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codeName="ThisWorkbook" defaultThemeVersion="166925"/>
  <mc:AlternateContent xmlns:mc="http://schemas.openxmlformats.org/markup-compatibility/2006">
    <mc:Choice Requires="x15">
      <x15ac:absPath xmlns:x15ac="http://schemas.microsoft.com/office/spreadsheetml/2010/11/ac" url="https://universityofcambridgecloud-my.sharepoint.com/personal/rt582_cam_ac_uk/Documents/cambridge/phd/Paper_Conferences/calc-rates/data/"/>
    </mc:Choice>
  </mc:AlternateContent>
  <xr:revisionPtr revIDLastSave="3" documentId="8_{1B985147-2AEA-204B-A323-3BE5A45CA729}" xr6:coauthVersionLast="47" xr6:coauthVersionMax="47" xr10:uidLastSave="{EC7F9E9C-0442-344D-B449-21E1B8D5C235}"/>
  <bookViews>
    <workbookView xWindow="0" yWindow="880" windowWidth="36000" windowHeight="20980" activeTab="1" xr2:uid="{D1982EFA-51CD-4894-BCD5-FD3C51AD2F5E}"/>
  </bookViews>
  <sheets>
    <sheet name="Algae" sheetId="1" r:id="rId1"/>
    <sheet name="Algae_data" sheetId="6" r:id="rId2"/>
    <sheet name="algae_data_working" sheetId="7" r:id="rId3"/>
    <sheet name="moluscs" sheetId="4" r:id="rId4"/>
    <sheet name="coral_data_working" sheetId="9" r:id="rId5"/>
    <sheet name="Coral_data" sheetId="8" r:id="rId6"/>
    <sheet name="Corals" sheetId="2" r:id="rId7"/>
    <sheet name="Forams" sheetId="3" r:id="rId8"/>
    <sheet name="extra_papers" sheetId="10" r:id="rId9"/>
    <sheet name="extra_working" sheetId="12" r:id="rId10"/>
    <sheet name="extra_papers_data" sheetId="11" r:id="rId11"/>
    <sheet name="Ashtyn_papers" sheetId="13" r:id="rId12"/>
    <sheet name="Ashtyn_working" sheetId="15" r:id="rId13"/>
    <sheet name="Ashtyn_data" sheetId="14" r:id="rId14"/>
  </sheets>
  <definedNames>
    <definedName name="_xlnm._FilterDatabase" localSheetId="0" hidden="1">Algae!$A$1:$Y$211</definedName>
    <definedName name="_xlnm._FilterDatabase" localSheetId="11" hidden="1">Ashtyn_papers!$A$1:$X$22</definedName>
    <definedName name="_xlnm._FilterDatabase" localSheetId="12" hidden="1">Ashtyn_working!$E$2:$Y$940</definedName>
    <definedName name="_xlnm._FilterDatabase" localSheetId="5" hidden="1">Coral_data!$G$680:$BD$896</definedName>
    <definedName name="_xlnm._FilterDatabase" localSheetId="4" hidden="1">coral_data_working!$D$1390:$I$1744</definedName>
    <definedName name="_xlnm._FilterDatabase" localSheetId="6" hidden="1">Corals!$A$1:$W$1505</definedName>
    <definedName name="_xlnm._FilterDatabase" localSheetId="8" hidden="1">extra_papers!$A$1:$X$31</definedName>
    <definedName name="_xlnm._FilterDatabase" localSheetId="10" hidden="1">extra_papers_data!$BA$497:$BA$677</definedName>
    <definedName name="_xlnm._FilterDatabase" localSheetId="9" hidden="1">extra_working!$U$3621:$AN$4049</definedName>
    <definedName name="_xlnm._FilterDatabase" localSheetId="7" hidden="1">Forams!$A$1:$Y$40</definedName>
    <definedName name="_xlnm._FilterDatabase" localSheetId="3" hidden="1">moluscs!$A$1:$B$29</definedName>
    <definedName name="_Hlk38292775" localSheetId="5">Coral_data!#REF!</definedName>
    <definedName name="OLE_LINK323" localSheetId="12">Ashtyn_working!$S$3907</definedName>
  </definedNames>
  <calcPr calcId="191028"/>
  <pivotCaches>
    <pivotCache cacheId="0" r:id="rId15"/>
    <pivotCache cacheId="1"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91" i="12" l="1"/>
  <c r="F493" i="12"/>
  <c r="H501" i="12"/>
  <c r="H503" i="12"/>
  <c r="H505" i="12"/>
  <c r="H507" i="12"/>
  <c r="AW5" i="15"/>
  <c r="AX5" i="15" a="1"/>
  <c r="AX5" i="15" s="1"/>
  <c r="AY5" i="15"/>
  <c r="AZ5" i="15" a="1"/>
  <c r="AZ5" i="15" s="1"/>
  <c r="BA5" i="15"/>
  <c r="BB5" i="15" a="1"/>
  <c r="BB5" i="15" s="1"/>
  <c r="BC5" i="15"/>
  <c r="BD5" i="15" a="1"/>
  <c r="BD5" i="15" s="1"/>
  <c r="AW6" i="15"/>
  <c r="AX6" i="15" a="1"/>
  <c r="AX6" i="15" s="1"/>
  <c r="AY6" i="15"/>
  <c r="AZ6" i="15" a="1"/>
  <c r="AZ6" i="15" s="1"/>
  <c r="BA6" i="15"/>
  <c r="BB6" i="15" a="1"/>
  <c r="BB6" i="15" s="1"/>
  <c r="BC6" i="15"/>
  <c r="BD6" i="15" a="1"/>
  <c r="BD6" i="15" s="1"/>
  <c r="AW7" i="15"/>
  <c r="AX7" i="15" a="1"/>
  <c r="AX7" i="15" s="1"/>
  <c r="AY7" i="15"/>
  <c r="AZ7" i="15" a="1"/>
  <c r="AZ7" i="15"/>
  <c r="BA7" i="15"/>
  <c r="BB7" i="15" a="1"/>
  <c r="BB7" i="15"/>
  <c r="BC7" i="15"/>
  <c r="BD7" i="15" a="1"/>
  <c r="BD7" i="15"/>
  <c r="AW8" i="15"/>
  <c r="AX8" i="15" a="1"/>
  <c r="AX8" i="15" s="1"/>
  <c r="AY8" i="15"/>
  <c r="AZ8" i="15" a="1"/>
  <c r="AZ8" i="15" s="1"/>
  <c r="BA8" i="15"/>
  <c r="BB8" i="15" a="1"/>
  <c r="BB8" i="15" s="1"/>
  <c r="BC8" i="15"/>
  <c r="BD8" i="15" a="1"/>
  <c r="BD8" i="15" s="1"/>
  <c r="AW9" i="15"/>
  <c r="AX9" i="15" a="1"/>
  <c r="AX9" i="15"/>
  <c r="AY9" i="15"/>
  <c r="AZ9" i="15" a="1"/>
  <c r="AZ9" i="15" s="1"/>
  <c r="BA9" i="15"/>
  <c r="BB9" i="15" a="1"/>
  <c r="BB9" i="15"/>
  <c r="BC9" i="15"/>
  <c r="BD9" i="15" a="1"/>
  <c r="BD9" i="15" s="1"/>
  <c r="AW10" i="15"/>
  <c r="AX10" i="15" a="1"/>
  <c r="AX10" i="15" s="1"/>
  <c r="AY10" i="15"/>
  <c r="AZ10" i="15" a="1"/>
  <c r="AZ10" i="15" s="1"/>
  <c r="BA10" i="15"/>
  <c r="BB10" i="15" a="1"/>
  <c r="BB10" i="15" s="1"/>
  <c r="BC10" i="15"/>
  <c r="BD10" i="15" a="1"/>
  <c r="BD10" i="15" s="1"/>
  <c r="AW11" i="15"/>
  <c r="AX11" i="15" a="1"/>
  <c r="AX11" i="15"/>
  <c r="AY11" i="15"/>
  <c r="AZ11" i="15" a="1"/>
  <c r="AZ11" i="15" s="1"/>
  <c r="BA11" i="15"/>
  <c r="BB11" i="15" a="1"/>
  <c r="BB11" i="15"/>
  <c r="BC11" i="15"/>
  <c r="BD11" i="15" a="1"/>
  <c r="BD11" i="15"/>
  <c r="AW12" i="15"/>
  <c r="AX12" i="15" a="1"/>
  <c r="AX12" i="15" s="1"/>
  <c r="AY12" i="15"/>
  <c r="AZ12" i="15" a="1"/>
  <c r="AZ12" i="15" s="1"/>
  <c r="BA12" i="15"/>
  <c r="BB12" i="15" a="1"/>
  <c r="BB12" i="15" s="1"/>
  <c r="BC12" i="15"/>
  <c r="BD12" i="15" a="1"/>
  <c r="BD12" i="15"/>
  <c r="AW13" i="15"/>
  <c r="AX13" i="15" a="1"/>
  <c r="AX13" i="15"/>
  <c r="AY13" i="15"/>
  <c r="AZ13" i="15" a="1"/>
  <c r="AZ13" i="15"/>
  <c r="BA13" i="15"/>
  <c r="BB13" i="15" a="1"/>
  <c r="BB13" i="15" s="1"/>
  <c r="BC13" i="15"/>
  <c r="BD13" i="15" a="1"/>
  <c r="BD13" i="15"/>
  <c r="AW14" i="15"/>
  <c r="AX14" i="15" a="1"/>
  <c r="AX14" i="15" s="1"/>
  <c r="AY14" i="15"/>
  <c r="AZ14" i="15" a="1"/>
  <c r="AZ14" i="15"/>
  <c r="BA14" i="15"/>
  <c r="BB14" i="15" a="1"/>
  <c r="BB14" i="15"/>
  <c r="BC14" i="15"/>
  <c r="BD14" i="15" a="1"/>
  <c r="BD14" i="15"/>
  <c r="AW15" i="15"/>
  <c r="AX15" i="15" a="1"/>
  <c r="AX15" i="15" s="1"/>
  <c r="AY15" i="15"/>
  <c r="AZ15" i="15" a="1"/>
  <c r="AZ15" i="15"/>
  <c r="BA15" i="15"/>
  <c r="BB15" i="15" a="1"/>
  <c r="BB15" i="15" s="1"/>
  <c r="BC15" i="15"/>
  <c r="BD15" i="15" a="1"/>
  <c r="BD15" i="15" s="1"/>
  <c r="AW16" i="15"/>
  <c r="AX16" i="15" a="1"/>
  <c r="AX16" i="15"/>
  <c r="AY16" i="15"/>
  <c r="AZ16" i="15" a="1"/>
  <c r="AZ16" i="15" s="1"/>
  <c r="BA16" i="15"/>
  <c r="BB16" i="15" a="1"/>
  <c r="BB16" i="15"/>
  <c r="BC16" i="15"/>
  <c r="BD16" i="15" a="1"/>
  <c r="BD16" i="15" s="1"/>
  <c r="AY17" i="15"/>
  <c r="AZ17" i="15" a="1"/>
  <c r="AZ17" i="15" s="1"/>
  <c r="BA17" i="15"/>
  <c r="BB17" i="15" a="1"/>
  <c r="BB17" i="15" s="1"/>
  <c r="BC17" i="15"/>
  <c r="BD17" i="15" a="1"/>
  <c r="BD17" i="15" s="1"/>
  <c r="AY18" i="15"/>
  <c r="AZ18" i="15" a="1"/>
  <c r="AZ18" i="15" s="1"/>
  <c r="BA18" i="15"/>
  <c r="BB18" i="15" a="1"/>
  <c r="BB18" i="15"/>
  <c r="BC18" i="15"/>
  <c r="BD18" i="15" a="1"/>
  <c r="BD18" i="15" s="1"/>
  <c r="AY19" i="15"/>
  <c r="AZ19" i="15" a="1"/>
  <c r="AZ19" i="15" s="1"/>
  <c r="BA19" i="15"/>
  <c r="BB19" i="15" a="1"/>
  <c r="BB19" i="15" s="1"/>
  <c r="BC19" i="15"/>
  <c r="BD19" i="15" a="1"/>
  <c r="BD19" i="15" s="1"/>
  <c r="AY20" i="15"/>
  <c r="AZ20" i="15" a="1"/>
  <c r="AZ20" i="15" s="1"/>
  <c r="BA20" i="15"/>
  <c r="BB20" i="15" a="1"/>
  <c r="BB20" i="15"/>
  <c r="BC20" i="15"/>
  <c r="BD20" i="15" a="1"/>
  <c r="BD20" i="15" s="1"/>
  <c r="AY21" i="15"/>
  <c r="AZ21" i="15" a="1"/>
  <c r="AZ21" i="15" s="1"/>
  <c r="BA21" i="15"/>
  <c r="BB21" i="15" a="1"/>
  <c r="BB21" i="15" s="1"/>
  <c r="BC21" i="15"/>
  <c r="BD21" i="15" a="1"/>
  <c r="BD21" i="15" s="1"/>
  <c r="AY22" i="15"/>
  <c r="AZ22" i="15" a="1"/>
  <c r="AZ22" i="15" s="1"/>
  <c r="BA22" i="15"/>
  <c r="BB22" i="15" a="1"/>
  <c r="BB22" i="15"/>
  <c r="BC22" i="15"/>
  <c r="BD22" i="15" a="1"/>
  <c r="BD22" i="15" s="1"/>
  <c r="AY23" i="15"/>
  <c r="AZ23" i="15" a="1"/>
  <c r="AZ23" i="15" s="1"/>
  <c r="BA23" i="15"/>
  <c r="BB23" i="15" a="1"/>
  <c r="BB23" i="15" s="1"/>
  <c r="BC23" i="15"/>
  <c r="BD23" i="15" a="1"/>
  <c r="BD23" i="15" s="1"/>
  <c r="AY24" i="15"/>
  <c r="AZ24" i="15" a="1"/>
  <c r="AZ24" i="15" s="1"/>
  <c r="BA24" i="15"/>
  <c r="BB24" i="15" a="1"/>
  <c r="BB24" i="15"/>
  <c r="BC24" i="15"/>
  <c r="BD24" i="15" a="1"/>
  <c r="BD24" i="15" s="1"/>
  <c r="AY25" i="15"/>
  <c r="AZ25" i="15" a="1"/>
  <c r="AZ25" i="15" s="1"/>
  <c r="BA25" i="15"/>
  <c r="BB25" i="15" a="1"/>
  <c r="BB25" i="15" s="1"/>
  <c r="BC25" i="15"/>
  <c r="BD25" i="15" a="1"/>
  <c r="BD25" i="15" s="1"/>
  <c r="AY26" i="15"/>
  <c r="AZ26" i="15" a="1"/>
  <c r="AZ26" i="15" s="1"/>
  <c r="BA26" i="15"/>
  <c r="BB26" i="15" a="1"/>
  <c r="BB26" i="15"/>
  <c r="BC26" i="15"/>
  <c r="BD26" i="15" a="1"/>
  <c r="BD26" i="15" s="1"/>
  <c r="AY27" i="15"/>
  <c r="AZ27" i="15" a="1"/>
  <c r="AZ27" i="15" s="1"/>
  <c r="BA27" i="15"/>
  <c r="BB27" i="15" a="1"/>
  <c r="BB27" i="15" s="1"/>
  <c r="BC27" i="15"/>
  <c r="BD27" i="15" a="1"/>
  <c r="BD27" i="15" s="1"/>
  <c r="AY28" i="15"/>
  <c r="AZ28" i="15" a="1"/>
  <c r="AZ28" i="15" s="1"/>
  <c r="BA28" i="15"/>
  <c r="BB28" i="15" a="1"/>
  <c r="BB28" i="15"/>
  <c r="BC28" i="15"/>
  <c r="BD28" i="15" a="1"/>
  <c r="BD28" i="15" s="1"/>
  <c r="AW29" i="15"/>
  <c r="AX29" i="15" a="1"/>
  <c r="AX29" i="15" s="1"/>
  <c r="AY29" i="15"/>
  <c r="AZ29" i="15" a="1"/>
  <c r="AZ29" i="15" s="1"/>
  <c r="BA29" i="15"/>
  <c r="BB29" i="15" a="1"/>
  <c r="BB29" i="15" s="1"/>
  <c r="BC29" i="15"/>
  <c r="BD29" i="15" a="1"/>
  <c r="BD29" i="15"/>
  <c r="AW30" i="15"/>
  <c r="AX30" i="15" a="1"/>
  <c r="AX30" i="15"/>
  <c r="AY30" i="15"/>
  <c r="AZ30" i="15" a="1"/>
  <c r="AZ30" i="15" s="1"/>
  <c r="BA30" i="15"/>
  <c r="BB30" i="15" a="1"/>
  <c r="BB30" i="15"/>
  <c r="BC30" i="15"/>
  <c r="BD30" i="15" a="1"/>
  <c r="BD30" i="15"/>
  <c r="AW31" i="15"/>
  <c r="AX31" i="15" a="1"/>
  <c r="AX31" i="15" s="1"/>
  <c r="AY31" i="15"/>
  <c r="AZ31" i="15" a="1"/>
  <c r="AZ31" i="15"/>
  <c r="BA31" i="15"/>
  <c r="BB31" i="15" a="1"/>
  <c r="BB31" i="15" s="1"/>
  <c r="BC31" i="15"/>
  <c r="BD31" i="15" a="1"/>
  <c r="BD31" i="15"/>
  <c r="AW32" i="15"/>
  <c r="AX32" i="15" a="1"/>
  <c r="AX32" i="15"/>
  <c r="AY32" i="15"/>
  <c r="AZ32" i="15" a="1"/>
  <c r="AZ32" i="15"/>
  <c r="BA32" i="15"/>
  <c r="BB32" i="15" a="1"/>
  <c r="BB32" i="15" s="1"/>
  <c r="BC32" i="15"/>
  <c r="BD32" i="15" a="1"/>
  <c r="BD32" i="15"/>
  <c r="AW33" i="15"/>
  <c r="AX33" i="15" a="1"/>
  <c r="AX33" i="15" s="1"/>
  <c r="AY33" i="15"/>
  <c r="AZ33" i="15" a="1"/>
  <c r="AZ33" i="15"/>
  <c r="BA33" i="15"/>
  <c r="BB33" i="15" a="1"/>
  <c r="BB33" i="15"/>
  <c r="BC33" i="15"/>
  <c r="BD33" i="15" a="1"/>
  <c r="BD33" i="15" s="1"/>
  <c r="AW34" i="15"/>
  <c r="AX34" i="15" a="1"/>
  <c r="AX34" i="15" s="1"/>
  <c r="AY34" i="15"/>
  <c r="AZ34" i="15" a="1"/>
  <c r="AZ34" i="15"/>
  <c r="BA34" i="15"/>
  <c r="BB34" i="15" a="1"/>
  <c r="BB34" i="15" s="1"/>
  <c r="BC34" i="15"/>
  <c r="BD34" i="15" a="1"/>
  <c r="BD34" i="15" s="1"/>
  <c r="AW35" i="15"/>
  <c r="AX35" i="15" a="1"/>
  <c r="AX35" i="15"/>
  <c r="AY35" i="15"/>
  <c r="AZ35" i="15" a="1"/>
  <c r="AZ35" i="15" s="1"/>
  <c r="BA35" i="15"/>
  <c r="BB35" i="15" a="1"/>
  <c r="BB35" i="15"/>
  <c r="BC35" i="15"/>
  <c r="BD35" i="15" a="1"/>
  <c r="BD35" i="15" s="1"/>
  <c r="AW36" i="15"/>
  <c r="AX36" i="15" a="1"/>
  <c r="AX36" i="15" s="1"/>
  <c r="AY36" i="15"/>
  <c r="AZ36" i="15" a="1"/>
  <c r="AZ36" i="15" s="1"/>
  <c r="BA36" i="15"/>
  <c r="BB36" i="15" a="1"/>
  <c r="BB36" i="15" s="1"/>
  <c r="BC36" i="15"/>
  <c r="BD36" i="15" a="1"/>
  <c r="BD36" i="15"/>
  <c r="AW37" i="15"/>
  <c r="AX37" i="15" a="1"/>
  <c r="AX37" i="15"/>
  <c r="AY37" i="15"/>
  <c r="AZ37" i="15" a="1"/>
  <c r="AZ37" i="15" s="1"/>
  <c r="BA37" i="15"/>
  <c r="BB37" i="15" a="1"/>
  <c r="BB37" i="15" s="1"/>
  <c r="BC37" i="15"/>
  <c r="BD37" i="15" a="1"/>
  <c r="BD37" i="15"/>
  <c r="AW38" i="15"/>
  <c r="AX38" i="15" a="1"/>
  <c r="AX38" i="15" s="1"/>
  <c r="AY38" i="15"/>
  <c r="AZ38" i="15" a="1"/>
  <c r="AZ38" i="15"/>
  <c r="BA38" i="15"/>
  <c r="BB38" i="15" a="1"/>
  <c r="BB38" i="15" s="1"/>
  <c r="BC38" i="15"/>
  <c r="BD38" i="15" a="1"/>
  <c r="BD38" i="15"/>
  <c r="AW39" i="15"/>
  <c r="AX39" i="15" a="1"/>
  <c r="AX39" i="15" s="1"/>
  <c r="AY39" i="15"/>
  <c r="AZ39" i="15" a="1"/>
  <c r="AZ39" i="15"/>
  <c r="BA39" i="15"/>
  <c r="BB39" i="15" a="1"/>
  <c r="BB39" i="15" s="1"/>
  <c r="BC39" i="15"/>
  <c r="BD39" i="15" a="1"/>
  <c r="BD39" i="15"/>
  <c r="AW40" i="15"/>
  <c r="AX40" i="15" a="1"/>
  <c r="AX40" i="15" s="1"/>
  <c r="AY40" i="15"/>
  <c r="AZ40" i="15" a="1"/>
  <c r="AZ40" i="15"/>
  <c r="BA40" i="15"/>
  <c r="BB40" i="15" a="1"/>
  <c r="BB40" i="15"/>
  <c r="BC40" i="15"/>
  <c r="BD40" i="15" a="1"/>
  <c r="BD40" i="15" s="1"/>
  <c r="AW41" i="15"/>
  <c r="AX41" i="15" a="1"/>
  <c r="AX41" i="15" s="1"/>
  <c r="AY41" i="15"/>
  <c r="AZ41" i="15" a="1"/>
  <c r="AZ41" i="15"/>
  <c r="BA41" i="15"/>
  <c r="BB41" i="15" a="1"/>
  <c r="BB41" i="15" s="1"/>
  <c r="BC41" i="15"/>
  <c r="BD41" i="15" a="1"/>
  <c r="BD41" i="15" s="1"/>
  <c r="AW42" i="15"/>
  <c r="AX42" i="15" a="1"/>
  <c r="AX42" i="15"/>
  <c r="AY42" i="15"/>
  <c r="AZ42" i="15" a="1"/>
  <c r="AZ42" i="15" s="1"/>
  <c r="BA42" i="15"/>
  <c r="BB42" i="15" a="1"/>
  <c r="BB42" i="15"/>
  <c r="BC42" i="15"/>
  <c r="BD42" i="15" a="1"/>
  <c r="BD42" i="15" s="1"/>
  <c r="AW43" i="15"/>
  <c r="AX43" i="15" a="1"/>
  <c r="AX43" i="15" s="1"/>
  <c r="AY43" i="15"/>
  <c r="AZ43" i="15" a="1"/>
  <c r="AZ43" i="15" s="1"/>
  <c r="BA43" i="15"/>
  <c r="BB43" i="15" a="1"/>
  <c r="BB43" i="15" s="1"/>
  <c r="BC43" i="15"/>
  <c r="BD43" i="15" a="1"/>
  <c r="BD43" i="15"/>
  <c r="AW44" i="15"/>
  <c r="AX44" i="15" a="1"/>
  <c r="AX44" i="15"/>
  <c r="AY44" i="15"/>
  <c r="AZ44" i="15" a="1"/>
  <c r="AZ44" i="15" s="1"/>
  <c r="BA44" i="15"/>
  <c r="BB44" i="15" a="1"/>
  <c r="BB44" i="15" s="1"/>
  <c r="BC44" i="15"/>
  <c r="BD44" i="15" a="1"/>
  <c r="BD44" i="15"/>
  <c r="AW45" i="15"/>
  <c r="AX45" i="15" a="1"/>
  <c r="AX45" i="15" s="1"/>
  <c r="AY45" i="15"/>
  <c r="AZ45" i="15" a="1"/>
  <c r="AZ45" i="15"/>
  <c r="BA45" i="15"/>
  <c r="BB45" i="15" a="1"/>
  <c r="BB45" i="15" s="1"/>
  <c r="BC45" i="15"/>
  <c r="BD45" i="15" a="1"/>
  <c r="BD45" i="15"/>
  <c r="AW46" i="15"/>
  <c r="AX46" i="15" a="1"/>
  <c r="AX46" i="15"/>
  <c r="AY46" i="15"/>
  <c r="AZ46" i="15" a="1"/>
  <c r="AZ46" i="15"/>
  <c r="BA46" i="15"/>
  <c r="BB46" i="15" a="1"/>
  <c r="BB46" i="15" s="1"/>
  <c r="BC46" i="15"/>
  <c r="BD46" i="15" a="1"/>
  <c r="BD46" i="15"/>
  <c r="AW47" i="15"/>
  <c r="AX47" i="15" a="1"/>
  <c r="AX47" i="15" s="1"/>
  <c r="AY47" i="15"/>
  <c r="AZ47" i="15" a="1"/>
  <c r="AZ47" i="15"/>
  <c r="BA47" i="15"/>
  <c r="BB47" i="15" a="1"/>
  <c r="BB47" i="15"/>
  <c r="BC47" i="15"/>
  <c r="BD47" i="15" a="1"/>
  <c r="BD47" i="15" s="1"/>
  <c r="AW48" i="15"/>
  <c r="AX48" i="15" a="1"/>
  <c r="AX48" i="15" s="1"/>
  <c r="AY48" i="15"/>
  <c r="AZ48" i="15" a="1"/>
  <c r="AZ48" i="15"/>
  <c r="BA48" i="15"/>
  <c r="BB48" i="15" a="1"/>
  <c r="BB48" i="15" s="1"/>
  <c r="BC48" i="15"/>
  <c r="BD48" i="15" a="1"/>
  <c r="BD48" i="15" s="1"/>
  <c r="AW49" i="15"/>
  <c r="AX49" i="15" a="1"/>
  <c r="AX49" i="15"/>
  <c r="AY49" i="15"/>
  <c r="AZ49" i="15" a="1"/>
  <c r="AZ49" i="15" s="1"/>
  <c r="BA49" i="15"/>
  <c r="BB49" i="15" a="1"/>
  <c r="BB49" i="15"/>
  <c r="BC49" i="15"/>
  <c r="BD49" i="15" a="1"/>
  <c r="BD49" i="15" s="1"/>
  <c r="AW50" i="15"/>
  <c r="AX50" i="15" a="1"/>
  <c r="AX50" i="15" s="1"/>
  <c r="AY50" i="15"/>
  <c r="AZ50" i="15" a="1"/>
  <c r="AZ50" i="15" s="1"/>
  <c r="BA50" i="15"/>
  <c r="BB50" i="15" a="1"/>
  <c r="BB50" i="15" s="1"/>
  <c r="BC50" i="15"/>
  <c r="BD50" i="15" a="1"/>
  <c r="BD50" i="15"/>
  <c r="AW51" i="15"/>
  <c r="AX51" i="15" a="1"/>
  <c r="AX51" i="15"/>
  <c r="AY51" i="15"/>
  <c r="AZ51" i="15" a="1"/>
  <c r="AZ51" i="15" s="1"/>
  <c r="BA51" i="15"/>
  <c r="BB51" i="15" a="1"/>
  <c r="BB51" i="15" s="1"/>
  <c r="BC51" i="15"/>
  <c r="BD51" i="15" a="1"/>
  <c r="BD51" i="15"/>
  <c r="AW52" i="15"/>
  <c r="AX52" i="15" a="1"/>
  <c r="AX52" i="15" s="1"/>
  <c r="AY52" i="15"/>
  <c r="AZ52" i="15" a="1"/>
  <c r="AZ52" i="15"/>
  <c r="BA52" i="15"/>
  <c r="BB52" i="15" a="1"/>
  <c r="BB52" i="15" s="1"/>
  <c r="BC52" i="15"/>
  <c r="BD52" i="15" a="1"/>
  <c r="BD52" i="15"/>
  <c r="AW53" i="15"/>
  <c r="AX53" i="15" a="1"/>
  <c r="AX53" i="15" s="1"/>
  <c r="AY53" i="15"/>
  <c r="AZ53" i="15" a="1"/>
  <c r="AZ53" i="15"/>
  <c r="BA53" i="15"/>
  <c r="BB53" i="15" a="1"/>
  <c r="BB53" i="15" s="1"/>
  <c r="BC53" i="15"/>
  <c r="BD53" i="15" a="1"/>
  <c r="BD53" i="15"/>
  <c r="AW54" i="15"/>
  <c r="AX54" i="15" a="1"/>
  <c r="AX54" i="15" s="1"/>
  <c r="AY54" i="15"/>
  <c r="AZ54" i="15" a="1"/>
  <c r="AZ54" i="15"/>
  <c r="BA54" i="15"/>
  <c r="BB54" i="15" a="1"/>
  <c r="BB54" i="15"/>
  <c r="BC54" i="15"/>
  <c r="BD54" i="15" a="1"/>
  <c r="BD54" i="15" s="1"/>
  <c r="AW55" i="15"/>
  <c r="AX55" i="15" a="1"/>
  <c r="AX55" i="15" s="1"/>
  <c r="AY55" i="15"/>
  <c r="AZ55" i="15" a="1"/>
  <c r="AZ55" i="15"/>
  <c r="BA55" i="15"/>
  <c r="BB55" i="15" a="1"/>
  <c r="BB55" i="15" s="1"/>
  <c r="BC55" i="15"/>
  <c r="BD55" i="15" a="1"/>
  <c r="BD55" i="15" s="1"/>
  <c r="AW56" i="15"/>
  <c r="AX56" i="15" a="1"/>
  <c r="AX56" i="15"/>
  <c r="AY56" i="15"/>
  <c r="AZ56" i="15" a="1"/>
  <c r="AZ56" i="15" s="1"/>
  <c r="BA56" i="15"/>
  <c r="BB56" i="15" a="1"/>
  <c r="BB56" i="15"/>
  <c r="BC56" i="15"/>
  <c r="BD56" i="15" a="1"/>
  <c r="BD56" i="15" s="1"/>
  <c r="AW57" i="15"/>
  <c r="AX57" i="15" a="1"/>
  <c r="AX57" i="15" s="1"/>
  <c r="AY57" i="15"/>
  <c r="AZ57" i="15" a="1"/>
  <c r="AZ57" i="15" s="1"/>
  <c r="BA57" i="15"/>
  <c r="BB57" i="15" a="1"/>
  <c r="BB57" i="15" s="1"/>
  <c r="BC57" i="15"/>
  <c r="BD57" i="15" a="1"/>
  <c r="BD57" i="15"/>
  <c r="AW58" i="15"/>
  <c r="AX58" i="15" a="1"/>
  <c r="AX58" i="15"/>
  <c r="AY58" i="15"/>
  <c r="AZ58" i="15" a="1"/>
  <c r="AZ58" i="15" s="1"/>
  <c r="BA58" i="15"/>
  <c r="BB58" i="15" a="1"/>
  <c r="BB58" i="15"/>
  <c r="BC58" i="15"/>
  <c r="BD58" i="15" a="1"/>
  <c r="BD58" i="15"/>
  <c r="AW59" i="15"/>
  <c r="AX59" i="15" a="1"/>
  <c r="AX59" i="15" s="1"/>
  <c r="AY59" i="15"/>
  <c r="AZ59" i="15" a="1"/>
  <c r="AZ59" i="15"/>
  <c r="BA59" i="15"/>
  <c r="BB59" i="15" a="1"/>
  <c r="BB59" i="15" s="1"/>
  <c r="BC59" i="15"/>
  <c r="BD59" i="15" a="1"/>
  <c r="BD59" i="15"/>
  <c r="AW60" i="15"/>
  <c r="AX60" i="15" a="1"/>
  <c r="AX60" i="15" s="1"/>
  <c r="AY60" i="15"/>
  <c r="AZ60" i="15" a="1"/>
  <c r="AZ60" i="15"/>
  <c r="BA60" i="15"/>
  <c r="BB60" i="15" a="1"/>
  <c r="BB60" i="15" s="1"/>
  <c r="BC60" i="15"/>
  <c r="BD60" i="15" a="1"/>
  <c r="BD60" i="15"/>
  <c r="AW61" i="15"/>
  <c r="AX61" i="15" a="1"/>
  <c r="AX61" i="15" s="1"/>
  <c r="AY61" i="15"/>
  <c r="AZ61" i="15" a="1"/>
  <c r="AZ61" i="15"/>
  <c r="BA61" i="15"/>
  <c r="BB61" i="15" a="1"/>
  <c r="BB61" i="15"/>
  <c r="BC61" i="15"/>
  <c r="BD61" i="15" a="1"/>
  <c r="BD61" i="15" s="1"/>
  <c r="AW62" i="15"/>
  <c r="AX62" i="15" a="1"/>
  <c r="AX62" i="15" s="1"/>
  <c r="AY62" i="15"/>
  <c r="AZ62" i="15" a="1"/>
  <c r="AZ62" i="15"/>
  <c r="BA62" i="15"/>
  <c r="BB62" i="15" a="1"/>
  <c r="BB62" i="15" s="1"/>
  <c r="BC62" i="15"/>
  <c r="BD62" i="15" a="1"/>
  <c r="BD62" i="15" s="1"/>
  <c r="AW63" i="15"/>
  <c r="AX63" i="15" a="1"/>
  <c r="AX63" i="15"/>
  <c r="AY63" i="15"/>
  <c r="AZ63" i="15" a="1"/>
  <c r="AZ63" i="15" s="1"/>
  <c r="BA63" i="15"/>
  <c r="BB63" i="15" a="1"/>
  <c r="BB63" i="15"/>
  <c r="BC63" i="15"/>
  <c r="BD63" i="15" a="1"/>
  <c r="BD63" i="15" s="1"/>
  <c r="AW64" i="15"/>
  <c r="AX64" i="15" a="1"/>
  <c r="AX64" i="15" s="1"/>
  <c r="AY64" i="15"/>
  <c r="AZ64" i="15" a="1"/>
  <c r="AZ64" i="15" s="1"/>
  <c r="BA64" i="15"/>
  <c r="BB64" i="15" a="1"/>
  <c r="BB64" i="15" s="1"/>
  <c r="BC64" i="15"/>
  <c r="BD64" i="15" a="1"/>
  <c r="BD64" i="15"/>
  <c r="AY65" i="15"/>
  <c r="AZ65" i="15" a="1"/>
  <c r="AZ65" i="15"/>
  <c r="BA65" i="15"/>
  <c r="BB65" i="15" a="1"/>
  <c r="BB65" i="15" s="1"/>
  <c r="BC65" i="15"/>
  <c r="BD65" i="15" a="1"/>
  <c r="BD65" i="15"/>
  <c r="AY66" i="15"/>
  <c r="AZ66" i="15" a="1"/>
  <c r="AZ66" i="15" s="1"/>
  <c r="BA66" i="15"/>
  <c r="BB66" i="15" a="1"/>
  <c r="BB66" i="15" s="1"/>
  <c r="BC66" i="15"/>
  <c r="BD66" i="15" a="1"/>
  <c r="BD66" i="15"/>
  <c r="AY67" i="15"/>
  <c r="AZ67" i="15" a="1"/>
  <c r="AZ67" i="15"/>
  <c r="BA67" i="15"/>
  <c r="BB67" i="15" a="1"/>
  <c r="BB67" i="15" s="1"/>
  <c r="BC67" i="15"/>
  <c r="BD67" i="15" a="1"/>
  <c r="BD67" i="15" s="1"/>
  <c r="AY68" i="15"/>
  <c r="AZ68" i="15" a="1"/>
  <c r="AZ68" i="15" s="1"/>
  <c r="BA68" i="15"/>
  <c r="BB68" i="15" a="1"/>
  <c r="BB68" i="15" s="1"/>
  <c r="BC68" i="15"/>
  <c r="BD68" i="15" a="1"/>
  <c r="BD68" i="15"/>
  <c r="AY69" i="15"/>
  <c r="AZ69" i="15" a="1"/>
  <c r="AZ69" i="15"/>
  <c r="BA69" i="15"/>
  <c r="BB69" i="15" a="1"/>
  <c r="BB69" i="15"/>
  <c r="BC69" i="15"/>
  <c r="BD69" i="15" a="1"/>
  <c r="BD69" i="15" s="1"/>
  <c r="AY70" i="15"/>
  <c r="AZ70" i="15" a="1"/>
  <c r="AZ70" i="15" s="1"/>
  <c r="BA70" i="15"/>
  <c r="BB70" i="15" a="1"/>
  <c r="BB70" i="15" s="1"/>
  <c r="BC70" i="15"/>
  <c r="BD70" i="15" a="1"/>
  <c r="BD70" i="15"/>
  <c r="AY71" i="15"/>
  <c r="AZ71" i="15" a="1"/>
  <c r="AZ71" i="15"/>
  <c r="BA71" i="15"/>
  <c r="BB71" i="15" a="1"/>
  <c r="BB71" i="15"/>
  <c r="BC71" i="15"/>
  <c r="BD71" i="15" a="1"/>
  <c r="BD71" i="15" s="1"/>
  <c r="AY72" i="15"/>
  <c r="AZ72" i="15" a="1"/>
  <c r="AZ72" i="15" s="1"/>
  <c r="BA72" i="15"/>
  <c r="BB72" i="15" a="1"/>
  <c r="BB72" i="15" s="1"/>
  <c r="BC72" i="15"/>
  <c r="BD72" i="15" a="1"/>
  <c r="BD72" i="15"/>
  <c r="AY73" i="15"/>
  <c r="AZ73" i="15" a="1"/>
  <c r="AZ73" i="15" s="1"/>
  <c r="BA73" i="15"/>
  <c r="BB73" i="15" a="1"/>
  <c r="BB73" i="15"/>
  <c r="BC73" i="15"/>
  <c r="BD73" i="15" a="1"/>
  <c r="BD73" i="15" s="1"/>
  <c r="AY74" i="15"/>
  <c r="AZ74" i="15" a="1"/>
  <c r="AZ74" i="15"/>
  <c r="BA74" i="15"/>
  <c r="BB74" i="15" a="1"/>
  <c r="BB74" i="15" s="1"/>
  <c r="BC74" i="15"/>
  <c r="BD74" i="15" a="1"/>
  <c r="BD74" i="15" s="1"/>
  <c r="AY75" i="15"/>
  <c r="AZ75" i="15" a="1"/>
  <c r="AZ75" i="15" s="1"/>
  <c r="BA75" i="15"/>
  <c r="BB75" i="15" a="1"/>
  <c r="BB75" i="15"/>
  <c r="BC75" i="15"/>
  <c r="BD75" i="15" a="1"/>
  <c r="BD75" i="15" s="1"/>
  <c r="AY76" i="15"/>
  <c r="AZ76" i="15" a="1"/>
  <c r="AZ76" i="15"/>
  <c r="BA76" i="15"/>
  <c r="BB76" i="15" a="1"/>
  <c r="BB76" i="15" s="1"/>
  <c r="BC76" i="15"/>
  <c r="BD76" i="15" a="1"/>
  <c r="BD76" i="15" s="1"/>
  <c r="AY77" i="15"/>
  <c r="AZ77" i="15" a="1"/>
  <c r="AZ77" i="15" s="1"/>
  <c r="BA77" i="15"/>
  <c r="BB77" i="15" a="1"/>
  <c r="BB77" i="15"/>
  <c r="BC77" i="15"/>
  <c r="BD77" i="15" a="1"/>
  <c r="BD77" i="15" s="1"/>
  <c r="AY78" i="15"/>
  <c r="AZ78" i="15" a="1"/>
  <c r="AZ78" i="15"/>
  <c r="BA78" i="15"/>
  <c r="BB78" i="15" a="1"/>
  <c r="BB78" i="15" s="1"/>
  <c r="BC78" i="15"/>
  <c r="BD78" i="15" a="1"/>
  <c r="BD78" i="15" s="1"/>
  <c r="AY79" i="15"/>
  <c r="AZ79" i="15" a="1"/>
  <c r="AZ79" i="15" s="1"/>
  <c r="BA79" i="15"/>
  <c r="BB79" i="15" a="1"/>
  <c r="BB79" i="15"/>
  <c r="BC79" i="15"/>
  <c r="BD79" i="15" a="1"/>
  <c r="BD79" i="15" s="1"/>
  <c r="AY80" i="15"/>
  <c r="AZ80" i="15" a="1"/>
  <c r="AZ80" i="15"/>
  <c r="BA80" i="15"/>
  <c r="BB80" i="15" a="1"/>
  <c r="BB80" i="15" s="1"/>
  <c r="BC80" i="15"/>
  <c r="BD80" i="15" a="1"/>
  <c r="BD80" i="15" s="1"/>
  <c r="AY81" i="15"/>
  <c r="AZ81" i="15" a="1"/>
  <c r="AZ81" i="15" s="1"/>
  <c r="BA81" i="15"/>
  <c r="BB81" i="15" a="1"/>
  <c r="BB81" i="15"/>
  <c r="BC81" i="15"/>
  <c r="BD81" i="15" a="1"/>
  <c r="BD81" i="15" s="1"/>
  <c r="AY82" i="15"/>
  <c r="AZ82" i="15" a="1"/>
  <c r="AZ82" i="15"/>
  <c r="BA82" i="15"/>
  <c r="BB82" i="15" a="1"/>
  <c r="BB82" i="15" s="1"/>
  <c r="BC82" i="15"/>
  <c r="BD82" i="15" a="1"/>
  <c r="BD82" i="15" s="1"/>
  <c r="AY83" i="15"/>
  <c r="AZ83" i="15" a="1"/>
  <c r="AZ83" i="15" s="1"/>
  <c r="BA83" i="15"/>
  <c r="BB83" i="15" a="1"/>
  <c r="BB83" i="15"/>
  <c r="BC83" i="15"/>
  <c r="BD83" i="15" a="1"/>
  <c r="BD83" i="15" s="1"/>
  <c r="AY84" i="15"/>
  <c r="AZ84" i="15" a="1"/>
  <c r="AZ84" i="15"/>
  <c r="BA84" i="15"/>
  <c r="BB84" i="15" a="1"/>
  <c r="BB84" i="15" s="1"/>
  <c r="BC84" i="15"/>
  <c r="BD84" i="15" a="1"/>
  <c r="BD84" i="15" s="1"/>
  <c r="AY85" i="15"/>
  <c r="AZ85" i="15" a="1"/>
  <c r="AZ85" i="15" s="1"/>
  <c r="BA85" i="15"/>
  <c r="BB85" i="15" a="1"/>
  <c r="BB85" i="15"/>
  <c r="BC85" i="15"/>
  <c r="BD85" i="15" a="1"/>
  <c r="BD85" i="15" s="1"/>
  <c r="AY86" i="15"/>
  <c r="AZ86" i="15" a="1"/>
  <c r="AZ86" i="15"/>
  <c r="BA86" i="15"/>
  <c r="BB86" i="15" a="1"/>
  <c r="BB86" i="15" s="1"/>
  <c r="BC86" i="15"/>
  <c r="BD86" i="15" a="1"/>
  <c r="BD86" i="15" s="1"/>
  <c r="AY87" i="15"/>
  <c r="AZ87" i="15" a="1"/>
  <c r="AZ87" i="15"/>
  <c r="BA87" i="15"/>
  <c r="BB87" i="15" a="1"/>
  <c r="BB87" i="15"/>
  <c r="BC87" i="15"/>
  <c r="BD87" i="15" a="1"/>
  <c r="BD87" i="15" s="1"/>
  <c r="AY88" i="15"/>
  <c r="AZ88" i="15" a="1"/>
  <c r="AZ88" i="15"/>
  <c r="BA88" i="15"/>
  <c r="BB88" i="15" a="1"/>
  <c r="BB88" i="15" s="1"/>
  <c r="BC88" i="15"/>
  <c r="BD88" i="15" a="1"/>
  <c r="BD88" i="15" s="1"/>
  <c r="AY89" i="15"/>
  <c r="AZ89" i="15" a="1"/>
  <c r="AZ89" i="15" s="1"/>
  <c r="BA89" i="15"/>
  <c r="BB89" i="15" a="1"/>
  <c r="BB89" i="15"/>
  <c r="BC89" i="15"/>
  <c r="BD89" i="15" a="1"/>
  <c r="BD89" i="15" s="1"/>
  <c r="AY90" i="15"/>
  <c r="AZ90" i="15" a="1"/>
  <c r="AZ90" i="15"/>
  <c r="BA90" i="15"/>
  <c r="BB90" i="15" a="1"/>
  <c r="BB90" i="15" s="1"/>
  <c r="BC90" i="15"/>
  <c r="BD90" i="15" a="1"/>
  <c r="BD90" i="15" s="1"/>
  <c r="AY91" i="15"/>
  <c r="AZ91" i="15" a="1"/>
  <c r="AZ91" i="15" s="1"/>
  <c r="BA91" i="15"/>
  <c r="BB91" i="15" a="1"/>
  <c r="BB91" i="15"/>
  <c r="BC91" i="15"/>
  <c r="BD91" i="15" a="1"/>
  <c r="BD91" i="15" s="1"/>
  <c r="AY92" i="15"/>
  <c r="AZ92" i="15" a="1"/>
  <c r="AZ92" i="15" s="1"/>
  <c r="BA92" i="15"/>
  <c r="BB92" i="15" a="1"/>
  <c r="BB92" i="15" s="1"/>
  <c r="BC92" i="15"/>
  <c r="BD92" i="15" a="1"/>
  <c r="BD92" i="15" s="1"/>
  <c r="AY93" i="15"/>
  <c r="AZ93" i="15" a="1"/>
  <c r="AZ93" i="15" s="1"/>
  <c r="BA93" i="15"/>
  <c r="BB93" i="15" a="1"/>
  <c r="BB93" i="15"/>
  <c r="BC93" i="15"/>
  <c r="BD93" i="15" a="1"/>
  <c r="BD93" i="15" s="1"/>
  <c r="AY94" i="15"/>
  <c r="AZ94" i="15" a="1"/>
  <c r="AZ94" i="15" s="1"/>
  <c r="BA94" i="15"/>
  <c r="BB94" i="15" a="1"/>
  <c r="BB94" i="15" s="1"/>
  <c r="BC94" i="15"/>
  <c r="BD94" i="15" a="1"/>
  <c r="BD94" i="15" s="1"/>
  <c r="AY95" i="15"/>
  <c r="AZ95" i="15" a="1"/>
  <c r="AZ95" i="15" s="1"/>
  <c r="BA95" i="15"/>
  <c r="BB95" i="15" a="1"/>
  <c r="BB95" i="15"/>
  <c r="BC95" i="15"/>
  <c r="BD95" i="15" a="1"/>
  <c r="BD95" i="15" s="1"/>
  <c r="AY96" i="15"/>
  <c r="AZ96" i="15" a="1"/>
  <c r="AZ96" i="15" s="1"/>
  <c r="BA96" i="15"/>
  <c r="BB96" i="15" a="1"/>
  <c r="BB96" i="15" s="1"/>
  <c r="BC96" i="15"/>
  <c r="BD96" i="15" a="1"/>
  <c r="BD96" i="15" s="1"/>
  <c r="AY97" i="15"/>
  <c r="AZ97" i="15" a="1"/>
  <c r="AZ97" i="15" s="1"/>
  <c r="BA97" i="15"/>
  <c r="BB97" i="15" a="1"/>
  <c r="BB97" i="15"/>
  <c r="BC97" i="15"/>
  <c r="BD97" i="15" a="1"/>
  <c r="BD97" i="15" s="1"/>
  <c r="AY98" i="15"/>
  <c r="AZ98" i="15" a="1"/>
  <c r="AZ98" i="15" s="1"/>
  <c r="BA98" i="15"/>
  <c r="BB98" i="15" a="1"/>
  <c r="BB98" i="15" s="1"/>
  <c r="BC98" i="15"/>
  <c r="BD98" i="15" a="1"/>
  <c r="BD98" i="15" s="1"/>
  <c r="AY99" i="15"/>
  <c r="AZ99" i="15" a="1"/>
  <c r="AZ99" i="15" s="1"/>
  <c r="BA99" i="15"/>
  <c r="BB99" i="15" a="1"/>
  <c r="BB99" i="15"/>
  <c r="BC99" i="15"/>
  <c r="BD99" i="15" a="1"/>
  <c r="BD99" i="15" s="1"/>
  <c r="AY100" i="15"/>
  <c r="AZ100" i="15" a="1"/>
  <c r="AZ100" i="15" s="1"/>
  <c r="BA100" i="15"/>
  <c r="BB100" i="15" a="1"/>
  <c r="BB100" i="15" s="1"/>
  <c r="BC100" i="15"/>
  <c r="BD100" i="15" a="1"/>
  <c r="BD100" i="15" s="1"/>
  <c r="AY101" i="15"/>
  <c r="AZ101" i="15" a="1"/>
  <c r="AZ101" i="15"/>
  <c r="BA101" i="15"/>
  <c r="BB101" i="15" a="1"/>
  <c r="BB101" i="15"/>
  <c r="BC101" i="15"/>
  <c r="BD101" i="15" a="1"/>
  <c r="BD101" i="15" s="1"/>
  <c r="AY102" i="15"/>
  <c r="AZ102" i="15" a="1"/>
  <c r="AZ102" i="15" s="1"/>
  <c r="BA102" i="15"/>
  <c r="BB102" i="15" a="1"/>
  <c r="BB102" i="15" s="1"/>
  <c r="BC102" i="15"/>
  <c r="BD102" i="15" a="1"/>
  <c r="BD102" i="15" s="1"/>
  <c r="AY103" i="15"/>
  <c r="AZ103" i="15" a="1"/>
  <c r="AZ103" i="15" s="1"/>
  <c r="BA103" i="15"/>
  <c r="BB103" i="15" a="1"/>
  <c r="BB103" i="15"/>
  <c r="BC103" i="15"/>
  <c r="BD103" i="15" a="1"/>
  <c r="BD103" i="15" s="1"/>
  <c r="AY104" i="15"/>
  <c r="AZ104" i="15" a="1"/>
  <c r="AZ104" i="15" s="1"/>
  <c r="BA104" i="15"/>
  <c r="BB104" i="15" a="1"/>
  <c r="BB104" i="15" s="1"/>
  <c r="BC104" i="15"/>
  <c r="BD104" i="15" a="1"/>
  <c r="BD104" i="15" s="1"/>
  <c r="AY105" i="15"/>
  <c r="AZ105" i="15" a="1"/>
  <c r="AZ105" i="15" s="1"/>
  <c r="BA105" i="15"/>
  <c r="BB105" i="15" a="1"/>
  <c r="BB105" i="15"/>
  <c r="BC105" i="15"/>
  <c r="BD105" i="15" a="1"/>
  <c r="BD105" i="15" s="1"/>
  <c r="AY106" i="15"/>
  <c r="AZ106" i="15" a="1"/>
  <c r="AZ106" i="15" s="1"/>
  <c r="BA106" i="15"/>
  <c r="BB106" i="15" a="1"/>
  <c r="BB106" i="15" s="1"/>
  <c r="BC106" i="15"/>
  <c r="BD106" i="15" a="1"/>
  <c r="BD106" i="15" s="1"/>
  <c r="AY107" i="15"/>
  <c r="AZ107" i="15" a="1"/>
  <c r="AZ107" i="15" s="1"/>
  <c r="BA107" i="15"/>
  <c r="BB107" i="15" a="1"/>
  <c r="BB107" i="15"/>
  <c r="BC107" i="15"/>
  <c r="BD107" i="15" a="1"/>
  <c r="BD107" i="15" s="1"/>
  <c r="AY108" i="15"/>
  <c r="AZ108" i="15" a="1"/>
  <c r="AZ108" i="15" s="1"/>
  <c r="BA108" i="15"/>
  <c r="BB108" i="15" a="1"/>
  <c r="BB108" i="15" s="1"/>
  <c r="BC108" i="15"/>
  <c r="BD108" i="15" a="1"/>
  <c r="BD108" i="15" s="1"/>
  <c r="AY109" i="15"/>
  <c r="AZ109" i="15" a="1"/>
  <c r="AZ109" i="15"/>
  <c r="BA109" i="15"/>
  <c r="BB109" i="15" a="1"/>
  <c r="BB109" i="15" s="1"/>
  <c r="BC109" i="15"/>
  <c r="BD109" i="15" a="1"/>
  <c r="BD109" i="15" s="1"/>
  <c r="AY110" i="15"/>
  <c r="AZ110" i="15" a="1"/>
  <c r="AZ110" i="15" s="1"/>
  <c r="BA110" i="15"/>
  <c r="BB110" i="15" a="1"/>
  <c r="BB110" i="15" s="1"/>
  <c r="BC110" i="15"/>
  <c r="BD110" i="15" a="1"/>
  <c r="BD110" i="15"/>
  <c r="AY111" i="15"/>
  <c r="AZ111" i="15" a="1"/>
  <c r="AZ111" i="15" s="1"/>
  <c r="BA111" i="15"/>
  <c r="BB111" i="15" a="1"/>
  <c r="BB111" i="15" s="1"/>
  <c r="BC111" i="15"/>
  <c r="BD111" i="15" a="1"/>
  <c r="BD111" i="15" s="1"/>
  <c r="AY112" i="15"/>
  <c r="AZ112" i="15" a="1"/>
  <c r="AZ112" i="15" s="1"/>
  <c r="BA112" i="15"/>
  <c r="BB112" i="15" a="1"/>
  <c r="BB112" i="15" s="1"/>
  <c r="BC112" i="15"/>
  <c r="BD112" i="15" a="1"/>
  <c r="BD112" i="15"/>
  <c r="AW113" i="15"/>
  <c r="AX113" i="15" a="1"/>
  <c r="AX113" i="15"/>
  <c r="AY113" i="15"/>
  <c r="AZ113" i="15" a="1"/>
  <c r="AZ113" i="15"/>
  <c r="BA113" i="15"/>
  <c r="BB113" i="15" a="1"/>
  <c r="BB113" i="15" s="1"/>
  <c r="BC113" i="15"/>
  <c r="BD113" i="15" a="1"/>
  <c r="BD113" i="15"/>
  <c r="AW114" i="15"/>
  <c r="AX114" i="15" a="1"/>
  <c r="AX114" i="15" s="1"/>
  <c r="AY114" i="15"/>
  <c r="AZ114" i="15" a="1"/>
  <c r="AZ114" i="15" s="1"/>
  <c r="BA114" i="15"/>
  <c r="BB114" i="15" a="1"/>
  <c r="BB114" i="15" s="1"/>
  <c r="BC114" i="15"/>
  <c r="BD114" i="15" a="1"/>
  <c r="BD114" i="15"/>
  <c r="AW115" i="15"/>
  <c r="AX115" i="15" a="1"/>
  <c r="AX115" i="15" s="1"/>
  <c r="AY115" i="15"/>
  <c r="AZ115" i="15" a="1"/>
  <c r="AZ115" i="15"/>
  <c r="BA115" i="15"/>
  <c r="BB115" i="15" a="1"/>
  <c r="BB115" i="15" s="1"/>
  <c r="BC115" i="15"/>
  <c r="BD115" i="15" a="1"/>
  <c r="BD115" i="15" s="1"/>
  <c r="AW116" i="15"/>
  <c r="AX116" i="15" a="1"/>
  <c r="AX116" i="15" s="1"/>
  <c r="AY116" i="15"/>
  <c r="AZ116" i="15" a="1"/>
  <c r="AZ116" i="15"/>
  <c r="BA116" i="15"/>
  <c r="BB116" i="15" a="1"/>
  <c r="BB116" i="15" s="1"/>
  <c r="BC116" i="15"/>
  <c r="BD116" i="15" a="1"/>
  <c r="BD116" i="15"/>
  <c r="AW117" i="15"/>
  <c r="AX117" i="15" a="1"/>
  <c r="AX117" i="15" s="1"/>
  <c r="AY117" i="15"/>
  <c r="AZ117" i="15" a="1"/>
  <c r="AZ117" i="15"/>
  <c r="BA117" i="15"/>
  <c r="BB117" i="15" a="1"/>
  <c r="BB117" i="15" s="1"/>
  <c r="BC117" i="15"/>
  <c r="BD117" i="15" a="1"/>
  <c r="BD117" i="15" s="1"/>
  <c r="AW118" i="15"/>
  <c r="AX118" i="15" a="1"/>
  <c r="AX118" i="15" s="1"/>
  <c r="AY118" i="15"/>
  <c r="AZ118" i="15" a="1"/>
  <c r="AZ118" i="15"/>
  <c r="BA118" i="15"/>
  <c r="BB118" i="15" a="1"/>
  <c r="BB118" i="15" s="1"/>
  <c r="BC118" i="15"/>
  <c r="BD118" i="15" a="1"/>
  <c r="BD118" i="15" s="1"/>
  <c r="AW119" i="15"/>
  <c r="AX119" i="15" a="1"/>
  <c r="AX119" i="15" s="1"/>
  <c r="AY119" i="15"/>
  <c r="AZ119" i="15" a="1"/>
  <c r="AZ119" i="15"/>
  <c r="BA119" i="15"/>
  <c r="BB119" i="15" a="1"/>
  <c r="BB119" i="15" s="1"/>
  <c r="BC119" i="15"/>
  <c r="BD119" i="15" a="1"/>
  <c r="BD119" i="15" s="1"/>
  <c r="AW120" i="15"/>
  <c r="AX120" i="15" a="1"/>
  <c r="AX120" i="15" s="1"/>
  <c r="AY120" i="15"/>
  <c r="AZ120" i="15" a="1"/>
  <c r="AZ120" i="15" s="1"/>
  <c r="BA120" i="15"/>
  <c r="BB120" i="15" a="1"/>
  <c r="BB120" i="15" s="1"/>
  <c r="BC120" i="15"/>
  <c r="BD120" i="15" a="1"/>
  <c r="BD120" i="15" s="1"/>
  <c r="AW121" i="15"/>
  <c r="AX121" i="15" a="1"/>
  <c r="AX121" i="15"/>
  <c r="AY121" i="15"/>
  <c r="AZ121" i="15" a="1"/>
  <c r="AZ121" i="15" s="1"/>
  <c r="BA121" i="15"/>
  <c r="BB121" i="15" a="1"/>
  <c r="BB121" i="15" s="1"/>
  <c r="BC121" i="15"/>
  <c r="BD121" i="15" a="1"/>
  <c r="BD121" i="15"/>
  <c r="AW122" i="15"/>
  <c r="AX122" i="15" a="1"/>
  <c r="AX122" i="15" s="1"/>
  <c r="AY122" i="15"/>
  <c r="AZ122" i="15" a="1"/>
  <c r="AZ122" i="15" s="1"/>
  <c r="BA122" i="15"/>
  <c r="BB122" i="15" a="1"/>
  <c r="BB122" i="15"/>
  <c r="BC122" i="15"/>
  <c r="BD122" i="15" a="1"/>
  <c r="BD122" i="15" s="1"/>
  <c r="AW123" i="15"/>
  <c r="AX123" i="15" a="1"/>
  <c r="AX123" i="15" s="1"/>
  <c r="AY123" i="15"/>
  <c r="AZ123" i="15" a="1"/>
  <c r="AZ123" i="15"/>
  <c r="BA123" i="15"/>
  <c r="BB123" i="15" a="1"/>
  <c r="BB123" i="15"/>
  <c r="BC123" i="15"/>
  <c r="BD123" i="15" a="1"/>
  <c r="BD123" i="15"/>
  <c r="AW124" i="15"/>
  <c r="AX124" i="15" a="1"/>
  <c r="AX124" i="15"/>
  <c r="AY124" i="15"/>
  <c r="AZ124" i="15" a="1"/>
  <c r="AZ124" i="15" s="1"/>
  <c r="BA124" i="15"/>
  <c r="BB124" i="15" a="1"/>
  <c r="BB124" i="15" s="1"/>
  <c r="BC124" i="15"/>
  <c r="BD124" i="15" a="1"/>
  <c r="BD124" i="15" s="1"/>
  <c r="AW125" i="15"/>
  <c r="AX125" i="15" a="1"/>
  <c r="AX125" i="15"/>
  <c r="AY125" i="15"/>
  <c r="AZ125" i="15" a="1"/>
  <c r="AZ125" i="15"/>
  <c r="BA125" i="15"/>
  <c r="BB125" i="15" a="1"/>
  <c r="BB125" i="15" s="1"/>
  <c r="BC125" i="15"/>
  <c r="BD125" i="15" a="1"/>
  <c r="BD125" i="15" s="1"/>
  <c r="AW126" i="15"/>
  <c r="AX126" i="15" a="1"/>
  <c r="AX126" i="15" s="1"/>
  <c r="AY126" i="15"/>
  <c r="AZ126" i="15" a="1"/>
  <c r="AZ126" i="15" s="1"/>
  <c r="BA126" i="15"/>
  <c r="BB126" i="15" a="1"/>
  <c r="BB126" i="15"/>
  <c r="BC126" i="15"/>
  <c r="BD126" i="15" a="1"/>
  <c r="BD126" i="15" s="1"/>
  <c r="AW127" i="15"/>
  <c r="AX127" i="15" a="1"/>
  <c r="AX127" i="15" s="1"/>
  <c r="AY127" i="15"/>
  <c r="AZ127" i="15" a="1"/>
  <c r="AZ127" i="15" s="1"/>
  <c r="BA127" i="15"/>
  <c r="BB127" i="15" a="1"/>
  <c r="BB127" i="15" s="1"/>
  <c r="BC127" i="15"/>
  <c r="BD127" i="15" a="1"/>
  <c r="BD127" i="15" s="1"/>
  <c r="AW128" i="15"/>
  <c r="AX128" i="15" a="1"/>
  <c r="AX128" i="15" s="1"/>
  <c r="AY128" i="15"/>
  <c r="AZ128" i="15" a="1"/>
  <c r="AZ128" i="15" s="1"/>
  <c r="BA128" i="15"/>
  <c r="BB128" i="15" a="1"/>
  <c r="BB128" i="15" s="1"/>
  <c r="BC128" i="15"/>
  <c r="BD128" i="15" a="1"/>
  <c r="BD128" i="15"/>
  <c r="AW129" i="15"/>
  <c r="AX129" i="15" a="1"/>
  <c r="AX129" i="15" s="1"/>
  <c r="AY129" i="15"/>
  <c r="AZ129" i="15" a="1"/>
  <c r="AZ129" i="15" s="1"/>
  <c r="BA129" i="15"/>
  <c r="BB129" i="15" a="1"/>
  <c r="BB129" i="15"/>
  <c r="BC129" i="15"/>
  <c r="BD129" i="15" a="1"/>
  <c r="BD129" i="15" s="1"/>
  <c r="AW130" i="15"/>
  <c r="AX130" i="15" a="1"/>
  <c r="AX130" i="15" s="1"/>
  <c r="AY130" i="15"/>
  <c r="AZ130" i="15" a="1"/>
  <c r="AZ130" i="15"/>
  <c r="BA130" i="15"/>
  <c r="BB130" i="15" a="1"/>
  <c r="BB130" i="15"/>
  <c r="BC130" i="15"/>
  <c r="BD130" i="15" a="1"/>
  <c r="BD130" i="15"/>
  <c r="AW131" i="15"/>
  <c r="AX131" i="15" a="1"/>
  <c r="AX131" i="15"/>
  <c r="AY131" i="15"/>
  <c r="AZ131" i="15" a="1"/>
  <c r="AZ131" i="15" s="1"/>
  <c r="BA131" i="15"/>
  <c r="BB131" i="15" a="1"/>
  <c r="BB131" i="15" s="1"/>
  <c r="BC131" i="15"/>
  <c r="BD131" i="15" a="1"/>
  <c r="BD131" i="15" s="1"/>
  <c r="AW132" i="15"/>
  <c r="AX132" i="15" a="1"/>
  <c r="AX132" i="15"/>
  <c r="AY132" i="15"/>
  <c r="AZ132" i="15" a="1"/>
  <c r="AZ132" i="15"/>
  <c r="BA132" i="15"/>
  <c r="BB132" i="15" a="1"/>
  <c r="BB132" i="15" s="1"/>
  <c r="BC132" i="15"/>
  <c r="BD132" i="15" a="1"/>
  <c r="BD132" i="15" s="1"/>
  <c r="AW133" i="15"/>
  <c r="AX133" i="15" a="1"/>
  <c r="AX133" i="15" s="1"/>
  <c r="AY133" i="15"/>
  <c r="AZ133" i="15" a="1"/>
  <c r="AZ133" i="15" s="1"/>
  <c r="BA133" i="15"/>
  <c r="BB133" i="15" a="1"/>
  <c r="BB133" i="15"/>
  <c r="BC133" i="15"/>
  <c r="BD133" i="15" a="1"/>
  <c r="BD133" i="15" s="1"/>
  <c r="AW134" i="15"/>
  <c r="AX134" i="15" a="1"/>
  <c r="AX134" i="15" s="1"/>
  <c r="AY134" i="15"/>
  <c r="AZ134" i="15" a="1"/>
  <c r="AZ134" i="15" s="1"/>
  <c r="BA134" i="15"/>
  <c r="BB134" i="15" a="1"/>
  <c r="BB134" i="15" s="1"/>
  <c r="BC134" i="15"/>
  <c r="BD134" i="15" a="1"/>
  <c r="BD134" i="15" s="1"/>
  <c r="AW135" i="15"/>
  <c r="AX135" i="15" a="1"/>
  <c r="AX135" i="15" s="1"/>
  <c r="AY135" i="15"/>
  <c r="AZ135" i="15" a="1"/>
  <c r="AZ135" i="15" s="1"/>
  <c r="BA135" i="15"/>
  <c r="BB135" i="15" a="1"/>
  <c r="BB135" i="15" s="1"/>
  <c r="BC135" i="15"/>
  <c r="BD135" i="15" a="1"/>
  <c r="BD135" i="15"/>
  <c r="AW136" i="15"/>
  <c r="AX136" i="15" a="1"/>
  <c r="AX136" i="15" s="1"/>
  <c r="AY136" i="15"/>
  <c r="AZ136" i="15" a="1"/>
  <c r="AZ136" i="15" s="1"/>
  <c r="BA136" i="15"/>
  <c r="BB136" i="15" a="1"/>
  <c r="BB136" i="15"/>
  <c r="BC136" i="15"/>
  <c r="BD136" i="15" a="1"/>
  <c r="BD136" i="15" s="1"/>
  <c r="AW137" i="15"/>
  <c r="AX137" i="15" a="1"/>
  <c r="AX137" i="15" s="1"/>
  <c r="AY137" i="15"/>
  <c r="AZ137" i="15" a="1"/>
  <c r="AZ137" i="15"/>
  <c r="BA137" i="15"/>
  <c r="BB137" i="15" a="1"/>
  <c r="BB137" i="15"/>
  <c r="BC137" i="15"/>
  <c r="BD137" i="15" a="1"/>
  <c r="BD137" i="15"/>
  <c r="AW138" i="15"/>
  <c r="AX138" i="15" a="1"/>
  <c r="AX138" i="15"/>
  <c r="AY138" i="15"/>
  <c r="AZ138" i="15" a="1"/>
  <c r="AZ138" i="15" s="1"/>
  <c r="BA138" i="15"/>
  <c r="BB138" i="15" a="1"/>
  <c r="BB138" i="15" s="1"/>
  <c r="BC138" i="15"/>
  <c r="BD138" i="15" a="1"/>
  <c r="BD138" i="15" s="1"/>
  <c r="AW139" i="15"/>
  <c r="AX139" i="15" a="1"/>
  <c r="AX139" i="15"/>
  <c r="AY139" i="15"/>
  <c r="AZ139" i="15" a="1"/>
  <c r="AZ139" i="15"/>
  <c r="BA139" i="15"/>
  <c r="BB139" i="15" a="1"/>
  <c r="BB139" i="15" s="1"/>
  <c r="BC139" i="15"/>
  <c r="BD139" i="15" a="1"/>
  <c r="BD139" i="15" s="1"/>
  <c r="AW140" i="15"/>
  <c r="AX140" i="15" a="1"/>
  <c r="AX140" i="15" s="1"/>
  <c r="AY140" i="15"/>
  <c r="AZ140" i="15" a="1"/>
  <c r="AZ140" i="15" s="1"/>
  <c r="BA140" i="15"/>
  <c r="BB140" i="15" a="1"/>
  <c r="BB140" i="15"/>
  <c r="BC140" i="15"/>
  <c r="BD140" i="15" a="1"/>
  <c r="BD140" i="15" s="1"/>
  <c r="AW141" i="15"/>
  <c r="AX141" i="15" a="1"/>
  <c r="AX141" i="15" s="1"/>
  <c r="AY141" i="15"/>
  <c r="AZ141" i="15" a="1"/>
  <c r="AZ141" i="15" s="1"/>
  <c r="BA141" i="15"/>
  <c r="BB141" i="15" a="1"/>
  <c r="BB141" i="15" s="1"/>
  <c r="BC141" i="15"/>
  <c r="BD141" i="15" a="1"/>
  <c r="BD141" i="15" s="1"/>
  <c r="AW142" i="15"/>
  <c r="AX142" i="15" a="1"/>
  <c r="AX142" i="15" s="1"/>
  <c r="AY142" i="15"/>
  <c r="AZ142" i="15" a="1"/>
  <c r="AZ142" i="15" s="1"/>
  <c r="BA142" i="15"/>
  <c r="BB142" i="15" a="1"/>
  <c r="BB142" i="15" s="1"/>
  <c r="BC142" i="15"/>
  <c r="BD142" i="15" a="1"/>
  <c r="BD142" i="15"/>
  <c r="AW143" i="15"/>
  <c r="AX143" i="15" a="1"/>
  <c r="AX143" i="15" s="1"/>
  <c r="AY143" i="15"/>
  <c r="AZ143" i="15" a="1"/>
  <c r="AZ143" i="15" s="1"/>
  <c r="BA143" i="15"/>
  <c r="BB143" i="15" a="1"/>
  <c r="BB143" i="15" s="1"/>
  <c r="BC143" i="15"/>
  <c r="BD143" i="15" a="1"/>
  <c r="BD143" i="15" s="1"/>
  <c r="AW144" i="15"/>
  <c r="AX144" i="15" a="1"/>
  <c r="AX144" i="15" s="1"/>
  <c r="AY144" i="15"/>
  <c r="AZ144" i="15" a="1"/>
  <c r="AZ144" i="15"/>
  <c r="BA144" i="15"/>
  <c r="BB144" i="15" a="1"/>
  <c r="BB144" i="15"/>
  <c r="BC144" i="15"/>
  <c r="BD144" i="15" a="1"/>
  <c r="BD144" i="15"/>
  <c r="AW145" i="15"/>
  <c r="AX145" i="15" a="1"/>
  <c r="AX145" i="15" s="1"/>
  <c r="AY145" i="15"/>
  <c r="AZ145" i="15" a="1"/>
  <c r="AZ145" i="15" s="1"/>
  <c r="BA145" i="15"/>
  <c r="BB145" i="15" a="1"/>
  <c r="BB145" i="15" s="1"/>
  <c r="BC145" i="15"/>
  <c r="BD145" i="15" a="1"/>
  <c r="BD145" i="15" s="1"/>
  <c r="AW146" i="15"/>
  <c r="AX146" i="15" a="1"/>
  <c r="AX146" i="15"/>
  <c r="AY146" i="15"/>
  <c r="AZ146" i="15" a="1"/>
  <c r="AZ146" i="15"/>
  <c r="BA146" i="15"/>
  <c r="BB146" i="15" a="1"/>
  <c r="BB146" i="15"/>
  <c r="BC146" i="15"/>
  <c r="BD146" i="15" a="1"/>
  <c r="BD146" i="15" s="1"/>
  <c r="AW147" i="15"/>
  <c r="AX147" i="15" a="1"/>
  <c r="AX147" i="15" s="1"/>
  <c r="AY147" i="15"/>
  <c r="AZ147" i="15" a="1"/>
  <c r="AZ147" i="15" s="1"/>
  <c r="BA147" i="15"/>
  <c r="BB147" i="15" a="1"/>
  <c r="BB147" i="15"/>
  <c r="BC147" i="15"/>
  <c r="BD147" i="15" a="1"/>
  <c r="BD147" i="15" s="1"/>
  <c r="AW148" i="15"/>
  <c r="AX148" i="15" a="1"/>
  <c r="AX148" i="15" s="1"/>
  <c r="AY148" i="15"/>
  <c r="AZ148" i="15" a="1"/>
  <c r="AZ148" i="15" s="1"/>
  <c r="BA148" i="15"/>
  <c r="BB148" i="15" a="1"/>
  <c r="BB148" i="15" s="1"/>
  <c r="BC148" i="15"/>
  <c r="BD148" i="15" a="1"/>
  <c r="BD148" i="15" s="1"/>
  <c r="AW149" i="15"/>
  <c r="AX149" i="15" a="1"/>
  <c r="AX149" i="15" s="1"/>
  <c r="AY149" i="15"/>
  <c r="AZ149" i="15" a="1"/>
  <c r="AZ149" i="15" s="1"/>
  <c r="BA149" i="15"/>
  <c r="BB149" i="15" a="1"/>
  <c r="BB149" i="15" s="1"/>
  <c r="BC149" i="15"/>
  <c r="BD149" i="15" a="1"/>
  <c r="BD149" i="15"/>
  <c r="AW150" i="15"/>
  <c r="AX150" i="15" a="1"/>
  <c r="AX150" i="15" s="1"/>
  <c r="AY150" i="15"/>
  <c r="AZ150" i="15" a="1"/>
  <c r="AZ150" i="15" s="1"/>
  <c r="BA150" i="15"/>
  <c r="BB150" i="15" a="1"/>
  <c r="BB150" i="15" s="1"/>
  <c r="BC150" i="15"/>
  <c r="BD150" i="15" a="1"/>
  <c r="BD150" i="15" s="1"/>
  <c r="AW151" i="15"/>
  <c r="AX151" i="15" a="1"/>
  <c r="AX151" i="15" s="1"/>
  <c r="AY151" i="15"/>
  <c r="AZ151" i="15" a="1"/>
  <c r="AZ151" i="15"/>
  <c r="BA151" i="15"/>
  <c r="BB151" i="15" a="1"/>
  <c r="BB151" i="15"/>
  <c r="BC151" i="15"/>
  <c r="BD151" i="15" a="1"/>
  <c r="BD151" i="15"/>
  <c r="AW152" i="15"/>
  <c r="AX152" i="15" a="1"/>
  <c r="AX152" i="15" s="1"/>
  <c r="AY152" i="15"/>
  <c r="AZ152" i="15" a="1"/>
  <c r="AZ152" i="15" s="1"/>
  <c r="BA152" i="15"/>
  <c r="BB152" i="15" a="1"/>
  <c r="BB152" i="15" s="1"/>
  <c r="BC152" i="15"/>
  <c r="BD152" i="15" a="1"/>
  <c r="BD152" i="15" s="1"/>
  <c r="AW153" i="15"/>
  <c r="AX153" i="15" a="1"/>
  <c r="AX153" i="15" s="1"/>
  <c r="AY153" i="15"/>
  <c r="AZ153" i="15" a="1"/>
  <c r="AZ153" i="15"/>
  <c r="BA153" i="15"/>
  <c r="BB153" i="15" a="1"/>
  <c r="BB153" i="15" s="1"/>
  <c r="BC153" i="15"/>
  <c r="BD153" i="15" a="1"/>
  <c r="BD153" i="15" s="1"/>
  <c r="AW154" i="15"/>
  <c r="AX154" i="15" a="1"/>
  <c r="AX154" i="15" s="1"/>
  <c r="AY154" i="15"/>
  <c r="AZ154" i="15" a="1"/>
  <c r="AZ154" i="15" s="1"/>
  <c r="BA154" i="15"/>
  <c r="BB154" i="15" a="1"/>
  <c r="BB154" i="15" s="1"/>
  <c r="BC154" i="15"/>
  <c r="BD154" i="15" a="1"/>
  <c r="BD154" i="15" s="1"/>
  <c r="AW155" i="15"/>
  <c r="AX155" i="15" a="1"/>
  <c r="AX155" i="15"/>
  <c r="AY155" i="15"/>
  <c r="AZ155" i="15" a="1"/>
  <c r="AZ155" i="15" s="1"/>
  <c r="BA155" i="15"/>
  <c r="BB155" i="15" a="1"/>
  <c r="BB155" i="15" s="1"/>
  <c r="BC155" i="15"/>
  <c r="BD155" i="15" a="1"/>
  <c r="BD155" i="15" s="1"/>
  <c r="AW156" i="15"/>
  <c r="AX156" i="15" a="1"/>
  <c r="AX156" i="15" s="1"/>
  <c r="AY156" i="15"/>
  <c r="AZ156" i="15" a="1"/>
  <c r="AZ156" i="15" s="1"/>
  <c r="BA156" i="15"/>
  <c r="BB156" i="15" a="1"/>
  <c r="BB156" i="15" s="1"/>
  <c r="BC156" i="15"/>
  <c r="BD156" i="15" a="1"/>
  <c r="BD156" i="15"/>
  <c r="AW157" i="15"/>
  <c r="AX157" i="15" a="1"/>
  <c r="AX157" i="15" s="1"/>
  <c r="AY157" i="15"/>
  <c r="AZ157" i="15" a="1"/>
  <c r="AZ157" i="15" s="1"/>
  <c r="BA157" i="15"/>
  <c r="BB157" i="15" a="1"/>
  <c r="BB157" i="15"/>
  <c r="BC157" i="15"/>
  <c r="BD157" i="15" a="1"/>
  <c r="BD157" i="15" s="1"/>
  <c r="AW158" i="15"/>
  <c r="AX158" i="15" a="1"/>
  <c r="AX158" i="15" s="1"/>
  <c r="AY158" i="15"/>
  <c r="AZ158" i="15" a="1"/>
  <c r="AZ158" i="15"/>
  <c r="BA158" i="15"/>
  <c r="BB158" i="15" a="1"/>
  <c r="BB158" i="15"/>
  <c r="BC158" i="15"/>
  <c r="BD158" i="15" a="1"/>
  <c r="BD158" i="15"/>
  <c r="AW159" i="15"/>
  <c r="AX159" i="15" a="1"/>
  <c r="AX159" i="15"/>
  <c r="AY159" i="15"/>
  <c r="AZ159" i="15" a="1"/>
  <c r="AZ159" i="15" s="1"/>
  <c r="BA159" i="15"/>
  <c r="BB159" i="15" a="1"/>
  <c r="BB159" i="15" s="1"/>
  <c r="BC159" i="15"/>
  <c r="BD159" i="15" a="1"/>
  <c r="BD159" i="15" s="1"/>
  <c r="AW160" i="15"/>
  <c r="AX160" i="15" a="1"/>
  <c r="AX160" i="15" s="1"/>
  <c r="AY160" i="15"/>
  <c r="AZ160" i="15" a="1"/>
  <c r="AZ160" i="15"/>
  <c r="BA160" i="15"/>
  <c r="BB160" i="15" a="1"/>
  <c r="BB160" i="15" s="1"/>
  <c r="BC160" i="15"/>
  <c r="BD160" i="15" a="1"/>
  <c r="BD160" i="15" s="1"/>
  <c r="AW161" i="15"/>
  <c r="AX161" i="15" a="1"/>
  <c r="AX161" i="15" s="1"/>
  <c r="AY161" i="15"/>
  <c r="AZ161" i="15" a="1"/>
  <c r="AZ161" i="15" s="1"/>
  <c r="BA161" i="15"/>
  <c r="BB161" i="15" a="1"/>
  <c r="BB161" i="15" s="1"/>
  <c r="BC161" i="15"/>
  <c r="BD161" i="15" a="1"/>
  <c r="BD161" i="15"/>
  <c r="AW162" i="15"/>
  <c r="AX162" i="15" a="1"/>
  <c r="AX162" i="15"/>
  <c r="AY162" i="15"/>
  <c r="AZ162" i="15" a="1"/>
  <c r="AZ162" i="15" s="1"/>
  <c r="BA162" i="15"/>
  <c r="BB162" i="15" a="1"/>
  <c r="BB162" i="15" s="1"/>
  <c r="BC162" i="15"/>
  <c r="BD162" i="15" a="1"/>
  <c r="BD162" i="15" s="1"/>
  <c r="AW163" i="15"/>
  <c r="AX163" i="15" a="1"/>
  <c r="AX163" i="15" s="1"/>
  <c r="AY163" i="15"/>
  <c r="AZ163" i="15" a="1"/>
  <c r="AZ163" i="15" s="1"/>
  <c r="BA163" i="15"/>
  <c r="BB163" i="15" a="1"/>
  <c r="BB163" i="15" s="1"/>
  <c r="BC163" i="15"/>
  <c r="BD163" i="15" a="1"/>
  <c r="BD163" i="15"/>
  <c r="AW164" i="15"/>
  <c r="AX164" i="15" a="1"/>
  <c r="AX164" i="15" s="1"/>
  <c r="AY164" i="15"/>
  <c r="AZ164" i="15" a="1"/>
  <c r="AZ164" i="15" s="1"/>
  <c r="BA164" i="15"/>
  <c r="BB164" i="15" a="1"/>
  <c r="BB164" i="15" s="1"/>
  <c r="BC164" i="15"/>
  <c r="BD164" i="15" a="1"/>
  <c r="BD164" i="15" s="1"/>
  <c r="AW165" i="15"/>
  <c r="AX165" i="15" a="1"/>
  <c r="AX165" i="15" s="1"/>
  <c r="AY165" i="15"/>
  <c r="AZ165" i="15" a="1"/>
  <c r="AZ165" i="15"/>
  <c r="BA165" i="15"/>
  <c r="BB165" i="15" a="1"/>
  <c r="BB165" i="15"/>
  <c r="BC165" i="15"/>
  <c r="BD165" i="15" a="1"/>
  <c r="BD165" i="15"/>
  <c r="AW166" i="15"/>
  <c r="AX166" i="15" a="1"/>
  <c r="AX166" i="15" s="1"/>
  <c r="AY166" i="15"/>
  <c r="AZ166" i="15" a="1"/>
  <c r="AZ166" i="15" s="1"/>
  <c r="BA166" i="15"/>
  <c r="BB166" i="15" a="1"/>
  <c r="BB166" i="15" s="1"/>
  <c r="BC166" i="15"/>
  <c r="BD166" i="15" a="1"/>
  <c r="BD166" i="15" s="1"/>
  <c r="AW167" i="15"/>
  <c r="AX167" i="15" a="1"/>
  <c r="AX167" i="15" s="1"/>
  <c r="AY167" i="15"/>
  <c r="AZ167" i="15" a="1"/>
  <c r="AZ167" i="15"/>
  <c r="BA167" i="15"/>
  <c r="BB167" i="15" a="1"/>
  <c r="BB167" i="15" s="1"/>
  <c r="BC167" i="15"/>
  <c r="BD167" i="15" a="1"/>
  <c r="BD167" i="15" s="1"/>
  <c r="AW168" i="15"/>
  <c r="AX168" i="15" a="1"/>
  <c r="AX168" i="15" s="1"/>
  <c r="AY168" i="15"/>
  <c r="AZ168" i="15" a="1"/>
  <c r="AZ168" i="15" s="1"/>
  <c r="BA168" i="15"/>
  <c r="BB168" i="15" a="1"/>
  <c r="BB168" i="15" s="1"/>
  <c r="BC168" i="15"/>
  <c r="BD168" i="15" a="1"/>
  <c r="BD168" i="15" s="1"/>
  <c r="AW169" i="15"/>
  <c r="AX169" i="15" a="1"/>
  <c r="AX169" i="15"/>
  <c r="AY169" i="15"/>
  <c r="AZ169" i="15" a="1"/>
  <c r="AZ169" i="15" s="1"/>
  <c r="BA169" i="15"/>
  <c r="BB169" i="15" a="1"/>
  <c r="BB169" i="15" s="1"/>
  <c r="BC169" i="15"/>
  <c r="BD169" i="15" a="1"/>
  <c r="BD169" i="15" s="1"/>
  <c r="AW170" i="15"/>
  <c r="AX170" i="15" a="1"/>
  <c r="AX170" i="15" s="1"/>
  <c r="AY170" i="15"/>
  <c r="AZ170" i="15" a="1"/>
  <c r="AZ170" i="15" s="1"/>
  <c r="BA170" i="15"/>
  <c r="BB170" i="15" a="1"/>
  <c r="BB170" i="15" s="1"/>
  <c r="BC170" i="15"/>
  <c r="BD170" i="15" a="1"/>
  <c r="BD170" i="15"/>
  <c r="AW171" i="15"/>
  <c r="AX171" i="15" a="1"/>
  <c r="AX171" i="15" s="1"/>
  <c r="AY171" i="15"/>
  <c r="AZ171" i="15" a="1"/>
  <c r="AZ171" i="15" s="1"/>
  <c r="BA171" i="15"/>
  <c r="BB171" i="15" a="1"/>
  <c r="BB171" i="15"/>
  <c r="BC171" i="15"/>
  <c r="BD171" i="15" a="1"/>
  <c r="BD171" i="15" s="1"/>
  <c r="AW172" i="15"/>
  <c r="AX172" i="15" a="1"/>
  <c r="AX172" i="15" s="1"/>
  <c r="AY172" i="15"/>
  <c r="AZ172" i="15" a="1"/>
  <c r="AZ172" i="15"/>
  <c r="BA172" i="15"/>
  <c r="BB172" i="15" a="1"/>
  <c r="BB172" i="15"/>
  <c r="BC172" i="15"/>
  <c r="BD172" i="15" a="1"/>
  <c r="BD172" i="15"/>
  <c r="AW173" i="15"/>
  <c r="AX173" i="15" a="1"/>
  <c r="AX173" i="15"/>
  <c r="AY173" i="15"/>
  <c r="AZ173" i="15" a="1"/>
  <c r="AZ173" i="15" s="1"/>
  <c r="BA173" i="15"/>
  <c r="BB173" i="15" a="1"/>
  <c r="BB173" i="15" s="1"/>
  <c r="BC173" i="15"/>
  <c r="BD173" i="15" a="1"/>
  <c r="BD173" i="15" s="1"/>
  <c r="AW174" i="15"/>
  <c r="AX174" i="15" a="1"/>
  <c r="AX174" i="15"/>
  <c r="AY174" i="15"/>
  <c r="AZ174" i="15" a="1"/>
  <c r="AZ174" i="15"/>
  <c r="BA174" i="15"/>
  <c r="BB174" i="15" a="1"/>
  <c r="BB174" i="15"/>
  <c r="BC174" i="15"/>
  <c r="BD174" i="15" a="1"/>
  <c r="BD174" i="15" s="1"/>
  <c r="AW175" i="15"/>
  <c r="AX175" i="15" a="1"/>
  <c r="AX175" i="15" s="1"/>
  <c r="AY175" i="15"/>
  <c r="AZ175" i="15" a="1"/>
  <c r="AZ175" i="15"/>
  <c r="BA175" i="15"/>
  <c r="BB175" i="15" a="1"/>
  <c r="BB175" i="15" s="1"/>
  <c r="BC175" i="15"/>
  <c r="BD175" i="15" a="1"/>
  <c r="BD175" i="15" s="1"/>
  <c r="AW176" i="15"/>
  <c r="AX176" i="15" a="1"/>
  <c r="AX176" i="15"/>
  <c r="AY176" i="15"/>
  <c r="AZ176" i="15" a="1"/>
  <c r="AZ176" i="15" s="1"/>
  <c r="BA176" i="15"/>
  <c r="BB176" i="15" a="1"/>
  <c r="BB176" i="15" s="1"/>
  <c r="BC176" i="15"/>
  <c r="BD176" i="15" a="1"/>
  <c r="BD176" i="15" s="1"/>
  <c r="AW177" i="15"/>
  <c r="AX177" i="15" a="1"/>
  <c r="AX177" i="15" s="1"/>
  <c r="AY177" i="15"/>
  <c r="AZ177" i="15" a="1"/>
  <c r="AZ177" i="15" s="1"/>
  <c r="BA177" i="15"/>
  <c r="BB177" i="15" a="1"/>
  <c r="BB177" i="15" s="1"/>
  <c r="BC177" i="15"/>
  <c r="BD177" i="15" a="1"/>
  <c r="BD177" i="15"/>
  <c r="AW178" i="15"/>
  <c r="AX178" i="15" a="1"/>
  <c r="AX178" i="15"/>
  <c r="AY178" i="15"/>
  <c r="AZ178" i="15" a="1"/>
  <c r="AZ178" i="15" s="1"/>
  <c r="BA178" i="15"/>
  <c r="BB178" i="15" a="1"/>
  <c r="BB178" i="15"/>
  <c r="BC178" i="15"/>
  <c r="BD178" i="15" a="1"/>
  <c r="BD178" i="15" s="1"/>
  <c r="AW179" i="15"/>
  <c r="AX179" i="15" a="1"/>
  <c r="AX179" i="15"/>
  <c r="AY179" i="15"/>
  <c r="AZ179" i="15" a="1"/>
  <c r="AZ179" i="15"/>
  <c r="BA179" i="15"/>
  <c r="BB179" i="15" a="1"/>
  <c r="BB179" i="15" s="1"/>
  <c r="BC179" i="15"/>
  <c r="BD179" i="15" a="1"/>
  <c r="BD179" i="15"/>
  <c r="AW180" i="15"/>
  <c r="AX180" i="15" a="1"/>
  <c r="AX180" i="15"/>
  <c r="AY180" i="15"/>
  <c r="AZ180" i="15" a="1"/>
  <c r="AZ180" i="15" s="1"/>
  <c r="BA180" i="15"/>
  <c r="BB180" i="15" a="1"/>
  <c r="BB180" i="15" s="1"/>
  <c r="BC180" i="15"/>
  <c r="BD180" i="15" a="1"/>
  <c r="BD180" i="15"/>
  <c r="AW181" i="15"/>
  <c r="AX181" i="15" a="1"/>
  <c r="AX181" i="15"/>
  <c r="AY181" i="15"/>
  <c r="AZ181" i="15" a="1"/>
  <c r="AZ181" i="15" s="1"/>
  <c r="BA181" i="15"/>
  <c r="BB181" i="15" a="1"/>
  <c r="BB181" i="15" s="1"/>
  <c r="BC181" i="15"/>
  <c r="BD181" i="15" a="1"/>
  <c r="BD181" i="15"/>
  <c r="AW182" i="15"/>
  <c r="AX182" i="15" a="1"/>
  <c r="AX182" i="15" s="1"/>
  <c r="AY182" i="15"/>
  <c r="AZ182" i="15" a="1"/>
  <c r="AZ182" i="15"/>
  <c r="BA182" i="15"/>
  <c r="BB182" i="15" a="1"/>
  <c r="BB182" i="15"/>
  <c r="BC182" i="15"/>
  <c r="BD182" i="15" a="1"/>
  <c r="BD182" i="15"/>
  <c r="AW183" i="15"/>
  <c r="AX183" i="15" a="1"/>
  <c r="AX183" i="15" s="1"/>
  <c r="AY183" i="15"/>
  <c r="AZ183" i="15" a="1"/>
  <c r="AZ183" i="15"/>
  <c r="BA183" i="15"/>
  <c r="BB183" i="15" a="1"/>
  <c r="BB183" i="15" s="1"/>
  <c r="BC183" i="15"/>
  <c r="BD183" i="15" a="1"/>
  <c r="BD183" i="15" s="1"/>
  <c r="AW184" i="15"/>
  <c r="AX184" i="15" a="1"/>
  <c r="AX184" i="15"/>
  <c r="AY184" i="15"/>
  <c r="AZ184" i="15" a="1"/>
  <c r="AZ184" i="15"/>
  <c r="BA184" i="15"/>
  <c r="BB184" i="15" a="1"/>
  <c r="BB184" i="15"/>
  <c r="BC184" i="15"/>
  <c r="BD184" i="15" a="1"/>
  <c r="BD184" i="15"/>
  <c r="AW185" i="15"/>
  <c r="AX185" i="15" a="1"/>
  <c r="AX185" i="15" s="1"/>
  <c r="AY185" i="15"/>
  <c r="AZ185" i="15" a="1"/>
  <c r="AZ185" i="15" s="1"/>
  <c r="BA185" i="15"/>
  <c r="BB185" i="15" a="1"/>
  <c r="BB185" i="15"/>
  <c r="BC185" i="15"/>
  <c r="BD185" i="15" a="1"/>
  <c r="BD185" i="15" s="1"/>
  <c r="AW186" i="15"/>
  <c r="AX186" i="15" a="1"/>
  <c r="AX186" i="15"/>
  <c r="AY186" i="15"/>
  <c r="AZ186" i="15" a="1"/>
  <c r="AZ186" i="15"/>
  <c r="BA186" i="15"/>
  <c r="BB186" i="15" a="1"/>
  <c r="BB186" i="15"/>
  <c r="BC186" i="15"/>
  <c r="BD186" i="15" a="1"/>
  <c r="BD186" i="15" s="1"/>
  <c r="AW187" i="15"/>
  <c r="AX187" i="15" a="1"/>
  <c r="AX187" i="15"/>
  <c r="AY187" i="15"/>
  <c r="AZ187" i="15" a="1"/>
  <c r="AZ187" i="15" s="1"/>
  <c r="BA187" i="15"/>
  <c r="BB187" i="15" a="1"/>
  <c r="BB187" i="15" s="1"/>
  <c r="BC187" i="15"/>
  <c r="BD187" i="15" a="1"/>
  <c r="BD187" i="15"/>
  <c r="AW188" i="15"/>
  <c r="AX188" i="15" a="1"/>
  <c r="AX188" i="15"/>
  <c r="AY188" i="15"/>
  <c r="AZ188" i="15" a="1"/>
  <c r="AZ188" i="15" s="1"/>
  <c r="BA188" i="15"/>
  <c r="BB188" i="15" a="1"/>
  <c r="BB188" i="15" s="1"/>
  <c r="BC188" i="15"/>
  <c r="BD188" i="15" a="1"/>
  <c r="BD188" i="15"/>
  <c r="AW189" i="15"/>
  <c r="AX189" i="15" a="1"/>
  <c r="AX189" i="15" s="1"/>
  <c r="AY189" i="15"/>
  <c r="AZ189" i="15" a="1"/>
  <c r="AZ189" i="15"/>
  <c r="BA189" i="15"/>
  <c r="BB189" i="15" a="1"/>
  <c r="BB189" i="15"/>
  <c r="BC189" i="15"/>
  <c r="BD189" i="15" a="1"/>
  <c r="BD189" i="15"/>
  <c r="AW190" i="15"/>
  <c r="AX190" i="15" a="1"/>
  <c r="AX190" i="15" s="1"/>
  <c r="AY190" i="15"/>
  <c r="AZ190" i="15" a="1"/>
  <c r="AZ190" i="15"/>
  <c r="BA190" i="15"/>
  <c r="BB190" i="15" a="1"/>
  <c r="BB190" i="15" s="1"/>
  <c r="BC190" i="15"/>
  <c r="BD190" i="15" a="1"/>
  <c r="BD190" i="15" s="1"/>
  <c r="AW191" i="15"/>
  <c r="AX191" i="15" a="1"/>
  <c r="AX191" i="15"/>
  <c r="AY191" i="15"/>
  <c r="AZ191" i="15" a="1"/>
  <c r="AZ191" i="15"/>
  <c r="BA191" i="15"/>
  <c r="BB191" i="15" a="1"/>
  <c r="BB191" i="15"/>
  <c r="BC191" i="15"/>
  <c r="BD191" i="15" a="1"/>
  <c r="BD191" i="15"/>
  <c r="AW192" i="15"/>
  <c r="AX192" i="15" a="1"/>
  <c r="AX192" i="15" s="1"/>
  <c r="AY192" i="15"/>
  <c r="AZ192" i="15" a="1"/>
  <c r="AZ192" i="15" s="1"/>
  <c r="BA192" i="15"/>
  <c r="BB192" i="15" a="1"/>
  <c r="BB192" i="15"/>
  <c r="BC192" i="15"/>
  <c r="BD192" i="15" a="1"/>
  <c r="BD192" i="15" s="1"/>
  <c r="AW193" i="15"/>
  <c r="AX193" i="15" a="1"/>
  <c r="AX193" i="15"/>
  <c r="AY193" i="15"/>
  <c r="AZ193" i="15" a="1"/>
  <c r="AZ193" i="15"/>
  <c r="BA193" i="15"/>
  <c r="BB193" i="15" a="1"/>
  <c r="BB193" i="15"/>
  <c r="BC193" i="15"/>
  <c r="BD193" i="15" a="1"/>
  <c r="BD193" i="15" s="1"/>
  <c r="AW194" i="15"/>
  <c r="AX194" i="15" a="1"/>
  <c r="AX194" i="15"/>
  <c r="AY194" i="15"/>
  <c r="AZ194" i="15" a="1"/>
  <c r="AZ194" i="15" s="1"/>
  <c r="BA194" i="15"/>
  <c r="BB194" i="15" a="1"/>
  <c r="BB194" i="15" s="1"/>
  <c r="BC194" i="15"/>
  <c r="BD194" i="15" a="1"/>
  <c r="BD194" i="15"/>
  <c r="AW195" i="15"/>
  <c r="AX195" i="15" a="1"/>
  <c r="AX195" i="15"/>
  <c r="AY195" i="15"/>
  <c r="AZ195" i="15" a="1"/>
  <c r="AZ195" i="15" s="1"/>
  <c r="BA195" i="15"/>
  <c r="BB195" i="15" a="1"/>
  <c r="BB195" i="15" s="1"/>
  <c r="BC195" i="15"/>
  <c r="BD195" i="15" a="1"/>
  <c r="BD195" i="15"/>
  <c r="AW196" i="15"/>
  <c r="AX196" i="15" a="1"/>
  <c r="AX196" i="15" s="1"/>
  <c r="AY196" i="15"/>
  <c r="AZ196" i="15" a="1"/>
  <c r="AZ196" i="15"/>
  <c r="BA196" i="15"/>
  <c r="BB196" i="15" a="1"/>
  <c r="BB196" i="15"/>
  <c r="BC196" i="15"/>
  <c r="BD196" i="15" a="1"/>
  <c r="BD196" i="15"/>
  <c r="AW197" i="15"/>
  <c r="AX197" i="15" a="1"/>
  <c r="AX197" i="15" s="1"/>
  <c r="AY197" i="15"/>
  <c r="AZ197" i="15" a="1"/>
  <c r="AZ197" i="15"/>
  <c r="BA197" i="15"/>
  <c r="BB197" i="15" a="1"/>
  <c r="BB197" i="15" s="1"/>
  <c r="BC197" i="15"/>
  <c r="BD197" i="15" a="1"/>
  <c r="BD197" i="15" s="1"/>
  <c r="AW198" i="15"/>
  <c r="AX198" i="15" a="1"/>
  <c r="AX198" i="15"/>
  <c r="AY198" i="15"/>
  <c r="AZ198" i="15" a="1"/>
  <c r="AZ198" i="15"/>
  <c r="BA198" i="15"/>
  <c r="BB198" i="15" a="1"/>
  <c r="BB198" i="15"/>
  <c r="BC198" i="15"/>
  <c r="BD198" i="15" a="1"/>
  <c r="BD198" i="15"/>
  <c r="AW199" i="15"/>
  <c r="AX199" i="15" a="1"/>
  <c r="AX199" i="15" s="1"/>
  <c r="AY199" i="15"/>
  <c r="AZ199" i="15" a="1"/>
  <c r="AZ199" i="15" s="1"/>
  <c r="BA199" i="15"/>
  <c r="BB199" i="15" a="1"/>
  <c r="BB199" i="15"/>
  <c r="BC199" i="15"/>
  <c r="BD199" i="15" a="1"/>
  <c r="BD199" i="15" s="1"/>
  <c r="AW200" i="15"/>
  <c r="AX200" i="15" a="1"/>
  <c r="AX200" i="15"/>
  <c r="AY200" i="15"/>
  <c r="AZ200" i="15" a="1"/>
  <c r="AZ200" i="15"/>
  <c r="BA200" i="15"/>
  <c r="BB200" i="15" a="1"/>
  <c r="BB200" i="15"/>
  <c r="BC200" i="15"/>
  <c r="BD200" i="15" a="1"/>
  <c r="BD200" i="15" s="1"/>
  <c r="AW201" i="15"/>
  <c r="AX201" i="15" a="1"/>
  <c r="AX201" i="15"/>
  <c r="AY201" i="15"/>
  <c r="AZ201" i="15" a="1"/>
  <c r="AZ201" i="15" s="1"/>
  <c r="BA201" i="15"/>
  <c r="BB201" i="15" a="1"/>
  <c r="BB201" i="15" s="1"/>
  <c r="BC201" i="15"/>
  <c r="BD201" i="15" a="1"/>
  <c r="BD201" i="15"/>
  <c r="AW202" i="15"/>
  <c r="AX202" i="15" a="1"/>
  <c r="AX202" i="15"/>
  <c r="AY202" i="15"/>
  <c r="AZ202" i="15" a="1"/>
  <c r="AZ202" i="15" s="1"/>
  <c r="BA202" i="15"/>
  <c r="BB202" i="15" a="1"/>
  <c r="BB202" i="15" s="1"/>
  <c r="BC202" i="15"/>
  <c r="BD202" i="15" a="1"/>
  <c r="BD202" i="15"/>
  <c r="AW203" i="15"/>
  <c r="AX203" i="15" a="1"/>
  <c r="AX203" i="15" s="1"/>
  <c r="AY203" i="15"/>
  <c r="AZ203" i="15" a="1"/>
  <c r="AZ203" i="15"/>
  <c r="BA203" i="15"/>
  <c r="BB203" i="15" a="1"/>
  <c r="BB203" i="15"/>
  <c r="BC203" i="15"/>
  <c r="BD203" i="15" a="1"/>
  <c r="BD203" i="15" s="1"/>
  <c r="AW204" i="15"/>
  <c r="AX204" i="15" a="1"/>
  <c r="AX204" i="15" s="1"/>
  <c r="AY204" i="15"/>
  <c r="AZ204" i="15" a="1"/>
  <c r="AZ204" i="15"/>
  <c r="BA204" i="15"/>
  <c r="BB204" i="15" a="1"/>
  <c r="BB204" i="15" s="1"/>
  <c r="BC204" i="15"/>
  <c r="BD204" i="15" a="1"/>
  <c r="BD204" i="15" s="1"/>
  <c r="AW205" i="15"/>
  <c r="AX205" i="15" a="1"/>
  <c r="AX205" i="15"/>
  <c r="AY205" i="15"/>
  <c r="AZ205" i="15" a="1"/>
  <c r="AZ205" i="15" s="1"/>
  <c r="BA205" i="15"/>
  <c r="BB205" i="15" a="1"/>
  <c r="BB205" i="15"/>
  <c r="BC205" i="15"/>
  <c r="BD205" i="15" a="1"/>
  <c r="BD205" i="15"/>
  <c r="AW206" i="15"/>
  <c r="AX206" i="15" a="1"/>
  <c r="AX206" i="15" s="1"/>
  <c r="AY206" i="15"/>
  <c r="AZ206" i="15" a="1"/>
  <c r="AZ206" i="15" s="1"/>
  <c r="BA206" i="15"/>
  <c r="BB206" i="15" a="1"/>
  <c r="BB206" i="15" s="1"/>
  <c r="BC206" i="15"/>
  <c r="BD206" i="15" a="1"/>
  <c r="BD206" i="15" s="1"/>
  <c r="AW207" i="15"/>
  <c r="AX207" i="15" a="1"/>
  <c r="AX207" i="15"/>
  <c r="AY207" i="15"/>
  <c r="AZ207" i="15" a="1"/>
  <c r="AZ207" i="15"/>
  <c r="BA207" i="15"/>
  <c r="BB207" i="15" a="1"/>
  <c r="BB207" i="15"/>
  <c r="BC207" i="15"/>
  <c r="BD207" i="15" a="1"/>
  <c r="BD207" i="15"/>
  <c r="AW208" i="15"/>
  <c r="AX208" i="15" a="1"/>
  <c r="AX208" i="15"/>
  <c r="AY208" i="15"/>
  <c r="AZ208" i="15" a="1"/>
  <c r="AZ208" i="15" s="1"/>
  <c r="BA208" i="15"/>
  <c r="BB208" i="15" a="1"/>
  <c r="BB208" i="15" s="1"/>
  <c r="BC208" i="15"/>
  <c r="BD208" i="15" a="1"/>
  <c r="BD208" i="15"/>
  <c r="AW209" i="15"/>
  <c r="AX209" i="15" a="1"/>
  <c r="AX209" i="15"/>
  <c r="AY209" i="15"/>
  <c r="AZ209" i="15" a="1"/>
  <c r="AZ209" i="15" s="1"/>
  <c r="BA209" i="15"/>
  <c r="BB209" i="15" a="1"/>
  <c r="BB209" i="15" s="1"/>
  <c r="BC209" i="15"/>
  <c r="BD209" i="15" a="1"/>
  <c r="BD209" i="15"/>
  <c r="AW210" i="15"/>
  <c r="AX210" i="15" a="1"/>
  <c r="AX210" i="15" s="1"/>
  <c r="AY210" i="15"/>
  <c r="AZ210" i="15" a="1"/>
  <c r="AZ210" i="15"/>
  <c r="BA210" i="15"/>
  <c r="BB210" i="15" a="1"/>
  <c r="BB210" i="15"/>
  <c r="BC210" i="15"/>
  <c r="BD210" i="15" a="1"/>
  <c r="BD210" i="15" s="1"/>
  <c r="AW211" i="15"/>
  <c r="AX211" i="15" a="1"/>
  <c r="AX211" i="15" s="1"/>
  <c r="AY211" i="15"/>
  <c r="AZ211" i="15" a="1"/>
  <c r="AZ211" i="15"/>
  <c r="BA211" i="15"/>
  <c r="BB211" i="15" a="1"/>
  <c r="BB211" i="15" s="1"/>
  <c r="BC211" i="15"/>
  <c r="BD211" i="15" a="1"/>
  <c r="BD211" i="15" s="1"/>
  <c r="AW212" i="15"/>
  <c r="AX212" i="15" a="1"/>
  <c r="AX212" i="15"/>
  <c r="AY212" i="15"/>
  <c r="AZ212" i="15" a="1"/>
  <c r="AZ212" i="15" s="1"/>
  <c r="BA212" i="15"/>
  <c r="BB212" i="15" a="1"/>
  <c r="BB212" i="15"/>
  <c r="BC212" i="15"/>
  <c r="BD212" i="15" a="1"/>
  <c r="BD212" i="15"/>
  <c r="AW213" i="15"/>
  <c r="AX213" i="15" a="1"/>
  <c r="AX213" i="15" s="1"/>
  <c r="AY213" i="15"/>
  <c r="AZ213" i="15" a="1"/>
  <c r="AZ213" i="15" s="1"/>
  <c r="BA213" i="15"/>
  <c r="BB213" i="15" a="1"/>
  <c r="BB213" i="15" s="1"/>
  <c r="BC213" i="15"/>
  <c r="BD213" i="15" a="1"/>
  <c r="BD213" i="15" s="1"/>
  <c r="AW214" i="15"/>
  <c r="AX214" i="15" a="1"/>
  <c r="AX214" i="15"/>
  <c r="AY214" i="15"/>
  <c r="AZ214" i="15" a="1"/>
  <c r="AZ214" i="15"/>
  <c r="BA214" i="15"/>
  <c r="BB214" i="15" a="1"/>
  <c r="BB214" i="15"/>
  <c r="BC214" i="15"/>
  <c r="BD214" i="15" a="1"/>
  <c r="BD214" i="15" s="1"/>
  <c r="AW215" i="15"/>
  <c r="AX215" i="15" a="1"/>
  <c r="AX215" i="15" s="1"/>
  <c r="AY215" i="15"/>
  <c r="AZ215" i="15" a="1"/>
  <c r="AZ215" i="15" s="1"/>
  <c r="BA215" i="15"/>
  <c r="BB215" i="15" a="1"/>
  <c r="BB215" i="15" s="1"/>
  <c r="BC215" i="15"/>
  <c r="BD215" i="15" a="1"/>
  <c r="BD215" i="15"/>
  <c r="AW216" i="15"/>
  <c r="AX216" i="15" a="1"/>
  <c r="AX216" i="15"/>
  <c r="AY216" i="15"/>
  <c r="AZ216" i="15" a="1"/>
  <c r="AZ216" i="15" s="1"/>
  <c r="BA216" i="15"/>
  <c r="BB216" i="15" a="1"/>
  <c r="BB216" i="15" s="1"/>
  <c r="BC216" i="15"/>
  <c r="BD216" i="15" a="1"/>
  <c r="BD216" i="15"/>
  <c r="AW217" i="15"/>
  <c r="AX217" i="15" a="1"/>
  <c r="AX217" i="15" s="1"/>
  <c r="AY217" i="15"/>
  <c r="AZ217" i="15" a="1"/>
  <c r="AZ217" i="15"/>
  <c r="BA217" i="15"/>
  <c r="BB217" i="15" a="1"/>
  <c r="BB217" i="15"/>
  <c r="BC217" i="15"/>
  <c r="BD217" i="15" a="1"/>
  <c r="BD217" i="15" s="1"/>
  <c r="AW218" i="15"/>
  <c r="AX218" i="15" a="1"/>
  <c r="AX218" i="15" s="1"/>
  <c r="AY218" i="15"/>
  <c r="AZ218" i="15" a="1"/>
  <c r="AZ218" i="15"/>
  <c r="BA218" i="15"/>
  <c r="BB218" i="15" a="1"/>
  <c r="BB218" i="15" s="1"/>
  <c r="BC218" i="15"/>
  <c r="BD218" i="15" a="1"/>
  <c r="BD218" i="15" s="1"/>
  <c r="AW219" i="15"/>
  <c r="AX219" i="15" a="1"/>
  <c r="AX219" i="15"/>
  <c r="AY219" i="15"/>
  <c r="AZ219" i="15" a="1"/>
  <c r="AZ219" i="15" s="1"/>
  <c r="BA219" i="15"/>
  <c r="BB219" i="15" a="1"/>
  <c r="BB219" i="15"/>
  <c r="BC219" i="15"/>
  <c r="BD219" i="15" a="1"/>
  <c r="BD219" i="15"/>
  <c r="AT220" i="15" a="1"/>
  <c r="AT220" i="15" s="1"/>
  <c r="AW220" i="15"/>
  <c r="AX220" i="15" a="1"/>
  <c r="AX220" i="15" s="1"/>
  <c r="AY220" i="15"/>
  <c r="AZ220" i="15" a="1"/>
  <c r="AZ220" i="15" s="1"/>
  <c r="BA220" i="15"/>
  <c r="BB220" i="15" a="1"/>
  <c r="BB220" i="15" s="1"/>
  <c r="BC220" i="15"/>
  <c r="BD220" i="15" a="1"/>
  <c r="BD220" i="15" s="1"/>
  <c r="AW221" i="15"/>
  <c r="AX221" i="15" a="1"/>
  <c r="AX221" i="15"/>
  <c r="AY221" i="15"/>
  <c r="AZ221" i="15" a="1"/>
  <c r="AZ221" i="15"/>
  <c r="BA221" i="15"/>
  <c r="BB221" i="15" a="1"/>
  <c r="BB221" i="15"/>
  <c r="BC221" i="15"/>
  <c r="BD221" i="15" a="1"/>
  <c r="BD221" i="15" s="1"/>
  <c r="AW222" i="15"/>
  <c r="AX222" i="15" a="1"/>
  <c r="AX222" i="15" s="1"/>
  <c r="AY222" i="15"/>
  <c r="AZ222" i="15" a="1"/>
  <c r="AZ222" i="15" s="1"/>
  <c r="BA222" i="15"/>
  <c r="BB222" i="15" a="1"/>
  <c r="BB222" i="15" s="1"/>
  <c r="BC222" i="15"/>
  <c r="BD222" i="15" a="1"/>
  <c r="BD222" i="15"/>
  <c r="AW223" i="15"/>
  <c r="AX223" i="15" a="1"/>
  <c r="AX223" i="15"/>
  <c r="AY223" i="15"/>
  <c r="AZ223" i="15" a="1"/>
  <c r="AZ223" i="15" s="1"/>
  <c r="BA223" i="15"/>
  <c r="BB223" i="15" a="1"/>
  <c r="BB223" i="15" s="1"/>
  <c r="BC223" i="15"/>
  <c r="BD223" i="15" a="1"/>
  <c r="BD223" i="15"/>
  <c r="AW224" i="15"/>
  <c r="AX224" i="15" a="1"/>
  <c r="AX224" i="15" s="1"/>
  <c r="AY224" i="15"/>
  <c r="AZ224" i="15" a="1"/>
  <c r="AZ224" i="15"/>
  <c r="BA224" i="15"/>
  <c r="BB224" i="15" a="1"/>
  <c r="BB224" i="15"/>
  <c r="BC224" i="15"/>
  <c r="BD224" i="15" a="1"/>
  <c r="BD224" i="15" s="1"/>
  <c r="AW225" i="15"/>
  <c r="AX225" i="15" a="1"/>
  <c r="AX225" i="15" s="1"/>
  <c r="AY225" i="15"/>
  <c r="AZ225" i="15" a="1"/>
  <c r="AZ225" i="15"/>
  <c r="BA225" i="15"/>
  <c r="BB225" i="15" a="1"/>
  <c r="BB225" i="15" s="1"/>
  <c r="BC225" i="15"/>
  <c r="BD225" i="15" a="1"/>
  <c r="BD225" i="15" s="1"/>
  <c r="AT226" i="15" a="1"/>
  <c r="AT226" i="15" s="1"/>
  <c r="AW226" i="15"/>
  <c r="AX226" i="15" a="1"/>
  <c r="AX226" i="15"/>
  <c r="AY226" i="15"/>
  <c r="AZ226" i="15" a="1"/>
  <c r="AZ226" i="15"/>
  <c r="BA226" i="15"/>
  <c r="BB226" i="15" a="1"/>
  <c r="BB226" i="15"/>
  <c r="BC226" i="15"/>
  <c r="BD226" i="15" a="1"/>
  <c r="BD226" i="15"/>
  <c r="AW227" i="15"/>
  <c r="AX227" i="15" a="1"/>
  <c r="AX227" i="15" s="1"/>
  <c r="AY227" i="15"/>
  <c r="AZ227" i="15" a="1"/>
  <c r="AZ227" i="15" s="1"/>
  <c r="BA227" i="15"/>
  <c r="BB227" i="15" a="1"/>
  <c r="BB227" i="15"/>
  <c r="BC227" i="15"/>
  <c r="BD227" i="15" a="1"/>
  <c r="BD227" i="15" s="1"/>
  <c r="AW228" i="15"/>
  <c r="AX228" i="15" a="1"/>
  <c r="AX228" i="15"/>
  <c r="AY228" i="15"/>
  <c r="AZ228" i="15" a="1"/>
  <c r="AZ228" i="15"/>
  <c r="BA228" i="15"/>
  <c r="BB228" i="15" a="1"/>
  <c r="BB228" i="15"/>
  <c r="BC228" i="15"/>
  <c r="BD228" i="15" a="1"/>
  <c r="BD228" i="15" s="1"/>
  <c r="AW229" i="15"/>
  <c r="AX229" i="15" a="1"/>
  <c r="AX229" i="15" s="1"/>
  <c r="AY229" i="15"/>
  <c r="AZ229" i="15" a="1"/>
  <c r="AZ229" i="15" s="1"/>
  <c r="BA229" i="15"/>
  <c r="BB229" i="15" a="1"/>
  <c r="BB229" i="15" s="1"/>
  <c r="BC229" i="15"/>
  <c r="BD229" i="15" a="1"/>
  <c r="BD229" i="15"/>
  <c r="AW230" i="15"/>
  <c r="AX230" i="15" a="1"/>
  <c r="AX230" i="15"/>
  <c r="AY230" i="15"/>
  <c r="AZ230" i="15" a="1"/>
  <c r="AZ230" i="15"/>
  <c r="BA230" i="15"/>
  <c r="BB230" i="15" a="1"/>
  <c r="BB230" i="15" s="1"/>
  <c r="BC230" i="15"/>
  <c r="BD230" i="15" a="1"/>
  <c r="BD230" i="15" s="1"/>
  <c r="AW231" i="15"/>
  <c r="AX231" i="15" a="1"/>
  <c r="AX231" i="15" s="1"/>
  <c r="AY231" i="15"/>
  <c r="AZ231" i="15" a="1"/>
  <c r="AZ231" i="15"/>
  <c r="BA231" i="15"/>
  <c r="BB231" i="15" a="1"/>
  <c r="BB231" i="15"/>
  <c r="BC231" i="15"/>
  <c r="BD231" i="15" a="1"/>
  <c r="BD231" i="15"/>
  <c r="AW232" i="15"/>
  <c r="AX232" i="15" a="1"/>
  <c r="AX232" i="15" s="1"/>
  <c r="AY232" i="15"/>
  <c r="AZ232" i="15" a="1"/>
  <c r="AZ232" i="15" s="1"/>
  <c r="BA232" i="15"/>
  <c r="BB232" i="15" a="1"/>
  <c r="BB232" i="15" s="1"/>
  <c r="BC232" i="15"/>
  <c r="BD232" i="15" a="1"/>
  <c r="BD232" i="15" s="1"/>
  <c r="AU233" i="15"/>
  <c r="AW233" i="15"/>
  <c r="AX233" i="15" a="1"/>
  <c r="AX233" i="15"/>
  <c r="AY233" i="15"/>
  <c r="AZ233" i="15" a="1"/>
  <c r="AZ233" i="15" s="1"/>
  <c r="BA233" i="15"/>
  <c r="BB233" i="15" a="1"/>
  <c r="BB233" i="15"/>
  <c r="BC233" i="15"/>
  <c r="BD233" i="15" a="1"/>
  <c r="BD233" i="15"/>
  <c r="AR234" i="15" a="1"/>
  <c r="AR234" i="15" s="1"/>
  <c r="AW234" i="15"/>
  <c r="AX234" i="15" a="1"/>
  <c r="AX234" i="15" s="1"/>
  <c r="AY234" i="15"/>
  <c r="AZ234" i="15" a="1"/>
  <c r="AZ234" i="15" s="1"/>
  <c r="BA234" i="15"/>
  <c r="BB234" i="15" a="1"/>
  <c r="BB234" i="15" s="1"/>
  <c r="BC234" i="15"/>
  <c r="BD234" i="15" a="1"/>
  <c r="BD234" i="15"/>
  <c r="AW235" i="15"/>
  <c r="AX235" i="15" a="1"/>
  <c r="AX235" i="15"/>
  <c r="AY235" i="15"/>
  <c r="AZ235" i="15" a="1"/>
  <c r="AZ235" i="15"/>
  <c r="BA235" i="15"/>
  <c r="BB235" i="15" a="1"/>
  <c r="BB235" i="15" s="1"/>
  <c r="BC235" i="15"/>
  <c r="BD235" i="15" a="1"/>
  <c r="BD235" i="15" s="1"/>
  <c r="AR236" i="15" a="1"/>
  <c r="AR236" i="15" s="1"/>
  <c r="AW236" i="15"/>
  <c r="AX236" i="15" a="1"/>
  <c r="AX236" i="15" s="1"/>
  <c r="AY236" i="15"/>
  <c r="AZ236" i="15" a="1"/>
  <c r="AZ236" i="15"/>
  <c r="BA236" i="15"/>
  <c r="BB236" i="15" a="1"/>
  <c r="BB236" i="15" s="1"/>
  <c r="BC236" i="15"/>
  <c r="BD236" i="15" a="1"/>
  <c r="BD236" i="15"/>
  <c r="AW237" i="15"/>
  <c r="AX237" i="15" a="1"/>
  <c r="AX237" i="15" s="1"/>
  <c r="AY237" i="15"/>
  <c r="AZ237" i="15" a="1"/>
  <c r="AZ237" i="15" s="1"/>
  <c r="BA237" i="15"/>
  <c r="BB237" i="15" a="1"/>
  <c r="BB237" i="15" s="1"/>
  <c r="BC237" i="15"/>
  <c r="BD237" i="15" a="1"/>
  <c r="BD237" i="15"/>
  <c r="AP238" i="15" a="1"/>
  <c r="AP238" i="15" s="1"/>
  <c r="AW238" i="15"/>
  <c r="AX238" i="15" a="1"/>
  <c r="AX238" i="15"/>
  <c r="AY238" i="15"/>
  <c r="AZ238" i="15" a="1"/>
  <c r="AZ238" i="15" s="1"/>
  <c r="BA238" i="15"/>
  <c r="BB238" i="15" a="1"/>
  <c r="BB238" i="15" s="1"/>
  <c r="BC238" i="15"/>
  <c r="BD238" i="15" a="1"/>
  <c r="BD238" i="15" s="1"/>
  <c r="AR239" i="15" a="1"/>
  <c r="AR239" i="15" s="1"/>
  <c r="AW239" i="15"/>
  <c r="AX239" i="15" a="1"/>
  <c r="AX239" i="15" s="1"/>
  <c r="AY239" i="15"/>
  <c r="AZ239" i="15" a="1"/>
  <c r="AZ239" i="15"/>
  <c r="BA239" i="15"/>
  <c r="BB239" i="15" a="1"/>
  <c r="BB239" i="15" s="1"/>
  <c r="BC239" i="15"/>
  <c r="BD239" i="15" a="1"/>
  <c r="BD239" i="15"/>
  <c r="AW240" i="15"/>
  <c r="AX240" i="15" a="1"/>
  <c r="AX240" i="15" s="1"/>
  <c r="AY240" i="15"/>
  <c r="AZ240" i="15" a="1"/>
  <c r="AZ240" i="15" s="1"/>
  <c r="BA240" i="15"/>
  <c r="BB240" i="15" a="1"/>
  <c r="BB240" i="15"/>
  <c r="BC240" i="15"/>
  <c r="BD240" i="15" a="1"/>
  <c r="BD240" i="15"/>
  <c r="X4" i="15"/>
  <c r="X5" i="15"/>
  <c r="X6" i="15"/>
  <c r="X7" i="15"/>
  <c r="X8" i="15"/>
  <c r="X9" i="15"/>
  <c r="X10" i="15"/>
  <c r="X11" i="15"/>
  <c r="X12" i="15"/>
  <c r="X13" i="15"/>
  <c r="AU231" i="15" s="1"/>
  <c r="X14" i="15"/>
  <c r="AU236" i="15" s="1"/>
  <c r="X15" i="15"/>
  <c r="AV232" i="15" s="1" a="1"/>
  <c r="AV232" i="15" s="1"/>
  <c r="X16" i="15"/>
  <c r="AV221" i="15" s="1" a="1"/>
  <c r="AV221" i="15" s="1"/>
  <c r="X17" i="15"/>
  <c r="AV214" i="15" s="1" a="1"/>
  <c r="AV214" i="15" s="1"/>
  <c r="X18" i="15"/>
  <c r="X19" i="15"/>
  <c r="X20" i="15"/>
  <c r="X21" i="15"/>
  <c r="X22" i="15"/>
  <c r="X23" i="15"/>
  <c r="X24" i="15"/>
  <c r="X25" i="15"/>
  <c r="X26" i="15"/>
  <c r="X27" i="15"/>
  <c r="X28" i="15"/>
  <c r="X29" i="15"/>
  <c r="X30" i="15"/>
  <c r="X31" i="15"/>
  <c r="X32" i="15"/>
  <c r="X33" i="15"/>
  <c r="X34" i="15"/>
  <c r="X35" i="15"/>
  <c r="X36" i="15"/>
  <c r="X37" i="15"/>
  <c r="X38" i="15"/>
  <c r="X39" i="15"/>
  <c r="X40" i="15"/>
  <c r="X41" i="15"/>
  <c r="X42" i="15"/>
  <c r="X43" i="15"/>
  <c r="X44" i="15"/>
  <c r="X45" i="15"/>
  <c r="X46" i="15"/>
  <c r="X47" i="15"/>
  <c r="X48" i="15"/>
  <c r="X49" i="15"/>
  <c r="X50" i="15"/>
  <c r="X51" i="15"/>
  <c r="X52" i="15"/>
  <c r="X53" i="15"/>
  <c r="X54" i="15"/>
  <c r="X55" i="15"/>
  <c r="X56" i="15"/>
  <c r="X57" i="15"/>
  <c r="X58" i="15"/>
  <c r="X59" i="15"/>
  <c r="AU224" i="15" s="1"/>
  <c r="X60" i="15"/>
  <c r="X61" i="15"/>
  <c r="X62" i="15"/>
  <c r="X63" i="15"/>
  <c r="X64" i="15"/>
  <c r="X65" i="15"/>
  <c r="X66" i="15"/>
  <c r="X67" i="15"/>
  <c r="X68" i="15"/>
  <c r="X69" i="15"/>
  <c r="X70" i="15"/>
  <c r="X71" i="15"/>
  <c r="X72" i="15"/>
  <c r="X73" i="15"/>
  <c r="X74" i="15"/>
  <c r="X75" i="15"/>
  <c r="X76" i="15"/>
  <c r="X77" i="15"/>
  <c r="X78" i="15"/>
  <c r="X79" i="15"/>
  <c r="X80" i="15"/>
  <c r="X81" i="15"/>
  <c r="X82" i="15"/>
  <c r="X83" i="15"/>
  <c r="X84" i="15"/>
  <c r="X85" i="15"/>
  <c r="X86" i="15"/>
  <c r="X87" i="15"/>
  <c r="X88" i="15"/>
  <c r="X89" i="15"/>
  <c r="X90" i="15"/>
  <c r="X91" i="15"/>
  <c r="X92" i="15"/>
  <c r="X93" i="15"/>
  <c r="X94" i="15"/>
  <c r="X95" i="15"/>
  <c r="X96" i="15"/>
  <c r="X97" i="15"/>
  <c r="X98" i="15"/>
  <c r="X99" i="15"/>
  <c r="X100" i="15"/>
  <c r="X101" i="15"/>
  <c r="X102" i="15"/>
  <c r="X103" i="15"/>
  <c r="X104" i="15"/>
  <c r="X105" i="15"/>
  <c r="X106" i="15"/>
  <c r="X107" i="15"/>
  <c r="X108" i="15"/>
  <c r="X109" i="15"/>
  <c r="X110" i="15"/>
  <c r="X111" i="15"/>
  <c r="X112" i="15"/>
  <c r="X113" i="15"/>
  <c r="X114" i="15"/>
  <c r="X115" i="15"/>
  <c r="X116" i="15"/>
  <c r="X117" i="15"/>
  <c r="X118" i="15"/>
  <c r="X119" i="15"/>
  <c r="X120" i="15"/>
  <c r="X121" i="15"/>
  <c r="X122" i="15"/>
  <c r="X123" i="15"/>
  <c r="X124" i="15"/>
  <c r="X125" i="15"/>
  <c r="X126" i="15"/>
  <c r="X127" i="15"/>
  <c r="X128" i="15"/>
  <c r="X129" i="15"/>
  <c r="X130" i="15"/>
  <c r="X131" i="15"/>
  <c r="X132" i="15"/>
  <c r="X133" i="15"/>
  <c r="X134" i="15"/>
  <c r="X135" i="15"/>
  <c r="X136" i="15"/>
  <c r="X137" i="15"/>
  <c r="X138" i="15"/>
  <c r="X139" i="15"/>
  <c r="X140" i="15"/>
  <c r="X141" i="15"/>
  <c r="X142" i="15"/>
  <c r="X143" i="15"/>
  <c r="X144" i="15"/>
  <c r="X145" i="15"/>
  <c r="X146" i="15"/>
  <c r="X147" i="15"/>
  <c r="X148" i="15"/>
  <c r="X149" i="15"/>
  <c r="X150" i="15"/>
  <c r="X151" i="15"/>
  <c r="X152" i="15"/>
  <c r="X153" i="15"/>
  <c r="X154" i="15"/>
  <c r="X155" i="15"/>
  <c r="X156" i="15"/>
  <c r="X157" i="15"/>
  <c r="X158" i="15"/>
  <c r="X159" i="15"/>
  <c r="X160" i="15"/>
  <c r="X161" i="15"/>
  <c r="X162" i="15"/>
  <c r="X163" i="15"/>
  <c r="X164" i="15"/>
  <c r="X165" i="15"/>
  <c r="X166" i="15"/>
  <c r="X167" i="15"/>
  <c r="X168" i="15"/>
  <c r="X169" i="15"/>
  <c r="X170" i="15"/>
  <c r="X171" i="15"/>
  <c r="X172" i="15"/>
  <c r="X173" i="15"/>
  <c r="X174" i="15"/>
  <c r="X175" i="15"/>
  <c r="X176" i="15"/>
  <c r="X177" i="15"/>
  <c r="X178" i="15"/>
  <c r="X179" i="15"/>
  <c r="X180" i="15"/>
  <c r="X181" i="15"/>
  <c r="X182" i="15"/>
  <c r="X183" i="15"/>
  <c r="X184" i="15"/>
  <c r="X185" i="15"/>
  <c r="X186" i="15"/>
  <c r="X187" i="15"/>
  <c r="X188" i="15"/>
  <c r="X189" i="15"/>
  <c r="X190" i="15"/>
  <c r="X191" i="15"/>
  <c r="X192" i="15"/>
  <c r="X193" i="15"/>
  <c r="X194" i="15"/>
  <c r="X195" i="15"/>
  <c r="X196" i="15"/>
  <c r="X197" i="15"/>
  <c r="X198" i="15"/>
  <c r="X199" i="15"/>
  <c r="X200" i="15"/>
  <c r="X201" i="15"/>
  <c r="X202" i="15"/>
  <c r="X203" i="15"/>
  <c r="X204" i="15"/>
  <c r="X205" i="15"/>
  <c r="X206" i="15"/>
  <c r="X207" i="15"/>
  <c r="X208" i="15"/>
  <c r="X209" i="15"/>
  <c r="X210" i="15"/>
  <c r="X211" i="15"/>
  <c r="X212" i="15"/>
  <c r="X213" i="15"/>
  <c r="X214" i="15"/>
  <c r="X215" i="15"/>
  <c r="X216" i="15"/>
  <c r="X217" i="15"/>
  <c r="X218" i="15"/>
  <c r="X219" i="15"/>
  <c r="X220" i="15"/>
  <c r="X221" i="15"/>
  <c r="X222" i="15"/>
  <c r="X223" i="15"/>
  <c r="X224" i="15"/>
  <c r="X225" i="15"/>
  <c r="X226" i="15"/>
  <c r="X227" i="15"/>
  <c r="X228" i="15"/>
  <c r="X229" i="15"/>
  <c r="X230" i="15"/>
  <c r="X231" i="15"/>
  <c r="X232" i="15"/>
  <c r="X233" i="15"/>
  <c r="X234" i="15"/>
  <c r="X235" i="15"/>
  <c r="X236" i="15"/>
  <c r="X237" i="15"/>
  <c r="X238" i="15"/>
  <c r="X239" i="15"/>
  <c r="X240" i="15"/>
  <c r="X241" i="15"/>
  <c r="X242" i="15"/>
  <c r="X243" i="15"/>
  <c r="X244" i="15"/>
  <c r="X245" i="15"/>
  <c r="X246" i="15"/>
  <c r="X247" i="15"/>
  <c r="X248" i="15"/>
  <c r="X249" i="15"/>
  <c r="X250" i="15"/>
  <c r="X251" i="15"/>
  <c r="X252" i="15"/>
  <c r="X253" i="15"/>
  <c r="X254" i="15"/>
  <c r="X255" i="15"/>
  <c r="X256" i="15"/>
  <c r="X257" i="15"/>
  <c r="X258" i="15"/>
  <c r="X259" i="15"/>
  <c r="X260" i="15"/>
  <c r="X261" i="15"/>
  <c r="X262" i="15"/>
  <c r="X263" i="15"/>
  <c r="X264" i="15"/>
  <c r="X265" i="15"/>
  <c r="X266" i="15"/>
  <c r="X267" i="15"/>
  <c r="X268" i="15"/>
  <c r="X269" i="15"/>
  <c r="X270" i="15"/>
  <c r="X271" i="15"/>
  <c r="X272" i="15"/>
  <c r="X273" i="15"/>
  <c r="X274" i="15"/>
  <c r="X275" i="15"/>
  <c r="X276" i="15"/>
  <c r="X277" i="15"/>
  <c r="X278" i="15"/>
  <c r="X279" i="15"/>
  <c r="X280" i="15"/>
  <c r="X281" i="15"/>
  <c r="X282" i="15"/>
  <c r="X283" i="15"/>
  <c r="X284" i="15"/>
  <c r="X285" i="15"/>
  <c r="X286" i="15"/>
  <c r="X287" i="15"/>
  <c r="X288" i="15"/>
  <c r="X289" i="15"/>
  <c r="X290" i="15"/>
  <c r="X291" i="15"/>
  <c r="X292" i="15"/>
  <c r="X293" i="15"/>
  <c r="X294" i="15"/>
  <c r="X295" i="15"/>
  <c r="X296" i="15"/>
  <c r="X297" i="15"/>
  <c r="AU240" i="15" s="1"/>
  <c r="X298" i="15"/>
  <c r="X299" i="15"/>
  <c r="X300" i="15"/>
  <c r="X301" i="15"/>
  <c r="X302" i="15"/>
  <c r="X303" i="15"/>
  <c r="X304" i="15"/>
  <c r="X305" i="15"/>
  <c r="X306" i="15"/>
  <c r="X307" i="15"/>
  <c r="X308" i="15"/>
  <c r="X309" i="15"/>
  <c r="X310" i="15"/>
  <c r="X311" i="15"/>
  <c r="X312" i="15"/>
  <c r="X313" i="15"/>
  <c r="X314" i="15"/>
  <c r="X315" i="15"/>
  <c r="X316" i="15"/>
  <c r="X317" i="15"/>
  <c r="X318" i="15"/>
  <c r="X319" i="15"/>
  <c r="X320" i="15"/>
  <c r="X321" i="15"/>
  <c r="X322" i="15"/>
  <c r="X323" i="15"/>
  <c r="X324" i="15"/>
  <c r="X325" i="15"/>
  <c r="X326" i="15"/>
  <c r="X327" i="15"/>
  <c r="X328" i="15"/>
  <c r="X329" i="15"/>
  <c r="X330" i="15"/>
  <c r="X331" i="15"/>
  <c r="X332" i="15"/>
  <c r="X333" i="15"/>
  <c r="X334" i="15"/>
  <c r="X335" i="15"/>
  <c r="X336" i="15"/>
  <c r="X337" i="15"/>
  <c r="X338" i="15"/>
  <c r="X339" i="15"/>
  <c r="X340" i="15"/>
  <c r="X341" i="15"/>
  <c r="X342" i="15"/>
  <c r="X343" i="15"/>
  <c r="X344" i="15"/>
  <c r="X345" i="15"/>
  <c r="X346" i="15"/>
  <c r="X347" i="15"/>
  <c r="X348" i="15"/>
  <c r="X349" i="15"/>
  <c r="X350" i="15"/>
  <c r="X351" i="15"/>
  <c r="X352" i="15"/>
  <c r="X353" i="15"/>
  <c r="X354" i="15"/>
  <c r="X355" i="15"/>
  <c r="X356" i="15"/>
  <c r="X357" i="15"/>
  <c r="X358" i="15"/>
  <c r="X359" i="15"/>
  <c r="X360" i="15"/>
  <c r="X361" i="15"/>
  <c r="X362" i="15"/>
  <c r="X363" i="15"/>
  <c r="X364" i="15"/>
  <c r="X365" i="15"/>
  <c r="X366" i="15"/>
  <c r="X367" i="15"/>
  <c r="X368" i="15"/>
  <c r="X369" i="15"/>
  <c r="X370" i="15"/>
  <c r="X371" i="15"/>
  <c r="X372" i="15"/>
  <c r="X373" i="15"/>
  <c r="X374" i="15"/>
  <c r="X375" i="15"/>
  <c r="X376" i="15"/>
  <c r="X377" i="15"/>
  <c r="X378" i="15"/>
  <c r="X379" i="15"/>
  <c r="X380" i="15"/>
  <c r="X381" i="15"/>
  <c r="X382" i="15"/>
  <c r="X383" i="15"/>
  <c r="X384" i="15"/>
  <c r="X385" i="15"/>
  <c r="X386" i="15"/>
  <c r="X387" i="15"/>
  <c r="X388" i="15"/>
  <c r="X389" i="15"/>
  <c r="X390" i="15"/>
  <c r="X391" i="15"/>
  <c r="X392" i="15"/>
  <c r="X393" i="15"/>
  <c r="X394" i="15"/>
  <c r="X395" i="15"/>
  <c r="X396" i="15"/>
  <c r="X397" i="15"/>
  <c r="X398" i="15"/>
  <c r="X399" i="15"/>
  <c r="X400" i="15"/>
  <c r="X401" i="15"/>
  <c r="X402" i="15"/>
  <c r="X403" i="15"/>
  <c r="X404" i="15"/>
  <c r="X405" i="15"/>
  <c r="X406" i="15"/>
  <c r="X407" i="15"/>
  <c r="X408" i="15"/>
  <c r="X409" i="15"/>
  <c r="X410" i="15"/>
  <c r="X411" i="15"/>
  <c r="X412" i="15"/>
  <c r="X413" i="15"/>
  <c r="X414" i="15"/>
  <c r="X415" i="15"/>
  <c r="X416" i="15"/>
  <c r="X417" i="15"/>
  <c r="X418" i="15"/>
  <c r="X419" i="15"/>
  <c r="X420" i="15"/>
  <c r="X421" i="15"/>
  <c r="X422" i="15"/>
  <c r="X423" i="15"/>
  <c r="X424" i="15"/>
  <c r="X425" i="15"/>
  <c r="X426" i="15"/>
  <c r="X427" i="15"/>
  <c r="X428" i="15"/>
  <c r="X429" i="15"/>
  <c r="X430" i="15"/>
  <c r="X431" i="15"/>
  <c r="X432" i="15"/>
  <c r="X433" i="15"/>
  <c r="X434" i="15"/>
  <c r="X435" i="15"/>
  <c r="X436" i="15"/>
  <c r="X437" i="15"/>
  <c r="X438" i="15"/>
  <c r="X439" i="15"/>
  <c r="X440" i="15"/>
  <c r="X441" i="15"/>
  <c r="X442" i="15"/>
  <c r="X443" i="15"/>
  <c r="X444" i="15"/>
  <c r="X445" i="15"/>
  <c r="X446" i="15"/>
  <c r="X447" i="15"/>
  <c r="X448" i="15"/>
  <c r="X449" i="15"/>
  <c r="X450" i="15"/>
  <c r="X451" i="15"/>
  <c r="X452" i="15"/>
  <c r="X453" i="15"/>
  <c r="X454" i="15"/>
  <c r="X455" i="15"/>
  <c r="X456" i="15"/>
  <c r="X457" i="15"/>
  <c r="X458" i="15"/>
  <c r="X459" i="15"/>
  <c r="X460" i="15"/>
  <c r="X461" i="15"/>
  <c r="X462" i="15"/>
  <c r="X463" i="15"/>
  <c r="X464" i="15"/>
  <c r="X465" i="15"/>
  <c r="X466" i="15"/>
  <c r="X467" i="15"/>
  <c r="X468" i="15"/>
  <c r="X469" i="15"/>
  <c r="X470" i="15"/>
  <c r="X471" i="15"/>
  <c r="X472" i="15"/>
  <c r="X473" i="15"/>
  <c r="X474" i="15"/>
  <c r="X475" i="15"/>
  <c r="X476" i="15"/>
  <c r="X477" i="15"/>
  <c r="X478" i="15"/>
  <c r="X479" i="15"/>
  <c r="X480" i="15"/>
  <c r="X481" i="15"/>
  <c r="X482" i="15"/>
  <c r="X483" i="15"/>
  <c r="X484" i="15"/>
  <c r="X485" i="15"/>
  <c r="X486" i="15"/>
  <c r="X487" i="15"/>
  <c r="X488" i="15"/>
  <c r="X489" i="15"/>
  <c r="X490" i="15"/>
  <c r="X491" i="15"/>
  <c r="X492" i="15"/>
  <c r="X493" i="15"/>
  <c r="X494" i="15"/>
  <c r="X495" i="15"/>
  <c r="X496" i="15"/>
  <c r="X497" i="15"/>
  <c r="X498" i="15"/>
  <c r="X499" i="15"/>
  <c r="X500" i="15"/>
  <c r="X501" i="15"/>
  <c r="X502" i="15"/>
  <c r="X503" i="15"/>
  <c r="X504" i="15"/>
  <c r="X505" i="15"/>
  <c r="X506" i="15"/>
  <c r="X507" i="15"/>
  <c r="X508" i="15"/>
  <c r="X509" i="15"/>
  <c r="X510" i="15"/>
  <c r="X511" i="15"/>
  <c r="X512" i="15"/>
  <c r="X513" i="15"/>
  <c r="X514" i="15"/>
  <c r="X515" i="15"/>
  <c r="X516" i="15"/>
  <c r="X517" i="15"/>
  <c r="X518" i="15"/>
  <c r="X519" i="15"/>
  <c r="X520" i="15"/>
  <c r="X521" i="15"/>
  <c r="X522" i="15"/>
  <c r="X523" i="15"/>
  <c r="X524" i="15"/>
  <c r="X525" i="15"/>
  <c r="X526" i="15"/>
  <c r="X527" i="15"/>
  <c r="X528" i="15"/>
  <c r="X529" i="15"/>
  <c r="X530" i="15"/>
  <c r="X531" i="15"/>
  <c r="X532" i="15"/>
  <c r="X533" i="15"/>
  <c r="X534" i="15"/>
  <c r="X535" i="15"/>
  <c r="X536" i="15"/>
  <c r="X537" i="15"/>
  <c r="X538" i="15"/>
  <c r="X539" i="15"/>
  <c r="X540" i="15"/>
  <c r="X541" i="15"/>
  <c r="X542" i="15"/>
  <c r="X543" i="15"/>
  <c r="X544" i="15"/>
  <c r="X545" i="15"/>
  <c r="X546" i="15"/>
  <c r="X547" i="15"/>
  <c r="X548" i="15"/>
  <c r="X549" i="15"/>
  <c r="X550" i="15"/>
  <c r="X551" i="15"/>
  <c r="X552" i="15"/>
  <c r="X553" i="15"/>
  <c r="X554" i="15"/>
  <c r="X555" i="15"/>
  <c r="X556" i="15"/>
  <c r="X557" i="15"/>
  <c r="X558" i="15"/>
  <c r="X559" i="15"/>
  <c r="X560" i="15"/>
  <c r="X561" i="15"/>
  <c r="X562" i="15"/>
  <c r="X563" i="15"/>
  <c r="X564" i="15"/>
  <c r="X565" i="15"/>
  <c r="X566" i="15"/>
  <c r="X567" i="15"/>
  <c r="X568" i="15"/>
  <c r="X569" i="15"/>
  <c r="X570" i="15"/>
  <c r="X571" i="15"/>
  <c r="X572" i="15"/>
  <c r="X573" i="15"/>
  <c r="X574" i="15"/>
  <c r="X575" i="15"/>
  <c r="X576" i="15"/>
  <c r="X577" i="15"/>
  <c r="X578" i="15"/>
  <c r="X579" i="15"/>
  <c r="X580" i="15"/>
  <c r="X581" i="15"/>
  <c r="X582" i="15"/>
  <c r="X583" i="15"/>
  <c r="X584" i="15"/>
  <c r="X585" i="15"/>
  <c r="X586" i="15"/>
  <c r="X587" i="15"/>
  <c r="X588" i="15"/>
  <c r="X589" i="15"/>
  <c r="X590" i="15"/>
  <c r="X591" i="15"/>
  <c r="X592" i="15"/>
  <c r="X593" i="15"/>
  <c r="X594" i="15"/>
  <c r="X595" i="15"/>
  <c r="X596" i="15"/>
  <c r="X597" i="15"/>
  <c r="X598" i="15"/>
  <c r="X599" i="15"/>
  <c r="X600" i="15"/>
  <c r="X601" i="15"/>
  <c r="X602" i="15"/>
  <c r="X603" i="15"/>
  <c r="X604" i="15"/>
  <c r="X605" i="15"/>
  <c r="X606" i="15"/>
  <c r="X607" i="15"/>
  <c r="X608" i="15"/>
  <c r="X609" i="15"/>
  <c r="X610" i="15"/>
  <c r="X611" i="15"/>
  <c r="X612" i="15"/>
  <c r="X613" i="15"/>
  <c r="X614" i="15"/>
  <c r="X615" i="15"/>
  <c r="X616" i="15"/>
  <c r="X617" i="15"/>
  <c r="X618" i="15"/>
  <c r="X619" i="15"/>
  <c r="X620" i="15"/>
  <c r="X621" i="15"/>
  <c r="X622" i="15"/>
  <c r="X623" i="15"/>
  <c r="X624" i="15"/>
  <c r="X625" i="15"/>
  <c r="X626" i="15"/>
  <c r="X627" i="15"/>
  <c r="X628" i="15"/>
  <c r="X629" i="15"/>
  <c r="X630" i="15"/>
  <c r="X631" i="15"/>
  <c r="X632" i="15"/>
  <c r="X633" i="15"/>
  <c r="X634" i="15"/>
  <c r="X635" i="15"/>
  <c r="X636" i="15"/>
  <c r="X637" i="15"/>
  <c r="X638" i="15"/>
  <c r="X639" i="15"/>
  <c r="X640" i="15"/>
  <c r="X641" i="15"/>
  <c r="X642" i="15"/>
  <c r="X643" i="15"/>
  <c r="X644" i="15"/>
  <c r="X645" i="15"/>
  <c r="X646" i="15"/>
  <c r="X647" i="15"/>
  <c r="X648" i="15"/>
  <c r="X649" i="15"/>
  <c r="X650" i="15"/>
  <c r="X651" i="15"/>
  <c r="X652" i="15"/>
  <c r="X653" i="15"/>
  <c r="X654" i="15"/>
  <c r="X655" i="15"/>
  <c r="X656" i="15"/>
  <c r="X657" i="15"/>
  <c r="X658" i="15"/>
  <c r="X659" i="15"/>
  <c r="X660" i="15"/>
  <c r="X661" i="15"/>
  <c r="X662" i="15"/>
  <c r="X663" i="15"/>
  <c r="X664" i="15"/>
  <c r="X665" i="15"/>
  <c r="X666" i="15"/>
  <c r="X667" i="15"/>
  <c r="X668" i="15"/>
  <c r="X669" i="15"/>
  <c r="X670" i="15"/>
  <c r="X671" i="15"/>
  <c r="X672" i="15"/>
  <c r="X673" i="15"/>
  <c r="X674" i="15"/>
  <c r="X675" i="15"/>
  <c r="X676" i="15"/>
  <c r="X677" i="15"/>
  <c r="X678" i="15"/>
  <c r="X679" i="15"/>
  <c r="X680" i="15"/>
  <c r="X681" i="15"/>
  <c r="X682" i="15"/>
  <c r="X683" i="15"/>
  <c r="X684" i="15"/>
  <c r="X685" i="15"/>
  <c r="X686" i="15"/>
  <c r="X687" i="15"/>
  <c r="X688" i="15"/>
  <c r="X689" i="15"/>
  <c r="X690" i="15"/>
  <c r="X691" i="15"/>
  <c r="X692" i="15"/>
  <c r="X693" i="15"/>
  <c r="X694" i="15"/>
  <c r="X695" i="15"/>
  <c r="X696" i="15"/>
  <c r="X697" i="15"/>
  <c r="X698" i="15"/>
  <c r="X699" i="15"/>
  <c r="X700" i="15"/>
  <c r="X701" i="15"/>
  <c r="X702" i="15"/>
  <c r="X703" i="15"/>
  <c r="X704" i="15"/>
  <c r="X705" i="15"/>
  <c r="X706" i="15"/>
  <c r="X707" i="15"/>
  <c r="X708" i="15"/>
  <c r="X709" i="15"/>
  <c r="X710" i="15"/>
  <c r="X711" i="15"/>
  <c r="X712" i="15"/>
  <c r="X713" i="15"/>
  <c r="X714" i="15"/>
  <c r="X715" i="15"/>
  <c r="X716" i="15"/>
  <c r="X717" i="15"/>
  <c r="X718" i="15"/>
  <c r="X719" i="15"/>
  <c r="X720" i="15"/>
  <c r="X722" i="15"/>
  <c r="X723" i="15"/>
  <c r="X724" i="15"/>
  <c r="X725" i="15"/>
  <c r="X726" i="15"/>
  <c r="X727" i="15"/>
  <c r="X728" i="15"/>
  <c r="X729" i="15"/>
  <c r="X730" i="15"/>
  <c r="X731" i="15"/>
  <c r="X732" i="15"/>
  <c r="X733" i="15"/>
  <c r="X734" i="15"/>
  <c r="X735" i="15"/>
  <c r="X736" i="15"/>
  <c r="X737" i="15"/>
  <c r="X738" i="15"/>
  <c r="X739" i="15"/>
  <c r="X740" i="15"/>
  <c r="X741" i="15"/>
  <c r="X742" i="15"/>
  <c r="X743" i="15"/>
  <c r="X744" i="15"/>
  <c r="X745" i="15"/>
  <c r="X746" i="15"/>
  <c r="X747" i="15"/>
  <c r="X748" i="15"/>
  <c r="X749" i="15"/>
  <c r="X750" i="15"/>
  <c r="X751" i="15"/>
  <c r="X752" i="15"/>
  <c r="X753" i="15"/>
  <c r="X754" i="15"/>
  <c r="X755" i="15"/>
  <c r="X756" i="15"/>
  <c r="X757" i="15"/>
  <c r="X758" i="15"/>
  <c r="X759" i="15"/>
  <c r="X760" i="15"/>
  <c r="X761" i="15"/>
  <c r="X762" i="15"/>
  <c r="X763" i="15"/>
  <c r="X764" i="15"/>
  <c r="X765" i="15"/>
  <c r="X766" i="15"/>
  <c r="X767" i="15"/>
  <c r="X768" i="15"/>
  <c r="X769" i="15"/>
  <c r="X770" i="15"/>
  <c r="X771" i="15"/>
  <c r="X772" i="15"/>
  <c r="X773" i="15"/>
  <c r="X774" i="15"/>
  <c r="X775" i="15"/>
  <c r="X776" i="15"/>
  <c r="X777" i="15"/>
  <c r="X778" i="15"/>
  <c r="X779" i="15"/>
  <c r="X780" i="15"/>
  <c r="X781" i="15"/>
  <c r="X782" i="15"/>
  <c r="X783" i="15"/>
  <c r="X784" i="15"/>
  <c r="X785" i="15"/>
  <c r="X786" i="15"/>
  <c r="X787" i="15"/>
  <c r="X788" i="15"/>
  <c r="X789" i="15"/>
  <c r="X790" i="15"/>
  <c r="X791" i="15"/>
  <c r="X792" i="15"/>
  <c r="X793" i="15"/>
  <c r="X794" i="15"/>
  <c r="X795" i="15"/>
  <c r="X796" i="15"/>
  <c r="X797" i="15"/>
  <c r="X798" i="15"/>
  <c r="X799" i="15"/>
  <c r="X800" i="15"/>
  <c r="X801" i="15"/>
  <c r="X802" i="15"/>
  <c r="X803" i="15"/>
  <c r="X804" i="15"/>
  <c r="X805" i="15"/>
  <c r="X806" i="15"/>
  <c r="X807" i="15"/>
  <c r="X808" i="15"/>
  <c r="X809" i="15"/>
  <c r="X810" i="15"/>
  <c r="X811" i="15"/>
  <c r="X812" i="15"/>
  <c r="X813" i="15"/>
  <c r="X814" i="15"/>
  <c r="X815" i="15"/>
  <c r="X816" i="15"/>
  <c r="X817" i="15"/>
  <c r="X818" i="15"/>
  <c r="X819" i="15"/>
  <c r="X820" i="15"/>
  <c r="X821" i="15"/>
  <c r="X822" i="15"/>
  <c r="X823" i="15"/>
  <c r="X824" i="15"/>
  <c r="X825" i="15"/>
  <c r="X826" i="15"/>
  <c r="X827" i="15"/>
  <c r="X828" i="15"/>
  <c r="X829" i="15"/>
  <c r="X830" i="15"/>
  <c r="X831" i="15"/>
  <c r="X832" i="15"/>
  <c r="X833" i="15"/>
  <c r="X834" i="15"/>
  <c r="X835" i="15"/>
  <c r="X836" i="15"/>
  <c r="X837" i="15"/>
  <c r="X838" i="15"/>
  <c r="X839" i="15"/>
  <c r="X840" i="15"/>
  <c r="X841" i="15"/>
  <c r="X842" i="15"/>
  <c r="X843" i="15"/>
  <c r="X844" i="15"/>
  <c r="X845" i="15"/>
  <c r="X846" i="15"/>
  <c r="X847" i="15"/>
  <c r="X848" i="15"/>
  <c r="X849" i="15"/>
  <c r="X850" i="15"/>
  <c r="X851" i="15"/>
  <c r="X852" i="15"/>
  <c r="X853" i="15"/>
  <c r="X854" i="15"/>
  <c r="X855" i="15"/>
  <c r="X856" i="15"/>
  <c r="X857" i="15"/>
  <c r="X858" i="15"/>
  <c r="X859" i="15"/>
  <c r="X860" i="15"/>
  <c r="X861" i="15"/>
  <c r="X862" i="15"/>
  <c r="X863" i="15"/>
  <c r="X864" i="15"/>
  <c r="X865" i="15"/>
  <c r="X866" i="15"/>
  <c r="X867" i="15"/>
  <c r="X868" i="15"/>
  <c r="X869" i="15"/>
  <c r="X870" i="15"/>
  <c r="X871" i="15"/>
  <c r="X872" i="15"/>
  <c r="X873" i="15"/>
  <c r="X874" i="15"/>
  <c r="X875" i="15"/>
  <c r="X876" i="15"/>
  <c r="X877" i="15"/>
  <c r="X878" i="15"/>
  <c r="X879" i="15"/>
  <c r="X880" i="15"/>
  <c r="X881" i="15"/>
  <c r="X882" i="15"/>
  <c r="X883" i="15"/>
  <c r="X884" i="15"/>
  <c r="X885" i="15"/>
  <c r="X886" i="15"/>
  <c r="X887" i="15"/>
  <c r="X888" i="15"/>
  <c r="X889" i="15"/>
  <c r="X890" i="15"/>
  <c r="X891" i="15"/>
  <c r="X892" i="15"/>
  <c r="X893" i="15"/>
  <c r="X894" i="15"/>
  <c r="X895" i="15"/>
  <c r="X896" i="15"/>
  <c r="X897" i="15"/>
  <c r="X898" i="15"/>
  <c r="X899" i="15"/>
  <c r="X900" i="15"/>
  <c r="X901" i="15"/>
  <c r="X902" i="15"/>
  <c r="X903" i="15"/>
  <c r="X904" i="15"/>
  <c r="X905" i="15"/>
  <c r="X906" i="15"/>
  <c r="X907" i="15"/>
  <c r="X909" i="15"/>
  <c r="X911" i="15"/>
  <c r="X912" i="15"/>
  <c r="X913" i="15"/>
  <c r="X914" i="15"/>
  <c r="X915" i="15"/>
  <c r="X916" i="15"/>
  <c r="X917" i="15"/>
  <c r="X918" i="15"/>
  <c r="X919" i="15"/>
  <c r="X920" i="15"/>
  <c r="X921" i="15"/>
  <c r="X922" i="15"/>
  <c r="X923" i="15"/>
  <c r="X924" i="15"/>
  <c r="X925" i="15"/>
  <c r="X926" i="15"/>
  <c r="X927" i="15"/>
  <c r="X928" i="15"/>
  <c r="X929" i="15"/>
  <c r="X930" i="15"/>
  <c r="X931" i="15"/>
  <c r="X932" i="15"/>
  <c r="X933" i="15"/>
  <c r="X934" i="15"/>
  <c r="X935" i="15"/>
  <c r="X936" i="15"/>
  <c r="X937" i="15"/>
  <c r="X938" i="15"/>
  <c r="X939" i="15"/>
  <c r="X940" i="15"/>
  <c r="X3" i="15"/>
  <c r="V4" i="15"/>
  <c r="V5" i="15"/>
  <c r="V6" i="15"/>
  <c r="V7" i="15"/>
  <c r="V8" i="15"/>
  <c r="V9" i="15"/>
  <c r="V10" i="15"/>
  <c r="V11" i="15"/>
  <c r="V12" i="15"/>
  <c r="V13" i="15"/>
  <c r="AT231" i="15" s="1" a="1"/>
  <c r="AT231" i="15" s="1"/>
  <c r="V14" i="15"/>
  <c r="AS237" i="15" s="1"/>
  <c r="V15" i="15"/>
  <c r="V16" i="15"/>
  <c r="AT206" i="15" s="1" a="1"/>
  <c r="AT206" i="15" s="1"/>
  <c r="V17" i="15"/>
  <c r="AT239" i="15" s="1" a="1"/>
  <c r="AT239" i="15" s="1"/>
  <c r="V18" i="15"/>
  <c r="AT217" i="15" s="1" a="1"/>
  <c r="AT217" i="15" s="1"/>
  <c r="V19" i="15"/>
  <c r="AT224" i="15" s="1" a="1"/>
  <c r="AT224" i="15" s="1"/>
  <c r="V20" i="15"/>
  <c r="AT240" i="15" s="1" a="1"/>
  <c r="AT240" i="15" s="1"/>
  <c r="V21" i="15"/>
  <c r="V22" i="15"/>
  <c r="V23" i="15"/>
  <c r="V24" i="15"/>
  <c r="V25" i="15"/>
  <c r="V26" i="15"/>
  <c r="V27" i="15"/>
  <c r="V28" i="15"/>
  <c r="V29" i="15"/>
  <c r="V30" i="15"/>
  <c r="V31" i="15"/>
  <c r="V32" i="15"/>
  <c r="V33" i="15"/>
  <c r="V34" i="15"/>
  <c r="V35" i="15"/>
  <c r="V36" i="15"/>
  <c r="V37" i="15"/>
  <c r="V38" i="15"/>
  <c r="V39" i="15"/>
  <c r="V40" i="15"/>
  <c r="V41" i="15"/>
  <c r="V42" i="15"/>
  <c r="V43" i="15"/>
  <c r="V44" i="15"/>
  <c r="V45" i="15"/>
  <c r="V46" i="15"/>
  <c r="V47" i="15"/>
  <c r="V48" i="15"/>
  <c r="V49" i="15"/>
  <c r="V50" i="15"/>
  <c r="V51" i="15"/>
  <c r="V52" i="15"/>
  <c r="V53" i="15"/>
  <c r="V54" i="15"/>
  <c r="V55" i="15"/>
  <c r="V56" i="15"/>
  <c r="V57" i="15"/>
  <c r="V58" i="15"/>
  <c r="V59" i="15"/>
  <c r="V60" i="15"/>
  <c r="V61" i="15"/>
  <c r="V62" i="15"/>
  <c r="V63" i="15"/>
  <c r="V64" i="15"/>
  <c r="V65" i="15"/>
  <c r="V66" i="15"/>
  <c r="V67" i="15"/>
  <c r="V68" i="15"/>
  <c r="V69" i="15"/>
  <c r="V70" i="15"/>
  <c r="V71" i="15"/>
  <c r="V72" i="15"/>
  <c r="V73" i="15"/>
  <c r="V74" i="15"/>
  <c r="V75" i="15"/>
  <c r="V76" i="15"/>
  <c r="V77" i="15"/>
  <c r="V78" i="15"/>
  <c r="V79" i="15"/>
  <c r="V80" i="15"/>
  <c r="V81" i="15"/>
  <c r="V82" i="15"/>
  <c r="V83" i="15"/>
  <c r="V84" i="15"/>
  <c r="V85" i="15"/>
  <c r="V86" i="15"/>
  <c r="V87" i="15"/>
  <c r="V88" i="15"/>
  <c r="V89" i="15"/>
  <c r="V90" i="15"/>
  <c r="V91" i="15"/>
  <c r="V92" i="15"/>
  <c r="V93" i="15"/>
  <c r="V94" i="15"/>
  <c r="V95" i="15"/>
  <c r="V96" i="15"/>
  <c r="V97" i="15"/>
  <c r="V98" i="15"/>
  <c r="V99" i="15"/>
  <c r="V100" i="15"/>
  <c r="V101" i="15"/>
  <c r="V102" i="15"/>
  <c r="V103" i="15"/>
  <c r="V104" i="15"/>
  <c r="V105" i="15"/>
  <c r="V106" i="15"/>
  <c r="V107" i="15"/>
  <c r="V108" i="15"/>
  <c r="V109" i="15"/>
  <c r="V110" i="15"/>
  <c r="V111" i="15"/>
  <c r="V112" i="15"/>
  <c r="V113" i="15"/>
  <c r="V114" i="15"/>
  <c r="V115" i="15"/>
  <c r="V116" i="15"/>
  <c r="V117" i="15"/>
  <c r="V118" i="15"/>
  <c r="V119" i="15"/>
  <c r="V120" i="15"/>
  <c r="V121" i="15"/>
  <c r="V122" i="15"/>
  <c r="V123" i="15"/>
  <c r="V124" i="15"/>
  <c r="V125" i="15"/>
  <c r="V126" i="15"/>
  <c r="V127" i="15"/>
  <c r="V128" i="15"/>
  <c r="V129" i="15"/>
  <c r="V130" i="15"/>
  <c r="V131" i="15"/>
  <c r="V132" i="15"/>
  <c r="V133" i="15"/>
  <c r="V134" i="15"/>
  <c r="V135" i="15"/>
  <c r="V136" i="15"/>
  <c r="V137" i="15"/>
  <c r="V138" i="15"/>
  <c r="V139" i="15"/>
  <c r="V140" i="15"/>
  <c r="V141" i="15"/>
  <c r="V142" i="15"/>
  <c r="V143" i="15"/>
  <c r="V144" i="15"/>
  <c r="V145" i="15"/>
  <c r="V146" i="15"/>
  <c r="V147" i="15"/>
  <c r="V148" i="15"/>
  <c r="V149" i="15"/>
  <c r="V150" i="15"/>
  <c r="V151" i="15"/>
  <c r="V152" i="15"/>
  <c r="V153" i="15"/>
  <c r="V154" i="15"/>
  <c r="V155" i="15"/>
  <c r="V156" i="15"/>
  <c r="V157" i="15"/>
  <c r="V158" i="15"/>
  <c r="V159" i="15"/>
  <c r="V160" i="15"/>
  <c r="V161" i="15"/>
  <c r="V162" i="15"/>
  <c r="V163" i="15"/>
  <c r="V164" i="15"/>
  <c r="V165" i="15"/>
  <c r="V166" i="15"/>
  <c r="V167" i="15"/>
  <c r="V168" i="15"/>
  <c r="V169" i="15"/>
  <c r="V170" i="15"/>
  <c r="V171" i="15"/>
  <c r="V172" i="15"/>
  <c r="V173" i="15"/>
  <c r="V174" i="15"/>
  <c r="V175" i="15"/>
  <c r="V176" i="15"/>
  <c r="V177" i="15"/>
  <c r="V178" i="15"/>
  <c r="V179" i="15"/>
  <c r="V180" i="15"/>
  <c r="V181" i="15"/>
  <c r="V182" i="15"/>
  <c r="V183" i="15"/>
  <c r="V184" i="15"/>
  <c r="V185" i="15"/>
  <c r="V186" i="15"/>
  <c r="V187" i="15"/>
  <c r="V188" i="15"/>
  <c r="V189" i="15"/>
  <c r="V190" i="15"/>
  <c r="V191" i="15"/>
  <c r="V192" i="15"/>
  <c r="V193" i="15"/>
  <c r="V194" i="15"/>
  <c r="V195" i="15"/>
  <c r="V196" i="15"/>
  <c r="V197" i="15"/>
  <c r="V198" i="15"/>
  <c r="V199" i="15"/>
  <c r="V200" i="15"/>
  <c r="V201" i="15"/>
  <c r="V202" i="15"/>
  <c r="V203" i="15"/>
  <c r="V204" i="15"/>
  <c r="V205" i="15"/>
  <c r="V206" i="15"/>
  <c r="V207" i="15"/>
  <c r="V208" i="15"/>
  <c r="V209" i="15"/>
  <c r="V210" i="15"/>
  <c r="V211" i="15"/>
  <c r="V212" i="15"/>
  <c r="V213" i="15"/>
  <c r="V214" i="15"/>
  <c r="V215" i="15"/>
  <c r="V216" i="15"/>
  <c r="V217" i="15"/>
  <c r="V218" i="15"/>
  <c r="V219" i="15"/>
  <c r="V220" i="15"/>
  <c r="V221" i="15"/>
  <c r="V222" i="15"/>
  <c r="V223" i="15"/>
  <c r="V224" i="15"/>
  <c r="V225" i="15"/>
  <c r="V226" i="15"/>
  <c r="V227" i="15"/>
  <c r="V228" i="15"/>
  <c r="V229" i="15"/>
  <c r="V230" i="15"/>
  <c r="V231" i="15"/>
  <c r="V232" i="15"/>
  <c r="V233" i="15"/>
  <c r="V234" i="15"/>
  <c r="V235" i="15"/>
  <c r="V236" i="15"/>
  <c r="V237" i="15"/>
  <c r="V238" i="15"/>
  <c r="V239" i="15"/>
  <c r="V240" i="15"/>
  <c r="V241" i="15"/>
  <c r="V242" i="15"/>
  <c r="V243" i="15"/>
  <c r="V244" i="15"/>
  <c r="V245" i="15"/>
  <c r="V246" i="15"/>
  <c r="V247" i="15"/>
  <c r="V248" i="15"/>
  <c r="V249" i="15"/>
  <c r="V250" i="15"/>
  <c r="V251" i="15"/>
  <c r="V252" i="15"/>
  <c r="V253" i="15"/>
  <c r="V254" i="15"/>
  <c r="V255" i="15"/>
  <c r="V256" i="15"/>
  <c r="V257" i="15"/>
  <c r="V258" i="15"/>
  <c r="V259" i="15"/>
  <c r="V260" i="15"/>
  <c r="V261" i="15"/>
  <c r="V262" i="15"/>
  <c r="V263" i="15"/>
  <c r="V264" i="15"/>
  <c r="V265" i="15"/>
  <c r="V266" i="15"/>
  <c r="V267" i="15"/>
  <c r="V268" i="15"/>
  <c r="V269" i="15"/>
  <c r="V270" i="15"/>
  <c r="V271" i="15"/>
  <c r="V272" i="15"/>
  <c r="V273" i="15"/>
  <c r="V274" i="15"/>
  <c r="V275" i="15"/>
  <c r="V276" i="15"/>
  <c r="V277" i="15"/>
  <c r="V278" i="15"/>
  <c r="V279" i="15"/>
  <c r="V280" i="15"/>
  <c r="V281" i="15"/>
  <c r="V282" i="15"/>
  <c r="V283" i="15"/>
  <c r="V284" i="15"/>
  <c r="V285" i="15"/>
  <c r="V286" i="15"/>
  <c r="V287" i="15"/>
  <c r="V288" i="15"/>
  <c r="V289" i="15"/>
  <c r="V290" i="15"/>
  <c r="V291" i="15"/>
  <c r="V292" i="15"/>
  <c r="V293" i="15"/>
  <c r="V294" i="15"/>
  <c r="V295" i="15"/>
  <c r="V296" i="15"/>
  <c r="V297" i="15"/>
  <c r="V298" i="15"/>
  <c r="V299" i="15"/>
  <c r="V300" i="15"/>
  <c r="V301" i="15"/>
  <c r="V302" i="15"/>
  <c r="V303" i="15"/>
  <c r="V304" i="15"/>
  <c r="V305" i="15"/>
  <c r="V306" i="15"/>
  <c r="V307" i="15"/>
  <c r="V308" i="15"/>
  <c r="V309" i="15"/>
  <c r="V310" i="15"/>
  <c r="V311" i="15"/>
  <c r="V312" i="15"/>
  <c r="V313" i="15"/>
  <c r="V314" i="15"/>
  <c r="V315" i="15"/>
  <c r="V316" i="15"/>
  <c r="V317" i="15"/>
  <c r="V318" i="15"/>
  <c r="V319" i="15"/>
  <c r="V320" i="15"/>
  <c r="V321" i="15"/>
  <c r="V322" i="15"/>
  <c r="V323" i="15"/>
  <c r="V324" i="15"/>
  <c r="V325" i="15"/>
  <c r="V326" i="15"/>
  <c r="V327" i="15"/>
  <c r="V328" i="15"/>
  <c r="V329" i="15"/>
  <c r="V330" i="15"/>
  <c r="V331" i="15"/>
  <c r="V332" i="15"/>
  <c r="V333" i="15"/>
  <c r="V334" i="15"/>
  <c r="V335" i="15"/>
  <c r="V336" i="15"/>
  <c r="V337" i="15"/>
  <c r="V338" i="15"/>
  <c r="V339" i="15"/>
  <c r="V340" i="15"/>
  <c r="V341" i="15"/>
  <c r="V342" i="15"/>
  <c r="V343" i="15"/>
  <c r="V344" i="15"/>
  <c r="V345" i="15"/>
  <c r="V346" i="15"/>
  <c r="V347" i="15"/>
  <c r="V348" i="15"/>
  <c r="V349" i="15"/>
  <c r="V350" i="15"/>
  <c r="V351" i="15"/>
  <c r="V352" i="15"/>
  <c r="V353" i="15"/>
  <c r="V354" i="15"/>
  <c r="V355" i="15"/>
  <c r="V356" i="15"/>
  <c r="V357" i="15"/>
  <c r="V358" i="15"/>
  <c r="V359" i="15"/>
  <c r="V360" i="15"/>
  <c r="V361" i="15"/>
  <c r="V362" i="15"/>
  <c r="V363" i="15"/>
  <c r="V364" i="15"/>
  <c r="V365" i="15"/>
  <c r="V366" i="15"/>
  <c r="V367" i="15"/>
  <c r="V368" i="15"/>
  <c r="V369" i="15"/>
  <c r="V370" i="15"/>
  <c r="V371" i="15"/>
  <c r="V372" i="15"/>
  <c r="V373" i="15"/>
  <c r="V374" i="15"/>
  <c r="V375" i="15"/>
  <c r="V376" i="15"/>
  <c r="V377" i="15"/>
  <c r="V378" i="15"/>
  <c r="V379" i="15"/>
  <c r="V380" i="15"/>
  <c r="V381" i="15"/>
  <c r="V382" i="15"/>
  <c r="V383" i="15"/>
  <c r="V384" i="15"/>
  <c r="V385" i="15"/>
  <c r="V386" i="15"/>
  <c r="V387" i="15"/>
  <c r="V388" i="15"/>
  <c r="V389" i="15"/>
  <c r="V390" i="15"/>
  <c r="V391" i="15"/>
  <c r="V392" i="15"/>
  <c r="V393" i="15"/>
  <c r="V394" i="15"/>
  <c r="V395" i="15"/>
  <c r="V396" i="15"/>
  <c r="V397" i="15"/>
  <c r="V398" i="15"/>
  <c r="V399" i="15"/>
  <c r="V400" i="15"/>
  <c r="V401" i="15"/>
  <c r="V402" i="15"/>
  <c r="V403" i="15"/>
  <c r="V404" i="15"/>
  <c r="V405" i="15"/>
  <c r="V406" i="15"/>
  <c r="V407" i="15"/>
  <c r="V408" i="15"/>
  <c r="V409" i="15"/>
  <c r="V410" i="15"/>
  <c r="V411" i="15"/>
  <c r="V412" i="15"/>
  <c r="V413" i="15"/>
  <c r="V414" i="15"/>
  <c r="V415" i="15"/>
  <c r="V416" i="15"/>
  <c r="V417" i="15"/>
  <c r="V418" i="15"/>
  <c r="V419" i="15"/>
  <c r="V420" i="15"/>
  <c r="V421" i="15"/>
  <c r="V422" i="15"/>
  <c r="V423" i="15"/>
  <c r="V424" i="15"/>
  <c r="V425" i="15"/>
  <c r="V426" i="15"/>
  <c r="V427" i="15"/>
  <c r="V428" i="15"/>
  <c r="V429" i="15"/>
  <c r="V430" i="15"/>
  <c r="V431" i="15"/>
  <c r="V432" i="15"/>
  <c r="V433" i="15"/>
  <c r="V434" i="15"/>
  <c r="V435" i="15"/>
  <c r="V436" i="15"/>
  <c r="V437" i="15"/>
  <c r="V438" i="15"/>
  <c r="V439" i="15"/>
  <c r="V440" i="15"/>
  <c r="V441" i="15"/>
  <c r="V442" i="15"/>
  <c r="V443" i="15"/>
  <c r="V444" i="15"/>
  <c r="V445" i="15"/>
  <c r="V446" i="15"/>
  <c r="V447" i="15"/>
  <c r="V448" i="15"/>
  <c r="V449" i="15"/>
  <c r="V450" i="15"/>
  <c r="V451" i="15"/>
  <c r="V452" i="15"/>
  <c r="V453" i="15"/>
  <c r="V454" i="15"/>
  <c r="V455" i="15"/>
  <c r="V456" i="15"/>
  <c r="V457" i="15"/>
  <c r="V458" i="15"/>
  <c r="V459" i="15"/>
  <c r="V460" i="15"/>
  <c r="V461" i="15"/>
  <c r="V462" i="15"/>
  <c r="V463" i="15"/>
  <c r="V464" i="15"/>
  <c r="V465" i="15"/>
  <c r="V466" i="15"/>
  <c r="V467" i="15"/>
  <c r="V468" i="15"/>
  <c r="V469" i="15"/>
  <c r="V470" i="15"/>
  <c r="V471" i="15"/>
  <c r="V472" i="15"/>
  <c r="V473" i="15"/>
  <c r="V474" i="15"/>
  <c r="V475" i="15"/>
  <c r="V476" i="15"/>
  <c r="V477" i="15"/>
  <c r="V478" i="15"/>
  <c r="V479" i="15"/>
  <c r="V480" i="15"/>
  <c r="V481" i="15"/>
  <c r="V482" i="15"/>
  <c r="V483" i="15"/>
  <c r="V484" i="15"/>
  <c r="V485" i="15"/>
  <c r="V486" i="15"/>
  <c r="V487" i="15"/>
  <c r="V488" i="15"/>
  <c r="V489" i="15"/>
  <c r="V490" i="15"/>
  <c r="V491" i="15"/>
  <c r="V492" i="15"/>
  <c r="V493" i="15"/>
  <c r="V494" i="15"/>
  <c r="V495" i="15"/>
  <c r="V496" i="15"/>
  <c r="V497" i="15"/>
  <c r="V498" i="15"/>
  <c r="V499" i="15"/>
  <c r="V500" i="15"/>
  <c r="V501" i="15"/>
  <c r="V502" i="15"/>
  <c r="V503" i="15"/>
  <c r="V504" i="15"/>
  <c r="V505" i="15"/>
  <c r="V506" i="15"/>
  <c r="V507" i="15"/>
  <c r="V508" i="15"/>
  <c r="V509" i="15"/>
  <c r="V510" i="15"/>
  <c r="V511" i="15"/>
  <c r="V512" i="15"/>
  <c r="V513" i="15"/>
  <c r="V514" i="15"/>
  <c r="V515" i="15"/>
  <c r="V516" i="15"/>
  <c r="V517" i="15"/>
  <c r="V518" i="15"/>
  <c r="V519" i="15"/>
  <c r="V520" i="15"/>
  <c r="V521" i="15"/>
  <c r="V522" i="15"/>
  <c r="V523" i="15"/>
  <c r="V524" i="15"/>
  <c r="V525" i="15"/>
  <c r="V526" i="15"/>
  <c r="V527" i="15"/>
  <c r="V528" i="15"/>
  <c r="V529" i="15"/>
  <c r="V530" i="15"/>
  <c r="V531" i="15"/>
  <c r="V532" i="15"/>
  <c r="V533" i="15"/>
  <c r="V534" i="15"/>
  <c r="V535" i="15"/>
  <c r="V536" i="15"/>
  <c r="V537" i="15"/>
  <c r="V538" i="15"/>
  <c r="V539" i="15"/>
  <c r="V540" i="15"/>
  <c r="V541" i="15"/>
  <c r="V542" i="15"/>
  <c r="V543" i="15"/>
  <c r="V544" i="15"/>
  <c r="V545" i="15"/>
  <c r="V546" i="15"/>
  <c r="V547" i="15"/>
  <c r="V548" i="15"/>
  <c r="V549" i="15"/>
  <c r="V550" i="15"/>
  <c r="V551" i="15"/>
  <c r="V552" i="15"/>
  <c r="V553" i="15"/>
  <c r="V554" i="15"/>
  <c r="V555" i="15"/>
  <c r="V556" i="15"/>
  <c r="V557" i="15"/>
  <c r="V558" i="15"/>
  <c r="V559" i="15"/>
  <c r="V560" i="15"/>
  <c r="V561" i="15"/>
  <c r="V562" i="15"/>
  <c r="V563" i="15"/>
  <c r="V564" i="15"/>
  <c r="V565" i="15"/>
  <c r="V566" i="15"/>
  <c r="V567" i="15"/>
  <c r="V568" i="15"/>
  <c r="V569" i="15"/>
  <c r="V570" i="15"/>
  <c r="V571" i="15"/>
  <c r="V572" i="15"/>
  <c r="V573" i="15"/>
  <c r="V574" i="15"/>
  <c r="V575" i="15"/>
  <c r="V576" i="15"/>
  <c r="V577" i="15"/>
  <c r="V578" i="15"/>
  <c r="V579" i="15"/>
  <c r="V580" i="15"/>
  <c r="V581" i="15"/>
  <c r="V582" i="15"/>
  <c r="V583" i="15"/>
  <c r="V584" i="15"/>
  <c r="V585" i="15"/>
  <c r="V586" i="15"/>
  <c r="V587" i="15"/>
  <c r="V588" i="15"/>
  <c r="V589" i="15"/>
  <c r="V590" i="15"/>
  <c r="V591" i="15"/>
  <c r="V592" i="15"/>
  <c r="V593" i="15"/>
  <c r="V594" i="15"/>
  <c r="V595" i="15"/>
  <c r="V596" i="15"/>
  <c r="V597" i="15"/>
  <c r="V598" i="15"/>
  <c r="V599" i="15"/>
  <c r="V600" i="15"/>
  <c r="V601" i="15"/>
  <c r="V602" i="15"/>
  <c r="V603" i="15"/>
  <c r="V604" i="15"/>
  <c r="V605" i="15"/>
  <c r="V606" i="15"/>
  <c r="V607" i="15"/>
  <c r="V608" i="15"/>
  <c r="V609" i="15"/>
  <c r="V610" i="15"/>
  <c r="V611" i="15"/>
  <c r="V612" i="15"/>
  <c r="V613" i="15"/>
  <c r="V614" i="15"/>
  <c r="V615" i="15"/>
  <c r="V616" i="15"/>
  <c r="V617" i="15"/>
  <c r="V618" i="15"/>
  <c r="V619" i="15"/>
  <c r="V620" i="15"/>
  <c r="V621" i="15"/>
  <c r="V622" i="15"/>
  <c r="V623" i="15"/>
  <c r="V624" i="15"/>
  <c r="V625" i="15"/>
  <c r="V626" i="15"/>
  <c r="V627" i="15"/>
  <c r="V628" i="15"/>
  <c r="V629" i="15"/>
  <c r="V630" i="15"/>
  <c r="V631" i="15"/>
  <c r="V632" i="15"/>
  <c r="V633" i="15"/>
  <c r="V634" i="15"/>
  <c r="V635" i="15"/>
  <c r="V636" i="15"/>
  <c r="V637" i="15"/>
  <c r="V638" i="15"/>
  <c r="V639" i="15"/>
  <c r="V640" i="15"/>
  <c r="V641" i="15"/>
  <c r="V642" i="15"/>
  <c r="V643" i="15"/>
  <c r="V644" i="15"/>
  <c r="V645" i="15"/>
  <c r="V646" i="15"/>
  <c r="V647" i="15"/>
  <c r="V648" i="15"/>
  <c r="V649" i="15"/>
  <c r="V650" i="15"/>
  <c r="V651" i="15"/>
  <c r="V652" i="15"/>
  <c r="V653" i="15"/>
  <c r="V654" i="15"/>
  <c r="V655" i="15"/>
  <c r="V656" i="15"/>
  <c r="V657" i="15"/>
  <c r="V658" i="15"/>
  <c r="V659" i="15"/>
  <c r="V660" i="15"/>
  <c r="V661" i="15"/>
  <c r="V662" i="15"/>
  <c r="V663" i="15"/>
  <c r="V664" i="15"/>
  <c r="V665" i="15"/>
  <c r="V666" i="15"/>
  <c r="V667" i="15"/>
  <c r="V668" i="15"/>
  <c r="V669" i="15"/>
  <c r="V670" i="15"/>
  <c r="V671" i="15"/>
  <c r="V672" i="15"/>
  <c r="V673" i="15"/>
  <c r="V674" i="15"/>
  <c r="V675" i="15"/>
  <c r="V676" i="15"/>
  <c r="V677" i="15"/>
  <c r="V678" i="15"/>
  <c r="V679" i="15"/>
  <c r="V680" i="15"/>
  <c r="V681" i="15"/>
  <c r="V682" i="15"/>
  <c r="V683" i="15"/>
  <c r="V684" i="15"/>
  <c r="V685" i="15"/>
  <c r="V686" i="15"/>
  <c r="V687" i="15"/>
  <c r="V688" i="15"/>
  <c r="V689" i="15"/>
  <c r="V690" i="15"/>
  <c r="V691" i="15"/>
  <c r="V692" i="15"/>
  <c r="V693" i="15"/>
  <c r="V694" i="15"/>
  <c r="V695" i="15"/>
  <c r="V696" i="15"/>
  <c r="V697" i="15"/>
  <c r="V698" i="15"/>
  <c r="V699" i="15"/>
  <c r="V700" i="15"/>
  <c r="V701" i="15"/>
  <c r="V702" i="15"/>
  <c r="V703" i="15"/>
  <c r="V704" i="15"/>
  <c r="V705" i="15"/>
  <c r="V706" i="15"/>
  <c r="V707" i="15"/>
  <c r="V708" i="15"/>
  <c r="V709" i="15"/>
  <c r="V710" i="15"/>
  <c r="V711" i="15"/>
  <c r="V712" i="15"/>
  <c r="V713" i="15"/>
  <c r="V714" i="15"/>
  <c r="V715" i="15"/>
  <c r="V716" i="15"/>
  <c r="V717" i="15"/>
  <c r="V718" i="15"/>
  <c r="V719" i="15"/>
  <c r="V720" i="15"/>
  <c r="V721" i="15"/>
  <c r="V722" i="15"/>
  <c r="V723" i="15"/>
  <c r="V724" i="15"/>
  <c r="V725" i="15"/>
  <c r="V726" i="15"/>
  <c r="V727" i="15"/>
  <c r="V728" i="15"/>
  <c r="V729" i="15"/>
  <c r="V730" i="15"/>
  <c r="V731" i="15"/>
  <c r="V732" i="15"/>
  <c r="V733" i="15"/>
  <c r="V734" i="15"/>
  <c r="V735" i="15"/>
  <c r="V736" i="15"/>
  <c r="V737" i="15"/>
  <c r="V738" i="15"/>
  <c r="V739" i="15"/>
  <c r="V740" i="15"/>
  <c r="V741" i="15"/>
  <c r="V742" i="15"/>
  <c r="V743" i="15"/>
  <c r="V744" i="15"/>
  <c r="V745" i="15"/>
  <c r="V746" i="15"/>
  <c r="V747" i="15"/>
  <c r="V748" i="15"/>
  <c r="V749" i="15"/>
  <c r="V750" i="15"/>
  <c r="V751" i="15"/>
  <c r="V752" i="15"/>
  <c r="V753" i="15"/>
  <c r="V754" i="15"/>
  <c r="V755" i="15"/>
  <c r="V756" i="15"/>
  <c r="V757" i="15"/>
  <c r="V758" i="15"/>
  <c r="V759" i="15"/>
  <c r="V760" i="15"/>
  <c r="V761" i="15"/>
  <c r="V762" i="15"/>
  <c r="V763" i="15"/>
  <c r="V764" i="15"/>
  <c r="V765" i="15"/>
  <c r="V781" i="15"/>
  <c r="V782" i="15"/>
  <c r="V783" i="15"/>
  <c r="V784" i="15"/>
  <c r="V785" i="15"/>
  <c r="V786" i="15"/>
  <c r="V787" i="15"/>
  <c r="V788" i="15"/>
  <c r="V789" i="15"/>
  <c r="V790" i="15"/>
  <c r="V791" i="15"/>
  <c r="V792" i="15"/>
  <c r="V793" i="15"/>
  <c r="V794" i="15"/>
  <c r="V795" i="15"/>
  <c r="V796" i="15"/>
  <c r="V797" i="15"/>
  <c r="V798" i="15"/>
  <c r="V799" i="15"/>
  <c r="V800" i="15"/>
  <c r="V801" i="15"/>
  <c r="V802" i="15"/>
  <c r="V803" i="15"/>
  <c r="V804" i="15"/>
  <c r="V805" i="15"/>
  <c r="V806" i="15"/>
  <c r="V807" i="15"/>
  <c r="V808" i="15"/>
  <c r="V809" i="15"/>
  <c r="V810" i="15"/>
  <c r="V811" i="15"/>
  <c r="V812" i="15"/>
  <c r="V813" i="15"/>
  <c r="V814" i="15"/>
  <c r="V815" i="15"/>
  <c r="V816" i="15"/>
  <c r="V817" i="15"/>
  <c r="V818" i="15"/>
  <c r="V819" i="15"/>
  <c r="V820" i="15"/>
  <c r="V821" i="15"/>
  <c r="V822" i="15"/>
  <c r="V823" i="15"/>
  <c r="V824" i="15"/>
  <c r="V825" i="15"/>
  <c r="V826" i="15"/>
  <c r="V827" i="15"/>
  <c r="V828" i="15"/>
  <c r="V829" i="15"/>
  <c r="V830" i="15"/>
  <c r="V831" i="15"/>
  <c r="V832" i="15"/>
  <c r="V833" i="15"/>
  <c r="V834" i="15"/>
  <c r="V835" i="15"/>
  <c r="V836" i="15"/>
  <c r="V837" i="15"/>
  <c r="V838" i="15"/>
  <c r="V839" i="15"/>
  <c r="V840" i="15"/>
  <c r="V841" i="15"/>
  <c r="V842" i="15"/>
  <c r="V843" i="15"/>
  <c r="V844" i="15"/>
  <c r="V845" i="15"/>
  <c r="V846" i="15"/>
  <c r="V847" i="15"/>
  <c r="V848" i="15"/>
  <c r="V849" i="15"/>
  <c r="V850" i="15"/>
  <c r="V851" i="15"/>
  <c r="V852" i="15"/>
  <c r="V853" i="15"/>
  <c r="V854" i="15"/>
  <c r="V855" i="15"/>
  <c r="V856" i="15"/>
  <c r="V857" i="15"/>
  <c r="V858" i="15"/>
  <c r="V859" i="15"/>
  <c r="V860" i="15"/>
  <c r="V861" i="15"/>
  <c r="V862" i="15"/>
  <c r="V863" i="15"/>
  <c r="V864" i="15"/>
  <c r="V865" i="15"/>
  <c r="V866" i="15"/>
  <c r="V867" i="15"/>
  <c r="V868" i="15"/>
  <c r="V869" i="15"/>
  <c r="V870" i="15"/>
  <c r="V871" i="15"/>
  <c r="V872" i="15"/>
  <c r="V873" i="15"/>
  <c r="V874" i="15"/>
  <c r="V875" i="15"/>
  <c r="V876" i="15"/>
  <c r="V877" i="15"/>
  <c r="V878" i="15"/>
  <c r="V879" i="15"/>
  <c r="V880" i="15"/>
  <c r="V881" i="15"/>
  <c r="V882" i="15"/>
  <c r="V883" i="15"/>
  <c r="V884" i="15"/>
  <c r="V885" i="15"/>
  <c r="V886" i="15"/>
  <c r="V887" i="15"/>
  <c r="V888" i="15"/>
  <c r="V889" i="15"/>
  <c r="V890" i="15"/>
  <c r="V891" i="15"/>
  <c r="V892" i="15"/>
  <c r="V893" i="15"/>
  <c r="V894" i="15"/>
  <c r="V895" i="15"/>
  <c r="V896" i="15"/>
  <c r="V897" i="15"/>
  <c r="V898" i="15"/>
  <c r="V899" i="15"/>
  <c r="V900" i="15"/>
  <c r="V901" i="15"/>
  <c r="V902" i="15"/>
  <c r="V903" i="15"/>
  <c r="V904" i="15"/>
  <c r="V905" i="15"/>
  <c r="V906" i="15"/>
  <c r="V907" i="15"/>
  <c r="V908" i="15"/>
  <c r="V909" i="15"/>
  <c r="V910" i="15"/>
  <c r="V911" i="15"/>
  <c r="V912" i="15"/>
  <c r="V913" i="15"/>
  <c r="V914" i="15"/>
  <c r="V915" i="15"/>
  <c r="V916" i="15"/>
  <c r="V917" i="15"/>
  <c r="V918" i="15"/>
  <c r="V919" i="15"/>
  <c r="V920" i="15"/>
  <c r="V921" i="15"/>
  <c r="V922" i="15"/>
  <c r="V923" i="15"/>
  <c r="V924" i="15"/>
  <c r="V925" i="15"/>
  <c r="V926" i="15"/>
  <c r="V927" i="15"/>
  <c r="V928" i="15"/>
  <c r="V929" i="15"/>
  <c r="V930" i="15"/>
  <c r="V931" i="15"/>
  <c r="V932" i="15"/>
  <c r="V933" i="15"/>
  <c r="V934" i="15"/>
  <c r="V935" i="15"/>
  <c r="V936" i="15"/>
  <c r="V937" i="15"/>
  <c r="V938" i="15"/>
  <c r="V939" i="15"/>
  <c r="V940" i="15"/>
  <c r="T4" i="15"/>
  <c r="T5" i="15"/>
  <c r="T6" i="15"/>
  <c r="T7" i="15"/>
  <c r="T8" i="15"/>
  <c r="T9" i="15"/>
  <c r="T10" i="15"/>
  <c r="T11" i="15"/>
  <c r="T12" i="15"/>
  <c r="T13" i="15"/>
  <c r="AQ232" i="15" s="1"/>
  <c r="T14" i="15"/>
  <c r="AR192" i="15" s="1" a="1"/>
  <c r="AR192" i="15" s="1"/>
  <c r="T15" i="15"/>
  <c r="T16" i="15"/>
  <c r="T17" i="15"/>
  <c r="T18" i="15"/>
  <c r="AQ238" i="15" s="1"/>
  <c r="T19" i="15"/>
  <c r="T20" i="15"/>
  <c r="AQ219" i="15" s="1"/>
  <c r="T21" i="15"/>
  <c r="AR223" i="15" s="1" a="1"/>
  <c r="AR223" i="15" s="1"/>
  <c r="T22" i="15"/>
  <c r="AQ236" i="15" s="1"/>
  <c r="T23" i="15"/>
  <c r="T24" i="15"/>
  <c r="T25" i="15"/>
  <c r="T26" i="15"/>
  <c r="T27" i="15"/>
  <c r="T28" i="15"/>
  <c r="T29" i="15"/>
  <c r="T30" i="15"/>
  <c r="T31" i="15"/>
  <c r="T32" i="15"/>
  <c r="T33" i="15"/>
  <c r="T34" i="15"/>
  <c r="T35" i="15"/>
  <c r="T36" i="15"/>
  <c r="AR227" i="15" s="1" a="1"/>
  <c r="AR227" i="15" s="1"/>
  <c r="T37"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T73" i="15"/>
  <c r="T74" i="15"/>
  <c r="T75" i="15"/>
  <c r="T76" i="15"/>
  <c r="T77" i="15"/>
  <c r="T78" i="15"/>
  <c r="T79" i="15"/>
  <c r="T80" i="15"/>
  <c r="T81" i="15"/>
  <c r="T82" i="15"/>
  <c r="T83" i="15"/>
  <c r="T84" i="15"/>
  <c r="T85" i="15"/>
  <c r="T86" i="15"/>
  <c r="T87" i="15"/>
  <c r="T88" i="15"/>
  <c r="T89" i="15"/>
  <c r="T90" i="15"/>
  <c r="T91" i="15"/>
  <c r="T92" i="15"/>
  <c r="T93" i="15"/>
  <c r="T94" i="15"/>
  <c r="T95" i="15"/>
  <c r="T96" i="15"/>
  <c r="T97" i="15"/>
  <c r="T98" i="15"/>
  <c r="T99" i="15"/>
  <c r="T100" i="15"/>
  <c r="T101" i="15"/>
  <c r="T102" i="15"/>
  <c r="T103" i="15"/>
  <c r="T104" i="15"/>
  <c r="T105" i="15"/>
  <c r="T106" i="15"/>
  <c r="T107" i="15"/>
  <c r="T108" i="15"/>
  <c r="T109" i="15"/>
  <c r="T110" i="15"/>
  <c r="T111" i="15"/>
  <c r="T112" i="15"/>
  <c r="T113" i="15"/>
  <c r="T114" i="15"/>
  <c r="T115" i="15"/>
  <c r="T116" i="15"/>
  <c r="T117" i="15"/>
  <c r="T118" i="15"/>
  <c r="T119" i="15"/>
  <c r="T120" i="15"/>
  <c r="T121" i="15"/>
  <c r="T122" i="15"/>
  <c r="T123" i="15"/>
  <c r="T124" i="15"/>
  <c r="T125" i="15"/>
  <c r="T126" i="15"/>
  <c r="T127" i="15"/>
  <c r="T128" i="15"/>
  <c r="T129" i="15"/>
  <c r="T130" i="15"/>
  <c r="T131" i="15"/>
  <c r="T132" i="15"/>
  <c r="T133" i="15"/>
  <c r="T134" i="15"/>
  <c r="T135" i="15"/>
  <c r="T136" i="15"/>
  <c r="T137" i="15"/>
  <c r="T138" i="15"/>
  <c r="T139" i="15"/>
  <c r="T140" i="15"/>
  <c r="T141" i="15"/>
  <c r="T142" i="15"/>
  <c r="T143" i="15"/>
  <c r="T144" i="15"/>
  <c r="T145" i="15"/>
  <c r="T146" i="15"/>
  <c r="T147" i="15"/>
  <c r="T148" i="15"/>
  <c r="T149" i="15"/>
  <c r="T150" i="15"/>
  <c r="T151" i="15"/>
  <c r="T152" i="15"/>
  <c r="T153" i="15"/>
  <c r="T154" i="15"/>
  <c r="T155" i="15"/>
  <c r="T156" i="15"/>
  <c r="T157" i="15"/>
  <c r="T158" i="15"/>
  <c r="T159" i="15"/>
  <c r="T160" i="15"/>
  <c r="T161" i="15"/>
  <c r="T162" i="15"/>
  <c r="T163" i="15"/>
  <c r="T164" i="15"/>
  <c r="T165" i="15"/>
  <c r="T166" i="15"/>
  <c r="T167" i="15"/>
  <c r="T168" i="15"/>
  <c r="T169" i="15"/>
  <c r="T170" i="15"/>
  <c r="T171" i="15"/>
  <c r="T172" i="15"/>
  <c r="T173" i="15"/>
  <c r="T174" i="15"/>
  <c r="T175" i="15"/>
  <c r="T176" i="15"/>
  <c r="T177" i="15"/>
  <c r="T178" i="15"/>
  <c r="T179" i="15"/>
  <c r="T180" i="15"/>
  <c r="T181" i="15"/>
  <c r="T182" i="15"/>
  <c r="T183" i="15"/>
  <c r="T184" i="15"/>
  <c r="T185" i="15"/>
  <c r="T186" i="15"/>
  <c r="T187" i="15"/>
  <c r="T188" i="15"/>
  <c r="T189" i="15"/>
  <c r="T190" i="15"/>
  <c r="T191" i="15"/>
  <c r="T192" i="15"/>
  <c r="T193" i="15"/>
  <c r="T194" i="15"/>
  <c r="T195" i="15"/>
  <c r="T196" i="15"/>
  <c r="T197" i="15"/>
  <c r="T198" i="15"/>
  <c r="T199" i="15"/>
  <c r="T200" i="15"/>
  <c r="T201" i="15"/>
  <c r="T202" i="15"/>
  <c r="T203" i="15"/>
  <c r="T204" i="15"/>
  <c r="T205" i="15"/>
  <c r="T206" i="15"/>
  <c r="T207" i="15"/>
  <c r="T208" i="15"/>
  <c r="T209" i="15"/>
  <c r="T210" i="15"/>
  <c r="T211" i="15"/>
  <c r="T212" i="15"/>
  <c r="T213" i="15"/>
  <c r="T214" i="15"/>
  <c r="T215" i="15"/>
  <c r="T216" i="15"/>
  <c r="T217" i="15"/>
  <c r="T218" i="15"/>
  <c r="T219" i="15"/>
  <c r="T220" i="15"/>
  <c r="T221" i="15"/>
  <c r="T222" i="15"/>
  <c r="T223" i="15"/>
  <c r="T224" i="15"/>
  <c r="T225" i="15"/>
  <c r="T226" i="15"/>
  <c r="T227" i="15"/>
  <c r="T228" i="15"/>
  <c r="T229" i="15"/>
  <c r="T230" i="15"/>
  <c r="T231" i="15"/>
  <c r="T232" i="15"/>
  <c r="T233" i="15"/>
  <c r="T234" i="15"/>
  <c r="T235" i="15"/>
  <c r="T236" i="15"/>
  <c r="T237" i="15"/>
  <c r="T238" i="15"/>
  <c r="T239" i="15"/>
  <c r="T240" i="15"/>
  <c r="T241" i="15"/>
  <c r="T242" i="15"/>
  <c r="T243" i="15"/>
  <c r="T244" i="15"/>
  <c r="T245" i="15"/>
  <c r="T246" i="15"/>
  <c r="T247" i="15"/>
  <c r="T248" i="15"/>
  <c r="T249" i="15"/>
  <c r="T250" i="15"/>
  <c r="T251" i="15"/>
  <c r="T252" i="15"/>
  <c r="T253" i="15"/>
  <c r="T254" i="15"/>
  <c r="T255" i="15"/>
  <c r="T256" i="15"/>
  <c r="T257" i="15"/>
  <c r="T258" i="15"/>
  <c r="T259" i="15"/>
  <c r="T260" i="15"/>
  <c r="T261" i="15"/>
  <c r="T262" i="15"/>
  <c r="T263" i="15"/>
  <c r="T264" i="15"/>
  <c r="T265" i="15"/>
  <c r="T266" i="15"/>
  <c r="T267" i="15"/>
  <c r="T268" i="15"/>
  <c r="T269" i="15"/>
  <c r="T270" i="15"/>
  <c r="T271" i="15"/>
  <c r="T272" i="15"/>
  <c r="T273" i="15"/>
  <c r="T274" i="15"/>
  <c r="T275" i="15"/>
  <c r="T276" i="15"/>
  <c r="T277" i="15"/>
  <c r="T278" i="15"/>
  <c r="T279" i="15"/>
  <c r="T280" i="15"/>
  <c r="T281" i="15"/>
  <c r="T282" i="15"/>
  <c r="T283" i="15"/>
  <c r="T284" i="15"/>
  <c r="T285" i="15"/>
  <c r="T286" i="15"/>
  <c r="T287" i="15"/>
  <c r="T288" i="15"/>
  <c r="T289" i="15"/>
  <c r="T290" i="15"/>
  <c r="T291" i="15"/>
  <c r="T292" i="15"/>
  <c r="T293" i="15"/>
  <c r="T294" i="15"/>
  <c r="T295" i="15"/>
  <c r="T296" i="15"/>
  <c r="T297" i="15"/>
  <c r="T298" i="15"/>
  <c r="T299" i="15"/>
  <c r="T300" i="15"/>
  <c r="T301" i="15"/>
  <c r="T302" i="15"/>
  <c r="T303" i="15"/>
  <c r="T304" i="15"/>
  <c r="T305" i="15"/>
  <c r="T306" i="15"/>
  <c r="T307" i="15"/>
  <c r="T308" i="15"/>
  <c r="T309" i="15"/>
  <c r="T310" i="15"/>
  <c r="T311" i="15"/>
  <c r="T312" i="15"/>
  <c r="T313" i="15"/>
  <c r="T314" i="15"/>
  <c r="T315" i="15"/>
  <c r="T316" i="15"/>
  <c r="T317" i="15"/>
  <c r="T318" i="15"/>
  <c r="T319" i="15"/>
  <c r="T320" i="15"/>
  <c r="T321" i="15"/>
  <c r="T322" i="15"/>
  <c r="T323" i="15"/>
  <c r="T324" i="15"/>
  <c r="T325" i="15"/>
  <c r="T326" i="15"/>
  <c r="T327" i="15"/>
  <c r="T328" i="15"/>
  <c r="T329" i="15"/>
  <c r="T330" i="15"/>
  <c r="T331" i="15"/>
  <c r="T332" i="15"/>
  <c r="T333" i="15"/>
  <c r="T334" i="15"/>
  <c r="T335" i="15"/>
  <c r="T336" i="15"/>
  <c r="T337" i="15"/>
  <c r="T338" i="15"/>
  <c r="T339" i="15"/>
  <c r="T340" i="15"/>
  <c r="T341" i="15"/>
  <c r="T342" i="15"/>
  <c r="T343" i="15"/>
  <c r="T344" i="15"/>
  <c r="T345" i="15"/>
  <c r="T346" i="15"/>
  <c r="T347" i="15"/>
  <c r="T348" i="15"/>
  <c r="T349" i="15"/>
  <c r="T350" i="15"/>
  <c r="T351" i="15"/>
  <c r="T352" i="15"/>
  <c r="T353" i="15"/>
  <c r="T354" i="15"/>
  <c r="T355" i="15"/>
  <c r="T356" i="15"/>
  <c r="T357" i="15"/>
  <c r="T358" i="15"/>
  <c r="T359" i="15"/>
  <c r="T360" i="15"/>
  <c r="T361" i="15"/>
  <c r="T362" i="15"/>
  <c r="T363" i="15"/>
  <c r="T364" i="15"/>
  <c r="T365" i="15"/>
  <c r="T366" i="15"/>
  <c r="T367" i="15"/>
  <c r="T368" i="15"/>
  <c r="T369" i="15"/>
  <c r="T370" i="15"/>
  <c r="T371" i="15"/>
  <c r="T372" i="15"/>
  <c r="T373" i="15"/>
  <c r="T374" i="15"/>
  <c r="T375" i="15"/>
  <c r="T376" i="15"/>
  <c r="T377" i="15"/>
  <c r="T378" i="15"/>
  <c r="T379" i="15"/>
  <c r="T380" i="15"/>
  <c r="T381" i="15"/>
  <c r="T382" i="15"/>
  <c r="T383" i="15"/>
  <c r="T384" i="15"/>
  <c r="T385" i="15"/>
  <c r="T386" i="15"/>
  <c r="T387" i="15"/>
  <c r="T388" i="15"/>
  <c r="T389" i="15"/>
  <c r="T390" i="15"/>
  <c r="T391" i="15"/>
  <c r="T392" i="15"/>
  <c r="T393" i="15"/>
  <c r="T394" i="15"/>
  <c r="T395" i="15"/>
  <c r="T396" i="15"/>
  <c r="T397" i="15"/>
  <c r="T398" i="15"/>
  <c r="T399" i="15"/>
  <c r="T400" i="15"/>
  <c r="T401" i="15"/>
  <c r="T402" i="15"/>
  <c r="T403" i="15"/>
  <c r="T404" i="15"/>
  <c r="T405" i="15"/>
  <c r="T406" i="15"/>
  <c r="T407" i="15"/>
  <c r="T408" i="15"/>
  <c r="T409" i="15"/>
  <c r="T410" i="15"/>
  <c r="T411" i="15"/>
  <c r="T412" i="15"/>
  <c r="T413" i="15"/>
  <c r="T414" i="15"/>
  <c r="T415" i="15"/>
  <c r="T416" i="15"/>
  <c r="T417"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447" i="15"/>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T491" i="15"/>
  <c r="T492" i="15"/>
  <c r="T493" i="15"/>
  <c r="T494" i="15"/>
  <c r="T495" i="15"/>
  <c r="T496" i="15"/>
  <c r="T497" i="15"/>
  <c r="T498" i="15"/>
  <c r="T499" i="15"/>
  <c r="T500" i="15"/>
  <c r="T501" i="15"/>
  <c r="T502" i="15"/>
  <c r="T503" i="15"/>
  <c r="T504" i="15"/>
  <c r="T505" i="15"/>
  <c r="T506" i="15"/>
  <c r="T507" i="15"/>
  <c r="T508" i="15"/>
  <c r="T509" i="15"/>
  <c r="T510" i="15"/>
  <c r="T511" i="15"/>
  <c r="T512" i="15"/>
  <c r="T513" i="15"/>
  <c r="T514" i="15"/>
  <c r="T515" i="15"/>
  <c r="T516" i="15"/>
  <c r="T517" i="15"/>
  <c r="T518" i="15"/>
  <c r="T519" i="15"/>
  <c r="T520" i="15"/>
  <c r="T521" i="15"/>
  <c r="T522" i="15"/>
  <c r="T523" i="15"/>
  <c r="T524" i="15"/>
  <c r="T525" i="15"/>
  <c r="T526" i="15"/>
  <c r="T527" i="15"/>
  <c r="T528" i="15"/>
  <c r="T529" i="15"/>
  <c r="T530" i="15"/>
  <c r="T531" i="15"/>
  <c r="T532" i="15"/>
  <c r="T533" i="15"/>
  <c r="T534" i="15"/>
  <c r="T535" i="15"/>
  <c r="T536" i="15"/>
  <c r="T537" i="15"/>
  <c r="T538" i="15"/>
  <c r="T539" i="15"/>
  <c r="T540" i="15"/>
  <c r="T541" i="15"/>
  <c r="T542" i="15"/>
  <c r="T543" i="15"/>
  <c r="T544" i="15"/>
  <c r="T545" i="15"/>
  <c r="T546" i="15"/>
  <c r="T547" i="15"/>
  <c r="T548" i="15"/>
  <c r="T549" i="15"/>
  <c r="T550" i="15"/>
  <c r="T551" i="15"/>
  <c r="T552" i="15"/>
  <c r="T553" i="15"/>
  <c r="T554" i="15"/>
  <c r="T555" i="15"/>
  <c r="T556" i="15"/>
  <c r="T557" i="15"/>
  <c r="T558" i="15"/>
  <c r="T559" i="15"/>
  <c r="T560" i="15"/>
  <c r="T561" i="15"/>
  <c r="T562" i="15"/>
  <c r="T563" i="15"/>
  <c r="T564" i="15"/>
  <c r="T565" i="15"/>
  <c r="T566" i="15"/>
  <c r="T567" i="15"/>
  <c r="T568" i="15"/>
  <c r="T569" i="15"/>
  <c r="T570" i="15"/>
  <c r="T571" i="15"/>
  <c r="T572" i="15"/>
  <c r="T573" i="15"/>
  <c r="T574" i="15"/>
  <c r="T575" i="15"/>
  <c r="T576" i="15"/>
  <c r="T577" i="15"/>
  <c r="T578" i="15"/>
  <c r="T579" i="15"/>
  <c r="T580" i="15"/>
  <c r="T581" i="15"/>
  <c r="T582" i="15"/>
  <c r="T583" i="15"/>
  <c r="T584" i="15"/>
  <c r="T585" i="15"/>
  <c r="T586" i="15"/>
  <c r="T587" i="15"/>
  <c r="T588" i="15"/>
  <c r="T589" i="15"/>
  <c r="T590" i="15"/>
  <c r="T591" i="15"/>
  <c r="T592" i="15"/>
  <c r="T593" i="15"/>
  <c r="T594" i="15"/>
  <c r="T595" i="15"/>
  <c r="T596" i="15"/>
  <c r="T597" i="15"/>
  <c r="T598" i="15"/>
  <c r="T599" i="15"/>
  <c r="T600" i="15"/>
  <c r="T601" i="15"/>
  <c r="T602" i="15"/>
  <c r="T603" i="15"/>
  <c r="T604" i="15"/>
  <c r="T605" i="15"/>
  <c r="T606" i="15"/>
  <c r="T607" i="15"/>
  <c r="T608" i="15"/>
  <c r="T609" i="15"/>
  <c r="T610" i="15"/>
  <c r="T611" i="15"/>
  <c r="T612" i="15"/>
  <c r="T613" i="15"/>
  <c r="T614" i="15"/>
  <c r="T615" i="15"/>
  <c r="T616" i="15"/>
  <c r="T617" i="15"/>
  <c r="T618" i="15"/>
  <c r="T619" i="15"/>
  <c r="T620" i="15"/>
  <c r="T621" i="15"/>
  <c r="T622" i="15"/>
  <c r="T623" i="15"/>
  <c r="T624" i="15"/>
  <c r="T625" i="15"/>
  <c r="T626" i="15"/>
  <c r="T627" i="15"/>
  <c r="T628" i="15"/>
  <c r="T629" i="15"/>
  <c r="T630" i="15"/>
  <c r="T631" i="15"/>
  <c r="T632" i="15"/>
  <c r="T633" i="15"/>
  <c r="T634" i="15"/>
  <c r="T635" i="15"/>
  <c r="T636" i="15"/>
  <c r="T637" i="15"/>
  <c r="T638" i="15"/>
  <c r="T639" i="15"/>
  <c r="T640" i="15"/>
  <c r="T641" i="15"/>
  <c r="T642" i="15"/>
  <c r="T643" i="15"/>
  <c r="T644" i="15"/>
  <c r="T645" i="15"/>
  <c r="T646" i="15"/>
  <c r="T647" i="15"/>
  <c r="T648" i="15"/>
  <c r="T649" i="15"/>
  <c r="T650" i="15"/>
  <c r="T651" i="15"/>
  <c r="T652" i="15"/>
  <c r="T653" i="15"/>
  <c r="T654" i="15"/>
  <c r="T655" i="15"/>
  <c r="T656" i="15"/>
  <c r="T657" i="15"/>
  <c r="T658" i="15"/>
  <c r="T659" i="15"/>
  <c r="T660" i="15"/>
  <c r="T661" i="15"/>
  <c r="T662" i="15"/>
  <c r="T663" i="15"/>
  <c r="T664" i="15"/>
  <c r="T665" i="15"/>
  <c r="T666" i="15"/>
  <c r="T667" i="15"/>
  <c r="T668" i="15"/>
  <c r="T669" i="15"/>
  <c r="T670" i="15"/>
  <c r="T671" i="15"/>
  <c r="T672" i="15"/>
  <c r="T673" i="15"/>
  <c r="T674" i="15"/>
  <c r="T675" i="15"/>
  <c r="T676" i="15"/>
  <c r="T677" i="15"/>
  <c r="T678" i="15"/>
  <c r="T679" i="15"/>
  <c r="T680" i="15"/>
  <c r="T681" i="15"/>
  <c r="T682" i="15"/>
  <c r="T683" i="15"/>
  <c r="T684" i="15"/>
  <c r="T685" i="15"/>
  <c r="T686" i="15"/>
  <c r="T687" i="15"/>
  <c r="T688" i="15"/>
  <c r="T689" i="15"/>
  <c r="T690" i="15"/>
  <c r="T691" i="15"/>
  <c r="T692" i="15"/>
  <c r="T693" i="15"/>
  <c r="T694" i="15"/>
  <c r="T695" i="15"/>
  <c r="T696" i="15"/>
  <c r="T697" i="15"/>
  <c r="T698" i="15"/>
  <c r="T699" i="15"/>
  <c r="T700" i="15"/>
  <c r="T701" i="15"/>
  <c r="T702" i="15"/>
  <c r="T703" i="15"/>
  <c r="T704" i="15"/>
  <c r="T705" i="15"/>
  <c r="T706" i="15"/>
  <c r="T707" i="15"/>
  <c r="T708" i="15"/>
  <c r="T709" i="15"/>
  <c r="T710" i="15"/>
  <c r="T711" i="15"/>
  <c r="T712" i="15"/>
  <c r="T713" i="15"/>
  <c r="T714" i="15"/>
  <c r="T715" i="15"/>
  <c r="T716" i="15"/>
  <c r="T717" i="15"/>
  <c r="T718" i="15"/>
  <c r="T719" i="15"/>
  <c r="T720" i="15"/>
  <c r="T721" i="15"/>
  <c r="T722" i="15"/>
  <c r="T723" i="15"/>
  <c r="T724" i="15"/>
  <c r="T725" i="15"/>
  <c r="T726" i="15"/>
  <c r="T727" i="15"/>
  <c r="T728" i="15"/>
  <c r="T729" i="15"/>
  <c r="T730" i="15"/>
  <c r="T731" i="15"/>
  <c r="T732" i="15"/>
  <c r="T733" i="15"/>
  <c r="T734" i="15"/>
  <c r="T735" i="15"/>
  <c r="T736" i="15"/>
  <c r="T737" i="15"/>
  <c r="T738" i="15"/>
  <c r="T739" i="15"/>
  <c r="T740" i="15"/>
  <c r="T741" i="15"/>
  <c r="T742" i="15"/>
  <c r="T743" i="15"/>
  <c r="T744" i="15"/>
  <c r="T745" i="15"/>
  <c r="T746" i="15"/>
  <c r="T747" i="15"/>
  <c r="T748" i="15"/>
  <c r="T749" i="15"/>
  <c r="T750" i="15"/>
  <c r="T751" i="15"/>
  <c r="T752" i="15"/>
  <c r="T753" i="15"/>
  <c r="T754" i="15"/>
  <c r="T755" i="15"/>
  <c r="T756" i="15"/>
  <c r="T757" i="15"/>
  <c r="T758" i="15"/>
  <c r="T759" i="15"/>
  <c r="T760" i="15"/>
  <c r="T761" i="15"/>
  <c r="T762" i="15"/>
  <c r="T763" i="15"/>
  <c r="T764" i="15"/>
  <c r="T765" i="15"/>
  <c r="T766" i="15"/>
  <c r="T767" i="15"/>
  <c r="T768" i="15"/>
  <c r="T769" i="15"/>
  <c r="T770" i="15"/>
  <c r="T771" i="15"/>
  <c r="T772" i="15"/>
  <c r="T773" i="15"/>
  <c r="T774" i="15"/>
  <c r="T775" i="15"/>
  <c r="T776" i="15"/>
  <c r="T777" i="15"/>
  <c r="T778" i="15"/>
  <c r="T779" i="15"/>
  <c r="T780" i="15"/>
  <c r="T781" i="15"/>
  <c r="T782" i="15"/>
  <c r="T783" i="15"/>
  <c r="T784" i="15"/>
  <c r="T785" i="15"/>
  <c r="T786" i="15"/>
  <c r="T787" i="15"/>
  <c r="T788" i="15"/>
  <c r="T789" i="15"/>
  <c r="T790" i="15"/>
  <c r="T791" i="15"/>
  <c r="T792" i="15"/>
  <c r="T793" i="15"/>
  <c r="T794" i="15"/>
  <c r="T795" i="15"/>
  <c r="T796" i="15"/>
  <c r="T797" i="15"/>
  <c r="T798" i="15"/>
  <c r="T799" i="15"/>
  <c r="T800" i="15"/>
  <c r="T801" i="15"/>
  <c r="T802" i="15"/>
  <c r="T803" i="15"/>
  <c r="T804" i="15"/>
  <c r="T805" i="15"/>
  <c r="T806" i="15"/>
  <c r="T807" i="15"/>
  <c r="T808" i="15"/>
  <c r="T809" i="15"/>
  <c r="T810" i="15"/>
  <c r="T811" i="15"/>
  <c r="T812" i="15"/>
  <c r="T813" i="15"/>
  <c r="T814" i="15"/>
  <c r="T815" i="15"/>
  <c r="T816" i="15"/>
  <c r="T817" i="15"/>
  <c r="T818" i="15"/>
  <c r="T819" i="15"/>
  <c r="T820" i="15"/>
  <c r="T821" i="15"/>
  <c r="T822" i="15"/>
  <c r="T823" i="15"/>
  <c r="T824" i="15"/>
  <c r="T825" i="15"/>
  <c r="T826" i="15"/>
  <c r="T827" i="15"/>
  <c r="T828" i="15"/>
  <c r="T829" i="15"/>
  <c r="T830" i="15"/>
  <c r="T831" i="15"/>
  <c r="T832" i="15"/>
  <c r="T833" i="15"/>
  <c r="T834" i="15"/>
  <c r="T835" i="15"/>
  <c r="T836" i="15"/>
  <c r="T837" i="15"/>
  <c r="T838" i="15"/>
  <c r="T839" i="15"/>
  <c r="T840" i="15"/>
  <c r="T841" i="15"/>
  <c r="T842" i="15"/>
  <c r="T843" i="15"/>
  <c r="T844" i="15"/>
  <c r="T845" i="15"/>
  <c r="T846" i="15"/>
  <c r="T847" i="15"/>
  <c r="T848" i="15"/>
  <c r="T849" i="15"/>
  <c r="T850" i="15"/>
  <c r="T851" i="15"/>
  <c r="T852" i="15"/>
  <c r="T853" i="15"/>
  <c r="T854" i="15"/>
  <c r="T855" i="15"/>
  <c r="T856" i="15"/>
  <c r="T857" i="15"/>
  <c r="T858" i="15"/>
  <c r="T859" i="15"/>
  <c r="T860" i="15"/>
  <c r="T861" i="15"/>
  <c r="T862" i="15"/>
  <c r="T863" i="15"/>
  <c r="T864" i="15"/>
  <c r="T865" i="15"/>
  <c r="T866" i="15"/>
  <c r="T867" i="15"/>
  <c r="T868" i="15"/>
  <c r="T869" i="15"/>
  <c r="T870" i="15"/>
  <c r="T871" i="15"/>
  <c r="T872" i="15"/>
  <c r="T873" i="15"/>
  <c r="T874" i="15"/>
  <c r="T875" i="15"/>
  <c r="T876" i="15"/>
  <c r="T877" i="15"/>
  <c r="T878" i="15"/>
  <c r="T879" i="15"/>
  <c r="T880" i="15"/>
  <c r="T881" i="15"/>
  <c r="T882" i="15"/>
  <c r="T883" i="15"/>
  <c r="T884" i="15"/>
  <c r="T885" i="15"/>
  <c r="T886" i="15"/>
  <c r="T887" i="15"/>
  <c r="T888" i="15"/>
  <c r="T889" i="15"/>
  <c r="T890" i="15"/>
  <c r="T891" i="15"/>
  <c r="T892" i="15"/>
  <c r="T893" i="15"/>
  <c r="T894" i="15"/>
  <c r="T895" i="15"/>
  <c r="T896" i="15"/>
  <c r="T897" i="15"/>
  <c r="T898" i="15"/>
  <c r="T899" i="15"/>
  <c r="T900" i="15"/>
  <c r="T901" i="15"/>
  <c r="T902" i="15"/>
  <c r="T903" i="15"/>
  <c r="T904" i="15"/>
  <c r="T905" i="15"/>
  <c r="T906" i="15"/>
  <c r="T907" i="15"/>
  <c r="T908" i="15"/>
  <c r="T909" i="15"/>
  <c r="T910" i="15"/>
  <c r="T911" i="15"/>
  <c r="T912" i="15"/>
  <c r="T913" i="15"/>
  <c r="T914" i="15"/>
  <c r="T915" i="15"/>
  <c r="T916" i="15"/>
  <c r="T917" i="15"/>
  <c r="T918" i="15"/>
  <c r="T919" i="15"/>
  <c r="T920" i="15"/>
  <c r="T921" i="15"/>
  <c r="T922" i="15"/>
  <c r="T923" i="15"/>
  <c r="T924" i="15"/>
  <c r="T925" i="15"/>
  <c r="T926" i="15"/>
  <c r="T927" i="15"/>
  <c r="T928" i="15"/>
  <c r="T929" i="15"/>
  <c r="T930" i="15"/>
  <c r="T931" i="15"/>
  <c r="T932" i="15"/>
  <c r="T933" i="15"/>
  <c r="T934" i="15"/>
  <c r="T935" i="15"/>
  <c r="T936" i="15"/>
  <c r="T937" i="15"/>
  <c r="T938" i="15"/>
  <c r="T939" i="15"/>
  <c r="T940" i="15"/>
  <c r="R4" i="15"/>
  <c r="R5" i="15"/>
  <c r="R6" i="15"/>
  <c r="R7" i="15"/>
  <c r="R8" i="15"/>
  <c r="R9" i="15"/>
  <c r="R10" i="15"/>
  <c r="R11" i="15"/>
  <c r="R12" i="15"/>
  <c r="R13" i="15"/>
  <c r="AO205" i="15" s="1"/>
  <c r="R14" i="15"/>
  <c r="AO240" i="15" s="1"/>
  <c r="R15" i="15"/>
  <c r="R16" i="15"/>
  <c r="AP226" i="15" s="1" a="1"/>
  <c r="AP226" i="15" s="1"/>
  <c r="R17" i="15"/>
  <c r="R18" i="15"/>
  <c r="R19" i="15"/>
  <c r="AP222" i="15" s="1" a="1"/>
  <c r="AP222" i="15" s="1"/>
  <c r="R20" i="15"/>
  <c r="R21" i="15"/>
  <c r="AO222" i="15" s="1"/>
  <c r="R22" i="15"/>
  <c r="AP236" i="15" s="1" a="1"/>
  <c r="AP236" i="15" s="1"/>
  <c r="R23" i="15"/>
  <c r="R24" i="15"/>
  <c r="R25" i="15"/>
  <c r="R26" i="15"/>
  <c r="R27" i="15"/>
  <c r="R28" i="15"/>
  <c r="R29" i="15"/>
  <c r="R30" i="15"/>
  <c r="R31" i="15"/>
  <c r="R32" i="15"/>
  <c r="R33" i="15"/>
  <c r="R34" i="15"/>
  <c r="R35" i="15"/>
  <c r="R36" i="15"/>
  <c r="AO228" i="15" s="1"/>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AP228" i="15" s="1" a="1"/>
  <c r="AP228" i="15" s="1"/>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909" i="15"/>
  <c r="R910" i="15"/>
  <c r="R911" i="15"/>
  <c r="R912" i="15"/>
  <c r="R913" i="15"/>
  <c r="R914" i="15"/>
  <c r="R915" i="15"/>
  <c r="R916" i="15"/>
  <c r="R917" i="15"/>
  <c r="R918" i="15"/>
  <c r="R919" i="15"/>
  <c r="R920" i="15"/>
  <c r="R921" i="15"/>
  <c r="R922" i="15"/>
  <c r="R923" i="15"/>
  <c r="R924" i="15"/>
  <c r="R925" i="15"/>
  <c r="R926" i="15"/>
  <c r="R927" i="15"/>
  <c r="R928" i="15"/>
  <c r="R929" i="15"/>
  <c r="R930" i="15"/>
  <c r="R931" i="15"/>
  <c r="R932" i="15"/>
  <c r="R933" i="15"/>
  <c r="R934" i="15"/>
  <c r="R935" i="15"/>
  <c r="R936" i="15"/>
  <c r="R937" i="15"/>
  <c r="R938" i="15"/>
  <c r="R939" i="15"/>
  <c r="R940" i="15"/>
  <c r="V3" i="15"/>
  <c r="T3" i="15"/>
  <c r="R3" i="15"/>
  <c r="F3899" i="15"/>
  <c r="F3901" i="15"/>
  <c r="F3903" i="15"/>
  <c r="F3897" i="15"/>
  <c r="AM3855" i="15"/>
  <c r="AI3855" i="15"/>
  <c r="AQ3854" i="15"/>
  <c r="AM3854" i="15"/>
  <c r="AI3854" i="15"/>
  <c r="AQ3853" i="15"/>
  <c r="AM3853" i="15"/>
  <c r="AI3853" i="15"/>
  <c r="AQ3852" i="15"/>
  <c r="AM3852" i="15"/>
  <c r="AI3852" i="15"/>
  <c r="AQ3851" i="15"/>
  <c r="AM3851" i="15"/>
  <c r="AI3851" i="15"/>
  <c r="AQ3850" i="15"/>
  <c r="AM3850" i="15"/>
  <c r="AI3850" i="15"/>
  <c r="AQ3849" i="15"/>
  <c r="AM3849" i="15"/>
  <c r="AI3849" i="15"/>
  <c r="AQ3848" i="15"/>
  <c r="AM3848" i="15"/>
  <c r="AI3848" i="15"/>
  <c r="AQ3847" i="15"/>
  <c r="AM3847" i="15"/>
  <c r="AI3847" i="15"/>
  <c r="AQ3846" i="15"/>
  <c r="AM3846" i="15"/>
  <c r="AI3846" i="15"/>
  <c r="AQ3845" i="15"/>
  <c r="AI3845" i="15"/>
  <c r="AM3844" i="15"/>
  <c r="AI3844" i="15"/>
  <c r="AQ3843" i="15"/>
  <c r="AM3843" i="15"/>
  <c r="AI3843" i="15"/>
  <c r="AQ3842" i="15"/>
  <c r="AM3842" i="15"/>
  <c r="AI3842" i="15"/>
  <c r="AQ3841" i="15"/>
  <c r="AM3841" i="15"/>
  <c r="AI3841" i="15"/>
  <c r="AQ3840" i="15"/>
  <c r="AI3840" i="15"/>
  <c r="AQ3839" i="15"/>
  <c r="AM3839" i="15"/>
  <c r="AI3839" i="15"/>
  <c r="AQ3838" i="15"/>
  <c r="AM3838" i="15"/>
  <c r="AI3838" i="15"/>
  <c r="AQ3837" i="15"/>
  <c r="AM3837" i="15"/>
  <c r="AI3837" i="15"/>
  <c r="AQ3836" i="15"/>
  <c r="AM3836" i="15"/>
  <c r="AI3836" i="15"/>
  <c r="AM3835" i="15"/>
  <c r="AI3835" i="15"/>
  <c r="AM3834" i="15"/>
  <c r="AI3834" i="15"/>
  <c r="AI3833" i="15"/>
  <c r="AM3832" i="15"/>
  <c r="AI3832" i="15"/>
  <c r="AM3831" i="15"/>
  <c r="AI3831" i="15"/>
  <c r="AM3830" i="15"/>
  <c r="AI3830" i="15"/>
  <c r="AI3829" i="15"/>
  <c r="AQ3828" i="15"/>
  <c r="AM3828" i="15"/>
  <c r="AI3828" i="15"/>
  <c r="AQ3827" i="15"/>
  <c r="AI3827" i="15"/>
  <c r="AQ3826" i="15"/>
  <c r="AI3826" i="15"/>
  <c r="AQ3824" i="15"/>
  <c r="AM3824" i="15"/>
  <c r="AI3824" i="15"/>
  <c r="AQ3823" i="15"/>
  <c r="AM3823" i="15"/>
  <c r="AI3823" i="15"/>
  <c r="AQ3822" i="15"/>
  <c r="AM3822" i="15"/>
  <c r="AI3822" i="15"/>
  <c r="AQ3821" i="15"/>
  <c r="AM3821" i="15"/>
  <c r="AI3821" i="15"/>
  <c r="AQ3820" i="15"/>
  <c r="AM3820" i="15"/>
  <c r="AI3820" i="15"/>
  <c r="AQ3819" i="15"/>
  <c r="AM3819" i="15"/>
  <c r="AI3819" i="15"/>
  <c r="AQ3818" i="15"/>
  <c r="AM3818" i="15"/>
  <c r="AI3818" i="15"/>
  <c r="AQ3817" i="15"/>
  <c r="AM3817" i="15"/>
  <c r="AI3817" i="15"/>
  <c r="AQ3816" i="15"/>
  <c r="AM3816" i="15"/>
  <c r="AI3816" i="15"/>
  <c r="AQ3815" i="15"/>
  <c r="AM3815" i="15"/>
  <c r="AI3815" i="15"/>
  <c r="AQ3814" i="15"/>
  <c r="AM3814" i="15"/>
  <c r="AI3814" i="15"/>
  <c r="AQ3813" i="15"/>
  <c r="AM3813" i="15"/>
  <c r="AI3813" i="15"/>
  <c r="AQ3812" i="15"/>
  <c r="AM3812" i="15"/>
  <c r="AI3812" i="15"/>
  <c r="AQ3811" i="15"/>
  <c r="AM3811" i="15"/>
  <c r="AI3811" i="15"/>
  <c r="AQ3810" i="15"/>
  <c r="AM3810" i="15"/>
  <c r="AQ3809" i="15"/>
  <c r="AM3809" i="15"/>
  <c r="AI3809" i="15"/>
  <c r="AQ3808" i="15"/>
  <c r="AM3808" i="15"/>
  <c r="AI3808" i="15"/>
  <c r="AQ3807" i="15"/>
  <c r="AM3807" i="15"/>
  <c r="AI3807" i="15"/>
  <c r="AQ3806" i="15"/>
  <c r="AM3806" i="15"/>
  <c r="AI3806" i="15"/>
  <c r="AM3805" i="15"/>
  <c r="AI3805" i="15"/>
  <c r="AQ3804" i="15"/>
  <c r="AM3804" i="15"/>
  <c r="AI3804" i="15"/>
  <c r="AQ3803" i="15"/>
  <c r="AM3803" i="15"/>
  <c r="AI3803" i="15"/>
  <c r="AM3802" i="15"/>
  <c r="AI3802" i="15"/>
  <c r="AQ3801" i="15"/>
  <c r="AM3801" i="15"/>
  <c r="AI3801" i="15"/>
  <c r="AQ3800" i="15"/>
  <c r="AM3800" i="15"/>
  <c r="AI3800" i="15"/>
  <c r="AQ3799" i="15"/>
  <c r="AM3799" i="15"/>
  <c r="AI3799" i="15"/>
  <c r="AQ3798" i="15"/>
  <c r="AM3798" i="15"/>
  <c r="AI3798" i="15"/>
  <c r="AQ3797" i="15"/>
  <c r="AM3797" i="15"/>
  <c r="AI3797" i="15"/>
  <c r="AQ3796" i="15"/>
  <c r="AM3796" i="15"/>
  <c r="AI3796" i="15"/>
  <c r="AQ3795" i="15"/>
  <c r="AM3795" i="15"/>
  <c r="AI3795" i="15"/>
  <c r="AQ3793" i="15"/>
  <c r="AM3793" i="15"/>
  <c r="AI3793" i="15"/>
  <c r="AQ3792" i="15"/>
  <c r="AM3792" i="15"/>
  <c r="AI3792" i="15"/>
  <c r="AQ3791" i="15"/>
  <c r="AM3791" i="15"/>
  <c r="AI3791" i="15"/>
  <c r="AQ3790" i="15"/>
  <c r="AM3790" i="15"/>
  <c r="AI3790" i="15"/>
  <c r="AQ3789" i="15"/>
  <c r="AM3789" i="15"/>
  <c r="AI3789" i="15"/>
  <c r="AQ3788" i="15"/>
  <c r="AM3788" i="15"/>
  <c r="AI3788" i="15"/>
  <c r="AQ3787" i="15"/>
  <c r="AM3787" i="15"/>
  <c r="AI3787" i="15"/>
  <c r="AQ3786" i="15"/>
  <c r="AM3786" i="15"/>
  <c r="AI3786" i="15"/>
  <c r="AM3785" i="15"/>
  <c r="AI3785" i="15"/>
  <c r="AQ3784" i="15"/>
  <c r="AM3784" i="15"/>
  <c r="AI3784" i="15"/>
  <c r="AQ3783" i="15"/>
  <c r="AM3783" i="15"/>
  <c r="AI3783" i="15"/>
  <c r="AQ3782" i="15"/>
  <c r="AM3782" i="15"/>
  <c r="AI3782" i="15"/>
  <c r="AQ3781" i="15"/>
  <c r="AM3781" i="15"/>
  <c r="AI3781" i="15"/>
  <c r="AQ3780" i="15"/>
  <c r="AM3780" i="15"/>
  <c r="AI3780" i="15"/>
  <c r="AQ3779" i="15"/>
  <c r="AM3779" i="15"/>
  <c r="AI3779" i="15"/>
  <c r="AQ3778" i="15"/>
  <c r="AM3778" i="15"/>
  <c r="AI3778" i="15"/>
  <c r="AQ3777" i="15"/>
  <c r="AM3777" i="15"/>
  <c r="AI3777" i="15"/>
  <c r="AQ3776" i="15"/>
  <c r="AM3776" i="15"/>
  <c r="AI3776" i="15"/>
  <c r="AQ3775" i="15"/>
  <c r="AM3775" i="15"/>
  <c r="AI3775" i="15"/>
  <c r="AQ3774" i="15"/>
  <c r="AM3774" i="15"/>
  <c r="AI3774" i="15"/>
  <c r="AQ3773" i="15"/>
  <c r="AM3773" i="15"/>
  <c r="AI3773" i="15"/>
  <c r="AQ3772" i="15"/>
  <c r="AM3772" i="15"/>
  <c r="AI3772" i="15"/>
  <c r="AQ3771" i="15"/>
  <c r="AM3771" i="15"/>
  <c r="AI3771" i="15"/>
  <c r="AQ3770" i="15"/>
  <c r="AM3770" i="15"/>
  <c r="AI3770" i="15"/>
  <c r="AQ3769" i="15"/>
  <c r="AM3769" i="15"/>
  <c r="AI3769" i="15"/>
  <c r="AQ3768" i="15"/>
  <c r="AM3768" i="15"/>
  <c r="AI3768" i="15"/>
  <c r="AQ3767" i="15"/>
  <c r="AM3767" i="15"/>
  <c r="AQ3766" i="15"/>
  <c r="AM3766" i="15"/>
  <c r="AI3766" i="15"/>
  <c r="AQ3765" i="15"/>
  <c r="AM3765" i="15"/>
  <c r="AI3765" i="15"/>
  <c r="AQ3764" i="15"/>
  <c r="AM3764" i="15"/>
  <c r="AI3764" i="15"/>
  <c r="Y3885" i="15"/>
  <c r="P3885" i="15"/>
  <c r="L3885" i="15"/>
  <c r="Y3884" i="15"/>
  <c r="P3884" i="15"/>
  <c r="L3884" i="15"/>
  <c r="H3884" i="15"/>
  <c r="Y3883" i="15"/>
  <c r="P3883" i="15"/>
  <c r="L3883" i="15"/>
  <c r="H3883" i="15"/>
  <c r="Y3882" i="15"/>
  <c r="P3882" i="15"/>
  <c r="H3882" i="15"/>
  <c r="P3881" i="15"/>
  <c r="L3881" i="15"/>
  <c r="H3881" i="15"/>
  <c r="Y3880" i="15"/>
  <c r="P3880" i="15"/>
  <c r="H3880" i="15"/>
  <c r="Y3879" i="15"/>
  <c r="P3879" i="15"/>
  <c r="L3879" i="15"/>
  <c r="H3879" i="15"/>
  <c r="Y3878" i="15"/>
  <c r="L3878" i="15"/>
  <c r="H3878" i="15"/>
  <c r="Y3877" i="15"/>
  <c r="L3877" i="15"/>
  <c r="H3877" i="15"/>
  <c r="P3876" i="15"/>
  <c r="L3876" i="15"/>
  <c r="H3876" i="15"/>
  <c r="Y3875" i="15"/>
  <c r="U3875" i="15"/>
  <c r="L3875" i="15"/>
  <c r="H3875" i="15"/>
  <c r="Y3874" i="15"/>
  <c r="U3874" i="15"/>
  <c r="P3874" i="15"/>
  <c r="L3874" i="15"/>
  <c r="H3874" i="15"/>
  <c r="Y3873" i="15"/>
  <c r="U3873" i="15"/>
  <c r="P3873" i="15"/>
  <c r="H3873" i="15"/>
  <c r="U3872" i="15"/>
  <c r="P3872" i="15"/>
  <c r="L3872" i="15"/>
  <c r="H3872" i="15"/>
  <c r="Y3871" i="15"/>
  <c r="U3871" i="15"/>
  <c r="P3871" i="15"/>
  <c r="L3871" i="15"/>
  <c r="H3871" i="15"/>
  <c r="Y3870" i="15"/>
  <c r="U3870" i="15"/>
  <c r="P3870" i="15"/>
  <c r="L3870" i="15"/>
  <c r="H3870" i="15"/>
  <c r="Y3869" i="15"/>
  <c r="U3869" i="15"/>
  <c r="P3869" i="15"/>
  <c r="H3869" i="15"/>
  <c r="U3868" i="15"/>
  <c r="P3868" i="15"/>
  <c r="L3868" i="15"/>
  <c r="H3868" i="15"/>
  <c r="Y3867" i="15"/>
  <c r="U3867" i="15"/>
  <c r="P3867" i="15"/>
  <c r="L3867" i="15"/>
  <c r="H3867" i="15"/>
  <c r="Y3866" i="15"/>
  <c r="P3866" i="15"/>
  <c r="H3866" i="15"/>
  <c r="P3865" i="15"/>
  <c r="L3865" i="15"/>
  <c r="H3865" i="15"/>
  <c r="L3864" i="15"/>
  <c r="H3864" i="15"/>
  <c r="P3863" i="15"/>
  <c r="L3863" i="15"/>
  <c r="H3863" i="15"/>
  <c r="P3862" i="15"/>
  <c r="L3862" i="15"/>
  <c r="H3862" i="15"/>
  <c r="P3861" i="15"/>
  <c r="L3861" i="15"/>
  <c r="H3861" i="15"/>
  <c r="L3860" i="15"/>
  <c r="H3860" i="15"/>
  <c r="P3859" i="15"/>
  <c r="L3859" i="15"/>
  <c r="P3858" i="15"/>
  <c r="L3858" i="15"/>
  <c r="H3858" i="15"/>
  <c r="P3857" i="15"/>
  <c r="L3857" i="15"/>
  <c r="H3857" i="15"/>
  <c r="P3856" i="15"/>
  <c r="L3856" i="15"/>
  <c r="H3856" i="15"/>
  <c r="U3855" i="15"/>
  <c r="P3855" i="15"/>
  <c r="L3855" i="15"/>
  <c r="H3855" i="15"/>
  <c r="Y3854" i="15"/>
  <c r="U3854" i="15"/>
  <c r="P3854" i="15"/>
  <c r="L3854" i="15"/>
  <c r="H3854" i="15"/>
  <c r="Y3853" i="15"/>
  <c r="U3853" i="15"/>
  <c r="P3853" i="15"/>
  <c r="L3853" i="15"/>
  <c r="H3853" i="15"/>
  <c r="Y3852" i="15"/>
  <c r="U3852" i="15"/>
  <c r="P3852" i="15"/>
  <c r="L3852" i="15"/>
  <c r="H3852" i="15"/>
  <c r="Y3851" i="15"/>
  <c r="U3851" i="15"/>
  <c r="L3851" i="15"/>
  <c r="H3851" i="15"/>
  <c r="Y3850" i="15"/>
  <c r="U3850" i="15"/>
  <c r="P3850" i="15"/>
  <c r="L3850" i="15"/>
  <c r="H3850" i="15"/>
  <c r="Y3849" i="15"/>
  <c r="U3849" i="15"/>
  <c r="P3849" i="15"/>
  <c r="L3849" i="15"/>
  <c r="H3849" i="15"/>
  <c r="Y3848" i="15"/>
  <c r="U3848" i="15"/>
  <c r="P3848" i="15"/>
  <c r="L3848" i="15"/>
  <c r="H3848" i="15"/>
  <c r="Y3847" i="15"/>
  <c r="U3847" i="15"/>
  <c r="P3847" i="15"/>
  <c r="U3846" i="15"/>
  <c r="P3846" i="15"/>
  <c r="L3846" i="15"/>
  <c r="H3846" i="15"/>
  <c r="Y3844" i="15"/>
  <c r="U3844" i="15"/>
  <c r="P3844" i="15"/>
  <c r="L3844" i="15"/>
  <c r="H3844" i="15"/>
  <c r="Y3843" i="15"/>
  <c r="U3843" i="15"/>
  <c r="P3843" i="15"/>
  <c r="L3843" i="15"/>
  <c r="H3843" i="15"/>
  <c r="Y3842" i="15"/>
  <c r="U3842" i="15"/>
  <c r="P3842" i="15"/>
  <c r="L3842" i="15"/>
  <c r="H3842" i="15"/>
  <c r="Y3841" i="15"/>
  <c r="U3841" i="15"/>
  <c r="P3841" i="15"/>
  <c r="L3841" i="15"/>
  <c r="H3841" i="15"/>
  <c r="Y3840" i="15"/>
  <c r="U3840" i="15"/>
  <c r="P3840" i="15"/>
  <c r="L3840" i="15"/>
  <c r="H3840" i="15"/>
  <c r="Y3839" i="15"/>
  <c r="U3839" i="15"/>
  <c r="P3839" i="15"/>
  <c r="H3839" i="15"/>
  <c r="Y3838" i="15"/>
  <c r="U3838" i="15"/>
  <c r="P3838" i="15"/>
  <c r="L3838" i="15"/>
  <c r="H3838" i="15"/>
  <c r="Y3837" i="15"/>
  <c r="U3837" i="15"/>
  <c r="P3837" i="15"/>
  <c r="L3837" i="15"/>
  <c r="H3837" i="15"/>
  <c r="Y3836" i="15"/>
  <c r="U3836" i="15"/>
  <c r="L3836" i="15"/>
  <c r="H3836" i="15"/>
  <c r="Y3835" i="15"/>
  <c r="U3835" i="15"/>
  <c r="P3835" i="15"/>
  <c r="H3835" i="15"/>
  <c r="Y3834" i="15"/>
  <c r="U3834" i="15"/>
  <c r="P3834" i="15"/>
  <c r="L3834" i="15"/>
  <c r="H3834" i="15"/>
  <c r="Y3833" i="15"/>
  <c r="U3833" i="15"/>
  <c r="P3833" i="15"/>
  <c r="L3833" i="15"/>
  <c r="H3833" i="15"/>
  <c r="Y3832" i="15"/>
  <c r="U3832" i="15"/>
  <c r="P3832" i="15"/>
  <c r="L3832" i="15"/>
  <c r="H3832" i="15"/>
  <c r="Y3831" i="15"/>
  <c r="U3831" i="15"/>
  <c r="P3831" i="15"/>
  <c r="L3831" i="15"/>
  <c r="H3831" i="15"/>
  <c r="Y3830" i="15"/>
  <c r="U3830" i="15"/>
  <c r="P3830" i="15"/>
  <c r="H3830" i="15"/>
  <c r="Y3829" i="15"/>
  <c r="U3829" i="15"/>
  <c r="P3829" i="15"/>
  <c r="L3829" i="15"/>
  <c r="H3829" i="15"/>
  <c r="Y3828" i="15"/>
  <c r="U3828" i="15"/>
  <c r="P3828" i="15"/>
  <c r="L3828" i="15"/>
  <c r="H3828" i="15"/>
  <c r="U3827" i="15"/>
  <c r="P3827" i="15"/>
  <c r="L3827" i="15"/>
  <c r="H3827" i="15"/>
  <c r="Y3826" i="15"/>
  <c r="U3826" i="15"/>
  <c r="P3826" i="15"/>
  <c r="H3826" i="15"/>
  <c r="Y3825" i="15"/>
  <c r="U3825" i="15"/>
  <c r="P3825" i="15"/>
  <c r="L3825" i="15"/>
  <c r="Y3824" i="15"/>
  <c r="U3824" i="15"/>
  <c r="P3824" i="15"/>
  <c r="L3824" i="15"/>
  <c r="H3824" i="15"/>
  <c r="Y3823" i="15"/>
  <c r="U3823" i="15"/>
  <c r="P3823" i="15"/>
  <c r="L3823" i="15"/>
  <c r="H3823" i="15"/>
  <c r="Y3822" i="15"/>
  <c r="U3822" i="15"/>
  <c r="P3822" i="15"/>
  <c r="H3822" i="15"/>
  <c r="Y3821" i="15"/>
  <c r="U3821" i="15"/>
  <c r="P3821" i="15"/>
  <c r="L3821" i="15"/>
  <c r="H3821" i="15"/>
  <c r="Y3820" i="15"/>
  <c r="U3820" i="15"/>
  <c r="P3820" i="15"/>
  <c r="L3820" i="15"/>
  <c r="H3820" i="15"/>
  <c r="Y3819" i="15"/>
  <c r="U3819" i="15"/>
  <c r="P3819" i="15"/>
  <c r="L3819" i="15"/>
  <c r="H3819" i="15"/>
  <c r="Y3818" i="15"/>
  <c r="U3818" i="15"/>
  <c r="P3818" i="15"/>
  <c r="H3818" i="15"/>
  <c r="Y3817" i="15"/>
  <c r="U3817" i="15"/>
  <c r="P3817" i="15"/>
  <c r="L3817" i="15"/>
  <c r="H3817" i="15"/>
  <c r="Y3816" i="15"/>
  <c r="U3816" i="15"/>
  <c r="P3816" i="15"/>
  <c r="L3816" i="15"/>
  <c r="H3816" i="15"/>
  <c r="Y3815" i="15"/>
  <c r="U3815" i="15"/>
  <c r="P3815" i="15"/>
  <c r="L3815" i="15"/>
  <c r="H3815" i="15"/>
  <c r="Y3814" i="15"/>
  <c r="U3814" i="15"/>
  <c r="P3814" i="15"/>
  <c r="L3814" i="15"/>
  <c r="H3814" i="15"/>
  <c r="Y3813" i="15"/>
  <c r="U3813" i="15"/>
  <c r="P3813" i="15"/>
  <c r="L3813" i="15"/>
  <c r="H3813" i="15"/>
  <c r="Y3812" i="15"/>
  <c r="U3812" i="15"/>
  <c r="P3812" i="15"/>
  <c r="L3812" i="15"/>
  <c r="H3812" i="15"/>
  <c r="Y3811" i="15"/>
  <c r="U3811" i="15"/>
  <c r="P3811" i="15"/>
  <c r="L3811" i="15"/>
  <c r="H3811" i="15"/>
  <c r="Y3810" i="15"/>
  <c r="U3810" i="15"/>
  <c r="P3810" i="15"/>
  <c r="L3810" i="15"/>
  <c r="H3810" i="15"/>
  <c r="U3809" i="15"/>
  <c r="P3809" i="15"/>
  <c r="L3809" i="15"/>
  <c r="H3809" i="15"/>
  <c r="U3808" i="15"/>
  <c r="P3808" i="15"/>
  <c r="L3808" i="15"/>
  <c r="H3808" i="15"/>
  <c r="Y3807" i="15"/>
  <c r="U3807" i="15"/>
  <c r="P3807" i="15"/>
  <c r="L3807" i="15"/>
  <c r="H3807" i="15"/>
  <c r="Y3806" i="15"/>
  <c r="U3806" i="15"/>
  <c r="P3806" i="15"/>
  <c r="L3806" i="15"/>
  <c r="H3806" i="15"/>
  <c r="Y3805" i="15"/>
  <c r="U3805" i="15"/>
  <c r="P3805" i="15"/>
  <c r="L3805" i="15"/>
  <c r="H3805" i="15"/>
  <c r="Y3803" i="15"/>
  <c r="U3803" i="15"/>
  <c r="P3803" i="15"/>
  <c r="L3803" i="15"/>
  <c r="H3803" i="15"/>
  <c r="Y3802" i="15"/>
  <c r="U3802" i="15"/>
  <c r="L3802" i="15"/>
  <c r="H3802" i="15"/>
  <c r="Y3801" i="15"/>
  <c r="U3801" i="15"/>
  <c r="P3801" i="15"/>
  <c r="L3801" i="15"/>
  <c r="H3801" i="15"/>
  <c r="Y3800" i="15"/>
  <c r="U3800" i="15"/>
  <c r="P3800" i="15"/>
  <c r="L3800" i="15"/>
  <c r="Y3799" i="15"/>
  <c r="U3799" i="15"/>
  <c r="P3799" i="15"/>
  <c r="L3799" i="15"/>
  <c r="Y3798" i="15"/>
  <c r="U3798" i="15"/>
  <c r="P3798" i="15"/>
  <c r="L3798" i="15"/>
  <c r="H3798" i="15"/>
  <c r="Y3797" i="15"/>
  <c r="U3797" i="15"/>
  <c r="P3797" i="15"/>
  <c r="H3797" i="15"/>
  <c r="Y3796" i="15"/>
  <c r="U3796" i="15"/>
  <c r="P3796" i="15"/>
  <c r="L3796" i="15"/>
  <c r="Y3795" i="15"/>
  <c r="U3795" i="15"/>
  <c r="P3795" i="15"/>
  <c r="L3795" i="15"/>
  <c r="H3795" i="15"/>
  <c r="Y3794" i="15"/>
  <c r="U3794" i="15"/>
  <c r="P3794" i="15"/>
  <c r="L3794" i="15"/>
  <c r="H3794" i="15"/>
  <c r="Y3793" i="15"/>
  <c r="U3793" i="15"/>
  <c r="P3793" i="15"/>
  <c r="L3793" i="15"/>
  <c r="H3793" i="15"/>
  <c r="Y3792" i="15"/>
  <c r="U3792" i="15"/>
  <c r="P3792" i="15"/>
  <c r="L3792" i="15"/>
  <c r="H3792" i="15"/>
  <c r="Y3791" i="15"/>
  <c r="U3791" i="15"/>
  <c r="P3791" i="15"/>
  <c r="Y3790" i="15"/>
  <c r="U3790" i="15"/>
  <c r="H3790" i="15"/>
  <c r="Y3789" i="15"/>
  <c r="U3789" i="15"/>
  <c r="P3789" i="15"/>
  <c r="L3789" i="15"/>
  <c r="H3789" i="15"/>
  <c r="Y3788" i="15"/>
  <c r="U3788" i="15"/>
  <c r="L3788" i="15"/>
  <c r="H3788" i="15"/>
  <c r="U3787" i="15"/>
  <c r="P3787" i="15"/>
  <c r="L3787" i="15"/>
  <c r="H3787" i="15"/>
  <c r="Y3786" i="15"/>
  <c r="U3786" i="15"/>
  <c r="P3786" i="15"/>
  <c r="L3786" i="15"/>
  <c r="H3786" i="15"/>
  <c r="Y3785" i="15"/>
  <c r="U3785" i="15"/>
  <c r="P3785" i="15"/>
  <c r="L3785" i="15"/>
  <c r="H3785" i="15"/>
  <c r="Y3784" i="15"/>
  <c r="U3784" i="15"/>
  <c r="P3784" i="15"/>
  <c r="L3784" i="15"/>
  <c r="H3784" i="15"/>
  <c r="Y3783" i="15"/>
  <c r="P3783" i="15"/>
  <c r="L3783" i="15"/>
  <c r="H3783" i="15"/>
  <c r="Y3782" i="15"/>
  <c r="P3782" i="15"/>
  <c r="L3782" i="15"/>
  <c r="H3782" i="15"/>
  <c r="Y3781" i="15"/>
  <c r="L3781" i="15"/>
  <c r="H3781" i="15"/>
  <c r="Y3780" i="15"/>
  <c r="P3780" i="15"/>
  <c r="L3780" i="15"/>
  <c r="H3780" i="15"/>
  <c r="Y3779" i="15"/>
  <c r="P3779" i="15"/>
  <c r="L3779" i="15"/>
  <c r="H3779" i="15"/>
  <c r="Y3778" i="15"/>
  <c r="P3778" i="15"/>
  <c r="L3778" i="15"/>
  <c r="H3778" i="15"/>
  <c r="Y3777" i="15"/>
  <c r="P3777" i="15"/>
  <c r="L3777" i="15"/>
  <c r="H3777" i="15"/>
  <c r="Y3776" i="15"/>
  <c r="P3776" i="15"/>
  <c r="H3776" i="15"/>
  <c r="Y3775" i="15"/>
  <c r="P3775" i="15"/>
  <c r="L3775" i="15"/>
  <c r="H3775" i="15"/>
  <c r="Y3774" i="15"/>
  <c r="P3774" i="15"/>
  <c r="H3774" i="15"/>
  <c r="Y3773" i="15"/>
  <c r="U3773" i="15"/>
  <c r="P3773" i="15"/>
  <c r="L3773" i="15"/>
  <c r="H3773" i="15"/>
  <c r="Y3772" i="15"/>
  <c r="U3772" i="15"/>
  <c r="P3772" i="15"/>
  <c r="L3772" i="15"/>
  <c r="H3772" i="15"/>
  <c r="Y3771" i="15"/>
  <c r="U3771" i="15"/>
  <c r="P3771" i="15"/>
  <c r="L3771" i="15"/>
  <c r="H3771" i="15"/>
  <c r="Y3770" i="15"/>
  <c r="U3770" i="15"/>
  <c r="P3770" i="15"/>
  <c r="L3770" i="15"/>
  <c r="H3770" i="15"/>
  <c r="Y3769" i="15"/>
  <c r="U3769" i="15"/>
  <c r="P3769" i="15"/>
  <c r="L3769" i="15"/>
  <c r="H3769" i="15"/>
  <c r="Y3768" i="15"/>
  <c r="U3768" i="15"/>
  <c r="P3768" i="15"/>
  <c r="L3768" i="15"/>
  <c r="H3768" i="15"/>
  <c r="Y3767" i="15"/>
  <c r="U3767" i="15"/>
  <c r="P3767" i="15"/>
  <c r="L3767" i="15"/>
  <c r="H3767" i="15"/>
  <c r="Y3766" i="15"/>
  <c r="U3766" i="15"/>
  <c r="P3766" i="15"/>
  <c r="H3766" i="15"/>
  <c r="Y3765" i="15"/>
  <c r="U3765" i="15"/>
  <c r="P3765" i="15"/>
  <c r="H3765" i="15"/>
  <c r="Y3764" i="15"/>
  <c r="U3764" i="15"/>
  <c r="P3764" i="15"/>
  <c r="L3764" i="15"/>
  <c r="H3764" i="15"/>
  <c r="AT233" i="15" l="1" a="1"/>
  <c r="AT233" i="15" s="1"/>
  <c r="AR216" i="15" a="1"/>
  <c r="AR216" i="15" s="1"/>
  <c r="AV65" i="15" a="1"/>
  <c r="AV65" i="15" s="1"/>
  <c r="AV67" i="15" a="1"/>
  <c r="AV67" i="15" s="1"/>
  <c r="AV69" i="15" a="1"/>
  <c r="AV69" i="15" s="1"/>
  <c r="AV71" i="15" a="1"/>
  <c r="AV71" i="15" s="1"/>
  <c r="AU17" i="15"/>
  <c r="AU19" i="15"/>
  <c r="AU21" i="15"/>
  <c r="AU23" i="15"/>
  <c r="AU25" i="15"/>
  <c r="AU27" i="15"/>
  <c r="AV17" i="15" a="1"/>
  <c r="AV17" i="15" s="1"/>
  <c r="AV19" i="15" a="1"/>
  <c r="AV19" i="15" s="1"/>
  <c r="AV21" i="15" a="1"/>
  <c r="AV21" i="15" s="1"/>
  <c r="AV23" i="15" a="1"/>
  <c r="AV23" i="15" s="1"/>
  <c r="AV25" i="15" a="1"/>
  <c r="AV25" i="15" s="1"/>
  <c r="AV27" i="15" a="1"/>
  <c r="AV27" i="15" s="1"/>
  <c r="AV66" i="15" a="1"/>
  <c r="AV66" i="15" s="1"/>
  <c r="AV68" i="15" a="1"/>
  <c r="AV68" i="15" s="1"/>
  <c r="AU18" i="15"/>
  <c r="AU20" i="15"/>
  <c r="AU22" i="15"/>
  <c r="AU24" i="15"/>
  <c r="AU26" i="15"/>
  <c r="AV18" i="15" a="1"/>
  <c r="AV18" i="15" s="1"/>
  <c r="AV20" i="15" a="1"/>
  <c r="AV20" i="15" s="1"/>
  <c r="AV22" i="15" a="1"/>
  <c r="AV22" i="15" s="1"/>
  <c r="AV24" i="15" a="1"/>
  <c r="AV24" i="15" s="1"/>
  <c r="AV26" i="15" a="1"/>
  <c r="AV26" i="15" s="1"/>
  <c r="AV28" i="15" a="1"/>
  <c r="AV28" i="15" s="1"/>
  <c r="AU74" i="15"/>
  <c r="AU76" i="15"/>
  <c r="AU78" i="15"/>
  <c r="AU80" i="15"/>
  <c r="AU82" i="15"/>
  <c r="AU84" i="15"/>
  <c r="AU86" i="15"/>
  <c r="AU88" i="15"/>
  <c r="AU90" i="15"/>
  <c r="AU92" i="15"/>
  <c r="AU94" i="15"/>
  <c r="AU96" i="15"/>
  <c r="AU98" i="15"/>
  <c r="AU100" i="15"/>
  <c r="AU102" i="15"/>
  <c r="AU104" i="15"/>
  <c r="AU106" i="15"/>
  <c r="AU108" i="15"/>
  <c r="AU110" i="15"/>
  <c r="AU112" i="15"/>
  <c r="AU72" i="15"/>
  <c r="AV74" i="15" a="1"/>
  <c r="AV74" i="15" s="1"/>
  <c r="AV76" i="15" a="1"/>
  <c r="AV76" i="15" s="1"/>
  <c r="AV78" i="15" a="1"/>
  <c r="AV78" i="15" s="1"/>
  <c r="AV80" i="15" a="1"/>
  <c r="AV80" i="15" s="1"/>
  <c r="AV82" i="15" a="1"/>
  <c r="AV82" i="15" s="1"/>
  <c r="AV84" i="15" a="1"/>
  <c r="AV84" i="15" s="1"/>
  <c r="AV86" i="15" a="1"/>
  <c r="AV86" i="15" s="1"/>
  <c r="AV88" i="15" a="1"/>
  <c r="AV88" i="15" s="1"/>
  <c r="AV90" i="15" a="1"/>
  <c r="AV90" i="15" s="1"/>
  <c r="AV92" i="15" a="1"/>
  <c r="AV92" i="15" s="1"/>
  <c r="AV94" i="15" a="1"/>
  <c r="AV94" i="15" s="1"/>
  <c r="AV96" i="15" a="1"/>
  <c r="AV96" i="15" s="1"/>
  <c r="AV98" i="15" a="1"/>
  <c r="AV98" i="15" s="1"/>
  <c r="AV100" i="15" a="1"/>
  <c r="AV100" i="15" s="1"/>
  <c r="AV102" i="15" a="1"/>
  <c r="AV102" i="15" s="1"/>
  <c r="AV104" i="15" a="1"/>
  <c r="AV104" i="15" s="1"/>
  <c r="AV106" i="15" a="1"/>
  <c r="AV106" i="15" s="1"/>
  <c r="AV108" i="15" a="1"/>
  <c r="AV108" i="15" s="1"/>
  <c r="AV110" i="15" a="1"/>
  <c r="AV110" i="15" s="1"/>
  <c r="AV112" i="15" a="1"/>
  <c r="AV112" i="15" s="1"/>
  <c r="AV72" i="15" a="1"/>
  <c r="AV72" i="15" s="1"/>
  <c r="AU28" i="15"/>
  <c r="AU73" i="15"/>
  <c r="AU75" i="15"/>
  <c r="AU77" i="15"/>
  <c r="AU79" i="15"/>
  <c r="AU81" i="15"/>
  <c r="AU83" i="15"/>
  <c r="AU85" i="15"/>
  <c r="AU87" i="15"/>
  <c r="AU89" i="15"/>
  <c r="AU91" i="15"/>
  <c r="AU93" i="15"/>
  <c r="AU95" i="15"/>
  <c r="AU97" i="15"/>
  <c r="AU99" i="15"/>
  <c r="AU101" i="15"/>
  <c r="AU103" i="15"/>
  <c r="AU68" i="15"/>
  <c r="AV73" i="15" a="1"/>
  <c r="AV73" i="15" s="1"/>
  <c r="AV75" i="15" a="1"/>
  <c r="AV75" i="15" s="1"/>
  <c r="AV77" i="15" a="1"/>
  <c r="AV77" i="15" s="1"/>
  <c r="AV79" i="15" a="1"/>
  <c r="AV79" i="15" s="1"/>
  <c r="AV81" i="15" a="1"/>
  <c r="AV81" i="15" s="1"/>
  <c r="AV83" i="15" a="1"/>
  <c r="AV83" i="15" s="1"/>
  <c r="AV85" i="15" a="1"/>
  <c r="AV85" i="15" s="1"/>
  <c r="AV87" i="15" a="1"/>
  <c r="AV87" i="15" s="1"/>
  <c r="AV89" i="15" a="1"/>
  <c r="AV89" i="15" s="1"/>
  <c r="AV91" i="15" a="1"/>
  <c r="AV91" i="15" s="1"/>
  <c r="AV93" i="15" a="1"/>
  <c r="AV93" i="15" s="1"/>
  <c r="AV95" i="15" a="1"/>
  <c r="AV95" i="15" s="1"/>
  <c r="AV97" i="15" a="1"/>
  <c r="AV97" i="15" s="1"/>
  <c r="AV99" i="15" a="1"/>
  <c r="AV99" i="15" s="1"/>
  <c r="AV101" i="15" a="1"/>
  <c r="AV101" i="15" s="1"/>
  <c r="AV103" i="15" a="1"/>
  <c r="AV103" i="15" s="1"/>
  <c r="AV105" i="15" a="1"/>
  <c r="AV105" i="15" s="1"/>
  <c r="AV107" i="15" a="1"/>
  <c r="AV107" i="15" s="1"/>
  <c r="AV109" i="15" a="1"/>
  <c r="AV109" i="15" s="1"/>
  <c r="AV111" i="15" a="1"/>
  <c r="AV111" i="15" s="1"/>
  <c r="AU69" i="15"/>
  <c r="AU70" i="15"/>
  <c r="AU67" i="15"/>
  <c r="AV70" i="15" a="1"/>
  <c r="AV70" i="15" s="1"/>
  <c r="AU66" i="15"/>
  <c r="AU65" i="15"/>
  <c r="AU71" i="15"/>
  <c r="AU107" i="15"/>
  <c r="AU105" i="15"/>
  <c r="AU111" i="15"/>
  <c r="AU109" i="15"/>
  <c r="AV240" i="15" a="1"/>
  <c r="AV240" i="15" s="1"/>
  <c r="AS239" i="15"/>
  <c r="AS227" i="15"/>
  <c r="AO201" i="15"/>
  <c r="AU217" i="15"/>
  <c r="AT213" i="15" a="1"/>
  <c r="AT213" i="15" s="1"/>
  <c r="AU210" i="15"/>
  <c r="AU203" i="15"/>
  <c r="AR202" i="15" a="1"/>
  <c r="AR202" i="15" s="1"/>
  <c r="AS189" i="15"/>
  <c r="AO184" i="15"/>
  <c r="AQ226" i="15"/>
  <c r="AV225" i="15" a="1"/>
  <c r="AV225" i="15" s="1"/>
  <c r="AS220" i="15"/>
  <c r="AP215" i="15" a="1"/>
  <c r="AP215" i="15" s="1"/>
  <c r="AS213" i="15"/>
  <c r="AP208" i="15" a="1"/>
  <c r="AP208" i="15" s="1"/>
  <c r="AS206" i="15"/>
  <c r="AR185" i="15" a="1"/>
  <c r="AR185" i="15" s="1"/>
  <c r="AT210" i="15" a="1"/>
  <c r="AT210" i="15" s="1"/>
  <c r="AR209" i="15" a="1"/>
  <c r="AR209" i="15" s="1"/>
  <c r="AO208" i="15"/>
  <c r="AV207" i="15" a="1"/>
  <c r="AV207" i="15" s="1"/>
  <c r="AQ205" i="15"/>
  <c r="AV204" i="15" a="1"/>
  <c r="AV204" i="15" s="1"/>
  <c r="AS203" i="15"/>
  <c r="AV190" i="15" a="1"/>
  <c r="AV190" i="15" s="1"/>
  <c r="AS224" i="15"/>
  <c r="AQ223" i="15"/>
  <c r="AU221" i="15"/>
  <c r="AR220" i="15" a="1"/>
  <c r="AR220" i="15" s="1"/>
  <c r="AS217" i="15"/>
  <c r="AQ216" i="15"/>
  <c r="AU214" i="15"/>
  <c r="AR213" i="15" a="1"/>
  <c r="AR213" i="15" s="1"/>
  <c r="AS210" i="15"/>
  <c r="AQ209" i="15"/>
  <c r="AU207" i="15"/>
  <c r="AR206" i="15" a="1"/>
  <c r="AR206" i="15" s="1"/>
  <c r="AQ239" i="15"/>
  <c r="AV211" i="15" a="1"/>
  <c r="AV211" i="15" s="1"/>
  <c r="AO5" i="15"/>
  <c r="AO12" i="15"/>
  <c r="AO31" i="15"/>
  <c r="AO38" i="15"/>
  <c r="AO45" i="15"/>
  <c r="AO52" i="15"/>
  <c r="AO59" i="15"/>
  <c r="AP5" i="15" a="1"/>
  <c r="AP5" i="15" s="1"/>
  <c r="AP12" i="15" a="1"/>
  <c r="AP12" i="15" s="1"/>
  <c r="AP31" i="15" a="1"/>
  <c r="AP31" i="15" s="1"/>
  <c r="AP38" i="15" a="1"/>
  <c r="AP38" i="15" s="1"/>
  <c r="AP45" i="15" a="1"/>
  <c r="AP45" i="15" s="1"/>
  <c r="AP52" i="15" a="1"/>
  <c r="AP52" i="15" s="1"/>
  <c r="AP59" i="15" a="1"/>
  <c r="AP59" i="15" s="1"/>
  <c r="AO8" i="15"/>
  <c r="AO15" i="15"/>
  <c r="AO34" i="15"/>
  <c r="AO41" i="15"/>
  <c r="AO48" i="15"/>
  <c r="AO55" i="15"/>
  <c r="AO62" i="15"/>
  <c r="AP8" i="15" a="1"/>
  <c r="AP8" i="15" s="1"/>
  <c r="AP15" i="15" a="1"/>
  <c r="AP15" i="15" s="1"/>
  <c r="AP34" i="15" a="1"/>
  <c r="AP34" i="15" s="1"/>
  <c r="AP41" i="15" a="1"/>
  <c r="AP41" i="15" s="1"/>
  <c r="AP48" i="15" a="1"/>
  <c r="AP48" i="15" s="1"/>
  <c r="AP55" i="15" a="1"/>
  <c r="AP55" i="15" s="1"/>
  <c r="AP62" i="15" a="1"/>
  <c r="AP62" i="15" s="1"/>
  <c r="AO11" i="15"/>
  <c r="AO30" i="15"/>
  <c r="AO37" i="15"/>
  <c r="AO44" i="15"/>
  <c r="AO51" i="15"/>
  <c r="AO58" i="15"/>
  <c r="AP11" i="15" a="1"/>
  <c r="AP11" i="15" s="1"/>
  <c r="AP30" i="15" a="1"/>
  <c r="AP30" i="15" s="1"/>
  <c r="AO7" i="15"/>
  <c r="AO14" i="15"/>
  <c r="AO33" i="15"/>
  <c r="AO40" i="15"/>
  <c r="AO47" i="15"/>
  <c r="AO54" i="15"/>
  <c r="AO61" i="15"/>
  <c r="AP7" i="15" a="1"/>
  <c r="AP7" i="15" s="1"/>
  <c r="AP14" i="15" a="1"/>
  <c r="AP14" i="15" s="1"/>
  <c r="AP33" i="15" a="1"/>
  <c r="AP33" i="15" s="1"/>
  <c r="AP40" i="15" a="1"/>
  <c r="AP40" i="15" s="1"/>
  <c r="AP47" i="15" a="1"/>
  <c r="AP47" i="15" s="1"/>
  <c r="AP54" i="15" a="1"/>
  <c r="AP54" i="15" s="1"/>
  <c r="AP61" i="15" a="1"/>
  <c r="AP61" i="15" s="1"/>
  <c r="AO10" i="15"/>
  <c r="AO29" i="15"/>
  <c r="AO36" i="15"/>
  <c r="AO43" i="15"/>
  <c r="AO50" i="15"/>
  <c r="AO57" i="15"/>
  <c r="AO64" i="15"/>
  <c r="AP10" i="15" a="1"/>
  <c r="AP10" i="15" s="1"/>
  <c r="AP29" i="15" a="1"/>
  <c r="AP29" i="15" s="1"/>
  <c r="AO6" i="15"/>
  <c r="AO13" i="15"/>
  <c r="AP6" i="15" a="1"/>
  <c r="AP6" i="15" s="1"/>
  <c r="AP13" i="15" a="1"/>
  <c r="AP13" i="15" s="1"/>
  <c r="AP32" i="15" a="1"/>
  <c r="AP32" i="15" s="1"/>
  <c r="AP39" i="15" a="1"/>
  <c r="AP39" i="15" s="1"/>
  <c r="AP46" i="15" a="1"/>
  <c r="AP46" i="15" s="1"/>
  <c r="AP53" i="15" a="1"/>
  <c r="AP53" i="15" s="1"/>
  <c r="AP60" i="15" a="1"/>
  <c r="AP60" i="15" s="1"/>
  <c r="AO9" i="15"/>
  <c r="AO16" i="15"/>
  <c r="AO35" i="15"/>
  <c r="AO42" i="15"/>
  <c r="AO49" i="15"/>
  <c r="AO56" i="15"/>
  <c r="AO63" i="15"/>
  <c r="AP9" i="15" a="1"/>
  <c r="AP9" i="15" s="1"/>
  <c r="AP16" i="15" a="1"/>
  <c r="AP16" i="15" s="1"/>
  <c r="AP57" i="15" a="1"/>
  <c r="AP57" i="15" s="1"/>
  <c r="AP56" i="15" a="1"/>
  <c r="AP56" i="15" s="1"/>
  <c r="AO32" i="15"/>
  <c r="AO119" i="15"/>
  <c r="AP51" i="15" a="1"/>
  <c r="AP51" i="15" s="1"/>
  <c r="AO53" i="15"/>
  <c r="AP50" i="15" a="1"/>
  <c r="AP50" i="15" s="1"/>
  <c r="AP49" i="15" a="1"/>
  <c r="AP49" i="15" s="1"/>
  <c r="AP115" i="15" a="1"/>
  <c r="AP115" i="15" s="1"/>
  <c r="AP44" i="15" a="1"/>
  <c r="AP44" i="15" s="1"/>
  <c r="AO46" i="15"/>
  <c r="AP43" i="15" a="1"/>
  <c r="AP43" i="15" s="1"/>
  <c r="AO114" i="15"/>
  <c r="AP42" i="15" a="1"/>
  <c r="AP42" i="15" s="1"/>
  <c r="AP64" i="15" a="1"/>
  <c r="AP64" i="15" s="1"/>
  <c r="AP37" i="15" a="1"/>
  <c r="AP37" i="15" s="1"/>
  <c r="AO39" i="15"/>
  <c r="AP63" i="15" a="1"/>
  <c r="AP63" i="15" s="1"/>
  <c r="AP36" i="15" a="1"/>
  <c r="AP36" i="15" s="1"/>
  <c r="AP35" i="15" a="1"/>
  <c r="AP35" i="15" s="1"/>
  <c r="AP58" i="15" a="1"/>
  <c r="AP58" i="15" s="1"/>
  <c r="AO60" i="15"/>
  <c r="AO118" i="15"/>
  <c r="AO120" i="15"/>
  <c r="AO123" i="15"/>
  <c r="AO113" i="15"/>
  <c r="AP118" i="15" a="1"/>
  <c r="AP118" i="15" s="1"/>
  <c r="AP120" i="15" a="1"/>
  <c r="AP120" i="15" s="1"/>
  <c r="AP123" i="15" a="1"/>
  <c r="AP123" i="15" s="1"/>
  <c r="AP113" i="15" a="1"/>
  <c r="AP113" i="15" s="1"/>
  <c r="AO116" i="15"/>
  <c r="AP116" i="15" a="1"/>
  <c r="AP116" i="15" s="1"/>
  <c r="AP114" i="15" a="1"/>
  <c r="AP114" i="15" s="1"/>
  <c r="AO122" i="15"/>
  <c r="AP122" i="15" a="1"/>
  <c r="AP122" i="15" s="1"/>
  <c r="AO117" i="15"/>
  <c r="AP117" i="15" a="1"/>
  <c r="AP117" i="15" s="1"/>
  <c r="AP119" i="15" a="1"/>
  <c r="AP119" i="15" s="1"/>
  <c r="AO121" i="15"/>
  <c r="AO115" i="15"/>
  <c r="AP121" i="15" a="1"/>
  <c r="AP121" i="15" s="1"/>
  <c r="AO124" i="15"/>
  <c r="AP124" i="15" a="1"/>
  <c r="AP124" i="15" s="1"/>
  <c r="AQ66" i="15"/>
  <c r="AQ68" i="15"/>
  <c r="AQ70" i="15"/>
  <c r="AR66" i="15" a="1"/>
  <c r="AR66" i="15" s="1"/>
  <c r="AR68" i="15" a="1"/>
  <c r="AR68" i="15" s="1"/>
  <c r="AR70" i="15" a="1"/>
  <c r="AR70" i="15" s="1"/>
  <c r="AR72" i="15" a="1"/>
  <c r="AR72" i="15" s="1"/>
  <c r="AQ18" i="15"/>
  <c r="AQ20" i="15"/>
  <c r="AQ22" i="15"/>
  <c r="AQ24" i="15"/>
  <c r="AQ26" i="15"/>
  <c r="AQ28" i="15"/>
  <c r="AR18" i="15" a="1"/>
  <c r="AR18" i="15" s="1"/>
  <c r="AR20" i="15" a="1"/>
  <c r="AR20" i="15" s="1"/>
  <c r="AR22" i="15" a="1"/>
  <c r="AR22" i="15" s="1"/>
  <c r="AR24" i="15" a="1"/>
  <c r="AR24" i="15" s="1"/>
  <c r="AR26" i="15" a="1"/>
  <c r="AR26" i="15" s="1"/>
  <c r="AR28" i="15" a="1"/>
  <c r="AR28" i="15" s="1"/>
  <c r="AQ65" i="15"/>
  <c r="AQ67" i="15"/>
  <c r="AR65" i="15" a="1"/>
  <c r="AR65" i="15" s="1"/>
  <c r="AR67" i="15" a="1"/>
  <c r="AR67" i="15" s="1"/>
  <c r="AR69" i="15" a="1"/>
  <c r="AR69" i="15" s="1"/>
  <c r="AQ17" i="15"/>
  <c r="AQ19" i="15"/>
  <c r="AQ21" i="15"/>
  <c r="AQ23" i="15"/>
  <c r="AQ25" i="15"/>
  <c r="AQ27" i="15"/>
  <c r="AR17" i="15" a="1"/>
  <c r="AR17" i="15" s="1"/>
  <c r="AR19" i="15" a="1"/>
  <c r="AR19" i="15" s="1"/>
  <c r="AR21" i="15" a="1"/>
  <c r="AR21" i="15" s="1"/>
  <c r="AR23" i="15" a="1"/>
  <c r="AR23" i="15" s="1"/>
  <c r="AR25" i="15" a="1"/>
  <c r="AR25" i="15" s="1"/>
  <c r="AR27" i="15" a="1"/>
  <c r="AR27" i="15" s="1"/>
  <c r="AQ73" i="15"/>
  <c r="AQ75" i="15"/>
  <c r="AQ77" i="15"/>
  <c r="AQ79" i="15"/>
  <c r="AQ81" i="15"/>
  <c r="AQ83" i="15"/>
  <c r="AQ85" i="15"/>
  <c r="AQ87" i="15"/>
  <c r="AQ89" i="15"/>
  <c r="AQ91" i="15"/>
  <c r="AQ93" i="15"/>
  <c r="AQ95" i="15"/>
  <c r="AQ97" i="15"/>
  <c r="AQ99" i="15"/>
  <c r="AQ101" i="15"/>
  <c r="AQ103" i="15"/>
  <c r="AQ105" i="15"/>
  <c r="AQ107" i="15"/>
  <c r="AQ109" i="15"/>
  <c r="AQ111" i="15"/>
  <c r="AR73" i="15" a="1"/>
  <c r="AR73" i="15" s="1"/>
  <c r="AR75" i="15" a="1"/>
  <c r="AR75" i="15" s="1"/>
  <c r="AR77" i="15" a="1"/>
  <c r="AR77" i="15" s="1"/>
  <c r="AR79" i="15" a="1"/>
  <c r="AR79" i="15" s="1"/>
  <c r="AR81" i="15" a="1"/>
  <c r="AR81" i="15" s="1"/>
  <c r="AR83" i="15" a="1"/>
  <c r="AR83" i="15" s="1"/>
  <c r="AR85" i="15" a="1"/>
  <c r="AR85" i="15" s="1"/>
  <c r="AR87" i="15" a="1"/>
  <c r="AR87" i="15" s="1"/>
  <c r="AR89" i="15" a="1"/>
  <c r="AR89" i="15" s="1"/>
  <c r="AR91" i="15" a="1"/>
  <c r="AR91" i="15" s="1"/>
  <c r="AR93" i="15" a="1"/>
  <c r="AR93" i="15" s="1"/>
  <c r="AR95" i="15" a="1"/>
  <c r="AR95" i="15" s="1"/>
  <c r="AR97" i="15" a="1"/>
  <c r="AR97" i="15" s="1"/>
  <c r="AR99" i="15" a="1"/>
  <c r="AR99" i="15" s="1"/>
  <c r="AR101" i="15" a="1"/>
  <c r="AR101" i="15" s="1"/>
  <c r="AR103" i="15" a="1"/>
  <c r="AR103" i="15" s="1"/>
  <c r="AR105" i="15" a="1"/>
  <c r="AR105" i="15" s="1"/>
  <c r="AR107" i="15" a="1"/>
  <c r="AR107" i="15" s="1"/>
  <c r="AR109" i="15" a="1"/>
  <c r="AR109" i="15" s="1"/>
  <c r="AR111" i="15" a="1"/>
  <c r="AR111" i="15" s="1"/>
  <c r="AQ69" i="15"/>
  <c r="AQ71" i="15"/>
  <c r="AQ74" i="15"/>
  <c r="AQ76" i="15"/>
  <c r="AQ78" i="15"/>
  <c r="AQ80" i="15"/>
  <c r="AQ82" i="15"/>
  <c r="AQ84" i="15"/>
  <c r="AQ86" i="15"/>
  <c r="AQ88" i="15"/>
  <c r="AQ90" i="15"/>
  <c r="AQ92" i="15"/>
  <c r="AQ94" i="15"/>
  <c r="AQ96" i="15"/>
  <c r="AQ98" i="15"/>
  <c r="AQ100" i="15"/>
  <c r="AQ102" i="15"/>
  <c r="AQ104" i="15"/>
  <c r="AQ106" i="15"/>
  <c r="AQ108" i="15"/>
  <c r="AQ110" i="15"/>
  <c r="AQ112" i="15"/>
  <c r="AR71" i="15" a="1"/>
  <c r="AR71" i="15" s="1"/>
  <c r="AR74" i="15" a="1"/>
  <c r="AR74" i="15" s="1"/>
  <c r="AR76" i="15" a="1"/>
  <c r="AR76" i="15" s="1"/>
  <c r="AR78" i="15" a="1"/>
  <c r="AR78" i="15" s="1"/>
  <c r="AR80" i="15" a="1"/>
  <c r="AR80" i="15" s="1"/>
  <c r="AQ72" i="15"/>
  <c r="AR84" i="15" a="1"/>
  <c r="AR84" i="15" s="1"/>
  <c r="AR88" i="15" a="1"/>
  <c r="AR88" i="15" s="1"/>
  <c r="AR106" i="15" a="1"/>
  <c r="AR106" i="15" s="1"/>
  <c r="AR92" i="15" a="1"/>
  <c r="AR92" i="15" s="1"/>
  <c r="AR96" i="15" a="1"/>
  <c r="AR96" i="15" s="1"/>
  <c r="AR100" i="15" a="1"/>
  <c r="AR100" i="15" s="1"/>
  <c r="AR112" i="15" a="1"/>
  <c r="AR112" i="15" s="1"/>
  <c r="AR104" i="15" a="1"/>
  <c r="AR104" i="15" s="1"/>
  <c r="AR110" i="15" a="1"/>
  <c r="AR110" i="15" s="1"/>
  <c r="AR86" i="15" a="1"/>
  <c r="AR86" i="15" s="1"/>
  <c r="AR90" i="15" a="1"/>
  <c r="AR90" i="15" s="1"/>
  <c r="AR94" i="15" a="1"/>
  <c r="AR94" i="15" s="1"/>
  <c r="AR98" i="15" a="1"/>
  <c r="AR98" i="15" s="1"/>
  <c r="AR82" i="15" a="1"/>
  <c r="AR82" i="15" s="1"/>
  <c r="AR102" i="15" a="1"/>
  <c r="AR102" i="15" s="1"/>
  <c r="AR108" i="15" a="1"/>
  <c r="AR108" i="15" s="1"/>
  <c r="AT237" i="15" a="1"/>
  <c r="AT237" i="15" s="1"/>
  <c r="AV235" i="15" a="1"/>
  <c r="AV235" i="15" s="1"/>
  <c r="AP219" i="15" a="1"/>
  <c r="AP219" i="15" s="1"/>
  <c r="AP212" i="15" a="1"/>
  <c r="AP212" i="15" s="1"/>
  <c r="AP205" i="15" a="1"/>
  <c r="AP205" i="15" s="1"/>
  <c r="AU237" i="15"/>
  <c r="AS233" i="15"/>
  <c r="AQ225" i="15"/>
  <c r="AO215" i="15"/>
  <c r="AV11" i="15" a="1"/>
  <c r="AV11" i="15" s="1"/>
  <c r="AV30" i="15" a="1"/>
  <c r="AV30" i="15" s="1"/>
  <c r="AV37" i="15" a="1"/>
  <c r="AV37" i="15" s="1"/>
  <c r="AV44" i="15" a="1"/>
  <c r="AV44" i="15" s="1"/>
  <c r="AV51" i="15" a="1"/>
  <c r="AV51" i="15" s="1"/>
  <c r="AV58" i="15" a="1"/>
  <c r="AV58" i="15" s="1"/>
  <c r="AU7" i="15"/>
  <c r="AU14" i="15"/>
  <c r="AU33" i="15"/>
  <c r="AU40" i="15"/>
  <c r="AU47" i="15"/>
  <c r="AU54" i="15"/>
  <c r="AU61" i="15"/>
  <c r="AV7" i="15" a="1"/>
  <c r="AV7" i="15" s="1"/>
  <c r="AV14" i="15" a="1"/>
  <c r="AV14" i="15" s="1"/>
  <c r="AV33" i="15" a="1"/>
  <c r="AV33" i="15" s="1"/>
  <c r="AV40" i="15" a="1"/>
  <c r="AV40" i="15" s="1"/>
  <c r="AV47" i="15" a="1"/>
  <c r="AV47" i="15" s="1"/>
  <c r="AV54" i="15" a="1"/>
  <c r="AV54" i="15" s="1"/>
  <c r="AV61" i="15" a="1"/>
  <c r="AV61" i="15" s="1"/>
  <c r="AU10" i="15"/>
  <c r="AU29" i="15"/>
  <c r="AU36" i="15"/>
  <c r="AU43" i="15"/>
  <c r="AU50" i="15"/>
  <c r="AU57" i="15"/>
  <c r="AU64" i="15"/>
  <c r="AV10" i="15" a="1"/>
  <c r="AV10" i="15" s="1"/>
  <c r="AV29" i="15" a="1"/>
  <c r="AV29" i="15" s="1"/>
  <c r="AV36" i="15" a="1"/>
  <c r="AV36" i="15" s="1"/>
  <c r="AV43" i="15" a="1"/>
  <c r="AV43" i="15" s="1"/>
  <c r="AV50" i="15" a="1"/>
  <c r="AV50" i="15" s="1"/>
  <c r="AV57" i="15" a="1"/>
  <c r="AV57" i="15" s="1"/>
  <c r="AV64" i="15" a="1"/>
  <c r="AV64" i="15" s="1"/>
  <c r="AU6" i="15"/>
  <c r="AU13" i="15"/>
  <c r="AU32" i="15"/>
  <c r="AV6" i="15" a="1"/>
  <c r="AV6" i="15" s="1"/>
  <c r="AV13" i="15" a="1"/>
  <c r="AV13" i="15" s="1"/>
  <c r="AV32" i="15" a="1"/>
  <c r="AV32" i="15" s="1"/>
  <c r="AV39" i="15" a="1"/>
  <c r="AV39" i="15" s="1"/>
  <c r="AV46" i="15" a="1"/>
  <c r="AV46" i="15" s="1"/>
  <c r="AV53" i="15" a="1"/>
  <c r="AV53" i="15" s="1"/>
  <c r="AV60" i="15" a="1"/>
  <c r="AV60" i="15" s="1"/>
  <c r="AU9" i="15"/>
  <c r="AU16" i="15"/>
  <c r="AU35" i="15"/>
  <c r="AU42" i="15"/>
  <c r="AU49" i="15"/>
  <c r="AU56" i="15"/>
  <c r="AU63" i="15"/>
  <c r="AV9" i="15" a="1"/>
  <c r="AV9" i="15" s="1"/>
  <c r="AV16" i="15" a="1"/>
  <c r="AV16" i="15" s="1"/>
  <c r="AV35" i="15" a="1"/>
  <c r="AV35" i="15" s="1"/>
  <c r="AV42" i="15" a="1"/>
  <c r="AV42" i="15" s="1"/>
  <c r="AV49" i="15" a="1"/>
  <c r="AV49" i="15" s="1"/>
  <c r="AV56" i="15" a="1"/>
  <c r="AV56" i="15" s="1"/>
  <c r="AV63" i="15" a="1"/>
  <c r="AV63" i="15" s="1"/>
  <c r="AU5" i="15"/>
  <c r="AU12" i="15"/>
  <c r="AU31" i="15"/>
  <c r="AV5" i="15" a="1"/>
  <c r="AV5" i="15" s="1"/>
  <c r="AV12" i="15" a="1"/>
  <c r="AV12" i="15" s="1"/>
  <c r="AU8" i="15"/>
  <c r="AU15" i="15"/>
  <c r="AU34" i="15"/>
  <c r="AU41" i="15"/>
  <c r="AU48" i="15"/>
  <c r="AU55" i="15"/>
  <c r="AU62" i="15"/>
  <c r="AV8" i="15" a="1"/>
  <c r="AV8" i="15" s="1"/>
  <c r="AV15" i="15" a="1"/>
  <c r="AV15" i="15" s="1"/>
  <c r="AV34" i="15" a="1"/>
  <c r="AV34" i="15" s="1"/>
  <c r="AV41" i="15" a="1"/>
  <c r="AV41" i="15" s="1"/>
  <c r="AV48" i="15" a="1"/>
  <c r="AV48" i="15" s="1"/>
  <c r="AV55" i="15" a="1"/>
  <c r="AV55" i="15" s="1"/>
  <c r="AV62" i="15" a="1"/>
  <c r="AV62" i="15" s="1"/>
  <c r="AU11" i="15"/>
  <c r="AU30" i="15"/>
  <c r="AU37" i="15"/>
  <c r="AV38" i="15" a="1"/>
  <c r="AV38" i="15" s="1"/>
  <c r="AU59" i="15"/>
  <c r="AU60" i="15"/>
  <c r="AU58" i="15"/>
  <c r="AV59" i="15" a="1"/>
  <c r="AV59" i="15" s="1"/>
  <c r="AV118" i="15" a="1"/>
  <c r="AV118" i="15" s="1"/>
  <c r="AV114" i="15" a="1"/>
  <c r="AV114" i="15" s="1"/>
  <c r="AV31" i="15" a="1"/>
  <c r="AV31" i="15" s="1"/>
  <c r="AU52" i="15"/>
  <c r="AU53" i="15"/>
  <c r="AU51" i="15"/>
  <c r="AV52" i="15" a="1"/>
  <c r="AV52" i="15" s="1"/>
  <c r="AV117" i="15" a="1"/>
  <c r="AV117" i="15" s="1"/>
  <c r="AV113" i="15" a="1"/>
  <c r="AV113" i="15" s="1"/>
  <c r="AV120" i="15" a="1"/>
  <c r="AV120" i="15" s="1"/>
  <c r="AU45" i="15"/>
  <c r="AU46" i="15"/>
  <c r="AU44" i="15"/>
  <c r="AV45" i="15" a="1"/>
  <c r="AV45" i="15" s="1"/>
  <c r="AU38" i="15"/>
  <c r="AU39" i="15"/>
  <c r="AV122" i="15" a="1"/>
  <c r="AV122" i="15" s="1"/>
  <c r="AU115" i="15"/>
  <c r="AU117" i="15"/>
  <c r="AU119" i="15"/>
  <c r="AV115" i="15" a="1"/>
  <c r="AV115" i="15" s="1"/>
  <c r="AV119" i="15" a="1"/>
  <c r="AV119" i="15" s="1"/>
  <c r="AU121" i="15"/>
  <c r="AV121" i="15" a="1"/>
  <c r="AV121" i="15" s="1"/>
  <c r="AU113" i="15"/>
  <c r="AU124" i="15"/>
  <c r="AV124" i="15" a="1"/>
  <c r="AV124" i="15" s="1"/>
  <c r="AU116" i="15"/>
  <c r="AV116" i="15" a="1"/>
  <c r="AV116" i="15" s="1"/>
  <c r="AU118" i="15"/>
  <c r="AU120" i="15"/>
  <c r="AU123" i="15"/>
  <c r="AV123" i="15" a="1"/>
  <c r="AV123" i="15" s="1"/>
  <c r="AU114" i="15"/>
  <c r="AU122" i="15"/>
  <c r="AS240" i="15"/>
  <c r="AP239" i="15" a="1"/>
  <c r="AP239" i="15" s="1"/>
  <c r="AO226" i="15"/>
  <c r="AR6" i="15" a="1"/>
  <c r="AR6" i="15" s="1"/>
  <c r="AR13" i="15" a="1"/>
  <c r="AR13" i="15" s="1"/>
  <c r="AR32" i="15" a="1"/>
  <c r="AR32" i="15" s="1"/>
  <c r="AR39" i="15" a="1"/>
  <c r="AR39" i="15" s="1"/>
  <c r="AR46" i="15" a="1"/>
  <c r="AR46" i="15" s="1"/>
  <c r="AR53" i="15" a="1"/>
  <c r="AR53" i="15" s="1"/>
  <c r="AR60" i="15" a="1"/>
  <c r="AR60" i="15" s="1"/>
  <c r="AQ9" i="15"/>
  <c r="AQ16" i="15"/>
  <c r="AQ35" i="15"/>
  <c r="AQ42" i="15"/>
  <c r="AQ49" i="15"/>
  <c r="AQ56" i="15"/>
  <c r="AQ63" i="15"/>
  <c r="AR9" i="15" a="1"/>
  <c r="AR9" i="15" s="1"/>
  <c r="AR16" i="15" a="1"/>
  <c r="AR16" i="15" s="1"/>
  <c r="AR35" i="15" a="1"/>
  <c r="AR35" i="15" s="1"/>
  <c r="AR42" i="15" a="1"/>
  <c r="AR42" i="15" s="1"/>
  <c r="AR49" i="15" a="1"/>
  <c r="AR49" i="15" s="1"/>
  <c r="AR56" i="15" a="1"/>
  <c r="AR56" i="15" s="1"/>
  <c r="AR63" i="15" a="1"/>
  <c r="AR63" i="15" s="1"/>
  <c r="AQ5" i="15"/>
  <c r="AQ12" i="15"/>
  <c r="AQ31" i="15"/>
  <c r="AQ38" i="15"/>
  <c r="AQ45" i="15"/>
  <c r="AQ52" i="15"/>
  <c r="AQ59" i="15"/>
  <c r="AR5" i="15" a="1"/>
  <c r="AR5" i="15" s="1"/>
  <c r="AR12" i="15" a="1"/>
  <c r="AR12" i="15" s="1"/>
  <c r="AR31" i="15" a="1"/>
  <c r="AR31" i="15" s="1"/>
  <c r="AR38" i="15" a="1"/>
  <c r="AR38" i="15" s="1"/>
  <c r="AR45" i="15" a="1"/>
  <c r="AR45" i="15" s="1"/>
  <c r="AR52" i="15" a="1"/>
  <c r="AR52" i="15" s="1"/>
  <c r="AR59" i="15" a="1"/>
  <c r="AR59" i="15" s="1"/>
  <c r="AQ8" i="15"/>
  <c r="AQ15" i="15"/>
  <c r="AR8" i="15" a="1"/>
  <c r="AR8" i="15" s="1"/>
  <c r="AR15" i="15" a="1"/>
  <c r="AR15" i="15" s="1"/>
  <c r="AR34" i="15" a="1"/>
  <c r="AR34" i="15" s="1"/>
  <c r="AR41" i="15" a="1"/>
  <c r="AR41" i="15" s="1"/>
  <c r="AR48" i="15" a="1"/>
  <c r="AR48" i="15" s="1"/>
  <c r="AR55" i="15" a="1"/>
  <c r="AR55" i="15" s="1"/>
  <c r="AR62" i="15" a="1"/>
  <c r="AR62" i="15" s="1"/>
  <c r="AQ11" i="15"/>
  <c r="AQ30" i="15"/>
  <c r="AQ37" i="15"/>
  <c r="AQ44" i="15"/>
  <c r="AQ51" i="15"/>
  <c r="AQ58" i="15"/>
  <c r="AR11" i="15" a="1"/>
  <c r="AR11" i="15" s="1"/>
  <c r="AR30" i="15" a="1"/>
  <c r="AR30" i="15" s="1"/>
  <c r="AR37" i="15" a="1"/>
  <c r="AR37" i="15" s="1"/>
  <c r="AR44" i="15" a="1"/>
  <c r="AR44" i="15" s="1"/>
  <c r="AR51" i="15" a="1"/>
  <c r="AR51" i="15" s="1"/>
  <c r="AR58" i="15" a="1"/>
  <c r="AR58" i="15" s="1"/>
  <c r="AQ7" i="15"/>
  <c r="AQ14" i="15"/>
  <c r="AR7" i="15" a="1"/>
  <c r="AR7" i="15" s="1"/>
  <c r="AR14" i="15" a="1"/>
  <c r="AR14" i="15" s="1"/>
  <c r="AQ10" i="15"/>
  <c r="AQ29" i="15"/>
  <c r="AQ36" i="15"/>
  <c r="AQ43" i="15"/>
  <c r="AQ50" i="15"/>
  <c r="AQ57" i="15"/>
  <c r="AQ64" i="15"/>
  <c r="AR10" i="15" a="1"/>
  <c r="AR10" i="15" s="1"/>
  <c r="AR29" i="15" a="1"/>
  <c r="AR29" i="15" s="1"/>
  <c r="AR36" i="15" a="1"/>
  <c r="AR36" i="15" s="1"/>
  <c r="AR43" i="15" a="1"/>
  <c r="AR43" i="15" s="1"/>
  <c r="AR50" i="15" a="1"/>
  <c r="AR50" i="15" s="1"/>
  <c r="AR57" i="15" a="1"/>
  <c r="AR57" i="15" s="1"/>
  <c r="AR64" i="15" a="1"/>
  <c r="AR64" i="15" s="1"/>
  <c r="AQ6" i="15"/>
  <c r="AQ13" i="15"/>
  <c r="AQ34" i="15"/>
  <c r="AQ60" i="15"/>
  <c r="AR61" i="15" a="1"/>
  <c r="AR61" i="15" s="1"/>
  <c r="AQ33" i="15"/>
  <c r="AR33" i="15" a="1"/>
  <c r="AR33" i="15" s="1"/>
  <c r="AQ55" i="15"/>
  <c r="AR113" i="15" a="1"/>
  <c r="AR113" i="15" s="1"/>
  <c r="AR120" i="15" a="1"/>
  <c r="AR120" i="15" s="1"/>
  <c r="AQ32" i="15"/>
  <c r="AQ54" i="15"/>
  <c r="AQ53" i="15"/>
  <c r="AR54" i="15" a="1"/>
  <c r="AR54" i="15" s="1"/>
  <c r="AQ48" i="15"/>
  <c r="AQ47" i="15"/>
  <c r="AQ46" i="15"/>
  <c r="AR47" i="15" a="1"/>
  <c r="AR47" i="15" s="1"/>
  <c r="AR115" i="15" a="1"/>
  <c r="AR115" i="15" s="1"/>
  <c r="AQ41" i="15"/>
  <c r="AQ40" i="15"/>
  <c r="AQ39" i="15"/>
  <c r="AR40" i="15" a="1"/>
  <c r="AR40" i="15" s="1"/>
  <c r="AQ62" i="15"/>
  <c r="AQ61" i="15"/>
  <c r="AR124" i="15" a="1"/>
  <c r="AR124" i="15" s="1"/>
  <c r="AQ118" i="15"/>
  <c r="AQ113" i="15"/>
  <c r="AR118" i="15" a="1"/>
  <c r="AR118" i="15" s="1"/>
  <c r="AQ120" i="15"/>
  <c r="AQ123" i="15"/>
  <c r="AQ116" i="15"/>
  <c r="AR123" i="15" a="1"/>
  <c r="AR123" i="15" s="1"/>
  <c r="AR116" i="15" a="1"/>
  <c r="AR116" i="15" s="1"/>
  <c r="AQ114" i="15"/>
  <c r="AR114" i="15" a="1"/>
  <c r="AR114" i="15" s="1"/>
  <c r="AQ122" i="15"/>
  <c r="AR122" i="15" a="1"/>
  <c r="AR122" i="15" s="1"/>
  <c r="AQ115" i="15"/>
  <c r="AQ117" i="15"/>
  <c r="AQ119" i="15"/>
  <c r="AR117" i="15" a="1"/>
  <c r="AR117" i="15" s="1"/>
  <c r="AR119" i="15" a="1"/>
  <c r="AR119" i="15" s="1"/>
  <c r="AQ121" i="15"/>
  <c r="AR121" i="15" a="1"/>
  <c r="AR121" i="15" s="1"/>
  <c r="AQ124" i="15"/>
  <c r="AO18" i="15"/>
  <c r="AO20" i="15"/>
  <c r="AO22" i="15"/>
  <c r="AO24" i="15"/>
  <c r="AO26" i="15"/>
  <c r="AO28" i="15"/>
  <c r="AP18" i="15" a="1"/>
  <c r="AP18" i="15" s="1"/>
  <c r="AP20" i="15" a="1"/>
  <c r="AP20" i="15" s="1"/>
  <c r="AP22" i="15" a="1"/>
  <c r="AP22" i="15" s="1"/>
  <c r="AP24" i="15" a="1"/>
  <c r="AP24" i="15" s="1"/>
  <c r="AP26" i="15" a="1"/>
  <c r="AP26" i="15" s="1"/>
  <c r="AP28" i="15" a="1"/>
  <c r="AP28" i="15" s="1"/>
  <c r="AO17" i="15"/>
  <c r="AO19" i="15"/>
  <c r="AO21" i="15"/>
  <c r="AO23" i="15"/>
  <c r="AO25" i="15"/>
  <c r="AO27" i="15"/>
  <c r="AP17" i="15" a="1"/>
  <c r="AP17" i="15" s="1"/>
  <c r="AP19" i="15" a="1"/>
  <c r="AP19" i="15" s="1"/>
  <c r="AP21" i="15" a="1"/>
  <c r="AP21" i="15" s="1"/>
  <c r="AP23" i="15" a="1"/>
  <c r="AP23" i="15" s="1"/>
  <c r="AP25" i="15" a="1"/>
  <c r="AP25" i="15" s="1"/>
  <c r="AP27" i="15" a="1"/>
  <c r="AP27" i="15" s="1"/>
  <c r="AO66" i="15"/>
  <c r="AO68" i="15"/>
  <c r="AO70" i="15"/>
  <c r="AO72" i="15"/>
  <c r="AP66" i="15" a="1"/>
  <c r="AP66" i="15" s="1"/>
  <c r="AP68" i="15" a="1"/>
  <c r="AP68" i="15" s="1"/>
  <c r="AO69" i="15"/>
  <c r="AP69" i="15" a="1"/>
  <c r="AP69" i="15" s="1"/>
  <c r="AO67" i="15"/>
  <c r="AP70" i="15" a="1"/>
  <c r="AP70" i="15" s="1"/>
  <c r="AO71" i="15"/>
  <c r="AO74" i="15"/>
  <c r="AO76" i="15"/>
  <c r="AO78" i="15"/>
  <c r="AO80" i="15"/>
  <c r="AO82" i="15"/>
  <c r="AO84" i="15"/>
  <c r="AO86" i="15"/>
  <c r="AO88" i="15"/>
  <c r="AO90" i="15"/>
  <c r="AO92" i="15"/>
  <c r="AO94" i="15"/>
  <c r="AO96" i="15"/>
  <c r="AO98" i="15"/>
  <c r="AO100" i="15"/>
  <c r="AO102" i="15"/>
  <c r="AO104" i="15"/>
  <c r="AO106" i="15"/>
  <c r="AO108" i="15"/>
  <c r="AO110" i="15"/>
  <c r="AO112" i="15"/>
  <c r="AP67" i="15" a="1"/>
  <c r="AP67" i="15" s="1"/>
  <c r="AP71" i="15" a="1"/>
  <c r="AP71" i="15" s="1"/>
  <c r="AP74" i="15" a="1"/>
  <c r="AP74" i="15" s="1"/>
  <c r="AP76" i="15" a="1"/>
  <c r="AP76" i="15" s="1"/>
  <c r="AP78" i="15" a="1"/>
  <c r="AP78" i="15" s="1"/>
  <c r="AP80" i="15" a="1"/>
  <c r="AP80" i="15" s="1"/>
  <c r="AP82" i="15" a="1"/>
  <c r="AP82" i="15" s="1"/>
  <c r="AP84" i="15" a="1"/>
  <c r="AP84" i="15" s="1"/>
  <c r="AP86" i="15" a="1"/>
  <c r="AP86" i="15" s="1"/>
  <c r="AP88" i="15" a="1"/>
  <c r="AP88" i="15" s="1"/>
  <c r="AP90" i="15" a="1"/>
  <c r="AP90" i="15" s="1"/>
  <c r="AP92" i="15" a="1"/>
  <c r="AP92" i="15" s="1"/>
  <c r="AP94" i="15" a="1"/>
  <c r="AP94" i="15" s="1"/>
  <c r="AP96" i="15" a="1"/>
  <c r="AP96" i="15" s="1"/>
  <c r="AP98" i="15" a="1"/>
  <c r="AP98" i="15" s="1"/>
  <c r="AP100" i="15" a="1"/>
  <c r="AP100" i="15" s="1"/>
  <c r="AP102" i="15" a="1"/>
  <c r="AP102" i="15" s="1"/>
  <c r="AP104" i="15" a="1"/>
  <c r="AP104" i="15" s="1"/>
  <c r="AP106" i="15" a="1"/>
  <c r="AP106" i="15" s="1"/>
  <c r="AP108" i="15" a="1"/>
  <c r="AP108" i="15" s="1"/>
  <c r="AP110" i="15" a="1"/>
  <c r="AP110" i="15" s="1"/>
  <c r="AP112" i="15" a="1"/>
  <c r="AP112" i="15" s="1"/>
  <c r="AO65" i="15"/>
  <c r="AP72" i="15" a="1"/>
  <c r="AP72" i="15" s="1"/>
  <c r="AP65" i="15" a="1"/>
  <c r="AP65" i="15" s="1"/>
  <c r="AO73" i="15"/>
  <c r="AO75" i="15"/>
  <c r="AO77" i="15"/>
  <c r="AO79" i="15"/>
  <c r="AO81" i="15"/>
  <c r="AO83" i="15"/>
  <c r="AP73" i="15" a="1"/>
  <c r="AP73" i="15" s="1"/>
  <c r="AP75" i="15" a="1"/>
  <c r="AP75" i="15" s="1"/>
  <c r="AP77" i="15" a="1"/>
  <c r="AP77" i="15" s="1"/>
  <c r="AP79" i="15" a="1"/>
  <c r="AP79" i="15" s="1"/>
  <c r="AP81" i="15" a="1"/>
  <c r="AP81" i="15" s="1"/>
  <c r="AP83" i="15" a="1"/>
  <c r="AP83" i="15" s="1"/>
  <c r="AP85" i="15" a="1"/>
  <c r="AP85" i="15" s="1"/>
  <c r="AP87" i="15" a="1"/>
  <c r="AP87" i="15" s="1"/>
  <c r="AP89" i="15" a="1"/>
  <c r="AP89" i="15" s="1"/>
  <c r="AP91" i="15" a="1"/>
  <c r="AP91" i="15" s="1"/>
  <c r="AP93" i="15" a="1"/>
  <c r="AP93" i="15" s="1"/>
  <c r="AP95" i="15" a="1"/>
  <c r="AP95" i="15" s="1"/>
  <c r="AP97" i="15" a="1"/>
  <c r="AP97" i="15" s="1"/>
  <c r="AP99" i="15" a="1"/>
  <c r="AP99" i="15" s="1"/>
  <c r="AP101" i="15" a="1"/>
  <c r="AP101" i="15" s="1"/>
  <c r="AP103" i="15" a="1"/>
  <c r="AP103" i="15" s="1"/>
  <c r="AP105" i="15" a="1"/>
  <c r="AP105" i="15" s="1"/>
  <c r="AP107" i="15" a="1"/>
  <c r="AP107" i="15" s="1"/>
  <c r="AP109" i="15" a="1"/>
  <c r="AP109" i="15" s="1"/>
  <c r="AO93" i="15"/>
  <c r="AO97" i="15"/>
  <c r="AO101" i="15"/>
  <c r="AO105" i="15"/>
  <c r="AO111" i="15"/>
  <c r="AO87" i="15"/>
  <c r="AP111" i="15" a="1"/>
  <c r="AP111" i="15" s="1"/>
  <c r="AO91" i="15"/>
  <c r="AO95" i="15"/>
  <c r="AO99" i="15"/>
  <c r="AO103" i="15"/>
  <c r="AO109" i="15"/>
  <c r="AO85" i="15"/>
  <c r="AO107" i="15"/>
  <c r="AO89" i="15"/>
  <c r="AR240" i="15" a="1"/>
  <c r="AR240" i="15" s="1"/>
  <c r="AO239" i="15"/>
  <c r="AV238" i="15" a="1"/>
  <c r="AV238" i="15" s="1"/>
  <c r="AU235" i="15"/>
  <c r="AP233" i="15" a="1"/>
  <c r="AP233" i="15" s="1"/>
  <c r="AO219" i="15"/>
  <c r="AO212" i="15"/>
  <c r="AU196" i="15"/>
  <c r="AQ212" i="15"/>
  <c r="AQ233" i="15"/>
  <c r="AV129" i="15" a="1"/>
  <c r="AV129" i="15" s="1"/>
  <c r="AV136" i="15" a="1"/>
  <c r="AV136" i="15" s="1"/>
  <c r="AV150" i="15" a="1"/>
  <c r="AV150" i="15" s="1"/>
  <c r="AV157" i="15" a="1"/>
  <c r="AV157" i="15" s="1"/>
  <c r="AV164" i="15" a="1"/>
  <c r="AV164" i="15" s="1"/>
  <c r="AV171" i="15" a="1"/>
  <c r="AV171" i="15" s="1"/>
  <c r="AU125" i="15"/>
  <c r="AU132" i="15"/>
  <c r="AU153" i="15"/>
  <c r="AU160" i="15"/>
  <c r="AU167" i="15"/>
  <c r="AV125" i="15" a="1"/>
  <c r="AV125" i="15" s="1"/>
  <c r="AV132" i="15" a="1"/>
  <c r="AV132" i="15" s="1"/>
  <c r="AV153" i="15" a="1"/>
  <c r="AV153" i="15" s="1"/>
  <c r="AV160" i="15" a="1"/>
  <c r="AV160" i="15" s="1"/>
  <c r="AV167" i="15" a="1"/>
  <c r="AV167" i="15" s="1"/>
  <c r="AU128" i="15"/>
  <c r="AU135" i="15"/>
  <c r="AU149" i="15"/>
  <c r="AU156" i="15"/>
  <c r="AU163" i="15"/>
  <c r="AU170" i="15"/>
  <c r="AV128" i="15" a="1"/>
  <c r="AV128" i="15" s="1"/>
  <c r="AV135" i="15" a="1"/>
  <c r="AV135" i="15" s="1"/>
  <c r="AV149" i="15" a="1"/>
  <c r="AV149" i="15" s="1"/>
  <c r="AV156" i="15" a="1"/>
  <c r="AV156" i="15" s="1"/>
  <c r="AV163" i="15" a="1"/>
  <c r="AV163" i="15" s="1"/>
  <c r="AV170" i="15" a="1"/>
  <c r="AV170" i="15" s="1"/>
  <c r="AU131" i="15"/>
  <c r="AU152" i="15"/>
  <c r="AU159" i="15"/>
  <c r="AU166" i="15"/>
  <c r="AV131" i="15" a="1"/>
  <c r="AV131" i="15" s="1"/>
  <c r="AV152" i="15" a="1"/>
  <c r="AV152" i="15" s="1"/>
  <c r="AV159" i="15" a="1"/>
  <c r="AV159" i="15" s="1"/>
  <c r="AV166" i="15" a="1"/>
  <c r="AV166" i="15" s="1"/>
  <c r="AU127" i="15"/>
  <c r="AU134" i="15"/>
  <c r="AU155" i="15"/>
  <c r="AU162" i="15"/>
  <c r="AU169" i="15"/>
  <c r="AV127" i="15" a="1"/>
  <c r="AV127" i="15" s="1"/>
  <c r="AV134" i="15" a="1"/>
  <c r="AV134" i="15" s="1"/>
  <c r="AV155" i="15" a="1"/>
  <c r="AV155" i="15" s="1"/>
  <c r="AV162" i="15" a="1"/>
  <c r="AV162" i="15" s="1"/>
  <c r="AV169" i="15" a="1"/>
  <c r="AV169" i="15" s="1"/>
  <c r="AU130" i="15"/>
  <c r="AU126" i="15"/>
  <c r="AV126" i="15" a="1"/>
  <c r="AV126" i="15" s="1"/>
  <c r="AV133" i="15" a="1"/>
  <c r="AV133" i="15" s="1"/>
  <c r="AU129" i="15"/>
  <c r="AU136" i="15"/>
  <c r="AU150" i="15"/>
  <c r="AU157" i="15"/>
  <c r="AU164" i="15"/>
  <c r="AU171" i="15"/>
  <c r="AU199" i="15"/>
  <c r="AU206" i="15"/>
  <c r="AU227" i="15"/>
  <c r="AV130" i="15" a="1"/>
  <c r="AV130" i="15" s="1"/>
  <c r="AU158" i="15"/>
  <c r="AU161" i="15"/>
  <c r="AU172" i="15"/>
  <c r="AV199" i="15" a="1"/>
  <c r="AV199" i="15" s="1"/>
  <c r="AV206" i="15" a="1"/>
  <c r="AV206" i="15" s="1"/>
  <c r="AV227" i="15" a="1"/>
  <c r="AV227" i="15" s="1"/>
  <c r="AV158" i="15" a="1"/>
  <c r="AV158" i="15" s="1"/>
  <c r="AV161" i="15" a="1"/>
  <c r="AV161" i="15" s="1"/>
  <c r="AV172" i="15" a="1"/>
  <c r="AV172" i="15" s="1"/>
  <c r="AU202" i="15"/>
  <c r="AU223" i="15"/>
  <c r="AV202" i="15" a="1"/>
  <c r="AV202" i="15" s="1"/>
  <c r="AV223" i="15" a="1"/>
  <c r="AV223" i="15" s="1"/>
  <c r="AV230" i="15" a="1"/>
  <c r="AV230" i="15" s="1"/>
  <c r="AU198" i="15"/>
  <c r="AU205" i="15"/>
  <c r="AU226" i="15"/>
  <c r="AV198" i="15" a="1"/>
  <c r="AV198" i="15" s="1"/>
  <c r="AV205" i="15" a="1"/>
  <c r="AV205" i="15" s="1"/>
  <c r="AV226" i="15" a="1"/>
  <c r="AV226" i="15" s="1"/>
  <c r="AU201" i="15"/>
  <c r="AU208" i="15"/>
  <c r="AU222" i="15"/>
  <c r="AU229" i="15"/>
  <c r="AU133" i="15"/>
  <c r="AV201" i="15" a="1"/>
  <c r="AV201" i="15" s="1"/>
  <c r="AV208" i="15" a="1"/>
  <c r="AV208" i="15" s="1"/>
  <c r="AV222" i="15" a="1"/>
  <c r="AV222" i="15" s="1"/>
  <c r="AV229" i="15" a="1"/>
  <c r="AV229" i="15" s="1"/>
  <c r="AU151" i="15"/>
  <c r="AU154" i="15"/>
  <c r="AU165" i="15"/>
  <c r="AU168" i="15"/>
  <c r="AU197" i="15"/>
  <c r="AU204" i="15"/>
  <c r="AU225" i="15"/>
  <c r="AU232" i="15"/>
  <c r="AV151" i="15" a="1"/>
  <c r="AV151" i="15" s="1"/>
  <c r="AV154" i="15" a="1"/>
  <c r="AV154" i="15" s="1"/>
  <c r="AV165" i="15" a="1"/>
  <c r="AV165" i="15" s="1"/>
  <c r="AV168" i="15" a="1"/>
  <c r="AV168" i="15" s="1"/>
  <c r="AU200" i="15"/>
  <c r="AV203" i="15" a="1"/>
  <c r="AV203" i="15" s="1"/>
  <c r="AV224" i="15" a="1"/>
  <c r="AV224" i="15" s="1"/>
  <c r="AV231" i="15" a="1"/>
  <c r="AV231" i="15" s="1"/>
  <c r="AO236" i="15"/>
  <c r="AS10" i="15"/>
  <c r="AS29" i="15"/>
  <c r="AS36" i="15"/>
  <c r="AS43" i="15"/>
  <c r="AS50" i="15"/>
  <c r="AS57" i="15"/>
  <c r="AS64" i="15"/>
  <c r="AT10" i="15" a="1"/>
  <c r="AT10" i="15" s="1"/>
  <c r="AT29" i="15" a="1"/>
  <c r="AT29" i="15" s="1"/>
  <c r="AT36" i="15" a="1"/>
  <c r="AT36" i="15" s="1"/>
  <c r="AT43" i="15" a="1"/>
  <c r="AT43" i="15" s="1"/>
  <c r="AT50" i="15" a="1"/>
  <c r="AT50" i="15" s="1"/>
  <c r="AT57" i="15" a="1"/>
  <c r="AT57" i="15" s="1"/>
  <c r="AT64" i="15" a="1"/>
  <c r="AT64" i="15" s="1"/>
  <c r="AS6" i="15"/>
  <c r="AS13" i="15"/>
  <c r="AS32" i="15"/>
  <c r="AS39" i="15"/>
  <c r="AS46" i="15"/>
  <c r="AS53" i="15"/>
  <c r="AS60" i="15"/>
  <c r="AT6" i="15" a="1"/>
  <c r="AT6" i="15" s="1"/>
  <c r="AT13" i="15" a="1"/>
  <c r="AT13" i="15" s="1"/>
  <c r="AT32" i="15" a="1"/>
  <c r="AT32" i="15" s="1"/>
  <c r="AT39" i="15" a="1"/>
  <c r="AT39" i="15" s="1"/>
  <c r="AT46" i="15" a="1"/>
  <c r="AT46" i="15" s="1"/>
  <c r="AT53" i="15" a="1"/>
  <c r="AT53" i="15" s="1"/>
  <c r="AT60" i="15" a="1"/>
  <c r="AT60" i="15" s="1"/>
  <c r="AS9" i="15"/>
  <c r="AS16" i="15"/>
  <c r="AS35" i="15"/>
  <c r="AS42" i="15"/>
  <c r="AS49" i="15"/>
  <c r="AS56" i="15"/>
  <c r="AS63" i="15"/>
  <c r="AT9" i="15" a="1"/>
  <c r="AT9" i="15" s="1"/>
  <c r="AT16" i="15" a="1"/>
  <c r="AT16" i="15" s="1"/>
  <c r="AS5" i="15"/>
  <c r="AS12" i="15"/>
  <c r="AS31" i="15"/>
  <c r="AS38" i="15"/>
  <c r="AS45" i="15"/>
  <c r="AS52" i="15"/>
  <c r="AS59" i="15"/>
  <c r="AT5" i="15" a="1"/>
  <c r="AT5" i="15" s="1"/>
  <c r="AT12" i="15" a="1"/>
  <c r="AT12" i="15" s="1"/>
  <c r="AT31" i="15" a="1"/>
  <c r="AT31" i="15" s="1"/>
  <c r="AT38" i="15" a="1"/>
  <c r="AT38" i="15" s="1"/>
  <c r="AT45" i="15" a="1"/>
  <c r="AT45" i="15" s="1"/>
  <c r="AT52" i="15" a="1"/>
  <c r="AT52" i="15" s="1"/>
  <c r="AT59" i="15" a="1"/>
  <c r="AT59" i="15" s="1"/>
  <c r="AS8" i="15"/>
  <c r="AS15" i="15"/>
  <c r="AS34" i="15"/>
  <c r="AS41" i="15"/>
  <c r="AS48" i="15"/>
  <c r="AS55" i="15"/>
  <c r="AS62" i="15"/>
  <c r="AT8" i="15" a="1"/>
  <c r="AT8" i="15" s="1"/>
  <c r="AT15" i="15" a="1"/>
  <c r="AT15" i="15" s="1"/>
  <c r="AS11" i="15"/>
  <c r="AT11" i="15" a="1"/>
  <c r="AT11" i="15" s="1"/>
  <c r="AT30" i="15" a="1"/>
  <c r="AT30" i="15" s="1"/>
  <c r="AT37" i="15" a="1"/>
  <c r="AT37" i="15" s="1"/>
  <c r="AT44" i="15" a="1"/>
  <c r="AT44" i="15" s="1"/>
  <c r="AT51" i="15" a="1"/>
  <c r="AT51" i="15" s="1"/>
  <c r="AT58" i="15" a="1"/>
  <c r="AT58" i="15" s="1"/>
  <c r="AS7" i="15"/>
  <c r="AS14" i="15"/>
  <c r="AS33" i="15"/>
  <c r="AS40" i="15"/>
  <c r="AS47" i="15"/>
  <c r="AS54" i="15"/>
  <c r="AS61" i="15"/>
  <c r="AT7" i="15" a="1"/>
  <c r="AT7" i="15" s="1"/>
  <c r="AT14" i="15" a="1"/>
  <c r="AT14" i="15" s="1"/>
  <c r="AT35" i="15" a="1"/>
  <c r="AT35" i="15" s="1"/>
  <c r="AT34" i="15" a="1"/>
  <c r="AT34" i="15" s="1"/>
  <c r="AS58" i="15"/>
  <c r="AT61" i="15" a="1"/>
  <c r="AT61" i="15" s="1"/>
  <c r="AT56" i="15" a="1"/>
  <c r="AT56" i="15" s="1"/>
  <c r="AS117" i="15"/>
  <c r="AT33" i="15" a="1"/>
  <c r="AT33" i="15" s="1"/>
  <c r="AT55" i="15" a="1"/>
  <c r="AT55" i="15" s="1"/>
  <c r="AS113" i="15"/>
  <c r="AS51" i="15"/>
  <c r="AT54" i="15" a="1"/>
  <c r="AT54" i="15" s="1"/>
  <c r="AT113" i="15" a="1"/>
  <c r="AT113" i="15" s="1"/>
  <c r="AT49" i="15" a="1"/>
  <c r="AT49" i="15" s="1"/>
  <c r="AS116" i="15"/>
  <c r="AS30" i="15"/>
  <c r="AT48" i="15" a="1"/>
  <c r="AT48" i="15" s="1"/>
  <c r="AS119" i="15"/>
  <c r="AS44" i="15"/>
  <c r="AT47" i="15" a="1"/>
  <c r="AT47" i="15" s="1"/>
  <c r="AT42" i="15" a="1"/>
  <c r="AT42" i="15" s="1"/>
  <c r="AT41" i="15" a="1"/>
  <c r="AT41" i="15" s="1"/>
  <c r="AT63" i="15" a="1"/>
  <c r="AT63" i="15" s="1"/>
  <c r="AS37" i="15"/>
  <c r="AT40" i="15" a="1"/>
  <c r="AT40" i="15" s="1"/>
  <c r="AT62" i="15" a="1"/>
  <c r="AT62" i="15" s="1"/>
  <c r="AS121" i="15"/>
  <c r="AT121" i="15" a="1"/>
  <c r="AT121" i="15" s="1"/>
  <c r="AS124" i="15"/>
  <c r="AT124" i="15" a="1"/>
  <c r="AT124" i="15" s="1"/>
  <c r="AS118" i="15"/>
  <c r="AS120" i="15"/>
  <c r="AT116" i="15" a="1"/>
  <c r="AT116" i="15" s="1"/>
  <c r="AT118" i="15" a="1"/>
  <c r="AT118" i="15" s="1"/>
  <c r="AT120" i="15" a="1"/>
  <c r="AT120" i="15" s="1"/>
  <c r="AS123" i="15"/>
  <c r="AT123" i="15" a="1"/>
  <c r="AT123" i="15" s="1"/>
  <c r="AS114" i="15"/>
  <c r="AT114" i="15" a="1"/>
  <c r="AT114" i="15" s="1"/>
  <c r="AS122" i="15"/>
  <c r="AT122" i="15" a="1"/>
  <c r="AT122" i="15" s="1"/>
  <c r="AS115" i="15"/>
  <c r="AT115" i="15" a="1"/>
  <c r="AT115" i="15" s="1"/>
  <c r="AT117" i="15" a="1"/>
  <c r="AT117" i="15" s="1"/>
  <c r="AT119" i="15" a="1"/>
  <c r="AT119" i="15" s="1"/>
  <c r="AS142" i="15"/>
  <c r="AT142" i="15" a="1"/>
  <c r="AT142" i="15" s="1"/>
  <c r="AT177" i="15" a="1"/>
  <c r="AT177" i="15" s="1"/>
  <c r="AS138" i="15"/>
  <c r="AS145" i="15"/>
  <c r="AS173" i="15"/>
  <c r="AT138" i="15" a="1"/>
  <c r="AT138" i="15" s="1"/>
  <c r="AT145" i="15" a="1"/>
  <c r="AT145" i="15" s="1"/>
  <c r="AS141" i="15"/>
  <c r="AS148" i="15"/>
  <c r="AT141" i="15" a="1"/>
  <c r="AT141" i="15" s="1"/>
  <c r="AT148" i="15" a="1"/>
  <c r="AT148" i="15" s="1"/>
  <c r="AS137" i="15"/>
  <c r="AS144" i="15"/>
  <c r="AT137" i="15" a="1"/>
  <c r="AT137" i="15" s="1"/>
  <c r="AT144" i="15" a="1"/>
  <c r="AT144" i="15" s="1"/>
  <c r="AT179" i="15" a="1"/>
  <c r="AT179" i="15" s="1"/>
  <c r="AS140" i="15"/>
  <c r="AS147" i="15"/>
  <c r="AS175" i="15"/>
  <c r="AT140" i="15" a="1"/>
  <c r="AT140" i="15" s="1"/>
  <c r="AT139" i="15" a="1"/>
  <c r="AT139" i="15" s="1"/>
  <c r="AT146" i="15" a="1"/>
  <c r="AT146" i="15" s="1"/>
  <c r="AT174" i="15" a="1"/>
  <c r="AT174" i="15" s="1"/>
  <c r="AS146" i="15"/>
  <c r="AT181" i="15" a="1"/>
  <c r="AT181" i="15" s="1"/>
  <c r="AT188" i="15" a="1"/>
  <c r="AT188" i="15" s="1"/>
  <c r="AT195" i="15" a="1"/>
  <c r="AT195" i="15" s="1"/>
  <c r="AT209" i="15" a="1"/>
  <c r="AT209" i="15" s="1"/>
  <c r="AT216" i="15" a="1"/>
  <c r="AT216" i="15" s="1"/>
  <c r="AS143" i="15"/>
  <c r="AS184" i="15"/>
  <c r="AS191" i="15"/>
  <c r="AS212" i="15"/>
  <c r="AS219" i="15"/>
  <c r="AT143" i="15" a="1"/>
  <c r="AT143" i="15" s="1"/>
  <c r="AT184" i="15" a="1"/>
  <c r="AT184" i="15" s="1"/>
  <c r="AT191" i="15" a="1"/>
  <c r="AT191" i="15" s="1"/>
  <c r="AT212" i="15" a="1"/>
  <c r="AT212" i="15" s="1"/>
  <c r="AT219" i="15" a="1"/>
  <c r="AT219" i="15" s="1"/>
  <c r="AS180" i="15"/>
  <c r="AS187" i="15"/>
  <c r="AS194" i="15"/>
  <c r="AS215" i="15"/>
  <c r="AS236" i="15"/>
  <c r="AT173" i="15" a="1"/>
  <c r="AT173" i="15" s="1"/>
  <c r="AS174" i="15"/>
  <c r="AS178" i="15"/>
  <c r="AT180" i="15" a="1"/>
  <c r="AT180" i="15" s="1"/>
  <c r="AT187" i="15" a="1"/>
  <c r="AT187" i="15" s="1"/>
  <c r="AT194" i="15" a="1"/>
  <c r="AT194" i="15" s="1"/>
  <c r="AT215" i="15" a="1"/>
  <c r="AT215" i="15" s="1"/>
  <c r="AT178" i="15" a="1"/>
  <c r="AT178" i="15" s="1"/>
  <c r="AS183" i="15"/>
  <c r="AS190" i="15"/>
  <c r="AS211" i="15"/>
  <c r="AS218" i="15"/>
  <c r="AS139" i="15"/>
  <c r="AT175" i="15" a="1"/>
  <c r="AT175" i="15" s="1"/>
  <c r="AT183" i="15" a="1"/>
  <c r="AT183" i="15" s="1"/>
  <c r="AT190" i="15" a="1"/>
  <c r="AT190" i="15" s="1"/>
  <c r="AT211" i="15" a="1"/>
  <c r="AT211" i="15" s="1"/>
  <c r="AT218" i="15" a="1"/>
  <c r="AT218" i="15" s="1"/>
  <c r="AS186" i="15"/>
  <c r="AS193" i="15"/>
  <c r="AS214" i="15"/>
  <c r="AS176" i="15"/>
  <c r="AT186" i="15" a="1"/>
  <c r="AT186" i="15" s="1"/>
  <c r="AT193" i="15" a="1"/>
  <c r="AT193" i="15" s="1"/>
  <c r="AT214" i="15" a="1"/>
  <c r="AT214" i="15" s="1"/>
  <c r="AT235" i="15" a="1"/>
  <c r="AT235" i="15" s="1"/>
  <c r="AT176" i="15" a="1"/>
  <c r="AT176" i="15" s="1"/>
  <c r="AS179" i="15"/>
  <c r="AT182" i="15" a="1"/>
  <c r="AT182" i="15" s="1"/>
  <c r="AT189" i="15" a="1"/>
  <c r="AT189" i="15" s="1"/>
  <c r="AT196" i="15" a="1"/>
  <c r="AT196" i="15" s="1"/>
  <c r="AS185" i="15"/>
  <c r="AS192" i="15"/>
  <c r="AT147" i="15" a="1"/>
  <c r="AT147" i="15" s="1"/>
  <c r="AT185" i="15" a="1"/>
  <c r="AT185" i="15" s="1"/>
  <c r="AT192" i="15" a="1"/>
  <c r="AT192" i="15" s="1"/>
  <c r="AS177" i="15"/>
  <c r="AS181" i="15"/>
  <c r="AS188" i="15"/>
  <c r="AS195" i="15"/>
  <c r="AS209" i="15"/>
  <c r="AS216" i="15"/>
  <c r="AQ240" i="15"/>
  <c r="AU238" i="15"/>
  <c r="AO233" i="15"/>
  <c r="AU230" i="15"/>
  <c r="AS196" i="15"/>
  <c r="AO191" i="15"/>
  <c r="AV237" i="15" a="1"/>
  <c r="AV237" i="15" s="1"/>
  <c r="AV218" i="15" a="1"/>
  <c r="AV218" i="15" s="1"/>
  <c r="AR237" i="15" a="1"/>
  <c r="AR237" i="15" s="1"/>
  <c r="AS235" i="15"/>
  <c r="AV197" i="15" a="1"/>
  <c r="AV197" i="15" s="1"/>
  <c r="AO238" i="15"/>
  <c r="AS128" i="15"/>
  <c r="AS135" i="15"/>
  <c r="AS149" i="15"/>
  <c r="AS156" i="15"/>
  <c r="AS163" i="15"/>
  <c r="AS170" i="15"/>
  <c r="AT128" i="15" a="1"/>
  <c r="AT128" i="15" s="1"/>
  <c r="AT135" i="15" a="1"/>
  <c r="AT135" i="15" s="1"/>
  <c r="AT149" i="15" a="1"/>
  <c r="AT149" i="15" s="1"/>
  <c r="AT156" i="15" a="1"/>
  <c r="AT156" i="15" s="1"/>
  <c r="AT163" i="15" a="1"/>
  <c r="AT163" i="15" s="1"/>
  <c r="AT170" i="15" a="1"/>
  <c r="AT170" i="15" s="1"/>
  <c r="AS131" i="15"/>
  <c r="AS152" i="15"/>
  <c r="AS159" i="15"/>
  <c r="AS166" i="15"/>
  <c r="AT131" i="15" a="1"/>
  <c r="AT131" i="15" s="1"/>
  <c r="AT152" i="15" a="1"/>
  <c r="AT152" i="15" s="1"/>
  <c r="AT159" i="15" a="1"/>
  <c r="AT159" i="15" s="1"/>
  <c r="AT166" i="15" a="1"/>
  <c r="AT166" i="15" s="1"/>
  <c r="AS127" i="15"/>
  <c r="AS134" i="15"/>
  <c r="AS155" i="15"/>
  <c r="AS162" i="15"/>
  <c r="AS169" i="15"/>
  <c r="AT127" i="15" a="1"/>
  <c r="AT127" i="15" s="1"/>
  <c r="AT134" i="15" a="1"/>
  <c r="AT134" i="15" s="1"/>
  <c r="AT155" i="15" a="1"/>
  <c r="AT155" i="15" s="1"/>
  <c r="AT162" i="15" a="1"/>
  <c r="AT162" i="15" s="1"/>
  <c r="AT169" i="15" a="1"/>
  <c r="AT169" i="15" s="1"/>
  <c r="AS130" i="15"/>
  <c r="AS151" i="15"/>
  <c r="AS158" i="15"/>
  <c r="AS165" i="15"/>
  <c r="AS172" i="15"/>
  <c r="AT130" i="15" a="1"/>
  <c r="AT130" i="15" s="1"/>
  <c r="AT151" i="15" a="1"/>
  <c r="AT151" i="15" s="1"/>
  <c r="AT158" i="15" a="1"/>
  <c r="AT158" i="15" s="1"/>
  <c r="AT165" i="15" a="1"/>
  <c r="AT165" i="15" s="1"/>
  <c r="AT172" i="15" a="1"/>
  <c r="AT172" i="15" s="1"/>
  <c r="AS126" i="15"/>
  <c r="AS133" i="15"/>
  <c r="AS154" i="15"/>
  <c r="AS161" i="15"/>
  <c r="AS168" i="15"/>
  <c r="AT126" i="15" a="1"/>
  <c r="AT126" i="15" s="1"/>
  <c r="AT133" i="15" a="1"/>
  <c r="AT133" i="15" s="1"/>
  <c r="AT129" i="15" a="1"/>
  <c r="AT129" i="15" s="1"/>
  <c r="AS125" i="15"/>
  <c r="AS132" i="15"/>
  <c r="AT125" i="15" a="1"/>
  <c r="AT125" i="15" s="1"/>
  <c r="AT132" i="15" a="1"/>
  <c r="AT132" i="15" s="1"/>
  <c r="AT153" i="15" a="1"/>
  <c r="AT153" i="15" s="1"/>
  <c r="AT160" i="15" a="1"/>
  <c r="AT160" i="15" s="1"/>
  <c r="AT167" i="15" a="1"/>
  <c r="AT167" i="15" s="1"/>
  <c r="AT202" i="15" a="1"/>
  <c r="AT202" i="15" s="1"/>
  <c r="AT223" i="15" a="1"/>
  <c r="AT223" i="15" s="1"/>
  <c r="AT230" i="15" a="1"/>
  <c r="AT230" i="15" s="1"/>
  <c r="AS198" i="15"/>
  <c r="AS205" i="15"/>
  <c r="AS226" i="15"/>
  <c r="AS160" i="15"/>
  <c r="AT198" i="15" a="1"/>
  <c r="AT198" i="15" s="1"/>
  <c r="AT205" i="15" a="1"/>
  <c r="AT205" i="15" s="1"/>
  <c r="AS157" i="15"/>
  <c r="AS171" i="15"/>
  <c r="AS201" i="15"/>
  <c r="AS208" i="15"/>
  <c r="AS222" i="15"/>
  <c r="AS229" i="15"/>
  <c r="AT157" i="15" a="1"/>
  <c r="AT157" i="15" s="1"/>
  <c r="AT171" i="15" a="1"/>
  <c r="AT171" i="15" s="1"/>
  <c r="AT201" i="15" a="1"/>
  <c r="AT201" i="15" s="1"/>
  <c r="AT208" i="15" a="1"/>
  <c r="AT208" i="15" s="1"/>
  <c r="AT222" i="15" a="1"/>
  <c r="AT222" i="15" s="1"/>
  <c r="AT229" i="15" a="1"/>
  <c r="AT229" i="15" s="1"/>
  <c r="AS129" i="15"/>
  <c r="AS197" i="15"/>
  <c r="AS204" i="15"/>
  <c r="AS225" i="15"/>
  <c r="AS232" i="15"/>
  <c r="AT154" i="15" a="1"/>
  <c r="AT154" i="15" s="1"/>
  <c r="AT168" i="15" a="1"/>
  <c r="AT168" i="15" s="1"/>
  <c r="AT197" i="15" a="1"/>
  <c r="AT197" i="15" s="1"/>
  <c r="AT204" i="15" a="1"/>
  <c r="AT204" i="15" s="1"/>
  <c r="AT225" i="15" a="1"/>
  <c r="AT225" i="15" s="1"/>
  <c r="AT232" i="15" a="1"/>
  <c r="AT232" i="15" s="1"/>
  <c r="AS200" i="15"/>
  <c r="AS207" i="15"/>
  <c r="AS221" i="15"/>
  <c r="AS228" i="15"/>
  <c r="AT200" i="15" a="1"/>
  <c r="AT200" i="15" s="1"/>
  <c r="AT207" i="15" a="1"/>
  <c r="AT207" i="15" s="1"/>
  <c r="AT221" i="15" a="1"/>
  <c r="AT221" i="15" s="1"/>
  <c r="AT228" i="15" a="1"/>
  <c r="AT228" i="15" s="1"/>
  <c r="AS153" i="15"/>
  <c r="AS167" i="15"/>
  <c r="AS136" i="15"/>
  <c r="AS150" i="15"/>
  <c r="AS164" i="15"/>
  <c r="AT203" i="15" a="1"/>
  <c r="AT203" i="15" s="1"/>
  <c r="AT136" i="15" a="1"/>
  <c r="AT136" i="15" s="1"/>
  <c r="AT150" i="15" a="1"/>
  <c r="AT150" i="15" s="1"/>
  <c r="AT164" i="15" a="1"/>
  <c r="AT164" i="15" s="1"/>
  <c r="AT161" i="15" a="1"/>
  <c r="AT161" i="15" s="1"/>
  <c r="AS202" i="15"/>
  <c r="AS223" i="15"/>
  <c r="AS230" i="15"/>
  <c r="AR138" i="15" a="1"/>
  <c r="AR138" i="15" s="1"/>
  <c r="AR145" i="15" a="1"/>
  <c r="AR145" i="15" s="1"/>
  <c r="AR173" i="15" a="1"/>
  <c r="AR173" i="15" s="1"/>
  <c r="AQ141" i="15"/>
  <c r="AQ148" i="15"/>
  <c r="AQ176" i="15"/>
  <c r="AR141" i="15" a="1"/>
  <c r="AR141" i="15" s="1"/>
  <c r="AR148" i="15" a="1"/>
  <c r="AR148" i="15" s="1"/>
  <c r="AR176" i="15" a="1"/>
  <c r="AR176" i="15" s="1"/>
  <c r="AQ137" i="15"/>
  <c r="AQ144" i="15"/>
  <c r="AR137" i="15" a="1"/>
  <c r="AR137" i="15" s="1"/>
  <c r="AR144" i="15" a="1"/>
  <c r="AR144" i="15" s="1"/>
  <c r="AQ140" i="15"/>
  <c r="AQ147" i="15"/>
  <c r="AR140" i="15" a="1"/>
  <c r="AR140" i="15" s="1"/>
  <c r="AR147" i="15" a="1"/>
  <c r="AR147" i="15" s="1"/>
  <c r="AQ143" i="15"/>
  <c r="AQ178" i="15"/>
  <c r="AR143" i="15" a="1"/>
  <c r="AR143" i="15" s="1"/>
  <c r="AR178" i="15" a="1"/>
  <c r="AR178" i="15" s="1"/>
  <c r="AQ139" i="15"/>
  <c r="AQ138" i="15"/>
  <c r="AQ145" i="15"/>
  <c r="AQ173" i="15"/>
  <c r="AQ187" i="15"/>
  <c r="AQ194" i="15"/>
  <c r="AQ215" i="15"/>
  <c r="AQ174" i="15"/>
  <c r="AQ180" i="15"/>
  <c r="AR187" i="15" a="1"/>
  <c r="AR187" i="15" s="1"/>
  <c r="AR194" i="15" a="1"/>
  <c r="AR194" i="15" s="1"/>
  <c r="AR215" i="15" a="1"/>
  <c r="AR215" i="15" s="1"/>
  <c r="AQ142" i="15"/>
  <c r="AR174" i="15" a="1"/>
  <c r="AR174" i="15" s="1"/>
  <c r="AR180" i="15" a="1"/>
  <c r="AR180" i="15" s="1"/>
  <c r="AQ183" i="15"/>
  <c r="AQ190" i="15"/>
  <c r="AQ211" i="15"/>
  <c r="AQ218" i="15"/>
  <c r="AR142" i="15" a="1"/>
  <c r="AR142" i="15" s="1"/>
  <c r="AR183" i="15" a="1"/>
  <c r="AR183" i="15" s="1"/>
  <c r="AR190" i="15" a="1"/>
  <c r="AR190" i="15" s="1"/>
  <c r="AR211" i="15" a="1"/>
  <c r="AR211" i="15" s="1"/>
  <c r="AR218" i="15" a="1"/>
  <c r="AR218" i="15" s="1"/>
  <c r="AR139" i="15" a="1"/>
  <c r="AR139" i="15" s="1"/>
  <c r="AQ175" i="15"/>
  <c r="AQ186" i="15"/>
  <c r="AQ193" i="15"/>
  <c r="AQ214" i="15"/>
  <c r="AR175" i="15" a="1"/>
  <c r="AR175" i="15" s="1"/>
  <c r="AR186" i="15" a="1"/>
  <c r="AR186" i="15" s="1"/>
  <c r="AR193" i="15" a="1"/>
  <c r="AR193" i="15" s="1"/>
  <c r="AR214" i="15" a="1"/>
  <c r="AR214" i="15" s="1"/>
  <c r="AR235" i="15" a="1"/>
  <c r="AR235" i="15" s="1"/>
  <c r="AQ182" i="15"/>
  <c r="AQ189" i="15"/>
  <c r="AQ196" i="15"/>
  <c r="AQ210" i="15"/>
  <c r="AQ217" i="15"/>
  <c r="AQ179" i="15"/>
  <c r="AR182" i="15" a="1"/>
  <c r="AR182" i="15" s="1"/>
  <c r="AR189" i="15" a="1"/>
  <c r="AR189" i="15" s="1"/>
  <c r="AR196" i="15" a="1"/>
  <c r="AR196" i="15" s="1"/>
  <c r="AR210" i="15" a="1"/>
  <c r="AR210" i="15" s="1"/>
  <c r="AR217" i="15" a="1"/>
  <c r="AR217" i="15" s="1"/>
  <c r="AR179" i="15" a="1"/>
  <c r="AR179" i="15" s="1"/>
  <c r="AQ185" i="15"/>
  <c r="AQ192" i="15"/>
  <c r="AQ213" i="15"/>
  <c r="AQ220" i="15"/>
  <c r="AQ234" i="15"/>
  <c r="AQ177" i="15"/>
  <c r="AQ181" i="15"/>
  <c r="AQ188" i="15"/>
  <c r="AQ195" i="15"/>
  <c r="AQ146" i="15"/>
  <c r="AR177" i="15" a="1"/>
  <c r="AR177" i="15" s="1"/>
  <c r="AR181" i="15" a="1"/>
  <c r="AR181" i="15" s="1"/>
  <c r="AR188" i="15" a="1"/>
  <c r="AR188" i="15" s="1"/>
  <c r="AR195" i="15" a="1"/>
  <c r="AR195" i="15" s="1"/>
  <c r="AR146" i="15" a="1"/>
  <c r="AR146" i="15" s="1"/>
  <c r="AQ184" i="15"/>
  <c r="AQ191" i="15"/>
  <c r="AR184" i="15" a="1"/>
  <c r="AR184" i="15" s="1"/>
  <c r="AR191" i="15" a="1"/>
  <c r="AR191" i="15" s="1"/>
  <c r="AR212" i="15" a="1"/>
  <c r="AR212" i="15" s="1"/>
  <c r="AR219" i="15" a="1"/>
  <c r="AR219" i="15" s="1"/>
  <c r="AR233" i="15" a="1"/>
  <c r="AR233" i="15" s="1"/>
  <c r="AP240" i="15" a="1"/>
  <c r="AP240" i="15" s="1"/>
  <c r="AT238" i="15" a="1"/>
  <c r="AT238" i="15" s="1"/>
  <c r="AQ237" i="15"/>
  <c r="AS231" i="15"/>
  <c r="AS182" i="15"/>
  <c r="AR131" i="15" a="1"/>
  <c r="AR131" i="15" s="1"/>
  <c r="AR152" i="15" a="1"/>
  <c r="AR152" i="15" s="1"/>
  <c r="AR159" i="15" a="1"/>
  <c r="AR159" i="15" s="1"/>
  <c r="AR166" i="15" a="1"/>
  <c r="AR166" i="15" s="1"/>
  <c r="AQ127" i="15"/>
  <c r="AQ134" i="15"/>
  <c r="AQ155" i="15"/>
  <c r="AQ162" i="15"/>
  <c r="AQ169" i="15"/>
  <c r="AR127" i="15" a="1"/>
  <c r="AR127" i="15" s="1"/>
  <c r="AR134" i="15" a="1"/>
  <c r="AR134" i="15" s="1"/>
  <c r="AR155" i="15" a="1"/>
  <c r="AR155" i="15" s="1"/>
  <c r="AR162" i="15" a="1"/>
  <c r="AR162" i="15" s="1"/>
  <c r="AR169" i="15" a="1"/>
  <c r="AR169" i="15" s="1"/>
  <c r="AQ130" i="15"/>
  <c r="AQ151" i="15"/>
  <c r="AQ158" i="15"/>
  <c r="AQ165" i="15"/>
  <c r="AQ172" i="15"/>
  <c r="AR130" i="15" a="1"/>
  <c r="AR130" i="15" s="1"/>
  <c r="AR151" i="15" a="1"/>
  <c r="AR151" i="15" s="1"/>
  <c r="AR158" i="15" a="1"/>
  <c r="AR158" i="15" s="1"/>
  <c r="AR165" i="15" a="1"/>
  <c r="AR165" i="15" s="1"/>
  <c r="AR172" i="15" a="1"/>
  <c r="AR172" i="15" s="1"/>
  <c r="AQ126" i="15"/>
  <c r="AQ133" i="15"/>
  <c r="AQ154" i="15"/>
  <c r="AQ161" i="15"/>
  <c r="AQ168" i="15"/>
  <c r="AR126" i="15" a="1"/>
  <c r="AR126" i="15" s="1"/>
  <c r="AR133" i="15" a="1"/>
  <c r="AR133" i="15" s="1"/>
  <c r="AR154" i="15" a="1"/>
  <c r="AR154" i="15" s="1"/>
  <c r="AR161" i="15" a="1"/>
  <c r="AR161" i="15" s="1"/>
  <c r="AR168" i="15" a="1"/>
  <c r="AR168" i="15" s="1"/>
  <c r="AQ129" i="15"/>
  <c r="AQ136" i="15"/>
  <c r="AQ150" i="15"/>
  <c r="AQ157" i="15"/>
  <c r="AQ164" i="15"/>
  <c r="AQ171" i="15"/>
  <c r="AR129" i="15" a="1"/>
  <c r="AR129" i="15" s="1"/>
  <c r="AR136" i="15" a="1"/>
  <c r="AR136" i="15" s="1"/>
  <c r="AR150" i="15" a="1"/>
  <c r="AR150" i="15" s="1"/>
  <c r="AR157" i="15" a="1"/>
  <c r="AR157" i="15" s="1"/>
  <c r="AR164" i="15" a="1"/>
  <c r="AR164" i="15" s="1"/>
  <c r="AR171" i="15" a="1"/>
  <c r="AR171" i="15" s="1"/>
  <c r="AQ125" i="15"/>
  <c r="AQ132" i="15"/>
  <c r="AR125" i="15" a="1"/>
  <c r="AR125" i="15" s="1"/>
  <c r="AQ128" i="15"/>
  <c r="AR128" i="15" a="1"/>
  <c r="AR128" i="15" s="1"/>
  <c r="AR135" i="15" a="1"/>
  <c r="AR135" i="15" s="1"/>
  <c r="AQ131" i="15"/>
  <c r="AQ152" i="15"/>
  <c r="AQ159" i="15"/>
  <c r="AQ166" i="15"/>
  <c r="AR160" i="15" a="1"/>
  <c r="AR160" i="15" s="1"/>
  <c r="AQ201" i="15"/>
  <c r="AQ208" i="15"/>
  <c r="AQ222" i="15"/>
  <c r="AQ229" i="15"/>
  <c r="AR201" i="15" a="1"/>
  <c r="AR201" i="15" s="1"/>
  <c r="AR208" i="15" a="1"/>
  <c r="AR208" i="15" s="1"/>
  <c r="AR222" i="15" a="1"/>
  <c r="AR222" i="15" s="1"/>
  <c r="AQ197" i="15"/>
  <c r="AQ204" i="15"/>
  <c r="AR197" i="15" a="1"/>
  <c r="AR197" i="15" s="1"/>
  <c r="AR204" i="15" a="1"/>
  <c r="AR204" i="15" s="1"/>
  <c r="AR225" i="15" a="1"/>
  <c r="AR225" i="15" s="1"/>
  <c r="AR232" i="15" a="1"/>
  <c r="AR232" i="15" s="1"/>
  <c r="AQ156" i="15"/>
  <c r="AQ170" i="15"/>
  <c r="AQ200" i="15"/>
  <c r="AQ207" i="15"/>
  <c r="AQ221" i="15"/>
  <c r="AQ228" i="15"/>
  <c r="AR156" i="15" a="1"/>
  <c r="AR156" i="15" s="1"/>
  <c r="AR170" i="15" a="1"/>
  <c r="AR170" i="15" s="1"/>
  <c r="AR200" i="15" a="1"/>
  <c r="AR200" i="15" s="1"/>
  <c r="AR207" i="15" a="1"/>
  <c r="AR207" i="15" s="1"/>
  <c r="AR221" i="15" a="1"/>
  <c r="AR221" i="15" s="1"/>
  <c r="AR228" i="15" a="1"/>
  <c r="AR228" i="15" s="1"/>
  <c r="AQ153" i="15"/>
  <c r="AQ167" i="15"/>
  <c r="AQ203" i="15"/>
  <c r="AQ224" i="15"/>
  <c r="AQ231" i="15"/>
  <c r="AR153" i="15" a="1"/>
  <c r="AR153" i="15" s="1"/>
  <c r="AR167" i="15" a="1"/>
  <c r="AR167" i="15" s="1"/>
  <c r="AR203" i="15" a="1"/>
  <c r="AR203" i="15" s="1"/>
  <c r="AR224" i="15" a="1"/>
  <c r="AR224" i="15" s="1"/>
  <c r="AR231" i="15" a="1"/>
  <c r="AR231" i="15" s="1"/>
  <c r="AQ199" i="15"/>
  <c r="AQ206" i="15"/>
  <c r="AQ227" i="15"/>
  <c r="AR132" i="15" a="1"/>
  <c r="AR132" i="15" s="1"/>
  <c r="AQ202" i="15"/>
  <c r="AQ149" i="15"/>
  <c r="AQ163" i="15"/>
  <c r="AR149" i="15" a="1"/>
  <c r="AR149" i="15" s="1"/>
  <c r="AR163" i="15" a="1"/>
  <c r="AR163" i="15" s="1"/>
  <c r="AQ135" i="15"/>
  <c r="AQ160" i="15"/>
  <c r="AR198" i="15" a="1"/>
  <c r="AR198" i="15" s="1"/>
  <c r="AR205" i="15" a="1"/>
  <c r="AR205" i="15" s="1"/>
  <c r="AR226" i="15" a="1"/>
  <c r="AR226" i="15" s="1"/>
  <c r="AV239" i="15" a="1"/>
  <c r="AV239" i="15" s="1"/>
  <c r="AS238" i="15"/>
  <c r="AQ235" i="15"/>
  <c r="AV234" i="15" a="1"/>
  <c r="AV234" i="15" s="1"/>
  <c r="AR230" i="15" a="1"/>
  <c r="AR230" i="15" s="1"/>
  <c r="AR229" i="15" a="1"/>
  <c r="AR229" i="15" s="1"/>
  <c r="AT199" i="15" a="1"/>
  <c r="AT199" i="15" s="1"/>
  <c r="AO137" i="15"/>
  <c r="AO144" i="15"/>
  <c r="AP137" i="15" a="1"/>
  <c r="AP137" i="15" s="1"/>
  <c r="AP144" i="15" a="1"/>
  <c r="AP144" i="15" s="1"/>
  <c r="AP179" i="15" a="1"/>
  <c r="AP179" i="15" s="1"/>
  <c r="AO140" i="15"/>
  <c r="AO147" i="15"/>
  <c r="AO175" i="15"/>
  <c r="AP140" i="15" a="1"/>
  <c r="AP140" i="15" s="1"/>
  <c r="AP147" i="15" a="1"/>
  <c r="AP147" i="15" s="1"/>
  <c r="AO143" i="15"/>
  <c r="AP143" i="15" a="1"/>
  <c r="AP143" i="15" s="1"/>
  <c r="AO139" i="15"/>
  <c r="AO146" i="15"/>
  <c r="AP139" i="15" a="1"/>
  <c r="AP139" i="15" s="1"/>
  <c r="AP146" i="15" a="1"/>
  <c r="AP146" i="15" s="1"/>
  <c r="AP174" i="15" a="1"/>
  <c r="AP174" i="15" s="1"/>
  <c r="AO142" i="15"/>
  <c r="AO177" i="15"/>
  <c r="AP141" i="15" a="1"/>
  <c r="AP141" i="15" s="1"/>
  <c r="AP148" i="15" a="1"/>
  <c r="AP148" i="15" s="1"/>
  <c r="AP176" i="15" a="1"/>
  <c r="AP176" i="15" s="1"/>
  <c r="AP142" i="15" a="1"/>
  <c r="AP142" i="15" s="1"/>
  <c r="AP145" i="15" a="1"/>
  <c r="AP145" i="15" s="1"/>
  <c r="AO174" i="15"/>
  <c r="AO178" i="15"/>
  <c r="AP183" i="15" a="1"/>
  <c r="AP183" i="15" s="1"/>
  <c r="AP190" i="15" a="1"/>
  <c r="AP190" i="15" s="1"/>
  <c r="AP211" i="15" a="1"/>
  <c r="AP211" i="15" s="1"/>
  <c r="AP218" i="15" a="1"/>
  <c r="AP218" i="15" s="1"/>
  <c r="AO173" i="15"/>
  <c r="AP178" i="15" a="1"/>
  <c r="AP178" i="15" s="1"/>
  <c r="AO186" i="15"/>
  <c r="AO193" i="15"/>
  <c r="AO214" i="15"/>
  <c r="AP173" i="15" a="1"/>
  <c r="AP173" i="15" s="1"/>
  <c r="AP186" i="15" a="1"/>
  <c r="AP186" i="15" s="1"/>
  <c r="AP193" i="15" a="1"/>
  <c r="AP193" i="15" s="1"/>
  <c r="AP214" i="15" a="1"/>
  <c r="AP214" i="15" s="1"/>
  <c r="AO141" i="15"/>
  <c r="AP175" i="15" a="1"/>
  <c r="AP175" i="15" s="1"/>
  <c r="AO182" i="15"/>
  <c r="AO189" i="15"/>
  <c r="AO196" i="15"/>
  <c r="AO210" i="15"/>
  <c r="AO217" i="15"/>
  <c r="AP182" i="15" a="1"/>
  <c r="AP182" i="15" s="1"/>
  <c r="AP189" i="15" a="1"/>
  <c r="AP189" i="15" s="1"/>
  <c r="AP196" i="15" a="1"/>
  <c r="AP196" i="15" s="1"/>
  <c r="AP210" i="15" a="1"/>
  <c r="AP210" i="15" s="1"/>
  <c r="AP217" i="15" a="1"/>
  <c r="AP217" i="15" s="1"/>
  <c r="AO185" i="15"/>
  <c r="AO192" i="15"/>
  <c r="AO213" i="15"/>
  <c r="AO220" i="15"/>
  <c r="AO234" i="15"/>
  <c r="AO138" i="15"/>
  <c r="AO176" i="15"/>
  <c r="AO179" i="15"/>
  <c r="AP185" i="15" a="1"/>
  <c r="AP185" i="15" s="1"/>
  <c r="AP192" i="15" a="1"/>
  <c r="AP192" i="15" s="1"/>
  <c r="AP213" i="15" a="1"/>
  <c r="AP213" i="15" s="1"/>
  <c r="AP220" i="15" a="1"/>
  <c r="AP220" i="15" s="1"/>
  <c r="AP234" i="15" a="1"/>
  <c r="AP234" i="15" s="1"/>
  <c r="AP138" i="15" a="1"/>
  <c r="AP138" i="15" s="1"/>
  <c r="AO181" i="15"/>
  <c r="AO188" i="15"/>
  <c r="AO195" i="15"/>
  <c r="AO209" i="15"/>
  <c r="AO216" i="15"/>
  <c r="AP177" i="15" a="1"/>
  <c r="AP177" i="15" s="1"/>
  <c r="AP181" i="15" a="1"/>
  <c r="AP181" i="15" s="1"/>
  <c r="AP188" i="15" a="1"/>
  <c r="AP188" i="15" s="1"/>
  <c r="AP195" i="15" a="1"/>
  <c r="AP195" i="15" s="1"/>
  <c r="AP209" i="15" a="1"/>
  <c r="AP209" i="15" s="1"/>
  <c r="AP216" i="15" a="1"/>
  <c r="AP216" i="15" s="1"/>
  <c r="AP184" i="15" a="1"/>
  <c r="AP184" i="15" s="1"/>
  <c r="AP191" i="15" a="1"/>
  <c r="AP191" i="15" s="1"/>
  <c r="AO187" i="15"/>
  <c r="AO194" i="15"/>
  <c r="AO148" i="15"/>
  <c r="AO180" i="15"/>
  <c r="AP187" i="15" a="1"/>
  <c r="AP187" i="15" s="1"/>
  <c r="AP194" i="15" a="1"/>
  <c r="AP194" i="15" s="1"/>
  <c r="AO145" i="15"/>
  <c r="AP180" i="15" a="1"/>
  <c r="AP180" i="15" s="1"/>
  <c r="AO183" i="15"/>
  <c r="AO190" i="15"/>
  <c r="AO211" i="15"/>
  <c r="AO218" i="15"/>
  <c r="AO130" i="15"/>
  <c r="AO151" i="15"/>
  <c r="AO158" i="15"/>
  <c r="AO165" i="15"/>
  <c r="AO172" i="15"/>
  <c r="AP130" i="15" a="1"/>
  <c r="AP130" i="15" s="1"/>
  <c r="AP151" i="15" a="1"/>
  <c r="AP151" i="15" s="1"/>
  <c r="AP158" i="15" a="1"/>
  <c r="AP158" i="15" s="1"/>
  <c r="AP165" i="15" a="1"/>
  <c r="AP165" i="15" s="1"/>
  <c r="AP172" i="15" a="1"/>
  <c r="AP172" i="15" s="1"/>
  <c r="AO126" i="15"/>
  <c r="AO133" i="15"/>
  <c r="AO154" i="15"/>
  <c r="AO161" i="15"/>
  <c r="AO168" i="15"/>
  <c r="AP126" i="15" a="1"/>
  <c r="AP126" i="15" s="1"/>
  <c r="AP133" i="15" a="1"/>
  <c r="AP133" i="15" s="1"/>
  <c r="AP154" i="15" a="1"/>
  <c r="AP154" i="15" s="1"/>
  <c r="AP161" i="15" a="1"/>
  <c r="AP161" i="15" s="1"/>
  <c r="AP168" i="15" a="1"/>
  <c r="AP168" i="15" s="1"/>
  <c r="AO129" i="15"/>
  <c r="AO136" i="15"/>
  <c r="AO150" i="15"/>
  <c r="AO157" i="15"/>
  <c r="AO164" i="15"/>
  <c r="AO171" i="15"/>
  <c r="AP129" i="15" a="1"/>
  <c r="AP129" i="15" s="1"/>
  <c r="AP136" i="15" a="1"/>
  <c r="AP136" i="15" s="1"/>
  <c r="AP150" i="15" a="1"/>
  <c r="AP150" i="15" s="1"/>
  <c r="AP157" i="15" a="1"/>
  <c r="AP157" i="15" s="1"/>
  <c r="AP164" i="15" a="1"/>
  <c r="AP164" i="15" s="1"/>
  <c r="AP171" i="15" a="1"/>
  <c r="AP171" i="15" s="1"/>
  <c r="AO125" i="15"/>
  <c r="AO132" i="15"/>
  <c r="AO153" i="15"/>
  <c r="AO160" i="15"/>
  <c r="AO167" i="15"/>
  <c r="AP125" i="15" a="1"/>
  <c r="AP125" i="15" s="1"/>
  <c r="AP132" i="15" a="1"/>
  <c r="AP132" i="15" s="1"/>
  <c r="AP153" i="15" a="1"/>
  <c r="AP153" i="15" s="1"/>
  <c r="AP160" i="15" a="1"/>
  <c r="AP160" i="15" s="1"/>
  <c r="AP167" i="15" a="1"/>
  <c r="AP167" i="15" s="1"/>
  <c r="AO128" i="15"/>
  <c r="AO135" i="15"/>
  <c r="AO149" i="15"/>
  <c r="AO156" i="15"/>
  <c r="AO163" i="15"/>
  <c r="AO170" i="15"/>
  <c r="AP128" i="15" a="1"/>
  <c r="AP128" i="15" s="1"/>
  <c r="AP135" i="15" a="1"/>
  <c r="AP135" i="15" s="1"/>
  <c r="AP131" i="15" a="1"/>
  <c r="AP131" i="15" s="1"/>
  <c r="AO127" i="15"/>
  <c r="AO134" i="15"/>
  <c r="AP127" i="15" a="1"/>
  <c r="AP127" i="15" s="1"/>
  <c r="AP134" i="15" a="1"/>
  <c r="AP134" i="15" s="1"/>
  <c r="AP155" i="15" a="1"/>
  <c r="AP155" i="15" s="1"/>
  <c r="AP162" i="15" a="1"/>
  <c r="AP162" i="15" s="1"/>
  <c r="AP169" i="15" a="1"/>
  <c r="AP169" i="15" s="1"/>
  <c r="AP197" i="15" a="1"/>
  <c r="AP197" i="15" s="1"/>
  <c r="AP204" i="15" a="1"/>
  <c r="AP204" i="15" s="1"/>
  <c r="AP225" i="15" a="1"/>
  <c r="AP225" i="15" s="1"/>
  <c r="AP232" i="15" a="1"/>
  <c r="AP232" i="15" s="1"/>
  <c r="AO159" i="15"/>
  <c r="AO200" i="15"/>
  <c r="AO207" i="15"/>
  <c r="AO221" i="15"/>
  <c r="AP156" i="15" a="1"/>
  <c r="AP156" i="15" s="1"/>
  <c r="AP159" i="15" a="1"/>
  <c r="AP159" i="15" s="1"/>
  <c r="AP170" i="15" a="1"/>
  <c r="AP170" i="15" s="1"/>
  <c r="AP200" i="15" a="1"/>
  <c r="AP200" i="15" s="1"/>
  <c r="AP207" i="15" a="1"/>
  <c r="AP207" i="15" s="1"/>
  <c r="AP221" i="15" a="1"/>
  <c r="AP221" i="15" s="1"/>
  <c r="AO203" i="15"/>
  <c r="AO224" i="15"/>
  <c r="AO231" i="15"/>
  <c r="AP203" i="15" a="1"/>
  <c r="AP203" i="15" s="1"/>
  <c r="AP224" i="15" a="1"/>
  <c r="AP224" i="15" s="1"/>
  <c r="AP231" i="15" a="1"/>
  <c r="AP231" i="15" s="1"/>
  <c r="AO155" i="15"/>
  <c r="AO169" i="15"/>
  <c r="AO199" i="15"/>
  <c r="AO206" i="15"/>
  <c r="AO227" i="15"/>
  <c r="AP199" i="15" a="1"/>
  <c r="AP199" i="15" s="1"/>
  <c r="AP206" i="15" a="1"/>
  <c r="AP206" i="15" s="1"/>
  <c r="AP227" i="15" a="1"/>
  <c r="AP227" i="15" s="1"/>
  <c r="AO202" i="15"/>
  <c r="AO223" i="15"/>
  <c r="AO230" i="15"/>
  <c r="AO152" i="15"/>
  <c r="AO166" i="15"/>
  <c r="AP202" i="15" a="1"/>
  <c r="AP202" i="15" s="1"/>
  <c r="AP223" i="15" a="1"/>
  <c r="AP223" i="15" s="1"/>
  <c r="AP230" i="15" a="1"/>
  <c r="AP230" i="15" s="1"/>
  <c r="AP149" i="15" a="1"/>
  <c r="AP149" i="15" s="1"/>
  <c r="AP152" i="15" a="1"/>
  <c r="AP152" i="15" s="1"/>
  <c r="AP163" i="15" a="1"/>
  <c r="AP163" i="15" s="1"/>
  <c r="AP166" i="15" a="1"/>
  <c r="AP166" i="15" s="1"/>
  <c r="AP198" i="15" a="1"/>
  <c r="AP198" i="15" s="1"/>
  <c r="AO162" i="15"/>
  <c r="AO131" i="15"/>
  <c r="AO197" i="15"/>
  <c r="AO204" i="15"/>
  <c r="AO225" i="15"/>
  <c r="AO232" i="15"/>
  <c r="AP237" i="15" a="1"/>
  <c r="AP237" i="15" s="1"/>
  <c r="AV236" i="15" a="1"/>
  <c r="AV236" i="15" s="1"/>
  <c r="AP235" i="15" a="1"/>
  <c r="AP235" i="15" s="1"/>
  <c r="AU234" i="15"/>
  <c r="AQ230" i="15"/>
  <c r="AP229" i="15" a="1"/>
  <c r="AP229" i="15" s="1"/>
  <c r="AS199" i="15"/>
  <c r="AQ198" i="15"/>
  <c r="AV183" i="15" a="1"/>
  <c r="AV183" i="15" s="1"/>
  <c r="AU239" i="15"/>
  <c r="AR238" i="15" a="1"/>
  <c r="AR238" i="15" s="1"/>
  <c r="AO237" i="15"/>
  <c r="AO235" i="15"/>
  <c r="AT234" i="15" a="1"/>
  <c r="AT234" i="15" s="1"/>
  <c r="AO229" i="15"/>
  <c r="AV228" i="15" a="1"/>
  <c r="AV228" i="15" s="1"/>
  <c r="AR199" i="15" a="1"/>
  <c r="AR199" i="15" s="1"/>
  <c r="AO198" i="15"/>
  <c r="AS17" i="15"/>
  <c r="AS19" i="15"/>
  <c r="AS21" i="15"/>
  <c r="AS23" i="15"/>
  <c r="AS25" i="15"/>
  <c r="AS27" i="15"/>
  <c r="AT17" i="15" a="1"/>
  <c r="AT17" i="15" s="1"/>
  <c r="AT19" i="15" a="1"/>
  <c r="AT19" i="15" s="1"/>
  <c r="AT21" i="15" a="1"/>
  <c r="AT21" i="15" s="1"/>
  <c r="AT23" i="15" a="1"/>
  <c r="AT23" i="15" s="1"/>
  <c r="AT25" i="15" a="1"/>
  <c r="AT25" i="15" s="1"/>
  <c r="AT27" i="15" a="1"/>
  <c r="AT27" i="15" s="1"/>
  <c r="AS66" i="15"/>
  <c r="AS68" i="15"/>
  <c r="AS70" i="15"/>
  <c r="AS18" i="15"/>
  <c r="AS20" i="15"/>
  <c r="AS22" i="15"/>
  <c r="AS24" i="15"/>
  <c r="AS26" i="15"/>
  <c r="AS28" i="15"/>
  <c r="AT18" i="15" a="1"/>
  <c r="AT18" i="15" s="1"/>
  <c r="AT20" i="15" a="1"/>
  <c r="AT20" i="15" s="1"/>
  <c r="AT22" i="15" a="1"/>
  <c r="AT22" i="15" s="1"/>
  <c r="AT24" i="15" a="1"/>
  <c r="AT24" i="15" s="1"/>
  <c r="AT26" i="15" a="1"/>
  <c r="AT26" i="15" s="1"/>
  <c r="AT28" i="15" a="1"/>
  <c r="AT28" i="15" s="1"/>
  <c r="AT65" i="15" a="1"/>
  <c r="AT65" i="15" s="1"/>
  <c r="AT67" i="15" a="1"/>
  <c r="AT67" i="15" s="1"/>
  <c r="AT69" i="15" a="1"/>
  <c r="AT69" i="15" s="1"/>
  <c r="AT71" i="15" a="1"/>
  <c r="AT71" i="15" s="1"/>
  <c r="AS73" i="15"/>
  <c r="AS75" i="15"/>
  <c r="AS77" i="15"/>
  <c r="AS79" i="15"/>
  <c r="AS81" i="15"/>
  <c r="AS83" i="15"/>
  <c r="AS85" i="15"/>
  <c r="AS87" i="15"/>
  <c r="AS89" i="15"/>
  <c r="AS91" i="15"/>
  <c r="AS93" i="15"/>
  <c r="AS95" i="15"/>
  <c r="AS97" i="15"/>
  <c r="AS99" i="15"/>
  <c r="AS101" i="15"/>
  <c r="AS103" i="15"/>
  <c r="AS105" i="15"/>
  <c r="AS107" i="15"/>
  <c r="AS109" i="15"/>
  <c r="AS111" i="15"/>
  <c r="AT73" i="15" a="1"/>
  <c r="AT73" i="15" s="1"/>
  <c r="AT75" i="15" a="1"/>
  <c r="AT75" i="15" s="1"/>
  <c r="AT77" i="15" a="1"/>
  <c r="AT77" i="15" s="1"/>
  <c r="AT79" i="15" a="1"/>
  <c r="AT79" i="15" s="1"/>
  <c r="AT81" i="15" a="1"/>
  <c r="AT81" i="15" s="1"/>
  <c r="AT83" i="15" a="1"/>
  <c r="AT83" i="15" s="1"/>
  <c r="AT85" i="15" a="1"/>
  <c r="AT85" i="15" s="1"/>
  <c r="AT87" i="15" a="1"/>
  <c r="AT87" i="15" s="1"/>
  <c r="AT89" i="15" a="1"/>
  <c r="AT89" i="15" s="1"/>
  <c r="AT91" i="15" a="1"/>
  <c r="AT91" i="15" s="1"/>
  <c r="AT93" i="15" a="1"/>
  <c r="AT93" i="15" s="1"/>
  <c r="AT95" i="15" a="1"/>
  <c r="AT95" i="15" s="1"/>
  <c r="AT97" i="15" a="1"/>
  <c r="AT97" i="15" s="1"/>
  <c r="AT99" i="15" a="1"/>
  <c r="AT99" i="15" s="1"/>
  <c r="AT101" i="15" a="1"/>
  <c r="AT101" i="15" s="1"/>
  <c r="AT103" i="15" a="1"/>
  <c r="AT103" i="15" s="1"/>
  <c r="AT105" i="15" a="1"/>
  <c r="AT105" i="15" s="1"/>
  <c r="AT107" i="15" a="1"/>
  <c r="AT107" i="15" s="1"/>
  <c r="AT109" i="15" a="1"/>
  <c r="AT109" i="15" s="1"/>
  <c r="AT111" i="15" a="1"/>
  <c r="AT111" i="15" s="1"/>
  <c r="AT68" i="15" a="1"/>
  <c r="AT68" i="15" s="1"/>
  <c r="AS69" i="15"/>
  <c r="AT70" i="15" a="1"/>
  <c r="AT70" i="15" s="1"/>
  <c r="AT66" i="15" a="1"/>
  <c r="AT66" i="15" s="1"/>
  <c r="AS67" i="15"/>
  <c r="AS71" i="15"/>
  <c r="AS74" i="15"/>
  <c r="AS76" i="15"/>
  <c r="AS78" i="15"/>
  <c r="AS80" i="15"/>
  <c r="AS82" i="15"/>
  <c r="AS65" i="15"/>
  <c r="AS72" i="15"/>
  <c r="AT74" i="15" a="1"/>
  <c r="AT74" i="15" s="1"/>
  <c r="AT76" i="15" a="1"/>
  <c r="AT76" i="15" s="1"/>
  <c r="AT78" i="15" a="1"/>
  <c r="AT78" i="15" s="1"/>
  <c r="AT80" i="15" a="1"/>
  <c r="AT80" i="15" s="1"/>
  <c r="AT82" i="15" a="1"/>
  <c r="AT82" i="15" s="1"/>
  <c r="AT84" i="15" a="1"/>
  <c r="AT84" i="15" s="1"/>
  <c r="AT72" i="15" a="1"/>
  <c r="AT72" i="15" s="1"/>
  <c r="AT102" i="15" a="1"/>
  <c r="AT102" i="15" s="1"/>
  <c r="AT108" i="15" a="1"/>
  <c r="AT108" i="15" s="1"/>
  <c r="AS84" i="15"/>
  <c r="AS88" i="15"/>
  <c r="AS106" i="15"/>
  <c r="AT88" i="15" a="1"/>
  <c r="AT88" i="15" s="1"/>
  <c r="AT106" i="15" a="1"/>
  <c r="AT106" i="15" s="1"/>
  <c r="AS92" i="15"/>
  <c r="AS96" i="15"/>
  <c r="AS100" i="15"/>
  <c r="AS112" i="15"/>
  <c r="AT92" i="15" a="1"/>
  <c r="AT92" i="15" s="1"/>
  <c r="AT96" i="15" a="1"/>
  <c r="AT96" i="15" s="1"/>
  <c r="AT100" i="15" a="1"/>
  <c r="AT100" i="15" s="1"/>
  <c r="AT112" i="15" a="1"/>
  <c r="AT112" i="15" s="1"/>
  <c r="AS104" i="15"/>
  <c r="AT104" i="15" a="1"/>
  <c r="AT104" i="15" s="1"/>
  <c r="AS110" i="15"/>
  <c r="AS86" i="15"/>
  <c r="AT110" i="15" a="1"/>
  <c r="AT110" i="15" s="1"/>
  <c r="AT86" i="15" a="1"/>
  <c r="AT86" i="15" s="1"/>
  <c r="AS90" i="15"/>
  <c r="AT90" i="15" a="1"/>
  <c r="AT90" i="15" s="1"/>
  <c r="AS94" i="15"/>
  <c r="AS98" i="15"/>
  <c r="AT94" i="15" a="1"/>
  <c r="AT94" i="15" s="1"/>
  <c r="AT98" i="15" a="1"/>
  <c r="AT98" i="15" s="1"/>
  <c r="AS102" i="15"/>
  <c r="AS108" i="15"/>
  <c r="AV143" i="15" a="1"/>
  <c r="AV143" i="15" s="1"/>
  <c r="AU139" i="15"/>
  <c r="AU146" i="15"/>
  <c r="AU174" i="15"/>
  <c r="AV139" i="15" a="1"/>
  <c r="AV139" i="15" s="1"/>
  <c r="AV146" i="15" a="1"/>
  <c r="AV146" i="15" s="1"/>
  <c r="AV174" i="15" a="1"/>
  <c r="AV174" i="15" s="1"/>
  <c r="AU142" i="15"/>
  <c r="AV142" i="15" a="1"/>
  <c r="AV142" i="15" s="1"/>
  <c r="AU138" i="15"/>
  <c r="AU145" i="15"/>
  <c r="AU173" i="15"/>
  <c r="AV138" i="15" a="1"/>
  <c r="AV138" i="15" s="1"/>
  <c r="AV145" i="15" a="1"/>
  <c r="AV145" i="15" s="1"/>
  <c r="AV173" i="15" a="1"/>
  <c r="AV173" i="15" s="1"/>
  <c r="AU141" i="15"/>
  <c r="AU148" i="15"/>
  <c r="AU176" i="15"/>
  <c r="AV141" i="15" a="1"/>
  <c r="AV141" i="15" s="1"/>
  <c r="AV148" i="15" a="1"/>
  <c r="AV148" i="15" s="1"/>
  <c r="AV176" i="15" a="1"/>
  <c r="AV176" i="15" s="1"/>
  <c r="AU137" i="15"/>
  <c r="AU143" i="15"/>
  <c r="AV144" i="15" a="1"/>
  <c r="AV144" i="15" s="1"/>
  <c r="AU147" i="15"/>
  <c r="AU177" i="15"/>
  <c r="AU185" i="15"/>
  <c r="AU192" i="15"/>
  <c r="AU213" i="15"/>
  <c r="AU220" i="15"/>
  <c r="AV147" i="15" a="1"/>
  <c r="AV147" i="15" s="1"/>
  <c r="AV177" i="15" a="1"/>
  <c r="AV177" i="15" s="1"/>
  <c r="AV185" i="15" a="1"/>
  <c r="AV185" i="15" s="1"/>
  <c r="AV192" i="15" a="1"/>
  <c r="AV192" i="15" s="1"/>
  <c r="AV213" i="15" a="1"/>
  <c r="AV213" i="15" s="1"/>
  <c r="AV220" i="15" a="1"/>
  <c r="AV220" i="15" s="1"/>
  <c r="AU181" i="15"/>
  <c r="AU188" i="15"/>
  <c r="AU195" i="15"/>
  <c r="AU209" i="15"/>
  <c r="AU216" i="15"/>
  <c r="AV181" i="15" a="1"/>
  <c r="AV181" i="15" s="1"/>
  <c r="AV188" i="15" a="1"/>
  <c r="AV188" i="15" s="1"/>
  <c r="AV195" i="15" a="1"/>
  <c r="AV195" i="15" s="1"/>
  <c r="AV209" i="15" a="1"/>
  <c r="AV209" i="15" s="1"/>
  <c r="AV216" i="15" a="1"/>
  <c r="AV216" i="15" s="1"/>
  <c r="AU184" i="15"/>
  <c r="AU191" i="15"/>
  <c r="AU212" i="15"/>
  <c r="AU219" i="15"/>
  <c r="AU140" i="15"/>
  <c r="AV184" i="15" a="1"/>
  <c r="AV184" i="15" s="1"/>
  <c r="AV191" i="15" a="1"/>
  <c r="AV191" i="15" s="1"/>
  <c r="AV212" i="15" a="1"/>
  <c r="AV212" i="15" s="1"/>
  <c r="AV219" i="15" a="1"/>
  <c r="AV219" i="15" s="1"/>
  <c r="AV233" i="15" a="1"/>
  <c r="AV233" i="15" s="1"/>
  <c r="AV140" i="15" a="1"/>
  <c r="AV140" i="15" s="1"/>
  <c r="AU180" i="15"/>
  <c r="AU187" i="15"/>
  <c r="AU194" i="15"/>
  <c r="AU215" i="15"/>
  <c r="AV137" i="15" a="1"/>
  <c r="AV137" i="15" s="1"/>
  <c r="AU178" i="15"/>
  <c r="AV180" i="15" a="1"/>
  <c r="AV180" i="15" s="1"/>
  <c r="AV187" i="15" a="1"/>
  <c r="AV187" i="15" s="1"/>
  <c r="AV194" i="15" a="1"/>
  <c r="AV194" i="15" s="1"/>
  <c r="AV215" i="15" a="1"/>
  <c r="AV215" i="15" s="1"/>
  <c r="AU175" i="15"/>
  <c r="AV178" i="15" a="1"/>
  <c r="AV178" i="15" s="1"/>
  <c r="AU183" i="15"/>
  <c r="AU190" i="15"/>
  <c r="AU211" i="15"/>
  <c r="AU218" i="15"/>
  <c r="AV175" i="15" a="1"/>
  <c r="AV175" i="15" s="1"/>
  <c r="AU186" i="15"/>
  <c r="AU193" i="15"/>
  <c r="AU179" i="15"/>
  <c r="AV186" i="15" a="1"/>
  <c r="AV186" i="15" s="1"/>
  <c r="AV193" i="15" a="1"/>
  <c r="AV193" i="15" s="1"/>
  <c r="AV179" i="15" a="1"/>
  <c r="AV179" i="15" s="1"/>
  <c r="AU182" i="15"/>
  <c r="AU189" i="15"/>
  <c r="AU144" i="15"/>
  <c r="AV182" i="15" a="1"/>
  <c r="AV182" i="15" s="1"/>
  <c r="AV189" i="15" a="1"/>
  <c r="AV189" i="15" s="1"/>
  <c r="AV196" i="15" a="1"/>
  <c r="AV196" i="15" s="1"/>
  <c r="AV210" i="15" a="1"/>
  <c r="AV210" i="15" s="1"/>
  <c r="AV217" i="15" a="1"/>
  <c r="AV217" i="15" s="1"/>
  <c r="AT236" i="15" a="1"/>
  <c r="AT236" i="15" s="1"/>
  <c r="AS234" i="15"/>
  <c r="AU228" i="15"/>
  <c r="AT227" i="15" a="1"/>
  <c r="AT227" i="15" s="1"/>
  <c r="AP201" i="15" a="1"/>
  <c r="AP201" i="15" s="1"/>
  <c r="AV200" i="15" a="1"/>
  <c r="AV200" i="15" s="1"/>
  <c r="C3734" i="15"/>
  <c r="C3735" i="15"/>
  <c r="C3736" i="15"/>
  <c r="C3737" i="15"/>
  <c r="C3738" i="15"/>
  <c r="C3739" i="15"/>
  <c r="C3740" i="15"/>
  <c r="C3733" i="15"/>
  <c r="V3740" i="15"/>
  <c r="W3740" i="15"/>
  <c r="V3738" i="15"/>
  <c r="W3738" i="15"/>
  <c r="V3736" i="15"/>
  <c r="W3736" i="15"/>
  <c r="V3734" i="15"/>
  <c r="W3734" i="15"/>
  <c r="H3746" i="15"/>
  <c r="H3748" i="15"/>
  <c r="H3750" i="15"/>
  <c r="H3752" i="15"/>
  <c r="H3754" i="15"/>
  <c r="H3756" i="15"/>
  <c r="H3758" i="15"/>
  <c r="H3744" i="15"/>
  <c r="V3735" i="15"/>
  <c r="W3735" i="15"/>
  <c r="V3737" i="15"/>
  <c r="W3737" i="15"/>
  <c r="V3739" i="15"/>
  <c r="W3739" i="15"/>
  <c r="W3733" i="15"/>
  <c r="V3733" i="15"/>
  <c r="N3707" i="15"/>
  <c r="N3706" i="15"/>
  <c r="N3705" i="15"/>
  <c r="N3704" i="15"/>
  <c r="P3707" i="15"/>
  <c r="L3705" i="15"/>
  <c r="K3705" i="15"/>
  <c r="M3705" i="15"/>
  <c r="O3705" i="15"/>
  <c r="P3705" i="15"/>
  <c r="R3705" i="15"/>
  <c r="S3705" i="15"/>
  <c r="T3705" i="15"/>
  <c r="U3705" i="15"/>
  <c r="K3707" i="15"/>
  <c r="L3707" i="15"/>
  <c r="M3707" i="15"/>
  <c r="O3707" i="15"/>
  <c r="R3707" i="15"/>
  <c r="S3707" i="15"/>
  <c r="T3707" i="15"/>
  <c r="U3707" i="15"/>
  <c r="I3707" i="15"/>
  <c r="J3707" i="15"/>
  <c r="I3706" i="15"/>
  <c r="J3706" i="15"/>
  <c r="J3705" i="15"/>
  <c r="I3705" i="15"/>
  <c r="I3704" i="15"/>
  <c r="U3706" i="15"/>
  <c r="K3706" i="15"/>
  <c r="L3706" i="15"/>
  <c r="M3706" i="15"/>
  <c r="O3706" i="15"/>
  <c r="P3706" i="15"/>
  <c r="R3706" i="15"/>
  <c r="S3706" i="15"/>
  <c r="T3706" i="15"/>
  <c r="U3704" i="15"/>
  <c r="M3704" i="15"/>
  <c r="O3704" i="15"/>
  <c r="P3704" i="15"/>
  <c r="R3704" i="15"/>
  <c r="S3704" i="15"/>
  <c r="T3704" i="15"/>
  <c r="L3704" i="15"/>
  <c r="K3704" i="15"/>
  <c r="J3704" i="15"/>
  <c r="AO2135" i="15"/>
  <c r="AR2135" i="15" s="1"/>
  <c r="AP2135" i="15"/>
  <c r="AS2135" i="15" s="1"/>
  <c r="AO2136" i="15"/>
  <c r="AR2136" i="15" s="1"/>
  <c r="AP2136" i="15"/>
  <c r="AS2136" i="15" s="1"/>
  <c r="AO2137" i="15"/>
  <c r="AR2137" i="15" s="1"/>
  <c r="AP2137" i="15"/>
  <c r="AS2137" i="15" s="1"/>
  <c r="AO2138" i="15"/>
  <c r="AR2138" i="15" s="1"/>
  <c r="AP2138" i="15"/>
  <c r="AS2138" i="15" s="1"/>
  <c r="AO2139" i="15"/>
  <c r="AR2139" i="15" s="1"/>
  <c r="AP2139" i="15"/>
  <c r="AS2139" i="15" s="1"/>
  <c r="AO2140" i="15"/>
  <c r="AR2140" i="15" s="1"/>
  <c r="AP2140" i="15"/>
  <c r="AS2140" i="15" s="1"/>
  <c r="AO2141" i="15"/>
  <c r="AR2141" i="15" s="1"/>
  <c r="AP2141" i="15"/>
  <c r="AS2141" i="15" s="1"/>
  <c r="AO2142" i="15"/>
  <c r="AR2142" i="15" s="1"/>
  <c r="AP2142" i="15"/>
  <c r="AS2142" i="15" s="1"/>
  <c r="AO2143" i="15"/>
  <c r="AR2143" i="15" s="1"/>
  <c r="AP2143" i="15"/>
  <c r="AS2143" i="15" s="1"/>
  <c r="AO2144" i="15"/>
  <c r="AR2144" i="15" s="1"/>
  <c r="AP2144" i="15"/>
  <c r="AS2144" i="15" s="1"/>
  <c r="AO2145" i="15"/>
  <c r="AR2145" i="15" s="1"/>
  <c r="AP2145" i="15"/>
  <c r="AS2145" i="15" s="1"/>
  <c r="AO2146" i="15"/>
  <c r="AR2146" i="15" s="1"/>
  <c r="AP2146" i="15"/>
  <c r="AS2146" i="15" s="1"/>
  <c r="AO2147" i="15"/>
  <c r="AR2147" i="15" s="1"/>
  <c r="AP2147" i="15"/>
  <c r="AS2147" i="15" s="1"/>
  <c r="AO2148" i="15"/>
  <c r="AR2148" i="15" s="1"/>
  <c r="AP2148" i="15"/>
  <c r="AS2148" i="15" s="1"/>
  <c r="AO2149" i="15"/>
  <c r="AR2149" i="15" s="1"/>
  <c r="AP2149" i="15"/>
  <c r="AS2149" i="15" s="1"/>
  <c r="AO2150" i="15"/>
  <c r="AR2150" i="15" s="1"/>
  <c r="AP2150" i="15"/>
  <c r="AS2150" i="15" s="1"/>
  <c r="AO2151" i="15"/>
  <c r="AR2151" i="15" s="1"/>
  <c r="AP2151" i="15"/>
  <c r="AS2151" i="15" s="1"/>
  <c r="AP2134" i="15"/>
  <c r="AS2134" i="15" s="1"/>
  <c r="AO2134" i="15"/>
  <c r="AR2134" i="15" s="1"/>
  <c r="W947" i="15"/>
  <c r="W948" i="15"/>
  <c r="W949" i="15"/>
  <c r="W950" i="15"/>
  <c r="W951" i="15"/>
  <c r="W952" i="15"/>
  <c r="W953" i="15"/>
  <c r="W954" i="15"/>
  <c r="W955" i="15"/>
  <c r="W956" i="15"/>
  <c r="W957" i="15"/>
  <c r="W958" i="15"/>
  <c r="W959" i="15"/>
  <c r="W960" i="15"/>
  <c r="W961" i="15"/>
  <c r="W962" i="15"/>
  <c r="W963" i="15"/>
  <c r="W964" i="15"/>
  <c r="W965" i="15"/>
  <c r="W966" i="15"/>
  <c r="W967" i="15"/>
  <c r="W968" i="15"/>
  <c r="W969" i="15"/>
  <c r="W970" i="15"/>
  <c r="W971" i="15"/>
  <c r="W972" i="15"/>
  <c r="W973" i="15"/>
  <c r="W974" i="15"/>
  <c r="W975" i="15"/>
  <c r="W976" i="15"/>
  <c r="W977" i="15"/>
  <c r="W978" i="15"/>
  <c r="W979" i="15"/>
  <c r="W980" i="15"/>
  <c r="W981" i="15"/>
  <c r="W982" i="15"/>
  <c r="W983" i="15"/>
  <c r="W984" i="15"/>
  <c r="W985" i="15"/>
  <c r="W986" i="15"/>
  <c r="W987" i="15"/>
  <c r="W988" i="15"/>
  <c r="W989" i="15"/>
  <c r="W990" i="15"/>
  <c r="W991" i="15"/>
  <c r="W992" i="15"/>
  <c r="W993" i="15"/>
  <c r="W994" i="15"/>
  <c r="W995" i="15"/>
  <c r="W996" i="15"/>
  <c r="W997" i="15"/>
  <c r="W998" i="15"/>
  <c r="W999" i="15"/>
  <c r="W1000" i="15"/>
  <c r="W1001" i="15"/>
  <c r="W1002" i="15"/>
  <c r="W1003" i="15"/>
  <c r="W1004" i="15"/>
  <c r="W1005" i="15"/>
  <c r="W1006" i="15"/>
  <c r="W1007" i="15"/>
  <c r="W1008" i="15"/>
  <c r="W1009" i="15"/>
  <c r="W1010" i="15"/>
  <c r="W1011" i="15"/>
  <c r="W1012" i="15"/>
  <c r="W1013" i="15"/>
  <c r="W1014" i="15"/>
  <c r="W1015" i="15"/>
  <c r="W1016" i="15"/>
  <c r="W1017" i="15"/>
  <c r="W1018" i="15"/>
  <c r="W1019" i="15"/>
  <c r="W1020" i="15"/>
  <c r="W1021" i="15"/>
  <c r="W1022" i="15"/>
  <c r="W1023" i="15"/>
  <c r="W1024" i="15"/>
  <c r="W1025" i="15"/>
  <c r="W1026" i="15"/>
  <c r="W1027" i="15"/>
  <c r="W1028" i="15"/>
  <c r="W1029" i="15"/>
  <c r="W1030" i="15"/>
  <c r="W1031" i="15"/>
  <c r="W1032" i="15"/>
  <c r="W1033" i="15"/>
  <c r="W1034" i="15"/>
  <c r="W1035" i="15"/>
  <c r="W1036" i="15"/>
  <c r="W1037" i="15"/>
  <c r="W1038" i="15"/>
  <c r="W1039" i="15"/>
  <c r="W1040" i="15"/>
  <c r="W1041" i="15"/>
  <c r="W1042" i="15"/>
  <c r="W1043" i="15"/>
  <c r="W1044" i="15"/>
  <c r="W1045" i="15"/>
  <c r="W1046" i="15"/>
  <c r="W1047" i="15"/>
  <c r="W1048" i="15"/>
  <c r="W1049" i="15"/>
  <c r="W1050" i="15"/>
  <c r="W1051" i="15"/>
  <c r="W1052" i="15"/>
  <c r="W1053" i="15"/>
  <c r="W1054" i="15"/>
  <c r="W1055" i="15"/>
  <c r="W1056" i="15"/>
  <c r="W1057" i="15"/>
  <c r="W1058" i="15"/>
  <c r="W1059" i="15"/>
  <c r="W1060" i="15"/>
  <c r="W1061" i="15"/>
  <c r="W1062" i="15"/>
  <c r="W1063" i="15"/>
  <c r="W1064" i="15"/>
  <c r="W1065" i="15"/>
  <c r="W1066" i="15"/>
  <c r="W1067" i="15"/>
  <c r="W1068" i="15"/>
  <c r="W1069" i="15"/>
  <c r="W1070" i="15"/>
  <c r="W1071" i="15"/>
  <c r="W1072" i="15"/>
  <c r="W1073" i="15"/>
  <c r="W1074" i="15"/>
  <c r="W1075" i="15"/>
  <c r="W1076" i="15"/>
  <c r="W1077" i="15"/>
  <c r="W1078" i="15"/>
  <c r="W1079" i="15"/>
  <c r="W1080" i="15"/>
  <c r="W1081" i="15"/>
  <c r="W1082" i="15"/>
  <c r="W1083" i="15"/>
  <c r="W1084" i="15"/>
  <c r="W1085" i="15"/>
  <c r="W1086" i="15"/>
  <c r="W1087" i="15"/>
  <c r="W1088" i="15"/>
  <c r="W1089" i="15"/>
  <c r="W1090" i="15"/>
  <c r="W1091" i="15"/>
  <c r="W1092" i="15"/>
  <c r="W1093" i="15"/>
  <c r="W1094" i="15"/>
  <c r="W1095" i="15"/>
  <c r="W1096" i="15"/>
  <c r="W1097" i="15"/>
  <c r="W1098" i="15"/>
  <c r="W1099" i="15"/>
  <c r="W1100" i="15"/>
  <c r="W1101" i="15"/>
  <c r="W1102" i="15"/>
  <c r="W1103" i="15"/>
  <c r="W1104" i="15"/>
  <c r="W1105" i="15"/>
  <c r="W1106" i="15"/>
  <c r="W1107" i="15"/>
  <c r="W1108" i="15"/>
  <c r="W1109" i="15"/>
  <c r="W1110" i="15"/>
  <c r="W1111" i="15"/>
  <c r="W1112" i="15"/>
  <c r="W1113" i="15"/>
  <c r="W1114" i="15"/>
  <c r="W1115" i="15"/>
  <c r="W1116" i="15"/>
  <c r="W1117" i="15"/>
  <c r="W1118" i="15"/>
  <c r="W1119" i="15"/>
  <c r="W1120" i="15"/>
  <c r="W1121" i="15"/>
  <c r="W1122" i="15"/>
  <c r="W1123" i="15"/>
  <c r="W1124" i="15"/>
  <c r="W1125" i="15"/>
  <c r="W1126" i="15"/>
  <c r="W1127" i="15"/>
  <c r="W1128" i="15"/>
  <c r="W1129" i="15"/>
  <c r="W1130" i="15"/>
  <c r="W1131" i="15"/>
  <c r="W1132" i="15"/>
  <c r="W1133" i="15"/>
  <c r="W1134" i="15"/>
  <c r="W1135" i="15"/>
  <c r="W1136" i="15"/>
  <c r="W1137" i="15"/>
  <c r="W1138" i="15"/>
  <c r="W1139" i="15"/>
  <c r="W1140" i="15"/>
  <c r="W1141" i="15"/>
  <c r="W1142" i="15"/>
  <c r="W1143" i="15"/>
  <c r="W1144" i="15"/>
  <c r="W1145" i="15"/>
  <c r="W1146" i="15"/>
  <c r="W1147" i="15"/>
  <c r="W1148" i="15"/>
  <c r="W1149" i="15"/>
  <c r="W1150" i="15"/>
  <c r="W1151" i="15"/>
  <c r="W1152" i="15"/>
  <c r="W1153" i="15"/>
  <c r="W1154" i="15"/>
  <c r="W1155" i="15"/>
  <c r="W1156" i="15"/>
  <c r="W1157" i="15"/>
  <c r="W1158" i="15"/>
  <c r="W1159" i="15"/>
  <c r="W1160" i="15"/>
  <c r="W1161" i="15"/>
  <c r="W1162" i="15"/>
  <c r="W1163" i="15"/>
  <c r="W1164" i="15"/>
  <c r="W1165" i="15"/>
  <c r="W1166" i="15"/>
  <c r="W1167" i="15"/>
  <c r="W1168" i="15"/>
  <c r="W1169" i="15"/>
  <c r="W1170" i="15"/>
  <c r="W1171" i="15"/>
  <c r="W1172" i="15"/>
  <c r="W1173" i="15"/>
  <c r="W1174" i="15"/>
  <c r="W1175" i="15"/>
  <c r="W1176" i="15"/>
  <c r="W1177" i="15"/>
  <c r="W1178" i="15"/>
  <c r="W1179" i="15"/>
  <c r="W1180" i="15"/>
  <c r="W1181" i="15"/>
  <c r="W1182" i="15"/>
  <c r="W1183" i="15"/>
  <c r="W1184" i="15"/>
  <c r="W1185" i="15"/>
  <c r="W1186" i="15"/>
  <c r="W1187" i="15"/>
  <c r="W1188" i="15"/>
  <c r="W1189" i="15"/>
  <c r="W1190" i="15"/>
  <c r="W1191" i="15"/>
  <c r="W1192" i="15"/>
  <c r="W1193" i="15"/>
  <c r="W1194" i="15"/>
  <c r="W1195" i="15"/>
  <c r="W1196" i="15"/>
  <c r="W1197" i="15"/>
  <c r="W1198" i="15"/>
  <c r="W1199" i="15"/>
  <c r="W1200" i="15"/>
  <c r="W1201" i="15"/>
  <c r="W1202" i="15"/>
  <c r="W1203" i="15"/>
  <c r="W1204" i="15"/>
  <c r="W1205" i="15"/>
  <c r="W1206" i="15"/>
  <c r="W1207" i="15"/>
  <c r="W1208" i="15"/>
  <c r="W1209" i="15"/>
  <c r="W1210" i="15"/>
  <c r="W1211" i="15"/>
  <c r="W1212" i="15"/>
  <c r="W1213" i="15"/>
  <c r="W1214" i="15"/>
  <c r="W1215" i="15"/>
  <c r="W1216" i="15"/>
  <c r="W1217" i="15"/>
  <c r="W1218" i="15"/>
  <c r="W1219" i="15"/>
  <c r="W1220" i="15"/>
  <c r="W1221" i="15"/>
  <c r="W1222" i="15"/>
  <c r="W1223" i="15"/>
  <c r="W1224" i="15"/>
  <c r="W1225" i="15"/>
  <c r="W1226" i="15"/>
  <c r="W1227" i="15"/>
  <c r="W1228" i="15"/>
  <c r="W1229" i="15"/>
  <c r="W1230" i="15"/>
  <c r="W1231" i="15"/>
  <c r="W1232" i="15"/>
  <c r="W1233" i="15"/>
  <c r="W1234" i="15"/>
  <c r="W1235" i="15"/>
  <c r="W1236" i="15"/>
  <c r="W1237" i="15"/>
  <c r="W1238" i="15"/>
  <c r="W1239" i="15"/>
  <c r="W1240" i="15"/>
  <c r="W1241" i="15"/>
  <c r="W1242" i="15"/>
  <c r="W1243" i="15"/>
  <c r="W1244" i="15"/>
  <c r="W1245" i="15"/>
  <c r="W1246" i="15"/>
  <c r="W1247" i="15"/>
  <c r="W1248" i="15"/>
  <c r="W1249" i="15"/>
  <c r="W1250" i="15"/>
  <c r="W1251" i="15"/>
  <c r="W1252" i="15"/>
  <c r="W1253" i="15"/>
  <c r="W1254" i="15"/>
  <c r="W1255" i="15"/>
  <c r="W1256" i="15"/>
  <c r="W1257" i="15"/>
  <c r="W1258" i="15"/>
  <c r="W1259" i="15"/>
  <c r="W1260" i="15"/>
  <c r="W1261" i="15"/>
  <c r="W1262" i="15"/>
  <c r="W1263" i="15"/>
  <c r="W1264" i="15"/>
  <c r="W1265" i="15"/>
  <c r="W1266" i="15"/>
  <c r="W1267" i="15"/>
  <c r="W1268" i="15"/>
  <c r="W1269" i="15"/>
  <c r="W1270" i="15"/>
  <c r="W1271" i="15"/>
  <c r="W1272" i="15"/>
  <c r="W1273" i="15"/>
  <c r="W1274" i="15"/>
  <c r="W1275" i="15"/>
  <c r="W1276" i="15"/>
  <c r="W1277" i="15"/>
  <c r="W1278" i="15"/>
  <c r="W1279" i="15"/>
  <c r="W1280" i="15"/>
  <c r="W1281" i="15"/>
  <c r="W1282" i="15"/>
  <c r="W1283" i="15"/>
  <c r="W1284" i="15"/>
  <c r="W1285" i="15"/>
  <c r="W1286" i="15"/>
  <c r="W1287" i="15"/>
  <c r="W1288" i="15"/>
  <c r="W1289" i="15"/>
  <c r="W1290" i="15"/>
  <c r="W1291" i="15"/>
  <c r="W1292" i="15"/>
  <c r="W1293" i="15"/>
  <c r="W1294" i="15"/>
  <c r="W1295" i="15"/>
  <c r="W1296" i="15"/>
  <c r="W1297" i="15"/>
  <c r="W1298" i="15"/>
  <c r="W1299" i="15"/>
  <c r="W1300" i="15"/>
  <c r="W1301" i="15"/>
  <c r="W1302" i="15"/>
  <c r="W1303" i="15"/>
  <c r="W1304" i="15"/>
  <c r="W1305" i="15"/>
  <c r="W1306" i="15"/>
  <c r="W1307" i="15"/>
  <c r="W1308" i="15"/>
  <c r="W1309" i="15"/>
  <c r="W1310" i="15"/>
  <c r="W1311" i="15"/>
  <c r="W1312" i="15"/>
  <c r="W1313" i="15"/>
  <c r="W1314" i="15"/>
  <c r="W1315" i="15"/>
  <c r="W1316" i="15"/>
  <c r="W1317" i="15"/>
  <c r="W1318" i="15"/>
  <c r="W1319" i="15"/>
  <c r="W1320" i="15"/>
  <c r="W1321" i="15"/>
  <c r="W1322" i="15"/>
  <c r="W1323" i="15"/>
  <c r="W1324" i="15"/>
  <c r="W1325" i="15"/>
  <c r="W1326" i="15"/>
  <c r="W1327" i="15"/>
  <c r="W1328" i="15"/>
  <c r="W1329" i="15"/>
  <c r="W1330" i="15"/>
  <c r="W1331" i="15"/>
  <c r="W1332" i="15"/>
  <c r="W1333" i="15"/>
  <c r="W1334" i="15"/>
  <c r="W1335" i="15"/>
  <c r="W1336" i="15"/>
  <c r="W1337" i="15"/>
  <c r="W1338" i="15"/>
  <c r="W1339" i="15"/>
  <c r="W1340" i="15"/>
  <c r="W1341" i="15"/>
  <c r="W1342" i="15"/>
  <c r="W1343" i="15"/>
  <c r="W1344" i="15"/>
  <c r="W1345" i="15"/>
  <c r="W1346" i="15"/>
  <c r="W1347" i="15"/>
  <c r="W1348" i="15"/>
  <c r="W1349" i="15"/>
  <c r="W1350" i="15"/>
  <c r="W1351" i="15"/>
  <c r="W1352" i="15"/>
  <c r="W1353" i="15"/>
  <c r="W1354" i="15"/>
  <c r="W1355" i="15"/>
  <c r="W1356" i="15"/>
  <c r="W1357" i="15"/>
  <c r="W1358" i="15"/>
  <c r="W1359" i="15"/>
  <c r="W1360" i="15"/>
  <c r="W1361" i="15"/>
  <c r="W1362" i="15"/>
  <c r="W1363" i="15"/>
  <c r="W1364" i="15"/>
  <c r="W1365" i="15"/>
  <c r="W1366" i="15"/>
  <c r="W1367" i="15"/>
  <c r="W1368" i="15"/>
  <c r="W1369" i="15"/>
  <c r="W1370" i="15"/>
  <c r="W1371" i="15"/>
  <c r="W1372" i="15"/>
  <c r="W1373" i="15"/>
  <c r="W1374" i="15"/>
  <c r="W1375" i="15"/>
  <c r="W1376" i="15"/>
  <c r="W1377" i="15"/>
  <c r="W1378" i="15"/>
  <c r="W1379" i="15"/>
  <c r="W1380" i="15"/>
  <c r="W1381" i="15"/>
  <c r="W1382" i="15"/>
  <c r="W1383" i="15"/>
  <c r="W1384" i="15"/>
  <c r="W1385" i="15"/>
  <c r="W1386" i="15"/>
  <c r="W1387" i="15"/>
  <c r="W1388" i="15"/>
  <c r="W1389" i="15"/>
  <c r="W1390" i="15"/>
  <c r="W1391" i="15"/>
  <c r="W1392" i="15"/>
  <c r="W1393" i="15"/>
  <c r="W1394" i="15"/>
  <c r="W1395" i="15"/>
  <c r="W1396" i="15"/>
  <c r="W1397" i="15"/>
  <c r="W1398" i="15"/>
  <c r="W1399" i="15"/>
  <c r="W1400" i="15"/>
  <c r="W1401" i="15"/>
  <c r="W1402" i="15"/>
  <c r="W1403" i="15"/>
  <c r="W1404" i="15"/>
  <c r="W1405" i="15"/>
  <c r="W1406" i="15"/>
  <c r="W1407" i="15"/>
  <c r="W1408" i="15"/>
  <c r="W1409" i="15"/>
  <c r="W1410" i="15"/>
  <c r="W1411" i="15"/>
  <c r="W1412" i="15"/>
  <c r="W1413" i="15"/>
  <c r="W1414" i="15"/>
  <c r="W1415" i="15"/>
  <c r="W1416" i="15"/>
  <c r="W1417" i="15"/>
  <c r="W1418" i="15"/>
  <c r="W1419" i="15"/>
  <c r="W1420" i="15"/>
  <c r="W1421" i="15"/>
  <c r="W1422" i="15"/>
  <c r="W1423" i="15"/>
  <c r="W1424" i="15"/>
  <c r="W1425" i="15"/>
  <c r="W1426" i="15"/>
  <c r="W1427" i="15"/>
  <c r="W1428" i="15"/>
  <c r="W1429" i="15"/>
  <c r="W1430" i="15"/>
  <c r="W1431" i="15"/>
  <c r="W1432" i="15"/>
  <c r="W1433" i="15"/>
  <c r="W1434" i="15"/>
  <c r="W1435" i="15"/>
  <c r="W1436" i="15"/>
  <c r="W1437" i="15"/>
  <c r="W1438" i="15"/>
  <c r="W1439" i="15"/>
  <c r="W1440" i="15"/>
  <c r="W1441" i="15"/>
  <c r="W1442" i="15"/>
  <c r="W1443" i="15"/>
  <c r="W1444" i="15"/>
  <c r="W1445" i="15"/>
  <c r="W1446" i="15"/>
  <c r="W1447" i="15"/>
  <c r="W1448" i="15"/>
  <c r="W1449" i="15"/>
  <c r="W1450" i="15"/>
  <c r="W1451" i="15"/>
  <c r="W1452" i="15"/>
  <c r="W1453" i="15"/>
  <c r="W1454" i="15"/>
  <c r="W1455" i="15"/>
  <c r="W1456" i="15"/>
  <c r="W1457" i="15"/>
  <c r="W1458" i="15"/>
  <c r="W1459" i="15"/>
  <c r="W1460" i="15"/>
  <c r="W1461" i="15"/>
  <c r="W1462" i="15"/>
  <c r="W1463" i="15"/>
  <c r="W1464" i="15"/>
  <c r="W1465" i="15"/>
  <c r="W1466" i="15"/>
  <c r="W1467" i="15"/>
  <c r="W1468" i="15"/>
  <c r="W1469" i="15"/>
  <c r="W1470" i="15"/>
  <c r="W1471" i="15"/>
  <c r="W1472" i="15"/>
  <c r="W1473" i="15"/>
  <c r="W1474" i="15"/>
  <c r="W1475" i="15"/>
  <c r="W1476" i="15"/>
  <c r="W1477" i="15"/>
  <c r="W1478" i="15"/>
  <c r="W1479" i="15"/>
  <c r="W1480" i="15"/>
  <c r="W1481" i="15"/>
  <c r="W1482" i="15"/>
  <c r="W1483" i="15"/>
  <c r="W1484" i="15"/>
  <c r="W1485" i="15"/>
  <c r="W1486" i="15"/>
  <c r="W1487" i="15"/>
  <c r="W1488" i="15"/>
  <c r="W1489" i="15"/>
  <c r="W1490" i="15"/>
  <c r="W1491" i="15"/>
  <c r="W1492" i="15"/>
  <c r="W1493" i="15"/>
  <c r="W1494" i="15"/>
  <c r="W1495" i="15"/>
  <c r="W1496" i="15"/>
  <c r="W1497" i="15"/>
  <c r="W1498" i="15"/>
  <c r="W1499" i="15"/>
  <c r="W1500" i="15"/>
  <c r="W1501" i="15"/>
  <c r="W1502" i="15"/>
  <c r="W1503" i="15"/>
  <c r="W1504" i="15"/>
  <c r="W1505" i="15"/>
  <c r="W1506" i="15"/>
  <c r="W1507" i="15"/>
  <c r="W1508" i="15"/>
  <c r="W1509" i="15"/>
  <c r="W1510" i="15"/>
  <c r="W1511" i="15"/>
  <c r="W1512" i="15"/>
  <c r="W1513" i="15"/>
  <c r="W1514" i="15"/>
  <c r="W1515" i="15"/>
  <c r="W1516" i="15"/>
  <c r="W1517" i="15"/>
  <c r="W1518" i="15"/>
  <c r="W1519" i="15"/>
  <c r="W1520" i="15"/>
  <c r="W1521" i="15"/>
  <c r="W1522" i="15"/>
  <c r="W1523" i="15"/>
  <c r="W1524" i="15"/>
  <c r="W1525" i="15"/>
  <c r="W1526" i="15"/>
  <c r="W1527" i="15"/>
  <c r="W1528" i="15"/>
  <c r="W1529" i="15"/>
  <c r="W1530" i="15"/>
  <c r="W1531" i="15"/>
  <c r="W1532" i="15"/>
  <c r="W1533" i="15"/>
  <c r="W1534" i="15"/>
  <c r="W1535" i="15"/>
  <c r="W1536" i="15"/>
  <c r="W1537" i="15"/>
  <c r="W1538" i="15"/>
  <c r="W1539" i="15"/>
  <c r="W1540" i="15"/>
  <c r="W1541" i="15"/>
  <c r="W1542" i="15"/>
  <c r="W1543" i="15"/>
  <c r="W1544" i="15"/>
  <c r="W1545" i="15"/>
  <c r="W1546" i="15"/>
  <c r="W1547" i="15"/>
  <c r="W1548" i="15"/>
  <c r="W1549" i="15"/>
  <c r="W1550" i="15"/>
  <c r="W1551" i="15"/>
  <c r="W1552" i="15"/>
  <c r="W1553" i="15"/>
  <c r="W1554" i="15"/>
  <c r="W1555" i="15"/>
  <c r="W1556" i="15"/>
  <c r="W1557" i="15"/>
  <c r="W1558" i="15"/>
  <c r="W1559" i="15"/>
  <c r="W1560" i="15"/>
  <c r="W1561" i="15"/>
  <c r="W1562" i="15"/>
  <c r="W1563" i="15"/>
  <c r="W1564" i="15"/>
  <c r="W1565" i="15"/>
  <c r="W1566" i="15"/>
  <c r="W1567" i="15"/>
  <c r="W1568" i="15"/>
  <c r="W1569" i="15"/>
  <c r="W1570" i="15"/>
  <c r="W1571" i="15"/>
  <c r="W1572" i="15"/>
  <c r="W1573" i="15"/>
  <c r="W1574" i="15"/>
  <c r="W1575" i="15"/>
  <c r="W1576" i="15"/>
  <c r="W1577" i="15"/>
  <c r="W1578" i="15"/>
  <c r="W1579" i="15"/>
  <c r="W1580" i="15"/>
  <c r="W1581" i="15"/>
  <c r="W1582" i="15"/>
  <c r="W1583" i="15"/>
  <c r="W1584" i="15"/>
  <c r="W1585" i="15"/>
  <c r="W1586" i="15"/>
  <c r="W1587" i="15"/>
  <c r="W1588" i="15"/>
  <c r="W1589" i="15"/>
  <c r="W1590" i="15"/>
  <c r="W1591" i="15"/>
  <c r="W1592" i="15"/>
  <c r="W1593" i="15"/>
  <c r="W1594" i="15"/>
  <c r="W1595" i="15"/>
  <c r="W1596" i="15"/>
  <c r="W1597" i="15"/>
  <c r="W1598" i="15"/>
  <c r="W1599" i="15"/>
  <c r="W1600" i="15"/>
  <c r="W1601" i="15"/>
  <c r="W1602" i="15"/>
  <c r="W1603" i="15"/>
  <c r="W1604" i="15"/>
  <c r="W1605" i="15"/>
  <c r="W1606" i="15"/>
  <c r="W1607" i="15"/>
  <c r="W1608" i="15"/>
  <c r="W1609" i="15"/>
  <c r="W1610" i="15"/>
  <c r="W1611" i="15"/>
  <c r="W1612" i="15"/>
  <c r="W1613" i="15"/>
  <c r="W1614" i="15"/>
  <c r="W1615" i="15"/>
  <c r="W1616" i="15"/>
  <c r="W1617" i="15"/>
  <c r="W1618" i="15"/>
  <c r="W1619" i="15"/>
  <c r="W1620" i="15"/>
  <c r="W1621" i="15"/>
  <c r="W1622" i="15"/>
  <c r="W1623" i="15"/>
  <c r="W1624" i="15"/>
  <c r="W1625" i="15"/>
  <c r="W1626" i="15"/>
  <c r="W1627" i="15"/>
  <c r="W1628" i="15"/>
  <c r="W1629" i="15"/>
  <c r="W1630" i="15"/>
  <c r="W1631" i="15"/>
  <c r="W1632" i="15"/>
  <c r="W1633" i="15"/>
  <c r="W1634" i="15"/>
  <c r="W1635" i="15"/>
  <c r="W1636" i="15"/>
  <c r="W1637" i="15"/>
  <c r="W1638" i="15"/>
  <c r="W1639" i="15"/>
  <c r="W1640" i="15"/>
  <c r="W1641" i="15"/>
  <c r="W1642" i="15"/>
  <c r="W1643" i="15"/>
  <c r="W1644" i="15"/>
  <c r="W1645" i="15"/>
  <c r="W1646" i="15"/>
  <c r="W1647" i="15"/>
  <c r="W1648" i="15"/>
  <c r="W1649" i="15"/>
  <c r="W1650" i="15"/>
  <c r="W1651" i="15"/>
  <c r="W1652" i="15"/>
  <c r="W1653" i="15"/>
  <c r="W1654" i="15"/>
  <c r="W1655" i="15"/>
  <c r="W1656" i="15"/>
  <c r="W1657" i="15"/>
  <c r="W1658" i="15"/>
  <c r="W1659" i="15"/>
  <c r="W1660" i="15"/>
  <c r="W1661" i="15"/>
  <c r="W1662" i="15"/>
  <c r="W1663" i="15"/>
  <c r="W1664" i="15"/>
  <c r="W1665" i="15"/>
  <c r="W1666" i="15"/>
  <c r="W1667" i="15"/>
  <c r="W1668" i="15"/>
  <c r="W1669" i="15"/>
  <c r="W1670" i="15"/>
  <c r="W1671" i="15"/>
  <c r="W1672" i="15"/>
  <c r="W1673" i="15"/>
  <c r="W1674" i="15"/>
  <c r="W1675" i="15"/>
  <c r="W1676" i="15"/>
  <c r="W1677" i="15"/>
  <c r="W1678" i="15"/>
  <c r="W1679" i="15"/>
  <c r="W1680" i="15"/>
  <c r="W1681" i="15"/>
  <c r="W1682" i="15"/>
  <c r="W1683" i="15"/>
  <c r="W1684" i="15"/>
  <c r="W1685" i="15"/>
  <c r="W1686" i="15"/>
  <c r="W1687" i="15"/>
  <c r="W1688" i="15"/>
  <c r="W1689" i="15"/>
  <c r="W1690" i="15"/>
  <c r="W1691" i="15"/>
  <c r="W1692" i="15"/>
  <c r="W1693" i="15"/>
  <c r="W1694" i="15"/>
  <c r="W1695" i="15"/>
  <c r="W1696" i="15"/>
  <c r="W1697" i="15"/>
  <c r="W1698" i="15"/>
  <c r="W1699" i="15"/>
  <c r="W1700" i="15"/>
  <c r="W1701" i="15"/>
  <c r="W1702" i="15"/>
  <c r="W1703" i="15"/>
  <c r="W1704" i="15"/>
  <c r="W1705" i="15"/>
  <c r="W1706" i="15"/>
  <c r="W1707" i="15"/>
  <c r="W1708" i="15"/>
  <c r="W1709" i="15"/>
  <c r="W1710" i="15"/>
  <c r="W1711" i="15"/>
  <c r="W1712" i="15"/>
  <c r="W1713" i="15"/>
  <c r="W1714" i="15"/>
  <c r="W1715" i="15"/>
  <c r="W1716" i="15"/>
  <c r="W1717" i="15"/>
  <c r="W1718" i="15"/>
  <c r="W1719" i="15"/>
  <c r="W1720" i="15"/>
  <c r="W1721" i="15"/>
  <c r="W1722" i="15"/>
  <c r="W1723" i="15"/>
  <c r="W1724" i="15"/>
  <c r="W1725" i="15"/>
  <c r="W1726" i="15"/>
  <c r="W1727" i="15"/>
  <c r="W1728" i="15"/>
  <c r="W1729" i="15"/>
  <c r="W1730" i="15"/>
  <c r="W1731" i="15"/>
  <c r="W1732" i="15"/>
  <c r="W1733" i="15"/>
  <c r="W1734" i="15"/>
  <c r="W1735" i="15"/>
  <c r="W1736" i="15"/>
  <c r="W1737" i="15"/>
  <c r="W1738" i="15"/>
  <c r="W1739" i="15"/>
  <c r="W1740" i="15"/>
  <c r="W1741" i="15"/>
  <c r="W1742" i="15"/>
  <c r="W1743" i="15"/>
  <c r="W1744" i="15"/>
  <c r="W1745" i="15"/>
  <c r="W1746" i="15"/>
  <c r="W1747" i="15"/>
  <c r="W1748" i="15"/>
  <c r="W1749" i="15"/>
  <c r="W1750" i="15"/>
  <c r="W1751" i="15"/>
  <c r="W1752" i="15"/>
  <c r="W1753" i="15"/>
  <c r="W1754" i="15"/>
  <c r="W1755" i="15"/>
  <c r="W1756" i="15"/>
  <c r="W1757" i="15"/>
  <c r="W1758" i="15"/>
  <c r="W1759" i="15"/>
  <c r="W1760" i="15"/>
  <c r="W1761" i="15"/>
  <c r="W1762" i="15"/>
  <c r="W1763" i="15"/>
  <c r="W1764" i="15"/>
  <c r="W1765" i="15"/>
  <c r="W1766" i="15"/>
  <c r="W1767" i="15"/>
  <c r="W1768" i="15"/>
  <c r="W1769" i="15"/>
  <c r="W1770" i="15"/>
  <c r="W1771" i="15"/>
  <c r="W1772" i="15"/>
  <c r="W1773" i="15"/>
  <c r="W1774" i="15"/>
  <c r="W1775" i="15"/>
  <c r="W1776" i="15"/>
  <c r="W1777" i="15"/>
  <c r="W1778" i="15"/>
  <c r="W1779" i="15"/>
  <c r="W1780" i="15"/>
  <c r="W1781" i="15"/>
  <c r="W1782" i="15"/>
  <c r="W1783" i="15"/>
  <c r="W1784" i="15"/>
  <c r="W1785" i="15"/>
  <c r="W1786" i="15"/>
  <c r="W1787" i="15"/>
  <c r="W1788" i="15"/>
  <c r="W1789" i="15"/>
  <c r="W1790" i="15"/>
  <c r="W1791" i="15"/>
  <c r="W1792" i="15"/>
  <c r="W1793" i="15"/>
  <c r="W1794" i="15"/>
  <c r="W1795" i="15"/>
  <c r="W1796" i="15"/>
  <c r="W1797" i="15"/>
  <c r="W1798" i="15"/>
  <c r="W1799" i="15"/>
  <c r="W1800" i="15"/>
  <c r="W1801" i="15"/>
  <c r="W1802" i="15"/>
  <c r="W1803" i="15"/>
  <c r="W1804" i="15"/>
  <c r="W1805" i="15"/>
  <c r="W1806" i="15"/>
  <c r="W1807" i="15"/>
  <c r="W1808" i="15"/>
  <c r="W1809" i="15"/>
  <c r="W1810" i="15"/>
  <c r="W1811" i="15"/>
  <c r="W1812" i="15"/>
  <c r="W1813" i="15"/>
  <c r="W1814" i="15"/>
  <c r="W1815" i="15"/>
  <c r="W1816" i="15"/>
  <c r="W1817" i="15"/>
  <c r="W1818" i="15"/>
  <c r="W1819" i="15"/>
  <c r="W1820" i="15"/>
  <c r="W1821" i="15"/>
  <c r="W1822" i="15"/>
  <c r="W1823" i="15"/>
  <c r="W1824" i="15"/>
  <c r="W1825" i="15"/>
  <c r="W1826" i="15"/>
  <c r="W1827" i="15"/>
  <c r="W1828" i="15"/>
  <c r="W1829" i="15"/>
  <c r="W1830" i="15"/>
  <c r="W1831" i="15"/>
  <c r="W1832" i="15"/>
  <c r="W1833" i="15"/>
  <c r="W1834" i="15"/>
  <c r="W1835" i="15"/>
  <c r="W1836" i="15"/>
  <c r="W1837" i="15"/>
  <c r="W1838" i="15"/>
  <c r="W1839" i="15"/>
  <c r="W1840" i="15"/>
  <c r="W1841" i="15"/>
  <c r="W1842" i="15"/>
  <c r="W1843" i="15"/>
  <c r="W1844" i="15"/>
  <c r="W1845" i="15"/>
  <c r="W1846" i="15"/>
  <c r="W1847" i="15"/>
  <c r="W1848" i="15"/>
  <c r="W1849" i="15"/>
  <c r="W1850" i="15"/>
  <c r="W1851" i="15"/>
  <c r="W1852" i="15"/>
  <c r="W1853" i="15"/>
  <c r="W1854" i="15"/>
  <c r="W1855" i="15"/>
  <c r="W1856" i="15"/>
  <c r="W1857" i="15"/>
  <c r="W1858" i="15"/>
  <c r="W1859" i="15"/>
  <c r="W1860" i="15"/>
  <c r="W1861" i="15"/>
  <c r="W1862" i="15"/>
  <c r="W1863" i="15"/>
  <c r="W1864" i="15"/>
  <c r="W1865" i="15"/>
  <c r="W1866" i="15"/>
  <c r="W1867" i="15"/>
  <c r="W1868" i="15"/>
  <c r="W1869" i="15"/>
  <c r="W1870" i="15"/>
  <c r="W1871" i="15"/>
  <c r="W1872" i="15"/>
  <c r="W1873" i="15"/>
  <c r="W1874" i="15"/>
  <c r="W1875" i="15"/>
  <c r="W1876" i="15"/>
  <c r="W1877" i="15"/>
  <c r="W1878" i="15"/>
  <c r="W1879" i="15"/>
  <c r="W1880" i="15"/>
  <c r="W1881" i="15"/>
  <c r="W1882" i="15"/>
  <c r="W1883" i="15"/>
  <c r="W1884" i="15"/>
  <c r="W1885" i="15"/>
  <c r="W1886" i="15"/>
  <c r="W1887" i="15"/>
  <c r="W1888" i="15"/>
  <c r="W1889" i="15"/>
  <c r="W1890" i="15"/>
  <c r="W1891" i="15"/>
  <c r="W1892" i="15"/>
  <c r="W1893" i="15"/>
  <c r="W1894" i="15"/>
  <c r="W1895" i="15"/>
  <c r="W1896" i="15"/>
  <c r="W1897" i="15"/>
  <c r="W1898" i="15"/>
  <c r="W1899" i="15"/>
  <c r="W1900" i="15"/>
  <c r="W1901" i="15"/>
  <c r="W1902" i="15"/>
  <c r="W1903" i="15"/>
  <c r="W1904" i="15"/>
  <c r="W1905" i="15"/>
  <c r="W1906" i="15"/>
  <c r="W1907" i="15"/>
  <c r="W1908" i="15"/>
  <c r="W1909" i="15"/>
  <c r="W1910" i="15"/>
  <c r="W1911" i="15"/>
  <c r="W1912" i="15"/>
  <c r="W1913" i="15"/>
  <c r="W1914" i="15"/>
  <c r="W1915" i="15"/>
  <c r="W1916" i="15"/>
  <c r="W1917" i="15"/>
  <c r="W1918" i="15"/>
  <c r="W1919" i="15"/>
  <c r="W1920" i="15"/>
  <c r="W1921" i="15"/>
  <c r="W1922" i="15"/>
  <c r="W1923" i="15"/>
  <c r="W1924" i="15"/>
  <c r="W1925" i="15"/>
  <c r="W1926" i="15"/>
  <c r="W1927" i="15"/>
  <c r="W1928" i="15"/>
  <c r="W1929" i="15"/>
  <c r="W1930" i="15"/>
  <c r="W1931" i="15"/>
  <c r="W1932" i="15"/>
  <c r="W1933" i="15"/>
  <c r="W1934" i="15"/>
  <c r="W1935" i="15"/>
  <c r="W1936" i="15"/>
  <c r="W1937" i="15"/>
  <c r="W1938" i="15"/>
  <c r="W1939" i="15"/>
  <c r="W1940" i="15"/>
  <c r="W1941" i="15"/>
  <c r="W1942" i="15"/>
  <c r="W1943" i="15"/>
  <c r="W1944" i="15"/>
  <c r="W1945" i="15"/>
  <c r="W1946" i="15"/>
  <c r="W1947" i="15"/>
  <c r="W1948" i="15"/>
  <c r="W1949" i="15"/>
  <c r="W1950" i="15"/>
  <c r="W1951" i="15"/>
  <c r="W1952" i="15"/>
  <c r="W1953" i="15"/>
  <c r="W1954" i="15"/>
  <c r="W1955" i="15"/>
  <c r="W1956" i="15"/>
  <c r="W1957" i="15"/>
  <c r="W1958" i="15"/>
  <c r="W1959" i="15"/>
  <c r="W1960" i="15"/>
  <c r="W1961" i="15"/>
  <c r="W1962" i="15"/>
  <c r="W1963" i="15"/>
  <c r="W1964" i="15"/>
  <c r="W1965" i="15"/>
  <c r="W1966" i="15"/>
  <c r="W1967" i="15"/>
  <c r="W1968" i="15"/>
  <c r="W1969" i="15"/>
  <c r="W1970" i="15"/>
  <c r="W1971" i="15"/>
  <c r="W1972" i="15"/>
  <c r="W1973" i="15"/>
  <c r="W1974" i="15"/>
  <c r="W1975" i="15"/>
  <c r="W1976" i="15"/>
  <c r="W1977" i="15"/>
  <c r="W1978" i="15"/>
  <c r="W1979" i="15"/>
  <c r="W1980" i="15"/>
  <c r="W1981" i="15"/>
  <c r="W1982" i="15"/>
  <c r="W1983" i="15"/>
  <c r="W1984" i="15"/>
  <c r="W1985" i="15"/>
  <c r="W1986" i="15"/>
  <c r="W1987" i="15"/>
  <c r="W1988" i="15"/>
  <c r="W1989" i="15"/>
  <c r="W1990" i="15"/>
  <c r="W1991" i="15"/>
  <c r="W1992" i="15"/>
  <c r="W1993" i="15"/>
  <c r="W1994" i="15"/>
  <c r="W1995" i="15"/>
  <c r="W1996" i="15"/>
  <c r="W1997" i="15"/>
  <c r="W1998" i="15"/>
  <c r="W1999" i="15"/>
  <c r="W2000" i="15"/>
  <c r="W2001" i="15"/>
  <c r="W2002" i="15"/>
  <c r="W2003" i="15"/>
  <c r="W2004" i="15"/>
  <c r="W2005" i="15"/>
  <c r="W2006" i="15"/>
  <c r="W2007" i="15"/>
  <c r="W2008" i="15"/>
  <c r="W2009" i="15"/>
  <c r="W2010" i="15"/>
  <c r="W2011" i="15"/>
  <c r="W2012" i="15"/>
  <c r="W2013" i="15"/>
  <c r="W2014" i="15"/>
  <c r="W2015" i="15"/>
  <c r="W2016" i="15"/>
  <c r="W2017" i="15"/>
  <c r="W2018" i="15"/>
  <c r="W2019" i="15"/>
  <c r="W2020" i="15"/>
  <c r="W2021" i="15"/>
  <c r="W2022" i="15"/>
  <c r="W2023" i="15"/>
  <c r="W2024" i="15"/>
  <c r="W2025" i="15"/>
  <c r="W2026" i="15"/>
  <c r="W2027" i="15"/>
  <c r="W2028" i="15"/>
  <c r="W2029" i="15"/>
  <c r="W2030" i="15"/>
  <c r="W2031" i="15"/>
  <c r="W2032" i="15"/>
  <c r="W2033" i="15"/>
  <c r="W2034" i="15"/>
  <c r="W2035" i="15"/>
  <c r="W2036" i="15"/>
  <c r="W2037" i="15"/>
  <c r="W2038" i="15"/>
  <c r="W2039" i="15"/>
  <c r="W2040" i="15"/>
  <c r="W2041" i="15"/>
  <c r="W2042" i="15"/>
  <c r="W2043" i="15"/>
  <c r="W2044" i="15"/>
  <c r="W2045" i="15"/>
  <c r="W2046" i="15"/>
  <c r="W2047" i="15"/>
  <c r="W2048" i="15"/>
  <c r="W2049" i="15"/>
  <c r="W2050" i="15"/>
  <c r="W2051" i="15"/>
  <c r="W2052" i="15"/>
  <c r="W2053" i="15"/>
  <c r="W2054" i="15"/>
  <c r="W2055" i="15"/>
  <c r="W2056" i="15"/>
  <c r="W2057" i="15"/>
  <c r="W2058" i="15"/>
  <c r="W2059" i="15"/>
  <c r="W2060" i="15"/>
  <c r="W2061" i="15"/>
  <c r="W2062" i="15"/>
  <c r="W2063" i="15"/>
  <c r="W2064" i="15"/>
  <c r="W2065" i="15"/>
  <c r="W2066" i="15"/>
  <c r="W2067" i="15"/>
  <c r="W2068" i="15"/>
  <c r="W2069" i="15"/>
  <c r="W2070" i="15"/>
  <c r="W2071" i="15"/>
  <c r="W2072" i="15"/>
  <c r="W2073" i="15"/>
  <c r="W2074" i="15"/>
  <c r="W2075" i="15"/>
  <c r="W2076" i="15"/>
  <c r="W2077" i="15"/>
  <c r="W2078" i="15"/>
  <c r="W2079" i="15"/>
  <c r="W2080" i="15"/>
  <c r="W2081" i="15"/>
  <c r="W2082" i="15"/>
  <c r="W2083" i="15"/>
  <c r="W2084" i="15"/>
  <c r="W2085" i="15"/>
  <c r="W2086" i="15"/>
  <c r="W2087" i="15"/>
  <c r="W2088" i="15"/>
  <c r="W2089" i="15"/>
  <c r="W2090" i="15"/>
  <c r="W2091" i="15"/>
  <c r="W2092" i="15"/>
  <c r="W2093" i="15"/>
  <c r="W2094" i="15"/>
  <c r="W2095" i="15"/>
  <c r="W2096" i="15"/>
  <c r="W2097" i="15"/>
  <c r="W2098" i="15"/>
  <c r="W2099" i="15"/>
  <c r="W2100" i="15"/>
  <c r="W2101" i="15"/>
  <c r="W2102" i="15"/>
  <c r="W2103" i="15"/>
  <c r="W2104" i="15"/>
  <c r="W2105" i="15"/>
  <c r="W2106" i="15"/>
  <c r="W2107" i="15"/>
  <c r="W2108" i="15"/>
  <c r="W2109" i="15"/>
  <c r="W2110" i="15"/>
  <c r="W2111" i="15"/>
  <c r="W2112" i="15"/>
  <c r="W2113" i="15"/>
  <c r="W2114" i="15"/>
  <c r="W2115" i="15"/>
  <c r="W2116" i="15"/>
  <c r="W2117" i="15"/>
  <c r="W2118" i="15"/>
  <c r="W2119" i="15"/>
  <c r="W2120" i="15"/>
  <c r="W2121" i="15"/>
  <c r="W2122" i="15"/>
  <c r="W2123" i="15"/>
  <c r="W2124" i="15"/>
  <c r="W2125" i="15"/>
  <c r="W2126" i="15"/>
  <c r="W2127" i="15"/>
  <c r="W2128" i="15"/>
  <c r="W946" i="15"/>
  <c r="U947" i="15"/>
  <c r="U948" i="15"/>
  <c r="U949" i="15"/>
  <c r="U950" i="15"/>
  <c r="U951" i="15"/>
  <c r="U952" i="15"/>
  <c r="U953" i="15"/>
  <c r="U954" i="15"/>
  <c r="U955" i="15"/>
  <c r="U956" i="15"/>
  <c r="U957" i="15"/>
  <c r="U958" i="15"/>
  <c r="U959" i="15"/>
  <c r="U960" i="15"/>
  <c r="U961" i="15"/>
  <c r="U962" i="15"/>
  <c r="U963" i="15"/>
  <c r="U964" i="15"/>
  <c r="U965" i="15"/>
  <c r="U966" i="15"/>
  <c r="U967" i="15"/>
  <c r="U968" i="15"/>
  <c r="U969" i="15"/>
  <c r="U970" i="15"/>
  <c r="U971" i="15"/>
  <c r="U972" i="15"/>
  <c r="U973" i="15"/>
  <c r="U974" i="15"/>
  <c r="U975" i="15"/>
  <c r="U976" i="15"/>
  <c r="U977" i="15"/>
  <c r="U978" i="15"/>
  <c r="U979" i="15"/>
  <c r="U980" i="15"/>
  <c r="U981" i="15"/>
  <c r="U982" i="15"/>
  <c r="U983" i="15"/>
  <c r="U984" i="15"/>
  <c r="U985" i="15"/>
  <c r="U986" i="15"/>
  <c r="U987" i="15"/>
  <c r="U988" i="15"/>
  <c r="U989" i="15"/>
  <c r="U990" i="15"/>
  <c r="U991" i="15"/>
  <c r="U992" i="15"/>
  <c r="U993" i="15"/>
  <c r="U994" i="15"/>
  <c r="U995" i="15"/>
  <c r="U996" i="15"/>
  <c r="U997" i="15"/>
  <c r="U998" i="15"/>
  <c r="U999" i="15"/>
  <c r="U1000" i="15"/>
  <c r="U1001" i="15"/>
  <c r="U1002" i="15"/>
  <c r="U1003" i="15"/>
  <c r="U1004" i="15"/>
  <c r="U1005" i="15"/>
  <c r="U1006" i="15"/>
  <c r="U1007" i="15"/>
  <c r="U1008" i="15"/>
  <c r="U1009" i="15"/>
  <c r="U1010" i="15"/>
  <c r="U1011" i="15"/>
  <c r="U1012" i="15"/>
  <c r="U1013" i="15"/>
  <c r="U1014" i="15"/>
  <c r="U1015" i="15"/>
  <c r="U1016" i="15"/>
  <c r="U1017" i="15"/>
  <c r="U1018" i="15"/>
  <c r="U1019" i="15"/>
  <c r="U1020" i="15"/>
  <c r="U1021" i="15"/>
  <c r="U1022" i="15"/>
  <c r="U1023" i="15"/>
  <c r="U1024" i="15"/>
  <c r="U1025" i="15"/>
  <c r="U1026" i="15"/>
  <c r="U1027" i="15"/>
  <c r="U1028" i="15"/>
  <c r="U1029" i="15"/>
  <c r="U1030" i="15"/>
  <c r="U1031" i="15"/>
  <c r="U1032" i="15"/>
  <c r="U1033" i="15"/>
  <c r="U1034" i="15"/>
  <c r="U1035" i="15"/>
  <c r="U1036" i="15"/>
  <c r="U1037" i="15"/>
  <c r="U1038" i="15"/>
  <c r="U1039" i="15"/>
  <c r="U1040" i="15"/>
  <c r="U1041" i="15"/>
  <c r="U1042" i="15"/>
  <c r="U1043" i="15"/>
  <c r="U1044" i="15"/>
  <c r="U1045" i="15"/>
  <c r="U1046" i="15"/>
  <c r="U1047" i="15"/>
  <c r="U1048" i="15"/>
  <c r="U1049" i="15"/>
  <c r="U1050" i="15"/>
  <c r="U1051" i="15"/>
  <c r="U1052" i="15"/>
  <c r="U1053" i="15"/>
  <c r="U1054" i="15"/>
  <c r="U1055" i="15"/>
  <c r="U1056" i="15"/>
  <c r="U1057" i="15"/>
  <c r="U1058" i="15"/>
  <c r="U1059" i="15"/>
  <c r="U1060" i="15"/>
  <c r="U1061" i="15"/>
  <c r="U1062" i="15"/>
  <c r="U1063" i="15"/>
  <c r="U1064" i="15"/>
  <c r="U1065" i="15"/>
  <c r="U1066" i="15"/>
  <c r="U1067" i="15"/>
  <c r="U1068" i="15"/>
  <c r="U1069" i="15"/>
  <c r="U1070" i="15"/>
  <c r="U1071" i="15"/>
  <c r="U1072" i="15"/>
  <c r="U1073" i="15"/>
  <c r="U1074" i="15"/>
  <c r="U1075" i="15"/>
  <c r="U1076" i="15"/>
  <c r="U1077" i="15"/>
  <c r="U1078" i="15"/>
  <c r="U1079" i="15"/>
  <c r="U1080" i="15"/>
  <c r="U1081" i="15"/>
  <c r="U1082" i="15"/>
  <c r="U1083" i="15"/>
  <c r="U1084" i="15"/>
  <c r="U1085" i="15"/>
  <c r="U1086" i="15"/>
  <c r="U1087" i="15"/>
  <c r="U1088" i="15"/>
  <c r="U1089" i="15"/>
  <c r="U1090" i="15"/>
  <c r="U1091" i="15"/>
  <c r="U1092" i="15"/>
  <c r="U1093" i="15"/>
  <c r="U1094" i="15"/>
  <c r="U1095" i="15"/>
  <c r="U1096" i="15"/>
  <c r="U1097" i="15"/>
  <c r="U1098" i="15"/>
  <c r="U1099" i="15"/>
  <c r="U1100" i="15"/>
  <c r="U1101" i="15"/>
  <c r="U1102" i="15"/>
  <c r="U1103" i="15"/>
  <c r="U1104" i="15"/>
  <c r="U1105" i="15"/>
  <c r="U1106" i="15"/>
  <c r="U1107" i="15"/>
  <c r="U1108" i="15"/>
  <c r="U1109" i="15"/>
  <c r="U1110" i="15"/>
  <c r="U1111" i="15"/>
  <c r="U1112" i="15"/>
  <c r="U1113" i="15"/>
  <c r="U1114" i="15"/>
  <c r="U1115" i="15"/>
  <c r="U1116" i="15"/>
  <c r="U1117" i="15"/>
  <c r="U1118" i="15"/>
  <c r="U1119" i="15"/>
  <c r="U1120" i="15"/>
  <c r="U1121" i="15"/>
  <c r="U1122" i="15"/>
  <c r="U1123" i="15"/>
  <c r="U1124" i="15"/>
  <c r="U1125" i="15"/>
  <c r="U1126" i="15"/>
  <c r="U1127" i="15"/>
  <c r="U1128" i="15"/>
  <c r="U1129" i="15"/>
  <c r="U1130" i="15"/>
  <c r="U1131" i="15"/>
  <c r="U1132" i="15"/>
  <c r="U1133" i="15"/>
  <c r="U1134" i="15"/>
  <c r="U1135" i="15"/>
  <c r="U1136" i="15"/>
  <c r="U1137" i="15"/>
  <c r="U1138" i="15"/>
  <c r="U1139" i="15"/>
  <c r="U1140" i="15"/>
  <c r="U1141" i="15"/>
  <c r="U1142" i="15"/>
  <c r="U1143" i="15"/>
  <c r="U1144" i="15"/>
  <c r="U1145" i="15"/>
  <c r="U1146" i="15"/>
  <c r="U1147" i="15"/>
  <c r="U1148" i="15"/>
  <c r="U1149" i="15"/>
  <c r="U1150" i="15"/>
  <c r="U1151" i="15"/>
  <c r="U1152" i="15"/>
  <c r="U1153" i="15"/>
  <c r="U1154" i="15"/>
  <c r="U1155" i="15"/>
  <c r="U1156" i="15"/>
  <c r="U1157" i="15"/>
  <c r="U1158" i="15"/>
  <c r="U1159" i="15"/>
  <c r="U1160" i="15"/>
  <c r="U1161" i="15"/>
  <c r="U1162" i="15"/>
  <c r="U1163" i="15"/>
  <c r="U1164" i="15"/>
  <c r="U1165" i="15"/>
  <c r="U1166" i="15"/>
  <c r="U1167" i="15"/>
  <c r="U1168" i="15"/>
  <c r="U1169" i="15"/>
  <c r="U1170" i="15"/>
  <c r="U1171" i="15"/>
  <c r="U1172" i="15"/>
  <c r="U1173" i="15"/>
  <c r="U1174" i="15"/>
  <c r="U1175" i="15"/>
  <c r="U1176" i="15"/>
  <c r="U1177" i="15"/>
  <c r="U1178" i="15"/>
  <c r="U1179" i="15"/>
  <c r="U1180" i="15"/>
  <c r="U1181" i="15"/>
  <c r="U1182" i="15"/>
  <c r="U1183" i="15"/>
  <c r="U1184" i="15"/>
  <c r="U1185" i="15"/>
  <c r="U1186" i="15"/>
  <c r="U1187" i="15"/>
  <c r="U1188" i="15"/>
  <c r="U1189" i="15"/>
  <c r="U1190" i="15"/>
  <c r="U1191" i="15"/>
  <c r="U1192" i="15"/>
  <c r="U1193" i="15"/>
  <c r="U1194" i="15"/>
  <c r="U1195" i="15"/>
  <c r="U1196" i="15"/>
  <c r="U1197" i="15"/>
  <c r="U1198" i="15"/>
  <c r="U1199" i="15"/>
  <c r="U1200" i="15"/>
  <c r="U1201" i="15"/>
  <c r="U1202" i="15"/>
  <c r="U1203" i="15"/>
  <c r="U1204" i="15"/>
  <c r="U1205" i="15"/>
  <c r="U1206" i="15"/>
  <c r="U1207" i="15"/>
  <c r="U1208" i="15"/>
  <c r="U1209" i="15"/>
  <c r="U1210" i="15"/>
  <c r="U1211" i="15"/>
  <c r="U1212" i="15"/>
  <c r="U1213" i="15"/>
  <c r="U1214" i="15"/>
  <c r="U1215" i="15"/>
  <c r="U1216" i="15"/>
  <c r="U1217" i="15"/>
  <c r="U1218" i="15"/>
  <c r="U1219" i="15"/>
  <c r="U1220" i="15"/>
  <c r="U1221" i="15"/>
  <c r="U1222" i="15"/>
  <c r="U1223" i="15"/>
  <c r="U1224" i="15"/>
  <c r="U1225" i="15"/>
  <c r="U1226" i="15"/>
  <c r="U1227" i="15"/>
  <c r="U1228" i="15"/>
  <c r="U1229" i="15"/>
  <c r="U1230" i="15"/>
  <c r="U1231" i="15"/>
  <c r="U1232" i="15"/>
  <c r="U1233" i="15"/>
  <c r="U1234" i="15"/>
  <c r="U1235" i="15"/>
  <c r="U1236" i="15"/>
  <c r="U1237" i="15"/>
  <c r="U1238" i="15"/>
  <c r="U1239" i="15"/>
  <c r="U1240" i="15"/>
  <c r="U1241" i="15"/>
  <c r="U1242" i="15"/>
  <c r="U1243" i="15"/>
  <c r="U1244" i="15"/>
  <c r="U1245" i="15"/>
  <c r="U1246" i="15"/>
  <c r="U1247" i="15"/>
  <c r="U1248" i="15"/>
  <c r="U1249" i="15"/>
  <c r="U1250" i="15"/>
  <c r="U1251" i="15"/>
  <c r="U1252" i="15"/>
  <c r="U1253" i="15"/>
  <c r="U1254" i="15"/>
  <c r="U1255" i="15"/>
  <c r="U1256" i="15"/>
  <c r="U1257" i="15"/>
  <c r="U1258" i="15"/>
  <c r="U1259" i="15"/>
  <c r="U1260" i="15"/>
  <c r="U1261" i="15"/>
  <c r="U1262" i="15"/>
  <c r="U1263" i="15"/>
  <c r="U1264" i="15"/>
  <c r="U1265" i="15"/>
  <c r="U1266" i="15"/>
  <c r="U1267" i="15"/>
  <c r="U1268" i="15"/>
  <c r="U1269" i="15"/>
  <c r="U1270" i="15"/>
  <c r="U1271" i="15"/>
  <c r="U1272" i="15"/>
  <c r="U1273" i="15"/>
  <c r="U1274" i="15"/>
  <c r="U1275" i="15"/>
  <c r="U1276" i="15"/>
  <c r="U1277" i="15"/>
  <c r="U1278" i="15"/>
  <c r="U1279" i="15"/>
  <c r="U1280" i="15"/>
  <c r="U1281" i="15"/>
  <c r="U1282" i="15"/>
  <c r="U1283" i="15"/>
  <c r="U1284" i="15"/>
  <c r="U1285" i="15"/>
  <c r="U1286" i="15"/>
  <c r="U1287" i="15"/>
  <c r="U1288" i="15"/>
  <c r="U1289" i="15"/>
  <c r="U1290" i="15"/>
  <c r="U1291" i="15"/>
  <c r="U1292" i="15"/>
  <c r="U1293" i="15"/>
  <c r="U1294" i="15"/>
  <c r="U1295" i="15"/>
  <c r="U1296" i="15"/>
  <c r="U1297" i="15"/>
  <c r="U1298" i="15"/>
  <c r="U1299" i="15"/>
  <c r="U1300" i="15"/>
  <c r="U1301" i="15"/>
  <c r="U1302" i="15"/>
  <c r="U1303" i="15"/>
  <c r="U1304" i="15"/>
  <c r="U1305" i="15"/>
  <c r="U1306" i="15"/>
  <c r="U1307" i="15"/>
  <c r="U1308" i="15"/>
  <c r="U1309" i="15"/>
  <c r="U1310" i="15"/>
  <c r="U1311" i="15"/>
  <c r="U1312" i="15"/>
  <c r="U1313" i="15"/>
  <c r="U1314" i="15"/>
  <c r="U1315" i="15"/>
  <c r="U1316" i="15"/>
  <c r="U1317" i="15"/>
  <c r="U1318" i="15"/>
  <c r="U1319" i="15"/>
  <c r="U1320" i="15"/>
  <c r="U1321" i="15"/>
  <c r="U1322" i="15"/>
  <c r="U1323" i="15"/>
  <c r="U1324" i="15"/>
  <c r="U1325" i="15"/>
  <c r="U1326" i="15"/>
  <c r="U1327" i="15"/>
  <c r="U1328" i="15"/>
  <c r="U1329" i="15"/>
  <c r="U1330" i="15"/>
  <c r="U1331" i="15"/>
  <c r="U1332" i="15"/>
  <c r="U1333" i="15"/>
  <c r="U1334" i="15"/>
  <c r="U1335" i="15"/>
  <c r="U1336" i="15"/>
  <c r="U1337" i="15"/>
  <c r="U1338" i="15"/>
  <c r="U1339" i="15"/>
  <c r="U1340" i="15"/>
  <c r="U1341" i="15"/>
  <c r="U1342" i="15"/>
  <c r="U1343" i="15"/>
  <c r="U1344" i="15"/>
  <c r="U1345" i="15"/>
  <c r="U1346" i="15"/>
  <c r="U1347" i="15"/>
  <c r="U1348" i="15"/>
  <c r="U1349" i="15"/>
  <c r="U1350" i="15"/>
  <c r="U1351" i="15"/>
  <c r="U1352" i="15"/>
  <c r="U1353" i="15"/>
  <c r="U1354" i="15"/>
  <c r="U1355" i="15"/>
  <c r="U1356" i="15"/>
  <c r="U1357" i="15"/>
  <c r="U1358" i="15"/>
  <c r="U1359" i="15"/>
  <c r="U1360" i="15"/>
  <c r="U1361" i="15"/>
  <c r="U1362" i="15"/>
  <c r="U1363" i="15"/>
  <c r="U1364" i="15"/>
  <c r="U1365" i="15"/>
  <c r="U1366" i="15"/>
  <c r="U1367" i="15"/>
  <c r="U1368" i="15"/>
  <c r="U1369" i="15"/>
  <c r="U1370" i="15"/>
  <c r="U1371" i="15"/>
  <c r="U1372" i="15"/>
  <c r="U1373" i="15"/>
  <c r="U1374" i="15"/>
  <c r="U1375" i="15"/>
  <c r="U1376" i="15"/>
  <c r="U1377" i="15"/>
  <c r="U1378" i="15"/>
  <c r="U1379" i="15"/>
  <c r="U1380" i="15"/>
  <c r="U1381" i="15"/>
  <c r="U1382" i="15"/>
  <c r="U1383" i="15"/>
  <c r="U1384" i="15"/>
  <c r="U1385" i="15"/>
  <c r="U1386" i="15"/>
  <c r="U1387" i="15"/>
  <c r="U1388" i="15"/>
  <c r="U1389" i="15"/>
  <c r="U1390" i="15"/>
  <c r="U1391" i="15"/>
  <c r="U1392" i="15"/>
  <c r="U1393" i="15"/>
  <c r="U1394" i="15"/>
  <c r="U1395" i="15"/>
  <c r="U1396" i="15"/>
  <c r="U1397" i="15"/>
  <c r="U1398" i="15"/>
  <c r="U1399" i="15"/>
  <c r="U1400" i="15"/>
  <c r="U1401" i="15"/>
  <c r="U1402" i="15"/>
  <c r="U1403" i="15"/>
  <c r="U1404" i="15"/>
  <c r="U1405" i="15"/>
  <c r="U1406" i="15"/>
  <c r="U1407" i="15"/>
  <c r="U1408" i="15"/>
  <c r="U1409" i="15"/>
  <c r="U1410" i="15"/>
  <c r="U1411" i="15"/>
  <c r="U1412" i="15"/>
  <c r="U1413" i="15"/>
  <c r="U1414" i="15"/>
  <c r="U1415" i="15"/>
  <c r="U1416" i="15"/>
  <c r="U1417" i="15"/>
  <c r="U1418" i="15"/>
  <c r="U1419" i="15"/>
  <c r="U1420" i="15"/>
  <c r="U1421" i="15"/>
  <c r="U1422" i="15"/>
  <c r="U1423" i="15"/>
  <c r="U1424" i="15"/>
  <c r="U1425" i="15"/>
  <c r="U1426" i="15"/>
  <c r="U1427" i="15"/>
  <c r="U1428" i="15"/>
  <c r="U1429" i="15"/>
  <c r="U1430" i="15"/>
  <c r="U1431" i="15"/>
  <c r="U1432" i="15"/>
  <c r="U1433" i="15"/>
  <c r="U1434" i="15"/>
  <c r="U1435" i="15"/>
  <c r="U1436" i="15"/>
  <c r="U1437" i="15"/>
  <c r="U1438" i="15"/>
  <c r="U1439" i="15"/>
  <c r="U1440" i="15"/>
  <c r="U1441" i="15"/>
  <c r="U1442" i="15"/>
  <c r="U1443" i="15"/>
  <c r="U1444" i="15"/>
  <c r="U1445" i="15"/>
  <c r="U1446" i="15"/>
  <c r="U1447" i="15"/>
  <c r="U1448" i="15"/>
  <c r="U1449" i="15"/>
  <c r="U1450" i="15"/>
  <c r="U1451" i="15"/>
  <c r="U1452" i="15"/>
  <c r="U1453" i="15"/>
  <c r="U1454" i="15"/>
  <c r="U1455" i="15"/>
  <c r="U1456" i="15"/>
  <c r="U1457" i="15"/>
  <c r="U1458" i="15"/>
  <c r="U1459" i="15"/>
  <c r="U1460" i="15"/>
  <c r="U1461" i="15"/>
  <c r="U1462" i="15"/>
  <c r="U1463" i="15"/>
  <c r="U1464" i="15"/>
  <c r="U1465" i="15"/>
  <c r="U1466" i="15"/>
  <c r="U1467" i="15"/>
  <c r="U1468" i="15"/>
  <c r="U1469" i="15"/>
  <c r="U1470" i="15"/>
  <c r="U1471" i="15"/>
  <c r="U1472" i="15"/>
  <c r="U1473" i="15"/>
  <c r="U1474" i="15"/>
  <c r="U1475" i="15"/>
  <c r="U1476" i="15"/>
  <c r="U1477" i="15"/>
  <c r="U1478" i="15"/>
  <c r="U1479" i="15"/>
  <c r="U1480" i="15"/>
  <c r="U1481" i="15"/>
  <c r="U1482" i="15"/>
  <c r="U1483" i="15"/>
  <c r="U1484" i="15"/>
  <c r="U1485" i="15"/>
  <c r="U1486" i="15"/>
  <c r="U1487" i="15"/>
  <c r="U1488" i="15"/>
  <c r="U1489" i="15"/>
  <c r="U1490" i="15"/>
  <c r="U1491" i="15"/>
  <c r="U1492" i="15"/>
  <c r="U1493" i="15"/>
  <c r="U1494" i="15"/>
  <c r="U1495" i="15"/>
  <c r="U1496" i="15"/>
  <c r="U1497" i="15"/>
  <c r="U1498" i="15"/>
  <c r="U1499" i="15"/>
  <c r="U1500" i="15"/>
  <c r="U1501" i="15"/>
  <c r="U1502" i="15"/>
  <c r="U1503" i="15"/>
  <c r="U1504" i="15"/>
  <c r="U1505" i="15"/>
  <c r="U1506" i="15"/>
  <c r="U1507" i="15"/>
  <c r="U1508" i="15"/>
  <c r="U1509" i="15"/>
  <c r="U1510" i="15"/>
  <c r="U1511" i="15"/>
  <c r="U1512" i="15"/>
  <c r="U1513" i="15"/>
  <c r="U1514" i="15"/>
  <c r="U1515" i="15"/>
  <c r="U1516" i="15"/>
  <c r="U1517" i="15"/>
  <c r="U1518" i="15"/>
  <c r="U1519" i="15"/>
  <c r="U1520" i="15"/>
  <c r="U1521" i="15"/>
  <c r="U1522" i="15"/>
  <c r="U1523" i="15"/>
  <c r="U1524" i="15"/>
  <c r="U1525" i="15"/>
  <c r="U1526" i="15"/>
  <c r="U1527" i="15"/>
  <c r="U1528" i="15"/>
  <c r="U1529" i="15"/>
  <c r="U1530" i="15"/>
  <c r="U1531" i="15"/>
  <c r="U1532" i="15"/>
  <c r="U1533" i="15"/>
  <c r="U1534" i="15"/>
  <c r="U1535" i="15"/>
  <c r="U1536" i="15"/>
  <c r="U1537" i="15"/>
  <c r="U1538" i="15"/>
  <c r="U1539" i="15"/>
  <c r="U1540" i="15"/>
  <c r="U1541" i="15"/>
  <c r="U1542" i="15"/>
  <c r="U1543" i="15"/>
  <c r="U1544" i="15"/>
  <c r="U1545" i="15"/>
  <c r="U1546" i="15"/>
  <c r="U1547" i="15"/>
  <c r="U1548" i="15"/>
  <c r="U1549" i="15"/>
  <c r="U1550" i="15"/>
  <c r="U1551" i="15"/>
  <c r="U1552" i="15"/>
  <c r="U1553" i="15"/>
  <c r="U1554" i="15"/>
  <c r="U1555" i="15"/>
  <c r="U1556" i="15"/>
  <c r="U1557" i="15"/>
  <c r="U1558" i="15"/>
  <c r="U1559" i="15"/>
  <c r="U1560" i="15"/>
  <c r="U1561" i="15"/>
  <c r="U1562" i="15"/>
  <c r="U1563" i="15"/>
  <c r="U1564" i="15"/>
  <c r="U1565" i="15"/>
  <c r="U1566" i="15"/>
  <c r="U1567" i="15"/>
  <c r="U1568" i="15"/>
  <c r="U1569" i="15"/>
  <c r="U1570" i="15"/>
  <c r="U1571" i="15"/>
  <c r="U1572" i="15"/>
  <c r="U1573" i="15"/>
  <c r="U1574" i="15"/>
  <c r="U1575" i="15"/>
  <c r="U1576" i="15"/>
  <c r="U1577" i="15"/>
  <c r="U1578" i="15"/>
  <c r="U1579" i="15"/>
  <c r="U1580" i="15"/>
  <c r="U1581" i="15"/>
  <c r="U1582" i="15"/>
  <c r="U1583" i="15"/>
  <c r="U1584" i="15"/>
  <c r="U1585" i="15"/>
  <c r="U1586" i="15"/>
  <c r="U1587" i="15"/>
  <c r="U1588" i="15"/>
  <c r="U1589" i="15"/>
  <c r="U1590" i="15"/>
  <c r="U1591" i="15"/>
  <c r="U1592" i="15"/>
  <c r="U1593" i="15"/>
  <c r="U1594" i="15"/>
  <c r="U1595" i="15"/>
  <c r="U1596" i="15"/>
  <c r="U1597" i="15"/>
  <c r="U1598" i="15"/>
  <c r="U1599" i="15"/>
  <c r="U1600" i="15"/>
  <c r="U1601" i="15"/>
  <c r="U1602" i="15"/>
  <c r="U1603" i="15"/>
  <c r="U1604" i="15"/>
  <c r="U1605" i="15"/>
  <c r="U1606" i="15"/>
  <c r="U1607" i="15"/>
  <c r="U1608" i="15"/>
  <c r="U1609" i="15"/>
  <c r="U1610" i="15"/>
  <c r="U1611" i="15"/>
  <c r="U1612" i="15"/>
  <c r="U1613" i="15"/>
  <c r="U1614" i="15"/>
  <c r="U1615" i="15"/>
  <c r="U1616" i="15"/>
  <c r="U1617" i="15"/>
  <c r="U1618" i="15"/>
  <c r="U1619" i="15"/>
  <c r="U1620" i="15"/>
  <c r="U1621" i="15"/>
  <c r="U1622" i="15"/>
  <c r="U1623" i="15"/>
  <c r="U1624" i="15"/>
  <c r="U1625" i="15"/>
  <c r="U1626" i="15"/>
  <c r="U1627" i="15"/>
  <c r="U1628" i="15"/>
  <c r="U1629" i="15"/>
  <c r="U1630" i="15"/>
  <c r="U1631" i="15"/>
  <c r="U1632" i="15"/>
  <c r="U1633" i="15"/>
  <c r="U1634" i="15"/>
  <c r="U1635" i="15"/>
  <c r="U1636" i="15"/>
  <c r="U1637" i="15"/>
  <c r="U1638" i="15"/>
  <c r="U1639" i="15"/>
  <c r="U1640" i="15"/>
  <c r="U1641" i="15"/>
  <c r="U1642" i="15"/>
  <c r="U1643" i="15"/>
  <c r="U1644" i="15"/>
  <c r="U1645" i="15"/>
  <c r="U1646" i="15"/>
  <c r="U1647" i="15"/>
  <c r="U1648" i="15"/>
  <c r="U1649" i="15"/>
  <c r="U1650" i="15"/>
  <c r="U1651" i="15"/>
  <c r="U1652" i="15"/>
  <c r="U1653" i="15"/>
  <c r="U1654" i="15"/>
  <c r="U1655" i="15"/>
  <c r="U1656" i="15"/>
  <c r="U1657" i="15"/>
  <c r="U1658" i="15"/>
  <c r="U1659" i="15"/>
  <c r="U1660" i="15"/>
  <c r="U1661" i="15"/>
  <c r="U1662" i="15"/>
  <c r="U1663" i="15"/>
  <c r="U1664" i="15"/>
  <c r="U1665" i="15"/>
  <c r="U1666" i="15"/>
  <c r="U1667" i="15"/>
  <c r="U1668" i="15"/>
  <c r="U1669" i="15"/>
  <c r="U1670" i="15"/>
  <c r="U1671" i="15"/>
  <c r="U1672" i="15"/>
  <c r="U1673" i="15"/>
  <c r="U1674" i="15"/>
  <c r="U1675" i="15"/>
  <c r="U1676" i="15"/>
  <c r="U1677" i="15"/>
  <c r="U1678" i="15"/>
  <c r="U1679" i="15"/>
  <c r="U1680" i="15"/>
  <c r="U1681" i="15"/>
  <c r="U1682" i="15"/>
  <c r="U1683" i="15"/>
  <c r="U1684" i="15"/>
  <c r="U1685" i="15"/>
  <c r="U1686" i="15"/>
  <c r="U1687" i="15"/>
  <c r="U1688" i="15"/>
  <c r="U1689" i="15"/>
  <c r="U1690" i="15"/>
  <c r="U1691" i="15"/>
  <c r="U1692" i="15"/>
  <c r="U1693" i="15"/>
  <c r="U1694" i="15"/>
  <c r="U1695" i="15"/>
  <c r="U1696" i="15"/>
  <c r="U1697" i="15"/>
  <c r="U1698" i="15"/>
  <c r="U1699" i="15"/>
  <c r="U1700" i="15"/>
  <c r="U1701" i="15"/>
  <c r="U1702" i="15"/>
  <c r="U1703" i="15"/>
  <c r="U1704" i="15"/>
  <c r="U1705" i="15"/>
  <c r="U1706" i="15"/>
  <c r="U1707" i="15"/>
  <c r="U1708" i="15"/>
  <c r="U1709" i="15"/>
  <c r="U1710" i="15"/>
  <c r="U1711" i="15"/>
  <c r="U1712" i="15"/>
  <c r="U1713" i="15"/>
  <c r="U1714" i="15"/>
  <c r="U1715" i="15"/>
  <c r="U1716" i="15"/>
  <c r="U1717" i="15"/>
  <c r="U1718" i="15"/>
  <c r="U1719" i="15"/>
  <c r="U1720" i="15"/>
  <c r="U1721" i="15"/>
  <c r="U1722" i="15"/>
  <c r="U1723" i="15"/>
  <c r="U1724" i="15"/>
  <c r="U1725" i="15"/>
  <c r="U1726" i="15"/>
  <c r="U1727" i="15"/>
  <c r="U1728" i="15"/>
  <c r="U1729" i="15"/>
  <c r="U1730" i="15"/>
  <c r="U1731" i="15"/>
  <c r="U1732" i="15"/>
  <c r="U1733" i="15"/>
  <c r="U1734" i="15"/>
  <c r="U1735" i="15"/>
  <c r="U1736" i="15"/>
  <c r="U1737" i="15"/>
  <c r="U1738" i="15"/>
  <c r="U1739" i="15"/>
  <c r="U1740" i="15"/>
  <c r="U1741" i="15"/>
  <c r="U1742" i="15"/>
  <c r="U1743" i="15"/>
  <c r="U1744" i="15"/>
  <c r="U1745" i="15"/>
  <c r="U1746" i="15"/>
  <c r="U1747" i="15"/>
  <c r="U1748" i="15"/>
  <c r="U1749" i="15"/>
  <c r="U1750" i="15"/>
  <c r="U1751" i="15"/>
  <c r="U1752" i="15"/>
  <c r="U1753" i="15"/>
  <c r="U1754" i="15"/>
  <c r="U1755" i="15"/>
  <c r="U1756" i="15"/>
  <c r="U1757" i="15"/>
  <c r="U1758" i="15"/>
  <c r="U1759" i="15"/>
  <c r="U1760" i="15"/>
  <c r="U1761" i="15"/>
  <c r="U1762" i="15"/>
  <c r="U1763" i="15"/>
  <c r="U1764" i="15"/>
  <c r="U1765" i="15"/>
  <c r="U1766" i="15"/>
  <c r="U1767" i="15"/>
  <c r="U1768" i="15"/>
  <c r="U1769" i="15"/>
  <c r="U1770" i="15"/>
  <c r="U1771" i="15"/>
  <c r="U1772" i="15"/>
  <c r="U1773" i="15"/>
  <c r="U1774" i="15"/>
  <c r="U1775" i="15"/>
  <c r="U1776" i="15"/>
  <c r="U1777" i="15"/>
  <c r="U1778" i="15"/>
  <c r="U1779" i="15"/>
  <c r="U1780" i="15"/>
  <c r="U1781" i="15"/>
  <c r="U1782" i="15"/>
  <c r="U1783" i="15"/>
  <c r="U1784" i="15"/>
  <c r="U1785" i="15"/>
  <c r="U1786" i="15"/>
  <c r="U1787" i="15"/>
  <c r="U1788" i="15"/>
  <c r="U1789" i="15"/>
  <c r="U1790" i="15"/>
  <c r="U1791" i="15"/>
  <c r="U1792" i="15"/>
  <c r="U1793" i="15"/>
  <c r="U1794" i="15"/>
  <c r="U1795" i="15"/>
  <c r="U1796" i="15"/>
  <c r="U1797" i="15"/>
  <c r="U1798" i="15"/>
  <c r="U1799" i="15"/>
  <c r="U1800" i="15"/>
  <c r="U1801" i="15"/>
  <c r="U1802" i="15"/>
  <c r="U1803" i="15"/>
  <c r="U1804" i="15"/>
  <c r="U1805" i="15"/>
  <c r="U1806" i="15"/>
  <c r="U1807" i="15"/>
  <c r="U1808" i="15"/>
  <c r="U1809" i="15"/>
  <c r="U1810" i="15"/>
  <c r="U1811" i="15"/>
  <c r="U1812" i="15"/>
  <c r="U1813" i="15"/>
  <c r="U1814" i="15"/>
  <c r="U1815" i="15"/>
  <c r="U1816" i="15"/>
  <c r="U1817" i="15"/>
  <c r="U1818" i="15"/>
  <c r="U1819" i="15"/>
  <c r="U1820" i="15"/>
  <c r="U1821" i="15"/>
  <c r="U1822" i="15"/>
  <c r="U1823" i="15"/>
  <c r="U1824" i="15"/>
  <c r="U1825" i="15"/>
  <c r="U1826" i="15"/>
  <c r="U1827" i="15"/>
  <c r="U1828" i="15"/>
  <c r="U1829" i="15"/>
  <c r="U1830" i="15"/>
  <c r="U1831" i="15"/>
  <c r="U1832" i="15"/>
  <c r="U1833" i="15"/>
  <c r="U1834" i="15"/>
  <c r="U1835" i="15"/>
  <c r="U1836" i="15"/>
  <c r="U1837" i="15"/>
  <c r="U1838" i="15"/>
  <c r="U1839" i="15"/>
  <c r="U1840" i="15"/>
  <c r="U1841" i="15"/>
  <c r="U1842" i="15"/>
  <c r="U1843" i="15"/>
  <c r="U1844" i="15"/>
  <c r="U1845" i="15"/>
  <c r="U1846" i="15"/>
  <c r="U1847" i="15"/>
  <c r="U1848" i="15"/>
  <c r="U1849" i="15"/>
  <c r="U1850" i="15"/>
  <c r="U1851" i="15"/>
  <c r="U1852" i="15"/>
  <c r="U1853" i="15"/>
  <c r="U1854" i="15"/>
  <c r="U1855" i="15"/>
  <c r="U1856" i="15"/>
  <c r="U1857" i="15"/>
  <c r="U1858" i="15"/>
  <c r="U1859" i="15"/>
  <c r="U1860" i="15"/>
  <c r="U1861" i="15"/>
  <c r="U1862" i="15"/>
  <c r="U1863" i="15"/>
  <c r="U1864" i="15"/>
  <c r="U1865" i="15"/>
  <c r="U1866" i="15"/>
  <c r="U1867" i="15"/>
  <c r="U1868" i="15"/>
  <c r="U1869" i="15"/>
  <c r="U1870" i="15"/>
  <c r="U1871" i="15"/>
  <c r="U1872" i="15"/>
  <c r="U1873" i="15"/>
  <c r="U1874" i="15"/>
  <c r="U1875" i="15"/>
  <c r="U1876" i="15"/>
  <c r="U1877" i="15"/>
  <c r="U1878" i="15"/>
  <c r="U1879" i="15"/>
  <c r="U1880" i="15"/>
  <c r="U1881" i="15"/>
  <c r="U1882" i="15"/>
  <c r="U1883" i="15"/>
  <c r="U1884" i="15"/>
  <c r="U1885" i="15"/>
  <c r="U1886" i="15"/>
  <c r="U1887" i="15"/>
  <c r="U1888" i="15"/>
  <c r="U1889" i="15"/>
  <c r="U1890" i="15"/>
  <c r="U1891" i="15"/>
  <c r="U1892" i="15"/>
  <c r="U1893" i="15"/>
  <c r="U1894" i="15"/>
  <c r="U1895" i="15"/>
  <c r="U1896" i="15"/>
  <c r="U1897" i="15"/>
  <c r="U1898" i="15"/>
  <c r="U1899" i="15"/>
  <c r="U1900" i="15"/>
  <c r="U1901" i="15"/>
  <c r="U1902" i="15"/>
  <c r="U1903" i="15"/>
  <c r="U1904" i="15"/>
  <c r="U1905" i="15"/>
  <c r="U1906" i="15"/>
  <c r="U1907" i="15"/>
  <c r="U1908" i="15"/>
  <c r="U1909" i="15"/>
  <c r="U1910" i="15"/>
  <c r="U1911" i="15"/>
  <c r="U1912" i="15"/>
  <c r="U1913" i="15"/>
  <c r="U1914" i="15"/>
  <c r="U1915" i="15"/>
  <c r="U1916" i="15"/>
  <c r="U1917" i="15"/>
  <c r="U1918" i="15"/>
  <c r="U1919" i="15"/>
  <c r="U1920" i="15"/>
  <c r="U1921" i="15"/>
  <c r="U1922" i="15"/>
  <c r="U1923" i="15"/>
  <c r="U1924" i="15"/>
  <c r="U1925" i="15"/>
  <c r="U1926" i="15"/>
  <c r="U1927" i="15"/>
  <c r="U1928" i="15"/>
  <c r="U1929" i="15"/>
  <c r="U1930" i="15"/>
  <c r="U1931" i="15"/>
  <c r="U1932" i="15"/>
  <c r="U1933" i="15"/>
  <c r="U1934" i="15"/>
  <c r="U1935" i="15"/>
  <c r="U1936" i="15"/>
  <c r="U1937" i="15"/>
  <c r="U1938" i="15"/>
  <c r="U1939" i="15"/>
  <c r="U1940" i="15"/>
  <c r="U1941" i="15"/>
  <c r="U1942" i="15"/>
  <c r="U1943" i="15"/>
  <c r="U1944" i="15"/>
  <c r="U1945" i="15"/>
  <c r="U1946" i="15"/>
  <c r="U1947" i="15"/>
  <c r="U1948" i="15"/>
  <c r="U1949" i="15"/>
  <c r="U1950" i="15"/>
  <c r="U1951" i="15"/>
  <c r="U1952" i="15"/>
  <c r="U1953" i="15"/>
  <c r="U1954" i="15"/>
  <c r="U1955" i="15"/>
  <c r="U1956" i="15"/>
  <c r="U1957" i="15"/>
  <c r="U1958" i="15"/>
  <c r="U1959" i="15"/>
  <c r="U1960" i="15"/>
  <c r="U1961" i="15"/>
  <c r="U1962" i="15"/>
  <c r="U1963" i="15"/>
  <c r="U1964" i="15"/>
  <c r="U1965" i="15"/>
  <c r="U1966" i="15"/>
  <c r="U1967" i="15"/>
  <c r="U1968" i="15"/>
  <c r="U1969" i="15"/>
  <c r="U1970" i="15"/>
  <c r="U1971" i="15"/>
  <c r="U1972" i="15"/>
  <c r="U1973" i="15"/>
  <c r="U1974" i="15"/>
  <c r="U1975" i="15"/>
  <c r="U1976" i="15"/>
  <c r="U1977" i="15"/>
  <c r="U1978" i="15"/>
  <c r="U1979" i="15"/>
  <c r="U1980" i="15"/>
  <c r="U1981" i="15"/>
  <c r="U1982" i="15"/>
  <c r="U1983" i="15"/>
  <c r="U1984" i="15"/>
  <c r="U1985" i="15"/>
  <c r="U1986" i="15"/>
  <c r="U1987" i="15"/>
  <c r="U1988" i="15"/>
  <c r="U1989" i="15"/>
  <c r="U1990" i="15"/>
  <c r="U1991" i="15"/>
  <c r="U1992" i="15"/>
  <c r="U1993" i="15"/>
  <c r="U1994" i="15"/>
  <c r="U1995" i="15"/>
  <c r="U1996" i="15"/>
  <c r="U1997" i="15"/>
  <c r="U1998" i="15"/>
  <c r="U1999" i="15"/>
  <c r="U2000" i="15"/>
  <c r="U2001" i="15"/>
  <c r="U2002" i="15"/>
  <c r="U2003" i="15"/>
  <c r="U2004" i="15"/>
  <c r="U2005" i="15"/>
  <c r="U2006" i="15"/>
  <c r="U2007" i="15"/>
  <c r="U2008" i="15"/>
  <c r="U2009" i="15"/>
  <c r="U2010" i="15"/>
  <c r="U2011" i="15"/>
  <c r="U2012" i="15"/>
  <c r="U2013" i="15"/>
  <c r="U2014" i="15"/>
  <c r="U2015" i="15"/>
  <c r="U2016" i="15"/>
  <c r="U2017" i="15"/>
  <c r="U2018" i="15"/>
  <c r="U2019" i="15"/>
  <c r="U2020" i="15"/>
  <c r="U2021" i="15"/>
  <c r="U2022" i="15"/>
  <c r="U2023" i="15"/>
  <c r="U2024" i="15"/>
  <c r="U2025" i="15"/>
  <c r="U2026" i="15"/>
  <c r="U2027" i="15"/>
  <c r="U2028" i="15"/>
  <c r="U2029" i="15"/>
  <c r="U2030" i="15"/>
  <c r="U2031" i="15"/>
  <c r="U2032" i="15"/>
  <c r="U2033" i="15"/>
  <c r="U2034" i="15"/>
  <c r="U2035" i="15"/>
  <c r="U2036" i="15"/>
  <c r="U2037" i="15"/>
  <c r="U2038" i="15"/>
  <c r="U2039" i="15"/>
  <c r="U2040" i="15"/>
  <c r="U2041" i="15"/>
  <c r="U2042" i="15"/>
  <c r="U2043" i="15"/>
  <c r="U2044" i="15"/>
  <c r="U2045" i="15"/>
  <c r="U2046" i="15"/>
  <c r="U2047" i="15"/>
  <c r="U2048" i="15"/>
  <c r="U2049" i="15"/>
  <c r="U2050" i="15"/>
  <c r="U2051" i="15"/>
  <c r="U2052" i="15"/>
  <c r="U2053" i="15"/>
  <c r="U2054" i="15"/>
  <c r="U2055" i="15"/>
  <c r="U2056" i="15"/>
  <c r="U2057" i="15"/>
  <c r="U2058" i="15"/>
  <c r="U2059" i="15"/>
  <c r="U2060" i="15"/>
  <c r="U2061" i="15"/>
  <c r="U2062" i="15"/>
  <c r="U2063" i="15"/>
  <c r="U2064" i="15"/>
  <c r="U2065" i="15"/>
  <c r="U2066" i="15"/>
  <c r="U2067" i="15"/>
  <c r="U2068" i="15"/>
  <c r="U2069" i="15"/>
  <c r="U2070" i="15"/>
  <c r="U2071" i="15"/>
  <c r="U2072" i="15"/>
  <c r="U2073" i="15"/>
  <c r="U2074" i="15"/>
  <c r="U2075" i="15"/>
  <c r="U2076" i="15"/>
  <c r="U2077" i="15"/>
  <c r="U2078" i="15"/>
  <c r="U2079" i="15"/>
  <c r="U2080" i="15"/>
  <c r="U2081" i="15"/>
  <c r="U2082" i="15"/>
  <c r="U2083" i="15"/>
  <c r="U2084" i="15"/>
  <c r="U2085" i="15"/>
  <c r="U2086" i="15"/>
  <c r="U2087" i="15"/>
  <c r="U2088" i="15"/>
  <c r="U2089" i="15"/>
  <c r="U2090" i="15"/>
  <c r="U2091" i="15"/>
  <c r="U2092" i="15"/>
  <c r="U2093" i="15"/>
  <c r="U2094" i="15"/>
  <c r="U2095" i="15"/>
  <c r="U2096" i="15"/>
  <c r="U2097" i="15"/>
  <c r="U2098" i="15"/>
  <c r="U2099" i="15"/>
  <c r="U2100" i="15"/>
  <c r="U2101" i="15"/>
  <c r="U2102" i="15"/>
  <c r="U2103" i="15"/>
  <c r="U2104" i="15"/>
  <c r="U2105" i="15"/>
  <c r="U2106" i="15"/>
  <c r="U2107" i="15"/>
  <c r="U2108" i="15"/>
  <c r="U2109" i="15"/>
  <c r="U2110" i="15"/>
  <c r="U2111" i="15"/>
  <c r="U2112" i="15"/>
  <c r="U2113" i="15"/>
  <c r="U2114" i="15"/>
  <c r="U2115" i="15"/>
  <c r="U2116" i="15"/>
  <c r="U2117" i="15"/>
  <c r="U2118" i="15"/>
  <c r="U2119" i="15"/>
  <c r="U2120" i="15"/>
  <c r="U2121" i="15"/>
  <c r="U2122" i="15"/>
  <c r="U2123" i="15"/>
  <c r="U2124" i="15"/>
  <c r="U2125" i="15"/>
  <c r="U2126" i="15"/>
  <c r="U2127" i="15"/>
  <c r="U2128" i="15"/>
  <c r="S947" i="15"/>
  <c r="S948" i="15"/>
  <c r="S949" i="15"/>
  <c r="S950" i="15"/>
  <c r="S951" i="15"/>
  <c r="S952" i="15"/>
  <c r="S953" i="15"/>
  <c r="S954" i="15"/>
  <c r="S955" i="15"/>
  <c r="S956" i="15"/>
  <c r="S957" i="15"/>
  <c r="S958" i="15"/>
  <c r="S959" i="15"/>
  <c r="S960" i="15"/>
  <c r="S961" i="15"/>
  <c r="S962" i="15"/>
  <c r="S963" i="15"/>
  <c r="S964" i="15"/>
  <c r="S965" i="15"/>
  <c r="S966" i="15"/>
  <c r="S967" i="15"/>
  <c r="S968" i="15"/>
  <c r="S969" i="15"/>
  <c r="S970" i="15"/>
  <c r="S971" i="15"/>
  <c r="S972" i="15"/>
  <c r="S973" i="15"/>
  <c r="S974" i="15"/>
  <c r="S975" i="15"/>
  <c r="S976" i="15"/>
  <c r="S977" i="15"/>
  <c r="S978" i="15"/>
  <c r="S979" i="15"/>
  <c r="S980" i="15"/>
  <c r="S981" i="15"/>
  <c r="S982" i="15"/>
  <c r="S983" i="15"/>
  <c r="S984" i="15"/>
  <c r="S985" i="15"/>
  <c r="S986" i="15"/>
  <c r="S987" i="15"/>
  <c r="S988" i="15"/>
  <c r="S989" i="15"/>
  <c r="S990" i="15"/>
  <c r="S991" i="15"/>
  <c r="S992" i="15"/>
  <c r="S993" i="15"/>
  <c r="S994" i="15"/>
  <c r="S995" i="15"/>
  <c r="S996" i="15"/>
  <c r="S997" i="15"/>
  <c r="S998" i="15"/>
  <c r="S999" i="15"/>
  <c r="S1000" i="15"/>
  <c r="S1001" i="15"/>
  <c r="S1002" i="15"/>
  <c r="S1003" i="15"/>
  <c r="S1004" i="15"/>
  <c r="S1005" i="15"/>
  <c r="S1006" i="15"/>
  <c r="S1007" i="15"/>
  <c r="S1008" i="15"/>
  <c r="S1009" i="15"/>
  <c r="S1010" i="15"/>
  <c r="S1011" i="15"/>
  <c r="S1012" i="15"/>
  <c r="S1013" i="15"/>
  <c r="S1014" i="15"/>
  <c r="S1015" i="15"/>
  <c r="S1016" i="15"/>
  <c r="S1017" i="15"/>
  <c r="S1018" i="15"/>
  <c r="S1019" i="15"/>
  <c r="S1020" i="15"/>
  <c r="S1021" i="15"/>
  <c r="S1022" i="15"/>
  <c r="S1023" i="15"/>
  <c r="S1024" i="15"/>
  <c r="S1025" i="15"/>
  <c r="S1026" i="15"/>
  <c r="S1027" i="15"/>
  <c r="S1028" i="15"/>
  <c r="S1029" i="15"/>
  <c r="S1030" i="15"/>
  <c r="S1031" i="15"/>
  <c r="S1032" i="15"/>
  <c r="S1033" i="15"/>
  <c r="S1034" i="15"/>
  <c r="S1035" i="15"/>
  <c r="S1036" i="15"/>
  <c r="S1037" i="15"/>
  <c r="S1038" i="15"/>
  <c r="S1039" i="15"/>
  <c r="S1040" i="15"/>
  <c r="S1041" i="15"/>
  <c r="S1042" i="15"/>
  <c r="S1043" i="15"/>
  <c r="S1044" i="15"/>
  <c r="S1045" i="15"/>
  <c r="S1046" i="15"/>
  <c r="S1047" i="15"/>
  <c r="S1048" i="15"/>
  <c r="S1049" i="15"/>
  <c r="S1050" i="15"/>
  <c r="S1051" i="15"/>
  <c r="S1052" i="15"/>
  <c r="S1053" i="15"/>
  <c r="S1054" i="15"/>
  <c r="S1055" i="15"/>
  <c r="S1056" i="15"/>
  <c r="S1057" i="15"/>
  <c r="S1058" i="15"/>
  <c r="S1059" i="15"/>
  <c r="S1060" i="15"/>
  <c r="S1061" i="15"/>
  <c r="S1062" i="15"/>
  <c r="S1063" i="15"/>
  <c r="S1064" i="15"/>
  <c r="S1065" i="15"/>
  <c r="S1066" i="15"/>
  <c r="S1067" i="15"/>
  <c r="S1068" i="15"/>
  <c r="S1069" i="15"/>
  <c r="S1070" i="15"/>
  <c r="S1071" i="15"/>
  <c r="S1072" i="15"/>
  <c r="S1073" i="15"/>
  <c r="S1074" i="15"/>
  <c r="S1075" i="15"/>
  <c r="S1076" i="15"/>
  <c r="S1077" i="15"/>
  <c r="S1078" i="15"/>
  <c r="S1079" i="15"/>
  <c r="S1080" i="15"/>
  <c r="S1081" i="15"/>
  <c r="S1082" i="15"/>
  <c r="S1083" i="15"/>
  <c r="S1084" i="15"/>
  <c r="S1085" i="15"/>
  <c r="S1086" i="15"/>
  <c r="S1087" i="15"/>
  <c r="S1088" i="15"/>
  <c r="S1089" i="15"/>
  <c r="S1090" i="15"/>
  <c r="S1091" i="15"/>
  <c r="S1092" i="15"/>
  <c r="S1093" i="15"/>
  <c r="S1094" i="15"/>
  <c r="S1095" i="15"/>
  <c r="S1096" i="15"/>
  <c r="S1097" i="15"/>
  <c r="S1098" i="15"/>
  <c r="S1099" i="15"/>
  <c r="S1100" i="15"/>
  <c r="S1101" i="15"/>
  <c r="S1102" i="15"/>
  <c r="S1103" i="15"/>
  <c r="S1104" i="15"/>
  <c r="S1105" i="15"/>
  <c r="S1106" i="15"/>
  <c r="S1107" i="15"/>
  <c r="S1108" i="15"/>
  <c r="S1109" i="15"/>
  <c r="S1110" i="15"/>
  <c r="S1111" i="15"/>
  <c r="S1112" i="15"/>
  <c r="S1113" i="15"/>
  <c r="S1114" i="15"/>
  <c r="S1115" i="15"/>
  <c r="S1116" i="15"/>
  <c r="S1117" i="15"/>
  <c r="S1118" i="15"/>
  <c r="S1119" i="15"/>
  <c r="S1120" i="15"/>
  <c r="S1121" i="15"/>
  <c r="S1122" i="15"/>
  <c r="S1123" i="15"/>
  <c r="S1124" i="15"/>
  <c r="S1125" i="15"/>
  <c r="S1126" i="15"/>
  <c r="S1127" i="15"/>
  <c r="S1128" i="15"/>
  <c r="S1129" i="15"/>
  <c r="S1130" i="15"/>
  <c r="S1131" i="15"/>
  <c r="S1132" i="15"/>
  <c r="S1133" i="15"/>
  <c r="S1134" i="15"/>
  <c r="S1135" i="15"/>
  <c r="S1136" i="15"/>
  <c r="S1137" i="15"/>
  <c r="S1138" i="15"/>
  <c r="S1139" i="15"/>
  <c r="S1140" i="15"/>
  <c r="S1141" i="15"/>
  <c r="S1142" i="15"/>
  <c r="S1143" i="15"/>
  <c r="S1144" i="15"/>
  <c r="S1145" i="15"/>
  <c r="S1146" i="15"/>
  <c r="S1147" i="15"/>
  <c r="S1148" i="15"/>
  <c r="S1149" i="15"/>
  <c r="S1150" i="15"/>
  <c r="S1151" i="15"/>
  <c r="S1152" i="15"/>
  <c r="S1153" i="15"/>
  <c r="S1154" i="15"/>
  <c r="S1155" i="15"/>
  <c r="S1156" i="15"/>
  <c r="S1157" i="15"/>
  <c r="S1158" i="15"/>
  <c r="S1159" i="15"/>
  <c r="S1160" i="15"/>
  <c r="S1161" i="15"/>
  <c r="S1162" i="15"/>
  <c r="S1163" i="15"/>
  <c r="S1164" i="15"/>
  <c r="S1165" i="15"/>
  <c r="S1166" i="15"/>
  <c r="S1167" i="15"/>
  <c r="S1168" i="15"/>
  <c r="S1169" i="15"/>
  <c r="S1170" i="15"/>
  <c r="S1171" i="15"/>
  <c r="S1172" i="15"/>
  <c r="S1173" i="15"/>
  <c r="S1174" i="15"/>
  <c r="S1175" i="15"/>
  <c r="S1176" i="15"/>
  <c r="S1177" i="15"/>
  <c r="S1178" i="15"/>
  <c r="S1179" i="15"/>
  <c r="S1180" i="15"/>
  <c r="S1181" i="15"/>
  <c r="S1182" i="15"/>
  <c r="S1183" i="15"/>
  <c r="S1184" i="15"/>
  <c r="S1185" i="15"/>
  <c r="S1186" i="15"/>
  <c r="S1187" i="15"/>
  <c r="S1188" i="15"/>
  <c r="S1189" i="15"/>
  <c r="S1190" i="15"/>
  <c r="S1191" i="15"/>
  <c r="S1192" i="15"/>
  <c r="S1193" i="15"/>
  <c r="S1194" i="15"/>
  <c r="S1195" i="15"/>
  <c r="S1196" i="15"/>
  <c r="S1197" i="15"/>
  <c r="S1198" i="15"/>
  <c r="S1199" i="15"/>
  <c r="S1200" i="15"/>
  <c r="S1201" i="15"/>
  <c r="S1202" i="15"/>
  <c r="S1203" i="15"/>
  <c r="S1204" i="15"/>
  <c r="S1205" i="15"/>
  <c r="S1206" i="15"/>
  <c r="S1207" i="15"/>
  <c r="S1208" i="15"/>
  <c r="S1209" i="15"/>
  <c r="S1210" i="15"/>
  <c r="S1211" i="15"/>
  <c r="S1212" i="15"/>
  <c r="S1213" i="15"/>
  <c r="S1214" i="15"/>
  <c r="S1215" i="15"/>
  <c r="S1216" i="15"/>
  <c r="S1217" i="15"/>
  <c r="S1218" i="15"/>
  <c r="S1219" i="15"/>
  <c r="S1220" i="15"/>
  <c r="S1221" i="15"/>
  <c r="S1222" i="15"/>
  <c r="S1223" i="15"/>
  <c r="S1224" i="15"/>
  <c r="S1225" i="15"/>
  <c r="S1226" i="15"/>
  <c r="S1227" i="15"/>
  <c r="S1228" i="15"/>
  <c r="S1229" i="15"/>
  <c r="S1230" i="15"/>
  <c r="S1231" i="15"/>
  <c r="S1232" i="15"/>
  <c r="S1233" i="15"/>
  <c r="S1234" i="15"/>
  <c r="S1235" i="15"/>
  <c r="S1236" i="15"/>
  <c r="S1237" i="15"/>
  <c r="S1238" i="15"/>
  <c r="S1239" i="15"/>
  <c r="S1240" i="15"/>
  <c r="S1241" i="15"/>
  <c r="S1242" i="15"/>
  <c r="S1243" i="15"/>
  <c r="S1244" i="15"/>
  <c r="S1245" i="15"/>
  <c r="S1246" i="15"/>
  <c r="S1247" i="15"/>
  <c r="S1248" i="15"/>
  <c r="S1249" i="15"/>
  <c r="S1250" i="15"/>
  <c r="S1251" i="15"/>
  <c r="S1252" i="15"/>
  <c r="S1253" i="15"/>
  <c r="S1254" i="15"/>
  <c r="S1255" i="15"/>
  <c r="S1256" i="15"/>
  <c r="S1257" i="15"/>
  <c r="S1258" i="15"/>
  <c r="S1259" i="15"/>
  <c r="S1260" i="15"/>
  <c r="S1261" i="15"/>
  <c r="S1262" i="15"/>
  <c r="S1263" i="15"/>
  <c r="S1264" i="15"/>
  <c r="S1265" i="15"/>
  <c r="S1266" i="15"/>
  <c r="S1267" i="15"/>
  <c r="S1268" i="15"/>
  <c r="S1269" i="15"/>
  <c r="S1270" i="15"/>
  <c r="S1271" i="15"/>
  <c r="S1272" i="15"/>
  <c r="S1273" i="15"/>
  <c r="S1274" i="15"/>
  <c r="S1275" i="15"/>
  <c r="S1276" i="15"/>
  <c r="S1277" i="15"/>
  <c r="S1278" i="15"/>
  <c r="S1279" i="15"/>
  <c r="S1280" i="15"/>
  <c r="S1281" i="15"/>
  <c r="S1282" i="15"/>
  <c r="S1283" i="15"/>
  <c r="S1284" i="15"/>
  <c r="S1285" i="15"/>
  <c r="S1286" i="15"/>
  <c r="S1287" i="15"/>
  <c r="S1288" i="15"/>
  <c r="S1289" i="15"/>
  <c r="S1290" i="15"/>
  <c r="S1291" i="15"/>
  <c r="S1292" i="15"/>
  <c r="S1293" i="15"/>
  <c r="S1294" i="15"/>
  <c r="S1295" i="15"/>
  <c r="S1296" i="15"/>
  <c r="S1297" i="15"/>
  <c r="S1298" i="15"/>
  <c r="S1299" i="15"/>
  <c r="S1300" i="15"/>
  <c r="S1301" i="15"/>
  <c r="S1302" i="15"/>
  <c r="S1303" i="15"/>
  <c r="S1304" i="15"/>
  <c r="S1305" i="15"/>
  <c r="S1306" i="15"/>
  <c r="S1307" i="15"/>
  <c r="S1308" i="15"/>
  <c r="S1309" i="15"/>
  <c r="S1310" i="15"/>
  <c r="S1311" i="15"/>
  <c r="S1312" i="15"/>
  <c r="S1313" i="15"/>
  <c r="S1314" i="15"/>
  <c r="S1315" i="15"/>
  <c r="S1316" i="15"/>
  <c r="S1317" i="15"/>
  <c r="S1318" i="15"/>
  <c r="S1319" i="15"/>
  <c r="S1320" i="15"/>
  <c r="S1321" i="15"/>
  <c r="S1322" i="15"/>
  <c r="S1323" i="15"/>
  <c r="S1324" i="15"/>
  <c r="S1325" i="15"/>
  <c r="S1326" i="15"/>
  <c r="S1327" i="15"/>
  <c r="S1328" i="15"/>
  <c r="S1329" i="15"/>
  <c r="S1330" i="15"/>
  <c r="S1331" i="15"/>
  <c r="S1332" i="15"/>
  <c r="S1333" i="15"/>
  <c r="S1334" i="15"/>
  <c r="S1335" i="15"/>
  <c r="S1336" i="15"/>
  <c r="S1337" i="15"/>
  <c r="S1338" i="15"/>
  <c r="S1339" i="15"/>
  <c r="S1340" i="15"/>
  <c r="S1341" i="15"/>
  <c r="S1342" i="15"/>
  <c r="S1343" i="15"/>
  <c r="S1344" i="15"/>
  <c r="S1345" i="15"/>
  <c r="S1346" i="15"/>
  <c r="S1347" i="15"/>
  <c r="S1348" i="15"/>
  <c r="S1349" i="15"/>
  <c r="S1350" i="15"/>
  <c r="S1351" i="15"/>
  <c r="S1352" i="15"/>
  <c r="S1353" i="15"/>
  <c r="S1354" i="15"/>
  <c r="S1355" i="15"/>
  <c r="S1356" i="15"/>
  <c r="S1357" i="15"/>
  <c r="S1358" i="15"/>
  <c r="S1359" i="15"/>
  <c r="S1360" i="15"/>
  <c r="S1361" i="15"/>
  <c r="S1362" i="15"/>
  <c r="S1363" i="15"/>
  <c r="S1364" i="15"/>
  <c r="S1365" i="15"/>
  <c r="S1366" i="15"/>
  <c r="S1367" i="15"/>
  <c r="S1368" i="15"/>
  <c r="S1369" i="15"/>
  <c r="S1370" i="15"/>
  <c r="S1371" i="15"/>
  <c r="S1372" i="15"/>
  <c r="S1373" i="15"/>
  <c r="S1374" i="15"/>
  <c r="S1375" i="15"/>
  <c r="S1376" i="15"/>
  <c r="S1377" i="15"/>
  <c r="S1378" i="15"/>
  <c r="S1379" i="15"/>
  <c r="S1380" i="15"/>
  <c r="S1381" i="15"/>
  <c r="S1382" i="15"/>
  <c r="S1383" i="15"/>
  <c r="S1384" i="15"/>
  <c r="S1385" i="15"/>
  <c r="S1386" i="15"/>
  <c r="S1387" i="15"/>
  <c r="S1388" i="15"/>
  <c r="S1389" i="15"/>
  <c r="S1390" i="15"/>
  <c r="S1391" i="15"/>
  <c r="S1392" i="15"/>
  <c r="S1393" i="15"/>
  <c r="S1394" i="15"/>
  <c r="S1395" i="15"/>
  <c r="S1396" i="15"/>
  <c r="S1397" i="15"/>
  <c r="S1398" i="15"/>
  <c r="S1399" i="15"/>
  <c r="S1400" i="15"/>
  <c r="S1401" i="15"/>
  <c r="S1402" i="15"/>
  <c r="S1403" i="15"/>
  <c r="S1404" i="15"/>
  <c r="S1405" i="15"/>
  <c r="S1406" i="15"/>
  <c r="S1407" i="15"/>
  <c r="S1408" i="15"/>
  <c r="S1409" i="15"/>
  <c r="S1410" i="15"/>
  <c r="S1411" i="15"/>
  <c r="S1412" i="15"/>
  <c r="S1413" i="15"/>
  <c r="S1414" i="15"/>
  <c r="S1415" i="15"/>
  <c r="S1416" i="15"/>
  <c r="S1417" i="15"/>
  <c r="S1418" i="15"/>
  <c r="S1419" i="15"/>
  <c r="S1420" i="15"/>
  <c r="S1421" i="15"/>
  <c r="S1422" i="15"/>
  <c r="S1423" i="15"/>
  <c r="S1424" i="15"/>
  <c r="S1425" i="15"/>
  <c r="S1426" i="15"/>
  <c r="S1427" i="15"/>
  <c r="S1428" i="15"/>
  <c r="S1429" i="15"/>
  <c r="S1430" i="15"/>
  <c r="S1431" i="15"/>
  <c r="S1432" i="15"/>
  <c r="S1433" i="15"/>
  <c r="S1434" i="15"/>
  <c r="S1435" i="15"/>
  <c r="S1436" i="15"/>
  <c r="S1437" i="15"/>
  <c r="S1438" i="15"/>
  <c r="S1439" i="15"/>
  <c r="S1440" i="15"/>
  <c r="S1441" i="15"/>
  <c r="S1442" i="15"/>
  <c r="S1443" i="15"/>
  <c r="S1444" i="15"/>
  <c r="S1445" i="15"/>
  <c r="S1446" i="15"/>
  <c r="S1447" i="15"/>
  <c r="S1448" i="15"/>
  <c r="S1449" i="15"/>
  <c r="S1450" i="15"/>
  <c r="S1451" i="15"/>
  <c r="S1452" i="15"/>
  <c r="S1453" i="15"/>
  <c r="S1454" i="15"/>
  <c r="S1455" i="15"/>
  <c r="S1456" i="15"/>
  <c r="S1457" i="15"/>
  <c r="S1458" i="15"/>
  <c r="S1459" i="15"/>
  <c r="S1460" i="15"/>
  <c r="S1461" i="15"/>
  <c r="S1462" i="15"/>
  <c r="S1463" i="15"/>
  <c r="S1464" i="15"/>
  <c r="S1465" i="15"/>
  <c r="S1466" i="15"/>
  <c r="S1467" i="15"/>
  <c r="S1468" i="15"/>
  <c r="S1469" i="15"/>
  <c r="S1470" i="15"/>
  <c r="S1471" i="15"/>
  <c r="S1472" i="15"/>
  <c r="S1473" i="15"/>
  <c r="S1474" i="15"/>
  <c r="S1475" i="15"/>
  <c r="S1476" i="15"/>
  <c r="S1477" i="15"/>
  <c r="S1478" i="15"/>
  <c r="S1479" i="15"/>
  <c r="S1480" i="15"/>
  <c r="S1481" i="15"/>
  <c r="S1482" i="15"/>
  <c r="S1483" i="15"/>
  <c r="S1484" i="15"/>
  <c r="S1485" i="15"/>
  <c r="S1486" i="15"/>
  <c r="S1487" i="15"/>
  <c r="S1488" i="15"/>
  <c r="S1489" i="15"/>
  <c r="S1490" i="15"/>
  <c r="S1491" i="15"/>
  <c r="S1492" i="15"/>
  <c r="S1493" i="15"/>
  <c r="S1494" i="15"/>
  <c r="S1495" i="15"/>
  <c r="S1496" i="15"/>
  <c r="S1497" i="15"/>
  <c r="S1498" i="15"/>
  <c r="S1499" i="15"/>
  <c r="S1500" i="15"/>
  <c r="S1501" i="15"/>
  <c r="S1502" i="15"/>
  <c r="S1503" i="15"/>
  <c r="S1504" i="15"/>
  <c r="S1505" i="15"/>
  <c r="S1506" i="15"/>
  <c r="S1507" i="15"/>
  <c r="S1508" i="15"/>
  <c r="S1509" i="15"/>
  <c r="S1510" i="15"/>
  <c r="S1511" i="15"/>
  <c r="S1512" i="15"/>
  <c r="S1513" i="15"/>
  <c r="S1514" i="15"/>
  <c r="S1515" i="15"/>
  <c r="S1516" i="15"/>
  <c r="S1517" i="15"/>
  <c r="S1518" i="15"/>
  <c r="S1519" i="15"/>
  <c r="S1520" i="15"/>
  <c r="S1521" i="15"/>
  <c r="S1522" i="15"/>
  <c r="S1523" i="15"/>
  <c r="S1524" i="15"/>
  <c r="S1525" i="15"/>
  <c r="S1526" i="15"/>
  <c r="S1527" i="15"/>
  <c r="S1528" i="15"/>
  <c r="S1529" i="15"/>
  <c r="S1530" i="15"/>
  <c r="S1531" i="15"/>
  <c r="S1532" i="15"/>
  <c r="S1533" i="15"/>
  <c r="S1534" i="15"/>
  <c r="S1535" i="15"/>
  <c r="S1536" i="15"/>
  <c r="S1537" i="15"/>
  <c r="S1538" i="15"/>
  <c r="S1539" i="15"/>
  <c r="S1540" i="15"/>
  <c r="S1541" i="15"/>
  <c r="S1542" i="15"/>
  <c r="S1543" i="15"/>
  <c r="S1544" i="15"/>
  <c r="S1545" i="15"/>
  <c r="S1546" i="15"/>
  <c r="S1547" i="15"/>
  <c r="S1548" i="15"/>
  <c r="S1549" i="15"/>
  <c r="S1550" i="15"/>
  <c r="S1551" i="15"/>
  <c r="S1552" i="15"/>
  <c r="S1553" i="15"/>
  <c r="S1554" i="15"/>
  <c r="S1555" i="15"/>
  <c r="S1556" i="15"/>
  <c r="S1557" i="15"/>
  <c r="S1558" i="15"/>
  <c r="S1559" i="15"/>
  <c r="S1560" i="15"/>
  <c r="S1561" i="15"/>
  <c r="S1562" i="15"/>
  <c r="S1563" i="15"/>
  <c r="S1564" i="15"/>
  <c r="S1565" i="15"/>
  <c r="S1566" i="15"/>
  <c r="S1567" i="15"/>
  <c r="S1568" i="15"/>
  <c r="S1569" i="15"/>
  <c r="S1570" i="15"/>
  <c r="S1571" i="15"/>
  <c r="S1572" i="15"/>
  <c r="S1573" i="15"/>
  <c r="S1574" i="15"/>
  <c r="S1575" i="15"/>
  <c r="S1576" i="15"/>
  <c r="S1577" i="15"/>
  <c r="S1578" i="15"/>
  <c r="S1579" i="15"/>
  <c r="S1580" i="15"/>
  <c r="S1581" i="15"/>
  <c r="S1582" i="15"/>
  <c r="S1583" i="15"/>
  <c r="S1584" i="15"/>
  <c r="S1585" i="15"/>
  <c r="S1586" i="15"/>
  <c r="S1587" i="15"/>
  <c r="S1588" i="15"/>
  <c r="S1589" i="15"/>
  <c r="S1590" i="15"/>
  <c r="S1591" i="15"/>
  <c r="S1592" i="15"/>
  <c r="S1593" i="15"/>
  <c r="S1594" i="15"/>
  <c r="S1595" i="15"/>
  <c r="S1596" i="15"/>
  <c r="S1597" i="15"/>
  <c r="S1598" i="15"/>
  <c r="S1599" i="15"/>
  <c r="S1600" i="15"/>
  <c r="S1601" i="15"/>
  <c r="S1602" i="15"/>
  <c r="S1603" i="15"/>
  <c r="S1604" i="15"/>
  <c r="S1605" i="15"/>
  <c r="S1606" i="15"/>
  <c r="S1607" i="15"/>
  <c r="S1608" i="15"/>
  <c r="S1609" i="15"/>
  <c r="S1610" i="15"/>
  <c r="S1611" i="15"/>
  <c r="S1612" i="15"/>
  <c r="S1613" i="15"/>
  <c r="S1614" i="15"/>
  <c r="S1615" i="15"/>
  <c r="S1616" i="15"/>
  <c r="S1617" i="15"/>
  <c r="S1618" i="15"/>
  <c r="S1619" i="15"/>
  <c r="S1620" i="15"/>
  <c r="S1621" i="15"/>
  <c r="S1622" i="15"/>
  <c r="S1623" i="15"/>
  <c r="S1624" i="15"/>
  <c r="S1625" i="15"/>
  <c r="S1626" i="15"/>
  <c r="S1627" i="15"/>
  <c r="S1628" i="15"/>
  <c r="S1629" i="15"/>
  <c r="S1630" i="15"/>
  <c r="S1631" i="15"/>
  <c r="S1632" i="15"/>
  <c r="S1633" i="15"/>
  <c r="S1634" i="15"/>
  <c r="S1635" i="15"/>
  <c r="S1636" i="15"/>
  <c r="S1637" i="15"/>
  <c r="S1638" i="15"/>
  <c r="S1639" i="15"/>
  <c r="S1640" i="15"/>
  <c r="S1641" i="15"/>
  <c r="S1642" i="15"/>
  <c r="S1643" i="15"/>
  <c r="S1644" i="15"/>
  <c r="S1645" i="15"/>
  <c r="S1646" i="15"/>
  <c r="S1647" i="15"/>
  <c r="S1648" i="15"/>
  <c r="S1649" i="15"/>
  <c r="S1650" i="15"/>
  <c r="S1651" i="15"/>
  <c r="S1652" i="15"/>
  <c r="S1653" i="15"/>
  <c r="S1654" i="15"/>
  <c r="S1655" i="15"/>
  <c r="S1656" i="15"/>
  <c r="S1657" i="15"/>
  <c r="S1658" i="15"/>
  <c r="S1659" i="15"/>
  <c r="S1660" i="15"/>
  <c r="S1661" i="15"/>
  <c r="S1662" i="15"/>
  <c r="S1663" i="15"/>
  <c r="S1664" i="15"/>
  <c r="S1665" i="15"/>
  <c r="S1666" i="15"/>
  <c r="S1667" i="15"/>
  <c r="S1668" i="15"/>
  <c r="S1669" i="15"/>
  <c r="S1670" i="15"/>
  <c r="S1671" i="15"/>
  <c r="S1672" i="15"/>
  <c r="S1673" i="15"/>
  <c r="S1674" i="15"/>
  <c r="S1675" i="15"/>
  <c r="S1676" i="15"/>
  <c r="S1677" i="15"/>
  <c r="S1678" i="15"/>
  <c r="S1679" i="15"/>
  <c r="S1680" i="15"/>
  <c r="S1681" i="15"/>
  <c r="S1682" i="15"/>
  <c r="S1683" i="15"/>
  <c r="S1684" i="15"/>
  <c r="S1685" i="15"/>
  <c r="S1686" i="15"/>
  <c r="S1687" i="15"/>
  <c r="S1688" i="15"/>
  <c r="S1689" i="15"/>
  <c r="S1690" i="15"/>
  <c r="S1691" i="15"/>
  <c r="S1692" i="15"/>
  <c r="S1693" i="15"/>
  <c r="S1694" i="15"/>
  <c r="S1695" i="15"/>
  <c r="S1696" i="15"/>
  <c r="S1697" i="15"/>
  <c r="S1698" i="15"/>
  <c r="S1699" i="15"/>
  <c r="S1700" i="15"/>
  <c r="S1701" i="15"/>
  <c r="S1702" i="15"/>
  <c r="S1703" i="15"/>
  <c r="S1704" i="15"/>
  <c r="S1705" i="15"/>
  <c r="S1706" i="15"/>
  <c r="S1707" i="15"/>
  <c r="S1708" i="15"/>
  <c r="S1709" i="15"/>
  <c r="S1710" i="15"/>
  <c r="S1711" i="15"/>
  <c r="S1712" i="15"/>
  <c r="S1713" i="15"/>
  <c r="S1714" i="15"/>
  <c r="S1715" i="15"/>
  <c r="S1716" i="15"/>
  <c r="S1717" i="15"/>
  <c r="S1718" i="15"/>
  <c r="S1719" i="15"/>
  <c r="S1720" i="15"/>
  <c r="S1721" i="15"/>
  <c r="S1722" i="15"/>
  <c r="S1723" i="15"/>
  <c r="S1724" i="15"/>
  <c r="S1725" i="15"/>
  <c r="S1726" i="15"/>
  <c r="S1727" i="15"/>
  <c r="S1728" i="15"/>
  <c r="S1729" i="15"/>
  <c r="S1730" i="15"/>
  <c r="S1731" i="15"/>
  <c r="S1732" i="15"/>
  <c r="S1733" i="15"/>
  <c r="S1734" i="15"/>
  <c r="S1735" i="15"/>
  <c r="S1736" i="15"/>
  <c r="S1737" i="15"/>
  <c r="S1738" i="15"/>
  <c r="S1739" i="15"/>
  <c r="S1740" i="15"/>
  <c r="S1741" i="15"/>
  <c r="S1742" i="15"/>
  <c r="S1743" i="15"/>
  <c r="S1744" i="15"/>
  <c r="S1745" i="15"/>
  <c r="S1746" i="15"/>
  <c r="S1747" i="15"/>
  <c r="S1748" i="15"/>
  <c r="S1749" i="15"/>
  <c r="S1750" i="15"/>
  <c r="S1751" i="15"/>
  <c r="S1752" i="15"/>
  <c r="S1753" i="15"/>
  <c r="S1754" i="15"/>
  <c r="S1755" i="15"/>
  <c r="S1756" i="15"/>
  <c r="S1757" i="15"/>
  <c r="S1758" i="15"/>
  <c r="S1759" i="15"/>
  <c r="S1760" i="15"/>
  <c r="S1761" i="15"/>
  <c r="S1762" i="15"/>
  <c r="S1763" i="15"/>
  <c r="S1764" i="15"/>
  <c r="S1765" i="15"/>
  <c r="S1766" i="15"/>
  <c r="S1767" i="15"/>
  <c r="S1768" i="15"/>
  <c r="S1769" i="15"/>
  <c r="S1770" i="15"/>
  <c r="S1771" i="15"/>
  <c r="S1772" i="15"/>
  <c r="S1773" i="15"/>
  <c r="S1774" i="15"/>
  <c r="S1775" i="15"/>
  <c r="S1776" i="15"/>
  <c r="S1777" i="15"/>
  <c r="S1778" i="15"/>
  <c r="S1779" i="15"/>
  <c r="S1780" i="15"/>
  <c r="S1781" i="15"/>
  <c r="S1782" i="15"/>
  <c r="S1783" i="15"/>
  <c r="S1784" i="15"/>
  <c r="S1785" i="15"/>
  <c r="S1786" i="15"/>
  <c r="S1787" i="15"/>
  <c r="S1788" i="15"/>
  <c r="S1789" i="15"/>
  <c r="S1790" i="15"/>
  <c r="S1791" i="15"/>
  <c r="S1792" i="15"/>
  <c r="S1793" i="15"/>
  <c r="S1794" i="15"/>
  <c r="S1795" i="15"/>
  <c r="S1796" i="15"/>
  <c r="S1797" i="15"/>
  <c r="S1798" i="15"/>
  <c r="S1799" i="15"/>
  <c r="S1800" i="15"/>
  <c r="S1801" i="15"/>
  <c r="S1802" i="15"/>
  <c r="S1803" i="15"/>
  <c r="S1804" i="15"/>
  <c r="S1805" i="15"/>
  <c r="S1806" i="15"/>
  <c r="S1807" i="15"/>
  <c r="S1808" i="15"/>
  <c r="S1809" i="15"/>
  <c r="S1810" i="15"/>
  <c r="S1811" i="15"/>
  <c r="S1812" i="15"/>
  <c r="S1813" i="15"/>
  <c r="S1814" i="15"/>
  <c r="S1815" i="15"/>
  <c r="S1816" i="15"/>
  <c r="S1817" i="15"/>
  <c r="S1818" i="15"/>
  <c r="S1819" i="15"/>
  <c r="S1820" i="15"/>
  <c r="S1821" i="15"/>
  <c r="S1822" i="15"/>
  <c r="S1823" i="15"/>
  <c r="S1824" i="15"/>
  <c r="S1825" i="15"/>
  <c r="S1826" i="15"/>
  <c r="S1827" i="15"/>
  <c r="S1828" i="15"/>
  <c r="S1829" i="15"/>
  <c r="S1830" i="15"/>
  <c r="S1831" i="15"/>
  <c r="S1832" i="15"/>
  <c r="S1833" i="15"/>
  <c r="S1834" i="15"/>
  <c r="S1835" i="15"/>
  <c r="S1836" i="15"/>
  <c r="S1837" i="15"/>
  <c r="S1838" i="15"/>
  <c r="S1839" i="15"/>
  <c r="S1840" i="15"/>
  <c r="S1841" i="15"/>
  <c r="S1842" i="15"/>
  <c r="S1843" i="15"/>
  <c r="S1844" i="15"/>
  <c r="S1845" i="15"/>
  <c r="S1846" i="15"/>
  <c r="S1847" i="15"/>
  <c r="S1848" i="15"/>
  <c r="S1849" i="15"/>
  <c r="S1850" i="15"/>
  <c r="S1851" i="15"/>
  <c r="S1852" i="15"/>
  <c r="S1853" i="15"/>
  <c r="S1854" i="15"/>
  <c r="S1855" i="15"/>
  <c r="S1856" i="15"/>
  <c r="S1857" i="15"/>
  <c r="S1858" i="15"/>
  <c r="S1859" i="15"/>
  <c r="S1860" i="15"/>
  <c r="S1861" i="15"/>
  <c r="S1862" i="15"/>
  <c r="S1863" i="15"/>
  <c r="S1864" i="15"/>
  <c r="S1865" i="15"/>
  <c r="S1866" i="15"/>
  <c r="S1867" i="15"/>
  <c r="S1868" i="15"/>
  <c r="S1869" i="15"/>
  <c r="S1870" i="15"/>
  <c r="S1871" i="15"/>
  <c r="S1872" i="15"/>
  <c r="S1873" i="15"/>
  <c r="S1874" i="15"/>
  <c r="S1875" i="15"/>
  <c r="S1876" i="15"/>
  <c r="S1877" i="15"/>
  <c r="S1878" i="15"/>
  <c r="S1879" i="15"/>
  <c r="S1880" i="15"/>
  <c r="S1881" i="15"/>
  <c r="S1882" i="15"/>
  <c r="S1883" i="15"/>
  <c r="S1884" i="15"/>
  <c r="S1885" i="15"/>
  <c r="S1886" i="15"/>
  <c r="S1887" i="15"/>
  <c r="S1888" i="15"/>
  <c r="S1889" i="15"/>
  <c r="S1890" i="15"/>
  <c r="S1891" i="15"/>
  <c r="S1892" i="15"/>
  <c r="S1893" i="15"/>
  <c r="S1894" i="15"/>
  <c r="S1895" i="15"/>
  <c r="S1896" i="15"/>
  <c r="S1897" i="15"/>
  <c r="S1898" i="15"/>
  <c r="S1899" i="15"/>
  <c r="S1900" i="15"/>
  <c r="S1901" i="15"/>
  <c r="S1902" i="15"/>
  <c r="S1903" i="15"/>
  <c r="S1904" i="15"/>
  <c r="S1905" i="15"/>
  <c r="S1906" i="15"/>
  <c r="S1907" i="15"/>
  <c r="S1908" i="15"/>
  <c r="S1909" i="15"/>
  <c r="S1910" i="15"/>
  <c r="S1911" i="15"/>
  <c r="S1912" i="15"/>
  <c r="S1913" i="15"/>
  <c r="S1914" i="15"/>
  <c r="S1915" i="15"/>
  <c r="S1916" i="15"/>
  <c r="S1917" i="15"/>
  <c r="S1918" i="15"/>
  <c r="S1919" i="15"/>
  <c r="S1920" i="15"/>
  <c r="S1921" i="15"/>
  <c r="S1922" i="15"/>
  <c r="S1923" i="15"/>
  <c r="S1924" i="15"/>
  <c r="S1925" i="15"/>
  <c r="S1926" i="15"/>
  <c r="S1927" i="15"/>
  <c r="S1928" i="15"/>
  <c r="S1929" i="15"/>
  <c r="S1930" i="15"/>
  <c r="S1931" i="15"/>
  <c r="S1932" i="15"/>
  <c r="S1933" i="15"/>
  <c r="S1934" i="15"/>
  <c r="S1935" i="15"/>
  <c r="S1936" i="15"/>
  <c r="S1937" i="15"/>
  <c r="S1938" i="15"/>
  <c r="S1939" i="15"/>
  <c r="S1940" i="15"/>
  <c r="S1941" i="15"/>
  <c r="S1942" i="15"/>
  <c r="S1943" i="15"/>
  <c r="S1944" i="15"/>
  <c r="S1945" i="15"/>
  <c r="S1946" i="15"/>
  <c r="S1947" i="15"/>
  <c r="S1948" i="15"/>
  <c r="S1949" i="15"/>
  <c r="S1950" i="15"/>
  <c r="S1951" i="15"/>
  <c r="S1952" i="15"/>
  <c r="S1953" i="15"/>
  <c r="S1954" i="15"/>
  <c r="S1955" i="15"/>
  <c r="S1956" i="15"/>
  <c r="S1957" i="15"/>
  <c r="S1958" i="15"/>
  <c r="S1959" i="15"/>
  <c r="S1960" i="15"/>
  <c r="S1961" i="15"/>
  <c r="S1962" i="15"/>
  <c r="S1963" i="15"/>
  <c r="S1964" i="15"/>
  <c r="S1965" i="15"/>
  <c r="S1966" i="15"/>
  <c r="S1967" i="15"/>
  <c r="S1968" i="15"/>
  <c r="S1969" i="15"/>
  <c r="S1970" i="15"/>
  <c r="S1971" i="15"/>
  <c r="S1972" i="15"/>
  <c r="S1973" i="15"/>
  <c r="S1974" i="15"/>
  <c r="S1975" i="15"/>
  <c r="S1976" i="15"/>
  <c r="S1977" i="15"/>
  <c r="S1978" i="15"/>
  <c r="S1979" i="15"/>
  <c r="S1980" i="15"/>
  <c r="S1981" i="15"/>
  <c r="S1982" i="15"/>
  <c r="S1983" i="15"/>
  <c r="S1984" i="15"/>
  <c r="S1985" i="15"/>
  <c r="S1986" i="15"/>
  <c r="S1987" i="15"/>
  <c r="S1988" i="15"/>
  <c r="S1989" i="15"/>
  <c r="S1990" i="15"/>
  <c r="S1991" i="15"/>
  <c r="S1992" i="15"/>
  <c r="S1993" i="15"/>
  <c r="S1994" i="15"/>
  <c r="S1995" i="15"/>
  <c r="S1996" i="15"/>
  <c r="S1997" i="15"/>
  <c r="S1998" i="15"/>
  <c r="S1999" i="15"/>
  <c r="S2000" i="15"/>
  <c r="S2001" i="15"/>
  <c r="S2002" i="15"/>
  <c r="S2003" i="15"/>
  <c r="S2004" i="15"/>
  <c r="S2005" i="15"/>
  <c r="S2006" i="15"/>
  <c r="S2007" i="15"/>
  <c r="S2008" i="15"/>
  <c r="S2009" i="15"/>
  <c r="S2010" i="15"/>
  <c r="S2011" i="15"/>
  <c r="S2012" i="15"/>
  <c r="S2013" i="15"/>
  <c r="S2014" i="15"/>
  <c r="S2015" i="15"/>
  <c r="S2016" i="15"/>
  <c r="S2017" i="15"/>
  <c r="S2018" i="15"/>
  <c r="S2019" i="15"/>
  <c r="S2020" i="15"/>
  <c r="S2021" i="15"/>
  <c r="S2022" i="15"/>
  <c r="S2023" i="15"/>
  <c r="S2024" i="15"/>
  <c r="S2025" i="15"/>
  <c r="S2026" i="15"/>
  <c r="S2027" i="15"/>
  <c r="S2028" i="15"/>
  <c r="S2029" i="15"/>
  <c r="S2030" i="15"/>
  <c r="S2031" i="15"/>
  <c r="S2032" i="15"/>
  <c r="S2033" i="15"/>
  <c r="S2034" i="15"/>
  <c r="S2035" i="15"/>
  <c r="S2036" i="15"/>
  <c r="S2037" i="15"/>
  <c r="S2038" i="15"/>
  <c r="S2039" i="15"/>
  <c r="S2040" i="15"/>
  <c r="S2041" i="15"/>
  <c r="S2042" i="15"/>
  <c r="S2043" i="15"/>
  <c r="S2044" i="15"/>
  <c r="S2045" i="15"/>
  <c r="S2046" i="15"/>
  <c r="S2047" i="15"/>
  <c r="S2048" i="15"/>
  <c r="S2049" i="15"/>
  <c r="S2050" i="15"/>
  <c r="S2051" i="15"/>
  <c r="S2052" i="15"/>
  <c r="S2053" i="15"/>
  <c r="S2054" i="15"/>
  <c r="S2055" i="15"/>
  <c r="S2056" i="15"/>
  <c r="S2057" i="15"/>
  <c r="S2058" i="15"/>
  <c r="S2059" i="15"/>
  <c r="S2060" i="15"/>
  <c r="S2061" i="15"/>
  <c r="S2062" i="15"/>
  <c r="S2063" i="15"/>
  <c r="S2064" i="15"/>
  <c r="S2065" i="15"/>
  <c r="S2066" i="15"/>
  <c r="S2067" i="15"/>
  <c r="S2068" i="15"/>
  <c r="S2069" i="15"/>
  <c r="S2070" i="15"/>
  <c r="S2071" i="15"/>
  <c r="S2072" i="15"/>
  <c r="S2073" i="15"/>
  <c r="S2074" i="15"/>
  <c r="S2075" i="15"/>
  <c r="S2076" i="15"/>
  <c r="S2077" i="15"/>
  <c r="S2078" i="15"/>
  <c r="S2079" i="15"/>
  <c r="S2080" i="15"/>
  <c r="S2081" i="15"/>
  <c r="S2082" i="15"/>
  <c r="S2083" i="15"/>
  <c r="S2084" i="15"/>
  <c r="S2085" i="15"/>
  <c r="S2086" i="15"/>
  <c r="S2087" i="15"/>
  <c r="S2088" i="15"/>
  <c r="S2089" i="15"/>
  <c r="S2090" i="15"/>
  <c r="S2091" i="15"/>
  <c r="S2092" i="15"/>
  <c r="S2093" i="15"/>
  <c r="S2094" i="15"/>
  <c r="S2095" i="15"/>
  <c r="S2096" i="15"/>
  <c r="S2097" i="15"/>
  <c r="S2098" i="15"/>
  <c r="S2099" i="15"/>
  <c r="S2100" i="15"/>
  <c r="S2101" i="15"/>
  <c r="S2102" i="15"/>
  <c r="S2103" i="15"/>
  <c r="S2104" i="15"/>
  <c r="S2105" i="15"/>
  <c r="S2106" i="15"/>
  <c r="S2107" i="15"/>
  <c r="S2108" i="15"/>
  <c r="S2109" i="15"/>
  <c r="S2110" i="15"/>
  <c r="S2111" i="15"/>
  <c r="S2112" i="15"/>
  <c r="S2113" i="15"/>
  <c r="S2114" i="15"/>
  <c r="S2115" i="15"/>
  <c r="S2116" i="15"/>
  <c r="S2117" i="15"/>
  <c r="S2118" i="15"/>
  <c r="S2119" i="15"/>
  <c r="S2120" i="15"/>
  <c r="S2121" i="15"/>
  <c r="S2122" i="15"/>
  <c r="S2123" i="15"/>
  <c r="S2124" i="15"/>
  <c r="S2125" i="15"/>
  <c r="S2126" i="15"/>
  <c r="S2127" i="15"/>
  <c r="S2128" i="15"/>
  <c r="U946" i="15"/>
  <c r="S946" i="15"/>
  <c r="G947" i="15"/>
  <c r="G948" i="15"/>
  <c r="G949" i="15"/>
  <c r="G950" i="15"/>
  <c r="G951" i="15"/>
  <c r="G952" i="15"/>
  <c r="G953" i="15"/>
  <c r="G954" i="15"/>
  <c r="G955" i="15"/>
  <c r="G956" i="15"/>
  <c r="G957" i="15"/>
  <c r="G958" i="15"/>
  <c r="G959" i="15"/>
  <c r="G960" i="15"/>
  <c r="G961" i="15"/>
  <c r="G962" i="15"/>
  <c r="G963" i="15"/>
  <c r="G964" i="15"/>
  <c r="G965" i="15"/>
  <c r="G966" i="15"/>
  <c r="G967" i="15"/>
  <c r="G968" i="15"/>
  <c r="G969" i="15"/>
  <c r="G970" i="15"/>
  <c r="G971" i="15"/>
  <c r="G972" i="15"/>
  <c r="G973" i="15"/>
  <c r="G974" i="15"/>
  <c r="G975" i="15"/>
  <c r="G976" i="15"/>
  <c r="G977" i="15"/>
  <c r="G978" i="15"/>
  <c r="G979" i="15"/>
  <c r="G980" i="15"/>
  <c r="G981" i="15"/>
  <c r="G982" i="15"/>
  <c r="G983" i="15"/>
  <c r="G984" i="15"/>
  <c r="G985" i="15"/>
  <c r="G986" i="15"/>
  <c r="G987" i="15"/>
  <c r="G988" i="15"/>
  <c r="G989" i="15"/>
  <c r="G990" i="15"/>
  <c r="G991" i="15"/>
  <c r="G992" i="15"/>
  <c r="G993" i="15"/>
  <c r="G994" i="15"/>
  <c r="G995" i="15"/>
  <c r="G996" i="15"/>
  <c r="G997" i="15"/>
  <c r="G998" i="15"/>
  <c r="G999" i="15"/>
  <c r="G1000" i="15"/>
  <c r="G1001" i="15"/>
  <c r="G1002" i="15"/>
  <c r="G1003" i="15"/>
  <c r="G1004" i="15"/>
  <c r="G1005" i="15"/>
  <c r="G1006" i="15"/>
  <c r="G1007" i="15"/>
  <c r="G1008" i="15"/>
  <c r="G1009" i="15"/>
  <c r="G1010" i="15"/>
  <c r="G1011" i="15"/>
  <c r="G1012" i="15"/>
  <c r="G1013" i="15"/>
  <c r="G1014" i="15"/>
  <c r="G1015" i="15"/>
  <c r="G1016" i="15"/>
  <c r="G1017" i="15"/>
  <c r="G1018" i="15"/>
  <c r="G1019" i="15"/>
  <c r="G1020" i="15"/>
  <c r="G1021" i="15"/>
  <c r="G1022" i="15"/>
  <c r="G1023" i="15"/>
  <c r="G1024" i="15"/>
  <c r="G1025" i="15"/>
  <c r="G1026" i="15"/>
  <c r="G1027" i="15"/>
  <c r="G1028" i="15"/>
  <c r="G1029" i="15"/>
  <c r="G1030" i="15"/>
  <c r="G1031" i="15"/>
  <c r="G1032" i="15"/>
  <c r="G1033" i="15"/>
  <c r="G1034" i="15"/>
  <c r="G1035" i="15"/>
  <c r="G1036" i="15"/>
  <c r="G1037" i="15"/>
  <c r="G1038" i="15"/>
  <c r="G1039" i="15"/>
  <c r="G1040" i="15"/>
  <c r="G1041" i="15"/>
  <c r="G1042" i="15"/>
  <c r="G1043" i="15"/>
  <c r="G1044" i="15"/>
  <c r="G1045" i="15"/>
  <c r="G1046" i="15"/>
  <c r="G1047" i="15"/>
  <c r="G1048" i="15"/>
  <c r="G1049" i="15"/>
  <c r="G1050" i="15"/>
  <c r="G1051" i="15"/>
  <c r="G1052" i="15"/>
  <c r="G1053" i="15"/>
  <c r="G1054" i="15"/>
  <c r="G1055" i="15"/>
  <c r="G1056" i="15"/>
  <c r="G1057" i="15"/>
  <c r="G1058" i="15"/>
  <c r="G1059" i="15"/>
  <c r="G1060" i="15"/>
  <c r="G1061" i="15"/>
  <c r="G1062" i="15"/>
  <c r="G1063" i="15"/>
  <c r="G1064" i="15"/>
  <c r="G1065" i="15"/>
  <c r="G1066" i="15"/>
  <c r="G1067" i="15"/>
  <c r="G1068" i="15"/>
  <c r="G1069" i="15"/>
  <c r="G1070" i="15"/>
  <c r="G1071" i="15"/>
  <c r="G1072" i="15"/>
  <c r="G1073" i="15"/>
  <c r="G1074" i="15"/>
  <c r="G1075" i="15"/>
  <c r="G1076" i="15"/>
  <c r="G1077" i="15"/>
  <c r="G1078" i="15"/>
  <c r="G1079" i="15"/>
  <c r="G1080" i="15"/>
  <c r="G1081" i="15"/>
  <c r="G1082" i="15"/>
  <c r="G1083" i="15"/>
  <c r="G1084" i="15"/>
  <c r="G1085" i="15"/>
  <c r="G1086" i="15"/>
  <c r="G1087" i="15"/>
  <c r="G1088" i="15"/>
  <c r="G1089" i="15"/>
  <c r="G1090" i="15"/>
  <c r="G1091" i="15"/>
  <c r="G1092" i="15"/>
  <c r="G1093" i="15"/>
  <c r="G1094" i="15"/>
  <c r="G1095" i="15"/>
  <c r="G1096" i="15"/>
  <c r="G1097" i="15"/>
  <c r="G1098" i="15"/>
  <c r="G1099" i="15"/>
  <c r="G1100" i="15"/>
  <c r="G1101" i="15"/>
  <c r="G1102" i="15"/>
  <c r="G1103" i="15"/>
  <c r="G1104" i="15"/>
  <c r="G1105" i="15"/>
  <c r="G1106" i="15"/>
  <c r="G1107" i="15"/>
  <c r="G1108" i="15"/>
  <c r="G1109" i="15"/>
  <c r="G1110" i="15"/>
  <c r="G1111" i="15"/>
  <c r="G1112" i="15"/>
  <c r="G1113" i="15"/>
  <c r="G1114" i="15"/>
  <c r="G1115" i="15"/>
  <c r="G1116" i="15"/>
  <c r="G1117" i="15"/>
  <c r="G1118" i="15"/>
  <c r="G1119" i="15"/>
  <c r="G1120" i="15"/>
  <c r="G1121" i="15"/>
  <c r="G1122" i="15"/>
  <c r="G1123" i="15"/>
  <c r="G1124" i="15"/>
  <c r="G1125" i="15"/>
  <c r="G1126" i="15"/>
  <c r="G1127" i="15"/>
  <c r="G1128" i="15"/>
  <c r="G1129" i="15"/>
  <c r="G1130" i="15"/>
  <c r="G1131" i="15"/>
  <c r="G1132" i="15"/>
  <c r="G1133" i="15"/>
  <c r="G1134" i="15"/>
  <c r="G1135" i="15"/>
  <c r="G1136" i="15"/>
  <c r="G1137" i="15"/>
  <c r="G1138" i="15"/>
  <c r="G1139" i="15"/>
  <c r="G1140" i="15"/>
  <c r="G1141" i="15"/>
  <c r="G1142" i="15"/>
  <c r="G1143" i="15"/>
  <c r="G1144" i="15"/>
  <c r="G1145" i="15"/>
  <c r="G1146" i="15"/>
  <c r="G1147" i="15"/>
  <c r="G1148" i="15"/>
  <c r="G1149" i="15"/>
  <c r="G1150" i="15"/>
  <c r="G1151" i="15"/>
  <c r="G1152" i="15"/>
  <c r="G1153" i="15"/>
  <c r="G1154" i="15"/>
  <c r="G1155" i="15"/>
  <c r="G1156" i="15"/>
  <c r="G1157" i="15"/>
  <c r="G1158" i="15"/>
  <c r="G1159" i="15"/>
  <c r="G1160" i="15"/>
  <c r="G1161" i="15"/>
  <c r="G1162" i="15"/>
  <c r="G1163" i="15"/>
  <c r="G1164" i="15"/>
  <c r="G1165" i="15"/>
  <c r="G1166" i="15"/>
  <c r="G1167" i="15"/>
  <c r="G1168" i="15"/>
  <c r="G1169" i="15"/>
  <c r="G1170" i="15"/>
  <c r="G1171" i="15"/>
  <c r="G1172" i="15"/>
  <c r="G1173" i="15"/>
  <c r="G1174" i="15"/>
  <c r="G1175" i="15"/>
  <c r="G1176" i="15"/>
  <c r="G1177" i="15"/>
  <c r="G1178" i="15"/>
  <c r="G1179" i="15"/>
  <c r="G1180" i="15"/>
  <c r="G1181" i="15"/>
  <c r="G1182" i="15"/>
  <c r="G1183" i="15"/>
  <c r="G1184" i="15"/>
  <c r="G1185" i="15"/>
  <c r="G1186" i="15"/>
  <c r="G1187" i="15"/>
  <c r="G1188" i="15"/>
  <c r="G1189" i="15"/>
  <c r="G1190" i="15"/>
  <c r="G1191" i="15"/>
  <c r="G1192" i="15"/>
  <c r="G1193" i="15"/>
  <c r="G1194" i="15"/>
  <c r="G1195" i="15"/>
  <c r="G1196" i="15"/>
  <c r="G1197" i="15"/>
  <c r="G1198" i="15"/>
  <c r="G1199" i="15"/>
  <c r="G1200" i="15"/>
  <c r="G1201" i="15"/>
  <c r="G1202" i="15"/>
  <c r="G1203" i="15"/>
  <c r="G1204" i="15"/>
  <c r="G1205" i="15"/>
  <c r="G1206" i="15"/>
  <c r="G1207" i="15"/>
  <c r="G1208" i="15"/>
  <c r="G1209" i="15"/>
  <c r="G1210" i="15"/>
  <c r="G1211" i="15"/>
  <c r="G1212" i="15"/>
  <c r="G1213" i="15"/>
  <c r="G1214" i="15"/>
  <c r="G1215" i="15"/>
  <c r="G1216" i="15"/>
  <c r="G1217" i="15"/>
  <c r="G1218" i="15"/>
  <c r="G1219" i="15"/>
  <c r="G1220" i="15"/>
  <c r="G1221" i="15"/>
  <c r="G1222" i="15"/>
  <c r="G1223" i="15"/>
  <c r="G1224" i="15"/>
  <c r="G1225" i="15"/>
  <c r="G1226" i="15"/>
  <c r="G1227" i="15"/>
  <c r="G1228" i="15"/>
  <c r="G1229" i="15"/>
  <c r="G1230" i="15"/>
  <c r="G1231" i="15"/>
  <c r="G1232" i="15"/>
  <c r="G1233" i="15"/>
  <c r="G1234" i="15"/>
  <c r="G1235" i="15"/>
  <c r="G1236" i="15"/>
  <c r="G1237" i="15"/>
  <c r="G1238" i="15"/>
  <c r="G1239" i="15"/>
  <c r="G1240" i="15"/>
  <c r="G1241" i="15"/>
  <c r="G1242" i="15"/>
  <c r="G1243" i="15"/>
  <c r="G1244" i="15"/>
  <c r="G1245" i="15"/>
  <c r="G1246" i="15"/>
  <c r="G1247" i="15"/>
  <c r="G1248" i="15"/>
  <c r="G1249" i="15"/>
  <c r="G1250" i="15"/>
  <c r="G1251" i="15"/>
  <c r="G1252" i="15"/>
  <c r="G1253" i="15"/>
  <c r="G1254" i="15"/>
  <c r="G1255" i="15"/>
  <c r="G1256" i="15"/>
  <c r="G1257" i="15"/>
  <c r="G1258" i="15"/>
  <c r="G1259" i="15"/>
  <c r="G1260" i="15"/>
  <c r="G1261" i="15"/>
  <c r="G1262" i="15"/>
  <c r="G1263" i="15"/>
  <c r="G1264" i="15"/>
  <c r="G1265" i="15"/>
  <c r="G1266" i="15"/>
  <c r="G1267" i="15"/>
  <c r="G1268" i="15"/>
  <c r="G1269" i="15"/>
  <c r="G1270" i="15"/>
  <c r="G1271" i="15"/>
  <c r="G1272" i="15"/>
  <c r="G1273" i="15"/>
  <c r="G1274" i="15"/>
  <c r="G1275" i="15"/>
  <c r="G1276" i="15"/>
  <c r="G1277" i="15"/>
  <c r="G1278" i="15"/>
  <c r="G1279" i="15"/>
  <c r="G1280" i="15"/>
  <c r="G1281" i="15"/>
  <c r="G1282" i="15"/>
  <c r="G1283" i="15"/>
  <c r="G1284" i="15"/>
  <c r="G1285" i="15"/>
  <c r="G1286" i="15"/>
  <c r="G1287" i="15"/>
  <c r="G1288" i="15"/>
  <c r="G1289" i="15"/>
  <c r="G1290" i="15"/>
  <c r="G1291" i="15"/>
  <c r="G1292" i="15"/>
  <c r="G1293" i="15"/>
  <c r="G1294" i="15"/>
  <c r="G1295" i="15"/>
  <c r="G1296" i="15"/>
  <c r="G1297" i="15"/>
  <c r="G1298" i="15"/>
  <c r="G1299" i="15"/>
  <c r="G1300" i="15"/>
  <c r="G1301" i="15"/>
  <c r="G1302" i="15"/>
  <c r="G1303" i="15"/>
  <c r="G1304" i="15"/>
  <c r="G1305" i="15"/>
  <c r="G1306" i="15"/>
  <c r="G1307" i="15"/>
  <c r="G1308" i="15"/>
  <c r="G1309" i="15"/>
  <c r="G1310" i="15"/>
  <c r="G1311" i="15"/>
  <c r="G1312" i="15"/>
  <c r="G1313" i="15"/>
  <c r="G1314" i="15"/>
  <c r="G1315" i="15"/>
  <c r="G1316" i="15"/>
  <c r="G1317" i="15"/>
  <c r="G1318" i="15"/>
  <c r="G1319" i="15"/>
  <c r="G1320" i="15"/>
  <c r="G1321" i="15"/>
  <c r="G1322" i="15"/>
  <c r="G1323" i="15"/>
  <c r="G1324" i="15"/>
  <c r="G1325" i="15"/>
  <c r="G1326" i="15"/>
  <c r="G1327" i="15"/>
  <c r="G1328" i="15"/>
  <c r="G1329" i="15"/>
  <c r="G1330" i="15"/>
  <c r="G1331" i="15"/>
  <c r="G1332" i="15"/>
  <c r="G1333" i="15"/>
  <c r="G1334" i="15"/>
  <c r="G1335" i="15"/>
  <c r="G1336" i="15"/>
  <c r="G1337" i="15"/>
  <c r="G1338" i="15"/>
  <c r="G1339" i="15"/>
  <c r="G1340" i="15"/>
  <c r="G1341" i="15"/>
  <c r="G1342" i="15"/>
  <c r="G1343" i="15"/>
  <c r="G1344" i="15"/>
  <c r="G1345" i="15"/>
  <c r="G1346" i="15"/>
  <c r="G1347" i="15"/>
  <c r="G1348" i="15"/>
  <c r="G1349" i="15"/>
  <c r="G1350" i="15"/>
  <c r="G1351" i="15"/>
  <c r="G1352" i="15"/>
  <c r="G1353" i="15"/>
  <c r="G1354" i="15"/>
  <c r="G1355" i="15"/>
  <c r="G1356" i="15"/>
  <c r="G1357" i="15"/>
  <c r="G1358" i="15"/>
  <c r="G1359" i="15"/>
  <c r="G1360" i="15"/>
  <c r="G1361" i="15"/>
  <c r="G1362" i="15"/>
  <c r="G1363" i="15"/>
  <c r="G1364" i="15"/>
  <c r="G1365" i="15"/>
  <c r="G1366" i="15"/>
  <c r="G1367" i="15"/>
  <c r="G1368" i="15"/>
  <c r="G1369" i="15"/>
  <c r="G1370" i="15"/>
  <c r="G1371" i="15"/>
  <c r="G1372" i="15"/>
  <c r="G1373" i="15"/>
  <c r="G1374" i="15"/>
  <c r="G1375" i="15"/>
  <c r="G1376" i="15"/>
  <c r="G1377" i="15"/>
  <c r="G1378" i="15"/>
  <c r="G1379" i="15"/>
  <c r="G1380" i="15"/>
  <c r="G1381" i="15"/>
  <c r="G1382" i="15"/>
  <c r="G1383" i="15"/>
  <c r="G1384" i="15"/>
  <c r="G1385" i="15"/>
  <c r="G1386" i="15"/>
  <c r="G1387" i="15"/>
  <c r="G1388" i="15"/>
  <c r="G1389" i="15"/>
  <c r="G1390" i="15"/>
  <c r="G1391" i="15"/>
  <c r="G1392" i="15"/>
  <c r="G1393" i="15"/>
  <c r="G1394" i="15"/>
  <c r="G1395" i="15"/>
  <c r="G1396" i="15"/>
  <c r="G1397" i="15"/>
  <c r="G1398" i="15"/>
  <c r="G1399" i="15"/>
  <c r="G1400" i="15"/>
  <c r="G1401" i="15"/>
  <c r="G1402" i="15"/>
  <c r="G1403" i="15"/>
  <c r="G1404" i="15"/>
  <c r="G1405" i="15"/>
  <c r="G1406" i="15"/>
  <c r="G1407" i="15"/>
  <c r="G1408" i="15"/>
  <c r="G1409" i="15"/>
  <c r="G1410" i="15"/>
  <c r="G1411" i="15"/>
  <c r="G1412" i="15"/>
  <c r="G1413" i="15"/>
  <c r="G1414" i="15"/>
  <c r="G1415" i="15"/>
  <c r="G1416" i="15"/>
  <c r="G1417" i="15"/>
  <c r="G1418" i="15"/>
  <c r="G1419" i="15"/>
  <c r="G1420" i="15"/>
  <c r="G1421" i="15"/>
  <c r="G1422" i="15"/>
  <c r="G1423" i="15"/>
  <c r="G1424" i="15"/>
  <c r="G1425" i="15"/>
  <c r="G1426" i="15"/>
  <c r="G1427" i="15"/>
  <c r="G1428" i="15"/>
  <c r="G1429" i="15"/>
  <c r="G1430" i="15"/>
  <c r="G1431" i="15"/>
  <c r="G1432" i="15"/>
  <c r="G1433" i="15"/>
  <c r="G1434" i="15"/>
  <c r="G1435" i="15"/>
  <c r="G1436" i="15"/>
  <c r="G1437" i="15"/>
  <c r="G1438" i="15"/>
  <c r="G1439" i="15"/>
  <c r="G1440" i="15"/>
  <c r="G1441" i="15"/>
  <c r="G1442" i="15"/>
  <c r="G1443" i="15"/>
  <c r="G1444" i="15"/>
  <c r="G1445" i="15"/>
  <c r="G1446" i="15"/>
  <c r="G1447" i="15"/>
  <c r="G1448" i="15"/>
  <c r="G1449" i="15"/>
  <c r="G1450" i="15"/>
  <c r="G1451" i="15"/>
  <c r="G1452" i="15"/>
  <c r="G1453" i="15"/>
  <c r="G1454" i="15"/>
  <c r="G1455" i="15"/>
  <c r="G1456" i="15"/>
  <c r="G1457" i="15"/>
  <c r="G1458" i="15"/>
  <c r="G1459" i="15"/>
  <c r="G1460" i="15"/>
  <c r="G1461" i="15"/>
  <c r="G1462" i="15"/>
  <c r="G1463" i="15"/>
  <c r="G1464" i="15"/>
  <c r="G1465" i="15"/>
  <c r="G1466" i="15"/>
  <c r="G1467" i="15"/>
  <c r="G1468" i="15"/>
  <c r="G1469" i="15"/>
  <c r="G1470" i="15"/>
  <c r="G1471" i="15"/>
  <c r="G1472" i="15"/>
  <c r="G1473" i="15"/>
  <c r="G1474" i="15"/>
  <c r="G1475" i="15"/>
  <c r="G1476" i="15"/>
  <c r="G1477" i="15"/>
  <c r="G1478" i="15"/>
  <c r="G1479" i="15"/>
  <c r="G1480" i="15"/>
  <c r="G1481" i="15"/>
  <c r="G1482" i="15"/>
  <c r="G1483" i="15"/>
  <c r="G1484" i="15"/>
  <c r="G1485" i="15"/>
  <c r="G1486" i="15"/>
  <c r="G1487" i="15"/>
  <c r="G1488" i="15"/>
  <c r="G1489" i="15"/>
  <c r="G1490" i="15"/>
  <c r="G1491" i="15"/>
  <c r="G1492" i="15"/>
  <c r="G1493" i="15"/>
  <c r="G1494" i="15"/>
  <c r="G1495" i="15"/>
  <c r="G1496" i="15"/>
  <c r="G1497" i="15"/>
  <c r="G1498" i="15"/>
  <c r="G1499" i="15"/>
  <c r="G1500" i="15"/>
  <c r="G1501" i="15"/>
  <c r="G1502" i="15"/>
  <c r="G1503" i="15"/>
  <c r="G1504" i="15"/>
  <c r="G1505" i="15"/>
  <c r="G1506" i="15"/>
  <c r="G1507" i="15"/>
  <c r="G1508" i="15"/>
  <c r="G1509" i="15"/>
  <c r="G1510" i="15"/>
  <c r="G1511" i="15"/>
  <c r="G1512" i="15"/>
  <c r="G1513" i="15"/>
  <c r="G1514" i="15"/>
  <c r="G1515" i="15"/>
  <c r="G1516" i="15"/>
  <c r="G1517" i="15"/>
  <c r="G1518" i="15"/>
  <c r="G1519" i="15"/>
  <c r="G1520" i="15"/>
  <c r="G1521" i="15"/>
  <c r="G1522" i="15"/>
  <c r="G1523" i="15"/>
  <c r="G1524" i="15"/>
  <c r="G1525" i="15"/>
  <c r="G1526" i="15"/>
  <c r="G1527" i="15"/>
  <c r="G1528" i="15"/>
  <c r="G1529" i="15"/>
  <c r="G1530" i="15"/>
  <c r="G1531" i="15"/>
  <c r="G1532" i="15"/>
  <c r="G1533" i="15"/>
  <c r="G1534" i="15"/>
  <c r="G1535" i="15"/>
  <c r="G1536" i="15"/>
  <c r="G1537" i="15"/>
  <c r="G1538" i="15"/>
  <c r="G1539" i="15"/>
  <c r="G1540" i="15"/>
  <c r="G1541" i="15"/>
  <c r="G1542" i="15"/>
  <c r="G1543" i="15"/>
  <c r="G1544" i="15"/>
  <c r="G1545" i="15"/>
  <c r="G1546" i="15"/>
  <c r="G1547" i="15"/>
  <c r="G1548" i="15"/>
  <c r="G1549" i="15"/>
  <c r="G1550" i="15"/>
  <c r="G1551" i="15"/>
  <c r="G1552" i="15"/>
  <c r="G1553" i="15"/>
  <c r="G1554" i="15"/>
  <c r="G1555" i="15"/>
  <c r="G1556" i="15"/>
  <c r="G1557" i="15"/>
  <c r="G1558" i="15"/>
  <c r="G1559" i="15"/>
  <c r="G1560" i="15"/>
  <c r="G1561" i="15"/>
  <c r="G1562" i="15"/>
  <c r="G1563" i="15"/>
  <c r="G1564" i="15"/>
  <c r="G1565" i="15"/>
  <c r="G1566" i="15"/>
  <c r="G1567" i="15"/>
  <c r="G1568" i="15"/>
  <c r="G1569" i="15"/>
  <c r="G1570" i="15"/>
  <c r="G1571" i="15"/>
  <c r="G1572" i="15"/>
  <c r="G1573" i="15"/>
  <c r="G1574" i="15"/>
  <c r="G1575" i="15"/>
  <c r="G1576" i="15"/>
  <c r="G1577" i="15"/>
  <c r="G1578" i="15"/>
  <c r="G1579" i="15"/>
  <c r="G1580" i="15"/>
  <c r="G1581" i="15"/>
  <c r="G1582" i="15"/>
  <c r="G1583" i="15"/>
  <c r="G1584" i="15"/>
  <c r="G1585" i="15"/>
  <c r="G1586" i="15"/>
  <c r="G1587" i="15"/>
  <c r="G1588" i="15"/>
  <c r="G1589" i="15"/>
  <c r="G1590" i="15"/>
  <c r="G1591" i="15"/>
  <c r="G1592" i="15"/>
  <c r="G1593" i="15"/>
  <c r="G1594" i="15"/>
  <c r="G1595" i="15"/>
  <c r="G1596" i="15"/>
  <c r="G1597" i="15"/>
  <c r="G1598" i="15"/>
  <c r="G1599" i="15"/>
  <c r="G1600" i="15"/>
  <c r="G1601" i="15"/>
  <c r="G1602" i="15"/>
  <c r="G1603" i="15"/>
  <c r="G1604" i="15"/>
  <c r="G1605" i="15"/>
  <c r="G1606" i="15"/>
  <c r="G1607" i="15"/>
  <c r="G1608" i="15"/>
  <c r="G1609" i="15"/>
  <c r="G1610" i="15"/>
  <c r="G1611" i="15"/>
  <c r="G1612" i="15"/>
  <c r="G1613" i="15"/>
  <c r="G1614" i="15"/>
  <c r="G1615" i="15"/>
  <c r="G1616" i="15"/>
  <c r="G1617" i="15"/>
  <c r="G1618" i="15"/>
  <c r="G1619" i="15"/>
  <c r="G1620" i="15"/>
  <c r="G1621" i="15"/>
  <c r="G1622" i="15"/>
  <c r="G1623" i="15"/>
  <c r="G1624" i="15"/>
  <c r="G1625" i="15"/>
  <c r="G1626" i="15"/>
  <c r="G1627" i="15"/>
  <c r="G1628" i="15"/>
  <c r="G1629" i="15"/>
  <c r="G1630" i="15"/>
  <c r="G1631" i="15"/>
  <c r="G1632" i="15"/>
  <c r="G1633" i="15"/>
  <c r="G1634" i="15"/>
  <c r="G1635" i="15"/>
  <c r="G1636" i="15"/>
  <c r="G1637" i="15"/>
  <c r="G1638" i="15"/>
  <c r="G1639" i="15"/>
  <c r="G1640" i="15"/>
  <c r="G1641" i="15"/>
  <c r="G1642" i="15"/>
  <c r="G1643" i="15"/>
  <c r="G1644" i="15"/>
  <c r="G1645" i="15"/>
  <c r="G1646" i="15"/>
  <c r="G1647" i="15"/>
  <c r="G1648" i="15"/>
  <c r="G1649" i="15"/>
  <c r="G1650" i="15"/>
  <c r="G1651" i="15"/>
  <c r="G1652" i="15"/>
  <c r="G1653" i="15"/>
  <c r="G1654" i="15"/>
  <c r="G1655" i="15"/>
  <c r="G1656" i="15"/>
  <c r="G1657" i="15"/>
  <c r="G1658" i="15"/>
  <c r="G1659" i="15"/>
  <c r="G1660" i="15"/>
  <c r="G1661" i="15"/>
  <c r="G1662" i="15"/>
  <c r="G1663" i="15"/>
  <c r="G1664" i="15"/>
  <c r="G1665" i="15"/>
  <c r="G1666" i="15"/>
  <c r="G1667" i="15"/>
  <c r="G1668" i="15"/>
  <c r="G1669" i="15"/>
  <c r="G1670" i="15"/>
  <c r="G1671" i="15"/>
  <c r="G1672" i="15"/>
  <c r="G1673" i="15"/>
  <c r="G1674" i="15"/>
  <c r="G1675" i="15"/>
  <c r="G1676" i="15"/>
  <c r="G1677" i="15"/>
  <c r="G1678" i="15"/>
  <c r="G1679" i="15"/>
  <c r="G1680" i="15"/>
  <c r="G1681" i="15"/>
  <c r="G1682" i="15"/>
  <c r="G1683" i="15"/>
  <c r="G1684" i="15"/>
  <c r="G1685" i="15"/>
  <c r="G1686" i="15"/>
  <c r="G1687" i="15"/>
  <c r="G1688" i="15"/>
  <c r="G1689" i="15"/>
  <c r="G1690" i="15"/>
  <c r="G1691" i="15"/>
  <c r="G1692" i="15"/>
  <c r="G1693" i="15"/>
  <c r="G1694" i="15"/>
  <c r="G1695" i="15"/>
  <c r="G1696" i="15"/>
  <c r="G1697" i="15"/>
  <c r="G1698" i="15"/>
  <c r="G1699" i="15"/>
  <c r="G1700" i="15"/>
  <c r="G1701" i="15"/>
  <c r="G1702" i="15"/>
  <c r="G1703" i="15"/>
  <c r="G1704" i="15"/>
  <c r="G1705" i="15"/>
  <c r="G1706" i="15"/>
  <c r="G1707" i="15"/>
  <c r="G1708" i="15"/>
  <c r="G1709" i="15"/>
  <c r="G1710" i="15"/>
  <c r="G1711" i="15"/>
  <c r="G1712" i="15"/>
  <c r="G1713" i="15"/>
  <c r="G1714" i="15"/>
  <c r="G1715" i="15"/>
  <c r="G1716" i="15"/>
  <c r="G1717" i="15"/>
  <c r="G1718" i="15"/>
  <c r="G1719" i="15"/>
  <c r="G1720" i="15"/>
  <c r="G1721" i="15"/>
  <c r="G1722" i="15"/>
  <c r="G1723" i="15"/>
  <c r="G1724" i="15"/>
  <c r="G1725" i="15"/>
  <c r="G1726" i="15"/>
  <c r="G1727" i="15"/>
  <c r="G1728" i="15"/>
  <c r="G1729" i="15"/>
  <c r="G1730" i="15"/>
  <c r="G1731" i="15"/>
  <c r="G1732" i="15"/>
  <c r="G1733" i="15"/>
  <c r="G1734" i="15"/>
  <c r="G1735" i="15"/>
  <c r="G1736" i="15"/>
  <c r="G1737" i="15"/>
  <c r="G1738" i="15"/>
  <c r="G1739" i="15"/>
  <c r="G1740" i="15"/>
  <c r="G1741" i="15"/>
  <c r="G1742" i="15"/>
  <c r="G1743" i="15"/>
  <c r="G1744" i="15"/>
  <c r="G1745" i="15"/>
  <c r="G1746" i="15"/>
  <c r="G1747" i="15"/>
  <c r="G1748" i="15"/>
  <c r="G1749" i="15"/>
  <c r="G1750" i="15"/>
  <c r="G1751" i="15"/>
  <c r="G1752" i="15"/>
  <c r="G1753" i="15"/>
  <c r="G1754" i="15"/>
  <c r="G1755" i="15"/>
  <c r="G1756" i="15"/>
  <c r="G1757" i="15"/>
  <c r="G1758" i="15"/>
  <c r="G1759" i="15"/>
  <c r="G1760" i="15"/>
  <c r="G1761" i="15"/>
  <c r="G1762" i="15"/>
  <c r="G1763" i="15"/>
  <c r="G1764" i="15"/>
  <c r="G1765" i="15"/>
  <c r="G1766" i="15"/>
  <c r="G1767" i="15"/>
  <c r="G1768" i="15"/>
  <c r="G1769" i="15"/>
  <c r="G1770" i="15"/>
  <c r="G1771" i="15"/>
  <c r="G1772" i="15"/>
  <c r="G1773" i="15"/>
  <c r="G1774" i="15"/>
  <c r="G1775" i="15"/>
  <c r="G1776" i="15"/>
  <c r="G1777" i="15"/>
  <c r="G1778" i="15"/>
  <c r="G1779" i="15"/>
  <c r="G1780" i="15"/>
  <c r="G1781" i="15"/>
  <c r="G1782" i="15"/>
  <c r="G1783" i="15"/>
  <c r="G1784" i="15"/>
  <c r="G1785" i="15"/>
  <c r="G1786" i="15"/>
  <c r="G1787" i="15"/>
  <c r="G1788" i="15"/>
  <c r="G1789" i="15"/>
  <c r="G1790" i="15"/>
  <c r="G1791" i="15"/>
  <c r="G1792" i="15"/>
  <c r="G1793" i="15"/>
  <c r="G1794" i="15"/>
  <c r="G1795" i="15"/>
  <c r="G1796" i="15"/>
  <c r="G1797" i="15"/>
  <c r="G1798" i="15"/>
  <c r="G1799" i="15"/>
  <c r="G1800" i="15"/>
  <c r="G1801" i="15"/>
  <c r="G1802" i="15"/>
  <c r="G1803" i="15"/>
  <c r="G1804" i="15"/>
  <c r="G1805" i="15"/>
  <c r="G1806" i="15"/>
  <c r="G1807" i="15"/>
  <c r="G1808" i="15"/>
  <c r="G1809" i="15"/>
  <c r="G1810" i="15"/>
  <c r="G1811" i="15"/>
  <c r="G1812" i="15"/>
  <c r="G1813" i="15"/>
  <c r="G1814" i="15"/>
  <c r="G1815" i="15"/>
  <c r="G1816" i="15"/>
  <c r="G1817" i="15"/>
  <c r="G1818" i="15"/>
  <c r="G1819" i="15"/>
  <c r="G1820" i="15"/>
  <c r="G1821" i="15"/>
  <c r="G1822" i="15"/>
  <c r="G1823" i="15"/>
  <c r="G1824" i="15"/>
  <c r="G1825" i="15"/>
  <c r="G1826" i="15"/>
  <c r="G1827" i="15"/>
  <c r="G1828" i="15"/>
  <c r="G1829" i="15"/>
  <c r="G1830" i="15"/>
  <c r="G1831" i="15"/>
  <c r="G1832" i="15"/>
  <c r="G1833" i="15"/>
  <c r="G1834" i="15"/>
  <c r="G1835" i="15"/>
  <c r="G1836" i="15"/>
  <c r="G1837" i="15"/>
  <c r="G1838" i="15"/>
  <c r="G1839" i="15"/>
  <c r="G1840" i="15"/>
  <c r="G1841" i="15"/>
  <c r="G1842" i="15"/>
  <c r="G1843" i="15"/>
  <c r="G1844" i="15"/>
  <c r="G1845" i="15"/>
  <c r="G1846" i="15"/>
  <c r="G1847" i="15"/>
  <c r="G1848" i="15"/>
  <c r="G1849" i="15"/>
  <c r="G1850" i="15"/>
  <c r="G1851" i="15"/>
  <c r="G1852" i="15"/>
  <c r="G1853" i="15"/>
  <c r="G1854" i="15"/>
  <c r="G1855" i="15"/>
  <c r="G1856" i="15"/>
  <c r="G1857" i="15"/>
  <c r="G1858" i="15"/>
  <c r="G1859" i="15"/>
  <c r="G1860" i="15"/>
  <c r="G1861" i="15"/>
  <c r="G1862" i="15"/>
  <c r="G1863" i="15"/>
  <c r="G1864" i="15"/>
  <c r="G1865" i="15"/>
  <c r="G1866" i="15"/>
  <c r="G1867" i="15"/>
  <c r="G1868" i="15"/>
  <c r="G1869" i="15"/>
  <c r="G1870" i="15"/>
  <c r="G1871" i="15"/>
  <c r="G1872" i="15"/>
  <c r="G1873" i="15"/>
  <c r="G1874" i="15"/>
  <c r="G1875" i="15"/>
  <c r="G1876" i="15"/>
  <c r="G1877" i="15"/>
  <c r="G1878" i="15"/>
  <c r="G1879" i="15"/>
  <c r="G1880" i="15"/>
  <c r="G1881" i="15"/>
  <c r="G1882" i="15"/>
  <c r="G1883" i="15"/>
  <c r="G1884" i="15"/>
  <c r="G1885" i="15"/>
  <c r="G1886" i="15"/>
  <c r="G1887" i="15"/>
  <c r="G1888" i="15"/>
  <c r="G1889" i="15"/>
  <c r="G1890" i="15"/>
  <c r="G1891" i="15"/>
  <c r="G1892" i="15"/>
  <c r="G1893" i="15"/>
  <c r="G1894" i="15"/>
  <c r="G1895" i="15"/>
  <c r="G1896" i="15"/>
  <c r="G1897" i="15"/>
  <c r="G1898" i="15"/>
  <c r="G1899" i="15"/>
  <c r="G1900" i="15"/>
  <c r="G1901" i="15"/>
  <c r="G1902" i="15"/>
  <c r="G1903" i="15"/>
  <c r="G1904" i="15"/>
  <c r="G1905" i="15"/>
  <c r="G1906" i="15"/>
  <c r="G1907" i="15"/>
  <c r="G1908" i="15"/>
  <c r="G1909" i="15"/>
  <c r="G1910" i="15"/>
  <c r="G1911" i="15"/>
  <c r="G1912" i="15"/>
  <c r="G1913" i="15"/>
  <c r="G1914" i="15"/>
  <c r="G1915" i="15"/>
  <c r="G1916" i="15"/>
  <c r="G1917" i="15"/>
  <c r="G1918" i="15"/>
  <c r="G1919" i="15"/>
  <c r="G1920" i="15"/>
  <c r="G1921" i="15"/>
  <c r="G1922" i="15"/>
  <c r="G1923" i="15"/>
  <c r="G1924" i="15"/>
  <c r="G1925" i="15"/>
  <c r="G1926" i="15"/>
  <c r="G1927" i="15"/>
  <c r="G1928" i="15"/>
  <c r="G1929" i="15"/>
  <c r="G1930" i="15"/>
  <c r="G1931" i="15"/>
  <c r="G1932" i="15"/>
  <c r="G1933" i="15"/>
  <c r="G1934" i="15"/>
  <c r="G1935" i="15"/>
  <c r="G1936" i="15"/>
  <c r="G1937" i="15"/>
  <c r="G1938" i="15"/>
  <c r="G1939" i="15"/>
  <c r="G1940" i="15"/>
  <c r="G1941" i="15"/>
  <c r="G1942" i="15"/>
  <c r="G1943" i="15"/>
  <c r="G1944" i="15"/>
  <c r="G1945" i="15"/>
  <c r="G1946" i="15"/>
  <c r="G1947" i="15"/>
  <c r="G1948" i="15"/>
  <c r="G1949" i="15"/>
  <c r="G1950" i="15"/>
  <c r="G1951" i="15"/>
  <c r="G1952" i="15"/>
  <c r="G1953" i="15"/>
  <c r="G1954" i="15"/>
  <c r="G1955" i="15"/>
  <c r="G1956" i="15"/>
  <c r="G1957" i="15"/>
  <c r="G1958" i="15"/>
  <c r="G1959" i="15"/>
  <c r="G1960" i="15"/>
  <c r="G1961" i="15"/>
  <c r="G1962" i="15"/>
  <c r="G1963" i="15"/>
  <c r="G1964" i="15"/>
  <c r="G1965" i="15"/>
  <c r="G1966" i="15"/>
  <c r="G1967" i="15"/>
  <c r="G1968" i="15"/>
  <c r="G1969" i="15"/>
  <c r="G1970" i="15"/>
  <c r="G1971" i="15"/>
  <c r="G1972" i="15"/>
  <c r="G1973" i="15"/>
  <c r="G1974" i="15"/>
  <c r="G1975" i="15"/>
  <c r="G1976" i="15"/>
  <c r="G1977" i="15"/>
  <c r="G1978" i="15"/>
  <c r="G1979" i="15"/>
  <c r="G1980" i="15"/>
  <c r="G1981" i="15"/>
  <c r="G1982" i="15"/>
  <c r="G1983" i="15"/>
  <c r="G1984" i="15"/>
  <c r="G1985" i="15"/>
  <c r="G1986" i="15"/>
  <c r="G1987" i="15"/>
  <c r="G1988" i="15"/>
  <c r="G1989" i="15"/>
  <c r="G1990" i="15"/>
  <c r="G1991" i="15"/>
  <c r="G1992" i="15"/>
  <c r="G1993" i="15"/>
  <c r="G1994" i="15"/>
  <c r="G1995" i="15"/>
  <c r="G1996" i="15"/>
  <c r="G1997" i="15"/>
  <c r="G1998" i="15"/>
  <c r="G1999" i="15"/>
  <c r="G2000" i="15"/>
  <c r="G2001" i="15"/>
  <c r="G2002" i="15"/>
  <c r="G2003" i="15"/>
  <c r="G2004" i="15"/>
  <c r="G2005" i="15"/>
  <c r="G2006" i="15"/>
  <c r="G2007" i="15"/>
  <c r="G2008" i="15"/>
  <c r="G2009" i="15"/>
  <c r="G2010" i="15"/>
  <c r="G2011" i="15"/>
  <c r="G2012" i="15"/>
  <c r="G2013" i="15"/>
  <c r="G2014" i="15"/>
  <c r="G2015" i="15"/>
  <c r="G2016" i="15"/>
  <c r="G2017" i="15"/>
  <c r="G2018" i="15"/>
  <c r="G2019" i="15"/>
  <c r="G2020" i="15"/>
  <c r="G2021" i="15"/>
  <c r="G2022" i="15"/>
  <c r="G2023" i="15"/>
  <c r="G2024" i="15"/>
  <c r="G2025" i="15"/>
  <c r="G2026" i="15"/>
  <c r="G2027" i="15"/>
  <c r="G2028" i="15"/>
  <c r="G2029" i="15"/>
  <c r="G2030" i="15"/>
  <c r="G2031" i="15"/>
  <c r="G2032" i="15"/>
  <c r="G2033" i="15"/>
  <c r="G2034" i="15"/>
  <c r="G2035" i="15"/>
  <c r="G2036" i="15"/>
  <c r="G2037" i="15"/>
  <c r="G2038" i="15"/>
  <c r="G2039" i="15"/>
  <c r="G2040" i="15"/>
  <c r="G2041" i="15"/>
  <c r="G2042" i="15"/>
  <c r="G2043" i="15"/>
  <c r="G2044" i="15"/>
  <c r="G2045" i="15"/>
  <c r="G2046" i="15"/>
  <c r="G2047" i="15"/>
  <c r="G2048" i="15"/>
  <c r="G2049" i="15"/>
  <c r="G2050" i="15"/>
  <c r="G2051" i="15"/>
  <c r="G2052" i="15"/>
  <c r="G2053" i="15"/>
  <c r="G2054" i="15"/>
  <c r="G2055" i="15"/>
  <c r="G2056" i="15"/>
  <c r="G2057" i="15"/>
  <c r="G2058" i="15"/>
  <c r="G2059" i="15"/>
  <c r="G2060" i="15"/>
  <c r="G2061" i="15"/>
  <c r="G2062" i="15"/>
  <c r="G2063" i="15"/>
  <c r="G2064" i="15"/>
  <c r="G2065" i="15"/>
  <c r="G2066" i="15"/>
  <c r="G2067" i="15"/>
  <c r="G2068" i="15"/>
  <c r="G2069" i="15"/>
  <c r="G2070" i="15"/>
  <c r="G2071" i="15"/>
  <c r="G2072" i="15"/>
  <c r="G2073" i="15"/>
  <c r="G2074" i="15"/>
  <c r="G2075" i="15"/>
  <c r="G2076" i="15"/>
  <c r="G2077" i="15"/>
  <c r="G2078" i="15"/>
  <c r="G2079" i="15"/>
  <c r="G2080" i="15"/>
  <c r="G2081" i="15"/>
  <c r="G2082" i="15"/>
  <c r="G2083" i="15"/>
  <c r="G2084" i="15"/>
  <c r="G2085" i="15"/>
  <c r="G2086" i="15"/>
  <c r="G2087" i="15"/>
  <c r="G2088" i="15"/>
  <c r="G2089" i="15"/>
  <c r="G2090" i="15"/>
  <c r="G2091" i="15"/>
  <c r="G2092" i="15"/>
  <c r="G2093" i="15"/>
  <c r="G2094" i="15"/>
  <c r="G2095" i="15"/>
  <c r="G2096" i="15"/>
  <c r="G2097" i="15"/>
  <c r="G2098" i="15"/>
  <c r="G2099" i="15"/>
  <c r="G2100" i="15"/>
  <c r="G2101" i="15"/>
  <c r="G2102" i="15"/>
  <c r="G2103" i="15"/>
  <c r="G2104" i="15"/>
  <c r="G2105" i="15"/>
  <c r="G2106" i="15"/>
  <c r="G2107" i="15"/>
  <c r="G2108" i="15"/>
  <c r="G2109" i="15"/>
  <c r="G2110" i="15"/>
  <c r="G2111" i="15"/>
  <c r="G2112" i="15"/>
  <c r="G2113" i="15"/>
  <c r="G2114" i="15"/>
  <c r="G2115" i="15"/>
  <c r="G2116" i="15"/>
  <c r="G2117" i="15"/>
  <c r="G2118" i="15"/>
  <c r="G2119" i="15"/>
  <c r="G2120" i="15"/>
  <c r="G2121" i="15"/>
  <c r="G2122" i="15"/>
  <c r="G2123" i="15"/>
  <c r="G2124" i="15"/>
  <c r="G2125" i="15"/>
  <c r="G2126" i="15"/>
  <c r="G2127" i="15"/>
  <c r="G2128" i="15"/>
  <c r="G946" i="15"/>
  <c r="J946" i="15"/>
  <c r="L946" i="15"/>
  <c r="N946" i="15"/>
  <c r="P946" i="15"/>
  <c r="R946" i="15"/>
  <c r="T946" i="15"/>
  <c r="V946" i="15"/>
  <c r="J947" i="15"/>
  <c r="L947" i="15"/>
  <c r="N947" i="15"/>
  <c r="P947" i="15"/>
  <c r="R947" i="15"/>
  <c r="T947" i="15"/>
  <c r="V947" i="15"/>
  <c r="J948" i="15"/>
  <c r="L948" i="15"/>
  <c r="N948" i="15"/>
  <c r="P948" i="15"/>
  <c r="R948" i="15"/>
  <c r="T948" i="15"/>
  <c r="V948" i="15"/>
  <c r="J949" i="15"/>
  <c r="L949" i="15"/>
  <c r="N949" i="15"/>
  <c r="P949" i="15"/>
  <c r="R949" i="15"/>
  <c r="T949" i="15"/>
  <c r="V949" i="15"/>
  <c r="J950" i="15"/>
  <c r="L950" i="15"/>
  <c r="N950" i="15"/>
  <c r="P950" i="15"/>
  <c r="R950" i="15"/>
  <c r="T950" i="15"/>
  <c r="V950" i="15"/>
  <c r="J951" i="15"/>
  <c r="L951" i="15"/>
  <c r="N951" i="15"/>
  <c r="P951" i="15"/>
  <c r="R951" i="15"/>
  <c r="T951" i="15"/>
  <c r="V951" i="15"/>
  <c r="J952" i="15"/>
  <c r="L952" i="15"/>
  <c r="N952" i="15"/>
  <c r="P952" i="15"/>
  <c r="R952" i="15"/>
  <c r="T952" i="15"/>
  <c r="V952" i="15"/>
  <c r="J953" i="15"/>
  <c r="L953" i="15"/>
  <c r="N953" i="15"/>
  <c r="P953" i="15"/>
  <c r="R953" i="15"/>
  <c r="T953" i="15"/>
  <c r="V953" i="15"/>
  <c r="J954" i="15"/>
  <c r="L954" i="15"/>
  <c r="N954" i="15"/>
  <c r="P954" i="15"/>
  <c r="R954" i="15"/>
  <c r="T954" i="15"/>
  <c r="V954" i="15"/>
  <c r="J955" i="15"/>
  <c r="L955" i="15"/>
  <c r="N955" i="15"/>
  <c r="P955" i="15"/>
  <c r="R955" i="15"/>
  <c r="T955" i="15"/>
  <c r="V955" i="15"/>
  <c r="J956" i="15"/>
  <c r="L956" i="15"/>
  <c r="N956" i="15"/>
  <c r="P956" i="15"/>
  <c r="R956" i="15"/>
  <c r="T956" i="15"/>
  <c r="V956" i="15"/>
  <c r="J957" i="15"/>
  <c r="L957" i="15"/>
  <c r="N957" i="15"/>
  <c r="P957" i="15"/>
  <c r="R957" i="15"/>
  <c r="T957" i="15"/>
  <c r="V957" i="15"/>
  <c r="J958" i="15"/>
  <c r="L958" i="15"/>
  <c r="N958" i="15"/>
  <c r="P958" i="15"/>
  <c r="R958" i="15"/>
  <c r="T958" i="15"/>
  <c r="V958" i="15"/>
  <c r="J959" i="15"/>
  <c r="L959" i="15"/>
  <c r="N959" i="15"/>
  <c r="P959" i="15"/>
  <c r="R959" i="15"/>
  <c r="T959" i="15"/>
  <c r="V959" i="15"/>
  <c r="J960" i="15"/>
  <c r="L960" i="15"/>
  <c r="N960" i="15"/>
  <c r="P960" i="15"/>
  <c r="R960" i="15"/>
  <c r="T960" i="15"/>
  <c r="V960" i="15"/>
  <c r="J961" i="15"/>
  <c r="L961" i="15"/>
  <c r="N961" i="15"/>
  <c r="P961" i="15"/>
  <c r="R961" i="15"/>
  <c r="T961" i="15"/>
  <c r="V961" i="15"/>
  <c r="J962" i="15"/>
  <c r="L962" i="15"/>
  <c r="N962" i="15"/>
  <c r="P962" i="15"/>
  <c r="R962" i="15"/>
  <c r="T962" i="15"/>
  <c r="V962" i="15"/>
  <c r="J963" i="15"/>
  <c r="L963" i="15"/>
  <c r="N963" i="15"/>
  <c r="P963" i="15"/>
  <c r="R963" i="15"/>
  <c r="T963" i="15"/>
  <c r="V963" i="15"/>
  <c r="J964" i="15"/>
  <c r="L964" i="15"/>
  <c r="N964" i="15"/>
  <c r="P964" i="15"/>
  <c r="R964" i="15"/>
  <c r="T964" i="15"/>
  <c r="V964" i="15"/>
  <c r="J965" i="15"/>
  <c r="L965" i="15"/>
  <c r="N965" i="15"/>
  <c r="P965" i="15"/>
  <c r="R965" i="15"/>
  <c r="T965" i="15"/>
  <c r="V965" i="15"/>
  <c r="J966" i="15"/>
  <c r="L966" i="15"/>
  <c r="N966" i="15"/>
  <c r="P966" i="15"/>
  <c r="R966" i="15"/>
  <c r="T966" i="15"/>
  <c r="V966" i="15"/>
  <c r="J967" i="15"/>
  <c r="L967" i="15"/>
  <c r="N967" i="15"/>
  <c r="P967" i="15"/>
  <c r="R967" i="15"/>
  <c r="T967" i="15"/>
  <c r="V967" i="15"/>
  <c r="J968" i="15"/>
  <c r="L968" i="15"/>
  <c r="N968" i="15"/>
  <c r="P968" i="15"/>
  <c r="R968" i="15"/>
  <c r="T968" i="15"/>
  <c r="V968" i="15"/>
  <c r="J969" i="15"/>
  <c r="L969" i="15"/>
  <c r="N969" i="15"/>
  <c r="P969" i="15"/>
  <c r="R969" i="15"/>
  <c r="T969" i="15"/>
  <c r="V969" i="15"/>
  <c r="J970" i="15"/>
  <c r="L970" i="15"/>
  <c r="N970" i="15"/>
  <c r="P970" i="15"/>
  <c r="R970" i="15"/>
  <c r="T970" i="15"/>
  <c r="V970" i="15"/>
  <c r="J971" i="15"/>
  <c r="L971" i="15"/>
  <c r="N971" i="15"/>
  <c r="P971" i="15"/>
  <c r="R971" i="15"/>
  <c r="T971" i="15"/>
  <c r="V971" i="15"/>
  <c r="J972" i="15"/>
  <c r="L972" i="15"/>
  <c r="N972" i="15"/>
  <c r="P972" i="15"/>
  <c r="R972" i="15"/>
  <c r="T972" i="15"/>
  <c r="V972" i="15"/>
  <c r="J973" i="15"/>
  <c r="L973" i="15"/>
  <c r="N973" i="15"/>
  <c r="P973" i="15"/>
  <c r="R973" i="15"/>
  <c r="T973" i="15"/>
  <c r="V973" i="15"/>
  <c r="J974" i="15"/>
  <c r="L974" i="15"/>
  <c r="N974" i="15"/>
  <c r="P974" i="15"/>
  <c r="R974" i="15"/>
  <c r="T974" i="15"/>
  <c r="V974" i="15"/>
  <c r="J975" i="15"/>
  <c r="L975" i="15"/>
  <c r="N975" i="15"/>
  <c r="P975" i="15"/>
  <c r="R975" i="15"/>
  <c r="T975" i="15"/>
  <c r="V975" i="15"/>
  <c r="J976" i="15"/>
  <c r="L976" i="15"/>
  <c r="N976" i="15"/>
  <c r="P976" i="15"/>
  <c r="R976" i="15"/>
  <c r="T976" i="15"/>
  <c r="V976" i="15"/>
  <c r="J977" i="15"/>
  <c r="L977" i="15"/>
  <c r="N977" i="15"/>
  <c r="P977" i="15"/>
  <c r="R977" i="15"/>
  <c r="T977" i="15"/>
  <c r="V977" i="15"/>
  <c r="J978" i="15"/>
  <c r="L978" i="15"/>
  <c r="N978" i="15"/>
  <c r="P978" i="15"/>
  <c r="R978" i="15"/>
  <c r="T978" i="15"/>
  <c r="V978" i="15"/>
  <c r="J979" i="15"/>
  <c r="L979" i="15"/>
  <c r="N979" i="15"/>
  <c r="P979" i="15"/>
  <c r="R979" i="15"/>
  <c r="T979" i="15"/>
  <c r="V979" i="15"/>
  <c r="J980" i="15"/>
  <c r="L980" i="15"/>
  <c r="N980" i="15"/>
  <c r="P980" i="15"/>
  <c r="R980" i="15"/>
  <c r="T980" i="15"/>
  <c r="V980" i="15"/>
  <c r="J981" i="15"/>
  <c r="L981" i="15"/>
  <c r="N981" i="15"/>
  <c r="P981" i="15"/>
  <c r="R981" i="15"/>
  <c r="T981" i="15"/>
  <c r="V981" i="15"/>
  <c r="J982" i="15"/>
  <c r="L982" i="15"/>
  <c r="N982" i="15"/>
  <c r="P982" i="15"/>
  <c r="R982" i="15"/>
  <c r="T982" i="15"/>
  <c r="V982" i="15"/>
  <c r="J983" i="15"/>
  <c r="L983" i="15"/>
  <c r="N983" i="15"/>
  <c r="P983" i="15"/>
  <c r="R983" i="15"/>
  <c r="T983" i="15"/>
  <c r="V983" i="15"/>
  <c r="J984" i="15"/>
  <c r="L984" i="15"/>
  <c r="N984" i="15"/>
  <c r="P984" i="15"/>
  <c r="R984" i="15"/>
  <c r="T984" i="15"/>
  <c r="V984" i="15"/>
  <c r="J985" i="15"/>
  <c r="L985" i="15"/>
  <c r="N985" i="15"/>
  <c r="P985" i="15"/>
  <c r="R985" i="15"/>
  <c r="T985" i="15"/>
  <c r="V985" i="15"/>
  <c r="J986" i="15"/>
  <c r="L986" i="15"/>
  <c r="N986" i="15"/>
  <c r="P986" i="15"/>
  <c r="R986" i="15"/>
  <c r="T986" i="15"/>
  <c r="V986" i="15"/>
  <c r="J987" i="15"/>
  <c r="L987" i="15"/>
  <c r="N987" i="15"/>
  <c r="P987" i="15"/>
  <c r="R987" i="15"/>
  <c r="T987" i="15"/>
  <c r="V987" i="15"/>
  <c r="J988" i="15"/>
  <c r="L988" i="15"/>
  <c r="N988" i="15"/>
  <c r="P988" i="15"/>
  <c r="R988" i="15"/>
  <c r="T988" i="15"/>
  <c r="V988" i="15"/>
  <c r="J989" i="15"/>
  <c r="L989" i="15"/>
  <c r="N989" i="15"/>
  <c r="P989" i="15"/>
  <c r="R989" i="15"/>
  <c r="T989" i="15"/>
  <c r="V989" i="15"/>
  <c r="J990" i="15"/>
  <c r="L990" i="15"/>
  <c r="N990" i="15"/>
  <c r="P990" i="15"/>
  <c r="R990" i="15"/>
  <c r="T990" i="15"/>
  <c r="V990" i="15"/>
  <c r="J991" i="15"/>
  <c r="L991" i="15"/>
  <c r="N991" i="15"/>
  <c r="P991" i="15"/>
  <c r="R991" i="15"/>
  <c r="T991" i="15"/>
  <c r="V991" i="15"/>
  <c r="J992" i="15"/>
  <c r="L992" i="15"/>
  <c r="N992" i="15"/>
  <c r="P992" i="15"/>
  <c r="R992" i="15"/>
  <c r="T992" i="15"/>
  <c r="V992" i="15"/>
  <c r="J993" i="15"/>
  <c r="L993" i="15"/>
  <c r="N993" i="15"/>
  <c r="P993" i="15"/>
  <c r="R993" i="15"/>
  <c r="T993" i="15"/>
  <c r="V993" i="15"/>
  <c r="J994" i="15"/>
  <c r="L994" i="15"/>
  <c r="N994" i="15"/>
  <c r="P994" i="15"/>
  <c r="R994" i="15"/>
  <c r="T994" i="15"/>
  <c r="V994" i="15"/>
  <c r="J995" i="15"/>
  <c r="L995" i="15"/>
  <c r="N995" i="15"/>
  <c r="P995" i="15"/>
  <c r="R995" i="15"/>
  <c r="T995" i="15"/>
  <c r="V995" i="15"/>
  <c r="J996" i="15"/>
  <c r="L996" i="15"/>
  <c r="N996" i="15"/>
  <c r="P996" i="15"/>
  <c r="R996" i="15"/>
  <c r="T996" i="15"/>
  <c r="V996" i="15"/>
  <c r="J997" i="15"/>
  <c r="L997" i="15"/>
  <c r="N997" i="15"/>
  <c r="P997" i="15"/>
  <c r="R997" i="15"/>
  <c r="T997" i="15"/>
  <c r="V997" i="15"/>
  <c r="J998" i="15"/>
  <c r="L998" i="15"/>
  <c r="N998" i="15"/>
  <c r="P998" i="15"/>
  <c r="R998" i="15"/>
  <c r="T998" i="15"/>
  <c r="V998" i="15"/>
  <c r="J999" i="15"/>
  <c r="L999" i="15"/>
  <c r="N999" i="15"/>
  <c r="P999" i="15"/>
  <c r="R999" i="15"/>
  <c r="T999" i="15"/>
  <c r="V999" i="15"/>
  <c r="J1000" i="15"/>
  <c r="L1000" i="15"/>
  <c r="N1000" i="15"/>
  <c r="P1000" i="15"/>
  <c r="R1000" i="15"/>
  <c r="T1000" i="15"/>
  <c r="V1000" i="15"/>
  <c r="J1001" i="15"/>
  <c r="L1001" i="15"/>
  <c r="N1001" i="15"/>
  <c r="P1001" i="15"/>
  <c r="R1001" i="15"/>
  <c r="T1001" i="15"/>
  <c r="V1001" i="15"/>
  <c r="J1002" i="15"/>
  <c r="L1002" i="15"/>
  <c r="N1002" i="15"/>
  <c r="P1002" i="15"/>
  <c r="R1002" i="15"/>
  <c r="T1002" i="15"/>
  <c r="V1002" i="15"/>
  <c r="J1003" i="15"/>
  <c r="L1003" i="15"/>
  <c r="N1003" i="15"/>
  <c r="P1003" i="15"/>
  <c r="R1003" i="15"/>
  <c r="T1003" i="15"/>
  <c r="V1003" i="15"/>
  <c r="J1004" i="15"/>
  <c r="L1004" i="15"/>
  <c r="N1004" i="15"/>
  <c r="P1004" i="15"/>
  <c r="R1004" i="15"/>
  <c r="T1004" i="15"/>
  <c r="V1004" i="15"/>
  <c r="J1005" i="15"/>
  <c r="L1005" i="15"/>
  <c r="N1005" i="15"/>
  <c r="P1005" i="15"/>
  <c r="R1005" i="15"/>
  <c r="T1005" i="15"/>
  <c r="V1005" i="15"/>
  <c r="J1006" i="15"/>
  <c r="L1006" i="15"/>
  <c r="N1006" i="15"/>
  <c r="P1006" i="15"/>
  <c r="R1006" i="15"/>
  <c r="T1006" i="15"/>
  <c r="V1006" i="15"/>
  <c r="J1007" i="15"/>
  <c r="L1007" i="15"/>
  <c r="N1007" i="15"/>
  <c r="P1007" i="15"/>
  <c r="R1007" i="15"/>
  <c r="T1007" i="15"/>
  <c r="V1007" i="15"/>
  <c r="J1008" i="15"/>
  <c r="L1008" i="15"/>
  <c r="N1008" i="15"/>
  <c r="P1008" i="15"/>
  <c r="R1008" i="15"/>
  <c r="T1008" i="15"/>
  <c r="V1008" i="15"/>
  <c r="J1009" i="15"/>
  <c r="L1009" i="15"/>
  <c r="N1009" i="15"/>
  <c r="P1009" i="15"/>
  <c r="R1009" i="15"/>
  <c r="T1009" i="15"/>
  <c r="V1009" i="15"/>
  <c r="J1010" i="15"/>
  <c r="L1010" i="15"/>
  <c r="N1010" i="15"/>
  <c r="P1010" i="15"/>
  <c r="R1010" i="15"/>
  <c r="T1010" i="15"/>
  <c r="V1010" i="15"/>
  <c r="J1011" i="15"/>
  <c r="L1011" i="15"/>
  <c r="N1011" i="15"/>
  <c r="P1011" i="15"/>
  <c r="R1011" i="15"/>
  <c r="T1011" i="15"/>
  <c r="V1011" i="15"/>
  <c r="J1012" i="15"/>
  <c r="L1012" i="15"/>
  <c r="N1012" i="15"/>
  <c r="P1012" i="15"/>
  <c r="R1012" i="15"/>
  <c r="T1012" i="15"/>
  <c r="V1012" i="15"/>
  <c r="J1013" i="15"/>
  <c r="L1013" i="15"/>
  <c r="N1013" i="15"/>
  <c r="P1013" i="15"/>
  <c r="R1013" i="15"/>
  <c r="T1013" i="15"/>
  <c r="V1013" i="15"/>
  <c r="J1014" i="15"/>
  <c r="L1014" i="15"/>
  <c r="N1014" i="15"/>
  <c r="P1014" i="15"/>
  <c r="R1014" i="15"/>
  <c r="T1014" i="15"/>
  <c r="V1014" i="15"/>
  <c r="J1015" i="15"/>
  <c r="L1015" i="15"/>
  <c r="N1015" i="15"/>
  <c r="P1015" i="15"/>
  <c r="R1015" i="15"/>
  <c r="T1015" i="15"/>
  <c r="V1015" i="15"/>
  <c r="J1016" i="15"/>
  <c r="L1016" i="15"/>
  <c r="N1016" i="15"/>
  <c r="P1016" i="15"/>
  <c r="R1016" i="15"/>
  <c r="T1016" i="15"/>
  <c r="V1016" i="15"/>
  <c r="J1017" i="15"/>
  <c r="L1017" i="15"/>
  <c r="N1017" i="15"/>
  <c r="P1017" i="15"/>
  <c r="R1017" i="15"/>
  <c r="T1017" i="15"/>
  <c r="V1017" i="15"/>
  <c r="J1018" i="15"/>
  <c r="L1018" i="15"/>
  <c r="N1018" i="15"/>
  <c r="P1018" i="15"/>
  <c r="R1018" i="15"/>
  <c r="T1018" i="15"/>
  <c r="V1018" i="15"/>
  <c r="J1019" i="15"/>
  <c r="L1019" i="15"/>
  <c r="N1019" i="15"/>
  <c r="P1019" i="15"/>
  <c r="R1019" i="15"/>
  <c r="T1019" i="15"/>
  <c r="V1019" i="15"/>
  <c r="J1020" i="15"/>
  <c r="L1020" i="15"/>
  <c r="N1020" i="15"/>
  <c r="P1020" i="15"/>
  <c r="R1020" i="15"/>
  <c r="T1020" i="15"/>
  <c r="V1020" i="15"/>
  <c r="J1021" i="15"/>
  <c r="L1021" i="15"/>
  <c r="N1021" i="15"/>
  <c r="P1021" i="15"/>
  <c r="R1021" i="15"/>
  <c r="T1021" i="15"/>
  <c r="V1021" i="15"/>
  <c r="J1022" i="15"/>
  <c r="L1022" i="15"/>
  <c r="N1022" i="15"/>
  <c r="P1022" i="15"/>
  <c r="R1022" i="15"/>
  <c r="T1022" i="15"/>
  <c r="V1022" i="15"/>
  <c r="J1023" i="15"/>
  <c r="L1023" i="15"/>
  <c r="N1023" i="15"/>
  <c r="P1023" i="15"/>
  <c r="R1023" i="15"/>
  <c r="T1023" i="15"/>
  <c r="V1023" i="15"/>
  <c r="J1024" i="15"/>
  <c r="L1024" i="15"/>
  <c r="N1024" i="15"/>
  <c r="P1024" i="15"/>
  <c r="R1024" i="15"/>
  <c r="T1024" i="15"/>
  <c r="V1024" i="15"/>
  <c r="J1025" i="15"/>
  <c r="L1025" i="15"/>
  <c r="N1025" i="15"/>
  <c r="P1025" i="15"/>
  <c r="R1025" i="15"/>
  <c r="T1025" i="15"/>
  <c r="V1025" i="15"/>
  <c r="J1026" i="15"/>
  <c r="L1026" i="15"/>
  <c r="N1026" i="15"/>
  <c r="P1026" i="15"/>
  <c r="R1026" i="15"/>
  <c r="T1026" i="15"/>
  <c r="V1026" i="15"/>
  <c r="J1027" i="15"/>
  <c r="L1027" i="15"/>
  <c r="N1027" i="15"/>
  <c r="P1027" i="15"/>
  <c r="R1027" i="15"/>
  <c r="T1027" i="15"/>
  <c r="V1027" i="15"/>
  <c r="J1028" i="15"/>
  <c r="L1028" i="15"/>
  <c r="N1028" i="15"/>
  <c r="P1028" i="15"/>
  <c r="R1028" i="15"/>
  <c r="T1028" i="15"/>
  <c r="V1028" i="15"/>
  <c r="J1029" i="15"/>
  <c r="L1029" i="15"/>
  <c r="N1029" i="15"/>
  <c r="P1029" i="15"/>
  <c r="R1029" i="15"/>
  <c r="T1029" i="15"/>
  <c r="V1029" i="15"/>
  <c r="J1030" i="15"/>
  <c r="L1030" i="15"/>
  <c r="N1030" i="15"/>
  <c r="P1030" i="15"/>
  <c r="R1030" i="15"/>
  <c r="T1030" i="15"/>
  <c r="V1030" i="15"/>
  <c r="J1031" i="15"/>
  <c r="L1031" i="15"/>
  <c r="N1031" i="15"/>
  <c r="P1031" i="15"/>
  <c r="R1031" i="15"/>
  <c r="T1031" i="15"/>
  <c r="V1031" i="15"/>
  <c r="J1032" i="15"/>
  <c r="L1032" i="15"/>
  <c r="N1032" i="15"/>
  <c r="P1032" i="15"/>
  <c r="R1032" i="15"/>
  <c r="T1032" i="15"/>
  <c r="V1032" i="15"/>
  <c r="J1033" i="15"/>
  <c r="L1033" i="15"/>
  <c r="N1033" i="15"/>
  <c r="P1033" i="15"/>
  <c r="R1033" i="15"/>
  <c r="T1033" i="15"/>
  <c r="V1033" i="15"/>
  <c r="J1034" i="15"/>
  <c r="L1034" i="15"/>
  <c r="N1034" i="15"/>
  <c r="P1034" i="15"/>
  <c r="R1034" i="15"/>
  <c r="T1034" i="15"/>
  <c r="V1034" i="15"/>
  <c r="J1035" i="15"/>
  <c r="L1035" i="15"/>
  <c r="N1035" i="15"/>
  <c r="P1035" i="15"/>
  <c r="R1035" i="15"/>
  <c r="T1035" i="15"/>
  <c r="V1035" i="15"/>
  <c r="J1036" i="15"/>
  <c r="L1036" i="15"/>
  <c r="N1036" i="15"/>
  <c r="P1036" i="15"/>
  <c r="R1036" i="15"/>
  <c r="T1036" i="15"/>
  <c r="V1036" i="15"/>
  <c r="J1037" i="15"/>
  <c r="L1037" i="15"/>
  <c r="N1037" i="15"/>
  <c r="P1037" i="15"/>
  <c r="R1037" i="15"/>
  <c r="T1037" i="15"/>
  <c r="V1037" i="15"/>
  <c r="J1038" i="15"/>
  <c r="L1038" i="15"/>
  <c r="N1038" i="15"/>
  <c r="P1038" i="15"/>
  <c r="R1038" i="15"/>
  <c r="T1038" i="15"/>
  <c r="V1038" i="15"/>
  <c r="J1039" i="15"/>
  <c r="L1039" i="15"/>
  <c r="N1039" i="15"/>
  <c r="P1039" i="15"/>
  <c r="R1039" i="15"/>
  <c r="T1039" i="15"/>
  <c r="V1039" i="15"/>
  <c r="J1040" i="15"/>
  <c r="L1040" i="15"/>
  <c r="N1040" i="15"/>
  <c r="P1040" i="15"/>
  <c r="R1040" i="15"/>
  <c r="T1040" i="15"/>
  <c r="V1040" i="15"/>
  <c r="J1041" i="15"/>
  <c r="L1041" i="15"/>
  <c r="N1041" i="15"/>
  <c r="P1041" i="15"/>
  <c r="R1041" i="15"/>
  <c r="T1041" i="15"/>
  <c r="V1041" i="15"/>
  <c r="J1042" i="15"/>
  <c r="L1042" i="15"/>
  <c r="N1042" i="15"/>
  <c r="P1042" i="15"/>
  <c r="R1042" i="15"/>
  <c r="T1042" i="15"/>
  <c r="V1042" i="15"/>
  <c r="J1043" i="15"/>
  <c r="L1043" i="15"/>
  <c r="N1043" i="15"/>
  <c r="P1043" i="15"/>
  <c r="R1043" i="15"/>
  <c r="T1043" i="15"/>
  <c r="V1043" i="15"/>
  <c r="J1044" i="15"/>
  <c r="L1044" i="15"/>
  <c r="N1044" i="15"/>
  <c r="P1044" i="15"/>
  <c r="R1044" i="15"/>
  <c r="T1044" i="15"/>
  <c r="V1044" i="15"/>
  <c r="J1045" i="15"/>
  <c r="L1045" i="15"/>
  <c r="N1045" i="15"/>
  <c r="P1045" i="15"/>
  <c r="R1045" i="15"/>
  <c r="T1045" i="15"/>
  <c r="V1045" i="15"/>
  <c r="J1046" i="15"/>
  <c r="L1046" i="15"/>
  <c r="N1046" i="15"/>
  <c r="P1046" i="15"/>
  <c r="R1046" i="15"/>
  <c r="T1046" i="15"/>
  <c r="V1046" i="15"/>
  <c r="J1047" i="15"/>
  <c r="L1047" i="15"/>
  <c r="N1047" i="15"/>
  <c r="P1047" i="15"/>
  <c r="R1047" i="15"/>
  <c r="T1047" i="15"/>
  <c r="V1047" i="15"/>
  <c r="J1048" i="15"/>
  <c r="L1048" i="15"/>
  <c r="N1048" i="15"/>
  <c r="P1048" i="15"/>
  <c r="R1048" i="15"/>
  <c r="T1048" i="15"/>
  <c r="V1048" i="15"/>
  <c r="J1049" i="15"/>
  <c r="L1049" i="15"/>
  <c r="N1049" i="15"/>
  <c r="P1049" i="15"/>
  <c r="R1049" i="15"/>
  <c r="T1049" i="15"/>
  <c r="V1049" i="15"/>
  <c r="J1050" i="15"/>
  <c r="L1050" i="15"/>
  <c r="N1050" i="15"/>
  <c r="P1050" i="15"/>
  <c r="R1050" i="15"/>
  <c r="T1050" i="15"/>
  <c r="V1050" i="15"/>
  <c r="J1051" i="15"/>
  <c r="L1051" i="15"/>
  <c r="N1051" i="15"/>
  <c r="P1051" i="15"/>
  <c r="R1051" i="15"/>
  <c r="T1051" i="15"/>
  <c r="V1051" i="15"/>
  <c r="J1052" i="15"/>
  <c r="L1052" i="15"/>
  <c r="N1052" i="15"/>
  <c r="P1052" i="15"/>
  <c r="R1052" i="15"/>
  <c r="T1052" i="15"/>
  <c r="V1052" i="15"/>
  <c r="J1053" i="15"/>
  <c r="L1053" i="15"/>
  <c r="N1053" i="15"/>
  <c r="P1053" i="15"/>
  <c r="R1053" i="15"/>
  <c r="T1053" i="15"/>
  <c r="V1053" i="15"/>
  <c r="J1054" i="15"/>
  <c r="L1054" i="15"/>
  <c r="N1054" i="15"/>
  <c r="P1054" i="15"/>
  <c r="R1054" i="15"/>
  <c r="T1054" i="15"/>
  <c r="V1054" i="15"/>
  <c r="J1055" i="15"/>
  <c r="L1055" i="15"/>
  <c r="N1055" i="15"/>
  <c r="P1055" i="15"/>
  <c r="R1055" i="15"/>
  <c r="T1055" i="15"/>
  <c r="V1055" i="15"/>
  <c r="J1056" i="15"/>
  <c r="L1056" i="15"/>
  <c r="N1056" i="15"/>
  <c r="P1056" i="15"/>
  <c r="R1056" i="15"/>
  <c r="T1056" i="15"/>
  <c r="V1056" i="15"/>
  <c r="J1057" i="15"/>
  <c r="L1057" i="15"/>
  <c r="N1057" i="15"/>
  <c r="P1057" i="15"/>
  <c r="R1057" i="15"/>
  <c r="T1057" i="15"/>
  <c r="V1057" i="15"/>
  <c r="J1058" i="15"/>
  <c r="L1058" i="15"/>
  <c r="N1058" i="15"/>
  <c r="P1058" i="15"/>
  <c r="R1058" i="15"/>
  <c r="T1058" i="15"/>
  <c r="V1058" i="15"/>
  <c r="J1059" i="15"/>
  <c r="L1059" i="15"/>
  <c r="N1059" i="15"/>
  <c r="P1059" i="15"/>
  <c r="R1059" i="15"/>
  <c r="T1059" i="15"/>
  <c r="V1059" i="15"/>
  <c r="J1060" i="15"/>
  <c r="L1060" i="15"/>
  <c r="N1060" i="15"/>
  <c r="P1060" i="15"/>
  <c r="R1060" i="15"/>
  <c r="T1060" i="15"/>
  <c r="V1060" i="15"/>
  <c r="J1061" i="15"/>
  <c r="L1061" i="15"/>
  <c r="N1061" i="15"/>
  <c r="P1061" i="15"/>
  <c r="R1061" i="15"/>
  <c r="T1061" i="15"/>
  <c r="V1061" i="15"/>
  <c r="J1062" i="15"/>
  <c r="L1062" i="15"/>
  <c r="N1062" i="15"/>
  <c r="P1062" i="15"/>
  <c r="R1062" i="15"/>
  <c r="T1062" i="15"/>
  <c r="V1062" i="15"/>
  <c r="J1063" i="15"/>
  <c r="L1063" i="15"/>
  <c r="N1063" i="15"/>
  <c r="P1063" i="15"/>
  <c r="R1063" i="15"/>
  <c r="T1063" i="15"/>
  <c r="V1063" i="15"/>
  <c r="J1064" i="15"/>
  <c r="L1064" i="15"/>
  <c r="N1064" i="15"/>
  <c r="P1064" i="15"/>
  <c r="R1064" i="15"/>
  <c r="T1064" i="15"/>
  <c r="V1064" i="15"/>
  <c r="J1065" i="15"/>
  <c r="L1065" i="15"/>
  <c r="N1065" i="15"/>
  <c r="P1065" i="15"/>
  <c r="R1065" i="15"/>
  <c r="T1065" i="15"/>
  <c r="V1065" i="15"/>
  <c r="J1066" i="15"/>
  <c r="L1066" i="15"/>
  <c r="N1066" i="15"/>
  <c r="P1066" i="15"/>
  <c r="R1066" i="15"/>
  <c r="T1066" i="15"/>
  <c r="V1066" i="15"/>
  <c r="J1067" i="15"/>
  <c r="L1067" i="15"/>
  <c r="N1067" i="15"/>
  <c r="P1067" i="15"/>
  <c r="R1067" i="15"/>
  <c r="T1067" i="15"/>
  <c r="V1067" i="15"/>
  <c r="J1068" i="15"/>
  <c r="L1068" i="15"/>
  <c r="N1068" i="15"/>
  <c r="P1068" i="15"/>
  <c r="R1068" i="15"/>
  <c r="T1068" i="15"/>
  <c r="V1068" i="15"/>
  <c r="J1069" i="15"/>
  <c r="L1069" i="15"/>
  <c r="N1069" i="15"/>
  <c r="P1069" i="15"/>
  <c r="R1069" i="15"/>
  <c r="T1069" i="15"/>
  <c r="V1069" i="15"/>
  <c r="J1070" i="15"/>
  <c r="L1070" i="15"/>
  <c r="N1070" i="15"/>
  <c r="P1070" i="15"/>
  <c r="R1070" i="15"/>
  <c r="T1070" i="15"/>
  <c r="V1070" i="15"/>
  <c r="J1071" i="15"/>
  <c r="L1071" i="15"/>
  <c r="N1071" i="15"/>
  <c r="P1071" i="15"/>
  <c r="R1071" i="15"/>
  <c r="T1071" i="15"/>
  <c r="V1071" i="15"/>
  <c r="J1072" i="15"/>
  <c r="L1072" i="15"/>
  <c r="N1072" i="15"/>
  <c r="P1072" i="15"/>
  <c r="R1072" i="15"/>
  <c r="T1072" i="15"/>
  <c r="V1072" i="15"/>
  <c r="J1073" i="15"/>
  <c r="L1073" i="15"/>
  <c r="N1073" i="15"/>
  <c r="P1073" i="15"/>
  <c r="R1073" i="15"/>
  <c r="T1073" i="15"/>
  <c r="V1073" i="15"/>
  <c r="J1074" i="15"/>
  <c r="L1074" i="15"/>
  <c r="N1074" i="15"/>
  <c r="P1074" i="15"/>
  <c r="R1074" i="15"/>
  <c r="T1074" i="15"/>
  <c r="V1074" i="15"/>
  <c r="J1075" i="15"/>
  <c r="L1075" i="15"/>
  <c r="N1075" i="15"/>
  <c r="P1075" i="15"/>
  <c r="R1075" i="15"/>
  <c r="T1075" i="15"/>
  <c r="V1075" i="15"/>
  <c r="J1076" i="15"/>
  <c r="L1076" i="15"/>
  <c r="N1076" i="15"/>
  <c r="P1076" i="15"/>
  <c r="R1076" i="15"/>
  <c r="T1076" i="15"/>
  <c r="V1076" i="15"/>
  <c r="J1077" i="15"/>
  <c r="L1077" i="15"/>
  <c r="N1077" i="15"/>
  <c r="P1077" i="15"/>
  <c r="R1077" i="15"/>
  <c r="T1077" i="15"/>
  <c r="V1077" i="15"/>
  <c r="J1078" i="15"/>
  <c r="L1078" i="15"/>
  <c r="N1078" i="15"/>
  <c r="P1078" i="15"/>
  <c r="R1078" i="15"/>
  <c r="T1078" i="15"/>
  <c r="V1078" i="15"/>
  <c r="J1079" i="15"/>
  <c r="L1079" i="15"/>
  <c r="N1079" i="15"/>
  <c r="P1079" i="15"/>
  <c r="R1079" i="15"/>
  <c r="T1079" i="15"/>
  <c r="V1079" i="15"/>
  <c r="J1080" i="15"/>
  <c r="L1080" i="15"/>
  <c r="N1080" i="15"/>
  <c r="P1080" i="15"/>
  <c r="R1080" i="15"/>
  <c r="T1080" i="15"/>
  <c r="V1080" i="15"/>
  <c r="J1081" i="15"/>
  <c r="L1081" i="15"/>
  <c r="N1081" i="15"/>
  <c r="P1081" i="15"/>
  <c r="R1081" i="15"/>
  <c r="T1081" i="15"/>
  <c r="V1081" i="15"/>
  <c r="J1082" i="15"/>
  <c r="L1082" i="15"/>
  <c r="N1082" i="15"/>
  <c r="P1082" i="15"/>
  <c r="R1082" i="15"/>
  <c r="T1082" i="15"/>
  <c r="V1082" i="15"/>
  <c r="J1083" i="15"/>
  <c r="L1083" i="15"/>
  <c r="N1083" i="15"/>
  <c r="P1083" i="15"/>
  <c r="R1083" i="15"/>
  <c r="T1083" i="15"/>
  <c r="V1083" i="15"/>
  <c r="J1084" i="15"/>
  <c r="L1084" i="15"/>
  <c r="N1084" i="15"/>
  <c r="P1084" i="15"/>
  <c r="R1084" i="15"/>
  <c r="T1084" i="15"/>
  <c r="V1084" i="15"/>
  <c r="J1085" i="15"/>
  <c r="L1085" i="15"/>
  <c r="N1085" i="15"/>
  <c r="P1085" i="15"/>
  <c r="R1085" i="15"/>
  <c r="T1085" i="15"/>
  <c r="V1085" i="15"/>
  <c r="J1086" i="15"/>
  <c r="L1086" i="15"/>
  <c r="N1086" i="15"/>
  <c r="P1086" i="15"/>
  <c r="R1086" i="15"/>
  <c r="T1086" i="15"/>
  <c r="V1086" i="15"/>
  <c r="J1087" i="15"/>
  <c r="L1087" i="15"/>
  <c r="N1087" i="15"/>
  <c r="P1087" i="15"/>
  <c r="R1087" i="15"/>
  <c r="T1087" i="15"/>
  <c r="V1087" i="15"/>
  <c r="J1088" i="15"/>
  <c r="L1088" i="15"/>
  <c r="N1088" i="15"/>
  <c r="P1088" i="15"/>
  <c r="R1088" i="15"/>
  <c r="T1088" i="15"/>
  <c r="V1088" i="15"/>
  <c r="J1089" i="15"/>
  <c r="L1089" i="15"/>
  <c r="N1089" i="15"/>
  <c r="P1089" i="15"/>
  <c r="R1089" i="15"/>
  <c r="T1089" i="15"/>
  <c r="V1089" i="15"/>
  <c r="J1090" i="15"/>
  <c r="L1090" i="15"/>
  <c r="N1090" i="15"/>
  <c r="P1090" i="15"/>
  <c r="R1090" i="15"/>
  <c r="T1090" i="15"/>
  <c r="V1090" i="15"/>
  <c r="J1091" i="15"/>
  <c r="L1091" i="15"/>
  <c r="N1091" i="15"/>
  <c r="P1091" i="15"/>
  <c r="R1091" i="15"/>
  <c r="T1091" i="15"/>
  <c r="V1091" i="15"/>
  <c r="J1092" i="15"/>
  <c r="L1092" i="15"/>
  <c r="N1092" i="15"/>
  <c r="P1092" i="15"/>
  <c r="R1092" i="15"/>
  <c r="T1092" i="15"/>
  <c r="V1092" i="15"/>
  <c r="J1093" i="15"/>
  <c r="L1093" i="15"/>
  <c r="N1093" i="15"/>
  <c r="P1093" i="15"/>
  <c r="R1093" i="15"/>
  <c r="T1093" i="15"/>
  <c r="V1093" i="15"/>
  <c r="J1094" i="15"/>
  <c r="L1094" i="15"/>
  <c r="N1094" i="15"/>
  <c r="P1094" i="15"/>
  <c r="R1094" i="15"/>
  <c r="T1094" i="15"/>
  <c r="V1094" i="15"/>
  <c r="J1095" i="15"/>
  <c r="L1095" i="15"/>
  <c r="N1095" i="15"/>
  <c r="P1095" i="15"/>
  <c r="R1095" i="15"/>
  <c r="T1095" i="15"/>
  <c r="V1095" i="15"/>
  <c r="J1096" i="15"/>
  <c r="L1096" i="15"/>
  <c r="N1096" i="15"/>
  <c r="P1096" i="15"/>
  <c r="R1096" i="15"/>
  <c r="T1096" i="15"/>
  <c r="V1096" i="15"/>
  <c r="J1097" i="15"/>
  <c r="L1097" i="15"/>
  <c r="N1097" i="15"/>
  <c r="P1097" i="15"/>
  <c r="R1097" i="15"/>
  <c r="T1097" i="15"/>
  <c r="V1097" i="15"/>
  <c r="J1098" i="15"/>
  <c r="L1098" i="15"/>
  <c r="N1098" i="15"/>
  <c r="P1098" i="15"/>
  <c r="R1098" i="15"/>
  <c r="T1098" i="15"/>
  <c r="V1098" i="15"/>
  <c r="J1099" i="15"/>
  <c r="L1099" i="15"/>
  <c r="N1099" i="15"/>
  <c r="P1099" i="15"/>
  <c r="R1099" i="15"/>
  <c r="T1099" i="15"/>
  <c r="V1099" i="15"/>
  <c r="J1100" i="15"/>
  <c r="L1100" i="15"/>
  <c r="N1100" i="15"/>
  <c r="P1100" i="15"/>
  <c r="R1100" i="15"/>
  <c r="T1100" i="15"/>
  <c r="V1100" i="15"/>
  <c r="J1101" i="15"/>
  <c r="L1101" i="15"/>
  <c r="N1101" i="15"/>
  <c r="P1101" i="15"/>
  <c r="R1101" i="15"/>
  <c r="T1101" i="15"/>
  <c r="V1101" i="15"/>
  <c r="J1102" i="15"/>
  <c r="L1102" i="15"/>
  <c r="N1102" i="15"/>
  <c r="P1102" i="15"/>
  <c r="R1102" i="15"/>
  <c r="T1102" i="15"/>
  <c r="V1102" i="15"/>
  <c r="J1103" i="15"/>
  <c r="L1103" i="15"/>
  <c r="N1103" i="15"/>
  <c r="P1103" i="15"/>
  <c r="R1103" i="15"/>
  <c r="T1103" i="15"/>
  <c r="V1103" i="15"/>
  <c r="J1104" i="15"/>
  <c r="L1104" i="15"/>
  <c r="N1104" i="15"/>
  <c r="P1104" i="15"/>
  <c r="R1104" i="15"/>
  <c r="T1104" i="15"/>
  <c r="V1104" i="15"/>
  <c r="J1105" i="15"/>
  <c r="L1105" i="15"/>
  <c r="N1105" i="15"/>
  <c r="P1105" i="15"/>
  <c r="R1105" i="15"/>
  <c r="T1105" i="15"/>
  <c r="V1105" i="15"/>
  <c r="J1106" i="15"/>
  <c r="L1106" i="15"/>
  <c r="N1106" i="15"/>
  <c r="P1106" i="15"/>
  <c r="R1106" i="15"/>
  <c r="T1106" i="15"/>
  <c r="V1106" i="15"/>
  <c r="J1107" i="15"/>
  <c r="L1107" i="15"/>
  <c r="N1107" i="15"/>
  <c r="P1107" i="15"/>
  <c r="R1107" i="15"/>
  <c r="T1107" i="15"/>
  <c r="V1107" i="15"/>
  <c r="J1108" i="15"/>
  <c r="L1108" i="15"/>
  <c r="N1108" i="15"/>
  <c r="P1108" i="15"/>
  <c r="R1108" i="15"/>
  <c r="T1108" i="15"/>
  <c r="V1108" i="15"/>
  <c r="J1109" i="15"/>
  <c r="L1109" i="15"/>
  <c r="N1109" i="15"/>
  <c r="P1109" i="15"/>
  <c r="R1109" i="15"/>
  <c r="T1109" i="15"/>
  <c r="V1109" i="15"/>
  <c r="J1110" i="15"/>
  <c r="L1110" i="15"/>
  <c r="N1110" i="15"/>
  <c r="P1110" i="15"/>
  <c r="R1110" i="15"/>
  <c r="T1110" i="15"/>
  <c r="V1110" i="15"/>
  <c r="J1111" i="15"/>
  <c r="L1111" i="15"/>
  <c r="N1111" i="15"/>
  <c r="P1111" i="15"/>
  <c r="R1111" i="15"/>
  <c r="T1111" i="15"/>
  <c r="V1111" i="15"/>
  <c r="J1112" i="15"/>
  <c r="L1112" i="15"/>
  <c r="N1112" i="15"/>
  <c r="P1112" i="15"/>
  <c r="R1112" i="15"/>
  <c r="T1112" i="15"/>
  <c r="V1112" i="15"/>
  <c r="J1113" i="15"/>
  <c r="L1113" i="15"/>
  <c r="N1113" i="15"/>
  <c r="P1113" i="15"/>
  <c r="R1113" i="15"/>
  <c r="T1113" i="15"/>
  <c r="V1113" i="15"/>
  <c r="J1114" i="15"/>
  <c r="L1114" i="15"/>
  <c r="N1114" i="15"/>
  <c r="P1114" i="15"/>
  <c r="R1114" i="15"/>
  <c r="T1114" i="15"/>
  <c r="V1114" i="15"/>
  <c r="J1115" i="15"/>
  <c r="L1115" i="15"/>
  <c r="N1115" i="15"/>
  <c r="P1115" i="15"/>
  <c r="R1115" i="15"/>
  <c r="T1115" i="15"/>
  <c r="V1115" i="15"/>
  <c r="J1116" i="15"/>
  <c r="L1116" i="15"/>
  <c r="N1116" i="15"/>
  <c r="P1116" i="15"/>
  <c r="R1116" i="15"/>
  <c r="T1116" i="15"/>
  <c r="V1116" i="15"/>
  <c r="J1117" i="15"/>
  <c r="L1117" i="15"/>
  <c r="N1117" i="15"/>
  <c r="P1117" i="15"/>
  <c r="R1117" i="15"/>
  <c r="T1117" i="15"/>
  <c r="V1117" i="15"/>
  <c r="J1118" i="15"/>
  <c r="L1118" i="15"/>
  <c r="N1118" i="15"/>
  <c r="P1118" i="15"/>
  <c r="R1118" i="15"/>
  <c r="T1118" i="15"/>
  <c r="V1118" i="15"/>
  <c r="J1119" i="15"/>
  <c r="L1119" i="15"/>
  <c r="N1119" i="15"/>
  <c r="P1119" i="15"/>
  <c r="R1119" i="15"/>
  <c r="T1119" i="15"/>
  <c r="V1119" i="15"/>
  <c r="J1120" i="15"/>
  <c r="L1120" i="15"/>
  <c r="N1120" i="15"/>
  <c r="P1120" i="15"/>
  <c r="R1120" i="15"/>
  <c r="T1120" i="15"/>
  <c r="V1120" i="15"/>
  <c r="J1121" i="15"/>
  <c r="L1121" i="15"/>
  <c r="N1121" i="15"/>
  <c r="P1121" i="15"/>
  <c r="R1121" i="15"/>
  <c r="T1121" i="15"/>
  <c r="V1121" i="15"/>
  <c r="J1122" i="15"/>
  <c r="L1122" i="15"/>
  <c r="N1122" i="15"/>
  <c r="P1122" i="15"/>
  <c r="R1122" i="15"/>
  <c r="T1122" i="15"/>
  <c r="V1122" i="15"/>
  <c r="J1123" i="15"/>
  <c r="L1123" i="15"/>
  <c r="N1123" i="15"/>
  <c r="P1123" i="15"/>
  <c r="R1123" i="15"/>
  <c r="T1123" i="15"/>
  <c r="V1123" i="15"/>
  <c r="J1124" i="15"/>
  <c r="L1124" i="15"/>
  <c r="N1124" i="15"/>
  <c r="P1124" i="15"/>
  <c r="R1124" i="15"/>
  <c r="T1124" i="15"/>
  <c r="V1124" i="15"/>
  <c r="J1125" i="15"/>
  <c r="L1125" i="15"/>
  <c r="N1125" i="15"/>
  <c r="P1125" i="15"/>
  <c r="R1125" i="15"/>
  <c r="T1125" i="15"/>
  <c r="V1125" i="15"/>
  <c r="J1126" i="15"/>
  <c r="L1126" i="15"/>
  <c r="N1126" i="15"/>
  <c r="P1126" i="15"/>
  <c r="R1126" i="15"/>
  <c r="T1126" i="15"/>
  <c r="V1126" i="15"/>
  <c r="J1127" i="15"/>
  <c r="L1127" i="15"/>
  <c r="N1127" i="15"/>
  <c r="P1127" i="15"/>
  <c r="R1127" i="15"/>
  <c r="T1127" i="15"/>
  <c r="V1127" i="15"/>
  <c r="J1128" i="15"/>
  <c r="L1128" i="15"/>
  <c r="N1128" i="15"/>
  <c r="P1128" i="15"/>
  <c r="R1128" i="15"/>
  <c r="T1128" i="15"/>
  <c r="V1128" i="15"/>
  <c r="J1129" i="15"/>
  <c r="L1129" i="15"/>
  <c r="N1129" i="15"/>
  <c r="P1129" i="15"/>
  <c r="R1129" i="15"/>
  <c r="T1129" i="15"/>
  <c r="V1129" i="15"/>
  <c r="J1130" i="15"/>
  <c r="L1130" i="15"/>
  <c r="N1130" i="15"/>
  <c r="P1130" i="15"/>
  <c r="R1130" i="15"/>
  <c r="T1130" i="15"/>
  <c r="V1130" i="15"/>
  <c r="J1131" i="15"/>
  <c r="L1131" i="15"/>
  <c r="N1131" i="15"/>
  <c r="P1131" i="15"/>
  <c r="R1131" i="15"/>
  <c r="T1131" i="15"/>
  <c r="V1131" i="15"/>
  <c r="J1132" i="15"/>
  <c r="L1132" i="15"/>
  <c r="N1132" i="15"/>
  <c r="P1132" i="15"/>
  <c r="R1132" i="15"/>
  <c r="T1132" i="15"/>
  <c r="V1132" i="15"/>
  <c r="J1133" i="15"/>
  <c r="L1133" i="15"/>
  <c r="N1133" i="15"/>
  <c r="P1133" i="15"/>
  <c r="R1133" i="15"/>
  <c r="T1133" i="15"/>
  <c r="V1133" i="15"/>
  <c r="J1134" i="15"/>
  <c r="L1134" i="15"/>
  <c r="N1134" i="15"/>
  <c r="P1134" i="15"/>
  <c r="R1134" i="15"/>
  <c r="T1134" i="15"/>
  <c r="V1134" i="15"/>
  <c r="J1135" i="15"/>
  <c r="L1135" i="15"/>
  <c r="N1135" i="15"/>
  <c r="P1135" i="15"/>
  <c r="R1135" i="15"/>
  <c r="T1135" i="15"/>
  <c r="V1135" i="15"/>
  <c r="J1136" i="15"/>
  <c r="L1136" i="15"/>
  <c r="N1136" i="15"/>
  <c r="P1136" i="15"/>
  <c r="R1136" i="15"/>
  <c r="T1136" i="15"/>
  <c r="V1136" i="15"/>
  <c r="J1137" i="15"/>
  <c r="L1137" i="15"/>
  <c r="N1137" i="15"/>
  <c r="P1137" i="15"/>
  <c r="R1137" i="15"/>
  <c r="T1137" i="15"/>
  <c r="V1137" i="15"/>
  <c r="J1138" i="15"/>
  <c r="L1138" i="15"/>
  <c r="N1138" i="15"/>
  <c r="P1138" i="15"/>
  <c r="R1138" i="15"/>
  <c r="T1138" i="15"/>
  <c r="V1138" i="15"/>
  <c r="J1139" i="15"/>
  <c r="L1139" i="15"/>
  <c r="N1139" i="15"/>
  <c r="P1139" i="15"/>
  <c r="R1139" i="15"/>
  <c r="T1139" i="15"/>
  <c r="V1139" i="15"/>
  <c r="J1140" i="15"/>
  <c r="L1140" i="15"/>
  <c r="N1140" i="15"/>
  <c r="P1140" i="15"/>
  <c r="R1140" i="15"/>
  <c r="T1140" i="15"/>
  <c r="V1140" i="15"/>
  <c r="J1141" i="15"/>
  <c r="L1141" i="15"/>
  <c r="N1141" i="15"/>
  <c r="P1141" i="15"/>
  <c r="R1141" i="15"/>
  <c r="T1141" i="15"/>
  <c r="V1141" i="15"/>
  <c r="J1142" i="15"/>
  <c r="L1142" i="15"/>
  <c r="N1142" i="15"/>
  <c r="P1142" i="15"/>
  <c r="R1142" i="15"/>
  <c r="T1142" i="15"/>
  <c r="V1142" i="15"/>
  <c r="J1143" i="15"/>
  <c r="L1143" i="15"/>
  <c r="N1143" i="15"/>
  <c r="P1143" i="15"/>
  <c r="R1143" i="15"/>
  <c r="T1143" i="15"/>
  <c r="V1143" i="15"/>
  <c r="J1144" i="15"/>
  <c r="L1144" i="15"/>
  <c r="N1144" i="15"/>
  <c r="P1144" i="15"/>
  <c r="R1144" i="15"/>
  <c r="T1144" i="15"/>
  <c r="V1144" i="15"/>
  <c r="J1145" i="15"/>
  <c r="L1145" i="15"/>
  <c r="N1145" i="15"/>
  <c r="P1145" i="15"/>
  <c r="R1145" i="15"/>
  <c r="T1145" i="15"/>
  <c r="V1145" i="15"/>
  <c r="J1146" i="15"/>
  <c r="L1146" i="15"/>
  <c r="N1146" i="15"/>
  <c r="P1146" i="15"/>
  <c r="R1146" i="15"/>
  <c r="T1146" i="15"/>
  <c r="V1146" i="15"/>
  <c r="J1147" i="15"/>
  <c r="L1147" i="15"/>
  <c r="N1147" i="15"/>
  <c r="P1147" i="15"/>
  <c r="R1147" i="15"/>
  <c r="T1147" i="15"/>
  <c r="V1147" i="15"/>
  <c r="J1148" i="15"/>
  <c r="L1148" i="15"/>
  <c r="N1148" i="15"/>
  <c r="P1148" i="15"/>
  <c r="R1148" i="15"/>
  <c r="T1148" i="15"/>
  <c r="V1148" i="15"/>
  <c r="J1149" i="15"/>
  <c r="L1149" i="15"/>
  <c r="N1149" i="15"/>
  <c r="P1149" i="15"/>
  <c r="R1149" i="15"/>
  <c r="T1149" i="15"/>
  <c r="V1149" i="15"/>
  <c r="J1150" i="15"/>
  <c r="L1150" i="15"/>
  <c r="N1150" i="15"/>
  <c r="P1150" i="15"/>
  <c r="R1150" i="15"/>
  <c r="T1150" i="15"/>
  <c r="V1150" i="15"/>
  <c r="J1151" i="15"/>
  <c r="L1151" i="15"/>
  <c r="N1151" i="15"/>
  <c r="P1151" i="15"/>
  <c r="R1151" i="15"/>
  <c r="T1151" i="15"/>
  <c r="V1151" i="15"/>
  <c r="J1152" i="15"/>
  <c r="L1152" i="15"/>
  <c r="N1152" i="15"/>
  <c r="P1152" i="15"/>
  <c r="R1152" i="15"/>
  <c r="T1152" i="15"/>
  <c r="V1152" i="15"/>
  <c r="J1153" i="15"/>
  <c r="L1153" i="15"/>
  <c r="N1153" i="15"/>
  <c r="P1153" i="15"/>
  <c r="R1153" i="15"/>
  <c r="T1153" i="15"/>
  <c r="V1153" i="15"/>
  <c r="J1154" i="15"/>
  <c r="L1154" i="15"/>
  <c r="N1154" i="15"/>
  <c r="P1154" i="15"/>
  <c r="R1154" i="15"/>
  <c r="T1154" i="15"/>
  <c r="V1154" i="15"/>
  <c r="J1155" i="15"/>
  <c r="L1155" i="15"/>
  <c r="N1155" i="15"/>
  <c r="P1155" i="15"/>
  <c r="R1155" i="15"/>
  <c r="T1155" i="15"/>
  <c r="V1155" i="15"/>
  <c r="J1156" i="15"/>
  <c r="L1156" i="15"/>
  <c r="N1156" i="15"/>
  <c r="P1156" i="15"/>
  <c r="R1156" i="15"/>
  <c r="T1156" i="15"/>
  <c r="V1156" i="15"/>
  <c r="J1157" i="15"/>
  <c r="L1157" i="15"/>
  <c r="N1157" i="15"/>
  <c r="P1157" i="15"/>
  <c r="R1157" i="15"/>
  <c r="T1157" i="15"/>
  <c r="V1157" i="15"/>
  <c r="J1158" i="15"/>
  <c r="L1158" i="15"/>
  <c r="N1158" i="15"/>
  <c r="P1158" i="15"/>
  <c r="R1158" i="15"/>
  <c r="T1158" i="15"/>
  <c r="V1158" i="15"/>
  <c r="J1159" i="15"/>
  <c r="L1159" i="15"/>
  <c r="N1159" i="15"/>
  <c r="P1159" i="15"/>
  <c r="R1159" i="15"/>
  <c r="T1159" i="15"/>
  <c r="V1159" i="15"/>
  <c r="J1160" i="15"/>
  <c r="L1160" i="15"/>
  <c r="N1160" i="15"/>
  <c r="P1160" i="15"/>
  <c r="R1160" i="15"/>
  <c r="T1160" i="15"/>
  <c r="V1160" i="15"/>
  <c r="J1161" i="15"/>
  <c r="L1161" i="15"/>
  <c r="N1161" i="15"/>
  <c r="P1161" i="15"/>
  <c r="R1161" i="15"/>
  <c r="T1161" i="15"/>
  <c r="V1161" i="15"/>
  <c r="J1162" i="15"/>
  <c r="L1162" i="15"/>
  <c r="N1162" i="15"/>
  <c r="P1162" i="15"/>
  <c r="R1162" i="15"/>
  <c r="T1162" i="15"/>
  <c r="V1162" i="15"/>
  <c r="J1163" i="15"/>
  <c r="L1163" i="15"/>
  <c r="N1163" i="15"/>
  <c r="P1163" i="15"/>
  <c r="R1163" i="15"/>
  <c r="T1163" i="15"/>
  <c r="V1163" i="15"/>
  <c r="J1164" i="15"/>
  <c r="L1164" i="15"/>
  <c r="N1164" i="15"/>
  <c r="P1164" i="15"/>
  <c r="R1164" i="15"/>
  <c r="T1164" i="15"/>
  <c r="V1164" i="15"/>
  <c r="J1165" i="15"/>
  <c r="L1165" i="15"/>
  <c r="N1165" i="15"/>
  <c r="P1165" i="15"/>
  <c r="R1165" i="15"/>
  <c r="T1165" i="15"/>
  <c r="V1165" i="15"/>
  <c r="J1166" i="15"/>
  <c r="L1166" i="15"/>
  <c r="N1166" i="15"/>
  <c r="P1166" i="15"/>
  <c r="R1166" i="15"/>
  <c r="T1166" i="15"/>
  <c r="V1166" i="15"/>
  <c r="J1167" i="15"/>
  <c r="L1167" i="15"/>
  <c r="N1167" i="15"/>
  <c r="P1167" i="15"/>
  <c r="R1167" i="15"/>
  <c r="T1167" i="15"/>
  <c r="V1167" i="15"/>
  <c r="J1168" i="15"/>
  <c r="L1168" i="15"/>
  <c r="N1168" i="15"/>
  <c r="P1168" i="15"/>
  <c r="R1168" i="15"/>
  <c r="T1168" i="15"/>
  <c r="V1168" i="15"/>
  <c r="J1169" i="15"/>
  <c r="L1169" i="15"/>
  <c r="N1169" i="15"/>
  <c r="P1169" i="15"/>
  <c r="R1169" i="15"/>
  <c r="T1169" i="15"/>
  <c r="V1169" i="15"/>
  <c r="J1170" i="15"/>
  <c r="L1170" i="15"/>
  <c r="N1170" i="15"/>
  <c r="P1170" i="15"/>
  <c r="R1170" i="15"/>
  <c r="T1170" i="15"/>
  <c r="V1170" i="15"/>
  <c r="J1171" i="15"/>
  <c r="L1171" i="15"/>
  <c r="N1171" i="15"/>
  <c r="P1171" i="15"/>
  <c r="R1171" i="15"/>
  <c r="T1171" i="15"/>
  <c r="V1171" i="15"/>
  <c r="J1172" i="15"/>
  <c r="L1172" i="15"/>
  <c r="N1172" i="15"/>
  <c r="P1172" i="15"/>
  <c r="R1172" i="15"/>
  <c r="T1172" i="15"/>
  <c r="V1172" i="15"/>
  <c r="J1173" i="15"/>
  <c r="L1173" i="15"/>
  <c r="N1173" i="15"/>
  <c r="P1173" i="15"/>
  <c r="R1173" i="15"/>
  <c r="T1173" i="15"/>
  <c r="V1173" i="15"/>
  <c r="J1174" i="15"/>
  <c r="L1174" i="15"/>
  <c r="N1174" i="15"/>
  <c r="P1174" i="15"/>
  <c r="R1174" i="15"/>
  <c r="T1174" i="15"/>
  <c r="V1174" i="15"/>
  <c r="J1175" i="15"/>
  <c r="L1175" i="15"/>
  <c r="N1175" i="15"/>
  <c r="P1175" i="15"/>
  <c r="R1175" i="15"/>
  <c r="T1175" i="15"/>
  <c r="V1175" i="15"/>
  <c r="J1176" i="15"/>
  <c r="L1176" i="15"/>
  <c r="N1176" i="15"/>
  <c r="P1176" i="15"/>
  <c r="R1176" i="15"/>
  <c r="T1176" i="15"/>
  <c r="V1176" i="15"/>
  <c r="J1177" i="15"/>
  <c r="L1177" i="15"/>
  <c r="N1177" i="15"/>
  <c r="P1177" i="15"/>
  <c r="R1177" i="15"/>
  <c r="T1177" i="15"/>
  <c r="V1177" i="15"/>
  <c r="J1178" i="15"/>
  <c r="L1178" i="15"/>
  <c r="N1178" i="15"/>
  <c r="P1178" i="15"/>
  <c r="R1178" i="15"/>
  <c r="T1178" i="15"/>
  <c r="V1178" i="15"/>
  <c r="J1179" i="15"/>
  <c r="L1179" i="15"/>
  <c r="N1179" i="15"/>
  <c r="P1179" i="15"/>
  <c r="R1179" i="15"/>
  <c r="T1179" i="15"/>
  <c r="V1179" i="15"/>
  <c r="J1180" i="15"/>
  <c r="L1180" i="15"/>
  <c r="N1180" i="15"/>
  <c r="P1180" i="15"/>
  <c r="R1180" i="15"/>
  <c r="T1180" i="15"/>
  <c r="V1180" i="15"/>
  <c r="J1181" i="15"/>
  <c r="L1181" i="15"/>
  <c r="N1181" i="15"/>
  <c r="P1181" i="15"/>
  <c r="R1181" i="15"/>
  <c r="T1181" i="15"/>
  <c r="V1181" i="15"/>
  <c r="J1182" i="15"/>
  <c r="L1182" i="15"/>
  <c r="N1182" i="15"/>
  <c r="P1182" i="15"/>
  <c r="R1182" i="15"/>
  <c r="T1182" i="15"/>
  <c r="V1182" i="15"/>
  <c r="J1183" i="15"/>
  <c r="L1183" i="15"/>
  <c r="N1183" i="15"/>
  <c r="P1183" i="15"/>
  <c r="R1183" i="15"/>
  <c r="T1183" i="15"/>
  <c r="V1183" i="15"/>
  <c r="J1184" i="15"/>
  <c r="L1184" i="15"/>
  <c r="N1184" i="15"/>
  <c r="P1184" i="15"/>
  <c r="R1184" i="15"/>
  <c r="T1184" i="15"/>
  <c r="V1184" i="15"/>
  <c r="J1185" i="15"/>
  <c r="L1185" i="15"/>
  <c r="N1185" i="15"/>
  <c r="P1185" i="15"/>
  <c r="R1185" i="15"/>
  <c r="T1185" i="15"/>
  <c r="V1185" i="15"/>
  <c r="J1186" i="15"/>
  <c r="L1186" i="15"/>
  <c r="N1186" i="15"/>
  <c r="P1186" i="15"/>
  <c r="R1186" i="15"/>
  <c r="T1186" i="15"/>
  <c r="V1186" i="15"/>
  <c r="J1187" i="15"/>
  <c r="L1187" i="15"/>
  <c r="N1187" i="15"/>
  <c r="P1187" i="15"/>
  <c r="R1187" i="15"/>
  <c r="T1187" i="15"/>
  <c r="V1187" i="15"/>
  <c r="J1188" i="15"/>
  <c r="L1188" i="15"/>
  <c r="N1188" i="15"/>
  <c r="P1188" i="15"/>
  <c r="R1188" i="15"/>
  <c r="T1188" i="15"/>
  <c r="V1188" i="15"/>
  <c r="J1189" i="15"/>
  <c r="L1189" i="15"/>
  <c r="N1189" i="15"/>
  <c r="P1189" i="15"/>
  <c r="R1189" i="15"/>
  <c r="T1189" i="15"/>
  <c r="V1189" i="15"/>
  <c r="J1190" i="15"/>
  <c r="L1190" i="15"/>
  <c r="N1190" i="15"/>
  <c r="P1190" i="15"/>
  <c r="R1190" i="15"/>
  <c r="T1190" i="15"/>
  <c r="V1190" i="15"/>
  <c r="J1191" i="15"/>
  <c r="L1191" i="15"/>
  <c r="N1191" i="15"/>
  <c r="P1191" i="15"/>
  <c r="R1191" i="15"/>
  <c r="T1191" i="15"/>
  <c r="V1191" i="15"/>
  <c r="J1192" i="15"/>
  <c r="L1192" i="15"/>
  <c r="N1192" i="15"/>
  <c r="P1192" i="15"/>
  <c r="R1192" i="15"/>
  <c r="T1192" i="15"/>
  <c r="V1192" i="15"/>
  <c r="J1193" i="15"/>
  <c r="L1193" i="15"/>
  <c r="N1193" i="15"/>
  <c r="P1193" i="15"/>
  <c r="R1193" i="15"/>
  <c r="T1193" i="15"/>
  <c r="V1193" i="15"/>
  <c r="J1194" i="15"/>
  <c r="L1194" i="15"/>
  <c r="N1194" i="15"/>
  <c r="P1194" i="15"/>
  <c r="R1194" i="15"/>
  <c r="T1194" i="15"/>
  <c r="V1194" i="15"/>
  <c r="J1195" i="15"/>
  <c r="L1195" i="15"/>
  <c r="N1195" i="15"/>
  <c r="P1195" i="15"/>
  <c r="R1195" i="15"/>
  <c r="T1195" i="15"/>
  <c r="V1195" i="15"/>
  <c r="J1196" i="15"/>
  <c r="L1196" i="15"/>
  <c r="N1196" i="15"/>
  <c r="P1196" i="15"/>
  <c r="R1196" i="15"/>
  <c r="T1196" i="15"/>
  <c r="V1196" i="15"/>
  <c r="J1197" i="15"/>
  <c r="L1197" i="15"/>
  <c r="N1197" i="15"/>
  <c r="P1197" i="15"/>
  <c r="R1197" i="15"/>
  <c r="T1197" i="15"/>
  <c r="V1197" i="15"/>
  <c r="J1198" i="15"/>
  <c r="L1198" i="15"/>
  <c r="N1198" i="15"/>
  <c r="P1198" i="15"/>
  <c r="R1198" i="15"/>
  <c r="T1198" i="15"/>
  <c r="V1198" i="15"/>
  <c r="J1199" i="15"/>
  <c r="L1199" i="15"/>
  <c r="N1199" i="15"/>
  <c r="P1199" i="15"/>
  <c r="R1199" i="15"/>
  <c r="T1199" i="15"/>
  <c r="V1199" i="15"/>
  <c r="J1200" i="15"/>
  <c r="L1200" i="15"/>
  <c r="N1200" i="15"/>
  <c r="P1200" i="15"/>
  <c r="R1200" i="15"/>
  <c r="T1200" i="15"/>
  <c r="V1200" i="15"/>
  <c r="J1201" i="15"/>
  <c r="L1201" i="15"/>
  <c r="N1201" i="15"/>
  <c r="P1201" i="15"/>
  <c r="R1201" i="15"/>
  <c r="T1201" i="15"/>
  <c r="V1201" i="15"/>
  <c r="J1202" i="15"/>
  <c r="L1202" i="15"/>
  <c r="N1202" i="15"/>
  <c r="P1202" i="15"/>
  <c r="R1202" i="15"/>
  <c r="T1202" i="15"/>
  <c r="V1202" i="15"/>
  <c r="J1203" i="15"/>
  <c r="L1203" i="15"/>
  <c r="N1203" i="15"/>
  <c r="P1203" i="15"/>
  <c r="R1203" i="15"/>
  <c r="T1203" i="15"/>
  <c r="V1203" i="15"/>
  <c r="J1204" i="15"/>
  <c r="L1204" i="15"/>
  <c r="N1204" i="15"/>
  <c r="P1204" i="15"/>
  <c r="R1204" i="15"/>
  <c r="T1204" i="15"/>
  <c r="V1204" i="15"/>
  <c r="J1205" i="15"/>
  <c r="L1205" i="15"/>
  <c r="N1205" i="15"/>
  <c r="P1205" i="15"/>
  <c r="R1205" i="15"/>
  <c r="T1205" i="15"/>
  <c r="V1205" i="15"/>
  <c r="J1206" i="15"/>
  <c r="L1206" i="15"/>
  <c r="N1206" i="15"/>
  <c r="P1206" i="15"/>
  <c r="R1206" i="15"/>
  <c r="T1206" i="15"/>
  <c r="V1206" i="15"/>
  <c r="J1207" i="15"/>
  <c r="L1207" i="15"/>
  <c r="N1207" i="15"/>
  <c r="P1207" i="15"/>
  <c r="R1207" i="15"/>
  <c r="T1207" i="15"/>
  <c r="V1207" i="15"/>
  <c r="J1208" i="15"/>
  <c r="L1208" i="15"/>
  <c r="N1208" i="15"/>
  <c r="P1208" i="15"/>
  <c r="R1208" i="15"/>
  <c r="T1208" i="15"/>
  <c r="V1208" i="15"/>
  <c r="J1209" i="15"/>
  <c r="L1209" i="15"/>
  <c r="N1209" i="15"/>
  <c r="P1209" i="15"/>
  <c r="R1209" i="15"/>
  <c r="T1209" i="15"/>
  <c r="V1209" i="15"/>
  <c r="J1210" i="15"/>
  <c r="L1210" i="15"/>
  <c r="N1210" i="15"/>
  <c r="P1210" i="15"/>
  <c r="R1210" i="15"/>
  <c r="T1210" i="15"/>
  <c r="V1210" i="15"/>
  <c r="J1211" i="15"/>
  <c r="L1211" i="15"/>
  <c r="N1211" i="15"/>
  <c r="P1211" i="15"/>
  <c r="R1211" i="15"/>
  <c r="T1211" i="15"/>
  <c r="V1211" i="15"/>
  <c r="J1212" i="15"/>
  <c r="L1212" i="15"/>
  <c r="N1212" i="15"/>
  <c r="P1212" i="15"/>
  <c r="R1212" i="15"/>
  <c r="T1212" i="15"/>
  <c r="V1212" i="15"/>
  <c r="J1213" i="15"/>
  <c r="L1213" i="15"/>
  <c r="N1213" i="15"/>
  <c r="P1213" i="15"/>
  <c r="R1213" i="15"/>
  <c r="T1213" i="15"/>
  <c r="V1213" i="15"/>
  <c r="J1214" i="15"/>
  <c r="L1214" i="15"/>
  <c r="N1214" i="15"/>
  <c r="P1214" i="15"/>
  <c r="R1214" i="15"/>
  <c r="T1214" i="15"/>
  <c r="V1214" i="15"/>
  <c r="J1215" i="15"/>
  <c r="L1215" i="15"/>
  <c r="N1215" i="15"/>
  <c r="P1215" i="15"/>
  <c r="R1215" i="15"/>
  <c r="T1215" i="15"/>
  <c r="V1215" i="15"/>
  <c r="J1216" i="15"/>
  <c r="L1216" i="15"/>
  <c r="N1216" i="15"/>
  <c r="P1216" i="15"/>
  <c r="R1216" i="15"/>
  <c r="T1216" i="15"/>
  <c r="V1216" i="15"/>
  <c r="J1217" i="15"/>
  <c r="L1217" i="15"/>
  <c r="N1217" i="15"/>
  <c r="P1217" i="15"/>
  <c r="R1217" i="15"/>
  <c r="T1217" i="15"/>
  <c r="V1217" i="15"/>
  <c r="J1218" i="15"/>
  <c r="L1218" i="15"/>
  <c r="N1218" i="15"/>
  <c r="P1218" i="15"/>
  <c r="R1218" i="15"/>
  <c r="T1218" i="15"/>
  <c r="V1218" i="15"/>
  <c r="J1219" i="15"/>
  <c r="L1219" i="15"/>
  <c r="N1219" i="15"/>
  <c r="P1219" i="15"/>
  <c r="R1219" i="15"/>
  <c r="T1219" i="15"/>
  <c r="V1219" i="15"/>
  <c r="J1220" i="15"/>
  <c r="L1220" i="15"/>
  <c r="N1220" i="15"/>
  <c r="P1220" i="15"/>
  <c r="R1220" i="15"/>
  <c r="T1220" i="15"/>
  <c r="V1220" i="15"/>
  <c r="J1221" i="15"/>
  <c r="L1221" i="15"/>
  <c r="N1221" i="15"/>
  <c r="P1221" i="15"/>
  <c r="R1221" i="15"/>
  <c r="T1221" i="15"/>
  <c r="V1221" i="15"/>
  <c r="J1222" i="15"/>
  <c r="L1222" i="15"/>
  <c r="N1222" i="15"/>
  <c r="P1222" i="15"/>
  <c r="R1222" i="15"/>
  <c r="T1222" i="15"/>
  <c r="V1222" i="15"/>
  <c r="J1223" i="15"/>
  <c r="L1223" i="15"/>
  <c r="N1223" i="15"/>
  <c r="P1223" i="15"/>
  <c r="R1223" i="15"/>
  <c r="T1223" i="15"/>
  <c r="V1223" i="15"/>
  <c r="J1224" i="15"/>
  <c r="L1224" i="15"/>
  <c r="N1224" i="15"/>
  <c r="P1224" i="15"/>
  <c r="R1224" i="15"/>
  <c r="T1224" i="15"/>
  <c r="V1224" i="15"/>
  <c r="J1225" i="15"/>
  <c r="L1225" i="15"/>
  <c r="N1225" i="15"/>
  <c r="P1225" i="15"/>
  <c r="R1225" i="15"/>
  <c r="T1225" i="15"/>
  <c r="V1225" i="15"/>
  <c r="J1226" i="15"/>
  <c r="L1226" i="15"/>
  <c r="N1226" i="15"/>
  <c r="P1226" i="15"/>
  <c r="R1226" i="15"/>
  <c r="T1226" i="15"/>
  <c r="V1226" i="15"/>
  <c r="J1227" i="15"/>
  <c r="L1227" i="15"/>
  <c r="N1227" i="15"/>
  <c r="P1227" i="15"/>
  <c r="R1227" i="15"/>
  <c r="T1227" i="15"/>
  <c r="V1227" i="15"/>
  <c r="J1228" i="15"/>
  <c r="L1228" i="15"/>
  <c r="N1228" i="15"/>
  <c r="P1228" i="15"/>
  <c r="R1228" i="15"/>
  <c r="T1228" i="15"/>
  <c r="V1228" i="15"/>
  <c r="J1229" i="15"/>
  <c r="L1229" i="15"/>
  <c r="N1229" i="15"/>
  <c r="P1229" i="15"/>
  <c r="R1229" i="15"/>
  <c r="T1229" i="15"/>
  <c r="V1229" i="15"/>
  <c r="J1230" i="15"/>
  <c r="L1230" i="15"/>
  <c r="N1230" i="15"/>
  <c r="P1230" i="15"/>
  <c r="R1230" i="15"/>
  <c r="T1230" i="15"/>
  <c r="V1230" i="15"/>
  <c r="J1231" i="15"/>
  <c r="L1231" i="15"/>
  <c r="N1231" i="15"/>
  <c r="P1231" i="15"/>
  <c r="R1231" i="15"/>
  <c r="T1231" i="15"/>
  <c r="V1231" i="15"/>
  <c r="J1232" i="15"/>
  <c r="L1232" i="15"/>
  <c r="N1232" i="15"/>
  <c r="P1232" i="15"/>
  <c r="R1232" i="15"/>
  <c r="T1232" i="15"/>
  <c r="V1232" i="15"/>
  <c r="J1233" i="15"/>
  <c r="L1233" i="15"/>
  <c r="N1233" i="15"/>
  <c r="P1233" i="15"/>
  <c r="R1233" i="15"/>
  <c r="T1233" i="15"/>
  <c r="V1233" i="15"/>
  <c r="J1234" i="15"/>
  <c r="L1234" i="15"/>
  <c r="N1234" i="15"/>
  <c r="P1234" i="15"/>
  <c r="R1234" i="15"/>
  <c r="T1234" i="15"/>
  <c r="V1234" i="15"/>
  <c r="J1235" i="15"/>
  <c r="L1235" i="15"/>
  <c r="N1235" i="15"/>
  <c r="P1235" i="15"/>
  <c r="R1235" i="15"/>
  <c r="T1235" i="15"/>
  <c r="V1235" i="15"/>
  <c r="J1236" i="15"/>
  <c r="L1236" i="15"/>
  <c r="N1236" i="15"/>
  <c r="P1236" i="15"/>
  <c r="R1236" i="15"/>
  <c r="T1236" i="15"/>
  <c r="V1236" i="15"/>
  <c r="J1237" i="15"/>
  <c r="L1237" i="15"/>
  <c r="N1237" i="15"/>
  <c r="P1237" i="15"/>
  <c r="R1237" i="15"/>
  <c r="T1237" i="15"/>
  <c r="V1237" i="15"/>
  <c r="J1238" i="15"/>
  <c r="L1238" i="15"/>
  <c r="N1238" i="15"/>
  <c r="P1238" i="15"/>
  <c r="R1238" i="15"/>
  <c r="T1238" i="15"/>
  <c r="V1238" i="15"/>
  <c r="J1239" i="15"/>
  <c r="L1239" i="15"/>
  <c r="N1239" i="15"/>
  <c r="P1239" i="15"/>
  <c r="R1239" i="15"/>
  <c r="T1239" i="15"/>
  <c r="V1239" i="15"/>
  <c r="J1240" i="15"/>
  <c r="L1240" i="15"/>
  <c r="N1240" i="15"/>
  <c r="P1240" i="15"/>
  <c r="R1240" i="15"/>
  <c r="T1240" i="15"/>
  <c r="V1240" i="15"/>
  <c r="J1241" i="15"/>
  <c r="L1241" i="15"/>
  <c r="N1241" i="15"/>
  <c r="P1241" i="15"/>
  <c r="R1241" i="15"/>
  <c r="T1241" i="15"/>
  <c r="V1241" i="15"/>
  <c r="J1242" i="15"/>
  <c r="L1242" i="15"/>
  <c r="N1242" i="15"/>
  <c r="P1242" i="15"/>
  <c r="R1242" i="15"/>
  <c r="T1242" i="15"/>
  <c r="V1242" i="15"/>
  <c r="J1243" i="15"/>
  <c r="L1243" i="15"/>
  <c r="N1243" i="15"/>
  <c r="P1243" i="15"/>
  <c r="R1243" i="15"/>
  <c r="T1243" i="15"/>
  <c r="V1243" i="15"/>
  <c r="J1244" i="15"/>
  <c r="L1244" i="15"/>
  <c r="N1244" i="15"/>
  <c r="P1244" i="15"/>
  <c r="R1244" i="15"/>
  <c r="T1244" i="15"/>
  <c r="V1244" i="15"/>
  <c r="J1245" i="15"/>
  <c r="L1245" i="15"/>
  <c r="N1245" i="15"/>
  <c r="P1245" i="15"/>
  <c r="R1245" i="15"/>
  <c r="T1245" i="15"/>
  <c r="V1245" i="15"/>
  <c r="J1246" i="15"/>
  <c r="L1246" i="15"/>
  <c r="N1246" i="15"/>
  <c r="P1246" i="15"/>
  <c r="R1246" i="15"/>
  <c r="T1246" i="15"/>
  <c r="V1246" i="15"/>
  <c r="J1247" i="15"/>
  <c r="L1247" i="15"/>
  <c r="N1247" i="15"/>
  <c r="P1247" i="15"/>
  <c r="R1247" i="15"/>
  <c r="T1247" i="15"/>
  <c r="V1247" i="15"/>
  <c r="J1248" i="15"/>
  <c r="L1248" i="15"/>
  <c r="N1248" i="15"/>
  <c r="P1248" i="15"/>
  <c r="R1248" i="15"/>
  <c r="T1248" i="15"/>
  <c r="V1248" i="15"/>
  <c r="J1249" i="15"/>
  <c r="L1249" i="15"/>
  <c r="N1249" i="15"/>
  <c r="P1249" i="15"/>
  <c r="R1249" i="15"/>
  <c r="T1249" i="15"/>
  <c r="V1249" i="15"/>
  <c r="J1250" i="15"/>
  <c r="L1250" i="15"/>
  <c r="N1250" i="15"/>
  <c r="P1250" i="15"/>
  <c r="R1250" i="15"/>
  <c r="T1250" i="15"/>
  <c r="V1250" i="15"/>
  <c r="J1251" i="15"/>
  <c r="L1251" i="15"/>
  <c r="N1251" i="15"/>
  <c r="P1251" i="15"/>
  <c r="R1251" i="15"/>
  <c r="T1251" i="15"/>
  <c r="V1251" i="15"/>
  <c r="J1252" i="15"/>
  <c r="L1252" i="15"/>
  <c r="N1252" i="15"/>
  <c r="P1252" i="15"/>
  <c r="R1252" i="15"/>
  <c r="T1252" i="15"/>
  <c r="V1252" i="15"/>
  <c r="J1253" i="15"/>
  <c r="L1253" i="15"/>
  <c r="N1253" i="15"/>
  <c r="P1253" i="15"/>
  <c r="R1253" i="15"/>
  <c r="T1253" i="15"/>
  <c r="V1253" i="15"/>
  <c r="J1254" i="15"/>
  <c r="L1254" i="15"/>
  <c r="N1254" i="15"/>
  <c r="P1254" i="15"/>
  <c r="R1254" i="15"/>
  <c r="T1254" i="15"/>
  <c r="V1254" i="15"/>
  <c r="J1255" i="15"/>
  <c r="L1255" i="15"/>
  <c r="N1255" i="15"/>
  <c r="P1255" i="15"/>
  <c r="R1255" i="15"/>
  <c r="T1255" i="15"/>
  <c r="V1255" i="15"/>
  <c r="J1256" i="15"/>
  <c r="L1256" i="15"/>
  <c r="N1256" i="15"/>
  <c r="P1256" i="15"/>
  <c r="R1256" i="15"/>
  <c r="T1256" i="15"/>
  <c r="V1256" i="15"/>
  <c r="J1257" i="15"/>
  <c r="L1257" i="15"/>
  <c r="N1257" i="15"/>
  <c r="P1257" i="15"/>
  <c r="R1257" i="15"/>
  <c r="T1257" i="15"/>
  <c r="V1257" i="15"/>
  <c r="J1258" i="15"/>
  <c r="L1258" i="15"/>
  <c r="N1258" i="15"/>
  <c r="P1258" i="15"/>
  <c r="R1258" i="15"/>
  <c r="T1258" i="15"/>
  <c r="V1258" i="15"/>
  <c r="J1259" i="15"/>
  <c r="L1259" i="15"/>
  <c r="N1259" i="15"/>
  <c r="P1259" i="15"/>
  <c r="R1259" i="15"/>
  <c r="T1259" i="15"/>
  <c r="V1259" i="15"/>
  <c r="J1260" i="15"/>
  <c r="L1260" i="15"/>
  <c r="N1260" i="15"/>
  <c r="P1260" i="15"/>
  <c r="R1260" i="15"/>
  <c r="T1260" i="15"/>
  <c r="V1260" i="15"/>
  <c r="J1261" i="15"/>
  <c r="L1261" i="15"/>
  <c r="N1261" i="15"/>
  <c r="P1261" i="15"/>
  <c r="R1261" i="15"/>
  <c r="T1261" i="15"/>
  <c r="V1261" i="15"/>
  <c r="J1262" i="15"/>
  <c r="L1262" i="15"/>
  <c r="N1262" i="15"/>
  <c r="P1262" i="15"/>
  <c r="R1262" i="15"/>
  <c r="T1262" i="15"/>
  <c r="V1262" i="15"/>
  <c r="J1263" i="15"/>
  <c r="L1263" i="15"/>
  <c r="N1263" i="15"/>
  <c r="P1263" i="15"/>
  <c r="R1263" i="15"/>
  <c r="T1263" i="15"/>
  <c r="V1263" i="15"/>
  <c r="J1264" i="15"/>
  <c r="L1264" i="15"/>
  <c r="N1264" i="15"/>
  <c r="P1264" i="15"/>
  <c r="R1264" i="15"/>
  <c r="T1264" i="15"/>
  <c r="V1264" i="15"/>
  <c r="J1265" i="15"/>
  <c r="L1265" i="15"/>
  <c r="N1265" i="15"/>
  <c r="P1265" i="15"/>
  <c r="R1265" i="15"/>
  <c r="T1265" i="15"/>
  <c r="V1265" i="15"/>
  <c r="J1266" i="15"/>
  <c r="L1266" i="15"/>
  <c r="N1266" i="15"/>
  <c r="P1266" i="15"/>
  <c r="R1266" i="15"/>
  <c r="T1266" i="15"/>
  <c r="V1266" i="15"/>
  <c r="J1267" i="15"/>
  <c r="L1267" i="15"/>
  <c r="N1267" i="15"/>
  <c r="P1267" i="15"/>
  <c r="R1267" i="15"/>
  <c r="T1267" i="15"/>
  <c r="V1267" i="15"/>
  <c r="J1268" i="15"/>
  <c r="L1268" i="15"/>
  <c r="N1268" i="15"/>
  <c r="P1268" i="15"/>
  <c r="R1268" i="15"/>
  <c r="T1268" i="15"/>
  <c r="V1268" i="15"/>
  <c r="J1269" i="15"/>
  <c r="L1269" i="15"/>
  <c r="N1269" i="15"/>
  <c r="P1269" i="15"/>
  <c r="R1269" i="15"/>
  <c r="T1269" i="15"/>
  <c r="V1269" i="15"/>
  <c r="J1270" i="15"/>
  <c r="L1270" i="15"/>
  <c r="N1270" i="15"/>
  <c r="P1270" i="15"/>
  <c r="R1270" i="15"/>
  <c r="T1270" i="15"/>
  <c r="V1270" i="15"/>
  <c r="J1271" i="15"/>
  <c r="L1271" i="15"/>
  <c r="N1271" i="15"/>
  <c r="P1271" i="15"/>
  <c r="R1271" i="15"/>
  <c r="T1271" i="15"/>
  <c r="V1271" i="15"/>
  <c r="J1272" i="15"/>
  <c r="L1272" i="15"/>
  <c r="N1272" i="15"/>
  <c r="P1272" i="15"/>
  <c r="R1272" i="15"/>
  <c r="T1272" i="15"/>
  <c r="V1272" i="15"/>
  <c r="J1273" i="15"/>
  <c r="L1273" i="15"/>
  <c r="N1273" i="15"/>
  <c r="P1273" i="15"/>
  <c r="R1273" i="15"/>
  <c r="T1273" i="15"/>
  <c r="V1273" i="15"/>
  <c r="J1274" i="15"/>
  <c r="L1274" i="15"/>
  <c r="N1274" i="15"/>
  <c r="P1274" i="15"/>
  <c r="R1274" i="15"/>
  <c r="T1274" i="15"/>
  <c r="V1274" i="15"/>
  <c r="J1275" i="15"/>
  <c r="L1275" i="15"/>
  <c r="N1275" i="15"/>
  <c r="P1275" i="15"/>
  <c r="R1275" i="15"/>
  <c r="T1275" i="15"/>
  <c r="V1275" i="15"/>
  <c r="J1276" i="15"/>
  <c r="L1276" i="15"/>
  <c r="N1276" i="15"/>
  <c r="P1276" i="15"/>
  <c r="R1276" i="15"/>
  <c r="T1276" i="15"/>
  <c r="V1276" i="15"/>
  <c r="J1277" i="15"/>
  <c r="L1277" i="15"/>
  <c r="N1277" i="15"/>
  <c r="P1277" i="15"/>
  <c r="R1277" i="15"/>
  <c r="T1277" i="15"/>
  <c r="V1277" i="15"/>
  <c r="J1278" i="15"/>
  <c r="L1278" i="15"/>
  <c r="N1278" i="15"/>
  <c r="P1278" i="15"/>
  <c r="R1278" i="15"/>
  <c r="T1278" i="15"/>
  <c r="V1278" i="15"/>
  <c r="J1279" i="15"/>
  <c r="L1279" i="15"/>
  <c r="N1279" i="15"/>
  <c r="P1279" i="15"/>
  <c r="R1279" i="15"/>
  <c r="T1279" i="15"/>
  <c r="V1279" i="15"/>
  <c r="J1280" i="15"/>
  <c r="L1280" i="15"/>
  <c r="N1280" i="15"/>
  <c r="P1280" i="15"/>
  <c r="R1280" i="15"/>
  <c r="T1280" i="15"/>
  <c r="V1280" i="15"/>
  <c r="J1281" i="15"/>
  <c r="L1281" i="15"/>
  <c r="N1281" i="15"/>
  <c r="P1281" i="15"/>
  <c r="R1281" i="15"/>
  <c r="T1281" i="15"/>
  <c r="V1281" i="15"/>
  <c r="J1282" i="15"/>
  <c r="L1282" i="15"/>
  <c r="N1282" i="15"/>
  <c r="P1282" i="15"/>
  <c r="R1282" i="15"/>
  <c r="T1282" i="15"/>
  <c r="V1282" i="15"/>
  <c r="J1283" i="15"/>
  <c r="L1283" i="15"/>
  <c r="N1283" i="15"/>
  <c r="P1283" i="15"/>
  <c r="R1283" i="15"/>
  <c r="T1283" i="15"/>
  <c r="V1283" i="15"/>
  <c r="J1284" i="15"/>
  <c r="L1284" i="15"/>
  <c r="N1284" i="15"/>
  <c r="P1284" i="15"/>
  <c r="R1284" i="15"/>
  <c r="T1284" i="15"/>
  <c r="V1284" i="15"/>
  <c r="J1285" i="15"/>
  <c r="L1285" i="15"/>
  <c r="N1285" i="15"/>
  <c r="P1285" i="15"/>
  <c r="R1285" i="15"/>
  <c r="T1285" i="15"/>
  <c r="V1285" i="15"/>
  <c r="J1286" i="15"/>
  <c r="L1286" i="15"/>
  <c r="N1286" i="15"/>
  <c r="P1286" i="15"/>
  <c r="R1286" i="15"/>
  <c r="T1286" i="15"/>
  <c r="V1286" i="15"/>
  <c r="J1287" i="15"/>
  <c r="L1287" i="15"/>
  <c r="N1287" i="15"/>
  <c r="P1287" i="15"/>
  <c r="R1287" i="15"/>
  <c r="T1287" i="15"/>
  <c r="V1287" i="15"/>
  <c r="J1288" i="15"/>
  <c r="L1288" i="15"/>
  <c r="N1288" i="15"/>
  <c r="P1288" i="15"/>
  <c r="R1288" i="15"/>
  <c r="T1288" i="15"/>
  <c r="V1288" i="15"/>
  <c r="J1289" i="15"/>
  <c r="L1289" i="15"/>
  <c r="N1289" i="15"/>
  <c r="P1289" i="15"/>
  <c r="R1289" i="15"/>
  <c r="T1289" i="15"/>
  <c r="V1289" i="15"/>
  <c r="J1290" i="15"/>
  <c r="L1290" i="15"/>
  <c r="N1290" i="15"/>
  <c r="P1290" i="15"/>
  <c r="R1290" i="15"/>
  <c r="T1290" i="15"/>
  <c r="V1290" i="15"/>
  <c r="J1291" i="15"/>
  <c r="L1291" i="15"/>
  <c r="N1291" i="15"/>
  <c r="P1291" i="15"/>
  <c r="R1291" i="15"/>
  <c r="T1291" i="15"/>
  <c r="V1291" i="15"/>
  <c r="J1292" i="15"/>
  <c r="L1292" i="15"/>
  <c r="N1292" i="15"/>
  <c r="P1292" i="15"/>
  <c r="R1292" i="15"/>
  <c r="T1292" i="15"/>
  <c r="V1292" i="15"/>
  <c r="J1293" i="15"/>
  <c r="L1293" i="15"/>
  <c r="N1293" i="15"/>
  <c r="P1293" i="15"/>
  <c r="R1293" i="15"/>
  <c r="T1293" i="15"/>
  <c r="V1293" i="15"/>
  <c r="J1294" i="15"/>
  <c r="L1294" i="15"/>
  <c r="N1294" i="15"/>
  <c r="P1294" i="15"/>
  <c r="R1294" i="15"/>
  <c r="T1294" i="15"/>
  <c r="V1294" i="15"/>
  <c r="J1295" i="15"/>
  <c r="L1295" i="15"/>
  <c r="N1295" i="15"/>
  <c r="P1295" i="15"/>
  <c r="R1295" i="15"/>
  <c r="T1295" i="15"/>
  <c r="V1295" i="15"/>
  <c r="J1296" i="15"/>
  <c r="L1296" i="15"/>
  <c r="N1296" i="15"/>
  <c r="P1296" i="15"/>
  <c r="R1296" i="15"/>
  <c r="T1296" i="15"/>
  <c r="V1296" i="15"/>
  <c r="J1297" i="15"/>
  <c r="L1297" i="15"/>
  <c r="N1297" i="15"/>
  <c r="P1297" i="15"/>
  <c r="R1297" i="15"/>
  <c r="T1297" i="15"/>
  <c r="V1297" i="15"/>
  <c r="J1298" i="15"/>
  <c r="L1298" i="15"/>
  <c r="N1298" i="15"/>
  <c r="P1298" i="15"/>
  <c r="R1298" i="15"/>
  <c r="T1298" i="15"/>
  <c r="V1298" i="15"/>
  <c r="J1299" i="15"/>
  <c r="L1299" i="15"/>
  <c r="N1299" i="15"/>
  <c r="P1299" i="15"/>
  <c r="R1299" i="15"/>
  <c r="T1299" i="15"/>
  <c r="V1299" i="15"/>
  <c r="J1300" i="15"/>
  <c r="L1300" i="15"/>
  <c r="N1300" i="15"/>
  <c r="P1300" i="15"/>
  <c r="R1300" i="15"/>
  <c r="T1300" i="15"/>
  <c r="V1300" i="15"/>
  <c r="J1301" i="15"/>
  <c r="L1301" i="15"/>
  <c r="N1301" i="15"/>
  <c r="P1301" i="15"/>
  <c r="R1301" i="15"/>
  <c r="T1301" i="15"/>
  <c r="V1301" i="15"/>
  <c r="J1302" i="15"/>
  <c r="L1302" i="15"/>
  <c r="N1302" i="15"/>
  <c r="P1302" i="15"/>
  <c r="R1302" i="15"/>
  <c r="T1302" i="15"/>
  <c r="V1302" i="15"/>
  <c r="J1303" i="15"/>
  <c r="L1303" i="15"/>
  <c r="N1303" i="15"/>
  <c r="P1303" i="15"/>
  <c r="R1303" i="15"/>
  <c r="T1303" i="15"/>
  <c r="V1303" i="15"/>
  <c r="J1304" i="15"/>
  <c r="L1304" i="15"/>
  <c r="N1304" i="15"/>
  <c r="P1304" i="15"/>
  <c r="R1304" i="15"/>
  <c r="T1304" i="15"/>
  <c r="V1304" i="15"/>
  <c r="J1305" i="15"/>
  <c r="L1305" i="15"/>
  <c r="N1305" i="15"/>
  <c r="P1305" i="15"/>
  <c r="R1305" i="15"/>
  <c r="T1305" i="15"/>
  <c r="V1305" i="15"/>
  <c r="J1306" i="15"/>
  <c r="L1306" i="15"/>
  <c r="N1306" i="15"/>
  <c r="P1306" i="15"/>
  <c r="R1306" i="15"/>
  <c r="T1306" i="15"/>
  <c r="V1306" i="15"/>
  <c r="J1307" i="15"/>
  <c r="L1307" i="15"/>
  <c r="N1307" i="15"/>
  <c r="P1307" i="15"/>
  <c r="R1307" i="15"/>
  <c r="T1307" i="15"/>
  <c r="V1307" i="15"/>
  <c r="J1308" i="15"/>
  <c r="L1308" i="15"/>
  <c r="N1308" i="15"/>
  <c r="P1308" i="15"/>
  <c r="R1308" i="15"/>
  <c r="T1308" i="15"/>
  <c r="V1308" i="15"/>
  <c r="J1309" i="15"/>
  <c r="L1309" i="15"/>
  <c r="N1309" i="15"/>
  <c r="P1309" i="15"/>
  <c r="R1309" i="15"/>
  <c r="T1309" i="15"/>
  <c r="V1309" i="15"/>
  <c r="J1310" i="15"/>
  <c r="L1310" i="15"/>
  <c r="N1310" i="15"/>
  <c r="P1310" i="15"/>
  <c r="R1310" i="15"/>
  <c r="T1310" i="15"/>
  <c r="V1310" i="15"/>
  <c r="J1311" i="15"/>
  <c r="L1311" i="15"/>
  <c r="N1311" i="15"/>
  <c r="P1311" i="15"/>
  <c r="R1311" i="15"/>
  <c r="T1311" i="15"/>
  <c r="V1311" i="15"/>
  <c r="J1312" i="15"/>
  <c r="L1312" i="15"/>
  <c r="N1312" i="15"/>
  <c r="P1312" i="15"/>
  <c r="R1312" i="15"/>
  <c r="T1312" i="15"/>
  <c r="V1312" i="15"/>
  <c r="J1313" i="15"/>
  <c r="L1313" i="15"/>
  <c r="N1313" i="15"/>
  <c r="P1313" i="15"/>
  <c r="R1313" i="15"/>
  <c r="T1313" i="15"/>
  <c r="V1313" i="15"/>
  <c r="J1314" i="15"/>
  <c r="L1314" i="15"/>
  <c r="N1314" i="15"/>
  <c r="P1314" i="15"/>
  <c r="R1314" i="15"/>
  <c r="T1314" i="15"/>
  <c r="V1314" i="15"/>
  <c r="J1315" i="15"/>
  <c r="L1315" i="15"/>
  <c r="N1315" i="15"/>
  <c r="P1315" i="15"/>
  <c r="R1315" i="15"/>
  <c r="T1315" i="15"/>
  <c r="V1315" i="15"/>
  <c r="J1316" i="15"/>
  <c r="L1316" i="15"/>
  <c r="N1316" i="15"/>
  <c r="P1316" i="15"/>
  <c r="R1316" i="15"/>
  <c r="T1316" i="15"/>
  <c r="V1316" i="15"/>
  <c r="J1317" i="15"/>
  <c r="L1317" i="15"/>
  <c r="N1317" i="15"/>
  <c r="P1317" i="15"/>
  <c r="R1317" i="15"/>
  <c r="T1317" i="15"/>
  <c r="V1317" i="15"/>
  <c r="J1318" i="15"/>
  <c r="L1318" i="15"/>
  <c r="N1318" i="15"/>
  <c r="P1318" i="15"/>
  <c r="R1318" i="15"/>
  <c r="T1318" i="15"/>
  <c r="V1318" i="15"/>
  <c r="J1319" i="15"/>
  <c r="L1319" i="15"/>
  <c r="N1319" i="15"/>
  <c r="P1319" i="15"/>
  <c r="R1319" i="15"/>
  <c r="T1319" i="15"/>
  <c r="V1319" i="15"/>
  <c r="J1320" i="15"/>
  <c r="L1320" i="15"/>
  <c r="N1320" i="15"/>
  <c r="P1320" i="15"/>
  <c r="R1320" i="15"/>
  <c r="T1320" i="15"/>
  <c r="V1320" i="15"/>
  <c r="J1321" i="15"/>
  <c r="L1321" i="15"/>
  <c r="N1321" i="15"/>
  <c r="P1321" i="15"/>
  <c r="R1321" i="15"/>
  <c r="T1321" i="15"/>
  <c r="V1321" i="15"/>
  <c r="J1322" i="15"/>
  <c r="L1322" i="15"/>
  <c r="N1322" i="15"/>
  <c r="P1322" i="15"/>
  <c r="R1322" i="15"/>
  <c r="T1322" i="15"/>
  <c r="V1322" i="15"/>
  <c r="J1323" i="15"/>
  <c r="L1323" i="15"/>
  <c r="N1323" i="15"/>
  <c r="P1323" i="15"/>
  <c r="R1323" i="15"/>
  <c r="T1323" i="15"/>
  <c r="V1323" i="15"/>
  <c r="J1324" i="15"/>
  <c r="L1324" i="15"/>
  <c r="N1324" i="15"/>
  <c r="P1324" i="15"/>
  <c r="R1324" i="15"/>
  <c r="T1324" i="15"/>
  <c r="V1324" i="15"/>
  <c r="J1325" i="15"/>
  <c r="L1325" i="15"/>
  <c r="N1325" i="15"/>
  <c r="P1325" i="15"/>
  <c r="R1325" i="15"/>
  <c r="T1325" i="15"/>
  <c r="V1325" i="15"/>
  <c r="J1326" i="15"/>
  <c r="L1326" i="15"/>
  <c r="N1326" i="15"/>
  <c r="P1326" i="15"/>
  <c r="R1326" i="15"/>
  <c r="T1326" i="15"/>
  <c r="V1326" i="15"/>
  <c r="J1327" i="15"/>
  <c r="L1327" i="15"/>
  <c r="N1327" i="15"/>
  <c r="P1327" i="15"/>
  <c r="R1327" i="15"/>
  <c r="T1327" i="15"/>
  <c r="V1327" i="15"/>
  <c r="J1328" i="15"/>
  <c r="L1328" i="15"/>
  <c r="N1328" i="15"/>
  <c r="P1328" i="15"/>
  <c r="R1328" i="15"/>
  <c r="T1328" i="15"/>
  <c r="V1328" i="15"/>
  <c r="J1329" i="15"/>
  <c r="L1329" i="15"/>
  <c r="N1329" i="15"/>
  <c r="P1329" i="15"/>
  <c r="R1329" i="15"/>
  <c r="T1329" i="15"/>
  <c r="V1329" i="15"/>
  <c r="J1330" i="15"/>
  <c r="L1330" i="15"/>
  <c r="N1330" i="15"/>
  <c r="P1330" i="15"/>
  <c r="R1330" i="15"/>
  <c r="T1330" i="15"/>
  <c r="V1330" i="15"/>
  <c r="J1331" i="15"/>
  <c r="L1331" i="15"/>
  <c r="N1331" i="15"/>
  <c r="P1331" i="15"/>
  <c r="R1331" i="15"/>
  <c r="T1331" i="15"/>
  <c r="V1331" i="15"/>
  <c r="J1332" i="15"/>
  <c r="L1332" i="15"/>
  <c r="N1332" i="15"/>
  <c r="P1332" i="15"/>
  <c r="R1332" i="15"/>
  <c r="T1332" i="15"/>
  <c r="V1332" i="15"/>
  <c r="J1333" i="15"/>
  <c r="L1333" i="15"/>
  <c r="N1333" i="15"/>
  <c r="P1333" i="15"/>
  <c r="R1333" i="15"/>
  <c r="T1333" i="15"/>
  <c r="V1333" i="15"/>
  <c r="J1334" i="15"/>
  <c r="L1334" i="15"/>
  <c r="N1334" i="15"/>
  <c r="P1334" i="15"/>
  <c r="R1334" i="15"/>
  <c r="T1334" i="15"/>
  <c r="V1334" i="15"/>
  <c r="J1335" i="15"/>
  <c r="L1335" i="15"/>
  <c r="N1335" i="15"/>
  <c r="P1335" i="15"/>
  <c r="R1335" i="15"/>
  <c r="T1335" i="15"/>
  <c r="V1335" i="15"/>
  <c r="J1336" i="15"/>
  <c r="L1336" i="15"/>
  <c r="N1336" i="15"/>
  <c r="P1336" i="15"/>
  <c r="R1336" i="15"/>
  <c r="T1336" i="15"/>
  <c r="V1336" i="15"/>
  <c r="J1337" i="15"/>
  <c r="L1337" i="15"/>
  <c r="N1337" i="15"/>
  <c r="P1337" i="15"/>
  <c r="R1337" i="15"/>
  <c r="T1337" i="15"/>
  <c r="V1337" i="15"/>
  <c r="J1338" i="15"/>
  <c r="L1338" i="15"/>
  <c r="N1338" i="15"/>
  <c r="P1338" i="15"/>
  <c r="R1338" i="15"/>
  <c r="T1338" i="15"/>
  <c r="V1338" i="15"/>
  <c r="J1339" i="15"/>
  <c r="L1339" i="15"/>
  <c r="N1339" i="15"/>
  <c r="P1339" i="15"/>
  <c r="R1339" i="15"/>
  <c r="T1339" i="15"/>
  <c r="V1339" i="15"/>
  <c r="J1340" i="15"/>
  <c r="L1340" i="15"/>
  <c r="N1340" i="15"/>
  <c r="P1340" i="15"/>
  <c r="R1340" i="15"/>
  <c r="T1340" i="15"/>
  <c r="V1340" i="15"/>
  <c r="J1341" i="15"/>
  <c r="L1341" i="15"/>
  <c r="N1341" i="15"/>
  <c r="P1341" i="15"/>
  <c r="R1341" i="15"/>
  <c r="T1341" i="15"/>
  <c r="V1341" i="15"/>
  <c r="J1342" i="15"/>
  <c r="L1342" i="15"/>
  <c r="N1342" i="15"/>
  <c r="P1342" i="15"/>
  <c r="R1342" i="15"/>
  <c r="T1342" i="15"/>
  <c r="V1342" i="15"/>
  <c r="J1343" i="15"/>
  <c r="L1343" i="15"/>
  <c r="N1343" i="15"/>
  <c r="P1343" i="15"/>
  <c r="R1343" i="15"/>
  <c r="T1343" i="15"/>
  <c r="V1343" i="15"/>
  <c r="J1344" i="15"/>
  <c r="L1344" i="15"/>
  <c r="N1344" i="15"/>
  <c r="P1344" i="15"/>
  <c r="R1344" i="15"/>
  <c r="T1344" i="15"/>
  <c r="V1344" i="15"/>
  <c r="J1345" i="15"/>
  <c r="L1345" i="15"/>
  <c r="N1345" i="15"/>
  <c r="P1345" i="15"/>
  <c r="R1345" i="15"/>
  <c r="T1345" i="15"/>
  <c r="V1345" i="15"/>
  <c r="J1346" i="15"/>
  <c r="L1346" i="15"/>
  <c r="N1346" i="15"/>
  <c r="P1346" i="15"/>
  <c r="R1346" i="15"/>
  <c r="T1346" i="15"/>
  <c r="V1346" i="15"/>
  <c r="J1347" i="15"/>
  <c r="L1347" i="15"/>
  <c r="N1347" i="15"/>
  <c r="P1347" i="15"/>
  <c r="R1347" i="15"/>
  <c r="T1347" i="15"/>
  <c r="V1347" i="15"/>
  <c r="J1348" i="15"/>
  <c r="L1348" i="15"/>
  <c r="N1348" i="15"/>
  <c r="P1348" i="15"/>
  <c r="R1348" i="15"/>
  <c r="T1348" i="15"/>
  <c r="V1348" i="15"/>
  <c r="J1349" i="15"/>
  <c r="L1349" i="15"/>
  <c r="N1349" i="15"/>
  <c r="P1349" i="15"/>
  <c r="R1349" i="15"/>
  <c r="T1349" i="15"/>
  <c r="V1349" i="15"/>
  <c r="J1350" i="15"/>
  <c r="L1350" i="15"/>
  <c r="N1350" i="15"/>
  <c r="P1350" i="15"/>
  <c r="R1350" i="15"/>
  <c r="T1350" i="15"/>
  <c r="V1350" i="15"/>
  <c r="J1351" i="15"/>
  <c r="L1351" i="15"/>
  <c r="N1351" i="15"/>
  <c r="P1351" i="15"/>
  <c r="R1351" i="15"/>
  <c r="T1351" i="15"/>
  <c r="V1351" i="15"/>
  <c r="J1352" i="15"/>
  <c r="L1352" i="15"/>
  <c r="N1352" i="15"/>
  <c r="P1352" i="15"/>
  <c r="R1352" i="15"/>
  <c r="T1352" i="15"/>
  <c r="V1352" i="15"/>
  <c r="J1353" i="15"/>
  <c r="L1353" i="15"/>
  <c r="N1353" i="15"/>
  <c r="P1353" i="15"/>
  <c r="R1353" i="15"/>
  <c r="T1353" i="15"/>
  <c r="V1353" i="15"/>
  <c r="J1354" i="15"/>
  <c r="L1354" i="15"/>
  <c r="N1354" i="15"/>
  <c r="P1354" i="15"/>
  <c r="R1354" i="15"/>
  <c r="T1354" i="15"/>
  <c r="V1354" i="15"/>
  <c r="J1355" i="15"/>
  <c r="L1355" i="15"/>
  <c r="N1355" i="15"/>
  <c r="P1355" i="15"/>
  <c r="R1355" i="15"/>
  <c r="T1355" i="15"/>
  <c r="V1355" i="15"/>
  <c r="J1356" i="15"/>
  <c r="L1356" i="15"/>
  <c r="N1356" i="15"/>
  <c r="P1356" i="15"/>
  <c r="R1356" i="15"/>
  <c r="T1356" i="15"/>
  <c r="V1356" i="15"/>
  <c r="J1357" i="15"/>
  <c r="L1357" i="15"/>
  <c r="N1357" i="15"/>
  <c r="P1357" i="15"/>
  <c r="R1357" i="15"/>
  <c r="T1357" i="15"/>
  <c r="V1357" i="15"/>
  <c r="J1358" i="15"/>
  <c r="L1358" i="15"/>
  <c r="N1358" i="15"/>
  <c r="P1358" i="15"/>
  <c r="R1358" i="15"/>
  <c r="T1358" i="15"/>
  <c r="V1358" i="15"/>
  <c r="J1359" i="15"/>
  <c r="L1359" i="15"/>
  <c r="N1359" i="15"/>
  <c r="P1359" i="15"/>
  <c r="R1359" i="15"/>
  <c r="T1359" i="15"/>
  <c r="V1359" i="15"/>
  <c r="J1360" i="15"/>
  <c r="L1360" i="15"/>
  <c r="N1360" i="15"/>
  <c r="P1360" i="15"/>
  <c r="R1360" i="15"/>
  <c r="T1360" i="15"/>
  <c r="V1360" i="15"/>
  <c r="J1361" i="15"/>
  <c r="L1361" i="15"/>
  <c r="N1361" i="15"/>
  <c r="P1361" i="15"/>
  <c r="R1361" i="15"/>
  <c r="T1361" i="15"/>
  <c r="V1361" i="15"/>
  <c r="J1362" i="15"/>
  <c r="L1362" i="15"/>
  <c r="N1362" i="15"/>
  <c r="P1362" i="15"/>
  <c r="R1362" i="15"/>
  <c r="T1362" i="15"/>
  <c r="V1362" i="15"/>
  <c r="J1363" i="15"/>
  <c r="L1363" i="15"/>
  <c r="N1363" i="15"/>
  <c r="P1363" i="15"/>
  <c r="R1363" i="15"/>
  <c r="T1363" i="15"/>
  <c r="V1363" i="15"/>
  <c r="J1364" i="15"/>
  <c r="L1364" i="15"/>
  <c r="N1364" i="15"/>
  <c r="P1364" i="15"/>
  <c r="R1364" i="15"/>
  <c r="T1364" i="15"/>
  <c r="V1364" i="15"/>
  <c r="J1365" i="15"/>
  <c r="L1365" i="15"/>
  <c r="N1365" i="15"/>
  <c r="P1365" i="15"/>
  <c r="R1365" i="15"/>
  <c r="T1365" i="15"/>
  <c r="V1365" i="15"/>
  <c r="J1366" i="15"/>
  <c r="L1366" i="15"/>
  <c r="N1366" i="15"/>
  <c r="P1366" i="15"/>
  <c r="R1366" i="15"/>
  <c r="T1366" i="15"/>
  <c r="V1366" i="15"/>
  <c r="J1367" i="15"/>
  <c r="L1367" i="15"/>
  <c r="N1367" i="15"/>
  <c r="P1367" i="15"/>
  <c r="R1367" i="15"/>
  <c r="T1367" i="15"/>
  <c r="V1367" i="15"/>
  <c r="J1368" i="15"/>
  <c r="L1368" i="15"/>
  <c r="N1368" i="15"/>
  <c r="P1368" i="15"/>
  <c r="R1368" i="15"/>
  <c r="T1368" i="15"/>
  <c r="V1368" i="15"/>
  <c r="J1369" i="15"/>
  <c r="L1369" i="15"/>
  <c r="N1369" i="15"/>
  <c r="P1369" i="15"/>
  <c r="R1369" i="15"/>
  <c r="T1369" i="15"/>
  <c r="V1369" i="15"/>
  <c r="J1370" i="15"/>
  <c r="L1370" i="15"/>
  <c r="N1370" i="15"/>
  <c r="P1370" i="15"/>
  <c r="R1370" i="15"/>
  <c r="T1370" i="15"/>
  <c r="V1370" i="15"/>
  <c r="J1371" i="15"/>
  <c r="L1371" i="15"/>
  <c r="N1371" i="15"/>
  <c r="P1371" i="15"/>
  <c r="R1371" i="15"/>
  <c r="T1371" i="15"/>
  <c r="V1371" i="15"/>
  <c r="J1372" i="15"/>
  <c r="L1372" i="15"/>
  <c r="N1372" i="15"/>
  <c r="P1372" i="15"/>
  <c r="R1372" i="15"/>
  <c r="T1372" i="15"/>
  <c r="V1372" i="15"/>
  <c r="J1373" i="15"/>
  <c r="L1373" i="15"/>
  <c r="N1373" i="15"/>
  <c r="P1373" i="15"/>
  <c r="R1373" i="15"/>
  <c r="T1373" i="15"/>
  <c r="V1373" i="15"/>
  <c r="J1374" i="15"/>
  <c r="L1374" i="15"/>
  <c r="N1374" i="15"/>
  <c r="P1374" i="15"/>
  <c r="R1374" i="15"/>
  <c r="T1374" i="15"/>
  <c r="V1374" i="15"/>
  <c r="J1375" i="15"/>
  <c r="L1375" i="15"/>
  <c r="N1375" i="15"/>
  <c r="P1375" i="15"/>
  <c r="R1375" i="15"/>
  <c r="T1375" i="15"/>
  <c r="V1375" i="15"/>
  <c r="J1376" i="15"/>
  <c r="L1376" i="15"/>
  <c r="N1376" i="15"/>
  <c r="P1376" i="15"/>
  <c r="R1376" i="15"/>
  <c r="T1376" i="15"/>
  <c r="V1376" i="15"/>
  <c r="J1377" i="15"/>
  <c r="L1377" i="15"/>
  <c r="N1377" i="15"/>
  <c r="P1377" i="15"/>
  <c r="R1377" i="15"/>
  <c r="T1377" i="15"/>
  <c r="V1377" i="15"/>
  <c r="J1378" i="15"/>
  <c r="L1378" i="15"/>
  <c r="N1378" i="15"/>
  <c r="P1378" i="15"/>
  <c r="R1378" i="15"/>
  <c r="T1378" i="15"/>
  <c r="V1378" i="15"/>
  <c r="J1379" i="15"/>
  <c r="L1379" i="15"/>
  <c r="N1379" i="15"/>
  <c r="P1379" i="15"/>
  <c r="R1379" i="15"/>
  <c r="T1379" i="15"/>
  <c r="V1379" i="15"/>
  <c r="J1380" i="15"/>
  <c r="L1380" i="15"/>
  <c r="N1380" i="15"/>
  <c r="P1380" i="15"/>
  <c r="R1380" i="15"/>
  <c r="T1380" i="15"/>
  <c r="V1380" i="15"/>
  <c r="J1381" i="15"/>
  <c r="L1381" i="15"/>
  <c r="N1381" i="15"/>
  <c r="P1381" i="15"/>
  <c r="R1381" i="15"/>
  <c r="T1381" i="15"/>
  <c r="V1381" i="15"/>
  <c r="J1382" i="15"/>
  <c r="L1382" i="15"/>
  <c r="N1382" i="15"/>
  <c r="P1382" i="15"/>
  <c r="R1382" i="15"/>
  <c r="T1382" i="15"/>
  <c r="V1382" i="15"/>
  <c r="J1383" i="15"/>
  <c r="L1383" i="15"/>
  <c r="N1383" i="15"/>
  <c r="P1383" i="15"/>
  <c r="R1383" i="15"/>
  <c r="T1383" i="15"/>
  <c r="V1383" i="15"/>
  <c r="J1384" i="15"/>
  <c r="L1384" i="15"/>
  <c r="N1384" i="15"/>
  <c r="P1384" i="15"/>
  <c r="R1384" i="15"/>
  <c r="T1384" i="15"/>
  <c r="V1384" i="15"/>
  <c r="J1385" i="15"/>
  <c r="L1385" i="15"/>
  <c r="N1385" i="15"/>
  <c r="P1385" i="15"/>
  <c r="R1385" i="15"/>
  <c r="T1385" i="15"/>
  <c r="V1385" i="15"/>
  <c r="J1386" i="15"/>
  <c r="L1386" i="15"/>
  <c r="N1386" i="15"/>
  <c r="P1386" i="15"/>
  <c r="R1386" i="15"/>
  <c r="T1386" i="15"/>
  <c r="V1386" i="15"/>
  <c r="J1387" i="15"/>
  <c r="L1387" i="15"/>
  <c r="N1387" i="15"/>
  <c r="P1387" i="15"/>
  <c r="R1387" i="15"/>
  <c r="T1387" i="15"/>
  <c r="V1387" i="15"/>
  <c r="J1388" i="15"/>
  <c r="L1388" i="15"/>
  <c r="N1388" i="15"/>
  <c r="P1388" i="15"/>
  <c r="R1388" i="15"/>
  <c r="T1388" i="15"/>
  <c r="V1388" i="15"/>
  <c r="J1389" i="15"/>
  <c r="L1389" i="15"/>
  <c r="N1389" i="15"/>
  <c r="P1389" i="15"/>
  <c r="R1389" i="15"/>
  <c r="T1389" i="15"/>
  <c r="V1389" i="15"/>
  <c r="J1390" i="15"/>
  <c r="L1390" i="15"/>
  <c r="N1390" i="15"/>
  <c r="P1390" i="15"/>
  <c r="R1390" i="15"/>
  <c r="T1390" i="15"/>
  <c r="V1390" i="15"/>
  <c r="J1391" i="15"/>
  <c r="L1391" i="15"/>
  <c r="N1391" i="15"/>
  <c r="P1391" i="15"/>
  <c r="R1391" i="15"/>
  <c r="T1391" i="15"/>
  <c r="V1391" i="15"/>
  <c r="J1392" i="15"/>
  <c r="L1392" i="15"/>
  <c r="N1392" i="15"/>
  <c r="P1392" i="15"/>
  <c r="R1392" i="15"/>
  <c r="T1392" i="15"/>
  <c r="V1392" i="15"/>
  <c r="J1393" i="15"/>
  <c r="L1393" i="15"/>
  <c r="N1393" i="15"/>
  <c r="P1393" i="15"/>
  <c r="R1393" i="15"/>
  <c r="T1393" i="15"/>
  <c r="V1393" i="15"/>
  <c r="J1394" i="15"/>
  <c r="L1394" i="15"/>
  <c r="N1394" i="15"/>
  <c r="P1394" i="15"/>
  <c r="R1394" i="15"/>
  <c r="T1394" i="15"/>
  <c r="V1394" i="15"/>
  <c r="J1395" i="15"/>
  <c r="L1395" i="15"/>
  <c r="N1395" i="15"/>
  <c r="P1395" i="15"/>
  <c r="R1395" i="15"/>
  <c r="T1395" i="15"/>
  <c r="V1395" i="15"/>
  <c r="J1396" i="15"/>
  <c r="L1396" i="15"/>
  <c r="N1396" i="15"/>
  <c r="P1396" i="15"/>
  <c r="R1396" i="15"/>
  <c r="T1396" i="15"/>
  <c r="V1396" i="15"/>
  <c r="J1397" i="15"/>
  <c r="L1397" i="15"/>
  <c r="N1397" i="15"/>
  <c r="P1397" i="15"/>
  <c r="R1397" i="15"/>
  <c r="T1397" i="15"/>
  <c r="V1397" i="15"/>
  <c r="J1398" i="15"/>
  <c r="L1398" i="15"/>
  <c r="N1398" i="15"/>
  <c r="P1398" i="15"/>
  <c r="R1398" i="15"/>
  <c r="T1398" i="15"/>
  <c r="V1398" i="15"/>
  <c r="J1399" i="15"/>
  <c r="L1399" i="15"/>
  <c r="N1399" i="15"/>
  <c r="P1399" i="15"/>
  <c r="R1399" i="15"/>
  <c r="T1399" i="15"/>
  <c r="V1399" i="15"/>
  <c r="J1400" i="15"/>
  <c r="L1400" i="15"/>
  <c r="N1400" i="15"/>
  <c r="P1400" i="15"/>
  <c r="R1400" i="15"/>
  <c r="T1400" i="15"/>
  <c r="V1400" i="15"/>
  <c r="J1401" i="15"/>
  <c r="L1401" i="15"/>
  <c r="N1401" i="15"/>
  <c r="P1401" i="15"/>
  <c r="R1401" i="15"/>
  <c r="T1401" i="15"/>
  <c r="V1401" i="15"/>
  <c r="J1402" i="15"/>
  <c r="L1402" i="15"/>
  <c r="N1402" i="15"/>
  <c r="P1402" i="15"/>
  <c r="R1402" i="15"/>
  <c r="T1402" i="15"/>
  <c r="V1402" i="15"/>
  <c r="J1403" i="15"/>
  <c r="L1403" i="15"/>
  <c r="N1403" i="15"/>
  <c r="P1403" i="15"/>
  <c r="R1403" i="15"/>
  <c r="T1403" i="15"/>
  <c r="V1403" i="15"/>
  <c r="J1404" i="15"/>
  <c r="L1404" i="15"/>
  <c r="N1404" i="15"/>
  <c r="P1404" i="15"/>
  <c r="R1404" i="15"/>
  <c r="T1404" i="15"/>
  <c r="V1404" i="15"/>
  <c r="J1405" i="15"/>
  <c r="L1405" i="15"/>
  <c r="N1405" i="15"/>
  <c r="P1405" i="15"/>
  <c r="R1405" i="15"/>
  <c r="T1405" i="15"/>
  <c r="V1405" i="15"/>
  <c r="J1406" i="15"/>
  <c r="L1406" i="15"/>
  <c r="N1406" i="15"/>
  <c r="P1406" i="15"/>
  <c r="R1406" i="15"/>
  <c r="T1406" i="15"/>
  <c r="V1406" i="15"/>
  <c r="J1407" i="15"/>
  <c r="L1407" i="15"/>
  <c r="N1407" i="15"/>
  <c r="P1407" i="15"/>
  <c r="R1407" i="15"/>
  <c r="T1407" i="15"/>
  <c r="V1407" i="15"/>
  <c r="J1408" i="15"/>
  <c r="L1408" i="15"/>
  <c r="N1408" i="15"/>
  <c r="P1408" i="15"/>
  <c r="R1408" i="15"/>
  <c r="T1408" i="15"/>
  <c r="V1408" i="15"/>
  <c r="J1409" i="15"/>
  <c r="L1409" i="15"/>
  <c r="N1409" i="15"/>
  <c r="P1409" i="15"/>
  <c r="R1409" i="15"/>
  <c r="T1409" i="15"/>
  <c r="V1409" i="15"/>
  <c r="J1410" i="15"/>
  <c r="L1410" i="15"/>
  <c r="N1410" i="15"/>
  <c r="P1410" i="15"/>
  <c r="R1410" i="15"/>
  <c r="T1410" i="15"/>
  <c r="V1410" i="15"/>
  <c r="J1411" i="15"/>
  <c r="L1411" i="15"/>
  <c r="N1411" i="15"/>
  <c r="P1411" i="15"/>
  <c r="R1411" i="15"/>
  <c r="T1411" i="15"/>
  <c r="V1411" i="15"/>
  <c r="J1412" i="15"/>
  <c r="L1412" i="15"/>
  <c r="N1412" i="15"/>
  <c r="P1412" i="15"/>
  <c r="R1412" i="15"/>
  <c r="T1412" i="15"/>
  <c r="V1412" i="15"/>
  <c r="J1413" i="15"/>
  <c r="L1413" i="15"/>
  <c r="N1413" i="15"/>
  <c r="P1413" i="15"/>
  <c r="R1413" i="15"/>
  <c r="T1413" i="15"/>
  <c r="V1413" i="15"/>
  <c r="J1414" i="15"/>
  <c r="L1414" i="15"/>
  <c r="N1414" i="15"/>
  <c r="P1414" i="15"/>
  <c r="R1414" i="15"/>
  <c r="T1414" i="15"/>
  <c r="V1414" i="15"/>
  <c r="J1415" i="15"/>
  <c r="L1415" i="15"/>
  <c r="N1415" i="15"/>
  <c r="P1415" i="15"/>
  <c r="R1415" i="15"/>
  <c r="T1415" i="15"/>
  <c r="V1415" i="15"/>
  <c r="J1416" i="15"/>
  <c r="L1416" i="15"/>
  <c r="N1416" i="15"/>
  <c r="P1416" i="15"/>
  <c r="R1416" i="15"/>
  <c r="T1416" i="15"/>
  <c r="V1416" i="15"/>
  <c r="J1417" i="15"/>
  <c r="L1417" i="15"/>
  <c r="N1417" i="15"/>
  <c r="P1417" i="15"/>
  <c r="R1417" i="15"/>
  <c r="T1417" i="15"/>
  <c r="V1417" i="15"/>
  <c r="J1418" i="15"/>
  <c r="L1418" i="15"/>
  <c r="N1418" i="15"/>
  <c r="P1418" i="15"/>
  <c r="R1418" i="15"/>
  <c r="T1418" i="15"/>
  <c r="V1418" i="15"/>
  <c r="J1419" i="15"/>
  <c r="L1419" i="15"/>
  <c r="N1419" i="15"/>
  <c r="P1419" i="15"/>
  <c r="R1419" i="15"/>
  <c r="T1419" i="15"/>
  <c r="V1419" i="15"/>
  <c r="J1420" i="15"/>
  <c r="L1420" i="15"/>
  <c r="N1420" i="15"/>
  <c r="P1420" i="15"/>
  <c r="R1420" i="15"/>
  <c r="T1420" i="15"/>
  <c r="V1420" i="15"/>
  <c r="J1421" i="15"/>
  <c r="L1421" i="15"/>
  <c r="N1421" i="15"/>
  <c r="P1421" i="15"/>
  <c r="R1421" i="15"/>
  <c r="T1421" i="15"/>
  <c r="V1421" i="15"/>
  <c r="J1422" i="15"/>
  <c r="L1422" i="15"/>
  <c r="N1422" i="15"/>
  <c r="P1422" i="15"/>
  <c r="R1422" i="15"/>
  <c r="T1422" i="15"/>
  <c r="V1422" i="15"/>
  <c r="J1423" i="15"/>
  <c r="L1423" i="15"/>
  <c r="N1423" i="15"/>
  <c r="P1423" i="15"/>
  <c r="R1423" i="15"/>
  <c r="T1423" i="15"/>
  <c r="V1423" i="15"/>
  <c r="J1424" i="15"/>
  <c r="L1424" i="15"/>
  <c r="N1424" i="15"/>
  <c r="P1424" i="15"/>
  <c r="R1424" i="15"/>
  <c r="T1424" i="15"/>
  <c r="V1424" i="15"/>
  <c r="J1425" i="15"/>
  <c r="L1425" i="15"/>
  <c r="N1425" i="15"/>
  <c r="P1425" i="15"/>
  <c r="R1425" i="15"/>
  <c r="T1425" i="15"/>
  <c r="V1425" i="15"/>
  <c r="J1426" i="15"/>
  <c r="L1426" i="15"/>
  <c r="N1426" i="15"/>
  <c r="P1426" i="15"/>
  <c r="R1426" i="15"/>
  <c r="T1426" i="15"/>
  <c r="V1426" i="15"/>
  <c r="J1427" i="15"/>
  <c r="L1427" i="15"/>
  <c r="N1427" i="15"/>
  <c r="P1427" i="15"/>
  <c r="R1427" i="15"/>
  <c r="T1427" i="15"/>
  <c r="V1427" i="15"/>
  <c r="J1428" i="15"/>
  <c r="L1428" i="15"/>
  <c r="N1428" i="15"/>
  <c r="P1428" i="15"/>
  <c r="R1428" i="15"/>
  <c r="T1428" i="15"/>
  <c r="V1428" i="15"/>
  <c r="J1429" i="15"/>
  <c r="L1429" i="15"/>
  <c r="N1429" i="15"/>
  <c r="P1429" i="15"/>
  <c r="R1429" i="15"/>
  <c r="T1429" i="15"/>
  <c r="V1429" i="15"/>
  <c r="J1430" i="15"/>
  <c r="L1430" i="15"/>
  <c r="N1430" i="15"/>
  <c r="P1430" i="15"/>
  <c r="R1430" i="15"/>
  <c r="T1430" i="15"/>
  <c r="V1430" i="15"/>
  <c r="J1431" i="15"/>
  <c r="L1431" i="15"/>
  <c r="N1431" i="15"/>
  <c r="P1431" i="15"/>
  <c r="R1431" i="15"/>
  <c r="T1431" i="15"/>
  <c r="V1431" i="15"/>
  <c r="J1432" i="15"/>
  <c r="L1432" i="15"/>
  <c r="N1432" i="15"/>
  <c r="P1432" i="15"/>
  <c r="R1432" i="15"/>
  <c r="T1432" i="15"/>
  <c r="V1432" i="15"/>
  <c r="J1433" i="15"/>
  <c r="L1433" i="15"/>
  <c r="N1433" i="15"/>
  <c r="P1433" i="15"/>
  <c r="R1433" i="15"/>
  <c r="T1433" i="15"/>
  <c r="V1433" i="15"/>
  <c r="J1434" i="15"/>
  <c r="L1434" i="15"/>
  <c r="N1434" i="15"/>
  <c r="P1434" i="15"/>
  <c r="R1434" i="15"/>
  <c r="T1434" i="15"/>
  <c r="V1434" i="15"/>
  <c r="J1435" i="15"/>
  <c r="L1435" i="15"/>
  <c r="N1435" i="15"/>
  <c r="P1435" i="15"/>
  <c r="R1435" i="15"/>
  <c r="T1435" i="15"/>
  <c r="V1435" i="15"/>
  <c r="J1436" i="15"/>
  <c r="L1436" i="15"/>
  <c r="N1436" i="15"/>
  <c r="P1436" i="15"/>
  <c r="R1436" i="15"/>
  <c r="T1436" i="15"/>
  <c r="V1436" i="15"/>
  <c r="J1437" i="15"/>
  <c r="L1437" i="15"/>
  <c r="N1437" i="15"/>
  <c r="P1437" i="15"/>
  <c r="R1437" i="15"/>
  <c r="T1437" i="15"/>
  <c r="V1437" i="15"/>
  <c r="J1438" i="15"/>
  <c r="L1438" i="15"/>
  <c r="N1438" i="15"/>
  <c r="P1438" i="15"/>
  <c r="R1438" i="15"/>
  <c r="T1438" i="15"/>
  <c r="V1438" i="15"/>
  <c r="J1439" i="15"/>
  <c r="L1439" i="15"/>
  <c r="N1439" i="15"/>
  <c r="P1439" i="15"/>
  <c r="R1439" i="15"/>
  <c r="T1439" i="15"/>
  <c r="V1439" i="15"/>
  <c r="J1440" i="15"/>
  <c r="L1440" i="15"/>
  <c r="N1440" i="15"/>
  <c r="P1440" i="15"/>
  <c r="R1440" i="15"/>
  <c r="T1440" i="15"/>
  <c r="V1440" i="15"/>
  <c r="J1441" i="15"/>
  <c r="L1441" i="15"/>
  <c r="N1441" i="15"/>
  <c r="P1441" i="15"/>
  <c r="R1441" i="15"/>
  <c r="T1441" i="15"/>
  <c r="V1441" i="15"/>
  <c r="J1442" i="15"/>
  <c r="L1442" i="15"/>
  <c r="N1442" i="15"/>
  <c r="P1442" i="15"/>
  <c r="R1442" i="15"/>
  <c r="T1442" i="15"/>
  <c r="V1442" i="15"/>
  <c r="J1443" i="15"/>
  <c r="L1443" i="15"/>
  <c r="N1443" i="15"/>
  <c r="P1443" i="15"/>
  <c r="R1443" i="15"/>
  <c r="T1443" i="15"/>
  <c r="V1443" i="15"/>
  <c r="J1444" i="15"/>
  <c r="L1444" i="15"/>
  <c r="N1444" i="15"/>
  <c r="P1444" i="15"/>
  <c r="R1444" i="15"/>
  <c r="T1444" i="15"/>
  <c r="V1444" i="15"/>
  <c r="J1445" i="15"/>
  <c r="L1445" i="15"/>
  <c r="N1445" i="15"/>
  <c r="P1445" i="15"/>
  <c r="R1445" i="15"/>
  <c r="T1445" i="15"/>
  <c r="V1445" i="15"/>
  <c r="J1446" i="15"/>
  <c r="L1446" i="15"/>
  <c r="N1446" i="15"/>
  <c r="P1446" i="15"/>
  <c r="R1446" i="15"/>
  <c r="T1446" i="15"/>
  <c r="V1446" i="15"/>
  <c r="J1447" i="15"/>
  <c r="L1447" i="15"/>
  <c r="N1447" i="15"/>
  <c r="P1447" i="15"/>
  <c r="R1447" i="15"/>
  <c r="T1447" i="15"/>
  <c r="V1447" i="15"/>
  <c r="J1448" i="15"/>
  <c r="L1448" i="15"/>
  <c r="N1448" i="15"/>
  <c r="P1448" i="15"/>
  <c r="R1448" i="15"/>
  <c r="T1448" i="15"/>
  <c r="V1448" i="15"/>
  <c r="J1449" i="15"/>
  <c r="L1449" i="15"/>
  <c r="N1449" i="15"/>
  <c r="P1449" i="15"/>
  <c r="R1449" i="15"/>
  <c r="T1449" i="15"/>
  <c r="V1449" i="15"/>
  <c r="J1450" i="15"/>
  <c r="L1450" i="15"/>
  <c r="N1450" i="15"/>
  <c r="P1450" i="15"/>
  <c r="R1450" i="15"/>
  <c r="T1450" i="15"/>
  <c r="V1450" i="15"/>
  <c r="J1451" i="15"/>
  <c r="L1451" i="15"/>
  <c r="N1451" i="15"/>
  <c r="P1451" i="15"/>
  <c r="R1451" i="15"/>
  <c r="T1451" i="15"/>
  <c r="V1451" i="15"/>
  <c r="J1452" i="15"/>
  <c r="L1452" i="15"/>
  <c r="N1452" i="15"/>
  <c r="P1452" i="15"/>
  <c r="R1452" i="15"/>
  <c r="T1452" i="15"/>
  <c r="V1452" i="15"/>
  <c r="J1453" i="15"/>
  <c r="L1453" i="15"/>
  <c r="N1453" i="15"/>
  <c r="P1453" i="15"/>
  <c r="R1453" i="15"/>
  <c r="T1453" i="15"/>
  <c r="V1453" i="15"/>
  <c r="J1454" i="15"/>
  <c r="L1454" i="15"/>
  <c r="N1454" i="15"/>
  <c r="P1454" i="15"/>
  <c r="R1454" i="15"/>
  <c r="T1454" i="15"/>
  <c r="V1454" i="15"/>
  <c r="J1455" i="15"/>
  <c r="L1455" i="15"/>
  <c r="N1455" i="15"/>
  <c r="P1455" i="15"/>
  <c r="R1455" i="15"/>
  <c r="T1455" i="15"/>
  <c r="V1455" i="15"/>
  <c r="J1456" i="15"/>
  <c r="L1456" i="15"/>
  <c r="N1456" i="15"/>
  <c r="P1456" i="15"/>
  <c r="R1456" i="15"/>
  <c r="T1456" i="15"/>
  <c r="V1456" i="15"/>
  <c r="J1457" i="15"/>
  <c r="L1457" i="15"/>
  <c r="N1457" i="15"/>
  <c r="P1457" i="15"/>
  <c r="R1457" i="15"/>
  <c r="T1457" i="15"/>
  <c r="V1457" i="15"/>
  <c r="J1458" i="15"/>
  <c r="L1458" i="15"/>
  <c r="N1458" i="15"/>
  <c r="P1458" i="15"/>
  <c r="R1458" i="15"/>
  <c r="T1458" i="15"/>
  <c r="V1458" i="15"/>
  <c r="J1459" i="15"/>
  <c r="L1459" i="15"/>
  <c r="N1459" i="15"/>
  <c r="P1459" i="15"/>
  <c r="R1459" i="15"/>
  <c r="T1459" i="15"/>
  <c r="V1459" i="15"/>
  <c r="J1460" i="15"/>
  <c r="L1460" i="15"/>
  <c r="N1460" i="15"/>
  <c r="P1460" i="15"/>
  <c r="R1460" i="15"/>
  <c r="T1460" i="15"/>
  <c r="V1460" i="15"/>
  <c r="J1461" i="15"/>
  <c r="L1461" i="15"/>
  <c r="N1461" i="15"/>
  <c r="P1461" i="15"/>
  <c r="R1461" i="15"/>
  <c r="T1461" i="15"/>
  <c r="V1461" i="15"/>
  <c r="J1462" i="15"/>
  <c r="L1462" i="15"/>
  <c r="N1462" i="15"/>
  <c r="P1462" i="15"/>
  <c r="R1462" i="15"/>
  <c r="T1462" i="15"/>
  <c r="V1462" i="15"/>
  <c r="J1463" i="15"/>
  <c r="L1463" i="15"/>
  <c r="N1463" i="15"/>
  <c r="P1463" i="15"/>
  <c r="R1463" i="15"/>
  <c r="T1463" i="15"/>
  <c r="V1463" i="15"/>
  <c r="J1464" i="15"/>
  <c r="L1464" i="15"/>
  <c r="N1464" i="15"/>
  <c r="P1464" i="15"/>
  <c r="R1464" i="15"/>
  <c r="T1464" i="15"/>
  <c r="V1464" i="15"/>
  <c r="J1465" i="15"/>
  <c r="L1465" i="15"/>
  <c r="N1465" i="15"/>
  <c r="P1465" i="15"/>
  <c r="R1465" i="15"/>
  <c r="T1465" i="15"/>
  <c r="V1465" i="15"/>
  <c r="J1466" i="15"/>
  <c r="L1466" i="15"/>
  <c r="N1466" i="15"/>
  <c r="P1466" i="15"/>
  <c r="R1466" i="15"/>
  <c r="T1466" i="15"/>
  <c r="V1466" i="15"/>
  <c r="J1467" i="15"/>
  <c r="L1467" i="15"/>
  <c r="N1467" i="15"/>
  <c r="P1467" i="15"/>
  <c r="R1467" i="15"/>
  <c r="T1467" i="15"/>
  <c r="V1467" i="15"/>
  <c r="J1468" i="15"/>
  <c r="L1468" i="15"/>
  <c r="N1468" i="15"/>
  <c r="P1468" i="15"/>
  <c r="R1468" i="15"/>
  <c r="T1468" i="15"/>
  <c r="V1468" i="15"/>
  <c r="J1469" i="15"/>
  <c r="L1469" i="15"/>
  <c r="N1469" i="15"/>
  <c r="P1469" i="15"/>
  <c r="R1469" i="15"/>
  <c r="T1469" i="15"/>
  <c r="V1469" i="15"/>
  <c r="J1470" i="15"/>
  <c r="L1470" i="15"/>
  <c r="N1470" i="15"/>
  <c r="P1470" i="15"/>
  <c r="R1470" i="15"/>
  <c r="T1470" i="15"/>
  <c r="V1470" i="15"/>
  <c r="J1471" i="15"/>
  <c r="L1471" i="15"/>
  <c r="N1471" i="15"/>
  <c r="P1471" i="15"/>
  <c r="R1471" i="15"/>
  <c r="T1471" i="15"/>
  <c r="V1471" i="15"/>
  <c r="J1472" i="15"/>
  <c r="L1472" i="15"/>
  <c r="N1472" i="15"/>
  <c r="P1472" i="15"/>
  <c r="R1472" i="15"/>
  <c r="T1472" i="15"/>
  <c r="V1472" i="15"/>
  <c r="J1473" i="15"/>
  <c r="L1473" i="15"/>
  <c r="N1473" i="15"/>
  <c r="P1473" i="15"/>
  <c r="R1473" i="15"/>
  <c r="T1473" i="15"/>
  <c r="V1473" i="15"/>
  <c r="J1474" i="15"/>
  <c r="L1474" i="15"/>
  <c r="N1474" i="15"/>
  <c r="P1474" i="15"/>
  <c r="R1474" i="15"/>
  <c r="T1474" i="15"/>
  <c r="V1474" i="15"/>
  <c r="J1475" i="15"/>
  <c r="L1475" i="15"/>
  <c r="N1475" i="15"/>
  <c r="P1475" i="15"/>
  <c r="R1475" i="15"/>
  <c r="T1475" i="15"/>
  <c r="V1475" i="15"/>
  <c r="J1476" i="15"/>
  <c r="L1476" i="15"/>
  <c r="N1476" i="15"/>
  <c r="P1476" i="15"/>
  <c r="R1476" i="15"/>
  <c r="T1476" i="15"/>
  <c r="V1476" i="15"/>
  <c r="J1477" i="15"/>
  <c r="L1477" i="15"/>
  <c r="N1477" i="15"/>
  <c r="P1477" i="15"/>
  <c r="R1477" i="15"/>
  <c r="T1477" i="15"/>
  <c r="V1477" i="15"/>
  <c r="J1478" i="15"/>
  <c r="L1478" i="15"/>
  <c r="N1478" i="15"/>
  <c r="P1478" i="15"/>
  <c r="R1478" i="15"/>
  <c r="T1478" i="15"/>
  <c r="V1478" i="15"/>
  <c r="J1479" i="15"/>
  <c r="L1479" i="15"/>
  <c r="N1479" i="15"/>
  <c r="P1479" i="15"/>
  <c r="R1479" i="15"/>
  <c r="T1479" i="15"/>
  <c r="V1479" i="15"/>
  <c r="J1480" i="15"/>
  <c r="L1480" i="15"/>
  <c r="N1480" i="15"/>
  <c r="P1480" i="15"/>
  <c r="R1480" i="15"/>
  <c r="T1480" i="15"/>
  <c r="V1480" i="15"/>
  <c r="J1481" i="15"/>
  <c r="L1481" i="15"/>
  <c r="N1481" i="15"/>
  <c r="P1481" i="15"/>
  <c r="R1481" i="15"/>
  <c r="T1481" i="15"/>
  <c r="V1481" i="15"/>
  <c r="J1482" i="15"/>
  <c r="L1482" i="15"/>
  <c r="N1482" i="15"/>
  <c r="P1482" i="15"/>
  <c r="R1482" i="15"/>
  <c r="T1482" i="15"/>
  <c r="V1482" i="15"/>
  <c r="J1483" i="15"/>
  <c r="L1483" i="15"/>
  <c r="N1483" i="15"/>
  <c r="P1483" i="15"/>
  <c r="R1483" i="15"/>
  <c r="T1483" i="15"/>
  <c r="V1483" i="15"/>
  <c r="J1484" i="15"/>
  <c r="L1484" i="15"/>
  <c r="N1484" i="15"/>
  <c r="P1484" i="15"/>
  <c r="R1484" i="15"/>
  <c r="T1484" i="15"/>
  <c r="V1484" i="15"/>
  <c r="J1485" i="15"/>
  <c r="L1485" i="15"/>
  <c r="N1485" i="15"/>
  <c r="P1485" i="15"/>
  <c r="R1485" i="15"/>
  <c r="T1485" i="15"/>
  <c r="V1485" i="15"/>
  <c r="J1486" i="15"/>
  <c r="L1486" i="15"/>
  <c r="N1486" i="15"/>
  <c r="P1486" i="15"/>
  <c r="R1486" i="15"/>
  <c r="T1486" i="15"/>
  <c r="V1486" i="15"/>
  <c r="J1487" i="15"/>
  <c r="L1487" i="15"/>
  <c r="N1487" i="15"/>
  <c r="P1487" i="15"/>
  <c r="R1487" i="15"/>
  <c r="T1487" i="15"/>
  <c r="V1487" i="15"/>
  <c r="J1488" i="15"/>
  <c r="L1488" i="15"/>
  <c r="N1488" i="15"/>
  <c r="P1488" i="15"/>
  <c r="R1488" i="15"/>
  <c r="T1488" i="15"/>
  <c r="V1488" i="15"/>
  <c r="J1489" i="15"/>
  <c r="L1489" i="15"/>
  <c r="N1489" i="15"/>
  <c r="P1489" i="15"/>
  <c r="R1489" i="15"/>
  <c r="T1489" i="15"/>
  <c r="V1489" i="15"/>
  <c r="J1490" i="15"/>
  <c r="L1490" i="15"/>
  <c r="N1490" i="15"/>
  <c r="P1490" i="15"/>
  <c r="R1490" i="15"/>
  <c r="T1490" i="15"/>
  <c r="V1490" i="15"/>
  <c r="J1491" i="15"/>
  <c r="L1491" i="15"/>
  <c r="N1491" i="15"/>
  <c r="P1491" i="15"/>
  <c r="R1491" i="15"/>
  <c r="T1491" i="15"/>
  <c r="V1491" i="15"/>
  <c r="J1492" i="15"/>
  <c r="L1492" i="15"/>
  <c r="N1492" i="15"/>
  <c r="P1492" i="15"/>
  <c r="R1492" i="15"/>
  <c r="T1492" i="15"/>
  <c r="V1492" i="15"/>
  <c r="J1493" i="15"/>
  <c r="L1493" i="15"/>
  <c r="N1493" i="15"/>
  <c r="P1493" i="15"/>
  <c r="R1493" i="15"/>
  <c r="T1493" i="15"/>
  <c r="V1493" i="15"/>
  <c r="J1494" i="15"/>
  <c r="L1494" i="15"/>
  <c r="N1494" i="15"/>
  <c r="P1494" i="15"/>
  <c r="R1494" i="15"/>
  <c r="T1494" i="15"/>
  <c r="V1494" i="15"/>
  <c r="J1495" i="15"/>
  <c r="L1495" i="15"/>
  <c r="N1495" i="15"/>
  <c r="P1495" i="15"/>
  <c r="R1495" i="15"/>
  <c r="T1495" i="15"/>
  <c r="V1495" i="15"/>
  <c r="J1496" i="15"/>
  <c r="L1496" i="15"/>
  <c r="N1496" i="15"/>
  <c r="P1496" i="15"/>
  <c r="R1496" i="15"/>
  <c r="T1496" i="15"/>
  <c r="V1496" i="15"/>
  <c r="J1497" i="15"/>
  <c r="L1497" i="15"/>
  <c r="N1497" i="15"/>
  <c r="P1497" i="15"/>
  <c r="R1497" i="15"/>
  <c r="T1497" i="15"/>
  <c r="V1497" i="15"/>
  <c r="J1498" i="15"/>
  <c r="L1498" i="15"/>
  <c r="N1498" i="15"/>
  <c r="P1498" i="15"/>
  <c r="R1498" i="15"/>
  <c r="T1498" i="15"/>
  <c r="V1498" i="15"/>
  <c r="J1499" i="15"/>
  <c r="L1499" i="15"/>
  <c r="N1499" i="15"/>
  <c r="P1499" i="15"/>
  <c r="R1499" i="15"/>
  <c r="T1499" i="15"/>
  <c r="V1499" i="15"/>
  <c r="J1500" i="15"/>
  <c r="L1500" i="15"/>
  <c r="N1500" i="15"/>
  <c r="P1500" i="15"/>
  <c r="R1500" i="15"/>
  <c r="T1500" i="15"/>
  <c r="V1500" i="15"/>
  <c r="J1501" i="15"/>
  <c r="L1501" i="15"/>
  <c r="N1501" i="15"/>
  <c r="P1501" i="15"/>
  <c r="R1501" i="15"/>
  <c r="T1501" i="15"/>
  <c r="V1501" i="15"/>
  <c r="J1502" i="15"/>
  <c r="L1502" i="15"/>
  <c r="N1502" i="15"/>
  <c r="P1502" i="15"/>
  <c r="R1502" i="15"/>
  <c r="T1502" i="15"/>
  <c r="V1502" i="15"/>
  <c r="J1503" i="15"/>
  <c r="L1503" i="15"/>
  <c r="N1503" i="15"/>
  <c r="P1503" i="15"/>
  <c r="R1503" i="15"/>
  <c r="T1503" i="15"/>
  <c r="V1503" i="15"/>
  <c r="J1504" i="15"/>
  <c r="L1504" i="15"/>
  <c r="N1504" i="15"/>
  <c r="P1504" i="15"/>
  <c r="R1504" i="15"/>
  <c r="T1504" i="15"/>
  <c r="V1504" i="15"/>
  <c r="J1505" i="15"/>
  <c r="L1505" i="15"/>
  <c r="N1505" i="15"/>
  <c r="P1505" i="15"/>
  <c r="R1505" i="15"/>
  <c r="T1505" i="15"/>
  <c r="V1505" i="15"/>
  <c r="J1506" i="15"/>
  <c r="L1506" i="15"/>
  <c r="N1506" i="15"/>
  <c r="P1506" i="15"/>
  <c r="R1506" i="15"/>
  <c r="T1506" i="15"/>
  <c r="V1506" i="15"/>
  <c r="J1507" i="15"/>
  <c r="L1507" i="15"/>
  <c r="N1507" i="15"/>
  <c r="P1507" i="15"/>
  <c r="R1507" i="15"/>
  <c r="T1507" i="15"/>
  <c r="V1507" i="15"/>
  <c r="J1508" i="15"/>
  <c r="L1508" i="15"/>
  <c r="N1508" i="15"/>
  <c r="P1508" i="15"/>
  <c r="R1508" i="15"/>
  <c r="T1508" i="15"/>
  <c r="V1508" i="15"/>
  <c r="J1509" i="15"/>
  <c r="L1509" i="15"/>
  <c r="N1509" i="15"/>
  <c r="P1509" i="15"/>
  <c r="R1509" i="15"/>
  <c r="T1509" i="15"/>
  <c r="V1509" i="15"/>
  <c r="J1510" i="15"/>
  <c r="L1510" i="15"/>
  <c r="N1510" i="15"/>
  <c r="P1510" i="15"/>
  <c r="R1510" i="15"/>
  <c r="T1510" i="15"/>
  <c r="V1510" i="15"/>
  <c r="J1511" i="15"/>
  <c r="L1511" i="15"/>
  <c r="N1511" i="15"/>
  <c r="P1511" i="15"/>
  <c r="R1511" i="15"/>
  <c r="T1511" i="15"/>
  <c r="V1511" i="15"/>
  <c r="J1512" i="15"/>
  <c r="L1512" i="15"/>
  <c r="N1512" i="15"/>
  <c r="P1512" i="15"/>
  <c r="R1512" i="15"/>
  <c r="T1512" i="15"/>
  <c r="V1512" i="15"/>
  <c r="J1513" i="15"/>
  <c r="L1513" i="15"/>
  <c r="N1513" i="15"/>
  <c r="P1513" i="15"/>
  <c r="R1513" i="15"/>
  <c r="T1513" i="15"/>
  <c r="V1513" i="15"/>
  <c r="J1514" i="15"/>
  <c r="L1514" i="15"/>
  <c r="N1514" i="15"/>
  <c r="P1514" i="15"/>
  <c r="R1514" i="15"/>
  <c r="T1514" i="15"/>
  <c r="V1514" i="15"/>
  <c r="J1515" i="15"/>
  <c r="L1515" i="15"/>
  <c r="N1515" i="15"/>
  <c r="P1515" i="15"/>
  <c r="R1515" i="15"/>
  <c r="T1515" i="15"/>
  <c r="V1515" i="15"/>
  <c r="J1516" i="15"/>
  <c r="L1516" i="15"/>
  <c r="N1516" i="15"/>
  <c r="P1516" i="15"/>
  <c r="R1516" i="15"/>
  <c r="T1516" i="15"/>
  <c r="V1516" i="15"/>
  <c r="J1517" i="15"/>
  <c r="L1517" i="15"/>
  <c r="N1517" i="15"/>
  <c r="P1517" i="15"/>
  <c r="R1517" i="15"/>
  <c r="T1517" i="15"/>
  <c r="V1517" i="15"/>
  <c r="J1518" i="15"/>
  <c r="L1518" i="15"/>
  <c r="N1518" i="15"/>
  <c r="P1518" i="15"/>
  <c r="R1518" i="15"/>
  <c r="T1518" i="15"/>
  <c r="V1518" i="15"/>
  <c r="J1519" i="15"/>
  <c r="L1519" i="15"/>
  <c r="N1519" i="15"/>
  <c r="P1519" i="15"/>
  <c r="R1519" i="15"/>
  <c r="T1519" i="15"/>
  <c r="V1519" i="15"/>
  <c r="J1520" i="15"/>
  <c r="L1520" i="15"/>
  <c r="N1520" i="15"/>
  <c r="P1520" i="15"/>
  <c r="R1520" i="15"/>
  <c r="T1520" i="15"/>
  <c r="V1520" i="15"/>
  <c r="J1521" i="15"/>
  <c r="L1521" i="15"/>
  <c r="N1521" i="15"/>
  <c r="P1521" i="15"/>
  <c r="R1521" i="15"/>
  <c r="T1521" i="15"/>
  <c r="V1521" i="15"/>
  <c r="J1522" i="15"/>
  <c r="L1522" i="15"/>
  <c r="N1522" i="15"/>
  <c r="P1522" i="15"/>
  <c r="R1522" i="15"/>
  <c r="T1522" i="15"/>
  <c r="V1522" i="15"/>
  <c r="J1523" i="15"/>
  <c r="L1523" i="15"/>
  <c r="N1523" i="15"/>
  <c r="P1523" i="15"/>
  <c r="R1523" i="15"/>
  <c r="T1523" i="15"/>
  <c r="V1523" i="15"/>
  <c r="J1524" i="15"/>
  <c r="L1524" i="15"/>
  <c r="N1524" i="15"/>
  <c r="P1524" i="15"/>
  <c r="R1524" i="15"/>
  <c r="T1524" i="15"/>
  <c r="V1524" i="15"/>
  <c r="J1525" i="15"/>
  <c r="L1525" i="15"/>
  <c r="N1525" i="15"/>
  <c r="P1525" i="15"/>
  <c r="R1525" i="15"/>
  <c r="T1525" i="15"/>
  <c r="V1525" i="15"/>
  <c r="J1526" i="15"/>
  <c r="L1526" i="15"/>
  <c r="N1526" i="15"/>
  <c r="P1526" i="15"/>
  <c r="R1526" i="15"/>
  <c r="T1526" i="15"/>
  <c r="V1526" i="15"/>
  <c r="J1527" i="15"/>
  <c r="L1527" i="15"/>
  <c r="N1527" i="15"/>
  <c r="P1527" i="15"/>
  <c r="R1527" i="15"/>
  <c r="T1527" i="15"/>
  <c r="V1527" i="15"/>
  <c r="J1528" i="15"/>
  <c r="L1528" i="15"/>
  <c r="N1528" i="15"/>
  <c r="P1528" i="15"/>
  <c r="R1528" i="15"/>
  <c r="T1528" i="15"/>
  <c r="V1528" i="15"/>
  <c r="J1529" i="15"/>
  <c r="L1529" i="15"/>
  <c r="N1529" i="15"/>
  <c r="P1529" i="15"/>
  <c r="R1529" i="15"/>
  <c r="T1529" i="15"/>
  <c r="V1529" i="15"/>
  <c r="J1530" i="15"/>
  <c r="L1530" i="15"/>
  <c r="N1530" i="15"/>
  <c r="P1530" i="15"/>
  <c r="R1530" i="15"/>
  <c r="T1530" i="15"/>
  <c r="V1530" i="15"/>
  <c r="J1531" i="15"/>
  <c r="L1531" i="15"/>
  <c r="N1531" i="15"/>
  <c r="P1531" i="15"/>
  <c r="R1531" i="15"/>
  <c r="T1531" i="15"/>
  <c r="V1531" i="15"/>
  <c r="J1532" i="15"/>
  <c r="L1532" i="15"/>
  <c r="N1532" i="15"/>
  <c r="P1532" i="15"/>
  <c r="R1532" i="15"/>
  <c r="T1532" i="15"/>
  <c r="V1532" i="15"/>
  <c r="J1533" i="15"/>
  <c r="L1533" i="15"/>
  <c r="N1533" i="15"/>
  <c r="P1533" i="15"/>
  <c r="R1533" i="15"/>
  <c r="T1533" i="15"/>
  <c r="V1533" i="15"/>
  <c r="J1534" i="15"/>
  <c r="L1534" i="15"/>
  <c r="N1534" i="15"/>
  <c r="P1534" i="15"/>
  <c r="R1534" i="15"/>
  <c r="T1534" i="15"/>
  <c r="V1534" i="15"/>
  <c r="J1535" i="15"/>
  <c r="L1535" i="15"/>
  <c r="N1535" i="15"/>
  <c r="P1535" i="15"/>
  <c r="R1535" i="15"/>
  <c r="T1535" i="15"/>
  <c r="V1535" i="15"/>
  <c r="J1536" i="15"/>
  <c r="L1536" i="15"/>
  <c r="N1536" i="15"/>
  <c r="P1536" i="15"/>
  <c r="R1536" i="15"/>
  <c r="T1536" i="15"/>
  <c r="V1536" i="15"/>
  <c r="J1537" i="15"/>
  <c r="L1537" i="15"/>
  <c r="N1537" i="15"/>
  <c r="P1537" i="15"/>
  <c r="R1537" i="15"/>
  <c r="T1537" i="15"/>
  <c r="V1537" i="15"/>
  <c r="J1538" i="15"/>
  <c r="L1538" i="15"/>
  <c r="N1538" i="15"/>
  <c r="P1538" i="15"/>
  <c r="R1538" i="15"/>
  <c r="T1538" i="15"/>
  <c r="V1538" i="15"/>
  <c r="J1539" i="15"/>
  <c r="L1539" i="15"/>
  <c r="N1539" i="15"/>
  <c r="P1539" i="15"/>
  <c r="R1539" i="15"/>
  <c r="T1539" i="15"/>
  <c r="V1539" i="15"/>
  <c r="J1540" i="15"/>
  <c r="L1540" i="15"/>
  <c r="N1540" i="15"/>
  <c r="P1540" i="15"/>
  <c r="R1540" i="15"/>
  <c r="T1540" i="15"/>
  <c r="V1540" i="15"/>
  <c r="J1541" i="15"/>
  <c r="L1541" i="15"/>
  <c r="N1541" i="15"/>
  <c r="P1541" i="15"/>
  <c r="R1541" i="15"/>
  <c r="T1541" i="15"/>
  <c r="V1541" i="15"/>
  <c r="J1542" i="15"/>
  <c r="L1542" i="15"/>
  <c r="N1542" i="15"/>
  <c r="P1542" i="15"/>
  <c r="R1542" i="15"/>
  <c r="T1542" i="15"/>
  <c r="V1542" i="15"/>
  <c r="J1543" i="15"/>
  <c r="L1543" i="15"/>
  <c r="N1543" i="15"/>
  <c r="P1543" i="15"/>
  <c r="R1543" i="15"/>
  <c r="T1543" i="15"/>
  <c r="V1543" i="15"/>
  <c r="J1544" i="15"/>
  <c r="L1544" i="15"/>
  <c r="N1544" i="15"/>
  <c r="P1544" i="15"/>
  <c r="R1544" i="15"/>
  <c r="T1544" i="15"/>
  <c r="V1544" i="15"/>
  <c r="J1545" i="15"/>
  <c r="L1545" i="15"/>
  <c r="N1545" i="15"/>
  <c r="P1545" i="15"/>
  <c r="R1545" i="15"/>
  <c r="T1545" i="15"/>
  <c r="V1545" i="15"/>
  <c r="J1546" i="15"/>
  <c r="L1546" i="15"/>
  <c r="N1546" i="15"/>
  <c r="P1546" i="15"/>
  <c r="R1546" i="15"/>
  <c r="T1546" i="15"/>
  <c r="V1546" i="15"/>
  <c r="J1547" i="15"/>
  <c r="L1547" i="15"/>
  <c r="N1547" i="15"/>
  <c r="P1547" i="15"/>
  <c r="R1547" i="15"/>
  <c r="T1547" i="15"/>
  <c r="V1547" i="15"/>
  <c r="J1548" i="15"/>
  <c r="L1548" i="15"/>
  <c r="N1548" i="15"/>
  <c r="P1548" i="15"/>
  <c r="R1548" i="15"/>
  <c r="T1548" i="15"/>
  <c r="V1548" i="15"/>
  <c r="J1549" i="15"/>
  <c r="L1549" i="15"/>
  <c r="N1549" i="15"/>
  <c r="P1549" i="15"/>
  <c r="R1549" i="15"/>
  <c r="T1549" i="15"/>
  <c r="V1549" i="15"/>
  <c r="J1550" i="15"/>
  <c r="L1550" i="15"/>
  <c r="N1550" i="15"/>
  <c r="P1550" i="15"/>
  <c r="R1550" i="15"/>
  <c r="T1550" i="15"/>
  <c r="V1550" i="15"/>
  <c r="J1551" i="15"/>
  <c r="L1551" i="15"/>
  <c r="N1551" i="15"/>
  <c r="P1551" i="15"/>
  <c r="R1551" i="15"/>
  <c r="T1551" i="15"/>
  <c r="V1551" i="15"/>
  <c r="J1552" i="15"/>
  <c r="L1552" i="15"/>
  <c r="N1552" i="15"/>
  <c r="P1552" i="15"/>
  <c r="R1552" i="15"/>
  <c r="T1552" i="15"/>
  <c r="V1552" i="15"/>
  <c r="J1553" i="15"/>
  <c r="L1553" i="15"/>
  <c r="N1553" i="15"/>
  <c r="P1553" i="15"/>
  <c r="R1553" i="15"/>
  <c r="T1553" i="15"/>
  <c r="V1553" i="15"/>
  <c r="J1554" i="15"/>
  <c r="L1554" i="15"/>
  <c r="N1554" i="15"/>
  <c r="P1554" i="15"/>
  <c r="R1554" i="15"/>
  <c r="T1554" i="15"/>
  <c r="V1554" i="15"/>
  <c r="J1555" i="15"/>
  <c r="L1555" i="15"/>
  <c r="N1555" i="15"/>
  <c r="P1555" i="15"/>
  <c r="R1555" i="15"/>
  <c r="T1555" i="15"/>
  <c r="V1555" i="15"/>
  <c r="J1556" i="15"/>
  <c r="L1556" i="15"/>
  <c r="N1556" i="15"/>
  <c r="P1556" i="15"/>
  <c r="R1556" i="15"/>
  <c r="T1556" i="15"/>
  <c r="V1556" i="15"/>
  <c r="J1557" i="15"/>
  <c r="L1557" i="15"/>
  <c r="N1557" i="15"/>
  <c r="P1557" i="15"/>
  <c r="R1557" i="15"/>
  <c r="T1557" i="15"/>
  <c r="V1557" i="15"/>
  <c r="J1558" i="15"/>
  <c r="L1558" i="15"/>
  <c r="N1558" i="15"/>
  <c r="P1558" i="15"/>
  <c r="R1558" i="15"/>
  <c r="T1558" i="15"/>
  <c r="V1558" i="15"/>
  <c r="J1559" i="15"/>
  <c r="L1559" i="15"/>
  <c r="N1559" i="15"/>
  <c r="P1559" i="15"/>
  <c r="R1559" i="15"/>
  <c r="T1559" i="15"/>
  <c r="V1559" i="15"/>
  <c r="J1560" i="15"/>
  <c r="L1560" i="15"/>
  <c r="N1560" i="15"/>
  <c r="P1560" i="15"/>
  <c r="R1560" i="15"/>
  <c r="T1560" i="15"/>
  <c r="V1560" i="15"/>
  <c r="J1561" i="15"/>
  <c r="L1561" i="15"/>
  <c r="N1561" i="15"/>
  <c r="P1561" i="15"/>
  <c r="R1561" i="15"/>
  <c r="T1561" i="15"/>
  <c r="V1561" i="15"/>
  <c r="J1562" i="15"/>
  <c r="L1562" i="15"/>
  <c r="N1562" i="15"/>
  <c r="P1562" i="15"/>
  <c r="R1562" i="15"/>
  <c r="T1562" i="15"/>
  <c r="V1562" i="15"/>
  <c r="J1563" i="15"/>
  <c r="L1563" i="15"/>
  <c r="N1563" i="15"/>
  <c r="P1563" i="15"/>
  <c r="R1563" i="15"/>
  <c r="T1563" i="15"/>
  <c r="V1563" i="15"/>
  <c r="J1564" i="15"/>
  <c r="L1564" i="15"/>
  <c r="N1564" i="15"/>
  <c r="P1564" i="15"/>
  <c r="R1564" i="15"/>
  <c r="T1564" i="15"/>
  <c r="V1564" i="15"/>
  <c r="J1565" i="15"/>
  <c r="L1565" i="15"/>
  <c r="N1565" i="15"/>
  <c r="P1565" i="15"/>
  <c r="R1565" i="15"/>
  <c r="T1565" i="15"/>
  <c r="V1565" i="15"/>
  <c r="J1566" i="15"/>
  <c r="L1566" i="15"/>
  <c r="N1566" i="15"/>
  <c r="P1566" i="15"/>
  <c r="R1566" i="15"/>
  <c r="T1566" i="15"/>
  <c r="V1566" i="15"/>
  <c r="J1567" i="15"/>
  <c r="L1567" i="15"/>
  <c r="N1567" i="15"/>
  <c r="P1567" i="15"/>
  <c r="R1567" i="15"/>
  <c r="T1567" i="15"/>
  <c r="V1567" i="15"/>
  <c r="J1568" i="15"/>
  <c r="L1568" i="15"/>
  <c r="N1568" i="15"/>
  <c r="P1568" i="15"/>
  <c r="R1568" i="15"/>
  <c r="T1568" i="15"/>
  <c r="V1568" i="15"/>
  <c r="J1569" i="15"/>
  <c r="L1569" i="15"/>
  <c r="N1569" i="15"/>
  <c r="P1569" i="15"/>
  <c r="R1569" i="15"/>
  <c r="T1569" i="15"/>
  <c r="V1569" i="15"/>
  <c r="J1570" i="15"/>
  <c r="L1570" i="15"/>
  <c r="N1570" i="15"/>
  <c r="P1570" i="15"/>
  <c r="R1570" i="15"/>
  <c r="T1570" i="15"/>
  <c r="V1570" i="15"/>
  <c r="J1571" i="15"/>
  <c r="L1571" i="15"/>
  <c r="N1571" i="15"/>
  <c r="P1571" i="15"/>
  <c r="R1571" i="15"/>
  <c r="T1571" i="15"/>
  <c r="V1571" i="15"/>
  <c r="J1572" i="15"/>
  <c r="L1572" i="15"/>
  <c r="N1572" i="15"/>
  <c r="P1572" i="15"/>
  <c r="R1572" i="15"/>
  <c r="T1572" i="15"/>
  <c r="V1572" i="15"/>
  <c r="J1573" i="15"/>
  <c r="L1573" i="15"/>
  <c r="N1573" i="15"/>
  <c r="P1573" i="15"/>
  <c r="R1573" i="15"/>
  <c r="T1573" i="15"/>
  <c r="V1573" i="15"/>
  <c r="J1574" i="15"/>
  <c r="L1574" i="15"/>
  <c r="N1574" i="15"/>
  <c r="P1574" i="15"/>
  <c r="R1574" i="15"/>
  <c r="T1574" i="15"/>
  <c r="V1574" i="15"/>
  <c r="J1575" i="15"/>
  <c r="L1575" i="15"/>
  <c r="N1575" i="15"/>
  <c r="P1575" i="15"/>
  <c r="R1575" i="15"/>
  <c r="T1575" i="15"/>
  <c r="V1575" i="15"/>
  <c r="J1576" i="15"/>
  <c r="L1576" i="15"/>
  <c r="N1576" i="15"/>
  <c r="P1576" i="15"/>
  <c r="R1576" i="15"/>
  <c r="T1576" i="15"/>
  <c r="V1576" i="15"/>
  <c r="J1577" i="15"/>
  <c r="L1577" i="15"/>
  <c r="N1577" i="15"/>
  <c r="P1577" i="15"/>
  <c r="R1577" i="15"/>
  <c r="T1577" i="15"/>
  <c r="V1577" i="15"/>
  <c r="J1578" i="15"/>
  <c r="L1578" i="15"/>
  <c r="N1578" i="15"/>
  <c r="P1578" i="15"/>
  <c r="R1578" i="15"/>
  <c r="T1578" i="15"/>
  <c r="V1578" i="15"/>
  <c r="J1579" i="15"/>
  <c r="L1579" i="15"/>
  <c r="N1579" i="15"/>
  <c r="P1579" i="15"/>
  <c r="R1579" i="15"/>
  <c r="T1579" i="15"/>
  <c r="V1579" i="15"/>
  <c r="J1580" i="15"/>
  <c r="L1580" i="15"/>
  <c r="N1580" i="15"/>
  <c r="P1580" i="15"/>
  <c r="R1580" i="15"/>
  <c r="T1580" i="15"/>
  <c r="V1580" i="15"/>
  <c r="J1581" i="15"/>
  <c r="L1581" i="15"/>
  <c r="N1581" i="15"/>
  <c r="P1581" i="15"/>
  <c r="R1581" i="15"/>
  <c r="T1581" i="15"/>
  <c r="V1581" i="15"/>
  <c r="J1582" i="15"/>
  <c r="L1582" i="15"/>
  <c r="N1582" i="15"/>
  <c r="P1582" i="15"/>
  <c r="R1582" i="15"/>
  <c r="T1582" i="15"/>
  <c r="V1582" i="15"/>
  <c r="J1583" i="15"/>
  <c r="L1583" i="15"/>
  <c r="N1583" i="15"/>
  <c r="P1583" i="15"/>
  <c r="R1583" i="15"/>
  <c r="T1583" i="15"/>
  <c r="V1583" i="15"/>
  <c r="J1584" i="15"/>
  <c r="L1584" i="15"/>
  <c r="N1584" i="15"/>
  <c r="P1584" i="15"/>
  <c r="R1584" i="15"/>
  <c r="T1584" i="15"/>
  <c r="V1584" i="15"/>
  <c r="J1585" i="15"/>
  <c r="L1585" i="15"/>
  <c r="N1585" i="15"/>
  <c r="P1585" i="15"/>
  <c r="R1585" i="15"/>
  <c r="T1585" i="15"/>
  <c r="V1585" i="15"/>
  <c r="J1586" i="15"/>
  <c r="L1586" i="15"/>
  <c r="N1586" i="15"/>
  <c r="P1586" i="15"/>
  <c r="R1586" i="15"/>
  <c r="T1586" i="15"/>
  <c r="V1586" i="15"/>
  <c r="J1587" i="15"/>
  <c r="L1587" i="15"/>
  <c r="N1587" i="15"/>
  <c r="P1587" i="15"/>
  <c r="R1587" i="15"/>
  <c r="T1587" i="15"/>
  <c r="V1587" i="15"/>
  <c r="J1588" i="15"/>
  <c r="L1588" i="15"/>
  <c r="N1588" i="15"/>
  <c r="P1588" i="15"/>
  <c r="R1588" i="15"/>
  <c r="T1588" i="15"/>
  <c r="V1588" i="15"/>
  <c r="J1589" i="15"/>
  <c r="L1589" i="15"/>
  <c r="N1589" i="15"/>
  <c r="P1589" i="15"/>
  <c r="R1589" i="15"/>
  <c r="T1589" i="15"/>
  <c r="V1589" i="15"/>
  <c r="J1590" i="15"/>
  <c r="L1590" i="15"/>
  <c r="N1590" i="15"/>
  <c r="P1590" i="15"/>
  <c r="R1590" i="15"/>
  <c r="T1590" i="15"/>
  <c r="V1590" i="15"/>
  <c r="J1591" i="15"/>
  <c r="L1591" i="15"/>
  <c r="N1591" i="15"/>
  <c r="P1591" i="15"/>
  <c r="R1591" i="15"/>
  <c r="T1591" i="15"/>
  <c r="V1591" i="15"/>
  <c r="J1592" i="15"/>
  <c r="L1592" i="15"/>
  <c r="N1592" i="15"/>
  <c r="P1592" i="15"/>
  <c r="R1592" i="15"/>
  <c r="T1592" i="15"/>
  <c r="V1592" i="15"/>
  <c r="J1593" i="15"/>
  <c r="L1593" i="15"/>
  <c r="N1593" i="15"/>
  <c r="P1593" i="15"/>
  <c r="R1593" i="15"/>
  <c r="T1593" i="15"/>
  <c r="V1593" i="15"/>
  <c r="J1594" i="15"/>
  <c r="L1594" i="15"/>
  <c r="N1594" i="15"/>
  <c r="P1594" i="15"/>
  <c r="R1594" i="15"/>
  <c r="T1594" i="15"/>
  <c r="V1594" i="15"/>
  <c r="J1595" i="15"/>
  <c r="L1595" i="15"/>
  <c r="N1595" i="15"/>
  <c r="P1595" i="15"/>
  <c r="R1595" i="15"/>
  <c r="T1595" i="15"/>
  <c r="V1595" i="15"/>
  <c r="J1596" i="15"/>
  <c r="L1596" i="15"/>
  <c r="N1596" i="15"/>
  <c r="P1596" i="15"/>
  <c r="R1596" i="15"/>
  <c r="T1596" i="15"/>
  <c r="V1596" i="15"/>
  <c r="J1597" i="15"/>
  <c r="L1597" i="15"/>
  <c r="N1597" i="15"/>
  <c r="P1597" i="15"/>
  <c r="R1597" i="15"/>
  <c r="T1597" i="15"/>
  <c r="V1597" i="15"/>
  <c r="J1598" i="15"/>
  <c r="L1598" i="15"/>
  <c r="N1598" i="15"/>
  <c r="P1598" i="15"/>
  <c r="R1598" i="15"/>
  <c r="T1598" i="15"/>
  <c r="V1598" i="15"/>
  <c r="J1599" i="15"/>
  <c r="L1599" i="15"/>
  <c r="N1599" i="15"/>
  <c r="P1599" i="15"/>
  <c r="R1599" i="15"/>
  <c r="T1599" i="15"/>
  <c r="V1599" i="15"/>
  <c r="J1600" i="15"/>
  <c r="L1600" i="15"/>
  <c r="N1600" i="15"/>
  <c r="P1600" i="15"/>
  <c r="R1600" i="15"/>
  <c r="T1600" i="15"/>
  <c r="V1600" i="15"/>
  <c r="J1601" i="15"/>
  <c r="L1601" i="15"/>
  <c r="N1601" i="15"/>
  <c r="P1601" i="15"/>
  <c r="R1601" i="15"/>
  <c r="T1601" i="15"/>
  <c r="V1601" i="15"/>
  <c r="J1602" i="15"/>
  <c r="L1602" i="15"/>
  <c r="N1602" i="15"/>
  <c r="P1602" i="15"/>
  <c r="R1602" i="15"/>
  <c r="T1602" i="15"/>
  <c r="V1602" i="15"/>
  <c r="J1603" i="15"/>
  <c r="L1603" i="15"/>
  <c r="N1603" i="15"/>
  <c r="P1603" i="15"/>
  <c r="R1603" i="15"/>
  <c r="T1603" i="15"/>
  <c r="V1603" i="15"/>
  <c r="J1604" i="15"/>
  <c r="L1604" i="15"/>
  <c r="N1604" i="15"/>
  <c r="P1604" i="15"/>
  <c r="R1604" i="15"/>
  <c r="T1604" i="15"/>
  <c r="V1604" i="15"/>
  <c r="J1605" i="15"/>
  <c r="L1605" i="15"/>
  <c r="N1605" i="15"/>
  <c r="P1605" i="15"/>
  <c r="R1605" i="15"/>
  <c r="T1605" i="15"/>
  <c r="V1605" i="15"/>
  <c r="J1606" i="15"/>
  <c r="L1606" i="15"/>
  <c r="N1606" i="15"/>
  <c r="P1606" i="15"/>
  <c r="R1606" i="15"/>
  <c r="T1606" i="15"/>
  <c r="V1606" i="15"/>
  <c r="J1607" i="15"/>
  <c r="L1607" i="15"/>
  <c r="N1607" i="15"/>
  <c r="P1607" i="15"/>
  <c r="R1607" i="15"/>
  <c r="T1607" i="15"/>
  <c r="V1607" i="15"/>
  <c r="J1608" i="15"/>
  <c r="L1608" i="15"/>
  <c r="N1608" i="15"/>
  <c r="P1608" i="15"/>
  <c r="R1608" i="15"/>
  <c r="T1608" i="15"/>
  <c r="V1608" i="15"/>
  <c r="J1609" i="15"/>
  <c r="L1609" i="15"/>
  <c r="N1609" i="15"/>
  <c r="P1609" i="15"/>
  <c r="R1609" i="15"/>
  <c r="T1609" i="15"/>
  <c r="V1609" i="15"/>
  <c r="J1610" i="15"/>
  <c r="L1610" i="15"/>
  <c r="N1610" i="15"/>
  <c r="P1610" i="15"/>
  <c r="R1610" i="15"/>
  <c r="T1610" i="15"/>
  <c r="V1610" i="15"/>
  <c r="J1611" i="15"/>
  <c r="L1611" i="15"/>
  <c r="N1611" i="15"/>
  <c r="P1611" i="15"/>
  <c r="R1611" i="15"/>
  <c r="T1611" i="15"/>
  <c r="V1611" i="15"/>
  <c r="J1612" i="15"/>
  <c r="L1612" i="15"/>
  <c r="N1612" i="15"/>
  <c r="P1612" i="15"/>
  <c r="R1612" i="15"/>
  <c r="T1612" i="15"/>
  <c r="V1612" i="15"/>
  <c r="J1613" i="15"/>
  <c r="L1613" i="15"/>
  <c r="N1613" i="15"/>
  <c r="P1613" i="15"/>
  <c r="R1613" i="15"/>
  <c r="T1613" i="15"/>
  <c r="V1613" i="15"/>
  <c r="J1614" i="15"/>
  <c r="L1614" i="15"/>
  <c r="N1614" i="15"/>
  <c r="P1614" i="15"/>
  <c r="R1614" i="15"/>
  <c r="T1614" i="15"/>
  <c r="V1614" i="15"/>
  <c r="J1615" i="15"/>
  <c r="L1615" i="15"/>
  <c r="N1615" i="15"/>
  <c r="P1615" i="15"/>
  <c r="R1615" i="15"/>
  <c r="T1615" i="15"/>
  <c r="V1615" i="15"/>
  <c r="J1616" i="15"/>
  <c r="L1616" i="15"/>
  <c r="N1616" i="15"/>
  <c r="P1616" i="15"/>
  <c r="R1616" i="15"/>
  <c r="T1616" i="15"/>
  <c r="V1616" i="15"/>
  <c r="J1617" i="15"/>
  <c r="L1617" i="15"/>
  <c r="N1617" i="15"/>
  <c r="P1617" i="15"/>
  <c r="R1617" i="15"/>
  <c r="T1617" i="15"/>
  <c r="V1617" i="15"/>
  <c r="J1618" i="15"/>
  <c r="L1618" i="15"/>
  <c r="N1618" i="15"/>
  <c r="P1618" i="15"/>
  <c r="R1618" i="15"/>
  <c r="T1618" i="15"/>
  <c r="V1618" i="15"/>
  <c r="J1619" i="15"/>
  <c r="L1619" i="15"/>
  <c r="N1619" i="15"/>
  <c r="P1619" i="15"/>
  <c r="R1619" i="15"/>
  <c r="T1619" i="15"/>
  <c r="V1619" i="15"/>
  <c r="J1620" i="15"/>
  <c r="L1620" i="15"/>
  <c r="N1620" i="15"/>
  <c r="P1620" i="15"/>
  <c r="R1620" i="15"/>
  <c r="T1620" i="15"/>
  <c r="V1620" i="15"/>
  <c r="J1621" i="15"/>
  <c r="L1621" i="15"/>
  <c r="N1621" i="15"/>
  <c r="P1621" i="15"/>
  <c r="R1621" i="15"/>
  <c r="T1621" i="15"/>
  <c r="V1621" i="15"/>
  <c r="J1622" i="15"/>
  <c r="L1622" i="15"/>
  <c r="N1622" i="15"/>
  <c r="P1622" i="15"/>
  <c r="R1622" i="15"/>
  <c r="T1622" i="15"/>
  <c r="V1622" i="15"/>
  <c r="J1623" i="15"/>
  <c r="L1623" i="15"/>
  <c r="N1623" i="15"/>
  <c r="P1623" i="15"/>
  <c r="R1623" i="15"/>
  <c r="T1623" i="15"/>
  <c r="V1623" i="15"/>
  <c r="J1624" i="15"/>
  <c r="L1624" i="15"/>
  <c r="N1624" i="15"/>
  <c r="P1624" i="15"/>
  <c r="R1624" i="15"/>
  <c r="T1624" i="15"/>
  <c r="V1624" i="15"/>
  <c r="J1625" i="15"/>
  <c r="L1625" i="15"/>
  <c r="N1625" i="15"/>
  <c r="P1625" i="15"/>
  <c r="R1625" i="15"/>
  <c r="T1625" i="15"/>
  <c r="V1625" i="15"/>
  <c r="J1626" i="15"/>
  <c r="L1626" i="15"/>
  <c r="N1626" i="15"/>
  <c r="P1626" i="15"/>
  <c r="R1626" i="15"/>
  <c r="T1626" i="15"/>
  <c r="V1626" i="15"/>
  <c r="J1627" i="15"/>
  <c r="L1627" i="15"/>
  <c r="N1627" i="15"/>
  <c r="P1627" i="15"/>
  <c r="R1627" i="15"/>
  <c r="T1627" i="15"/>
  <c r="V1627" i="15"/>
  <c r="J1628" i="15"/>
  <c r="L1628" i="15"/>
  <c r="N1628" i="15"/>
  <c r="P1628" i="15"/>
  <c r="R1628" i="15"/>
  <c r="T1628" i="15"/>
  <c r="V1628" i="15"/>
  <c r="J1629" i="15"/>
  <c r="L1629" i="15"/>
  <c r="N1629" i="15"/>
  <c r="P1629" i="15"/>
  <c r="R1629" i="15"/>
  <c r="T1629" i="15"/>
  <c r="V1629" i="15"/>
  <c r="J1630" i="15"/>
  <c r="L1630" i="15"/>
  <c r="N1630" i="15"/>
  <c r="P1630" i="15"/>
  <c r="R1630" i="15"/>
  <c r="T1630" i="15"/>
  <c r="V1630" i="15"/>
  <c r="J1631" i="15"/>
  <c r="L1631" i="15"/>
  <c r="N1631" i="15"/>
  <c r="P1631" i="15"/>
  <c r="R1631" i="15"/>
  <c r="T1631" i="15"/>
  <c r="V1631" i="15"/>
  <c r="J1632" i="15"/>
  <c r="L1632" i="15"/>
  <c r="N1632" i="15"/>
  <c r="P1632" i="15"/>
  <c r="R1632" i="15"/>
  <c r="T1632" i="15"/>
  <c r="V1632" i="15"/>
  <c r="J1633" i="15"/>
  <c r="L1633" i="15"/>
  <c r="N1633" i="15"/>
  <c r="P1633" i="15"/>
  <c r="R1633" i="15"/>
  <c r="T1633" i="15"/>
  <c r="V1633" i="15"/>
  <c r="J1634" i="15"/>
  <c r="L1634" i="15"/>
  <c r="N1634" i="15"/>
  <c r="P1634" i="15"/>
  <c r="R1634" i="15"/>
  <c r="T1634" i="15"/>
  <c r="V1634" i="15"/>
  <c r="J1635" i="15"/>
  <c r="L1635" i="15"/>
  <c r="N1635" i="15"/>
  <c r="P1635" i="15"/>
  <c r="R1635" i="15"/>
  <c r="T1635" i="15"/>
  <c r="V1635" i="15"/>
  <c r="J1636" i="15"/>
  <c r="L1636" i="15"/>
  <c r="N1636" i="15"/>
  <c r="P1636" i="15"/>
  <c r="R1636" i="15"/>
  <c r="T1636" i="15"/>
  <c r="V1636" i="15"/>
  <c r="J1637" i="15"/>
  <c r="L1637" i="15"/>
  <c r="N1637" i="15"/>
  <c r="P1637" i="15"/>
  <c r="R1637" i="15"/>
  <c r="T1637" i="15"/>
  <c r="V1637" i="15"/>
  <c r="J1638" i="15"/>
  <c r="L1638" i="15"/>
  <c r="N1638" i="15"/>
  <c r="P1638" i="15"/>
  <c r="R1638" i="15"/>
  <c r="T1638" i="15"/>
  <c r="V1638" i="15"/>
  <c r="J1639" i="15"/>
  <c r="L1639" i="15"/>
  <c r="N1639" i="15"/>
  <c r="P1639" i="15"/>
  <c r="R1639" i="15"/>
  <c r="T1639" i="15"/>
  <c r="V1639" i="15"/>
  <c r="J1640" i="15"/>
  <c r="L1640" i="15"/>
  <c r="N1640" i="15"/>
  <c r="P1640" i="15"/>
  <c r="R1640" i="15"/>
  <c r="T1640" i="15"/>
  <c r="V1640" i="15"/>
  <c r="J1641" i="15"/>
  <c r="L1641" i="15"/>
  <c r="N1641" i="15"/>
  <c r="P1641" i="15"/>
  <c r="R1641" i="15"/>
  <c r="T1641" i="15"/>
  <c r="V1641" i="15"/>
  <c r="J1642" i="15"/>
  <c r="L1642" i="15"/>
  <c r="N1642" i="15"/>
  <c r="P1642" i="15"/>
  <c r="R1642" i="15"/>
  <c r="T1642" i="15"/>
  <c r="V1642" i="15"/>
  <c r="J1643" i="15"/>
  <c r="L1643" i="15"/>
  <c r="N1643" i="15"/>
  <c r="P1643" i="15"/>
  <c r="R1643" i="15"/>
  <c r="T1643" i="15"/>
  <c r="V1643" i="15"/>
  <c r="J1644" i="15"/>
  <c r="L1644" i="15"/>
  <c r="N1644" i="15"/>
  <c r="P1644" i="15"/>
  <c r="R1644" i="15"/>
  <c r="T1644" i="15"/>
  <c r="V1644" i="15"/>
  <c r="J1645" i="15"/>
  <c r="L1645" i="15"/>
  <c r="N1645" i="15"/>
  <c r="P1645" i="15"/>
  <c r="R1645" i="15"/>
  <c r="T1645" i="15"/>
  <c r="V1645" i="15"/>
  <c r="J1646" i="15"/>
  <c r="L1646" i="15"/>
  <c r="N1646" i="15"/>
  <c r="P1646" i="15"/>
  <c r="R1646" i="15"/>
  <c r="T1646" i="15"/>
  <c r="V1646" i="15"/>
  <c r="J1647" i="15"/>
  <c r="L1647" i="15"/>
  <c r="N1647" i="15"/>
  <c r="P1647" i="15"/>
  <c r="R1647" i="15"/>
  <c r="T1647" i="15"/>
  <c r="V1647" i="15"/>
  <c r="J1648" i="15"/>
  <c r="L1648" i="15"/>
  <c r="N1648" i="15"/>
  <c r="P1648" i="15"/>
  <c r="R1648" i="15"/>
  <c r="T1648" i="15"/>
  <c r="V1648" i="15"/>
  <c r="J1649" i="15"/>
  <c r="L1649" i="15"/>
  <c r="N1649" i="15"/>
  <c r="P1649" i="15"/>
  <c r="R1649" i="15"/>
  <c r="T1649" i="15"/>
  <c r="V1649" i="15"/>
  <c r="J1650" i="15"/>
  <c r="L1650" i="15"/>
  <c r="N1650" i="15"/>
  <c r="P1650" i="15"/>
  <c r="R1650" i="15"/>
  <c r="T1650" i="15"/>
  <c r="V1650" i="15"/>
  <c r="J1651" i="15"/>
  <c r="L1651" i="15"/>
  <c r="N1651" i="15"/>
  <c r="P1651" i="15"/>
  <c r="R1651" i="15"/>
  <c r="T1651" i="15"/>
  <c r="V1651" i="15"/>
  <c r="J1652" i="15"/>
  <c r="L1652" i="15"/>
  <c r="N1652" i="15"/>
  <c r="P1652" i="15"/>
  <c r="R1652" i="15"/>
  <c r="T1652" i="15"/>
  <c r="V1652" i="15"/>
  <c r="J1653" i="15"/>
  <c r="L1653" i="15"/>
  <c r="N1653" i="15"/>
  <c r="P1653" i="15"/>
  <c r="R1653" i="15"/>
  <c r="T1653" i="15"/>
  <c r="V1653" i="15"/>
  <c r="J1654" i="15"/>
  <c r="L1654" i="15"/>
  <c r="N1654" i="15"/>
  <c r="P1654" i="15"/>
  <c r="R1654" i="15"/>
  <c r="T1654" i="15"/>
  <c r="V1654" i="15"/>
  <c r="J1655" i="15"/>
  <c r="L1655" i="15"/>
  <c r="N1655" i="15"/>
  <c r="P1655" i="15"/>
  <c r="R1655" i="15"/>
  <c r="T1655" i="15"/>
  <c r="V1655" i="15"/>
  <c r="J1656" i="15"/>
  <c r="L1656" i="15"/>
  <c r="N1656" i="15"/>
  <c r="P1656" i="15"/>
  <c r="R1656" i="15"/>
  <c r="T1656" i="15"/>
  <c r="V1656" i="15"/>
  <c r="J1657" i="15"/>
  <c r="L1657" i="15"/>
  <c r="N1657" i="15"/>
  <c r="P1657" i="15"/>
  <c r="R1657" i="15"/>
  <c r="T1657" i="15"/>
  <c r="V1657" i="15"/>
  <c r="J1658" i="15"/>
  <c r="L1658" i="15"/>
  <c r="N1658" i="15"/>
  <c r="P1658" i="15"/>
  <c r="R1658" i="15"/>
  <c r="T1658" i="15"/>
  <c r="V1658" i="15"/>
  <c r="J1659" i="15"/>
  <c r="L1659" i="15"/>
  <c r="N1659" i="15"/>
  <c r="P1659" i="15"/>
  <c r="R1659" i="15"/>
  <c r="T1659" i="15"/>
  <c r="V1659" i="15"/>
  <c r="J1660" i="15"/>
  <c r="L1660" i="15"/>
  <c r="N1660" i="15"/>
  <c r="P1660" i="15"/>
  <c r="R1660" i="15"/>
  <c r="T1660" i="15"/>
  <c r="V1660" i="15"/>
  <c r="J1661" i="15"/>
  <c r="L1661" i="15"/>
  <c r="N1661" i="15"/>
  <c r="P1661" i="15"/>
  <c r="R1661" i="15"/>
  <c r="T1661" i="15"/>
  <c r="V1661" i="15"/>
  <c r="J1662" i="15"/>
  <c r="L1662" i="15"/>
  <c r="N1662" i="15"/>
  <c r="P1662" i="15"/>
  <c r="R1662" i="15"/>
  <c r="T1662" i="15"/>
  <c r="V1662" i="15"/>
  <c r="J1663" i="15"/>
  <c r="L1663" i="15"/>
  <c r="N1663" i="15"/>
  <c r="P1663" i="15"/>
  <c r="R1663" i="15"/>
  <c r="T1663" i="15"/>
  <c r="V1663" i="15"/>
  <c r="J1664" i="15"/>
  <c r="L1664" i="15"/>
  <c r="N1664" i="15"/>
  <c r="P1664" i="15"/>
  <c r="R1664" i="15"/>
  <c r="T1664" i="15"/>
  <c r="V1664" i="15"/>
  <c r="J1665" i="15"/>
  <c r="L1665" i="15"/>
  <c r="N1665" i="15"/>
  <c r="P1665" i="15"/>
  <c r="R1665" i="15"/>
  <c r="T1665" i="15"/>
  <c r="V1665" i="15"/>
  <c r="J1666" i="15"/>
  <c r="L1666" i="15"/>
  <c r="N1666" i="15"/>
  <c r="P1666" i="15"/>
  <c r="R1666" i="15"/>
  <c r="T1666" i="15"/>
  <c r="V1666" i="15"/>
  <c r="J1667" i="15"/>
  <c r="L1667" i="15"/>
  <c r="N1667" i="15"/>
  <c r="P1667" i="15"/>
  <c r="R1667" i="15"/>
  <c r="T1667" i="15"/>
  <c r="V1667" i="15"/>
  <c r="J1668" i="15"/>
  <c r="L1668" i="15"/>
  <c r="N1668" i="15"/>
  <c r="P1668" i="15"/>
  <c r="R1668" i="15"/>
  <c r="T1668" i="15"/>
  <c r="V1668" i="15"/>
  <c r="J1669" i="15"/>
  <c r="L1669" i="15"/>
  <c r="N1669" i="15"/>
  <c r="P1669" i="15"/>
  <c r="R1669" i="15"/>
  <c r="T1669" i="15"/>
  <c r="V1669" i="15"/>
  <c r="J1670" i="15"/>
  <c r="L1670" i="15"/>
  <c r="N1670" i="15"/>
  <c r="P1670" i="15"/>
  <c r="R1670" i="15"/>
  <c r="T1670" i="15"/>
  <c r="V1670" i="15"/>
  <c r="J1671" i="15"/>
  <c r="L1671" i="15"/>
  <c r="N1671" i="15"/>
  <c r="P1671" i="15"/>
  <c r="R1671" i="15"/>
  <c r="T1671" i="15"/>
  <c r="V1671" i="15"/>
  <c r="J1672" i="15"/>
  <c r="L1672" i="15"/>
  <c r="N1672" i="15"/>
  <c r="P1672" i="15"/>
  <c r="R1672" i="15"/>
  <c r="T1672" i="15"/>
  <c r="V1672" i="15"/>
  <c r="J1673" i="15"/>
  <c r="L1673" i="15"/>
  <c r="N1673" i="15"/>
  <c r="P1673" i="15"/>
  <c r="R1673" i="15"/>
  <c r="T1673" i="15"/>
  <c r="V1673" i="15"/>
  <c r="J1674" i="15"/>
  <c r="L1674" i="15"/>
  <c r="N1674" i="15"/>
  <c r="P1674" i="15"/>
  <c r="R1674" i="15"/>
  <c r="T1674" i="15"/>
  <c r="V1674" i="15"/>
  <c r="J1675" i="15"/>
  <c r="L1675" i="15"/>
  <c r="N1675" i="15"/>
  <c r="P1675" i="15"/>
  <c r="R1675" i="15"/>
  <c r="T1675" i="15"/>
  <c r="V1675" i="15"/>
  <c r="J1676" i="15"/>
  <c r="L1676" i="15"/>
  <c r="N1676" i="15"/>
  <c r="P1676" i="15"/>
  <c r="R1676" i="15"/>
  <c r="T1676" i="15"/>
  <c r="V1676" i="15"/>
  <c r="J1677" i="15"/>
  <c r="L1677" i="15"/>
  <c r="N1677" i="15"/>
  <c r="P1677" i="15"/>
  <c r="R1677" i="15"/>
  <c r="T1677" i="15"/>
  <c r="V1677" i="15"/>
  <c r="J1678" i="15"/>
  <c r="L1678" i="15"/>
  <c r="N1678" i="15"/>
  <c r="P1678" i="15"/>
  <c r="R1678" i="15"/>
  <c r="T1678" i="15"/>
  <c r="V1678" i="15"/>
  <c r="J1679" i="15"/>
  <c r="L1679" i="15"/>
  <c r="N1679" i="15"/>
  <c r="P1679" i="15"/>
  <c r="R1679" i="15"/>
  <c r="T1679" i="15"/>
  <c r="V1679" i="15"/>
  <c r="J1680" i="15"/>
  <c r="L1680" i="15"/>
  <c r="N1680" i="15"/>
  <c r="P1680" i="15"/>
  <c r="R1680" i="15"/>
  <c r="T1680" i="15"/>
  <c r="V1680" i="15"/>
  <c r="J1681" i="15"/>
  <c r="L1681" i="15"/>
  <c r="N1681" i="15"/>
  <c r="P1681" i="15"/>
  <c r="R1681" i="15"/>
  <c r="T1681" i="15"/>
  <c r="V1681" i="15"/>
  <c r="J1682" i="15"/>
  <c r="L1682" i="15"/>
  <c r="N1682" i="15"/>
  <c r="P1682" i="15"/>
  <c r="R1682" i="15"/>
  <c r="T1682" i="15"/>
  <c r="V1682" i="15"/>
  <c r="J1683" i="15"/>
  <c r="L1683" i="15"/>
  <c r="N1683" i="15"/>
  <c r="P1683" i="15"/>
  <c r="R1683" i="15"/>
  <c r="T1683" i="15"/>
  <c r="V1683" i="15"/>
  <c r="J1684" i="15"/>
  <c r="L1684" i="15"/>
  <c r="N1684" i="15"/>
  <c r="P1684" i="15"/>
  <c r="R1684" i="15"/>
  <c r="T1684" i="15"/>
  <c r="V1684" i="15"/>
  <c r="J1685" i="15"/>
  <c r="L1685" i="15"/>
  <c r="N1685" i="15"/>
  <c r="P1685" i="15"/>
  <c r="R1685" i="15"/>
  <c r="T1685" i="15"/>
  <c r="V1685" i="15"/>
  <c r="J1686" i="15"/>
  <c r="L1686" i="15"/>
  <c r="N1686" i="15"/>
  <c r="P1686" i="15"/>
  <c r="R1686" i="15"/>
  <c r="T1686" i="15"/>
  <c r="V1686" i="15"/>
  <c r="J1687" i="15"/>
  <c r="L1687" i="15"/>
  <c r="N1687" i="15"/>
  <c r="P1687" i="15"/>
  <c r="R1687" i="15"/>
  <c r="T1687" i="15"/>
  <c r="V1687" i="15"/>
  <c r="J1688" i="15"/>
  <c r="L1688" i="15"/>
  <c r="N1688" i="15"/>
  <c r="P1688" i="15"/>
  <c r="R1688" i="15"/>
  <c r="T1688" i="15"/>
  <c r="V1688" i="15"/>
  <c r="J1689" i="15"/>
  <c r="L1689" i="15"/>
  <c r="N1689" i="15"/>
  <c r="P1689" i="15"/>
  <c r="R1689" i="15"/>
  <c r="T1689" i="15"/>
  <c r="V1689" i="15"/>
  <c r="J1690" i="15"/>
  <c r="L1690" i="15"/>
  <c r="N1690" i="15"/>
  <c r="P1690" i="15"/>
  <c r="R1690" i="15"/>
  <c r="T1690" i="15"/>
  <c r="V1690" i="15"/>
  <c r="J1691" i="15"/>
  <c r="L1691" i="15"/>
  <c r="N1691" i="15"/>
  <c r="P1691" i="15"/>
  <c r="R1691" i="15"/>
  <c r="T1691" i="15"/>
  <c r="V1691" i="15"/>
  <c r="J1692" i="15"/>
  <c r="L1692" i="15"/>
  <c r="N1692" i="15"/>
  <c r="P1692" i="15"/>
  <c r="R1692" i="15"/>
  <c r="T1692" i="15"/>
  <c r="V1692" i="15"/>
  <c r="J1693" i="15"/>
  <c r="L1693" i="15"/>
  <c r="N1693" i="15"/>
  <c r="P1693" i="15"/>
  <c r="R1693" i="15"/>
  <c r="T1693" i="15"/>
  <c r="V1693" i="15"/>
  <c r="J1694" i="15"/>
  <c r="L1694" i="15"/>
  <c r="N1694" i="15"/>
  <c r="P1694" i="15"/>
  <c r="R1694" i="15"/>
  <c r="T1694" i="15"/>
  <c r="V1694" i="15"/>
  <c r="J1695" i="15"/>
  <c r="L1695" i="15"/>
  <c r="N1695" i="15"/>
  <c r="P1695" i="15"/>
  <c r="R1695" i="15"/>
  <c r="T1695" i="15"/>
  <c r="V1695" i="15"/>
  <c r="J1696" i="15"/>
  <c r="L1696" i="15"/>
  <c r="N1696" i="15"/>
  <c r="P1696" i="15"/>
  <c r="R1696" i="15"/>
  <c r="T1696" i="15"/>
  <c r="V1696" i="15"/>
  <c r="J1697" i="15"/>
  <c r="L1697" i="15"/>
  <c r="N1697" i="15"/>
  <c r="P1697" i="15"/>
  <c r="R1697" i="15"/>
  <c r="T1697" i="15"/>
  <c r="V1697" i="15"/>
  <c r="J1698" i="15"/>
  <c r="L1698" i="15"/>
  <c r="N1698" i="15"/>
  <c r="P1698" i="15"/>
  <c r="R1698" i="15"/>
  <c r="T1698" i="15"/>
  <c r="V1698" i="15"/>
  <c r="J1699" i="15"/>
  <c r="L1699" i="15"/>
  <c r="N1699" i="15"/>
  <c r="P1699" i="15"/>
  <c r="R1699" i="15"/>
  <c r="T1699" i="15"/>
  <c r="V1699" i="15"/>
  <c r="J1700" i="15"/>
  <c r="L1700" i="15"/>
  <c r="N1700" i="15"/>
  <c r="P1700" i="15"/>
  <c r="R1700" i="15"/>
  <c r="T1700" i="15"/>
  <c r="V1700" i="15"/>
  <c r="J1701" i="15"/>
  <c r="L1701" i="15"/>
  <c r="N1701" i="15"/>
  <c r="P1701" i="15"/>
  <c r="R1701" i="15"/>
  <c r="T1701" i="15"/>
  <c r="V1701" i="15"/>
  <c r="J1702" i="15"/>
  <c r="L1702" i="15"/>
  <c r="N1702" i="15"/>
  <c r="P1702" i="15"/>
  <c r="R1702" i="15"/>
  <c r="T1702" i="15"/>
  <c r="V1702" i="15"/>
  <c r="J1703" i="15"/>
  <c r="L1703" i="15"/>
  <c r="N1703" i="15"/>
  <c r="P1703" i="15"/>
  <c r="R1703" i="15"/>
  <c r="T1703" i="15"/>
  <c r="V1703" i="15"/>
  <c r="J1704" i="15"/>
  <c r="L1704" i="15"/>
  <c r="N1704" i="15"/>
  <c r="P1704" i="15"/>
  <c r="R1704" i="15"/>
  <c r="T1704" i="15"/>
  <c r="V1704" i="15"/>
  <c r="J1705" i="15"/>
  <c r="L1705" i="15"/>
  <c r="N1705" i="15"/>
  <c r="P1705" i="15"/>
  <c r="R1705" i="15"/>
  <c r="T1705" i="15"/>
  <c r="V1705" i="15"/>
  <c r="J1706" i="15"/>
  <c r="L1706" i="15"/>
  <c r="N1706" i="15"/>
  <c r="P1706" i="15"/>
  <c r="R1706" i="15"/>
  <c r="T1706" i="15"/>
  <c r="V1706" i="15"/>
  <c r="J1707" i="15"/>
  <c r="L1707" i="15"/>
  <c r="N1707" i="15"/>
  <c r="P1707" i="15"/>
  <c r="R1707" i="15"/>
  <c r="T1707" i="15"/>
  <c r="V1707" i="15"/>
  <c r="J1708" i="15"/>
  <c r="L1708" i="15"/>
  <c r="N1708" i="15"/>
  <c r="P1708" i="15"/>
  <c r="R1708" i="15"/>
  <c r="T1708" i="15"/>
  <c r="V1708" i="15"/>
  <c r="J1709" i="15"/>
  <c r="L1709" i="15"/>
  <c r="N1709" i="15"/>
  <c r="P1709" i="15"/>
  <c r="R1709" i="15"/>
  <c r="T1709" i="15"/>
  <c r="V1709" i="15"/>
  <c r="J1710" i="15"/>
  <c r="L1710" i="15"/>
  <c r="N1710" i="15"/>
  <c r="P1710" i="15"/>
  <c r="R1710" i="15"/>
  <c r="T1710" i="15"/>
  <c r="V1710" i="15"/>
  <c r="J1711" i="15"/>
  <c r="L1711" i="15"/>
  <c r="N1711" i="15"/>
  <c r="P1711" i="15"/>
  <c r="R1711" i="15"/>
  <c r="T1711" i="15"/>
  <c r="V1711" i="15"/>
  <c r="J1712" i="15"/>
  <c r="L1712" i="15"/>
  <c r="N1712" i="15"/>
  <c r="P1712" i="15"/>
  <c r="R1712" i="15"/>
  <c r="T1712" i="15"/>
  <c r="V1712" i="15"/>
  <c r="J1713" i="15"/>
  <c r="L1713" i="15"/>
  <c r="N1713" i="15"/>
  <c r="P1713" i="15"/>
  <c r="R1713" i="15"/>
  <c r="T1713" i="15"/>
  <c r="V1713" i="15"/>
  <c r="J1714" i="15"/>
  <c r="L1714" i="15"/>
  <c r="N1714" i="15"/>
  <c r="P1714" i="15"/>
  <c r="R1714" i="15"/>
  <c r="T1714" i="15"/>
  <c r="V1714" i="15"/>
  <c r="J1715" i="15"/>
  <c r="L1715" i="15"/>
  <c r="N1715" i="15"/>
  <c r="P1715" i="15"/>
  <c r="R1715" i="15"/>
  <c r="T1715" i="15"/>
  <c r="V1715" i="15"/>
  <c r="J1716" i="15"/>
  <c r="L1716" i="15"/>
  <c r="N1716" i="15"/>
  <c r="P1716" i="15"/>
  <c r="R1716" i="15"/>
  <c r="T1716" i="15"/>
  <c r="V1716" i="15"/>
  <c r="J1717" i="15"/>
  <c r="L1717" i="15"/>
  <c r="N1717" i="15"/>
  <c r="P1717" i="15"/>
  <c r="R1717" i="15"/>
  <c r="T1717" i="15"/>
  <c r="V1717" i="15"/>
  <c r="J1718" i="15"/>
  <c r="L1718" i="15"/>
  <c r="N1718" i="15"/>
  <c r="P1718" i="15"/>
  <c r="R1718" i="15"/>
  <c r="T1718" i="15"/>
  <c r="V1718" i="15"/>
  <c r="J1719" i="15"/>
  <c r="L1719" i="15"/>
  <c r="N1719" i="15"/>
  <c r="P1719" i="15"/>
  <c r="R1719" i="15"/>
  <c r="T1719" i="15"/>
  <c r="V1719" i="15"/>
  <c r="J1720" i="15"/>
  <c r="L1720" i="15"/>
  <c r="N1720" i="15"/>
  <c r="P1720" i="15"/>
  <c r="R1720" i="15"/>
  <c r="T1720" i="15"/>
  <c r="V1720" i="15"/>
  <c r="J1721" i="15"/>
  <c r="L1721" i="15"/>
  <c r="N1721" i="15"/>
  <c r="P1721" i="15"/>
  <c r="R1721" i="15"/>
  <c r="T1721" i="15"/>
  <c r="V1721" i="15"/>
  <c r="J1722" i="15"/>
  <c r="L1722" i="15"/>
  <c r="N1722" i="15"/>
  <c r="P1722" i="15"/>
  <c r="R1722" i="15"/>
  <c r="T1722" i="15"/>
  <c r="V1722" i="15"/>
  <c r="J1723" i="15"/>
  <c r="L1723" i="15"/>
  <c r="N1723" i="15"/>
  <c r="P1723" i="15"/>
  <c r="R1723" i="15"/>
  <c r="T1723" i="15"/>
  <c r="V1723" i="15"/>
  <c r="J1724" i="15"/>
  <c r="L1724" i="15"/>
  <c r="N1724" i="15"/>
  <c r="P1724" i="15"/>
  <c r="R1724" i="15"/>
  <c r="T1724" i="15"/>
  <c r="V1724" i="15"/>
  <c r="J1725" i="15"/>
  <c r="L1725" i="15"/>
  <c r="N1725" i="15"/>
  <c r="P1725" i="15"/>
  <c r="R1725" i="15"/>
  <c r="T1725" i="15"/>
  <c r="V1725" i="15"/>
  <c r="J1726" i="15"/>
  <c r="L1726" i="15"/>
  <c r="N1726" i="15"/>
  <c r="P1726" i="15"/>
  <c r="R1726" i="15"/>
  <c r="T1726" i="15"/>
  <c r="V1726" i="15"/>
  <c r="J1727" i="15"/>
  <c r="L1727" i="15"/>
  <c r="N1727" i="15"/>
  <c r="P1727" i="15"/>
  <c r="R1727" i="15"/>
  <c r="T1727" i="15"/>
  <c r="V1727" i="15"/>
  <c r="J1728" i="15"/>
  <c r="L1728" i="15"/>
  <c r="N1728" i="15"/>
  <c r="P1728" i="15"/>
  <c r="R1728" i="15"/>
  <c r="T1728" i="15"/>
  <c r="V1728" i="15"/>
  <c r="J1729" i="15"/>
  <c r="L1729" i="15"/>
  <c r="N1729" i="15"/>
  <c r="P1729" i="15"/>
  <c r="R1729" i="15"/>
  <c r="T1729" i="15"/>
  <c r="V1729" i="15"/>
  <c r="J1730" i="15"/>
  <c r="L1730" i="15"/>
  <c r="N1730" i="15"/>
  <c r="P1730" i="15"/>
  <c r="R1730" i="15"/>
  <c r="T1730" i="15"/>
  <c r="V1730" i="15"/>
  <c r="J1731" i="15"/>
  <c r="L1731" i="15"/>
  <c r="N1731" i="15"/>
  <c r="P1731" i="15"/>
  <c r="R1731" i="15"/>
  <c r="T1731" i="15"/>
  <c r="V1731" i="15"/>
  <c r="J1732" i="15"/>
  <c r="L1732" i="15"/>
  <c r="N1732" i="15"/>
  <c r="P1732" i="15"/>
  <c r="R1732" i="15"/>
  <c r="T1732" i="15"/>
  <c r="V1732" i="15"/>
  <c r="J1733" i="15"/>
  <c r="L1733" i="15"/>
  <c r="N1733" i="15"/>
  <c r="P1733" i="15"/>
  <c r="R1733" i="15"/>
  <c r="T1733" i="15"/>
  <c r="V1733" i="15"/>
  <c r="J1734" i="15"/>
  <c r="L1734" i="15"/>
  <c r="N1734" i="15"/>
  <c r="P1734" i="15"/>
  <c r="R1734" i="15"/>
  <c r="T1734" i="15"/>
  <c r="V1734" i="15"/>
  <c r="J1735" i="15"/>
  <c r="L1735" i="15"/>
  <c r="N1735" i="15"/>
  <c r="P1735" i="15"/>
  <c r="R1735" i="15"/>
  <c r="T1735" i="15"/>
  <c r="V1735" i="15"/>
  <c r="J1736" i="15"/>
  <c r="L1736" i="15"/>
  <c r="N1736" i="15"/>
  <c r="P1736" i="15"/>
  <c r="R1736" i="15"/>
  <c r="T1736" i="15"/>
  <c r="V1736" i="15"/>
  <c r="J1737" i="15"/>
  <c r="L1737" i="15"/>
  <c r="N1737" i="15"/>
  <c r="P1737" i="15"/>
  <c r="R1737" i="15"/>
  <c r="T1737" i="15"/>
  <c r="V1737" i="15"/>
  <c r="J1738" i="15"/>
  <c r="L1738" i="15"/>
  <c r="N1738" i="15"/>
  <c r="P1738" i="15"/>
  <c r="R1738" i="15"/>
  <c r="T1738" i="15"/>
  <c r="V1738" i="15"/>
  <c r="J1739" i="15"/>
  <c r="L1739" i="15"/>
  <c r="N1739" i="15"/>
  <c r="P1739" i="15"/>
  <c r="R1739" i="15"/>
  <c r="T1739" i="15"/>
  <c r="V1739" i="15"/>
  <c r="J1740" i="15"/>
  <c r="L1740" i="15"/>
  <c r="N1740" i="15"/>
  <c r="P1740" i="15"/>
  <c r="R1740" i="15"/>
  <c r="T1740" i="15"/>
  <c r="V1740" i="15"/>
  <c r="J1741" i="15"/>
  <c r="L1741" i="15"/>
  <c r="N1741" i="15"/>
  <c r="P1741" i="15"/>
  <c r="R1741" i="15"/>
  <c r="T1741" i="15"/>
  <c r="V1741" i="15"/>
  <c r="J1742" i="15"/>
  <c r="L1742" i="15"/>
  <c r="N1742" i="15"/>
  <c r="P1742" i="15"/>
  <c r="R1742" i="15"/>
  <c r="T1742" i="15"/>
  <c r="V1742" i="15"/>
  <c r="J1743" i="15"/>
  <c r="L1743" i="15"/>
  <c r="N1743" i="15"/>
  <c r="P1743" i="15"/>
  <c r="R1743" i="15"/>
  <c r="T1743" i="15"/>
  <c r="V1743" i="15"/>
  <c r="J1744" i="15"/>
  <c r="L1744" i="15"/>
  <c r="N1744" i="15"/>
  <c r="P1744" i="15"/>
  <c r="R1744" i="15"/>
  <c r="T1744" i="15"/>
  <c r="V1744" i="15"/>
  <c r="J1745" i="15"/>
  <c r="L1745" i="15"/>
  <c r="N1745" i="15"/>
  <c r="P1745" i="15"/>
  <c r="R1745" i="15"/>
  <c r="T1745" i="15"/>
  <c r="V1745" i="15"/>
  <c r="J1746" i="15"/>
  <c r="L1746" i="15"/>
  <c r="N1746" i="15"/>
  <c r="P1746" i="15"/>
  <c r="R1746" i="15"/>
  <c r="T1746" i="15"/>
  <c r="V1746" i="15"/>
  <c r="J1747" i="15"/>
  <c r="L1747" i="15"/>
  <c r="N1747" i="15"/>
  <c r="P1747" i="15"/>
  <c r="R1747" i="15"/>
  <c r="T1747" i="15"/>
  <c r="V1747" i="15"/>
  <c r="J1748" i="15"/>
  <c r="L1748" i="15"/>
  <c r="N1748" i="15"/>
  <c r="P1748" i="15"/>
  <c r="R1748" i="15"/>
  <c r="T1748" i="15"/>
  <c r="V1748" i="15"/>
  <c r="J1749" i="15"/>
  <c r="L1749" i="15"/>
  <c r="N1749" i="15"/>
  <c r="P1749" i="15"/>
  <c r="R1749" i="15"/>
  <c r="T1749" i="15"/>
  <c r="V1749" i="15"/>
  <c r="J1750" i="15"/>
  <c r="L1750" i="15"/>
  <c r="N1750" i="15"/>
  <c r="P1750" i="15"/>
  <c r="R1750" i="15"/>
  <c r="T1750" i="15"/>
  <c r="V1750" i="15"/>
  <c r="J1751" i="15"/>
  <c r="L1751" i="15"/>
  <c r="N1751" i="15"/>
  <c r="P1751" i="15"/>
  <c r="R1751" i="15"/>
  <c r="T1751" i="15"/>
  <c r="V1751" i="15"/>
  <c r="J1752" i="15"/>
  <c r="L1752" i="15"/>
  <c r="N1752" i="15"/>
  <c r="P1752" i="15"/>
  <c r="R1752" i="15"/>
  <c r="T1752" i="15"/>
  <c r="V1752" i="15"/>
  <c r="J1753" i="15"/>
  <c r="L1753" i="15"/>
  <c r="N1753" i="15"/>
  <c r="P1753" i="15"/>
  <c r="R1753" i="15"/>
  <c r="T1753" i="15"/>
  <c r="V1753" i="15"/>
  <c r="J1754" i="15"/>
  <c r="L1754" i="15"/>
  <c r="N1754" i="15"/>
  <c r="P1754" i="15"/>
  <c r="R1754" i="15"/>
  <c r="T1754" i="15"/>
  <c r="V1754" i="15"/>
  <c r="J1755" i="15"/>
  <c r="L1755" i="15"/>
  <c r="N1755" i="15"/>
  <c r="P1755" i="15"/>
  <c r="R1755" i="15"/>
  <c r="T1755" i="15"/>
  <c r="V1755" i="15"/>
  <c r="J1756" i="15"/>
  <c r="L1756" i="15"/>
  <c r="N1756" i="15"/>
  <c r="P1756" i="15"/>
  <c r="R1756" i="15"/>
  <c r="T1756" i="15"/>
  <c r="V1756" i="15"/>
  <c r="J1757" i="15"/>
  <c r="L1757" i="15"/>
  <c r="N1757" i="15"/>
  <c r="P1757" i="15"/>
  <c r="R1757" i="15"/>
  <c r="T1757" i="15"/>
  <c r="V1757" i="15"/>
  <c r="J1758" i="15"/>
  <c r="L1758" i="15"/>
  <c r="N1758" i="15"/>
  <c r="P1758" i="15"/>
  <c r="R1758" i="15"/>
  <c r="T1758" i="15"/>
  <c r="V1758" i="15"/>
  <c r="J1759" i="15"/>
  <c r="L1759" i="15"/>
  <c r="N1759" i="15"/>
  <c r="P1759" i="15"/>
  <c r="R1759" i="15"/>
  <c r="T1759" i="15"/>
  <c r="V1759" i="15"/>
  <c r="J1760" i="15"/>
  <c r="L1760" i="15"/>
  <c r="N1760" i="15"/>
  <c r="P1760" i="15"/>
  <c r="R1760" i="15"/>
  <c r="T1760" i="15"/>
  <c r="V1760" i="15"/>
  <c r="J1761" i="15"/>
  <c r="L1761" i="15"/>
  <c r="N1761" i="15"/>
  <c r="P1761" i="15"/>
  <c r="R1761" i="15"/>
  <c r="T1761" i="15"/>
  <c r="V1761" i="15"/>
  <c r="J1762" i="15"/>
  <c r="L1762" i="15"/>
  <c r="N1762" i="15"/>
  <c r="P1762" i="15"/>
  <c r="R1762" i="15"/>
  <c r="T1762" i="15"/>
  <c r="V1762" i="15"/>
  <c r="J1763" i="15"/>
  <c r="L1763" i="15"/>
  <c r="N1763" i="15"/>
  <c r="P1763" i="15"/>
  <c r="R1763" i="15"/>
  <c r="T1763" i="15"/>
  <c r="V1763" i="15"/>
  <c r="J1764" i="15"/>
  <c r="L1764" i="15"/>
  <c r="N1764" i="15"/>
  <c r="P1764" i="15"/>
  <c r="R1764" i="15"/>
  <c r="T1764" i="15"/>
  <c r="V1764" i="15"/>
  <c r="J1765" i="15"/>
  <c r="L1765" i="15"/>
  <c r="N1765" i="15"/>
  <c r="P1765" i="15"/>
  <c r="R1765" i="15"/>
  <c r="T1765" i="15"/>
  <c r="V1765" i="15"/>
  <c r="J1766" i="15"/>
  <c r="L1766" i="15"/>
  <c r="N1766" i="15"/>
  <c r="P1766" i="15"/>
  <c r="R1766" i="15"/>
  <c r="T1766" i="15"/>
  <c r="V1766" i="15"/>
  <c r="J1767" i="15"/>
  <c r="L1767" i="15"/>
  <c r="N1767" i="15"/>
  <c r="P1767" i="15"/>
  <c r="R1767" i="15"/>
  <c r="T1767" i="15"/>
  <c r="V1767" i="15"/>
  <c r="J1768" i="15"/>
  <c r="L1768" i="15"/>
  <c r="N1768" i="15"/>
  <c r="P1768" i="15"/>
  <c r="R1768" i="15"/>
  <c r="T1768" i="15"/>
  <c r="V1768" i="15"/>
  <c r="J1769" i="15"/>
  <c r="L1769" i="15"/>
  <c r="N1769" i="15"/>
  <c r="P1769" i="15"/>
  <c r="R1769" i="15"/>
  <c r="T1769" i="15"/>
  <c r="V1769" i="15"/>
  <c r="J1770" i="15"/>
  <c r="L1770" i="15"/>
  <c r="N1770" i="15"/>
  <c r="P1770" i="15"/>
  <c r="R1770" i="15"/>
  <c r="T1770" i="15"/>
  <c r="V1770" i="15"/>
  <c r="J1771" i="15"/>
  <c r="L1771" i="15"/>
  <c r="N1771" i="15"/>
  <c r="P1771" i="15"/>
  <c r="R1771" i="15"/>
  <c r="T1771" i="15"/>
  <c r="V1771" i="15"/>
  <c r="J1772" i="15"/>
  <c r="L1772" i="15"/>
  <c r="N1772" i="15"/>
  <c r="P1772" i="15"/>
  <c r="R1772" i="15"/>
  <c r="T1772" i="15"/>
  <c r="V1772" i="15"/>
  <c r="J1773" i="15"/>
  <c r="L1773" i="15"/>
  <c r="N1773" i="15"/>
  <c r="P1773" i="15"/>
  <c r="R1773" i="15"/>
  <c r="T1773" i="15"/>
  <c r="V1773" i="15"/>
  <c r="J1774" i="15"/>
  <c r="L1774" i="15"/>
  <c r="N1774" i="15"/>
  <c r="P1774" i="15"/>
  <c r="R1774" i="15"/>
  <c r="T1774" i="15"/>
  <c r="V1774" i="15"/>
  <c r="J1775" i="15"/>
  <c r="L1775" i="15"/>
  <c r="N1775" i="15"/>
  <c r="P1775" i="15"/>
  <c r="R1775" i="15"/>
  <c r="T1775" i="15"/>
  <c r="V1775" i="15"/>
  <c r="J1776" i="15"/>
  <c r="L1776" i="15"/>
  <c r="N1776" i="15"/>
  <c r="P1776" i="15"/>
  <c r="R1776" i="15"/>
  <c r="T1776" i="15"/>
  <c r="V1776" i="15"/>
  <c r="J1777" i="15"/>
  <c r="L1777" i="15"/>
  <c r="N1777" i="15"/>
  <c r="P1777" i="15"/>
  <c r="R1777" i="15"/>
  <c r="T1777" i="15"/>
  <c r="V1777" i="15"/>
  <c r="J1778" i="15"/>
  <c r="L1778" i="15"/>
  <c r="N1778" i="15"/>
  <c r="P1778" i="15"/>
  <c r="R1778" i="15"/>
  <c r="T1778" i="15"/>
  <c r="V1778" i="15"/>
  <c r="J1779" i="15"/>
  <c r="L1779" i="15"/>
  <c r="N1779" i="15"/>
  <c r="P1779" i="15"/>
  <c r="R1779" i="15"/>
  <c r="T1779" i="15"/>
  <c r="V1779" i="15"/>
  <c r="J1780" i="15"/>
  <c r="L1780" i="15"/>
  <c r="N1780" i="15"/>
  <c r="P1780" i="15"/>
  <c r="R1780" i="15"/>
  <c r="T1780" i="15"/>
  <c r="V1780" i="15"/>
  <c r="J1781" i="15"/>
  <c r="L1781" i="15"/>
  <c r="N1781" i="15"/>
  <c r="P1781" i="15"/>
  <c r="R1781" i="15"/>
  <c r="T1781" i="15"/>
  <c r="V1781" i="15"/>
  <c r="J1782" i="15"/>
  <c r="L1782" i="15"/>
  <c r="N1782" i="15"/>
  <c r="P1782" i="15"/>
  <c r="R1782" i="15"/>
  <c r="T1782" i="15"/>
  <c r="V1782" i="15"/>
  <c r="J1783" i="15"/>
  <c r="L1783" i="15"/>
  <c r="N1783" i="15"/>
  <c r="P1783" i="15"/>
  <c r="R1783" i="15"/>
  <c r="T1783" i="15"/>
  <c r="V1783" i="15"/>
  <c r="J1784" i="15"/>
  <c r="L1784" i="15"/>
  <c r="N1784" i="15"/>
  <c r="P1784" i="15"/>
  <c r="R1784" i="15"/>
  <c r="T1784" i="15"/>
  <c r="V1784" i="15"/>
  <c r="J1785" i="15"/>
  <c r="L1785" i="15"/>
  <c r="N1785" i="15"/>
  <c r="P1785" i="15"/>
  <c r="R1785" i="15"/>
  <c r="T1785" i="15"/>
  <c r="V1785" i="15"/>
  <c r="J1786" i="15"/>
  <c r="L1786" i="15"/>
  <c r="N1786" i="15"/>
  <c r="P1786" i="15"/>
  <c r="R1786" i="15"/>
  <c r="T1786" i="15"/>
  <c r="V1786" i="15"/>
  <c r="J1787" i="15"/>
  <c r="L1787" i="15"/>
  <c r="N1787" i="15"/>
  <c r="P1787" i="15"/>
  <c r="R1787" i="15"/>
  <c r="T1787" i="15"/>
  <c r="V1787" i="15"/>
  <c r="J1788" i="15"/>
  <c r="L1788" i="15"/>
  <c r="N1788" i="15"/>
  <c r="P1788" i="15"/>
  <c r="R1788" i="15"/>
  <c r="T1788" i="15"/>
  <c r="V1788" i="15"/>
  <c r="J1789" i="15"/>
  <c r="L1789" i="15"/>
  <c r="N1789" i="15"/>
  <c r="P1789" i="15"/>
  <c r="R1789" i="15"/>
  <c r="T1789" i="15"/>
  <c r="V1789" i="15"/>
  <c r="J1790" i="15"/>
  <c r="L1790" i="15"/>
  <c r="N1790" i="15"/>
  <c r="P1790" i="15"/>
  <c r="R1790" i="15"/>
  <c r="T1790" i="15"/>
  <c r="V1790" i="15"/>
  <c r="J1791" i="15"/>
  <c r="L1791" i="15"/>
  <c r="N1791" i="15"/>
  <c r="P1791" i="15"/>
  <c r="R1791" i="15"/>
  <c r="T1791" i="15"/>
  <c r="V1791" i="15"/>
  <c r="J1792" i="15"/>
  <c r="L1792" i="15"/>
  <c r="N1792" i="15"/>
  <c r="P1792" i="15"/>
  <c r="R1792" i="15"/>
  <c r="T1792" i="15"/>
  <c r="V1792" i="15"/>
  <c r="J1793" i="15"/>
  <c r="L1793" i="15"/>
  <c r="N1793" i="15"/>
  <c r="P1793" i="15"/>
  <c r="R1793" i="15"/>
  <c r="T1793" i="15"/>
  <c r="V1793" i="15"/>
  <c r="J1794" i="15"/>
  <c r="L1794" i="15"/>
  <c r="N1794" i="15"/>
  <c r="P1794" i="15"/>
  <c r="R1794" i="15"/>
  <c r="T1794" i="15"/>
  <c r="V1794" i="15"/>
  <c r="J1795" i="15"/>
  <c r="L1795" i="15"/>
  <c r="N1795" i="15"/>
  <c r="P1795" i="15"/>
  <c r="R1795" i="15"/>
  <c r="T1795" i="15"/>
  <c r="V1795" i="15"/>
  <c r="J1796" i="15"/>
  <c r="L1796" i="15"/>
  <c r="N1796" i="15"/>
  <c r="P1796" i="15"/>
  <c r="R1796" i="15"/>
  <c r="T1796" i="15"/>
  <c r="V1796" i="15"/>
  <c r="J1797" i="15"/>
  <c r="L1797" i="15"/>
  <c r="N1797" i="15"/>
  <c r="P1797" i="15"/>
  <c r="R1797" i="15"/>
  <c r="T1797" i="15"/>
  <c r="V1797" i="15"/>
  <c r="J1798" i="15"/>
  <c r="L1798" i="15"/>
  <c r="N1798" i="15"/>
  <c r="P1798" i="15"/>
  <c r="R1798" i="15"/>
  <c r="T1798" i="15"/>
  <c r="V1798" i="15"/>
  <c r="J1799" i="15"/>
  <c r="L1799" i="15"/>
  <c r="N1799" i="15"/>
  <c r="P1799" i="15"/>
  <c r="R1799" i="15"/>
  <c r="T1799" i="15"/>
  <c r="V1799" i="15"/>
  <c r="J1800" i="15"/>
  <c r="L1800" i="15"/>
  <c r="N1800" i="15"/>
  <c r="P1800" i="15"/>
  <c r="R1800" i="15"/>
  <c r="T1800" i="15"/>
  <c r="V1800" i="15"/>
  <c r="J1801" i="15"/>
  <c r="L1801" i="15"/>
  <c r="N1801" i="15"/>
  <c r="P1801" i="15"/>
  <c r="R1801" i="15"/>
  <c r="T1801" i="15"/>
  <c r="V1801" i="15"/>
  <c r="J1802" i="15"/>
  <c r="L1802" i="15"/>
  <c r="N1802" i="15"/>
  <c r="P1802" i="15"/>
  <c r="R1802" i="15"/>
  <c r="T1802" i="15"/>
  <c r="V1802" i="15"/>
  <c r="J1803" i="15"/>
  <c r="L1803" i="15"/>
  <c r="N1803" i="15"/>
  <c r="P1803" i="15"/>
  <c r="R1803" i="15"/>
  <c r="T1803" i="15"/>
  <c r="V1803" i="15"/>
  <c r="J1804" i="15"/>
  <c r="L1804" i="15"/>
  <c r="N1804" i="15"/>
  <c r="P1804" i="15"/>
  <c r="R1804" i="15"/>
  <c r="T1804" i="15"/>
  <c r="V1804" i="15"/>
  <c r="J1805" i="15"/>
  <c r="L1805" i="15"/>
  <c r="N1805" i="15"/>
  <c r="P1805" i="15"/>
  <c r="R1805" i="15"/>
  <c r="T1805" i="15"/>
  <c r="V1805" i="15"/>
  <c r="J1806" i="15"/>
  <c r="L1806" i="15"/>
  <c r="N1806" i="15"/>
  <c r="P1806" i="15"/>
  <c r="R1806" i="15"/>
  <c r="T1806" i="15"/>
  <c r="V1806" i="15"/>
  <c r="J1807" i="15"/>
  <c r="L1807" i="15"/>
  <c r="N1807" i="15"/>
  <c r="P1807" i="15"/>
  <c r="R1807" i="15"/>
  <c r="T1807" i="15"/>
  <c r="V1807" i="15"/>
  <c r="J1808" i="15"/>
  <c r="L1808" i="15"/>
  <c r="N1808" i="15"/>
  <c r="P1808" i="15"/>
  <c r="R1808" i="15"/>
  <c r="T1808" i="15"/>
  <c r="V1808" i="15"/>
  <c r="J1809" i="15"/>
  <c r="L1809" i="15"/>
  <c r="N1809" i="15"/>
  <c r="P1809" i="15"/>
  <c r="R1809" i="15"/>
  <c r="T1809" i="15"/>
  <c r="V1809" i="15"/>
  <c r="J1810" i="15"/>
  <c r="L1810" i="15"/>
  <c r="N1810" i="15"/>
  <c r="P1810" i="15"/>
  <c r="R1810" i="15"/>
  <c r="T1810" i="15"/>
  <c r="V1810" i="15"/>
  <c r="J1811" i="15"/>
  <c r="L1811" i="15"/>
  <c r="N1811" i="15"/>
  <c r="P1811" i="15"/>
  <c r="R1811" i="15"/>
  <c r="T1811" i="15"/>
  <c r="V1811" i="15"/>
  <c r="J1812" i="15"/>
  <c r="L1812" i="15"/>
  <c r="N1812" i="15"/>
  <c r="P1812" i="15"/>
  <c r="R1812" i="15"/>
  <c r="T1812" i="15"/>
  <c r="V1812" i="15"/>
  <c r="J1813" i="15"/>
  <c r="L1813" i="15"/>
  <c r="N1813" i="15"/>
  <c r="P1813" i="15"/>
  <c r="R1813" i="15"/>
  <c r="T1813" i="15"/>
  <c r="V1813" i="15"/>
  <c r="J1814" i="15"/>
  <c r="L1814" i="15"/>
  <c r="N1814" i="15"/>
  <c r="P1814" i="15"/>
  <c r="R1814" i="15"/>
  <c r="T1814" i="15"/>
  <c r="V1814" i="15"/>
  <c r="J1815" i="15"/>
  <c r="L1815" i="15"/>
  <c r="N1815" i="15"/>
  <c r="P1815" i="15"/>
  <c r="R1815" i="15"/>
  <c r="T1815" i="15"/>
  <c r="V1815" i="15"/>
  <c r="J1816" i="15"/>
  <c r="L1816" i="15"/>
  <c r="N1816" i="15"/>
  <c r="P1816" i="15"/>
  <c r="R1816" i="15"/>
  <c r="T1816" i="15"/>
  <c r="V1816" i="15"/>
  <c r="J1817" i="15"/>
  <c r="L1817" i="15"/>
  <c r="N1817" i="15"/>
  <c r="P1817" i="15"/>
  <c r="R1817" i="15"/>
  <c r="T1817" i="15"/>
  <c r="V1817" i="15"/>
  <c r="J1818" i="15"/>
  <c r="L1818" i="15"/>
  <c r="N1818" i="15"/>
  <c r="P1818" i="15"/>
  <c r="R1818" i="15"/>
  <c r="T1818" i="15"/>
  <c r="V1818" i="15"/>
  <c r="J1819" i="15"/>
  <c r="L1819" i="15"/>
  <c r="N1819" i="15"/>
  <c r="P1819" i="15"/>
  <c r="R1819" i="15"/>
  <c r="T1819" i="15"/>
  <c r="V1819" i="15"/>
  <c r="J1820" i="15"/>
  <c r="L1820" i="15"/>
  <c r="N1820" i="15"/>
  <c r="P1820" i="15"/>
  <c r="R1820" i="15"/>
  <c r="T1820" i="15"/>
  <c r="V1820" i="15"/>
  <c r="J1821" i="15"/>
  <c r="L1821" i="15"/>
  <c r="N1821" i="15"/>
  <c r="P1821" i="15"/>
  <c r="R1821" i="15"/>
  <c r="T1821" i="15"/>
  <c r="V1821" i="15"/>
  <c r="J1822" i="15"/>
  <c r="L1822" i="15"/>
  <c r="N1822" i="15"/>
  <c r="P1822" i="15"/>
  <c r="R1822" i="15"/>
  <c r="T1822" i="15"/>
  <c r="V1822" i="15"/>
  <c r="J1823" i="15"/>
  <c r="L1823" i="15"/>
  <c r="N1823" i="15"/>
  <c r="P1823" i="15"/>
  <c r="R1823" i="15"/>
  <c r="T1823" i="15"/>
  <c r="V1823" i="15"/>
  <c r="J1824" i="15"/>
  <c r="L1824" i="15"/>
  <c r="N1824" i="15"/>
  <c r="P1824" i="15"/>
  <c r="R1824" i="15"/>
  <c r="T1824" i="15"/>
  <c r="V1824" i="15"/>
  <c r="J1825" i="15"/>
  <c r="L1825" i="15"/>
  <c r="N1825" i="15"/>
  <c r="P1825" i="15"/>
  <c r="R1825" i="15"/>
  <c r="T1825" i="15"/>
  <c r="V1825" i="15"/>
  <c r="J1826" i="15"/>
  <c r="L1826" i="15"/>
  <c r="N1826" i="15"/>
  <c r="P1826" i="15"/>
  <c r="R1826" i="15"/>
  <c r="T1826" i="15"/>
  <c r="V1826" i="15"/>
  <c r="J1827" i="15"/>
  <c r="L1827" i="15"/>
  <c r="N1827" i="15"/>
  <c r="P1827" i="15"/>
  <c r="R1827" i="15"/>
  <c r="T1827" i="15"/>
  <c r="V1827" i="15"/>
  <c r="J1828" i="15"/>
  <c r="L1828" i="15"/>
  <c r="N1828" i="15"/>
  <c r="P1828" i="15"/>
  <c r="R1828" i="15"/>
  <c r="T1828" i="15"/>
  <c r="V1828" i="15"/>
  <c r="J1829" i="15"/>
  <c r="L1829" i="15"/>
  <c r="N1829" i="15"/>
  <c r="P1829" i="15"/>
  <c r="R1829" i="15"/>
  <c r="T1829" i="15"/>
  <c r="V1829" i="15"/>
  <c r="J1830" i="15"/>
  <c r="L1830" i="15"/>
  <c r="N1830" i="15"/>
  <c r="P1830" i="15"/>
  <c r="R1830" i="15"/>
  <c r="T1830" i="15"/>
  <c r="V1830" i="15"/>
  <c r="J1831" i="15"/>
  <c r="L1831" i="15"/>
  <c r="N1831" i="15"/>
  <c r="P1831" i="15"/>
  <c r="R1831" i="15"/>
  <c r="T1831" i="15"/>
  <c r="V1831" i="15"/>
  <c r="J1832" i="15"/>
  <c r="L1832" i="15"/>
  <c r="N1832" i="15"/>
  <c r="P1832" i="15"/>
  <c r="R1832" i="15"/>
  <c r="T1832" i="15"/>
  <c r="V1832" i="15"/>
  <c r="J1833" i="15"/>
  <c r="L1833" i="15"/>
  <c r="N1833" i="15"/>
  <c r="P1833" i="15"/>
  <c r="R1833" i="15"/>
  <c r="T1833" i="15"/>
  <c r="V1833" i="15"/>
  <c r="J1834" i="15"/>
  <c r="L1834" i="15"/>
  <c r="N1834" i="15"/>
  <c r="P1834" i="15"/>
  <c r="R1834" i="15"/>
  <c r="T1834" i="15"/>
  <c r="V1834" i="15"/>
  <c r="J1835" i="15"/>
  <c r="L1835" i="15"/>
  <c r="N1835" i="15"/>
  <c r="P1835" i="15"/>
  <c r="R1835" i="15"/>
  <c r="T1835" i="15"/>
  <c r="V1835" i="15"/>
  <c r="J1836" i="15"/>
  <c r="L1836" i="15"/>
  <c r="N1836" i="15"/>
  <c r="P1836" i="15"/>
  <c r="R1836" i="15"/>
  <c r="T1836" i="15"/>
  <c r="V1836" i="15"/>
  <c r="J1837" i="15"/>
  <c r="L1837" i="15"/>
  <c r="N1837" i="15"/>
  <c r="P1837" i="15"/>
  <c r="R1837" i="15"/>
  <c r="T1837" i="15"/>
  <c r="V1837" i="15"/>
  <c r="J1838" i="15"/>
  <c r="L1838" i="15"/>
  <c r="N1838" i="15"/>
  <c r="P1838" i="15"/>
  <c r="R1838" i="15"/>
  <c r="T1838" i="15"/>
  <c r="V1838" i="15"/>
  <c r="J1839" i="15"/>
  <c r="L1839" i="15"/>
  <c r="N1839" i="15"/>
  <c r="P1839" i="15"/>
  <c r="R1839" i="15"/>
  <c r="T1839" i="15"/>
  <c r="V1839" i="15"/>
  <c r="J1840" i="15"/>
  <c r="L1840" i="15"/>
  <c r="N1840" i="15"/>
  <c r="P1840" i="15"/>
  <c r="R1840" i="15"/>
  <c r="T1840" i="15"/>
  <c r="V1840" i="15"/>
  <c r="J1841" i="15"/>
  <c r="L1841" i="15"/>
  <c r="N1841" i="15"/>
  <c r="P1841" i="15"/>
  <c r="R1841" i="15"/>
  <c r="T1841" i="15"/>
  <c r="V1841" i="15"/>
  <c r="J1842" i="15"/>
  <c r="L1842" i="15"/>
  <c r="N1842" i="15"/>
  <c r="P1842" i="15"/>
  <c r="R1842" i="15"/>
  <c r="T1842" i="15"/>
  <c r="V1842" i="15"/>
  <c r="J1843" i="15"/>
  <c r="L1843" i="15"/>
  <c r="N1843" i="15"/>
  <c r="P1843" i="15"/>
  <c r="R1843" i="15"/>
  <c r="T1843" i="15"/>
  <c r="V1843" i="15"/>
  <c r="J1844" i="15"/>
  <c r="L1844" i="15"/>
  <c r="N1844" i="15"/>
  <c r="P1844" i="15"/>
  <c r="R1844" i="15"/>
  <c r="T1844" i="15"/>
  <c r="V1844" i="15"/>
  <c r="J1845" i="15"/>
  <c r="L1845" i="15"/>
  <c r="N1845" i="15"/>
  <c r="P1845" i="15"/>
  <c r="R1845" i="15"/>
  <c r="T1845" i="15"/>
  <c r="V1845" i="15"/>
  <c r="J1846" i="15"/>
  <c r="L1846" i="15"/>
  <c r="N1846" i="15"/>
  <c r="P1846" i="15"/>
  <c r="R1846" i="15"/>
  <c r="T1846" i="15"/>
  <c r="V1846" i="15"/>
  <c r="J1847" i="15"/>
  <c r="L1847" i="15"/>
  <c r="N1847" i="15"/>
  <c r="P1847" i="15"/>
  <c r="R1847" i="15"/>
  <c r="T1847" i="15"/>
  <c r="V1847" i="15"/>
  <c r="J1848" i="15"/>
  <c r="L1848" i="15"/>
  <c r="N1848" i="15"/>
  <c r="P1848" i="15"/>
  <c r="R1848" i="15"/>
  <c r="T1848" i="15"/>
  <c r="V1848" i="15"/>
  <c r="J1849" i="15"/>
  <c r="L1849" i="15"/>
  <c r="N1849" i="15"/>
  <c r="P1849" i="15"/>
  <c r="R1849" i="15"/>
  <c r="T1849" i="15"/>
  <c r="V1849" i="15"/>
  <c r="J1850" i="15"/>
  <c r="L1850" i="15"/>
  <c r="N1850" i="15"/>
  <c r="P1850" i="15"/>
  <c r="R1850" i="15"/>
  <c r="T1850" i="15"/>
  <c r="V1850" i="15"/>
  <c r="J1851" i="15"/>
  <c r="L1851" i="15"/>
  <c r="N1851" i="15"/>
  <c r="P1851" i="15"/>
  <c r="R1851" i="15"/>
  <c r="T1851" i="15"/>
  <c r="V1851" i="15"/>
  <c r="J1852" i="15"/>
  <c r="L1852" i="15"/>
  <c r="N1852" i="15"/>
  <c r="P1852" i="15"/>
  <c r="R1852" i="15"/>
  <c r="T1852" i="15"/>
  <c r="V1852" i="15"/>
  <c r="J1853" i="15"/>
  <c r="L1853" i="15"/>
  <c r="N1853" i="15"/>
  <c r="P1853" i="15"/>
  <c r="R1853" i="15"/>
  <c r="T1853" i="15"/>
  <c r="V1853" i="15"/>
  <c r="J1854" i="15"/>
  <c r="L1854" i="15"/>
  <c r="N1854" i="15"/>
  <c r="P1854" i="15"/>
  <c r="R1854" i="15"/>
  <c r="T1854" i="15"/>
  <c r="V1854" i="15"/>
  <c r="J1855" i="15"/>
  <c r="L1855" i="15"/>
  <c r="N1855" i="15"/>
  <c r="P1855" i="15"/>
  <c r="R1855" i="15"/>
  <c r="T1855" i="15"/>
  <c r="V1855" i="15"/>
  <c r="J1856" i="15"/>
  <c r="L1856" i="15"/>
  <c r="N1856" i="15"/>
  <c r="P1856" i="15"/>
  <c r="R1856" i="15"/>
  <c r="T1856" i="15"/>
  <c r="V1856" i="15"/>
  <c r="J1857" i="15"/>
  <c r="L1857" i="15"/>
  <c r="N1857" i="15"/>
  <c r="P1857" i="15"/>
  <c r="R1857" i="15"/>
  <c r="T1857" i="15"/>
  <c r="V1857" i="15"/>
  <c r="J1858" i="15"/>
  <c r="L1858" i="15"/>
  <c r="N1858" i="15"/>
  <c r="P1858" i="15"/>
  <c r="R1858" i="15"/>
  <c r="T1858" i="15"/>
  <c r="V1858" i="15"/>
  <c r="J1859" i="15"/>
  <c r="L1859" i="15"/>
  <c r="N1859" i="15"/>
  <c r="P1859" i="15"/>
  <c r="R1859" i="15"/>
  <c r="T1859" i="15"/>
  <c r="V1859" i="15"/>
  <c r="J1860" i="15"/>
  <c r="L1860" i="15"/>
  <c r="N1860" i="15"/>
  <c r="P1860" i="15"/>
  <c r="R1860" i="15"/>
  <c r="T1860" i="15"/>
  <c r="V1860" i="15"/>
  <c r="J1861" i="15"/>
  <c r="L1861" i="15"/>
  <c r="N1861" i="15"/>
  <c r="P1861" i="15"/>
  <c r="R1861" i="15"/>
  <c r="T1861" i="15"/>
  <c r="V1861" i="15"/>
  <c r="J1862" i="15"/>
  <c r="L1862" i="15"/>
  <c r="N1862" i="15"/>
  <c r="P1862" i="15"/>
  <c r="R1862" i="15"/>
  <c r="T1862" i="15"/>
  <c r="V1862" i="15"/>
  <c r="J1863" i="15"/>
  <c r="L1863" i="15"/>
  <c r="N1863" i="15"/>
  <c r="P1863" i="15"/>
  <c r="R1863" i="15"/>
  <c r="T1863" i="15"/>
  <c r="V1863" i="15"/>
  <c r="J1864" i="15"/>
  <c r="L1864" i="15"/>
  <c r="N1864" i="15"/>
  <c r="P1864" i="15"/>
  <c r="R1864" i="15"/>
  <c r="T1864" i="15"/>
  <c r="V1864" i="15"/>
  <c r="J1865" i="15"/>
  <c r="L1865" i="15"/>
  <c r="N1865" i="15"/>
  <c r="P1865" i="15"/>
  <c r="R1865" i="15"/>
  <c r="T1865" i="15"/>
  <c r="V1865" i="15"/>
  <c r="J1866" i="15"/>
  <c r="L1866" i="15"/>
  <c r="N1866" i="15"/>
  <c r="P1866" i="15"/>
  <c r="R1866" i="15"/>
  <c r="T1866" i="15"/>
  <c r="V1866" i="15"/>
  <c r="J1867" i="15"/>
  <c r="L1867" i="15"/>
  <c r="N1867" i="15"/>
  <c r="P1867" i="15"/>
  <c r="R1867" i="15"/>
  <c r="T1867" i="15"/>
  <c r="V1867" i="15"/>
  <c r="J1868" i="15"/>
  <c r="L1868" i="15"/>
  <c r="N1868" i="15"/>
  <c r="P1868" i="15"/>
  <c r="R1868" i="15"/>
  <c r="T1868" i="15"/>
  <c r="V1868" i="15"/>
  <c r="J1869" i="15"/>
  <c r="L1869" i="15"/>
  <c r="N1869" i="15"/>
  <c r="P1869" i="15"/>
  <c r="R1869" i="15"/>
  <c r="T1869" i="15"/>
  <c r="V1869" i="15"/>
  <c r="J1870" i="15"/>
  <c r="L1870" i="15"/>
  <c r="N1870" i="15"/>
  <c r="P1870" i="15"/>
  <c r="R1870" i="15"/>
  <c r="T1870" i="15"/>
  <c r="V1870" i="15"/>
  <c r="J1871" i="15"/>
  <c r="L1871" i="15"/>
  <c r="N1871" i="15"/>
  <c r="P1871" i="15"/>
  <c r="R1871" i="15"/>
  <c r="T1871" i="15"/>
  <c r="V1871" i="15"/>
  <c r="J1872" i="15"/>
  <c r="L1872" i="15"/>
  <c r="N1872" i="15"/>
  <c r="P1872" i="15"/>
  <c r="R1872" i="15"/>
  <c r="T1872" i="15"/>
  <c r="V1872" i="15"/>
  <c r="J1873" i="15"/>
  <c r="L1873" i="15"/>
  <c r="N1873" i="15"/>
  <c r="P1873" i="15"/>
  <c r="R1873" i="15"/>
  <c r="T1873" i="15"/>
  <c r="V1873" i="15"/>
  <c r="J1874" i="15"/>
  <c r="L1874" i="15"/>
  <c r="N1874" i="15"/>
  <c r="P1874" i="15"/>
  <c r="R1874" i="15"/>
  <c r="T1874" i="15"/>
  <c r="V1874" i="15"/>
  <c r="J1875" i="15"/>
  <c r="L1875" i="15"/>
  <c r="N1875" i="15"/>
  <c r="P1875" i="15"/>
  <c r="R1875" i="15"/>
  <c r="T1875" i="15"/>
  <c r="V1875" i="15"/>
  <c r="J1876" i="15"/>
  <c r="L1876" i="15"/>
  <c r="N1876" i="15"/>
  <c r="P1876" i="15"/>
  <c r="R1876" i="15"/>
  <c r="T1876" i="15"/>
  <c r="V1876" i="15"/>
  <c r="J1877" i="15"/>
  <c r="L1877" i="15"/>
  <c r="N1877" i="15"/>
  <c r="P1877" i="15"/>
  <c r="R1877" i="15"/>
  <c r="T1877" i="15"/>
  <c r="V1877" i="15"/>
  <c r="J1878" i="15"/>
  <c r="L1878" i="15"/>
  <c r="N1878" i="15"/>
  <c r="P1878" i="15"/>
  <c r="R1878" i="15"/>
  <c r="T1878" i="15"/>
  <c r="V1878" i="15"/>
  <c r="J1879" i="15"/>
  <c r="L1879" i="15"/>
  <c r="N1879" i="15"/>
  <c r="P1879" i="15"/>
  <c r="R1879" i="15"/>
  <c r="T1879" i="15"/>
  <c r="V1879" i="15"/>
  <c r="J1880" i="15"/>
  <c r="L1880" i="15"/>
  <c r="N1880" i="15"/>
  <c r="P1880" i="15"/>
  <c r="R1880" i="15"/>
  <c r="T1880" i="15"/>
  <c r="V1880" i="15"/>
  <c r="J1881" i="15"/>
  <c r="L1881" i="15"/>
  <c r="N1881" i="15"/>
  <c r="P1881" i="15"/>
  <c r="R1881" i="15"/>
  <c r="T1881" i="15"/>
  <c r="V1881" i="15"/>
  <c r="J1882" i="15"/>
  <c r="L1882" i="15"/>
  <c r="N1882" i="15"/>
  <c r="P1882" i="15"/>
  <c r="R1882" i="15"/>
  <c r="T1882" i="15"/>
  <c r="V1882" i="15"/>
  <c r="J1883" i="15"/>
  <c r="L1883" i="15"/>
  <c r="N1883" i="15"/>
  <c r="P1883" i="15"/>
  <c r="R1883" i="15"/>
  <c r="T1883" i="15"/>
  <c r="V1883" i="15"/>
  <c r="J1884" i="15"/>
  <c r="L1884" i="15"/>
  <c r="N1884" i="15"/>
  <c r="P1884" i="15"/>
  <c r="R1884" i="15"/>
  <c r="T1884" i="15"/>
  <c r="V1884" i="15"/>
  <c r="J1885" i="15"/>
  <c r="L1885" i="15"/>
  <c r="N1885" i="15"/>
  <c r="P1885" i="15"/>
  <c r="R1885" i="15"/>
  <c r="T1885" i="15"/>
  <c r="V1885" i="15"/>
  <c r="J1886" i="15"/>
  <c r="L1886" i="15"/>
  <c r="N1886" i="15"/>
  <c r="P1886" i="15"/>
  <c r="R1886" i="15"/>
  <c r="T1886" i="15"/>
  <c r="V1886" i="15"/>
  <c r="J1887" i="15"/>
  <c r="L1887" i="15"/>
  <c r="N1887" i="15"/>
  <c r="P1887" i="15"/>
  <c r="R1887" i="15"/>
  <c r="T1887" i="15"/>
  <c r="V1887" i="15"/>
  <c r="J1888" i="15"/>
  <c r="L1888" i="15"/>
  <c r="N1888" i="15"/>
  <c r="P1888" i="15"/>
  <c r="R1888" i="15"/>
  <c r="T1888" i="15"/>
  <c r="V1888" i="15"/>
  <c r="J1889" i="15"/>
  <c r="L1889" i="15"/>
  <c r="N1889" i="15"/>
  <c r="P1889" i="15"/>
  <c r="R1889" i="15"/>
  <c r="T1889" i="15"/>
  <c r="V1889" i="15"/>
  <c r="J1890" i="15"/>
  <c r="L1890" i="15"/>
  <c r="N1890" i="15"/>
  <c r="P1890" i="15"/>
  <c r="R1890" i="15"/>
  <c r="T1890" i="15"/>
  <c r="V1890" i="15"/>
  <c r="J1891" i="15"/>
  <c r="L1891" i="15"/>
  <c r="N1891" i="15"/>
  <c r="P1891" i="15"/>
  <c r="R1891" i="15"/>
  <c r="T1891" i="15"/>
  <c r="V1891" i="15"/>
  <c r="J1892" i="15"/>
  <c r="L1892" i="15"/>
  <c r="N1892" i="15"/>
  <c r="P1892" i="15"/>
  <c r="R1892" i="15"/>
  <c r="T1892" i="15"/>
  <c r="V1892" i="15"/>
  <c r="J1893" i="15"/>
  <c r="L1893" i="15"/>
  <c r="N1893" i="15"/>
  <c r="P1893" i="15"/>
  <c r="R1893" i="15"/>
  <c r="T1893" i="15"/>
  <c r="V1893" i="15"/>
  <c r="J1894" i="15"/>
  <c r="L1894" i="15"/>
  <c r="N1894" i="15"/>
  <c r="P1894" i="15"/>
  <c r="R1894" i="15"/>
  <c r="T1894" i="15"/>
  <c r="V1894" i="15"/>
  <c r="J1895" i="15"/>
  <c r="L1895" i="15"/>
  <c r="N1895" i="15"/>
  <c r="P1895" i="15"/>
  <c r="R1895" i="15"/>
  <c r="T1895" i="15"/>
  <c r="V1895" i="15"/>
  <c r="J1896" i="15"/>
  <c r="L1896" i="15"/>
  <c r="N1896" i="15"/>
  <c r="P1896" i="15"/>
  <c r="R1896" i="15"/>
  <c r="T1896" i="15"/>
  <c r="V1896" i="15"/>
  <c r="J1897" i="15"/>
  <c r="L1897" i="15"/>
  <c r="N1897" i="15"/>
  <c r="P1897" i="15"/>
  <c r="R1897" i="15"/>
  <c r="T1897" i="15"/>
  <c r="V1897" i="15"/>
  <c r="J1898" i="15"/>
  <c r="L1898" i="15"/>
  <c r="N1898" i="15"/>
  <c r="P1898" i="15"/>
  <c r="R1898" i="15"/>
  <c r="T1898" i="15"/>
  <c r="V1898" i="15"/>
  <c r="J1899" i="15"/>
  <c r="L1899" i="15"/>
  <c r="N1899" i="15"/>
  <c r="P1899" i="15"/>
  <c r="R1899" i="15"/>
  <c r="T1899" i="15"/>
  <c r="V1899" i="15"/>
  <c r="J1900" i="15"/>
  <c r="L1900" i="15"/>
  <c r="N1900" i="15"/>
  <c r="P1900" i="15"/>
  <c r="R1900" i="15"/>
  <c r="T1900" i="15"/>
  <c r="V1900" i="15"/>
  <c r="J1901" i="15"/>
  <c r="L1901" i="15"/>
  <c r="N1901" i="15"/>
  <c r="P1901" i="15"/>
  <c r="R1901" i="15"/>
  <c r="T1901" i="15"/>
  <c r="V1901" i="15"/>
  <c r="J1902" i="15"/>
  <c r="L1902" i="15"/>
  <c r="N1902" i="15"/>
  <c r="P1902" i="15"/>
  <c r="R1902" i="15"/>
  <c r="T1902" i="15"/>
  <c r="V1902" i="15"/>
  <c r="J1903" i="15"/>
  <c r="L1903" i="15"/>
  <c r="N1903" i="15"/>
  <c r="P1903" i="15"/>
  <c r="R1903" i="15"/>
  <c r="T1903" i="15"/>
  <c r="V1903" i="15"/>
  <c r="J1904" i="15"/>
  <c r="L1904" i="15"/>
  <c r="N1904" i="15"/>
  <c r="P1904" i="15"/>
  <c r="R1904" i="15"/>
  <c r="T1904" i="15"/>
  <c r="V1904" i="15"/>
  <c r="J1905" i="15"/>
  <c r="L1905" i="15"/>
  <c r="N1905" i="15"/>
  <c r="P1905" i="15"/>
  <c r="R1905" i="15"/>
  <c r="T1905" i="15"/>
  <c r="V1905" i="15"/>
  <c r="J1906" i="15"/>
  <c r="L1906" i="15"/>
  <c r="N1906" i="15"/>
  <c r="P1906" i="15"/>
  <c r="R1906" i="15"/>
  <c r="T1906" i="15"/>
  <c r="V1906" i="15"/>
  <c r="J1907" i="15"/>
  <c r="L1907" i="15"/>
  <c r="N1907" i="15"/>
  <c r="P1907" i="15"/>
  <c r="R1907" i="15"/>
  <c r="T1907" i="15"/>
  <c r="V1907" i="15"/>
  <c r="J1908" i="15"/>
  <c r="L1908" i="15"/>
  <c r="N1908" i="15"/>
  <c r="P1908" i="15"/>
  <c r="R1908" i="15"/>
  <c r="T1908" i="15"/>
  <c r="V1908" i="15"/>
  <c r="J1909" i="15"/>
  <c r="L1909" i="15"/>
  <c r="N1909" i="15"/>
  <c r="P1909" i="15"/>
  <c r="R1909" i="15"/>
  <c r="T1909" i="15"/>
  <c r="V1909" i="15"/>
  <c r="J1910" i="15"/>
  <c r="L1910" i="15"/>
  <c r="N1910" i="15"/>
  <c r="P1910" i="15"/>
  <c r="R1910" i="15"/>
  <c r="T1910" i="15"/>
  <c r="V1910" i="15"/>
  <c r="J1911" i="15"/>
  <c r="L1911" i="15"/>
  <c r="N1911" i="15"/>
  <c r="P1911" i="15"/>
  <c r="R1911" i="15"/>
  <c r="T1911" i="15"/>
  <c r="V1911" i="15"/>
  <c r="J1912" i="15"/>
  <c r="L1912" i="15"/>
  <c r="N1912" i="15"/>
  <c r="P1912" i="15"/>
  <c r="R1912" i="15"/>
  <c r="T1912" i="15"/>
  <c r="V1912" i="15"/>
  <c r="J1913" i="15"/>
  <c r="L1913" i="15"/>
  <c r="N1913" i="15"/>
  <c r="P1913" i="15"/>
  <c r="R1913" i="15"/>
  <c r="T1913" i="15"/>
  <c r="V1913" i="15"/>
  <c r="J1914" i="15"/>
  <c r="L1914" i="15"/>
  <c r="N1914" i="15"/>
  <c r="P1914" i="15"/>
  <c r="R1914" i="15"/>
  <c r="T1914" i="15"/>
  <c r="V1914" i="15"/>
  <c r="J1915" i="15"/>
  <c r="L1915" i="15"/>
  <c r="N1915" i="15"/>
  <c r="P1915" i="15"/>
  <c r="R1915" i="15"/>
  <c r="T1915" i="15"/>
  <c r="V1915" i="15"/>
  <c r="J1916" i="15"/>
  <c r="L1916" i="15"/>
  <c r="N1916" i="15"/>
  <c r="P1916" i="15"/>
  <c r="R1916" i="15"/>
  <c r="T1916" i="15"/>
  <c r="V1916" i="15"/>
  <c r="J1917" i="15"/>
  <c r="L1917" i="15"/>
  <c r="N1917" i="15"/>
  <c r="P1917" i="15"/>
  <c r="R1917" i="15"/>
  <c r="T1917" i="15"/>
  <c r="V1917" i="15"/>
  <c r="J1918" i="15"/>
  <c r="L1918" i="15"/>
  <c r="N1918" i="15"/>
  <c r="P1918" i="15"/>
  <c r="R1918" i="15"/>
  <c r="T1918" i="15"/>
  <c r="V1918" i="15"/>
  <c r="J1919" i="15"/>
  <c r="L1919" i="15"/>
  <c r="N1919" i="15"/>
  <c r="P1919" i="15"/>
  <c r="R1919" i="15"/>
  <c r="T1919" i="15"/>
  <c r="V1919" i="15"/>
  <c r="J1920" i="15"/>
  <c r="L1920" i="15"/>
  <c r="N1920" i="15"/>
  <c r="P1920" i="15"/>
  <c r="R1920" i="15"/>
  <c r="T1920" i="15"/>
  <c r="V1920" i="15"/>
  <c r="J1921" i="15"/>
  <c r="L1921" i="15"/>
  <c r="N1921" i="15"/>
  <c r="P1921" i="15"/>
  <c r="R1921" i="15"/>
  <c r="T1921" i="15"/>
  <c r="V1921" i="15"/>
  <c r="J1922" i="15"/>
  <c r="L1922" i="15"/>
  <c r="N1922" i="15"/>
  <c r="P1922" i="15"/>
  <c r="R1922" i="15"/>
  <c r="T1922" i="15"/>
  <c r="V1922" i="15"/>
  <c r="J1923" i="15"/>
  <c r="L1923" i="15"/>
  <c r="N1923" i="15"/>
  <c r="P1923" i="15"/>
  <c r="R1923" i="15"/>
  <c r="T1923" i="15"/>
  <c r="V1923" i="15"/>
  <c r="J1924" i="15"/>
  <c r="L1924" i="15"/>
  <c r="N1924" i="15"/>
  <c r="P1924" i="15"/>
  <c r="R1924" i="15"/>
  <c r="T1924" i="15"/>
  <c r="V1924" i="15"/>
  <c r="J1925" i="15"/>
  <c r="L1925" i="15"/>
  <c r="N1925" i="15"/>
  <c r="P1925" i="15"/>
  <c r="R1925" i="15"/>
  <c r="T1925" i="15"/>
  <c r="V1925" i="15"/>
  <c r="J1926" i="15"/>
  <c r="L1926" i="15"/>
  <c r="N1926" i="15"/>
  <c r="P1926" i="15"/>
  <c r="R1926" i="15"/>
  <c r="T1926" i="15"/>
  <c r="V1926" i="15"/>
  <c r="J1927" i="15"/>
  <c r="L1927" i="15"/>
  <c r="N1927" i="15"/>
  <c r="P1927" i="15"/>
  <c r="R1927" i="15"/>
  <c r="T1927" i="15"/>
  <c r="V1927" i="15"/>
  <c r="J1928" i="15"/>
  <c r="L1928" i="15"/>
  <c r="N1928" i="15"/>
  <c r="P1928" i="15"/>
  <c r="R1928" i="15"/>
  <c r="T1928" i="15"/>
  <c r="V1928" i="15"/>
  <c r="J1929" i="15"/>
  <c r="L1929" i="15"/>
  <c r="N1929" i="15"/>
  <c r="P1929" i="15"/>
  <c r="R1929" i="15"/>
  <c r="T1929" i="15"/>
  <c r="V1929" i="15"/>
  <c r="J1930" i="15"/>
  <c r="L1930" i="15"/>
  <c r="N1930" i="15"/>
  <c r="P1930" i="15"/>
  <c r="R1930" i="15"/>
  <c r="T1930" i="15"/>
  <c r="V1930" i="15"/>
  <c r="J1931" i="15"/>
  <c r="L1931" i="15"/>
  <c r="N1931" i="15"/>
  <c r="P1931" i="15"/>
  <c r="R1931" i="15"/>
  <c r="T1931" i="15"/>
  <c r="V1931" i="15"/>
  <c r="J1932" i="15"/>
  <c r="L1932" i="15"/>
  <c r="N1932" i="15"/>
  <c r="P1932" i="15"/>
  <c r="R1932" i="15"/>
  <c r="T1932" i="15"/>
  <c r="V1932" i="15"/>
  <c r="J1933" i="15"/>
  <c r="L1933" i="15"/>
  <c r="N1933" i="15"/>
  <c r="P1933" i="15"/>
  <c r="R1933" i="15"/>
  <c r="T1933" i="15"/>
  <c r="V1933" i="15"/>
  <c r="J1934" i="15"/>
  <c r="L1934" i="15"/>
  <c r="N1934" i="15"/>
  <c r="P1934" i="15"/>
  <c r="R1934" i="15"/>
  <c r="T1934" i="15"/>
  <c r="V1934" i="15"/>
  <c r="J1935" i="15"/>
  <c r="L1935" i="15"/>
  <c r="N1935" i="15"/>
  <c r="P1935" i="15"/>
  <c r="R1935" i="15"/>
  <c r="T1935" i="15"/>
  <c r="V1935" i="15"/>
  <c r="J1936" i="15"/>
  <c r="L1936" i="15"/>
  <c r="N1936" i="15"/>
  <c r="P1936" i="15"/>
  <c r="R1936" i="15"/>
  <c r="T1936" i="15"/>
  <c r="V1936" i="15"/>
  <c r="J1937" i="15"/>
  <c r="L1937" i="15"/>
  <c r="N1937" i="15"/>
  <c r="P1937" i="15"/>
  <c r="R1937" i="15"/>
  <c r="T1937" i="15"/>
  <c r="V1937" i="15"/>
  <c r="J1938" i="15"/>
  <c r="L1938" i="15"/>
  <c r="N1938" i="15"/>
  <c r="P1938" i="15"/>
  <c r="R1938" i="15"/>
  <c r="T1938" i="15"/>
  <c r="V1938" i="15"/>
  <c r="J1939" i="15"/>
  <c r="L1939" i="15"/>
  <c r="N1939" i="15"/>
  <c r="P1939" i="15"/>
  <c r="R1939" i="15"/>
  <c r="T1939" i="15"/>
  <c r="V1939" i="15"/>
  <c r="J1940" i="15"/>
  <c r="L1940" i="15"/>
  <c r="N1940" i="15"/>
  <c r="P1940" i="15"/>
  <c r="R1940" i="15"/>
  <c r="T1940" i="15"/>
  <c r="V1940" i="15"/>
  <c r="J1941" i="15"/>
  <c r="L1941" i="15"/>
  <c r="N1941" i="15"/>
  <c r="P1941" i="15"/>
  <c r="R1941" i="15"/>
  <c r="T1941" i="15"/>
  <c r="V1941" i="15"/>
  <c r="J1942" i="15"/>
  <c r="L1942" i="15"/>
  <c r="N1942" i="15"/>
  <c r="P1942" i="15"/>
  <c r="R1942" i="15"/>
  <c r="T1942" i="15"/>
  <c r="V1942" i="15"/>
  <c r="J1943" i="15"/>
  <c r="L1943" i="15"/>
  <c r="N1943" i="15"/>
  <c r="P1943" i="15"/>
  <c r="R1943" i="15"/>
  <c r="T1943" i="15"/>
  <c r="V1943" i="15"/>
  <c r="J1944" i="15"/>
  <c r="L1944" i="15"/>
  <c r="N1944" i="15"/>
  <c r="P1944" i="15"/>
  <c r="R1944" i="15"/>
  <c r="T1944" i="15"/>
  <c r="V1944" i="15"/>
  <c r="J1945" i="15"/>
  <c r="L1945" i="15"/>
  <c r="N1945" i="15"/>
  <c r="P1945" i="15"/>
  <c r="R1945" i="15"/>
  <c r="T1945" i="15"/>
  <c r="V1945" i="15"/>
  <c r="J1946" i="15"/>
  <c r="L1946" i="15"/>
  <c r="N1946" i="15"/>
  <c r="P1946" i="15"/>
  <c r="R1946" i="15"/>
  <c r="T1946" i="15"/>
  <c r="V1946" i="15"/>
  <c r="J1947" i="15"/>
  <c r="L1947" i="15"/>
  <c r="N1947" i="15"/>
  <c r="P1947" i="15"/>
  <c r="R1947" i="15"/>
  <c r="T1947" i="15"/>
  <c r="V1947" i="15"/>
  <c r="J1948" i="15"/>
  <c r="L1948" i="15"/>
  <c r="N1948" i="15"/>
  <c r="P1948" i="15"/>
  <c r="R1948" i="15"/>
  <c r="T1948" i="15"/>
  <c r="V1948" i="15"/>
  <c r="J1949" i="15"/>
  <c r="L1949" i="15"/>
  <c r="N1949" i="15"/>
  <c r="P1949" i="15"/>
  <c r="R1949" i="15"/>
  <c r="T1949" i="15"/>
  <c r="V1949" i="15"/>
  <c r="J1950" i="15"/>
  <c r="L1950" i="15"/>
  <c r="N1950" i="15"/>
  <c r="P1950" i="15"/>
  <c r="R1950" i="15"/>
  <c r="T1950" i="15"/>
  <c r="V1950" i="15"/>
  <c r="J1951" i="15"/>
  <c r="L1951" i="15"/>
  <c r="N1951" i="15"/>
  <c r="P1951" i="15"/>
  <c r="R1951" i="15"/>
  <c r="T1951" i="15"/>
  <c r="V1951" i="15"/>
  <c r="J1952" i="15"/>
  <c r="L1952" i="15"/>
  <c r="N1952" i="15"/>
  <c r="P1952" i="15"/>
  <c r="R1952" i="15"/>
  <c r="T1952" i="15"/>
  <c r="V1952" i="15"/>
  <c r="J1953" i="15"/>
  <c r="L1953" i="15"/>
  <c r="N1953" i="15"/>
  <c r="P1953" i="15"/>
  <c r="R1953" i="15"/>
  <c r="T1953" i="15"/>
  <c r="V1953" i="15"/>
  <c r="J1954" i="15"/>
  <c r="L1954" i="15"/>
  <c r="N1954" i="15"/>
  <c r="P1954" i="15"/>
  <c r="R1954" i="15"/>
  <c r="T1954" i="15"/>
  <c r="V1954" i="15"/>
  <c r="J1955" i="15"/>
  <c r="L1955" i="15"/>
  <c r="N1955" i="15"/>
  <c r="P1955" i="15"/>
  <c r="R1955" i="15"/>
  <c r="T1955" i="15"/>
  <c r="V1955" i="15"/>
  <c r="J1956" i="15"/>
  <c r="L1956" i="15"/>
  <c r="N1956" i="15"/>
  <c r="P1956" i="15"/>
  <c r="R1956" i="15"/>
  <c r="T1956" i="15"/>
  <c r="V1956" i="15"/>
  <c r="J1957" i="15"/>
  <c r="L1957" i="15"/>
  <c r="N1957" i="15"/>
  <c r="P1957" i="15"/>
  <c r="R1957" i="15"/>
  <c r="T1957" i="15"/>
  <c r="V1957" i="15"/>
  <c r="J1958" i="15"/>
  <c r="L1958" i="15"/>
  <c r="N1958" i="15"/>
  <c r="P1958" i="15"/>
  <c r="R1958" i="15"/>
  <c r="T1958" i="15"/>
  <c r="V1958" i="15"/>
  <c r="J1959" i="15"/>
  <c r="L1959" i="15"/>
  <c r="N1959" i="15"/>
  <c r="P1959" i="15"/>
  <c r="R1959" i="15"/>
  <c r="T1959" i="15"/>
  <c r="V1959" i="15"/>
  <c r="J1960" i="15"/>
  <c r="L1960" i="15"/>
  <c r="N1960" i="15"/>
  <c r="P1960" i="15"/>
  <c r="R1960" i="15"/>
  <c r="T1960" i="15"/>
  <c r="V1960" i="15"/>
  <c r="J1961" i="15"/>
  <c r="L1961" i="15"/>
  <c r="N1961" i="15"/>
  <c r="P1961" i="15"/>
  <c r="R1961" i="15"/>
  <c r="T1961" i="15"/>
  <c r="V1961" i="15"/>
  <c r="J1962" i="15"/>
  <c r="L1962" i="15"/>
  <c r="N1962" i="15"/>
  <c r="P1962" i="15"/>
  <c r="R1962" i="15"/>
  <c r="T1962" i="15"/>
  <c r="V1962" i="15"/>
  <c r="J1963" i="15"/>
  <c r="L1963" i="15"/>
  <c r="N1963" i="15"/>
  <c r="P1963" i="15"/>
  <c r="R1963" i="15"/>
  <c r="T1963" i="15"/>
  <c r="V1963" i="15"/>
  <c r="J1964" i="15"/>
  <c r="L1964" i="15"/>
  <c r="N1964" i="15"/>
  <c r="P1964" i="15"/>
  <c r="R1964" i="15"/>
  <c r="T1964" i="15"/>
  <c r="V1964" i="15"/>
  <c r="J1965" i="15"/>
  <c r="L1965" i="15"/>
  <c r="N1965" i="15"/>
  <c r="P1965" i="15"/>
  <c r="R1965" i="15"/>
  <c r="T1965" i="15"/>
  <c r="V1965" i="15"/>
  <c r="J1966" i="15"/>
  <c r="L1966" i="15"/>
  <c r="N1966" i="15"/>
  <c r="P1966" i="15"/>
  <c r="R1966" i="15"/>
  <c r="T1966" i="15"/>
  <c r="V1966" i="15"/>
  <c r="J1967" i="15"/>
  <c r="L1967" i="15"/>
  <c r="N1967" i="15"/>
  <c r="P1967" i="15"/>
  <c r="R1967" i="15"/>
  <c r="T1967" i="15"/>
  <c r="V1967" i="15"/>
  <c r="J1968" i="15"/>
  <c r="L1968" i="15"/>
  <c r="N1968" i="15"/>
  <c r="P1968" i="15"/>
  <c r="R1968" i="15"/>
  <c r="T1968" i="15"/>
  <c r="V1968" i="15"/>
  <c r="J1969" i="15"/>
  <c r="L1969" i="15"/>
  <c r="N1969" i="15"/>
  <c r="P1969" i="15"/>
  <c r="R1969" i="15"/>
  <c r="T1969" i="15"/>
  <c r="V1969" i="15"/>
  <c r="J1970" i="15"/>
  <c r="L1970" i="15"/>
  <c r="N1970" i="15"/>
  <c r="P1970" i="15"/>
  <c r="R1970" i="15"/>
  <c r="T1970" i="15"/>
  <c r="V1970" i="15"/>
  <c r="J1971" i="15"/>
  <c r="L1971" i="15"/>
  <c r="N1971" i="15"/>
  <c r="P1971" i="15"/>
  <c r="R1971" i="15"/>
  <c r="T1971" i="15"/>
  <c r="V1971" i="15"/>
  <c r="J1972" i="15"/>
  <c r="L1972" i="15"/>
  <c r="N1972" i="15"/>
  <c r="P1972" i="15"/>
  <c r="R1972" i="15"/>
  <c r="T1972" i="15"/>
  <c r="V1972" i="15"/>
  <c r="J1973" i="15"/>
  <c r="L1973" i="15"/>
  <c r="N1973" i="15"/>
  <c r="P1973" i="15"/>
  <c r="R1973" i="15"/>
  <c r="T1973" i="15"/>
  <c r="V1973" i="15"/>
  <c r="J1974" i="15"/>
  <c r="L1974" i="15"/>
  <c r="N1974" i="15"/>
  <c r="P1974" i="15"/>
  <c r="R1974" i="15"/>
  <c r="T1974" i="15"/>
  <c r="V1974" i="15"/>
  <c r="J1975" i="15"/>
  <c r="L1975" i="15"/>
  <c r="N1975" i="15"/>
  <c r="P1975" i="15"/>
  <c r="R1975" i="15"/>
  <c r="T1975" i="15"/>
  <c r="V1975" i="15"/>
  <c r="J1976" i="15"/>
  <c r="L1976" i="15"/>
  <c r="N1976" i="15"/>
  <c r="P1976" i="15"/>
  <c r="R1976" i="15"/>
  <c r="T1976" i="15"/>
  <c r="V1976" i="15"/>
  <c r="J1977" i="15"/>
  <c r="L1977" i="15"/>
  <c r="N1977" i="15"/>
  <c r="P1977" i="15"/>
  <c r="R1977" i="15"/>
  <c r="T1977" i="15"/>
  <c r="V1977" i="15"/>
  <c r="J1978" i="15"/>
  <c r="L1978" i="15"/>
  <c r="N1978" i="15"/>
  <c r="P1978" i="15"/>
  <c r="R1978" i="15"/>
  <c r="T1978" i="15"/>
  <c r="V1978" i="15"/>
  <c r="J1979" i="15"/>
  <c r="L1979" i="15"/>
  <c r="N1979" i="15"/>
  <c r="P1979" i="15"/>
  <c r="R1979" i="15"/>
  <c r="T1979" i="15"/>
  <c r="V1979" i="15"/>
  <c r="J1980" i="15"/>
  <c r="L1980" i="15"/>
  <c r="N1980" i="15"/>
  <c r="P1980" i="15"/>
  <c r="R1980" i="15"/>
  <c r="T1980" i="15"/>
  <c r="V1980" i="15"/>
  <c r="J1981" i="15"/>
  <c r="L1981" i="15"/>
  <c r="N1981" i="15"/>
  <c r="P1981" i="15"/>
  <c r="R1981" i="15"/>
  <c r="T1981" i="15"/>
  <c r="V1981" i="15"/>
  <c r="J1982" i="15"/>
  <c r="L1982" i="15"/>
  <c r="N1982" i="15"/>
  <c r="P1982" i="15"/>
  <c r="R1982" i="15"/>
  <c r="T1982" i="15"/>
  <c r="V1982" i="15"/>
  <c r="J1983" i="15"/>
  <c r="L1983" i="15"/>
  <c r="N1983" i="15"/>
  <c r="P1983" i="15"/>
  <c r="R1983" i="15"/>
  <c r="T1983" i="15"/>
  <c r="V1983" i="15"/>
  <c r="J1984" i="15"/>
  <c r="L1984" i="15"/>
  <c r="N1984" i="15"/>
  <c r="P1984" i="15"/>
  <c r="R1984" i="15"/>
  <c r="T1984" i="15"/>
  <c r="V1984" i="15"/>
  <c r="J1985" i="15"/>
  <c r="L1985" i="15"/>
  <c r="N1985" i="15"/>
  <c r="P1985" i="15"/>
  <c r="R1985" i="15"/>
  <c r="T1985" i="15"/>
  <c r="V1985" i="15"/>
  <c r="J1986" i="15"/>
  <c r="L1986" i="15"/>
  <c r="N1986" i="15"/>
  <c r="P1986" i="15"/>
  <c r="R1986" i="15"/>
  <c r="T1986" i="15"/>
  <c r="V1986" i="15"/>
  <c r="J1987" i="15"/>
  <c r="L1987" i="15"/>
  <c r="N1987" i="15"/>
  <c r="P1987" i="15"/>
  <c r="R1987" i="15"/>
  <c r="T1987" i="15"/>
  <c r="V1987" i="15"/>
  <c r="J1988" i="15"/>
  <c r="L1988" i="15"/>
  <c r="N1988" i="15"/>
  <c r="P1988" i="15"/>
  <c r="R1988" i="15"/>
  <c r="T1988" i="15"/>
  <c r="V1988" i="15"/>
  <c r="J1989" i="15"/>
  <c r="L1989" i="15"/>
  <c r="N1989" i="15"/>
  <c r="P1989" i="15"/>
  <c r="R1989" i="15"/>
  <c r="T1989" i="15"/>
  <c r="V1989" i="15"/>
  <c r="J1990" i="15"/>
  <c r="L1990" i="15"/>
  <c r="N1990" i="15"/>
  <c r="P1990" i="15"/>
  <c r="R1990" i="15"/>
  <c r="T1990" i="15"/>
  <c r="V1990" i="15"/>
  <c r="J1991" i="15"/>
  <c r="L1991" i="15"/>
  <c r="N1991" i="15"/>
  <c r="P1991" i="15"/>
  <c r="R1991" i="15"/>
  <c r="T1991" i="15"/>
  <c r="V1991" i="15"/>
  <c r="J1992" i="15"/>
  <c r="L1992" i="15"/>
  <c r="N1992" i="15"/>
  <c r="P1992" i="15"/>
  <c r="R1992" i="15"/>
  <c r="T1992" i="15"/>
  <c r="V1992" i="15"/>
  <c r="J1993" i="15"/>
  <c r="L1993" i="15"/>
  <c r="N1993" i="15"/>
  <c r="P1993" i="15"/>
  <c r="R1993" i="15"/>
  <c r="T1993" i="15"/>
  <c r="V1993" i="15"/>
  <c r="J1994" i="15"/>
  <c r="L1994" i="15"/>
  <c r="N1994" i="15"/>
  <c r="P1994" i="15"/>
  <c r="R1994" i="15"/>
  <c r="T1994" i="15"/>
  <c r="V1994" i="15"/>
  <c r="J1995" i="15"/>
  <c r="L1995" i="15"/>
  <c r="N1995" i="15"/>
  <c r="P1995" i="15"/>
  <c r="R1995" i="15"/>
  <c r="T1995" i="15"/>
  <c r="V1995" i="15"/>
  <c r="J1996" i="15"/>
  <c r="L1996" i="15"/>
  <c r="N1996" i="15"/>
  <c r="P1996" i="15"/>
  <c r="R1996" i="15"/>
  <c r="T1996" i="15"/>
  <c r="V1996" i="15"/>
  <c r="J1997" i="15"/>
  <c r="L1997" i="15"/>
  <c r="N1997" i="15"/>
  <c r="P1997" i="15"/>
  <c r="R1997" i="15"/>
  <c r="T1997" i="15"/>
  <c r="V1997" i="15"/>
  <c r="J1998" i="15"/>
  <c r="L1998" i="15"/>
  <c r="N1998" i="15"/>
  <c r="P1998" i="15"/>
  <c r="R1998" i="15"/>
  <c r="T1998" i="15"/>
  <c r="V1998" i="15"/>
  <c r="J1999" i="15"/>
  <c r="L1999" i="15"/>
  <c r="N1999" i="15"/>
  <c r="P1999" i="15"/>
  <c r="R1999" i="15"/>
  <c r="T1999" i="15"/>
  <c r="V1999" i="15"/>
  <c r="J2000" i="15"/>
  <c r="L2000" i="15"/>
  <c r="N2000" i="15"/>
  <c r="P2000" i="15"/>
  <c r="R2000" i="15"/>
  <c r="T2000" i="15"/>
  <c r="V2000" i="15"/>
  <c r="J2001" i="15"/>
  <c r="L2001" i="15"/>
  <c r="N2001" i="15"/>
  <c r="P2001" i="15"/>
  <c r="R2001" i="15"/>
  <c r="T2001" i="15"/>
  <c r="V2001" i="15"/>
  <c r="J2002" i="15"/>
  <c r="L2002" i="15"/>
  <c r="N2002" i="15"/>
  <c r="P2002" i="15"/>
  <c r="R2002" i="15"/>
  <c r="T2002" i="15"/>
  <c r="V2002" i="15"/>
  <c r="J2003" i="15"/>
  <c r="L2003" i="15"/>
  <c r="N2003" i="15"/>
  <c r="P2003" i="15"/>
  <c r="R2003" i="15"/>
  <c r="T2003" i="15"/>
  <c r="V2003" i="15"/>
  <c r="J2004" i="15"/>
  <c r="L2004" i="15"/>
  <c r="N2004" i="15"/>
  <c r="P2004" i="15"/>
  <c r="R2004" i="15"/>
  <c r="T2004" i="15"/>
  <c r="V2004" i="15"/>
  <c r="J2005" i="15"/>
  <c r="L2005" i="15"/>
  <c r="N2005" i="15"/>
  <c r="P2005" i="15"/>
  <c r="R2005" i="15"/>
  <c r="T2005" i="15"/>
  <c r="V2005" i="15"/>
  <c r="J2006" i="15"/>
  <c r="L2006" i="15"/>
  <c r="N2006" i="15"/>
  <c r="P2006" i="15"/>
  <c r="R2006" i="15"/>
  <c r="T2006" i="15"/>
  <c r="V2006" i="15"/>
  <c r="J2007" i="15"/>
  <c r="L2007" i="15"/>
  <c r="N2007" i="15"/>
  <c r="P2007" i="15"/>
  <c r="R2007" i="15"/>
  <c r="T2007" i="15"/>
  <c r="V2007" i="15"/>
  <c r="J2008" i="15"/>
  <c r="L2008" i="15"/>
  <c r="N2008" i="15"/>
  <c r="P2008" i="15"/>
  <c r="R2008" i="15"/>
  <c r="T2008" i="15"/>
  <c r="V2008" i="15"/>
  <c r="J2009" i="15"/>
  <c r="L2009" i="15"/>
  <c r="N2009" i="15"/>
  <c r="P2009" i="15"/>
  <c r="R2009" i="15"/>
  <c r="T2009" i="15"/>
  <c r="V2009" i="15"/>
  <c r="J2010" i="15"/>
  <c r="L2010" i="15"/>
  <c r="N2010" i="15"/>
  <c r="P2010" i="15"/>
  <c r="R2010" i="15"/>
  <c r="T2010" i="15"/>
  <c r="V2010" i="15"/>
  <c r="J2011" i="15"/>
  <c r="L2011" i="15"/>
  <c r="N2011" i="15"/>
  <c r="P2011" i="15"/>
  <c r="R2011" i="15"/>
  <c r="T2011" i="15"/>
  <c r="V2011" i="15"/>
  <c r="J2012" i="15"/>
  <c r="L2012" i="15"/>
  <c r="N2012" i="15"/>
  <c r="P2012" i="15"/>
  <c r="R2012" i="15"/>
  <c r="T2012" i="15"/>
  <c r="V2012" i="15"/>
  <c r="J2013" i="15"/>
  <c r="L2013" i="15"/>
  <c r="N2013" i="15"/>
  <c r="P2013" i="15"/>
  <c r="R2013" i="15"/>
  <c r="T2013" i="15"/>
  <c r="V2013" i="15"/>
  <c r="J2014" i="15"/>
  <c r="L2014" i="15"/>
  <c r="N2014" i="15"/>
  <c r="P2014" i="15"/>
  <c r="R2014" i="15"/>
  <c r="T2014" i="15"/>
  <c r="V2014" i="15"/>
  <c r="J2015" i="15"/>
  <c r="L2015" i="15"/>
  <c r="N2015" i="15"/>
  <c r="P2015" i="15"/>
  <c r="R2015" i="15"/>
  <c r="T2015" i="15"/>
  <c r="V2015" i="15"/>
  <c r="J2016" i="15"/>
  <c r="L2016" i="15"/>
  <c r="N2016" i="15"/>
  <c r="P2016" i="15"/>
  <c r="R2016" i="15"/>
  <c r="T2016" i="15"/>
  <c r="V2016" i="15"/>
  <c r="J2017" i="15"/>
  <c r="L2017" i="15"/>
  <c r="N2017" i="15"/>
  <c r="P2017" i="15"/>
  <c r="R2017" i="15"/>
  <c r="T2017" i="15"/>
  <c r="V2017" i="15"/>
  <c r="J2018" i="15"/>
  <c r="L2018" i="15"/>
  <c r="N2018" i="15"/>
  <c r="P2018" i="15"/>
  <c r="R2018" i="15"/>
  <c r="T2018" i="15"/>
  <c r="V2018" i="15"/>
  <c r="J2019" i="15"/>
  <c r="L2019" i="15"/>
  <c r="N2019" i="15"/>
  <c r="P2019" i="15"/>
  <c r="R2019" i="15"/>
  <c r="T2019" i="15"/>
  <c r="V2019" i="15"/>
  <c r="J2020" i="15"/>
  <c r="L2020" i="15"/>
  <c r="N2020" i="15"/>
  <c r="P2020" i="15"/>
  <c r="R2020" i="15"/>
  <c r="T2020" i="15"/>
  <c r="V2020" i="15"/>
  <c r="J2021" i="15"/>
  <c r="L2021" i="15"/>
  <c r="N2021" i="15"/>
  <c r="P2021" i="15"/>
  <c r="R2021" i="15"/>
  <c r="T2021" i="15"/>
  <c r="V2021" i="15"/>
  <c r="J2022" i="15"/>
  <c r="L2022" i="15"/>
  <c r="N2022" i="15"/>
  <c r="P2022" i="15"/>
  <c r="R2022" i="15"/>
  <c r="T2022" i="15"/>
  <c r="V2022" i="15"/>
  <c r="J2023" i="15"/>
  <c r="L2023" i="15"/>
  <c r="N2023" i="15"/>
  <c r="P2023" i="15"/>
  <c r="R2023" i="15"/>
  <c r="T2023" i="15"/>
  <c r="V2023" i="15"/>
  <c r="J2024" i="15"/>
  <c r="L2024" i="15"/>
  <c r="N2024" i="15"/>
  <c r="P2024" i="15"/>
  <c r="R2024" i="15"/>
  <c r="T2024" i="15"/>
  <c r="V2024" i="15"/>
  <c r="J2025" i="15"/>
  <c r="L2025" i="15"/>
  <c r="N2025" i="15"/>
  <c r="P2025" i="15"/>
  <c r="R2025" i="15"/>
  <c r="T2025" i="15"/>
  <c r="V2025" i="15"/>
  <c r="J2026" i="15"/>
  <c r="L2026" i="15"/>
  <c r="N2026" i="15"/>
  <c r="P2026" i="15"/>
  <c r="R2026" i="15"/>
  <c r="T2026" i="15"/>
  <c r="V2026" i="15"/>
  <c r="J2027" i="15"/>
  <c r="L2027" i="15"/>
  <c r="N2027" i="15"/>
  <c r="P2027" i="15"/>
  <c r="R2027" i="15"/>
  <c r="T2027" i="15"/>
  <c r="V2027" i="15"/>
  <c r="J2028" i="15"/>
  <c r="L2028" i="15"/>
  <c r="N2028" i="15"/>
  <c r="P2028" i="15"/>
  <c r="R2028" i="15"/>
  <c r="T2028" i="15"/>
  <c r="V2028" i="15"/>
  <c r="J2029" i="15"/>
  <c r="L2029" i="15"/>
  <c r="N2029" i="15"/>
  <c r="P2029" i="15"/>
  <c r="R2029" i="15"/>
  <c r="T2029" i="15"/>
  <c r="V2029" i="15"/>
  <c r="J2030" i="15"/>
  <c r="L2030" i="15"/>
  <c r="N2030" i="15"/>
  <c r="P2030" i="15"/>
  <c r="R2030" i="15"/>
  <c r="T2030" i="15"/>
  <c r="V2030" i="15"/>
  <c r="J2031" i="15"/>
  <c r="L2031" i="15"/>
  <c r="N2031" i="15"/>
  <c r="P2031" i="15"/>
  <c r="R2031" i="15"/>
  <c r="T2031" i="15"/>
  <c r="V2031" i="15"/>
  <c r="J2032" i="15"/>
  <c r="L2032" i="15"/>
  <c r="N2032" i="15"/>
  <c r="P2032" i="15"/>
  <c r="R2032" i="15"/>
  <c r="T2032" i="15"/>
  <c r="V2032" i="15"/>
  <c r="J2033" i="15"/>
  <c r="L2033" i="15"/>
  <c r="N2033" i="15"/>
  <c r="P2033" i="15"/>
  <c r="R2033" i="15"/>
  <c r="T2033" i="15"/>
  <c r="V2033" i="15"/>
  <c r="J2034" i="15"/>
  <c r="L2034" i="15"/>
  <c r="N2034" i="15"/>
  <c r="P2034" i="15"/>
  <c r="R2034" i="15"/>
  <c r="T2034" i="15"/>
  <c r="V2034" i="15"/>
  <c r="J2035" i="15"/>
  <c r="L2035" i="15"/>
  <c r="N2035" i="15"/>
  <c r="P2035" i="15"/>
  <c r="R2035" i="15"/>
  <c r="T2035" i="15"/>
  <c r="V2035" i="15"/>
  <c r="J2036" i="15"/>
  <c r="L2036" i="15"/>
  <c r="N2036" i="15"/>
  <c r="P2036" i="15"/>
  <c r="R2036" i="15"/>
  <c r="T2036" i="15"/>
  <c r="V2036" i="15"/>
  <c r="J2037" i="15"/>
  <c r="L2037" i="15"/>
  <c r="N2037" i="15"/>
  <c r="P2037" i="15"/>
  <c r="R2037" i="15"/>
  <c r="T2037" i="15"/>
  <c r="V2037" i="15"/>
  <c r="J2038" i="15"/>
  <c r="L2038" i="15"/>
  <c r="N2038" i="15"/>
  <c r="P2038" i="15"/>
  <c r="R2038" i="15"/>
  <c r="T2038" i="15"/>
  <c r="V2038" i="15"/>
  <c r="J2039" i="15"/>
  <c r="L2039" i="15"/>
  <c r="N2039" i="15"/>
  <c r="P2039" i="15"/>
  <c r="R2039" i="15"/>
  <c r="T2039" i="15"/>
  <c r="V2039" i="15"/>
  <c r="J2040" i="15"/>
  <c r="L2040" i="15"/>
  <c r="N2040" i="15"/>
  <c r="P2040" i="15"/>
  <c r="R2040" i="15"/>
  <c r="T2040" i="15"/>
  <c r="V2040" i="15"/>
  <c r="J2041" i="15"/>
  <c r="L2041" i="15"/>
  <c r="N2041" i="15"/>
  <c r="P2041" i="15"/>
  <c r="R2041" i="15"/>
  <c r="T2041" i="15"/>
  <c r="V2041" i="15"/>
  <c r="J2042" i="15"/>
  <c r="L2042" i="15"/>
  <c r="N2042" i="15"/>
  <c r="P2042" i="15"/>
  <c r="R2042" i="15"/>
  <c r="T2042" i="15"/>
  <c r="V2042" i="15"/>
  <c r="J2043" i="15"/>
  <c r="L2043" i="15"/>
  <c r="N2043" i="15"/>
  <c r="P2043" i="15"/>
  <c r="R2043" i="15"/>
  <c r="T2043" i="15"/>
  <c r="V2043" i="15"/>
  <c r="J2044" i="15"/>
  <c r="L2044" i="15"/>
  <c r="N2044" i="15"/>
  <c r="P2044" i="15"/>
  <c r="R2044" i="15"/>
  <c r="T2044" i="15"/>
  <c r="V2044" i="15"/>
  <c r="J2045" i="15"/>
  <c r="L2045" i="15"/>
  <c r="N2045" i="15"/>
  <c r="P2045" i="15"/>
  <c r="R2045" i="15"/>
  <c r="T2045" i="15"/>
  <c r="V2045" i="15"/>
  <c r="J2046" i="15"/>
  <c r="L2046" i="15"/>
  <c r="N2046" i="15"/>
  <c r="P2046" i="15"/>
  <c r="R2046" i="15"/>
  <c r="T2046" i="15"/>
  <c r="V2046" i="15"/>
  <c r="J2047" i="15"/>
  <c r="L2047" i="15"/>
  <c r="N2047" i="15"/>
  <c r="P2047" i="15"/>
  <c r="R2047" i="15"/>
  <c r="T2047" i="15"/>
  <c r="V2047" i="15"/>
  <c r="J2048" i="15"/>
  <c r="L2048" i="15"/>
  <c r="N2048" i="15"/>
  <c r="P2048" i="15"/>
  <c r="R2048" i="15"/>
  <c r="T2048" i="15"/>
  <c r="V2048" i="15"/>
  <c r="J2049" i="15"/>
  <c r="L2049" i="15"/>
  <c r="N2049" i="15"/>
  <c r="P2049" i="15"/>
  <c r="R2049" i="15"/>
  <c r="T2049" i="15"/>
  <c r="V2049" i="15"/>
  <c r="J2050" i="15"/>
  <c r="L2050" i="15"/>
  <c r="N2050" i="15"/>
  <c r="P2050" i="15"/>
  <c r="R2050" i="15"/>
  <c r="T2050" i="15"/>
  <c r="V2050" i="15"/>
  <c r="J2051" i="15"/>
  <c r="L2051" i="15"/>
  <c r="N2051" i="15"/>
  <c r="P2051" i="15"/>
  <c r="R2051" i="15"/>
  <c r="T2051" i="15"/>
  <c r="V2051" i="15"/>
  <c r="J2052" i="15"/>
  <c r="L2052" i="15"/>
  <c r="N2052" i="15"/>
  <c r="P2052" i="15"/>
  <c r="R2052" i="15"/>
  <c r="T2052" i="15"/>
  <c r="V2052" i="15"/>
  <c r="J2053" i="15"/>
  <c r="L2053" i="15"/>
  <c r="N2053" i="15"/>
  <c r="P2053" i="15"/>
  <c r="R2053" i="15"/>
  <c r="T2053" i="15"/>
  <c r="V2053" i="15"/>
  <c r="J2054" i="15"/>
  <c r="L2054" i="15"/>
  <c r="N2054" i="15"/>
  <c r="P2054" i="15"/>
  <c r="R2054" i="15"/>
  <c r="T2054" i="15"/>
  <c r="V2054" i="15"/>
  <c r="J2055" i="15"/>
  <c r="L2055" i="15"/>
  <c r="N2055" i="15"/>
  <c r="P2055" i="15"/>
  <c r="R2055" i="15"/>
  <c r="T2055" i="15"/>
  <c r="V2055" i="15"/>
  <c r="J2056" i="15"/>
  <c r="L2056" i="15"/>
  <c r="N2056" i="15"/>
  <c r="P2056" i="15"/>
  <c r="R2056" i="15"/>
  <c r="T2056" i="15"/>
  <c r="V2056" i="15"/>
  <c r="J2057" i="15"/>
  <c r="L2057" i="15"/>
  <c r="N2057" i="15"/>
  <c r="P2057" i="15"/>
  <c r="R2057" i="15"/>
  <c r="T2057" i="15"/>
  <c r="V2057" i="15"/>
  <c r="J2058" i="15"/>
  <c r="L2058" i="15"/>
  <c r="N2058" i="15"/>
  <c r="P2058" i="15"/>
  <c r="R2058" i="15"/>
  <c r="T2058" i="15"/>
  <c r="V2058" i="15"/>
  <c r="J2059" i="15"/>
  <c r="L2059" i="15"/>
  <c r="N2059" i="15"/>
  <c r="P2059" i="15"/>
  <c r="R2059" i="15"/>
  <c r="T2059" i="15"/>
  <c r="V2059" i="15"/>
  <c r="J2060" i="15"/>
  <c r="L2060" i="15"/>
  <c r="N2060" i="15"/>
  <c r="P2060" i="15"/>
  <c r="R2060" i="15"/>
  <c r="T2060" i="15"/>
  <c r="V2060" i="15"/>
  <c r="J2061" i="15"/>
  <c r="L2061" i="15"/>
  <c r="N2061" i="15"/>
  <c r="P2061" i="15"/>
  <c r="R2061" i="15"/>
  <c r="T2061" i="15"/>
  <c r="V2061" i="15"/>
  <c r="J2062" i="15"/>
  <c r="L2062" i="15"/>
  <c r="N2062" i="15"/>
  <c r="P2062" i="15"/>
  <c r="R2062" i="15"/>
  <c r="T2062" i="15"/>
  <c r="V2062" i="15"/>
  <c r="J2063" i="15"/>
  <c r="L2063" i="15"/>
  <c r="N2063" i="15"/>
  <c r="P2063" i="15"/>
  <c r="R2063" i="15"/>
  <c r="T2063" i="15"/>
  <c r="V2063" i="15"/>
  <c r="J2064" i="15"/>
  <c r="L2064" i="15"/>
  <c r="N2064" i="15"/>
  <c r="P2064" i="15"/>
  <c r="R2064" i="15"/>
  <c r="T2064" i="15"/>
  <c r="V2064" i="15"/>
  <c r="J2065" i="15"/>
  <c r="L2065" i="15"/>
  <c r="N2065" i="15"/>
  <c r="P2065" i="15"/>
  <c r="R2065" i="15"/>
  <c r="T2065" i="15"/>
  <c r="V2065" i="15"/>
  <c r="J2066" i="15"/>
  <c r="L2066" i="15"/>
  <c r="N2066" i="15"/>
  <c r="P2066" i="15"/>
  <c r="R2066" i="15"/>
  <c r="T2066" i="15"/>
  <c r="V2066" i="15"/>
  <c r="J2067" i="15"/>
  <c r="L2067" i="15"/>
  <c r="N2067" i="15"/>
  <c r="P2067" i="15"/>
  <c r="R2067" i="15"/>
  <c r="T2067" i="15"/>
  <c r="V2067" i="15"/>
  <c r="J2068" i="15"/>
  <c r="L2068" i="15"/>
  <c r="N2068" i="15"/>
  <c r="P2068" i="15"/>
  <c r="R2068" i="15"/>
  <c r="T2068" i="15"/>
  <c r="V2068" i="15"/>
  <c r="J2069" i="15"/>
  <c r="L2069" i="15"/>
  <c r="N2069" i="15"/>
  <c r="P2069" i="15"/>
  <c r="R2069" i="15"/>
  <c r="T2069" i="15"/>
  <c r="V2069" i="15"/>
  <c r="J2070" i="15"/>
  <c r="L2070" i="15"/>
  <c r="N2070" i="15"/>
  <c r="P2070" i="15"/>
  <c r="R2070" i="15"/>
  <c r="T2070" i="15"/>
  <c r="V2070" i="15"/>
  <c r="J2071" i="15"/>
  <c r="L2071" i="15"/>
  <c r="N2071" i="15"/>
  <c r="P2071" i="15"/>
  <c r="R2071" i="15"/>
  <c r="T2071" i="15"/>
  <c r="V2071" i="15"/>
  <c r="J2072" i="15"/>
  <c r="L2072" i="15"/>
  <c r="N2072" i="15"/>
  <c r="P2072" i="15"/>
  <c r="R2072" i="15"/>
  <c r="T2072" i="15"/>
  <c r="V2072" i="15"/>
  <c r="J2073" i="15"/>
  <c r="L2073" i="15"/>
  <c r="N2073" i="15"/>
  <c r="P2073" i="15"/>
  <c r="R2073" i="15"/>
  <c r="T2073" i="15"/>
  <c r="V2073" i="15"/>
  <c r="J2074" i="15"/>
  <c r="L2074" i="15"/>
  <c r="N2074" i="15"/>
  <c r="P2074" i="15"/>
  <c r="R2074" i="15"/>
  <c r="T2074" i="15"/>
  <c r="V2074" i="15"/>
  <c r="J2075" i="15"/>
  <c r="L2075" i="15"/>
  <c r="N2075" i="15"/>
  <c r="P2075" i="15"/>
  <c r="R2075" i="15"/>
  <c r="T2075" i="15"/>
  <c r="V2075" i="15"/>
  <c r="J2076" i="15"/>
  <c r="L2076" i="15"/>
  <c r="N2076" i="15"/>
  <c r="P2076" i="15"/>
  <c r="R2076" i="15"/>
  <c r="T2076" i="15"/>
  <c r="V2076" i="15"/>
  <c r="J2077" i="15"/>
  <c r="L2077" i="15"/>
  <c r="N2077" i="15"/>
  <c r="P2077" i="15"/>
  <c r="R2077" i="15"/>
  <c r="T2077" i="15"/>
  <c r="V2077" i="15"/>
  <c r="J2078" i="15"/>
  <c r="L2078" i="15"/>
  <c r="N2078" i="15"/>
  <c r="P2078" i="15"/>
  <c r="R2078" i="15"/>
  <c r="T2078" i="15"/>
  <c r="V2078" i="15"/>
  <c r="J2079" i="15"/>
  <c r="L2079" i="15"/>
  <c r="N2079" i="15"/>
  <c r="P2079" i="15"/>
  <c r="R2079" i="15"/>
  <c r="T2079" i="15"/>
  <c r="V2079" i="15"/>
  <c r="J2080" i="15"/>
  <c r="L2080" i="15"/>
  <c r="N2080" i="15"/>
  <c r="P2080" i="15"/>
  <c r="R2080" i="15"/>
  <c r="T2080" i="15"/>
  <c r="V2080" i="15"/>
  <c r="J2081" i="15"/>
  <c r="L2081" i="15"/>
  <c r="N2081" i="15"/>
  <c r="P2081" i="15"/>
  <c r="R2081" i="15"/>
  <c r="T2081" i="15"/>
  <c r="V2081" i="15"/>
  <c r="J2082" i="15"/>
  <c r="L2082" i="15"/>
  <c r="N2082" i="15"/>
  <c r="P2082" i="15"/>
  <c r="R2082" i="15"/>
  <c r="T2082" i="15"/>
  <c r="V2082" i="15"/>
  <c r="J2083" i="15"/>
  <c r="L2083" i="15"/>
  <c r="N2083" i="15"/>
  <c r="P2083" i="15"/>
  <c r="R2083" i="15"/>
  <c r="T2083" i="15"/>
  <c r="V2083" i="15"/>
  <c r="J2084" i="15"/>
  <c r="L2084" i="15"/>
  <c r="N2084" i="15"/>
  <c r="P2084" i="15"/>
  <c r="R2084" i="15"/>
  <c r="T2084" i="15"/>
  <c r="V2084" i="15"/>
  <c r="J2085" i="15"/>
  <c r="L2085" i="15"/>
  <c r="N2085" i="15"/>
  <c r="P2085" i="15"/>
  <c r="R2085" i="15"/>
  <c r="T2085" i="15"/>
  <c r="V2085" i="15"/>
  <c r="J2086" i="15"/>
  <c r="L2086" i="15"/>
  <c r="N2086" i="15"/>
  <c r="P2086" i="15"/>
  <c r="R2086" i="15"/>
  <c r="T2086" i="15"/>
  <c r="V2086" i="15"/>
  <c r="J2087" i="15"/>
  <c r="L2087" i="15"/>
  <c r="N2087" i="15"/>
  <c r="P2087" i="15"/>
  <c r="R2087" i="15"/>
  <c r="T2087" i="15"/>
  <c r="V2087" i="15"/>
  <c r="J2088" i="15"/>
  <c r="L2088" i="15"/>
  <c r="N2088" i="15"/>
  <c r="P2088" i="15"/>
  <c r="R2088" i="15"/>
  <c r="T2088" i="15"/>
  <c r="V2088" i="15"/>
  <c r="J2089" i="15"/>
  <c r="L2089" i="15"/>
  <c r="N2089" i="15"/>
  <c r="P2089" i="15"/>
  <c r="R2089" i="15"/>
  <c r="T2089" i="15"/>
  <c r="V2089" i="15"/>
  <c r="J2090" i="15"/>
  <c r="L2090" i="15"/>
  <c r="N2090" i="15"/>
  <c r="P2090" i="15"/>
  <c r="R2090" i="15"/>
  <c r="T2090" i="15"/>
  <c r="V2090" i="15"/>
  <c r="J2091" i="15"/>
  <c r="L2091" i="15"/>
  <c r="N2091" i="15"/>
  <c r="P2091" i="15"/>
  <c r="R2091" i="15"/>
  <c r="T2091" i="15"/>
  <c r="V2091" i="15"/>
  <c r="J2092" i="15"/>
  <c r="L2092" i="15"/>
  <c r="N2092" i="15"/>
  <c r="P2092" i="15"/>
  <c r="R2092" i="15"/>
  <c r="T2092" i="15"/>
  <c r="V2092" i="15"/>
  <c r="J2093" i="15"/>
  <c r="L2093" i="15"/>
  <c r="N2093" i="15"/>
  <c r="P2093" i="15"/>
  <c r="R2093" i="15"/>
  <c r="T2093" i="15"/>
  <c r="V2093" i="15"/>
  <c r="J2094" i="15"/>
  <c r="L2094" i="15"/>
  <c r="N2094" i="15"/>
  <c r="P2094" i="15"/>
  <c r="R2094" i="15"/>
  <c r="T2094" i="15"/>
  <c r="V2094" i="15"/>
  <c r="J2095" i="15"/>
  <c r="L2095" i="15"/>
  <c r="N2095" i="15"/>
  <c r="P2095" i="15"/>
  <c r="R2095" i="15"/>
  <c r="T2095" i="15"/>
  <c r="V2095" i="15"/>
  <c r="J2096" i="15"/>
  <c r="L2096" i="15"/>
  <c r="N2096" i="15"/>
  <c r="P2096" i="15"/>
  <c r="R2096" i="15"/>
  <c r="T2096" i="15"/>
  <c r="V2096" i="15"/>
  <c r="J2097" i="15"/>
  <c r="L2097" i="15"/>
  <c r="N2097" i="15"/>
  <c r="P2097" i="15"/>
  <c r="R2097" i="15"/>
  <c r="T2097" i="15"/>
  <c r="V2097" i="15"/>
  <c r="J2098" i="15"/>
  <c r="L2098" i="15"/>
  <c r="N2098" i="15"/>
  <c r="P2098" i="15"/>
  <c r="R2098" i="15"/>
  <c r="T2098" i="15"/>
  <c r="V2098" i="15"/>
  <c r="J2099" i="15"/>
  <c r="L2099" i="15"/>
  <c r="N2099" i="15"/>
  <c r="P2099" i="15"/>
  <c r="R2099" i="15"/>
  <c r="T2099" i="15"/>
  <c r="V2099" i="15"/>
  <c r="J2100" i="15"/>
  <c r="L2100" i="15"/>
  <c r="N2100" i="15"/>
  <c r="P2100" i="15"/>
  <c r="R2100" i="15"/>
  <c r="T2100" i="15"/>
  <c r="V2100" i="15"/>
  <c r="J2101" i="15"/>
  <c r="L2101" i="15"/>
  <c r="N2101" i="15"/>
  <c r="P2101" i="15"/>
  <c r="R2101" i="15"/>
  <c r="T2101" i="15"/>
  <c r="V2101" i="15"/>
  <c r="J2102" i="15"/>
  <c r="L2102" i="15"/>
  <c r="N2102" i="15"/>
  <c r="P2102" i="15"/>
  <c r="R2102" i="15"/>
  <c r="T2102" i="15"/>
  <c r="V2102" i="15"/>
  <c r="J2103" i="15"/>
  <c r="L2103" i="15"/>
  <c r="N2103" i="15"/>
  <c r="P2103" i="15"/>
  <c r="R2103" i="15"/>
  <c r="T2103" i="15"/>
  <c r="V2103" i="15"/>
  <c r="J2104" i="15"/>
  <c r="L2104" i="15"/>
  <c r="N2104" i="15"/>
  <c r="P2104" i="15"/>
  <c r="R2104" i="15"/>
  <c r="T2104" i="15"/>
  <c r="V2104" i="15"/>
  <c r="J2105" i="15"/>
  <c r="L2105" i="15"/>
  <c r="N2105" i="15"/>
  <c r="P2105" i="15"/>
  <c r="R2105" i="15"/>
  <c r="T2105" i="15"/>
  <c r="V2105" i="15"/>
  <c r="J2106" i="15"/>
  <c r="L2106" i="15"/>
  <c r="N2106" i="15"/>
  <c r="P2106" i="15"/>
  <c r="R2106" i="15"/>
  <c r="T2106" i="15"/>
  <c r="V2106" i="15"/>
  <c r="J2107" i="15"/>
  <c r="L2107" i="15"/>
  <c r="N2107" i="15"/>
  <c r="P2107" i="15"/>
  <c r="R2107" i="15"/>
  <c r="T2107" i="15"/>
  <c r="V2107" i="15"/>
  <c r="J2108" i="15"/>
  <c r="L2108" i="15"/>
  <c r="N2108" i="15"/>
  <c r="P2108" i="15"/>
  <c r="R2108" i="15"/>
  <c r="T2108" i="15"/>
  <c r="V2108" i="15"/>
  <c r="J2109" i="15"/>
  <c r="L2109" i="15"/>
  <c r="N2109" i="15"/>
  <c r="P2109" i="15"/>
  <c r="R2109" i="15"/>
  <c r="T2109" i="15"/>
  <c r="V2109" i="15"/>
  <c r="J2110" i="15"/>
  <c r="L2110" i="15"/>
  <c r="N2110" i="15"/>
  <c r="P2110" i="15"/>
  <c r="R2110" i="15"/>
  <c r="T2110" i="15"/>
  <c r="V2110" i="15"/>
  <c r="J2111" i="15"/>
  <c r="L2111" i="15"/>
  <c r="N2111" i="15"/>
  <c r="P2111" i="15"/>
  <c r="R2111" i="15"/>
  <c r="T2111" i="15"/>
  <c r="V2111" i="15"/>
  <c r="J2112" i="15"/>
  <c r="L2112" i="15"/>
  <c r="N2112" i="15"/>
  <c r="P2112" i="15"/>
  <c r="R2112" i="15"/>
  <c r="T2112" i="15"/>
  <c r="V2112" i="15"/>
  <c r="J2113" i="15"/>
  <c r="L2113" i="15"/>
  <c r="N2113" i="15"/>
  <c r="P2113" i="15"/>
  <c r="R2113" i="15"/>
  <c r="T2113" i="15"/>
  <c r="V2113" i="15"/>
  <c r="J2114" i="15"/>
  <c r="L2114" i="15"/>
  <c r="N2114" i="15"/>
  <c r="P2114" i="15"/>
  <c r="R2114" i="15"/>
  <c r="T2114" i="15"/>
  <c r="V2114" i="15"/>
  <c r="J2115" i="15"/>
  <c r="L2115" i="15"/>
  <c r="N2115" i="15"/>
  <c r="P2115" i="15"/>
  <c r="R2115" i="15"/>
  <c r="T2115" i="15"/>
  <c r="V2115" i="15"/>
  <c r="J2116" i="15"/>
  <c r="L2116" i="15"/>
  <c r="N2116" i="15"/>
  <c r="P2116" i="15"/>
  <c r="R2116" i="15"/>
  <c r="T2116" i="15"/>
  <c r="V2116" i="15"/>
  <c r="J2117" i="15"/>
  <c r="L2117" i="15"/>
  <c r="N2117" i="15"/>
  <c r="P2117" i="15"/>
  <c r="R2117" i="15"/>
  <c r="T2117" i="15"/>
  <c r="V2117" i="15"/>
  <c r="J2118" i="15"/>
  <c r="L2118" i="15"/>
  <c r="N2118" i="15"/>
  <c r="P2118" i="15"/>
  <c r="R2118" i="15"/>
  <c r="T2118" i="15"/>
  <c r="V2118" i="15"/>
  <c r="J2119" i="15"/>
  <c r="L2119" i="15"/>
  <c r="N2119" i="15"/>
  <c r="P2119" i="15"/>
  <c r="R2119" i="15"/>
  <c r="T2119" i="15"/>
  <c r="V2119" i="15"/>
  <c r="J2120" i="15"/>
  <c r="L2120" i="15"/>
  <c r="N2120" i="15"/>
  <c r="P2120" i="15"/>
  <c r="R2120" i="15"/>
  <c r="T2120" i="15"/>
  <c r="V2120" i="15"/>
  <c r="J2121" i="15"/>
  <c r="L2121" i="15"/>
  <c r="N2121" i="15"/>
  <c r="P2121" i="15"/>
  <c r="R2121" i="15"/>
  <c r="T2121" i="15"/>
  <c r="V2121" i="15"/>
  <c r="J2122" i="15"/>
  <c r="L2122" i="15"/>
  <c r="N2122" i="15"/>
  <c r="P2122" i="15"/>
  <c r="R2122" i="15"/>
  <c r="T2122" i="15"/>
  <c r="V2122" i="15"/>
  <c r="J2123" i="15"/>
  <c r="L2123" i="15"/>
  <c r="N2123" i="15"/>
  <c r="P2123" i="15"/>
  <c r="R2123" i="15"/>
  <c r="T2123" i="15"/>
  <c r="V2123" i="15"/>
  <c r="J2124" i="15"/>
  <c r="L2124" i="15"/>
  <c r="N2124" i="15"/>
  <c r="P2124" i="15"/>
  <c r="R2124" i="15"/>
  <c r="T2124" i="15"/>
  <c r="V2124" i="15"/>
  <c r="J2125" i="15"/>
  <c r="L2125" i="15"/>
  <c r="N2125" i="15"/>
  <c r="P2125" i="15"/>
  <c r="R2125" i="15"/>
  <c r="T2125" i="15"/>
  <c r="V2125" i="15"/>
  <c r="J2126" i="15"/>
  <c r="L2126" i="15"/>
  <c r="N2126" i="15"/>
  <c r="P2126" i="15"/>
  <c r="R2126" i="15"/>
  <c r="T2126" i="15"/>
  <c r="V2126" i="15"/>
  <c r="J2127" i="15"/>
  <c r="L2127" i="15"/>
  <c r="N2127" i="15"/>
  <c r="P2127" i="15"/>
  <c r="R2127" i="15"/>
  <c r="T2127" i="15"/>
  <c r="V2127" i="15"/>
  <c r="J2128" i="15"/>
  <c r="L2128" i="15"/>
  <c r="N2128" i="15"/>
  <c r="P2128" i="15"/>
  <c r="R2128" i="15"/>
  <c r="T2128" i="15"/>
  <c r="V2128" i="15"/>
  <c r="L1206" i="9"/>
  <c r="L1207" i="9"/>
  <c r="L1208" i="9"/>
  <c r="L1209" i="9"/>
  <c r="L1210" i="9"/>
  <c r="L1211" i="9"/>
  <c r="K1211" i="9"/>
  <c r="K1210" i="9"/>
  <c r="K1209" i="9"/>
  <c r="K1208" i="9"/>
  <c r="K1207" i="9"/>
  <c r="K1206" i="9"/>
  <c r="C3632" i="12"/>
  <c r="F3632" i="12"/>
  <c r="G3632" i="12"/>
  <c r="H3632" i="12"/>
  <c r="I3632" i="12"/>
  <c r="J3632" i="12"/>
  <c r="K3632" i="12" a="1"/>
  <c r="K3632" i="12" s="1"/>
  <c r="L3632" i="12"/>
  <c r="M3632" i="12" a="1"/>
  <c r="M3632" i="12" s="1"/>
  <c r="N3632" i="12"/>
  <c r="O3632" i="12" a="1"/>
  <c r="O3632" i="12" s="1"/>
  <c r="Q3632" i="12"/>
  <c r="S3632" i="12"/>
  <c r="L577" i="12"/>
  <c r="J577" i="12"/>
  <c r="F577" i="12"/>
  <c r="L567" i="12"/>
  <c r="J567" i="12"/>
  <c r="F567" i="12"/>
  <c r="L557" i="12"/>
  <c r="J557" i="12"/>
  <c r="F557" i="12"/>
  <c r="L547" i="12"/>
  <c r="J547" i="12"/>
  <c r="F547" i="12"/>
  <c r="AC57" i="12" a="1"/>
  <c r="AC57" i="12" s="1"/>
  <c r="AC56" i="12" a="1"/>
  <c r="AC56" i="12" s="1"/>
  <c r="G20" i="12" a="1"/>
  <c r="G20" i="12" s="1"/>
  <c r="I3629" i="12"/>
  <c r="U3623" i="12"/>
  <c r="U3624" i="12"/>
  <c r="U3625" i="12"/>
  <c r="U3626" i="12"/>
  <c r="U3627" i="12"/>
  <c r="U3628" i="12"/>
  <c r="U3629" i="12"/>
  <c r="U3630" i="12"/>
  <c r="U3631" i="12"/>
  <c r="U3632" i="12"/>
  <c r="U3633" i="12"/>
  <c r="U3634" i="12"/>
  <c r="U3635" i="12"/>
  <c r="U3636" i="12"/>
  <c r="U3637" i="12"/>
  <c r="U3638" i="12"/>
  <c r="U3639" i="12"/>
  <c r="U3640" i="12"/>
  <c r="U3641" i="12"/>
  <c r="U3642" i="12"/>
  <c r="U3643" i="12"/>
  <c r="U3644" i="12"/>
  <c r="U3645" i="12"/>
  <c r="U3646" i="12"/>
  <c r="U3647" i="12"/>
  <c r="U3648" i="12"/>
  <c r="U3649" i="12"/>
  <c r="U3650" i="12"/>
  <c r="U3651" i="12"/>
  <c r="U3652" i="12"/>
  <c r="U3653" i="12"/>
  <c r="U3654" i="12"/>
  <c r="U3655" i="12"/>
  <c r="U3656" i="12"/>
  <c r="U3657" i="12"/>
  <c r="U3658" i="12"/>
  <c r="U3659" i="12"/>
  <c r="U3660" i="12"/>
  <c r="U3661" i="12"/>
  <c r="U3662" i="12"/>
  <c r="U3663" i="12"/>
  <c r="U3664" i="12"/>
  <c r="U3665" i="12"/>
  <c r="U3666" i="12"/>
  <c r="U3667" i="12"/>
  <c r="U3668" i="12"/>
  <c r="U3669" i="12"/>
  <c r="U3670" i="12"/>
  <c r="U3671" i="12"/>
  <c r="U3672" i="12"/>
  <c r="U3673" i="12"/>
  <c r="U3674" i="12"/>
  <c r="U3675" i="12"/>
  <c r="U3676" i="12"/>
  <c r="U3677" i="12"/>
  <c r="U3678" i="12"/>
  <c r="U3679" i="12"/>
  <c r="U3680" i="12"/>
  <c r="U3681" i="12"/>
  <c r="U3682" i="12"/>
  <c r="U3683" i="12"/>
  <c r="U3684" i="12"/>
  <c r="U3685" i="12"/>
  <c r="U3686" i="12"/>
  <c r="U3687" i="12"/>
  <c r="U3688" i="12"/>
  <c r="U3689" i="12"/>
  <c r="U3690" i="12"/>
  <c r="U3691" i="12"/>
  <c r="U3692" i="12"/>
  <c r="U3693" i="12"/>
  <c r="U3694" i="12"/>
  <c r="U3695" i="12"/>
  <c r="U3696" i="12"/>
  <c r="U3697" i="12"/>
  <c r="U3698" i="12"/>
  <c r="U3699" i="12"/>
  <c r="U3700" i="12"/>
  <c r="U3701" i="12"/>
  <c r="U3702" i="12"/>
  <c r="U3703" i="12"/>
  <c r="U3704" i="12"/>
  <c r="U3705" i="12"/>
  <c r="U3706" i="12"/>
  <c r="U3707" i="12"/>
  <c r="U3708" i="12"/>
  <c r="U3709" i="12"/>
  <c r="U3710" i="12"/>
  <c r="U3711" i="12"/>
  <c r="U3712" i="12"/>
  <c r="U3713" i="12"/>
  <c r="U3714" i="12"/>
  <c r="U3715" i="12"/>
  <c r="U3716" i="12"/>
  <c r="U3717" i="12"/>
  <c r="U3718" i="12"/>
  <c r="U3719" i="12"/>
  <c r="U3720" i="12"/>
  <c r="U3721" i="12"/>
  <c r="U3722" i="12"/>
  <c r="U3723" i="12"/>
  <c r="U3724" i="12"/>
  <c r="U3725" i="12"/>
  <c r="U3726" i="12"/>
  <c r="U3727" i="12"/>
  <c r="U3728" i="12"/>
  <c r="U3729" i="12"/>
  <c r="U3730" i="12"/>
  <c r="U3731" i="12"/>
  <c r="U3732" i="12"/>
  <c r="U3733" i="12"/>
  <c r="U3734" i="12"/>
  <c r="U3735" i="12"/>
  <c r="U3736" i="12"/>
  <c r="U3737" i="12"/>
  <c r="U3738" i="12"/>
  <c r="U3739" i="12"/>
  <c r="U3740" i="12"/>
  <c r="U3741" i="12"/>
  <c r="U3742" i="12"/>
  <c r="U3743" i="12"/>
  <c r="U3744" i="12"/>
  <c r="U3745" i="12"/>
  <c r="U3746" i="12"/>
  <c r="U3747" i="12"/>
  <c r="U3748" i="12"/>
  <c r="U3749" i="12"/>
  <c r="U3750" i="12"/>
  <c r="U3751" i="12"/>
  <c r="U3752" i="12"/>
  <c r="U3753" i="12"/>
  <c r="U3754" i="12"/>
  <c r="U3755" i="12"/>
  <c r="U3756" i="12"/>
  <c r="U3757" i="12"/>
  <c r="U3758" i="12"/>
  <c r="U3759" i="12"/>
  <c r="U3760" i="12"/>
  <c r="U3761" i="12"/>
  <c r="U3762" i="12"/>
  <c r="U3763" i="12"/>
  <c r="U3764" i="12"/>
  <c r="U3765" i="12"/>
  <c r="U3766" i="12"/>
  <c r="U3767" i="12"/>
  <c r="U3768" i="12"/>
  <c r="U3769" i="12"/>
  <c r="U3770" i="12"/>
  <c r="U3771" i="12"/>
  <c r="U3772" i="12"/>
  <c r="U3773" i="12"/>
  <c r="U3774" i="12"/>
  <c r="U3775" i="12"/>
  <c r="U3776" i="12"/>
  <c r="U3777" i="12"/>
  <c r="U3778" i="12"/>
  <c r="U3779" i="12"/>
  <c r="U3780" i="12"/>
  <c r="U3781" i="12"/>
  <c r="U3782" i="12"/>
  <c r="U3783" i="12"/>
  <c r="U3784" i="12"/>
  <c r="U3785" i="12"/>
  <c r="U3786" i="12"/>
  <c r="U3787" i="12"/>
  <c r="U3788" i="12"/>
  <c r="U3789" i="12"/>
  <c r="U3790" i="12"/>
  <c r="U3791" i="12"/>
  <c r="U3792" i="12"/>
  <c r="U3793" i="12"/>
  <c r="U3794" i="12"/>
  <c r="U3795" i="12"/>
  <c r="U3796" i="12"/>
  <c r="U3797" i="12"/>
  <c r="U3798" i="12"/>
  <c r="U3799" i="12"/>
  <c r="U3800" i="12"/>
  <c r="U3801" i="12"/>
  <c r="U3802" i="12"/>
  <c r="U3803" i="12"/>
  <c r="U3804" i="12"/>
  <c r="U3805" i="12"/>
  <c r="U3806" i="12"/>
  <c r="U3807" i="12"/>
  <c r="U3808" i="12"/>
  <c r="U3809" i="12"/>
  <c r="U3810" i="12"/>
  <c r="U3811" i="12"/>
  <c r="U3812" i="12"/>
  <c r="U3813" i="12"/>
  <c r="U3814" i="12"/>
  <c r="U3815" i="12"/>
  <c r="U3816" i="12"/>
  <c r="U3817" i="12"/>
  <c r="U3818" i="12"/>
  <c r="U3819" i="12"/>
  <c r="U3820" i="12"/>
  <c r="U3821" i="12"/>
  <c r="U3822" i="12"/>
  <c r="U3823" i="12"/>
  <c r="U3824" i="12"/>
  <c r="U3825" i="12"/>
  <c r="U3826" i="12"/>
  <c r="U3827" i="12"/>
  <c r="U3828" i="12"/>
  <c r="U3829" i="12"/>
  <c r="U3830" i="12"/>
  <c r="U3831" i="12"/>
  <c r="U3832" i="12"/>
  <c r="U3833" i="12"/>
  <c r="U3834" i="12"/>
  <c r="U3835" i="12"/>
  <c r="U3836" i="12"/>
  <c r="U3837" i="12"/>
  <c r="U3838" i="12"/>
  <c r="U3839" i="12"/>
  <c r="U3840" i="12"/>
  <c r="U3841" i="12"/>
  <c r="U3842" i="12"/>
  <c r="U3843" i="12"/>
  <c r="U3844" i="12"/>
  <c r="U3845" i="12"/>
  <c r="U3846" i="12"/>
  <c r="U3847" i="12"/>
  <c r="U3848" i="12"/>
  <c r="U3849" i="12"/>
  <c r="U3850" i="12"/>
  <c r="U3851" i="12"/>
  <c r="U3852" i="12"/>
  <c r="U3853" i="12"/>
  <c r="U3854" i="12"/>
  <c r="U3855" i="12"/>
  <c r="U3856" i="12"/>
  <c r="U3857" i="12"/>
  <c r="U3858" i="12"/>
  <c r="U3859" i="12"/>
  <c r="U3860" i="12"/>
  <c r="U3861" i="12"/>
  <c r="U3862" i="12"/>
  <c r="U3863" i="12"/>
  <c r="U3864" i="12"/>
  <c r="U3865" i="12"/>
  <c r="U3866" i="12"/>
  <c r="U3867" i="12"/>
  <c r="U3868" i="12"/>
  <c r="U3869" i="12"/>
  <c r="U3870" i="12"/>
  <c r="U3871" i="12"/>
  <c r="U3872" i="12"/>
  <c r="U3873" i="12"/>
  <c r="U3874" i="12"/>
  <c r="U3875" i="12"/>
  <c r="U3876" i="12"/>
  <c r="U3877" i="12"/>
  <c r="U3878" i="12"/>
  <c r="U3879" i="12"/>
  <c r="U3880" i="12"/>
  <c r="U3881" i="12"/>
  <c r="U3882" i="12"/>
  <c r="U3883" i="12"/>
  <c r="U3884" i="12"/>
  <c r="U3885" i="12"/>
  <c r="U3886" i="12"/>
  <c r="U3887" i="12"/>
  <c r="U3888" i="12"/>
  <c r="U3889" i="12"/>
  <c r="U3890" i="12"/>
  <c r="U3891" i="12"/>
  <c r="U3892" i="12"/>
  <c r="U3893" i="12"/>
  <c r="U3894" i="12"/>
  <c r="U3895" i="12"/>
  <c r="U3896" i="12"/>
  <c r="U3897" i="12"/>
  <c r="U3898" i="12"/>
  <c r="U3899" i="12"/>
  <c r="U3900" i="12"/>
  <c r="U3901" i="12"/>
  <c r="U3902" i="12"/>
  <c r="U3903" i="12"/>
  <c r="U3904" i="12"/>
  <c r="U3905" i="12"/>
  <c r="U3906" i="12"/>
  <c r="U3907" i="12"/>
  <c r="U3908" i="12"/>
  <c r="U3909" i="12"/>
  <c r="U3910" i="12"/>
  <c r="U3911" i="12"/>
  <c r="U3912" i="12"/>
  <c r="U3913" i="12"/>
  <c r="U3914" i="12"/>
  <c r="U3915" i="12"/>
  <c r="U3916" i="12"/>
  <c r="U3917" i="12"/>
  <c r="U3918" i="12"/>
  <c r="U3919" i="12"/>
  <c r="U3920" i="12"/>
  <c r="U3921" i="12"/>
  <c r="U3922" i="12"/>
  <c r="U3923" i="12"/>
  <c r="U3924" i="12"/>
  <c r="U3925" i="12"/>
  <c r="U3926" i="12"/>
  <c r="U3927" i="12"/>
  <c r="U3928" i="12"/>
  <c r="U3929" i="12"/>
  <c r="U3930" i="12"/>
  <c r="U3931" i="12"/>
  <c r="U3932" i="12"/>
  <c r="U3933" i="12"/>
  <c r="U3934" i="12"/>
  <c r="U3935" i="12"/>
  <c r="U3936" i="12"/>
  <c r="U3937" i="12"/>
  <c r="U3938" i="12"/>
  <c r="U3939" i="12"/>
  <c r="U3940" i="12"/>
  <c r="U3941" i="12"/>
  <c r="U3942" i="12"/>
  <c r="U3943" i="12"/>
  <c r="U3944" i="12"/>
  <c r="U3945" i="12"/>
  <c r="U3946" i="12"/>
  <c r="U3947" i="12"/>
  <c r="U3948" i="12"/>
  <c r="U3949" i="12"/>
  <c r="U3950" i="12"/>
  <c r="U3951" i="12"/>
  <c r="U3952" i="12"/>
  <c r="U3953" i="12"/>
  <c r="U3954" i="12"/>
  <c r="U3955" i="12"/>
  <c r="U3956" i="12"/>
  <c r="U3957" i="12"/>
  <c r="U3958" i="12"/>
  <c r="U3959" i="12"/>
  <c r="U3960" i="12"/>
  <c r="U3961" i="12"/>
  <c r="U3962" i="12"/>
  <c r="U3963" i="12"/>
  <c r="U3964" i="12"/>
  <c r="U3965" i="12"/>
  <c r="U3966" i="12"/>
  <c r="U3967" i="12"/>
  <c r="U3968" i="12"/>
  <c r="U3969" i="12"/>
  <c r="U3970" i="12"/>
  <c r="U3971" i="12"/>
  <c r="U3972" i="12"/>
  <c r="U3973" i="12"/>
  <c r="U3974" i="12"/>
  <c r="U3975" i="12"/>
  <c r="U3976" i="12"/>
  <c r="U3977" i="12"/>
  <c r="U3978" i="12"/>
  <c r="U3979" i="12"/>
  <c r="U3980" i="12"/>
  <c r="U3981" i="12"/>
  <c r="U3982" i="12"/>
  <c r="U3983" i="12"/>
  <c r="U3984" i="12"/>
  <c r="U3985" i="12"/>
  <c r="U3986" i="12"/>
  <c r="U3987" i="12"/>
  <c r="U3988" i="12"/>
  <c r="U3989" i="12"/>
  <c r="U3990" i="12"/>
  <c r="U3991" i="12"/>
  <c r="U3992" i="12"/>
  <c r="U3993" i="12"/>
  <c r="U3994" i="12"/>
  <c r="U3995" i="12"/>
  <c r="U3996" i="12"/>
  <c r="U3997" i="12"/>
  <c r="U3998" i="12"/>
  <c r="U3999" i="12"/>
  <c r="U4000" i="12"/>
  <c r="U4001" i="12"/>
  <c r="U4002" i="12"/>
  <c r="U4003" i="12"/>
  <c r="U4004" i="12"/>
  <c r="U4005" i="12"/>
  <c r="U4006" i="12"/>
  <c r="U4007" i="12"/>
  <c r="U4008" i="12"/>
  <c r="U4009" i="12"/>
  <c r="U4010" i="12"/>
  <c r="U4011" i="12"/>
  <c r="U4012" i="12"/>
  <c r="U4013" i="12"/>
  <c r="U4014" i="12"/>
  <c r="U4015" i="12"/>
  <c r="U4016" i="12"/>
  <c r="U4017" i="12"/>
  <c r="U4018" i="12"/>
  <c r="U4019" i="12"/>
  <c r="U4020" i="12"/>
  <c r="U4021" i="12"/>
  <c r="U4022" i="12"/>
  <c r="U4023" i="12"/>
  <c r="U4024" i="12"/>
  <c r="U4025" i="12"/>
  <c r="U4026" i="12"/>
  <c r="U4027" i="12"/>
  <c r="U4028" i="12"/>
  <c r="U4029" i="12"/>
  <c r="U4030" i="12"/>
  <c r="U4031" i="12"/>
  <c r="U4032" i="12"/>
  <c r="U4033" i="12"/>
  <c r="U4034" i="12"/>
  <c r="U4035" i="12"/>
  <c r="U4036" i="12"/>
  <c r="U4037" i="12"/>
  <c r="U4038" i="12"/>
  <c r="U4039" i="12"/>
  <c r="U4040" i="12"/>
  <c r="U4041" i="12"/>
  <c r="U4042" i="12"/>
  <c r="U4043" i="12"/>
  <c r="U4044" i="12"/>
  <c r="U4045" i="12"/>
  <c r="U4046" i="12"/>
  <c r="U4047" i="12"/>
  <c r="U4048" i="12"/>
  <c r="U4049" i="12"/>
  <c r="U3622" i="12"/>
  <c r="S3650" i="12"/>
  <c r="Q3650" i="12"/>
  <c r="S3647" i="12"/>
  <c r="Q3647" i="12"/>
  <c r="S3644" i="12"/>
  <c r="Q3644" i="12"/>
  <c r="S3641" i="12"/>
  <c r="Q3641" i="12"/>
  <c r="S3638" i="12"/>
  <c r="Q3638" i="12"/>
  <c r="S3635" i="12"/>
  <c r="Q3635" i="12"/>
  <c r="S3629" i="12"/>
  <c r="Q3629" i="12"/>
  <c r="S3626" i="12"/>
  <c r="Q3626" i="12"/>
  <c r="O3650" i="12" a="1"/>
  <c r="O3650" i="12" s="1"/>
  <c r="N3650" i="12"/>
  <c r="M3650" i="12" a="1"/>
  <c r="M3650" i="12" s="1"/>
  <c r="L3650" i="12"/>
  <c r="K3650" i="12" a="1"/>
  <c r="K3650" i="12" s="1"/>
  <c r="J3650" i="12"/>
  <c r="I3650" i="12"/>
  <c r="H3650" i="12"/>
  <c r="G3650" i="12"/>
  <c r="F3650" i="12"/>
  <c r="O3647" i="12" a="1"/>
  <c r="O3647" i="12" s="1"/>
  <c r="N3647" i="12"/>
  <c r="M3647" i="12" a="1"/>
  <c r="M3647" i="12" s="1"/>
  <c r="L3647" i="12"/>
  <c r="K3647" i="12" a="1"/>
  <c r="K3647" i="12" s="1"/>
  <c r="J3647" i="12"/>
  <c r="I3647" i="12"/>
  <c r="H3647" i="12"/>
  <c r="G3647" i="12"/>
  <c r="F3647" i="12"/>
  <c r="O3644" i="12" a="1"/>
  <c r="O3644" i="12" s="1"/>
  <c r="N3644" i="12"/>
  <c r="M3644" i="12" a="1"/>
  <c r="M3644" i="12" s="1"/>
  <c r="L3644" i="12"/>
  <c r="K3644" i="12" a="1"/>
  <c r="K3644" i="12" s="1"/>
  <c r="J3644" i="12"/>
  <c r="I3644" i="12"/>
  <c r="H3644" i="12"/>
  <c r="G3644" i="12"/>
  <c r="F3644" i="12"/>
  <c r="O3641" i="12" a="1"/>
  <c r="O3641" i="12" s="1"/>
  <c r="N3641" i="12"/>
  <c r="M3641" i="12" a="1"/>
  <c r="M3641" i="12" s="1"/>
  <c r="L3641" i="12"/>
  <c r="K3641" i="12" a="1"/>
  <c r="K3641" i="12" s="1"/>
  <c r="J3641" i="12"/>
  <c r="I3641" i="12"/>
  <c r="H3641" i="12"/>
  <c r="G3641" i="12"/>
  <c r="F3641" i="12"/>
  <c r="O3638" i="12" a="1"/>
  <c r="O3638" i="12" s="1"/>
  <c r="N3638" i="12"/>
  <c r="M3638" i="12" a="1"/>
  <c r="M3638" i="12" s="1"/>
  <c r="L3638" i="12"/>
  <c r="K3638" i="12" a="1"/>
  <c r="K3638" i="12" s="1"/>
  <c r="J3638" i="12"/>
  <c r="I3638" i="12"/>
  <c r="H3638" i="12"/>
  <c r="G3638" i="12"/>
  <c r="F3638" i="12"/>
  <c r="O3635" i="12" a="1"/>
  <c r="O3635" i="12" s="1"/>
  <c r="N3635" i="12"/>
  <c r="M3635" i="12" a="1"/>
  <c r="M3635" i="12" s="1"/>
  <c r="L3635" i="12"/>
  <c r="K3635" i="12" a="1"/>
  <c r="K3635" i="12" s="1"/>
  <c r="J3635" i="12"/>
  <c r="I3635" i="12"/>
  <c r="H3635" i="12"/>
  <c r="G3635" i="12"/>
  <c r="F3635" i="12"/>
  <c r="O3629" i="12" a="1"/>
  <c r="O3629" i="12" s="1"/>
  <c r="N3629" i="12"/>
  <c r="M3629" i="12" a="1"/>
  <c r="M3629" i="12" s="1"/>
  <c r="L3629" i="12"/>
  <c r="K3629" i="12" a="1"/>
  <c r="K3629" i="12" s="1"/>
  <c r="J3629" i="12"/>
  <c r="H3629" i="12"/>
  <c r="G3629" i="12"/>
  <c r="F3629" i="12"/>
  <c r="O3626" i="12" a="1"/>
  <c r="O3626" i="12" s="1"/>
  <c r="N3626" i="12"/>
  <c r="M3626" i="12" a="1"/>
  <c r="M3626" i="12" s="1"/>
  <c r="L3626" i="12"/>
  <c r="I3626" i="12"/>
  <c r="H3626" i="12"/>
  <c r="G3626" i="12"/>
  <c r="F3626" i="12"/>
  <c r="K3626" i="12" a="1"/>
  <c r="K3626" i="12" s="1"/>
  <c r="J3626" i="12"/>
  <c r="C3650" i="12"/>
  <c r="C3647" i="12"/>
  <c r="C3644" i="12"/>
  <c r="C3641" i="12"/>
  <c r="C3638" i="12"/>
  <c r="C3635" i="12"/>
  <c r="C3629" i="12"/>
  <c r="C3626" i="12"/>
  <c r="AB1904" i="9"/>
  <c r="AA1904" i="9"/>
  <c r="AB1897" i="9"/>
  <c r="AA1897" i="9"/>
  <c r="AB1890" i="9"/>
  <c r="AA1890" i="9"/>
  <c r="AB1883" i="9"/>
  <c r="AA1883" i="9"/>
  <c r="AB1876" i="9"/>
  <c r="AA1876" i="9"/>
  <c r="AB1869" i="9"/>
  <c r="AA1869" i="9"/>
  <c r="AA1903" i="9"/>
  <c r="AA1902" i="9"/>
  <c r="AA1901" i="9"/>
  <c r="AA1900" i="9"/>
  <c r="AA1899" i="9"/>
  <c r="AA1898" i="9"/>
  <c r="AA1896" i="9"/>
  <c r="AA1895" i="9"/>
  <c r="AA1894" i="9"/>
  <c r="AA1893" i="9"/>
  <c r="AA1892" i="9"/>
  <c r="AA1891" i="9"/>
  <c r="AA1889" i="9"/>
  <c r="AA1888" i="9"/>
  <c r="AA1887" i="9"/>
  <c r="AA1886" i="9"/>
  <c r="AA1885" i="9"/>
  <c r="AA1884" i="9"/>
  <c r="AA1882" i="9"/>
  <c r="AA1881" i="9"/>
  <c r="AA1880" i="9"/>
  <c r="AA1879" i="9"/>
  <c r="AA1878" i="9"/>
  <c r="AA1877" i="9"/>
  <c r="AA1875" i="9"/>
  <c r="AA1874" i="9"/>
  <c r="AA1873" i="9"/>
  <c r="AA1872" i="9"/>
  <c r="AA1871" i="9"/>
  <c r="AA1870" i="9"/>
  <c r="AA1866" i="9"/>
  <c r="AA1864" i="9"/>
  <c r="AA1865" i="9"/>
  <c r="AA1867" i="9"/>
  <c r="AA1868" i="9"/>
  <c r="AA1863" i="9"/>
  <c r="T1857" i="9"/>
  <c r="R1857" i="9"/>
  <c r="P1857" i="9"/>
  <c r="N1857" i="9"/>
  <c r="L1857" i="9"/>
  <c r="J1857" i="9"/>
  <c r="G1853" i="9"/>
  <c r="L1855" i="9"/>
  <c r="T1855" i="9"/>
  <c r="R1855" i="9"/>
  <c r="P1855" i="9"/>
  <c r="N1855" i="9"/>
  <c r="J1855" i="9"/>
  <c r="O1818" i="9"/>
  <c r="Q1818" i="9" s="1"/>
  <c r="O1816" i="9"/>
  <c r="Q1816" i="9" s="1"/>
  <c r="O1814" i="9"/>
  <c r="Q1814" i="9" s="1"/>
  <c r="O1812" i="9"/>
  <c r="Q1812" i="9" s="1"/>
  <c r="Q1810" i="9"/>
  <c r="O1810" i="9"/>
  <c r="O1808" i="9"/>
  <c r="Q1808" i="9" s="1"/>
  <c r="Q1806" i="9"/>
  <c r="Q1804" i="9"/>
  <c r="Q1802" i="9"/>
  <c r="O1806" i="9"/>
  <c r="O1804" i="9"/>
  <c r="O1802" i="9"/>
  <c r="J1847" i="9" a="1"/>
  <c r="J1847" i="9" s="1"/>
  <c r="I1847" i="9" a="1"/>
  <c r="I1847" i="9" s="1"/>
  <c r="H1847" i="9" a="1"/>
  <c r="H1847" i="9" s="1"/>
  <c r="G1847" i="9" a="1"/>
  <c r="G1847" i="9" s="1"/>
  <c r="G1846" i="9" a="1"/>
  <c r="G1846" i="9" s="1"/>
  <c r="F1847" i="9" a="1"/>
  <c r="F1847" i="9" s="1"/>
  <c r="H1846" i="9" a="1"/>
  <c r="H1846" i="9" s="1"/>
  <c r="I1846" i="9" a="1"/>
  <c r="I1846" i="9" s="1"/>
  <c r="J1846" i="9" a="1"/>
  <c r="J1846" i="9" s="1"/>
  <c r="F1846" i="9" a="1"/>
  <c r="F1846" i="9" s="1"/>
  <c r="J1845" i="9" a="1"/>
  <c r="J1845" i="9" s="1"/>
  <c r="G1845" i="9" a="1"/>
  <c r="G1845" i="9" s="1"/>
  <c r="H1845" i="9" a="1"/>
  <c r="H1845" i="9" s="1"/>
  <c r="I1845" i="9" a="1"/>
  <c r="I1845" i="9" s="1"/>
  <c r="F1845" i="9" a="1"/>
  <c r="F1845" i="9" s="1"/>
  <c r="G1843" i="9"/>
  <c r="H1843" i="9"/>
  <c r="I1843" i="9"/>
  <c r="J1843" i="9"/>
  <c r="F1843" i="9"/>
  <c r="G1842" i="9"/>
  <c r="H1842" i="9"/>
  <c r="I1842" i="9"/>
  <c r="J1842" i="9"/>
  <c r="F1842" i="9"/>
  <c r="G1841" i="9"/>
  <c r="H1841" i="9"/>
  <c r="I1841" i="9"/>
  <c r="J1841" i="9"/>
  <c r="F1841" i="9"/>
  <c r="H1793" i="9"/>
  <c r="H1795" i="9"/>
  <c r="H1791" i="9"/>
  <c r="H1789" i="9"/>
  <c r="Y324" i="9"/>
  <c r="Y326" i="9"/>
  <c r="Y328" i="9"/>
  <c r="Y322" i="9"/>
  <c r="V243" i="8"/>
  <c r="V244" i="8"/>
  <c r="V245" i="8"/>
  <c r="V246" i="8"/>
  <c r="V247" i="8"/>
  <c r="V248" i="8"/>
  <c r="V249" i="8"/>
  <c r="V250" i="8"/>
  <c r="V251" i="8"/>
  <c r="V252" i="8"/>
  <c r="V253" i="8"/>
  <c r="V254" i="8"/>
  <c r="V255" i="8"/>
  <c r="V256" i="8"/>
  <c r="V257" i="8"/>
  <c r="V258" i="8"/>
  <c r="V259" i="8"/>
  <c r="V260" i="8"/>
  <c r="V261" i="8"/>
  <c r="V262" i="8"/>
  <c r="V263" i="8"/>
  <c r="V264" i="8"/>
  <c r="V265" i="8"/>
  <c r="V266" i="8"/>
  <c r="V267" i="8"/>
  <c r="V268" i="8"/>
  <c r="V269" i="8"/>
  <c r="V270" i="8"/>
  <c r="V271" i="8"/>
  <c r="V272" i="8"/>
  <c r="V273" i="8"/>
  <c r="V274" i="8"/>
  <c r="V275" i="8"/>
  <c r="V276" i="8"/>
  <c r="AD3633" i="12" l="1"/>
  <c r="AB3632" i="12"/>
  <c r="AM3631" i="12"/>
  <c r="AH3630" i="12"/>
  <c r="AK3974" i="12"/>
  <c r="AD3973" i="12"/>
  <c r="AD3626" i="12"/>
  <c r="AB3625" i="12"/>
  <c r="AD3914" i="12"/>
  <c r="AF3636" i="12"/>
  <c r="AE3623" i="12"/>
  <c r="AD4016" i="12"/>
  <c r="AF3626" i="12"/>
  <c r="AG3630" i="12"/>
  <c r="AK3961" i="12"/>
  <c r="AL3972" i="12"/>
  <c r="AD4046" i="12"/>
  <c r="AE3633" i="12"/>
  <c r="AE3630" i="12"/>
  <c r="AD4034" i="12"/>
  <c r="AG4041" i="12"/>
  <c r="AH3987" i="12"/>
  <c r="AB3635" i="12"/>
  <c r="AG3926" i="12"/>
  <c r="AC3626" i="12"/>
  <c r="AN4047" i="12"/>
  <c r="AA3624" i="12"/>
  <c r="AE3626" i="12"/>
  <c r="AE4026" i="12"/>
  <c r="AF4022" i="12"/>
  <c r="AN3631" i="12"/>
  <c r="AH3992" i="12"/>
  <c r="AD3978" i="12"/>
  <c r="AG3628" i="12"/>
  <c r="AD3982" i="12"/>
  <c r="AD4013" i="12"/>
  <c r="AG3622" i="12"/>
  <c r="AI3991" i="12"/>
  <c r="AL3977" i="12"/>
  <c r="AM3627" i="12"/>
  <c r="AD4009" i="12"/>
  <c r="AD4023" i="12"/>
  <c r="AF4038" i="12"/>
  <c r="AA3632" i="12"/>
  <c r="AD4019" i="12"/>
  <c r="AD4010" i="12"/>
  <c r="AH4000" i="12"/>
  <c r="AJ3957" i="12"/>
  <c r="AE3639" i="12"/>
  <c r="AF3995" i="12"/>
  <c r="AE4013" i="12"/>
  <c r="AE3629" i="12"/>
  <c r="AD3976" i="12"/>
  <c r="AD3639" i="12"/>
  <c r="AH4047" i="12"/>
  <c r="AC4040" i="12"/>
  <c r="AH4030" i="12"/>
  <c r="AE4009" i="12"/>
  <c r="AI3992" i="12"/>
  <c r="AK3977" i="12"/>
  <c r="AD4012" i="12"/>
  <c r="AJ3892" i="12"/>
  <c r="AC3638" i="12"/>
  <c r="AG4047" i="12"/>
  <c r="AB4040" i="12"/>
  <c r="AF4028" i="12"/>
  <c r="AH4019" i="12"/>
  <c r="AJ3977" i="12"/>
  <c r="AE4037" i="12"/>
  <c r="AN4038" i="12"/>
  <c r="AF4019" i="12"/>
  <c r="AD4022" i="12"/>
  <c r="AD4021" i="12"/>
  <c r="AG3991" i="12"/>
  <c r="AJ3992" i="12"/>
  <c r="AD4036" i="12"/>
  <c r="AB3638" i="12"/>
  <c r="AF4046" i="12"/>
  <c r="AE4028" i="12"/>
  <c r="AM4049" i="12"/>
  <c r="AB3990" i="12"/>
  <c r="AA3638" i="12"/>
  <c r="AE4046" i="12"/>
  <c r="AH4038" i="12"/>
  <c r="AE4019" i="12"/>
  <c r="AD4048" i="12"/>
  <c r="AD4035" i="12"/>
  <c r="AD4018" i="12"/>
  <c r="AD3999" i="12"/>
  <c r="AC3989" i="12"/>
  <c r="AL3956" i="12"/>
  <c r="AG3638" i="12"/>
  <c r="AF3625" i="12"/>
  <c r="AI3636" i="12"/>
  <c r="AA3625" i="12"/>
  <c r="AG4038" i="12"/>
  <c r="AE4004" i="12"/>
  <c r="AK3987" i="12"/>
  <c r="AD4017" i="12"/>
  <c r="AD4037" i="12"/>
  <c r="AD4003" i="12"/>
  <c r="AH4020" i="12"/>
  <c r="AF4000" i="12"/>
  <c r="AG3987" i="12"/>
  <c r="AL3943" i="12"/>
  <c r="AD3979" i="12"/>
  <c r="AD4011" i="12"/>
  <c r="AD4027" i="12"/>
  <c r="AG3636" i="12"/>
  <c r="AH4003" i="12"/>
  <c r="AD4033" i="12"/>
  <c r="AN4036" i="12"/>
  <c r="AF4044" i="12"/>
  <c r="AD3985" i="12"/>
  <c r="AB3847" i="12"/>
  <c r="AG3983" i="12"/>
  <c r="AD4028" i="12"/>
  <c r="AF4031" i="12"/>
  <c r="AB3996" i="12"/>
  <c r="AM3622" i="12"/>
  <c r="AC3629" i="12"/>
  <c r="AO3629" i="12" s="1"/>
  <c r="AD4049" i="12"/>
  <c r="AG4035" i="12"/>
  <c r="AF3983" i="12"/>
  <c r="AA4049" i="12"/>
  <c r="AE4035" i="12"/>
  <c r="AF4042" i="12"/>
  <c r="AD4030" i="12"/>
  <c r="AH3983" i="12"/>
  <c r="AM3633" i="12"/>
  <c r="AL3622" i="12"/>
  <c r="AA3635" i="12"/>
  <c r="AB3629" i="12"/>
  <c r="AC4049" i="12"/>
  <c r="AH4041" i="12"/>
  <c r="AF4035" i="12"/>
  <c r="AJ3995" i="12"/>
  <c r="AF3982" i="12"/>
  <c r="AF4002" i="12"/>
  <c r="AE3991" i="12"/>
  <c r="AL3988" i="12"/>
  <c r="AE4016" i="12"/>
  <c r="AF4043" i="12"/>
  <c r="AF4010" i="12"/>
  <c r="AJ3962" i="12"/>
  <c r="AE4043" i="12"/>
  <c r="AB3997" i="12"/>
  <c r="AD3629" i="12"/>
  <c r="AH4035" i="12"/>
  <c r="AH3627" i="12"/>
  <c r="AE3918" i="12"/>
  <c r="AH4026" i="12"/>
  <c r="AC3632" i="12"/>
  <c r="AG3639" i="12"/>
  <c r="AA3629" i="12"/>
  <c r="AB4049" i="12"/>
  <c r="AE4023" i="12"/>
  <c r="AH4010" i="12"/>
  <c r="AH3995" i="12"/>
  <c r="AD4001" i="12"/>
  <c r="AF3880" i="12"/>
  <c r="AB3637" i="12"/>
  <c r="AC4046" i="12"/>
  <c r="AD4000" i="12"/>
  <c r="AC4045" i="12"/>
  <c r="AD4008" i="12"/>
  <c r="AH3623" i="12"/>
  <c r="AC4037" i="12"/>
  <c r="AD4032" i="12"/>
  <c r="AJ3961" i="12"/>
  <c r="AD3635" i="12"/>
  <c r="AN3637" i="12"/>
  <c r="AN4041" i="12"/>
  <c r="AA4040" i="12"/>
  <c r="AG4028" i="12"/>
  <c r="AG3994" i="12"/>
  <c r="AH3631" i="12"/>
  <c r="AF3639" i="12"/>
  <c r="AN3627" i="12"/>
  <c r="AE4040" i="12"/>
  <c r="AE4031" i="12"/>
  <c r="AE4010" i="12"/>
  <c r="AG3995" i="12"/>
  <c r="AE3914" i="12"/>
  <c r="AA4047" i="12"/>
  <c r="AN3624" i="12"/>
  <c r="AI3987" i="12"/>
  <c r="AM3624" i="12"/>
  <c r="AB4037" i="12"/>
  <c r="AH4015" i="12"/>
  <c r="AB3998" i="12"/>
  <c r="AE3635" i="12"/>
  <c r="AH4014" i="12"/>
  <c r="AD3939" i="12"/>
  <c r="AA4042" i="12"/>
  <c r="AF4003" i="12"/>
  <c r="AB4043" i="12"/>
  <c r="AD4006" i="12"/>
  <c r="AJ3967" i="12"/>
  <c r="AN4039" i="12"/>
  <c r="AF4023" i="12"/>
  <c r="AF4013" i="12"/>
  <c r="AF4004" i="12"/>
  <c r="AK3947" i="12"/>
  <c r="AC3630" i="12"/>
  <c r="AO3630" i="12" s="1"/>
  <c r="AM4047" i="12"/>
  <c r="AD4040" i="12"/>
  <c r="AD4031" i="12"/>
  <c r="AH4022" i="12"/>
  <c r="AM3986" i="12"/>
  <c r="AN3986" i="12"/>
  <c r="AA3986" i="12"/>
  <c r="AC3986" i="12"/>
  <c r="AI3986" i="12"/>
  <c r="AJ3986" i="12"/>
  <c r="AK3986" i="12"/>
  <c r="AL3986" i="12"/>
  <c r="AB3986" i="12"/>
  <c r="AG3986" i="12"/>
  <c r="AL3807" i="12"/>
  <c r="AM3807" i="12"/>
  <c r="AN3807" i="12"/>
  <c r="AD3807" i="12"/>
  <c r="AE3807" i="12"/>
  <c r="AF3807" i="12"/>
  <c r="AG3807" i="12"/>
  <c r="AH3807" i="12"/>
  <c r="AI3807" i="12"/>
  <c r="AJ3807" i="12"/>
  <c r="AK3807" i="12"/>
  <c r="AA3807" i="12"/>
  <c r="AB3807" i="12"/>
  <c r="AC3807" i="12"/>
  <c r="AM3952" i="12"/>
  <c r="AN3952" i="12"/>
  <c r="AA3952" i="12"/>
  <c r="AB3952" i="12"/>
  <c r="AC3952" i="12"/>
  <c r="AO3952" i="12" s="1"/>
  <c r="AD3952" i="12"/>
  <c r="AE3952" i="12"/>
  <c r="AF3952" i="12"/>
  <c r="AG3952" i="12"/>
  <c r="AH3952" i="12"/>
  <c r="AI3952" i="12"/>
  <c r="AL3952" i="12"/>
  <c r="AM3984" i="12"/>
  <c r="AN3984" i="12"/>
  <c r="AA3984" i="12"/>
  <c r="AC3984" i="12"/>
  <c r="AB3984" i="12"/>
  <c r="AD3984" i="12"/>
  <c r="AE3984" i="12"/>
  <c r="AF3984" i="12"/>
  <c r="AG3984" i="12"/>
  <c r="AH3984" i="12"/>
  <c r="AI3984" i="12"/>
  <c r="AF3623" i="12"/>
  <c r="AM3897" i="12"/>
  <c r="AN3897" i="12"/>
  <c r="AA3897" i="12"/>
  <c r="AB3897" i="12"/>
  <c r="AE3897" i="12"/>
  <c r="AF3897" i="12"/>
  <c r="AG3897" i="12"/>
  <c r="AH3897" i="12"/>
  <c r="AI3897" i="12"/>
  <c r="AJ3897" i="12"/>
  <c r="AK3897" i="12"/>
  <c r="AL3897" i="12"/>
  <c r="AC3897" i="12"/>
  <c r="AH4044" i="12"/>
  <c r="AI4038" i="12"/>
  <c r="AJ4038" i="12"/>
  <c r="AK4038" i="12"/>
  <c r="AL4038" i="12"/>
  <c r="AM4038" i="12"/>
  <c r="AI4046" i="12"/>
  <c r="AJ4046" i="12"/>
  <c r="AK4046" i="12"/>
  <c r="AL4046" i="12"/>
  <c r="AI4034" i="12"/>
  <c r="AJ4034" i="12"/>
  <c r="AK4034" i="12"/>
  <c r="AL4034" i="12"/>
  <c r="AM4034" i="12"/>
  <c r="AN4034" i="12"/>
  <c r="AA4034" i="12"/>
  <c r="AB4034" i="12"/>
  <c r="AC4034" i="12"/>
  <c r="AI4016" i="12"/>
  <c r="AJ4016" i="12"/>
  <c r="AK4016" i="12"/>
  <c r="AL4016" i="12"/>
  <c r="AM4016" i="12"/>
  <c r="AN4016" i="12"/>
  <c r="AA4016" i="12"/>
  <c r="AB4016" i="12"/>
  <c r="AC4016" i="12"/>
  <c r="AO4016" i="12" s="1"/>
  <c r="AG4016" i="12"/>
  <c r="AI4009" i="12"/>
  <c r="AJ4009" i="12"/>
  <c r="AK4009" i="12"/>
  <c r="AL4009" i="12"/>
  <c r="AM4009" i="12"/>
  <c r="AN4009" i="12"/>
  <c r="AA4009" i="12"/>
  <c r="AB4009" i="12"/>
  <c r="AC4009" i="12"/>
  <c r="AO4009" i="12" s="1"/>
  <c r="AG4009" i="12"/>
  <c r="AM3987" i="12"/>
  <c r="AN3987" i="12"/>
  <c r="AA3987" i="12"/>
  <c r="AL3987" i="12"/>
  <c r="AB3987" i="12"/>
  <c r="AC3987" i="12"/>
  <c r="AD3987" i="12"/>
  <c r="AE3987" i="12"/>
  <c r="AF3987" i="12"/>
  <c r="AJ3987" i="12"/>
  <c r="AM3975" i="12"/>
  <c r="AN3975" i="12"/>
  <c r="AA3975" i="12"/>
  <c r="AC3975" i="12"/>
  <c r="AE3975" i="12"/>
  <c r="AF3975" i="12"/>
  <c r="AG3975" i="12"/>
  <c r="AH3975" i="12"/>
  <c r="AI3975" i="12"/>
  <c r="AJ3975" i="12"/>
  <c r="AK3975" i="12"/>
  <c r="AL3975" i="12"/>
  <c r="AB3975" i="12"/>
  <c r="AM3963" i="12"/>
  <c r="AN3963" i="12"/>
  <c r="AA3963" i="12"/>
  <c r="AB3963" i="12"/>
  <c r="AC3963" i="12"/>
  <c r="AD3963" i="12"/>
  <c r="AE3963" i="12"/>
  <c r="AF3963" i="12"/>
  <c r="AG3963" i="12"/>
  <c r="AH3963" i="12"/>
  <c r="AI3963" i="12"/>
  <c r="AJ3963" i="12"/>
  <c r="AK3963" i="12"/>
  <c r="AL3963" i="12"/>
  <c r="AM3954" i="12"/>
  <c r="AN3954" i="12"/>
  <c r="AA3954" i="12"/>
  <c r="AB3954" i="12"/>
  <c r="AC3954" i="12"/>
  <c r="AD3954" i="12"/>
  <c r="AE3954" i="12"/>
  <c r="AF3954" i="12"/>
  <c r="AG3954" i="12"/>
  <c r="AH3954" i="12"/>
  <c r="AI3954" i="12"/>
  <c r="AJ3954" i="12"/>
  <c r="AK3954" i="12"/>
  <c r="AL3954" i="12"/>
  <c r="AA3941" i="12"/>
  <c r="AB3941" i="12"/>
  <c r="AK3941" i="12"/>
  <c r="AL3941" i="12"/>
  <c r="AM3941" i="12"/>
  <c r="AN3941" i="12"/>
  <c r="AC3941" i="12"/>
  <c r="AD3941" i="12"/>
  <c r="AE3941" i="12"/>
  <c r="AF3941" i="12"/>
  <c r="AG3941" i="12"/>
  <c r="AH3941" i="12"/>
  <c r="AI3941" i="12"/>
  <c r="AJ3941" i="12"/>
  <c r="AM3928" i="12"/>
  <c r="AL3928" i="12"/>
  <c r="AN3928" i="12"/>
  <c r="AA3928" i="12"/>
  <c r="AB3928" i="12"/>
  <c r="AI3928" i="12"/>
  <c r="AJ3928" i="12"/>
  <c r="AK3928" i="12"/>
  <c r="AC3928" i="12"/>
  <c r="AO3928" i="12" s="1"/>
  <c r="AD3928" i="12"/>
  <c r="AE3928" i="12"/>
  <c r="AG3928" i="12"/>
  <c r="AM3914" i="12"/>
  <c r="AN3914" i="12"/>
  <c r="AA3914" i="12"/>
  <c r="AF3914" i="12"/>
  <c r="AG3914" i="12"/>
  <c r="AH3914" i="12"/>
  <c r="AI3914" i="12"/>
  <c r="AJ3914" i="12"/>
  <c r="AK3914" i="12"/>
  <c r="AL3914" i="12"/>
  <c r="AB3914" i="12"/>
  <c r="AC3914" i="12"/>
  <c r="AO3914" i="12" s="1"/>
  <c r="AM3901" i="12"/>
  <c r="AN3901" i="12"/>
  <c r="AA3901" i="12"/>
  <c r="AF3901" i="12"/>
  <c r="AG3901" i="12"/>
  <c r="AH3901" i="12"/>
  <c r="AI3901" i="12"/>
  <c r="AJ3901" i="12"/>
  <c r="AK3901" i="12"/>
  <c r="AL3901" i="12"/>
  <c r="AB3901" i="12"/>
  <c r="AC3901" i="12"/>
  <c r="AD3901" i="12"/>
  <c r="AE3901" i="12"/>
  <c r="AM3873" i="12"/>
  <c r="AN3873" i="12"/>
  <c r="AA3873" i="12"/>
  <c r="AB3873" i="12"/>
  <c r="AC3873" i="12"/>
  <c r="AD3873" i="12"/>
  <c r="AE3873" i="12"/>
  <c r="AF3873" i="12"/>
  <c r="AG3873" i="12"/>
  <c r="AH3873" i="12"/>
  <c r="AI3873" i="12"/>
  <c r="AJ3873" i="12"/>
  <c r="AK3873" i="12"/>
  <c r="AL3873" i="12"/>
  <c r="AD3859" i="12"/>
  <c r="AE3859" i="12"/>
  <c r="AF3859" i="12"/>
  <c r="AA3859" i="12"/>
  <c r="AB3859" i="12"/>
  <c r="AC3859" i="12"/>
  <c r="AG3859" i="12"/>
  <c r="AH3859" i="12"/>
  <c r="AI3859" i="12"/>
  <c r="AJ3859" i="12"/>
  <c r="AK3859" i="12"/>
  <c r="AL3859" i="12"/>
  <c r="AM3859" i="12"/>
  <c r="AN3859" i="12"/>
  <c r="AD3849" i="12"/>
  <c r="AE3849" i="12"/>
  <c r="AF3849" i="12"/>
  <c r="AA3849" i="12"/>
  <c r="AB3849" i="12"/>
  <c r="AC3849" i="12"/>
  <c r="AG3849" i="12"/>
  <c r="AH3849" i="12"/>
  <c r="AI3849" i="12"/>
  <c r="AJ3849" i="12"/>
  <c r="AK3849" i="12"/>
  <c r="AL3849" i="12"/>
  <c r="AM3849" i="12"/>
  <c r="AN3849" i="12"/>
  <c r="AD3837" i="12"/>
  <c r="AE3837" i="12"/>
  <c r="AF3837" i="12"/>
  <c r="AG3837" i="12"/>
  <c r="AA3837" i="12"/>
  <c r="AB3837" i="12"/>
  <c r="AC3837" i="12"/>
  <c r="AH3837" i="12"/>
  <c r="AI3837" i="12"/>
  <c r="AJ3837" i="12"/>
  <c r="AK3837" i="12"/>
  <c r="AL3837" i="12"/>
  <c r="AM3837" i="12"/>
  <c r="AN3837" i="12"/>
  <c r="AL3821" i="12"/>
  <c r="AM3821" i="12"/>
  <c r="AN3821" i="12"/>
  <c r="AG3821" i="12"/>
  <c r="AH3821" i="12"/>
  <c r="AI3821" i="12"/>
  <c r="AJ3821" i="12"/>
  <c r="AK3821" i="12"/>
  <c r="AA3821" i="12"/>
  <c r="AB3821" i="12"/>
  <c r="AC3821" i="12"/>
  <c r="AD3821" i="12"/>
  <c r="AF3821" i="12"/>
  <c r="AE3821" i="12"/>
  <c r="AL3808" i="12"/>
  <c r="AM3808" i="12"/>
  <c r="AN3808" i="12"/>
  <c r="AG3808" i="12"/>
  <c r="AH3808" i="12"/>
  <c r="AI3808" i="12"/>
  <c r="AJ3808" i="12"/>
  <c r="AK3808" i="12"/>
  <c r="AA3808" i="12"/>
  <c r="AB3808" i="12"/>
  <c r="AC3808" i="12"/>
  <c r="AD3808" i="12"/>
  <c r="AF3808" i="12"/>
  <c r="AE3808" i="12"/>
  <c r="AL3792" i="12"/>
  <c r="AM3792" i="12"/>
  <c r="AN3792" i="12"/>
  <c r="AA3792" i="12"/>
  <c r="AB3792" i="12"/>
  <c r="AC3792" i="12"/>
  <c r="AE3792" i="12"/>
  <c r="AF3792" i="12"/>
  <c r="AD3792" i="12"/>
  <c r="AG3792" i="12"/>
  <c r="AH3792" i="12"/>
  <c r="AI3792" i="12"/>
  <c r="AJ3792" i="12"/>
  <c r="AK3792" i="12"/>
  <c r="AB3778" i="12"/>
  <c r="AC3778" i="12"/>
  <c r="AO3778" i="12" s="1"/>
  <c r="AD3778" i="12"/>
  <c r="AE3778" i="12"/>
  <c r="AF3778" i="12"/>
  <c r="AG3778" i="12"/>
  <c r="AH3778" i="12"/>
  <c r="AJ3778" i="12"/>
  <c r="AK3778" i="12"/>
  <c r="AL3778" i="12"/>
  <c r="AA3778" i="12"/>
  <c r="AI3778" i="12"/>
  <c r="AM3778" i="12"/>
  <c r="AN3778" i="12"/>
  <c r="AE3757" i="12"/>
  <c r="AL3757" i="12"/>
  <c r="AM3757" i="12"/>
  <c r="AN3757" i="12"/>
  <c r="AA3757" i="12"/>
  <c r="AB3757" i="12"/>
  <c r="AC3757" i="12"/>
  <c r="AD3757" i="12"/>
  <c r="AF3757" i="12"/>
  <c r="AG3757" i="12"/>
  <c r="AH3757" i="12"/>
  <c r="AI3757" i="12"/>
  <c r="AJ3757" i="12"/>
  <c r="AK3757" i="12"/>
  <c r="AE3747" i="12"/>
  <c r="AL3747" i="12"/>
  <c r="AM3747" i="12"/>
  <c r="AN3747" i="12"/>
  <c r="AC3747" i="12"/>
  <c r="AO3747" i="12" s="1"/>
  <c r="AD3747" i="12"/>
  <c r="AF3747" i="12"/>
  <c r="AG3747" i="12"/>
  <c r="AH3747" i="12"/>
  <c r="AI3747" i="12"/>
  <c r="AJ3747" i="12"/>
  <c r="AK3747" i="12"/>
  <c r="AA3747" i="12"/>
  <c r="AB3747" i="12"/>
  <c r="AE3738" i="12"/>
  <c r="AF3738" i="12"/>
  <c r="AG3738" i="12"/>
  <c r="AK3738" i="12"/>
  <c r="AL3738" i="12"/>
  <c r="AM3738" i="12"/>
  <c r="AN3738" i="12"/>
  <c r="AA3738" i="12"/>
  <c r="AB3738" i="12"/>
  <c r="AC3738" i="12"/>
  <c r="AD3738" i="12"/>
  <c r="AH3738" i="12"/>
  <c r="AI3738" i="12"/>
  <c r="AJ3738" i="12"/>
  <c r="AD3722" i="12"/>
  <c r="AE3722" i="12"/>
  <c r="AF3722" i="12"/>
  <c r="AK3722" i="12"/>
  <c r="AL3722" i="12"/>
  <c r="AM3722" i="12"/>
  <c r="AN3722" i="12"/>
  <c r="AG3722" i="12"/>
  <c r="AH3722" i="12"/>
  <c r="AI3722" i="12"/>
  <c r="AJ3722" i="12"/>
  <c r="AA3722" i="12"/>
  <c r="AB3722" i="12"/>
  <c r="AC3722" i="12"/>
  <c r="AN3713" i="12"/>
  <c r="AA3713" i="12"/>
  <c r="AB3713" i="12"/>
  <c r="AC3713" i="12"/>
  <c r="AD3713" i="12"/>
  <c r="AE3713" i="12"/>
  <c r="AF3713" i="12"/>
  <c r="AG3713" i="12"/>
  <c r="AH3713" i="12"/>
  <c r="AI3713" i="12"/>
  <c r="AJ3713" i="12"/>
  <c r="AK3713" i="12"/>
  <c r="AL3713" i="12"/>
  <c r="AM3713" i="12"/>
  <c r="AN3704" i="12"/>
  <c r="AA3704" i="12"/>
  <c r="AB3704" i="12"/>
  <c r="AC3704" i="12"/>
  <c r="AG3704" i="12"/>
  <c r="AH3704" i="12"/>
  <c r="AI3704" i="12"/>
  <c r="AJ3704" i="12"/>
  <c r="AK3704" i="12"/>
  <c r="AL3704" i="12"/>
  <c r="AM3704" i="12"/>
  <c r="AD3704" i="12"/>
  <c r="AE3704" i="12"/>
  <c r="AF3704" i="12"/>
  <c r="AN3691" i="12"/>
  <c r="AB3691" i="12"/>
  <c r="AM3691" i="12"/>
  <c r="AA3691" i="12"/>
  <c r="AC3691" i="12"/>
  <c r="AL3691" i="12"/>
  <c r="AD3691" i="12"/>
  <c r="AE3691" i="12"/>
  <c r="AF3691" i="12"/>
  <c r="AJ3691" i="12"/>
  <c r="AK3691" i="12"/>
  <c r="AG3691" i="12"/>
  <c r="AH3691" i="12"/>
  <c r="AI3691" i="12"/>
  <c r="AN3677" i="12"/>
  <c r="AA3677" i="12"/>
  <c r="AB3677" i="12"/>
  <c r="AC3677" i="12"/>
  <c r="AD3677" i="12"/>
  <c r="AE3677" i="12"/>
  <c r="AF3677" i="12"/>
  <c r="AG3677" i="12"/>
  <c r="AH3677" i="12"/>
  <c r="AI3677" i="12"/>
  <c r="AJ3677" i="12"/>
  <c r="AK3677" i="12"/>
  <c r="AL3677" i="12"/>
  <c r="AM3677" i="12"/>
  <c r="AN3663" i="12"/>
  <c r="AA3663" i="12"/>
  <c r="AB3663" i="12"/>
  <c r="AC3663" i="12"/>
  <c r="AD3663" i="12"/>
  <c r="AE3663" i="12"/>
  <c r="AF3663" i="12"/>
  <c r="AM3663" i="12"/>
  <c r="AG3663" i="12"/>
  <c r="AK3663" i="12"/>
  <c r="AL3663" i="12"/>
  <c r="AH3663" i="12"/>
  <c r="AI3663" i="12"/>
  <c r="AJ3663" i="12"/>
  <c r="AN3649" i="12"/>
  <c r="AA3649" i="12"/>
  <c r="AB3649" i="12"/>
  <c r="AC3649" i="12"/>
  <c r="AD3649" i="12"/>
  <c r="AE3649" i="12"/>
  <c r="AF3649" i="12"/>
  <c r="AG3649" i="12"/>
  <c r="AH3649" i="12"/>
  <c r="AI3649" i="12"/>
  <c r="AJ3649" i="12"/>
  <c r="AK3649" i="12"/>
  <c r="AL3649" i="12"/>
  <c r="AM3649" i="12"/>
  <c r="AJ3636" i="12"/>
  <c r="AI3623" i="12"/>
  <c r="AH3639" i="12"/>
  <c r="AD3638" i="12"/>
  <c r="AN3636" i="12"/>
  <c r="AF3635" i="12"/>
  <c r="AA3634" i="12"/>
  <c r="AG3633" i="12"/>
  <c r="AM3630" i="12"/>
  <c r="AA3628" i="12"/>
  <c r="AG3626" i="12"/>
  <c r="AC3625" i="12"/>
  <c r="AM3623" i="12"/>
  <c r="AE4049" i="12"/>
  <c r="AA4048" i="12"/>
  <c r="AG4046" i="12"/>
  <c r="AG4043" i="12"/>
  <c r="AB4042" i="12"/>
  <c r="AF4040" i="12"/>
  <c r="AA4039" i="12"/>
  <c r="AE4034" i="12"/>
  <c r="AD4020" i="12"/>
  <c r="AF4016" i="12"/>
  <c r="AF4009" i="12"/>
  <c r="AJ3988" i="12"/>
  <c r="AF3633" i="12"/>
  <c r="AE4000" i="12"/>
  <c r="AM3927" i="12"/>
  <c r="AK3927" i="12"/>
  <c r="AL3927" i="12"/>
  <c r="AN3927" i="12"/>
  <c r="AA3927" i="12"/>
  <c r="AD3927" i="12"/>
  <c r="AB3927" i="12"/>
  <c r="AC3927" i="12"/>
  <c r="AE3927" i="12"/>
  <c r="AF3927" i="12"/>
  <c r="AG3927" i="12"/>
  <c r="AH3927" i="12"/>
  <c r="AI3927" i="12"/>
  <c r="AJ3927" i="12"/>
  <c r="AI4045" i="12"/>
  <c r="AJ4045" i="12"/>
  <c r="AK4045" i="12"/>
  <c r="AL4045" i="12"/>
  <c r="AA3940" i="12"/>
  <c r="AB3940" i="12"/>
  <c r="AI3940" i="12"/>
  <c r="AJ3940" i="12"/>
  <c r="AK3940" i="12"/>
  <c r="AL3940" i="12"/>
  <c r="AM3940" i="12"/>
  <c r="AN3940" i="12"/>
  <c r="AC3940" i="12"/>
  <c r="AD3940" i="12"/>
  <c r="AE3940" i="12"/>
  <c r="AG3940" i="12"/>
  <c r="AH3940" i="12"/>
  <c r="AL3820" i="12"/>
  <c r="AM3820" i="12"/>
  <c r="AN3820" i="12"/>
  <c r="AD3820" i="12"/>
  <c r="AE3820" i="12"/>
  <c r="AF3820" i="12"/>
  <c r="AG3820" i="12"/>
  <c r="AH3820" i="12"/>
  <c r="AI3820" i="12"/>
  <c r="AJ3820" i="12"/>
  <c r="AK3820" i="12"/>
  <c r="AA3820" i="12"/>
  <c r="AB3820" i="12"/>
  <c r="AC3820" i="12"/>
  <c r="AM3968" i="12"/>
  <c r="AN3968" i="12"/>
  <c r="AA3968" i="12"/>
  <c r="AB3968" i="12"/>
  <c r="AC3968" i="12"/>
  <c r="AE3968" i="12"/>
  <c r="AF3968" i="12"/>
  <c r="AG3968" i="12"/>
  <c r="AI3968" i="12"/>
  <c r="AD3968" i="12"/>
  <c r="AH3968" i="12"/>
  <c r="AJ3968" i="12"/>
  <c r="AK3968" i="12"/>
  <c r="AL3968" i="12"/>
  <c r="AM3972" i="12"/>
  <c r="AN3972" i="12"/>
  <c r="AA3972" i="12"/>
  <c r="AC3972" i="12"/>
  <c r="AE3972" i="12"/>
  <c r="AF3972" i="12"/>
  <c r="AG3972" i="12"/>
  <c r="AB3972" i="12"/>
  <c r="AD3972" i="12"/>
  <c r="AH3972" i="12"/>
  <c r="AI3972" i="12"/>
  <c r="AJ3972" i="12"/>
  <c r="AD4043" i="12"/>
  <c r="AK3972" i="12"/>
  <c r="AI4026" i="12"/>
  <c r="AJ4026" i="12"/>
  <c r="AK4026" i="12"/>
  <c r="AL4026" i="12"/>
  <c r="AM4026" i="12"/>
  <c r="AN4026" i="12"/>
  <c r="AA4026" i="12"/>
  <c r="AB4026" i="12"/>
  <c r="AC4026" i="12"/>
  <c r="AG4026" i="12"/>
  <c r="AD3858" i="12"/>
  <c r="AE3858" i="12"/>
  <c r="AF3858" i="12"/>
  <c r="AB3858" i="12"/>
  <c r="AC3858" i="12"/>
  <c r="AG3858" i="12"/>
  <c r="AH3858" i="12"/>
  <c r="AI3858" i="12"/>
  <c r="AJ3858" i="12"/>
  <c r="AK3858" i="12"/>
  <c r="AL3858" i="12"/>
  <c r="AM3858" i="12"/>
  <c r="AA3858" i="12"/>
  <c r="AN3858" i="12"/>
  <c r="AD3732" i="12"/>
  <c r="AA3732" i="12"/>
  <c r="AB3732" i="12"/>
  <c r="AC3732" i="12"/>
  <c r="AE3732" i="12"/>
  <c r="AF3732" i="12"/>
  <c r="AG3732" i="12"/>
  <c r="AH3732" i="12"/>
  <c r="AI3732" i="12"/>
  <c r="AK3732" i="12"/>
  <c r="AL3732" i="12"/>
  <c r="AM3732" i="12"/>
  <c r="AN3732" i="12"/>
  <c r="AJ3732" i="12"/>
  <c r="AI4041" i="12"/>
  <c r="AJ4041" i="12"/>
  <c r="AK4041" i="12"/>
  <c r="AL4041" i="12"/>
  <c r="AM4041" i="12"/>
  <c r="AI4029" i="12"/>
  <c r="AJ4029" i="12"/>
  <c r="AK4029" i="12"/>
  <c r="AL4029" i="12"/>
  <c r="AM4029" i="12"/>
  <c r="AN4029" i="12"/>
  <c r="AA4029" i="12"/>
  <c r="AB4029" i="12"/>
  <c r="AC4029" i="12"/>
  <c r="AI4025" i="12"/>
  <c r="AJ4025" i="12"/>
  <c r="AK4025" i="12"/>
  <c r="AL4025" i="12"/>
  <c r="AM4025" i="12"/>
  <c r="AN4025" i="12"/>
  <c r="AA4025" i="12"/>
  <c r="AB4025" i="12"/>
  <c r="AC4025" i="12"/>
  <c r="AG4025" i="12"/>
  <c r="AM3995" i="12"/>
  <c r="AN3995" i="12"/>
  <c r="AA3995" i="12"/>
  <c r="AK3995" i="12"/>
  <c r="AL3995" i="12"/>
  <c r="AB3995" i="12"/>
  <c r="AC3995" i="12"/>
  <c r="AD3995" i="12"/>
  <c r="AE3995" i="12"/>
  <c r="AI3995" i="12"/>
  <c r="AM3982" i="12"/>
  <c r="AN3982" i="12"/>
  <c r="AA3982" i="12"/>
  <c r="AC3982" i="12"/>
  <c r="AO3982" i="12" s="1"/>
  <c r="AG3982" i="12"/>
  <c r="AH3982" i="12"/>
  <c r="AI3982" i="12"/>
  <c r="AJ3982" i="12"/>
  <c r="AK3982" i="12"/>
  <c r="AL3982" i="12"/>
  <c r="AE3982" i="12"/>
  <c r="AM3970" i="12"/>
  <c r="AN3970" i="12"/>
  <c r="AA3970" i="12"/>
  <c r="AC3970" i="12"/>
  <c r="AO3970" i="12" s="1"/>
  <c r="AE3970" i="12"/>
  <c r="AF3970" i="12"/>
  <c r="AG3970" i="12"/>
  <c r="AB3970" i="12"/>
  <c r="AD3970" i="12"/>
  <c r="AH3970" i="12"/>
  <c r="AI3970" i="12"/>
  <c r="AJ3970" i="12"/>
  <c r="AM3949" i="12"/>
  <c r="AN3949" i="12"/>
  <c r="AA3949" i="12"/>
  <c r="AB3949" i="12"/>
  <c r="AC3949" i="12"/>
  <c r="AD3949" i="12"/>
  <c r="AE3949" i="12"/>
  <c r="AF3949" i="12"/>
  <c r="AG3949" i="12"/>
  <c r="AH3949" i="12"/>
  <c r="AI3949" i="12"/>
  <c r="AJ3949" i="12"/>
  <c r="AK3949" i="12"/>
  <c r="AL3949" i="12"/>
  <c r="AA3936" i="12"/>
  <c r="AB3936" i="12"/>
  <c r="AC3936" i="12"/>
  <c r="AO3936" i="12" s="1"/>
  <c r="AD3936" i="12"/>
  <c r="AE3936" i="12"/>
  <c r="AF3936" i="12"/>
  <c r="AG3936" i="12"/>
  <c r="AH3936" i="12"/>
  <c r="AI3936" i="12"/>
  <c r="AJ3936" i="12"/>
  <c r="AK3936" i="12"/>
  <c r="AL3936" i="12"/>
  <c r="AM3936" i="12"/>
  <c r="AN3936" i="12"/>
  <c r="AM3923" i="12"/>
  <c r="AG3923" i="12"/>
  <c r="AH3923" i="12"/>
  <c r="AI3923" i="12"/>
  <c r="AJ3923" i="12"/>
  <c r="AK3923" i="12"/>
  <c r="AN3923" i="12"/>
  <c r="AA3923" i="12"/>
  <c r="AB3923" i="12"/>
  <c r="AC3923" i="12"/>
  <c r="AO3923" i="12" s="1"/>
  <c r="AD3923" i="12"/>
  <c r="AE3923" i="12"/>
  <c r="AF3923" i="12"/>
  <c r="AL3923" i="12"/>
  <c r="AM3896" i="12"/>
  <c r="AN3896" i="12"/>
  <c r="AA3896" i="12"/>
  <c r="AB3896" i="12"/>
  <c r="AC3896" i="12"/>
  <c r="AD3896" i="12"/>
  <c r="AE3896" i="12"/>
  <c r="AF3896" i="12"/>
  <c r="AG3896" i="12"/>
  <c r="AH3896" i="12"/>
  <c r="AJ3896" i="12"/>
  <c r="AK3896" i="12"/>
  <c r="AI3896" i="12"/>
  <c r="AM3885" i="12"/>
  <c r="AN3885" i="12"/>
  <c r="AA3885" i="12"/>
  <c r="AB3885" i="12"/>
  <c r="AC3885" i="12"/>
  <c r="AD3885" i="12"/>
  <c r="AE3885" i="12"/>
  <c r="AF3885" i="12"/>
  <c r="AG3885" i="12"/>
  <c r="AH3885" i="12"/>
  <c r="AJ3885" i="12"/>
  <c r="AK3885" i="12"/>
  <c r="AI3885" i="12"/>
  <c r="AL3885" i="12"/>
  <c r="AD3866" i="12"/>
  <c r="AG3866" i="12"/>
  <c r="AH3866" i="12"/>
  <c r="AI3866" i="12"/>
  <c r="AJ3866" i="12"/>
  <c r="AK3866" i="12"/>
  <c r="AL3866" i="12"/>
  <c r="AM3866" i="12"/>
  <c r="AN3866" i="12"/>
  <c r="AC3866" i="12"/>
  <c r="AO3866" i="12" s="1"/>
  <c r="AE3866" i="12"/>
  <c r="AF3866" i="12"/>
  <c r="AA3866" i="12"/>
  <c r="AB3866" i="12"/>
  <c r="AD3844" i="12"/>
  <c r="AE3844" i="12"/>
  <c r="AF3844" i="12"/>
  <c r="AG3844" i="12"/>
  <c r="AM3844" i="12"/>
  <c r="AN3844" i="12"/>
  <c r="AA3844" i="12"/>
  <c r="AB3844" i="12"/>
  <c r="AC3844" i="12"/>
  <c r="AO3844" i="12" s="1"/>
  <c r="AL3844" i="12"/>
  <c r="AH3844" i="12"/>
  <c r="AI3844" i="12"/>
  <c r="AJ3844" i="12"/>
  <c r="AK3844" i="12"/>
  <c r="AL3827" i="12"/>
  <c r="AN3827" i="12"/>
  <c r="AF3827" i="12"/>
  <c r="AG3827" i="12"/>
  <c r="AH3827" i="12"/>
  <c r="AI3827" i="12"/>
  <c r="AJ3827" i="12"/>
  <c r="AK3827" i="12"/>
  <c r="AM3827" i="12"/>
  <c r="AE3827" i="12"/>
  <c r="AD3827" i="12"/>
  <c r="AA3827" i="12"/>
  <c r="AB3827" i="12"/>
  <c r="AC3827" i="12"/>
  <c r="AL3816" i="12"/>
  <c r="AM3816" i="12"/>
  <c r="AN3816" i="12"/>
  <c r="AF3816" i="12"/>
  <c r="AG3816" i="12"/>
  <c r="AH3816" i="12"/>
  <c r="AI3816" i="12"/>
  <c r="AJ3816" i="12"/>
  <c r="AK3816" i="12"/>
  <c r="AA3816" i="12"/>
  <c r="AB3816" i="12"/>
  <c r="AC3816" i="12"/>
  <c r="AD3816" i="12"/>
  <c r="AE3816" i="12"/>
  <c r="AL3804" i="12"/>
  <c r="AM3804" i="12"/>
  <c r="AN3804" i="12"/>
  <c r="AF3804" i="12"/>
  <c r="AG3804" i="12"/>
  <c r="AH3804" i="12"/>
  <c r="AI3804" i="12"/>
  <c r="AJ3804" i="12"/>
  <c r="AK3804" i="12"/>
  <c r="AA3804" i="12"/>
  <c r="AB3804" i="12"/>
  <c r="AC3804" i="12"/>
  <c r="AD3804" i="12"/>
  <c r="AE3804" i="12"/>
  <c r="AB3787" i="12"/>
  <c r="AL3787" i="12"/>
  <c r="AM3787" i="12"/>
  <c r="AN3787" i="12"/>
  <c r="AA3787" i="12"/>
  <c r="AC3787" i="12"/>
  <c r="AE3787" i="12"/>
  <c r="AF3787" i="12"/>
  <c r="AG3787" i="12"/>
  <c r="AH3787" i="12"/>
  <c r="AI3787" i="12"/>
  <c r="AJ3787" i="12"/>
  <c r="AK3787" i="12"/>
  <c r="AD3787" i="12"/>
  <c r="AB3774" i="12"/>
  <c r="AL3774" i="12"/>
  <c r="AM3774" i="12"/>
  <c r="AN3774" i="12"/>
  <c r="AA3774" i="12"/>
  <c r="AC3774" i="12"/>
  <c r="AE3774" i="12"/>
  <c r="AF3774" i="12"/>
  <c r="AG3774" i="12"/>
  <c r="AI3774" i="12"/>
  <c r="AJ3774" i="12"/>
  <c r="AK3774" i="12"/>
  <c r="AH3774" i="12"/>
  <c r="AD3774" i="12"/>
  <c r="AB3765" i="12"/>
  <c r="AC3765" i="12"/>
  <c r="AD3765" i="12"/>
  <c r="AE3765" i="12"/>
  <c r="AL3765" i="12"/>
  <c r="AM3765" i="12"/>
  <c r="AN3765" i="12"/>
  <c r="AA3765" i="12"/>
  <c r="AF3765" i="12"/>
  <c r="AG3765" i="12"/>
  <c r="AH3765" i="12"/>
  <c r="AI3765" i="12"/>
  <c r="AJ3765" i="12"/>
  <c r="AK3765" i="12"/>
  <c r="AE3752" i="12"/>
  <c r="AG3752" i="12"/>
  <c r="AH3752" i="12"/>
  <c r="AI3752" i="12"/>
  <c r="AJ3752" i="12"/>
  <c r="AB3752" i="12"/>
  <c r="AC3752" i="12"/>
  <c r="AD3752" i="12"/>
  <c r="AF3752" i="12"/>
  <c r="AK3752" i="12"/>
  <c r="AL3752" i="12"/>
  <c r="AM3752" i="12"/>
  <c r="AN3752" i="12"/>
  <c r="AA3752" i="12"/>
  <c r="AE3746" i="12"/>
  <c r="AF3746" i="12"/>
  <c r="AG3746" i="12"/>
  <c r="AH3746" i="12"/>
  <c r="AI3746" i="12"/>
  <c r="AJ3746" i="12"/>
  <c r="AK3746" i="12"/>
  <c r="AL3746" i="12"/>
  <c r="AM3746" i="12"/>
  <c r="AN3746" i="12"/>
  <c r="AA3746" i="12"/>
  <c r="AB3746" i="12"/>
  <c r="AC3746" i="12"/>
  <c r="AD3746" i="12"/>
  <c r="AD3731" i="12"/>
  <c r="AA3731" i="12"/>
  <c r="AB3731" i="12"/>
  <c r="AC3731" i="12"/>
  <c r="AF3731" i="12"/>
  <c r="AG3731" i="12"/>
  <c r="AH3731" i="12"/>
  <c r="AI3731" i="12"/>
  <c r="AJ3731" i="12"/>
  <c r="AE3731" i="12"/>
  <c r="AK3731" i="12"/>
  <c r="AL3731" i="12"/>
  <c r="AM3731" i="12"/>
  <c r="AN3731" i="12"/>
  <c r="AD3717" i="12"/>
  <c r="AE3717" i="12"/>
  <c r="AF3717" i="12"/>
  <c r="AJ3717" i="12"/>
  <c r="AK3717" i="12"/>
  <c r="AL3717" i="12"/>
  <c r="AM3717" i="12"/>
  <c r="AN3717" i="12"/>
  <c r="AA3717" i="12"/>
  <c r="AB3717" i="12"/>
  <c r="AC3717" i="12"/>
  <c r="AG3717" i="12"/>
  <c r="AH3717" i="12"/>
  <c r="AI3717" i="12"/>
  <c r="AN3710" i="12"/>
  <c r="AI3710" i="12"/>
  <c r="AJ3710" i="12"/>
  <c r="AK3710" i="12"/>
  <c r="AL3710" i="12"/>
  <c r="AF3710" i="12"/>
  <c r="AG3710" i="12"/>
  <c r="AH3710" i="12"/>
  <c r="AM3710" i="12"/>
  <c r="AD3710" i="12"/>
  <c r="AE3710" i="12"/>
  <c r="AA3710" i="12"/>
  <c r="AB3710" i="12"/>
  <c r="AC3710" i="12"/>
  <c r="AN3700" i="12"/>
  <c r="AI3700" i="12"/>
  <c r="AJ3700" i="12"/>
  <c r="AK3700" i="12"/>
  <c r="AL3700" i="12"/>
  <c r="AM3700" i="12"/>
  <c r="AF3700" i="12"/>
  <c r="AG3700" i="12"/>
  <c r="AH3700" i="12"/>
  <c r="AA3700" i="12"/>
  <c r="AB3700" i="12"/>
  <c r="AC3700" i="12"/>
  <c r="AD3700" i="12"/>
  <c r="AE3700" i="12"/>
  <c r="AN3686" i="12"/>
  <c r="AA3686" i="12"/>
  <c r="AB3686" i="12"/>
  <c r="AC3686" i="12"/>
  <c r="AJ3686" i="12"/>
  <c r="AK3686" i="12"/>
  <c r="AL3686" i="12"/>
  <c r="AM3686" i="12"/>
  <c r="AD3686" i="12"/>
  <c r="AE3686" i="12"/>
  <c r="AF3686" i="12"/>
  <c r="AG3686" i="12"/>
  <c r="AH3686" i="12"/>
  <c r="AI3686" i="12"/>
  <c r="AN3672" i="12"/>
  <c r="AA3672" i="12"/>
  <c r="AB3672" i="12"/>
  <c r="AC3672" i="12"/>
  <c r="AJ3672" i="12"/>
  <c r="AK3672" i="12"/>
  <c r="AL3672" i="12"/>
  <c r="AM3672" i="12"/>
  <c r="AI3672" i="12"/>
  <c r="AG3672" i="12"/>
  <c r="AE3672" i="12"/>
  <c r="AF3672" i="12"/>
  <c r="AH3672" i="12"/>
  <c r="AD3672" i="12"/>
  <c r="AN3658" i="12"/>
  <c r="AA3658" i="12"/>
  <c r="AB3658" i="12"/>
  <c r="AC3658" i="12"/>
  <c r="AJ3658" i="12"/>
  <c r="AK3658" i="12"/>
  <c r="AL3658" i="12"/>
  <c r="AM3658" i="12"/>
  <c r="AD3658" i="12"/>
  <c r="AE3658" i="12"/>
  <c r="AF3658" i="12"/>
  <c r="AG3658" i="12"/>
  <c r="AH3658" i="12"/>
  <c r="AI3658" i="12"/>
  <c r="AN3644" i="12"/>
  <c r="AA3644" i="12"/>
  <c r="AB3644" i="12"/>
  <c r="AC3644" i="12"/>
  <c r="AO3644" i="12" s="1"/>
  <c r="AJ3644" i="12"/>
  <c r="AK3644" i="12"/>
  <c r="AL3644" i="12"/>
  <c r="AM3644" i="12"/>
  <c r="AG3644" i="12"/>
  <c r="AH3644" i="12"/>
  <c r="AI3644" i="12"/>
  <c r="AE3644" i="12"/>
  <c r="AD3644" i="12"/>
  <c r="AF3644" i="12"/>
  <c r="AI3632" i="12"/>
  <c r="AJ3632" i="12"/>
  <c r="AK3632" i="12"/>
  <c r="AL3632" i="12"/>
  <c r="AK3622" i="12"/>
  <c r="AC3639" i="12"/>
  <c r="AO3639" i="12" s="1"/>
  <c r="AI3637" i="12"/>
  <c r="AE3636" i="12"/>
  <c r="AN3634" i="12"/>
  <c r="AB3633" i="12"/>
  <c r="AD3630" i="12"/>
  <c r="AN3628" i="12"/>
  <c r="AF3627" i="12"/>
  <c r="AB3626" i="12"/>
  <c r="AH3624" i="12"/>
  <c r="AD3623" i="12"/>
  <c r="AN4048" i="12"/>
  <c r="AF4047" i="12"/>
  <c r="AB4046" i="12"/>
  <c r="AG4044" i="12"/>
  <c r="AF4041" i="12"/>
  <c r="AE4038" i="12"/>
  <c r="AH4036" i="12"/>
  <c r="AE4033" i="12"/>
  <c r="AF4030" i="12"/>
  <c r="AH4025" i="12"/>
  <c r="AE4022" i="12"/>
  <c r="AH4018" i="12"/>
  <c r="AE4015" i="12"/>
  <c r="AE4008" i="12"/>
  <c r="AE4003" i="12"/>
  <c r="AH3999" i="12"/>
  <c r="AC3998" i="12"/>
  <c r="AF3991" i="12"/>
  <c r="AH3986" i="12"/>
  <c r="AB3982" i="12"/>
  <c r="AL3970" i="12"/>
  <c r="AE3939" i="12"/>
  <c r="AD3897" i="12"/>
  <c r="AM3900" i="12"/>
  <c r="AN3900" i="12"/>
  <c r="AA3900" i="12"/>
  <c r="AB3900" i="12"/>
  <c r="AC3900" i="12"/>
  <c r="AD3900" i="12"/>
  <c r="AE3900" i="12"/>
  <c r="AF3900" i="12"/>
  <c r="AG3900" i="12"/>
  <c r="AH3900" i="12"/>
  <c r="AI3900" i="12"/>
  <c r="AJ3900" i="12"/>
  <c r="AL3900" i="12"/>
  <c r="AK3900" i="12"/>
  <c r="AL3791" i="12"/>
  <c r="AM3791" i="12"/>
  <c r="AN3791" i="12"/>
  <c r="AA3791" i="12"/>
  <c r="AB3791" i="12"/>
  <c r="AC3791" i="12"/>
  <c r="AE3791" i="12"/>
  <c r="AF3791" i="12"/>
  <c r="AK3791" i="12"/>
  <c r="AD3791" i="12"/>
  <c r="AG3791" i="12"/>
  <c r="AH3791" i="12"/>
  <c r="AI3791" i="12"/>
  <c r="AJ3791" i="12"/>
  <c r="AB4045" i="12"/>
  <c r="AI4007" i="12"/>
  <c r="AJ4007" i="12"/>
  <c r="AK4007" i="12"/>
  <c r="AL4007" i="12"/>
  <c r="AM4007" i="12"/>
  <c r="AN4007" i="12"/>
  <c r="AA4007" i="12"/>
  <c r="AB4007" i="12"/>
  <c r="AC4007" i="12"/>
  <c r="AG4007" i="12"/>
  <c r="AG3623" i="12"/>
  <c r="AI4043" i="12"/>
  <c r="AJ4043" i="12"/>
  <c r="AK4043" i="12"/>
  <c r="AL4043" i="12"/>
  <c r="AM4043" i="12"/>
  <c r="AM3967" i="12"/>
  <c r="AN3967" i="12"/>
  <c r="AA3967" i="12"/>
  <c r="AB3967" i="12"/>
  <c r="AC3967" i="12"/>
  <c r="AD3967" i="12"/>
  <c r="AE3967" i="12"/>
  <c r="AF3967" i="12"/>
  <c r="AG3967" i="12"/>
  <c r="AI3967" i="12"/>
  <c r="AK3967" i="12"/>
  <c r="AL3967" i="12"/>
  <c r="AH3967" i="12"/>
  <c r="AN4044" i="12"/>
  <c r="AG4033" i="12"/>
  <c r="AF3998" i="12"/>
  <c r="AM3960" i="12"/>
  <c r="AN3960" i="12"/>
  <c r="AA3960" i="12"/>
  <c r="AB3960" i="12"/>
  <c r="AC3960" i="12"/>
  <c r="AD3960" i="12"/>
  <c r="AE3960" i="12"/>
  <c r="AF3960" i="12"/>
  <c r="AG3960" i="12"/>
  <c r="AH3960" i="12"/>
  <c r="AI3960" i="12"/>
  <c r="AJ3960" i="12"/>
  <c r="AK3960" i="12"/>
  <c r="AL3960" i="12"/>
  <c r="AD3845" i="12"/>
  <c r="AE3845" i="12"/>
  <c r="AF3845" i="12"/>
  <c r="AG3845" i="12"/>
  <c r="AA3845" i="12"/>
  <c r="AB3845" i="12"/>
  <c r="AC3845" i="12"/>
  <c r="AH3845" i="12"/>
  <c r="AI3845" i="12"/>
  <c r="AJ3845" i="12"/>
  <c r="AK3845" i="12"/>
  <c r="AL3845" i="12"/>
  <c r="AM3845" i="12"/>
  <c r="AN3845" i="12"/>
  <c r="AL3788" i="12"/>
  <c r="AM3788" i="12"/>
  <c r="AN3788" i="12"/>
  <c r="AA3788" i="12"/>
  <c r="AB3788" i="12"/>
  <c r="AC3788" i="12"/>
  <c r="AE3788" i="12"/>
  <c r="AF3788" i="12"/>
  <c r="AD3788" i="12"/>
  <c r="AG3788" i="12"/>
  <c r="AH3788" i="12"/>
  <c r="AI3788" i="12"/>
  <c r="AJ3788" i="12"/>
  <c r="AK3788" i="12"/>
  <c r="AN3659" i="12"/>
  <c r="AA3659" i="12"/>
  <c r="AB3659" i="12"/>
  <c r="AC3659" i="12"/>
  <c r="AO3659" i="12" s="1"/>
  <c r="AD3659" i="12"/>
  <c r="AJ3659" i="12"/>
  <c r="AK3659" i="12"/>
  <c r="AL3659" i="12"/>
  <c r="AM3659" i="12"/>
  <c r="AH3659" i="12"/>
  <c r="AE3659" i="12"/>
  <c r="AF3659" i="12"/>
  <c r="AG3659" i="12"/>
  <c r="AI3659" i="12"/>
  <c r="AG3627" i="12"/>
  <c r="AF4033" i="12"/>
  <c r="AI4040" i="12"/>
  <c r="AJ4040" i="12"/>
  <c r="AK4040" i="12"/>
  <c r="AL4040" i="12"/>
  <c r="AM4040" i="12"/>
  <c r="AI4028" i="12"/>
  <c r="AJ4028" i="12"/>
  <c r="AK4028" i="12"/>
  <c r="AL4028" i="12"/>
  <c r="AM4028" i="12"/>
  <c r="AN4028" i="12"/>
  <c r="AA4028" i="12"/>
  <c r="AB4028" i="12"/>
  <c r="AC4028" i="12"/>
  <c r="AO4028" i="12" s="1"/>
  <c r="AI4024" i="12"/>
  <c r="AJ4024" i="12"/>
  <c r="AK4024" i="12"/>
  <c r="AL4024" i="12"/>
  <c r="AM4024" i="12"/>
  <c r="AN4024" i="12"/>
  <c r="AA4024" i="12"/>
  <c r="AB4024" i="12"/>
  <c r="AC4024" i="12"/>
  <c r="AG4024" i="12"/>
  <c r="AI4005" i="12"/>
  <c r="AJ4005" i="12"/>
  <c r="AK4005" i="12"/>
  <c r="AL4005" i="12"/>
  <c r="AM4005" i="12"/>
  <c r="AN4005" i="12"/>
  <c r="AA4005" i="12"/>
  <c r="AB4005" i="12"/>
  <c r="AC4005" i="12"/>
  <c r="AG4005" i="12"/>
  <c r="AM3994" i="12"/>
  <c r="AN3994" i="12"/>
  <c r="AA3994" i="12"/>
  <c r="AH3994" i="12"/>
  <c r="AI3994" i="12"/>
  <c r="AJ3994" i="12"/>
  <c r="AK3994" i="12"/>
  <c r="AL3994" i="12"/>
  <c r="AB3994" i="12"/>
  <c r="AF3994" i="12"/>
  <c r="AM3981" i="12"/>
  <c r="AN3981" i="12"/>
  <c r="AA3981" i="12"/>
  <c r="AC3981" i="12"/>
  <c r="AO3981" i="12" s="1"/>
  <c r="AB3981" i="12"/>
  <c r="AD3981" i="12"/>
  <c r="AE3981" i="12"/>
  <c r="AF3981" i="12"/>
  <c r="AG3981" i="12"/>
  <c r="AH3981" i="12"/>
  <c r="AI3981" i="12"/>
  <c r="AJ3981" i="12"/>
  <c r="AK3981" i="12"/>
  <c r="AM3966" i="12"/>
  <c r="AN3966" i="12"/>
  <c r="AA3966" i="12"/>
  <c r="AB3966" i="12"/>
  <c r="AC3966" i="12"/>
  <c r="AO3966" i="12" s="1"/>
  <c r="AD3966" i="12"/>
  <c r="AE3966" i="12"/>
  <c r="AF3966" i="12"/>
  <c r="AG3966" i="12"/>
  <c r="AI3966" i="12"/>
  <c r="AH3966" i="12"/>
  <c r="AJ3966" i="12"/>
  <c r="AK3966" i="12"/>
  <c r="AL3966" i="12"/>
  <c r="AM3948" i="12"/>
  <c r="AN3948" i="12"/>
  <c r="AA3948" i="12"/>
  <c r="AB3948" i="12"/>
  <c r="AC3948" i="12"/>
  <c r="AO3948" i="12" s="1"/>
  <c r="AD3948" i="12"/>
  <c r="AE3948" i="12"/>
  <c r="AF3948" i="12"/>
  <c r="AG3948" i="12"/>
  <c r="AH3948" i="12"/>
  <c r="AI3948" i="12"/>
  <c r="AL3948" i="12"/>
  <c r="AJ3948" i="12"/>
  <c r="AA3935" i="12"/>
  <c r="AB3935" i="12"/>
  <c r="AM3935" i="12"/>
  <c r="AN3935" i="12"/>
  <c r="AC3935" i="12"/>
  <c r="AD3935" i="12"/>
  <c r="AE3935" i="12"/>
  <c r="AF3935" i="12"/>
  <c r="AG3935" i="12"/>
  <c r="AH3935" i="12"/>
  <c r="AI3935" i="12"/>
  <c r="AJ3935" i="12"/>
  <c r="AK3935" i="12"/>
  <c r="AL3935" i="12"/>
  <c r="AM3922" i="12"/>
  <c r="AF3922" i="12"/>
  <c r="AG3922" i="12"/>
  <c r="AH3922" i="12"/>
  <c r="AI3922" i="12"/>
  <c r="AJ3922" i="12"/>
  <c r="AL3922" i="12"/>
  <c r="AN3922" i="12"/>
  <c r="AK3922" i="12"/>
  <c r="AA3922" i="12"/>
  <c r="AB3922" i="12"/>
  <c r="AC3922" i="12"/>
  <c r="AD3922" i="12"/>
  <c r="AE3922" i="12"/>
  <c r="AM3916" i="12"/>
  <c r="AN3916" i="12"/>
  <c r="AA3916" i="12"/>
  <c r="AB3916" i="12"/>
  <c r="AC3916" i="12"/>
  <c r="AD3916" i="12"/>
  <c r="AE3916" i="12"/>
  <c r="AF3916" i="12"/>
  <c r="AH3916" i="12"/>
  <c r="AI3916" i="12"/>
  <c r="AK3916" i="12"/>
  <c r="AL3916" i="12"/>
  <c r="AG3916" i="12"/>
  <c r="AJ3916" i="12"/>
  <c r="AM3909" i="12"/>
  <c r="AN3909" i="12"/>
  <c r="AA3909" i="12"/>
  <c r="AB3909" i="12"/>
  <c r="AC3909" i="12"/>
  <c r="AD3909" i="12"/>
  <c r="AE3909" i="12"/>
  <c r="AF3909" i="12"/>
  <c r="AG3909" i="12"/>
  <c r="AH3909" i="12"/>
  <c r="AI3909" i="12"/>
  <c r="AK3909" i="12"/>
  <c r="AL3909" i="12"/>
  <c r="AJ3909" i="12"/>
  <c r="AM3895" i="12"/>
  <c r="AN3895" i="12"/>
  <c r="AA3895" i="12"/>
  <c r="AB3895" i="12"/>
  <c r="AK3895" i="12"/>
  <c r="AL3895" i="12"/>
  <c r="AC3895" i="12"/>
  <c r="AD3895" i="12"/>
  <c r="AF3895" i="12"/>
  <c r="AG3895" i="12"/>
  <c r="AE3895" i="12"/>
  <c r="AH3895" i="12"/>
  <c r="AI3895" i="12"/>
  <c r="AJ3895" i="12"/>
  <c r="AM3884" i="12"/>
  <c r="AN3884" i="12"/>
  <c r="AA3884" i="12"/>
  <c r="AB3884" i="12"/>
  <c r="AK3884" i="12"/>
  <c r="AL3884" i="12"/>
  <c r="AC3884" i="12"/>
  <c r="AD3884" i="12"/>
  <c r="AF3884" i="12"/>
  <c r="AG3884" i="12"/>
  <c r="AE3884" i="12"/>
  <c r="AH3884" i="12"/>
  <c r="AI3884" i="12"/>
  <c r="AJ3884" i="12"/>
  <c r="AM3879" i="12"/>
  <c r="AN3879" i="12"/>
  <c r="AA3879" i="12"/>
  <c r="AB3879" i="12"/>
  <c r="AC3879" i="12"/>
  <c r="AD3879" i="12"/>
  <c r="AI3879" i="12"/>
  <c r="AJ3879" i="12"/>
  <c r="AK3879" i="12"/>
  <c r="AL3879" i="12"/>
  <c r="AE3879" i="12"/>
  <c r="AF3879" i="12"/>
  <c r="AG3879" i="12"/>
  <c r="AH3879" i="12"/>
  <c r="AD3857" i="12"/>
  <c r="AE3857" i="12"/>
  <c r="AF3857" i="12"/>
  <c r="AM3857" i="12"/>
  <c r="AN3857" i="12"/>
  <c r="AA3857" i="12"/>
  <c r="AB3857" i="12"/>
  <c r="AC3857" i="12"/>
  <c r="AG3857" i="12"/>
  <c r="AL3857" i="12"/>
  <c r="AJ3857" i="12"/>
  <c r="AK3857" i="12"/>
  <c r="AH3857" i="12"/>
  <c r="AI3857" i="12"/>
  <c r="AD3843" i="12"/>
  <c r="AE3843" i="12"/>
  <c r="AF3843" i="12"/>
  <c r="AG3843" i="12"/>
  <c r="AI3843" i="12"/>
  <c r="AJ3843" i="12"/>
  <c r="AK3843" i="12"/>
  <c r="AL3843" i="12"/>
  <c r="AM3843" i="12"/>
  <c r="AN3843" i="12"/>
  <c r="AH3843" i="12"/>
  <c r="AA3843" i="12"/>
  <c r="AB3843" i="12"/>
  <c r="AC3843" i="12"/>
  <c r="AO3843" i="12" s="1"/>
  <c r="AL3826" i="12"/>
  <c r="AM3826" i="12"/>
  <c r="AN3826" i="12"/>
  <c r="AC3826" i="12"/>
  <c r="AD3826" i="12"/>
  <c r="AE3826" i="12"/>
  <c r="AF3826" i="12"/>
  <c r="AG3826" i="12"/>
  <c r="AH3826" i="12"/>
  <c r="AI3826" i="12"/>
  <c r="AJ3826" i="12"/>
  <c r="AK3826" i="12"/>
  <c r="AA3826" i="12"/>
  <c r="AB3826" i="12"/>
  <c r="AB3786" i="12"/>
  <c r="AK3786" i="12"/>
  <c r="AL3786" i="12"/>
  <c r="AM3786" i="12"/>
  <c r="AN3786" i="12"/>
  <c r="AA3786" i="12"/>
  <c r="AD3786" i="12"/>
  <c r="AE3786" i="12"/>
  <c r="AC3786" i="12"/>
  <c r="AO3786" i="12" s="1"/>
  <c r="AF3786" i="12"/>
  <c r="AG3786" i="12"/>
  <c r="AH3786" i="12"/>
  <c r="AJ3786" i="12"/>
  <c r="AI3786" i="12"/>
  <c r="AB3773" i="12"/>
  <c r="AK3773" i="12"/>
  <c r="AL3773" i="12"/>
  <c r="AM3773" i="12"/>
  <c r="AN3773" i="12"/>
  <c r="AA3773" i="12"/>
  <c r="AD3773" i="12"/>
  <c r="AE3773" i="12"/>
  <c r="AF3773" i="12"/>
  <c r="AG3773" i="12"/>
  <c r="AH3773" i="12"/>
  <c r="AC3773" i="12"/>
  <c r="AO3773" i="12" s="1"/>
  <c r="AI3773" i="12"/>
  <c r="AJ3773" i="12"/>
  <c r="AE3751" i="12"/>
  <c r="AF3751" i="12"/>
  <c r="AG3751" i="12"/>
  <c r="AH3751" i="12"/>
  <c r="AI3751" i="12"/>
  <c r="AA3751" i="12"/>
  <c r="AB3751" i="12"/>
  <c r="AC3751" i="12"/>
  <c r="AD3751" i="12"/>
  <c r="AJ3751" i="12"/>
  <c r="AK3751" i="12"/>
  <c r="AL3751" i="12"/>
  <c r="AM3751" i="12"/>
  <c r="AN3751" i="12"/>
  <c r="AE3745" i="12"/>
  <c r="AF3745" i="12"/>
  <c r="AC3745" i="12"/>
  <c r="AO3745" i="12" s="1"/>
  <c r="AD3745" i="12"/>
  <c r="AG3745" i="12"/>
  <c r="AH3745" i="12"/>
  <c r="AA3745" i="12"/>
  <c r="AB3745" i="12"/>
  <c r="AI3745" i="12"/>
  <c r="AJ3745" i="12"/>
  <c r="AK3745" i="12"/>
  <c r="AL3745" i="12"/>
  <c r="AM3745" i="12"/>
  <c r="AN3745" i="12"/>
  <c r="AD3730" i="12"/>
  <c r="AN3730" i="12"/>
  <c r="AA3730" i="12"/>
  <c r="AB3730" i="12"/>
  <c r="AJ3730" i="12"/>
  <c r="AK3730" i="12"/>
  <c r="AL3730" i="12"/>
  <c r="AM3730" i="12"/>
  <c r="AC3730" i="12"/>
  <c r="AE3730" i="12"/>
  <c r="AF3730" i="12"/>
  <c r="AG3730" i="12"/>
  <c r="AH3730" i="12"/>
  <c r="AI3730" i="12"/>
  <c r="AN3709" i="12"/>
  <c r="AH3709" i="12"/>
  <c r="AI3709" i="12"/>
  <c r="AJ3709" i="12"/>
  <c r="AK3709" i="12"/>
  <c r="AA3709" i="12"/>
  <c r="AB3709" i="12"/>
  <c r="AC3709" i="12"/>
  <c r="AD3709" i="12"/>
  <c r="AE3709" i="12"/>
  <c r="AF3709" i="12"/>
  <c r="AG3709" i="12"/>
  <c r="AL3709" i="12"/>
  <c r="AM3709" i="12"/>
  <c r="AN3699" i="12"/>
  <c r="AH3699" i="12"/>
  <c r="AI3699" i="12"/>
  <c r="AJ3699" i="12"/>
  <c r="AK3699" i="12"/>
  <c r="AL3699" i="12"/>
  <c r="AA3699" i="12"/>
  <c r="AB3699" i="12"/>
  <c r="AC3699" i="12"/>
  <c r="AD3699" i="12"/>
  <c r="AE3699" i="12"/>
  <c r="AF3699" i="12"/>
  <c r="AG3699" i="12"/>
  <c r="AM3699" i="12"/>
  <c r="AN3685" i="12"/>
  <c r="AA3685" i="12"/>
  <c r="AB3685" i="12"/>
  <c r="AC3685" i="12"/>
  <c r="AO3685" i="12" s="1"/>
  <c r="AF3685" i="12"/>
  <c r="AG3685" i="12"/>
  <c r="AH3685" i="12"/>
  <c r="AI3685" i="12"/>
  <c r="AJ3685" i="12"/>
  <c r="AM3685" i="12"/>
  <c r="AL3685" i="12"/>
  <c r="AD3685" i="12"/>
  <c r="AE3685" i="12"/>
  <c r="AK3685" i="12"/>
  <c r="AN3671" i="12"/>
  <c r="AA3671" i="12"/>
  <c r="AB3671" i="12"/>
  <c r="AC3671" i="12"/>
  <c r="AF3671" i="12"/>
  <c r="AG3671" i="12"/>
  <c r="AH3671" i="12"/>
  <c r="AI3671" i="12"/>
  <c r="AJ3671" i="12"/>
  <c r="AD3671" i="12"/>
  <c r="AE3671" i="12"/>
  <c r="AK3671" i="12"/>
  <c r="AL3671" i="12"/>
  <c r="AM3671" i="12"/>
  <c r="AN3657" i="12"/>
  <c r="AA3657" i="12"/>
  <c r="AB3657" i="12"/>
  <c r="AC3657" i="12"/>
  <c r="AF3657" i="12"/>
  <c r="AG3657" i="12"/>
  <c r="AH3657" i="12"/>
  <c r="AI3657" i="12"/>
  <c r="AJ3657" i="12"/>
  <c r="AK3657" i="12"/>
  <c r="AL3657" i="12"/>
  <c r="AM3657" i="12"/>
  <c r="AD3657" i="12"/>
  <c r="AE3657" i="12"/>
  <c r="AN3643" i="12"/>
  <c r="AA3643" i="12"/>
  <c r="AB3643" i="12"/>
  <c r="AC3643" i="12"/>
  <c r="AF3643" i="12"/>
  <c r="AG3643" i="12"/>
  <c r="AH3643" i="12"/>
  <c r="AI3643" i="12"/>
  <c r="AJ3643" i="12"/>
  <c r="AD3643" i="12"/>
  <c r="AE3643" i="12"/>
  <c r="AK3643" i="12"/>
  <c r="AL3643" i="12"/>
  <c r="AM3643" i="12"/>
  <c r="AI3631" i="12"/>
  <c r="AJ3631" i="12"/>
  <c r="AK3631" i="12"/>
  <c r="AL3631" i="12"/>
  <c r="AJ3622" i="12"/>
  <c r="AB3639" i="12"/>
  <c r="AH3637" i="12"/>
  <c r="AD3636" i="12"/>
  <c r="AM3634" i="12"/>
  <c r="AA3633" i="12"/>
  <c r="AG3631" i="12"/>
  <c r="AM3628" i="12"/>
  <c r="AE3627" i="12"/>
  <c r="AA3626" i="12"/>
  <c r="AG3624" i="12"/>
  <c r="AC3623" i="12"/>
  <c r="AM4048" i="12"/>
  <c r="AE4047" i="12"/>
  <c r="AA4046" i="12"/>
  <c r="AA4043" i="12"/>
  <c r="AE4041" i="12"/>
  <c r="AD4038" i="12"/>
  <c r="AG4036" i="12"/>
  <c r="AE4030" i="12"/>
  <c r="AH4027" i="12"/>
  <c r="AF4025" i="12"/>
  <c r="AF4018" i="12"/>
  <c r="AD4015" i="12"/>
  <c r="AF3999" i="12"/>
  <c r="AE3994" i="12"/>
  <c r="AF3986" i="12"/>
  <c r="AL3981" i="12"/>
  <c r="AK3970" i="12"/>
  <c r="AL3957" i="12"/>
  <c r="AL3896" i="12"/>
  <c r="AM3913" i="12"/>
  <c r="AN3913" i="12"/>
  <c r="AA3913" i="12"/>
  <c r="AC3913" i="12"/>
  <c r="AO3913" i="12" s="1"/>
  <c r="AD3913" i="12"/>
  <c r="AE3913" i="12"/>
  <c r="AF3913" i="12"/>
  <c r="AG3913" i="12"/>
  <c r="AH3913" i="12"/>
  <c r="AI3913" i="12"/>
  <c r="AJ3913" i="12"/>
  <c r="AL3913" i="12"/>
  <c r="AB3913" i="12"/>
  <c r="AK3913" i="12"/>
  <c r="AD3836" i="12"/>
  <c r="AE3836" i="12"/>
  <c r="AF3836" i="12"/>
  <c r="AG3836" i="12"/>
  <c r="AA3836" i="12"/>
  <c r="AB3836" i="12"/>
  <c r="AC3836" i="12"/>
  <c r="AO3836" i="12" s="1"/>
  <c r="AH3836" i="12"/>
  <c r="AI3836" i="12"/>
  <c r="AN3836" i="12"/>
  <c r="AJ3836" i="12"/>
  <c r="AK3836" i="12"/>
  <c r="AL3836" i="12"/>
  <c r="AM3836" i="12"/>
  <c r="AI4044" i="12"/>
  <c r="AJ4044" i="12"/>
  <c r="AK4044" i="12"/>
  <c r="AL4044" i="12"/>
  <c r="AM4044" i="12"/>
  <c r="AM3961" i="12"/>
  <c r="AN3961" i="12"/>
  <c r="AA3961" i="12"/>
  <c r="AB3961" i="12"/>
  <c r="AC3961" i="12"/>
  <c r="AD3961" i="12"/>
  <c r="AE3961" i="12"/>
  <c r="AF3961" i="12"/>
  <c r="AG3961" i="12"/>
  <c r="AH3961" i="12"/>
  <c r="AI3961" i="12"/>
  <c r="AL3961" i="12"/>
  <c r="AF4026" i="12"/>
  <c r="AN3673" i="12"/>
  <c r="AA3673" i="12"/>
  <c r="AB3673" i="12"/>
  <c r="AC3673" i="12"/>
  <c r="AD3673" i="12"/>
  <c r="AE3673" i="12"/>
  <c r="AF3673" i="12"/>
  <c r="AG3673" i="12"/>
  <c r="AH3673" i="12"/>
  <c r="AI3673" i="12"/>
  <c r="AJ3673" i="12"/>
  <c r="AK3673" i="12"/>
  <c r="AL3673" i="12"/>
  <c r="AM3673" i="12"/>
  <c r="AF4015" i="12"/>
  <c r="AI4039" i="12"/>
  <c r="AJ4039" i="12"/>
  <c r="AK4039" i="12"/>
  <c r="AL4039" i="12"/>
  <c r="AM4039" i="12"/>
  <c r="AI4023" i="12"/>
  <c r="AJ4023" i="12"/>
  <c r="AK4023" i="12"/>
  <c r="AL4023" i="12"/>
  <c r="AM4023" i="12"/>
  <c r="AN4023" i="12"/>
  <c r="AA4023" i="12"/>
  <c r="AB4023" i="12"/>
  <c r="AC4023" i="12"/>
  <c r="AO4023" i="12" s="1"/>
  <c r="AG4023" i="12"/>
  <c r="AI4013" i="12"/>
  <c r="AJ4013" i="12"/>
  <c r="AK4013" i="12"/>
  <c r="AL4013" i="12"/>
  <c r="AM4013" i="12"/>
  <c r="AN4013" i="12"/>
  <c r="AA4013" i="12"/>
  <c r="AB4013" i="12"/>
  <c r="AC4013" i="12"/>
  <c r="AO4013" i="12" s="1"/>
  <c r="AG4013" i="12"/>
  <c r="AI4004" i="12"/>
  <c r="AJ4004" i="12"/>
  <c r="AK4004" i="12"/>
  <c r="AL4004" i="12"/>
  <c r="AM4004" i="12"/>
  <c r="AN4004" i="12"/>
  <c r="AA4004" i="12"/>
  <c r="AB4004" i="12"/>
  <c r="AC4004" i="12"/>
  <c r="AG4004" i="12"/>
  <c r="AM3980" i="12"/>
  <c r="AN3980" i="12"/>
  <c r="AA3980" i="12"/>
  <c r="AC3980" i="12"/>
  <c r="AB3980" i="12"/>
  <c r="AD3980" i="12"/>
  <c r="AE3980" i="12"/>
  <c r="AF3980" i="12"/>
  <c r="AG3980" i="12"/>
  <c r="AK3980" i="12"/>
  <c r="AM3947" i="12"/>
  <c r="AN3947" i="12"/>
  <c r="AA3947" i="12"/>
  <c r="AB3947" i="12"/>
  <c r="AC3947" i="12"/>
  <c r="AO3947" i="12" s="1"/>
  <c r="AD3947" i="12"/>
  <c r="AE3947" i="12"/>
  <c r="AF3947" i="12"/>
  <c r="AG3947" i="12"/>
  <c r="AH3947" i="12"/>
  <c r="AI3947" i="12"/>
  <c r="AJ3947" i="12"/>
  <c r="AA3934" i="12"/>
  <c r="AB3934" i="12"/>
  <c r="AK3934" i="12"/>
  <c r="AL3934" i="12"/>
  <c r="AM3934" i="12"/>
  <c r="AN3934" i="12"/>
  <c r="AC3934" i="12"/>
  <c r="AO3934" i="12" s="1"/>
  <c r="AD3934" i="12"/>
  <c r="AE3934" i="12"/>
  <c r="AF3934" i="12"/>
  <c r="AG3934" i="12"/>
  <c r="AJ3934" i="12"/>
  <c r="AH3934" i="12"/>
  <c r="AM3921" i="12"/>
  <c r="AE3921" i="12"/>
  <c r="AF3921" i="12"/>
  <c r="AG3921" i="12"/>
  <c r="AH3921" i="12"/>
  <c r="AI3921" i="12"/>
  <c r="AK3921" i="12"/>
  <c r="AL3921" i="12"/>
  <c r="AA3921" i="12"/>
  <c r="AB3921" i="12"/>
  <c r="AC3921" i="12"/>
  <c r="AD3921" i="12"/>
  <c r="AJ3921" i="12"/>
  <c r="AN3921" i="12"/>
  <c r="AM3908" i="12"/>
  <c r="AN3908" i="12"/>
  <c r="AA3908" i="12"/>
  <c r="AB3908" i="12"/>
  <c r="AC3908" i="12"/>
  <c r="AD3908" i="12"/>
  <c r="AE3908" i="12"/>
  <c r="AF3908" i="12"/>
  <c r="AH3908" i="12"/>
  <c r="AI3908" i="12"/>
  <c r="AG3908" i="12"/>
  <c r="AJ3908" i="12"/>
  <c r="AK3908" i="12"/>
  <c r="AL3908" i="12"/>
  <c r="AM3894" i="12"/>
  <c r="AN3894" i="12"/>
  <c r="AA3894" i="12"/>
  <c r="AB3894" i="12"/>
  <c r="AG3894" i="12"/>
  <c r="AH3894" i="12"/>
  <c r="AI3894" i="12"/>
  <c r="AJ3894" i="12"/>
  <c r="AK3894" i="12"/>
  <c r="AL3894" i="12"/>
  <c r="AC3894" i="12"/>
  <c r="AD3894" i="12"/>
  <c r="AE3894" i="12"/>
  <c r="AF3894" i="12"/>
  <c r="AM3883" i="12"/>
  <c r="AN3883" i="12"/>
  <c r="AA3883" i="12"/>
  <c r="AB3883" i="12"/>
  <c r="AG3883" i="12"/>
  <c r="AH3883" i="12"/>
  <c r="AI3883" i="12"/>
  <c r="AJ3883" i="12"/>
  <c r="AK3883" i="12"/>
  <c r="AL3883" i="12"/>
  <c r="AC3883" i="12"/>
  <c r="AD3883" i="12"/>
  <c r="AE3883" i="12"/>
  <c r="AF3883" i="12"/>
  <c r="AD3865" i="12"/>
  <c r="AE3865" i="12"/>
  <c r="AF3865" i="12"/>
  <c r="AG3865" i="12"/>
  <c r="AH3865" i="12"/>
  <c r="AI3865" i="12"/>
  <c r="AJ3865" i="12"/>
  <c r="AK3865" i="12"/>
  <c r="AL3865" i="12"/>
  <c r="AM3865" i="12"/>
  <c r="AA3865" i="12"/>
  <c r="AB3865" i="12"/>
  <c r="AC3865" i="12"/>
  <c r="AN3865" i="12"/>
  <c r="AD3856" i="12"/>
  <c r="AE3856" i="12"/>
  <c r="AF3856" i="12"/>
  <c r="AJ3856" i="12"/>
  <c r="AK3856" i="12"/>
  <c r="AL3856" i="12"/>
  <c r="AM3856" i="12"/>
  <c r="AN3856" i="12"/>
  <c r="AA3856" i="12"/>
  <c r="AI3856" i="12"/>
  <c r="AC3856" i="12"/>
  <c r="AG3856" i="12"/>
  <c r="AB3856" i="12"/>
  <c r="AH3856" i="12"/>
  <c r="AL3825" i="12"/>
  <c r="AM3825" i="12"/>
  <c r="AN3825" i="12"/>
  <c r="AA3825" i="12"/>
  <c r="AB3825" i="12"/>
  <c r="AC3825" i="12"/>
  <c r="AO3825" i="12" s="1"/>
  <c r="AD3825" i="12"/>
  <c r="AE3825" i="12"/>
  <c r="AF3825" i="12"/>
  <c r="AG3825" i="12"/>
  <c r="AH3825" i="12"/>
  <c r="AI3825" i="12"/>
  <c r="AJ3825" i="12"/>
  <c r="AK3825" i="12"/>
  <c r="AL3815" i="12"/>
  <c r="AM3815" i="12"/>
  <c r="AN3815" i="12"/>
  <c r="AA3815" i="12"/>
  <c r="AB3815" i="12"/>
  <c r="AC3815" i="12"/>
  <c r="AO3815" i="12" s="1"/>
  <c r="AD3815" i="12"/>
  <c r="AE3815" i="12"/>
  <c r="AF3815" i="12"/>
  <c r="AG3815" i="12"/>
  <c r="AH3815" i="12"/>
  <c r="AI3815" i="12"/>
  <c r="AJ3815" i="12"/>
  <c r="AK3815" i="12"/>
  <c r="AL3803" i="12"/>
  <c r="AM3803" i="12"/>
  <c r="AN3803" i="12"/>
  <c r="AA3803" i="12"/>
  <c r="AB3803" i="12"/>
  <c r="AC3803" i="12"/>
  <c r="AO3803" i="12" s="1"/>
  <c r="AD3803" i="12"/>
  <c r="AE3803" i="12"/>
  <c r="AF3803" i="12"/>
  <c r="AG3803" i="12"/>
  <c r="AH3803" i="12"/>
  <c r="AI3803" i="12"/>
  <c r="AJ3803" i="12"/>
  <c r="AK3803" i="12"/>
  <c r="AL3797" i="12"/>
  <c r="AM3797" i="12"/>
  <c r="AN3797" i="12"/>
  <c r="AA3797" i="12"/>
  <c r="AF3797" i="12"/>
  <c r="AG3797" i="12"/>
  <c r="AH3797" i="12"/>
  <c r="AI3797" i="12"/>
  <c r="AJ3797" i="12"/>
  <c r="AK3797" i="12"/>
  <c r="AC3797" i="12"/>
  <c r="AD3797" i="12"/>
  <c r="AE3797" i="12"/>
  <c r="AB3797" i="12"/>
  <c r="AB3785" i="12"/>
  <c r="AJ3785" i="12"/>
  <c r="AK3785" i="12"/>
  <c r="AL3785" i="12"/>
  <c r="AM3785" i="12"/>
  <c r="AN3785" i="12"/>
  <c r="AC3785" i="12"/>
  <c r="AO3785" i="12" s="1"/>
  <c r="AD3785" i="12"/>
  <c r="AA3785" i="12"/>
  <c r="AE3785" i="12"/>
  <c r="AF3785" i="12"/>
  <c r="AG3785" i="12"/>
  <c r="AH3785" i="12"/>
  <c r="AI3785" i="12"/>
  <c r="AB3772" i="12"/>
  <c r="AE3772" i="12"/>
  <c r="AJ3772" i="12"/>
  <c r="AK3772" i="12"/>
  <c r="AL3772" i="12"/>
  <c r="AM3772" i="12"/>
  <c r="AN3772" i="12"/>
  <c r="AA3772" i="12"/>
  <c r="AC3772" i="12"/>
  <c r="AD3772" i="12"/>
  <c r="AF3772" i="12"/>
  <c r="AG3772" i="12"/>
  <c r="AH3772" i="12"/>
  <c r="AI3772" i="12"/>
  <c r="AB3764" i="12"/>
  <c r="AC3764" i="12"/>
  <c r="AO3764" i="12" s="1"/>
  <c r="AD3764" i="12"/>
  <c r="AE3764" i="12"/>
  <c r="AA3764" i="12"/>
  <c r="AF3764" i="12"/>
  <c r="AG3764" i="12"/>
  <c r="AH3764" i="12"/>
  <c r="AI3764" i="12"/>
  <c r="AJ3764" i="12"/>
  <c r="AK3764" i="12"/>
  <c r="AL3764" i="12"/>
  <c r="AM3764" i="12"/>
  <c r="AN3764" i="12"/>
  <c r="AE3750" i="12"/>
  <c r="AD3750" i="12"/>
  <c r="AF3750" i="12"/>
  <c r="AG3750" i="12"/>
  <c r="AH3750" i="12"/>
  <c r="AK3750" i="12"/>
  <c r="AL3750" i="12"/>
  <c r="AM3750" i="12"/>
  <c r="AN3750" i="12"/>
  <c r="AA3750" i="12"/>
  <c r="AB3750" i="12"/>
  <c r="AC3750" i="12"/>
  <c r="AI3750" i="12"/>
  <c r="AJ3750" i="12"/>
  <c r="AE3744" i="12"/>
  <c r="AF3744" i="12"/>
  <c r="AA3744" i="12"/>
  <c r="AB3744" i="12"/>
  <c r="AC3744" i="12"/>
  <c r="AO3744" i="12" s="1"/>
  <c r="AD3744" i="12"/>
  <c r="AJ3744" i="12"/>
  <c r="AM3744" i="12"/>
  <c r="AN3744" i="12"/>
  <c r="AG3744" i="12"/>
  <c r="AH3744" i="12"/>
  <c r="AI3744" i="12"/>
  <c r="AK3744" i="12"/>
  <c r="AL3744" i="12"/>
  <c r="AD3729" i="12"/>
  <c r="AE3729" i="12"/>
  <c r="AM3729" i="12"/>
  <c r="AN3729" i="12"/>
  <c r="AC3729" i="12"/>
  <c r="AF3729" i="12"/>
  <c r="AG3729" i="12"/>
  <c r="AH3729" i="12"/>
  <c r="AJ3729" i="12"/>
  <c r="AK3729" i="12"/>
  <c r="AL3729" i="12"/>
  <c r="AA3729" i="12"/>
  <c r="AB3729" i="12"/>
  <c r="AI3729" i="12"/>
  <c r="AD3716" i="12"/>
  <c r="AE3716" i="12"/>
  <c r="AF3716" i="12"/>
  <c r="AA3716" i="12"/>
  <c r="AB3716" i="12"/>
  <c r="AC3716" i="12"/>
  <c r="AG3716" i="12"/>
  <c r="AH3716" i="12"/>
  <c r="AI3716" i="12"/>
  <c r="AJ3716" i="12"/>
  <c r="AK3716" i="12"/>
  <c r="AL3716" i="12"/>
  <c r="AM3716" i="12"/>
  <c r="AN3716" i="12"/>
  <c r="AN3698" i="12"/>
  <c r="AG3698" i="12"/>
  <c r="AH3698" i="12"/>
  <c r="AI3698" i="12"/>
  <c r="AJ3698" i="12"/>
  <c r="AK3698" i="12"/>
  <c r="AM3698" i="12"/>
  <c r="AA3698" i="12"/>
  <c r="AB3698" i="12"/>
  <c r="AC3698" i="12"/>
  <c r="AD3698" i="12"/>
  <c r="AE3698" i="12"/>
  <c r="AF3698" i="12"/>
  <c r="AL3698" i="12"/>
  <c r="AN3684" i="12"/>
  <c r="AA3684" i="12"/>
  <c r="AB3684" i="12"/>
  <c r="AC3684" i="12"/>
  <c r="AD3684" i="12"/>
  <c r="AE3684" i="12"/>
  <c r="AF3684" i="12"/>
  <c r="AG3684" i="12"/>
  <c r="AH3684" i="12"/>
  <c r="AI3684" i="12"/>
  <c r="AJ3684" i="12"/>
  <c r="AK3684" i="12"/>
  <c r="AL3684" i="12"/>
  <c r="AM3684" i="12"/>
  <c r="AN3670" i="12"/>
  <c r="AA3670" i="12"/>
  <c r="AB3670" i="12"/>
  <c r="AC3670" i="12"/>
  <c r="AD3670" i="12"/>
  <c r="AE3670" i="12"/>
  <c r="AF3670" i="12"/>
  <c r="AJ3670" i="12"/>
  <c r="AK3670" i="12"/>
  <c r="AL3670" i="12"/>
  <c r="AM3670" i="12"/>
  <c r="AH3670" i="12"/>
  <c r="AI3670" i="12"/>
  <c r="AG3670" i="12"/>
  <c r="AN3656" i="12"/>
  <c r="AA3656" i="12"/>
  <c r="AB3656" i="12"/>
  <c r="AC3656" i="12"/>
  <c r="AD3656" i="12"/>
  <c r="AE3656" i="12"/>
  <c r="AF3656" i="12"/>
  <c r="AG3656" i="12"/>
  <c r="AH3656" i="12"/>
  <c r="AI3656" i="12"/>
  <c r="AJ3656" i="12"/>
  <c r="AL3656" i="12"/>
  <c r="AM3656" i="12"/>
  <c r="AK3656" i="12"/>
  <c r="AN3642" i="12"/>
  <c r="AA3642" i="12"/>
  <c r="AB3642" i="12"/>
  <c r="AC3642" i="12"/>
  <c r="AD3642" i="12"/>
  <c r="AE3642" i="12"/>
  <c r="AF3642" i="12"/>
  <c r="AH3642" i="12"/>
  <c r="AI3642" i="12"/>
  <c r="AJ3642" i="12"/>
  <c r="AK3642" i="12"/>
  <c r="AL3642" i="12"/>
  <c r="AM3642" i="12"/>
  <c r="AG3642" i="12"/>
  <c r="AI3630" i="12"/>
  <c r="AJ3630" i="12"/>
  <c r="AK3630" i="12"/>
  <c r="AL3630" i="12"/>
  <c r="AI3622" i="12"/>
  <c r="AA3639" i="12"/>
  <c r="AG3637" i="12"/>
  <c r="AC3636" i="12"/>
  <c r="AO3636" i="12" s="1"/>
  <c r="AH3634" i="12"/>
  <c r="AN3632" i="12"/>
  <c r="AF3631" i="12"/>
  <c r="AB3630" i="12"/>
  <c r="AH3628" i="12"/>
  <c r="AD3627" i="12"/>
  <c r="AN3625" i="12"/>
  <c r="AF3624" i="12"/>
  <c r="AB3623" i="12"/>
  <c r="AH4048" i="12"/>
  <c r="AD4047" i="12"/>
  <c r="AN4045" i="12"/>
  <c r="AE4044" i="12"/>
  <c r="AN4042" i="12"/>
  <c r="AD4041" i="12"/>
  <c r="AH4039" i="12"/>
  <c r="AC4038" i="12"/>
  <c r="AF4036" i="12"/>
  <c r="AH4032" i="12"/>
  <c r="AG4027" i="12"/>
  <c r="AE4025" i="12"/>
  <c r="AH4021" i="12"/>
  <c r="AE4018" i="12"/>
  <c r="AH4012" i="12"/>
  <c r="AH4007" i="12"/>
  <c r="AH4002" i="12"/>
  <c r="AE3999" i="12"/>
  <c r="AD3997" i="12"/>
  <c r="AD3994" i="12"/>
  <c r="AF3990" i="12"/>
  <c r="AE3986" i="12"/>
  <c r="AL3980" i="12"/>
  <c r="AI3934" i="12"/>
  <c r="AI4008" i="12"/>
  <c r="AJ4008" i="12"/>
  <c r="AK4008" i="12"/>
  <c r="AL4008" i="12"/>
  <c r="AM4008" i="12"/>
  <c r="AN4008" i="12"/>
  <c r="AA4008" i="12"/>
  <c r="AB4008" i="12"/>
  <c r="AC4008" i="12"/>
  <c r="AG4008" i="12"/>
  <c r="AM3872" i="12"/>
  <c r="AN3872" i="12"/>
  <c r="AA3872" i="12"/>
  <c r="AB3872" i="12"/>
  <c r="AC3872" i="12"/>
  <c r="AD3872" i="12"/>
  <c r="AE3872" i="12"/>
  <c r="AF3872" i="12"/>
  <c r="AG3872" i="12"/>
  <c r="AH3872" i="12"/>
  <c r="AI3872" i="12"/>
  <c r="AJ3872" i="12"/>
  <c r="AK3872" i="12"/>
  <c r="AL3872" i="12"/>
  <c r="AI4014" i="12"/>
  <c r="AJ4014" i="12"/>
  <c r="AK4014" i="12"/>
  <c r="AL4014" i="12"/>
  <c r="AM4014" i="12"/>
  <c r="AN4014" i="12"/>
  <c r="AA4014" i="12"/>
  <c r="AB4014" i="12"/>
  <c r="AC4014" i="12"/>
  <c r="AG4014" i="12"/>
  <c r="AH3636" i="12"/>
  <c r="AH4008" i="12"/>
  <c r="AM3983" i="12"/>
  <c r="AN3983" i="12"/>
  <c r="AA3983" i="12"/>
  <c r="AC3983" i="12"/>
  <c r="AK3983" i="12"/>
  <c r="AL3983" i="12"/>
  <c r="AB3983" i="12"/>
  <c r="AD3983" i="12"/>
  <c r="AE3983" i="12"/>
  <c r="AI3983" i="12"/>
  <c r="AM3886" i="12"/>
  <c r="AN3886" i="12"/>
  <c r="AA3886" i="12"/>
  <c r="AB3886" i="12"/>
  <c r="AE3886" i="12"/>
  <c r="AF3886" i="12"/>
  <c r="AG3886" i="12"/>
  <c r="AH3886" i="12"/>
  <c r="AI3886" i="12"/>
  <c r="AJ3886" i="12"/>
  <c r="AK3886" i="12"/>
  <c r="AL3886" i="12"/>
  <c r="AC3886" i="12"/>
  <c r="AD3886" i="12"/>
  <c r="AL3796" i="12"/>
  <c r="AM3796" i="12"/>
  <c r="AN3796" i="12"/>
  <c r="AA3796" i="12"/>
  <c r="AB3796" i="12"/>
  <c r="AC3796" i="12"/>
  <c r="AE3796" i="12"/>
  <c r="AF3796" i="12"/>
  <c r="AD3796" i="12"/>
  <c r="AG3796" i="12"/>
  <c r="AH3796" i="12"/>
  <c r="AI3796" i="12"/>
  <c r="AJ3796" i="12"/>
  <c r="AK3796" i="12"/>
  <c r="AN3645" i="12"/>
  <c r="AA3645" i="12"/>
  <c r="AB3645" i="12"/>
  <c r="AC3645" i="12"/>
  <c r="AD3645" i="12"/>
  <c r="AE3645" i="12"/>
  <c r="AF3645" i="12"/>
  <c r="AG3645" i="12"/>
  <c r="AH3645" i="12"/>
  <c r="AI3645" i="12"/>
  <c r="AJ3645" i="12"/>
  <c r="AK3645" i="12"/>
  <c r="AL3645" i="12"/>
  <c r="AM3645" i="12"/>
  <c r="AD4026" i="12"/>
  <c r="AM3979" i="12"/>
  <c r="AN3979" i="12"/>
  <c r="AA3979" i="12"/>
  <c r="AC3979" i="12"/>
  <c r="AI3979" i="12"/>
  <c r="AJ3979" i="12"/>
  <c r="AK3979" i="12"/>
  <c r="AL3979" i="12"/>
  <c r="AB3979" i="12"/>
  <c r="AG3979" i="12"/>
  <c r="AM3969" i="12"/>
  <c r="AN3969" i="12"/>
  <c r="AA3969" i="12"/>
  <c r="AB3969" i="12"/>
  <c r="AC3969" i="12"/>
  <c r="AE3969" i="12"/>
  <c r="AF3969" i="12"/>
  <c r="AG3969" i="12"/>
  <c r="AD3969" i="12"/>
  <c r="AH3969" i="12"/>
  <c r="AI3969" i="12"/>
  <c r="AJ3969" i="12"/>
  <c r="AK3969" i="12"/>
  <c r="AL3969" i="12"/>
  <c r="AM3959" i="12"/>
  <c r="AN3959" i="12"/>
  <c r="AA3959" i="12"/>
  <c r="AB3959" i="12"/>
  <c r="AC3959" i="12"/>
  <c r="AD3959" i="12"/>
  <c r="AE3959" i="12"/>
  <c r="AF3959" i="12"/>
  <c r="AG3959" i="12"/>
  <c r="AH3959" i="12"/>
  <c r="AI3959" i="12"/>
  <c r="AJ3959" i="12"/>
  <c r="AK3959" i="12"/>
  <c r="AL3959" i="12"/>
  <c r="AM3946" i="12"/>
  <c r="AN3946" i="12"/>
  <c r="AA3946" i="12"/>
  <c r="AB3946" i="12"/>
  <c r="AC3946" i="12"/>
  <c r="AD3946" i="12"/>
  <c r="AE3946" i="12"/>
  <c r="AF3946" i="12"/>
  <c r="AG3946" i="12"/>
  <c r="AH3946" i="12"/>
  <c r="AI3946" i="12"/>
  <c r="AJ3946" i="12"/>
  <c r="AK3946" i="12"/>
  <c r="AL3946" i="12"/>
  <c r="AN3933" i="12"/>
  <c r="AA3933" i="12"/>
  <c r="AB3933" i="12"/>
  <c r="AD3933" i="12"/>
  <c r="AH3933" i="12"/>
  <c r="AI3933" i="12"/>
  <c r="AJ3933" i="12"/>
  <c r="AK3933" i="12"/>
  <c r="AL3933" i="12"/>
  <c r="AM3933" i="12"/>
  <c r="AC3933" i="12"/>
  <c r="AE3933" i="12"/>
  <c r="AM3920" i="12"/>
  <c r="AN3920" i="12"/>
  <c r="AC3920" i="12"/>
  <c r="AD3920" i="12"/>
  <c r="AE3920" i="12"/>
  <c r="AF3920" i="12"/>
  <c r="AG3920" i="12"/>
  <c r="AI3920" i="12"/>
  <c r="AJ3920" i="12"/>
  <c r="AH3920" i="12"/>
  <c r="AK3920" i="12"/>
  <c r="AL3920" i="12"/>
  <c r="AA3920" i="12"/>
  <c r="AB3920" i="12"/>
  <c r="AM3907" i="12"/>
  <c r="AN3907" i="12"/>
  <c r="AA3907" i="12"/>
  <c r="AJ3907" i="12"/>
  <c r="AK3907" i="12"/>
  <c r="AL3907" i="12"/>
  <c r="AB3907" i="12"/>
  <c r="AC3907" i="12"/>
  <c r="AE3907" i="12"/>
  <c r="AF3907" i="12"/>
  <c r="AD3907" i="12"/>
  <c r="AG3907" i="12"/>
  <c r="AH3907" i="12"/>
  <c r="AI3907" i="12"/>
  <c r="AM3893" i="12"/>
  <c r="AN3893" i="12"/>
  <c r="AA3893" i="12"/>
  <c r="AB3893" i="12"/>
  <c r="AC3893" i="12"/>
  <c r="AD3893" i="12"/>
  <c r="AE3893" i="12"/>
  <c r="AF3893" i="12"/>
  <c r="AG3893" i="12"/>
  <c r="AH3893" i="12"/>
  <c r="AI3893" i="12"/>
  <c r="AJ3893" i="12"/>
  <c r="AL3893" i="12"/>
  <c r="AK3893" i="12"/>
  <c r="AM3882" i="12"/>
  <c r="AN3882" i="12"/>
  <c r="AA3882" i="12"/>
  <c r="AB3882" i="12"/>
  <c r="AC3882" i="12"/>
  <c r="AD3882" i="12"/>
  <c r="AE3882" i="12"/>
  <c r="AF3882" i="12"/>
  <c r="AG3882" i="12"/>
  <c r="AH3882" i="12"/>
  <c r="AI3882" i="12"/>
  <c r="AJ3882" i="12"/>
  <c r="AL3882" i="12"/>
  <c r="AK3882" i="12"/>
  <c r="AD3864" i="12"/>
  <c r="AF3864" i="12"/>
  <c r="AB3864" i="12"/>
  <c r="AC3864" i="12"/>
  <c r="AE3864" i="12"/>
  <c r="AG3864" i="12"/>
  <c r="AH3864" i="12"/>
  <c r="AI3864" i="12"/>
  <c r="AJ3864" i="12"/>
  <c r="AK3864" i="12"/>
  <c r="AL3864" i="12"/>
  <c r="AA3864" i="12"/>
  <c r="AM3864" i="12"/>
  <c r="AN3864" i="12"/>
  <c r="AD3855" i="12"/>
  <c r="AE3855" i="12"/>
  <c r="AF3855" i="12"/>
  <c r="AG3855" i="12"/>
  <c r="AH3855" i="12"/>
  <c r="AI3855" i="12"/>
  <c r="AJ3855" i="12"/>
  <c r="AK3855" i="12"/>
  <c r="AL3855" i="12"/>
  <c r="AM3855" i="12"/>
  <c r="AN3855" i="12"/>
  <c r="AC3855" i="12"/>
  <c r="AA3855" i="12"/>
  <c r="AB3855" i="12"/>
  <c r="AL3824" i="12"/>
  <c r="AM3824" i="12"/>
  <c r="AN3824" i="12"/>
  <c r="AK3824" i="12"/>
  <c r="AA3824" i="12"/>
  <c r="AB3824" i="12"/>
  <c r="AC3824" i="12"/>
  <c r="AD3824" i="12"/>
  <c r="AE3824" i="12"/>
  <c r="AF3824" i="12"/>
  <c r="AG3824" i="12"/>
  <c r="AH3824" i="12"/>
  <c r="AI3824" i="12"/>
  <c r="AJ3824" i="12"/>
  <c r="AL3814" i="12"/>
  <c r="AM3814" i="12"/>
  <c r="AN3814" i="12"/>
  <c r="AK3814" i="12"/>
  <c r="AA3814" i="12"/>
  <c r="AB3814" i="12"/>
  <c r="AC3814" i="12"/>
  <c r="AD3814" i="12"/>
  <c r="AE3814" i="12"/>
  <c r="AF3814" i="12"/>
  <c r="AH3814" i="12"/>
  <c r="AI3814" i="12"/>
  <c r="AJ3814" i="12"/>
  <c r="AG3814" i="12"/>
  <c r="AL3802" i="12"/>
  <c r="AM3802" i="12"/>
  <c r="AN3802" i="12"/>
  <c r="AK3802" i="12"/>
  <c r="AA3802" i="12"/>
  <c r="AB3802" i="12"/>
  <c r="AC3802" i="12"/>
  <c r="AD3802" i="12"/>
  <c r="AE3802" i="12"/>
  <c r="AF3802" i="12"/>
  <c r="AJ3802" i="12"/>
  <c r="AI3802" i="12"/>
  <c r="AG3802" i="12"/>
  <c r="AH3802" i="12"/>
  <c r="AB3784" i="12"/>
  <c r="AI3784" i="12"/>
  <c r="AJ3784" i="12"/>
  <c r="AK3784" i="12"/>
  <c r="AL3784" i="12"/>
  <c r="AM3784" i="12"/>
  <c r="AN3784" i="12"/>
  <c r="AA3784" i="12"/>
  <c r="AC3784" i="12"/>
  <c r="AO3784" i="12" s="1"/>
  <c r="AH3784" i="12"/>
  <c r="AD3784" i="12"/>
  <c r="AE3784" i="12"/>
  <c r="AF3784" i="12"/>
  <c r="AG3784" i="12"/>
  <c r="AB3771" i="12"/>
  <c r="AE3771" i="12"/>
  <c r="AH3771" i="12"/>
  <c r="AI3771" i="12"/>
  <c r="AJ3771" i="12"/>
  <c r="AK3771" i="12"/>
  <c r="AL3771" i="12"/>
  <c r="AM3771" i="12"/>
  <c r="AA3771" i="12"/>
  <c r="AC3771" i="12"/>
  <c r="AD3771" i="12"/>
  <c r="AF3771" i="12"/>
  <c r="AG3771" i="12"/>
  <c r="AN3771" i="12"/>
  <c r="AB3763" i="12"/>
  <c r="AC3763" i="12"/>
  <c r="AD3763" i="12"/>
  <c r="AE3763" i="12"/>
  <c r="AN3763" i="12"/>
  <c r="AA3763" i="12"/>
  <c r="AF3763" i="12"/>
  <c r="AG3763" i="12"/>
  <c r="AH3763" i="12"/>
  <c r="AI3763" i="12"/>
  <c r="AJ3763" i="12"/>
  <c r="AK3763" i="12"/>
  <c r="AL3763" i="12"/>
  <c r="AM3763" i="12"/>
  <c r="AE3749" i="12"/>
  <c r="AC3749" i="12"/>
  <c r="AD3749" i="12"/>
  <c r="AF3749" i="12"/>
  <c r="AG3749" i="12"/>
  <c r="AA3749" i="12"/>
  <c r="AB3749" i="12"/>
  <c r="AH3749" i="12"/>
  <c r="AI3749" i="12"/>
  <c r="AJ3749" i="12"/>
  <c r="AK3749" i="12"/>
  <c r="AL3749" i="12"/>
  <c r="AM3749" i="12"/>
  <c r="AN3749" i="12"/>
  <c r="AE3743" i="12"/>
  <c r="AF3743" i="12"/>
  <c r="AG3743" i="12"/>
  <c r="AA3743" i="12"/>
  <c r="AH3743" i="12"/>
  <c r="AB3743" i="12"/>
  <c r="AC3743" i="12"/>
  <c r="AO3743" i="12" s="1"/>
  <c r="AD3743" i="12"/>
  <c r="AI3743" i="12"/>
  <c r="AJ3743" i="12"/>
  <c r="AK3743" i="12"/>
  <c r="AL3743" i="12"/>
  <c r="AM3743" i="12"/>
  <c r="AN3743" i="12"/>
  <c r="AD3728" i="12"/>
  <c r="AE3728" i="12"/>
  <c r="AK3728" i="12"/>
  <c r="AL3728" i="12"/>
  <c r="AM3728" i="12"/>
  <c r="AN3728" i="12"/>
  <c r="AB3728" i="12"/>
  <c r="AC3728" i="12"/>
  <c r="AF3728" i="12"/>
  <c r="AG3728" i="12"/>
  <c r="AH3728" i="12"/>
  <c r="AA3728" i="12"/>
  <c r="AI3728" i="12"/>
  <c r="AJ3728" i="12"/>
  <c r="AD3715" i="12"/>
  <c r="AE3715" i="12"/>
  <c r="AF3715" i="12"/>
  <c r="AA3715" i="12"/>
  <c r="AB3715" i="12"/>
  <c r="AC3715" i="12"/>
  <c r="AJ3715" i="12"/>
  <c r="AK3715" i="12"/>
  <c r="AL3715" i="12"/>
  <c r="AM3715" i="12"/>
  <c r="AN3715" i="12"/>
  <c r="AG3715" i="12"/>
  <c r="AH3715" i="12"/>
  <c r="AI3715" i="12"/>
  <c r="AN3708" i="12"/>
  <c r="AF3708" i="12"/>
  <c r="AG3708" i="12"/>
  <c r="AH3708" i="12"/>
  <c r="AI3708" i="12"/>
  <c r="AE3708" i="12"/>
  <c r="AJ3708" i="12"/>
  <c r="AK3708" i="12"/>
  <c r="AL3708" i="12"/>
  <c r="AM3708" i="12"/>
  <c r="AA3708" i="12"/>
  <c r="AB3708" i="12"/>
  <c r="AC3708" i="12"/>
  <c r="AD3708" i="12"/>
  <c r="AN3697" i="12"/>
  <c r="AF3697" i="12"/>
  <c r="AG3697" i="12"/>
  <c r="AH3697" i="12"/>
  <c r="AI3697" i="12"/>
  <c r="AJ3697" i="12"/>
  <c r="AB3697" i="12"/>
  <c r="AC3697" i="12"/>
  <c r="AD3697" i="12"/>
  <c r="AE3697" i="12"/>
  <c r="AK3697" i="12"/>
  <c r="AL3697" i="12"/>
  <c r="AM3697" i="12"/>
  <c r="AA3697" i="12"/>
  <c r="AN3683" i="12"/>
  <c r="AA3683" i="12"/>
  <c r="AB3683" i="12"/>
  <c r="AC3683" i="12"/>
  <c r="AL3683" i="12"/>
  <c r="AM3683" i="12"/>
  <c r="AI3683" i="12"/>
  <c r="AJ3683" i="12"/>
  <c r="AK3683" i="12"/>
  <c r="AD3683" i="12"/>
  <c r="AE3683" i="12"/>
  <c r="AF3683" i="12"/>
  <c r="AG3683" i="12"/>
  <c r="AH3683" i="12"/>
  <c r="AN3669" i="12"/>
  <c r="AA3669" i="12"/>
  <c r="AB3669" i="12"/>
  <c r="AC3669" i="12"/>
  <c r="AL3669" i="12"/>
  <c r="AM3669" i="12"/>
  <c r="AD3669" i="12"/>
  <c r="AE3669" i="12"/>
  <c r="AF3669" i="12"/>
  <c r="AG3669" i="12"/>
  <c r="AH3669" i="12"/>
  <c r="AI3669" i="12"/>
  <c r="AJ3669" i="12"/>
  <c r="AK3669" i="12"/>
  <c r="AN3655" i="12"/>
  <c r="AA3655" i="12"/>
  <c r="AB3655" i="12"/>
  <c r="AC3655" i="12"/>
  <c r="AO3655" i="12" s="1"/>
  <c r="AL3655" i="12"/>
  <c r="AM3655" i="12"/>
  <c r="AG3655" i="12"/>
  <c r="AH3655" i="12"/>
  <c r="AI3655" i="12"/>
  <c r="AJ3655" i="12"/>
  <c r="AK3655" i="12"/>
  <c r="AE3655" i="12"/>
  <c r="AD3655" i="12"/>
  <c r="AF3655" i="12"/>
  <c r="AN3641" i="12"/>
  <c r="AA3641" i="12"/>
  <c r="AB3641" i="12"/>
  <c r="AC3641" i="12"/>
  <c r="AL3641" i="12"/>
  <c r="AM3641" i="12"/>
  <c r="AD3641" i="12"/>
  <c r="AE3641" i="12"/>
  <c r="AF3641" i="12"/>
  <c r="AG3641" i="12"/>
  <c r="AI3641" i="12"/>
  <c r="AK3641" i="12"/>
  <c r="AH3641" i="12"/>
  <c r="AJ3641" i="12"/>
  <c r="AI3629" i="12"/>
  <c r="AJ3629" i="12"/>
  <c r="AK3629" i="12"/>
  <c r="AL3629" i="12"/>
  <c r="AH3622" i="12"/>
  <c r="AN3638" i="12"/>
  <c r="AF3637" i="12"/>
  <c r="AB3636" i="12"/>
  <c r="AG3634" i="12"/>
  <c r="AM3632" i="12"/>
  <c r="AE3631" i="12"/>
  <c r="AA3630" i="12"/>
  <c r="AC3627" i="12"/>
  <c r="AM3625" i="12"/>
  <c r="AE3624" i="12"/>
  <c r="AA3623" i="12"/>
  <c r="AG4048" i="12"/>
  <c r="AC4047" i="12"/>
  <c r="AM4045" i="12"/>
  <c r="AD4044" i="12"/>
  <c r="AH4042" i="12"/>
  <c r="AC4041" i="12"/>
  <c r="AO4041" i="12" s="1"/>
  <c r="AG4039" i="12"/>
  <c r="AB4038" i="12"/>
  <c r="AE4036" i="12"/>
  <c r="AG4032" i="12"/>
  <c r="AH4029" i="12"/>
  <c r="AF4027" i="12"/>
  <c r="AD4025" i="12"/>
  <c r="AF4021" i="12"/>
  <c r="AF4014" i="12"/>
  <c r="AF4012" i="12"/>
  <c r="AF4007" i="12"/>
  <c r="AC3994" i="12"/>
  <c r="AO3994" i="12" s="1"/>
  <c r="AD3990" i="12"/>
  <c r="AD3986" i="12"/>
  <c r="AJ3980" i="12"/>
  <c r="AG3933" i="12"/>
  <c r="AI4033" i="12"/>
  <c r="AJ4033" i="12"/>
  <c r="AK4033" i="12"/>
  <c r="AL4033" i="12"/>
  <c r="AM4033" i="12"/>
  <c r="AN4033" i="12"/>
  <c r="AA4033" i="12"/>
  <c r="AB4033" i="12"/>
  <c r="AC4033" i="12"/>
  <c r="AM3953" i="12"/>
  <c r="AN3953" i="12"/>
  <c r="AA3953" i="12"/>
  <c r="AB3953" i="12"/>
  <c r="AC3953" i="12"/>
  <c r="AO3953" i="12" s="1"/>
  <c r="AD3953" i="12"/>
  <c r="AE3953" i="12"/>
  <c r="AF3953" i="12"/>
  <c r="AG3953" i="12"/>
  <c r="AH3953" i="12"/>
  <c r="AI3953" i="12"/>
  <c r="AK3953" i="12"/>
  <c r="AL3953" i="12"/>
  <c r="AM3997" i="12"/>
  <c r="AA3997" i="12"/>
  <c r="AE3997" i="12"/>
  <c r="AF3997" i="12"/>
  <c r="AG3997" i="12"/>
  <c r="AH3997" i="12"/>
  <c r="AI3997" i="12"/>
  <c r="AJ3997" i="12"/>
  <c r="AK3997" i="12"/>
  <c r="AL3997" i="12"/>
  <c r="AN3997" i="12"/>
  <c r="AC3997" i="12"/>
  <c r="AI3634" i="12"/>
  <c r="AM3971" i="12"/>
  <c r="AN3971" i="12"/>
  <c r="AA3971" i="12"/>
  <c r="AC3971" i="12"/>
  <c r="AE3971" i="12"/>
  <c r="AF3971" i="12"/>
  <c r="AG3971" i="12"/>
  <c r="AH3971" i="12"/>
  <c r="AI3971" i="12"/>
  <c r="AJ3971" i="12"/>
  <c r="AK3971" i="12"/>
  <c r="AL3971" i="12"/>
  <c r="AB3971" i="12"/>
  <c r="AE3753" i="12"/>
  <c r="AH3753" i="12"/>
  <c r="AI3753" i="12"/>
  <c r="AJ3753" i="12"/>
  <c r="AK3753" i="12"/>
  <c r="AL3753" i="12"/>
  <c r="AM3753" i="12"/>
  <c r="AN3753" i="12"/>
  <c r="AA3753" i="12"/>
  <c r="AB3753" i="12"/>
  <c r="AC3753" i="12"/>
  <c r="AD3753" i="12"/>
  <c r="AF3753" i="12"/>
  <c r="AG3753" i="12"/>
  <c r="AI4002" i="12"/>
  <c r="AJ4002" i="12"/>
  <c r="AK4002" i="12"/>
  <c r="AL4002" i="12"/>
  <c r="AM4002" i="12"/>
  <c r="AN4002" i="12"/>
  <c r="AA4002" i="12"/>
  <c r="AB4002" i="12"/>
  <c r="AC4002" i="12"/>
  <c r="AG4002" i="12"/>
  <c r="AN3932" i="12"/>
  <c r="AA3932" i="12"/>
  <c r="AB3932" i="12"/>
  <c r="AD3932" i="12"/>
  <c r="AC3932" i="12"/>
  <c r="AE3932" i="12"/>
  <c r="AF3932" i="12"/>
  <c r="AG3932" i="12"/>
  <c r="AH3932" i="12"/>
  <c r="AI3932" i="12"/>
  <c r="AJ3932" i="12"/>
  <c r="AK3932" i="12"/>
  <c r="AL3932" i="12"/>
  <c r="AM3932" i="12"/>
  <c r="AM3892" i="12"/>
  <c r="AN3892" i="12"/>
  <c r="AA3892" i="12"/>
  <c r="AB3892" i="12"/>
  <c r="AC3892" i="12"/>
  <c r="AO3892" i="12" s="1"/>
  <c r="AD3892" i="12"/>
  <c r="AE3892" i="12"/>
  <c r="AF3892" i="12"/>
  <c r="AH3892" i="12"/>
  <c r="AI3892" i="12"/>
  <c r="AK3892" i="12"/>
  <c r="AL3892" i="12"/>
  <c r="AG3892" i="12"/>
  <c r="AM3881" i="12"/>
  <c r="AN3881" i="12"/>
  <c r="AA3881" i="12"/>
  <c r="AB3881" i="12"/>
  <c r="AC3881" i="12"/>
  <c r="AD3881" i="12"/>
  <c r="AE3881" i="12"/>
  <c r="AF3881" i="12"/>
  <c r="AH3881" i="12"/>
  <c r="AI3881" i="12"/>
  <c r="AG3881" i="12"/>
  <c r="AJ3881" i="12"/>
  <c r="AK3881" i="12"/>
  <c r="AL3881" i="12"/>
  <c r="AD3863" i="12"/>
  <c r="AF3863" i="12"/>
  <c r="AA3863" i="12"/>
  <c r="AB3863" i="12"/>
  <c r="AC3863" i="12"/>
  <c r="AE3863" i="12"/>
  <c r="AG3863" i="12"/>
  <c r="AH3863" i="12"/>
  <c r="AI3863" i="12"/>
  <c r="AJ3863" i="12"/>
  <c r="AN3863" i="12"/>
  <c r="AK3863" i="12"/>
  <c r="AL3863" i="12"/>
  <c r="AM3863" i="12"/>
  <c r="AD3833" i="12"/>
  <c r="AE3833" i="12"/>
  <c r="AF3833" i="12"/>
  <c r="AG3833" i="12"/>
  <c r="AJ3833" i="12"/>
  <c r="AK3833" i="12"/>
  <c r="AL3833" i="12"/>
  <c r="AM3833" i="12"/>
  <c r="AN3833" i="12"/>
  <c r="AI3833" i="12"/>
  <c r="AB3833" i="12"/>
  <c r="AC3833" i="12"/>
  <c r="AO3833" i="12" s="1"/>
  <c r="AA3833" i="12"/>
  <c r="AH3833" i="12"/>
  <c r="AL3831" i="12"/>
  <c r="AK3831" i="12"/>
  <c r="AM3831" i="12"/>
  <c r="AN3831" i="12"/>
  <c r="AA3831" i="12"/>
  <c r="AB3831" i="12"/>
  <c r="AC3831" i="12"/>
  <c r="AD3831" i="12"/>
  <c r="AE3831" i="12"/>
  <c r="AG3831" i="12"/>
  <c r="AH3831" i="12"/>
  <c r="AI3831" i="12"/>
  <c r="AJ3831" i="12"/>
  <c r="AF3831" i="12"/>
  <c r="AL3813" i="12"/>
  <c r="AM3813" i="12"/>
  <c r="AN3813" i="12"/>
  <c r="AH3813" i="12"/>
  <c r="AI3813" i="12"/>
  <c r="AJ3813" i="12"/>
  <c r="AK3813" i="12"/>
  <c r="AA3813" i="12"/>
  <c r="AB3813" i="12"/>
  <c r="AC3813" i="12"/>
  <c r="AF3813" i="12"/>
  <c r="AG3813" i="12"/>
  <c r="AD3813" i="12"/>
  <c r="AE3813" i="12"/>
  <c r="AB3783" i="12"/>
  <c r="AH3783" i="12"/>
  <c r="AI3783" i="12"/>
  <c r="AJ3783" i="12"/>
  <c r="AK3783" i="12"/>
  <c r="AL3783" i="12"/>
  <c r="AM3783" i="12"/>
  <c r="AA3783" i="12"/>
  <c r="AC3783" i="12"/>
  <c r="AD3783" i="12"/>
  <c r="AE3783" i="12"/>
  <c r="AF3783" i="12"/>
  <c r="AG3783" i="12"/>
  <c r="AN3783" i="12"/>
  <c r="AB3762" i="12"/>
  <c r="AC3762" i="12"/>
  <c r="AD3762" i="12"/>
  <c r="AE3762" i="12"/>
  <c r="AJ3762" i="12"/>
  <c r="AK3762" i="12"/>
  <c r="AL3762" i="12"/>
  <c r="AM3762" i="12"/>
  <c r="AN3762" i="12"/>
  <c r="AA3762" i="12"/>
  <c r="AF3762" i="12"/>
  <c r="AG3762" i="12"/>
  <c r="AH3762" i="12"/>
  <c r="AI3762" i="12"/>
  <c r="AE3742" i="12"/>
  <c r="AF3742" i="12"/>
  <c r="AG3742" i="12"/>
  <c r="AL3742" i="12"/>
  <c r="AM3742" i="12"/>
  <c r="AN3742" i="12"/>
  <c r="AB3742" i="12"/>
  <c r="AA3742" i="12"/>
  <c r="AC3742" i="12"/>
  <c r="AO3742" i="12" s="1"/>
  <c r="AD3742" i="12"/>
  <c r="AH3742" i="12"/>
  <c r="AI3742" i="12"/>
  <c r="AJ3742" i="12"/>
  <c r="AK3742" i="12"/>
  <c r="AD3727" i="12"/>
  <c r="AE3727" i="12"/>
  <c r="AI3727" i="12"/>
  <c r="AJ3727" i="12"/>
  <c r="AK3727" i="12"/>
  <c r="AL3727" i="12"/>
  <c r="AG3727" i="12"/>
  <c r="AH3727" i="12"/>
  <c r="AM3727" i="12"/>
  <c r="AN3727" i="12"/>
  <c r="AA3727" i="12"/>
  <c r="AB3727" i="12"/>
  <c r="AC3727" i="12"/>
  <c r="AO3727" i="12" s="1"/>
  <c r="AF3727" i="12"/>
  <c r="AN3707" i="12"/>
  <c r="AE3707" i="12"/>
  <c r="AF3707" i="12"/>
  <c r="AG3707" i="12"/>
  <c r="AH3707" i="12"/>
  <c r="AA3707" i="12"/>
  <c r="AB3707" i="12"/>
  <c r="AC3707" i="12"/>
  <c r="AO3707" i="12" s="1"/>
  <c r="AD3707" i="12"/>
  <c r="AI3707" i="12"/>
  <c r="AJ3707" i="12"/>
  <c r="AK3707" i="12"/>
  <c r="AL3707" i="12"/>
  <c r="AM3707" i="12"/>
  <c r="AN3696" i="12"/>
  <c r="AE3696" i="12"/>
  <c r="AF3696" i="12"/>
  <c r="AG3696" i="12"/>
  <c r="AH3696" i="12"/>
  <c r="AI3696" i="12"/>
  <c r="AA3696" i="12"/>
  <c r="AB3696" i="12"/>
  <c r="AC3696" i="12"/>
  <c r="AO3696" i="12" s="1"/>
  <c r="AD3696" i="12"/>
  <c r="AL3696" i="12"/>
  <c r="AM3696" i="12"/>
  <c r="AJ3696" i="12"/>
  <c r="AK3696" i="12"/>
  <c r="AN3682" i="12"/>
  <c r="AA3682" i="12"/>
  <c r="AB3682" i="12"/>
  <c r="AC3682" i="12"/>
  <c r="AH3682" i="12"/>
  <c r="AI3682" i="12"/>
  <c r="AJ3682" i="12"/>
  <c r="AK3682" i="12"/>
  <c r="AL3682" i="12"/>
  <c r="AD3682" i="12"/>
  <c r="AE3682" i="12"/>
  <c r="AF3682" i="12"/>
  <c r="AG3682" i="12"/>
  <c r="AM3682" i="12"/>
  <c r="AN3668" i="12"/>
  <c r="AA3668" i="12"/>
  <c r="AB3668" i="12"/>
  <c r="AC3668" i="12"/>
  <c r="AH3668" i="12"/>
  <c r="AI3668" i="12"/>
  <c r="AJ3668" i="12"/>
  <c r="AK3668" i="12"/>
  <c r="AL3668" i="12"/>
  <c r="AF3668" i="12"/>
  <c r="AG3668" i="12"/>
  <c r="AM3668" i="12"/>
  <c r="AD3668" i="12"/>
  <c r="AE3668" i="12"/>
  <c r="AN3654" i="12"/>
  <c r="AA3654" i="12"/>
  <c r="AB3654" i="12"/>
  <c r="AC3654" i="12"/>
  <c r="AH3654" i="12"/>
  <c r="AI3654" i="12"/>
  <c r="AJ3654" i="12"/>
  <c r="AK3654" i="12"/>
  <c r="AL3654" i="12"/>
  <c r="AD3654" i="12"/>
  <c r="AE3654" i="12"/>
  <c r="AF3654" i="12"/>
  <c r="AG3654" i="12"/>
  <c r="AM3654" i="12"/>
  <c r="AN3640" i="12"/>
  <c r="AA3640" i="12"/>
  <c r="AB3640" i="12"/>
  <c r="AC3640" i="12"/>
  <c r="AH3640" i="12"/>
  <c r="AI3640" i="12"/>
  <c r="AJ3640" i="12"/>
  <c r="AK3640" i="12"/>
  <c r="AL3640" i="12"/>
  <c r="AD3640" i="12"/>
  <c r="AE3640" i="12"/>
  <c r="AF3640" i="12"/>
  <c r="AG3640" i="12"/>
  <c r="AM3640" i="12"/>
  <c r="AI3628" i="12"/>
  <c r="AJ3628" i="12"/>
  <c r="AK3628" i="12"/>
  <c r="AL3628" i="12"/>
  <c r="AI3638" i="12"/>
  <c r="AE3637" i="12"/>
  <c r="AA3636" i="12"/>
  <c r="AF3634" i="12"/>
  <c r="AH3632" i="12"/>
  <c r="AD3631" i="12"/>
  <c r="AN3629" i="12"/>
  <c r="AF3628" i="12"/>
  <c r="AB3627" i="12"/>
  <c r="AH3625" i="12"/>
  <c r="AD3624" i="12"/>
  <c r="AN4049" i="12"/>
  <c r="AF4048" i="12"/>
  <c r="AB4047" i="12"/>
  <c r="AH4045" i="12"/>
  <c r="AC4044" i="12"/>
  <c r="AG4042" i="12"/>
  <c r="AB4041" i="12"/>
  <c r="AF4039" i="12"/>
  <c r="AA4038" i="12"/>
  <c r="AF4032" i="12"/>
  <c r="AG4029" i="12"/>
  <c r="AE4027" i="12"/>
  <c r="AH4024" i="12"/>
  <c r="AE4021" i="12"/>
  <c r="AH4017" i="12"/>
  <c r="AE4014" i="12"/>
  <c r="AE4012" i="12"/>
  <c r="AE4007" i="12"/>
  <c r="AH4005" i="12"/>
  <c r="AE4002" i="12"/>
  <c r="AN3996" i="12"/>
  <c r="AC3990" i="12"/>
  <c r="AI3980" i="12"/>
  <c r="AJ3953" i="12"/>
  <c r="AF3933" i="12"/>
  <c r="AM3962" i="12"/>
  <c r="AN3962" i="12"/>
  <c r="AA3962" i="12"/>
  <c r="AB3962" i="12"/>
  <c r="AC3962" i="12"/>
  <c r="AD3962" i="12"/>
  <c r="AE3962" i="12"/>
  <c r="AF3962" i="12"/>
  <c r="AG3962" i="12"/>
  <c r="AH3962" i="12"/>
  <c r="AI3962" i="12"/>
  <c r="AK3962" i="12"/>
  <c r="AL3962" i="12"/>
  <c r="AM3973" i="12"/>
  <c r="AN3973" i="12"/>
  <c r="AA3973" i="12"/>
  <c r="AC3973" i="12"/>
  <c r="AE3973" i="12"/>
  <c r="AF3973" i="12"/>
  <c r="AG3973" i="12"/>
  <c r="AH3973" i="12"/>
  <c r="AI3973" i="12"/>
  <c r="AJ3973" i="12"/>
  <c r="AK3973" i="12"/>
  <c r="AL3973" i="12"/>
  <c r="AB3973" i="12"/>
  <c r="AI4031" i="12"/>
  <c r="AJ4031" i="12"/>
  <c r="AK4031" i="12"/>
  <c r="AL4031" i="12"/>
  <c r="AM4031" i="12"/>
  <c r="AN4031" i="12"/>
  <c r="AA4031" i="12"/>
  <c r="AB4031" i="12"/>
  <c r="AC4031" i="12"/>
  <c r="AO4031" i="12" s="1"/>
  <c r="AM3951" i="12"/>
  <c r="AN3951" i="12"/>
  <c r="AA3951" i="12"/>
  <c r="AB3951" i="12"/>
  <c r="AC3951" i="12"/>
  <c r="AD3951" i="12"/>
  <c r="AE3951" i="12"/>
  <c r="AF3951" i="12"/>
  <c r="AG3951" i="12"/>
  <c r="AH3951" i="12"/>
  <c r="AI3951" i="12"/>
  <c r="AJ3951" i="12"/>
  <c r="AK3951" i="12"/>
  <c r="AL3951" i="12"/>
  <c r="AF3630" i="12"/>
  <c r="AA3937" i="12"/>
  <c r="AB3937" i="12"/>
  <c r="AC3937" i="12"/>
  <c r="AD3937" i="12"/>
  <c r="AE3937" i="12"/>
  <c r="AF3937" i="12"/>
  <c r="AG3937" i="12"/>
  <c r="AH3937" i="12"/>
  <c r="AI3937" i="12"/>
  <c r="AJ3937" i="12"/>
  <c r="AK3937" i="12"/>
  <c r="AL3937" i="12"/>
  <c r="AM3937" i="12"/>
  <c r="AN3937" i="12"/>
  <c r="AM3917" i="12"/>
  <c r="AN3917" i="12"/>
  <c r="AA3917" i="12"/>
  <c r="AH3917" i="12"/>
  <c r="AI3917" i="12"/>
  <c r="AJ3917" i="12"/>
  <c r="AK3917" i="12"/>
  <c r="AL3917" i="12"/>
  <c r="AC3917" i="12"/>
  <c r="AD3917" i="12"/>
  <c r="AB3917" i="12"/>
  <c r="AE3917" i="12"/>
  <c r="AF3917" i="12"/>
  <c r="AG3917" i="12"/>
  <c r="AM3869" i="12"/>
  <c r="AN3869" i="12"/>
  <c r="AA3869" i="12"/>
  <c r="AB3869" i="12"/>
  <c r="AC3869" i="12"/>
  <c r="AD3869" i="12"/>
  <c r="AE3869" i="12"/>
  <c r="AF3869" i="12"/>
  <c r="AG3869" i="12"/>
  <c r="AH3869" i="12"/>
  <c r="AI3869" i="12"/>
  <c r="AJ3869" i="12"/>
  <c r="AK3869" i="12"/>
  <c r="AL3869" i="12"/>
  <c r="AL3817" i="12"/>
  <c r="AM3817" i="12"/>
  <c r="AN3817" i="12"/>
  <c r="AI3817" i="12"/>
  <c r="AJ3817" i="12"/>
  <c r="AK3817" i="12"/>
  <c r="AA3817" i="12"/>
  <c r="AB3817" i="12"/>
  <c r="AC3817" i="12"/>
  <c r="AD3817" i="12"/>
  <c r="AH3817" i="12"/>
  <c r="AG3817" i="12"/>
  <c r="AE3817" i="12"/>
  <c r="AF3817" i="12"/>
  <c r="AI4022" i="12"/>
  <c r="AJ4022" i="12"/>
  <c r="AK4022" i="12"/>
  <c r="AL4022" i="12"/>
  <c r="AM4022" i="12"/>
  <c r="AN4022" i="12"/>
  <c r="AA4022" i="12"/>
  <c r="AB4022" i="12"/>
  <c r="AC4022" i="12"/>
  <c r="AO4022" i="12" s="1"/>
  <c r="AG4022" i="12"/>
  <c r="AI4037" i="12"/>
  <c r="AJ4037" i="12"/>
  <c r="AK4037" i="12"/>
  <c r="AL4037" i="12"/>
  <c r="AM4037" i="12"/>
  <c r="AA4037" i="12"/>
  <c r="AM3978" i="12"/>
  <c r="AN3978" i="12"/>
  <c r="AA3978" i="12"/>
  <c r="AC3978" i="12"/>
  <c r="AE3978" i="12"/>
  <c r="AF3978" i="12"/>
  <c r="AG3978" i="12"/>
  <c r="AH3978" i="12"/>
  <c r="AI3978" i="12"/>
  <c r="AJ3978" i="12"/>
  <c r="AK3978" i="12"/>
  <c r="AL3978" i="12"/>
  <c r="AB3978" i="12"/>
  <c r="AM3945" i="12"/>
  <c r="AN3945" i="12"/>
  <c r="AA3945" i="12"/>
  <c r="AB3945" i="12"/>
  <c r="AC3945" i="12"/>
  <c r="AD3945" i="12"/>
  <c r="AE3945" i="12"/>
  <c r="AF3945" i="12"/>
  <c r="AG3945" i="12"/>
  <c r="AH3945" i="12"/>
  <c r="AI3945" i="12"/>
  <c r="AJ3945" i="12"/>
  <c r="AK3945" i="12"/>
  <c r="AL3945" i="12"/>
  <c r="AM3878" i="12"/>
  <c r="AN3878" i="12"/>
  <c r="AA3878" i="12"/>
  <c r="AB3878" i="12"/>
  <c r="AC3878" i="12"/>
  <c r="AD3878" i="12"/>
  <c r="AE3878" i="12"/>
  <c r="AF3878" i="12"/>
  <c r="AG3878" i="12"/>
  <c r="AH3878" i="12"/>
  <c r="AI3878" i="12"/>
  <c r="AJ3878" i="12"/>
  <c r="AK3878" i="12"/>
  <c r="AL3878" i="12"/>
  <c r="AA3622" i="12"/>
  <c r="AN3622" i="12"/>
  <c r="AI4036" i="12"/>
  <c r="AJ4036" i="12"/>
  <c r="AK4036" i="12"/>
  <c r="AL4036" i="12"/>
  <c r="AM4036" i="12"/>
  <c r="AA4036" i="12"/>
  <c r="AB4036" i="12"/>
  <c r="AC4036" i="12"/>
  <c r="AI4011" i="12"/>
  <c r="AJ4011" i="12"/>
  <c r="AK4011" i="12"/>
  <c r="AL4011" i="12"/>
  <c r="AM4011" i="12"/>
  <c r="AN4011" i="12"/>
  <c r="AA4011" i="12"/>
  <c r="AB4011" i="12"/>
  <c r="AC4011" i="12"/>
  <c r="AG4011" i="12"/>
  <c r="AI4001" i="12"/>
  <c r="AJ4001" i="12"/>
  <c r="AK4001" i="12"/>
  <c r="AL4001" i="12"/>
  <c r="AM4001" i="12"/>
  <c r="AN4001" i="12"/>
  <c r="AA4001" i="12"/>
  <c r="AB4001" i="12"/>
  <c r="AC4001" i="12"/>
  <c r="AG4001" i="12"/>
  <c r="AM3991" i="12"/>
  <c r="AN3991" i="12"/>
  <c r="AA3991" i="12"/>
  <c r="AJ3991" i="12"/>
  <c r="AK3991" i="12"/>
  <c r="AL3991" i="12"/>
  <c r="AB3991" i="12"/>
  <c r="AC3991" i="12"/>
  <c r="AD3991" i="12"/>
  <c r="AH3991" i="12"/>
  <c r="AM3977" i="12"/>
  <c r="AN3977" i="12"/>
  <c r="AA3977" i="12"/>
  <c r="AC3977" i="12"/>
  <c r="AB3977" i="12"/>
  <c r="AD3977" i="12"/>
  <c r="AE3977" i="12"/>
  <c r="AF3977" i="12"/>
  <c r="AG3977" i="12"/>
  <c r="AH3977" i="12"/>
  <c r="AI3977" i="12"/>
  <c r="AM3965" i="12"/>
  <c r="AN3965" i="12"/>
  <c r="AA3965" i="12"/>
  <c r="AB3965" i="12"/>
  <c r="AC3965" i="12"/>
  <c r="AD3965" i="12"/>
  <c r="AE3965" i="12"/>
  <c r="AF3965" i="12"/>
  <c r="AG3965" i="12"/>
  <c r="AH3965" i="12"/>
  <c r="AI3965" i="12"/>
  <c r="AJ3965" i="12"/>
  <c r="AK3965" i="12"/>
  <c r="AL3965" i="12"/>
  <c r="AM3944" i="12"/>
  <c r="AN3944" i="12"/>
  <c r="AA3944" i="12"/>
  <c r="AB3944" i="12"/>
  <c r="AC3944" i="12"/>
  <c r="AD3944" i="12"/>
  <c r="AE3944" i="12"/>
  <c r="AF3944" i="12"/>
  <c r="AG3944" i="12"/>
  <c r="AH3944" i="12"/>
  <c r="AI3944" i="12"/>
  <c r="AJ3944" i="12"/>
  <c r="AK3944" i="12"/>
  <c r="AL3944" i="12"/>
  <c r="AM3905" i="12"/>
  <c r="AN3905" i="12"/>
  <c r="AA3905" i="12"/>
  <c r="AD3905" i="12"/>
  <c r="AE3905" i="12"/>
  <c r="AF3905" i="12"/>
  <c r="AG3905" i="12"/>
  <c r="AH3905" i="12"/>
  <c r="AI3905" i="12"/>
  <c r="AJ3905" i="12"/>
  <c r="AK3905" i="12"/>
  <c r="AB3905" i="12"/>
  <c r="AC3905" i="12"/>
  <c r="AL3905" i="12"/>
  <c r="AM3891" i="12"/>
  <c r="AN3891" i="12"/>
  <c r="AA3891" i="12"/>
  <c r="AB3891" i="12"/>
  <c r="AI3891" i="12"/>
  <c r="AJ3891" i="12"/>
  <c r="AK3891" i="12"/>
  <c r="AL3891" i="12"/>
  <c r="AD3891" i="12"/>
  <c r="AE3891" i="12"/>
  <c r="AC3891" i="12"/>
  <c r="AF3891" i="12"/>
  <c r="AG3891" i="12"/>
  <c r="AH3891" i="12"/>
  <c r="AM3880" i="12"/>
  <c r="AN3880" i="12"/>
  <c r="AA3880" i="12"/>
  <c r="AB3880" i="12"/>
  <c r="AI3880" i="12"/>
  <c r="AJ3880" i="12"/>
  <c r="AK3880" i="12"/>
  <c r="AL3880" i="12"/>
  <c r="AD3880" i="12"/>
  <c r="AE3880" i="12"/>
  <c r="AC3880" i="12"/>
  <c r="AG3880" i="12"/>
  <c r="AH3880" i="12"/>
  <c r="AM3877" i="12"/>
  <c r="AN3877" i="12"/>
  <c r="AA3877" i="12"/>
  <c r="AB3877" i="12"/>
  <c r="AC3877" i="12"/>
  <c r="AD3877" i="12"/>
  <c r="AE3877" i="12"/>
  <c r="AF3877" i="12"/>
  <c r="AH3877" i="12"/>
  <c r="AI3877" i="12"/>
  <c r="AG3877" i="12"/>
  <c r="AJ3877" i="12"/>
  <c r="AK3877" i="12"/>
  <c r="AL3877" i="12"/>
  <c r="AD3862" i="12"/>
  <c r="AF3862" i="12"/>
  <c r="AN3862" i="12"/>
  <c r="AA3862" i="12"/>
  <c r="AB3862" i="12"/>
  <c r="AC3862" i="12"/>
  <c r="AE3862" i="12"/>
  <c r="AG3862" i="12"/>
  <c r="AH3862" i="12"/>
  <c r="AI3862" i="12"/>
  <c r="AJ3862" i="12"/>
  <c r="AL3862" i="12"/>
  <c r="AM3862" i="12"/>
  <c r="AK3862" i="12"/>
  <c r="AD3853" i="12"/>
  <c r="AE3853" i="12"/>
  <c r="AF3853" i="12"/>
  <c r="AA3853" i="12"/>
  <c r="AB3853" i="12"/>
  <c r="AC3853" i="12"/>
  <c r="AO3853" i="12" s="1"/>
  <c r="AG3853" i="12"/>
  <c r="AH3853" i="12"/>
  <c r="AI3853" i="12"/>
  <c r="AN3853" i="12"/>
  <c r="AJ3853" i="12"/>
  <c r="AK3853" i="12"/>
  <c r="AL3853" i="12"/>
  <c r="AM3853" i="12"/>
  <c r="AD3841" i="12"/>
  <c r="AE3841" i="12"/>
  <c r="AF3841" i="12"/>
  <c r="AG3841" i="12"/>
  <c r="AC3841" i="12"/>
  <c r="AH3841" i="12"/>
  <c r="AI3841" i="12"/>
  <c r="AJ3841" i="12"/>
  <c r="AK3841" i="12"/>
  <c r="AL3841" i="12"/>
  <c r="AM3841" i="12"/>
  <c r="AN3841" i="12"/>
  <c r="AB3841" i="12"/>
  <c r="AA3841" i="12"/>
  <c r="AL3830" i="12"/>
  <c r="AJ3830" i="12"/>
  <c r="AK3830" i="12"/>
  <c r="AM3830" i="12"/>
  <c r="AN3830" i="12"/>
  <c r="AA3830" i="12"/>
  <c r="AB3830" i="12"/>
  <c r="AC3830" i="12"/>
  <c r="AD3830" i="12"/>
  <c r="AE3830" i="12"/>
  <c r="AH3830" i="12"/>
  <c r="AI3830" i="12"/>
  <c r="AF3830" i="12"/>
  <c r="AG3830" i="12"/>
  <c r="AL3823" i="12"/>
  <c r="AM3823" i="12"/>
  <c r="AN3823" i="12"/>
  <c r="AE3823" i="12"/>
  <c r="AF3823" i="12"/>
  <c r="AG3823" i="12"/>
  <c r="AH3823" i="12"/>
  <c r="AI3823" i="12"/>
  <c r="AJ3823" i="12"/>
  <c r="AK3823" i="12"/>
  <c r="AA3823" i="12"/>
  <c r="AB3823" i="12"/>
  <c r="AC3823" i="12"/>
  <c r="AD3823" i="12"/>
  <c r="AL3812" i="12"/>
  <c r="AM3812" i="12"/>
  <c r="AN3812" i="12"/>
  <c r="AE3812" i="12"/>
  <c r="AF3812" i="12"/>
  <c r="AG3812" i="12"/>
  <c r="AH3812" i="12"/>
  <c r="AI3812" i="12"/>
  <c r="AJ3812" i="12"/>
  <c r="AK3812" i="12"/>
  <c r="AA3812" i="12"/>
  <c r="AB3812" i="12"/>
  <c r="AC3812" i="12"/>
  <c r="AD3812" i="12"/>
  <c r="AL3801" i="12"/>
  <c r="AM3801" i="12"/>
  <c r="AN3801" i="12"/>
  <c r="AE3801" i="12"/>
  <c r="AF3801" i="12"/>
  <c r="AG3801" i="12"/>
  <c r="AH3801" i="12"/>
  <c r="AI3801" i="12"/>
  <c r="AJ3801" i="12"/>
  <c r="AK3801" i="12"/>
  <c r="AA3801" i="12"/>
  <c r="AB3801" i="12"/>
  <c r="AC3801" i="12"/>
  <c r="AD3801" i="12"/>
  <c r="AL3795" i="12"/>
  <c r="AM3795" i="12"/>
  <c r="AN3795" i="12"/>
  <c r="AA3795" i="12"/>
  <c r="AB3795" i="12"/>
  <c r="AC3795" i="12"/>
  <c r="AO3795" i="12" s="1"/>
  <c r="AE3795" i="12"/>
  <c r="AF3795" i="12"/>
  <c r="AI3795" i="12"/>
  <c r="AJ3795" i="12"/>
  <c r="AK3795" i="12"/>
  <c r="AH3795" i="12"/>
  <c r="AD3795" i="12"/>
  <c r="AG3795" i="12"/>
  <c r="AB3782" i="12"/>
  <c r="AG3782" i="12"/>
  <c r="AH3782" i="12"/>
  <c r="AI3782" i="12"/>
  <c r="AJ3782" i="12"/>
  <c r="AK3782" i="12"/>
  <c r="AL3782" i="12"/>
  <c r="AN3782" i="12"/>
  <c r="AD3782" i="12"/>
  <c r="AE3782" i="12"/>
  <c r="AF3782" i="12"/>
  <c r="AM3782" i="12"/>
  <c r="AA3782" i="12"/>
  <c r="AC3782" i="12"/>
  <c r="AB3770" i="12"/>
  <c r="AC3770" i="12"/>
  <c r="AE3770" i="12"/>
  <c r="AA3770" i="12"/>
  <c r="AD3770" i="12"/>
  <c r="AF3770" i="12"/>
  <c r="AG3770" i="12"/>
  <c r="AH3770" i="12"/>
  <c r="AI3770" i="12"/>
  <c r="AK3770" i="12"/>
  <c r="AL3770" i="12"/>
  <c r="AM3770" i="12"/>
  <c r="AN3770" i="12"/>
  <c r="AJ3770" i="12"/>
  <c r="AE3761" i="12"/>
  <c r="AA3761" i="12"/>
  <c r="AB3761" i="12"/>
  <c r="AC3761" i="12"/>
  <c r="AO3761" i="12" s="1"/>
  <c r="AD3761" i="12"/>
  <c r="AF3761" i="12"/>
  <c r="AG3761" i="12"/>
  <c r="AH3761" i="12"/>
  <c r="AI3761" i="12"/>
  <c r="AJ3761" i="12"/>
  <c r="AK3761" i="12"/>
  <c r="AL3761" i="12"/>
  <c r="AM3761" i="12"/>
  <c r="AN3761" i="12"/>
  <c r="AE3748" i="12"/>
  <c r="AA3748" i="12"/>
  <c r="AB3748" i="12"/>
  <c r="AC3748" i="12"/>
  <c r="AO3748" i="12" s="1"/>
  <c r="AD3748" i="12"/>
  <c r="AJ3748" i="12"/>
  <c r="AK3748" i="12"/>
  <c r="AL3748" i="12"/>
  <c r="AM3748" i="12"/>
  <c r="AN3748" i="12"/>
  <c r="AF3748" i="12"/>
  <c r="AG3748" i="12"/>
  <c r="AH3748" i="12"/>
  <c r="AI3748" i="12"/>
  <c r="AE3741" i="12"/>
  <c r="AF3741" i="12"/>
  <c r="AG3741" i="12"/>
  <c r="AI3741" i="12"/>
  <c r="AJ3741" i="12"/>
  <c r="AK3741" i="12"/>
  <c r="AL3741" i="12"/>
  <c r="AA3741" i="12"/>
  <c r="AB3741" i="12"/>
  <c r="AC3741" i="12"/>
  <c r="AO3741" i="12" s="1"/>
  <c r="AD3741" i="12"/>
  <c r="AH3741" i="12"/>
  <c r="AM3741" i="12"/>
  <c r="AN3741" i="12"/>
  <c r="AD3726" i="12"/>
  <c r="AE3726" i="12"/>
  <c r="AG3726" i="12"/>
  <c r="AH3726" i="12"/>
  <c r="AI3726" i="12"/>
  <c r="AJ3726" i="12"/>
  <c r="AA3726" i="12"/>
  <c r="AB3726" i="12"/>
  <c r="AF3726" i="12"/>
  <c r="AK3726" i="12"/>
  <c r="AL3726" i="12"/>
  <c r="AM3726" i="12"/>
  <c r="AN3726" i="12"/>
  <c r="AC3726" i="12"/>
  <c r="AN3695" i="12"/>
  <c r="AD3695" i="12"/>
  <c r="AE3695" i="12"/>
  <c r="AF3695" i="12"/>
  <c r="AG3695" i="12"/>
  <c r="AH3695" i="12"/>
  <c r="AI3695" i="12"/>
  <c r="AJ3695" i="12"/>
  <c r="AK3695" i="12"/>
  <c r="AL3695" i="12"/>
  <c r="AM3695" i="12"/>
  <c r="AA3695" i="12"/>
  <c r="AB3695" i="12"/>
  <c r="AC3695" i="12"/>
  <c r="AN3681" i="12"/>
  <c r="AA3681" i="12"/>
  <c r="AB3681" i="12"/>
  <c r="AC3681" i="12"/>
  <c r="AD3681" i="12"/>
  <c r="AE3681" i="12"/>
  <c r="AF3681" i="12"/>
  <c r="AG3681" i="12"/>
  <c r="AH3681" i="12"/>
  <c r="AJ3681" i="12"/>
  <c r="AK3681" i="12"/>
  <c r="AL3681" i="12"/>
  <c r="AM3681" i="12"/>
  <c r="AI3681" i="12"/>
  <c r="AN3667" i="12"/>
  <c r="AA3667" i="12"/>
  <c r="AB3667" i="12"/>
  <c r="AC3667" i="12"/>
  <c r="AD3667" i="12"/>
  <c r="AE3667" i="12"/>
  <c r="AF3667" i="12"/>
  <c r="AG3667" i="12"/>
  <c r="AH3667" i="12"/>
  <c r="AI3667" i="12"/>
  <c r="AJ3667" i="12"/>
  <c r="AK3667" i="12"/>
  <c r="AL3667" i="12"/>
  <c r="AM3667" i="12"/>
  <c r="AN3653" i="12"/>
  <c r="AA3653" i="12"/>
  <c r="AB3653" i="12"/>
  <c r="AC3653" i="12"/>
  <c r="AD3653" i="12"/>
  <c r="AE3653" i="12"/>
  <c r="AF3653" i="12"/>
  <c r="AG3653" i="12"/>
  <c r="AH3653" i="12"/>
  <c r="AI3653" i="12"/>
  <c r="AJ3653" i="12"/>
  <c r="AK3653" i="12"/>
  <c r="AL3653" i="12"/>
  <c r="AM3653" i="12"/>
  <c r="AI3627" i="12"/>
  <c r="AJ3627" i="12"/>
  <c r="AK3627" i="12"/>
  <c r="AL3627" i="12"/>
  <c r="AF3622" i="12"/>
  <c r="AH3638" i="12"/>
  <c r="AD3637" i="12"/>
  <c r="AN3635" i="12"/>
  <c r="AE3634" i="12"/>
  <c r="AG3632" i="12"/>
  <c r="AC3631" i="12"/>
  <c r="AM3629" i="12"/>
  <c r="AE3628" i="12"/>
  <c r="AA3627" i="12"/>
  <c r="AG3625" i="12"/>
  <c r="AC3624" i="12"/>
  <c r="AE4048" i="12"/>
  <c r="AG4045" i="12"/>
  <c r="AB4044" i="12"/>
  <c r="AA4041" i="12"/>
  <c r="AE4039" i="12"/>
  <c r="AN4037" i="12"/>
  <c r="AE4032" i="12"/>
  <c r="AF4029" i="12"/>
  <c r="AF4024" i="12"/>
  <c r="AF4017" i="12"/>
  <c r="AD4014" i="12"/>
  <c r="AD4007" i="12"/>
  <c r="AF4005" i="12"/>
  <c r="AD4002" i="12"/>
  <c r="AL3996" i="12"/>
  <c r="AL3984" i="12"/>
  <c r="AH3980" i="12"/>
  <c r="AK3952" i="12"/>
  <c r="AH3928" i="12"/>
  <c r="AM3974" i="12"/>
  <c r="AN3974" i="12"/>
  <c r="AA3974" i="12"/>
  <c r="AC3974" i="12"/>
  <c r="AE3974" i="12"/>
  <c r="AF3974" i="12"/>
  <c r="AG3974" i="12"/>
  <c r="AB3974" i="12"/>
  <c r="AD3974" i="12"/>
  <c r="AH3974" i="12"/>
  <c r="AI3974" i="12"/>
  <c r="AJ3974" i="12"/>
  <c r="AA3939" i="12"/>
  <c r="AB3939" i="12"/>
  <c r="AG3939" i="12"/>
  <c r="AH3939" i="12"/>
  <c r="AI3939" i="12"/>
  <c r="AJ3939" i="12"/>
  <c r="AK3939" i="12"/>
  <c r="AL3939" i="12"/>
  <c r="AM3939" i="12"/>
  <c r="AN3939" i="12"/>
  <c r="AC3939" i="12"/>
  <c r="AF3939" i="12"/>
  <c r="AI4006" i="12"/>
  <c r="AJ4006" i="12"/>
  <c r="AK4006" i="12"/>
  <c r="AL4006" i="12"/>
  <c r="AM4006" i="12"/>
  <c r="AN4006" i="12"/>
  <c r="AA4006" i="12"/>
  <c r="AB4006" i="12"/>
  <c r="AC4006" i="12"/>
  <c r="AG4006" i="12"/>
  <c r="AI4042" i="12"/>
  <c r="AJ4042" i="12"/>
  <c r="AK4042" i="12"/>
  <c r="AL4042" i="12"/>
  <c r="AM4042" i="12"/>
  <c r="AM3950" i="12"/>
  <c r="AN3950" i="12"/>
  <c r="AA3950" i="12"/>
  <c r="AB3950" i="12"/>
  <c r="AC3950" i="12"/>
  <c r="AD3950" i="12"/>
  <c r="AE3950" i="12"/>
  <c r="AF3950" i="12"/>
  <c r="AG3950" i="12"/>
  <c r="AH3950" i="12"/>
  <c r="AI3950" i="12"/>
  <c r="AJ3950" i="12"/>
  <c r="AK3950" i="12"/>
  <c r="AL3950" i="12"/>
  <c r="AM3924" i="12"/>
  <c r="AH3924" i="12"/>
  <c r="AI3924" i="12"/>
  <c r="AJ3924" i="12"/>
  <c r="AK3924" i="12"/>
  <c r="AL3924" i="12"/>
  <c r="AA3924" i="12"/>
  <c r="AN3924" i="12"/>
  <c r="AB3924" i="12"/>
  <c r="AC3924" i="12"/>
  <c r="AD3924" i="12"/>
  <c r="AE3924" i="12"/>
  <c r="AF3924" i="12"/>
  <c r="AG3924" i="12"/>
  <c r="AM3910" i="12"/>
  <c r="AN3910" i="12"/>
  <c r="AA3910" i="12"/>
  <c r="AH3910" i="12"/>
  <c r="AI3910" i="12"/>
  <c r="AJ3910" i="12"/>
  <c r="AK3910" i="12"/>
  <c r="AL3910" i="12"/>
  <c r="AC3910" i="12"/>
  <c r="AD3910" i="12"/>
  <c r="AF3910" i="12"/>
  <c r="AG3910" i="12"/>
  <c r="AB3910" i="12"/>
  <c r="AE3910" i="12"/>
  <c r="AB3775" i="12"/>
  <c r="AM3775" i="12"/>
  <c r="AN3775" i="12"/>
  <c r="AA3775" i="12"/>
  <c r="AC3775" i="12"/>
  <c r="AO3775" i="12" s="1"/>
  <c r="AD3775" i="12"/>
  <c r="AF3775" i="12"/>
  <c r="AG3775" i="12"/>
  <c r="AH3775" i="12"/>
  <c r="AE3775" i="12"/>
  <c r="AI3775" i="12"/>
  <c r="AJ3775" i="12"/>
  <c r="AK3775" i="12"/>
  <c r="AL3775" i="12"/>
  <c r="AF3940" i="12"/>
  <c r="AL3634" i="12"/>
  <c r="AM3635" i="12"/>
  <c r="AM3993" i="12"/>
  <c r="AN3993" i="12"/>
  <c r="AA3993" i="12"/>
  <c r="AB3993" i="12"/>
  <c r="AC3993" i="12"/>
  <c r="AO3993" i="12" s="1"/>
  <c r="AD3993" i="12"/>
  <c r="AE3993" i="12"/>
  <c r="AF3993" i="12"/>
  <c r="AG3993" i="12"/>
  <c r="AH3993" i="12"/>
  <c r="AI3993" i="12"/>
  <c r="AJ3993" i="12"/>
  <c r="AM3992" i="12"/>
  <c r="AN3992" i="12"/>
  <c r="AA3992" i="12"/>
  <c r="AB3992" i="12"/>
  <c r="AC3992" i="12"/>
  <c r="AD3992" i="12"/>
  <c r="AE3992" i="12"/>
  <c r="AF3992" i="12"/>
  <c r="AG3992" i="12"/>
  <c r="AK3992" i="12"/>
  <c r="AD3842" i="12"/>
  <c r="AE3842" i="12"/>
  <c r="AF3842" i="12"/>
  <c r="AG3842" i="12"/>
  <c r="AK3842" i="12"/>
  <c r="AL3842" i="12"/>
  <c r="AM3842" i="12"/>
  <c r="AN3842" i="12"/>
  <c r="AA3842" i="12"/>
  <c r="AJ3842" i="12"/>
  <c r="AB3842" i="12"/>
  <c r="AC3842" i="12"/>
  <c r="AH3842" i="12"/>
  <c r="AI3842" i="12"/>
  <c r="AI4049" i="12"/>
  <c r="AJ4049" i="12"/>
  <c r="AK4049" i="12"/>
  <c r="AL4049" i="12"/>
  <c r="AI4019" i="12"/>
  <c r="AJ4019" i="12"/>
  <c r="AK4019" i="12"/>
  <c r="AL4019" i="12"/>
  <c r="AM4019" i="12"/>
  <c r="AN4019" i="12"/>
  <c r="AA4019" i="12"/>
  <c r="AB4019" i="12"/>
  <c r="AC4019" i="12"/>
  <c r="AG4019" i="12"/>
  <c r="AI4010" i="12"/>
  <c r="AJ4010" i="12"/>
  <c r="AK4010" i="12"/>
  <c r="AL4010" i="12"/>
  <c r="AM4010" i="12"/>
  <c r="AN4010" i="12"/>
  <c r="AA4010" i="12"/>
  <c r="AB4010" i="12"/>
  <c r="AC4010" i="12"/>
  <c r="AO4010" i="12" s="1"/>
  <c r="AG4010" i="12"/>
  <c r="AI4000" i="12"/>
  <c r="AJ4000" i="12"/>
  <c r="AK4000" i="12"/>
  <c r="AL4000" i="12"/>
  <c r="AM4000" i="12"/>
  <c r="AN4000" i="12"/>
  <c r="AA4000" i="12"/>
  <c r="AB4000" i="12"/>
  <c r="AC4000" i="12"/>
  <c r="AO4000" i="12" s="1"/>
  <c r="AG4000" i="12"/>
  <c r="AM3990" i="12"/>
  <c r="AN3990" i="12"/>
  <c r="AA3990" i="12"/>
  <c r="AG3990" i="12"/>
  <c r="AH3990" i="12"/>
  <c r="AI3990" i="12"/>
  <c r="AJ3990" i="12"/>
  <c r="AK3990" i="12"/>
  <c r="AL3990" i="12"/>
  <c r="AE3990" i="12"/>
  <c r="AM3964" i="12"/>
  <c r="AN3964" i="12"/>
  <c r="AA3964" i="12"/>
  <c r="AB3964" i="12"/>
  <c r="AC3964" i="12"/>
  <c r="AD3964" i="12"/>
  <c r="AE3964" i="12"/>
  <c r="AF3964" i="12"/>
  <c r="AG3964" i="12"/>
  <c r="AH3964" i="12"/>
  <c r="AI3964" i="12"/>
  <c r="AK3964" i="12"/>
  <c r="AM3957" i="12"/>
  <c r="AN3957" i="12"/>
  <c r="AA3957" i="12"/>
  <c r="AB3957" i="12"/>
  <c r="AC3957" i="12"/>
  <c r="AD3957" i="12"/>
  <c r="AE3957" i="12"/>
  <c r="AF3957" i="12"/>
  <c r="AG3957" i="12"/>
  <c r="AH3957" i="12"/>
  <c r="AI3957" i="12"/>
  <c r="AK3957" i="12"/>
  <c r="AN3931" i="12"/>
  <c r="AA3931" i="12"/>
  <c r="AB3931" i="12"/>
  <c r="AD3931" i="12"/>
  <c r="AJ3931" i="12"/>
  <c r="AK3931" i="12"/>
  <c r="AL3931" i="12"/>
  <c r="AM3931" i="12"/>
  <c r="AC3931" i="12"/>
  <c r="AE3931" i="12"/>
  <c r="AF3931" i="12"/>
  <c r="AG3931" i="12"/>
  <c r="AH3931" i="12"/>
  <c r="AI3931" i="12"/>
  <c r="AM3915" i="12"/>
  <c r="AN3915" i="12"/>
  <c r="AA3915" i="12"/>
  <c r="AB3915" i="12"/>
  <c r="AC3915" i="12"/>
  <c r="AD3915" i="12"/>
  <c r="AE3915" i="12"/>
  <c r="AG3915" i="12"/>
  <c r="AH3915" i="12"/>
  <c r="AJ3915" i="12"/>
  <c r="AK3915" i="12"/>
  <c r="AF3915" i="12"/>
  <c r="AI3915" i="12"/>
  <c r="AL3915" i="12"/>
  <c r="AM3904" i="12"/>
  <c r="AN3904" i="12"/>
  <c r="AA3904" i="12"/>
  <c r="AB3904" i="12"/>
  <c r="AC3904" i="12"/>
  <c r="AD3904" i="12"/>
  <c r="AE3904" i="12"/>
  <c r="AF3904" i="12"/>
  <c r="AG3904" i="12"/>
  <c r="AH3904" i="12"/>
  <c r="AJ3904" i="12"/>
  <c r="AK3904" i="12"/>
  <c r="AI3904" i="12"/>
  <c r="AL3904" i="12"/>
  <c r="AM3890" i="12"/>
  <c r="AN3890" i="12"/>
  <c r="AA3890" i="12"/>
  <c r="AB3890" i="12"/>
  <c r="AE3890" i="12"/>
  <c r="AF3890" i="12"/>
  <c r="AG3890" i="12"/>
  <c r="AH3890" i="12"/>
  <c r="AI3890" i="12"/>
  <c r="AJ3890" i="12"/>
  <c r="AK3890" i="12"/>
  <c r="AL3890" i="12"/>
  <c r="AC3890" i="12"/>
  <c r="AD3890" i="12"/>
  <c r="AM3876" i="12"/>
  <c r="AN3876" i="12"/>
  <c r="AA3876" i="12"/>
  <c r="AB3876" i="12"/>
  <c r="AC3876" i="12"/>
  <c r="AD3876" i="12"/>
  <c r="AE3876" i="12"/>
  <c r="AF3876" i="12"/>
  <c r="AG3876" i="12"/>
  <c r="AH3876" i="12"/>
  <c r="AI3876" i="12"/>
  <c r="AJ3876" i="12"/>
  <c r="AK3876" i="12"/>
  <c r="AL3876" i="12"/>
  <c r="AD3861" i="12"/>
  <c r="AE3861" i="12"/>
  <c r="AF3861" i="12"/>
  <c r="AL3861" i="12"/>
  <c r="AM3861" i="12"/>
  <c r="AN3861" i="12"/>
  <c r="AA3861" i="12"/>
  <c r="AB3861" i="12"/>
  <c r="AC3861" i="12"/>
  <c r="AO3861" i="12" s="1"/>
  <c r="AG3861" i="12"/>
  <c r="AH3861" i="12"/>
  <c r="AI3861" i="12"/>
  <c r="AJ3861" i="12"/>
  <c r="AK3861" i="12"/>
  <c r="AD3852" i="12"/>
  <c r="AE3852" i="12"/>
  <c r="AF3852" i="12"/>
  <c r="AL3852" i="12"/>
  <c r="AM3852" i="12"/>
  <c r="AN3852" i="12"/>
  <c r="AA3852" i="12"/>
  <c r="AB3852" i="12"/>
  <c r="AC3852" i="12"/>
  <c r="AO3852" i="12" s="1"/>
  <c r="AK3852" i="12"/>
  <c r="AG3852" i="12"/>
  <c r="AH3852" i="12"/>
  <c r="AI3852" i="12"/>
  <c r="AJ3852" i="12"/>
  <c r="AD3840" i="12"/>
  <c r="AE3840" i="12"/>
  <c r="AF3840" i="12"/>
  <c r="AG3840" i="12"/>
  <c r="AA3840" i="12"/>
  <c r="AB3840" i="12"/>
  <c r="AC3840" i="12"/>
  <c r="AO3840" i="12" s="1"/>
  <c r="AH3840" i="12"/>
  <c r="AI3840" i="12"/>
  <c r="AJ3840" i="12"/>
  <c r="AK3840" i="12"/>
  <c r="AN3840" i="12"/>
  <c r="AL3840" i="12"/>
  <c r="AM3840" i="12"/>
  <c r="AL3822" i="12"/>
  <c r="AM3822" i="12"/>
  <c r="AN3822" i="12"/>
  <c r="AB3822" i="12"/>
  <c r="AC3822" i="12"/>
  <c r="AD3822" i="12"/>
  <c r="AE3822" i="12"/>
  <c r="AF3822" i="12"/>
  <c r="AG3822" i="12"/>
  <c r="AH3822" i="12"/>
  <c r="AI3822" i="12"/>
  <c r="AJ3822" i="12"/>
  <c r="AK3822" i="12"/>
  <c r="AA3822" i="12"/>
  <c r="AL3811" i="12"/>
  <c r="AM3811" i="12"/>
  <c r="AN3811" i="12"/>
  <c r="AB3811" i="12"/>
  <c r="AC3811" i="12"/>
  <c r="AD3811" i="12"/>
  <c r="AE3811" i="12"/>
  <c r="AF3811" i="12"/>
  <c r="AG3811" i="12"/>
  <c r="AH3811" i="12"/>
  <c r="AI3811" i="12"/>
  <c r="AJ3811" i="12"/>
  <c r="AK3811" i="12"/>
  <c r="AA3811" i="12"/>
  <c r="AL3800" i="12"/>
  <c r="AM3800" i="12"/>
  <c r="AN3800" i="12"/>
  <c r="AB3800" i="12"/>
  <c r="AC3800" i="12"/>
  <c r="AD3800" i="12"/>
  <c r="AE3800" i="12"/>
  <c r="AF3800" i="12"/>
  <c r="AG3800" i="12"/>
  <c r="AH3800" i="12"/>
  <c r="AI3800" i="12"/>
  <c r="AJ3800" i="12"/>
  <c r="AK3800" i="12"/>
  <c r="AA3800" i="12"/>
  <c r="AB3781" i="12"/>
  <c r="AF3781" i="12"/>
  <c r="AG3781" i="12"/>
  <c r="AH3781" i="12"/>
  <c r="AI3781" i="12"/>
  <c r="AJ3781" i="12"/>
  <c r="AK3781" i="12"/>
  <c r="AM3781" i="12"/>
  <c r="AN3781" i="12"/>
  <c r="AA3781" i="12"/>
  <c r="AC3781" i="12"/>
  <c r="AD3781" i="12"/>
  <c r="AE3781" i="12"/>
  <c r="AL3781" i="12"/>
  <c r="AB3769" i="12"/>
  <c r="AC3769" i="12"/>
  <c r="AE3769" i="12"/>
  <c r="AA3769" i="12"/>
  <c r="AD3769" i="12"/>
  <c r="AF3769" i="12"/>
  <c r="AH3769" i="12"/>
  <c r="AI3769" i="12"/>
  <c r="AJ3769" i="12"/>
  <c r="AK3769" i="12"/>
  <c r="AL3769" i="12"/>
  <c r="AG3769" i="12"/>
  <c r="AM3769" i="12"/>
  <c r="AN3769" i="12"/>
  <c r="AE3760" i="12"/>
  <c r="AA3760" i="12"/>
  <c r="AB3760" i="12"/>
  <c r="AC3760" i="12"/>
  <c r="AO3760" i="12" s="1"/>
  <c r="AD3760" i="12"/>
  <c r="AF3760" i="12"/>
  <c r="AG3760" i="12"/>
  <c r="AH3760" i="12"/>
  <c r="AI3760" i="12"/>
  <c r="AJ3760" i="12"/>
  <c r="AK3760" i="12"/>
  <c r="AL3760" i="12"/>
  <c r="AM3760" i="12"/>
  <c r="AN3760" i="12"/>
  <c r="AE3740" i="12"/>
  <c r="AF3740" i="12"/>
  <c r="AG3740" i="12"/>
  <c r="AC3740" i="12"/>
  <c r="AO3740" i="12" s="1"/>
  <c r="AD3740" i="12"/>
  <c r="AH3740" i="12"/>
  <c r="AI3740" i="12"/>
  <c r="AM3740" i="12"/>
  <c r="AA3740" i="12"/>
  <c r="AB3740" i="12"/>
  <c r="AJ3740" i="12"/>
  <c r="AK3740" i="12"/>
  <c r="AL3740" i="12"/>
  <c r="AN3740" i="12"/>
  <c r="AD3725" i="12"/>
  <c r="AE3725" i="12"/>
  <c r="AC3725" i="12"/>
  <c r="AO3725" i="12" s="1"/>
  <c r="AF3725" i="12"/>
  <c r="AG3725" i="12"/>
  <c r="AH3725" i="12"/>
  <c r="AM3725" i="12"/>
  <c r="AN3725" i="12"/>
  <c r="AA3725" i="12"/>
  <c r="AB3725" i="12"/>
  <c r="AJ3725" i="12"/>
  <c r="AK3725" i="12"/>
  <c r="AL3725" i="12"/>
  <c r="AI3725" i="12"/>
  <c r="AN3706" i="12"/>
  <c r="AC3706" i="12"/>
  <c r="AD3706" i="12"/>
  <c r="AE3706" i="12"/>
  <c r="AF3706" i="12"/>
  <c r="AH3706" i="12"/>
  <c r="AI3706" i="12"/>
  <c r="AJ3706" i="12"/>
  <c r="AK3706" i="12"/>
  <c r="AL3706" i="12"/>
  <c r="AM3706" i="12"/>
  <c r="AA3706" i="12"/>
  <c r="AB3706" i="12"/>
  <c r="AG3706" i="12"/>
  <c r="AN3694" i="12"/>
  <c r="AC3694" i="12"/>
  <c r="AD3694" i="12"/>
  <c r="AE3694" i="12"/>
  <c r="AF3694" i="12"/>
  <c r="AG3694" i="12"/>
  <c r="AA3694" i="12"/>
  <c r="AB3694" i="12"/>
  <c r="AH3694" i="12"/>
  <c r="AI3694" i="12"/>
  <c r="AJ3694" i="12"/>
  <c r="AK3694" i="12"/>
  <c r="AL3694" i="12"/>
  <c r="AM3694" i="12"/>
  <c r="AN3680" i="12"/>
  <c r="AA3680" i="12"/>
  <c r="AB3680" i="12"/>
  <c r="AC3680" i="12"/>
  <c r="AO3680" i="12" s="1"/>
  <c r="AD3680" i="12"/>
  <c r="AE3680" i="12"/>
  <c r="AF3680" i="12"/>
  <c r="AG3680" i="12"/>
  <c r="AH3680" i="12"/>
  <c r="AI3680" i="12"/>
  <c r="AM3680" i="12"/>
  <c r="AJ3680" i="12"/>
  <c r="AK3680" i="12"/>
  <c r="AL3680" i="12"/>
  <c r="AN3666" i="12"/>
  <c r="AA3666" i="12"/>
  <c r="AB3666" i="12"/>
  <c r="AC3666" i="12"/>
  <c r="AD3666" i="12"/>
  <c r="AG3666" i="12"/>
  <c r="AH3666" i="12"/>
  <c r="AI3666" i="12"/>
  <c r="AJ3666" i="12"/>
  <c r="AK3666" i="12"/>
  <c r="AL3666" i="12"/>
  <c r="AM3666" i="12"/>
  <c r="AE3666" i="12"/>
  <c r="AF3666" i="12"/>
  <c r="AN3652" i="12"/>
  <c r="AA3652" i="12"/>
  <c r="AB3652" i="12"/>
  <c r="AC3652" i="12"/>
  <c r="AD3652" i="12"/>
  <c r="AM3652" i="12"/>
  <c r="AE3652" i="12"/>
  <c r="AF3652" i="12"/>
  <c r="AG3652" i="12"/>
  <c r="AK3652" i="12"/>
  <c r="AH3652" i="12"/>
  <c r="AI3652" i="12"/>
  <c r="AJ3652" i="12"/>
  <c r="AL3652" i="12"/>
  <c r="AJ3639" i="12"/>
  <c r="AK3639" i="12"/>
  <c r="AL3639" i="12"/>
  <c r="AM3639" i="12"/>
  <c r="AI3626" i="12"/>
  <c r="AJ3626" i="12"/>
  <c r="AK3626" i="12"/>
  <c r="AL3626" i="12"/>
  <c r="AE3622" i="12"/>
  <c r="AC3637" i="12"/>
  <c r="AO3637" i="12" s="1"/>
  <c r="AI3635" i="12"/>
  <c r="AD3634" i="12"/>
  <c r="AN3633" i="12"/>
  <c r="AF3632" i="12"/>
  <c r="AB3631" i="12"/>
  <c r="AH3629" i="12"/>
  <c r="AD3628" i="12"/>
  <c r="AN3626" i="12"/>
  <c r="AB3624" i="12"/>
  <c r="AH4049" i="12"/>
  <c r="AN4046" i="12"/>
  <c r="AF4045" i="12"/>
  <c r="AA4044" i="12"/>
  <c r="AE4042" i="12"/>
  <c r="AN4040" i="12"/>
  <c r="AD4039" i="12"/>
  <c r="AH4037" i="12"/>
  <c r="AH4034" i="12"/>
  <c r="AE4029" i="12"/>
  <c r="AE4024" i="12"/>
  <c r="AE4017" i="12"/>
  <c r="AH4011" i="12"/>
  <c r="AH4006" i="12"/>
  <c r="AE4005" i="12"/>
  <c r="AH4001" i="12"/>
  <c r="AL3993" i="12"/>
  <c r="AK3984" i="12"/>
  <c r="AH3979" i="12"/>
  <c r="AL3964" i="12"/>
  <c r="AJ3952" i="12"/>
  <c r="AF3928" i="12"/>
  <c r="AM3998" i="12"/>
  <c r="AA3998" i="12"/>
  <c r="AG3998" i="12"/>
  <c r="AH3998" i="12"/>
  <c r="AI3998" i="12"/>
  <c r="AJ3998" i="12"/>
  <c r="AK3998" i="12"/>
  <c r="AL3998" i="12"/>
  <c r="AN3998" i="12"/>
  <c r="AE3998" i="12"/>
  <c r="AI4032" i="12"/>
  <c r="AJ4032" i="12"/>
  <c r="AK4032" i="12"/>
  <c r="AL4032" i="12"/>
  <c r="AM4032" i="12"/>
  <c r="AN4032" i="12"/>
  <c r="AA4032" i="12"/>
  <c r="AB4032" i="12"/>
  <c r="AC4032" i="12"/>
  <c r="AA4045" i="12"/>
  <c r="AD4004" i="12"/>
  <c r="AA3938" i="12"/>
  <c r="AB3938" i="12"/>
  <c r="AE3938" i="12"/>
  <c r="AF3938" i="12"/>
  <c r="AG3938" i="12"/>
  <c r="AH3938" i="12"/>
  <c r="AI3938" i="12"/>
  <c r="AJ3938" i="12"/>
  <c r="AK3938" i="12"/>
  <c r="AL3938" i="12"/>
  <c r="AM3938" i="12"/>
  <c r="AN3938" i="12"/>
  <c r="AC3938" i="12"/>
  <c r="AD3938" i="12"/>
  <c r="AI4030" i="12"/>
  <c r="AJ4030" i="12"/>
  <c r="AK4030" i="12"/>
  <c r="AL4030" i="12"/>
  <c r="AM4030" i="12"/>
  <c r="AN4030" i="12"/>
  <c r="AA4030" i="12"/>
  <c r="AB4030" i="12"/>
  <c r="AC4030" i="12"/>
  <c r="AD3867" i="12"/>
  <c r="AH3867" i="12"/>
  <c r="AI3867" i="12"/>
  <c r="AJ3867" i="12"/>
  <c r="AK3867" i="12"/>
  <c r="AL3867" i="12"/>
  <c r="AM3867" i="12"/>
  <c r="AN3867" i="12"/>
  <c r="AA3867" i="12"/>
  <c r="AB3867" i="12"/>
  <c r="AC3867" i="12"/>
  <c r="AE3867" i="12"/>
  <c r="AF3867" i="12"/>
  <c r="AG3867" i="12"/>
  <c r="AL3805" i="12"/>
  <c r="AM3805" i="12"/>
  <c r="AN3805" i="12"/>
  <c r="AI3805" i="12"/>
  <c r="AJ3805" i="12"/>
  <c r="AK3805" i="12"/>
  <c r="AA3805" i="12"/>
  <c r="AB3805" i="12"/>
  <c r="AC3805" i="12"/>
  <c r="AD3805" i="12"/>
  <c r="AE3805" i="12"/>
  <c r="AF3805" i="12"/>
  <c r="AG3805" i="12"/>
  <c r="AH3805" i="12"/>
  <c r="AD3718" i="12"/>
  <c r="AE3718" i="12"/>
  <c r="AF3718" i="12"/>
  <c r="AM3718" i="12"/>
  <c r="AN3718" i="12"/>
  <c r="AK3718" i="12"/>
  <c r="AL3718" i="12"/>
  <c r="AA3718" i="12"/>
  <c r="AB3718" i="12"/>
  <c r="AC3718" i="12"/>
  <c r="AG3718" i="12"/>
  <c r="AH3718" i="12"/>
  <c r="AI3718" i="12"/>
  <c r="AJ3718" i="12"/>
  <c r="AN3687" i="12"/>
  <c r="AA3687" i="12"/>
  <c r="AB3687" i="12"/>
  <c r="AC3687" i="12"/>
  <c r="AD3687" i="12"/>
  <c r="AL3687" i="12"/>
  <c r="AM3687" i="12"/>
  <c r="AE3687" i="12"/>
  <c r="AF3687" i="12"/>
  <c r="AG3687" i="12"/>
  <c r="AH3687" i="12"/>
  <c r="AI3687" i="12"/>
  <c r="AJ3687" i="12"/>
  <c r="AK3687" i="12"/>
  <c r="AI4003" i="12"/>
  <c r="AJ4003" i="12"/>
  <c r="AK4003" i="12"/>
  <c r="AL4003" i="12"/>
  <c r="AM4003" i="12"/>
  <c r="AN4003" i="12"/>
  <c r="AA4003" i="12"/>
  <c r="AB4003" i="12"/>
  <c r="AC4003" i="12"/>
  <c r="AO4003" i="12" s="1"/>
  <c r="AG4003" i="12"/>
  <c r="AI4012" i="12"/>
  <c r="AJ4012" i="12"/>
  <c r="AK4012" i="12"/>
  <c r="AL4012" i="12"/>
  <c r="AM4012" i="12"/>
  <c r="AN4012" i="12"/>
  <c r="AA4012" i="12"/>
  <c r="AB4012" i="12"/>
  <c r="AC4012" i="12"/>
  <c r="AO4012" i="12" s="1"/>
  <c r="AG4012" i="12"/>
  <c r="AM3958" i="12"/>
  <c r="AN3958" i="12"/>
  <c r="AA3958" i="12"/>
  <c r="AB3958" i="12"/>
  <c r="AC3958" i="12"/>
  <c r="AD3958" i="12"/>
  <c r="AE3958" i="12"/>
  <c r="AF3958" i="12"/>
  <c r="AG3958" i="12"/>
  <c r="AH3958" i="12"/>
  <c r="AI3958" i="12"/>
  <c r="AJ3958" i="12"/>
  <c r="AK3958" i="12"/>
  <c r="AL3958" i="12"/>
  <c r="AM3906" i="12"/>
  <c r="AN3906" i="12"/>
  <c r="AA3906" i="12"/>
  <c r="AG3906" i="12"/>
  <c r="AH3906" i="12"/>
  <c r="AI3906" i="12"/>
  <c r="AJ3906" i="12"/>
  <c r="AK3906" i="12"/>
  <c r="AL3906" i="12"/>
  <c r="AB3906" i="12"/>
  <c r="AC3906" i="12"/>
  <c r="AD3906" i="12"/>
  <c r="AE3906" i="12"/>
  <c r="AF3906" i="12"/>
  <c r="AD3854" i="12"/>
  <c r="AE3854" i="12"/>
  <c r="AF3854" i="12"/>
  <c r="AA3854" i="12"/>
  <c r="AB3854" i="12"/>
  <c r="AC3854" i="12"/>
  <c r="AO3854" i="12" s="1"/>
  <c r="AG3854" i="12"/>
  <c r="AH3854" i="12"/>
  <c r="AI3854" i="12"/>
  <c r="AJ3854" i="12"/>
  <c r="AK3854" i="12"/>
  <c r="AL3854" i="12"/>
  <c r="AM3854" i="12"/>
  <c r="AN3854" i="12"/>
  <c r="AI4020" i="12"/>
  <c r="AJ4020" i="12"/>
  <c r="AK4020" i="12"/>
  <c r="AL4020" i="12"/>
  <c r="AM4020" i="12"/>
  <c r="AN4020" i="12"/>
  <c r="AA4020" i="12"/>
  <c r="AB4020" i="12"/>
  <c r="AC4020" i="12"/>
  <c r="AG4020" i="12"/>
  <c r="AI4048" i="12"/>
  <c r="AJ4048" i="12"/>
  <c r="AK4048" i="12"/>
  <c r="AL4048" i="12"/>
  <c r="AI4035" i="12"/>
  <c r="AJ4035" i="12"/>
  <c r="AK4035" i="12"/>
  <c r="AL4035" i="12"/>
  <c r="AM4035" i="12"/>
  <c r="AN4035" i="12"/>
  <c r="AA4035" i="12"/>
  <c r="AB4035" i="12"/>
  <c r="AC4035" i="12"/>
  <c r="AI4018" i="12"/>
  <c r="AJ4018" i="12"/>
  <c r="AK4018" i="12"/>
  <c r="AL4018" i="12"/>
  <c r="AM4018" i="12"/>
  <c r="AN4018" i="12"/>
  <c r="AA4018" i="12"/>
  <c r="AB4018" i="12"/>
  <c r="AC4018" i="12"/>
  <c r="AO4018" i="12" s="1"/>
  <c r="AG4018" i="12"/>
  <c r="AI3999" i="12"/>
  <c r="AJ3999" i="12"/>
  <c r="AK3999" i="12"/>
  <c r="AL3999" i="12"/>
  <c r="AM3999" i="12"/>
  <c r="AN3999" i="12"/>
  <c r="AA3999" i="12"/>
  <c r="AB3999" i="12"/>
  <c r="AC3999" i="12"/>
  <c r="AO3999" i="12" s="1"/>
  <c r="AG3999" i="12"/>
  <c r="AM3989" i="12"/>
  <c r="AN3989" i="12"/>
  <c r="AA3989" i="12"/>
  <c r="AD3989" i="12"/>
  <c r="AE3989" i="12"/>
  <c r="AF3989" i="12"/>
  <c r="AG3989" i="12"/>
  <c r="AH3989" i="12"/>
  <c r="AI3989" i="12"/>
  <c r="AJ3989" i="12"/>
  <c r="AK3989" i="12"/>
  <c r="AL3989" i="12"/>
  <c r="AB3989" i="12"/>
  <c r="AM3976" i="12"/>
  <c r="AN3976" i="12"/>
  <c r="AA3976" i="12"/>
  <c r="AC3976" i="12"/>
  <c r="AE3976" i="12"/>
  <c r="AF3976" i="12"/>
  <c r="AG3976" i="12"/>
  <c r="AH3976" i="12"/>
  <c r="AI3976" i="12"/>
  <c r="AJ3976" i="12"/>
  <c r="AK3976" i="12"/>
  <c r="AL3976" i="12"/>
  <c r="AB3976" i="12"/>
  <c r="AM3956" i="12"/>
  <c r="AN3956" i="12"/>
  <c r="AA3956" i="12"/>
  <c r="AB3956" i="12"/>
  <c r="AC3956" i="12"/>
  <c r="AD3956" i="12"/>
  <c r="AE3956" i="12"/>
  <c r="AF3956" i="12"/>
  <c r="AG3956" i="12"/>
  <c r="AH3956" i="12"/>
  <c r="AI3956" i="12"/>
  <c r="AJ3956" i="12"/>
  <c r="AK3956" i="12"/>
  <c r="AM3943" i="12"/>
  <c r="AN3943" i="12"/>
  <c r="AA3943" i="12"/>
  <c r="AB3943" i="12"/>
  <c r="AC3943" i="12"/>
  <c r="AD3943" i="12"/>
  <c r="AE3943" i="12"/>
  <c r="AF3943" i="12"/>
  <c r="AG3943" i="12"/>
  <c r="AH3943" i="12"/>
  <c r="AI3943" i="12"/>
  <c r="AJ3943" i="12"/>
  <c r="AK3943" i="12"/>
  <c r="AN3930" i="12"/>
  <c r="AA3930" i="12"/>
  <c r="AB3930" i="12"/>
  <c r="AD3930" i="12"/>
  <c r="AF3930" i="12"/>
  <c r="AG3930" i="12"/>
  <c r="AH3930" i="12"/>
  <c r="AI3930" i="12"/>
  <c r="AJ3930" i="12"/>
  <c r="AK3930" i="12"/>
  <c r="AL3930" i="12"/>
  <c r="AM3930" i="12"/>
  <c r="AC3930" i="12"/>
  <c r="AE3930" i="12"/>
  <c r="AM3903" i="12"/>
  <c r="AN3903" i="12"/>
  <c r="AA3903" i="12"/>
  <c r="AL3903" i="12"/>
  <c r="AB3903" i="12"/>
  <c r="AC3903" i="12"/>
  <c r="AD3903" i="12"/>
  <c r="AE3903" i="12"/>
  <c r="AG3903" i="12"/>
  <c r="AH3903" i="12"/>
  <c r="AF3903" i="12"/>
  <c r="AI3903" i="12"/>
  <c r="AJ3903" i="12"/>
  <c r="AK3903" i="12"/>
  <c r="AM3889" i="12"/>
  <c r="AN3889" i="12"/>
  <c r="AA3889" i="12"/>
  <c r="AB3889" i="12"/>
  <c r="AC3889" i="12"/>
  <c r="AD3889" i="12"/>
  <c r="AE3889" i="12"/>
  <c r="AF3889" i="12"/>
  <c r="AG3889" i="12"/>
  <c r="AH3889" i="12"/>
  <c r="AJ3889" i="12"/>
  <c r="AK3889" i="12"/>
  <c r="AI3889" i="12"/>
  <c r="AL3889" i="12"/>
  <c r="AM3875" i="12"/>
  <c r="AN3875" i="12"/>
  <c r="AA3875" i="12"/>
  <c r="AB3875" i="12"/>
  <c r="AC3875" i="12"/>
  <c r="AD3875" i="12"/>
  <c r="AE3875" i="12"/>
  <c r="AF3875" i="12"/>
  <c r="AH3875" i="12"/>
  <c r="AI3875" i="12"/>
  <c r="AK3875" i="12"/>
  <c r="AL3875" i="12"/>
  <c r="AG3875" i="12"/>
  <c r="AJ3875" i="12"/>
  <c r="AM3868" i="12"/>
  <c r="AN3868" i="12"/>
  <c r="AA3868" i="12"/>
  <c r="AB3868" i="12"/>
  <c r="AC3868" i="12"/>
  <c r="AD3868" i="12"/>
  <c r="AE3868" i="12"/>
  <c r="AF3868" i="12"/>
  <c r="AG3868" i="12"/>
  <c r="AH3868" i="12"/>
  <c r="AI3868" i="12"/>
  <c r="AJ3868" i="12"/>
  <c r="AL3868" i="12"/>
  <c r="AK3868" i="12"/>
  <c r="AD3860" i="12"/>
  <c r="AE3860" i="12"/>
  <c r="AF3860" i="12"/>
  <c r="AI3860" i="12"/>
  <c r="AJ3860" i="12"/>
  <c r="AK3860" i="12"/>
  <c r="AL3860" i="12"/>
  <c r="AM3860" i="12"/>
  <c r="AN3860" i="12"/>
  <c r="AH3860" i="12"/>
  <c r="AA3860" i="12"/>
  <c r="AB3860" i="12"/>
  <c r="AC3860" i="12"/>
  <c r="AG3860" i="12"/>
  <c r="AD3851" i="12"/>
  <c r="AE3851" i="12"/>
  <c r="AF3851" i="12"/>
  <c r="AI3851" i="12"/>
  <c r="AJ3851" i="12"/>
  <c r="AK3851" i="12"/>
  <c r="AL3851" i="12"/>
  <c r="AM3851" i="12"/>
  <c r="AN3851" i="12"/>
  <c r="AH3851" i="12"/>
  <c r="AA3851" i="12"/>
  <c r="AB3851" i="12"/>
  <c r="AG3851" i="12"/>
  <c r="AC3851" i="12"/>
  <c r="AD3839" i="12"/>
  <c r="AE3839" i="12"/>
  <c r="AF3839" i="12"/>
  <c r="AG3839" i="12"/>
  <c r="AM3839" i="12"/>
  <c r="AN3839" i="12"/>
  <c r="AA3839" i="12"/>
  <c r="AB3839" i="12"/>
  <c r="AC3839" i="12"/>
  <c r="AO3839" i="12" s="1"/>
  <c r="AL3839" i="12"/>
  <c r="AI3839" i="12"/>
  <c r="AJ3839" i="12"/>
  <c r="AH3839" i="12"/>
  <c r="AK3839" i="12"/>
  <c r="AL3810" i="12"/>
  <c r="AM3810" i="12"/>
  <c r="AN3810" i="12"/>
  <c r="AA3810" i="12"/>
  <c r="AB3810" i="12"/>
  <c r="AC3810" i="12"/>
  <c r="AD3810" i="12"/>
  <c r="AE3810" i="12"/>
  <c r="AF3810" i="12"/>
  <c r="AG3810" i="12"/>
  <c r="AH3810" i="12"/>
  <c r="AI3810" i="12"/>
  <c r="AJ3810" i="12"/>
  <c r="AK3810" i="12"/>
  <c r="AL3799" i="12"/>
  <c r="AM3799" i="12"/>
  <c r="AN3799" i="12"/>
  <c r="AA3799" i="12"/>
  <c r="AB3799" i="12"/>
  <c r="AC3799" i="12"/>
  <c r="AD3799" i="12"/>
  <c r="AE3799" i="12"/>
  <c r="AF3799" i="12"/>
  <c r="AG3799" i="12"/>
  <c r="AH3799" i="12"/>
  <c r="AJ3799" i="12"/>
  <c r="AK3799" i="12"/>
  <c r="AI3799" i="12"/>
  <c r="AL3794" i="12"/>
  <c r="AM3794" i="12"/>
  <c r="AN3794" i="12"/>
  <c r="AA3794" i="12"/>
  <c r="AB3794" i="12"/>
  <c r="AC3794" i="12"/>
  <c r="AE3794" i="12"/>
  <c r="AF3794" i="12"/>
  <c r="AG3794" i="12"/>
  <c r="AH3794" i="12"/>
  <c r="AI3794" i="12"/>
  <c r="AJ3794" i="12"/>
  <c r="AK3794" i="12"/>
  <c r="AD3794" i="12"/>
  <c r="AB3780" i="12"/>
  <c r="AE3780" i="12"/>
  <c r="AF3780" i="12"/>
  <c r="AG3780" i="12"/>
  <c r="AH3780" i="12"/>
  <c r="AI3780" i="12"/>
  <c r="AJ3780" i="12"/>
  <c r="AL3780" i="12"/>
  <c r="AM3780" i="12"/>
  <c r="AA3780" i="12"/>
  <c r="AC3780" i="12"/>
  <c r="AD3780" i="12"/>
  <c r="AK3780" i="12"/>
  <c r="AN3780" i="12"/>
  <c r="AB3768" i="12"/>
  <c r="AC3768" i="12"/>
  <c r="AD3768" i="12"/>
  <c r="AE3768" i="12"/>
  <c r="AL3768" i="12"/>
  <c r="AM3768" i="12"/>
  <c r="AN3768" i="12"/>
  <c r="AA3768" i="12"/>
  <c r="AF3768" i="12"/>
  <c r="AG3768" i="12"/>
  <c r="AH3768" i="12"/>
  <c r="AI3768" i="12"/>
  <c r="AJ3768" i="12"/>
  <c r="AK3768" i="12"/>
  <c r="AE3759" i="12"/>
  <c r="AN3759" i="12"/>
  <c r="AA3759" i="12"/>
  <c r="AB3759" i="12"/>
  <c r="AJ3759" i="12"/>
  <c r="AK3759" i="12"/>
  <c r="AL3759" i="12"/>
  <c r="AM3759" i="12"/>
  <c r="AC3759" i="12"/>
  <c r="AD3759" i="12"/>
  <c r="AF3759" i="12"/>
  <c r="AG3759" i="12"/>
  <c r="AH3759" i="12"/>
  <c r="AI3759" i="12"/>
  <c r="AE3739" i="12"/>
  <c r="AF3739" i="12"/>
  <c r="AG3739" i="12"/>
  <c r="AA3739" i="12"/>
  <c r="AB3739" i="12"/>
  <c r="AC3739" i="12"/>
  <c r="AI3739" i="12"/>
  <c r="AJ3739" i="12"/>
  <c r="AD3739" i="12"/>
  <c r="AH3739" i="12"/>
  <c r="AK3739" i="12"/>
  <c r="AL3739" i="12"/>
  <c r="AM3739" i="12"/>
  <c r="AN3739" i="12"/>
  <c r="AD3724" i="12"/>
  <c r="AE3724" i="12"/>
  <c r="AF3724" i="12"/>
  <c r="AA3724" i="12"/>
  <c r="AB3724" i="12"/>
  <c r="AC3724" i="12"/>
  <c r="AO3724" i="12" s="1"/>
  <c r="AG3724" i="12"/>
  <c r="AH3724" i="12"/>
  <c r="AI3724" i="12"/>
  <c r="AJ3724" i="12"/>
  <c r="AL3724" i="12"/>
  <c r="AM3724" i="12"/>
  <c r="AN3724" i="12"/>
  <c r="AK3724" i="12"/>
  <c r="AN3714" i="12"/>
  <c r="AB3714" i="12"/>
  <c r="AC3714" i="12"/>
  <c r="AD3714" i="12"/>
  <c r="AE3714" i="12"/>
  <c r="AM3714" i="12"/>
  <c r="AA3714" i="12"/>
  <c r="AF3714" i="12"/>
  <c r="AG3714" i="12"/>
  <c r="AH3714" i="12"/>
  <c r="AI3714" i="12"/>
  <c r="AJ3714" i="12"/>
  <c r="AK3714" i="12"/>
  <c r="AL3714" i="12"/>
  <c r="AN3705" i="12"/>
  <c r="AB3705" i="12"/>
  <c r="AC3705" i="12"/>
  <c r="AO3705" i="12" s="1"/>
  <c r="AD3705" i="12"/>
  <c r="AE3705" i="12"/>
  <c r="AA3705" i="12"/>
  <c r="AF3705" i="12"/>
  <c r="AG3705" i="12"/>
  <c r="AH3705" i="12"/>
  <c r="AI3705" i="12"/>
  <c r="AJ3705" i="12"/>
  <c r="AK3705" i="12"/>
  <c r="AL3705" i="12"/>
  <c r="AM3705" i="12"/>
  <c r="AN3693" i="12"/>
  <c r="AB3693" i="12"/>
  <c r="AC3693" i="12"/>
  <c r="AO3693" i="12" s="1"/>
  <c r="AD3693" i="12"/>
  <c r="AE3693" i="12"/>
  <c r="AF3693" i="12"/>
  <c r="AK3693" i="12"/>
  <c r="AL3693" i="12"/>
  <c r="AM3693" i="12"/>
  <c r="AA3693" i="12"/>
  <c r="AG3693" i="12"/>
  <c r="AH3693" i="12"/>
  <c r="AI3693" i="12"/>
  <c r="AJ3693" i="12"/>
  <c r="AN3679" i="12"/>
  <c r="AA3679" i="12"/>
  <c r="AB3679" i="12"/>
  <c r="AC3679" i="12"/>
  <c r="AJ3679" i="12"/>
  <c r="AK3679" i="12"/>
  <c r="AL3679" i="12"/>
  <c r="AM3679" i="12"/>
  <c r="AF3679" i="12"/>
  <c r="AG3679" i="12"/>
  <c r="AH3679" i="12"/>
  <c r="AI3679" i="12"/>
  <c r="AD3679" i="12"/>
  <c r="AE3679" i="12"/>
  <c r="AN3665" i="12"/>
  <c r="AA3665" i="12"/>
  <c r="AB3665" i="12"/>
  <c r="AC3665" i="12"/>
  <c r="AJ3665" i="12"/>
  <c r="AK3665" i="12"/>
  <c r="AL3665" i="12"/>
  <c r="AM3665" i="12"/>
  <c r="AD3665" i="12"/>
  <c r="AE3665" i="12"/>
  <c r="AF3665" i="12"/>
  <c r="AG3665" i="12"/>
  <c r="AH3665" i="12"/>
  <c r="AI3665" i="12"/>
  <c r="AN3651" i="12"/>
  <c r="AA3651" i="12"/>
  <c r="AB3651" i="12"/>
  <c r="AC3651" i="12"/>
  <c r="AJ3651" i="12"/>
  <c r="AK3651" i="12"/>
  <c r="AL3651" i="12"/>
  <c r="AM3651" i="12"/>
  <c r="AD3651" i="12"/>
  <c r="AE3651" i="12"/>
  <c r="AF3651" i="12"/>
  <c r="AG3651" i="12"/>
  <c r="AH3651" i="12"/>
  <c r="AI3651" i="12"/>
  <c r="AJ3638" i="12"/>
  <c r="AK3638" i="12"/>
  <c r="AL3638" i="12"/>
  <c r="AM3638" i="12"/>
  <c r="AI3625" i="12"/>
  <c r="AJ3625" i="12"/>
  <c r="AK3625" i="12"/>
  <c r="AL3625" i="12"/>
  <c r="AN3639" i="12"/>
  <c r="AF3638" i="12"/>
  <c r="AH3635" i="12"/>
  <c r="AC3634" i="12"/>
  <c r="AE3632" i="12"/>
  <c r="AA3631" i="12"/>
  <c r="AG3629" i="12"/>
  <c r="AC3628" i="12"/>
  <c r="AM3626" i="12"/>
  <c r="AE3625" i="12"/>
  <c r="AG4049" i="12"/>
  <c r="AC4048" i="12"/>
  <c r="AO4048" i="12" s="1"/>
  <c r="AM4046" i="12"/>
  <c r="AE4045" i="12"/>
  <c r="AN4043" i="12"/>
  <c r="AD4042" i="12"/>
  <c r="AH4040" i="12"/>
  <c r="AC4039" i="12"/>
  <c r="AG4037" i="12"/>
  <c r="AG4034" i="12"/>
  <c r="AH4031" i="12"/>
  <c r="AD4029" i="12"/>
  <c r="AD4024" i="12"/>
  <c r="AF4020" i="12"/>
  <c r="AF4011" i="12"/>
  <c r="AF4006" i="12"/>
  <c r="AD4005" i="12"/>
  <c r="AF4001" i="12"/>
  <c r="AK3993" i="12"/>
  <c r="AJ3984" i="12"/>
  <c r="AF3979" i="12"/>
  <c r="AD3975" i="12"/>
  <c r="AJ3964" i="12"/>
  <c r="AK3948" i="12"/>
  <c r="AI3926" i="12"/>
  <c r="AI4015" i="12"/>
  <c r="AJ4015" i="12"/>
  <c r="AK4015" i="12"/>
  <c r="AL4015" i="12"/>
  <c r="AM4015" i="12"/>
  <c r="AN4015" i="12"/>
  <c r="AA4015" i="12"/>
  <c r="AB4015" i="12"/>
  <c r="AC4015" i="12"/>
  <c r="AO4015" i="12" s="1"/>
  <c r="AG4015" i="12"/>
  <c r="AD3848" i="12"/>
  <c r="AE3848" i="12"/>
  <c r="AF3848" i="12"/>
  <c r="AN3848" i="12"/>
  <c r="AA3848" i="12"/>
  <c r="AB3848" i="12"/>
  <c r="AC3848" i="12"/>
  <c r="AG3848" i="12"/>
  <c r="AH3848" i="12"/>
  <c r="AM3848" i="12"/>
  <c r="AK3848" i="12"/>
  <c r="AL3848" i="12"/>
  <c r="AI3848" i="12"/>
  <c r="AJ3848" i="12"/>
  <c r="AB3777" i="12"/>
  <c r="AA3777" i="12"/>
  <c r="AC3777" i="12"/>
  <c r="AD3777" i="12"/>
  <c r="AE3777" i="12"/>
  <c r="AF3777" i="12"/>
  <c r="AG3777" i="12"/>
  <c r="AI3777" i="12"/>
  <c r="AJ3777" i="12"/>
  <c r="AK3777" i="12"/>
  <c r="AH3777" i="12"/>
  <c r="AL3777" i="12"/>
  <c r="AM3777" i="12"/>
  <c r="AN3777" i="12"/>
  <c r="AM3985" i="12"/>
  <c r="AN3985" i="12"/>
  <c r="AA3985" i="12"/>
  <c r="AC3985" i="12"/>
  <c r="AE3985" i="12"/>
  <c r="AF3985" i="12"/>
  <c r="AG3985" i="12"/>
  <c r="AH3985" i="12"/>
  <c r="AI3985" i="12"/>
  <c r="AJ3985" i="12"/>
  <c r="AK3985" i="12"/>
  <c r="AL3985" i="12"/>
  <c r="AB3985" i="12"/>
  <c r="AH4033" i="12"/>
  <c r="AM3996" i="12"/>
  <c r="AA3996" i="12"/>
  <c r="AC3996" i="12"/>
  <c r="AD3996" i="12"/>
  <c r="AE3996" i="12"/>
  <c r="AF3996" i="12"/>
  <c r="AG3996" i="12"/>
  <c r="AH3996" i="12"/>
  <c r="AI3996" i="12"/>
  <c r="AJ3996" i="12"/>
  <c r="AK3996" i="12"/>
  <c r="AL3828" i="12"/>
  <c r="AN3828" i="12"/>
  <c r="AH3828" i="12"/>
  <c r="AI3828" i="12"/>
  <c r="AJ3828" i="12"/>
  <c r="AK3828" i="12"/>
  <c r="AM3828" i="12"/>
  <c r="AA3828" i="12"/>
  <c r="AB3828" i="12"/>
  <c r="AC3828" i="12"/>
  <c r="AD3828" i="12"/>
  <c r="AE3828" i="12"/>
  <c r="AF3828" i="12"/>
  <c r="AG3828" i="12"/>
  <c r="AB3766" i="12"/>
  <c r="AC3766" i="12"/>
  <c r="AD3766" i="12"/>
  <c r="AE3766" i="12"/>
  <c r="AA3766" i="12"/>
  <c r="AF3766" i="12"/>
  <c r="AG3766" i="12"/>
  <c r="AH3766" i="12"/>
  <c r="AI3766" i="12"/>
  <c r="AJ3766" i="12"/>
  <c r="AK3766" i="12"/>
  <c r="AL3766" i="12"/>
  <c r="AM3766" i="12"/>
  <c r="AN3766" i="12"/>
  <c r="AI3633" i="12"/>
  <c r="AJ3633" i="12"/>
  <c r="AK3633" i="12"/>
  <c r="AL3633" i="12"/>
  <c r="AC3633" i="12"/>
  <c r="AO3633" i="12" s="1"/>
  <c r="AC4043" i="12"/>
  <c r="AO4043" i="12" s="1"/>
  <c r="AG4030" i="12"/>
  <c r="AF4008" i="12"/>
  <c r="AD3998" i="12"/>
  <c r="AD3971" i="12"/>
  <c r="AI4021" i="12"/>
  <c r="AJ4021" i="12"/>
  <c r="AK4021" i="12"/>
  <c r="AL4021" i="12"/>
  <c r="AM4021" i="12"/>
  <c r="AN4021" i="12"/>
  <c r="AA4021" i="12"/>
  <c r="AB4021" i="12"/>
  <c r="AC4021" i="12"/>
  <c r="AO4021" i="12" s="1"/>
  <c r="AG4021" i="12"/>
  <c r="AI4047" i="12"/>
  <c r="AJ4047" i="12"/>
  <c r="AK4047" i="12"/>
  <c r="AL4047" i="12"/>
  <c r="AI4027" i="12"/>
  <c r="AJ4027" i="12"/>
  <c r="AK4027" i="12"/>
  <c r="AL4027" i="12"/>
  <c r="AM4027" i="12"/>
  <c r="AN4027" i="12"/>
  <c r="AA4027" i="12"/>
  <c r="AB4027" i="12"/>
  <c r="AC4027" i="12"/>
  <c r="AI4017" i="12"/>
  <c r="AJ4017" i="12"/>
  <c r="AK4017" i="12"/>
  <c r="AL4017" i="12"/>
  <c r="AM4017" i="12"/>
  <c r="AN4017" i="12"/>
  <c r="AA4017" i="12"/>
  <c r="AB4017" i="12"/>
  <c r="AC4017" i="12"/>
  <c r="AO4017" i="12" s="1"/>
  <c r="AG4017" i="12"/>
  <c r="AM3988" i="12"/>
  <c r="AN3988" i="12"/>
  <c r="AA3988" i="12"/>
  <c r="AB3988" i="12"/>
  <c r="AC3988" i="12"/>
  <c r="AD3988" i="12"/>
  <c r="AE3988" i="12"/>
  <c r="AF3988" i="12"/>
  <c r="AG3988" i="12"/>
  <c r="AH3988" i="12"/>
  <c r="AI3988" i="12"/>
  <c r="AM3955" i="12"/>
  <c r="AN3955" i="12"/>
  <c r="AA3955" i="12"/>
  <c r="AB3955" i="12"/>
  <c r="AC3955" i="12"/>
  <c r="AD3955" i="12"/>
  <c r="AE3955" i="12"/>
  <c r="AF3955" i="12"/>
  <c r="AG3955" i="12"/>
  <c r="AH3955" i="12"/>
  <c r="AI3955" i="12"/>
  <c r="AJ3955" i="12"/>
  <c r="AK3955" i="12"/>
  <c r="AL3955" i="12"/>
  <c r="AA3942" i="12"/>
  <c r="AB3942" i="12"/>
  <c r="AM3942" i="12"/>
  <c r="AN3942" i="12"/>
  <c r="AC3942" i="12"/>
  <c r="AD3942" i="12"/>
  <c r="AE3942" i="12"/>
  <c r="AF3942" i="12"/>
  <c r="AG3942" i="12"/>
  <c r="AH3942" i="12"/>
  <c r="AI3942" i="12"/>
  <c r="AJ3942" i="12"/>
  <c r="AK3942" i="12"/>
  <c r="AL3942" i="12"/>
  <c r="AM3929" i="12"/>
  <c r="AN3929" i="12"/>
  <c r="AA3929" i="12"/>
  <c r="AB3929" i="12"/>
  <c r="AC3929" i="12"/>
  <c r="AD3929" i="12"/>
  <c r="AE3929" i="12"/>
  <c r="AF3929" i="12"/>
  <c r="AG3929" i="12"/>
  <c r="AH3929" i="12"/>
  <c r="AI3929" i="12"/>
  <c r="AJ3929" i="12"/>
  <c r="AK3929" i="12"/>
  <c r="AL3929" i="12"/>
  <c r="AM3902" i="12"/>
  <c r="AN3902" i="12"/>
  <c r="AA3902" i="12"/>
  <c r="AI3902" i="12"/>
  <c r="AJ3902" i="12"/>
  <c r="AK3902" i="12"/>
  <c r="AL3902" i="12"/>
  <c r="AB3902" i="12"/>
  <c r="AD3902" i="12"/>
  <c r="AE3902" i="12"/>
  <c r="AG3902" i="12"/>
  <c r="AH3902" i="12"/>
  <c r="AC3902" i="12"/>
  <c r="AF3902" i="12"/>
  <c r="AM3888" i="12"/>
  <c r="AN3888" i="12"/>
  <c r="AA3888" i="12"/>
  <c r="AB3888" i="12"/>
  <c r="AK3888" i="12"/>
  <c r="AL3888" i="12"/>
  <c r="AC3888" i="12"/>
  <c r="AD3888" i="12"/>
  <c r="AF3888" i="12"/>
  <c r="AG3888" i="12"/>
  <c r="AE3888" i="12"/>
  <c r="AH3888" i="12"/>
  <c r="AI3888" i="12"/>
  <c r="AJ3888" i="12"/>
  <c r="AM3874" i="12"/>
  <c r="AN3874" i="12"/>
  <c r="AA3874" i="12"/>
  <c r="AB3874" i="12"/>
  <c r="AC3874" i="12"/>
  <c r="AD3874" i="12"/>
  <c r="AE3874" i="12"/>
  <c r="AF3874" i="12"/>
  <c r="AG3874" i="12"/>
  <c r="AH3874" i="12"/>
  <c r="AI3874" i="12"/>
  <c r="AJ3874" i="12"/>
  <c r="AK3874" i="12"/>
  <c r="AL3874" i="12"/>
  <c r="AD3850" i="12"/>
  <c r="AE3850" i="12"/>
  <c r="AF3850" i="12"/>
  <c r="AC3850" i="12"/>
  <c r="AG3850" i="12"/>
  <c r="AH3850" i="12"/>
  <c r="AI3850" i="12"/>
  <c r="AJ3850" i="12"/>
  <c r="AK3850" i="12"/>
  <c r="AL3850" i="12"/>
  <c r="AM3850" i="12"/>
  <c r="AN3850" i="12"/>
  <c r="AB3850" i="12"/>
  <c r="AA3850" i="12"/>
  <c r="AD3838" i="12"/>
  <c r="AE3838" i="12"/>
  <c r="AF3838" i="12"/>
  <c r="AG3838" i="12"/>
  <c r="AI3838" i="12"/>
  <c r="AJ3838" i="12"/>
  <c r="AK3838" i="12"/>
  <c r="AL3838" i="12"/>
  <c r="AM3838" i="12"/>
  <c r="AN3838" i="12"/>
  <c r="AH3838" i="12"/>
  <c r="AA3838" i="12"/>
  <c r="AB3838" i="12"/>
  <c r="AC3838" i="12"/>
  <c r="AD3832" i="12"/>
  <c r="AE3832" i="12"/>
  <c r="AF3832" i="12"/>
  <c r="AG3832" i="12"/>
  <c r="AH3832" i="12"/>
  <c r="AJ3832" i="12"/>
  <c r="AK3832" i="12"/>
  <c r="AL3832" i="12"/>
  <c r="AM3832" i="12"/>
  <c r="AN3832" i="12"/>
  <c r="AI3832" i="12"/>
  <c r="AA3832" i="12"/>
  <c r="AB3832" i="12"/>
  <c r="AC3832" i="12"/>
  <c r="AL3809" i="12"/>
  <c r="AM3809" i="12"/>
  <c r="AN3809" i="12"/>
  <c r="AJ3809" i="12"/>
  <c r="AK3809" i="12"/>
  <c r="AA3809" i="12"/>
  <c r="AB3809" i="12"/>
  <c r="AC3809" i="12"/>
  <c r="AO3809" i="12" s="1"/>
  <c r="AD3809" i="12"/>
  <c r="AE3809" i="12"/>
  <c r="AI3809" i="12"/>
  <c r="AH3809" i="12"/>
  <c r="AF3809" i="12"/>
  <c r="AG3809" i="12"/>
  <c r="AL3798" i="12"/>
  <c r="AM3798" i="12"/>
  <c r="AN3798" i="12"/>
  <c r="AA3798" i="12"/>
  <c r="AJ3798" i="12"/>
  <c r="AK3798" i="12"/>
  <c r="AB3798" i="12"/>
  <c r="AC3798" i="12"/>
  <c r="AO3798" i="12" s="1"/>
  <c r="AD3798" i="12"/>
  <c r="AE3798" i="12"/>
  <c r="AF3798" i="12"/>
  <c r="AG3798" i="12"/>
  <c r="AH3798" i="12"/>
  <c r="AI3798" i="12"/>
  <c r="AL3793" i="12"/>
  <c r="AM3793" i="12"/>
  <c r="AN3793" i="12"/>
  <c r="AA3793" i="12"/>
  <c r="AB3793" i="12"/>
  <c r="AC3793" i="12"/>
  <c r="AE3793" i="12"/>
  <c r="AF3793" i="12"/>
  <c r="AD3793" i="12"/>
  <c r="AG3793" i="12"/>
  <c r="AH3793" i="12"/>
  <c r="AI3793" i="12"/>
  <c r="AJ3793" i="12"/>
  <c r="AK3793" i="12"/>
  <c r="AB3779" i="12"/>
  <c r="AD3779" i="12"/>
  <c r="AE3779" i="12"/>
  <c r="AF3779" i="12"/>
  <c r="AG3779" i="12"/>
  <c r="AH3779" i="12"/>
  <c r="AI3779" i="12"/>
  <c r="AK3779" i="12"/>
  <c r="AL3779" i="12"/>
  <c r="AM3779" i="12"/>
  <c r="AJ3779" i="12"/>
  <c r="AN3779" i="12"/>
  <c r="AA3779" i="12"/>
  <c r="AC3779" i="12"/>
  <c r="AE3758" i="12"/>
  <c r="AM3758" i="12"/>
  <c r="AN3758" i="12"/>
  <c r="AA3758" i="12"/>
  <c r="AD3758" i="12"/>
  <c r="AF3758" i="12"/>
  <c r="AG3758" i="12"/>
  <c r="AH3758" i="12"/>
  <c r="AI3758" i="12"/>
  <c r="AJ3758" i="12"/>
  <c r="AK3758" i="12"/>
  <c r="AL3758" i="12"/>
  <c r="AB3758" i="12"/>
  <c r="AC3758" i="12"/>
  <c r="AD3723" i="12"/>
  <c r="AE3723" i="12"/>
  <c r="AF3723" i="12"/>
  <c r="AN3723" i="12"/>
  <c r="AB3723" i="12"/>
  <c r="AC3723" i="12"/>
  <c r="AG3723" i="12"/>
  <c r="AH3723" i="12"/>
  <c r="AI3723" i="12"/>
  <c r="AA3723" i="12"/>
  <c r="AJ3723" i="12"/>
  <c r="AK3723" i="12"/>
  <c r="AL3723" i="12"/>
  <c r="AM3723" i="12"/>
  <c r="AN3692" i="12"/>
  <c r="AB3692" i="12"/>
  <c r="AA3692" i="12"/>
  <c r="AC3692" i="12"/>
  <c r="AD3692" i="12"/>
  <c r="AE3692" i="12"/>
  <c r="AF3692" i="12"/>
  <c r="AG3692" i="12"/>
  <c r="AH3692" i="12"/>
  <c r="AI3692" i="12"/>
  <c r="AJ3692" i="12"/>
  <c r="AK3692" i="12"/>
  <c r="AL3692" i="12"/>
  <c r="AM3692" i="12"/>
  <c r="AN3678" i="12"/>
  <c r="AA3678" i="12"/>
  <c r="AB3678" i="12"/>
  <c r="AC3678" i="12"/>
  <c r="AF3678" i="12"/>
  <c r="AG3678" i="12"/>
  <c r="AH3678" i="12"/>
  <c r="AI3678" i="12"/>
  <c r="AJ3678" i="12"/>
  <c r="AD3678" i="12"/>
  <c r="AE3678" i="12"/>
  <c r="AK3678" i="12"/>
  <c r="AL3678" i="12"/>
  <c r="AM3678" i="12"/>
  <c r="AN3664" i="12"/>
  <c r="AA3664" i="12"/>
  <c r="AB3664" i="12"/>
  <c r="AC3664" i="12"/>
  <c r="AF3664" i="12"/>
  <c r="AG3664" i="12"/>
  <c r="AH3664" i="12"/>
  <c r="AI3664" i="12"/>
  <c r="AJ3664" i="12"/>
  <c r="AD3664" i="12"/>
  <c r="AE3664" i="12"/>
  <c r="AK3664" i="12"/>
  <c r="AL3664" i="12"/>
  <c r="AM3664" i="12"/>
  <c r="AN3650" i="12"/>
  <c r="AA3650" i="12"/>
  <c r="AB3650" i="12"/>
  <c r="AC3650" i="12"/>
  <c r="AF3650" i="12"/>
  <c r="AG3650" i="12"/>
  <c r="AH3650" i="12"/>
  <c r="AI3650" i="12"/>
  <c r="AJ3650" i="12"/>
  <c r="AL3650" i="12"/>
  <c r="AD3650" i="12"/>
  <c r="AE3650" i="12"/>
  <c r="AK3650" i="12"/>
  <c r="AM3650" i="12"/>
  <c r="AJ3637" i="12"/>
  <c r="AK3637" i="12"/>
  <c r="AL3637" i="12"/>
  <c r="AM3637" i="12"/>
  <c r="AI3624" i="12"/>
  <c r="AJ3624" i="12"/>
  <c r="AK3624" i="12"/>
  <c r="AL3624" i="12"/>
  <c r="AI3639" i="12"/>
  <c r="AE3638" i="12"/>
  <c r="AA3637" i="12"/>
  <c r="AG3635" i="12"/>
  <c r="AB3634" i="12"/>
  <c r="AH3633" i="12"/>
  <c r="AD3632" i="12"/>
  <c r="AN3630" i="12"/>
  <c r="AF3629" i="12"/>
  <c r="AB3628" i="12"/>
  <c r="AH3626" i="12"/>
  <c r="AD3625" i="12"/>
  <c r="AN3623" i="12"/>
  <c r="AF4049" i="12"/>
  <c r="AB4048" i="12"/>
  <c r="AH4046" i="12"/>
  <c r="AD4045" i="12"/>
  <c r="AH4043" i="12"/>
  <c r="AC4042" i="12"/>
  <c r="AG4040" i="12"/>
  <c r="AB4039" i="12"/>
  <c r="AF4037" i="12"/>
  <c r="AF4034" i="12"/>
  <c r="AG4031" i="12"/>
  <c r="AH4028" i="12"/>
  <c r="AH4023" i="12"/>
  <c r="AE4020" i="12"/>
  <c r="AH4016" i="12"/>
  <c r="AH4013" i="12"/>
  <c r="AE4011" i="12"/>
  <c r="AH4009" i="12"/>
  <c r="AE4006" i="12"/>
  <c r="AH4004" i="12"/>
  <c r="AE4001" i="12"/>
  <c r="AL3992" i="12"/>
  <c r="AK3988" i="12"/>
  <c r="AJ3983" i="12"/>
  <c r="AE3979" i="12"/>
  <c r="AL3974" i="12"/>
  <c r="AL3947" i="12"/>
  <c r="AH3926" i="12"/>
  <c r="AI3847" i="12"/>
  <c r="AI3918" i="12"/>
  <c r="AH3918" i="12"/>
  <c r="AM3636" i="12"/>
  <c r="AL3623" i="12"/>
  <c r="AE3756" i="12"/>
  <c r="AK3756" i="12"/>
  <c r="AL3756" i="12"/>
  <c r="AM3756" i="12"/>
  <c r="AN3756" i="12"/>
  <c r="AI3756" i="12"/>
  <c r="AJ3756" i="12"/>
  <c r="AA3756" i="12"/>
  <c r="AB3756" i="12"/>
  <c r="AC3756" i="12"/>
  <c r="AO3756" i="12" s="1"/>
  <c r="AD3756" i="12"/>
  <c r="AF3756" i="12"/>
  <c r="AG3756" i="12"/>
  <c r="AH3756" i="12"/>
  <c r="AE3737" i="12"/>
  <c r="AF3737" i="12"/>
  <c r="AG3737" i="12"/>
  <c r="AH3737" i="12"/>
  <c r="AI3737" i="12"/>
  <c r="AJ3737" i="12"/>
  <c r="AK3737" i="12"/>
  <c r="AN3737" i="12"/>
  <c r="AD3737" i="12"/>
  <c r="AL3737" i="12"/>
  <c r="AM3737" i="12"/>
  <c r="AA3737" i="12"/>
  <c r="AB3737" i="12"/>
  <c r="AC3737" i="12"/>
  <c r="AO3737" i="12" s="1"/>
  <c r="AD3735" i="12"/>
  <c r="AE3735" i="12"/>
  <c r="AF3735" i="12"/>
  <c r="AG3735" i="12"/>
  <c r="AH3735" i="12"/>
  <c r="AB3735" i="12"/>
  <c r="AC3735" i="12"/>
  <c r="AI3735" i="12"/>
  <c r="AJ3735" i="12"/>
  <c r="AL3735" i="12"/>
  <c r="AM3735" i="12"/>
  <c r="AN3735" i="12"/>
  <c r="AA3735" i="12"/>
  <c r="AK3735" i="12"/>
  <c r="AD3721" i="12"/>
  <c r="AE3721" i="12"/>
  <c r="AF3721" i="12"/>
  <c r="AH3721" i="12"/>
  <c r="AI3721" i="12"/>
  <c r="AJ3721" i="12"/>
  <c r="AK3721" i="12"/>
  <c r="AB3721" i="12"/>
  <c r="AC3721" i="12"/>
  <c r="AG3721" i="12"/>
  <c r="AL3721" i="12"/>
  <c r="AM3721" i="12"/>
  <c r="AA3721" i="12"/>
  <c r="AN3721" i="12"/>
  <c r="AN3712" i="12"/>
  <c r="AM3712" i="12"/>
  <c r="AA3712" i="12"/>
  <c r="AB3712" i="12"/>
  <c r="AL3712" i="12"/>
  <c r="AC3712" i="12"/>
  <c r="AO3712" i="12" s="1"/>
  <c r="AD3712" i="12"/>
  <c r="AE3712" i="12"/>
  <c r="AF3712" i="12"/>
  <c r="AI3712" i="12"/>
  <c r="AJ3712" i="12"/>
  <c r="AK3712" i="12"/>
  <c r="AG3712" i="12"/>
  <c r="AH3712" i="12"/>
  <c r="AN3703" i="12"/>
  <c r="AM3703" i="12"/>
  <c r="AA3703" i="12"/>
  <c r="AB3703" i="12"/>
  <c r="AC3703" i="12"/>
  <c r="AO3703" i="12" s="1"/>
  <c r="AD3703" i="12"/>
  <c r="AE3703" i="12"/>
  <c r="AF3703" i="12"/>
  <c r="AG3703" i="12"/>
  <c r="AH3703" i="12"/>
  <c r="AI3703" i="12"/>
  <c r="AJ3703" i="12"/>
  <c r="AK3703" i="12"/>
  <c r="AL3703" i="12"/>
  <c r="AN3690" i="12"/>
  <c r="AA3690" i="12"/>
  <c r="AB3690" i="12"/>
  <c r="AK3690" i="12"/>
  <c r="AL3690" i="12"/>
  <c r="AM3690" i="12"/>
  <c r="AE3690" i="12"/>
  <c r="AF3690" i="12"/>
  <c r="AG3690" i="12"/>
  <c r="AH3690" i="12"/>
  <c r="AI3690" i="12"/>
  <c r="AJ3690" i="12"/>
  <c r="AC3690" i="12"/>
  <c r="AO3690" i="12" s="1"/>
  <c r="AD3690" i="12"/>
  <c r="AN3676" i="12"/>
  <c r="AA3676" i="12"/>
  <c r="AB3676" i="12"/>
  <c r="AC3676" i="12"/>
  <c r="AO3676" i="12" s="1"/>
  <c r="AL3676" i="12"/>
  <c r="AM3676" i="12"/>
  <c r="AD3676" i="12"/>
  <c r="AE3676" i="12"/>
  <c r="AF3676" i="12"/>
  <c r="AJ3676" i="12"/>
  <c r="AG3676" i="12"/>
  <c r="AH3676" i="12"/>
  <c r="AI3676" i="12"/>
  <c r="AK3676" i="12"/>
  <c r="AN3662" i="12"/>
  <c r="AA3662" i="12"/>
  <c r="AB3662" i="12"/>
  <c r="AC3662" i="12"/>
  <c r="AO3662" i="12" s="1"/>
  <c r="AL3662" i="12"/>
  <c r="AM3662" i="12"/>
  <c r="AD3662" i="12"/>
  <c r="AE3662" i="12"/>
  <c r="AF3662" i="12"/>
  <c r="AG3662" i="12"/>
  <c r="AH3662" i="12"/>
  <c r="AI3662" i="12"/>
  <c r="AJ3662" i="12"/>
  <c r="AK3662" i="12"/>
  <c r="AN3648" i="12"/>
  <c r="AA3648" i="12"/>
  <c r="AB3648" i="12"/>
  <c r="AC3648" i="12"/>
  <c r="AL3648" i="12"/>
  <c r="AM3648" i="12"/>
  <c r="AJ3648" i="12"/>
  <c r="AK3648" i="12"/>
  <c r="AD3648" i="12"/>
  <c r="AH3648" i="12"/>
  <c r="AI3648" i="12"/>
  <c r="AE3648" i="12"/>
  <c r="AF3648" i="12"/>
  <c r="AG3648" i="12"/>
  <c r="AC3635" i="12"/>
  <c r="AO3635" i="12" s="1"/>
  <c r="AL3636" i="12"/>
  <c r="AL3635" i="12"/>
  <c r="AK3634" i="12"/>
  <c r="AK3623" i="12"/>
  <c r="AM3926" i="12"/>
  <c r="AJ3926" i="12"/>
  <c r="AK3926" i="12"/>
  <c r="AL3926" i="12"/>
  <c r="AN3926" i="12"/>
  <c r="AB3926" i="12"/>
  <c r="AC3926" i="12"/>
  <c r="AA3926" i="12"/>
  <c r="AD3926" i="12"/>
  <c r="AE3926" i="12"/>
  <c r="AF3926" i="12"/>
  <c r="AM3919" i="12"/>
  <c r="AN3919" i="12"/>
  <c r="AA3919" i="12"/>
  <c r="AB3919" i="12"/>
  <c r="AC3919" i="12"/>
  <c r="AD3919" i="12"/>
  <c r="AF3919" i="12"/>
  <c r="AG3919" i="12"/>
  <c r="AI3919" i="12"/>
  <c r="AJ3919" i="12"/>
  <c r="AE3919" i="12"/>
  <c r="AH3919" i="12"/>
  <c r="AK3919" i="12"/>
  <c r="AL3919" i="12"/>
  <c r="AM3912" i="12"/>
  <c r="AN3912" i="12"/>
  <c r="AA3912" i="12"/>
  <c r="AB3912" i="12"/>
  <c r="AC3912" i="12"/>
  <c r="AD3912" i="12"/>
  <c r="AE3912" i="12"/>
  <c r="AF3912" i="12"/>
  <c r="AG3912" i="12"/>
  <c r="AI3912" i="12"/>
  <c r="AJ3912" i="12"/>
  <c r="AH3912" i="12"/>
  <c r="AK3912" i="12"/>
  <c r="AL3912" i="12"/>
  <c r="AM3899" i="12"/>
  <c r="AN3899" i="12"/>
  <c r="AA3899" i="12"/>
  <c r="AB3899" i="12"/>
  <c r="AC3899" i="12"/>
  <c r="AD3899" i="12"/>
  <c r="AE3899" i="12"/>
  <c r="AF3899" i="12"/>
  <c r="AH3899" i="12"/>
  <c r="AI3899" i="12"/>
  <c r="AG3899" i="12"/>
  <c r="AJ3899" i="12"/>
  <c r="AK3899" i="12"/>
  <c r="AL3899" i="12"/>
  <c r="AM3887" i="12"/>
  <c r="AN3887" i="12"/>
  <c r="AA3887" i="12"/>
  <c r="AB3887" i="12"/>
  <c r="AC3887" i="12"/>
  <c r="AD3887" i="12"/>
  <c r="AE3887" i="12"/>
  <c r="AF3887" i="12"/>
  <c r="AH3887" i="12"/>
  <c r="AI3887" i="12"/>
  <c r="AG3887" i="12"/>
  <c r="AJ3887" i="12"/>
  <c r="AK3887" i="12"/>
  <c r="AL3887" i="12"/>
  <c r="AM3871" i="12"/>
  <c r="AN3871" i="12"/>
  <c r="AA3871" i="12"/>
  <c r="AB3871" i="12"/>
  <c r="AC3871" i="12"/>
  <c r="AD3871" i="12"/>
  <c r="AE3871" i="12"/>
  <c r="AF3871" i="12"/>
  <c r="AG3871" i="12"/>
  <c r="AI3871" i="12"/>
  <c r="AJ3871" i="12"/>
  <c r="AK3871" i="12"/>
  <c r="AL3871" i="12"/>
  <c r="AH3871" i="12"/>
  <c r="AD3847" i="12"/>
  <c r="AE3847" i="12"/>
  <c r="AF3847" i="12"/>
  <c r="AG3847" i="12"/>
  <c r="AK3847" i="12"/>
  <c r="AL3847" i="12"/>
  <c r="AM3847" i="12"/>
  <c r="AN3847" i="12"/>
  <c r="AA3847" i="12"/>
  <c r="AJ3847" i="12"/>
  <c r="AC3847" i="12"/>
  <c r="AH3847" i="12"/>
  <c r="AD3835" i="12"/>
  <c r="AE3835" i="12"/>
  <c r="AF3835" i="12"/>
  <c r="AG3835" i="12"/>
  <c r="AK3835" i="12"/>
  <c r="AL3835" i="12"/>
  <c r="AM3835" i="12"/>
  <c r="AN3835" i="12"/>
  <c r="AA3835" i="12"/>
  <c r="AJ3835" i="12"/>
  <c r="AB3835" i="12"/>
  <c r="AC3835" i="12"/>
  <c r="AH3835" i="12"/>
  <c r="AI3835" i="12"/>
  <c r="AL3819" i="12"/>
  <c r="AM3819" i="12"/>
  <c r="AN3819" i="12"/>
  <c r="AA3819" i="12"/>
  <c r="AB3819" i="12"/>
  <c r="AC3819" i="12"/>
  <c r="AD3819" i="12"/>
  <c r="AE3819" i="12"/>
  <c r="AF3819" i="12"/>
  <c r="AG3819" i="12"/>
  <c r="AH3819" i="12"/>
  <c r="AI3819" i="12"/>
  <c r="AJ3819" i="12"/>
  <c r="AK3819" i="12"/>
  <c r="AL3806" i="12"/>
  <c r="AM3806" i="12"/>
  <c r="AN3806" i="12"/>
  <c r="AA3806" i="12"/>
  <c r="AB3806" i="12"/>
  <c r="AC3806" i="12"/>
  <c r="AO3806" i="12" s="1"/>
  <c r="AD3806" i="12"/>
  <c r="AE3806" i="12"/>
  <c r="AF3806" i="12"/>
  <c r="AG3806" i="12"/>
  <c r="AH3806" i="12"/>
  <c r="AI3806" i="12"/>
  <c r="AJ3806" i="12"/>
  <c r="AK3806" i="12"/>
  <c r="AL3790" i="12"/>
  <c r="AM3790" i="12"/>
  <c r="AN3790" i="12"/>
  <c r="AA3790" i="12"/>
  <c r="AB3790" i="12"/>
  <c r="AC3790" i="12"/>
  <c r="AE3790" i="12"/>
  <c r="AF3790" i="12"/>
  <c r="AD3790" i="12"/>
  <c r="AG3790" i="12"/>
  <c r="AH3790" i="12"/>
  <c r="AI3790" i="12"/>
  <c r="AJ3790" i="12"/>
  <c r="AK3790" i="12"/>
  <c r="AB3776" i="12"/>
  <c r="AA3776" i="12"/>
  <c r="AC3776" i="12"/>
  <c r="AD3776" i="12"/>
  <c r="AE3776" i="12"/>
  <c r="AF3776" i="12"/>
  <c r="AH3776" i="12"/>
  <c r="AI3776" i="12"/>
  <c r="AJ3776" i="12"/>
  <c r="AK3776" i="12"/>
  <c r="AL3776" i="12"/>
  <c r="AM3776" i="12"/>
  <c r="AN3776" i="12"/>
  <c r="AG3776" i="12"/>
  <c r="AB3767" i="12"/>
  <c r="AC3767" i="12"/>
  <c r="AD3767" i="12"/>
  <c r="AE3767" i="12"/>
  <c r="AJ3767" i="12"/>
  <c r="AK3767" i="12"/>
  <c r="AL3767" i="12"/>
  <c r="AM3767" i="12"/>
  <c r="AN3767" i="12"/>
  <c r="AA3767" i="12"/>
  <c r="AF3767" i="12"/>
  <c r="AG3767" i="12"/>
  <c r="AH3767" i="12"/>
  <c r="AI3767" i="12"/>
  <c r="AE3755" i="12"/>
  <c r="AJ3755" i="12"/>
  <c r="AK3755" i="12"/>
  <c r="AL3755" i="12"/>
  <c r="AM3755" i="12"/>
  <c r="AC3755" i="12"/>
  <c r="AD3755" i="12"/>
  <c r="AF3755" i="12"/>
  <c r="AG3755" i="12"/>
  <c r="AH3755" i="12"/>
  <c r="AI3755" i="12"/>
  <c r="AN3755" i="12"/>
  <c r="AA3755" i="12"/>
  <c r="AB3755" i="12"/>
  <c r="AE3736" i="12"/>
  <c r="AF3736" i="12"/>
  <c r="AG3736" i="12"/>
  <c r="AB3736" i="12"/>
  <c r="AC3736" i="12"/>
  <c r="AO3736" i="12" s="1"/>
  <c r="AD3736" i="12"/>
  <c r="AH3736" i="12"/>
  <c r="AK3736" i="12"/>
  <c r="AL3736" i="12"/>
  <c r="AM3736" i="12"/>
  <c r="AA3736" i="12"/>
  <c r="AI3736" i="12"/>
  <c r="AJ3736" i="12"/>
  <c r="AN3736" i="12"/>
  <c r="AD3734" i="12"/>
  <c r="AC3734" i="12"/>
  <c r="AE3734" i="12"/>
  <c r="AF3734" i="12"/>
  <c r="AG3734" i="12"/>
  <c r="AB3734" i="12"/>
  <c r="AH3734" i="12"/>
  <c r="AI3734" i="12"/>
  <c r="AJ3734" i="12"/>
  <c r="AK3734" i="12"/>
  <c r="AA3734" i="12"/>
  <c r="AL3734" i="12"/>
  <c r="AM3734" i="12"/>
  <c r="AN3734" i="12"/>
  <c r="AD3720" i="12"/>
  <c r="AE3720" i="12"/>
  <c r="AF3720" i="12"/>
  <c r="AB3720" i="12"/>
  <c r="AC3720" i="12"/>
  <c r="AO3720" i="12" s="1"/>
  <c r="AG3720" i="12"/>
  <c r="AH3720" i="12"/>
  <c r="AK3720" i="12"/>
  <c r="AL3720" i="12"/>
  <c r="AM3720" i="12"/>
  <c r="AN3720" i="12"/>
  <c r="AI3720" i="12"/>
  <c r="AJ3720" i="12"/>
  <c r="AA3720" i="12"/>
  <c r="AN3702" i="12"/>
  <c r="AL3702" i="12"/>
  <c r="AM3702" i="12"/>
  <c r="AA3702" i="12"/>
  <c r="AB3702" i="12"/>
  <c r="AJ3702" i="12"/>
  <c r="AK3702" i="12"/>
  <c r="AC3702" i="12"/>
  <c r="AD3702" i="12"/>
  <c r="AE3702" i="12"/>
  <c r="AF3702" i="12"/>
  <c r="AG3702" i="12"/>
  <c r="AH3702" i="12"/>
  <c r="AI3702" i="12"/>
  <c r="AN3689" i="12"/>
  <c r="AA3689" i="12"/>
  <c r="AB3689" i="12"/>
  <c r="AC3689" i="12"/>
  <c r="AH3689" i="12"/>
  <c r="AI3689" i="12"/>
  <c r="AJ3689" i="12"/>
  <c r="AK3689" i="12"/>
  <c r="AL3689" i="12"/>
  <c r="AD3689" i="12"/>
  <c r="AE3689" i="12"/>
  <c r="AF3689" i="12"/>
  <c r="AG3689" i="12"/>
  <c r="AM3689" i="12"/>
  <c r="AN3675" i="12"/>
  <c r="AA3675" i="12"/>
  <c r="AB3675" i="12"/>
  <c r="AC3675" i="12"/>
  <c r="AH3675" i="12"/>
  <c r="AI3675" i="12"/>
  <c r="AJ3675" i="12"/>
  <c r="AK3675" i="12"/>
  <c r="AL3675" i="12"/>
  <c r="AD3675" i="12"/>
  <c r="AE3675" i="12"/>
  <c r="AF3675" i="12"/>
  <c r="AG3675" i="12"/>
  <c r="AM3675" i="12"/>
  <c r="AN3661" i="12"/>
  <c r="AA3661" i="12"/>
  <c r="AB3661" i="12"/>
  <c r="AC3661" i="12"/>
  <c r="AH3661" i="12"/>
  <c r="AI3661" i="12"/>
  <c r="AJ3661" i="12"/>
  <c r="AK3661" i="12"/>
  <c r="AL3661" i="12"/>
  <c r="AG3661" i="12"/>
  <c r="AD3661" i="12"/>
  <c r="AE3661" i="12"/>
  <c r="AF3661" i="12"/>
  <c r="AM3661" i="12"/>
  <c r="AN3647" i="12"/>
  <c r="AA3647" i="12"/>
  <c r="AB3647" i="12"/>
  <c r="AC3647" i="12"/>
  <c r="AH3647" i="12"/>
  <c r="AI3647" i="12"/>
  <c r="AJ3647" i="12"/>
  <c r="AK3647" i="12"/>
  <c r="AL3647" i="12"/>
  <c r="AD3647" i="12"/>
  <c r="AE3647" i="12"/>
  <c r="AF3647" i="12"/>
  <c r="AG3647" i="12"/>
  <c r="AM3647" i="12"/>
  <c r="AK3636" i="12"/>
  <c r="AK3635" i="12"/>
  <c r="AJ3634" i="12"/>
  <c r="AJ3623" i="12"/>
  <c r="AM3925" i="12"/>
  <c r="AI3925" i="12"/>
  <c r="AJ3925" i="12"/>
  <c r="AK3925" i="12"/>
  <c r="AL3925" i="12"/>
  <c r="AN3925" i="12"/>
  <c r="AA3925" i="12"/>
  <c r="AB3925" i="12"/>
  <c r="AC3925" i="12"/>
  <c r="AD3925" i="12"/>
  <c r="AE3925" i="12"/>
  <c r="AF3925" i="12"/>
  <c r="AG3925" i="12"/>
  <c r="AH3925" i="12"/>
  <c r="AM3918" i="12"/>
  <c r="AN3918" i="12"/>
  <c r="AA3918" i="12"/>
  <c r="AK3918" i="12"/>
  <c r="AL3918" i="12"/>
  <c r="AC3918" i="12"/>
  <c r="AO3918" i="12" s="1"/>
  <c r="AD3918" i="12"/>
  <c r="AF3918" i="12"/>
  <c r="AG3918" i="12"/>
  <c r="AJ3918" i="12"/>
  <c r="AB3918" i="12"/>
  <c r="AM3911" i="12"/>
  <c r="AN3911" i="12"/>
  <c r="AA3911" i="12"/>
  <c r="AK3911" i="12"/>
  <c r="AL3911" i="12"/>
  <c r="AB3911" i="12"/>
  <c r="AC3911" i="12"/>
  <c r="AD3911" i="12"/>
  <c r="AF3911" i="12"/>
  <c r="AG3911" i="12"/>
  <c r="AE3911" i="12"/>
  <c r="AH3911" i="12"/>
  <c r="AI3911" i="12"/>
  <c r="AJ3911" i="12"/>
  <c r="AM3898" i="12"/>
  <c r="AN3898" i="12"/>
  <c r="AA3898" i="12"/>
  <c r="AB3898" i="12"/>
  <c r="AI3898" i="12"/>
  <c r="AJ3898" i="12"/>
  <c r="AK3898" i="12"/>
  <c r="AL3898" i="12"/>
  <c r="AD3898" i="12"/>
  <c r="AE3898" i="12"/>
  <c r="AC3898" i="12"/>
  <c r="AF3898" i="12"/>
  <c r="AG3898" i="12"/>
  <c r="AH3898" i="12"/>
  <c r="AM3870" i="12"/>
  <c r="AN3870" i="12"/>
  <c r="AA3870" i="12"/>
  <c r="AB3870" i="12"/>
  <c r="AC3870" i="12"/>
  <c r="AD3870" i="12"/>
  <c r="AE3870" i="12"/>
  <c r="AF3870" i="12"/>
  <c r="AG3870" i="12"/>
  <c r="AI3870" i="12"/>
  <c r="AJ3870" i="12"/>
  <c r="AH3870" i="12"/>
  <c r="AK3870" i="12"/>
  <c r="AL3870" i="12"/>
  <c r="AD3846" i="12"/>
  <c r="AE3846" i="12"/>
  <c r="AF3846" i="12"/>
  <c r="AG3846" i="12"/>
  <c r="AC3846" i="12"/>
  <c r="AH3846" i="12"/>
  <c r="AI3846" i="12"/>
  <c r="AJ3846" i="12"/>
  <c r="AK3846" i="12"/>
  <c r="AL3846" i="12"/>
  <c r="AM3846" i="12"/>
  <c r="AN3846" i="12"/>
  <c r="AB3846" i="12"/>
  <c r="AA3846" i="12"/>
  <c r="AD3834" i="12"/>
  <c r="AE3834" i="12"/>
  <c r="AF3834" i="12"/>
  <c r="AG3834" i="12"/>
  <c r="AC3834" i="12"/>
  <c r="AH3834" i="12"/>
  <c r="AI3834" i="12"/>
  <c r="AJ3834" i="12"/>
  <c r="AK3834" i="12"/>
  <c r="AL3834" i="12"/>
  <c r="AM3834" i="12"/>
  <c r="AN3834" i="12"/>
  <c r="AB3834" i="12"/>
  <c r="AA3834" i="12"/>
  <c r="AL3829" i="12"/>
  <c r="AN3829" i="12"/>
  <c r="AJ3829" i="12"/>
  <c r="AK3829" i="12"/>
  <c r="AM3829" i="12"/>
  <c r="AA3829" i="12"/>
  <c r="AB3829" i="12"/>
  <c r="AC3829" i="12"/>
  <c r="AD3829" i="12"/>
  <c r="AE3829" i="12"/>
  <c r="AF3829" i="12"/>
  <c r="AG3829" i="12"/>
  <c r="AH3829" i="12"/>
  <c r="AI3829" i="12"/>
  <c r="AL3818" i="12"/>
  <c r="AM3818" i="12"/>
  <c r="AN3818" i="12"/>
  <c r="AA3818" i="12"/>
  <c r="AB3818" i="12"/>
  <c r="AC3818" i="12"/>
  <c r="AD3818" i="12"/>
  <c r="AE3818" i="12"/>
  <c r="AF3818" i="12"/>
  <c r="AG3818" i="12"/>
  <c r="AH3818" i="12"/>
  <c r="AI3818" i="12"/>
  <c r="AJ3818" i="12"/>
  <c r="AK3818" i="12"/>
  <c r="AL3789" i="12"/>
  <c r="AM3789" i="12"/>
  <c r="AN3789" i="12"/>
  <c r="AA3789" i="12"/>
  <c r="AB3789" i="12"/>
  <c r="AC3789" i="12"/>
  <c r="AO3789" i="12" s="1"/>
  <c r="AE3789" i="12"/>
  <c r="AF3789" i="12"/>
  <c r="AI3789" i="12"/>
  <c r="AJ3789" i="12"/>
  <c r="AK3789" i="12"/>
  <c r="AD3789" i="12"/>
  <c r="AG3789" i="12"/>
  <c r="AH3789" i="12"/>
  <c r="AE3754" i="12"/>
  <c r="AI3754" i="12"/>
  <c r="AJ3754" i="12"/>
  <c r="AK3754" i="12"/>
  <c r="AL3754" i="12"/>
  <c r="AA3754" i="12"/>
  <c r="AB3754" i="12"/>
  <c r="AC3754" i="12"/>
  <c r="AD3754" i="12"/>
  <c r="AF3754" i="12"/>
  <c r="AG3754" i="12"/>
  <c r="AH3754" i="12"/>
  <c r="AM3754" i="12"/>
  <c r="AN3754" i="12"/>
  <c r="AD3733" i="12"/>
  <c r="AB3733" i="12"/>
  <c r="AC3733" i="12"/>
  <c r="AE3733" i="12"/>
  <c r="AF3733" i="12"/>
  <c r="AK3733" i="12"/>
  <c r="AL3733" i="12"/>
  <c r="AM3733" i="12"/>
  <c r="AN3733" i="12"/>
  <c r="AA3733" i="12"/>
  <c r="AG3733" i="12"/>
  <c r="AH3733" i="12"/>
  <c r="AI3733" i="12"/>
  <c r="AJ3733" i="12"/>
  <c r="AD3719" i="12"/>
  <c r="AE3719" i="12"/>
  <c r="AF3719" i="12"/>
  <c r="AA3719" i="12"/>
  <c r="AB3719" i="12"/>
  <c r="AC3719" i="12"/>
  <c r="AG3719" i="12"/>
  <c r="AH3719" i="12"/>
  <c r="AI3719" i="12"/>
  <c r="AJ3719" i="12"/>
  <c r="AK3719" i="12"/>
  <c r="AL3719" i="12"/>
  <c r="AM3719" i="12"/>
  <c r="AN3719" i="12"/>
  <c r="AN3711" i="12"/>
  <c r="AK3711" i="12"/>
  <c r="AL3711" i="12"/>
  <c r="AM3711" i="12"/>
  <c r="AB3711" i="12"/>
  <c r="AC3711" i="12"/>
  <c r="AD3711" i="12"/>
  <c r="AE3711" i="12"/>
  <c r="AF3711" i="12"/>
  <c r="AG3711" i="12"/>
  <c r="AH3711" i="12"/>
  <c r="AI3711" i="12"/>
  <c r="AJ3711" i="12"/>
  <c r="AA3711" i="12"/>
  <c r="AN3701" i="12"/>
  <c r="AK3701" i="12"/>
  <c r="AL3701" i="12"/>
  <c r="AM3701" i="12"/>
  <c r="AA3701" i="12"/>
  <c r="AD3701" i="12"/>
  <c r="AE3701" i="12"/>
  <c r="AF3701" i="12"/>
  <c r="AG3701" i="12"/>
  <c r="AH3701" i="12"/>
  <c r="AI3701" i="12"/>
  <c r="AJ3701" i="12"/>
  <c r="AB3701" i="12"/>
  <c r="AC3701" i="12"/>
  <c r="AO3701" i="12" s="1"/>
  <c r="AN3688" i="12"/>
  <c r="AA3688" i="12"/>
  <c r="AB3688" i="12"/>
  <c r="AC3688" i="12"/>
  <c r="AO3688" i="12" s="1"/>
  <c r="AD3688" i="12"/>
  <c r="AE3688" i="12"/>
  <c r="AF3688" i="12"/>
  <c r="AG3688" i="12"/>
  <c r="AH3688" i="12"/>
  <c r="AI3688" i="12"/>
  <c r="AJ3688" i="12"/>
  <c r="AK3688" i="12"/>
  <c r="AL3688" i="12"/>
  <c r="AM3688" i="12"/>
  <c r="AN3674" i="12"/>
  <c r="AA3674" i="12"/>
  <c r="AB3674" i="12"/>
  <c r="AC3674" i="12"/>
  <c r="AO3674" i="12" s="1"/>
  <c r="AD3674" i="12"/>
  <c r="AE3674" i="12"/>
  <c r="AF3674" i="12"/>
  <c r="AG3674" i="12"/>
  <c r="AH3674" i="12"/>
  <c r="AM3674" i="12"/>
  <c r="AK3674" i="12"/>
  <c r="AI3674" i="12"/>
  <c r="AJ3674" i="12"/>
  <c r="AL3674" i="12"/>
  <c r="AN3660" i="12"/>
  <c r="AA3660" i="12"/>
  <c r="AB3660" i="12"/>
  <c r="AC3660" i="12"/>
  <c r="AO3660" i="12" s="1"/>
  <c r="AD3660" i="12"/>
  <c r="AE3660" i="12"/>
  <c r="AF3660" i="12"/>
  <c r="AG3660" i="12"/>
  <c r="AH3660" i="12"/>
  <c r="AI3660" i="12"/>
  <c r="AJ3660" i="12"/>
  <c r="AK3660" i="12"/>
  <c r="AL3660" i="12"/>
  <c r="AM3660" i="12"/>
  <c r="AN3646" i="12"/>
  <c r="AA3646" i="12"/>
  <c r="AB3646" i="12"/>
  <c r="AC3646" i="12"/>
  <c r="AO3646" i="12" s="1"/>
  <c r="AD3646" i="12"/>
  <c r="AE3646" i="12"/>
  <c r="AF3646" i="12"/>
  <c r="AG3646" i="12"/>
  <c r="AH3646" i="12"/>
  <c r="AK3646" i="12"/>
  <c r="AL3646" i="12"/>
  <c r="AM3646" i="12"/>
  <c r="AI3646" i="12"/>
  <c r="AJ3646" i="12"/>
  <c r="AJ3635" i="12"/>
  <c r="AD3622" i="12"/>
  <c r="AB3622" i="12"/>
  <c r="AC3622" i="12"/>
  <c r="AO3622" i="12" s="1"/>
  <c r="F3613" i="12"/>
  <c r="F3615" i="12"/>
  <c r="F3617" i="12"/>
  <c r="F3611" i="12"/>
  <c r="I3581" i="12"/>
  <c r="J3581" i="12"/>
  <c r="K3581" i="12"/>
  <c r="L3581" i="12"/>
  <c r="M3581" i="12"/>
  <c r="N3581" i="12"/>
  <c r="O3581" i="12"/>
  <c r="P3581" i="12"/>
  <c r="Q3581" i="12"/>
  <c r="R3581" i="12"/>
  <c r="H3581" i="12"/>
  <c r="G3581" i="12"/>
  <c r="I3580" i="12"/>
  <c r="J3580" i="12"/>
  <c r="K3580" i="12"/>
  <c r="L3580" i="12"/>
  <c r="M3580" i="12"/>
  <c r="N3580" i="12"/>
  <c r="O3580" i="12"/>
  <c r="P3580" i="12"/>
  <c r="Q3580" i="12"/>
  <c r="R3580" i="12"/>
  <c r="H3580" i="12"/>
  <c r="G3580" i="12"/>
  <c r="I3579" i="12"/>
  <c r="J3579" i="12"/>
  <c r="K3579" i="12"/>
  <c r="L3579" i="12"/>
  <c r="M3579" i="12"/>
  <c r="N3579" i="12"/>
  <c r="O3579" i="12"/>
  <c r="P3579" i="12"/>
  <c r="Q3579" i="12"/>
  <c r="R3579" i="12"/>
  <c r="H3579" i="12"/>
  <c r="G3579" i="12"/>
  <c r="I3578" i="12"/>
  <c r="J3578" i="12"/>
  <c r="K3578" i="12"/>
  <c r="L3578" i="12"/>
  <c r="M3578" i="12"/>
  <c r="N3578" i="12"/>
  <c r="O3578" i="12"/>
  <c r="P3578" i="12"/>
  <c r="Q3578" i="12"/>
  <c r="R3578" i="12"/>
  <c r="H3578" i="12"/>
  <c r="G3578" i="12"/>
  <c r="T1776" i="12"/>
  <c r="U1776" i="12"/>
  <c r="V1776" i="12"/>
  <c r="W1776" i="12"/>
  <c r="X1776" i="12"/>
  <c r="Y1776" i="12"/>
  <c r="Z1776" i="12"/>
  <c r="AA1776" i="12"/>
  <c r="T1777" i="12"/>
  <c r="U1777" i="12"/>
  <c r="V1777" i="12"/>
  <c r="W1777" i="12"/>
  <c r="X1777" i="12"/>
  <c r="Y1777" i="12"/>
  <c r="Z1777" i="12"/>
  <c r="AA1777" i="12"/>
  <c r="T1778" i="12"/>
  <c r="U1778" i="12"/>
  <c r="V1778" i="12"/>
  <c r="W1778" i="12"/>
  <c r="X1778" i="12"/>
  <c r="Y1778" i="12"/>
  <c r="Z1778" i="12"/>
  <c r="AA1778" i="12"/>
  <c r="T1779" i="12"/>
  <c r="U1779" i="12"/>
  <c r="V1779" i="12"/>
  <c r="W1779" i="12"/>
  <c r="X1779" i="12"/>
  <c r="Y1779" i="12"/>
  <c r="Z1779" i="12"/>
  <c r="AA1779" i="12"/>
  <c r="T1780" i="12"/>
  <c r="U1780" i="12"/>
  <c r="V1780" i="12"/>
  <c r="W1780" i="12"/>
  <c r="X1780" i="12"/>
  <c r="Y1780" i="12"/>
  <c r="Z1780" i="12"/>
  <c r="AA1780" i="12"/>
  <c r="T1781" i="12"/>
  <c r="U1781" i="12"/>
  <c r="V1781" i="12"/>
  <c r="W1781" i="12"/>
  <c r="X1781" i="12"/>
  <c r="Y1781" i="12"/>
  <c r="Z1781" i="12"/>
  <c r="AA1781" i="12"/>
  <c r="T1782" i="12"/>
  <c r="U1782" i="12"/>
  <c r="V1782" i="12"/>
  <c r="W1782" i="12"/>
  <c r="X1782" i="12"/>
  <c r="Y1782" i="12"/>
  <c r="Z1782" i="12"/>
  <c r="AA1782" i="12"/>
  <c r="T1783" i="12"/>
  <c r="U1783" i="12"/>
  <c r="V1783" i="12"/>
  <c r="W1783" i="12"/>
  <c r="X1783" i="12"/>
  <c r="Y1783" i="12"/>
  <c r="Z1783" i="12"/>
  <c r="AA1783" i="12"/>
  <c r="S1783" i="12"/>
  <c r="S1777" i="12"/>
  <c r="S1778" i="12"/>
  <c r="S1779" i="12"/>
  <c r="S1780" i="12"/>
  <c r="S1781" i="12"/>
  <c r="S1782" i="12"/>
  <c r="S1776" i="12"/>
  <c r="T1682" i="12"/>
  <c r="U1682" i="12"/>
  <c r="V1682" i="12"/>
  <c r="W1682" i="12"/>
  <c r="X1682" i="12"/>
  <c r="Y1682" i="12"/>
  <c r="Z1682" i="12"/>
  <c r="AA1682" i="12"/>
  <c r="T1683" i="12"/>
  <c r="U1683" i="12"/>
  <c r="V1683" i="12"/>
  <c r="W1683" i="12"/>
  <c r="X1683" i="12"/>
  <c r="Y1683" i="12"/>
  <c r="Z1683" i="12"/>
  <c r="AA1683" i="12"/>
  <c r="S1683" i="12"/>
  <c r="S1682" i="12"/>
  <c r="T1679" i="12"/>
  <c r="U1679" i="12"/>
  <c r="V1679" i="12"/>
  <c r="W1679" i="12"/>
  <c r="X1679" i="12"/>
  <c r="Y1679" i="12"/>
  <c r="Z1679" i="12"/>
  <c r="AA1679" i="12"/>
  <c r="T1680" i="12"/>
  <c r="U1680" i="12"/>
  <c r="V1680" i="12"/>
  <c r="W1680" i="12"/>
  <c r="X1680" i="12"/>
  <c r="Y1680" i="12"/>
  <c r="Z1680" i="12"/>
  <c r="AA1680" i="12"/>
  <c r="S1680" i="12"/>
  <c r="S1679" i="12"/>
  <c r="F259" i="12"/>
  <c r="G21" i="12"/>
  <c r="H21" i="12" s="1" a="1"/>
  <c r="H21" i="12" s="1"/>
  <c r="G19" i="12"/>
  <c r="H20" i="12" s="1" a="1"/>
  <c r="H20" i="12" s="1"/>
  <c r="G18" i="12"/>
  <c r="G17" i="12"/>
  <c r="G16" i="12"/>
  <c r="I26" i="12"/>
  <c r="I27" i="12"/>
  <c r="I28" i="12"/>
  <c r="I29" i="12"/>
  <c r="I25" i="12"/>
  <c r="S1430" i="9"/>
  <c r="V1392" i="9" s="1"/>
  <c r="R1430" i="9"/>
  <c r="U1392" i="9" s="1"/>
  <c r="Q1430" i="9"/>
  <c r="T1402" i="9" s="1"/>
  <c r="P1430" i="9"/>
  <c r="S1393" i="9" s="1"/>
  <c r="O1430" i="9"/>
  <c r="R1392" i="9" s="1"/>
  <c r="N1430" i="9"/>
  <c r="Q1393" i="9" s="1"/>
  <c r="M1430" i="9"/>
  <c r="P1393" i="9" s="1"/>
  <c r="L1430" i="9"/>
  <c r="O1402" i="9" s="1"/>
  <c r="S1429" i="9"/>
  <c r="V1408" i="9" s="1"/>
  <c r="R1429" i="9"/>
  <c r="U1408" i="9" s="1"/>
  <c r="Q1429" i="9"/>
  <c r="T1409" i="9" s="1"/>
  <c r="P1429" i="9"/>
  <c r="S1409" i="9" s="1"/>
  <c r="O1429" i="9"/>
  <c r="R1409" i="9" s="1"/>
  <c r="N1429" i="9"/>
  <c r="Q1421" i="9" s="1"/>
  <c r="M1429" i="9"/>
  <c r="P1409" i="9" s="1"/>
  <c r="L1429" i="9"/>
  <c r="O1416" i="9" s="1"/>
  <c r="AE97" i="7"/>
  <c r="AE98" i="7"/>
  <c r="AE99" i="7"/>
  <c r="AE100" i="7"/>
  <c r="AE101" i="7"/>
  <c r="AE102" i="7"/>
  <c r="AE103" i="7"/>
  <c r="AE96" i="7"/>
  <c r="G101" i="7"/>
  <c r="AC101" i="7"/>
  <c r="AB101" i="7"/>
  <c r="AA101" i="7"/>
  <c r="V101" i="7"/>
  <c r="U101" i="7"/>
  <c r="T101" i="7"/>
  <c r="S101" i="7"/>
  <c r="R101" i="7"/>
  <c r="Q101" i="7"/>
  <c r="N101" i="7"/>
  <c r="M101" i="7"/>
  <c r="L101" i="7"/>
  <c r="K101" i="7"/>
  <c r="J101" i="7"/>
  <c r="I101" i="7"/>
  <c r="H101" i="7"/>
  <c r="AC100" i="7"/>
  <c r="AB100" i="7"/>
  <c r="AA100" i="7"/>
  <c r="V100" i="7"/>
  <c r="U100" i="7"/>
  <c r="T100" i="7"/>
  <c r="S100" i="7"/>
  <c r="R100" i="7"/>
  <c r="Q100" i="7"/>
  <c r="N100" i="7"/>
  <c r="M100" i="7"/>
  <c r="L100" i="7"/>
  <c r="K100" i="7"/>
  <c r="J100" i="7"/>
  <c r="I100" i="7"/>
  <c r="H100" i="7"/>
  <c r="G100" i="7"/>
  <c r="I96" i="7"/>
  <c r="J96" i="7"/>
  <c r="K96" i="7"/>
  <c r="L96" i="7"/>
  <c r="M96" i="7"/>
  <c r="N96" i="7"/>
  <c r="Q96" i="7"/>
  <c r="R96" i="7"/>
  <c r="S96" i="7"/>
  <c r="T96" i="7"/>
  <c r="U96" i="7"/>
  <c r="V96" i="7"/>
  <c r="AA96" i="7"/>
  <c r="AB96" i="7"/>
  <c r="AC96" i="7"/>
  <c r="I97" i="7"/>
  <c r="J97" i="7"/>
  <c r="K97" i="7"/>
  <c r="L97" i="7"/>
  <c r="M97" i="7"/>
  <c r="N97" i="7"/>
  <c r="Q97" i="7"/>
  <c r="R97" i="7"/>
  <c r="S97" i="7"/>
  <c r="T97" i="7"/>
  <c r="U97" i="7"/>
  <c r="V97" i="7"/>
  <c r="AA97" i="7"/>
  <c r="AB97" i="7"/>
  <c r="AC97" i="7"/>
  <c r="H97" i="7"/>
  <c r="H96" i="7"/>
  <c r="G97" i="7"/>
  <c r="G96" i="7"/>
  <c r="P321" i="9"/>
  <c r="U321" i="9" s="1"/>
  <c r="P322" i="9"/>
  <c r="U322" i="9" s="1"/>
  <c r="P323" i="9"/>
  <c r="U323" i="9" s="1"/>
  <c r="P320" i="9"/>
  <c r="U320" i="9" s="1"/>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297" i="9"/>
  <c r="F1298" i="9"/>
  <c r="Z1298" i="9" s="1"/>
  <c r="F1299" i="9"/>
  <c r="Z1299" i="9" s="1"/>
  <c r="F1300" i="9"/>
  <c r="AA1300" i="9" s="1"/>
  <c r="F1301" i="9"/>
  <c r="Z1301" i="9" s="1"/>
  <c r="F1302" i="9"/>
  <c r="AB1302" i="9" s="1"/>
  <c r="F1303" i="9"/>
  <c r="Z1303" i="9" s="1"/>
  <c r="F1304" i="9"/>
  <c r="Z1304" i="9" s="1"/>
  <c r="F1305" i="9"/>
  <c r="AB1305" i="9" s="1"/>
  <c r="F1306" i="9"/>
  <c r="Z1306" i="9" s="1"/>
  <c r="F1307" i="9"/>
  <c r="AA1307" i="9" s="1"/>
  <c r="F1308" i="9"/>
  <c r="AB1308" i="9" s="1"/>
  <c r="F1309" i="9"/>
  <c r="Y1309" i="9" s="1"/>
  <c r="F1310" i="9"/>
  <c r="Z1310" i="9" s="1"/>
  <c r="F1311" i="9"/>
  <c r="AA1311" i="9" s="1"/>
  <c r="F1312" i="9"/>
  <c r="Z1312" i="9" s="1"/>
  <c r="F1313" i="9"/>
  <c r="Z1313" i="9" s="1"/>
  <c r="F1314" i="9"/>
  <c r="Z1314" i="9" s="1"/>
  <c r="F1315" i="9"/>
  <c r="Z1315" i="9" s="1"/>
  <c r="F1316" i="9"/>
  <c r="AB1316" i="9" s="1"/>
  <c r="F1317" i="9"/>
  <c r="Z1317" i="9" s="1"/>
  <c r="F1318" i="9"/>
  <c r="Z1318" i="9" s="1"/>
  <c r="F1319" i="9"/>
  <c r="AB1319" i="9" s="1"/>
  <c r="F1320" i="9"/>
  <c r="Z1320" i="9" s="1"/>
  <c r="F1321" i="9"/>
  <c r="AA1321" i="9" s="1"/>
  <c r="F1322" i="9"/>
  <c r="Y1322" i="9" s="1"/>
  <c r="F1323" i="9"/>
  <c r="Y1323" i="9" s="1"/>
  <c r="F1324" i="9"/>
  <c r="Z1324" i="9" s="1"/>
  <c r="F1325" i="9"/>
  <c r="Y1325" i="9" s="1"/>
  <c r="F1326" i="9"/>
  <c r="Z1326" i="9" s="1"/>
  <c r="F1327" i="9"/>
  <c r="Z1327" i="9" s="1"/>
  <c r="F1328" i="9"/>
  <c r="Y1328" i="9" s="1"/>
  <c r="F1329" i="9"/>
  <c r="Z1329" i="9" s="1"/>
  <c r="F1330" i="9"/>
  <c r="AB1330" i="9" s="1"/>
  <c r="F1331" i="9"/>
  <c r="Z1331" i="9" s="1"/>
  <c r="F1332" i="9"/>
  <c r="Z1332" i="9" s="1"/>
  <c r="F1333" i="9"/>
  <c r="AB1333" i="9" s="1"/>
  <c r="F1334" i="9"/>
  <c r="Z1334" i="9" s="1"/>
  <c r="F1335" i="9"/>
  <c r="AA1335" i="9" s="1"/>
  <c r="F1336" i="9"/>
  <c r="Y1336" i="9" s="1"/>
  <c r="F1337" i="9"/>
  <c r="Y1337" i="9" s="1"/>
  <c r="F1338" i="9"/>
  <c r="Y1338" i="9" s="1"/>
  <c r="F1339" i="9"/>
  <c r="AA1339" i="9" s="1"/>
  <c r="F1340" i="9"/>
  <c r="Z1340" i="9" s="1"/>
  <c r="F1341" i="9"/>
  <c r="Z1341" i="9" s="1"/>
  <c r="F1342" i="9"/>
  <c r="AB1342" i="9" s="1"/>
  <c r="F1343" i="9"/>
  <c r="Z1343" i="9" s="1"/>
  <c r="F1344" i="9"/>
  <c r="AB1344" i="9" s="1"/>
  <c r="F1345" i="9"/>
  <c r="Z1345" i="9" s="1"/>
  <c r="F1346" i="9"/>
  <c r="Z1346" i="9" s="1"/>
  <c r="F1347" i="9"/>
  <c r="AB1347" i="9" s="1"/>
  <c r="F1348" i="9"/>
  <c r="Z1348" i="9" s="1"/>
  <c r="F1349" i="9"/>
  <c r="AA1349" i="9" s="1"/>
  <c r="F1350" i="9"/>
  <c r="AB1350" i="9" s="1"/>
  <c r="F1351" i="9"/>
  <c r="Y1351" i="9" s="1"/>
  <c r="F1352" i="9"/>
  <c r="Y1352" i="9" s="1"/>
  <c r="F1353" i="9"/>
  <c r="Y1353" i="9" s="1"/>
  <c r="F1354" i="9"/>
  <c r="Z1354" i="9" s="1"/>
  <c r="F1355" i="9"/>
  <c r="Z1355" i="9" s="1"/>
  <c r="F1356" i="9"/>
  <c r="Z1356" i="9" s="1"/>
  <c r="F1357" i="9"/>
  <c r="Z1357" i="9" s="1"/>
  <c r="F1358" i="9"/>
  <c r="AB1358" i="9" s="1"/>
  <c r="F1359" i="9"/>
  <c r="Z1359" i="9" s="1"/>
  <c r="F1360" i="9"/>
  <c r="Z1360" i="9" s="1"/>
  <c r="F1361" i="9"/>
  <c r="AB1361" i="9" s="1"/>
  <c r="F1362" i="9"/>
  <c r="Z1362" i="9" s="1"/>
  <c r="F1363" i="9"/>
  <c r="AA1363" i="9" s="1"/>
  <c r="F1364" i="9"/>
  <c r="Y1364" i="9" s="1"/>
  <c r="F1365" i="9"/>
  <c r="Y1365" i="9" s="1"/>
  <c r="F1366" i="9"/>
  <c r="AB1366" i="9" s="1"/>
  <c r="F1367" i="9"/>
  <c r="Z1367" i="9" s="1"/>
  <c r="F1368" i="9"/>
  <c r="Z1368" i="9" s="1"/>
  <c r="F1369" i="9"/>
  <c r="Z1369" i="9" s="1"/>
  <c r="F1370" i="9"/>
  <c r="Y1370" i="9" s="1"/>
  <c r="F1371" i="9"/>
  <c r="Z1371" i="9" s="1"/>
  <c r="F1372" i="9"/>
  <c r="AB1372" i="9" s="1"/>
  <c r="F1373" i="9"/>
  <c r="Z1373" i="9" s="1"/>
  <c r="F1374" i="9"/>
  <c r="Z1374" i="9" s="1"/>
  <c r="F1375" i="9"/>
  <c r="AB1375" i="9" s="1"/>
  <c r="F1376" i="9"/>
  <c r="Z1376" i="9" s="1"/>
  <c r="F1377" i="9"/>
  <c r="AA1377" i="9" s="1"/>
  <c r="F1297" i="9"/>
  <c r="Y1297" i="9" s="1"/>
  <c r="X1295" i="9"/>
  <c r="Y1295" i="9" s="1"/>
  <c r="X1294" i="9"/>
  <c r="Y1294" i="9" s="1"/>
  <c r="X1293" i="9"/>
  <c r="Y1293" i="9" s="1"/>
  <c r="X1292" i="9"/>
  <c r="Y1292" i="9" s="1"/>
  <c r="X1291" i="9"/>
  <c r="Y1291" i="9" s="1"/>
  <c r="X1290" i="9"/>
  <c r="Y1290" i="9" s="1"/>
  <c r="X1289" i="9"/>
  <c r="Y1289" i="9" s="1"/>
  <c r="X1288" i="9"/>
  <c r="Y1288" i="9" s="1"/>
  <c r="X1287" i="9"/>
  <c r="Y1287" i="9" s="1"/>
  <c r="X1278" i="9"/>
  <c r="Y1278" i="9" s="1"/>
  <c r="X1279" i="9"/>
  <c r="Y1279" i="9" s="1"/>
  <c r="X1280" i="9"/>
  <c r="Y1280" i="9" s="1"/>
  <c r="X1281" i="9"/>
  <c r="Y1281" i="9" s="1"/>
  <c r="X1282" i="9"/>
  <c r="Y1282" i="9" s="1"/>
  <c r="X1283" i="9"/>
  <c r="Y1283" i="9" s="1"/>
  <c r="X1284" i="9"/>
  <c r="Y1284" i="9" s="1"/>
  <c r="X1285" i="9"/>
  <c r="Y1285" i="9" s="1"/>
  <c r="X1277" i="9"/>
  <c r="Y1277" i="9" s="1"/>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31" i="9"/>
  <c r="D1158" i="9"/>
  <c r="D1159" i="9"/>
  <c r="D1160" i="9"/>
  <c r="D1161" i="9"/>
  <c r="D1162" i="9"/>
  <c r="D1163" i="9"/>
  <c r="D1164" i="9"/>
  <c r="D1165" i="9"/>
  <c r="D1166" i="9"/>
  <c r="D1167" i="9"/>
  <c r="D1168" i="9"/>
  <c r="D1169" i="9"/>
  <c r="D1170" i="9"/>
  <c r="D1171" i="9"/>
  <c r="D1172" i="9"/>
  <c r="E1172" i="9" s="1"/>
  <c r="D1157" i="9"/>
  <c r="D1137" i="9"/>
  <c r="D1138" i="9"/>
  <c r="D1139" i="9"/>
  <c r="D1140" i="9"/>
  <c r="D1141" i="9"/>
  <c r="D1142" i="9"/>
  <c r="D1143" i="9"/>
  <c r="E1143" i="9" s="1"/>
  <c r="D1136" i="9"/>
  <c r="AF997" i="9"/>
  <c r="AF998" i="9"/>
  <c r="AF999" i="9"/>
  <c r="AF1000" i="9"/>
  <c r="AF1001" i="9"/>
  <c r="AF1002" i="9"/>
  <c r="AF1003" i="9"/>
  <c r="AF1004" i="9"/>
  <c r="AF1005" i="9"/>
  <c r="AF1006" i="9"/>
  <c r="AF1007" i="9"/>
  <c r="AF1008" i="9"/>
  <c r="AF1009" i="9"/>
  <c r="AF1010" i="9"/>
  <c r="AF1011" i="9"/>
  <c r="AF1012" i="9"/>
  <c r="AF1013" i="9"/>
  <c r="AF1014" i="9"/>
  <c r="AF1015" i="9"/>
  <c r="AF1016" i="9"/>
  <c r="AF1017" i="9"/>
  <c r="AF1018" i="9"/>
  <c r="AF1019" i="9"/>
  <c r="AF1020" i="9"/>
  <c r="AF1021" i="9"/>
  <c r="AF1022" i="9"/>
  <c r="AF1023" i="9"/>
  <c r="AF1024" i="9"/>
  <c r="AF1025" i="9"/>
  <c r="AF1026" i="9"/>
  <c r="AF1027" i="9"/>
  <c r="AF1028" i="9"/>
  <c r="AF1029" i="9"/>
  <c r="AF1030" i="9"/>
  <c r="AF1031" i="9"/>
  <c r="AF1032" i="9"/>
  <c r="AF1033" i="9"/>
  <c r="AF1034" i="9"/>
  <c r="AF1035" i="9"/>
  <c r="AF1036" i="9"/>
  <c r="AF1037" i="9"/>
  <c r="AF1038" i="9"/>
  <c r="AF1039" i="9"/>
  <c r="AF1040" i="9"/>
  <c r="AF1041" i="9"/>
  <c r="AF1042" i="9"/>
  <c r="AF1043" i="9"/>
  <c r="AF1044" i="9"/>
  <c r="AH997" i="9"/>
  <c r="AH998" i="9"/>
  <c r="AH999" i="9"/>
  <c r="AH1000" i="9"/>
  <c r="AH1001" i="9"/>
  <c r="AH1002" i="9"/>
  <c r="AH1003" i="9"/>
  <c r="AH1004" i="9"/>
  <c r="AH1005" i="9"/>
  <c r="AH1006" i="9"/>
  <c r="AH1007" i="9"/>
  <c r="AH1008" i="9"/>
  <c r="AH1009" i="9"/>
  <c r="AH1010" i="9"/>
  <c r="AH1011" i="9"/>
  <c r="AH1012" i="9"/>
  <c r="AH1013" i="9"/>
  <c r="AH1014" i="9"/>
  <c r="AH1015" i="9"/>
  <c r="AH1016" i="9"/>
  <c r="AH1017" i="9"/>
  <c r="AH1018" i="9"/>
  <c r="AH1019" i="9"/>
  <c r="AH1020" i="9"/>
  <c r="AH1021" i="9"/>
  <c r="AH1022" i="9"/>
  <c r="AH1023" i="9"/>
  <c r="AH1024" i="9"/>
  <c r="AH1025" i="9"/>
  <c r="AH1026" i="9"/>
  <c r="AH1027" i="9"/>
  <c r="AH1028" i="9"/>
  <c r="AH1029" i="9"/>
  <c r="AH1030" i="9"/>
  <c r="AH1031" i="9"/>
  <c r="AH1032" i="9"/>
  <c r="AH1033" i="9"/>
  <c r="AH1034" i="9"/>
  <c r="AH1035" i="9"/>
  <c r="AH1036" i="9"/>
  <c r="AH1037" i="9"/>
  <c r="AH1038" i="9"/>
  <c r="AH1039" i="9"/>
  <c r="AH1040" i="9"/>
  <c r="AH1041" i="9"/>
  <c r="AH1042" i="9"/>
  <c r="AH1043" i="9"/>
  <c r="AH1044" i="9"/>
  <c r="AH1045" i="9"/>
  <c r="AH1046" i="9"/>
  <c r="AH1047" i="9"/>
  <c r="AH1048" i="9"/>
  <c r="AH1049" i="9"/>
  <c r="AH1050" i="9"/>
  <c r="AH1051" i="9"/>
  <c r="AH1052" i="9"/>
  <c r="AH1053" i="9"/>
  <c r="AH1054" i="9"/>
  <c r="AH1055" i="9"/>
  <c r="AH1056" i="9"/>
  <c r="AH1057" i="9"/>
  <c r="AH1058" i="9"/>
  <c r="AH1059" i="9"/>
  <c r="AH1060" i="9"/>
  <c r="AH1061" i="9"/>
  <c r="AH1062" i="9"/>
  <c r="AH1063" i="9"/>
  <c r="AH1064" i="9"/>
  <c r="AH1065" i="9"/>
  <c r="AH996" i="9"/>
  <c r="AF996" i="9"/>
  <c r="AD997" i="9"/>
  <c r="AD998" i="9"/>
  <c r="AD996" i="9"/>
  <c r="AB997" i="9"/>
  <c r="AB998" i="9"/>
  <c r="AB996" i="9"/>
  <c r="Z997" i="9"/>
  <c r="Z998" i="9"/>
  <c r="Z999" i="9"/>
  <c r="Z1000" i="9"/>
  <c r="Z1001" i="9"/>
  <c r="Z1002" i="9"/>
  <c r="Z1003" i="9"/>
  <c r="Z1004" i="9"/>
  <c r="Z1005" i="9"/>
  <c r="Z1006" i="9"/>
  <c r="Z1007" i="9"/>
  <c r="Z1008" i="9"/>
  <c r="Z1009" i="9"/>
  <c r="Z1010" i="9"/>
  <c r="Z1011" i="9"/>
  <c r="Z1012" i="9"/>
  <c r="Z1013" i="9"/>
  <c r="Z1014" i="9"/>
  <c r="Z1015" i="9"/>
  <c r="Z1016" i="9"/>
  <c r="Z1017" i="9"/>
  <c r="Z1018" i="9"/>
  <c r="Z1019" i="9"/>
  <c r="Z1020" i="9"/>
  <c r="Z1021" i="9"/>
  <c r="Z1022" i="9"/>
  <c r="Z1023" i="9"/>
  <c r="Z1024" i="9"/>
  <c r="Z1025" i="9"/>
  <c r="Z1026" i="9"/>
  <c r="X997" i="9"/>
  <c r="X998" i="9"/>
  <c r="X999" i="9"/>
  <c r="X1000" i="9"/>
  <c r="X1001" i="9"/>
  <c r="X1002" i="9"/>
  <c r="X1003" i="9"/>
  <c r="X1004" i="9"/>
  <c r="X1005" i="9"/>
  <c r="X1006" i="9"/>
  <c r="X1007" i="9"/>
  <c r="X1008" i="9"/>
  <c r="X1009" i="9"/>
  <c r="X1010" i="9"/>
  <c r="X1011" i="9"/>
  <c r="X1012" i="9"/>
  <c r="X1013" i="9"/>
  <c r="X1014" i="9"/>
  <c r="X1015" i="9"/>
  <c r="X1016" i="9"/>
  <c r="X1017" i="9"/>
  <c r="X1018" i="9"/>
  <c r="X1019" i="9"/>
  <c r="X1020" i="9"/>
  <c r="X1021" i="9"/>
  <c r="X1022" i="9"/>
  <c r="X1023" i="9"/>
  <c r="X1024" i="9"/>
  <c r="X1025" i="9"/>
  <c r="X1026" i="9"/>
  <c r="V997" i="9"/>
  <c r="V998" i="9"/>
  <c r="V999" i="9"/>
  <c r="V1000" i="9"/>
  <c r="V1001" i="9"/>
  <c r="V1002" i="9"/>
  <c r="V1003" i="9"/>
  <c r="V1004" i="9"/>
  <c r="V1005" i="9"/>
  <c r="V1006" i="9"/>
  <c r="V1007" i="9"/>
  <c r="V1008" i="9"/>
  <c r="V1009" i="9"/>
  <c r="V1010" i="9"/>
  <c r="V1011" i="9"/>
  <c r="V1012" i="9"/>
  <c r="V1013" i="9"/>
  <c r="V1014" i="9"/>
  <c r="V1015" i="9"/>
  <c r="V1016" i="9"/>
  <c r="V1017" i="9"/>
  <c r="V1018" i="9"/>
  <c r="V1019" i="9"/>
  <c r="V1020" i="9"/>
  <c r="V1021" i="9"/>
  <c r="V1022" i="9"/>
  <c r="V1023" i="9"/>
  <c r="V1024" i="9"/>
  <c r="V1025" i="9"/>
  <c r="V1026" i="9"/>
  <c r="V1027" i="9"/>
  <c r="V1028" i="9"/>
  <c r="V1029" i="9"/>
  <c r="V1030" i="9"/>
  <c r="V1031" i="9"/>
  <c r="V1032" i="9"/>
  <c r="V1033" i="9"/>
  <c r="V1034" i="9"/>
  <c r="V1035" i="9"/>
  <c r="V1036" i="9"/>
  <c r="V1037" i="9"/>
  <c r="V1038" i="9"/>
  <c r="V1039" i="9"/>
  <c r="V1040" i="9"/>
  <c r="V1041" i="9"/>
  <c r="V1042" i="9"/>
  <c r="V1043" i="9"/>
  <c r="V1044" i="9"/>
  <c r="V1045" i="9"/>
  <c r="V1046" i="9"/>
  <c r="V1047" i="9"/>
  <c r="V1048" i="9"/>
  <c r="V1049" i="9"/>
  <c r="V1050" i="9"/>
  <c r="V1051" i="9"/>
  <c r="V1052" i="9"/>
  <c r="T997" i="9"/>
  <c r="T998" i="9"/>
  <c r="T999" i="9"/>
  <c r="T1000" i="9"/>
  <c r="T1001" i="9"/>
  <c r="T1002" i="9"/>
  <c r="T1003" i="9"/>
  <c r="T1004" i="9"/>
  <c r="T1005" i="9"/>
  <c r="T1006" i="9"/>
  <c r="T1007" i="9"/>
  <c r="T1008" i="9"/>
  <c r="T1009" i="9"/>
  <c r="T1010" i="9"/>
  <c r="T1011" i="9"/>
  <c r="T1012" i="9"/>
  <c r="T1013" i="9"/>
  <c r="T1014" i="9"/>
  <c r="T1015" i="9"/>
  <c r="T1016" i="9"/>
  <c r="T1017" i="9"/>
  <c r="T1018" i="9"/>
  <c r="T1019" i="9"/>
  <c r="T1020" i="9"/>
  <c r="T1021" i="9"/>
  <c r="T1022" i="9"/>
  <c r="T1023" i="9"/>
  <c r="T1024" i="9"/>
  <c r="T1025" i="9"/>
  <c r="T1026" i="9"/>
  <c r="T1027" i="9"/>
  <c r="T1028" i="9"/>
  <c r="T1029" i="9"/>
  <c r="T1030" i="9"/>
  <c r="T1031" i="9"/>
  <c r="T1032" i="9"/>
  <c r="T1033" i="9"/>
  <c r="T1034" i="9"/>
  <c r="T1035" i="9"/>
  <c r="T1036" i="9"/>
  <c r="T1037" i="9"/>
  <c r="T1038" i="9"/>
  <c r="T1039" i="9"/>
  <c r="T1040" i="9"/>
  <c r="T1041" i="9"/>
  <c r="T1042" i="9"/>
  <c r="T1043" i="9"/>
  <c r="T1044" i="9"/>
  <c r="T1045" i="9"/>
  <c r="T104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1046" i="9"/>
  <c r="R1047" i="9"/>
  <c r="R1048" i="9"/>
  <c r="R1049" i="9"/>
  <c r="R1050" i="9"/>
  <c r="R1051" i="9"/>
  <c r="R1052" i="9"/>
  <c r="R1053" i="9"/>
  <c r="R1054" i="9"/>
  <c r="R1055" i="9"/>
  <c r="R1056" i="9"/>
  <c r="R1057" i="9"/>
  <c r="R1058" i="9"/>
  <c r="R1059" i="9"/>
  <c r="R1060" i="9"/>
  <c r="R1061" i="9"/>
  <c r="R1062" i="9"/>
  <c r="R1063" i="9"/>
  <c r="R1064" i="9"/>
  <c r="R1065" i="9"/>
  <c r="R1066" i="9"/>
  <c r="R1067" i="9"/>
  <c r="R1068" i="9"/>
  <c r="R1069" i="9"/>
  <c r="R1070" i="9"/>
  <c r="R1071" i="9"/>
  <c r="R1072" i="9"/>
  <c r="R1073" i="9"/>
  <c r="R1074" i="9"/>
  <c r="R1075" i="9"/>
  <c r="R1076" i="9"/>
  <c r="R1077" i="9"/>
  <c r="R1078" i="9"/>
  <c r="R1079" i="9"/>
  <c r="R1080" i="9"/>
  <c r="R1081" i="9"/>
  <c r="R1082" i="9"/>
  <c r="R1083" i="9"/>
  <c r="R1084" i="9"/>
  <c r="R1085" i="9"/>
  <c r="R1086" i="9"/>
  <c r="R1087" i="9"/>
  <c r="R1088" i="9"/>
  <c r="R1089" i="9"/>
  <c r="R1090" i="9"/>
  <c r="R1091" i="9"/>
  <c r="R1092" i="9"/>
  <c r="R1093" i="9"/>
  <c r="R1094" i="9"/>
  <c r="R1095" i="9"/>
  <c r="R1096" i="9"/>
  <c r="R1097" i="9"/>
  <c r="R1098" i="9"/>
  <c r="R1099" i="9"/>
  <c r="R1100" i="9"/>
  <c r="R1101" i="9"/>
  <c r="R1102" i="9"/>
  <c r="R1103" i="9"/>
  <c r="R1104" i="9"/>
  <c r="R1105" i="9"/>
  <c r="R1106" i="9"/>
  <c r="R1107" i="9"/>
  <c r="R1108" i="9"/>
  <c r="R1109" i="9"/>
  <c r="R1110" i="9"/>
  <c r="R1111" i="9"/>
  <c r="R1112" i="9"/>
  <c r="R1113" i="9"/>
  <c r="R1114" i="9"/>
  <c r="R1115" i="9"/>
  <c r="R1116" i="9"/>
  <c r="R1117" i="9"/>
  <c r="R1118" i="9"/>
  <c r="R1119" i="9"/>
  <c r="R1120" i="9"/>
  <c r="R1121" i="9"/>
  <c r="R1122" i="9"/>
  <c r="R1123" i="9"/>
  <c r="P997" i="9"/>
  <c r="P998" i="9"/>
  <c r="P999" i="9"/>
  <c r="P1000" i="9"/>
  <c r="P1001" i="9"/>
  <c r="P1002" i="9"/>
  <c r="P1003" i="9"/>
  <c r="P1004" i="9"/>
  <c r="P1005" i="9"/>
  <c r="P1006" i="9"/>
  <c r="P1007" i="9"/>
  <c r="P1008" i="9"/>
  <c r="P1009" i="9"/>
  <c r="P1010" i="9"/>
  <c r="P1011" i="9"/>
  <c r="P1012" i="9"/>
  <c r="P1013" i="9"/>
  <c r="P1014" i="9"/>
  <c r="P1015" i="9"/>
  <c r="P1016" i="9"/>
  <c r="P1017" i="9"/>
  <c r="P1018" i="9"/>
  <c r="P1019" i="9"/>
  <c r="P1020" i="9"/>
  <c r="P1021" i="9"/>
  <c r="P1022" i="9"/>
  <c r="P1023" i="9"/>
  <c r="P1024" i="9"/>
  <c r="P1025" i="9"/>
  <c r="P1026" i="9"/>
  <c r="P1027" i="9"/>
  <c r="P1028" i="9"/>
  <c r="P1029" i="9"/>
  <c r="P1030" i="9"/>
  <c r="P1031" i="9"/>
  <c r="P1032" i="9"/>
  <c r="P1033" i="9"/>
  <c r="P1034" i="9"/>
  <c r="P1035" i="9"/>
  <c r="P1036" i="9"/>
  <c r="P1037" i="9"/>
  <c r="P1038" i="9"/>
  <c r="P1039" i="9"/>
  <c r="P1040" i="9"/>
  <c r="P1041" i="9"/>
  <c r="P1042" i="9"/>
  <c r="P1043" i="9"/>
  <c r="P1044" i="9"/>
  <c r="P1045" i="9"/>
  <c r="P1046" i="9"/>
  <c r="P1047" i="9"/>
  <c r="P1048" i="9"/>
  <c r="P1049" i="9"/>
  <c r="P1050" i="9"/>
  <c r="P1051" i="9"/>
  <c r="P1052" i="9"/>
  <c r="P1053" i="9"/>
  <c r="P1054" i="9"/>
  <c r="P1055" i="9"/>
  <c r="P1056" i="9"/>
  <c r="P1057" i="9"/>
  <c r="P1058" i="9"/>
  <c r="P1059" i="9"/>
  <c r="P1060" i="9"/>
  <c r="P1061" i="9"/>
  <c r="P1062" i="9"/>
  <c r="P1063" i="9"/>
  <c r="P1064" i="9"/>
  <c r="P1065" i="9"/>
  <c r="P1066" i="9"/>
  <c r="P1067" i="9"/>
  <c r="P1068" i="9"/>
  <c r="P1069" i="9"/>
  <c r="P1070" i="9"/>
  <c r="P1071" i="9"/>
  <c r="P1072" i="9"/>
  <c r="N997" i="9"/>
  <c r="N998" i="9"/>
  <c r="N999" i="9"/>
  <c r="N1000" i="9"/>
  <c r="N1001" i="9"/>
  <c r="N1002" i="9"/>
  <c r="N1003" i="9"/>
  <c r="N1004" i="9"/>
  <c r="N1005" i="9"/>
  <c r="N1006" i="9"/>
  <c r="N1007" i="9"/>
  <c r="N1008" i="9"/>
  <c r="N1009" i="9"/>
  <c r="N1010" i="9"/>
  <c r="N1011" i="9"/>
  <c r="N1012" i="9"/>
  <c r="N1013" i="9"/>
  <c r="N1014" i="9"/>
  <c r="N1015" i="9"/>
  <c r="N1016" i="9"/>
  <c r="N1017" i="9"/>
  <c r="N1018" i="9"/>
  <c r="N1019" i="9"/>
  <c r="N1020" i="9"/>
  <c r="N1021" i="9"/>
  <c r="N1022" i="9"/>
  <c r="N1023" i="9"/>
  <c r="N1024" i="9"/>
  <c r="N1025" i="9"/>
  <c r="N1026" i="9"/>
  <c r="N1027" i="9"/>
  <c r="N1028" i="9"/>
  <c r="N1029" i="9"/>
  <c r="N1030" i="9"/>
  <c r="N1031" i="9"/>
  <c r="N1032" i="9"/>
  <c r="N1033" i="9"/>
  <c r="N1034" i="9"/>
  <c r="N1035" i="9"/>
  <c r="N1036" i="9"/>
  <c r="N1037" i="9"/>
  <c r="N1038" i="9"/>
  <c r="N1039" i="9"/>
  <c r="N1040" i="9"/>
  <c r="N1041" i="9"/>
  <c r="N1042" i="9"/>
  <c r="N1043" i="9"/>
  <c r="N1044" i="9"/>
  <c r="N1045" i="9"/>
  <c r="N1046" i="9"/>
  <c r="N1047" i="9"/>
  <c r="N1048" i="9"/>
  <c r="N1049" i="9"/>
  <c r="N1050" i="9"/>
  <c r="N1051" i="9"/>
  <c r="N1052" i="9"/>
  <c r="N1053" i="9"/>
  <c r="N1054" i="9"/>
  <c r="N1055" i="9"/>
  <c r="N1056" i="9"/>
  <c r="N1057"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J997" i="9"/>
  <c r="J998" i="9"/>
  <c r="J999" i="9"/>
  <c r="J1000" i="9"/>
  <c r="J1001" i="9"/>
  <c r="J1002" i="9"/>
  <c r="J1003" i="9"/>
  <c r="J1004" i="9"/>
  <c r="J1005" i="9"/>
  <c r="J1006" i="9"/>
  <c r="J1007" i="9"/>
  <c r="J1008" i="9"/>
  <c r="J1009" i="9"/>
  <c r="J1010" i="9"/>
  <c r="J1011" i="9"/>
  <c r="Z996" i="9"/>
  <c r="X996" i="9"/>
  <c r="V996" i="9"/>
  <c r="T996" i="9"/>
  <c r="R996" i="9"/>
  <c r="P996" i="9"/>
  <c r="N996" i="9"/>
  <c r="L996" i="9"/>
  <c r="J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996" i="9"/>
  <c r="X957" i="9"/>
  <c r="W957" i="9"/>
  <c r="V957" i="9"/>
  <c r="U957" i="9"/>
  <c r="T957" i="9"/>
  <c r="S957" i="9"/>
  <c r="R957" i="9"/>
  <c r="Q957" i="9"/>
  <c r="P957" i="9"/>
  <c r="O957" i="9"/>
  <c r="N957" i="9"/>
  <c r="M957" i="9"/>
  <c r="L957" i="9"/>
  <c r="K957" i="9"/>
  <c r="Q955" i="9"/>
  <c r="R955" i="9"/>
  <c r="S955" i="9"/>
  <c r="T955" i="9"/>
  <c r="U955" i="9"/>
  <c r="V955" i="9"/>
  <c r="W955" i="9"/>
  <c r="X955" i="9"/>
  <c r="P955" i="9"/>
  <c r="N955" i="9"/>
  <c r="L955" i="9"/>
  <c r="O955" i="9"/>
  <c r="M955" i="9"/>
  <c r="K955" i="9"/>
  <c r="T905" i="9" a="1"/>
  <c r="T905" i="9" s="1"/>
  <c r="T903" i="9" a="1"/>
  <c r="T903" i="9" s="1"/>
  <c r="T901" i="9" a="1"/>
  <c r="T901" i="9" s="1"/>
  <c r="T899" i="9" a="1"/>
  <c r="T899" i="9" s="1"/>
  <c r="T897" i="9" a="1"/>
  <c r="T897" i="9" s="1"/>
  <c r="T895" i="9" a="1"/>
  <c r="T895" i="9" s="1"/>
  <c r="T893" i="9" a="1"/>
  <c r="T893" i="9" s="1"/>
  <c r="T891" i="9" a="1"/>
  <c r="T891" i="9" s="1"/>
  <c r="T889" i="9" a="1"/>
  <c r="T889" i="9" s="1"/>
  <c r="T887" i="9" a="1"/>
  <c r="T887" i="9" s="1"/>
  <c r="T885" i="9" a="1"/>
  <c r="T885" i="9" s="1"/>
  <c r="T883" i="9" a="1"/>
  <c r="T883" i="9" s="1"/>
  <c r="D605" i="9"/>
  <c r="E605" i="9"/>
  <c r="F605" i="9"/>
  <c r="G605" i="9"/>
  <c r="H605" i="9"/>
  <c r="I605" i="9"/>
  <c r="K605" i="9"/>
  <c r="L605" i="9"/>
  <c r="M605" i="9"/>
  <c r="N605" i="9"/>
  <c r="D606" i="9"/>
  <c r="E606" i="9"/>
  <c r="F606" i="9"/>
  <c r="G606" i="9"/>
  <c r="H606" i="9"/>
  <c r="I606" i="9"/>
  <c r="K606" i="9"/>
  <c r="L606" i="9"/>
  <c r="M606" i="9"/>
  <c r="N606" i="9"/>
  <c r="D607" i="9"/>
  <c r="E607" i="9"/>
  <c r="F607" i="9"/>
  <c r="G607" i="9"/>
  <c r="H607" i="9"/>
  <c r="I607" i="9"/>
  <c r="K607" i="9"/>
  <c r="L607" i="9"/>
  <c r="M607" i="9"/>
  <c r="N607" i="9"/>
  <c r="N604" i="9"/>
  <c r="L604" i="9"/>
  <c r="I604" i="9"/>
  <c r="G604" i="9"/>
  <c r="E604" i="9"/>
  <c r="M604" i="9"/>
  <c r="K604" i="9"/>
  <c r="H604" i="9"/>
  <c r="F604" i="9"/>
  <c r="D604" i="9"/>
  <c r="AF514" i="9"/>
  <c r="AG514" i="9"/>
  <c r="AF515" i="9"/>
  <c r="AG515" i="9"/>
  <c r="AF516" i="9"/>
  <c r="AG516" i="9"/>
  <c r="AF517" i="9"/>
  <c r="AG517" i="9"/>
  <c r="AF518" i="9"/>
  <c r="AG518" i="9"/>
  <c r="AF519" i="9"/>
  <c r="AG519" i="9"/>
  <c r="AF520" i="9"/>
  <c r="AG520" i="9"/>
  <c r="AF521" i="9"/>
  <c r="AG521" i="9"/>
  <c r="AF522" i="9"/>
  <c r="AG522" i="9"/>
  <c r="AF523" i="9"/>
  <c r="AG523" i="9"/>
  <c r="AF524" i="9"/>
  <c r="AG524" i="9"/>
  <c r="AF525" i="9"/>
  <c r="AG525" i="9"/>
  <c r="AF526" i="9"/>
  <c r="AG526" i="9"/>
  <c r="AF527" i="9"/>
  <c r="AG527" i="9"/>
  <c r="AF528" i="9"/>
  <c r="AG528" i="9"/>
  <c r="AF529" i="9"/>
  <c r="AG529" i="9"/>
  <c r="AF530" i="9"/>
  <c r="AG530" i="9"/>
  <c r="AF531" i="9"/>
  <c r="AG531" i="9"/>
  <c r="AF532" i="9"/>
  <c r="AG532" i="9"/>
  <c r="AF533" i="9"/>
  <c r="AG533" i="9"/>
  <c r="AF534" i="9"/>
  <c r="AG534" i="9"/>
  <c r="AF535" i="9"/>
  <c r="AG535" i="9"/>
  <c r="AF536" i="9"/>
  <c r="AG536" i="9"/>
  <c r="AF537" i="9"/>
  <c r="AG537" i="9"/>
  <c r="AF538" i="9"/>
  <c r="AG538" i="9"/>
  <c r="AF539" i="9"/>
  <c r="AG539" i="9"/>
  <c r="AF540" i="9"/>
  <c r="AG540" i="9"/>
  <c r="AF541" i="9"/>
  <c r="AG541" i="9"/>
  <c r="AF542" i="9"/>
  <c r="AG542" i="9"/>
  <c r="AF543" i="9"/>
  <c r="AG543" i="9"/>
  <c r="AF544" i="9"/>
  <c r="AG544" i="9"/>
  <c r="AF545" i="9"/>
  <c r="AG545" i="9"/>
  <c r="AF546" i="9"/>
  <c r="AG546" i="9"/>
  <c r="AF547" i="9"/>
  <c r="AG547" i="9"/>
  <c r="AF548" i="9"/>
  <c r="AG548" i="9"/>
  <c r="AF549" i="9"/>
  <c r="AG549" i="9"/>
  <c r="AF550" i="9"/>
  <c r="AG550" i="9"/>
  <c r="AF551" i="9"/>
  <c r="AG551" i="9"/>
  <c r="AF552" i="9"/>
  <c r="AG552" i="9"/>
  <c r="AF553" i="9"/>
  <c r="AG553" i="9"/>
  <c r="AF554" i="9"/>
  <c r="AG554" i="9"/>
  <c r="AF555" i="9"/>
  <c r="AG555" i="9"/>
  <c r="AF556" i="9"/>
  <c r="AG556" i="9"/>
  <c r="AF557" i="9"/>
  <c r="AG557" i="9"/>
  <c r="AF558" i="9"/>
  <c r="AG558" i="9"/>
  <c r="AF559" i="9"/>
  <c r="AG559" i="9"/>
  <c r="AF560" i="9"/>
  <c r="AG560" i="9"/>
  <c r="AF561" i="9"/>
  <c r="AG561" i="9"/>
  <c r="AF562" i="9"/>
  <c r="AG562" i="9"/>
  <c r="AF563" i="9"/>
  <c r="AG563" i="9"/>
  <c r="AF564" i="9"/>
  <c r="AG564" i="9"/>
  <c r="AF565" i="9"/>
  <c r="AG565" i="9"/>
  <c r="AF566" i="9"/>
  <c r="AG566" i="9"/>
  <c r="AF567" i="9"/>
  <c r="AG567" i="9"/>
  <c r="AF568" i="9"/>
  <c r="AG568" i="9"/>
  <c r="AF569" i="9"/>
  <c r="AG569" i="9"/>
  <c r="AF570" i="9"/>
  <c r="AG570" i="9"/>
  <c r="AF571" i="9"/>
  <c r="AG571" i="9"/>
  <c r="AF572" i="9"/>
  <c r="AG572" i="9"/>
  <c r="AF573" i="9"/>
  <c r="AG573" i="9"/>
  <c r="AF574" i="9"/>
  <c r="AG574" i="9"/>
  <c r="AF575" i="9"/>
  <c r="AG575" i="9"/>
  <c r="AF576" i="9"/>
  <c r="AG576" i="9"/>
  <c r="AF577" i="9"/>
  <c r="AG577" i="9"/>
  <c r="AF578" i="9"/>
  <c r="AG578" i="9"/>
  <c r="AF579" i="9"/>
  <c r="AG579" i="9"/>
  <c r="AF580" i="9"/>
  <c r="AG580" i="9"/>
  <c r="AF581" i="9"/>
  <c r="AG581" i="9"/>
  <c r="AF582" i="9"/>
  <c r="AG582" i="9"/>
  <c r="AF583" i="9"/>
  <c r="AG583" i="9"/>
  <c r="AF584" i="9"/>
  <c r="AG584" i="9"/>
  <c r="AF585" i="9"/>
  <c r="AG585" i="9"/>
  <c r="AF586" i="9"/>
  <c r="AG586" i="9"/>
  <c r="AF587" i="9"/>
  <c r="AG587" i="9"/>
  <c r="AF588" i="9"/>
  <c r="AG588" i="9"/>
  <c r="AG513" i="9"/>
  <c r="AF513" i="9"/>
  <c r="S618" i="12"/>
  <c r="AA619" i="12"/>
  <c r="Y618" i="12"/>
  <c r="AC618" i="12"/>
  <c r="T618" i="12"/>
  <c r="AC619" i="12"/>
  <c r="R619" i="12"/>
  <c r="W618" i="12"/>
  <c r="S619" i="12"/>
  <c r="AE619" i="12"/>
  <c r="P619" i="12"/>
  <c r="W619" i="12"/>
  <c r="AA618" i="12"/>
  <c r="AE618" i="12"/>
  <c r="Y619" i="12"/>
  <c r="T619" i="12"/>
  <c r="P618" i="12"/>
  <c r="R618" i="12"/>
  <c r="Q619" i="12"/>
  <c r="Q618" i="12"/>
  <c r="AO3902" i="12" l="1"/>
  <c r="AO3847" i="12"/>
  <c r="AO3862" i="12"/>
  <c r="AO4049" i="12"/>
  <c r="AO3940" i="12"/>
  <c r="AO3901" i="12"/>
  <c r="AO3790" i="12"/>
  <c r="AO3733" i="12"/>
  <c r="AO3661" i="12"/>
  <c r="AO3648" i="12"/>
  <c r="AO3958" i="12"/>
  <c r="AO3867" i="12"/>
  <c r="AO3974" i="12"/>
  <c r="AO3631" i="12"/>
  <c r="AO4011" i="12"/>
  <c r="AO3878" i="12"/>
  <c r="AO3945" i="12"/>
  <c r="AO3978" i="12"/>
  <c r="AO3645" i="12"/>
  <c r="AO3879" i="12"/>
  <c r="AO3909" i="12"/>
  <c r="AO3916" i="12"/>
  <c r="AO3935" i="12"/>
  <c r="AO4005" i="12"/>
  <c r="AO3845" i="12"/>
  <c r="AO4025" i="12"/>
  <c r="AO3968" i="12"/>
  <c r="AO3927" i="12"/>
  <c r="AO3757" i="12"/>
  <c r="AO3837" i="12"/>
  <c r="AO3776" i="12"/>
  <c r="AO3992" i="12"/>
  <c r="AO3869" i="12"/>
  <c r="AO3969" i="12"/>
  <c r="AO3691" i="12"/>
  <c r="AO3984" i="12"/>
  <c r="AO3626" i="12"/>
  <c r="AO4042" i="12"/>
  <c r="AO3623" i="12"/>
  <c r="AO3651" i="12"/>
  <c r="AO3665" i="12"/>
  <c r="AO3679" i="12"/>
  <c r="AO4033" i="12"/>
  <c r="AO3781" i="12"/>
  <c r="AO3925" i="12"/>
  <c r="AO3714" i="12"/>
  <c r="AO3957" i="12"/>
  <c r="AO3944" i="12"/>
  <c r="AO3965" i="12"/>
  <c r="AO3831" i="12"/>
  <c r="AO4047" i="12"/>
  <c r="AO3641" i="12"/>
  <c r="AO3669" i="12"/>
  <c r="AO3683" i="12"/>
  <c r="AO3864" i="12"/>
  <c r="AO3886" i="12"/>
  <c r="AO3658" i="12"/>
  <c r="AO3672" i="12"/>
  <c r="AO3686" i="12"/>
  <c r="AO3731" i="12"/>
  <c r="AO3732" i="12"/>
  <c r="AO3628" i="12"/>
  <c r="AO3985" i="12"/>
  <c r="AO3687" i="12"/>
  <c r="AO3938" i="12"/>
  <c r="AO3800" i="12"/>
  <c r="AO3811" i="12"/>
  <c r="AO3822" i="12"/>
  <c r="AO3876" i="12"/>
  <c r="AO3904" i="12"/>
  <c r="AO3653" i="12"/>
  <c r="AO3667" i="12"/>
  <c r="AO3863" i="12"/>
  <c r="AO3997" i="12"/>
  <c r="AO3749" i="12"/>
  <c r="AO4032" i="12"/>
  <c r="AO3668" i="12"/>
  <c r="AO3754" i="12"/>
  <c r="AO3721" i="12"/>
  <c r="AO4027" i="12"/>
  <c r="AO3860" i="12"/>
  <c r="AO3930" i="12"/>
  <c r="AO3939" i="12"/>
  <c r="AO3624" i="12"/>
  <c r="AO3770" i="12"/>
  <c r="AO3991" i="12"/>
  <c r="AO4036" i="12"/>
  <c r="AO3962" i="12"/>
  <c r="AO3750" i="12"/>
  <c r="AO3710" i="12"/>
  <c r="AO3827" i="12"/>
  <c r="AO3897" i="12"/>
  <c r="AO3956" i="12"/>
  <c r="AO3813" i="12"/>
  <c r="AO4039" i="12"/>
  <c r="AO3634" i="12"/>
  <c r="AO4035" i="12"/>
  <c r="AO3627" i="12"/>
  <c r="AO4038" i="12"/>
  <c r="AO4026" i="12"/>
  <c r="AO4019" i="12"/>
  <c r="AO3898" i="12"/>
  <c r="AO3835" i="12"/>
  <c r="AO3926" i="12"/>
  <c r="AO3768" i="12"/>
  <c r="AO3841" i="12"/>
  <c r="AO3877" i="12"/>
  <c r="AO4044" i="12"/>
  <c r="AO3932" i="12"/>
  <c r="AO3920" i="12"/>
  <c r="AO3791" i="12"/>
  <c r="AO3995" i="12"/>
  <c r="AO3987" i="12"/>
  <c r="AO3638" i="12"/>
  <c r="AO3881" i="12"/>
  <c r="AO3763" i="12"/>
  <c r="AO3872" i="12"/>
  <c r="AO3922" i="12"/>
  <c r="AO3900" i="12"/>
  <c r="AO3765" i="12"/>
  <c r="AO3722" i="12"/>
  <c r="AO3989" i="12"/>
  <c r="AO3915" i="12"/>
  <c r="AO3681" i="12"/>
  <c r="AO3988" i="12"/>
  <c r="AO3996" i="12"/>
  <c r="AO3777" i="12"/>
  <c r="AO3851" i="12"/>
  <c r="AO3906" i="12"/>
  <c r="AO3652" i="12"/>
  <c r="AO3666" i="12"/>
  <c r="AO3640" i="12"/>
  <c r="AO3654" i="12"/>
  <c r="AO3682" i="12"/>
  <c r="AO3865" i="12"/>
  <c r="AO4029" i="12"/>
  <c r="AO3625" i="12"/>
  <c r="AO3888" i="12"/>
  <c r="AO3911" i="12"/>
  <c r="AO3702" i="12"/>
  <c r="AO3723" i="12"/>
  <c r="AO3793" i="12"/>
  <c r="AO4020" i="12"/>
  <c r="AO3694" i="12"/>
  <c r="AO3706" i="12"/>
  <c r="AO3769" i="12"/>
  <c r="AO3762" i="12"/>
  <c r="AO3753" i="12"/>
  <c r="AO3708" i="12"/>
  <c r="AO3933" i="12"/>
  <c r="AO3983" i="12"/>
  <c r="AO3797" i="12"/>
  <c r="AO3856" i="12"/>
  <c r="AO3883" i="12"/>
  <c r="AO3894" i="12"/>
  <c r="AO3921" i="12"/>
  <c r="AO3980" i="12"/>
  <c r="AO3699" i="12"/>
  <c r="AO3730" i="12"/>
  <c r="AO4024" i="12"/>
  <c r="AO3746" i="12"/>
  <c r="AO3808" i="12"/>
  <c r="AO3821" i="12"/>
  <c r="AO3941" i="12"/>
  <c r="AO3986" i="12"/>
  <c r="AO3711" i="12"/>
  <c r="AO3719" i="12"/>
  <c r="AO3818" i="12"/>
  <c r="AO3871" i="12"/>
  <c r="AO3887" i="12"/>
  <c r="AO3899" i="12"/>
  <c r="AO3912" i="12"/>
  <c r="AO3919" i="12"/>
  <c r="AO3735" i="12"/>
  <c r="AO3874" i="12"/>
  <c r="AO3929" i="12"/>
  <c r="AO3942" i="12"/>
  <c r="AO3955" i="12"/>
  <c r="AO3780" i="12"/>
  <c r="AO4030" i="12"/>
  <c r="AO3924" i="12"/>
  <c r="AO3695" i="12"/>
  <c r="AO3726" i="12"/>
  <c r="AO3782" i="12"/>
  <c r="AO3905" i="12"/>
  <c r="AO3817" i="12"/>
  <c r="AO3917" i="12"/>
  <c r="AO3973" i="12"/>
  <c r="AO3855" i="12"/>
  <c r="AO3698" i="12"/>
  <c r="AO3709" i="12"/>
  <c r="AO3751" i="12"/>
  <c r="AO3857" i="12"/>
  <c r="AO3700" i="12"/>
  <c r="AO3804" i="12"/>
  <c r="AO3816" i="12"/>
  <c r="AO3738" i="12"/>
  <c r="AO3834" i="12"/>
  <c r="AO3846" i="12"/>
  <c r="AO3870" i="12"/>
  <c r="AO3755" i="12"/>
  <c r="AO3819" i="12"/>
  <c r="AO3650" i="12"/>
  <c r="AO3664" i="12"/>
  <c r="AO3678" i="12"/>
  <c r="AO3692" i="12"/>
  <c r="AO3850" i="12"/>
  <c r="AO3766" i="12"/>
  <c r="AO3842" i="12"/>
  <c r="AO3910" i="12"/>
  <c r="AO3801" i="12"/>
  <c r="AO3812" i="12"/>
  <c r="AO3823" i="12"/>
  <c r="AO4002" i="12"/>
  <c r="AO3796" i="12"/>
  <c r="AO3772" i="12"/>
  <c r="AO3884" i="12"/>
  <c r="AO3895" i="12"/>
  <c r="AO3717" i="12"/>
  <c r="AO3954" i="12"/>
  <c r="AO3963" i="12"/>
  <c r="AO3975" i="12"/>
  <c r="AO3829" i="12"/>
  <c r="AO3759" i="12"/>
  <c r="AO3890" i="12"/>
  <c r="AO4006" i="12"/>
  <c r="AO3880" i="12"/>
  <c r="AO3891" i="12"/>
  <c r="AO3771" i="12"/>
  <c r="AO3979" i="12"/>
  <c r="AO4008" i="12"/>
  <c r="AO4037" i="12"/>
  <c r="AO4040" i="12"/>
  <c r="AO3632" i="12"/>
  <c r="AO3976" i="12"/>
  <c r="AO3718" i="12"/>
  <c r="AO3697" i="12"/>
  <c r="AO3728" i="12"/>
  <c r="AO3907" i="12"/>
  <c r="AO3716" i="12"/>
  <c r="AO4004" i="12"/>
  <c r="AO3643" i="12"/>
  <c r="AO3657" i="12"/>
  <c r="AO3671" i="12"/>
  <c r="AO3826" i="12"/>
  <c r="AO3788" i="12"/>
  <c r="AO3972" i="12"/>
  <c r="AO3792" i="12"/>
  <c r="AO3849" i="12"/>
  <c r="AO3859" i="12"/>
  <c r="AO3675" i="12"/>
  <c r="AO3734" i="12"/>
  <c r="AO3767" i="12"/>
  <c r="AO3758" i="12"/>
  <c r="AO3779" i="12"/>
  <c r="AO3832" i="12"/>
  <c r="AO3838" i="12"/>
  <c r="AO3739" i="12"/>
  <c r="AO3794" i="12"/>
  <c r="AO3799" i="12"/>
  <c r="AO3810" i="12"/>
  <c r="AO3903" i="12"/>
  <c r="AO3943" i="12"/>
  <c r="AO3805" i="12"/>
  <c r="AO3950" i="12"/>
  <c r="AO3951" i="12"/>
  <c r="AO3971" i="12"/>
  <c r="AO3802" i="12"/>
  <c r="AO3814" i="12"/>
  <c r="AO3824" i="12"/>
  <c r="AO3946" i="12"/>
  <c r="AO3959" i="12"/>
  <c r="AO3729" i="12"/>
  <c r="AO3908" i="12"/>
  <c r="AO3961" i="12"/>
  <c r="AO3960" i="12"/>
  <c r="AO4007" i="12"/>
  <c r="AO3752" i="12"/>
  <c r="AO3873" i="12"/>
  <c r="AO4045" i="12"/>
  <c r="AO3868" i="12"/>
  <c r="AO3875" i="12"/>
  <c r="AO3889" i="12"/>
  <c r="AO3931" i="12"/>
  <c r="AO3964" i="12"/>
  <c r="AO3830" i="12"/>
  <c r="AO3977" i="12"/>
  <c r="AO3937" i="12"/>
  <c r="AO3990" i="12"/>
  <c r="AO3783" i="12"/>
  <c r="AO3715" i="12"/>
  <c r="AO4014" i="12"/>
  <c r="AO3642" i="12"/>
  <c r="AO3656" i="12"/>
  <c r="AO3670" i="12"/>
  <c r="AO3684" i="12"/>
  <c r="AO3774" i="12"/>
  <c r="AO3787" i="12"/>
  <c r="AO3896" i="12"/>
  <c r="AO3949" i="12"/>
  <c r="AO3649" i="12"/>
  <c r="AO3663" i="12"/>
  <c r="AO3677" i="12"/>
  <c r="AO3704" i="12"/>
  <c r="AO3713" i="12"/>
  <c r="AO3647" i="12"/>
  <c r="AO3689" i="12"/>
  <c r="AO3828" i="12"/>
  <c r="AO3848" i="12"/>
  <c r="AO4001" i="12"/>
  <c r="AO3882" i="12"/>
  <c r="AO3893" i="12"/>
  <c r="AO3673" i="12"/>
  <c r="AO3967" i="12"/>
  <c r="AO3998" i="12"/>
  <c r="AO3885" i="12"/>
  <c r="AO3858" i="12"/>
  <c r="AO4034" i="12"/>
  <c r="AO3807" i="12"/>
  <c r="AO4046" i="12"/>
  <c r="AO3820" i="12"/>
  <c r="R1402" i="9"/>
  <c r="R1391" i="9"/>
  <c r="T1403" i="9"/>
  <c r="T1400" i="9"/>
  <c r="R1400" i="9"/>
  <c r="V1417" i="9"/>
  <c r="U1405" i="9"/>
  <c r="T1399" i="9"/>
  <c r="S1391" i="9"/>
  <c r="U1397" i="9"/>
  <c r="U1419" i="9"/>
  <c r="U1395" i="9"/>
  <c r="O1420" i="9"/>
  <c r="U1413" i="9"/>
  <c r="O1409" i="9"/>
  <c r="V1411" i="9"/>
  <c r="U1411" i="9"/>
  <c r="R1407" i="9"/>
  <c r="T1406" i="9"/>
  <c r="T1395" i="9"/>
  <c r="U1401" i="9"/>
  <c r="T1394" i="9"/>
  <c r="T1401" i="9"/>
  <c r="U1393" i="9"/>
  <c r="R1401" i="9"/>
  <c r="T1392" i="9"/>
  <c r="U1407" i="9"/>
  <c r="O1424" i="9"/>
  <c r="O1423" i="9"/>
  <c r="P1391" i="9"/>
  <c r="Q1391" i="9"/>
  <c r="R1406" i="9"/>
  <c r="T1398" i="9"/>
  <c r="O1410" i="9"/>
  <c r="T1405" i="9"/>
  <c r="T1397" i="9"/>
  <c r="T1391" i="9"/>
  <c r="R1405" i="9"/>
  <c r="R1397" i="9"/>
  <c r="Q1420" i="9"/>
  <c r="T1404" i="9"/>
  <c r="T1396" i="9"/>
  <c r="V1419" i="9"/>
  <c r="U1403" i="9"/>
  <c r="R1396" i="9"/>
  <c r="Q1413" i="9"/>
  <c r="Q1412" i="9"/>
  <c r="Q1411" i="9"/>
  <c r="Q1424" i="9"/>
  <c r="U1417" i="9"/>
  <c r="Q1410" i="9"/>
  <c r="O1406" i="9"/>
  <c r="V1401" i="9"/>
  <c r="Q1419" i="9"/>
  <c r="Q1418" i="9"/>
  <c r="V1423" i="9"/>
  <c r="Q1417" i="9"/>
  <c r="V1409" i="9"/>
  <c r="V1399" i="9"/>
  <c r="O1396" i="9"/>
  <c r="U1423" i="9"/>
  <c r="Q1416" i="9"/>
  <c r="U1409" i="9"/>
  <c r="R1404" i="9"/>
  <c r="U1399" i="9"/>
  <c r="R1395" i="9"/>
  <c r="O1395" i="9"/>
  <c r="Q1423" i="9"/>
  <c r="V1415" i="9"/>
  <c r="Q1409" i="9"/>
  <c r="V1403" i="9"/>
  <c r="O1392" i="9"/>
  <c r="V1405" i="9"/>
  <c r="Q1422" i="9"/>
  <c r="U1415" i="9"/>
  <c r="Q1408" i="9"/>
  <c r="R1399" i="9"/>
  <c r="V1393" i="9"/>
  <c r="V1395" i="9"/>
  <c r="V1421" i="9"/>
  <c r="Q1415" i="9"/>
  <c r="V1407" i="9"/>
  <c r="U1421" i="9"/>
  <c r="Q1414" i="9"/>
  <c r="R1403" i="9"/>
  <c r="R1398" i="9"/>
  <c r="T1393" i="9"/>
  <c r="V1413" i="9"/>
  <c r="T1407" i="9"/>
  <c r="V1397" i="9"/>
  <c r="R1393" i="9"/>
  <c r="T1424" i="9"/>
  <c r="T1422" i="9"/>
  <c r="T1420" i="9"/>
  <c r="T1418" i="9"/>
  <c r="T1416" i="9"/>
  <c r="T1414" i="9"/>
  <c r="T1412" i="9"/>
  <c r="T1410" i="9"/>
  <c r="T1408" i="9"/>
  <c r="O1415" i="9"/>
  <c r="O1401" i="9"/>
  <c r="S1424" i="9"/>
  <c r="S1422" i="9"/>
  <c r="S1420" i="9"/>
  <c r="S1418" i="9"/>
  <c r="S1416" i="9"/>
  <c r="S1414" i="9"/>
  <c r="S1412" i="9"/>
  <c r="S1410" i="9"/>
  <c r="S1408" i="9"/>
  <c r="S1406" i="9"/>
  <c r="S1404" i="9"/>
  <c r="S1402" i="9"/>
  <c r="S1400" i="9"/>
  <c r="S1398" i="9"/>
  <c r="S1396" i="9"/>
  <c r="S1394" i="9"/>
  <c r="S1392" i="9"/>
  <c r="O1414" i="9"/>
  <c r="O1400" i="9"/>
  <c r="R1424" i="9"/>
  <c r="R1422" i="9"/>
  <c r="R1420" i="9"/>
  <c r="R1418" i="9"/>
  <c r="R1416" i="9"/>
  <c r="R1414" i="9"/>
  <c r="R1412" i="9"/>
  <c r="R1410" i="9"/>
  <c r="R1408" i="9"/>
  <c r="R1394" i="9"/>
  <c r="O1413" i="9"/>
  <c r="O1399" i="9"/>
  <c r="Q1406" i="9"/>
  <c r="Q1404" i="9"/>
  <c r="Q1402" i="9"/>
  <c r="Q1400" i="9"/>
  <c r="Q1398" i="9"/>
  <c r="Q1396" i="9"/>
  <c r="Q1394" i="9"/>
  <c r="Q1392" i="9"/>
  <c r="O1412" i="9"/>
  <c r="O1398" i="9"/>
  <c r="O1391" i="9"/>
  <c r="P1424" i="9"/>
  <c r="P1422" i="9"/>
  <c r="P1420" i="9"/>
  <c r="P1418" i="9"/>
  <c r="P1416" i="9"/>
  <c r="P1414" i="9"/>
  <c r="P1412" i="9"/>
  <c r="P1410" i="9"/>
  <c r="P1408" i="9"/>
  <c r="P1406" i="9"/>
  <c r="P1404" i="9"/>
  <c r="P1402" i="9"/>
  <c r="P1400" i="9"/>
  <c r="P1398" i="9"/>
  <c r="P1396" i="9"/>
  <c r="P1394" i="9"/>
  <c r="P1392" i="9"/>
  <c r="O1411" i="9"/>
  <c r="O1397" i="9"/>
  <c r="T1423" i="9"/>
  <c r="T1421" i="9"/>
  <c r="T1419" i="9"/>
  <c r="T1417" i="9"/>
  <c r="T1415" i="9"/>
  <c r="T1413" i="9"/>
  <c r="T1411" i="9"/>
  <c r="O1422" i="9"/>
  <c r="O1408" i="9"/>
  <c r="O1394" i="9"/>
  <c r="S1423" i="9"/>
  <c r="S1421" i="9"/>
  <c r="S1419" i="9"/>
  <c r="S1417" i="9"/>
  <c r="S1415" i="9"/>
  <c r="S1413" i="9"/>
  <c r="S1411" i="9"/>
  <c r="S1407" i="9"/>
  <c r="S1405" i="9"/>
  <c r="S1403" i="9"/>
  <c r="S1401" i="9"/>
  <c r="S1399" i="9"/>
  <c r="S1397" i="9"/>
  <c r="S1395" i="9"/>
  <c r="O1421" i="9"/>
  <c r="O1407" i="9"/>
  <c r="O1393" i="9"/>
  <c r="R1423" i="9"/>
  <c r="R1421" i="9"/>
  <c r="R1419" i="9"/>
  <c r="R1417" i="9"/>
  <c r="R1415" i="9"/>
  <c r="R1413" i="9"/>
  <c r="R1411" i="9"/>
  <c r="U1391" i="9"/>
  <c r="Q1407" i="9"/>
  <c r="Q1405" i="9"/>
  <c r="Q1403" i="9"/>
  <c r="Q1401" i="9"/>
  <c r="Q1399" i="9"/>
  <c r="Q1397" i="9"/>
  <c r="Q1395" i="9"/>
  <c r="O1419" i="9"/>
  <c r="O1405" i="9"/>
  <c r="V1391" i="9"/>
  <c r="P1423" i="9"/>
  <c r="P1421" i="9"/>
  <c r="P1419" i="9"/>
  <c r="P1417" i="9"/>
  <c r="P1415" i="9"/>
  <c r="P1413" i="9"/>
  <c r="P1411" i="9"/>
  <c r="P1407" i="9"/>
  <c r="P1405" i="9"/>
  <c r="P1403" i="9"/>
  <c r="P1401" i="9"/>
  <c r="P1399" i="9"/>
  <c r="P1397" i="9"/>
  <c r="P1395" i="9"/>
  <c r="O1418" i="9"/>
  <c r="O1404" i="9"/>
  <c r="V1424" i="9"/>
  <c r="V1422" i="9"/>
  <c r="V1420" i="9"/>
  <c r="V1418" i="9"/>
  <c r="V1416" i="9"/>
  <c r="V1414" i="9"/>
  <c r="V1412" i="9"/>
  <c r="V1410" i="9"/>
  <c r="V1406" i="9"/>
  <c r="V1404" i="9"/>
  <c r="V1402" i="9"/>
  <c r="V1400" i="9"/>
  <c r="V1398" i="9"/>
  <c r="V1396" i="9"/>
  <c r="V1394" i="9"/>
  <c r="O1417" i="9"/>
  <c r="O1403" i="9"/>
  <c r="U1424" i="9"/>
  <c r="U1422" i="9"/>
  <c r="U1420" i="9"/>
  <c r="U1418" i="9"/>
  <c r="U1416" i="9"/>
  <c r="U1414" i="9"/>
  <c r="U1412" i="9"/>
  <c r="U1410" i="9"/>
  <c r="U1406" i="9"/>
  <c r="U1404" i="9"/>
  <c r="U1402" i="9"/>
  <c r="U1400" i="9"/>
  <c r="U1398" i="9"/>
  <c r="U1396" i="9"/>
  <c r="U1394" i="9"/>
  <c r="L556" i="12"/>
  <c r="L546" i="12"/>
  <c r="L566" i="12"/>
  <c r="L576" i="12"/>
  <c r="H18" i="12"/>
  <c r="H17" i="12"/>
  <c r="H19" i="12"/>
  <c r="Y1315" i="9"/>
  <c r="AA1366" i="9"/>
  <c r="Z1339" i="9"/>
  <c r="AB1341" i="9"/>
  <c r="AB1338" i="9"/>
  <c r="Y1341" i="9"/>
  <c r="AA1338" i="9"/>
  <c r="Y1340" i="9"/>
  <c r="Z1338" i="9"/>
  <c r="AB1310" i="9"/>
  <c r="AA1310" i="9"/>
  <c r="Y1310" i="9"/>
  <c r="AA1309" i="9"/>
  <c r="Z1366" i="9"/>
  <c r="AA1365" i="9"/>
  <c r="Z1352" i="9"/>
  <c r="AA1351" i="9"/>
  <c r="Z1342" i="9"/>
  <c r="Z1316" i="9"/>
  <c r="Z1349" i="9"/>
  <c r="AA1376" i="9"/>
  <c r="AA1306" i="9"/>
  <c r="Z1363" i="9"/>
  <c r="Z1330" i="9"/>
  <c r="AA1353" i="9"/>
  <c r="AB1327" i="9"/>
  <c r="Z1353" i="9"/>
  <c r="AA1323" i="9"/>
  <c r="Y1367" i="9"/>
  <c r="AB1352" i="9"/>
  <c r="Z1321" i="9"/>
  <c r="Y1366" i="9"/>
  <c r="AA1352" i="9"/>
  <c r="AB1320" i="9"/>
  <c r="Y1368" i="9"/>
  <c r="Y1342" i="9"/>
  <c r="Y1319" i="9"/>
  <c r="AB1376" i="9"/>
  <c r="AB1353" i="9"/>
  <c r="AA1342" i="9"/>
  <c r="AA1333" i="9"/>
  <c r="Z1311" i="9"/>
  <c r="Y1314" i="9"/>
  <c r="AA1375" i="9"/>
  <c r="Y1362" i="9"/>
  <c r="Y1339" i="9"/>
  <c r="Y1313" i="9"/>
  <c r="Z1375" i="9"/>
  <c r="AA1341" i="9"/>
  <c r="AB1328" i="9"/>
  <c r="AA1320" i="9"/>
  <c r="Y1361" i="9"/>
  <c r="Y1312" i="9"/>
  <c r="Z1372" i="9"/>
  <c r="AB1362" i="9"/>
  <c r="AB1339" i="9"/>
  <c r="AA1328" i="9"/>
  <c r="AA1319" i="9"/>
  <c r="Y1357" i="9"/>
  <c r="Y1334" i="9"/>
  <c r="Y1311" i="9"/>
  <c r="AB1370" i="9"/>
  <c r="AA1362" i="9"/>
  <c r="Z1328" i="9"/>
  <c r="Z1319" i="9"/>
  <c r="AB1306" i="9"/>
  <c r="Y1355" i="9"/>
  <c r="Y1329" i="9"/>
  <c r="Y1306" i="9"/>
  <c r="Z1370" i="9"/>
  <c r="Z1361" i="9"/>
  <c r="AA1327" i="9"/>
  <c r="AB1314" i="9"/>
  <c r="AA1305" i="9"/>
  <c r="AA1361" i="9"/>
  <c r="Y1354" i="9"/>
  <c r="Y1305" i="9"/>
  <c r="AB1369" i="9"/>
  <c r="Z1358" i="9"/>
  <c r="AB1348" i="9"/>
  <c r="AB1325" i="9"/>
  <c r="AA1314" i="9"/>
  <c r="Z1305" i="9"/>
  <c r="Y1356" i="9"/>
  <c r="Y1333" i="9"/>
  <c r="AA1370" i="9"/>
  <c r="Y1376" i="9"/>
  <c r="Y1327" i="9"/>
  <c r="Y1301" i="9"/>
  <c r="AA1369" i="9"/>
  <c r="AB1356" i="9"/>
  <c r="AA1348" i="9"/>
  <c r="AA1325" i="9"/>
  <c r="Z1302" i="9"/>
  <c r="Z1333" i="9"/>
  <c r="Y1375" i="9"/>
  <c r="Y1326" i="9"/>
  <c r="Y1300" i="9"/>
  <c r="AB1367" i="9"/>
  <c r="AA1356" i="9"/>
  <c r="AA1347" i="9"/>
  <c r="AA1337" i="9"/>
  <c r="Z1325" i="9"/>
  <c r="AB1313" i="9"/>
  <c r="AB1300" i="9"/>
  <c r="Y1371" i="9"/>
  <c r="Y1348" i="9"/>
  <c r="Y1299" i="9"/>
  <c r="AA1367" i="9"/>
  <c r="Z1347" i="9"/>
  <c r="Z1335" i="9"/>
  <c r="AB1324" i="9"/>
  <c r="AA1313" i="9"/>
  <c r="Z1300" i="9"/>
  <c r="Y1347" i="9"/>
  <c r="Y1324" i="9"/>
  <c r="Y1298" i="9"/>
  <c r="AB1355" i="9"/>
  <c r="Z1344" i="9"/>
  <c r="AB1334" i="9"/>
  <c r="AA1324" i="9"/>
  <c r="AB1311" i="9"/>
  <c r="AB1299" i="9"/>
  <c r="Y1369" i="9"/>
  <c r="Y1343" i="9"/>
  <c r="Y1320" i="9"/>
  <c r="Z1377" i="9"/>
  <c r="AA1355" i="9"/>
  <c r="AA1334" i="9"/>
  <c r="AA1299" i="9"/>
  <c r="AA1372" i="9"/>
  <c r="AA1358" i="9"/>
  <c r="AA1344" i="9"/>
  <c r="AA1330" i="9"/>
  <c r="AA1316" i="9"/>
  <c r="Z1307" i="9"/>
  <c r="AA1302" i="9"/>
  <c r="Y1304" i="9"/>
  <c r="AB1315" i="9"/>
  <c r="AB1301" i="9"/>
  <c r="Y1374" i="9"/>
  <c r="Y1360" i="9"/>
  <c r="Y1346" i="9"/>
  <c r="Y1332" i="9"/>
  <c r="Y1318" i="9"/>
  <c r="AB1371" i="9"/>
  <c r="AB1357" i="9"/>
  <c r="AB1343" i="9"/>
  <c r="AB1329" i="9"/>
  <c r="Y1373" i="9"/>
  <c r="Y1359" i="9"/>
  <c r="Y1345" i="9"/>
  <c r="Y1331" i="9"/>
  <c r="Y1317" i="9"/>
  <c r="Y1303" i="9"/>
  <c r="AA1371" i="9"/>
  <c r="AA1357" i="9"/>
  <c r="AA1343" i="9"/>
  <c r="AA1329" i="9"/>
  <c r="AA1315" i="9"/>
  <c r="AA1301" i="9"/>
  <c r="Y1372" i="9"/>
  <c r="Y1358" i="9"/>
  <c r="Y1344" i="9"/>
  <c r="Y1330" i="9"/>
  <c r="Y1316" i="9"/>
  <c r="Y1302" i="9"/>
  <c r="AB1365" i="9"/>
  <c r="AB1351" i="9"/>
  <c r="AB1337" i="9"/>
  <c r="AB1323" i="9"/>
  <c r="AB1309" i="9"/>
  <c r="AB1374" i="9"/>
  <c r="AB1360" i="9"/>
  <c r="AB1346" i="9"/>
  <c r="AB1332" i="9"/>
  <c r="AB1318" i="9"/>
  <c r="AB1304" i="9"/>
  <c r="AA1374" i="9"/>
  <c r="Z1365" i="9"/>
  <c r="AA1360" i="9"/>
  <c r="Z1351" i="9"/>
  <c r="AA1346" i="9"/>
  <c r="Z1337" i="9"/>
  <c r="AA1332" i="9"/>
  <c r="Z1323" i="9"/>
  <c r="AA1318" i="9"/>
  <c r="Z1309" i="9"/>
  <c r="AA1304" i="9"/>
  <c r="Z1297" i="9"/>
  <c r="AB1336" i="9"/>
  <c r="AB1322" i="9"/>
  <c r="AA1297" i="9"/>
  <c r="AB1373" i="9"/>
  <c r="AA1364" i="9"/>
  <c r="AB1359" i="9"/>
  <c r="AA1350" i="9"/>
  <c r="AB1345" i="9"/>
  <c r="AA1336" i="9"/>
  <c r="AB1331" i="9"/>
  <c r="AA1322" i="9"/>
  <c r="AB1317" i="9"/>
  <c r="AA1308" i="9"/>
  <c r="AB1303" i="9"/>
  <c r="AB1297" i="9"/>
  <c r="AA1373" i="9"/>
  <c r="AB1368" i="9"/>
  <c r="Z1364" i="9"/>
  <c r="AA1359" i="9"/>
  <c r="AB1354" i="9"/>
  <c r="Z1350" i="9"/>
  <c r="AA1345" i="9"/>
  <c r="AB1340" i="9"/>
  <c r="Z1336" i="9"/>
  <c r="AA1331" i="9"/>
  <c r="AB1326" i="9"/>
  <c r="Z1322" i="9"/>
  <c r="AA1317" i="9"/>
  <c r="AB1312" i="9"/>
  <c r="Z1308" i="9"/>
  <c r="AA1303" i="9"/>
  <c r="AB1298" i="9"/>
  <c r="AB1364" i="9"/>
  <c r="Y1350" i="9"/>
  <c r="Y1308" i="9"/>
  <c r="AB1377" i="9"/>
  <c r="AA1368" i="9"/>
  <c r="AB1363" i="9"/>
  <c r="AA1354" i="9"/>
  <c r="AB1349" i="9"/>
  <c r="AA1340" i="9"/>
  <c r="AB1335" i="9"/>
  <c r="AA1326" i="9"/>
  <c r="AB1321" i="9"/>
  <c r="AA1312" i="9"/>
  <c r="AB1307" i="9"/>
  <c r="AA1298" i="9"/>
  <c r="E1157" i="9"/>
  <c r="Y1377" i="9"/>
  <c r="Y1363" i="9"/>
  <c r="Y1349" i="9"/>
  <c r="Y1335" i="9"/>
  <c r="Y1321" i="9"/>
  <c r="Y1307" i="9"/>
  <c r="E1158" i="9"/>
  <c r="E1238" i="9"/>
  <c r="E1244" i="9"/>
  <c r="E1240" i="9"/>
  <c r="E1236" i="9"/>
  <c r="E1168" i="9"/>
  <c r="E1252" i="9"/>
  <c r="E1250" i="9"/>
  <c r="E1245" i="9"/>
  <c r="E1160" i="9"/>
  <c r="E1159" i="9"/>
  <c r="E1162" i="9"/>
  <c r="E1247" i="9"/>
  <c r="E1233" i="9"/>
  <c r="E1166" i="9"/>
  <c r="E1235" i="9"/>
  <c r="E1136" i="9"/>
  <c r="E1246" i="9"/>
  <c r="E1232" i="9"/>
  <c r="E1234" i="9"/>
  <c r="E1171" i="9"/>
  <c r="E1170" i="9"/>
  <c r="E1139" i="9"/>
  <c r="E1169" i="9"/>
  <c r="E1164" i="9"/>
  <c r="E1249" i="9"/>
  <c r="E1248" i="9"/>
  <c r="E1253" i="9"/>
  <c r="E1165" i="9"/>
  <c r="E1167" i="9"/>
  <c r="E1254" i="9"/>
  <c r="E1161" i="9"/>
  <c r="E1142" i="9"/>
  <c r="E1243" i="9"/>
  <c r="E1141" i="9"/>
  <c r="E1242" i="9"/>
  <c r="E1251" i="9"/>
  <c r="E1140" i="9"/>
  <c r="E1163" i="9"/>
  <c r="E1231" i="9"/>
  <c r="E1241" i="9"/>
  <c r="E1138" i="9"/>
  <c r="R992" i="9"/>
  <c r="E1237" i="9"/>
  <c r="R993" i="9"/>
  <c r="H992" i="9"/>
  <c r="Q993" i="9"/>
  <c r="P993" i="9"/>
  <c r="E1137" i="9"/>
  <c r="E1239" i="9"/>
  <c r="N992" i="9"/>
  <c r="Q992" i="9"/>
  <c r="P992" i="9"/>
  <c r="O992" i="9"/>
  <c r="O993" i="9"/>
  <c r="L992" i="9"/>
  <c r="L993" i="9"/>
  <c r="D992" i="9"/>
  <c r="J992" i="9"/>
  <c r="K992" i="9"/>
  <c r="H993" i="9"/>
  <c r="M992" i="9"/>
  <c r="J993" i="9"/>
  <c r="N993" i="9"/>
  <c r="K993" i="9"/>
  <c r="C992" i="9"/>
  <c r="E992" i="9"/>
  <c r="D993" i="9"/>
  <c r="F992" i="9"/>
  <c r="F993" i="9"/>
  <c r="G992" i="9"/>
  <c r="C993" i="9"/>
  <c r="E993" i="9"/>
  <c r="M993" i="9"/>
  <c r="G993" i="9"/>
  <c r="I992" i="9"/>
  <c r="I993" i="9"/>
  <c r="W508" i="9"/>
  <c r="V508" i="9"/>
  <c r="U426" i="9"/>
  <c r="U427" i="9"/>
  <c r="U428" i="9"/>
  <c r="U429" i="9"/>
  <c r="U430" i="9"/>
  <c r="U431" i="9"/>
  <c r="U432" i="9"/>
  <c r="U433" i="9"/>
  <c r="U434" i="9"/>
  <c r="U435" i="9"/>
  <c r="U436" i="9"/>
  <c r="U437" i="9"/>
  <c r="U438" i="9"/>
  <c r="U439" i="9"/>
  <c r="U440" i="9"/>
  <c r="U441" i="9"/>
  <c r="U442" i="9"/>
  <c r="U443" i="9"/>
  <c r="U425" i="9"/>
  <c r="N382" i="9"/>
  <c r="N373" i="9"/>
  <c r="AW244" i="8"/>
  <c r="AY244" i="8"/>
  <c r="AW245" i="8"/>
  <c r="AY245" i="8"/>
  <c r="AW246" i="8"/>
  <c r="AY246" i="8"/>
  <c r="AW247" i="8"/>
  <c r="AY247" i="8"/>
  <c r="AW248" i="8"/>
  <c r="AY248" i="8"/>
  <c r="AW249" i="8"/>
  <c r="AY249" i="8"/>
  <c r="AW250" i="8"/>
  <c r="AY250" i="8"/>
  <c r="AW251" i="8"/>
  <c r="AY251" i="8"/>
  <c r="AW252" i="8"/>
  <c r="AY252" i="8"/>
  <c r="AW253" i="8"/>
  <c r="AY253" i="8"/>
  <c r="AW254" i="8"/>
  <c r="AY254" i="8"/>
  <c r="AW255" i="8"/>
  <c r="AY255" i="8"/>
  <c r="AW256" i="8"/>
  <c r="AY256" i="8"/>
  <c r="AW257" i="8"/>
  <c r="AY257" i="8"/>
  <c r="AW258" i="8"/>
  <c r="AY258" i="8"/>
  <c r="AW259" i="8"/>
  <c r="AY259" i="8"/>
  <c r="AW260" i="8"/>
  <c r="AY260" i="8"/>
  <c r="AW261" i="8"/>
  <c r="AY261" i="8"/>
  <c r="AW262" i="8"/>
  <c r="AY262" i="8"/>
  <c r="AW263" i="8"/>
  <c r="AY263" i="8"/>
  <c r="AW264" i="8"/>
  <c r="AY264" i="8"/>
  <c r="AW265" i="8"/>
  <c r="AY265" i="8"/>
  <c r="AW266" i="8"/>
  <c r="AY266" i="8"/>
  <c r="AW267" i="8"/>
  <c r="AY267" i="8"/>
  <c r="AW268" i="8"/>
  <c r="AY268" i="8"/>
  <c r="AW269" i="8"/>
  <c r="AY269" i="8"/>
  <c r="AW270" i="8"/>
  <c r="AY270" i="8"/>
  <c r="AW271" i="8"/>
  <c r="AY271" i="8"/>
  <c r="AW272" i="8"/>
  <c r="AY272" i="8"/>
  <c r="AW273" i="8"/>
  <c r="AY273" i="8"/>
  <c r="AW274" i="8"/>
  <c r="AY274" i="8"/>
  <c r="AW275" i="8"/>
  <c r="AY275" i="8"/>
  <c r="AW276" i="8"/>
  <c r="AY276" i="8"/>
  <c r="AY243" i="8"/>
  <c r="AW243" i="8"/>
  <c r="BA244" i="8"/>
  <c r="BC244" i="8"/>
  <c r="BA245" i="8"/>
  <c r="BC245" i="8"/>
  <c r="BA246" i="8"/>
  <c r="BC246" i="8"/>
  <c r="BA247" i="8"/>
  <c r="BC247" i="8"/>
  <c r="BA248" i="8"/>
  <c r="BC248" i="8"/>
  <c r="BA249" i="8"/>
  <c r="BC249" i="8"/>
  <c r="BA250" i="8"/>
  <c r="BC250" i="8"/>
  <c r="BA251" i="8"/>
  <c r="BC251" i="8"/>
  <c r="BA252" i="8"/>
  <c r="BC252" i="8"/>
  <c r="BA253" i="8"/>
  <c r="BC253" i="8"/>
  <c r="BA254" i="8"/>
  <c r="BC254" i="8"/>
  <c r="BA255" i="8"/>
  <c r="BC255" i="8"/>
  <c r="BA256" i="8"/>
  <c r="BC256" i="8"/>
  <c r="BA257" i="8"/>
  <c r="BC257" i="8"/>
  <c r="BA258" i="8"/>
  <c r="BC258" i="8"/>
  <c r="BA259" i="8"/>
  <c r="BC259" i="8"/>
  <c r="BA260" i="8"/>
  <c r="BC260" i="8"/>
  <c r="BA261" i="8"/>
  <c r="BC261" i="8"/>
  <c r="BA262" i="8"/>
  <c r="BC262" i="8"/>
  <c r="BA263" i="8"/>
  <c r="BC263" i="8"/>
  <c r="BA264" i="8"/>
  <c r="BC264" i="8"/>
  <c r="BA265" i="8"/>
  <c r="BC265" i="8"/>
  <c r="BA266" i="8"/>
  <c r="BC266" i="8"/>
  <c r="BA267" i="8"/>
  <c r="BC267" i="8"/>
  <c r="BA268" i="8"/>
  <c r="BC268" i="8"/>
  <c r="BA269" i="8"/>
  <c r="BC269" i="8"/>
  <c r="BA270" i="8"/>
  <c r="BC270" i="8"/>
  <c r="BA271" i="8"/>
  <c r="BC271" i="8"/>
  <c r="BA272" i="8"/>
  <c r="BC272" i="8"/>
  <c r="BA273" i="8"/>
  <c r="BC273" i="8"/>
  <c r="BA274" i="8"/>
  <c r="BC274" i="8"/>
  <c r="BA275" i="8"/>
  <c r="BC275" i="8"/>
  <c r="BA276" i="8"/>
  <c r="BC276" i="8"/>
  <c r="BC243" i="8"/>
  <c r="BA243" i="8"/>
  <c r="Q244" i="8"/>
  <c r="S244" i="8"/>
  <c r="T244" i="8"/>
  <c r="Q245" i="8"/>
  <c r="S245" i="8"/>
  <c r="T245" i="8"/>
  <c r="Q246" i="8"/>
  <c r="S246" i="8"/>
  <c r="T246" i="8"/>
  <c r="Q247" i="8"/>
  <c r="S247" i="8"/>
  <c r="T247" i="8"/>
  <c r="Q248" i="8"/>
  <c r="S248" i="8"/>
  <c r="T248" i="8"/>
  <c r="Q249" i="8"/>
  <c r="S249" i="8"/>
  <c r="T249" i="8"/>
  <c r="Q250" i="8"/>
  <c r="S250" i="8"/>
  <c r="T250" i="8"/>
  <c r="Q251" i="8"/>
  <c r="S251" i="8"/>
  <c r="T251" i="8"/>
  <c r="Q252" i="8"/>
  <c r="S252" i="8"/>
  <c r="T252" i="8"/>
  <c r="Q253" i="8"/>
  <c r="S253" i="8"/>
  <c r="T253" i="8"/>
  <c r="Q254" i="8"/>
  <c r="S254" i="8"/>
  <c r="T254" i="8"/>
  <c r="Q255" i="8"/>
  <c r="S255" i="8"/>
  <c r="T255" i="8"/>
  <c r="Q256" i="8"/>
  <c r="S256" i="8"/>
  <c r="T256" i="8"/>
  <c r="Q257" i="8"/>
  <c r="S257" i="8"/>
  <c r="T257" i="8"/>
  <c r="Q258" i="8"/>
  <c r="S258" i="8"/>
  <c r="T258" i="8"/>
  <c r="Q259" i="8"/>
  <c r="S259" i="8"/>
  <c r="T259" i="8"/>
  <c r="Q260" i="8"/>
  <c r="S260" i="8"/>
  <c r="T260" i="8"/>
  <c r="Q261" i="8"/>
  <c r="S261" i="8"/>
  <c r="T261" i="8"/>
  <c r="Q262" i="8"/>
  <c r="S262" i="8"/>
  <c r="T262" i="8"/>
  <c r="Q263" i="8"/>
  <c r="S263" i="8"/>
  <c r="T263" i="8"/>
  <c r="Q264" i="8"/>
  <c r="S264" i="8"/>
  <c r="T264" i="8"/>
  <c r="Q265" i="8"/>
  <c r="S265" i="8"/>
  <c r="T265" i="8"/>
  <c r="Q266" i="8"/>
  <c r="S266" i="8"/>
  <c r="T266" i="8"/>
  <c r="Q267" i="8"/>
  <c r="S267" i="8"/>
  <c r="T267" i="8"/>
  <c r="Q268" i="8"/>
  <c r="S268" i="8"/>
  <c r="T268" i="8"/>
  <c r="Q269" i="8"/>
  <c r="S269" i="8"/>
  <c r="T269" i="8"/>
  <c r="Q270" i="8"/>
  <c r="S270" i="8"/>
  <c r="T270" i="8"/>
  <c r="Q271" i="8"/>
  <c r="S271" i="8"/>
  <c r="T271" i="8"/>
  <c r="Q272" i="8"/>
  <c r="S272" i="8"/>
  <c r="T272" i="8"/>
  <c r="Q273" i="8"/>
  <c r="S273" i="8"/>
  <c r="T273" i="8"/>
  <c r="Q274" i="8"/>
  <c r="S274" i="8"/>
  <c r="T274" i="8"/>
  <c r="Q275" i="8"/>
  <c r="S275" i="8"/>
  <c r="T275" i="8"/>
  <c r="Q276" i="8"/>
  <c r="S276" i="8"/>
  <c r="T276" i="8"/>
  <c r="S243" i="8"/>
  <c r="Q243" i="8"/>
  <c r="T243" i="8"/>
  <c r="O261" i="9"/>
  <c r="O263" i="9"/>
  <c r="BC223" i="8"/>
  <c r="BC221" i="8"/>
  <c r="AB21" i="9"/>
  <c r="AB20" i="9"/>
  <c r="AB19" i="9"/>
  <c r="AB18" i="9"/>
  <c r="AB17" i="9"/>
  <c r="AB16" i="9"/>
  <c r="AB15" i="9"/>
  <c r="AB14" i="9"/>
  <c r="Y21" i="9"/>
  <c r="Y20" i="9"/>
  <c r="Y19" i="9"/>
  <c r="Y18" i="9"/>
  <c r="Y17" i="9"/>
  <c r="Y16" i="9"/>
  <c r="Y15" i="9"/>
  <c r="Y14" i="9"/>
  <c r="V21" i="9"/>
  <c r="V20" i="9"/>
  <c r="V19" i="9"/>
  <c r="V18" i="9"/>
  <c r="V17" i="9"/>
  <c r="V16" i="9"/>
  <c r="V15" i="9"/>
  <c r="V14" i="9"/>
  <c r="S21" i="9"/>
  <c r="S20" i="9"/>
  <c r="S19" i="9"/>
  <c r="S18" i="9"/>
  <c r="S17" i="9"/>
  <c r="S16" i="9"/>
  <c r="S15" i="9"/>
  <c r="S14" i="9"/>
  <c r="P21" i="9"/>
  <c r="P20" i="9"/>
  <c r="P19" i="9"/>
  <c r="P18" i="9"/>
  <c r="P17" i="9"/>
  <c r="P16" i="9"/>
  <c r="P15" i="9"/>
  <c r="P14" i="9"/>
  <c r="M21" i="9"/>
  <c r="M20" i="9"/>
  <c r="M19" i="9"/>
  <c r="M18" i="9"/>
  <c r="M17" i="9"/>
  <c r="M16" i="9"/>
  <c r="M15" i="9"/>
  <c r="M14" i="9"/>
  <c r="I21" i="9"/>
  <c r="I20" i="9"/>
  <c r="I19" i="9"/>
  <c r="I18" i="9"/>
  <c r="I17" i="9"/>
  <c r="I16" i="9"/>
  <c r="I15" i="9"/>
  <c r="I14" i="9"/>
  <c r="F15" i="9"/>
  <c r="F21" i="9"/>
  <c r="F20" i="9"/>
  <c r="F19" i="9"/>
  <c r="F18" i="9"/>
  <c r="F14" i="9"/>
  <c r="F17" i="9"/>
  <c r="F16" i="9"/>
  <c r="U8" i="9"/>
  <c r="U9" i="9"/>
  <c r="U10" i="9"/>
  <c r="U7" i="9"/>
  <c r="U3" i="9"/>
  <c r="U4" i="9"/>
  <c r="U5" i="9"/>
  <c r="U2" i="9"/>
  <c r="Z200" i="1"/>
  <c r="Z201" i="1"/>
  <c r="Z202" i="1"/>
  <c r="Z203" i="1"/>
  <c r="Z204" i="1"/>
  <c r="Z205" i="1"/>
  <c r="E83" i="7"/>
  <c r="G83" i="7" s="1"/>
  <c r="E81" i="7"/>
  <c r="G81" i="7" s="1"/>
  <c r="H77" i="7"/>
  <c r="G77" i="7"/>
  <c r="H76" i="7"/>
  <c r="G76" i="7"/>
  <c r="H75" i="7"/>
  <c r="G75" i="7"/>
  <c r="H74" i="7"/>
  <c r="G74" i="7"/>
  <c r="AF49" i="7"/>
  <c r="AH49" i="7" s="1"/>
  <c r="AG47" i="7"/>
  <c r="AF47" i="7"/>
  <c r="AF45" i="7"/>
  <c r="AH45" i="7" s="1"/>
  <c r="AF43" i="7"/>
  <c r="AH43" i="7" s="1"/>
  <c r="AF41" i="7"/>
  <c r="AH41" i="7" s="1"/>
  <c r="AG39" i="7"/>
  <c r="AF39" i="7"/>
  <c r="AF37" i="7"/>
  <c r="AH37" i="7" s="1"/>
  <c r="AF35" i="7"/>
  <c r="AH35" i="7" s="1"/>
  <c r="AF33" i="7"/>
  <c r="AH33" i="7" s="1"/>
  <c r="AG31" i="7"/>
  <c r="AF31" i="7"/>
  <c r="AF29" i="7"/>
  <c r="AH29" i="7" s="1"/>
  <c r="AF27" i="7"/>
  <c r="AH27" i="7" s="1"/>
  <c r="AA70" i="7"/>
  <c r="AA58" i="7"/>
  <c r="AA49" i="7"/>
  <c r="AA37" i="7"/>
  <c r="Z70" i="7"/>
  <c r="Z58" i="7"/>
  <c r="Z49" i="7"/>
  <c r="Z37" i="7"/>
  <c r="W70" i="7"/>
  <c r="W58" i="7"/>
  <c r="W49" i="7"/>
  <c r="W37" i="7"/>
  <c r="V70" i="7"/>
  <c r="V58" i="7"/>
  <c r="V49" i="7"/>
  <c r="V37" i="7"/>
  <c r="Y70" i="7"/>
  <c r="Y58" i="7"/>
  <c r="Y49" i="7"/>
  <c r="Y37" i="7"/>
  <c r="R37" i="7"/>
  <c r="X58" i="7"/>
  <c r="U58" i="7"/>
  <c r="S58" i="7"/>
  <c r="R58" i="7"/>
  <c r="T58" i="7"/>
  <c r="X70" i="7"/>
  <c r="U70" i="7"/>
  <c r="T70" i="7"/>
  <c r="S70" i="7"/>
  <c r="R70" i="7"/>
  <c r="X49" i="7"/>
  <c r="U49" i="7"/>
  <c r="T49" i="7"/>
  <c r="S49" i="7"/>
  <c r="R49" i="7"/>
  <c r="X37" i="7"/>
  <c r="U37" i="7"/>
  <c r="T37" i="7"/>
  <c r="S37" i="7"/>
  <c r="AH47" i="7" l="1"/>
  <c r="AH31" i="7"/>
  <c r="AH39" i="7"/>
  <c r="Z75" i="1"/>
  <c r="Z76" i="1"/>
  <c r="Z77" i="1"/>
  <c r="Z79" i="1"/>
  <c r="Z80" i="1"/>
  <c r="Z81" i="1"/>
  <c r="Z83" i="1"/>
  <c r="Z84" i="1"/>
  <c r="Z85" i="1"/>
  <c r="Z87" i="1"/>
  <c r="Z88" i="1"/>
  <c r="Z89" i="1"/>
  <c r="Z91" i="1"/>
  <c r="Z92" i="1"/>
  <c r="Z93" i="1"/>
  <c r="Z95" i="1"/>
  <c r="Z96" i="1"/>
  <c r="Z97" i="1"/>
  <c r="Z98" i="1"/>
  <c r="Z99" i="1"/>
  <c r="Z100" i="1"/>
  <c r="Z101" i="1"/>
  <c r="Z103" i="1"/>
  <c r="Z104" i="1"/>
  <c r="Z105" i="1"/>
  <c r="Z107" i="1"/>
  <c r="Z108" i="1"/>
  <c r="Z109"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8" i="1"/>
  <c r="Z149" i="1"/>
  <c r="Z150" i="1"/>
  <c r="Z152" i="1"/>
  <c r="Z153" i="1"/>
  <c r="Z154" i="1"/>
  <c r="Z156" i="1"/>
  <c r="Z157" i="1"/>
  <c r="Z158" i="1"/>
  <c r="Z160" i="1"/>
  <c r="Z161" i="1"/>
  <c r="Z162" i="1"/>
  <c r="Z163" i="1"/>
  <c r="Z164" i="1"/>
  <c r="Z165" i="1"/>
  <c r="Z166" i="1"/>
  <c r="Z168" i="1"/>
  <c r="Z169" i="1"/>
  <c r="Z170" i="1"/>
  <c r="Z172" i="1"/>
  <c r="Z173" i="1"/>
  <c r="Z174" i="1"/>
  <c r="Z175" i="1"/>
  <c r="Z176" i="1"/>
  <c r="Z177" i="1"/>
  <c r="Z178" i="1"/>
  <c r="Z180" i="1"/>
  <c r="Z181" i="1"/>
  <c r="Z182" i="1"/>
  <c r="Z184" i="1"/>
  <c r="Z185" i="1"/>
  <c r="Z186" i="1"/>
  <c r="Z188" i="1"/>
  <c r="Z189" i="1"/>
  <c r="Z190" i="1"/>
  <c r="Z191" i="1"/>
  <c r="Z192" i="1"/>
  <c r="Z193" i="1"/>
  <c r="Z194" i="1"/>
  <c r="Z196" i="1"/>
  <c r="Z197" i="1"/>
  <c r="Z198"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3" i="1"/>
  <c r="Z44" i="1"/>
  <c r="Z45" i="1"/>
  <c r="Z46" i="1"/>
  <c r="Z47" i="1"/>
  <c r="Z48" i="1"/>
  <c r="Z49" i="1"/>
  <c r="Z51" i="1"/>
  <c r="Z52" i="1"/>
  <c r="Z53" i="1"/>
  <c r="Z55" i="1"/>
  <c r="Z56" i="1"/>
  <c r="Z57" i="1"/>
  <c r="Z59" i="1"/>
  <c r="Z60" i="1"/>
  <c r="Z61" i="1"/>
  <c r="Z63" i="1"/>
  <c r="Z64" i="1"/>
  <c r="Z65" i="1"/>
  <c r="Z67" i="1"/>
  <c r="Z68" i="1"/>
  <c r="Z69" i="1"/>
  <c r="Z70" i="1"/>
  <c r="Z71" i="1"/>
  <c r="Z72" i="1"/>
  <c r="Z73" i="1"/>
  <c r="Z2" i="1"/>
  <c r="B34" i="4"/>
  <c r="B216" i="1"/>
  <c r="B215" i="1"/>
  <c r="B33" i="4"/>
  <c r="B44" i="3"/>
  <c r="B43" i="3"/>
  <c r="B217" i="1" l="1"/>
  <c r="B45" i="3"/>
  <c r="B35"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<sst xmlns="http://schemas.openxmlformats.org/spreadsheetml/2006/main" count="73652" uniqueCount="17302">
  <si>
    <t>Assigned to</t>
  </si>
  <si>
    <t>To use?</t>
  </si>
  <si>
    <t>Comments</t>
  </si>
  <si>
    <t>Authors</t>
  </si>
  <si>
    <t>Author full names</t>
  </si>
  <si>
    <t>Author(s) ID</t>
  </si>
  <si>
    <t>Title</t>
  </si>
  <si>
    <t>Year</t>
  </si>
  <si>
    <t>Source title</t>
  </si>
  <si>
    <t>Volume</t>
  </si>
  <si>
    <t>Issue</t>
  </si>
  <si>
    <t>Art. No.</t>
  </si>
  <si>
    <t>Page start</t>
  </si>
  <si>
    <t>Page end</t>
  </si>
  <si>
    <t>Page count</t>
  </si>
  <si>
    <t>Cited by</t>
  </si>
  <si>
    <t>DOI</t>
  </si>
  <si>
    <t>Link</t>
  </si>
  <si>
    <t>Document Type</t>
  </si>
  <si>
    <t>Publication Stage</t>
  </si>
  <si>
    <t>Open Access</t>
  </si>
  <si>
    <t>Source</t>
  </si>
  <si>
    <t>EID</t>
  </si>
  <si>
    <t>Have data</t>
  </si>
  <si>
    <t>Barner A.K.; Chan F.; Hettinger A.; Hacker S.D.; Marshall K.; Menge B.A.</t>
  </si>
  <si>
    <t>Barner, Allison K. (37067056300); Chan, Francis (7202586484); Hettinger, Annaliese (46661094900); Hacker, Sally D. (7006154363); Marshall, Kelsey (57203992776); Menge, Bruce A. (7003575139)</t>
  </si>
  <si>
    <t>37067056300; 7202586484; 46661094900; 7006154363; 57203992776; 7003575139</t>
  </si>
  <si>
    <t>Generality in multispecies responses to ocean acidification revealed through multiple hypothesis testing</t>
  </si>
  <si>
    <t>Global Change Biology</t>
  </si>
  <si>
    <t>10.1111/gcb.14372</t>
  </si>
  <si>
    <t>https://www.scopus.com/inward/record.uri?eid=2-s2.0-85053914585&amp;doi=10.1111%2fgcb.14372&amp;partnerID=40&amp;md5=6bfcc7e4bda3002aadd17839d28ef1c0</t>
  </si>
  <si>
    <t>Article</t>
  </si>
  <si>
    <t>Final</t>
  </si>
  <si>
    <t>All Open Access; Bronze Open Access</t>
  </si>
  <si>
    <t>Scopus</t>
  </si>
  <si>
    <t>2-s2.0-85053914585</t>
  </si>
  <si>
    <t>Comeau S.; Carpenter R.C.; Nojiri Y.; Putnam H.M.; Sakai K.; Edmunds P.J.</t>
  </si>
  <si>
    <t>Comeau, S. (35811982200); Carpenter, R.C. (7402582700); Nojiri, Y. (7006368014); Putnam, H.M. (25621868600); Sakai, K. (35722748300); Edmunds, P.J. (7003665659)</t>
  </si>
  <si>
    <t>35811982200; 7402582700; 7006368014; 25621868600; 35722748300; 7003665659</t>
  </si>
  <si>
    <t>Pacific-wide contrast highlights resistance of reef calcifiers to ocean acidification</t>
  </si>
  <si>
    <t>Proceedings of the Royal Society B: Biological Sciences</t>
  </si>
  <si>
    <t>10.1098/rspb.2014.1339</t>
  </si>
  <si>
    <t>https://www.scopus.com/inward/record.uri?eid=2-s2.0-84904670828&amp;doi=10.1098%2frspb.2014.1339&amp;partnerID=40&amp;md5=025a6f0673239e184c0cf44971ff8287</t>
  </si>
  <si>
    <t>All Open Access; Bronze Open Access; Green Open Access</t>
  </si>
  <si>
    <t>2-s2.0-84904670828</t>
  </si>
  <si>
    <t>Comeau S.; Cornwall C.E.; DeCarlo T.M.; Doo S.S.; Carpenter R.C.; McCulloch M.T.</t>
  </si>
  <si>
    <t>Comeau, S. (35811982200); Cornwall, C.E. (36599949700); DeCarlo, T.M. (56469750400); Doo, S.S. (55234927400); Carpenter, R.C. (7402582700); McCulloch, M.T. (7102869538)</t>
  </si>
  <si>
    <t>35811982200; 36599949700; 56469750400; 55234927400; 7402582700; 7102869538</t>
  </si>
  <si>
    <t>Resistance to ocean acidification in coral reef taxa is not gained by acclimatization</t>
  </si>
  <si>
    <t>Nature Climate Change</t>
  </si>
  <si>
    <t>10.1038/s41558-019-0486-9</t>
  </si>
  <si>
    <t>https://www.scopus.com/inward/record.uri?eid=2-s2.0-85066791053&amp;doi=10.1038%2fs41558-019-0486-9&amp;partnerID=40&amp;md5=026b24404e38b02820c7424ce01301bb</t>
  </si>
  <si>
    <t>2-s2.0-85066791053</t>
  </si>
  <si>
    <t>Comeau S.; Cornwall C.E.; Pupier C.A.; DeCarlo T.M.; Alessi C.; Trehern R.; McCulloch M.T.</t>
  </si>
  <si>
    <t>Comeau, S. (35811982200); Cornwall, C.E. (36599949700); Pupier, C.A. (57204043800); DeCarlo, T.M. (56469750400); Alessi, C. (56100644600); Trehern, R. (57210924545); McCulloch, M.T. (7102869538)</t>
  </si>
  <si>
    <t>35811982200; 36599949700; 57204043800; 56469750400; 56100644600; 57210924545; 7102869538</t>
  </si>
  <si>
    <t>Flow-driven micro-scale pH variability affects the physiology of corals and coralline algae under ocean acidification</t>
  </si>
  <si>
    <t>Scientific Reports</t>
  </si>
  <si>
    <t>10.1038/s41598-019-49044-w</t>
  </si>
  <si>
    <t>https://www.scopus.com/inward/record.uri?eid=2-s2.0-85071896972&amp;doi=10.1038%2fs41598-019-49044-w&amp;partnerID=40&amp;md5=0a063f5cd71e067d56bb42e7ff3f2667</t>
  </si>
  <si>
    <t>All Open Access; Gold Open Access; Green Open Access</t>
  </si>
  <si>
    <t>2-s2.0-85071896972</t>
  </si>
  <si>
    <t>Comeau S.; Edmunds P.J.; Spindel N.B.; Carpenter R.C.</t>
  </si>
  <si>
    <t>Comeau, S. (35811982200); Edmunds, P.J. (7003665659); Spindel, N.B. (55561433600); Carpenter, R.C. (7402582700)</t>
  </si>
  <si>
    <t>35811982200; 7003665659; 55561433600; 7402582700</t>
  </si>
  <si>
    <t>The responses of eight coral reef calcifiers to increasing partial pressure of CO2 do not exhibit a tipping point</t>
  </si>
  <si>
    <t>Limnology and Oceanography</t>
  </si>
  <si>
    <t>10.4319/lo.2013.58.1.0388</t>
  </si>
  <si>
    <t>https://www.scopus.com/inward/record.uri?eid=2-s2.0-84872563738&amp;doi=10.4319%2flo.2013.58.1.0388&amp;partnerID=40&amp;md5=1b8b9055a68e7ea6c631b2e38e950cf2</t>
  </si>
  <si>
    <t>2-s2.0-84872563738</t>
  </si>
  <si>
    <t>Comeau S.; Cornwall C.E.</t>
  </si>
  <si>
    <t>Comeau, Steeve (35811982200); Cornwall, Christopher E. (36599949700)</t>
  </si>
  <si>
    <t>35811982200; 36599949700</t>
  </si>
  <si>
    <t>Contrasting effects of ocean acidification on coral reef "animal forests" versus seaweed "kelp forests"</t>
  </si>
  <si>
    <t>Marine Animal Forests: The Ecology of Benthic Biodiversity Hotspots</t>
  </si>
  <si>
    <t>10.1007/978-3-319-21012-4_29</t>
  </si>
  <si>
    <t>https://www.scopus.com/inward/record.uri?eid=2-s2.0-85055012318&amp;doi=10.1007%2f978-3-319-21012-4_29&amp;partnerID=40&amp;md5=b8ca5c7123aa34eeca38afb62261a44e</t>
  </si>
  <si>
    <t>Book chapter</t>
  </si>
  <si>
    <t>2-s2.0-85055012318</t>
  </si>
  <si>
    <t>Comeau S.; Cornwall C.E.; DeCarlo T.M.; Krieger E.; McCulloch M.T.</t>
  </si>
  <si>
    <t>Comeau, Steeve (35811982200); Cornwall, Christopher E. (36599949700); DeCarlo, Thomas M. (56469750400); Krieger, Erik (57203620128); McCulloch, Malcolm T. (7102869538)</t>
  </si>
  <si>
    <t>35811982200; 36599949700; 56469750400; 57203620128; 7102869538</t>
  </si>
  <si>
    <t>Similar controls on calcification under ocean acidification across unrelated coral reef taxa</t>
  </si>
  <si>
    <t>10.1111/gcb.14379</t>
  </si>
  <si>
    <t>https://www.scopus.com/inward/record.uri?eid=2-s2.0-85052449926&amp;doi=10.1111%2fgcb.14379&amp;partnerID=40&amp;md5=e6823f9f6a947143359c5b6545f2d978</t>
  </si>
  <si>
    <t>2-s2.0-85052449926</t>
  </si>
  <si>
    <t>Cornwall C.E.; Comeau S.; DeCarlo T.M.; Larcombe E.; Moore B.; Giltrow K.; Puerzer F.; D’Alexis Q.; McCulloch M.T.</t>
  </si>
  <si>
    <t>Cornwall, C.E. (36599949700); Comeau, S. (35811982200); DeCarlo, T.M. (56469750400); Larcombe, E. (57214103094); Moore, B. (57203752991); Giltrow, K. (57214122354); Puerzer, F. (57214134470); D’Alexis, Q. (57214121167); McCulloch, M.T. (7102869538)</t>
  </si>
  <si>
    <t>36599949700; 35811982200; 56469750400; 57214103094; 57203752991; 57214122354; 57214134470; 57214121167; 7102869538</t>
  </si>
  <si>
    <t>A coralline alga gains tolerance to ocean acidification over multiple generations of exposure</t>
  </si>
  <si>
    <t>10.1038/s41558-019-0681-8</t>
  </si>
  <si>
    <t>https://www.scopus.com/inward/record.uri?eid=2-s2.0-85078225469&amp;doi=10.1038%2fs41558-019-0681-8&amp;partnerID=40&amp;md5=eaea2fbcc10e83fc7e0bede9ccd4cff1</t>
  </si>
  <si>
    <t>Letter</t>
  </si>
  <si>
    <t>2-s2.0-85078225469</t>
  </si>
  <si>
    <t>Cornwall C.E.; Comeau S.; DeCarlo T.M.; Moore B.; D'Alexis Q.; McCulloch M.T.</t>
  </si>
  <si>
    <t>Cornwall, C.E. (36599949700); Comeau, S. (35811982200); DeCarlo, T.M. (56469750400); Moore, B. (57203752991); D'Alexis, Q. (57203750754); McCulloch, M.T. (7102869538)</t>
  </si>
  <si>
    <t>36599949700; 35811982200; 56469750400; 57203752991; 57203750754; 7102869538</t>
  </si>
  <si>
    <t>Resistance of corals and coralline algae to ocean acidification: Physiological control of calcification under natural pH variability</t>
  </si>
  <si>
    <t>10.1098/rspb.2018.1168</t>
  </si>
  <si>
    <t>https://www.scopus.com/inward/record.uri?eid=2-s2.0-85052816556&amp;doi=10.1098%2frspb.2018.1168&amp;partnerID=40&amp;md5=d0b29e2428e288b6348b0f6ff82be85f</t>
  </si>
  <si>
    <t>2-s2.0-85052816556</t>
  </si>
  <si>
    <t>Cornwall C.E.; Carlot J.; Branson O.; Courtney T.A.; Harvey B.P.; Perry C.T.; Andersson A.J.; Diaz-Pulido G.; Johnson M.D.; Kennedy E.; Krieger E.C.; Mallela J.; McCoy S.J.; Nugues M.M.; Quinter E.; Ross C.L.; Ryan E.; Saderne V.; Comeau S.</t>
  </si>
  <si>
    <t>Cornwall, Christopher E. (36599949700); Carlot, Jérémy (57195428520); Branson, Oscar (55857539300); Courtney, Travis A. (55596164900); Harvey, Ben P. (55898301900); Perry, Chris T. (57203216649); Andersson, Andreas J. (7202967876); Diaz-Pulido, Guillermo (6602495853); Johnson, Maggie D. (56134867400); Kennedy, Emma (36456877700); Krieger, Erik C. (57203620128); Mallela, Jennie (55888681000); McCoy, Sophie J. (39961755700); Nugues, Maggy M. (6602568463); Quinter, Evan (58068002900); Ross, Claire L. (56583346400); Ryan, Emma (56998207400); Saderne, Vincent (55658203900); Comeau, Steeve (35811982200)</t>
  </si>
  <si>
    <t>36599949700; 57195428520; 55857539300; 55596164900; 55898301900; 57203216649; 7202967876; 6602495853; 56134867400; 36456877700; 57203620128; 55888681000; 39961755700; 6602568463; 58068002900; 56583346400; 56998207400; 55658203900; 35811982200</t>
  </si>
  <si>
    <t>Crustose coralline algae can contribute more than corals to coral reef carbonate production</t>
  </si>
  <si>
    <t>Communications Earth and Environment</t>
  </si>
  <si>
    <t>10.1038/s43247-023-00766-w</t>
  </si>
  <si>
    <t>https://www.scopus.com/inward/record.uri?eid=2-s2.0-85152656688&amp;doi=10.1038%2fs43247-023-00766-w&amp;partnerID=40&amp;md5=a70eb5065b94d3951c0bf9f81e474a36</t>
  </si>
  <si>
    <t>All Open Access; Gold Open Access</t>
  </si>
  <si>
    <t>2-s2.0-85152656688</t>
  </si>
  <si>
    <t>Cornwall C.E.; Comeau S.; Harvey B.P.</t>
  </si>
  <si>
    <t>Cornwall, Christopher E. (36599949700); Comeau, Steeve (35811982200); Harvey, Ben P. (55898301900)</t>
  </si>
  <si>
    <t>36599949700; 35811982200; 55898301900</t>
  </si>
  <si>
    <t>Are physiological and ecosystem-level tipping points caused by ocean acidification? A critical evaluation</t>
  </si>
  <si>
    <t>Earth System Dynamics</t>
  </si>
  <si>
    <t>10.5194/esd-15-671-2024</t>
  </si>
  <si>
    <t>https://www.scopus.com/inward/record.uri?eid=2-s2.0-85195367514&amp;doi=10.5194%2fesd-15-671-2024&amp;partnerID=40&amp;md5=b7aa466213b6f1613abcebc59ea050f6</t>
  </si>
  <si>
    <t>Review</t>
  </si>
  <si>
    <t>2-s2.0-85195367514</t>
  </si>
  <si>
    <t>Cornwall C.E.; Comeau S.; Kornder N.A.; Perry C.T.; van Hooidonk R.; DeCarlo T.M.; Pratchett M.S.; Anderson K.D.; Browne N.; Carpenter R.; Diaz-Pulido G.; D’Olivo J.P.; Doo S.S.; Figueiredo J.; Fortunato S.A.V.; Kennedy E.; Lantz C.A.; McCulloch M.T.; González-Rivero M.; Schoepf V.; Smithers S.G.; Lowe R.J.</t>
  </si>
  <si>
    <t>Cornwall, Christopher E. (36599949700); Comeau, Steeve (35811982200); Kornder, Niklas A. (57203972468); Perry, Chris T. (57203216649); van Hooidonk, Ruben (26535282100); DeCarlo, Thomas M. (56469750400); Pratchett, Morgan S. (6602290689); Anderson, Kristen D. (56117929700); Browne, Nicola (36069099100); Carpenter, Robert (7402582700); Diaz-Pulido, Guillermo (6602495853); D’Olivo, Juan P. (57209511372); Doo, Steve S. (55234927400); Figueiredo, Joana (13612723400); Fortunato, Sofia A.V. (55469664400); Kennedy, Emma (36456877700); Lantz, Coulson A. (55920908000); McCulloch, Malcolm T. (7102869538); González-Rivero, Manuel (24765855100); Schoepf, Verena (35263301100); Smithers, Scott G. (7006227681); Lowe, Ryan J. (9844801400)</t>
  </si>
  <si>
    <t>36599949700; 35811982200; 57203972468; 57203216649; 26535282100; 56469750400; 6602290689; 56117929700; 36069099100; 7402582700; 6602495853; 57209511372; 55234927400; 13612723400; 55469664400; 36456877700; 55920908000; 7102869538; 24765855100; 35263301100; 7006227681; 9844801400</t>
  </si>
  <si>
    <t>Global declines in coral reef calcium carbonate production under ocean acidification and warming</t>
  </si>
  <si>
    <t>Proceedings of the National Academy of Sciences of the United States of America</t>
  </si>
  <si>
    <t>e2015265118</t>
  </si>
  <si>
    <t>10.1073/pnas.2015265118</t>
  </si>
  <si>
    <t>https://www.scopus.com/inward/record.uri?eid=2-s2.0-85105769555&amp;doi=10.1073%2fpnas.2015265118&amp;partnerID=40&amp;md5=fb475b7091b1fdafc993b2da6cb68390</t>
  </si>
  <si>
    <t>All Open Access; Hybrid Gold Open Access</t>
  </si>
  <si>
    <t>2-s2.0-85105769555</t>
  </si>
  <si>
    <t>Cornwall C.E.; Comeau S.; McCulloch M.T.</t>
  </si>
  <si>
    <t>Cornwall, Christopher E. (36599949700); Comeau, Steeve (35811982200); McCulloch, Malcolm T. (7102869538)</t>
  </si>
  <si>
    <t>36599949700; 35811982200; 7102869538</t>
  </si>
  <si>
    <t>Coralline algae elevate pH at the site of calcification under ocean acidification</t>
  </si>
  <si>
    <t>10.1111/gcb.13673</t>
  </si>
  <si>
    <t>https://www.scopus.com/inward/record.uri?eid=2-s2.0-85017171751&amp;doi=10.1111%2fgcb.13673&amp;partnerID=40&amp;md5=3226972c299b512e9d3ba72fbd77be52</t>
  </si>
  <si>
    <t>2-s2.0-85017171751</t>
  </si>
  <si>
    <t>Cornwall C.E.; Comeau S.; Putnam H.; Schoepf V.</t>
  </si>
  <si>
    <t>Cornwall, Christopher E. (36599949700); Comeau, Steeve (35811982200); Putnam, Hollie (25621868600); Schoepf, Verena (35263301100)</t>
  </si>
  <si>
    <t>36599949700; 35811982200; 25621868600; 35263301100</t>
  </si>
  <si>
    <t>Impacts of ocean warming and acidification on calcifying coral reef taxa: Mechanisms responsible and adaptive capacity</t>
  </si>
  <si>
    <t>Emerging Topics in Life Sciences</t>
  </si>
  <si>
    <t>10.1042/ETLS20210226</t>
  </si>
  <si>
    <t>https://www.scopus.com/inward/record.uri?eid=2-s2.0-85126490655&amp;doi=10.1042%2fETLS20210226&amp;partnerID=40&amp;md5=0c5400ceadb913dee3e5b370bedebe8b</t>
  </si>
  <si>
    <t>2-s2.0-85126490655</t>
  </si>
  <si>
    <t>Cornwall C.E.; Diaz-Pulido G.; Comeau S.</t>
  </si>
  <si>
    <t>Cornwall, Christopher E. (36599949700); Diaz-Pulido, Guillermo (6602495853); Comeau, Steeve (35811982200)</t>
  </si>
  <si>
    <t>36599949700; 6602495853; 35811982200</t>
  </si>
  <si>
    <t>Impacts of ocean warming on coralline algal calcification: Meta-analysis, knowledge gaps, and key recommendations for future research</t>
  </si>
  <si>
    <t>Frontiers in Marine Science</t>
  </si>
  <si>
    <t>May</t>
  </si>
  <si>
    <t>10.3389/fmars.2019.00186</t>
  </si>
  <si>
    <t>https://www.scopus.com/inward/record.uri?eid=2-s2.0-85065439733&amp;doi=10.3389%2ffmars.2019.00186&amp;partnerID=40&amp;md5=bb8f4a48051d34573a5df1ebdbd19286</t>
  </si>
  <si>
    <t>2-s2.0-85065439733</t>
  </si>
  <si>
    <t>Cornwall C.E.; Harvey B.P.; Comeau S.; Cornwall D.L.; Hall-Spencer J.M.; Peña V.; Wada S.; Porzio L.</t>
  </si>
  <si>
    <t>Cornwall, Christopher E. (36599949700); Harvey, Ben P. (55898301900); Comeau, Steeve (35811982200); Cornwall, Daniel L. (57306572000); Hall-Spencer, Jason M. (6603382752); Peña, Viviana (24466727100); Wada, Shigeki (36121819500); Porzio, Lucia (37017346000)</t>
  </si>
  <si>
    <t>36599949700; 55898301900; 35811982200; 57306572000; 6603382752; 24466727100; 36121819500; 37017346000</t>
  </si>
  <si>
    <t>Understanding coralline algal responses to ocean acidification: Meta-analysis and synthesis</t>
  </si>
  <si>
    <t>10.1111/gcb.15899</t>
  </si>
  <si>
    <t>https://www.scopus.com/inward/record.uri?eid=2-s2.0-85117709734&amp;doi=10.1111%2fgcb.15899&amp;partnerID=40&amp;md5=e0383736c214a606315a8de3045ee51b</t>
  </si>
  <si>
    <t>All Open Access; Green Open Access</t>
  </si>
  <si>
    <t>2-s2.0-85117709734</t>
  </si>
  <si>
    <t>Sinutok S.; Hill R.; Doblin M.A.; Kühl M.; Ralph P.J.</t>
  </si>
  <si>
    <t>Sinutok, S. (26434549900); Hill, R. (8634926800); Doblin, M.A. (6602865871); Kühl, M. (7103086849); Ralph, P.J. (7004946565)</t>
  </si>
  <si>
    <t>26434549900; 8634926800; 6602865871; 7103086849; 7004946565</t>
  </si>
  <si>
    <t>Microenvironmental changes support evidence of photosynthesis and calcification inhibition in Halimeda under ocean acidification and warming</t>
  </si>
  <si>
    <t>Coral Reefs</t>
  </si>
  <si>
    <t>10.1007/s00338-012-0952-6</t>
  </si>
  <si>
    <t>https://www.scopus.com/inward/record.uri?eid=2-s2.0-84869196854&amp;doi=10.1007%2fs00338-012-0952-6&amp;partnerID=40&amp;md5=fb6ce9e7c9d1491767b999891ee1ac9b</t>
  </si>
  <si>
    <t>2-s2.0-84869196854</t>
  </si>
  <si>
    <t>Sinutok S.; Hill R.; Doblin M.A.; Wuhrer R.; Ralph P.J.</t>
  </si>
  <si>
    <t>Sinutok, Sutinee (26434549900); Hill, Ross (8634926800); Doblin, Martina A. (6602865871); Wuhrer, Richard (6603973162); Ralph, Peter J. (7004946565)</t>
  </si>
  <si>
    <t>26434549900; 8634926800; 6602865871; 6603973162; 7004946565</t>
  </si>
  <si>
    <t>Warmer more acidic conditions cause decreased productivity and calcification in subtropical coral reef sediment-dwelling calcifiers</t>
  </si>
  <si>
    <t>10.4319/lo.2011.56.4.1200</t>
  </si>
  <si>
    <t>https://www.scopus.com/inward/record.uri?eid=2-s2.0-79958804446&amp;doi=10.4319%2flo.2011.56.4.1200&amp;partnerID=40&amp;md5=5f8e64b78e9e7b0606959213a6ebca22</t>
  </si>
  <si>
    <t>2-s2.0-79958804446</t>
  </si>
  <si>
    <t>No</t>
  </si>
  <si>
    <t>Aguirre J.; Baceta J.I.; Braga J.C.</t>
  </si>
  <si>
    <t>Aguirre, Julio (7102716742); Baceta, Juan I. (6602556708); Braga, Juan C. (57195376105)</t>
  </si>
  <si>
    <t>7102716742; 6602556708; 57195376105</t>
  </si>
  <si>
    <t>Coralline Algae at the Paleocene/Eocene Thermal Maximum in the Southern Pyrenees (N Spain)</t>
  </si>
  <si>
    <t>10.3389/fmars.2022.899877</t>
  </si>
  <si>
    <t>https://www.scopus.com/inward/record.uri?eid=2-s2.0-85134467759&amp;doi=10.3389%2ffmars.2022.899877&amp;partnerID=40&amp;md5=d4ae4748a97a4fe8dbf66d592dc3dca7</t>
  </si>
  <si>
    <t>2-s2.0-85134467759</t>
  </si>
  <si>
    <t>An X.; Gu J.; Li Y.; Zhang Z.; Li X.</t>
  </si>
  <si>
    <t>An, Xinlong (56844553500); Gu, Jiguang (7403130153); Li, Yuanchao (55718950300); Zhang, Zhimin (58896633700); Li, Xuemei (56845953600)</t>
  </si>
  <si>
    <t>56844553500; 7403130153; 55718950300; 58896633700; 56845953600</t>
  </si>
  <si>
    <t>A review of types, functions and ecological restoration of marine biogenic reefs; [海洋生物礁类型、生态功能及其生态修复]</t>
  </si>
  <si>
    <t>Shengtai Xuebao</t>
  </si>
  <si>
    <t>10.20103/j.stxb.202208072250</t>
  </si>
  <si>
    <t>https://www.scopus.com/inward/record.uri?eid=2-s2.0-85185534087&amp;doi=10.20103%2fj.stxb.202208072250&amp;partnerID=40&amp;md5=71c896566ea5d0b26a22f0e554e16b0e</t>
  </si>
  <si>
    <t>2-s2.0-85185534087</t>
  </si>
  <si>
    <t>Anthony K.R.N.; Diaz-Pulido G.; Verlinden N.; Tilbrook B.; Andersson A.J.</t>
  </si>
  <si>
    <t>Anthony, K.R.N. (7006648762); Diaz-Pulido, G. (6602495853); Verlinden, N. (55804469500); Tilbrook, B. (6602885866); Andersson, A.J. (7202967876)</t>
  </si>
  <si>
    <t>7006648762; 6602495853; 55804469500; 6602885866; 7202967876</t>
  </si>
  <si>
    <t>Benthic buffers and boosters of ocean acidification on coral reefs</t>
  </si>
  <si>
    <t>Biogeosciences</t>
  </si>
  <si>
    <t>10.5194/bg-10-4897-2013</t>
  </si>
  <si>
    <t>https://www.scopus.com/inward/record.uri?eid=2-s2.0-84880713246&amp;doi=10.5194%2fbg-10-4897-2013&amp;partnerID=40&amp;md5=92fde421f03ac5766f84c4449fe8a63e</t>
  </si>
  <si>
    <t>2-s2.0-84880713246</t>
  </si>
  <si>
    <t>no</t>
  </si>
  <si>
    <t>Bolden I.W.; Satkoski A.; Lassiter J.C.; Sachs J.P.; Gagnon A.C.</t>
  </si>
  <si>
    <t>Bolden, Isaiah W. (57202001965); Satkoski, Aaron (35732213500); Lassiter, John C. (7004210545); Sachs, Julian P. (7101926136); Gagnon, Alexander C. (7006959996)</t>
  </si>
  <si>
    <t>57202001965; 35732213500; 7004210545; 7101926136; 7006959996</t>
  </si>
  <si>
    <t>Temporal variability in seawater Sr/Ca ratios within a coral atoll as an indicator of marine calcifier community diversity</t>
  </si>
  <si>
    <t>Geochimica et Cosmochimica Acta</t>
  </si>
  <si>
    <t>10.1016/j.gca.2023.08.006</t>
  </si>
  <si>
    <t>https://www.scopus.com/inward/record.uri?eid=2-s2.0-85167823858&amp;doi=10.1016%2fj.gca.2023.08.006&amp;partnerID=40&amp;md5=c12d15653ffc8b75a93358ce1c40bc3a</t>
  </si>
  <si>
    <t>2-s2.0-85167823858</t>
  </si>
  <si>
    <t>Cornwall C.E.; Nelson W.A.; Aguirre J.D.; Blain C.O.; Coyle L.; D’Archino R.; Desmond M.J.; Hepburn C.D.; Liggins L.; Shears N.T.; Thomsen M.S.</t>
  </si>
  <si>
    <t>Cornwall, Christopher E. (36599949700); Nelson, Wendy A. (7401693916); Aguirre, J. David (36668233300); Blain, Caitlin O. (57207841461); Coyle, Lucy (58564245300); D’Archino, Roberta (6508377243); Desmond, Matthew J. (55821561000); Hepburn, Christopher D. (9732930700); Liggins, Libby (24474607700); Shears, Nick T. (7801573895); Thomsen, Mads S. (7201684589)</t>
  </si>
  <si>
    <t>36599949700; 7401693916; 36668233300; 57207841461; 58564245300; 6508377243; 55821561000; 9732930700; 24474607700; 7801573895; 7201684589</t>
  </si>
  <si>
    <t>Predicting the impacts of climate change on New Zealand’s seaweed-based ecosystems</t>
  </si>
  <si>
    <t>New Zealand Journal of Botany</t>
  </si>
  <si>
    <t>10.1080/0028825X.2023.2245786</t>
  </si>
  <si>
    <t>https://www.scopus.com/inward/record.uri?eid=2-s2.0-85169890846&amp;doi=10.1080%2f0028825X.2023.2245786&amp;partnerID=40&amp;md5=f73c91d1aadf0e6f076f6406e73f6176</t>
  </si>
  <si>
    <t>Article in press</t>
  </si>
  <si>
    <t>2-s2.0-85169890846</t>
  </si>
  <si>
    <t>DeCarlo T.M.; Comeau S.; Cornwall C.E.; Gajdzik L.; Guagliardo P.; Sadekov A.; Thillainath E.C.; Trotter J.; McCulloch M.T.</t>
  </si>
  <si>
    <t>DeCarlo, Thomas M. (56469750400); Comeau, Steeve (35811982200); Cornwall, Christopher E. (36599949700); Gajdzik, Laura (56229768600); Guagliardo, Paul (24390407200); Sadekov, Aleksey (6508195321); Thillainath, Emma C. (56919603100); Trotter, Julie (7201799101); McCulloch, Malcolm T. (7102869538)</t>
  </si>
  <si>
    <t>56469750400; 35811982200; 36599949700; 56229768600; 24390407200; 6508195321; 56919603100; 7201799101; 7102869538</t>
  </si>
  <si>
    <t>Investigating marine bio-calcification mechanisms in a changing ocean with in vivo and high-resolution ex vivo Raman spectroscopy</t>
  </si>
  <si>
    <t>10.1111/gcb.14579</t>
  </si>
  <si>
    <t>https://www.scopus.com/inward/record.uri?eid=2-s2.0-85061932690&amp;doi=10.1111%2fgcb.14579&amp;partnerID=40&amp;md5=ad1ba7afa0b53e73bbf94d720581b0ee</t>
  </si>
  <si>
    <t>All Open Access; Green Open Access; Hybrid Gold Open Access</t>
  </si>
  <si>
    <t>2-s2.0-85061932690</t>
  </si>
  <si>
    <t>Harvey A.S.; Harvey R.M.; Merton E.</t>
  </si>
  <si>
    <t>Harvey, A.S. (56238616400); Harvey, R.M. (57193454924); Merton, E. (6505871645)</t>
  </si>
  <si>
    <t>56238616400; 57193454924; 6505871645</t>
  </si>
  <si>
    <t>The distribution, significance and vulnerability of Australian rhodolith beds: A review</t>
  </si>
  <si>
    <t>Marine and Freshwater Research</t>
  </si>
  <si>
    <t>10.1071/MF15434</t>
  </si>
  <si>
    <t>https://www.scopus.com/inward/record.uri?eid=2-s2.0-85014077541&amp;doi=10.1071%2fMF15434&amp;partnerID=40&amp;md5=e36b56ef1cd29bb595b91fa9514b349d</t>
  </si>
  <si>
    <t>2-s2.0-85014077541</t>
  </si>
  <si>
    <t>Hurd C.L.; Beardall J.; Comeau S.; Cornwall C.E.; Havenhand J.N.; Munday P.L.; Parker L.M.; Raven J.A.; McGraw C.M.</t>
  </si>
  <si>
    <t>Hurd, Catriona L. (7006737864); Beardall, John (7003285051); Comeau, Steeve (35811982200); Cornwall, Christopher E. (36599949700); Havenhand, Jonathan N (57203216822); Munday, Philip L. (7005838893); Parker, Laura M. (57204347008); Raven, John A. (7103305526); McGraw, Christina M. (25223630900)</t>
  </si>
  <si>
    <t>7006737864; 7003285051; 35811982200; 36599949700; 57203216822; 7005838893; 57204347008; 7103305526; 25223630900</t>
  </si>
  <si>
    <t>Ocean acidification as a multiple driver: How interactions between changing seawater carbonate parameters affect marine life</t>
  </si>
  <si>
    <t>10.1071/MF19267</t>
  </si>
  <si>
    <t>https://www.scopus.com/inward/record.uri?eid=2-s2.0-85076397064&amp;doi=10.1071%2fMF19267&amp;partnerID=40&amp;md5=1fba6416fe69151e9345c375f3b7cb73</t>
  </si>
  <si>
    <t>2-s2.0-85076397064</t>
  </si>
  <si>
    <t>Legrand E.; Riera P.; Bohner O.; Coudret J.; Schlicklin F.; Derrien M.; Martin S.</t>
  </si>
  <si>
    <t>Legrand, Erwann (56151773900); Riera, Pascal (7003608839); Bohner, Olivier (57197779774); Coudret, Jérôme (57194506058); Schlicklin, Ferdinand (57200688618); Derrien, Marie (57200689280); Martin, Sophie (57225842348)</t>
  </si>
  <si>
    <t>56151773900; 7003608839; 57197779774; 57194506058; 57200688618; 57200689280; 57225842348</t>
  </si>
  <si>
    <t>Impact of ocean acidification and warming on the productivity of a rock pool community</t>
  </si>
  <si>
    <t>Marine Environmental Research</t>
  </si>
  <si>
    <t>10.1016/j.marenvres.2018.02.010</t>
  </si>
  <si>
    <t>https://www.scopus.com/inward/record.uri?eid=2-s2.0-85042182662&amp;doi=10.1016%2fj.marenvres.2018.02.010&amp;partnerID=40&amp;md5=891f1a197fb4cb4952052376d0a2bfe4</t>
  </si>
  <si>
    <t>2-s2.0-85042182662</t>
  </si>
  <si>
    <t>Legrand E.; Riera P.; Lutier M.; Coudret J.; Grall J.; Martin S.</t>
  </si>
  <si>
    <t>Legrand, Erwann (56151773900); Riera, Pascal (7003608839); Lutier, Mathieu (57198780448); Coudret, Jérôme (57194506058); Grall, Jacques (7006052521); Martin, Sophie (57225842348)</t>
  </si>
  <si>
    <t>56151773900; 7003608839; 57198780448; 57194506058; 7006052521; 57225842348</t>
  </si>
  <si>
    <t>Grazers increase the sensitivity of coralline algae to ocean acidification and warming</t>
  </si>
  <si>
    <t>Journal of Sea Research</t>
  </si>
  <si>
    <t>148-149</t>
  </si>
  <si>
    <t>10.1016/j.seares.2019.03.001</t>
  </si>
  <si>
    <t>https://www.scopus.com/inward/record.uri?eid=2-s2.0-85063384920&amp;doi=10.1016%2fj.seares.2019.03.001&amp;partnerID=40&amp;md5=b1246036402f36bdd43dc5c628509ae5</t>
  </si>
  <si>
    <t>2-s2.0-85063384920</t>
  </si>
  <si>
    <t>Legrand E.; Riera P.; Lutier M.; Grall J.; Martin S.</t>
  </si>
  <si>
    <t>Legrand, Erwann (56151773900); Riera, Pascal (7003608839); Lutier, Mathieu (57198780448); Grall, Jacques (7006052521); Martin, Sophie (57225842348)</t>
  </si>
  <si>
    <t>56151773900; 7003608839; 57198780448; 7006052521; 57225842348</t>
  </si>
  <si>
    <t>Species interactions can shift the response of a maerl bed community to ocean acidification and warming</t>
  </si>
  <si>
    <t>10.5194/bg-14-5359-2017</t>
  </si>
  <si>
    <t>https://www.scopus.com/inward/record.uri?eid=2-s2.0-85037027878&amp;doi=10.5194%2fbg-14-5359-2017&amp;partnerID=40&amp;md5=b6e7c2219f6059840584635065592e61</t>
  </si>
  <si>
    <t>2-s2.0-85037027878</t>
  </si>
  <si>
    <t>Leung J.Y.S.; Zhang S.; Connell S.D.</t>
  </si>
  <si>
    <t>Leung, Jonathan Y. S. (55792745500); Zhang, Sam (7409376020); Connell, Sean D. (7102369890)</t>
  </si>
  <si>
    <t>55792745500; 7409376020; 7102369890</t>
  </si>
  <si>
    <t>Is Ocean Acidification Really a Threat to Marine Calcifiers? A Systematic Review and Meta-Analysis of 980+ Studies Spanning Two Decades</t>
  </si>
  <si>
    <t>Small</t>
  </si>
  <si>
    <t>10.1002/smll.202107407</t>
  </si>
  <si>
    <t>https://www.scopus.com/inward/record.uri?eid=2-s2.0-85133711410&amp;doi=10.1002%2fsmll.202107407&amp;partnerID=40&amp;md5=fce48e5265b5d0aed459aeb65fc57bee</t>
  </si>
  <si>
    <t>2-s2.0-85133711410</t>
  </si>
  <si>
    <t>Qui-Minet Z.N.; Coudret J.; Davoult D.; Grall J.; Mendez-Sandin M.; Cariou T.; Martin S.</t>
  </si>
  <si>
    <t>Qui-Minet, Zujaila Nohemy (57190217281); Coudret, Jérôme (57194506058); Davoult, Dominique (6603892968); Grall, Jacques (7006052521); Mendez-Sandin, Miguel (57188745536); Cariou, Thierry (6504828562); Martin, Sophie (57225842348)</t>
  </si>
  <si>
    <t>57190217281; 57194506058; 6603892968; 7006052521; 57188745536; 6504828562; 57225842348</t>
  </si>
  <si>
    <t>Combined effects of global climate change and nutrient enrichment on the physiology of three temperate maerl species</t>
  </si>
  <si>
    <t>Ecology and Evolution</t>
  </si>
  <si>
    <t>10.1002/ece3.5802</t>
  </si>
  <si>
    <t>https://www.scopus.com/inward/record.uri?eid=2-s2.0-85076091233&amp;doi=10.1002%2fece3.5802&amp;partnerID=40&amp;md5=34699ea3cebffbcf75e8f90d59c52c66</t>
  </si>
  <si>
    <t>2-s2.0-85076091233</t>
  </si>
  <si>
    <t>Qui-Minet Z.N.; Delaunay C.; Grall J.; Six C.; Cariou T.; Bohner O.; Legrand E.; Davoult D.; Martin S.</t>
  </si>
  <si>
    <t>Qui-Minet, Zujaila Nohemy (57190217281); Delaunay, Coralie (56670975100); Grall, Jacques (7006052521); Six, Christophe (23482842700); Cariou, Thierry (6504828562); Bohner, Olivier (57197779774); Legrand, Erwann (56151773900); Davoult, Dominique (6603892968); Martin, Sophie (57225842348)</t>
  </si>
  <si>
    <t>57190217281; 56670975100; 7006052521; 23482842700; 6504828562; 57197779774; 56151773900; 6603892968; 57225842348</t>
  </si>
  <si>
    <t>The role of local environmental changes on maerl and its associated non-calcareous epiphytic flora in the Bay of Brest</t>
  </si>
  <si>
    <t>Estuarine, Coastal and Shelf Science</t>
  </si>
  <si>
    <t>10.1016/j.ecss.2018.04.032</t>
  </si>
  <si>
    <t>https://www.scopus.com/inward/record.uri?eid=2-s2.0-85047097641&amp;doi=10.1016%2fj.ecss.2018.04.032&amp;partnerID=40&amp;md5=d06accf2299f5c3d793c233fa4337c9c</t>
  </si>
  <si>
    <t>2-s2.0-85047097641</t>
  </si>
  <si>
    <t>Rivest E.B.; Comeau S.; Cornwall C.E.</t>
  </si>
  <si>
    <t>Rivest, Emily B. (35785255000); Comeau, Steeve (35811982200); Cornwall, Christopher E. (36599949700)</t>
  </si>
  <si>
    <t>35785255000; 35811982200; 36599949700</t>
  </si>
  <si>
    <t>The Role of Natural Variability in Shaping the Response of Coral Reef Organisms to Climate Change</t>
  </si>
  <si>
    <t>Current Climate Change Reports</t>
  </si>
  <si>
    <t>10.1007/s40641-017-0082-x</t>
  </si>
  <si>
    <t>https://www.scopus.com/inward/record.uri?eid=2-s2.0-85040236370&amp;doi=10.1007%2fs40641-017-0082-x&amp;partnerID=40&amp;md5=3f06464ba1eb9a328f1f6ac5e4449c03</t>
  </si>
  <si>
    <t>2-s2.0-85040236370</t>
  </si>
  <si>
    <t>Ashtyn</t>
  </si>
  <si>
    <t>Agatsuma Y.</t>
  </si>
  <si>
    <t>Agatsuma, Yukio (55916111800)</t>
  </si>
  <si>
    <t>Mesocentrotus nudus</t>
  </si>
  <si>
    <t>Developments in Aquaculture and Fisheries Science</t>
  </si>
  <si>
    <t>10.1016/B978-0-12-819570-3.00034-2</t>
  </si>
  <si>
    <t>https://www.scopus.com/inward/record.uri?eid=2-s2.0-85077644735&amp;doi=10.1016%2fB978-0-12-819570-3.00034-2&amp;partnerID=40&amp;md5=b7ee01d2cb39b3bfdaf4fcf87f97a0ff</t>
  </si>
  <si>
    <t>2-s2.0-85077644735</t>
  </si>
  <si>
    <t>Denisa</t>
  </si>
  <si>
    <t>Aiuppa A.; Hall-Spencer J.M.; Milazzo M.; Turco G.; Caliro S.; Di Napoli R.</t>
  </si>
  <si>
    <t>Aiuppa, A. (6604089965); Hall-Spencer, J.M. (6603382752); Milazzo, M. (7005837537); Turco, G. (57216250505); Caliro, S. (6602286193); Di Napoli, R. (55556329800)</t>
  </si>
  <si>
    <t>6604089965; 6603382752; 7005837537; 57216250505; 6602286193; 55556329800</t>
  </si>
  <si>
    <t>Volcanic CO2 seep geochemistry and use in understanding ocean acidification</t>
  </si>
  <si>
    <t>Biogeochemistry</t>
  </si>
  <si>
    <t>10.1007/s10533-020-00737-9</t>
  </si>
  <si>
    <t>https://www.scopus.com/inward/record.uri?eid=2-s2.0-85097398862&amp;doi=10.1007%2fs10533-020-00737-9&amp;partnerID=40&amp;md5=a48c9fe5f3f8e0f2555cf1ef0d7b2f0c</t>
  </si>
  <si>
    <t>2-s2.0-85097398862</t>
  </si>
  <si>
    <t>Holly</t>
  </si>
  <si>
    <t>Alamoudi T.; Steckbauer A.; Klein S.G.; Alva García J.V.; Arossa S.; Parry A.J.; Duarte C.M.</t>
  </si>
  <si>
    <t>Alamoudi, Taiba (57961216600); Steckbauer, Alexandra (42962518100); Klein, Shannon G. (55897362400); Alva García, Jacqueline V. (57961216500); Arossa, Silvia (57200230099); Parry, Anieka J. (57226764378); Duarte, Carlos M. (55636631300)</t>
  </si>
  <si>
    <t>57961216600; 42962518100; 55897362400; 57961216500; 57200230099; 57226764378; 55636631300</t>
  </si>
  <si>
    <t>Impacts of nighttime hypoxia on the physiological performance of Red Sea macroalgae under peak summer temperature</t>
  </si>
  <si>
    <t>10.3389/fmars.2022.1034436</t>
  </si>
  <si>
    <t>https://www.scopus.com/inward/record.uri?eid=2-s2.0-85142185743&amp;doi=10.3389%2ffmars.2022.1034436&amp;partnerID=40&amp;md5=94c5db1e1ed1ec7a0b03182430f1df92</t>
  </si>
  <si>
    <t>2-s2.0-85142185743</t>
  </si>
  <si>
    <t>Orlando</t>
  </si>
  <si>
    <t>Yes</t>
  </si>
  <si>
    <t>Albright R.; Takeshita Y.; Koweek D.A.; Ninokawa A.; Wolfe K.; Rivlin T.; Nebuchina Y.; Young J.; Caldeira K.</t>
  </si>
  <si>
    <t>Albright, Rebecca (24334355400); Takeshita, Yuichiro (54783486400); Koweek, David A. (55350836500); Ninokawa, Aaron (55669510000); Wolfe, Kennedy (55331478500); Rivlin, Tanya (9434419200); Nebuchina, Yana (57188588916); Young, Jordan (57201311692); Caldeira, Ken (7004807312)</t>
  </si>
  <si>
    <t>24334355400; 54783486400; 55350836500; 55669510000; 55331478500; 9434419200; 57188588916; 57201311692; 7004807312</t>
  </si>
  <si>
    <t>Carbon dioxide addition to coral reef waters suppresses net community calcification</t>
  </si>
  <si>
    <t>Nature</t>
  </si>
  <si>
    <t>10.1038/nature25968</t>
  </si>
  <si>
    <t>https://www.scopus.com/inward/record.uri?eid=2-s2.0-85044305705&amp;doi=10.1038%2fnature25968&amp;partnerID=40&amp;md5=d4a7414661ab8d68536343a737e1bf7d</t>
  </si>
  <si>
    <t>2-s2.0-85044305705</t>
  </si>
  <si>
    <t>Anagnostou E.; Williams B.; Westfield I.; Foster G.L.; Ries J.B.</t>
  </si>
  <si>
    <t>Anagnostou, E. (9234991600); Williams, B. (14627943600); Westfield, I. (55596026900); Foster, G.L. (7403211753); Ries, J.B. (7006449529)</t>
  </si>
  <si>
    <t>9234991600; 14627943600; 55596026900; 7403211753; 7006449529</t>
  </si>
  <si>
    <t>Calibration of the pH-δ11B and temperature-Mg/Li proxies in the long-lived high-latitude crustose coralline red alga Clathromorphum compactum via controlled laboratory experiments</t>
  </si>
  <si>
    <t>10.1016/j.gca.2019.03.015</t>
  </si>
  <si>
    <t>https://www.scopus.com/inward/record.uri?eid=2-s2.0-85064195795&amp;doi=10.1016%2fj.gca.2019.03.015&amp;partnerID=40&amp;md5=64b850dab42b66bb1c9d202a820ae399</t>
  </si>
  <si>
    <t>2-s2.0-85064195795</t>
  </si>
  <si>
    <t>Anton A.; Randle J.L.; Garcia F.C.; Rossbach S.; Ellis J.I.; Weinzierl M.; Duarte C.M.</t>
  </si>
  <si>
    <t>Anton, Andrea (24544411700); Randle, Janna L. (57216980245); Garcia, Francisca C. (56178302600); Rossbach, Susann (57209412411); Ellis, Joanne I. (7402714954); Weinzierl, Michael (57216975430); Duarte, Carlos M. (55636631300)</t>
  </si>
  <si>
    <t>24544411700; 57216980245; 56178302600; 57209412411; 7402714954; 57216975430; 55636631300</t>
  </si>
  <si>
    <t>Differential thermal tolerance between algae and corals may trigger the proliferation of algae in coral reefs</t>
  </si>
  <si>
    <t>10.1111/gcb.15141</t>
  </si>
  <si>
    <t>https://www.scopus.com/inward/record.uri?eid=2-s2.0-85085596812&amp;doi=10.1111%2fgcb.15141&amp;partnerID=40&amp;md5=43956f35bc69a67f36785458da82042a</t>
  </si>
  <si>
    <t>2-s2.0-85085596812</t>
  </si>
  <si>
    <t>Barott K.; Smith J.; Dinsdale E.; Hatay M.; Sandin S.; Rohwer F.</t>
  </si>
  <si>
    <t>Barott, Katie (25921654400); Smith, Jennifer (7410168658); Dinsdale, Elizabeth (6602355182); Hatay, Mark (13410480300); Sandin, Stuart (6602623660); Rohwer, Forest (7003939295)</t>
  </si>
  <si>
    <t>25921654400; 7410168658; 6602355182; 13410480300; 6602623660; 7003939295</t>
  </si>
  <si>
    <t>Hyperspectral and Physiological Analyses of Coral-Algal Interactions</t>
  </si>
  <si>
    <t>PLoS ONE</t>
  </si>
  <si>
    <t>e0008043</t>
  </si>
  <si>
    <t>10.1371/journal.pone.0008043</t>
  </si>
  <si>
    <t>https://www.scopus.com/inward/record.uri?eid=2-s2.0-77951245422&amp;doi=10.1371%2fjournal.pone.0008043&amp;partnerID=40&amp;md5=c9d1df1a1f3401a5f619805556bb97da</t>
  </si>
  <si>
    <t>2-s2.0-77951245422</t>
  </si>
  <si>
    <t>Barott K.L.; Rodriguez-Mueller B.; Youle M.; Marhaver K.L.; Vermeij M.J.A.; Smith J.E.; Rohwer F.L.</t>
  </si>
  <si>
    <t>Barott, Katie L. (25921654400); Rodriguez-Mueller, Beltran (25923105800); Youle, Merry (24781414600); Marhaver, Kristen L. (24491883900); Vermeij, Mark J. A. (6701455115); Smith, Jennifer E. (7410168658); Rohwer, Forest L. (7003939295)</t>
  </si>
  <si>
    <t>25921654400; 25923105800; 24781414600; 24491883900; 6701455115; 7410168658; 7003939295</t>
  </si>
  <si>
    <t>Microbial to reef scale interactions between the reef-building coral Montastraea annularis and benthic algae</t>
  </si>
  <si>
    <t>10.1098/rspb.2011.2155</t>
  </si>
  <si>
    <t>https://www.scopus.com/inward/record.uri?eid=2-s2.0-84863294161&amp;doi=10.1098%2frspb.2011.2155&amp;partnerID=40&amp;md5=0f9973a53a0af5db92d08950955388f7</t>
  </si>
  <si>
    <t>2-s2.0-84863294161</t>
  </si>
  <si>
    <t>Barry S.C.; Frazer T.K.; Jacoby C.A.</t>
  </si>
  <si>
    <t>Barry, Savanna C. (55363627200); Frazer, Thomas K. (7003416054); Jacoby, Charles A. (16453424100)</t>
  </si>
  <si>
    <t>55363627200; 7003416054; 16453424100</t>
  </si>
  <si>
    <t>Production and carbonate dynamics of Halimeda incrassata (Ellis) Lamouroux altered by Thalassia testudinum Banks and Soland ex König</t>
  </si>
  <si>
    <t>Journal of Experimental Marine Biology and Ecology</t>
  </si>
  <si>
    <t>10.1016/j.jembe.2013.03.012</t>
  </si>
  <si>
    <t>https://www.scopus.com/inward/record.uri?eid=2-s2.0-84876444900&amp;doi=10.1016%2fj.jembe.2013.03.012&amp;partnerID=40&amp;md5=f7562b8db7891a2c1d8166d2e71d01db</t>
  </si>
  <si>
    <t>2-s2.0-84876444900</t>
  </si>
  <si>
    <t>Bélanger D.; Gagnon P.</t>
  </si>
  <si>
    <t>Bélanger, David (56605937300); Gagnon, Patrick (7102161374)</t>
  </si>
  <si>
    <t>56605937300; 7102161374</t>
  </si>
  <si>
    <t>High growth resilience of subarctic rhodoliths (Lithothamnion glaciale) to ocean warming and chronic low irradiance</t>
  </si>
  <si>
    <t>Marine Ecology Progress Series</t>
  </si>
  <si>
    <t>10.3354/meps13647</t>
  </si>
  <si>
    <t>https://www.scopus.com/inward/record.uri?eid=2-s2.0-85122442235&amp;doi=10.3354%2fmeps13647&amp;partnerID=40&amp;md5=f24fd7817413f561ab66ed69a36f839c</t>
  </si>
  <si>
    <t>2-s2.0-85122442235</t>
  </si>
  <si>
    <t>Bell L.E.; Gómez J.B.; Donham E.; Steller D.L.; Gabrielson P.W.; Kroeker K.J.</t>
  </si>
  <si>
    <t>Bell, L.E. (55351441100); Gómez, J.B. (57815968200); Donham, E. (36092607200); Steller, D.L. (6701819179); Gabrielson, P.W. (14050091400); Kroeker, K.J. (25640249300)</t>
  </si>
  <si>
    <t>55351441100; 57815968200; 36092607200; 6701819179; 14050091400; 25640249300</t>
  </si>
  <si>
    <t>High-latitude calcified coralline algae exhibit seasonal vulnerability to acidification despite physical proximity to a non-calcified alga</t>
  </si>
  <si>
    <t>Climate Change Ecology</t>
  </si>
  <si>
    <t>10.1016/j.ecochg.2022.100049</t>
  </si>
  <si>
    <t>https://www.scopus.com/inward/record.uri?eid=2-s2.0-85134778385&amp;doi=10.1016%2fj.ecochg.2022.100049&amp;partnerID=40&amp;md5=bfedeeccff8174d5cee78be733fc92bb</t>
  </si>
  <si>
    <t>2-s2.0-85134778385</t>
  </si>
  <si>
    <t>Bergstrom E.; Lahnstein J.; Collins H.; Page T.M.; Bulone V.; Diaz-Pulido G.</t>
  </si>
  <si>
    <t>Bergstrom, Ellie (56459814200); Lahnstein, Jelle (6603264581); Collins, Helen (7102030125); Page, Tessa M. (57210862931); Bulone, Vincent (6603876114); Diaz-Pulido, Guillermo (6602495853)</t>
  </si>
  <si>
    <t>56459814200; 6603264581; 7102030125; 57210862931; 6603876114; 6602495853</t>
  </si>
  <si>
    <t>Cell wall organic matrix composition and biomineralization across reef-building coralline algae under global change</t>
  </si>
  <si>
    <t>Journal of Phycology</t>
  </si>
  <si>
    <t>10.1111/jpy.13290</t>
  </si>
  <si>
    <t>https://www.scopus.com/inward/record.uri?eid=2-s2.0-85142360220&amp;doi=10.1111%2fjpy.13290&amp;partnerID=40&amp;md5=6a68bc8473e639f91c78cf7dbb801a23</t>
  </si>
  <si>
    <t>2-s2.0-85142360220</t>
  </si>
  <si>
    <t>Bergstrom E.; Ordoñez A.; Ho M.; Hurd C.; Fry B.; Diaz-Pulido G.</t>
  </si>
  <si>
    <t>Bergstrom, Ellie (56459814200); Ordoñez, Alexandra (56301165900); Ho, Maureen (57218711963); Hurd, Catriona (7006737864); Fry, Brian (7103057693); Diaz-Pulido, Guillermo (6602495853)</t>
  </si>
  <si>
    <t>56459814200; 56301165900; 57218711963; 7006737864; 7103057693; 6602495853</t>
  </si>
  <si>
    <t>Inorganic carbon uptake strategies in coralline algae: Plasticity across evolutionary lineages under ocean acidification and warming</t>
  </si>
  <si>
    <t>10.1016/j.marenvres.2020.105107</t>
  </si>
  <si>
    <t>https://www.scopus.com/inward/record.uri?eid=2-s2.0-85090135964&amp;doi=10.1016%2fj.marenvres.2020.105107&amp;partnerID=40&amp;md5=5584d29d43d38a0329a8e15a5d9387ee</t>
  </si>
  <si>
    <t>2-s2.0-85090135964</t>
  </si>
  <si>
    <t>Bergstrom E.; Silva J.; Martins C.; Horta P.</t>
  </si>
  <si>
    <t>Bergstrom, Ellie (56459814200); Silva, João (7403023547); Martins, Cíntia (54984342800); Horta, Paulo (24171027200)</t>
  </si>
  <si>
    <t>56459814200; 7403023547; 54984342800; 24171027200</t>
  </si>
  <si>
    <t>Seagrass can mitigate negative ocean acidification effects on calcifying algae</t>
  </si>
  <si>
    <t>10.1038/s41598-018-35670-3</t>
  </si>
  <si>
    <t>https://www.scopus.com/inward/record.uri?eid=2-s2.0-85061498967&amp;doi=10.1038%2fs41598-018-35670-3&amp;partnerID=40&amp;md5=88baef0496541a9d33569e032165e9d2</t>
  </si>
  <si>
    <t>2-s2.0-85061498967</t>
  </si>
  <si>
    <t>Publisher Correction: Seagrass can mitigate negative ocean acidification effects on calcifying algae (Scientific Reports, (2019), 9, 1, (1932), 10.1038/s41598-018-35670-3)</t>
  </si>
  <si>
    <t>10.1038/s41598-020-66683-6</t>
  </si>
  <si>
    <t>https://www.scopus.com/inward/record.uri?eid=2-s2.0-85086335646&amp;doi=10.1038%2fs41598-020-66683-6&amp;partnerID=40&amp;md5=5566dd196c2af097ee1e7d86e0ac3b75</t>
  </si>
  <si>
    <t>Erratum</t>
  </si>
  <si>
    <t>2-s2.0-85086335646</t>
  </si>
  <si>
    <t>Briggs A.A.; Carpenter R.C.</t>
  </si>
  <si>
    <t>Briggs, Amy A. (36602165800); Carpenter, Robert C. (7402582700)</t>
  </si>
  <si>
    <t>36602165800; 7402582700</t>
  </si>
  <si>
    <t>Contrasting responses of photosynthesis and photochemical efficiency to ocean acidification under different light environments in a calcifying alga</t>
  </si>
  <si>
    <t>10.1038/s41598-019-40620-8</t>
  </si>
  <si>
    <t>https://www.scopus.com/inward/record.uri?eid=2-s2.0-85062614343&amp;doi=10.1038%2fs41598-019-40620-8&amp;partnerID=40&amp;md5=574115588a8909f2c0893ea144f790a2</t>
  </si>
  <si>
    <t>2-s2.0-85062614343</t>
  </si>
  <si>
    <t>Britton D.; Mundy C.N.; Noisette F.; McGraw C.M.; Hurd C.L.</t>
  </si>
  <si>
    <t>Britton, Damon (57189471422); Mundy, Craig N. (7004960156); Noisette, Fanny (55437715700); McGraw, Christina M. (25223630900); Hurd, Catriona L. (7006737864)</t>
  </si>
  <si>
    <t>57189471422; 7004960156; 55437715700; 25223630900; 7006737864</t>
  </si>
  <si>
    <t>Crustose coralline algae display sensitivity to near future global ocean change scenarios</t>
  </si>
  <si>
    <t>ICES Journal of Marine Science</t>
  </si>
  <si>
    <t>10.1093/icesjms/fsab220</t>
  </si>
  <si>
    <t>https://www.scopus.com/inward/record.uri?eid=2-s2.0-85126225526&amp;doi=10.1093%2ficesjms%2ffsab220&amp;partnerID=40&amp;md5=e2f13b3d39e03cb6760db72b2036063f</t>
  </si>
  <si>
    <t>2-s2.0-85126225526</t>
  </si>
  <si>
    <t>Brown K.T.; Bender-Champ D.; Kenyon T.M.; Rémond C.; Hoegh-Guldberg O.; Dove S.</t>
  </si>
  <si>
    <t>Brown, Kristen T. (57190889700); Bender-Champ, Dorothea (57193950213); Kenyon, Tania M. (57203881606); Rémond, Camille (57194567315); Hoegh-Guldberg, Ove (26643606100); Dove, Sophie (7005822223)</t>
  </si>
  <si>
    <t>57190889700; 57193950213; 57203881606; 57194567315; 26643606100; 7005822223</t>
  </si>
  <si>
    <t>Temporal effects of ocean warming and acidification on coral–algal competition</t>
  </si>
  <si>
    <t>10.1007/s00338-019-01775-y</t>
  </si>
  <si>
    <t>https://www.scopus.com/inward/record.uri?eid=2-s2.0-85061895387&amp;doi=10.1007%2fs00338-019-01775-y&amp;partnerID=40&amp;md5=bc81dbe02fd0ef7070500fb4be2387a0</t>
  </si>
  <si>
    <t>2-s2.0-85061895387</t>
  </si>
  <si>
    <t>Burdett H.L.; Perna G.; McKay L.; Broomhead G.; Kamenos N.A.</t>
  </si>
  <si>
    <t>Burdett, Heidi L. (49962867200); Perna, Gabriela (56800181200); McKay, Lucy (57200387910); Broomhead, Gemma (57200396032); Kamenos, Nicholas A. (6603135083)</t>
  </si>
  <si>
    <t>49962867200; 56800181200; 57200387910; 57200396032; 6603135083</t>
  </si>
  <si>
    <t>Community-level sensitivity of a calcifying ecosystem to acute in situ CO2 enrichment</t>
  </si>
  <si>
    <t>10.3354/meps12421</t>
  </si>
  <si>
    <t>https://www.scopus.com/inward/record.uri?eid=2-s2.0-85041101844&amp;doi=10.3354%2fmeps12421&amp;partnerID=40&amp;md5=769634ecbb9a4a25a7ae5ef1ebe9ea5c</t>
  </si>
  <si>
    <t>2-s2.0-85041101844</t>
  </si>
  <si>
    <t>Campbell J.E.; Craft J.D.; Muehllehner N.; Langdon C.; Paul V.J.</t>
  </si>
  <si>
    <t>Campbell, Justin E. (55069581400); Craft, Jonathan D. (55936315200); Muehllehner, Nancy (55604317200); Langdon, Chris (36498629700); Paul, Valerie J. (7102371822)</t>
  </si>
  <si>
    <t>55069581400; 55936315200; 55604317200; 36498629700; 7102371822</t>
  </si>
  <si>
    <t>Responses of calcifying algae (Halimeda spp.) to ocean acidification: Implications for herbivores</t>
  </si>
  <si>
    <t>10.3354/meps10981</t>
  </si>
  <si>
    <t>https://www.scopus.com/inward/record.uri?eid=2-s2.0-84908674252&amp;doi=10.3354%2fmeps10981&amp;partnerID=40&amp;md5=1d2a814bcc92e9dbe50b39d5c025036c</t>
  </si>
  <si>
    <t>2-s2.0-84908674252</t>
  </si>
  <si>
    <t>Campbell J.E.; Fisch J.; Langdon C.; Paul V.J.</t>
  </si>
  <si>
    <t>Campbell, Justin E. (55069581400); Fisch, Jay (56898768400); Langdon, Chris (36498629700); Paul, Valerie J. (7102371822)</t>
  </si>
  <si>
    <t>55069581400; 56898768400; 36498629700; 7102371822</t>
  </si>
  <si>
    <t>Increased temperature mitigates the effects of ocean acidification in calcified green algae (Halimeda spp.)</t>
  </si>
  <si>
    <t>10.1007/s00338-015-1377-9</t>
  </si>
  <si>
    <t>https://www.scopus.com/inward/record.uri?eid=2-s2.0-84958743138&amp;doi=10.1007%2fs00338-015-1377-9&amp;partnerID=40&amp;md5=1c5d1cc33e5cd99e926549ef7cb1627e</t>
  </si>
  <si>
    <t>2-s2.0-84958743138</t>
  </si>
  <si>
    <t>Campbell J.E.; Sneed J.M.; Johnston L.; Paul V.J.</t>
  </si>
  <si>
    <t>Campbell, Justin E. (55069581400); Sneed, Jennifer M. (37082265400); Johnston, Lane (57195394249); Paul, Valerie J. (7102371822)</t>
  </si>
  <si>
    <t>55069581400; 37082265400; 57195394249; 7102371822</t>
  </si>
  <si>
    <t>Effects of ocean acidification and contact with the brown alga Stypopodium zonale on the settlement and early survival of the coral Porites astreoides</t>
  </si>
  <si>
    <t>10.3354/meps12249</t>
  </si>
  <si>
    <t>https://www.scopus.com/inward/record.uri?eid=2-s2.0-85027713669&amp;doi=10.3354%2fmeps12249&amp;partnerID=40&amp;md5=6f9d223c3ed91830a09eb37e1925add0</t>
  </si>
  <si>
    <t>2-s2.0-85027713669</t>
  </si>
  <si>
    <t>Castelló y Tickell S.; Low N.H.N.; Lamb R.W.; Brandt M.; Witman J.D.</t>
  </si>
  <si>
    <t>Castelló y Tickell, Sofia (57211785125); Low, Natalie H.N. (56816520600); Lamb, Robert W. (36146198100); Brandt, Margarita (35757461800); Witman, Jon D. (6701785172)</t>
  </si>
  <si>
    <t>57211785125; 56816520600; 36146198100; 35757461800; 6701785172</t>
  </si>
  <si>
    <t>Distribution and feeding ecology of sea stars in the Galápagos rocky subtidal zone</t>
  </si>
  <si>
    <t>10.1016/j.jembe.2022.151754</t>
  </si>
  <si>
    <t>https://www.scopus.com/inward/record.uri?eid=2-s2.0-85132392749&amp;doi=10.1016%2fj.jembe.2022.151754&amp;partnerID=40&amp;md5=0142d3081a64ba203d212072d5bf3dbb</t>
  </si>
  <si>
    <t>2-s2.0-85132392749</t>
  </si>
  <si>
    <t>Cavalcanti G.S.; Shukla P.; Morris M.; Ribeiro B.; Foley M.; Doane M.P.; Thompson C.C.; Edwards M.S.; Dinsdale E.A.; Thompson F.L.</t>
  </si>
  <si>
    <t>Cavalcanti, Giselle S. (55781087000); Shukla, Priya (59286812000); Morris, Megan (57192559697); Ribeiro, Bárbara (57188852891); Foley, Mariah (57203960355); Doane, Michael P. (57194632891); Thompson, Cristiane C. (7404238407); Edwards, Matthew S. (57214385326); Dinsdale, Elizabeth A. (6602355182); Thompson, Fabiano L. (7202217597)</t>
  </si>
  <si>
    <t>55781087000; 59286812000; 57192559697; 57188852891; 57203960355; 57194632891; 7404238407; 57214385326; 6602355182; 7202217597</t>
  </si>
  <si>
    <t>Rhodoliths holobionts in a changing ocean: Host-microbes interactions mediate coralline algae resilience under ocean acidification</t>
  </si>
  <si>
    <t>BMC Genomics</t>
  </si>
  <si>
    <t>10.1186/s12864-018-5064-4</t>
  </si>
  <si>
    <t>https://www.scopus.com/inward/record.uri?eid=2-s2.0-85053789969&amp;doi=10.1186%2fs12864-018-5064-4&amp;partnerID=40&amp;md5=d9bf37fd4eee36d274c5e68cfccbff5b</t>
  </si>
  <si>
    <t>2-s2.0-85053789969</t>
  </si>
  <si>
    <t>Chan P.; Halfar J.; Norley C.J.D.; Pollmann S.I.; Adey W.; Holdsworth D.W.</t>
  </si>
  <si>
    <t>Chan, P. (37050693200); Halfar, J. (6602890419); Norley, C.J.D. (6505900591); Pollmann, S.I. (7003843887); Adey, W. (7006736018); Holdsworth, D.W. (7102342674)</t>
  </si>
  <si>
    <t>37050693200; 6602890419; 6505900591; 7003843887; 7006736018; 7102342674</t>
  </si>
  <si>
    <t>Micro-computed tomography: Applications for high-resolution skeletal density determinations: An example using annually banded crustose coralline algae</t>
  </si>
  <si>
    <t>Geochemistry, Geophysics, Geosystems</t>
  </si>
  <si>
    <t>10.1002/2017GC006966</t>
  </si>
  <si>
    <t>https://www.scopus.com/inward/record.uri?eid=2-s2.0-85030160038&amp;doi=10.1002%2f2017GC006966&amp;partnerID=40&amp;md5=ae10a3c77687538537b7d54cb599966b</t>
  </si>
  <si>
    <t>2-s2.0-85030160038</t>
  </si>
  <si>
    <t>Chan P.T.W.; Halfar J.; Adey W.H.; Lebednik P.A.; Steneck R.; Norley C.J.D.; Holdsworth D.W.</t>
  </si>
  <si>
    <t>Chan, P.T.W. (37050693200); Halfar, J. (6602890419); Adey, W.H. (7006736018); Lebednik, P.A. (6507937564); Steneck, R. (6701822254); Norley, C.J.D. (6505900591); Holdsworth, D.W. (7102342674)</t>
  </si>
  <si>
    <t>37050693200; 6602890419; 7006736018; 6507937564; 6701822254; 6505900591; 7102342674</t>
  </si>
  <si>
    <t>Recent density decline in wild-collected subarctic crustose coralline algae reveals climate change signature</t>
  </si>
  <si>
    <t>Geology</t>
  </si>
  <si>
    <t>10.1130/G46804.1</t>
  </si>
  <si>
    <t>https://www.scopus.com/inward/record.uri?eid=2-s2.0-85083213498&amp;doi=10.1130%2fG46804.1&amp;partnerID=40&amp;md5=89038e17aa12aa05ad6db9c636f2f37e</t>
  </si>
  <si>
    <t>2-s2.0-85083213498</t>
  </si>
  <si>
    <t>Chandra V.; Sicat R.; Benzoni F.; Vahrenkamp V.; Bracchi V.</t>
  </si>
  <si>
    <t>Chandra, V. (56656120600); Sicat, R. (35194583700); Benzoni, F. (13407640300); Vahrenkamp, V. (6603291260); Bracchi, V. (55035483600)</t>
  </si>
  <si>
    <t>56656120600; 35194583700; 13407640300; 6603291260; 55035483600</t>
  </si>
  <si>
    <t>A novel multi-scale μCT characterization method to quantify biogenic carbonate production</t>
  </si>
  <si>
    <t>Geoscience Frontiers</t>
  </si>
  <si>
    <t>10.1016/j.gsf.2024.101883</t>
  </si>
  <si>
    <t>https://www.scopus.com/inward/record.uri?eid=2-s2.0-85198046050&amp;doi=10.1016%2fj.gsf.2024.101883&amp;partnerID=40&amp;md5=b1c299c39703952f8f279db68bbb08b0</t>
  </si>
  <si>
    <t>2-s2.0-85198046050</t>
  </si>
  <si>
    <t>Also includes molluscs/crustaceans</t>
  </si>
  <si>
    <t>Cox T.E.; Díaz-Castañeda V.; Martin S.; Alliouane S.; Mahacek P.; Le Fur A.; Gattuso J.-P.; Gazeau F.</t>
  </si>
  <si>
    <t>Cox, T.E. (12796782300); Díaz-Castañeda, V. (6602654949); Martin, S. (57225842348); Alliouane, S. (36664142000); Mahacek, P. (16039586400); Le Fur, A. (57224403284); Gattuso, J.-P. (7005742064); Gazeau, F. (6603760784)</t>
  </si>
  <si>
    <t>12796782300; 6602654949; 57225842348; 36664142000; 16039586400; 57224403284; 7005742064; 6603760784</t>
  </si>
  <si>
    <t>Effects of in situ CO2 enrichment on epibiont settlement on artificial substrata within a Posidonia oceanica meadow</t>
  </si>
  <si>
    <t>10.1016/j.jembe.2017.10.003</t>
  </si>
  <si>
    <t>https://www.scopus.com/inward/record.uri?eid=2-s2.0-85031097835&amp;doi=10.1016%2fj.jembe.2017.10.003&amp;partnerID=40&amp;md5=f73883bd4abd8621abefcf0005bfa35a</t>
  </si>
  <si>
    <t>2-s2.0-85031097835</t>
  </si>
  <si>
    <t>Cox T.E.; Nash M.; Gazeau F.; Déniel M.; Legrand E.; Alliouane S.; Mahacek P.; Le Fur A.; Gattuso J.-P.; Martin S.</t>
  </si>
  <si>
    <t>Cox, T.E. (12796782300); Nash, M. (42861975400); Gazeau, F. (6603760784); Déniel, M. (57193560758); Legrand, E. (56151773900); Alliouane, S. (36664142000); Mahacek, P. (16039586400); Le Fur, A. (57224403284); Gattuso, J.-P. (7005742064); Martin, S. (57225842348)</t>
  </si>
  <si>
    <t>12796782300; 42861975400; 6603760784; 57193560758; 56151773900; 36664142000; 16039586400; 57224403284; 7005742064; 57225842348</t>
  </si>
  <si>
    <t>Effects of in situ CO2 enrichment on Posidonia oceanica epiphytic community composition and mineralogy</t>
  </si>
  <si>
    <t>Marine Biology</t>
  </si>
  <si>
    <t>10.1007/s00227-017-3136-7</t>
  </si>
  <si>
    <t>https://www.scopus.com/inward/record.uri?eid=2-s2.0-85017160099&amp;doi=10.1007%2fs00227-017-3136-7&amp;partnerID=40&amp;md5=a365f12953fb32206d4e1f83063e94f9</t>
  </si>
  <si>
    <t>2-s2.0-85017160099</t>
  </si>
  <si>
    <t>de Bruijn D.S.; ter Braak P.M.; Van de Waal D.B.; Olthuis W.; van den Berg A.</t>
  </si>
  <si>
    <t>de Bruijn, Douwe S. (57190982216); ter Braak, Paul M. (23096328600); Van de Waal, Dedmer B. (24179407300); Olthuis, Wouter (7005170702); van den Berg, Albert (7201501215)</t>
  </si>
  <si>
    <t>57190982216; 23096328600; 24179407300; 7005170702; 7201501215</t>
  </si>
  <si>
    <t>Coccolithophore calcification studied by single-cell impedance cytometry: Towards single-cell PIC:POC measurements</t>
  </si>
  <si>
    <t>Biosensors and Bioelectronics</t>
  </si>
  <si>
    <t>10.1016/j.bios.2020.112808</t>
  </si>
  <si>
    <t>https://www.scopus.com/inward/record.uri?eid=2-s2.0-85096504684&amp;doi=10.1016%2fj.bios.2020.112808&amp;partnerID=40&amp;md5=f892003272a12378bbe40b4176f99851</t>
  </si>
  <si>
    <t>2-s2.0-85096504684</t>
  </si>
  <si>
    <t>de Carvalho R.T.; Rocha G.M.; Karez C.S.; da Gama Bahia R.; Pereira R.C.; Bastos A.C.; Salgado L.T.</t>
  </si>
  <si>
    <t>de Carvalho, Rodrigo Tomazetto (57193713773); Rocha, Gustavo Miranda (12784416200); Karez, Claudia Santiago (6603158798); da Gama Bahia, Ricardo (57190798409); Pereira, Renato Crespo (7201455986); Bastos, Alex Cardoso (16318814300); Salgado, Leonardo Tavares (7006746431)</t>
  </si>
  <si>
    <t>57193713773; 12784416200; 6603158798; 57190798409; 7201455986; 16318814300; 7006746431</t>
  </si>
  <si>
    <t>Global assessment of coralline algae mineralogy points to high vulnerability of Southwestern Atlantic reefs and rhodolith beds to ocean acidification</t>
  </si>
  <si>
    <t>10.1038/s41598-022-13731-y</t>
  </si>
  <si>
    <t>https://www.scopus.com/inward/record.uri?eid=2-s2.0-85131733731&amp;doi=10.1038%2fs41598-022-13731-y&amp;partnerID=40&amp;md5=f0c214ebc73f6904b47f12a037435ae7</t>
  </si>
  <si>
    <t>2-s2.0-85131733731</t>
  </si>
  <si>
    <t>De Jode A.; David R.; Haguenauer A.; Cahill A.E.; Erga Z.; Guillemain D.; Sartoretto S.; Rocher C.; Selva M.; Le Gall L.; Féral J.-P.; Chenuil A.</t>
  </si>
  <si>
    <t>De Jode, Aurélien (56455282400); David, Romain (57189222154); Haguenauer, Anne (8560455300); Cahill, Abigail E. (54881519000); Erga, Zinovia (57208645762); Guillemain, Dorian (57207355543); Sartoretto, Stéphane (6602137849); Rocher, Caroline (25522738800); Selva, Marjorie (16640203900); Le Gall, Line (6602764491); Féral, Jean-Pierre (6603386129); Chenuil, Anne (6601929850)</t>
  </si>
  <si>
    <t>56455282400; 57189222154; 8560455300; 54881519000; 57208645762; 57207355543; 6602137849; 25522738800; 16640203900; 6602764491; 6603386129; 6601929850</t>
  </si>
  <si>
    <t>From seascape ecology to population genomics and back. Spatial and ecological differentiation among cryptic species of the red algae Lithophyllum stictiforme/L. cabiochiae, main bioconstructors of coralligenous habitats</t>
  </si>
  <si>
    <t>Molecular Phylogenetics and Evolution</t>
  </si>
  <si>
    <t>10.1016/j.ympev.2019.04.005</t>
  </si>
  <si>
    <t>https://www.scopus.com/inward/record.uri?eid=2-s2.0-85065401560&amp;doi=10.1016%2fj.ympev.2019.04.005&amp;partnerID=40&amp;md5=5655a9fe9de58f3102cfca81ae8ce3c6</t>
  </si>
  <si>
    <t>2-s2.0-85065401560</t>
  </si>
  <si>
    <t>de Moraes F.C.; Cervi F.; Karez C.S.; Salgado L.T.; Moura R.L.; Leal G.A.; Bastos A.C.; Amado-Filho G.M.</t>
  </si>
  <si>
    <t>de Moraes, Fernando Coreixas (56900904900); Cervi, Fernanda (26639006800); Karez, Cláudia S. (6603158798); Salgado, Leonardo T. (7006746431); Moura, Rodrigo L. (7003737278); Leal, Gabriella A. (57208583774); Bastos, Alex C. (16318814300); Amado-Filho, Gilberto M. (55889089300)</t>
  </si>
  <si>
    <t>56900904900; 26639006800; 6603158798; 7006746431; 7003737278; 57208583774; 16318814300; 55889089300</t>
  </si>
  <si>
    <t>Long-term temporal and spatial patterns in bioeroding sponge distribution at the Abrolhos Bank, Brazil, Southwestern Atlantic</t>
  </si>
  <si>
    <t>Marine Ecology</t>
  </si>
  <si>
    <t>e12531</t>
  </si>
  <si>
    <t>10.1111/maec.12531</t>
  </si>
  <si>
    <t>https://www.scopus.com/inward/record.uri?eid=2-s2.0-85065163545&amp;doi=10.1111%2fmaec.12531&amp;partnerID=40&amp;md5=f0fbd40af862546feaa4eede7cc25a2f</t>
  </si>
  <si>
    <t>2-s2.0-85065163545</t>
  </si>
  <si>
    <t>Donald H.K.; Ries J.B.; Stewart J.A.; Fowell S.E.; Foster G.L.</t>
  </si>
  <si>
    <t>Donald, Hannah K. (57195557222); Ries, Justin B. (7006449529); Stewart, Joseph A. (56706757900); Fowell, Sara E. (57191475817); Foster, Gavin L. (7403211753)</t>
  </si>
  <si>
    <t>57195557222; 7006449529; 56706757900; 57191475817; 7403211753</t>
  </si>
  <si>
    <t>Boron isotope sensitivity to seawater pH change in a species of Neogoniolithon coralline red alga</t>
  </si>
  <si>
    <t>10.1016/j.gca.2017.08.021</t>
  </si>
  <si>
    <t>https://www.scopus.com/inward/record.uri?eid=2-s2.0-85028746808&amp;doi=10.1016%2fj.gca.2017.08.021&amp;partnerID=40&amp;md5=3ca2774f2d0ec7bff57c3a91e26467a2</t>
  </si>
  <si>
    <t>2-s2.0-85028746808</t>
  </si>
  <si>
    <t>Donham E.M.; Hamilton S.L.; Aiello I.; Price N.N.; Smith J.E.</t>
  </si>
  <si>
    <t>Donham, Emily M. (36092607200); Hamilton, Scott L. (8963470600); Aiello, Ivano (7005589257); Price, Nichole N. (35604562200); Smith, Jennifer E. (7410168658)</t>
  </si>
  <si>
    <t>36092607200; 8963470600; 7005589257; 35604562200; 7410168658</t>
  </si>
  <si>
    <t>Consequences of warming and acidification for the temperate articulated coralline alga, Calliarthron tuberculosum (Florideophyceae, Rhodophyta)</t>
  </si>
  <si>
    <t>10.1111/jpy.13272</t>
  </si>
  <si>
    <t>https://www.scopus.com/inward/record.uri?eid=2-s2.0-85133211137&amp;doi=10.1111%2fjpy.13272&amp;partnerID=40&amp;md5=4e570769f1be9de8ea415cd4d0c7072c</t>
  </si>
  <si>
    <t>2-s2.0-85133211137</t>
  </si>
  <si>
    <t>Edmunds P.J.; Doo S.S.; Carpenter R.C.</t>
  </si>
  <si>
    <t>Edmunds, Peter J. (7003665659); Doo, Steve S. (55234927400); Carpenter, Robert C. (7402582700)</t>
  </si>
  <si>
    <t>7003665659; 55234927400; 7402582700</t>
  </si>
  <si>
    <t>Changes in coral reef community structure in response to year-long incubations under contrasting pCO2 regimes</t>
  </si>
  <si>
    <t>10.1007/s00227-019-3540-2</t>
  </si>
  <si>
    <t>https://www.scopus.com/inward/record.uri?eid=2-s2.0-85067389940&amp;doi=10.1007%2fs00227-019-3540-2&amp;partnerID=40&amp;md5=12af39d8ce19b85445bdc374c61550af</t>
  </si>
  <si>
    <t>2-s2.0-85067389940</t>
  </si>
  <si>
    <t>Espinel-Velasco N.; Agüera A.; Lamare M.</t>
  </si>
  <si>
    <t>Espinel-Velasco, Nadjejda (57204733844); Agüera, Antonio (41861077500); Lamare, Miles (6603674109)</t>
  </si>
  <si>
    <t>57204733844; 41861077500; 6603674109</t>
  </si>
  <si>
    <t>Sea urchin larvae show resilience to ocean acidification at the time of settlement and metamorphosis</t>
  </si>
  <si>
    <t>10.1016/j.marenvres.2020.104977</t>
  </si>
  <si>
    <t>https://www.scopus.com/inward/record.uri?eid=2-s2.0-85082860975&amp;doi=10.1016%2fj.marenvres.2020.104977&amp;partnerID=40&amp;md5=387373ccf3ce430bc9553601a1c36b50</t>
  </si>
  <si>
    <t>2-s2.0-85082860975</t>
  </si>
  <si>
    <t>Espinel-Velasco N.; Hoffmann L.; Agüera A.; Byrne M.; Dupont S.; Uthicke S.; Webster N.S.; Lamare M.</t>
  </si>
  <si>
    <t>Espinel-Velasco, Nadjejda (57204733844); Hoffmann, Linn (14007723900); Agüera, Antonio (41861077500); Byrne, Maria (7202358517); Dupont, Sam (26643605800); Uthicke, Sven (6603938554); Webster, Nicole S. (7102089765); Lamare, Miles (6603674109)</t>
  </si>
  <si>
    <t>57204733844; 14007723900; 41861077500; 7202358517; 26643605800; 6603938554; 7102089765; 6603674109</t>
  </si>
  <si>
    <t>Effects of ocean acidification on the settlement and metamorphosis of marine invertebrate and fish larvae: A review</t>
  </si>
  <si>
    <t>10.3354/meps12754</t>
  </si>
  <si>
    <t>https://www.scopus.com/inward/record.uri?eid=2-s2.0-85056848216&amp;doi=10.3354%2fmeps12754&amp;partnerID=40&amp;md5=ad489e3291be3daffa86d50052867b81</t>
  </si>
  <si>
    <t>2-s2.0-85056848216</t>
  </si>
  <si>
    <t>Espinel-Velasco N.; Lamare M.; Kluibenschedl A.; Moss G.; Cummings V.</t>
  </si>
  <si>
    <t>Espinel-Velasco, Nadjejda (57204733844); Lamare, Miles (6603674109); Kluibenschedl, Anna (56584533000); Moss, Graeme (7202405190); Cummings, Vonda (57195973201)</t>
  </si>
  <si>
    <t>57204733844; 6603674109; 56584533000; 7202405190; 57195973201</t>
  </si>
  <si>
    <t>Ocean acidification induces carry-over effects on the larval settlement of the New Zealand abalone, Haliotis iris</t>
  </si>
  <si>
    <t>10.1093/icesjms/fsaa086</t>
  </si>
  <si>
    <t>https://www.scopus.com/inward/record.uri?eid=2-s2.0-85103967483&amp;doi=10.1093%2ficesjms%2ffsaa086&amp;partnerID=40&amp;md5=59ff62dcb5660352cc34823505da3cce</t>
  </si>
  <si>
    <t>2-s2.0-85103967483</t>
  </si>
  <si>
    <t>Fabricius K.E.; Noonan S.H.C.; Abrego D.; Harrington L.; De’Ath G.</t>
  </si>
  <si>
    <t>Fabricius, Katharina E. (7005896357); Noonan, Sam H. C. (55250236100); Abrego, David (24586954800); Harrington, Lindsay (8613702600); De’Ath, Glenn (55921854100)</t>
  </si>
  <si>
    <t>7005896357; 55250236100; 24586954800; 8613702600; 55921854100</t>
  </si>
  <si>
    <t>Low recruitment due to altered settlement substrata as primary constraint for coral communities under ocean acidification</t>
  </si>
  <si>
    <t>10.1098/rspb.2017.1536</t>
  </si>
  <si>
    <t>https://www.scopus.com/inward/record.uri?eid=2-s2.0-85029620749&amp;doi=10.1098%2frspb.2017.1536&amp;partnerID=40&amp;md5=742d0abf111d62364912553ca0a33eb4</t>
  </si>
  <si>
    <t>2-s2.0-85029620749</t>
  </si>
  <si>
    <t>Feitosa J.L.L.; Queiroz-Véras L.V.M.V.; Maida M.; Ferreira B.P.</t>
  </si>
  <si>
    <t>Feitosa, João Lucas Leão (35368348300); Queiroz-Véras, Luísa V.M.V. (57222721379); Maida, Mauro (35986557400); Ferreira, Beatrice Padovani (7007036703)</t>
  </si>
  <si>
    <t>35368348300; 57222721379; 35986557400; 7007036703</t>
  </si>
  <si>
    <t>Going further on herbivore fishing: the removal of smaller fishes from algal-dominated reefs</t>
  </si>
  <si>
    <t>10.3354/meps14335</t>
  </si>
  <si>
    <t>https://www.scopus.com/inward/record.uri?eid=2-s2.0-85192945514&amp;doi=10.3354%2fmeps14335&amp;partnerID=40&amp;md5=52cb1d3d0590d69564c6ddd2659497cc</t>
  </si>
  <si>
    <t>2-s2.0-85192945514</t>
  </si>
  <si>
    <t>Fragkopoulou E.; Serrão E.A.; Horta P.A.; Koerich G.; Assis J.</t>
  </si>
  <si>
    <t>Fragkopoulou, Eliza (57203634815); Serrão, Ester A. (7004093604); Horta, Paulo A. (24171027200); Koerich, Gabrielle (57210189551); Assis, Jorge (53463298700)</t>
  </si>
  <si>
    <t>57203634815; 7004093604; 24171027200; 57210189551; 53463298700</t>
  </si>
  <si>
    <t>Bottom Trawling Threatens Future Climate Refugia of Rhodoliths Globally</t>
  </si>
  <si>
    <t>10.3389/fmars.2020.594537</t>
  </si>
  <si>
    <t>https://www.scopus.com/inward/record.uri?eid=2-s2.0-85100590704&amp;doi=10.3389%2ffmars.2020.594537&amp;partnerID=40&amp;md5=c4a76842a81952e5255b2b1097106417</t>
  </si>
  <si>
    <t>2-s2.0-85100590704</t>
  </si>
  <si>
    <t>Gao K.; Beardall J.; Häder D.-P.; Hall-Spencer J.M.; Gao G.; Hutchins D.A.</t>
  </si>
  <si>
    <t>Gao, Kunshan (7101642148); Beardall, John (7003285051); Häder, Donat-P. (35477410900); Hall-Spencer, Jason M. (6603382752); Gao, Guang (36763235100); Hutchins, David A. (57203526243)</t>
  </si>
  <si>
    <t>7101642148; 7003285051; 35477410900; 6603382752; 36763235100; 57203526243</t>
  </si>
  <si>
    <t>Effects of ocean acidification on marine photosynthetic organisms under the concurrent influences of warming, UV radiation, and deoxygenation</t>
  </si>
  <si>
    <t>JUN</t>
  </si>
  <si>
    <t>10.3389/fmars.2019.00322</t>
  </si>
  <si>
    <t>https://www.scopus.com/inward/record.uri?eid=2-s2.0-85068564922&amp;doi=10.3389%2ffmars.2019.00322&amp;partnerID=40&amp;md5=61de701750a5738b03fa1b2facab1722</t>
  </si>
  <si>
    <t>2-s2.0-85068564922</t>
  </si>
  <si>
    <t>Artificially increasing alkalinity</t>
  </si>
  <si>
    <t>Gore S.; Renforth P.; Perkins R.</t>
  </si>
  <si>
    <t>Gore, Sarah (57534429600); Renforth, Phil (26645113300); Perkins, Rupert (7203028580)</t>
  </si>
  <si>
    <t>57534429600; 26645113300; 7203028580</t>
  </si>
  <si>
    <t>The potential environmental response to increasing ocean alkalinity for negative emissions</t>
  </si>
  <si>
    <t>Mitigation and Adaptation Strategies for Global Change</t>
  </si>
  <si>
    <t>10.1007/s11027-018-9830-z</t>
  </si>
  <si>
    <t>https://www.scopus.com/inward/record.uri?eid=2-s2.0-85057124389&amp;doi=10.1007%2fs11027-018-9830-z&amp;partnerID=40&amp;md5=9f633e81e19829ec9dd6af1f0a74c3af</t>
  </si>
  <si>
    <t>2-s2.0-85057124389</t>
  </si>
  <si>
    <t>Graba-Landry A.; Hoey A.S.; Matley J.K.; Sheppard-Brennand H.; Poore A.G.B.; Byrne M.; Dworjanyn S.A.</t>
  </si>
  <si>
    <t>Graba-Landry, Alexia (55694444300); Hoey, Andrew S. (6603830810); Matley, Jordan K. (54879921500); Sheppard-Brennand, Hannah (36240261400); Poore, Alistair G.B. (7004236515); Byrne, Maria (7202358517); Dworjanyn, Symon A. (6506740389)</t>
  </si>
  <si>
    <t>55694444300; 6603830810; 54879921500; 36240261400; 7004236515; 7202358517; 6506740389</t>
  </si>
  <si>
    <t>Ocean warming has greater and more consistent negative effects than ocean acidification on the growth and health of subtropical macroalgae</t>
  </si>
  <si>
    <t>10.3354/meps12552</t>
  </si>
  <si>
    <t>https://www.scopus.com/inward/record.uri?eid=2-s2.0-85047020839&amp;doi=10.3354%2fmeps12552&amp;partnerID=40&amp;md5=97f673bdb0103cca403e0f48f7c1807e</t>
  </si>
  <si>
    <t>2-s2.0-85047020839</t>
  </si>
  <si>
    <t>Gregg A.K.; Hatay M.; Haas A.F.; Robinett N.L.; Barott K.; Vermeij M.J.A.; Marhaver K.L.; Meirelles P.; Thompson F.; Rohwer F.</t>
  </si>
  <si>
    <t>Gregg, A.K. (55764581600); Hatay, M. (13410480300); Haas, A.F. (34971182600); Robinett, N.L. (55908179300); Barott, K. (25921654400); Vermeij, M.J.A. (6701455115); Marhaver, K.L. (24491883900); Meirelles, P. (36911499000); Thompson, F. (7202217597); Rohwer, F. (7003939295)</t>
  </si>
  <si>
    <t>55764581600; 13410480300; 34971182600; 55908179300; 25921654400; 6701455115; 24491883900; 36911499000; 7202217597; 7003939295</t>
  </si>
  <si>
    <t>Biological oxygen demand optode analysis of coral reef-associated microbial communities exposed to algal exudates</t>
  </si>
  <si>
    <t>PeerJ</t>
  </si>
  <si>
    <t>e107</t>
  </si>
  <si>
    <t>10.7717/peerj.107</t>
  </si>
  <si>
    <t>https://www.scopus.com/inward/record.uri?eid=2-s2.0-84885156072&amp;doi=10.7717%2fpeerj.107&amp;partnerID=40&amp;md5=664d576251fe29e45472ab392d463fd4</t>
  </si>
  <si>
    <t>2-s2.0-84885156072</t>
  </si>
  <si>
    <t>Guenther R.; Porcher E.M.A.; Carrington E.; Martone P.T.</t>
  </si>
  <si>
    <t>Guenther, Rebecca (57210679444); Porcher, Elliot M.A. (57998473900); Carrington, Emily (7004703222); Martone, Patrick T. (13907752100)</t>
  </si>
  <si>
    <t>57210679444; 57998473900; 7004703222; 13907752100</t>
  </si>
  <si>
    <t>Effects of temperature and pH on the growth, calcification, and biomechanics of two species of articulated coralline algae</t>
  </si>
  <si>
    <t>10.3354/meps14166</t>
  </si>
  <si>
    <t>https://www.scopus.com/inward/record.uri?eid=2-s2.0-85143588955&amp;doi=10.3354%2fmeps14166&amp;partnerID=40&amp;md5=02e51ed4096c228a66953f99baee52cf</t>
  </si>
  <si>
    <t>2-s2.0-85143588955</t>
  </si>
  <si>
    <t>Review – with excellent summary table</t>
  </si>
  <si>
    <t>Guinotte J.M.; Fabry V.J.</t>
  </si>
  <si>
    <t>Guinotte, John M. (8698402200); Fabry, Victoria J. (6602295360)</t>
  </si>
  <si>
    <t>8698402200; 6602295360</t>
  </si>
  <si>
    <t>Ocean acidification and its potential effects on marine ecosystems</t>
  </si>
  <si>
    <t>Annals of the New York Academy of Sciences</t>
  </si>
  <si>
    <t>10.1196/annals.1439.013</t>
  </si>
  <si>
    <t>https://www.scopus.com/inward/record.uri?eid=2-s2.0-45449100765&amp;doi=10.1196%2fannals.1439.013&amp;partnerID=40&amp;md5=f8c1cb3356b2af82aad23f7d9fca83f0</t>
  </si>
  <si>
    <t>2-s2.0-45449100765</t>
  </si>
  <si>
    <t>Guntur; Luthfi O.M.; Asadi M.A.</t>
  </si>
  <si>
    <t>Guntur (57194036269); Luthfi, O.M. (57200040860); Asadi, M.A. (57195413325)</t>
  </si>
  <si>
    <t>57194036269; 57200040860; 57195413325</t>
  </si>
  <si>
    <t>Recruitment of crustose coralline algae on tiles material for monitoring coral larvae settlement’s consolidators at Nature Reserve Pulau Sempu, East Java, Indonesia; [Recrutamento de algas coralinas crustosas em azulejos para monitorar consolidadores de assentamentos de larvas de coral na Reserva Natural Pulau Sempu, Java Oriental, Indonésia]</t>
  </si>
  <si>
    <t>Brazilian Journal of Biology</t>
  </si>
  <si>
    <t>e245922</t>
  </si>
  <si>
    <t>10.1590/1519-6984.245922</t>
  </si>
  <si>
    <t>https://www.scopus.com/inward/record.uri?eid=2-s2.0-85115284292&amp;doi=10.1590%2f1519-6984.245922&amp;partnerID=40&amp;md5=434e8fdca7f23a408ddef9b7a562e58e</t>
  </si>
  <si>
    <t>2-s2.0-85115284292</t>
  </si>
  <si>
    <t>Guy-Haim T.; Silverman J.; Wahl M.; Aguirre J.; Noisette F.; Rilov G.</t>
  </si>
  <si>
    <t>Guy-Haim, Tamar (55571977200); Silverman, Jacob (55246650100); Wahl, Martin (35265364400); Aguirre, Julio (7102716742); Noisette, Fanny (55437715700); Rilov, Gil (6602483947)</t>
  </si>
  <si>
    <t>55571977200; 55246650100; 35265364400; 7102716742; 55437715700; 6602483947</t>
  </si>
  <si>
    <t>Epiphytes provide micro-scale refuge from ocean acidification</t>
  </si>
  <si>
    <t>10.1016/j.marenvres.2020.105093</t>
  </si>
  <si>
    <t>https://www.scopus.com/inward/record.uri?eid=2-s2.0-85089262583&amp;doi=10.1016%2fj.marenvres.2020.105093&amp;partnerID=40&amp;md5=518ea18b584ae57db3f6112ed537cd63</t>
  </si>
  <si>
    <t>2-s2.0-85089262583</t>
  </si>
  <si>
    <t>Hamylton S.M.; Duce S.; Vila-Concejo A.; Roelfsema C.M.; Phinn S.R.; Carvalho R.C.; Shaw E.C.; Joyce K.E.</t>
  </si>
  <si>
    <t>Hamylton, Sarah M. (28267651500); Duce, Stephanie (36631675600); Vila-Concejo, Ana (55914444900); Roelfsema, Chris M. (7801369850); Phinn, Stuart R. (7004077841); Carvalho, Rafael C. (55638007800); Shaw, Emily C. (25723734600); Joyce, Karen E. (35606738500)</t>
  </si>
  <si>
    <t>28267651500; 36631675600; 55914444900; 7801369850; 7004077841; 55638007800; 25723734600; 35606738500</t>
  </si>
  <si>
    <t>Estimating regional coral reef calcium carbonate production from remotely sensed seafloor maps</t>
  </si>
  <si>
    <t>Remote Sensing of Environment</t>
  </si>
  <si>
    <t>10.1016/j.rse.2017.08.034</t>
  </si>
  <si>
    <t>https://www.scopus.com/inward/record.uri?eid=2-s2.0-85029187051&amp;doi=10.1016%2fj.rse.2017.08.034&amp;partnerID=40&amp;md5=c333c84b2d3f5c651efb45ff9dea0d6f</t>
  </si>
  <si>
    <t>2-s2.0-85029187051</t>
  </si>
  <si>
    <t>Revisit</t>
  </si>
  <si>
    <t>Can't access</t>
  </si>
  <si>
    <t>Hernandez-Kantun J.J.; Hall-Spencer J.M.; Grall J.; Adey W.; Rindi F.; Maggs C.A.; Bárbara I.; Peña V.</t>
  </si>
  <si>
    <t>Hernandez-Kantun, Jazmin J. (26654273800); Hall-Spencer, Jason M. (6603382752); Grall, Jacques (7006052521); Adey, Walter (7006736018); Rindi, Fabio (57207224905); Maggs, Christine A. (7005507358); Bárbara, Ignacio (6602360952); Peña, Viviana (24466727100)</t>
  </si>
  <si>
    <t>26654273800; 6603382752; 7006052521; 7006736018; 57207224905; 7005507358; 6602360952; 24466727100</t>
  </si>
  <si>
    <t>North Atlantic rhodolith beds</t>
  </si>
  <si>
    <t>Coastal Research Library</t>
  </si>
  <si>
    <t>10.1007/978-3-319-29315-8_10</t>
  </si>
  <si>
    <t>https://www.scopus.com/inward/record.uri?eid=2-s2.0-85048888013&amp;doi=10.1007%2f978-3-319-29315-8_10&amp;partnerID=40&amp;md5=1ffa12b8863ad9587424b381f64c107f</t>
  </si>
  <si>
    <t>2-s2.0-85048888013</t>
  </si>
  <si>
    <t>Hill T.S.; Hoogenboom M.O.</t>
  </si>
  <si>
    <t>Hill, Tessa S. (57208786743); Hoogenboom, Mia O. (8262939100)</t>
  </si>
  <si>
    <t>57208786743; 8262939100</t>
  </si>
  <si>
    <t>The indirect effects of ocean acidification on corals and coral communities</t>
  </si>
  <si>
    <t>10.1007/s00338-022-02286-z</t>
  </si>
  <si>
    <t>https://www.scopus.com/inward/record.uri?eid=2-s2.0-85135129658&amp;doi=10.1007%2fs00338-022-02286-z&amp;partnerID=40&amp;md5=6e9bf30c6e1c63adfa05f40aa32d40f7</t>
  </si>
  <si>
    <t>2-s2.0-85135129658</t>
  </si>
  <si>
    <t>Hofmann L.C.; Bischof K.; Baggini C.; Johnson A.; Koop-Jakobsen K.; Teichberg M.</t>
  </si>
  <si>
    <t>Hofmann, Laurie C. (54684192700); Bischof, Kai (6701514220); Baggini, Cecilia (55240183700); Johnson, Andrew (56562168700); Koop-Jakobsen, Ketil (6506488724); Teichberg, Mirta (6507816936)</t>
  </si>
  <si>
    <t>54684192700; 6701514220; 55240183700; 56562168700; 6506488724; 6507816936</t>
  </si>
  <si>
    <t>CO2 and inorganic nutrient enrichment affect the performance of a calcifying green alga and its noncalcifying epiphyte</t>
  </si>
  <si>
    <t>Oecologia</t>
  </si>
  <si>
    <t>10.1007/s00442-015-3242-5</t>
  </si>
  <si>
    <t>https://www.scopus.com/inward/record.uri?eid=2-s2.0-84925275077&amp;doi=10.1007%2fs00442-015-3242-5&amp;partnerID=40&amp;md5=16f1ded68d99dc4a602d9782f9b37c39</t>
  </si>
  <si>
    <t>2-s2.0-84925275077</t>
  </si>
  <si>
    <t>Hofmann L.C.; Heiden J.; Bischof K.; Teichberg M.</t>
  </si>
  <si>
    <t>Hofmann, Laurie C. (54684192700); Heiden, Jasmin (55894759500); Bischof, Kai (6701514220); Teichberg, Mirta (6507816936)</t>
  </si>
  <si>
    <t>54684192700; 55894759500; 6701514220; 6507816936</t>
  </si>
  <si>
    <t>Nutrient availability affects the response of the calcifying chlorophyte Halimeda opuntia (L.) J.V. Lamouroux to low pH</t>
  </si>
  <si>
    <t>Planta</t>
  </si>
  <si>
    <t>10.1007/s00425-013-1982-1</t>
  </si>
  <si>
    <t>https://www.scopus.com/inward/record.uri?eid=2-s2.0-84891629114&amp;doi=10.1007%2fs00425-013-1982-1&amp;partnerID=40&amp;md5=987c776c6af2b37aa249eb8e8a7b6996</t>
  </si>
  <si>
    <t>2-s2.0-84891629114</t>
  </si>
  <si>
    <t>Relate pH and carbonate at micro scale</t>
  </si>
  <si>
    <t>Hofmann L.C.; Schoenrock K.; de Beer D.</t>
  </si>
  <si>
    <t>Hofmann, Laurie C. (54684192700); Schoenrock, Kathryn (55946629600); de Beer, Dirk (26642920400)</t>
  </si>
  <si>
    <t>54684192700; 55946629600; 26642920400</t>
  </si>
  <si>
    <t>Arctic coralline algae elevate surface ph and carbonate in the dark</t>
  </si>
  <si>
    <t>Frontiers in Plant Science</t>
  </si>
  <si>
    <t>10.3389/fpls.2018.01416</t>
  </si>
  <si>
    <t>https://www.scopus.com/inward/record.uri?eid=2-s2.0-85054516970&amp;doi=10.3389%2ffpls.2018.01416&amp;partnerID=40&amp;md5=b126ff5b8548f13bad3f2b4b91a5ae2c</t>
  </si>
  <si>
    <t>2-s2.0-85054516970</t>
  </si>
  <si>
    <t>Iluz D.; Fermani S.; Ramot M.; Reggi M.; Caroselli E.; Prada F.; Dubinsky Z.; Goffredo S.; Falini G.</t>
  </si>
  <si>
    <t>Iluz, David (7801381116); Fermani, Simona (6602747068); Ramot, Michal (57202163064); Reggi, Michela (47161604700); Caroselli, Erik (23566387700); Prada, Fiorella (53865371700); Dubinsky, Zvy (7004673891); Goffredo, Stefano (6602868489); Falini, Giuseppe (7004229965)</t>
  </si>
  <si>
    <t>7801381116; 6602747068; 57202163064; 47161604700; 23566387700; 53865371700; 7004673891; 6602868489; 7004229965</t>
  </si>
  <si>
    <t>Calcifying Response and Recovery Potential of the Brown Alga Padina pavonica under Ocean Acidification</t>
  </si>
  <si>
    <t>ACS Earth and Space Chemistry</t>
  </si>
  <si>
    <t>10.1021/acsearthspacechem.7b00051</t>
  </si>
  <si>
    <t>https://www.scopus.com/inward/record.uri?eid=2-s2.0-85052831088&amp;doi=10.1021%2facsearthspacechem.7b00051&amp;partnerID=40&amp;md5=bb3610a3dedc266de7e491261eb07f41</t>
  </si>
  <si>
    <t>2-s2.0-85052831088</t>
  </si>
  <si>
    <t>Iluz D.; Prada F.; Abu-Gosh S.; Mancuso A.; Caroselli E.; Tittarelli M.; Goffredo S.; Falini G.; Pinchasov-Grinblat Y.; Dubinsky Z.</t>
  </si>
  <si>
    <t>Iluz, David (7801381116); Prada, Fiorella (53865371700); Abu-Gosh, Said (59244028800); Mancuso, Arianna (56388390500); Caroselli, Erik (23566387700); Tittarelli, Mara (58046033100); Goffredo, Stefano (6602868489); Falini, Giuseppe (7004229965); Pinchasov-Grinblat, Yulia (52663996300); Dubinsky, Zvy (7004673891)</t>
  </si>
  <si>
    <t>7801381116; 53865371700; 59244028800; 56388390500; 23566387700; 58046033100; 6602868489; 7004229965; 52663996300; 7004673891</t>
  </si>
  <si>
    <t>Ocean acidification detrimentally affects mineralization and photosynthetic efficiency of the brown alga Padina pavonica at a CO2 vent</t>
  </si>
  <si>
    <t>Bulletin of Marine Science</t>
  </si>
  <si>
    <t>10.5343/bms.2023.0056</t>
  </si>
  <si>
    <t>https://www.scopus.com/inward/record.uri?eid=2-s2.0-85200215378&amp;doi=10.5343%2fbms.2023.0056&amp;partnerID=40&amp;md5=762104e1501d86b6c5bc8b622d0d448d</t>
  </si>
  <si>
    <t>2-s2.0-85200215378</t>
  </si>
  <si>
    <t>James Williamson C.; Perkins R.; Voller M.; Louise Yallop M.; Brodie J.</t>
  </si>
  <si>
    <t>James Williamson, Christopher (57196044714); Perkins, Rupert (7203028580); Voller, Matthew (57196044519); Louise Yallop, Marian (6603614220); Brodie, Juliet (7102849475)</t>
  </si>
  <si>
    <t>57196044714; 7203028580; 57196044519; 6603614220; 7102849475</t>
  </si>
  <si>
    <t>The regulation of coralline algal physiology, an in situ study of Corallina officinalis (Corallinales, Rhodophyta)</t>
  </si>
  <si>
    <t>10.5194/bg-14-4485-2017</t>
  </si>
  <si>
    <t>https://www.scopus.com/inward/record.uri?eid=2-s2.0-85031316674&amp;doi=10.5194%2fbg-14-4485-2017&amp;partnerID=40&amp;md5=a85f61f12533f0d3c83cdfeb1c18bcb3</t>
  </si>
  <si>
    <t>2-s2.0-85031316674</t>
  </si>
  <si>
    <t>Jeong S.Y.; Gabrielson P.W.; Hughey J.R.; Hoey A.S.; Cho T.O.; Abdul Wahab M.A.; Diaz-Pulido G.</t>
  </si>
  <si>
    <t>Jeong, So Young (55341785500); Gabrielson, Paul W. (14050091400); Hughey, Jeffery R. (6603895347); Hoey, Andrew S. (6603830810); Cho, Tae Oh (7202393883); Abdul Wahab, Muhammad A. (56177621600); Diaz-Pulido, Guillermo (6602495853)</t>
  </si>
  <si>
    <t>55341785500; 14050091400; 6603895347; 6603830810; 7202393883; 56177621600; 6602495853</t>
  </si>
  <si>
    <t>New branched Porolithon species (Corallinales, Rhodophyta) from the Great Barrier Reef, Coral Sea, and Lord Howe Island</t>
  </si>
  <si>
    <t>10.1111/jpy.13387</t>
  </si>
  <si>
    <t>https://www.scopus.com/inward/record.uri?eid=2-s2.0-85173121754&amp;doi=10.1111%2fjpy.13387&amp;partnerID=40&amp;md5=966b7061d2c8bd12dd6498ecbb79744a</t>
  </si>
  <si>
    <t>2-s2.0-85173121754</t>
  </si>
  <si>
    <t>Ji Y.; Gao K.</t>
  </si>
  <si>
    <t>Ji, Yan (36878351700); Gao, Kunshan (7101642148)</t>
  </si>
  <si>
    <t>36878351700; 7101642148</t>
  </si>
  <si>
    <t>Effects of climate change factors on marine macroalgae: A review</t>
  </si>
  <si>
    <t>Advances in Marine Biology</t>
  </si>
  <si>
    <t>10.1016/bs.amb.2020.11.001</t>
  </si>
  <si>
    <t>https://www.scopus.com/inward/record.uri?eid=2-s2.0-85097763071&amp;doi=10.1016%2fbs.amb.2020.11.001&amp;partnerID=40&amp;md5=50ed4252f42797a23ec025746532031a</t>
  </si>
  <si>
    <t>2-s2.0-85097763071</t>
  </si>
  <si>
    <t>Johnson M.D.; Bravo L.M.R.; Lucey N.; Altieri A.H.</t>
  </si>
  <si>
    <t>Johnson, Maggie D. (56134867400); Bravo, Lucia M. Rodriguez (57208652541); Lucey, Noelle (42262308100); Altieri, Andrew H. (7004966995)</t>
  </si>
  <si>
    <t>56134867400; 57208652541; 42262308100; 7004966995</t>
  </si>
  <si>
    <t>Environmental legacy effects and acclimatization of a crustose coralline alga to ocean acidification</t>
  </si>
  <si>
    <t>10.1016/j.ecochg.2021.100016</t>
  </si>
  <si>
    <t>https://www.scopus.com/inward/record.uri?eid=2-s2.0-85122374038&amp;doi=10.1016%2fj.ecochg.2021.100016&amp;partnerID=40&amp;md5=7f54f0e3f99a5d52035d8da4cf5bc825</t>
  </si>
  <si>
    <t>2-s2.0-85122374038</t>
  </si>
  <si>
    <t>Johnson M.D.; Bravo L.M.R.; O'Connor S.E.; Varley N.F.; Altieri A.H.</t>
  </si>
  <si>
    <t>Johnson, Maggie D. (56134867400); Bravo, Lucia M. Rodriguez (57208652541); O'Connor, Shevonne E. (57208645527); Varley, Nicholas F. (57208645036); Altieri, Andrew H. (7004966995)</t>
  </si>
  <si>
    <t>56134867400; 57208652541; 57208645527; 57208645036; 7004966995</t>
  </si>
  <si>
    <t>pH variability exacerbates effects of ocean acidification on a caribbean crustose coralline alga</t>
  </si>
  <si>
    <t>MAR</t>
  </si>
  <si>
    <t>10.3389/fmars.2019.00150</t>
  </si>
  <si>
    <t>https://www.scopus.com/inward/record.uri?eid=2-s2.0-85065450820&amp;doi=10.3389%2ffmars.2019.00150&amp;partnerID=40&amp;md5=e81f34bba7f816519567d448b9ed7434</t>
  </si>
  <si>
    <t>2-s2.0-85065450820</t>
  </si>
  <si>
    <t>Johnson M.D.; Carpenter R.C.</t>
  </si>
  <si>
    <t>Johnson, Maggie D. (56134867400); Carpenter, Robert C. (7402582700)</t>
  </si>
  <si>
    <t>56134867400; 7402582700</t>
  </si>
  <si>
    <t>Nitrogen enrichment offsets direct negative effects of ocean acidification on a reef-building crustose coralline alga</t>
  </si>
  <si>
    <t>Biology Letters</t>
  </si>
  <si>
    <t>10.1098/rsbl.2018.0371</t>
  </si>
  <si>
    <t>https://www.scopus.com/inward/record.uri?eid=2-s2.0-85051429514&amp;doi=10.1098%2frsbl.2018.0371&amp;partnerID=40&amp;md5=76ce5279d15751b434b1924d16518f2f</t>
  </si>
  <si>
    <t>2-s2.0-85051429514</t>
  </si>
  <si>
    <t>Johnson M.D.; Price N.N.; Smith J.E.</t>
  </si>
  <si>
    <t>Johnson, Maggie Dorothy (56134867400); Price, Nichole N. (35604562200); Smith, Jennifer E. (7410168658)</t>
  </si>
  <si>
    <t>56134867400; 35604562200; 7410168658</t>
  </si>
  <si>
    <t>Contrasting effects of ocean acidification on tropical fleshy and calcareous algae</t>
  </si>
  <si>
    <t>e411</t>
  </si>
  <si>
    <t>10.7717/peerj.411</t>
  </si>
  <si>
    <t>https://www.scopus.com/inward/record.uri?eid=2-s2.0-84903852940&amp;doi=10.7717%2fpeerj.411&amp;partnerID=40&amp;md5=51f346a61fa293b7496717e17564f230</t>
  </si>
  <si>
    <t>2-s2.0-84903852940</t>
  </si>
  <si>
    <t>Jorissen H.; Martin A.; Sarribouette L.; Hédouin L.; Nugues M.M.</t>
  </si>
  <si>
    <t>Jorissen, Hendrikje (57190681968); Martin, Anaïs (57719728300); Sarribouette, Lauranne (57719728400); Hédouin, Laetitia (8837277600); Nugues, Maggy M. (6602568463)</t>
  </si>
  <si>
    <t>57190681968; 57719728300; 57719728400; 8837277600; 6602568463</t>
  </si>
  <si>
    <t>High CO2 inhibits substratum exploration and settlement of coral larvae</t>
  </si>
  <si>
    <t>10.3354/meps14033</t>
  </si>
  <si>
    <t>https://www.scopus.com/inward/record.uri?eid=2-s2.0-85131093824&amp;doi=10.3354%2fmeps14033&amp;partnerID=40&amp;md5=e834a197d043b1a33bec4d965e7a82dd</t>
  </si>
  <si>
    <t>2-s2.0-85131093824</t>
  </si>
  <si>
    <t>Jorissen H.; Skinner C.; Osinga R.; De Beer D.; Nugues M.M.</t>
  </si>
  <si>
    <t>Jorissen, Hendrikje (57190681968); Skinner, Christina (57190682488); Osinga, Ronald (6701318664); De Beer, Dirk (26642920400); Nugues, Maggy M. (6602568463)</t>
  </si>
  <si>
    <t>57190681968; 57190682488; 6701318664; 26642920400; 6602568463</t>
  </si>
  <si>
    <t>Evidence for water-mediated mechanisms in coral–algal interactions</t>
  </si>
  <si>
    <t>10.1098/rspb.2016.1137</t>
  </si>
  <si>
    <t>https://www.scopus.com/inward/record.uri?eid=2-s2.0-84982298864&amp;doi=10.1098%2frspb.2016.1137&amp;partnerID=40&amp;md5=76bcb7deeefdbbd4ae08bf3ece499a53</t>
  </si>
  <si>
    <t>2-s2.0-84982298864</t>
  </si>
  <si>
    <t>Kaewsrikhaw R.; Prathep A.; Darakrai A.; Beer S.</t>
  </si>
  <si>
    <t>Kaewsrikhaw, Ratchanee (56037683200); Prathep, Anchana (23390580400); Darakrai, Anuchit (25936085900); Beer, Sven (7102646430)</t>
  </si>
  <si>
    <t>56037683200; 23390580400; 25936085900; 7102646430</t>
  </si>
  <si>
    <t>Photosynthesis and calcification in two Halimeda species from Phuket, Thailand</t>
  </si>
  <si>
    <t>Botanica Marina</t>
  </si>
  <si>
    <t>10.1515/bot-2016-0003</t>
  </si>
  <si>
    <t>https://www.scopus.com/inward/record.uri?eid=2-s2.0-84974685294&amp;doi=10.1515%2fbot-2016-0003&amp;partnerID=40&amp;md5=3dc3dafae4ad1048175cf89708bcc256</t>
  </si>
  <si>
    <t>2-s2.0-84974685294</t>
  </si>
  <si>
    <t>Kamenos N.A.; Burdett H.L.; Darrenougue N.</t>
  </si>
  <si>
    <t>Kamenos, Nicholas A. (6603135083); Burdett, Heidi L. (49962867200); Darrenougue, Nicolas (26665934700)</t>
  </si>
  <si>
    <t>6603135083; 49962867200; 26665934700</t>
  </si>
  <si>
    <t>Coralline algae as recorders of past climatic and environmental conditions</t>
  </si>
  <si>
    <t>10.1007/978-3-319-29315-8_2</t>
  </si>
  <si>
    <t>https://www.scopus.com/inward/record.uri?eid=2-s2.0-85030648781&amp;doi=10.1007%2f978-3-319-29315-8_2&amp;partnerID=40&amp;md5=f6ec6db09be42f34fc4059bdc36efccf</t>
  </si>
  <si>
    <t>2-s2.0-85030648781</t>
  </si>
  <si>
    <t>Kamya P.Z.; Byrne M.; Mos B.; Hall L.; Dworjanyn S.A.</t>
  </si>
  <si>
    <t>Kamya, Pamela Z. (56011063300); Byrne, Maria (7202358517); Mos, Benjamin (54416163100); Hall, Lauren (57194512154); Dworjanyn, Symon A. (6506740389)</t>
  </si>
  <si>
    <t>56011063300; 7202358517; 54416163100; 57194512154; 6506740389</t>
  </si>
  <si>
    <t>Indirect effects of ocean acidification drive feeding and growth of juvenile crownof- thorns starfish, Acanthaster planci</t>
  </si>
  <si>
    <t>10.1098/rspb.2017.0778</t>
  </si>
  <si>
    <t>https://www.scopus.com/inward/record.uri?eid=2-s2.0-85020387922&amp;doi=10.1098%2frspb.2017.0778&amp;partnerID=40&amp;md5=522c1b7119a7cb2b3c4c4391ba27bee8</t>
  </si>
  <si>
    <t>2-s2.0-85020387922</t>
  </si>
  <si>
    <t>Kappelmann Y.; Sengupta M.; Mann T.; Stuhr M.; Kneer D.; Jompa J.; Westphal H.</t>
  </si>
  <si>
    <t>Kappelmann, Yannis (57261482100); Sengupta, Meghna (57193888621); Mann, Thomas (56303664400); Stuhr, Marleen (57193497539); Kneer, Dominik (23987139100); Jompa, Jamaluddin (6603032552); Westphal, Hildegard (55802308600)</t>
  </si>
  <si>
    <t>57261482100; 57193888621; 56303664400; 57193497539; 23987139100; 6603032552; 55802308600</t>
  </si>
  <si>
    <t>Island accretion within a degraded reef ecosystem suggests adaptability to ecological transitions</t>
  </si>
  <si>
    <t>Sedimentary Geology</t>
  </si>
  <si>
    <t>10.1016/j.sedgeo.2024.106675</t>
  </si>
  <si>
    <t>https://www.scopus.com/inward/record.uri?eid=2-s2.0-85194966615&amp;doi=10.1016%2fj.sedgeo.2024.106675&amp;partnerID=40&amp;md5=c21155460ce5dd291be3aa1f2b411e56</t>
  </si>
  <si>
    <t>2-s2.0-85194966615</t>
  </si>
  <si>
    <t>Kelaher B.P.; Mamo L.T.; Provost E.; Litchfield S.G.; Giles A.; Butcherine P.</t>
  </si>
  <si>
    <t>Kelaher, Brendan P. (6602488031); Mamo, Lea T. (57203159110); Provost, Euan (57191865956); Litchfield, Sebastian G. (57217201388); Giles, Anna (57205534987); Butcherine, Peter (57204786747)</t>
  </si>
  <si>
    <t>6602488031; 57203159110; 57191865956; 57217201388; 57205534987; 57204786747</t>
  </si>
  <si>
    <t>Influence of ocean warming and acidification on habitat-forming coralline algae and their associated molluscan assemblages</t>
  </si>
  <si>
    <t>Global Ecology and Conservation</t>
  </si>
  <si>
    <t>e02081</t>
  </si>
  <si>
    <t>10.1016/j.gecco.2022.e02081</t>
  </si>
  <si>
    <t>https://www.scopus.com/inward/record.uri?eid=2-s2.0-85125693548&amp;doi=10.1016%2fj.gecco.2022.e02081&amp;partnerID=40&amp;md5=f8f1dc47b824edb4e26d3fea566b0448</t>
  </si>
  <si>
    <t>2-s2.0-85125693548</t>
  </si>
  <si>
    <t>Kennedy E.V.; Ordoñez A.; Lewis B.E.; Diaz-Pulido G.</t>
  </si>
  <si>
    <t>Kennedy, Emma V. (36456877700); Ordoñez, Alexandra (56301165900); Lewis, Bonnie E. (57193417039); Diaz-Pulido, Guillermo (6602495853)</t>
  </si>
  <si>
    <t>36456877700; 56301165900; 57193417039; 6602495853</t>
  </si>
  <si>
    <t>Comparison of recruitment tile materials for monitoring coralline algae responses to a changing climate</t>
  </si>
  <si>
    <t>10.3354/meps12076</t>
  </si>
  <si>
    <t>https://www.scopus.com/inward/record.uri?eid=2-s2.0-85020443962&amp;doi=10.3354%2fmeps12076&amp;partnerID=40&amp;md5=e5a13ac17d8b2fcac1ac6b6c3128600b</t>
  </si>
  <si>
    <t>2-s2.0-85020443962</t>
  </si>
  <si>
    <t>Kim J.-H.; Kim N.; Moon H.; Lee S.; Jeong S.Y.; Diaz-Pulido G.; Edwards M.S.; Kang J.-H.; Kang E.J.; Oh H.-J.; Hwang J.-D.; Kim I.-N.</t>
  </si>
  <si>
    <t>Kim, Ju-Hyoung (36446122900); Kim, Nahyun (55696810500); Moon, Hanbi (57217092185); Lee, Sukyeon (57206859177); Jeong, So Young (55341785500); Diaz-Pulido, Guillermo (6602495853); Edwards, Matthew S. (57214385326); Kang, Ju-Hyun (57217095463); Kang, Eun Ju (55604032700); Oh, Hyun-Ju (57198909091); Hwang, Jae-Dong (57209750731); Kim, Il-Nam (27171337900)</t>
  </si>
  <si>
    <t>36446122900; 55696810500; 57217092185; 57206859177; 55341785500; 6602495853; 57214385326; 57217095463; 55604032700; 57198909091; 57209750731; 27171337900</t>
  </si>
  <si>
    <t>Global warming offsets the ecophysiological stress of ocean acidification on temperate crustose coralline algae</t>
  </si>
  <si>
    <t>Marine Pollution Bulletin</t>
  </si>
  <si>
    <t>10.1016/j.marpolbul.2020.111324</t>
  </si>
  <si>
    <t>https://www.scopus.com/inward/record.uri?eid=2-s2.0-85086149934&amp;doi=10.1016%2fj.marpolbul.2020.111324&amp;partnerID=40&amp;md5=d620f38e55fbca4e97b09077fe5e33d2</t>
  </si>
  <si>
    <t>2-s2.0-85086149934</t>
  </si>
  <si>
    <t>Kinnby A.; Cervin G.; Larsson A.I.; Edlund U.; Toth G.B.; Pavia H.</t>
  </si>
  <si>
    <t>Kinnby, Alexandra (57194232730); Cervin, Gunnar (6505960831); Larsson, Ann I. (36818889500); Edlund, Ulrica (7004280394); Toth, Gunilla B. (7202464485); Pavia, Henrik (6602092698)</t>
  </si>
  <si>
    <t>57194232730; 6505960831; 36818889500; 7004280394; 7202464485; 6602092698</t>
  </si>
  <si>
    <t>Ocean acidification reduces thallus strength in a non-calcifying foundation seaweed</t>
  </si>
  <si>
    <t>Current Biology</t>
  </si>
  <si>
    <t>R941</t>
  </si>
  <si>
    <t>R942</t>
  </si>
  <si>
    <t>10.1016/j.cub.2023.07.056</t>
  </si>
  <si>
    <t>https://www.scopus.com/inward/record.uri?eid=2-s2.0-85172341737&amp;doi=10.1016%2fj.cub.2023.07.056&amp;partnerID=40&amp;md5=608fa35d758ef0967b551452de9c9f17</t>
  </si>
  <si>
    <t>2-s2.0-85172341737</t>
  </si>
  <si>
    <t>marked "no" but seems suitable</t>
  </si>
  <si>
    <t>Kluibenschedl A.; Cornwall C.E.; Nelson W.A.; Lamare M.; Pritchard D.W.; Hepburn C.D.</t>
  </si>
  <si>
    <t>Kluibenschedl, Anna (56584533000); Cornwall, Christopher E. (36599949700); Nelson, Wendy A. (7401693916); Lamare, Miles (6603674109); Pritchard, Daniel W. (44261411700); Hepburn, Christopher D. (9732930700)</t>
  </si>
  <si>
    <t>56584533000; 36599949700; 7401693916; 6603674109; 44261411700; 9732930700</t>
  </si>
  <si>
    <t>Interactive effects of ocean acidification and water flow on growth and recruitment of early successional coralline algal communities</t>
  </si>
  <si>
    <t>Phycologia</t>
  </si>
  <si>
    <t>10.1080/00318884.2023.2272776</t>
  </si>
  <si>
    <t>https://www.scopus.com/inward/record.uri?eid=2-s2.0-85176243434&amp;doi=10.1080%2f00318884.2023.2272776&amp;partnerID=40&amp;md5=6d5e9a7d1574e168bea1ef164191721f</t>
  </si>
  <si>
    <t>2-s2.0-85176243434</t>
  </si>
  <si>
    <t>Kluibenschedl A.; Lamare M.D.; Nelson W.A.; Barr N.G.; Hepburn C.D.</t>
  </si>
  <si>
    <t>Kluibenschedl, Anna (56584533000); Lamare, Miles D. (6603674109); Nelson, Wendy A. (7401693916); Barr, Neill G. (7003277443); Hepburn, Christopher D. (9732930700)</t>
  </si>
  <si>
    <t>56584533000; 6603674109; 7401693916; 7003277443; 9732930700</t>
  </si>
  <si>
    <t>Low irradiance amplifies negative effects of ocean acidification on recruitment of coralline algae communities</t>
  </si>
  <si>
    <t>10.3354/MEPS13829</t>
  </si>
  <si>
    <t>https://www.scopus.com/inward/record.uri?eid=2-s2.0-85142353627&amp;doi=10.3354%2fMEPS13829&amp;partnerID=40&amp;md5=798cdf09855c5a86aae08915146d5c8c</t>
  </si>
  <si>
    <t>2-s2.0-85142353627</t>
  </si>
  <si>
    <t>Kolzenburg R.; D'Amore F.; McCoy S.J.; Ragazzola F.</t>
  </si>
  <si>
    <t>Kolzenburg, Regina (57194422795); D'Amore, Francesco (58336025600); McCoy, Sophie J. (39961755700); Ragazzola, Federica (55295877300)</t>
  </si>
  <si>
    <t>57194422795; 58336025600; 39961755700; 55295877300</t>
  </si>
  <si>
    <t>Marginal populations show physiological adaptations and resilience to future climatic changes across a North Atlantic distribution</t>
  </si>
  <si>
    <t>Environmental and Experimental Botany</t>
  </si>
  <si>
    <t>10.1016/j.envexpbot.2021.104522</t>
  </si>
  <si>
    <t>https://www.scopus.com/inward/record.uri?eid=2-s2.0-85106349027&amp;doi=10.1016%2fj.envexpbot.2021.104522&amp;partnerID=40&amp;md5=d376a19d6c428a8ebf0d85c19097dfa0</t>
  </si>
  <si>
    <t>2-s2.0-85106349027</t>
  </si>
  <si>
    <t>Krayesky-Self S.; Schmidt W.E.; Phung D.; Henry C.; Sauvage T.; Camacho O.; Felgenhauer B.E.; Fredericq S.</t>
  </si>
  <si>
    <t>Krayesky-Self, Sherry (57144612400); Schmidt, William E. (56272645700); Phung, Delena (57193802678); Henry, Caroline (57193803420); Sauvage, Thomas (7004687970); Camacho, Olga (55496440600); Felgenhauer, Bruce E. (6603845710); Fredericq, Suzanne (6701924801)</t>
  </si>
  <si>
    <t>57144612400; 56272645700; 57193802678; 57193803420; 7004687970; 55496440600; 6603845710; 6701924801</t>
  </si>
  <si>
    <t>Eukaryotic Life Inhabits Rhodolith-forming Coralline Algae (Hapalidiales, Rhodophyta), Remarkable Marine Benthic Microhabitats</t>
  </si>
  <si>
    <t>10.1038/srep45850</t>
  </si>
  <si>
    <t>https://www.scopus.com/inward/record.uri?eid=2-s2.0-85016770877&amp;doi=10.1038%2fsrep45850&amp;partnerID=40&amp;md5=6abd5af2d21a57e6a373037fcacc44bf</t>
  </si>
  <si>
    <t>2-s2.0-85016770877</t>
  </si>
  <si>
    <t>Lambre M.E.; López C.; Acha-Araico B.; Clemente S.</t>
  </si>
  <si>
    <t>Lambre, María Elisa (57205731957); López, Cataixa (55538459300); Acha-Araico, Belén (58966566900); Clemente, Sabrina (14626073200)</t>
  </si>
  <si>
    <t>57205731957; 55538459300; 58966566900; 14626073200</t>
  </si>
  <si>
    <t>Effects of macroalgae and sea urchin grazing pressure on zoantharians growth under laboratory conditions</t>
  </si>
  <si>
    <t>10.1016/j.marenvres.2024.106534</t>
  </si>
  <si>
    <t>https://www.scopus.com/inward/record.uri?eid=2-s2.0-85193010568&amp;doi=10.1016%2fj.marenvres.2024.106534&amp;partnerID=40&amp;md5=5573ced48340c591f60451905435cff6</t>
  </si>
  <si>
    <t>2-s2.0-85193010568</t>
  </si>
  <si>
    <t>Lang B.J.; Caballes C.F.; Uthicke S.; Doll P.C.; Donelson J.M.; Pratchett M.S.</t>
  </si>
  <si>
    <t>Lang, Bethan J. (57202961223); Caballes, Ciemon F. (16202117300); Uthicke, Sven (6603938554); Doll, Peter C. (57221773336); Donelson, Jennifer M. (24279712700); Pratchett, Morgan S. (6602290689)</t>
  </si>
  <si>
    <t>57202961223; 16202117300; 6603938554; 57221773336; 24279712700; 6602290689</t>
  </si>
  <si>
    <t>Impacts of ocean warming on the settlement success and post-settlement survival of Pacific crown-of-thorns starfish (Acanthaster cf. solaris)</t>
  </si>
  <si>
    <t>10.1007/s00338-022-02314-y</t>
  </si>
  <si>
    <t>https://www.scopus.com/inward/record.uri?eid=2-s2.0-85142301776&amp;doi=10.1007%2fs00338-022-02314-y&amp;partnerID=40&amp;md5=ad37a4bc1bc60b9ccda3ed07233896ad</t>
  </si>
  <si>
    <t>2-s2.0-85142301776</t>
  </si>
  <si>
    <t>Lebrun A.; Comeau S.; Gazeau F.; Gattuso J.-P.</t>
  </si>
  <si>
    <t>Lebrun, Anaïs (57346158200); Comeau, Steeve (35811982200); Gazeau, Frédéric (6603760784); Gattuso, Jean-Pierre (7005742064)</t>
  </si>
  <si>
    <t>57346158200; 35811982200; 6603760784; 7005742064</t>
  </si>
  <si>
    <t>Impact of climate change on Arctic macroalgal communities</t>
  </si>
  <si>
    <t>Global and Planetary Change</t>
  </si>
  <si>
    <t>10.1016/j.gloplacha.2022.103980</t>
  </si>
  <si>
    <t>https://www.scopus.com/inward/record.uri?eid=2-s2.0-85141751858&amp;doi=10.1016%2fj.gloplacha.2022.103980&amp;partnerID=40&amp;md5=a32a5e4bfbd0dc4752f7d18b755d4f8f</t>
  </si>
  <si>
    <t>2-s2.0-85141751858</t>
  </si>
  <si>
    <t>Lei X.; Jiang L.; Zhang Y.; Zhou G.; Lian J.; Huang H.</t>
  </si>
  <si>
    <t>Lei, Xinming (55499085700); Jiang, Lei (56687936500); Zhang, Yuyang (57911372200); Zhou, Guowei (53985983600); Lian, Jiansheng (7202008240); Huang, Hui (56183062800)</t>
  </si>
  <si>
    <t>55499085700; 56687936500; 57911372200; 53985983600; 7202008240; 56183062800</t>
  </si>
  <si>
    <t>Response of coralline algae Porolithon onkodes to elevated seawater temperature and reduced pH</t>
  </si>
  <si>
    <t>Acta Oceanologica Sinica</t>
  </si>
  <si>
    <t>10.1007/s13131-020-1548-6</t>
  </si>
  <si>
    <t>https://www.scopus.com/inward/record.uri?eid=2-s2.0-85080132156&amp;doi=10.1007%2fs13131-020-1548-6&amp;partnerID=40&amp;md5=403e4b54d6a4702cea8c8be7379721d7</t>
  </si>
  <si>
    <t>2-s2.0-85080132156</t>
  </si>
  <si>
    <t>Lewis B.; Diaz-Pulido G.</t>
  </si>
  <si>
    <t>Lewis, Bonnie (57193417039); Diaz-Pulido, Guillermo (6602495853)</t>
  </si>
  <si>
    <t>57193417039; 6602495853</t>
  </si>
  <si>
    <t>Suitability of three fluorochrome markers for obtaining in situ growth rates of coralline algae</t>
  </si>
  <si>
    <t>10.1016/j.jembe.2017.02.004</t>
  </si>
  <si>
    <t>https://www.scopus.com/inward/record.uri?eid=2-s2.0-85013756463&amp;doi=10.1016%2fj.jembe.2017.02.004&amp;partnerID=40&amp;md5=c804aaba32db722afa0c27e4ed9f8f8d</t>
  </si>
  <si>
    <t>2-s2.0-85013756463</t>
  </si>
  <si>
    <t>Lewis B.; Kennedy E.V.; Diaz-Pulido G.</t>
  </si>
  <si>
    <t>Lewis, Bonnie (57193417039); Kennedy, Emma V. (36456877700); Diaz-Pulido, Guillermo (6602495853)</t>
  </si>
  <si>
    <t>57193417039; 36456877700; 6602495853</t>
  </si>
  <si>
    <t>Seasonal growth and calcification of a reef-building crustose coralline alga on the Great Barrier Reef</t>
  </si>
  <si>
    <t>10.3354/meps12074</t>
  </si>
  <si>
    <t>https://www.scopus.com/inward/record.uri?eid=2-s2.0-85020470734&amp;doi=10.3354%2fmeps12074&amp;partnerID=40&amp;md5=942b607c290d1fb9ee0b9edf1ee8fd03</t>
  </si>
  <si>
    <t>2-s2.0-85020470734</t>
  </si>
  <si>
    <t>Li H.; Moon H.; Kang E.J.; Kim J.-M.; Kim M.; Lee K.; Kwak C.-W.; Kim H.; Kim I.-N.; Park K.Y.; Lee Y.K.; Jin J.W.; Edwards M.S.; Kim J.-H.</t>
  </si>
  <si>
    <t>Li, Huiru (57696775900); Moon, Hanbi (57217092185); Kang, Eun Ju (55604032700); Kim, Ja-Myung (14060093900); Kim, Miok (55686307900); Lee, Kitack (7501496581); Kwak, Cheol-Woo (57696776000); Kim, Haryun (56181009800); Kim, Il-Nam (27171337900); Park, Ki Yeol (57696460200); Lee, Young Kweon (57696776100); Jin, Ji Woong (57697394000); Edwards, Matthew S. (57214385326); Kim, Ju-Hyoung (36446122900)</t>
  </si>
  <si>
    <t>57696775900; 57217092185; 55604032700; 14060093900; 55686307900; 7501496581; 57696776000; 56181009800; 27171337900; 57696460200; 57696776100; 57697394000; 57214385326; 36446122900</t>
  </si>
  <si>
    <t>The Diel and Seasonal Heterogeneity of Carbonate Chemistry and Dissolved Oxygen in Three Types of Macroalgal Habitats</t>
  </si>
  <si>
    <t>10.3389/fmars.2022.857153</t>
  </si>
  <si>
    <t>https://www.scopus.com/inward/record.uri?eid=2-s2.0-85130271511&amp;doi=10.3389%2ffmars.2022.857153&amp;partnerID=40&amp;md5=55b8b2eac1a65904a6a139a62e33d9f6</t>
  </si>
  <si>
    <t>2-s2.0-85130271511</t>
  </si>
  <si>
    <t>Li S.; Zhu J.; Jin X.; Feng Y.; Jiao N.; Zhang W.</t>
  </si>
  <si>
    <t>Li, Shiqing (59233652500); Zhu, Junwei (57491617400); Jin, Xiaobo (57190954597); Feng, Yuanyuan (55184205700); Jiao, Nianzhi (6701329775); Zhang, Wenjing (57214907878)</t>
  </si>
  <si>
    <t>59233652500; 57491617400; 57190954597; 55184205700; 6701329775; 57214907878</t>
  </si>
  <si>
    <t>Multifaceted Contributions of Coccolithophores to Ocean Carbon Export</t>
  </si>
  <si>
    <t>Ocean-Land-Atmosphere Research</t>
  </si>
  <si>
    <t>10.34133/olar.0049</t>
  </si>
  <si>
    <t>https://www.scopus.com/inward/record.uri?eid=2-s2.0-85199567958&amp;doi=10.34133%2folar.0049&amp;partnerID=40&amp;md5=0d076e8605a59fc9d59bb3de4ff97a5b</t>
  </si>
  <si>
    <t>2-s2.0-85199567958</t>
  </si>
  <si>
    <t>Lin S.-M.; Nelson W.; Huisman J.M.</t>
  </si>
  <si>
    <t>Lin, Showe-Mei (7407612097); Nelson, Wendy (7401693916); Huisman, John M. (7102537382)</t>
  </si>
  <si>
    <t>7407612097; 7401693916; 7102537382</t>
  </si>
  <si>
    <t>Species diversity and ecological roles of marine calcified macroalgae, with an emphasis on coralline algae in the western Pacific Ocean</t>
  </si>
  <si>
    <t>10.1080/00318884.2023.2287363</t>
  </si>
  <si>
    <t>https://www.scopus.com/inward/record.uri?eid=2-s2.0-85179681316&amp;doi=10.1080%2f00318884.2023.2287363&amp;partnerID=40&amp;md5=120000166d4a02da17f7488efd36117e</t>
  </si>
  <si>
    <t>Editorial</t>
  </si>
  <si>
    <t>2-s2.0-85179681316</t>
  </si>
  <si>
    <t>Liu Y.-W.; Eagle R.A.; Aciego S.M.; Gilmore R.E.; Ries J.B.</t>
  </si>
  <si>
    <t>Liu, Yi-Wei (55789348300); Eagle, Robert A. (7102471083); Aciego, Sarah M. (6506731793); Gilmore, Rosaleen E. (57203130393); Ries, Justin B. (7006449529)</t>
  </si>
  <si>
    <t>55789348300; 7102471083; 6506731793; 57203130393; 7006449529</t>
  </si>
  <si>
    <t>A coastal coccolithophore maintains pH homeostasis and switches carbon sources in response to ocean acidification</t>
  </si>
  <si>
    <t>Nature Communications</t>
  </si>
  <si>
    <t>10.1038/s41467-018-04463-7</t>
  </si>
  <si>
    <t>https://www.scopus.com/inward/record.uri?eid=2-s2.0-85050639899&amp;doi=10.1038%2fs41467-018-04463-7&amp;partnerID=40&amp;md5=8af920e972da326bdadb6172fe846e9e</t>
  </si>
  <si>
    <t>2-s2.0-85050639899</t>
  </si>
  <si>
    <t>MacDonald E.; Foster G.L.; Standish C.D.; Trend J.; Page T.M.; Kamenos N.A.</t>
  </si>
  <si>
    <t>MacDonald, Ellen (57190960393); Foster, Gavin L. (7403211753); Standish, Christopher D. (55566816600); Trend, Jacob (58102213900); Page, Tessa M. (57210862931); Kamenos, Nicholas A. (6603135083)</t>
  </si>
  <si>
    <t>57190960393; 7403211753; 55566816600; 58102213900; 57210862931; 6603135083</t>
  </si>
  <si>
    <t>Historic ocean acidification of Loch Sween revealed by correlative geochemical imaging and high-resolution boron isotope analysis of Boreolithothamniom cf. soriferum</t>
  </si>
  <si>
    <t>Earth and Planetary Science Letters</t>
  </si>
  <si>
    <t>10.1016/j.epsl.2024.118976</t>
  </si>
  <si>
    <t>https://www.scopus.com/inward/record.uri?eid=2-s2.0-85203447224&amp;doi=10.1016%2fj.epsl.2024.118976&amp;partnerID=40&amp;md5=9610396a142f65b0080a61c280332825</t>
  </si>
  <si>
    <t>2-s2.0-85203447224</t>
  </si>
  <si>
    <t>Manning J.C.; Carpenter R.C.; Miranda E.A.</t>
  </si>
  <si>
    <t>Manning, Joshua C. (57210887803); Carpenter, Robert C. (7402582700); Miranda, Elena A. (35240887100)</t>
  </si>
  <si>
    <t>57210887803; 7402582700; 35240887100</t>
  </si>
  <si>
    <t>Ocean acidification reduces net calcification and wound healing in the tropical crustose coralline alga, Porolithon onkodes (Corallinales, Rhodophyta)</t>
  </si>
  <si>
    <t>10.1016/j.jembe.2019.151225</t>
  </si>
  <si>
    <t>https://www.scopus.com/inward/record.uri?eid=2-s2.0-85071985137&amp;doi=10.1016%2fj.jembe.2019.151225&amp;partnerID=40&amp;md5=568f5ae8891427534e0b318163ffe90b</t>
  </si>
  <si>
    <t>2-s2.0-85071985137</t>
  </si>
  <si>
    <t>Marchese F.; Bracchi V.A.; Lisi G.; Basso D.; Corselli C.; Savini A.</t>
  </si>
  <si>
    <t>Marchese, Fabio (56067983600); Bracchi, Valentina Alice (55035483600); Lisi, Giulia (57214910643); Basso, Daniela (58502517500); Corselli, Cesare (6603560017); Savini, Alessandra (8383758600)</t>
  </si>
  <si>
    <t>56067983600; 55035483600; 57214910643; 58502517500; 6603560017; 8383758600</t>
  </si>
  <si>
    <t>Assessing fine-scale distribution and volume of mediterranean algal reefs through terrain analysis of multibeam bathymetric data. A case study in the southern adriatic continental shelf</t>
  </si>
  <si>
    <t>Water (Switzerland)</t>
  </si>
  <si>
    <t>10.3390/w12010157</t>
  </si>
  <si>
    <t>https://www.scopus.com/inward/record.uri?eid=2-s2.0-85079488349&amp;doi=10.3390%2fw12010157&amp;partnerID=40&amp;md5=11a3eb9c0cf1bbf2cbf35e6460c9c927</t>
  </si>
  <si>
    <t>2-s2.0-85079488349</t>
  </si>
  <si>
    <t>Marchini A.; Ragazzola F.; Vasapollo C.; Castelli A.; Cerrati G.; Gazzola F.; Jiang C.; Langeneck J.; Manauzzi M.C.; Musco L.; Nannini M.; Zekonyte J.; Lombardi C.</t>
  </si>
  <si>
    <t>Marchini, Agnese (7004194293); Ragazzola, Federica (55295877300); Vasapollo, Claudio (40561828000); Castelli, Alberto (7006863274); Cerrati, Gabriella (9734565700); Gazzola, Federica (57208656421); Jiang, Chulin (57203818923); Langeneck, Joachim (55597975200); Manauzzi, Maria Chiara (57208643076); Musco, Luigi (6506160642); Nannini, Matteo (56651989000); Zekonyte, Jurgita (6506237190); Lombardi, Chiara (24436767000)</t>
  </si>
  <si>
    <t>7004194293; 55295877300; 40561828000; 7006863274; 9734565700; 57208656421; 57203818923; 55597975200; 57208643076; 6506160642; 56651989000; 6506237190; 24436767000</t>
  </si>
  <si>
    <t>Intertidal mediterranean coralline algae habitat is expecting a shift toward a reduced growth and a simplified associated fauna under climate change</t>
  </si>
  <si>
    <t>10.3389/fmars.2019.00106</t>
  </si>
  <si>
    <t>https://www.scopus.com/inward/record.uri?eid=2-s2.0-85065438707&amp;doi=10.3389%2ffmars.2019.00106&amp;partnerID=40&amp;md5=9cb0ddd77abcb34aa63986f21ca90987</t>
  </si>
  <si>
    <t>2-s2.0-85065438707</t>
  </si>
  <si>
    <t>Marques J.A.; Flores F.; Patel F.; Bianchini A.; Uthicke S.; Negri A.P.</t>
  </si>
  <si>
    <t>Marques, Joseane A. (57192995293); Flores, Florita (35181305300); Patel, Frances (55117571500); Bianchini, Adalto (7004945547); Uthicke, Sven (6603938554); Negri, Andrew P. (7101736006)</t>
  </si>
  <si>
    <t>57192995293; 35181305300; 55117571500; 7004945547; 6603938554; 7101736006</t>
  </si>
  <si>
    <t>Acclimation history modulates effect size of calcareous algae (Halimeda opuntia) to herbicide exposure under future climate scenarios</t>
  </si>
  <si>
    <t>Science of the Total Environment</t>
  </si>
  <si>
    <t>10.1016/j.scitotenv.2020.140308</t>
  </si>
  <si>
    <t>https://www.scopus.com/inward/record.uri?eid=2-s2.0-85086994246&amp;doi=10.1016%2fj.scitotenv.2020.140308&amp;partnerID=40&amp;md5=f6867befabb184b26ff973faf8049286</t>
  </si>
  <si>
    <t>2-s2.0-85086994246</t>
  </si>
  <si>
    <t>Martin S.; Hall-Spencer J.M.</t>
  </si>
  <si>
    <t>Martin, Sophie (57225842348); Hall-Spencer, Jason M. (6603382752)</t>
  </si>
  <si>
    <t>57225842348; 6603382752</t>
  </si>
  <si>
    <t>Effects of ocean warming and acidification on rhodolith/maërl beds</t>
  </si>
  <si>
    <t>10.1007/978-3-319-29315-8_3</t>
  </si>
  <si>
    <t>https://www.scopus.com/inward/record.uri?eid=2-s2.0-85077003670&amp;doi=10.1007%2f978-3-319-29315-8_3&amp;partnerID=40&amp;md5=f29f54791a7f18fd158a7bf54f976c06</t>
  </si>
  <si>
    <t>2-s2.0-85077003670</t>
  </si>
  <si>
    <t>Martone P.T.; Schipper S.R.; Froese T.; Bretner J.; DeMong A.; Eastham T.M.</t>
  </si>
  <si>
    <t>Martone, Patrick T. (13907752100); Schipper, Soren R. (57221737568); Froese, Tyrel (57221729528); Bretner, Janessa (57221725660); DeMong, Alexis (57221736639); Eastham, Tao M. (57216550335)</t>
  </si>
  <si>
    <t>13907752100; 57221737568; 57221729528; 57221725660; 57221736639; 57216550335</t>
  </si>
  <si>
    <t>Calcification does not necessarily protect articulated coralline algae from urchin grazing</t>
  </si>
  <si>
    <t>10.1016/j.jembe.2021.151513</t>
  </si>
  <si>
    <t>https://www.scopus.com/inward/record.uri?eid=2-s2.0-85099951153&amp;doi=10.1016%2fj.jembe.2021.151513&amp;partnerID=40&amp;md5=2eea73a823d0980fecf92619aa5958d1</t>
  </si>
  <si>
    <t>2-s2.0-85099951153</t>
  </si>
  <si>
    <t>McCoy S.J.; Kamenos N.A.</t>
  </si>
  <si>
    <t>McCoy, Sophie J. (39961755700); Kamenos, Nicholas A. (6603135083)</t>
  </si>
  <si>
    <t>39961755700; 6603135083</t>
  </si>
  <si>
    <t>Coralline algal skeletal mineralogy affects grazer impacts</t>
  </si>
  <si>
    <t>10.1111/gcb.14370</t>
  </si>
  <si>
    <t>https://www.scopus.com/inward/record.uri?eid=2-s2.0-85050622913&amp;doi=10.1111%2fgcb.14370&amp;partnerID=40&amp;md5=3459baf0f74c63e6d029a5a08ad44d26</t>
  </si>
  <si>
    <t>2-s2.0-85050622913</t>
  </si>
  <si>
    <t>McNicholl C.; Koch M.S.; Hofmann L.C.</t>
  </si>
  <si>
    <t>McNicholl, C. (56310710000); Koch, M.S. (7401817838); Hofmann, L.C. (54684192700)</t>
  </si>
  <si>
    <t>56310710000; 7401817838; 54684192700</t>
  </si>
  <si>
    <t>Photosynthesis and light-dependent proton pumps increase boundary layer pH in tropical macroalgae: A proposed mechanism to sustain calcification under ocean acidification</t>
  </si>
  <si>
    <t>10.1016/j.jembe.2019.151208</t>
  </si>
  <si>
    <t>https://www.scopus.com/inward/record.uri?eid=2-s2.0-85073731821&amp;doi=10.1016%2fj.jembe.2019.151208&amp;partnerID=40&amp;md5=098d2c3d35d59484a7e388e275fa9adf</t>
  </si>
  <si>
    <t>2-s2.0-85073731821</t>
  </si>
  <si>
    <t>McNicholl C.; Koch M.S.; Swarzenski P.W.; Oberhaensli F.R.; Taylor A.; Batista M.G.; Metian M.</t>
  </si>
  <si>
    <t>McNicholl, C. (56310710000); Koch, M.S. (7401817838); Swarzenski, P.W. (6602074836); Oberhaensli, F.R. (56202168100); Taylor, A. (57214594648); Batista, M. Gómez (23088344000); Metian, M. (13402858200)</t>
  </si>
  <si>
    <t>56310710000; 7401817838; 6602074836; 56202168100; 57214594648; 23088344000; 13402858200</t>
  </si>
  <si>
    <t>Ocean acidification effects on calcification and dissolution in tropical reef macroalgae</t>
  </si>
  <si>
    <t>10.1007/s00338-020-01991-x</t>
  </si>
  <si>
    <t>https://www.scopus.com/inward/record.uri?eid=2-s2.0-85089911225&amp;doi=10.1007%2fs00338-020-01991-x&amp;partnerID=40&amp;md5=20591227add4b842fc87fd7c2963f244</t>
  </si>
  <si>
    <t>2-s2.0-85089911225</t>
  </si>
  <si>
    <t>Mecca S.; Casoli E.; Ardizzone G.; Gambi M.C.</t>
  </si>
  <si>
    <t>Mecca, Silvia (57217019229); Casoli, Edoardo (56964186600); Ardizzone, Giandomenico (7003673001); Gambi, Maria Cristina (7003483154)</t>
  </si>
  <si>
    <t>57217019229; 56964186600; 7003673001; 7003483154</t>
  </si>
  <si>
    <t>Effects of ocean acidification on phenology and epiphytes of the seagrass Posidonia oceanica at two CO2 vent systems of Ischia (Italy)</t>
  </si>
  <si>
    <t>Mediterranean Marine Science</t>
  </si>
  <si>
    <t>10.12681/MMS.20795</t>
  </si>
  <si>
    <t>https://www.scopus.com/inward/record.uri?eid=2-s2.0-85085755623&amp;doi=10.12681%2fMMS.20795&amp;partnerID=40&amp;md5=e78d1fd4c657fc07320dab2f9da56309</t>
  </si>
  <si>
    <t>2-s2.0-85085755623</t>
  </si>
  <si>
    <t>Melbourne L.A.; Hernández-Kantún J.J.; Russell S.; Brodie J.</t>
  </si>
  <si>
    <t>Melbourne, Leanne A. (56904290100); Hernández-Kantún, Jazmin J. (26654273800); Russell, Stephen (55429278400); Brodie, Juliet (7102849475)</t>
  </si>
  <si>
    <t>56904290100; 26654273800; 55429278400; 7102849475</t>
  </si>
  <si>
    <t>There is more to maerl than meets the eye: DNA barcoding reveals a new species in Britain, Lithothamnion erinaceum sp. nov. (Hapalidiales, Rhodophyta)</t>
  </si>
  <si>
    <t>European Journal of Phycology</t>
  </si>
  <si>
    <t>10.1080/09670262.2016.1269953</t>
  </si>
  <si>
    <t>https://www.scopus.com/inward/record.uri?eid=2-s2.0-85013393643&amp;doi=10.1080%2f09670262.2016.1269953&amp;partnerID=40&amp;md5=ba403ef6a9c34145b0cafb16bb143bd6</t>
  </si>
  <si>
    <t>2-s2.0-85013393643</t>
  </si>
  <si>
    <t>Meyer F.W.; Schubert N.; Diele K.; Teichberg M.; Wild C.; Enríquez S.</t>
  </si>
  <si>
    <t>Meyer, Friedrich W. (55939365300); Schubert, Nadine (15623791900); Diele, Karen (14010797400); Teichberg, Mirta (6507816936); Wild, Christian (35320721300); Enríquez, Susana (7003654282)</t>
  </si>
  <si>
    <t>55939365300; 15623791900; 14010797400; 6507816936; 35320721300; 7003654282</t>
  </si>
  <si>
    <t>Effect of inorganic and organic carbon enrichments (DIC and DOC) on the photosynthesis and calcification rates of two calcifying green algae from a Caribbean reef lagoon</t>
  </si>
  <si>
    <t>e0160268</t>
  </si>
  <si>
    <t>10.1371/journal.pone.0160268</t>
  </si>
  <si>
    <t>https://www.scopus.com/inward/record.uri?eid=2-s2.0-84982262081&amp;doi=10.1371%2fjournal.pone.0160268&amp;partnerID=40&amp;md5=761e06d6510cad32daf8c264c0998c24</t>
  </si>
  <si>
    <t>2-s2.0-84982262081</t>
  </si>
  <si>
    <t>Meyer F.W.; Vogel N.; Teichberg M.; Uthicke S.; Wild C.</t>
  </si>
  <si>
    <t>Meyer, Friedrich Wilhelm (55939365300); Vogel, Nikolas (54404247600); Teichberg, Mirta (6507816936); Uthicke, Sven (6603938554); Wild, Christian (35320721300)</t>
  </si>
  <si>
    <t>55939365300; 54404247600; 6507816936; 6603938554; 35320721300</t>
  </si>
  <si>
    <t>The physiological response of two green calcifying algae from the Great Barrier Reef towards high dissolved inorganic and organic carbon (DIC and DOC) availability</t>
  </si>
  <si>
    <t>e0133596</t>
  </si>
  <si>
    <t>10.1371/journal.pone.0133596</t>
  </si>
  <si>
    <t>https://www.scopus.com/inward/record.uri?eid=2-s2.0-84943176779&amp;doi=10.1371%2fjournal.pone.0133596&amp;partnerID=40&amp;md5=5c3c78bafd0e77ddc01f7e56ac3ac428</t>
  </si>
  <si>
    <t>2-s2.0-84943176779</t>
  </si>
  <si>
    <t>Milazzo M.; Alessi C.; Quattrocchi F.; Chemello R.; D'Agostaro R.; Gil J.; Vaccaro A.M.; Mirto S.; Gristina M.; Badalamenti F.</t>
  </si>
  <si>
    <t>Milazzo, M. (7005837537); Alessi, C. (56100644600); Quattrocchi, F. (57190287819); Chemello, R. (6603179323); D'Agostaro, R. (57195285469); Gil, J. (59269805100); Vaccaro, A.M. (8589319900); Mirto, S. (7004872222); Gristina, M. (8066909800); Badalamenti, F. (6601967272)</t>
  </si>
  <si>
    <t>7005837537; 56100644600; 57190287819; 6603179323; 57195285469; 59269805100; 8589319900; 7004872222; 8066909800; 6601967272</t>
  </si>
  <si>
    <t>Biogenic habitat shifts under long-term ocean acidification show nonlinear community responses and unbalanced functions of associated invertebrates</t>
  </si>
  <si>
    <t>10.1016/j.scitotenv.2019.02.391</t>
  </si>
  <si>
    <t>https://www.scopus.com/inward/record.uri?eid=2-s2.0-85062077172&amp;doi=10.1016%2fj.scitotenv.2019.02.391&amp;partnerID=40&amp;md5=54dfc244826f7c0195bcaa9d47d7c37d</t>
  </si>
  <si>
    <t>2-s2.0-85062077172</t>
  </si>
  <si>
    <t>Book, no data</t>
  </si>
  <si>
    <t>Milazzo M.; Fine M.; La Marca E.C.; Alessi C.; Chemello R.</t>
  </si>
  <si>
    <t>Milazzo, Marco (7005837537); Fine, Maoz (7202778352); La Marca, Emanuela Claudia (56430992300); Alessi, Cinzia (56100644600); Chemello, Renato (6603179323)</t>
  </si>
  <si>
    <t>7005837537; 7202778352; 56430992300; 56100644600; 6603179323</t>
  </si>
  <si>
    <t>Drawing the line at neglected marine ecosystems: Ecology of vermetid reefs in a changing ocean</t>
  </si>
  <si>
    <t>10.1007/978-3-319-21012-4_9</t>
  </si>
  <si>
    <t>https://www.scopus.com/inward/record.uri?eid=2-s2.0-85046563883&amp;doi=10.1007%2f978-3-319-21012-4_9&amp;partnerID=40&amp;md5=f314ec534ea0c726b8f6459e6293199f</t>
  </si>
  <si>
    <t>2-s2.0-85046563883</t>
  </si>
  <si>
    <t>Mirasole A.; Badalamenti F.; Di Franco A.; Gambi M.C.; Teixidó N.</t>
  </si>
  <si>
    <t>Mirasole, Alice (57195530990); Badalamenti, Fabio (6601967272); Di Franco, Antonio (24823878600); Gambi, Maria Cristina (7003483154); Teixidó, Nuria (11839568800)</t>
  </si>
  <si>
    <t>57195530990; 6601967272; 24823878600; 7003483154; 11839568800</t>
  </si>
  <si>
    <t>Boosted fish abundance associated with Posidonia oceanica meadows in temperate shallow CO2 vents</t>
  </si>
  <si>
    <t>10.1016/j.scitotenv.2021.145438</t>
  </si>
  <si>
    <t>https://www.scopus.com/inward/record.uri?eid=2-s2.0-85100434739&amp;doi=10.1016%2fj.scitotenv.2021.145438&amp;partnerID=40&amp;md5=d29655477988369871fb43327abbba2e</t>
  </si>
  <si>
    <t>2-s2.0-85100434739</t>
  </si>
  <si>
    <t>Monserrat M.; Comeau S.; Verdura J.; Alliouane S.; Spennato G.; Priouzeau F.; Romero G.; Mangialajo L.</t>
  </si>
  <si>
    <t>Monserrat, Margalida (57447539500); Comeau, Steeve (35811982200); Verdura, Jana (57191275887); Alliouane, Samir (36664142000); Spennato, Guillaume (6506993311); Priouzeau, Fabrice (7801419262); Romero, Gilbers (57943520600); Mangialajo, Luisa (15069282800)</t>
  </si>
  <si>
    <t>57447539500; 35811982200; 57191275887; 36664142000; 6506993311; 7801419262; 57943520600; 15069282800</t>
  </si>
  <si>
    <t>Climate change and species facilitation affect the recruitment of macroalgal marine forests</t>
  </si>
  <si>
    <t>10.1038/s41598-022-22845-2</t>
  </si>
  <si>
    <t>https://www.scopus.com/inward/record.uri?eid=2-s2.0-85140723611&amp;doi=10.1038%2fs41598-022-22845-2&amp;partnerID=40&amp;md5=0a10252d397aaca182b2b7de6fad1f10</t>
  </si>
  <si>
    <t>2-s2.0-85140723611</t>
  </si>
  <si>
    <t>Montie S.; Thomsen M.S.</t>
  </si>
  <si>
    <t>Montie, Shinae (57219598441); Thomsen, Mads S. (7201684589)</t>
  </si>
  <si>
    <t>57219598441; 7201684589</t>
  </si>
  <si>
    <t>Long-term community shifts driven by local extinction of an iconic foundation species following an extreme marine heatwave</t>
  </si>
  <si>
    <t>e10235</t>
  </si>
  <si>
    <t>10.1002/ece3.10235</t>
  </si>
  <si>
    <t>https://www.scopus.com/inward/record.uri?eid=2-s2.0-85163650677&amp;doi=10.1002%2fece3.10235&amp;partnerID=40&amp;md5=02de4f10198f0f238f8c253810db2b8c</t>
  </si>
  <si>
    <t>2-s2.0-85163650677</t>
  </si>
  <si>
    <t>Moore B.; Comeau S.; Bekaert M.; Cossais A.; Purdy A.; Larcombe E.; Puerzer F.; McCulloch M.T.; Cornwall C.E.</t>
  </si>
  <si>
    <t>Moore, B. (57203752991); Comeau, S. (35811982200); Bekaert, M. (57223365785); Cossais, A. (57223363109); Purdy, A. (57223365953); Larcombe, E. (57214103094); Puerzer, F. (57214134470); McCulloch, M.T. (7102869538); Cornwall, C.E. (36599949700)</t>
  </si>
  <si>
    <t>57203752991; 35811982200; 57223365785; 57223363109; 57223365953; 57214103094; 57214134470; 7102869538; 36599949700</t>
  </si>
  <si>
    <t>Rapid multi-generational acclimation of coralline algal reproductive structures to ocean acidification</t>
  </si>
  <si>
    <t>10.1098/rspb.2021.0130</t>
  </si>
  <si>
    <t>https://www.scopus.com/inward/record.uri?eid=2-s2.0-85105754492&amp;doi=10.1098%2frspb.2021.0130&amp;partnerID=40&amp;md5=49c674c2fa70ba77d24d5666dc78cd85</t>
  </si>
  <si>
    <t>2-s2.0-85105754492</t>
  </si>
  <si>
    <t>Nash M.C.; Adey W.</t>
  </si>
  <si>
    <t>Nash, Merinda C. (42861975400); Adey, Walter (7006736018)</t>
  </si>
  <si>
    <t>42861975400; 7006736018</t>
  </si>
  <si>
    <t xml:space="preserve">Multiple phases of mg-calcite in crustose coralline algae suggest caution for temperature proxy and ocean acidification assessment: lessons from the ultrastructure and biomineralization in Phymatolithon (Rhodophyta, Corallinales)1       </t>
  </si>
  <si>
    <t>10.1111/jpy.12559</t>
  </si>
  <si>
    <t>https://www.scopus.com/inward/record.uri?eid=2-s2.0-85031723224&amp;doi=10.1111%2fjpy.12559&amp;partnerID=40&amp;md5=30a719832ba70cf533ae9754918f52b0</t>
  </si>
  <si>
    <t>2-s2.0-85031723224</t>
  </si>
  <si>
    <t>Nelson W.; Neill K.</t>
  </si>
  <si>
    <t>Nelson, Wendy (7401693916); Neill, Kate (8775399300)</t>
  </si>
  <si>
    <t>7401693916; 8775399300</t>
  </si>
  <si>
    <t>South Pacific</t>
  </si>
  <si>
    <t>10.1007/978-3-319-29315-8_15</t>
  </si>
  <si>
    <t>https://www.scopus.com/inward/record.uri?eid=2-s2.0-85048859252&amp;doi=10.1007%2f978-3-319-29315-8_15&amp;partnerID=40&amp;md5=0b70645d2967ad7aa9c694fb84f8e202</t>
  </si>
  <si>
    <t>2-s2.0-85048859252</t>
  </si>
  <si>
    <t>Nogueira P.; Gambi M.C.; Vizzini S.; Califano G.; Tavares A.M.; Santos R.; Martínez-Crego B.</t>
  </si>
  <si>
    <t>Nogueira, Patricia (56374199700); Gambi, Maria Cristina (7003483154); Vizzini, Salvatrice (6602597485); Califano, Gianmaria (57192871486); Tavares, Ana Mafalda (57203900379); Santos, Rui (7201375018); Martínez-Crego, Begoña (16304833800)</t>
  </si>
  <si>
    <t>56374199700; 7003483154; 6602597485; 57192871486; 57203900379; 7201375018; 16304833800</t>
  </si>
  <si>
    <t>Altered epiphyte community and sea urchin diet in Posidonia oceanica meadows in the vicinity of volcanic CO2 vents</t>
  </si>
  <si>
    <t>10.1016/j.marenvres.2017.04.002</t>
  </si>
  <si>
    <t>https://www.scopus.com/inward/record.uri?eid=2-s2.0-85017449910&amp;doi=10.1016%2fj.marenvres.2017.04.002&amp;partnerID=40&amp;md5=6eeabce5f5a759f9495343800e0ddb31</t>
  </si>
  <si>
    <t>2-s2.0-85017449910</t>
  </si>
  <si>
    <t>Noonan S.H.C.; Kluibenschedl A.; Fabricius K.E.</t>
  </si>
  <si>
    <t>Noonan, Sam H. C. (55250236100); Kluibenschedl, Anna (56584533000); Fabricius, Katharina E. (7005896357)</t>
  </si>
  <si>
    <t>55250236100; 56584533000; 7005896357</t>
  </si>
  <si>
    <t>Ocean acidification alters early successional coral reef communities and their rates of community metabolism</t>
  </si>
  <si>
    <t>e0197130</t>
  </si>
  <si>
    <t>10.1371/journal.pone.0197130</t>
  </si>
  <si>
    <t>https://www.scopus.com/inward/record.uri?eid=2-s2.0-85047788064&amp;doi=10.1371%2fjournal.pone.0197130&amp;partnerID=40&amp;md5=ee137053ef2298272e26ae61c8ee47d7</t>
  </si>
  <si>
    <t>2-s2.0-85047788064</t>
  </si>
  <si>
    <t>O'Leary J.K.; Barry J.P.; Gabrielson P.W.; Rogers-Bennett L.; Potts D.C.; Palumbi S.R.; Micheli F.</t>
  </si>
  <si>
    <t>O'Leary, Jennifer K. (59157839900); Barry, James P. (7402082701); Gabrielson, Paul W. (14050091400); Rogers-Bennett, Laura (6603629871); Potts, Donald C. (7102258522); Palumbi, Stephen R. (7004573915); Micheli, Fiorenza (7101777512)</t>
  </si>
  <si>
    <t>59157839900; 7402082701; 14050091400; 6603629871; 7102258522; 7004573915; 7101777512</t>
  </si>
  <si>
    <t>Calcifying algae maintain settlement cues to larval abalone following algal exposure to extreme ocean acidification</t>
  </si>
  <si>
    <t>10.1038/s41598-017-05502-x</t>
  </si>
  <si>
    <t>https://www.scopus.com/inward/record.uri?eid=2-s2.0-85025129057&amp;doi=10.1038%2fs41598-017-05502-x&amp;partnerID=40&amp;md5=efaa3ba27027b5dd8c251f48989fa5e9</t>
  </si>
  <si>
    <t>2-s2.0-85025129057</t>
  </si>
  <si>
    <t>Ordoñez A.; Kennedy E.V.; Diaz-Pulido G.</t>
  </si>
  <si>
    <t>Ordoñez, Alexandra (56301165900); Kennedy, Emma V. (36456877700); Diaz-Pulido, Guillermo (6602495853)</t>
  </si>
  <si>
    <t>56301165900; 36456877700; 6602495853</t>
  </si>
  <si>
    <t>Reduced spore germination explains sensitivity of reef-building algae to climate change stressors</t>
  </si>
  <si>
    <t>e0189122</t>
  </si>
  <si>
    <t>10.1371/journal.pone.0189122</t>
  </si>
  <si>
    <t>https://www.scopus.com/inward/record.uri?eid=2-s2.0-85036620146&amp;doi=10.1371%2fjournal.pone.0189122&amp;partnerID=40&amp;md5=c24c6489646421459d2bacb7a63a3e13</t>
  </si>
  <si>
    <t>2-s2.0-85036620146</t>
  </si>
  <si>
    <t>Ordoñez A.; Wangpraseurt D.; Lyndby N.H.; Kühl M.; Diaz-Pulido G.</t>
  </si>
  <si>
    <t>Ordoñez, Alexandra (56301165900); Wangpraseurt, Daniel (54941426600); Lyndby, Niclas Heidelberg (57189460573); Kühl, Michael (7103086849); Diaz-Pulido, Guillermo (6602495853)</t>
  </si>
  <si>
    <t>56301165900; 54941426600; 57189460573; 7103086849; 6602495853</t>
  </si>
  <si>
    <t>Elevated CO2 leads to enhanced photosynthesis but decreased growth in early life stages of reef building coralline algae</t>
  </si>
  <si>
    <t>JAN</t>
  </si>
  <si>
    <t>10.3389/fmars.2018.00495</t>
  </si>
  <si>
    <t>https://www.scopus.com/inward/record.uri?eid=2-s2.0-85059741098&amp;doi=10.3389%2ffmars.2018.00495&amp;partnerID=40&amp;md5=5f14b1877f5114a5aa5b5f983c97a636</t>
  </si>
  <si>
    <t>2-s2.0-85059741098</t>
  </si>
  <si>
    <t>Review, qualitative results (calcification+production) table only</t>
  </si>
  <si>
    <t>Page H.N.; Bahr K.D.; Cyronak T.; Jewett E.B.; Johnson M.D.; Mccoy S.J.</t>
  </si>
  <si>
    <t>Page, Heather N. (55541819500); Bahr, Keisha D. (56179590900); Cyronak, Tyler (55538568800); Jewett, Elizabeth B. (11440340800); Johnson, Maggie D. (56134867400); Mccoy, Sophie J. (39961755700)</t>
  </si>
  <si>
    <t>55541819500; 56179590900; 55538568800; 11440340800; 56134867400; 39961755700</t>
  </si>
  <si>
    <t>Responses of benthic calcifying algae to ocean acidification differ between laboratory and field settings</t>
  </si>
  <si>
    <t>10.1093/icesjms/fsab232</t>
  </si>
  <si>
    <t>https://www.scopus.com/inward/record.uri?eid=2-s2.0-85125488507&amp;doi=10.1093%2ficesjms%2ffsab232&amp;partnerID=40&amp;md5=f076f29c275edd16b8e2e83177ab821c</t>
  </si>
  <si>
    <t>2-s2.0-85125488507</t>
  </si>
  <si>
    <t>Page H.N.; McCoy S.; Spencer R.G.M.; Burnham K.A.; Hewett C.; Johnson M.</t>
  </si>
  <si>
    <t>Page, Heather N. (55541819500); McCoy, Sophie (39961755700); Spencer, Robert G.M. (15063517300); Burnham, Katherine A. (57349376900); Hewett, Clay (57219551145); Johnson, Maggie (56134867400)</t>
  </si>
  <si>
    <t>55541819500; 39961755700; 15063517300; 57349376900; 57219551145; 56134867400</t>
  </si>
  <si>
    <t>Effects of ocean acidification on growth and photophysiology of two tropical reef macroalgae</t>
  </si>
  <si>
    <t>e0286661</t>
  </si>
  <si>
    <t>10.1371/journal.pone.0286661</t>
  </si>
  <si>
    <t>https://www.scopus.com/inward/record.uri?eid=2-s2.0-85177982312&amp;doi=10.1371%2fjournal.pone.0286661&amp;partnerID=40&amp;md5=04af96a1c7fcfb9b6c372c30e130d7d7</t>
  </si>
  <si>
    <t>2-s2.0-85177982312</t>
  </si>
  <si>
    <t>Page T.M.; Bergstrom E.; Diaz-Pulido G.</t>
  </si>
  <si>
    <t>Page, Tessa M. (57210862931); Bergstrom, Ellie (56459814200); Diaz-Pulido, Guillermo (6602495853)</t>
  </si>
  <si>
    <t>57210862931; 56459814200; 6602495853</t>
  </si>
  <si>
    <t>Acclimation History of Elevated Temperature Reduces the Tolerance of Coralline Algae to Additional Acute Thermal Stress</t>
  </si>
  <si>
    <t>10.3389/fmars.2021.660196</t>
  </si>
  <si>
    <t>https://www.scopus.com/inward/record.uri?eid=2-s2.0-85106145864&amp;doi=10.3389%2ffmars.2021.660196&amp;partnerID=40&amp;md5=51d0d250952c78da3243311e7cfdf8bf</t>
  </si>
  <si>
    <t>2-s2.0-85106145864</t>
  </si>
  <si>
    <t>Page T.M.; McDougall C.; Bar I.; Diaz-Pulido G.</t>
  </si>
  <si>
    <t>Page, Tessa M. (57210862931); McDougall, Carmel (56246009000); Bar, Ido (55651279800); Diaz-Pulido, Guillermo (6602495853)</t>
  </si>
  <si>
    <t>57210862931; 56246009000; 55651279800; 6602495853</t>
  </si>
  <si>
    <t>Transcriptomic stability or lability explains sensitivity to climate stressors in coralline algae</t>
  </si>
  <si>
    <t>10.1186/s12864-022-08931-9</t>
  </si>
  <si>
    <t>https://www.scopus.com/inward/record.uri?eid=2-s2.0-85140608253&amp;doi=10.1186%2fs12864-022-08931-9&amp;partnerID=40&amp;md5=3af98f5f29776b353ac7a7431ced0c53</t>
  </si>
  <si>
    <t>2-s2.0-85140608253</t>
  </si>
  <si>
    <t>Peach K.E.; Koch M.S.; Blackwelder P.L.</t>
  </si>
  <si>
    <t>Peach, K.E. (57147360400); Koch, M.S. (7401817838); Blackwelder, P.L. (6602300535)</t>
  </si>
  <si>
    <t>57147360400; 7401817838; 6602300535</t>
  </si>
  <si>
    <t>Effects of elevated pCO2 and irradiance on growth, photosynthesis and calcification in Halimeda discoidea</t>
  </si>
  <si>
    <t>10.3354/meps11591</t>
  </si>
  <si>
    <t>https://www.scopus.com/inward/record.uri?eid=2-s2.0-84959323089&amp;doi=10.3354%2fmeps11591&amp;partnerID=40&amp;md5=e659a0759b34ba54fcb91f454ba0ca5b</t>
  </si>
  <si>
    <t>2-s2.0-84959323089</t>
  </si>
  <si>
    <t>Peach K.E.; Koch M.S.; Blackwelder P.L.; Guerrero-Given D.; Kamasawa N.</t>
  </si>
  <si>
    <t>Peach, Katherine E. (57147360400); Koch, Marguerite S. (7401817838); Blackwelder, Patricia L. (6602300535); Guerrero-Given, Debbie (56239876700); Kamasawa, Naomi (6602889174)</t>
  </si>
  <si>
    <t>57147360400; 7401817838; 6602300535; 56239876700; 6602889174</t>
  </si>
  <si>
    <t>Primary utricle structure of six Halimeda species and potential relevance for ocean acidification tolerance</t>
  </si>
  <si>
    <t>10.1515/bot-2016-0055</t>
  </si>
  <si>
    <t>https://www.scopus.com/inward/record.uri?eid=2-s2.0-85012868840&amp;doi=10.1515%2fbot-2016-0055&amp;partnerID=40&amp;md5=87447dd14e4fdab83753896ec34079d8</t>
  </si>
  <si>
    <t>2-s2.0-85012868840</t>
  </si>
  <si>
    <t>Peach K.E.; Koch M.S.; Blackwelder P.L.; Manfrino C.</t>
  </si>
  <si>
    <t>Peach, Katherine E. (57147360400); Koch, Marguerite S. (7401817838); Blackwelder, Patricia L. (6602300535); Manfrino, Carrie (6506386258)</t>
  </si>
  <si>
    <t>57147360400; 7401817838; 6602300535; 6506386258</t>
  </si>
  <si>
    <t>Calcification and photophysiology responses to elevated pCO2 in six Halimeda species from contrasting irradiance environments on Little Cayman Island reefs</t>
  </si>
  <si>
    <t>10.1016/j.jembe.2016.09.008</t>
  </si>
  <si>
    <t>https://www.scopus.com/inward/record.uri?eid=2-s2.0-84991608405&amp;doi=10.1016%2fj.jembe.2016.09.008&amp;partnerID=40&amp;md5=a47cc8107096c5eca6a60d7d1d377250</t>
  </si>
  <si>
    <t>2-s2.0-84991608405</t>
  </si>
  <si>
    <t>Peña V.; Harvey B.P.; Agostini S.; Porzio L.; Milazzo M.; Horta P.; Le Gall L.; Hall-Spencer J.M.</t>
  </si>
  <si>
    <t>Peña, Viviana (24466727100); Harvey, Ben P. (55898301900); Agostini, Sylvain (40761035100); Porzio, Lucia (37017346000); Milazzo, Marco (7005837537); Horta, Paulo (24171027200); Le Gall, Line (6602764491); Hall-Spencer, Jason M. (6603382752)</t>
  </si>
  <si>
    <t>24466727100; 55898301900; 40761035100; 37017346000; 7005837537; 24171027200; 6602764491; 6603382752</t>
  </si>
  <si>
    <t>Major loss of coralline algal diversity in response to ocean acidification</t>
  </si>
  <si>
    <t>10.1111/gcb.15757</t>
  </si>
  <si>
    <t>https://www.scopus.com/inward/record.uri?eid=2-s2.0-85110214133&amp;doi=10.1111%2fgcb.15757&amp;partnerID=40&amp;md5=58c29c6d56c2c7037d5ad615a9ca29d4</t>
  </si>
  <si>
    <t>2-s2.0-85110214133</t>
  </si>
  <si>
    <t>Perrois G.; Jöst A.B.; Lee K.-T.; Pons L.M.T.; Yang H.-S.; Son Y.B.; Park H.-S.; Kang D.-H.; Kim T.</t>
  </si>
  <si>
    <t>Perrois, Garance (58290673500); Jöst, Anna B. (56323783600); Lee, Kyeong-Tae (57958140600); Pons, Leonard M. T. (58095539500); Yang, Hyun-Sung (36052190600); Son, Young Baek (25229524800); Park, Heung-Sik (35201700000); Kang, Do-Hyung (55741928600); Kim, Taihun (56805483800)</t>
  </si>
  <si>
    <t>58290673500; 56323783600; 57958140600; 58095539500; 36052190600; 25229524800; 35201700000; 55741928600; 56805483800</t>
  </si>
  <si>
    <t>Environmental impact on marginal coastal benthic communities within the Jeju Island, South Korea temperate transition zone</t>
  </si>
  <si>
    <t>10.3389/fmars.2024.1345518</t>
  </si>
  <si>
    <t>https://www.scopus.com/inward/record.uri?eid=2-s2.0-85191042473&amp;doi=10.3389%2ffmars.2024.1345518&amp;partnerID=40&amp;md5=151bcffc1ad9c0cf47a2b2efef2a22bb</t>
  </si>
  <si>
    <t>2-s2.0-85191042473</t>
  </si>
  <si>
    <t>Pinna F.; Caragnano A.; Piazzi L.; Ragazzola F.; Stipcich P.; Rindi F.; Ceccherelli G.</t>
  </si>
  <si>
    <t>Pinna, Federico (57219401421); Caragnano, Annalisa (26654708400); Piazzi, Luigi (7004315626); Ragazzola, Federica (55295877300); Stipcich, Patrizia (57215412745); Rindi, Fabio (57207224905); Ceccherelli, Giulia (6603799840)</t>
  </si>
  <si>
    <t>57219401421; 26654708400; 7004315626; 55295877300; 57215412745; 57207224905; 6603799840</t>
  </si>
  <si>
    <t>The Mediterranean bioconstructor Lithophyllum stictiforme shows adaptability to future warming</t>
  </si>
  <si>
    <t>10.3389/fmars.2022.930750</t>
  </si>
  <si>
    <t>https://www.scopus.com/inward/record.uri?eid=2-s2.0-85140774266&amp;doi=10.3389%2ffmars.2022.930750&amp;partnerID=40&amp;md5=948f425f3516d1742f2e89f77050c212</t>
  </si>
  <si>
    <t>2-s2.0-85140774266</t>
  </si>
  <si>
    <t>Porzio L.; Buia M.C.; Ferretti V.; Lorenti M.; Rossi M.; Trifuoggi M.; Vergara A.; Arena C.</t>
  </si>
  <si>
    <t>Porzio, Lucia (37017346000); Buia, Maria Cristina (6602284360); Ferretti, Viviana (57200658243); Lorenti, Maurizio (6603217090); Rossi, Manuela (55860799921); Trifuoggi, Marco (6603089197); Vergara, Alessandro (7007099221); Arena, Carmen (9939125300)</t>
  </si>
  <si>
    <t>37017346000; 6602284360; 57200658243; 6603217090; 55860799921; 6603089197; 7007099221; 9939125300</t>
  </si>
  <si>
    <t>Photosynthesis and mineralogy of Jania rubens at low pH/high pCO2: A future perspective</t>
  </si>
  <si>
    <t>628-629</t>
  </si>
  <si>
    <t>10.1016/j.scitotenv.2018.02.065</t>
  </si>
  <si>
    <t>https://www.scopus.com/inward/record.uri?eid=2-s2.0-85042084785&amp;doi=10.1016%2fj.scitotenv.2018.02.065&amp;partnerID=40&amp;md5=ea0ea1f37a0cdb2a522abf6aea6b21de</t>
  </si>
  <si>
    <t>2-s2.0-85042084785</t>
  </si>
  <si>
    <t>Porzio L.; Buia M.C.; Lorenti M.; Vitale E.; Amitrano C.; Arena C.</t>
  </si>
  <si>
    <t>Porzio, Lucia (37017346000); Buia, Maria Cristina (6602284360); Lorenti, Maurizio (6603217090); Vitale, Ermenegilda (57202330452); Amitrano, Chiara (57202330348); Arena, Carmen (9939125300)</t>
  </si>
  <si>
    <t>37017346000; 6602284360; 6603217090; 57202330452; 57202330348; 9939125300</t>
  </si>
  <si>
    <t>Ecophysiological response of Jania rubens (Corallinaceae) to ocean acidification</t>
  </si>
  <si>
    <t>Rendiconti Lincei</t>
  </si>
  <si>
    <t>10.1007/s12210-018-0719-2</t>
  </si>
  <si>
    <t>https://www.scopus.com/inward/record.uri?eid=2-s2.0-85047911795&amp;doi=10.1007%2fs12210-018-0719-2&amp;partnerID=40&amp;md5=512a382c247eb99fc69276bcc19ef8b4</t>
  </si>
  <si>
    <t>2-s2.0-85047911795</t>
  </si>
  <si>
    <t>Price N.N.; Hamilton S.L.; Tootell J.S.; Smith J.E.</t>
  </si>
  <si>
    <t>Price, Nichole N. (35604562200); Hamilton, Scott L. (8963470600); Tootell, Jesse S. (53982089000); Smith, Jennifer E. (7410168658)</t>
  </si>
  <si>
    <t>35604562200; 8963470600; 53982089000; 7410168658</t>
  </si>
  <si>
    <t>Species-specific consequences of ocean acidification for the calcareous tropical green algae Halimeda</t>
  </si>
  <si>
    <t>10.3354/meps09309</t>
  </si>
  <si>
    <t>https://www.scopus.com/inward/record.uri?eid=2-s2.0-80055088612&amp;doi=10.3354%2fmeps09309&amp;partnerID=40&amp;md5=df117a96373286c7e17b7748da6c0d6a</t>
  </si>
  <si>
    <t>2-s2.0-80055088612</t>
  </si>
  <si>
    <t>Ragazzola F.; Nannini M.; Raiteri G.; Bordone A.; Kolzenburg R.; Romanelli E.; Cerrati G.; Pacella D.; Gabellieri L.; Andreoli F.; Claps G.; Vasapollo C.; Marchini A.; Gazzola F.; Castelli A.; Langeneck J.; Chimienti G.; Pipitone C.; Montesanto F.; Lombardi C.</t>
  </si>
  <si>
    <t>Ragazzola, Federica (55295877300); Nannini, Matteo (56651989000); Raiteri, Giancarlo (57191635323); Bordone, Andrea (55263305200); Kolzenburg, Regina (57194422795); Romanelli, Elisa (57210591421); Cerrati, Gabriella (9734565700); Pacella, Danilo (7004594507); Gabellieri, Lori (6602684259); Andreoli, Fabrizio (23003594400); Claps, Gerardo (55113554700); Vasapollo, Claudio (40561828000); Marchini, Agnese (7004194293); Gazzola, Federica (57208656421); Castelli, Alberto (7006863274); Langeneck, Joachim (55597975200); Chimienti, Giovanni (56736522400); Pipitone, Carlo (6603205872); Montesanto, Federica (57200289953); Lombardi, Chiara (24436767000)</t>
  </si>
  <si>
    <t>55295877300; 56651989000; 57191635323; 55263305200; 57194422795; 57210591421; 9734565700; 7004594507; 6602684259; 23003594400; 55113554700; 40561828000; 7004194293; 57208656421; 7006863274; 55597975200; 56736522400; 6603205872; 57200289953; 24436767000</t>
  </si>
  <si>
    <t>Early stage ecological communities on artificial algae showed no difference in diversity and abundance under ocean acidification</t>
  </si>
  <si>
    <t>Hydrobiologia</t>
  </si>
  <si>
    <t>10.1007/s10750-023-05425-x</t>
  </si>
  <si>
    <t>https://www.scopus.com/inward/record.uri?eid=2-s2.0-85180167038&amp;doi=10.1007%2fs10750-023-05425-x&amp;partnerID=40&amp;md5=d0920104419b7b3f6d26a3968cc58805</t>
  </si>
  <si>
    <t>2-s2.0-85180167038</t>
  </si>
  <si>
    <t>Ramsby B.D.; Goulet T.L.</t>
  </si>
  <si>
    <t>Ramsby, Blake D. (37073327500); Goulet, Tamar L. (6701568772)</t>
  </si>
  <si>
    <t>37073327500; 6701568772</t>
  </si>
  <si>
    <t>Symbiosis and host morphological variation: Symbiodiniaceae photosynthesis in the octocoral Briareum asbestinum at ambient and elevated temperatures</t>
  </si>
  <si>
    <t>10.1007/s00338-019-01782-z</t>
  </si>
  <si>
    <t>https://www.scopus.com/inward/record.uri?eid=2-s2.0-85062664102&amp;doi=10.1007%2fs00338-019-01782-z&amp;partnerID=40&amp;md5=1263d42ea250d6471b7a6fec74ab77ca</t>
  </si>
  <si>
    <t>2-s2.0-85062664102</t>
  </si>
  <si>
    <t>Rendina F.; Bouchet P.J.; Appolloni L.; Russo G.F.; Sandulli R.; Kolzenburg R.; Putra A.; Ragazzola F.</t>
  </si>
  <si>
    <t>Rendina, Francesco (57200941314); Bouchet, Phil J. (57211012955); Appolloni, Luca (57193354664); Russo, Giovanni F. (7202430001); Sandulli, Roberto (6602473946); Kolzenburg, Regina (57194422795); Putra, Aditya (57345425300); Ragazzola, Federica (55295877300)</t>
  </si>
  <si>
    <t>57200941314; 57211012955; 57193354664; 7202430001; 6602473946; 57194422795; 57345425300; 55295877300</t>
  </si>
  <si>
    <t>Physiological response of the coralline alga Corallina officinalis L. to both predicted long-term increases in temperature and short-term heatwave events</t>
  </si>
  <si>
    <t>10.1016/j.marenvres.2019.104764</t>
  </si>
  <si>
    <t>https://www.scopus.com/inward/record.uri?eid=2-s2.0-85069917904&amp;doi=10.1016%2fj.marenvres.2019.104764&amp;partnerID=40&amp;md5=4f2dc01856d65045e597ca9641d13304</t>
  </si>
  <si>
    <t>2-s2.0-85069917904</t>
  </si>
  <si>
    <t>Reymond C.E.; Hohn S.</t>
  </si>
  <si>
    <t>Reymond, Claire E. (48361827600); Hohn, Sönke (36647564500)</t>
  </si>
  <si>
    <t>48361827600; 36647564500</t>
  </si>
  <si>
    <t>An Experimental Approach to Assessing the Roles of Magnesium, Calcium, and Carbonate Ratios in Marine Carbonates</t>
  </si>
  <si>
    <t>Oceans</t>
  </si>
  <si>
    <t>10.3390/oceans2010012</t>
  </si>
  <si>
    <t>https://www.scopus.com/inward/record.uri?eid=2-s2.0-85133133315&amp;doi=10.3390%2foceans2010012&amp;partnerID=40&amp;md5=2d06e10a43542824b73b161ff796efa7</t>
  </si>
  <si>
    <t>2-s2.0-85133133315</t>
  </si>
  <si>
    <t>Reymond C.E.; Patel F.; Uthicke S.</t>
  </si>
  <si>
    <t>Reymond, Claire E. (48361827600); Patel, Frances (55117571500); Uthicke, Sven (6603938554)</t>
  </si>
  <si>
    <t>48361827600; 55117571500; 6603938554</t>
  </si>
  <si>
    <t>Stable Adult Growth but Reduced Asexual Fecundity in Marginopora vertebralis, under Global Climate Change Scenarios</t>
  </si>
  <si>
    <t>Journal of Earth Science</t>
  </si>
  <si>
    <t>10.1007/s12583-022-1657-6</t>
  </si>
  <si>
    <t>https://www.scopus.com/inward/record.uri?eid=2-s2.0-85136797643&amp;doi=10.1007%2fs12583-022-1657-6&amp;partnerID=40&amp;md5=5295c6deeb7a80cfa2f8a0625350370b</t>
  </si>
  <si>
    <t>2-s2.0-85136797643</t>
  </si>
  <si>
    <t>Ribas-Deulofeu L.; Loubeyres M.; Denis V.; De Palmas S.; Hwang S.-J.; Woo S.; Song J.-I.; Chen C.A.</t>
  </si>
  <si>
    <t>Ribas-Deulofeu, Lauriane (55948479200); Loubeyres, Mathilde (56019728600); Denis, Vianney (57714903100); De Palmas, Stéphane (53163414200); Hwang, Sung-Jin (55180349100); Woo, Seonock (15073390600); Song, Jun-Im (55500861300); Chen, Chaolun Allen (35232695600)</t>
  </si>
  <si>
    <t>55948479200; 56019728600; 57714903100; 53163414200; 55180349100; 15073390600; 55500861300; 35232695600</t>
  </si>
  <si>
    <t>Jeju Island: a sentinel for tracking ocean warming impacts on high-latitude benthic communities</t>
  </si>
  <si>
    <t>10.1007/s00338-023-02400-9</t>
  </si>
  <si>
    <t>https://www.scopus.com/inward/record.uri?eid=2-s2.0-85168625325&amp;doi=10.1007%2fs00338-023-02400-9&amp;partnerID=40&amp;md5=06b2d14b0b64d96e5ba69807cc74e74b</t>
  </si>
  <si>
    <t>2-s2.0-85168625325</t>
  </si>
  <si>
    <t>Rich W.A.; Schubert N.; Schläpfer N.; Carvalho V.F.; Horta A.C.L.; Horta P.A.</t>
  </si>
  <si>
    <t>Rich, Walter A. (57021262100); Schubert, Nadine (15623791900); Schläpfer, Nina (57204037392); Carvalho, Vanessa F. (57194076165); Horta, Antonio C.L. (57204040653); Horta, Paulo A. (24171027200)</t>
  </si>
  <si>
    <t>57021262100; 15623791900; 57204037392; 57194076165; 57204040653; 24171027200</t>
  </si>
  <si>
    <t>Physiological and biochemical responses of a coralline alga and a sea urchin to climate change: Implications for herbivory</t>
  </si>
  <si>
    <t>10.1016/j.marenvres.2018.09.026</t>
  </si>
  <si>
    <t>https://www.scopus.com/inward/record.uri?eid=2-s2.0-85054174232&amp;doi=10.1016%2fj.marenvres.2018.09.026&amp;partnerID=40&amp;md5=93b3993175aada2d0a5531572ce73e8c</t>
  </si>
  <si>
    <t>2-s2.0-85054174232</t>
  </si>
  <si>
    <t>Riosmena-Rodríguez R.</t>
  </si>
  <si>
    <t>Riosmena-Rodríguez, Rafael (6603085287)</t>
  </si>
  <si>
    <t>Natural history of rhodolith/maërl beds: Their role in near-shore biodiversity and management</t>
  </si>
  <si>
    <t>10.1007/978-3-319-29315-8_1</t>
  </si>
  <si>
    <t>https://www.scopus.com/inward/record.uri?eid=2-s2.0-85077002002&amp;doi=10.1007%2f978-3-319-29315-8_1&amp;partnerID=40&amp;md5=87ef777280c544bfc0cb443d2ff51c94</t>
  </si>
  <si>
    <t>2-s2.0-85077002002</t>
  </si>
  <si>
    <t>Sangil C.; Martín-Garciá L.; Afonso-Carrillo J.; Barquín J.; Sansón M.</t>
  </si>
  <si>
    <t>Sangil, Carlos (6504570615); Martín-Garciá, Laura (36139492400); Afonso-Carrillo, Julio (6603135981); Barquín, Jacinto (6603329530); Sansón, Marta (7006427809)</t>
  </si>
  <si>
    <t>6504570615; 36139492400; 6603135981; 6603329530; 7006427809</t>
  </si>
  <si>
    <t>Halimeda incrassata (Bryopsidales, Chlorophyta) reaches the Canary Islands: Mid- A nd deep-water meadows in the eastern subtropical Atlantic Ocean</t>
  </si>
  <si>
    <t>10.1515/bot-2017-0104</t>
  </si>
  <si>
    <t>https://www.scopus.com/inward/record.uri?eid=2-s2.0-85043235322&amp;doi=10.1515%2fbot-2017-0104&amp;partnerID=40&amp;md5=65575fe40898360bbce31ae8946b42ba</t>
  </si>
  <si>
    <t>2-s2.0-85043235322</t>
  </si>
  <si>
    <t>Scherner F.; Pereira C.M.; Duarte G.; Horta P.A.; E Castro C.B.; Barufi J.B.; Pereira S.M.B.</t>
  </si>
  <si>
    <t>Scherner, Fernando (36337967500); Pereira, Cristiano Macedo (56926018200); Duarte, Gustavo (56156321200); Horta, Paulo Antunes (24171027200); E Castro, Clovis Barreira (7202237770); Barufi, José Bonomi (14219099200); Pereira, Sonia Maria Barreto (7202024681)</t>
  </si>
  <si>
    <t>36337967500; 56926018200; 56156321200; 24171027200; 7202237770; 14219099200; 7202024681</t>
  </si>
  <si>
    <t>Effects of ocean acidification and temperature increases on the photosynthesis of tropical reef calcified macroalgae</t>
  </si>
  <si>
    <t>e0154844</t>
  </si>
  <si>
    <t>10.1371/journal.pone.0154844</t>
  </si>
  <si>
    <t>https://www.scopus.com/inward/record.uri?eid=2-s2.0-84969780817&amp;doi=10.1371%2fjournal.pone.0154844&amp;partnerID=40&amp;md5=555e1d7d28a6c0d1c79e25a007af1e92</t>
  </si>
  <si>
    <t>2-s2.0-84969780817</t>
  </si>
  <si>
    <t>Schlenger A.J.; Beas-Luna R.; Ambrose R.F.</t>
  </si>
  <si>
    <t>Schlenger, Adam J. (55994353400); Beas-Luna, Rodrigo (6507789008); Ambrose, Richard F. (56810823100)</t>
  </si>
  <si>
    <t>55994353400; 6507789008; 56810823100</t>
  </si>
  <si>
    <t>Forecasting ocean acidification impacts on kelp forest ecosystems</t>
  </si>
  <si>
    <t>e0236218</t>
  </si>
  <si>
    <t>10.1371/journal.pone.0236218</t>
  </si>
  <si>
    <t>https://www.scopus.com/inward/record.uri?eid=2-s2.0-85104776191&amp;doi=10.1371%2fjournal.pone.0236218&amp;partnerID=40&amp;md5=b02390eb97248c0fbfd5645f21644eaa</t>
  </si>
  <si>
    <t>2-s2.0-85104776191</t>
  </si>
  <si>
    <t>Schubert N.; Alvarez-Filip L.; Hofmann L.C.</t>
  </si>
  <si>
    <t>Schubert, Nadine (15623791900); Alvarez-Filip, Lorenzo (15062207600); Hofmann, Laurie C. (54684192700)</t>
  </si>
  <si>
    <t>15623791900; 15062207600; 54684192700</t>
  </si>
  <si>
    <t>Systematic review and meta-analysis of ocean acidification effects in Halimeda: Implications for algal carbonate production</t>
  </si>
  <si>
    <t>10.1016/j.ecochg.2022.100059</t>
  </si>
  <si>
    <t>https://www.scopus.com/inward/record.uri?eid=2-s2.0-85134733717&amp;doi=10.1016%2fj.ecochg.2022.100059&amp;partnerID=40&amp;md5=2eaf148e68af4ac3278e7ec11101ad00</t>
  </si>
  <si>
    <t>2-s2.0-85134733717</t>
  </si>
  <si>
    <t>Schubert N.; Hofmann L.C.; Almeida Saá A.C.; Moreira A.C.; Arenhart R.G.; Fernandes C.P.; de Beer D.; Horta P.A.; Silva J.</t>
  </si>
  <si>
    <t>Schubert, Nadine (15623791900); Hofmann, Laurie C. (54684192700); Almeida Saá, Antonella C. (57208445855); Moreira, Anderson Camargo (15745424900); Arenhart, Rafael Güntzel (56312983500); Fernandes, Celso Peres (7103090012); de Beer, Dirk (26642920400); Horta, Paulo A. (24171027200); Silva, João (7403023547)</t>
  </si>
  <si>
    <t>15623791900; 54684192700; 57208445855; 15745424900; 56312983500; 7103090012; 26642920400; 24171027200; 7403023547</t>
  </si>
  <si>
    <t>Author Correction: Calcification in free‑living coralline algae is strongly influenced by morphology: Implications for susceptibility to ocean acidification (Scientific Reports, (2021), 11, 1, (11232), 10.1038/s41598-021-90632-6)</t>
  </si>
  <si>
    <t>10.1038/s41598-021-94089-5</t>
  </si>
  <si>
    <t>https://www.scopus.com/inward/record.uri?eid=2-s2.0-85109987114&amp;doi=10.1038%2fs41598-021-94089-5&amp;partnerID=40&amp;md5=dff075b089d23747b972773d0f589c96</t>
  </si>
  <si>
    <t>2-s2.0-85109987114</t>
  </si>
  <si>
    <t>Calcification in free-living coralline algae is strongly influenced by morphology: Implications for susceptibility to ocean acidification</t>
  </si>
  <si>
    <t>10.1038/s41598-021-90632-6</t>
  </si>
  <si>
    <t>https://www.scopus.com/inward/record.uri?eid=2-s2.0-85106990080&amp;doi=10.1038%2fs41598-021-90632-6&amp;partnerID=40&amp;md5=dba7846904a3acbf6310586943848130</t>
  </si>
  <si>
    <t>2-s2.0-85106990080</t>
  </si>
  <si>
    <t>Segman R.F.; Dubinsky Z.; Iluz D.</t>
  </si>
  <si>
    <t>Segman, Rotem Fratkin (57191709707); Dubinsky, Zvy (7004673891); Iluz, David (7801381116)</t>
  </si>
  <si>
    <t>57191709707; 7004673891; 7801381116</t>
  </si>
  <si>
    <t>Impacts of ocean acidification on calcifying macroalgae: Padina sp. as a test case-a review</t>
  </si>
  <si>
    <t>Israel Journal of Plant Sciences</t>
  </si>
  <si>
    <t>10.1080/07929978.2016.1237491</t>
  </si>
  <si>
    <t>https://www.scopus.com/inward/record.uri?eid=2-s2.0-84992512822&amp;doi=10.1080%2f07929978.2016.1237491&amp;partnerID=40&amp;md5=6b8a9135f87129503e3a4c164f276428</t>
  </si>
  <si>
    <t>2-s2.0-84992512822</t>
  </si>
  <si>
    <t>Smith J.N.; Mongin M.; Thompson A.; Jonker M.J.; De'ath G.; Fabricius K.E.</t>
  </si>
  <si>
    <t>Smith, Joy N. (57189603087); Mongin, Mathieu (14010178500); Thompson, Angus (7404597755); Jonker, Michelle J. (56572289300); De'ath, Glenn (55921854100); Fabricius, Katharina E. (7005896357)</t>
  </si>
  <si>
    <t>57189603087; 14010178500; 7404597755; 56572289300; 55921854100; 7005896357</t>
  </si>
  <si>
    <t>Shifts in coralline algae, macroalgae, and coral juveniles in the Great Barrier Reef associated with present-day ocean acidification</t>
  </si>
  <si>
    <t>10.1111/gcb.14985</t>
  </si>
  <si>
    <t>https://www.scopus.com/inward/record.uri?eid=2-s2.0-85079450628&amp;doi=10.1111%2fgcb.14985&amp;partnerID=40&amp;md5=f46cc1d622dfb7c3de9b1696a80ad9d5</t>
  </si>
  <si>
    <t>2-s2.0-85079450628</t>
  </si>
  <si>
    <t>Sordo L.; Santos R.; Barrote I.; Freitas C.; Silva J.</t>
  </si>
  <si>
    <t>Sordo, Laura (36987005700); Santos, Rui (7201375018); Barrote, Isabel (8659654200); Freitas, Cátia (57204091841); Silva, João (7403023547)</t>
  </si>
  <si>
    <t>36987005700; 7201375018; 8659654200; 57204091841; 7403023547</t>
  </si>
  <si>
    <t>Seasonal Photosynthesis, Respiration, and Calcification of a Temperate Maërl Bed in Southern Portugal</t>
  </si>
  <si>
    <t>10.3389/fmars.2020.00136</t>
  </si>
  <si>
    <t>https://www.scopus.com/inward/record.uri?eid=2-s2.0-85082656204&amp;doi=10.3389%2ffmars.2020.00136&amp;partnerID=40&amp;md5=f870dba47b232b5e0dd5b6e6c951228d</t>
  </si>
  <si>
    <t>2-s2.0-85082656204</t>
  </si>
  <si>
    <t>Sordo L.; Santos R.; Barrote I.; Silva J.</t>
  </si>
  <si>
    <t>Sordo, Laura (36987005700); Santos, Rui (7201375018); Barrote, Isabel (8659654200); Silva, João (7403023547)</t>
  </si>
  <si>
    <t>36987005700; 7201375018; 8659654200; 7403023547</t>
  </si>
  <si>
    <t>Temperature amplifies the effect of high CO2 on the photosynthesis, respiration, and calcification of the coralline algae Phymatolithon lusitanicum</t>
  </si>
  <si>
    <t>10.1002/ece3.5560</t>
  </si>
  <si>
    <t>https://www.scopus.com/inward/record.uri?eid=2-s2.0-85073692760&amp;doi=10.1002%2fece3.5560&amp;partnerID=40&amp;md5=c9710785efa332fcb6ee528f14bdc72a</t>
  </si>
  <si>
    <t>2-s2.0-85073692760</t>
  </si>
  <si>
    <t>High CO2 decreases the long-term resilience of the free-living coralline algae Phymatolithon lusitanicum</t>
  </si>
  <si>
    <t>10.1002/ece3.4020</t>
  </si>
  <si>
    <t>https://www.scopus.com/inward/record.uri?eid=2-s2.0-85045851622&amp;doi=10.1002%2fece3.4020&amp;partnerID=40&amp;md5=2ec9d0253aa7101f60854c2321ef5ac5</t>
  </si>
  <si>
    <t>2-s2.0-85045851622</t>
  </si>
  <si>
    <t>Spalding H.L.; Amado-Filho G.M.; Bahia R.G.; Ballantine D.L.; Fredericq S.; Leichter J.J.; Nelson W.A.; Slattery M.; Tsuda R.T.</t>
  </si>
  <si>
    <t>Spalding, Heather L. (6603941534); Amado-Filho, Gilberto M. (55889089300); Bahia, Ricardo G. (36699182200); Ballantine, David L. (7005689065); Fredericq, Suzanne (6701924801); Leichter, James J. (7005053734); Nelson, Wendy A. (7401693916); Slattery, Marc (57212201444); Tsuda, Roy T. (24077654100)</t>
  </si>
  <si>
    <t>6603941534; 55889089300; 36699182200; 7005689065; 6701924801; 7005053734; 7401693916; 57212201444; 24077654100</t>
  </si>
  <si>
    <t>Macroalgae</t>
  </si>
  <si>
    <t>Coral Reefs of the World</t>
  </si>
  <si>
    <t>10.1007/978-3-319-92735-0_29</t>
  </si>
  <si>
    <t>https://www.scopus.com/inward/record.uri?eid=2-s2.0-85199446567&amp;doi=10.1007%2f978-3-319-92735-0_29&amp;partnerID=40&amp;md5=9cfad1adb63d648811249dc8ff7e217e</t>
  </si>
  <si>
    <t>2-s2.0-85199446567</t>
  </si>
  <si>
    <t>Stewart J.A.; Strawson I.; Kershaw J.; Robinson L.F.</t>
  </si>
  <si>
    <t>Stewart, Joseph A. (56706757900); Strawson, Ivo (57217221377); Kershaw, James (57823684500); Robinson, Laura F. (7202234116)</t>
  </si>
  <si>
    <t>56706757900; 57217221377; 57823684500; 7202234116</t>
  </si>
  <si>
    <t>Stylasterid corals build aragonite skeletons in undersaturated water despite low pH at the site of calcification</t>
  </si>
  <si>
    <t>10.1038/s41598-022-16787-y</t>
  </si>
  <si>
    <t>https://www.scopus.com/inward/record.uri?eid=2-s2.0-85135171441&amp;doi=10.1038%2fs41598-022-16787-y&amp;partnerID=40&amp;md5=58848bad0ad326e3fc8d02f024d788b9</t>
  </si>
  <si>
    <t>2-s2.0-85135171441</t>
  </si>
  <si>
    <t>Teichert S.; Reddin C.J.; Wisshak M.</t>
  </si>
  <si>
    <t>Teichert, Sebastian (55314554700); Reddin, Carl J. (56781401200); Wisshak, Max (14828355500)</t>
  </si>
  <si>
    <t>55314554700; 56781401200; 14828355500</t>
  </si>
  <si>
    <t>In situ decrease in rhodolith growth associated with Arctic climate change</t>
  </si>
  <si>
    <t>e17300</t>
  </si>
  <si>
    <t>10.1111/gcb.17300</t>
  </si>
  <si>
    <t>https://www.scopus.com/inward/record.uri?eid=2-s2.0-85192883505&amp;doi=10.1111%2fgcb.17300&amp;partnerID=40&amp;md5=d7f554b73fe4bf2843f8d24a564004d0</t>
  </si>
  <si>
    <t>2-s2.0-85192883505</t>
  </si>
  <si>
    <t>Teichert S.; Voigt N.; Wisshak M.</t>
  </si>
  <si>
    <t>Teichert, Sebastian (55314554700); Voigt, Nora (57219923171); Wisshak, Max (14828355500)</t>
  </si>
  <si>
    <t>55314554700; 57219923171; 14828355500</t>
  </si>
  <si>
    <t>Do skeletal Mg/Ca ratios of Arctic rhodoliths reflect atmospheric CO2 concentrations?</t>
  </si>
  <si>
    <t>Polar Biology</t>
  </si>
  <si>
    <t>10.1007/s00300-020-02767-3</t>
  </si>
  <si>
    <t>https://www.scopus.com/inward/record.uri?eid=2-s2.0-85096092222&amp;doi=10.1007%2fs00300-020-02767-3&amp;partnerID=40&amp;md5=c3ecf4b0051382fc0e403512b28f7084</t>
  </si>
  <si>
    <t>2-s2.0-85096092222</t>
  </si>
  <si>
    <t>Twist B.A.; Neill K.F.; Bilewitch J.; Jeong S.Y.; Sutherland J.E.; Nelson W.A.</t>
  </si>
  <si>
    <t>Twist, Brenton A. (56901289500); Neill, Kate F. (8775399300); Bilewitch, Jaret (25229701500); Jeong, So Young (55341785500); Sutherland, Judy E. (57204600218); Nelson, Wendy A. (7401693916)</t>
  </si>
  <si>
    <t>56901289500; 8775399300; 25229701500; 55341785500; 57204600218; 7401693916</t>
  </si>
  <si>
    <t>High diversity of coralline algae in New Zealand revealed: Knowledge gaps and implications for future research</t>
  </si>
  <si>
    <t>e0225645</t>
  </si>
  <si>
    <t>10.1371/journal.pone.0225645</t>
  </si>
  <si>
    <t>https://www.scopus.com/inward/record.uri?eid=2-s2.0-85075784299&amp;doi=10.1371%2fjournal.pone.0225645&amp;partnerID=40&amp;md5=d6d834df5472240da77c802646d84339</t>
  </si>
  <si>
    <t>2-s2.0-85075784299</t>
  </si>
  <si>
    <t>van Tussenbroek B.I.; Hernández Arana H.A.; Rodríguez-Martínez R.E.; Espinoza-Avalos J.; Canizales-Flores H.M.; González-Godoy C.E.; Barba-Santos M.G.; Vega-Zepeda A.; Collado-Vides L.</t>
  </si>
  <si>
    <t>van Tussenbroek, Brigitta I. (6603587476); Hernández Arana, Héctor A. (8937475400); Rodríguez-Martínez, Rosa E. (6602848699); Espinoza-Avalos, Julio (6602700043); Canizales-Flores, Hazel M. (57194610870); González-Godoy, Carlos E. (57194608565); Barba-Santos, M. Guadalupe (14318983400); Vega-Zepeda, Alejandro (22986951200); Collado-Vides, Ligia (6602558995)</t>
  </si>
  <si>
    <t>6603587476; 8937475400; 6602848699; 6602700043; 57194610870; 57194608565; 14318983400; 22986951200; 6602558995</t>
  </si>
  <si>
    <t>Severe impacts of brown tides caused by Sargassum spp. on near-shore Caribbean seagrass communities</t>
  </si>
  <si>
    <t>10.1016/j.marpolbul.2017.06.057</t>
  </si>
  <si>
    <t>https://www.scopus.com/inward/record.uri?eid=2-s2.0-85021247116&amp;doi=10.1016%2fj.marpolbul.2017.06.057&amp;partnerID=40&amp;md5=b2377359506e60822b06d01acf3eba26</t>
  </si>
  <si>
    <t>2-s2.0-85021247116</t>
  </si>
  <si>
    <t>Vargas-Ángel B.; Richards C.L.; Vroom P.S.; Price N.N.; Schils T.; Young C.W.; Smith J.; Johnson M.D.; Brainard R.E.</t>
  </si>
  <si>
    <t>Vargas-Ángel, Bernardo (6506440684); Richards, Cristi L. (57075798000); Vroom, Peter S. (6602892216); Price, Nichole N. (35604562200); Schils, Tom (6602226706); Young, Charles W. (36910359000); Smith, Jennifer (7410168658); Johnson, Maggie D. (56134867400); Brainard, Russell E. (7003705084)</t>
  </si>
  <si>
    <t>6506440684; 57075798000; 6602892216; 35604562200; 6602226706; 36910359000; 7410168658; 56134867400; 7003705084</t>
  </si>
  <si>
    <t>Baseline assessment of net calcium carbonate accretion rates on U.S. pacific reefs</t>
  </si>
  <si>
    <t>e0142196</t>
  </si>
  <si>
    <t>10.1371/journal.pone.0142196</t>
  </si>
  <si>
    <t>https://www.scopus.com/inward/record.uri?eid=2-s2.0-84955477811&amp;doi=10.1371%2fjournal.pone.0142196&amp;partnerID=40&amp;md5=3d89866ce53c37825d3245cdfce09191</t>
  </si>
  <si>
    <t>2-s2.0-84955477811</t>
  </si>
  <si>
    <t>Vásquez-Elizondo R.M.; Kräemer W.E.; Cabello-Pasini A.</t>
  </si>
  <si>
    <t>Vásquez-Elizondo, Román Manuel (23480924200); Kräemer, Wiebke E. (24168822000); Cabello-Pasini, Alejandro (55993692800)</t>
  </si>
  <si>
    <t>23480924200; 24168822000; 55993692800</t>
  </si>
  <si>
    <t>Evaluating the effect of temperature on photosynthesis and respiration of articulated coralline algae using oxygen evolution and chlorophyll a fluorescence; [Evaluación del efecto de la temperatura en la fotosíntesis y la respiración de algas coralinas articuladas utilizando la evolución de oxígeno y la fluorescencia de la clorofila a]</t>
  </si>
  <si>
    <t>Ciencias Marinas</t>
  </si>
  <si>
    <t>e3269</t>
  </si>
  <si>
    <t>10.7773/cm.y2022.3269</t>
  </si>
  <si>
    <t>https://www.scopus.com/inward/record.uri?eid=2-s2.0-85140842632&amp;doi=10.7773%2fcm.y2022.3269&amp;partnerID=40&amp;md5=4542ee1d2e5a5be1aceee9d3069cd742</t>
  </si>
  <si>
    <t>2-s2.0-85140842632</t>
  </si>
  <si>
    <t>Combination of light and OA, but can compare within light treatments</t>
  </si>
  <si>
    <t>Vogel N.; Meyer F.W.; Wild C.; Uthicke S.</t>
  </si>
  <si>
    <t>Vogel, N. (54404247600); Meyer, F.W. (55939365300); Wild, C. (35320721300); Uthicke, S. (6603938554)</t>
  </si>
  <si>
    <t>54404247600; 55939365300; 35320721300; 6603938554</t>
  </si>
  <si>
    <t>Decreased light availability can amplify negative impacts of ocean acidification on calcifying coral reef organisms</t>
  </si>
  <si>
    <t>10.3354/meps11088</t>
  </si>
  <si>
    <t>https://www.scopus.com/inward/record.uri?eid=2-s2.0-84923174570&amp;doi=10.3354%2fmeps11088&amp;partnerID=40&amp;md5=f03e73d51c8c9ae680cc0ba48cf46b1e</t>
  </si>
  <si>
    <t>2-s2.0-84923174570</t>
  </si>
  <si>
    <t>Vogel N.; Fabricius K.E.; Strahl J.; Noonan S.H.C.; Wild C.; Uthicke S.</t>
  </si>
  <si>
    <t>Vogel, Nikolas (54404247600); Fabricius, Katharina Elisabeth (7005896357); Strahl, Julia (24460834200); Noonan, Sam Hamilton Croft (55250236100); Wild, Christian (35320721300); Uthicke, Sven (6603938554)</t>
  </si>
  <si>
    <t>54404247600; 7005896357; 24460834200; 55250236100; 35320721300; 6603938554</t>
  </si>
  <si>
    <t>Calcareous green alga halimeda tolerates ocean acidification conditions at tropical carbon dioxide seeps</t>
  </si>
  <si>
    <t>10.1002/lno.10021</t>
  </si>
  <si>
    <t>https://www.scopus.com/inward/record.uri?eid=2-s2.0-84922611940&amp;doi=10.1002%2flno.10021&amp;partnerID=40&amp;md5=0e74eaf77bad3930ccca95feb4d73537</t>
  </si>
  <si>
    <t>2-s2.0-84922611940</t>
  </si>
  <si>
    <t>Wang C.; Arneson E.M.; Gleason D.F.; Hopkinson B.M.</t>
  </si>
  <si>
    <t>Wang, Cydney (57219967119); Arneson, Erin M. (57219963521); Gleason, Daniel F. (7006532678); Hopkinson, Brian M. (18433992600)</t>
  </si>
  <si>
    <t>57219967119; 57219963521; 7006532678; 18433992600</t>
  </si>
  <si>
    <t>Resilience of the temperate coral Oculina arbuscula to ocean acidification extends to the physiological level</t>
  </si>
  <si>
    <t>10.1007/s00338-020-02029-y</t>
  </si>
  <si>
    <t>https://www.scopus.com/inward/record.uri?eid=2-s2.0-85096307075&amp;doi=10.1007%2fs00338-020-02029-y&amp;partnerID=40&amp;md5=fcab4fee922c1eddb0a0ba8380703d29</t>
  </si>
  <si>
    <t>2-s2.0-85096307075</t>
  </si>
  <si>
    <t>Wangpraseurt D.; Weber M.; Røy H.; Polerecky L.; de Beer D.; Suharsono; Nugues M.M.</t>
  </si>
  <si>
    <t>Wangpraseurt, Daniel (54941426600); Weber, Miriam (55468025500); Røy, Hans (7004925561); Polerecky, Lubos (6602392711); de Beer, Dirk (26642920400); Suharsono (24375379700); Nugues, Maggy M. (6602568463)</t>
  </si>
  <si>
    <t>54941426600; 55468025500; 7004925561; 6602392711; 26642920400; 24375379700; 6602568463</t>
  </si>
  <si>
    <t>In situ oxygen dynamics in coral-algal interactions</t>
  </si>
  <si>
    <t>e31192</t>
  </si>
  <si>
    <t>10.1371/journal.pone.0031192</t>
  </si>
  <si>
    <t>https://www.scopus.com/inward/record.uri?eid=2-s2.0-84856487423&amp;doi=10.1371%2fjournal.pone.0031192&amp;partnerID=40&amp;md5=66f5b7ad00eddbefb82d27f6be788e41</t>
  </si>
  <si>
    <t>2-s2.0-84856487423</t>
  </si>
  <si>
    <t>Wei Z.; Zhang Y.; Yang F.; Long L.</t>
  </si>
  <si>
    <t>Wei, Zhangliang (56597269900); Zhang, Yating (57221345835); Yang, Fangfang (56087839400); Long, Lijuan (7201908240)</t>
  </si>
  <si>
    <t>56597269900; 57221345835; 56087839400; 7201908240</t>
  </si>
  <si>
    <t>Increased light availability enhances tolerance against ocean acidification-related stress in the calcifying macroalga Halimeda opuntia</t>
  </si>
  <si>
    <t>10.1007/s13131-022-2037-x</t>
  </si>
  <si>
    <t>https://www.scopus.com/inward/record.uri?eid=2-s2.0-85145746813&amp;doi=10.1007%2fs13131-022-2037-x&amp;partnerID=40&amp;md5=11f1ec17feb3e2708fc0c5009d2d18a1</t>
  </si>
  <si>
    <t>2-s2.0-85145746813</t>
  </si>
  <si>
    <t>Diurnal fluctuations in seawater pCO2 amplify the negative effects of ocean acidification on the biotic performance of the calcifying macroalga Halimeda opuntia</t>
  </si>
  <si>
    <t>10.3389/fmars.2022.968740</t>
  </si>
  <si>
    <t>https://www.scopus.com/inward/record.uri?eid=2-s2.0-85135622168&amp;doi=10.3389%2ffmars.2022.968740&amp;partnerID=40&amp;md5=82c5d831e3e47c5c44aa165040947e43</t>
  </si>
  <si>
    <t>2-s2.0-85135622168</t>
  </si>
  <si>
    <t>Westfield I.; Gunnell J.; Rasher D.B.; Williams B.; Ries J.B.</t>
  </si>
  <si>
    <t>Westfield, Isaac (55596026900); Gunnell, John (57705894000); Rasher, Douglas B. (36096136300); Williams, Branwen (14627943600); Ries, Justin B. (7006449529)</t>
  </si>
  <si>
    <t>55596026900; 57705894000; 36096136300; 14627943600; 7006449529</t>
  </si>
  <si>
    <t>Cessation of Hardground Accretion by the Cold-Water Coralline Algae Clathromorphum Compactum and Clathromorphum Nereostratum Predicted Within Two Centuries</t>
  </si>
  <si>
    <t>e2021GC009942</t>
  </si>
  <si>
    <t>10.1029/2021GC009942</t>
  </si>
  <si>
    <t>https://www.scopus.com/inward/record.uri?eid=2-s2.0-85130618081&amp;doi=10.1029%2f2021GC009942&amp;partnerID=40&amp;md5=ab1ac1ff7d51eafc2defbc05b73f98f9</t>
  </si>
  <si>
    <t>2-s2.0-85130618081</t>
  </si>
  <si>
    <t>Wizemann A.; Meyer F.W.; Hofmann L.C.; Wild C.; Westphal H.</t>
  </si>
  <si>
    <t>Wizemann, André (56215166800); Meyer, Friedrich W. (55939365300); Hofmann, Laurie C. (54684192700); Wild, Christian (35320721300); Westphal, Hildegard (55802308600)</t>
  </si>
  <si>
    <t>56215166800; 55939365300; 54684192700; 35320721300; 55802308600</t>
  </si>
  <si>
    <t>Ocean acidification alters the calcareous microstructure of the green macro-alga Halimeda opuntia</t>
  </si>
  <si>
    <t>10.1007/s00338-015-1288-9</t>
  </si>
  <si>
    <t>https://www.scopus.com/inward/record.uri?eid=2-s2.0-84938748395&amp;doi=10.1007%2fs00338-015-1288-9&amp;partnerID=40&amp;md5=ec41f241e60b440d03e905bd059d4e37</t>
  </si>
  <si>
    <t>2-s2.0-84938748395</t>
  </si>
  <si>
    <t>Wyness A.J.; Roush D.; McQuaid C.D.</t>
  </si>
  <si>
    <t>Wyness, Adam J. (57207888210); Roush, Daniel (57193070933); McQuaid, Christopher D. (7005808952)</t>
  </si>
  <si>
    <t>57207888210; 57193070933; 7005808952</t>
  </si>
  <si>
    <t>Global distribution and diversity of marine euendolithic cyanobacteria</t>
  </si>
  <si>
    <t>10.1111/jpy.13288</t>
  </si>
  <si>
    <t>https://www.scopus.com/inward/record.uri?eid=2-s2.0-85141411508&amp;doi=10.1111%2fjpy.13288&amp;partnerID=40&amp;md5=dbd2183868ac215e69138e49b9e98d4e</t>
  </si>
  <si>
    <t>2-s2.0-85141411508</t>
  </si>
  <si>
    <t>Yang F.; Wei Z.; Long L.</t>
  </si>
  <si>
    <t>Yang, Fangfang (56087839400); Wei, Zhangliang (56597269900); Long, Lijuan (7201908240)</t>
  </si>
  <si>
    <t>56087839400; 56597269900; 7201908240</t>
  </si>
  <si>
    <t>Impacts of ocean warming on a reef-building coralline alga Amphiroa cf. fragilissima under high irradiance</t>
  </si>
  <si>
    <t>10.3389/fmars.2022.922478</t>
  </si>
  <si>
    <t>https://www.scopus.com/inward/record.uri?eid=2-s2.0-85137973200&amp;doi=10.3389%2ffmars.2022.922478&amp;partnerID=40&amp;md5=17c651e6a11667c7f1ead4af767d73ea</t>
  </si>
  <si>
    <t>2-s2.0-85137973200</t>
  </si>
  <si>
    <t>Zhang H.; Wang X.; Qu M.; Yu H.; Yin J.; Liu X.; Liu Y.; Zhang B.; Zhang Y.; Wei Z.; Yang F.; Wang J.; Shi C.; Fan G.; Sun J.; Long L.; Hutchins D.A.; Bowler C.; Lin S.; Wang D.; Lin Q.</t>
  </si>
  <si>
    <t>Zhang, Hao (57192484064); Wang, Xin (59336877900); Qu, Meng (58581248000); Yu, Haiyan (57208492288); Yin, Jianping (59336850600); Liu, Xiaochuan (59336878000); Liu, Yuhong (57208586798); Zhang, Bo (59133385400); Zhang, Yanhong (56377513700); Wei, Zhangliang (56597269900); Yang, Fangfang (56087839400); Wang, Jingtian (57226514097); Shi, Chengcheng (55880884700); Fan, Guangyi (59336824100); Sun, Jun (56768359400); Long, Lijuan (7201908240); Hutchins, David A. (7102874618); Bowler, Chris (7006304415); Lin, Senjie (7407162241); Wang, Dazhi (55713256900); Lin, Qiang (36542630400)</t>
  </si>
  <si>
    <t>57192484064; 59336877900; 58581248000; 57208492288; 59336850600; 59336878000; 57208586798; 59133385400; 56377513700; 56597269900; 56087839400; 57226514097; 55880884700; 59336824100; 56768359400; 7201908240; 7102874618; 7006304415; 7407162241; 55713256900; 36542630400</t>
  </si>
  <si>
    <t>Genome of Halimeda opuntia reveals differentiation of subgenomes and molecular bases of multinucleation and calcification in algae</t>
  </si>
  <si>
    <t>e2403222121</t>
  </si>
  <si>
    <t>10.1073/pnas.2403222121</t>
  </si>
  <si>
    <t>https://www.scopus.com/inward/record.uri?eid=2-s2.0-85204512853&amp;doi=10.1073%2fpnas.2403222121&amp;partnerID=40&amp;md5=6fb02e0a0c93fa1401f019f0bb691027</t>
  </si>
  <si>
    <t>2-s2.0-85204512853</t>
  </si>
  <si>
    <t>SUGGESTIONS</t>
  </si>
  <si>
    <t>Effects of ocean acidification on algae growth and feeding rates of juvenile sea urchins</t>
  </si>
  <si>
    <t>https://doi.org/10.1016/j.marenvres.2018.07.004</t>
  </si>
  <si>
    <t>The role of environmental variables in shaping temperate coralline algae communities across large spatial scales</t>
  </si>
  <si>
    <t>Moluscs</t>
  </si>
  <si>
    <t>Impacts of ocean acidification on marine organisms: quantifying sensitivities and interaction with warming</t>
  </si>
  <si>
    <t>Ocean acidification impairs vermetid reef recruitment</t>
  </si>
  <si>
    <t>Has suggestions about increased bioerosive ability of Endoliths under OA</t>
  </si>
  <si>
    <t>Other</t>
  </si>
  <si>
    <t>Assigned</t>
  </si>
  <si>
    <t>Relevant</t>
  </si>
  <si>
    <t>Baldwin J.; Elias J.P.; Wells R.M.G.; Donovan D.A.</t>
  </si>
  <si>
    <t>Baldwin, J. (36999742400); Elias, J.P. (7202669689); Wells, R.M.G. (7402058927); Donovan, D.A. (7102410643)</t>
  </si>
  <si>
    <t>36999742400; 7202669689; 7402058927; 7102410643</t>
  </si>
  <si>
    <t>Energy metabolism in the tropical abalone, Haliotis asinina Linné: Comparisons with temperate abalone species</t>
  </si>
  <si>
    <t>10.1016/j.jembe.2006.09.005</t>
  </si>
  <si>
    <t>https://www.scopus.com/inward/record.uri?eid=2-s2.0-33847279793&amp;doi=10.1016%2fj.jembe.2006.09.005&amp;partnerID=40&amp;md5=b82b42c63044a20aa2fc54de9db1ed75</t>
  </si>
  <si>
    <t>2-s2.0-33847279793</t>
  </si>
  <si>
    <t>Birk M.A.; Mislan K.A.S.; Wishner K.F.; Seibel B.A.</t>
  </si>
  <si>
    <t>Birk, Matthew A. (56100224100); Mislan, K.A.S. (24174765500); Wishner, Karen F. (7003439341); Seibel, Brad A. (7004020176)</t>
  </si>
  <si>
    <t>56100224100; 24174765500; 7003439341; 7004020176</t>
  </si>
  <si>
    <t>Metabolic adaptations of the pelagic octopod Japetella diaphana to oxygen minimum zones</t>
  </si>
  <si>
    <t>Deep-Sea Research Part I: Oceanographic Research Papers</t>
  </si>
  <si>
    <t>10.1016/j.dsr.2019.04.017</t>
  </si>
  <si>
    <t>https://www.scopus.com/inward/record.uri?eid=2-s2.0-85065776702&amp;doi=10.1016%2fj.dsr.2019.04.017&amp;partnerID=40&amp;md5=855a984bcc173b44b92ccd7c03da0952</t>
  </si>
  <si>
    <t>2-s2.0-85065776702</t>
  </si>
  <si>
    <t>Cosme N.; Hauschild M.Z.</t>
  </si>
  <si>
    <t>Cosme, Nuno (56578722800); Hauschild, Michael Zwicky (57204577690)</t>
  </si>
  <si>
    <t>56578722800; 57204577690</t>
  </si>
  <si>
    <t>Effect factors for marine eutrophication in LCIA based on species sensitivity to hypoxia</t>
  </si>
  <si>
    <t>Ecological Indicators</t>
  </si>
  <si>
    <t>10.1016/j.ecolind.2016.04.006</t>
  </si>
  <si>
    <t>https://www.scopus.com/inward/record.uri?eid=2-s2.0-84969753385&amp;doi=10.1016%2fj.ecolind.2016.04.006&amp;partnerID=40&amp;md5=634f01a3904e1c1dc78ef42283f412d8</t>
  </si>
  <si>
    <t>2-s2.0-84969753385</t>
  </si>
  <si>
    <t>Ferrari M.; Hautmann M.</t>
  </si>
  <si>
    <t>Ferrari, Mariel (24448998600); Hautmann, Michael (57207605279)</t>
  </si>
  <si>
    <t>24448998600; 57207605279</t>
  </si>
  <si>
    <t>Gastropods underwent a major taxonomic turnover during the end-Triassic marine mass extinction event</t>
  </si>
  <si>
    <t>e0276329</t>
  </si>
  <si>
    <t>10.1371/journal.pone.0276329</t>
  </si>
  <si>
    <t>https://www.scopus.com/inward/record.uri?eid=2-s2.0-85141889369&amp;doi=10.1371%2fjournal.pone.0276329&amp;partnerID=40&amp;md5=d16d01088be25da51db5d1eb51abd015</t>
  </si>
  <si>
    <t>2-s2.0-85141889369</t>
  </si>
  <si>
    <t>Floyd M.; Mizuyama M.; Obuchi M.; Sommer B.; Miller M.G.; Kawamura I.; Kise H.; Reimer J.D.; Beger M.</t>
  </si>
  <si>
    <t>Floyd, Matthew (59272498300); Mizuyama, Masaru (55519698200); Obuchi, Masami (26432151300); Sommer, Brigitte (35225310200); Miller, Mark Gr (56416796400); Kawamura, Iori (55520578900); Kise, Hiroki (57114720100); Reimer, James D. (8384589900); Beger, Maria (8530143500)</t>
  </si>
  <si>
    <t>59272498300; 55519698200; 26432151300; 35225310200; 56416796400; 55520578900; 57114720100; 8384589900; 8530143500</t>
  </si>
  <si>
    <t>Functional diversity of reef molluscs along a tropical-to-temperate gradient</t>
  </si>
  <si>
    <t>10.1007/s00338-020-01970-2</t>
  </si>
  <si>
    <t>https://www.scopus.com/inward/record.uri?eid=2-s2.0-85087291837&amp;doi=10.1007%2fs00338-020-01970-2&amp;partnerID=40&amp;md5=03388c73a27721261c0b649f830a4a41</t>
  </si>
  <si>
    <t>2-s2.0-85087291837</t>
  </si>
  <si>
    <t>Froehlich H.E.; Gentry R.R.; Halpern B.S.</t>
  </si>
  <si>
    <t>Froehlich, Halley E. (55818148100); Gentry, Rebecca R. (55574287000); Halpern, Benjamin S. (7103099423)</t>
  </si>
  <si>
    <t>55818148100; 55574287000; 7103099423</t>
  </si>
  <si>
    <t>Synthesis and comparative analysis of physiological tolerance and life-history growth traits of marine aquaculture species</t>
  </si>
  <si>
    <t>Aquaculture</t>
  </si>
  <si>
    <t>10.1016/j.aquaculture.2016.04.018</t>
  </si>
  <si>
    <t>https://www.scopus.com/inward/record.uri?eid=2-s2.0-84964342097&amp;doi=10.1016%2fj.aquaculture.2016.04.018&amp;partnerID=40&amp;md5=a3b83027511817b56aade2c21745143a</t>
  </si>
  <si>
    <t>2-s2.0-84964342097</t>
  </si>
  <si>
    <t>Gale L.; Rigaud S.; Gennari V.; Blau J.; Rettori R.; Martini R.; Gaetani M.</t>
  </si>
  <si>
    <t>Gale, Luka (26532732600); Rigaud, Sylvain (37111417900); Gennari, Valerio (57195297930); Blau, Joachim (56212917300); Rettori, Roberto (56261416900); Martini, Rossana (57204246686); Gaetani, Maurizio (7004240281)</t>
  </si>
  <si>
    <t>26532732600; 37111417900; 57195297930; 56212917300; 56261416900; 57204246686; 7004240281</t>
  </si>
  <si>
    <t>Recognition of upper Triassic temperate foraminiferal assemblages: Insights from the Khodz Group (NW Caucasus, Russia)</t>
  </si>
  <si>
    <t>10.1016/j.gloplacha.2020.103152</t>
  </si>
  <si>
    <t>https://www.scopus.com/inward/record.uri?eid=2-s2.0-85081003467&amp;doi=10.1016%2fj.gloplacha.2020.103152&amp;partnerID=40&amp;md5=fd12f88a82ce4e9116726a1b2c30b5c7</t>
  </si>
  <si>
    <t>2-s2.0-85081003467</t>
  </si>
  <si>
    <t>Glynn P.W.; Manzello D.P.</t>
  </si>
  <si>
    <t>Glynn, Peter W. (56249920100); Manzello, Derek P. (6506822604)</t>
  </si>
  <si>
    <t>56249920100; 6506822604</t>
  </si>
  <si>
    <t>Bioerosion and coral reef growth: A dynamic balance</t>
  </si>
  <si>
    <t>Coral Reefs in the Anthropocene</t>
  </si>
  <si>
    <t>10.1007/978-94-017-7249-5_4</t>
  </si>
  <si>
    <t>https://www.scopus.com/inward/record.uri?eid=2-s2.0-84957700132&amp;doi=10.1007%2f978-94-017-7249-5_4&amp;partnerID=40&amp;md5=a841710b7289f4910ea5e7aabee4fe56</t>
  </si>
  <si>
    <t>2-s2.0-84957700132</t>
  </si>
  <si>
    <t>Helguera Y.; Díaz-Asencio L.; Fernández-Garcés R.; Gómez-Batista M.; Guillén A.; Díaz-Asencio M.; Armenteros M.</t>
  </si>
  <si>
    <t>Helguera, Yusmila (24343641900); Díaz-Asencio, Lisbet (30767519800); Fernández-Garcés, Raúl (33367838900); Gómez-Batista, Miguel (23088344000); Guillén, Aniel (55171098000); Díaz-Asencio, Misael (11840015000); Armenteros, Maickel (14036755700)</t>
  </si>
  <si>
    <t>24343641900; 30767519800; 33367838900; 23088344000; 55171098000; 11840015000; 14036755700</t>
  </si>
  <si>
    <t>Distribution patterns of macrofaunal polychaete assemblages in a polluted semi-enclosed bay: Cienfuegos, Caribbean Sea</t>
  </si>
  <si>
    <t>Marine Biology Research</t>
  </si>
  <si>
    <t>10.1080/17451000.2011.569552</t>
  </si>
  <si>
    <t>https://www.scopus.com/inward/record.uri?eid=2-s2.0-84859314672&amp;doi=10.1080%2f17451000.2011.569552&amp;partnerID=40&amp;md5=ad4f0259b7ab448d9cd6196766cbd954</t>
  </si>
  <si>
    <t>2-s2.0-84859314672</t>
  </si>
  <si>
    <t>Hunt B.P.V.; Pakhomov E.A.; Hosie G.W.; Siegel V.; Ward P.; Bernard K.</t>
  </si>
  <si>
    <t>Hunt, B.P.V. (7201600414); Pakhomov, E.A. (7006796484); Hosie, G.W. (7004432729); Siegel, V. (56264114500); Ward, P. (7402102122); Bernard, K. (7005784424)</t>
  </si>
  <si>
    <t>7201600414; 7006796484; 7004432729; 56264114500; 7402102122; 7005784424</t>
  </si>
  <si>
    <t>Pteropods in Southern Ocean ecosystems</t>
  </si>
  <si>
    <t>Progress in Oceanography</t>
  </si>
  <si>
    <t>10.1016/j.pocean.2008.06.001</t>
  </si>
  <si>
    <t>https://www.scopus.com/inward/record.uri?eid=2-s2.0-48749106641&amp;doi=10.1016%2fj.pocean.2008.06.001&amp;partnerID=40&amp;md5=58c1039ac24762df5440689c3a2ab17c</t>
  </si>
  <si>
    <t>2-s2.0-48749106641</t>
  </si>
  <si>
    <t>Kazanidis G.; Henry L.-A.; Roberts J.M.</t>
  </si>
  <si>
    <t>Kazanidis, Georgios (36598349700); Henry, Lea-Anne (7102224885); Roberts, J. Murray (55483015700)</t>
  </si>
  <si>
    <t>36598349700; 7102224885; 55483015700</t>
  </si>
  <si>
    <t>Hidden structural heterogeneity enhances marine hotspots’ biodiversity</t>
  </si>
  <si>
    <t>10.1007/s00338-021-02114-w</t>
  </si>
  <si>
    <t>https://www.scopus.com/inward/record.uri?eid=2-s2.0-85115637938&amp;doi=10.1007%2fs00338-021-02114-w&amp;partnerID=40&amp;md5=eb92686362139b210b1ecb8b28d4634f</t>
  </si>
  <si>
    <t>2-s2.0-85115637938</t>
  </si>
  <si>
    <t>Lefevre S.; Watson S.-A.; Munday P.L.; Nilsson G.E.</t>
  </si>
  <si>
    <t>Lefevre, Sjannie (36005487300); Watson, Sue-Ann (55712332600); Munday, Philip L. (7005838893); Nilsson, Göran E. (7201577992)</t>
  </si>
  <si>
    <t>36005487300; 55712332600; 7005838893; 7201577992</t>
  </si>
  <si>
    <t>Will jumping snails prevail? Influence of near-future CO2, temperature and hypoxia on respiratory performance in the tropical conch Gibberulus gibberulus gibbosus</t>
  </si>
  <si>
    <t>Journal of Experimental Biology</t>
  </si>
  <si>
    <t>10.1242/jeb.120717</t>
  </si>
  <si>
    <t>https://www.scopus.com/inward/record.uri?eid=2-s2.0-84962812076&amp;doi=10.1242%2fjeb.120717&amp;partnerID=40&amp;md5=05440de7be21c31f2756054372949671</t>
  </si>
  <si>
    <t>2-s2.0-84962812076</t>
  </si>
  <si>
    <t>Maas A.E.; Blanco-Bercial L.; Lawson G.L.</t>
  </si>
  <si>
    <t>Maas, Amy E. (53878183500); Blanco-Bercial, Leocadio (13610185600); Lawson, Gareth L. (7102968869)</t>
  </si>
  <si>
    <t>53878183500; 13610185600; 7102968869</t>
  </si>
  <si>
    <t>Reexamination of the Species Assignment of Diacavolinia Pteropods Using DNA Barcoding</t>
  </si>
  <si>
    <t>e53889</t>
  </si>
  <si>
    <t>10.1371/journal.pone.0053889</t>
  </si>
  <si>
    <t>https://www.scopus.com/inward/record.uri?eid=2-s2.0-84872419776&amp;doi=10.1371%2fjournal.pone.0053889&amp;partnerID=40&amp;md5=797152d9b13ac521a1306c9763beaff8</t>
  </si>
  <si>
    <t>2-s2.0-84872419776</t>
  </si>
  <si>
    <t>Madeira C.; Mendonça V.; Flores A.A.V.; Diniz M.S.; Vinagre C.</t>
  </si>
  <si>
    <t>Madeira, Carolina (55345528500); Mendonça, Vanessa (55241972700); Flores, Augusto A.V. (7201722244); Diniz, Mário S. (8980557700); Vinagre, Catarina (6603872269)</t>
  </si>
  <si>
    <t>55345528500; 55241972700; 7201722244; 8980557700; 6603872269</t>
  </si>
  <si>
    <t>High thermal tolerance does not protect from chronic warming – A multiple end-point approach using a tropical gastropod, Stramonita haemastoma</t>
  </si>
  <si>
    <t>10.1016/j.ecolind.2018.04.044</t>
  </si>
  <si>
    <t>https://www.scopus.com/inward/record.uri?eid=2-s2.0-85046351356&amp;doi=10.1016%2fj.ecolind.2018.04.044&amp;partnerID=40&amp;md5=a341b442a18a0a30171347c11c549a97</t>
  </si>
  <si>
    <t>2-s2.0-85046351356</t>
  </si>
  <si>
    <t>Marshall D.J.; Abdelhady A.A.; Wah D.T.T.; Mustapha N.; Gӧdeke S.H.; De Silva L.C.; Hall-Spencer J.M.</t>
  </si>
  <si>
    <t>Marshall, David J. (7402186519); Abdelhady, Ahmed Awad (56012013800); Wah, Dennis Ting Teck (57209716240); Mustapha, Nurshahida (57204654394); Gӧdeke, Stefan H. (6508020817); De Silva, Liyanage Chandratilak (7005618360); Hall-Spencer, Jason M. (6603382752)</t>
  </si>
  <si>
    <t>7402186519; 56012013800; 57209716240; 57204654394; 6508020817; 7005618360; 6603382752</t>
  </si>
  <si>
    <t>Biomonitoring acidification using marine gastropods</t>
  </si>
  <si>
    <t>10.1016/j.scitotenv.2019.07.041</t>
  </si>
  <si>
    <t>https://www.scopus.com/inward/record.uri?eid=2-s2.0-85069658506&amp;doi=10.1016%2fj.scitotenv.2019.07.041&amp;partnerID=40&amp;md5=e4180b1814c375766aadcff437c31ebd</t>
  </si>
  <si>
    <t>2-s2.0-85069658506</t>
  </si>
  <si>
    <t>Mendes C.L.T.; Tavares M.; Soares-Gomes A.</t>
  </si>
  <si>
    <t>Mendes, Carla Lima Torres (16175938200); Tavares, Marcos (7102531216); Soares-Gomes, Abílio (21741336900)</t>
  </si>
  <si>
    <t>16175938200; 7102531216; 21741336900</t>
  </si>
  <si>
    <t>Taxonomic sufficiency for soft-bottom sublittoral mollusks assemblages in a tropical estuary, Guanabara Bay, Southeast Brazil</t>
  </si>
  <si>
    <t>10.1016/j.marpolbul.2006.08.026</t>
  </si>
  <si>
    <t>https://www.scopus.com/inward/record.uri?eid=2-s2.0-34047116267&amp;doi=10.1016%2fj.marpolbul.2006.08.026&amp;partnerID=40&amp;md5=a8f6f156cbc67eb857c9b8e1a03c3683</t>
  </si>
  <si>
    <t>2-s2.0-34047116267</t>
  </si>
  <si>
    <t>Minuti J.J.; Russell B.D.</t>
  </si>
  <si>
    <t>Minuti, Jay J. (57218628950); Russell, Bayden D. (8712374200)</t>
  </si>
  <si>
    <t>57218628950; 8712374200</t>
  </si>
  <si>
    <t>Functionally redundant herbivores: Urchin and gastropod grazers respond differently to ocean warming and rising CO2</t>
  </si>
  <si>
    <t>10.3354/meps13416</t>
  </si>
  <si>
    <t>https://www.scopus.com/inward/record.uri?eid=2-s2.0-85097791145&amp;doi=10.3354%2fmeps13416&amp;partnerID=40&amp;md5=dc0b81643977d3c93b3a38e50221b980</t>
  </si>
  <si>
    <t>2-s2.0-85097791145</t>
  </si>
  <si>
    <t>Muli J.R.; Mavuti K.M.</t>
  </si>
  <si>
    <t>Muli, J.R. (6603469126); Mavuti, K.M. (6602185629)</t>
  </si>
  <si>
    <t>6603469126; 6602185629</t>
  </si>
  <si>
    <t>The benthic macrofauna community of Kenyan waters of Lake Victoria</t>
  </si>
  <si>
    <t>10.1023/A:1013184128681</t>
  </si>
  <si>
    <t>https://www.scopus.com/inward/record.uri?eid=2-s2.0-0035882989&amp;doi=10.1023%2fA%3a1013184128681&amp;partnerID=40&amp;md5=ce69a7e18569d540da835ce27f08070b</t>
  </si>
  <si>
    <t>Conference paper</t>
  </si>
  <si>
    <t>2-s2.0-0035882989</t>
  </si>
  <si>
    <t>Roger L.M.; Richardson A.J.; McKinnon A.D.; Knott B.; Matear R.; Scadding C.</t>
  </si>
  <si>
    <t>Roger, Liza M. (57220899276); Richardson, Anthony J. (7402534112); McKinnon, A. David (7005291125); Knott, Brenton (7004155912); Matear, Richard (57194438001); Scadding, Cameron (8676541700)</t>
  </si>
  <si>
    <t>57220899276; 7402534112; 7005291125; 7004155912; 57194438001; 8676541700</t>
  </si>
  <si>
    <t>Comparison of the shell structure of two tropical Thecosomata (Creseis acicula and Diacavolinia longirostris) from 1963 to 2009: Potential implications of declining aragonite saturation</t>
  </si>
  <si>
    <t>10.1093/icesjms/fsr171</t>
  </si>
  <si>
    <t>https://www.scopus.com/inward/record.uri?eid=2-s2.0-84859855436&amp;doi=10.1093%2ficesjms%2ffsr171&amp;partnerID=40&amp;md5=d30fd672c34483fd560f39e1e4e5183a</t>
  </si>
  <si>
    <t>2-s2.0-84859855436</t>
  </si>
  <si>
    <t>Scherer L.; Gürdal İ.; van Bodegom P.M.</t>
  </si>
  <si>
    <t>Scherer, Laura (56600122900); Gürdal, İrem (57561491800); van Bodegom, Peter M. (6603980594)</t>
  </si>
  <si>
    <t>56600122900; 57561491800; 6603980594</t>
  </si>
  <si>
    <t>Characterization factors for ocean acidification impacts on marine biodiversity</t>
  </si>
  <si>
    <t>Journal of Industrial Ecology</t>
  </si>
  <si>
    <t>10.1111/jiec.13274</t>
  </si>
  <si>
    <t>https://www.scopus.com/inward/record.uri?eid=2-s2.0-85127593956&amp;doi=10.1111%2fjiec.13274&amp;partnerID=40&amp;md5=b2f0524db9f0be6e40c2b111b7fef4f1</t>
  </si>
  <si>
    <t>2-s2.0-85127593956</t>
  </si>
  <si>
    <t>Trübenbach K.; Teixeira T.; Diniz M.; Rosa R.</t>
  </si>
  <si>
    <t>Trübenbach, Katja (36524089400); Teixeira, Tatiana (57212721206); Diniz, Mário (8980557700); Rosa, Rui (7102610088)</t>
  </si>
  <si>
    <t>36524089400; 57212721206; 8980557700; 7102610088</t>
  </si>
  <si>
    <t>Hypoxia tolerance and antioxidant defense system of juvenile jumbo squids in oxygen minimum zones</t>
  </si>
  <si>
    <t>Deep-Sea Research Part II: Topical Studies in Oceanography</t>
  </si>
  <si>
    <t>10.1016/j.dsr2.2012.10.001</t>
  </si>
  <si>
    <t>https://www.scopus.com/inward/record.uri?eid=2-s2.0-84887122441&amp;doi=10.1016%2fj.dsr2.2012.10.001&amp;partnerID=40&amp;md5=664dc25e0b61f25247c1cf50f267018f</t>
  </si>
  <si>
    <t>2-s2.0-84887122441</t>
  </si>
  <si>
    <t>Tsang H.H.; Joyce P.W.S.; Falkenberg L.J.</t>
  </si>
  <si>
    <t>Tsang, Hin Hung (55767401700); Joyce, Patrick W.S. (57206937957); Falkenberg, Laura J. (32067660600)</t>
  </si>
  <si>
    <t>55767401700; 57206937957; 32067660600</t>
  </si>
  <si>
    <t>Temperature-dependent responses and trophic interaction strengths of a predatory marine gastropod and rock oyster under ocean warming</t>
  </si>
  <si>
    <t>10.1016/j.marenvres.2024.106675</t>
  </si>
  <si>
    <t>https://www.scopus.com/inward/record.uri?eid=2-s2.0-85201293868&amp;doi=10.1016%2fj.marenvres.2024.106675&amp;partnerID=40&amp;md5=0d36ed574996d32eed1671d8ed0e5076</t>
  </si>
  <si>
    <t>2-s2.0-85201293868</t>
  </si>
  <si>
    <t>Van Bocxlaer B.; Schultheiß R.; Plisnier P.-D.; Albrecht C.</t>
  </si>
  <si>
    <t>Van Bocxlaer, Bert (23971546900); Schultheiß, Roland (34573632600); Plisnier, Pierre-Denis (6602740627); Albrecht, Christian (12242352700)</t>
  </si>
  <si>
    <t>23971546900; 34573632600; 6602740627; 12242352700</t>
  </si>
  <si>
    <t>Does the decline of gastropods in deep water herald ecosystem change in Lakes Malawi and Tanganyika?</t>
  </si>
  <si>
    <t>Freshwater Biology</t>
  </si>
  <si>
    <t>10.1111/j.1365-2427.2012.02828.x</t>
  </si>
  <si>
    <t>https://www.scopus.com/inward/record.uri?eid=2-s2.0-84863571016&amp;doi=10.1111%2fj.1365-2427.2012.02828.x&amp;partnerID=40&amp;md5=76155a8234ada031ddd82169e42861ee</t>
  </si>
  <si>
    <t>2-s2.0-84863571016</t>
  </si>
  <si>
    <t>Watson S.-A.; Morley S.A.; Peck L.S.</t>
  </si>
  <si>
    <t>Watson, Sue-Ann (55712332600); Morley, Simon A. (56181738100); Peck, Lloyd S. (7005064275)</t>
  </si>
  <si>
    <t>55712332600; 56181738100; 7005064275</t>
  </si>
  <si>
    <t>Latitudinal trends in shell production cost from the tropics to the poles</t>
  </si>
  <si>
    <t>Science Advances</t>
  </si>
  <si>
    <t>Y</t>
  </si>
  <si>
    <t>10.1126/sciadv.1701362</t>
  </si>
  <si>
    <t>https://www.scopus.com/inward/record.uri?eid=2-s2.0-85041699102&amp;doi=10.1126%2fsciadv.1701362&amp;partnerID=40&amp;md5=18bdfc33e83da37030cf239ec8a555db</t>
  </si>
  <si>
    <t>2-s2.0-85041699102</t>
  </si>
  <si>
    <t>Welladsen H.M.; Southgate P.C.; Heimann K.</t>
  </si>
  <si>
    <t>Welladsen, Heather M. (37108753300); Southgate, Paul C. (7006706157); Heimann, Kirsten (7103349258)</t>
  </si>
  <si>
    <t>37108753300; 7006706157; 7103349258</t>
  </si>
  <si>
    <t>The effects of exposure to near-future levels of ocean acidification on shell characteristics of Pinctada fucata (Bivalvia: Pteriidae)</t>
  </si>
  <si>
    <t>Molluscan Research</t>
  </si>
  <si>
    <t>https://www.scopus.com/inward/record.uri?eid=2-s2.0-79960676556&amp;partnerID=40&amp;md5=245a8ca603509b447bcbbef3830568df</t>
  </si>
  <si>
    <t>2-s2.0-79960676556</t>
  </si>
  <si>
    <t>Wisshak M.; Schönberg C.H.L.; Form A.; Freiwald A.</t>
  </si>
  <si>
    <t>Wisshak, M. (14828355500); Schönberg, C.H.L. (6602585081); Form, A. (36181052700); Freiwald, A. (6602103888)</t>
  </si>
  <si>
    <t>14828355500; 6602585081; 36181052700; 6602103888</t>
  </si>
  <si>
    <t>Sponge bioerosion accelerated by ocean acidification across species and latitudes?</t>
  </si>
  <si>
    <t>Helgoland Marine Research</t>
  </si>
  <si>
    <t>10.1007/s10152-014-0385-4</t>
  </si>
  <si>
    <t>https://www.scopus.com/inward/record.uri?eid=2-s2.0-84901620950&amp;doi=10.1007%2fs10152-014-0385-4&amp;partnerID=40&amp;md5=d7be587017cced885f51cde6ff58fe46</t>
  </si>
  <si>
    <t>2-s2.0-84901620950</t>
  </si>
  <si>
    <t>have data</t>
  </si>
  <si>
    <t>Comeau S.; Carpenter R.C.; Edmunds P.J.</t>
  </si>
  <si>
    <t>Comeau, S. (35811982200); Carpenter, R.C. (7402582700); Edmunds, P.J. (7003665659)</t>
  </si>
  <si>
    <t>35811982200; 7402582700; 7003665659</t>
  </si>
  <si>
    <t>Effects of pCO2 on photosynthesis and respiration of tropical scleractinian corals and calcified algae</t>
  </si>
  <si>
    <t>10.1093/icesjms/fsv267</t>
  </si>
  <si>
    <t>https://www.scopus.com/inward/record.uri?eid=2-s2.0-85045612515&amp;doi=10.1093%2ficesjms%2ffsv267&amp;partnerID=40&amp;md5=4f19707d3d84cfd737ffc08c571f3c5a</t>
  </si>
  <si>
    <t>2-s2.0-85045612515</t>
  </si>
  <si>
    <t>Comeau S.; Cornwall C.E.; McCulloch M.T.</t>
  </si>
  <si>
    <t>Comeau, S. (35811982200); Cornwall, C.E. (36599949700); McCulloch, M.T. (7102869538)</t>
  </si>
  <si>
    <t>35811982200; 36599949700; 7102869538</t>
  </si>
  <si>
    <t>Decoupling between the response of coral calcifying fluid pH and calcification to ocean acidification</t>
  </si>
  <si>
    <t>10.1038/s41598-017-08003-z</t>
  </si>
  <si>
    <t>https://www.scopus.com/inward/record.uri?eid=2-s2.0-85027096246&amp;doi=10.1038%2fs41598-017-08003-z&amp;partnerID=40&amp;md5=fe2ca14534244cf22e20231d2323f623</t>
  </si>
  <si>
    <t>2-s2.0-85027096246</t>
  </si>
  <si>
    <t>Comeau S.; Cornwall C.E.; Shlesinger T.; Hoogenboom M.; Mana R.; McCulloch M.T.; Rodolfo-Metalpa R.</t>
  </si>
  <si>
    <t>Comeau, Steeve (35811982200); Cornwall, Christopher E. (36599949700); Shlesinger, Tom (57063406900); Hoogenboom, Mia (8262939100); Mana, Ralph (56632618600); McCulloch, Malcolm T. (7102869538); Rodolfo-Metalpa, Riccardo (11940588800)</t>
  </si>
  <si>
    <t>35811982200; 36599949700; 57063406900; 8262939100; 56632618600; 7102869538; 11940588800</t>
  </si>
  <si>
    <t>pH variability at volcanic CO2 seeps regulates coral calcifying fluid chemistry</t>
  </si>
  <si>
    <t>10.1111/gcb.16093</t>
  </si>
  <si>
    <t>https://www.scopus.com/inward/record.uri?eid=2-s2.0-85124171418&amp;doi=10.1111%2fgcb.16093&amp;partnerID=40&amp;md5=720010b1f07d58fa0e88bf7e0d004102</t>
  </si>
  <si>
    <t>2-s2.0-85124171418</t>
  </si>
  <si>
    <t>Comeau S.; Edmunds P.J.; Lantz C.A.; Carpenter R.C.</t>
  </si>
  <si>
    <t>Comeau, Steeve (35811982200); Edmunds, Peter J. (7003665659); Lantz, Coulson A. (55920908000); Carpenter, Robert C. (7402582700)</t>
  </si>
  <si>
    <t>35811982200; 7003665659; 55920908000; 7402582700</t>
  </si>
  <si>
    <t xml:space="preserve">Daily variation in net primary production and net calcification in coral reef communities exposed to elevated pCO2                     </t>
  </si>
  <si>
    <t>10.5194/bg-14-3549-2017</t>
  </si>
  <si>
    <t>https://www.scopus.com/inward/record.uri?eid=2-s2.0-85026291236&amp;doi=10.5194%2fbg-14-3549-2017&amp;partnerID=40&amp;md5=37635e64b27573c1d1593a6853e63a92</t>
  </si>
  <si>
    <t>2-s2.0-85026291236</t>
  </si>
  <si>
    <t>Comeau S.; Tambutté E.; Carpenter R.C.; Edmunds P.J.; Evensen N.R.; Allemand D.; Ferrier-Pagès C.; Tambutté S.; Venn A.A.</t>
  </si>
  <si>
    <t>Comeau, S. (35811982200); Tambutté, E. (6602773089); Carpenter, R.C. (7402582700); Edmunds, P.J. (7003665659); Evensen, N.R. (57008906500); Allemand, D. (7003604806); Ferrier-Pagès, C. (6701698714); Tambutté, S. (6507063305); Venn, A.A. (24172849800)</t>
  </si>
  <si>
    <t>35811982200; 6602773089; 7402582700; 7003665659; 57008906500; 7003604806; 6701698714; 6507063305; 24172849800</t>
  </si>
  <si>
    <t>Coral calcifying fluid pH is modulated by seawater carbonate chemistry not solely seawater pH</t>
  </si>
  <si>
    <t>10.1098/rspb.2016.1669</t>
  </si>
  <si>
    <t>https://www.scopus.com/inward/record.uri?eid=2-s2.0-85011085597&amp;doi=10.1098%2frspb.2016.1669&amp;partnerID=40&amp;md5=5e998e5d27b1bee0515b516345a426de</t>
  </si>
  <si>
    <t>2-s2.0-85011085597</t>
  </si>
  <si>
    <t>Schoepf V.; Carrion S.A.; Pfeifer S.M.; Naugle M.; Dugal L.; Bruyn J.; McCulloch M.T.</t>
  </si>
  <si>
    <t>Schoepf, Verena (35263301100); Carrion, Steven A. (56871074500); Pfeifer, Svenja M. (57203408979); Naugle, Melissa (57211020747); Dugal, Laurence (57211018290); Bruyn, Jennifer (57211022978); McCulloch, Malcolm T. (7102869538)</t>
  </si>
  <si>
    <t>35263301100; 56871074500; 57203408979; 57211020747; 57211018290; 57211022978; 7102869538</t>
  </si>
  <si>
    <t>Stress-resistant corals may not acclimatize to ocean warming but maintain heat tolerance under cooler temperatures</t>
  </si>
  <si>
    <t>10.1038/s41467-019-12065-0</t>
  </si>
  <si>
    <t>https://www.scopus.com/inward/record.uri?eid=2-s2.0-85072297923&amp;doi=10.1038%2fs41467-019-12065-0&amp;partnerID=40&amp;md5=605762e60eaa2b1d27ecee8e62541cb9</t>
  </si>
  <si>
    <t>2-s2.0-85072297923</t>
  </si>
  <si>
    <t>Schoepf V.; Cornwall C.E.; Pfeifer S.M.; Carrion S.A.; Alessi C.; Comeau S.; McCulloch M.T.</t>
  </si>
  <si>
    <t>Schoepf, Verena (35263301100); Cornwall, Christopher E. (36599949700); Pfeifer, Svenja M. (57203408979); Carrion, Steven A. (56871074500); Alessi, Cinzia (56100644600); Comeau, Steeve (35811982200); McCulloch, Malcolm T. (7102869538)</t>
  </si>
  <si>
    <t>35263301100; 36599949700; 57203408979; 56871074500; 56100644600; 35811982200; 7102869538</t>
  </si>
  <si>
    <t>Impacts of coral bleaching on pH and oxygen gradients across the coral concentration boundary layer: a microsensor study</t>
  </si>
  <si>
    <t>10.1007/s00338-018-1726-6</t>
  </si>
  <si>
    <t>https://www.scopus.com/inward/record.uri?eid=2-s2.0-85051663701&amp;doi=10.1007%2fs00338-018-1726-6&amp;partnerID=40&amp;md5=57e6222b14c72280d2ac57157c2643a2</t>
  </si>
  <si>
    <t>2-s2.0-85051663701</t>
  </si>
  <si>
    <t>Schoepf V.; D’Olivo J.P.; Rigal C.; Jung E.M.U.; McCulloch M.T.</t>
  </si>
  <si>
    <t>Schoepf, Verena (35263301100); D’Olivo, Juan Pablo (57209511372); Rigal, Cyrielle (57221412149); Jung, E. Maria U. (57221415498); McCulloch, Malcolm T. (7102869538)</t>
  </si>
  <si>
    <t>35263301100; 57209511372; 57221412149; 57221415498; 7102869538</t>
  </si>
  <si>
    <t>Heat stress differentially impacts key calcification mechanisms in reef-building corals</t>
  </si>
  <si>
    <t>10.1007/s00338-020-02038-x</t>
  </si>
  <si>
    <t>https://www.scopus.com/inward/record.uri?eid=2-s2.0-85099113009&amp;doi=10.1007%2fs00338-020-02038-x&amp;partnerID=40&amp;md5=b60a9024be6367d68a11b363f88a1287</t>
  </si>
  <si>
    <t>2-s2.0-85099113009</t>
  </si>
  <si>
    <t>Schoepf V.; Hu X.; Holcomb M.; Cai W.-J.; Li Q.; Wang Y.; Xu H.; Warner M.E.; Melman T.F.; Hoadley K.D.; Pettay D.T.; Matsui Y.; Baumann J.H.; Grottoli A.G.</t>
  </si>
  <si>
    <t>Schoepf, Verena (35263301100); Hu, Xinping (55496177500); Holcomb, Michael (7005724085); Cai, Wei-Jun (7401710571); Li, Qian (56497336600); Wang, Yongchen (7601488938); Xu, Hui (56497246000); Warner, Mark E. (7201939972); Melman, Todd F. (55879552200); Hoadley, Kenneth D. (38861694900); Pettay, D. Tye (22955946300); Matsui, Yohei (16402681800); Baumann, Justin H. (55879634200); Grottoli, Andréa G. (6603275172)</t>
  </si>
  <si>
    <t>35263301100; 55496177500; 7005724085; 7401710571; 56497336600; 7601488938; 56497246000; 7201939972; 55879552200; 38861694900; 22955946300; 16402681800; 55879634200; 6603275172</t>
  </si>
  <si>
    <t>Coral calcification under environmental change: a direct comparison of the alkalinity anomaly and buoyant weight techniques</t>
  </si>
  <si>
    <t>10.1007/s00338-016-1507-z</t>
  </si>
  <si>
    <t>https://www.scopus.com/inward/record.uri?eid=2-s2.0-84990837027&amp;doi=10.1007%2fs00338-016-1507-z&amp;partnerID=40&amp;md5=4029829645cb40af1072db7dd5aae8fe</t>
  </si>
  <si>
    <t>2-s2.0-84990837027</t>
  </si>
  <si>
    <t>Schoepf V.; Jury C.P.; Toonen R.J.; McCulloch M.T.</t>
  </si>
  <si>
    <t>Schoepf, Verena (35263301100); Jury, Christopher P. (36350884600); Toonen, Robert J. (57194223376); McCulloch, Malcolm T. (7102869538)</t>
  </si>
  <si>
    <t>35263301100; 36350884600; 57194223376; 7102869538</t>
  </si>
  <si>
    <t>Coral calcification mechanisms facilitate adaptive responses to ocean acidification</t>
  </si>
  <si>
    <t>10.1098/rspb.2017.2117</t>
  </si>
  <si>
    <t>https://www.scopus.com/inward/record.uri?eid=2-s2.0-85037648963&amp;doi=10.1098%2frspb.2017.2117&amp;partnerID=40&amp;md5=18a82dd42fef989b68cf51f5e72d0aa7</t>
  </si>
  <si>
    <t>2-s2.0-85037648963</t>
  </si>
  <si>
    <t>n</t>
  </si>
  <si>
    <t>Jarrold M.D.; Humphrey C.; McCormick M.I.; Munday P.L.</t>
  </si>
  <si>
    <t>Jarrold, Michael D. (55898702000); Humphrey, Craig (57204367658); McCormick, Mark I. (7202418448); Munday, Philip L. (7005838893)</t>
  </si>
  <si>
    <t>55898702000; 57204367658; 7202418448; 7005838893</t>
  </si>
  <si>
    <t>Diel CO2 cycles reduce severity of behavioural abnormalities in coral reef fish under ocean acidification</t>
  </si>
  <si>
    <t>10.1038/s41598-017-10378-y</t>
  </si>
  <si>
    <t>https://www.scopus.com/inward/record.uri?eid=2-s2.0-85028672258&amp;doi=10.1038%2fs41598-017-10378-y&amp;partnerID=40&amp;md5=885cee01c58c82bf7a4ad6ca1fbd7129</t>
  </si>
  <si>
    <t>2-s2.0-85028672258</t>
  </si>
  <si>
    <t>Jarrold M.D.; Munday P.L.</t>
  </si>
  <si>
    <t>Jarrold, Michael D. (55898702000); Munday, Philip L. (7005838893)</t>
  </si>
  <si>
    <t>55898702000; 7005838893</t>
  </si>
  <si>
    <t>Elevated temperature does not substantially modify the interactive effects between elevated CO2 and diel CO2 cycles on the survival, growth and behavior of a coral reef fish</t>
  </si>
  <si>
    <t>DEC</t>
  </si>
  <si>
    <t>10.3389/fmars.2018.00458</t>
  </si>
  <si>
    <t>https://www.scopus.com/inward/record.uri?eid=2-s2.0-85058961015&amp;doi=10.3389%2ffmars.2018.00458&amp;partnerID=40&amp;md5=9aacef1e34e6bf5b3e0774530cc6f2aa</t>
  </si>
  <si>
    <t>2-s2.0-85058961015</t>
  </si>
  <si>
    <t xml:space="preserve">                         Diel CO                         2                          cycles and parental effects have similar benefits to growth of a coral reef fish under ocean acidification                     </t>
  </si>
  <si>
    <t>10.1098/rsbl.2018.0724</t>
  </si>
  <si>
    <t>https://www.scopus.com/inward/record.uri?eid=2-s2.0-85062777556&amp;doi=10.1098%2frsbl.2018.0724&amp;partnerID=40&amp;md5=3315938625679716313dc5c7d55bb7fc</t>
  </si>
  <si>
    <t>2-s2.0-85062777556</t>
  </si>
  <si>
    <t>Diel CO2 cycles do not modify juvenile growth, survival and otolith development in two coral reef fish under ocean acidification</t>
  </si>
  <si>
    <t>10.1007/s00227-018-3311-5</t>
  </si>
  <si>
    <t>https://www.scopus.com/inward/record.uri?eid=2-s2.0-85042215341&amp;doi=10.1007%2fs00227-018-3311-5&amp;partnerID=40&amp;md5=9e85a0597b777ddf325cc3397956b7eb</t>
  </si>
  <si>
    <t>2-s2.0-85042215341</t>
  </si>
  <si>
    <t>Bax N.; Sands C.J.; Gogarty B.; Downey R.V.; Moreau C.V.E.; Moreno B.; Held C.; Paulsen M.L.; McGee J.; Haward M.; Barnes D.K.A.</t>
  </si>
  <si>
    <t>Bax, Narissa (57214709976); Sands, Chester J. (24315058600); Gogarty, Brendan (6507313397); Downey, Rachel V. (55320896100); Moreau, Camille V. E. (55658206100); Moreno, Bernabé (57209061925); Held, Christoph (57200786779); Paulsen, Maria L. (56613014500); McGee, Jeffrey (36834936500); Haward, Marcus (6603547819); Barnes, David K. A. (7401586132)</t>
  </si>
  <si>
    <t>57214709976; 24315058600; 6507313397; 55320896100; 55658206100; 57209061925; 57200786779; 56613014500; 36834936500; 6603547819; 7401586132</t>
  </si>
  <si>
    <t>Perspective: Increasing blue carbon around Antarctica is an ecosystem service of considerable societal and economic value worth protecting</t>
  </si>
  <si>
    <t>10.1111/gcb.15392</t>
  </si>
  <si>
    <t>https://www.scopus.com/inward/record.uri?eid=2-s2.0-85094877120&amp;doi=10.1111%2fgcb.15392&amp;partnerID=40&amp;md5=ebb931947fc3b1ad3f736ccb62a17708</t>
  </si>
  <si>
    <t>2-s2.0-85094877120</t>
  </si>
  <si>
    <t>Bell J.D.; Albert J.; Amos G.; Arthur C.; Blanc M.; Bromhead D.; Heron S.F.; Hobday A.J.; Hunt A.; Itano D.; James P.A.S.; Lehodey P.; Liu G.; Nicol S.; Potemra J.; Reygondeau G.; Rubani J.; Scutt Phillips J.; Senina I.; Sokimi W.</t>
  </si>
  <si>
    <t>Bell, Johann D. (7404446972); Albert, Joelle (54411976500); Amos, George (57195317399); Arthur, Christopher (57900962800); Blanc, Michel (56410524400); Bromhead, Don (6507180059); Heron, Scott F. (7004098794); Hobday, Alistair J. (6701910294); Hunt, Andrew (57197797416); Itano, David (6506272654); James, Philip A.S. (57197800215); Lehodey, Patrick (57203884463); Liu, Gang (55706438900); Nicol, Simon (7103154746); Potemra, Jim (6603522647); Reygondeau, Gabriel (36662830400); Rubani, Jason (57197795005); Scutt Phillips, Joe (57195814050); Senina, Inna (6603182993); Sokimi, William (56576315900)</t>
  </si>
  <si>
    <t>7404446972; 54411976500; 57195317399; 57900962800; 56410524400; 6507180059; 7004098794; 6701910294; 57197797416; 6506272654; 57197800215; 57203884463; 55706438900; 7103154746; 6603522647; 36662830400; 57197795005; 57195814050; 6603182993; 56576315900</t>
  </si>
  <si>
    <t>Operationalising access to oceanic fisheries resources by small-scale fishers to improve food security in the Pacific Islands</t>
  </si>
  <si>
    <t>Marine Policy</t>
  </si>
  <si>
    <t>10.1016/j.marpol.2017.11.008</t>
  </si>
  <si>
    <t>https://www.scopus.com/inward/record.uri?eid=2-s2.0-85034617877&amp;doi=10.1016%2fj.marpol.2017.11.008&amp;partnerID=40&amp;md5=91173b82aa0872595d851e6ab2930fd2</t>
  </si>
  <si>
    <t>2-s2.0-85034617877</t>
  </si>
  <si>
    <t>Bell J.D.; Cisneros-Montemayor A.; Hanich Q.; Johnson J.E.; Lehodey P.; Moore B.R.; Pratchett M.S.; Reygondeau G.; Senina I.; Virdin J.; Wabnitz C.C.C.</t>
  </si>
  <si>
    <t>Bell, Johann D. (7404446972); Cisneros-Montemayor, Andrés (36094057100); Hanich, Quentin (25229627100); Johnson, Johanna E. (55494676500); Lehodey, Patrick (57203884463); Moore, Bradley R. (7402320223); Pratchett, Morgan S. (6602290689); Reygondeau, Gabriel (36662830400); Senina, Inna (6603182993); Virdin, John (55857492400); Wabnitz, Colette C.C. (6506527945)</t>
  </si>
  <si>
    <t>7404446972; 36094057100; 25229627100; 55494676500; 57203884463; 7402320223; 6602290689; 36662830400; 6603182993; 55857492400; 6506527945</t>
  </si>
  <si>
    <t>Adaptations to maintain the contributions of small-scale fisheries to food security in the Pacific Islands</t>
  </si>
  <si>
    <t>10.1016/j.marpol.2017.05.019</t>
  </si>
  <si>
    <t>https://www.scopus.com/inward/record.uri?eid=2-s2.0-85021799791&amp;doi=10.1016%2fj.marpol.2017.05.019&amp;partnerID=40&amp;md5=70a6d13410d54fd3eaf057d6e6b5cc5d</t>
  </si>
  <si>
    <t>2-s2.0-85021799791</t>
  </si>
  <si>
    <t>Bell J.J.; Bennett H.M.; Rovellini A.; Webster N.S.</t>
  </si>
  <si>
    <t>Bell, James J. (7404446141); Bennett, Holly M. (56487075400); Rovellini, Alberto (57094874800); Webster, Nicole S. (7102089765)</t>
  </si>
  <si>
    <t>7404446141; 56487075400; 57094874800; 7102089765</t>
  </si>
  <si>
    <t>Sponges to be winners under near-future climate scenarios</t>
  </si>
  <si>
    <t>BioScience</t>
  </si>
  <si>
    <t>10.1093/biosci/biy142</t>
  </si>
  <si>
    <t>https://www.scopus.com/inward/record.uri?eid=2-s2.0-85061510071&amp;doi=10.1093%2fbiosci%2fbiy142&amp;partnerID=40&amp;md5=d534fc59ce76f94062f5f388996ca8cd</t>
  </si>
  <si>
    <t>2-s2.0-85061510071</t>
  </si>
  <si>
    <t>Bell J.J.; Shaffer M.; Luter H.M.; Mana R.; Rodolfo-Metalpa R.</t>
  </si>
  <si>
    <t>Bell, James J. (7404446141); Shaffer, Megan (56579833900); Luter, Heidi M. (23005455200); Mana, Ralph (56632618600); Rodolfo-Metalpa, Riccardo (11940588800)</t>
  </si>
  <si>
    <t>7404446141; 56579833900; 23005455200; 56632618600; 11940588800</t>
  </si>
  <si>
    <t>Phototrophic sponge productivity may not be enhanced in a high CO2 world</t>
  </si>
  <si>
    <t>10.1111/gcb.16235</t>
  </si>
  <si>
    <t>https://www.scopus.com/inward/record.uri?eid=2-s2.0-85131629888&amp;doi=10.1111%2fgcb.16235&amp;partnerID=40&amp;md5=7f478262b723b0d579643242d5fcf6a9</t>
  </si>
  <si>
    <t>2-s2.0-85131629888</t>
  </si>
  <si>
    <t>Bell J.J.; Smith R.O.; Micaroni V.; Strano F.; Balemi C.A.; Caiger P.E.; Miller K.I.; Spyksma A.J.P.; Shears N.T.</t>
  </si>
  <si>
    <t>Bell, James J. (7404446141); Smith, Robert O. (48661486100); Micaroni, Valerio (57201853452); Strano, Francesca (57195190301); Balemi, Celia A. (58045922700); Caiger, Paul E. (55358276300); Miller, Kelsey I. (57667243200); Spyksma, Arie J.P. (57193091548); Shears, Nick T. (7801573895)</t>
  </si>
  <si>
    <t>7404446141; 48661486100; 57201853452; 57195190301; 58045922700; 55358276300; 57667243200; 57193091548; 7801573895</t>
  </si>
  <si>
    <t>Marine heat waves drive bleaching and necrosis of temperate sponges</t>
  </si>
  <si>
    <t>1.63E+04</t>
  </si>
  <si>
    <t>10.1016/j.cub.2022.11.013</t>
  </si>
  <si>
    <t>https://www.scopus.com/inward/record.uri?eid=2-s2.0-85145846434&amp;doi=10.1016%2fj.cub.2022.11.013&amp;partnerID=40&amp;md5=bdac213b61d3431a209980f9671fa7d6</t>
  </si>
  <si>
    <t>2-s2.0-85145846434</t>
  </si>
  <si>
    <t>Bennett H.; Bell J.J.; Davy S.K.; Webster N.S.; Francis D.S.</t>
  </si>
  <si>
    <t>Bennett, Holly (56487075400); Bell, James J. (7404446141); Davy, Simon K. (7003305262); Webster, Nicole S. (7102089765); Francis, David S. (12783895300)</t>
  </si>
  <si>
    <t>56487075400; 7404446141; 7003305262; 7102089765; 12783895300</t>
  </si>
  <si>
    <t>Elucidating the sponge stress response; lipids and fatty acids can facilitate survival under future climate scenarios</t>
  </si>
  <si>
    <t>10.1111/gcb.14116</t>
  </si>
  <si>
    <t>https://www.scopus.com/inward/record.uri?eid=2-s2.0-85044944913&amp;doi=10.1111%2fgcb.14116&amp;partnerID=40&amp;md5=a6a748a4a1dbff2ac836a40be48e85c1</t>
  </si>
  <si>
    <t>2-s2.0-85044944913</t>
  </si>
  <si>
    <t>Bennett H.M.; Altenrath C.; Woods L.; Davy S.K.; Webster N.S.; Bell J.J.</t>
  </si>
  <si>
    <t>Bennett, Holly M. (56487075400); Altenrath, Christine (36343415400); Woods, Lisa (57191169760); Davy, Simon K. (7003305262); Webster, Nicole S. (7102089765); Bell, James J. (7404446141)</t>
  </si>
  <si>
    <t>56487075400; 36343415400; 57191169760; 7003305262; 7102089765; 7404446141</t>
  </si>
  <si>
    <t>Interactive effects of temperature and pCO2 on sponges: from the cradle to the grave</t>
  </si>
  <si>
    <t>10.1111/gcb.13474</t>
  </si>
  <si>
    <t>https://www.scopus.com/inward/record.uri?eid=2-s2.0-84987711683&amp;doi=10.1111%2fgcb.13474&amp;partnerID=40&amp;md5=b242b09ea360ebaf15119d833f8111d5</t>
  </si>
  <si>
    <t>2-s2.0-84987711683</t>
  </si>
  <si>
    <t>Benthuysen J.A.; Oliver E.C.J.; Feng M.; Marshall A.G.</t>
  </si>
  <si>
    <t>Benthuysen, Jessica A. (57212011015); Oliver, Eric C. J. (35389429300); Feng, Ming (7201365637); Marshall, Andrew G. (15047026200)</t>
  </si>
  <si>
    <t>57212011015; 35389429300; 7201365637; 15047026200</t>
  </si>
  <si>
    <t>Extreme Marine Warming Across Tropical Australia During Austral Summer 2015–2016</t>
  </si>
  <si>
    <t>Journal of Geophysical Research: Oceans</t>
  </si>
  <si>
    <t>10.1002/2017JC013326</t>
  </si>
  <si>
    <t>https://www.scopus.com/inward/record.uri?eid=2-s2.0-85044053699&amp;doi=10.1002%2f2017JC013326&amp;partnerID=40&amp;md5=cdd15d0fbc173a60121527f12bdaead8</t>
  </si>
  <si>
    <t>2-s2.0-85044053699</t>
  </si>
  <si>
    <t>Bilstad T.</t>
  </si>
  <si>
    <t>Bilstad, Torleiv (6701349116)</t>
  </si>
  <si>
    <t>Climate change and consequences for the Arctic</t>
  </si>
  <si>
    <t>Arctic Oil and Gas: Sustainability at risk?</t>
  </si>
  <si>
    <t>10.4324/9780203893746-12</t>
  </si>
  <si>
    <t>https://www.scopus.com/inward/record.uri?eid=2-s2.0-85145114258&amp;doi=10.4324%2f9780203893746-12&amp;partnerID=40&amp;md5=ace3c89630de5c5291bab5d917478942</t>
  </si>
  <si>
    <t>2-s2.0-85145114258</t>
  </si>
  <si>
    <t>Blain C.O.; Kulins S.; Radford C.A.; Sewell M.A.; Shears N.T.</t>
  </si>
  <si>
    <t>Blain, Caitlin O. (57207841461); Kulins, Sara (57371978200); Radford, Craig A. (16023158100); Sewell, Mary A. (7006758223); Shears, Nick T. (7801573895)</t>
  </si>
  <si>
    <t>57207841461; 57371978200; 16023158100; 7006758223; 7801573895</t>
  </si>
  <si>
    <t>Heterogeneity around CO2vents obscures the effects of ocean acidification on shallow reef communities</t>
  </si>
  <si>
    <t>10.1093/icesjms/fsab184</t>
  </si>
  <si>
    <t>https://www.scopus.com/inward/record.uri?eid=2-s2.0-85121145802&amp;doi=10.1093%2ficesjms%2ffsab184&amp;partnerID=40&amp;md5=3bea336d4a6c49549de1493c966d4c9a</t>
  </si>
  <si>
    <t>2-s2.0-85121145802</t>
  </si>
  <si>
    <t>Brodie J.; Kunzig S.; Agate J.; Yesson C.; Robinson L.</t>
  </si>
  <si>
    <t>Brodie, Juliet (7102849475); Kunzig, Sarah (57985595900); Agate, Jules (57985703900); Yesson, Chris (8853289200); Robinson, Lucy (56609735800)</t>
  </si>
  <si>
    <t>7102849475; 57985595900; 57985703900; 8853289200; 56609735800</t>
  </si>
  <si>
    <t>The Big Seaweed Search: Evaluating a citizen science project for a difficult to identify group of organisms</t>
  </si>
  <si>
    <t>Aquatic Conservation: Marine and Freshwater Ecosystems</t>
  </si>
  <si>
    <t>10.1002/aqc.3903</t>
  </si>
  <si>
    <t>https://www.scopus.com/inward/record.uri?eid=2-s2.0-85142897220&amp;doi=10.1002%2faqc.3903&amp;partnerID=40&amp;md5=77e6541574828cd69ccc10c164b37561</t>
  </si>
  <si>
    <t>2-s2.0-85142897220</t>
  </si>
  <si>
    <t>Bruno J.F.; Côté I.M.; Toth L.T.</t>
  </si>
  <si>
    <t>Bruno, John F. (7202832787); Côté, Isabelle M. (7005488549); Toth, Lauren T. (53980677300)</t>
  </si>
  <si>
    <t>7202832787; 7005488549; 53980677300</t>
  </si>
  <si>
    <t>Climate change, coral loss, and the curious case of the parrotfish paradigm: Why don't marine protected areas improve reef resilience?</t>
  </si>
  <si>
    <t>Annual Review of Marine Science</t>
  </si>
  <si>
    <t>10.1146/annurev-marine-010318-095300</t>
  </si>
  <si>
    <t>https://www.scopus.com/inward/record.uri?eid=2-s2.0-85059494455&amp;doi=10.1146%2fannurev-marine-010318-095300&amp;partnerID=40&amp;md5=5cb5d26e11ce40bed5e6f6e6644248e7</t>
  </si>
  <si>
    <t>2-s2.0-85059494455</t>
  </si>
  <si>
    <t>Bruno J.F.; Valdivia A.</t>
  </si>
  <si>
    <t>Bruno, John F. (7202832787); Valdivia, Abel (55626235100)</t>
  </si>
  <si>
    <t>7202832787; 55626235100</t>
  </si>
  <si>
    <t>Coral reef degradation is not correlated with local human population density</t>
  </si>
  <si>
    <t>10.1038/srep29778</t>
  </si>
  <si>
    <t>https://www.scopus.com/inward/record.uri?eid=2-s2.0-84978946876&amp;doi=10.1038%2fsrep29778&amp;partnerID=40&amp;md5=952bba29a8708381c5b6f63cac833535</t>
  </si>
  <si>
    <t>2-s2.0-84978946876</t>
  </si>
  <si>
    <t>Camp E.F.; Schoepf V.; Mumby P.J.; Hardtke L.A.; Rodolfo-Metalpa R.; Smith D.J.; Suggett D.J.</t>
  </si>
  <si>
    <t>Camp, Emma F. (55032414000); Schoepf, Verena (35263301100); Mumby, Peter J. (7003596162); Hardtke, Leonardo A. (55596973600); Rodolfo-Metalpa, Riccardo (11940588800); Smith, David J. (55722939900); Suggett, David J. (6506336560)</t>
  </si>
  <si>
    <t>55032414000; 35263301100; 7003596162; 55596973600; 11940588800; 55722939900; 6506336560</t>
  </si>
  <si>
    <t>The future of coral reefs subject to rapid climate change: Lessons from natural extreme environments</t>
  </si>
  <si>
    <t>FEB</t>
  </si>
  <si>
    <t>10.3389/fmars.2018.00004</t>
  </si>
  <si>
    <t>https://www.scopus.com/inward/record.uri?eid=2-s2.0-85042064287&amp;doi=10.3389%2ffmars.2018.00004&amp;partnerID=40&amp;md5=1577fa585b5a193d3667c745a2cf9ddf</t>
  </si>
  <si>
    <t>2-s2.0-85042064287</t>
  </si>
  <si>
    <t>Carbonne C.; Comeau S.; Chan P.T.W.; Plichon K.; Gattuso J.-P.; Teixidó N.</t>
  </si>
  <si>
    <t>Carbonne, Chloe (57296615200); Comeau, Steeve (35811982200); Chan, Phoebe T. W. (37050693200); Plichon, Keyla (57938206700); Gattuso, Jean-Pierre (7005742064); Teixidó, Núria (11839568800)</t>
  </si>
  <si>
    <t>57296615200; 35811982200; 37050693200; 57938206700; 7005742064; 11839568800</t>
  </si>
  <si>
    <t>Early life stages of a Mediterranean coral are vulnerable to ocean warming and acidification</t>
  </si>
  <si>
    <t>10.5194/bg-19-4767-2022</t>
  </si>
  <si>
    <t>https://www.scopus.com/inward/record.uri?eid=2-s2.0-85140405805&amp;doi=10.5194%2fbg-19-4767-2022&amp;partnerID=40&amp;md5=6e8ba7547b33fc36051c7db8f6159df4</t>
  </si>
  <si>
    <t>2-s2.0-85140405805</t>
  </si>
  <si>
    <t>Carbonne C.; Comeau S.; Plichon K.; Schaub S.; Gattuso J.-P.; Teixidó N.</t>
  </si>
  <si>
    <t>Carbonne, Chloe (57296615200); Comeau, Steeve (35811982200); Plichon, Keyla (57938206700); Schaub, Sébastien (22235475000); Gattuso, Jean-Pierre (7005742064); Teixidó, Núria (11839568800)</t>
  </si>
  <si>
    <t>57296615200; 35811982200; 57938206700; 22235475000; 7005742064; 11839568800</t>
  </si>
  <si>
    <t>Response of two temperate scleractinian corals to projected ocean warming and marine heatwaves</t>
  </si>
  <si>
    <t>Royal Society Open Science</t>
  </si>
  <si>
    <t>10.1098/rsos.231683</t>
  </si>
  <si>
    <t>https://www.scopus.com/inward/record.uri?eid=2-s2.0-85189090087&amp;doi=10.1098%2frsos.231683&amp;partnerID=40&amp;md5=6621c18367333148b5b0a69c2aa1d80e</t>
  </si>
  <si>
    <t>2-s2.0-85189090087</t>
  </si>
  <si>
    <t>Carbonne C.; Teixidó N.; Moore B.; Mirasole A.; Guttierez T.; Gattuso J.-P.; Comeau S.</t>
  </si>
  <si>
    <t>Carbonne, Chloe (57296615200); Teixidó, Núria (11839568800); Moore, Billy (57203752991); Mirasole, Alice (57195530990); Guttierez, Thomas (57296790400); Gattuso, Jean-Pierre (7005742064); Comeau, Steeve (35811982200)</t>
  </si>
  <si>
    <t>57296615200; 11839568800; 57203752991; 57195530990; 57296790400; 7005742064; 35811982200</t>
  </si>
  <si>
    <t>Two temperate corals are tolerant to low pH regardless of previous exposure to natural CO2 vents</t>
  </si>
  <si>
    <t>10.1002/lno.11942</t>
  </si>
  <si>
    <t>https://www.scopus.com/inward/record.uri?eid=2-s2.0-85117148273&amp;doi=10.1002%2flno.11942&amp;partnerID=40&amp;md5=00712cee3395f5d66f8d1b58a202b306</t>
  </si>
  <si>
    <t>2-s2.0-85117148273</t>
  </si>
  <si>
    <t>Cheng L.; Abraham J.; Hausfather Z.; Trenberth K.E.</t>
  </si>
  <si>
    <t>Cheng, Lijing (57192370335); Abraham, John (24559923600); Hausfather, Zeke (36611836300); Trenberth, Kevin E. (7005578774)</t>
  </si>
  <si>
    <t>57192370335; 24559923600; 36611836300; 7005578774</t>
  </si>
  <si>
    <t>How fast are the oceans warming?</t>
  </si>
  <si>
    <t>Science</t>
  </si>
  <si>
    <t>10.1126/science.aav7619</t>
  </si>
  <si>
    <t>https://www.scopus.com/inward/record.uri?eid=2-s2.0-85059818533&amp;doi=10.1126%2fscience.aav7619&amp;partnerID=40&amp;md5=aec117aa0632f5f594350939e9d38e4f</t>
  </si>
  <si>
    <t>2-s2.0-85059818533</t>
  </si>
  <si>
    <t>Clark T.D.; Raby G.D.; Roche D.G.; Binning S.A.; Speers-Roesch B.; Jutfelt F.; Sundin J.</t>
  </si>
  <si>
    <t>Clark, Timothy D. (8603530200); Raby, Graham D. (36537831300); Roche, Dominique G. (25623797000); Binning, Sandra A. (57203324186); Speers-Roesch, Ben (8513236300); Jutfelt, Fredrik (23018844700); Sundin, Josefin (56845192800)</t>
  </si>
  <si>
    <t>8603530200; 36537831300; 25623797000; 57203324186; 8513236300; 23018844700; 56845192800</t>
  </si>
  <si>
    <t>Ocean acidification does not impair the behaviour of coral reef fishes</t>
  </si>
  <si>
    <t>10.1038/s41586-019-1903-y</t>
  </si>
  <si>
    <t>https://www.scopus.com/inward/record.uri?eid=2-s2.0-85077530129&amp;doi=10.1038%2fs41586-019-1903-y&amp;partnerID=40&amp;md5=2fb2fab62c423c6d1476a289c9e46c59</t>
  </si>
  <si>
    <t>2-s2.0-85077530129</t>
  </si>
  <si>
    <t>Clements J.C.; Sundin J.; Clark T.D.; Jutfelt F.</t>
  </si>
  <si>
    <t>Clements, Jeff C. (55826374600); Sundin, Josefin (56845192800); Clark, Timothy D. (8603530200); Jutfelt, Fredrik (23018844700)</t>
  </si>
  <si>
    <t>55826374600; 56845192800; 8603530200; 23018844700</t>
  </si>
  <si>
    <t>Meta-analysis reveals an extreme “decline effect” in the impacts of ocean acidification on fish behavior</t>
  </si>
  <si>
    <t>PLoS Biology</t>
  </si>
  <si>
    <t>e3001511</t>
  </si>
  <si>
    <t>10.1371/journal.pbio.3001511</t>
  </si>
  <si>
    <t>https://www.scopus.com/inward/record.uri?eid=2-s2.0-85124060313&amp;doi=10.1371%2fjournal.pbio.3001511&amp;partnerID=40&amp;md5=d9aaa29c8971fb9af3125ad40a7d07e9</t>
  </si>
  <si>
    <t>2-s2.0-85124060313</t>
  </si>
  <si>
    <t>Cornwall C.E.; Comeau S.; Donner S.D.; Perry C.; Dunne J.; van Hooidonk R.; Ryan J.S.; Logan C.A.</t>
  </si>
  <si>
    <t>Cornwall, Christopher Edward (36599949700); Comeau, Steeve (35811982200); Donner, Simon D. (6602577444); Perry, Chris (57203216649); Dunne, John (7101823091); van Hooidonk, Ruben (26535282100); Ryan, James S. (57224819532); Logan, Cheryl A. (24279774500)</t>
  </si>
  <si>
    <t>36599949700; 35811982200; 6602577444; 57203216649; 7101823091; 26535282100; 57224819532; 24279774500</t>
  </si>
  <si>
    <t>Coral adaptive capacity insufficient to halt global transition of coral reefs into net erosion under climate change</t>
  </si>
  <si>
    <t>10.1111/gcb.16647</t>
  </si>
  <si>
    <t>https://www.scopus.com/inward/record.uri?eid=2-s2.0-85150934255&amp;doi=10.1111%2fgcb.16647&amp;partnerID=40&amp;md5=95559b45d60358dd870147600bec71e3</t>
  </si>
  <si>
    <t>2-s2.0-85150934255</t>
  </si>
  <si>
    <t>Cyronak T.; Andersson A.J.; Langdon C.; Albright R.; Bates N.R.; Caldeira K.; Carlton R.; Corredor J.E.; Dunbar R.B.; Enochs I.; Erez J.; Eyre B.D.; Gattuso J.-P.; Gledhill D.; Kayanne H.; Kline D.I.; Koweek D.A.; Lantz C.; Lazar B.; Manzello D.; McMahon A.; Meléndez M.; Page H.N.; Santos I.R.; Schulz K.G.; Shaw E.; Silverman J.; Suzuki A.; Teneva L.; Watanabe A.; Yamamoto S.</t>
  </si>
  <si>
    <t>Cyronak, Tyler (55538568800); Andersson, Andreas J. (7202967876); Langdon, Chris (36498629700); Albright, Rebecca (24334355400); Bates, Nicholas R. (35400291900); Caldeira, Ken (7004807312); Carlton, Renee (55963303700); Corredor, Jorge E. (7003733307); Dunbar, Rob B. (7101720549); Enochs, Ian (23469233000); Erez, Jonathan (6701755045); Eyre, Bradley D. (7005923344); Gattuso, Jean-Pierre (7005742064); Gledhill, Dwight (6602440121); Kayanne, Hajime (6701575188); Kline, David I. (7201356222); Koweek, David A. (55350836500); Lantz, Coulson (55920908000); Lazar, Boaz (7004652953); Manzello, Derek (6506822604); McMahon, Ashly (55538702400); Meléndez, Melissa (55418370900); Page, Heather N. (55541819500); Santos, Isaac R. (8612025400); Schulz, Kai G. (55458070800); Shaw, Emily (25723734600); Silverman, Jacob (55246650100); Suzuki, Atsushi (57771502500); Teneva, Lida (34267832000); Watanabe, Atsushi (56513054900); Yamamoto, Shoji (55782416000)</t>
  </si>
  <si>
    <t>55538568800; 7202967876; 36498629700; 24334355400; 35400291900; 7004807312; 55963303700; 7003733307; 7101720549; 23469233000; 6701755045; 7005923344; 7005742064; 6602440121; 6701575188; 7201356222; 55350836500; 55920908000; 7004652953; 6506822604; 55538702400; 55418370900; 55541819500; 8612025400; 55458070800; 25723734600; 55246650100; 57771502500; 34267832000; 56513054900; 55782416000</t>
  </si>
  <si>
    <t>Taking the metabolic pulse of the world’s coral reefs</t>
  </si>
  <si>
    <t>e0190872</t>
  </si>
  <si>
    <t>10.1371/journal.pone.0190872</t>
  </si>
  <si>
    <t>https://www.scopus.com/inward/record.uri?eid=2-s2.0-85040245637&amp;doi=10.1371%2fjournal.pone.0190872&amp;partnerID=40&amp;md5=c09f3615338c7d40d495c12c9c4d9f43</t>
  </si>
  <si>
    <t>2-s2.0-85040245637</t>
  </si>
  <si>
    <t>de Vargas Ribeiro F.; Pessarrodona A.; Tucket C.; Mulders Y.; Pereira R.C.; Wernberg T.</t>
  </si>
  <si>
    <t>de Vargas Ribeiro, Felipe (57194717550); Pessarrodona, Albert (57192074335); Tucket, Chenae (57804631300); Mulders, Yannick (6505756024); Pereira, Renato Crespo (7201455986); Wernberg, Thomas (8657683700)</t>
  </si>
  <si>
    <t>57194717550; 57192074335; 57804631300; 6505756024; 7201455986; 8657683700</t>
  </si>
  <si>
    <t>Shield wall: Kelps are the last stand against corals in tropicalized reefs</t>
  </si>
  <si>
    <t>Functional Ecology</t>
  </si>
  <si>
    <t>10.1111/1365-2435.14141</t>
  </si>
  <si>
    <t>https://www.scopus.com/inward/record.uri?eid=2-s2.0-85134236305&amp;doi=10.1111%2f1365-2435.14141&amp;partnerID=40&amp;md5=d581a32d00394ce05a7e96f174332f41</t>
  </si>
  <si>
    <t>2-s2.0-85134236305</t>
  </si>
  <si>
    <t>DeCarlo T.M.</t>
  </si>
  <si>
    <t>DeCarlo, Thomas M. (56469750400)</t>
  </si>
  <si>
    <t>The past century of coral bleaching in the Saudi Arabian central Red Sea</t>
  </si>
  <si>
    <t>e10200</t>
  </si>
  <si>
    <t>10.7717/peerj.10200</t>
  </si>
  <si>
    <t>https://www.scopus.com/inward/record.uri?eid=2-s2.0-85093826976&amp;doi=10.7717%2fpeerj.10200&amp;partnerID=40&amp;md5=49d803d8196d5ad18e91de84016d56d6</t>
  </si>
  <si>
    <t>2-s2.0-85093826976</t>
  </si>
  <si>
    <t>DeCarlo T.M.; Cohen A.L.; Wong G.T.F.; Davis K.A.; Lohmann P.; Soong K.</t>
  </si>
  <si>
    <t>DeCarlo, Thomas M. (56469750400); Cohen, Anne L. (7404781298); Wong, George T. F. (7402527087); Davis, Kristen A. (7403213943); Lohmann, Pat (57193156843); Soong, Keryea (7003333981)</t>
  </si>
  <si>
    <t>56469750400; 7404781298; 7402527087; 7403213943; 57193156843; 7003333981</t>
  </si>
  <si>
    <t>Mass coral mortality under local amplification of 2 °c ocean warming</t>
  </si>
  <si>
    <t>10.1038/srep44586</t>
  </si>
  <si>
    <t>https://www.scopus.com/inward/record.uri?eid=2-s2.0-85016129693&amp;doi=10.1038%2fsrep44586&amp;partnerID=40&amp;md5=b11651ed8234ade3fe59b218808f181d</t>
  </si>
  <si>
    <t>2-s2.0-85016129693</t>
  </si>
  <si>
    <t>DeCarlo T.M.; Cohen A.L.; Wong G.T.F.; Shiah F.-K.; Lentz S.J.; Davis K.A.; Shamberger K.E.F.; Lohmann P.</t>
  </si>
  <si>
    <t>DeCarlo, Thomas M. (56469750400); Cohen, Anne L. (7404781298); Wong, George T. F. (7402527087); Shiah, Fuh-Kwo (7003601734); Lentz, Steven J. (56133985800); Davis, Kristen A. (7403213943); Shamberger, Kathryn E. F. (55911562600); Lohmann, Pat (57193156843)</t>
  </si>
  <si>
    <t>56469750400; 7404781298; 7402527087; 7003601734; 56133985800; 7403213943; 55911562600; 57193156843</t>
  </si>
  <si>
    <t>Community production modulates coral reef pH and the sensitivity of ecosystem calcification to ocean acidification</t>
  </si>
  <si>
    <t>10.1002/2016JC012326</t>
  </si>
  <si>
    <t>https://www.scopus.com/inward/record.uri?eid=2-s2.0-85011283136&amp;doi=10.1002%2f2016JC012326&amp;partnerID=40&amp;md5=9b423506562fdb5e55749ee4b2605d98</t>
  </si>
  <si>
    <t>2-s2.0-85011283136</t>
  </si>
  <si>
    <t>DeCarlo T.M.; D'Olivo J.P.; Foster T.; Holcomb M.; Becker T.; McCulloch M.T.</t>
  </si>
  <si>
    <t>DeCarlo, Thomas M. (56469750400); D'Olivo, Juan P. (55934759900); Foster, Taryn (56336146700); Holcomb, Michael (7005724085); Becker, Thomas (57211549263); McCulloch, Malcolm T. (7102869538)</t>
  </si>
  <si>
    <t>56469750400; 55934759900; 56336146700; 7005724085; 57211549263; 7102869538</t>
  </si>
  <si>
    <t>Coral calcifying fluid aragonite saturation states derived from Raman spectroscopy</t>
  </si>
  <si>
    <t>10.5194/bg-14-5253-2017</t>
  </si>
  <si>
    <t>https://www.scopus.com/inward/record.uri?eid=2-s2.0-85035224656&amp;doi=10.5194%2fbg-14-5253-2017&amp;partnerID=40&amp;md5=45b51b3706e318a60376238e3308d8a2</t>
  </si>
  <si>
    <t>2-s2.0-85035224656</t>
  </si>
  <si>
    <t>DeCarlo T.M.; Harrison H.B.</t>
  </si>
  <si>
    <t>DeCarlo, Thomas M. (56469750400); Harrison, Hugo B. (55241905400)</t>
  </si>
  <si>
    <t>56469750400; 55241905400</t>
  </si>
  <si>
    <t>An enigmatic decoupling between heat stress and coral bleaching on the Great Barrier Reef</t>
  </si>
  <si>
    <t>e7473</t>
  </si>
  <si>
    <t>10.7717/peerj.7473</t>
  </si>
  <si>
    <t>https://www.scopus.com/inward/record.uri?eid=2-s2.0-85074088483&amp;doi=10.7717%2fpeerj.7473&amp;partnerID=40&amp;md5=2bdaa00c4c4ea0c3fdb49a07646fa95e</t>
  </si>
  <si>
    <t>2-s2.0-85074088483</t>
  </si>
  <si>
    <t>DeCarlo T.M.; Harrison H.B.; Gajdzik L.; Alaguarda D.; Rodolfo-Metalpa R.; D'Olivo J.; Liu G.; Patalwala D.; McCulloch M.T.</t>
  </si>
  <si>
    <t>DeCarlo, Thomas M. (56469750400); Harrison, Hugo B. (55241905400); Gajdzik, Laura (56229768600); Alaguarda, Diego (57207569816); Rodolfo-Metalpa, Riccardo (11940588800); D'Olivo, Juan (55934759900); Liu, Gang (55706438900); Patalwala, Diana (57207570088); McCulloch, Malcolm T. (7102869538)</t>
  </si>
  <si>
    <t>56469750400; 55241905400; 56229768600; 57207569816; 11940588800; 55934759900; 55706438900; 57207570088; 7102869538</t>
  </si>
  <si>
    <t>Acclimatization of massive reef-building corals to consecutive heatwaves</t>
  </si>
  <si>
    <t>10.1098/rspb.2019.0235</t>
  </si>
  <si>
    <t>https://www.scopus.com/inward/record.uri?eid=2-s2.0-85062626866&amp;doi=10.1098%2frspb.2019.0235&amp;partnerID=40&amp;md5=df9f7ed85e173699ff56e7114f24375a</t>
  </si>
  <si>
    <t>2-s2.0-85062626866</t>
  </si>
  <si>
    <t>DeCarlo T.M.; Ren H.; Farfan G.A.</t>
  </si>
  <si>
    <t>DeCarlo, Thomas M. (56469750400); Ren, Haojia (25951672800); Farfan, Gabriela A. (55366798200)</t>
  </si>
  <si>
    <t>56469750400; 25951672800; 55366798200</t>
  </si>
  <si>
    <t>The origin and role of organic matrix in coral calcification: Insights from comparing coral skeleton and abiogenic aragonite</t>
  </si>
  <si>
    <t>MAY</t>
  </si>
  <si>
    <t>10.3389/fmars.2018.00170</t>
  </si>
  <si>
    <t>https://www.scopus.com/inward/record.uri?eid=2-s2.0-85047239653&amp;doi=10.3389%2ffmars.2018.00170&amp;partnerID=40&amp;md5=b15bf3ac0a856ceeb1aa47b5dd30e738</t>
  </si>
  <si>
    <t>2-s2.0-85047239653</t>
  </si>
  <si>
    <t>DeCarlo T.M.; Ross C.L.; McCulloch M.T.</t>
  </si>
  <si>
    <t>DeCarlo, Thomas M. (56469750400); Ross, Claire L. (56583346400); McCulloch, Malcolm T. (7102869538)</t>
  </si>
  <si>
    <t>56469750400; 56583346400; 7102869538</t>
  </si>
  <si>
    <t>Diurnal cycles of coral calcifying fluid aragonite saturation state</t>
  </si>
  <si>
    <t>10.1007/s00227-019-3468-6</t>
  </si>
  <si>
    <t>https://www.scopus.com/inward/record.uri?eid=2-s2.0-85060882323&amp;doi=10.1007%2fs00227-019-3468-6&amp;partnerID=40&amp;md5=fd7437b8ba7a4e9637aff83c2211ba0c</t>
  </si>
  <si>
    <t>2-s2.0-85060882323</t>
  </si>
  <si>
    <t>Dixon A.M.; Forster P.M.; Beger M.</t>
  </si>
  <si>
    <t>Dixon, Adele M (57221909908); Forster, Piers M (35547807400); Beger, Maria (8530143500)</t>
  </si>
  <si>
    <t>57221909908; 35547807400; 8530143500</t>
  </si>
  <si>
    <t>Coral conservation requires ecological climate-change vulnerability assessments</t>
  </si>
  <si>
    <t>Frontiers in Ecology and the Environment</t>
  </si>
  <si>
    <t>10.1002/fee.2312</t>
  </si>
  <si>
    <t>https://www.scopus.com/inward/record.uri?eid=2-s2.0-85100582578&amp;doi=10.1002%2ffee.2312&amp;partnerID=40&amp;md5=e9465af8f3f407d573091a2c055e2a41</t>
  </si>
  <si>
    <t>2-s2.0-85100582578</t>
  </si>
  <si>
    <t>D'Olivo J.P.; Ellwood G.; DeCarlo T.M.; McCulloch M.T.</t>
  </si>
  <si>
    <t>D'Olivo, Juan P. (55934759900); Ellwood, George (57210753573); DeCarlo, Thomas M. (56469750400); McCulloch, Malcolm T. (7102869538)</t>
  </si>
  <si>
    <t>55934759900; 57210753573; 56469750400; 7102869538</t>
  </si>
  <si>
    <t>Deconvolving the long-term impacts of ocean acidification and warming on coral biomineralisation</t>
  </si>
  <si>
    <t>10.1016/j.epsl.2019.115785</t>
  </si>
  <si>
    <t>https://www.scopus.com/inward/record.uri?eid=2-s2.0-85071401379&amp;doi=10.1016%2fj.epsl.2019.115785&amp;partnerID=40&amp;md5=d5de54716bff4b2fdefa43bbf4f896e4</t>
  </si>
  <si>
    <t>2-s2.0-85071401379</t>
  </si>
  <si>
    <t>Donelson J.M.; McCormick M.I.; Booth D.J.; Munday P.L.</t>
  </si>
  <si>
    <t>Donelson, Jennifer M. (24279712700); McCormick, Mark I. (7202418448); Booth, David J. (7202259879); Munday, Philip L. (7005838893)</t>
  </si>
  <si>
    <t>24279712700; 7202418448; 7202259879; 7005838893</t>
  </si>
  <si>
    <t>Reproductive acclimation to increased water temperature in a tropical reef fish</t>
  </si>
  <si>
    <t>e97223</t>
  </si>
  <si>
    <t>10.1371/journal.pone.0097223</t>
  </si>
  <si>
    <t>https://www.scopus.com/inward/record.uri?eid=2-s2.0-84901261812&amp;doi=10.1371%2fjournal.pone.0097223&amp;partnerID=40&amp;md5=d6720467b9cb8325cc1779203de0311c</t>
  </si>
  <si>
    <t>2-s2.0-84901261812</t>
  </si>
  <si>
    <t>Donelson J.M.; Munday P.L.; Mccormick M.I.; Nilsson G.E.</t>
  </si>
  <si>
    <t>Donelson, Jennifer M. (24279712700); Munday, Philip L. (7005838893); Mccormick, Mark I. (7202418448); Nilsson, Göran E. (7201577992)</t>
  </si>
  <si>
    <t>24279712700; 7005838893; 7202418448; 7201577992</t>
  </si>
  <si>
    <t>Acclimation to predicted ocean warming through developmental plasticity in a tropical reef fish</t>
  </si>
  <si>
    <t>10.1111/j.1365-2486.2010.02339.x</t>
  </si>
  <si>
    <t>https://www.scopus.com/inward/record.uri?eid=2-s2.0-79952052407&amp;doi=10.1111%2fj.1365-2486.2010.02339.x&amp;partnerID=40&amp;md5=e565d3a76e4bc6a09ed47e1d0b2bd357</t>
  </si>
  <si>
    <t>2-s2.0-79952052407</t>
  </si>
  <si>
    <t>Donner S.D.; Knutson T.R.; Oppenheimer M.</t>
  </si>
  <si>
    <t>Donner, Simon D. (6602577444); Knutson, Thomas R. (7003554208); Oppenheimer, Michael (7004870624)</t>
  </si>
  <si>
    <t>6602577444; 7003554208; 7004870624</t>
  </si>
  <si>
    <t>Model-based assessment of the role of human-induced climate change in the 2005 Caribbean coral bleaching event</t>
  </si>
  <si>
    <t>10.1073/pnas.0610122104</t>
  </si>
  <si>
    <t>https://www.scopus.com/inward/record.uri?eid=2-s2.0-34248395549&amp;doi=10.1073%2fpnas.0610122104&amp;partnerID=40&amp;md5=87b6f6d00c340b2f550a87e3dc1a12b8</t>
  </si>
  <si>
    <t>2-s2.0-34248395549</t>
  </si>
  <si>
    <t>Donner S.D.; Skirving W.J.; Little C.M.; Oppenheimer M.; Hoegh-Gulberg O.</t>
  </si>
  <si>
    <t>Donner, Simon D. (6602577444); Skirving, William J. (6601967743); Little, Christopher M. (14018424200); Oppenheimer, Michael (7004870624); Hoegh-Gulberg, Ove (26643606100)</t>
  </si>
  <si>
    <t>6602577444; 6601967743; 14018424200; 7004870624; 26643606100</t>
  </si>
  <si>
    <t>Global assessment of coral bleaching and required rates of adaptation under climate change</t>
  </si>
  <si>
    <t>10.1111/j.1365-2486.2005.01073.x</t>
  </si>
  <si>
    <t>https://www.scopus.com/inward/record.uri?eid=2-s2.0-33745184843&amp;doi=10.1111%2fj.1365-2486.2005.01073.x&amp;partnerID=40&amp;md5=248bedafec417bf7cc0335b8c922fea6</t>
  </si>
  <si>
    <t>2-s2.0-33745184843</t>
  </si>
  <si>
    <t>Eddy T.D.; Cheung W.W.L.; Bruno J.F.</t>
  </si>
  <si>
    <t>Eddy, Tyler D. (36625376900); Cheung, William W.L. (57201781940); Bruno, John F. (7202832787)</t>
  </si>
  <si>
    <t>36625376900; 57201781940; 7202832787</t>
  </si>
  <si>
    <t>Historical baselines of coral cover on tropical reefs as estimated by expert opinion</t>
  </si>
  <si>
    <t>e4308</t>
  </si>
  <si>
    <t>10.7717/peerj.4308</t>
  </si>
  <si>
    <t>https://www.scopus.com/inward/record.uri?eid=2-s2.0-85040860831&amp;doi=10.7717%2fpeerj.4308&amp;partnerID=40&amp;md5=812697c86ee31e2f0a4f7517519cf093</t>
  </si>
  <si>
    <t>2-s2.0-85040860831</t>
  </si>
  <si>
    <t>Edgar G.J.; Stuart-Smith R.D.; Heather F.J.; Barrett N.S.; Turak E.; Sweatman H.; Emslie M.J.; Brock D.J.; Hicks J.; French B.; Baker S.C.; Howe S.A.; Jordan A.; Knott N.A.; Mooney P.; Cooper A.T.; Oh E.S.; Soler G.A.; Mellin C.; Ling S.D.; Dunic J.C.; Turnbull J.W.; Day P.B.; Larkin M.F.; Seroussi Y.; Stuart-Smith J.; Clausius E.; Davis T.R.; Shields J.; Shields D.; Johnson O.J.; Fuchs Y.H.; Denis-Roy L.; Jones T.; Bates A.E.</t>
  </si>
  <si>
    <t>Edgar, Graham J. (7005803258); Stuart-Smith, Rick D. (6507368501); Heather, Freddie J. (57202035958); Barrett, Neville S. (7102133208); Turak, Emre (6603285261); Sweatman, Hugh (6602888181); Emslie, Michael J. (35618512200); Brock, Danny J. (7202554304); Hicks, Jamie (57219126290); French, Ben (57535047400); Baker, Susan C. (7403307606); Howe, Steffan A. (57188862428); Jordan, Alan (7202511691); Knott, Nathan A. (7003727631); Mooney, Peter (56372670400); Cooper, Antonia T. (56019701300); Oh, Elizabeth S. (56587458300); Soler, German A. (35305622700); Mellin, Camille (24598228500); Ling, Scott D. (55530913300); Dunic, Jillian C. (56716571500); Turnbull, John W. (57202389259); Day, Paul B. (57194283333); Larkin, Meryl F. (57190441559); Seroussi, Yanir (36171032600); Stuart-Smith, Jemina (16318141300); Clausius, Ella (57193651088); Davis, Tom R. (56189526400); Shields, Joe (57213986372); Shields, Derek (9335298100); Johnson, Olivia J. (57979058500); Fuchs, Yann Herrera (58149873600); Denis-Roy, Lara (57217131679); Jones, Tyson (57215081997); Bates, Amanda E. (12141377200)</t>
  </si>
  <si>
    <t>7005803258; 6507368501; 57202035958; 7102133208; 6603285261; 6602888181; 35618512200; 7202554304; 57219126290; 57535047400; 7403307606; 57188862428; 7202511691; 7003727631; 56372670400; 56019701300; 56587458300; 35305622700; 24598228500; 55530913300; 56716571500; 57202389259; 57194283333; 57190441559; 36171032600; 16318141300; 57193651088; 56189526400; 57213986372; 9335298100; 57979058500; 58149873600; 57217131679; 57215081997; 12141377200</t>
  </si>
  <si>
    <t>Continent-wide declines in shallow reef life over a decade of ocean warming</t>
  </si>
  <si>
    <t>10.1038/s41586-023-05833-y</t>
  </si>
  <si>
    <t>https://www.scopus.com/inward/record.uri?eid=2-s2.0-85150513194&amp;doi=10.1038%2fs41586-023-05833-y&amp;partnerID=40&amp;md5=cd766b8d474b191beca87f00b31ddf59</t>
  </si>
  <si>
    <t>2-s2.0-85150513194</t>
  </si>
  <si>
    <t>Eyre B.D.; Cyronak T.; Drupp P.; De Carlo E.H.; Sachs J.P.; Andersson A.J.</t>
  </si>
  <si>
    <t>Eyre, Bradley D. (7005923344); Cyronak, Tyler (55538568800); Drupp, Patrick (36739011900); De Carlo, Eric Heinen (7004040319); Sachs, Julian P. (7101926136); Andersson, Andreas J. (7202967876)</t>
  </si>
  <si>
    <t>7005923344; 55538568800; 36739011900; 7004040319; 7101926136; 7202967876</t>
  </si>
  <si>
    <t>Coral reefs will transition to net dissolving before end of century</t>
  </si>
  <si>
    <t>10.1126/science.aao1118</t>
  </si>
  <si>
    <t>https://www.scopus.com/inward/record.uri?eid=2-s2.0-85042315005&amp;doi=10.1126%2fscience.aao1118&amp;partnerID=40&amp;md5=3dac7e0f2349d0c5175f449ba6ce45a5</t>
  </si>
  <si>
    <t>2-s2.0-85042315005</t>
  </si>
  <si>
    <t>Ferrari M.C.O.; McCormick M.I.; Watson S.-A.; Meekan M.G.; Munday P.L.; Chivers D.P.</t>
  </si>
  <si>
    <t>Ferrari, Maud C.O. (10340049200); McCormick, Mark I. (7202418448); Watson, Sue-Ann (55712332600); Meekan, Mark G. (6701849401); Munday, Philip L. (7005838893); Chivers, Douglas P. (7005904247)</t>
  </si>
  <si>
    <t>10340049200; 7202418448; 55712332600; 6701849401; 7005838893; 7005904247</t>
  </si>
  <si>
    <t>Predation in High CO2 Waters: Prey Fish from High-Risk Environments are Less Susceptible to Ocean Acidification</t>
  </si>
  <si>
    <t>Integrative and Comparative Biology</t>
  </si>
  <si>
    <t>10.1093/icb/icx030</t>
  </si>
  <si>
    <t>https://www.scopus.com/inward/record.uri?eid=2-s2.0-85029171069&amp;doi=10.1093%2ficb%2ficx030&amp;partnerID=40&amp;md5=ada98eb3c1452fed53282d3aafd5d175</t>
  </si>
  <si>
    <t>2-s2.0-85029171069</t>
  </si>
  <si>
    <t>Ferrari M.C.O.; Munday P.L.; Rummer J.L.; Mccormick M.I.; Corkill K.; Watson S.-A.; Allan B.J.M.; Meekan M.G.; Chivers D.P.</t>
  </si>
  <si>
    <t>Ferrari, Maud C.O. (10340049200); Munday, Philip L. (7005838893); Rummer, Jodie L. (13411279300); Mccormick, Mark I. (7202418448); Corkill, Katherine (55986621200); Watson, Sue-Ann (55712332600); Allan, Bridie J.M. (54922926800); Meekan, Mark G. (6701849401); Chivers, Douglas P. (7005904247)</t>
  </si>
  <si>
    <t>10340049200; 7005838893; 13411279300; 7202418448; 55986621200; 55712332600; 54922926800; 6701849401; 7005904247</t>
  </si>
  <si>
    <t>Interactive effects of ocean acidification and rising sea temperatures alter predation rate and predator selectivity in reef fish communities</t>
  </si>
  <si>
    <t>10.1111/gcb.12818</t>
  </si>
  <si>
    <t>https://www.scopus.com/inward/record.uri?eid=2-s2.0-84927933877&amp;doi=10.1111%2fgcb.12818&amp;partnerID=40&amp;md5=a296bae6fde95d2c2c7831072fac0f68</t>
  </si>
  <si>
    <t>2-s2.0-84927933877</t>
  </si>
  <si>
    <t>Foo S.A.; Carlson R.R.; Teague C.; Asner G.P.</t>
  </si>
  <si>
    <t>Foo, Shawna A. (55189582000); Carlson, Rachel R. (57211181329); Teague, Christopher (56861181200); Asner, Gregory P. (7005140378)</t>
  </si>
  <si>
    <t>55189582000; 57211181329; 56861181200; 7005140378</t>
  </si>
  <si>
    <t>Anomalous sea temperatures can impair coral reef fish recruitment</t>
  </si>
  <si>
    <t>Environmental Research Letters</t>
  </si>
  <si>
    <t>10.1088/1748-9326/ad193c</t>
  </si>
  <si>
    <t>https://www.scopus.com/inward/record.uri?eid=2-s2.0-85182524346&amp;doi=10.1088%2f1748-9326%2fad193c&amp;partnerID=40&amp;md5=a3b417dc892d71402a83c37fb3234aa9</t>
  </si>
  <si>
    <t>2-s2.0-85182524346</t>
  </si>
  <si>
    <t>Friedlander A.M.; Brown E.K.</t>
  </si>
  <si>
    <t>Friedlander, Alan M. (7103159778); Brown, Eric K. (7404129920)</t>
  </si>
  <si>
    <t>7103159778; 7404129920</t>
  </si>
  <si>
    <t>The Hawaiian archipelago</t>
  </si>
  <si>
    <t>World Seas: An Environmental Evaluation Volume II: The Indian Ocean to the Pacific</t>
  </si>
  <si>
    <t>10.1016/B978-0-08-100853-9.00053-1</t>
  </si>
  <si>
    <t>https://www.scopus.com/inward/record.uri?eid=2-s2.0-85080821660&amp;doi=10.1016%2fB978-0-08-100853-9.00053-1&amp;partnerID=40&amp;md5=25fcd04aa8648d573af8d169153a9eb4</t>
  </si>
  <si>
    <t>2-s2.0-85080821660</t>
  </si>
  <si>
    <t>Frölicher T.L.</t>
  </si>
  <si>
    <t>Frölicher, Thomas L. (16645242800)</t>
  </si>
  <si>
    <t>Extreme climatic events in the ocean</t>
  </si>
  <si>
    <t>Predicting Future Oceans: Sustainability of Ocean and Human Systems Amidst Global Environmental Change</t>
  </si>
  <si>
    <t>10.1016/B978-0-12-817945-1.00005-8</t>
  </si>
  <si>
    <t>https://www.scopus.com/inward/record.uri?eid=2-s2.0-85082065590&amp;doi=10.1016%2fB978-0-12-817945-1.00005-8&amp;partnerID=40&amp;md5=3432d40e0c33342a4d268d9eff33a50e</t>
  </si>
  <si>
    <t>2-s2.0-85082065590</t>
  </si>
  <si>
    <t>Gammon M.J.; Tracey D.M.; Marriott P.M.; Cummings V.J.; Davy S.K.</t>
  </si>
  <si>
    <t>Gammon, Malindi J. (57219256538); Tracey, Dianne M. (7005403979); Marriott, Peter M. (56247907500); Cummings, Vonda J. (57195973201); Davy, Simon K. (7003305262)</t>
  </si>
  <si>
    <t>57219256538; 7005403979; 56247907500; 57195973201; 7003305262</t>
  </si>
  <si>
    <t>The physiological response of the deep- sea coral Solenosmilia variabilis to ocean acidification</t>
  </si>
  <si>
    <t>e5236</t>
  </si>
  <si>
    <t>10.7717/peerj.5236</t>
  </si>
  <si>
    <t>https://www.scopus.com/inward/record.uri?eid=2-s2.0-85050293949&amp;doi=10.7717%2fpeerj.5236&amp;partnerID=40&amp;md5=5a09acc1add84e636e986af7934b3b2f</t>
  </si>
  <si>
    <t>2-s2.0-85050293949</t>
  </si>
  <si>
    <t>Gössling S.; Scott D.</t>
  </si>
  <si>
    <t>Gössling, Stefan (6603575143); Scott, Daniel (35551120200)</t>
  </si>
  <si>
    <t>6603575143; 35551120200</t>
  </si>
  <si>
    <t>Climate change and tourism geographies</t>
  </si>
  <si>
    <t>Tourism Geographies</t>
  </si>
  <si>
    <t>10.1080/14616688.2024.2332359</t>
  </si>
  <si>
    <t>https://www.scopus.com/inward/record.uri?eid=2-s2.0-85189098178&amp;doi=10.1080%2f14616688.2024.2332359&amp;partnerID=40&amp;md5=dd332335dc46cf94effba68e3fddd04a</t>
  </si>
  <si>
    <t>2-s2.0-85189098178</t>
  </si>
  <si>
    <t>Graba-Landry A.C.; Loffler Z.; McClure E.C.; Pratchett M.S.; Hoey A.S.</t>
  </si>
  <si>
    <t>Graba-Landry, Alexia C. (55694444300); Loffler, Zoe (56403200200); McClure, Eva C. (56050868300); Pratchett, Morgan S. (6602290689); Hoey, Andrew S. (6603830810)</t>
  </si>
  <si>
    <t>55694444300; 56403200200; 56050868300; 6602290689; 6603830810</t>
  </si>
  <si>
    <t>Impaired growth and survival of tropical macroalgae (Sargassum spp.) at elevated temperatures</t>
  </si>
  <si>
    <t>10.1007/s00338-020-01909-7</t>
  </si>
  <si>
    <t>https://www.scopus.com/inward/record.uri?eid=2-s2.0-85081308874&amp;doi=10.1007%2fs00338-020-01909-7&amp;partnerID=40&amp;md5=0cab72be2ed60711a53beb55e575d1da</t>
  </si>
  <si>
    <t>2-s2.0-85081308874</t>
  </si>
  <si>
    <t>Harvey B.J.; Nash K.L.; Blanchard J.L.; Edwards D.P.</t>
  </si>
  <si>
    <t>Harvey, Bethany J. (58431289100); Nash, Kirsty L. (38862474300); Blanchard, Julia L. (55432900800); Edwards, David P. (7404087101)</t>
  </si>
  <si>
    <t>58431289100; 38862474300; 55432900800; 7404087101</t>
  </si>
  <si>
    <t>Ecosystem-based management of coral reefs under climate change</t>
  </si>
  <si>
    <t>10.1002/ece3.4146</t>
  </si>
  <si>
    <t>https://www.scopus.com/inward/record.uri?eid=2-s2.0-85049256673&amp;doi=10.1002%2fece3.4146&amp;partnerID=40&amp;md5=8c0197955fc0744fc0434cc839b5a8fe</t>
  </si>
  <si>
    <t>2-s2.0-85049256673</t>
  </si>
  <si>
    <t>Harvey B.P.; Allen R.; Agostini S.; Hoffmann L.J.; Kon K.; Summerfield T.C.; Wada S.; Hall-Spencer J.M.</t>
  </si>
  <si>
    <t>Harvey, Ben P. (55898301900); Allen, Ro (57216589648); Agostini, Sylvain (40761035100); Hoffmann, Linn J. (14007723900); Kon, Koetsu (16162270800); Summerfield, Tina C. (6508360376); Wada, Shigeki (36121819500); Hall-Spencer, Jason M. (6603382752)</t>
  </si>
  <si>
    <t>55898301900; 57216589648; 40761035100; 14007723900; 16162270800; 6508360376; 36121819500; 6603382752</t>
  </si>
  <si>
    <t>Feedback mechanisms stabilise degraded turf algal systems at a CO2 seep site</t>
  </si>
  <si>
    <t>Communications Biology</t>
  </si>
  <si>
    <t>10.1038/s42003-021-01712-2</t>
  </si>
  <si>
    <t>https://www.scopus.com/inward/record.uri?eid=2-s2.0-85100951015&amp;doi=10.1038%2fs42003-021-01712-2&amp;partnerID=40&amp;md5=5934cc8c96d529938dee82717361a12a</t>
  </si>
  <si>
    <t>2-s2.0-85100951015</t>
  </si>
  <si>
    <t>Hoegh-Guldberg O.</t>
  </si>
  <si>
    <t>Hoegh-Guldberg, O. (26643606100)</t>
  </si>
  <si>
    <t>Climate change and coral reefs: Trojan horse or false prophecy?</t>
  </si>
  <si>
    <t>10.1007/s00338-009-0508-6</t>
  </si>
  <si>
    <t>https://www.scopus.com/inward/record.uri?eid=2-s2.0-70349984722&amp;doi=10.1007%2fs00338-009-0508-6&amp;partnerID=40&amp;md5=f940c96c2d89312a67625c80f19bb6c4</t>
  </si>
  <si>
    <t>2-s2.0-70349984722</t>
  </si>
  <si>
    <t>Hoegh-Guldberg, Ove (26643606100)</t>
  </si>
  <si>
    <t>Coral reef sustainability through adaptation: Glimmer of hope or persistent mirage?</t>
  </si>
  <si>
    <t>Current Opinion in Environmental Sustainability</t>
  </si>
  <si>
    <t>10.1016/j.cosust.2014.01.005</t>
  </si>
  <si>
    <t>https://www.scopus.com/inward/record.uri?eid=2-s2.0-84896036818&amp;doi=10.1016%2fj.cosust.2014.01.005&amp;partnerID=40&amp;md5=bbb9baf268a162c5e5716a4c29069fee</t>
  </si>
  <si>
    <t>2-s2.0-84896036818</t>
  </si>
  <si>
    <t>The adaptation of coral reefs to climate change: Is the Red Queen being outpaced?; [La adaptación de los arrecifes de coral al cambio climático: ¿está siendo superada la reina Roja?]</t>
  </si>
  <si>
    <t>Scientia Marina</t>
  </si>
  <si>
    <t>10.3989/scimar.03660.29A</t>
  </si>
  <si>
    <t>https://www.scopus.com/inward/record.uri?eid=2-s2.0-84863576271&amp;doi=10.3989%2fscimar.03660.29A&amp;partnerID=40&amp;md5=c57a2e9d0ee6b69047f83895cfed36bb</t>
  </si>
  <si>
    <t>2-s2.0-84863576271</t>
  </si>
  <si>
    <t>Coral reefs in the anthropocene: Persistence or the end of the line?</t>
  </si>
  <si>
    <t>Geological Society Special Publication</t>
  </si>
  <si>
    <t>10.1144/SP395.17</t>
  </si>
  <si>
    <t>https://www.scopus.com/inward/record.uri?eid=2-s2.0-84901013766&amp;doi=10.1144%2fSP395.17&amp;partnerID=40&amp;md5=1c10451d836e1aea73ae0f9469422559</t>
  </si>
  <si>
    <t>2-s2.0-84901013766</t>
  </si>
  <si>
    <t>Hoegh-Guldberg O.; Kennedy E.V.; Beyer H.L.; McClennen C.; Possingham H.P.</t>
  </si>
  <si>
    <t>Hoegh-Guldberg, Ove (26643606100); Kennedy, Emma V. (36456877700); Beyer, Hawthorne L. (8615649700); McClennen, Caleb (15077351300); Possingham, Hugh P. (7006846637)</t>
  </si>
  <si>
    <t>26643606100; 36456877700; 8615649700; 15077351300; 7006846637</t>
  </si>
  <si>
    <t>Securing a Long-term Future for Coral Reefs</t>
  </si>
  <si>
    <t>Trends in Ecology and Evolution</t>
  </si>
  <si>
    <t>10.1016/j.tree.2018.09.006</t>
  </si>
  <si>
    <t>https://www.scopus.com/inward/record.uri?eid=2-s2.0-85056597547&amp;doi=10.1016%2fj.tree.2018.09.006&amp;partnerID=40&amp;md5=609823e2d591d22c8e0138af273cd753</t>
  </si>
  <si>
    <t>2-s2.0-85056597547</t>
  </si>
  <si>
    <t>Hoegh-Guldberg O.; Poloczanska E.S.</t>
  </si>
  <si>
    <t>Hoegh-Guldberg, Ove (26643606100); Poloczanska, Elvira S. (24341786100)</t>
  </si>
  <si>
    <t>26643606100; 24341786100</t>
  </si>
  <si>
    <t>Editorial: The effect of climate change across ocean regions</t>
  </si>
  <si>
    <t>NOV</t>
  </si>
  <si>
    <t>10.3389/fmars.2017.00361</t>
  </si>
  <si>
    <t>https://www.scopus.com/inward/record.uri?eid=2-s2.0-85035044141&amp;doi=10.3389%2ffmars.2017.00361&amp;partnerID=40&amp;md5=db340946e025f2050562049798dd64fd</t>
  </si>
  <si>
    <t>2-s2.0-85035044141</t>
  </si>
  <si>
    <t>Krieger E.C.; Sarid-Segal Y.; Böök I.M.; Taise A.; Berbece D.; Cornwall C.E.</t>
  </si>
  <si>
    <t>Krieger, Erik C. (57203620128); Sarid-Segal, Yaelle (58650423100); Böök, Imke M. (57215503175); Taise, Aleluia (58651792300); Berbece, Denisa (58651107200); Cornwall, Christopher E. (36599949700)</t>
  </si>
  <si>
    <t>57203620128; 58650423100; 57215503175; 58651792300; 58651107200; 36599949700</t>
  </si>
  <si>
    <t>Tolerance of three temperate macroalgal taxa to marine heatwaves of differing durations and intensities is not modulated by irradiance</t>
  </si>
  <si>
    <t>10.1080/00318884.2023.2267411</t>
  </si>
  <si>
    <t>https://www.scopus.com/inward/record.uri?eid=2-s2.0-85174251727&amp;doi=10.1080%2f00318884.2023.2267411&amp;partnerID=40&amp;md5=f161f398b6ee458eb7a91cd2e28db683</t>
  </si>
  <si>
    <t>2-s2.0-85174251727</t>
  </si>
  <si>
    <t>Maggioni F.; Bell J.J.; Pujo-Pay M.; Shaffer M.; Cerrano C.; Lemonnier H.; Letourneur Y.; Rodolfo-Metalpa R.</t>
  </si>
  <si>
    <t>Maggioni, Federica (57265870000); Bell, James J. (7404446141); Pujo-Pay, Mireille (6602877398); Shaffer, Megan (56579833900); Cerrano, Carlo (7003839010); Lemonnier, Hugues (56263662000); Letourneur, Yves (55887495000); Rodolfo-Metalpa, Riccardo (11940588800)</t>
  </si>
  <si>
    <t>57265870000; 7404446141; 6602877398; 56579833900; 7003839010; 56263662000; 55887495000; 11940588800</t>
  </si>
  <si>
    <t>Sponge organic matter recycling: Reduced detritus production under extreme environmental conditions</t>
  </si>
  <si>
    <t>10.1016/j.marpolbul.2023.114869</t>
  </si>
  <si>
    <t>https://www.scopus.com/inward/record.uri?eid=2-s2.0-85151525061&amp;doi=10.1016%2fj.marpolbul.2023.114869&amp;partnerID=40&amp;md5=9a2c1e8a14c0f571e591bc038e40783c</t>
  </si>
  <si>
    <t>2-s2.0-85151525061</t>
  </si>
  <si>
    <t>Maggioni F.; Raimbault P.; Chateau O.; Pujo-Pay M.; Letourneur Y.; Rodolfo-Metalpa R.</t>
  </si>
  <si>
    <t>Maggioni, Federica (57265870000); Raimbault, Patrick (7004687765); Chateau, Olivier (9639282300); Pujo-Pay, Mireille (6602877398); Letourneur, Yves (55887495000); Rodolfo-Metalpa, Riccardo (11940588800)</t>
  </si>
  <si>
    <t>57265870000; 7004687765; 9639282300; 6602877398; 55887495000; 11940588800</t>
  </si>
  <si>
    <t>Warm-adapted sponges resist thermal stress by reallocating carbon and nitrogen resources from cell turnover to somatic growth</t>
  </si>
  <si>
    <t>10.1002/lno.12542</t>
  </si>
  <si>
    <t>https://www.scopus.com/inward/record.uri?eid=2-s2.0-85186944031&amp;doi=10.1002%2flno.12542&amp;partnerID=40&amp;md5=dca132dc81cacbd9eea592c7cf4875fa</t>
  </si>
  <si>
    <t>2-s2.0-85186944031</t>
  </si>
  <si>
    <t>McCulloch M.; Falter J.; Trotter J.; Montagna P.</t>
  </si>
  <si>
    <t>McCulloch, Malcolm (7102869538); Falter, Jim (6701598140); Trotter, Julie (7201799101); Montagna, Paolo (56261588500)</t>
  </si>
  <si>
    <t>7102869538; 6701598140; 7201799101; 56261588500</t>
  </si>
  <si>
    <t>Coral resilience to ocean acidification and global warming through pH up-regulation</t>
  </si>
  <si>
    <t>10.1038/nclimate1473</t>
  </si>
  <si>
    <t>https://www.scopus.com/inward/record.uri?eid=2-s2.0-84864422894&amp;doi=10.1038%2fnclimate1473&amp;partnerID=40&amp;md5=edf746e391d46760b10ffe8a500e9898</t>
  </si>
  <si>
    <t>2-s2.0-84864422894</t>
  </si>
  <si>
    <t>McCulloch M.T.; D’Olivo J.P.; Falter J.; Georgiou L.; Holcomb M.; Montagna P.; Trotter J.A.</t>
  </si>
  <si>
    <t>McCulloch, Malcolm T. (7102869538); D’Olivo, Juan P. (57209511372); Falter, James (6701598140); Georgiou, Lucy (56928159700); Holcomb, Michael (7005724085); Montagna, Paolo (56261588500); Trotter, Julie A. (7201799101)</t>
  </si>
  <si>
    <t>7102869538; 57209511372; 6701598140; 56928159700; 7005724085; 56261588500; 7201799101</t>
  </si>
  <si>
    <t>Boron isotopic systematics in scleractinian corals and the role of pH up-regulation</t>
  </si>
  <si>
    <t>Advances in Isotope Geochemistry</t>
  </si>
  <si>
    <t>10.1007/978-3-319-64666-4_6</t>
  </si>
  <si>
    <t>https://www.scopus.com/inward/record.uri?eid=2-s2.0-85060266306&amp;doi=10.1007%2f978-3-319-64666-4_6&amp;partnerID=40&amp;md5=4543d1f66234917fee1601087c78f652</t>
  </si>
  <si>
    <t>2-s2.0-85060266306</t>
  </si>
  <si>
    <t>McCulloch M.T.; D'Olivo J.P.; Falter J.; Holcomb M.; Trotter J.A.</t>
  </si>
  <si>
    <t>McCulloch, Malcolm T. (7102869538); D'Olivo, Juan Pablo (55934759900); Falter, James (6701598140); Holcomb, Michael (7005724085); Trotter, Julie A. (7201799101)</t>
  </si>
  <si>
    <t>7102869538; 55934759900; 6701598140; 7005724085; 7201799101</t>
  </si>
  <si>
    <t>Coral calcification in a changing World and the interactive dynamics of pH and DIC upregulation</t>
  </si>
  <si>
    <t>10.1038/ncomms15686</t>
  </si>
  <si>
    <t>https://www.scopus.com/inward/record.uri?eid=2-s2.0-85020051816&amp;doi=10.1038%2fncomms15686&amp;partnerID=40&amp;md5=563c76af210f7e340341f40f9eeb65ec</t>
  </si>
  <si>
    <t>2-s2.0-85020051816</t>
  </si>
  <si>
    <t>Moore B.; Jolly J.; Izumiyama M.; Kawai E.; Ravasi T.; Ryu T.</t>
  </si>
  <si>
    <t>Moore, Billy (57203752991); Jolly, Jeffrey (57213160231); Izumiyama, Michael (57194662688); Kawai, Erina (57473570500); Ravasi, Timothy (6603069555); Ryu, Taewoo (16508181500)</t>
  </si>
  <si>
    <t>57203752991; 57213160231; 57194662688; 57473570500; 6603069555; 16508181500</t>
  </si>
  <si>
    <t>Tissue-specific transcriptional response of post-larval clownfish to ocean warming</t>
  </si>
  <si>
    <t>10.1016/j.scitotenv.2023.168221</t>
  </si>
  <si>
    <t>https://www.scopus.com/inward/record.uri?eid=2-s2.0-85176300048&amp;doi=10.1016%2fj.scitotenv.2023.168221&amp;partnerID=40&amp;md5=b565b0ba7308260ed891b82294aa0417</t>
  </si>
  <si>
    <t>2-s2.0-85176300048</t>
  </si>
  <si>
    <t>Moore B.; Jolly J.; Izumiyama M.; Kawai E.; Ryu T.; Ravasi T.</t>
  </si>
  <si>
    <t>Moore, Billy (57203752991); Jolly, Jeffrey (57213160231); Izumiyama, Michael (57194662688); Kawai, Erina (57473570500); Ryu, Taewoo (16508181500); Ravasi, Timothy (6603069555)</t>
  </si>
  <si>
    <t>57203752991; 57213160231; 57194662688; 57473570500; 16508181500; 6603069555</t>
  </si>
  <si>
    <t>Clownfish larvae exhibit faster growth, higher metabolic rates and altered gene expression under future ocean warming</t>
  </si>
  <si>
    <t>10.1016/j.scitotenv.2023.162296</t>
  </si>
  <si>
    <t>https://www.scopus.com/inward/record.uri?eid=2-s2.0-85148539792&amp;doi=10.1016%2fj.scitotenv.2023.162296&amp;partnerID=40&amp;md5=488f0856973dc1719428bdeba0fca8c1</t>
  </si>
  <si>
    <t>2-s2.0-85148539792</t>
  </si>
  <si>
    <t>Moore J.A.Y.; Bellchambers L.M.; Depczynski M.R.; Evans R.D.; Evans S.N.; Field S.N.; Friedman K.J.; Gilmour J.P.; Holmes T.H.; Middlebrook R.; Radford B.T.; Ridgway T.; Shedrawi G.; Taylor H.; Thomson D.P.; Wilson S.K.</t>
  </si>
  <si>
    <t>Moore, James A. Y. (57203486649); Bellchambers, Lynda M. (57203686144); Depczynski, Martial R. (55934566400); Evans, Richard D. (55523524600); Evans, Scott N. (8335067500); Field, Stuart N. (55524327000); Friedman, Kim J. (55513910400); Gilmour, James P. (8515936700); Holmes, Thomas H. (12762275400); Middlebrook, Rachael (56952504400); Radford, Ben T. (6603729676); Ridgway, Tyrone (7005936227); Shedrawi, George (35604448100); Taylor, Heather (57212421021); Thomson, Damian P. (36132327900); Wilson, Shaun K. (7404785614)</t>
  </si>
  <si>
    <t>57203486649; 57203686144; 55934566400; 55523524600; 8335067500; 55524327000; 55513910400; 8515936700; 12762275400; 56952504400; 6603729676; 7005936227; 35604448100; 57212421021; 36132327900; 7404785614</t>
  </si>
  <si>
    <t>Unprecedented Mass Bleaching and Loss of Coral across 12° of Latitude in Western Australia in 2010-11</t>
  </si>
  <si>
    <t>e51807</t>
  </si>
  <si>
    <t>10.1371/journal.pone.0051807</t>
  </si>
  <si>
    <t>https://www.scopus.com/inward/record.uri?eid=2-s2.0-84871323302&amp;doi=10.1371%2fjournal.pone.0051807&amp;partnerID=40&amp;md5=c0f9339356e3acf73cef633820ee1780</t>
  </si>
  <si>
    <t>2-s2.0-84871323302</t>
  </si>
  <si>
    <t>Mumby P.J.; Sanchirico J.N.; Broad K.; Beck M.W.; Tyedmers P.; Morikawa M.; Okey T.A.; Crowder L.B.; Fulton E.A.; Kelso D.; Kleypas J.A.; Munch S.B.; Glynn P.; Matthews K.; Lubchenco J.</t>
  </si>
  <si>
    <t>Mumby, Peter J. (7003596162); Sanchirico, James N. (6603128224); Broad, Kenneth (7003578599); Beck, Michael W. (7402768918); Tyedmers, Peter (8875204000); Morikawa, Megan (57194163319); Okey, Thomas A. (6602301658); Crowder, Larry B. (7005270269); Fulton, Elizabeth A. (6701680888); Kelso, Denny (57194162880); Kleypas, Joanie A. (35546841500); Munch, Stephan B. (7004701292); Glynn, Polita (25959110600); Matthews, Kathryn (57194167040); Lubchenco, Jane (6701631227)</t>
  </si>
  <si>
    <t>7003596162; 6603128224; 7003578599; 7402768918; 8875204000; 57194163319; 6602301658; 7005270269; 6701680888; 57194162880; 35546841500; 7004701292; 25959110600; 57194167040; 6701631227</t>
  </si>
  <si>
    <t>Avoiding a crisis of motivation for ocean management under global environmental change</t>
  </si>
  <si>
    <t>10.1111/gcb.13698</t>
  </si>
  <si>
    <t>https://www.scopus.com/inward/record.uri?eid=2-s2.0-85018973541&amp;doi=10.1111%2fgcb.13698&amp;partnerID=40&amp;md5=7082dccc31afb5d3444e62ba6efa0029</t>
  </si>
  <si>
    <t>2-s2.0-85018973541</t>
  </si>
  <si>
    <t>Mumby P.J.; Van Woesik R.</t>
  </si>
  <si>
    <t>Mumby, Peter J. (7003596162); Van Woesik, Robert (57207592228)</t>
  </si>
  <si>
    <t>7003596162; 57207592228</t>
  </si>
  <si>
    <t>Consequences of ecological, evolutionary and biogeochemical uncertainty for coral reef responses to climatic stress</t>
  </si>
  <si>
    <t>R413</t>
  </si>
  <si>
    <t>R423</t>
  </si>
  <si>
    <t>10.1016/j.cub.2014.04.029</t>
  </si>
  <si>
    <t>https://www.scopus.com/inward/record.uri?eid=2-s2.0-84901007083&amp;doi=10.1016%2fj.cub.2014.04.029&amp;partnerID=40&amp;md5=339fce7f5f6fdde6fb28610d73b9fed2</t>
  </si>
  <si>
    <t>2-s2.0-84901007083</t>
  </si>
  <si>
    <t>Munday P.L.; Dixson D.L.; Welch M.J.; Chivers D.P.; Domenici P.; Grosell M.; Heuer R.M.; Jones G.P.; McCormick M.I.; Meekan M.; Nilsson G.E.; Ravasi T.; Watson S.-A.</t>
  </si>
  <si>
    <t>Munday, Philip L. (7005838893); Dixson, Danielle L. (6506725963); Welch, Megan J. (56577345100); Chivers, Douglas P. (7005904247); Domenici, Paolo (55901479500); Grosell, Martin (7003437934); Heuer, Rachael M. (55346341600); Jones, Geoffrey P. (7406140483); McCormick, Mark I. (7202418448); Meekan, Mark (6701849401); Nilsson, Göran E. (7201577992); Ravasi, Timothy (6603069555); Watson, Sue-Ann (55712332600)</t>
  </si>
  <si>
    <t>7005838893; 6506725963; 56577345100; 7005904247; 55901479500; 7003437934; 55346341600; 7406140483; 7202418448; 6701849401; 7201577992; 6603069555; 55712332600</t>
  </si>
  <si>
    <t>Methods matter in repeating ocean acidification studies</t>
  </si>
  <si>
    <t>E20</t>
  </si>
  <si>
    <t>E24</t>
  </si>
  <si>
    <t>10.1038/s41586-020-2803-x</t>
  </si>
  <si>
    <t>https://www.scopus.com/inward/record.uri?eid=2-s2.0-85093866746&amp;doi=10.1038%2fs41586-020-2803-x&amp;partnerID=40&amp;md5=83c275a3531b6bab0629dd8158efd5f6</t>
  </si>
  <si>
    <t>2-s2.0-85093866746</t>
  </si>
  <si>
    <t>Munday P.L.; Donelson J.M.; Domingos J.A.</t>
  </si>
  <si>
    <t>Munday, Philip L. (7005838893); Donelson, Jennifer M. (24279712700); Domingos, Jose A. (55204751100)</t>
  </si>
  <si>
    <t>7005838893; 24279712700; 55204751100</t>
  </si>
  <si>
    <t>Potential for adaptation to climate change in a coral reef fish</t>
  </si>
  <si>
    <t>10.1111/gcb.13419</t>
  </si>
  <si>
    <t>https://www.scopus.com/inward/record.uri?eid=2-s2.0-84994430655&amp;doi=10.1111%2fgcb.13419&amp;partnerID=40&amp;md5=eb864d65ada3e0d42df407173c9271d4</t>
  </si>
  <si>
    <t>2-s2.0-84994430655</t>
  </si>
  <si>
    <t>Nagelkerken I.; Connell S.D.</t>
  </si>
  <si>
    <t>Nagelkerken, Ivan (7003724825); Connell, Sean D. (7102369890)</t>
  </si>
  <si>
    <t>7003724825; 7102369890</t>
  </si>
  <si>
    <t>Ocean acidification drives global reshuffling of ecological communities</t>
  </si>
  <si>
    <t>10.1111/gcb.16410</t>
  </si>
  <si>
    <t>https://www.scopus.com/inward/record.uri?eid=2-s2.0-85138863650&amp;doi=10.1111%2fgcb.16410&amp;partnerID=40&amp;md5=7a65e814c4d2cec0f93c7c1435bfd77e</t>
  </si>
  <si>
    <t>2-s2.0-85138863650</t>
  </si>
  <si>
    <t>Nagelkerken I.; Goldenberg S.U.; Ferreira C.M.; Russell B.D.; Connell S.D.</t>
  </si>
  <si>
    <t>Nagelkerken, Ivan (7003724825); Goldenberg, Silvan U. (57194157445); Ferreira, Camilo M. (24463365500); Russell, Bayden D. (8712374200); Connell, Sean D. (7102369890)</t>
  </si>
  <si>
    <t>7003724825; 57194157445; 24463365500; 8712374200; 7102369890</t>
  </si>
  <si>
    <t>Species Interactions Drive Fish Biodiversity Loss in a High-CO2 World</t>
  </si>
  <si>
    <t>2.18E+07</t>
  </si>
  <si>
    <t>10.1016/j.cub.2017.06.023</t>
  </si>
  <si>
    <t>https://www.scopus.com/inward/record.uri?eid=2-s2.0-85021786714&amp;doi=10.1016%2fj.cub.2017.06.023&amp;partnerID=40&amp;md5=0ea44f918027afd13c1cb72382f74411</t>
  </si>
  <si>
    <t>2-s2.0-85021786714</t>
  </si>
  <si>
    <t>Nitschke M.R.; Rosset S.L.; Oakley C.A.; Gardner S.G.; Camp E.F.; Suggett D.J.; Davy S.K.</t>
  </si>
  <si>
    <t>Nitschke, Matthew R. (55978929600); Rosset, Sabrina L. (57192892265); Oakley, Clinton A. (55192269500); Gardner, Stephanie G. (24491425800); Camp, Emma F. (55032414000); Suggett, David J. (6506336560); Davy, Simon K. (7003305262)</t>
  </si>
  <si>
    <t>55978929600; 57192892265; 55192269500; 24491425800; 55032414000; 6506336560; 7003305262</t>
  </si>
  <si>
    <t>The diversity and ecology of Symbiodiniaceae: A traits-based review</t>
  </si>
  <si>
    <t>10.1016/bs.amb.2022.07.001</t>
  </si>
  <si>
    <t>https://www.scopus.com/inward/record.uri?eid=2-s2.0-85136612831&amp;doi=10.1016%2fbs.amb.2022.07.001&amp;partnerID=40&amp;md5=3f92c7722c10c5a94137c2d07490a1f2</t>
  </si>
  <si>
    <t>2-s2.0-85136612831</t>
  </si>
  <si>
    <t>Noisette F.; Pansch C.; Wall M.; Wahl M.; Hurd C.L.</t>
  </si>
  <si>
    <t>Noisette, Fanny (55437715700); Pansch, Christian (24332727400); Wall, Marlene (55507661900); Wahl, Martin (35265364400); Hurd, Catriona L. (7006737864)</t>
  </si>
  <si>
    <t>55437715700; 24332727400; 55507661900; 35265364400; 7006737864</t>
  </si>
  <si>
    <t>Role of hydrodynamics in shaping chemical habitats and modulating the responses of coastal benthic systems to ocean global change</t>
  </si>
  <si>
    <t>10.1111/gcb.16165</t>
  </si>
  <si>
    <t>https://www.scopus.com/inward/record.uri?eid=2-s2.0-85127182255&amp;doi=10.1111%2fgcb.16165&amp;partnerID=40&amp;md5=7f44e19439d0971394e5ac86cc4d60cc</t>
  </si>
  <si>
    <t>2-s2.0-85127182255</t>
  </si>
  <si>
    <t>Peleg O.; Blain C.; Shears N.</t>
  </si>
  <si>
    <t>Peleg, Ohad (57191154925); Blain, Caitlin (57207841461); Shears, Nick (7801573895)</t>
  </si>
  <si>
    <t>57191154925; 57207841461; 7801573895</t>
  </si>
  <si>
    <t>Multi-indicator ‘state space’ approach to assessing changes in shallow urban reef ecosystem health</t>
  </si>
  <si>
    <t>10.1016/j.marenvres.2023.105895</t>
  </si>
  <si>
    <t>https://www.scopus.com/inward/record.uri?eid=2-s2.0-85147985683&amp;doi=10.1016%2fj.marenvres.2023.105895&amp;partnerID=40&amp;md5=63d076ef8a8c8919e3809a1c6f31537c</t>
  </si>
  <si>
    <t>2-s2.0-85147985683</t>
  </si>
  <si>
    <t>Pratchett M.S.; Cameron D.S.; Donelson J.; Evans L.; Frisch A.J.; Hobday A.J.; Hoey A.S.; Marshall N.A.; Messmer V.; Munday P.L.; Pears R.; Pecl G.; Reynolds A.; Scott M.; Tobin A.; Tobin R.; Welch D.J.; Williamson D.H.</t>
  </si>
  <si>
    <t>Pratchett, Morgan S. (6602290689); Cameron, Darren S. (12645018300); Donelson, Jennifer (24279712700); Evans, Louisa (26424634500); Frisch, Ashley J. (8587199400); Hobday, Alistair J. (6701910294); Hoey, Andrew S. (6603830810); Marshall, Nadine A. (7102430794); Messmer, Vanessa (9243618000); Munday, Philip L. (7005838893); Pears, Rachel (12753121100); Pecl, Gretta (6602413277); Reynolds, Adam (35741662400); Scott, Molly (58727621600); Tobin, Andrew (7103149625); Tobin, Renae (36017681400); Welch, David J. (7202922123); Williamson, David H. (7402435346)</t>
  </si>
  <si>
    <t>6602290689; 12645018300; 24279712700; 26424634500; 8587199400; 6701910294; 6603830810; 7102430794; 9243618000; 7005838893; 12753121100; 6602413277; 35741662400; 58727621600; 7103149625; 36017681400; 7202922123; 7402435346</t>
  </si>
  <si>
    <t>Effects of climate change on coral grouper (Plectropomus spp.) and possible adaptation options</t>
  </si>
  <si>
    <t>Reviews in Fish Biology and Fisheries</t>
  </si>
  <si>
    <t>10.1007/s11160-016-9455-9</t>
  </si>
  <si>
    <t>https://www.scopus.com/inward/record.uri?eid=2-s2.0-85006455448&amp;doi=10.1007%2fs11160-016-9455-9&amp;partnerID=40&amp;md5=3eb74db01affc8207f8c4fad77f30b88</t>
  </si>
  <si>
    <t>2-s2.0-85006455448</t>
  </si>
  <si>
    <t>Pyle R.L.</t>
  </si>
  <si>
    <t>Pyle, Richard L. (36093389200)</t>
  </si>
  <si>
    <t>Fiji</t>
  </si>
  <si>
    <t>10.1007/978-3-319-92735-0_21</t>
  </si>
  <si>
    <t>https://www.scopus.com/inward/record.uri?eid=2-s2.0-85146715901&amp;doi=10.1007%2f978-3-319-92735-0_21&amp;partnerID=40&amp;md5=a4fd4e8bb861cff3d495b9546ee6d232</t>
  </si>
  <si>
    <t>2-s2.0-85146715901</t>
  </si>
  <si>
    <t>Pyle R.L.; Copus J.M.; McCormack G.</t>
  </si>
  <si>
    <t>Pyle, Richard L. (36093389200); Copus, Joshua M. (51260964800); McCormack, Gerald (7006153636)</t>
  </si>
  <si>
    <t>36093389200; 51260964800; 7006153636</t>
  </si>
  <si>
    <t>Cook Islands</t>
  </si>
  <si>
    <t>10.1007/978-3-319-92735-0_23</t>
  </si>
  <si>
    <t>https://www.scopus.com/inward/record.uri?eid=2-s2.0-85199467745&amp;doi=10.1007%2f978-3-319-92735-0_23&amp;partnerID=40&amp;md5=9549b0d04b7f6242bff1c76228038418</t>
  </si>
  <si>
    <t>2-s2.0-85199467745</t>
  </si>
  <si>
    <t>Rasher D.B.; Steneck R.S.; Halfar J.; Kroeker K.J.; Ries J.B.; Tinker M.T.; Chan P.T.W.; Fietzke J.; Kamenos N.A.; Konar B.H.; Lefcheck J.S.; Norley C.J.D.; Weitzman B.P.; Westfield I.T.; Estes J.A.</t>
  </si>
  <si>
    <t>Rasher, Douglas B. (36096136300); Steneck, Robert S. (6701822254); Halfar, Jochen (6602890419); Kroeker, Kristy J. (25640249300); Ries, Justin B. (7006449529); Tinker, M. Tim (57204255756); Chan, Phoebe T.W. (37050693200); Fietzke, Jan (55928365900); Kamenos, Nicholas A. (6603135083); Konar, Brenda H. (6603874770); Lefcheck, Jonathan S. (55649963300); Norley, Christopher J.D. (6505900591); Weitzman, Benjamin P. (57189375118); Westfield, Isaac T. (55596026900); Estes, James A. (7103178276)</t>
  </si>
  <si>
    <t>36096136300; 6701822254; 6602890419; 25640249300; 7006449529; 57204255756; 37050693200; 55928365900; 6603135083; 6603874770; 55649963300; 6505900591; 57189375118; 55596026900; 7103178276</t>
  </si>
  <si>
    <t>Keystone predators govern the pathway and pace of climate impacts in a subarctic marine ecosystem</t>
  </si>
  <si>
    <t>10.1126/SCIENCE.AAV7515</t>
  </si>
  <si>
    <t>https://www.scopus.com/inward/record.uri?eid=2-s2.0-85090820560&amp;doi=10.1126%2fSCIENCE.AAV7515&amp;partnerID=40&amp;md5=bcb93d58ff5aacce3b3f915f6b91e03a</t>
  </si>
  <si>
    <t>2-s2.0-85090820560</t>
  </si>
  <si>
    <t>Rummer J.L.; Bouyoucos I.A.; Mourier J.; Nakamura N.; Planes S.</t>
  </si>
  <si>
    <t>Rummer, Jodie L. (13411279300); Bouyoucos, Ian A. (55970376000); Mourier, Johann (30967586600); Nakamura, Nao (57195461933); Planes, Serge (7004574648)</t>
  </si>
  <si>
    <t>13411279300; 55970376000; 30967586600; 57195461933; 7004574648</t>
  </si>
  <si>
    <t>Responses of a coral reef shark acutely exposed to ocean acidification conditions</t>
  </si>
  <si>
    <t>10.1007/s00338-020-01972-0</t>
  </si>
  <si>
    <t>https://www.scopus.com/inward/record.uri?eid=2-s2.0-85087551134&amp;doi=10.1007%2fs00338-020-01972-0&amp;partnerID=40&amp;md5=a64510f85254d6c5a36f9eb86ca9a356</t>
  </si>
  <si>
    <t>2-s2.0-85087551134</t>
  </si>
  <si>
    <t>Rummer J.L.; Couturier C.S.; Stecyk J.A.W.; Gardiner N.M.; Kinch J.P.; Nilsson G.E.; Munday P.L.</t>
  </si>
  <si>
    <t>Rummer, Jodie L. (13411279300); Couturier, Christine S. (54405417300); Stecyk, Jonathan A. W. (6603260427); Gardiner, Naomi M. (12140960800); Kinch, Jeff P. (55569140500); Nilsson, Göran E. (7201577992); Munday, Philip L. (7005838893)</t>
  </si>
  <si>
    <t>13411279300; 54405417300; 6603260427; 12140960800; 55569140500; 7201577992; 7005838893</t>
  </si>
  <si>
    <t>Life on the edge: Thermal optima for aerobic scope of equatorial reef fishes are close to current day temperatures</t>
  </si>
  <si>
    <t>10.1111/gcb.12455</t>
  </si>
  <si>
    <t>https://www.scopus.com/inward/record.uri?eid=2-s2.0-84896695181&amp;doi=10.1111%2fgcb.12455&amp;partnerID=40&amp;md5=dc168eea26e03838683bd8a6f2785328</t>
  </si>
  <si>
    <t>2-s2.0-84896695181</t>
  </si>
  <si>
    <t>Rummer J.L.; Illing B.</t>
  </si>
  <si>
    <t>Rummer, Jodie L. (13411279300); Illing, Björn (57023828900)</t>
  </si>
  <si>
    <t>13411279300; 57023828900</t>
  </si>
  <si>
    <t>Coral reef fishes in a multi-stressor world</t>
  </si>
  <si>
    <t>Fish Physiology</t>
  </si>
  <si>
    <t>10.1016/bs.fp.2022.04.011</t>
  </si>
  <si>
    <t>https://www.scopus.com/inward/record.uri?eid=2-s2.0-85140376973&amp;doi=10.1016%2fbs.fp.2022.04.011&amp;partnerID=40&amp;md5=b9c138fd5f090fdad7df9bd6d66e2bd4</t>
  </si>
  <si>
    <t>2-s2.0-85140376973</t>
  </si>
  <si>
    <t>Rummer J.L.; Munday P.L.</t>
  </si>
  <si>
    <t>Rummer, Jodie L (13411279300); Munday, Philip L (7005838893)</t>
  </si>
  <si>
    <t>13411279300; 7005838893</t>
  </si>
  <si>
    <t>Climate change and the evolution of reef fishes: past and future</t>
  </si>
  <si>
    <t>Fish and Fisheries</t>
  </si>
  <si>
    <t>10.1111/faf.12164</t>
  </si>
  <si>
    <t>https://www.scopus.com/inward/record.uri?eid=2-s2.0-84976864112&amp;doi=10.1111%2ffaf.12164&amp;partnerID=40&amp;md5=216962bdfa2cf9e62c8cbd93c9bfe87f</t>
  </si>
  <si>
    <t>2-s2.0-84976864112</t>
  </si>
  <si>
    <t>Author Correction: Stress-resistant corals may not acclimatize to ocean warming but maintain heat tolerance under cooler temperatures (Nature Communications, (2019), 10, 1, (4031), 10.1038/s41467-019-12065-0)</t>
  </si>
  <si>
    <t>10.1038/s41467-023-41902-6</t>
  </si>
  <si>
    <t>https://www.scopus.com/inward/record.uri?eid=2-s2.0-85173157082&amp;doi=10.1038%2fs41467-023-41902-6&amp;partnerID=40&amp;md5=7445cf87f6618633b68d791f7242b247</t>
  </si>
  <si>
    <t>2-s2.0-85173157082</t>
  </si>
  <si>
    <t>Schönberg C.H.L.; Fang J.K.-H.; Carballo J.L.</t>
  </si>
  <si>
    <t>Schönberg, Christine H.L. (6602585081); Fang, James Kar-Hei (24168119000); Carballo, José Luis (7005008460)</t>
  </si>
  <si>
    <t>6602585081; 24168119000; 7005008460</t>
  </si>
  <si>
    <t>Bioeroding sponges and the future of coral reefs</t>
  </si>
  <si>
    <t>Climate Change, Ocean Acidification and Sponges: Impacts Across Multiple Levels of Organization</t>
  </si>
  <si>
    <t>10.1007/978-3-319-59008-0_7</t>
  </si>
  <si>
    <t>https://www.scopus.com/inward/record.uri?eid=2-s2.0-85024476112&amp;doi=10.1007%2f978-3-319-59008-0_7&amp;partnerID=40&amp;md5=b29b168681a1cb44b3a4578b0c726d95</t>
  </si>
  <si>
    <t>2-s2.0-85024476112</t>
  </si>
  <si>
    <t>Schönberg C.H.L.; Fang J.K.H.; Carreiro-Silva M.; Tribollet A.; Wisshak M.</t>
  </si>
  <si>
    <t>Schönberg, Christine H.L. (6602585081); Fang, James K.H. (24168119000); Carreiro-Silva, Marina (8586881500); Tribollet, Aline (55997014200); Wisshak, Max (14828355500)</t>
  </si>
  <si>
    <t>6602585081; 24168119000; 8586881500; 55997014200; 14828355500</t>
  </si>
  <si>
    <t>Bioerosion: The other ocean acidification problem</t>
  </si>
  <si>
    <t>10.1093/icesjms/fsw254</t>
  </si>
  <si>
    <t>https://www.scopus.com/inward/record.uri?eid=2-s2.0-85017321866&amp;doi=10.1093%2ficesjms%2ffsw254&amp;partnerID=40&amp;md5=cc9f125ef8203d3367745663ad68a1d1</t>
  </si>
  <si>
    <t>2-s2.0-85017321866</t>
  </si>
  <si>
    <t>Schulz K.G.; Hartley S.; Eyre B.</t>
  </si>
  <si>
    <t>Schulz, Kai G. (55458070800); Hartley, Simon (57211574460); Eyre, Bradley (7005923344)</t>
  </si>
  <si>
    <t>55458070800; 57211574460; 7005923344</t>
  </si>
  <si>
    <t>Upwelling Amplifies Ocean Acidification on the East Australian Shelf: Implications for Marine Ecosystems</t>
  </si>
  <si>
    <t>10.3389/fmars.2019.00636</t>
  </si>
  <si>
    <t>https://www.scopus.com/inward/record.uri?eid=2-s2.0-85074504908&amp;doi=10.3389%2ffmars.2019.00636&amp;partnerID=40&amp;md5=d27475d809fe78313d03789c2db7d1f7</t>
  </si>
  <si>
    <t>2-s2.0-85074504908</t>
  </si>
  <si>
    <t>Smale D.A.; Wernberg T.; Oliver E.C.J.; Thomsen M.; Harvey B.P.; Straub S.C.; Burrows M.T.; Alexander L.V.; Benthuysen J.A.; Donat M.G.; Feng M.; Hobday A.J.; Holbrook N.J.; Perkins-Kirkpatrick S.E.; Scannell H.A.; Sen Gupta A.; Payne B.L.; Moore P.J.</t>
  </si>
  <si>
    <t>Smale, Dan A. (55344797900); Wernberg, Thomas (8657683700); Oliver, Eric C. J. (35389429300); Thomsen, Mads (7201684589); Harvey, Ben P. (55898301900); Straub, Sandra C. (55366046300); Burrows, Michael T. (7103139661); Alexander, Lisa V. (55829111000); Benthuysen, Jessica A. (57212011015); Donat, Markus G. (17434022100); Feng, Ming (7201365637); Hobday, Alistair J. (6701910294); Holbrook, Neil J. (58809784400); Perkins-Kirkpatrick, Sarah E. (57208982698); Scannell, Hillary A. (56750098000); Sen Gupta, Alex (57242726600); Payne, Ben L. (57196122722); Moore, Pippa J. (12788438100)</t>
  </si>
  <si>
    <t>55344797900; 8657683700; 35389429300; 7201684589; 55898301900; 55366046300; 7103139661; 55829111000; 57212011015; 17434022100; 7201365637; 6701910294; 58809784400; 57208982698; 56750098000; 57242726600; 57196122722; 12788438100</t>
  </si>
  <si>
    <t>Marine heatwaves threaten global biodiversity and the provision of ecosystem services</t>
  </si>
  <si>
    <t>10.1038/s41558-019-0412-1</t>
  </si>
  <si>
    <t>https://www.scopus.com/inward/record.uri?eid=2-s2.0-85062608337&amp;doi=10.1038%2fs41558-019-0412-1&amp;partnerID=40&amp;md5=d737fd46f6393bbb3a3f939fb10e7074</t>
  </si>
  <si>
    <t>2-s2.0-85062608337</t>
  </si>
  <si>
    <t>Soler G.A.; Edgar G.J.; Barrett N.S.; Stuart-Smith R.D.; Oh E.; Cooper A.; Ridgway K.R.; Ling S.D.</t>
  </si>
  <si>
    <t>Soler, G.A. (35305622700); Edgar, G.J. (7005803258); Barrett, N.S. (7102133208); Stuart-Smith, R.D. (6507368501); Oh, E. (56587458300); Cooper, A. (56019701300); Ridgway, K.R. (7006619399); Ling, S.D. (55530913300)</t>
  </si>
  <si>
    <t>35305622700; 7005803258; 7102133208; 6507368501; 56587458300; 56019701300; 7006619399; 55530913300</t>
  </si>
  <si>
    <t>Warming signals in temperate reef communities following more than a decade of ecological stability</t>
  </si>
  <si>
    <t>10.1098/rspb.2022.1649</t>
  </si>
  <si>
    <t>https://www.scopus.com/inward/record.uri?eid=2-s2.0-85144163549&amp;doi=10.1098%2frspb.2022.1649&amp;partnerID=40&amp;md5=e8d1e4d685825bd9726be34d30eafaea</t>
  </si>
  <si>
    <t>2-s2.0-85144163549</t>
  </si>
  <si>
    <t>Spinks R.K.; Bonzi L.C.; Ravasi T.; Munday P.L.; Donelson J.M.</t>
  </si>
  <si>
    <t>Spinks, Rachel K. (57190664702); Bonzi, Lucrezia C. (57224422829); Ravasi, Timothy (6603069555); Munday, Philip L. (7005838893); Donelson, Jennifer M. (24279712700)</t>
  </si>
  <si>
    <t>57190664702; 57224422829; 6603069555; 7005838893; 24279712700</t>
  </si>
  <si>
    <t>Sex- and time-specific parental effects of warming on reproduction and offspring quality in a coral reef fish</t>
  </si>
  <si>
    <t>Evolutionary Applications</t>
  </si>
  <si>
    <t>10.1111/eva.13187</t>
  </si>
  <si>
    <t>https://www.scopus.com/inward/record.uri?eid=2-s2.0-85099396726&amp;doi=10.1111%2feva.13187&amp;partnerID=40&amp;md5=6519d0a86bb5b3bf3957ccbac8eaaafd</t>
  </si>
  <si>
    <t>2-s2.0-85099396726</t>
  </si>
  <si>
    <t>Spinks R.K.; Donelson J.M.; Bonzi L.C.; Ravasi T.; Munday P.L.</t>
  </si>
  <si>
    <t>Spinks, Rachel K. (57190664702); Donelson, Jennifer M. (24279712700); Bonzi, Lucrezia C. (57224422829); Ravasi, Timothy (6603069555); Munday, Philip L. (7005838893)</t>
  </si>
  <si>
    <t>57190664702; 24279712700; 57224422829; 6603069555; 7005838893</t>
  </si>
  <si>
    <t>Parents exposed to warming produce offspring lower in weight and condition</t>
  </si>
  <si>
    <t>e9044</t>
  </si>
  <si>
    <t>10.1002/ece3.9044</t>
  </si>
  <si>
    <t>https://www.scopus.com/inward/record.uri?eid=2-s2.0-85135064921&amp;doi=10.1002%2fece3.9044&amp;partnerID=40&amp;md5=869090c75225244b08a25994d47c3262</t>
  </si>
  <si>
    <t>2-s2.0-85135064921</t>
  </si>
  <si>
    <t>Steneck R.S.; Arnold S.N.; Boenish R.; de León R.; Mumby P.J.; Rasher D.B.; Wilson M.W.</t>
  </si>
  <si>
    <t>Steneck, Robert S. (6701822254); Arnold, Suzanne N. (26027726500); Boenish, Robert (57196454198); de León, Ramón (57209752172); Mumby, Peter J. (7003596162); Rasher, Douglas B. (36096136300); Wilson, Margaret W. (56734977800)</t>
  </si>
  <si>
    <t>6701822254; 26027726500; 57196454198; 57209752172; 7003596162; 36096136300; 56734977800</t>
  </si>
  <si>
    <t>Managing recovery resilience in coral reefs against climate-induced bleaching and hurricanes: A 15 year case study from Bonaire, Dutch Caribbean</t>
  </si>
  <si>
    <t>10.3389/fmars.2019.00265</t>
  </si>
  <si>
    <t>https://www.scopus.com/inward/record.uri?eid=2-s2.0-85068562245&amp;doi=10.3389%2ffmars.2019.00265&amp;partnerID=40&amp;md5=84e88869018ebde3f191f3c2739c07c0</t>
  </si>
  <si>
    <t>2-s2.0-85068562245</t>
  </si>
  <si>
    <t>Sundin J.</t>
  </si>
  <si>
    <t>Sundin, Josefin (56845192800)</t>
  </si>
  <si>
    <t>The effects of ocean acidification on fishes – history and future outlook</t>
  </si>
  <si>
    <t>Journal of Fish Biology</t>
  </si>
  <si>
    <t>10.1111/jfb.15323</t>
  </si>
  <si>
    <t>https://www.scopus.com/inward/record.uri?eid=2-s2.0-85147427153&amp;doi=10.1111%2fjfb.15323&amp;partnerID=40&amp;md5=a8c66f941012ec72ad132f804e0b17e3</t>
  </si>
  <si>
    <t>2-s2.0-85147427153</t>
  </si>
  <si>
    <t>Sundin J.; Amcoff M.; Mateos-González F.; Raby G.D.; Jutfelt F.; Clark T.D.</t>
  </si>
  <si>
    <t>Sundin, Josefin (56845192800); Amcoff, Mirjam (36105781300); Mateos-González, Fernando (53064212400); Raby, Graham D. (36537831300); Jutfelt, Fredrik (23018844700); Clark, Timothy D. (8603530200)</t>
  </si>
  <si>
    <t>56845192800; 36105781300; 53064212400; 36537831300; 23018844700; 8603530200</t>
  </si>
  <si>
    <t>Long-term exposure to elevated carbon dioxide does not alter activity levels of a coral reef fish in response to predator chemical cues</t>
  </si>
  <si>
    <t>Behavioral Ecology and Sociobiology</t>
  </si>
  <si>
    <t>10.1007/s00265-017-2337-x</t>
  </si>
  <si>
    <t>https://www.scopus.com/inward/record.uri?eid=2-s2.0-85021930797&amp;doi=10.1007%2fs00265-017-2337-x&amp;partnerID=40&amp;md5=290ed2edd258dc597d48db68c6fe1e4b</t>
  </si>
  <si>
    <t>2-s2.0-85021930797</t>
  </si>
  <si>
    <t>Tracey D.M.; Clark M.R.; Rowden A.A.</t>
  </si>
  <si>
    <t>Tracey, Dianne M. (7005403979); Clark, Malcolm R. (7404528797); Rowden, Ashley A. (7004209869)</t>
  </si>
  <si>
    <t>7005403979; 7404528797; 7004209869</t>
  </si>
  <si>
    <t>New Zealand: Southwest Pacific Region</t>
  </si>
  <si>
    <t>10.1007/978-3-031-40897-7_9</t>
  </si>
  <si>
    <t>https://www.scopus.com/inward/record.uri?eid=2-s2.0-85199445080&amp;doi=10.1007%2f978-3-031-40897-7_9&amp;partnerID=40&amp;md5=e02eb149c6571051125a950eaebe1c38</t>
  </si>
  <si>
    <t>2-s2.0-85199445080</t>
  </si>
  <si>
    <t>Uthicke S.; Deshpande N.P.; Liddy M.; Patel F.; Lamare M.; Wilkins M.R.</t>
  </si>
  <si>
    <t>Uthicke, Sven (6603938554); Deshpande, Nandan P. (8875766200); Liddy, Michelle (8731377600); Patel, Frances (55117571500); Lamare, Miles (6603674109); Wilkins, Marc R. (35397295800)</t>
  </si>
  <si>
    <t>6603938554; 8875766200; 8731377600; 55117571500; 6603674109; 35397295800</t>
  </si>
  <si>
    <t>Little evidence of adaptation potential to ocean acidification in sea urchins living in “Future Ocean” conditions at a CO2 vent</t>
  </si>
  <si>
    <t>10.1002/ece3.5563</t>
  </si>
  <si>
    <t>https://www.scopus.com/inward/record.uri?eid=2-s2.0-85070840264&amp;doi=10.1002%2fece3.5563&amp;partnerID=40&amp;md5=c8fdd50e0cbc7b2559460b5d8ea34f45</t>
  </si>
  <si>
    <t>2-s2.0-85070840264</t>
  </si>
  <si>
    <t>Uthicke S.; Patel F.; Karelitz S.; Luter H.M.; Webster N.S.; Lamare M.</t>
  </si>
  <si>
    <t>Uthicke, S. (6603938554); Patel, F. (55117571500); Karelitz, S. (57189055046); Luter, H.M. (23005455200); Webster, N.S. (7102089765); Lamare, M. (6603674109)</t>
  </si>
  <si>
    <t>6603938554; 55117571500; 57189055046; 23005455200; 7102089765; 6603674109</t>
  </si>
  <si>
    <t>Key biological responses over two generations of the sea urchin Echinometra sp. A under future ocean conditions</t>
  </si>
  <si>
    <t>10.3354/meps13236</t>
  </si>
  <si>
    <t>https://www.scopus.com/inward/record.uri?eid=2-s2.0-85086985550&amp;doi=10.3354%2fmeps13236&amp;partnerID=40&amp;md5=4436ec127f51dda0474fb827903caab3</t>
  </si>
  <si>
    <t>2-s2.0-85086985550</t>
  </si>
  <si>
    <t>Wernberg T.; Bennett S.; Babcock R.C.; De Bettignies T.; Cure K.; Depczynski M.; Dufois F.; Fromont J.; Fulton C.J.; Hovey R.K.; Harvey E.S.; Holmes T.H.; Kendrick G.A.; Radford B.; Santana-Garcon J.; Saunders B.J.; Smale D.A.; Thomsen M.S.; Tuckett C.A.; Tuya F.; Vanderklift M.A.; Wilson S.</t>
  </si>
  <si>
    <t>Wernberg, Thomas (8657683700); Bennett, Scott (36092571600); Babcock, Russell C. (7005805728); De Bettignies, Thibaut (20435456000); Cure, Katherine (55010861000); Depczynski, Martial (55934566400); Dufois, Francois (24331395500); Fromont, Jane (6603711188); Fulton, Christopher J. (7007047432); Hovey, Renae K. (38961353100); Harvey, Euan S. (7103155088); Holmes, Thomas H. (12762275400); Kendrick, Gary A. (7003630209); Radford, Ben (6603729676); Santana-Garcon, Julia (36017510400); Saunders, Benjamin J. (55750339100); Smale, Dan A. (55344797900); Thomsen, Mads S. (7201684589); Tuckett, Chenae A. (57190299325); Tuya, Fernando (6603608107); Vanderklift, Mathew A. (6602080870); Wilson, Shaun (7404785614)</t>
  </si>
  <si>
    <t>8657683700; 36092571600; 7005805728; 20435456000; 55010861000; 55934566400; 24331395500; 6603711188; 7007047432; 38961353100; 7103155088; 12762275400; 7003630209; 6603729676; 36017510400; 55750339100; 55344797900; 7201684589; 57190299325; 6603608107; 6602080870; 7404785614</t>
  </si>
  <si>
    <t>Climate-driven regime shift of a temperate marine ecosystem</t>
  </si>
  <si>
    <t>10.1126/science.aad8745</t>
  </si>
  <si>
    <t>https://www.scopus.com/inward/record.uri?eid=2-s2.0-84979030809&amp;doi=10.1126%2fscience.aad8745&amp;partnerID=40&amp;md5=73128b1e5adfdcd70c450934d8f75d79</t>
  </si>
  <si>
    <t>2-s2.0-84979030809</t>
  </si>
  <si>
    <t>Wernberg T.; Thomsen M.S.; Baum J.K.; Bishop M.J.; Bruno J.F.; Coleman M.A.; Filbee-Dexter K.; Gagnon K.; He Q.; Murdiyarso D.; Rogers K.; Silliman B.R.; Smale D.A.; Starko S.; Vanderklift M.A.</t>
  </si>
  <si>
    <t>Wernberg, Thomas (8657683700); Thomsen, Mads S. (7201684589); Baum, Julia K. (7202982542); Bishop, Melanie J. (8964422900); Bruno, John F. (7202832787); Coleman, Melinda A. (10243113600); Filbee-Dexter, Karen (55241686000); Gagnon, Karine (54406744500); He, Qiang (35329447500); Murdiyarso, Daniel (6602561743); Rogers, Kerrylee (7202327529); Silliman, Brian R. (6701473658); Smale, Dan A. (55344797900); Starko, Samuel (56525236800); Vanderklift, Mathew A. (6602080870)</t>
  </si>
  <si>
    <t>8657683700; 7201684589; 7202982542; 8964422900; 7202832787; 10243113600; 55241686000; 54406744500; 35329447500; 6602561743; 7202327529; 6701473658; 55344797900; 56525236800; 6602080870</t>
  </si>
  <si>
    <t>Impacts of Climate Change on Marine Foundation Species</t>
  </si>
  <si>
    <t>10.1146/annurev-marine-042023-093037</t>
  </si>
  <si>
    <t>https://www.scopus.com/inward/record.uri?eid=2-s2.0-85177194165&amp;doi=10.1146%2fannurev-marine-042023-093037&amp;partnerID=40&amp;md5=050d8d9c1555f558ca68ad2b1f89e1b2</t>
  </si>
  <si>
    <t>2-s2.0-85177194165</t>
  </si>
  <si>
    <t>Worm B.; Lotze H.K.</t>
  </si>
  <si>
    <t>Worm, Boris (6701786317); Lotze, Heike K. (6603663394)</t>
  </si>
  <si>
    <t>6701786317; 6603663394</t>
  </si>
  <si>
    <t>Marine biodiversity and climate change</t>
  </si>
  <si>
    <t>Climate Change: Observed Impacts on Planet Earth, Third Edition</t>
  </si>
  <si>
    <t>10.1016/B978-0-12-821575-3.00021-9</t>
  </si>
  <si>
    <t>https://www.scopus.com/inward/record.uri?eid=2-s2.0-85126747222&amp;doi=10.1016%2fB978-0-12-821575-3.00021-9&amp;partnerID=40&amp;md5=775dc7573b5caabaf2e41c0e887d4bef</t>
  </si>
  <si>
    <t>2-s2.0-85126747222</t>
  </si>
  <si>
    <t>Abd-Elgawad A.; Mohamed H.F.; Hellal A.; Guo H.; Cai R.</t>
  </si>
  <si>
    <t>Abd-Elgawad, Amro (57189257426); Mohamed, Hala F. (57439429900); Hellal, Ahmed (56589786300); Guo, Haixia (57210747885); Cai, Rongshuo (56011298300)</t>
  </si>
  <si>
    <t>57189257426; 57439429900; 56589786300; 57210747885; 56011298300</t>
  </si>
  <si>
    <t>Shaping Improvised Directions for More Efficient Coral Reefs Rehabilitation Attempts</t>
  </si>
  <si>
    <t>Polish Journal of Environmental Studies</t>
  </si>
  <si>
    <t>10.15244/pjoes/144554</t>
  </si>
  <si>
    <t>https://www.scopus.com/inward/record.uri?eid=2-s2.0-85129413772&amp;doi=10.15244%2fpjoes%2f144554&amp;partnerID=40&amp;md5=41676d6763ae4f9695541bbc309aa863</t>
  </si>
  <si>
    <t>2-s2.0-85129413772</t>
  </si>
  <si>
    <t>Achlatis M.; Van Der Zande R.M.; Schönberg C.H.L.; Fang J.K.H.; Hoegh-Guldberg O.; Dove S.</t>
  </si>
  <si>
    <t>Achlatis, Michelle (56584627400); Van Der Zande, Rene M. (55964503700); Schönberg, Christine H. L. (6602585081); Fang, James K. H. (24168119000); Hoegh-Guldberg, Ove (26643606100); Dove, Sophie (7005822223)</t>
  </si>
  <si>
    <t>56584627400; 55964503700; 6602585081; 24168119000; 26643606100; 7005822223</t>
  </si>
  <si>
    <t>Sponge bioerosion on changing reefs: Ocean warming poses physiological constraints to the success of a photosymbiotic excavating sponge</t>
  </si>
  <si>
    <t>10.1038/s41598-017-10947-1</t>
  </si>
  <si>
    <t>https://www.scopus.com/inward/record.uri?eid=2-s2.0-85028934827&amp;doi=10.1038%2fs41598-017-10947-1&amp;partnerID=40&amp;md5=639526ce2f081f508945dd9969ca4721</t>
  </si>
  <si>
    <t>2-s2.0-85028934827</t>
  </si>
  <si>
    <t>Aeby G.S.; Shore A.; Jensen T.; Ziegler M.; Work T.; Voolstra C.R.</t>
  </si>
  <si>
    <t>Aeby, Greta Smith (6602934557); Shore, Amanda (57206934652); Jensen, Thor (57196118449); Ziegler, Maren (56281779600); Work, Thierry (7004499516); Voolstra, Christian R. (25224158700)</t>
  </si>
  <si>
    <t>6602934557; 57206934652; 57196118449; 56281779600; 7004499516; 25224158700</t>
  </si>
  <si>
    <t>A comparative baseline of coral disease in three regions along the Saudi Arabian coast of the central Red Sea</t>
  </si>
  <si>
    <t>e0246854</t>
  </si>
  <si>
    <t>10.1371/journal.pone.0246854</t>
  </si>
  <si>
    <t>https://www.scopus.com/inward/record.uri?eid=2-s2.0-85109742482&amp;doi=10.1371%2fjournal.pone.0246854&amp;partnerID=40&amp;md5=96506d7fee16dfc650cd2933d027d80c</t>
  </si>
  <si>
    <t>2-s2.0-85109742482</t>
  </si>
  <si>
    <t>Agostini S.; Harvey B.P.; Milazzo M.; Wada S.; Kon K.; Floc’h N.; Komatsu K.; Kuroyama M.; Hall-Spencer J.M.</t>
  </si>
  <si>
    <t>Agostini, Sylvain (40761035100); Harvey, Ben P. (55898301900); Milazzo, Marco (7005837537); Wada, Shigeki (36121819500); Kon, Koetsu (16162270800); Floc’h, Nicolas (57226002743); Komatsu, Kosei (26536259000); Kuroyama, Mayumi (57225994528); Hall-Spencer, Jason M. (6603382752)</t>
  </si>
  <si>
    <t>40761035100; 55898301900; 7005837537; 36121819500; 16162270800; 57226002743; 26536259000; 57225994528; 6603382752</t>
  </si>
  <si>
    <t>Simplification, not “tropicalization”, of temperate marine ecosystems under ocean warming and acidification</t>
  </si>
  <si>
    <t>10.1111/gcb.15749</t>
  </si>
  <si>
    <t>https://www.scopus.com/inward/record.uri?eid=2-s2.0-85110075094&amp;doi=10.1111%2fgcb.15749&amp;partnerID=40&amp;md5=a30253477d93179830de1f711daee098</t>
  </si>
  <si>
    <t>2-s2.0-85110075094</t>
  </si>
  <si>
    <t>Agostini S.; Houlbrèque F.; Biscéré T.; Harvey B.P.; Heitzman J.M.; Takimoto R.; Yamazaki W.; Milazzo M.; Rodolfo-Metalpa R.</t>
  </si>
  <si>
    <t>Agostini, Sylvain (40761035100); Houlbrèque, Fanny (14050226700); Biscéré, Tom (56623015500); Harvey, Ben P. (55898301900); Heitzman, Joshua M. (57221763983); Takimoto, Risa (57221762289); Yamazaki, Wataru (57221762123); Milazzo, Marco (7005837537); Rodolfo-Metalpa, Riccardo (11940588800)</t>
  </si>
  <si>
    <t>40761035100; 14050226700; 56623015500; 55898301900; 57221763983; 57221762289; 57221762123; 7005837537; 11940588800</t>
  </si>
  <si>
    <t>Greater Mitochondrial Energy Production Provides Resistance to Ocean Acidification in “Winning” Hermatypic Corals</t>
  </si>
  <si>
    <t>10.3389/fmars.2020.600836</t>
  </si>
  <si>
    <t>https://www.scopus.com/inward/record.uri?eid=2-s2.0-85100080688&amp;doi=10.3389%2ffmars.2020.600836&amp;partnerID=40&amp;md5=ebc43b083a1f84a40e2cc82380a98243</t>
  </si>
  <si>
    <t>2-s2.0-85100080688</t>
  </si>
  <si>
    <t>Aguilera L.E.C.</t>
  </si>
  <si>
    <t>Aguilera, Luis Eduardo Calderón (58655677800)</t>
  </si>
  <si>
    <t>The mesophotic ecosystem of archipelago Espíritu Santo as a refuge from climatec hange; [El ecosistema mesofótico del archipiélago Espíritu Santo como refugio ante el cambio climático]</t>
  </si>
  <si>
    <t>Hidrobiologica</t>
  </si>
  <si>
    <t>10.24275/pqxd5278</t>
  </si>
  <si>
    <t>https://www.scopus.com/inward/record.uri?eid=2-s2.0-85174546349&amp;doi=10.24275%2fpqxd5278&amp;partnerID=40&amp;md5=748bd2bf4cd17c9a7788447607736712</t>
  </si>
  <si>
    <t>2-s2.0-85174546349</t>
  </si>
  <si>
    <t>Ahmad M.; Penberthy J.S.; Powell A.</t>
  </si>
  <si>
    <t>Ahmad, Mak (57686159300); Penberthy, J. Scott (57687198000); Powell, Abigail (57213558536)</t>
  </si>
  <si>
    <t>57686159300; 57687198000; 57213558536</t>
  </si>
  <si>
    <t>Path to Automating Ocean Health Monitoring</t>
  </si>
  <si>
    <t>35th AAAI Conference on Artificial Intelligence, AAAI 2021</t>
  </si>
  <si>
    <t>17B</t>
  </si>
  <si>
    <t>https://www.scopus.com/inward/record.uri?eid=2-s2.0-85130025853&amp;partnerID=40&amp;md5=764811339890bab6d2eb3f8aef5f8a7f</t>
  </si>
  <si>
    <t>2-s2.0-85130025853</t>
  </si>
  <si>
    <t>Ahmed F.; Mishra V.</t>
  </si>
  <si>
    <t>Ahmed, Faisal (57194442985); Mishra, Vinaytosh (57194019808)</t>
  </si>
  <si>
    <t>57194442985; 57194019808</t>
  </si>
  <si>
    <t>Estimating relative immediacy of water-related challenges in Small Island Developing States (SIDS) of the Pacific Ocean using AHP modeling</t>
  </si>
  <si>
    <t>Modeling Earth Systems and Environment</t>
  </si>
  <si>
    <t>10.1007/s40808-019-00671-2</t>
  </si>
  <si>
    <t>https://www.scopus.com/inward/record.uri?eid=2-s2.0-85086744475&amp;doi=10.1007%2fs40808-019-00671-2&amp;partnerID=40&amp;md5=91bc6417f55d2f9f7c1365fb57338bfd</t>
  </si>
  <si>
    <t>2-s2.0-85086744475</t>
  </si>
  <si>
    <t>Aichelman H.E.; Bove C.B.; Castillo K.D.; Boulton J.M.; Knowlton A.C.; Nieves O.C.; Ries J.B.; Davies S.W.</t>
  </si>
  <si>
    <t>Aichelman, Hannah E. (57190955442); Bove, Colleen B. (57204731040); Castillo, Karl D. (9736973000); Boulton, Jessica M. (57221343027); Knowlton, Alyssa C. (57221341722); Nieves, Olivia C. (57216436526); Ries, Justin B. (7006449529); Davies, Sarah W. (35233057500)</t>
  </si>
  <si>
    <t>57190955442; 57204731040; 9736973000; 57221343027; 57221341722; 57216436526; 7006449529; 35233057500</t>
  </si>
  <si>
    <t>Exposure duration modulates the response of Caribbean corals to global change stressors</t>
  </si>
  <si>
    <t>10.1002/lno.11863</t>
  </si>
  <si>
    <t>https://www.scopus.com/inward/record.uri?eid=2-s2.0-85108421331&amp;doi=10.1002%2flno.11863&amp;partnerID=40&amp;md5=c4ab4257d525ed44a8683ad472b7f4df</t>
  </si>
  <si>
    <t>2-s2.0-85108421331</t>
  </si>
  <si>
    <t>Aires T.; Serebryakova A.; Viard F.; Serrão E.A.; Engelen A.H.</t>
  </si>
  <si>
    <t>Aires, Tania (36981230900); Serebryakova, Alexandra (57201425165); Viard, Frédérique (57204281476); Serrão, Ester A. (7004093604); Engelen, Aschwin H. (6701622770)</t>
  </si>
  <si>
    <t>36981230900; 57201425165; 57204281476; 7004093604; 6701622770</t>
  </si>
  <si>
    <t>e4377</t>
  </si>
  <si>
    <t>10.7717/peerj.4377</t>
  </si>
  <si>
    <t>https://www.scopus.com/inward/record.uri?eid=2-s2.0-85044791350&amp;doi=10.7717%2fpeerj.4377&amp;partnerID=40&amp;md5=2b50f9fa26657a43a413fb0231fa10ca</t>
  </si>
  <si>
    <t>2-s2.0-85044791350</t>
  </si>
  <si>
    <t>Akbari Asanjan A.; Das K.; Li A.; Chirayath V.; Torres-Perez J.; Sorooshian S.</t>
  </si>
  <si>
    <t>Akbari Asanjan, Ata (57193920957); Das, Kamalika (23391894400); Li, Alan (57211156757); Chirayath, Ved (57110311100); Torres-Perez, Juan (55257966200); Sorooshian, Soroosh (7005052907)</t>
  </si>
  <si>
    <t>57193920957; 23391894400; 57211156757; 57110311100; 55257966200; 7005052907</t>
  </si>
  <si>
    <t>Learning Instrument Invariant Characteristics for Generating High-resolution Global Coral Reef Maps</t>
  </si>
  <si>
    <t>Proceedings of the ACM SIGKDD International Conference on Knowledge Discovery and Data Mining</t>
  </si>
  <si>
    <t>10.1145/3394486.3403312</t>
  </si>
  <si>
    <t>https://www.scopus.com/inward/record.uri?eid=2-s2.0-85090425257&amp;doi=10.1145%2f3394486.3403312&amp;partnerID=40&amp;md5=7ca5a76fb0d71a37722185c1d767506f</t>
  </si>
  <si>
    <t>2-s2.0-85090425257</t>
  </si>
  <si>
    <t>Albright R.; Cooley S.</t>
  </si>
  <si>
    <t>Albright, Rebecca (24334355400); Cooley, Sarah (35387677700)</t>
  </si>
  <si>
    <t>24334355400; 35387677700</t>
  </si>
  <si>
    <t>A review of interventions proposed to abate impacts of ocean acidification on coral reefs</t>
  </si>
  <si>
    <t>Regional Studies in Marine Science</t>
  </si>
  <si>
    <t>10.1016/j.rsma.2019.100612</t>
  </si>
  <si>
    <t>https://www.scopus.com/inward/record.uri?eid=2-s2.0-85064312273&amp;doi=10.1016%2fj.rsma.2019.100612&amp;partnerID=40&amp;md5=7b99854b3dbace748acce00c53ad5f04</t>
  </si>
  <si>
    <t>2-s2.0-85064312273</t>
  </si>
  <si>
    <t>Albright R.; Hansson L.; Cooley S.R.; Gattuso J.-P.; Marshall P.; Marshall N.; Fletcher S.; Haraldsson G.; Hoegh-Guldberg O.</t>
  </si>
  <si>
    <t>Albright, Rebecca (24334355400); Hansson, Lina (55195484200); Cooley, Sarah R (35387677700); Gattuso, Jean-Pierre (7005742064); Marshall, Paul (24399319300); Marshall, Nadine (7102430794); Fletcher, Stephen (7202047953); Haraldsson, Gunnar (25227286800); Hoegh-Guldberg, Ove (26643606100)</t>
  </si>
  <si>
    <t>24334355400; 55195484200; 35387677700; 7005742064; 24399319300; 7102430794; 7202047953; 25227286800; 26643606100</t>
  </si>
  <si>
    <t>Are we ready for ocean acidification? A framework for assessing and advancing policy readiness</t>
  </si>
  <si>
    <t>10.1088/1748-9326/acc085</t>
  </si>
  <si>
    <t>https://www.scopus.com/inward/record.uri?eid=2-s2.0-85151568638&amp;doi=10.1088%2f1748-9326%2facc085&amp;partnerID=40&amp;md5=75b5e7576ac6c774f122c31f285a4e10</t>
  </si>
  <si>
    <t>2-s2.0-85151568638</t>
  </si>
  <si>
    <t>Albuquerque F.C.; Bleuel J.; Pinto M.P.; Longo G.O.</t>
  </si>
  <si>
    <t>Albuquerque, Fabricio Claudino (58028283000); Bleuel, Jessica (57226513944); Pinto, Míriam Plaza (35726009200); Longo, Guilherme Ortigara (54979475700)</t>
  </si>
  <si>
    <t>58028283000; 57226513944; 35726009200; 54979475700</t>
  </si>
  <si>
    <t>In the right place at the right time: representativeness of corals within marine protected areas under warming scenarios in Brazil</t>
  </si>
  <si>
    <t>Ocean and Coastal Management</t>
  </si>
  <si>
    <t>10.1016/j.ocecoaman.2022.106469</t>
  </si>
  <si>
    <t>https://www.scopus.com/inward/record.uri?eid=2-s2.0-85144621784&amp;doi=10.1016%2fj.ocecoaman.2022.106469&amp;partnerID=40&amp;md5=ab93f544ac93c484f6778245ba5a44dd</t>
  </si>
  <si>
    <t>2-s2.0-85144621784</t>
  </si>
  <si>
    <t>Alderdice R.; Hume B.C.C.; Kühl M.; Pernice M.; Suggett D.J.; Voolstra C.R.</t>
  </si>
  <si>
    <t>Alderdice, Rachel (57216339703); Hume, Benjamin C. C. (55560201400); Kühl, Michael (7103086849); Pernice, Mathieu (55879567600); Suggett, David J. (6506336560); Voolstra, Christian R. (25224158700)</t>
  </si>
  <si>
    <t>57216339703; 55560201400; 7103086849; 55879567600; 6506336560; 25224158700</t>
  </si>
  <si>
    <t>Disparate Inventories of Hypoxia Gene Sets Across Corals Align With Inferred Environmental Resilience</t>
  </si>
  <si>
    <t>10.3389/fmars.2022.834332</t>
  </si>
  <si>
    <t>https://www.scopus.com/inward/record.uri?eid=2-s2.0-85131756999&amp;doi=10.3389%2ffmars.2022.834332&amp;partnerID=40&amp;md5=6df63907f754789c940ceb5dd840d6f1</t>
  </si>
  <si>
    <t>2-s2.0-85131756999</t>
  </si>
  <si>
    <t>Not relevant to growth, reports on thermal bleaching threshold</t>
  </si>
  <si>
    <t>Alderdice R.; Perna G.; Cárdenas A.; Hume B.C.C.; Wolf M.; Kühl M.; Pernice M.; Suggett D.J.; Voolstra C.R.</t>
  </si>
  <si>
    <t>Alderdice, Rachel (57216339703); Perna, Gabriela (56800181200); Cárdenas, Anny (56596272000); Hume, Benjamin C. C. (55560201400); Wolf, Martin (57948360200); Kühl, Michael (7103086849); Pernice, Mathieu (55879567600); Suggett, David J. (6506336560); Voolstra, Christian R. (25224158700)</t>
  </si>
  <si>
    <t>57216339703; 56800181200; 56596272000; 55560201400; 57948360200; 7103086849; 55879567600; 6506336560; 25224158700</t>
  </si>
  <si>
    <t>Deoxygenation lowers the thermal threshold of coral bleaching</t>
  </si>
  <si>
    <t>10.1038/s41598-022-22604-3</t>
  </si>
  <si>
    <t>https://www.scopus.com/inward/record.uri?eid=2-s2.0-85140937045&amp;doi=10.1038%2fs41598-022-22604-3&amp;partnerID=40&amp;md5=bdd902c163e5bbf75e9b4b315720ba39</t>
  </si>
  <si>
    <t>2-s2.0-85140937045</t>
  </si>
  <si>
    <t>Alderdice R.; Pernice M.; Cárdenas A.; Hughes D.J.; Harrison P.L.; Boulotte N.; Chartrand K.; Kühl M.; Suggett D.J.; Voolstra C.R.</t>
  </si>
  <si>
    <t>Alderdice, Rachel (57216339703); Pernice, Mathieu (55879567600); Cárdenas, Anny (56596272000); Hughes, David J. (57225987009); Harrison, Peter L. (7401612110); Boulotte, Nadine (57188970316); Chartrand, Katie (15749826400); Kühl, Michael (7103086849); Suggett, David J. (6506336560); Voolstra, Christian R. (25224158700)</t>
  </si>
  <si>
    <t>57216339703; 55879567600; 56596272000; 57225987009; 7401612110; 57188970316; 15749826400; 7103086849; 6506336560; 25224158700</t>
  </si>
  <si>
    <t>Hypoxia as a physiological cue and pathological stress for coral larvae</t>
  </si>
  <si>
    <t>Molecular Ecology</t>
  </si>
  <si>
    <t>10.1111/mec.16259</t>
  </si>
  <si>
    <t>https://www.scopus.com/inward/record.uri?eid=2-s2.0-85119261632&amp;doi=10.1111%2fmec.16259&amp;partnerID=40&amp;md5=c25bf0a294c03984f49d878e04c369ce</t>
  </si>
  <si>
    <t>2-s2.0-85119261632</t>
  </si>
  <si>
    <t>Alderdice R.; Suggett D.J.; Cárdenas A.; Hughes D.J.; Kühl M.; Pernice M.; Voolstra C.R.</t>
  </si>
  <si>
    <t>Alderdice, Rachel (57216339703); Suggett, David J. (6506336560); Cárdenas, Anny (56596272000); Hughes, David J. (57225987009); Kühl, Michael (7103086849); Pernice, Mathieu (55879567600); Voolstra, Christian R. (25224158700)</t>
  </si>
  <si>
    <t>57216339703; 6506336560; 56596272000; 57225987009; 7103086849; 55879567600; 25224158700</t>
  </si>
  <si>
    <t>Divergent expression of hypoxia response systems under deoxygenation in reef-forming corals aligns with bleaching susceptibility</t>
  </si>
  <si>
    <t>10.1111/gcb.15436</t>
  </si>
  <si>
    <t>https://www.scopus.com/inward/record.uri?eid=2-s2.0-85096648381&amp;doi=10.1111%2fgcb.15436&amp;partnerID=40&amp;md5=d82aaa3d5b976be990573246f81eb111</t>
  </si>
  <si>
    <t>2-s2.0-85096648381</t>
  </si>
  <si>
    <t>Alderdice R.; Voolstra C.R.; Lendo C.I.N.; Boote C.; Suggett D.J.; Edmondson J.; Goyen S.; Haydon T.; Camp E.F.</t>
  </si>
  <si>
    <t>Alderdice, Rachel (57216339703); Voolstra, Christian R. (25224158700); Lendo, C. Isabel Nuñez (58344972700); Boote, Chloë (57211868163); Suggett, David J. (6506336560); Edmondson, John (57205496162); Goyen, Samantha (55929058600); Haydon, Trent (57202432460); Camp, Emma F. (55032414000)</t>
  </si>
  <si>
    <t>57216339703; 25224158700; 58344972700; 57211868163; 6506336560; 57205496162; 55929058600; 57202432460; 55032414000</t>
  </si>
  <si>
    <t>Loss of coral thermotolerance following year-long in situ nursery propagation with a consecutively high summer heat-load</t>
  </si>
  <si>
    <t>10.1007/s00338-024-02505-9</t>
  </si>
  <si>
    <t>https://www.scopus.com/inward/record.uri?eid=2-s2.0-85195543475&amp;doi=10.1007%2fs00338-024-02505-9&amp;partnerID=40&amp;md5=cabc8f6c66e20c95814fdd901c1e924f</t>
  </si>
  <si>
    <t>2-s2.0-85195543475</t>
  </si>
  <si>
    <t>Alemu I J.B.; Clement Y.</t>
  </si>
  <si>
    <t>Alemu I, Jahson Berhane (22953166400); Clement, Ysharda (56085863100)</t>
  </si>
  <si>
    <t>22953166400; 56085863100</t>
  </si>
  <si>
    <t>Mass coral bleaching in 2010 in the Southern Caribbean</t>
  </si>
  <si>
    <t>e83829</t>
  </si>
  <si>
    <t>10.1371/journal.pone.0083829</t>
  </si>
  <si>
    <t>https://www.scopus.com/inward/record.uri?eid=2-s2.0-84896981655&amp;doi=10.1371%2fjournal.pone.0083829&amp;partnerID=40&amp;md5=120dcd28ddeb74fb84229939f60bd4fc</t>
  </si>
  <si>
    <t>2-s2.0-84896981655</t>
  </si>
  <si>
    <t>Alessi C.; Giomi F.; Furnari F.; Sarà G.; Chemello R.; Milazzo M.</t>
  </si>
  <si>
    <t>Alessi, Cinzia (56100644600); Giomi, F. (6508297515); Furnari, Francesco (36131365100); Sarà, Gianluca (7003679368); Chemello, Renato (6603179323); Milazzo, M. (7005837537)</t>
  </si>
  <si>
    <t>56100644600; 6508297515; 36131365100; 7003679368; 6603179323; 7005837537</t>
  </si>
  <si>
    <t>Ocean acidification and elevated temperature negatively affect recruitment, oxygen consumption and calcification of the reef-building Dendropoma cristatum early life stages: Evidence from a manipulative field study</t>
  </si>
  <si>
    <t>10.1016/j.scitotenv.2019.07.282</t>
  </si>
  <si>
    <t>https://www.scopus.com/inward/record.uri?eid=2-s2.0-85069954573&amp;doi=10.1016%2fj.scitotenv.2019.07.282&amp;partnerID=40&amp;md5=ead198dd3548ebe81b39fd3946976c1d</t>
  </si>
  <si>
    <t>2-s2.0-85069954573</t>
  </si>
  <si>
    <t>Alexander G.; Hancock J.R.; Huffmyer A.S.; Matsuda S.B.</t>
  </si>
  <si>
    <t>Alexander, Gyasi (57455742100); Hancock, Joshua R. (57217287926); Huffmyer, Ariana S. (57215852644); Matsuda, Shayle B. (57193489783)</t>
  </si>
  <si>
    <t>57455742100; 57217287926; 57215852644; 57193489783</t>
  </si>
  <si>
    <t>Larval thermal conditioning does not improve post-settlement thermal tolerance in the dominant reef-building coral, Montipora capitata</t>
  </si>
  <si>
    <t>10.1007/s00338-022-02234-x</t>
  </si>
  <si>
    <t>https://www.scopus.com/inward/record.uri?eid=2-s2.0-85124760484&amp;doi=10.1007%2fs00338-022-02234-x&amp;partnerID=40&amp;md5=9552ae820b70791bd3172ff5bb76607d</t>
  </si>
  <si>
    <t>2-s2.0-85124760484</t>
  </si>
  <si>
    <t>Ali A.; Siddiqui P.J.A.; Rasheed M.; Ahmad N.; Shafique S.; Khokhar F.N.</t>
  </si>
  <si>
    <t>Ali, Amjad (57694342500); Siddiqui, Pirzada Jamal A. (6603770722); Rasheed, Munawwer (7003615983); Ahmad, Naveed (57647383400); Shafique, Seema (23989421900); Khokhar, Farah Naz (57188735959)</t>
  </si>
  <si>
    <t>57694342500; 6603770722; 7003615983; 57647383400; 23989421900; 57188735959</t>
  </si>
  <si>
    <t>Status of corals along the Sindh coast of Pakistan: Prevailing environmental conditions, their impacts on community structure and conservation approaches</t>
  </si>
  <si>
    <t>10.1016/j.rsma.2020.101391</t>
  </si>
  <si>
    <t>https://www.scopus.com/inward/record.uri?eid=2-s2.0-85090410328&amp;doi=10.1016%2fj.rsma.2020.101391&amp;partnerID=40&amp;md5=856b53b9a6e4968772f1364cdf415101</t>
  </si>
  <si>
    <t>2-s2.0-85090410328</t>
  </si>
  <si>
    <t>Impact on fish (although by extension on coral perhaps)</t>
  </si>
  <si>
    <t>Allan B.J.M.; Domenici P.; Watson S.A.; Munday P.L.; McCormick M.I.</t>
  </si>
  <si>
    <t>Allan, Bridie J. M. (54922926800); Domenici, Paolo (55901479500); Watson, Sue Ann (55712332600); Munday, Philip L. (7005838893); McCormick, Mark I. (7202418448)</t>
  </si>
  <si>
    <t>54922926800; 55901479500; 55712332600; 7005838893; 7202418448</t>
  </si>
  <si>
    <t>Warming has a greater effect than elevated CO2 on predator–prey interactions in coral reef fish</t>
  </si>
  <si>
    <t>10.1098/rspb.2017.0784</t>
  </si>
  <si>
    <t>https://www.scopus.com/inward/record.uri?eid=2-s2.0-85021641193&amp;doi=10.1098%2frspb.2017.0784&amp;partnerID=40&amp;md5=77b40075c123ea9f4ee66d084dd02257</t>
  </si>
  <si>
    <t>2-s2.0-85021641193</t>
  </si>
  <si>
    <t>Allemand D.; Osborn D.</t>
  </si>
  <si>
    <t>Allemand, Denis (7003604806); Osborn, David (56709305300)</t>
  </si>
  <si>
    <t>7003604806; 56709305300</t>
  </si>
  <si>
    <t>Ocean acidification impacts on coral reefs: From sciences to solutions</t>
  </si>
  <si>
    <t>10.1016/j.rsma.2019.100558</t>
  </si>
  <si>
    <t>https://www.scopus.com/inward/record.uri?eid=2-s2.0-85062810677&amp;doi=10.1016%2fj.rsma.2019.100558&amp;partnerID=40&amp;md5=c51e6ca9a4255644b25447d804db610f</t>
  </si>
  <si>
    <t>2-s2.0-85062810677</t>
  </si>
  <si>
    <t>Allen R.; Foggo A.; Fabricius K.; Balistreri A.; Hall-Spencer J.M.</t>
  </si>
  <si>
    <t>Allen, Ro (57216589648); Foggo, Andrew (6602145321); Fabricius, Katharina (7005896357); Balistreri, Annalisa (57192950552); Hall-Spencer, Jason M. (6603382752)</t>
  </si>
  <si>
    <t>57216589648; 6602145321; 7005896357; 57192950552; 6603382752</t>
  </si>
  <si>
    <t>Tropical CO2 seeps reveal the impact of ocean acidification on coral reef invertebrate recruitment</t>
  </si>
  <si>
    <t>10.1016/j.marpolbul.2016.12.031</t>
  </si>
  <si>
    <t>https://www.scopus.com/inward/record.uri?eid=2-s2.0-85009415783&amp;doi=10.1016%2fj.marpolbul.2016.12.031&amp;partnerID=40&amp;md5=64278409252c68e3a5f4306b8e959790</t>
  </si>
  <si>
    <t>2-s2.0-85009415783</t>
  </si>
  <si>
    <t>Allison N.; Cole C.; Hintz C.; Hintz K.; Rae J.; Finch A.</t>
  </si>
  <si>
    <t>Allison, Nicola (8943390000); Cole, Catherine (55863373400); Hintz, Chris (7004542583); Hintz, Ken (7003282146); Rae, James (36454830900); Finch, Adrian (7102258237)</t>
  </si>
  <si>
    <t>8943390000; 55863373400; 7004542583; 7003282146; 36454830900; 7102258237</t>
  </si>
  <si>
    <t>Resolving the interactions of ocean acidification and temperature on coral calcification media pH</t>
  </si>
  <si>
    <t>10.1007/s00338-021-02170-2</t>
  </si>
  <si>
    <t>https://www.scopus.com/inward/record.uri?eid=2-s2.0-85112829184&amp;doi=10.1007%2fs00338-021-02170-2&amp;partnerID=40&amp;md5=6cdeeb17c42ada3e8c65edef6d546889</t>
  </si>
  <si>
    <t>2-s2.0-85112829184</t>
  </si>
  <si>
    <t>The effect of ocean acidification on tropical coral calcification: Insights from calcification fluid DIC chemistry</t>
  </si>
  <si>
    <t>Chemical Geology</t>
  </si>
  <si>
    <t>10.1016/j.chemgeo.2018.09.004</t>
  </si>
  <si>
    <t>https://www.scopus.com/inward/record.uri?eid=2-s2.0-85053185811&amp;doi=10.1016%2fj.chemgeo.2018.09.004&amp;partnerID=40&amp;md5=52480bf5956d0f2e5a8cc08a83816523</t>
  </si>
  <si>
    <t>2-s2.0-85053185811</t>
  </si>
  <si>
    <t>Allison N.; Ross P.; Brasier A.; Cieminska N.; Lopez Martin N.; Cole C.; Hintz C.; Hintz K.; Finch A.</t>
  </si>
  <si>
    <t>Allison, Nicola (8943390000); Ross, Phoebe (57356408200); Brasier, Alex (8714970200); Cieminska, Nadia (57687775300); Lopez Martin, Nicolas (57686987500); Cole, Catherine (55863373400); Hintz, Chris (7004542583); Hintz, Ken (7003282146); Finch, Adrian (7102258237)</t>
  </si>
  <si>
    <t>8943390000; 57356408200; 8714970200; 57687775300; 57686987500; 55863373400; 7004542583; 7003282146; 7102258237</t>
  </si>
  <si>
    <t>Effects of seawater pCO2 on the skeletal morphology of massive Porites spp. corals</t>
  </si>
  <si>
    <t>10.1007/s00227-022-04060-9</t>
  </si>
  <si>
    <t>https://www.scopus.com/inward/record.uri?eid=2-s2.0-85130010489&amp;doi=10.1007%2fs00227-022-04060-9&amp;partnerID=40&amp;md5=9441794c2a4b00e033906869078ee73e</t>
  </si>
  <si>
    <t>2-s2.0-85130010489</t>
  </si>
  <si>
    <t>Allison N.; Ross P.; Castillo Alvarez C.; Penkman K.; Kröger R.; Kellock C.; Cole C.; Clog M.; Evans D.; Hintz C.; Hintz K.; Finch A.A.</t>
  </si>
  <si>
    <t>Allison, Nicola (8943390000); Ross, Phoebe (57356408200); Castillo Alvarez, Cristina (55613702700); Penkman, Kirsty (8607438100); Kröger, Roland (7004840278); Kellock, Celeste (57218320963); Cole, Catherine (55863373400); Clog, Matthieu (54894467800); Evans, David (57153303400); Hintz, Chris (7004542583); Hintz, Ken (7003282146); Finch, Adrian A. (7102258237)</t>
  </si>
  <si>
    <t>8943390000; 57356408200; 55613702700; 8607438100; 7004840278; 57218320963; 55863373400; 54894467800; 57153303400; 7004542583; 7003282146; 7102258237</t>
  </si>
  <si>
    <t>The influence of seawater pCO2 and temperature on the amino acid composition and aragonite CO3 disorder of coral skeletons</t>
  </si>
  <si>
    <t>10.1007/s00338-024-02539-z</t>
  </si>
  <si>
    <t>https://www.scopus.com/inward/record.uri?eid=2-s2.0-85201200931&amp;doi=10.1007%2fs00338-024-02539-z&amp;partnerID=40&amp;md5=ff3fb45c4078e463ab1737677da47979</t>
  </si>
  <si>
    <t>2-s2.0-85201200931</t>
  </si>
  <si>
    <t>Allison N.; Venn A.A.; Tambutté S.; Tambutté E.; Wilckens F.K.; Kasemann S.A.; Craven J.; Talavera C.; de Hoog C.</t>
  </si>
  <si>
    <t>Allison, N. (8943390000); Venn, A.A. (24172849800); Tambutté, S. (6507063305); Tambutté, E. (6602773089); Wilckens, F.K. (57202026245); Kasemann, S.A. (35423676500); Craven, John (24467268100); Talavera, Cristina (22942036800); de Hoog, Cees (58521667700)</t>
  </si>
  <si>
    <t>8943390000; 24172849800; 6507063305; 6602773089; 57202026245; 35423676500; 24467268100; 22942036800; 58521667700</t>
  </si>
  <si>
    <t>A comparison of SNARF-1 and skeletal δ11B estimates of calcification media pH in tropical coral</t>
  </si>
  <si>
    <t>10.1016/j.gca.2023.07.005</t>
  </si>
  <si>
    <t>https://www.scopus.com/inward/record.uri?eid=2-s2.0-85166640809&amp;doi=10.1016%2fj.gca.2023.07.005&amp;partnerID=40&amp;md5=fe18f2cb6c494d4cfcb3e38ca703948e</t>
  </si>
  <si>
    <t>2-s2.0-85166640809</t>
  </si>
  <si>
    <t>Altieri A.H.; Johnson M.D.; Swaminathan S.D.; Nelson H.R.; Gedan K.B.</t>
  </si>
  <si>
    <t>Altieri, Andrew H. (7004966995); Johnson, Maggie D. (56134867400); Swaminathan, Sara D. (57221852507); Nelson, Hannah R. (57190741853); Gedan, Keryn B. (26429461000)</t>
  </si>
  <si>
    <t>7004966995; 56134867400; 57221852507; 57190741853; 26429461000</t>
  </si>
  <si>
    <t>Resilience of Tropical Ecosystems to Ocean Deoxygenation</t>
  </si>
  <si>
    <t>10.1016/j.tree.2020.11.003</t>
  </si>
  <si>
    <t>https://www.scopus.com/inward/record.uri?eid=2-s2.0-85100419677&amp;doi=10.1016%2fj.tree.2020.11.003&amp;partnerID=40&amp;md5=1bae04814d3d90879acc8d54f0342d56</t>
  </si>
  <si>
    <t>2-s2.0-85100419677</t>
  </si>
  <si>
    <t>Aluru N.; Fields D.M.; Shema S.; Skiftesvik A.B.; Browman H.I.</t>
  </si>
  <si>
    <t>Aluru, Neelakanteswar (7006641622); Fields, David M. (7005488859); Shema, Steven (54382444800); Skiftesvik, Anne Berit (6603121408); Browman, Howard I. (7004002225)</t>
  </si>
  <si>
    <t>7006641622; 7005488859; 54382444800; 6603121408; 7004002225</t>
  </si>
  <si>
    <t>Gene expression and epigenetic responses of the marine Cladoceran, Evadne nordmanni, and the copepod, Acartia clausi, to elevated CO2</t>
  </si>
  <si>
    <t>10.1002/ece3.8309</t>
  </si>
  <si>
    <t>https://www.scopus.com/inward/record.uri?eid=2-s2.0-85119656663&amp;doi=10.1002%2fece3.8309&amp;partnerID=40&amp;md5=1d75c21e3bdcc7997c9f90cd669d4a83</t>
  </si>
  <si>
    <t>2-s2.0-85119656663</t>
  </si>
  <si>
    <t>Alva García J.V.; Klein S.G.; Alamoudi T.; Arossa S.; Parry A.J.; Steckbauer A.; Duarte C.M.</t>
  </si>
  <si>
    <t>Alva García, Jacqueline V. (57961216500); Klein, Shannon G. (55897362400); Alamoudi, Taiba (57961216600); Arossa, Silvia (57200230099); Parry, Anieka J. (57226764378); Steckbauer, Alexandra (42962518100); Duarte, Carlos M. (55636631300)</t>
  </si>
  <si>
    <t>57961216500; 55897362400; 57961216600; 57200230099; 57226764378; 42962518100; 55636631300</t>
  </si>
  <si>
    <t>Thresholds of hypoxia of two Red Sea coral species (Porites sp. and Galaxea fascicularis)</t>
  </si>
  <si>
    <t>10.3389/fmars.2022.945293</t>
  </si>
  <si>
    <t>https://www.scopus.com/inward/record.uri?eid=2-s2.0-85141680488&amp;doi=10.3389%2ffmars.2022.945293&amp;partnerID=40&amp;md5=2a7247ae91f11a7f187180344fd994ba</t>
  </si>
  <si>
    <t>2-s2.0-85141680488</t>
  </si>
  <si>
    <t>Alva-Basurto J.C.; Arias-González J.E.</t>
  </si>
  <si>
    <t>Alva-Basurto, Jorge Christian (56258938900); Arias-González, Jesús Ernesto (55989801700)</t>
  </si>
  <si>
    <t>56258938900; 55989801700</t>
  </si>
  <si>
    <t>Modelling the effects of climate change on a Caribbean coral reef food web</t>
  </si>
  <si>
    <t>Ecological Modelling</t>
  </si>
  <si>
    <t>10.1016/j.ecolmodel.2014.06.014</t>
  </si>
  <si>
    <t>https://www.scopus.com/inward/record.uri?eid=2-s2.0-84903983245&amp;doi=10.1016%2fj.ecolmodel.2014.06.014&amp;partnerID=40&amp;md5=8d363cb27eba284af05086d7a56c6794</t>
  </si>
  <si>
    <t>2-s2.0-84903983245</t>
  </si>
  <si>
    <t>Alves C.; Valdivia A.; Aronson R.B.; Bood N.; Castillo K.D.; Cox C.; Fieseler C.; Locklear Z.; McField M.; Mudge L.; Umbanhowar J.; Bruno J.F.</t>
  </si>
  <si>
    <t>Alves, Catherine (57212062641); Valdivia, Abel (55626235100); Aronson, Richard B. (57191004758); Bood, Nadia (57195847700); Castillo, Karl D. (9736973000); Cox, Courtney (55649867200); Fieseler, Clare (55192297800); Locklear, Zachary (57223157272); McField, Melanie (6507704747); Mudge, Laura (57202939426); Umbanhowar, James (6506808667); Bruno, John F. (7202832787)</t>
  </si>
  <si>
    <t>57212062641; 55626235100; 57191004758; 57195847700; 9736973000; 55649867200; 55192297800; 57223157272; 6507704747; 57202939426; 6506808667; 7202832787</t>
  </si>
  <si>
    <t>Twenty years of change in benthic communities across the Belizean Barrier Reef</t>
  </si>
  <si>
    <t>e0249155</t>
  </si>
  <si>
    <t>10.1371/journal.pone.0249155</t>
  </si>
  <si>
    <t>https://www.scopus.com/inward/record.uri?eid=2-s2.0-85123672893&amp;doi=10.1371%2fjournal.pone.0249155&amp;partnerID=40&amp;md5=104316357a1ae6d0a1e75ecf3bed0a52</t>
  </si>
  <si>
    <t>2-s2.0-85123672893</t>
  </si>
  <si>
    <t>Amir L.; Mohamed C.A.R.</t>
  </si>
  <si>
    <t>Amir, Liyana (57200273744); Mohamed, Che Abd Rahim (6603993675)</t>
  </si>
  <si>
    <t>57200273744; 6603993675</t>
  </si>
  <si>
    <t>A short review of coral resilience in a changing marine environment</t>
  </si>
  <si>
    <t>Pollution Research</t>
  </si>
  <si>
    <t>https://www.scopus.com/inward/record.uri?eid=2-s2.0-85040578943&amp;partnerID=40&amp;md5=37fb5145de06d17d215dd6e002c858a0</t>
  </si>
  <si>
    <t>2-s2.0-85040578943</t>
  </si>
  <si>
    <t>Anakha M.; Sreenath K.R.; Joshi K.K.; Shelton P.; Nameer P.O.</t>
  </si>
  <si>
    <t>Anakha, M. (57221612573); Sreenath, K.R. (55387543300); Joshi, K.K. (35868019200); Shelton, P. (57194392828); Nameer, P.O. (6507739308)</t>
  </si>
  <si>
    <t>57221612573; 55387543300; 35868019200; 57194392828; 6507739308</t>
  </si>
  <si>
    <t>Spatial modelling of Acropora muricata and Porites lutea distribution using environmental descriptors across Lakshadweep–Chagos Archipelago</t>
  </si>
  <si>
    <t>10.1016/j.rsma.2021.101619</t>
  </si>
  <si>
    <t>https://www.scopus.com/inward/record.uri?eid=2-s2.0-85099571639&amp;doi=10.1016%2fj.rsma.2021.101619&amp;partnerID=40&amp;md5=d00bc1f8fef103d44acf0b144b49d9d9</t>
  </si>
  <si>
    <t>2-s2.0-85099571639</t>
  </si>
  <si>
    <t>Anderson K.D.; Cantin N.E.; Heron S.F.; Lough J.M.; Pratchett M.S.</t>
  </si>
  <si>
    <t>Anderson, Kristen D. (56117929700); Cantin, Neal E. (22984449500); Heron, Scott F. (7004098794); Lough, Janice M. (35554202800); Pratchett, Morgan S. (6602290689)</t>
  </si>
  <si>
    <t>56117929700; 22984449500; 7004098794; 35554202800; 6602290689</t>
  </si>
  <si>
    <t>Temporal and taxonomic contrasts in coral growth at Davies Reef, central Great Barrier Reef, Australia</t>
  </si>
  <si>
    <t>10.1007/s00338-018-1666-1</t>
  </si>
  <si>
    <t>https://www.scopus.com/inward/record.uri?eid=2-s2.0-85044262728&amp;doi=10.1007%2fs00338-018-1666-1&amp;partnerID=40&amp;md5=9f4758dc05b616ef08be9e676ab41a52</t>
  </si>
  <si>
    <t>2-s2.0-85044262728</t>
  </si>
  <si>
    <t>Anderson O.F.; Stephenson F.; Behrens E.; Rowden A.A.</t>
  </si>
  <si>
    <t>Anderson, Owen F. (7101972403); Stephenson, Fabrice (57198889088); Behrens, Erik (57197468002); Rowden, Ashley A. (7004209869)</t>
  </si>
  <si>
    <t>7101972403; 57198889088; 57197468002; 7004209869</t>
  </si>
  <si>
    <t>Predicting the effects of climate change on deep-water coral distribution around New Zealand—Will there be suitable refuges for protection at the end of the 21st century?</t>
  </si>
  <si>
    <t>10.1111/gcb.16389</t>
  </si>
  <si>
    <t>https://www.scopus.com/inward/record.uri?eid=2-s2.0-85137221940&amp;doi=10.1111%2fgcb.16389&amp;partnerID=40&amp;md5=68c6f192b350dbd27cbecc429531eb0b</t>
  </si>
  <si>
    <t>2-s2.0-85137221940</t>
  </si>
  <si>
    <t>Anderson S.; Zepp R.; Machula J.; Santavy D.; Hansen L.; Mueller E.</t>
  </si>
  <si>
    <t>Anderson, Susan (7404216242); Zepp, Richard (7006377121); Machula, Jana (8928278300); Santavy, Debbie (6602580056); Hansen, Lara (35553518400); Mueller, Erich (35548229100)</t>
  </si>
  <si>
    <t>7404216242; 7006377121; 8928278300; 6602580056; 35553518400; 35548229100</t>
  </si>
  <si>
    <t>Indicators of UV exposure in corals and their relevance to global climate change and coral bleaching</t>
  </si>
  <si>
    <t>Human and Ecological Risk Assessment (HERA)</t>
  </si>
  <si>
    <t>10.1080/20018091094998</t>
  </si>
  <si>
    <t>https://www.scopus.com/inward/record.uri?eid=2-s2.0-23044530334&amp;doi=10.1080%2f20018091094998&amp;partnerID=40&amp;md5=d1e8e4bd45d85e00224d3493128442b3</t>
  </si>
  <si>
    <t>2-s2.0-23044530334</t>
  </si>
  <si>
    <t>Andersson A.J.; Venn A.A.; Pendleton L.; Brathwaite A.; Camp E.F.; Cooley S.; Gledhill D.; Koch M.; Maliki S.; Manfrino C.</t>
  </si>
  <si>
    <t>Andersson, Andreas J. (7202967876); Venn, Alexander A. (24172849800); Pendleton, Linwood (7004227874); Brathwaite, Angelique (23981968300); Camp, Emma F. (55032414000); Cooley, Sarah (35387677700); Gledhill, Dwight (6602440121); Koch, Marguerite (7401817838); Maliki, Samir (56536919000); Manfrino, Carrie (6506386258)</t>
  </si>
  <si>
    <t>7202967876; 24172849800; 7004227874; 23981968300; 55032414000; 35387677700; 6602440121; 7401817838; 56536919000; 6506386258</t>
  </si>
  <si>
    <t>Ecological and socioeconomic strategies to sustain Caribbean coral reefs in a high-CO2 world</t>
  </si>
  <si>
    <t>10.1016/j.rsma.2019.100677</t>
  </si>
  <si>
    <t>https://www.scopus.com/inward/record.uri?eid=2-s2.0-85066104541&amp;doi=10.1016%2fj.rsma.2019.100677&amp;partnerID=40&amp;md5=d81736a988ad269101d9c76b19dabd32</t>
  </si>
  <si>
    <t>2-s2.0-85066104541</t>
  </si>
  <si>
    <t>Andrade Galvão de Medeiros T.; Seoane J.C.S.; Macedo de Mello Baptista G.; Leal P.R.; Dekker A.</t>
  </si>
  <si>
    <t>Andrade Galvão de Medeiros, Thais (57638862000); Seoane, José Carlos Sicolí (8319774000); Macedo de Mello Baptista, Gustavo (55920575900); Leal, Philipe Riskala (57196075449); Dekker, Arnold (7101888450)</t>
  </si>
  <si>
    <t>57638862000; 8319774000; 55920575900; 57196075449; 7101888450</t>
  </si>
  <si>
    <t>Effect of temperature and pH on the Millepora alcicornis and Mussismilia harttii corals in light of a spectral reflectance response</t>
  </si>
  <si>
    <t>International Journal of Remote Sensing</t>
  </si>
  <si>
    <t>10.1080/01431161.2022.2061875</t>
  </si>
  <si>
    <t>https://www.scopus.com/inward/record.uri?eid=2-s2.0-85128831183&amp;doi=10.1080%2f01431161.2022.2061875&amp;partnerID=40&amp;md5=cd285da1a43643eeaf31eb95300d5bf4</t>
  </si>
  <si>
    <t>2-s2.0-85128831183</t>
  </si>
  <si>
    <t>Andrea Foo S.; Byrne M.; Ricevuto E.; Cristina Gambi M.</t>
  </si>
  <si>
    <t>Andrea Foo, Shawna (55189582000); Byrne, Maria (7202358517); Ricevuto, Elena (55798236600); Cristina Gambi, Maria (57215085641)</t>
  </si>
  <si>
    <t>55189582000; 7202358517; 55798236600; 57215085641</t>
  </si>
  <si>
    <t>The carbon dioxide vents of Ischia, Italy, a natural system to assess impacts of ocean acidification on marine ecosystems: An overview of research and comparisons with other vent systems</t>
  </si>
  <si>
    <t>Oceanography and Marine Biology</t>
  </si>
  <si>
    <t>https://www.scopus.com/inward/record.uri?eid=2-s2.0-85079837131&amp;partnerID=40&amp;md5=316706f4c29b98eba76702c58d07fbc3</t>
  </si>
  <si>
    <t>2-s2.0-85079837131</t>
  </si>
  <si>
    <t>Anlauf H.; D'Croz L.; O'Dea A.</t>
  </si>
  <si>
    <t>Anlauf, Holger (36659110900); D'Croz, Luis (56253906800); O'Dea, Aaron (57207610628)</t>
  </si>
  <si>
    <t>36659110900; 56253906800; 57207610628</t>
  </si>
  <si>
    <t>A corrosive concoction: The combined effects of ocean warming and acidification on the early growth of a stony coral are multiplicative</t>
  </si>
  <si>
    <t>10.1016/j.jembe.2010.11.009</t>
  </si>
  <si>
    <t>https://www.scopus.com/inward/record.uri?eid=2-s2.0-78650304235&amp;doi=10.1016%2fj.jembe.2010.11.009&amp;partnerID=40&amp;md5=ed6f66170cfbe012557ea47cbbf69af8</t>
  </si>
  <si>
    <t>2-s2.0-78650304235</t>
  </si>
  <si>
    <t>Review qualitative, pointing to lots of papers, but no quantitative summary</t>
  </si>
  <si>
    <t>Anthony K.R.N.</t>
  </si>
  <si>
    <t>Anthony, Kenneth R.N. (7006648762)</t>
  </si>
  <si>
    <t>Coral Reefs under Climate Change and Ocean Acidification: Challenges and Opportunities for Management and Policy</t>
  </si>
  <si>
    <t>Annual Review of Environment and Resources</t>
  </si>
  <si>
    <t>10.1146/annurev-environ-110615-085610</t>
  </si>
  <si>
    <t>https://www.scopus.com/inward/record.uri?eid=2-s2.0-84992184175&amp;doi=10.1146%2fannurev-environ-110615-085610&amp;partnerID=40&amp;md5=a90433ceed039b0f492ba7526c49749c</t>
  </si>
  <si>
    <t>2-s2.0-84992184175</t>
  </si>
  <si>
    <t>Anthony K.R.N.; Marshall P.A.; Abdulla A.; Beeden R.; Bergh C.; Black R.; Eakin C.M.; Game E.T.; Gooch M.; Graham N.A.J.; Green A.; Heron S.F.; van Hooidonk R.; Knowland C.; Mangubhai S.; Marshall N.; Maynard J.A.; Mcginnity P.; Mcleod E.; Mumby P.J.; Nyström M.; Obura D.; Oliver J.; Possingham H.P.; Pressey R.L.; Rowlands G.P.; Tamelander J.; Wachenfeld D.; Wear S.</t>
  </si>
  <si>
    <t>Anthony, Kenneth R.N. (7006648762); Marshall, Paul A. (24399319300); Abdulla, Ameer (35184914800); Beeden, Roger (38861023700); Bergh, Chris (16315214600); Black, Ryan (56411559100); Eakin, C. Mark (6602755408); Game, Edward T. (14019579900); Gooch, Margaret (55940358100); Graham, Nicholas A.J. (8503393500); Green, Alison (7404024579); Heron, Scott F. (7004098794); van Hooidonk, Ruben (26535282100); Knowland, Cheryl (56411949000); Mangubhai, Sangeeta (23091619400); Marshall, Nadine (7102430794); Maynard, Jeffrey A. (24074721800); Mcginnity, Peter (56411837000); Mcleod, Elizabeth (28267865200); Mumby, Peter. J. (7003596162); Nyström, Magnus (7103090110); Obura, David (55932162400); Oliver, Jamie (7401627262); Possingham, Hugh P. (7006846637); Pressey, Robert L. (7006823219); Rowlands, Gwilym P. (24485830800); Tamelander, Jerker (8129795100); Wachenfeld, David (36572718800); Wear, Stephanie (15728756400)</t>
  </si>
  <si>
    <t>7006648762; 24399319300; 35184914800; 38861023700; 16315214600; 56411559100; 6602755408; 14019579900; 55940358100; 8503393500; 7404024579; 7004098794; 26535282100; 56411949000; 23091619400; 7102430794; 24074721800; 56411837000; 28267865200; 7003596162; 7103090110; 55932162400; 7401627262; 7006846637; 7006823219; 24485830800; 8129795100; 36572718800; 15728756400</t>
  </si>
  <si>
    <t>Operationalizing resilience for adaptive coral reef management under global environmental change</t>
  </si>
  <si>
    <t>10.1111/gcb.12700</t>
  </si>
  <si>
    <t>https://www.scopus.com/inward/record.uri?eid=2-s2.0-84917686686&amp;doi=10.1111%2fgcb.12700&amp;partnerID=40&amp;md5=a8e1d059c15fa9f5ed490985aaa07fc3</t>
  </si>
  <si>
    <t>2-s2.0-84917686686</t>
  </si>
  <si>
    <t>Anthony K.R.N.; Maynard J.A.; Diaz-Pulido G.; Mumby P.J.; Marshall P.A.; Cao L.; Hoegh-Guldberg O.</t>
  </si>
  <si>
    <t>Anthony, Kenneth R.N. (7006648762); Maynard, Jeffrey A. (24074721800); Diaz-Pulido, Guillermo (6602495853); Mumby, Peter J. (7003596162); Marshall, Paul A. (24399319300); Cao, Long (35301550500); Hoegh-Guldberg, Ove (26643606100)</t>
  </si>
  <si>
    <t>7006648762; 24074721800; 6602495853; 7003596162; 24399319300; 35301550500; 26643606100</t>
  </si>
  <si>
    <t>Ocean acidification and warming will lower coral reef resilience</t>
  </si>
  <si>
    <t>10.1111/j.1365-2486.2010.02364.x</t>
  </si>
  <si>
    <t>https://www.scopus.com/inward/record.uri?eid=2-s2.0-79953287320&amp;doi=10.1111%2fj.1365-2486.2010.02364.x&amp;partnerID=40&amp;md5=c2c7c180fbb48af0b8f974f7646e8a46</t>
  </si>
  <si>
    <t>2-s2.0-79953287320</t>
  </si>
  <si>
    <t>Apps K.; Heagney E.; Thi Khanh Ngoc Q.; Dimmock K.; Benkendorff K.</t>
  </si>
  <si>
    <t>Apps, Kirin (55991157900); Heagney, Elizabeth (55136136100); Thi Khanh Ngoc, Quach (58562839800); Dimmock, Kay (6506872262); Benkendorff, Kirsten (6603599438)</t>
  </si>
  <si>
    <t>55991157900; 55136136100; 58562839800; 6506872262; 6603599438</t>
  </si>
  <si>
    <t>Scuba divers, coral reefs, and knowledge of ocean acidification</t>
  </si>
  <si>
    <t>10.1016/j.marpol.2023.105779</t>
  </si>
  <si>
    <t>https://www.scopus.com/inward/record.uri?eid=2-s2.0-85169819103&amp;doi=10.1016%2fj.marpol.2023.105779&amp;partnerID=40&amp;md5=05dae4f820c77f12c554cc804d32111a</t>
  </si>
  <si>
    <t>2-s2.0-85169819103</t>
  </si>
  <si>
    <t>Araújo-Silva C.L.; Sarmento V.C.; Santos P.J.P.</t>
  </si>
  <si>
    <t>Araújo-Silva, Catarina L. (55303704700); Sarmento, Visnu C. (44462011000); Santos, Paulo J.P. (57203846989)</t>
  </si>
  <si>
    <t>55303704700; 44462011000; 57203846989</t>
  </si>
  <si>
    <t>Climate change scenarios of increased CO2 and temperature affect a coral reef peracarid (Crustacea) community</t>
  </si>
  <si>
    <t>10.1016/j.marenvres.2021.105518</t>
  </si>
  <si>
    <t>https://www.scopus.com/inward/record.uri?eid=2-s2.0-85118541291&amp;doi=10.1016%2fj.marenvres.2021.105518&amp;partnerID=40&amp;md5=4334f89c8c797ac9f8d455289aab3559</t>
  </si>
  <si>
    <t>2-s2.0-85118541291</t>
  </si>
  <si>
    <t>Archibald J.P.; Santos I.R.; Davis K.L.</t>
  </si>
  <si>
    <t>Archibald, James P. (57208683791); Santos, Isaac R. (8612025400); Davis, Kay L. (57195996810)</t>
  </si>
  <si>
    <t>57208683791; 8612025400; 57195996810</t>
  </si>
  <si>
    <t>Diel versus tidal cycles of chromophoric dissolved organic matter (CDOM)and radon in a coral reef in the Great Barrier Reef</t>
  </si>
  <si>
    <t>10.1016/j.rsma.2019.100659</t>
  </si>
  <si>
    <t>https://www.scopus.com/inward/record.uri?eid=2-s2.0-85065553589&amp;doi=10.1016%2fj.rsma.2019.100659&amp;partnerID=40&amp;md5=e4486cc0514ffc72ab9c02acaa921ea4</t>
  </si>
  <si>
    <t>2-s2.0-85065553589</t>
  </si>
  <si>
    <t>Armoza-Zvuloni R.; Schneider A.; Shaked Y.</t>
  </si>
  <si>
    <t>Armoza-Zvuloni, Rachel (24553813300); Schneider, Avi (57118786900); Shaked, Yeala (8577298500)</t>
  </si>
  <si>
    <t>24553813300; 57118786900; 8577298500</t>
  </si>
  <si>
    <t>Rapid hydrogen peroxide release during coral-bacteria interactions</t>
  </si>
  <si>
    <t>JUL</t>
  </si>
  <si>
    <t>10.3389/fmars.2016.00124</t>
  </si>
  <si>
    <t>https://www.scopus.com/inward/record.uri?eid=2-s2.0-85008701878&amp;doi=10.3389%2ffmars.2016.00124&amp;partnerID=40&amp;md5=812ff6a8c99e11fa86ebf47b95d40459</t>
  </si>
  <si>
    <t>2-s2.0-85008701878</t>
  </si>
  <si>
    <t>Asner G.P.; Vaughn N.R.; Heckler J.; Knapp D.E.; Balzotti C.; Shafron E.; Martin R.E.; Neilson B.J.; Gove J.M.</t>
  </si>
  <si>
    <t>Asner, Gregory P. (7005140378); Vaughn, Nicholas R. (9134066500); Heckler, Joseph (57197762343); Knapp, David E. (8919610900); Balzotti, Christopher (36477059200); Shafron, Ethan (57221448628); Martin, Roberta E. (7501383116); Neilson, Brian J. (57217381657); Gove, Jamison M. (17134989300)</t>
  </si>
  <si>
    <t>7005140378; 9134066500; 57197762343; 8919610900; 36477059200; 57221448628; 7501383116; 57217381657; 17134989300</t>
  </si>
  <si>
    <t>Large-scale mapping of live corals to guide reef conservation</t>
  </si>
  <si>
    <t>10.1073/PNAS.2017628117</t>
  </si>
  <si>
    <t>https://www.scopus.com/inward/record.uri?eid=2-s2.0-85099171732&amp;doi=10.1073%2fPNAS.2017628117&amp;partnerID=40&amp;md5=b171dc7da4f06330ae449dda913b379b</t>
  </si>
  <si>
    <t>2-s2.0-85099171732</t>
  </si>
  <si>
    <t>Auscavitch S.R.; Lunden J.J.; Barkman A.; Quattrini A.M.; Demopoulos A.W.J.; Cordes E.E.</t>
  </si>
  <si>
    <t>Auscavitch, Steven R. (52363340400); Lunden, Jay J. (55629928600); Barkman, Alexandria (57218823160); Quattrini, Andrea M. (8675583700); Demopoulos, Amanda W.J. (6603426953); Cordes, Erik E. (7003967049)</t>
  </si>
  <si>
    <t>52363340400; 55629928600; 57218823160; 8675583700; 6603426953; 7003967049</t>
  </si>
  <si>
    <t>Distribution of deep-water scleractinian and stylasterid corals across abiotic environmental gradients on three seamounts in the Anegada Passage</t>
  </si>
  <si>
    <t>10.7717/peerj.9523</t>
  </si>
  <si>
    <t>https://www.scopus.com/inward/record.uri?eid=2-s2.0-85090353344&amp;doi=10.7717%2fpeerj.9523&amp;partnerID=40&amp;md5=b85a5fcd45362b2fd758a7415b6b963a</t>
  </si>
  <si>
    <t>2-s2.0-85090353344</t>
  </si>
  <si>
    <t>Avrutin S.; Goodwin P.; Ezard T.H.G.</t>
  </si>
  <si>
    <t>Avrutin, Sandy (57787579400); Goodwin, Philip (57201828043); Ezard, Thomas H. G. (14008391000)</t>
  </si>
  <si>
    <t>57787579400; 57201828043; 14008391000</t>
  </si>
  <si>
    <t>Assessing the remaining carbon budget through the lens of policy-driven acidification and temperature targets</t>
  </si>
  <si>
    <t>Climatic Change</t>
  </si>
  <si>
    <t>10.1007/s10584-023-03587-0</t>
  </si>
  <si>
    <t>https://www.scopus.com/inward/record.uri?eid=2-s2.0-85170638803&amp;doi=10.1007%2fs10584-023-03587-0&amp;partnerID=40&amp;md5=75c913b920798b9087620c3344d7f55e</t>
  </si>
  <si>
    <t>2-s2.0-85170638803</t>
  </si>
  <si>
    <t>Bachman S.D.; Kleypas J.A.; Erdmann M.; Setyawan E.</t>
  </si>
  <si>
    <t>Bachman, Scott D. (55588148900); Kleypas, Joan A. (35546841500); Erdmann, Mark (7102615072); Setyawan, Edy (57202322695)</t>
  </si>
  <si>
    <t>55588148900; 35546841500; 7102615072; 57202322695</t>
  </si>
  <si>
    <t>A global atlas of potential thermal refugia for coral reefs generated by internal gravity waves</t>
  </si>
  <si>
    <t>10.3389/fmars.2022.921879</t>
  </si>
  <si>
    <t>https://www.scopus.com/inward/record.uri?eid=2-s2.0-85135960442&amp;doi=10.3389%2ffmars.2022.921879&amp;partnerID=40&amp;md5=a0295f5e85bdee543eb14d95a8a0a437</t>
  </si>
  <si>
    <t>2-s2.0-85135960442</t>
  </si>
  <si>
    <t>Baco A.R.; Parrish F.A.; Auscavitch S.; Cairns S.; Mejia-Mercado B.E.; Biede V.; Morgan N.; Roark E.B.; Brantley W.B.</t>
  </si>
  <si>
    <t>Baco, Amy R. (6603241474); Parrish, Frank A. (7004974817); Auscavitch, Steven (52363340400); Cairns, Stephen (7004928707); Mejia-Mercado, Beatriz E. (57210567759); Biede, Virginia (57783475800); Morgan, Nicole (57023218900); Roark, E. Brendan (8643539700); Brantley, W. Ben (59232480600)</t>
  </si>
  <si>
    <t>6603241474; 7004974817; 52363340400; 7004928707; 57210567759; 57783475800; 57023218900; 8643539700; 59232480600</t>
  </si>
  <si>
    <t>Deep-Sea Corals of the North and Central Pacific Seamounts</t>
  </si>
  <si>
    <t>10.1007/978-3-031-40897-7_10</t>
  </si>
  <si>
    <t>https://www.scopus.com/inward/record.uri?eid=2-s2.0-85199482591&amp;doi=10.1007%2f978-3-031-40897-7_10&amp;partnerID=40&amp;md5=e7de137a970768a2b3c84a2f5d5cbb77</t>
  </si>
  <si>
    <t>2-s2.0-85199482591</t>
  </si>
  <si>
    <t>Bahr A.; Doubrawa M.; Titschack J.; Austermann G.; Koutsodendris A.; Nürnberg D.; Luiza Albuquerque A.; Friedrich O.; Raddatz J.</t>
  </si>
  <si>
    <t>Bahr, André (8203181800); Doubrawa, Monika (57200625098); Titschack, Jürgen (8983081200); Austermann, Gregor (57220585124); Koutsodendris, Andreas (36450757500); Nürnberg, Dirk (55663966700); Luiza Albuquerque, Ana (55439968400); Friedrich, Oliver (57192999681); Raddatz, Jacek (36622768300)</t>
  </si>
  <si>
    <t>8203181800; 57200625098; 8983081200; 57220585124; 36450757500; 55663966700; 55439968400; 57192999681; 36622768300</t>
  </si>
  <si>
    <t>Monsoonal forcing of cold-water coral growth off southeastern Brazil during the past 160&amp;thinsp;kyr</t>
  </si>
  <si>
    <t>10.5194/bg-17-5883-2020</t>
  </si>
  <si>
    <t>https://www.scopus.com/inward/record.uri?eid=2-s2.0-85097369936&amp;doi=10.5194%2fbg-17-5883-2020&amp;partnerID=40&amp;md5=00a499cf2df83608df221e7cc58f0ec3</t>
  </si>
  <si>
    <t>2-s2.0-85097369936</t>
  </si>
  <si>
    <t>Bahr K.D.; Jokiel P.L.; Rodgers K.S.</t>
  </si>
  <si>
    <t>Bahr, Keisha D. (56179590900); Jokiel, Paul L. (7003777722); Rodgers, Ku'ulei S. (7102439320)</t>
  </si>
  <si>
    <t>56179590900; 7003777722; 7102439320</t>
  </si>
  <si>
    <t>Seasonal and annual calcification rates of the Hawaiian reef coral, Montipora capitata, under present and future climate change scenarios</t>
  </si>
  <si>
    <t>10.1093/icesjms/fsw078</t>
  </si>
  <si>
    <t>https://www.scopus.com/inward/record.uri?eid=2-s2.0-85037614484&amp;doi=10.1093%2ficesjms%2ffsw078&amp;partnerID=40&amp;md5=028a68fafedf9266dd6256213a4e97d0</t>
  </si>
  <si>
    <t>2-s2.0-85037614484</t>
  </si>
  <si>
    <t>Bahr K.D.; Rodgers K.S.; Jokiel P.L.</t>
  </si>
  <si>
    <t>Bahr, Keisha D. (56179590900); Rodgers, Kuʻulei S. (7102439320); Jokiel, Paul L. (7003777722)</t>
  </si>
  <si>
    <t>56179590900; 7102439320; 7003777722</t>
  </si>
  <si>
    <t>Ocean warming drives decline in coral metabolism while acidification highlights species-specific responses</t>
  </si>
  <si>
    <t>10.1080/17451000.2018.1551616</t>
  </si>
  <si>
    <t>https://www.scopus.com/inward/record.uri?eid=2-s2.0-85058216979&amp;doi=10.1080%2f17451000.2018.1551616&amp;partnerID=40&amp;md5=6c4cff6332ffdf76626d704939ca1fcf</t>
  </si>
  <si>
    <t>2-s2.0-85058216979</t>
  </si>
  <si>
    <t>Bahr K.D.; Tran T.; Jury C.P.; Toonen R.J.</t>
  </si>
  <si>
    <t>Bahr, Keisha D. (56179590900); Tran, Tiana (57215120164); Jury, Christopher P. (36350884600); Toonen, Robert J. (57194223376)</t>
  </si>
  <si>
    <t>56179590900; 57215120164; 36350884600; 57194223376</t>
  </si>
  <si>
    <t>Abundance, size, and survival of recruits of the reef coral Pocillopora acuta under ocean warming and acidification</t>
  </si>
  <si>
    <t>e0228168</t>
  </si>
  <si>
    <t>10.1371/journal.pone.0228168</t>
  </si>
  <si>
    <t>https://www.scopus.com/inward/record.uri?eid=2-s2.0-85078970709&amp;doi=10.1371%2fjournal.pone.0228168&amp;partnerID=40&amp;md5=02489d1c5831455d56cf34ba9c57d531</t>
  </si>
  <si>
    <t>2-s2.0-85078970709</t>
  </si>
  <si>
    <t>Bailly X.; Laguerre L.; Correc G.; Dupont S.; Kurth T.; Pfannkuchen A.; Entzeroth R.; Probert I.; Vinogradov S.; Lechauve C.; Garet-Delmas M.-J.; Reichert H.; Hartenstein V.</t>
  </si>
  <si>
    <t>Bailly, Xavier (57195594575); Laguerre, Laurent (55122309500); Correc, Gaëlle (6504312461); Dupont, Sam (26643605800); Kurth, Thomas (7004075240); Pfannkuchen, Anja (56415022700); Entzeroth, Rolf (7003344901); Probert, Ian (6603500977); Vinogradov, Serge (7101716998); Lechauve, Christophe (24168622600); Garet-Delmas, Marie-José (56414902500); Reichert, Heinrich (7006118438); Hartenstein, Volker (7005813125)</t>
  </si>
  <si>
    <t>57195594575; 55122309500; 6504312461; 26643605800; 7004075240; 56415022700; 7003344901; 6603500977; 7101716998; 24168622600; 56414902500; 7006118438; 7005813125</t>
  </si>
  <si>
    <t>The chimerical and multifaceted marine acoel Symsagittifera roscoffensis: From photosymbiosis to brain regeneration</t>
  </si>
  <si>
    <t>Frontiers in Microbiology</t>
  </si>
  <si>
    <t>OCT</t>
  </si>
  <si>
    <t>10.3389/fmicb.2014.00498</t>
  </si>
  <si>
    <t>https://www.scopus.com/inward/record.uri?eid=2-s2.0-84910100521&amp;doi=10.3389%2ffmicb.2014.00498&amp;partnerID=40&amp;md5=4754d0866bbcdeade00010d2268a789a</t>
  </si>
  <si>
    <t>2-s2.0-84910100521</t>
  </si>
  <si>
    <t>Baird M.E.; Green R.; Lowe R.; Mongin M.; Bougeot E.</t>
  </si>
  <si>
    <t>Baird, Mark Edward (7201685824); Green, Rebecca (57204122625); Lowe, Ryan (9844801400); Mongin, Mathieu (14010178500); Bougeot, Elodie (57219548690)</t>
  </si>
  <si>
    <t>7201685824; 57204122625; 9844801400; 14010178500; 57219548690</t>
  </si>
  <si>
    <t>Optimising cool-water injections to reduce thermal stress on coral reefs of the Great Barrier Reef</t>
  </si>
  <si>
    <t>e0239978</t>
  </si>
  <si>
    <t>10.1371/journal.pone.0239978</t>
  </si>
  <si>
    <t>https://www.scopus.com/inward/record.uri?eid=2-s2.0-85093870587&amp;doi=10.1371%2fjournal.pone.0239978&amp;partnerID=40&amp;md5=ba6db5a3d85acdea9e7954015da1e2d2</t>
  </si>
  <si>
    <t>2-s2.0-85093870587</t>
  </si>
  <si>
    <t>Baird M.E.; Mongin M.; Rizwi F.; Bay L.K.; Cantin N.E.; Morris L.A.; Skerratt J.</t>
  </si>
  <si>
    <t>Baird, Mark E. (7201685824); Mongin, Mathieu (14010178500); Rizwi, Farhan (25957755400); Bay, Line K. (7004687149); Cantin, Neal E. (22984449500); Morris, Luke A. (57208225571); Skerratt, Jennifer (6603590647)</t>
  </si>
  <si>
    <t>7201685824; 14010178500; 25957755400; 7004687149; 22984449500; 57208225571; 6603590647</t>
  </si>
  <si>
    <t>The effect of natural and anthropogenic nutrient and sediment loads on coral oxidative stress on runoff-exposed reefs</t>
  </si>
  <si>
    <t>10.1016/j.marpolbul.2021.112409</t>
  </si>
  <si>
    <t>https://www.scopus.com/inward/record.uri?eid=2-s2.0-85105051618&amp;doi=10.1016%2fj.marpolbul.2021.112409&amp;partnerID=40&amp;md5=c63dd59cd0f58d77bb8f62835dafec9b</t>
  </si>
  <si>
    <t>2-s2.0-85105051618</t>
  </si>
  <si>
    <t>Bleaching-specific</t>
  </si>
  <si>
    <t>Baker A.C.; Glynn P.W.; Riegl B.</t>
  </si>
  <si>
    <t>Baker, Andrew C. (35232398200); Glynn, Peter W. (56249920100); Riegl, Bernhard (7003294093)</t>
  </si>
  <si>
    <t>35232398200; 56249920100; 7003294093</t>
  </si>
  <si>
    <t>Climate change and coral reef bleaching: An ecological assessment of long-term impacts, recovery trends and future outlook</t>
  </si>
  <si>
    <t>10.1016/j.ecss.2008.09.003</t>
  </si>
  <si>
    <t>https://www.scopus.com/inward/record.uri?eid=2-s2.0-57649111592&amp;doi=10.1016%2fj.ecss.2008.09.003&amp;partnerID=40&amp;md5=690b19a7385aa04a88c3ae172647efa7</t>
  </si>
  <si>
    <t>2-s2.0-57649111592</t>
  </si>
  <si>
    <t>Baker D.M.; Weigt L.; Fogel M.; Knowlton N.</t>
  </si>
  <si>
    <t>Baker, David M. (55449577100); Weigt, Lee (6602876023); Fogel, Marilyn (7102455113); Knowlton, Nancy (7003849481)</t>
  </si>
  <si>
    <t>55449577100; 6602876023; 7102455113; 7003849481</t>
  </si>
  <si>
    <t>Ancient DNA from Coral-Hosted Symbiodinium Reveal a Static Mutualism over the Last 172 Years</t>
  </si>
  <si>
    <t>e55057</t>
  </si>
  <si>
    <t>10.1371/journal.pone.0055057</t>
  </si>
  <si>
    <t>https://www.scopus.com/inward/record.uri?eid=2-s2.0-84873530470&amp;doi=10.1371%2fjournal.pone.0055057&amp;partnerID=40&amp;md5=ff58fd6d33c9bb61901947289d211212</t>
  </si>
  <si>
    <t>2-s2.0-84873530470</t>
  </si>
  <si>
    <t>Balbi T.; Bozzo M.; Auguste M.; Montagna M.; Miglioli A.; Drouet K.; Vezzulli L.; Canesi L.</t>
  </si>
  <si>
    <t>Balbi, Teresa (55607151100); Bozzo, Matteo (57201298074); Auguste, Manon (57203317038); Montagna, Michele (56208966900); Miglioli, Angelica (57205379139); Drouet, Kévin (57221982470); Vezzulli, Luigi (6603604913); Canesi, Laura (7003351671)</t>
  </si>
  <si>
    <t>55607151100; 57201298074; 57203317038; 56208966900; 57205379139; 57221982470; 6603604913; 7003351671</t>
  </si>
  <si>
    <t>Impact of ocean warming on early development of the Mediterranean mussel Mytilus galloprovincialis: Effects on larval susceptibility to potential vibrio pathogens</t>
  </si>
  <si>
    <t>Fish and Shellfish Immunology</t>
  </si>
  <si>
    <t>10.1016/j.fsi.2024.109937</t>
  </si>
  <si>
    <t>https://www.scopus.com/inward/record.uri?eid=2-s2.0-85205295663&amp;doi=10.1016%2fj.fsi.2024.109937&amp;partnerID=40&amp;md5=2b2ad5394d69f4fea0d0326a626fde74</t>
  </si>
  <si>
    <t>2-s2.0-85205295663</t>
  </si>
  <si>
    <t>Baltar F.; Morán X.A.G.; Lønborg C.</t>
  </si>
  <si>
    <t>Baltar, Federico (23476314200); Morán, Xosé Anxelu G. (6602140193); Lønborg, Christian (25959202000)</t>
  </si>
  <si>
    <t>23476314200; 6602140193; 25959202000</t>
  </si>
  <si>
    <t>Warming and organic matter sources impact the proportion of dissolved to total activities in marine extracellular enzymatic rates</t>
  </si>
  <si>
    <t>10.1007/s10533-017-0334-9</t>
  </si>
  <si>
    <t>https://www.scopus.com/inward/record.uri?eid=2-s2.0-85018475936&amp;doi=10.1007%2fs10533-017-0334-9&amp;partnerID=40&amp;md5=f5d0e787577062b639acc322dc14463f</t>
  </si>
  <si>
    <t>2-s2.0-85018475936</t>
  </si>
  <si>
    <t>Bamber T.O.; Jackson A.C.; Mansfield R.P.</t>
  </si>
  <si>
    <t>Bamber, Tess Olivia (57202097408); Jackson, Angus Charles (26323287700); Mansfield, Robert Philip (56260726100)</t>
  </si>
  <si>
    <t>57202097408; 26323287700; 56260726100</t>
  </si>
  <si>
    <t>The Effects of Ocean Acidification on Feeding and Contest Behaviour by the Beadlet Anemone Actinia equina</t>
  </si>
  <si>
    <t>Ocean Science Journal</t>
  </si>
  <si>
    <t>10.1007/s12601-018-0023-1</t>
  </si>
  <si>
    <t>https://www.scopus.com/inward/record.uri?eid=2-s2.0-85047116279&amp;doi=10.1007%2fs12601-018-0023-1&amp;partnerID=40&amp;md5=5e2ac6ec16731a0967aa675a7d4ebe6b</t>
  </si>
  <si>
    <t>2-s2.0-85047116279</t>
  </si>
  <si>
    <t>Banc-Prandi G.; Baharier N.; Benaltabet T.; Torfstein A.; Antler G.; Fine M.</t>
  </si>
  <si>
    <t>Banc-Prandi, Guilhem (56770176200); Baharier, Neta (57429854900); Benaltabet, Tal (57209196617); Torfstein, Adi (8631304500); Antler, Gilad (36993014600); Fine, Maoz (7202778352)</t>
  </si>
  <si>
    <t>56770176200; 57429854900; 57209196617; 8631304500; 36993014600; 7202778352</t>
  </si>
  <si>
    <t>Elevated temperatures reduce the resilience of the Red Sea branching coral stylophora pistillata to copper pollution</t>
  </si>
  <si>
    <t>Aquatic Toxicology</t>
  </si>
  <si>
    <t>10.1016/j.aquatox.2022.106096</t>
  </si>
  <si>
    <t>https://www.scopus.com/inward/record.uri?eid=2-s2.0-85123582011&amp;doi=10.1016%2fj.aquatox.2022.106096&amp;partnerID=40&amp;md5=d35b19884bc6c19e2962a6b74ee9b124</t>
  </si>
  <si>
    <t>2-s2.0-85123582011</t>
  </si>
  <si>
    <t>Banc-Prandi G.; Evensen N.R.; Barshis D.J.; Perna G.; Moussa Omar Y.; Fine M.</t>
  </si>
  <si>
    <t>Banc-Prandi, Guilhem (56770176200); Evensen, Nicolas R (57008906500); Barshis, Daniel J (22983985900); Perna, Gabriela (56800181200); Moussa Omar, Youssouf (57200522798); Fine, Maoz (7202778352)</t>
  </si>
  <si>
    <t>56770176200; 57008906500; 22983985900; 56800181200; 57200522798; 7202778352</t>
  </si>
  <si>
    <t>Assessment of temperature optimum signatures of corals at both latitudinal extremes of the Red Sea</t>
  </si>
  <si>
    <t>Conservation Physiology</t>
  </si>
  <si>
    <t>coac002</t>
  </si>
  <si>
    <t>10.1093/conphys/coac002</t>
  </si>
  <si>
    <t>https://www.scopus.com/inward/record.uri?eid=2-s2.0-85137066827&amp;doi=10.1093%2fconphys%2fcoac002&amp;partnerID=40&amp;md5=26cce4b429bfaef85f330571b70d61b3</t>
  </si>
  <si>
    <t>2-s2.0-85137066827</t>
  </si>
  <si>
    <t>Baran C.C.; Luciano R.M.A.; Segumalian C.S.; Valino D.A.M.; Baria-Rodriguez M.V.</t>
  </si>
  <si>
    <t>Baran, Christine C. (57222744055); Luciano, Rhea Mae A. (57218871682); Segumalian, Christine S. (57215426286); Valino, Darryl Anthony M. (57222178696); Baria-Rodriguez, Maria Vanessa (57209103670)</t>
  </si>
  <si>
    <t>57222744055; 57218871682; 57215426286; 57222178696; 57209103670</t>
  </si>
  <si>
    <t>Genus and size-specific susceptibility of soft corals to 2020 bleaching event in the Philippines</t>
  </si>
  <si>
    <t>10.1080/17451000.2023.2198242</t>
  </si>
  <si>
    <t>https://www.scopus.com/inward/record.uri?eid=2-s2.0-85158841250&amp;doi=10.1080%2f17451000.2023.2198242&amp;partnerID=40&amp;md5=1196e645bf5538cc12fd008341bf178c</t>
  </si>
  <si>
    <t>2-s2.0-85158841250</t>
  </si>
  <si>
    <t>Baria M.V.B.; Kurihara H.; Harii S.</t>
  </si>
  <si>
    <t>Baria, Maria Vanessa B. (23479350500); Kurihara, Haruko (7202402036); Harii, Saki (6508150500)</t>
  </si>
  <si>
    <t>23479350500; 7202402036; 6508150500</t>
  </si>
  <si>
    <t>Tolerance to elevated temperature and ocean acidification of the larvae of the solitary corals fungia fungites (Linnaues, 1758) and lithophyllon repanda (Dana, 1846)</t>
  </si>
  <si>
    <t>Zoological Science</t>
  </si>
  <si>
    <t>10.2108/zs150036</t>
  </si>
  <si>
    <t>https://www.scopus.com/inward/record.uri?eid=2-s2.0-84942922874&amp;doi=10.2108%2fzs150036&amp;partnerID=40&amp;md5=2d8e24698b314fcd5a19832afa373b1d</t>
  </si>
  <si>
    <t>2-s2.0-84942922874</t>
  </si>
  <si>
    <t>Barker T.; Bulling M.; Thomas V.; Sweet M.</t>
  </si>
  <si>
    <t>Barker, Triona (58981624200); Bulling, Mark (13608916000); Thomas, Vincent (58982361900); Sweet, Michael (36538145300)</t>
  </si>
  <si>
    <t>58981624200; 13608916000; 58982361900; 36538145300</t>
  </si>
  <si>
    <t>The Effect of Pollen on Coral Health</t>
  </si>
  <si>
    <t>Biology</t>
  </si>
  <si>
    <t>10.3390/biology12121469</t>
  </si>
  <si>
    <t>https://www.scopus.com/inward/record.uri?eid=2-s2.0-85190090203&amp;doi=10.3390%2fbiology12121469&amp;partnerID=40&amp;md5=54fcbdf93c3b1641f03f8e7abda180c4</t>
  </si>
  <si>
    <t>2-s2.0-85190090203</t>
  </si>
  <si>
    <t>Barkley H.C.; Cohen A.L.; McCorkle D.C.; Golbuu Y.</t>
  </si>
  <si>
    <t>Barkley, Hannah C. (56001251700); Cohen, Anne L. (7404781298); McCorkle, Daniel C. (7003729170); Golbuu, Yimnang (16068398300)</t>
  </si>
  <si>
    <t>56001251700; 7404781298; 7003729170; 16068398300</t>
  </si>
  <si>
    <t>Mechanisms and thresholds for pH tolerance in Palau corals</t>
  </si>
  <si>
    <t>10.1016/j.jembe.2017.01.003</t>
  </si>
  <si>
    <t>https://www.scopus.com/inward/record.uri?eid=2-s2.0-85008946342&amp;doi=10.1016%2fj.jembe.2017.01.003&amp;partnerID=40&amp;md5=08bc0348d4651f3073fa2968f516a94a</t>
  </si>
  <si>
    <t>2-s2.0-85008946342</t>
  </si>
  <si>
    <t>Barkley H.C.; Oliver T.A.; Halperin A.A.; Pomeroy N.V.; Smith J.N.; Weible R.M.; Young C.W.; Couch C.S.; Brainard R.E.; Samson J.C.</t>
  </si>
  <si>
    <t>Barkley, Hannah C. (56001251700); Oliver, Thomas A. (23498733000); Halperin, Ariel A. (57524845500); Pomeroy, Noah V. (57212563047); Smith, Joy N. (57189603087); Weible, Rebecca M. (57221946104); Young, Charles W. (36910359000); Couch, Courtney S. (24460613700); Brainard, Russell E. (7003705084); Samson, Jennifer C. (59268097500)</t>
  </si>
  <si>
    <t>56001251700; 23498733000; 57524845500; 57212563047; 57189603087; 57221946104; 36910359000; 24460613700; 7003705084; 59268097500</t>
  </si>
  <si>
    <t>Coral reef carbonate accretion rates track stable gradients in seawater carbonate chemistry across the U.S. Pacific Islands</t>
  </si>
  <si>
    <t>10.3389/fmars.2022.991685</t>
  </si>
  <si>
    <t>https://www.scopus.com/inward/record.uri?eid=2-s2.0-85143393917&amp;doi=10.3389%2ffmars.2022.991685&amp;partnerID=40&amp;md5=02bba395a7fbc9839badf224906f08f3</t>
  </si>
  <si>
    <t>2-s2.0-85143393917</t>
  </si>
  <si>
    <t>Barreto M.M.; Ziegler M.; Venn A.; Tambutté E.; Zoccola D.; Tambutté S.; Allemand D.; Antony C.P.; Voolstra C.R.; Aranda M.</t>
  </si>
  <si>
    <t>Barreto, Marcelle Muniz (57195237409); Ziegler, Maren (56281779600); Venn, Alexander (24172849800); Tambutté, Eric (6602773089); Zoccola, Didier (6603258913); Tambutté, Sylvie (6507063305); Allemand, Denis (7003604806); Antony, Chakkiath Paul (57219285005); Voolstra, Christian R. (25224158700); Aranda, Manuel (7005278191)</t>
  </si>
  <si>
    <t>57195237409; 56281779600; 24172849800; 6602773089; 6603258913; 6507063305; 7003604806; 57219285005; 25224158700; 7005278191</t>
  </si>
  <si>
    <t>Effects of Ocean Acidification on Resident and Active Microbial Communities of Stylophora pistillata</t>
  </si>
  <si>
    <t>10.3389/fmicb.2021.707674</t>
  </si>
  <si>
    <t>https://www.scopus.com/inward/record.uri?eid=2-s2.0-85120913958&amp;doi=10.3389%2ffmicb.2021.707674&amp;partnerID=40&amp;md5=c51a7c1ee4f5a74965c48b6e24d72375</t>
  </si>
  <si>
    <t>2-s2.0-85120913958</t>
  </si>
  <si>
    <t>Barton A.D.; Casey K.S.</t>
  </si>
  <si>
    <t>Barton, A.D. (35758468200); Casey, K.S. (7102432249)</t>
  </si>
  <si>
    <t>35758468200; 7102432249</t>
  </si>
  <si>
    <t>Climatological context for large-scale coral bleaching</t>
  </si>
  <si>
    <t>10.1007/s00338-005-0017-1</t>
  </si>
  <si>
    <t>https://www.scopus.com/inward/record.uri?eid=2-s2.0-28444444155&amp;doi=10.1007%2fs00338-005-0017-1&amp;partnerID=40&amp;md5=5e9d00a2d57e719aa4142db782e76e11</t>
  </si>
  <si>
    <t>2-s2.0-28444444155</t>
  </si>
  <si>
    <t>Bates N.R.</t>
  </si>
  <si>
    <t>Bates, Nicholas R. (35400291900)</t>
  </si>
  <si>
    <t>Twenty years of marine carbon cycle observations at Devils Hole Bermuda provide insights into seasonal hypoxia, coral reef calcification, and ocean acidification</t>
  </si>
  <si>
    <t>10.3389/fmars.2017.00036</t>
  </si>
  <si>
    <t>https://www.scopus.com/inward/record.uri?eid=2-s2.0-85017367242&amp;doi=10.3389%2ffmars.2017.00036&amp;partnerID=40&amp;md5=6d0519e7521d853b7c91d60186cce63a</t>
  </si>
  <si>
    <t>2-s2.0-85017367242</t>
  </si>
  <si>
    <t>Battaglia F.-M.</t>
  </si>
  <si>
    <t>Battaglia, Fabio-Massimo (57727473200)</t>
  </si>
  <si>
    <t>Climate Change and the Ocean: The Disruption of the Coral Reef</t>
  </si>
  <si>
    <t>Sustainable Development Goals Series</t>
  </si>
  <si>
    <t>Part F2766</t>
  </si>
  <si>
    <t>10.1007/978-3-031-24888-7_10</t>
  </si>
  <si>
    <t>https://www.scopus.com/inward/record.uri?eid=2-s2.0-85184390434&amp;doi=10.1007%2f978-3-031-24888-7_10&amp;partnerID=40&amp;md5=4a033913ad99dd76d463429e72772a69</t>
  </si>
  <si>
    <t>2-s2.0-85184390434</t>
  </si>
  <si>
    <t>Baumann J.H.; Davies S.W.; Aichelman H.E.; Castillo K.D.</t>
  </si>
  <si>
    <t>Baumann, J.H. (55879634200); Davies, S.W. (35233057500); Aichelman, H.E. (57190955442); Castillo, K.D. (9736973000)</t>
  </si>
  <si>
    <t>55879634200; 35233057500; 57190955442; 9736973000</t>
  </si>
  <si>
    <t>Coral Symbiodinium Community Composition Across the Belize Mesoamerican Barrier Reef System is Influenced by Host Species and Thermal Variability</t>
  </si>
  <si>
    <t>Microbial Ecology</t>
  </si>
  <si>
    <t>10.1007/s00248-017-1096-6</t>
  </si>
  <si>
    <t>https://www.scopus.com/inward/record.uri?eid=2-s2.0-85032971801&amp;doi=10.1007%2fs00248-017-1096-6&amp;partnerID=40&amp;md5=805beef64cc157e9142a22bf1a5d80bf</t>
  </si>
  <si>
    <t>2-s2.0-85032971801</t>
  </si>
  <si>
    <t>Baumann J.H.; Ries J.B.; Rippe J.P.; Courtney T.A.; Aichelman H.E.; Westfield I.; Castillo K.D.</t>
  </si>
  <si>
    <t>Baumann, Justin H. (55879634200); Ries, Justin B. (7006449529); Rippe, John P. (57188873222); Courtney, Travis A. (55596164900); Aichelman, Hannah E. (57190955442); Westfield, Isaac (55596026900); Castillo, Karl D. (9736973000)</t>
  </si>
  <si>
    <t>55879634200; 7006449529; 57188873222; 55596164900; 57190955442; 55596026900; 9736973000</t>
  </si>
  <si>
    <t>Nearshore coral growth declining on the Mesoamerican Barrier Reef System</t>
  </si>
  <si>
    <t>10.1111/gcb.14784</t>
  </si>
  <si>
    <t>https://www.scopus.com/inward/record.uri?eid=2-s2.0-85071303458&amp;doi=10.1111%2fgcb.14784&amp;partnerID=40&amp;md5=cdf04f9730013f0e7889d91c2275fe0d</t>
  </si>
  <si>
    <t>2-s2.0-85071303458</t>
  </si>
  <si>
    <t>and grazers, but can separate</t>
  </si>
  <si>
    <t>Baure J.G.; Roleda M.Y.; Juinio-Meñez M.A.</t>
  </si>
  <si>
    <t>Baure, Jerwin G. (57858619800); Roleda, Michael Y. (56033383200); Juinio-Meñez, Marie Antonette (6602207943)</t>
  </si>
  <si>
    <t>57858619800; 56033383200; 6602207943</t>
  </si>
  <si>
    <t>Benthic diatom response to short-term acidification and warming influenced by grazing and nutrients</t>
  </si>
  <si>
    <t>10.1016/j.marpolbul.2024.116956</t>
  </si>
  <si>
    <t>https://www.scopus.com/inward/record.uri?eid=2-s2.0-85204389283&amp;doi=10.1016%2fj.marpolbul.2024.116956&amp;partnerID=40&amp;md5=58e73004bc6625cf4d180d917efb416a</t>
  </si>
  <si>
    <t>2-s2.0-85204389283</t>
  </si>
  <si>
    <t>Bay R.A.; Palumbi S.R.</t>
  </si>
  <si>
    <t>Bay, Rachael A. (54794824300); Palumbi, Stephen R. (7004573915)</t>
  </si>
  <si>
    <t>54794824300; 7004573915</t>
  </si>
  <si>
    <t>Rapid acclimation ability mediated by transcriptome changes in reef-building corals</t>
  </si>
  <si>
    <t>Genome Biology and Evolution</t>
  </si>
  <si>
    <t>10.1093/gbe/evv085</t>
  </si>
  <si>
    <t>https://www.scopus.com/inward/record.uri?eid=2-s2.0-84979861930&amp;doi=10.1093%2fgbe%2fevv085&amp;partnerID=40&amp;md5=667adc3e4f971937f3e218cb3ceab41f</t>
  </si>
  <si>
    <t>2-s2.0-84979861930</t>
  </si>
  <si>
    <t>Bay R.A.; Rose N.H.; Logan C.A.; Palumbi S.R.</t>
  </si>
  <si>
    <t>Bay, Rachael A. (54794824300); Rose, Noah H. (57194071961); Logan, Cheryl A. (24279774500); Palumbi, Stephen R. (7004573915)</t>
  </si>
  <si>
    <t>54794824300; 57194071961; 24279774500; 7004573915</t>
  </si>
  <si>
    <t>Genomic models predict successful coral adaptation if future ocean warming rates are reduced</t>
  </si>
  <si>
    <t>e1701413</t>
  </si>
  <si>
    <t>10.1126/sciadv.1701413</t>
  </si>
  <si>
    <t>https://www.scopus.com/inward/record.uri?eid=2-s2.0-85041606181&amp;doi=10.1126%2fsciadv.1701413&amp;partnerID=40&amp;md5=133ae07bbc24e36a14e4c4e732b4d767</t>
  </si>
  <si>
    <t>2-s2.0-85041606181</t>
  </si>
  <si>
    <t>Beccari V.; Almogi-Labin A.; Basso D.; Panieri G.; Makovsky Y.; Neururer C.; Hajdas I.; Spezzaferri S.</t>
  </si>
  <si>
    <t>Beccari, Valentina (57211639568); Almogi-Labin, Ahuva (7004833845); Basso, Daniela (58502517500); Panieri, Giuliana (56135838100); Makovsky, Yizhaq (6603269201); Neururer, Christoph (57200542224); Hajdas, Irka (57203030970); Spezzaferri, Silvia (6701595273)</t>
  </si>
  <si>
    <t>57211639568; 7004833845; 58502517500; 56135838100; 6603269201; 57200542224; 57203030970; 6701595273</t>
  </si>
  <si>
    <t>The Heliconoides Modified Dissolution Index-HMDI: Do methane seepage environments affect the preservation state of Heliconoides inflatus?</t>
  </si>
  <si>
    <t>10.1016/j.ecolind.2023.110380</t>
  </si>
  <si>
    <t>https://www.scopus.com/inward/record.uri?eid=2-s2.0-85160008984&amp;doi=10.1016%2fj.ecolind.2023.110380&amp;partnerID=40&amp;md5=27aa20e3298dcf485da245c081ba0ed2</t>
  </si>
  <si>
    <t>2-s2.0-85160008984</t>
  </si>
  <si>
    <t>Aragonite saturation, temperature, and food availability</t>
  </si>
  <si>
    <t>Beck K.K.; Nierste J.; Schmidt-Grieb G.M.; Lüdtke E.; Naab C.; Held C.; Nehrke G.; Steinhoefel G.; Laudien J.; Richter C.; Wall M.</t>
  </si>
  <si>
    <t>Beck, Kristina K. (57790070400); Nierste, Jan (58519383200); Schmidt-Grieb, Gertraud M. (57216653409); Lüdtke, Esther (58519115200); Naab, Christoph (6506739823); Held, Christoph (57200786779); Nehrke, Gernot (11141559100); Steinhoefel, Grit (14032438300); Laudien, Jürgen (15136203500); Richter, Claudio (7202686430); Wall, Marlene (55507661900)</t>
  </si>
  <si>
    <t>57790070400; 58519383200; 57216653409; 58519115200; 6506739823; 57200786779; 11141559100; 14032438300; 15136203500; 7202686430; 55507661900</t>
  </si>
  <si>
    <t>Ontogenetic differences in the response of the cold-water coral Caryophyllia huinayensis to ocean acidification, warming and food availability</t>
  </si>
  <si>
    <t>10.1016/j.scitotenv.2023.165565</t>
  </si>
  <si>
    <t>https://www.scopus.com/inward/record.uri?eid=2-s2.0-85166466091&amp;doi=10.1016%2fj.scitotenv.2023.165565&amp;partnerID=40&amp;md5=49fb1ba94c0ad9b56506a0836d1ca121</t>
  </si>
  <si>
    <t>2-s2.0-85166466091</t>
  </si>
  <si>
    <t>Becker D.M.; Putnam H.M.; Burkepile D.E.; Adam T.C.; Vega Thurber R.; Silbiger N.J.</t>
  </si>
  <si>
    <t>Becker, Danielle M. (57200915145); Putnam, Hollie M. (25621868600); Burkepile, Deron E. (8771715800); Adam, Thomas C. (35758416400); Vega Thurber, Rebecca (23986487200); Silbiger, Nyssa J. (23111922000)</t>
  </si>
  <si>
    <t>57200915145; 25621868600; 8771715800; 35758416400; 23986487200; 23111922000</t>
  </si>
  <si>
    <t>Chronic low-level nutrient enrichment benefits coral thermal performance in a fore reef habitat</t>
  </si>
  <si>
    <t>10.1007/s00338-021-02138-2</t>
  </si>
  <si>
    <t>https://www.scopus.com/inward/record.uri?eid=2-s2.0-85109004564&amp;doi=10.1007%2fs00338-021-02138-2&amp;partnerID=40&amp;md5=ced949dcd2c5c2f8b303d50fc7c9dfcd</t>
  </si>
  <si>
    <t>2-s2.0-85109004564</t>
  </si>
  <si>
    <t>Bednarz V.N.; Choyke S.; Marangoni L.F.B.; Otto E.I.; Béraud E.; Metian M.; Tolosa I.; Ferrier-Pagès C.</t>
  </si>
  <si>
    <t>Bednarz, V.N. (55369241500); Choyke, S. (57194740940); Marangoni, L.F.B. (57006643500); Otto, E.I. (57475305100); Béraud, E. (35721450600); Metian, M. (13402858200); Tolosa, I. (6701601433); Ferrier-Pagès, C. (6701698714)</t>
  </si>
  <si>
    <t>55369241500; 57194740940; 57006643500; 57475305100; 35721450600; 13402858200; 6701601433; 6701698714</t>
  </si>
  <si>
    <t>Acute exposure to perfluorooctane sulfonate exacerbates heat-induced oxidative stress in a tropical coral species.</t>
  </si>
  <si>
    <t>Environmental Pollution</t>
  </si>
  <si>
    <t>10.1016/j.envpol.2022.119054</t>
  </si>
  <si>
    <t>https://www.scopus.com/inward/record.uri?eid=2-s2.0-85125656598&amp;doi=10.1016%2fj.envpol.2022.119054&amp;partnerID=40&amp;md5=d3407049b2c95ae098085bc069067289</t>
  </si>
  <si>
    <t>2-s2.0-85125656598</t>
  </si>
  <si>
    <t>Bedwell-Ivers H.E.; Koch M.S.; Peach K.E.; Joles L.; Dutra E.; Manfrino C.</t>
  </si>
  <si>
    <t>Bedwell-Ivers, Hayley E. (57201673706); Koch, Marguerite S. (7401817838); Peach, Katherine E. (57147360400); Joles, Luke (57201676295); Dutra, Elizabeth (55867242800); Manfrino, Carrie (6506386258)</t>
  </si>
  <si>
    <t>57201673706; 7401817838; 57147360400; 57201676295; 55867242800; 6506386258</t>
  </si>
  <si>
    <t>The role of in hospite zooxanthellae photophysiology and reef chemistry on elevated pCO2 effects in two branching Caribbean corals: Acropora cervicornis and Porites divaricata</t>
  </si>
  <si>
    <t>10.1093/icesjms/fsw026</t>
  </si>
  <si>
    <t>https://www.scopus.com/inward/record.uri?eid=2-s2.0-85012998337&amp;doi=10.1093%2ficesjms%2ffsw026&amp;partnerID=40&amp;md5=a711e0cb6137999666e38489f4695bcb</t>
  </si>
  <si>
    <t>2-s2.0-85012998337</t>
  </si>
  <si>
    <t>Behbehani M.; Uddin S.; Dupont S.; Sajid S.; Al-Musalam L.; Al-Ghadban A.</t>
  </si>
  <si>
    <t>Behbehani, Montaha (7006983163); Uddin, Saif (35270585500); Dupont, Sam (26643605800); Sajid, Sufiya (57201006223); Al-Musalam, Lamya (6504290239); Al-Ghadban, Abdulnabi (6602934726)</t>
  </si>
  <si>
    <t>7006983163; 35270585500; 26643605800; 57201006223; 6504290239; 6602934726</t>
  </si>
  <si>
    <t>Response of corals Acropora pharaonis and Porites lutea to changes in pH and temperature in the Gulf</t>
  </si>
  <si>
    <t>Sustainability (Switzerland)</t>
  </si>
  <si>
    <t>10.3390/su11113156</t>
  </si>
  <si>
    <t>https://www.scopus.com/inward/record.uri?eid=2-s2.0-85067300744&amp;doi=10.3390%2fsu11113156&amp;partnerID=40&amp;md5=6d96d5a235c939bdf293e6cccb5f9bf7</t>
  </si>
  <si>
    <t>2-s2.0-85067300744</t>
  </si>
  <si>
    <t>Bellantuono A.J.; Hoegh-Guldberg O.; Rodriguez-Lanetty M.</t>
  </si>
  <si>
    <t>Bellantuono, Anthony J. (54966690100); Hoegh-Guldberg, Ove (26643606100); Rodriguez-Lanetty, Mauricio (6602381267)</t>
  </si>
  <si>
    <t>54966690100; 26643606100; 6602381267</t>
  </si>
  <si>
    <t>Resistance to thermal stress in corals without changes in symbiont composition</t>
  </si>
  <si>
    <t>10.1098/rspb.2011.1780</t>
  </si>
  <si>
    <t>https://www.scopus.com/inward/record.uri?eid=2-s2.0-84856799735&amp;doi=10.1098%2frspb.2011.1780&amp;partnerID=40&amp;md5=2647c367188101d8ae7ae90abe28fabb</t>
  </si>
  <si>
    <t>2-s2.0-84856799735</t>
  </si>
  <si>
    <t>Bellworthy J.; Menoud M.; Krueger T.; Meibom A.; Fine M.</t>
  </si>
  <si>
    <t>Bellworthy, Jessica (57191039428); Menoud, Malika (57205313760); Krueger, Thomas (54893381000); Meibom, Anders (6701551616); Fine, Maoz (7202778352)</t>
  </si>
  <si>
    <t>57191039428; 57205313760; 54893381000; 6701551616; 7202778352</t>
  </si>
  <si>
    <t>Developmental carryover effects of ocean warming and acidification in corals from a potential climate refugium, the Gulf of Aqaba</t>
  </si>
  <si>
    <t>jeb186940</t>
  </si>
  <si>
    <t>10.1242/jeb.186940</t>
  </si>
  <si>
    <t>https://www.scopus.com/inward/record.uri?eid=2-s2.0-85059496779&amp;doi=10.1242%2fjeb.186940&amp;partnerID=40&amp;md5=474017d265d39c164eebdd5ace3e4551</t>
  </si>
  <si>
    <t>2-s2.0-85059496779</t>
  </si>
  <si>
    <t>Bender-Champ D.; Diaz-Pulido G.; Dove S.</t>
  </si>
  <si>
    <t>Bender-Champ, Dorothea (57193950213); Diaz-Pulido, Guillermo (6602495853); Dove, Sophie (7005822223)</t>
  </si>
  <si>
    <t>57193950213; 6602495853; 7005822223</t>
  </si>
  <si>
    <t>Effects of elevated nutrients and CO2 emission scenarios on three coral reef macroalgae</t>
  </si>
  <si>
    <t>Harmful Algae</t>
  </si>
  <si>
    <t>10.1016/j.hal.2017.04.004</t>
  </si>
  <si>
    <t>https://www.scopus.com/inward/record.uri?eid=2-s2.0-85017608563&amp;doi=10.1016%2fj.hal.2017.04.004&amp;partnerID=40&amp;md5=c7d0332881f747df8db702a942346f74</t>
  </si>
  <si>
    <t>2-s2.0-85017608563</t>
  </si>
  <si>
    <t>Benedetti-Cecchi L.; Bates A.E.; Strona G.; Bulleri F.; Horta e Costa B.; Edgar G.J.; Hereu B.; Reed D.C.; Stuart-Smith R.D.; Barrett N.S.; Kushner D.J.; Emslie M.J.; García-Charton J.A.; Gonçalves E.J.; Aspillaga E.</t>
  </si>
  <si>
    <t>Benedetti-Cecchi, Lisandro (7003582796); Bates, Amanda E. (12141377200); Strona, Giovanni (13407961600); Bulleri, Fabio (6602577418); Horta e Costa, Barbara (55757306200); Edgar, Graham J. (7005803258); Hereu, Bernat (7801346738); Reed, Dan C. (7402980307); Stuart-Smith, Rick D. (6507368501); Barrett, Neville S. (7102133208); Kushner, David J. (8121629800); Emslie, Michael J. (35618512200); García-Charton, Jose Antonio (7801475324); Gonçalves, Emanuel J. (7004990739); Aspillaga, Eneko (56585932600)</t>
  </si>
  <si>
    <t>7003582796; 12141377200; 13407961600; 6602577418; 55757306200; 7005803258; 7801346738; 7402980307; 6507368501; 7102133208; 8121629800; 35618512200; 7801475324; 7004990739; 56585932600</t>
  </si>
  <si>
    <t>Marine protected areas promote stability of reef fish communities under climate warming</t>
  </si>
  <si>
    <t>10.1038/s41467-024-44976-y</t>
  </si>
  <si>
    <t>https://www.scopus.com/inward/record.uri?eid=2-s2.0-85186251599&amp;doi=10.1038%2fs41467-024-44976-y&amp;partnerID=40&amp;md5=dd1ea56633f77cef20b5d2d766339c14</t>
  </si>
  <si>
    <t>2-s2.0-85186251599</t>
  </si>
  <si>
    <t>Benkendorff K.; Ngoc Q.T.K.; Lah R.A.; Ode I.; Dimmock K.; Trinh D.T.; Banda-Marquez A.; Limmon G.</t>
  </si>
  <si>
    <t>Benkendorff, Kirsten (6603599438); Ngoc, Quach Thi Khanh (36089226000); Lah, Roslizawati Ab (58722289100); Ode, Inem (57225937153); Dimmock, Kay (6506872262); Trinh, Do Thuy (58723612600); Banda-Marquez, Ana (58722027300); Limmon, Gino (6508339950)</t>
  </si>
  <si>
    <t>6603599438; 36089226000; 58722289100; 57225937153; 6506872262; 58723612600; 58722027300; 6508339950</t>
  </si>
  <si>
    <t>Dive industry perspectives on the threats to coral reefs: A comparative study across four Asia-Pacific countries</t>
  </si>
  <si>
    <t>APN Science Bulletin</t>
  </si>
  <si>
    <t>10.30852/sb.2023.2346</t>
  </si>
  <si>
    <t>https://www.scopus.com/inward/record.uri?eid=2-s2.0-85177813776&amp;doi=10.30852%2fsb.2023.2346&amp;partnerID=40&amp;md5=fcf9fb66980bc610b4ac3fc87fa452b4</t>
  </si>
  <si>
    <t>2-s2.0-85177813776</t>
  </si>
  <si>
    <t>Bennett K.; Bennett A.; Dimassa D.; Hughes S.; Himawan J.; Ilvonen A.</t>
  </si>
  <si>
    <t>Bennett, Kevin (57223047712); Bennett, Andrew (7402332681); Dimassa, Diane (36625232600); Hughes, Silas (57004252900); Himawan, Joice (57480052300); Ilvonen, Arianna (57480052400)</t>
  </si>
  <si>
    <t>57223047712; 7402332681; 36625232600; 57004252900; 57480052300; 57480052400</t>
  </si>
  <si>
    <t>Extended Deployment Testing and Analysis of a Cable-Mounted Robot for Near Shore Monitoring</t>
  </si>
  <si>
    <t>Oceans Conference Record (IEEE)</t>
  </si>
  <si>
    <t>2021-September</t>
  </si>
  <si>
    <t>10.23919/OCEANS44145.2021.9706026</t>
  </si>
  <si>
    <t>https://www.scopus.com/inward/record.uri?eid=2-s2.0-85125957752&amp;doi=10.23919%2fOCEANS44145.2021.9706026&amp;partnerID=40&amp;md5=3c0e29b1ef42f4000ad7828bdd516b0d</t>
  </si>
  <si>
    <t>2-s2.0-85125957752</t>
  </si>
  <si>
    <t>Bergman J.L.; Harii S.; Kurihara H.; Edmunds P.J.</t>
  </si>
  <si>
    <t>Bergman, Jessica L. (57200788216); Harii, Saki (6508150500); Kurihara, Haruko (7202402036); Edmunds, Peter J. (7003665659)</t>
  </si>
  <si>
    <t>57200788216; 6508150500; 7202402036; 7003665659</t>
  </si>
  <si>
    <t>Behavior of brooded coral larvae in response to elevated pCO2</t>
  </si>
  <si>
    <t>10.3389/fmars.2018.00051</t>
  </si>
  <si>
    <t>https://www.scopus.com/inward/record.uri?eid=2-s2.0-85042436125&amp;doi=10.3389%2ffmars.2018.00051&amp;partnerID=40&amp;md5=aee0960bbd3da7ea51da3816bb7d39a2</t>
  </si>
  <si>
    <t>2-s2.0-85042436125</t>
  </si>
  <si>
    <t>Bergman J.L.; Richards Z.T.; Sawyers P.; Ainsworth T.D.</t>
  </si>
  <si>
    <t>Bergman, Jessica L. (57200788216); Richards, Zoe T. (23988153400); Sawyers, Paige (58785190800); Ainsworth, Tracy D. (13102957800)</t>
  </si>
  <si>
    <t>57200788216; 23988153400; 58785190800; 13102957800</t>
  </si>
  <si>
    <t>Environmental generalism, holobiont interactions, and Pocilloporid corals in the warming oceans of the eastern coast of Australia</t>
  </si>
  <si>
    <t>Frontiers in Ecology and Evolution</t>
  </si>
  <si>
    <t>10.3389/fevo.2023.1190455</t>
  </si>
  <si>
    <t>https://www.scopus.com/inward/record.uri?eid=2-s2.0-85180863520&amp;doi=10.3389%2ffevo.2023.1190455&amp;partnerID=40&amp;md5=c09ed1d2bf33ddd400eb01b44862620d</t>
  </si>
  <si>
    <t>2-s2.0-85180863520</t>
  </si>
  <si>
    <t>Bernal M.A.; Ravasi T.; Rodgers G.G.; Munday P.L.; Donelson J.M.</t>
  </si>
  <si>
    <t>Bernal, Moisés A. (53163126300); Ravasi, Timothy (6603069555); Rodgers, Giverny G. (55818001300); Munday, Philip L. (7005838893); Donelson, Jennifer M. (24279712700)</t>
  </si>
  <si>
    <t>53163126300; 6603069555; 55818001300; 7005838893; 24279712700</t>
  </si>
  <si>
    <t>Plasticity to ocean warming is influenced by transgenerational, reproductive, and developmental exposure in a coral reef fish</t>
  </si>
  <si>
    <t>10.1111/eva.13337</t>
  </si>
  <si>
    <t>https://www.scopus.com/inward/record.uri?eid=2-s2.0-85122806348&amp;doi=10.1111%2feva.13337&amp;partnerID=40&amp;md5=40108b12428d751ea07da513291fff3a</t>
  </si>
  <si>
    <t>2-s2.0-85122806348</t>
  </si>
  <si>
    <t>Bernal M.A.; Schmidt E.; Donelson J.M.; Munday P.L.; Ravasi T.</t>
  </si>
  <si>
    <t>Bernal, Moisés A. (53163126300); Schmidt, Elliott (57192981806); Donelson, Jennifer M. (24279712700); Munday, Philip L. (7005838893); Ravasi, Timothy (6603069555)</t>
  </si>
  <si>
    <t>53163126300; 57192981806; 24279712700; 7005838893; 6603069555</t>
  </si>
  <si>
    <t>Molecular Response of the Brain to Cross-Generational Warming in a Coral Reef Fish</t>
  </si>
  <si>
    <t>10.3389/fmars.2022.784418</t>
  </si>
  <si>
    <t>https://www.scopus.com/inward/record.uri?eid=2-s2.0-85127195691&amp;doi=10.3389%2ffmars.2022.784418&amp;partnerID=40&amp;md5=be8debcd57725bf716f91561f78b55cb</t>
  </si>
  <si>
    <t>2-s2.0-85127195691</t>
  </si>
  <si>
    <t>Beyer H.L.; Kennedy E.V.; Beger M.; Chen C.A.; Cinner J.E.; Darling E.S.; Eakin C.M.; Gates R.D.; Heron S.F.; Knowlton N.; Obura D.O.; Palumbi S.R.; Possingham H.P.; Puotinen M.; Runting R.K.; Skirving W.J.; Spalding M.; Wilson K.A.; Wood S.; Veron J.E.; Hoegh-Guldberg O.</t>
  </si>
  <si>
    <t>Beyer, Hawthorne L. (8615649700); Kennedy, Emma V. (36456877700); Beger, Maria (8530143500); Chen, Chaolun Allen (35232695600); Cinner, Joshua E. (6507148162); Darling, Emily S. (25947394300); Eakin, C. Mark (6602755408); Gates, Ruth D. (7102178009); Heron, Scott F. (7004098794); Knowlton, Nancy (7003849481); Obura, David O. (55932162400); Palumbi, Stephen R. (7004573915); Possingham, Hugh P. (7006846637); Puotinen, Marji (6602768521); Runting, Rebecca K. (50162328700); Skirving, William J. (6601967743); Spalding, Mark (7004584278); Wilson, Kerrie A. (8046846900); Wood, Sally (57204967262); Veron, John E. (7004404317); Hoegh-Guldberg, Ove (26643606100)</t>
  </si>
  <si>
    <t>8615649700; 36456877700; 8530143500; 35232695600; 6507148162; 25947394300; 6602755408; 7102178009; 7004098794; 7003849481; 55932162400; 7004573915; 7006846637; 6602768521; 50162328700; 6601967743; 7004584278; 8046846900; 57204967262; 7004404317; 26643606100</t>
  </si>
  <si>
    <t>Risk-sensitive planning for conserving coral reefs under rapid climate change</t>
  </si>
  <si>
    <t>Conservation Letters</t>
  </si>
  <si>
    <t>e12587</t>
  </si>
  <si>
    <t>10.1111/conl.12587</t>
  </si>
  <si>
    <t>https://www.scopus.com/inward/record.uri?eid=2-s2.0-85057166681&amp;doi=10.1111%2fconl.12587&amp;partnerID=40&amp;md5=dfa2555d280cd1796d11990520ad9b7f</t>
  </si>
  <si>
    <t>2-s2.0-85057166681</t>
  </si>
  <si>
    <t>Bhuiyan M.M.U.; Rahman M.; Naher S.; Shahed Z.H.; Ali M.M.; Islam A.R.M.T.</t>
  </si>
  <si>
    <t>Bhuiyan, Md Mesbah Uddin (58820420300); Rahman, Mahfuzur (58880399600); Naher, Samsun (58820669000); Shahed, Zahid Hasan (58821164100); Ali, Mir Mohammad (57214142357); Islam, Abu Reza Md Towfiqul (57218543677)</t>
  </si>
  <si>
    <t>58820420300; 58880399600; 58820669000; 58821164100; 57214142357; 57218543677</t>
  </si>
  <si>
    <t>Oxygen declination in the coastal ocean over the twenty-first century: Driving forces, trends, and impacts</t>
  </si>
  <si>
    <t>Case Studies in Chemical and Environmental Engineering</t>
  </si>
  <si>
    <t>10.1016/j.cscee.2024.100621</t>
  </si>
  <si>
    <t>https://www.scopus.com/inward/record.uri?eid=2-s2.0-85182643042&amp;doi=10.1016%2fj.cscee.2024.100621&amp;partnerID=40&amp;md5=0d76b26b3a3c72ede2df87281fcfc466</t>
  </si>
  <si>
    <t>2-s2.0-85182643042</t>
  </si>
  <si>
    <t>Bhuyan M.S.; Islam M.N.; Sharif A.S.M.; Islam M.M.; Islam M.S.; Hoq M.E.</t>
  </si>
  <si>
    <t>Bhuyan, Md. Simul (57195960086); Islam, Md. Nazrul (57780919200); Sharif, Abu Sayeed Muhammad (57219414073); Islam, Md. Mohidul (57348718600); Islam, Md. Shafiqul (58085622600); Hoq, Md. Enamul (12140674500)</t>
  </si>
  <si>
    <t>57195960086; 57780919200; 57219414073; 57348718600; 58085622600; 12140674500</t>
  </si>
  <si>
    <t>Seaweed: A Powerful Tool for Climate Change Mitigation That Provides Various Ecological Services</t>
  </si>
  <si>
    <t>Springer Climate</t>
  </si>
  <si>
    <t>10.1007/978-3-030-71950-0_5</t>
  </si>
  <si>
    <t>https://www.scopus.com/inward/record.uri?eid=2-s2.0-85112564959&amp;doi=10.1007%2f978-3-030-71950-0_5&amp;partnerID=40&amp;md5=31a71d8b283041478b5806aafc9db4b4</t>
  </si>
  <si>
    <t>2-s2.0-85112564959</t>
  </si>
  <si>
    <t>Biagi E.; Caroselli E.; Barone M.; Pezzimenti M.; Teixido N.; Soverini M.; Rampelli S.; Turroni S.; Gambi M.C.; Brigidi P.; Goffredo S.; Candela M.</t>
  </si>
  <si>
    <t>Biagi, Elena (57977796000); Caroselli, Erik (23566387700); Barone, Monica (57191173533); Pezzimenti, Martina (57216152959); Teixido, Nuria (11839568800); Soverini, Matteo (57189066234); Rampelli, Simone (55240210700); Turroni, Silvia (16319673700); Gambi, Maria Cristina (7003483154); Brigidi, Patrizia (7003712308); Goffredo, Stefano (6602868489); Candela, Marco (35309555400)</t>
  </si>
  <si>
    <t>57977796000; 23566387700; 57191173533; 57216152959; 11839568800; 57189066234; 55240210700; 16319673700; 7003483154; 7003712308; 6602868489; 35309555400</t>
  </si>
  <si>
    <t>Patterns in microbiome composition differ with ocean acidification in anatomic compartments of the Mediterranean coral Astroides calycularis living at CO2 vents</t>
  </si>
  <si>
    <t>10.1016/j.scitotenv.2020.138048</t>
  </si>
  <si>
    <t>https://www.scopus.com/inward/record.uri?eid=2-s2.0-85082712313&amp;doi=10.1016%2fj.scitotenv.2020.138048&amp;partnerID=40&amp;md5=276ca13552f37779e7ba0651dbe9adb6</t>
  </si>
  <si>
    <t>2-s2.0-85082712313</t>
  </si>
  <si>
    <t>Bianchini A.; Fukushima L.M.; Grillo A.C.; Inagaki K.Y.; Souza J.D.A.; Bechara L.S.; Destri G.; Picolotto V.A.P.; Vidal T.J.; Araújo A.L.D.; Fonseca J.D.S.; Calderon E.N.; Salvi K.P.; Lacerda C.H.F.; Costa P.G.; Mies M.</t>
  </si>
  <si>
    <t>Bianchini, Adalto (7004945547); Fukushima, Letícia May (57852662600); Grillo, Ana Carolina (57220717357); Inagaki, Kelly Yumi (57211678373); Souza, Juliana de Andrade (59271155100); Bechara, Ligia Salgado (58496955800); Destri, Giovanna (57222624033); Picolotto, Vitor André Passos (57343317100); Vidal, Thales Jean (59316863300); Araújo, Alessandra Lopes de (59316863400); Fonseca, Juliana da Silva (57205888368); Calderon, Emiliano Nicolas (55235748400); Salvi, Kely Paula (57222495892); Lacerda, Carlos Henrique Figueiredo (12040356300); Costa, Patrícia Gomes (37101215700); Mies, Miguel (54785026800)</t>
  </si>
  <si>
    <t>7004945547; 57852662600; 57220717357; 57211678373; 59271155100; 58496955800; 57222624033; 57343317100; 59316863300; 59316863400; 57205888368; 55235748400; 57222495892; 12040356300; 37101215700; 54785026800</t>
  </si>
  <si>
    <t>Marine mesocosm system: A reliable tool for testing bioaccumulation and effects of seawater enrichment with dissolved iron in reef organisms</t>
  </si>
  <si>
    <t>MethodsX</t>
  </si>
  <si>
    <t>10.1016/j.mex.2024.102949</t>
  </si>
  <si>
    <t>https://www.scopus.com/inward/record.uri?eid=2-s2.0-85203295388&amp;doi=10.1016%2fj.mex.2024.102949&amp;partnerID=40&amp;md5=f81317db8a60da19a3cbefd93140bac9</t>
  </si>
  <si>
    <t>2-s2.0-85203295388</t>
  </si>
  <si>
    <t>Bielmyer-Fraser G.K.; Patel P.; Capo T.; Grosell M.</t>
  </si>
  <si>
    <t>Bielmyer-Fraser, Gretchen K. (56449173100); Patel, Pratikumar (36059960400); Capo, Tom (6602835167); Grosell, Martin (7003437934)</t>
  </si>
  <si>
    <t>56449173100; 36059960400; 6602835167; 7003437934</t>
  </si>
  <si>
    <t>Physiological responses of corals to ocean acidification and copper exposure</t>
  </si>
  <si>
    <t>10.1016/j.marpolbul.2018.06.048</t>
  </si>
  <si>
    <t>https://www.scopus.com/inward/record.uri?eid=2-s2.0-85048726560&amp;doi=10.1016%2fj.marpolbul.2018.06.048&amp;partnerID=40&amp;md5=bea479f6e06ff4019469228edc24bc28</t>
  </si>
  <si>
    <t>2-s2.0-85048726560</t>
  </si>
  <si>
    <t>Bijma J.; Pörtner H.-O.; Yesson C.; Rogers A.D.</t>
  </si>
  <si>
    <t>Bijma, Jelle (55910025100); Pörtner, Hans-O. (7006494177); Yesson, Chris (8853289200); Rogers, Alex D. (7402815969)</t>
  </si>
  <si>
    <t>55910025100; 7006494177; 8853289200; 7402815969</t>
  </si>
  <si>
    <t>Climate change and the oceans - What does the future hold?</t>
  </si>
  <si>
    <t>10.1016/j.marpolbul.2013.07.022</t>
  </si>
  <si>
    <t>https://www.scopus.com/inward/record.uri?eid=2-s2.0-84884282173&amp;doi=10.1016%2fj.marpolbul.2013.07.022&amp;partnerID=40&amp;md5=2c29bc2dd6e90ea38771eaf65c3b9b9d</t>
  </si>
  <si>
    <t>2-s2.0-84884282173</t>
  </si>
  <si>
    <t>Birkeland C.</t>
  </si>
  <si>
    <t>Birkeland, Charles (6602727299)</t>
  </si>
  <si>
    <t>Global status of coral reefs: In combination, disturbances and stressors become ratchets</t>
  </si>
  <si>
    <t>World Seas: An Environmental Evaluation Volume III: Ecological Issues and Environmental Impacts</t>
  </si>
  <si>
    <t>10.1016/B978-0-12-805052-1.00002-4</t>
  </si>
  <si>
    <t>https://www.scopus.com/inward/record.uri?eid=2-s2.0-85070733807&amp;doi=10.1016%2fB978-0-12-805052-1.00002-4&amp;partnerID=40&amp;md5=e19701d55bda2916fb8031637f00160e</t>
  </si>
  <si>
    <t>2-s2.0-85070733807</t>
  </si>
  <si>
    <t>Bisanti L.; La Corte C.; Dara M.; Bertini F.; Parisi M.G.; Chemello R.; Cammarata M.; Parrinello D.</t>
  </si>
  <si>
    <t>Bisanti, L. (57435052700); La Corte, C. (57219188140); Dara, M. (57208817807); Bertini, F. (57911535800); Parisi, M.G. (57189514201); Chemello, R. (6603179323); Cammarata, M. (35588317400); Parrinello, D. (6507828633)</t>
  </si>
  <si>
    <t>57435052700; 57219188140; 57208817807; 57911535800; 57189514201; 6603179323; 35588317400; 6507828633</t>
  </si>
  <si>
    <t>Global warming-related response after bacterial challenge in Astroides calycularis, a Mediterranean thermophilic coral</t>
  </si>
  <si>
    <t>10.1038/s41598-024-58652-0</t>
  </si>
  <si>
    <t>https://www.scopus.com/inward/record.uri?eid=2-s2.0-85190161812&amp;doi=10.1038%2fs41598-024-58652-0&amp;partnerID=40&amp;md5=cecdd0b4072876d3f163de9c7ea75aba</t>
  </si>
  <si>
    <t>2-s2.0-85190161812</t>
  </si>
  <si>
    <t>Bisanti L.; Visconti G.; Toccaceli M.; Bono A.; Chemello R.</t>
  </si>
  <si>
    <t>Bisanti, Luca (57435052700); Visconti, Giulia (50263271100); Toccaceli, Marco (10239740300); Bono, Antonino (58112472600); Chemello, Renato (6603179323)</t>
  </si>
  <si>
    <t>57435052700; 50263271100; 10239740300; 58112472600; 6603179323</t>
  </si>
  <si>
    <t>Marine strategy framework for detecting mass mortality: From local surveys to monitoring improvements in the coralligenous habitat</t>
  </si>
  <si>
    <t>10.1016/j.rsma.2023.102875</t>
  </si>
  <si>
    <t>https://www.scopus.com/inward/record.uri?eid=2-s2.0-85148577086&amp;doi=10.1016%2fj.rsma.2023.102875&amp;partnerID=40&amp;md5=c985a191e77201003068ad083c663a78</t>
  </si>
  <si>
    <t>2-s2.0-85148577086</t>
  </si>
  <si>
    <t>Biscéré T.; Lorrain A.; Rodolfo-Metalpa R.; Gilbert A.; Wright A.; Devissi C.; Peignon C.; Farman R.; Duvieilbourg E.; Payri C.; Houlbrèque F.</t>
  </si>
  <si>
    <t>Biscéré, T. (56623015500); Lorrain, A. (6602371856); Rodolfo-Metalpa, R. (11940588800); Gilbert, A. (9737594600); Wright, A. (57043954700); Devissi, C. (57194430103); Peignon, C. (23668712300); Farman, R. (35182839700); Duvieilbourg, E. (37101392300); Payri, C. (6701852823); Houlbrèque, F. (14050226700)</t>
  </si>
  <si>
    <t>56623015500; 6602371856; 11940588800; 9737594600; 57043954700; 57194430103; 23668712300; 35182839700; 37101392300; 6701852823; 14050226700</t>
  </si>
  <si>
    <t>Nickel and ocean warming affect scleractinian coral growth</t>
  </si>
  <si>
    <t>10.1016/j.marpolbul.2017.05.025</t>
  </si>
  <si>
    <t>https://www.scopus.com/inward/record.uri?eid=2-s2.0-85020061903&amp;doi=10.1016%2fj.marpolbul.2017.05.025&amp;partnerID=40&amp;md5=ccc60ff4d8f0ca4d1983e65d1ed1e1c6</t>
  </si>
  <si>
    <t>2-s2.0-85020061903</t>
  </si>
  <si>
    <t>Biscéré T.; Zampighi M.; Lorrain A.; Jurriaans S.; Foggo A.; Houlbrèque F.; Rodolfo-Metalpa R.</t>
  </si>
  <si>
    <t>Biscéré, T. (56623015500); Zampighi, M. (57194344973); Lorrain, A. (6602371856); Jurriaans, S. (57197837584); Foggo, A. (6602145321); Houlbrèque, F. (14050226700); Rodolfo-Metalpa, R. (11940588800)</t>
  </si>
  <si>
    <t>56623015500; 57194344973; 6602371856; 57197837584; 6602145321; 14050226700; 11940588800</t>
  </si>
  <si>
    <t>High pCO2 promotes coral primary production</t>
  </si>
  <si>
    <t>10.1098/rsbl.2018.0777</t>
  </si>
  <si>
    <t>https://www.scopus.com/inward/record.uri?eid=2-s2.0-85070259188&amp;doi=10.1098%2frsbl.2018.0777&amp;partnerID=40&amp;md5=2654396ac06e91d49a85b03d2ff64290</t>
  </si>
  <si>
    <t>2-s2.0-85070259188</t>
  </si>
  <si>
    <t>Blackwood J.C.; Okasaki C.; Archer A.; Matt E.W.; Sherman E.; Montovan K.</t>
  </si>
  <si>
    <t>Blackwood, Julie C. (35221242000); Okasaki, Colin (57200504176); Archer, Andre (57534812900); Matt, Eliza W. (57197754763); Sherman, Elizabeth (7005978940); Montovan, Kathryn (55880536000)</t>
  </si>
  <si>
    <t>35221242000; 57200504176; 57534812900; 57197754763; 7005978940; 55880536000</t>
  </si>
  <si>
    <t>Modeling alternative stable states in Caribbean coral reefs</t>
  </si>
  <si>
    <t>Natural Resource Modeling</t>
  </si>
  <si>
    <t>e12157</t>
  </si>
  <si>
    <t>10.1111/nrm.12157</t>
  </si>
  <si>
    <t>https://www.scopus.com/inward/record.uri?eid=2-s2.0-85041425004&amp;doi=10.1111%2fnrm.12157&amp;partnerID=40&amp;md5=f3cb96ee102c716b3ffeca64464937b5</t>
  </si>
  <si>
    <t>2-s2.0-85041425004</t>
  </si>
  <si>
    <t>Bland L.M.; Regan T.J.; Dinh M.N.; Ferrari R.; Keith D.A.; Lester R.; Mouillot D.; Murray N.J.; Nguyen H.A.; Nicholson E.</t>
  </si>
  <si>
    <t>Bland, Lucie M. (55213540900); Regan, Tracey J. (7102850805); Dinh, Minh Ngoc (56722749600); Ferrari, Renata (56320859000); Keith, David A. (7102144937); Lester, Rebecca (15044902300); Mouillot, David (59264397500); Murray, Nicholas J. (55516662500); Nguyen, Hoang Anh (56654647600); Nicholson, Emily (14018465400)</t>
  </si>
  <si>
    <t>55213540900; 7102850805; 56722749600; 56320859000; 7102144937; 15044902300; 59264397500; 55516662500; 56654647600; 14018465400</t>
  </si>
  <si>
    <t>Using multiple lines of evidence to assess the risk of ecosystem collapse</t>
  </si>
  <si>
    <t>10.1098/rspb.2017.0660</t>
  </si>
  <si>
    <t>https://www.scopus.com/inward/record.uri?eid=2-s2.0-85029859799&amp;doi=10.1098%2frspb.2017.0660&amp;partnerID=40&amp;md5=82b74cd8ba4cd5dd3b14a64949107421</t>
  </si>
  <si>
    <t>2-s2.0-85029859799</t>
  </si>
  <si>
    <t>Blanquer A.; Uriz M.J.; Cebrian E.; Galand P.E.</t>
  </si>
  <si>
    <t>Blanquer, Andrea (55944501900); Uriz, Maria J. (7004797076); Cebrian, Emma (56055750300); Galand, Pierre E. (7006606172)</t>
  </si>
  <si>
    <t>55944501900; 7004797076; 56055750300; 7006606172</t>
  </si>
  <si>
    <t>Snapshot of a bacterial microbiome shift during the early symptoms of a massive sponge die-offin the western Mediterranean</t>
  </si>
  <si>
    <t>10.3389/fmicb.2016.00752</t>
  </si>
  <si>
    <t>https://www.scopus.com/inward/record.uri?eid=2-s2.0-84973481526&amp;doi=10.3389%2ffmicb.2016.00752&amp;partnerID=40&amp;md5=916c0accb2198777c72481bd8323773d</t>
  </si>
  <si>
    <t>2-s2.0-84973481526</t>
  </si>
  <si>
    <t>Bleuel J.; Pennino M.G.; Longo G.O.</t>
  </si>
  <si>
    <t>Bleuel, Jessica (57226513944); Pennino, Maria Grazia (40762087900); Longo, Guilherme O. (54979475700)</t>
  </si>
  <si>
    <t>57226513944; 40762087900; 54979475700</t>
  </si>
  <si>
    <t>Coral distribution and bleaching vulnerability areas in Southwestern Atlantic under ocean warming</t>
  </si>
  <si>
    <t>Scientific reports</t>
  </si>
  <si>
    <t>10.1038/s41598-021-92202-2</t>
  </si>
  <si>
    <t>https://www.scopus.com/inward/record.uri?eid=2-s2.0-85111785807&amp;doi=10.1038%2fs41598-021-92202-2&amp;partnerID=40&amp;md5=194229f849f69b846804c721b3ce519f</t>
  </si>
  <si>
    <t>2-s2.0-85111785807</t>
  </si>
  <si>
    <t>Boch C.A.; Devogelaere A.; Burton E.; King C.; Lord J.; Lovera C.; Litvin S.Y.; Kuhnz L.; Barry J.P.</t>
  </si>
  <si>
    <t>Boch, Charles A. (24477443200); Devogelaere, Andrew (8572359300); Burton, Erica (7102684484); King, Chad (57200308672); Lord, Joshua (43461730400); Lovera, Christopher (6507638447); Litvin, Steven Y. (7003428713); Kuhnz, Linda (9244751100); Barry, James P. (7402082701)</t>
  </si>
  <si>
    <t>24477443200; 8572359300; 7102684484; 57200308672; 43461730400; 6507638447; 7003428713; 9244751100; 7402082701</t>
  </si>
  <si>
    <t>Coral translocation as a method to restore impacted deep-sea coral communities</t>
  </si>
  <si>
    <t>AUG</t>
  </si>
  <si>
    <t>10.3389/fmars.2019.00540</t>
  </si>
  <si>
    <t>https://www.scopus.com/inward/record.uri?eid=2-s2.0-85071718079&amp;doi=10.3389%2ffmars.2019.00540&amp;partnerID=40&amp;md5=ea1f6b7ec2a0ebe6984849aedcabf7a8</t>
  </si>
  <si>
    <t>2-s2.0-85071718079</t>
  </si>
  <si>
    <t>Bolden I.W.; Sachs J.P.; Gagnon A.C.</t>
  </si>
  <si>
    <t>Bolden, Isaiah W. (57202001965); Sachs, Julian P. (7101926136); Gagnon, Alexander C. (7006959996)</t>
  </si>
  <si>
    <t>57202001965; 7101926136; 7006959996</t>
  </si>
  <si>
    <t>Geochemical evidence of temporal ecosystem photosynthetic plasticity within a pristine coral atoll</t>
  </si>
  <si>
    <t>10.1007/s00338-024-02493-w</t>
  </si>
  <si>
    <t>https://www.scopus.com/inward/record.uri?eid=2-s2.0-85190824648&amp;doi=10.1007%2fs00338-024-02493-w&amp;partnerID=40&amp;md5=7e085a755172db441a7cb07f184f9487</t>
  </si>
  <si>
    <t>Note</t>
  </si>
  <si>
    <t>2-s2.0-85190824648</t>
  </si>
  <si>
    <t>Temporally-variable productivity quotients on a coral atoll: Implications for estimates of reef metabolism</t>
  </si>
  <si>
    <t>Marine Chemistry</t>
  </si>
  <si>
    <t>10.1016/j.marchem.2019.103707</t>
  </si>
  <si>
    <t>https://www.scopus.com/inward/record.uri?eid=2-s2.0-85074425162&amp;doi=10.1016%2fj.marchem.2019.103707&amp;partnerID=40&amp;md5=20398c94daf9d5f2cc7d89e44ec5da20</t>
  </si>
  <si>
    <t>2-s2.0-85074425162</t>
  </si>
  <si>
    <t>Bond P.</t>
  </si>
  <si>
    <t>Bond, Patrick (18633493700)</t>
  </si>
  <si>
    <t>Blue Economy threats, contradictions and resistances seen from South Africa</t>
  </si>
  <si>
    <t>Journal of Political Ecology</t>
  </si>
  <si>
    <t>10.2458/v26i1.23504</t>
  </si>
  <si>
    <t>https://www.scopus.com/inward/record.uri?eid=2-s2.0-85077713316&amp;doi=10.2458%2fv26i1.23504&amp;partnerID=40&amp;md5=1e0d4fa36e97282c6089f2af167bbf0d</t>
  </si>
  <si>
    <t>2-s2.0-85077713316</t>
  </si>
  <si>
    <t>Bonzi L.C.; Donelson J.M.; Spinks R.K.; Munday P.L.; Ravasi T.; Schunter C.</t>
  </si>
  <si>
    <t>Bonzi, L.C. (57224422829); Donelson, J.M. (24279712700); Spinks, R.K. (57190664702); Munday, P.L. (7005838893); Ravasi, T. (6603069555); Schunter, C. (37050183800)</t>
  </si>
  <si>
    <t>57224422829; 24279712700; 57190664702; 7005838893; 6603069555; 37050183800</t>
  </si>
  <si>
    <t>Matching maternal and paternal experiences underpin molecular thermal acclimation</t>
  </si>
  <si>
    <t>10.1111/mec.17328</t>
  </si>
  <si>
    <t>https://www.scopus.com/inward/record.uri?eid=2-s2.0-85189138957&amp;doi=10.1111%2fmec.17328&amp;partnerID=40&amp;md5=bc77923c1b471ba4432e35c37722d61e</t>
  </si>
  <si>
    <t>2-s2.0-85189138957</t>
  </si>
  <si>
    <t>Bonzi L.C.; Spinks R.K.; Donelson J.M.; Munday P.L.; Ravasi T.; Schunter C.</t>
  </si>
  <si>
    <t>Bonzi, L.C. (57224422829); Spinks, R.K. (57190664702); Donelson, J.M. (24279712700); Munday, P.L. (7005838893); Ravasi, T. (6603069555); Schunter, C. (37050183800)</t>
  </si>
  <si>
    <t>57224422829; 57190664702; 24279712700; 7005838893; 6603069555; 37050183800</t>
  </si>
  <si>
    <t>Timing-specific parental effects of ocean warming in a coral reef fish</t>
  </si>
  <si>
    <t>10.1098/rspb.2023.2207</t>
  </si>
  <si>
    <t>https://www.scopus.com/inward/record.uri?eid=2-s2.0-85194501026&amp;doi=10.1098%2frspb.2023.2207&amp;partnerID=40&amp;md5=38f575018f5e1b9a7d620201d630cda4</t>
  </si>
  <si>
    <t>2-s2.0-85194501026</t>
  </si>
  <si>
    <t>Bosch N.E.; McLean M.; Zarco-Perello S.; Bennett S.; Stuart-Smith R.D.; Vergés A.; Pessarrodona A.; Tuya F.; Langlois T.; Spencer C.; Bell S.; Saunders B.J.; Harvey E.S.; Wernberg T.</t>
  </si>
  <si>
    <t>Bosch, Nestor E. (57194421173); McLean, Matthew (57204715546); Zarco-Perello, Salvador (56009047300); Bennett, Scott (36092571600); Stuart-Smith, Rick D. (6507368501); Vergés, Adriana (16048486200); Pessarrodona, Albert (57192074335); Tuya, Fernando (6603608107); Langlois, Tim (56258294000); Spencer, Claude (57410302600); Bell, Sahira (57207951858); Saunders, Benjamin J. (55750339100); Harvey, Euan S. (7103155088); Wernberg, Thomas (8657683700)</t>
  </si>
  <si>
    <t>57194421173; 57204715546; 56009047300; 36092571600; 6507368501; 16048486200; 57192074335; 6603608107; 56258294000; 57410302600; 57207951858; 55750339100; 7103155088; 8657683700</t>
  </si>
  <si>
    <t>Persistent thermally driven shift in the functional trait structure of herbivorous fishes: Evidence of top-down control on the rebound potential of temperate seaweed forests?</t>
  </si>
  <si>
    <t>10.1111/gcb.16070</t>
  </si>
  <si>
    <t>https://www.scopus.com/inward/record.uri?eid=2-s2.0-85122736572&amp;doi=10.1111%2fgcb.16070&amp;partnerID=40&amp;md5=f816404b42b56ab597b9491ea85801c9</t>
  </si>
  <si>
    <t>2-s2.0-85122736572</t>
  </si>
  <si>
    <t>Bove C.B.; Davies S.W.; Ries J.B.; Umbanhowar J.; Thomasson B.C.; Farquhar E.B.; McCoppin J.A.; Castillo K.D.</t>
  </si>
  <si>
    <t>Bove, Colleen B. (57204731040); Davies, Sarah W. (35233057500); Ries, Justin B. (7006449529); Umbanhowar, James (6506808667); Thomasson, Bailey C. (57226832861); Farquhar, Elizabeth B. (57226831057); McCoppin, Jess A. (57226826073); Castillo, Karl D. (9736973000)</t>
  </si>
  <si>
    <t>57204731040; 35233057500; 7006449529; 6506808667; 57226832861; 57226831057; 57226826073; 9736973000</t>
  </si>
  <si>
    <t>Global change differentially modulates Caribbean coral physiology</t>
  </si>
  <si>
    <t>e0273897</t>
  </si>
  <si>
    <t>10.1371/journal.pone.0273897</t>
  </si>
  <si>
    <t>https://www.scopus.com/inward/record.uri?eid=2-s2.0-85137166129&amp;doi=10.1371%2fjournal.pone.0273897&amp;partnerID=40&amp;md5=3f64310ab635ab2cc598ba7dc9d59aa6</t>
  </si>
  <si>
    <t>2-s2.0-85137166129</t>
  </si>
  <si>
    <t>Bove C.B.; Greene K.; Sugierski S.; Kriefall N.G.; Huzar A.K.; Hughes A.M.; Sharp K.; Fogarty N.D.; Davies S.W.</t>
  </si>
  <si>
    <t>Bove, Colleen B. (57204731040); Greene, Katharine (57954283300); Sugierski, Sharla (57954283400); Kriefall, Nicola G. (57203760157); Huzar, Alexa K. (57953818300); Hughes, Annabel M. (57954751500); Sharp, Koty (15830300700); Fogarty, Nicole D. (13204387600); Davies, Sarah W. (35233057500)</t>
  </si>
  <si>
    <t>57204731040; 57954283300; 57954283400; 57203760157; 57953818300; 57954751500; 15830300700; 13204387600; 35233057500</t>
  </si>
  <si>
    <t>Exposure to global change and microplastics elicits an immune response in an endangered coral</t>
  </si>
  <si>
    <t>10.3389/fmars.2022.1037130</t>
  </si>
  <si>
    <t>https://www.scopus.com/inward/record.uri?eid=2-s2.0-85146900218&amp;doi=10.3389%2ffmars.2022.1037130&amp;partnerID=40&amp;md5=aaaa73cd2d6919bc4b4fcb1553cfe387</t>
  </si>
  <si>
    <t>2-s2.0-85146900218</t>
  </si>
  <si>
    <t>Bove C.B.; Ries J.B.; Davies S.W.; Westfield I.T.; Umbanhowar J.; Castillo K.D.</t>
  </si>
  <si>
    <t>Bove, Colleen B. (57204731040); Ries, Justin B. (7006449529); Davies, Sarah W. (35233057500); Westfield, Isaac T. (55596026900); Umbanhowar, James (6506808667); Castillo, Karl D. (9736973000)</t>
  </si>
  <si>
    <t>57204731040; 7006449529; 35233057500; 55596026900; 6506808667; 9736973000</t>
  </si>
  <si>
    <t>Common Caribbean corals exhibit highly variable responses to future acidification and warming</t>
  </si>
  <si>
    <t>10.1098/rspb.2018.2840</t>
  </si>
  <si>
    <t>https://www.scopus.com/inward/record.uri?eid=2-s2.0-85064190503&amp;doi=10.1098%2frspb.2018.2840&amp;partnerID=40&amp;md5=5ff04067dbdf0f98faa128f2fb5cd0e4</t>
  </si>
  <si>
    <t>2-s2.0-85064190503</t>
  </si>
  <si>
    <t>O2, pH, light and dark</t>
  </si>
  <si>
    <t>Bove C.B.; Whitehead R.F.; Szmant A.M.</t>
  </si>
  <si>
    <t>Bove, Colleen B. (57204731040); Whitehead, Robert F. (7201689434); Szmant, Alina M. (6701729127)</t>
  </si>
  <si>
    <t>57204731040; 7201689434; 6701729127</t>
  </si>
  <si>
    <t>Responses of coral gastrovascular cavity pH during light and dark incubations to reduced seawater pH suggest species-specific responses to the effects of ocean acidification on calcification</t>
  </si>
  <si>
    <t>10.1007/s00338-020-01995-7</t>
  </si>
  <si>
    <t>https://www.scopus.com/inward/record.uri?eid=2-s2.0-85090067944&amp;doi=10.1007%2fs00338-020-01995-7&amp;partnerID=40&amp;md5=a9bf92670a4d34ca1dc3e160d7ecb4fa</t>
  </si>
  <si>
    <t>2-s2.0-85090067944</t>
  </si>
  <si>
    <t>Boyd I.; Hanson N.; Tynan C.T.</t>
  </si>
  <si>
    <t>Boyd, I. (55982305400); Hanson, N. (36188105300); Tynan, C.T. (8306803800)</t>
  </si>
  <si>
    <t>55982305400; 36188105300; 8306803800</t>
  </si>
  <si>
    <t>Effects of climate change on marine mammals</t>
  </si>
  <si>
    <t>Encyclopedia of Ocean Sciences</t>
  </si>
  <si>
    <t>10.1016/B978-0-12-409548-9.11627-6</t>
  </si>
  <si>
    <t>https://www.scopus.com/inward/record.uri?eid=2-s2.0-85079083487&amp;doi=10.1016%2fB978-0-12-409548-9.11627-6&amp;partnerID=40&amp;md5=7cca29e5319e064290ebd012ab347833</t>
  </si>
  <si>
    <t>2-s2.0-85079083487</t>
  </si>
  <si>
    <t>Brachert T.C.; Corrège T.; Reuter M.; Wrozyna C.; Londeix L.; Spreter P.; Perrin C.</t>
  </si>
  <si>
    <t>Brachert, Thomas C. (6701453047); Corrège, Thierry (6701313057); Reuter, Markus (25652086700); Wrozyna, Claudia (26030160900); Londeix, Laurent (6603327039); Spreter, Philipp (57216126425); Perrin, Christine (56224681700)</t>
  </si>
  <si>
    <t>6701453047; 6701313057; 25652086700; 26030160900; 6603327039; 57216126425; 56224681700</t>
  </si>
  <si>
    <t>An assessment of reef coral calcification over the late Cenozoic</t>
  </si>
  <si>
    <t>Earth-Science Reviews</t>
  </si>
  <si>
    <t>10.1016/j.earscirev.2020.103154</t>
  </si>
  <si>
    <t>https://www.scopus.com/inward/record.uri?eid=2-s2.0-85082573957&amp;doi=10.1016%2fj.earscirev.2020.103154&amp;partnerID=40&amp;md5=d5c81d7a7e0e5617d1f98a9e54a93df2</t>
  </si>
  <si>
    <t>2-s2.0-85082573957</t>
  </si>
  <si>
    <t>Brachert T.C.; Reuter M.; Krüger S.; Klaus J.S.; Helmle K.; Lough J.M.</t>
  </si>
  <si>
    <t>Brachert, Thomas C. (6701453047); Reuter, Markus (25652086700); Krüger, Stefan (56286758000); Klaus, James S. (56268192700); Helmle, Kevin (13404060600); Lough, Janice M. (35554202800)</t>
  </si>
  <si>
    <t>6701453047; 25652086700; 56286758000; 56268192700; 13404060600; 35554202800</t>
  </si>
  <si>
    <t>Low Florida coral calcification rates in the Plio-Pleistocene</t>
  </si>
  <si>
    <t>10.5194/bg-13-4513-2016</t>
  </si>
  <si>
    <t>https://www.scopus.com/inward/record.uri?eid=2-s2.0-84982104020&amp;doi=10.5194%2fbg-13-4513-2016&amp;partnerID=40&amp;md5=c3f4e20d15275c9f15ab663b735cd942</t>
  </si>
  <si>
    <t>2-s2.0-84982104020</t>
  </si>
  <si>
    <t>Good amount of suggested further reading</t>
  </si>
  <si>
    <t>Brasier M.J.; Barnes D.; Bax N.; Brandt A.; Christianson A.B.; Constable A.J.; Downey R.; Figuerola B.; Griffiths H.; Gutt J.; Lockhart S.; Morley S.A.; Post A.L.; Van de Putte A.; Saeedi H.; Stark J.S.; Sumner M.; Waller C.L.</t>
  </si>
  <si>
    <t>Brasier, Madeleine J. (57191901575); Barnes, David (7401586132); Bax, Narissa (57214709976); Brandt, Angelika (55973500400); Christianson, Anne B. (57224162995); Constable, Andrew J. (7006372744); Downey, Rachel (55320896100); Figuerola, Blanca (37077020000); Griffiths, Huw (35322515200); Gutt, Julian (57202564793); Lockhart, Susanne (7004708326); Morley, Simon A. (56181738100); Post, Alexandra L. (22036538300); Van de Putte, Anton (6504658325); Saeedi, Hanieh (36126707000); Stark, Jonathan S. (55143120500); Sumner, Michael (7101690373); Waller, Catherine L. (14046397200)</t>
  </si>
  <si>
    <t>57191901575; 7401586132; 57214709976; 55973500400; 57224162995; 7006372744; 55320896100; 37077020000; 35322515200; 57202564793; 7004708326; 56181738100; 22036538300; 6504658325; 36126707000; 55143120500; 7101690373; 14046397200</t>
  </si>
  <si>
    <t>Responses of Southern Ocean Seafloor Habitats and Communities to Global and Local Drivers of Change</t>
  </si>
  <si>
    <t>10.3389/fmars.2021.622721</t>
  </si>
  <si>
    <t>https://www.scopus.com/inward/record.uri?eid=2-s2.0-85102026910&amp;doi=10.3389%2ffmars.2021.622721&amp;partnerID=40&amp;md5=64b4ea17d241d60bb38c37881a883aad</t>
  </si>
  <si>
    <t>2-s2.0-85102026910</t>
  </si>
  <si>
    <t>Briggs E.M.; De Carlo E.H.; Sabine C.L.; Howins N.M.; Martz T.R.</t>
  </si>
  <si>
    <t>Briggs, Ellen M. (57190585635); De Carlo, Eric Heinen (7004040319); Sabine, Christopher L. (7004466957); Howins, Noah M. (57208663089); Martz, Todd R. (6504028046)</t>
  </si>
  <si>
    <t>57190585635; 7004040319; 7004466957; 57208663089; 6504028046</t>
  </si>
  <si>
    <t>Autonomous Ion-Sensitive Field Effect Transistor-Based Total Alkalinity and pH Measurements on a Barrier Reef of Kā ne'ohe Bay</t>
  </si>
  <si>
    <t>10.1021/acsearthspacechem.9b00274</t>
  </si>
  <si>
    <t>https://www.scopus.com/inward/record.uri?eid=2-s2.0-85080959203&amp;doi=10.1021%2facsearthspacechem.9b00274&amp;partnerID=40&amp;md5=b6186ca4a80ada95e00c76ba5f3d190e</t>
  </si>
  <si>
    <t>2-s2.0-85080959203</t>
  </si>
  <si>
    <t>Briggs N.D.; Page C.A.; Giuliano C.; Alessi C.; Hoogenboom M.; Bay L.K.; Randall C.J.</t>
  </si>
  <si>
    <t>Briggs, Nico D. (58646888900); Page, Cathie A. (57222253912); Giuliano, Christine (57211245967); Alessi, Cinzia (56100644600); Hoogenboom, Mia (8262939100); Bay, Line K. (7004687149); Randall, Carly J. (35311813400)</t>
  </si>
  <si>
    <t>58646888900; 57222253912; 57211245967; 56100644600; 8262939100; 7004687149; 35311813400</t>
  </si>
  <si>
    <t>Dissecting coral recovery: bleaching reduces reproductive output in Acropora millepora</t>
  </si>
  <si>
    <t>10.1007/s00338-024-02483-y</t>
  </si>
  <si>
    <t>https://www.scopus.com/inward/record.uri?eid=2-s2.0-85188081214&amp;doi=10.1007%2fs00338-024-02483-y&amp;partnerID=40&amp;md5=830482fb03f189d05a32f54abcf9058d</t>
  </si>
  <si>
    <t>2-s2.0-85188081214</t>
  </si>
  <si>
    <t>Brooks W.R.; Rudd M.E.; Cheng S.H.; Silliman B.R.; Gill D.A.; Ahmadia G.N.; Andradi-Brown D.A.; Glew L.; Campbell L.M.</t>
  </si>
  <si>
    <t>Brooks, Willa R. (57216874149); Rudd, Morgan E. (57216874018); Cheng, Samantha H. (55770119800); Silliman, Brian R. (6701473658); Gill, David A. (56900570600); Ahmadia, Gabby N. (55191372800); Andradi-Brown, Dominic A. (57008307000); Glew, Louise (18037163200); Campbell, Lisa M. (35298771200)</t>
  </si>
  <si>
    <t>57216874149; 57216874018; 55770119800; 6701473658; 56900570600; 55191372800; 57008307000; 18037163200; 35298771200</t>
  </si>
  <si>
    <t>Social and ecological outcomes of conservation interventions in tropical coastal marine ecosystems: A systematic map protocol</t>
  </si>
  <si>
    <t>Environmental Evidence</t>
  </si>
  <si>
    <t>10.1186/s13750-020-00193-w</t>
  </si>
  <si>
    <t>https://www.scopus.com/inward/record.uri?eid=2-s2.0-85085109013&amp;doi=10.1186%2fs13750-020-00193-w&amp;partnerID=40&amp;md5=104cf077c91c405396a4553c8905e445</t>
  </si>
  <si>
    <t>2-s2.0-85085109013</t>
  </si>
  <si>
    <t>Brown K.T.; Genin A.; Mello-Athayde M.A.; Bergstrom E.; Campili A.; Chai A.; Dove S.G.; Ho M.; Rowell D.; Sampayo E.M.; Radice V.Z.</t>
  </si>
  <si>
    <t>Brown, Kristen T. (57190889700); Genin, Amatzia (55859573100); Mello-Athayde, Matheus A. (55893744100); Bergstrom, Ellie (56459814200); Campili, Adriana (58777651400); Chai, Aaron (36655456100); Dove, Sophie G. (7005822223); Ho, Maureen (59269498300); Rowell, Devin (57555385100); Sampayo, Eugenia M. (21733445400); Radice, Veronica Z. (57205043438)</t>
  </si>
  <si>
    <t>57190889700; 55859573100; 55893744100; 56459814200; 58777651400; 36655456100; 7005822223; 59269498300; 57555385100; 21733445400; 57205043438</t>
  </si>
  <si>
    <t>Marine heatwaves modulate the genotypic and physiological responses of reef-building corals to subsequent heat stress</t>
  </si>
  <si>
    <t>e10798</t>
  </si>
  <si>
    <t>10.1002/ece3.10798</t>
  </si>
  <si>
    <t>https://www.scopus.com/inward/record.uri?eid=2-s2.0-85180519454&amp;doi=10.1002%2fece3.10798&amp;partnerID=40&amp;md5=aa84dca525cbda2ed0b7731d6da79a6d</t>
  </si>
  <si>
    <t>2-s2.0-85180519454</t>
  </si>
  <si>
    <t>Brown K.T.; Lenz E.A.; Glass B.H.; Kruse E.; McClintock R.; Drury C.; Nelson C.E.; Putnam H.M.; Barott K.L.</t>
  </si>
  <si>
    <t>Brown, Kristen T. (57190889700); Lenz, Elizabeth A. (54389516900); Glass, Benjamin H. (57531835800); Kruse, Elisa (57190396642); McClintock, Rayna (58538367300); Drury, Crawford (36598092300); Nelson, Craig E. (35318480600); Putnam, Hollie M. (25621868600); Barott, Katie L. (25921654400)</t>
  </si>
  <si>
    <t>57190889700; 54389516900; 57531835800; 57190396642; 58538367300; 36598092300; 35318480600; 25621868600; 25921654400</t>
  </si>
  <si>
    <t>Divergent bleaching and recovery trajectories in reef-building corals following a decade of successive marine heatwaves</t>
  </si>
  <si>
    <t>e2312104120</t>
  </si>
  <si>
    <t>10.1073/pnas.2312104120</t>
  </si>
  <si>
    <t>https://www.scopus.com/inward/record.uri?eid=2-s2.0-85180385104&amp;doi=10.1073%2fpnas.2312104120&amp;partnerID=40&amp;md5=58aae9dac531a45cffddc54057e759ba</t>
  </si>
  <si>
    <t>2-s2.0-85180385104</t>
  </si>
  <si>
    <t>Brown K.T.; Mello-Athayde M.A.; Sampayo E.M.; Chai A.; Dove S.; Barott K.L.</t>
  </si>
  <si>
    <t>Brown, Kristen T. (57190889700); Mello-Athayde, Matheus A. (55893744100); Sampayo, Eugenia M. (21733445400); Chai, Aaron (36655456100); Dove, Sophie (7005822223); Barott, Katie L. (25921654400)</t>
  </si>
  <si>
    <t>57190889700; 55893744100; 21733445400; 36655456100; 7005822223; 25921654400</t>
  </si>
  <si>
    <t>Environmental memory gained from exposure to extreme pCO2variability promotes coral cellular acid-base homeostasis</t>
  </si>
  <si>
    <t>10.1098/rspb.2022.0941</t>
  </si>
  <si>
    <t>https://www.scopus.com/inward/record.uri?eid=2-s2.0-85137792281&amp;doi=10.1098%2frspb.2022.0941&amp;partnerID=40&amp;md5=519ef29dfcb4031310093da493a8f457</t>
  </si>
  <si>
    <t>2-s2.0-85137792281</t>
  </si>
  <si>
    <t>Brown S.C.; Mellin C.; García Molinos J.; Lorenzen E.D.; Fordham D.A.</t>
  </si>
  <si>
    <t>Brown, Stuart C. (57199191975); Mellin, Camille (24598228500); García Molinos, Jorge (35336290000); Lorenzen, Eline D. (57216600413); Fordham, Damien A. (14632151800)</t>
  </si>
  <si>
    <t>57199191975; 24598228500; 35336290000; 57216600413; 14632151800</t>
  </si>
  <si>
    <t>Faster ocean warming threatens richest areas of marine biodiversity</t>
  </si>
  <si>
    <t>10.1111/gcb.16328</t>
  </si>
  <si>
    <t>https://www.scopus.com/inward/record.uri?eid=2-s2.0-85134019661&amp;doi=10.1111%2fgcb.16328&amp;partnerID=40&amp;md5=da3e96918c189090a69355a2a34ea3b2</t>
  </si>
  <si>
    <t>2-s2.0-85134019661</t>
  </si>
  <si>
    <t>Buitrago-López C.; Mariappan K.G.; Cárdenas A.; Gegner H.M.; Voolstra C.R.</t>
  </si>
  <si>
    <t>Buitrago-López, Carol (57199728168); Mariappan, Kiruthiga G. (57190249396); Cárdenas, Anny (56596272000); Gegner, Hagen M. (57199704569); Voolstra, Christian R. (25224158700)</t>
  </si>
  <si>
    <t>57199728168; 57190249396; 56596272000; 57199704569; 25224158700</t>
  </si>
  <si>
    <t>The genome of the cauliflower coral Pocillopora verrucosa</t>
  </si>
  <si>
    <t>10.1093/GBE/EVAA184</t>
  </si>
  <si>
    <t>https://www.scopus.com/inward/record.uri?eid=2-s2.0-85094933032&amp;doi=10.1093%2fGBE%2fEVAA184&amp;partnerID=40&amp;md5=a2ee55c6942fb8ca7f28fab53aa347a2</t>
  </si>
  <si>
    <t>2-s2.0-85094933032</t>
  </si>
  <si>
    <t>Burge C.A.; Mark Eakin C.; Friedman C.S.; Froelich B.; Hershberger P.K.; Hofmann E.E.; Petes L.E.; Prager K.C.; Weil E.; Willis B.L.; Ford S.E.; Harvell C.D.</t>
  </si>
  <si>
    <t>Burge, Colleen A. (7004110327); Mark Eakin, C. (6602755408); Friedman, Carolyn S. (7203024600); Froelich, Brett (15062741700); Hershberger, Paul K. (7003782463); Hofmann, Eileen E. (7102346496); Petes, Laura E. (6506980699); Prager, Katherine C. (57209170801); Weil, Ernesto (7004485074); Willis, Bette L. (7101749421); Ford, Susan E. (7201423037); Harvell, C. Drew (55667474300)</t>
  </si>
  <si>
    <t>7004110327; 6602755408; 7203024600; 15062741700; 7003782463; 7102346496; 6506980699; 57209170801; 7004485074; 7101749421; 7201423037; 55667474300</t>
  </si>
  <si>
    <t>Climate change influences on marine infectious diseases: Implications for management and society</t>
  </si>
  <si>
    <t>10.1146/annurev-marine-010213-135029</t>
  </si>
  <si>
    <t>https://www.scopus.com/inward/record.uri?eid=2-s2.0-84891856871&amp;doi=10.1146%2fannurev-marine-010213-135029&amp;partnerID=40&amp;md5=3e915514bc8dc57096e29257141bbcfd</t>
  </si>
  <si>
    <t>2-s2.0-84891856871</t>
  </si>
  <si>
    <t>Büscher J.V.; Form A.U.; Riebesell U.</t>
  </si>
  <si>
    <t>Büscher, Janina V. (55931102900); Form, Armin U. (36181052700); Riebesell, Ulf (7004763337)</t>
  </si>
  <si>
    <t>55931102900; 36181052700; 7004763337</t>
  </si>
  <si>
    <t>Interactive effects of ocean acidification and warming on growth, fitness and survival of the cold-water coral Lophelia pertusa under different food availabilities</t>
  </si>
  <si>
    <t>APR</t>
  </si>
  <si>
    <t>10.3389/fmars.2017.00101</t>
  </si>
  <si>
    <t>https://www.scopus.com/inward/record.uri?eid=2-s2.0-85020216625&amp;doi=10.3389%2ffmars.2017.00101&amp;partnerID=40&amp;md5=6f0fe3a42529ceb42651859419d85d4b</t>
  </si>
  <si>
    <t>2-s2.0-85020216625</t>
  </si>
  <si>
    <t>Büscher J.V.; Form A.U.; Wisshak M.; Kiko R.; Riebesell U.</t>
  </si>
  <si>
    <t>Büscher, Janina Vanessa (55931102900); Form, Armin Uwe (36181052700); Wisshak, Max (14828355500); Kiko, Rainer (24391213400); Riebesell, Ulf (7004763337)</t>
  </si>
  <si>
    <t>55931102900; 36181052700; 14828355500; 24391213400; 7004763337</t>
  </si>
  <si>
    <t>Cold-water coral ecosystems under future ocean change: Live coral performance vs. framework dissolution and bioerosion</t>
  </si>
  <si>
    <t>10.1002/lno.12217</t>
  </si>
  <si>
    <t>https://www.scopus.com/inward/record.uri?eid=2-s2.0-85137415786&amp;doi=10.1002%2flno.12217&amp;partnerID=40&amp;md5=575e2c39a45d4e3a7dd2104b8b4c7397</t>
  </si>
  <si>
    <t>2-s2.0-85137415786</t>
  </si>
  <si>
    <t>Büscher J.V.; Wisshak M.; Form A.U.; Titschack J.; Nachtigall K.; Riebesell U.</t>
  </si>
  <si>
    <t>Büscher, Janina V. (55931102900); Wisshak, Max (14828355500); Form, Armin U. (36181052700); Titschack, Jürgen (8983081200); Nachtigall, Kerstin (15822205500); Riebesell, Ulf (7004763337)</t>
  </si>
  <si>
    <t>55931102900; 14828355500; 36181052700; 8983081200; 15822205500; 7004763337</t>
  </si>
  <si>
    <t>In situ growth and bioerosion rates of Lophelia pertusa in a Norwegian fjord and open shelf cold-water coral habitat</t>
  </si>
  <si>
    <t>e7586</t>
  </si>
  <si>
    <t>10.7717/peerj.7586</t>
  </si>
  <si>
    <t>https://www.scopus.com/inward/record.uri?eid=2-s2.0-85074114827&amp;doi=10.7717%2fpeerj.7586&amp;partnerID=40&amp;md5=bedb9cf38b90e7dad7c2fea2fd7c55b7</t>
  </si>
  <si>
    <t>2-s2.0-85074114827</t>
  </si>
  <si>
    <t>Byrne M.; Deaker D.J.; Gibbs M.; Selvakumaraswamy P.; Clements M.</t>
  </si>
  <si>
    <t>Byrne, Maria (7202358517); Deaker, Dione J. (57195369506); Gibbs, Mitchell (57197756138); Selvakumaraswamy, Paulina (6603450195); Clements, Matthew (57208673422)</t>
  </si>
  <si>
    <t>7202358517; 57195369506; 57197756138; 6603450195; 57208673422</t>
  </si>
  <si>
    <t>Juvenile waiting stage crown-of-thorns sea stars are resilient in heatwave conditions that bleach and kill corals</t>
  </si>
  <si>
    <t>10.1111/gcb.16946</t>
  </si>
  <si>
    <t>https://www.scopus.com/inward/record.uri?eid=2-s2.0-85174233158&amp;doi=10.1111%2fgcb.16946&amp;partnerID=40&amp;md5=aa4507750500d7cbef58f4379a4e1e66</t>
  </si>
  <si>
    <t>2-s2.0-85174233158</t>
  </si>
  <si>
    <t>Byrne M.; Fitzer S.</t>
  </si>
  <si>
    <t>Byrne, Maria (7202358517); Fitzer, Susan (55185025600)</t>
  </si>
  <si>
    <t>7202358517; 55185025600</t>
  </si>
  <si>
    <t>The impact of environmental acidification on the microstructure and mechanical integrity of marine invertebrate skeletons</t>
  </si>
  <si>
    <t>coz062</t>
  </si>
  <si>
    <t>10.1093/conphys/coz062</t>
  </si>
  <si>
    <t>https://www.scopus.com/inward/record.uri?eid=2-s2.0-85073933523&amp;doi=10.1093%2fconphys%2fcoz062&amp;partnerID=40&amp;md5=18dae32afd80e34e9416aba74b75bad3</t>
  </si>
  <si>
    <t>2-s2.0-85073933523</t>
  </si>
  <si>
    <t>Cacciapaglia C.; van Woesik R.</t>
  </si>
  <si>
    <t>Cacciapaglia, Chris (56509509800); van Woesik, Robert (57207592228)</t>
  </si>
  <si>
    <t>56509509800; 57207592228</t>
  </si>
  <si>
    <t>Climate-change refugia: Shading reef corals by turbidity</t>
  </si>
  <si>
    <t>10.1111/gcb.13166</t>
  </si>
  <si>
    <t>https://www.scopus.com/inward/record.uri?eid=2-s2.0-84959506109&amp;doi=10.1111%2fgcb.13166&amp;partnerID=40&amp;md5=37697b60395e928adaaa2ba935614eb7</t>
  </si>
  <si>
    <t>2-s2.0-84959506109</t>
  </si>
  <si>
    <t>Reef-coral refugia in a rapidly changing ocean</t>
  </si>
  <si>
    <t>10.1111/gcb.12851</t>
  </si>
  <si>
    <t>https://www.scopus.com/inward/record.uri?eid=2-s2.0-84928359174&amp;doi=10.1111%2fgcb.12851&amp;partnerID=40&amp;md5=83df195ede43075d4ff8edd63c81c803</t>
  </si>
  <si>
    <t>2-s2.0-84928359174</t>
  </si>
  <si>
    <t>Cacciapaglia C.W.; Bush M.B.; van Woesik R.</t>
  </si>
  <si>
    <t>Cacciapaglia, Christopher W. (56509509800); Bush, Mark B. (57728051200); van Woesik, Robert (57207592228)</t>
  </si>
  <si>
    <t>56509509800; 57728051200; 57207592228</t>
  </si>
  <si>
    <t>Legacies of an ice-age world may explain the contemporary biogeographical provinces of corals</t>
  </si>
  <si>
    <t>Frontiers of Biogeography</t>
  </si>
  <si>
    <t>10.21425/F5FBG50008</t>
  </si>
  <si>
    <t>https://www.scopus.com/inward/record.uri?eid=2-s2.0-85102831373&amp;doi=10.21425%2fF5FBG50008&amp;partnerID=40&amp;md5=6ef9894977e75c2299d398d0c45f5e0e</t>
  </si>
  <si>
    <t>2-s2.0-85102831373</t>
  </si>
  <si>
    <t>Cacciapaglia C.W.; van Woesik R.</t>
  </si>
  <si>
    <t>Cacciapaglia, Christopher William (56509509800); van Woesik, Robert (57207592228)</t>
  </si>
  <si>
    <t>Reduced carbon emissions and fishing pressure are both necessary for equatorial coral reefs to keep up with rising seas</t>
  </si>
  <si>
    <t>Ecography</t>
  </si>
  <si>
    <t>10.1111/ecog.04949</t>
  </si>
  <si>
    <t>https://www.scopus.com/inward/record.uri?eid=2-s2.0-85082071603&amp;doi=10.1111%2fecog.04949&amp;partnerID=40&amp;md5=20b693cb6c673d8d9f8760ff496f8484</t>
  </si>
  <si>
    <t>2-s2.0-85082071603</t>
  </si>
  <si>
    <t>Cai R.; Guo H.; Fu D.; Yan X.; Tan H.</t>
  </si>
  <si>
    <t>Cai, Rongshuo (56011298300); Guo, Haixia (57210747885); Fu, Di (57209584087); Yan, Xiuhua (57069335700); Tan, Hongjian (56905611900)</t>
  </si>
  <si>
    <t>56011298300; 57210747885; 57209584087; 57069335700; 56905611900</t>
  </si>
  <si>
    <t>Response and Adaptation to Climate Change in the South China Sea and Coral Sea</t>
  </si>
  <si>
    <t>Climate Change Management</t>
  </si>
  <si>
    <t>10.1007/978-3-319-50094-2_10</t>
  </si>
  <si>
    <t>https://www.scopus.com/inward/record.uri?eid=2-s2.0-85071358856&amp;doi=10.1007%2f978-3-319-50094-2_10&amp;partnerID=40&amp;md5=1d4f1a2ef08be258cb7b7003a4cc9907</t>
  </si>
  <si>
    <t>2-s2.0-85071358856</t>
  </si>
  <si>
    <t>Cai R.; Tan H.</t>
  </si>
  <si>
    <t>Cai, Rongshuo (56011298300); Tan, Hongjian (56905611900)</t>
  </si>
  <si>
    <t>56011298300; 56905611900</t>
  </si>
  <si>
    <t>Progress on the Evolutionary Characteristics and Climatic Causes for Warming and Marine Heatwaves in the Coastal China Seas; [中国近海变暖和海洋热浪演变特征及气候成因研究进展]</t>
  </si>
  <si>
    <t>Chinese Journal of Atmospheric Sciences</t>
  </si>
  <si>
    <t>10.3878/j.issn.1006-9895.2308.23313</t>
  </si>
  <si>
    <t>https://www.scopus.com/inward/record.uri?eid=2-s2.0-85185804322&amp;doi=10.3878%2fj.issn.1006-9895.2308.23313&amp;partnerID=40&amp;md5=633edd9db0f83b1e6eb60181ac208726</t>
  </si>
  <si>
    <t>2-s2.0-85185804322</t>
  </si>
  <si>
    <t>Calderón-Aguilera L.E.; Pérez-España H.; Cabral-Tena R.A.; Norzagaray-López C.O.; López-Pérez A.; Alvarez-Filip L.; Reyes-Bonilla H.</t>
  </si>
  <si>
    <t>Calderón-Aguilera, L.E. (6603275095); Pérez-España, H. (6602292466); Cabral-Tena, R.A. (55611962800); Norzagaray-López, C.O. (56464157800); López-Pérez, A. (57202916743); Alvarez-Filip, L. (15062207600); Reyes-Bonilla, H. (6701446814)</t>
  </si>
  <si>
    <t>6603275095; 6602292466; 55611962800; 56464157800; 57202916743; 15062207600; 6701446814</t>
  </si>
  <si>
    <t>Ecological modeling and conservation on the coasts of Mexico</t>
  </si>
  <si>
    <t>Marine Coastal Ecosystems Modelling and Conservation: Latin American Experiences</t>
  </si>
  <si>
    <t>10.1007/978-3-030-58211-1_1</t>
  </si>
  <si>
    <t>https://www.scopus.com/inward/record.uri?eid=2-s2.0-85144080047&amp;doi=10.1007%2f978-3-030-58211-1_1&amp;partnerID=40&amp;md5=0e5ad82c6dfde191305a00f6c520b2eb</t>
  </si>
  <si>
    <t>2-s2.0-85144080047</t>
  </si>
  <si>
    <t>Cameron K.A.; Harrison P.L.</t>
  </si>
  <si>
    <t>Cameron, Kerry A. (57113103800); Harrison, Peter L. (7401612110)</t>
  </si>
  <si>
    <t>57113103800; 7401612110</t>
  </si>
  <si>
    <t>Patterns of scleractinian coral recruitment at Lord Howe Island, an isolated subtropical reef off eastern Australia</t>
  </si>
  <si>
    <t>10.1007/s00338-016-1414-3</t>
  </si>
  <si>
    <t>https://www.scopus.com/inward/record.uri?eid=2-s2.0-84957953105&amp;doi=10.1007%2fs00338-016-1414-3&amp;partnerID=40&amp;md5=5b8cddd6d9e509eec41c1d8a592b0cba</t>
  </si>
  <si>
    <t>2-s2.0-84957953105</t>
  </si>
  <si>
    <t>Cameron L.P.; Reymond C.E.; Bijma J.; Büscher J.V.; De Beer D.; Guillermic M.; Eagle R.A.; Gunnell J.; Müller-Lundin F.; Schmidt-Grieb G.M.; Westfield I.; Westphal H.; Ries J.B.</t>
  </si>
  <si>
    <t>Cameron, Louise P. (57212759183); Reymond, Claire E. (48361827600); Bijma, Jelle (55910025100); Büscher, Janina V. (55931102900); De Beer, Dirk (26642920400); Guillermic, Maxence (57194587073); Eagle, Robert A. (7102471083); Gunnell, John (57705894000); Müller-Lundin, Fiona (57212762531); Schmidt-Grieb, Gertraud M. (57216653409); Westfield, Isaac (55596026900); Westphal, Hildegard (55802308600); Ries, Justin B. (7006449529)</t>
  </si>
  <si>
    <t>57212759183; 48361827600; 55910025100; 55931102900; 26642920400; 57194587073; 7102471083; 57705894000; 57212762531; 57216653409; 55596026900; 55802308600; 7006449529</t>
  </si>
  <si>
    <t>Impacts of Warming and Acidification on Coral Calcification Linked to Photosymbiont Loss and Deregulation of Calcifying Fluid pH</t>
  </si>
  <si>
    <t>Journal of Marine Science and Engineering</t>
  </si>
  <si>
    <t>10.3390/jmse10081106</t>
  </si>
  <si>
    <t>https://www.scopus.com/inward/record.uri?eid=2-s2.0-85132314048&amp;doi=10.3390%2fjmse10081106&amp;partnerID=40&amp;md5=a70676c3b6a4fa3a229abae6b4a720a9</t>
  </si>
  <si>
    <t>2-s2.0-85132314048</t>
  </si>
  <si>
    <t>Cameron L.P.; Reymond C.E.; Müller-Lundin F.; Westfield I.; Grabowski J.H.; Westphal H.; Ries J.B.</t>
  </si>
  <si>
    <t>Cameron, Louise P. (57212759183); Reymond, Claire E. (48361827600); Müller-Lundin, Fiona (57212762531); Westfield, Isaac (55596026900); Grabowski, Jonathan H. (7102507532); Westphal, Hildegard (55802308600); Ries, Justin B. (7006449529)</t>
  </si>
  <si>
    <t>57212759183; 48361827600; 57212762531; 55596026900; 7102507532; 55802308600; 7006449529</t>
  </si>
  <si>
    <t>Effects of Temperature and Ocean Acidification on the Extrapallial Fluid pH, Calcification Rate, and Condition Factor of the King Scallop Pecten maximus</t>
  </si>
  <si>
    <t>Journal of Shellfish Research</t>
  </si>
  <si>
    <t>10.2983/035.038.0327</t>
  </si>
  <si>
    <t>https://www.scopus.com/inward/record.uri?eid=2-s2.0-85077378822&amp;doi=10.2983%2f035.038.0327&amp;partnerID=40&amp;md5=63646614a5b5644443a198c7868a5b61</t>
  </si>
  <si>
    <t>2-s2.0-85077378822</t>
  </si>
  <si>
    <t>Camp E.F.; Dong L.F.; Suggett D.J.; Smith D.J.; Boatman T.G.; Crosswel J.R.; Evenhuis C.; Scorfield S.; Walinjkar A.; Woods J.; Lawson T.</t>
  </si>
  <si>
    <t>Camp, Emma F. (55032414000); Dong, Laing F. (7402561001); Suggett, David J. (6506336560); Smith, David J. (55722939900); Boatman, Tobias G. (55320264900); Crosswel, Joseph R. (55342675100); Evenhuis, Christian (56734588000); Scorfield, Steven (57191585737); Walinjkar, Amit (57191574696); Woods, John (7402318258); Lawson, Tracy (7102798835)</t>
  </si>
  <si>
    <t>55032414000; 7402561001; 6506336560; 55722939900; 55320264900; 55342675100; 56734588000; 57191585737; 57191574696; 7402318258; 7102798835</t>
  </si>
  <si>
    <t>A novel membrane inlet-infrared gas analysis (MI-IRGA) system for monitoring of seawater carbonate system</t>
  </si>
  <si>
    <t>Limnology and Oceanography: Methods</t>
  </si>
  <si>
    <t>10.1002/lom3.10140</t>
  </si>
  <si>
    <t>https://www.scopus.com/inward/record.uri?eid=2-s2.0-84991661597&amp;doi=10.1002%2flom3.10140&amp;partnerID=40&amp;md5=19adf73ff0afee9d1703a79cc487dedf</t>
  </si>
  <si>
    <t>2-s2.0-84991661597</t>
  </si>
  <si>
    <t>Camp E.F.; Edmondson J.; Doheny A.; Rumney J.; Grima A.J.; Huete A.; Suggett D.J.</t>
  </si>
  <si>
    <t>Camp, Emma F. (55032414000); Edmondson, John (57205496162); Doheny, Annabelle (57210931015); Rumney, John (57210935417); Grima, Amanda J. (57210926147); Huete, Alfredo (7006114701); Suggett, David J. (6506336560)</t>
  </si>
  <si>
    <t>55032414000; 57205496162; 57210931015; 57210935417; 57210926147; 7006114701; 6506336560</t>
  </si>
  <si>
    <t>Mangrove lagoons of the Great Barrier Reef support coral populations persisting under extreme environmental conditions</t>
  </si>
  <si>
    <t>10.3354/meps13073</t>
  </si>
  <si>
    <t>https://www.scopus.com/inward/record.uri?eid=2-s2.0-85071917878&amp;doi=10.3354%2fmeps13073&amp;partnerID=40&amp;md5=7be5b1b4b0af0ef0e36dcb6dc95cd074</t>
  </si>
  <si>
    <t>2-s2.0-85071917878</t>
  </si>
  <si>
    <t>Only abundance</t>
  </si>
  <si>
    <t>Camp E.F.; Suggett D.J.; Pogoreutz C.; Nitschke M.R.; Houlbreque F.; Hume B.C.C.; Gardner S.G.; Zampighi M.; Rodolfo-Metalpa R.; Voolstra C.R.</t>
  </si>
  <si>
    <t>Camp, Emma F. (55032414000); Suggett, David J. (6506336560); Pogoreutz, Claudia (55037420200); Nitschke, Matthew R. (55978929600); Houlbreque, Fanny (14050226700); Hume, Benjamin C. C. (55560201400); Gardner, Stephanie G. (24491425800); Zampighi, Marco (57194344973); Rodolfo-Metalpa, Riccardo (11940588800); Voolstra, Christian R. (25224158700)</t>
  </si>
  <si>
    <t>55032414000; 6506336560; 55037420200; 55978929600; 14050226700; 55560201400; 24491425800; 57194344973; 11940588800; 25224158700</t>
  </si>
  <si>
    <t>Corals exhibit distinct patterns of microbial reorganisation to thrive in an extreme inshore environment</t>
  </si>
  <si>
    <t>10.1007/s00338-019-01889-3</t>
  </si>
  <si>
    <t>https://www.scopus.com/inward/record.uri?eid=2-s2.0-85079011344&amp;doi=10.1007%2fs00338-019-01889-3&amp;partnerID=40&amp;md5=1974af7782430588af7a9f06ba6c8624</t>
  </si>
  <si>
    <t>2-s2.0-85079011344</t>
  </si>
  <si>
    <t>Campanyà-Llovet N.; Snelgrove P.V.R.; Parrish C.C.</t>
  </si>
  <si>
    <t>Campanyà-Llovet, Neus (56507320800); Snelgrove, Paul V.R. (7003314585); Parrish, Christopher C. (7103173460)</t>
  </si>
  <si>
    <t>56507320800; 7003314585; 7103173460</t>
  </si>
  <si>
    <t>Rethinking the importance of food quality in marine benthic food webs</t>
  </si>
  <si>
    <t>10.1016/j.pocean.2017.07.006</t>
  </si>
  <si>
    <t>https://www.scopus.com/inward/record.uri?eid=2-s2.0-85026524902&amp;doi=10.1016%2fj.pocean.2017.07.006&amp;partnerID=40&amp;md5=b25940997cfa4500f66cee80e79137ea</t>
  </si>
  <si>
    <t>2-s2.0-85026524902</t>
  </si>
  <si>
    <t>Canesi M.; Douville É.; Bordier L.; Dapoigny A.; Coulibaly G.E.; Montagna P.; Béraud É.; Allemand D.; Planes S.; Furla P.; Gilson E.; Roberty S.; Zoccola D.; Reynaud S.</t>
  </si>
  <si>
    <t>Canesi, Marine (57209738201); Douville, Éric (6603742759); Bordier, Louise (55173034500); Dapoigny, Arnaud (6506536709); Coulibaly, Gninwoyo Eric (58044030200); Montagna, Paolo (57683929100); Béraud, Éric (35721450600); Allemand, Denis (7003604806); Planes, Serge (7004574648); Furla, Paola (6602347512); Gilson, Eric (24430764300); Roberty, Stephane (55200307300); Zoccola, Didier (6603258913); Reynaud, Stéphanie (57202475672)</t>
  </si>
  <si>
    <t>57209738201; 6603742759; 55173034500; 6506536709; 58044030200; 57683929100; 35721450600; 7003604806; 7004574648; 6602347512; 24430764300; 55200307300; 6603258913; 57202475672</t>
  </si>
  <si>
    <t>Porites' coral calcifying fluid chemistry regulation under normal- and low-pH seawater conditions in Palau Archipelago: Impacts on growth properties</t>
  </si>
  <si>
    <t>10.1016/j.scitotenv.2023.168552</t>
  </si>
  <si>
    <t>https://www.scopus.com/inward/record.uri?eid=2-s2.0-85178650445&amp;doi=10.1016%2fj.scitotenv.2023.168552&amp;partnerID=40&amp;md5=76a6a9e717f4af824e37cfd7dddc655f</t>
  </si>
  <si>
    <t>2-s2.0-85178650445</t>
  </si>
  <si>
    <t>Canesi M.; Douville E.; Montagna P.; Taviani M.; Stolarski J.; Bordier L.; Dapoigny A.; Coulibaly G.E.H.; Simon A.-C.; Agelou M.; Fin J.; Metzl N.; Iwankow G.; Allemand D.; Planes S.; Moulin C.; Lombard F.; Bourdin G.; Troublé R.; Agostini S.; Banaigs B.; Boissin E.; Boss E.; Bowler C.; de Vargas C.; Flores M.; Forcioli D.; Furla P.; Gilson E.; Galand P.E.; Pesant S.; Sunagawa S.; Thomas O.P.; Vega Thurber R.; Voolstra C.R.; Wincker P.; Zoccola D.; Reynaud S.</t>
  </si>
  <si>
    <t>Canesi, Marine (57209738201); Douville, Eric (6603742759); Montagna, Paolo (57683929100); Taviani, Marco (7005311713); Stolarski, Jarosław (55932240900); Bordier, Louise (55173034500); Dapoigny, Arnaud (6506536709); Coulibaly, Gninwoyo Eric Hermann (58044030200); Simon, Anne-Catherine (59102545100); Agelou, Mathieu (35226939700); Fin, Jonathan (57203713203); Metzl, Nicolas (6603288138); Iwankow, Guillaume (57201031126); Allemand, Denis (7003604806); Planes, Serge (7004574648); Moulin, Clémentine (57211196164); Lombard, Fabien (24338359000); Bourdin, Guillaume (57189266752); Troublé, Romain (57173264400); Agostini, Sylvain (40761035100); Banaigs, Bernard (6603672086); Boissin, Emilie (24398576600); Boss, Emmanuel (7003415001); Bowler, Chris (7006304415); de Vargas, Colomban (57205483496); Flores, Michel (7202519820); Forcioli, Didier (6602762407); Furla, Paola (6602347512); Gilson, Eric (24430764300); Galand, Pierre E. (7006606172); Pesant, Stéphane (57214766954); Sunagawa, Shinichi (57208463917); Thomas, Olivier P. (35985946600); Vega Thurber, Rebecca (23986487200); Voolstra, Christian R. (25224158700); Wincker, Patrick (56216446300); Zoccola, Didier (6603258913); Reynaud, Stéphanie (57202475672)</t>
  </si>
  <si>
    <t>57209738201; 6603742759; 57683929100; 7005311713; 55932240900; 55173034500; 6506536709; 58044030200; 59102545100; 35226939700; 57203713203; 6603288138; 57201031126; 7003604806; 7004574648; 57211196164; 24338359000; 57189266752; 57173264400; 40761035100; 6603672086; 24398576600; 7003415001; 7006304415; 57205483496; 7202519820; 6602762407; 6602347512; 24430764300; 7006606172; 57214766954; 57208463917; 35985946600; 23986487200; 25224158700; 56216446300; 6603258913; 57202475672</t>
  </si>
  <si>
    <t>Differences in carbonate chemistry up-regulation of long-lived reef-building corals</t>
  </si>
  <si>
    <t>10.1038/s41598-023-37598-9</t>
  </si>
  <si>
    <t>https://www.scopus.com/inward/record.uri?eid=2-s2.0-85165282334&amp;doi=10.1038%2fs41598-023-37598-9&amp;partnerID=40&amp;md5=435d85513d4bf71d09374c154c8a5761</t>
  </si>
  <si>
    <t>2-s2.0-85165282334</t>
  </si>
  <si>
    <t>Cantin N.E.; Cohen A.L.; Karnauskas K.B.; Tarrant A.M.; McCorkle D.C.</t>
  </si>
  <si>
    <t>Cantin, Neal E. (22984449500); Cohen, Anne L. (7404781298); Karnauskas, Kristopher B. (16245459800); Tarrant, Ann M. (6603632121); McCorkle, Daniel C. (7003729170)</t>
  </si>
  <si>
    <t>22984449500; 7404781298; 16245459800; 6603632121; 7003729170</t>
  </si>
  <si>
    <t>Ocean warming slows coral growth in the central Red Sea</t>
  </si>
  <si>
    <t>10.1126/science.1190182</t>
  </si>
  <si>
    <t>https://www.scopus.com/inward/record.uri?eid=2-s2.0-77954788364&amp;doi=10.1126%2fscience.1190182&amp;partnerID=40&amp;md5=8f3c99e54667c4bd1c596afe81fc8dde</t>
  </si>
  <si>
    <t>2-s2.0-77954788364</t>
  </si>
  <si>
    <t>Capasso L.; Ganot P.; Planas-Bielsa V.; Tambutté S.; Zoccola D.</t>
  </si>
  <si>
    <t>Capasso, Laura (57222431265); Ganot, Philippe (56507189400); Planas-Bielsa, Víctor (8358248700); Tambutté, Sylvie (6507063305); Zoccola, Didier (6603258913)</t>
  </si>
  <si>
    <t>57222431265; 56507189400; 8358248700; 6507063305; 6603258913</t>
  </si>
  <si>
    <t>Intracellular pH regulation: characterization and functional investigation of H+ transporters in Stylophora pistillata</t>
  </si>
  <si>
    <t>BMC Molecular and Cell Biology</t>
  </si>
  <si>
    <t>10.1186/s12860-021-00353-x</t>
  </si>
  <si>
    <t>https://www.scopus.com/inward/record.uri?eid=2-s2.0-85102719992&amp;doi=10.1186%2fs12860-021-00353-x&amp;partnerID=40&amp;md5=4c761cdc4955cb55585c41de6bb4518d</t>
  </si>
  <si>
    <t>2-s2.0-85102719992</t>
  </si>
  <si>
    <t>Capitani L.; de Araujo J.N.; Vieira E.A.; Angelini R.; Longo G.O.</t>
  </si>
  <si>
    <t>Capitani, Leonardo (57200294858); de Araujo, Júlio Neves (13003403000); Vieira, Edson A. (54789296700); Angelini, Ronaldo (56249804800); Longo, Guilherme O. (54979475700)</t>
  </si>
  <si>
    <t>57200294858; 13003403000; 54789296700; 56249804800; 54979475700</t>
  </si>
  <si>
    <t>Ocean Warming Will Reduce Standing Biomass in a Tropical Western Atlantic Reef Ecosystem</t>
  </si>
  <si>
    <t>Ecosystems</t>
  </si>
  <si>
    <t>10.1007/s10021-021-00691-z</t>
  </si>
  <si>
    <t>https://www.scopus.com/inward/record.uri?eid=2-s2.0-85112767017&amp;doi=10.1007%2fs10021-021-00691-z&amp;partnerID=40&amp;md5=acb6bfd79c64abbe3d44eaf6fae0201b</t>
  </si>
  <si>
    <t>2-s2.0-85112767017</t>
  </si>
  <si>
    <t>Cappa P.; Andreoli V.; La C.; Palacios-Abrantes J.; Reygondeau G.; Cheung W.W.L.; Zeller D.</t>
  </si>
  <si>
    <t>Cappa, Paolo (58245505500); Andreoli, Vania (57224864610); La, Charlotte (59180244700); Palacios-Abrantes, Juliano (57204089584); Reygondeau, Gabriel (36662830400); Cheung, William W.L. (57484627900); Zeller, Dirk (7003536502)</t>
  </si>
  <si>
    <t>58245505500; 57224864610; 59180244700; 57204089584; 36662830400; 57484627900; 7003536502</t>
  </si>
  <si>
    <t>Climate change undermines seafood micronutrient supply from wild-capture fisheries in Southeast Asia and Pacific Island countries</t>
  </si>
  <si>
    <t>10.1016/j.scitotenv.2024.177024</t>
  </si>
  <si>
    <t>https://www.scopus.com/inward/record.uri?eid=2-s2.0-85206851834&amp;doi=10.1016%2fj.scitotenv.2024.177024&amp;partnerID=40&amp;md5=2342534bbaf2558652ef5a7ce49986a3</t>
  </si>
  <si>
    <t>2-s2.0-85206851834</t>
  </si>
  <si>
    <t>Cardini U.; Bednarz V.N.; Foster R.A.; Wild C.</t>
  </si>
  <si>
    <t>Cardini, Ulisse (55341717100); Bednarz, Vanessa N. (55369241500); Foster, Rachel A. (12791687400); Wild, Christian (35320721300)</t>
  </si>
  <si>
    <t>55341717100; 55369241500; 12791687400; 35320721300</t>
  </si>
  <si>
    <t>Benthic N2 fixation in coral reefs and the potential effects of human-induced environmental change</t>
  </si>
  <si>
    <t>10.1002/ece3.1050</t>
  </si>
  <si>
    <t>https://www.scopus.com/inward/record.uri?eid=2-s2.0-84899759206&amp;doi=10.1002%2fece3.1050&amp;partnerID=40&amp;md5=9b536ad1e3da4606e39ee1ed3105d559</t>
  </si>
  <si>
    <t>2-s2.0-84899759206</t>
  </si>
  <si>
    <t>Cardini U.; van Hoytema N.; Bednarz V.N.; Rix L.; Foster R.A.; Al-Rshaidat M.M.; Wild C.</t>
  </si>
  <si>
    <t>Cardini, Ulisse (55341717100); van Hoytema, Nanne (55602571200); Bednarz, Vanessa N. (55369241500); Rix, Laura (54796924200); Foster, Rachel A. (12791687400); Al-Rshaidat, Mamoon M D (10039331500); Wild, Christian (35320721300)</t>
  </si>
  <si>
    <t>55341717100; 55602571200; 55369241500; 54796924200; 12791687400; 10039331500; 35320721300</t>
  </si>
  <si>
    <t>Microbial dinitrogen fixation in coral holobionts exposed to thermal stress and bleaching</t>
  </si>
  <si>
    <t>Environmental microbiology</t>
  </si>
  <si>
    <t>10.1111/1462-2920.13385</t>
  </si>
  <si>
    <t>https://www.scopus.com/inward/record.uri?eid=2-s2.0-84983246801&amp;doi=10.1111%2f1462-2920.13385&amp;partnerID=40&amp;md5=70d91c3b716803fc964f5a770fa0104b</t>
  </si>
  <si>
    <t>2-s2.0-84983246801</t>
  </si>
  <si>
    <t>Carella F.; Aceto S.; Saggiomo M.; Mangoni O.; De Vico G.</t>
  </si>
  <si>
    <t>Carella, F. (36776952900); Aceto, S. (6701507455); Saggiomo, M. (6504763475); Mangoni, O. (6508302038); De Vico, G. (57218700730)</t>
  </si>
  <si>
    <t>36776952900; 6701507455; 6504763475; 6508302038; 57218700730</t>
  </si>
  <si>
    <t>Gorgonian disease outbreak in the Gulf of Naples: Pathology reveals cyanobacterial infection linked to elevated sea temperatures</t>
  </si>
  <si>
    <t>Diseases of Aquatic Organisms</t>
  </si>
  <si>
    <t>10.3354/dao02767</t>
  </si>
  <si>
    <t>https://www.scopus.com/inward/record.uri?eid=2-s2.0-84906809311&amp;doi=10.3354%2fdao02767&amp;partnerID=40&amp;md5=320b3fa4050c420cd8d8dd0a8d00e12c</t>
  </si>
  <si>
    <t>2-s2.0-84906809311</t>
  </si>
  <si>
    <t>Carilli J.E.; McGregor H.V.; Gaudry J.J.; Donner S.D.; Gagan M.K.; Stevenson S.; Wong H.; Fink D.</t>
  </si>
  <si>
    <t>Carilli, Jessica E. (24597710100); McGregor, Helen V. (7003370456); Gaudry, Jessica J. (56523127900); Donner, Simon D. (6602577444); Gagan, Michael K. (7004000431); Stevenson, Samantha (36634859600); Wong, Henri (21735202000); Fink, David (8602002800)</t>
  </si>
  <si>
    <t>24597710100; 7003370456; 56523127900; 6602577444; 7004000431; 36634859600; 21735202000; 8602002800</t>
  </si>
  <si>
    <t>Equatorial Pacific coral geochemical records show recent weakening of the Walker Circulation</t>
  </si>
  <si>
    <t>Paleoceanography</t>
  </si>
  <si>
    <t>10.1002/2014PA002683</t>
  </si>
  <si>
    <t>https://www.scopus.com/inward/record.uri?eid=2-s2.0-84923210504&amp;doi=10.1002%2f2014PA002683&amp;partnerID=40&amp;md5=421f1454c939ec20bd3db2cfc407b00a</t>
  </si>
  <si>
    <t>2-s2.0-84923210504</t>
  </si>
  <si>
    <t>Carpenter G.E.; Denis V.; Fan T.-Y.; Doo S.S.</t>
  </si>
  <si>
    <t>Carpenter, Gaby E. (57288549200); Denis, Vianney (57714903100); Fan, Tung-Yung (57136174000); Doo, Steve S. (55234927400)</t>
  </si>
  <si>
    <t>57288549200; 57714903100; 57136174000; 55234927400</t>
  </si>
  <si>
    <t>Effects of thermal history on the responses to thermal stress of a large benthic foraminifera, Calcarina gaudichaudii</t>
  </si>
  <si>
    <t>10.1007/s00338-021-02186-8</t>
  </si>
  <si>
    <t>https://www.scopus.com/inward/record.uri?eid=2-s2.0-85116653914&amp;doi=10.1007%2fs00338-021-02186-8&amp;partnerID=40&amp;md5=e75b9f597c93173846adf6e2f70827f4</t>
  </si>
  <si>
    <t>2-s2.0-85116653914</t>
  </si>
  <si>
    <t>Carpenter R.C.; Lantz C.A.; Shaw E.; Edmunds P.J.</t>
  </si>
  <si>
    <t>Carpenter, R.C. (7402582700); Lantz, C.A. (55920908000); Shaw, E. (25723734600); Edmunds, P.J. (7003665659)</t>
  </si>
  <si>
    <t>7402582700; 55920908000; 25723734600; 7003665659</t>
  </si>
  <si>
    <t>Responses of coral reef community metabolism in flumes to ocean acidification</t>
  </si>
  <si>
    <t>10.1007/s00227-018-3324-0</t>
  </si>
  <si>
    <t>https://www.scopus.com/inward/record.uri?eid=2-s2.0-85044221774&amp;doi=10.1007%2fs00227-018-3324-0&amp;partnerID=40&amp;md5=66e2152b8a6427956a7303f4eab431e1</t>
  </si>
  <si>
    <t>2-s2.0-85044221774</t>
  </si>
  <si>
    <t>Carricart-Ganivet J.P.; Cabanillas-Terán N.; Cruz-Ortega I.; Blanchon P.</t>
  </si>
  <si>
    <t>Carricart-Ganivet, Juan P. (6602317051); Cabanillas-Terán, Nancy (56013619800); Cruz-Ortega, Israel (55053538500); Blanchon, Paul (7004038439)</t>
  </si>
  <si>
    <t>6602317051; 56013619800; 55053538500; 7004038439</t>
  </si>
  <si>
    <t>Sensitivity of calcification to thermal stress varies among genera of massive reef-building corals</t>
  </si>
  <si>
    <t>e32859</t>
  </si>
  <si>
    <t>10.1371/journal.pone.0032859</t>
  </si>
  <si>
    <t>https://www.scopus.com/inward/record.uri?eid=2-s2.0-84857719105&amp;doi=10.1371%2fjournal.pone.0032859&amp;partnerID=40&amp;md5=033e1645488f437c86762193d5ad0457</t>
  </si>
  <si>
    <t>2-s2.0-84857719105</t>
  </si>
  <si>
    <t>Carter A.L.; Gilchrist H.; Dexter K.G.; Gardner C.J.; Gough C.; Rocliffe S.; Wilson A.M.W.</t>
  </si>
  <si>
    <t>Carter, Amber L. (57212081892); Gilchrist, Hannah (57217541078); Dexter, Kyle G. (35725436800); Gardner, Charlie J. (35490303300); Gough, Charlotte (36051806200); Rocliffe, Steve (56288315600); Wilson, A. Meriwether W. (57199229170)</t>
  </si>
  <si>
    <t>57212081892; 57217541078; 35725436800; 35490303300; 36051806200; 56288315600; 57199229170</t>
  </si>
  <si>
    <t>Cyclone Impacts on Coral Reef Communities in Southwest Madagascar</t>
  </si>
  <si>
    <t>10.3389/fmars.2022.753325</t>
  </si>
  <si>
    <t>https://www.scopus.com/inward/record.uri?eid=2-s2.0-85131726772&amp;doi=10.3389%2ffmars.2022.753325&amp;partnerID=40&amp;md5=dde8f14d8612d3088e585b73cf5a7015</t>
  </si>
  <si>
    <t>2-s2.0-85131726772</t>
  </si>
  <si>
    <t>Castellan G.; Abbiati M.; Angeletti L.; Foglini F.; Grande V.; Montagna P.; Taviani M.</t>
  </si>
  <si>
    <t>Castellan, G. (57197792310); Abbiati, M. (6602994861); Angeletti, L. (25959529900); Foglini, F. (23027607700); Grande, V. (57195561705); Montagna, P. (56261588500); Taviani, M. (7005311713)</t>
  </si>
  <si>
    <t>57197792310; 6602994861; 25959529900; 23027607700; 57195561705; 56261588500; 7005311713</t>
  </si>
  <si>
    <t>What are we protecting? An analysis of the current conservation framework addressing Mediterranean mesophotic habitats</t>
  </si>
  <si>
    <t>Frontiers in Environmental Science</t>
  </si>
  <si>
    <t>10.3389/fenvs.2022.1009033</t>
  </si>
  <si>
    <t>https://www.scopus.com/inward/record.uri?eid=2-s2.0-85142131262&amp;doi=10.3389%2ffenvs.2022.1009033&amp;partnerID=40&amp;md5=6b366dbea5e7ffaf05822c9971a3b9b0</t>
  </si>
  <si>
    <t>2-s2.0-85142131262</t>
  </si>
  <si>
    <t>Castellan G.; Angeletti L.; Taviani M.; Montagna P.</t>
  </si>
  <si>
    <t>Castellan, Giorgio (57197792310); Angeletti, Lorenzo (25959529900); Taviani, Marco (7005311713); Montagna, Paolo (56261588500)</t>
  </si>
  <si>
    <t>57197792310; 25959529900; 7005311713; 56261588500</t>
  </si>
  <si>
    <t>The Yellow Coral Dendrophyllia cornigera in a Warming Ocean</t>
  </si>
  <si>
    <t>10.3389/fmars.2019.00692</t>
  </si>
  <si>
    <t>https://www.scopus.com/inward/record.uri?eid=2-s2.0-85075646659&amp;doi=10.3389%2ffmars.2019.00692&amp;partnerID=40&amp;md5=bbbe818cb6b9cebab1e96ff14c0988ea</t>
  </si>
  <si>
    <t>2-s2.0-85075646659</t>
  </si>
  <si>
    <t>Castillo Alvarez C.; Penkman K.; Kröger R.; Finch A.A.; Clog M.; Hathorne E.; Allison N.</t>
  </si>
  <si>
    <t>Castillo Alvarez, Cristina (55613702700); Penkman, Kirsty (8607438100); Kröger, Roland (7004840278); Finch, Adrian A. (7102258237); Clog, Matthieu (54894467800); Hathorne, Ed (14064738200); Allison, Nicola (8943390000)</t>
  </si>
  <si>
    <t>55613702700; 8607438100; 7004840278; 7102258237; 54894467800; 14064738200; 8943390000</t>
  </si>
  <si>
    <t>B(OH)4− and CO32− do not compete for incorporation into aragonite in synthetic precipitations at pHtotal 8.20 and 8.41 but do compete at pHtotal 8.59</t>
  </si>
  <si>
    <t>10.1016/j.gca.2024.06.036</t>
  </si>
  <si>
    <t>https://www.scopus.com/inward/record.uri?eid=2-s2.0-85197139524&amp;doi=10.1016%2fj.gca.2024.06.036&amp;partnerID=40&amp;md5=b540abf8e3b7a270b9ae148b95ece658</t>
  </si>
  <si>
    <t>2-s2.0-85197139524</t>
  </si>
  <si>
    <t>Castillo K.D.; Ries J.B.; Bruno J.F.; Westfield I.T.</t>
  </si>
  <si>
    <t>Castillo, Karl D. (9736973000); Ries, Justin B. (7006449529); Bruno, John F. (7202832787); Westfield, Isaac T. (55596026900)</t>
  </si>
  <si>
    <t>9736973000; 7006449529; 7202832787; 55596026900</t>
  </si>
  <si>
    <t>The reef-building coral siderastrea siderea exhibits parabolic responses to ocean acidification and warming</t>
  </si>
  <si>
    <t>10.1098/rspb.2014.1856</t>
  </si>
  <si>
    <t>https://www.scopus.com/inward/record.uri?eid=2-s2.0-84908661627&amp;doi=10.1098%2frspb.2014.1856&amp;partnerID=40&amp;md5=a81442e4997e52c274da0f0be30ff189</t>
  </si>
  <si>
    <t>2-s2.0-84908661627</t>
  </si>
  <si>
    <t>Castillo K.D.; Ries J.B.; Weiss J.M.; Lima F.P.</t>
  </si>
  <si>
    <t>Castillo, Karl D. (9736973000); Ries, Justin B. (7006449529); Weiss, Jack M. (58377876700); Lima, Fernando P. (10238929800)</t>
  </si>
  <si>
    <t>9736973000; 7006449529; 58377876700; 10238929800</t>
  </si>
  <si>
    <t>Decline of forereef corals in response to recent warming linked to history of thermal exposure</t>
  </si>
  <si>
    <t>10.1038/nclimate1577</t>
  </si>
  <si>
    <t>https://www.scopus.com/inward/record.uri?eid=2-s2.0-84866853795&amp;doi=10.1038%2fnclimate1577&amp;partnerID=40&amp;md5=5188f62d640370d67c016e34fb6a38c1</t>
  </si>
  <si>
    <t>2-s2.0-84866853795</t>
  </si>
  <si>
    <t>Castrillón-Cifuentes A.L.; Zapata F.A.; Giraldo A.; Wild C.</t>
  </si>
  <si>
    <t>Castrillón-Cifuentes, Ana Lucia (56835651200); Zapata, Fernando A. (55605775968); Giraldo, Alan (7005608949); Wild, Christian (35320721300)</t>
  </si>
  <si>
    <t>56835651200; 55605775968; 7005608949; 35320721300</t>
  </si>
  <si>
    <t>Spatiotemporal variability of oxygen concentration in coral reefs of Gorgona Island (Eastern Tropical Pacific) and its effect on the coral Pocillopora capitata</t>
  </si>
  <si>
    <t>e14586</t>
  </si>
  <si>
    <t>10.7717/peerj.14586</t>
  </si>
  <si>
    <t>https://www.scopus.com/inward/record.uri?eid=2-s2.0-85147125561&amp;doi=10.7717%2fpeerj.14586&amp;partnerID=40&amp;md5=192b07fb40e2c6f685d88c883a470d2d</t>
  </si>
  <si>
    <t>2-s2.0-85147125561</t>
  </si>
  <si>
    <t>Castrillón-Cifuentes A.L.; Zapata F.A.; Wild C.</t>
  </si>
  <si>
    <t>Castrillón-Cifuentes, Ana Lucia (56835651200); Zapata, Fernando A. (55605775968); Wild, Christian (35320721300)</t>
  </si>
  <si>
    <t>56835651200; 55605775968; 35320721300</t>
  </si>
  <si>
    <t>Physiological responses of Pocillopora corals to upwelling events in the Eastern Tropical Pacific</t>
  </si>
  <si>
    <t>10.3389/fmars.2023.1212717</t>
  </si>
  <si>
    <t>https://www.scopus.com/inward/record.uri?eid=2-s2.0-85168003336&amp;doi=10.3389%2ffmars.2023.1212717&amp;partnerID=40&amp;md5=daf816880da38840ac7f0e67ab47f365</t>
  </si>
  <si>
    <t>2-s2.0-85168003336</t>
  </si>
  <si>
    <t>Castro J.M.; Amorim M.C.P.; Oliveira A.P.; Gonçalves E.J.; Munday P.L.; Simpson S.D.; Faria A.M.</t>
  </si>
  <si>
    <t>Castro, Joana M. (57193124639); Amorim, M. Clara P. (7005454896); Oliveira, Ana P. (14071656200); Gonçalves, Emanuel J. (7004990739); Munday, Philip L. (7005838893); Simpson, Stephen D. (7201799935); Faria, Ana M. (10242168600)</t>
  </si>
  <si>
    <t>57193124639; 7005454896; 14071656200; 7004990739; 7005838893; 7201799935; 10242168600</t>
  </si>
  <si>
    <t>Painted goby larvae under high-CO2 fail to recognize reef sounds</t>
  </si>
  <si>
    <t>e0170838</t>
  </si>
  <si>
    <t>10.1371/journal.pone.0170838</t>
  </si>
  <si>
    <t>https://www.scopus.com/inward/record.uri?eid=2-s2.0-85011002985&amp;doi=10.1371%2fjournal.pone.0170838&amp;partnerID=40&amp;md5=8e6a18ccb4f646f6f43d47e74f76b2c9</t>
  </si>
  <si>
    <t>2-s2.0-85011002985</t>
  </si>
  <si>
    <t>Cattano C.; Agostini S.; Harvey B.P.; Wada S.; Quattrocchi F.; Turco G.; Inaba K.; Hall-Spencer J.M.; Milazzo M.</t>
  </si>
  <si>
    <t>Cattano, Carlo (56289258000); Agostini, Sylvain (40761035100); Harvey, Ben P. (55898301900); Wada, Shigeki (36121819500); Quattrocchi, Federico (57190287819); Turco, Gabriele (57216250505); Inaba, Kazuo (7102467437); Hall-Spencer, Jason M. (6603382752); Milazzo, Marco (7005837537)</t>
  </si>
  <si>
    <t>56289258000; 40761035100; 55898301900; 36121819500; 57190287819; 57216250505; 7102467437; 6603382752; 7005837537</t>
  </si>
  <si>
    <t>Changes in fish communities due to benthic habitat shifts under ocean acidification conditions</t>
  </si>
  <si>
    <t>10.1016/j.scitotenv.2020.138501</t>
  </si>
  <si>
    <t>https://www.scopus.com/inward/record.uri?eid=2-s2.0-85082957662&amp;doi=10.1016%2fj.scitotenv.2020.138501&amp;partnerID=40&amp;md5=207f1c7e47974d2c16ff29e270a0fc28</t>
  </si>
  <si>
    <t>2-s2.0-85082957662</t>
  </si>
  <si>
    <t>Cattano C.; Fine M.; Quattrocchi F.; Holzman R.; Milazzo M.</t>
  </si>
  <si>
    <t>Cattano, C. (56289258000); Fine, M. (7202778352); Quattrocchi, F. (57190287819); Holzman, R. (7005791369); Milazzo, M. (7005837537)</t>
  </si>
  <si>
    <t>56289258000; 7202778352; 57190287819; 7005791369; 7005837537</t>
  </si>
  <si>
    <t>Behavioural responses of fish groups exposed to a predatory threat under elevated CO2</t>
  </si>
  <si>
    <t>10.1016/j.marenvres.2019.04.011</t>
  </si>
  <si>
    <t>https://www.scopus.com/inward/record.uri?eid=2-s2.0-85065029777&amp;doi=10.1016%2fj.marenvres.2019.04.011&amp;partnerID=40&amp;md5=750f214693b2e92bc1194bb2805aa3ef</t>
  </si>
  <si>
    <t>2-s2.0-85065029777</t>
  </si>
  <si>
    <t>Cerra D.; Traganos D.; Gege P.; Reinartz P.</t>
  </si>
  <si>
    <t>Cerra, D. (26666527700); Traganos, D. (57194590031); Gege, P. (55953858200); Reinartz, P. (56216874200)</t>
  </si>
  <si>
    <t>26666527700; 57194590031; 55953858200; 56216874200</t>
  </si>
  <si>
    <t>Unmixing-based denoising as a pre-processing step for coral reef analysis</t>
  </si>
  <si>
    <t>International Archives of the Photogrammetry, Remote Sensing and Spatial Information Sciences - ISPRS Archives</t>
  </si>
  <si>
    <t>1W1</t>
  </si>
  <si>
    <t>10.5194/isprs-archives-XLII-1-W1-279-2017</t>
  </si>
  <si>
    <t>https://www.scopus.com/inward/record.uri?eid=2-s2.0-85021177522&amp;doi=10.5194%2fisprs-archives-XLII-1-W1-279-2017&amp;partnerID=40&amp;md5=339dbaada4416e2490ba737cf64cc225</t>
  </si>
  <si>
    <t>2-s2.0-85021177522</t>
  </si>
  <si>
    <t>Chaabani S.; López-González P.J.; Casado-Amezúa P.; Pehlke H.; Weber L.; Martínez-Baraldés I.; Jerosch K.</t>
  </si>
  <si>
    <t>Chaabani, Safa (57211411177); López-González, Pablo J. (7004187147); Casado-Amezúa, Pilar (24074233100); Pehlke, Hendrik (23019718600); Weber, Lukas (57202501526); Martínez-Baraldés, Irene (56194045900); Jerosch, Kerstin (12779695600)</t>
  </si>
  <si>
    <t>57211411177; 7004187147; 24074233100; 23019718600; 57202501526; 56194045900; 12779695600</t>
  </si>
  <si>
    <t>Ecological niche modelling of cold-water corals in the Southern Ocean (N Antarctic), present distribution and future projections due to temperature changes</t>
  </si>
  <si>
    <t>10.3354/meps13085</t>
  </si>
  <si>
    <t>https://www.scopus.com/inward/record.uri?eid=2-s2.0-85073818725&amp;doi=10.3354%2fmeps13085&amp;partnerID=40&amp;md5=16b8684451eda7d4acf9d2bf336f9842</t>
  </si>
  <si>
    <t>2-s2.0-85073818725</t>
  </si>
  <si>
    <t>Chadda-Harmer D.; Byrne M.; Foo S.A.</t>
  </si>
  <si>
    <t>Chadda-Harmer, Dayana (59367719100); Byrne, Maria (7202358517); Foo, Shawna A. (55189582000)</t>
  </si>
  <si>
    <t>59367719100; 7202358517; 55189582000</t>
  </si>
  <si>
    <t>Biomineralisation of corals inhabiting extreme and marginal environments</t>
  </si>
  <si>
    <t>Australian Zoologist</t>
  </si>
  <si>
    <t>10.7882/AZ.2024.011</t>
  </si>
  <si>
    <t>https://www.scopus.com/inward/record.uri?eid=2-s2.0-85206481319&amp;doi=10.7882%2fAZ.2024.011&amp;partnerID=40&amp;md5=a7d6e67d6f60b526bbcf182f51bd5c16</t>
  </si>
  <si>
    <t>2-s2.0-85206481319</t>
  </si>
  <si>
    <t>Chai G.; Li J.; Li Z.</t>
  </si>
  <si>
    <t>Chai, Guangjun (57204597569); Li, Jinlong (56518349200); Li, Zhiyong (55706972500)</t>
  </si>
  <si>
    <t>57204597569; 56518349200; 55706972500</t>
  </si>
  <si>
    <t>The interactive effects of ocean acidification and warming on bioeroding sponge Spheciospongia vesparium microbiome indicated by metatranscriptomics</t>
  </si>
  <si>
    <t>Microbiological Research</t>
  </si>
  <si>
    <t>10.1016/j.micres.2023.127542</t>
  </si>
  <si>
    <t>https://www.scopus.com/inward/record.uri?eid=2-s2.0-85177743674&amp;doi=10.1016%2fj.micres.2023.127542&amp;partnerID=40&amp;md5=ff54ad69728159b170f7228acaa610c5</t>
  </si>
  <si>
    <t>2-s2.0-85177743674</t>
  </si>
  <si>
    <t>Chakravarti L.J.; van Oppen M.J.H.</t>
  </si>
  <si>
    <t>Chakravarti, Leela J. (56114643900); van Oppen, Madeleine J.H. (7003490287)</t>
  </si>
  <si>
    <t>56114643900; 7003490287</t>
  </si>
  <si>
    <t>Experimental evolution in coral photosymbionts as a tool to increase thermal tolerance</t>
  </si>
  <si>
    <t>10.3389/fmars.2018.00227</t>
  </si>
  <si>
    <t>https://www.scopus.com/inward/record.uri?eid=2-s2.0-85050381207&amp;doi=10.3389%2ffmars.2018.00227&amp;partnerID=40&amp;md5=83dea27a31629db5ebb0e43712c6e4c6</t>
  </si>
  <si>
    <t>2-s2.0-85050381207</t>
  </si>
  <si>
    <t>Chalk T.B.; Standish C.D.; D’Angelo C.; Castillo K.D.; Milton J.A.; Foster G.L.</t>
  </si>
  <si>
    <t>Chalk, T.B. (10939039700); Standish, C.D. (55566816600); D’Angelo, C. (7004426194); Castillo, K.D. (9736973000); Milton, J.A. (35564328100); Foster, G.L. (7403211753)</t>
  </si>
  <si>
    <t>10939039700; 55566816600; 7004426194; 9736973000; 35564328100; 7403211753</t>
  </si>
  <si>
    <t>Mapping coral calcification strategies from in situ boron isotope and trace element measurements of the tropical coral Siderastrea siderea</t>
  </si>
  <si>
    <t>10.1038/s41598-020-78778-1</t>
  </si>
  <si>
    <t>https://www.scopus.com/inward/record.uri?eid=2-s2.0-85099212087&amp;doi=10.1038%2fs41598-020-78778-1&amp;partnerID=40&amp;md5=dcf14332b119b17e00d92b286ceff12c</t>
  </si>
  <si>
    <t>2-s2.0-85099212087</t>
  </si>
  <si>
    <t>Chan N.C.S.; Wangpraseurt D.; Kühl M.; Connolly S.R.</t>
  </si>
  <si>
    <t>Chan, Neil C.S. (55198888700); Wangpraseurt, Daniel (54941426600); Kühl, Michael (7103086849); Connolly, Sean R. (7101705349)</t>
  </si>
  <si>
    <t>55198888700; 54941426600; 7103086849; 7101705349</t>
  </si>
  <si>
    <t>Corrigendum: Flow and coral morphology control coral surface pH: Implications for the effects of ocean acidification [Front. Mar. Sci., 3, (10)] doi:10.3389/fmars.2016.00010</t>
  </si>
  <si>
    <t>10.3389/fmars.2017.00226</t>
  </si>
  <si>
    <t>https://www.scopus.com/inward/record.uri?eid=2-s2.0-85025833071&amp;doi=10.3389%2ffmars.2017.00226&amp;partnerID=40&amp;md5=ffb1474c5c08d9835d362abd6f3d721a</t>
  </si>
  <si>
    <t>2-s2.0-85025833071</t>
  </si>
  <si>
    <t>Chan W.Y.; Eggins S.M.</t>
  </si>
  <si>
    <t>Chan, W.Y. (57191821471); Eggins, S.M. (7004080231)</t>
  </si>
  <si>
    <t>57191821471; 7004080231</t>
  </si>
  <si>
    <t>Calcification responses to diurnal variation in seawater carbonate chemistry by the coral Acropora formosa</t>
  </si>
  <si>
    <t>10.1007/s00338-017-1567-8</t>
  </si>
  <si>
    <t>https://www.scopus.com/inward/record.uri?eid=2-s2.0-85015250195&amp;doi=10.1007%2fs00338-017-1567-8&amp;partnerID=40&amp;md5=dbe58d91eb940d608ecf7d6d39e6884e</t>
  </si>
  <si>
    <t>2-s2.0-85015250195</t>
  </si>
  <si>
    <t>Chan W.Y.; Meyers L.; Rudd D.; Topa S.H.; van Oppen M.J.H.</t>
  </si>
  <si>
    <t>Chan, Wing Yan (57191821471); Meyers, Luka (57216334092); Rudd, David (55454104300); Topa, Sanjida H. (56263534700); van Oppen, Madeleine J. H. (7003490287)</t>
  </si>
  <si>
    <t>57191821471; 57216334092; 55454104300; 56263534700; 7003490287</t>
  </si>
  <si>
    <t>Heat-evolved algal symbionts enhance bleaching tolerance of adult corals without trade-off against growth</t>
  </si>
  <si>
    <t>10.1111/gcb.16987</t>
  </si>
  <si>
    <t>https://www.scopus.com/inward/record.uri?eid=2-s2.0-85175542823&amp;doi=10.1111%2fgcb.16987&amp;partnerID=40&amp;md5=d86a994cfbdb24e611c1c279c8957ec2</t>
  </si>
  <si>
    <t>2-s2.0-85175542823</t>
  </si>
  <si>
    <t>Chapron L.; Le Bris N.; Durrieu de Madron X.; Peru E.; Galand P.E.; Lartaud F.</t>
  </si>
  <si>
    <t>Chapron, L. (57201475284); Le Bris, N. (6603612303); Durrieu de Madron, X. (6603096922); Peru, E. (55791913300); Galand, P.E. (7006606172); Lartaud, F. (15081546300)</t>
  </si>
  <si>
    <t>57201475284; 6603612303; 6603096922; 55791913300; 7006606172; 15081546300</t>
  </si>
  <si>
    <t>Long term monitoring of cold-water coral growth shows response to episodic meteorological events in the NW Mediterranean</t>
  </si>
  <si>
    <t>10.1016/j.dsr.2020.103255</t>
  </si>
  <si>
    <t>https://www.scopus.com/inward/record.uri?eid=2-s2.0-85081013717&amp;doi=10.1016%2fj.dsr.2020.103255&amp;partnerID=40&amp;md5=658809ea15ac6444cfa1e115ec25e18d</t>
  </si>
  <si>
    <t>2-s2.0-85081013717</t>
  </si>
  <si>
    <t>Charrieau L.M.; Nagai Y.; Kimoto K.; Dissard D.; Below B.; Fujita K.; Toyofuku T.</t>
  </si>
  <si>
    <t>Charrieau, Laurie M. (57190429849); Nagai, Yukiko (56878223200); Kimoto, Katsunori (7103001295); Dissard, Delphine (15622780600); Below, Beatrice (57580206800); Fujita, Kazuhiko (35253544200); Toyofuku, Takashi (24175106300)</t>
  </si>
  <si>
    <t>57190429849; 56878223200; 7103001295; 15622780600; 57580206800; 35253544200; 24175106300</t>
  </si>
  <si>
    <t>The coral reef-dwelling Peneroplis spp. shows calcification recovery to ocean acidification conditions</t>
  </si>
  <si>
    <t>10.1038/s41598-022-10375-w</t>
  </si>
  <si>
    <t>https://www.scopus.com/inward/record.uri?eid=2-s2.0-85128371460&amp;doi=10.1038%2fs41598-022-10375-w&amp;partnerID=40&amp;md5=d352875d2410eea8f2ab6b437bb182e8</t>
  </si>
  <si>
    <t>2-s2.0-85128371460</t>
  </si>
  <si>
    <t>Cheal A.J.; MacNeil M.A.; Emslie M.J.; Sweatman H.</t>
  </si>
  <si>
    <t>Cheal, Alistair J. (6508307986); MacNeil, M. Aaron (35275320300); Emslie, Michael J. (35618512200); Sweatman, Hugh (6602888181)</t>
  </si>
  <si>
    <t>6508307986; 35275320300; 35618512200; 6602888181</t>
  </si>
  <si>
    <t>The threat to coral reefs from more intense cyclones under climate change</t>
  </si>
  <si>
    <t>10.1111/gcb.13593</t>
  </si>
  <si>
    <t>https://www.scopus.com/inward/record.uri?eid=2-s2.0-85011258322&amp;doi=10.1111%2fgcb.13593&amp;partnerID=40&amp;md5=dc3bb1074d2322ae19f3781939d3e86a</t>
  </si>
  <si>
    <t>2-s2.0-85011258322</t>
  </si>
  <si>
    <t>Chemel M.; Peru E.; Binsarhan M.; Logares R.; Lartaud F.; Galand P.E.</t>
  </si>
  <si>
    <t>Chemel, Mathilde (57216995764); Peru, Erwan (55791913300); Binsarhan, Mohammad (59136914900); Logares, Ramiro (14054240600); Lartaud, Franck (15081546300); Galand, Pierre E. (7006606172)</t>
  </si>
  <si>
    <t>57216995764; 55791913300; 59136914900; 14054240600; 15081546300; 7006606172</t>
  </si>
  <si>
    <t>Cold-water coral mortality under ocean warming is associated with pathogenic bacteria</t>
  </si>
  <si>
    <t>Environmental Microbiome</t>
  </si>
  <si>
    <t>10.1186/s40793-024-00622-0</t>
  </si>
  <si>
    <t>https://www.scopus.com/inward/record.uri?eid=2-s2.0-85206486912&amp;doi=10.1186%2fs40793-024-00622-0&amp;partnerID=40&amp;md5=9054d561bfc71d38b0e072b32fab352e</t>
  </si>
  <si>
    <t>2-s2.0-85206486912</t>
  </si>
  <si>
    <t>Chen F.; Mao S.; Li G.; Tian Y.; Miao L.; Xu W.; Zhu X.; Yan W.</t>
  </si>
  <si>
    <t>Chen, Fen (58084065800); Mao, Shengyi (55799268300); Li, Gang (57198459486); Tian, Yuhang (57194786150); Miao, Li (23005591300); Xu, Weihai (55487629400); Zhu, Xiaowei (55646524500); Yan, Wen (16159355700)</t>
  </si>
  <si>
    <t>58084065800; 55799268300; 57198459486; 57194786150; 23005591300; 55487629400; 55646524500; 16159355700</t>
  </si>
  <si>
    <t>Anthropogenic multipollutant input to the offshore South China Sea</t>
  </si>
  <si>
    <t>10.1016/j.scitotenv.2024.170228</t>
  </si>
  <si>
    <t>https://www.scopus.com/inward/record.uri?eid=2-s2.0-85183452256&amp;doi=10.1016%2fj.scitotenv.2024.170228&amp;partnerID=40&amp;md5=4a9c396e6fd0407b564ed1ff9922cdf3</t>
  </si>
  <si>
    <t>2-s2.0-85183452256</t>
  </si>
  <si>
    <t>Chen P.; Chen X.; Chen C.; Hu F.</t>
  </si>
  <si>
    <t>Chen, Peng (57192879067); Chen, Xinjun (23491495500); Chen, Changsheng (35298445100); Hu, Feifei (56954082700)</t>
  </si>
  <si>
    <t>57192879067; 23491495500; 35298445100; 56954082700</t>
  </si>
  <si>
    <t>Bibliometric analysis of the global study on ocean acidification</t>
  </si>
  <si>
    <t>10.5846/stxb201712192274</t>
  </si>
  <si>
    <t>https://www.scopus.com/inward/record.uri?eid=2-s2.0-85050585587&amp;doi=10.5846%2fstxb201712192274&amp;partnerID=40&amp;md5=9eeb7cc664bf7d72f1fdf66b6d200f71</t>
  </si>
  <si>
    <t>2-s2.0-85050585587</t>
  </si>
  <si>
    <t>Chen S.; Littley E.F.M.; Rae J.W.B.; Charles C.D.; Guan Y.; Adkins J.F.</t>
  </si>
  <si>
    <t>Chen, Sang (57157787400); Littley, Eloise F.M. (57204392148); Rae, James W.B. (36454830900); Charles, Christopher D. (57202995099); Guan, Yunbin (7202922041); Adkins, Jess F. (7005564625)</t>
  </si>
  <si>
    <t>57157787400; 57204392148; 36454830900; 57202995099; 7202922041; 7005564625</t>
  </si>
  <si>
    <t>Coherent tracer correlations in deep-sea corals and implications for biomineralization mechanisms underlying vital effects</t>
  </si>
  <si>
    <t>10.1016/j.gca.2022.12.006</t>
  </si>
  <si>
    <t>https://www.scopus.com/inward/record.uri?eid=2-s2.0-85146871221&amp;doi=10.1016%2fj.gca.2022.12.006&amp;partnerID=40&amp;md5=5cec118cdbcf2e5dd32833967096aee3</t>
  </si>
  <si>
    <t>2-s2.0-85146871221</t>
  </si>
  <si>
    <t>Chen X.; Deng W.; Kang H.; Zeng T.; Zhang L.; Zhao J.-X.; Wei G.</t>
  </si>
  <si>
    <t>Chen, Xuefei (57192167350); Deng, Wenfeng (16318781600); Kang, Huiling (57316029900); Zeng, Ti (25631326300); Zhang, Le (55935892000); Zhao, Jian-xin (58490507400); Wei, Gangjian (24330125600)</t>
  </si>
  <si>
    <t>57192167350; 16318781600; 57316029900; 25631326300; 55935892000; 58490507400; 24330125600</t>
  </si>
  <si>
    <t>A Replication Study on Coral δ11B and B/Ca and Their Variation in Modern and Fossil Porites: Implications for Coral Calcifying Fluid Chemistry and Seawater pH Changes Over the Last Millennium</t>
  </si>
  <si>
    <t>Paleoceanography and Paleoclimatology</t>
  </si>
  <si>
    <t>e2021PA004319</t>
  </si>
  <si>
    <t>10.1029/2021PA004319</t>
  </si>
  <si>
    <t>https://www.scopus.com/inward/record.uri?eid=2-s2.0-85118208306&amp;doi=10.1029%2f2021PA004319&amp;partnerID=40&amp;md5=af3dce381994978a9d9531acc9f143df</t>
  </si>
  <si>
    <t>2-s2.0-85118208306</t>
  </si>
  <si>
    <t>Chen X.; Deng W.; Wei G.</t>
  </si>
  <si>
    <t>Chen, Xuefei (57192167350); Deng, Wenfeng (16318781600); Wei, Gangjian (24330125600)</t>
  </si>
  <si>
    <t>57192167350; 16318781600; 24330125600</t>
  </si>
  <si>
    <t>Coral calcification history in the South China Sea since the Industrial Era and its response to ocean warming</t>
  </si>
  <si>
    <t>Quaternary Sciences</t>
  </si>
  <si>
    <t>10.11928/j.issn.1001-7410.2023.02.13</t>
  </si>
  <si>
    <t>https://www.scopus.com/inward/record.uri?eid=2-s2.0-85160676311&amp;doi=10.11928%2fj.issn.1001-7410.2023.02.13&amp;partnerID=40&amp;md5=6f1355ea11a7809e3fe423d1676668a5</t>
  </si>
  <si>
    <t>2-s2.0-85160676311</t>
  </si>
  <si>
    <t>Chen X.; Deng W.; Xiao H.; Guo Y.; Wei G.</t>
  </si>
  <si>
    <t>Chen, Xuefei (57192167350); Deng, Wenfeng (16318781600); Xiao, Hangfang (57192587741); Guo, Yangrui (57191260671); Wei, Gangjian (24330125600)</t>
  </si>
  <si>
    <t>57192167350; 16318781600; 57192587741; 57191260671; 24330125600</t>
  </si>
  <si>
    <t>A Perspective on Probing Coral Resilience to Climate and Environmental Changes Using Stable Isotopes of Bio-Utilized Metal Elements</t>
  </si>
  <si>
    <t>Journal of Geophysical Research: Biogeosciences</t>
  </si>
  <si>
    <t>e2023JG007656</t>
  </si>
  <si>
    <t>10.1029/2023JG007656</t>
  </si>
  <si>
    <t>https://www.scopus.com/inward/record.uri?eid=2-s2.0-85182442357&amp;doi=10.1029%2f2023JG007656&amp;partnerID=40&amp;md5=b7c505d5cb19b24867c6d2a98f8b099e</t>
  </si>
  <si>
    <t>2-s2.0-85182442357</t>
  </si>
  <si>
    <t>Chen X.; Deng W.; Yan S.; Liu X.; Zhao J.-X.; Wei G.</t>
  </si>
  <si>
    <t>Chen, Xuefei (57192167350); Deng, Wenfeng (16318781600); Yan, Shuang (56163376700); Liu, Xi (57193412662); Zhao, Jian-xin (7410309839); Wei, Gangjian (24330125600)</t>
  </si>
  <si>
    <t>57192167350; 16318781600; 56163376700; 57193412662; 7410309839; 24330125600</t>
  </si>
  <si>
    <t>Geochemical significance of Acropora death assemblages in the northern South China Sea: Implications for environmental reconstruction using branching corals</t>
  </si>
  <si>
    <t>Palaeogeography, Palaeoclimatology, Palaeoecology</t>
  </si>
  <si>
    <t>10.1016/j.palaeo.2022.111197</t>
  </si>
  <si>
    <t>https://www.scopus.com/inward/record.uri?eid=2-s2.0-85136314167&amp;doi=10.1016%2fj.palaeo.2022.111197&amp;partnerID=40&amp;md5=4e1004acdc385d8a9a3045f02e49332a</t>
  </si>
  <si>
    <t>2-s2.0-85136314167</t>
  </si>
  <si>
    <t>Chen X.; D'Olivo J.P.; Wei G.; McCulloch M.</t>
  </si>
  <si>
    <t>Chen, Xuefei (57192167350); D'Olivo, Juan Pablo (55934759900); Wei, Gangjian (24330125600); McCulloch, Malcolm (7102869538)</t>
  </si>
  <si>
    <t>57192167350; 55934759900; 24330125600; 7102869538</t>
  </si>
  <si>
    <t>Anthropogenic ocean warming and acidification recorded by Sr/Ca, Li/Mg, δ11B and B/Ca in Porites coral from the Kimberley region of northwestern Australia</t>
  </si>
  <si>
    <t>10.1016/j.palaeo.2019.04.033</t>
  </si>
  <si>
    <t>https://www.scopus.com/inward/record.uri?eid=2-s2.0-85065174178&amp;doi=10.1016%2fj.palaeo.2019.04.033&amp;partnerID=40&amp;md5=5d4e96dfe831623bf7cb5b759a2ba231</t>
  </si>
  <si>
    <t>2-s2.0-85065174178</t>
  </si>
  <si>
    <t>Chen X.; Zhang F.; Lin Y.; Cao M.; Wei H.; Xu C.; Fan C.; Shen S.-Z.</t>
  </si>
  <si>
    <t>Chen, Xinran (58073900700); Zhang, Feifei (56770285100); Lin, Yibo (57202127558); Cao, Mengchun (57196275922); Wei, Haizhen (9269785700); Xu, Changgui (23996076400); Fan, Caiwu (59225480100); Shen, Shu-zhong (57201191261)</t>
  </si>
  <si>
    <t>58073900700; 56770285100; 57202127558; 57196275922; 9269785700; 23996076400; 59225480100; 57201191261</t>
  </si>
  <si>
    <t>Boron isotopic compositions of middle Miocene to recent shallow-water carbonates from the South China Sea: Assessing diagenetic effects and implications for paleoclimate changes</t>
  </si>
  <si>
    <t>10.1016/j.gloplacha.2024.104511</t>
  </si>
  <si>
    <t>https://www.scopus.com/inward/record.uri?eid=2-s2.0-85199084388&amp;doi=10.1016%2fj.gloplacha.2024.104511&amp;partnerID=40&amp;md5=178a266c309e5ea5198e1c6c368656d4</t>
  </si>
  <si>
    <t>2-s2.0-85199084388</t>
  </si>
  <si>
    <t>Chen Y.; Du Y.; Chen Z.</t>
  </si>
  <si>
    <t>Chen, Yunfan (57210909641); Du, Yan (55762732700); Chen, Zesheng (56326399100)</t>
  </si>
  <si>
    <t>57210909641; 55762732700; 56326399100</t>
  </si>
  <si>
    <t>Indo-western Pacific Ocean capacitor events recorded by coral proxies in the South China Sea</t>
  </si>
  <si>
    <t>10.1016/j.palaeo.2022.111315</t>
  </si>
  <si>
    <t>https://www.scopus.com/inward/record.uri?eid=2-s2.0-85141989966&amp;doi=10.1016%2fj.palaeo.2022.111315&amp;partnerID=40&amp;md5=ad2b94de294b7032a550652ed89b1d7a</t>
  </si>
  <si>
    <t>2-s2.0-85141989966</t>
  </si>
  <si>
    <t>Chen Y.; Li J.; Lyu Y.; Zou Y.; Li Q.; Yang Q.; Tang X.; Yuan X.; Jiang Z.; Zhang S.</t>
  </si>
  <si>
    <t>Chen, Yu (57196270895); Li, Jie (56004324800); Lyu, Yuanjiao (57215715412); Zou, Yiyang (57218611211); Li, Qiqi (57220106966); Yang, Qingsong (56579439100); Tang, Xiaoyu (57221385881); Yuan, Xiangcheng (23669442900); Jiang, Zhijian (37034023800); Zhang, Si (8974360500)</t>
  </si>
  <si>
    <t>57196270895; 56004324800; 57215715412; 57218611211; 57220106966; 56579439100; 57221385881; 23669442900; 37034023800; 8974360500</t>
  </si>
  <si>
    <t>Interaction and Assembly of Bacterial Communities in High-Latitude Coral Habitat Associated Seawater</t>
  </si>
  <si>
    <t>Microorganisms</t>
  </si>
  <si>
    <t>10.3390/microorganisms10030558</t>
  </si>
  <si>
    <t>https://www.scopus.com/inward/record.uri?eid=2-s2.0-85125994001&amp;doi=10.3390%2fmicroorganisms10030558&amp;partnerID=40&amp;md5=d194fed9b4f57d53e20e0cb92a984737</t>
  </si>
  <si>
    <t>2-s2.0-85125994001</t>
  </si>
  <si>
    <t>Chen Y.; Zhai F.; Li P.; Gu Y.; Wu K.</t>
  </si>
  <si>
    <t>Chen, Yicheng (57214681679); Zhai, Fangguo (54933874000); Li, Peiliang (11239059100); Gu, Yanzhen (36186798300); Wu, Kejian (57211740272)</t>
  </si>
  <si>
    <t>57214681679; 54933874000; 11239059100; 36186798300; 57211740272</t>
  </si>
  <si>
    <t>Extreme 2020 Summer SSTs in the Northern South China Sea: Implications for the Beibu Gulf Coral Bleaching</t>
  </si>
  <si>
    <t>Journal of Climate</t>
  </si>
  <si>
    <t>10.1175/JCLI-D-21-0649.1</t>
  </si>
  <si>
    <t>https://www.scopus.com/inward/record.uri?eid=2-s2.0-85131410231&amp;doi=10.1175%2fJCLI-D-21-0649.1&amp;partnerID=40&amp;md5=7864b138e577a8f113d43b90c42631d3</t>
  </si>
  <si>
    <t>2-s2.0-85131410231</t>
  </si>
  <si>
    <t>Cheutin M.-C.; Villéger S.; Hicks C.C.; Robinson J.P.W.; Graham N.A.J.; Marconnet C.; Restrepo C.X.O.; Bettarel Y.; Bouvier T.; Auguet J.-C.</t>
  </si>
  <si>
    <t>Cheutin, Marie-Charlotte (57211643460); Villéger, Sébastien (24169998800); Hicks, Christina C. (34871928000); Robinson, James P. W. (55899015900); Graham, Nicholas A. J. (8503393500); Marconnet, Clémence (57226641788); Restrepo, Claudia Ximena Ortiz (36141997500); Bettarel, Yvan (56254839800); Bouvier, Thierry (6602466848); Auguet, Jean-Christophe (12787151200)</t>
  </si>
  <si>
    <t>57211643460; 24169998800; 34871928000; 55899015900; 8503393500; 57226641788; 36141997500; 56254839800; 6602466848; 12787151200</t>
  </si>
  <si>
    <t>Microbial shift in the enteric bacteriome of coral reef fish following climate-driven regime shifts</t>
  </si>
  <si>
    <t>10.3390/microorganisms9081711</t>
  </si>
  <si>
    <t>https://www.scopus.com/inward/record.uri?eid=2-s2.0-85112174565&amp;doi=10.3390%2fmicroorganisms9081711&amp;partnerID=40&amp;md5=2f5f7190b29455e3cc80f71fbcd2576e</t>
  </si>
  <si>
    <t>2-s2.0-85112174565</t>
  </si>
  <si>
    <t>Chille E.E.; Strand E.L.; Scucchia F.; Neder M.; Schmidt V.; Sherman M.O.; Mass T.; Putnam H.M.</t>
  </si>
  <si>
    <t>Chille, E.E. (57211520308); Strand, E.L. (57223973625); Scucchia, F. (57214802637); Neder, M. (57195635330); Schmidt, V. (57223986858); Sherman, M.O. (57223986746); Mass, T. (16241984200); Putnam, H.M. (25621868600)</t>
  </si>
  <si>
    <t>57211520308; 57223973625; 57214802637; 57195635330; 57223986858; 57223986746; 16241984200; 25621868600</t>
  </si>
  <si>
    <t>Energetics, but not development, is impacted in coral embryos exposed to ocean acidification</t>
  </si>
  <si>
    <t>jeb243187</t>
  </si>
  <si>
    <t>10.1242/jeb.243187</t>
  </si>
  <si>
    <t>https://www.scopus.com/inward/record.uri?eid=2-s2.0-85139396624&amp;doi=10.1242%2fjeb.243187&amp;partnerID=40&amp;md5=34630b50639db259ea915ef92839128f</t>
  </si>
  <si>
    <t>2-s2.0-85139396624</t>
  </si>
  <si>
    <t>Chimienti G.; Bo M.; Mastrototaro F.</t>
  </si>
  <si>
    <t>Chimienti, Giovanni (56736522400); Bo, Marzia (16063296300); Mastrototaro, Francesco (6603147038)</t>
  </si>
  <si>
    <t>56736522400; 16063296300; 6603147038</t>
  </si>
  <si>
    <t>Know the distribution to assess the changes: Mediterranean cold-water coral bioconstructions</t>
  </si>
  <si>
    <t>10.1007/s12210-018-0718-3</t>
  </si>
  <si>
    <t>https://www.scopus.com/inward/record.uri?eid=2-s2.0-85047662336&amp;doi=10.1007%2fs12210-018-0718-3&amp;partnerID=40&amp;md5=84d837e5d9b50240ad382e9178a1d81e</t>
  </si>
  <si>
    <t>2-s2.0-85047662336</t>
  </si>
  <si>
    <t>Chirayath V.; Li A.; Torres-Perez J.; Segal-Rozenhaimer M.; Van Den Bergh J.</t>
  </si>
  <si>
    <t>Chirayath, Ved (57110311100); Li, Alan (57211156757); Torres-Perez, Juan (55257966200); Segal-Rozenhaimer, Michal (57202922977); Van Den Bergh, Jarrett (57219238152)</t>
  </si>
  <si>
    <t>57110311100; 57211156757; 55257966200; 57202922977; 57219238152</t>
  </si>
  <si>
    <t>NASA NeMO-Net - A Neural Multimodal Observation and Training Network for Marine Ecosystem Mapping at Diverse Spatiotemporal Scales</t>
  </si>
  <si>
    <t>International Geoscience and Remote Sensing Symposium (IGARSS)</t>
  </si>
  <si>
    <t>10.1109/IGARSS39084.2020.9323188</t>
  </si>
  <si>
    <t>https://www.scopus.com/inward/record.uri?eid=2-s2.0-85101992804&amp;doi=10.1109%2fIGARSS39084.2020.9323188&amp;partnerID=40&amp;md5=a2e5a16dd07ae257d217c3081d4db8fe</t>
  </si>
  <si>
    <t>2-s2.0-85101992804</t>
  </si>
  <si>
    <t>Chiu M.-C.; Pan C.-W.; Lin H.-J.</t>
  </si>
  <si>
    <t>Chiu, Ming-Chih (16052432900); Pan, Ching-Wen (57158199600); Lin, Hsing-Juh (24547071800)</t>
  </si>
  <si>
    <t>16052432900; 57158199600; 24547071800</t>
  </si>
  <si>
    <t>A framework for assessing risk to coastal ecosystems in Taiwan due to climate change</t>
  </si>
  <si>
    <t>Terrestrial, Atmospheric and Oceanic Sciences</t>
  </si>
  <si>
    <t>10.3319/TAO.2016.06.30.01(CCA)</t>
  </si>
  <si>
    <t>https://www.scopus.com/inward/record.uri?eid=2-s2.0-85018810656&amp;doi=10.3319%2fTAO.2016.06.30.01%28CCA%29&amp;partnerID=40&amp;md5=f6d5ba58bd72772f518b9aeada22f184</t>
  </si>
  <si>
    <t>2-s2.0-85018810656</t>
  </si>
  <si>
    <t>Chollett I.; Mumby P.J.; Cortés J.</t>
  </si>
  <si>
    <t>Chollett, Iliana (15520470700); Mumby, Peter J. (7003596162); Cortés, Jorge (35422127200)</t>
  </si>
  <si>
    <t>15520470700; 7003596162; 35422127200</t>
  </si>
  <si>
    <t>Upwelling areas do not guarantee refuge for coral reefs in a warming Ocean</t>
  </si>
  <si>
    <t>10.3354/meps08775</t>
  </si>
  <si>
    <t>https://www.scopus.com/inward/record.uri?eid=2-s2.0-77958459793&amp;doi=10.3354%2fmeps08775&amp;partnerID=40&amp;md5=eebd2d3c444e38e3e91d97efe32af0c1</t>
  </si>
  <si>
    <t>2-s2.0-77958459793</t>
  </si>
  <si>
    <t>Chou C.H.; Wang C.M.</t>
  </si>
  <si>
    <t>Chou, Chang-Hung (55481427800); Wang, Chao-Min (53464431000)</t>
  </si>
  <si>
    <t>55481427800; 53464431000</t>
  </si>
  <si>
    <t>Allelopathy Research: Past, Present and Future-I. Allelopathy in Natural Ecosystems</t>
  </si>
  <si>
    <t>Allelopathy Journal</t>
  </si>
  <si>
    <t>10.26651/allelo.j/2023-58-1-1416</t>
  </si>
  <si>
    <t>https://www.scopus.com/inward/record.uri?eid=2-s2.0-85162710983&amp;doi=10.26651%2fallelo.j%2f2023-58-1-1416&amp;partnerID=40&amp;md5=e76f03d2bbd1cda850beea222ccab344</t>
  </si>
  <si>
    <t>2-s2.0-85162710983</t>
  </si>
  <si>
    <t>Chou W.-C.; Liu P.-J.; Chen Y.-H.; Huang W.-J.</t>
  </si>
  <si>
    <t>Chou, Wen-Chen (8514942700); Liu, Pi-Jen (8389248000); Chen, Ying-Hsuan (57202501414); Huang, Wei-Jen (36079595000)</t>
  </si>
  <si>
    <t>8514942700; 8389248000; 57202501414; 36079595000</t>
  </si>
  <si>
    <t>Contrasting Changes in Diel Variations of Net Community Calcification Support That Carbonate Dissolution Can Be More Sensitive to Ocean Acidification Than Coral Calcification</t>
  </si>
  <si>
    <t>10.3389/fmars.2020.00003</t>
  </si>
  <si>
    <t>https://www.scopus.com/inward/record.uri?eid=2-s2.0-85079179478&amp;doi=10.3389%2ffmars.2020.00003&amp;partnerID=40&amp;md5=5a22a83edb51e1c1a0350317346c3807</t>
  </si>
  <si>
    <t>2-s2.0-85079179478</t>
  </si>
  <si>
    <t>Chu E.; Pauly D.</t>
  </si>
  <si>
    <t>Chu, Elaine (57280359600); Pauly, Daniel (7007030396)</t>
  </si>
  <si>
    <t>57280359600; 7007030396</t>
  </si>
  <si>
    <t>The Relationship between Mean Length at Maturity and Maximum Length in Coral Reef Fish</t>
  </si>
  <si>
    <t>Fishes</t>
  </si>
  <si>
    <t>10.3390/fishes9040130</t>
  </si>
  <si>
    <t>https://www.scopus.com/inward/record.uri?eid=2-s2.0-85191550665&amp;doi=10.3390%2ffishes9040130&amp;partnerID=40&amp;md5=575a9c315c3c6baf0084935731548753</t>
  </si>
  <si>
    <t>2-s2.0-85191550665</t>
  </si>
  <si>
    <t>Claar D.C.; Baum J.K.</t>
  </si>
  <si>
    <t>Claar, Danielle C. (36998569400); Baum, Julia K. (7202982542)</t>
  </si>
  <si>
    <t>36998569400; 7202982542</t>
  </si>
  <si>
    <t>Timing matters: survey timing during extended heat stress can influence perceptions of coral susceptibility to bleaching</t>
  </si>
  <si>
    <t>10.1007/s00338-018-01756-7</t>
  </si>
  <si>
    <t>https://www.scopus.com/inward/record.uri?eid=2-s2.0-85057091255&amp;doi=10.1007%2fs00338-018-01756-7&amp;partnerID=40&amp;md5=818e1db75a6e349cfcaf5df83c4899b9</t>
  </si>
  <si>
    <t>2-s2.0-85057091255</t>
  </si>
  <si>
    <t>Clapham M.E.</t>
  </si>
  <si>
    <t>Clapham, Matthew E. (7004066412)</t>
  </si>
  <si>
    <t>The End-Permian Mass Extinction</t>
  </si>
  <si>
    <t>Encyclopedia of Geology: Volume 1-6, Second Edition</t>
  </si>
  <si>
    <t>10.1016/B978-0-12-409548-9.12052-4</t>
  </si>
  <si>
    <t>https://www.scopus.com/inward/record.uri?eid=2-s2.0-85152318035&amp;doi=10.1016%2fB978-0-12-409548-9.12052-4&amp;partnerID=40&amp;md5=4687969cbbac05d65f2e2d135e09d182</t>
  </si>
  <si>
    <t>2-s2.0-85152318035</t>
  </si>
  <si>
    <t>Clapham M.E.; Renne P.R.</t>
  </si>
  <si>
    <t>Clapham, Matthew E. (7004066412); Renne, Paul R. (7006738539)</t>
  </si>
  <si>
    <t>7004066412; 7006738539</t>
  </si>
  <si>
    <t>Flood basalts and mass extinctions</t>
  </si>
  <si>
    <t>Annual Review of Earth and Planetary Sciences</t>
  </si>
  <si>
    <t>10.1146/annurev-earth-053018-060136</t>
  </si>
  <si>
    <t>https://www.scopus.com/inward/record.uri?eid=2-s2.0-85066633044&amp;doi=10.1146%2fannurev-earth-053018-060136&amp;partnerID=40&amp;md5=4b3f7f38b9d6840c558438b962125510</t>
  </si>
  <si>
    <t>2-s2.0-85066633044</t>
  </si>
  <si>
    <t>Clark T.D.; Roche D.G.; Binning S.A.; Speers-Roesch B.; Sundin J.</t>
  </si>
  <si>
    <t>Clark, Timothy D. (8603530200); Roche, Dominique G. (25623797000); Binning, Sandra A. (57203324186); Speers-Roesch, Ben (8513236300); Sundin, Josefin (56845192800)</t>
  </si>
  <si>
    <t>8603530200; 25623797000; 57203324186; 8513236300; 56845192800</t>
  </si>
  <si>
    <t>Maximum thermal limits of coral reef damselfishes are size dependent and resilient to near-future ocean acidification</t>
  </si>
  <si>
    <t>10.1242/jeb.162529</t>
  </si>
  <si>
    <t>https://www.scopus.com/inward/record.uri?eid=2-s2.0-85030753446&amp;doi=10.1242%2fjeb.162529&amp;partnerID=40&amp;md5=2a9390e0e07f9fd4ad0f072201f26c1e</t>
  </si>
  <si>
    <t>2-s2.0-85030753446</t>
  </si>
  <si>
    <t>Clark V.; Mello-Athayde M.A.; Dove S.</t>
  </si>
  <si>
    <t>Clark, Vanessa (57221338999); Mello-Athayde, Matheus A. (55893744100); Dove, Sophie (7005822223)</t>
  </si>
  <si>
    <t>57221338999; 55893744100; 7005822223</t>
  </si>
  <si>
    <t>Colonies of Acropora formosa with greater survival potential have reduced calcification rates</t>
  </si>
  <si>
    <t>e0269526</t>
  </si>
  <si>
    <t>10.1371/journal.pone.0269526</t>
  </si>
  <si>
    <t>https://www.scopus.com/inward/record.uri?eid=2-s2.0-85131772282&amp;doi=10.1371%2fjournal.pone.0269526&amp;partnerID=40&amp;md5=c8e32d667999495fa21433e91c7076c3</t>
  </si>
  <si>
    <t>2-s2.0-85131772282</t>
  </si>
  <si>
    <t>Coffroth M.A.; Buccella L.A.; Eaton K.M.; Lasker H.R.; Gooding A.T.; Franklin H.</t>
  </si>
  <si>
    <t>Coffroth, Mary Alice (6604045602); Buccella, Louis A. (57293585300); Eaton, Katherine M. (57221352307); Lasker, Howard R. (7003590227); Gooding, Alyssa T. (58722785100); Franklin, Harleena (58721991300)</t>
  </si>
  <si>
    <t>6604045602; 57293585300; 57221352307; 7003590227; 58722785100; 58721991300</t>
  </si>
  <si>
    <t>What makes a winner? Symbiont and host dynamics determine Caribbean octocoral resilience to bleaching</t>
  </si>
  <si>
    <t>eadj6788</t>
  </si>
  <si>
    <t>10.1126/SCIADV.ADJ6788</t>
  </si>
  <si>
    <t>https://www.scopus.com/inward/record.uri?eid=2-s2.0-85177834174&amp;doi=10.1126%2fSCIADV.ADJ6788&amp;partnerID=40&amp;md5=0d839b15f7ab4fcde51e6f627c077cfe</t>
  </si>
  <si>
    <t>2-s2.0-85177834174</t>
  </si>
  <si>
    <t>Cohen S.; Krueger T.; Fine M.</t>
  </si>
  <si>
    <t>Cohen, Stephanie (55743928400); Krueger, Thomas (54893381000); Fine, Maoz (7202778352)</t>
  </si>
  <si>
    <t>55743928400; 54893381000; 7202778352</t>
  </si>
  <si>
    <t>Measuring coral calcification under ocean acidification: methodological considerations for the 45 Ca-uptake and total alkalinity anomaly technique</t>
  </si>
  <si>
    <t>e3749</t>
  </si>
  <si>
    <t>10.7717/peerj.3749</t>
  </si>
  <si>
    <t>https://www.scopus.com/inward/record.uri?eid=2-s2.0-85028562437&amp;doi=10.7717%2fpeerj.3749&amp;partnerID=40&amp;md5=72b494b557220496866faef079fbd575</t>
  </si>
  <si>
    <t>2-s2.0-85028562437</t>
  </si>
  <si>
    <t>Cole C.; Finch A.A.; Hintz C.; Hintz K.; Allison N.</t>
  </si>
  <si>
    <t>Cole, C. (55863373400); Finch, A.A. (7102258237); Hintz, C. (7004542583); Hintz, K. (7003282146); Allison, N. (8943390000)</t>
  </si>
  <si>
    <t>55863373400; 7102258237; 7004542583; 7003282146; 8943390000</t>
  </si>
  <si>
    <t>Effects of seawater pCO2 and temperature on calcification and productivity in the coral genus Porites spp.: an exploration of potential interaction mechanisms</t>
  </si>
  <si>
    <t>10.1007/s00338-018-1672-3</t>
  </si>
  <si>
    <t>https://www.scopus.com/inward/record.uri?eid=2-s2.0-85043354732&amp;doi=10.1007%2fs00338-018-1672-3&amp;partnerID=40&amp;md5=6deb3a5e6b87e40fc12a8fd5b0883a49</t>
  </si>
  <si>
    <t>2-s2.0-85043354732</t>
  </si>
  <si>
    <t>Coles S.L.; Bahr K.D.; Rodgers K.S.; May S.L.; McGowan A.E.; Tsang A.; Bumgarner J.; Han J.H.</t>
  </si>
  <si>
    <t>Coles, Steve L. (56231366400); Bahr, Keisha D. (56179590900); Rodgers, Ku'ulei S. (7102439320); May, Stacie L. (57204200977); McGowan, Ashley E. (57204200965); Tsang, Anita (57204201367); Bumgarner, Josh (57204200866); Han, Ji Hoon (57204201474)</t>
  </si>
  <si>
    <t>56231366400; 56179590900; 7102439320; 57204200977; 57204200965; 57204201367; 57204200866; 57204201474</t>
  </si>
  <si>
    <t>Evidence of acclimatization or adaptation in Hawaiian corals to higher ocean temperatures</t>
  </si>
  <si>
    <t>e5347</t>
  </si>
  <si>
    <t>10.7717/peerj.5347</t>
  </si>
  <si>
    <t>https://www.scopus.com/inward/record.uri?eid=2-s2.0-85054931851&amp;doi=10.7717%2fpeerj.5347&amp;partnerID=40&amp;md5=52652ed2cf2466fd87bb1f37bf78de89</t>
  </si>
  <si>
    <t>2-s2.0-85054931851</t>
  </si>
  <si>
    <t>Colin P.L.</t>
  </si>
  <si>
    <t>Colin, Patrick L. (7101743597)</t>
  </si>
  <si>
    <t>Ocean warming and the reefs of palau</t>
  </si>
  <si>
    <t>Oceanography</t>
  </si>
  <si>
    <t>2 Special Issue</t>
  </si>
  <si>
    <t>10.5670/oceanog.2018.214</t>
  </si>
  <si>
    <t>https://www.scopus.com/inward/record.uri?eid=2-s2.0-85058443572&amp;doi=10.5670%2foceanog.2018.214&amp;partnerID=40&amp;md5=50156c01d402256e4b5aa73e5e536907</t>
  </si>
  <si>
    <t>2-s2.0-85058443572</t>
  </si>
  <si>
    <t>Sea grasses</t>
  </si>
  <si>
    <t>Collier C.J.; Langlois L.; Ow Y.; Johansson C.; Giammusso M.; Adams M.P.; O'Brien K.R.; Uthicke S.</t>
  </si>
  <si>
    <t>Collier, Catherine J. (19640136700); Langlois, Lucas (57185347900); Ow, Yan (36340943700); Johansson, Charlotte (24335260800); Giammusso, Manuela (57202923490); Adams, Matthew P. (56714497100); O'Brien, Katherine R. (7202076951); Uthicke, Sven (6603938554)</t>
  </si>
  <si>
    <t>19640136700; 57185347900; 36340943700; 24335260800; 57202923490; 56714497100; 7202076951; 6603938554</t>
  </si>
  <si>
    <t>Losing a winner: thermal stress and local pressures outweigh the positive effects of ocean acidification for tropical seagrasses</t>
  </si>
  <si>
    <t>New Phytologist</t>
  </si>
  <si>
    <t>10.1111/nph.15234</t>
  </si>
  <si>
    <t>https://www.scopus.com/inward/record.uri?eid=2-s2.0-85049868724&amp;doi=10.1111%2fnph.15234&amp;partnerID=40&amp;md5=e03ba9a6b8d763de033e5d17635c26d9</t>
  </si>
  <si>
    <t>2-s2.0-85049868724</t>
  </si>
  <si>
    <t>Comte A.; Pendleton L.H.</t>
  </si>
  <si>
    <t>Comte, Adrien (57191912813); Pendleton, Linwood H. (7004227874)</t>
  </si>
  <si>
    <t>57191912813; 7004227874</t>
  </si>
  <si>
    <t>Management strategies for coral reefs and people under global environmental change: 25 years of scientific research</t>
  </si>
  <si>
    <t>Journal of Environmental Management</t>
  </si>
  <si>
    <t>10.1016/j.jenvman.2017.12.051</t>
  </si>
  <si>
    <t>https://www.scopus.com/inward/record.uri?eid=2-s2.0-85040001736&amp;doi=10.1016%2fj.jenvman.2017.12.051&amp;partnerID=40&amp;md5=754aea2155e8b340bbb354325ab238e6</t>
  </si>
  <si>
    <t>2-s2.0-85040001736</t>
  </si>
  <si>
    <t>Condie S.A.; Anthony K.R.N.; Babcock R.C.; Baird M.E.; Beeden R.; Fletcher C.S.; Gorton R.; Harrison D.; Hobday A.J.; Plagányi E.E.; Westcott D.A.</t>
  </si>
  <si>
    <t>Condie, Scott A. (7003266240); Anthony, Kenneth R. N. (7006648762); Babcock, Russ C. (7005805728); Baird, Mark E. (7201685824); Beeden, Roger (38861023700); Fletcher, Cameron S. (15836804600); Gorton, Rebecca (35724208400); Harrison, Daniel (57112971200); Hobday, Alistair J. (6701910294); Plagányi, Éva E. (8773077400); Westcott, David A. (7004026136)</t>
  </si>
  <si>
    <t>7003266240; 7006648762; 7005805728; 7201685824; 38861023700; 15836804600; 35724208400; 57112971200; 6701910294; 8773077400; 7004026136</t>
  </si>
  <si>
    <t>Large-scale interventions may delay decline of the Great Barrier Reef</t>
  </si>
  <si>
    <t>10.1098/rsos.201296</t>
  </si>
  <si>
    <t>https://www.scopus.com/inward/record.uri?eid=2-s2.0-85106737538&amp;doi=10.1098%2frsos.201296&amp;partnerID=40&amp;md5=65d8f146a520164ace79480fb9ef67d8</t>
  </si>
  <si>
    <t>2-s2.0-85106737538</t>
  </si>
  <si>
    <t>Coni E.O.C.; Booth D.J.; Ferreira C.M.; Nagelkerken I.</t>
  </si>
  <si>
    <t>Coni, Ericka O. C. (24463626500); Booth, David J. (7202259879); Ferreira, Camilo M. (24463365500); Nagelkerken, Ivan (7003724825)</t>
  </si>
  <si>
    <t>24463626500; 7202259879; 24463365500; 7003724825</t>
  </si>
  <si>
    <t>Behavioural generalism could facilitate coexistence of tropical and temperate fishes under climate change</t>
  </si>
  <si>
    <t>Journal of Animal Ecology</t>
  </si>
  <si>
    <t>10.1111/1365-2656.13599</t>
  </si>
  <si>
    <t>https://www.scopus.com/inward/record.uri?eid=2-s2.0-85117570721&amp;doi=10.1111%2f1365-2656.13599&amp;partnerID=40&amp;md5=82bd41a8c421e14c164997dd0c483b17</t>
  </si>
  <si>
    <t>2-s2.0-85117570721</t>
  </si>
  <si>
    <t>Fish</t>
  </si>
  <si>
    <t>Coni E.O.C.; Booth D.J.; Nagelkerken I.</t>
  </si>
  <si>
    <t>Coni, Ericka O. C. (24463626500); Booth, David J. (7202259879); Nagelkerken, Ivan (7003724825)</t>
  </si>
  <si>
    <t>24463626500; 7202259879; 7003724825</t>
  </si>
  <si>
    <t>Novel species interactions and environmental conditions reduce foraging competency at the temperate range edge of a range-extending coral reef fish</t>
  </si>
  <si>
    <t>10.1007/s00338-021-02150-6</t>
  </si>
  <si>
    <t>https://www.scopus.com/inward/record.uri?eid=2-s2.0-85110057090&amp;doi=10.1007%2fs00338-021-02150-6&amp;partnerID=40&amp;md5=bf9f9280ca2be677c20895ef291984e9</t>
  </si>
  <si>
    <t>2-s2.0-85110057090</t>
  </si>
  <si>
    <t>Coral-reef fishes can become more risk-averse at their poleward range limits</t>
  </si>
  <si>
    <t>10.1098/rspb.2021.2676</t>
  </si>
  <si>
    <t>https://www.scopus.com/inward/record.uri?eid=2-s2.0-85126908670&amp;doi=10.1098%2frspb.2021.2676&amp;partnerID=40&amp;md5=66bd0f70ba9c424112badd906d466a58</t>
  </si>
  <si>
    <t>2-s2.0-85126908670</t>
  </si>
  <si>
    <t>Contardi M.; Montano S.; Galli P.; Mazzon G.; Mah'd Moh'd Ayyoub A.; Seveso D.; Saliu F.; Maggioni D.; Athanassiou A.; Bayer I.S.</t>
  </si>
  <si>
    <t>Contardi, Marco (57190491721); Montano, Simone (36247389900); Galli, Paolo (7006002437); Mazzon, Giulia (57194772244); Mah'd Moh'd Ayyoub, Amin (57226016810); Seveso, Davide (36247843900); Saliu, Francesco (23095640400); Maggioni, Davide (55617471700); Athanassiou, Athanassia (7005225151); Bayer, Ilker S. (7005087069)</t>
  </si>
  <si>
    <t>57190491721; 36247389900; 7006002437; 57194772244; 57226016810; 36247843900; 23095640400; 55617471700; 7005225151; 7005087069</t>
  </si>
  <si>
    <t>Marine Fouling Characteristics of Biocomposites in a Coral Reef Ecosystem</t>
  </si>
  <si>
    <t>Advanced Sustainable Systems</t>
  </si>
  <si>
    <t>10.1002/adsu.202100089</t>
  </si>
  <si>
    <t>https://www.scopus.com/inward/record.uri?eid=2-s2.0-85110153196&amp;doi=10.1002%2fadsu.202100089&amp;partnerID=40&amp;md5=2270b025b3be187f85388a7924a44cdc</t>
  </si>
  <si>
    <t>2-s2.0-85110153196</t>
  </si>
  <si>
    <t>Conti-Jerpe I.E.; Thompson P.D.; Wong C.W.M.; Oliveira N.L.; Duprey N.N.; Moynihan M.A.; Baker D.M.</t>
  </si>
  <si>
    <t>Conti-Jerpe, Inga E. (55440039700); Thompson, Philip D. (57188831258); Wong, Cheong Wai Martin (57194742201); Oliveira, Nara L. (55889798700); Duprey, Nicolas N. (55443805900); Moynihan, Molly A. (55240288000); Baker, David M. (55449577100)</t>
  </si>
  <si>
    <t>55440039700; 57188831258; 57194742201; 55889798700; 55443805900; 55240288000; 55449577100</t>
  </si>
  <si>
    <t>Trophic strategy and bleaching resistance in reef-building corals</t>
  </si>
  <si>
    <t>eaaz5443</t>
  </si>
  <si>
    <t>10.1126/sciadv.aaz5443</t>
  </si>
  <si>
    <t>https://www.scopus.com/inward/record.uri?eid=2-s2.0-85083190392&amp;doi=10.1126%2fsciadv.aaz5443&amp;partnerID=40&amp;md5=b5077474850b8a1e2131bd430eb5d644</t>
  </si>
  <si>
    <t>2-s2.0-85083190392</t>
  </si>
  <si>
    <t>Conway K.W.; Whitney F.; Leys S.P.; Barrie J.V.; Krautter M.</t>
  </si>
  <si>
    <t>Conway, K.W. (7005611579); Whitney, F. (7003347325); Leys, S.P. (6701648809); Barrie, J.V. (7101731310); Krautter, M. (6506842836)</t>
  </si>
  <si>
    <t>7005611579; 7003347325; 6701648809; 7101731310; 6506842836</t>
  </si>
  <si>
    <t>Sponge reefs of the british columbia, canada coast: Impacts of climate change and ocean acidification</t>
  </si>
  <si>
    <t>10.1007/978-3-319-59008-0_10</t>
  </si>
  <si>
    <t>https://www.scopus.com/inward/record.uri?eid=2-s2.0-85042777470&amp;doi=10.1007%2f978-3-319-59008-0_10&amp;partnerID=40&amp;md5=0dab9c4579c145ff2df58bff4fc1afc7</t>
  </si>
  <si>
    <t>2-s2.0-85042777470</t>
  </si>
  <si>
    <t>Cooper J.K.; Spencer M.; Bruno J.F.; Van Woesik R.</t>
  </si>
  <si>
    <t>Cooper, Jennifer K. (55471805000); Spencer, Matthew (7202030160); Bruno, John F. (7202832787); Van Woesik, R. (57207592228)</t>
  </si>
  <si>
    <t>55471805000; 7202030160; 7202832787; 57207592228</t>
  </si>
  <si>
    <t>Stochastic dynamics of a warmer Great Barrier Reef</t>
  </si>
  <si>
    <t>Ecology</t>
  </si>
  <si>
    <t>10.1890/14-0112.1</t>
  </si>
  <si>
    <t>https://www.scopus.com/inward/record.uri?eid=2-s2.0-84937010354&amp;doi=10.1890%2f14-0112.1&amp;partnerID=40&amp;md5=2073f3fef8e294731eb9a2bb6f35ee04</t>
  </si>
  <si>
    <t>2-s2.0-84937010354</t>
  </si>
  <si>
    <t>Corminboeuf O.; Overman L.E.; Pennington L.D.</t>
  </si>
  <si>
    <t>Corminboeuf, Olivier (7801577578); Overman, Larry E. (7103312446); Pennington, Lewis D. (16167297800)</t>
  </si>
  <si>
    <t>7801577578; 7103312446; 16167297800</t>
  </si>
  <si>
    <t>A unified strategy for enantioselective total synthesis of cladiellin and briarellin diterpenes: Total synthesis of briarellins E and F and the putative structure of alcyonin and revision of its structure assignment</t>
  </si>
  <si>
    <t>Journal of Organic Chemistry</t>
  </si>
  <si>
    <t>10.1021/jo9010156</t>
  </si>
  <si>
    <t>https://www.scopus.com/inward/record.uri?eid=2-s2.0-68049113576&amp;doi=10.1021%2fjo9010156&amp;partnerID=40&amp;md5=b54831ca97c95c63ddfc3a8fae171ea8</t>
  </si>
  <si>
    <t>2-s2.0-68049113576</t>
  </si>
  <si>
    <t>Coronado I.; Fine M.; Bosellini F.R.; Stolarski J.</t>
  </si>
  <si>
    <t>Coronado, Ismael (59267927800); Fine, Maoz (7202778352); Bosellini, Francesca R. (6603155683); Stolarski, Jarosław (55932240900)</t>
  </si>
  <si>
    <t>59267927800; 7202778352; 6603155683; 55932240900</t>
  </si>
  <si>
    <t>Impact of ocean acidification on crystallographic vital effect of the coral skeleton</t>
  </si>
  <si>
    <t>10.1038/s41467-019-10833-6</t>
  </si>
  <si>
    <t>https://www.scopus.com/inward/record.uri?eid=2-s2.0-85068236881&amp;doi=10.1038%2fs41467-019-10833-6&amp;partnerID=40&amp;md5=4c53afe18c87b86c21df8f3745e59075</t>
  </si>
  <si>
    <t>2-s2.0-85068236881</t>
  </si>
  <si>
    <t>Cortés J.; Reyes-Bonilla H.</t>
  </si>
  <si>
    <t>Cortés, Jorge (35422127200); Reyes-Bonilla, Héctor (6701446814)</t>
  </si>
  <si>
    <t>35422127200; 6701446814</t>
  </si>
  <si>
    <t>Human Influences On Eastern Tropical Pacific Coral Communities and Coral Reefs</t>
  </si>
  <si>
    <t>10.1007/978-94-017-7499-4_20</t>
  </si>
  <si>
    <t>https://www.scopus.com/inward/record.uri?eid=2-s2.0-85042796572&amp;doi=10.1007%2f978-94-017-7499-4_20&amp;partnerID=40&amp;md5=eb71efd7914cd8405799e5379553649f</t>
  </si>
  <si>
    <t>2-s2.0-85042796572</t>
  </si>
  <si>
    <t>Costa M.D.P.; Gorddard R.; Fidelman P.; Helmstedt K.J.; Anthony K.R.N.; Wilson K.A.; Beyer H.L.</t>
  </si>
  <si>
    <t>Costa, Micheli D. P. (57203727835); Gorddard, Russell (6508218085); Fidelman, Pedro (37076971500); Helmstedt, Kate J. (55843662000); Anthony, Kenneth R. N. (7006648762); Wilson, Kerrie A. (8046846900); Beyer, Hawthorne L. (8615649700)</t>
  </si>
  <si>
    <t>57203727835; 6508218085; 37076971500; 55843662000; 7006648762; 8046846900; 8615649700</t>
  </si>
  <si>
    <t>Linking social and biophysical systems to inform long-term, strategic management of coral reefs</t>
  </si>
  <si>
    <t>Pacific Conservation Biology</t>
  </si>
  <si>
    <t>10.1071/PC20002</t>
  </si>
  <si>
    <t>https://www.scopus.com/inward/record.uri?eid=2-s2.0-85092409210&amp;doi=10.1071%2fPC20002&amp;partnerID=40&amp;md5=d2fa44ecc329704c25eb0e9ec7c8d6db</t>
  </si>
  <si>
    <t>2-s2.0-85092409210</t>
  </si>
  <si>
    <t>Calcification on pH and aragonite rather than other way round</t>
  </si>
  <si>
    <t>Cotovicz L.C., Jr.; Chielle R.; Marins R.V.</t>
  </si>
  <si>
    <t>Cotovicz, Luiz C. (56940800500); Chielle, Raisa (57202949710); Marins, Rozane Valente (6603524386)</t>
  </si>
  <si>
    <t>56940800500; 57202949710; 6603524386</t>
  </si>
  <si>
    <t>Air-sea CO2 flux in an equatorial continental shelf dominated by coral reefs (Southwestern Atlantic Ocean)</t>
  </si>
  <si>
    <t>Continental Shelf Research</t>
  </si>
  <si>
    <t>10.1016/j.csr.2020.104175</t>
  </si>
  <si>
    <t>https://www.scopus.com/inward/record.uri?eid=2-s2.0-85086831272&amp;doi=10.1016%2fj.csr.2020.104175&amp;partnerID=40&amp;md5=afc77b63701d31f5d56557c3d8bec050</t>
  </si>
  <si>
    <t>2-s2.0-85086831272</t>
  </si>
  <si>
    <t>Couce E.; Cowburn B.; Clare D.; Bluemel J.K.</t>
  </si>
  <si>
    <t>Couce, Elena (8662333600); Cowburn, Benjamin (56392873200); Clare, David (56625720000); Bluemel, Joanna K. (56083890900)</t>
  </si>
  <si>
    <t>8662333600; 56392873200; 56625720000; 56083890900</t>
  </si>
  <si>
    <t>Paris Agreement could prevent regional mass extinctions of coral species</t>
  </si>
  <si>
    <t>10.1111/gcb.16690</t>
  </si>
  <si>
    <t>https://www.scopus.com/inward/record.uri?eid=2-s2.0-85153254792&amp;doi=10.1111%2fgcb.16690&amp;partnerID=40&amp;md5=8628e74f758e126ecc2c9719502debdd</t>
  </si>
  <si>
    <t>2-s2.0-85153254792</t>
  </si>
  <si>
    <t>Courtney T.A.; Guest J.R.; Edwards A.J.; Dizon R.M.</t>
  </si>
  <si>
    <t>Courtney, Travis A. (55596164900); Guest, James R. (23479801300); Edwards, Alasdair J. (7403547640); Dizon, Romeo M. (6602153023)</t>
  </si>
  <si>
    <t>55596164900; 23479801300; 7403547640; 6602153023</t>
  </si>
  <si>
    <t>Linear extension, skeletal density, and calcification rates of the blue coral Heliopora coerulea</t>
  </si>
  <si>
    <t>10.1007/s00338-021-02137-3</t>
  </si>
  <si>
    <t>https://www.scopus.com/inward/record.uri?eid=2-s2.0-85111583022&amp;doi=10.1007%2fs00338-021-02137-3&amp;partnerID=40&amp;md5=156674fd7c0526d404c082d83f0ba34c</t>
  </si>
  <si>
    <t>2-s2.0-85111583022</t>
  </si>
  <si>
    <t>Courtney T.A.; Kindeberg T.; Andersson A.J.</t>
  </si>
  <si>
    <t>Courtney, Travis A. (55596164900); Kindeberg, Theodor (57200159088); Andersson, Andreas J. (7202967876)</t>
  </si>
  <si>
    <t>55596164900; 57200159088; 7202967876</t>
  </si>
  <si>
    <t>Coral calcification responses to the North Atlantic Oscillation and coral bleaching in Bermuda</t>
  </si>
  <si>
    <t>e0241854</t>
  </si>
  <si>
    <t>10.1371/journal.pone.0241854</t>
  </si>
  <si>
    <t>https://www.scopus.com/inward/record.uri?eid=2-s2.0-85096081754&amp;doi=10.1371%2fjournal.pone.0241854&amp;partnerID=40&amp;md5=c874fdcd320f16a063af6ccfb73d1130</t>
  </si>
  <si>
    <t>2-s2.0-85096081754</t>
  </si>
  <si>
    <t>Croquer A.; Cavada-Blanco F.; Zubillaga A.L.; Agudo-Adriani E.A.; Sweet M.</t>
  </si>
  <si>
    <t>Croquer, Aldo (6603030746); Cavada-Blanco, Francoise (57103617200); Zubillaga, Ainhoa L. (8326094900); Agudo-Adriani, Esteban A. (57103596700); Sweet, Michael (36538145300)</t>
  </si>
  <si>
    <t>6603030746; 57103617200; 8326094900; 57103596700; 36538145300</t>
  </si>
  <si>
    <t>Is Acropora palmata recovering? A case study in Los Roques National Park, Venezuela</t>
  </si>
  <si>
    <t>e1539</t>
  </si>
  <si>
    <t>10.7717/peerj.1539</t>
  </si>
  <si>
    <t>https://www.scopus.com/inward/record.uri?eid=2-s2.0-84957600628&amp;doi=10.7717%2fpeerj.1539&amp;partnerID=40&amp;md5=a7d45b39e7ebfea3a5c6782559ae003c</t>
  </si>
  <si>
    <t>2-s2.0-84957600628</t>
  </si>
  <si>
    <t>Cryer S.E.; Schlosser C.; Allison N.</t>
  </si>
  <si>
    <t>Cryer, S.E. (57220004711); Schlosser, C. (57210683828); Allison, N. (8943390000)</t>
  </si>
  <si>
    <t>57220004711; 57210683828; 8943390000</t>
  </si>
  <si>
    <t>The combined effects of ocean acidification and copper on the physiological responses of the tropical coral Stylophora pistillata</t>
  </si>
  <si>
    <t>10.1016/j.marenvres.2022.105610</t>
  </si>
  <si>
    <t>https://www.scopus.com/inward/record.uri?eid=2-s2.0-85127166075&amp;doi=10.1016%2fj.marenvres.2022.105610&amp;partnerID=40&amp;md5=aeb9f0d325ecf613d72b574056b257e9</t>
  </si>
  <si>
    <t>2-s2.0-85127166075</t>
  </si>
  <si>
    <t>Cunning R.; Parker K.E.; Johnson-Sapp K.; Karp R.F.; Wen A.D.; Williamson O.M.; Bartels E.; D'Alessandro M.; Gilliam D.S.; Hanson G.; Levy J.; Lirman D.; Maxwell K.; Million W.C.; Moulding A.L.; Moura A.; Muller E.M.; Nedimyer K.; Reckenbeil B.; Van Hooidonk R.; Dahlgren C.; Kenkel C.; Parkinson J.E.; Baker A.C.</t>
  </si>
  <si>
    <t>Cunning, Ross (53979690400); Parker, Katherine E. (57216931698); Johnson-Sapp, Kelsey (57194500714); Karp, Richard F. (57345867600); Wen, Alexandra D. (57222502763); Williamson, Olivia M. (57221314081); Bartels, Erich (24831967800); D'Alessandro, Martine (57211004301); Gilliam, David S. (35385967200); Hanson, Grace (57345842700); Levy, Jessica (57214656226); Lirman, Diego (6603812680); Maxwell, Kerry (20433989300); Million, Wyatt C. (57210946459); Moulding, Alison L. (8609433200); Moura, Amelia (57220069976); Muller, Erinn M. (57207099234); Nedimyer, Ken (42761924400); Reckenbeil, Brian (56971510800); Van Hooidonk, Ruben (26535282100); Dahlgren, Craig (7005801867); Kenkel, Carly (44461426600); Parkinson, John E. (55521097900); Baker, Andrew C. (35232398200)</t>
  </si>
  <si>
    <t>53979690400; 57216931698; 57194500714; 57345867600; 57222502763; 57221314081; 24831967800; 57211004301; 35385967200; 57345842700; 57214656226; 6603812680; 20433989300; 57210946459; 8609433200; 57220069976; 57207099234; 42761924400; 56971510800; 26535282100; 7005801867; 44461426600; 55521097900; 35232398200</t>
  </si>
  <si>
    <t>Census of heat tolerance among Florida's threatened staghorn corals finds resilient individuals throughout existing nursery populations</t>
  </si>
  <si>
    <t>10.1098/rspb.2021.1613</t>
  </si>
  <si>
    <t>https://www.scopus.com/inward/record.uri?eid=2-s2.0-85119393543&amp;doi=10.1098%2frspb.2021.1613&amp;partnerID=40&amp;md5=ed0d8acee4a3753efe363a531ca49506</t>
  </si>
  <si>
    <t>2-s2.0-85119393543</t>
  </si>
  <si>
    <t>Cunning R.; Ritson-Williams R.; Gates R.D.</t>
  </si>
  <si>
    <t>Cunning, Ross (53979690400); Ritson-Williams, Raphael (55990345300); Gates, Ruth D. (7102178009)</t>
  </si>
  <si>
    <t>53979690400; 55990345300; 7102178009</t>
  </si>
  <si>
    <t>Patterns of bleaching and recovery of Montipora capitata in Kane'ohe Bay, Hawai'i, USA</t>
  </si>
  <si>
    <t>10.3354/meps11733</t>
  </si>
  <si>
    <t>https://www.scopus.com/inward/record.uri?eid=2-s2.0-84973901414&amp;doi=10.3354%2fmeps11733&amp;partnerID=40&amp;md5=d79a73b77e5ae70b7841fb8214079949</t>
  </si>
  <si>
    <t>2-s2.0-84973901414</t>
  </si>
  <si>
    <t>Cure K.; Currey-Randall L.; Galaiduk R.; Radford B.; Wakeford M.; Heyward A.</t>
  </si>
  <si>
    <t>Cure, Katherine (55010861000); Currey-Randall, Leanne (57211849778); Galaiduk, Ronen (55773700200); Radford, Ben (6603729676); Wakeford, Mary (6507533096); Heyward, Andrew (6602987407)</t>
  </si>
  <si>
    <t>55010861000; 57211849778; 55773700200; 6603729676; 6507533096; 6602987407</t>
  </si>
  <si>
    <t>Depth gradients in abundance and functional roles suggest limited depth refuges for herbivorous fishes</t>
  </si>
  <si>
    <t>10.1007/s00338-021-02060-7</t>
  </si>
  <si>
    <t>https://www.scopus.com/inward/record.uri?eid=2-s2.0-85099988728&amp;doi=10.1007%2fs00338-021-02060-7&amp;partnerID=40&amp;md5=b6d6fce2906b0ea8a82755d27f4a8b09</t>
  </si>
  <si>
    <t>2-s2.0-85099988728</t>
  </si>
  <si>
    <t>Cure K.; Hobbs J.-P.A.; Langlois T.J.; Abdo D.A.; Bennett S.; Harvey E.S.</t>
  </si>
  <si>
    <t>Cure, Katherine (55010861000); Hobbs, Jean-Paul A. (8872807200); Langlois, Timothy J. (56258294000); Abdo, David A. (14833887400); Bennett, Scott (36092571600); Harvey, Euan S. (7103155088)</t>
  </si>
  <si>
    <t>55010861000; 8872807200; 56258294000; 14833887400; 36092571600; 7103155088</t>
  </si>
  <si>
    <t>Distributional responses to marine heat waves: insights from length frequencies across the geographic range of the endemic reef fish Choerodon rubescens</t>
  </si>
  <si>
    <t>10.1007/s00227-017-3259-x</t>
  </si>
  <si>
    <t>https://www.scopus.com/inward/record.uri?eid=2-s2.0-85032906177&amp;doi=10.1007%2fs00227-017-3259-x&amp;partnerID=40&amp;md5=3d8be0a22653f3efac76d997c9a738c5</t>
  </si>
  <si>
    <t>2-s2.0-85032906177</t>
  </si>
  <si>
    <t>D’Agostino D.; Burt J.A.; Santinelli V.; Vaughan G.O.; Fowler A.M.; Reader T.; Taylor B.M.; Hoey A.S.; Cavalcante G.H.; Bauman A.G.; Feary D.A.</t>
  </si>
  <si>
    <t>D’Agostino, Daniele (57195461081); Burt, John A. (23479282700); Santinelli, Veronica (57200216589); Vaughan, Grace O. (56967688700); Fowler, Ashley M. (25629480200); Reader, Tom (7007094489); Taylor, Brett M. (36440434900); Hoey, Andrew S. (6603830810); Cavalcante, Geórgenes H. (35772535900); Bauman, Andrew G. (26428676800); Feary, David A. (36955314300)</t>
  </si>
  <si>
    <t>57195461081; 23479282700; 57200216589; 56967688700; 25629480200; 7007094489; 36440434900; 6603830810; 35772535900; 26428676800; 36955314300</t>
  </si>
  <si>
    <t>Growth impacts in a changing ocean: insights from two coral reef fishes in an extreme environment</t>
  </si>
  <si>
    <t>10.1007/s00338-021-02061-6</t>
  </si>
  <si>
    <t>https://www.scopus.com/inward/record.uri?eid=2-s2.0-85101488396&amp;doi=10.1007%2fs00338-021-02061-6&amp;partnerID=40&amp;md5=a5da0e0a0aa809787f614e04ddfcddf8</t>
  </si>
  <si>
    <t>2-s2.0-85101488396</t>
  </si>
  <si>
    <t>da Costa Portilho-Ramos R.; Titschack J.; Wienberg C.; Rojas M.G.S.; Yokoyama Y.; Hebbeln D.</t>
  </si>
  <si>
    <t>da Costa Portilho-Ramos, Rodrigo (55990504500); Titschack, Jürgen (8983081200); Wienberg, Claudia (8308151900); Rojas, Michael Georg Siccha (57733507600); Yokoyama, Yusuke (35254743600); Hebbeln, Dierk (7004836892)</t>
  </si>
  <si>
    <t>55990504500; 8983081200; 8308151900; 57733507600; 35254743600; 7004836892</t>
  </si>
  <si>
    <t>Major environmental drivers determining life and death of cold-water corals through time</t>
  </si>
  <si>
    <t>e3001628</t>
  </si>
  <si>
    <t>10.1371/journal.pbio.3001628</t>
  </si>
  <si>
    <t>https://www.scopus.com/inward/record.uri?eid=2-s2.0-85130765631&amp;doi=10.1371%2fjournal.pbio.3001628&amp;partnerID=40&amp;md5=8e95dca0cdac670fc5885c47e7eab355</t>
  </si>
  <si>
    <t>2-s2.0-85130765631</t>
  </si>
  <si>
    <t>Dai X.-J.; Zhang J.; Chen Z.-Z.</t>
  </si>
  <si>
    <t>Dai, Xue-Jiao (57353087200); Zhang, Jun (55935247600); Chen, Zuo-Zhi (8511903000)</t>
  </si>
  <si>
    <t>57353087200; 55935247600; 8511903000</t>
  </si>
  <si>
    <t>Research advances on coral reef fish biodiversity and conservation; [珊瑚礁鱼类多样性及保护研究进展]</t>
  </si>
  <si>
    <t>Chinese Journal of Ecology</t>
  </si>
  <si>
    <t>10.13292/j.1000-4890.202109.034</t>
  </si>
  <si>
    <t>https://www.scopus.com/inward/record.uri?eid=2-s2.0-85119923580&amp;doi=10.13292%2fj.1000-4890.202109.034&amp;partnerID=40&amp;md5=a841d564618a9650818552a35e16fd2d</t>
  </si>
  <si>
    <t>2-s2.0-85119923580</t>
  </si>
  <si>
    <t>Dalpadado P.; Roxy M.K.; Arrigo K.R.; van Dijken G.L.; Chierici M.; Ostrowski M.; Skern-Mauritzen R.; Bakke G.; Richardson A.J.; Sperfeld E.</t>
  </si>
  <si>
    <t>Dalpadado, Padmini (6603126807); Roxy, Mathew Koll (19338121600); Arrigo, Kevin R. (7004155828); van Dijken, Gert L. (6506169205); Chierici, Melissa (6602814807); Ostrowski, Marek (7103327297); Skern-Mauritzen, Rasmus (15835581600); Bakke, Gunnstein (56480590700); Richardson, Anthony J. (7402534112); Sperfeld, Erik (16418047600)</t>
  </si>
  <si>
    <t>6603126807; 19338121600; 7004155828; 6506169205; 6602814807; 7103327297; 15835581600; 56480590700; 7402534112; 16418047600</t>
  </si>
  <si>
    <t>Rapid climate change alters the environment and biological production of the Indian Ocean</t>
  </si>
  <si>
    <t>10.1016/j.scitotenv.2023.167342</t>
  </si>
  <si>
    <t>https://www.scopus.com/inward/record.uri?eid=2-s2.0-85174328815&amp;doi=10.1016%2fj.scitotenv.2023.167342&amp;partnerID=40&amp;md5=f5594eb58a0714df15724ca7baa4840f</t>
  </si>
  <si>
    <t>2-s2.0-85174328815</t>
  </si>
  <si>
    <t>Dalton S.J.; Carroll A.G.; Sampayo E.; Roff G.; Harrison P.L.; Entwistle K.; Huang Z.; Salih A.; Diamond S.L.</t>
  </si>
  <si>
    <t>Dalton, Steven J. (12761370500); Carroll, Andrew G. (56265815700); Sampayo, Eugenia (21733445400); Roff, George (13409006000); Harrison, Peter L. (7401612110); Entwistle, Kristina (57214328144); Huang, Zhi (26663918500); Salih, Anya (7005551155); Diamond, Sandra L. (7202852141)</t>
  </si>
  <si>
    <t>12761370500; 56265815700; 21733445400; 13409006000; 7401612110; 57214328144; 26663918500; 7005551155; 7202852141</t>
  </si>
  <si>
    <t>Successive marine heatwaves cause disproportionate coral bleaching during a fast phase transition from El Niño to La Niña</t>
  </si>
  <si>
    <t>10.1016/j.scitotenv.2020.136951</t>
  </si>
  <si>
    <t>https://www.scopus.com/inward/record.uri?eid=2-s2.0-85078677530&amp;doi=10.1016%2fj.scitotenv.2020.136951&amp;partnerID=40&amp;md5=2e4c03dc1bd75b2e7f30d504ac4c0ecd</t>
  </si>
  <si>
    <t>2-s2.0-85078677530</t>
  </si>
  <si>
    <t>Daly J.; Bouwmeester J.; Perry R.; Page C.; Khosla K.; Kangas J.; Lager C.; Hardy K.; Bischof J.C.; Hagedorn M.</t>
  </si>
  <si>
    <t>Daly, Jonathan (22956804000); Bouwmeester, Jessica (42261151900); Perry, Riley (57837893600); Page, Chris (55347082400); Khosla, Kanav (57195493814); Kangas, Joseph (57217206605); Lager, Claire (56252779400); Hardy, Katherine (58250433800); Bischof, John C. (15730474500); Hagedorn, Mary (7004587727)</t>
  </si>
  <si>
    <t>22956804000; 42261151900; 57837893600; 55347082400; 57195493814; 57217206605; 56252779400; 58250433800; 15730474500; 7004587727</t>
  </si>
  <si>
    <t>The First Proof of Concept Demonstration of Nanowarming in Coral Tissues</t>
  </si>
  <si>
    <t>10.1002/adsu.202300303</t>
  </si>
  <si>
    <t>https://www.scopus.com/inward/record.uri?eid=2-s2.0-85166286073&amp;doi=10.1002%2fadsu.202300303&amp;partnerID=40&amp;md5=73660217b54ffb449d843fad7afd61dc</t>
  </si>
  <si>
    <t>2-s2.0-85166286073</t>
  </si>
  <si>
    <t>Daly J.; Hobbs R.; Zuchowicz N.; Hagedorn M.; O’brien J.K.</t>
  </si>
  <si>
    <t>Daly, Jonathan (22956804000); Hobbs, Rebecca (57195987953); Zuchowicz, Nikolas (56502358800); Hagedorn, Mary (7004587727); O’brien, Justine K. (57202976251)</t>
  </si>
  <si>
    <t>22956804000; 57195987953; 56502358800; 7004587727; 57202976251</t>
  </si>
  <si>
    <t>A Semi-Automated Workflow for the Cryopreservation of Coral Sperm to Support Biobanking and Aquaculture</t>
  </si>
  <si>
    <t>Journal of Visualized Experiments</t>
  </si>
  <si>
    <t>e66233</t>
  </si>
  <si>
    <t>10.3791/66233</t>
  </si>
  <si>
    <t>https://www.scopus.com/inward/record.uri?eid=2-s2.0-85196710512&amp;doi=10.3791%2f66233&amp;partnerID=40&amp;md5=c2bf7fb1079a99b1874cfbc317364ba8</t>
  </si>
  <si>
    <t>2-s2.0-85196710512</t>
  </si>
  <si>
    <t>Daly J.; Hobbs R.J.; Zuchowicz N.; O’Brien J.K.; Bouwmeester J.; Bay L.; Quigley K.; Hagedorn M.</t>
  </si>
  <si>
    <t>Daly, Jonathan (22956804000); Hobbs, Rebecca J. (57195987953); Zuchowicz, Nikolas (56502358800); O’Brien, Justine K. (57202976251); Bouwmeester, Jessica (42261151900); Bay, Line (7004687149); Quigley, Kate (56140558200); Hagedorn, Mary (7004587727)</t>
  </si>
  <si>
    <t>22956804000; 57195987953; 56502358800; 57202976251; 42261151900; 7004687149; 56140558200; 7004587727</t>
  </si>
  <si>
    <t>Cryopreservation can assist gene flow on the Great Barrier Reef</t>
  </si>
  <si>
    <t>10.1007/s00338-021-02202-x</t>
  </si>
  <si>
    <t>https://www.scopus.com/inward/record.uri?eid=2-s2.0-85123498884&amp;doi=10.1007%2fs00338-021-02202-x&amp;partnerID=40&amp;md5=e83b42237329a8c0f7bf5aa478b27b11</t>
  </si>
  <si>
    <t>2-s2.0-85123498884</t>
  </si>
  <si>
    <t>Dance A.</t>
  </si>
  <si>
    <t>Dance, Amber (57224697351)</t>
  </si>
  <si>
    <t>These corals could survive climate change — and help save the world’s reefs</t>
  </si>
  <si>
    <t>10.1038/d41586-019-03629-7</t>
  </si>
  <si>
    <t>https://www.scopus.com/inward/record.uri?eid=2-s2.0-85075714627&amp;doi=10.1038%2fd41586-019-03629-7&amp;partnerID=40&amp;md5=b1d9ca8b06f4285c4f5711e2849668cf</t>
  </si>
  <si>
    <t>2-s2.0-85075714627</t>
  </si>
  <si>
    <t>Danovaro R.</t>
  </si>
  <si>
    <t>Danovaro, Roberto (7004303561)</t>
  </si>
  <si>
    <t>Climate change impacts on the biota and on vulnerable habitats of the deep Mediterranean Sea</t>
  </si>
  <si>
    <t>10.1007/s12210-018-0725-4</t>
  </si>
  <si>
    <t>https://www.scopus.com/inward/record.uri?eid=2-s2.0-85048821931&amp;doi=10.1007%2fs12210-018-0725-4&amp;partnerID=40&amp;md5=c2f244d08e4b887b1b7ea67195080ae9</t>
  </si>
  <si>
    <t>2-s2.0-85048821931</t>
  </si>
  <si>
    <t>Davies J.S.; Guillaumont B.; Tempera F.; Vertino A.; Beuck L.; Ólafsdóttir S.H.; Smith C.J.; Fosså J.H.; van den Beld I.M.J.; Savini A.; Rengstorf A.; Bayle C.; Bourillet J.-F.; Arnaud-Haond S.; Grehan A.</t>
  </si>
  <si>
    <t>Davies, J.S. (55471982900); Guillaumont, B. (6508287426); Tempera, F. (10440405000); Vertino, A. (15841213600); Beuck, L. (16201874400); Ólafsdóttir, S.H. (6602420118); Smith, C.J. (7501648058); Fosså, J.H. (6603605688); van den Beld, I.M.J. (56032395100); Savini, A. (8383758600); Rengstorf, A. (55522512500); Bayle, C. (57189035864); Bourillet, J.-F. (6602175056); Arnaud-Haond, S. (6602532118); Grehan, A. (6603385868)</t>
  </si>
  <si>
    <t>55471982900; 6508287426; 10440405000; 15841213600; 16201874400; 6602420118; 7501648058; 6603605688; 56032395100; 8383758600; 55522512500; 57189035864; 6602175056; 6602532118; 6603385868</t>
  </si>
  <si>
    <t>A new classification scheme of European cold-water coral habitats: Implications for ecosystem-based management of the deep sea</t>
  </si>
  <si>
    <t>10.1016/j.dsr2.2017.04.014</t>
  </si>
  <si>
    <t>https://www.scopus.com/inward/record.uri?eid=2-s2.0-85019351458&amp;doi=10.1016%2fj.dsr2.2017.04.014&amp;partnerID=40&amp;md5=a4acd665e68aa3aa4ebe3571a3ee89a9</t>
  </si>
  <si>
    <t>2-s2.0-85019351458</t>
  </si>
  <si>
    <t>Davies S.J.; van der Heijden P.R.</t>
  </si>
  <si>
    <t>Davies, Simon J. (23134615200); van der Heijden, Paul Robert (57210191404)</t>
  </si>
  <si>
    <t>23134615200; 57210191404</t>
  </si>
  <si>
    <t>Sustainable development goal 14 in the 2020s and beyond</t>
  </si>
  <si>
    <t>Higher Education and SDG14: Life Below Water</t>
  </si>
  <si>
    <t>https://www.scopus.com/inward/record.uri?eid=2-s2.0-85206276248&amp;partnerID=40&amp;md5=dc3232d9a65e9444a2f09dbc342ac4eb</t>
  </si>
  <si>
    <t>2-s2.0-85206276248</t>
  </si>
  <si>
    <t>Davies S.W.; Ries J.B.; Marchetti A.; Castillo K.D.</t>
  </si>
  <si>
    <t>Davies, Sarah W. (35233057500); Ries, Justin B. (7006449529); Marchetti, Adrian (57203055608); Castillo, Karl D. (9736973000)</t>
  </si>
  <si>
    <t>35233057500; 7006449529; 57203055608; 9736973000</t>
  </si>
  <si>
    <t>Symbiodinium functional diversity in the Coral Siderastrea siderea Is influenced by thermal stress and reef environment, but not ocean acidification</t>
  </si>
  <si>
    <t>10.3389/fmars.2018.00150</t>
  </si>
  <si>
    <t>https://www.scopus.com/inward/record.uri?eid=2-s2.0-85046621934&amp;doi=10.3389%2ffmars.2018.00150&amp;partnerID=40&amp;md5=5d8ad2877dd221f3698b290074a21917</t>
  </si>
  <si>
    <t>2-s2.0-85046621934</t>
  </si>
  <si>
    <t>Davis K.L.; McMahon A.; Kelaher B.; Shaw E.; Santos I.R.</t>
  </si>
  <si>
    <t>Davis, Kay L. (57195996810); McMahon, Ashly (55538702400); Kelaher, Brendan (6602488031); Shaw, Emily (25723734600); Santos, Isaac R. (8612025400)</t>
  </si>
  <si>
    <t>57195996810; 55538702400; 6602488031; 25723734600; 8612025400</t>
  </si>
  <si>
    <t>Fifty years of sporadic coral reef calcification estimates at One Tree Island, Great Barrier Reef: Is it enough to imply long term trends?</t>
  </si>
  <si>
    <t>10.3389/fmars.2019.00282</t>
  </si>
  <si>
    <t>https://www.scopus.com/inward/record.uri?eid=2-s2.0-85068622182&amp;doi=10.3389%2ffmars.2019.00282&amp;partnerID=40&amp;md5=5671952f974da1e75e631a3c440f2899</t>
  </si>
  <si>
    <t>2-s2.0-85068622182</t>
  </si>
  <si>
    <t>de Almeida M.; da Fonseca L.T.; Pinheiro B.R.; Pereira N.S.; de Jesus Flores Montes M.</t>
  </si>
  <si>
    <t>de Almeida, Marcos (56723611200); da Fonseca, Lucas Torreão (58654834700); Pinheiro, Bárbara Ramos (56982735300); Pereira, Natan Silva (55833041400); de Jesus Flores Montes, Manuel (57216325230)</t>
  </si>
  <si>
    <t>56723611200; 58654834700; 56982735300; 55833041400; 57216325230</t>
  </si>
  <si>
    <t>Daily variability of pH and temperature in seawater from a near-pristine oceanic atoll, Southwest Atlantic</t>
  </si>
  <si>
    <t>10.1016/j.marpolbul.2023.115670</t>
  </si>
  <si>
    <t>https://www.scopus.com/inward/record.uri?eid=2-s2.0-85174459352&amp;doi=10.1016%2fj.marpolbul.2023.115670&amp;partnerID=40&amp;md5=1d63885cdbdaaffa2756de112123ec49</t>
  </si>
  <si>
    <t>2-s2.0-85174459352</t>
  </si>
  <si>
    <t>de Barros Marangoni L.F.; Calderon E.N.; Marques J.A.; Duarte G.A.S.; Pereira C.M.; e Castro C.B.; Bianchini A.</t>
  </si>
  <si>
    <t>de Barros Marangoni, Laura Fernandes (57192999881); Calderon, Emiliano Nicolas (55235748400); Marques, Joseane Aparecida (57192995293); Duarte, Gustavo Adolpho Santos (56156321200); Pereira, Cristiano Macedo (56926018200); e Castro, Clovis Barreira (57209674932); Bianchini, Adalto (7004945547)</t>
  </si>
  <si>
    <t>57192999881; 55235748400; 57192995293; 56156321200; 56926018200; 57209674932; 7004945547</t>
  </si>
  <si>
    <t>Effects of CO2-driven acidification of seawater on the calcification process in the calcareous hydrozoan Millepora alcicornis (Linnaeus, 1758)</t>
  </si>
  <si>
    <t>10.1007/s00338-017-1605-6</t>
  </si>
  <si>
    <t>https://www.scopus.com/inward/record.uri?eid=2-s2.0-85021079624&amp;doi=10.1007%2fs00338-017-1605-6&amp;partnerID=40&amp;md5=43e822565fa3f7658d39d23361172d96</t>
  </si>
  <si>
    <t>2-s2.0-85021079624</t>
  </si>
  <si>
    <t>De Clippele L.H.; Risch D.</t>
  </si>
  <si>
    <t>De Clippele, Laurence H. (56708888600); Risch, Denise (16301755900)</t>
  </si>
  <si>
    <t>56708888600; 16301755900</t>
  </si>
  <si>
    <t>Measuring Sound at a Cold-Water Coral Reef to Assess the Impact of COVID-19 on Noise Pollution</t>
  </si>
  <si>
    <t>10.3389/fmars.2021.674702</t>
  </si>
  <si>
    <t>https://www.scopus.com/inward/record.uri?eid=2-s2.0-85109373136&amp;doi=10.3389%2ffmars.2021.674702&amp;partnerID=40&amp;md5=1cebf0a12fd3e13d8e64f67f5bcb1acb</t>
  </si>
  <si>
    <t>2-s2.0-85109373136</t>
  </si>
  <si>
    <t>De Goeij J.M.; Lesser M.P.; Pawlik J.R.</t>
  </si>
  <si>
    <t>De Goeij, Jasper M. (23027095400); Lesser, Michael P. (56213634500); Pawlik, Joseph R. (7005422573)</t>
  </si>
  <si>
    <t>23027095400; 56213634500; 7005422573</t>
  </si>
  <si>
    <t>Nutrient fluxes and ecological functions of coral reef sponges in a changing ocean</t>
  </si>
  <si>
    <t>10.1007/978-3-319-59008-0_8</t>
  </si>
  <si>
    <t>https://www.scopus.com/inward/record.uri?eid=2-s2.0-85041331324&amp;doi=10.1007%2f978-3-319-59008-0_8&amp;partnerID=40&amp;md5=ddde255f9b3ebf755cf1448d9fd39a19</t>
  </si>
  <si>
    <t>2-s2.0-85041331324</t>
  </si>
  <si>
    <t>de O. Soares M.; Cruz I.C.S.; Santos B.A.; Tavares T.C.L.; Garcia T.M.; Menezes N.; Lopes B.D.; de Araújo J.T.; Gurgel A.L.A.R.; Rossi S.</t>
  </si>
  <si>
    <t>de O. Soares, M. (58512315100); Cruz, I.C.S. (55443091300); Santos, B.A. (7006476950); Tavares, T.C.L. (51764657400); Garcia, T.M. (34869370600); Menezes, N. (56180274600); Lopes, B.D. (57697962000); de Araújo, J.T. (57205659491); Gurgel, A.L.A.R. (58071834900); Rossi, S. (7202573914)</t>
  </si>
  <si>
    <t>58512315100; 55443091300; 7006476950; 51764657400; 34869370600; 56180274600; 57697962000; 57205659491; 58071834900; 7202573914</t>
  </si>
  <si>
    <t>Marginal reefs in the anthropocene: They are not Noah's ark</t>
  </si>
  <si>
    <t>Perspectives on the Marine Animal Forests of the World</t>
  </si>
  <si>
    <t>10.1007/978-3-030-57054-5_4</t>
  </si>
  <si>
    <t>https://www.scopus.com/inward/record.uri?eid=2-s2.0-85149161238&amp;doi=10.1007%2f978-3-030-57054-5_4&amp;partnerID=40&amp;md5=533fa5a2715fba8141c8040e98b6a7d2</t>
  </si>
  <si>
    <t>2-s2.0-85149161238</t>
  </si>
  <si>
    <t>DeBiasse M.B.; Stubler A.D.; Kelly M.W.</t>
  </si>
  <si>
    <t>DeBiasse, Melissa B. (35721736900); Stubler, Amber D. (55130631900); Kelly, Morgan W. (36023734300)</t>
  </si>
  <si>
    <t>35721736900; 55130631900; 36023734300</t>
  </si>
  <si>
    <t>Comparative transcriptomics reveals altered species interaction between the bioeroding sponge Cliona varians and the coral Porites furcata under ocean acidification</t>
  </si>
  <si>
    <t>10.1111/mec.16432</t>
  </si>
  <si>
    <t>https://www.scopus.com/inward/record.uri?eid=2-s2.0-85127552784&amp;doi=10.1111%2fmec.16432&amp;partnerID=40&amp;md5=601787acbcf540b492627e4e0d4a9471</t>
  </si>
  <si>
    <t>2-s2.0-85127552784</t>
  </si>
  <si>
    <t>All model</t>
  </si>
  <si>
    <t>Dee S.G.; Torres M.A.; Martindale R.C.; Weiss A.; DeLong K.L.</t>
  </si>
  <si>
    <t>Dee, Sylvia G. (56487312300); Torres, Mark A. (37073601500); Martindale, Rowan C. (36523465500); Weiss, Anna (57195290021); DeLong, Kristine L. (23666895600)</t>
  </si>
  <si>
    <t>56487312300; 37073601500; 36523465500; 57195290021; 23666895600</t>
  </si>
  <si>
    <t>The Future of Reef Ecosystems in the Gulf of Mexico: Insights From Coupled Climate Model Simulations and Ancient Hot-House Reefs</t>
  </si>
  <si>
    <t>10.3389/fmars.2019.00691</t>
  </si>
  <si>
    <t>https://www.scopus.com/inward/record.uri?eid=2-s2.0-85076712276&amp;doi=10.3389%2ffmars.2019.00691&amp;partnerID=40&amp;md5=fd0850f44816e872d3256252120fec65</t>
  </si>
  <si>
    <t>2-s2.0-85076712276</t>
  </si>
  <si>
    <t>DeGeorges A.; Goreau T.J.; Reilly B.</t>
  </si>
  <si>
    <t>DeGeorges, Andre (15049235700); Goreau, Thomas J. (6701456233); Reilly, Brian (7102227754)</t>
  </si>
  <si>
    <t>15049235700; 6701456233; 7102227754</t>
  </si>
  <si>
    <t>Land-sourced pollution with an emphasis on domestic sewage: Lessons from the caribbean and implications for coastal development on indian ocean and pacific coral reefs</t>
  </si>
  <si>
    <t>Sustainability</t>
  </si>
  <si>
    <t>10.3390/su2092919</t>
  </si>
  <si>
    <t>https://www.scopus.com/inward/record.uri?eid=2-s2.0-83355167566&amp;doi=10.3390%2fsu2092919&amp;partnerID=40&amp;md5=eff969fdfd42c14fbc48680aa8df30db</t>
  </si>
  <si>
    <t>2-s2.0-83355167566</t>
  </si>
  <si>
    <t>Del Monaco C.; Hay M.E.; Gartrell P.; Mumby P.J.; Diaz-Pulido G.</t>
  </si>
  <si>
    <t>Del Monaco, Carlos (24831478000); Hay, Mark E. (7102838409); Gartrell, Patrick (57190258842); Mumby, Peter J. (7003596162); Diaz-Pulido, Guillermo (6602495853)</t>
  </si>
  <si>
    <t>24831478000; 7102838409; 57190258842; 7003596162; 6602495853</t>
  </si>
  <si>
    <t>Effects of ocean acidification on the potency of macroalgal allelopathy to a common coral</t>
  </si>
  <si>
    <t>10.1038/srep41053</t>
  </si>
  <si>
    <t>https://www.scopus.com/inward/record.uri?eid=2-s2.0-85011369458&amp;doi=10.1038%2fsrep41053&amp;partnerID=40&amp;md5=fc2ee1420a4e063540f74614fb5f1514</t>
  </si>
  <si>
    <t>2-s2.0-85011369458</t>
  </si>
  <si>
    <t>Deng W.-F.; Wei G.-J.; Chen X.-F.; Xiao H.-F.; Guo Y.-R.</t>
  </si>
  <si>
    <t>Deng, Wen-Feng (16318781600); Wei, Gang-Jian (24330125600); Chen, Xue-Fei (57192167350); Xiao, Hang-Fang (57192587741); Guo, Yang-Rui (57191260671)</t>
  </si>
  <si>
    <t>16318781600; 24330125600; 57192167350; 57192587741; 57191260671</t>
  </si>
  <si>
    <t>Holocene Climate and Environmental Change in the South China Sea Recorded by Coral Geochemical Proxies; [全新世南海气候环境变化的珊瑚地球化学记录]</t>
  </si>
  <si>
    <t>Bulletin of Mineralogy Petrology and Geochemistry</t>
  </si>
  <si>
    <t>10.19658/j.issn.1007-2802.2019.38.111</t>
  </si>
  <si>
    <t>https://www.scopus.com/inward/record.uri?eid=2-s2.0-85196517540&amp;doi=10.19658%2fj.issn.1007-2802.2019.38.111&amp;partnerID=40&amp;md5=3dad90001c4b7c039eb46c0e8a61245c</t>
  </si>
  <si>
    <t>2-s2.0-85196517540</t>
  </si>
  <si>
    <t>Review, can't access</t>
  </si>
  <si>
    <t>Denis V.; Ferrier-Pagès C.; Schubert N.; Coppari M.; Baker D.M.; Camp E.F.; Gori A.; Grottoli A.G.; Houlbrèque F.; Maier S.R.; Mancinelli G.; Martinez S.; Yalçın Özdilek Ş.; Radice V.Z.; Ribes M.; Richter C.; Viladrich N.; Rossi S.</t>
  </si>
  <si>
    <t>Denis, Vianney (57714903100); Ferrier-Pagès, Christine (6701698714); Schubert, Nadine (15623791900); Coppari, Martina (52263531000); Baker, David M. (55449577100); Camp, Emma F. (55032414000); Gori, Andrea (14018179800); Grottoli, Andréa G. (6603275172); Houlbrèque, Fanny (14050226700); Maier, Sandra R. (57197994204); Mancinelli, Giorgio (56227793800); Martinez, Stephane (57214467693); Yalçın Özdilek, Şükran (55956189000); Radice, Veronica Z. (57205043438); Ribes, Marta (7006052298); Richter, Claudio (7202686430); Viladrich, Nuria (55081919900); Rossi, Sergio (7202573914)</t>
  </si>
  <si>
    <t>57714903100; 6701698714; 15623791900; 52263531000; 55449577100; 55032414000; 14018179800; 6603275172; 14050226700; 57197994204; 56227793800; 57214467693; 55956189000; 57205043438; 7006052298; 7202686430; 55081919900; 7202573914</t>
  </si>
  <si>
    <t>Heterotrophy in marine animal forests in an era of climate change</t>
  </si>
  <si>
    <t>Biological Reviews</t>
  </si>
  <si>
    <t>10.1111/brv.13053</t>
  </si>
  <si>
    <t>https://www.scopus.com/inward/record.uri?eid=2-s2.0-85183933709&amp;doi=10.1111%2fbrv.13053&amp;partnerID=40&amp;md5=fa1e72a36c9dd89a4ea7dd983343c832</t>
  </si>
  <si>
    <t>2-s2.0-85183933709</t>
  </si>
  <si>
    <t>Deveaux M.; Gischler E.; Wiebusch M.; Erkoç M.M.</t>
  </si>
  <si>
    <t>Deveaux, Michael (7006572350); Gischler, Eberhard (6603703707); Wiebusch, Michael (55810069800); Erkoç, M. Mesut (55589004800)</t>
  </si>
  <si>
    <t>7006572350; 6603703707; 55810069800; 55589004800</t>
  </si>
  <si>
    <t>A high-precision gamma densitometer for quantifying skeletal density in coral skeletons: Physical background and first results</t>
  </si>
  <si>
    <t>10.1002/lom3.10195</t>
  </si>
  <si>
    <t>https://www.scopus.com/inward/record.uri?eid=2-s2.0-85020224514&amp;doi=10.1002%2flom3.10195&amp;partnerID=40&amp;md5=d153d7ed9efa1a5da4f1fe05b56f0bae</t>
  </si>
  <si>
    <t>2-s2.0-85020224514</t>
  </si>
  <si>
    <t>Devlin M.J.; Lyons B.P.; Johnson J.E.; Hills J.M.</t>
  </si>
  <si>
    <t>Devlin, Michelle J. (9735571700); Lyons, Brett P. (56678373500); Johnson, Johanna E. (55494676500); Hills, Jeremy M. (7102938460)</t>
  </si>
  <si>
    <t>9735571700; 56678373500; 55494676500; 7102938460</t>
  </si>
  <si>
    <t>The tropical Pacific Oceanscape: Current issues, solutions and future possibilities.</t>
  </si>
  <si>
    <t>10.1016/j.marpolbul.2021.112181</t>
  </si>
  <si>
    <t>https://www.scopus.com/inward/record.uri?eid=2-s2.0-85101798060&amp;doi=10.1016%2fj.marpolbul.2021.112181&amp;partnerID=40&amp;md5=71efef50d3b441974b71b3e765d7f5ee</t>
  </si>
  <si>
    <t>2-s2.0-85101798060</t>
  </si>
  <si>
    <t>Di Santo V.</t>
  </si>
  <si>
    <t>Di Santo, Valentina (36782123500)</t>
  </si>
  <si>
    <t>Ocean acidification and warming affect skeletal mineralization in a marine fish</t>
  </si>
  <si>
    <t>10.1098/rspb.2018.2187</t>
  </si>
  <si>
    <t>https://www.scopus.com/inward/record.uri?eid=2-s2.0-85061330195&amp;doi=10.1098%2frspb.2018.2187&amp;partnerID=40&amp;md5=bd537e61136b843fe15dd00de56f55c4</t>
  </si>
  <si>
    <t>2-s2.0-85061330195</t>
  </si>
  <si>
    <t>Di Santo V.; Lobel P.S.</t>
  </si>
  <si>
    <t>Di Santo, Valentina (36782123500); Lobel, Phillip S. (7004768293)</t>
  </si>
  <si>
    <t>36782123500; 7004768293</t>
  </si>
  <si>
    <t>Size affects digestive responses to increasing temperature in fishes: physiological implications of being small under climate change</t>
  </si>
  <si>
    <t>10.1111/maec.12358</t>
  </si>
  <si>
    <t>https://www.scopus.com/inward/record.uri?eid=2-s2.0-84983089387&amp;doi=10.1111%2fmaec.12358&amp;partnerID=40&amp;md5=44bcbf2201539d2b6896c3842a025e80</t>
  </si>
  <si>
    <t>2-s2.0-84983089387</t>
  </si>
  <si>
    <t>Dias M.; Ferreira A.; Gouveia R.; Cereja R.; Vinagre C.</t>
  </si>
  <si>
    <t>Dias, Marta (57201564026); Ferreira, Ana (57464637800); Gouveia, Raúl (57203801792); Cereja, Rui (56669870300); Vinagre, Catarina (6603872269)</t>
  </si>
  <si>
    <t>57201564026; 57464637800; 57203801792; 56669870300; 6603872269</t>
  </si>
  <si>
    <t>Mortality, growth and regeneration following fragmentation of reef-forming corals under thermal stress</t>
  </si>
  <si>
    <t>10.1016/j.seares.2018.08.008</t>
  </si>
  <si>
    <t>https://www.scopus.com/inward/record.uri?eid=2-s2.0-85052984953&amp;doi=10.1016%2fj.seares.2018.08.008&amp;partnerID=40&amp;md5=ef3a73ee4232e234bb19847876dffe8d</t>
  </si>
  <si>
    <t>2-s2.0-85052984953</t>
  </si>
  <si>
    <t>Dias M.; Ferreira A.; Gouveia R.; Vinagre C.</t>
  </si>
  <si>
    <t>Dias, Marta (57201564026); Ferreira, Ana (57464637800); Gouveia, Raúl (57203801792); Vinagre, Catarina (6603872269)</t>
  </si>
  <si>
    <t>57201564026; 57464637800; 57203801792; 6603872269</t>
  </si>
  <si>
    <t>Synergistic effects of warming and lower salinity on the asexual reproduction of reef-forming corals</t>
  </si>
  <si>
    <t>10.1016/j.ecolind.2018.11.011</t>
  </si>
  <si>
    <t>https://www.scopus.com/inward/record.uri?eid=2-s2.0-85056572933&amp;doi=10.1016%2fj.ecolind.2018.11.011&amp;partnerID=40&amp;md5=16f88a698acc1dce3e27ac399e9832e6</t>
  </si>
  <si>
    <t>2-s2.0-85056572933</t>
  </si>
  <si>
    <t>Dias M.; Madeira C.; Jogee N.; Ferreira A.; Gouveia R.; Cabral H.; Diniz M.; Vinagre C.</t>
  </si>
  <si>
    <t>Dias, Marta (57201564026); Madeira, Carolina (55345528500); Jogee, Nadia (57209716390); Ferreira, Ana (57464637800); Gouveia, Raúl (57203801792); Cabral, Henrique (7006073782); Diniz, Mário (8980557700); Vinagre, Catarina (6603872269)</t>
  </si>
  <si>
    <t>57201564026; 55345528500; 57209716390; 57464637800; 57203801792; 7006073782; 8980557700; 6603872269</t>
  </si>
  <si>
    <t>Integrative indices for health assessment in reef corals under thermal stress</t>
  </si>
  <si>
    <t>10.1016/j.ecolind.2020.106230</t>
  </si>
  <si>
    <t>https://www.scopus.com/inward/record.uri?eid=2-s2.0-85081158081&amp;doi=10.1016%2fj.ecolind.2020.106230&amp;partnerID=40&amp;md5=ae7d9734e66578b41a88fd5c7b3c3e46</t>
  </si>
  <si>
    <t>2-s2.0-85081158081</t>
  </si>
  <si>
    <t>DOC release, no growth, macroalgae</t>
  </si>
  <si>
    <t>Diaz-Pulido G.; Barrón C.</t>
  </si>
  <si>
    <t>Diaz-Pulido, Guillermo (6602495853); Barrón, Cristina (7005384361)</t>
  </si>
  <si>
    <t>6602495853; 7005384361</t>
  </si>
  <si>
    <t>CO2 Enrichment Stimulates Dissolved Organic Carbon Release in Coral Reef Macroalgae</t>
  </si>
  <si>
    <t>10.1111/jpy.13002</t>
  </si>
  <si>
    <t>https://www.scopus.com/inward/record.uri?eid=2-s2.0-85085000034&amp;doi=10.1111%2fjpy.13002&amp;partnerID=40&amp;md5=37d6d854b77c4bed55f4bf57499bf6c1</t>
  </si>
  <si>
    <t>2-s2.0-85085000034</t>
  </si>
  <si>
    <t>Dievart A.M.; McQuaid C.D.; Zardi G.I.; Nicastro K.R.; Froneman P.W.</t>
  </si>
  <si>
    <t>Dievart, Alexia M. (57218099703); McQuaid, Christopher D. (7005808952); Zardi, Gerardo I. (12647766300); Nicastro, Katy R. (12646675100); Froneman, Pierre W. (7004631792)</t>
  </si>
  <si>
    <t>57218099703; 7005808952; 12647766300; 12646675100; 7004631792</t>
  </si>
  <si>
    <t>Photoautotrophic Euendoliths and Their Complex Ecological Effects in Marine Bioengineered Ecosystems</t>
  </si>
  <si>
    <t>Diversity</t>
  </si>
  <si>
    <t>10.3390/d14090737</t>
  </si>
  <si>
    <t>https://www.scopus.com/inward/record.uri?eid=2-s2.0-85138632830&amp;doi=10.3390%2fd14090737&amp;partnerID=40&amp;md5=410cc8df01869f0432cf0f0ec91a60e6</t>
  </si>
  <si>
    <t>2-s2.0-85138632830</t>
  </si>
  <si>
    <t>Dilernia N.J.; Woodcock S.; Camp E.F.; Hughes D.J.; Kühl M.; Suggett D.J.</t>
  </si>
  <si>
    <t>Dilernia, Nicole J. (57433198600); Woodcock, Stephen (57201641897); Camp, Emma F. (55032414000); Hughes, David J. (57225987009); Kühl, Michael (7103086849); Suggett, David J. (6506336560)</t>
  </si>
  <si>
    <t>57433198600; 57201641897; 55032414000; 57225987009; 7103086849; 6506336560</t>
  </si>
  <si>
    <t>Intra-colony spatial variance of oxyregulation and hypoxic thresholds for key Acropora coral species</t>
  </si>
  <si>
    <t>e11100</t>
  </si>
  <si>
    <t>10.1002/ece3.11100</t>
  </si>
  <si>
    <t>https://www.scopus.com/inward/record.uri?eid=2-s2.0-85186876293&amp;doi=10.1002%2fece3.11100&amp;partnerID=40&amp;md5=6ad6c255c0f3317153a4184c8246d9dc</t>
  </si>
  <si>
    <t>2-s2.0-85186876293</t>
  </si>
  <si>
    <t>Dionísio G.; Faleiro F.; Bilan M.; Rosa I.C.; Pimentel M.; Serôdio J.; Calado R.; Rosa R.</t>
  </si>
  <si>
    <t>Dionísio, Gisela (15833954700); Faleiro, Filipa (24478576900); Bilan, Meri (57195561750); Rosa, Inês C (43861770000); Pimentel, Marta (54781668200); Serôdio, João (6603205029); Calado, Ricardo (6701738529); Rosa, Rui (7102610088)</t>
  </si>
  <si>
    <t>15833954700; 24478576900; 57195561750; 43861770000; 54781668200; 6603205029; 6701738529; 7102610088</t>
  </si>
  <si>
    <t>Impact of climate change on the ontogenetic development of 'solar-powered' sea slugs</t>
  </si>
  <si>
    <t>10.3354/meps12227</t>
  </si>
  <si>
    <t>https://www.scopus.com/inward/record.uri?eid=2-s2.0-85028872169&amp;doi=10.3354%2fmeps12227&amp;partnerID=40&amp;md5=a191d851b44c161cb57c563809ff2dfa</t>
  </si>
  <si>
    <t>2-s2.0-85028872169</t>
  </si>
  <si>
    <t>Dişa D.; Münnich M.; Vogt M.; Gruber N.</t>
  </si>
  <si>
    <t>Dişa, Deniz (58040821600); Münnich, Matthias (6602635705); Vogt, Meike (22836898100); Gruber, Nicolas (57206133484)</t>
  </si>
  <si>
    <t>58040821600; 6602635705; 22836898100; 57206133484</t>
  </si>
  <si>
    <t>A space-time mosaic of seawater carbonate chemistry conditions in the north-shore Moorea coral reef system</t>
  </si>
  <si>
    <t>10.3389/fmars.2022.1004107</t>
  </si>
  <si>
    <t>https://www.scopus.com/inward/record.uri?eid=2-s2.0-85145491397&amp;doi=10.3389%2ffmars.2022.1004107&amp;partnerID=40&amp;md5=06140c9d5585db47cc3d6d0b1ddd4ffe</t>
  </si>
  <si>
    <t>2-s2.0-85145491397</t>
  </si>
  <si>
    <t>Djurichkovic L.D.; Donelson J.M.; Fowler A.M.; Feary D.A.; Booth D.J.</t>
  </si>
  <si>
    <t>Djurichkovic, Lucas D. (57211119205); Donelson, Jennifer M. (24279712700); Fowler, Ashley M. (25629480200); Feary, David A. (36955314300); Booth, David J. (7202259879)</t>
  </si>
  <si>
    <t>57211119205; 24279712700; 25629480200; 36955314300; 7202259879</t>
  </si>
  <si>
    <t>The effects of water temperature on the juvenile performance of two tropical damselfishes expatriating to temperate reefs</t>
  </si>
  <si>
    <t>10.1038/s41598-019-50303-z</t>
  </si>
  <si>
    <t>https://www.scopus.com/inward/record.uri?eid=2-s2.0-85072706341&amp;doi=10.1038%2fs41598-019-50303-z&amp;partnerID=40&amp;md5=7128e6404b8126d6d32783c0f565e8dc</t>
  </si>
  <si>
    <t>2-s2.0-85072706341</t>
  </si>
  <si>
    <t>Dobson K.L.; Jury C.P.; Toonen R.J.; McLachlan R.H.; Williams J.C.; Grottoli A.G.</t>
  </si>
  <si>
    <t>Dobson, Kerri L. (57223172581); Jury, Christopher P. (36350884600); Toonen, Robert J. (57194223376); McLachlan, Rowan H. (57216635288); Williams, Jeremy C. (59332927800); Grottoli, Andréa G. (6603275172)</t>
  </si>
  <si>
    <t>57223172581; 36350884600; 57194223376; 57216635288; 59332927800; 6603275172</t>
  </si>
  <si>
    <t>Ocean acidification does not prolong recovery of coral holobionts from natural thermal stress in two consecutive years</t>
  </si>
  <si>
    <t>10.1038/s43247-024-01672-5</t>
  </si>
  <si>
    <t>https://www.scopus.com/inward/record.uri?eid=2-s2.0-85204297789&amp;doi=10.1038%2fs43247-024-01672-5&amp;partnerID=40&amp;md5=3e3388f2097aa13557b98d693583b358</t>
  </si>
  <si>
    <t>2-s2.0-85204297789</t>
  </si>
  <si>
    <t>Dobson K.L.; Levas S.; Schoepf V.; Warner M.E.; Cai W.-J.; Hoadley K.D.; Yuan X.; Matsui Y.; Melman T.F.; Grottoli A.G.</t>
  </si>
  <si>
    <t>Dobson, Kerri L. (57223172581); Levas, Stephen (23990979700); Schoepf, Verena (35263301100); Warner, Mark E. (7201939972); Cai, Wei-Jun (7401710571); Hoadley, Kenneth D. (38861694900); Yuan, Xiangchen (57226493446); Matsui, Yohei (16402681800); Melman, Todd F. (55879552200); Grottoli, Andréa G. (6603275172)</t>
  </si>
  <si>
    <t>57223172581; 23990979700; 35263301100; 7201939972; 7401710571; 38861694900; 57226493446; 16402681800; 55879552200; 6603275172</t>
  </si>
  <si>
    <t>Moderate nutrient concentrations are not detrimental to corals under future ocean conditions</t>
  </si>
  <si>
    <t>10.1007/s00227-021-03901-3</t>
  </si>
  <si>
    <t>https://www.scopus.com/inward/record.uri?eid=2-s2.0-85108230230&amp;doi=10.1007%2fs00227-021-03901-3&amp;partnerID=40&amp;md5=cdd85ec49c36da15d49d94a94ed3e456</t>
  </si>
  <si>
    <t>2-s2.0-85108230230</t>
  </si>
  <si>
    <t>Doering T.; Tandon K.; Topa S.H.; Pidot S.J.; Blackall L.L.; van Oppen M.J.H.</t>
  </si>
  <si>
    <t>Doering, Talisa (57223282509); Tandon, Kshitij (57194520414); Topa, Sanjida H. (56263534700); Pidot, Sacha J. (15842042600); Blackall, Linda L. (56250039900); van Oppen, Madeleine J. H. (59066588600)</t>
  </si>
  <si>
    <t>57223282509; 57194520414; 56263534700; 15842042600; 56250039900; 59066588600</t>
  </si>
  <si>
    <t>Genomic exploration of coral-associated bacteria: identifying probiotic candidates to increase coral bleaching resilience in Galaxea fascicularis</t>
  </si>
  <si>
    <t>Microbiome</t>
  </si>
  <si>
    <t>10.1186/s40168-023-01622-x</t>
  </si>
  <si>
    <t>https://www.scopus.com/inward/record.uri?eid=2-s2.0-85168380497&amp;doi=10.1186%2fs40168-023-01622-x&amp;partnerID=40&amp;md5=e8872b815f39e77afa0ff8fd4a370a17</t>
  </si>
  <si>
    <t>2-s2.0-85168380497</t>
  </si>
  <si>
    <t>Doering T.; Wall M.; Putchim L.; Rattanawongwan T.; Schroeder R.; Hentschel U.; Roik A.</t>
  </si>
  <si>
    <t>Doering, Talisa (57223282509); Wall, Marlene (55507661900); Putchim, Lalita (56043868200); Rattanawongwan, Tipwimon (57194761406); Schroeder, Roman (57223274840); Hentschel, Ute (57201455210); Roik, Anna (56584170400)</t>
  </si>
  <si>
    <t>57223282509; 55507661900; 56043868200; 57194761406; 57223274840; 57201455210; 56584170400</t>
  </si>
  <si>
    <t>Towards enhancing coral heat tolerance: a “microbiome transplantation” treatment using inoculations of homogenized coral tissues</t>
  </si>
  <si>
    <t>10.1186/s40168-021-01053-6</t>
  </si>
  <si>
    <t>https://www.scopus.com/inward/record.uri?eid=2-s2.0-85105464301&amp;doi=10.1186%2fs40168-021-01053-6&amp;partnerID=40&amp;md5=2a43d48d7f976ddada390ee2a75fc84a</t>
  </si>
  <si>
    <t>2-s2.0-85105464301</t>
  </si>
  <si>
    <t>Dong S.; Lei Y.; Li T.; Cao Y.; Xu K.</t>
  </si>
  <si>
    <t>Dong, Shuaishuai (57204950003); Lei, Yanli (56650475600); Li, Tiegang (35321203000); Cao, Yifei (57848373400); Xu, Kuidong (7403282002)</t>
  </si>
  <si>
    <t>57204950003; 56650475600; 35321203000; 57848373400; 7403282002</t>
  </si>
  <si>
    <t>Biocalcification crisis in the continental shelf under ocean acidification</t>
  </si>
  <si>
    <t>10.1016/j.gsf.2023.101622</t>
  </si>
  <si>
    <t>https://www.scopus.com/inward/record.uri?eid=2-s2.0-85158878909&amp;doi=10.1016%2fj.gsf.2023.101622&amp;partnerID=40&amp;md5=88919860172e1b529194b0924094f893</t>
  </si>
  <si>
    <t>2-s2.0-85158878909</t>
  </si>
  <si>
    <t>Dong X.; Huang H.; Zheng N.; Pan A.; Wang S.; Huo C.; Zhou K.; Lin H.; Ji W.</t>
  </si>
  <si>
    <t>Dong, Xu (57193253880); Huang, Haining (56012321100); Zheng, Nan (58493077000); Pan, Aijun (14919949500); Wang, Sumin (57195685922); Huo, Cheng (44361252700); Zhou, Kaiwen (57216660712); Lin, Hui (57226836341); Ji, Weidong (57206641279)</t>
  </si>
  <si>
    <t>57193253880; 56012321100; 58493077000; 14919949500; 57195685922; 44361252700; 57216660712; 57226836341; 57206641279</t>
  </si>
  <si>
    <t>Acidification mediated by a river plume and coastal upwelling on a fringing reef at the east coast of Hainan Island, Northern South China Sea</t>
  </si>
  <si>
    <t>10.1002/2017JC013228</t>
  </si>
  <si>
    <t>https://www.scopus.com/inward/record.uri?eid=2-s2.0-85029538917&amp;doi=10.1002%2f2017JC013228&amp;partnerID=40&amp;md5=5e53839009a21cc9cba4cd2afab90dc1</t>
  </si>
  <si>
    <t>2-s2.0-85029538917</t>
  </si>
  <si>
    <t>Dong X.; Qi D.; Chen B.; Wu Y.; Zheng X.; Lin H.</t>
  </si>
  <si>
    <t>Dong, Xu (57193253880); Qi, Di (57045383300); Chen, Baohong (56164877100); Wu, Yingxu (57219569653); Zheng, Xinqing (55776111700); Lin, Hui (57226836341)</t>
  </si>
  <si>
    <t>57193253880; 57045383300; 56164877100; 57219569653; 55776111700; 57226836341</t>
  </si>
  <si>
    <t>Differential roles of anthropogenic CO2 in mediating seasonal amplitudes of ocean acidification metrics over a coastal coral habitat</t>
  </si>
  <si>
    <t>Journal of Marine Systems</t>
  </si>
  <si>
    <t>10.1016/j.jmarsys.2023.103910</t>
  </si>
  <si>
    <t>https://www.scopus.com/inward/record.uri?eid=2-s2.0-85160701607&amp;doi=10.1016%2fj.jmarsys.2023.103910&amp;partnerID=40&amp;md5=befbaf8203088805e4ec8eecdab1dc0f</t>
  </si>
  <si>
    <t>2-s2.0-85160701607</t>
  </si>
  <si>
    <t>Doo S.S.; Carpenter R.C.; Edmunds P.J.</t>
  </si>
  <si>
    <t>Doo, Steve S. (55234927400); Carpenter, Robert C. (7402582700); Edmunds, Peter J. (7003665659)</t>
  </si>
  <si>
    <t>55234927400; 7402582700; 7003665659</t>
  </si>
  <si>
    <t xml:space="preserve">Obligate ectosymbionts increase the physiological resilience of a scleractinian coral to high temperature and elevated pCO2 </t>
  </si>
  <si>
    <t>10.1007/s00338-018-1731-9</t>
  </si>
  <si>
    <t>https://www.scopus.com/inward/record.uri?eid=2-s2.0-85053195096&amp;doi=10.1007%2fs00338-018-1731-9&amp;partnerID=40&amp;md5=e9c26a488dd160f64a59effc6d9d1cb0</t>
  </si>
  <si>
    <t>2-s2.0-85053195096</t>
  </si>
  <si>
    <t>Doo S.S.; Edmunds P.J.; Carpenter R.C.</t>
  </si>
  <si>
    <t>Doo, Steve S. (55234927400); Edmunds, Peter J. (7003665659); Carpenter, Robert C. (7402582700)</t>
  </si>
  <si>
    <t>55234927400; 7003665659; 7402582700</t>
  </si>
  <si>
    <t>Ocean acidification effects on in situ coral reef metabolism</t>
  </si>
  <si>
    <t>10.1038/s41598-019-48407-7</t>
  </si>
  <si>
    <t>https://www.scopus.com/inward/record.uri?eid=2-s2.0-85070807679&amp;doi=10.1038%2fs41598-019-48407-7&amp;partnerID=40&amp;md5=54aac8217fadd721001a3a20985ddb96</t>
  </si>
  <si>
    <t>2-s2.0-85070807679</t>
  </si>
  <si>
    <t>Doo S.S.; Fujita K.; Byrne M.; Uthicke S.</t>
  </si>
  <si>
    <t>Doo, Steve S. (55234927400); Fujita, Kazuhiko (35253544200); Byrne, Maria (7202358517); Uthicke, Sven (6603938554)</t>
  </si>
  <si>
    <t>55234927400; 35253544200; 7202358517; 6603938554</t>
  </si>
  <si>
    <t>Fate of calcifying tropical symbiont-bearing large benthic foraminifera: Living sands in a changing ocean</t>
  </si>
  <si>
    <t>Biological Bulletin</t>
  </si>
  <si>
    <t>10.1086/bblv226n3p169</t>
  </si>
  <si>
    <t>https://www.scopus.com/inward/record.uri?eid=2-s2.0-84905167861&amp;doi=10.1086%2fbblv226n3p169&amp;partnerID=40&amp;md5=836a0d70d50c4f4fbf52c7754ca7b79b</t>
  </si>
  <si>
    <t>2-s2.0-84905167861</t>
  </si>
  <si>
    <t>From abstract, can't access full text</t>
  </si>
  <si>
    <t>Doo S.S.; Hamylton S.; Byrne M.</t>
  </si>
  <si>
    <t>Doo, Steve S. (55234927400); Hamylton, Sarah (28267651500); Byrne, Maria (7202358517)</t>
  </si>
  <si>
    <t>55234927400; 28267651500; 7202358517</t>
  </si>
  <si>
    <t>Reef-scale assessment of intertidal large benthic foraminifera populations on one tree Island, great barrier reef and their future carbonate production potential in a warming ocean</t>
  </si>
  <si>
    <t>Zoological Studies</t>
  </si>
  <si>
    <t>https://www.scopus.com/inward/record.uri?eid=2-s2.0-84881072027&amp;partnerID=40&amp;md5=299ec6c69bd14a2e868c85be989403e0</t>
  </si>
  <si>
    <t>2-s2.0-84881072027</t>
  </si>
  <si>
    <t>Doo S.S.; Kealoha A.; Andersson A.; Cohen A.L.; Hicks T.L.; Johnson Z.I.; Long M.H.; McElhany P.; Mollica N.; Shamberger K.E.F.; Silbiger N.J.; Takeshita Y.; Shallin Busch D.</t>
  </si>
  <si>
    <t>Doo, Steve S. (55234927400); Kealoha, Andrea (56716454700); Andersson, Andreas (7202967876); Cohen, Anne L. (7404781298); Hicks, Tacey L. (58397995500); Johnson, Zackary I. (7006246338); Long, Matthew H. (36944219000); McElhany, Paul (7801592945); Mollica, Nathaniel (57200691554); Shamberger, Kathryn E.F. (55911562600); Silbiger, Nyssa J. (23111922000); Takeshita, Yuichiro (54783486400); Shallin Busch, D. (7103087882)</t>
  </si>
  <si>
    <t>55234927400; 56716454700; 7202967876; 7404781298; 58397995500; 7006246338; 36944219000; 7801592945; 57200691554; 55911562600; 23111922000; 54783486400; 7103087882</t>
  </si>
  <si>
    <t>The challenges of detecting and attributing ocean acidification impacts on marine ecosystems</t>
  </si>
  <si>
    <t>10.1093/icesjms/fsaa094</t>
  </si>
  <si>
    <t>https://www.scopus.com/inward/record.uri?eid=2-s2.0-85100353271&amp;doi=10.1093%2ficesjms%2ffsaa094&amp;partnerID=40&amp;md5=83f2ede0f4aba02d11a6779050292134</t>
  </si>
  <si>
    <t>2-s2.0-85100353271</t>
  </si>
  <si>
    <t>Doo S.S.; Mayfield A.B.; Byrne M.; Chen H.-K.; Nguyen H.D.; Fan T.-Y.</t>
  </si>
  <si>
    <t>Doo, Steve S. (55234927400); Mayfield, Anderson B. (16064251200); Byrne, Maria (7202358517); Chen, Hung-Kai (49863026200); Nguyen, Hong D. (26659201500); Fan, Tung-Yung (57154894400)</t>
  </si>
  <si>
    <t>55234927400; 16064251200; 7202358517; 49863026200; 26659201500; 57154894400</t>
  </si>
  <si>
    <t>Reduced expression of the rate-limiting carbon fixation enzyme RuBisCO in the benthic foraminifer Baculogypsina sphaerulata holobiont in response to heat shock</t>
  </si>
  <si>
    <t>430-431</t>
  </si>
  <si>
    <t>10.1016/j.jembe.2012.06.025</t>
  </si>
  <si>
    <t>https://www.scopus.com/inward/record.uri?eid=2-s2.0-84864054668&amp;doi=10.1016%2fj.jembe.2012.06.025&amp;partnerID=40&amp;md5=e7e0e7adc2ca11853be7ad29a5159423</t>
  </si>
  <si>
    <t>2-s2.0-84864054668</t>
  </si>
  <si>
    <t>Dorgham M.M.</t>
  </si>
  <si>
    <t>Dorgham, Mohamed M. (6603458755)</t>
  </si>
  <si>
    <t>Effects of eutrophication</t>
  </si>
  <si>
    <t>Eutrophication: Causes, Consequences and Control</t>
  </si>
  <si>
    <t>10.1007/978-94-007-7814-6_3</t>
  </si>
  <si>
    <t>https://www.scopus.com/inward/record.uri?eid=2-s2.0-84931387412&amp;doi=10.1007%2f978-94-007-7814-6_3&amp;partnerID=40&amp;md5=b51362a6e3296dfc43dd0a24dd69b501</t>
  </si>
  <si>
    <t>2-s2.0-84931387412</t>
  </si>
  <si>
    <t>Doucette V.E.; Rodriguez Bravo L.M.; Altieri A.H.; Johnson M.D.</t>
  </si>
  <si>
    <t>Doucette, Violet E. (57987912000); Rodriguez Bravo, Lucia M. (57919843600); Altieri, Andrew H. (7004966995); Johnson, Maggie D. (56134867400)</t>
  </si>
  <si>
    <t>57987912000; 57919843600; 7004966995; 56134867400</t>
  </si>
  <si>
    <t>Negative effects of a zoanthid competitor limit coral calcification more than ocean acidification</t>
  </si>
  <si>
    <t>10.1098/rsos.220760</t>
  </si>
  <si>
    <t>https://www.scopus.com/inward/record.uri?eid=2-s2.0-85143070782&amp;doi=10.1098%2frsos.220760&amp;partnerID=40&amp;md5=5ddbb9df0c5c2c2f49ec6ef9bef7805a</t>
  </si>
  <si>
    <t>2-s2.0-85143070782</t>
  </si>
  <si>
    <t>Dove S.G.; Brown K.T.; Van Den Heuvel A.; Chai A.; Hoegh-Guldberg O.</t>
  </si>
  <si>
    <t>Dove, Sophie Gwendoline (7005822223); Brown, Kristen Taylor (57190889700); Van Den Heuvel, Annamieke (54881696100); Chai, Aaron (36655456100); Hoegh-Guldberg, Ove (26643606100)</t>
  </si>
  <si>
    <t>7005822223; 57190889700; 54881696100; 36655456100; 26643606100</t>
  </si>
  <si>
    <t>Ocean warming and acidification uncouple calcification from calcifier biomass which accelerates coral reef decline</t>
  </si>
  <si>
    <t>10.1038/s43247-020-00054-x</t>
  </si>
  <si>
    <t>https://www.scopus.com/inward/record.uri?eid=2-s2.0-85104266365&amp;doi=10.1038%2fs43247-020-00054-x&amp;partnerID=40&amp;md5=832c37d8394b5ef8b9885238784438ae</t>
  </si>
  <si>
    <t>2-s2.0-85104266365</t>
  </si>
  <si>
    <t>Downie A.T.; Cramp R.L.; Franklin C.E.</t>
  </si>
  <si>
    <t>Downie, Adam T. (57191485777); Cramp, Rebecca L. (10142652700); Franklin, Craig E. (56015932700)</t>
  </si>
  <si>
    <t>57191485777; 10142652700; 56015932700</t>
  </si>
  <si>
    <t>The interactive impacts of a constant reef stressor, ultraviolet radiation, with environmental stressors on coral physiology</t>
  </si>
  <si>
    <t>10.1016/j.scitotenv.2023.168066</t>
  </si>
  <si>
    <t>https://www.scopus.com/inward/record.uri?eid=2-s2.0-85175478403&amp;doi=10.1016%2fj.scitotenv.2023.168066&amp;partnerID=40&amp;md5=1dca10814bb086baebd35330afceeb33</t>
  </si>
  <si>
    <t>2-s2.0-85175478403</t>
  </si>
  <si>
    <t>Drake J.L.; Mass T.; Stolarski J.; Von Euw S.; van de Schootbrugge B.; Falkowski P.G.</t>
  </si>
  <si>
    <t>Drake, Jeana L. (35784180100); Mass, Tali (16241984200); Stolarski, Jarosław (55932240900); Von Euw, Stanislas (57212013857); van de Schootbrugge, Bas (9238980900); Falkowski, Paul G. (7005554445)</t>
  </si>
  <si>
    <t>35784180100; 16241984200; 55932240900; 57212013857; 9238980900; 7005554445</t>
  </si>
  <si>
    <t>How corals made rocks through the ages</t>
  </si>
  <si>
    <t>10.1111/gcb.14912</t>
  </si>
  <si>
    <t>https://www.scopus.com/inward/record.uri?eid=2-s2.0-85076780934&amp;doi=10.1111%2fgcb.14912&amp;partnerID=40&amp;md5=75a23a6066c8bd544022e9b7f7332045</t>
  </si>
  <si>
    <t>2-s2.0-85076780934</t>
  </si>
  <si>
    <t>Not intention, but can be derived from figure 5</t>
  </si>
  <si>
    <t>Drake J.L.; Schaller M.F.; Mass T.; Godfrey L.; Fu A.; Sherrell R.M.; Rosenthal Y.; Falkowski P.G.</t>
  </si>
  <si>
    <t>Drake, Jeana L. (35784180100); Schaller, Morgan F. (57203177757); Mass, Tali (16241984200); Godfrey, Linda (7004970732); Fu, Athena (57195054281); Sherrell, Robert M. (6701806402); Rosenthal, Yair (7004679498); Falkowski, Paul G. (7005554445)</t>
  </si>
  <si>
    <t>35784180100; 57203177757; 16241984200; 7004970732; 57195054281; 6701806402; 7004679498; 7005554445</t>
  </si>
  <si>
    <t>Molecular and geochemical perspectives on the influence of CO2 on calcification in coral cell cultures</t>
  </si>
  <si>
    <t>10.1002/lno.10617</t>
  </si>
  <si>
    <t>https://www.scopus.com/inward/record.uri?eid=2-s2.0-85025067751&amp;doi=10.1002%2flno.10617&amp;partnerID=40&amp;md5=485fa6450dcbb3d96a018bf20185cc93</t>
  </si>
  <si>
    <t>2-s2.0-85025067751</t>
  </si>
  <si>
    <t>Drenkard E.J.; Cohen A.L.; McCorkle D.C.; de Putron S.J.; Starczak V.R.; Repeta D.J.</t>
  </si>
  <si>
    <t>Drenkard, Elizabeth J. (55613851800); Cohen, Anne L. (7404781298); McCorkle, Daniel C. (7003729170); de Putron, Samantha J. (34969037900); Starczak, Victoria R. (6602931034); Repeta, Daniel J. (7004178638)</t>
  </si>
  <si>
    <t>55613851800; 7404781298; 7003729170; 34969037900; 6602931034; 7004178638</t>
  </si>
  <si>
    <t>Juveniles of the Atlantic coral, Favia fragum (Esper, 1797) do not invest energy to maintain calcification under ocean acidification</t>
  </si>
  <si>
    <t>10.1016/j.jembe.2018.07.007</t>
  </si>
  <si>
    <t>https://www.scopus.com/inward/record.uri?eid=2-s2.0-85050870136&amp;doi=10.1016%2fj.jembe.2018.07.007&amp;partnerID=40&amp;md5=26978e337df3bcf1cb2ff9a407c9c297</t>
  </si>
  <si>
    <t>2-s2.0-85050870136</t>
  </si>
  <si>
    <t>Duckworth C.G.; Picariello C.R.; Thomason R.K.; Patel K.S.; Bielmyer-Fraser G.K.</t>
  </si>
  <si>
    <t>Duckworth, Christina G. (57192103025); Picariello, Codie R. (57192098041); Thomason, Rachel K. (57191200656); Patel, Krina S. (57192098699); Bielmyer-Fraser, Gretchen K. (56449173100)</t>
  </si>
  <si>
    <t>57192103025; 57192098041; 57191200656; 57192098699; 56449173100</t>
  </si>
  <si>
    <t>Responses of the sea anemone, Exaiptasia pallida, to ocean acidification conditions and zinc or nickel exposure</t>
  </si>
  <si>
    <t>10.1016/j.aquatox.2016.11.014</t>
  </si>
  <si>
    <t>https://www.scopus.com/inward/record.uri?eid=2-s2.0-84997417419&amp;doi=10.1016%2fj.aquatox.2016.11.014&amp;partnerID=40&amp;md5=79cdd135d555d3aca287110067ddf441</t>
  </si>
  <si>
    <t>2-s2.0-84997417419</t>
  </si>
  <si>
    <t>Duprey N.N.; Wang T.X.; Kim T.; Cybulski J.D.; Vonhof H.B.; Crutzen P.J.; Haug G.H.; Sigman D.M.; Martínez-García A.; Baker D.M.</t>
  </si>
  <si>
    <t>Duprey, Nicolas N. (55443805900); Wang, Tony X. (57213815040); Kim, Taihun (56805483800); Cybulski, Jonathan D. (57194433672); Vonhof, Hubert B. (6602334730); Crutzen, Paul J. (7103081525); Haug, Gerald H. (7003987385); Sigman, Daniel M. (7006018263); Martínez-García, Alfredo (16316552900); Baker, David M. (55449577100)</t>
  </si>
  <si>
    <t>55443805900; 57213815040; 56805483800; 57194433672; 6602334730; 7103081525; 7003987385; 7006018263; 16316552900; 55449577100</t>
  </si>
  <si>
    <t>Megacity development and the demise of coastal coral communities: Evidence from coral skeleton δ15N records in the Pearl River estuary</t>
  </si>
  <si>
    <t>10.1111/gcb.14923</t>
  </si>
  <si>
    <t>https://www.scopus.com/inward/record.uri?eid=2-s2.0-85078010901&amp;doi=10.1111%2fgcb.14923&amp;partnerID=40&amp;md5=4c3def5668b5070a88d7a6c53c6e6df7</t>
  </si>
  <si>
    <t>2-s2.0-85078010901</t>
  </si>
  <si>
    <t>Duran A.; Shantz A.A.; Burkepile D.E.; Collado-Vides L.; Ferrer V.M.; Palma L.; Ramos A.; González-Díaz P.</t>
  </si>
  <si>
    <t>Duran, A. (56385096100); Shantz, A.A. (36626362000); Burkepile, D.E. (8771715800); Collado-Vides, L. (6602558995); Ferrer, V.M. (57201979384); Palma, L. (57196077963); Ramos, A. (58389314800); González-Díaz, P. (35186097900)</t>
  </si>
  <si>
    <t>56385096100; 36626362000; 8771715800; 6602558995; 57201979384; 57196077963; 58389314800; 35186097900</t>
  </si>
  <si>
    <t>Fishing, pollution, climate change, and the long-term decline of coral reefs off Havana, Cuba</t>
  </si>
  <si>
    <t>10.5343/bms.2017.1061</t>
  </si>
  <si>
    <t>https://www.scopus.com/inward/record.uri?eid=2-s2.0-85046694905&amp;doi=10.5343%2fbms.2017.1061&amp;partnerID=40&amp;md5=b8efaa1e8da2206fc56ef57242ac395d</t>
  </si>
  <si>
    <t>2-s2.0-85046694905</t>
  </si>
  <si>
    <t>Dustan P.</t>
  </si>
  <si>
    <t>Dustan, Phil (6602859522)</t>
  </si>
  <si>
    <t>Coral bleaching requires action</t>
  </si>
  <si>
    <t>Sea Technology</t>
  </si>
  <si>
    <t>https://www.scopus.com/inward/record.uri?eid=2-s2.0-85064078755&amp;partnerID=40&amp;md5=25ddfd628c8f5e6bedd8282643a5c9d4</t>
  </si>
  <si>
    <t>Short survey</t>
  </si>
  <si>
    <t>2-s2.0-85064078755</t>
  </si>
  <si>
    <t>Duvat V.K.E.; Magnan A.K.; Perry C.T.; Spencer T.; Bell J.D.; Wabnitz C.C.C.; Webb A.P.; White I.; McInnes K.L.; Gattuso J.-P.; Graham N.A.J.; Nunn P.D.; Le Cozannet G.</t>
  </si>
  <si>
    <t>Duvat, Virginie K. E. (22834349500); Magnan, Alexandre K. (57203056178); Perry, Chris T. (57203216649); Spencer, Tom (55156903100); Bell, Johann D. (7404446972); Wabnitz, Colette C. C. (6506527945); Webb, Arthur P. (36092383700); White, Ian (57203086348); McInnes, Kathleen L. (7004524826); Gattuso, Jean-Pierre (7005742064); Graham, Nicholas A. J. (8503393500); Nunn, Patrick D. (7005502014); Le Cozannet, Gonéri (23012244400)</t>
  </si>
  <si>
    <t>22834349500; 57203056178; 57203216649; 55156903100; 7404446972; 6506527945; 36092383700; 57203086348; 7004524826; 7005742064; 8503393500; 7005502014; 23012244400</t>
  </si>
  <si>
    <t>Risks to future atoll habitability from climate-driven environmental changes</t>
  </si>
  <si>
    <t>Wiley Interdisciplinary Reviews: Climate Change</t>
  </si>
  <si>
    <t>e700</t>
  </si>
  <si>
    <t>10.1002/wcc.700</t>
  </si>
  <si>
    <t>https://www.scopus.com/inward/record.uri?eid=2-s2.0-85099658676&amp;doi=10.1002%2fwcc.700&amp;partnerID=40&amp;md5=59940e86779f9e73746d8f38022a5e96</t>
  </si>
  <si>
    <t>2-s2.0-85099658676</t>
  </si>
  <si>
    <t>Duvat V.K.E.; Pillet V.</t>
  </si>
  <si>
    <t>Duvat, Virginie K.E. (22834349500); Pillet, Valentin (57192982984)</t>
  </si>
  <si>
    <t>22834349500; 57192982984</t>
  </si>
  <si>
    <t>Shoreline changes in reef islands of the Central Pacific: Takapoto Atoll, Northern Tuamotu, French Polynesia</t>
  </si>
  <si>
    <t>Geomorphology</t>
  </si>
  <si>
    <t>10.1016/j.geomorph.2017.01.002</t>
  </si>
  <si>
    <t>https://www.scopus.com/inward/record.uri?eid=2-s2.0-85009742534&amp;doi=10.1016%2fj.geomorph.2017.01.002&amp;partnerID=40&amp;md5=4dbff0c9a9244c5ce684df53ededad07</t>
  </si>
  <si>
    <t>2-s2.0-85009742534</t>
  </si>
  <si>
    <t>Not in this paper, but this previous paper: https://royalsocietypublishing.org/doi/10.1098/rspb.2015.0990 XXX</t>
  </si>
  <si>
    <t>Dybas C.L.</t>
  </si>
  <si>
    <t>Dybas, Cheryl Lyn (6602547051)</t>
  </si>
  <si>
    <t>Coralporosis ocean acidification leaves deep-sea coral reefs at risk of collapse</t>
  </si>
  <si>
    <t>10.5670/oceanog.2021.205</t>
  </si>
  <si>
    <t>https://www.scopus.com/inward/record.uri?eid=2-s2.0-85115411726&amp;doi=10.5670%2foceanog.2021.205&amp;partnerID=40&amp;md5=6946c9200e44df726f1fc28e0960d90b</t>
  </si>
  <si>
    <t>2-s2.0-85115411726</t>
  </si>
  <si>
    <t>Eagleson R.G.; Álvarez-Filip L.; Lumsden J.S.</t>
  </si>
  <si>
    <t>Eagleson, Ryan G. (57225107196); Álvarez-Filip, Lorenzo (15062207600); Lumsden, John S. (7102547998)</t>
  </si>
  <si>
    <t>57225107196; 15062207600; 7102547998</t>
  </si>
  <si>
    <t>A Review of Research on the Mustard Hill Coral, Porites astreoides</t>
  </si>
  <si>
    <t>10.3390/d15030462</t>
  </si>
  <si>
    <t>https://www.scopus.com/inward/record.uri?eid=2-s2.0-85152413700&amp;doi=10.3390%2fd15030462&amp;partnerID=40&amp;md5=6ca61f2c23cf2066a5c5929d29b5a630</t>
  </si>
  <si>
    <t>2-s2.0-85152413700</t>
  </si>
  <si>
    <t>Edmunds P.J.; Burgess S.C.</t>
  </si>
  <si>
    <t>Edmunds, Peter J. (7003665659); Burgess, Scott C. (18133774700)</t>
  </si>
  <si>
    <t>7003665659; 18133774700</t>
  </si>
  <si>
    <t xml:space="preserve">Emergent properties of branching morphologies modulate the sensitivity of coral calcification to high PCO2                         </t>
  </si>
  <si>
    <t>jeb217000</t>
  </si>
  <si>
    <t>10.1242/jeb.217000</t>
  </si>
  <si>
    <t>https://www.scopus.com/inward/record.uri?eid=2-s2.0-85085121515&amp;doi=10.1242%2fjeb.217000&amp;partnerID=40&amp;md5=5e33219462b5a6e9a5ff15b1a78347b9</t>
  </si>
  <si>
    <t>2-s2.0-85085121515</t>
  </si>
  <si>
    <t>Effects of year-long exposure to elevated pCO2 on the metabolism of back reef and fore reef communities</t>
  </si>
  <si>
    <t>10.1002/lno.12504</t>
  </si>
  <si>
    <t>https://www.scopus.com/inward/record.uri?eid=2-s2.0-85183035253&amp;doi=10.1002%2flno.12504&amp;partnerID=40&amp;md5=9abf5344eaa5930f226e2b0f09324243</t>
  </si>
  <si>
    <t>2-s2.0-85183035253</t>
  </si>
  <si>
    <t>Edmunds, Peter J (7003665659); Doo, Steve S (55234927400); Carpenter, Robert C (7402582700)</t>
  </si>
  <si>
    <t>Year-long effects of high pCO2on the community structure of a tropical fore reef assembled in outdoor flumes</t>
  </si>
  <si>
    <t>10.1093/icesjms/fsaa015</t>
  </si>
  <si>
    <t>https://www.scopus.com/inward/record.uri?eid=2-s2.0-85094141411&amp;doi=10.1093%2ficesjms%2ffsaa015&amp;partnerID=40&amp;md5=923cb1a889444852f2a66122208fbf1f</t>
  </si>
  <si>
    <t>2-s2.0-85094141411</t>
  </si>
  <si>
    <t>Edmunds P.J.; Johnson K.W.; Burgess S.C.</t>
  </si>
  <si>
    <t>Edmunds, Peter J. (7003665659); Johnson, Kelly W. (57997189300); Burgess, Scott C. (18133774700)</t>
  </si>
  <si>
    <t>7003665659; 57997189300; 18133774700</t>
  </si>
  <si>
    <t>Branching coral morphology affects physiological performance in the absence of colony integration</t>
  </si>
  <si>
    <t>10.1098/rsbl.2022.0414</t>
  </si>
  <si>
    <t>https://www.scopus.com/inward/record.uri?eid=2-s2.0-85143554229&amp;doi=10.1098%2frsbl.2022.0414&amp;partnerID=40&amp;md5=70bc4c685d8700809b78708f5e134d29</t>
  </si>
  <si>
    <t>2-s2.0-85143554229</t>
  </si>
  <si>
    <t>Edmunds P.J.; Yarid A.</t>
  </si>
  <si>
    <t>Edmunds, Peter J (7003665659); Yarid, Alex (56705385700)</t>
  </si>
  <si>
    <t>7003665659; 56705385700</t>
  </si>
  <si>
    <t>The effects of ocean acidification on wound repair in the coral Porites spp.</t>
  </si>
  <si>
    <t>10.1016/j.jembe.2016.10.001</t>
  </si>
  <si>
    <t>https://www.scopus.com/inward/record.uri?eid=2-s2.0-84991457576&amp;doi=10.1016%2fj.jembe.2016.10.001&amp;partnerID=40&amp;md5=bbbdb4a02ce67fcf497ce62e680bb19f</t>
  </si>
  <si>
    <t>2-s2.0-84991457576</t>
  </si>
  <si>
    <t>Can't access online: available as full book</t>
  </si>
  <si>
    <t>Edullantes B.; Concolis B.M.M.; Quilestino-Olario R.; Atup D.P.D.; Cortes A.; Yñiguez A.T.</t>
  </si>
  <si>
    <t>Edullantes, Brisneve (57194044065); Concolis, Brenna Mei M. (57930140200); Quilestino-Olario, Raven (57929759800); Atup, Dale Patrick D. (57929759900); Cortes, Aiza (57215707816); Yñiguez, Aletta T. (6507303967)</t>
  </si>
  <si>
    <t>57194044065; 57930140200; 57929759800; 57929759900; 57215707816; 6507303967</t>
  </si>
  <si>
    <t>Marine Heatwaves and their Impacts: Research Perspectives in the Philippines</t>
  </si>
  <si>
    <t>Philippine Journal of Science</t>
  </si>
  <si>
    <t>https://www.scopus.com/inward/record.uri?eid=2-s2.0-85139965608&amp;partnerID=40&amp;md5=4b7da65156b2321e8be865ea0f01f0e4</t>
  </si>
  <si>
    <t>2-s2.0-85139965608</t>
  </si>
  <si>
    <t>Edwards A.; Guest J.; Humanes A.</t>
  </si>
  <si>
    <t>Edwards, Alasdair (7403547640); Guest, James (23479801300); Humanes, Adriana (37018237600)</t>
  </si>
  <si>
    <t>7403547640; 23479801300; 37018237600</t>
  </si>
  <si>
    <t>Rehabilitating coral reefs in the Anthropocene</t>
  </si>
  <si>
    <t>R399</t>
  </si>
  <si>
    <t>R406</t>
  </si>
  <si>
    <t>10.1016/j.cub.2023.12.054</t>
  </si>
  <si>
    <t>https://www.scopus.com/inward/record.uri?eid=2-s2.0-85191442049&amp;doi=10.1016%2fj.cub.2023.12.054&amp;partnerID=40&amp;md5=41af1737c1b1f10e23282772b171ffe4</t>
  </si>
  <si>
    <t>2-s2.0-85191442049</t>
  </si>
  <si>
    <t>Elahi R.; Sebens K.P.; De Leo G.A.</t>
  </si>
  <si>
    <t>Elahi, Robin (15925007200); Sebens, Kenneth P. (7004086840); De Leo, Giulio A. (7006105591)</t>
  </si>
  <si>
    <t>15925007200; 7004086840; 7006105591</t>
  </si>
  <si>
    <t>Ocean warming and the demography of declines in coral body size</t>
  </si>
  <si>
    <t>10.3354/meps11931</t>
  </si>
  <si>
    <t>https://www.scopus.com/inward/record.uri?eid=2-s2.0-84997638314&amp;doi=10.3354%2fmeps11931&amp;partnerID=40&amp;md5=b16323c2957be99ae2063eb7cf2c16e4</t>
  </si>
  <si>
    <t>2-s2.0-84997638314</t>
  </si>
  <si>
    <t>Elder H.; Weis V.M.; Montalvo-Proano J.; Mocellin V.J.L.; Baird A.H.; Meyer E.; Bay L.K.</t>
  </si>
  <si>
    <t>Elder, Holland (57208626505); Weis, Virginia M. (6603936545); Montalvo-Proano, Jose (57195557038); Mocellin, Veronique J. L. (57204089556); Baird, Andrew H. (7201433012); Meyer, Eli (26644334600); Bay, Line K. (7004687149)</t>
  </si>
  <si>
    <t>57208626505; 6603936545; 57195557038; 57204089556; 7201433012; 26644334600; 7004687149</t>
  </si>
  <si>
    <t>Genetic Variation in Heat Tolerance of the Coral Platygyra Daedalea Indicates Potential for Adaptation to Ocean Warming</t>
  </si>
  <si>
    <t>10.3389/fmars.2022.925845</t>
  </si>
  <si>
    <t>https://www.scopus.com/inward/record.uri?eid=2-s2.0-85136040947&amp;doi=10.3389%2ffmars.2022.925845&amp;partnerID=40&amp;md5=84e5bd1899affdd7a6f83ab83e1d5bd9</t>
  </si>
  <si>
    <t>2-s2.0-85136040947</t>
  </si>
  <si>
    <t>Only reports gene expression, not the resulting physiology</t>
  </si>
  <si>
    <t>Elias S.A.</t>
  </si>
  <si>
    <t>Elias, S.A. (7102552421)</t>
  </si>
  <si>
    <t>Increased acidity of ocean waters</t>
  </si>
  <si>
    <t>Encyclopedia of the Anthropocene</t>
  </si>
  <si>
    <t>10.1016/B978-0-12-809665-9.09931-6</t>
  </si>
  <si>
    <t>https://www.scopus.com/inward/record.uri?eid=2-s2.0-85079109106&amp;doi=10.1016%2fB978-0-12-809665-9.09931-6&amp;partnerID=40&amp;md5=06e7969c3d451f494eb192ccd7cdf313</t>
  </si>
  <si>
    <t>2-s2.0-85079109106</t>
  </si>
  <si>
    <t>Elias Speelman P.; Parger M.; Schoepf V.</t>
  </si>
  <si>
    <t>Elias Speelman, P. (58641498500); Parger, Michael (58641498600); Schoepf, Verena (35263301100)</t>
  </si>
  <si>
    <t>58641498500; 58641498600; 35263301100</t>
  </si>
  <si>
    <t>Divergent recovery trajectories of intertidal and subtidal coral communities highlight habitat-specific recovery dynamics following bleaching in an extreme macrotidal reef environment</t>
  </si>
  <si>
    <t>e15987</t>
  </si>
  <si>
    <t>10.7717/peerj.15987</t>
  </si>
  <si>
    <t>https://www.scopus.com/inward/record.uri?eid=2-s2.0-85173835145&amp;doi=10.7717%2fpeerj.15987&amp;partnerID=40&amp;md5=b1b20d25f4b77d70bdc101316327c837</t>
  </si>
  <si>
    <t>2-s2.0-85173835145</t>
  </si>
  <si>
    <t>Ellner S.P.; Jones L.E.; Mydlarz L.D.; Harvell C.D.</t>
  </si>
  <si>
    <t>Ellner, Stephen P. (7005150817); Jones, Laura E. (7403623765); Mydlarz, Laura D. (6507081166); Harvell, C. Drew (55667474300)</t>
  </si>
  <si>
    <t>7005150817; 7403623765; 6507081166; 55667474300</t>
  </si>
  <si>
    <t>Within-host disease ecology in the sea fan Gorgonia ventalina: Modeling the spatial immunodynamics of a coral-pathogen interaction</t>
  </si>
  <si>
    <t>American Naturalist</t>
  </si>
  <si>
    <t>E143</t>
  </si>
  <si>
    <t>E161</t>
  </si>
  <si>
    <t>10.1086/522841</t>
  </si>
  <si>
    <t>https://www.scopus.com/inward/record.uri?eid=2-s2.0-36749075057&amp;doi=10.1086%2f522841&amp;partnerID=40&amp;md5=118a8e6001d77baa034ea81be5e937e8</t>
  </si>
  <si>
    <t>2-s2.0-36749075057</t>
  </si>
  <si>
    <t>Elnar A.R.B.; Cena C.B.; Bernido C.C.; Carpio-Bernido M.V.</t>
  </si>
  <si>
    <t>Elnar, Allan R. B. (57221150792); Cena, Christianlly B. (57224408934); Bernido, Christopher C. (6603036646); Carpio-Bernido, M. Victoria (7801532882)</t>
  </si>
  <si>
    <t>57221150792; 57224408934; 6603036646; 7801532882</t>
  </si>
  <si>
    <t>Great Barrier Reef degradation, sea surface temperatures, and atmospheric CO2 levels collectively exhibit a stochastic process with memory</t>
  </si>
  <si>
    <t>Climate Dynamics</t>
  </si>
  <si>
    <t>10.1007/s00382-021-05831-8</t>
  </si>
  <si>
    <t>https://www.scopus.com/inward/record.uri?eid=2-s2.0-85107463111&amp;doi=10.1007%2fs00382-021-05831-8&amp;partnerID=40&amp;md5=2675f46dc59cc5fa3174056bb698a6f1</t>
  </si>
  <si>
    <t>2-s2.0-85107463111</t>
  </si>
  <si>
    <t>Elvan Ampou E.; Johan O.; Menkes C.E.; Niño F.; Birol F.; Ouillon S.; Andrefouet S.</t>
  </si>
  <si>
    <t>Elvan Ampou, Eghbert (56181500400); Johan, Ofri (24481148600); Menkes, Christophe E. (7102890924); Niño, Fernando (36085315100); Birol, Florence (6701457558); Ouillon, Sylvain (56202366100); Andrefouet, Serge (57204298997)</t>
  </si>
  <si>
    <t>56181500400; 24481148600; 7102890924; 36085315100; 6701457558; 56202366100; 57204298997</t>
  </si>
  <si>
    <t>Coral mortality induced by the 2015-2016 El-Niño in Indonesia: The effect of rapid sea level fall</t>
  </si>
  <si>
    <t>10.5194/bg-14-817-2017</t>
  </si>
  <si>
    <t>https://www.scopus.com/inward/record.uri?eid=2-s2.0-85014054047&amp;doi=10.5194%2fbg-14-817-2017&amp;partnerID=40&amp;md5=7e296ab3869a0e5cf94ed211ac5fa62a</t>
  </si>
  <si>
    <t>2-s2.0-85014054047</t>
  </si>
  <si>
    <t>Endress S.; Schleinkofer N.; Schmidt A.; Tracey D.; Frank N.; Raddatz J.</t>
  </si>
  <si>
    <t>Endress, S. (57866495500); Schleinkofer, N. (57211071190); Schmidt, A. (35362810700); Tracey, D. (7005403979); Frank, N. (35290720500); Raddatz, J. (36622768300)</t>
  </si>
  <si>
    <t>57866495500; 57211071190; 35362810700; 7005403979; 35290720500; 36622768300</t>
  </si>
  <si>
    <t>The cold-water coral Solenosmilia variabilis as a paleoceanographic archive for the reconstruction of intermediate water mass temperature variability on the Brazilian continental margin</t>
  </si>
  <si>
    <t>10.3389/fmars.2022.909407</t>
  </si>
  <si>
    <t>https://www.scopus.com/inward/record.uri?eid=2-s2.0-85136956704&amp;doi=10.3389%2ffmars.2022.909407&amp;partnerID=40&amp;md5=83d63d54ececf3d7dd887d45c6177595</t>
  </si>
  <si>
    <t>2-s2.0-85136956704</t>
  </si>
  <si>
    <t>Enochs I.C.; Formel N.; Manzello D.; Morris J.; Mayfield A.B.; Boyd A.; Kolodziej G.; Adams G.; Hendee J.</t>
  </si>
  <si>
    <t>Enochs, I.C. (23469233000); Formel, N. (55931186800); Manzello, D. (6506822604); Morris, J. (57216579158); Mayfield, A.B. (16064251200); Boyd, A. (57216509419); Kolodziej, G. (56479303900); Adams, G. (57216499216); Hendee, J. (34770246300)</t>
  </si>
  <si>
    <t>23469233000; 55931186800; 6506822604; 57216579158; 16064251200; 57216509419; 56479303900; 57216499216; 34770246300</t>
  </si>
  <si>
    <t>Coral persistence despite extreme periodic pH fluctuations at a volcanically acidified Caribbean reef</t>
  </si>
  <si>
    <t>10.1007/s00338-020-01927-5</t>
  </si>
  <si>
    <t>https://www.scopus.com/inward/record.uri?eid=2-s2.0-85083740856&amp;doi=10.1007%2fs00338-020-01927-5&amp;partnerID=40&amp;md5=9b068df6ae321eb78455e020521cd091</t>
  </si>
  <si>
    <t>2-s2.0-85083740856</t>
  </si>
  <si>
    <t>Enochs I.C.; Manzello D.P.; Jones P.J.; Aguilar C.; Cohen K.; Valentino L.; Schopmeyer S.; Kolodziej G.; Jankulak M.; Lirman D.</t>
  </si>
  <si>
    <t>Enochs, I.C. (23469233000); Manzello, D.P. (6506822604); Jones, P.J. (57202786159); Aguilar, C. (56339867400); Cohen, K. (57202783670); Valentino, L. (56976102900); Schopmeyer, S. (36599429200); Kolodziej, G. (56479303900); Jankulak, M. (24776308700); Lirman, D. (6603812680)</t>
  </si>
  <si>
    <t>23469233000; 6506822604; 57202786159; 56339867400; 57202783670; 56976102900; 36599429200; 56479303900; 24776308700; 6603812680</t>
  </si>
  <si>
    <t>The influence of diel carbonate chemistry fluctuations on the calcification rate of Acropora cervicornis under present day and future acidification conditions</t>
  </si>
  <si>
    <t>10.1016/j.jembe.2018.06.007</t>
  </si>
  <si>
    <t>https://www.scopus.com/inward/record.uri?eid=2-s2.0-85049312920&amp;doi=10.1016%2fj.jembe.2018.06.007&amp;partnerID=40&amp;md5=c89b4ed88f3e3f05b1e2e02d84b30bc2</t>
  </si>
  <si>
    <t>2-s2.0-85049312920</t>
  </si>
  <si>
    <t>Enochs I.C.; Manzello D.P.; Jones P.R.; Stamates S.J.; Carsey T.P.</t>
  </si>
  <si>
    <t>Enochs, Ian C. (23469233000); Manzello, Derek P. (6506822604); Jones, Paul R. (55474839900); Stamates, S. Jack (6506096286); Carsey, Thomas P. (6701736471)</t>
  </si>
  <si>
    <t>23469233000; 6506822604; 55474839900; 6506096286; 6701736471</t>
  </si>
  <si>
    <t>Seasonal carbonate chemistry dynamics on southeast Florida coral reefs: Localized acidification hotspots from navigational inlets</t>
  </si>
  <si>
    <t>10.3389/fmars.2019.00160</t>
  </si>
  <si>
    <t>https://www.scopus.com/inward/record.uri?eid=2-s2.0-85064617641&amp;doi=10.3389%2ffmars.2019.00160&amp;partnerID=40&amp;md5=ff9391fb163fd0c08ca420968cd12d63</t>
  </si>
  <si>
    <t>2-s2.0-85064617641</t>
  </si>
  <si>
    <t>Enserink M.</t>
  </si>
  <si>
    <t>Enserink, Martin (7103356976)</t>
  </si>
  <si>
    <t>Study disputes carbon dioxide-fish behavior link</t>
  </si>
  <si>
    <t>10.1126/science.367.6474.128</t>
  </si>
  <si>
    <t>https://www.scopus.com/inward/record.uri?eid=2-s2.0-85077723094&amp;doi=10.1126%2fscience.367.6474.128&amp;partnerID=40&amp;md5=a69d1456e29b7d535ce4038afda479a1</t>
  </si>
  <si>
    <t>2-s2.0-85077723094</t>
  </si>
  <si>
    <t>Enzor L.A.; Hankins C.; Vivian D.N.; Fisher W.S.; Barron M.G.</t>
  </si>
  <si>
    <t>Enzor, Laura A. (35603067500); Hankins, Cheryl (57199152564); Vivian, Deborah N. (23981460100); Fisher, William S. (7202566096); Barron, Mace G. (7101884216)</t>
  </si>
  <si>
    <t>35603067500; 57199152564; 23981460100; 7202566096; 7101884216</t>
  </si>
  <si>
    <t>Calcification in Caribbean reef-building corals at high pCO2 levels in a recirculating ocean acidification exposure system</t>
  </si>
  <si>
    <t>10.1016/j.jembe.2017.12.008</t>
  </si>
  <si>
    <t>https://www.scopus.com/inward/record.uri?eid=2-s2.0-85037614413&amp;doi=10.1016%2fj.jembe.2017.12.008&amp;partnerID=40&amp;md5=e49796550a71ab7da2303f1740ca92b4</t>
  </si>
  <si>
    <t>2-s2.0-85037614413</t>
  </si>
  <si>
    <t>Ern R.; Johansen J.L.; Rummer J.L.; Esbaugh A.J.</t>
  </si>
  <si>
    <t>Ern, Rasmus (55151577900); Johansen, Jacob L. (14010326400); Rummer, Jodie L. (13411279300); Esbaugh, Andrew J. (57203140431)</t>
  </si>
  <si>
    <t>55151577900; 14010326400; 13411279300; 57203140431</t>
  </si>
  <si>
    <t>Effects of hypoxia and ocean acidification on the upper thermal niche boundaries of coral reef fishes</t>
  </si>
  <si>
    <t>10.1098/rsbl.2017.0135</t>
  </si>
  <si>
    <t>https://www.scopus.com/inward/record.uri?eid=2-s2.0-85025106502&amp;doi=10.1098%2frsbl.2017.0135&amp;partnerID=40&amp;md5=5c1f1562b80570d391b32777ae61a147</t>
  </si>
  <si>
    <t>2-s2.0-85025106502</t>
  </si>
  <si>
    <t>Review, qualitative effects in Fig 3</t>
  </si>
  <si>
    <t>Esteves A.M.; Souza T.P.; Sarmento V.C.; Maria T.F.; Santos P.J.P.</t>
  </si>
  <si>
    <t>Esteves, André Morgado (7006412169); Souza, Tarciane Pires (56600084200); Sarmento, Visnu da Cunha (44462011000); Maria, Tatiana Fabricio (24460703000); Santos, Paulo Jorge Parreira dos (57203846989)</t>
  </si>
  <si>
    <t>7006412169; 56600084200; 44462011000; 24460703000; 57203846989</t>
  </si>
  <si>
    <t>Effects of the ocean acidification on the functional structure of coral reef nematodes</t>
  </si>
  <si>
    <t>10.1007/s00338-022-02296-x</t>
  </si>
  <si>
    <t>https://www.scopus.com/inward/record.uri?eid=2-s2.0-85137472576&amp;doi=10.1007%2fs00338-022-02296-x&amp;partnerID=40&amp;md5=2eba580b91e6c8926211b10ee154cc79</t>
  </si>
  <si>
    <t>2-s2.0-85137472576</t>
  </si>
  <si>
    <t>Evensen N.R.; Bateman T.G.; Klepac C.N.; Schmidt-Roach S.; Barreto M.; Aranda M.; Warner M.E.; Barshis D.J.</t>
  </si>
  <si>
    <t>Evensen, Nicolas R. (57008906500); Bateman, Timothy G. (57188716702); Klepac, Courtney N. (56741455500); Schmidt-Roach, Sebastian (24833161600); Barreto, Marcelle (57195237409); Aranda, Manuel (7005278191); Warner, Mark E. (7201939972); Barshis, Daniel J. (22983985900)</t>
  </si>
  <si>
    <t>57008906500; 57188716702; 56741455500; 24833161600; 57195237409; 7005278191; 7201939972; 22983985900</t>
  </si>
  <si>
    <t>The roles of heating rate, intensity, and duration on the response of corals and their endosymbiotic algae to thermal stress</t>
  </si>
  <si>
    <t>10.1016/j.jembe.2023.151930</t>
  </si>
  <si>
    <t>https://www.scopus.com/inward/record.uri?eid=2-s2.0-85165504620&amp;doi=10.1016%2fj.jembe.2023.151930&amp;partnerID=40&amp;md5=cc45204f03373500a79785779bc85617</t>
  </si>
  <si>
    <t>2-s2.0-85165504620</t>
  </si>
  <si>
    <t>Evensen N.R.; Bozec Y.-M.; Edmunds P.J.; Mumby P.J.</t>
  </si>
  <si>
    <t>Evensen, Nicolas R. (57008906500); Bozec, Yves-Marie (8522840300); Edmunds, Peter J. (7003665659); Mumby, Peter J. (7003596162)</t>
  </si>
  <si>
    <t>57008906500; 8522840300; 7003665659; 7003596162</t>
  </si>
  <si>
    <t>Scaling the effects of ocean acidification on coral growth and coral–coral competition on coral community recovery</t>
  </si>
  <si>
    <t>e11608</t>
  </si>
  <si>
    <t>10.7717/peerj.11608</t>
  </si>
  <si>
    <t>https://www.scopus.com/inward/record.uri?eid=2-s2.0-85109697763&amp;doi=10.7717%2fpeerj.11608&amp;partnerID=40&amp;md5=a94773bd2440935c20a27a7380881fe3</t>
  </si>
  <si>
    <t>2-s2.0-85109697763</t>
  </si>
  <si>
    <t>TTesting defence responses</t>
  </si>
  <si>
    <t>Evensen N.R.; Edmunds P.J.</t>
  </si>
  <si>
    <t>Evensen, Nicolas R. (57008906500); Edmunds, Peter J. (7003665659)</t>
  </si>
  <si>
    <t>57008906500; 7003665659</t>
  </si>
  <si>
    <t>Effect of elevated pCO2 on competition between the scleractinian corals Galaxea fascicularis and Acropora hyacinthus</t>
  </si>
  <si>
    <t>10.1016/j.jembe.2017.12.002</t>
  </si>
  <si>
    <t>https://www.scopus.com/inward/record.uri?eid=2-s2.0-85038807477&amp;doi=10.1016%2fj.jembe.2017.12.002&amp;partnerID=40&amp;md5=c100ec7e16ea6376c62364c75abe25d5</t>
  </si>
  <si>
    <t>2-s2.0-85038807477</t>
  </si>
  <si>
    <t>Evensen N.R.; Parker K.E.; Oliver T.A.; Palumbi S.R.; Logan C.A.; Ryan J.S.; Klepac C.N.; Perna G.; Warner M.E.; Voolstra C.R.; Barshis D.J.</t>
  </si>
  <si>
    <t>Evensen, Nicolas R. (57008906500); Parker, Katherine E. (57216931698); Oliver, Thomas A. (23498733000); Palumbi, Stephen R. (7004573915); Logan, Cheryl A. (24279774500); Ryan, James S. (57224819532); Klepac, Courtney N. (56741455500); Perna, Gabriela (56800181200); Warner, Mark E. (7201939972); Voolstra, Christian R. (25224158700); Barshis, Daniel J. (22983985900)</t>
  </si>
  <si>
    <t>57008906500; 57216931698; 23498733000; 7004573915; 24279774500; 57224819532; 56741455500; 56800181200; 7201939972; 25224158700; 22983985900</t>
  </si>
  <si>
    <t>The Coral Bleaching Automated Stress System (CBASS): A low-cost, portable system for standardized empirical assessments of coral thermal limits</t>
  </si>
  <si>
    <t>10.1002/lom3.10555</t>
  </si>
  <si>
    <t>https://www.scopus.com/inward/record.uri?eid=2-s2.0-85160843870&amp;doi=10.1002%2flom3.10555&amp;partnerID=40&amp;md5=54f021b6148b35f0c74527b2cc64d9d7</t>
  </si>
  <si>
    <t>2-s2.0-85160843870</t>
  </si>
  <si>
    <t>Evensen N.R.; Voolstra C.R.; Fine M.; Perna G.; Buitrago-López C.; Cárdenas A.; Banc-Prandi G.; Rowe K.; Barshis D.J.</t>
  </si>
  <si>
    <t>Evensen, Nicolas R. (57008906500); Voolstra, Christian R. (25224158700); Fine, Maoz (7202778352); Perna, Gabriela (56800181200); Buitrago-López, Carol (57199728168); Cárdenas, Anny (56596272000); Banc-Prandi, Guilhem (56770176200); Rowe, Katherine (57226486136); Barshis, Daniel J. (22983985900)</t>
  </si>
  <si>
    <t>57008906500; 25224158700; 7202778352; 56800181200; 57199728168; 56596272000; 56770176200; 57226486136; 22983985900</t>
  </si>
  <si>
    <t>Empirically derived thermal thresholds of four coral species along the Red Sea using a portable and standardized experimental approach</t>
  </si>
  <si>
    <t>10.1007/s00338-022-02233-y</t>
  </si>
  <si>
    <t>https://www.scopus.com/inward/record.uri?eid=2-s2.0-85126851838&amp;doi=10.1007%2fs00338-022-02233-y&amp;partnerID=40&amp;md5=d71d584518b78fa235d83b8625d8430a</t>
  </si>
  <si>
    <t>2-s2.0-85126851838</t>
  </si>
  <si>
    <t>Ezzat L.; Maguer J.-F.; Grover R.; Rottier C.; Tremblay P.; Ferrier-Pagès C.</t>
  </si>
  <si>
    <t>Ezzat, Leïla (55681980600); Maguer, Jean-François (57204495323); Grover, Renaud (8066484700); Rottier, Cécile (36663827700); Tremblay, Pascale (36941595400); Ferrier-Pagès, Christine (6701698714)</t>
  </si>
  <si>
    <t>55681980600; 57204495323; 8066484700; 36663827700; 36941595400; 6701698714</t>
  </si>
  <si>
    <t>Nutrient starvation impairs the trophic plasticity of reef-building corals under ocean warming</t>
  </si>
  <si>
    <t>10.1111/1365-2435.13285</t>
  </si>
  <si>
    <t>https://www.scopus.com/inward/record.uri?eid=2-s2.0-85060856485&amp;doi=10.1111%2f1365-2435.13285&amp;partnerID=40&amp;md5=bad5e2f53271cb8af3cb8ee457b85fce</t>
  </si>
  <si>
    <t>2-s2.0-85060856485</t>
  </si>
  <si>
    <t>Fabricius K.E.; Neill C.; Van Ooijen E.; Smith J.N.; Tilbrook B.</t>
  </si>
  <si>
    <t>Fabricius, Katharina E. (7005896357); Neill, Craig (57198264971); Van Ooijen, Erik (57200447913); Smith, Joy N. (57189603087); Tilbrook, Bronte (6602885866)</t>
  </si>
  <si>
    <t>7005896357; 57198264971; 57200447913; 57189603087; 6602885866</t>
  </si>
  <si>
    <t>Progressive seawater acidification on the Great Barrier Reef continental shelf</t>
  </si>
  <si>
    <t>10.1038/s41598-020-75293-1</t>
  </si>
  <si>
    <t>https://www.scopus.com/inward/record.uri?eid=2-s2.0-85094108004&amp;doi=10.1038%2fs41598-020-75293-1&amp;partnerID=40&amp;md5=6cb707c6a5dbb25e5836cc80e159debe</t>
  </si>
  <si>
    <t>2-s2.0-85094108004</t>
  </si>
  <si>
    <t>Fairoz M.F.M.</t>
  </si>
  <si>
    <t>Fairoz, M.F.M. (57203722040)</t>
  </si>
  <si>
    <t>Coral Reefs and Blue Economy</t>
  </si>
  <si>
    <t>Blue Economy: An Ocean Science Perspective</t>
  </si>
  <si>
    <t>10.1007/978-981-19-5065-0_2</t>
  </si>
  <si>
    <t>https://www.scopus.com/inward/record.uri?eid=2-s2.0-85165015555&amp;doi=10.1007%2f978-981-19-5065-0_2&amp;partnerID=40&amp;md5=74307b99d7075ea8a51aea22db53f519</t>
  </si>
  <si>
    <t>2-s2.0-85165015555</t>
  </si>
  <si>
    <t>Fan L.; Liu M.; Simister R.; Webster N.S.; Thomas T.</t>
  </si>
  <si>
    <t>Fan, Lu (56421027300); Liu, Michael (37014682300); Simister, Rachel (36739974100); Webster, Nicole S. (7102089765); Thomas, Torsten (7401541761)</t>
  </si>
  <si>
    <t>56421027300; 37014682300; 36739974100; 7102089765; 7401541761</t>
  </si>
  <si>
    <t>Marine microbial symbiosis heats up: The phylogenetic and functional response of a sponge holobiont to thermal stress</t>
  </si>
  <si>
    <t>ISME Journal</t>
  </si>
  <si>
    <t>10.1038/ismej.2012.165</t>
  </si>
  <si>
    <t>https://www.scopus.com/inward/record.uri?eid=2-s2.0-84876855871&amp;doi=10.1038%2fismej.2012.165&amp;partnerID=40&amp;md5=4ca9227941e1e38d7a61c3bec1137034</t>
  </si>
  <si>
    <t>2-s2.0-84876855871</t>
  </si>
  <si>
    <t>Fan L.-F.; Qiu S.-Q.; Chou W.-C.</t>
  </si>
  <si>
    <t>Fan, Lan-Feng (37861432200); Qiu, Song-Quan (57298293700); Chou, Wen-Chen (8514942700)</t>
  </si>
  <si>
    <t>37861432200; 57298293700; 8514942700</t>
  </si>
  <si>
    <t>Carbonate chemistry of the Dongsha Atoll Lagoon in the northern South China Sea</t>
  </si>
  <si>
    <t>10.3319/TAO.2021.05.15.02</t>
  </si>
  <si>
    <t>https://www.scopus.com/inward/record.uri?eid=2-s2.0-85117168148&amp;doi=10.3319%2fTAO.2021.05.15.02&amp;partnerID=40&amp;md5=e562b8e765c4bced37829801c71d7a52</t>
  </si>
  <si>
    <t>2-s2.0-85117168148</t>
  </si>
  <si>
    <t>Fang J.K.H.; Mello-Athayde M.A.; Schönberg C.H.L.; Kline D.I.; Hoegh-Guldberg O.; Dove S.</t>
  </si>
  <si>
    <t>Fang, James K. H. (24168119000); Mello-Athayde, Matheus A. (55893744100); Schönberg, Christine H. L. (6602585081); Kline, David I. (7201356222); Hoegh-Guldberg, Ove (26643606100); Dove, Sophie (7005822223)</t>
  </si>
  <si>
    <t>24168119000; 55893744100; 6602585081; 7201356222; 26643606100; 7005822223</t>
  </si>
  <si>
    <t>Sponge biomass and bioerosion rates increase under ocean warming and acidification</t>
  </si>
  <si>
    <t>10.1111/gcb.12334</t>
  </si>
  <si>
    <t>https://www.scopus.com/inward/record.uri?eid=2-s2.0-84887442076&amp;doi=10.1111%2fgcb.12334&amp;partnerID=40&amp;md5=3d845bd77f73d0036afdf9dc500d3942</t>
  </si>
  <si>
    <t>2-s2.0-84887442076</t>
  </si>
  <si>
    <t>Fang J.K.H.; Schönberg C.H.L.; Mello-Athayde M.A.; Achlatis M.; Hoegh-Guldberg O.; Dove S.</t>
  </si>
  <si>
    <t>Fang, James K. H. (24168119000); Schönberg, Christine H. L. (6602585081); Mello-Athayde, Matheus A. (55893744100); Achlatis, Michelle (56584627400); Hoegh-Guldberg, Ove (26643606100); Dove, Sophie (7005822223)</t>
  </si>
  <si>
    <t>24168119000; 6602585081; 55893744100; 56584627400; 26643606100; 7005822223</t>
  </si>
  <si>
    <t>Bleaching and mortality of a photosymbiotic bioeroding sponge under future carbon dioxide emission scenarios</t>
  </si>
  <si>
    <t>10.1007/s00442-018-4105-7</t>
  </si>
  <si>
    <t>https://www.scopus.com/inward/record.uri?eid=2-s2.0-85044370349&amp;doi=10.1007%2fs00442-018-4105-7&amp;partnerID=40&amp;md5=2267f1ddb8f50135fdf6f3cd4ba2f323</t>
  </si>
  <si>
    <t>2-s2.0-85044370349</t>
  </si>
  <si>
    <t>Fang J.K.H.; Schönberg C.H.L.; Mello-Athayde M.A.; Hoegh-Guldberg O.; Dove S.</t>
  </si>
  <si>
    <t>Fang, James K.H. (24168119000); Schönberg, Christine H. L. (6602585081); Mello-Athayde, Matheus A. (55893744100); Hoegh-Guldberg, Ove (26643606100); Dove, Sophie (7005822223)</t>
  </si>
  <si>
    <t>24168119000; 6602585081; 55893744100; 26643606100; 7005822223</t>
  </si>
  <si>
    <t>Effects of ocean warming and acidification on the energy budget of an excavating sponge</t>
  </si>
  <si>
    <t>10.1111/gcb.12369</t>
  </si>
  <si>
    <t>https://www.scopus.com/inward/record.uri?eid=2-s2.0-84896727816&amp;doi=10.1111%2fgcb.12369&amp;partnerID=40&amp;md5=040a6b6f4f549e04d5b09f3577b135ff</t>
  </si>
  <si>
    <t>2-s2.0-84896727816</t>
  </si>
  <si>
    <t>Farag M.A.; Meyer A.; Ali S.E.; Salem M.A.; Giavalisco P.; Westphal H.; Wessjohann L.A.</t>
  </si>
  <si>
    <t>Farag, Mohamed A. (7006035865); Meyer, Achim (57206170462); Ali, Sara E. (57191873545); Salem, Mohamed A. (57223117542); Giavalisco, Patrick (6507393408); Westphal, Hildegard (55802308600); Wessjohann, Ludger A. (16164439600)</t>
  </si>
  <si>
    <t>7006035865; 57206170462; 57191873545; 57223117542; 6507393408; 55802308600; 16164439600</t>
  </si>
  <si>
    <t>Comparative Metabolomics Approach Detects Stress-Specific Responses during Coral Bleaching in Soft Corals</t>
  </si>
  <si>
    <t>Journal of Proteome Research</t>
  </si>
  <si>
    <t>10.1021/acs.jproteome.7b00929</t>
  </si>
  <si>
    <t>https://www.scopus.com/inward/record.uri?eid=2-s2.0-85046365292&amp;doi=10.1021%2facs.jproteome.7b00929&amp;partnerID=40&amp;md5=afa3598bddc5419ba37e2e316d3d3c1d</t>
  </si>
  <si>
    <t>2-s2.0-85046365292</t>
  </si>
  <si>
    <t>Farfan G.A.; Cordes E.E.; Waller R.G.; DeCarlo T.M.; Hansel C.M.</t>
  </si>
  <si>
    <t>Farfan, Gabriela A. (55366798200); Cordes, Erik E. (7003967049); Waller, Rhian G. (9738296200); DeCarlo, Thomas M. (56469750400); Hansel, Colleen M. (36175938100)</t>
  </si>
  <si>
    <t>55366798200; 7003967049; 9738296200; 56469750400; 36175938100</t>
  </si>
  <si>
    <t>Mineralogy of deep-sea coral aragonites as a function of aragonite saturation state</t>
  </si>
  <si>
    <t>10.3389/fmars.2018.00473</t>
  </si>
  <si>
    <t>https://www.scopus.com/inward/record.uri?eid=2-s2.0-85058972490&amp;doi=10.3389%2ffmars.2018.00473&amp;partnerID=40&amp;md5=5d020f4a6498663d9bac23c78d2f0fa1</t>
  </si>
  <si>
    <t>2-s2.0-85058972490</t>
  </si>
  <si>
    <t>Faria A.M.; Lopes A.F.; Silva C.S.E.; Novais S.C.; Lemos M.F.L.; Gonçalves E.J.</t>
  </si>
  <si>
    <t>Faria, A.M. (10242168600); Lopes, A.F. (57220100937); Silva, C.S.E. (57188982102); Novais, S.C. (23025463300); Lemos, M.F.L. (7006042884); Gonçalves, E.J. (7004990739)</t>
  </si>
  <si>
    <t>10242168600; 57220100937; 57188982102; 23025463300; 7006042884; 7004990739</t>
  </si>
  <si>
    <t>Reproductive trade-offs in a temperate reef fish under high pCO2 levels</t>
  </si>
  <si>
    <t>10.1016/j.marenvres.2018.02.027</t>
  </si>
  <si>
    <t>https://www.scopus.com/inward/record.uri?eid=2-s2.0-85042505713&amp;doi=10.1016%2fj.marenvres.2018.02.027&amp;partnerID=40&amp;md5=e36b39fb434b1d3bcb612fb5cf722423</t>
  </si>
  <si>
    <t>2-s2.0-85042505713</t>
  </si>
  <si>
    <t>Farnham E.S.; Bell J.J.</t>
  </si>
  <si>
    <t>Farnham, Elizabeth S. (57201462885); Bell, James J. (7404446141)</t>
  </si>
  <si>
    <t>57201462885; 7404446141</t>
  </si>
  <si>
    <t>Spatial Variation in a Shallow-Water Sponge-Dominated Reef in Timor-Leste (East Timor)</t>
  </si>
  <si>
    <t>Pacific Science</t>
  </si>
  <si>
    <t>10.2984/72.2.5</t>
  </si>
  <si>
    <t>https://www.scopus.com/inward/record.uri?eid=2-s2.0-85044968958&amp;doi=10.2984%2f72.2.5&amp;partnerID=40&amp;md5=9a5e1263ac15d1f30cf5c55bec89af47</t>
  </si>
  <si>
    <t>2-s2.0-85044968958</t>
  </si>
  <si>
    <t>Fellowes T.E.; Anggadi F.; Byrne M.; Vila-Concejo A.; Bruce E.; Baker E.</t>
  </si>
  <si>
    <t>Fellowes, Thomas E. (57194901348); Anggadi, Frances (57541092600); Byrne, Maria (7202358517); Vila-Concejo, Ana (55914444900); Bruce, Eleanor (55467615700); Baker, Elaine (7401660685)</t>
  </si>
  <si>
    <t>57194901348; 57541092600; 7202358517; 55914444900; 55467615700; 7401660685</t>
  </si>
  <si>
    <t>Stability of coral reef islands and associated legal maritime zones in a changing ocean</t>
  </si>
  <si>
    <t>10.1088/1748-9326/ac8a60</t>
  </si>
  <si>
    <t>https://www.scopus.com/inward/record.uri?eid=2-s2.0-85137613890&amp;doi=10.1088%2f1748-9326%2fac8a60&amp;partnerID=40&amp;md5=89ccf66cc65f4cbddb60ba39f78a0d95</t>
  </si>
  <si>
    <t>2-s2.0-85137613890</t>
  </si>
  <si>
    <t>Fellowes T.E.; Vila-Concejo A.; Byrne M.; Bruce E.; Baker E.</t>
  </si>
  <si>
    <t>Fellowes, Thomas E. (57194901348); Vila-Concejo, Ana (55914444900); Byrne, Maria (7202358517); Bruce, Eleanor (55467615700); Baker, Elaine (7401660685)</t>
  </si>
  <si>
    <t>57194901348; 55914444900; 7202358517; 55467615700; 7401660685</t>
  </si>
  <si>
    <t>Risk classification of low-lying coral reef islands and their exposure to climate threats</t>
  </si>
  <si>
    <t>10.1016/j.scitotenv.2023.168787</t>
  </si>
  <si>
    <t>https://www.scopus.com/inward/record.uri?eid=2-s2.0-85178346883&amp;doi=10.1016%2fj.scitotenv.2023.168787&amp;partnerID=40&amp;md5=bcde11fb4812e0cc3238b887994bf072</t>
  </si>
  <si>
    <t>2-s2.0-85178346883</t>
  </si>
  <si>
    <t>Fernandes V.; Bogati K.</t>
  </si>
  <si>
    <t>Fernandes, Veronica (8549402700); Bogati, Kalisa (57209100155)</t>
  </si>
  <si>
    <t>8549402700; 57209100155</t>
  </si>
  <si>
    <t>Analysis of Bacteria–Phytoplankton relationships at three discrete locations in the Eastern Arabian Sea during winter</t>
  </si>
  <si>
    <t>10.1016/j.csr.2022.104751</t>
  </si>
  <si>
    <t>https://www.scopus.com/inward/record.uri?eid=2-s2.0-85130127050&amp;doi=10.1016%2fj.csr.2022.104751&amp;partnerID=40&amp;md5=e7239b33fd7132753a1477106ff4f89f</t>
  </si>
  <si>
    <t>2-s2.0-85130127050</t>
  </si>
  <si>
    <t>Ferrari R.; Bryson M.; Bridge T.; Hustache J.; Williams S.B.; Byrne M.; Figueira W.</t>
  </si>
  <si>
    <t>Ferrari, Renata (56320859000); Bryson, Mitch (56249968800); Bridge, Tom (24476931800); Hustache, Julie (57144494700); Williams, Stefan B. (7404834309); Byrne, Maria (7202358517); Figueira, Will (6507143797)</t>
  </si>
  <si>
    <t>56320859000; 56249968800; 24476931800; 57144494700; 7404834309; 7202358517; 6507143797</t>
  </si>
  <si>
    <t>Quantifying the response of structural complexity and community composition to environmental change in marine communities</t>
  </si>
  <si>
    <t>10.1111/gcb.13197</t>
  </si>
  <si>
    <t>https://www.scopus.com/inward/record.uri?eid=2-s2.0-84959308177&amp;doi=10.1111%2fgcb.13197&amp;partnerID=40&amp;md5=96850c486d9d33af9d34908bf015bda2</t>
  </si>
  <si>
    <t>2-s2.0-84959308177</t>
  </si>
  <si>
    <t>Ferreira V.; Pavlaki M.D.; Martins R.; Monteiro M.S.; Maia F.; Tedim J.; Soares A.M.V.M.; Calado R.; Loureiro S.</t>
  </si>
  <si>
    <t>Ferreira, Violeta (55068898700); Pavlaki, Maria D. (56336139600); Martins, Roberto (54412782900); Monteiro, Marta S. (7102700428); Maia, Frederico (35213497300); Tedim, João (22958889200); Soares, Amadeu M.V.M. (57217386906); Calado, Ricardo (6701738529); Loureiro, Susana (8061131200)</t>
  </si>
  <si>
    <t>55068898700; 56336139600; 54412782900; 7102700428; 35213497300; 22958889200; 57217386906; 6701738529; 8061131200</t>
  </si>
  <si>
    <t>Effects of nanostructure antifouling biocides towards a coral species in the context of global changes</t>
  </si>
  <si>
    <t>10.1016/j.scitotenv.2021.149324</t>
  </si>
  <si>
    <t>https://www.scopus.com/inward/record.uri?eid=2-s2.0-85111977460&amp;doi=10.1016%2fj.scitotenv.2021.149324&amp;partnerID=40&amp;md5=c2de231b495ddc73081dbf810395480d</t>
  </si>
  <si>
    <t>2-s2.0-85111977460</t>
  </si>
  <si>
    <t>Figueira W.F.; Booth D.J.</t>
  </si>
  <si>
    <t>Figueira, Will F. (6507143797); Booth, David J. (7202259879)</t>
  </si>
  <si>
    <t>6507143797; 7202259879</t>
  </si>
  <si>
    <t>Increasing ocean temperatures allow tropical fishes to survive overwinter in temperate waters</t>
  </si>
  <si>
    <t>10.1111/j.1365-2486.2009.01934.x</t>
  </si>
  <si>
    <t>https://www.scopus.com/inward/record.uri?eid=2-s2.0-77954853308&amp;doi=10.1111%2fj.1365-2486.2009.01934.x&amp;partnerID=40&amp;md5=e0aabb45b7c35232f32d65c4f685c45f</t>
  </si>
  <si>
    <t>2-s2.0-77954853308</t>
  </si>
  <si>
    <t>Figueiredo J.; Baird A.H.; Harii S.; Connolly S.R.</t>
  </si>
  <si>
    <t>Figueiredo, Joana (13612723400); Baird, Andrew H. (7201433012); Harii, Saki (6508150500); Connolly, Sean R. (7101705349)</t>
  </si>
  <si>
    <t>13612723400; 7201433012; 6508150500; 7101705349</t>
  </si>
  <si>
    <t>Increased local retention of reef coral larvae as a result of ocean warming</t>
  </si>
  <si>
    <t>10.1038/nclimate2210</t>
  </si>
  <si>
    <t>https://www.scopus.com/inward/record.uri?eid=2-s2.0-84901641188&amp;doi=10.1038%2fnclimate2210&amp;partnerID=40&amp;md5=dc63db94bec7be98972461912c0b9ae4</t>
  </si>
  <si>
    <t>2-s2.0-84901641188</t>
  </si>
  <si>
    <t>Figueroa R.I.; Howe-Kerr L.I.; Correa A.M.S.</t>
  </si>
  <si>
    <t>Figueroa, R.I. (7005961036); Howe-Kerr, L.I. (57214895180); Correa, A.M.S. (57215645504)</t>
  </si>
  <si>
    <t>7005961036; 57214895180; 57215645504</t>
  </si>
  <si>
    <t>Direct evidence of sex and a hypothesis about meiosis in Symbiodiniaceae</t>
  </si>
  <si>
    <t>10.1038/s41598-021-98148-9</t>
  </si>
  <si>
    <t>https://www.scopus.com/inward/record.uri?eid=2-s2.0-85115426074&amp;doi=10.1038%2fs41598-021-98148-9&amp;partnerID=40&amp;md5=4546aa4c07dfc43ccf0abe09ae730d8a</t>
  </si>
  <si>
    <t>2-s2.0-85115426074</t>
  </si>
  <si>
    <t>Fine M.; Cinar M.; Voolstra C.R.; Safa A.; Rinkevich B.; Laffoley D.; Hilmi N.; Allemand D.</t>
  </si>
  <si>
    <t>Fine, M. (7202778352); Cinar, M. (55818831000); Voolstra, C.R. (25224158700); Safa, A. (55337256200); Rinkevich, B. (35446726500); Laffoley, D. (6506225161); Hilmi, N. (55337686800); Allemand, D. (7003604806)</t>
  </si>
  <si>
    <t>7202778352; 55818831000; 25224158700; 55337256200; 35446726500; 6506225161; 55337686800; 7003604806</t>
  </si>
  <si>
    <t>Coral reefs of the Red Sea — Challenges and potential solutions</t>
  </si>
  <si>
    <t>10.1016/j.rsma.2018.100498</t>
  </si>
  <si>
    <t>https://www.scopus.com/inward/record.uri?eid=2-s2.0-85059771168&amp;doi=10.1016%2fj.rsma.2018.100498&amp;partnerID=40&amp;md5=87f93fd1139701e9813261ea23aa9962</t>
  </si>
  <si>
    <t>2-s2.0-85059771168</t>
  </si>
  <si>
    <t>Fine M.; Tsadok R.; Meron D.; Cohen S.; Milazzo M.</t>
  </si>
  <si>
    <t>Fine, Maoz (7202778352); Tsadok, Rami (55967530900); Meron, Dalit (35170662500); Cohen, Stephanie (55743928400); Milazzo, Marco (7005837537)</t>
  </si>
  <si>
    <t>7202778352; 55967530900; 35170662500; 55743928400; 7005837537</t>
  </si>
  <si>
    <t>Environmental sensitivity of Neogoniolithon Brassica-Florida associated with vermetid reefs in the Mediterranean Sea</t>
  </si>
  <si>
    <t>10.1093/icesjms/fsw167</t>
  </si>
  <si>
    <t>https://www.scopus.com/inward/record.uri?eid=2-s2.0-85045681728&amp;doi=10.1093%2ficesjms%2ffsw167&amp;partnerID=40&amp;md5=b31218dc3c0cb302c4db75cfc46a41cd</t>
  </si>
  <si>
    <t>2-s2.0-85045681728</t>
  </si>
  <si>
    <t>Fink A.; den Haan J.; Chennu A.; Uthicke S.; de Beer D.</t>
  </si>
  <si>
    <t>Fink, Artur (57006172800); den Haan, Joost (56429192900); Chennu, Arjun (12805910500); Uthicke, Sven (6603938554); de Beer, Dirk (26642920400)</t>
  </si>
  <si>
    <t>57006172800; 56429192900; 12805910500; 6603938554; 26642920400</t>
  </si>
  <si>
    <t>Ocean acidification changes abiotic processes but not biotic processes in coral reef sediments</t>
  </si>
  <si>
    <t>10.3389/fmars.2017.00073</t>
  </si>
  <si>
    <t>https://www.scopus.com/inward/record.uri?eid=2-s2.0-85018161960&amp;doi=10.3389%2ffmars.2017.00073&amp;partnerID=40&amp;md5=45d6f9b256f2d5d29568c6b2636ae677</t>
  </si>
  <si>
    <t>2-s2.0-85018161960</t>
  </si>
  <si>
    <t>Fisher W.S.</t>
  </si>
  <si>
    <t>Fisher, William S. (7202566096)</t>
  </si>
  <si>
    <t>Skeletal growth capacity as a measure of coral species and community resilience</t>
  </si>
  <si>
    <t>10.1016/j.ecolind.2022.109208</t>
  </si>
  <si>
    <t>https://www.scopus.com/inward/record.uri?eid=2-s2.0-85135706219&amp;doi=10.1016%2fj.ecolind.2022.109208&amp;partnerID=40&amp;md5=ca0c495e41f3747bacd7858dac0427fe</t>
  </si>
  <si>
    <t>2-s2.0-85135706219</t>
  </si>
  <si>
    <t>Fitzer S.C.; Chan V.B.S.; Meng Y.; Rajan K.C.; Suzuki M.; Not C.; Toyofuku T.; Falkenberg L.; Byrne M.; Harvey B.P.; De Wit P.; Cusack M.; Gao K.S.; Taylor P.; Dupont S.; Hall-Spencer J.M.; Thiyagarajan V.</t>
  </si>
  <si>
    <t>Fitzer, Susan C. (55185025600); Chan, Vera Bin San (55337445300); Meng, Yuan (55614597700); Rajan, Kanmani Chandra (57215086176); Suzuki, Michio (56864855400); Not, Christelle (26026030000); Toyofuku, Takashi (24175106300); Falkenberg, Laura (32067660600); Byrne, Maria (7202358517); Harvey, Ben P. (55898301900); De Wit, Pierre (57220400269); Cusack, Maggie (57203250221); Gao, K.S. (7101642148); Taylor, Paul (35513618700); Dupont, Sam (26643605800); Hall-Spencer, Jason M. (6603382752); Thiyagarajan, V. (6602476830)</t>
  </si>
  <si>
    <t>55185025600; 55337445300; 55614597700; 57215086176; 56864855400; 26026030000; 24175106300; 32067660600; 7202358517; 55898301900; 57220400269; 57203250221; 7101642148; 35513618700; 26643605800; 6603382752; 6602476830</t>
  </si>
  <si>
    <t>Established and emerging techniques for characterising the formation, structure and performance of calcified structures under ocean acidification</t>
  </si>
  <si>
    <t>https://www.scopus.com/inward/record.uri?eid=2-s2.0-85078400633&amp;partnerID=40&amp;md5=1291cf113eab30d3cd67081b9e363068</t>
  </si>
  <si>
    <t>2-s2.0-85078400633</t>
  </si>
  <si>
    <t>Flores F.; Marques J.A.; Uthicke S.; Fisher R.; Patel F.; Kaserzon S.; Negri A.P.</t>
  </si>
  <si>
    <t>Flores, Florita (35181305300); Marques, Joseane A. (57192995293); Uthicke, Sven (6603938554); Fisher, Rebecca (7403555981); Patel, Frances (55117571500); Kaserzon, Sarit (36100213600); Negri, Andrew P. (7101736006)</t>
  </si>
  <si>
    <t>35181305300; 57192995293; 6603938554; 7403555981; 55117571500; 36100213600; 7101736006</t>
  </si>
  <si>
    <t>Combined effects of climate change and the herbicide diuron on the coral Acropora millepora</t>
  </si>
  <si>
    <t>10.1016/j.marpolbul.2021.112582</t>
  </si>
  <si>
    <t>https://www.scopus.com/inward/record.uri?eid=2-s2.0-85107679317&amp;doi=10.1016%2fj.marpolbul.2021.112582&amp;partnerID=40&amp;md5=41f22833783c9fce7f9e355c97790aa4</t>
  </si>
  <si>
    <t>2-s2.0-85107679317</t>
  </si>
  <si>
    <t>Fordyce A.J.; Knuefing L.; Ainsworth T.D.; Beeching L.; Turner M.; Leggat W.</t>
  </si>
  <si>
    <t>Fordyce, Alexander J. (57194850656); Knuefing, Lydia (57192200007); Ainsworth, Tracy D. (13102957800); Beeching, Levi (57201912611); Turner, Michael (56983121500); Leggat, William (6505809982)</t>
  </si>
  <si>
    <t>57194850656; 57192200007; 13102957800; 57201912611; 56983121500; 6505809982</t>
  </si>
  <si>
    <t>Understanding decay in marine calcifiers: Micro-CT analysis of skeletal structures provides insight into the impacts of a changing climate in marine ecosystems</t>
  </si>
  <si>
    <t>Methods in Ecology and Evolution</t>
  </si>
  <si>
    <t>10.1111/2041-210X.13439</t>
  </si>
  <si>
    <t>https://www.scopus.com/inward/record.uri?eid=2-s2.0-85088098787&amp;doi=10.1111%2f2041-210X.13439&amp;partnerID=40&amp;md5=fa20fb87a91e37aec0263986f8d93687</t>
  </si>
  <si>
    <t>2-s2.0-85088098787</t>
  </si>
  <si>
    <t>Foster N.L.; Attrill M.J.</t>
  </si>
  <si>
    <t>Foster, Nicola L. (9733900600); Attrill, Martin J. (7004262163)</t>
  </si>
  <si>
    <t>9733900600; 7004262163</t>
  </si>
  <si>
    <t>Changes in coral reef ecosystems as an indication of climate and global change</t>
  </si>
  <si>
    <t>10.1016/B978-0-12-821575-3.00020-7</t>
  </si>
  <si>
    <t>https://www.scopus.com/inward/record.uri?eid=2-s2.0-85118954452&amp;doi=10.1016%2fB978-0-12-821575-3.00020-7&amp;partnerID=40&amp;md5=cbd6aae86bd592d0460ffa314df43978</t>
  </si>
  <si>
    <t>2-s2.0-85118954452</t>
  </si>
  <si>
    <t>Foster T.; Gilmour J.P.; Chua C.M.; Falter J.L.; McCulloch M.T.</t>
  </si>
  <si>
    <t>Foster, T. (56336146700); Gilmour, J.P. (8515936700); Chua, C.M. (55177725500); Falter, J.L. (6701598140); McCulloch, M.T. (7102869538)</t>
  </si>
  <si>
    <t>56336146700; 8515936700; 55177725500; 6701598140; 7102869538</t>
  </si>
  <si>
    <t>Effect of ocean warming and acidification on the early life stages of subtropical Acropora spicifera</t>
  </si>
  <si>
    <t>10.1007/s00338-015-1342-7</t>
  </si>
  <si>
    <t>https://www.scopus.com/inward/record.uri?eid=2-s2.0-84947129492&amp;doi=10.1007%2fs00338-015-1342-7&amp;partnerID=40&amp;md5=587ce5e6d0bbf223f7bf1671141c6d75</t>
  </si>
  <si>
    <t>2-s2.0-84947129492</t>
  </si>
  <si>
    <t>Fourney F.; Figueiredo J.</t>
  </si>
  <si>
    <t>Fourney, Francesca (57195922530); Figueiredo, Joana (13612723400)</t>
  </si>
  <si>
    <t>57195922530; 13612723400</t>
  </si>
  <si>
    <t>Additive negative effects of anthropogenic sedimentation and warming on the survival of coral recruits</t>
  </si>
  <si>
    <t>10.1038/s41598-017-12607-w</t>
  </si>
  <si>
    <t>https://www.scopus.com/inward/record.uri?eid=2-s2.0-85030130044&amp;doi=10.1038%2fs41598-017-12607-w&amp;partnerID=40&amp;md5=ffa92ad079fd538442321244d39f427c</t>
  </si>
  <si>
    <t>2-s2.0-85030130044</t>
  </si>
  <si>
    <t>Fowler A.M.; Parkinson K.; Booth D.J.</t>
  </si>
  <si>
    <t>Fowler, Ashley M. (25629480200); Parkinson, Kerryn (54403539300); Booth, David J. (7202259879)</t>
  </si>
  <si>
    <t>25629480200; 54403539300; 7202259879</t>
  </si>
  <si>
    <t>New poleward observations of 30 tropical reef fishes in temperate southeastern Australia</t>
  </si>
  <si>
    <t>Marine Biodiversity</t>
  </si>
  <si>
    <t>10.1007/s12526-017-0748-6</t>
  </si>
  <si>
    <t>https://www.scopus.com/inward/record.uri?eid=2-s2.0-85021101491&amp;doi=10.1007%2fs12526-017-0748-6&amp;partnerID=40&amp;md5=8ecdaa95d371d921e0e8acf2041be9cc</t>
  </si>
  <si>
    <t>2-s2.0-85021101491</t>
  </si>
  <si>
    <t>Fox M.D.; Cohen A.L.; Rotjan R.D.; Mangubhai S.; Sandin S.A.; Smith J.E.; Thorrold S.R.; Dissly L.; Mollica N.R.; Obura D.</t>
  </si>
  <si>
    <t>Fox, Michael D. (56975868300); Cohen, Anne L. (7404781298); Rotjan, Randi D. (6506904732); Mangubhai, Sangeeta (23091619400); Sandin, Stuart A. (6602623660); Smith, Jennifer E. (7410168658); Thorrold, Simon R. (6701692965); Dissly, Laura (57255829200); Mollica, Nathan R. (57200691554); Obura, David (55932162400)</t>
  </si>
  <si>
    <t>56975868300; 7404781298; 6506904732; 23091619400; 6602623660; 7410168658; 6701692965; 57255829200; 57200691554; 55932162400</t>
  </si>
  <si>
    <t>Increasing Coral Reef Resilience Through Successive Marine Heatwaves</t>
  </si>
  <si>
    <t>Geophysical Research Letters</t>
  </si>
  <si>
    <t>e2021GL094128</t>
  </si>
  <si>
    <t>10.1029/2021GL094128</t>
  </si>
  <si>
    <t>https://www.scopus.com/inward/record.uri?eid=2-s2.0-85114740843&amp;doi=10.1029%2f2021GL094128&amp;partnerID=40&amp;md5=47612c7ff6dcb481f8d885f459d6f9b2</t>
  </si>
  <si>
    <t>2-s2.0-85114740843</t>
  </si>
  <si>
    <t>Fransner F.; Fröb F.; Tjiputra J.; Goris N.; Lauvset S.K.; Skjelvan I.; Jeansson E.; Omar A.; Chierici M.; Jones E.; Fransson A.; Ólafsdóttir S.R.; Johannessen T.; Olsen A.</t>
  </si>
  <si>
    <t>Fransner, Filippa (55377528700); Fröb, Friederike (57008992000); Tjiputra, Jerry (16403404400); Goris, Nadine (36161161900); Lauvset, Siv K. (41861637200); Skjelvan, Ingunn (6505805499); Jeansson, Emil (8907871500); Omar, Abdirahman (7202864083); Chierici, Melissa (6602814807); Jones, Elizabeth (57224773852); Fransson, Agneta (7004857775); Ólafsdóttir, Sólveig R. (6602420117); Johannessen, Truls (7004349500); Olsen, Are (7202795681)</t>
  </si>
  <si>
    <t>55377528700; 57008992000; 16403404400; 36161161900; 41861637200; 6505805499; 8907871500; 7202864083; 6602814807; 57224773852; 7004857775; 6602420117; 7004349500; 7202795681</t>
  </si>
  <si>
    <t>Acidification of the Nordic Seas</t>
  </si>
  <si>
    <t>10.5194/bg-19-979-2022</t>
  </si>
  <si>
    <t>https://www.scopus.com/inward/record.uri?eid=2-s2.0-85125242346&amp;doi=10.5194%2fbg-19-979-2022&amp;partnerID=40&amp;md5=58cd47eb1d7be4ce8366e74bb8e06f18</t>
  </si>
  <si>
    <t>2-s2.0-85125242346</t>
  </si>
  <si>
    <t>Fraser K.M.; Lefcheck J.S.; Ling S.D.; Mellin C.; Stuart-Smith R.D.; Edgar G.J.</t>
  </si>
  <si>
    <t>Fraser, K.M. (57217134072); Lefcheck, J.S. (55649963300); Ling, S.D. (55530913300); Mellin, C. (24598228500); Stuart-Smith, R.D. (6507368501); Edgar, G.J. (7005803258)</t>
  </si>
  <si>
    <t>57217134072; 55649963300; 55530913300; 24598228500; 6507368501; 7005803258</t>
  </si>
  <si>
    <t>Production of mobile invertebrate communities on shallow reefs from temperate to tropical seas: Temperate-tropical secondary production</t>
  </si>
  <si>
    <t>10.1098/rspb.2020.1798</t>
  </si>
  <si>
    <t>https://www.scopus.com/inward/record.uri?eid=2-s2.0-85098651303&amp;doi=10.1098%2frspb.2020.1798&amp;partnerID=40&amp;md5=ec84368305ca5b841d3e34a78bbc1c4d</t>
  </si>
  <si>
    <t>2-s2.0-85098651303</t>
  </si>
  <si>
    <t>Fraser K.M.; Stuart-Smith R.D.; Ling S.D.; Edgar G.J.</t>
  </si>
  <si>
    <t>Fraser, K.M. (57217134072); Stuart-Smith, R.D. (6507368501); Ling, S.D. (55530913300); Edgar, G.J. (7005803258)</t>
  </si>
  <si>
    <t>57217134072; 6507368501; 55530913300; 7005803258</t>
  </si>
  <si>
    <t>Small invertebrate consumers produce consistent size spectra across reef habitats and climatic zones</t>
  </si>
  <si>
    <t>Oikos</t>
  </si>
  <si>
    <t>10.1111/oik.07652</t>
  </si>
  <si>
    <t>https://www.scopus.com/inward/record.uri?eid=2-s2.0-85096673540&amp;doi=10.1111%2foik.07652&amp;partnerID=40&amp;md5=0f48f143325d48055037fd1cd572c3cd</t>
  </si>
  <si>
    <t>2-s2.0-85096673540</t>
  </si>
  <si>
    <t>Freund M.B.; Henley B.J.; Karoly D.J.; McGregor H.V.; Abram N.J.; Dommenget D.</t>
  </si>
  <si>
    <t>Freund, Mandy B. (57194055646); Henley, Benjamin J. (36863829300); Karoly, David J. (55951225700); McGregor, Helen V. (7003370456); Abram, Nerilie J. (22633807400); Dommenget, Dietmar (6602845217)</t>
  </si>
  <si>
    <t>57194055646; 36863829300; 55951225700; 7003370456; 22633807400; 6602845217</t>
  </si>
  <si>
    <t>Higher frequency of Central Pacific El Niño events in recent decades relative to past centuries</t>
  </si>
  <si>
    <t>Nature Geoscience</t>
  </si>
  <si>
    <t>10.1038/s41561-019-0353-3</t>
  </si>
  <si>
    <t>https://www.scopus.com/inward/record.uri?eid=2-s2.0-85065334777&amp;doi=10.1038%2fs41561-019-0353-3&amp;partnerID=40&amp;md5=6446897c4c09fb8eb1ddf75af9c91675</t>
  </si>
  <si>
    <t>2-s2.0-85065334777</t>
  </si>
  <si>
    <t>Friedrich T.; Powell B.S.; Gunnarson J.L.; Liu G.; Giardina S.F.; Stuecker M.F.; Hošeková L.; Feloy K.; Stock C.A.</t>
  </si>
  <si>
    <t>Friedrich, T. (35339026300); Powell, B.S. (16073249900); Gunnarson, J.L. (57203654530); Liu, G. (57204504600); Giardina, S.F. (58903296000); Stuecker, M.F. (35423103700); Hošeková, L. (57214836850); Feloy, K. (56770156900); Stock, C.A. (9846295300)</t>
  </si>
  <si>
    <t>35339026300; 16073249900; 57203654530; 57204504600; 58903296000; 35423103700; 57214836850; 56770156900; 9846295300</t>
  </si>
  <si>
    <t>Submesoscale-Permitting Physical/Biogeochemical Future Projections for the Main Hawaiian Islands</t>
  </si>
  <si>
    <t>Journal of Advances in Modeling Earth Systems</t>
  </si>
  <si>
    <t>e2023MS003855</t>
  </si>
  <si>
    <t>10.1029/2023MS003855</t>
  </si>
  <si>
    <t>https://www.scopus.com/inward/record.uri?eid=2-s2.0-85185847170&amp;doi=10.1029%2f2023MS003855&amp;partnerID=40&amp;md5=606fbc1008a548f8270053f5836db76a</t>
  </si>
  <si>
    <t>2-s2.0-85185847170</t>
  </si>
  <si>
    <t>Fu J.-R.; Zhou J.; Zhang Y.-P.; Liu L.</t>
  </si>
  <si>
    <t>Fu, Jian-Rong (57863934600); Zhou, Jie (57863915000); Zhang, Yan-Ping (57203371236); Liu, Li (56959603000)</t>
  </si>
  <si>
    <t>57863934600; 57863915000; 57203371236; 56959603000</t>
  </si>
  <si>
    <t>Effects of Caulerpa taxifolia on Physiological Processes and Gene Expression of Acropora hyacinthus during Thermal Stress</t>
  </si>
  <si>
    <t>10.3390/biology11121792</t>
  </si>
  <si>
    <t>https://www.scopus.com/inward/record.uri?eid=2-s2.0-85145082965&amp;doi=10.3390%2fbiology11121792&amp;partnerID=40&amp;md5=89cf14559a86ecd551d56dbd220bf028</t>
  </si>
  <si>
    <t>2-s2.0-85145082965</t>
  </si>
  <si>
    <t>Gabrielson P.W.; Hughey J.R.; Diaz-Pulido G.</t>
  </si>
  <si>
    <t>Gabrielson, Paul W. (14050091400); Hughey, Jeffery R. (6603895347); Diaz-Pulido, Guillermo (6602495853)</t>
  </si>
  <si>
    <t>14050091400; 6603895347; 6602495853</t>
  </si>
  <si>
    <t>Genomics reveals abundant speciation in the coral reef building alga Porolithon onkodes (Corallinales, Rhodophyta)</t>
  </si>
  <si>
    <t>10.1111/jpy.12761</t>
  </si>
  <si>
    <t>https://www.scopus.com/inward/record.uri?eid=2-s2.0-85051428952&amp;doi=10.1111%2fjpy.12761&amp;partnerID=40&amp;md5=02c6efb0060c8d843337f42a5823ee8e</t>
  </si>
  <si>
    <t>2-s2.0-85051428952</t>
  </si>
  <si>
    <t>Gagnon A.C.; Gothmann A.M.; Branson O.; Rae J.W.B.; Stewart J.A.</t>
  </si>
  <si>
    <t>Gagnon, Alexander C. (7006959996); Gothmann, Anne M. (55795582100); Branson, Oscar (55857539300); Rae, James W.B. (36454830900); Stewart, Joseph A. (56706757900)</t>
  </si>
  <si>
    <t>7006959996; 55795582100; 55857539300; 36454830900; 56706757900</t>
  </si>
  <si>
    <t>Controls on boron isotopes in a cold-water coral and the cost of resilience to ocean acidification</t>
  </si>
  <si>
    <t>10.1016/j.epsl.2020.116662</t>
  </si>
  <si>
    <t>https://www.scopus.com/inward/record.uri?eid=2-s2.0-85097333578&amp;doi=10.1016%2fj.epsl.2020.116662&amp;partnerID=40&amp;md5=2f96ffcac3a027ae5bfd94fad8a7cb43</t>
  </si>
  <si>
    <t>2-s2.0-85097333578</t>
  </si>
  <si>
    <t>Gaitán-Espitia J.D.; Hancock J.R.; Padilla-Gamiño J.L.; Rivest E.B.; Blanchette C.A.; Reed D.C.; Hofmann G.E.</t>
  </si>
  <si>
    <t>Gaitán-Espitia, Juan Diego (25521686300); Hancock, Joshua R. (57217287926); Padilla-Gamiño, Jacqueline L. (16646331500); Rivest, Emily B. (35785255000); Blanchette, Carol A. (7003860068); Reed, Daniel C. (7402980307); Hofmann, Gretchen E. (7202274369)</t>
  </si>
  <si>
    <t>25521686300; 57217287926; 16646331500; 35785255000; 7003860068; 7402980307; 7202274369</t>
  </si>
  <si>
    <t>Interactive effects of elevated temperature and pCO2 on early-life-history stages of the giant kelp Macrocystis pyrifera</t>
  </si>
  <si>
    <t>10.1016/j.jembe.2014.03.018</t>
  </si>
  <si>
    <t>https://www.scopus.com/inward/record.uri?eid=2-s2.0-84898847809&amp;doi=10.1016%2fj.jembe.2014.03.018&amp;partnerID=40&amp;md5=fa3f0e21eb5262618fb83c4ed7091c5d</t>
  </si>
  <si>
    <t>2-s2.0-84898847809</t>
  </si>
  <si>
    <t>Ganesan A.; Santhanam S.M.</t>
  </si>
  <si>
    <t>Ganesan, Annalakshmi (57195260729); Santhanam, Sakthivel Murugan (57194870639)</t>
  </si>
  <si>
    <t>57195260729; 57194870639</t>
  </si>
  <si>
    <t>A novel feature descriptor based coral image classification using extreme learning machine with ameliorated chimp optimization algorithm</t>
  </si>
  <si>
    <t>Ecological Informatics</t>
  </si>
  <si>
    <t>10.1016/j.ecoinf.2021.101527</t>
  </si>
  <si>
    <t>https://www.scopus.com/inward/record.uri?eid=2-s2.0-85121925763&amp;doi=10.1016%2fj.ecoinf.2021.101527&amp;partnerID=40&amp;md5=729dc02f5a5632e78357436da9e581c4</t>
  </si>
  <si>
    <t>2-s2.0-85121925763</t>
  </si>
  <si>
    <t>Gao F.; Xu Q.; Li X.; He L.; Wang A.</t>
  </si>
  <si>
    <t>Gao, Fei (56461829000); Xu, Qiang (56431667500); Li, Xiubao (35234145200); He, Linwen (43761965600); Wang, Aimin (55705531300)</t>
  </si>
  <si>
    <t>56461829000; 56431667500; 35234145200; 43761965600; 55705531300</t>
  </si>
  <si>
    <t>Habitat preference and ecological function of sea cucumber in the tropical coral reef ecosystem; [热带珊瑚礁区海参的生境选择与生态作用]</t>
  </si>
  <si>
    <t>10.5846/STXB202104271105</t>
  </si>
  <si>
    <t>https://www.scopus.com/inward/record.uri?eid=2-s2.0-85140316054&amp;doi=10.5846%2fSTXB202104271105&amp;partnerID=40&amp;md5=077e405fa87bdce349438b1ab10aca34</t>
  </si>
  <si>
    <t>2-s2.0-85140316054</t>
  </si>
  <si>
    <t>Gao S.; Wang Q.; Wang G.; Lomenick B.; Liu J.; Fan C.-W.; Deng L.-W.; Huang J.; Lum L.; Chen C.</t>
  </si>
  <si>
    <t>Gao, Shuanhu (8656679400); Wang, Qiaoling (7406912946); Wang, Gelin (7407149070); Lomenick, Brett (35386638400); Liu, Jie (57190290347); Fan, Chih-Wei (25930329000); Deng, Lih-Wen (36842246300); Huang, Jing (57948159900); Lum, Lawrence (57197825115); Chen, Chuo (14046542700)</t>
  </si>
  <si>
    <t>8656679400; 7406912946; 7407149070; 35386638400; 57190290347; 25930329000; 36842246300; 57948159900; 57197825115; 14046542700</t>
  </si>
  <si>
    <t>The chemistry and biology of nakiterpiosin - C-nor-D-homosteroids</t>
  </si>
  <si>
    <t>Synlett</t>
  </si>
  <si>
    <t>ST-2012-A0436-A</t>
  </si>
  <si>
    <t>10.1055/S-0031-1290460</t>
  </si>
  <si>
    <t>https://www.scopus.com/inward/record.uri?eid=2-s2.0-84866111349&amp;doi=10.1055%2fS-0031-1290460&amp;partnerID=40&amp;md5=e6757d8b23ac742a9c01143c594e3d5e</t>
  </si>
  <si>
    <t>2-s2.0-84866111349</t>
  </si>
  <si>
    <t>Garas K.L.; Watanabe T.; Yamazaki A.</t>
  </si>
  <si>
    <t>Garas, Kevin L. (57434695100); Watanabe, Tsuyoshi (7501518433); Yamazaki, Atsuko (53864421900)</t>
  </si>
  <si>
    <t>57434695100; 7501518433; 53864421900</t>
  </si>
  <si>
    <t>Hydroclimate seasonality from paired coral Sr/Ca and δ18O records of Kikai Island, Southern Japan: Evidence of East Asian monsoon during mid-to late Holocene</t>
  </si>
  <si>
    <t>Quaternary Science Reviews</t>
  </si>
  <si>
    <t>10.1016/j.quascirev.2022.107926</t>
  </si>
  <si>
    <t>https://www.scopus.com/inward/record.uri?eid=2-s2.0-85144614656&amp;doi=10.1016%2fj.quascirev.2022.107926&amp;partnerID=40&amp;md5=ff939120cad7d6e950e632c196138687</t>
  </si>
  <si>
    <t>2-s2.0-85144614656</t>
  </si>
  <si>
    <t>Revisit: palaeo</t>
  </si>
  <si>
    <t>García-Ibáñez M.I.; Bates N.R.; Bakker D.C.E.; Fontela M.; Velo A.</t>
  </si>
  <si>
    <t>García-Ibáñez, Maribel I. (56140622000); Bates, Nicholas R. (35400291900); Bakker, Dorothee C.E. (7102601507); Fontela, Marcos (57189594809); Velo, Antón (36007807200)</t>
  </si>
  <si>
    <t>56140622000; 35400291900; 7102601507; 57189594809; 36007807200</t>
  </si>
  <si>
    <t>Cold-water corals in the Subpolar North Atlantic Ocean exposed to aragonite undersaturation if the 2 °C global warming target is not met</t>
  </si>
  <si>
    <t>10.1016/j.gloplacha.2021.103480</t>
  </si>
  <si>
    <t>https://www.scopus.com/inward/record.uri?eid=2-s2.0-85103794441&amp;doi=10.1016%2fj.gloplacha.2021.103480&amp;partnerID=40&amp;md5=7604cf8a352c7e86e932067642c3e8cc</t>
  </si>
  <si>
    <t>2-s2.0-85103794441</t>
  </si>
  <si>
    <t>García-Troche E.M.; Morell J.M.; Meléndez M.; Salisbury J.E.</t>
  </si>
  <si>
    <t>García-Troche, Erick M. (57223241018); Morell, Julio M. (7006211106); Meléndez, Melissa (55418370900); Salisbury, Joseph E. (7102573322)</t>
  </si>
  <si>
    <t>57223241018; 7006211106; 55418370900; 7102573322</t>
  </si>
  <si>
    <t>Carbonate chemistry seasonality in a tropical mangrove lagoon in La Parguera, Puerto Rico</t>
  </si>
  <si>
    <t>e0250069</t>
  </si>
  <si>
    <t>10.1371/journal.pone.0250069</t>
  </si>
  <si>
    <t>https://www.scopus.com/inward/record.uri?eid=2-s2.0-85105346089&amp;doi=10.1371%2fjournal.pone.0250069&amp;partnerID=40&amp;md5=8787c538ddc840f0468e282d08a054b6</t>
  </si>
  <si>
    <t>2-s2.0-85105346089</t>
  </si>
  <si>
    <t>Gardiner N.M.; Munday P.L.; Nilsson G.E.</t>
  </si>
  <si>
    <t>Gardiner, Naomi M. (12140960800); Munday, Philip L. (7005838893); Nilsson, Göran E. (7201577992)</t>
  </si>
  <si>
    <t>12140960800; 7005838893; 7201577992</t>
  </si>
  <si>
    <t>Counter-gradient variation in respiratory performance of coral reef fishes at elevated temperatures</t>
  </si>
  <si>
    <t>e13299</t>
  </si>
  <si>
    <t>10.1371/journal.pone.0013299</t>
  </si>
  <si>
    <t>https://www.scopus.com/inward/record.uri?eid=2-s2.0-78149436952&amp;doi=10.1371%2fjournal.pone.0013299&amp;partnerID=40&amp;md5=50406b90931151ab4e0b9046c8233aa8</t>
  </si>
  <si>
    <t>2-s2.0-78149436952</t>
  </si>
  <si>
    <t>Garner L.; Oosthuizen C.J.</t>
  </si>
  <si>
    <t>Garner, L. (58683988700); Oosthuizen, C.J. (56611736300)</t>
  </si>
  <si>
    <t>58683988700; 56611736300</t>
  </si>
  <si>
    <t>Send nudis: An assessment of nudibranch diversity in Sodwana Bay, South Africa</t>
  </si>
  <si>
    <t>e10676</t>
  </si>
  <si>
    <t>10.1002/ece3.10676</t>
  </si>
  <si>
    <t>https://www.scopus.com/inward/record.uri?eid=2-s2.0-85175998714&amp;doi=10.1002%2fece3.10676&amp;partnerID=40&amp;md5=eff9a67a08c25da3f765cca1c9b4273d</t>
  </si>
  <si>
    <t>2-s2.0-85175998714</t>
  </si>
  <si>
    <t>Gasbarro R.; Chu J.W.F.; Tunnicliffe V.</t>
  </si>
  <si>
    <t>Gasbarro, Ryan (57204158876); Chu, Jackson W.F. (36620863900); Tunnicliffe, Verena (7003393479)</t>
  </si>
  <si>
    <t>57204158876; 36620863900; 7003393479</t>
  </si>
  <si>
    <t>Disassembly of an epibenthic assemblage in a sustained severely hypoxic event in a northeast Pacific basin</t>
  </si>
  <si>
    <t>10.1016/j.jmarsys.2019.103184</t>
  </si>
  <si>
    <t>https://www.scopus.com/inward/record.uri?eid=2-s2.0-85066747987&amp;doi=10.1016%2fj.jmarsys.2019.103184&amp;partnerID=40&amp;md5=6b199d1c8f50ae32705a4dd2abbcaa1d</t>
  </si>
  <si>
    <t>2-s2.0-85066747987</t>
  </si>
  <si>
    <t>Gasbarro R.; Sowers D.; Margolin A.; Cordes E.E.</t>
  </si>
  <si>
    <t>Gasbarro, Ryan (57204158876); Sowers, Derek (55876873100); Margolin, Alex (57893178600); Cordes, Erik E. (7003967049)</t>
  </si>
  <si>
    <t>57204158876; 55876873100; 57893178600; 7003967049</t>
  </si>
  <si>
    <t>Distribution and predicted climatic refugia for a reef-building cold-water coral on the southeast US margin</t>
  </si>
  <si>
    <t>10.1111/gcb.16415</t>
  </si>
  <si>
    <t>https://www.scopus.com/inward/record.uri?eid=2-s2.0-85138157205&amp;doi=10.1111%2fgcb.16415&amp;partnerID=40&amp;md5=48db01e14668c9d187d9399e07283d9e</t>
  </si>
  <si>
    <t>2-s2.0-85138157205</t>
  </si>
  <si>
    <t>Gattuso J.-P.; Hoegh-Guldberg O.; Pörtner H.-O.</t>
  </si>
  <si>
    <t>Gattuso, Jean-Pierre (7005742064); Hoegh-Guldberg, Ove (26643606100); Pörtner, Hans-Otto (7006494177)</t>
  </si>
  <si>
    <t>7005742064; 26643606100; 7006494177</t>
  </si>
  <si>
    <t>Coral reefs</t>
  </si>
  <si>
    <t>Climate Change 2014 Impacts, Adaptation and Vulnerability: Part A: Global and Sectoral Aspects</t>
  </si>
  <si>
    <t>10.1017/CBO9781107415379.005</t>
  </si>
  <si>
    <t>https://www.scopus.com/inward/record.uri?eid=2-s2.0-85015506536&amp;doi=10.1017%2fCBO9781107415379.005&amp;partnerID=40&amp;md5=e4c80efb3b3f7ac3486c8425f26550a1</t>
  </si>
  <si>
    <t>2-s2.0-85015506536</t>
  </si>
  <si>
    <t>Measuring metabolome only</t>
  </si>
  <si>
    <t>Gaubert J.; Rodolfo-Metalpa R.; Greff S.; Thomas O.P.; Payri C.E.</t>
  </si>
  <si>
    <t>Gaubert, Julie (56927913200); Rodolfo-Metalpa, Riccardo (11940588800); Greff, Stéphane (6505778033); Thomas, Olivier P. (35985946600); Payri, Claude E. (6701852823)</t>
  </si>
  <si>
    <t>56927913200; 11940588800; 6505778033; 35985946600; 6701852823</t>
  </si>
  <si>
    <t>Impact of ocean acidification on the metabolome of the brown macroalgae Lobophora rosacea from New Caledonia</t>
  </si>
  <si>
    <t>Algal Research</t>
  </si>
  <si>
    <t>10.1016/j.algal.2019.101783</t>
  </si>
  <si>
    <t>https://www.scopus.com/inward/record.uri?eid=2-s2.0-85077663623&amp;doi=10.1016%2fj.algal.2019.101783&amp;partnerID=40&amp;md5=759878b2e88200100109e12c66a21c46</t>
  </si>
  <si>
    <t>2-s2.0-85077663623</t>
  </si>
  <si>
    <t>Ge R.; Liang J.; Yu K.; Chen B.; Yu X.; Deng C.; Chen J.; Xu Y.; Qin L.</t>
  </si>
  <si>
    <t>Ge, Ruiqi (58391065700); Liang, Jiayuan (57194507632); Yu, Kefu (58831063800); Chen, Biao (57204075681); Yu, Xiaopeng (57221086881); Deng, Chuanqi (57216693827); Chen, Jinni (57387672000); Xu, Yongqian (57259026100); Qin, Liangyun (57209400250)</t>
  </si>
  <si>
    <t>58391065700; 57194507632; 58831063800; 57204075681; 57221086881; 57216693827; 57387672000; 57259026100; 57209400250</t>
  </si>
  <si>
    <t>Regulation of the Coral-Associated Bacteria and Symbiodiniaceae in Acropora valida Under Ocean Acidification</t>
  </si>
  <si>
    <t>10.3389/fmicb.2021.767174</t>
  </si>
  <si>
    <t>https://www.scopus.com/inward/record.uri?eid=2-s2.0-85122072358&amp;doi=10.3389%2ffmicb.2021.767174&amp;partnerID=40&amp;md5=4fd656c61e81b53d6d38f1ae37e64c39</t>
  </si>
  <si>
    <t>2-s2.0-85122072358</t>
  </si>
  <si>
    <t>Geissler L.; Meunier V.; Rädecker N.; Perna G.; Rodolfo-Metalpa R.; Houlbrèque F.; Voolstra C.R.</t>
  </si>
  <si>
    <t>Geissler, Laura (57095853800); Meunier, Valentine (57211284443); Rädecker, Nils (56369119500); Perna, Gabriela (56800181200); Rodolfo-Metalpa, Riccardo (11940588800); Houlbrèque, Fanny (14050226700); Voolstra, Christian R. (25224158700)</t>
  </si>
  <si>
    <t>57095853800; 57211284443; 56369119500; 56800181200; 11940588800; 14050226700; 25224158700</t>
  </si>
  <si>
    <t>Highly Variable and Non-complex Diazotroph Communities in Corals From Ambient and High CO2 Environments</t>
  </si>
  <si>
    <t>10.3389/fmars.2021.754682</t>
  </si>
  <si>
    <t>https://www.scopus.com/inward/record.uri?eid=2-s2.0-85119022860&amp;doi=10.3389%2ffmars.2021.754682&amp;partnerID=40&amp;md5=5a48832fb3eb1574e78f3e895752a98c</t>
  </si>
  <si>
    <t>2-s2.0-85119022860</t>
  </si>
  <si>
    <t>George R.; Job S.; Semba M.; Monga E.; Lugendo B.; Tuda A.O.; Kimirei I.</t>
  </si>
  <si>
    <t>George, Rushingisha (57201520288); Job, Samson (58072206600); Semba, Masumbuko (57205345385); Monga, Elinasi (57547070700); Lugendo, Blandina (8580567900); Tuda, Arthur Omondi (55971936700); Kimirei, Ismael (23088611000)</t>
  </si>
  <si>
    <t>57201520288; 58072206600; 57205345385; 57547070700; 8580567900; 55971936700; 23088611000</t>
  </si>
  <si>
    <t>High-frequency dynamics of pH, dissolved oxygen, and temperature in the coastal ecosystems of the Tanga-Pemba Seascape: implications for upwelling-enhanced ocean acidification and deoxygenation</t>
  </si>
  <si>
    <t>10.3389/fmars.2023.1286870</t>
  </si>
  <si>
    <t>https://www.scopus.com/inward/record.uri?eid=2-s2.0-85182693728&amp;doi=10.3389%2ffmars.2023.1286870&amp;partnerID=40&amp;md5=a76b2b22228ca4245d44ec43a8a7ef18</t>
  </si>
  <si>
    <t>2-s2.0-85182693728</t>
  </si>
  <si>
    <t>George R.; Lugendo B.R.</t>
  </si>
  <si>
    <t>George, Rushingisha (57201520288); Lugendo, Blandina R. (8580567900)</t>
  </si>
  <si>
    <t>57201520288; 8580567900</t>
  </si>
  <si>
    <t>Tidal cycle and time of day control pH levels in coastal habitats of the western Indian Ocean: the case of Mnazi and Chwaka Bays in Tanzania</t>
  </si>
  <si>
    <t>Western Indian Ocean Journal of Marine Science</t>
  </si>
  <si>
    <t>10.4314/wiojms.v21i2.12</t>
  </si>
  <si>
    <t>https://www.scopus.com/inward/record.uri?eid=2-s2.0-85159721704&amp;doi=10.4314%2fwiojms.v21i2.12&amp;partnerID=40&amp;md5=492871df8e56bc7eb21f5e9a259af9c7</t>
  </si>
  <si>
    <t>2-s2.0-85159721704</t>
  </si>
  <si>
    <t>Georgian S.; Morgan L.; Wagner D.</t>
  </si>
  <si>
    <t>Georgian, Samuel (55630588900); Morgan, Lance (7201987751); Wagner, Daniel (16426221100)</t>
  </si>
  <si>
    <t>55630588900; 7201987751; 16426221100</t>
  </si>
  <si>
    <t>The modeled distribution of corals and sponges surrounding the Salas y Gómez and Nazca ridges with implications for high seas conservation</t>
  </si>
  <si>
    <t>e11972</t>
  </si>
  <si>
    <t>10.7717/peerj.11972</t>
  </si>
  <si>
    <t>https://www.scopus.com/inward/record.uri?eid=2-s2.0-85115742493&amp;doi=10.7717%2fpeerj.11972&amp;partnerID=40&amp;md5=be7e35cf6bd60a53d9f8a637aba70d2c</t>
  </si>
  <si>
    <t>2-s2.0-85115742493</t>
  </si>
  <si>
    <t>Geraldi N.R.; Klein S.G.; Anton A.; Duarte C.M.</t>
  </si>
  <si>
    <t>Geraldi, Nathan R. (11439642700); Klein, Shannon G. (55897362400); Anton, Andrea (24544411700); Duarte, Carlos M. (55636631300)</t>
  </si>
  <si>
    <t>11439642700; 55897362400; 24544411700; 55636631300</t>
  </si>
  <si>
    <t>A framework for experimental scenarios of global change in marine systems using coral reefs as a case study</t>
  </si>
  <si>
    <t>10.1098/rsos.191118</t>
  </si>
  <si>
    <t>https://www.scopus.com/inward/record.uri?eid=2-s2.0-85079593135&amp;doi=10.1098%2frsos.191118&amp;partnerID=40&amp;md5=013c4ff89960dd5ec2720ae97f0c1315</t>
  </si>
  <si>
    <t>2-s2.0-85079593135</t>
  </si>
  <si>
    <t>Gesami B.K.; Nunoo J.</t>
  </si>
  <si>
    <t>Gesami, Brigid K. (59240320100); Nunoo, Jacob (57208140312)</t>
  </si>
  <si>
    <t>59240320100; 57208140312</t>
  </si>
  <si>
    <t>Artificial intelligence in marine ecosystem management: addressing climate threats to Kenya’s blue economy</t>
  </si>
  <si>
    <t>10.3389/fmars.2024.1404104</t>
  </si>
  <si>
    <t>https://www.scopus.com/inward/record.uri?eid=2-s2.0-85200039664&amp;doi=10.3389%2ffmars.2024.1404104&amp;partnerID=40&amp;md5=4a65e72b1efdc4e1dc7c62c5a4401ceb</t>
  </si>
  <si>
    <t>2-s2.0-85200039664</t>
  </si>
  <si>
    <t>Gibbin E.; Gavish A.; Domart-Coulon I.; Kramarsky-Winter E.; Shapiro O.; Meibom A.; Vardi A.</t>
  </si>
  <si>
    <t>Gibbin, E. (55751159500); Gavish, A. (57159522900); Domart-Coulon, I. (7801457682); Kramarsky-Winter, E. (6603199079); Shapiro, O. (8851700100); Meibom, A. (6701551616); Vardi, A. (7005526080)</t>
  </si>
  <si>
    <t>55751159500; 57159522900; 7801457682; 6603199079; 8851700100; 6701551616; 7005526080</t>
  </si>
  <si>
    <t>Using NanoSIMS coupled with microfluidics to visualize the early stages of coral infection by Vibrio coralliilyticus</t>
  </si>
  <si>
    <t>BMC Microbiology</t>
  </si>
  <si>
    <t>10.1186/s12866-018-1173-0</t>
  </si>
  <si>
    <t>https://www.scopus.com/inward/record.uri?eid=2-s2.0-85045843622&amp;doi=10.1186%2fs12866-018-1173-0&amp;partnerID=40&amp;md5=9dff0bc574708f04300f6885c8898deb</t>
  </si>
  <si>
    <t>2-s2.0-85045843622</t>
  </si>
  <si>
    <t>Gibbs D.A.; West J.M.</t>
  </si>
  <si>
    <t>Gibbs, David A. (57201477393); West, Jordan M. (22942811600)</t>
  </si>
  <si>
    <t>57201477393; 22942811600</t>
  </si>
  <si>
    <t>Resilience assessment of Puerto Rico’s coral reefs to inform reef management</t>
  </si>
  <si>
    <t>e0224360</t>
  </si>
  <si>
    <t>10.1371/journal.pone.0224360</t>
  </si>
  <si>
    <t>https://www.scopus.com/inward/record.uri?eid=2-s2.0-85074482814&amp;doi=10.1371%2fjournal.pone.0224360&amp;partnerID=40&amp;md5=8e99b6c48672b7a570fd34a6b9bc746b</t>
  </si>
  <si>
    <t>2-s2.0-85074482814</t>
  </si>
  <si>
    <t>Giddens J.; Kobayashi D.R.; Mukai G.N.M.; Asher J.; Birkeland C.; Fitchett M.; Hixon M.A.; Hutchinson M.; Mundy B.C.; O’Malley J.M.; Sabater M.; Scott M.; Stahl J.; Toonen R.; Trianni M.; Woodworth-Jefcoats P.A.; Wren J.L.K.; Nelson M.</t>
  </si>
  <si>
    <t>Giddens, Jonatha (56190440000); Kobayashi, Donald R. (36009747000); Mukai, Gabriella N.M. (57226555282); Asher, Jacob (14833831000); Birkeland, Charles (6602727299); Fitchett, Mark (15831968700); Hixon, Mark A. (7003916789); Hutchinson, Melanie (55326945400); Mundy, Bruce C. (8233396200); O’Malley, Joseph M. (24773649800); Sabater, Marlowe (57788833600); Scott, Molly (57192438215); Stahl, Jennifer (57788625700); Toonen, Rob (57194223376); Trianni, Michael (6507242509); Woodworth-Jefcoats, Phoebe A. (55533402600); Wren, Johanna L.K. (55781134300); Nelson, Mark (57131922900)</t>
  </si>
  <si>
    <t>56190440000; 36009747000; 57226555282; 14833831000; 6602727299; 15831968700; 7003916789; 55326945400; 8233396200; 24773649800; 57788833600; 57192438215; 57788625700; 57194223376; 6507242509; 55533402600; 55781134300; 57131922900</t>
  </si>
  <si>
    <t>Assessing the vulnerability of marine life to climate change in the Pacific Islands region</t>
  </si>
  <si>
    <t>e0270930</t>
  </si>
  <si>
    <t>10.1371/journal.pone.0270930</t>
  </si>
  <si>
    <t>https://www.scopus.com/inward/record.uri?eid=2-s2.0-85133720360&amp;doi=10.1371%2fjournal.pone.0270930&amp;partnerID=40&amp;md5=5cd1cd2f0c71a3d83309e096cbe70135</t>
  </si>
  <si>
    <t>2-s2.0-85133720360</t>
  </si>
  <si>
    <t>Ginther S.C.; Edmunds P.J.; Doo S.S.; Carpenter R.C.</t>
  </si>
  <si>
    <t>Ginther, Samuel C. (57203538758); Edmunds, Peter J. (7003665659); Doo, Steve S. (55234927400); Carpenter, Robert C. (7402582700)</t>
  </si>
  <si>
    <t>57203538758; 7003665659; 55234927400; 7402582700</t>
  </si>
  <si>
    <t>Prior exposure to elevated pCO2 does not affect calcification of a tropical scleractinian when returned to ambient pCO2</t>
  </si>
  <si>
    <t>530-531</t>
  </si>
  <si>
    <t>10.1016/j.jembe.2020.151401</t>
  </si>
  <si>
    <t>https://www.scopus.com/inward/record.uri?eid=2-s2.0-85086383415&amp;doi=10.1016%2fj.jembe.2020.151401&amp;partnerID=40&amp;md5=4cdda31c1434b3ee67c897db47846c5b</t>
  </si>
  <si>
    <t>2-s2.0-85086383415</t>
  </si>
  <si>
    <t>Giomi F.; Barausse A.; Steckbauer A.; Daffonchio D.; Duarte C.M.; Fusi M.</t>
  </si>
  <si>
    <t>Giomi, Folco (6508297515); Barausse, Alberto (26634817200); Steckbauer, Alexandra (42962518100); Daffonchio, Daniele (7004269025); Duarte, Carlos M. (55636631300); Fusi, Marco (55374470700)</t>
  </si>
  <si>
    <t>6508297515; 26634817200; 42962518100; 7004269025; 55636631300; 55374470700</t>
  </si>
  <si>
    <t>Oxygen dynamics in marine productive ecosystems at ecologically relevant scales</t>
  </si>
  <si>
    <t>10.1038/s41561-023-01217-z</t>
  </si>
  <si>
    <t>https://www.scopus.com/inward/record.uri?eid=2-s2.0-85164113467&amp;doi=10.1038%2fs41561-023-01217-z&amp;partnerID=40&amp;md5=b78222f82cc2a0960b4274cee1a131e4</t>
  </si>
  <si>
    <t>2-s2.0-85164113467</t>
  </si>
  <si>
    <t>Gisbert E.; Moreira D.C.; Mozanzadeh M.T.; Lu K.</t>
  </si>
  <si>
    <t>Gisbert, E. (7003466647); Moreira, D.C. (55308326300); Mozanzadeh, M.T. (42861974200); Lu, K. (36537599900)</t>
  </si>
  <si>
    <t>7003466647; 55308326300; 42861974200; 36537599900</t>
  </si>
  <si>
    <t>Editorial: Rising stars in aquatic physiology: 2022</t>
  </si>
  <si>
    <t>Frontiers in Physiology</t>
  </si>
  <si>
    <t>10.3389/fphys.2022.1081961</t>
  </si>
  <si>
    <t>https://www.scopus.com/inward/record.uri?eid=2-s2.0-85142615164&amp;doi=10.3389%2ffphys.2022.1081961&amp;partnerID=40&amp;md5=ba0ab6184200fcf961cc8fdfdc9f584f</t>
  </si>
  <si>
    <t>2-s2.0-85142615164</t>
  </si>
  <si>
    <t>Gischler E.; Hudson J.H.; Eisenhauer A.; Parang S.; Deveaux M.</t>
  </si>
  <si>
    <t>Gischler, Eberhard (6603703707); Hudson, J. Harold (7402565495); Eisenhauer, Anton (7004501730); Parang, Soran (58694189800); Deveaux, Michael (7006572350)</t>
  </si>
  <si>
    <t>6603703707; 7402565495; 7004501730; 58694189800; 7006572350</t>
  </si>
  <si>
    <t>9000 years of change in coral community structure and accretion in Belize reefs, western Atlantic</t>
  </si>
  <si>
    <t>10.1038/s41598-023-38118-5</t>
  </si>
  <si>
    <t>https://www.scopus.com/inward/record.uri?eid=2-s2.0-85164843911&amp;doi=10.1038%2fs41598-023-38118-5&amp;partnerID=40&amp;md5=7d4bceab370b36cc80a2d8a5098e6df1</t>
  </si>
  <si>
    <t>2-s2.0-85164843911</t>
  </si>
  <si>
    <t>Gizzi F.; De Mas L.; Airi V.; Caroselli E.; Prada F.; Falini G.; Dubinsky Z.; Goffredo S.</t>
  </si>
  <si>
    <t>Gizzi, Francesca (56095887000); De Mas, Ludovica (57196042001); Airi, Valentina (8582717500); Caroselli, Erik (23566387700); Prada, Fiorella (53865371700); Falini, Giuseppe (7004229965); Dubinsky, Zvy (7004673891); Goffredo, Stefano (6602868489)</t>
  </si>
  <si>
    <t>56095887000; 57196042001; 8582717500; 23566387700; 53865371700; 7004229965; 7004673891; 6602868489</t>
  </si>
  <si>
    <t>Reproduction of an azooxanthellate coral is unaffected by ocean acidification</t>
  </si>
  <si>
    <t>10.1038/s41598-017-13393-1</t>
  </si>
  <si>
    <t>https://www.scopus.com/inward/record.uri?eid=2-s2.0-85031278670&amp;doi=10.1038%2fs41598-017-13393-1&amp;partnerID=40&amp;md5=443acffcebc1c09ec4bf0d902999b9a1</t>
  </si>
  <si>
    <t>2-s2.0-85031278670</t>
  </si>
  <si>
    <t>Glass B.H.; Ashey J.; Okongwu A.R.; Putnam H.M.; Barott K.L.</t>
  </si>
  <si>
    <t>Glass, Benjamin H. (57531835800); Ashey, Jill (57324484800); Okongwu, Amarachukwu R. (58079112000); Putnam, Hollie M. (25621868600); Barott, Katie L. (25921654400)</t>
  </si>
  <si>
    <t>57531835800; 57324484800; 58079112000; 25621868600; 25921654400</t>
  </si>
  <si>
    <t>Characterization of a sperm motility signalling pathway in a gonochoric coral suggests conservation across cnidarian sexual systems</t>
  </si>
  <si>
    <t>10.1098/rspb.2023.0085</t>
  </si>
  <si>
    <t>https://www.scopus.com/inward/record.uri?eid=2-s2.0-85166076156&amp;doi=10.1098%2frspb.2023.0085&amp;partnerID=40&amp;md5=996d5f4ff0f85ef843240269800184ec</t>
  </si>
  <si>
    <t>2-s2.0-85166076156</t>
  </si>
  <si>
    <t>Glazier A.; Herrera S.; Weinnig A.; Kurman M.; Gómez C.E.; Cordes E.</t>
  </si>
  <si>
    <t>Glazier, Amanda (38461238900); Herrera, Santiago (35765329300); Weinnig, Alexis (57214683176); Kurman, Melissa (57163314200); Gómez, Carlos E. (56435351300); Cordes, Erik (7003967049)</t>
  </si>
  <si>
    <t>38461238900; 35765329300; 57214683176; 57163314200; 56435351300; 7003967049</t>
  </si>
  <si>
    <t>Regulation of ion transport and energy metabolism enables certain coral genotypes to maintain calcification under experimental ocean acidification</t>
  </si>
  <si>
    <t>10.1111/mec.15439</t>
  </si>
  <si>
    <t>https://www.scopus.com/inward/record.uri?eid=2-s2.0-85085612797&amp;doi=10.1111%2fmec.15439&amp;partnerID=40&amp;md5=c53a2bdd2276574f7f5b16cbc399c260</t>
  </si>
  <si>
    <t>2-s2.0-85085612797</t>
  </si>
  <si>
    <t>Glynn P.W.; Feingold J.S.; Baker A.; Banks S.; Baums I.B.; Cole J.; Colgan M.W.; Fong P.; Glynn P.J.; Keith I.; Manzello D.; Riegl B.; Ruttenberg B.I.; Smith T.B.; Vera-Zambrano M.</t>
  </si>
  <si>
    <t>Glynn, Peter W. (56249920100); Feingold, Joshua S. (7102032917); Baker, Andrew (35232398200); Banks, Stuart (8774025400); Baums, Iliana B. (8410963200); Cole, Julia (7403376169); Colgan, Mitchell W. (7005235102); Fong, Peggy (56454018200); Glynn, Peter J. (7102321897); Keith, Inti (57192234633); Manzello, Derek (6506822604); Riegl, Bernhard (7003294093); Ruttenberg, Benjamin I. (8967287900); Smith, Tyler B. (57203521379); Vera-Zambrano, Mariana (57202550406)</t>
  </si>
  <si>
    <t>56249920100; 7102032917; 35232398200; 8774025400; 8410963200; 7403376169; 7005235102; 56454018200; 7102321897; 57192234633; 6506822604; 7003294093; 8967287900; 57203521379; 57202550406</t>
  </si>
  <si>
    <t>State of corals and coral reefs of the Galápagos Islands (Ecuador): Past, present and future</t>
  </si>
  <si>
    <t>10.1016/j.marpolbul.2018.06.002</t>
  </si>
  <si>
    <t>https://www.scopus.com/inward/record.uri?eid=2-s2.0-85048701567&amp;doi=10.1016%2fj.marpolbul.2018.06.002&amp;partnerID=40&amp;md5=35c0b3c5b542238d999a5da0b1d209ee</t>
  </si>
  <si>
    <t>2-s2.0-85048701567</t>
  </si>
  <si>
    <t>Godefroid M.; Arçuby R.; Lacube Y.; Espiau B.; Dupont S.; Gazeau F.; Metian M.; Hédouin L.</t>
  </si>
  <si>
    <t>Godefroid, Mathilde (57222031547); Arçuby, Robin (57269860000); Lacube, Yann (57220195327); Espiau, Benoit (23008220600); Dupont, Sam (26643605800); Gazeau, Frédéric (6603760784); Metian, Marc (13402858200); Hédouin, Laetitia (8837277600)</t>
  </si>
  <si>
    <t>57222031547; 57269860000; 57220195327; 23008220600; 26643605800; 6603760784; 13402858200; 8837277600</t>
  </si>
  <si>
    <t>More than local adaptation: High diversity of response to seawater acidification in seven coral species from the same assemblage in French Polynesia</t>
  </si>
  <si>
    <t>Journal of the Marine Biological Association of the United Kingdom</t>
  </si>
  <si>
    <t>10.1017/S0025315421000618</t>
  </si>
  <si>
    <t>https://www.scopus.com/inward/record.uri?eid=2-s2.0-85115659290&amp;doi=10.1017%2fS0025315421000618&amp;partnerID=40&amp;md5=b9a2a1542db2f4081a98ca2652bd626a</t>
  </si>
  <si>
    <t>2-s2.0-85115659290</t>
  </si>
  <si>
    <t>Review, quantification in Figs 3 and 4</t>
  </si>
  <si>
    <t>Godefroid M.; Dupont S.; Metian M.; Hédouin L.</t>
  </si>
  <si>
    <t>Godefroid, Mathilde (57222031547); Dupont, Sam (26643605800); Metian, Marc (13402858200); Hédouin, Laetitia (8837277600)</t>
  </si>
  <si>
    <t>57222031547; 26643605800; 13402858200; 8837277600</t>
  </si>
  <si>
    <t>Two decades of seawater acidification experiments on tropical scleractinian corals: Overview, meta-analysis and perspectives</t>
  </si>
  <si>
    <t>10.1016/j.marpolbul.2022.113552</t>
  </si>
  <si>
    <t>https://www.scopus.com/inward/record.uri?eid=2-s2.0-85126891470&amp;doi=10.1016%2fj.marpolbul.2022.113552&amp;partnerID=40&amp;md5=a990aa50403f57b30f2eba885d619b45</t>
  </si>
  <si>
    <t>2-s2.0-85126891470</t>
  </si>
  <si>
    <t>Godefroid M.; Gouveia A.; Otero-Ferrer F.; Espino F.; Tuya F.; Dubois P.</t>
  </si>
  <si>
    <t>Godefroid, Mathilde (57222031547); Gouveia, Adriana (58316526300); Otero-Ferrer, Francisco (36198777000); Espino, Fernando (55959248800); Tuya, Fernando (6603608107); Dubois, Philippe (56713055400)</t>
  </si>
  <si>
    <t>57222031547; 58316526300; 36198777000; 55959248800; 6603608107; 56713055400</t>
  </si>
  <si>
    <t>Higher daily temperature range at depth is linked with higher thermotolerance in antipatharians from the canary islands</t>
  </si>
  <si>
    <t>Journal of Thermal Biology</t>
  </si>
  <si>
    <t>10.1016/j.jtherbio.2023.103593</t>
  </si>
  <si>
    <t>https://www.scopus.com/inward/record.uri?eid=2-s2.0-85162113539&amp;doi=10.1016%2fj.jtherbio.2023.103593&amp;partnerID=40&amp;md5=7eb30a9d30eb4826acbde0819047c5a6</t>
  </si>
  <si>
    <t>2-s2.0-85162113539</t>
  </si>
  <si>
    <t>Godinot C.; Houlbrèque F.; Grover R.; Ferrier-Pagès C.</t>
  </si>
  <si>
    <t>Godinot, Claire (29767455800); Houlbrèque, Fanny (14050226700); Grover, Renaud (8066484700); Ferrier-Pagès, Christine (6701698714)</t>
  </si>
  <si>
    <t>29767455800; 14050226700; 8066484700; 6701698714</t>
  </si>
  <si>
    <t>Coral uptake of inorganic phosphorus and nitrogen negatively affected by simultaneous changes in temperature and pH</t>
  </si>
  <si>
    <t>e25024</t>
  </si>
  <si>
    <t>10.1371/journal.pone.0025024</t>
  </si>
  <si>
    <t>https://www.scopus.com/inward/record.uri?eid=2-s2.0-80052868015&amp;doi=10.1371%2fjournal.pone.0025024&amp;partnerID=40&amp;md5=421c05e3b8756283632be3d91f61e007</t>
  </si>
  <si>
    <t>2-s2.0-80052868015</t>
  </si>
  <si>
    <t>Goergen E.A.; Moulding A.L.; Walker B.K.; Gilliam D.S.</t>
  </si>
  <si>
    <t>Goergen, Elizabeth A. (57194619630); Moulding, Alison L. (8609433200); Walker, Brian K. (24779823400); Gilliam, David S. (35385967200)</t>
  </si>
  <si>
    <t>57194619630; 8609433200; 24779823400; 35385967200</t>
  </si>
  <si>
    <t>Identifying causes of temporal changes in Acropora cervicornis populations and the potential for recovery</t>
  </si>
  <si>
    <t>10.3389/fmars.2019.00036</t>
  </si>
  <si>
    <t>https://www.scopus.com/inward/record.uri?eid=2-s2.0-85061352036&amp;doi=10.3389%2ffmars.2019.00036&amp;partnerID=40&amp;md5=9dc38d7a589c0d3a0468e5d85f923243</t>
  </si>
  <si>
    <t>2-s2.0-85061352036</t>
  </si>
  <si>
    <t>Intended to compare effects, but still reports change in size and dry weight for different pH treatments</t>
  </si>
  <si>
    <t>Gómez Batista M.; Metian M.; Oberhänsli F.; Pouil S.; Swarzenski P.W.; Tambutté E.; Gattuso J.-P.; Alonso Hernández C.M.; Gazeau F.</t>
  </si>
  <si>
    <t>Gómez Batista, Miguel (23088344000); Metian, Marc (13402858200); Oberhänsli, François (56202168100); Pouil, Simon (56449252500); Swarzenski, Peter W. (6602074836); Tambutté, Eric (6602773089); Gattuso, Jean-Pierre (7005742064); Alonso Hernández, Carlos M. (6508025438); Gazeau, Frédéric (6603760784)</t>
  </si>
  <si>
    <t>23088344000; 13402858200; 56202168100; 56449252500; 6602074836; 6602773089; 7005742064; 6508025438; 6603760784</t>
  </si>
  <si>
    <t>Intercomparison of four methods to estimate coral calcification under various environmental conditions</t>
  </si>
  <si>
    <t>10.5194/bg-17-887-2020</t>
  </si>
  <si>
    <t>https://www.scopus.com/inward/record.uri?eid=2-s2.0-85081128228&amp;doi=10.5194%2fbg-17-887-2020&amp;partnerID=40&amp;md5=aae452d933908a06f83647a707f0a6e5</t>
  </si>
  <si>
    <t>2-s2.0-85081128228</t>
  </si>
  <si>
    <t>Gómez C.E.; Acosta-Chaparro A.; Bernal C.A.; Gómez-López D.I.; Navas-Camacho R.; Alonso D.</t>
  </si>
  <si>
    <t>Gómez, Carlos E. (56435351300); Acosta-Chaparro, Andrés (57223858412); Bernal, Cesar A. (57223353451); Gómez-López, Diana I. (36704693500); Navas-Camacho, Raúl (26323684900); Alonso, David (58523353900)</t>
  </si>
  <si>
    <t>56435351300; 57223858412; 57223353451; 36704693500; 26323684900; 58523353900</t>
  </si>
  <si>
    <t>Seasonal Upwelling Conditions Modulate the Calcification Response of a Tropical Scleractinian Coral</t>
  </si>
  <si>
    <t>10.3390/oceans4020012</t>
  </si>
  <si>
    <t>https://www.scopus.com/inward/record.uri?eid=2-s2.0-85166761844&amp;doi=10.3390%2foceans4020012&amp;partnerID=40&amp;md5=b374090dbd16ee226b69ada31a3ea7c7</t>
  </si>
  <si>
    <t>2-s2.0-85166761844</t>
  </si>
  <si>
    <t>Gómez C.E.; Wickes L.; Deegan D.; Etnoyer P.J.; Cordes E.E.</t>
  </si>
  <si>
    <t>Gómez, Carlos E. (56435351300); Wickes, Leslie (56915955400); Deegan, Dan (59263781400); Etnoyer, Peter J. (16743851100); Cordes, Erik E. (7003967049)</t>
  </si>
  <si>
    <t>56435351300; 56915955400; 59263781400; 16743851100; 7003967049</t>
  </si>
  <si>
    <t>Growth and feeding of deep-sea coral Lophelia pertusa from the California margin under simulated ocean acidification conditions</t>
  </si>
  <si>
    <t>e5671</t>
  </si>
  <si>
    <t>10.7717/peerj.5671</t>
  </si>
  <si>
    <t>https://www.scopus.com/inward/record.uri?eid=2-s2.0-85054636395&amp;doi=10.7717%2fpeerj.5671&amp;partnerID=40&amp;md5=b3d4f07d5c3a52f76853e6c9eaeebb9b</t>
  </si>
  <si>
    <t>2-s2.0-85054636395</t>
  </si>
  <si>
    <t>Gómez-Gras D.; Linares C.; de Caralt S.; Cebrian E.; Frleta-Valić M.; Montero-Serra I.; Pagès-Escolà M.; López-Sendino P.; Garrabou J.</t>
  </si>
  <si>
    <t>Gómez-Gras, Daniel (57204852377); Linares, Cristina (7004158450); de Caralt, Sonia (6506471549); Cebrian, Emma (56055750300); Frleta-Valić, Maša (56532081000); Montero-Serra, Ignasi (56089550200); Pagès-Escolà, Marta (57204856351); López-Sendino, Paula (54987379300); Garrabou, Joaquim (55938079700)</t>
  </si>
  <si>
    <t>57204852377; 7004158450; 6506471549; 56055750300; 56532081000; 56089550200; 57204856351; 54987379300; 55938079700</t>
  </si>
  <si>
    <t>Response diversity in Mediterranean coralligenous assemblages facing climate change: Insights from a multispecific thermotolerance experiment</t>
  </si>
  <si>
    <t>10.1002/ece3.5045</t>
  </si>
  <si>
    <t>https://www.scopus.com/inward/record.uri?eid=2-s2.0-85064513081&amp;doi=10.1002%2fece3.5045&amp;partnerID=40&amp;md5=f39103e2018fdffc440d1ad446cd34e8</t>
  </si>
  <si>
    <t>2-s2.0-85064513081</t>
  </si>
  <si>
    <t>Gong S.; Jin X.; Xiao Y.; Li Z.</t>
  </si>
  <si>
    <t>Gong, Sanqiang (57204036590); Jin, Xuejie (57216588848); Xiao, Yilin (57204035231); Li, Zhiyong (55706972500)</t>
  </si>
  <si>
    <t>57204036590; 57216588848; 57204035231; 55706972500</t>
  </si>
  <si>
    <t>Ocean Acidification and Warming Lead to Increased Growth and Altered Chloroplast Morphology in the Thermo-Tolerant Alga Symbiochlorum hainanensis</t>
  </si>
  <si>
    <t>10.3389/fpls.2020.585202</t>
  </si>
  <si>
    <t>https://www.scopus.com/inward/record.uri?eid=2-s2.0-85097066196&amp;doi=10.3389%2ffpls.2020.585202&amp;partnerID=40&amp;md5=ac64bd41072391a365fb77a157effedd</t>
  </si>
  <si>
    <t>2-s2.0-85097066196</t>
  </si>
  <si>
    <t>Gong S.; Liang J.; Li G.; Xu L.; Tan Y.; Zheng X.; Jin X.; Yu K.; Xia X.</t>
  </si>
  <si>
    <t>Gong, Sanqiang (57204036590); Liang, Jiayuan (57194507632); Li, Gang (57207158908); Xu, Lijia (57191832113); Tan, Yehui (8154148100); Zheng, Xinqing (55776111700); Jin, Xuejie (57216588848); Yu, Kefu (58831063800); Xia, Xiaomin (56024659600)</t>
  </si>
  <si>
    <t>57204036590; 57194507632; 57207158908; 57191832113; 8154148100; 55776111700; 57216588848; 58831063800; 56024659600</t>
  </si>
  <si>
    <t>Linking coral fluorescence phenotypes to thermal bleaching in the reef-building Galaxea fascicularis from the northern South China Sea</t>
  </si>
  <si>
    <t>Marine Life Science and Technology</t>
  </si>
  <si>
    <t>10.1007/s42995-023-00190-1</t>
  </si>
  <si>
    <t>https://www.scopus.com/inward/record.uri?eid=2-s2.0-85174418482&amp;doi=10.1007%2fs42995-023-00190-1&amp;partnerID=40&amp;md5=7176f766a0f906acd7d47a153b2e4320</t>
  </si>
  <si>
    <t>2-s2.0-85174418482</t>
  </si>
  <si>
    <t>González M.F.; Ilyina T.; Sonntag S.; Schmidt H.</t>
  </si>
  <si>
    <t>González, Miriam Ferrer (57190183310); Ilyina, Tatiana (24335169200); Sonntag, Sebastian (55822262300); Schmidt, Hauke (7404732357)</t>
  </si>
  <si>
    <t>57190183310; 24335169200; 55822262300; 7404732357</t>
  </si>
  <si>
    <t>Enhanced Rates of Regional Warming and Ocean Acidification After Termination of Large-Scale Ocean Alkalinization</t>
  </si>
  <si>
    <t>10.1029/2018GL077847</t>
  </si>
  <si>
    <t>https://www.scopus.com/inward/record.uri?eid=2-s2.0-85050356076&amp;doi=10.1029%2f2018GL077847&amp;partnerID=40&amp;md5=ce052c714f041c246dc49d0e18213b3e</t>
  </si>
  <si>
    <t>2-s2.0-85050356076</t>
  </si>
  <si>
    <t>González-Pech R.A.; Hughes D.J.; Strudwick P.; Lewis B.M.; Booth D.J.; Figueira W.F.; Sommer B.; Suggett D.J.; Matthews J.</t>
  </si>
  <si>
    <t>González-Pech, Raúl A. (56621437200); Hughes, David J. (57225987009); Strudwick, Paige (57417703600); Lewis, Brett M. (57205872785); Booth, David J. (7202259879); Figueira, Will F. (6507143797); Sommer, Brigitte (35225310200); Suggett, David J. (6506336560); Matthews, Jennifer (36997948800)</t>
  </si>
  <si>
    <t>56621437200; 57225987009; 57417703600; 57205872785; 7202259879; 6507143797; 35225310200; 6506336560; 36997948800</t>
  </si>
  <si>
    <t>Physiological factors facilitating the persistence of Pocillopora aliciae and Plesiastrea versipora in temperate reefs of south-eastern Australia under ocean warming</t>
  </si>
  <si>
    <t>10.1007/s00338-022-02277-0</t>
  </si>
  <si>
    <t>https://www.scopus.com/inward/record.uri?eid=2-s2.0-85132127397&amp;doi=10.1007%2fs00338-022-02277-0&amp;partnerID=40&amp;md5=e4d7388cf345cc39630a284f4b3df31c</t>
  </si>
  <si>
    <t>2-s2.0-85132127397</t>
  </si>
  <si>
    <t>Holobiont response</t>
  </si>
  <si>
    <t>González-Pech R.A.; Vargas S.; Francis W.R.; Wörheide G.</t>
  </si>
  <si>
    <t>González-Pech, Raúl A. (56621437200); Vargas, Sergio (23399203200); Francis, Warren R. (55618176000); Wörheide, Gert (6602867063)</t>
  </si>
  <si>
    <t>56621437200; 23399203200; 55618176000; 6602867063</t>
  </si>
  <si>
    <t>Transcriptomic resilience of the Montipora digitata holobiont to low pH</t>
  </si>
  <si>
    <t>10.3389/fmars.2017.00403</t>
  </si>
  <si>
    <t>https://www.scopus.com/inward/record.uri?eid=2-s2.0-85037979483&amp;doi=10.3389%2ffmars.2017.00403&amp;partnerID=40&amp;md5=8b0a26bcea1984a812c2712dc0e21757</t>
  </si>
  <si>
    <t>2-s2.0-85037979483</t>
  </si>
  <si>
    <t>Good A.M.; Bahr K.D.</t>
  </si>
  <si>
    <t>Good, Alexandra M. (57222105485); Bahr, Keisha D. (56179590900)</t>
  </si>
  <si>
    <t>57222105485; 56179590900</t>
  </si>
  <si>
    <t>The coral conservation crisis: interacting local and global stressors reduce reef resiliency and create challenges for conservation solutions</t>
  </si>
  <si>
    <t>SN Applied Sciences</t>
  </si>
  <si>
    <t>10.1007/s42452-021-04319-8</t>
  </si>
  <si>
    <t>https://www.scopus.com/inward/record.uri?eid=2-s2.0-85101491985&amp;doi=10.1007%2fs42452-021-04319-8&amp;partnerID=40&amp;md5=52c6d2fe2777713312cadadff66fe830</t>
  </si>
  <si>
    <t>2-s2.0-85101491985</t>
  </si>
  <si>
    <t>Good P.; Bamber J.; Halladay K.; Harper A.B.; Jackson L.C.; Kay G.; Kruijt B.; Lowe J.A.; Phillips O.L.; Ridley J.; Srokosz M.; Turley C.; Williamson P.</t>
  </si>
  <si>
    <t>Good, Peter (36010237000); Bamber, Jonathan (7005776035); Halladay, Kate (24764834600); Harper, Anna B (35737202600); Jackson, Laura C (37019252000); Kay, Gillian (36953058900); Kruijt, Bart (6701848102); Lowe, Jason A (25030776200); Phillips, Oliver L (57405200800); Ridley, Jeff (7006766881); Srokosz, Meric (7005463367); Turley, Carol (24282211700); Williamson, Phillip (7203003833)</t>
  </si>
  <si>
    <t>36010237000; 7005776035; 24764834600; 35737202600; 37019252000; 36953058900; 6701848102; 25030776200; 57405200800; 7006766881; 7005463367; 24282211700; 7203003833</t>
  </si>
  <si>
    <t>Recent progress in understanding climate thresholds: Ice sheets, the Atlantic meridional overturning circulation, tropical forests and responses to ocean acidification</t>
  </si>
  <si>
    <t>Progress in Physical Geography</t>
  </si>
  <si>
    <t>10.1177/0309133317751843</t>
  </si>
  <si>
    <t>https://www.scopus.com/inward/record.uri?eid=2-s2.0-85041807383&amp;doi=10.1177%2f0309133317751843&amp;partnerID=40&amp;md5=1685e9b055b18fb9bec2973382057808</t>
  </si>
  <si>
    <t>2-s2.0-85041807383</t>
  </si>
  <si>
    <t>Gopika K.V.; Nitin Kumar M.; Ramesh M.V.</t>
  </si>
  <si>
    <t>Gopika, K.V. (57656392800); Nitin Kumar, M. (57193612938); Ramesh, Maneesha Vinodini (55411983300)</t>
  </si>
  <si>
    <t>57656392800; 57193612938; 55411983300</t>
  </si>
  <si>
    <t>IoT based Ocean Acidification monitoring system with ML based Edge Analytics</t>
  </si>
  <si>
    <t>4th International Conference on Inventive Research in Computing Applications, ICIRCA 2022 - Proceedings</t>
  </si>
  <si>
    <t>10.1109/ICIRCA54612.2022.9985728</t>
  </si>
  <si>
    <t>https://www.scopus.com/inward/record.uri?eid=2-s2.0-85146496987&amp;doi=10.1109%2fICIRCA54612.2022.9985728&amp;partnerID=40&amp;md5=0afc3b6fbc0bf8e62951eceab06a52c2</t>
  </si>
  <si>
    <t>2-s2.0-85146496987</t>
  </si>
  <si>
    <t>Just qualitative dependence of weight in section 4.1.2</t>
  </si>
  <si>
    <t>Gothmann A.M.; Gagnon A.C.</t>
  </si>
  <si>
    <t>Gothmann, Anne M. (55795582100); Gagnon, Alex C. (7006959996)</t>
  </si>
  <si>
    <t>55795582100; 7006959996</t>
  </si>
  <si>
    <t>The primary controls on U/Ca and minor element proxies in a cold-water coral cultured under decoupled carbonate chemistry conditions</t>
  </si>
  <si>
    <t>10.1016/j.gca.2021.09.020</t>
  </si>
  <si>
    <t>https://www.scopus.com/inward/record.uri?eid=2-s2.0-85117221775&amp;doi=10.1016%2fj.gca.2021.09.020&amp;partnerID=40&amp;md5=f7cb5bba7509fb2dd44f0649e46b2568</t>
  </si>
  <si>
    <t>2-s2.0-85117221775</t>
  </si>
  <si>
    <t>Gouveia A.; Godefroid M.; Dubois P.; Espino F.; Tuya F.; Haroun R.; Herrera A.; Otero-Ferrer F.</t>
  </si>
  <si>
    <t>Gouveia, Adriana (58316526300); Godefroid, Mathilde (57222031547); Dubois, Philippe (56713055400); Espino, Fernando (55959248800); Tuya, Fernando (6603608107); Haroun, Ricardo (6603827643); Herrera, Alicia (57193161519); Otero-Ferrer, Francisco (36198777000)</t>
  </si>
  <si>
    <t>58316526300; 57222031547; 56713055400; 55959248800; 6603608107; 6603827643; 57193161519; 36198777000</t>
  </si>
  <si>
    <t>Thermal stress response of Antipathella wollastoni (Gray, 1857) from the Canary Islands archipelago</t>
  </si>
  <si>
    <t>10.1007/s00338-023-02415-2</t>
  </si>
  <si>
    <t>https://www.scopus.com/inward/record.uri?eid=2-s2.0-85173437345&amp;doi=10.1007%2fs00338-023-02415-2&amp;partnerID=40&amp;md5=d4fd914cea7cc22d4bd6ba90b9545217</t>
  </si>
  <si>
    <t>2-s2.0-85173437345</t>
  </si>
  <si>
    <t>Govani S.; Kundu S.; Bhattacharya N.; Vidyadharani G.; Jenny Angel S.; Sugumar S.</t>
  </si>
  <si>
    <t>Govani, Shrushty (57678609300); Kundu, Soumyaduti (57222083558); Bhattacharya, Nayanika (57678919900); Vidyadharani, G. (57202376266); Jenny Angel, S. (57202386478); Sugumar, Shobana (57760131900)</t>
  </si>
  <si>
    <t>57678609300; 57222083558; 57678919900; 57202376266; 57202386478; 57760131900</t>
  </si>
  <si>
    <t>Introduction to the impact of microbes on climate: An ocean of opportunities</t>
  </si>
  <si>
    <t>Microbiome Under Changing Climate: Implications and Solutions</t>
  </si>
  <si>
    <t>10.1016/B978-0-323-90571-8.00018-3</t>
  </si>
  <si>
    <t>https://www.scopus.com/inward/record.uri?eid=2-s2.0-85129792920&amp;doi=10.1016%2fB978-0-323-90571-8.00018-3&amp;partnerID=40&amp;md5=0d5881993a311bc81fe77e114c9f289f</t>
  </si>
  <si>
    <t>2-s2.0-85129792920</t>
  </si>
  <si>
    <t>Gove J.M.; Williams G.J.; Lecky J.; Brown E.; Conklin E.; Counsell C.; Davis G.; Donovan M.K.; Falinski K.; Kramer L.; Kozar K.; Li N.; Maynard J.A.; McCutcheon A.; McKenna S.A.; Neilson B.J.; Safaie A.; Teague C.; Whittier R.; Asner G.P.</t>
  </si>
  <si>
    <t>Gove, Jamison M. (17134989300); Williams, Gareth J. (35103870500); Lecky, Joey (56830288000); Brown, Eric (7404129920); Conklin, Eric (7004622085); Counsell, Chelsie (57194711298); Davis, Gerald (55454940100); Donovan, Mary K. (37072249800); Falinski, Kim (55911215100); Kramer, Lindsey (57810451700); Kozar, Kelly (57871180400); Li, Ning (55596924400); Maynard, Jeffrey A. (24074721800); McCutcheon, Amanda (57871312600); McKenna, Sheila A. (23094604600); Neilson, Brian J. (57217381657); Safaie, Aryan (57201738982); Teague, Christopher (56861181200); Whittier, Robert (24077861000); Asner, Gregory P. (7005140378)</t>
  </si>
  <si>
    <t>17134989300; 35103870500; 56830288000; 7404129920; 7004622085; 57194711298; 55454940100; 37072249800; 55911215100; 57810451700; 57871180400; 55596924400; 24074721800; 57871312600; 23094604600; 57217381657; 57201738982; 56861181200; 24077861000; 7005140378</t>
  </si>
  <si>
    <t>Coral reefs benefit from reduced land–sea impacts under ocean warming</t>
  </si>
  <si>
    <t>10.1038/s41586-023-06394-w</t>
  </si>
  <si>
    <t>https://www.scopus.com/inward/record.uri?eid=2-s2.0-85167336568&amp;doi=10.1038%2fs41586-023-06394-w&amp;partnerID=40&amp;md5=2049af5310ff7303de9535a64565ef72</t>
  </si>
  <si>
    <t>2-s2.0-85167336568</t>
  </si>
  <si>
    <t>Gravinese P.M.; Douwes A.; Eaton K.R.; Muller E.M.</t>
  </si>
  <si>
    <t>Gravinese, Philip M. (26534075100); Douwes, Alex (57339800800); Eaton, Katherine R. (57226069321); Muller, Erinn M. (57207099234)</t>
  </si>
  <si>
    <t>26534075100; 57339800800; 57226069321; 57207099234</t>
  </si>
  <si>
    <t>Ephemeral hypoxia reduces oxygen consumption in the Caribbean coral Orbicella faveolata</t>
  </si>
  <si>
    <t>10.1007/s00338-021-02197-5</t>
  </si>
  <si>
    <t>https://www.scopus.com/inward/record.uri?eid=2-s2.0-85119104122&amp;doi=10.1007%2fs00338-021-02197-5&amp;partnerID=40&amp;md5=95e1f221ceeacbb82d032f9fdb53b065</t>
  </si>
  <si>
    <t>2-s2.0-85119104122</t>
  </si>
  <si>
    <t>Gravinese P.M.; Perry S.A.; Spadaro A.J.; Boyd A.E.; Enochs I.C.</t>
  </si>
  <si>
    <t>Gravinese, Philip M. (26534075100); Perry, Shelby A. (57641597600); Spadaro, Angelo Jason (57219551975); Boyd, Albert E. (57216509419); Enochs, Ian C. (23469233000)</t>
  </si>
  <si>
    <t>26534075100; 57641597600; 57219551975; 57216509419; 23469233000</t>
  </si>
  <si>
    <t>Caribbean king crab larvae and juveniles show tolerance to ocean acidification and ocean warming</t>
  </si>
  <si>
    <t>10.1007/s00227-022-04053-8</t>
  </si>
  <si>
    <t>https://www.scopus.com/inward/record.uri?eid=2-s2.0-85128809263&amp;doi=10.1007%2fs00227-022-04053-8&amp;partnerID=40&amp;md5=a29140f593c56cd7895dc52c54d12206</t>
  </si>
  <si>
    <t>2-s2.0-85128809263</t>
  </si>
  <si>
    <t>Gregory C.H.; Holbrook N.J.; Spillman C.M.; Marshall A.G.</t>
  </si>
  <si>
    <t>Gregory, Catherine H. (58506092800); Holbrook, Neil J. (58809784400); Spillman, Claire M. (22836883200); Marshall, Andrew G. (15047026200)</t>
  </si>
  <si>
    <t>58506092800; 58809784400; 22836883200; 15047026200</t>
  </si>
  <si>
    <t>Combined Role of the MJO and ENSO in Shaping Extreme Warming Patterns and Coral Bleaching Risk in the Great Barrier Reef</t>
  </si>
  <si>
    <t>e2024GL108810</t>
  </si>
  <si>
    <t>10.1029/2024GL108810</t>
  </si>
  <si>
    <t>https://www.scopus.com/inward/record.uri?eid=2-s2.0-85197274708&amp;doi=10.1029%2f2024GL108810&amp;partnerID=40&amp;md5=d2c9a770e39215b94ef8c02569d62cbf</t>
  </si>
  <si>
    <t>2-s2.0-85197274708</t>
  </si>
  <si>
    <t>Griffin A.J.; Anderson Z.; Ballard J.; Bates N.R.; Garley R.; Johnson R.; Martz T.; Pacheco F.; Takeshita Y.; Andersson A.J.</t>
  </si>
  <si>
    <t>Griffin, Alyssa J. (57200158686); Anderson, Zachary (57362839600); Ballard, John (56781058900); Bates, Nicholas R. (35400291900); Garley, Rebecca (55241798700); Johnson, Rod (8743537300); Martz, Todd (6504028046); Pacheco, Fernando (57363421100); Takeshita, Yuichiro (54783486400); Andersson, Andreas J. (7202967876)</t>
  </si>
  <si>
    <t>57200158686; 57362839600; 56781058900; 35400291900; 55241798700; 8743537300; 6504028046; 57363421100; 54783486400; 7202967876</t>
  </si>
  <si>
    <t>Seasonal changes in seawater calcium and alkalinity in the Sargasso Sea and across the Bermuda carbonate platform</t>
  </si>
  <si>
    <t>10.1016/j.marchem.2021.104064</t>
  </si>
  <si>
    <t>https://www.scopus.com/inward/record.uri?eid=2-s2.0-85120615725&amp;doi=10.1016%2fj.marchem.2021.104064&amp;partnerID=40&amp;md5=06b79a1ff89c6a2aa65a0c52355b7f63</t>
  </si>
  <si>
    <t>2-s2.0-85120615725</t>
  </si>
  <si>
    <t>Griffiths J.S.; Pan T.-C.F.; Kelly M.W.</t>
  </si>
  <si>
    <t>Griffiths, Joanna S. (57209027067); Pan, Tien-Chien Francis (36457139200); Kelly, Morgan W. (36023734300)</t>
  </si>
  <si>
    <t>57209027067; 36457139200; 36023734300</t>
  </si>
  <si>
    <t>Differential responses to ocean acidification between populations of Balanophyllia elegans corals from high and low upwelling environments</t>
  </si>
  <si>
    <t>10.1111/mec.15050</t>
  </si>
  <si>
    <t>https://www.scopus.com/inward/record.uri?eid=2-s2.0-85065908345&amp;doi=10.1111%2fmec.15050&amp;partnerID=40&amp;md5=1f6d368485b1cb723e78a24643a1ef4a</t>
  </si>
  <si>
    <t>2-s2.0-85065908345</t>
  </si>
  <si>
    <t>Grigg R.W.</t>
  </si>
  <si>
    <t>Grigg, Richard W. (8846205500)</t>
  </si>
  <si>
    <t>Coral reef environmental science: truth versus the Cassandra syndrome</t>
  </si>
  <si>
    <t>10.1007/BF00301990</t>
  </si>
  <si>
    <t>https://www.scopus.com/inward/record.uri?eid=2-s2.0-0027087947&amp;doi=10.1007%2fBF00301990&amp;partnerID=40&amp;md5=39e337a97ac324e7660f9d979cb35a43</t>
  </si>
  <si>
    <t>2-s2.0-0027087947</t>
  </si>
  <si>
    <t>Grinblat M.; Fine M.; Tikochinski Y.; Loya Y.</t>
  </si>
  <si>
    <t>Grinblat, Mila (56780032700); Fine, Maoz (7202778352); Tikochinski, Yaron (6507010791); Loya, Yossi (7005767863)</t>
  </si>
  <si>
    <t>56780032700; 7202778352; 6507010791; 7005767863</t>
  </si>
  <si>
    <t>Stylophora pistillata in the Red Sea demonstrate higher GFP fluorescence under ocean acidification conditions</t>
  </si>
  <si>
    <t>10.1007/s00338-018-1659-0</t>
  </si>
  <si>
    <t>https://www.scopus.com/inward/record.uri?eid=2-s2.0-85040765696&amp;doi=10.1007%2fs00338-018-1659-0&amp;partnerID=40&amp;md5=e86a363a0d552d09cf781aeccbd1912e</t>
  </si>
  <si>
    <t>2-s2.0-85040765696</t>
  </si>
  <si>
    <t>Colonization</t>
  </si>
  <si>
    <t>Grossowicz M.; Bialik O.M.; Shemesh E.; Tchernov D.; Vonhof H.B.; Sisma-Ventura G.</t>
  </si>
  <si>
    <t>Grossowicz, Michal (6504634475); Bialik, Or M. (55303010000); Shemesh, Eli (55967843800); Tchernov, Dan (6602943916); Vonhof, Hubert B. (6602334730); Sisma-Ventura, Guy (26653739200)</t>
  </si>
  <si>
    <t>6504634475; 55303010000; 55967843800; 6602943916; 6602334730; 26653739200</t>
  </si>
  <si>
    <t>Ocean warming is the key filter for successful colonization of the migrant octocoral Melithaea erythraea (Ehrenberg, 1834) in the Eastern Mediterranean Sea</t>
  </si>
  <si>
    <t>e9355</t>
  </si>
  <si>
    <t>10.7717/peerj.9355</t>
  </si>
  <si>
    <t>https://www.scopus.com/inward/record.uri?eid=2-s2.0-85088997797&amp;doi=10.7717%2fpeerj.9355&amp;partnerID=40&amp;md5=0eaefa5c7d567b9411da1eadc4344d06</t>
  </si>
  <si>
    <t>2-s2.0-85088997797</t>
  </si>
  <si>
    <t>Grottoli A.G.; Martins P.D.; Wilkins M.J.; Johnston M.D.; Warner M.E.; Cai W.-J.; Melman T.F.; Hoadley K.D.; Pettay D.T.; Levas S.; Schoepf V.</t>
  </si>
  <si>
    <t>Grottoli, Andréa G. (6603275172); Martins, Paula Dalcin (57193411428); Wilkins, Michael J. (14017109200); Johnston, Michael D. (57193408857); Warner, Mark E. (7201939972); Cai, Wei-Jun (7401710571); Melman, Todd F. (55879552200); Hoadley, Kenneth D. (38861694900); Pettay, D. Tye (22955946300); Levas, Stephen (23990979700); Schoepf, Verena (35263301100)</t>
  </si>
  <si>
    <t>6603275172; 57193411428; 14017109200; 57193408857; 7201939972; 7401710571; 55879552200; 38861694900; 22955946300; 23990979700; 35263301100</t>
  </si>
  <si>
    <t>Coral physiology and microbiome dynamics under combined warming and ocean acidification</t>
  </si>
  <si>
    <t>e0191156</t>
  </si>
  <si>
    <t>10.1371/journal.pone.0191156</t>
  </si>
  <si>
    <t>https://www.scopus.com/inward/record.uri?eid=2-s2.0-85040575304&amp;doi=10.1371%2fjournal.pone.0191156&amp;partnerID=40&amp;md5=169dce4109da84579d32565cf7bbff47</t>
  </si>
  <si>
    <t>2-s2.0-85040575304</t>
  </si>
  <si>
    <t>Grottoli A.G.; Toonen R.J.; van Woesik R.; Vega Thurber R.; Warner M.E.; McLachlan R.H.; Price J.T.; Bahr K.D.; Baums I.B.; Castillo K.D.; Coffroth M.A.; Cunning R.; Dobson K.L.; Donahue M.J.; Hench J.L.; Iglesias-Prieto R.; Kemp D.W.; Kenkel C.D.; Kline D.I.; Kuffner I.B.; Matthews J.L.; Mayfield A.B.; Padilla-Gamiño J.L.; Palumbi S.; Voolstra C.R.; Weis V.M.; Wu H.C.</t>
  </si>
  <si>
    <t>Grottoli, A.G. (6603275172); Toonen, R.J. (57194223376); van Woesik, R. (57207592228); Vega Thurber, R. (23986487200); Warner, M.E. (7201939972); McLachlan, R.H. (57216635288); Price, J.T. (57193883255); Bahr, K.D. (56179590900); Baums, I.B. (8410963200); Castillo, K.D. (9736973000); Coffroth, M.A. (6604045602); Cunning, R. (53979690400); Dobson, K.L. (57223172581); Donahue, M.J. (7102453282); Hench, J.L. (6603766489); Iglesias-Prieto, R. (6602185299); Kemp, D.W. (12140811800); Kenkel, C.D. (44461426600); Kline, D.I. (7201356222); Kuffner, I.B. (55944444900); Matthews, J.L. (36997948800); Mayfield, A.B. (16064251200); Padilla-Gamiño, J.L. (16646331500); Palumbi, S. (7004573915); Voolstra, C.R. (25224158700); Weis, V.M. (6603936545); Wu, H.C. (55787179300)</t>
  </si>
  <si>
    <t>6603275172; 57194223376; 57207592228; 23986487200; 7201939972; 57216635288; 57193883255; 56179590900; 8410963200; 9736973000; 6604045602; 53979690400; 57223172581; 7102453282; 6603766489; 6602185299; 12140811800; 44461426600; 7201356222; 55944444900; 36997948800; 16064251200; 16646331500; 7004573915; 25224158700; 6603936545; 55787179300</t>
  </si>
  <si>
    <t>Increasing comparability among coral bleaching experiments</t>
  </si>
  <si>
    <t>Ecological Applications</t>
  </si>
  <si>
    <t>e02262</t>
  </si>
  <si>
    <t>10.1002/eap.2262</t>
  </si>
  <si>
    <t>https://www.scopus.com/inward/record.uri?eid=2-s2.0-85101489122&amp;doi=10.1002%2feap.2262&amp;partnerID=40&amp;md5=b776b7833e160142aa32c821b413402d</t>
  </si>
  <si>
    <t>2-s2.0-85101489122</t>
  </si>
  <si>
    <t>Grupstra C.G.B.; Gómez-Corrales M.; Fifer J.E.; Aichelman H.E.; Meyer-Kaiser K.S.; Prada C.; Davies S.W.</t>
  </si>
  <si>
    <t>Grupstra, Carsten G. B. (57194218594); Gómez-Corrales, Matías (57208302339); Fifer, James E. (57209586517); Aichelman, Hannah E. (57190955442); Meyer-Kaiser, Kirstin S. (57210214448); Prada, Carlos (24178280700); Davies, Sarah W. (35233057500)</t>
  </si>
  <si>
    <t>57194218594; 57208302339; 57209586517; 57190955442; 57210214448; 24178280700; 35233057500</t>
  </si>
  <si>
    <t>Integrating cryptic diversity into coral evolution, symbiosis and conservation</t>
  </si>
  <si>
    <t>Nature Ecology and Evolution</t>
  </si>
  <si>
    <t>10.1038/s41559-023-02319-y</t>
  </si>
  <si>
    <t>https://www.scopus.com/inward/record.uri?eid=2-s2.0-85185096616&amp;doi=10.1038%2fs41559-023-02319-y&amp;partnerID=40&amp;md5=9823d6e107bcfca700b3a413d0a1618c</t>
  </si>
  <si>
    <t>2-s2.0-85185096616</t>
  </si>
  <si>
    <t>Heat inducing infection</t>
  </si>
  <si>
    <t>Grupstra C.G.B.; Howe-Kerr L.I.; Veglia A.J.; Bryant R.L.; Coy S.R.; Blackwelder P.L.; Correa A.M.S.</t>
  </si>
  <si>
    <t>Grupstra, Carsten G. B. (57194218594); Howe-Kerr, Lauren I. (57214895180); Veglia, Alex J. (57202779604); Bryant, Reb L. (57223258524); Coy, Samantha R. (57190969685); Blackwelder, Patricia L. (6602300535); Correa, Adrienne M. S. (57215645504)</t>
  </si>
  <si>
    <t>57194218594; 57214895180; 57202779604; 57223258524; 57190969685; 6602300535; 57215645504</t>
  </si>
  <si>
    <t>Thermal stress triggers productive viral infection of a key coral reef symbiont</t>
  </si>
  <si>
    <t>10.1038/s41396-022-01194-y</t>
  </si>
  <si>
    <t>https://www.scopus.com/inward/record.uri?eid=2-s2.0-85123252220&amp;doi=10.1038%2fs41396-022-01194-y&amp;partnerID=40&amp;md5=121dfa26817997cb2dafccf8b7a0e59b</t>
  </si>
  <si>
    <t>2-s2.0-85123252220</t>
  </si>
  <si>
    <t>Guan W.; Xiong Y.; Liao B.</t>
  </si>
  <si>
    <t>Guan, Wei (48061198500); Xiong, Yanmei (23468039100); Liao, Baowen (7102657063)</t>
  </si>
  <si>
    <t>48061198500; 23468039100; 7102657063</t>
  </si>
  <si>
    <t>Soil inorganic carbon in mangroves of tropical China: Patterns and implications</t>
  </si>
  <si>
    <t>10.1098/rsbl.2018.0483</t>
  </si>
  <si>
    <t>https://www.scopus.com/inward/record.uri?eid=2-s2.0-85056651661&amp;doi=10.1098%2frsbl.2018.0483&amp;partnerID=40&amp;md5=28ea09fd2ede6eb35cf42f9f1799678d</t>
  </si>
  <si>
    <t>2-s2.0-85056651661</t>
  </si>
  <si>
    <t>Guan Y.; Hohn S.; Wild C.; Merico A.</t>
  </si>
  <si>
    <t>Guan, Yi (56707976600); Hohn, Sönke (36647564500); Wild, Christian (35320721300); Merico, Agostino (6603349643)</t>
  </si>
  <si>
    <t>56707976600; 36647564500; 35320721300; 6603349643</t>
  </si>
  <si>
    <t>Vulnerability of global coral reef habitat suitability to ocean warming, acidification and eutrophication</t>
  </si>
  <si>
    <t>10.1111/gcb.15293</t>
  </si>
  <si>
    <t>https://www.scopus.com/inward/record.uri?eid=2-s2.0-85089075888&amp;doi=10.1111%2fgcb.15293&amp;partnerID=40&amp;md5=133bd483dceb7072aa05d710950f67c1</t>
  </si>
  <si>
    <t>2-s2.0-85089075888</t>
  </si>
  <si>
    <t>Guerriero A.; Debitus C.; Pietra F.</t>
  </si>
  <si>
    <t>Guerriero, Antonio (56236548400); Debitus, Cécile (7006822812); Pietra, Francesco (7006477865)</t>
  </si>
  <si>
    <t>56236548400; 7006822812; 7006477865</t>
  </si>
  <si>
    <t>On the First Marine Stigmastane Sterols and Sterones Having a 24,25‐Double Bond. Isolation from the Sponge Stelletta sp. of Deep Coral Sea</t>
  </si>
  <si>
    <t>Helvetica Chimica Acta</t>
  </si>
  <si>
    <t>10.1002/hlca.19910740304</t>
  </si>
  <si>
    <t>https://www.scopus.com/inward/record.uri?eid=2-s2.0-0001634840&amp;doi=10.1002%2fhlca.19910740304&amp;partnerID=40&amp;md5=41ca95d870b653028bb9149dc7aa2735</t>
  </si>
  <si>
    <t>2-s2.0-0001634840</t>
  </si>
  <si>
    <t>Survival, not growth</t>
  </si>
  <si>
    <t>Gugliotti E.F.; DeLorenzo M.E.; Etnoyer P.J.</t>
  </si>
  <si>
    <t>Gugliotti, Elizabeth F. (57208274476); DeLorenzo, Marie E. (7003588983); Etnoyer, Peter J. (16743851100)</t>
  </si>
  <si>
    <t>57208274476; 7003588983; 16743851100</t>
  </si>
  <si>
    <t>Depth-dependent temperature variability in the Southern California bight with implications for the cold-water gorgonian octocoral Adelogorgia phyllosclera</t>
  </si>
  <si>
    <t>514-515</t>
  </si>
  <si>
    <t>10.1016/j.jembe.2019.03.010</t>
  </si>
  <si>
    <t>https://www.scopus.com/inward/record.uri?eid=2-s2.0-85064325492&amp;doi=10.1016%2fj.jembe.2019.03.010&amp;partnerID=40&amp;md5=94624f98be44bde43d8de114a62c5bc9</t>
  </si>
  <si>
    <t>2-s2.0-85064325492</t>
  </si>
  <si>
    <t>Guibourd de Luzinais V.; Gascuel D.; Reygondeau G.; Cheung W.W.L.</t>
  </si>
  <si>
    <t>Guibourd de Luzinais, Vianney (58546222400); Gascuel, Didier (6603501705); Reygondeau, Gabriel (36662830400); Cheung, William W. L. (57484627900)</t>
  </si>
  <si>
    <t>58546222400; 6603501705; 36662830400; 57484627900</t>
  </si>
  <si>
    <t>Large potential impacts of marine heatwaves on ecosystem functioning</t>
  </si>
  <si>
    <t>e17437</t>
  </si>
  <si>
    <t>10.1111/gcb.17437</t>
  </si>
  <si>
    <t>https://www.scopus.com/inward/record.uri?eid=2-s2.0-85199597008&amp;doi=10.1111%2fgcb.17437&amp;partnerID=40&amp;md5=e73f186ec832283b2738ac0501f2d133</t>
  </si>
  <si>
    <t>2-s2.0-85199597008</t>
  </si>
  <si>
    <t>Guillermic M.; Cameron L.P.; De Corte I.; Misra S.; Bijma J.; De Beer D.; Reymond C.E.; Westphal H.; Ries J.B.; Eagle R.A.</t>
  </si>
  <si>
    <t>Guillermic, Maxence (57194587073); Cameron, Louise P. (57212759183); De Corte, Ilian (57221446076); Misra, Sambuddha (24784038500); Bijma, Jelle (55910025100); De Beer, Dirk (26642920400); Reymond, Claire E. (48361827600); Westphal, Hildegard (55802308600); Ries, Justin B. (7006449529); Eagle, Robert A. (7102471083)</t>
  </si>
  <si>
    <t>57194587073; 57212759183; 57221446076; 24784038500; 55910025100; 26642920400; 48361827600; 55802308600; 7006449529; 7102471083</t>
  </si>
  <si>
    <t>Thermal stress reduces pocilloporid coral resilience to ocean acidification by impairing control over calcifying fluid chemistry</t>
  </si>
  <si>
    <t>aba9958</t>
  </si>
  <si>
    <t>10.1126/sciadv.aba9958</t>
  </si>
  <si>
    <t>https://www.scopus.com/inward/record.uri?eid=2-s2.0-85099146461&amp;doi=10.1126%2fsciadv.aba9958&amp;partnerID=40&amp;md5=4ddb9214b6776ddd4f0cde60d4cba6e0</t>
  </si>
  <si>
    <t>2-s2.0-85099146461</t>
  </si>
  <si>
    <t>Guo W.</t>
  </si>
  <si>
    <t>Guo, Weifu (12761263400)</t>
  </si>
  <si>
    <t>Seawater temperature and buffering capacity modulate coral calcifying pH</t>
  </si>
  <si>
    <t>10.1038/s41598-018-36817-y</t>
  </si>
  <si>
    <t>https://www.scopus.com/inward/record.uri?eid=2-s2.0-85061067901&amp;doi=10.1038%2fs41598-018-36817-y&amp;partnerID=40&amp;md5=cb70aef6f9c075d470f053634f2452a3</t>
  </si>
  <si>
    <t>2-s2.0-85061067901</t>
  </si>
  <si>
    <t>Guo W.; Bokade R.; Cohen A.L.; Mollica N.R.; Leung M.; Brainard R.E.</t>
  </si>
  <si>
    <t>Guo, Weifu (12761263400); Bokade, Rohit (57218826105); Cohen, Anne L. (7404781298); Mollica, Nathaniel R. (57200691554); Leung, Muriel (57219394694); Brainard, Russell E. (7003705084)</t>
  </si>
  <si>
    <t>12761263400; 57218826105; 7404781298; 57200691554; 57219394694; 7003705084</t>
  </si>
  <si>
    <t>Ocean Acidification Has Impacted Coral Growth on the Great Barrier Reef</t>
  </si>
  <si>
    <t>e2019GL086761</t>
  </si>
  <si>
    <t>10.1029/2019GL086761</t>
  </si>
  <si>
    <t>https://www.scopus.com/inward/record.uri?eid=2-s2.0-85092476945&amp;doi=10.1029%2f2019GL086761&amp;partnerID=40&amp;md5=7c66ae5018787927c26a0a7393d867ba</t>
  </si>
  <si>
    <t>2-s2.0-85092476945</t>
  </si>
  <si>
    <t>Guo Z.; Liao X.; Chen J.-Y.; He C.; Lu Z.</t>
  </si>
  <si>
    <t>Guo, Zhuojun (57331172200); Liao, Xin (7202134323); Chen, J.-Y. (57192920425); He, Chunpeng (56531166500); Lu, Zuhong (55637289700)</t>
  </si>
  <si>
    <t>57331172200; 7202134323; 57192920425; 56531166500; 55637289700</t>
  </si>
  <si>
    <t>Binding Pattern Reconstructions of FGF-FGFR Budding-Inducing Signaling in Reef-Building Corals</t>
  </si>
  <si>
    <t>10.3389/fphys.2021.759370</t>
  </si>
  <si>
    <t>https://www.scopus.com/inward/record.uri?eid=2-s2.0-85123195701&amp;doi=10.3389%2ffphys.2021.759370&amp;partnerID=40&amp;md5=b4ce02cc8aabaf8e6fe3258edf74ebf1</t>
  </si>
  <si>
    <t>2-s2.0-85123195701</t>
  </si>
  <si>
    <t>Haas A.F.; Fairoz M.F.M.; Kelly L.W.; Nelson C.E.; Dinsdale E.A.; Edwards R.A.; Giles S.; Hatay M.; Hisakawa N.; Knowles B.; Lim Y.W.; Maughan H.; Pantos O.; Roach T.N.F.; Sanchez S.E.; Silveira C.B.; Sandin S.; Smith J.E.; Rohwer F.</t>
  </si>
  <si>
    <t>Haas, Andreas F. (34971182600); Fairoz, Mohamed F. M. (57203722040); Kelly, Linda W. (35094276600); Nelson, Craig E. (35318480600); Dinsdale, Elizabeth A. (6602355182); Edwards, Robert A. (35560915600); Giles, Steve (7005633256); Hatay, Mark (13410480300); Hisakawa, Nao (55756258900); Knowles, Ben (56421705800); Lim, Yan Wei (35484777700); Maughan, Heather (6506305951); Pantos, Olga (14014395900); Roach, Ty N. F. (57191525606); Sanchez, Savannah E. (56297860700); Silveira, Cynthia B. (25722655600); Sandin, Stuart (6602623660); Smith, Jennifer E. (7410168658); Rohwer, Forest (7003939295)</t>
  </si>
  <si>
    <t>34971182600; 57203722040; 35094276600; 35318480600; 6602355182; 35560915600; 7005633256; 13410480300; 55756258900; 56421705800; 35484777700; 6506305951; 14014395900; 57191525606; 56297860700; 25722655600; 6602623660; 7410168658; 7003939295</t>
  </si>
  <si>
    <t>Global microbialization of coral reefs</t>
  </si>
  <si>
    <t>Nature Microbiology</t>
  </si>
  <si>
    <t>10.1038/nmicrobiol.2016.42</t>
  </si>
  <si>
    <t>https://www.scopus.com/inward/record.uri?eid=2-s2.0-84986596124&amp;doi=10.1038%2fnmicrobiol.2016.42&amp;partnerID=40&amp;md5=55f744f190d24a00923a1468bf9d9fea</t>
  </si>
  <si>
    <t>2-s2.0-84986596124</t>
  </si>
  <si>
    <t>Habary A.; Johansen J.L.; Nay T.J.; Steffensen J.F.; Rummer J.L.</t>
  </si>
  <si>
    <t>Habary, Adam (56862180400); Johansen, Jacob L. (14010326400); Nay, Tiffany J. (56862135800); Steffensen, John F. (59351236600); Rummer, Jodie L. (13411279300)</t>
  </si>
  <si>
    <t>56862180400; 14010326400; 56862135800; 59351236600; 13411279300</t>
  </si>
  <si>
    <t>Adapt, move or die – how will tropical coral reef fishes cope with ocean warming?</t>
  </si>
  <si>
    <t>10.1111/gcb.13488</t>
  </si>
  <si>
    <t>https://www.scopus.com/inward/record.uri?eid=2-s2.0-84992521807&amp;doi=10.1111%2fgcb.13488&amp;partnerID=40&amp;md5=2499e2ba08ee7e2e36e4ccf68f3c3e68</t>
  </si>
  <si>
    <t>2-s2.0-84992521807</t>
  </si>
  <si>
    <t>Hakovirta M.</t>
  </si>
  <si>
    <t>Hakovirta, Marko (57205311665)</t>
  </si>
  <si>
    <t>Socioeconomic Aspects of Climate Change in Cities and Municipalities</t>
  </si>
  <si>
    <t>Part F1826</t>
  </si>
  <si>
    <t>10.1007/978-3-031-45202-4_8</t>
  </si>
  <si>
    <t>https://www.scopus.com/inward/record.uri?eid=2-s2.0-85179343841&amp;doi=10.1007%2f978-3-031-45202-4_8&amp;partnerID=40&amp;md5=f75255639f46c76468b52a25dd511e3d</t>
  </si>
  <si>
    <t>2-s2.0-85179343841</t>
  </si>
  <si>
    <t>Hall E.R.; Muller E.M.; Goulet T.; Bellworthy J.; Ritchie K.B.; Fine M.</t>
  </si>
  <si>
    <t>Hall, Emily R. (55075600100); Muller, Erinn M. (57207099234); Goulet, Tamar (6701568772); Bellworthy, Jessica (57191039428); Ritchie, Kimberly B. (7006483255); Fine, Maoz (7202778352)</t>
  </si>
  <si>
    <t>55075600100; 57207099234; 6701568772; 57191039428; 7006483255; 7202778352</t>
  </si>
  <si>
    <t>Eutrophication may compromise the resilience of the Red Sea coral Stylophora pistillata to global change</t>
  </si>
  <si>
    <t>10.1016/j.marpolbul.2018.04.067</t>
  </si>
  <si>
    <t>https://www.scopus.com/inward/record.uri?eid=2-s2.0-85046733061&amp;doi=10.1016%2fj.marpolbul.2018.04.067&amp;partnerID=40&amp;md5=53603a815e42d17ffc7921dfb7a6ff2c</t>
  </si>
  <si>
    <t>2-s2.0-85046733061</t>
  </si>
  <si>
    <t>Hall E.R.; Wickes L.; Burnett L.E.; Scott G.I.; Hernandez D.; Yates K.K.; Barbero L.; Reimer J.J.; Baalousha M.; Mintz J.; Cai W.-J.; Craig J.K.; DeVoe M.R.; Fisher W.S.; Hathaway T.K.; Jewett E.B.; Johnson Z.; Keener P.; Mordecai R.S.; Noakes S.; Phillips C.; Sandifer P.A.; Schnetzer A.; Styron J.</t>
  </si>
  <si>
    <t>Hall, Emily R. (55075600100); Wickes, Leslie (56915955400); Burnett, Louis E. (54790510900); Scott, Geoffrey I. (7402930737); Hernandez, Debra (25632662800); Yates, Kimberly K. (7005591309); Barbero, Leticia (36159376900); Reimer, Janet J. (55964381200); Baalousha, Mohammed (8941790200); Mintz, Jennifer (57218285606); Cai, Wei-Jun (7401710571); Craig, J. Kevin (55663975300); DeVoe, M. Richard (6701608869); Fisher, William S. (7202566096); Hathaway, Terri K. (16039405000); Jewett, Elizabeth B. (11440340800); Johnson, Zackary (7006246338); Keener, Paula (54894252800); Mordecai, Rua S. (26221870600); Noakes, Scott (6507690639); Phillips, Charlie (52264241000); Sandifer, Paul A. (24497074600); Schnetzer, Astrid (6602391363); Styron, Jay (57190701450)</t>
  </si>
  <si>
    <t>55075600100; 56915955400; 54790510900; 7402930737; 25632662800; 7005591309; 36159376900; 55964381200; 8941790200; 57218285606; 7401710571; 55663975300; 6701608869; 7202566096; 16039405000; 11440340800; 7006246338; 54894252800; 26221870600; 6507690639; 52264241000; 24497074600; 6602391363; 57190701450</t>
  </si>
  <si>
    <t>Acidification in the U.S. Southeast: Causes, Potential Consequences and the Role of the Southeast Ocean and Coastal Acidification Network</t>
  </si>
  <si>
    <t>10.3389/fmars.2020.00548</t>
  </si>
  <si>
    <t>https://www.scopus.com/inward/record.uri?eid=2-s2.0-85088554598&amp;doi=10.3389%2ffmars.2020.00548&amp;partnerID=40&amp;md5=bb42057e72ee24fa6f9366100d58540d</t>
  </si>
  <si>
    <t>2-s2.0-85088554598</t>
  </si>
  <si>
    <t>Hall T.E.; Freedman A.S.; de Roos A.M.; Edmunds P.J.; Carpenter R.C.; Gross K.</t>
  </si>
  <si>
    <t>Hall, Tessa E. (57220053982); Freedman, Andrew S. (57220059459); de Roos, André M. (57205175646); Edmunds, Peter J. (7003665659); Carpenter, Robert C. (7402582700); Gross, Kevin (7201602716)</t>
  </si>
  <si>
    <t>57220053982; 57220059459; 57205175646; 7003665659; 7402582700; 7201602716</t>
  </si>
  <si>
    <t>Stony coral populations are more sensitive to changes in vital rates in disturbed environments</t>
  </si>
  <si>
    <t>e02234</t>
  </si>
  <si>
    <t>10.1002/eap.2234</t>
  </si>
  <si>
    <t>https://www.scopus.com/inward/record.uri?eid=2-s2.0-85096633709&amp;doi=10.1002%2feap.2234&amp;partnerID=40&amp;md5=56adf14d82e82c5bdf5813b767204569</t>
  </si>
  <si>
    <t>2-s2.0-85096633709</t>
  </si>
  <si>
    <t>Hallock P.</t>
  </si>
  <si>
    <t>Hallock, Pamela (7003625442)</t>
  </si>
  <si>
    <t>What Is Happening to the World’s Coral Reefs?</t>
  </si>
  <si>
    <t>10.1007/978-3-030-52383-1_14</t>
  </si>
  <si>
    <t>https://www.scopus.com/inward/record.uri?eid=2-s2.0-85091855296&amp;doi=10.1007%2f978-3-030-52383-1_14&amp;partnerID=40&amp;md5=647fa7a32b0b4e53fcc8b6da69724dfb</t>
  </si>
  <si>
    <t>2-s2.0-85091855296</t>
  </si>
  <si>
    <t>Hall-Spencer J.M.; Belfiore G.; Tomatsuri M.; Porzio L.; Harvey B.P.; Agostini S.; Kon K.</t>
  </si>
  <si>
    <t>Hall-Spencer, Jason M. (6603382752); Belfiore, Giuseppe (57218897339); Tomatsuri, Morihiko (56674487500); Porzio, Lucia (37017346000); Harvey, Ben P. (55898301900); Agostini, Sylvain (40761035100); Kon, Koetsu (16162270800)</t>
  </si>
  <si>
    <t>6603382752; 57218897339; 56674487500; 37017346000; 55898301900; 40761035100; 16162270800</t>
  </si>
  <si>
    <t>Decreased Diversity and Abundance of Marine Invertebrates at CO2 Seeps in Warm-Temperate Japan</t>
  </si>
  <si>
    <t>Zoological science</t>
  </si>
  <si>
    <t>10.2108/zs210061</t>
  </si>
  <si>
    <t>https://www.scopus.com/inward/record.uri?eid=2-s2.0-85123973445&amp;doi=10.2108%2fzs210061&amp;partnerID=40&amp;md5=551b3ee0e01c3f503b35cc2acff66391</t>
  </si>
  <si>
    <t>2-s2.0-85123973445</t>
  </si>
  <si>
    <t>Hamilton T.J.; Tresguerres M.; Kwan G.T.; Szaskiewicz J.; Franczak B.; Cyronak T.; Andersson A.J.; Kline D.I.</t>
  </si>
  <si>
    <t>Hamilton, Trevor J. (8971025700); Tresguerres, Martin (6508211588); Kwan, Garfield T. (57076365300); Szaskiewicz, Joshua (58147666600); Franczak, Brian (56193978100); Cyronak, Tyler (55538568800); Andersson, Andreas J. (7202967876); Kline, David I. (7201356222)</t>
  </si>
  <si>
    <t>8971025700; 6508211588; 57076365300; 58147666600; 56193978100; 55538568800; 7202967876; 7201356222</t>
  </si>
  <si>
    <t>Effects of ocean acidification on dopamine-mediated behavioral responses of a coral reef damselfish</t>
  </si>
  <si>
    <t>10.1016/j.scitotenv.2023.162860</t>
  </si>
  <si>
    <t>https://www.scopus.com/inward/record.uri?eid=2-s2.0-85150340953&amp;doi=10.1016%2fj.scitotenv.2023.162860&amp;partnerID=40&amp;md5=d1e919934f5a76fb71039ea545217ad1</t>
  </si>
  <si>
    <t>2-s2.0-85150340953</t>
  </si>
  <si>
    <t>Han X.; Liu K.; Fu A.; Ma Z.; Wang Z.; Li X.; Tang X.; Zhang D.; Li G.</t>
  </si>
  <si>
    <t>Han, Xiao (57291907900); Liu, Kun (58413064700); Fu, Anran (58175519100); Ma, Zongchen (57611603600); Wang, Zhe (57383023000); Li, Xiaolei (57682031800); Tang, Xuli (55670950800); Zhang, Dahai (55717573700); Li, Guoqiang (56509683500)</t>
  </si>
  <si>
    <t>57291907900; 58413064700; 58175519100; 57611603600; 57383023000; 57682031800; 55670950800; 55717573700; 56509683500</t>
  </si>
  <si>
    <t>Heterolactone and Heterolactams A-M, Verticillane Diterpenoids with Anti-Inflammatory and Hepatoprotective Activities from the Soft Coral Heteroxenia ghardaqensis</t>
  </si>
  <si>
    <t>Journal of Natural Products</t>
  </si>
  <si>
    <t>10.1021/acs.jnatprod.3c00330</t>
  </si>
  <si>
    <t>https://www.scopus.com/inward/record.uri?eid=2-s2.0-85172033959&amp;doi=10.1021%2facs.jnatprod.3c00330&amp;partnerID=40&amp;md5=8282452fa948b355a17bc2a36c19b341</t>
  </si>
  <si>
    <t>2-s2.0-85172033959</t>
  </si>
  <si>
    <t>Hanafy M.H.; Dosoky M.Y.A.; Mohamed A.R.</t>
  </si>
  <si>
    <t>Hanafy, Mahmoud H. (15831809700); Dosoky, Muhammad Y.A. (57321068900); Mohamed, Amin R. (57189499624)</t>
  </si>
  <si>
    <t>15831809700; 57321068900; 57189499624</t>
  </si>
  <si>
    <t>Thermal history of coral reefs along the Egyptian coast of the Red Sea</t>
  </si>
  <si>
    <t>Coral Reefs and Associated Marine Fauna around the Arabian Peninsula</t>
  </si>
  <si>
    <t>10.1201/9781003321392-6</t>
  </si>
  <si>
    <t>https://www.scopus.com/inward/record.uri?eid=2-s2.0-85201856907&amp;doi=10.1201%2f9781003321392-6&amp;partnerID=40&amp;md5=9c1f1cb6118dfa1c7c6e56243e642979</t>
  </si>
  <si>
    <t>2-s2.0-85201856907</t>
  </si>
  <si>
    <t>Hancock J.R.; Barrows A.R.; Roome T.C.; Huffmyer A.S.; Matsuda S.B.; Munk N.J.; Rahnke S.A.; Drury C.</t>
  </si>
  <si>
    <t>Hancock, Joshua R. (57217287926); Barrows, Andrew R. (57221780264); Roome, Teagan C. (57221785800); Huffmyer, Ariana S. (57215852644); Matsuda, Shayle B. (57193489783); Munk, Ninah J. (57221781252); Rahnke, Sophia A. (57221788201); Drury, Crawford (36598092300)</t>
  </si>
  <si>
    <t>57217287926; 57221780264; 57221785800; 57215852644; 57193489783; 57221781252; 57221788201; 36598092300</t>
  </si>
  <si>
    <t>Coral husbandry for ocean futures: Leveraging abiotic factors to increase survivorship, growth, and resilience in juvenile Montipora capitata</t>
  </si>
  <si>
    <t>10.3354/meps13534</t>
  </si>
  <si>
    <t>https://www.scopus.com/inward/record.uri?eid=2-s2.0-85100220666&amp;doi=10.3354%2fmeps13534&amp;partnerID=40&amp;md5=e0028ce6704b0ac8d225e49132226257</t>
  </si>
  <si>
    <t>2-s2.0-85100220666</t>
  </si>
  <si>
    <t>Hanich Q.; Wabnitz C.C.C.; Ota Y.; Amos M.; Donato-Hunt C.; Hunt A.</t>
  </si>
  <si>
    <t>Hanich, Quentin (25229627100); Wabnitz, Colette C.C. (6506527945); Ota, Yoshitaka (36183559300); Amos, Moses (6603690634); Donato-Hunt, Connie (55070668300); Hunt, Andrew (57197797416)</t>
  </si>
  <si>
    <t>25229627100; 6506527945; 36183559300; 6603690634; 55070668300; 57197797416</t>
  </si>
  <si>
    <t>Small-scale fisheries under climate change in the Pacific Islands region</t>
  </si>
  <si>
    <t>10.1016/j.marpol.2017.11.011</t>
  </si>
  <si>
    <t>https://www.scopus.com/inward/record.uri?eid=2-s2.0-85035232397&amp;doi=10.1016%2fj.marpol.2017.11.011&amp;partnerID=40&amp;md5=c836cc3969af814a7dff171ebff8a600</t>
  </si>
  <si>
    <t>2-s2.0-85035232397</t>
  </si>
  <si>
    <t>Hankins C.; Raimondo S.; Lasseigne D.</t>
  </si>
  <si>
    <t>Hankins, Cheryl (57199152564); Raimondo, Sandy (56240030800); Lasseigne, Danielle (57197784194)</t>
  </si>
  <si>
    <t>57199152564; 56240030800; 57197784194</t>
  </si>
  <si>
    <t>Microplastic ingestion by coral as a function of the interaction between calyx and microplastic size</t>
  </si>
  <si>
    <t>10.1016/j.scitotenv.2021.152333</t>
  </si>
  <si>
    <t>https://www.scopus.com/inward/record.uri?eid=2-s2.0-85122510259&amp;doi=10.1016%2fj.scitotenv.2021.152333&amp;partnerID=40&amp;md5=ffc97caeca58699dfe8eb4d95d91afc5</t>
  </si>
  <si>
    <t>2-s2.0-85122510259</t>
  </si>
  <si>
    <t>Hannah L.; Irvine A.; Brito-Morales I.; Fuller S.; Davies T.; Tittensor D.; Reville G.; Shackell N.; Hennicke J.; Stanley R.</t>
  </si>
  <si>
    <t>Hannah, Lee (57203646144); Irvine, Amy (59171892400); Brito-Morales, Isaac (57201793262); Fuller, Susanna (22133905000); Davies, Tammy (52363558000); Tittensor, Derek (18038937500); Reville, Grace (59172370900); Shackell, Nancy (6602493946); Hennicke, Janos (8699551200); Stanley, Ryan (55885786200)</t>
  </si>
  <si>
    <t>57203646144; 59171892400; 57201793262; 22133905000; 52363558000; 18038937500; 59172370900; 6602493946; 8699551200; 55885786200</t>
  </si>
  <si>
    <t>To save the high seas, plan for climate change</t>
  </si>
  <si>
    <t>10.1038/d41586-024-01720-2</t>
  </si>
  <si>
    <t>https://www.scopus.com/inward/record.uri?eid=2-s2.0-85195982086&amp;doi=10.1038%2fd41586-024-01720-2&amp;partnerID=40&amp;md5=29bb89179e13f4f0fd0118425745f49a</t>
  </si>
  <si>
    <t>2-s2.0-85195982086</t>
  </si>
  <si>
    <t>Hannan K.D.; McMahon S.J.; Munday P.L.; Rummer J.L.</t>
  </si>
  <si>
    <t>Hannan, Kelly D. (56897011000); McMahon, Shannon J. (7102013931); Munday, Philip L. (7005838893); Rummer, Jodie L. (13411279300)</t>
  </si>
  <si>
    <t>56897011000; 7102013931; 7005838893; 13411279300</t>
  </si>
  <si>
    <t>Contrasting effects of constant and fluctuating pCO2 conditions on the exercise physiology of coral reef fishes</t>
  </si>
  <si>
    <t>10.1016/j.marenvres.2020.105224</t>
  </si>
  <si>
    <t>https://www.scopus.com/inward/record.uri?eid=2-s2.0-85097464964&amp;doi=10.1016%2fj.marenvres.2020.105224&amp;partnerID=40&amp;md5=406844b3fcbf2d415400bbf14315d94c</t>
  </si>
  <si>
    <t>2-s2.0-85097464964</t>
  </si>
  <si>
    <t>Hannan K.D.; Miller G.M.; Watson S.-A.; Rummer J.L.; Fabricius K.; Munday P.L.</t>
  </si>
  <si>
    <t>Hannan, Kelly D. (56897011000); Miller, Gabrielle M. (7404978828); Watson, Sue-Ann (55712332600); Rummer, Jodie L. (13411279300); Fabricius, Katharina (7005896357); Munday, Philip L. (7005838893)</t>
  </si>
  <si>
    <t>56897011000; 7404978828; 55712332600; 13411279300; 7005896357; 7005838893</t>
  </si>
  <si>
    <t>Diel pCO2 variation among coral reefs and microhabitats at Lizard Island, Great Barrier Reef</t>
  </si>
  <si>
    <t>10.1007/s00338-020-01973-z</t>
  </si>
  <si>
    <t>https://www.scopus.com/inward/record.uri?eid=2-s2.0-85087562217&amp;doi=10.1007%2fs00338-020-01973-z&amp;partnerID=40&amp;md5=d1629ce5a2360ff5cc6ca49b5669b916</t>
  </si>
  <si>
    <t>2-s2.0-85087562217</t>
  </si>
  <si>
    <t>Hannan K.D.; Munday P.L.; Rummer J.L.</t>
  </si>
  <si>
    <t>Hannan, Kelly D. (56897011000); Munday, Philip L. (7005838893); Rummer, Jodie L. (13411279300)</t>
  </si>
  <si>
    <t>56897011000; 7005838893; 13411279300</t>
  </si>
  <si>
    <t>The effects of constant and fluctuating elevated pCO2 levels on oxygen uptake rates of coral reef fishes</t>
  </si>
  <si>
    <t>10.1016/j.scitotenv.2020.140334</t>
  </si>
  <si>
    <t>https://www.scopus.com/inward/record.uri?eid=2-s2.0-85086892577&amp;doi=10.1016%2fj.scitotenv.2020.140334&amp;partnerID=40&amp;md5=72b927b84fd73e2dbc8e146fd758c280</t>
  </si>
  <si>
    <t>2-s2.0-85086892577</t>
  </si>
  <si>
    <t>Harman T.E.; Barshis D.J.; Salas B.H.; Hamsher S.E.; Strychar K.B.</t>
  </si>
  <si>
    <t>Harman, Tyler E. (57431262200); Barshis, Daniel J. (22983985900); Salas, Briana Hauff (57222750964); Hamsher, Sarah E. (6506396261); Strychar, Kevin B. (6602269160)</t>
  </si>
  <si>
    <t>57431262200; 22983985900; 57222750964; 6506396261; 6602269160</t>
  </si>
  <si>
    <t>Indications of symbiotic state influencing melanin-synthesis immune response in the facultative coral Astrangia poculata</t>
  </si>
  <si>
    <t>10.3354/dao03695</t>
  </si>
  <si>
    <t>https://www.scopus.com/inward/record.uri?eid=2-s2.0-85138907119&amp;doi=10.3354%2fdao03695&amp;partnerID=40&amp;md5=c7abd29117a8c1e597e25fb5ccb91afa</t>
  </si>
  <si>
    <t>2-s2.0-85138907119</t>
  </si>
  <si>
    <t>Harris C.I.; Bean N.K.; Baker A.C.; Gates R.D.; Drury C.</t>
  </si>
  <si>
    <t>Harris, Casey I. (57225119652); Bean, Nina K. (57225119874); Baker, Andrew C. (35232398200); Gates, Ruth D. (7102178009); Drury, Crawford (36598092300)</t>
  </si>
  <si>
    <t>57225119652; 57225119874; 35232398200; 7102178009; 36598092300</t>
  </si>
  <si>
    <t>Stable symbiont communities persist in parents, gametes, and larvae of Montipora capitata across historical bleaching phenotypes</t>
  </si>
  <si>
    <t>10.1007/s00338-022-02305-z</t>
  </si>
  <si>
    <t>https://www.scopus.com/inward/record.uri?eid=2-s2.0-85140986209&amp;doi=10.1007%2fs00338-022-02305-z&amp;partnerID=40&amp;md5=171f9f612ce0c94be7dfd50151cab7e5</t>
  </si>
  <si>
    <t>2-s2.0-85140986209</t>
  </si>
  <si>
    <t>Harris P.T.; Bridge T.C.L.; Beaman R.J.; Webster J.M.; Nichol S.L.; Brooke B.P.</t>
  </si>
  <si>
    <t>Harris, Peter T. (7403636665); Bridge, Thomas C.L. (24476931800); Beaman, Robin J. (6603610330); Webster, Jody M. (7402197267); Nichol, Scott L. (7007051061); Brooke, Brendan P. (7006298182)</t>
  </si>
  <si>
    <t>7403636665; 24476931800; 6603610330; 7402197267; 7007051061; 7006298182</t>
  </si>
  <si>
    <t>Submerged banks in the Great Barrier Reef, Australia, greatly increase available coral reef habitat</t>
  </si>
  <si>
    <t>10.1093/icesjms/fss165</t>
  </si>
  <si>
    <t>https://www.scopus.com/inward/record.uri?eid=2-s2.0-84868157018&amp;doi=10.1093%2ficesjms%2ffss165&amp;partnerID=40&amp;md5=3cf27517c32099285f8a0e4e1a387866</t>
  </si>
  <si>
    <t>2-s2.0-84868157018</t>
  </si>
  <si>
    <t>Harrould-Kolieb E.R.; Stephens T.</t>
  </si>
  <si>
    <t>Harrould-Kolieb, Ellycia R. (25922345200); Stephens, Tim (7102933490)</t>
  </si>
  <si>
    <t>25922345200; 7102933490</t>
  </si>
  <si>
    <t>Ocean acidification: Science, policy and law in Australia</t>
  </si>
  <si>
    <t>Research Handbook on Ocean Acidification Law and Policy</t>
  </si>
  <si>
    <t>https://www.scopus.com/inward/record.uri?eid=2-s2.0-85130142491&amp;partnerID=40&amp;md5=1b2773934c32d72b5bb60c39cd3bba58</t>
  </si>
  <si>
    <t>2-s2.0-85130142491</t>
  </si>
  <si>
    <t>Hassenruck C.; Tegetmeyer H.E.; Ramette A.; Fabricius K.E.</t>
  </si>
  <si>
    <t>Hassenruck, Christiane (55906447300); Tegetmeyer, Halina E. (23026261700); Ramette, Alban (12782030800); Fabricius, Katharina E. (7005896357)</t>
  </si>
  <si>
    <t>55906447300; 23026261700; 12782030800; 7005896357</t>
  </si>
  <si>
    <t>Minor impacts of reduced pH on bacterial biofilms on settlement tiles along natural pH gradients at two CO2 seeps in Papua New Guinea</t>
  </si>
  <si>
    <t>10.1093/icesjms/fsw204</t>
  </si>
  <si>
    <t>https://www.scopus.com/inward/record.uri?eid=2-s2.0-85042153299&amp;doi=10.1093%2ficesjms%2ffsw204&amp;partnerID=40&amp;md5=1252ac1b031000dbf428552fc065cb54</t>
  </si>
  <si>
    <t>2-s2.0-85042153299</t>
  </si>
  <si>
    <t>Hassoun A.E.R.; Bantelman A.; Canu D.; Comeau S.; Galdies C.; Gattuso J.-P.; Giani M.; Grelaud M.; Hendriks I.E.; Ibello V.; Idrissi M.; Krasakopoulou E.; Shaltout N.; Solidoro C.; Swarzenski P.W.; Ziveri P.</t>
  </si>
  <si>
    <t>Hassoun, Abed El Rahman (56647824200); Bantelman, Ashley (57921353500); Canu, Donata (57208816987); Comeau, Steeve (35811982200); Galdies, Charles (35603331500); Gattuso, Jean-Pierre (7005742064); Giani, Michele (57208841800); Grelaud, Michaël (26025894400); Hendriks, Iris Eline (8646599000); Ibello, Valeria (14123450800); Idrissi, Mohammed (57204573462); Krasakopoulou, Evangelia (7801400214); Shaltout, Nayrah (6506984770); Solidoro, Cosimo (56033907500); Swarzenski, Peter W. (6602074836); Ziveri, Patrizia (6701388855)</t>
  </si>
  <si>
    <t>56647824200; 57921353500; 57208816987; 35811982200; 35603331500; 7005742064; 57208841800; 26025894400; 8646599000; 14123450800; 57204573462; 7801400214; 6506984770; 56033907500; 6602074836; 6701388855</t>
  </si>
  <si>
    <t>Ocean acidification research in the Mediterranean Sea: Status, trends and next steps</t>
  </si>
  <si>
    <t>10.3389/fmars.2022.892670</t>
  </si>
  <si>
    <t>https://www.scopus.com/inward/record.uri?eid=2-s2.0-85139551186&amp;doi=10.3389%2ffmars.2022.892670&amp;partnerID=40&amp;md5=687f0a669b6ae027cfbb9c47a0ee3366</t>
  </si>
  <si>
    <t>2-s2.0-85139551186</t>
  </si>
  <si>
    <t>Hayes C.; Mitchell A.; Mellin C.; Booth D.J.; Ravasi T.; Nagelkerken I.</t>
  </si>
  <si>
    <t>Hayes, Chloe (58384074000); Mitchell, Angus (57375708400); Mellin, Camille (24598228500); Booth, David J. (7202259879); Ravasi, Timothy (6603069555); Nagelkerken, Ivan (7003724825)</t>
  </si>
  <si>
    <t>58384074000; 57375708400; 24598228500; 7202259879; 6603069555; 7003724825</t>
  </si>
  <si>
    <t>Ecological generalism and physiology mediate fish biogeographic ranges under ocean warming</t>
  </si>
  <si>
    <t>10.1098/rspb.2023.2206</t>
  </si>
  <si>
    <t>https://www.scopus.com/inward/record.uri?eid=2-s2.0-85183684120&amp;doi=10.1098%2frspb.2023.2206&amp;partnerID=40&amp;md5=250152a3b0fdd772c47f4e5f6e55ef2b</t>
  </si>
  <si>
    <t>2-s2.0-85183684120</t>
  </si>
  <si>
    <t>Hayman S.; Uken R.</t>
  </si>
  <si>
    <t>Hayman, S. (56605974600); Uken, R. (15766840500)</t>
  </si>
  <si>
    <t>56605974600; 15766840500</t>
  </si>
  <si>
    <t>A Porites lutea climate record from Sodwana Bay, South Africa</t>
  </si>
  <si>
    <t>African Journal of Marine Science</t>
  </si>
  <si>
    <t>10.2989/1814232X.2015.1022601</t>
  </si>
  <si>
    <t>https://www.scopus.com/inward/record.uri?eid=2-s2.0-84928473795&amp;doi=10.2989%2f1814232X.2015.1022601&amp;partnerID=40&amp;md5=cc0f2f656930fdc47c4b1891b96161ce</t>
  </si>
  <si>
    <t>2-s2.0-84928473795</t>
  </si>
  <si>
    <t>Hazraty-Kari S.; Morita M.; Tavakoli-Kolour P.; Nakamura T.; Harii S.</t>
  </si>
  <si>
    <t>Hazraty-Kari, Sanaz (57196470231); Morita, Masaya (7403040470); Tavakoli-Kolour, Parviz (56378635900); Nakamura, Takashi (57204897335); Harii, Saki (6508150500)</t>
  </si>
  <si>
    <t>57196470231; 7403040470; 56378635900; 57204897335; 6508150500</t>
  </si>
  <si>
    <t>Reactions of juvenile coral to three years of consecutive thermal stress</t>
  </si>
  <si>
    <t>10.1016/j.scitotenv.2022.161227</t>
  </si>
  <si>
    <t>https://www.scopus.com/inward/record.uri?eid=2-s2.0-85145727558&amp;doi=10.1016%2fj.scitotenv.2022.161227&amp;partnerID=40&amp;md5=c5d37bee720154ddbbdf97c65c03c3e6</t>
  </si>
  <si>
    <t>2-s2.0-85145727558</t>
  </si>
  <si>
    <t>Hazraty-Kari S.; Tavakoli-Kolour P.; Nakamura T.; Morita M.</t>
  </si>
  <si>
    <t>Hazraty-Kari, Sanaz (57196470231); Tavakoli-Kolour, Parviz (56378635900); Nakamura, Takashi (57204897335); Morita, Masaya (7403040470)</t>
  </si>
  <si>
    <t>57196470231; 56378635900; 57204897335; 7403040470</t>
  </si>
  <si>
    <t>Susceptibility of Acropora tenuis to consecutive thermal stress</t>
  </si>
  <si>
    <t>10.1007/s00338-024-02530-8</t>
  </si>
  <si>
    <t>https://www.scopus.com/inward/record.uri?eid=2-s2.0-85197734324&amp;doi=10.1007%2fs00338-024-02530-8&amp;partnerID=40&amp;md5=8571c37f2ab80e3cb2a1ba14a69e669d</t>
  </si>
  <si>
    <t>2-s2.0-85197734324</t>
  </si>
  <si>
    <t>He T.; Tsui M.M.P.; Mayfield A.B.; Liu P.-J.; Chen T.-H.; Wang L.-H.; Fan T.-Y.; Lam P.K.S.; Murphy M.B.</t>
  </si>
  <si>
    <t>He, Tangtian (57075643400); Tsui, Mirabelle M.P. (55778203300); Mayfield, Anderson B. (16064251200); Liu, Pi-Jen (8389248000); Chen, Te-Hao (56143664000); Wang, Li-Hsueh (7409181696); Fan, Tung-Yung (57136174000); Lam, Paul K.S. (7202365776); Murphy, Margaret B. (7403900446)</t>
  </si>
  <si>
    <t>57075643400; 55778203300; 16064251200; 8389248000; 56143664000; 7409181696; 57136174000; 7202365776; 7403900446</t>
  </si>
  <si>
    <t>Organic ultraviolet filter mixture promotes bleaching of reef corals upon the threat of elevated seawater temperature</t>
  </si>
  <si>
    <t>10.1016/j.scitotenv.2023.162744</t>
  </si>
  <si>
    <t>https://www.scopus.com/inward/record.uri?eid=2-s2.0-85150071696&amp;doi=10.1016%2fj.scitotenv.2023.162744&amp;partnerID=40&amp;md5=bbd1b9a54e65a218383b3d4c9a93b31e</t>
  </si>
  <si>
    <t>2-s2.0-85150071696</t>
  </si>
  <si>
    <t>Hebbeln D.; Wienberg C.; Dullo W.-C.; Freiwald A.; Mienis F.; Orejas C.; Titschack J.</t>
  </si>
  <si>
    <t>Hebbeln, Dierk (7004836892); Wienberg, Claudia (8308151900); Dullo, Wolf-Christian (35616703300); Freiwald, André (6602103888); Mienis, Furu (15064188300); Orejas, Covadonga (6603265935); Titschack, Jürgen (8983081200)</t>
  </si>
  <si>
    <t>7004836892; 8308151900; 35616703300; 6602103888; 15064188300; 6603265935; 8983081200</t>
  </si>
  <si>
    <t>Cold-water coral reefs thriving under hypoxia</t>
  </si>
  <si>
    <t>10.1007/s00338-020-01934-6</t>
  </si>
  <si>
    <t>https://www.scopus.com/inward/record.uri?eid=2-s2.0-85084156389&amp;doi=10.1007%2fs00338-020-01934-6&amp;partnerID=40&amp;md5=8d14938433797002342b06591059098c</t>
  </si>
  <si>
    <t>2-s2.0-85084156389</t>
  </si>
  <si>
    <t>Heitzman J.M.; Caputo N.; Yang S.-Y.; Harvey B.P.; Agostini S.</t>
  </si>
  <si>
    <t>Heitzman, Joshua M. (57221763983); Caputo, Nicolè (57823496400); Yang, Sung-Yin (54893765400); Harvey, Ben P. (55898301900); Agostini, Sylvain (40761035100)</t>
  </si>
  <si>
    <t>57221763983; 57823496400; 54893765400; 55898301900; 40761035100</t>
  </si>
  <si>
    <t>Recurrent disease outbreak in a warm temperate marginal coral community</t>
  </si>
  <si>
    <t>10.1016/j.marpolbul.2022.113954</t>
  </si>
  <si>
    <t>https://www.scopus.com/inward/record.uri?eid=2-s2.0-85135133274&amp;doi=10.1016%2fj.marpolbul.2022.113954&amp;partnerID=40&amp;md5=b4a352401074d3d31bb257ef287ca2bf</t>
  </si>
  <si>
    <t>2-s2.0-85135133274</t>
  </si>
  <si>
    <t>Heitzman J.M.; Mitushasi G.; Spatafora D.; Agostini S.</t>
  </si>
  <si>
    <t>Heitzman, Joshua M. (57221763983); Mitushasi, Guinther (57997514400); Spatafora, Davide (57190395677); Agostini, Sylvain (40761035100)</t>
  </si>
  <si>
    <t>57221763983; 57997514400; 57190395677; 40761035100</t>
  </si>
  <si>
    <t>Seasonal coral-algae interactions drive White Mat Syndrome coral disease outbreaks</t>
  </si>
  <si>
    <t>10.1016/j.scitotenv.2023.166379</t>
  </si>
  <si>
    <t>https://www.scopus.com/inward/record.uri?eid=2-s2.0-85168795085&amp;doi=10.1016%2fj.scitotenv.2023.166379&amp;partnerID=40&amp;md5=a0aef9606f242bb4f8505c68faf43215</t>
  </si>
  <si>
    <t>2-s2.0-85168795085</t>
  </si>
  <si>
    <t>Henley E.M.; Quinn M.; Bouwmeester J.; Daly J.; Zuchowicz N.; Lager C.; Bailey D.W.; Hagedorn M.</t>
  </si>
  <si>
    <t>Henley, E. Michael (57189851678); Quinn, Mariko (57224412951); Bouwmeester, Jessica (42261151900); Daly, Jonathan (22956804000); Zuchowicz, Nikolas (56502358800); Lager, Claire (56252779400); Bailey, Daniel W. (57224400925); Hagedorn, Mary (7004587727)</t>
  </si>
  <si>
    <t>57189851678; 57224412951; 42261151900; 22956804000; 56502358800; 56252779400; 57224400925; 7004587727</t>
  </si>
  <si>
    <t>Reproductive plasticity of Hawaiian Montipora corals following thermal stress</t>
  </si>
  <si>
    <t>10.1038/s41598-021-91030-8</t>
  </si>
  <si>
    <t>https://www.scopus.com/inward/record.uri?eid=2-s2.0-85107468711&amp;doi=10.1038%2fs41598-021-91030-8&amp;partnerID=40&amp;md5=f359283af54780147053f76196f367a8</t>
  </si>
  <si>
    <t>2-s2.0-85107468711</t>
  </si>
  <si>
    <t>Hennige S.J.; Mienis F.; Wheeler A.; Huvenne V.A.I.</t>
  </si>
  <si>
    <t>Hennige, Sebastian J. (25641315200); Mienis, Furu (15064188300); Wheeler, Andrew (7102759237); Huvenne, Veerle A. I. (6506689257)</t>
  </si>
  <si>
    <t>25641315200; 15064188300; 7102759237; 6506689257</t>
  </si>
  <si>
    <t>Waters of Ireland and the UK</t>
  </si>
  <si>
    <t>10.1007/978-3-031-40897-7_6</t>
  </si>
  <si>
    <t>https://www.scopus.com/inward/record.uri?eid=2-s2.0-85199464500&amp;doi=10.1007%2f978-3-031-40897-7_6&amp;partnerID=40&amp;md5=5867144e3c654c2e009f7eb122a6f30a</t>
  </si>
  <si>
    <t>2-s2.0-85199464500</t>
  </si>
  <si>
    <t>Hennige S.J.; Wolfram U.; Wickes L.; Murray F.; Roberts J.M.; Kamenos N.A.; Schofield S.; Groetsch A.; Spiesz E.M.; Aubin-Tam M.-E.; Etnoyer P.J.</t>
  </si>
  <si>
    <t>Hennige, Sebastian J. (25641315200); Wolfram, Uwe (24463014400); Wickes, Leslie (56915955400); Murray, Fiona (53264271100); Roberts, J. Murray (55483015700); Kamenos, Nicholas A. (6603135083); Schofield, Sebastian (57219251548); Groetsch, Alexander (57204725925); Spiesz, Ewa M. (52564329800); Aubin-Tam, Marie-Eve (56114555300); Etnoyer, Peter J. (16743851100)</t>
  </si>
  <si>
    <t>25641315200; 24463014400; 56915955400; 53264271100; 55483015700; 6603135083; 57219251548; 57204725925; 52564329800; 56114555300; 16743851100</t>
  </si>
  <si>
    <t>Crumbling Reefs and Cold-Water Coral Habitat Loss in a Future Ocean: Evidence of “Coralporosis” as an Indicator of Habitat Integrity</t>
  </si>
  <si>
    <t>10.3389/fmars.2020.00668</t>
  </si>
  <si>
    <t>https://www.scopus.com/inward/record.uri?eid=2-s2.0-85091913144&amp;doi=10.3389%2ffmars.2020.00668&amp;partnerID=40&amp;md5=2ed3993ee7de1fb738934750a79ca2e1</t>
  </si>
  <si>
    <t>2-s2.0-85091913144</t>
  </si>
  <si>
    <t>Hernández-Ballesteros L.M.; Elizalde-Rendón E.M.; Carballo J.L.; Carricart-Ganivet J.P.</t>
  </si>
  <si>
    <t>Hernández-Ballesteros, Luz M. (6505464816); Elizalde-Rendón, Erika M. (35603131000); Carballo, José L. (7005008460); Carricart-Ganivet, Juan P. (6602317051)</t>
  </si>
  <si>
    <t>6505464816; 35603131000; 7005008460; 6602317051</t>
  </si>
  <si>
    <t>Sponge bioerosion on reef-building corals: Dependent on the environment or on skeletal density?</t>
  </si>
  <si>
    <t>10.1016/j.jembe.2013.01.016</t>
  </si>
  <si>
    <t>https://www.scopus.com/inward/record.uri?eid=2-s2.0-84873515898&amp;doi=10.1016%2fj.jembe.2013.01.016&amp;partnerID=40&amp;md5=059d4e6b2187e85009366648c20fa7d5</t>
  </si>
  <si>
    <t>2-s2.0-84873515898</t>
  </si>
  <si>
    <t>Herrera M.; Liew Y.J.; Venn A.; Tambutté E.; Zoccola D.; Tambutté S.; Cui G.; Aranda M.</t>
  </si>
  <si>
    <t>Herrera, Marcela (57070743800); Liew, Yi Jin (55892374300); Venn, Alexander (24172849800); Tambutté, Eric (6602773089); Zoccola, Didier (6603258913); Tambutté, Sylvie (6507063305); Cui, Guoxin (24586717300); Aranda, Manuel (7005278191)</t>
  </si>
  <si>
    <t>57070743800; 55892374300; 24172849800; 6602773089; 6603258913; 6507063305; 24586717300; 7005278191</t>
  </si>
  <si>
    <t>New Insights From Transcriptomic Data Reveal Differential Effects of CO2 Acidification Stress on Photosynthesis of an Endosymbiotic Dinoflagellate in hospite</t>
  </si>
  <si>
    <t>10.3389/fmicb.2021.666510</t>
  </si>
  <si>
    <t>https://www.scopus.com/inward/record.uri?eid=2-s2.0-85111935687&amp;doi=10.3389%2ffmicb.2021.666510&amp;partnerID=40&amp;md5=116d2009fab648df1d15f559ec27cbc0</t>
  </si>
  <si>
    <t>2-s2.0-85111935687</t>
  </si>
  <si>
    <t>Hill L.J.; Paradas W.C.; Willemes M.J.; Pereira M.G.; Salomon P.S.; Mariath R.; Moura R.L.; Atella G.C.; Farina M.; Amado-Filho G.M.; Salgado L.T.</t>
  </si>
  <si>
    <t>Hill, Lilian J. (56519120800); Paradas, Wladimir C. (35774739400); Willemes, Maria Julia (57210313100); Pereira, Miria G. (7401842664); Salomon, Paulo S. (7007032021); Mariath, Rodrigo (54997205600); Moura, Rodrigo L. (7003737278); Atella, Georgia C. (6701530175); Farina, Marcos (7101962669); Amado-Filho, Gilberto M. (55889089300); Salgado, Leonardo T. (7006746431)</t>
  </si>
  <si>
    <t>56519120800; 35774739400; 57210313100; 7401842664; 7007032021; 54997205600; 7003737278; 6701530175; 7101962669; 55889089300; 7006746431</t>
  </si>
  <si>
    <t>Acidification-induced cellular changes in symbiodinium isolated from mussismilia braziliensis</t>
  </si>
  <si>
    <t>e0220130</t>
  </si>
  <si>
    <t>10.1371/journal.pone.0220130</t>
  </si>
  <si>
    <t>https://www.scopus.com/inward/record.uri?eid=2-s2.0-85070335481&amp;doi=10.1371%2fjournal.pone.0220130&amp;partnerID=40&amp;md5=106bbe974f650c70a912c6bc541be815</t>
  </si>
  <si>
    <t>2-s2.0-85070335481</t>
  </si>
  <si>
    <t>Review, qualitative in Fig 1, coral cover in Fig 3</t>
  </si>
  <si>
    <t>Hilmi N.; Osborn D.; Acar S.; Bambridge T.; Chlous F.; Cinar M.; Djoundourian S.; Haraldsson G.; Lam V.W.Y.; Maliki S.; de Marffy Mantuano A.; Marshall N.; Marshall P.; Pascal N.; Recuero-Virto L.; Rehdanz K.; Safa A.</t>
  </si>
  <si>
    <t>Hilmi, Nathalie (55337686800); Osborn, David (56709305300); Acar, Sevil (55222012500); Bambridge, Tamatoa (33267551900); Chlous, Frederique (57188687797); Cinar, Mine (55818831000); Djoundourian, Salpie (56636527700); Haraldsson, Gunnar (25227286800); Lam, Vicky W.Y. (24833227500); Maliki, Samir (56536919000); de Marffy Mantuano, Annick (57207959896); Marshall, Nadine (7102430794); Marshall, Paul (24399319300); Pascal, Nicolas (55546035900); Recuero-Virto, Laura (35105762300); Rehdanz, Katrin (15019781800); Safa, Alain (55337256200)</t>
  </si>
  <si>
    <t>55337686800; 56709305300; 55222012500; 33267551900; 57188687797; 55818831000; 56636527700; 25227286800; 24833227500; 56536919000; 57207959896; 7102430794; 24399319300; 55546035900; 35105762300; 15019781800; 55337256200</t>
  </si>
  <si>
    <t>Socio-economic tools to mitigate the impacts of ocean acidification on economies and communities reliant on coral reefs — a framework for prioritization</t>
  </si>
  <si>
    <t>10.1016/j.rsma.2019.100559</t>
  </si>
  <si>
    <t>https://www.scopus.com/inward/record.uri?eid=2-s2.0-85063387443&amp;doi=10.1016%2fj.rsma.2019.100559&amp;partnerID=40&amp;md5=71153442f08dfc8b9746104cd8aa730d</t>
  </si>
  <si>
    <t>2-s2.0-85063387443</t>
  </si>
  <si>
    <t>Hirsh H.K.; Oliver T.A.; Barkley H.C.; Wren J.L.K.; Monismith S.G.; Manzello D.P.; Enochs I.C.</t>
  </si>
  <si>
    <t>Hirsh, Heidi K. (57208004120); Oliver, Thomas A. (23498733000); Barkley, Hannah C. (56001251700); Wren, Johanna L. K. (55781134300); Monismith, Stephen G. (7004116809); Manzello, Derek P. (6506822604); Enochs, Ian C. (23469233000)</t>
  </si>
  <si>
    <t>57208004120; 23498733000; 56001251700; 55781134300; 7004116809; 6506822604; 23469233000</t>
  </si>
  <si>
    <t>Predicting Coral Reef Carbonate Chemistry Through Statistical Modeling: Constraining Nearshore Residence Time Around Guam</t>
  </si>
  <si>
    <t>Aquatic Geochemistry</t>
  </si>
  <si>
    <t>10.1007/s10498-023-09411-6</t>
  </si>
  <si>
    <t>https://www.scopus.com/inward/record.uri?eid=2-s2.0-85149029067&amp;doi=10.1007%2fs10498-023-09411-6&amp;partnerID=40&amp;md5=319d1ed2aca7d3f89180dc9a35be34d1</t>
  </si>
  <si>
    <t>2-s2.0-85149029067</t>
  </si>
  <si>
    <t>Hixon M.A.</t>
  </si>
  <si>
    <t>Hixon, Mark A. (7003916789)</t>
  </si>
  <si>
    <t>60 Years of coral reef fish ecology: Past, present, future</t>
  </si>
  <si>
    <t>10.5343/bms.2010.1055</t>
  </si>
  <si>
    <t>https://www.scopus.com/inward/record.uri?eid=2-s2.0-80054120268&amp;doi=10.5343%2fbms.2010.1055&amp;partnerID=40&amp;md5=a55144b58706d3d3558bc16ee4f66e52</t>
  </si>
  <si>
    <t>2-s2.0-80054120268</t>
  </si>
  <si>
    <t>Hmelo L.R.</t>
  </si>
  <si>
    <t>Hmelo, Laura R. (6505545474)</t>
  </si>
  <si>
    <t>Quorum Sensing in Marine Microbial Environments</t>
  </si>
  <si>
    <t>10.1146/annurev-marine-010816-060656</t>
  </si>
  <si>
    <t>https://www.scopus.com/inward/record.uri?eid=2-s2.0-85008948104&amp;doi=10.1146%2fannurev-marine-010816-060656&amp;partnerID=40&amp;md5=25792feb7cb1c869e924960ef39f7814</t>
  </si>
  <si>
    <t>2-s2.0-85008948104</t>
  </si>
  <si>
    <t>Ho M.; McBroom J.; Bergstrom E.; Diaz-Pulido G.</t>
  </si>
  <si>
    <t>Ho, Maureen (57218711963); McBroom, James (19639104400); Bergstrom, Ellie (56459814200); Diaz-Pulido, Guillermo (6602495853)</t>
  </si>
  <si>
    <t>57218711963; 19639104400; 56459814200; 6602495853</t>
  </si>
  <si>
    <t>Physiological responses to temperature and ocean acidification in tropical fleshy macroalgae with varying affinities for inorganic carbon</t>
  </si>
  <si>
    <t>10.1093/icesjms/fsaa195</t>
  </si>
  <si>
    <t>https://www.scopus.com/inward/record.uri?eid=2-s2.0-85109719950&amp;doi=10.1093%2ficesjms%2ffsaa195&amp;partnerID=40&amp;md5=207cdab1954269c6f16a0702cd7dc4e6</t>
  </si>
  <si>
    <t>2-s2.0-85109719950</t>
  </si>
  <si>
    <t>Hofmann M.; Mathesius S.; Kriegler E.; Vuuren D.P.; Schellnhuber H.J.</t>
  </si>
  <si>
    <t>Hofmann, M. (57197644359); Mathesius, S. (56976431000); Kriegler, E. (55881072300); Vuuren, D. P. van (57212251038); Schellnhuber, H.J. (7003595192)</t>
  </si>
  <si>
    <t>57197644359; 56976431000; 55881072300; 57212251038; 7003595192</t>
  </si>
  <si>
    <t>Strong time dependence of ocean acidification mitigation by atmospheric carbon dioxide removal</t>
  </si>
  <si>
    <t>10.1038/s41467-019-13586-4</t>
  </si>
  <si>
    <t>https://www.scopus.com/inward/record.uri?eid=2-s2.0-85076281986&amp;doi=10.1038%2fs41467-019-13586-4&amp;partnerID=40&amp;md5=65a8fae91215ab2181fdfd1eb4a1c6ec</t>
  </si>
  <si>
    <t>2-s2.0-85076281986</t>
  </si>
  <si>
    <t>Holbrook N.J.; Hernaman V.; Koshiba S.; Lako J.; Kajtar J.B.; Amosa P.; Singh A.</t>
  </si>
  <si>
    <t>Holbrook, Neil J. (58809784400); Hernaman, Vanessa (56289530700); Koshiba, Shirley (55623477700); Lako, Jimaima (14025597900); Kajtar, Jules B. (24485111900); Amosa, Patila (57212001663); Singh, Awnesh (59286436100)</t>
  </si>
  <si>
    <t>58809784400; 56289530700; 55623477700; 14025597900; 24485111900; 57212001663; 59286436100</t>
  </si>
  <si>
    <t>Impacts of marine heatwaves on tropical western and central Pacific Island nations and their communities</t>
  </si>
  <si>
    <t>10.1016/j.gloplacha.2021.103680</t>
  </si>
  <si>
    <t>https://www.scopus.com/inward/record.uri?eid=2-s2.0-85119076549&amp;doi=10.1016%2fj.gloplacha.2021.103680&amp;partnerID=40&amp;md5=36e94754ad491783c527c991799e3aa8</t>
  </si>
  <si>
    <t>2-s2.0-85119076549</t>
  </si>
  <si>
    <t>Horta P.; Pinho P.F.; Gouvêa L.; Grimaldi G.; Destri G.; Mueller C.M.; Rocha L.; Barufi J.B.; Rorig L.; Assis J.; da Cunha L.C.</t>
  </si>
  <si>
    <t>Horta, Paulo (24171027200); Pinho, Patrícia F. (36700163100); Gouvêa, Lidiane (55500349800); Grimaldi, Guido (57222057484); Destri, Giovanna (57222624033); Mueller, Carolina Melissa (57221222948); Rocha, Lyllyan (57222622510); Barufi, José Bonomi (14219099200); Rorig, Leonardo (6508114229); Assis, Jorge (53463298700); da Cunha, Letícia Cotrim (6507202715)</t>
  </si>
  <si>
    <t>24171027200; 36700163100; 55500349800; 57222057484; 57222624033; 57221222948; 57222622510; 14219099200; 6508114229; 53463298700; 6507202715</t>
  </si>
  <si>
    <t>Climate Change and Brazil's coastal zone: Socio-environmental vulnerabilities and action strategies</t>
  </si>
  <si>
    <t>Sustentabilidade em Debate</t>
  </si>
  <si>
    <t>10.18472/SustDeb.v11n3.2020.33845</t>
  </si>
  <si>
    <t>https://www.scopus.com/inward/record.uri?eid=2-s2.0-85103489384&amp;doi=10.18472%2fSustDeb.v11n3.2020.33845&amp;partnerID=40&amp;md5=2171d3b22edf5bf5e473b8e89e83f06f</t>
  </si>
  <si>
    <t>2-s2.0-85103489384</t>
  </si>
  <si>
    <t>Horton R.</t>
  </si>
  <si>
    <t>Horton, Richard (26643541300)</t>
  </si>
  <si>
    <t>Offline: Resuscitating the white giants</t>
  </si>
  <si>
    <t>The Lancet</t>
  </si>
  <si>
    <t>10.1016/S0140-6736(22)00612-2</t>
  </si>
  <si>
    <t>https://www.scopus.com/inward/record.uri?eid=2-s2.0-85127462468&amp;doi=10.1016%2fS0140-6736%2822%2900612-2&amp;partnerID=40&amp;md5=4aed6aae6b0998ed93c3aa9b2cdefedb</t>
  </si>
  <si>
    <t>2-s2.0-85127462468</t>
  </si>
  <si>
    <t>Horwitz R.; Hoogenboom M.O.; Fine M.</t>
  </si>
  <si>
    <t>Horwitz, Rael (56037201300); Hoogenboom, Mia O. (8262939100); Fine, Maoz (7202778352)</t>
  </si>
  <si>
    <t>56037201300; 8262939100; 7202778352</t>
  </si>
  <si>
    <t>Spatial competition dynamics between reef corals under ocean acidification</t>
  </si>
  <si>
    <t>10.1038/srep40288</t>
  </si>
  <si>
    <t>https://www.scopus.com/inward/record.uri?eid=2-s2.0-85008946313&amp;doi=10.1038%2fsrep40288&amp;partnerID=40&amp;md5=3163a28278e9904e346546a1e7e64ce9</t>
  </si>
  <si>
    <t>2-s2.0-85008946313</t>
  </si>
  <si>
    <t>Horwitz R.; Norin T.; Watson S.-A.; Pistevos J.C.A.; Beldade R.; Hacquart S.; Gattuso J.-P.; Rodolfo-Metalpa R.; Vidal-Dupiol J.; Killen S.S.; Mills S.C.</t>
  </si>
  <si>
    <t>Horwitz, Rael (56037201300); Norin, Tommy (37115657500); Watson, Sue-Ann (55712332600); Pistevos, Jennifer C. A. (37065166900); Beldade, Ricardo (15047515200); Hacquart, Simon (57215971518); Gattuso, Jean-Pierre (7005742064); Rodolfo-Metalpa, Riccardo (11940588800); Vidal-Dupiol, Jeremie (26640004200); Killen, Shaun S. (6603410560); Mills, Suzanne C. (7202974088)</t>
  </si>
  <si>
    <t>56037201300; 37115657500; 55712332600; 37065166900; 15047515200; 57215971518; 7005742064; 11940588800; 26640004200; 6603410560; 7202974088</t>
  </si>
  <si>
    <t>Near-future ocean warming and acidification alter foraging behaviour, locomotion, and metabolic rate in a keystone marine mollusc</t>
  </si>
  <si>
    <t>10.1038/s41598-020-62304-4</t>
  </si>
  <si>
    <t>https://www.scopus.com/inward/record.uri?eid=2-s2.0-85082451368&amp;doi=10.1038%2fs41598-020-62304-4&amp;partnerID=40&amp;md5=487376512f3ef66327b6e8f66bb945cd</t>
  </si>
  <si>
    <t>2-s2.0-85082451368</t>
  </si>
  <si>
    <t>Microbiome in response to hypoxia</t>
  </si>
  <si>
    <t>Howard R.D.; Schul M.D.; Rodriguez Bravo L.M.; Altieri A.H.; Meyer J.L.</t>
  </si>
  <si>
    <t>Howard, Rachel D. (58289832000); Schul, Monica D. (57863406100); Rodriguez Bravo, Lucia M. (57919843600); Altieri, Andrew H. (7004966995); Meyer, Julie L. (55875413900)</t>
  </si>
  <si>
    <t>58289832000; 57863406100; 57919843600; 7004966995; 55875413900</t>
  </si>
  <si>
    <t>Shifts in the coral microbiome in response to in situ experimental deoxygenation</t>
  </si>
  <si>
    <t>Applied and Environmental Microbiology</t>
  </si>
  <si>
    <t>10.1128/aem.00577-23</t>
  </si>
  <si>
    <t>https://www.scopus.com/inward/record.uri?eid=2-s2.0-85178498091&amp;doi=10.1128%2faem.00577-23&amp;partnerID=40&amp;md5=75cc11c798f83d704ee4d905062bf115</t>
  </si>
  <si>
    <t>2-s2.0-85178498091</t>
  </si>
  <si>
    <t>Howells E.J.; Bauman A.G.; Vaughan G.O.; Hume B.C.C.; Voolstra C.R.; Burt J.A.</t>
  </si>
  <si>
    <t>Howells, Emily J. (36848743500); Bauman, Andrew G. (26428676800); Vaughan, Grace O. (56967688700); Hume, Benjamin C. C. (55560201400); Voolstra, Christian R. (25224158700); Burt, John A. (23479282700)</t>
  </si>
  <si>
    <t>36848743500; 26428676800; 56967688700; 55560201400; 25224158700; 23479282700</t>
  </si>
  <si>
    <t>Corals in the hottest reefs in the world exhibit symbiont fidelity not flexibility</t>
  </si>
  <si>
    <t>10.1111/mec.15372</t>
  </si>
  <si>
    <t>https://www.scopus.com/inward/record.uri?eid=2-s2.0-85079702476&amp;doi=10.1111%2fmec.15372&amp;partnerID=40&amp;md5=cefbc1e157deedfd0f57ede54c4519ce</t>
  </si>
  <si>
    <t>2-s2.0-85079702476</t>
  </si>
  <si>
    <t>Howes E.L.; Joos F.; Eakin C.M.; Gattuso J.-P.</t>
  </si>
  <si>
    <t>Howes, Ella L. (56108574700); Joos, Fortunat (7004423053); Eakin, C. Mark (6602755408); Gattuso, Jean-Pierre (7005742064)</t>
  </si>
  <si>
    <t>56108574700; 7004423053; 6602755408; 7005742064</t>
  </si>
  <si>
    <t>An updated synthesis of the observed and projected impacts of climate change on the chemical, physical and biological processes in the oceans</t>
  </si>
  <si>
    <t>10.3389/fmars.2015.00036</t>
  </si>
  <si>
    <t>https://www.scopus.com/inward/record.uri?eid=2-s2.0-85008704809&amp;doi=10.3389%2ffmars.2015.00036&amp;partnerID=40&amp;md5=709ccc7d975676132aed7c293e3b4d16</t>
  </si>
  <si>
    <t>2-s2.0-85008704809</t>
  </si>
  <si>
    <t>Hsu P.-C.; Macagga R.A.T.; Lu C.-Y.; Lo D.Y.-J.</t>
  </si>
  <si>
    <t>Hsu, Po-Chun (56071590100); Macagga, Rose Angeli Tabanao (58891371100); Lu, Ching-Yuan (57204560106); Lo, Dorathy Yuan-Jane (58890920600)</t>
  </si>
  <si>
    <t>56071590100; 58891371100; 57204560106; 58890920600</t>
  </si>
  <si>
    <t>Investigation of the Kuroshio-coastal current interaction and marine heatwave trends in the coral habitats of Northeastern Taiwan</t>
  </si>
  <si>
    <t>10.1016/j.rsma.2024.103431</t>
  </si>
  <si>
    <t>https://www.scopus.com/inward/record.uri?eid=2-s2.0-85185312849&amp;doi=10.1016%2fj.rsma.2024.103431&amp;partnerID=40&amp;md5=2d2c215f84015637847ab5f8228830d5</t>
  </si>
  <si>
    <t>2-s2.0-85185312849</t>
  </si>
  <si>
    <t>Hu M.; Bai Y.; Zheng X.; Zheng Y.</t>
  </si>
  <si>
    <t>Hu, Minjie (57209363040); Bai, Yun (58076198200); Zheng, Xiaobin (55439916700); Zheng, Yixian (56888781800)</t>
  </si>
  <si>
    <t>57209363040; 58076198200; 55439916700; 56888781800</t>
  </si>
  <si>
    <t>Coral–algal endosymbiosis characterized using RNAi and single-cell RNA-seq</t>
  </si>
  <si>
    <t>10.1038/s41564-023-01397-9</t>
  </si>
  <si>
    <t>https://www.scopus.com/inward/record.uri?eid=2-s2.0-85160029132&amp;doi=10.1038%2fs41564-023-01397-9&amp;partnerID=40&amp;md5=77718403700e60d141da768c71628856</t>
  </si>
  <si>
    <t>2-s2.0-85160029132</t>
  </si>
  <si>
    <t>Hu X.; Nuttall M.F.; Wang H.; Yao H.; Staryk C.J.; McCutcheon M.R.; Eckert R.J.; Embesi J.A.; Johnston M.A.; Hickerson E.L.; Schmahl G.P.; Manzello D.; Enochs I.C.; DiMarco S.; Barbero L.</t>
  </si>
  <si>
    <t>Hu, Xinping (55496177500); Nuttall, Marissa F. (55415761200); Wang, Hongjie (57189510155); Yao, Hongming (57197745377); Staryk, Cory J. (57202988230); McCutcheon, Melissa R. (56556334900); Eckert, Ryan J. (57188979913); Embesi, John A. (8691447300); Johnston, Michelle A. (57188976170); Hickerson, Emma L. (6504685811); Schmahl, George P. (8717329400); Manzello, Derek (6506822604); Enochs, Ian C. (23469233000); DiMarco, Steven (6603903828); Barbero, Leticia (36159376900)</t>
  </si>
  <si>
    <t>55496177500; 55415761200; 57189510155; 57197745377; 57202988230; 56556334900; 57188979913; 8691447300; 57188976170; 6504685811; 8717329400; 6506822604; 23469233000; 6603903828; 36159376900</t>
  </si>
  <si>
    <t>Seasonal variability of carbonate chemistry and decadal changes in waters of a marine sanctuary in the Northwestern Gulf of Mexico</t>
  </si>
  <si>
    <t>10.1016/j.marchem.2018.07.006</t>
  </si>
  <si>
    <t>https://www.scopus.com/inward/record.uri?eid=2-s2.0-85050129448&amp;doi=10.1016%2fj.marchem.2018.07.006&amp;partnerID=40&amp;md5=60707b34f76b7bb6ecdbc74c64385dfb</t>
  </si>
  <si>
    <t>2-s2.0-85050129448</t>
  </si>
  <si>
    <t>Hu Y.; Wang X.H.; Beggs H.; Wang C.</t>
  </si>
  <si>
    <t>Hu, Yuwei (57384785600); Wang, Xiao Hua (57113038200); Beggs, Helen (16306624100); Wang, Chunzai (57203540849)</t>
  </si>
  <si>
    <t>57384785600; 57113038200; 16306624100; 57203540849</t>
  </si>
  <si>
    <t>Intrinsic short Marine Heatwaves from the perspective of sea surface temperature and height</t>
  </si>
  <si>
    <t>Weather and Climate Extremes</t>
  </si>
  <si>
    <t>10.1016/j.wace.2024.100725</t>
  </si>
  <si>
    <t>https://www.scopus.com/inward/record.uri?eid=2-s2.0-85204609723&amp;doi=10.1016%2fj.wace.2024.100725&amp;partnerID=40&amp;md5=2e09a20fa3cb8991fcc17fceacdc7afb</t>
  </si>
  <si>
    <t>2-s2.0-85204609723</t>
  </si>
  <si>
    <t>Huang W.; Chen M.; Song B.; Deng J.; Shen M.; Chen Q.; Zeng G.; Liang J.</t>
  </si>
  <si>
    <t>Huang, Wei (57212351262); Chen, Ming (57203906159); Song, Biao (57189256123); Deng, Jiaqin (57191263765); Shen, Maocai (57190182228); Chen, Qiang (57215503144); Zeng, Guangming (55454449900); Liang, Jie (36969628900)</t>
  </si>
  <si>
    <t>57212351262; 57203906159; 57189256123; 57191263765; 57190182228; 57215503144; 55454449900; 36969628900</t>
  </si>
  <si>
    <t>Microplastics in the coral reefs and their potential impacts on corals: A mini-review</t>
  </si>
  <si>
    <t>10.1016/j.scitotenv.2020.143112</t>
  </si>
  <si>
    <t>https://www.scopus.com/inward/record.uri?eid=2-s2.0-85095832423&amp;doi=10.1016%2fj.scitotenv.2020.143112&amp;partnerID=40&amp;md5=390ab0e2798c46e9670a6781d1b213a3</t>
  </si>
  <si>
    <t>2-s2.0-85095832423</t>
  </si>
  <si>
    <t>Huang Y.-Y.; Chen T.-R.; Lai K.P.; Kuo C.-Y.; Ho M.-J.; Hsieh H.J.; Hsin Y.-C.; Chen C.A.</t>
  </si>
  <si>
    <t>Huang, Ya-Yi (57206436991); Chen, Ting-Ru (57868615300); Lai, Kim Phuong (58993382800); Kuo, Chao-Yang (37761564800); Ho, Ming-Jay (57184863900); Hsieh, Hernyi Justin (17340625000); Hsin, Yi-Chia (8507619700); Chen, Chaolun A. (35232695600)</t>
  </si>
  <si>
    <t>57206436991; 57868615300; 58993382800; 37761564800; 57184863900; 17340625000; 8507619700; 35232695600</t>
  </si>
  <si>
    <t>Poleward migration of tropical corals inhibited by future trends of seawater temperature and calcium carbonate (CaCO3) saturation</t>
  </si>
  <si>
    <t>10.1016/j.scitotenv.2024.172562</t>
  </si>
  <si>
    <t>https://www.scopus.com/inward/record.uri?eid=2-s2.0-85190784334&amp;doi=10.1016%2fj.scitotenv.2024.172562&amp;partnerID=40&amp;md5=20a8834a38057f7d5ac84b0140322aea</t>
  </si>
  <si>
    <t>2-s2.0-85190784334</t>
  </si>
  <si>
    <t>Hue T.; Chateau O.; Lecellier G.; Kayal M.; Lanos N.; Gossuin H.; Adjeroud M.; Dumas P.</t>
  </si>
  <si>
    <t>Hue, Thomas (57516807700); Chateau, Olivier (9639282300); Lecellier, Gael (6602987589); Kayal, Mohsen (36496942100); Lanos, Noeline (57219530147); Gossuin, Hugues (57217013999); Adjeroud, Mehdi (6701686751); Dumas, Pascal (7103251003)</t>
  </si>
  <si>
    <t>57516807700; 9639282300; 6602987589; 36496942100; 57219530147; 57217013999; 6701686751; 7103251003</t>
  </si>
  <si>
    <t>Temperature affects the reproductive outputs of coral-eating starfish Acanthaster spp. after adult exposure to near-future ocean warming and acidification</t>
  </si>
  <si>
    <t>10.1016/j.marenvres.2020.105164</t>
  </si>
  <si>
    <t>https://www.scopus.com/inward/record.uri?eid=2-s2.0-85093668546&amp;doi=10.1016%2fj.marenvres.2020.105164&amp;partnerID=40&amp;md5=12017f24ee642b7b33d1add0fb86c836</t>
  </si>
  <si>
    <t>2-s2.0-85093668546</t>
  </si>
  <si>
    <t>Hue T.; Chateau O.; Lecellier G.; Marin C.; Coulombier N.; Le Dean L.; Gossuin H.; Adjeroud M.; Dumas P.</t>
  </si>
  <si>
    <t>Hue, Thomas (57516807700); Chateau, Olivier (9639282300); Lecellier, Gael (6602987589); Marin, Claire (57396376300); Coulombier, Noemie (56584475800); Le Dean, Loïc (16682773600); Gossuin, Hugues (57217013999); Adjeroud, Mehdi (6701686751); Dumas, Pascal (7103251003)</t>
  </si>
  <si>
    <t>57516807700; 9639282300; 6602987589; 57396376300; 56584475800; 16682773600; 57217013999; 6701686751; 7103251003</t>
  </si>
  <si>
    <t>Impact of near-future ocean warming and acidification on the larval development of coral-eating starfish Acanthaster cf. solaris after parental exposure</t>
  </si>
  <si>
    <t>10.1016/j.jembe.2021.151685</t>
  </si>
  <si>
    <t>https://www.scopus.com/inward/record.uri?eid=2-s2.0-85122231775&amp;doi=10.1016%2fj.jembe.2021.151685&amp;partnerID=40&amp;md5=5b96f88235481ab00714cfc6dd015b49</t>
  </si>
  <si>
    <t>2-s2.0-85122231775</t>
  </si>
  <si>
    <t>Huffmyer A.S.; Drury C.; Majerová E.; Lemus J.D.; Gates R.D.</t>
  </si>
  <si>
    <t>Huffmyer, Ariana S. (57215852644); Drury, Crawford (36598092300); Majerová, Eva (57845381600); Lemus, Judith D. (56049317600); Gates, Ruth D. (7102178009)</t>
  </si>
  <si>
    <t>57215852644; 36598092300; 57845381600; 56049317600; 7102178009</t>
  </si>
  <si>
    <t>Tissue fusion and enhanced genotypic diversity support the survival of Pocillopora acuta coral recruits under thermal stress</t>
  </si>
  <si>
    <t>10.1007/s00338-021-02074-1</t>
  </si>
  <si>
    <t>https://www.scopus.com/inward/record.uri?eid=2-s2.0-85101225118&amp;doi=10.1007%2fs00338-021-02074-1&amp;partnerID=40&amp;md5=65314c307b12007fbdca34284dd11495</t>
  </si>
  <si>
    <t>2-s2.0-85101225118</t>
  </si>
  <si>
    <t>Qualitatively, citing other papers under "Lessons from ancient coral reefs"</t>
  </si>
  <si>
    <t>Hughes D.J.; Alderdice R.; Cooney C.; Kühl M.; Pernice M.; Voolstra C.R.; Suggett D.J.</t>
  </si>
  <si>
    <t>Hughes, David J. (57225987009); Alderdice, Rachel (57216339703); Cooney, Christopher (57216352882); Kühl, Michael (7103086849); Pernice, Mathieu (55879567600); Voolstra, Christian R. (25224158700); Suggett, David J. (6506336560)</t>
  </si>
  <si>
    <t>57225987009; 57216339703; 57216352882; 7103086849; 55879567600; 25224158700; 6506336560</t>
  </si>
  <si>
    <t>Coral reef survival under accelerating ocean deoxygenation</t>
  </si>
  <si>
    <t>10.1038/s41558-020-0737-9</t>
  </si>
  <si>
    <t>https://www.scopus.com/inward/record.uri?eid=2-s2.0-85083256098&amp;doi=10.1038%2fs41558-020-0737-9&amp;partnerID=40&amp;md5=29d287e1c5268a1044628957dfc4dc77</t>
  </si>
  <si>
    <t>2-s2.0-85083256098</t>
  </si>
  <si>
    <t>Hughes D.J.; Alexander J.; Cobbs G.; Kühl M.; Cooney C.; Pernice M.; Varkey D.; Voolstra C.R.; Suggett D.J.</t>
  </si>
  <si>
    <t>Hughes, David J. (57225987009); Alexander, James (7404459794); Cobbs, Gary (6603638184); Kühl, Michael (7103086849); Cooney, Chris (57216352882); Pernice, Mathieu (55879567600); Varkey, Deepa (55857298200); Voolstra, Christian R. (25224158700); Suggett, David J. (6506336560)</t>
  </si>
  <si>
    <t>57225987009; 7404459794; 6603638184; 7103086849; 57216352882; 55879567600; 55857298200; 25224158700; 6506336560</t>
  </si>
  <si>
    <t>Widespread oxyregulation in tropical corals under hypoxia</t>
  </si>
  <si>
    <t>10.1016/j.marpolbul.2022.113722</t>
  </si>
  <si>
    <t>https://www.scopus.com/inward/record.uri?eid=2-s2.0-85129777794&amp;doi=10.1016%2fj.marpolbul.2022.113722&amp;partnerID=40&amp;md5=c364d018ea5c55769edfbc0e23130242</t>
  </si>
  <si>
    <t>2-s2.0-85129777794</t>
  </si>
  <si>
    <t>Hulver A.M.; Carbonne C.; Teixidó N.; Comeau S.; Kemp D.W.; Keister E.F.; Gattuso J.-P.; Grottoli A.G.</t>
  </si>
  <si>
    <t>Hulver, Ann Marie (57216397311); Carbonne, Chloé (57296615200); Teixidó, Nuria (11839568800); Comeau, Steeve (35811982200); Kemp, Dustin W. (12140811800); Keister, Elise F. (57202275670); Gattuso, Jean-Pierre (7005742064); Grottoli, Andréa G. (6603275172)</t>
  </si>
  <si>
    <t>57216397311; 57296615200; 11839568800; 35811982200; 12140811800; 57202275670; 7005742064; 6603275172</t>
  </si>
  <si>
    <t>Elevated heterotrophic capacity as a strategy for Mediterranean corals to cope with low pH at CO2 vents</t>
  </si>
  <si>
    <t>e0306725</t>
  </si>
  <si>
    <t>10.1371/journal.pone.0306725</t>
  </si>
  <si>
    <t>https://www.scopus.com/inward/record.uri?eid=2-s2.0-85199857755&amp;doi=10.1371%2fjournal.pone.0306725&amp;partnerID=40&amp;md5=31d50bc7a6561cee1dacc4ea9425d35b</t>
  </si>
  <si>
    <t>2-s2.0-85199857755</t>
  </si>
  <si>
    <t>Humanes A.; Beauchamp E.A.; Bythell J.C.; Carl M.K.; Craggs J.R.; Edwards A.J.; Golbuu Y.; Lachs L.; Martinez H.M.; Palmowski P.; Paysinger F.; Randle J.L.; van der Steeg E.; Sweet M.; Treumann A.; Guest J.R.</t>
  </si>
  <si>
    <t>Humanes, Adriana (37018237600); Beauchamp, Elizabeth A. (57224481517); Bythell, John C. (6602154679); Carl, Mitch K. (24178541700); Craggs, Jamie R. (56572425700); Edwards, Alasdair J. (7403547640); Golbuu, Yimnang (16068398300); Lachs, Liam (57195404555); Martinez, Helios M. (57224464435); Palmowski, Pawel (36714048300); Paysinger, Faith (57224475657); Randle, Janna L. (57216980245); van der Steeg, Eveline (57224476638); Sweet, Michael (36538145300); Treumann, Achim (6602591824); Guest, James R. (23479801300)</t>
  </si>
  <si>
    <t>37018237600; 57224481517; 6602154679; 24178541700; 56572425700; 7403547640; 16068398300; 57195404555; 57224464435; 36714048300; 57224475657; 57216980245; 57224476638; 36538145300; 6602591824; 23479801300</t>
  </si>
  <si>
    <t>An Experimental Framework for Selectively Breeding Corals for Assisted Evolution</t>
  </si>
  <si>
    <t>10.3389/fmars.2021.669995</t>
  </si>
  <si>
    <t>https://www.scopus.com/inward/record.uri?eid=2-s2.0-85107626543&amp;doi=10.3389%2ffmars.2021.669995&amp;partnerID=40&amp;md5=bfd769d90a45ab8fe140f4257be23e9e</t>
  </si>
  <si>
    <t>2-s2.0-85107626543</t>
  </si>
  <si>
    <t>Bleaching and mortality only</t>
  </si>
  <si>
    <t>Humanes A.; Lachs L.; Beauchamp E.A.; Bythell J.C.; Edwards A.J.; Golbuu Y.; Martinez H.M.; Palmowski P.; Treumann A.; Van Der Steeg E.; Van Hooidonk R.; Guest J.R.</t>
  </si>
  <si>
    <t>Humanes, Adriana (37018237600); Lachs, Liam (57195404555); Beauchamp, Elizabeth A. (57224481517); Bythell, John C. (6602154679); Edwards, Alasdair J. (7403547640); Golbuu, Yimnang (16068398300); Martinez, Helios M. (57224464435); Palmowski, Paweł (36714048300); Treumann, Achim (6602591824); Van Der Steeg, Eveline (57224476638); Van Hooidonk, Ruben (26535282100); Guest, James R. (23479801300)</t>
  </si>
  <si>
    <t>37018237600; 57195404555; 57224481517; 6602154679; 7403547640; 16068398300; 57224464435; 36714048300; 6602591824; 57224476638; 26535282100; 23479801300</t>
  </si>
  <si>
    <t>Within-population variability in coral heat tolerance indicates climate adaptation potential</t>
  </si>
  <si>
    <t>10.1098/rspb.2022.0872</t>
  </si>
  <si>
    <t>https://www.scopus.com/inward/record.uri?eid=2-s2.0-85136932489&amp;doi=10.1098%2frspb.2022.0872&amp;partnerID=40&amp;md5=43be771b415b774cbc76cab615dc9ae6</t>
  </si>
  <si>
    <t>2-s2.0-85136932489</t>
  </si>
  <si>
    <t>Humphreys A.F.; Halfar J.; Ingle J.C.; Manzello D.; Reymond C.E.; Westphal H.; Riegl B.</t>
  </si>
  <si>
    <t>Humphreys, Alexander F. (56605926900); Halfar, Jochen (6602890419); Ingle, James C. (7102770430); Manzello, Derek (6506822604); Reymond, Claire E. (48361827600); Westphal, Hildegard (55802308600); Riegl, Bernhard (7003294093)</t>
  </si>
  <si>
    <t>56605926900; 6602890419; 7102770430; 6506822604; 48361827600; 55802308600; 7003294093</t>
  </si>
  <si>
    <t>Shallow-water benthic foraminifera of the galapagos archipelago: Ecologically sensitive carbonate producers in an atypical tropical oceanographic setting</t>
  </si>
  <si>
    <t>Journal of Foraminiferal Research</t>
  </si>
  <si>
    <t>https://www.scopus.com/inward/record.uri?eid=2-s2.0-85061603194&amp;partnerID=40&amp;md5=4b708fdc57a415b83879bcd015240c6e</t>
  </si>
  <si>
    <t>2-s2.0-85061603194</t>
  </si>
  <si>
    <t>Illing B.; Rummer J.L.</t>
  </si>
  <si>
    <t>Illing, Björn (57023828900); Rummer, Jodie L. (13411279300)</t>
  </si>
  <si>
    <t>57023828900; 13411279300</t>
  </si>
  <si>
    <t>Physiology can contribute to better understanding, management, and conservation of coral reef fishes</t>
  </si>
  <si>
    <t>10.1093/conphys/cox005</t>
  </si>
  <si>
    <t>https://www.scopus.com/inward/record.uri?eid=2-s2.0-85017261418&amp;doi=10.1093%2fconphys%2fcox005&amp;partnerID=40&amp;md5=b6243619924721ce837118423877e872</t>
  </si>
  <si>
    <t>2-s2.0-85017261418</t>
  </si>
  <si>
    <t>Imamura K.; Takano K.T.; Kumagai N.H.; Yoshida Y.; Yamano H.; Fujii M.; Nakashizuka T.; Managi S.</t>
  </si>
  <si>
    <t>Imamura, Kohei (57188741288); Takano, Kohei Takenaka (54925881900); Kumagai, Naoki H. (56374687600); Yoshida, Yumi (57196053887); Yamano, Hiroya (7005880340); Fujii, Masahiko (57201620796); Nakashizuka, Tohru (7005616902); Managi, Shunsuke (13609873900)</t>
  </si>
  <si>
    <t>57188741288; 54925881900; 56374687600; 57196053887; 7005880340; 57201620796; 7005616902; 13609873900</t>
  </si>
  <si>
    <t>Valuation of coral reefs in Japan: Willingness to pay for conservation and the effect of information</t>
  </si>
  <si>
    <t>Ecosystem Services</t>
  </si>
  <si>
    <t>10.1016/j.ecoser.2020.101166</t>
  </si>
  <si>
    <t>https://www.scopus.com/inward/record.uri?eid=2-s2.0-85090592591&amp;doi=10.1016%2fj.ecoser.2020.101166&amp;partnerID=40&amp;md5=20150e77de741f8f068a31b9549a60f6</t>
  </si>
  <si>
    <t>2-s2.0-85090592591</t>
  </si>
  <si>
    <t>Inagaki K.Y.; Longo G.O.</t>
  </si>
  <si>
    <t>Inagaki, Kelly Yumi (57211678373); Longo, Guilherme Ortigara (54979475700)</t>
  </si>
  <si>
    <t>57211678373; 54979475700</t>
  </si>
  <si>
    <t>Revisiting 20 years of coral–algal interactions: global patterns and knowledge gaps</t>
  </si>
  <si>
    <t>10.1007/s00338-024-02513-9</t>
  </si>
  <si>
    <t>https://www.scopus.com/inward/record.uri?eid=2-s2.0-85196913464&amp;doi=10.1007%2fs00338-024-02513-9&amp;partnerID=40&amp;md5=230225b053ad58340c7aaeaab34b3d84</t>
  </si>
  <si>
    <t>2-s2.0-85196913464</t>
  </si>
  <si>
    <t>Innis T.; Allen-Waller L.; Brown K.T.; Sparagon W.; Carlson C.; Kruse E.; Huffmyer A.S.; Nelson C.E.; Putnam H.M.; Barott K.L.</t>
  </si>
  <si>
    <t>Innis, Teegan (57200646696); Allen-Waller, Luella (57222961956); Brown, Kristen T. (57190889700); Sparagon, Wesley (57205184387); Carlson, Christopher (57222965528); Kruse, Elisa (57190396642); Huffmyer, Ariana S. (57215852644); Nelson, Craig E. (35318480600); Putnam, Hollie M. (25621868600); Barott, Katie L. (25921654400)</t>
  </si>
  <si>
    <t>57200646696; 57222961956; 57190889700; 57205184387; 57222965528; 57190396642; 57215852644; 35318480600; 25621868600; 25921654400</t>
  </si>
  <si>
    <t>Marine heatwaves depress metabolic activity and impair cellular acid–base homeostasis in reef-building corals regardless of bleaching susceptibility</t>
  </si>
  <si>
    <t>10.1111/gcb.15622</t>
  </si>
  <si>
    <t>https://www.scopus.com/inward/record.uri?eid=2-s2.0-85104248468&amp;doi=10.1111%2fgcb.15622&amp;partnerID=40&amp;md5=6b84b8740f8df15e3591d7e2e017df5d</t>
  </si>
  <si>
    <t>2-s2.0-85104248468</t>
  </si>
  <si>
    <t>Ip J.C.-H.; Zhang Y.; Xie J.Y.; Yeung Y.H.; Qiu J.-W.</t>
  </si>
  <si>
    <t>Ip, Jack Chi-Ho (56060767000); Zhang, Yanjie (56695448800); Xie, James Y. (56333679000); Yeung, Yip Hung (57208885254); Qiu, Jian-Wen (7403309861)</t>
  </si>
  <si>
    <t>56060767000; 56695448800; 56333679000; 57208885254; 7403309861</t>
  </si>
  <si>
    <t>Stable Symbiodiniaceae composition in three coral species during the 2017 natural bleaching event in subtropical Hong Kong</t>
  </si>
  <si>
    <t>10.1016/j.marpolbul.2022.114224</t>
  </si>
  <si>
    <t>https://www.scopus.com/inward/record.uri?eid=2-s2.0-85139723949&amp;doi=10.1016%2fj.marpolbul.2022.114224&amp;partnerID=40&amp;md5=c07f77c8411aef9d35d124f62c9fba4c</t>
  </si>
  <si>
    <t>2-s2.0-85139723949</t>
  </si>
  <si>
    <t>Comparative transcriptomics of two coral holobionts collected during the 2017 El Niño heat wave reveal differential stress response mechanisms</t>
  </si>
  <si>
    <t>10.1016/j.marpolbul.2022.114017</t>
  </si>
  <si>
    <t>https://www.scopus.com/inward/record.uri?eid=2-s2.0-85136538958&amp;doi=10.1016%2fj.marpolbul.2022.114017&amp;partnerID=40&amp;md5=ccf186ecd7378297d86d23eee5e58827</t>
  </si>
  <si>
    <t>2-s2.0-85136538958</t>
  </si>
  <si>
    <t>Isa V.; Seveso D.; Diamante L.; Montalbetti E.; Montano S.; Gobbato J.; Lavorano S.; Galli P.; Louis Y.D.</t>
  </si>
  <si>
    <t>Isa, Valerio (57352177500); Seveso, Davide (36247843900); Diamante, Luca (58872817000); Montalbetti, Enrico (57202038408); Montano, Simone (36247389900); Gobbato, Jacopo (57876563900); Lavorano, Silvia (37124517800); Galli, Paolo (7006002437); Louis, Yohan Didier (57060320900)</t>
  </si>
  <si>
    <t>57352177500; 36247843900; 58872817000; 57202038408; 36247389900; 57876563900; 37124517800; 7006002437; 57060320900</t>
  </si>
  <si>
    <t>Physical and cellular impact of environmentally relevant microplastic exposure on thermally challenged Pocillopora damicornis (Cnidaria, Scleractinia)</t>
  </si>
  <si>
    <t>10.1016/j.scitotenv.2024.170651</t>
  </si>
  <si>
    <t>https://www.scopus.com/inward/record.uri?eid=2-s2.0-85184519170&amp;doi=10.1016%2fj.scitotenv.2024.170651&amp;partnerID=40&amp;md5=c5fea7b7d0c8353281b6ed8989d4dc7b</t>
  </si>
  <si>
    <t>2-s2.0-85184519170</t>
  </si>
  <si>
    <t>Isaak A.L.; Ho M.; Dhillon M.S.; Johnson M.D.; Westphal H.; Doo S.S.</t>
  </si>
  <si>
    <t>Isaak, Ashtyn L. (59163175700); Ho, Maureen (59269498300); Dhillon, Max S. (59162946800); Johnson, Maggie D. (56134867400); Westphal, Hildegard (55802308600); Doo, Steve S. (55234927400)</t>
  </si>
  <si>
    <t>59163175700; 59269498300; 59162946800; 56134867400; 55802308600; 55234927400</t>
  </si>
  <si>
    <t>Macroalgal presence decreases coral calcification rates more than ocean acidification</t>
  </si>
  <si>
    <t>10.1007/s00338-024-02515-7</t>
  </si>
  <si>
    <t>https://www.scopus.com/inward/record.uri?eid=2-s2.0-85195371449&amp;doi=10.1007%2fs00338-024-02515-7&amp;partnerID=40&amp;md5=0ff5f8b99b458e1b4047577770edef4a</t>
  </si>
  <si>
    <t>2-s2.0-85195371449</t>
  </si>
  <si>
    <t>Isah R.R.; Enochs I.C.; San Diego-McGlone M.L.</t>
  </si>
  <si>
    <t>Isah, Raffi R. (57577273100); Enochs, Ian C. (23469233000); San Diego-McGlone, Maria Lourdes (59157780300)</t>
  </si>
  <si>
    <t>57577273100; 23469233000; 59157780300</t>
  </si>
  <si>
    <t>Sea surface carbonate dynamics at reefs of Bolinao, Philippines: Seasonal variation and fish mariculture-induced forcing</t>
  </si>
  <si>
    <t>10.3389/fmars.2022.858853</t>
  </si>
  <si>
    <t>https://www.scopus.com/inward/record.uri?eid=2-s2.0-85142644556&amp;doi=10.3389%2ffmars.2022.858853&amp;partnerID=40&amp;md5=f1cb20554a7bce3f10b4194a9c7f2e4d</t>
  </si>
  <si>
    <t>2-s2.0-85142644556</t>
  </si>
  <si>
    <t>Anthropogenic chemicals!</t>
  </si>
  <si>
    <t>Ishibashi H.; Takeuchi I.</t>
  </si>
  <si>
    <t>Ishibashi, Hiroshi (34570461600); Takeuchi, Ichiro (57211309840)</t>
  </si>
  <si>
    <t>34570461600; 57211309840</t>
  </si>
  <si>
    <t>Effects of Anthropogenic Chemicals on Hermatypic Corals with Special Reference to Gene Expression</t>
  </si>
  <si>
    <t>10.1007/978-3-031-27560-9_9</t>
  </si>
  <si>
    <t>https://www.scopus.com/inward/record.uri?eid=2-s2.0-85189052839&amp;doi=10.1007%2f978-3-031-27560-9_9&amp;partnerID=40&amp;md5=d7f33adcaedc553dedbd2f1bdf5d7dba</t>
  </si>
  <si>
    <t>2-s2.0-85189052839</t>
  </si>
  <si>
    <t>Izumi C.; Al-Thani J.A.; Yigiterhan O.; Al-Ansari E.M.A.S.; Vethamony P.; Sorino C.F.; Anderson D.B.; Murray J.W.</t>
  </si>
  <si>
    <t>Izumi, Connor (57971288700); Al-Thani, Jassem A. (57700890900); Yigiterhan, Oguz (24503873200); Al-Ansari, Ebrahim Mohd A.S. (56578335000); Vethamony, Ponnumony (6604018181); Sorino, Caesar Flonasca (57214654132); Anderson, Daniel B. (57972104200); Murray, James W. (7404761489)</t>
  </si>
  <si>
    <t>57971288700; 57700890900; 24503873200; 56578335000; 6604018181; 57214654132; 57972104200; 7404761489</t>
  </si>
  <si>
    <t>Excess pCO2 and carbonate system geochemistry in surface seawater of the exclusive economic zone of Qatar (Arabian Gulf)</t>
  </si>
  <si>
    <t>10.1016/j.marchem.2022.104185</t>
  </si>
  <si>
    <t>https://www.scopus.com/inward/record.uri?eid=2-s2.0-85142211987&amp;doi=10.1016%2fj.marchem.2022.104185&amp;partnerID=40&amp;md5=c2c9e82fdc9407aaae79d71adcd24d78</t>
  </si>
  <si>
    <t>2-s2.0-85142211987</t>
  </si>
  <si>
    <t>Jackson R.; Gabric A.</t>
  </si>
  <si>
    <t>Jackson, Rebecca (57203916922); Gabric, Albert (7003279098)</t>
  </si>
  <si>
    <t>57203916922; 7003279098</t>
  </si>
  <si>
    <t>Climate Change Impacts on the Marine Cycling of Biogenic Sulfur: A Review</t>
  </si>
  <si>
    <t>10.3390/microorganisms10081581</t>
  </si>
  <si>
    <t>https://www.scopus.com/inward/record.uri?eid=2-s2.0-85137359572&amp;doi=10.3390%2fmicroorganisms10081581&amp;partnerID=40&amp;md5=b71b8570c159c40a2a1c42f07872f646</t>
  </si>
  <si>
    <t>2-s2.0-85137359572</t>
  </si>
  <si>
    <t>Jackson R.; Gabric A.; Cropp R.</t>
  </si>
  <si>
    <t>Jackson, Rebecca (57203916922); Gabric, Albert (7003279098); Cropp, Roger (55739684700)</t>
  </si>
  <si>
    <t>57203916922; 7003279098; 55739684700</t>
  </si>
  <si>
    <t>Effects of ocean warming and coral bleaching on aerosol emissions in the Great Barrier Reef, Australia</t>
  </si>
  <si>
    <t>10.1038/s41598-018-32470-7</t>
  </si>
  <si>
    <t>https://www.scopus.com/inward/record.uri?eid=2-s2.0-85053512818&amp;doi=10.1038%2fs41598-018-32470-7&amp;partnerID=40&amp;md5=a5c31fa591d36ab186292a202ba870b3</t>
  </si>
  <si>
    <t>2-s2.0-85053512818</t>
  </si>
  <si>
    <t>Jackson R.L.; Gabric A.J.; Cropp R.; Woodhouse M.T.</t>
  </si>
  <si>
    <t>Jackson, Rebecca L. (57203916922); Gabric, Albert J. (7003279098); Cropp, Roger (55739684700); Woodhouse, Matthew T. (24463029300)</t>
  </si>
  <si>
    <t>57203916922; 7003279098; 55739684700; 24463029300</t>
  </si>
  <si>
    <t>Dimethylsulfide (DMS), marine biogenic aerosols and the ecophysiology of coral reefs</t>
  </si>
  <si>
    <t>10.5194/bg-17-2181-2020</t>
  </si>
  <si>
    <t>https://www.scopus.com/inward/record.uri?eid=2-s2.0-85083880232&amp;doi=10.5194%2fbg-17-2181-2020&amp;partnerID=40&amp;md5=4fbe88e98ff1b9158ce291f723f90e6f</t>
  </si>
  <si>
    <t>2-s2.0-85083880232</t>
  </si>
  <si>
    <t>Jackson R.L.; Gabric A.J.; Woodhouse M.T.; Swan H.B.; Jones G.B.; Cropp R.; Deschaseaux E.S.M.</t>
  </si>
  <si>
    <t>Jackson, R.L. (57203916922); Gabric, A.J. (7003279098); Woodhouse, M.T. (24463029300); Swan, H.B. (7102358267); Jones, G.B. (55715899800); Cropp, R. (55739684700); Deschaseaux, E.S.M. (35274839300)</t>
  </si>
  <si>
    <t>57203916922; 7003279098; 24463029300; 7102358267; 55715899800; 55739684700; 35274839300</t>
  </si>
  <si>
    <t>Coral Reef Emissions of Atmospheric Dimethylsulfide and the Influence on Marine Aerosols in the Southern Great Barrier Reef, Australia</t>
  </si>
  <si>
    <t>Journal of Geophysical Research: Atmospheres</t>
  </si>
  <si>
    <t>e2019JD031837</t>
  </si>
  <si>
    <t>10.1029/2019JD031837</t>
  </si>
  <si>
    <t>https://www.scopus.com/inward/record.uri?eid=2-s2.0-85083390789&amp;doi=10.1029%2f2019JD031837&amp;partnerID=40&amp;md5=6e82beb070b5799ce14687f616d8639c</t>
  </si>
  <si>
    <t>2-s2.0-85083390789</t>
  </si>
  <si>
    <t>Jackson R.L.; Woodhouse M.T.; Gabric A.J.; Cropp R.A.</t>
  </si>
  <si>
    <t>Jackson, Rebecca L. (57203916922); Woodhouse, Matthew T. (24463029300); Gabric, Albert J. (7003279098); Cropp, Roger A. (55739684700)</t>
  </si>
  <si>
    <t>57203916922; 24463029300; 7003279098; 55739684700</t>
  </si>
  <si>
    <t>CMIP6 projections of ocean warming and the impact on dimethylsulfide emissions from the Great Barrier Reef, Australia</t>
  </si>
  <si>
    <t>10.3389/fmars.2022.910420</t>
  </si>
  <si>
    <t>https://www.scopus.com/inward/record.uri?eid=2-s2.0-85139863241&amp;doi=10.3389%2ffmars.2022.910420&amp;partnerID=40&amp;md5=3638e45c0ef6d9ed99c7abc17cbd0ca8</t>
  </si>
  <si>
    <t>2-s2.0-85139863241</t>
  </si>
  <si>
    <t>Jacox M.G.; Alexander M.A.; Bograd S.J.; Scott J.D.</t>
  </si>
  <si>
    <t>Jacox, Michael G. (57198365414); Alexander, Michael A. (7402333910); Bograd, Steven J. (7004468506); Scott, James D. (55477039800)</t>
  </si>
  <si>
    <t>57198365414; 7402333910; 7004468506; 55477039800</t>
  </si>
  <si>
    <t>Thermal displacement by marine heatwaves</t>
  </si>
  <si>
    <t>10.1038/s41586-020-2534-z</t>
  </si>
  <si>
    <t>https://www.scopus.com/inward/record.uri?eid=2-s2.0-85088917430&amp;doi=10.1038%2fs41586-020-2534-z&amp;partnerID=40&amp;md5=d994f11072162771a00fe9d0a4114988</t>
  </si>
  <si>
    <t>2-s2.0-85088917430</t>
  </si>
  <si>
    <t>Photosynthesis and respiration only</t>
  </si>
  <si>
    <t>Jacquemont J.; Houlbrèque F.; Tanvet C.; Rodolfo-Metalpa R.</t>
  </si>
  <si>
    <t>Jacquemont, Juliette (57712941400); Houlbrèque, Fanny (14050226700); Tanvet, Clément (57713559900); Rodolfo-Metalpa, Riccardo (11940588800)</t>
  </si>
  <si>
    <t>57712941400; 14050226700; 57713559900; 11940588800</t>
  </si>
  <si>
    <t>Long-term exposure to an extreme environment induces species-specific responses in corals’ photosynthesis and respiration rates</t>
  </si>
  <si>
    <t>10.1007/s00227-022-04063-6</t>
  </si>
  <si>
    <t>https://www.scopus.com/inward/record.uri?eid=2-s2.0-85130775506&amp;doi=10.1007%2fs00227-022-04063-6&amp;partnerID=40&amp;md5=2279c235e5244e7743323734e800568a</t>
  </si>
  <si>
    <t>2-s2.0-85130775506</t>
  </si>
  <si>
    <t>Jagers S.C.; Matti S.; Crépin A.-S.; Langlet D.; Havenhand J.N.; Troell M.; Filipsson H.L.; Galaz V.R.; Anderson L.G.</t>
  </si>
  <si>
    <t>Jagers, Sverker C. (7801631686); Matti, Simon (14043504100); Crépin, Anne-Sophie (55882898900); Langlet, David (6508267234); Havenhand, Jonathan N. (6603945786); Troell, Max (6701524165); Filipsson, Helena L. (6602343175); Galaz, Victor R. (9739507600); Anderson, Leif G. (7403740894)</t>
  </si>
  <si>
    <t>7801631686; 14043504100; 55882898900; 6508267234; 6603945786; 6701524165; 6602343175; 9739507600; 7403740894</t>
  </si>
  <si>
    <t>Societal causes of, and responses to, ocean acidification</t>
  </si>
  <si>
    <t>Ambio</t>
  </si>
  <si>
    <t>10.1007/s13280-018-1103-2</t>
  </si>
  <si>
    <t>https://www.scopus.com/inward/record.uri?eid=2-s2.0-85056730305&amp;doi=10.1007%2fs13280-018-1103-2&amp;partnerID=40&amp;md5=314dfd34048929e32933ba5006db3df4</t>
  </si>
  <si>
    <t>2-s2.0-85056730305</t>
  </si>
  <si>
    <t>Jain S.S.; Afiq-Rosli L.; Feldman B.; Kunning I.; Levy O.; Mana R.R.; Wainwright B.J.; Huang D.</t>
  </si>
  <si>
    <t>Jain, Sudhanshi S. (57213028550); Afiq-Rosli, Lutfi (56964511900); Feldman, Bar (57197825634); Kunning, Ismael (57396454300); Levy, Oren (57203050493); Mana, Ralph R. (56632618600); Wainwright, Benjamin J. (55413103600); Huang, Danwei (16024502400)</t>
  </si>
  <si>
    <t>57213028550; 56964511900; 57197825634; 57396454300; 57203050493; 56632618600; 55413103600; 16024502400</t>
  </si>
  <si>
    <t>Endosymbiont Communities in Pachyseris speciosa Highlight Geographical and Methodological Variations</t>
  </si>
  <si>
    <t>10.3389/fmars.2021.759744</t>
  </si>
  <si>
    <t>https://www.scopus.com/inward/record.uri?eid=2-s2.0-85122251280&amp;doi=10.3389%2ffmars.2021.759744&amp;partnerID=40&amp;md5=a7b44a36820351af1b64e13a383d004f</t>
  </si>
  <si>
    <t>2-s2.0-85122251280</t>
  </si>
  <si>
    <t>James R.K.; Keyzer L.M.; van de Velde S.J.; Herman P.M.J.; van Katwijk M.M.; Bouma T.J.</t>
  </si>
  <si>
    <t>James, R.K. (57198191370); Keyzer, L.M. (57219384624); van de Velde, S.J. (56089538300); Herman, P.M.J. (7201563427); van Katwijk, M.M. (6602915855); Bouma, T.J. (7004623576)</t>
  </si>
  <si>
    <t>57198191370; 57219384624; 56089538300; 7201563427; 6602915855; 7004623576</t>
  </si>
  <si>
    <t>Climate change mitigation by coral reefs and seagrass beds at risk: How global change compromises coastal ecosystem services</t>
  </si>
  <si>
    <t>10.1016/j.scitotenv.2022.159576</t>
  </si>
  <si>
    <t>https://www.scopus.com/inward/record.uri?eid=2-s2.0-85140487064&amp;doi=10.1016%2fj.scitotenv.2022.159576&amp;partnerID=40&amp;md5=0aeae69b7e75bf94cc6c979b68ca107e</t>
  </si>
  <si>
    <t>2-s2.0-85140487064</t>
  </si>
  <si>
    <t>Jamil S.; Rahman M.; Haider A.</t>
  </si>
  <si>
    <t>Jamil, Sonain (57216845067); Rahman, Muhibur (57195929161); Haider, Amir (57200661550)</t>
  </si>
  <si>
    <t>57216845067; 57195929161; 57200661550</t>
  </si>
  <si>
    <t>Bag of features (Bof) based deep learning framework for bleached corals detection</t>
  </si>
  <si>
    <t>Big Data and Cognitive Computing</t>
  </si>
  <si>
    <t>10.3390/bdcc5040053</t>
  </si>
  <si>
    <t>https://www.scopus.com/inward/record.uri?eid=2-s2.0-85117295898&amp;doi=10.3390%2fbdcc5040053&amp;partnerID=40&amp;md5=f8fb4b2d6d04ba679854e2bc623c631a</t>
  </si>
  <si>
    <t>2-s2.0-85117295898</t>
  </si>
  <si>
    <t>Jan S.A.; Shinwari Z.K.; Habib N.; Abdullah; Ali S.; Afridi M.S.; Khan M.</t>
  </si>
  <si>
    <t>Jan, Sohail Ahmad (56089893600); Shinwari, Zabta Khan (6602100258); Habib, Neeli (57162606900); Abdullah (57395951700); Ali, Sher (57194658273); Afridi, Muhammad Siddique (55789361800); Khan, Muddasir (57908921900)</t>
  </si>
  <si>
    <t>56089893600; 6602100258; 57162606900; 57395951700; 57194658273; 55789361800; 57908921900</t>
  </si>
  <si>
    <t>Impact of Climate Change on Marine Biodiversity: Current Challenges and Future Perspectives</t>
  </si>
  <si>
    <t>Proceedings of the Pakistan Academy of Sciences: Part B</t>
  </si>
  <si>
    <t>10.53560/PPASB(60-1)768</t>
  </si>
  <si>
    <t>https://www.scopus.com/inward/record.uri?eid=2-s2.0-85150210243&amp;doi=10.53560%2fPPASB%2860-1%29768&amp;partnerID=40&amp;md5=766d221fed7bfaa48b9ef3674c596a6b</t>
  </si>
  <si>
    <t>2-s2.0-85150210243</t>
  </si>
  <si>
    <t>Januar H.I.; Zamani N.P.; Soedarma D.; Chasanah E.; Wright A.D.</t>
  </si>
  <si>
    <t>Januar, Hedi I. (36238821400); Zamani, Neviaty P. (55991633900); Soedarma, Dedi (57193902915); Chasanah, Ekowati (25931488000); Wright, Anthony D. (7403738143)</t>
  </si>
  <si>
    <t>36238821400; 55991633900; 57193902915; 25931488000; 7403738143</t>
  </si>
  <si>
    <t>Tropical coral reef coral patterns in Indonesian shallow water areas close to underwater volcanic vents at Minahasa Seashore, and Mahengetang and Gunung Api Islands</t>
  </si>
  <si>
    <t>e12415</t>
  </si>
  <si>
    <t>10.1111/maec.12415</t>
  </si>
  <si>
    <t>https://www.scopus.com/inward/record.uri?eid=2-s2.0-85017451324&amp;doi=10.1111%2fmaec.12415&amp;partnerID=40&amp;md5=7ae28701a0297b0802ba8e0b71ece53c</t>
  </si>
  <si>
    <t>2-s2.0-85017451324</t>
  </si>
  <si>
    <t>Jaroensutasinee K.; Somchuea S.; Jaroensutasinee M.</t>
  </si>
  <si>
    <t>Jaroensutasinee, Krisanadej (6506330201); Somchuea, Sirirat (57219842484); Jaroensutasinee, Mullica (55884954800)</t>
  </si>
  <si>
    <t>6506330201; 57219842484; 55884954800</t>
  </si>
  <si>
    <t>Coral and reef fish community recovery following the 2010 extreme ocean warming event (mass bleaching event) at Thailand</t>
  </si>
  <si>
    <t>Journal of Animal Behaviour and Biometeorology</t>
  </si>
  <si>
    <t>10.31893/JABB.21004</t>
  </si>
  <si>
    <t>https://www.scopus.com/inward/record.uri?eid=2-s2.0-85095713952&amp;doi=10.31893%2fJABB.21004&amp;partnerID=40&amp;md5=de2560a62517eefc926bb3d60b28a2d0</t>
  </si>
  <si>
    <t>2-s2.0-85095713952</t>
  </si>
  <si>
    <t>Jemat A.; Sameon S.S.; Ghapar A.A.; Ramachandran T.; Nazeri S.</t>
  </si>
  <si>
    <t>Jemat, Afida (55634167100); Sameon, Sera Syarmila (36683226000); Ghapar, Azimah Abdul (35172922200); Ramachandran, Thirukumaran (58148278800); Nazeri, Surizal (55372569700)</t>
  </si>
  <si>
    <t>55634167100; 36683226000; 35172922200; 58148278800; 55372569700</t>
  </si>
  <si>
    <t>A Reliable Architecture for IoT-based Aquatic Monitoring System of Coral Reef and Algae</t>
  </si>
  <si>
    <t>Journal of Advanced Research in Applied Sciences and Engineering Technology</t>
  </si>
  <si>
    <t>10.37934/araset.29.3.139146</t>
  </si>
  <si>
    <t>https://www.scopus.com/inward/record.uri?eid=2-s2.0-85150430167&amp;doi=10.37934%2faraset.29.3.139146&amp;partnerID=40&amp;md5=d7ae018df88b42a7feabfe5229cdfcd8</t>
  </si>
  <si>
    <t>2-s2.0-85150430167</t>
  </si>
  <si>
    <t>Jiang J.; Lu Y.</t>
  </si>
  <si>
    <t>Jiang, Jiaoyun (54404826700); Lu, Yandu (25628118900)</t>
  </si>
  <si>
    <t>54404826700; 25628118900</t>
  </si>
  <si>
    <t>Metabolite profiling of Breviolum minutum in response to acidification</t>
  </si>
  <si>
    <t>10.1016/j.aquatox.2019.05.017</t>
  </si>
  <si>
    <t>https://www.scopus.com/inward/record.uri?eid=2-s2.0-85067074120&amp;doi=10.1016%2fj.aquatox.2019.05.017&amp;partnerID=40&amp;md5=ee524caf7eba3dcfef079d2bd1236259</t>
  </si>
  <si>
    <t>2-s2.0-85067074120</t>
  </si>
  <si>
    <t>Jiang L.; Guo M.-L.; Zhang F.; Zhang Y.-Y.; Zhou G.-W.; Lei X.-M.; Yuan X.-C.; Sun Y.-F.; Yuan T.; Cai L.; Lian J.-S.; Liu S.; Qian P.-Y.; Huang H.</t>
  </si>
  <si>
    <t>Jiang, Lei (56687936500); Guo, Ming-Lan (48461201500); Zhang, Fang (57196346752); Zhang, Yu-Yang (57911372200); Zhou, Guo-Wei (53985983600); Lei, Xin-Ming (55499085700); Yuan, Xiang-Cheng (23669442900); Sun, You-Fang (57200079328); Yuan, Tao (57199399317); Cai, Lin (55081516500); Lian, Jian-Sheng (7202008240); Liu, Sheng (56122761600); Qian, Pei-Yuan (35240648600); Huang, Hui (56183062800)</t>
  </si>
  <si>
    <t>56687936500; 48461201500; 57196346752; 57911372200; 53985983600; 55499085700; 23669442900; 57200079328; 57199399317; 55081516500; 7202008240; 56122761600; 35240648600; 56183062800</t>
  </si>
  <si>
    <t>Impacts of elevated temperature and pCO2 on the brooded larvae of Pocillopora damicornis from Luhuitou Reef, China: evidence for local acclimatization</t>
  </si>
  <si>
    <t>10.1007/s00338-020-01894-x</t>
  </si>
  <si>
    <t>https://www.scopus.com/inward/record.uri?eid=2-s2.0-85078437106&amp;doi=10.1007%2fs00338-020-01894-x&amp;partnerID=40&amp;md5=893ef1cced5b59ca6a04535806190909</t>
  </si>
  <si>
    <t>2-s2.0-85078437106</t>
  </si>
  <si>
    <t>Jiang L.; Guo Y.-J.; Zhang F.; Zhang Y.-Y.; McCook L.J.; Yuan X.-C.; Lei X.-M.; Zhou G.-W.; Guo M.-L.; Cai L.; Lian J.-S.; Qian P.-Y.; Huang H.</t>
  </si>
  <si>
    <t>Jiang, Lei (56687936500); Guo, Ya-Juan (57192188681); Zhang, Fang (57196346752); Zhang, Yu-Yang (57911372200); McCook, Laurence John (6701840015); Yuan, Xiang-Cheng (23669442900); Lei, Xin-Ming (55499085700); Zhou, Guo-Wei (53985983600); Guo, Ming-Lan (48461201500); Cai, Lin (55081516500); Lian, Jian-Sheng (7202008240); Qian, Pei-Yuan (35240648600); Huang, Hui (56183062800)</t>
  </si>
  <si>
    <t>56687936500; 57192188681; 57196346752; 57911372200; 6701840015; 23669442900; 55499085700; 53985983600; 48461201500; 55081516500; 7202008240; 35240648600; 56183062800</t>
  </si>
  <si>
    <t>Diurnally fluctuating pCO2 modifies the physiological responses of coral recruits under ocean acidification</t>
  </si>
  <si>
    <t>10.3389/fphys.2018.01952</t>
  </si>
  <si>
    <t>https://www.scopus.com/inward/record.uri?eid=2-s2.0-85065538594&amp;doi=10.3389%2ffphys.2018.01952&amp;partnerID=40&amp;md5=0898a3a5c7ec59b94e052fdfe7b35e30</t>
  </si>
  <si>
    <t>2-s2.0-85065538594</t>
  </si>
  <si>
    <t>Jiang L.; Sun Y.-F.; Zhang Y.-Y.; Tian Y.; Lei X.-M.; Zhou G.-W.; Yuan T.; Yuan X.-C.; Liu S.; Huang H.</t>
  </si>
  <si>
    <t>Jiang, Lei (56687936500); Sun, You-Fan (57226551950); Zhang, Yu-Yang (57911372200); Tian, Yuan (57221606623); Lei, Xin-Ming (55499085700); Zhou, Guo-Wei (53985983600); Yuan, Tao (57199399317); Yuan, Xiang-Cheng (23669442900); Liu, Sheng (56122761600); Huang, Hui (56183062800)</t>
  </si>
  <si>
    <t>56687936500; 57226551950; 57911372200; 57221606623; 55499085700; 53985983600; 57199399317; 23669442900; 56122761600; 56183062800</t>
  </si>
  <si>
    <t>Ocean acidification alters the thermal performance curves of brooded larvae from the reef coral Pocillopora damicornis</t>
  </si>
  <si>
    <t>10.1007/s00338-021-02161-3</t>
  </si>
  <si>
    <t>https://www.scopus.com/inward/record.uri?eid=2-s2.0-85111915626&amp;doi=10.1007%2fs00338-021-02161-3&amp;partnerID=40&amp;md5=71377d1a8da4ccd7de07288ff315a86a</t>
  </si>
  <si>
    <t>2-s2.0-85111915626</t>
  </si>
  <si>
    <t>Jiang L.; Sun Y.-F.; Zhou G.-W.; Tong H.-Y.; Huang L.-T.; Yu X.-L.; Liu C.-Y.; Zhang Y.-Y.; Yuan X.-C.; Qian P.-Y.; Huang H.</t>
  </si>
  <si>
    <t>Jiang, Lei (56687936500); Sun, You-Fang (57200079328); Zhou, Guo-Wei (53985983600); Tong, Hao-Ya (57191746256); Huang, Lin-Tao (57220583372); Yu, Xiao-Lei (57218250839); Liu, Cheng-Yue (57129331100); Zhang, Yu-Yang (57911372200); Yuan, Xiang-Cheng (23669442900); Qian, Pei-Yuan (35240648600); Huang, Hui (56183062800)</t>
  </si>
  <si>
    <t>56687936500; 57200079328; 53985983600; 57191746256; 57220583372; 57218250839; 57129331100; 57911372200; 23669442900; 35240648600; 56183062800</t>
  </si>
  <si>
    <t>Ocean acidification elicits differential bleaching and gene expression patterns in larval reef coral Pocillopora damicornis under heat stress</t>
  </si>
  <si>
    <t>10.1016/j.scitotenv.2022.156851</t>
  </si>
  <si>
    <t>https://www.scopus.com/inward/record.uri?eid=2-s2.0-85133689548&amp;doi=10.1016%2fj.scitotenv.2022.156851&amp;partnerID=40&amp;md5=65ac9c72f9ca6307129db5771281cb40</t>
  </si>
  <si>
    <t>2-s2.0-85133689548</t>
  </si>
  <si>
    <t>Jiang L.; Zhang F.; Guo M.-L.; Guo Y.-J.; Zhang Y.-Y.; Zhou G.-W.; Cai L.; Lian J.-S.; Qian P.-Y.; Huang H.</t>
  </si>
  <si>
    <t>Jiang, Lei (56687936500); Zhang, Fang (57196346752); Guo, Ming-Lan (48461201500); Guo, Ya-Juan (57192188681); Zhang, Yu-Yang (57911372200); Zhou, Guo-Wei (53985983600); Cai, Lin (55081516500); Lian, Jian-Sheng (7202008240); Qian, Pei-Yuan (35240648600); Huang, Hui (56183062800)</t>
  </si>
  <si>
    <t>56687936500; 57196346752; 48461201500; 57192188681; 57911372200; 53985983600; 55081516500; 7202008240; 35240648600; 56183062800</t>
  </si>
  <si>
    <t>Increased temperature mitigates the effects of ocean acidification on the calcification of juvenile Pocillopora damicornis, but at a cost</t>
  </si>
  <si>
    <t>10.1007/s00338-017-1634-1</t>
  </si>
  <si>
    <t>https://www.scopus.com/inward/record.uri?eid=2-s2.0-85032656549&amp;doi=10.1007%2fs00338-017-1634-1&amp;partnerID=40&amp;md5=6b15e9c99b9f48797e3c62c0331f0964</t>
  </si>
  <si>
    <t>2-s2.0-85032656549</t>
  </si>
  <si>
    <t>Jiang L.; Zhang Y.-Y.; Liu C.-Y.; Huang L.-T.; Tong H.-Y.; Zhou G.-W.; Guo M.-L.; Yuan T.; Huang H.</t>
  </si>
  <si>
    <t>Jiang, Lei (56687936500); Zhang, Yu-Yang (57911372200); Liu, Cheng-Yue (57129331100); Huang, Lin-Tao (57220583372); Tong, Hao-Ya (57191746256); Zhou, Guo-Wei (53985983600); Guo, Ming-Lan (48461201500); Yuan, Tao (57199399317); Huang, Hui (56183062800)</t>
  </si>
  <si>
    <t>56687936500; 57911372200; 57129331100; 57220583372; 57191746256; 53985983600; 48461201500; 57199399317; 56183062800</t>
  </si>
  <si>
    <t>Gregarious larval settlement mediates the responses of new recruits of the reef coral Acropora austera to ocean warming and acidification</t>
  </si>
  <si>
    <t>10.3389/fmars.2022.964803</t>
  </si>
  <si>
    <t>https://www.scopus.com/inward/record.uri?eid=2-s2.0-85139151374&amp;doi=10.3389%2ffmars.2022.964803&amp;partnerID=40&amp;md5=39703e1109fdfb2e6cb916245f3343d0</t>
  </si>
  <si>
    <t>2-s2.0-85139151374</t>
  </si>
  <si>
    <t>Jiang L.; Zhou G.-W.; Zhang Y.-Y.; Lei X.-M.; Yuan T.; Guo M.-L.; Yuan X.-C.; Lian J.-S.; Liu S.; Huang H.</t>
  </si>
  <si>
    <t>Jiang, Lei (56687936500); Zhou, Guo-Wei (53985983600); Zhang, Yu-Yang (57911372200); Lei, Xin-Ming (55499085700); Yuan, Tao (57199399317); Guo, Ming-Lan (48461201500); Yuan, Xiang-Cheng (23669442900); Lian, Jian-Sheng (7202008240); Liu, Sheng (56122761600); Huang, Hui (56183062800)</t>
  </si>
  <si>
    <t>56687936500; 53985983600; 57911372200; 55499085700; 57199399317; 48461201500; 23669442900; 7202008240; 56122761600; 56183062800</t>
  </si>
  <si>
    <t>Plasticity of symbiont acquisition in new recruits of the massive coral Platygyra daedalea under ocean warming and acidification</t>
  </si>
  <si>
    <t>10.1007/s00338-021-02151-5</t>
  </si>
  <si>
    <t>https://www.scopus.com/inward/record.uri?eid=2-s2.0-85109897913&amp;doi=10.1007%2fs00338-021-02151-5&amp;partnerID=40&amp;md5=87058fb8385535647766ea0aa4515e0d</t>
  </si>
  <si>
    <t>2-s2.0-85109897913</t>
  </si>
  <si>
    <t>Jiang L.-Q.; Carter B.R.; Feely R.A.; Lauvset S.K.; Olsen A.</t>
  </si>
  <si>
    <t>Jiang, Li-Qing (56311033900); Carter, Brendan R. (56241981400); Feely, Richard A. (7006203287); Lauvset, Siv K. (41861637200); Olsen, Are (7202795681)</t>
  </si>
  <si>
    <t>56311033900; 56241981400; 7006203287; 41861637200; 7202795681</t>
  </si>
  <si>
    <t>Surface ocean pH and buffer capacity: past, present and future</t>
  </si>
  <si>
    <t>10.1038/s41598-019-55039-4</t>
  </si>
  <si>
    <t>https://www.scopus.com/inward/record.uri?eid=2-s2.0-85076352231&amp;doi=10.1038%2fs41598-019-55039-4&amp;partnerID=40&amp;md5=9cd49d557c537cfcced054bd533610e7</t>
  </si>
  <si>
    <t>2-s2.0-85076352231</t>
  </si>
  <si>
    <t>Jin Y.K.; Kininmonth S.; Lundgren P.B.; van Oppen M.J.H.; Willis B.L.</t>
  </si>
  <si>
    <t>Jin, Young K. (56687949800); Kininmonth, Stuart (14919364000); Lundgren, Petra B. (55600747200); van Oppen, Madeleine J. H. (7003490287); Willis, Bette L. (7101749421)</t>
  </si>
  <si>
    <t>56687949800; 14919364000; 55600747200; 7003490287; 7101749421</t>
  </si>
  <si>
    <t>Predicting the spatial distribution of allele frequencies for a gene associated with tolerance to eutrophication and high temperature in the reef-building coral, Acropora millepora, on the Great Barrier Reef</t>
  </si>
  <si>
    <t>10.1007/s00338-019-01873-x</t>
  </si>
  <si>
    <t>https://www.scopus.com/inward/record.uri?eid=2-s2.0-85075328675&amp;doi=10.1007%2fs00338-019-01873-x&amp;partnerID=40&amp;md5=10512c20f2165013932b47fd8f41b87c</t>
  </si>
  <si>
    <t>2-s2.0-85075328675</t>
  </si>
  <si>
    <t>Johansen J.L.; Jones G.P.</t>
  </si>
  <si>
    <t>Johansen, J.L. (14010326400); Jones, G.P. (7406140483)</t>
  </si>
  <si>
    <t>14010326400; 7406140483</t>
  </si>
  <si>
    <t>Increasing ocean temperature reduces the metabolic performance and swimming ability of coral reef damselfishes</t>
  </si>
  <si>
    <t>10.1111/j.1365-2486.2011.02436.x</t>
  </si>
  <si>
    <t>https://www.scopus.com/inward/record.uri?eid=2-s2.0-79960999847&amp;doi=10.1111%2fj.1365-2486.2011.02436.x&amp;partnerID=40&amp;md5=089bc22acf7fe6eb875ce8de789ab06c</t>
  </si>
  <si>
    <t>2-s2.0-79960999847</t>
  </si>
  <si>
    <t>Johansen J.L.; Mitchell M.D.; Vaughan G.O.; Ripley D.M.; Shiels H.A.; Burt J.A.</t>
  </si>
  <si>
    <t>Johansen, Jacob L. (14010326400); Mitchell, Matthew D. (7402871670); Vaughan, Grace O. (56967688700); Ripley, Daniel M. (57211678922); Shiels, Holly A. (6701595390); Burt, John A. (23479282700)</t>
  </si>
  <si>
    <t>14010326400; 7402871670; 56967688700; 57211678922; 6701595390; 23479282700</t>
  </si>
  <si>
    <t>Impacts of ocean warming on fish size reductions on the world’s hottest coral reefs</t>
  </si>
  <si>
    <t>10.1038/s41467-024-49459-8</t>
  </si>
  <si>
    <t>https://www.scopus.com/inward/record.uri?eid=2-s2.0-85197595405&amp;doi=10.1038%2fs41467-024-49459-8&amp;partnerID=40&amp;md5=585bf8dbea55b16e1c28fb32c6afb941</t>
  </si>
  <si>
    <t>2-s2.0-85197595405</t>
  </si>
  <si>
    <t>Johnson J.E.; Allain V.; Basel B.; Bell J.D.; Chin A.; Dutra L.X.C.; Hooper E.; Loubser D.; Lough J.; Moore B.R.; Nicol S.</t>
  </si>
  <si>
    <t>Johnson, Johanna E. (55494676500); Allain, Valerie (6602768929); Basel, Britt (57214836372); Bell, Johann D. (7404446972); Chin, Andrew (36150062900); Dutra, Leo X. C. (53663326500); Hooper, Eryn (57214839847); Loubser, David (57209857814); Lough, Janice (35554202800); Moore, Bradley R. (7402320223); Nicol, Simon (7103154746)</t>
  </si>
  <si>
    <t>55494676500; 6602768929; 57214836372; 7404446972; 36150062900; 53663326500; 57214839847; 57209857814; 35554202800; 7402320223; 7103154746</t>
  </si>
  <si>
    <t>Impacts of climate change on marine resources in the Pacific Island region</t>
  </si>
  <si>
    <t>10.1007/978-3-030-32878-8_10</t>
  </si>
  <si>
    <t>https://www.scopus.com/inward/record.uri?eid=2-s2.0-85079269584&amp;doi=10.1007%2f978-3-030-32878-8_10&amp;partnerID=40&amp;md5=6d51cdf42a1c92e1ebe94febc74d4daa</t>
  </si>
  <si>
    <t>2-s2.0-85079269584</t>
  </si>
  <si>
    <t>Johnson M.D.; Comeau S.; Lantz C.A.; Smith J.E.</t>
  </si>
  <si>
    <t>Johnson, Maggie D. (56134867400); Comeau, Steeve (35811982200); Lantz, Coulson A. (55920908000); Smith, Jennifer E. (7410168658)</t>
  </si>
  <si>
    <t>56134867400; 35811982200; 55920908000; 7410168658</t>
  </si>
  <si>
    <t>Complex and interactive effects of ocean acidification and temperature on epilithic and endolithic coral-reef turf algal assemblages</t>
  </si>
  <si>
    <t>10.1007/s00338-017-1597-2</t>
  </si>
  <si>
    <t>https://www.scopus.com/inward/record.uri?eid=2-s2.0-85020256768&amp;doi=10.1007%2fs00338-017-1597-2&amp;partnerID=40&amp;md5=57729bc9ddd4d03ebddf6e8655d0da75</t>
  </si>
  <si>
    <t>2-s2.0-85020256768</t>
  </si>
  <si>
    <t>But links papers which might XXX</t>
  </si>
  <si>
    <t>Johnson M.D.; Klein S.G.; Lucey N.; Steckbauer A.; Shore A.; Camp E.F.</t>
  </si>
  <si>
    <t>Johnson, Maggie D. (56134867400); Klein, Shannon G. (55897362400); Lucey, Noelle (42262308100); Steckbauer, Alexandra (42962518100); Shore, Amanda (57206934652); Camp, Emma F. (55032414000)</t>
  </si>
  <si>
    <t>56134867400; 55897362400; 42262308100; 42962518100; 57206934652; 55032414000</t>
  </si>
  <si>
    <t>Editorial: Drivers and consequences of ocean deoxygenation in tropical ecosystems</t>
  </si>
  <si>
    <t>10.3389/fmars.2024.1425902</t>
  </si>
  <si>
    <t>https://www.scopus.com/inward/record.uri?eid=2-s2.0-85195565295&amp;doi=10.3389%2ffmars.2024.1425902&amp;partnerID=40&amp;md5=a7a5a2f68793a636c610afc74651e2e0</t>
  </si>
  <si>
    <t>2-s2.0-85195565295</t>
  </si>
  <si>
    <t>Johnson M.D.; Scott J.J.; Leray M.; Lucey N.; Bravo L.M.R.; Wied W.L.; Altieri A.H.</t>
  </si>
  <si>
    <t>Johnson, Maggie D. (56134867400); Scott, Jarrod J. (25224242200); Leray, Matthieu (26024326900); Lucey, Noelle (42262308100); Bravo, Lucia M. Rodriguez (57208652541); Wied, William L. (57226401388); Altieri, Andrew H. (7004966995)</t>
  </si>
  <si>
    <t>56134867400; 25224242200; 26024326900; 42262308100; 57208652541; 57226401388; 7004966995</t>
  </si>
  <si>
    <t>Rapid ecosystem-scale consequences of acute deoxygenation on a Caribbean coral reef</t>
  </si>
  <si>
    <t>10.1038/s41467-021-24777-3</t>
  </si>
  <si>
    <t>https://www.scopus.com/inward/record.uri?eid=2-s2.0-85111462960&amp;doi=10.1038%2fs41467-021-24777-3&amp;partnerID=40&amp;md5=25adf6a336f786fc71b58508c2ef3730</t>
  </si>
  <si>
    <t>2-s2.0-85111462960</t>
  </si>
  <si>
    <t>Johnson M.D.; Swaminathan S.D.; Nixon E.N.; Paul V.J.; Altieri A.H.</t>
  </si>
  <si>
    <t>Johnson, Maggie D. (56134867400); Swaminathan, Sara D. (57221852507); Nixon, Emily N. (57357028400); Paul, Valerie J. (7102371822); Altieri, Andrew H. (7004966995)</t>
  </si>
  <si>
    <t>56134867400; 57221852507; 57357028400; 7102371822; 7004966995</t>
  </si>
  <si>
    <t>Differential susceptibility of reef-building corals to deoxygenation reveals remarkable hypoxia tolerance</t>
  </si>
  <si>
    <t>10.1038/s41598-021-01078-9</t>
  </si>
  <si>
    <t>https://www.scopus.com/inward/record.uri?eid=2-s2.0-85120169906&amp;doi=10.1038%2fs41598-021-01078-9&amp;partnerID=40&amp;md5=21223480779296eaa59e032b35300867</t>
  </si>
  <si>
    <t>2-s2.0-85120169906</t>
  </si>
  <si>
    <t>Johnston M.A.; Studivan M.S.; Enochs I.C.; Correa A.M.S.; Besemer N.; Eckert R.J.; Edwards K.; Hannum R.; Hu X.; Nuttall M.; O’Connell K.; Palacio-Castro A.M.; Schmahl G.P.; Sturm A.B.; Ushijima B.; Voss J.D.</t>
  </si>
  <si>
    <t>Johnston, Michelle A. (57188976170); Studivan, Michael S. (56532056100); Enochs, Ian C. (23469233000); Correa, Adrienne M. S. (57215645504); Besemer, Nicole (57223589780); Eckert, Ryan J. (57188979913); Edwards, Kimberly (55817100200); Hannum, Ryan (58096986100); Hu, Xinping (55496177500); Nuttall, Marissa (55415761200); O’Connell, Kelly (57903973500); Palacio-Castro, Ana M. (57193087982); Schmahl, George P. (8717329400); Sturm, Alexis B. (57216565309); Ushijima, Blake (55386361700); Voss, Joshua D. (8691127400)</t>
  </si>
  <si>
    <t>57188976170; 56532056100; 23469233000; 57215645504; 57223589780; 57188979913; 55817100200; 58096986100; 55496177500; 55415761200; 57903973500; 57193087982; 8717329400; 57216565309; 55386361700; 8691127400</t>
  </si>
  <si>
    <t>Coral disease outbreak at the remote Flower Garden Banks, Gulf of Mexico</t>
  </si>
  <si>
    <t>10.3389/fmars.2023.1111749</t>
  </si>
  <si>
    <t>https://www.scopus.com/inward/record.uri?eid=2-s2.0-85147748436&amp;doi=10.3389%2ffmars.2023.1111749&amp;partnerID=40&amp;md5=632d59d06a7e5773022567bdb07b0849</t>
  </si>
  <si>
    <t>2-s2.0-85147748436</t>
  </si>
  <si>
    <t>Johnston N.K.; Burns A.S.; Hay M.E.</t>
  </si>
  <si>
    <t>Johnston, Nicole K. (57190564701); Burns, Andrew S. (56043569000); Hay, Mark E. (7102838409)</t>
  </si>
  <si>
    <t>57190564701; 56043569000; 7102838409</t>
  </si>
  <si>
    <t>Response of a temperate coral to temperature stress: A comparison of populations across sites</t>
  </si>
  <si>
    <t>10.1016/j.jembe.2022.151863</t>
  </si>
  <si>
    <t>https://www.scopus.com/inward/record.uri?eid=2-s2.0-85144494129&amp;doi=10.1016%2fj.jembe.2022.151863&amp;partnerID=40&amp;md5=3b741981fe55df33ccca71af5b7da370</t>
  </si>
  <si>
    <t>2-s2.0-85144494129</t>
  </si>
  <si>
    <t>Johnston N.K.; Campbell J.E.; Paul V.J.; Hay M.E.</t>
  </si>
  <si>
    <t>Johnston, Nicole K. (57190564701); Campbell, Justin E. (55069581400); Paul, Valerie J. (7102371822); Hay, Mark E. (7102838409)</t>
  </si>
  <si>
    <t>57190564701; 55069581400; 7102371822; 7102838409</t>
  </si>
  <si>
    <t>Effects of future climate on coral-coral competition</t>
  </si>
  <si>
    <t>e0235465</t>
  </si>
  <si>
    <t>10.1371/journal.pone.0235465</t>
  </si>
  <si>
    <t>https://www.scopus.com/inward/record.uri?eid=2-s2.0-85089492241&amp;doi=10.1371%2fjournal.pone.0235465&amp;partnerID=40&amp;md5=d2390e0bccf7235c307ac2d65792fd6d</t>
  </si>
  <si>
    <t>2-s2.0-85089492241</t>
  </si>
  <si>
    <t>Johnstone J.W.; Lunden J.J.; Waller R.G.; Poulton N.J.; Togami H.</t>
  </si>
  <si>
    <t>Johnstone, Julia W. (56147398400); Lunden, Jay J. (55629928600); Waller, Rhian G. (9738296200); Poulton, Nicole J. (8602005700); Togami, Hanae (57859808800)</t>
  </si>
  <si>
    <t>56147398400; 55629928600; 9738296200; 8602005700; 57859808800</t>
  </si>
  <si>
    <t>Antarctic deep-sea coral larvae may be resistant to end-century ocean warming</t>
  </si>
  <si>
    <t>10.1007/s00338-022-02297-w</t>
  </si>
  <si>
    <t>https://www.scopus.com/inward/record.uri?eid=2-s2.0-85136585782&amp;doi=10.1007%2fs00338-022-02297-w&amp;partnerID=40&amp;md5=ec830db15d7b6755689295818d8664f7</t>
  </si>
  <si>
    <t>2-s2.0-85136585782</t>
  </si>
  <si>
    <t>Jones G.; Nevitt G.; Simó R.</t>
  </si>
  <si>
    <t>Jones, Graham (55715899800); Nevitt, Gabrielle (7004175156); Simó, Rafel (7102111067)</t>
  </si>
  <si>
    <t>55715899800; 7004175156; 7102111067</t>
  </si>
  <si>
    <t>Editorial: The role of dimethylsulfide and other sulfur substances on the climate and ecology of coral reefs</t>
  </si>
  <si>
    <t>10.3389/fmars.2023.1119817</t>
  </si>
  <si>
    <t>https://www.scopus.com/inward/record.uri?eid=2-s2.0-85147167552&amp;doi=10.3389%2ffmars.2023.1119817&amp;partnerID=40&amp;md5=e457b3d96731ffdd48c7d6283674cee4</t>
  </si>
  <si>
    <t>2-s2.0-85147167552</t>
  </si>
  <si>
    <t>Jorda G.; Marbà N.; Bennett S.; Santana-Garcon J.; Agusti S.; Duarte C.M.</t>
  </si>
  <si>
    <t>Jorda, Gabriel (23011813700); Marbà, Núria (7003704643); Bennett, Scott (36092571600); Santana-Garcon, Julia (36017510400); Agusti, Susana (7003718000); Duarte, Carlos M. (55636631300)</t>
  </si>
  <si>
    <t>23011813700; 7003704643; 36092571600; 36017510400; 7003718000; 55636631300</t>
  </si>
  <si>
    <t>Ocean warming compresses the three-dimensional habitat of marine life</t>
  </si>
  <si>
    <t>10.1038/s41559-019-1058-0</t>
  </si>
  <si>
    <t>https://www.scopus.com/inward/record.uri?eid=2-s2.0-85077480373&amp;doi=10.1038%2fs41559-019-1058-0&amp;partnerID=40&amp;md5=065a89bd7010a4efecd25654b1504999</t>
  </si>
  <si>
    <t>2-s2.0-85077480373</t>
  </si>
  <si>
    <t>Jørgensen L.L.; Logerwell E.A.; Strelkova N.; Zakharov D.; Roy V.; Nozères C.; Bluhm B.A.; Hilma Ólafsdóttir S.; Burgos J.M.; Sørensen J.; Zimina O.; Rand K.</t>
  </si>
  <si>
    <t>Jørgensen, Lis L. (35105039300); Logerwell, Elizabeth A. (56033286400); Strelkova, Natalia (57205386665); Zakharov, Denis (57192688889); Roy, Virginie (56269997100); Nozères, Claude (57203557451); Bluhm, Bodil A. (6701680901); Hilma Ólafsdóttir, Steinunn (57353945400); Burgos, Julian M. (8243242800); Sørensen, Jan (57196683196); Zimina, Olga (35068871800); Rand, Kimberly (36615598500)</t>
  </si>
  <si>
    <t>35105039300; 56033286400; 57205386665; 57192688889; 56269997100; 57203557451; 6701680901; 57353945400; 8243242800; 57196683196; 35068871800; 36615598500</t>
  </si>
  <si>
    <t>International megabenthic long-term monitoring of a changing arctic ecosystem: Baseline results</t>
  </si>
  <si>
    <t>10.1016/j.pocean.2021.102712</t>
  </si>
  <si>
    <t>https://www.scopus.com/inward/record.uri?eid=2-s2.0-85119956530&amp;doi=10.1016%2fj.pocean.2021.102712&amp;partnerID=40&amp;md5=034379ef43f91cf2e82a81228922e2d6</t>
  </si>
  <si>
    <t>2-s2.0-85119956530</t>
  </si>
  <si>
    <t>Jurikova H.; Liebetrau V.; Raddatz J.; Fietzke J.; Trotter J.; Rocholl A.; Krause S.; McCulloch M.; Rüggeberg A.; Eisenhauer A.</t>
  </si>
  <si>
    <t>Jurikova, Hana (57192652356); Liebetrau, Volker (6505969594); Raddatz, Jacek (36622768300); Fietzke, Jan (55928365900); Trotter, Julie (7201799101); Rocholl, Alexander (6602258701); Krause, Stefan (55321766600); McCulloch, Malcolm (7102869538); Rüggeberg, Andres (8366668700); Eisenhauer, Anton (7004501730)</t>
  </si>
  <si>
    <t>57192652356; 6505969594; 36622768300; 55928365900; 7201799101; 6602258701; 55321766600; 7102869538; 8366668700; 7004501730</t>
  </si>
  <si>
    <t>Boron isotope composition of the cold-water coral Lophelia pertusa along the Norwegian margin: Zooming into a potential pH-proxy by combining bulk and high-resolution approaches</t>
  </si>
  <si>
    <t>10.1016/j.chemgeo.2019.01.005</t>
  </si>
  <si>
    <t>https://www.scopus.com/inward/record.uri?eid=2-s2.0-85060578513&amp;doi=10.1016%2fj.chemgeo.2019.01.005&amp;partnerID=40&amp;md5=aa1133522d980e02f236ad7ebb668562</t>
  </si>
  <si>
    <t>2-s2.0-85060578513</t>
  </si>
  <si>
    <t>Jury C.P.; Delano M.N.; Toonen R.J.</t>
  </si>
  <si>
    <t>Jury, Christopher P. (36350884600); Delano, Mia N. (57212609143); Toonen, Robert J. (57194223376)</t>
  </si>
  <si>
    <t>36350884600; 57212609143; 57194223376</t>
  </si>
  <si>
    <t>High heritability of coral calcification rates and evolutionary potential under ocean acidification</t>
  </si>
  <si>
    <t>10.1038/s41598-019-56313-1</t>
  </si>
  <si>
    <t>https://www.scopus.com/inward/record.uri?eid=2-s2.0-85077204776&amp;doi=10.1038%2fs41598-019-56313-1&amp;partnerID=40&amp;md5=d2a2ba889e2c3dee824a5b6e8cbe7acb</t>
  </si>
  <si>
    <t>2-s2.0-85077204776</t>
  </si>
  <si>
    <t>Jury C.P.; Toonen R.J.</t>
  </si>
  <si>
    <t>Jury, Christopher P. (36350884600); Toonen, Robert J. (57194223376)</t>
  </si>
  <si>
    <t>36350884600; 57194223376</t>
  </si>
  <si>
    <t>Adaptive responses and local stressor mitigation drive coral resilience in warmer, more acidic oceans</t>
  </si>
  <si>
    <t>10.1098/rspb.2019.0614</t>
  </si>
  <si>
    <t>https://www.scopus.com/inward/record.uri?eid=2-s2.0-85065970171&amp;doi=10.1098%2frspb.2019.0614&amp;partnerID=40&amp;md5=0cb99b58e3661043958666eadbb4e277</t>
  </si>
  <si>
    <t>2-s2.0-85065970171</t>
  </si>
  <si>
    <t>Widespread scope for coral adaptation under combined ocean warming and acidification</t>
  </si>
  <si>
    <t>10.1098/rspb.2024.1161</t>
  </si>
  <si>
    <t>https://www.scopus.com/inward/record.uri?eid=2-s2.0-85204941583&amp;doi=10.1098%2frspb.2024.1161&amp;partnerID=40&amp;md5=5e2fbd08678d7da0c57f0363e341352b</t>
  </si>
  <si>
    <t>2-s2.0-85204941583</t>
  </si>
  <si>
    <t>Juva K.; Kutti T.; Chierici M.; Dullo W.-C.; Flögel S.</t>
  </si>
  <si>
    <t>Juva, Katriina (57211858270); Kutti, Tina (15835130100); Chierici, Melissa (6602814807); Dullo, Wolf-Christian (35616703300); Flögel, Sascha (8308165800)</t>
  </si>
  <si>
    <t>57211858270; 15835130100; 6602814807; 35616703300; 8308165800</t>
  </si>
  <si>
    <t>Cold-Water Coral Reefs in the Langenuen Fjord, Southwestern Norway—A Window into Future Environmental Change</t>
  </si>
  <si>
    <t>10.3390/oceans2030033</t>
  </si>
  <si>
    <t>https://www.scopus.com/inward/record.uri?eid=2-s2.0-85127939500&amp;doi=10.3390%2foceans2030033&amp;partnerID=40&amp;md5=fe56301ac3cffb5b8cba3833c8b28532</t>
  </si>
  <si>
    <t>2-s2.0-85127939500</t>
  </si>
  <si>
    <t>Kahng S.E.; Odle E.; Wakeman K.C.</t>
  </si>
  <si>
    <t>Kahng, Samuel E. (13409341700); Odle, Eric (57219328810); Wakeman, Kevin C. (55190082100)</t>
  </si>
  <si>
    <t>13409341700; 57219328810; 55190082100</t>
  </si>
  <si>
    <t>Coral geometry and why it matters</t>
  </si>
  <si>
    <t>e17037</t>
  </si>
  <si>
    <t>10.7717/peerj.17037</t>
  </si>
  <si>
    <t>https://www.scopus.com/inward/record.uri?eid=2-s2.0-85186582253&amp;doi=10.7717%2fpeerj.17037&amp;partnerID=40&amp;md5=4548624d39001b9693b62ff614f05e4c</t>
  </si>
  <si>
    <t>2-s2.0-85186582253</t>
  </si>
  <si>
    <t>Kamya P.Z.; Byrne M.; Mos B.; Dworjanyn S.A.</t>
  </si>
  <si>
    <t>Kamya, Pamela Z. (56011063300); Byrne, Maria (7202358517); Mos, Benjamin (54416163100); Dworjanyn, Symon A. (6506740389)</t>
  </si>
  <si>
    <t>56011063300; 7202358517; 54416163100; 6506740389</t>
  </si>
  <si>
    <t>Enhanced performance of juvenile crown of thorns starfish in a warm-high CO2 ocean exacerbates poor growth and survival of their coral prey</t>
  </si>
  <si>
    <t>10.1007/s00338-018-1699-5</t>
  </si>
  <si>
    <t>https://www.scopus.com/inward/record.uri?eid=2-s2.0-85047947077&amp;doi=10.1007%2fs00338-018-1699-5&amp;partnerID=40&amp;md5=891af94c772c0c540e2ca9593d3c5a87</t>
  </si>
  <si>
    <t>2-s2.0-85047947077</t>
  </si>
  <si>
    <t>Kamya P.Z.; Dworjanyn S.A.; Hardy N.; Mos B.; Uthicke S.; Byrne M.</t>
  </si>
  <si>
    <t>Kamya, Pamela Z. (56011063300); Dworjanyn, Symon A. (6506740389); Hardy, Natasha (55834427500); Mos, Benjamin (54416163100); Uthicke, Sven (6603938554); Byrne, Maria (7202358517)</t>
  </si>
  <si>
    <t>56011063300; 6506740389; 55834427500; 54416163100; 6603938554; 7202358517</t>
  </si>
  <si>
    <t>Larvae of the coral eating crown-of-thorns starfish, Acanthaster planci in a warmer-high CO2 ocean</t>
  </si>
  <si>
    <t>10.1111/gcb.12530</t>
  </si>
  <si>
    <t>https://www.scopus.com/inward/record.uri?eid=2-s2.0-84907891235&amp;doi=10.1111%2fgcb.12530&amp;partnerID=40&amp;md5=3b3a5beabae88f71828055c632f3410b</t>
  </si>
  <si>
    <t>2-s2.0-84907891235</t>
  </si>
  <si>
    <t>Kandler N.M.; Abdul Wahab M.A.; Noonan S.H.C.; Bell J.J.; Davy S.K.; Webster N.S.; Luter H.M.</t>
  </si>
  <si>
    <t>Kandler, Nora M. (56993627300); Abdul Wahab, Muhammad A. (56177621600); Noonan, Sam H C (55250236100); Bell, James J. (7404446141); Davy, Simon K. (7003305262); Webster, Nicole S. (7102089765); Luter, Heidi M. (23005455200)</t>
  </si>
  <si>
    <t>56993627300; 56177621600; 55250236100; 7404446141; 7003305262; 7102089765; 23005455200</t>
  </si>
  <si>
    <t>In situ responses of the sponge microbiome to ocean acidification</t>
  </si>
  <si>
    <t>FEMS microbiology ecology</t>
  </si>
  <si>
    <t>10.1093/femsec/fiy205</t>
  </si>
  <si>
    <t>https://www.scopus.com/inward/record.uri?eid=2-s2.0-85056314012&amp;doi=10.1093%2ffemsec%2ffiy205&amp;partnerID=40&amp;md5=a807b0b836f28b31cbb88d57b6f1876a</t>
  </si>
  <si>
    <t>2-s2.0-85056314012</t>
  </si>
  <si>
    <t>Kandler N.M.; Wooster M.K.; Leray M.; Knowlton N.; de Voogd N.J.; Paulay G.; Berumen M.L.</t>
  </si>
  <si>
    <t>Kandler, Nora M. (56993627300); Wooster, Michael K. (57192671763); Leray, Matthieu (26024326900); Knowlton, Nancy (7003849481); de Voogd, Nicole J. (6603230877); Paulay, Gustav (6602675877); Berumen, Michael L. (8632427600)</t>
  </si>
  <si>
    <t>56993627300; 57192671763; 26024326900; 7003849481; 6603230877; 6602675877; 8632427600</t>
  </si>
  <si>
    <t>Hyperdiverse macrofauna communities associated with a common sponge, stylissa carteri, shift across ecological gradients in the central red sea</t>
  </si>
  <si>
    <t>10.3390/d11020018</t>
  </si>
  <si>
    <t>https://www.scopus.com/inward/record.uri?eid=2-s2.0-85062715890&amp;doi=10.3390%2fd11020018&amp;partnerID=40&amp;md5=6605818a22cbf196dd3a140cea4d4409</t>
  </si>
  <si>
    <t>2-s2.0-85062715890</t>
  </si>
  <si>
    <t>Kang B.; Pecl G.T.; Lin L.; Sun P.; Zhang P.; Li Y.; Zhao L.; Peng X.; Yan Y.; Shen C.; Niu W.</t>
  </si>
  <si>
    <t>Kang, Bin (56647388100); Pecl, Gretta T. (6602413277); Lin, Longshan (8606042500); Sun, Peng (52464631300); Zhang, Peidong (54938798300); Li, Yuan (55253424100); Zhao, Linlin (55520455000); Peng, Xin (25824368900); Yan, Yunrong (37079650500); Shen, Chunyan (36656396600); Niu, Wentao (54584031600)</t>
  </si>
  <si>
    <t>56647388100; 6602413277; 8606042500; 52464631300; 54938798300; 55253424100; 55520455000; 25824368900; 37079650500; 36656396600; 54584031600</t>
  </si>
  <si>
    <t>Climate change impacts on China’s marine ecosystems</t>
  </si>
  <si>
    <t>10.1007/s11160-021-09668-6</t>
  </si>
  <si>
    <t>https://www.scopus.com/inward/record.uri?eid=2-s2.0-85111905970&amp;doi=10.1007%2fs11160-021-09668-6&amp;partnerID=40&amp;md5=c37de1d03f4c4d7f869615e2c8812ae5</t>
  </si>
  <si>
    <t>2-s2.0-85111905970</t>
  </si>
  <si>
    <t>Kang H.; Chen X.; Deng W.; Chen T.; Cai G.; Wei G.</t>
  </si>
  <si>
    <t>Kang, Huiling (57316029900); Chen, Xuefei (57192167350); Deng, Wenfeng (59335511300); Chen, Tianyu (56143925700); Cai, Guanqiang (55507731700); Wei, Gangjian (24330125600)</t>
  </si>
  <si>
    <t>57316029900; 57192167350; 59335511300; 56143925700; 55507731700; 24330125600</t>
  </si>
  <si>
    <t>Imprints of Atlantic Multidecadal Oscillation on pantropical seawater pH inferred from coral δ11B records</t>
  </si>
  <si>
    <t>10.1016/j.quascirev.2024.109003</t>
  </si>
  <si>
    <t>https://www.scopus.com/inward/record.uri?eid=2-s2.0-85206272874&amp;doi=10.1016%2fj.quascirev.2024.109003&amp;partnerID=40&amp;md5=3d938baef04d0de1b5ce523c7949dee3</t>
  </si>
  <si>
    <t>2-s2.0-85206272874</t>
  </si>
  <si>
    <t>Kang H.; Chen X.; Deng W.; Wang X.; Cui H.; Liu X.; Cai G.; Zeng T.; Zhao J.-X.; Wei G.</t>
  </si>
  <si>
    <t>Kang, Huiling (57316029900); Chen, Xuefei (57192167350); Deng, Wenfeng (16318781600); Wang, Xijie (57200293379); Cui, Hao (57222741522); Liu, Xi (57193412662); Cai, Guanqiang (55507731700); Zeng, Ti (25631326300); Zhao, Jian-xin (58490507400); Wei, Gangjian (24330125600)</t>
  </si>
  <si>
    <t>57316029900; 57192167350; 16318781600; 57200293379; 57222741522; 57193412662; 55507731700; 25631326300; 58490507400; 24330125600</t>
  </si>
  <si>
    <t>Skeletal Growth Response of Porites Coral to Long-Term Ocean Warming and Acidification in the South China Sea</t>
  </si>
  <si>
    <t>e2021JG006423</t>
  </si>
  <si>
    <t>10.1029/2021JG006423</t>
  </si>
  <si>
    <t>https://www.scopus.com/inward/record.uri?eid=2-s2.0-85118208588&amp;doi=10.1029%2f2021JG006423&amp;partnerID=40&amp;md5=5100457a58fd9f416561dd98de9e9be3</t>
  </si>
  <si>
    <t>2-s2.0-85118208588</t>
  </si>
  <si>
    <t>Kang J.; Chung A.; Suresh S.; Bonzi L.C.; Sourisse J.M.; Ramirez-Calero S.; Romeo D.; Petit-Marty N.; Pegueroles C.; Schunter C.</t>
  </si>
  <si>
    <t>Kang, Jingliang (57471955300); Chung, Arthur (57731870400); Suresh, Sneha (57611010200); Bonzi, Lucrezia C. (57224422829); Sourisse, Jade M. (57221353682); Ramirez-Calero, Sandra (57194976019); Romeo, Daniele (58584617700); Petit-Marty, Natalia (6508169626); Pegueroles, Cinta (25960304200); Schunter, Celia (37050183800)</t>
  </si>
  <si>
    <t>57471955300; 57731870400; 57611010200; 57224422829; 57221353682; 57194976019; 58584617700; 6508169626; 25960304200; 37050183800</t>
  </si>
  <si>
    <t>Long non-coding RNAs mediate fish gene expression in response to ocean acidification</t>
  </si>
  <si>
    <t>e13655</t>
  </si>
  <si>
    <t>10.1111/eva.13655</t>
  </si>
  <si>
    <t>https://www.scopus.com/inward/record.uri?eid=2-s2.0-85185474370&amp;doi=10.1111%2feva.13655&amp;partnerID=40&amp;md5=97dedcd9f8470b3ed1e004aa02c02c5a</t>
  </si>
  <si>
    <t>2-s2.0-85185474370</t>
  </si>
  <si>
    <t>Kang J.; Nagelkerken I.; Rummer J.L.; Rodolfo-Metalpa R.; Munday P.L.; Ravasi T.; Schunter C.</t>
  </si>
  <si>
    <t>Kang, Jingliang (57471955300); Nagelkerken, Ivan (7003724825); Rummer, Jodie L. (13411279300); Rodolfo-Metalpa, Riccardo (11940588800); Munday, Philip L. (7005838893); Ravasi, Timothy (6603069555); Schunter, Celia (37050183800)</t>
  </si>
  <si>
    <t>57471955300; 7003724825; 13411279300; 11940588800; 7005838893; 6603069555; 37050183800</t>
  </si>
  <si>
    <t>Rapid evolution fuels transcriptional plasticity to ocean acidification</t>
  </si>
  <si>
    <t>10.1111/gcb.16119</t>
  </si>
  <si>
    <t>https://www.scopus.com/inward/record.uri?eid=2-s2.0-85125518266&amp;doi=10.1111%2fgcb.16119&amp;partnerID=40&amp;md5=697c45b4b72c5222d5afb3a60dc3f779</t>
  </si>
  <si>
    <t>2-s2.0-85125518266</t>
  </si>
  <si>
    <t>Kaniewska P.; Chan C.-K.K.; Kline D.; Ling E.Y.S.; Rosic N.; Edwards D.; Hoegh-Guldberg O.; Dove S.</t>
  </si>
  <si>
    <t>Kaniewska, Paulina (26663310200); Chan, Chon-Kit Kenneth (27170183300); Kline, David (7201356222); Ling, Edmund Yew Siang (56425437200); Rosic, Nedeljka (16246173400); Edwards, David (7404087297); Hoegh-Guldberg, Ove (26643606100); Dove, Sophie (7005822223)</t>
  </si>
  <si>
    <t>26663310200; 27170183300; 7201356222; 56425437200; 16246173400; 7404087297; 26643606100; 7005822223</t>
  </si>
  <si>
    <t>Transcriptomic changes in coral holobionts provide insights into physiological challenges of future climate and ocean change</t>
  </si>
  <si>
    <t>e0139223</t>
  </si>
  <si>
    <t>10.1371/journal.pone.0139223</t>
  </si>
  <si>
    <t>https://www.scopus.com/inward/record.uri?eid=2-s2.0-84949883822&amp;doi=10.1371%2fjournal.pone.0139223&amp;partnerID=40&amp;md5=f4cddabe1e97908f94e1745365e4e0c5</t>
  </si>
  <si>
    <t>2-s2.0-84949883822</t>
  </si>
  <si>
    <t>Kannan S.; Appadoo C.; Ragavan P.; Vedharajan B.; Bharathi G.; Chandrakasan S.</t>
  </si>
  <si>
    <t>Kannan, Sivakumar (55801666700); Appadoo, Chandani (6506070754); Ragavan, P. (55536625100); Vedharajan, Balaji (57553690300); Bharathi, Goutham (57552300700); Chandrakasan, Sivaperuman (8330722900)</t>
  </si>
  <si>
    <t>55801666700; 6506070754; 55536625100; 57553690300; 57552300700; 8330722900</t>
  </si>
  <si>
    <t>Coral reefs: Globally predicted climate change impact mitigation, mediated by the marine flora and their ecosystem connectivity, with a case study from Neil Island (the Andamans)</t>
  </si>
  <si>
    <t>Environmental Resilience and Transformation in times of COVID-19: Climate Change Effects on Environmental Functionality</t>
  </si>
  <si>
    <t>10.1016/B978-0-323-85512-9.00015-2</t>
  </si>
  <si>
    <t>https://www.scopus.com/inward/record.uri?eid=2-s2.0-85127136679&amp;doi=10.1016%2fB978-0-323-85512-9.00015-2&amp;partnerID=40&amp;md5=59113f466790834ec6d654fc2a6833de</t>
  </si>
  <si>
    <t>2-s2.0-85127136679</t>
  </si>
  <si>
    <t>Karelitz S.; Lamare M.; Patel F.; Gemmell N.; Uthicke S.</t>
  </si>
  <si>
    <t>Karelitz, Sam (57189055046); Lamare, Miles (6603674109); Patel, Frances (55117571500); Gemmell, Neil (7003864817); Uthicke, Sven (6603938554)</t>
  </si>
  <si>
    <t>57189055046; 6603674109; 55117571500; 7003864817; 6603938554</t>
  </si>
  <si>
    <t>Parental acclimation to future ocean conditions increases development rates but decreases survival in sea urchin larvae</t>
  </si>
  <si>
    <t>10.1007/s00227-019-3610-5</t>
  </si>
  <si>
    <t>https://www.scopus.com/inward/record.uri?eid=2-s2.0-85075916441&amp;doi=10.1007%2fs00227-019-3610-5&amp;partnerID=40&amp;md5=c305184aeececf150f70a2fde856ac30</t>
  </si>
  <si>
    <t>2-s2.0-85075916441</t>
  </si>
  <si>
    <t>Kavousi J.; Keppel G.</t>
  </si>
  <si>
    <t>Kavousi, Javid (38761390800); Keppel, Gunnar (15026651500)</t>
  </si>
  <si>
    <t>38761390800; 15026651500</t>
  </si>
  <si>
    <t>Clarifying the concept of climate change refugia for coral reefs</t>
  </si>
  <si>
    <t>10.1093/icesjms/fsx124</t>
  </si>
  <si>
    <t>https://www.scopus.com/inward/record.uri?eid=2-s2.0-85041329308&amp;doi=10.1093%2ficesjms%2ffsx124&amp;partnerID=40&amp;md5=fcb9001ed9bf63a0042c1fa07c75d3b4</t>
  </si>
  <si>
    <t>2-s2.0-85041329308</t>
  </si>
  <si>
    <t>Kawahata H.; Fujita K.; Iguchi A.; Inoue M.; Iwasaki S.; Kuroyanagi A.; Maeda A.; Manaka T.; Moriya K.; Takagi H.; Toyofuku T.; Yoshimura T.; Suzuki A.</t>
  </si>
  <si>
    <t>Kawahata, Hodaka (26643484600); Fujita, Kazuhiko (35253544200); Iguchi, Akira (23027624600); Inoue, Mayuri (8914444800); Iwasaki, Shinya (42961645700); Kuroyanagi, Azumi (6602094069); Maeda, Ayumi (57193238657); Manaka, Takuya (55711507000); Moriya, Kazuyoshi (42361439400); Takagi, Haruka (56260109000); Toyofuku, Takashi (24175106300); Yoshimura, Toshihiro (26536925400); Suzuki, Atsushi (57771502500)</t>
  </si>
  <si>
    <t>26643484600; 35253544200; 23027624600; 8914444800; 42961645700; 6602094069; 57193238657; 55711507000; 42361439400; 56260109000; 24175106300; 26536925400; 57771502500</t>
  </si>
  <si>
    <t>Perspective on the response of marine calcifiers to global warming and ocean acidification—Behavior of corals and foraminifera in a high CO2 world “hot house”</t>
  </si>
  <si>
    <t>Progress in Earth and Planetary Science</t>
  </si>
  <si>
    <t>10.1186/s40645-018-0239-9</t>
  </si>
  <si>
    <t>https://www.scopus.com/inward/record.uri?eid=2-s2.0-85060274742&amp;doi=10.1186%2fs40645-018-0239-9&amp;partnerID=40&amp;md5=c1b0a598fac3689d6f0601b37258b8d5</t>
  </si>
  <si>
    <t>2-s2.0-85060274742</t>
  </si>
  <si>
    <t>Kealoha A.K.; Mackenzie F.T.; Kahng S.E.; Kosaki R.K.; Alin S.R.; Winn C.D.</t>
  </si>
  <si>
    <t>Kealoha, Andrea K. (56716454700); Mackenzie, Fred T. (7005811161); Kahng, Samuel E. (13409341700); Kosaki, Randall K. (6701515005); Alin, Simone R. (8630149200); Winn, Christopher D. (7005728781)</t>
  </si>
  <si>
    <t>56716454700; 7005811161; 13409341700; 6701515005; 8630149200; 7005728781</t>
  </si>
  <si>
    <t>Spatiotemporal Assessment of CO2–Carbonic Acid System Dynamics in a Pristine Coral Reef Ecosystem, French Frigate Shoals, Northwestern Hawaiian Islands</t>
  </si>
  <si>
    <t>10.1007/s10498-017-9310-1</t>
  </si>
  <si>
    <t>https://www.scopus.com/inward/record.uri?eid=2-s2.0-85010716417&amp;doi=10.1007%2fs10498-017-9310-1&amp;partnerID=40&amp;md5=70fb0c4f709a71a8f2c68b63ae7f6999</t>
  </si>
  <si>
    <t>2-s2.0-85010716417</t>
  </si>
  <si>
    <t>Kealoha A.K.; Shamberger K.E.F.; Reid E.C.; Davis K.A.; Lentz S.J.; Brainard R.E.; Oliver T.A.; Rappé M.S.; Roark E.B.; Rii Y.M.</t>
  </si>
  <si>
    <t>Kealoha, Andrea K. (56716454700); Shamberger, Kathryn E.F. (55911562600); Reid, Emma C. (57193316193); Davis, Kristen A. (7403213943); Lentz, Steven J. (56133985800); Brainard, Russell E. (7003705084); Oliver, Thomas A. (23498733000); Rappé, Michael S. (6603527946); Roark, E. Brendan (8643539700); Rii, Yoshimi M. (16317441500)</t>
  </si>
  <si>
    <t>56716454700; 55911562600; 57193316193; 7403213943; 56133985800; 7003705084; 23498733000; 6603527946; 8643539700; 16317441500</t>
  </si>
  <si>
    <t>Heterotrophy of Oceanic Particulate Organic Matter Elevates Net Ecosystem Calcification</t>
  </si>
  <si>
    <t>10.1029/2019GL083726</t>
  </si>
  <si>
    <t>https://www.scopus.com/inward/record.uri?eid=2-s2.0-85071643743&amp;doi=10.1029%2f2019GL083726&amp;partnerID=40&amp;md5=b627a353de1705ae6280dc26f5c00e4a</t>
  </si>
  <si>
    <t>2-s2.0-85071643743</t>
  </si>
  <si>
    <t>Keeling P.J.; Mathur V.; Kwong W.K.</t>
  </si>
  <si>
    <t>Keeling, Patrick J. (35552607600); Mathur, Varsha (57195714292); Kwong, Waldan K. (55552271800)</t>
  </si>
  <si>
    <t>35552607600; 57195714292; 55552271800</t>
  </si>
  <si>
    <t>Corallicolids: The elusive coral-infecting apicomplexans</t>
  </si>
  <si>
    <t>PLoS Pathogens</t>
  </si>
  <si>
    <t>e1009845</t>
  </si>
  <si>
    <t>10.1371/journal.ppat.1009845</t>
  </si>
  <si>
    <t>https://www.scopus.com/inward/record.uri?eid=2-s2.0-85115252501&amp;doi=10.1371%2fjournal.ppat.1009845&amp;partnerID=40&amp;md5=cf5e28da9d8366f6d1dd98004be77996</t>
  </si>
  <si>
    <t>2-s2.0-85115252501</t>
  </si>
  <si>
    <t>Kegler P.; Baum G.; Indriana L.F.; Wild C.; Kunzmann A.</t>
  </si>
  <si>
    <t>Kegler, Pia (55568201800); Baum, Gunilla (56926231800); Indriana, Lisa F. (57039105300); Wild, Christian (35320721300); Kunzmann, Andreas (6701754462)</t>
  </si>
  <si>
    <t>55568201800; 56926231800; 57039105300; 35320721300; 6701754462</t>
  </si>
  <si>
    <t>Physiological response of the hard coral pocillopora verrucosa from Lombok, Indonesia, to two common pollutants in combination with high temperature</t>
  </si>
  <si>
    <t>e0142744</t>
  </si>
  <si>
    <t>10.1371/journal.pone.0142744</t>
  </si>
  <si>
    <t>https://www.scopus.com/inward/record.uri?eid=2-s2.0-84953339885&amp;doi=10.1371%2fjournal.pone.0142744&amp;partnerID=40&amp;md5=cd10c334c7b80cf95bf31e91968cd9d3</t>
  </si>
  <si>
    <t>2-s2.0-84953339885</t>
  </si>
  <si>
    <t>Kekuewa S.A.H.; Courtney T.A.; Cyronak T.; Kindeberg T.; Eyre B.D.; Stoltenberg L.; Andersson A.J.</t>
  </si>
  <si>
    <t>Kekuewa, Samuel A. H. (57284304800); Courtney, Travis A. (55596164900); Cyronak, Tyler (55538568800); Kindeberg, Theodor (57200159088); Eyre, Bradley D. (7005923344); Stoltenberg, Laura (57192889179); Andersson, Andreas J. (7202967876)</t>
  </si>
  <si>
    <t>57284304800; 55596164900; 55538568800; 57200159088; 7005923344; 57192889179; 7202967876</t>
  </si>
  <si>
    <t>Temporal and Spatial Variabilities of Chemical and Physical Parameters on the Heron Island Coral Reef Platform</t>
  </si>
  <si>
    <t>10.1007/s10498-021-09400-7</t>
  </si>
  <si>
    <t>https://www.scopus.com/inward/record.uri?eid=2-s2.0-85116351924&amp;doi=10.1007%2fs10498-021-09400-7&amp;partnerID=40&amp;md5=926aae4023e138c98a51cdfbdc228999</t>
  </si>
  <si>
    <t>2-s2.0-85116351924</t>
  </si>
  <si>
    <t>Keller B.D.; Gleason D.F.; McLeod E.; Woodley C.M.; Airamé S.; Causey B.D.; Friedlander A.M.; Grober-Dunsmore R.; Johnson J.E.; Miller S.L.; Steneck R.S.</t>
  </si>
  <si>
    <t>Keller, Brian D. (57213645735); Gleason, Daniel F. (7006532678); McLeod, Elizabeth (28267865200); Woodley, Christa M. (7006806465); Airamé, Satie (56617565900); Causey, Billy D. (6507687967); Friedlander, Alan M. (7103159778); Grober-Dunsmore, Rikki (12760779000); Johnson, Johanna E. (55494676500); Miller, Steven L. (55476787500); Steneck, Robert S. (6701822254)</t>
  </si>
  <si>
    <t>57213645735; 7006532678; 28267865200; 7006806465; 56617565900; 6507687967; 7103159778; 12760779000; 55494676500; 55476787500; 6701822254</t>
  </si>
  <si>
    <t>Climate change, coral reef ecosystems, and management options for marine protected areas</t>
  </si>
  <si>
    <t>Environmental Management</t>
  </si>
  <si>
    <t>10.1007/s00267-009-9346-0</t>
  </si>
  <si>
    <t>https://www.scopus.com/inward/record.uri?eid=2-s2.0-73449084408&amp;doi=10.1007%2fs00267-009-9346-0&amp;partnerID=40&amp;md5=b3742e02b82829caf62177f7f9d3b4e9</t>
  </si>
  <si>
    <t>2-s2.0-73449084408</t>
  </si>
  <si>
    <t>Kellock C.; Cole C.; Penkman K.; Evans D.; Kröger R.; Hintz C.; Hintz K.; Finch A.; Allison N.</t>
  </si>
  <si>
    <t>Kellock, Celeste (57218320963); Cole, Catherine (55863373400); Penkman, Kirsty (8607438100); Evans, David (57153303400); Kröger, Roland (7004840278); Hintz, Chris (7004542583); Hintz, Ken (7003282146); Finch, Adrian (7102258237); Allison, Nicola (8943390000)</t>
  </si>
  <si>
    <t>57218320963; 55863373400; 8607438100; 57153303400; 7004840278; 7004542583; 7003282146; 7102258237; 8943390000</t>
  </si>
  <si>
    <t>The role of aspartic acid in reducing coral calcification under ocean acidification conditions</t>
  </si>
  <si>
    <t>10.1038/s41598-020-69556-0</t>
  </si>
  <si>
    <t>https://www.scopus.com/inward/record.uri?eid=2-s2.0-85088793131&amp;doi=10.1038%2fs41598-020-69556-0&amp;partnerID=40&amp;md5=a747721a6673f7c497d6466b2de8f639</t>
  </si>
  <si>
    <t>2-s2.0-85088793131</t>
  </si>
  <si>
    <t>Kelmo F.; Bell J.J.; Moraes S.S.; Gomes R.D.C.T.; Mariano-Neto E.; Attrill M.J.</t>
  </si>
  <si>
    <t>Kelmo, Francisco (6505964453); Bell, James J. (7404446141); Moraes, Simone Souza (7003371681); Gomes, Rilza Da Costa Tourinho (56150861100); Mariano-Neto, Eduardo (26325011700); Attrill, Martin J. (7004262163)</t>
  </si>
  <si>
    <t>6505964453; 7404446141; 7003371681; 56150861100; 26325011700; 7004262163</t>
  </si>
  <si>
    <t>Differential responses of emergent intertidal coral reef fauna to a large-scale el-niño southern oscillation event: Sponge and coral resilience</t>
  </si>
  <si>
    <t>e93209</t>
  </si>
  <si>
    <t>10.1371/journal.pone.0093209</t>
  </si>
  <si>
    <t>https://www.scopus.com/inward/record.uri?eid=2-s2.0-84899846727&amp;doi=10.1371%2fjournal.pone.0093209&amp;partnerID=40&amp;md5=73ef28b6a0303520a9b3505c41f5029b</t>
  </si>
  <si>
    <t>2-s2.0-84899846727</t>
  </si>
  <si>
    <t>Kenkel C.D.; Moya A.; Strahl J.; Humphrey C.; Bay L.K.</t>
  </si>
  <si>
    <t>Kenkel, Carly D. (44461426600); Moya, Aurelie (57203080478); Strahl, Julia (24460834200); Humphrey, Craig (57204367658); Bay, Line K. (7004687149)</t>
  </si>
  <si>
    <t>44461426600; 57203080478; 24460834200; 57204367658; 7004687149</t>
  </si>
  <si>
    <t>Functional genomic analysis of corals from natural CO2-seeps reveals core molecular responses involved in acclimatization to ocean acidification</t>
  </si>
  <si>
    <t>10.1111/gcb.13833</t>
  </si>
  <si>
    <t>https://www.scopus.com/inward/record.uri?eid=2-s2.0-85028814842&amp;doi=10.1111%2fgcb.13833&amp;partnerID=40&amp;md5=c29accd7440b6fd3f5f46f505150a856</t>
  </si>
  <si>
    <t>2-s2.0-85028814842</t>
  </si>
  <si>
    <t>Kennedy E.V.; Ordoñez A.; Diaz-Pulido G.</t>
  </si>
  <si>
    <t>Kennedy, Emma V. (36456877700); Ordoñez, Alexandra (56301165900); Diaz-Pulido, Guillermo (6602495853)</t>
  </si>
  <si>
    <t>36456877700; 56301165900; 6602495853</t>
  </si>
  <si>
    <t>Coral bleaching in the southern inshore Great Barrier Reef: A case study from the Keppel Islands</t>
  </si>
  <si>
    <t>10.1071/MF16317</t>
  </si>
  <si>
    <t>https://www.scopus.com/inward/record.uri?eid=2-s2.0-85038612601&amp;doi=10.1071%2fMF16317&amp;partnerID=40&amp;md5=0150156b71d0f363098be28155497960</t>
  </si>
  <si>
    <t>2-s2.0-85038612601</t>
  </si>
  <si>
    <t>Kessler A.J.; Rogers A.; Cyronak T.; Bourke M.F.; Hasler-Sheetal H.; Glud R.N.; Greening C.; Meysman F.J.R.; Eyre B.D.; Cook P.L.M.</t>
  </si>
  <si>
    <t>Kessler, Adam J. (55437020300); Rogers, Angus (57216397728); Cyronak, Tyler (55538568800); Bourke, Michael F. (56045191400); Hasler-Sheetal, Harald (57194644874); Glud, Ronnie N. (7004100731); Greening, Chris (55974617000); Meysman, Filip J.R. (6602580221); Eyre, Bradley D. (7005923344); Cook, Perran L.M. (24829446500)</t>
  </si>
  <si>
    <t>55437020300; 57216397728; 55538568800; 56045191400; 57194644874; 7004100731; 55974617000; 6602580221; 7005923344; 24829446500</t>
  </si>
  <si>
    <t>Pore water conditions driving calcium carbonate dissolution in reef sands</t>
  </si>
  <si>
    <t>10.1016/j.gca.2020.04.001</t>
  </si>
  <si>
    <t>https://www.scopus.com/inward/record.uri?eid=2-s2.0-85083389884&amp;doi=10.1016%2fj.gca.2020.04.001&amp;partnerID=40&amp;md5=59e5e597fc63f16121d9057582a785c8</t>
  </si>
  <si>
    <t>2-s2.0-85083389884</t>
  </si>
  <si>
    <t>Khalil I.; Atkinson P.M.; Challenor P.</t>
  </si>
  <si>
    <t>Khalil, Idham (36006272200); Atkinson, Peter M. (7201906181); Challenor, Peter (57226263834)</t>
  </si>
  <si>
    <t>36006272200; 7201906181; 57226263834</t>
  </si>
  <si>
    <t>Looking back and looking forwards: Historical and future trends in seasurface temperature (SST) in the Indo-Pacific region from 1982 to 2100</t>
  </si>
  <si>
    <t>International Journal of Applied Earth Observation and Geoinformation</t>
  </si>
  <si>
    <t>10.1016/j.jag.2015.10.005</t>
  </si>
  <si>
    <t>https://www.scopus.com/inward/record.uri?eid=2-s2.0-84975797292&amp;doi=10.1016%2fj.jag.2015.10.005&amp;partnerID=40&amp;md5=3a70b280e4ebe619935d7c5608811cd9</t>
  </si>
  <si>
    <t>2-s2.0-84975797292</t>
  </si>
  <si>
    <t>Sea star, not corals/moluscs!</t>
  </si>
  <si>
    <t>Khalil M.; Doo S.S.; Stuhr M.; Westphal H.</t>
  </si>
  <si>
    <t>Khalil, Munawar (57190664836); Doo, Steve S. (55234927400); Stuhr, Marleen (57193497539); Westphal, Hildegard (55802308600)</t>
  </si>
  <si>
    <t>57190664836; 55234927400; 57193497539; 55802308600</t>
  </si>
  <si>
    <t>Long-term physiological responses to combined ocean acidification and warming show energetic trade-offs in an asterinid starfish</t>
  </si>
  <si>
    <t>10.1007/s00338-023-02388-2</t>
  </si>
  <si>
    <t>https://www.scopus.com/inward/record.uri?eid=2-s2.0-85159390316&amp;doi=10.1007%2fs00338-023-02388-2&amp;partnerID=40&amp;md5=b2bd3c22317477cafdcfca03897777af</t>
  </si>
  <si>
    <t>2-s2.0-85159390316</t>
  </si>
  <si>
    <t>Kibria G.; Haroon A.K.; Nugegoda D.</t>
  </si>
  <si>
    <t>Kibria, Golam (57202650196); Haroon, A.K. Yousuf (57192909064); Nugegoda, Dayanthi (6602080752)</t>
  </si>
  <si>
    <t>57202650196; 57192909064; 6602080752</t>
  </si>
  <si>
    <t>Climate change impacts on tropical and temperate fisheries, aquaculture, and seafood security and implications - A review</t>
  </si>
  <si>
    <t>Livestock Research for Rural Development</t>
  </si>
  <si>
    <t>https://www.scopus.com/inward/record.uri?eid=2-s2.0-85008884240&amp;partnerID=40&amp;md5=55eed9da9bff382a4e8bb12858663f22</t>
  </si>
  <si>
    <t>2-s2.0-85008884240</t>
  </si>
  <si>
    <t>Kibria G.; Nugegoda D.; Rose G.; Haroon A.K.Y.</t>
  </si>
  <si>
    <t>Kibria, Golam (57202650196); Nugegoda, Dayanthi (6602080752); Rose, Gavin (57223122046); Haroon, A.K. Yousuf (57192909064)</t>
  </si>
  <si>
    <t>57202650196; 6602080752; 57223122046; 57192909064</t>
  </si>
  <si>
    <t>Climate change impacts on pollutants mobilization and interactive effects of climate change and pollutants on toxicity and bioaccumulation of pollutants in estuarine and marine biota and linkage to seafood security</t>
  </si>
  <si>
    <t>10.1016/j.marpolbul.2021.112364</t>
  </si>
  <si>
    <t>https://www.scopus.com/inward/record.uri?eid=2-s2.0-85104906589&amp;doi=10.1016%2fj.marpolbul.2021.112364&amp;partnerID=40&amp;md5=9e577c714cdde21ec86b0fb67984b916</t>
  </si>
  <si>
    <t>2-s2.0-85104906589</t>
  </si>
  <si>
    <t>Killam D.; Thompson D.; Morgan K.; Russell M.</t>
  </si>
  <si>
    <t>Killam, Daniel (57204046591); Thompson, Diane (56945719200); Morgan, Katherine (57225710339); Russell, Megan (58043631800)</t>
  </si>
  <si>
    <t>57204046591; 56945719200; 57225710339; 58043631800</t>
  </si>
  <si>
    <t>Giant clams as open-source, scalable reef environmental biomonitors</t>
  </si>
  <si>
    <t>e0278752</t>
  </si>
  <si>
    <t>10.1371/journal.pone.0278752</t>
  </si>
  <si>
    <t>https://www.scopus.com/inward/record.uri?eid=2-s2.0-85145669096&amp;doi=10.1371%2fjournal.pone.0278752&amp;partnerID=40&amp;md5=cb9349711f2ddd200e364c1116deb543</t>
  </si>
  <si>
    <t>2-s2.0-85145669096</t>
  </si>
  <si>
    <t>Kim K.H.; Heiss J.W.; Michael H.A.; Ullman W.J.; Cai W.-J.</t>
  </si>
  <si>
    <t>Kim, Kyra H. (57196471947); Heiss, James W. (56107269100); Michael, Holly A. (8697727500); Ullman, William J. (6701813581); Cai, Wei-Jun (7401710571)</t>
  </si>
  <si>
    <t>57196471947; 56107269100; 8697727500; 6701813581; 7401710571</t>
  </si>
  <si>
    <t>Seasonal and Spatial Production Patterns of Dissolved Inorganic Carbon and Total Alkalinity in a Shallow Beach Aquifer</t>
  </si>
  <si>
    <t>10.3389/fmars.2022.856281</t>
  </si>
  <si>
    <t>https://www.scopus.com/inward/record.uri?eid=2-s2.0-85132821435&amp;doi=10.3389%2ffmars.2022.856281&amp;partnerID=40&amp;md5=119296f0c449c22c5813cd831b057022</t>
  </si>
  <si>
    <t>2-s2.0-85132821435</t>
  </si>
  <si>
    <t>Kingsbury K.M.; Gillanders B.M.; Booth D.J.; Coni E.O.C.; Nagelkerken I.</t>
  </si>
  <si>
    <t>Kingsbury, Kelsey M. (57212086398); Gillanders, Bronwyn M. (7003696779); Booth, David J. (7202259879); Coni, Ericka O.C. (24463626500); Nagelkerken, Ivan (7003724825)</t>
  </si>
  <si>
    <t>57212086398; 7003696779; 7202259879; 24463626500; 7003724825</t>
  </si>
  <si>
    <t>Range-extending coral reef fishes trade-off growth for maintenance of body condition in cooler waters</t>
  </si>
  <si>
    <t>10.1016/j.scitotenv.2019.134598</t>
  </si>
  <si>
    <t>https://www.scopus.com/inward/record.uri?eid=2-s2.0-85075875992&amp;doi=10.1016%2fj.scitotenv.2019.134598&amp;partnerID=40&amp;md5=aec2fc381a7d2308093072764e6bb0c4</t>
  </si>
  <si>
    <t>2-s2.0-85075875992</t>
  </si>
  <si>
    <t>Kingsbury K.M.; Gillanders B.M.; Booth D.J.; Nagelkerken I.</t>
  </si>
  <si>
    <t>Kingsbury, Kelsey M. (57212086398); Gillanders, Bronwyn M. (7003696779); Booth, David J. (7202259879); Nagelkerken, Ivan (7003724825)</t>
  </si>
  <si>
    <t>57212086398; 7003696779; 7202259879; 7003724825</t>
  </si>
  <si>
    <t>Trophic niche segregation allows range-extending coral reef fishes to co-exist with temperate species under climate change</t>
  </si>
  <si>
    <t>10.1111/gcb.14898</t>
  </si>
  <si>
    <t>https://www.scopus.com/inward/record.uri?eid=2-s2.0-85076773672&amp;doi=10.1111%2fgcb.14898&amp;partnerID=40&amp;md5=835e9158184fe88c7fe42bbb98234e6d</t>
  </si>
  <si>
    <t>2-s2.0-85076773672</t>
  </si>
  <si>
    <t>Kinoshita S.; Kuroyanagi A.; Kawahata H.; Fujita K.; Ishimura T.; Suzuki A.; Kano H.; Kubota Y.; Nishi H.</t>
  </si>
  <si>
    <t>Kinoshita, Shunichi (57191338012); Kuroyanagi, Azumi (6602094069); Kawahata, Hodaka (26643484600); Fujita, Kazuhiko (35253544200); Ishimura, Toyoho (24366405200); Suzuki, Atsushi (57771502500); Kano, Harumasa (56591816300); Kubota, Yoshimi (56301755100); Nishi, Hiroshi (7103041455)</t>
  </si>
  <si>
    <t>57191338012; 6602094069; 26643484600; 35253544200; 24366405200; 57771502500; 56591816300; 56301755100; 7103041455</t>
  </si>
  <si>
    <t>Constant shell density of hyaline large benthic foraminifers under thermal stress</t>
  </si>
  <si>
    <t>Marine Micropaleontology</t>
  </si>
  <si>
    <t>10.1016/j.marmicro.2023.102232</t>
  </si>
  <si>
    <t>https://www.scopus.com/inward/record.uri?eid=2-s2.0-85151527826&amp;doi=10.1016%2fj.marmicro.2023.102232&amp;partnerID=40&amp;md5=d1b074faade2f63ed5b5f4cf1bc0d9c5</t>
  </si>
  <si>
    <t>2-s2.0-85151527826</t>
  </si>
  <si>
    <t>Kirkwood W.J.</t>
  </si>
  <si>
    <t>Kirkwood, William J. (6603075664)</t>
  </si>
  <si>
    <t>FOCE: The evolution of in situ Free Ocean CO2 Enrichment experiments</t>
  </si>
  <si>
    <t>2015 IEEE Underwater Technology, UT 2015</t>
  </si>
  <si>
    <t>10.1109/UT.2015.7108322</t>
  </si>
  <si>
    <t>https://www.scopus.com/inward/record.uri?eid=2-s2.0-84934325316&amp;doi=10.1109%2fUT.2015.7108322&amp;partnerID=40&amp;md5=660cf3adb131c6218ec68a621c1becb0</t>
  </si>
  <si>
    <t>2-s2.0-84934325316</t>
  </si>
  <si>
    <t>Klein S.G.; Geraldi N.R.; Anton A.; Schmidt-Roach S.; Ziegler M.; Cziesielski M.J.; Martin C.; Rädecker N.; Frölicher T.L.; Mumby P.J.; Pandolfi J.M.; Suggett D.J.; Voolstra C.R.; Aranda M.; Duarte C.M.</t>
  </si>
  <si>
    <t>Klein, Shannon G. (55897362400); Geraldi, Nathan R. (11439642700); Anton, Andrea (24544411700); Schmidt-Roach, Sebastian (24833161600); Ziegler, Maren (56281779600); Cziesielski, Maha J. (57200102128); Martin, Cecilia (57197714104); Rädecker, Nils (56369119500); Frölicher, Thomas L. (16645242800); Mumby, Peter J. (7003596162); Pandolfi, John M. (7004252321); Suggett, David J. (6506336560); Voolstra, Christian R. (25224158700); Aranda, Manuel (7005278191); Duarte, Carlos. M. (55636631300)</t>
  </si>
  <si>
    <t>55897362400; 11439642700; 24544411700; 24833161600; 56281779600; 57200102128; 57197714104; 56369119500; 16645242800; 7003596162; 7004252321; 6506336560; 25224158700; 7005278191; 55636631300</t>
  </si>
  <si>
    <t>Projecting coral responses to intensifying marine heatwaves under ocean acidification</t>
  </si>
  <si>
    <t>10.1111/gcb.15818</t>
  </si>
  <si>
    <t>https://www.scopus.com/inward/record.uri?eid=2-s2.0-85113631625&amp;doi=10.1111%2fgcb.15818&amp;partnerID=40&amp;md5=32f6a77fc287881689ba0e5e4bdfe271</t>
  </si>
  <si>
    <t>2-s2.0-85113631625</t>
  </si>
  <si>
    <t>Kleinhaus K.; Al-Sawalmih A.; Barshis D.J.; Genin A.; Grace L.N.; Hoegh-Guldberg O.; Loya Y.; Meibom A.; Osman E.O.; Ruch J.-D.; Shaked Y.; Voolstra C.R.; Zvuloni A.; Fine M.</t>
  </si>
  <si>
    <t>Kleinhaus, Karine (58438405500); Al-Sawalmih, Ali (8700973100); Barshis, Daniel J. (22983985900); Genin, Amatzia (55859573100); Grace, Lola N. (57215933876); Hoegh-Guldberg, Ove (26643606100); Loya, Yossi (7005767863); Meibom, Anders (6701551616); Osman, Eslam O. (57200436358); Ruch, Jean-Daniel (57215935787); Shaked, Yonathan (57201224631); Voolstra, Christian R. (25224158700); Zvuloni, Assaf (23098874700); Fine, Maoz (7202778352)</t>
  </si>
  <si>
    <t>58438405500; 8700973100; 22983985900; 55859573100; 57215933876; 26643606100; 7005767863; 6701551616; 57200436358; 57215935787; 57201224631; 25224158700; 23098874700; 7202778352</t>
  </si>
  <si>
    <t>Science, Diplomacy, and the Red Sea’s Unique Coral Reef: It’s Time for Action</t>
  </si>
  <si>
    <t>10.3389/fmars.2020.00090</t>
  </si>
  <si>
    <t>https://www.scopus.com/inward/record.uri?eid=2-s2.0-85082405651&amp;doi=10.3389%2ffmars.2020.00090&amp;partnerID=40&amp;md5=819217cc61fd94a01bf2a9790c62edae</t>
  </si>
  <si>
    <t>2-s2.0-85082405651</t>
  </si>
  <si>
    <t>Klepac C.N.; Eaton K.R.; Petrik C.G.; Arick L.N.; Hall E.R.; Muller E.M.</t>
  </si>
  <si>
    <t>Klepac, Courtney N. (56741455500); Eaton, Katherine R. (57226069321); Petrik, Chelsea G. (57224011528); Arick, Lindsay N. (57222500107); Hall, Emily R. (55075600100); Muller, Erinn M. (57207099234)</t>
  </si>
  <si>
    <t>56741455500; 57226069321; 57224011528; 57222500107; 55075600100; 57207099234</t>
  </si>
  <si>
    <t>Corrigendum: Symbiont composition and coral genotype determines massive coral species performance under end-of-century climate scenarios (Frontiers in Marine Science, (2023), 10, (1026426), 10.3389/fmars.2023.1026426)</t>
  </si>
  <si>
    <t>10.3389/fmars.2023.1229114</t>
  </si>
  <si>
    <t>https://www.scopus.com/inward/record.uri?eid=2-s2.0-85168093802&amp;doi=10.3389%2ffmars.2023.1229114&amp;partnerID=40&amp;md5=eba1bb64c8277a478a163692a0b867d2</t>
  </si>
  <si>
    <t>2-s2.0-85168093802</t>
  </si>
  <si>
    <t>Symbiont composition and coral genotype determines massive coral species performance under end-of-century climate scenarios</t>
  </si>
  <si>
    <t>10.3389/fmars.2023.1026426</t>
  </si>
  <si>
    <t>https://www.scopus.com/inward/record.uri?eid=2-s2.0-85149473854&amp;doi=10.3389%2ffmars.2023.1026426&amp;partnerID=40&amp;md5=dfc7a9391996f1c65f4ad422329d9320</t>
  </si>
  <si>
    <t>2-s2.0-85149473854</t>
  </si>
  <si>
    <t>Klepac C.N.; Petrik C.G.; Karabelas E.; Owens J.; Hall E.R.; Muller E.M.</t>
  </si>
  <si>
    <t>Klepac, C.N. (56741455500); Petrik, C.G. (57224011528); Karabelas, E. (58527827800); Owens, J. (58527717600); Hall, E.R. (55075600100); Muller, E.M. (57207099234)</t>
  </si>
  <si>
    <t>56741455500; 57224011528; 58527827800; 58527717600; 55075600100; 57207099234</t>
  </si>
  <si>
    <t>Assessing acute thermal assays as a rapid screening tool for coral restoration</t>
  </si>
  <si>
    <t>10.1038/s41598-024-51944-5</t>
  </si>
  <si>
    <t>https://www.scopus.com/inward/record.uri?eid=2-s2.0-85183242920&amp;doi=10.1038%2fs41598-024-51944-5&amp;partnerID=40&amp;md5=be816619555f4b4f26a7fd894fe55e8a</t>
  </si>
  <si>
    <t>2-s2.0-85183242920</t>
  </si>
  <si>
    <t>Kleypas J.A.; Buddemeier R.W.; Eakin C.M.; Gattuso J.-P.; Guinotte J.; Hoegh-Guldberg O.; Iglesias-Prieto R.; Jokiel P.L.; Langdon C.; Skirving W.; Strong A.E.</t>
  </si>
  <si>
    <t>Kleypas, J.A. (35546841500); Buddemeier, R.W. (7004020996); Eakin, C.M. (6602755408); Gattuso, J.-P. (7005742064); Guinotte, J. (8698402200); Hoegh-Guldberg, O. (26643606100); Iglesias-Prieto, R. (6602185299); Jokiel, P.L. (7003777722); Langdon, C. (36498629700); Skirving, W. (6601967743); Strong, A.E. (7102215529)</t>
  </si>
  <si>
    <t>35546841500; 7004020996; 6602755408; 7005742064; 8698402200; 26643606100; 6602185299; 7003777722; 36498629700; 6601967743; 7102215529</t>
  </si>
  <si>
    <t>Comment on "Coral reef calcification and climate change: The effect of ocean warming"</t>
  </si>
  <si>
    <t>10.1029/2004GL022329</t>
  </si>
  <si>
    <t>https://www.scopus.com/inward/record.uri?eid=2-s2.0-22944457544&amp;doi=10.1029%2f2004GL022329&amp;partnerID=40&amp;md5=0eef408475ceb906297f35016796bb94</t>
  </si>
  <si>
    <t>2-s2.0-22944457544</t>
  </si>
  <si>
    <t>Kline D.I.; Teneva L.; Okamoto D.K.; Schneider K.; Caldeira K.; Miard T.; Chai A.; Marker M.; Dunbar R.B.; Mitchell B.G.; Dove S.; Hoegh-Guldberg O.</t>
  </si>
  <si>
    <t>Kline, David I. (7201356222); Teneva, Lida (34267832000); Okamoto, Daniel K. (30067862700); Schneider, Kenneth (14008184900); Caldeira, Ken (7004807312); Miard, Thomas (36656267600); Chai, Aaron (36655456100); Marker, Malcolm (36656280800); Dunbar, Robert B. (7101720549); Mitchell, B. Greg (35467405200); Dove, Sophie (7005822223); Hoegh-Guldberg, Ove (26643606100)</t>
  </si>
  <si>
    <t>7201356222; 34267832000; 30067862700; 14008184900; 7004807312; 36656267600; 36655456100; 36656280800; 7101720549; 35467405200; 7005822223; 26643606100</t>
  </si>
  <si>
    <t>Living coral tissue slows skeletal dissolution related to ocean acidification</t>
  </si>
  <si>
    <t>10.1038/s41559-019-0988-x</t>
  </si>
  <si>
    <t>https://www.scopus.com/inward/record.uri?eid=2-s2.0-85072713204&amp;doi=10.1038%2fs41559-019-0988-x&amp;partnerID=40&amp;md5=551cfb9eca10c6356e0ac1259770b36e</t>
  </si>
  <si>
    <t>2-s2.0-85072713204</t>
  </si>
  <si>
    <t>Klinke A.; Mezger S.D.; Thobor B.; Tilstra A.; El-Khaled Y.C.; Wild C.</t>
  </si>
  <si>
    <t>Klinke, Annabell (57917277000); Mezger, Selma D. (57579895500); Thobor, Bianca (57916699800); Tilstra, Arjen (57195136909); El-Khaled, Yusuf C. (57205677729); Wild, Christian (35320721300)</t>
  </si>
  <si>
    <t>57917277000; 57579895500; 57916699800; 57195136909; 57205677729; 35320721300</t>
  </si>
  <si>
    <t>Phosphate enrichment increases the resilience of the pulsating soft coral Xenia umbellata to warming</t>
  </si>
  <si>
    <t>10.3389/fmars.2022.1026321</t>
  </si>
  <si>
    <t>https://www.scopus.com/inward/record.uri?eid=2-s2.0-85142662081&amp;doi=10.3389%2ffmars.2022.1026321&amp;partnerID=40&amp;md5=aba742c2188f3a4483d10a432e4b4784</t>
  </si>
  <si>
    <t>2-s2.0-85142662081</t>
  </si>
  <si>
    <t>Knebel O.; Carvajal C.; Kench P.; Gehrels R.</t>
  </si>
  <si>
    <t>Knebel, Oliver (57222555860); Carvajal, Carlos (57222552747); Kench, Paul (6701682399); Gehrels, Roland (58088225700)</t>
  </si>
  <si>
    <t>57222555860; 57222552747; 6701682399; 58088225700</t>
  </si>
  <si>
    <t>Spatial pH variability of coral reef flats of Kiritimati Island, Kiribati</t>
  </si>
  <si>
    <t>10.1016/j.marenvres.2022.105861</t>
  </si>
  <si>
    <t>https://www.scopus.com/inward/record.uri?eid=2-s2.0-85147290663&amp;doi=10.1016%2fj.marenvres.2022.105861&amp;partnerID=40&amp;md5=06531f3e8a8b38a1c4f2a8bed158e874</t>
  </si>
  <si>
    <t>2-s2.0-85147290663</t>
  </si>
  <si>
    <t>Knebel O.; Carvajal C.; Standish C.D.; Vega E.D.L.; Chalk T.B.; Ryan E.J.; Guo W.; Ford M.; Foster G.L.; Kench P.</t>
  </si>
  <si>
    <t>Knebel, Oliver (57222555860); Carvajal, Carlos (57222552747); Standish, Christopher D. (55566816600); Vega, Elwyn de la (57222558901); Chalk, Thomas B. (10939039700); Ryan, Emma J. (56998207400); Guo, Weifu (12761263400); Ford, Murray (12792686300); Foster, Gavin L. (7403211753); Kench, Paul (6701682399)</t>
  </si>
  <si>
    <t>57222555860; 57222552747; 55566816600; 57222558901; 10939039700; 56998207400; 12761263400; 12792686300; 7403211753; 6701682399</t>
  </si>
  <si>
    <t>Porites Calcifying Fluid pH on Seasonal to Diurnal Scales</t>
  </si>
  <si>
    <t>e2020JC016889</t>
  </si>
  <si>
    <t>10.1029/2020JC016889</t>
  </si>
  <si>
    <t>https://www.scopus.com/inward/record.uri?eid=2-s2.0-85103159222&amp;doi=10.1029%2f2020JC016889&amp;partnerID=40&amp;md5=d11221c419676fd0224f905701c55522</t>
  </si>
  <si>
    <t>2-s2.0-85103159222</t>
  </si>
  <si>
    <t>Bleaching</t>
  </si>
  <si>
    <t>Knipp A.L.; Pettijohn J.C.; Jadot C.; Hertler H.</t>
  </si>
  <si>
    <t>Knipp, A.L. (57221949150); Pettijohn, J.C. (8724382200); Jadot, C. (56185565600); Hertler, H. (6508032531)</t>
  </si>
  <si>
    <t>57221949150; 8724382200; 56185565600; 6508032531</t>
  </si>
  <si>
    <t>Contrasting color loss and restoration in survivors of the 2014–2017 coral bleaching event in the Turks and Caicos Islands</t>
  </si>
  <si>
    <t>10.1007/s42452-020-2132-6</t>
  </si>
  <si>
    <t>https://www.scopus.com/inward/record.uri?eid=2-s2.0-85100797887&amp;doi=10.1007%2fs42452-020-2132-6&amp;partnerID=40&amp;md5=b8e82147694bfd702b5b46e2b9a56f76</t>
  </si>
  <si>
    <t>2-s2.0-85100797887</t>
  </si>
  <si>
    <t>Knor L.A.C.M.; Meléndez M.; Sabine C.L.; Sutton A.J.</t>
  </si>
  <si>
    <t>Knor, Lucie A. C. M. (57208407990); Meléndez, Melissa (55418370900); Sabine, Christopher L. (7004466957); Sutton, Adrienne J. (56047545400)</t>
  </si>
  <si>
    <t>57208407990; 55418370900; 7004466957; 56047545400</t>
  </si>
  <si>
    <t>Drivers of CO2-carbonate system variability in the coastal ocean south of Honolulu, Hawai’i</t>
  </si>
  <si>
    <t>10.3389/fmars.2024.1335438</t>
  </si>
  <si>
    <t>https://www.scopus.com/inward/record.uri?eid=2-s2.0-85188060458&amp;doi=10.3389%2ffmars.2024.1335438&amp;partnerID=40&amp;md5=3f3edc1ad09055a8bc3a6a40597ccca2</t>
  </si>
  <si>
    <t>2-s2.0-85188060458</t>
  </si>
  <si>
    <t>Knowlton N.; Jackson J.</t>
  </si>
  <si>
    <t>Knowlton, Nancy (7003849481); Jackson, Jeremy (35606519600)</t>
  </si>
  <si>
    <t>7003849481; 35606519600</t>
  </si>
  <si>
    <t>Corals and Coral Reefs</t>
  </si>
  <si>
    <t>Encyclopedia of Biodiversity, Third Edition: Volume 1-7</t>
  </si>
  <si>
    <t>V1</t>
  </si>
  <si>
    <t>10.1016/B978-0-12-822562-2.00210-3</t>
  </si>
  <si>
    <t>https://www.scopus.com/inward/record.uri?eid=2-s2.0-85189396890&amp;doi=10.1016%2fB978-0-12-822562-2.00210-3&amp;partnerID=40&amp;md5=b71d1053726188bd21d9233821247e13</t>
  </si>
  <si>
    <t>2-s2.0-85189396890</t>
  </si>
  <si>
    <t>Koch M.S.; McNicholl C.; Manfrino C.; Lapointe B.</t>
  </si>
  <si>
    <t>Koch, Marguerite S. (7401817838); McNicholl, Conall (56310710000); Manfrino, Carrie (6506386258); Lapointe, Brian (6701569602)</t>
  </si>
  <si>
    <t>7401817838; 56310710000; 6506386258; 6701569602</t>
  </si>
  <si>
    <t>Stable carbon and oxygen isotopes indicate photophysiology and calcification mechanisms of macroalgae on Little Cayman Island reefs</t>
  </si>
  <si>
    <t>Journal of Applied Phycology</t>
  </si>
  <si>
    <t>10.1007/s10811-023-03079-9</t>
  </si>
  <si>
    <t>https://www.scopus.com/inward/record.uri?eid=2-s2.0-85170831041&amp;doi=10.1007%2fs10811-023-03079-9&amp;partnerID=40&amp;md5=d34fca03873f1e428e707047235985fa</t>
  </si>
  <si>
    <t>2-s2.0-85170831041</t>
  </si>
  <si>
    <t>Review, quantitative in Figs 1 and 2</t>
  </si>
  <si>
    <t>Kornder N.A.; Riegl B.M.; Figueiredo J.</t>
  </si>
  <si>
    <t>Kornder, Niklas A. (57203972468); Riegl, Bernhard M. (7003294093); Figueiredo, Joana (13612723400)</t>
  </si>
  <si>
    <t>57203972468; 7003294093; 13612723400</t>
  </si>
  <si>
    <t>Thresholds and drivers of coral calcification responses to climate change</t>
  </si>
  <si>
    <t>10.1111/gcb.14431</t>
  </si>
  <si>
    <t>https://www.scopus.com/inward/record.uri?eid=2-s2.0-85053832540&amp;doi=10.1111%2fgcb.14431&amp;partnerID=40&amp;md5=3eb8ce03b0b4393f03b9ea2629d34aa3</t>
  </si>
  <si>
    <t>2-s2.0-85053832540</t>
  </si>
  <si>
    <t>Kosugi N.; Ono H.; Toyama K.; Tsujino H.; Ishii M.</t>
  </si>
  <si>
    <t>Kosugi, Naohiro (36627263200); Ono, Hisashi (57211914196); Toyama, Katsuya (26653793700); Tsujino, Hiroyuki (7004250217); Ishii, Masao (35350635300)</t>
  </si>
  <si>
    <t>36627263200; 57211914196; 26653793700; 7004250217; 35350635300</t>
  </si>
  <si>
    <t>An empirical projection of ocean acidification in southwestern Japan over the 21st century</t>
  </si>
  <si>
    <t>10.1016/j.marchem.2023.104290</t>
  </si>
  <si>
    <t>https://www.scopus.com/inward/record.uri?eid=2-s2.0-85166110364&amp;doi=10.1016%2fj.marchem.2023.104290&amp;partnerID=40&amp;md5=e8434231903de66ff73b1560777dfed9</t>
  </si>
  <si>
    <t>2-s2.0-85166110364</t>
  </si>
  <si>
    <t>Krämer W.E.; Iglesias-Prieto R.; Enríquez S.</t>
  </si>
  <si>
    <t>Krämer, Wiebke E. (54880067400); Iglesias-Prieto, Roberto (6602185299); Enríquez, Susana (7003654282)</t>
  </si>
  <si>
    <t>54880067400; 6602185299; 7003654282</t>
  </si>
  <si>
    <t>Evaluation of the current understanding of the impact of climate change on coral physiology after three decades of experimental research</t>
  </si>
  <si>
    <t>10.1038/s42003-022-04353-1</t>
  </si>
  <si>
    <t>https://www.scopus.com/inward/record.uri?eid=2-s2.0-85144638608&amp;doi=10.1038%2fs42003-022-04353-1&amp;partnerID=40&amp;md5=d371c158593e88c98b4a39f5859aa8d2</t>
  </si>
  <si>
    <t>2-s2.0-85144638608</t>
  </si>
  <si>
    <t>Krosinsky C.; Cort T.</t>
  </si>
  <si>
    <t>Krosinsky, Cary (26030524900); Cort, Todd (6506511569)</t>
  </si>
  <si>
    <t>26030524900; 6506511569</t>
  </si>
  <si>
    <t>Introduction</t>
  </si>
  <si>
    <t>Sustainable Innovation and Impact</t>
  </si>
  <si>
    <t>10.4324/9781351174824-1</t>
  </si>
  <si>
    <t>https://www.scopus.com/inward/record.uri?eid=2-s2.0-85141487427&amp;doi=10.4324%2f9781351174824-1&amp;partnerID=40&amp;md5=d5f82af2cc70635f9efeacbda0f4d4df</t>
  </si>
  <si>
    <t>2-s2.0-85141487427</t>
  </si>
  <si>
    <t>Krueger E.T.; Büscher J.V.; Hoey D.A.; Taylor D.; O’Reilly P.J.; Crowley Q.G.</t>
  </si>
  <si>
    <t>Krueger, Erica Terese (57202732444); Büscher, Janina V. (55931102900); Hoey, David A. (6603613776); Taylor, David (56472008000); O’Reilly, Peter J. (58492341200); Crowley, Quentin G. (6507350759)</t>
  </si>
  <si>
    <t>57202732444; 55931102900; 6603613776; 56472008000; 58492341200; 6507350759</t>
  </si>
  <si>
    <t>Wanted Dead or Alive: Skeletal Structure Alteration of Cold-Water Coral Desmophyllum pertusum (Lophelia pertusa) from Anthropogenic Stressors</t>
  </si>
  <si>
    <t>10.3390/oceans4010006</t>
  </si>
  <si>
    <t>https://www.scopus.com/inward/record.uri?eid=2-s2.0-85165032871&amp;doi=10.3390%2foceans4010006&amp;partnerID=40&amp;md5=42937bc99ed238f0d4a8d7469bd07617</t>
  </si>
  <si>
    <t>2-s2.0-85165032871</t>
  </si>
  <si>
    <t>Kubota K.; Yokoyama Y.; Ishikawa T.; Suzuki A.; Ishii M.</t>
  </si>
  <si>
    <t>Kubota, Kaoru (56203642500); Yokoyama, Yusuke (35254743600); Ishikawa, Tsuyoshi (7404713678); Suzuki, Atsushi (57771502500); Ishii, Masao (35350635300)</t>
  </si>
  <si>
    <t>56203642500; 35254743600; 7404713678; 57771502500; 35350635300</t>
  </si>
  <si>
    <t>Rapid decline in pH of coral calcification fluid due to incorporation of anthropogenic CO2</t>
  </si>
  <si>
    <t>10.1038/s41598-017-07680-0</t>
  </si>
  <si>
    <t>https://www.scopus.com/inward/record.uri?eid=2-s2.0-85027187769&amp;doi=10.1038%2fs41598-017-07680-0&amp;partnerID=40&amp;md5=b68e337c666508d9f79efdc8f823d4b5</t>
  </si>
  <si>
    <t>2-s2.0-85027187769</t>
  </si>
  <si>
    <t>Kuffner I.B.; Hickey T.D.; Morrison J.M.</t>
  </si>
  <si>
    <t>Kuffner, I.B. (55944444900); Hickey, T.D. (7005100511); Morrison, J.M. (54179567500)</t>
  </si>
  <si>
    <t>55944444900; 7005100511; 54179567500</t>
  </si>
  <si>
    <t>Calcification rates of the massive coral Siderastrea siderea and crustose coralline algae along the Florida Keys (USA) outer-reef tract</t>
  </si>
  <si>
    <t>10.1007/s00338-013-1047-8</t>
  </si>
  <si>
    <t>https://www.scopus.com/inward/record.uri?eid=2-s2.0-84888061417&amp;doi=10.1007%2fs00338-013-1047-8&amp;partnerID=40&amp;md5=c12c839d05254bdf04c5043d547d8726</t>
  </si>
  <si>
    <t>2-s2.0-84888061417</t>
  </si>
  <si>
    <t>Kuffner I.B.; Lidz B.H.; Hudson J.H.; Anderson J.S.</t>
  </si>
  <si>
    <t>Kuffner, Ilsa B. (55944444900); Lidz, Barbara H. (6604005738); Hudson, J. Harold (7402565495); Anderson, Jeffrey S. (58600189200)</t>
  </si>
  <si>
    <t>55944444900; 6604005738; 7402565495; 58600189200</t>
  </si>
  <si>
    <t>A Century of Ocean Warming on Florida Keys Coral Reefs: Historic In Situ Observations</t>
  </si>
  <si>
    <t>Estuaries and Coasts</t>
  </si>
  <si>
    <t>10.1007/s12237-014-9875-5</t>
  </si>
  <si>
    <t>https://www.scopus.com/inward/record.uri?eid=2-s2.0-84925798980&amp;doi=10.1007%2fs12237-014-9875-5&amp;partnerID=40&amp;md5=e2b0f6c2f97ce4697eadd6705294a06c</t>
  </si>
  <si>
    <t>2-s2.0-84925798980</t>
  </si>
  <si>
    <t>Incorrect DOI, url correct</t>
  </si>
  <si>
    <t>Kuhl A.; Kreiser W.</t>
  </si>
  <si>
    <t>Kuhl, Alexander (57197316821); Kreiser, Wolfgang (6701685208)</t>
  </si>
  <si>
    <t>57197316821; 6701685208</t>
  </si>
  <si>
    <t>Progress in partial synthesis of a marine secosterol from Gersemia fruticosa: Preparation of the steroidal core unit</t>
  </si>
  <si>
    <t>Collection of Czechoslovak Chemical Communications</t>
  </si>
  <si>
    <t>10.1135/cccc19981007</t>
  </si>
  <si>
    <t>https://www.scopus.com/inward/record.uri?eid=2-s2.0-0032350516&amp;doi=10.1135%2fcccc19981007&amp;partnerID=40&amp;md5=a4931f277c1200a36e34787910c0fd20</t>
  </si>
  <si>
    <t>2-s2.0-0032350516</t>
  </si>
  <si>
    <t>Kühl M.; Nielsen D.A.; Borisov S.M.</t>
  </si>
  <si>
    <t>Kühl, Michael (7103086849); Nielsen, Daniel Aagren (26642618600); Borisov, Sergey M. (56910375900)</t>
  </si>
  <si>
    <t>7103086849; 26642618600; 56910375900</t>
  </si>
  <si>
    <t>In Vivo Lifetime Imaging of the Internal O2 Dynamics in Corals with near-Infrared-Emitting Sensor Nanoparticles</t>
  </si>
  <si>
    <t>ACS Sensors</t>
  </si>
  <si>
    <t>10.1021/acssensors.4c01029</t>
  </si>
  <si>
    <t>https://www.scopus.com/inward/record.uri?eid=2-s2.0-85202147637&amp;doi=10.1021%2facssensors.4c01029&amp;partnerID=40&amp;md5=019f9df2ab8feb0ea28cffeeff151846</t>
  </si>
  <si>
    <t>2-s2.0-85202147637</t>
  </si>
  <si>
    <t>Kumagai N.H.; Molinos J.G.; Yamano H.; Takao S.; Fujii M.; Yamanaka Y.</t>
  </si>
  <si>
    <t>Kumagai, Naoki H. (56374687600); Molinos, Jorge García (35336290000); Yamano, Hiroya (7005880340); Takao, Shintaro (36998207100); Fujii, Masahiko (57201620796); Yamanaka, Yasuhiro (7203038113)</t>
  </si>
  <si>
    <t>56374687600; 35336290000; 7005880340; 36998207100; 57201620796; 7203038113</t>
  </si>
  <si>
    <t>Ocean currents and herbivory drive macroalgae-to-coral community shift under climate warming</t>
  </si>
  <si>
    <t>10.1073/pnas.1716826115</t>
  </si>
  <si>
    <t>https://www.scopus.com/inward/record.uri?eid=2-s2.0-85052739891&amp;doi=10.1073%2fpnas.1716826115&amp;partnerID=40&amp;md5=d1b77388f7ff8a1f6fd41e9af1ef1b2b</t>
  </si>
  <si>
    <t>2-s2.0-85052739891</t>
  </si>
  <si>
    <t>Kunwar B.; Pokhrel A.; Niwai T.; Kawamura K.</t>
  </si>
  <si>
    <t>Kunwar, Bhagawati (56038065500); Pokhrel, Ambarish (56412833300); Niwai, Takeji (49261182900); Kawamura, Kimitaka (57203176082)</t>
  </si>
  <si>
    <t>56038065500; 56412833300; 49261182900; 57203176082</t>
  </si>
  <si>
    <t>Spatial and Longitudinal Distributions of Total Carbon, Nitrogen and Sulfur Together With Water-Soluble Major Ions in Marine Aerosols Collected From the Western Paciﬁc and Southern Ocean</t>
  </si>
  <si>
    <t>e2022JD037874</t>
  </si>
  <si>
    <t>10.1029/2022JD037874</t>
  </si>
  <si>
    <t>https://www.scopus.com/inward/record.uri?eid=2-s2.0-85158996132&amp;doi=10.1029%2f2022JD037874&amp;partnerID=40&amp;md5=feda65e6fb6f941c7cbccefe6fc6f574</t>
  </si>
  <si>
    <t>2-s2.0-85158996132</t>
  </si>
  <si>
    <t>Kuo C.-Y.; Keshavmurthy S.; Huang Y.-Y.; Ho M.-J.; Hsieh H.J.; Hsiao A.-T.; Lo W.-C.; Hsin Y.-C.; Chen C.A.</t>
  </si>
  <si>
    <t>Kuo, Chao-Yang (37761564800); Keshavmurthy, Shashank (36717627400); Huang, Ya-Yi (57206436991); Ho, Ming-Jay (57184863900); Hsieh, Hernyi Justin (17340625000); Hsiao, An-Tzi (57921413200); Lo, Wei-Cheng (36923785600); Hsin, Yi-Chia (8507619700); Chen, Chaolun Allen (35232695600)</t>
  </si>
  <si>
    <t>37761564800; 36717627400; 57206436991; 57184863900; 17340625000; 57921413200; 36923785600; 8507619700; 35232695600</t>
  </si>
  <si>
    <t>Transitional Coral Ecosystem of Taiwan in the Era of Changing Climate</t>
  </si>
  <si>
    <t>10.1007/978-3-031-27560-9_2</t>
  </si>
  <si>
    <t>https://www.scopus.com/inward/record.uri?eid=2-s2.0-85174447120&amp;doi=10.1007%2f978-3-031-27560-9_2&amp;partnerID=40&amp;md5=43bba2954ef46ffc275f3dcf7331cc6c</t>
  </si>
  <si>
    <t>2-s2.0-85174447120</t>
  </si>
  <si>
    <t>Kupfner Johnson S.; Hallock P.</t>
  </si>
  <si>
    <t>Kupfner Johnson, Selena (57214673163); Hallock, Pamela (7003625442)</t>
  </si>
  <si>
    <t>57214673163; 7003625442</t>
  </si>
  <si>
    <t>A review of symbiotic gorgonian research in the western Atlantic and Caribbean with recommendations for future work</t>
  </si>
  <si>
    <t>10.1007/s00338-020-01891-0</t>
  </si>
  <si>
    <t>https://www.scopus.com/inward/record.uri?eid=2-s2.0-85078937201&amp;doi=10.1007%2fs00338-020-01891-0&amp;partnerID=40&amp;md5=dc609c26d032cd58a2e049ee79b6aff6</t>
  </si>
  <si>
    <t>2-s2.0-85078937201</t>
  </si>
  <si>
    <t>Kurihara H.; Suhara Y.; Mimura I.; Golbuu Y.</t>
  </si>
  <si>
    <t>Kurihara, Haruko (7202402036); Suhara, Yuri (57224057567); Mimura, Izumi (36017352100); Golbuu, Yimnang (16068398300)</t>
  </si>
  <si>
    <t>7202402036; 57224057567; 36017352100; 16068398300</t>
  </si>
  <si>
    <t>Potential Acclimatization and Adaptive Responses of Adult and Trans-Generation Coral Larvae From a Naturally Acidified Habitat</t>
  </si>
  <si>
    <t>10.3389/fmars.2020.581160</t>
  </si>
  <si>
    <t>https://www.scopus.com/inward/record.uri?eid=2-s2.0-85106029949&amp;doi=10.3389%2ffmars.2020.581160&amp;partnerID=40&amp;md5=196b5da1eeabd2ebe324e5a970a78e08</t>
  </si>
  <si>
    <t>2-s2.0-85106029949</t>
  </si>
  <si>
    <t>Kurihara H.; Takahashi A.; Reyes-Bermudez A.; Hidaka M.</t>
  </si>
  <si>
    <t>Kurihara, Haruko (7202402036); Takahashi, Asami (55489144700); Reyes-Bermudez, Alejandro (26665690900); Hidaka, Michio (7101981952)</t>
  </si>
  <si>
    <t>7202402036; 55489144700; 26665690900; 7101981952</t>
  </si>
  <si>
    <t>Intraspecific variation in the response of the scleractinian coral Acropora digitifera to ocean acidification</t>
  </si>
  <si>
    <t>10.1007/s00227-018-3295-1</t>
  </si>
  <si>
    <t>https://www.scopus.com/inward/record.uri?eid=2-s2.0-85041319873&amp;doi=10.1007%2fs00227-018-3295-1&amp;partnerID=40&amp;md5=95a43897069af32171cadcec706dd4d3</t>
  </si>
  <si>
    <t>2-s2.0-85041319873</t>
  </si>
  <si>
    <t>Kurihara H.; Watanabe A.; Tsugi A.; Mimura I.; Hongo C.; Kawai T.; Reimer J.D.; Kimoto K.; Gouezo M.; Golbuu Y.</t>
  </si>
  <si>
    <t>Kurihara, Haruko (7202402036); Watanabe, Atsushi (56513054900); Tsugi, Asami (57224109521); Mimura, Izumi (36017352100); Hongo, Chuki (25723411600); Kawai, Takashi (57207167308); Reimer, James Davis (8384589900); Kimoto, Katsunori (7103001295); Gouezo, Marine (36835795400); Golbuu, Yimnang (16068398300)</t>
  </si>
  <si>
    <t>7202402036; 56513054900; 57224109521; 36017352100; 25723411600; 57207167308; 8384589900; 7103001295; 36835795400; 16068398300</t>
  </si>
  <si>
    <t>Potential local adaptation of corals at acidified and warmed Nikko Bay, Palau</t>
  </si>
  <si>
    <t>10.1038/s41598-021-90614-8</t>
  </si>
  <si>
    <t>https://www.scopus.com/inward/record.uri?eid=2-s2.0-85107004363&amp;doi=10.1038%2fs41598-021-90614-8&amp;partnerID=40&amp;md5=534a05565238428de49eaa72e22103c6</t>
  </si>
  <si>
    <t>2-s2.0-85107004363</t>
  </si>
  <si>
    <t>Kurihara H.; Wouters J.; Yasuda N.</t>
  </si>
  <si>
    <t>Kurihara, Haruko (7202402036); Wouters, Judith (57208283630); Yasuda, Naoko (54919925500)</t>
  </si>
  <si>
    <t>7202402036; 57208283630; 54919925500</t>
  </si>
  <si>
    <t>Seasonal calcification of the coral Acropora digitifera from a subtropical marginal Okinawa reef under ocean acidification</t>
  </si>
  <si>
    <t>10.1007/s00338-019-01794-9</t>
  </si>
  <si>
    <t>https://www.scopus.com/inward/record.uri?eid=2-s2.0-85064342878&amp;doi=10.1007%2fs00338-019-01794-9&amp;partnerID=40&amp;md5=b43aeae0832874a9635560fea575e296</t>
  </si>
  <si>
    <t>2-s2.0-85064342878</t>
  </si>
  <si>
    <t>Kurman M.D.; Gómez C.E.; Georgian S.E.; Lunden J.J.; Cordes E.E.</t>
  </si>
  <si>
    <t>Kurman, Melissa D. (57163314200); Gómez, Carlos E. (56435351300); Georgian, Samuel E. (55630588900); Lunden, Jay J. (55629928600); Cordes, Erik E. (7003967049)</t>
  </si>
  <si>
    <t>57163314200; 56435351300; 55630588900; 55629928600; 7003967049</t>
  </si>
  <si>
    <t>Intra-specific variation reveals potential for adaptation to ocean acidification in a cold-water coral from the Gulf of Mexico</t>
  </si>
  <si>
    <t>10.3389/fmars.2017.00111</t>
  </si>
  <si>
    <t>https://www.scopus.com/inward/record.uri?eid=2-s2.0-85020133452&amp;doi=10.3389%2ffmars.2017.00111&amp;partnerID=40&amp;md5=70ad8fbfa3352ff0151f2cbdf18e8614</t>
  </si>
  <si>
    <t>2-s2.0-85020133452</t>
  </si>
  <si>
    <t>Kvitt H.; Malik A.; Ben-Tabou de-Leon S.; Shemesh E.; Lalzar M.; Gruber D.F.; Rosenfeld H.; Shi T.; Mass T.; Tchernov D.</t>
  </si>
  <si>
    <t>Kvitt, Hagit (6602280400); Malik, Assaf (37005878900); Ben-Tabou de-Leon, Smadar (16678307500); Shemesh, Eli (55967843800); Lalzar, Maya (57195637526); Gruber, David F. (14015606900); Rosenfeld, Hanna (7005272651); Shi, Tuo (57218992959); Mass, Tali (16241984200); Tchernov, Dan (6602943916)</t>
  </si>
  <si>
    <t>6602280400; 37005878900; 16678307500; 55967843800; 57195637526; 14015606900; 7005272651; 57218992959; 16241984200; 6602943916</t>
  </si>
  <si>
    <t>Transcriptional responses indicate acclimation to prolonged deoxygenation in the coral Stylophora pistillata</t>
  </si>
  <si>
    <t>10.3389/fmars.2022.999558</t>
  </si>
  <si>
    <t>https://www.scopus.com/inward/record.uri?eid=2-s2.0-85144123445&amp;doi=10.3389%2ffmars.2022.999558&amp;partnerID=40&amp;md5=4627f2ab0956b3dab3b5a6c2086b8bf0</t>
  </si>
  <si>
    <t>2-s2.0-85144123445</t>
  </si>
  <si>
    <t>Laffoley D.; Baxter J.M.; Jewett E.B.; Brooks M.T.; Lagos N.A.</t>
  </si>
  <si>
    <t>Laffoley, Dan (6506225161); Baxter, John M. (23105189100); Jewett, Elizabeth B. (11440340800); Brooks, Maureen T. (7201998527); Lagos, Nelson A. (7003917307)</t>
  </si>
  <si>
    <t>6506225161; 23105189100; 11440340800; 7201998527; 7003917307</t>
  </si>
  <si>
    <t>Ocean acidification: Scientific understanding and challenges</t>
  </si>
  <si>
    <t>https://www.scopus.com/inward/record.uri?eid=2-s2.0-85130171833&amp;partnerID=40&amp;md5=6965c6463f3907b0d01ee566207af087</t>
  </si>
  <si>
    <t>2-s2.0-85130171833</t>
  </si>
  <si>
    <t>Laghari M.Y.; Ghaffar A.; Mubeen M.</t>
  </si>
  <si>
    <t>Laghari, Muhammad Younis (15765827600); Ghaffar, Abdul (58792747500); Mubeen, Muhammad (55189855500)</t>
  </si>
  <si>
    <t>15765827600; 58792747500; 55189855500</t>
  </si>
  <si>
    <t>Climate change a great threat to fisheries</t>
  </si>
  <si>
    <t>Building Climate Resilience in Agriculture: Theory, Practice and Future Perspective</t>
  </si>
  <si>
    <t>10.1007/978-3-030-79408-8_9</t>
  </si>
  <si>
    <t>https://www.scopus.com/inward/record.uri?eid=2-s2.0-85151690531&amp;doi=10.1007%2f978-3-030-79408-8_9&amp;partnerID=40&amp;md5=5e65cf1efc1fee36ae439ea8e8a7f1f5</t>
  </si>
  <si>
    <t>2-s2.0-85151690531</t>
  </si>
  <si>
    <t>Lagoutte E.; Tribollet A.; Bureau S.; Cordier E.; Mangion P.; Chauvin A.; Mouquet P.; Bigot L.; Frouin P.; Cuet P.</t>
  </si>
  <si>
    <t>Lagoutte, Elsa (58843448600); Tribollet, Aline (55997014200); Bureau, Sophie (57192917123); Cordier, Emmanuel (42360920700); Mangion, Perrine (26635473100); Chauvin, Anne (39261100300); Mouquet, Pascal (57191951954); Bigot, Lionel (58712828600); Frouin, Patrick (6507087855); Cuet, Pascale (23027042500)</t>
  </si>
  <si>
    <t>58843448600; 55997014200; 57192917123; 42360920700; 26635473100; 39261100300; 57191951954; 58712828600; 6507087855; 23027042500</t>
  </si>
  <si>
    <t>Biogeochemical evidence of flow re-entrainment on the main fringing reef of La Reunion Island</t>
  </si>
  <si>
    <t>10.1016/j.marchem.2024.104352</t>
  </si>
  <si>
    <t>https://www.scopus.com/inward/record.uri?eid=2-s2.0-85183143748&amp;doi=10.1016%2fj.marchem.2024.104352&amp;partnerID=40&amp;md5=35b36af9a7c97ad4718bc1eb78e1458b</t>
  </si>
  <si>
    <t>2-s2.0-85183143748</t>
  </si>
  <si>
    <t>Laissue P.P.; Roberson L.; Gu Y.; Qian C.; Smith D.J.</t>
  </si>
  <si>
    <t>Laissue, Pierre Philippe (55196112300); Roberson, Loretta (36787274600); Gu, Yan (57217311622); Qian, Chen (57217304142); Smith, David J. (55722939900)</t>
  </si>
  <si>
    <t>55196112300; 36787274600; 57217311622; 57217304142; 55722939900</t>
  </si>
  <si>
    <t>Long-term imaging of the photosensitive, reef-building coral Acropora muricata using light-sheet illumination</t>
  </si>
  <si>
    <t>10.1038/s41598-020-67144-w</t>
  </si>
  <si>
    <t>https://www.scopus.com/inward/record.uri?eid=2-s2.0-85087077240&amp;doi=10.1038%2fs41598-020-67144-w&amp;partnerID=40&amp;md5=2699a653aefd8e5d4dc9c314b96e6eb9</t>
  </si>
  <si>
    <t>2-s2.0-85087077240</t>
  </si>
  <si>
    <t>Lam V.W.Y.; Chavanich S.; Djoundourian S.; Dupont S.; Gaill F.; Holzer G.; Isensee K.; Katua S.; Mars F.; Metian M.; Hall-Spencer J.M.</t>
  </si>
  <si>
    <t>Lam, Vicky W.Y. (24833227500); Chavanich, Suchana (55962311300); Djoundourian, Salpie (56636527700); Dupont, Sam (26643605800); Gaill, Françoise (35579738100); Holzer, Guillaume (55561853600); Isensee, Kirsten (57200189036); Katua, Stephen (57213129204); Mars, Frank (57203940674); Metian, Marc (13402858200); Hall-Spencer, Jason M. (6603382752)</t>
  </si>
  <si>
    <t>24833227500; 55962311300; 56636527700; 26643605800; 35579738100; 55561853600; 57200189036; 57213129204; 57203940674; 13402858200; 6603382752</t>
  </si>
  <si>
    <t>Dealing with the effects of ocean acidification on coral reefs in the Indian Ocean and Asia</t>
  </si>
  <si>
    <t>10.1016/j.rsma.2019.100560</t>
  </si>
  <si>
    <t>https://www.scopus.com/inward/record.uri?eid=2-s2.0-85062645521&amp;doi=10.1016%2fj.rsma.2019.100560&amp;partnerID=40&amp;md5=f98626b2c6e5826a0c9c1a70e4fe7f77</t>
  </si>
  <si>
    <t>2-s2.0-85062645521</t>
  </si>
  <si>
    <t>LaMonica L.E.; Fox R.J.; Donelson J.M.</t>
  </si>
  <si>
    <t>LaMonica, Lauren E. (57224966040); Fox, Rebecca J. (16743752700); Donelson, Jennifer M. (24279712700)</t>
  </si>
  <si>
    <t>57224966040; 16743752700; 24279712700</t>
  </si>
  <si>
    <t>Thermal sensitivity of juvenile rabbitfishes Siganus doliatus and S. lineatus (Siganidae): a key role for habitat?</t>
  </si>
  <si>
    <t>10.1007/s00338-021-02146-2</t>
  </si>
  <si>
    <t>https://www.scopus.com/inward/record.uri?eid=2-s2.0-85108795744&amp;doi=10.1007%2fs00338-021-02146-2&amp;partnerID=40&amp;md5=a63d61a2fc6a0303038b96adb597ead2</t>
  </si>
  <si>
    <t>2-s2.0-85108795744</t>
  </si>
  <si>
    <t>Landrigan P.J.; Stegeman J.J.; Fleming L.E.; Allemand D.; Anderson D.M.; Backer L.C.; Brucker-Davis F.; Chevalier N.; Corra L.; Czerucka D.; Bottein M.-Y.D.; Demeneix B.; Depledge M.; Deheyn D.D.; Dorman C.J.; Fénichel P.; Fisher S.; Gaill F.; Galgani F.; Gaze W.H.; Giuliano L.; Grandjean P.; Hahn M.E.; Hamdoun A.; Hess P.; Judson B.; Laborde A.; McGlade J.; Mu J.; Mustapha A.; Neira M.; Noble R.T.; Pedrotti M.L.; Reddy C.; Rocklöv J.; Scharler U.M.; Shanmugam H.; Taghian G.; Van De Water J.A.J.M.; Vezzulli L.; Weihe P.; Zeka A.; Raps H.; Rampal P.</t>
  </si>
  <si>
    <t>Landrigan, Philip J. (7102250584); Stegeman, John J. (7102520937); Fleming, Lora E. (7103387986); Allemand, Denis (7003604806); Anderson, Donald M. (7410018378); Backer, Lorraine C. (35459742800); Brucker-Davis, Françoise (6603801483); Chevalier, Nicolas (7006309506); Corra, Lilian (19638730200); Czerucka, Dorota (6603686136); Bottein, Marie-Yasmine Dechraoui (57204548657); Demeneix, Barbara (7007031714); Depledge, Michael (7006303023); Deheyn, Dimitri D. (6701653476); Dorman, Charles J. (7006449275); Fénichel, Patrick (55172216700); Fisher, Samantha (57202122444); Gaill, Françoise (35579738100); Galgani, François (7004182890); Gaze, William H. (6507747432); Giuliano, Laura (7003664834); Grandjean, Philippe (7102566262); Hahn, Mark E. (7201578361); Hamdoun, Amro (57204496723); Hess, Philipp (8593066900); Judson, Bret (57221053375); Laborde, Amalia (7004350511); McGlade, Jacqueline (8438762300); Mu, Jenna (57221052811); Mustapha, Adetoun (56368931500); Neira, Maria (7004024861); Noble, Rachel T. (7202390115); Pedrotti, Maria Luiza (56005007500); Reddy, Christopher (7403177433); Rocklöv, Joacim (18038015300); Scharler, Ursula M. (6507990601); Shanmugam, Hariharan (38862948300); Taghian, Gabriella (57221054074); Van De Water, Jeroen A. J. M. (55487199400); Vezzulli, Luigi (6603604913); Weihe, P. (7003676104); Zeka, Ariana (55965811000); Raps, Hervé (55913479400); Rampal, Patrick (7006412771)</t>
  </si>
  <si>
    <t>7102250584; 7102520937; 7103387986; 7003604806; 7410018378; 35459742800; 6603801483; 7006309506; 19638730200; 6603686136; 57204548657; 7007031714; 7006303023; 6701653476; 7006449275; 55172216700; 57202122444; 35579738100; 7004182890; 6507747432; 7003664834; 7102566262; 7201578361; 57204496723; 8593066900; 57221053375; 7004350511; 8438762300; 57221052811; 56368931500; 7004024861; 7202390115; 56005007500; 7403177433; 18038015300; 6507990601; 38862948300; 57221054074; 55487199400; 6603604913; 7003676104; 55965811000; 55913479400; 7006412771</t>
  </si>
  <si>
    <t>Human health and ocean pollution</t>
  </si>
  <si>
    <t>Annals of Global Health</t>
  </si>
  <si>
    <t>10.5334/aogh.2831</t>
  </si>
  <si>
    <t>https://www.scopus.com/inward/record.uri?eid=2-s2.0-85098047537&amp;doi=10.5334%2faogh.2831&amp;partnerID=40&amp;md5=6f9daf554b0d6b1d959148a315305fe9</t>
  </si>
  <si>
    <t>2-s2.0-85098047537</t>
  </si>
  <si>
    <t>CoTS</t>
  </si>
  <si>
    <t>Lang B.J.; Donelson J.M.; Caballes C.F.; Doll P.C.; Pratchett M.S.</t>
  </si>
  <si>
    <t>Lang, Bethan J. (57202961223); Donelson, Jennifer M. (24279712700); Caballes, Ciemon F. (16202117300); Doll, Peter C. (57221773336); Pratchett, Morgan S. (6602290689)</t>
  </si>
  <si>
    <t>57202961223; 24279712700; 16202117300; 57221773336; 6602290689</t>
  </si>
  <si>
    <t>Metabolic Responses of Pacific Crown-of-Thorns Sea Stars (Acanthaster sp.) to Acute Warming</t>
  </si>
  <si>
    <t>10.1086/717049</t>
  </si>
  <si>
    <t>https://www.scopus.com/inward/record.uri?eid=2-s2.0-85119277375&amp;doi=10.1086%2f717049&amp;partnerID=40&amp;md5=c6e2be139daa1643228dc547a1505810</t>
  </si>
  <si>
    <t>2-s2.0-85119277375</t>
  </si>
  <si>
    <t>Langdon C.; Albright R.; Baker A.C.; Jones P.</t>
  </si>
  <si>
    <t>Langdon, Chris (36498629700); Albright, Rebecca (24334355400); Baker, Andrew C. (35232398200); Jones, Paul (55474839900)</t>
  </si>
  <si>
    <t>36498629700; 24334355400; 35232398200; 55474839900</t>
  </si>
  <si>
    <t>Two threatened Caribbean coral species have contrasting responses to combined temperature and acidification stress</t>
  </si>
  <si>
    <t>10.1002/lno.10952</t>
  </si>
  <si>
    <t>https://www.scopus.com/inward/record.uri?eid=2-s2.0-85056005276&amp;doi=10.1002%2flno.10952&amp;partnerID=40&amp;md5=a540d75de315dff7374f720713f16145</t>
  </si>
  <si>
    <t>2-s2.0-85056005276</t>
  </si>
  <si>
    <t>Lange K.; Reynaud S.; de Goeij J.M.; Ferrier-Pagès C.</t>
  </si>
  <si>
    <t>Lange, Kiara (58699917100); Reynaud, Stéphanie (57202475672); de Goeij, Jasper M. (23027095400); Ferrier-Pagès, Christine (6701698714)</t>
  </si>
  <si>
    <t>58699917100; 57202475672; 23027095400; 6701698714</t>
  </si>
  <si>
    <t>The effects of dissolved organic matter supplements on the metabolism of corals under heat stress</t>
  </si>
  <si>
    <t>10.1002/lno.12456</t>
  </si>
  <si>
    <t>https://www.scopus.com/inward/record.uri?eid=2-s2.0-85177070877&amp;doi=10.1002%2flno.12456&amp;partnerID=40&amp;md5=e68d12a007d9b6c506d50047af6bd002</t>
  </si>
  <si>
    <t>2-s2.0-85177070877</t>
  </si>
  <si>
    <t>Lantz C.A.; Carpenter R.C.; Comeau S.; Edmunds P.J.</t>
  </si>
  <si>
    <t>Lantz, Coulson A. (55920908000); Carpenter, Robert C. (7402582700); Comeau, Steeve (35811982200); Edmunds, Peter J. (7003665659)</t>
  </si>
  <si>
    <t>55920908000; 7402582700; 35811982200; 7003665659</t>
  </si>
  <si>
    <t>Organisms composing an experimental coral reef community from Mo'orea, French Polynesia, exhibit taxon-specific net production: Net calcification ratios</t>
  </si>
  <si>
    <t>SEP</t>
  </si>
  <si>
    <t>10.3389/fmars.2017.00298</t>
  </si>
  <si>
    <t>https://www.scopus.com/inward/record.uri?eid=2-s2.0-85030163152&amp;doi=10.3389%2ffmars.2017.00298&amp;partnerID=40&amp;md5=b7aa1082d05f47cf4bf6b61d4a264cd6</t>
  </si>
  <si>
    <t>2-s2.0-85030163152</t>
  </si>
  <si>
    <t>Sediment only</t>
  </si>
  <si>
    <t>Lantz C.A.; Carpenter R.C.; Edmunds P.J.</t>
  </si>
  <si>
    <t>Lantz, C.A. (55920908000); Carpenter, R.C. (7402582700); Edmunds, P.J. (7003665659)</t>
  </si>
  <si>
    <t>55920908000; 7402582700; 7003665659</t>
  </si>
  <si>
    <t>Calcium carbonate (CaCO3) sediment dissolution under elevated concentrations of carbon dioxide (CO2) and nitrate (NO3−)</t>
  </si>
  <si>
    <t>10.1016/j.jembe.2017.05.014</t>
  </si>
  <si>
    <t>https://www.scopus.com/inward/record.uri?eid=2-s2.0-85020886850&amp;doi=10.1016%2fj.jembe.2017.05.014&amp;partnerID=40&amp;md5=708195c08fbe27f94206be0ee9d87089</t>
  </si>
  <si>
    <t>2-s2.0-85020886850</t>
  </si>
  <si>
    <t>Lantz C.A.; Schulz K.G.; Eyre B.D.</t>
  </si>
  <si>
    <t>Lantz, Coulson A. (55920908000); Schulz, Kai G. (55458070800); Eyre, Bradley D. (7005923344)</t>
  </si>
  <si>
    <t>55920908000; 55458070800; 7005923344</t>
  </si>
  <si>
    <t>Ocean Acidification and Short-Term Organic Matter Enrichment Alter Coral Reef Sediment Metabolism Through Different Pathways</t>
  </si>
  <si>
    <t>e2019JG005453</t>
  </si>
  <si>
    <t>10.1029/2019JG005453</t>
  </si>
  <si>
    <t>https://www.scopus.com/inward/record.uri?eid=2-s2.0-85098456106&amp;doi=10.1029%2f2019JG005453&amp;partnerID=40&amp;md5=0a9e42c18dca5f065637b70a5c9c3419</t>
  </si>
  <si>
    <t>2-s2.0-85098456106</t>
  </si>
  <si>
    <t>Larsen A.</t>
  </si>
  <si>
    <t>Larsen, Amy (57214760727)</t>
  </si>
  <si>
    <t>Quantifying local currents and their effects on coral reefs in french polynesia</t>
  </si>
  <si>
    <t>OCEANS 2019 MTS/IEEE Seattle, OCEANS 2019</t>
  </si>
  <si>
    <t>10.23919/OCEANS40490.2019.8962603</t>
  </si>
  <si>
    <t>https://www.scopus.com/inward/record.uri?eid=2-s2.0-85079059806&amp;doi=10.23919%2fOCEANS40490.2019.8962603&amp;partnerID=40&amp;md5=769082efa517e5a8d98d0ad2e96be05d</t>
  </si>
  <si>
    <t>2-s2.0-85079059806</t>
  </si>
  <si>
    <t>Laubenstein T.D.; Jarrold M.D.; Rummer J.L.; Munday P.L.</t>
  </si>
  <si>
    <t>Laubenstein, Taryn D. (57203749727); Jarrold, Michael D. (55898702000); Rummer, Jodie L. (13411279300); Munday, Philip L. (7005838893)</t>
  </si>
  <si>
    <t>57203749727; 55898702000; 13411279300; 7005838893</t>
  </si>
  <si>
    <t>Beneficial effects of diel CO2 cycles on reef fish metabolic performance are diminished under elevated temperature</t>
  </si>
  <si>
    <t>10.1016/j.scitotenv.2020.139084</t>
  </si>
  <si>
    <t>https://www.scopus.com/inward/record.uri?eid=2-s2.0-85085515483&amp;doi=10.1016%2fj.scitotenv.2020.139084&amp;partnerID=40&amp;md5=ca0a3541e7566602b6c5c6444b258503</t>
  </si>
  <si>
    <t>2-s2.0-85085515483</t>
  </si>
  <si>
    <t>Laubenstein T.D.; Rummer J.L.; McCormick M.I.; Munday P.L.</t>
  </si>
  <si>
    <t>Laubenstein, Taryn D. (57203749727); Rummer, Jodie L. (13411279300); McCormick, Mark I. (7202418448); Munday, Philip L. (7005838893)</t>
  </si>
  <si>
    <t>57203749727; 13411279300; 7202418448; 7005838893</t>
  </si>
  <si>
    <t>A negative correlation between behavioural and physiological performance under ocean acidification and warming</t>
  </si>
  <si>
    <t>10.1038/s41598-018-36747-9</t>
  </si>
  <si>
    <t>https://www.scopus.com/inward/record.uri?eid=2-s2.0-85062826779&amp;doi=10.1038%2fs41598-018-36747-9&amp;partnerID=40&amp;md5=fb025f95d23fcb372dcc02503b274d11</t>
  </si>
  <si>
    <t>2-s2.0-85062826779</t>
  </si>
  <si>
    <t>Lawman A.E.; Dee S.G.; DeLong K.L.; Correa A.M.S.</t>
  </si>
  <si>
    <t>Lawman, A.E. (57216590100); Dee, S.G. (56487312300); DeLong, K.L. (23666895600); Correa, A.M.S. (57215645504)</t>
  </si>
  <si>
    <t>57216590100; 56487312300; 23666895600; 57215645504</t>
  </si>
  <si>
    <t>Rates of Future Climate Change in the Gulf of Mexico and the Caribbean Sea: Implications for Coral Reef Ecosystems</t>
  </si>
  <si>
    <t>e2022JG006999</t>
  </si>
  <si>
    <t>10.1029/2022JG006999</t>
  </si>
  <si>
    <t>https://www.scopus.com/inward/record.uri?eid=2-s2.0-85139107942&amp;doi=10.1029%2f2022JG006999&amp;partnerID=40&amp;md5=45e6d8241d334d3e465ac995261790ac</t>
  </si>
  <si>
    <t>2-s2.0-85139107942</t>
  </si>
  <si>
    <t>Laxmilatha P.; Jasmine S.; Sreeram M.P.; Rengaiyan P.</t>
  </si>
  <si>
    <t>Laxmilatha, P. (6507520365); Jasmine, S. (36159639000); Sreeram, Miriam Paul (57202002055); Rengaiyan, Periasamy (57190308259)</t>
  </si>
  <si>
    <t>6507520365; 36159639000; 57202002055; 57190308259</t>
  </si>
  <si>
    <t>Benthic communities of mesophotic coral ecosystem off Puducherry, east coast of India</t>
  </si>
  <si>
    <t>Current Science</t>
  </si>
  <si>
    <t>10.18520/cs/v116/i6/982-987</t>
  </si>
  <si>
    <t>https://www.scopus.com/inward/record.uri?eid=2-s2.0-85063325494&amp;doi=10.18520%2fcs%2fv116%2fi6%2f982-987&amp;partnerID=40&amp;md5=acb8da232b680d76652d8c82db47ff52</t>
  </si>
  <si>
    <t>2-s2.0-85063325494</t>
  </si>
  <si>
    <t>Le Bris N.; Levin L.A.</t>
  </si>
  <si>
    <t>Le Bris, Nadine (6603612303); Levin, Lisa A. (7202247083)</t>
  </si>
  <si>
    <t>6603612303; 7202247083</t>
  </si>
  <si>
    <t>Climate change cumulative impacts on deep-sea ecosystems</t>
  </si>
  <si>
    <t>Natural Capital and Exploitation of the Deep Ocean</t>
  </si>
  <si>
    <t>10.1093/oso/9780198841654.003.0009</t>
  </si>
  <si>
    <t>https://www.scopus.com/inward/record.uri?eid=2-s2.0-85135611381&amp;doi=10.1093%2foso%2f9780198841654.003.0009&amp;partnerID=40&amp;md5=9dbb1e87f362ebe00f0fdfad3ac3f104</t>
  </si>
  <si>
    <t>2-s2.0-85135611381</t>
  </si>
  <si>
    <t>Le Cozannet G.; Duvat V.; Salvat B.; Etienne S.; Terorotua H.; Garcin M.; Lecacheux S.; Montaggioni L.</t>
  </si>
  <si>
    <t>Le Cozannet, Gonéri (23012244400); Duvat, Virginie (22834349500); Salvat, Bernard (35586230700); Etienne, Samuel (57202422610); Terorotua, Heitea (57203357103); Garcin, Manuel (7006514668); Lecacheux, Sophie (37077586200); Montaggioni, Lucien (7003341607)</t>
  </si>
  <si>
    <t>23012244400; 22834349500; 35586230700; 57202422610; 57203357103; 7006514668; 37077586200; 7003341607</t>
  </si>
  <si>
    <t>Modelling the Response of Atoll Reef Islands to Multi-Millennial Sea Level Rise from the Last Glacial Maximum to the Coming 10kyr: The Case of Mururoa Atoll (Tuamotu, French Polynesia)</t>
  </si>
  <si>
    <t>Journal of Coastal Research</t>
  </si>
  <si>
    <t>10.2112/SI85-103.1</t>
  </si>
  <si>
    <t>https://www.scopus.com/inward/record.uri?eid=2-s2.0-85051361589&amp;doi=10.2112%2fSI85-103.1&amp;partnerID=40&amp;md5=3b32ec39c484b7ef4e9d34ec9730af37</t>
  </si>
  <si>
    <t>2-s2.0-85051361589</t>
  </si>
  <si>
    <t>Le Goff C.; Tambutté E.; Venn A.A.; Techer N.; Allemand D.; Tambutté S.</t>
  </si>
  <si>
    <t>Le Goff, C. (57190864451); Tambutté, E. (6602773089); Venn, A.A. (24172849800); Techer, N. (47161699900); Allemand, D. (7003604806); Tambutté, S. (6507063305)</t>
  </si>
  <si>
    <t>57190864451; 6602773089; 24172849800; 47161699900; 7003604806; 6507063305</t>
  </si>
  <si>
    <t>In vivo pH measurement at the site of calcification in an octocoral</t>
  </si>
  <si>
    <t>10.1038/s41598-017-10348-4</t>
  </si>
  <si>
    <t>https://www.scopus.com/inward/record.uri?eid=2-s2.0-85029307022&amp;doi=10.1038%2fs41598-017-10348-4&amp;partnerID=40&amp;md5=964ad8288dd7b2cc8fb6411d728b1314</t>
  </si>
  <si>
    <t>2-s2.0-85029307022</t>
  </si>
  <si>
    <t>Lebrec M.; Stefanski S.; Gates R.; Acar S.; Golbuu Y.; Claudel-Rusin A.; Kurihara H.; Rehdanz K.; Paugam-Baudoin D.; Tsunoda T.; Swarzenski P.W.</t>
  </si>
  <si>
    <t>Lebrec, Marine (57207765948); Stefanski, Stephanie (56439792600); Gates, Ruth (7102178009); Acar, Sevil (55222012500); Golbuu, Yimmang (16068398300); Claudel-Rusin, Astrid (57207772535); Kurihara, Haruko (7202402036); Rehdanz, Katrin (15019781800); Paugam-Baudoin, Delphine (57207775174); Tsunoda, Tomohiko (57207777432); Swarzenski, Peter W. (6602074836)</t>
  </si>
  <si>
    <t>57207765948; 56439792600; 7102178009; 55222012500; 16068398300; 57207772535; 7202402036; 15019781800; 57207775174; 57207777432; 6602074836</t>
  </si>
  <si>
    <t>Ocean acidification impacts in select Pacific Basin coral reef ecosystems</t>
  </si>
  <si>
    <t>10.1016/j.rsma.2019.100584</t>
  </si>
  <si>
    <t>https://www.scopus.com/inward/record.uri?eid=2-s2.0-85062877382&amp;doi=10.1016%2fj.rsma.2019.100584&amp;partnerID=40&amp;md5=fe118d8ecc5121672d5acea6cda2f58b</t>
  </si>
  <si>
    <t>2-s2.0-85062877382</t>
  </si>
  <si>
    <t>Lecchini D.; Dixson D.L.; Lecellier G.; Roux N.; Frédérich B.; Besson M.; Tanaka Y.; Banaigs B.; Nakamura Y.</t>
  </si>
  <si>
    <t>Lecchini, D. (55987366700); Dixson, D.L. (6506725963); Lecellier, G. (6602987589); Roux, N. (56800352200); Frédérich, B. (14830218400); Besson, M. (56872537400); Tanaka, Y. (57208674900); Banaigs, B. (6603672086); Nakamura, Y. (7406392906)</t>
  </si>
  <si>
    <t>55987366700; 6506725963; 6602987589; 56800352200; 14830218400; 56872537400; 57208674900; 6603672086; 7406392906</t>
  </si>
  <si>
    <t>Habitat selection by marine larvae in changing chemical environments</t>
  </si>
  <si>
    <t>10.1016/j.marpolbul.2016.08.083</t>
  </si>
  <si>
    <t>https://www.scopus.com/inward/record.uri?eid=2-s2.0-84994908837&amp;doi=10.1016%2fj.marpolbul.2016.08.083&amp;partnerID=40&amp;md5=98dcdf0e39a8aace955e81aaee6a2d88</t>
  </si>
  <si>
    <t>2-s2.0-84994908837</t>
  </si>
  <si>
    <t>Lehmann R.; Lightfoot D.J.; Schunter C.; Michell C.T.; Ohyanagi H.; Mineta K.; Foret S.; Berumen M.L.; Miller D.J.; Aranda M.; Gojobori T.; Munday P.L.; Ravasi T.</t>
  </si>
  <si>
    <t>Lehmann, Robert (58713264500); Lightfoot, Damien J. (55298417500); Schunter, Celia (37050183800); Michell, Craig T. (56884552000); Ohyanagi, Hajime (15841992100); Mineta, Katsuhiko (6603373009); Foret, Sylvain (15047628000); Berumen, Michael L. (8632427600); Miller, David J. (57209255698); Aranda, Manuel (7005278191); Gojobori, Takashi (35370722600); Munday, Philip L. (7005838893); Ravasi, Timothy (6603069555)</t>
  </si>
  <si>
    <t>58713264500; 55298417500; 37050183800; 56884552000; 15841992100; 6603373009; 15047628000; 8632427600; 57209255698; 7005278191; 35370722600; 7005838893; 6603069555</t>
  </si>
  <si>
    <t>Finding Nemo’s Genes: A chromosome-scale reference assembly of the genome of the orange clownfish Amphiprion percula</t>
  </si>
  <si>
    <t>Molecular Ecology Resources</t>
  </si>
  <si>
    <t>10.1111/1755-0998.12939</t>
  </si>
  <si>
    <t>https://www.scopus.com/inward/record.uri?eid=2-s2.0-85053346785&amp;doi=10.1111%2f1755-0998.12939&amp;partnerID=40&amp;md5=be3a48e58c3c5ab96a04f918720b64aa</t>
  </si>
  <si>
    <t>2-s2.0-85053346785</t>
  </si>
  <si>
    <t>Leiva C.; Pérez-Portela R.; Lemer S.</t>
  </si>
  <si>
    <t>Leiva, Carlos (57125834500); Pérez-Portela, Rocío (13611634100); Lemer, Sarah (15822481000)</t>
  </si>
  <si>
    <t>57125834500; 13611634100; 15822481000</t>
  </si>
  <si>
    <t>Genomic signatures suggesting adaptation to ocean acidification in a coral holobiont from volcanic CO2 seeps</t>
  </si>
  <si>
    <t>10.1038/s42003-023-05103-7</t>
  </si>
  <si>
    <t>https://www.scopus.com/inward/record.uri?eid=2-s2.0-85165370685&amp;doi=10.1038%2fs42003-023-05103-7&amp;partnerID=40&amp;md5=ae29a328ad399a8890d1a4647c6baac2</t>
  </si>
  <si>
    <t>2-s2.0-85165370685</t>
  </si>
  <si>
    <t>Lemasson A.J.; Fletcher S.; Hall-Spencer J.M.; Knights A.M.</t>
  </si>
  <si>
    <t>Lemasson, Anaëlle J. (57193381115); Fletcher, Stephen (7202047953); Hall-Spencer, Jason M. (6603382752); Knights, Antony M. (37037537300)</t>
  </si>
  <si>
    <t>57193381115; 7202047953; 6603382752; 37037537300</t>
  </si>
  <si>
    <t>Linking the biological impacts of ocean acidification on oysters to changes in ecosystem services: A review</t>
  </si>
  <si>
    <t>10.1016/j.jembe.2017.01.019</t>
  </si>
  <si>
    <t>https://www.scopus.com/inward/record.uri?eid=2-s2.0-85013393701&amp;doi=10.1016%2fj.jembe.2017.01.019&amp;partnerID=40&amp;md5=c3cb0fbdf3460dfc6a23d07894f47ba4</t>
  </si>
  <si>
    <t>2-s2.0-85013393701</t>
  </si>
  <si>
    <t>Sea urchin</t>
  </si>
  <si>
    <t>Lenz B.; Fogarty N.D.; Figueiredo J.</t>
  </si>
  <si>
    <t>Lenz, Brittney (57206255063); Fogarty, Nicole D. (13204387600); Figueiredo, Joana (13612723400)</t>
  </si>
  <si>
    <t>57206255063; 13204387600; 13612723400</t>
  </si>
  <si>
    <t>Effects of ocean warming and acidification on fertilization success and early larval development in the green sea urchin Lytechinus variegatus</t>
  </si>
  <si>
    <t>10.1016/j.marpolbul.2019.02.018</t>
  </si>
  <si>
    <t>https://www.scopus.com/inward/record.uri?eid=2-s2.0-85061628898&amp;doi=10.1016%2fj.marpolbul.2019.02.018&amp;partnerID=40&amp;md5=872090de933be0e4ddc564b1c67bf2f2</t>
  </si>
  <si>
    <t>2-s2.0-85061628898</t>
  </si>
  <si>
    <t>Lenz E.A.; Bartlett L.A.; Stathakopoulos A.; Kuffner I.B.</t>
  </si>
  <si>
    <t>Lenz, Elizabeth Ann (54389516900); Bartlett, Lucy A. (55843171400); Stathakopoulos, Anastasios (56393000500); Kuffner, Ilsa B. (55944444900)</t>
  </si>
  <si>
    <t>54389516900; 55843171400; 56393000500; 55944444900</t>
  </si>
  <si>
    <t>Physiological Differences in Bleaching Response of the Coral Porites astreoides Along the Florida Keys Reef Tract During High-Temperature Stress</t>
  </si>
  <si>
    <t>10.3389/fmars.2021.615795</t>
  </si>
  <si>
    <t>https://www.scopus.com/inward/record.uri?eid=2-s2.0-85109386547&amp;doi=10.3389%2ffmars.2021.615795&amp;partnerID=40&amp;md5=855edae13380fb9ebb3c0056f5938d29</t>
  </si>
  <si>
    <t>2-s2.0-85109386547</t>
  </si>
  <si>
    <t>Lenz E.A.; Edmunds P.J.</t>
  </si>
  <si>
    <t>Lenz, Elizabeth A. (54389516900); Edmunds, Peter J. (7003665659)</t>
  </si>
  <si>
    <t>54389516900; 7003665659</t>
  </si>
  <si>
    <t>Branches and plates of the morphologically plastic coral Porites rus are insensitive to ocean acidification and warming</t>
  </si>
  <si>
    <t>10.1016/j.jembe.2016.10.002</t>
  </si>
  <si>
    <t>https://www.scopus.com/inward/record.uri?eid=2-s2.0-84995598157&amp;doi=10.1016%2fj.jembe.2016.10.002&amp;partnerID=40&amp;md5=864336c4e96919114b28b4bf3da65b4b</t>
  </si>
  <si>
    <t>2-s2.0-84995598157</t>
  </si>
  <si>
    <t>Leriorato J.C.; Nakamura Y.</t>
  </si>
  <si>
    <t>Leriorato, Janice C. (57193603450); Nakamura, Yohei (7406392906)</t>
  </si>
  <si>
    <t>57193603450; 7406392906</t>
  </si>
  <si>
    <t>Unpredictable extreme cold events: a threat to range-shifting tropical reef fishes in temperate waters</t>
  </si>
  <si>
    <t>10.1007/s00227-019-3557-6</t>
  </si>
  <si>
    <t>https://www.scopus.com/inward/record.uri?eid=2-s2.0-85069182688&amp;doi=10.1007%2fs00227-019-3557-6&amp;partnerID=40&amp;md5=05a9d6d04f3e0a9a4ee5331620327d1b</t>
  </si>
  <si>
    <t>2-s2.0-85069182688</t>
  </si>
  <si>
    <t>Lesser M.P.; Jarett J.K.; Fiore C.L.; Thompson M.M.; Pankey M.S.; Macartney K.J.</t>
  </si>
  <si>
    <t>Lesser, Michael P. (56213634500); Jarett, Jessica K. (37021439000); Fiore, Cara L. (37021435100); Thompson, Megan M. (55524056200); Pankey, M. Sabrina (15757970900); Macartney, Keir J. (57194412864)</t>
  </si>
  <si>
    <t>56213634500; 37021439000; 37021435100; 55524056200; 15757970900; 57194412864</t>
  </si>
  <si>
    <t>A New “Business as Usual” Climate Scenario and the Stress Response of the Caribbean Coral Montastraea cavernosa</t>
  </si>
  <si>
    <t>10.3389/fmars.2020.00728</t>
  </si>
  <si>
    <t>https://www.scopus.com/inward/record.uri?eid=2-s2.0-85091856836&amp;doi=10.3389%2ffmars.2020.00728&amp;partnerID=40&amp;md5=cb8739ac7824a1a9bf0e401d9a2cd87d</t>
  </si>
  <si>
    <t>2-s2.0-85091856836</t>
  </si>
  <si>
    <t>Lesser M.P.; Slattery M.</t>
  </si>
  <si>
    <t>Lesser, Michael P. (56213634500); Slattery, Marc (57212201444)</t>
  </si>
  <si>
    <t>56213634500; 57212201444</t>
  </si>
  <si>
    <t>Will coral reef sponges be winners in the Anthropocene?</t>
  </si>
  <si>
    <t>10.1111/gcb.15039</t>
  </si>
  <si>
    <t>https://www.scopus.com/inward/record.uri?eid=2-s2.0-85083097440&amp;doi=10.1111%2fgcb.15039&amp;partnerID=40&amp;md5=a79c8dc3ede8c499dd16ecddbd143e09</t>
  </si>
  <si>
    <t>2-s2.0-85083097440</t>
  </si>
  <si>
    <t>Leupold M.; Pfeiffer M.; Watanabe T.K.; Reuning L.; Garbe-Schönberg D.; Shen C.-C.; Brummer G.-J.A.</t>
  </si>
  <si>
    <t>Leupold, Maike (57189367817); Pfeiffer, Miriam (9245813700); Watanabe, Takaaki K. (57194700174); Reuning, Lars (8204450400); Garbe-Schönberg, Dieter (56881752800); Shen, Chuan-Chou (35230947600); Brummer, Geert-Jan A. (7004049712)</t>
  </si>
  <si>
    <t>57189367817; 9245813700; 57194700174; 8204450400; 56881752800; 35230947600; 7004049712</t>
  </si>
  <si>
    <t>El Niño-Southern Oscillation and internal sea surface temperature variability in the tropical Indian Ocean since 1675</t>
  </si>
  <si>
    <t>Climate of the Past</t>
  </si>
  <si>
    <t>10.5194/cp-17-151-2021</t>
  </si>
  <si>
    <t>https://www.scopus.com/inward/record.uri?eid=2-s2.0-85099539005&amp;doi=10.5194%2fcp-17-151-2021&amp;partnerID=40&amp;md5=d9af93d62ee0c813b6a64f1d8b6128f3</t>
  </si>
  <si>
    <t>2-s2.0-85099539005</t>
  </si>
  <si>
    <t>Levas S.; Grottoli A.G.; Schoepf V.; Aschaffenburg M.; Baumann J.; Bauer J.E.; Warner M.E.</t>
  </si>
  <si>
    <t>Levas, Stephen (23990979700); Grottoli, Andréa G. (6603275172); Schoepf, Verena (35263301100); Aschaffenburg, Matthew (24775093700); Baumann, Justin (55879634200); Bauer, James E. (7402814812); Warner, Mark E. (7201939972)</t>
  </si>
  <si>
    <t>23990979700; 6603275172; 35263301100; 24775093700; 55879634200; 7402814812; 7201939972</t>
  </si>
  <si>
    <t>Can heterotrophic uptake of dissolved organic carbon and zooplankton mitigate carbon budget deficits in annually bleached corals?</t>
  </si>
  <si>
    <t>10.1007/s00338-015-1390-z</t>
  </si>
  <si>
    <t>https://www.scopus.com/inward/record.uri?eid=2-s2.0-84949972537&amp;doi=10.1007%2fs00338-015-1390-z&amp;partnerID=40&amp;md5=c8a3fec06fe4b9715f057f977c681462</t>
  </si>
  <si>
    <t>2-s2.0-84949972537</t>
  </si>
  <si>
    <t>Organic carbon fluxes only</t>
  </si>
  <si>
    <t>Levas S.; Grottoli A.G.; Warner M.E.; Cai W.-J.; Bauer J.; Schoepf V.; Baumann J.H.; Matsui Y.; Gearing C.; Melman T.F.; Hoadley K.D.; Pettay D.T.; Hu X.; Li Q.; Xu H.; Wang Y.</t>
  </si>
  <si>
    <t>Levas, Stephen (23990979700); Grottoli, Andréa G. (6603275172); Warner, Mark E. (7201939972); Cai, Wei-Jun (7401710571); Bauer, James (7402814812); Schoepf, Verena (35263301100); Baumann, Justin H. (55879634200); Matsui, Yohei (16402681800); Gearing, Colin (56497850400); Melman, Todd F. (55879552200); Hoadley, Kenneth D. (38861694900); Pettay, Daniel T. (22955946300); Hu, Xinping (55496177500); Li, Qian (56497336600); Xu, Hui (56497246000); Wang, Yongchen (7601488938)</t>
  </si>
  <si>
    <t>23990979700; 6603275172; 7201939972; 7401710571; 7402814812; 35263301100; 55879634200; 16402681800; 56497850400; 55879552200; 38861694900; 22955946300; 55496177500; 56497336600; 56497246000; 7601488938</t>
  </si>
  <si>
    <t>Organic carbon fluxes mediated by corals at elevated pCO2 and temperature</t>
  </si>
  <si>
    <t>10.3354/meps11072</t>
  </si>
  <si>
    <t>https://www.scopus.com/inward/record.uri?eid=2-s2.0-84921901237&amp;doi=10.3354%2fmeps11072&amp;partnerID=40&amp;md5=53a0979961793b1f51cc5dcf2f976bbd</t>
  </si>
  <si>
    <t>2-s2.0-84921901237</t>
  </si>
  <si>
    <t>Levi A.; Müller W.; Erez J.</t>
  </si>
  <si>
    <t>Levi, Adam (57211372724); Müller, Wolfgang (55455002400); Erez, Jonathan (6701755045)</t>
  </si>
  <si>
    <t>57211372724; 55455002400; 6701755045</t>
  </si>
  <si>
    <t>Corrigendum: Intrashell Variability of Trace Elements in Benthic Foraminifera Grown Under High CO2 Levels (Frontiers in Earth Science, (2019), 7, (247), 10.3389/feart.2019.00247)</t>
  </si>
  <si>
    <t>Frontiers in Earth Science</t>
  </si>
  <si>
    <t>10.3389/feart.2021.681294</t>
  </si>
  <si>
    <t>https://www.scopus.com/inward/record.uri?eid=2-s2.0-85106195659&amp;doi=10.3389%2ffeart.2021.681294&amp;partnerID=40&amp;md5=3f0703600ff105ec6b2b40ff44c1a7f8</t>
  </si>
  <si>
    <t>2-s2.0-85106195659</t>
  </si>
  <si>
    <t>Lewis A.M.; Butler C.C.; Turnham K.E.; Wham D.F.; Hoadley K.D.; Smith R.T.; Kemp D.W.; Warner M.E.; LaJeunesse T.C.</t>
  </si>
  <si>
    <t>Lewis, Allison M. (55888703500); Butler, Caleb C. (57211345728); Turnham, Kira E. (57203143672); Wham, Drew F. (54797079000); Hoadley, Kenneth D. (38861694900); Smith, Robin T. (35224045500); Kemp, Dustin W. (12140811800); Warner, Mark E. (7201939972); LaJeunesse, Todd C. (6602169999)</t>
  </si>
  <si>
    <t>55888703500; 57211345728; 57203143672; 54797079000; 38861694900; 35224045500; 12140811800; 7201939972; 6602169999</t>
  </si>
  <si>
    <t>The diversity, distribution, and temporal stability of coral ‘zooxanthellae’ on a pacific reef: from the scale of individual colonies to across the host community</t>
  </si>
  <si>
    <t>10.1007/s00338-024-02503-x</t>
  </si>
  <si>
    <t>https://www.scopus.com/inward/record.uri?eid=2-s2.0-85195200797&amp;doi=10.1007%2fs00338-024-02503-x&amp;partnerID=40&amp;md5=ef488fbf964010ecf7dacf2513a85dd1</t>
  </si>
  <si>
    <t>2-s2.0-85195200797</t>
  </si>
  <si>
    <t>Li H.; Zheng S.; Tan Q.-G.; Zhan L.; Martz T.R.; Ma J.</t>
  </si>
  <si>
    <t>Li, Hangqian (57222223460); Zheng, Shulu (57403683400); Tan, Qiao-Guo (24464626400); Zhan, Liyang (26656406900); Martz, Todd R. (6504028046); Ma, Jian (36011670100)</t>
  </si>
  <si>
    <t>57222223460; 57403683400; 24464626400; 26656406900; 6504028046; 36011670100</t>
  </si>
  <si>
    <t>Toward Citizen Science-Based Ocean Acidification Observations Using Smartphone Devices</t>
  </si>
  <si>
    <t>Analytical Chemistry</t>
  </si>
  <si>
    <t>10.1021/acs.analchem.3c03720</t>
  </si>
  <si>
    <t>https://www.scopus.com/inward/record.uri?eid=2-s2.0-85174839776&amp;doi=10.1021%2facs.analchem.3c03720&amp;partnerID=40&amp;md5=3107935b1159eab8f255ffad73fe42be</t>
  </si>
  <si>
    <t>2-s2.0-85174839776</t>
  </si>
  <si>
    <t>Li J.; Chai G.; Xiao Y.; Li Z.</t>
  </si>
  <si>
    <t>Li, Jinlong (56518349200); Chai, Guangjun (57204597569); Xiao, Yilin (57204035231); Li, Zhiyong (55706972500)</t>
  </si>
  <si>
    <t>56518349200; 57204597569; 57204035231; 55706972500</t>
  </si>
  <si>
    <t>The impacts of ocean acidification, warming and their interactive effects on coral prokaryotic symbionts</t>
  </si>
  <si>
    <t>10.1186/s40793-023-00505-w</t>
  </si>
  <si>
    <t>https://www.scopus.com/inward/record.uri?eid=2-s2.0-85161015659&amp;doi=10.1186%2fs40793-023-00505-w&amp;partnerID=40&amp;md5=efac66181d5db18ce7a0f27f33695858</t>
  </si>
  <si>
    <t>2-s2.0-85161015659</t>
  </si>
  <si>
    <t>Li J.; Guo A.; Huang S.; Azam F.; Sun X.; Zhang J.; Long L.; Zhang S.</t>
  </si>
  <si>
    <t>Li, Jie (56004324800); Guo, Anjie (57220104487); Huang, Sijun (57944905300); Azam, Farooq (14067215000); Sun, Xinyuanyuan (57208101111); Zhang, Jian (58104189500); Long, Lijuan (7201908240); Zhang, Si (8974360500)</t>
  </si>
  <si>
    <t>56004324800; 57220104487; 57944905300; 14067215000; 57208101111; 58104189500; 7201908240; 8974360500</t>
  </si>
  <si>
    <t>Outer membrane vesicles produced by coral-associated Vibrio coralliilyticus inhibit bacteriophage infection and its ecological implications</t>
  </si>
  <si>
    <t>10.1016/j.micres.2024.127607</t>
  </si>
  <si>
    <t>https://www.scopus.com/inward/record.uri?eid=2-s2.0-85182504347&amp;doi=10.1016%2fj.micres.2024.127607&amp;partnerID=40&amp;md5=30d68d1ec90b7147c45ef494ec139bf9</t>
  </si>
  <si>
    <t>2-s2.0-85182504347</t>
  </si>
  <si>
    <t>Li J.; Zhou T.; Li Y.; Xu K.</t>
  </si>
  <si>
    <t>Li, Junyuan (57206847447); Zhou, Tong (57225672452); Li, Yang (55356833900); Xu, Kuidong (7403282002)</t>
  </si>
  <si>
    <t>57206847447; 57225672452; 55356833900; 7403282002</t>
  </si>
  <si>
    <t>Adaptive mechanisms of the deep-sea coral Polymyces wellsi (Flabellidae, Scleractinia) illuminate strategies for global climate change</t>
  </si>
  <si>
    <t>10.1016/j.ecolind.2023.110502</t>
  </si>
  <si>
    <t>https://www.scopus.com/inward/record.uri?eid=2-s2.0-85163169025&amp;doi=10.1016%2fj.ecolind.2023.110502&amp;partnerID=40&amp;md5=a0026bd289512beedde4a9ea1b86a228</t>
  </si>
  <si>
    <t>2-s2.0-85163169025</t>
  </si>
  <si>
    <t>Li J.; Zhou Y.; Qin Y.; Wei J.; Shigong P.; Ma H.; Li Y.; Yuan X.; Zhao L.; Yan H.; Zhang Y.; Yu Z.</t>
  </si>
  <si>
    <t>Li, Jun (55873515200); Zhou, Yinyin (57211212902); Qin, Yanpin (57219950189); Wei, Jinkuan (57211212884); Shigong, Pengyang (57383338400); Ma, Haitao (56484910500); Li, Yunqing (57221978780); Yuan, Xiangcheng (23669442900); Zhao, Liqiang (55493739300); Yan, Hong (36912780500); Zhang, Yuehuan (57221362203); Yu, Ziniu (56346255900)</t>
  </si>
  <si>
    <t>55873515200; 57211212902; 57219950189; 57211212884; 57383338400; 56484910500; 57221978780; 23669442900; 55493739300; 36912780500; 57221362203; 56346255900</t>
  </si>
  <si>
    <t>Assessment of the juvenile vulnerability of symbiont-bearing giant clams to ocean acidification</t>
  </si>
  <si>
    <t>10.1016/j.scitotenv.2021.152265</t>
  </si>
  <si>
    <t>https://www.scopus.com/inward/record.uri?eid=2-s2.0-85121582113&amp;doi=10.1016%2fj.scitotenv.2021.152265&amp;partnerID=40&amp;md5=953bc3ffa9362435e20989125b6f9a9f</t>
  </si>
  <si>
    <t>2-s2.0-85121582113</t>
  </si>
  <si>
    <t>Li X.; Guo X.; Jiang H.; Lu X.; Zhang Z.; Ma J.; Hu S.</t>
  </si>
  <si>
    <t>Li, Xiaohua (57189643500); Guo, Xinying (58663670400); Jiang, Huan (59374426800); Lu, Xi (57216711609); Zhang, Zhanqing (58662718300); Ma, Jie (57037285700); Hu, Shijian (55475639700)</t>
  </si>
  <si>
    <t>57189643500; 58663670400; 59374426800; 57216711609; 58662718300; 57037285700; 55475639700</t>
  </si>
  <si>
    <t>Long-term variability of the Kuroshio since 1788 based on coral records</t>
  </si>
  <si>
    <t>10.1016/j.gloplacha.2024.104611</t>
  </si>
  <si>
    <t>https://www.scopus.com/inward/record.uri?eid=2-s2.0-85206911008&amp;doi=10.1016%2fj.gloplacha.2024.104611&amp;partnerID=40&amp;md5=08ffd54f726db09fa1b9c13d6a396909</t>
  </si>
  <si>
    <t>2-s2.0-85206911008</t>
  </si>
  <si>
    <t>Li Y.; Han T.; Yang S.; Wang X.; Chen J.-Y.; He C.; Lu Z.</t>
  </si>
  <si>
    <t>Li, Yixin (55876126800); Han, Tingyu (57202433458); Yang, Sifan (57211209891); Wang, Xiaopeng (57211210135); Chen, J.-Y. (57192920425); He, Chunpeng (56531166500); Lu, Zuhong (55637289700)</t>
  </si>
  <si>
    <t>55876126800; 57202433458; 57211209891; 57211210135; 57192920425; 56531166500; 55637289700</t>
  </si>
  <si>
    <t>Deciphering the inner structure of Cycloseris vaughani</t>
  </si>
  <si>
    <t>IOP Conference Series: Earth and Environmental Science</t>
  </si>
  <si>
    <t>10.1088/1755-1315/310/2/022041</t>
  </si>
  <si>
    <t>https://www.scopus.com/inward/record.uri?eid=2-s2.0-85072948214&amp;doi=10.1088%2f1755-1315%2f310%2f2%2f022041&amp;partnerID=40&amp;md5=887d80155cb7d5837f0fc7c8d045b39a</t>
  </si>
  <si>
    <t>2-s2.0-85072948214</t>
  </si>
  <si>
    <t>Photosynthesis only</t>
  </si>
  <si>
    <t>Liang J.; Deng C.; Yu K.; Ge R.; Xu Y.; Qin Z.; Chen B.; Wang Y.; Su H.; Huang X.; Huang W.; Wang G.; Gong S.</t>
  </si>
  <si>
    <t>Liang, Jiayuan (57194507632); Deng, Chuanqi (57216693827); Yu, Kefu (58831063800); Ge, Ruiqi (58391065700); Xu, Yongqian (57259026100); Qin, Zhenjun (57194499512); Chen, Biao (57204075681); Wang, Yinghui (35093500100); Su, Hongfei (57195721890); Huang, Xueyong (57194505448); Huang, Wen (57194496876); Wang, Guanghua (59078850600); Gong, Sanqiang (57204036590)</t>
  </si>
  <si>
    <t>57194507632; 57216693827; 58831063800; 58391065700; 57259026100; 57194499512; 57204075681; 35093500100; 57195721890; 57194505448; 57194496876; 59078850600; 57204036590</t>
  </si>
  <si>
    <t>Cross-linked regulation of coral-associated dinoflagellates and bacteria in pocillopora sp. During high-temperature stress and recovery</t>
  </si>
  <si>
    <t>10.3390/microorganisms9091972</t>
  </si>
  <si>
    <t>https://www.scopus.com/inward/record.uri?eid=2-s2.0-85114910156&amp;doi=10.3390%2fmicroorganisms9091972&amp;partnerID=40&amp;md5=31e069503135149b47c8b00206d36af2</t>
  </si>
  <si>
    <t>2-s2.0-85114910156</t>
  </si>
  <si>
    <t>Liang J.; Luo W.; Yu K.; Xu Y.; Chen J.; Deng C.; Ge R.; Su H.; Huang W.; Wang G.</t>
  </si>
  <si>
    <t>Liang, Jiayuan (57194507632); Luo, Wenwen (57209978354); Yu, Kefu (58831063800); Xu, Yongqian (57259026100); Chen, Jinni (57387672000); Deng, Chuanqi (57216693827); Ge, Ruiqi (58391065700); Su, Hongfei (57195721890); Huang, Wen (57194496876); Wang, Guanghua (59078850600)</t>
  </si>
  <si>
    <t>57194507632; 57209978354; 58831063800; 57259026100; 57387672000; 57216693827; 58391065700; 57195721890; 57194496876; 59078850600</t>
  </si>
  <si>
    <t>Multi-omics revealing the response patterns of symbiotic microorganisms and host metabolism in scleractinian coral pavona minuta to temperature stresses</t>
  </si>
  <si>
    <t>Metabolites</t>
  </si>
  <si>
    <t>10.3390/metabo12010018</t>
  </si>
  <si>
    <t>https://www.scopus.com/inward/record.uri?eid=2-s2.0-85121872240&amp;doi=10.3390%2fmetabo12010018&amp;partnerID=40&amp;md5=a50b11d5afb5d8a8905e812e94631863</t>
  </si>
  <si>
    <t>2-s2.0-85121872240</t>
  </si>
  <si>
    <t>Liao E.; Yan X.-H.; Jiang Y.; Kidwell A.N.</t>
  </si>
  <si>
    <t>Liao, Enhui (55523215200); Yan, Xiao-Hai (34972376600); Jiang, Yuwu (55733594500); Kidwell, Autumn N. (56122091400)</t>
  </si>
  <si>
    <t>55523215200; 34972376600; 55733594500; 56122091400</t>
  </si>
  <si>
    <t>New findings on the route of heat transport between the Indo-Pacific and Southern Ocean</t>
  </si>
  <si>
    <t>10.1007/s00382-018-4436-4</t>
  </si>
  <si>
    <t>https://www.scopus.com/inward/record.uri?eid=2-s2.0-85053495406&amp;doi=10.1007%2fs00382-018-4436-4&amp;partnerID=40&amp;md5=d9f45a671ae29bd22a8f18175a0e789d</t>
  </si>
  <si>
    <t>2-s2.0-85053495406</t>
  </si>
  <si>
    <t>Liberman R.; Fine M.; Benayahu Y.</t>
  </si>
  <si>
    <t>Liberman, Ronen (57205189732); Fine, Maoz (7202778352); Benayahu, Yehuda (7006629386)</t>
  </si>
  <si>
    <t>57205189732; 7202778352; 7006629386</t>
  </si>
  <si>
    <t>Simulated climate change scenarios impact the reproduction and early life stages of a soft coral</t>
  </si>
  <si>
    <t>10.1016/j.marenvres.2020.105215</t>
  </si>
  <si>
    <t>https://www.scopus.com/inward/record.uri?eid=2-s2.0-85098674235&amp;doi=10.1016%2fj.marenvres.2020.105215&amp;partnerID=40&amp;md5=1d83b8cbbd9b0f5a0ecbebf6075a9a6d</t>
  </si>
  <si>
    <t>2-s2.0-85098674235</t>
  </si>
  <si>
    <t>Liberman R.; Shlesinger T.; Loya Y.; Benayahu Y.</t>
  </si>
  <si>
    <t>Liberman, Ronen (57205189732); Shlesinger, Tom (57063406900); Loya, Yossi (7005767863); Benayahu, Yehuda (7006629386)</t>
  </si>
  <si>
    <t>57205189732; 57063406900; 7005767863; 7006629386</t>
  </si>
  <si>
    <t>Soft coral reproductive phenology along a depth gradient: Can “going deeper” provide a viable refuge?</t>
  </si>
  <si>
    <t>e3760</t>
  </si>
  <si>
    <t>10.1002/ecy.3760</t>
  </si>
  <si>
    <t>https://www.scopus.com/inward/record.uri?eid=2-s2.0-85133532380&amp;doi=10.1002%2fecy.3760&amp;partnerID=40&amp;md5=09dee0cc00923081a88e03a28852c8fd</t>
  </si>
  <si>
    <t>2-s2.0-85133532380</t>
  </si>
  <si>
    <t>Lichtschlag A.; Braeckman U.; Guilini K.; Ahmerkamp S.; James R.H.; de Beer D.</t>
  </si>
  <si>
    <t>Lichtschlag, Anna (18437416400); Braeckman, Ulrike (23974508800); Guilini, Katja (22940587300); Ahmerkamp, Soeren (55816469600); James, Rachael H. (7401669603); de Beer, Dirk (26642920400)</t>
  </si>
  <si>
    <t>18437416400; 23974508800; 22940587300; 55816469600; 7401669603; 26642920400</t>
  </si>
  <si>
    <t>Impact of shallow-water hydrothermal seepage on benthic biogeochemical cycling, nutrient availability, and meiobenthic communities in a tropical coral reef</t>
  </si>
  <si>
    <t>10.1002/lno.12017</t>
  </si>
  <si>
    <t>https://www.scopus.com/inward/record.uri?eid=2-s2.0-85123482484&amp;doi=10.1002%2flno.12017&amp;partnerID=40&amp;md5=b3e8784e0a64ce2b0d36a8fe77b3db96</t>
  </si>
  <si>
    <t>2-s2.0-85123482484</t>
  </si>
  <si>
    <t>Licuanan W.Y.; Mordeno P.Z.B.; Go M.V.</t>
  </si>
  <si>
    <t>Licuanan, Wilfredo Y. (55897502400); Mordeno, Princess Zyrlyn B. (57269943000); Go, Marco V. (57408885400)</t>
  </si>
  <si>
    <t>55897502400; 57269943000; 57408885400</t>
  </si>
  <si>
    <t>C30 — A simple, rapid, scientifically valid, and low-cost method for citizen-scientists to monitor coral reefs</t>
  </si>
  <si>
    <t>10.1016/j.rsma.2021.101961</t>
  </si>
  <si>
    <t>https://www.scopus.com/inward/record.uri?eid=2-s2.0-85122684716&amp;doi=10.1016%2fj.rsma.2021.101961&amp;partnerID=40&amp;md5=aa840575ef660bb2f0e23fae049bcab2</t>
  </si>
  <si>
    <t>2-s2.0-85122684716</t>
  </si>
  <si>
    <t>Liew Y.J.; Zoccola D.; Li Y.; Tambutte E.; Venn A.A.; Michell C.T.; Cui G.; Deutekom E.S.; Kaandorp J.A.; Voolstra C.R.; Forêt S.; Allemand D.; Tambutte S.; Aranda M.</t>
  </si>
  <si>
    <t>Liew, Yi Jin (55892374300); Zoccola, Didier (6603258913); Li, Yong (54933013200); Tambutte, Eric (6602773089); Venn, Alexander A. (24172849800); Michell, Craig T. (56884552000); Cui, Guoxin (24586717300); Deutekom, Eva S. (57202432318); Kaandorp, Jaap A. (6701834367); Voolstra, Christian R. (25224158700); Forêt, Sylvain (15047628000); Allemand, Denis (7003604806); Tambutte, Sylvie (6507063305); Aranda, Manuel (7005278191)</t>
  </si>
  <si>
    <t>55892374300; 6603258913; 54933013200; 6602773089; 24172849800; 56884552000; 24586717300; 57202432318; 6701834367; 25224158700; 15047628000; 7003604806; 6507063305; 7005278191</t>
  </si>
  <si>
    <t>Epigenome-associated phenotypic acclimatization to ocean acidification in a reef-building coral</t>
  </si>
  <si>
    <t>eaar8028</t>
  </si>
  <si>
    <t>10.1126/sciadv.aar8028</t>
  </si>
  <si>
    <t>https://www.scopus.com/inward/record.uri?eid=2-s2.0-85048352144&amp;doi=10.1126%2fsciadv.aar8028&amp;partnerID=40&amp;md5=7d3f61b6f82de48624a4588cc55a95c3</t>
  </si>
  <si>
    <t>2-s2.0-85048352144</t>
  </si>
  <si>
    <t>Limmon G.; Delrieu-Trottin E.; Patikawa J.; Rijoly F.; Dahruddin H.; Busson F.; Steinke D.; Hubert N.</t>
  </si>
  <si>
    <t>Limmon, Gino (6508339950); Delrieu-Trottin, Erwan (35781746300); Patikawa, Jesaya (57215411515); Rijoly, Frederik (57193757787); Dahruddin, Hadi (36612762200); Busson, Frédéric (36070361300); Steinke, Dirk (55901792800); Hubert, Nicolas (7004076898)</t>
  </si>
  <si>
    <t>6508339950; 35781746300; 57215411515; 57193757787; 36612762200; 36070361300; 55901792800; 7004076898</t>
  </si>
  <si>
    <t>Assessing species diversity of Coral Triangle artisanal fisheries: A DNA barcode reference library for the shore fishes retailed at Ambon harbor (Indonesia)</t>
  </si>
  <si>
    <t>10.1002/ece3.6128</t>
  </si>
  <si>
    <t>https://www.scopus.com/inward/record.uri?eid=2-s2.0-85080910168&amp;doi=10.1002%2fece3.6128&amp;partnerID=40&amp;md5=357ed241a7c5c48c8a0c00b15bb229be</t>
  </si>
  <si>
    <t>2-s2.0-85080910168</t>
  </si>
  <si>
    <t>Lin Z.; Wang L.; Chen M.; Zheng X.; Chen J.</t>
  </si>
  <si>
    <t>Lin, Zhenyue (56522017700); Wang, Liuying (57203692353); Chen, Mingliang (55556685500); Zheng, Xinqing (55776111700); Chen, Jianming (55717804200)</t>
  </si>
  <si>
    <t>56522017700; 57203692353; 55556685500; 55776111700; 55717804200</t>
  </si>
  <si>
    <t>Proteome and microbiota analyses characterizing dynamic coral-algae-microbe tripartite interactions under simulated rapid ocean acidification</t>
  </si>
  <si>
    <t>10.1016/j.scitotenv.2021.152266</t>
  </si>
  <si>
    <t>https://www.scopus.com/inward/record.uri?eid=2-s2.0-85121276408&amp;doi=10.1016%2fj.scitotenv.2021.152266&amp;partnerID=40&amp;md5=fd3920db4c9dc0eb04202b69fa7682fc</t>
  </si>
  <si>
    <t>2-s2.0-85121276408</t>
  </si>
  <si>
    <t>Lin Z.; Zheng X.; Chen J.</t>
  </si>
  <si>
    <t>Lin, Zhenyue (56522017700); Zheng, Xinqing (55776111700); Chen, Jianming (55717804200)</t>
  </si>
  <si>
    <t>56522017700; 55776111700; 55717804200</t>
  </si>
  <si>
    <t>Deciphering pH-dependent microbial taxa and functional gene co-occurrence in the coral Galaxea fascicularis</t>
  </si>
  <si>
    <t>10.1007/s00248-023-02183-0</t>
  </si>
  <si>
    <t>https://www.scopus.com/inward/record.uri?eid=2-s2.0-85147096489&amp;doi=10.1007%2fs00248-023-02183-0&amp;partnerID=40&amp;md5=bd449bd2a5172ba4bcd1b20d8805dc2e</t>
  </si>
  <si>
    <t>2-s2.0-85147096489</t>
  </si>
  <si>
    <t>Lincoln S.; Cowburn B.; Howes E.L.; Birchenough S.; Pinnegar J.K.; Dye S.; Buckley P.; Sheppard C.; Wabnitz C.C.C.; Dutra L.X.C.; Graham J.; Archer-Rand S.; Hardman E.; Engelhard G.H.; Townhill B.L.</t>
  </si>
  <si>
    <t>Lincoln, Susana (57204617215); Cowburn, Benjamin (56392873200); Howes, Ella L. (57473236700); Birchenough, Silvana (11439625500); Pinnegar, John K. (6603881869); Dye, Stephen (16479784100); Buckley, Paul (25026953300); Sheppard, Charles (55660987600); Wabnitz, Colette C.C. (6506527945); Dutra, Leo X.C. (53663326500); Graham, Jennifer (36716370600); Archer-Rand, Simeon (57222865447); Hardman, Emily (57439390600); Engelhard, Georg H. (56366598000); Townhill, Bryony L. (56429654600)</t>
  </si>
  <si>
    <t>57204617215; 56392873200; 57473236700; 11439625500; 6603881869; 16479784100; 25026953300; 55660987600; 6506527945; 53663326500; 36716370600; 57222865447; 57439390600; 56366598000; 56429654600</t>
  </si>
  <si>
    <t>Climate change impacts on the coral reefs of the UK Overseas Territory of the Pitcairn Islands: resilience and adaptation considerations</t>
  </si>
  <si>
    <t>10.1017/S002531542200090X</t>
  </si>
  <si>
    <t>https://www.scopus.com/inward/record.uri?eid=2-s2.0-85143738182&amp;doi=10.1017%2fS002531542200090X&amp;partnerID=40&amp;md5=3953a5c76067d22a622f4e8dce90fa4d</t>
  </si>
  <si>
    <t>2-s2.0-85143738182</t>
  </si>
  <si>
    <t>Seagrass, anyway</t>
  </si>
  <si>
    <t>Ling J.; Lin X.; Zhang Y.; Zhou W.; Yang Q.; Lin L.; Zeng S.; Zhang Y.; Wang C.; Ahmad M.; Long L.; Dong J.</t>
  </si>
  <si>
    <t>Ling, Juan (34872961400); Lin, Xiancheng (57193529052); Zhang, Yanying (56084236400); Zhou, Weiguo (57207010026); Yang, Qingsong (56579439100); Lin, Liyun (57212512266); Zeng, Siquan (56708039900); Zhang, Ying (55907858600); Wang, Cong (57862736800); Ahmad, Manzoor (58510569200); Long, Lijuan (7201908240); Dong, Junde (24491819100)</t>
  </si>
  <si>
    <t>34872961400; 57193529052; 56084236400; 57207010026; 56579439100; 57212512266; 56708039900; 55907858600; 57862736800; 58510569200; 7201908240; 24491819100</t>
  </si>
  <si>
    <t>Community composition and transcriptional activity of ammonia-oxidizing prokaryotes of seagrass Thalassia hemprichii in coral reef ecosystems</t>
  </si>
  <si>
    <t>10.3389/fmicb.2018.00007</t>
  </si>
  <si>
    <t>https://www.scopus.com/inward/record.uri?eid=2-s2.0-85041129046&amp;doi=10.3389%2ffmicb.2018.00007&amp;partnerID=40&amp;md5=f955ecbc7659fec6248172d2688aa58c</t>
  </si>
  <si>
    <t>2-s2.0-85041129046</t>
  </si>
  <si>
    <t>Ling S.D.; Johnson C.R.; Frusher S.D.; Ridgway K.R.</t>
  </si>
  <si>
    <t>Ling, S.D. (55530913300); Johnson, C.R. (15079308600); Frusher, S.D. (6602861497); Ridgway, K.R. (7006619399)</t>
  </si>
  <si>
    <t>55530913300; 15079308600; 6602861497; 7006619399</t>
  </si>
  <si>
    <t>Overfishing reduces resilience of kelp beds to climate-driven catastrophic phase shift</t>
  </si>
  <si>
    <t>10.1073/pnas.0907529106</t>
  </si>
  <si>
    <t>https://www.scopus.com/inward/record.uri?eid=2-s2.0-76049100557&amp;doi=10.1073%2fpnas.0907529106&amp;partnerID=40&amp;md5=aa046af2b1c9b7df835208fc668e6879</t>
  </si>
  <si>
    <t>2-s2.0-76049100557</t>
  </si>
  <si>
    <t>Listiawati V.; Kurihara H.</t>
  </si>
  <si>
    <t>Listiawati, Vina (57225089904); Kurihara, Haruko (7202402036)</t>
  </si>
  <si>
    <t>57225089904; 7202402036</t>
  </si>
  <si>
    <t>Brown seaweed Nemacystus decipiens intensifies the effects of ocean acidification on coral Montipora digitata</t>
  </si>
  <si>
    <t>10.1016/j.marenvres.2023.106150</t>
  </si>
  <si>
    <t>https://www.scopus.com/inward/record.uri?eid=2-s2.0-85168996592&amp;doi=10.1016%2fj.marenvres.2023.106150&amp;partnerID=40&amp;md5=a58a7b20140346d1839efe441de4f904</t>
  </si>
  <si>
    <t>2-s2.0-85168996592</t>
  </si>
  <si>
    <t>Liu P.-J.; Ang S.-J.; Mayfield A.B.; Lin H.-J.</t>
  </si>
  <si>
    <t>Liu, Pi-Jen (8389248000); Ang, Shin-Jing (57239401400); Mayfield, Anderson B. (16064251200); Lin, Hsing-Juh (24547071800)</t>
  </si>
  <si>
    <t>8389248000; 57239401400; 16064251200; 24547071800</t>
  </si>
  <si>
    <t>Influence of the seagrass Thalassia hemprichii on coral reef mesocosms exposed to ocean acidification and experimentally elevated temperatures</t>
  </si>
  <si>
    <t>10.1016/j.scitotenv.2019.134464</t>
  </si>
  <si>
    <t>https://www.scopus.com/inward/record.uri?eid=2-s2.0-85074278486&amp;doi=10.1016%2fj.scitotenv.2019.134464&amp;partnerID=40&amp;md5=043f6d249e73464d8e5481e0ebdaaf42</t>
  </si>
  <si>
    <t>2-s2.0-85074278486</t>
  </si>
  <si>
    <t>Liu S.-Y.V.; Hsin Y.-C.; Cheng Y.-R.</t>
  </si>
  <si>
    <t>Liu, Shang-Yin Vanson (37102462400); Hsin, Yi-Chia (8507619700); Cheng, Yu-Rong (16028071300)</t>
  </si>
  <si>
    <t>37102462400; 8507619700; 16028071300</t>
  </si>
  <si>
    <t>Using particle tracking and genetic approaches to infer population connectivity in the deep-sea scleractinian coral Deltocyathus magnificus in the South China sea</t>
  </si>
  <si>
    <t>10.1016/j.dsr.2020.103297</t>
  </si>
  <si>
    <t>https://www.scopus.com/inward/record.uri?eid=2-s2.0-85083554378&amp;doi=10.1016%2fj.dsr.2020.103297&amp;partnerID=40&amp;md5=2fac54a22ef8e3839ac68a806d92d0c4</t>
  </si>
  <si>
    <t>2-s2.0-85083554378</t>
  </si>
  <si>
    <t>Liu X.; Deng W.; Cui H.; Chen X.; Cai G.; Zeng T.; Wei G.</t>
  </si>
  <si>
    <t>Liu, Xi (57193412662); Deng, Wenfeng (16318781600); Cui, Hao (57222741522); Chen, Xuefei (57192167350); Cai, Guanqiang (55507731700); Zeng, Ti (25631326300); Wei, Gangjian (24330125600)</t>
  </si>
  <si>
    <t>57193412662; 16318781600; 57222741522; 57192167350; 55507731700; 25631326300; 24330125600</t>
  </si>
  <si>
    <t>Change of coral carbon isotopic response to anthropogenic Suess effect since around 2000s</t>
  </si>
  <si>
    <t>10.1016/j.marenvres.2021.105328</t>
  </si>
  <si>
    <t>https://www.scopus.com/inward/record.uri?eid=2-s2.0-85103971614&amp;doi=10.1016%2fj.marenvres.2021.105328&amp;partnerID=40&amp;md5=3d492f3270c5affbd2649bb6966597ac</t>
  </si>
  <si>
    <t>2-s2.0-85103971614</t>
  </si>
  <si>
    <t>Liu Y.; Chen M.-Q.</t>
  </si>
  <si>
    <t>Liu, Yi (55874525500); Chen, Mao-Qing (58194154800)</t>
  </si>
  <si>
    <t>55874525500; 58194154800</t>
  </si>
  <si>
    <t>New Progress on Fluid Chemistry of Coral Calcification and Mechanism of the Coral Calcification Rate Decline; [珊瑚钙化流体化学和珊瑚钙化率下降机制研究新进展]</t>
  </si>
  <si>
    <t>10.19658/j.issn.1007-2802.2021.40.059</t>
  </si>
  <si>
    <t>https://www.scopus.com/inward/record.uri?eid=2-s2.0-85196029231&amp;doi=10.19658%2fj.issn.1007-2802.2021.40.059&amp;partnerID=40&amp;md5=ae3c5989c282bac5426a17f0e9d35ca8</t>
  </si>
  <si>
    <t>2-s2.0-85196029231</t>
  </si>
  <si>
    <t>Liu Y.; Liao X.; Han T.; Su A.; Guo Z.; Lu N.; He C.; Lu Z.</t>
  </si>
  <si>
    <t>Liu, Yunqing (57224209383); Liao, Xin (7202134323); Han, Tingyu (57202433458); Su, Ao (57382990800); Guo, Zhuojun (57331172200); Lu, Na (56998129300); He, Chunpeng (56531166500); Lu, Zuhong (55637289700)</t>
  </si>
  <si>
    <t>57224209383; 7202134323; 57202433458; 57382990800; 57331172200; 56998129300; 56531166500; 55637289700</t>
  </si>
  <si>
    <t>Full-length transcriptome sequencing of the scleractinian coral montipora foliosa reveals the gene expression profile of coral–Zooxanthellae holobiont</t>
  </si>
  <si>
    <t>10.3390/biology10121274</t>
  </si>
  <si>
    <t>https://www.scopus.com/inward/record.uri?eid=2-s2.0-85121650358&amp;doi=10.3390%2fbiology10121274&amp;partnerID=40&amp;md5=fc3dfab2fb5959139d4f9e524e1bcd10</t>
  </si>
  <si>
    <t>2-s2.0-85121650358</t>
  </si>
  <si>
    <t>Liu Y.-W.; Lin K.; Morgan K.; Wang X.</t>
  </si>
  <si>
    <t>Liu, Yi-Wei (55789348300); Lin, Ke (36163189100); Morgan, Kyle (57189057193); Wang, Xianfeng (58890381100)</t>
  </si>
  <si>
    <t>55789348300; 36163189100; 57189057193; 58890381100</t>
  </si>
  <si>
    <t>Ocean acidification in the tropical Indian Ocean over the past 37 years: Insights from δ11B and B/Ca records in a Maldives coral</t>
  </si>
  <si>
    <t>10.1016/j.chemgeo.2024.122243</t>
  </si>
  <si>
    <t>https://www.scopus.com/inward/record.uri?eid=2-s2.0-85196974969&amp;doi=10.1016%2fj.chemgeo.2024.122243&amp;partnerID=40&amp;md5=9c85f2657f5486711fa1ef96cdee6dd6</t>
  </si>
  <si>
    <t>2-s2.0-85196974969</t>
  </si>
  <si>
    <t>Lizcano-Sandoval L.D.; Marulanda-Gómez Á.; López-Victoria M.; Rodriguez-Ramirez A.</t>
  </si>
  <si>
    <t>Lizcano-Sandoval, Luis D. (57203140359); Marulanda-Gómez, Ángela (57193263541); López-Victoria, Mateo (8641385700); Rodriguez-Ramirez, Alberto (8551630600)</t>
  </si>
  <si>
    <t>57203140359; 57193263541; 8641385700; 8551630600</t>
  </si>
  <si>
    <t>Climate change and Atlantic multidecadal oscillation as drivers of recent declines in coral growth rates in the Southwestern Caribbean</t>
  </si>
  <si>
    <t>10.3389/fmars.2019.00038</t>
  </si>
  <si>
    <t>https://www.scopus.com/inward/record.uri?eid=2-s2.0-85061360172&amp;doi=10.3389%2ffmars.2019.00038&amp;partnerID=40&amp;md5=3a6180965778cb6b0897f3deafd275dd</t>
  </si>
  <si>
    <t>2-s2.0-85061360172</t>
  </si>
  <si>
    <t>Lo Monaco C.; Metzl N.; Fin J.; Mignon C.; Cuet P.; Douville E.; Gehlen M.; Chau T.T.T.; Tribollet A.</t>
  </si>
  <si>
    <t>Lo Monaco, Claire (8553782200); Metzl, Nicolas (6603288138); Fin, Jonathan (57203713203); Mignon, Claude (57225229215); Cuet, Pascale (23027042500); Douville, Eric (6603742759); Gehlen, Marion (15063930600); Chau, Thi Tuyet Trang (57218679687); Tribollet, Aline (55997014200)</t>
  </si>
  <si>
    <t>8553782200; 6603288138; 57203713203; 57225229215; 23027042500; 6603742759; 15063930600; 57218679687; 55997014200</t>
  </si>
  <si>
    <t>Distribution and long-term change of the sea surface carbonate system in the Mozambique Channel (1963–2019)</t>
  </si>
  <si>
    <t>186-188</t>
  </si>
  <si>
    <t>10.1016/j.dsr2.2021.104936</t>
  </si>
  <si>
    <t>https://www.scopus.com/inward/record.uri?eid=2-s2.0-85107068051&amp;doi=10.1016%2fj.dsr2.2021.104936&amp;partnerID=40&amp;md5=84f703b4380afe321246bf6e911ba1ab</t>
  </si>
  <si>
    <t>2-s2.0-85107068051</t>
  </si>
  <si>
    <t>Logan C.A.; Dunne J.P.; Ryan J.S.; Baskett M.L.; Donner S.D.</t>
  </si>
  <si>
    <t>Logan, Cheryl A. (24279774500); Dunne, John P. (7101823091); Ryan, James S. (57224819532); Baskett, Marissa L. (8567472900); Donner, Simon D. (6602577444)</t>
  </si>
  <si>
    <t>24279774500; 7101823091; 57224819532; 8567472900; 6602577444</t>
  </si>
  <si>
    <t>Quantifying global potential for coral evolutionary response to climate change</t>
  </si>
  <si>
    <t>10.1038/s41558-021-01037-2</t>
  </si>
  <si>
    <t>https://www.scopus.com/inward/record.uri?eid=2-s2.0-85108304513&amp;doi=10.1038%2fs41558-021-01037-2&amp;partnerID=40&amp;md5=d01e7e8b992db2845cc125c18a48144b</t>
  </si>
  <si>
    <t>2-s2.0-85108304513</t>
  </si>
  <si>
    <t>Long Y.; Sinutok S.; Buapet P.; Yucharoen M.</t>
  </si>
  <si>
    <t>Long, Ying (59341181700); Sinutok, Sutinee (26434549900); Buapet, Pimchanok (24477147500); Yucharoen, Mathinee (55516937000)</t>
  </si>
  <si>
    <t>59341181700; 26434549900; 24477147500; 55516937000</t>
  </si>
  <si>
    <t>Unraveling the physiological responses of morphologically distinct corals to low oxygen</t>
  </si>
  <si>
    <t>e18095</t>
  </si>
  <si>
    <t>10.7717/peerj.18095</t>
  </si>
  <si>
    <t>https://www.scopus.com/inward/record.uri?eid=2-s2.0-85204771401&amp;doi=10.7717%2fpeerj.18095&amp;partnerID=40&amp;md5=c92eab0b4d95ca0cf87b6c8d7c84e27e</t>
  </si>
  <si>
    <t>2-s2.0-85204771401</t>
  </si>
  <si>
    <t>Lonzetti B.C.; Vieira E.A.; Longo G.O.</t>
  </si>
  <si>
    <t>Lonzetti, Bruno Charnaux (57418603200); Vieira, Edson Aparecido (54789296700); Longo, Guilherme Ortigara (54979475700)</t>
  </si>
  <si>
    <t>57418603200; 54789296700; 54979475700</t>
  </si>
  <si>
    <t>Ocean warming can help zoanthids outcompete branching hydrocorals</t>
  </si>
  <si>
    <t>10.1007/s00338-021-02212-9</t>
  </si>
  <si>
    <t>https://www.scopus.com/inward/record.uri?eid=2-s2.0-85123089673&amp;doi=10.1007%2fs00338-021-02212-9&amp;partnerID=40&amp;md5=f4f371d193bfabef0bf78b6425e71e56</t>
  </si>
  <si>
    <t>2-s2.0-85123089673</t>
  </si>
  <si>
    <t>Lopes A.R.; Faleiro F.; Rosa I.C.; Pimentel M.S.; Trubenbach K.; Repolho T.; Diniz M.; Rosa R.</t>
  </si>
  <si>
    <t>Lopes, Ana Rita (55895278700); Faleiro, Filipa (24478576900); Rosa, Inês C. (43861770000); Pimentel, Marta S. (54781668200); Trubenbach, Katja (36524089400); Repolho, Tiago (18435367300); Diniz, Mário (8980557700); Rosa, Rui (7102610088)</t>
  </si>
  <si>
    <t>55895278700; 24478576900; 43861770000; 54781668200; 36524089400; 18435367300; 8980557700; 7102610088</t>
  </si>
  <si>
    <t>Physiological resilience of a temperate soft coral to ocean warming and acidification</t>
  </si>
  <si>
    <t>Cell Stress and Chaperones</t>
  </si>
  <si>
    <t>10.1007/s12192-018-0919-9</t>
  </si>
  <si>
    <t>https://www.scopus.com/inward/record.uri?eid=2-s2.0-85048356147&amp;doi=10.1007%2fs12192-018-0919-9&amp;partnerID=40&amp;md5=0146e69adaa76c60e903071806731e5c</t>
  </si>
  <si>
    <t>2-s2.0-85048356147</t>
  </si>
  <si>
    <t>Survival</t>
  </si>
  <si>
    <t>López C.; Bas-Silvestre M.; Rodríguez A.; Brito A.; Clemente S.</t>
  </si>
  <si>
    <t>López, Cataixa (55538459300); Bas-Silvestre, María (57219157575); Rodríguez, Adriana (36621851200); Brito, Alberto (7005411351); Clemente, Sabrina (14626073200)</t>
  </si>
  <si>
    <t>55538459300; 57219157575; 36621851200; 7005411351; 14626073200</t>
  </si>
  <si>
    <t>Effects of low pH and high temperature on two Palythoa spp. and predator–prey interactions in the subtropical eastern Atlantic</t>
  </si>
  <si>
    <t>10.1002/aqc.3487</t>
  </si>
  <si>
    <t>https://www.scopus.com/inward/record.uri?eid=2-s2.0-85097534193&amp;doi=10.1002%2faqc.3487&amp;partnerID=40&amp;md5=03c35cc1b5916ba1c8c726a90fc3e0f2</t>
  </si>
  <si>
    <t>2-s2.0-85097534193</t>
  </si>
  <si>
    <t>López C.; Clemente S.; Almeida C.; Brito A.; Hernández M.</t>
  </si>
  <si>
    <t>López, C. (55538459300); Clemente, S. (14626073200); Almeida, C. (56506518400); Brito, A. (7005411351); Hernández, M. (12794610000)</t>
  </si>
  <si>
    <t>55538459300; 14626073200; 56506518400; 7005411351; 12794610000</t>
  </si>
  <si>
    <t>A genetic approach to the origin of Millepora sp. in the eastern Atlantic</t>
  </si>
  <si>
    <t>10.1007/s00338-015-1260-8</t>
  </si>
  <si>
    <t>https://www.scopus.com/inward/record.uri?eid=2-s2.0-84940008023&amp;doi=10.1007%2fs00338-015-1260-8&amp;partnerID=40&amp;md5=cdfd6d3cbb8d208b8c0f6b6bf7c8f849</t>
  </si>
  <si>
    <t>2-s2.0-84940008023</t>
  </si>
  <si>
    <t>López C.; Moreno S.; Brito A.; Clemente S.</t>
  </si>
  <si>
    <t>López, C. (55538459300); Moreno, S. (57208261927); Brito, A. (7005411351); Clemente, S. (14626073200)</t>
  </si>
  <si>
    <t>55538459300; 57208261927; 7005411351; 14626073200</t>
  </si>
  <si>
    <t>Distribution of zooxanthellate zoantharians in the Canary Islands: Potential indicators of ocean warming</t>
  </si>
  <si>
    <t>10.1016/j.ecss.2019.106519</t>
  </si>
  <si>
    <t>https://www.scopus.com/inward/record.uri?eid=2-s2.0-85076248877&amp;doi=10.1016%2fj.ecss.2019.106519&amp;partnerID=40&amp;md5=632899e1d1d791f0bcf6a2d93d90f22e</t>
  </si>
  <si>
    <t>2-s2.0-85076248877</t>
  </si>
  <si>
    <t>López C.; Tuya F.; Clemente S.</t>
  </si>
  <si>
    <t>López, Cataixa (55538459300); Tuya, Fernando (6603608107); Clemente, Sabrina (14626073200)</t>
  </si>
  <si>
    <t>55538459300; 6603608107; 14626073200</t>
  </si>
  <si>
    <t>Understanding Balanophyllia regia Distribution in the Canary Islands: Effects of Environmental Factors and Methodologies for Future Monitoring</t>
  </si>
  <si>
    <t>10.3390/d16080475</t>
  </si>
  <si>
    <t>https://www.scopus.com/inward/record.uri?eid=2-s2.0-85202587183&amp;doi=10.3390%2fd16080475&amp;partnerID=40&amp;md5=2810dbb112942a5c22e03400ca3cb96c</t>
  </si>
  <si>
    <t>2-s2.0-85202587183</t>
  </si>
  <si>
    <t>Seagrass</t>
  </si>
  <si>
    <t>López-Calderón J.M.; Guzmán H.M.; Jácome G.E.; Barnes P.A.G.</t>
  </si>
  <si>
    <t>López-Calderón, Jorge M. (15049464800); Guzmán, Héctor M. (23097739900); Jácome, Gabriel E. (11940446000); Barnes, Penélope A. G. (8698096900)</t>
  </si>
  <si>
    <t>15049464800; 23097739900; 11940446000; 8698096900</t>
  </si>
  <si>
    <t>Decadal increase in seagrass biomass and temperature at the caricomp site in bocas del toro, panama</t>
  </si>
  <si>
    <t>Revista de Biologia Tropical</t>
  </si>
  <si>
    <t>10.15517/rbt.v61i4.12854</t>
  </si>
  <si>
    <t>https://www.scopus.com/inward/record.uri?eid=2-s2.0-84896335386&amp;doi=10.15517%2frbt.v61i4.12854&amp;partnerID=40&amp;md5=89d76fb01cd3368ca2c39f1d834d018a</t>
  </si>
  <si>
    <t>2-s2.0-84896335386</t>
  </si>
  <si>
    <t>Lotterhos K.E.</t>
  </si>
  <si>
    <t>Lotterhos, Katie E. (36661063600)</t>
  </si>
  <si>
    <t>Characterizing the multivariate physiogenomic response to environmental change</t>
  </si>
  <si>
    <t>10.1111/mec.15129</t>
  </si>
  <si>
    <t>https://www.scopus.com/inward/record.uri?eid=2-s2.0-85068984357&amp;doi=10.1111%2fmec.15129&amp;partnerID=40&amp;md5=40d2944e17fde2d79d1e7888cac8fc96</t>
  </si>
  <si>
    <t>2-s2.0-85068984357</t>
  </si>
  <si>
    <t>Lough J.M.; Cooper T.F.</t>
  </si>
  <si>
    <t>Lough, Janice M. (35554202800); Cooper, Timothy F. (55415301300)</t>
  </si>
  <si>
    <t>35554202800; 55415301300</t>
  </si>
  <si>
    <t>New insights from coral growth band studies in an era of rapid environmental change</t>
  </si>
  <si>
    <t>10.1016/j.earscirev.2011.07.001</t>
  </si>
  <si>
    <t>https://www.scopus.com/inward/record.uri?eid=2-s2.0-80052085489&amp;doi=10.1016%2fj.earscirev.2011.07.001&amp;partnerID=40&amp;md5=0f651d9fb571bc18fe0d60bcd7cb31fa</t>
  </si>
  <si>
    <t>2-s2.0-80052085489</t>
  </si>
  <si>
    <t>Lowe R.J.; Pivan X.; Falter J.; Symonds G.; Gruber R.</t>
  </si>
  <si>
    <t>Lowe, Ryan Joseph (9844801400); Pivan, Xavier (57191373502); Falter, James (6701598140); Symonds, Graham (7006172972); Gruber, Renee (55886458400)</t>
  </si>
  <si>
    <t>9844801400; 57191373502; 6701598140; 7006172972; 55886458400</t>
  </si>
  <si>
    <t>Rising sea levels will reduce extreme temperature variations in tide-dominated reef habitats</t>
  </si>
  <si>
    <t>e1600825</t>
  </si>
  <si>
    <t>10.1126/sciadv.1600825</t>
  </si>
  <si>
    <t>https://www.scopus.com/inward/record.uri?eid=2-s2.0-85014058810&amp;doi=10.1126%2fsciadv.1600825&amp;partnerID=40&amp;md5=f0d526a31c55a83510b75a56bc4d8e77</t>
  </si>
  <si>
    <t>2-s2.0-85014058810</t>
  </si>
  <si>
    <t>Lu Q.; Liu T.; Tang X.; Dong B.; Guo H.</t>
  </si>
  <si>
    <t>Lu, Qiongxuan (57141381600); Liu, Tao (57201036902); Tang, Xianming (56459265100); Dong, Bo (56608631200); Guo, Huarong (7404404351)</t>
  </si>
  <si>
    <t>57141381600; 57201036902; 56459265100; 56608631200; 7404404351</t>
  </si>
  <si>
    <t>Reformation of tissue balls from tentacle explants of coral Goniopora lobata: self-organization process and response to environmental stresses</t>
  </si>
  <si>
    <t>In Vitro Cellular and Developmental Biology - Animal</t>
  </si>
  <si>
    <t>10.1007/s11626-016-0095-0</t>
  </si>
  <si>
    <t>https://www.scopus.com/inward/record.uri?eid=2-s2.0-84990818348&amp;doi=10.1007%2fs11626-016-0095-0&amp;partnerID=40&amp;md5=4126017ccfa0ad5fe953ae0c4f2eac5f</t>
  </si>
  <si>
    <t>2-s2.0-84990818348</t>
  </si>
  <si>
    <t>Lucey N.; Haskett E.; Collin R.</t>
  </si>
  <si>
    <t>Lucey, Noelle (42262308100); Haskett, Eileen (57221100476); Collin, Rachel (57206356710)</t>
  </si>
  <si>
    <t>42262308100; 57221100476; 57206356710</t>
  </si>
  <si>
    <t>Multi-stressor Extremes Found on a Tropical Coral Reef Impair Performance</t>
  </si>
  <si>
    <t>10.3389/fmars.2020.588764</t>
  </si>
  <si>
    <t>https://www.scopus.com/inward/record.uri?eid=2-s2.0-85098131925&amp;doi=10.3389%2ffmars.2020.588764&amp;partnerID=40&amp;md5=7201fc011805c64078a265fd842a0196</t>
  </si>
  <si>
    <t>2-s2.0-85098131925</t>
  </si>
  <si>
    <t>Lucey N.M.; Collins M.; Collin R.</t>
  </si>
  <si>
    <t>Lucey, Noelle M. (42262308100); Collins, Mary (57214331503); Collin, Rachel (57206356710)</t>
  </si>
  <si>
    <t>42262308100; 57214331503; 57206356710</t>
  </si>
  <si>
    <t>Oxygen-mediated plasticity confers hypoxia tolerance in a corallivorous polychaete</t>
  </si>
  <si>
    <t>10.1002/ece3.5929</t>
  </si>
  <si>
    <t>https://www.scopus.com/inward/record.uri?eid=2-s2.0-85078668802&amp;doi=10.1002%2fece3.5929&amp;partnerID=40&amp;md5=0b20319d6d5825b06dba7ee08c9439cf</t>
  </si>
  <si>
    <t>2-s2.0-85078668802</t>
  </si>
  <si>
    <t>Lui H.-K.; Liu M.-Y.; Lin H.-C.; Tseng H.-C.; Liu L.-L.; Wang F.-Y.; Hou W.-P.; Chang R.; Chen C.-T.A.</t>
  </si>
  <si>
    <t>Lui, Hon-Kit (24376677800); Liu, Min-Yun (34872772400); Lin, Hsiu-Chin (15128724000); Tseng, Hsiao-Chun (24377104600); Liu, Li-Lian (36065305000); Wang, Feng-Yu (57208612411); Hou, Wei-Ping (12344756900); Chang, Rae (57269906900); Chen, Chen-Tung Arthur (7501951055)</t>
  </si>
  <si>
    <t>24376677800; 34872772400; 15128724000; 24377104600; 36065305000; 57208612411; 12344756900; 57269906900; 7501951055</t>
  </si>
  <si>
    <t>Hydrogeochemistry and Acidic Property of Submarine Groundwater Discharge Around Two Coral Islands in the Northern South China Sea</t>
  </si>
  <si>
    <t>10.3389/feart.2021.697388</t>
  </si>
  <si>
    <t>https://www.scopus.com/inward/record.uri?eid=2-s2.0-85115609322&amp;doi=10.3389%2ffeart.2021.697388&amp;partnerID=40&amp;md5=18e48462a0c08fcf7d0fcc265efc8bd4</t>
  </si>
  <si>
    <t>2-s2.0-85115609322</t>
  </si>
  <si>
    <t>Lunden J.J.; McNicholl C.G.; Sears C.R.; Morrison C.L.; Cordes E.E.</t>
  </si>
  <si>
    <t>Lunden, Jay J. (55629928600); McNicholl, Conall G. (56310710000); Sears, Christopher R. (57192888009); Morrison, Cheryl L. (7201898007); Cordes, Erik E. (7003967049)</t>
  </si>
  <si>
    <t>55629928600; 56310710000; 57192888009; 7201898007; 7003967049</t>
  </si>
  <si>
    <t>Acute survivorship of the deep-sea coral Lophelia pertusa from the Gulf of Mexico under acidification, warming, and deoxygenation</t>
  </si>
  <si>
    <t>10.3389/fmars.2014.00078</t>
  </si>
  <si>
    <t>https://www.scopus.com/inward/record.uri?eid=2-s2.0-85008704800&amp;doi=10.3389%2ffmars.2014.00078&amp;partnerID=40&amp;md5=668eab86a419baa6f37558f577cd312c</t>
  </si>
  <si>
    <t>2-s2.0-85008704800</t>
  </si>
  <si>
    <t>Luter H.M.; Andersen M.; Versteegen E.; Laffy P.; Uthicke S.; Bell J.J.; Webster N.S.</t>
  </si>
  <si>
    <t>Luter, Heidi M. (23005455200); Andersen, Maria (57218992909); Versteegen, Elien (57218998276); Laffy, Patrick (56426167800); Uthicke, Sven (6603938554); Bell, James J. (7404446141); Webster, Nicole S. (7102089765)</t>
  </si>
  <si>
    <t>23005455200; 57218992909; 57218998276; 56426167800; 6603938554; 7404446141; 7102089765</t>
  </si>
  <si>
    <t>Cross-generational effects of climate change on the microbiome of a photosynthetic sponge</t>
  </si>
  <si>
    <t>Environmental Microbiology</t>
  </si>
  <si>
    <t>10.1111/1462-2920.15222</t>
  </si>
  <si>
    <t>https://www.scopus.com/inward/record.uri?eid=2-s2.0-85090979029&amp;doi=10.1111%2f1462-2920.15222&amp;partnerID=40&amp;md5=e6e6e6615deec49b5ca1cbad8b64fe02</t>
  </si>
  <si>
    <t>2-s2.0-85090979029</t>
  </si>
  <si>
    <t>Luz D.C.; Zebral Y.D.; Klein R.D.; Marques J.A.; Marangoni L.F.B.; Pereira C.M.; Duarte G.A.S.; Pires D.O.; Castro C.B.; Calderon E.N.; Bianchini A.</t>
  </si>
  <si>
    <t>Luz, Débora Camacho (57188679001); Zebral, Yuri Dornelles (56742243200); Klein, Roberta Daniele (55416876100); Marques, Joseane Aparecida (57192995293); Marangoni, Laura Fernandes de Barros (57006643500); Pereira, Cristiano Macedo (56926018200); Duarte, Gustavo Adolpho Santos (56156321200); Pires, Débora de Oliveira (6603538664); Castro, Clovis Barreira e (7202237770); Calderon, Emiliano Nicolas (55235748400); Bianchini, Adalto (7004945547)</t>
  </si>
  <si>
    <t>57188679001; 56742243200; 55416876100; 57192995293; 57006643500; 56926018200; 56156321200; 6603538664; 7202237770; 55235748400; 7004945547</t>
  </si>
  <si>
    <t>Oxidative stress in the hydrocoral Millepora alcicornis exposed to CO2-driven seawater acidification</t>
  </si>
  <si>
    <t>10.1007/s00338-018-1681-2</t>
  </si>
  <si>
    <t>https://www.scopus.com/inward/record.uri?eid=2-s2.0-85045070364&amp;doi=10.1007%2fs00338-018-1681-2&amp;partnerID=40&amp;md5=35c9d9885f4b5e9aa451821ad9c07b54</t>
  </si>
  <si>
    <t>2-s2.0-85045070364</t>
  </si>
  <si>
    <t>Ma J.; Yu K.</t>
  </si>
  <si>
    <t>Ma, Jing (58623363100); Yu, Kefu (58831063800)</t>
  </si>
  <si>
    <t>58623363100; 58831063800</t>
  </si>
  <si>
    <t>Effects of mass bleaching events on coral reef ecosystems.; [大规模白化对珊瑚礁生态系统的影响研究进展]</t>
  </si>
  <si>
    <t>10.13292/j.1000-4890.202309.023</t>
  </si>
  <si>
    <t>https://www.scopus.com/inward/record.uri?eid=2-s2.0-85172655330&amp;doi=10.13292%2fj.1000-4890.202309.023&amp;partnerID=40&amp;md5=4b704dccbf51e7fc7a8c65b242ad61d5</t>
  </si>
  <si>
    <t>2-s2.0-85172655330</t>
  </si>
  <si>
    <t>Ma Y.; Jiang C.; Li S.; Liu Y.; Wen X.; Long Y.; Yuan S.; Kang Y.; Wang Y.; Wu R.</t>
  </si>
  <si>
    <t>Ma, Yuan (57204016774); Jiang, Changbo (15119221300); Li, Shanshan (57939577900); Liu, Yizhuang (56256666600); Wen, Xiaofeng (57195428225); Long, Yuannan (36111241600); Yuan, Shuai (57209456160); Kang, Yuantai (57226327155); Wang, Yongjie (58642764600); Wu, Ruixuan (57939578000)</t>
  </si>
  <si>
    <t>57204016774; 15119221300; 57939577900; 56256666600; 57195428225; 36111241600; 57209456160; 57226327155; 58642764600; 57939578000</t>
  </si>
  <si>
    <t>Ecological vulnerability assessment of coral islands and reefs in the South China Sea based on remote sensing and reanalysis data</t>
  </si>
  <si>
    <t>10.3389/fevo.2023.1066961</t>
  </si>
  <si>
    <t>https://www.scopus.com/inward/record.uri?eid=2-s2.0-85173933239&amp;doi=10.3389%2ffevo.2023.1066961&amp;partnerID=40&amp;md5=a5208eaa65c8686cf173c38b8632894b</t>
  </si>
  <si>
    <t>2-s2.0-85173933239</t>
  </si>
  <si>
    <t>Macko S.A.; Fantasia C.; Xue G.J.</t>
  </si>
  <si>
    <t>Macko, Stephen A. (35554143000); Fantasia, Christina (57203528495); Xue, Guifang Julia (55422947600)</t>
  </si>
  <si>
    <t>35554143000; 57203528495; 55422947600</t>
  </si>
  <si>
    <t>Potential global economic impacts of ocean acidification</t>
  </si>
  <si>
    <t>Center for Oceans Law and Policy</t>
  </si>
  <si>
    <t>10.1163/9789004323445_003</t>
  </si>
  <si>
    <t>https://www.scopus.com/inward/record.uri?eid=2-s2.0-85052087503&amp;doi=10.1163%2f9789004323445_003&amp;partnerID=40&amp;md5=5cee9dac106f21230d2b61f25d6173fd</t>
  </si>
  <si>
    <t>2-s2.0-85052087503</t>
  </si>
  <si>
    <t>Madeira C.; Dias M.; Ferreira A.; Gouveia R.; Cabral H.; Diniz M.S.; Vinagre C.</t>
  </si>
  <si>
    <t>Madeira, Carolina (55345528500); Dias, Marta (57201564026); Ferreira, Ana (57464637800); Gouveia, Raúl (57203801792); Cabral, Henrique (7006073782); Diniz, Mário S. (8980557700); Vinagre, Catarina (6603872269)</t>
  </si>
  <si>
    <t>55345528500; 57201564026; 57464637800; 57203801792; 7006073782; 8980557700; 6603872269</t>
  </si>
  <si>
    <t>Does Predation Exacerbate the Risk of Endosymbiont Loss in Heat Stressed Hermatypic Corals? Molecular Cues Provide Insights Into Species-Specific Health Outcomes in a Multi-Stressor Ocean</t>
  </si>
  <si>
    <t>10.3389/fphys.2022.801672</t>
  </si>
  <si>
    <t>https://www.scopus.com/inward/record.uri?eid=2-s2.0-85127137509&amp;doi=10.3389%2ffphys.2022.801672&amp;partnerID=40&amp;md5=6f7614af39c90a4af1d03ab24893e6f7</t>
  </si>
  <si>
    <t>2-s2.0-85127137509</t>
  </si>
  <si>
    <t>Madeira C.; Madeira D.; Diniz M.S.; Cabral H.N.; Vinagre C.</t>
  </si>
  <si>
    <t>Madeira, Carolina (55345528500); Madeira, Diana (54401593300); Diniz, Mário S. (8980557700); Cabral, Henrique N. (7006073782); Vinagre, Catarina (6603872269)</t>
  </si>
  <si>
    <t>55345528500; 54401593300; 8980557700; 7006073782; 6603872269</t>
  </si>
  <si>
    <t>Thermal acclimation in clownfish: An integrated biomarker response and multi-tissue experimental approach</t>
  </si>
  <si>
    <t>10.1016/j.ecolind.2016.07.009</t>
  </si>
  <si>
    <t>https://www.scopus.com/inward/record.uri?eid=2-s2.0-84978656569&amp;doi=10.1016%2fj.ecolind.2016.07.009&amp;partnerID=40&amp;md5=fc2c6e0e540b8504ba57eeb83f155db4</t>
  </si>
  <si>
    <t>2-s2.0-84978656569</t>
  </si>
  <si>
    <t>Comparing biomarker responses during thermal acclimation: A lethal vs non-lethal approach in a tropical reef clownfish</t>
  </si>
  <si>
    <t>Comparative Biochemistry and Physiology -Part A : Molecular and Integrative Physiology</t>
  </si>
  <si>
    <t>10.1016/j.cbpa.2016.11.018</t>
  </si>
  <si>
    <t>https://www.scopus.com/inward/record.uri?eid=2-s2.0-84999097974&amp;doi=10.1016%2fj.cbpa.2016.11.018&amp;partnerID=40&amp;md5=846ecaaf43981a1834db920ffeaa3b82</t>
  </si>
  <si>
    <t>2-s2.0-84999097974</t>
  </si>
  <si>
    <t>Madeira C.; Madeira D.; Ladd N.; Schubert C.J.; Diniz M.S.; Vinagre C.; Leal M.C.</t>
  </si>
  <si>
    <t>Madeira, Carolina (55345528500); Madeira, Diana (54401593300); Ladd, Nemiah (55890515400); Schubert, Carsten J. (57203068986); Diniz, Mário S. (8980557700); Vinagre, Catarina (6603872269); Leal, Miguel C. (54907953500)</t>
  </si>
  <si>
    <t>55345528500; 54401593300; 55890515400; 57203068986; 8980557700; 6603872269; 54907953500</t>
  </si>
  <si>
    <t>Conserved fatty acid profiles and lipid metabolic pathways in a tropical reef fish exposed to ocean warming – An adaptation mechanism of tolerant species?</t>
  </si>
  <si>
    <t>10.1016/j.scitotenv.2021.146738</t>
  </si>
  <si>
    <t>https://www.scopus.com/inward/record.uri?eid=2-s2.0-85103989930&amp;doi=10.1016%2fj.scitotenv.2021.146738&amp;partnerID=40&amp;md5=66d238813c3487daae411e966f73f852</t>
  </si>
  <si>
    <t>2-s2.0-85103989930</t>
  </si>
  <si>
    <t>Madeira D.; Andrade J.; Leal M.C.; Ferreira V.; Rocha R.J.M.; Rosa R.; Calado R.</t>
  </si>
  <si>
    <t>Madeira, Diana (54401593300); Andrade, Joana (59095910400); Leal, Miguel C. (54907953500); Ferreira, Violeta (55068898700); Rocha, Rui J. M. (55192877900); Rosa, Rui (7102610088); Calado, Ricardo (6701738529)</t>
  </si>
  <si>
    <t>54401593300; 59095910400; 54907953500; 55068898700; 55192877900; 7102610088; 6701738529</t>
  </si>
  <si>
    <t>Synergistic Effects of Ocean Warming and Cyanide Poisoning in an Ornamental Tropical Reef Fish</t>
  </si>
  <si>
    <t>10.3389/fmars.2020.00246</t>
  </si>
  <si>
    <t>https://www.scopus.com/inward/record.uri?eid=2-s2.0-85084461763&amp;doi=10.3389%2ffmars.2020.00246&amp;partnerID=40&amp;md5=1154b146992ea2e8a81b8f73785224a9</t>
  </si>
  <si>
    <t>2-s2.0-85084461763</t>
  </si>
  <si>
    <t>Magesh N.S.; Krishnakumar S.</t>
  </si>
  <si>
    <t>Magesh, Nochyil S. (36632793700); Krishnakumar, Subbiah (55352962100)</t>
  </si>
  <si>
    <t>36632793700; 55352962100</t>
  </si>
  <si>
    <t>The gulf of mannar marine biosphere reserve, Southern India</t>
  </si>
  <si>
    <t>10.1016/B978-0-08-100853-9.00012-9</t>
  </si>
  <si>
    <t>https://www.scopus.com/inward/record.uri?eid=2-s2.0-85066026404&amp;doi=10.1016%2fB978-0-08-100853-9.00012-9&amp;partnerID=40&amp;md5=52bf84f37452f7a8e627b9f564ed7a04</t>
  </si>
  <si>
    <t>2-s2.0-85066026404</t>
  </si>
  <si>
    <t>Maharaj R.R.; Lam V.W.Y.; Pauly D.; Cheung W.W.L.</t>
  </si>
  <si>
    <t>Maharaj, Ravi R. (57201133812); Lam, Vicky W.Y. (24833227500); Pauly, Daniel (7007030396); Cheung, William W.L. (57201781940)</t>
  </si>
  <si>
    <t>57201133812; 24833227500; 7007030396; 57201781940</t>
  </si>
  <si>
    <t>Regional variability in the sensitivity of Caribbean reef fish assemblages to ocean warming</t>
  </si>
  <si>
    <t>10.3354/meps12462</t>
  </si>
  <si>
    <t>https://www.scopus.com/inward/record.uri?eid=2-s2.0-85043518165&amp;doi=10.3354%2fmeps12462&amp;partnerID=40&amp;md5=ba05c1521819b8a6fc427b7550d67e57</t>
  </si>
  <si>
    <t>2-s2.0-85043518165</t>
  </si>
  <si>
    <t>Maier C.; Weinbauer M.G.; Gattuso J.-P.</t>
  </si>
  <si>
    <t>Maier, Cornelia (24399253800); Weinbauer, Markus G. (7003556823); Gattuso, Jean-Pierre (7005742064)</t>
  </si>
  <si>
    <t>24399253800; 7003556823; 7005742064</t>
  </si>
  <si>
    <t>44 Fate of Mediterranean Scleractinian Cold-Water Corals as a Result of Global Climate Change. A Synthesis</t>
  </si>
  <si>
    <t>10.1007/978-3-319-91608-8_44</t>
  </si>
  <si>
    <t>https://www.scopus.com/inward/record.uri?eid=2-s2.0-85075647372&amp;doi=10.1007%2f978-3-319-91608-8_44&amp;partnerID=40&amp;md5=2de41c54b77967b12803ebe9cb20c52c</t>
  </si>
  <si>
    <t>2-s2.0-85075647372</t>
  </si>
  <si>
    <t>Maier S.R.; Brooke S.; De Clippele L.H.; de Froe E.; van der Kaaden A.-S.; Kutti T.; Mienis F.; van Oevelen D.</t>
  </si>
  <si>
    <t>Maier, Sandra R. (57197994204); Brooke, Sandra (8320743500); De Clippele, Laurence H. (56708888600); de Froe, Evert (57211625675); van der Kaaden, Anna-Selma (57224805427); Kutti, Tina (15835130100); Mienis, Furu (15064188300); van Oevelen, Dick (6506503554)</t>
  </si>
  <si>
    <t>57197994204; 8320743500; 56708888600; 57211625675; 57224805427; 15835130100; 15064188300; 6506503554</t>
  </si>
  <si>
    <t>On the paradox of thriving cold-water coral reefs in the food-limited deep sea</t>
  </si>
  <si>
    <t>10.1111/brv.12976</t>
  </si>
  <si>
    <t>https://www.scopus.com/inward/record.uri?eid=2-s2.0-85160765608&amp;doi=10.1111%2fbrv.12976&amp;partnerID=40&amp;md5=806ad9b7fd7d5b775b985efdabc42f78</t>
  </si>
  <si>
    <t>2-s2.0-85160765608</t>
  </si>
  <si>
    <t>Maier S.R.; Jantzen C.; Laudien J.; Häussermann V.; Försterra G.; Cornils A.; Niggemann J.; Dittmar T.; Richter C.</t>
  </si>
  <si>
    <t>Maier, Sandra R. (57197994204); Jantzen, Carin (8966415700); Laudien, Jürgen (15136203500); Häussermann, Verena (57204227116); Försterra, Günter (14019290200); Cornils, Astrid (56047367800); Niggemann, Jutta (56633398900); Dittmar, Thorsten (7003435312); Richter, Claudio (7202686430)</t>
  </si>
  <si>
    <t>57197994204; 8966415700; 15136203500; 57204227116; 14019290200; 56047367800; 56633398900; 7003435312; 7202686430</t>
  </si>
  <si>
    <t>The carbon and nitrogen budget of Desmophyllum dianthus-a voracious cold-water coral thriving in an acidified Patagonian fjord</t>
  </si>
  <si>
    <t>e12609</t>
  </si>
  <si>
    <t>10.7717/peerj.12609</t>
  </si>
  <si>
    <t>https://www.scopus.com/inward/record.uri?eid=2-s2.0-85121233768&amp;doi=10.7717%2fpeerj.12609&amp;partnerID=40&amp;md5=da9b8beea8032f836e0437edd6656b69</t>
  </si>
  <si>
    <t>2-s2.0-85121233768</t>
  </si>
  <si>
    <t>Maier S.R.; Mienis F.; de Froe E.; Soetaert K.; Lavaleye M.; Duineveld G.; Beauchard O.; van der Kaaden A.-S.; Koch B.P.; van Oevelen D.</t>
  </si>
  <si>
    <t>Maier, Sandra R. (57197994204); Mienis, Furu (15064188300); de Froe, Evert (57211625675); Soetaert, Karline (7003465716); Lavaleye, Marc (6506898585); Duineveld, Gerard (6701890914); Beauchard, Olivier (24503038000); van der Kaaden, Anna-Selma (57224805427); Koch, Boris P. (7201651131); van Oevelen, Dick (6506503554)</t>
  </si>
  <si>
    <t>57197994204; 15064188300; 57211625675; 7003465716; 6506898585; 6701890914; 24503038000; 57224805427; 7201651131; 6506503554</t>
  </si>
  <si>
    <t>Reef communities associated with ‘dead’ cold-water coral framework drive resource retention and recycling in the deep sea</t>
  </si>
  <si>
    <t>10.1016/j.dsr.2021.103574</t>
  </si>
  <si>
    <t>https://www.scopus.com/inward/record.uri?eid=2-s2.0-85108367041&amp;doi=10.1016%2fj.dsr.2021.103574&amp;partnerID=40&amp;md5=52bb4a61b4cddc0a4ba716cbae146116</t>
  </si>
  <si>
    <t>2-s2.0-85108367041</t>
  </si>
  <si>
    <t>Maire J.; Buerger P.; Chan W.Y.; Deore P.; Dungan A.M.; Nitschke M.R.; Van Oppen M.J.H.</t>
  </si>
  <si>
    <t>Maire, Justin (57195525556); Buerger, Patrick (16300583800); Chan, Wing Yan (57191821471); Deore, Pranali (57197735030); Dungan, Ashley M. (57214805130); Nitschke, Matthew R. (55978929600); Van Oppen, Madeleine J. H. (59066588600)</t>
  </si>
  <si>
    <t>57195525556; 16300583800; 57191821471; 57197735030; 57214805130; 55978929600; 59066588600</t>
  </si>
  <si>
    <t>Effects of Ocean Warming on the Underexplored Members of the Coral Microbiome</t>
  </si>
  <si>
    <t>10.1093/icb/icac005</t>
  </si>
  <si>
    <t>https://www.scopus.com/inward/record.uri?eid=2-s2.0-85129054505&amp;doi=10.1093%2ficb%2ficac005&amp;partnerID=40&amp;md5=e68e4a0f937f02c0c0d8c68f633ed6f8</t>
  </si>
  <si>
    <t>2-s2.0-85129054505</t>
  </si>
  <si>
    <t>Maire J.; Deore P.; Jameson V.J.; Sakkas M.; Perez-Gonzalez A.; Blackall L.L.; van Oppen M.J.H.</t>
  </si>
  <si>
    <t>Maire, Justin (57195525556); Deore, Pranali (57197735030); Jameson, Vanta J. (57224598486); Sakkas, Magdaline (58651244600); Perez-Gonzalez, Alexis (57195483360); Blackall, Linda L. (56250039900); van Oppen, Madeleine J. H. (59066588600)</t>
  </si>
  <si>
    <t>57195525556; 57197735030; 57224598486; 58651244600; 57195483360; 56250039900; 59066588600</t>
  </si>
  <si>
    <t>Assessing the contribution of bacteria to the heat tolerance of experimentally evolved coral photosymbionts</t>
  </si>
  <si>
    <t>10.1111/1462-2920.16521</t>
  </si>
  <si>
    <t>https://www.scopus.com/inward/record.uri?eid=2-s2.0-85174320221&amp;doi=10.1111%2f1462-2920.16521&amp;partnerID=40&amp;md5=e2b23f1f117a1514245eb5dc45638225</t>
  </si>
  <si>
    <t>2-s2.0-85174320221</t>
  </si>
  <si>
    <t>Malcolm H.A.; Ferrari R.</t>
  </si>
  <si>
    <t>Malcolm, Hamish A. (23134913200); Ferrari, Renata (56320859000)</t>
  </si>
  <si>
    <t>23134913200; 56320859000</t>
  </si>
  <si>
    <t>Strong fish assemblage patterns persist over sixteen years in a warming marine park, even with tropical shifts</t>
  </si>
  <si>
    <t>Biological Conservation</t>
  </si>
  <si>
    <t>10.1016/j.biocon.2019.02.005</t>
  </si>
  <si>
    <t>https://www.scopus.com/inward/record.uri?eid=2-s2.0-85061396197&amp;doi=10.1016%2fj.biocon.2019.02.005&amp;partnerID=40&amp;md5=f1af51edf8d48d7914ff6f8347b829d9</t>
  </si>
  <si>
    <t>2-s2.0-85061396197</t>
  </si>
  <si>
    <t>Mallon J.E.; Demko A.M.; Sneed J.M.; Newman L.; Dugan C.; Altieri A.H.; Paul V.J.; Johnson M.D.</t>
  </si>
  <si>
    <t>Mallon, Jennifer E. (57408975100); Demko, Alyssa M. (57195530917); Sneed, Jennifer M. (37082265400); Newman, Lilyana (58668041400); Dugan, Carle (57222401059); Altieri, Andrew H. (7004966995); Paul, Valerie Jean (7102371822); Johnson, Maggie D. (56134867400)</t>
  </si>
  <si>
    <t>57408975100; 57195530917; 37082265400; 58668041400; 57222401059; 7004966995; 7102371822; 56134867400</t>
  </si>
  <si>
    <t>The influence of deoxygenation on Caribbean coral larval settlement and early survival</t>
  </si>
  <si>
    <t>10.3389/fmars.2023.1254965</t>
  </si>
  <si>
    <t>https://www.scopus.com/inward/record.uri?eid=2-s2.0-85175080155&amp;doi=10.3389%2ffmars.2023.1254965&amp;partnerID=40&amp;md5=aa44d3e2532867a306a481885cc5b2e7</t>
  </si>
  <si>
    <t>2-s2.0-85175080155</t>
  </si>
  <si>
    <t>Manda S.; Herut B.; Rilov G.; Kucera M.; Morard R.; Abramovich S.; Ashckenazi-Polivoda S.</t>
  </si>
  <si>
    <t>Manda, Sneha (57218677107); Herut, Barak (56236542500); Rilov, Gil (6602483947); Kucera, Michal (57203082758); Morard, Raphael (26431048300); Abramovich, Sigal (56273368200); Ashckenazi-Polivoda, Sarit (35777513200)</t>
  </si>
  <si>
    <t>57218677107; 56236542500; 6602483947; 57203082758; 26431048300; 56273368200; 35777513200</t>
  </si>
  <si>
    <t>A dynamic subtropical coastal hotspot of benthic foraminifera in the Southeastern Mediterranean indicates early-stage tropicalization</t>
  </si>
  <si>
    <t>10.1016/j.scitotenv.2024.173917</t>
  </si>
  <si>
    <t>https://www.scopus.com/inward/record.uri?eid=2-s2.0-85196139674&amp;doi=10.1016%2fj.scitotenv.2024.173917&amp;partnerID=40&amp;md5=b989e862be1551fc780fe34c7bd55885</t>
  </si>
  <si>
    <t>2-s2.0-85196139674</t>
  </si>
  <si>
    <t>Manuel O.-S.; Williams S.M.; Weil E.; Cruz-Motta J.J.</t>
  </si>
  <si>
    <t>Manuel, Olmeda-Saldaña (57226286236); Williams, S.M. (21935276800); Weil, E. (7004485074); Cruz-Motta, J.J. (8783602700)</t>
  </si>
  <si>
    <t>57226286236; 21935276800; 7004485074; 8783602700</t>
  </si>
  <si>
    <t>Corrigendum to “Experimental evaluation of D. antillarum herbivory effects on benthic community assemblages” [Journal of Experimental Marine Biology and Ecology. Volume 541 (2021)] (Journal of Experimental Marine Biology and Ecology (2021) 541, (S0022098121000563), (10.1016/j.jembe.2021.151566))</t>
  </si>
  <si>
    <t>10.1016/j.jembe.2021.151612</t>
  </si>
  <si>
    <t>https://www.scopus.com/inward/record.uri?eid=2-s2.0-85113394443&amp;doi=10.1016%2fj.jembe.2021.151612&amp;partnerID=40&amp;md5=095d0113aa4f674697f0699391e34af7</t>
  </si>
  <si>
    <t>2-s2.0-85113394443</t>
  </si>
  <si>
    <t>Manullang C.; Millyaningrum I.H.; Iguchi A.; Miyagi A.; Tanaka Y.; Nojiri Y.; Sakai K.</t>
  </si>
  <si>
    <t>Manullang, Cristiana (57221110164); Millyaningrum, Intan Herwindra (57221099982); Iguchi, Akira (23027624600); Miyagi, Aika (57214775090); Tanaka, Yasuaki (57208674900); Nojiri, Yukihiro (7006368014); Sakai, Kazuhiko (35722748300)</t>
  </si>
  <si>
    <t>57221110164; 57221099982; 23027624600; 57214775090; 57208674900; 7006368014; 35722748300</t>
  </si>
  <si>
    <t>Responses of branching reef corals Acropora digitifera and Montipora digitata to elevated temperature and pCO2</t>
  </si>
  <si>
    <t>e10562</t>
  </si>
  <si>
    <t>10.7717/peerj.10562</t>
  </si>
  <si>
    <t>https://www.scopus.com/inward/record.uri?eid=2-s2.0-85098180682&amp;doi=10.7717%2fpeerj.10562&amp;partnerID=40&amp;md5=a94c15a9a38f1975e85083957350f83b</t>
  </si>
  <si>
    <t>2-s2.0-85098180682</t>
  </si>
  <si>
    <t>Manullang C.; Singh T.; Sakai K.; Miyagi A.; Iwasaki A.; Nojiri Y.; Iguchi A.</t>
  </si>
  <si>
    <t>Manullang, Cristiana (57221110164); Singh, Tanya (57193279218); Sakai, Kazuhiko (35722748300); Miyagi, Aika (57214775090); Iwasaki, Aiko (57016225700); Nojiri, Yukihiro (7006368014); Iguchi, Akira (23027624600)</t>
  </si>
  <si>
    <t>57221110164; 57193279218; 35722748300; 57214775090; 57016225700; 7006368014; 23027624600</t>
  </si>
  <si>
    <t>Separate and combined effects of elevated pCO2 and temperature on the branching reef corals Acropora digitifera and Montipora digitata</t>
  </si>
  <si>
    <t>10.1016/j.marenvres.2023.106030</t>
  </si>
  <si>
    <t>https://www.scopus.com/inward/record.uri?eid=2-s2.0-85160411711&amp;doi=10.1016%2fj.marenvres.2023.106030&amp;partnerID=40&amp;md5=71b828ab27309d1f8e0a8fe585b47fce</t>
  </si>
  <si>
    <t>2-s2.0-85160411711</t>
  </si>
  <si>
    <t>Manullang C.; Tarigan A.I.; Iguchi A.; Nakamura T.</t>
  </si>
  <si>
    <t>Manullang, Cristiana (57221110164); Tarigan, Ariyo Imanuel (59000693500); Iguchi, Akira (23027624600); Nakamura, Takashi (57204897335)</t>
  </si>
  <si>
    <t>57221110164; 59000693500; 23027624600; 57204897335</t>
  </si>
  <si>
    <t>Intraspecific variation in response to elevated pCO2 and temperature in the branching reef coral Acropora digitifera from different habitats</t>
  </si>
  <si>
    <t>10.1007/s00338-024-02523-7</t>
  </si>
  <si>
    <t>https://www.scopus.com/inward/record.uri?eid=2-s2.0-85196213224&amp;doi=10.1007%2fs00338-024-02523-7&amp;partnerID=40&amp;md5=157a9c12ed7aae4e8b209a84a8d9046b</t>
  </si>
  <si>
    <t>2-s2.0-85196213224</t>
  </si>
  <si>
    <t>Manzello D.P.</t>
  </si>
  <si>
    <t>Manzello, Derek P. (6506822604)</t>
  </si>
  <si>
    <t>Rapid Recent Warming of Coral Reefs in the Florida Keys</t>
  </si>
  <si>
    <t>10.1038/srep16762</t>
  </si>
  <si>
    <t>https://www.scopus.com/inward/record.uri?eid=2-s2.0-84934887109&amp;doi=10.1038%2fsrep16762&amp;partnerID=40&amp;md5=0169af9ee01f5b4f9891b5825776c037</t>
  </si>
  <si>
    <t>2-s2.0-84934887109</t>
  </si>
  <si>
    <t>Coral cover</t>
  </si>
  <si>
    <t>Manzello D.P.; Enochs I.C.; Carlton R.; Bruckner A.; Kolodziej G.; Dempsey A.; Renaud P.</t>
  </si>
  <si>
    <t>Manzello, Derek P (6506822604); Enochs, Ian C (23469233000); Carlton, Reneé (55963303700); Bruckner, Andrew (7005588483); Kolodziej, Graham (56479303900); Dempsey, Alexandra (56076337500); Renaud, Philip (15021307300)</t>
  </si>
  <si>
    <t>6506822604; 23469233000; 55963303700; 7005588483; 56479303900; 56076337500; 15021307300</t>
  </si>
  <si>
    <t>Pacific-wide pH snapshots reveal that high coral cover correlates with low, but variable pH</t>
  </si>
  <si>
    <t>10.5343/BMS.2019.0100</t>
  </si>
  <si>
    <t>https://www.scopus.com/inward/record.uri?eid=2-s2.0-85102038348&amp;doi=10.5343%2fBMS.2019.0100&amp;partnerID=40&amp;md5=b9141d2c795fbbbd07ff167f04909c96</t>
  </si>
  <si>
    <t>2-s2.0-85102038348</t>
  </si>
  <si>
    <t>Manzello D.P.; Mark Eakin C.; Glynn P.W.</t>
  </si>
  <si>
    <t>Manzello, Derek P. (6506822604); Mark Eakin, C. (6602755408); Glynn, Peter W. (56249920100)</t>
  </si>
  <si>
    <t>6506822604; 6602755408; 56249920100</t>
  </si>
  <si>
    <t>Effects of Global Warming and Ocean Acidification on Carbonate Budgets of Eastern Pacific Coral Reefs</t>
  </si>
  <si>
    <t>10.1007/978-94-017-7499-4_18</t>
  </si>
  <si>
    <t>https://www.scopus.com/inward/record.uri?eid=2-s2.0-85017362354&amp;doi=10.1007%2f978-94-017-7499-4_18&amp;partnerID=40&amp;md5=3903f8f194dacf24a3555df0da10e551</t>
  </si>
  <si>
    <t>2-s2.0-85017362354</t>
  </si>
  <si>
    <t>Manzello D.P.; Matz M.V.; Enochs I.C.; Valentino L.; Carlton R.D.; Kolodziej G.; Serrano X.; Towle E.K.; Jankulak M.</t>
  </si>
  <si>
    <t>Manzello, Derek P. (6506822604); Matz, Mikhail V. (7005952805); Enochs, Ian C. (23469233000); Valentino, Lauren (56976102900); Carlton, Renee D. (55963303700); Kolodziej, Graham (56479303900); Serrano, Xaymara (20735615700); Towle, Erica K. (56622833300); Jankulak, Mike (24776308700)</t>
  </si>
  <si>
    <t>6506822604; 7005952805; 23469233000; 56976102900; 55963303700; 56479303900; 20735615700; 56622833300; 24776308700</t>
  </si>
  <si>
    <t>Role of host genetics and heat-tolerant algal symbionts in sustaining populations of the endangered coral Orbicella faveolata in the Florida Keys with ocean warming</t>
  </si>
  <si>
    <t>10.1111/gcb.14545</t>
  </si>
  <si>
    <t>https://www.scopus.com/inward/record.uri?eid=2-s2.0-85059870363&amp;doi=10.1111%2fgcb.14545&amp;partnerID=40&amp;md5=a27cfbb4a20a9de289db28ec2b913366</t>
  </si>
  <si>
    <t>2-s2.0-85059870363</t>
  </si>
  <si>
    <t>Maor-Landaw K.; Waldman Ben-Asher H.; Karako-Lampert S.; Salmon-Divon M.; Prada F.; Caroselli E.; Goffredo S.; Falini G.; Dubinsky Z.; Levy O.</t>
  </si>
  <si>
    <t>Maor-Landaw, Keren (56178966300); Waldman Ben-Asher, Hiba (36025063900); Karako-Lampert, Sarit (8221376300); Salmon-Divon, Mali (6507674451); Prada, Fiorella (53865371700); Caroselli, Erik (23566387700); Goffredo, Stefano (6602868489); Falini, Giuseppe (7004229965); Dubinsky, Zvy (7004673891); Levy, Oren (57203050493)</t>
  </si>
  <si>
    <t>56178966300; 36025063900; 8221376300; 6507674451; 53865371700; 23566387700; 6602868489; 7004229965; 7004673891; 57203050493</t>
  </si>
  <si>
    <t>Mediterranean versus Red sea corals facing climate change, a transcriptome analysis</t>
  </si>
  <si>
    <t>10.1038/srep42405</t>
  </si>
  <si>
    <t>https://www.scopus.com/inward/record.uri?eid=2-s2.0-85012048349&amp;doi=10.1038%2fsrep42405&amp;partnerID=40&amp;md5=2095d5c7b99458bcd0867676c6c20864</t>
  </si>
  <si>
    <t>2-s2.0-85012048349</t>
  </si>
  <si>
    <t>Marangoni L.F.B.; Mies M.; Güth A.Z.; Banha T.N.S.; Inague A.; Fonseca J.D.S.; Dalmolin C.; Faria S.C.; Ferrier-Pagès C.; Bianchini A.</t>
  </si>
  <si>
    <t>Marangoni, Laura Fernandes de Barros (57006643500); Mies, Miguel (54785026800); Güth, Arthur Z. (14631953900); Banha, Thomás N. S. (57200878885); Inague, Alex (57205493156); Fonseca, Juliana da Silva (57205888368); Dalmolin, Camila (56652143000); Faria, Samuel Coelho (55508368600); Ferrier-Pagès, Christine (6701698714); Bianchini, Adalto (7004945547)</t>
  </si>
  <si>
    <t>57006643500; 54785026800; 14631953900; 57200878885; 57205493156; 57205888368; 56652143000; 55508368600; 6701698714; 7004945547</t>
  </si>
  <si>
    <t>Peroxynitrite generation and increased heterotrophic capacity are linked to the disruption of the coral–dinoflagellate symbiosis in a scleractinian and hydrocoral species</t>
  </si>
  <si>
    <t>10.3390/microorganisms7100426</t>
  </si>
  <si>
    <t>https://www.scopus.com/inward/record.uri?eid=2-s2.0-85074283346&amp;doi=10.3390%2fmicroorganisms7100426&amp;partnerID=40&amp;md5=2fd17787fa40b47bb82cd6182b8f72c0</t>
  </si>
  <si>
    <t>2-s2.0-85074283346</t>
  </si>
  <si>
    <t>Marangoni L.F.B.; Pinto M.M.D.A.N.; Marques J.A.; Bianchini A.</t>
  </si>
  <si>
    <t>Marangoni, Laura Fernandes Barros (57006643500); Pinto, Marina Marinho de Azevedo Novazzi (57204719516); Marques, Joseane Aparecida (57192995293); Bianchini, Adalto (7004945547)</t>
  </si>
  <si>
    <t>57006643500; 57204719516; 57192995293; 7004945547</t>
  </si>
  <si>
    <t>Copper exposure and seawater acidification interaction: Antagonistic effects on biomarkers in the zooxanthellate scleractinian coral Mussismilia harttii</t>
  </si>
  <si>
    <t>10.1016/j.aquatox.2018.11.005</t>
  </si>
  <si>
    <t>https://www.scopus.com/inward/record.uri?eid=2-s2.0-85056892584&amp;doi=10.1016%2fj.aquatox.2018.11.005&amp;partnerID=40&amp;md5=c9382b9ecbe4d4e4377eafa5933ad53c</t>
  </si>
  <si>
    <t>2-s2.0-85056892584</t>
  </si>
  <si>
    <t>Marcelino V.R.; Morrow K.M.; van Oppen M.J.H.; Bourne D.G.; Verbruggen H.</t>
  </si>
  <si>
    <t>Marcelino, Vanessa Rossetto (56734583900); Morrow, Kathleen M. (24460688600); van Oppen, Madeleine J. H. (7003490287); Bourne, David G. (26431225600); Verbruggen, Heroen (7006036312)</t>
  </si>
  <si>
    <t>56734583900; 24460688600; 7003490287; 26431225600; 7006036312</t>
  </si>
  <si>
    <t>Diversity and stability of coral endolithic microbial communities at a naturally high pCO2 reef</t>
  </si>
  <si>
    <t>10.1111/mec.14268</t>
  </si>
  <si>
    <t>https://www.scopus.com/inward/record.uri?eid=2-s2.0-85031723744&amp;doi=10.1111%2fmec.14268&amp;partnerID=40&amp;md5=92958c94854b96a84a3ab1324a2f78e5</t>
  </si>
  <si>
    <t>2-s2.0-85031723744</t>
  </si>
  <si>
    <t>Reproductive effects</t>
  </si>
  <si>
    <t>Marchini C.; Gizzi F.; Pondrelli T.; Moreddu L.; Marisaldi L.; Montori F.; Lazzari V.; Airi V.; Caroselli E.; Prada F.; Falini G.; Dubinsky Z.; Goffredo S.</t>
  </si>
  <si>
    <t>Marchini, Chiara (7003276953); Gizzi, Francesca (56095887000); Pondrelli, Thomas (57269824000); Moreddu, Lisa (57270285400); Marisaldi, Luca (57208776677); Montori, Francesco (57270446400); Lazzari, Valentina (57270756700); Airi, Valentina (8582717500); Caroselli, Erik (23566387700); Prada, Fiorella (53865371700); Falini, Giuseppe (7004229965); Dubinsky, Zvy (7004673891); Goffredo, Stefano (6602868489)</t>
  </si>
  <si>
    <t>7003276953; 56095887000; 57269824000; 57270285400; 57208776677; 57270446400; 57270756700; 8582717500; 23566387700; 53865371700; 7004229965; 7004673891; 6602868489</t>
  </si>
  <si>
    <t>Decreasing pH impairs sexual reproduction in a Mediterranean coral transplanted at a CO2 vent</t>
  </si>
  <si>
    <t>10.1002/lno.11937</t>
  </si>
  <si>
    <t>https://www.scopus.com/inward/record.uri?eid=2-s2.0-85115608966&amp;doi=10.1002%2flno.11937&amp;partnerID=40&amp;md5=dead985cf3e6b1ae2b59f3426cee4631</t>
  </si>
  <si>
    <t>2-s2.0-85115608966</t>
  </si>
  <si>
    <t>Marchini C.; Tortorelli G.; Guidi E.; Airi V.; Falini G.; Dubinsky Z.; Goffredo S.</t>
  </si>
  <si>
    <t>Marchini, Chiara (7003276953); Tortorelli, Giada (57004712300); Guidi, Elena (57211093419); Airi, Valentina (8582717500); Falini, Giuseppe (7004229965); Dubinsky, Zvy (7004673891); Goffredo, Stefano (6602868489)</t>
  </si>
  <si>
    <t>7003276953; 57004712300; 57211093419; 8582717500; 7004229965; 7004673891; 6602868489</t>
  </si>
  <si>
    <t>Reproduction of the Azooxanthellate Coral Caryophyllia inornata Is Not Affected by Temperature Along an 850 km Gradient on the Western Italian Coast</t>
  </si>
  <si>
    <t>10.3389/fmars.2019.00785</t>
  </si>
  <si>
    <t>https://www.scopus.com/inward/record.uri?eid=2-s2.0-85078242738&amp;doi=10.3389%2ffmars.2019.00785&amp;partnerID=40&amp;md5=7e22e27a3b99847b5dbb4daceace3a0e</t>
  </si>
  <si>
    <t>2-s2.0-85078242738</t>
  </si>
  <si>
    <t>Marques J.A.; Abrantes D.P.; Marangoni L.F.; Bianchini A.</t>
  </si>
  <si>
    <t>Marques, Joseane A. (57192995293); Abrantes, Douglas P. (42561002900); Marangoni, Laura FB. (57006643500); Bianchini, Adalto (7004945547)</t>
  </si>
  <si>
    <t>57192995293; 42561002900; 57006643500; 7004945547</t>
  </si>
  <si>
    <t>Ecotoxicological responses of a reef calcifier exposed to copper, acidification and warming: A multiple biomarker approach</t>
  </si>
  <si>
    <t>10.1016/j.envpol.2019.113572</t>
  </si>
  <si>
    <t>https://www.scopus.com/inward/record.uri?eid=2-s2.0-85075388613&amp;doi=10.1016%2fj.envpol.2019.113572&amp;partnerID=40&amp;md5=18afc1b30e1389c70707f207cfe0afb8</t>
  </si>
  <si>
    <t>2-s2.0-85075388613</t>
  </si>
  <si>
    <t>Marques J.A.; de Barros Marangoni L.F.; Bianchini A.</t>
  </si>
  <si>
    <t>Marques, Joseane Aparecida (57192995293); de Barros Marangoni, Laura Fernandes (57192999881); Bianchini, Adalto (7004945547)</t>
  </si>
  <si>
    <t>57192995293; 57192999881; 7004945547</t>
  </si>
  <si>
    <t>Combined effects of sea water acidification and copper exposure on the symbiont-bearing foraminifer Amphistegina gibbosa</t>
  </si>
  <si>
    <t>10.1007/s00338-017-1547-z</t>
  </si>
  <si>
    <t>https://www.scopus.com/inward/record.uri?eid=2-s2.0-85009843383&amp;doi=10.1007%2fs00338-017-1547-z&amp;partnerID=40&amp;md5=509c38ceb28035c6f3d85fc522dfa73b</t>
  </si>
  <si>
    <t>2-s2.0-85009843383</t>
  </si>
  <si>
    <t>Although with pollution also (correlation should be possible)</t>
  </si>
  <si>
    <t>Martindale R.C.; Foster W.J.; Velledits F.</t>
  </si>
  <si>
    <t>Martindale, Rowan C. (36523465500); Foster, William J. (54949610300); Velledits, Felicitász (6507218484)</t>
  </si>
  <si>
    <t>36523465500; 54949610300; 6507218484</t>
  </si>
  <si>
    <t>The survival, recovery, and diversification of metazoan reef ecosystems following the end-Permian mass extinction event</t>
  </si>
  <si>
    <t>10.1016/j.palaeo.2017.08.014</t>
  </si>
  <si>
    <t>https://www.scopus.com/inward/record.uri?eid=2-s2.0-85028641569&amp;doi=10.1016%2fj.palaeo.2017.08.014&amp;partnerID=40&amp;md5=5e3f3b3e4b97dd69593f8fa47fc0b153</t>
  </si>
  <si>
    <t>2-s2.0-85028641569</t>
  </si>
  <si>
    <t>Martinez A.; Crook E.D.; Barshis D.J.; Potts D.C.; Rebolledo-Vieyra M.; Hernandez L.; Paytan A.</t>
  </si>
  <si>
    <t>Martinez, Ana (57204731406); Crook, Elizabeth D. (54399958300); Barshis, Daniel J. (22983985900); Potts, Donald C. (7102258522); Rebolledo-Vieyra, Mario (57204397712); Hernandez, Laura (52863554600); Paytan, Adina (6701657680)</t>
  </si>
  <si>
    <t>57204731406; 54399958300; 22983985900; 7102258522; 57204397712; 52863554600; 6701657680</t>
  </si>
  <si>
    <t>Species-specific calcification response of Caribbean corals after 2-year transplantation to a low aragonite saturation submarine spring</t>
  </si>
  <si>
    <t>10.1098/rspb.2019.0572</t>
  </si>
  <si>
    <t>https://www.scopus.com/inward/record.uri?eid=2-s2.0-85068384639&amp;doi=10.1098%2frspb.2019.0572&amp;partnerID=40&amp;md5=ce1c255f6ec552d04f1710445a978f65</t>
  </si>
  <si>
    <t>2-s2.0-85068384639</t>
  </si>
  <si>
    <t>Martínez-Castillo V.; Rodríguez-Troncoso A.P.; Mayfield A.B.; Rodríguez-Zaragoza F.A.; Cupul-Magaña A.L.</t>
  </si>
  <si>
    <t>Martínez-Castillo, Violeta (57190887690); Rodríguez-Troncoso, Alma Paola (35766630100); Mayfield, Anderson B. (16064251200); Rodríguez-Zaragoza, Fabián Alejandro (57226210840); Cupul-Magaña, Amílcar Leví (6508288685)</t>
  </si>
  <si>
    <t>57190887690; 35766630100; 16064251200; 57226210840; 6508288685</t>
  </si>
  <si>
    <t>Coral Recovery in the Central Mexican Pacific 20 Years after the 1997–1998 El Niño Event</t>
  </si>
  <si>
    <t>10.3390/oceans3010005</t>
  </si>
  <si>
    <t>https://www.scopus.com/inward/record.uri?eid=2-s2.0-85142189729&amp;doi=10.3390%2foceans3010005&amp;partnerID=40&amp;md5=16b16804f39625e62fa8f18066188ad2</t>
  </si>
  <si>
    <t>2-s2.0-85142189729</t>
  </si>
  <si>
    <t>Martínez-Dios A.; Pelejero C.; López-Sanz À.; Sherrell R.M.; Ko S.; Häussermann V.; Försterra G.; Calvo E.</t>
  </si>
  <si>
    <t>Martínez-Dios, Ariadna (57188741049); Pelejero, Carles (6603910524); López-Sanz, Àngel (35220028700); Sherrell, Robert M. (6701806402); Ko, Stanley (57194429153); Häussermann, Verena (57204227116); Försterra, Günter (14019290200); Calvo, Eva (7101608111)</t>
  </si>
  <si>
    <t>57188741049; 6603910524; 35220028700; 6701806402; 57194429153; 57204227116; 14019290200; 7101608111</t>
  </si>
  <si>
    <t>Effects of low pH and feeding on calcification rates of the cold-water coral Desmophyllum dianthus</t>
  </si>
  <si>
    <t>10.7717/peerj.8236</t>
  </si>
  <si>
    <t>https://www.scopus.com/inward/record.uri?eid=2-s2.0-85077313946&amp;doi=10.7717%2fpeerj.8236&amp;partnerID=40&amp;md5=02acc7b05b07011dcc0b30f636f539f4</t>
  </si>
  <si>
    <t>2-s2.0-85077313946</t>
  </si>
  <si>
    <t>Martin-Garin B.; Montaggioni L.F.</t>
  </si>
  <si>
    <t>Martin-Garin, Bertrand (8127265300); Montaggioni, Lucien F. (7003341607)</t>
  </si>
  <si>
    <t>8127265300; 7003341607</t>
  </si>
  <si>
    <t>Corals and Reefs: From the Beginning to an Uncertain Future</t>
  </si>
  <si>
    <t>10.1007/978-3-031-16887-1</t>
  </si>
  <si>
    <t>https://www.scopus.com/inward/record.uri?eid=2-s2.0-85199468121&amp;doi=10.1007%2f978-3-031-16887-1&amp;partnerID=40&amp;md5=88071ba258fc542ee536db85250c5643</t>
  </si>
  <si>
    <t>2-s2.0-85199468121</t>
  </si>
  <si>
    <t>Martins C.P.P.; Arnold A.L.; Kömpf K.; Schubert P.; Ziegler M.; Wilke T.; Reichert J.</t>
  </si>
  <si>
    <t>Martins, Catarina P. P. (57191248907); Arnold, Angelina L. (57210751130); Kömpf, Katharina (57780575300); Schubert, Patrick (56808917600); Ziegler, Maren (56281779600); Wilke, Thomas (7007172805); Reichert, Jessica (57192194874)</t>
  </si>
  <si>
    <t>57191248907; 57210751130; 57780575300; 56808917600; 56281779600; 7007172805; 57192194874</t>
  </si>
  <si>
    <t>Growth Response of Reef-Building Corals to Ocean Acidification Is Mediated by Interplay of Taxon-Specific Physiological Parameters</t>
  </si>
  <si>
    <t>10.3389/fmars.2022.872631</t>
  </si>
  <si>
    <t>https://www.scopus.com/inward/record.uri?eid=2-s2.0-85133439885&amp;doi=10.3389%2ffmars.2022.872631&amp;partnerID=40&amp;md5=e8f3c2963be5c83c186602a3f7834a54</t>
  </si>
  <si>
    <t>2-s2.0-85133439885</t>
  </si>
  <si>
    <t>Martins C.P.P.; Ziegler M.; Schubert P.; Wilke T.; Wall M.</t>
  </si>
  <si>
    <t>Martins, Catarina P. P. (57191248907); Ziegler, Maren (56281779600); Schubert, Patrick (56808917600); Wilke, Thomas (7007172805); Wall, Marlene (55507661900)</t>
  </si>
  <si>
    <t>57191248907; 56281779600; 56808917600; 7007172805; 55507661900</t>
  </si>
  <si>
    <t>Effects of water flow and ocean acidification on oxygen and pH gradients in coral boundary layer</t>
  </si>
  <si>
    <t>10.1038/s41598-024-63210-9</t>
  </si>
  <si>
    <t>https://www.scopus.com/inward/record.uri?eid=2-s2.0-85195017902&amp;doi=10.1038%2fs41598-024-63210-9&amp;partnerID=40&amp;md5=f92d1fd5e4f28d5c7038a00e285dbe10</t>
  </si>
  <si>
    <t>2-s2.0-85195017902</t>
  </si>
  <si>
    <t>Review, qualitative in Fig 5</t>
  </si>
  <si>
    <t>Martins Medeiros I.P.; Souza M.M.</t>
  </si>
  <si>
    <t>Martins Medeiros, Isadora Porto (58222607100); Souza, Marta Marques (35346297100)</t>
  </si>
  <si>
    <t>58222607100; 35346297100</t>
  </si>
  <si>
    <t>Acid times in physiology: A systematic review of the effects of ocean acidification on calcifying invertebrates</t>
  </si>
  <si>
    <t>Environmental Research</t>
  </si>
  <si>
    <t>10.1016/j.envres.2023.116019</t>
  </si>
  <si>
    <t>https://www.scopus.com/inward/record.uri?eid=2-s2.0-85156274187&amp;doi=10.1016%2fj.envres.2023.116019&amp;partnerID=40&amp;md5=2ef5376b2e396a182fffe2eb675574d1</t>
  </si>
  <si>
    <t>2-s2.0-85156274187</t>
  </si>
  <si>
    <t>Mason R.A.B.</t>
  </si>
  <si>
    <t>Mason, Robert A. B. (57203792677)</t>
  </si>
  <si>
    <t>Decline in symbiont densities of tropical and subtropical scleractinian corals under ocean acidification</t>
  </si>
  <si>
    <t>10.1007/s00338-018-1720-z</t>
  </si>
  <si>
    <t>https://www.scopus.com/inward/record.uri?eid=2-s2.0-85050698838&amp;doi=10.1007%2fs00338-018-1720-z&amp;partnerID=40&amp;md5=a1ee5c762d7cd03cdc71c256412af064</t>
  </si>
  <si>
    <t>2-s2.0-85050698838</t>
  </si>
  <si>
    <t>Mason R.A.B.; Bozec Y.-M.; Mumby P.J.</t>
  </si>
  <si>
    <t>Mason, Robert A. B. (57203792677); Bozec, Yves-Marie (8522840300); Mumby, Peter J. (7003596162)</t>
  </si>
  <si>
    <t>57203792677; 8522840300; 7003596162</t>
  </si>
  <si>
    <t>Demographic resilience may sustain significant coral populations in a 2°C-warmer world</t>
  </si>
  <si>
    <t>10.1111/gcb.16741</t>
  </si>
  <si>
    <t>https://www.scopus.com/inward/record.uri?eid=2-s2.0-85158831796&amp;doi=10.1111%2fgcb.16741&amp;partnerID=40&amp;md5=109c19c3e0c75203d161ad0f262c1408</t>
  </si>
  <si>
    <t>2-s2.0-85158831796</t>
  </si>
  <si>
    <t>Mason R.A.B.; Wall C.B.; Cunning R.; Dove S.; Gates R.D.</t>
  </si>
  <si>
    <t>Mason, Robert A. B. (57203792677); Wall, Christopher B. (55906500300); Cunning, Ross (53979690400); Dove, Sophie (7005822223); Gates, Ruth D. (7102178009)</t>
  </si>
  <si>
    <t>57203792677; 55906500300; 53979690400; 7005822223; 7102178009</t>
  </si>
  <si>
    <t>High light alongside elevated PCO2alleviates thermal depression of photosynthesis in a hard coral (Pocillopora acuta)</t>
  </si>
  <si>
    <t>10.1242/jeb.223198</t>
  </si>
  <si>
    <t>https://www.scopus.com/inward/record.uri?eid=2-s2.0-85094173811&amp;doi=10.1242%2fjeb.223198&amp;partnerID=40&amp;md5=c2c262eb0732f255c570b533ebd9e316</t>
  </si>
  <si>
    <t>2-s2.0-85094173811</t>
  </si>
  <si>
    <t>Mass T.; Giuffre A.J.; Sun C.-Y.; Stifler C.A.; Frazier M.J.; Neder M.; Tamura N.; Stan C.V.; Marcus M.A.; Gilbert P.U.P.A.</t>
  </si>
  <si>
    <t>Mass, Tali (16241984200); Giuffre, Anthony J. (54890626800); Sun, Chang-Yu (56900200000); Stifler, Cayla A. (56884865500); Frazier, Matthew J. (57195220941); Neder, Maayan (57195635330); Tamura, Nobumichi (57194702983); Stan, Camelia V. (57201662988); Marcus, Matthew A. (7201586303); Gilbert, Pupa U. P. A. (10139672600)</t>
  </si>
  <si>
    <t>16241984200; 54890626800; 56900200000; 56884865500; 57195220941; 57195635330; 57194702983; 57201662988; 7201586303; 10139672600</t>
  </si>
  <si>
    <t>Amorphous calcium carbonate particles form coral skeletons</t>
  </si>
  <si>
    <t>E7670</t>
  </si>
  <si>
    <t>E7678</t>
  </si>
  <si>
    <t>10.1073/pnas.1707890114</t>
  </si>
  <si>
    <t>https://www.scopus.com/inward/record.uri?eid=2-s2.0-85029448131&amp;doi=10.1073%2fpnas.1707890114&amp;partnerID=40&amp;md5=3d2e0f34c14b9372482867ca5d412509</t>
  </si>
  <si>
    <t>2-s2.0-85029448131</t>
  </si>
  <si>
    <t>Matear R.J.; Lenton A.</t>
  </si>
  <si>
    <t>Matear, Richard J. (57194438001); Lenton, Andrew (23095179000)</t>
  </si>
  <si>
    <t>57194438001; 23095179000</t>
  </si>
  <si>
    <t>Carbon-climate feedbacks accelerate ocean acidification</t>
  </si>
  <si>
    <t>10.5194/bg-15-1721-2018</t>
  </si>
  <si>
    <t>https://www.scopus.com/inward/record.uri?eid=2-s2.0-85044284008&amp;doi=10.5194%2fbg-15-1721-2018&amp;partnerID=40&amp;md5=14cebde03c653ac30f688ad9eae7cb51</t>
  </si>
  <si>
    <t>2-s2.0-85044284008</t>
  </si>
  <si>
    <t>Mathilde G.; Tom Z.; Lorenzo B.; Pascal R.; Marzia B.; Margherita T.; Bruno D.; Philippe D.; Charlène G.</t>
  </si>
  <si>
    <t>Mathilde, Godefroid (57222031547); Tom, Zeimes (57965851000); Lorenzo, Bramanti (51864188600); Pascal, Romans (57965933100); Marzia, Bo (57965810700); Margherita, Toma (57206727182); Bruno, Danis (55696933700); Philippe, Dubois (57966100000); Charlène, Guillaumot (57195604088)</t>
  </si>
  <si>
    <t>57222031547; 57965851000; 51864188600; 57965933100; 57965810700; 57206727182; 55696933700; 57966100000; 57195604088</t>
  </si>
  <si>
    <t>Low vulnerability of the Mediterranean antipatharian Antipathella subpinnata (Ellis &amp; Solander, 1786) to ocean warming</t>
  </si>
  <si>
    <t>10.1016/j.ecolmodel.2022.110209</t>
  </si>
  <si>
    <t>https://www.scopus.com/inward/record.uri?eid=2-s2.0-85141915747&amp;doi=10.1016%2fj.ecolmodel.2022.110209&amp;partnerID=40&amp;md5=79595f00ec3cc8ccef74700eded2419e</t>
  </si>
  <si>
    <t>2-s2.0-85141915747</t>
  </si>
  <si>
    <t>Matsuda S.B.; Chakravarti L.J.; Cunning R.; Huffmyer A.S.; Nelson C.E.; Gates R.D.; van Oppen M.J.H.</t>
  </si>
  <si>
    <t>Matsuda, Shayle B. (57193489783); Chakravarti, Leela J. (56114643900); Cunning, Ross (53979690400); Huffmyer, Ariana S. (57215852644); Nelson, Craig E. (35318480600); Gates, Ruth D. (7102178009); van Oppen, Madeleine J. H. (7003490287)</t>
  </si>
  <si>
    <t>57193489783; 56114643900; 53979690400; 57215852644; 35318480600; 7102178009; 7003490287</t>
  </si>
  <si>
    <t>Temperature-mediated acquisition of rare heterologous symbionts promotes survival of coral larvae under ocean warming</t>
  </si>
  <si>
    <t>10.1111/gcb.16057</t>
  </si>
  <si>
    <t>https://www.scopus.com/inward/record.uri?eid=2-s2.0-85122303704&amp;doi=10.1111%2fgcb.16057&amp;partnerID=40&amp;md5=e299cbe2f81c2e1bf7324ded644c0419</t>
  </si>
  <si>
    <t>2-s2.0-85122303704</t>
  </si>
  <si>
    <t>Formation/disintegration of tissue balls</t>
  </si>
  <si>
    <t>Mattan-Moorgawa S.; Poonet G.; Bhagooli R.; Rughooputh S.</t>
  </si>
  <si>
    <t>Mattan-Moorgawa, S. (56433574000); Poonet, G. (56433696000); Bhagooli, R. (6603477530); Rughooputh, S. (7003994191)</t>
  </si>
  <si>
    <t>56433574000; 56433696000; 6603477530; 7003994191</t>
  </si>
  <si>
    <t>Differential effects of thermal and chemical stressors on tissue balls from scleractinian corals</t>
  </si>
  <si>
    <t>10.2989/1814232X.2014.974208</t>
  </si>
  <si>
    <t>https://www.scopus.com/inward/record.uri?eid=2-s2.0-84926128078&amp;doi=10.2989%2f1814232X.2014.974208&amp;partnerID=40&amp;md5=98ea23b3834577e47fbfca3e171378e2</t>
  </si>
  <si>
    <t>2-s2.0-84926128078</t>
  </si>
  <si>
    <t>Mayer B.; Rixen T.; Pohlmann T.</t>
  </si>
  <si>
    <t>Mayer, Bernhard (57191271589); Rixen, Tim (6506940151); Pohlmann, Thomas (7004175833)</t>
  </si>
  <si>
    <t>57191271589; 6506940151; 7004175833</t>
  </si>
  <si>
    <t>The spatial and temporal variability of air-sea CO2 fluxes and the effect of net coral reef calcification in the Indonesian Seas: A numerical sensitivity study</t>
  </si>
  <si>
    <t>10.3389/fmars.2018.00116</t>
  </si>
  <si>
    <t>https://www.scopus.com/inward/record.uri?eid=2-s2.0-85045723266&amp;doi=10.3389%2ffmars.2018.00116&amp;partnerID=40&amp;md5=b66e69ec703b37b3ead1c2902c72dee2</t>
  </si>
  <si>
    <t>2-s2.0-85045723266</t>
  </si>
  <si>
    <t>McCormick M.I.; Watson S.-A.; Simpson S.D.; Allan B.J.M.</t>
  </si>
  <si>
    <t>McCormick, Mark I. (7202418448); Watson, Sue-Ann (55712332600); Simpson, Stephen D. (7201799935); Allan, Bridie J. M. (54922926800)</t>
  </si>
  <si>
    <t>7202418448; 55712332600; 7201799935; 54922926800</t>
  </si>
  <si>
    <t>Effect of elevated CO2 and small boat noise on the kinematics of predator – Prey interactions</t>
  </si>
  <si>
    <t>10.1098/rspb.2017.2650</t>
  </si>
  <si>
    <t>https://www.scopus.com/inward/record.uri?eid=2-s2.0-85044251882&amp;doi=10.1098%2frspb.2017.2650&amp;partnerID=40&amp;md5=5d723b6bb13ded47fb38f8ad984e04ef</t>
  </si>
  <si>
    <t>2-s2.0-85044251882</t>
  </si>
  <si>
    <t>McGowan H.; Theobald A.</t>
  </si>
  <si>
    <t>McGowan, Hamish (7003487440); Theobald, Alison (56667252700)</t>
  </si>
  <si>
    <t>7003487440; 56667252700</t>
  </si>
  <si>
    <t>ENSO Weather and Coral Bleaching on the Great Barrier Reef, Australia</t>
  </si>
  <si>
    <t>10.1002/2017GL074877</t>
  </si>
  <si>
    <t>https://www.scopus.com/inward/record.uri?eid=2-s2.0-85031725741&amp;doi=10.1002%2f2017GL074877&amp;partnerID=40&amp;md5=2d411bb607439797390a69a98fcdff04</t>
  </si>
  <si>
    <t>2-s2.0-85031725741</t>
  </si>
  <si>
    <t>McLachlan R.H.; Price J.T.; Muñoz-Garcia A.; Weisleder N.L.; Levas S.J.; Jury C.P.; Toonen R.J.; Grottoli A.G.</t>
  </si>
  <si>
    <t>McLachlan, Rowan H. (57216635288); Price, James T. (57193883255); Muñoz-Garcia, Agustí (9243281400); Weisleder, Noah L. (8599533600); Levas, Stephen J. (23990979700); Jury, Christopher P. (36350884600); Toonen, Robert J. (57194223376); Grottoli, Andréa G. (6603275172)</t>
  </si>
  <si>
    <t>57216635288; 57193883255; 9243281400; 8599533600; 23990979700; 36350884600; 57194223376; 6603275172</t>
  </si>
  <si>
    <t>Physiological acclimatization in Hawaiian corals following a 22-month shift in baseline seawater temperature and pH</t>
  </si>
  <si>
    <t>10.1038/s41598-022-06896-z</t>
  </si>
  <si>
    <t>https://www.scopus.com/inward/record.uri?eid=2-s2.0-85126386370&amp;doi=10.1038%2fs41598-022-06896-z&amp;partnerID=40&amp;md5=c44af8a43db97afb2a3078acbc4d816e</t>
  </si>
  <si>
    <t>2-s2.0-85126386370</t>
  </si>
  <si>
    <t>McLachlan R.H.; Price J.T.; Solomon S.L.; Grottoli A.G.</t>
  </si>
  <si>
    <t>McLachlan, Rowan H. (57216635288); Price, James T. (57193883255); Solomon, Sarah L. (57212316642); Grottoli, Andréa G. (6603275172)</t>
  </si>
  <si>
    <t>57216635288; 57193883255; 57212316642; 6603275172</t>
  </si>
  <si>
    <t>Thirty years of coral heat-stress experiments: a review of methods</t>
  </si>
  <si>
    <t>10.1007/s00338-020-01931-9</t>
  </si>
  <si>
    <t>https://www.scopus.com/inward/record.uri?eid=2-s2.0-85084125982&amp;doi=10.1007%2fs00338-020-01931-9&amp;partnerID=40&amp;md5=645ef4d8b54a9a7a69b1653c1235b820</t>
  </si>
  <si>
    <t>2-s2.0-85084125982</t>
  </si>
  <si>
    <t>McLaren E.; Sommer B.; Pandolfi J.M.; Beger M.; Byrne M.</t>
  </si>
  <si>
    <t>McLaren, Emily (57225917400); Sommer, Brigitte (35225310200); Pandolfi, John M. (7004252321); Beger, Maria (8530143500); Byrne, Maria (7202358517)</t>
  </si>
  <si>
    <t>57225917400; 35225310200; 7004252321; 8530143500; 7202358517</t>
  </si>
  <si>
    <t>Taxa-dependent temporal trends in the abundance and size of sea urchins in subtropical eastern Australia</t>
  </si>
  <si>
    <t>e11412</t>
  </si>
  <si>
    <t>10.1002/ece3.11412</t>
  </si>
  <si>
    <t>https://www.scopus.com/inward/record.uri?eid=2-s2.0-85193812239&amp;doi=10.1002%2fece3.11412&amp;partnerID=40&amp;md5=bb0cf054cd6e0348e3d60865a05e22c4</t>
  </si>
  <si>
    <t>2-s2.0-85193812239</t>
  </si>
  <si>
    <t>McLeod I.M.; Rummer J.L.; Clark T.D.; Jones G.P.; McCormick M.I.; Wenger A.S.; Munday P.L.</t>
  </si>
  <si>
    <t>McLeod, Ian M. (7003324476); Rummer, Jodie L. (13411279300); Clark, Timothy D. (8603530200); Jones, Geoffrey P. (7406140483); McCormick, Mark I. (7202418448); Wenger, Amelia S. (55232098000); Munday, Philip L. (7005838893)</t>
  </si>
  <si>
    <t>7003324476; 13411279300; 8603530200; 7406140483; 7202418448; 55232098000; 7005838893</t>
  </si>
  <si>
    <t>Climate change and the performance of larval coral reef fishes: The interaction between temperature and food availability</t>
  </si>
  <si>
    <t>cot024</t>
  </si>
  <si>
    <t>10.1093/conphys/cot024</t>
  </si>
  <si>
    <t>https://www.scopus.com/inward/record.uri?eid=2-s2.0-84983479168&amp;doi=10.1093%2fconphys%2fcot024&amp;partnerID=40&amp;md5=8c9d533c6e8d9e1f44d2b8b009639232</t>
  </si>
  <si>
    <t>2-s2.0-84983479168</t>
  </si>
  <si>
    <t>McMahon A.; Santos I.R.; Schulz K.G.; Cyronak T.; Maher D.T.</t>
  </si>
  <si>
    <t>McMahon, Ashly (55538702400); Santos, Isaac R. (8612025400); Schulz, Kai G. (55458070800); Cyronak, Tyler (55538568800); Maher, Damien T. (22935181400)</t>
  </si>
  <si>
    <t>55538702400; 8612025400; 55458070800; 55538568800; 22935181400</t>
  </si>
  <si>
    <t>Determining coral reef calcification and primary production using automated alkalinity, pH and pCO2 measurements at high temporal resolution</t>
  </si>
  <si>
    <t>10.1016/j.ecss.2018.04.041</t>
  </si>
  <si>
    <t>https://www.scopus.com/inward/record.uri?eid=2-s2.0-85047541830&amp;doi=10.1016%2fj.ecss.2018.04.041&amp;partnerID=40&amp;md5=8032f776a6f42cbeeb80c5c617d852a1</t>
  </si>
  <si>
    <t>2-s2.0-85047541830</t>
  </si>
  <si>
    <t>McMahon S.J.; Munday P.L.; Donelson J.M.</t>
  </si>
  <si>
    <t>McMahon, Shannon J. (7102013931); Munday, Philip L. (7005838893); Donelson, Jennifer M. (24279712700)</t>
  </si>
  <si>
    <t>7102013931; 7005838893; 24279712700</t>
  </si>
  <si>
    <t>Energy use, growth and survival of coral reef snapper larvae reared at elevated temperatures</t>
  </si>
  <si>
    <t>10.1007/s00338-022-02306-y</t>
  </si>
  <si>
    <t>https://www.scopus.com/inward/record.uri?eid=2-s2.0-85139485227&amp;doi=10.1007%2fs00338-022-02306-y&amp;partnerID=40&amp;md5=f8bff6a2a2588082d32bac4faa010a74</t>
  </si>
  <si>
    <t>2-s2.0-85139485227</t>
  </si>
  <si>
    <t>McMahon S.J.; Munday P.L.; Wong M.Y.L.; Donelson J.M.</t>
  </si>
  <si>
    <t>McMahon, Shannon J. (7102013931); Munday, Philip L. (7005838893); Wong, Marian Y. L. (9243611300); Donelson, Jennifer M. (24279712700)</t>
  </si>
  <si>
    <t>7102013931; 7005838893; 9243611300; 24279712700</t>
  </si>
  <si>
    <t>Elevated CO2 and food ration affect growth but not the size-based hierarchy of a reef fish</t>
  </si>
  <si>
    <t>10.1038/s41598-019-56002-z</t>
  </si>
  <si>
    <t>https://www.scopus.com/inward/record.uri?eid=2-s2.0-85077083162&amp;doi=10.1038%2fs41598-019-56002-z&amp;partnerID=40&amp;md5=b29331730580078f33bb4cdde4500220</t>
  </si>
  <si>
    <t>2-s2.0-85077083162</t>
  </si>
  <si>
    <t>McNeil B.I.; Matear R.J.; Barnes D.J.</t>
  </si>
  <si>
    <t>McNeil, Ben I. (7102948986); Matear, Richard J. (57194438001); Barnes, David J. (7401585940)</t>
  </si>
  <si>
    <t>7102948986; 57194438001; 7401585940</t>
  </si>
  <si>
    <t>Coral reef calcification and climate change: The effect of ocean warming</t>
  </si>
  <si>
    <t>10.1029/2004GL021541</t>
  </si>
  <si>
    <t>https://www.scopus.com/inward/record.uri?eid=2-s2.0-14044254012&amp;doi=10.1029%2f2004GL021541&amp;partnerID=40&amp;md5=680e31d1b2c26a34827f72bbf51116d7</t>
  </si>
  <si>
    <t>2-s2.0-14044254012</t>
  </si>
  <si>
    <t>Algae</t>
  </si>
  <si>
    <t>McNicholl C.; Koch M.S.</t>
  </si>
  <si>
    <t>McNicholl, C. (56310710000); Koch, M.S. (7401817838)</t>
  </si>
  <si>
    <t>56310710000; 7401817838</t>
  </si>
  <si>
    <t>Irradiance, photosynthesis and elevated pCO2 effects on net calcification in tropical reef macroalgae</t>
  </si>
  <si>
    <t>10.1016/j.jembe.2020.151489</t>
  </si>
  <si>
    <t>https://www.scopus.com/inward/record.uri?eid=2-s2.0-85096164775&amp;doi=10.1016%2fj.jembe.2020.151489&amp;partnerID=40&amp;md5=c9d5aad7b6d52bf5081f1790796a398f</t>
  </si>
  <si>
    <t>2-s2.0-85096164775</t>
  </si>
  <si>
    <t>McRae C.J.; Huang W.-B.; Fan T.-Y.; Côté I.M.</t>
  </si>
  <si>
    <t>McRae, Crystal J. (55256782300); Huang, Wen-Bin (55709651900); Fan, Tung-Yung (57136174000); Côté, Isabelle M. (7005488549)</t>
  </si>
  <si>
    <t>55256782300; 55709651900; 57136174000; 7005488549</t>
  </si>
  <si>
    <t>Effects of thermal conditioning on the performance of Pocillopora acuta adult coral colonies and their offspring</t>
  </si>
  <si>
    <t>10.1007/s00338-021-02123-9</t>
  </si>
  <si>
    <t>https://www.scopus.com/inward/record.uri?eid=2-s2.0-85110763725&amp;doi=10.1007%2fs00338-021-02123-9&amp;partnerID=40&amp;md5=5322157ace931fe64c832a38bbdd114a</t>
  </si>
  <si>
    <t>2-s2.0-85110763725</t>
  </si>
  <si>
    <t>McRae C.J.; Keshavmurthy S.; Chen H.-K.; Ye Z.-M.; Meng P.-J.; Rosset S.L.; Huang W.-B.; Chen C.A.; Fan T.-Y.; Côté I.M.</t>
  </si>
  <si>
    <t>McRae, Crystal J. (55256782300); Keshavmurthy, Shashank (36717627400); Chen, Hung-Kai (49863026200); Ye, Zong-Min (57195575522); Meng, Pei-Jie (7005552819); Rosset, Sabrina L. (57192892265); Huang, Wen-Bin (55709651900); Chen, Chaolun Allen (35232695600); Fan, Tung-Yung (57136174000); Côté, Isabelle M. (7005488549)</t>
  </si>
  <si>
    <t>55256782300; 36717627400; 49863026200; 57195575522; 7005552819; 57192892265; 55709651900; 35232695600; 57136174000; 7005488549</t>
  </si>
  <si>
    <t>Baseline dynamics of Symbiodiniaceae genera and photochemical efficiency in corals from reefs with different thermal histories</t>
  </si>
  <si>
    <t>e15421</t>
  </si>
  <si>
    <t>10.7717/peerj.15421</t>
  </si>
  <si>
    <t>https://www.scopus.com/inward/record.uri?eid=2-s2.0-85166356641&amp;doi=10.7717%2fpeerj.15421&amp;partnerID=40&amp;md5=280f0640c177adf730d8713d00e0ab9c</t>
  </si>
  <si>
    <t>2-s2.0-85166356641</t>
  </si>
  <si>
    <t>Pretty poor "growth" measurement by weighing</t>
  </si>
  <si>
    <t>McRae C.J.; Keshavmurthy S.; Meng P.-J.; Rosset S.L.; Huang W.-B.; Chen C.A.; Fan T.-Y.; Côté I.M.</t>
  </si>
  <si>
    <t>McRae, Crystal J. (55256782300); Keshavmurthy, Shashank (36717627400); Meng, Pei-Jie (7005552819); Rosset, Sabrina L. (57192892265); Huang, Wen-Bin (55709651900); Chen, Chaolun Allen (35232695600); Fan, Tung-Yung (57136174000); Côté, Isabelle M. (7005488549)</t>
  </si>
  <si>
    <t>55256782300; 36717627400; 7005552819; 57192892265; 55709651900; 35232695600; 57136174000; 7005488549</t>
  </si>
  <si>
    <t>Variable responses to chronic and acute elevated temperature of three coral species from reefs with distinct thermal regimes</t>
  </si>
  <si>
    <t>10.1007/s00227-022-04071-6</t>
  </si>
  <si>
    <t>https://www.scopus.com/inward/record.uri?eid=2-s2.0-85133695289&amp;doi=10.1007%2fs00227-022-04071-6&amp;partnerID=40&amp;md5=1bf3477a465696cb46a64ede5dc82611</t>
  </si>
  <si>
    <t>2-s2.0-85133695289</t>
  </si>
  <si>
    <t>McRae C.J.; Mayfield A.B.; Huang W.-B.; Côté I.M.; Fan T.-Y.</t>
  </si>
  <si>
    <t>McRae, Crystal J. (55256782300); Mayfield, Anderson B. (16064251200); Huang, Wen-Bin (55709651900); Côté, Isabelle M. (7005488549); Fan, Tung-Yung (57136174000)</t>
  </si>
  <si>
    <t>55256782300; 16064251200; 55709651900; 7005488549; 57136174000</t>
  </si>
  <si>
    <t>Contrasting Proteomic Responses of Adult and Larval Coral to High Temperatures</t>
  </si>
  <si>
    <t>10.3389/fmars.2021.716124</t>
  </si>
  <si>
    <t>https://www.scopus.com/inward/record.uri?eid=2-s2.0-85115238566&amp;doi=10.3389%2ffmars.2021.716124&amp;partnerID=40&amp;md5=40c386d8f49d320b5d5ce34316cab4d7</t>
  </si>
  <si>
    <t>2-s2.0-85115238566</t>
  </si>
  <si>
    <t>McWilliam M.; Madin J.S.; Chase T.J.; Hoogenboom M.O.; Bridge T.C.L.</t>
  </si>
  <si>
    <t>McWilliam, Mike (57193667655); Madin, Joshua S. (9737836900); Chase, Tory J. (56465479400); Hoogenboom, Mia O. (8262939100); Bridge, Tom C. L. (24476931800)</t>
  </si>
  <si>
    <t>57193667655; 9737836900; 56465479400; 8262939100; 24476931800</t>
  </si>
  <si>
    <t>Intraspecific variation reshapes coral assemblages under elevated temperature and acidity</t>
  </si>
  <si>
    <t>Ecology Letters</t>
  </si>
  <si>
    <t>10.1111/ele.14114</t>
  </si>
  <si>
    <t>https://www.scopus.com/inward/record.uri?eid=2-s2.0-85139426362&amp;doi=10.1111%2fele.14114&amp;partnerID=40&amp;md5=72fe7121623f51bba3bcef27a5af1b85</t>
  </si>
  <si>
    <t>2-s2.0-85139426362</t>
  </si>
  <si>
    <t>Mearns A.J.; Reish D.J.; Oshida P.S.; Morrison A.M.; Rempel-Hester M.A.; Arthur C.; Rutherford N.; Pryor R.</t>
  </si>
  <si>
    <t>Mearns, Alan J. (7005084466); Reish, Donald J. (7004214689); Oshida, Philip S. (6603430904); Morrison, Ann Michelle (57190261978); Rempel-Hester, Mary Ann (26321905300); Arthur, Courtney (55908730600); Rutherford, Nicolle (35197056300); Pryor, Rachel (36970048900)</t>
  </si>
  <si>
    <t>7005084466; 7004214689; 6603430904; 57190261978; 26321905300; 55908730600; 35197056300; 36970048900</t>
  </si>
  <si>
    <t>Effects of pollution on marine organisms</t>
  </si>
  <si>
    <t>Water Environment Research</t>
  </si>
  <si>
    <t>10.2175/106143017X15023776270647</t>
  </si>
  <si>
    <t>https://www.scopus.com/inward/record.uri?eid=2-s2.0-85033241017&amp;doi=10.2175%2f106143017X15023776270647&amp;partnerID=40&amp;md5=a5f23505174a771fe7f8f924b38b9303</t>
  </si>
  <si>
    <t>2-s2.0-85033241017</t>
  </si>
  <si>
    <t>Medellín-Maldonado F.; Cruz-Ortega I.; Pérez-Cervantes E.; Norzogaray-López O.; Carricart-Ganivet J.P.; López-Pérez A.; Alvarez-Filip L.</t>
  </si>
  <si>
    <t>Medellín-Maldonado, Francisco (57203584052); Cruz-Ortega, Israel (55053538500); Pérez-Cervantes, Esmeralda (36451331000); Norzogaray-López, Orion (58572968400); Carricart-Ganivet, Juan P. (6602317051); López-Pérez, Andrés (57202916743); Alvarez-Filip, Lorenzo (15062207600)</t>
  </si>
  <si>
    <t>57203584052; 55053538500; 36451331000; 58572968400; 6602317051; 57202916743; 15062207600</t>
  </si>
  <si>
    <t>Newly deceased Caribbean reef-building corals experience rapid carbonate loss and colonization by endolithic organisms</t>
  </si>
  <si>
    <t>10.1038/s42003-023-05301-3</t>
  </si>
  <si>
    <t>https://www.scopus.com/inward/record.uri?eid=2-s2.0-85170692470&amp;doi=10.1038%2fs42003-023-05301-3&amp;partnerID=40&amp;md5=b57d1cd94bf5dec6e1fed1ba0f64917d</t>
  </si>
  <si>
    <t>2-s2.0-85170692470</t>
  </si>
  <si>
    <t>Medrano E.; Merselis D.G.; Bellantuono A.J.; Rodriguez-Lanetty M.</t>
  </si>
  <si>
    <t>Medrano, Emmanuel (57209803374); Merselis, Daniel G. (57194760177); Bellantuono, Anthony J. (54966690100); Rodriguez-Lanetty, Mauricio (6602381267)</t>
  </si>
  <si>
    <t>57209803374; 57194760177; 54966690100; 6602381267</t>
  </si>
  <si>
    <t>Proteomic basis of symbiosis: A heterologous partner fails to duplicate homologous colonization in a novel cnidarian-symbiodiniaceae mutualism</t>
  </si>
  <si>
    <t>10.3389/fmicb.2019.01153</t>
  </si>
  <si>
    <t>https://www.scopus.com/inward/record.uri?eid=2-s2.0-85068752308&amp;doi=10.3389%2ffmicb.2019.01153&amp;partnerID=40&amp;md5=0e696c3523c2db29a1e9474d67a35ccc</t>
  </si>
  <si>
    <t>2-s2.0-85068752308</t>
  </si>
  <si>
    <t>Mejias-Rivera C.L.; Armstrong R.A.; Balint S.; García-Troche E.; McKinney R.A.; Morell J.M.; Oczkowski A.; Courtney T.A.</t>
  </si>
  <si>
    <t>Mejias-Rivera, Carla L. (58660877800); Armstrong, Roy A. (57203297366); Balint, Sawyer (57337663200); García-Troche, Erick (57223241018); McKinney, Richard A. (7102726566); Morell, Julio M. (7006211106); Oczkowski, Autumn (14822590500); Courtney, Travis A. (55596164900)</t>
  </si>
  <si>
    <t>58660877800; 57203297366; 57337663200; 57223241018; 7102726566; 7006211106; 14822590500; 55596164900</t>
  </si>
  <si>
    <t>Localized inshore warming, acidification, and elevated particulate organic matter across a coupled mangrove, seagrass, and coral reef ecosystem in La Parguera, Puerto Rico</t>
  </si>
  <si>
    <t>10.1007/s00338-023-02435-y</t>
  </si>
  <si>
    <t>https://www.scopus.com/inward/record.uri?eid=2-s2.0-85174725706&amp;doi=10.1007%2fs00338-023-02435-y&amp;partnerID=40&amp;md5=b72aaa36fcfbf9c998e40161448ed5be</t>
  </si>
  <si>
    <t>2-s2.0-85174725706</t>
  </si>
  <si>
    <t>Meléndez M.; Salisbury J.; Gledhill D.; Langdon C.; Morell J.M.; Manzello D.; Rodriguez-Abudo S.; Musielewicz S.; Sutton A.</t>
  </si>
  <si>
    <t>Meléndez, Melissa (55418370900); Salisbury, Joseph (7102573322); Gledhill, Dwight (6602440121); Langdon, Chris (36498629700); Morell, Julio M. (7006211106); Manzello, Derek (6506822604); Rodriguez-Abudo, Sylvia (55763234300); Musielewicz, Sylvia (55964200600); Sutton, Adrienne (56047545400)</t>
  </si>
  <si>
    <t>55418370900; 7102573322; 6602440121; 36498629700; 7006211106; 6506822604; 55763234300; 55964200600; 56047545400</t>
  </si>
  <si>
    <t>Seasonal Variations of Carbonate Chemistry at Two Western Atlantic Coral Reefs</t>
  </si>
  <si>
    <t>e2020JC016108</t>
  </si>
  <si>
    <t>10.1029/2020JC016108</t>
  </si>
  <si>
    <t>https://www.scopus.com/inward/record.uri?eid=2-s2.0-85089885491&amp;doi=10.1029%2f2020JC016108&amp;partnerID=40&amp;md5=39f99c5e952b5ac3f6286c99f297e155</t>
  </si>
  <si>
    <t>2-s2.0-85089885491</t>
  </si>
  <si>
    <t>Mellin C.; Brown S.; Cantin N.; Klein-Salas E.; Mouillot D.; Heron S.F.; Fordham D.A.</t>
  </si>
  <si>
    <t>Mellin, Camille (24598228500); Brown, Stuart (57199191975); Cantin, Neal (22984449500); Klein-Salas, Eduardo (59195747800); Mouillot, David (6701389009); Heron, Scott F. (7004098794); Fordham, Damien A. (14632151800)</t>
  </si>
  <si>
    <t>24598228500; 57199191975; 22984449500; 59195747800; 6701389009; 7004098794; 14632151800</t>
  </si>
  <si>
    <t>Cumulative risk of future bleaching for the world’s coral reefs</t>
  </si>
  <si>
    <t>eadn9660</t>
  </si>
  <si>
    <t>10.1126/sciadv.adn9660</t>
  </si>
  <si>
    <t>https://www.scopus.com/inward/record.uri?eid=2-s2.0-85197107484&amp;doi=10.1126%2fsciadv.adn9660&amp;partnerID=40&amp;md5=56e93e1d736c2e1b73f3e13bef4926e7</t>
  </si>
  <si>
    <t>2-s2.0-85197107484</t>
  </si>
  <si>
    <t>Mellin C.; Stuart-Smith R.D.; Heather F.; Oh E.; Turak E.; Edgar G.J.</t>
  </si>
  <si>
    <t>Mellin, Camille (24598228500); Stuart-Smith, Rick D. (6507368501); Heather, Freddie (57202035958); Oh, Elizabeth (56587458300); Turak, Emre (6603285261); Edgar, Graham J. (7005803258)</t>
  </si>
  <si>
    <t>24598228500; 6507368501; 57202035958; 56587458300; 6603285261; 7005803258</t>
  </si>
  <si>
    <t>Coral responses to a catastrophic marine heatwave are decoupled from changes in total coral cover at a continental scale</t>
  </si>
  <si>
    <t>10.1098/rspb.2024.1538</t>
  </si>
  <si>
    <t>https://www.scopus.com/inward/record.uri?eid=2-s2.0-85205767076&amp;doi=10.1098%2frspb.2024.1538&amp;partnerID=40&amp;md5=0959f7a86b548b8e5c292d2458a1bcbb</t>
  </si>
  <si>
    <t>2-s2.0-85205767076</t>
  </si>
  <si>
    <t>Mendrik F.M.; Henry T.B.; Burdett H.; Hackney C.R.; Waller C.; Parsons D.R.; Hennige S.J.</t>
  </si>
  <si>
    <t>Mendrik, F.M. (57220814791); Henry, T.B. (7102043557); Burdett, H. (49962867200); Hackney, C.R. (38861658400); Waller, C. (14046397200); Parsons, D.R. (56144688000); Hennige, S.J. (25641315200)</t>
  </si>
  <si>
    <t>57220814791; 7102043557; 49962867200; 38861658400; 14046397200; 56144688000; 25641315200</t>
  </si>
  <si>
    <t>Species-specific impact of microplastics on coral physiology</t>
  </si>
  <si>
    <t>10.1016/j.envpol.2020.116238</t>
  </si>
  <si>
    <t>https://www.scopus.com/inward/record.uri?eid=2-s2.0-85097667216&amp;doi=10.1016%2fj.envpol.2020.116238&amp;partnerID=40&amp;md5=267660f189a513cd5656147fbbf5e91e</t>
  </si>
  <si>
    <t>2-s2.0-85097667216</t>
  </si>
  <si>
    <t>Menon S.; Khanna P.; Misra S.K.; Jorry S.J.</t>
  </si>
  <si>
    <t>Menon, Shradha (58679184900); Khanna, Pankaj (57196119849); Misra, Saikat Kumar (59249682400); Jorry, Stephan J. (7801631984)</t>
  </si>
  <si>
    <t>58679184900; 57196119849; 59249682400; 7801631984</t>
  </si>
  <si>
    <t>Decadal timescale evolution of coral islands: insights from Lakshadweep Archipelago</t>
  </si>
  <si>
    <t>10.3389/fmars.2024.1431655</t>
  </si>
  <si>
    <t>https://www.scopus.com/inward/record.uri?eid=2-s2.0-85200601350&amp;doi=10.3389%2ffmars.2024.1431655&amp;partnerID=40&amp;md5=1278a150714cf57d246aba08dc6a5869</t>
  </si>
  <si>
    <t>2-s2.0-85200601350</t>
  </si>
  <si>
    <t>Mentzel S.; Nathan R.; Noyes P.; Brix K.V.; Moe S.J.; Rohr J.R.; Verheyen J.; Van den Brink P.J.; Stauber J.</t>
  </si>
  <si>
    <t>Mentzel, Sophie (57224919474); Nathan, Rory (7102789132); Noyes, Pamela (23985508900); Brix, Kevin V. (7003689390); Moe, S. Jannicke (57210861272); Rohr, Jason R. (57203469189); Verheyen, Julie (57192941491); Van den Brink, Paul J. (56585600100); Stauber, Jennifer (7004542809)</t>
  </si>
  <si>
    <t>57224919474; 7102789132; 23985508900; 7003689390; 57210861272; 57203469189; 57192941491; 56585600100; 7004542809</t>
  </si>
  <si>
    <t>Evaluating the effects of climate change and chemical, physical, and biological stressors on nearshore coral reefs: A case study in the Great Barrier Reef, Australia</t>
  </si>
  <si>
    <t>Integrated Environmental Assessment and Management</t>
  </si>
  <si>
    <t>10.1002/ieam.4871</t>
  </si>
  <si>
    <t>https://www.scopus.com/inward/record.uri?eid=2-s2.0-85180251363&amp;doi=10.1002%2fieam.4871&amp;partnerID=40&amp;md5=b169b66446c37acb67d6a76b21c93c39</t>
  </si>
  <si>
    <t>2-s2.0-85180251363</t>
  </si>
  <si>
    <t>Metherall N.; Holland E.; Beavis S.; Vinaka A.M.D.</t>
  </si>
  <si>
    <t>Metherall, Nicholas (57223183002); Holland, Elisabeth (7101810384); Beavis, Sara (6603199799); Vinaka, Adi Mere Dralolo (57346605800)</t>
  </si>
  <si>
    <t>57223183002; 7101810384; 6603199799; 57346605800</t>
  </si>
  <si>
    <t>Characterisation of pH variations along the Ba River in Fiji utilising the GEF R2R framework during the 2019 sugarcane season</t>
  </si>
  <si>
    <t>Environmental Monitoring and Assessment</t>
  </si>
  <si>
    <t>10.1007/s10661-021-09423-1</t>
  </si>
  <si>
    <t>https://www.scopus.com/inward/record.uri?eid=2-s2.0-85119430842&amp;doi=10.1007%2fs10661-021-09423-1&amp;partnerID=40&amp;md5=55244a8e43c96471a742d0837a5d3383</t>
  </si>
  <si>
    <t>2-s2.0-85119430842</t>
  </si>
  <si>
    <t>Meunier V.; Geissler L.; Bonnet S.; Rädecker N.; Perna G.; Grosso O.; Lambert C.; Rodolfo-Metalpa R.; Voolstra C.R.; Houlbrèque F.</t>
  </si>
  <si>
    <t>Meunier, Valentine (57211284443); Geissler, Laura (57095853800); Bonnet, Sophie (58452437000); Rädecker, Nils (56369119500); Perna, Gabriela (56800181200); Grosso, Olivier (42961490500); Lambert, Christophe (7202614304); Rodolfo-Metalpa, Riccardo (11940588800); Voolstra, Christian R. (25224158700); Houlbrèque, Fanny (14050226700)</t>
  </si>
  <si>
    <t>57211284443; 57095853800; 58452437000; 56369119500; 56800181200; 42961490500; 7202614304; 11940588800; 25224158700; 14050226700</t>
  </si>
  <si>
    <t>Microbes support enhanced nitrogen requirements of coral holobionts in a high CO2 environment</t>
  </si>
  <si>
    <t>10.1111/mec.16163</t>
  </si>
  <si>
    <t>https://www.scopus.com/inward/record.uri?eid=2-s2.0-85116327027&amp;doi=10.1111%2fmec.16163&amp;partnerID=40&amp;md5=f86fda68ba217ab415334737ccafdf35</t>
  </si>
  <si>
    <t>2-s2.0-85116327027</t>
  </si>
  <si>
    <t>Meyer-Gutbrod E.; Kui L.; Miller R.; Nishimoto M.; Snook L.; Love M.</t>
  </si>
  <si>
    <t>Meyer-Gutbrod, Erin (55586865200); Kui, Li (57212875772); Miller, Robert (57212081565); Nishimoto, Mary (7102634879); Snook, Linda (6602728586); Love, Milton (7004467131)</t>
  </si>
  <si>
    <t>55586865200; 57212875772; 57212081565; 7102634879; 6602728586; 7004467131</t>
  </si>
  <si>
    <t>Moving on up: Vertical distribution shifts in rocky reef fish species during climate-driven decline in dissolved oxygen from 1995 to 2009</t>
  </si>
  <si>
    <t>10.1111/gcb.15821</t>
  </si>
  <si>
    <t>https://www.scopus.com/inward/record.uri?eid=2-s2.0-85114916664&amp;doi=10.1111%2fgcb.15821&amp;partnerID=40&amp;md5=4f98e7edccc7ddccff309aff4e0c1ffd</t>
  </si>
  <si>
    <t>2-s2.0-85114916664</t>
  </si>
  <si>
    <t>No direct growth metrics: abundance, density etc</t>
  </si>
  <si>
    <t>Miller M.J.; Wouthuyzen S.; Aoyama J.; Sugeha H.Y.; Watanabe S.; Kuroki M.; Syahailatua A.; Suharti S.; Hagihara S.; Tantu F.Y.; Trianto; Otake T.; Tsukamoto K.</t>
  </si>
  <si>
    <t>Miller, M.J. (57688019300); Wouthuyzen, S. (7801645945); Aoyama, J. (7004154421); Sugeha, H.Y. (8966447100); Watanabe, S. (7407902572); Kuroki, M. (12808977300); Syahailatua, A. (8979703500); Suharti, S. (8966447200); Hagihara, S. (26428081800); Tantu, F.Y. (24377213800); Trianto (57225935115); Otake, T. (7102952593); Tsukamoto, K. (7201952972)</t>
  </si>
  <si>
    <t>57688019300; 7801645945; 7004154421; 8966447100; 7407902572; 12808977300; 8979703500; 8966447200; 26428081800; 24377213800; 57225935115; 7102952593; 7201952972</t>
  </si>
  <si>
    <t>Will the High Biodiversity of Eels in the Coral Triangle be Affected by Climate Change?</t>
  </si>
  <si>
    <t>10.1088/1755-1315/789/1/012011</t>
  </si>
  <si>
    <t>https://www.scopus.com/inward/record.uri?eid=2-s2.0-85109849469&amp;doi=10.1088%2f1755-1315%2f789%2f1%2f012011&amp;partnerID=40&amp;md5=e2c1f5ca00980adbc2427086e09702f3</t>
  </si>
  <si>
    <t>2-s2.0-85109849469</t>
  </si>
  <si>
    <t>Millington R.C.; Rogers A.; Cox P.; Bozec Y.-M.; Mumby P.J.</t>
  </si>
  <si>
    <t>Millington, Rebecca C. (57219450412); Rogers, Alice (56113461900); Cox, Peter (55424975000); Bozec, Yves-Marie (8522840300); Mumby, Peter J. (7003596162)</t>
  </si>
  <si>
    <t>57219450412; 56113461900; 55424975000; 8522840300; 7003596162</t>
  </si>
  <si>
    <t>Combined direct and indirect impacts of warming on the productivity of coral reef fishes</t>
  </si>
  <si>
    <t>Ecosphere</t>
  </si>
  <si>
    <t>e4108</t>
  </si>
  <si>
    <t>10.1002/ecs2.4108</t>
  </si>
  <si>
    <t>https://www.scopus.com/inward/record.uri?eid=2-s2.0-85135093098&amp;doi=10.1002%2fecs2.4108&amp;partnerID=40&amp;md5=63ee0d4ac88451a8b231419bc804ac66</t>
  </si>
  <si>
    <t>2-s2.0-85135093098</t>
  </si>
  <si>
    <t>Mitchell A.; Hayes C.; Booth D.J.; Nagelkerken I.</t>
  </si>
  <si>
    <t>Mitchell, Angus (57375708400); Hayes, Chloe (58384074000); Booth, David J. (7202259879); Nagelkerken, Ivan (7003724825)</t>
  </si>
  <si>
    <t>57375708400; 58384074000; 7202259879; 7003724825</t>
  </si>
  <si>
    <t>Future shock: Ocean acidification and seasonal water temperatures alter the physiology of competing temperate and coral reef fishes</t>
  </si>
  <si>
    <t>10.1016/j.scitotenv.2023.163684</t>
  </si>
  <si>
    <t>https://www.scopus.com/inward/record.uri?eid=2-s2.0-85153949123&amp;doi=10.1016%2fj.scitotenv.2023.163684&amp;partnerID=40&amp;md5=44d0b6c6b1e5c4aff9b3ed7cefc0aa50</t>
  </si>
  <si>
    <t>2-s2.0-85153949123</t>
  </si>
  <si>
    <t>Correction to: Projected ocean acidification and seasonal temperature alter the behaviour and growth of a range extending tropical fish (Coral Reefs, (2023), 42, 4, (919-929), 10.1007/s00338-023-02396-2)</t>
  </si>
  <si>
    <t>10.1007/s00338-023-02449-6</t>
  </si>
  <si>
    <t>https://www.scopus.com/inward/record.uri?eid=2-s2.0-85179324471&amp;doi=10.1007%2fs00338-023-02449-6&amp;partnerID=40&amp;md5=242d901eb5eab80f7ecddcb9f4d9917f</t>
  </si>
  <si>
    <t>2-s2.0-85179324471</t>
  </si>
  <si>
    <t>Moav-Barzel O.; Erez J.; Lazar B.; Silverman J.</t>
  </si>
  <si>
    <t>Moav-Barzel, O. (58085444900); Erez, J. (6701755045); Lazar, B. (7004652953); Silverman, J. (55246650100)</t>
  </si>
  <si>
    <t>58085444900; 6701755045; 7004652953; 55246650100</t>
  </si>
  <si>
    <t>Higher Nighttime Rates of CaCO3 Dissolution in the Nature Reserve Reef, Eilat, Israel in 2015–2016 Compared to 2000–2002</t>
  </si>
  <si>
    <t>e2021JG006763</t>
  </si>
  <si>
    <t>10.1029/2021JG006763</t>
  </si>
  <si>
    <t>https://www.scopus.com/inward/record.uri?eid=2-s2.0-85147171967&amp;doi=10.1029%2f2021JG006763&amp;partnerID=40&amp;md5=b4ffb1dd55048176a1aff2b206efcff6</t>
  </si>
  <si>
    <t>2-s2.0-85147171967</t>
  </si>
  <si>
    <t>Genes</t>
  </si>
  <si>
    <t>Moghaddam S.; Shokri M.R.; Tohidfar M.</t>
  </si>
  <si>
    <t>Moghaddam, Sanaz (57202859207); Shokri, Mohammad Reza (36927498600); Tohidfar, Masoud (8696974400)</t>
  </si>
  <si>
    <t>57202859207; 36927498600; 8696974400</t>
  </si>
  <si>
    <t>The enhanced expression of heat stress-related genes in scleractinian coral ‘Porites harrisoni’ during warm episodes as an intrinsic mechanism for adaptation in ‘the Persian Gulf’</t>
  </si>
  <si>
    <t>10.1007/s00338-021-02100-2</t>
  </si>
  <si>
    <t>https://www.scopus.com/inward/record.uri?eid=2-s2.0-85105159170&amp;doi=10.1007%2fs00338-021-02100-2&amp;partnerID=40&amp;md5=b85710a5f4bfa1bde3f57d1b89e793ec</t>
  </si>
  <si>
    <t>2-s2.0-85105159170</t>
  </si>
  <si>
    <t>Mollica N.R.; Cohen A.L.; Alpert A.E.; Barkley H.C.; Brainard R.E.; Carilli J.E.; DeCarlo T.M.; Drenkard E.J.; Lohmann P.; Mangubhai S.; Pietro K.R.; Rivera H.E.; Rotjan R.D.; Scott-Buechler C.; Solow A.R.; Young C.W.</t>
  </si>
  <si>
    <t>Mollica, Nathaniel R. (57200691554); Cohen, Anne L. (7404781298); Alpert, Alice E. (57104956100); Barkley, Hannah C. (56001251700); Brainard, Russell E. (7003705084); Carilli, Jessica E. (24597710100); DeCarlo, Thomas M. (56469750400); Drenkard, Elizabeth J. (55613851800); Lohmann, Pat (57193156843); Mangubhai, Sangeeta (23091619400); Pietro, Kathryn R. (57204933063); Rivera, Hanny E. (57189836370); Rotjan, Randi D. (6506904732); Scott-Buechler, Celina (57208648564); Solow, Andrew R. (7005090867); Young, Charles W. (36910359000)</t>
  </si>
  <si>
    <t>57200691554; 7404781298; 57104956100; 56001251700; 7003705084; 24597710100; 56469750400; 55613851800; 57193156843; 23091619400; 57204933063; 57189836370; 6506904732; 57208648564; 7005090867; 36910359000</t>
  </si>
  <si>
    <t>Skeletal records of bleaching reveal different thermal thresholds of Pacific coral reef assemblages</t>
  </si>
  <si>
    <t>10.1007/s00338-019-01803-x</t>
  </si>
  <si>
    <t>https://www.scopus.com/inward/record.uri?eid=2-s2.0-85065387927&amp;doi=10.1007%2fs00338-019-01803-x&amp;partnerID=40&amp;md5=f1aa245f0b51360f7dc4906c82e99ac4</t>
  </si>
  <si>
    <t>2-s2.0-85065387927</t>
  </si>
  <si>
    <t>Mollica N.R.; Guo W.; Cohen A.L.; Huang K.-F.; Foster G.L.; Donald H.K.; Solow A.R.</t>
  </si>
  <si>
    <t>Mollica, Nathaniel R. (57200691554); Guo, Weifu (12761263400); Cohen, Anne L. (7404781298); Huang, Kuo-Fang (8383815000); Foster, Gavin L. (7403211753); Donald, Hannah K. (57195557222); Solow, Andrew R. (7005090867)</t>
  </si>
  <si>
    <t>57200691554; 12761263400; 7404781298; 8383815000; 7403211753; 57195557222; 7005090867</t>
  </si>
  <si>
    <t>Ocean acidification affects coral growth by reducing skeletal density</t>
  </si>
  <si>
    <t>10.1073/pnas.1712806115</t>
  </si>
  <si>
    <t>https://www.scopus.com/inward/record.uri?eid=2-s2.0-85042201203&amp;doi=10.1073%2fpnas.1712806115&amp;partnerID=40&amp;md5=8752d3d11158d43488ff4fbbd8763d05</t>
  </si>
  <si>
    <t>2-s2.0-85042201203</t>
  </si>
  <si>
    <t>Monaco C.J.; Nagelkerken I.; Booth D.J.; Figueira W.F.; Gillanders B.M.; Schoeman D.S.; Bradshaw C.J.A.</t>
  </si>
  <si>
    <t>Monaco, Cristián J. (36126594100); Nagelkerken, Ivan (7003724825); Booth, David J. (7202259879); Figueira, Will F. (6507143797); Gillanders, Bronwyn M. (7003696779); Schoeman, David S. (6602899578); Bradshaw, Corey J. A. (7102130752)</t>
  </si>
  <si>
    <t>36126594100; 7003724825; 7202259879; 6507143797; 7003696779; 6602899578; 7102130752</t>
  </si>
  <si>
    <t>Opposing life stage-specific effects of ocean warming at source and sink populations of range-shifting coral-reef fishes</t>
  </si>
  <si>
    <t>10.1111/1365-2656.13394</t>
  </si>
  <si>
    <t>https://www.scopus.com/inward/record.uri?eid=2-s2.0-85097416642&amp;doi=10.1111%2f1365-2656.13394&amp;partnerID=40&amp;md5=2e75113db826bd58ed55c7a4f4c87a52</t>
  </si>
  <si>
    <t>2-s2.0-85097416642</t>
  </si>
  <si>
    <t>Modelled alkalinity injection</t>
  </si>
  <si>
    <t>Mongin M.; Baird M.E.; Lenton A.; Neill C.; Akl J.</t>
  </si>
  <si>
    <t>Mongin, Mathieu (14010178500); Baird, Mark E (7201685824); Lenton, Andrew (23095179000); Neill, Craig (57198264971); Akl, John (56015525100)</t>
  </si>
  <si>
    <t>14010178500; 7201685824; 23095179000; 57198264971; 56015525100</t>
  </si>
  <si>
    <t>Reversing ocean acidification along the Great Barrier Reef using alkalinity injection</t>
  </si>
  <si>
    <t>10.1088/1748-9326/ac002d</t>
  </si>
  <si>
    <t>https://www.scopus.com/inward/record.uri?eid=2-s2.0-85108729771&amp;doi=10.1088%2f1748-9326%2fac002d&amp;partnerID=40&amp;md5=27890c408a7ae56f9976d31cc0234b32</t>
  </si>
  <si>
    <t>2-s2.0-85108729771</t>
  </si>
  <si>
    <t>Monroe A.A.; Schunter C.; Welch M.J.; Munday P.L.; Ravasi T.</t>
  </si>
  <si>
    <t>Monroe, Alison A. (57201722705); Schunter, Celia (37050183800); Welch, Megan J. (56577345100); Munday, Philip L. (7005838893); Ravasi, Timothy (6603069555)</t>
  </si>
  <si>
    <t>57201722705; 37050183800; 56577345100; 7005838893; 6603069555</t>
  </si>
  <si>
    <t>Molecular basis of parental contributions to the behavioural tolerance of elevated pCO 2 in a coral reef fish</t>
  </si>
  <si>
    <t>10.1098/rspb.2021.1931</t>
  </si>
  <si>
    <t>https://www.scopus.com/inward/record.uri?eid=2-s2.0-85122540929&amp;doi=10.1098%2frspb.2021.1931&amp;partnerID=40&amp;md5=6eb9810c16ee5c8973247216fa8d33bb</t>
  </si>
  <si>
    <t>2-s2.0-85122540929</t>
  </si>
  <si>
    <t>Monroe A.A.; Zhang H.; Schunter C.; Ravasi T.</t>
  </si>
  <si>
    <t>Monroe, Alison A. (57201722705); Zhang, Huoming (15841049300); Schunter, Celia (37050183800); Ravasi, Timothy (6603069555)</t>
  </si>
  <si>
    <t>57201722705; 15841049300; 37050183800; 6603069555</t>
  </si>
  <si>
    <t>Probing SWATH-MS as a tool for proteome level quantification in a nonmodel fish</t>
  </si>
  <si>
    <t>10.1111/1755-0998.13229</t>
  </si>
  <si>
    <t>https://www.scopus.com/inward/record.uri?eid=2-s2.0-85088878463&amp;doi=10.1111%2f1755-0998.13229&amp;partnerID=40&amp;md5=a353f497fe182beb650f2cdec94cafb1</t>
  </si>
  <si>
    <t>2-s2.0-85088878463</t>
  </si>
  <si>
    <t>Montero-Serra I.; Garrabou J.; Doak D.F.; Ledoux J.-B.; Linares C.</t>
  </si>
  <si>
    <t>Montero-Serra, Ignasi (56089550200); Garrabou, Joaquim (55938079700); Doak, Daniel F. (7003874920); Ledoux, Jean-Baptiste (26435818000); Linares, Cristina (7004158450)</t>
  </si>
  <si>
    <t>56089550200; 55938079700; 7003874920; 26435818000; 7004158450</t>
  </si>
  <si>
    <t>Marine protected areas enhance structural complexity but do not buffer the consequences of ocean warming for an overexploited precious coral</t>
  </si>
  <si>
    <t>Journal of Applied Ecology</t>
  </si>
  <si>
    <t>10.1111/1365-2664.13321</t>
  </si>
  <si>
    <t>https://www.scopus.com/inward/record.uri?eid=2-s2.0-85060659785&amp;doi=10.1111%2f1365-2664.13321&amp;partnerID=40&amp;md5=0847cbb29abd42d32f60daffc3d62639</t>
  </si>
  <si>
    <t>2-s2.0-85060659785</t>
  </si>
  <si>
    <t>Mora C.</t>
  </si>
  <si>
    <t>Mora, Camilo (7102104617)</t>
  </si>
  <si>
    <t>A clear human footprint in the coral reefs of the Caribbean</t>
  </si>
  <si>
    <t>10.1098/rspb.2007.1472</t>
  </si>
  <si>
    <t>https://www.scopus.com/inward/record.uri?eid=2-s2.0-39149090999&amp;doi=10.1098%2frspb.2007.1472&amp;partnerID=40&amp;md5=909b5c78e6de4e80248f37e52f511455</t>
  </si>
  <si>
    <t>2-s2.0-39149090999</t>
  </si>
  <si>
    <t>Morais J.; Medeiros A.P.M.; Santos B.A.</t>
  </si>
  <si>
    <t>Morais, Juliano (57202781775); Medeiros, Aline P.M. (57202776681); Santos, Bráulio A. (7006476950)</t>
  </si>
  <si>
    <t>57202781775; 57202776681; 7006476950</t>
  </si>
  <si>
    <t>Research gaps of coral ecology in a changing world</t>
  </si>
  <si>
    <t>10.1016/j.marenvres.2018.06.021</t>
  </si>
  <si>
    <t>https://www.scopus.com/inward/record.uri?eid=2-s2.0-85049311381&amp;doi=10.1016%2fj.marenvres.2018.06.021&amp;partnerID=40&amp;md5=bfb6681a2810dc5e6a831044eace861d</t>
  </si>
  <si>
    <t>2-s2.0-85049311381</t>
  </si>
  <si>
    <t>Morais J.; Tebbett S.B.; Morais R.A.; Bellwood D.R.</t>
  </si>
  <si>
    <t>Morais, Juliano (57202781775); Tebbett, Sterling B. (57189708098); Morais, Renato A. (55555889200); Bellwood, David R. (7003667955)</t>
  </si>
  <si>
    <t>57202781775; 57189708098; 55555889200; 7003667955</t>
  </si>
  <si>
    <t>Hot spots of bleaching in massive Porites coral colonies</t>
  </si>
  <si>
    <t>10.1016/j.marenvres.2023.106276</t>
  </si>
  <si>
    <t>https://www.scopus.com/inward/record.uri?eid=2-s2.0-85178337996&amp;doi=10.1016%2fj.marenvres.2023.106276&amp;partnerID=40&amp;md5=489f0d0bc13dbd1606f9beee11a61da1</t>
  </si>
  <si>
    <t>2-s2.0-85178337996</t>
  </si>
  <si>
    <t>Morato T.; González-Irusta J.-M.; Dominguez-Carrió C.; Wei C.-L.; Davies A.; Sweetman A.K.; Taranto G.H.; Beazley L.; García-Alegre A.; Grehan A.; Laffargue P.; Murillo F.J.; Sacau M.; Vaz S.; Kenchington E.; Arnaud-Haond S.; Callery O.; Chimienti G.; Cordes E.; Egilsdottir H.; Freiwald A.; Gasbarro R.; Gutiérrez-Zárate C.; Gianni M.; Gilkinson K.; Wareham Hayes V.E.; Hebbeln D.; Hedges K.; Henry L.-A.; Johnson D.; Koen-Alonso M.; Lirette C.; Mastrototaro F.; Menot L.; Molodtsova T.; Durán Muñoz P.; Orejas C.; Pennino M.G.; Puerta P.; Ragnarsson S.Á.; Ramiro-Sánchez B.; Rice J.; Rivera J.; Roberts J.M.; Ross S.W.; Rueda J.L.; Sampaio Í.; Snelgrove P.; Stirling D.; Treble M.A.; Urra J.; Vad J.; van Oevelen D.; Watling L.; Walkusz W.; Wienberg C.; Woillez M.; Levin L.A.; Carreiro-Silva M.</t>
  </si>
  <si>
    <t>Morato, Telmo (6604092292); González-Irusta, José-Manuel (36161166200); Dominguez-Carrió, Carlos (55637630500); Wei, Chih-Lin (35212165500); Davies, Andrew (7403653949); Sweetman, Andrew K. (23988071600); Taranto, Gerald H. (55329734200); Beazley, Lindsay (55341872400); García-Alegre, Ana (55920989100); Grehan, Anthony (6603385868); Laffargue, Pascal (7006046776); Murillo, Francisco Javier (35092940800); Sacau, Mar (24777292800); Vaz, Sandrine (23470974600); Kenchington, Ellen (7003328155); Arnaud-Haond, Sophie (6602532118); Callery, Oisín (56922316600); Chimienti, Giovanni (56736522400); Cordes, Erik (7003967049); Egilsdottir, Hronn (26648706100); Freiwald, André (6602103888); Gasbarro, Ryan (57204158876); Gutiérrez-Zárate, Cristina (57215083114); Gianni, Matthew (55364144600); Gilkinson, Kent (6508172337); Wareham Hayes, Vonda E. (57203897220); Hebbeln, Dierk (7004836892); Hedges, Kevin (7004129679); Henry, Lea-Anne (7102224885); Johnson, David (55699214200); Koen-Alonso, Mariano (56054273500); Lirette, Cam (56378805900); Mastrototaro, Francesco (6603147038); Menot, Lénaick (8646716300); Molodtsova, Tina (55903287300); Durán Muñoz, Pablo (6507433657); Orejas, Covadonga (6603265935); Pennino, Maria Grazia (40762087900); Puerta, Patricia (56406338200); Ragnarsson, Stefán Á. (8133108900); Ramiro-Sánchez, Berta (57209201685); Rice, Jake (7403235525); Rivera, Jesús (49261159100); Roberts, J. Murray (55483015700); Ross, Steve W. (7401610307); Rueda, José L. (7006425295); Sampaio, Íris (44561415600); Snelgrove, Paul (7003314585); Stirling, David (57189241166); Treble, Margaret A. (6507187121); Urra, Javier (23979010900); Vad, Johanne (55418960500); van Oevelen, Dick (6506503554); Watling, Les (7003446352); Walkusz, Wojciech (56001192900); Wienberg, Claudia (8308151900); Woillez, Mathieu (17342997400); Levin, Lisa A. (7202247083); Carreiro-Silva, Marina (8586881500)</t>
  </si>
  <si>
    <t>6604092292; 36161166200; 55637630500; 35212165500; 7403653949; 23988071600; 55329734200; 55341872400; 55920989100; 6603385868; 7006046776; 35092940800; 24777292800; 23470974600; 7003328155; 6602532118; 56922316600; 56736522400; 7003967049; 26648706100; 6602103888; 57204158876; 57215083114; 55364144600; 6508172337; 57203897220; 7004836892; 7004129679; 7102224885; 55699214200; 56054273500; 56378805900; 6603147038; 8646716300; 55903287300; 6507433657; 6603265935; 40762087900; 56406338200; 8133108900; 57209201685; 7403235525; 49261159100; 55483015700; 7401610307; 7006425295; 44561415600; 7003314585; 57189241166; 6507187121; 23979010900; 55418960500; 6506503554; 7003446352; 56001192900; 8308151900; 17342997400; 7202247083; 8586881500</t>
  </si>
  <si>
    <t>Climate-induced changes in the suitable habitat of cold-water corals and commercially important deep-sea fishes in the North Atlantic</t>
  </si>
  <si>
    <t>10.1111/gcb.14996</t>
  </si>
  <si>
    <t>https://www.scopus.com/inward/record.uri?eid=2-s2.0-85079831367&amp;doi=10.1111%2fgcb.14996&amp;partnerID=40&amp;md5=e3f28f4545a60d80b3c720d7269e7e8c</t>
  </si>
  <si>
    <t>2-s2.0-85079831367</t>
  </si>
  <si>
    <t>Morgan K.M.; Perry C.T.; Johnson J.A.; Smithers S.G.</t>
  </si>
  <si>
    <t>Morgan, Kyle M. (57189057193); Perry, Chris T. (57203216649); Johnson, Jamie A. (57190298433); Smithers, Scott G. (7006227681)</t>
  </si>
  <si>
    <t>57189057193; 57203216649; 57190298433; 7006227681</t>
  </si>
  <si>
    <t>Nearshore turbid-zone corals exhibit high bleaching tolerance on the Great Barrier Reef following the 2016 ocean warming event</t>
  </si>
  <si>
    <t>10.3389/fmars.2017.00224</t>
  </si>
  <si>
    <t>https://www.scopus.com/inward/record.uri?eid=2-s2.0-85025839664&amp;doi=10.3389%2ffmars.2017.00224&amp;partnerID=40&amp;md5=c2d2a85b25896bdca19ea36ee2097c64</t>
  </si>
  <si>
    <t>2-s2.0-85025839664</t>
  </si>
  <si>
    <t>Morris J.; Enochs I.; Webb A.; de Bakker D.; Soderberg N.; Kolodziej G.; Manzello D.</t>
  </si>
  <si>
    <t>Morris, John (57216579158); Enochs, Ian (23469233000); Webb, Alice (57195926802); de Bakker, Didier (57189458197); Soderberg, Nash (57433413600); Kolodziej, Graham (56479303900); Manzello, Derek (6506822604)</t>
  </si>
  <si>
    <t>57216579158; 23469233000; 57195926802; 57189458197; 57433413600; 56479303900; 6506822604</t>
  </si>
  <si>
    <t>The influences of diurnal variability and ocean acidification on the bioerosion rates of two reef-dwelling Caribbean sponges</t>
  </si>
  <si>
    <t>10.1111/gcb.16442</t>
  </si>
  <si>
    <t>https://www.scopus.com/inward/record.uri?eid=2-s2.0-85139086887&amp;doi=10.1111%2fgcb.16442&amp;partnerID=40&amp;md5=b5e5e60124ad212dae974fac062c4c84</t>
  </si>
  <si>
    <t>2-s2.0-85139086887</t>
  </si>
  <si>
    <t>Morris J.T.; Enochs I.C.; Studivan M.S.; Young B.D.; Mayfield A.; Soderberg N.; Traylor-Knowles N.; Kolodziej G.; Manzello D.</t>
  </si>
  <si>
    <t>Morris, John T. (57216579158); Enochs, Ian C. (23469233000); Studivan, Michael S. (56532056100); Young, Benjamin D. (57212136230); Mayfield, Anderson (16064251200); Soderberg, Nash (57433413600); Traylor-Knowles, Nikki (24451043600); Kolodziej, Graham (56479303900); Manzello, Derek (6506822604)</t>
  </si>
  <si>
    <t>57216579158; 23469233000; 56532056100; 57212136230; 16064251200; 57433413600; 24451043600; 56479303900; 6506822604</t>
  </si>
  <si>
    <t>Ocean acidification influences the gene expression and physiology of two Caribbean bioeroding sponges</t>
  </si>
  <si>
    <t>10.3389/fmars.2023.1223380</t>
  </si>
  <si>
    <t>https://www.scopus.com/inward/record.uri?eid=2-s2.0-85171478051&amp;doi=10.3389%2ffmars.2023.1223380&amp;partnerID=40&amp;md5=90d853d169e741a1360c6d7b8c3087c7</t>
  </si>
  <si>
    <t>2-s2.0-85171478051</t>
  </si>
  <si>
    <t>Morris L.A.; Voolstra C.R.; Quigley K.M.; Bourne D.G.; Bay L.K.</t>
  </si>
  <si>
    <t>Morris, Luke A. (57208225571); Voolstra, Christian R. (25224158700); Quigley, Kate M. (56140558200); Bourne, David G. (26431225600); Bay, Line K. (7004687149)</t>
  </si>
  <si>
    <t>57208225571; 25224158700; 56140558200; 26431225600; 7004687149</t>
  </si>
  <si>
    <t>Nutrient Availability and Metabolism Affect the Stability of Coral–Symbiodiniaceae Symbioses</t>
  </si>
  <si>
    <t>Trends in Microbiology</t>
  </si>
  <si>
    <t>10.1016/j.tim.2019.03.004</t>
  </si>
  <si>
    <t>https://www.scopus.com/inward/record.uri?eid=2-s2.0-85064184727&amp;doi=10.1016%2fj.tim.2019.03.004&amp;partnerID=40&amp;md5=e180f3d2ebbc1352e2eaecf1b1496327</t>
  </si>
  <si>
    <t>2-s2.0-85064184727</t>
  </si>
  <si>
    <t>Morrison T.H.; Barnett J.; Gurney G.G.; Lau J.; Barnes M.L.; Cinner J.; Hettiarachchi M.; Cohen P.</t>
  </si>
  <si>
    <t>Morrison, Tiffany H. (35964161000); Barnett, Jon (7201380392); Gurney, Georgina G. (36561564600); Lau, Jacqueline (57199226944); Barnes, Michele L. (56575902600); Cinner, Josh (6507148162); Hettiarachchi, Missaka (55937822300); Cohen, Pip (59316143400)</t>
  </si>
  <si>
    <t>35964161000; 7201380392; 36561564600; 57199226944; 56575902600; 6507148162; 55937822300; 59316143400</t>
  </si>
  <si>
    <t>Overcoming lock-in of science-policy responses to reef heating</t>
  </si>
  <si>
    <t>10.1016/j.marpol.2024.106380</t>
  </si>
  <si>
    <t>https://www.scopus.com/inward/record.uri?eid=2-s2.0-85203236114&amp;doi=10.1016%2fj.marpol.2024.106380&amp;partnerID=40&amp;md5=8e2909ad71682520bec646545517e066</t>
  </si>
  <si>
    <t>2-s2.0-85203236114</t>
  </si>
  <si>
    <t>Mote S.; Gupta V.; De K.; Hussain A.; More K.; Nanajkar M.; Ingole B.</t>
  </si>
  <si>
    <t>Mote, Sambhaji (56584421800); Gupta, Vishal (57212178203); De, Kalyan (56937974600); Hussain, Afreen (57190978831); More, Kuldeep (57224921485); Nanajkar, Mandar (10839937600); Ingole, Baban (6701708221)</t>
  </si>
  <si>
    <t>56584421800; 57212178203; 56937974600; 57190978831; 57224921485; 10839937600; 6701708221</t>
  </si>
  <si>
    <t>Differential Symbiodiniaceae Association With Coral and Coral-Eroding Sponge in a Bleaching Impacted Marginal Coral Reef Environment</t>
  </si>
  <si>
    <t>10.3389/fmars.2021.666825</t>
  </si>
  <si>
    <t>https://www.scopus.com/inward/record.uri?eid=2-s2.0-85108651228&amp;doi=10.3389%2ffmars.2021.666825&amp;partnerID=40&amp;md5=9f45a622342071fedd6bb1fe7b75f3af</t>
  </si>
  <si>
    <t>2-s2.0-85108651228</t>
  </si>
  <si>
    <t>Movilla J.</t>
  </si>
  <si>
    <t>Movilla, Juancho (25947643800)</t>
  </si>
  <si>
    <t>45 A Case Study: Variability in the Calcification Response of Mediterranean Cold-Water Corals to Ocean Acidification</t>
  </si>
  <si>
    <t>10.1007/978-3-319-91608-8_45</t>
  </si>
  <si>
    <t>https://www.scopus.com/inward/record.uri?eid=2-s2.0-85075676425&amp;doi=10.1007%2f978-3-319-91608-8_45&amp;partnerID=40&amp;md5=39724842ef915074eb7ed06a1ca9b3c8</t>
  </si>
  <si>
    <t>2-s2.0-85075676425</t>
  </si>
  <si>
    <t>Muir P.R.; Wallace C.C.; Done T.; Aguirre J.D.</t>
  </si>
  <si>
    <t>Muir, Paul R. (16069216900); Wallace, Carden C. (7402176178); Done, Terence (6701646027); Aguirre, J. David (36668233300)</t>
  </si>
  <si>
    <t>16069216900; 7402176178; 6701646027; 36668233300</t>
  </si>
  <si>
    <t>Limited scope for latitudinal extension of reef corals</t>
  </si>
  <si>
    <t>10.1126/science.1259911</t>
  </si>
  <si>
    <t>https://www.scopus.com/inward/record.uri?eid=2-s2.0-84930665780&amp;doi=10.1126%2fscience.1259911&amp;partnerID=40&amp;md5=d3a6b7ed5f583d3b7e03a44b9564f09d</t>
  </si>
  <si>
    <t>2-s2.0-84930665780</t>
  </si>
  <si>
    <t>Mulders Y.; Filbee-Dexter K.; Bell S.; Bosch N.E.; Pessarrodona A.; Sahin D.; Vranken S.; Zarco-Perello S.; Wernberg T.</t>
  </si>
  <si>
    <t>Mulders, Yannick (6505756024); Filbee-Dexter, Karen (55241686000); Bell, Sahira (57207951858); Bosch, Nestor E. (57194421173); Pessarrodona, Albert (57192074335); Sahin, Defne (57435134600); Vranken, Sofie (55878453500); Zarco-Perello, Salvador (56009047300); Wernberg, Thomas (8657683700)</t>
  </si>
  <si>
    <t>6505756024; 55241686000; 57207951858; 57194421173; 57192074335; 57435134600; 55878453500; 56009047300; 8657683700</t>
  </si>
  <si>
    <t>Intergrading reef communities across discrete seaweed habitats in a temperate–tropical transition zone: Lessons for species reshuffling in a warming ocean</t>
  </si>
  <si>
    <t>e8538</t>
  </si>
  <si>
    <t>10.1002/ece3.8538</t>
  </si>
  <si>
    <t>https://www.scopus.com/inward/record.uri?eid=2-s2.0-85123866534&amp;doi=10.1002%2fece3.8538&amp;partnerID=40&amp;md5=ca582e52b632731d40bde158f3861076</t>
  </si>
  <si>
    <t>2-s2.0-85123866534</t>
  </si>
  <si>
    <t>Muller E.M.; Dungan A.M.; Million W.C.; Eaton K.R.; Petrik C.; Bartels E.; Hall E.R.; Kenkel C.D.</t>
  </si>
  <si>
    <t>Muller, Erinn M. (57207099234); Dungan, Ashley M. (57214805130); Million, Wyatt C. (57210946459); Eaton, Katherine R. (57226069321); Petrik, Chelsea (57224011528); Bartels, Erich (24831967800); Hall, Emily R. (55075600100); Kenkel, Carly D. (44461426600)</t>
  </si>
  <si>
    <t>57207099234; 57214805130; 57210946459; 57226069321; 57224011528; 24831967800; 55075600100; 44461426600</t>
  </si>
  <si>
    <t>Heritable variation and lack of tradeoffs suggest adaptive capacity in Acropora cervicornis despite negative synergism under climate change scenarios</t>
  </si>
  <si>
    <t>10.1098/rspb.2021.0923</t>
  </si>
  <si>
    <t>https://www.scopus.com/inward/record.uri?eid=2-s2.0-85118375339&amp;doi=10.1098%2frspb.2021.0923&amp;partnerID=40&amp;md5=e670b8681a873cdd3f4319b106f48e0f</t>
  </si>
  <si>
    <t>2-s2.0-85118375339</t>
  </si>
  <si>
    <t>Muller E.M.; Leporacci N.M.; Macartney K.J.; Shea A.G.; Crane R.E.; Hall E.R.; Ritchie K.B.</t>
  </si>
  <si>
    <t>Muller, Erinn M. (57207099234); Leporacci, Nicole M. (57194410612); Macartney, Keir J. (57194412864); Shea, Alessandra G. (57194411092); Crane, Rachel E. (57194420790); Hall, Emily R. (55075600100); Ritchie, Kim B. (7006483255)</t>
  </si>
  <si>
    <t>57207099234; 57194410612; 57194412864; 57194411092; 57194420790; 55075600100; 7006483255</t>
  </si>
  <si>
    <t>Low pH reduces the virulence of black band disease on Orbicella faveolata</t>
  </si>
  <si>
    <t>e0178869</t>
  </si>
  <si>
    <t>10.1371/journal.pone.0178869</t>
  </si>
  <si>
    <t>https://www.scopus.com/inward/record.uri?eid=2-s2.0-85020003913&amp;doi=10.1371%2fjournal.pone.0178869&amp;partnerID=40&amp;md5=3e0e723fdcba91dd6fb159cf78967f71</t>
  </si>
  <si>
    <t>2-s2.0-85020003913</t>
  </si>
  <si>
    <t>Naidu R.; Hallock P.; Erez J.; Maata M.</t>
  </si>
  <si>
    <t>Naidu, Roselyn (57210746301); Hallock, Pamela (7003625442); Erez, Jonathan (6701755045); Maata, Matakite (8218073600)</t>
  </si>
  <si>
    <t>57210746301; 7003625442; 6701755045; 8218073600</t>
  </si>
  <si>
    <t>Response of Marginopora vertebralis (Foraminifera) from Laucala Bay, Fiji, to Changing Ocean pH</t>
  </si>
  <si>
    <t>10.1007/978-3-319-50094-2_8</t>
  </si>
  <si>
    <t>https://www.scopus.com/inward/record.uri?eid=2-s2.0-85071373705&amp;doi=10.1007%2f978-3-319-50094-2_8&amp;partnerID=40&amp;md5=b97625e296d1caab43a923c59958dee0</t>
  </si>
  <si>
    <t>2-s2.0-85071373705</t>
  </si>
  <si>
    <t>Nakamura T.; Iguchi A.; Suzuki A.; Sakai K.; Nojiri Y.</t>
  </si>
  <si>
    <t>Nakamura, Takashi (57204897335); Iguchi, Akira (23027624600); Suzuki, Atsushi (57771502500); Sakai, Kazuhiko (35722748300); Nojiri, Yukihiro (7006368014)</t>
  </si>
  <si>
    <t>57204897335; 23027624600; 57771502500; 35722748300; 7006368014</t>
  </si>
  <si>
    <t>Effects of acidified seawater on calcification, photosynthetic efficiencies and the recovery processes from strong light exposure in the coral Stylophora pistillata</t>
  </si>
  <si>
    <t>e12444</t>
  </si>
  <si>
    <t>10.1111/maec.12444</t>
  </si>
  <si>
    <t>https://www.scopus.com/inward/record.uri?eid=2-s2.0-85020938317&amp;doi=10.1111%2fmaec.12444&amp;partnerID=40&amp;md5=d87ed4dba35fdf90d0ca865c97910b1c</t>
  </si>
  <si>
    <t>2-s2.0-85020938317</t>
  </si>
  <si>
    <t>Nakamura T.; Nadaoka K.; Watanabe A.; Yamamoto T.; Miyajima T.; Blanco A.C.</t>
  </si>
  <si>
    <t>Nakamura, Takashi (57065924900); Nadaoka, Kazuo (7005693717); Watanabe, Atsushi (56513054900); Yamamoto, Takahiro (56237090500); Miyajima, Toshihiro (7101989618); Blanco, Ariel C. (25222367300)</t>
  </si>
  <si>
    <t>57065924900; 7005693717; 56513054900; 56237090500; 7101989618; 25222367300</t>
  </si>
  <si>
    <t>Reef-scale modeling of coral calcification responses to ocean acidification and sea-level rise</t>
  </si>
  <si>
    <t>10.1007/s00338-017-1632-3</t>
  </si>
  <si>
    <t>https://www.scopus.com/inward/record.uri?eid=2-s2.0-85032666810&amp;doi=10.1007%2fs00338-017-1632-3&amp;partnerID=40&amp;md5=2ed169af354c9ccd1c786e6604ebc0cf</t>
  </si>
  <si>
    <t>2-s2.0-85032666810</t>
  </si>
  <si>
    <t>Nakoa J.W.P., III; Burns J.H.R.; Steward K.; Kapono L.M.; Kapono C.A.</t>
  </si>
  <si>
    <t>Nakoa, Joseph W. P. (58671147600); Burns, John H. R. (37120030400); Steward, Kanoelani (57195903524); Kapono, Lauren M. (57189236846); Kapono, Clifford A. (56036337000)</t>
  </si>
  <si>
    <t>58671147600; 37120030400; 57195903524; 57189236846; 56036337000</t>
  </si>
  <si>
    <t>Molecular Cartography of a Hawaiian Coral Assemblage</t>
  </si>
  <si>
    <t>10.3390/d15101061</t>
  </si>
  <si>
    <t>https://www.scopus.com/inward/record.uri?eid=2-s2.0-85175265806&amp;doi=10.3390%2fd15101061&amp;partnerID=40&amp;md5=950b3534d588ed0014988fb08ce47a92</t>
  </si>
  <si>
    <t>2-s2.0-85175265806</t>
  </si>
  <si>
    <t>Naqvi S.W.A.</t>
  </si>
  <si>
    <t>Naqvi, S. Wajih A. (16240568500)</t>
  </si>
  <si>
    <t>Deoxygenation in Marginal Seas of the Indian Ocean</t>
  </si>
  <si>
    <t>10.3389/fmars.2021.624322</t>
  </si>
  <si>
    <t>https://www.scopus.com/inward/record.uri?eid=2-s2.0-85102428248&amp;doi=10.3389%2ffmars.2021.624322&amp;partnerID=40&amp;md5=db43f61ae24195cb792c3e5bf9f936ea</t>
  </si>
  <si>
    <t>2-s2.0-85102428248</t>
  </si>
  <si>
    <t>Narwal S.; Kaur M.; Yadav D.S.; Bast F.</t>
  </si>
  <si>
    <t>Narwal, Sahil (57651808900); Kaur, Manpreet (58402012500); Yadav, Digvijay Singh (58313263600); Bast, Felix (26221575000)</t>
  </si>
  <si>
    <t>57651808900; 58402012500; 58313263600; 26221575000</t>
  </si>
  <si>
    <t>Sustainable blue economy: Opportunities and challenges</t>
  </si>
  <si>
    <t>Journal of Biosciences</t>
  </si>
  <si>
    <t>10.1007/s12038-023-00375-x</t>
  </si>
  <si>
    <t>https://www.scopus.com/inward/record.uri?eid=2-s2.0-85182662314&amp;doi=10.1007%2fs12038-023-00375-x&amp;partnerID=40&amp;md5=4cf9449b05da6151d8ef7a2a380769a7</t>
  </si>
  <si>
    <t>2-s2.0-85182662314</t>
  </si>
  <si>
    <t>Nay T.J.; Johansen J.L.; Habary A.; Steffensen J.F.; Rummer J.L.</t>
  </si>
  <si>
    <t>Nay, Tiffany J. (56862135800); Johansen, Jacob L. (14010326400); Habary, Adam (56862180400); Steffensen, John F. (7006468311); Rummer, Jodie L. (13411279300)</t>
  </si>
  <si>
    <t>56862135800; 14010326400; 56862180400; 7006468311; 13411279300</t>
  </si>
  <si>
    <t>Behavioural thermoregulation in a temperature-sensitive coral reef fish, the five-lined cardinalfish (Cheilodipterus quinquelineatus)</t>
  </si>
  <si>
    <t>10.1007/s00338-015-1353-4</t>
  </si>
  <si>
    <t>https://www.scopus.com/inward/record.uri?eid=2-s2.0-84947129721&amp;doi=10.1007%2fs00338-015-1353-4&amp;partnerID=40&amp;md5=c5c7b9722f79191c1c0b1b0b3cb07c8b</t>
  </si>
  <si>
    <t>2-s2.0-84947129721</t>
  </si>
  <si>
    <t>Nay T.J.; Johansen J.L.; Rummer J.L.; Steffensen J.F.; Pratchett M.S.; Hoey A.S.</t>
  </si>
  <si>
    <t>Nay, Tiffany J. (56862135800); Johansen, Jacob L. (14010326400); Rummer, Jodie L. (13411279300); Steffensen, John F. (7006468311); Pratchett, Morgan S. (6602290689); Hoey, Andrew S. (6603830810)</t>
  </si>
  <si>
    <t>56862135800; 14010326400; 13411279300; 7006468311; 6602290689; 6603830810</t>
  </si>
  <si>
    <t>Habitat complexity influences selection of thermal environment in a common coral reef fish</t>
  </si>
  <si>
    <t>coaa070</t>
  </si>
  <si>
    <t>10.1093/conphys/coaa070</t>
  </si>
  <si>
    <t>https://www.scopus.com/inward/record.uri?eid=2-s2.0-85099692677&amp;doi=10.1093%2fconphys%2fcoaa070&amp;partnerID=40&amp;md5=5e803572f98110f810ea79c8513d746f</t>
  </si>
  <si>
    <t>2-s2.0-85099692677</t>
  </si>
  <si>
    <t>Negri A.P.; Smith R.A.; King O.; Frangos J.; Warne M.S.J.; Uthicke S.</t>
  </si>
  <si>
    <t>Negri, Andrew P. (7101736006); Smith, Rachael A. (57192423744); King, Olivia (57170003800); Frangos, Julius (57214211473); Warne, Michael St. J. (57153693100); Uthicke, Sven (6603938554)</t>
  </si>
  <si>
    <t>7101736006; 57192423744; 57170003800; 57214211473; 57153693100; 6603938554</t>
  </si>
  <si>
    <t>Adjusting Tropical Marine Water Quality Guideline Values for Elevated Ocean Temperatures</t>
  </si>
  <si>
    <t>Environmental Science and Technology</t>
  </si>
  <si>
    <t>10.1021/acs.est.9b05961</t>
  </si>
  <si>
    <t>https://www.scopus.com/inward/record.uri?eid=2-s2.0-85078379894&amp;doi=10.1021%2facs.est.9b05961&amp;partnerID=40&amp;md5=ea64c5175cda18005ae4265a1ab7dbb7</t>
  </si>
  <si>
    <t>2-s2.0-85078379894</t>
  </si>
  <si>
    <t>Nelson C.E.; Wegley Kelly L.; Haas A.F.</t>
  </si>
  <si>
    <t>Nelson, Craig E. (35318480600); Wegley Kelly, Linda (6506493261); Haas, Andreas F. (34971182600)</t>
  </si>
  <si>
    <t>35318480600; 6506493261; 34971182600</t>
  </si>
  <si>
    <t>Microbial Interactions with Dissolved Organic Matter Are Central to Coral Reef Ecosystem Function and Resilience</t>
  </si>
  <si>
    <t>10.1146/annurev-marine-042121-080917</t>
  </si>
  <si>
    <t>https://www.scopus.com/inward/record.uri?eid=2-s2.0-85146365411&amp;doi=10.1146%2fannurev-marine-042121-080917&amp;partnerID=40&amp;md5=d4b6dca3af02723034b218c47bf7c6e1</t>
  </si>
  <si>
    <t>2-s2.0-85146365411</t>
  </si>
  <si>
    <t>Nelson H.R.; Altieri A.H.</t>
  </si>
  <si>
    <t>Nelson, Hannah R. (57190741853); Altieri, Andrew H. (7004966995)</t>
  </si>
  <si>
    <t>57190741853; 7004966995</t>
  </si>
  <si>
    <t>Oxygen: the universal currency on coral reefs</t>
  </si>
  <si>
    <t>10.1007/s00338-019-01765-0</t>
  </si>
  <si>
    <t>https://www.scopus.com/inward/record.uri?eid=2-s2.0-85060526792&amp;doi=10.1007%2fs00338-019-01765-0&amp;partnerID=40&amp;md5=6308e5d21475390dd132d7e51da027f0</t>
  </si>
  <si>
    <t>2-s2.0-85060526792</t>
  </si>
  <si>
    <t>Neves B.M.; Edinger E.; Wareham Hayes V.</t>
  </si>
  <si>
    <t>Neves, Bárbara de Moura (22938756600); Edinger, Evan (56847424600); Wareham Hayes, Vonda (57203897220)</t>
  </si>
  <si>
    <t>22938756600; 56847424600; 57203897220</t>
  </si>
  <si>
    <t>Morphology and composition of the internal axis in two morphologically contrasting deep-water sea pens (Cnidaria: Octocorallia)</t>
  </si>
  <si>
    <t>Journal of Natural History</t>
  </si>
  <si>
    <t>10.1080/00222933.2018.1445787</t>
  </si>
  <si>
    <t>https://www.scopus.com/inward/record.uri?eid=2-s2.0-85053448817&amp;doi=10.1080%2f00222933.2018.1445787&amp;partnerID=40&amp;md5=def397626931ccaf464866b0c5bb72de</t>
  </si>
  <si>
    <t>2-s2.0-85053448817</t>
  </si>
  <si>
    <t>Nguyen P.Q.; Huang X.; Collins D.S.; Collins J.J.; Lu T.</t>
  </si>
  <si>
    <t>Nguyen, Peter Q. (24503322200); Huang, Xiaoning (57194785881); Collins, Daniel S. (58386629800); Collins, James J. (58455683500); Lu, Ting (34975645000)</t>
  </si>
  <si>
    <t>24503322200; 57194785881; 58386629800; 58455683500; 34975645000</t>
  </si>
  <si>
    <t>Harnessing synthetic biology to enhance ocean health</t>
  </si>
  <si>
    <t>Trends in Biotechnology</t>
  </si>
  <si>
    <t>10.1016/j.tibtech.2022.12.015</t>
  </si>
  <si>
    <t>https://www.scopus.com/inward/record.uri?eid=2-s2.0-85149677897&amp;doi=10.1016%2fj.tibtech.2022.12.015&amp;partnerID=40&amp;md5=28e19a400243ae6829388a1a12f47396</t>
  </si>
  <si>
    <t>2-s2.0-85149677897</t>
  </si>
  <si>
    <t>Nielsen D.A.; Petrou K.; Gates R.D.</t>
  </si>
  <si>
    <t>Nielsen, Daniel Aagren (26642618600); Petrou, Katherina (25226055400); Gates, Ruth D. (7102178009)</t>
  </si>
  <si>
    <t>26642618600; 25226055400; 7102178009</t>
  </si>
  <si>
    <t>Coral bleaching from a single cell perspective</t>
  </si>
  <si>
    <t>10.1038/s41396-018-0080-6</t>
  </si>
  <si>
    <t>https://www.scopus.com/inward/record.uri?eid=2-s2.0-85042229007&amp;doi=10.1038%2fs41396-018-0080-6&amp;partnerID=40&amp;md5=22c7e7c656ce04cc564dc7b658d0a13b</t>
  </si>
  <si>
    <t>2-s2.0-85042229007</t>
  </si>
  <si>
    <t>Nielsen J.J.V.; Matthews G.; Frith K.R.; Harrison H.B.; Marzonie M.R.; Slaughter K.L.; Suggett D.J.; Bay L.K.</t>
  </si>
  <si>
    <t>Nielsen, J.J.V. (57213821914); Matthews, G. (57800152900); Frith, K.R. (57801249100); Harrison, H.B. (55241905400); Marzonie, M.R. (57222357996); Slaughter, K.L. (57800889400); Suggett, D.J. (6506336560); Bay, L.K. (7004687149)</t>
  </si>
  <si>
    <t>57213821914; 57800152900; 57801249100; 55241905400; 57222357996; 57800889400; 6506336560; 7004687149</t>
  </si>
  <si>
    <t>Experimental considerations of acute heat stress assays to quantify coral thermal tolerance</t>
  </si>
  <si>
    <t>10.1038/s41598-022-20138-2</t>
  </si>
  <si>
    <t>https://www.scopus.com/inward/record.uri?eid=2-s2.0-85139463189&amp;doi=10.1038%2fs41598-022-20138-2&amp;partnerID=40&amp;md5=1b3edfdfd813ca4354445d67d83d0143</t>
  </si>
  <si>
    <t>2-s2.0-85139463189</t>
  </si>
  <si>
    <t>Ninawe A.S.; Indulkar S.T.; Amin A.</t>
  </si>
  <si>
    <t>Ninawe, Arun S. (29867555100); Indulkar, Sudhakar T. (6506260460); Amin, Adnan (57204051160)</t>
  </si>
  <si>
    <t>29867555100; 6506260460; 57204051160</t>
  </si>
  <si>
    <t>Impact of climate change on fisheries</t>
  </si>
  <si>
    <t>Biotechnology for Sustainable Agriculture: Emerging Approaches and Strategies</t>
  </si>
  <si>
    <t>10.1016/B978-0-12-812160-3.00009-X</t>
  </si>
  <si>
    <t>https://www.scopus.com/inward/record.uri?eid=2-s2.0-85054267579&amp;doi=10.1016%2fB978-0-12-812160-3.00009-X&amp;partnerID=40&amp;md5=ddbc4deeaecb51de5abdfc470a8139ab</t>
  </si>
  <si>
    <t>2-s2.0-85054267579</t>
  </si>
  <si>
    <t>Noonan S.H.C.; DiPerna S.; Hoogenboom M.O.; Fabricius K.E.</t>
  </si>
  <si>
    <t>Noonan, Sam H. C. (55250236100); DiPerna, Stephanie (57204000496); Hoogenboom, Mia O. (8262939100); Fabricius, Katharina E. (7005896357)</t>
  </si>
  <si>
    <t>55250236100; 57204000496; 8262939100; 7005896357</t>
  </si>
  <si>
    <t>Effects of variable daily light integrals and elevated CO2 on the adult and juvenile performance of two Acropora corals</t>
  </si>
  <si>
    <t>10.1007/s00227-021-03992-y</t>
  </si>
  <si>
    <t>https://www.scopus.com/inward/record.uri?eid=2-s2.0-85120747304&amp;doi=10.1007%2fs00227-021-03992-y&amp;partnerID=40&amp;md5=36ab08c6d4153f34ed510f470d0667b8</t>
  </si>
  <si>
    <t>2-s2.0-85120747304</t>
  </si>
  <si>
    <t>Noone K.J.; Diaz R.J.</t>
  </si>
  <si>
    <t>Noone, Kevin J. (7005088845); Diaz, Robert J. (57203029661)</t>
  </si>
  <si>
    <t>7005088845; 57203029661</t>
  </si>
  <si>
    <t>Ocean Warming</t>
  </si>
  <si>
    <t>Managing Ocean Environments in a Changing Climate: Sustainability and Economic Perspectives</t>
  </si>
  <si>
    <t>10.1016/B978-0-12-407668-6.00003-3</t>
  </si>
  <si>
    <t>https://www.scopus.com/inward/record.uri?eid=2-s2.0-84904082552&amp;doi=10.1016%2fB978-0-12-407668-6.00003-3&amp;partnerID=40&amp;md5=eca50c09c06c3cd2ee5c0812524527c1</t>
  </si>
  <si>
    <t>2-s2.0-84904082552</t>
  </si>
  <si>
    <t>Norzagaray-López C.O.; Hernández-Ayón J.M.; Calderon Aguilera L.E.; Reyes-Bonilla H.; Chapa-Balcorta C.; Ayala-Bocos A.</t>
  </si>
  <si>
    <t>Norzagaray-López, C.O. (56464157800); Hernández-Ayón, J.M. (6603224773); Calderon Aguilera, L.E. (6603275095); Reyes-Bonilla, H. (6701446814); Chapa-Balcorta, C. (55511600200); Ayala-Bocos, A. (36701039400)</t>
  </si>
  <si>
    <t>56464157800; 6603224773; 6603275095; 6701446814; 55511600200; 36701039400</t>
  </si>
  <si>
    <t>Aragonite saturation and pH variation in a fringing reef are strongly influenced by oceanic conditions</t>
  </si>
  <si>
    <t>10.1002/lno.10571</t>
  </si>
  <si>
    <t>https://www.scopus.com/inward/record.uri?eid=2-s2.0-85019889835&amp;doi=10.1002%2flno.10571&amp;partnerID=40&amp;md5=7f66ef148c861bd6efdc7c8dce7ae842</t>
  </si>
  <si>
    <t>2-s2.0-85019889835</t>
  </si>
  <si>
    <t>Norzagaray-López O.C.; Calderon-Aguilera L.E.; Castro-Ceseña A.B.; Hirata G.; Hernández-Ayón J.M.</t>
  </si>
  <si>
    <t>Norzagaray-López, Orión C. (56464157800); Calderon-Aguilera, Luis E. (6603275095); Castro-Ceseña, Ana B. (36659128300); Hirata, Gustavo (7005868610); Hernández-Ayón, José M. (6603224773)</t>
  </si>
  <si>
    <t>56464157800; 6603275095; 36659128300; 7005868610; 6603224773</t>
  </si>
  <si>
    <t>Skeletal dissolution kinetics and mechanical tests in response to morphology among coral genera</t>
  </si>
  <si>
    <t>Facies</t>
  </si>
  <si>
    <t>10.1007/s10347-016-0488-2</t>
  </si>
  <si>
    <t>https://www.scopus.com/inward/record.uri?eid=2-s2.0-85009783145&amp;doi=10.1007%2fs10347-016-0488-2&amp;partnerID=40&amp;md5=409dbff92072e977a354f153794218cf</t>
  </si>
  <si>
    <t>2-s2.0-85009783145</t>
  </si>
  <si>
    <t>Novak M.; Yim J.A.</t>
  </si>
  <si>
    <t>Novak, Marlena (57209500599); Yim, Jay Alan (57209497303)</t>
  </si>
  <si>
    <t>57209500599; 57209497303</t>
  </si>
  <si>
    <t>Coral Voices</t>
  </si>
  <si>
    <t>Springer Series on Cultural Computing</t>
  </si>
  <si>
    <t>10.1007/978-3-030-42097-0_11</t>
  </si>
  <si>
    <t>https://www.scopus.com/inward/record.uri?eid=2-s2.0-85087567576&amp;doi=10.1007%2f978-3-030-42097-0_11&amp;partnerID=40&amp;md5=15fe30b2974ca8aaf52a524ded9a8ab0</t>
  </si>
  <si>
    <t>2-s2.0-85087567576</t>
  </si>
  <si>
    <t>Nurarak P.; Kiyoki Y.; Chawakitchareon P.; Hayashi Y.</t>
  </si>
  <si>
    <t>Nurarak, Piyaporn (55975999600); Kiyoki, Yasushi (6701615368); Chawakitchareon, Petchporn (6506955711); Hayashi, Yasuhiro (56510753100)</t>
  </si>
  <si>
    <t>55975999600; 6701615368; 6506955711; 56510753100</t>
  </si>
  <si>
    <t>Global Coral Health Levels Analysis Database with Semantic Computing and 5D World Map</t>
  </si>
  <si>
    <t>Frontiers in Artificial Intelligence and Applications</t>
  </si>
  <si>
    <t>10.3233/FAIA210481</t>
  </si>
  <si>
    <t>https://www.scopus.com/inward/record.uri?eid=2-s2.0-85123797884&amp;doi=10.3233%2fFAIA210481&amp;partnerID=40&amp;md5=05c99a3426886ad00102cd8d7a6f4af4</t>
  </si>
  <si>
    <t>2-s2.0-85123797884</t>
  </si>
  <si>
    <t>O'Brien P.A.; Smith H.A.; Fallon S.; Fabricius K.; Willis B.L.; Morrow K.M.; Bourne D.G.</t>
  </si>
  <si>
    <t>O'Brien, Paul A. (57216921205); Smith, Hillary A. (57195527279); Fallon, Stewart (55212511900); Fabricius, Katharina (7005896357); Willis, Bette L. (7101749421); Morrow, Kathleen M. (24460688600); Bourne, David G. (26431225600)</t>
  </si>
  <si>
    <t>57216921205; 57195527279; 55212511900; 7005896357; 7101749421; 24460688600; 26431225600</t>
  </si>
  <si>
    <t>Elevated CO2 has little influence on the bacterial communities associated with the pH-tolerant coral, massive Porites spp.</t>
  </si>
  <si>
    <t>10.3389/fmicb.2018.02621</t>
  </si>
  <si>
    <t>https://www.scopus.com/inward/record.uri?eid=2-s2.0-85056319615&amp;doi=10.3389%2ffmicb.2018.02621&amp;partnerID=40&amp;md5=cfcbddc43daacfe5a58e4ba195f20581</t>
  </si>
  <si>
    <t>2-s2.0-85056319615</t>
  </si>
  <si>
    <t>Obura D.O.; Aeby G.; Amornthammarong N.; Appeltans W.; Bax N.; Bishop J.; Brainard R.E.; Chan S.; Fletcher P.; Gordon T.A.C.; Gramer L.; Gudka M.; Halas J.; Hendee J.; Hodgson G.; Huang D.; Jankulak M.; Jones A.; Kimura T.; Levy J.; Miloslavich P.; Chou L.M.; Muller-Karger F.; Osuka K.; Samoilys M.; Simpson S.D.; Tun K.; Wongbusarakum S.</t>
  </si>
  <si>
    <t>Obura, David O. (55932162400); Aeby, Greta (6602934557); Amornthammarong, Natchanon (12792857300); Appeltans, Ward (12141061700); Bax, Nicholas (7005920516); Bishop, Joe (7402084601); Brainard, Russell E. (7003705084); Chan, Samuel (57202204508); Fletcher, Pamela (55820982600); Gordon, Timothy A. C. (57201212748); Gramer, Lew (24775595900); Gudka, Mishal (56248307100); Halas, John (6602677160); Hendee, James (34770246300); Hodgson, Gregor (7102965548); Huang, Danwei (16024502400); Jankulak, Mike (24776308700); Jones, Albert (57211186951); Kimura, Tadashi (55480520800); Levy, Joshua (57192588583); Miloslavich, Patricia (6603641067); Chou, Loke Ming (7102668521); Muller-Karger, Frank (7006003656); Osuka, Kennedy (57190969932); Samoilys, Melita (6602383081); Simpson, Stephen D. (7201799935); Tun, Karenne (36237231600); Wongbusarakum, Supin (23480941500)</t>
  </si>
  <si>
    <t>55932162400; 6602934557; 12792857300; 12141061700; 7005920516; 7402084601; 7003705084; 57202204508; 55820982600; 57201212748; 24775595900; 56248307100; 6602677160; 34770246300; 7102965548; 16024502400; 24776308700; 57211186951; 55480520800; 57192588583; 6603641067; 7102668521; 7006003656; 57190969932; 6602383081; 7201799935; 36237231600; 23480941500</t>
  </si>
  <si>
    <t>Coral reef monitoring, reef assessment technologies, and ecosystem-based management</t>
  </si>
  <si>
    <t>10.3389/fmars.2019.00580</t>
  </si>
  <si>
    <t>https://www.scopus.com/inward/record.uri?eid=2-s2.0-85072920983&amp;doi=10.3389%2ffmars.2019.00580&amp;partnerID=40&amp;md5=54bbeeff24daee6c4c20a7801f051560</t>
  </si>
  <si>
    <t>2-s2.0-85072920983</t>
  </si>
  <si>
    <t>Ohde S.; Ouchi A.K.; Ganmanee M.</t>
  </si>
  <si>
    <t>Ohde, Shigeru (6603739960); Ouchi, Aaron K. (55216434700); Ganmanee, Monthon (8540216800)</t>
  </si>
  <si>
    <t>6603739960; 55216434700; 8540216800</t>
  </si>
  <si>
    <t>The ocean's surface acidification with increasing atmospheric carbon dioxide and the threats for coral reef calcification</t>
  </si>
  <si>
    <t>Advances in Environmental Research</t>
  </si>
  <si>
    <t>https://www.scopus.com/inward/record.uri?eid=2-s2.0-85048828573&amp;partnerID=40&amp;md5=dce427afb7c4d6d00ae123672f824716</t>
  </si>
  <si>
    <t>2-s2.0-85048828573</t>
  </si>
  <si>
    <t>Okazaki R.R.; Towle E.K.; van Hooidonk R.; Mor C.; Winter R.N.; Piggot A.M.; Cunning R.; Baker A.C.; Klaus J.S.; Swart P.K.; Langdon C.</t>
  </si>
  <si>
    <t>Okazaki, Remy R. (55598306500); Towle, Erica K. (56622833300); van Hooidonk, Ruben (26535282100); Mor, Carolina (57191330754); Winter, Rivah N. (56729892700); Piggot, Alan M. (30767686700); Cunning, Ross (53979690400); Baker, Andrew C. (35232398200); Klaus, James S. (56268192700); Swart, Peter K. (7102848258); Langdon, Chris (36498629700)</t>
  </si>
  <si>
    <t>55598306500; 56622833300; 26535282100; 57191330754; 56729892700; 30767686700; 53979690400; 35232398200; 56268192700; 7102848258; 36498629700</t>
  </si>
  <si>
    <t>Species-specific responses to climate change and community composition determine future calcification rates of Florida Keys reefs</t>
  </si>
  <si>
    <t>10.1111/gcb.13481</t>
  </si>
  <si>
    <t>https://www.scopus.com/inward/record.uri?eid=2-s2.0-84988845017&amp;doi=10.1111%2fgcb.13481&amp;partnerID=40&amp;md5=30f37af1e9867035666422eddfca3758</t>
  </si>
  <si>
    <t>2-s2.0-84988845017</t>
  </si>
  <si>
    <t>Okubo N.; Hayward D.C.; Forêt S.; Ball E.E.</t>
  </si>
  <si>
    <t>Okubo, Nami (16025110000); Hayward, David C. (7101782685); Forêt, Sylvain (15047628000); Ball, Eldon E. (7101949495)</t>
  </si>
  <si>
    <t>16025110000; 7101782685; 15047628000; 7101949495</t>
  </si>
  <si>
    <t>A comparative view of early development in the corals Favia lizardensis, Ctenactis echinata, and Acropora millepora-Morphology, transcriptome, and developmental gene expression Evolutionary developmental biology and morphology</t>
  </si>
  <si>
    <t>BMC Evolutionary Biology</t>
  </si>
  <si>
    <t>10.1186/s12862-016-0615-2</t>
  </si>
  <si>
    <t>https://www.scopus.com/inward/record.uri?eid=2-s2.0-84959343180&amp;doi=10.1186%2fs12862-016-0615-2&amp;partnerID=40&amp;md5=82743b4f9e96a557f19413bac0ac6f56</t>
  </si>
  <si>
    <t>2-s2.0-84959343180</t>
  </si>
  <si>
    <t>Olischläger M.; Wild C.</t>
  </si>
  <si>
    <t>Olischläger, Mark (55428399400); Wild, Christian (35320721300)</t>
  </si>
  <si>
    <t>55428399400; 35320721300</t>
  </si>
  <si>
    <t>How does the sexual reproduction of marine life respond to ocean acidification?</t>
  </si>
  <si>
    <t>10.3390/D12060241</t>
  </si>
  <si>
    <t>https://www.scopus.com/inward/record.uri?eid=2-s2.0-85087568600&amp;doi=10.3390%2fD12060241&amp;partnerID=40&amp;md5=c19af6cd4863870f82b483196d25ef88</t>
  </si>
  <si>
    <t>2-s2.0-85087568600</t>
  </si>
  <si>
    <t>Ollier C.</t>
  </si>
  <si>
    <t>Ollier, Clifford (23055338900)</t>
  </si>
  <si>
    <t>The hoax of ocean acidification</t>
  </si>
  <si>
    <t>Quaestiones Geographicae</t>
  </si>
  <si>
    <t>10.2478/quageo-2019-0029</t>
  </si>
  <si>
    <t>https://www.scopus.com/inward/record.uri?eid=2-s2.0-85072617112&amp;doi=10.2478%2fquageo-2019-0029&amp;partnerID=40&amp;md5=11d32bf1bae314ddb10ba19bb0c08e6b</t>
  </si>
  <si>
    <t>2-s2.0-85072617112</t>
  </si>
  <si>
    <t>Oprandi A.; Montefalcone M.; Morri C.; Benelli F.; Bianchi C.N.</t>
  </si>
  <si>
    <t>Oprandi, Alice (57195604212); Montefalcone, Monica (8532541300); Morri, Carla (6701316455); Benelli, Fabio (57204725963); Bianchi, Carlo Nike (56005353200)</t>
  </si>
  <si>
    <t>57195604212; 8532541300; 6701316455; 57204725963; 56005353200</t>
  </si>
  <si>
    <t>Water circulation, and not ocean acidification, affects coral recruitment and survival at shallow hydrothermal vents</t>
  </si>
  <si>
    <t>10.1016/j.ecss.2018.11.017</t>
  </si>
  <si>
    <t>https://www.scopus.com/inward/record.uri?eid=2-s2.0-85056841774&amp;doi=10.1016%2fj.ecss.2018.11.017&amp;partnerID=40&amp;md5=5948b173e66602a0db33a54a9b6188be</t>
  </si>
  <si>
    <t>2-s2.0-85056841774</t>
  </si>
  <si>
    <t>Orenes-Salazar V.; Navarro-Martínez P.C.; Ruíz J.M.; García-Charton J.A.</t>
  </si>
  <si>
    <t>Orenes-Salazar, Víctor (57547019700); Navarro-Martínez, Pedro Clemente (57205740817); Ruíz, Juan Manuel (57191824374); García-Charton, José Antonio (7801475324)</t>
  </si>
  <si>
    <t>57547019700; 57205740817; 57191824374; 7801475324</t>
  </si>
  <si>
    <t>Recurrent marine heatwaves threaten the resilience and viability of a key Mediterranean octocoral species</t>
  </si>
  <si>
    <t>10.1002/aqc.3997</t>
  </si>
  <si>
    <t>https://www.scopus.com/inward/record.uri?eid=2-s2.0-85167338279&amp;doi=10.1002%2faqc.3997&amp;partnerID=40&amp;md5=d57abbcbb7c582ccdd1fd7ac5653aaea</t>
  </si>
  <si>
    <t>2-s2.0-85167338279</t>
  </si>
  <si>
    <t>Otero M.D.M.; Marin P.</t>
  </si>
  <si>
    <t>Otero, Maria del Mar (57192189445); Marin, Pilar (58194029100)</t>
  </si>
  <si>
    <t>57192189445; 58194029100</t>
  </si>
  <si>
    <t>46 Conservation of Cold-Water Corals in the Mediterranean: Current Status and Future Prospects for Improvement</t>
  </si>
  <si>
    <t>10.1007/978-3-319-91608-8_46</t>
  </si>
  <si>
    <t>https://www.scopus.com/inward/record.uri?eid=2-s2.0-85199457550&amp;doi=10.1007%2f978-3-319-91608-8_46&amp;partnerID=40&amp;md5=c472c3884a853adea12fa3b58f12caf4</t>
  </si>
  <si>
    <t>2-s2.0-85199457550</t>
  </si>
  <si>
    <t>Ottersen G.; Melbourne-Thomas J.</t>
  </si>
  <si>
    <t>Ottersen, Geir (6603918455); Melbourne-Thomas, Jess (35956354400)</t>
  </si>
  <si>
    <t>6603918455; 35956354400</t>
  </si>
  <si>
    <t>Time to look forward to adapt to ocean warming</t>
  </si>
  <si>
    <t>10.1073/pnas.1912639116</t>
  </si>
  <si>
    <t>https://www.scopus.com/inward/record.uri?eid=2-s2.0-85072043444&amp;doi=10.1073%2fpnas.1912639116&amp;partnerID=40&amp;md5=aafd467b0a2aab6d75d1258b390844b1</t>
  </si>
  <si>
    <t>2-s2.0-85072043444</t>
  </si>
  <si>
    <t>Owens D.C.; Rafolt S.; Arneson E.M.</t>
  </si>
  <si>
    <t>Owens, David C. (57197875908); Rafolt, Susanne (57223290483); Arneson, Erin M. (57219963521)</t>
  </si>
  <si>
    <t>57197875908; 57223290483; 57219963521</t>
  </si>
  <si>
    <t>Ease into Climate Change Instruction through Ocean Acidification</t>
  </si>
  <si>
    <t>American Biology Teacher</t>
  </si>
  <si>
    <t>10.1525/abt.2021.83.4.247</t>
  </si>
  <si>
    <t>https://www.scopus.com/inward/record.uri?eid=2-s2.0-85105482230&amp;doi=10.1525%2fabt.2021.83.4.247&amp;partnerID=40&amp;md5=06563f1792aee23c991c57645d2ceeda</t>
  </si>
  <si>
    <t>2-s2.0-85105482230</t>
  </si>
  <si>
    <t>Özalp H.B.; Caroselli E.; Raimondi F.; Goffredo S.</t>
  </si>
  <si>
    <t>Özalp, H.B. (47561703500); Caroselli, E. (23566387700); Raimondi, F. (57201683396); Goffredo, S. (6602868489)</t>
  </si>
  <si>
    <t>47561703500; 23566387700; 57201683396; 6602868489</t>
  </si>
  <si>
    <t>Skeletal growth, morphology and skeletal parameters of a temperate, solitary and zooxanthellate coral along a depth gradient in the Dardanelles (Turkey)</t>
  </si>
  <si>
    <t>10.1007/s00338-018-1687-9</t>
  </si>
  <si>
    <t>https://www.scopus.com/inward/record.uri?eid=2-s2.0-85045732752&amp;doi=10.1007%2fs00338-018-1687-9&amp;partnerID=40&amp;md5=dd3795a7f13ecef9490083105e7abac2</t>
  </si>
  <si>
    <t>2-s2.0-85045732752</t>
  </si>
  <si>
    <t>Page H.N.; Courtney T.A.; Collins A.; De Carlo E.H.; Andersson A.J.</t>
  </si>
  <si>
    <t>Page, Heather N. (55541819500); Courtney, Travis A. (55596164900); Collins, Andrew (57203796435); De Carlo, Eric H. (7004040319); Andersson, Andreas J. (7202967876)</t>
  </si>
  <si>
    <t>55541819500; 55596164900; 57203796435; 7004040319; 7202967876</t>
  </si>
  <si>
    <t>Net community metabolism and seawater carbonate chemistry scale non-intuitively with coral cover</t>
  </si>
  <si>
    <t>10.3389/fmars.2017.00161</t>
  </si>
  <si>
    <t>https://www.scopus.com/inward/record.uri?eid=2-s2.0-85020098597&amp;doi=10.3389%2ffmars.2017.00161&amp;partnerID=40&amp;md5=7cb79dd39a990274ed84151a203c7c82</t>
  </si>
  <si>
    <t>2-s2.0-85020098597</t>
  </si>
  <si>
    <t>Page H.N.; Courtney T.A.; De Carlo E.H.; Howins N.M.; Koester I.; Andersson A.J.</t>
  </si>
  <si>
    <t>Page, Heather N. (55541819500); Courtney, Travis A. (55596164900); De Carlo, Eric H. (7004040319); Howins, Noah M. (57208663089); Koester, Irina (57188961055); Andersson, Andreas J. (7202967876)</t>
  </si>
  <si>
    <t>55541819500; 55596164900; 7004040319; 57208663089; 57188961055; 7202967876</t>
  </si>
  <si>
    <t>Spatiotemporal variability in seawater carbon chemistry for a coral reef flat in Kāne‘ohe Bay, Hawai‘i</t>
  </si>
  <si>
    <t>10.1002/lno.11084</t>
  </si>
  <si>
    <t>https://www.scopus.com/inward/record.uri?eid=2-s2.0-85065497632&amp;doi=10.1002%2flno.11084&amp;partnerID=40&amp;md5=ef47d53ec09710c8bfcbc010361e6fc2</t>
  </si>
  <si>
    <t>2-s2.0-85065497632</t>
  </si>
  <si>
    <t>Page H.N.; Hewett C.; Tompkins H.; Hall E.R.</t>
  </si>
  <si>
    <t>Page, Heather N. (55541819500); Hewett, Clay (57219551145); Tompkins, Hayden (57520032900); Hall, Emily R. (55075600100)</t>
  </si>
  <si>
    <t>55541819500; 57219551145; 57520032900; 55075600100</t>
  </si>
  <si>
    <t>Ocean acidification and direct interactions affect coral, macroalga, and sponge growth in the florida keys</t>
  </si>
  <si>
    <t>10.3390/jmse9070739</t>
  </si>
  <si>
    <t>https://www.scopus.com/inward/record.uri?eid=2-s2.0-85110517726&amp;doi=10.3390%2fjmse9070739&amp;partnerID=40&amp;md5=518c2aca45427b80096146b632832784</t>
  </si>
  <si>
    <t>2-s2.0-85110517726</t>
  </si>
  <si>
    <t>Palacio-Castro A.M.; Enochs I.C.; Besemer N.; Boyd A.; Jankulak M.; Kolodziej G.; Hirsh H.K.; Webb A.E.; Towle E.K.; Kelble C.; Smith I.; Manzello D.P.</t>
  </si>
  <si>
    <t>Palacio-Castro, A.M. (57193087982); Enochs, I.C. (23469233000); Besemer, N. (57223589780); Boyd, A. (57216509419); Jankulak, M. (24776308700); Kolodziej, G. (56479303900); Hirsh, H.K. (57208004120); Webb, A.E. (57195926802); Towle, E.K. (56622833300); Kelble, C. (6507189188); Smith, I. (57711445600); Manzello, D.P. (6506822604)</t>
  </si>
  <si>
    <t>57193087982; 23469233000; 57223589780; 57216509419; 24776308700; 56479303900; 57208004120; 57195926802; 56622833300; 6507189188; 57711445600; 6506822604</t>
  </si>
  <si>
    <t>Coral Reef Carbonate Chemistry Reveals Interannual, Seasonal, and Spatial Impacts on Ocean Acidification Off Florida</t>
  </si>
  <si>
    <t>Global Biogeochemical Cycles</t>
  </si>
  <si>
    <t>e2023GB007789</t>
  </si>
  <si>
    <t>10.1029/2023GB007789</t>
  </si>
  <si>
    <t>https://www.scopus.com/inward/record.uri?eid=2-s2.0-85181191328&amp;doi=10.1029%2f2023GB007789&amp;partnerID=40&amp;md5=45cae04f9604ff53ca622e66acc11825</t>
  </si>
  <si>
    <t>2-s2.0-85181191328</t>
  </si>
  <si>
    <t>Palacio-Castro A.M.; Smith T.B.; Brandtneris V.; Snyder G.A.; van Hooidonk R.; Maté J.L.; Manzello D.; Glynn P.W.; Fong P.; Baker A.C.</t>
  </si>
  <si>
    <t>Palacio-Castro, Ana M. (57193087982); Smith, Tyler B. (57203521379); Brandtneris, Viktor (52563215300); Snyder, Grace A. (57217115998); van Hooidonk, Ruben (26535282100); Maté, Juan L. (7006598614); Manzello, Derek (6506822604); Glynn, Peter W. (56249920100); Fong, Peggy (56454018200); Baker, Andrew C. (35232398200)</t>
  </si>
  <si>
    <t>57193087982; 57203521379; 52563215300; 57217115998; 26535282100; 7006598614; 6506822604; 56249920100; 56454018200; 35232398200</t>
  </si>
  <si>
    <t>Increased dominance of heat-tolerant symbionts creates resilient coral reefs in near-term ocean warming</t>
  </si>
  <si>
    <t>e2202388120</t>
  </si>
  <si>
    <t>10.1073/pnas.2202388120</t>
  </si>
  <si>
    <t>https://www.scopus.com/inward/record.uri?eid=2-s2.0-85147967742&amp;doi=10.1073%2fpnas.2202388120&amp;partnerID=40&amp;md5=90e44e49244ca4c1b79332e5e4090196</t>
  </si>
  <si>
    <t>2-s2.0-85147967742</t>
  </si>
  <si>
    <t>Pantos O.</t>
  </si>
  <si>
    <t>Pantos, Olga (14014395900)</t>
  </si>
  <si>
    <t>Microplastics: Impacts on corals and other reef organisms</t>
  </si>
  <si>
    <t>10.1042/ETLS20210236</t>
  </si>
  <si>
    <t>https://www.scopus.com/inward/record.uri?eid=2-s2.0-85126490737&amp;doi=10.1042%2fETLS20210236&amp;partnerID=40&amp;md5=e587fe90dc1c4c6dedcd1afcf6e9a712</t>
  </si>
  <si>
    <t>2-s2.0-85126490737</t>
  </si>
  <si>
    <t>Pardis W.; Grabb K.C.; DeGrandpre M.D.; Spaulding R.; Beck J.; Pfeifer J.A.; Long D.M.</t>
  </si>
  <si>
    <t>Pardis, William (57217158875); Grabb, Kalina C. (57189255650); DeGrandpre, Michael D. (6603891036); Spaulding, Reggie (7003812923); Beck, James (58420044600); Pfeifer, Jonathan A. (57948067100); Long, David M. (57948136600)</t>
  </si>
  <si>
    <t>57217158875; 57189255650; 6603891036; 7003812923; 58420044600; 57948067100; 57948136600</t>
  </si>
  <si>
    <t>Measuring Protons with Photons: A Hand-Held, Spectrophotometric pH Analyzer for Ocean Acidification Research, Community Science and Education</t>
  </si>
  <si>
    <t>Sensors (Basel, Switzerland)</t>
  </si>
  <si>
    <t>10.3390/s22207924</t>
  </si>
  <si>
    <t>https://www.scopus.com/inward/record.uri?eid=2-s2.0-85140933651&amp;doi=10.3390%2fs22207924&amp;partnerID=40&amp;md5=5295730ff3cade7d5b5625476d608308</t>
  </si>
  <si>
    <t>2-s2.0-85140933651</t>
  </si>
  <si>
    <t>Pasaribu B.; Purba N.P.; Dewanti L.P.; Pasaribu D.; Khan A.M.A.; Harahap S.A.; Syamsuddin M.L.; Ihsan Y.N.; Siregar S.H.; Faizal I.; Herawati T.; Irfan M.; Simorangkir T.P.H.; Kurniawan T.A.</t>
  </si>
  <si>
    <t>Pasaribu, Buntora (55985714900); Purba, Noir Primadona (56039678700); Dewanti, Lantun Paradhita (57193731219); Pasaribu, Daniel (58983544500); Khan, Alexander Muhammad Akbar (57202079083); Harahap, Syawaludin Alisyahbana (57193865812); Syamsuddin, Mega Laksmini (55909338600); Ihsan, Yudi Nurul (57209476788); Siregar, Sofyan Husein (57376950900); Faizal, Ibnu (57203089141); Herawati, Titin (57189063122); Irfan, Mohammad (57209133220); Simorangkir, Timbul Partogi Haposan (55789110800); Kurniawan, Tonni Agustiono (57226619546)</t>
  </si>
  <si>
    <t>55985714900; 56039678700; 57193731219; 58983544500; 57202079083; 57193865812; 55909338600; 57209476788; 57376950900; 57203089141; 57189063122; 57209133220; 55789110800; 57226619546</t>
  </si>
  <si>
    <t>Lipid Droplets in Endosymbiotic Symbiodiniaceae spp. Associated with Corals</t>
  </si>
  <si>
    <t>Plants</t>
  </si>
  <si>
    <t>10.3390/plants13070949</t>
  </si>
  <si>
    <t>https://www.scopus.com/inward/record.uri?eid=2-s2.0-85190279011&amp;doi=10.3390%2fplants13070949&amp;partnerID=40&amp;md5=a3f283f6d76fb1a39ed018c5c6774412</t>
  </si>
  <si>
    <t>2-s2.0-85190279011</t>
  </si>
  <si>
    <t>Patel N.P.; Shimpi G.G.; Haldar S.</t>
  </si>
  <si>
    <t>Patel, Neha P. (56747011700); Shimpi, Gaurav G. (56210952200); Haldar, Soumya (14035644600)</t>
  </si>
  <si>
    <t>56747011700; 56210952200; 14035644600</t>
  </si>
  <si>
    <t>Evaluation of heterotrophic bacteria associated with healthy and bleached corals of Gulf of Kutch, Gujarat, India for siderophore production and their response to climate change factors</t>
  </si>
  <si>
    <t>10.1016/j.ecolind.2020.106219</t>
  </si>
  <si>
    <t>https://www.scopus.com/inward/record.uri?eid=2-s2.0-85081115591&amp;doi=10.1016%2fj.ecolind.2020.106219&amp;partnerID=40&amp;md5=8f802a3404553e038f41f9759866a17a</t>
  </si>
  <si>
    <t>2-s2.0-85081115591</t>
  </si>
  <si>
    <t>Paula J.R.; Cascalheira L.; Oliveira R.; Otjacques E.; Frazão-Santos C.; Beldade R.; Mills S.C.; Rosa R.</t>
  </si>
  <si>
    <t>Paula, José Ricardo (57345738700); Cascalheira, Ligia (58002653800); Oliveira, Raul (58002895700); Otjacques, Eve (57217587383); Frazão-Santos, Catarina (55043187600); Beldade, Ricardo (15047515200); Mills, Suzanne C. (7202974088); Rosa, Rui (7102610088)</t>
  </si>
  <si>
    <t>57345738700; 58002653800; 58002895700; 57217587383; 55043187600; 15047515200; 7202974088; 7102610088</t>
  </si>
  <si>
    <t>GABAergic role in the disruption of wild cleaner fish behaviour under high CO2</t>
  </si>
  <si>
    <t>Animal Behaviour</t>
  </si>
  <si>
    <t>10.1016/j.anbehav.2022.11.003</t>
  </si>
  <si>
    <t>https://www.scopus.com/inward/record.uri?eid=2-s2.0-85143880000&amp;doi=10.1016%2fj.anbehav.2022.11.003&amp;partnerID=40&amp;md5=b9aae05876e6277f1cc06c65bba6602e</t>
  </si>
  <si>
    <t>2-s2.0-85143880000</t>
  </si>
  <si>
    <t>Paula J.R.; Otjacques E.; Hildebrandt C.; Grutter A.S.; Rosa R.</t>
  </si>
  <si>
    <t>Paula, José Ricardo (57345738700); Otjacques, Eve (57217587383); Hildebrandt, Courtney (58493066300); Grutter, Alexandra S. (7003634149); Rosa, Rui (7102610088)</t>
  </si>
  <si>
    <t>57345738700; 57217587383; 58493066300; 7003634149; 7102610088</t>
  </si>
  <si>
    <t>Ocean Acidification Does Not Affect Fish Ectoparasite Survival</t>
  </si>
  <si>
    <t>10.3390/oceans1010003</t>
  </si>
  <si>
    <t>https://www.scopus.com/inward/record.uri?eid=2-s2.0-85099743266&amp;doi=10.3390%2foceans1010003&amp;partnerID=40&amp;md5=df7a8eaffd285d36064b884a80f8f340</t>
  </si>
  <si>
    <t>2-s2.0-85099743266</t>
  </si>
  <si>
    <t>Paula J.R.; Repolho T.; Grutter A.S.; Rosa R.</t>
  </si>
  <si>
    <t>Paula, José Ricardo (57345738700); Repolho, Tiago (18435367300); Grutter, Alexandra S. (7003634149); Rosa, Rui (7102610088)</t>
  </si>
  <si>
    <t>57345738700; 18435367300; 7003634149; 7102610088</t>
  </si>
  <si>
    <t>Access to Cleaning Services Alters Fish Physiology Under Parasite Infection and Ocean Acidification</t>
  </si>
  <si>
    <t>10.3389/fphys.2022.859556</t>
  </si>
  <si>
    <t>https://www.scopus.com/inward/record.uri?eid=2-s2.0-85133394031&amp;doi=10.3389%2ffphys.2022.859556&amp;partnerID=40&amp;md5=0274ac24501c1cea394d5faaa6b90535</t>
  </si>
  <si>
    <t>2-s2.0-85133394031</t>
  </si>
  <si>
    <t>Paula J.R.; Repolho T.; Pegado M.R.; Thörnqvist P.-O.; Bispo R.; Winberg S.; Munday P.L.; Rosa R.</t>
  </si>
  <si>
    <t>Paula, José Ricardo (57345738700); Repolho, Tiago (18435367300); Pegado, Maria Rita (55889687600); Thörnqvist, Per-Ove (6508121415); Bispo, Regina (54959583400); Winberg, Svante (7004363262); Munday, Philip L. (7005838893); Rosa, Rui (7102610088)</t>
  </si>
  <si>
    <t>57345738700; 18435367300; 55889687600; 6508121415; 54959583400; 7004363262; 7005838893; 7102610088</t>
  </si>
  <si>
    <t>Neurobiological and behavioural responses of cleaning mutualisms to ocean warming and acidification</t>
  </si>
  <si>
    <t>10.1038/s41598-019-49086-0</t>
  </si>
  <si>
    <t>https://www.scopus.com/inward/record.uri?eid=2-s2.0-85071761616&amp;doi=10.1038%2fs41598-019-49086-0&amp;partnerID=40&amp;md5=f993b79d8371f668b6da6ac30a89b706</t>
  </si>
  <si>
    <t>2-s2.0-85071761616</t>
  </si>
  <si>
    <t>Pedersen K.; Cyronak T.; Goodrich M.; Kline D.I.; Linsmayer L.B.; Torres R.; Tresguerres M.; Andersson A.J.</t>
  </si>
  <si>
    <t>Pedersen, Katelin (58866293900); Cyronak, Tyler (55538568800); Goodrich, Morgan (58867181600); Kline, David I. (7201356222); Linsmayer, Lauren B. (56829504900); Torres, Ralph (57221387283); Tresguerres, Martin (6508211588); Andersson, Andreas J. (7202967876)</t>
  </si>
  <si>
    <t>58866293900; 55538568800; 58867181600; 7201356222; 56829504900; 57221387283; 6508211588; 7202967876</t>
  </si>
  <si>
    <t>Short-Term Spatiotemporal Variability in Seawater Carbonate Chemistry at Two Contrasting Reef Locations in Bocas del Toro, Panama</t>
  </si>
  <si>
    <t>10.1007/s10498-024-09421-y</t>
  </si>
  <si>
    <t>https://www.scopus.com/inward/record.uri?eid=2-s2.0-85184211891&amp;doi=10.1007%2fs10498-024-09421-y&amp;partnerID=40&amp;md5=a36d7df7e3e48d3729792da561eedf0b</t>
  </si>
  <si>
    <t>2-s2.0-85184211891</t>
  </si>
  <si>
    <t>Pendleton L.; Hoegh-Guldberg O.; Albright R.; Kaup A.; Marshall P.; Marshall N.; Fletcher S.; Haraldsson G.; Hansson L.</t>
  </si>
  <si>
    <t>Pendleton, Linwood (7004227874); Hoegh-Guldberg, Ove (26643606100); Albright, Rebecca (24334355400); Kaup, Anne (57209663295); Marshall, Paul (24399319300); Marshall, Nadine (7102430794); Fletcher, Steve (7202047953); Haraldsson, Gunnar (25227286800); Hansson, Lina (55195484200)</t>
  </si>
  <si>
    <t>7004227874; 26643606100; 24334355400; 57209663295; 24399319300; 7102430794; 7202047953; 25227286800; 55195484200</t>
  </si>
  <si>
    <t>The Great Barrier Reef: Vulnerabilities and solutions in the face of ocean acidification</t>
  </si>
  <si>
    <t>10.1016/j.rsma.2019.100729</t>
  </si>
  <si>
    <t>https://www.scopus.com/inward/record.uri?eid=2-s2.0-85070092766&amp;doi=10.1016%2fj.rsma.2019.100729&amp;partnerID=40&amp;md5=5938e3ca4543c1405d5d4906a40b00dc</t>
  </si>
  <si>
    <t>2-s2.0-85070092766</t>
  </si>
  <si>
    <t>Perez F.F.; Fontela M.; García-Ibáñez M.I.; Mercier H.; Velo A.; Lherminier P.; Zunino P.; De La Paz M.; Alonso-Pérez F.; Guallart E.F.; Padin X.A.</t>
  </si>
  <si>
    <t>Perez, Fiz F. (56598611300); Fontela, Marcos (57189594809); García-Ibáñez, Maribel I. (56140622000); Mercier, Herlé (7004447380); Velo, Anton (36007807200); Lherminier, Pascale (6602377778); Zunino, Patricia (26647237400); De La Paz, Mercedes (22834170900); Alonso-Pérez, Fernando (18433796500); Guallart, Elisa F. (56180059300); Padin, Xose A. (16301932800)</t>
  </si>
  <si>
    <t>56598611300; 57189594809; 56140622000; 7004447380; 36007807200; 6602377778; 26647237400; 22834170900; 18433796500; 56180059300; 16301932800</t>
  </si>
  <si>
    <t>Meridional overturning circulation conveys fast acidification to the deep Atlantic Ocean</t>
  </si>
  <si>
    <t>10.1038/nature25493</t>
  </si>
  <si>
    <t>https://www.scopus.com/inward/record.uri?eid=2-s2.0-85042530501&amp;doi=10.1038%2fnature25493&amp;partnerID=40&amp;md5=6216edc63ce3eb55b7250e39d542db13</t>
  </si>
  <si>
    <t>2-s2.0-85042530501</t>
  </si>
  <si>
    <t>Pezner A.K.; Courtney T.A.; Barkley H.C.; Chou W.-C.; Chu H.-C.; Clements S.M.; Cyronak T.; DeGrandpre M.D.; Kekuewa S.A.H.; Kline D.I.; Liang Y.-B.; Martz T.R.; Mitarai S.; Page H.N.; Rintoul M.S.; Smith J.E.; Soong K.; Takeshita Y.; Tresguerres M.; Wei Y.; Yates K.K.; Andersson A.J.</t>
  </si>
  <si>
    <t>Pezner, Ariel K. (57202999145); Courtney, Travis A. (55596164900); Barkley, Hannah C. (56001251700); Chou, Wen-Chen (8514942700); Chu, Hui-Chuan (57202504839); Clements, Samantha M. (57191275336); Cyronak, Tyler (55538568800); DeGrandpre, Michael D. (6603891036); Kekuewa, Samuel A. H. (57284304800); Kline, David I. (7201356222); Liang, Yi-Bei (57209982218); Martz, Todd R. (6504028046); Mitarai, Satoshi (57210254560); Page, Heather N. (55541819500); Rintoul, Max S. (57201427143); Smith, Jennifer E. (7410168658); Soong, Keryea (7003333981); Takeshita, Yuichiro (54783486400); Tresguerres, Martin (6508211588); Wei, Yi (57961862800); Yates, Kimberly K. (7005591309); Andersson, Andreas J. (7202967876)</t>
  </si>
  <si>
    <t>57202999145; 55596164900; 56001251700; 8514942700; 57202504839; 57191275336; 55538568800; 6603891036; 57284304800; 7201356222; 57209982218; 6504028046; 57210254560; 55541819500; 57201427143; 7410168658; 7003333981; 54783486400; 6508211588; 57961862800; 7005591309; 7202967876</t>
  </si>
  <si>
    <t>Increasing hypoxia on global coral reefs under ocean warming</t>
  </si>
  <si>
    <t>10.1038/s41558-023-01619-2</t>
  </si>
  <si>
    <t>https://www.scopus.com/inward/record.uri?eid=2-s2.0-85150260406&amp;doi=10.1038%2fs41558-023-01619-2&amp;partnerID=40&amp;md5=980f5cd7d635ec4a29d49c0fde9f7d53</t>
  </si>
  <si>
    <t>2-s2.0-85150260406</t>
  </si>
  <si>
    <t>Pezner A.K.; Courtney T.A.; Page H.N.; Giddings S.N.; Beatty C.M.; DeGrandpre M.D.; Andersson A.J.</t>
  </si>
  <si>
    <t>Pezner, Ariel K. (57202999145); Courtney, Travis A. (55596164900); Page, Heather N. (55541819500); Giddings, Sarah N. (8635216600); Beatty, Cory M. (15749015800); DeGrandpre, Michael D. (6603891036); Andersson, Andreas J. (7202967876)</t>
  </si>
  <si>
    <t>57202999145; 55596164900; 55541819500; 8635216600; 15749015800; 6603891036; 7202967876</t>
  </si>
  <si>
    <t>Lateral, Vertical, and Temporal Variability of Seawater Carbonate Chemistry at Hog Reef, Bermuda</t>
  </si>
  <si>
    <t>10.3389/fmars.2021.562267</t>
  </si>
  <si>
    <t>https://www.scopus.com/inward/record.uri?eid=2-s2.0-85101721036&amp;doi=10.3389%2ffmars.2021.562267&amp;partnerID=40&amp;md5=70f08a245a03bf0e31901f3e540e8c4d</t>
  </si>
  <si>
    <t>2-s2.0-85101721036</t>
  </si>
  <si>
    <t>Pfeiffer M.</t>
  </si>
  <si>
    <t>Pfeiffer, Miriam (9245813700)</t>
  </si>
  <si>
    <t>Coral giants sound the alarm for the Great Barrier Reef</t>
  </si>
  <si>
    <t>10.1038/d41586-024-02329-1</t>
  </si>
  <si>
    <t>https://www.scopus.com/inward/record.uri?eid=2-s2.0-85200664662&amp;doi=10.1038%2fd41586-024-02329-1&amp;partnerID=40&amp;md5=76dd99e383bce52a117d398856891a9b</t>
  </si>
  <si>
    <t>2-s2.0-85200664662</t>
  </si>
  <si>
    <t>Pfeiffer M.; Zinke J.; Dullo W.-C.; Garbe-Schönberg D.; Latif M.; Weber M.E.</t>
  </si>
  <si>
    <t>Pfeiffer, M. (9245813700); Zinke, J. (55966596400); Dullo, W.-C. (35616703300); Garbe-Schönberg, D. (56881752800); Latif, M. (7005132811); Weber, M.E. (55308453200)</t>
  </si>
  <si>
    <t>9245813700; 55966596400; 35616703300; 56881752800; 7005132811; 55308453200</t>
  </si>
  <si>
    <t>Indian Ocean corals reveal crucial role of World War II bias for twentieth century warming estimates</t>
  </si>
  <si>
    <t>10.1038/s41598-017-14352-6</t>
  </si>
  <si>
    <t>https://www.scopus.com/inward/record.uri?eid=2-s2.0-85032618408&amp;doi=10.1038%2fs41598-017-14352-6&amp;partnerID=40&amp;md5=02f15c5a169059d891a869db2f6cfc9d</t>
  </si>
  <si>
    <t>2-s2.0-85032618408</t>
  </si>
  <si>
    <t>Pichler T.; Biscéré T.; Kinch J.; Zampighi M.; Houlbrèque F.; Rodolfo-Metalpa R.</t>
  </si>
  <si>
    <t>Pichler, T. (36544411700); Biscéré, T. (56623015500); Kinch, J. (55569140500); Zampighi, M. (57194344973); Houlbrèque, F. (14050226700); Rodolfo-Metalpa, R. (11940588800)</t>
  </si>
  <si>
    <t>36544411700; 56623015500; 55569140500; 57194344973; 14050226700; 11940588800</t>
  </si>
  <si>
    <t>Suitability of the shallow water hydrothermal system at Ambitle Island (Papua New Guinea) to study the effect of high pCO2 on coral reefs</t>
  </si>
  <si>
    <t>10.1016/j.marpolbul.2018.11.003</t>
  </si>
  <si>
    <t>https://www.scopus.com/inward/record.uri?eid=2-s2.0-85056881988&amp;doi=10.1016%2fj.marpolbul.2018.11.003&amp;partnerID=40&amp;md5=966b8d3d509916df9e85762cb1fcbe18</t>
  </si>
  <si>
    <t>2-s2.0-85056881988</t>
  </si>
  <si>
    <t>Pinheiro B.R.; Pereira N.S.; Agostinho P.G.F.; Montes M.J.F.</t>
  </si>
  <si>
    <t>Pinheiro, Barbara R. (56982735300); Pereira, Natan S. (55833041400); Agostinho, Paula G. F. (57194467100); Montes, Manuel J. F. (57216325230)</t>
  </si>
  <si>
    <t>56982735300; 55833041400; 57194467100; 57216325230</t>
  </si>
  <si>
    <t>Population dynamics of Siderastrea stellata Verrill, 1868 from Rocas Atoll, RN: Implications for predicted climate change impacts at the only south Atlantic atoll</t>
  </si>
  <si>
    <t>Anais da Academia Brasileira de Ciencias</t>
  </si>
  <si>
    <t>10.1590/0001-3765201720160387</t>
  </si>
  <si>
    <t>https://www.scopus.com/inward/record.uri?eid=2-s2.0-85020271158&amp;doi=10.1590%2f0001-3765201720160387&amp;partnerID=40&amp;md5=bb7b713ee617db7ae6ce956110c5d472</t>
  </si>
  <si>
    <t>2-s2.0-85020271158</t>
  </si>
  <si>
    <t>Pisapia C.; Carpenter R.; Samankassou E.; Spezzaferri S.; Westphal H.; Doo S.; Basso D.</t>
  </si>
  <si>
    <t>Pisapia, C. (55265052800); Carpenter, R. (7402582700); Samankassou, E. (6602325711); Spezzaferri, S. (6701595273); Westphal, H. (55802308600); Doo, S. (55234927400); Basso, D. (58502517500)</t>
  </si>
  <si>
    <t>55265052800; 7402582700; 6602325711; 6701595273; 55802308600; 55234927400; 58502517500</t>
  </si>
  <si>
    <t>Unraveling the influence of environmental variability and cryptic benthic assemblages on reef-scale primary production and calcification</t>
  </si>
  <si>
    <t>10.1007/s00338-024-02571-z</t>
  </si>
  <si>
    <t>https://www.scopus.com/inward/record.uri?eid=2-s2.0-85205530148&amp;doi=10.1007%2fs00338-024-02571-z&amp;partnerID=40&amp;md5=1aebfa0043c93b2da2ff1b15871b27fc</t>
  </si>
  <si>
    <t>2-s2.0-85205530148</t>
  </si>
  <si>
    <t>Pisapia C.; El Kateb A.; Hallock P.; Spezzaferri S.</t>
  </si>
  <si>
    <t>Pisapia, C. (55265052800); El Kateb, A. (59157968700); Hallock, P. (7003625442); Spezzaferri, S. (6701595273)</t>
  </si>
  <si>
    <t>55265052800; 59157968700; 7003625442; 6701595273</t>
  </si>
  <si>
    <t>Assessing coral reef health in the North Ari Atoll (Maldives) using the FoRAM Index</t>
  </si>
  <si>
    <t>10.1016/j.marmicro.2017.06.001</t>
  </si>
  <si>
    <t>https://www.scopus.com/inward/record.uri?eid=2-s2.0-85026261341&amp;doi=10.1016%2fj.marmicro.2017.06.001&amp;partnerID=40&amp;md5=206043854673536cd9c495a6cadaf46c</t>
  </si>
  <si>
    <t>2-s2.0-85026261341</t>
  </si>
  <si>
    <t>Pisapia C.; Hochberg E.J.; Carpenter R.</t>
  </si>
  <si>
    <t>Pisapia, Chiara (55265052800); Hochberg, Eric Jeremy (7003447055); Carpenter, Robert (7402582700)</t>
  </si>
  <si>
    <t>55265052800; 7003447055; 7402582700</t>
  </si>
  <si>
    <t>Multi-Decadal Change in Reef-Scale Production and Calcification Associated With Recent Disturbances on a Lizard Island Reef Flat</t>
  </si>
  <si>
    <t>10.3389/fmars.2019.00575</t>
  </si>
  <si>
    <t>https://www.scopus.com/inward/record.uri?eid=2-s2.0-85072829848&amp;doi=10.3389%2ffmars.2019.00575&amp;partnerID=40&amp;md5=feeb81ab015e17a2b0c8efe8e95a1302</t>
  </si>
  <si>
    <t>2-s2.0-85072829848</t>
  </si>
  <si>
    <t>Pitts K.A.; Campbell J.E.; Figueiredo J.; Fogarty N.D.</t>
  </si>
  <si>
    <t>Pitts, Kelly A. (57214144129); Campbell, Justin E. (55069581400); Figueiredo, Joana (13612723400); Fogarty, Nicole D. (13204387600)</t>
  </si>
  <si>
    <t>57214144129; 55069581400; 13612723400; 13204387600</t>
  </si>
  <si>
    <t>Ocean acidification partially mitigates the negative effects of warming on the recruitment of the coral, Orbicella faveolata</t>
  </si>
  <si>
    <t>10.1007/s00338-019-01888-4</t>
  </si>
  <si>
    <t>https://www.scopus.com/inward/record.uri?eid=2-s2.0-85078337004&amp;doi=10.1007%2fs00338-019-01888-4&amp;partnerID=40&amp;md5=ee8f46888a00118c901d168afe606eb5</t>
  </si>
  <si>
    <t>2-s2.0-85078337004</t>
  </si>
  <si>
    <t>Plafcan M.M.; Stallings C.D.</t>
  </si>
  <si>
    <t>Plafcan, Martina M. (57559771900); Stallings, Christopher D. (25624172000)</t>
  </si>
  <si>
    <t>57559771900; 25624172000</t>
  </si>
  <si>
    <t>Microplastics do not affect bleaching of Acropora cervicornis at ambient or elevated temperatures</t>
  </si>
  <si>
    <t>e13578</t>
  </si>
  <si>
    <t>10.7717/peerj.13578</t>
  </si>
  <si>
    <t>https://www.scopus.com/inward/record.uri?eid=2-s2.0-85132532356&amp;doi=10.7717%2fpeerj.13578&amp;partnerID=40&amp;md5=37859fdfd7360cddee9106dfe98504e3</t>
  </si>
  <si>
    <t>2-s2.0-85132532356</t>
  </si>
  <si>
    <t>Abundance only</t>
  </si>
  <si>
    <t>Plaisance L.; Matterson K.; Fabricius K.; Drovetski S.; Meyer C.; Knowlton N.</t>
  </si>
  <si>
    <t>Plaisance, Laetitia (6602369014); Matterson, Kenan (55836533300); Fabricius, Katharina (7005896357); Drovetski, Sergei (6602126289); Meyer, Chris (57209895011); Knowlton, Nancy (7003849481)</t>
  </si>
  <si>
    <t>6602369014; 55836533300; 7005896357; 6602126289; 57209895011; 7003849481</t>
  </si>
  <si>
    <t>Effects of low pH on the coral reef cryptic invertebrate communities near CO2 vents in Papua New Guinea</t>
  </si>
  <si>
    <t>e0258725</t>
  </si>
  <si>
    <t>10.1371/journal.pone.0258725</t>
  </si>
  <si>
    <t>https://www.scopus.com/inward/record.uri?eid=2-s2.0-85122245738&amp;doi=10.1371%2fjournal.pone.0258725&amp;partnerID=40&amp;md5=16a2735e595636ba9275e425abfd3ed6</t>
  </si>
  <si>
    <t>2-s2.0-85122245738</t>
  </si>
  <si>
    <t>Planes S.; Allemand D.; Agostini S.; Banaigs B.; Boissin E.; Boss E.; Bourdin G.; Bowler C.; Douville E.; Flores J.M.; Forcioli D.; Furla P.; Galand P.E.; Ghiglione J.-F.; Gilson E.; Lombard F.; Moulin C.; Pesant S.; Poulain J.; Reynaud S.; Romac S.; Sullivan M.B.; Sunagawa S.; Thomas O.P.; Troublé R.; De Vargas C.; Thurber R.V.; Voolstra C.R.; Wincker P.; Zoccola D.; Armstrong E.; Audrain S.; Aury J.-M.; Banaig B.; Barbe V.; Belser C.; Beraud E.; Bonnival E.; Bourgois E.; Carradec Q.; Cassar N.; Cohen N.R.; Conan P.; Cronin D.R.; Da Silva O.; Djerbi N.; Dolan J.R.; Dominguez Herta G.; Du J.; Filée J.; Friedrich R.; Gorsky G.; Guinther M.; Haëntjens N.; Henry N.; Hertau M.; Hochart C.; Hume B.C.C.; Iwankow G.; John S.G.; Karp-Boss L.; Kelly R.L.; Kitano Y.; Klinges G.; Koren I.; Labadie K.; Lancelot J.; Lang-Yona N.; Lê-Hoang J.; Lemee R.; Lin Y.; Marie D.; McMind R.; Miguel-Gordo M.; Trainic M.; Monmarche D.; Ziegler M.; Noel B.; Ottaviani A.; Paoli L.; Pedrotti M.-L.; Pogoreutz C.; Pujo-Pay M.; Reverdin G.; Röthig T.; Rottinger E.; Rouan A.; Ruscheweyh H.-J.; Salazar G.; Vardi A.; Vega-Thunder R.; Zahed A.; Zamoum T.</t>
  </si>
  <si>
    <t>Planes, Serge (7004574648); Allemand, Denis (7003604806); Agostini, Sylvain (40761035100); Banaigs, Bernard (6603672086); Boissin, Emilie (24398576600); Boss, Emmanuel (7003415001); Bourdin, Guillaume (57189266752); Bowler, Chris (7006304415); Douville, Eric (6603742759); Flores, J.M. (7202519820); Forcioli, Didier (6602762407); Furla, Paola (6602347512); Galand, Pierre E. (7006606172); Ghiglione, Jean-François (6507984703); Gilson, Eric (24430764300); Lombard, Fabien (24338359000); Moulin, Clémentine (57211196164); Pesant, Stephane (57214766954); Poulain, Julie (24449767700); Reynaud, Stéphanie (57202475672); Romac, Sarah (36748357400); Sullivan, Matthew B. (7401999036); Sunagawa, Shinichi (57208463917); Thomas, Olivier P. (35985946600); Troublé, Romain (57173264400); De Vargas, Colomban (57205483496); Thurber, Rebecca Vega (23986487200); Voolstra, Christian R. (25224158700); Wincker, Patrick (56216446300); Zoccola, Didier (6603258913); Armstrong, E. (56710952600); Audrain, S. (41560963900); Aury, J.-M. (6508077463); Banaig, B. (57211553017); Barbe, V. (6603517774); Belser, C. (18933341300); Beraud, E. (35721450600); Bonnival, E. (57211552796); Bourgois, E. (24544694500); Carradec, Q. (38560897900); Cassar, N. (6603417649); Cohen, N.R. (57192276650); Conan, P. (6603747834); Cronin, D.R. (57203872212); Da Silva, O. (57529243100); Djerbi, N. (15764826700); Dolan, J.R. (7202840577); Dominguez Herta, G. (57211553176); Du, J. (57211563146); Filée, J. (8558389700); Friedrich, R. (57211550118); Gorsky, G. (57196154204); Guinther, M. (57211561072); Haëntjens, N. (57191967300); Henry, N. (56658379400); Hertau, M. (57211550821); Hochart, C. (57202548717); Hume, B.C.C. (55560201400); Iwankow, G. (57201031126); John, S.G. (22034907600); Karp-Boss, L. (57195869255); Kelly, R.L. (57208256136); Kitano, Y. (57211561706); Klinges, G. (57211563305); Koren, I. (35887706900); Labadie, K. (9844786800); Lancelot, J. (57211562602); Lang-Yona, N. (26434762500); Lê-Hoang, J. (57211557035); Lemee, R. (6603692905); Lin, Y. (55544135300); Marie, D. (7004222181); McMind, R. (57211556758); Miguel-Gordo, M. (57209233952); Trainic, M. (23092224700); Monmarche, D. (57211554298); Ziegler, M. (56281779600); Noel, B. (22135647500); Ottaviani, A. (23028909800); Paoli, L. (57195239228); Pedrotti, M.-L. (56005007500); Pogoreutz, C. (55037420200); Pujo-Pay, M. (6602877398); Reverdin, G. (56264912000); Röthig, T. (44861781800); Rottinger, E. (7003812599); Rouan, A. (57211550513); Ruscheweyh, H.-J. (51666005700); Salazar, G. (24725500700); Vardi, A. (7005526080); Vega-Thunder, R. (57211556330); Zahed, A. (57211552997); Zamoum, T. (8636795300)</t>
  </si>
  <si>
    <t>7004574648; 7003604806; 40761035100; 6603672086; 24398576600; 7003415001; 57189266752; 7006304415; 6603742759; 7202519820; 6602762407; 6602347512; 7006606172; 6507984703; 24430764300; 24338359000; 57211196164; 57214766954; 24449767700; 57202475672; 36748357400; 7401999036; 57208463917; 35985946600; 57173264400; 57205483496; 23986487200; 25224158700; 56216446300; 6603258913; 56710952600; 41560963900; 6508077463; 57211553017; 6603517774; 18933341300; 35721450600; 57211552796; 24544694500; 38560897900; 6603417649; 57192276650; 6603747834; 57203872212; 57529243100; 15764826700; 7202840577; 57211553176; 57211563146; 8558389700; 57211550118; 57196154204; 57211561072; 57191967300; 56658379400; 57211550821; 57202548717; 55560201400; 57201031126; 22034907600; 57195869255; 57208256136; 57211561706; 57211563305; 35887706900; 9844786800; 57211562602; 26434762500; 57211557035; 6603692905; 55544135300; 7004222181; 57211556758; 57209233952; 23092224700; 57211554298; 56281779600; 22135647500; 23028909800; 57195239228; 56005007500; 55037420200; 6602877398; 56264912000; 44861781800; 7003812599; 57211550513; 51666005700; 24725500700; 7005526080; 57211556330; 57211552997; 8636795300</t>
  </si>
  <si>
    <t>The Tara Pacific expedition—A pan-ecosystemic approach of the “-omics” complexity of coral reef holobionts across the Pacific Ocean</t>
  </si>
  <si>
    <t>e3000483</t>
  </si>
  <si>
    <t>10.1371/journal.pbio.3000483</t>
  </si>
  <si>
    <t>https://www.scopus.com/inward/record.uri?eid=2-s2.0-85072943129&amp;doi=10.1371%2fjournal.pbio.3000483&amp;partnerID=40&amp;md5=32b8b2d78a8dfc992a312f42466cb5e2</t>
  </si>
  <si>
    <t>2-s2.0-85072943129</t>
  </si>
  <si>
    <t>Pogoreutz C.; Rädecker N.; Cárdenas A.; Gärdes A.; Voolstra C.R.; Wild C.</t>
  </si>
  <si>
    <t>Pogoreutz, Claudia (55037420200); Rädecker, Nils (56369119500); Cárdenas, Anny (56596272000); Gärdes, Astrid (35083430600); Voolstra, Christian R. (25224158700); Wild, Christian (35320721300)</t>
  </si>
  <si>
    <t>55037420200; 56369119500; 56596272000; 35083430600; 25224158700; 35320721300</t>
  </si>
  <si>
    <t>Sugar enrichment provides evidence for a role of nitrogen fixation in coral bleaching</t>
  </si>
  <si>
    <t>10.1111/gcb.13695</t>
  </si>
  <si>
    <t>https://www.scopus.com/inward/record.uri?eid=2-s2.0-85018650255&amp;doi=10.1111%2fgcb.13695&amp;partnerID=40&amp;md5=f83f90343b75169d24d4a4bc8f8fcd33</t>
  </si>
  <si>
    <t>2-s2.0-85018650255</t>
  </si>
  <si>
    <t>Poland D.M.; Coffroth M.A.</t>
  </si>
  <si>
    <t>Poland, D.M. (36782930500); Coffroth, M.A. (6604045602)</t>
  </si>
  <si>
    <t>36782930500; 6604045602</t>
  </si>
  <si>
    <t>Trans-generational specificity within a cnidarian–algal symbiosis</t>
  </si>
  <si>
    <t>10.1007/s00338-016-1514-0</t>
  </si>
  <si>
    <t>https://www.scopus.com/inward/record.uri?eid=2-s2.0-84994771989&amp;doi=10.1007%2fs00338-016-1514-0&amp;partnerID=40&amp;md5=138f747f687264c797f7d5955cb7f15e</t>
  </si>
  <si>
    <t>2-s2.0-84994771989</t>
  </si>
  <si>
    <t>Respiration and photosynthesis only</t>
  </si>
  <si>
    <t>Pontes E.; Langdon C.; Al-Horani F.A.</t>
  </si>
  <si>
    <t>Pontes, Emma (57211584761); Langdon, Chris (7005338969); Al-Horani, Fuad A. (55936334100)</t>
  </si>
  <si>
    <t>57211584761; 7005338969; 55936334100</t>
  </si>
  <si>
    <t>Caribbean scleractinian corals exhibit highly variable tolerances to acute hypoxia</t>
  </si>
  <si>
    <t>10.3389/fmars.2023.1120262</t>
  </si>
  <si>
    <t>https://www.scopus.com/inward/record.uri?eid=2-s2.0-85161056796&amp;doi=10.3389%2ffmars.2023.1120262&amp;partnerID=40&amp;md5=4030ebba14301773edc701bce5ba51a3</t>
  </si>
  <si>
    <t>2-s2.0-85161056796</t>
  </si>
  <si>
    <t>Pootakham W.; Mhuantong W.; Yoocha T.; Putchim L.; Jomchai N.; Sonthirod C.; Naktang C.; Kongkachana W.; Tangphatsornruang S.</t>
  </si>
  <si>
    <t>Pootakham, Wirulda (10839492800); Mhuantong, Wuttichai (33368154000); Yoocha, Thippawan (36060827000); Putchim, Lalita (56043868200); Jomchai, Nukoon (36059124300); Sonthirod, Chutima (56030033100); Naktang, Chaiwat (56323417200); Kongkachana, Wasitthee (57201312649); Tangphatsornruang, Sithichoke (9732875000)</t>
  </si>
  <si>
    <t>10839492800; 33368154000; 36060827000; 56043868200; 36059124300; 56030033100; 56323417200; 57201312649; 9732875000</t>
  </si>
  <si>
    <t>Heat-induced shift in coral microbiome reveals several members of the Rhodobacteraceae family as indicator species for thermal stress in Porites lutea</t>
  </si>
  <si>
    <t>MicrobiologyOpen</t>
  </si>
  <si>
    <t>e935</t>
  </si>
  <si>
    <t>10.1002/mbo3.935</t>
  </si>
  <si>
    <t>https://www.scopus.com/inward/record.uri?eid=2-s2.0-85073933977&amp;doi=10.1002%2fmbo3.935&amp;partnerID=40&amp;md5=47c6e502f09288c160f2f47dc9de987c</t>
  </si>
  <si>
    <t>2-s2.0-85073933977</t>
  </si>
  <si>
    <t>Poquita-Du R.C.; Huang D.; Todd P.A.</t>
  </si>
  <si>
    <t>Poquita-Du, Rosa Celia (57194078689); Huang, Danwei (16024502400); Todd, Peter A. (7102895909)</t>
  </si>
  <si>
    <t>57194078689; 16024502400; 7102895909</t>
  </si>
  <si>
    <t>Correction to: Genome-wide analysis to uncover how Pocillopora acuta survives the challenging intertidal environment (Scientific Reports, (2024), 14, 1, (8538), 10.1038/s41598-024-59268-0)</t>
  </si>
  <si>
    <t>10.1038/s41598-024-60738-8</t>
  </si>
  <si>
    <t>https://www.scopus.com/inward/record.uri?eid=2-s2.0-85192139877&amp;doi=10.1038%2fs41598-024-60738-8&amp;partnerID=40&amp;md5=3f9fb45aa33c17a51331626080006f58</t>
  </si>
  <si>
    <t>2-s2.0-85192139877</t>
  </si>
  <si>
    <t>Pörtner H.-O.; Karl D.M.; Boyd P.W.; Cheung W.W.L.; Lluch-Cota S.E.; Nojiri Y.; Schmidt D.N.; Zavialov P.O.; Drinkwater K.F.; Polonsky A.; Menzel L.; Wittmann A.C.</t>
  </si>
  <si>
    <t>Pörtner, Hans-O. (7006494177); Karl, David M. (7005643917); Boyd, Philip W. (7103109066); Cheung, William W.L. (57201781940); Lluch-Cota, Salvador E. (6601930762); Nojiri, Yukihiro (7006368014); Schmidt, Daniela N. (35485552700); Zavialov, Peter O. (6603611237); Drinkwater, Kenneth F. (7004512185); Polonsky, Alexander (6701673521); Menzel, Lena (26644319500); Wittmann, Astrid C. (25523083600)</t>
  </si>
  <si>
    <t>7006494177; 7005643917; 7103109066; 57201781940; 6601930762; 7006368014; 35485552700; 6603611237; 7004512185; 6701673521; 26644319500; 25523083600</t>
  </si>
  <si>
    <t>Ocean systems</t>
  </si>
  <si>
    <t>10.1017/CBO9781107415379.011</t>
  </si>
  <si>
    <t>https://www.scopus.com/inward/record.uri?eid=2-s2.0-85015494823&amp;doi=10.1017%2fCBO9781107415379.011&amp;partnerID=40&amp;md5=a68923172a436e2e4ee0f5a756ad9b09</t>
  </si>
  <si>
    <t>2-s2.0-85015494823</t>
  </si>
  <si>
    <t>Powell B.; Martens M.</t>
  </si>
  <si>
    <t>Powell, B. (25923097500); Martens, M. (25922741100)</t>
  </si>
  <si>
    <t>25923097500; 25922741100</t>
  </si>
  <si>
    <t>A review of acid sulfate soil impacts, actions and policies that impact on water quality in Great Barrier Reef catchments, including a case study on remediation at East Trinity</t>
  </si>
  <si>
    <t>10.1016/j.marpolbul.2004.10.047</t>
  </si>
  <si>
    <t>https://www.scopus.com/inward/record.uri?eid=2-s2.0-14844327742&amp;doi=10.1016%2fj.marpolbul.2004.10.047&amp;partnerID=40&amp;md5=1cbee7e274bc95031d56b34bc292b057</t>
  </si>
  <si>
    <t>2-s2.0-14844327742</t>
  </si>
  <si>
    <t>Prada F.; Caroselli E.; Mengoli S.; Brizi L.; Fantazzini P.; Capaccioni B.; Pasquini L.; Fabricius K.E.; Dubinsky Z.; Falini G.; Goffredo S.</t>
  </si>
  <si>
    <t>Prada, F. (53865371700); Caroselli, E. (23566387700); Mengoli, S. (6507260490); Brizi, L. (26634782200); Fantazzini, P. (56249937200); Capaccioni, B. (6603922016); Pasquini, L. (56388439600); Fabricius, K.E. (7005896357); Dubinsky, Z. (7004673891); Falini, G. (7004229965); Goffredo, S. (6602868489)</t>
  </si>
  <si>
    <t>53865371700; 23566387700; 6507260490; 26634782200; 56249937200; 6603922016; 56388439600; 7005896357; 7004673891; 7004229965; 6602868489</t>
  </si>
  <si>
    <t>Ocean warming and acidification synergistically increase coral mortality</t>
  </si>
  <si>
    <t>10.1038/srep40842</t>
  </si>
  <si>
    <t>https://www.scopus.com/inward/record.uri?eid=2-s2.0-85009982252&amp;doi=10.1038%2fsrep40842&amp;partnerID=40&amp;md5=0be55cc81ed9596b83c043bf2e9da827</t>
  </si>
  <si>
    <t>2-s2.0-85009982252</t>
  </si>
  <si>
    <t>Prada F.; Franzellitti S.; Caroselli E.; Cohen I.; Marini M.; Campanelli A.; Sana L.; Mancuso A.; Marchini C.; Puglisi A.; Candela M.; Mass T.; Tassi F.; LaJeunesse T.C.; Dubinsky Z.; Falini G.; Goffredo S.</t>
  </si>
  <si>
    <t>Prada, Fiorella (53865371700); Franzellitti, Silvia (8963791900); Caroselli, Erik (23566387700); Cohen, Itay (53877209300); Marini, Mauro (57195482443); Campanelli, Alessandra (14122814700); Sana, Lorenzo (58070433300); Mancuso, Arianna (56388390500); Marchini, Chiara (7003276953); Puglisi, Alessia (58070444400); Candela, Marco (35309555400); Mass, Tali (16241984200); Tassi, Franco (6602532097); LaJeunesse, Todd C. (6602169999); Dubinsky, Zvy (7004673891); Falini, Giuseppe (7004229965); Goffredo, Stefano (6602868489)</t>
  </si>
  <si>
    <t>53865371700; 8963791900; 23566387700; 53877209300; 57195482443; 14122814700; 58070433300; 56388390500; 7003276953; 58070444400; 35309555400; 16241984200; 6602532097; 6602169999; 7004673891; 7004229965; 6602868489</t>
  </si>
  <si>
    <t>Acclimatization of a coral-dinoflagellate mutualism at a CO2 vent</t>
  </si>
  <si>
    <t>10.1038/s42003-022-04327-3</t>
  </si>
  <si>
    <t>https://www.scopus.com/inward/record.uri?eid=2-s2.0-85146485491&amp;doi=10.1038%2fs42003-022-04327-3&amp;partnerID=40&amp;md5=e99cbdb0e195909b7da77a2bc0c6265d</t>
  </si>
  <si>
    <t>2-s2.0-85146485491</t>
  </si>
  <si>
    <t>Pratchett M.S.; McCowan D.; Maynard J.A.; Heron S.F.</t>
  </si>
  <si>
    <t>Pratchett, Morgan S. (6602290689); McCowan, Dominique (55805965300); Maynard, Jeffrey A. (24074721800); Heron, Scott F. (7004098794)</t>
  </si>
  <si>
    <t>6602290689; 55805965300; 24074721800; 7004098794</t>
  </si>
  <si>
    <t>Changes in Bleaching Susceptibility among Corals Subject to Ocean Warming and Recurrent Bleaching in Moorea, French Polynesia</t>
  </si>
  <si>
    <t>e70443</t>
  </si>
  <si>
    <t>10.1371/journal.pone.0070443</t>
  </si>
  <si>
    <t>https://www.scopus.com/inward/record.uri?eid=2-s2.0-84880788193&amp;doi=10.1371%2fjournal.pone.0070443&amp;partnerID=40&amp;md5=0ac5008d0926daf7bdf63395cf69e0fb</t>
  </si>
  <si>
    <t>2-s2.0-84880788193</t>
  </si>
  <si>
    <t>Prayitno H.B.; Puspitasari R.; Jandang S.; Triana K.; Taufiqurrahman E.; Lestari; Afdal; Wulandari I.; Harmesa; Meirinawati H.; Lastrini S.; Kaisupy M.T.; Wahyudi A.J.</t>
  </si>
  <si>
    <t>Prayitno, Hanif Budi (55544548000); Puspitasari, Rachma (56737012200); Jandang, Suppakarn (56730999000); Triana, Karlina (57218650379); Taufiqurrahman, Edwards (57201667941); Lestari (57201054666); Afdal (57216573211); Wulandari, Ita (57212227363); Harmesa (55929503600); Meirinawati, Hanny (57201061450); Lastrini, Suci (57222634400); Kaisupy, Muhamad Taufik (57204794652); Wahyudi, Aan Johan (56712715300)</t>
  </si>
  <si>
    <t>55544548000; 56737012200; 56730999000; 57218650379; 57201667941; 57201054666; 57216573211; 57212227363; 55929503600; 57201061450; 57222634400; 57204794652; 56712715300</t>
  </si>
  <si>
    <t>Establishing an ocean acidification monitoring system for the tropical waters of Indonesia facing regional climate variability</t>
  </si>
  <si>
    <t>ASEAN Journal on Science and Technology for Development</t>
  </si>
  <si>
    <t>10.29037/AJSTD.638</t>
  </si>
  <si>
    <t>https://www.scopus.com/inward/record.uri?eid=2-s2.0-85103594764&amp;doi=10.29037%2fAJSTD.638&amp;partnerID=40&amp;md5=733728bc665edd565530b05810bf5b9e</t>
  </si>
  <si>
    <t>2-s2.0-85103594764</t>
  </si>
  <si>
    <t>Prazeres M.</t>
  </si>
  <si>
    <t>Prazeres, Martina (49261231900)</t>
  </si>
  <si>
    <t>Bleaching-associated changes in the microbiome of large benthic foraminifera of the Great Barrier Reef, Australia</t>
  </si>
  <si>
    <t>10.3389/fmicb.2018.02404</t>
  </si>
  <si>
    <t>https://www.scopus.com/inward/record.uri?eid=2-s2.0-85055180662&amp;doi=10.3389%2ffmicb.2018.02404&amp;partnerID=40&amp;md5=b99016037a2c04f1f67459dc98b6bd23</t>
  </si>
  <si>
    <t>2-s2.0-85055180662</t>
  </si>
  <si>
    <t>Prazeres M.; Renema W.</t>
  </si>
  <si>
    <t>Prazeres, Martina (49261231900); Renema, Willem (10145137300)</t>
  </si>
  <si>
    <t>49261231900; 10145137300</t>
  </si>
  <si>
    <t>Evolutionary significance of the microbial assemblages of large benthic Foraminifera</t>
  </si>
  <si>
    <t>10.1111/brv.12482</t>
  </si>
  <si>
    <t>https://www.scopus.com/inward/record.uri?eid=2-s2.0-85056754845&amp;doi=10.1111%2fbrv.12482&amp;partnerID=40&amp;md5=107cb30500b35fbe279e107ae5b13fdd</t>
  </si>
  <si>
    <t>2-s2.0-85056754845</t>
  </si>
  <si>
    <t>Prazeres M.; Roberts T.E.; Pandolfi J.M.</t>
  </si>
  <si>
    <t>Prazeres, Martina (49261231900); Roberts, T. Edward (14012609700); Pandolfi, John M. (7004252321)</t>
  </si>
  <si>
    <t>49261231900; 14012609700; 7004252321</t>
  </si>
  <si>
    <t>Variation in sensitivity of large benthic Foraminifera to the combined effects of ocean warming and local impacts</t>
  </si>
  <si>
    <t>10.1038/srep45227</t>
  </si>
  <si>
    <t>https://www.scopus.com/inward/record.uri?eid=2-s2.0-85016130505&amp;doi=10.1038%2fsrep45227&amp;partnerID=40&amp;md5=82d77919dc7f9a5443ace383c2955e86</t>
  </si>
  <si>
    <t>2-s2.0-85016130505</t>
  </si>
  <si>
    <t>Precht W.</t>
  </si>
  <si>
    <t>Precht, William (56206723800)</t>
  </si>
  <si>
    <t>Failure to respond to a coral disease epizootic in Florida: Causes and consequences</t>
  </si>
  <si>
    <t>Rethinking Ecology</t>
  </si>
  <si>
    <t>10.3897/RETHINKINGECOLOGY.6.56285</t>
  </si>
  <si>
    <t>https://www.scopus.com/inward/record.uri?eid=2-s2.0-85101412206&amp;doi=10.3897%2fRETHINKINGECOLOGY.6.56285&amp;partnerID=40&amp;md5=18de0936f722099e56badb1bdbce49bf</t>
  </si>
  <si>
    <t>2-s2.0-85101412206</t>
  </si>
  <si>
    <t>Preston E.; Altounian V.</t>
  </si>
  <si>
    <t>Preston, Elizabeth (57213892765); Altounian, Valerie (57209910528)</t>
  </si>
  <si>
    <t>57213892765; 57209910528</t>
  </si>
  <si>
    <t>Lostat Sea</t>
  </si>
  <si>
    <t>10.1126/science.364.6446.1124</t>
  </si>
  <si>
    <t>https://www.scopus.com/inward/record.uri?eid=2-s2.0-85068494403&amp;doi=10.1126%2fscience.364.6446.1124&amp;partnerID=40&amp;md5=6a172b9eb76d0133bc9b1456e4f552dd</t>
  </si>
  <si>
    <t>2-s2.0-85068494403</t>
  </si>
  <si>
    <t>Price J.T.; McLachlan R.H.; Jury C.P.; Toonen R.J.; Wilkins M.J.; Grottoli A.G.</t>
  </si>
  <si>
    <t>Price, James T. (57193883255); McLachlan, Rowan H. (57216635288); Jury, Christopher P. (36350884600); Toonen, Robert J. (57194223376); Wilkins, Michael J. (14017109200); Grottoli, Andréa G. (6603275172)</t>
  </si>
  <si>
    <t>57193883255; 57216635288; 36350884600; 57194223376; 14017109200; 6603275172</t>
  </si>
  <si>
    <t>Long-term coral microbial community acclimatization is associated with coral survival in a changing climate</t>
  </si>
  <si>
    <t>e0291503</t>
  </si>
  <si>
    <t>10.1371/journal.pone.0291503</t>
  </si>
  <si>
    <t>https://www.scopus.com/inward/record.uri?eid=2-s2.0-85172076362&amp;doi=10.1371%2fjournal.pone.0291503&amp;partnerID=40&amp;md5=be87ddf2c2ebcadcd01e765fbbf73d19</t>
  </si>
  <si>
    <t>2-s2.0-85172076362</t>
  </si>
  <si>
    <t>Prideaux B.; Pabel A.</t>
  </si>
  <si>
    <t>Prideaux, Bruce (6603347942); Pabel, Anja (54926714300)</t>
  </si>
  <si>
    <t>6603347942; 54926714300</t>
  </si>
  <si>
    <t>Coral reefs: Tourism, conservation and management</t>
  </si>
  <si>
    <t>Coral Reefs: Tourism, Conservation and Management</t>
  </si>
  <si>
    <t>10.4324/9781315537320</t>
  </si>
  <si>
    <t>https://www.scopus.com/inward/record.uri?eid=2-s2.0-85059719700&amp;doi=10.4324%2f9781315537320&amp;partnerID=40&amp;md5=2b648003760768e81dd54928ea8161c5</t>
  </si>
  <si>
    <t>Book</t>
  </si>
  <si>
    <t>2-s2.0-85059719700</t>
  </si>
  <si>
    <t>Priest J.; Ferreira C.M.; Munday P.L.; Roberts A.; Rodolfo-Metalpa R.; Rummer J.L.; Schunter C.; Ravasi T.; Nagelkerken I.</t>
  </si>
  <si>
    <t>Priest, Jamie (57921863000); Ferreira, Camilo M. (24463365500); Munday, Philip L. (7005838893); Roberts, Amelia (59198233700); Rodolfo-Metalpa, Riccardo (11940588800); Rummer, Jodie L. (13411279300); Schunter, Celia (37050183800); Ravasi, Timothy (6603069555); Nagelkerken, Ivan (7003724825)</t>
  </si>
  <si>
    <t>57921863000; 24463365500; 7005838893; 59198233700; 11940588800; 13411279300; 37050183800; 6603069555; 7003724825</t>
  </si>
  <si>
    <t>Out of shape: Ocean acidification simplifies coral reef architecture and reshuffles fish assemblages</t>
  </si>
  <si>
    <t>10.1111/1365-2656.14127</t>
  </si>
  <si>
    <t>https://www.scopus.com/inward/record.uri?eid=2-s2.0-85197293893&amp;doi=10.1111%2f1365-2656.14127&amp;partnerID=40&amp;md5=7f56f903f4f627f731bf9a6b7e25707b</t>
  </si>
  <si>
    <t>2-s2.0-85197293893</t>
  </si>
  <si>
    <t>Prouty N.G.; Cohen A.; Yates K.K.; Storlazzi C.D.; Swarzenski P.W.; White D.</t>
  </si>
  <si>
    <t>Prouty, Nancy G. (24598171500); Cohen, Anne (7404781298); Yates, Kimberly K. (7005591309); Storlazzi, Curt D. (7003476372); Swarzenski, Peter W. (6602074836); White, Darla (24167075400)</t>
  </si>
  <si>
    <t>24598171500; 7404781298; 7005591309; 7003476372; 6602074836; 24167075400</t>
  </si>
  <si>
    <t>Vulnerability of Coral Reefs to Bioerosion From Land-Based Sources of Pollution</t>
  </si>
  <si>
    <t>10.1002/2017JC013264</t>
  </si>
  <si>
    <t>https://www.scopus.com/inward/record.uri?eid=2-s2.0-85036573380&amp;doi=10.1002%2f2017JC013264&amp;partnerID=40&amp;md5=b2e56c671f0b024ee83758022b9eb78c</t>
  </si>
  <si>
    <t>2-s2.0-85036573380</t>
  </si>
  <si>
    <t>Prouty N.G.; Wall M.; Fietzke J.; Cheriton O.M.; Anagnostou E.; Phillips B.L.; Paytan A.</t>
  </si>
  <si>
    <t>Prouty, Nancy G. (24598171500); Wall, Marlene (55507661900); Fietzke, Jan (55928365900); Cheriton, Olivia M. (9245537900); Anagnostou, Eleni (9234991600); Phillips, Brian L. (7401447526); Paytan, Adina (6701657680)</t>
  </si>
  <si>
    <t>24598171500; 55507661900; 55928365900; 9245537900; 9234991600; 7401447526; 6701657680</t>
  </si>
  <si>
    <t>The role of pH up-regulation in response to nutrient-enriched, low-pH groundwater discharge</t>
  </si>
  <si>
    <t>10.1016/j.marchem.2022.104134</t>
  </si>
  <si>
    <t>https://www.scopus.com/inward/record.uri?eid=2-s2.0-85131667260&amp;doi=10.1016%2fj.marchem.2022.104134&amp;partnerID=40&amp;md5=c16d19d6906bfd5a62f087efa02d0c11</t>
  </si>
  <si>
    <t>2-s2.0-85131667260</t>
  </si>
  <si>
    <t>Pryor S.H.; Andrews L.; Kelaher B.P.; Tagliafico A.; Scott A.</t>
  </si>
  <si>
    <t>Pryor, Sophie H. (57219670736); Andrews, Luke (57220158734); Kelaher, Brendan P. (6602488031); Tagliafico, Alejandro (25926687100); Scott, Anna (8942331600)</t>
  </si>
  <si>
    <t>57219670736; 57220158734; 6602488031; 25926687100; 8942331600</t>
  </si>
  <si>
    <t>Ocean temperature, but not acidification, causes sea anemone bleaching under a near-future climate scenario</t>
  </si>
  <si>
    <t>10.1007/s00338-021-02050-9</t>
  </si>
  <si>
    <t>https://www.scopus.com/inward/record.uri?eid=2-s2.0-85101484369&amp;doi=10.1007%2fs00338-021-02050-9&amp;partnerID=40&amp;md5=11bfb6e5ec272a28015ddd4701afa237</t>
  </si>
  <si>
    <t>2-s2.0-85101484369</t>
  </si>
  <si>
    <t>Puerta P.; Johnson C.; Carreiro-Silva M.; Henry L.-A.; Kenchington E.; Morato T.; Kazanidis G.; Rueda J.L.; Urra J.; Ross S.; Wei C.-L.; González-Irusta J.M.; Arnaud-Haond S.; Orejas C.</t>
  </si>
  <si>
    <t>Puerta, Patricia (56406338200); Johnson, Clare (55476419800); Carreiro-Silva, Marina (8586881500); Henry, Lea-Anne (7102224885); Kenchington, Ellen (7003328155); Morato, Telmo (6604092292); Kazanidis, Georgios (36598349700); Rueda, José Luis (7006425295); Urra, Javier (23979010900); Ross, Steve (7401610307); Wei, Chih-Lin (35212165500); González-Irusta, José Manuel (36161166200); Arnaud-Haond, Sophie (6602532118); Orejas, Covadonga (6603265935)</t>
  </si>
  <si>
    <t>56406338200; 55476419800; 8586881500; 7102224885; 7003328155; 6604092292; 36598349700; 7006425295; 23979010900; 7401610307; 35212165500; 36161166200; 6602532118; 6603265935</t>
  </si>
  <si>
    <t>Influence of Water Masses on the Biodiversity and Biogeography of Deep-Sea Benthic Ecosystems in the North Atlantic</t>
  </si>
  <si>
    <t>10.3389/fmars.2020.00239</t>
  </si>
  <si>
    <t>https://www.scopus.com/inward/record.uri?eid=2-s2.0-85084255752&amp;doi=10.3389%2ffmars.2020.00239&amp;partnerID=40&amp;md5=508393be6ebf967e173fcbde4fb80041</t>
  </si>
  <si>
    <t>2-s2.0-85084255752</t>
  </si>
  <si>
    <t>Pupier C.A.; Grover R.; Rottier C.; Ferrier-Pagès C.</t>
  </si>
  <si>
    <t>Pupier, Chloé A. (57204043800); Grover, Renaud (8066484700); Rottier, Cécile (36663827700); Ferrier-Pagès, Christine (6701698714)</t>
  </si>
  <si>
    <t>57204043800; 8066484700; 36663827700; 6701698714</t>
  </si>
  <si>
    <t>Impact of seawater warming and nutrient deprivation on the physiology and energy metabolism of corals</t>
  </si>
  <si>
    <t>10.3389/fmars.2024.1423034</t>
  </si>
  <si>
    <t>https://www.scopus.com/inward/record.uri?eid=2-s2.0-85207011433&amp;doi=10.3389%2ffmars.2024.1423034&amp;partnerID=40&amp;md5=4bebb59b2cfe159588c42bf340868de3</t>
  </si>
  <si>
    <t>2-s2.0-85207011433</t>
  </si>
  <si>
    <t>Putnam H.M.</t>
  </si>
  <si>
    <t>Putnam, Hollie M. (25621868600)</t>
  </si>
  <si>
    <t>Avenues of reef-building coral acclimatization in response to rapid environmental change</t>
  </si>
  <si>
    <t>jeb239319</t>
  </si>
  <si>
    <t>10.1242/jeb.239319</t>
  </si>
  <si>
    <t>https://www.scopus.com/inward/record.uri?eid=2-s2.0-85102097694&amp;doi=10.1242%2fjeb.239319&amp;partnerID=40&amp;md5=c50f2396c7ef19d4f6072091b817c317</t>
  </si>
  <si>
    <t>2-s2.0-85102097694</t>
  </si>
  <si>
    <t>Putnam H.M.; Gates R.D.</t>
  </si>
  <si>
    <t>Putnam, Hollie M. (25621868600); Gates, Ruth D. (7102178009)</t>
  </si>
  <si>
    <t>25621868600; 7102178009</t>
  </si>
  <si>
    <t>Preconditioning in the reef-building coral Pocillopora damicornis and the potential for trans-generational acclimatization in coral larvae under future climate change conditions</t>
  </si>
  <si>
    <t>10.1242/jeb.123018</t>
  </si>
  <si>
    <t>https://www.scopus.com/inward/record.uri?eid=2-s2.0-84946950750&amp;doi=10.1242%2fjeb.123018&amp;partnerID=40&amp;md5=ca72f0972e1b7e87ddd01edf86b837d0</t>
  </si>
  <si>
    <t>2-s2.0-84946950750</t>
  </si>
  <si>
    <t>Putnam H.M.; Ritson-Williams R.; Cruz J.A.; Davidson J.M.; Gates R.D.</t>
  </si>
  <si>
    <t>Putnam, Hollie M. (25621868600); Ritson-Williams, Raphael (55990345300); Cruz, Jolly Ann (57218515111); Davidson, Jennifer M. (57191334420); Gates, Ruth D. (7102178009)</t>
  </si>
  <si>
    <t>25621868600; 55990345300; 57218515111; 57191334420; 7102178009</t>
  </si>
  <si>
    <t>Environmentally-induced parental or developmental conditioning influences coral offspring ecological performance</t>
  </si>
  <si>
    <t>10.1038/s41598-020-70605-x</t>
  </si>
  <si>
    <t>https://www.scopus.com/inward/record.uri?eid=2-s2.0-85089377810&amp;doi=10.1038%2fs41598-020-70605-x&amp;partnerID=40&amp;md5=f732b161f2776cea035b795e405dc67c</t>
  </si>
  <si>
    <t>2-s2.0-85089377810</t>
  </si>
  <si>
    <t>Putra R.D.; Suhana M.P.; Kurniawn D.; Abrar M.; Siringoringo R.M.; Sari N.W.P.; Irawan H.; Prayetno E.; Apriadi T.; Suryanti A.</t>
  </si>
  <si>
    <t>Putra, R.D. (57208471346); Suhana, M.P. (57208470454); Kurniawn, D. (57208466239); Abrar, M. (57156596100); Siringoringo, R.M. (57201196748); Sari, N.W.P. (57190936548); Irawan, H. (57204487347); Prayetno, E. (56288687600); Apriadi, T. (57201986200); Suryanti, A. (57201185256)</t>
  </si>
  <si>
    <t>57208471346; 57208470454; 57208466239; 57156596100; 57201196748; 57190936548; 57204487347; 56288687600; 57201986200; 57201185256</t>
  </si>
  <si>
    <t>Detection of reef scale thermal stress with Aqua and Terra MODIS satellite for coral bleaching phenomena</t>
  </si>
  <si>
    <t>AIP Conference Proceedings</t>
  </si>
  <si>
    <t>10.1063/1.5097493</t>
  </si>
  <si>
    <t>https://www.scopus.com/inward/record.uri?eid=2-s2.0-85064862161&amp;doi=10.1063%2f1.5097493&amp;partnerID=40&amp;md5=2d3cc3d162aef65ceb48713b3d71ec58</t>
  </si>
  <si>
    <t>2-s2.0-85064862161</t>
  </si>
  <si>
    <t>Qiu Y.-W.; Li J.; Zhao M.-X.; Yu K.-F.; Zhang G.</t>
  </si>
  <si>
    <t>Qiu, Yao-Wen (15840467800); Li, Jun (56714545500); Zhao, Mei-Xia (21935533000); Yu, Ke-Fu (7403385315); Zhang, Gan (57218665880)</t>
  </si>
  <si>
    <t>15840467800; 56714545500; 21935533000; 7403385315; 57218665880</t>
  </si>
  <si>
    <t>The emerging and legacy persistent organic contaminants in corals of the South China Sea</t>
  </si>
  <si>
    <t>Chemosphere</t>
  </si>
  <si>
    <t>10.1016/j.chemosphere.2024.142324</t>
  </si>
  <si>
    <t>https://www.scopus.com/inward/record.uri?eid=2-s2.0-85193030359&amp;doi=10.1016%2fj.chemosphere.2024.142324&amp;partnerID=40&amp;md5=79cd457ecbe6ea6775da4819871d0200</t>
  </si>
  <si>
    <t>2-s2.0-85193030359</t>
  </si>
  <si>
    <t>Quattrini A.M.; Rodríguez E.; Faircloth B.C.; Cowman P.F.; Brugler M.R.; Farfan G.A.; Hellberg M.E.; Kitahara M.V.; Morrison C.L.; Paz-García D.A.; Reimer J.D.; McFadden C.S.</t>
  </si>
  <si>
    <t>Quattrini, Andrea M. (8675583700); Rodríguez, Estefanía (7401953382); Faircloth, Brant C. (8437891300); Cowman, Peter F. (26645575800); Brugler, Mercer R. (16021059900); Farfan, Gabriela A. (55366798200); Hellberg, Michael E. (57206427119); Kitahara, Marcelo V. (23466725900); Morrison, Cheryl L. (7201898007); Paz-García, David A. (12800693700); Reimer, James D. (8384589900); McFadden, Catherine S. (7003755471)</t>
  </si>
  <si>
    <t>8675583700; 7401953382; 8437891300; 26645575800; 16021059900; 55366798200; 57206427119; 23466725900; 7201898007; 12800693700; 8384589900; 7003755471</t>
  </si>
  <si>
    <t>Palaeoclimate ocean conditions shaped the evolution of corals and their skeletons through deep time</t>
  </si>
  <si>
    <t>10.1038/s41559-020-01291-1</t>
  </si>
  <si>
    <t>https://www.scopus.com/inward/record.uri?eid=2-s2.0-85089962727&amp;doi=10.1038%2fs41559-020-01291-1&amp;partnerID=40&amp;md5=207a7a5d64e63e5a4b8734ba6c5babab</t>
  </si>
  <si>
    <t>2-s2.0-85089962727</t>
  </si>
  <si>
    <t>Model</t>
  </si>
  <si>
    <t>Quigley K.M.; Baird A.H.</t>
  </si>
  <si>
    <t>Quigley, Kate M. (56140558200); Baird, Andrew H. (7201433012)</t>
  </si>
  <si>
    <t>56140558200; 7201433012</t>
  </si>
  <si>
    <t>Future climate warming threatens coral reef function on World Heritage reefs</t>
  </si>
  <si>
    <t>e17407</t>
  </si>
  <si>
    <t>10.1111/gcb.17407</t>
  </si>
  <si>
    <t>https://www.scopus.com/inward/record.uri?eid=2-s2.0-85198660636&amp;doi=10.1111%2fgcb.17407&amp;partnerID=40&amp;md5=112bed1b35cb891e4522840ceefcaff4</t>
  </si>
  <si>
    <t>2-s2.0-85198660636</t>
  </si>
  <si>
    <t>Quinlan R.; Robson B.; Benthuysen J.</t>
  </si>
  <si>
    <t>Quinlan, R. (57217146944); Robson, B. (8613701200); Benthuysen, J. (57212011015)</t>
  </si>
  <si>
    <t>57217146944; 8613701200; 57212011015</t>
  </si>
  <si>
    <t>Predicting subsurface water temperature from sea surface temperature in the Great Barrier Reef</t>
  </si>
  <si>
    <t>23rd International Congress on Modelling and Simulation - Supporting Evidence-Based Decision Making: The Role of Modelling and Simulation, MODSIM 2019</t>
  </si>
  <si>
    <t>https://www.scopus.com/inward/record.uri?eid=2-s2.0-85086464453&amp;partnerID=40&amp;md5=e55a8dceadbf9189e349554f49de8d93</t>
  </si>
  <si>
    <t>2-s2.0-85086464453</t>
  </si>
  <si>
    <t>Raddatz J.; Liebetrau V.; Rüggeberg A.; Foubert A.; Flögel S.; Nürnberg D.; Hissmann K.; Musiol J.; Goepfert T.J.; Eisenhauer A.; Dullo W.-C.</t>
  </si>
  <si>
    <t>Raddatz, Jacek (36622768300); Liebetrau, Volker (6505969594); Rüggeberg, Andres (8366668700); Foubert, Anneleen (23097157800); Flögel, Sascha (8308165800); Nürnberg, Dirk (55663966700); Hissmann, Karen (6603574330); Musiol, Johannes (57571739200); Goepfert, Tyler Jay (17342195900); Eisenhauer, Anton (7004501730); Dullo, Wolf-Christian (35616703300)</t>
  </si>
  <si>
    <t>36622768300; 6505969594; 8366668700; 23097157800; 8308165800; 55663966700; 6603574330; 57571739200; 17342195900; 7004501730; 35616703300</t>
  </si>
  <si>
    <t>Living on the edge: environmental variability of a shallow late Holocene cold-water coral mound</t>
  </si>
  <si>
    <t>10.1007/s00338-022-02249-4</t>
  </si>
  <si>
    <t>https://www.scopus.com/inward/record.uri?eid=2-s2.0-85127957398&amp;doi=10.1007%2fs00338-022-02249-4&amp;partnerID=40&amp;md5=a1ff3ae61fa71192b0e1f469ed495fd3</t>
  </si>
  <si>
    <t>2-s2.0-85127957398</t>
  </si>
  <si>
    <t>Radice V.Z.; Hoegh-Guldberg O.; Fry B.; Fox M.D.; Dove S.G.</t>
  </si>
  <si>
    <t>Radice, Veronica Z. (57205043438); Hoegh-Guldberg, Ove (26643606100); Fry, Brian (7103057693); Fox, Michael D. (56975868300); Dove, Sophie G. (7005822223)</t>
  </si>
  <si>
    <t>57205043438; 26643606100; 7103057693; 56975868300; 7005822223</t>
  </si>
  <si>
    <t>Upwelling as the major source of nitrogen for shallow and deep reef-building corals across an oceanic atoll system</t>
  </si>
  <si>
    <t>10.1111/1365-2435.13314</t>
  </si>
  <si>
    <t>https://www.scopus.com/inward/record.uri?eid=2-s2.0-85063149837&amp;doi=10.1111%2f1365-2435.13314&amp;partnerID=40&amp;md5=0fbeeb18cc7c42880625ddcddbe53150</t>
  </si>
  <si>
    <t>2-s2.0-85063149837</t>
  </si>
  <si>
    <t>Radice V.Z.; Martinez A.; Paytan A.; Potts D.C.; Barshis D.J.</t>
  </si>
  <si>
    <t>Radice, Veronica Z. (57205043438); Martinez, Ana (57204731406); Paytan, Adina (6701657680); Potts, Donald C. (7102258522); Barshis, Daniel J. (22983985900)</t>
  </si>
  <si>
    <t>57205043438; 57204731406; 6701657680; 7102258522; 22983985900</t>
  </si>
  <si>
    <t>Complex dynamics of coral gene expression responses to low pH across species</t>
  </si>
  <si>
    <t>e17186</t>
  </si>
  <si>
    <t>10.1111/mec.17186</t>
  </si>
  <si>
    <t>https://www.scopus.com/inward/record.uri?eid=2-s2.0-85175471716&amp;doi=10.1111%2fmec.17186&amp;partnerID=40&amp;md5=b149183a8380fdfe0a0296cb29d53447</t>
  </si>
  <si>
    <t>2-s2.0-85175471716</t>
  </si>
  <si>
    <t>Ragnarsson S.Á.; Burgos J.M.; Kutti T.; van den Beld I.; Egilsdóttir H.; Arnaud-Haond S.; Grehan A.</t>
  </si>
  <si>
    <t>Ragnarsson, Stefán Áki (8133108900); Burgos, Julian Mariano (8243242800); Kutti, Tina (15835130100); van den Beld, Inge (56032395100); Egilsdóttir, Hrönn (26648706100); Arnaud-Haond, Sophie (6602532118); Grehan, Anthony (6603385868)</t>
  </si>
  <si>
    <t>8133108900; 8243242800; 15835130100; 56032395100; 26648706100; 6602532118; 6603385868</t>
  </si>
  <si>
    <t>The impact of anthropogenic activity on cold-water corals</t>
  </si>
  <si>
    <t>10.1007/978-3-319-21012-4_27</t>
  </si>
  <si>
    <t>https://www.scopus.com/inward/record.uri?eid=2-s2.0-85044665566&amp;doi=10.1007%2f978-3-319-21012-4_27&amp;partnerID=40&amp;md5=ce851aef38fbe11cb11586b9b03587e6</t>
  </si>
  <si>
    <t>2-s2.0-85044665566</t>
  </si>
  <si>
    <t>Raijman-Nagar L.; Goren L.; Shefer S.; Moskovich R.; Li Z.; Ilan M.</t>
  </si>
  <si>
    <t>Raijman-Nagar, Lilach (57079139200); Goren, Liron (55279646200); Shefer, Sigal (8512655700); Moskovich, Raz (57222510163); Li, Zhiyong (55706972500); Ilan, Micha (7003379117)</t>
  </si>
  <si>
    <t>57079139200; 55279646200; 8512655700; 57222510163; 55706972500; 7003379117</t>
  </si>
  <si>
    <t>A comparison of mesophotic and shallow sponge holobionts resilience to predicted future temperature elevation</t>
  </si>
  <si>
    <t>10.3389/fmars.2023.1161648</t>
  </si>
  <si>
    <t>https://www.scopus.com/inward/record.uri?eid=2-s2.0-85162207232&amp;doi=10.3389%2ffmars.2023.1161648&amp;partnerID=40&amp;md5=5899ae8e0caf23edb6ee0b16f0d9cc13</t>
  </si>
  <si>
    <t>2-s2.0-85162207232</t>
  </si>
  <si>
    <t>Ramsby B.D.; Hoogenboom M.O.; Smith H.A.; Whalan S.; Webster N.S.</t>
  </si>
  <si>
    <t>Ramsby, Blake D. (37073327500); Hoogenboom, Mia O. (8262939100); Smith, Hillary A. (57195527279); Whalan, Steve (18538740300); Webster, Nicole S. (7102089765)</t>
  </si>
  <si>
    <t>37073327500; 8262939100; 57195527279; 18538740300; 7102089765</t>
  </si>
  <si>
    <t>The bioeroding sponge Cliona orientalis will not tolerate future projected ocean warming</t>
  </si>
  <si>
    <t>10.1038/s41598-018-26535-w</t>
  </si>
  <si>
    <t>https://www.scopus.com/inward/record.uri?eid=2-s2.0-85047882635&amp;doi=10.1038%2fs41598-018-26535-w&amp;partnerID=40&amp;md5=ae08c0b672de4718d2dea7ad2a3eeffc</t>
  </si>
  <si>
    <t>2-s2.0-85047882635</t>
  </si>
  <si>
    <t>Randall C.J.; Van Woesik R.</t>
  </si>
  <si>
    <t>Randall, C.J. (35311813400); Van Woesik, R. (57207592228)</t>
  </si>
  <si>
    <t>35311813400; 57207592228</t>
  </si>
  <si>
    <t>Contemporary white-band disease in Caribbean corals driven by climate change</t>
  </si>
  <si>
    <t>10.1038/nclimate2530</t>
  </si>
  <si>
    <t>https://www.scopus.com/inward/record.uri?eid=2-s2.0-84925799557&amp;doi=10.1038%2fnclimate2530&amp;partnerID=40&amp;md5=87561745f5ea3cbc7b21fded2debdd10</t>
  </si>
  <si>
    <t>2-s2.0-84925799557</t>
  </si>
  <si>
    <t>Randazzo-Eisemann Á.; Garza-Pérez J.R.</t>
  </si>
  <si>
    <t>Randazzo-Eisemann, Ángela (57193469218); Garza-Pérez, Joaquín Rodrigo (6507397122)</t>
  </si>
  <si>
    <t>57193469218; 6507397122</t>
  </si>
  <si>
    <t>Alacranes reef: A refuge for structurally complex coral species from increasing stressors</t>
  </si>
  <si>
    <t>10.1016/j.ocecoaman.2023.106817</t>
  </si>
  <si>
    <t>https://www.scopus.com/inward/record.uri?eid=2-s2.0-85171618355&amp;doi=10.1016%2fj.ocecoaman.2023.106817&amp;partnerID=40&amp;md5=556812f1aa37bd41bf9e260524efe039</t>
  </si>
  <si>
    <t>2-s2.0-85171618355</t>
  </si>
  <si>
    <t>Randle J.L.; Cárdenas A.; Gegner H.M.; Ziegler M.; Voolstra C.R.</t>
  </si>
  <si>
    <t>Randle, Janna L. (57216980245); Cárdenas, Anny (56596272000); Gegner, Hagen M. (57199704569); Ziegler, Maren (56281779600); Voolstra, Christian R. (25224158700)</t>
  </si>
  <si>
    <t>57216980245; 56596272000; 57199704569; 56281779600; 25224158700</t>
  </si>
  <si>
    <t>Salinity-Conveyed Thermotolerance in the Coral Model Aiptasia Is Accompanied by Distinct Changes of the Bacterial Microbiome</t>
  </si>
  <si>
    <t>10.3389/fmars.2020.573635</t>
  </si>
  <si>
    <t>https://www.scopus.com/inward/record.uri?eid=2-s2.0-85097417372&amp;doi=10.3389%2ffmars.2020.573635&amp;partnerID=40&amp;md5=6a195f7d10ca50e3812dfc33f66c74a9</t>
  </si>
  <si>
    <t>2-s2.0-85097417372</t>
  </si>
  <si>
    <t>Rangel-Yescas G.; Cervantes C.; Cervantes-Rocha M.A.; Suárez-Delgado E.; Banaszak A.T.; Maldonado E.; Ramsey I.S.; Rosenbaum T.; Islas L.D.</t>
  </si>
  <si>
    <t>Rangel-Yescas, Gisela (34979163900); Cervantes, Cecilia (57223889413); Cervantes-Rocha, Miguel A. (57223884944); Suárez-Delgado, Esteban (57190137882); Banaszak, Anastazia T. (6603741928); Maldonado, Ernesto (57210606183); Ramsey, Ian Scott (7003786290); Rosenbaum, Tamara (7006402467); Islas, Leon D. (6507823068)</t>
  </si>
  <si>
    <t>34979163900; 57223889413; 57223884944; 57190137882; 6603741928; 57210606183; 7003786290; 7006402467; 6507823068</t>
  </si>
  <si>
    <t>Discovery and characterization of Hv 1-type proton channels in reef-building corals</t>
  </si>
  <si>
    <t>eLife</t>
  </si>
  <si>
    <t>e69248</t>
  </si>
  <si>
    <t>10.7554/ELIFE.69248</t>
  </si>
  <si>
    <t>https://www.scopus.com/inward/record.uri?eid=2-s2.0-85112561302&amp;doi=10.7554%2fELIFE.69248&amp;partnerID=40&amp;md5=ccd7dbf056fa4eaa4c51a508d8bda079</t>
  </si>
  <si>
    <t>2-s2.0-85112561302</t>
  </si>
  <si>
    <t>Raphael A.; Dubinsky Z.; Iluz D.; Netanyahu N.S.</t>
  </si>
  <si>
    <t>Raphael, Alina (57214329981); Dubinsky, Zvy (7004673891); Iluz, David (7801381116); Netanyahu, Nathan S. (7003749248)</t>
  </si>
  <si>
    <t>57214329981; 7004673891; 7801381116; 7003749248</t>
  </si>
  <si>
    <t>Neural network recognition of marine benthos and corals</t>
  </si>
  <si>
    <t>10.3390/d12010029</t>
  </si>
  <si>
    <t>https://www.scopus.com/inward/record.uri?eid=2-s2.0-85078680012&amp;doi=10.3390%2fd12010029&amp;partnerID=40&amp;md5=9bb5e2ac20a23e87a2fcc05bedca1565</t>
  </si>
  <si>
    <t>2-s2.0-85078680012</t>
  </si>
  <si>
    <t>Raphael A.; Dubinsky Z.; Netanyahu N.S.; Iluz D.</t>
  </si>
  <si>
    <t>Raphael, Alina (57214329981); Dubinsky, Zvy (7004673891); Netanyahu, Nathan S. (7003749248); Iluz, David (7801381116)</t>
  </si>
  <si>
    <t>57214329981; 7004673891; 7003749248; 7801381116</t>
  </si>
  <si>
    <t>Deep neural network analysis for environmental study of coral reefs in the gulf of eilat (Aqaba)</t>
  </si>
  <si>
    <t>10.3390/bdcc5020019</t>
  </si>
  <si>
    <t>https://www.scopus.com/inward/record.uri?eid=2-s2.0-85108180288&amp;doi=10.3390%2fbdcc5020019&amp;partnerID=40&amp;md5=a1012bca5cc1d071f524ce33c8b59ae4</t>
  </si>
  <si>
    <t>2-s2.0-85108180288</t>
  </si>
  <si>
    <t>Rastelli E.; Petani B.; Corinaldesi C.; Dell’Anno A.; Lo Martire M.; Cerrano C.; Danovaro R.</t>
  </si>
  <si>
    <t>Rastelli, Eugenio (55871721100); Petani, Bruna (56989879400); Corinaldesi, Cinzia (6506792951); Dell’Anno, Antonio (57226318993); Lo Martire, Marco (15757536900); Cerrano, Carlo (7003839010); Danovaro, Roberto (7004303561)</t>
  </si>
  <si>
    <t>55871721100; 56989879400; 6506792951; 57226318993; 15757536900; 7003839010; 7004303561</t>
  </si>
  <si>
    <t>A high biodiversity mitigates the impact of ocean acidification on hard-bottom ecosystems</t>
  </si>
  <si>
    <t>10.1038/s41598-020-59886-4</t>
  </si>
  <si>
    <t>https://www.scopus.com/inward/record.uri?eid=2-s2.0-85079776356&amp;doi=10.1038%2fs41598-020-59886-4&amp;partnerID=40&amp;md5=4bff1e3adf2911784be8de3d7dfc79b3</t>
  </si>
  <si>
    <t>2-s2.0-85079776356</t>
  </si>
  <si>
    <t>Ratanpara A.P.; Shaw A.; Deshpande S.; Kim M.</t>
  </si>
  <si>
    <t>Ratanpara, Abhishek P. (57221530785); Shaw, Alexander (57225840935); Deshpande, Sanat (57221519985); Kim, Myeongsub (57211515360)</t>
  </si>
  <si>
    <t>57221530785; 57225840935; 57221519985; 57211515360</t>
  </si>
  <si>
    <t>Utilization of ocean water for CO2capture via amine scrubbing</t>
  </si>
  <si>
    <t>Proceedings of the International Conference on Offshore Mechanics and Arctic Engineering - OMAE</t>
  </si>
  <si>
    <t>V005T05A024</t>
  </si>
  <si>
    <t>https://www.scopus.com/inward/record.uri?eid=2-s2.0-85099335983&amp;partnerID=40&amp;md5=8138a2515a7440384e63a05cb1652a28</t>
  </si>
  <si>
    <t>2-s2.0-85099335983</t>
  </si>
  <si>
    <t>Rathbone M.; Brown K.T.; Dove S.</t>
  </si>
  <si>
    <t>Rathbone, Michaela (57354544600); Brown, Kristen T. (57190889700); Dove, Sophie (7005822223)</t>
  </si>
  <si>
    <t>57354544600; 57190889700; 7005822223</t>
  </si>
  <si>
    <t>Tolerance to a highly variable environment does not infer resilience to future ocean warming and acidification in a branching coral</t>
  </si>
  <si>
    <t>10.1002/lno.11991</t>
  </si>
  <si>
    <t>https://www.scopus.com/inward/record.uri?eid=2-s2.0-85119959003&amp;doi=10.1002%2flno.11991&amp;partnerID=40&amp;md5=8456b7ec3998dad0ec5f6b2a88ee326e</t>
  </si>
  <si>
    <t>2-s2.0-85119959003</t>
  </si>
  <si>
    <t>Raybaud V.; Tambutté S.; Ferrier-Pagès C.; Reynaud S.; Venn A.A.; Tambutté É.; Nival P.; Allemand D.</t>
  </si>
  <si>
    <t>Raybaud, Virginie (24341701800); Tambutté, Sylvie (6507063305); Ferrier-Pagès, Christine (6701698714); Reynaud, Stéphanie (58940555200); Venn, Alexander A. (24172849800); Tambutté, Éric (6602773089); Nival, Paul (6701677070); Allemand, Denis (7003604806)</t>
  </si>
  <si>
    <t>24341701800; 6507063305; 6701698714; 58940555200; 24172849800; 6602773089; 6701677070; 7003604806</t>
  </si>
  <si>
    <t>Computing the carbonate chemistry of the coral calcifying medium and its response to ocean acidification</t>
  </si>
  <si>
    <t>Journal of Theoretical Biology</t>
  </si>
  <si>
    <t>10.1016/j.jtbi.2017.04.028</t>
  </si>
  <si>
    <t>https://www.scopus.com/inward/record.uri?eid=2-s2.0-85018424883&amp;doi=10.1016%2fj.jtbi.2017.04.028&amp;partnerID=40&amp;md5=554c71c80d081ce61668613855d71b2e</t>
  </si>
  <si>
    <t>2-s2.0-85018424883</t>
  </si>
  <si>
    <t>Razak T.B.; Roff G.; Lough J.M.; Mumby P.J.</t>
  </si>
  <si>
    <t>Razak, Tries B. (56523096300); Roff, George (13409006000); Lough, Janice M. (35554202800); Mumby, Peter J. (7003596162)</t>
  </si>
  <si>
    <t>56523096300; 13409006000; 35554202800; 7003596162</t>
  </si>
  <si>
    <t>Growth responses of branching versus massive corals to ocean warming on the Great Barrier Reef, Australia</t>
  </si>
  <si>
    <t>10.1016/j.scitotenv.2019.135908</t>
  </si>
  <si>
    <t>https://www.scopus.com/inward/record.uri?eid=2-s2.0-85076252428&amp;doi=10.1016%2fj.scitotenv.2019.135908&amp;partnerID=40&amp;md5=e62c4d9ab727918d1e1028d7a55e8962</t>
  </si>
  <si>
    <t>2-s2.0-85076252428</t>
  </si>
  <si>
    <t>Razak T.B.; Roff G.; Lough J.M.; Prayudi D.; Cantin N.E.; Mumby P.J.</t>
  </si>
  <si>
    <t>Razak, Tries B. (56523096300); Roff, George (13409006000); Lough, Janice M. (35554202800); Prayudi, Dudi (12798966300); Cantin, Neal E. (22984449500); Mumby, Peter J. (7003596162)</t>
  </si>
  <si>
    <t>56523096300; 13409006000; 35554202800; 12798966300; 22984449500; 7003596162</t>
  </si>
  <si>
    <t>Long-term growth trends of massive Porites corals across a latitudinal gradient in the Indo-Pacific</t>
  </si>
  <si>
    <t>10.3354/meps13065</t>
  </si>
  <si>
    <t>https://www.scopus.com/inward/record.uri?eid=2-s2.0-85072230077&amp;doi=10.3354%2fmeps13065&amp;partnerID=40&amp;md5=054086bb3b2ddbf33bc9fb19ef634110</t>
  </si>
  <si>
    <t>2-s2.0-85072230077</t>
  </si>
  <si>
    <t>Reddin C.J.; Kocsis Á.T.; Aberhan M.; Kiessling W.</t>
  </si>
  <si>
    <t>Reddin, Carl J. (56781401200); Kocsis, Ádám T. (57204495511); Aberhan, Martin (55964331900); Kiessling, Wolfgang (7005422059)</t>
  </si>
  <si>
    <t>56781401200; 57204495511; 55964331900; 7005422059</t>
  </si>
  <si>
    <t>Victims of ancient hyperthermal events herald the fates of marine clades and traits under global warming</t>
  </si>
  <si>
    <t>10.1111/gcb.15434</t>
  </si>
  <si>
    <t>https://www.scopus.com/inward/record.uri?eid=2-s2.0-85096694525&amp;doi=10.1111%2fgcb.15434&amp;partnerID=40&amp;md5=a4953403deb69718e7b47ef36d88a430</t>
  </si>
  <si>
    <t>2-s2.0-85096694525</t>
  </si>
  <si>
    <t>Reimer J.D.; Agostini S.; Golbuu Y.; Harvey B.P.; Izumiyama M.; Jamodiong E.A.; Kawai E.; Kayanne H.; Kurihara H.; Ravasi T.; Wada S.; Rodolfo-Metalpa R.</t>
  </si>
  <si>
    <t>Reimer, James Davis (8384589900); Agostini, Sylvain (40761035100); Golbuu, Yimnang (16068398300); Harvey, Ben P. (55898301900); Izumiyama, Michael (57194662688); Jamodiong, Emmeline A. (55919022100); Kawai, Erina (57473570500); Kayanne, Hajime (6701575188); Kurihara, Haruko (7202402036); Ravasi, Timothy (6603069555); Wada, Shigeki (36121819500); Rodolfo-Metalpa, Riccardo (11940588800)</t>
  </si>
  <si>
    <t>8384589900; 40761035100; 16068398300; 55898301900; 57194662688; 55919022100; 57473570500; 6701575188; 7202402036; 6603069555; 36121819500; 11940588800</t>
  </si>
  <si>
    <t>High abundances of zooxanthellate zoantharians (Palythoa and Zoanthus) at multiple natural analogues: potential model anthozoans?</t>
  </si>
  <si>
    <t>10.1007/s00338-023-02381-9</t>
  </si>
  <si>
    <t>https://www.scopus.com/inward/record.uri?eid=2-s2.0-85152570820&amp;doi=10.1007%2fs00338-023-02381-9&amp;partnerID=40&amp;md5=4741fb933b45ced0d7f308a62daa0fef</t>
  </si>
  <si>
    <t>2-s2.0-85152570820</t>
  </si>
  <si>
    <t>Reimer J.D.; Kurihara H.; Ravasi T.; Ide Y.; Izumiyama M.; Kayanne H.</t>
  </si>
  <si>
    <t>Reimer, James Davis (8384589900); Kurihara, Haruko (7202402036); Ravasi, Timothy (6603069555); Ide, Yoichi (7102220152); Izumiyama, Michael (57194662688); Kayanne, Hajime (6701575188)</t>
  </si>
  <si>
    <t>8384589900; 7202402036; 6603069555; 7102220152; 57194662688; 6701575188</t>
  </si>
  <si>
    <t>Unexpected high abundance of aragonite-forming Nanipora (Octocorallia: Helioporacea) at an acidified volcanic reef in southern Japan</t>
  </si>
  <si>
    <t>10.1007/s12526-021-01165-0</t>
  </si>
  <si>
    <t>https://www.scopus.com/inward/record.uri?eid=2-s2.0-85100270454&amp;doi=10.1007%2fs12526-021-01165-0&amp;partnerID=40&amp;md5=270ced97191cf0e5c51ed5a8ca3a2296</t>
  </si>
  <si>
    <t>2-s2.0-85100270454</t>
  </si>
  <si>
    <t>Reith F.; Koeve W.; Keller D.P.; Getzlaff J.; Oschlies A.</t>
  </si>
  <si>
    <t>Reith, Fabian (57191865453); Koeve, Wolfgang (55964110800); Keller, David P. (36767947300); Getzlaff, Julia (8626510100); Oschlies, Andreas (56881764000)</t>
  </si>
  <si>
    <t>57191865453; 55964110800; 36767947300; 8626510100; 56881764000</t>
  </si>
  <si>
    <t>Meeting climate targets by direct CO2 injections: What price would the ocean have to pay?</t>
  </si>
  <si>
    <t>10.5194/esd-10-711-2019</t>
  </si>
  <si>
    <t>https://www.scopus.com/inward/record.uri?eid=2-s2.0-85074707717&amp;doi=10.5194%2fesd-10-711-2019&amp;partnerID=40&amp;md5=73e0bf09b6e267a1e23ca7c12be58923</t>
  </si>
  <si>
    <t>2-s2.0-85074707717</t>
  </si>
  <si>
    <t>Restrepo J.D.; Park E.; Aquino S.; Latrubesse E.M.</t>
  </si>
  <si>
    <t>Restrepo, Juan D. (7005927308); Park, Edward (56088790300); Aquino, Samia (56213545500); Latrubesse, Edgardo M. (55883025500)</t>
  </si>
  <si>
    <t>7005927308; 56088790300; 56213545500; 55883025500</t>
  </si>
  <si>
    <t>Coral reefs chronically exposed to river sediment plumes in the southwestern Caribbean: Rosario Islands, Colombia</t>
  </si>
  <si>
    <t>10.1016/j.scitotenv.2016.02.140</t>
  </si>
  <si>
    <t>https://www.scopus.com/inward/record.uri?eid=2-s2.0-84959421301&amp;doi=10.1016%2fj.scitotenv.2016.02.140&amp;partnerID=40&amp;md5=6f4496182e65d43d3b361ecac46d791a</t>
  </si>
  <si>
    <t>2-s2.0-84959421301</t>
  </si>
  <si>
    <t>Reuter M.; Spreter P.M.; Brachert T.C.; Mertz-Kraus R.; Wrozyna C.</t>
  </si>
  <si>
    <t>Reuter, Markus (25652086700); Spreter, Philipp M. (57216126425); Brachert, Thomas C. (6701453047); Mertz-Kraus, Regina (23095185000); Wrozyna, Claudia (26030160900)</t>
  </si>
  <si>
    <t>25652086700; 57216126425; 6701453047; 23095185000; 26030160900</t>
  </si>
  <si>
    <t>Giant clam (Tridacna) distribution in the Gulf of Oman in relation to past and future climate</t>
  </si>
  <si>
    <t>10.1038/s41598-022-20843-y</t>
  </si>
  <si>
    <t>https://www.scopus.com/inward/record.uri?eid=2-s2.0-85139102674&amp;doi=10.1038%2fs41598-022-20843-y&amp;partnerID=40&amp;md5=67c1ab1ddbf4f550c10d5ca6ce5f8d6a</t>
  </si>
  <si>
    <t>2-s2.0-85139102674</t>
  </si>
  <si>
    <t>Reyes M.; San Diego–Mcglone M.L.; Pavia R.; Opiňa J.; Isah R.; Magyaya R.; Morris J.; Tamayo N.; Licuanan W.</t>
  </si>
  <si>
    <t>Reyes, Michelle (56506462300); San Diego–Mcglone, Maria Lourdes (57578380800); Pavia, Richard (57205661547); Opiňa, John (57577273000); Isah, Raffi (57577273100); Magyaya, Ryan (57202219403); Morris, John (57216579158); Tamayo, Natasha (57199653617); Licuanan, Wilfredo (55897502400)</t>
  </si>
  <si>
    <t>56506462300; 57578380800; 57205661547; 57577273000; 57577273100; 57202219403; 57216579158; 57199653617; 55897502400</t>
  </si>
  <si>
    <t>Low pH and Low Coral Cover at a Shallow Hydrothermal Vent Site in Batangas, Philippines</t>
  </si>
  <si>
    <t>https://www.scopus.com/inward/record.uri?eid=2-s2.0-85128300322&amp;partnerID=40&amp;md5=b592a8c8f067131e54251a114e36268a</t>
  </si>
  <si>
    <t>2-s2.0-85128300322</t>
  </si>
  <si>
    <t>Reyes-Bermúdez A.; Rodríguez-Cabal H.A.</t>
  </si>
  <si>
    <t>Reyes-Bermúdez, Alejandro (26665690900); Rodríguez-Cabal, Héctor A. (57899186100)</t>
  </si>
  <si>
    <t>26665690900; 57899186100</t>
  </si>
  <si>
    <t>Gene expression microarray analysis during metamorphosis and early calcification in the scleractinian coral Acropora millepora</t>
  </si>
  <si>
    <t>Invertebrate Reproduction and Development</t>
  </si>
  <si>
    <t>10.1080/07924259.2024.2401383</t>
  </si>
  <si>
    <t>https://www.scopus.com/inward/record.uri?eid=2-s2.0-85206874971&amp;doi=10.1080%2f07924259.2024.2401383&amp;partnerID=40&amp;md5=4e15665af8e5ec46a52a822cac7c687f</t>
  </si>
  <si>
    <t>2-s2.0-85206874971</t>
  </si>
  <si>
    <t>Ribas-Deulofeu L.; Denis V.; Château P.-A.; Chen C.A.</t>
  </si>
  <si>
    <t>Ribas-Deulofeu, Lauriane (55948479200); Denis, Vianney (57714903100); Château, Pierre-Alexandre (55262415300); Chen, Chaolun Allen (35232695600)</t>
  </si>
  <si>
    <t>55948479200; 57714903100; 55262415300; 35232695600</t>
  </si>
  <si>
    <t>Impacts of heat stress and storm events on the benthic communities of Kenting National Park (Taiwan)</t>
  </si>
  <si>
    <t>e11744</t>
  </si>
  <si>
    <t>10.7717/peerj.11744</t>
  </si>
  <si>
    <t>https://www.scopus.com/inward/record.uri?eid=2-s2.0-85111081796&amp;doi=10.7717%2fpeerj.11744&amp;partnerID=40&amp;md5=4f85fc53a7cb33c352dc88535872d408</t>
  </si>
  <si>
    <t>2-s2.0-85111081796</t>
  </si>
  <si>
    <t>Rice M.M.; Maher R.L.; Thurber R.V.; Burkepile D.E.</t>
  </si>
  <si>
    <t>Rice, Mallory M. (57205361378); Maher, Rebecca L. (57202581775); Thurber, Rebecca Vega (23986487200); Burkepile, Deron E. (8771715800)</t>
  </si>
  <si>
    <t>57205361378; 57202581775; 23986487200; 8771715800</t>
  </si>
  <si>
    <t>Different nitrogen sources speed recovery from corallivory and uniquely alter the microbiome of a reef-building coral</t>
  </si>
  <si>
    <t>e8056</t>
  </si>
  <si>
    <t>10.7717/peerj.8056</t>
  </si>
  <si>
    <t>https://www.scopus.com/inward/record.uri?eid=2-s2.0-85075616340&amp;doi=10.7717%2fpeerj.8056&amp;partnerID=40&amp;md5=640dad3240876e638367d593e1351a3f</t>
  </si>
  <si>
    <t>2-s2.0-85075616340</t>
  </si>
  <si>
    <t>Rich W.A.; Carvalho S.; Berumen M.L.</t>
  </si>
  <si>
    <t>Rich, Walter A. (57021262100); Carvalho, Susana (8640178700); Berumen, Michael L. (8632427600)</t>
  </si>
  <si>
    <t>57021262100; 8640178700; 8632427600</t>
  </si>
  <si>
    <t>Coral bleaching due to cold stress on a central Red Sea reef flat</t>
  </si>
  <si>
    <t>e9450</t>
  </si>
  <si>
    <t>10.1002/ece3.9450</t>
  </si>
  <si>
    <t>https://www.scopus.com/inward/record.uri?eid=2-s2.0-85141160332&amp;doi=10.1002%2fece3.9450&amp;partnerID=40&amp;md5=0aae41d4cbbe65df333e81dc74dd9e02</t>
  </si>
  <si>
    <t>2-s2.0-85141160332</t>
  </si>
  <si>
    <t>Richards Z.T.; Haines L.; Ross C.; Preston S.; Matthews T.; Terriaca A.; Black E.; Lewis Y.; Mannolini J.; Dean P.; Middleton V.; Saunders B.</t>
  </si>
  <si>
    <t>Richards, Zoe T. (23988153400); Haines, Lewis (58917010300); Ross, Claire (59090895200); Preston, Sophie (57219595863); Matthews, Troy (58917220000); Terriaca, Anthony (58916796800); Black, Ethan (58917860400); Lewis, Yvette (58918285900); Mannolini, Josh (58917010400); Dean, Patrick (58917220100); Middleton, Vincent (58917432600); Saunders, Ben (55750339100)</t>
  </si>
  <si>
    <t>23988153400; 58917010300; 59090895200; 57219595863; 58917220000; 58916796800; 58917860400; 58918285900; 58917010400; 58917220100; 58917432600; 55750339100</t>
  </si>
  <si>
    <t>Deoxygenation following coral spawning and low-level thermal stress trigger mass coral mortality at Coral Bay, Ningaloo Reef</t>
  </si>
  <si>
    <t>10.1007/s00338-024-02476-x</t>
  </si>
  <si>
    <t>https://www.scopus.com/inward/record.uri?eid=2-s2.0-85186569497&amp;doi=10.1007%2fs00338-024-02476-x&amp;partnerID=40&amp;md5=8d04c21ca0312edbd7a763bd38cf9f93</t>
  </si>
  <si>
    <t>2-s2.0-85186569497</t>
  </si>
  <si>
    <t>Richmond R.H.; Golbuu Y.; Shelton A.J.</t>
  </si>
  <si>
    <t>Richmond, Robert H. (7102805415); Golbuu, Yimnang (16068398300); Shelton, Austin J. (57195762728)</t>
  </si>
  <si>
    <t>7102805415; 16068398300; 57195762728</t>
  </si>
  <si>
    <t>Successful Management of Coral Reef-Watershed Networks</t>
  </si>
  <si>
    <t>Coasts and Estuaries: The Future</t>
  </si>
  <si>
    <t>10.1016/B978-0-12-814003-1.00026-5</t>
  </si>
  <si>
    <t>https://www.scopus.com/inward/record.uri?eid=2-s2.0-85072890504&amp;doi=10.1016%2fB978-0-12-814003-1.00026-5&amp;partnerID=40&amp;md5=8a78ed51ec5f86e473b3376963ca56ae</t>
  </si>
  <si>
    <t>2-s2.0-85072890504</t>
  </si>
  <si>
    <t>Rintoul M.S.; Courtney T.A.; Dohner J.L.; Giddings S.N.; Kekuewa S.A.H.; Mitarai S.; Monismith S.G.; Pezner A.K.; Andersson A.J.</t>
  </si>
  <si>
    <t>Rintoul, M.S. (57201427143); Courtney, T.A. (55596164900); Dohner, J.L. (57896096500); Giddings, S.N. (8635216600); Kekuewa, S.A.H. (57284304800); Mitarai, S. (57210254560); Monismith, S.G. (7004116809); Pezner, A.K. (57202999145); Andersson, A.J. (7202967876)</t>
  </si>
  <si>
    <t>57201427143; 55596164900; 57896096500; 8635216600; 57284304800; 57210254560; 7004116809; 57202999145; 7202967876</t>
  </si>
  <si>
    <t>The Effects of Light Intensity and Flow Speed on Biogeochemical Variability Within a Fringing Coral Reef in Onna-Son, Okinawa, Japan</t>
  </si>
  <si>
    <t>e2021JC018369</t>
  </si>
  <si>
    <t>10.1029/2021JC018369</t>
  </si>
  <si>
    <t>https://www.scopus.com/inward/record.uri?eid=2-s2.0-85145213384&amp;doi=10.1029%2f2021JC018369&amp;partnerID=40&amp;md5=45671756a93b50fa4f02aa853d6b5e21</t>
  </si>
  <si>
    <t>2-s2.0-85145213384</t>
  </si>
  <si>
    <t>Rippe J.P.; Baumann J.H.; De Leener D.N.; Aichelman H.E.; Friedlander E.B.; Davies S.W.; Castillo K.D.</t>
  </si>
  <si>
    <t>Rippe, John P. (57188873222); Baumann, Justin H. (55879634200); De Leener, Daphne N. (57203911054); Aichelman, Hannah E. (57190955442); Friedlander, Eric B. (57201385360); Davies, Sarah W. (35233057500); Castillo, Karl D. (9736973000)</t>
  </si>
  <si>
    <t>57188873222; 55879634200; 57203911054; 57190955442; 57201385360; 35233057500; 9736973000</t>
  </si>
  <si>
    <t>Corals sustain growth but not skeletal density across the Florida Keys Reef Tract despite ongoing warming</t>
  </si>
  <si>
    <t>10.1111/gcb.14422</t>
  </si>
  <si>
    <t>https://www.scopus.com/inward/record.uri?eid=2-s2.0-85053514955&amp;doi=10.1111%2fgcb.14422&amp;partnerID=40&amp;md5=5db6a5ca2e6d417be74d04d3da87b8d9</t>
  </si>
  <si>
    <t>2-s2.0-85053514955</t>
  </si>
  <si>
    <t>Rivera H.E.; Cohen A.L.; Thompson J.R.; Baums I.B.; Fox M.D.; Meyer-Kaiser K.S.</t>
  </si>
  <si>
    <t>Rivera, Hanny E. (57189836370); Cohen, Anne L. (7404781298); Thompson, Janelle R. (8289857300); Baums, Iliana B. (8410963200); Fox, Michael D. (56975868300); Meyer-Kaiser, Kirstin S. (57210214448)</t>
  </si>
  <si>
    <t>57189836370; 7404781298; 8289857300; 8410963200; 56975868300; 57210214448</t>
  </si>
  <si>
    <t>Palau’s warmest reefs harbor thermally tolerant corals that thrive across different habitats</t>
  </si>
  <si>
    <t>10.1038/s42003-022-04315-7</t>
  </si>
  <si>
    <t>https://www.scopus.com/inward/record.uri?eid=2-s2.0-85144597251&amp;doi=10.1038%2fs42003-022-04315-7&amp;partnerID=40&amp;md5=5883bf82be56f38cb10e20cf04b67a79</t>
  </si>
  <si>
    <t>2-s2.0-85144597251</t>
  </si>
  <si>
    <t>Rivest E.B.; Chen C.-S.; Fan T.-Y.; Li H.-H.; Hofmann G.E.</t>
  </si>
  <si>
    <t>Rivest, Emily B. (35785255000); Chen, Chii-Shiarng (7501960514); Fan, Tung-Yung (57136174000); Li, Hsing-Hui (8697928600); Hofmann, Gretchen E. (7202274369)</t>
  </si>
  <si>
    <t>35785255000; 7501960514; 57136174000; 8697928600; 7202274369</t>
  </si>
  <si>
    <t>Lipid consumption in coral larvae differs among sites: A consideration of environmental history in a global ocean change scenario</t>
  </si>
  <si>
    <t>10.1098/rspb.2016.2825</t>
  </si>
  <si>
    <t>https://www.scopus.com/inward/record.uri?eid=2-s2.0-85019091388&amp;doi=10.1098%2frspb.2016.2825&amp;partnerID=40&amp;md5=43924ce9e897cf19cd0bab90a51ff4de</t>
  </si>
  <si>
    <t>2-s2.0-85019091388</t>
  </si>
  <si>
    <t>Rivest E.B.; Hofmann G.E.</t>
  </si>
  <si>
    <t>Rivest, Emily B. (35785255000); Hofmann, Gretchen E. (7202274369)</t>
  </si>
  <si>
    <t>35785255000; 7202274369</t>
  </si>
  <si>
    <t>Effects of temperature and pCO2 on lipid use and biological parameters of planulae of Pocillopora damicornis</t>
  </si>
  <si>
    <t>10.1016/j.jembe.2015.07.015</t>
  </si>
  <si>
    <t>https://www.scopus.com/inward/record.uri?eid=2-s2.0-84940398596&amp;doi=10.1016%2fj.jembe.2015.07.015&amp;partnerID=40&amp;md5=36df9573f40d3336dfca308792bb93e7</t>
  </si>
  <si>
    <t>2-s2.0-84940398596</t>
  </si>
  <si>
    <t>Rivest E.B.; Kelly M.W.; DeBiasse M.B.; Hofmann G.E.</t>
  </si>
  <si>
    <t>Rivest, Emily B. (35785255000); Kelly, Morgan W. (36023734300); DeBiasse, Melissa B. (35721736900); Hofmann, Gretchen E. (7202274369)</t>
  </si>
  <si>
    <t>35785255000; 36023734300; 35721736900; 7202274369</t>
  </si>
  <si>
    <t>Host and Symbionts in Pocillopora damicornis Larvae Display Different Transcriptomic Responses to Ocean Acidification and Warming</t>
  </si>
  <si>
    <t>10.3389/fmars.2018.00186</t>
  </si>
  <si>
    <t>https://www.scopus.com/inward/record.uri?eid=2-s2.0-85056846037&amp;doi=10.3389%2ffmars.2018.00186&amp;partnerID=40&amp;md5=6793bf12df2a7899025ba5bed1972d80</t>
  </si>
  <si>
    <t>2-s2.0-85056846037</t>
  </si>
  <si>
    <t>Roberts J.M.</t>
  </si>
  <si>
    <t>Roberts, J.M. (55483015700)</t>
  </si>
  <si>
    <t>Cold-Water Coral Reefs</t>
  </si>
  <si>
    <t>Encyclopedia of Ocean Sciences, Third Edition: Volume 1-5</t>
  </si>
  <si>
    <t>10.1016/B978-0-12-409548-9.04041-0</t>
  </si>
  <si>
    <t>https://www.scopus.com/inward/record.uri?eid=2-s2.0-85174114679&amp;doi=10.1016%2fB978-0-12-409548-9.04041-0&amp;partnerID=40&amp;md5=dced69da5423c169b24163355f04fb08</t>
  </si>
  <si>
    <t>2-s2.0-85174114679</t>
  </si>
  <si>
    <t>Roberts J.M.; Cairns S.D.</t>
  </si>
  <si>
    <t>Roberts, J Murray (55483015700); Cairns, Stephen D (7004928707)</t>
  </si>
  <si>
    <t>55483015700; 7004928707</t>
  </si>
  <si>
    <t>Cold-water corals in a changing ocean</t>
  </si>
  <si>
    <t>10.1016/j.cosust.2014.01.004</t>
  </si>
  <si>
    <t>https://www.scopus.com/inward/record.uri?eid=2-s2.0-84893461323&amp;doi=10.1016%2fj.cosust.2014.01.004&amp;partnerID=40&amp;md5=f0a750dfbba59133cffb5463bb5ea8b2</t>
  </si>
  <si>
    <t>2-s2.0-84893461323</t>
  </si>
  <si>
    <t>Roberts M.; Hanley N.; Williams S.; Cresswell W.</t>
  </si>
  <si>
    <t>Roberts, Michaela (57194397964); Hanley, Nick (7005750378); Williams, Sam (57195775091); Cresswell, Will (7003354067)</t>
  </si>
  <si>
    <t>57194397964; 7005750378; 57195775091; 7003354067</t>
  </si>
  <si>
    <t>Terrestrial degradation impacts on coral reef health: Evidence from the Caribbean</t>
  </si>
  <si>
    <t>10.1016/j.ocecoaman.2017.09.005</t>
  </si>
  <si>
    <t>https://www.scopus.com/inward/record.uri?eid=2-s2.0-85029784244&amp;doi=10.1016%2fj.ocecoaman.2017.09.005&amp;partnerID=40&amp;md5=3756d83cb4ec321b2112fd3c77b38dda</t>
  </si>
  <si>
    <t>2-s2.0-85029784244</t>
  </si>
  <si>
    <t>Roberts M.B.; Schultz D.T.; Gatins R.; Escalona M.; Bernardi G.</t>
  </si>
  <si>
    <t>Roberts, May B. (56701554400); Schultz, Darrin T. (56498543200); Gatins, Remy (57190130314); Escalona, Merly (57221276219); Bernardi, Giacomo (24298020400)</t>
  </si>
  <si>
    <t>56701554400; 56498543200; 57190130314; 57221276219; 24298020400</t>
  </si>
  <si>
    <t>Chromosome-level genome of the three-spot damselfish, Dascyllus trimaculatus</t>
  </si>
  <si>
    <t>G3: Genes, Genomes, Genetics</t>
  </si>
  <si>
    <t>jkac339</t>
  </si>
  <si>
    <t>10.1093/g3journal/jkac339</t>
  </si>
  <si>
    <t>https://www.scopus.com/inward/record.uri?eid=2-s2.0-85152168971&amp;doi=10.1093%2fg3journal%2fjkac339&amp;partnerID=40&amp;md5=da40ec9da7f11759fc9fc3398b35d534</t>
  </si>
  <si>
    <t>2-s2.0-85152168971</t>
  </si>
  <si>
    <t>Rodgers G.G.; Donelson J.M.; McCormick M.I.; Munday P.L.</t>
  </si>
  <si>
    <t>Rodgers, G.G. (55818001300); Donelson, J.M. (24279712700); McCormick, M.I. (7202418448); Munday, P.L. (7005838893)</t>
  </si>
  <si>
    <t>55818001300; 24279712700; 7202418448; 7005838893</t>
  </si>
  <si>
    <t>In hot water: sustained ocean warming reduces survival of a low-latitude coral reef fish</t>
  </si>
  <si>
    <t>10.1007/s00227-018-3333-z</t>
  </si>
  <si>
    <t>https://www.scopus.com/inward/record.uri?eid=2-s2.0-85044762251&amp;doi=10.1007%2fs00227-018-3333-z&amp;partnerID=40&amp;md5=02cf69744a6e1725135416f7144c8121</t>
  </si>
  <si>
    <t>2-s2.0-85044762251</t>
  </si>
  <si>
    <t>Rodgers G.G.; Donelson J.M.; Munday P.L.</t>
  </si>
  <si>
    <t>Rodgers, G.G. (55818001300); Donelson, J.M. (24279712700); Munday, P.L. (7005838893)</t>
  </si>
  <si>
    <t>55818001300; 24279712700; 7005838893</t>
  </si>
  <si>
    <t>Thermosensitive period of sex determination in the coral-reef damselfish Acanthochromis polyacanthus and the implications of projected ocean warming</t>
  </si>
  <si>
    <t>10.1007/s00338-016-1496-y</t>
  </si>
  <si>
    <t>https://www.scopus.com/inward/record.uri?eid=2-s2.0-84984823990&amp;doi=10.1007%2fs00338-016-1496-y&amp;partnerID=40&amp;md5=8ac8feb238778e85a88d7d69450a11d8</t>
  </si>
  <si>
    <t>2-s2.0-84984823990</t>
  </si>
  <si>
    <t>Rodgers K.B.; Lin J.; Frölicher T.L.</t>
  </si>
  <si>
    <t>Rodgers, K.B. (7102439098); Lin, J. (56681487900); Frölicher, T.L. (16645242800)</t>
  </si>
  <si>
    <t>7102439098; 56681487900; 16645242800</t>
  </si>
  <si>
    <t>Emergence of multiple ocean ecosystem drivers in a large ensemble suite with an Earth system model</t>
  </si>
  <si>
    <t>10.5194/bg-12-3301-2015</t>
  </si>
  <si>
    <t>https://www.scopus.com/inward/record.uri?eid=2-s2.0-84930934477&amp;doi=10.5194%2fbg-12-3301-2015&amp;partnerID=40&amp;md5=0d37fb81918647821f96e2b4723769d8</t>
  </si>
  <si>
    <t>2-s2.0-84930934477</t>
  </si>
  <si>
    <t>Rodríguez-Troncoso A.P.; Carpizo-Ituarte E.; Pettay D.T.; Warner M.E.; Cupul-Magaña A.L.</t>
  </si>
  <si>
    <t>Rodríguez-Troncoso, A.P. (35766630100); Carpizo-Ituarte, E. (6506701534); Pettay, D.T. (22955946300); Warner, M.E. (7201939972); Cupul-Magaña, A.L. (6508288685)</t>
  </si>
  <si>
    <t>35766630100; 6506701534; 22955946300; 7201939972; 6508288685</t>
  </si>
  <si>
    <t>The effects of an abnormal decrease in temperature on the Eastern Pacific reef-building coral Pocillopora verrucosa</t>
  </si>
  <si>
    <t>10.1007/s00227-013-2322-5</t>
  </si>
  <si>
    <t>https://www.scopus.com/inward/record.uri?eid=2-s2.0-84892552841&amp;doi=10.1007%2fs00227-013-2322-5&amp;partnerID=40&amp;md5=928c06215c7e29ecda25d9a678545076</t>
  </si>
  <si>
    <t>2-s2.0-84892552841</t>
  </si>
  <si>
    <t>Kelp</t>
  </si>
  <si>
    <t>Rogers-Bennett L.; Catton C.A.</t>
  </si>
  <si>
    <t>Rogers-Bennett, L. (6603629871); Catton, C.A. (55681532100)</t>
  </si>
  <si>
    <t>6603629871; 55681532100</t>
  </si>
  <si>
    <t>Marine heat wave and multiple stressors tip bull kelp forest to sea urchin barrens</t>
  </si>
  <si>
    <t>10.1038/s41598-019-51114-y</t>
  </si>
  <si>
    <t>https://www.scopus.com/inward/record.uri?eid=2-s2.0-85073655615&amp;doi=10.1038%2fs41598-019-51114-y&amp;partnerID=40&amp;md5=6be1eda62370eeb808c0c6b13e1df19d</t>
  </si>
  <si>
    <t>2-s2.0-85073655615</t>
  </si>
  <si>
    <t>Roik A.; Röthig T.; Roder C.; Ziegler M.; Kremb S.G.; Voolstra C.R.</t>
  </si>
  <si>
    <t>Roik, Anna (56584170400); Röthig, Till (44861781800); Roder, Cornelia (34880900400); Ziegler, Maren (56281779600); Kremb, Stephan G. (37052515200); Voolstra, Christian R. (25224158700)</t>
  </si>
  <si>
    <t>56584170400; 44861781800; 34880900400; 56281779600; 37052515200; 25224158700</t>
  </si>
  <si>
    <t>Year-long monitoring of physico-chemical and biological variables provide a comparative baseline of coral reef functioning in the central Red Sea</t>
  </si>
  <si>
    <t>e0163939</t>
  </si>
  <si>
    <t>10.1371/journal.pone.0163939</t>
  </si>
  <si>
    <t>https://www.scopus.com/inward/record.uri?eid=2-s2.0-84994716157&amp;doi=10.1371%2fjournal.pone.0163939&amp;partnerID=40&amp;md5=959cb4b985f312ca84abb5773a22e051</t>
  </si>
  <si>
    <t>2-s2.0-84994716157</t>
  </si>
  <si>
    <t>Roik A.; Wall M.; Dobelmann M.; Nietzer S.; Brefeld D.; Fiesinger A.; Reverter M.; Schupp P.J.; Jackson M.; Rutsch M.; Strahl J.</t>
  </si>
  <si>
    <t>Roik, Anna (56584170400); Wall, Marlene (55507661900); Dobelmann, Melina (58555605900); Nietzer, Samuel (57213666474); Brefeld, David (57899131800); Fiesinger, Anna (58548244200); Reverter, Miriam (56562933300); Schupp, Peter J. (57204308178); Jackson, Matthew (57218322474); Rutsch, Marie (58555702500); Strahl, Julia (24460834200)</t>
  </si>
  <si>
    <t>56584170400; 55507661900; 58555605900; 57213666474; 57899131800; 58548244200; 56562933300; 57204308178; 57218322474; 58555702500; 24460834200</t>
  </si>
  <si>
    <t>Trade-offs in a reef-building coral after six years of thermal acclimation</t>
  </si>
  <si>
    <t>10.1016/j.scitotenv.2024.174589</t>
  </si>
  <si>
    <t>https://www.scopus.com/inward/record.uri?eid=2-s2.0-85200131705&amp;doi=10.1016%2fj.scitotenv.2024.174589&amp;partnerID=40&amp;md5=0a7a0b6bf4ef2ef67a7b8bb06f1f9cb8</t>
  </si>
  <si>
    <t>2-s2.0-85200131705</t>
  </si>
  <si>
    <t>Rölfer L.; Reuter H.; Ferse S.C.A.; Kubicek A.; Dove S.; Hoegh-Guldberg O.; Bender-Champ D.</t>
  </si>
  <si>
    <t>Rölfer, Lena (57215579433); Reuter, Hauke (7203074025); Ferse, Sebastian C.A. (26323608200); Kubicek, Andreas (36716254400); Dove, Sophie (7005822223); Hoegh-Guldberg, Ove (26643606100); Bender-Champ, Dorothea (57193950213)</t>
  </si>
  <si>
    <t>57215579433; 7203074025; 26323608200; 36716254400; 7005822223; 26643606100; 57193950213</t>
  </si>
  <si>
    <t>Coral-macroalgal competition under ocean warming and acidification</t>
  </si>
  <si>
    <t>10.1016/j.jembe.2020.151477</t>
  </si>
  <si>
    <t>https://www.scopus.com/inward/record.uri?eid=2-s2.0-85095743494&amp;doi=10.1016%2fj.jembe.2020.151477&amp;partnerID=40&amp;md5=747e6c5203188e117bbf5723f84b2a07</t>
  </si>
  <si>
    <t>All Open Access</t>
  </si>
  <si>
    <t>2-s2.0-85095743494</t>
  </si>
  <si>
    <t>Plastic</t>
  </si>
  <si>
    <t>Romanó de Orte M.; Clowez S.; Caldeira K.</t>
  </si>
  <si>
    <t>Romanó de Orte, Manoela (31967479800); Clowez, Sophie (49963162700); Caldeira, Ken (7004807312)</t>
  </si>
  <si>
    <t>31967479800; 49963162700; 7004807312</t>
  </si>
  <si>
    <t>Response of bleached and symbiotic sea anemones to plastic microfiber exposure</t>
  </si>
  <si>
    <t>10.1016/j.envpol.2019.02.100</t>
  </si>
  <si>
    <t>https://www.scopus.com/inward/record.uri?eid=2-s2.0-85063966251&amp;doi=10.1016%2fj.envpol.2019.02.100&amp;partnerID=40&amp;md5=163853cf9e5884b7d24bdcc4b6129ab7</t>
  </si>
  <si>
    <t>2-s2.0-85063966251</t>
  </si>
  <si>
    <t>Romero-Torres M.; Acosta A.; Treml E.A.</t>
  </si>
  <si>
    <t>Romero-Torres, Mauricio (55215616900); Acosta, Alberto (7103261064); Treml, Eric A. (23101663700)</t>
  </si>
  <si>
    <t>55215616900; 7103261064; 23101663700</t>
  </si>
  <si>
    <t>The regional structure of spawning phenology and the potential consequences for connectivity of coral assemblages across the Eastern Tropical Pacific</t>
  </si>
  <si>
    <t>10.1093/icesjms/fsw218</t>
  </si>
  <si>
    <t>https://www.scopus.com/inward/record.uri?eid=2-s2.0-85019101820&amp;doi=10.1093%2ficesjms%2ffsw218&amp;partnerID=40&amp;md5=5be1c748f7c80c5f0ad10b5eb9d8991f</t>
  </si>
  <si>
    <t>2-s2.0-85019101820</t>
  </si>
  <si>
    <t>Roper C.D.; Donelson J.M.; Ferguson S.; van Oppen M.J.H.; Cantin N.E.</t>
  </si>
  <si>
    <t>Roper, C.D. (57998097000); Donelson, J.M. (24279712700); Ferguson, S. (58177906300); van Oppen, M.J.H. (59066588600); Cantin, N.E. (22984449500)</t>
  </si>
  <si>
    <t>57998097000; 24279712700; 58177906300; 59066588600; 22984449500</t>
  </si>
  <si>
    <t>Long-term preconditioning of the coral Pocillopora acuta does not restore performance in future ocean conditions</t>
  </si>
  <si>
    <t>10.1007/s00338-023-02401-8</t>
  </si>
  <si>
    <t>https://www.scopus.com/inward/record.uri?eid=2-s2.0-85168612963&amp;doi=10.1007%2fs00338-023-02401-8&amp;partnerID=40&amp;md5=7f448f7c9b2ce9e846b3ea22797ba48e</t>
  </si>
  <si>
    <t>2-s2.0-85168612963</t>
  </si>
  <si>
    <t>Rosentreter J.A.; Eyre B.D.</t>
  </si>
  <si>
    <t>Rosentreter, Judith A. (56860715700); Eyre, Bradley D. (7005923344)</t>
  </si>
  <si>
    <t>56860715700; 7005923344</t>
  </si>
  <si>
    <t>Alkalinity and dissolved inorganic carbon exports from tropical and subtropical river catchments discharging to the Great Barrier Reef, Australia</t>
  </si>
  <si>
    <t>Hydrological Processes</t>
  </si>
  <si>
    <t>10.1002/hyp.13679</t>
  </si>
  <si>
    <t>https://www.scopus.com/inward/record.uri?eid=2-s2.0-85077070939&amp;doi=10.1002%2fhyp.13679&amp;partnerID=40&amp;md5=d6b61266547d3e421f44addde1ac9606</t>
  </si>
  <si>
    <t>2-s2.0-85077070939</t>
  </si>
  <si>
    <t>Ross C.L.; French B.; Lester E.K.; Wilson S.K.; Day P.B.; Taylor M.D.; Barrett N.</t>
  </si>
  <si>
    <t>Ross, Claire L. (56583346400); French, Ben (57535047400); Lester, Emily K. (57211576561); Wilson, Shaun K. (7404785614); Day, Paul B. (57194283333); Taylor, Michael D. (57214041038); Barrett, Neville (7102133208)</t>
  </si>
  <si>
    <t>56583346400; 57535047400; 57211576561; 7404785614; 57194283333; 57214041038; 7102133208</t>
  </si>
  <si>
    <t>Coral communities on marginal high-latitude reefs in west australian marine parks</t>
  </si>
  <si>
    <t>10.3390/d13110554</t>
  </si>
  <si>
    <t>https://www.scopus.com/inward/record.uri?eid=2-s2.0-85118940302&amp;doi=10.3390%2fd13110554&amp;partnerID=40&amp;md5=19f53e305a96b19a3e48818c051d6679</t>
  </si>
  <si>
    <t>2-s2.0-85118940302</t>
  </si>
  <si>
    <t>Ross C.L.; Warnes A.; Comeau S.; Cornwall C.E.; Cuttler M.V.W.; Naugle M.; McCulloch M.T.; Schoepf V.</t>
  </si>
  <si>
    <t>Ross, Claire L. (56583346400); Warnes, Andrew (57701445700); Comeau, Steeve (35811982200); Cornwall, Christopher E. (36599949700); Cuttler, Michael V. W. (57192692677); Naugle, Melissa (57211020747); McCulloch, Malcolm T. (7102869538); Schoepf, Verena (35263301100)</t>
  </si>
  <si>
    <t>56583346400; 57701445700; 35811982200; 36599949700; 57192692677; 57211020747; 7102869538; 35263301100</t>
  </si>
  <si>
    <t>Coral calcification mechanisms in a warming ocean and the interactive effects of temperature and light</t>
  </si>
  <si>
    <t>10.1038/s43247-022-00396-8</t>
  </si>
  <si>
    <t>https://www.scopus.com/inward/record.uri?eid=2-s2.0-85130427066&amp;doi=10.1038%2fs43247-022-00396-8&amp;partnerID=40&amp;md5=648ee8e385ef41fd73109188d738d175</t>
  </si>
  <si>
    <t>2-s2.0-85130427066</t>
  </si>
  <si>
    <t>Ross P.M.; Scanes E.; Byrne M.; Ainsworth T.D.; Donelson J.M.; Foo S.A.; Hutchings P.; Thiyagarajan V.; Parker L.M.</t>
  </si>
  <si>
    <t>Ross, Pauline M. (7402412830); Scanes, Elliot (56142632300); Byrne, Maria (7202358517); Ainsworth, Tracy D. (13102957800); Donelson, Jennifer M. (24279712700); Foo, Shawna A. (55189582000); Hutchings, Pat (35580139700); Thiyagarajan, Vengatesen (6602476830); Parker, Laura M. (57204347008)</t>
  </si>
  <si>
    <t>7402412830; 56142632300; 7202358517; 13102957800; 24279712700; 55189582000; 35580139700; 6602476830; 57204347008</t>
  </si>
  <si>
    <t>SURVIVING THE ANTHROPOCENE: THE RESILIENCE OF MARINE ANIMALS TO CLIMATE CHANGE</t>
  </si>
  <si>
    <t>Oceanography and Marine Biology: An Annual Review, Volume 61</t>
  </si>
  <si>
    <t>10.1201/9781003363873-3</t>
  </si>
  <si>
    <t>https://www.scopus.com/inward/record.uri?eid=2-s2.0-85170174650&amp;doi=10.1201%2f9781003363873-3&amp;partnerID=40&amp;md5=009b1dc1fd9ca3ba7b212826a15d4fca</t>
  </si>
  <si>
    <t>2-s2.0-85170174650</t>
  </si>
  <si>
    <t>Ross T.; Du Preez C.; Ianson D.</t>
  </si>
  <si>
    <t>Ross, Tetjana (56354972300); Du Preez, Cherisse (59157938000); Ianson, Debby (6506942565)</t>
  </si>
  <si>
    <t>56354972300; 59157938000; 6506942565</t>
  </si>
  <si>
    <t>Rapid deep ocean deoxygenation and acidification threaten life on Northeast Pacific seamounts</t>
  </si>
  <si>
    <t>10.1111/gcb.15307</t>
  </si>
  <si>
    <t>https://www.scopus.com/inward/record.uri?eid=2-s2.0-85090991858&amp;doi=10.1111%2fgcb.15307&amp;partnerID=40&amp;md5=8c82e858f6568f5498b1054661759348</t>
  </si>
  <si>
    <t>2-s2.0-85090991858</t>
  </si>
  <si>
    <t>Buoyant rate</t>
  </si>
  <si>
    <t>Rossbach S.; Rossbach F.I.; Häussermann V.; Försterra G.; Laudien J.</t>
  </si>
  <si>
    <t>Rossbach, Susann (57209412411); Rossbach, Felix Ivo (57224952583); Häussermann, Verena (57204227116); Försterra, Günter (14019290200); Laudien, Jürgen (15136203500)</t>
  </si>
  <si>
    <t>57209412411; 57224952583; 57204227116; 14019290200; 15136203500</t>
  </si>
  <si>
    <t>In situ Skeletal Growth Rates of the Solitary Cold-Water Coral Tethocyathus endesa From the Chilean Fjord Region</t>
  </si>
  <si>
    <t>10.3389/fmars.2021.757702</t>
  </si>
  <si>
    <t>https://www.scopus.com/inward/record.uri?eid=2-s2.0-85122469454&amp;doi=10.3389%2ffmars.2021.757702&amp;partnerID=40&amp;md5=3521886c017131788d6712c965e67579</t>
  </si>
  <si>
    <t>2-s2.0-85122469454</t>
  </si>
  <si>
    <t>Rossin A.M.; Waller R.G.; Stone R.P.</t>
  </si>
  <si>
    <t>Rossin, Ashley M. (57195151046); Waller, Rhian G. (9738296200); Stone, Robert P. (35615228700)</t>
  </si>
  <si>
    <t>57195151046; 9738296200; 35615228700</t>
  </si>
  <si>
    <t>The effects of in-vitro pH decrease on the gametogenesis of the red tree coral, Primnoa pacifica</t>
  </si>
  <si>
    <t>e0203976</t>
  </si>
  <si>
    <t>10.1371/journal.pone.0203976</t>
  </si>
  <si>
    <t>https://www.scopus.com/inward/record.uri?eid=2-s2.0-85064457379&amp;doi=10.1371%2fjournal.pone.0203976&amp;partnerID=40&amp;md5=44926f5f16d8963e944717bd61805715</t>
  </si>
  <si>
    <t>2-s2.0-85064457379</t>
  </si>
  <si>
    <t>Roth F.; RAdecker N.; Carvalho S.; Duarte C.M.; Saderne V.; Anton A.; Silva L.; Calleja M.L.; MorÁn X.A.G.; Voolstra C.R.; Kürten B.; Jones B.H.; Wild C.</t>
  </si>
  <si>
    <t>Roth, Florian (56579818300); RAdecker, Nils (56369119500); Carvalho, Susana (8640178700); Duarte, Carlos M. (55636631300); Saderne, Vincent (55658203900); Anton, Andrea (24544411700); Silva, Luis (57203566951); Calleja, Maria Ll. (12242847800); MorÁn, XosÉ Anxelu G. (6602140193); Voolstra, Christian R. (25224158700); Kürten, Benjamin (45661275700); Jones, Burton H. (7404959038); Wild, Christian (35320721300)</t>
  </si>
  <si>
    <t>56579818300; 56369119500; 8640178700; 55636631300; 55658203900; 24544411700; 57203566951; 12242847800; 6602140193; 25224158700; 45661275700; 7404959038; 35320721300</t>
  </si>
  <si>
    <t>High summer temperatures amplify functional differences between coral- and algae-dominated reef communities</t>
  </si>
  <si>
    <t>e03226</t>
  </si>
  <si>
    <t>10.1002/ecy.3226</t>
  </si>
  <si>
    <t>https://www.scopus.com/inward/record.uri?eid=2-s2.0-85098069557&amp;doi=10.1002%2fecy.3226&amp;partnerID=40&amp;md5=110400ab75db73396e08e6f34dede2e2</t>
  </si>
  <si>
    <t>2-s2.0-85098069557</t>
  </si>
  <si>
    <t>Röthig T.; Trevathan-Tackett S.M.; Voolstra C.R.; Ross C.; Chaffron S.; Durack P.J.; Warmuth L.M.; Sweet M.</t>
  </si>
  <si>
    <t>Röthig, Till (44861781800); Trevathan-Tackett, Stacey M. (55814423000); Voolstra, Christian R. (25224158700); Ross, Cliff (8644394800); Chaffron, Samuel (15759198300); Durack, Paul J. (24483178600); Warmuth, Laura M. (58487501900); Sweet, Michael (36538145300)</t>
  </si>
  <si>
    <t>44861781800; 55814423000; 25224158700; 8644394800; 15759198300; 24483178600; 58487501900; 36538145300</t>
  </si>
  <si>
    <t>Human-induced salinity changes impact marine organisms and ecosystems</t>
  </si>
  <si>
    <t>10.1111/gcb.16859</t>
  </si>
  <si>
    <t>https://www.scopus.com/inward/record.uri?eid=2-s2.0-85164774453&amp;doi=10.1111%2fgcb.16859&amp;partnerID=40&amp;md5=da978ef612239e75051de59ddcee87d8</t>
  </si>
  <si>
    <t>2-s2.0-85164774453</t>
  </si>
  <si>
    <t>Modelled future projections</t>
  </si>
  <si>
    <t>Roxy M.K.; Saranya J.S.; Modi A.; Anusree A.; Cai W.; Resplandy L.; Vialard J.; Frölicher T.L.</t>
  </si>
  <si>
    <t>Roxy, M.K. (19338121600); Saranya, J.S. (57464087500); Modi, Aditi (57114574200); Anusree, A. (59217755200); Cai, Wenju (7401711350); Resplandy, Laure (26649110300); Vialard, Jérôme (7003539477); Frölicher, Thomas L. (16645242800)</t>
  </si>
  <si>
    <t>19338121600; 57464087500; 57114574200; 59217755200; 7401711350; 26649110300; 7003539477; 16645242800</t>
  </si>
  <si>
    <t>Future projections for the tropical Indian Ocean</t>
  </si>
  <si>
    <t>The Indian Ocean and its Role in the Global Climate System</t>
  </si>
  <si>
    <t>10.1016/B978-0-12-822698-8.00004-4</t>
  </si>
  <si>
    <t>https://www.scopus.com/inward/record.uri?eid=2-s2.0-85198444420&amp;doi=10.1016%2fB978-0-12-822698-8.00004-4&amp;partnerID=40&amp;md5=1eb260d1668daff1b7d103cba9f8692c</t>
  </si>
  <si>
    <t>2-s2.0-85198444420</t>
  </si>
  <si>
    <t>Ryu T.; Veilleux H.D.; Donelson J.M.; Munday P.L.; Ravasi T.</t>
  </si>
  <si>
    <t>Ryu, Taewoo (16508181500); Veilleux, Heather D. (36678315900); Donelson, Jennifer M. (24279712700); Munday, Philip L. (7005838893); Ravasi, Timothy (6603069555)</t>
  </si>
  <si>
    <t>16508181500; 36678315900; 24279712700; 7005838893; 6603069555</t>
  </si>
  <si>
    <t>The epigenetic landscape of transgenerational acclimation to ocean warming</t>
  </si>
  <si>
    <t>10.1038/s41558-018-0159-0</t>
  </si>
  <si>
    <t>https://www.scopus.com/inward/record.uri?eid=2-s2.0-85046104751&amp;doi=10.1038%2fs41558-018-0159-0&amp;partnerID=40&amp;md5=fe5cf9bc466723adef778e294d9d9186</t>
  </si>
  <si>
    <t>2-s2.0-85046104751</t>
  </si>
  <si>
    <t>Ryu T.; Veilleux H.D.; Munday P.L.; Jung I.; Donelson J.M.; Ravasi T.</t>
  </si>
  <si>
    <t>Ryu, Taewoo (16508181500); Veilleux, Heather D. (36678315900); Munday, Philip L. (7005838893); Jung, Imgook (58383032800); Donelson, Jennifer M. (24279712700); Ravasi, Timothy (6603069555)</t>
  </si>
  <si>
    <t>16508181500; 36678315900; 7005838893; 58383032800; 24279712700; 6603069555</t>
  </si>
  <si>
    <t>An Epigenetic Signature for Within-Generational Plasticity of a Reef Fish to Ocean Warming</t>
  </si>
  <si>
    <t>10.3389/fmars.2020.00284</t>
  </si>
  <si>
    <t>https://www.scopus.com/inward/record.uri?eid=2-s2.0-85084760316&amp;doi=10.3389%2ffmars.2020.00284&amp;partnerID=40&amp;md5=399f139530b804e1a6769b7bf990eaae</t>
  </si>
  <si>
    <t>2-s2.0-85084760316</t>
  </si>
  <si>
    <t>Saderne V.; Baldry K.; Anton A.; Agustí S.; Duarte C.M.</t>
  </si>
  <si>
    <t>Saderne, Vincent (55658203900); Baldry, Kimberlee (57211792436); Anton, Andrea (24544411700); Agustí, Susana (7003718000); Duarte, Carlos M. (55636631300)</t>
  </si>
  <si>
    <t>55658203900; 57211792436; 24544411700; 7003718000; 55636631300</t>
  </si>
  <si>
    <t>Characterization of the CO2 System in a Coral Reef, a Seagrass Meadow, and a Mangrove Forest in the Central Red Sea</t>
  </si>
  <si>
    <t>10.1029/2019JC015266</t>
  </si>
  <si>
    <t>https://www.scopus.com/inward/record.uri?eid=2-s2.0-85074977132&amp;doi=10.1029%2f2019JC015266&amp;partnerID=40&amp;md5=dee678eb6af7cc69b23693c604850579</t>
  </si>
  <si>
    <t>2-s2.0-85074977132</t>
  </si>
  <si>
    <t>Plankton review</t>
  </si>
  <si>
    <t>Sahu B.K.; Pati P.; Panigrahy R.C.</t>
  </si>
  <si>
    <t>Sahu, Biraja Kumar (55425618600); Pati, Premalata (55750856300); Panigrahy, R.C. (6603855340)</t>
  </si>
  <si>
    <t>55425618600; 55750856300; 6603855340</t>
  </si>
  <si>
    <t>Impact of climate change on marine plankton with special reference to Indian seas</t>
  </si>
  <si>
    <t>Indian Journal of Geo-Marine Sciences</t>
  </si>
  <si>
    <t>https://www.scopus.com/inward/record.uri?eid=2-s2.0-85041954011&amp;partnerID=40&amp;md5=7be876481aa2d08dab74da8b213a8574</t>
  </si>
  <si>
    <t>2-s2.0-85041954011</t>
  </si>
  <si>
    <t>Saleh A.; Vajed Samiei J.; Amini-Yekta F.; Seyed Hashtroudi M.; Chen C.-T.A.; Fumani N.S.</t>
  </si>
  <si>
    <t>Saleh, Abolfazl (24073363000); Vajed Samiei, Jahangir (55661669200); Amini-Yekta, Fatemeh (36020611800); Seyed Hashtroudi, Mehri (57541614500); Chen, Chen-Tung Arthur (7501951055); Fumani, Neda Sheijooni (23099581400)</t>
  </si>
  <si>
    <t>24073363000; 55661669200; 36020611800; 57541614500; 7501951055; 23099581400</t>
  </si>
  <si>
    <t>The carbonate system on the coral patches and rocky intertidal habitats of the northern Persian Gulf: Implications for ocean acidification studies</t>
  </si>
  <si>
    <t>10.1016/j.marpolbul.2019.110834</t>
  </si>
  <si>
    <t>https://www.scopus.com/inward/record.uri?eid=2-s2.0-85077091784&amp;doi=10.1016%2fj.marpolbul.2019.110834&amp;partnerID=40&amp;md5=2b70f43a3b5bb844d817bf8e48a78aab</t>
  </si>
  <si>
    <t>2-s2.0-85077091784</t>
  </si>
  <si>
    <t>Sánchez J.A.</t>
  </si>
  <si>
    <t>Sánchez, Juan Armando (7403998927)</t>
  </si>
  <si>
    <t>Diversity and evolution of octocoral animal forests at both sides of tropical america</t>
  </si>
  <si>
    <t>10.1007/978-3-319-21012-4_39</t>
  </si>
  <si>
    <t>https://www.scopus.com/inward/record.uri?eid=2-s2.0-85055011988&amp;doi=10.1007%2f978-3-319-21012-4_39&amp;partnerID=40&amp;md5=c719f3ebf8cb0438be54e36710cddbb0</t>
  </si>
  <si>
    <t>2-s2.0-85055011988</t>
  </si>
  <si>
    <t>Sánchez J.A.; Dueñas L.F.; Rowley S.J.; Gonzalez-Zapata F.L.; Vergara D.C.; Montaño-Salazar S.M.; Calixto-Botía I.; Gómez C.E.; Abeytia R.; Colin P.L.; Cordeiro R.T.S.; Pérez C.D.</t>
  </si>
  <si>
    <t>Sánchez, Juan A. (7403998927); Dueñas, Luisa F. (35749875300); Rowley, Sonia J. (24451219100); Gonzalez-Zapata, Fanny L. (57200648994); Vergara, Diana Carolina (57208299500); Montaño-Salazar, Sandra M. (57196058125); Calixto-Botía, Iván (57193335075); Gómez, Carlos Edwin (56435351300); Abeytia, Rosalinda (55227367600); Colin, Patrick L. (7101743597); Cordeiro, Ralf T. S. (35773088100); Pérez, Carlos D. (8694822800)</t>
  </si>
  <si>
    <t>7403998927; 35749875300; 24451219100; 57200648994; 57208299500; 57196058125; 57193335075; 56435351300; 55227367600; 7101743597; 35773088100; 8694822800</t>
  </si>
  <si>
    <t>Gorgonian Corals</t>
  </si>
  <si>
    <t>10.1007/978-3-319-92735-0_39</t>
  </si>
  <si>
    <t>https://www.scopus.com/inward/record.uri?eid=2-s2.0-85199464792&amp;doi=10.1007%2f978-3-319-92735-0_39&amp;partnerID=40&amp;md5=58cecbfb62b3ceb8795c03c341affe75</t>
  </si>
  <si>
    <t>2-s2.0-85199464792</t>
  </si>
  <si>
    <t>Sánchez-Noguera C.; Stuhldreier I.; Cortés J.; Jiménez C.; Morales Á.; Wild C.; Rixen T.</t>
  </si>
  <si>
    <t>Sánchez-Noguera, Celeste (55366480300); Stuhldreier, Ines (56499220100); Cortés, Jorge (35422127200); Jiménez, Carlos (7201478755); Morales, Álvaro (6507229940); Wild, Christian (35320721300); Rixen, Tim (6506940151)</t>
  </si>
  <si>
    <t>55366480300; 56499220100; 35422127200; 7201478755; 6507229940; 35320721300; 6506940151</t>
  </si>
  <si>
    <t>Natural ocean acidification at Papagayo upwelling system (north Pacific Costa Rica): Implications for reef development</t>
  </si>
  <si>
    <t>10.5194/bg-15-2349-2018</t>
  </si>
  <si>
    <t>https://www.scopus.com/inward/record.uri?eid=2-s2.0-85045945058&amp;doi=10.5194%2fbg-15-2349-2018&amp;partnerID=40&amp;md5=6fa6aeb73875546f8ab2c79a6af1316c</t>
  </si>
  <si>
    <t>2-s2.0-85045945058</t>
  </si>
  <si>
    <t>Sánchez-Suárez J.; Díaz L.; Junca H.; Garcia-Bonilla E.; Villamil L.</t>
  </si>
  <si>
    <t>Sánchez-Suárez, Jeysson (37089335600); Díaz, Luis (57210120489); Junca, Howard (6506718181); Garcia-Bonilla, Erika (57189001709); Villamil, Luisa (17343182400)</t>
  </si>
  <si>
    <t>37089335600; 57210120489; 6506718181; 57189001709; 17343182400</t>
  </si>
  <si>
    <t>Microbiome composition of the marine sponge Cliona varians at the neotropical southern Caribbean Sea displays a predominant core of Rhizobiales and Nitrosopumilaceae</t>
  </si>
  <si>
    <t>Journal of Applied Microbiology</t>
  </si>
  <si>
    <t>10.1111/jam.15714</t>
  </si>
  <si>
    <t>https://www.scopus.com/inward/record.uri?eid=2-s2.0-85134226671&amp;doi=10.1111%2fjam.15714&amp;partnerID=40&amp;md5=9658c3a8eb3a742b92e0c3a24d911678</t>
  </si>
  <si>
    <t>2-s2.0-85134226671</t>
  </si>
  <si>
    <t>Sani T.; Prada F.; Radi G.; Caroselli E.; Falini G.; Dubinsky Z.; Goffredo S.</t>
  </si>
  <si>
    <t>Sani, Teresa (58663916500); Prada, Fiorella (53865371700); Radi, Giulia (58664105900); Caroselli, Erik (23566387700); Falini, Giuseppe (7004229965); Dubinsky, Zvy (7004673891); Goffredo, Stefano (6602868489)</t>
  </si>
  <si>
    <t>58663916500; 53865371700; 58664105900; 23566387700; 7004229965; 7004673891; 6602868489</t>
  </si>
  <si>
    <t>Ocean warming and acidification detrimentally affect coral tissue regeneration at a Mediterranean CO2 vent</t>
  </si>
  <si>
    <t>10.1016/j.scitotenv.2023.167789</t>
  </si>
  <si>
    <t>https://www.scopus.com/inward/record.uri?eid=2-s2.0-85174851290&amp;doi=10.1016%2fj.scitotenv.2023.167789&amp;partnerID=40&amp;md5=7fe4ad3f66ca9479d535535321ce1af6</t>
  </si>
  <si>
    <t>2-s2.0-85174851290</t>
  </si>
  <si>
    <t>Sankar M.S.; Dash P.; Lu Y.H.; Hu X.; Mercer A.E.; Wickramarathna S.; Beshah W.T.; Sanders S.L.; Arslan Z.; Dyer J.; Moorhead R.J.</t>
  </si>
  <si>
    <t>Sankar, M.S. (49061467800); Dash, Padmanava (35229342900); Lu, YueHan (55506599900); Hu, Xinping (55496177500); Mercer, Andrew E. (16837099600); Wickramarathna, Sudeera (57195624603); Beshah, Wondimagegn T. (57480049200); Sanders, Scott L. (57992795000); Arslan, Zikri (8705908000); Dyer, Jamie (7202228406); Moorhead, Robert J. (7006526147)</t>
  </si>
  <si>
    <t>49061467800; 35229342900; 55506599900; 55496177500; 16837099600; 57195624603; 57480049200; 57992795000; 8705908000; 7202228406; 7006526147</t>
  </si>
  <si>
    <t>Seasonal changes of trace elements, nutrients, dissolved organic matter, and coastal acidification over the largest oyster reef in the Western Mississippi Sound, USA</t>
  </si>
  <si>
    <t>10.1007/s10661-022-10719-z</t>
  </si>
  <si>
    <t>https://www.scopus.com/inward/record.uri?eid=2-s2.0-85143342621&amp;doi=10.1007%2fs10661-022-10719-z&amp;partnerID=40&amp;md5=fac673658932c9da76d5243278877c2a</t>
  </si>
  <si>
    <t>2-s2.0-85143342621</t>
  </si>
  <si>
    <t>Santavy D.L.; Horstmann C.L.; Huertas E.; Raimondo S.</t>
  </si>
  <si>
    <t>Santavy, Deborah L. (6602580056); Horstmann, Christina L. (57218554323); Huertas, Evelyn (55616418800); Raimondo, Sandy (56240030800)</t>
  </si>
  <si>
    <t>6602580056; 57218554323; 55616418800; 56240030800</t>
  </si>
  <si>
    <t>Comparison of coral reef communities in proximity to ocean effluent pipes off the north coast of Puerto Rico</t>
  </si>
  <si>
    <t>10.1007/s10661-022-10756-8</t>
  </si>
  <si>
    <t>https://www.scopus.com/inward/record.uri?eid=2-s2.0-85142793294&amp;doi=10.1007%2fs10661-022-10756-8&amp;partnerID=40&amp;md5=ce3ca3f7e3b4bf94f6c0070bdf9e531f</t>
  </si>
  <si>
    <t>2-s2.0-85142793294</t>
  </si>
  <si>
    <t>Santos C.P.; Rosa R.; Frazão-Santos C.</t>
  </si>
  <si>
    <t>Santos, Catarina Pereira (57201970532); Rosa, Rui (7102610088); Frazão-Santos, Catarina (55043187600)</t>
  </si>
  <si>
    <t>57201970532; 7102610088; 55043187600</t>
  </si>
  <si>
    <t>Global risk assessment of sharks to climate change</t>
  </si>
  <si>
    <t>10.1016/j.scitotenv.2024.176361</t>
  </si>
  <si>
    <t>https://www.scopus.com/inward/record.uri?eid=2-s2.0-85205344054&amp;doi=10.1016%2fj.scitotenv.2024.176361&amp;partnerID=40&amp;md5=a1d3ae8a06a26567248d74ddbec15571</t>
  </si>
  <si>
    <t>2-s2.0-85205344054</t>
  </si>
  <si>
    <t>Sarmento V.C.; Pinheiro B.R.; De Jesus Flores Montes M.; Parreira Santos P.J.</t>
  </si>
  <si>
    <t>Sarmento, Visnu Cunha (44462011000); Pinheiro, Barbara Ramos (56982735300); De Jesus Flores Montes, Manuel (6505704883); Parreira Santos, Paulo Jorge (57203846989)</t>
  </si>
  <si>
    <t>44462011000; 56982735300; 6505704883; 57203846989</t>
  </si>
  <si>
    <t>Impact of predicted climate change scenarios on a coral reef meiofauna community</t>
  </si>
  <si>
    <t>10.1093/icesjms/fsw234</t>
  </si>
  <si>
    <t>https://www.scopus.com/inward/record.uri?eid=2-s2.0-85032263535&amp;doi=10.1093%2ficesjms%2ffsw234&amp;partnerID=40&amp;md5=69f7bfabea14f3d8b683ff47dd72f65c</t>
  </si>
  <si>
    <t>2-s2.0-85032263535</t>
  </si>
  <si>
    <t>Sasaki M.; Mitchell A.; Booth D.J.; Nagelkerken I.</t>
  </si>
  <si>
    <t>Sasaki, Minami (58384802100); Mitchell, Angus (57375708400); Booth, David J. (7202259879); Nagelkerken, Ivan (7003724825)</t>
  </si>
  <si>
    <t>58384802100; 57375708400; 7202259879; 7003724825</t>
  </si>
  <si>
    <t>Novel ecological interactions alter physiological responses of range-extending tropical and local temperate fishes under ocean warming</t>
  </si>
  <si>
    <t>10.1016/j.scitotenv.2023.169413</t>
  </si>
  <si>
    <t>https://www.scopus.com/inward/record.uri?eid=2-s2.0-85181835159&amp;doi=10.1016%2fj.scitotenv.2023.169413&amp;partnerID=40&amp;md5=0600f6a1eb95a2de2c518bfcd6fbd507</t>
  </si>
  <si>
    <t>2-s2.0-85181835159</t>
  </si>
  <si>
    <t>Sato Y.; Bourne D.G.; Willis B.L.</t>
  </si>
  <si>
    <t>Sato, Yui (35799044000); Bourne, David G. (26431225600); Willis, Bette L. (7101749421)</t>
  </si>
  <si>
    <t>35799044000; 26431225600; 7101749421</t>
  </si>
  <si>
    <t>Dynamics of seasonal outbreaks of black band disease in an assemblage of Montipora species at Pelorus Island (Great Barrier Reef, Australia)</t>
  </si>
  <si>
    <t>10.1098/rspb.2009.0481</t>
  </si>
  <si>
    <t>https://www.scopus.com/inward/record.uri?eid=2-s2.0-67650872941&amp;doi=10.1098%2frspb.2009.0481&amp;partnerID=40&amp;md5=8dbb5bad6947caf2e378c2e15361735a</t>
  </si>
  <si>
    <t>2-s2.0-67650872941</t>
  </si>
  <si>
    <t>Sawall Y.; Al-Sofyani A.; Hohn S.; Banguera-Hinestroza E.; Voolstra C.R.; Wahl M.</t>
  </si>
  <si>
    <t>Sawall, Yvonne (35369358800); Al-Sofyani, Abdulmoshin (6507237745); Hohn, Sönke (36647564500); Banguera-Hinestroza, Eulalia (36545690100); Voolstra, Christian R. (25224158700); Wahl, Martin (35265364400)</t>
  </si>
  <si>
    <t>35369358800; 6507237745; 36647564500; 36545690100; 25224158700; 35265364400</t>
  </si>
  <si>
    <t>Extensive phenotypic plasticity of a Red Sea coral over a strong latitudinal temperature gradient suggests limited acclimatization potential to warming</t>
  </si>
  <si>
    <t>10.1038/srep08940</t>
  </si>
  <si>
    <t>https://www.scopus.com/inward/record.uri?eid=2-s2.0-84924359065&amp;doi=10.1038%2fsrep08940&amp;partnerID=40&amp;md5=bbf439fb211c12be9d53ffb0dd1220c3</t>
  </si>
  <si>
    <t>2-s2.0-84924359065</t>
  </si>
  <si>
    <t>Scavia D.; Field J.C.; Boesch D.F.; Buddemeier R.W.; Burkett V.; Cayan D.R.; Fogarty M.; Harwell M.A.; Howarth R.W.; Mason C.; Reed D.J.; Royer T.C.; Sallenger A.H.; Titus J.G.</t>
  </si>
  <si>
    <t>Scavia, Donald (6603811823); Field, John C. (57210018379); Boesch, Donald F. (7004622302); Buddemeier, Robert W. (7004020996); Burkett, Virginia (24342950800); Cayan, Daniel R. (7005265210); Fogarty, Michael (57207615306); Harwell, Mark A. (7003297944); Howarth, Robert W. (7101808753); Mason, Curt (55416611500); Reed, Denise J. (7402980052); Royer, Thomas C. (7006102663); Sallenger, Asbury H. (35583598600); Titus, James G. (7101602025)</t>
  </si>
  <si>
    <t>6603811823; 57210018379; 7004622302; 7004020996; 24342950800; 7005265210; 57207615306; 7003297944; 7101808753; 55416611500; 7402980052; 7006102663; 35583598600; 7101602025</t>
  </si>
  <si>
    <t>Climate change impacts on U.S. coastal and marine ecosystems</t>
  </si>
  <si>
    <t>Estuaries</t>
  </si>
  <si>
    <t>10.1007/BF02691304</t>
  </si>
  <si>
    <t>https://www.scopus.com/inward/record.uri?eid=2-s2.0-0036114430&amp;doi=10.1007%2fBF02691304&amp;partnerID=40&amp;md5=6fe7bb2ac06d5c35ee63ed0226b0185a</t>
  </si>
  <si>
    <t>2-s2.0-0036114430</t>
  </si>
  <si>
    <t>Scheiner S.M.</t>
  </si>
  <si>
    <t>Scheiner, Samuel M. (7004430299)</t>
  </si>
  <si>
    <t>Marine Systems, Conservation and Climate Change</t>
  </si>
  <si>
    <t>V4</t>
  </si>
  <si>
    <t>10.1016/B978-0-12-822562-2.00117-1</t>
  </si>
  <si>
    <t>https://www.scopus.com/inward/record.uri?eid=2-s2.0-85189381798&amp;doi=10.1016%2fB978-0-12-822562-2.00117-1&amp;partnerID=40&amp;md5=b02558bab8068765163e85c42a2b3b02</t>
  </si>
  <si>
    <t>2-s2.0-85189381798</t>
  </si>
  <si>
    <t>Modelled sensitivity distributions</t>
  </si>
  <si>
    <t>Schlotheuber M.; Voolstra C.R.; de Beer D.; Camp E.F.; Klatt J.M.; Ghilardi M.; Neumüller K.; Ousley S.; Bejarano S.</t>
  </si>
  <si>
    <t>Schlotheuber, Marlen (58798649600); Voolstra, Christian R. (25224158700); de Beer, Dirk (26642920400); Camp, Emma F. (55032414000); Klatt, Judith M. (35253684900); Ghilardi, Mattia (57210920826); Neumüller, Katharina (58799202500); Ousley, Sara (57450106100); Bejarano, Sonia (8154407100)</t>
  </si>
  <si>
    <t>58798649600; 25224158700; 26642920400; 55032414000; 35253684900; 57210920826; 58799202500; 57450106100; 8154407100</t>
  </si>
  <si>
    <t>High temporal resolution of hydrogen peroxide (H2O2) dynamics during heat stress does not support a causative role in coral bleaching</t>
  </si>
  <si>
    <t>10.1007/s00338-023-02448-7</t>
  </si>
  <si>
    <t>https://www.scopus.com/inward/record.uri?eid=2-s2.0-85181713426&amp;doi=10.1007%2fs00338-023-02448-7&amp;partnerID=40&amp;md5=b00095e66002ab61d1e166928c587a15</t>
  </si>
  <si>
    <t>2-s2.0-85181713426</t>
  </si>
  <si>
    <t>Schlüter A.; Vance C.; Ferse S.</t>
  </si>
  <si>
    <t>Schlüter, Achim (56240507200); Vance, Colin (56210480900); Ferse, Sebastian (26323608200)</t>
  </si>
  <si>
    <t>56240507200; 56210480900; 26323608200</t>
  </si>
  <si>
    <t>Coral reefs and the slow emergence of institutional structures for a glocal land- and sea-based collective dilemma</t>
  </si>
  <si>
    <t>10.1016/j.marpol.2019.04.009</t>
  </si>
  <si>
    <t>https://www.scopus.com/inward/record.uri?eid=2-s2.0-85065036770&amp;doi=10.1016%2fj.marpol.2019.04.009&amp;partnerID=40&amp;md5=b84e318d6dfa99dc4ed82a937ce712db</t>
  </si>
  <si>
    <t>2-s2.0-85065036770</t>
  </si>
  <si>
    <t>Schmidt C.A.; Stifler C.A.; Luffey E.L.; Fordyce B.I.; Ahmed A.; Barreiro Pujol G.; Breit C.P.; Davison S.S.; Klaus C.N.; Koehler I.J.; Lecloux I.M.; Matute Diaz C.; Nguyen C.M.; Quach V.; Sengkhammee J.S.; Walch E.J.; Xiong M.M.; Tambutté E.; Tambutté S.; Mass T.; Gilbert P.U.P.A.</t>
  </si>
  <si>
    <t>Schmidt, Connor A. (57220191822); Stifler, Cayla A. (56884865500); Luffey, Emily L. (57435282400); Fordyce, Benjamin I. (57220192932); Ahmed, Asiya (57435011600); Barreiro Pujol, Gabriela (57435555600); Breit, Carolyn P. (57435282500); Davison, Sydney S. (57435418800); Klaus, Connor N. (57434734800); Koehler, Isaac J. (57435693300); Lecloux, Isabelle M. (57434734900); Matute Diaz, Celeo (57435150200); Nguyen, Catherine M. (57435693400); Quach, Virginia (57204548543); Sengkhammee, Jaden S. (57435693500); Walch, Evan J. (57435693600); Xiong, Max M. (57435418900); Tambutté, Eric (6602773089); Tambutté, Sylvie (6507063305); Mass, Tali (16241984200); Gilbert, Pupa U. P. A. (10139672600)</t>
  </si>
  <si>
    <t>57220191822; 56884865500; 57435282400; 57220192932; 57435011600; 57435555600; 57435282500; 57435418800; 57434734800; 57435693300; 57434734900; 57435150200; 57435693400; 57204548543; 57435693500; 57435693600; 57435418900; 6602773089; 6507063305; 16241984200; 10139672600</t>
  </si>
  <si>
    <t>Faster Crystallization during Coral Skeleton Formation Correlates with Resilience to Ocean Acidification</t>
  </si>
  <si>
    <t>Journal of the American Chemical Society</t>
  </si>
  <si>
    <t>10.1021/jacs.1c11434</t>
  </si>
  <si>
    <t>https://www.scopus.com/inward/record.uri?eid=2-s2.0-85123857663&amp;doi=10.1021%2fjacs.1c11434&amp;partnerID=40&amp;md5=e540c9fc6386fcdd4648b080a1af2981</t>
  </si>
  <si>
    <t>2-s2.0-85123857663</t>
  </si>
  <si>
    <t>Schmidt G.M.; Wall M.; Taylor M.; Jantzen C.; Richter C.</t>
  </si>
  <si>
    <t>Schmidt, Gertraud M. (36648089700); Wall, Marlene (55507661900); Taylor, Marc (56658929600); Jantzen, Carin (8966415700); Richter, Claudio (7202686430)</t>
  </si>
  <si>
    <t>36648089700; 55507661900; 56658929600; 8966415700; 7202686430</t>
  </si>
  <si>
    <t>Large-amplitude internal waves sustain coral health during thermal stress</t>
  </si>
  <si>
    <t>10.1007/s00338-016-1450-z</t>
  </si>
  <si>
    <t>https://www.scopus.com/inward/record.uri?eid=2-s2.0-84964330372&amp;doi=10.1007%2fs00338-016-1450-z&amp;partnerID=40&amp;md5=55fae8a82ad80b74567eb5a4d33876cf</t>
  </si>
  <si>
    <t>2-s2.0-84964330372</t>
  </si>
  <si>
    <t>Schmutter K.; Nash M.; Dovey L.</t>
  </si>
  <si>
    <t>Schmutter, Katherine (57189298670); Nash, Merinda (42861975400); Dovey, Liz (47160994400)</t>
  </si>
  <si>
    <t>57189298670; 42861975400; 47160994400</t>
  </si>
  <si>
    <t>Ocean acidification: assessing the vulnerability of socioeconomic systems in Small Island Developing States</t>
  </si>
  <si>
    <t>Regional Environmental Change</t>
  </si>
  <si>
    <t>10.1007/s10113-016-0949-8</t>
  </si>
  <si>
    <t>https://www.scopus.com/inward/record.uri?eid=2-s2.0-84968677655&amp;doi=10.1007%2fs10113-016-0949-8&amp;partnerID=40&amp;md5=3fe1eee601809871fc1a3b075068f966</t>
  </si>
  <si>
    <t>2-s2.0-84968677655</t>
  </si>
  <si>
    <t>Schulze A.; Grimes C.J.; Rudek T.E.</t>
  </si>
  <si>
    <t>Schulze, Anja (7103217799); Grimes, Candace J. (57193430591); Rudek, Tiffany E. (57193430772)</t>
  </si>
  <si>
    <t>7103217799; 57193430591; 57193430772</t>
  </si>
  <si>
    <t>Tough, armed and omnivorous: Hermodice carunculata (Annelida: Amphinomidae) is prepared for ecological challenges</t>
  </si>
  <si>
    <t>10.1017/S0025315417000091</t>
  </si>
  <si>
    <t>https://www.scopus.com/inward/record.uri?eid=2-s2.0-85013959002&amp;doi=10.1017%2fS0025315417000091&amp;partnerID=40&amp;md5=1a44a261a2f472d674d438a58ec95f0e</t>
  </si>
  <si>
    <t>2-s2.0-85013959002</t>
  </si>
  <si>
    <t>Schunter C.; Jarrold M.D.; Munday P.L.; Ravasi T.</t>
  </si>
  <si>
    <t>Schunter, Celia (37050183800); Jarrold, Michael D. (55898702000); Munday, Philip L. (7005838893); Ravasi, Timothy (6603069555)</t>
  </si>
  <si>
    <t>37050183800; 55898702000; 7005838893; 6603069555</t>
  </si>
  <si>
    <t>Diel pCO2 fluctuations alter the molecular response of coral reef fishes to ocean acidification conditions</t>
  </si>
  <si>
    <t>10.1111/mec.16124</t>
  </si>
  <si>
    <t>https://www.scopus.com/inward/record.uri?eid=2-s2.0-85113670008&amp;doi=10.1111%2fmec.16124&amp;partnerID=40&amp;md5=92a3bce7dee8eec08e2a75eeaa55d252</t>
  </si>
  <si>
    <t>2-s2.0-85113670008</t>
  </si>
  <si>
    <t>Schunter C.; Welch M.J.; Nilsson G.E.; Rummer J.L.; Munday P.L.; Ravasi T.</t>
  </si>
  <si>
    <t>Schunter, Celia (37050183800); Welch, Megan J. (56577345100); Nilsson, Göran E. (7201577992); Rummer, Jodie L. (13411279300); Munday, Philip L. (7005838893); Ravasi, Timothy (6603069555)</t>
  </si>
  <si>
    <t>37050183800; 56577345100; 7201577992; 13411279300; 7005838893; 6603069555</t>
  </si>
  <si>
    <t>An interplay between plasticity and parental phenotype determines impacts of ocean acidification on a reef fish</t>
  </si>
  <si>
    <t>10.1038/s41559-017-0428-8</t>
  </si>
  <si>
    <t>https://www.scopus.com/inward/record.uri?eid=2-s2.0-85038349340&amp;doi=10.1038%2fs41559-017-0428-8&amp;partnerID=40&amp;md5=9c74c378b74172a0a62d97950f45ffc9</t>
  </si>
  <si>
    <t>2-s2.0-85038349340</t>
  </si>
  <si>
    <t>Schuster J.</t>
  </si>
  <si>
    <t>Schuster, Joshua (57213259418)</t>
  </si>
  <si>
    <t>Coral cultures in the anthropocene</t>
  </si>
  <si>
    <t>Cultural Studies Review</t>
  </si>
  <si>
    <t>10.5130/csr.v25i1.6405</t>
  </si>
  <si>
    <t>https://www.scopus.com/inward/record.uri?eid=2-s2.0-85073963060&amp;doi=10.5130%2fcsr.v25i1.6405&amp;partnerID=40&amp;md5=2ce064e36dfdad122736d8e2c00fbf88</t>
  </si>
  <si>
    <t>2-s2.0-85073963060</t>
  </si>
  <si>
    <t>Scott M.E.; Heupel M.R.; Simpfendorfer C.A.; Matley J.K.; Pratchett M.S.</t>
  </si>
  <si>
    <t>Scott, Molly E. (58727621600); Heupel, Michelle R. (6701628586); Simpfendorfer, Colin A. (7006384244); Matley, Jordan K. (54879921500); Pratchett, Morgan S. (6602290689)</t>
  </si>
  <si>
    <t>58727621600; 6701628586; 7006384244; 54879921500; 6602290689</t>
  </si>
  <si>
    <t>Latitudinal and seasonal variation in space use by a large, predatory reef fish, Plectropomus leopardus</t>
  </si>
  <si>
    <t>10.1111/1365-2435.13271</t>
  </si>
  <si>
    <t>https://www.scopus.com/inward/record.uri?eid=2-s2.0-85060556666&amp;doi=10.1111%2f1365-2435.13271&amp;partnerID=40&amp;md5=5e4f564f7dd86fc33798c5f452f3e923</t>
  </si>
  <si>
    <t>2-s2.0-85060556666</t>
  </si>
  <si>
    <t>Scucchia F.; Malik A.; Putnam H.M.; Mass T.</t>
  </si>
  <si>
    <t>Scucchia, Federica (57214802637); Malik, Assaf (37005878900); Putnam, Hollie M. (25621868600); Mass, Tali (16241984200)</t>
  </si>
  <si>
    <t>57214802637; 37005878900; 25621868600; 16241984200</t>
  </si>
  <si>
    <t>Genetic and physiological traits conferring tolerance to ocean acidification in mesophotic corals</t>
  </si>
  <si>
    <t>10.1111/gcb.15812</t>
  </si>
  <si>
    <t>https://www.scopus.com/inward/record.uri?eid=2-s2.0-85111856055&amp;doi=10.1111%2fgcb.15812&amp;partnerID=40&amp;md5=5adcd4cdf39ca20549d36824e29163b9</t>
  </si>
  <si>
    <t>2-s2.0-85111856055</t>
  </si>
  <si>
    <t>Scucchia F.; Malik A.; Zaslansky P.; Putnam H.M.; Mass T.</t>
  </si>
  <si>
    <t>Scucchia, Federica (57214802637); Malik, Assaf (37005878900); Zaslansky, Paul (55897306300); Putnam, Hollie M. (25621868600); Mass, Tali (16241984200)</t>
  </si>
  <si>
    <t>57214802637; 37005878900; 55897306300; 25621868600; 16241984200</t>
  </si>
  <si>
    <t>Combined responses of primary coral polyps and their algal endosymbionts to decreasing seawater pH</t>
  </si>
  <si>
    <t>10.1098/rspb.2021.0328</t>
  </si>
  <si>
    <t>https://www.scopus.com/inward/record.uri?eid=2-s2.0-85109060370&amp;doi=10.1098%2frspb.2021.0328&amp;partnerID=40&amp;md5=158445bc1901cac9e6fd5222f9ea95f1</t>
  </si>
  <si>
    <t>2-s2.0-85109060370</t>
  </si>
  <si>
    <t>Scucchia F.; Sauer K.; Zaslansky P.; Mass T.</t>
  </si>
  <si>
    <t>Scucchia, Federica (57214802637); Sauer, Katrein (55797745200); Zaslansky, Paul (55897306300); Mass, Tali (16241984200)</t>
  </si>
  <si>
    <t>57214802637; 55797745200; 55897306300; 16241984200</t>
  </si>
  <si>
    <t>Artificial Intelligence as a Tool to Study the 3D Skeletal Architecture in Newly Settled Coral Recruits: Insights into the Effects of Ocean Acidification on Coral Biomineralization</t>
  </si>
  <si>
    <t>10.3390/jmse10030391</t>
  </si>
  <si>
    <t>https://www.scopus.com/inward/record.uri?eid=2-s2.0-85126433443&amp;doi=10.3390%2fjmse10030391&amp;partnerID=40&amp;md5=2f26435e994f46219b79f496f4a101b1</t>
  </si>
  <si>
    <t>2-s2.0-85126433443</t>
  </si>
  <si>
    <t>Segaran T.C.; Azra M.N.; Lananan F.; Wang Y.</t>
  </si>
  <si>
    <t>Segaran, Thirukanthan Chandra (58113296500); Azra, Mohamad Nor (55193178900); Lananan, Fathurrahman (55683350700); Wang, Youji (22959076400)</t>
  </si>
  <si>
    <t>58113296500; 55193178900; 55683350700; 22959076400</t>
  </si>
  <si>
    <t>Microbe, climate change and marine environment: Linking trends and research hotspots</t>
  </si>
  <si>
    <t>10.1016/j.marenvres.2023.106015</t>
  </si>
  <si>
    <t>https://www.scopus.com/inward/record.uri?eid=2-s2.0-85161342500&amp;doi=10.1016%2fj.marenvres.2023.106015&amp;partnerID=40&amp;md5=a503d217161b18eace94403a9bb4f6ca</t>
  </si>
  <si>
    <t>2-s2.0-85161342500</t>
  </si>
  <si>
    <t>Segaran T.C.; Azra M.N.; Mohd Noor M.I.; Danish-Daniel M.; Burlakovs J.; Lananan F.; Xu J.; Kari Z.A.; Wei L.S.</t>
  </si>
  <si>
    <t>Segaran, Thirukanthan Chandra (58113296500); Azra, Mohamad Nor (55193178900); Mohd Noor, Mohd Iqbal (57209159142); Danish-Daniel, Muhd (58251292800); Burlakovs, Juris (55583010900); Lananan, Fathurrahman (55683350700); Xu, Juntian (22952313700); Kari, Zulhisyam Abdul (37103229800); Wei, Lee Seong (34872475700)</t>
  </si>
  <si>
    <t>58113296500; 55193178900; 57209159142; 58251292800; 55583010900; 55683350700; 22952313700; 37103229800; 34872475700</t>
  </si>
  <si>
    <t>Knowledge mapping analysis of the global seaweed research using CiteSpace</t>
  </si>
  <si>
    <t>Heliyon</t>
  </si>
  <si>
    <t>e28418</t>
  </si>
  <si>
    <t>10.1016/j.heliyon.2024.e28418</t>
  </si>
  <si>
    <t>https://www.scopus.com/inward/record.uri?eid=2-s2.0-85188710136&amp;doi=10.1016%2fj.heliyon.2024.e28418&amp;partnerID=40&amp;md5=4f32d9046ea0d1eba40d43d26440373d</t>
  </si>
  <si>
    <t>2-s2.0-85188710136</t>
  </si>
  <si>
    <t>Segaran T.C.; Soffa F.B.; Lananan F.; Sarà G.; Feng Z.; Azra M.N.; Safuan C.D.M.</t>
  </si>
  <si>
    <t>Segaran, Thirukanthan C. (58113296500); Soffa, Fawzan B. (58040974100); Lananan, Fathurrahman (55683350700); Sarà, Gianluca (7003679368); Feng, Zhihua (57210472005); Azra, Mohamad N. (55193178900); Safuan, Che D. M. (57202986920)</t>
  </si>
  <si>
    <t>58113296500; 58040974100; 55683350700; 7003679368; 57210472005; 55193178900; 57202986920</t>
  </si>
  <si>
    <t>Coral restoration: a mapping review through a scientometric analysis</t>
  </si>
  <si>
    <t>Restoration Ecology</t>
  </si>
  <si>
    <t>e14229</t>
  </si>
  <si>
    <t>10.1111/rec.14229</t>
  </si>
  <si>
    <t>https://www.scopus.com/inward/record.uri?eid=2-s2.0-85198834881&amp;doi=10.1111%2frec.14229&amp;partnerID=40&amp;md5=52d9fbe8a3ef15f3ce0938679cb58c03</t>
  </si>
  <si>
    <t>2-s2.0-85198834881</t>
  </si>
  <si>
    <t>Sekizawa A.; Uechi H.; Iguchi A.; Nakamura T.; Kumagai N.H.; Suzuki A.; Sakai K.; Nojiri Y.</t>
  </si>
  <si>
    <t>Sekizawa, Ayami (55603060300); Uechi, Hikaru (57194616343); Iguchi, Akira (23027624600); Nakamura, Takashi (57204897335); Kumagai, Naoki H. (56374687600); Suzuki, Atsushi (57771502500); Sakai, Kazuhiko (35722748300); Nojiri, Yukihiro (7006368014)</t>
  </si>
  <si>
    <t>55603060300; 57194616343; 23027624600; 57204897335; 56374687600; 57771502500; 35722748300; 7006368014</t>
  </si>
  <si>
    <t>Intraspecific variations in responses to ocean acidification in two branching coral species</t>
  </si>
  <si>
    <t>10.1016/j.marpolbul.2017.06.061</t>
  </si>
  <si>
    <t>https://www.scopus.com/inward/record.uri?eid=2-s2.0-85021236970&amp;doi=10.1016%2fj.marpolbul.2017.06.061&amp;partnerID=40&amp;md5=a009bd92ea0082be47e5c69f4bcc97e7</t>
  </si>
  <si>
    <t>2-s2.0-85021236970</t>
  </si>
  <si>
    <t>Semba R.D.; Askari S.; Gibson S.; Bloem M.W.; Kraemer K.</t>
  </si>
  <si>
    <t>Semba, Richard D (7101832470); Askari, Sufia (57204240517); Gibson, Sarah (57195323235); Bloem, Martin W (23979598100); Kraemer, Klaus (24724460700)</t>
  </si>
  <si>
    <t>7101832470; 57204240517; 57195323235; 23979598100; 24724460700</t>
  </si>
  <si>
    <t>The Potential Impact of Climate Change on the Micronutrient-Rich Food Supply</t>
  </si>
  <si>
    <t>Advances in Nutrition</t>
  </si>
  <si>
    <t>10.1093/advances/nmab104</t>
  </si>
  <si>
    <t>https://www.scopus.com/inward/record.uri?eid=2-s2.0-85123969011&amp;doi=10.1093%2fadvances%2fnmab104&amp;partnerID=40&amp;md5=62b56313b872a6bc6909d93239364d4a</t>
  </si>
  <si>
    <t>2-s2.0-85123969011</t>
  </si>
  <si>
    <t>Servetto N.; de Aranzamendi M.C.; Bettencourt R.; Held C.; Abele D.; Movilla J.; González G.; Bustos D.M.; Sahade R.</t>
  </si>
  <si>
    <t>Servetto, N. (36465592700); de Aranzamendi, M.C. (24079560100); Bettencourt, R. (55882783100); Held, C. (57200786779); Abele, D. (56238723000); Movilla, J. (25947643800); González, G. (59033276500); Bustos, D.M. (7004287764); Sahade, R. (6506023791)</t>
  </si>
  <si>
    <t>36465592700; 24079560100; 55882783100; 57200786779; 56238723000; 25947643800; 59033276500; 7004287764; 6506023791</t>
  </si>
  <si>
    <t>Molecular mechanisms underlying responses of the Antarctic coral Malacobelemnon daytoni to ocean acidification</t>
  </si>
  <si>
    <t>10.1016/j.marenvres.2021.105430</t>
  </si>
  <si>
    <t>https://www.scopus.com/inward/record.uri?eid=2-s2.0-85111567095&amp;doi=10.1016%2fj.marenvres.2021.105430&amp;partnerID=40&amp;md5=2236044bcc26b733b353c33a02cb88b2</t>
  </si>
  <si>
    <t>2-s2.0-85111567095</t>
  </si>
  <si>
    <t>Setter R.O.; Franklin E.C.; Mora C.</t>
  </si>
  <si>
    <t>Setter, Renee O. (57709904600); Franklin, Erik C. (16039043300); Mora, Camilo (7102104617)</t>
  </si>
  <si>
    <t>57709904600; 16039043300; 7102104617</t>
  </si>
  <si>
    <t>Co-occurring anthropogenic stressors reduce the timeframe of environmental viability for the world’s coral reefs</t>
  </si>
  <si>
    <t>e3001821</t>
  </si>
  <si>
    <t>10.1371/journal.pbio.3001821</t>
  </si>
  <si>
    <t>https://www.scopus.com/inward/record.uri?eid=2-s2.0-85139739664&amp;doi=10.1371%2fjournal.pbio.3001821&amp;partnerID=40&amp;md5=9ff38d7176e72fc96a852d85ee0f6af0</t>
  </si>
  <si>
    <t>2-s2.0-85139739664</t>
  </si>
  <si>
    <t>Shamberger K.E.F.; Lentz S.J.; Cohen A.L.</t>
  </si>
  <si>
    <t>Shamberger, Kathryn E. F. (55911562600); Lentz, Steven J. (56133985800); Cohen, Anne L. (7404781298)</t>
  </si>
  <si>
    <t>55911562600; 56133985800; 7404781298</t>
  </si>
  <si>
    <t>Low and variable ecosystem calcification in a coral reef lagoon under natural acidification</t>
  </si>
  <si>
    <t>10.1002/lno.10662</t>
  </si>
  <si>
    <t>https://www.scopus.com/inward/record.uri?eid=2-s2.0-85043448643&amp;doi=10.1002%2flno.10662&amp;partnerID=40&amp;md5=19b75958e7a4cee95dac1c2e01784abe</t>
  </si>
  <si>
    <t>2-s2.0-85043448643</t>
  </si>
  <si>
    <t>Shangguan Q.; Shu H.; Li P.; Lin K.; Byrne R.H.; Li Q.; Yuan D.; Ma J.</t>
  </si>
  <si>
    <t>Shangguan, Qipei (57193266027); Shu, Huilin (57204881734); Li, Peicong (57198355408); Lin, Kunning (57714019500); Byrne, Robert H. (7101644104); Li, Quanlong (55557766500); Yuan, Dongxing (7201944160); Ma, Jian (36011670100)</t>
  </si>
  <si>
    <t>57193266027; 57204881734; 57198355408; 57714019500; 7101644104; 55557766500; 7201944160; 36011670100</t>
  </si>
  <si>
    <t>Automated spectrophotometric determination of carbonate ion concentration in seawater using a portable syringe pump based analyzer</t>
  </si>
  <si>
    <t>10.1016/j.marchem.2019.01.007</t>
  </si>
  <si>
    <t>https://www.scopus.com/inward/record.uri?eid=2-s2.0-85060867527&amp;doi=10.1016%2fj.marchem.2019.01.007&amp;partnerID=40&amp;md5=a26c9caf689cd27863bca80428ac6a1f</t>
  </si>
  <si>
    <t>2-s2.0-85060867527</t>
  </si>
  <si>
    <t>Sharma K.V.; Sarvalingam B.K.; Marigoudar S.R.</t>
  </si>
  <si>
    <t>Sharma, Krishna Venkatarama (57212200865); Sarvalingam, Barath Kumar (57195431362); Marigoudar, Shambanagouda Rudragouda (23568217600)</t>
  </si>
  <si>
    <t>57212200865; 57195431362; 23568217600</t>
  </si>
  <si>
    <t>A review of mesocosm experiments on heavy metals in marine environment and related issues of emerging concerns</t>
  </si>
  <si>
    <t>Environmental Science and Pollution Research</t>
  </si>
  <si>
    <t>10.1007/s11356-020-11121-3</t>
  </si>
  <si>
    <t>https://www.scopus.com/inward/record.uri?eid=2-s2.0-85092931885&amp;doi=10.1007%2fs11356-020-11121-3&amp;partnerID=40&amp;md5=056a5cbe975b166bf31c50f0f2426bb2</t>
  </si>
  <si>
    <t>2-s2.0-85092931885</t>
  </si>
  <si>
    <t>Shaw E.C.; Carpenter R.C.; Lantz C.A.; Edmunds P.J.</t>
  </si>
  <si>
    <t>Shaw, Emily C. (25723734600); Carpenter, Robert C. (7402582700); Lantz, Coulson A. (55920908000); Edmunds, Peter J. (7003665659)</t>
  </si>
  <si>
    <t>25723734600; 7402582700; 55920908000; 7003665659</t>
  </si>
  <si>
    <t>Intraspecific variability in the response to ocean warming and acidification in the scleractinian coral Acropora pulchra</t>
  </si>
  <si>
    <t>10.1007/s00227-016-2986-8</t>
  </si>
  <si>
    <t>https://www.scopus.com/inward/record.uri?eid=2-s2.0-84988412555&amp;doi=10.1007%2fs00227-016-2986-8&amp;partnerID=40&amp;md5=b7df2efeff47a64689a99efed1d5320f</t>
  </si>
  <si>
    <t>2-s2.0-84988412555</t>
  </si>
  <si>
    <t>Shaw K.M.M.; Standish C.D.; Fowell S.E.; Stewart J.A.; Castillo K.D.; Ries J.B.; Foster G.L.</t>
  </si>
  <si>
    <t>Shaw, Kathryn M. M. (57969891200); Standish, Christopher D. (55566816600); Fowell, Sara E. (57191475817); Stewart, Joseph A. (56706757900); Castillo, Karl D. (9736973000); Ries, Justin B. (7006449529); Foster, Gavin L. (7403211753)</t>
  </si>
  <si>
    <t>57969891200; 55566816600; 57191475817; 56706757900; 9736973000; 7006449529; 7403211753</t>
  </si>
  <si>
    <t>Century-Long Records of Sedimentary Input on a Caribbean Reef From Coral Ba/Ca Ratios</t>
  </si>
  <si>
    <t>e2023PA004746</t>
  </si>
  <si>
    <t>10.1029/2023PA004746</t>
  </si>
  <si>
    <t>https://www.scopus.com/inward/record.uri?eid=2-s2.0-85193022966&amp;doi=10.1029%2f2023PA004746&amp;partnerID=40&amp;md5=21c6f2309dae07f7c320b10bdb201b96</t>
  </si>
  <si>
    <t>2-s2.0-85193022966</t>
  </si>
  <si>
    <t>Sheehan E.V.; Rees A.; Bridger D.; Williams T.; Hall-Spencer J.M.</t>
  </si>
  <si>
    <t>Sheehan, E.V. (19337995000); Rees, A. (57212495004); Bridger, D. (55711570500); Williams, T. (58338869000); Hall-Spencer, J.M. (6603382752)</t>
  </si>
  <si>
    <t>19337995000; 57212495004; 55711570500; 58338869000; 6603382752</t>
  </si>
  <si>
    <t>Strandings of NE Atlantic gorgonians</t>
  </si>
  <si>
    <t>10.1016/j.biocon.2017.03.020</t>
  </si>
  <si>
    <t>https://www.scopus.com/inward/record.uri?eid=2-s2.0-85016442811&amp;doi=10.1016%2fj.biocon.2017.03.020&amp;partnerID=40&amp;md5=f17bdd750721a2acf2fff3f91b491dce</t>
  </si>
  <si>
    <t>2-s2.0-85016442811</t>
  </si>
  <si>
    <t>Sheppard C.; Sheppard A.</t>
  </si>
  <si>
    <t>Sheppard, Charles (55660987600); Sheppard, Anne (7006214344)</t>
  </si>
  <si>
    <t>55660987600; 7006214344</t>
  </si>
  <si>
    <t>British Indian ocean territory (chagos archipelago)</t>
  </si>
  <si>
    <t>10.1016/B978-0-08-100853-9.00015-4</t>
  </si>
  <si>
    <t>https://www.scopus.com/inward/record.uri?eid=2-s2.0-85080819323&amp;doi=10.1016%2fB978-0-08-100853-9.00015-4&amp;partnerID=40&amp;md5=687e772595b0f9b484232f9e6f1a06ac</t>
  </si>
  <si>
    <t>2-s2.0-85080819323</t>
  </si>
  <si>
    <t>Sheppard C.; Sheppard A.; Mogg A.; Bayley D.; Dempsey A.C.; Roche R.; Turner J.; Purkis S.</t>
  </si>
  <si>
    <t>Sheppard, Charles (55660987600); Sheppard, Anne (7006214344); Mogg, Andrew (54952136700); Bayley, Dan (57198768914); Dempsey, Alexandra C. (56076337500); Roche, Ronan (16242437400); Turner, John (57212569984); Purkis, Sam (6507258668)</t>
  </si>
  <si>
    <t>55660987600; 7006214344; 54952136700; 57198768914; 56076337500; 16242437400; 57212569984; 6507258668</t>
  </si>
  <si>
    <t>Coral bleaching and mortality in the Chagos Archipelago</t>
  </si>
  <si>
    <t>Atoll Research Bulletin</t>
  </si>
  <si>
    <t>10.5479/si.0077-5630.613</t>
  </si>
  <si>
    <t>https://www.scopus.com/inward/record.uri?eid=2-s2.0-85037038055&amp;doi=10.5479%2fsi.0077-5630.613&amp;partnerID=40&amp;md5=dd1ddbc16430f2e0c18f7d3b0879e9ff</t>
  </si>
  <si>
    <t>2-s2.0-85037038055</t>
  </si>
  <si>
    <t>Shi Y.; Li Y.</t>
  </si>
  <si>
    <t>Shi, Yuntian (57811108100); Li, Yaowu (58577287200)</t>
  </si>
  <si>
    <t>57811108100; 58577287200</t>
  </si>
  <si>
    <t>Impacts of ocean acidification on physiology and ecology of marine invertebrates: a comprehensive review</t>
  </si>
  <si>
    <t>Aquatic Ecology</t>
  </si>
  <si>
    <t>10.1007/s10452-023-10058-2</t>
  </si>
  <si>
    <t>https://www.scopus.com/inward/record.uri?eid=2-s2.0-85171253651&amp;doi=10.1007%2fs10452-023-10058-2&amp;partnerID=40&amp;md5=8ae561cb66d911bc5d7bbbcd485d5b01</t>
  </si>
  <si>
    <t>2-s2.0-85171253651</t>
  </si>
  <si>
    <t>Shirodkar G.; Uskaikar H.; Naqvi S.W.A.; Pratihary A.; Hussain A.; Shenoy D.M.; Gauns M.; Manikandan B.; Manjrekar S.; Patil A.</t>
  </si>
  <si>
    <t>Shirodkar, Gayatri (57202070690); Uskaikar, Hema (57214220481); Naqvi, S.W.A. (16240568500); Pratihary, Anil (15521259800); Hussain, Afreen (57190978831); Shenoy, Damodar M. (7004192664); Gauns, Manguesh (6603492168); Manikandan, B. (57216639828); Manjrekar, Saiprasad (57208257865); Patil, Anagha (57197465962)</t>
  </si>
  <si>
    <t>57202070690; 57214220481; 16240568500; 15521259800; 57190978831; 7004192664; 6603492168; 57216639828; 57208257865; 57197465962</t>
  </si>
  <si>
    <t>Seasonally varying biogeochemical regime around the coral habitats off central west coast of India</t>
  </si>
  <si>
    <t>10.1016/j.marenvres.2024.106427</t>
  </si>
  <si>
    <t>https://www.scopus.com/inward/record.uri?eid=2-s2.0-85187216522&amp;doi=10.1016%2fj.marenvres.2024.106427&amp;partnerID=40&amp;md5=0064497074c7e8270fcba2bee320f2fd</t>
  </si>
  <si>
    <t>2-s2.0-85187216522</t>
  </si>
  <si>
    <t>Shodipo M.O.; Duong B.; Graba-Landry A.; Grutter A.S.; Sikkel P.C.</t>
  </si>
  <si>
    <t>Shodipo, Mary O. (57204757947); Duong, Berilin (57205512813); Graba-Landry, Alexia (55694444300); Grutter, Alexandra S. (7003634149); Sikkel, Paul C. (6602736393)</t>
  </si>
  <si>
    <t>57204757947; 57205512813; 55694444300; 7003634149; 6602736393</t>
  </si>
  <si>
    <t>Effect of Acute Seawater Temperature Increase on the Survival of a Fish Ectoparasite</t>
  </si>
  <si>
    <t>10.3390/oceans1040016</t>
  </si>
  <si>
    <t>https://www.scopus.com/inward/record.uri?eid=2-s2.0-85099742906&amp;doi=10.3390%2foceans1040016&amp;partnerID=40&amp;md5=0c2e9cef7069e822897eac2dec360ae0</t>
  </si>
  <si>
    <t>2-s2.0-85099742906</t>
  </si>
  <si>
    <t>Shore A.; Day R.D.; Stewart J.A.; Burgea C.A.</t>
  </si>
  <si>
    <t>Shore, A. (57206934652); Day, R.D. (7402617065); Stewart, J.A. (56706757900); Burgea, C.A. (57222261895)</t>
  </si>
  <si>
    <t>57206934652; 7402617065; 56706757900; 57222261895</t>
  </si>
  <si>
    <t>Dichotomy between Regulation of Coral Bacterial Communities and Calcification Physiology under Ocean Acidification Conditions</t>
  </si>
  <si>
    <t>e02189-20</t>
  </si>
  <si>
    <t>10.1128/AEM.02189-20</t>
  </si>
  <si>
    <t>https://www.scopus.com/inward/record.uri?eid=2-s2.0-85102050834&amp;doi=10.1128%2fAEM.02189-20&amp;partnerID=40&amp;md5=76abbd7ea41155b39ccad8868f5e1477</t>
  </si>
  <si>
    <t>2-s2.0-85102050834</t>
  </si>
  <si>
    <t>Silbiger N.J.; Nelson C.E.; Remple K.; Sevilla J.K.; Quinlan Z.A.; Putnam H.M.; Fox M.D.; Donahue M.J.</t>
  </si>
  <si>
    <t>Silbiger, Nyssa J. (23111922000); Nelson, Craig E. (35318480600); Remple, Kristina (57202435573); Sevilla, Jessica K. (57202431697); Quinlan, Zachary A. (57202435223); Putnam, Hollie M. (25621868600); Fox, Michael D. (56975868300); Donahue, Megan J. (7102453282)</t>
  </si>
  <si>
    <t>23111922000; 35318480600; 57202435573; 57202431697; 57202435223; 25621868600; 56975868300; 7102453282</t>
  </si>
  <si>
    <t>Nutrient pollution disrupts key ecosystem functions on coral reefs</t>
  </si>
  <si>
    <t>10.1098/rspb.2017.2718</t>
  </si>
  <si>
    <t>https://www.scopus.com/inward/record.uri?eid=2-s2.0-85048332765&amp;doi=10.1098%2frspb.2017.2718&amp;partnerID=40&amp;md5=acb92870f99f02479818bb212f1bdafe</t>
  </si>
  <si>
    <t>2-s2.0-85048332765</t>
  </si>
  <si>
    <t>Silveira C.B.; Luque A.; Roach T.N.F.; Villela H.; Barno A.; Green K.; Reyes B.; Rubio-Portillo E.; Le T.; Mead S.; Hatay M.; Vermeij M.J.A.; Takeshita Y.; Haas A.; Bailey B.; Rohwer F.</t>
  </si>
  <si>
    <t>Silveira, Cynthia B. (25722655600); Luque, Antoni (36086403700); Roach, Ty N. F. (57191525606); Villela, Helena (57202197266); Barno, Adam (57215296864); Green, Kevin (57188564097); Reyes, Brandon (57203749671); Rubio-Portillo, Esther (55810697600); Le, Tram (57194025213); Mead, Spencer (57215290544); Hatay, Mark (13410480300); Vermeij, Mark J. A. (6701455115); Takeshita, Yuichiro (54783486400); Haas, Andreas (34971182600); Bailey, Barbara (7201607089); Rohwer, Forest (7003939295)</t>
  </si>
  <si>
    <t>25722655600; 36086403700; 57191525606; 57202197266; 57215296864; 57188564097; 57203749671; 55810697600; 57194025213; 57215290544; 13410480300; 6701455115; 54783486400; 34971182600; 7201607089; 7003939295</t>
  </si>
  <si>
    <t>Biophysical and physiological processes causing oxygen loss from coral reefs</t>
  </si>
  <si>
    <t>e49114</t>
  </si>
  <si>
    <t>10.7554/eLife.49114</t>
  </si>
  <si>
    <t>https://www.scopus.com/inward/record.uri?eid=2-s2.0-85076063960&amp;doi=10.7554%2feLife.49114&amp;partnerID=40&amp;md5=72f2ce326973589d3d1dce159c20f1a2</t>
  </si>
  <si>
    <t>2-s2.0-85076063960</t>
  </si>
  <si>
    <t>Silveira M.M.; Donelson J.M.; McCormick M.I.; Araujo-Silva H.; Luchiari A.C.</t>
  </si>
  <si>
    <t>Silveira, Mayara M. (56494336900); Donelson, Jennifer M. (24279712700); McCormick, Mark I. (7202418448); Araujo-Silva, Heloysa (57205231245); Luchiari, Ana C. (6507023316)</t>
  </si>
  <si>
    <t>56494336900; 24279712700; 7202418448; 57205231245; 6507023316</t>
  </si>
  <si>
    <t>Impact of ocean warming on a coral reef fish learning and memory</t>
  </si>
  <si>
    <t>e15729</t>
  </si>
  <si>
    <t>10.7717/peerj.15729</t>
  </si>
  <si>
    <t>https://www.scopus.com/inward/record.uri?eid=2-s2.0-85170239855&amp;doi=10.7717%2fpeerj.15729&amp;partnerID=40&amp;md5=d01fa7f560cb756c7fdf2e2026a5260e</t>
  </si>
  <si>
    <t>2-s2.0-85170239855</t>
  </si>
  <si>
    <t>Simancas-Giraldo S.M.; Xiang N.; Kennedy M.M.; Nafeh R.; Zelli E.; Wild C.</t>
  </si>
  <si>
    <t>Simancas-Giraldo, Susana Marcela (57218377596); Xiang, Nan (58354227300); Kennedy, Meghan Moger (57226345178); Nafeh, Rassil (57223317249); Zelli, Edoardo (57217193846); Wild, Christian (35320721300)</t>
  </si>
  <si>
    <t>57218377596; 58354227300; 57226345178; 57223317249; 57217193846; 35320721300</t>
  </si>
  <si>
    <t>Photosynthesis and respiration of the soft coral Xenia umbellata respond to warming but not to organic carbon eutrophication</t>
  </si>
  <si>
    <t>e11663</t>
  </si>
  <si>
    <t>10.7717/peerj.11663</t>
  </si>
  <si>
    <t>https://www.scopus.com/inward/record.uri?eid=2-s2.0-85111305037&amp;doi=10.7717%2fpeerj.11663&amp;partnerID=40&amp;md5=f6eb4115fd1efabe21c89851db70815c</t>
  </si>
  <si>
    <t>2-s2.0-85111305037</t>
  </si>
  <si>
    <t>Simonti A.L.; Eastman J.R.</t>
  </si>
  <si>
    <t>Simonti, Alicia L. (57199574996); Eastman, J. Ronald (7102271172)</t>
  </si>
  <si>
    <t>57199574996; 7102271172</t>
  </si>
  <si>
    <t>2005 Caribbean mass coral bleaching event: A sea surface temperature empirical orthogonal teleconnection analysis</t>
  </si>
  <si>
    <t>C11009</t>
  </si>
  <si>
    <t>10.1029/2010JC006233</t>
  </si>
  <si>
    <t>https://www.scopus.com/inward/record.uri?eid=2-s2.0-78649282733&amp;doi=10.1029%2f2010JC006233&amp;partnerID=40&amp;md5=ca0e91faada063acccd9808c47888a3e</t>
  </si>
  <si>
    <t>2-s2.0-78649282733</t>
  </si>
  <si>
    <t>Singh R.; Ram K.; Yadav C.; Siddiqui A.R.</t>
  </si>
  <si>
    <t>Singh, Richa (58197781700); Ram, Kirpa (24597874300); Yadav, Chandrashekhar (59155938800); Siddiqui, Azizur Rahman (57644653200)</t>
  </si>
  <si>
    <t>58197781700; 24597874300; 59155938800; 57644653200</t>
  </si>
  <si>
    <t>Climate Change, Disaster and Adaptations: Human Responses to Ecological Changes</t>
  </si>
  <si>
    <t>Part F2706</t>
  </si>
  <si>
    <t>10.1007/978-3-030-91010-5_10</t>
  </si>
  <si>
    <t>https://www.scopus.com/inward/record.uri?eid=2-s2.0-85195121625&amp;doi=10.1007%2f978-3-030-91010-5_10&amp;partnerID=40&amp;md5=4d6d97f5d21fd41caab63df9c369a9b6</t>
  </si>
  <si>
    <t>2-s2.0-85195121625</t>
  </si>
  <si>
    <t>Singh T.; Sakai K.; Ishida-Castañeda J.; Iguchi A.</t>
  </si>
  <si>
    <t>Singh, Tanya (57193279218); Sakai, Kazuhiko (35722748300); Ishida-Castañeda, Jun (57203487814); Iguchi, Akira (23027624600)</t>
  </si>
  <si>
    <t>57193279218; 35722748300; 57203487814; 23027624600</t>
  </si>
  <si>
    <t>Short-term improvement of heat tolerance in naturally growing Acropora corals in Okinawa</t>
  </si>
  <si>
    <t>e14629</t>
  </si>
  <si>
    <t>10.7717/peerj.14629</t>
  </si>
  <si>
    <t>https://www.scopus.com/inward/record.uri?eid=2-s2.0-85146275131&amp;doi=10.7717%2fpeerj.14629&amp;partnerID=40&amp;md5=e7422c00ef44d2d31c1f0009a478f159</t>
  </si>
  <si>
    <t>2-s2.0-85146275131</t>
  </si>
  <si>
    <t>Sinutok S.; Chotikarn P.; Pattaratumrong M.S.; Moungkeaw P.; Pramneechote P.; Yucharoen M.</t>
  </si>
  <si>
    <t>Sinutok, Sutinee (26434549900); Chotikarn, Ponlachart (36951628700); Pattaratumrong, Manasawan Saengsakda (56156729400); Moungkeaw, Pimrak (57749071400); Pramneechote, Pathompong (57215829845); Yucharoen, Mathinee (55516937000)</t>
  </si>
  <si>
    <t>26434549900; 36951628700; 56156729400; 57749071400; 57215829845; 55516937000</t>
  </si>
  <si>
    <t>Synergistic Effect of Elevated Temperature and Light Stresses on Physiology of Pocillopora acuta from Different Environments</t>
  </si>
  <si>
    <t>10.3390/jmse10060790</t>
  </si>
  <si>
    <t>https://www.scopus.com/inward/record.uri?eid=2-s2.0-85132198991&amp;doi=10.3390%2fjmse10060790&amp;partnerID=40&amp;md5=8b4a959eec3cad9a5e7526773fdbcb3d</t>
  </si>
  <si>
    <t>2-s2.0-85132198991</t>
  </si>
  <si>
    <t>Smith J.N.; Richter C.; Fabricius K.E.; Cornils A.</t>
  </si>
  <si>
    <t>Smith, Joy N. (57189603087); Richter, Claudio (7202686430); Fabricius, Katharina E. (7005896357); Cornils, Astrid (56047367800)</t>
  </si>
  <si>
    <t>57189603087; 7202686430; 7005896357; 56047367800</t>
  </si>
  <si>
    <t>Pontellid copepods, Labidocera spp., affected by ocean acidification: A field study at natural CO2 seeps</t>
  </si>
  <si>
    <t>e0175663</t>
  </si>
  <si>
    <t>10.1371/journal.pone.0175663</t>
  </si>
  <si>
    <t>https://www.scopus.com/inward/record.uri?eid=2-s2.0-85018742817&amp;doi=10.1371%2fjournal.pone.0175663&amp;partnerID=40&amp;md5=55c2d1b5a72228ecb0efe4fe9a3e35b5</t>
  </si>
  <si>
    <t>2-s2.0-85018742817</t>
  </si>
  <si>
    <t>Smith S.R.; Warren T.</t>
  </si>
  <si>
    <t>Smith, Struan R. (13007940000); Warren, Tammy (57215646699)</t>
  </si>
  <si>
    <t>13007940000; 57215646699</t>
  </si>
  <si>
    <t>Bermuda and the sargasso sea</t>
  </si>
  <si>
    <t>World Seas: An Environmental Evaluation Volume I: Europe, the Americas and West Africa</t>
  </si>
  <si>
    <t>10.1016/B978-0-12-805068-2.00026-7</t>
  </si>
  <si>
    <t>https://www.scopus.com/inward/record.uri?eid=2-s2.0-85081530556&amp;doi=10.1016%2fB978-0-12-805068-2.00026-7&amp;partnerID=40&amp;md5=1da407800df8c3435bf2796341b91688</t>
  </si>
  <si>
    <t>2-s2.0-85081530556</t>
  </si>
  <si>
    <t>Smith T.B.; Holstein D.M.; Ennis R.S.</t>
  </si>
  <si>
    <t>Smith, Tyler B. (57203521379); Holstein, Daniel M. (56058303400); Ennis, Rosmin S. (57191490790)</t>
  </si>
  <si>
    <t>57203521379; 56058303400; 57191490790</t>
  </si>
  <si>
    <t>Disturbance in Mesophotic Coral Ecosystems and Linkages to Conservation and Management</t>
  </si>
  <si>
    <t>10.1007/978-3-319-92735-0_47</t>
  </si>
  <si>
    <t>https://www.scopus.com/inward/record.uri?eid=2-s2.0-85199432066&amp;doi=10.1007%2f978-3-319-92735-0_47&amp;partnerID=40&amp;md5=0ad2874f8eac1395a6a08fc2159e9a65</t>
  </si>
  <si>
    <t>2-s2.0-85199432066</t>
  </si>
  <si>
    <t>Snow C.; Zeng J.; Nonas-Hunter L.; Diggins D.; Bennett K.; Bennett A.</t>
  </si>
  <si>
    <t>Snow, Colin (57223051864); Zeng, Jacqueline (57223033197); Nonas-Hunter, Luke (57223050818); Diggins, Devynn (57004838700); Bennett, Kevin (57223047712); Bennett, Andrew (7402332681)</t>
  </si>
  <si>
    <t>57223051864; 57223033197; 57223050818; 57004838700; 57223047712; 7402332681</t>
  </si>
  <si>
    <t>Design of a Cable-Mounted Robot for near Shore Monitoring</t>
  </si>
  <si>
    <t>2020 Global Oceans 2020: Singapore - U.S. Gulf Coast</t>
  </si>
  <si>
    <t>10.1109/IEEECONF38699.2020.9389423</t>
  </si>
  <si>
    <t>https://www.scopus.com/inward/record.uri?eid=2-s2.0-85104585684&amp;doi=10.1109%2fIEEECONF38699.2020.9389423&amp;partnerID=40&amp;md5=d977c3c3775ab038bbf630068b9ba184</t>
  </si>
  <si>
    <t>2-s2.0-85104585684</t>
  </si>
  <si>
    <t>Soares M.D.O.</t>
  </si>
  <si>
    <t>Soares, Marcelo de Oliveira (36618032200)</t>
  </si>
  <si>
    <t>Climate change and regional human pressures as challenges for management in oceanic islands, South Atlantic</t>
  </si>
  <si>
    <t>10.1016/j.marpolbul.2018.04.008</t>
  </si>
  <si>
    <t>https://www.scopus.com/inward/record.uri?eid=2-s2.0-85046037966&amp;doi=10.1016%2fj.marpolbul.2018.04.008&amp;partnerID=40&amp;md5=71b7ed83727d49973ca970779a9257a2</t>
  </si>
  <si>
    <t>2-s2.0-85046037966</t>
  </si>
  <si>
    <t>Soares M.D.O.; Tavares T.C.L.; Carneiro P.B.D.M.</t>
  </si>
  <si>
    <t>Soares, Marcelo de Oliveira (36618032200); Tavares, Tallita Cruz Lopes (51764657400); Carneiro, Pedro Bastos de Macêdo (57095584400)</t>
  </si>
  <si>
    <t>36618032200; 51764657400; 57095584400</t>
  </si>
  <si>
    <t>Mesophotic ecosystems: Distribution, impacts and conservation in the South Atlantic</t>
  </si>
  <si>
    <t>Diversity and Distributions</t>
  </si>
  <si>
    <t>10.1111/ddi.12846</t>
  </si>
  <si>
    <t>https://www.scopus.com/inward/record.uri?eid=2-s2.0-85058477364&amp;doi=10.1111%2fddi.12846&amp;partnerID=40&amp;md5=795554fdb2d1d721f4d3c4271876c9b5</t>
  </si>
  <si>
    <t>2-s2.0-85058477364</t>
  </si>
  <si>
    <t>Sokolow S.</t>
  </si>
  <si>
    <t>Sokolow, Susanne (8725138200)</t>
  </si>
  <si>
    <t>Effects of a changing climate on the dynamics of coral infectious disease: A review of the evidence</t>
  </si>
  <si>
    <t>10.3354/dao02099</t>
  </si>
  <si>
    <t>https://www.scopus.com/inward/record.uri?eid=2-s2.0-70450173558&amp;doi=10.3354%2fdao02099&amp;partnerID=40&amp;md5=5e87a5bb759a5aef1b1b6dd7f2ef79cd</t>
  </si>
  <si>
    <t>2-s2.0-70450173558</t>
  </si>
  <si>
    <t>Spadafore R.; Fura R.; Precht W.F.; Vollmer S.V.</t>
  </si>
  <si>
    <t>Spadafore, Rachele (57286551600); Fura, Ryan (57190617611); Precht, William F. (56206723800); Vollmer, Steven V. (57205903331)</t>
  </si>
  <si>
    <t>57286551600; 57190617611; 56206723800; 57205903331</t>
  </si>
  <si>
    <t>Multi-Variate Analyses of Coral Mortality From the 2014–2015 Stony Coral Tissue Loss Disease Outbreak Off Miami-Dade County, Florida</t>
  </si>
  <si>
    <t>10.3389/fmars.2021.723998</t>
  </si>
  <si>
    <t>https://www.scopus.com/inward/record.uri?eid=2-s2.0-85116403361&amp;doi=10.3389%2ffmars.2021.723998&amp;partnerID=40&amp;md5=1815c2d6eb6968a56960c76ef56eace9</t>
  </si>
  <si>
    <t>2-s2.0-85116403361</t>
  </si>
  <si>
    <t>Sparks K.M.; Foo S.A.; Uthicke S.; Byrne M.; Lamare M.</t>
  </si>
  <si>
    <t>Sparks, Kate M. (57189053891); Foo, Shawna A. (55189582000); Uthicke, Sven (6603938554); Byrne, Maria (7202358517); Lamare, Miles (6603674109)</t>
  </si>
  <si>
    <t>57189053891; 55189582000; 6603938554; 7202358517; 6603674109</t>
  </si>
  <si>
    <t>Paternal identity influences response of Acanthaster planci embryos to ocean acidification and warming</t>
  </si>
  <si>
    <t>10.1007/s00338-016-1505-1</t>
  </si>
  <si>
    <t>https://www.scopus.com/inward/record.uri?eid=2-s2.0-84988734759&amp;doi=10.1007%2fs00338-016-1505-1&amp;partnerID=40&amp;md5=4567fbce7edb7e4a5c9ad6fccbaf499e</t>
  </si>
  <si>
    <t>2-s2.0-84988734759</t>
  </si>
  <si>
    <t>Spencer T.; Teleki K.A.; Bradshaw C.; Spalding M.D.</t>
  </si>
  <si>
    <t>Spencer, Thomas (55156903100); Teleki, Kristian A. (6507217146); Bradshaw, Clare (55141641000); Spalding, Mark D. (7004584278)</t>
  </si>
  <si>
    <t>55156903100; 6507217146; 55141641000; 7004584278</t>
  </si>
  <si>
    <t>Coral bleaching in the Southern Seychelles during the 1997-1998 Indian Ocean warm event</t>
  </si>
  <si>
    <t>10.1016/S0025-326X(00)00026-6</t>
  </si>
  <si>
    <t>https://www.scopus.com/inward/record.uri?eid=2-s2.0-0033948728&amp;doi=10.1016%2fS0025-326X%2800%2900026-6&amp;partnerID=40&amp;md5=214909f9dac1ff6e5c9625f22c076da6</t>
  </si>
  <si>
    <t>2-s2.0-0033948728</t>
  </si>
  <si>
    <t>Spreter P.M.; Reuter M.; Mertz-Kraus R.; Taylor O.; Brachert T.C.</t>
  </si>
  <si>
    <t>Spreter, Philipp M. (57216126425); Reuter, Markus (25652086700); Mertz-Kraus, Regina (23095185000); Taylor, Oliver (56375391700); Brachert, Thomas C. (6701453047)</t>
  </si>
  <si>
    <t>57216126425; 25652086700; 23095185000; 56375391700; 6701453047</t>
  </si>
  <si>
    <t>Calcification response of reef corals to seasonal upwelling in the northern Arabian Sea (Masirah Island, Oman)</t>
  </si>
  <si>
    <t>10.5194/bg-19-3559-2022</t>
  </si>
  <si>
    <t>https://www.scopus.com/inward/record.uri?eid=2-s2.0-85135623964&amp;doi=10.5194%2fbg-19-3559-2022&amp;partnerID=40&amp;md5=0e970fcd47761fd7273a9c16b6cbad3a</t>
  </si>
  <si>
    <t>2-s2.0-85135623964</t>
  </si>
  <si>
    <t>Srednick G.; Bergman J.L.; Doo S.S.; Hawthorn M.; Ferree J.; Rojas R.; Arias R.; Edmunds P.J.; Carpenter R.C.</t>
  </si>
  <si>
    <t>Srednick, Griffin (57190886903); Bergman, Jessica L. (57200788216); Doo, Steve S. (55234927400); Hawthorn, Myron (57214910338); Ferree, Jeffrey (57214915390); Rojas, Roberto (57214915433); Arias, Rogelio (57214915780); Edmunds, Peter J. (7003665659); Carpenter, Robert C. (7402582700)</t>
  </si>
  <si>
    <t>57190886903; 57200788216; 55234927400; 57214910338; 57214915390; 57214915433; 57214915780; 7003665659; 7402582700</t>
  </si>
  <si>
    <t>Shallow coral reef free ocean carbon enrichment: Novel in situ flumes to manipulate pCO2 on shallow tropical coral reef communities</t>
  </si>
  <si>
    <t>10.1002/lom3.10349</t>
  </si>
  <si>
    <t>https://www.scopus.com/inward/record.uri?eid=2-s2.0-85079488051&amp;doi=10.1002%2flom3.10349&amp;partnerID=40&amp;md5=feb3ea718b3a19044398f5d86068e612</t>
  </si>
  <si>
    <t>2-s2.0-85079488051</t>
  </si>
  <si>
    <t>Srisuwan W.; Sabhasri C.; Chansue N.; Haetrakul T.</t>
  </si>
  <si>
    <t>Srisuwan, Warut (57858356100); Sabhasri, Chayodom (56801111600); Chansue, Nantarika (6506482730); Haetrakul, Thanida (36456765700)</t>
  </si>
  <si>
    <t>57858356100; 56801111600; 6506482730; 36456765700</t>
  </si>
  <si>
    <t>Using biomimicry and bibliometric mapping to guide design and production of artificial coral reefs</t>
  </si>
  <si>
    <t>10.1016/j.marenvres.2022.105685</t>
  </si>
  <si>
    <t>https://www.scopus.com/inward/record.uri?eid=2-s2.0-85136590939&amp;doi=10.1016%2fj.marenvres.2022.105685&amp;partnerID=40&amp;md5=069759b679a115c13413692aaaff8cb6</t>
  </si>
  <si>
    <t>2-s2.0-85136590939</t>
  </si>
  <si>
    <t>Stark J.S.; Peltzer E.T.; Kline D.I.; Queirós A.M.; Cox T.E.; Headley K.; Barry J.; Gazeau F.; Runcie J.W.; Widdicombe S.; Milnes M.; Roden N.P.; Black J.; Whiteside S.; Johnstone G.; Ingels J.; Shaw E.; Bodrossy L.; Gaitan-Espitia J.D.; Kirkwood W.; Gattuso J.</t>
  </si>
  <si>
    <t>Stark, Jonathan S. (55143120500); Peltzer, Edward T. (7003357897); Kline, David I. (7201356222); Queirós, Ana M. (13806009000); Cox, T. Erin (12796782300); Headley, Kent (24764930400); Barry, James (7402082701); Gazeau, Frédéric (6603760784); Runcie, John W. (6701790602); Widdicombe, Stephen (6701786626); Milnes, Mark (57195237821); Roden, Nicholas P. (55809325700); Black, James (57200626556); Whiteside, Steven (57200629100); Johnstone, Glenn (15047973000); Ingels, Jeroen (14824877100); Shaw, Emily (25723734600); Bodrossy, Levente (6603598143); Gaitan-Espitia, Juan Diego (25521686300); Kirkwood, William (6603075664); Gattuso, JeanPierre (7005742064)</t>
  </si>
  <si>
    <t>55143120500; 7003357897; 7201356222; 13806009000; 12796782300; 24764930400; 7402082701; 6603760784; 6701790602; 6701786626; 57195237821; 55809325700; 57200626556; 57200629100; 15047973000; 14824877100; 25723734600; 6603598143; 25521686300; 6603075664; 7005742064</t>
  </si>
  <si>
    <t xml:space="preserve">                         Free Ocean CO                         2                          Enrichment (FOCE) experiments: Scientific and technical recommendations for future in situ ocean acidification projects                     </t>
  </si>
  <si>
    <t>10.1016/j.pocean.2019.01.006</t>
  </si>
  <si>
    <t>https://www.scopus.com/inward/record.uri?eid=2-s2.0-85061043180&amp;doi=10.1016%2fj.pocean.2019.01.006&amp;partnerID=40&amp;md5=5b46229a7347cdb9027cbcdc1331f1ef</t>
  </si>
  <si>
    <t>2-s2.0-85061043180</t>
  </si>
  <si>
    <t>Stavi I.</t>
  </si>
  <si>
    <t>Stavi, Ilan (23092262000)</t>
  </si>
  <si>
    <t>Rio (1992) to Glasgow (2021): Three decades of inadequate mitigation of climate change and its slow onset effects</t>
  </si>
  <si>
    <t>10.3389/fenvs.2022.999788</t>
  </si>
  <si>
    <t>https://www.scopus.com/inward/record.uri?eid=2-s2.0-85139493906&amp;doi=10.3389%2ffenvs.2022.999788&amp;partnerID=40&amp;md5=9dfa8af4cc1c24e59739d5d49a29fb94</t>
  </si>
  <si>
    <t>2-s2.0-85139493906</t>
  </si>
  <si>
    <t>Stechele B.; Lavaud R.</t>
  </si>
  <si>
    <t>Stechele, Brecht (57216982817); Lavaud, Romain (55372230900)</t>
  </si>
  <si>
    <t>57216982817; 55372230900</t>
  </si>
  <si>
    <t>Including ocean acidification effects on biocalcification through dynamic energy budget modelling</t>
  </si>
  <si>
    <t>10.1016/j.ecolmodel.2024.110816</t>
  </si>
  <si>
    <t>https://www.scopus.com/inward/record.uri?eid=2-s2.0-85200248511&amp;doi=10.1016%2fj.ecolmodel.2024.110816&amp;partnerID=40&amp;md5=6db0dd49550266f0597fabc82504bc0a</t>
  </si>
  <si>
    <t>2-s2.0-85200248511</t>
  </si>
  <si>
    <t>Steinberg R.K.; Johnston E.L.; Bednarek T.; Dafforn K.A.; Ainsworth T.D.</t>
  </si>
  <si>
    <t>Steinberg, Rosemary Kate (56513365400); Johnston, Emma L. (56271208800); Bednarek, Teresa (57272394000); Dafforn, Katherine A. (24334916100); Ainsworth, Tracy D. (13102957800)</t>
  </si>
  <si>
    <t>56513365400; 56271208800; 57272394000; 24334916100; 13102957800</t>
  </si>
  <si>
    <t>Its What’s on the Inside That Counts: An Effective, Efficient, and Streamlined Method for Quantification of Octocoral Symbiodiniaceae and Chlorophyll</t>
  </si>
  <si>
    <t>10.3389/fmars.2021.710730</t>
  </si>
  <si>
    <t>https://www.scopus.com/inward/record.uri?eid=2-s2.0-85115743637&amp;doi=10.3389%2ffmars.2021.710730&amp;partnerID=40&amp;md5=f1545396b28afe7e14b350dd11320475</t>
  </si>
  <si>
    <t>2-s2.0-85115743637</t>
  </si>
  <si>
    <t>Steiner S.C.C.; Martínez P.; Rivera F.; Johnston M.; Riegl B.M.</t>
  </si>
  <si>
    <t>Steiner, Sascha C.C. (7103186605); Martínez, Priscilla (57220658011); Rivera, Fernando (36669261600); Johnston, Matthew (37101629200); Riegl, Bernhard M. (7003294093)</t>
  </si>
  <si>
    <t>7103186605; 57220658011; 36669261600; 37101629200; 7003294093</t>
  </si>
  <si>
    <t>Octocoral populations and connectivity in continental Ecuador and Galápagos, Eastern Pacific</t>
  </si>
  <si>
    <t>10.1016/bs.amb.2020.07.002</t>
  </si>
  <si>
    <t>https://www.scopus.com/inward/record.uri?eid=2-s2.0-85091816681&amp;doi=10.1016%2fbs.amb.2020.07.002&amp;partnerID=40&amp;md5=89f9e4f02e7de5750b627d519c9e488c</t>
  </si>
  <si>
    <t>2-s2.0-85091816681</t>
  </si>
  <si>
    <t>Steiner Z.; Turchyn A.V.; Harpaz E.; Silverman J.</t>
  </si>
  <si>
    <t>Steiner, Zvi (36728365500); Turchyn, Alexandra V. (7801338345); Harpaz, Eyal (57203783546); Silverman, Jacob (55246650100)</t>
  </si>
  <si>
    <t>36728365500; 7801338345; 57203783546; 55246650100</t>
  </si>
  <si>
    <t>Water chemistry reveals a significant decline in coral calcification rates in the southern Red Sea</t>
  </si>
  <si>
    <t>10.1038/s41467-018-06030-6</t>
  </si>
  <si>
    <t>https://www.scopus.com/inward/record.uri?eid=2-s2.0-85052910270&amp;doi=10.1038%2fs41467-018-06030-6&amp;partnerID=40&amp;md5=10da3882caacfb162821df5b0a50be1d</t>
  </si>
  <si>
    <t>2-s2.0-85052910270</t>
  </si>
  <si>
    <t>Stevens G.M.W.; Froman N.</t>
  </si>
  <si>
    <t>Stevens, Guy M.W. (55624380300); Froman, Niv (57203948184)</t>
  </si>
  <si>
    <t>55624380300; 57203948184</t>
  </si>
  <si>
    <t>The maldives archipelago</t>
  </si>
  <si>
    <t>10.1016/B978-0-08-100853-9.00010-5</t>
  </si>
  <si>
    <t>https://www.scopus.com/inward/record.uri?eid=2-s2.0-85078576995&amp;doi=10.1016%2fB978-0-08-100853-9.00010-5&amp;partnerID=40&amp;md5=2e03dea892c412cc0a0639ef5c2def9b</t>
  </si>
  <si>
    <t>2-s2.0-85078576995</t>
  </si>
  <si>
    <t>Stevenson A.; Archer S.K.; Schultz J.A.; Dunham A.; Marliave J.B.; Martone P.; Harley C.D.G.</t>
  </si>
  <si>
    <t>Stevenson, A. (55499216200); Archer, S.K. (54902903800); Schultz, J.A. (55625445200); Dunham, A. (42361131100); Marliave, J.B. (6505904151); Martone, P. (13907752100); Harley, C.D.G. (7102684397)</t>
  </si>
  <si>
    <t>55499216200; 54902903800; 55625445200; 42361131100; 6505904151; 13907752100; 7102684397</t>
  </si>
  <si>
    <t>Warming and acidification threaten glass sponge Aphrocallistes vastus pumping and reef formation</t>
  </si>
  <si>
    <t>10.1038/s41598-020-65220-9</t>
  </si>
  <si>
    <t>https://www.scopus.com/inward/record.uri?eid=2-s2.0-85084787232&amp;doi=10.1038%2fs41598-020-65220-9&amp;partnerID=40&amp;md5=3da69e42f5547bb12a193a87e260e683</t>
  </si>
  <si>
    <t>2-s2.0-85084787232</t>
  </si>
  <si>
    <t>Stewart J.A.; Robinson L.F.; Rae J.W.B.; Burke A.; Chen T.; Li T.; de Carvalho Ferreira M.L.; Fornari D.J.</t>
  </si>
  <si>
    <t>Stewart, Joseph A. (56706757900); Robinson, Laura F. (7202234116); Rae, James W. B. (36454830900); Burke, Andrea (35069105600); Chen, Tianyu (56143925700); Li, Tao (55934913700); de Carvalho Ferreira, Maria Luiza (57189470700); Fornari, Daniel J. (7003811602)</t>
  </si>
  <si>
    <t>56706757900; 7202234116; 36454830900; 35069105600; 56143925700; 55934913700; 57189470700; 7003811602</t>
  </si>
  <si>
    <t>Arctic and Antarctic forcing of ocean interior warming during the last deglaciation</t>
  </si>
  <si>
    <t>10.1038/s41598-023-49435-0</t>
  </si>
  <si>
    <t>https://www.scopus.com/inward/record.uri?eid=2-s2.0-85179962092&amp;doi=10.1038%2fs41598-023-49435-0&amp;partnerID=40&amp;md5=511aa8282f1ca470d5bfc414dc1a37b8</t>
  </si>
  <si>
    <t>2-s2.0-85179962092</t>
  </si>
  <si>
    <t>Stier A.C.; Osenberg C.W.</t>
  </si>
  <si>
    <t>Stier, Adrian C. (25643623200); Osenberg, Craig W. (6603791253)</t>
  </si>
  <si>
    <t>25643623200; 6603791253</t>
  </si>
  <si>
    <t>How fishes and invertebrates impact coral resilience</t>
  </si>
  <si>
    <t>R613</t>
  </si>
  <si>
    <t>R615</t>
  </si>
  <si>
    <t>10.1016/j.cub.2024.05.071</t>
  </si>
  <si>
    <t>https://www.scopus.com/inward/record.uri?eid=2-s2.0-85197299054&amp;doi=10.1016%2fj.cub.2024.05.071&amp;partnerID=40&amp;md5=81db5356258e2f8894681e075ea059ec</t>
  </si>
  <si>
    <t>2-s2.0-85197299054</t>
  </si>
  <si>
    <t>Stoltenberg L.; Schulz K.G.; Lantz C.A.; Cyronak T.; Eyre B.D.</t>
  </si>
  <si>
    <t>Stoltenberg, Laura (57192889179); Schulz, Kai G. (55458070800); Lantz, Coulson A. (55920908000); Cyronak, Tyler (55538568800); Eyre, Bradley D. (7005923344)</t>
  </si>
  <si>
    <t>57192889179; 55458070800; 55920908000; 55538568800; 7005923344</t>
  </si>
  <si>
    <t>Late Afternoon Seasonal Transition to Dissolution in a Coral Reef: An Early Warning of a Net Dissolving Ecosystem?</t>
  </si>
  <si>
    <t>e2020GL090811</t>
  </si>
  <si>
    <t>10.1029/2020GL090811</t>
  </si>
  <si>
    <t>https://www.scopus.com/inward/record.uri?eid=2-s2.0-85103156853&amp;doi=10.1029%2f2020GL090811&amp;partnerID=40&amp;md5=c7f5749302cfcb23085866bdb379757e</t>
  </si>
  <si>
    <t>2-s2.0-85103156853</t>
  </si>
  <si>
    <t>Stone R.P.; Malecha P.W.; Masuda M.M.</t>
  </si>
  <si>
    <t>Stone, Robert P. (35615228700); Malecha, Patrick W. (9640143700); Masuda, Michele M. (10039273300)</t>
  </si>
  <si>
    <t>35615228700; 9640143700; 10039273300</t>
  </si>
  <si>
    <t>A five-year, in situ growth study on shallow-water populations of the gorgonian octocoral Calcigorgia spiculifera in the Gulf of Alaska</t>
  </si>
  <si>
    <t>e0169470</t>
  </si>
  <si>
    <t>10.1371/journal.pone.0169470</t>
  </si>
  <si>
    <t>https://www.scopus.com/inward/record.uri?eid=2-s2.0-85009089425&amp;doi=10.1371%2fjournal.pone.0169470&amp;partnerID=40&amp;md5=f40da9b6a1ab6edf63938415f9623bcb</t>
  </si>
  <si>
    <t>2-s2.0-85009089425</t>
  </si>
  <si>
    <t>Storz D.; Gischler E.</t>
  </si>
  <si>
    <t>Storz, David (25522951000); Gischler, Eberhard (6603703707)</t>
  </si>
  <si>
    <t>25522951000; 6603703707</t>
  </si>
  <si>
    <t>Coral extension rates in the NW Indian Ocean I: Reconstruction of 20th century SST variability and monsoon current strength</t>
  </si>
  <si>
    <t>Geo-Marine Letters</t>
  </si>
  <si>
    <t>10.1007/s00367-010-0221-z</t>
  </si>
  <si>
    <t>https://www.scopus.com/inward/record.uri?eid=2-s2.0-79956014052&amp;doi=10.1007%2fs00367-010-0221-z&amp;partnerID=40&amp;md5=21b2f914e155d26c8db07e4cd4a0b48e</t>
  </si>
  <si>
    <t>2-s2.0-79956014052</t>
  </si>
  <si>
    <t>Strader M.E.; Quigley K.M.</t>
  </si>
  <si>
    <t>Strader, Marie E. (55440631100); Quigley, Kate M. (56140558200)</t>
  </si>
  <si>
    <t>55440631100; 56140558200</t>
  </si>
  <si>
    <t>The role of gene expression and symbiosis in reef-building coral acquired heat tolerance</t>
  </si>
  <si>
    <t>10.1038/s41467-022-32217-z</t>
  </si>
  <si>
    <t>https://www.scopus.com/inward/record.uri?eid=2-s2.0-85135501442&amp;doi=10.1038%2fs41467-022-32217-z&amp;partnerID=40&amp;md5=379d1d9c71b464790a4d2571287fd960</t>
  </si>
  <si>
    <t>2-s2.0-85135501442</t>
  </si>
  <si>
    <t>Strader M.E.; Wright R.M.; Pezner A.K.; Nuttall M.F.; Aichelman H.E.; Davies S.W.</t>
  </si>
  <si>
    <t>Strader, Marie E. (55440631100); Wright, Rachel M. (56106676800); Pezner, Ariel K. (57202999145); Nuttall, Marissa F. (55415761200); Aichelman, Hannah E. (57190955442); Davies, Sarah W. (35233057500)</t>
  </si>
  <si>
    <t>55440631100; 56106676800; 57202999145; 55415761200; 57190955442; 35233057500</t>
  </si>
  <si>
    <t>Intersection of coral molecular responses to a localized mortality event and ex situ deoxygenation</t>
  </si>
  <si>
    <t>e11275</t>
  </si>
  <si>
    <t>10.1002/ece3.11275</t>
  </si>
  <si>
    <t>https://www.scopus.com/inward/record.uri?eid=2-s2.0-85191071700&amp;doi=10.1002%2fece3.11275&amp;partnerID=40&amp;md5=8ed8bd62f71f2df47610ecdfb795a087</t>
  </si>
  <si>
    <t>2-s2.0-85191071700</t>
  </si>
  <si>
    <t>Strahl J.; Francis D.S.; Doyle J.; Humphrey C.; Fabricius K.E.</t>
  </si>
  <si>
    <t>Strahl, J. (24460834200); Francis, D.S. (12783895300); Doyle, J. (7403327374); Humphrey, C. (57204367658); Fabricius, K.E. (7005896357)</t>
  </si>
  <si>
    <t>24460834200; 12783895300; 7403327374; 57204367658; 7005896357</t>
  </si>
  <si>
    <t>Biochemical responses to ocean acidification contrast between tropical corals with high and low abundances at volcanic carbon dioxide seeps</t>
  </si>
  <si>
    <t>10.1093/icesjms/fsv194</t>
  </si>
  <si>
    <t>https://www.scopus.com/inward/record.uri?eid=2-s2.0-85022345818&amp;doi=10.1093%2ficesjms%2ffsv194&amp;partnerID=40&amp;md5=9483371a4aa9868bf3e2033195dcac93</t>
  </si>
  <si>
    <t>2-s2.0-85022345818</t>
  </si>
  <si>
    <t>Strand E.L.; Wong K.H.; Farraj A.; Gray S.; McMenamin A.; Putnam H.M.</t>
  </si>
  <si>
    <t>Strand, Emma L. (57223973625); Wong, Kevin H. (57200918819); Farraj, Alexa (58680316100); Gray, Sierra (58680502000); McMenamin, Ana (58680348500); Putnam, Hollie M. (25621868600)</t>
  </si>
  <si>
    <t>57223973625; 57200918819; 58680316100; 58680502000; 58680348500; 25621868600</t>
  </si>
  <si>
    <t>Coral species-specific loss and physiological legacy effects are elicited by an extended marine heatwave</t>
  </si>
  <si>
    <t>jeb246812</t>
  </si>
  <si>
    <t>10.1242/jeb.246812</t>
  </si>
  <si>
    <t>https://www.scopus.com/inward/record.uri?eid=2-s2.0-85196287544&amp;doi=10.1242%2fjeb.246812&amp;partnerID=40&amp;md5=7a866e412fe165c4311cfae64a37f081</t>
  </si>
  <si>
    <t>2-s2.0-85196287544</t>
  </si>
  <si>
    <t>Strauss C.; Long H.; Patterson C.E.; Te R.; Lynch M.</t>
  </si>
  <si>
    <t>Strauss, Chloe (57189097189); Long, Hongan (14016346300); Patterson, Caitlyn E. (57195609959); Te, Ronald (57189099618); Lynch, Michael (57191102779)</t>
  </si>
  <si>
    <t>57189097189; 14016346300; 57195609959; 57189099618; 57191102779</t>
  </si>
  <si>
    <t>Genome-wide mutation rate response to pH change in the coral reef pathogen vibrio shilonii AK1</t>
  </si>
  <si>
    <t>mBio</t>
  </si>
  <si>
    <t>e01021-17</t>
  </si>
  <si>
    <t>10.1128/mBio.01021-17</t>
  </si>
  <si>
    <t>https://www.scopus.com/inward/record.uri?eid=2-s2.0-85029143757&amp;doi=10.1128%2fmBio.01021-17&amp;partnerID=40&amp;md5=61dd9d0a87200d62838cbb2d89f73fa5</t>
  </si>
  <si>
    <t>2-s2.0-85029143757</t>
  </si>
  <si>
    <t>Strona G.; Lafferty K.D.; Fattorini S.; Beck P.S.A.; Guilhaumon F.; Arrigoni R.; Montano S.; Seveso D.; Galli P.; Planes S.; Parravicini V.</t>
  </si>
  <si>
    <t>Strona, Giovanni (13407961600); Lafferty, Kevin D. (7102712700); Fattorini, Simone (12769037300); Beck, Pieter S. A. (8725733900); Guilhaumon, François (24168494900); Arrigoni, Roberto (57223268152); Montano, Simone (36247389900); Seveso, Davide (36247843900); Galli, Paolo (7006002437); Planes, Serge (7004574648); Parravicini, Valeriano (14016189200)</t>
  </si>
  <si>
    <t>13407961600; 7102712700; 12769037300; 8725733900; 24168494900; 57223268152; 36247389900; 36247843900; 7006002437; 7004574648; 14016189200</t>
  </si>
  <si>
    <t>Global tropical reef fish richness could decline by around half if corals are lost</t>
  </si>
  <si>
    <t>10.1098/rspb.2021.0274</t>
  </si>
  <si>
    <t>https://www.scopus.com/inward/record.uri?eid=2-s2.0-85109920599&amp;doi=10.1098%2frspb.2021.0274&amp;partnerID=40&amp;md5=48af0398056e499d2eb66aa34130ea99</t>
  </si>
  <si>
    <t>2-s2.0-85109920599</t>
  </si>
  <si>
    <t>Strychar K.B.; Hauff-Salas B.; Haslun J.A.; Deboer J.; Cryer K.; Keith S.; Wooten S.</t>
  </si>
  <si>
    <t>Strychar, Kevin B. (6602269160); Hauff-Salas, Briana (57203982166); Haslun, Joshua A. (53979920600); Deboer, Jessica (57378048000); Cryer, Katherine (57378048100); Keith, Scott (57377422700); Wooten, Sam (57377888500)</t>
  </si>
  <si>
    <t>6602269160; 57203982166; 53979920600; 57378048000; 57378048100; 57377422700; 57377888500</t>
  </si>
  <si>
    <t>Stress resistance and adaptation of the aquatic invasive species tubastraea coccinea (Lesson, 1829) to climate change and ocean acidification</t>
  </si>
  <si>
    <t>10.3390/w13243645</t>
  </si>
  <si>
    <t>https://www.scopus.com/inward/record.uri?eid=2-s2.0-85121470481&amp;doi=10.3390%2fw13243645&amp;partnerID=40&amp;md5=a16d5f80e4c8aa234937c26809f70832</t>
  </si>
  <si>
    <t>2-s2.0-85121470481</t>
  </si>
  <si>
    <t>Stuart-Smith R.D.; Barrett N.S.; Stevenson D.G.; Edgar G.J.</t>
  </si>
  <si>
    <t>Stuart-Smith, Rick D. (6507368501); Barrett, Neville S. (7102133208); Stevenson, David G. (24823319300); Edgar, Graham J. (7005803258)</t>
  </si>
  <si>
    <t>6507368501; 7102133208; 24823319300; 7005803258</t>
  </si>
  <si>
    <t>Stability in temperate reef communities over a decadal time scale despite concurrent ocean warming</t>
  </si>
  <si>
    <t>10.1111/j.1365-2486.2009.01955.x</t>
  </si>
  <si>
    <t>https://www.scopus.com/inward/record.uri?eid=2-s2.0-74049138353&amp;doi=10.1111%2fj.1365-2486.2009.01955.x&amp;partnerID=40&amp;md5=3644db9a8349ab3e2b526dd1825edd70</t>
  </si>
  <si>
    <t>2-s2.0-74049138353</t>
  </si>
  <si>
    <t>Stuart-Smith R.D.; Edgar G.J.; Barrett N.S.; Bates A.E.; Baker S.C.; Bax N.J.; Becerro M.A.; Berkhout J.; Blanchard J.L.; Brock D.J.; Clark G.F.; Cooper A.T.; Davis T.R.; Day P.B.; Emmett Duffy J.; Holmes T.H.; Howe S.A.; Jordan A.; Kininmonth S.; Knott N.A.; Jonathan L.S.; Ling S.D.; Parr A.; Strain E.; Hugh S.; Russell T.</t>
  </si>
  <si>
    <t>Stuart-Smith, Rick D (6507368501); Edgar, Graham J (7005803258); Barrett, Neville S (7102133208); Bates, Amanda E (12141377200); Baker, Susan C (7403307606); Bax, Nicholas J (7005920516); Becerro, Mikel A (6701542125); Berkhout, Just (56019236000); Blanchard, Julia L (55432900800); Brock, Daniel J (7202554304); Clark, Graeme F (8973032800); Cooper, Antonia T (56019701300); Davis, Tom R (56189526400); Day, Paul B (57194283333); Emmett Duffy, J. (57202693379); Holmes, Thomas H (12762275400); Howe, Steffan A (57188862428); Jordan, Alan (7202511691); Kininmonth, Stuart (14919364000); Knott, Nathan A (7003727631); Jonathan, Lefcheck S (57194286190); Ling, Scott D (55530913300); Parr, Amanda (57014672700); Strain, Elisabeth (13103158300); Hugh, Sweatman (57194285663); Russell, Thomson (11939466600)</t>
  </si>
  <si>
    <t>6507368501; 7005803258; 7102133208; 12141377200; 7403307606; 7005920516; 6701542125; 56019236000; 55432900800; 7202554304; 8973032800; 56019701300; 56189526400; 57194283333; 57202693379; 12762275400; 57188862428; 7202511691; 14919364000; 7003727631; 57194286190; 55530913300; 57014672700; 13103158300; 57194285663; 11939466600</t>
  </si>
  <si>
    <t>Assessing national biodiversity trends for rocky and coral reefs through the integration of citizen science and scientific monitoring programs</t>
  </si>
  <si>
    <t>10.1093/biosci/biw180</t>
  </si>
  <si>
    <t>https://www.scopus.com/inward/record.uri?eid=2-s2.0-85019545365&amp;doi=10.1093%2fbiosci%2fbiw180&amp;partnerID=40&amp;md5=665483d23248f63df1bd067d5ba85a9d</t>
  </si>
  <si>
    <t>2-s2.0-85019545365</t>
  </si>
  <si>
    <t>Stuart-Smith R.D.; Edgar G.J.; Barrett N.S.; Kininmonth S.J.; Bates A.E.</t>
  </si>
  <si>
    <t>Stuart-Smith, Rick D. (6507368501); Edgar, Graham J. (7005803258); Barrett, Neville S. (7102133208); Kininmonth, Stuart J. (14919364000); Bates, Amanda E. (12141377200)</t>
  </si>
  <si>
    <t>6507368501; 7005803258; 7102133208; 14919364000; 12141377200</t>
  </si>
  <si>
    <t>Thermal biases and vulnerability to warming in the world € s marine fauna</t>
  </si>
  <si>
    <t>10.1038/nature16144</t>
  </si>
  <si>
    <t>https://www.scopus.com/inward/record.uri?eid=2-s2.0-84949192473&amp;doi=10.1038%2fnature16144&amp;partnerID=40&amp;md5=0bf5f5b3f2326154669c13a573dfd718</t>
  </si>
  <si>
    <t>2-s2.0-84949192473</t>
  </si>
  <si>
    <t>Stuhr M.; Cameron L.P.; Blank-Landeshammer B.; Reymond C.E.; Doo S.S.; Westphal H.; Sickmann A.; Ries J.B.</t>
  </si>
  <si>
    <t>Stuhr, Marleen (57193497539); Cameron, Louise P. (57212759183); Blank-Landeshammer, Bernhard (57193500325); Reymond, Claire E. (48361827600); Doo, Steve S. (55234927400); Westphal, Hildegard (55802308600); Sickmann, Albert (7004512650); Ries, Justin B. (7006449529)</t>
  </si>
  <si>
    <t>57193497539; 57212759183; 57193500325; 48361827600; 55234927400; 55802308600; 7004512650; 7006449529</t>
  </si>
  <si>
    <t>Divergent Proteomic Responses Offer Insights into Resistant Physiological Responses of a Reef-Foraminifera to Climate Change Scenarios</t>
  </si>
  <si>
    <t>10.3390/oceans2020017</t>
  </si>
  <si>
    <t>https://www.scopus.com/inward/record.uri?eid=2-s2.0-85114392367&amp;doi=10.3390%2foceans2020017&amp;partnerID=40&amp;md5=e15bc2e30277bf5715194f3cd43352c4</t>
  </si>
  <si>
    <t>2-s2.0-85114392367</t>
  </si>
  <si>
    <t>Stuhr M.; Meyer A.; Reymond C.E.; Narayan G.R.; Rieder V.; Rahnenführer J.; Kucera M.; Westphal H.; Muhando C.A.; Hallock P.</t>
  </si>
  <si>
    <t>Stuhr, Marleen (57193497539); Meyer, Achim (57206170462); Reymond, Claire E. (48361827600); Narayan, Gita R. (57199402217); Rieder, Vera (56669774600); Rahnenführer, Jörg (55885717000); Kucera, Michal (57203082758); Westphal, Hildegard (55802308600); Muhando, Christopher A. (7801367416); Hallock, Pamela (7003625442)</t>
  </si>
  <si>
    <t>57193497539; 57206170462; 48361827600; 57199402217; 56669774600; 55885717000; 57203082758; 55802308600; 7801367416; 7003625442</t>
  </si>
  <si>
    <t>Variable thermal stress tolerance of the reef-associated symbiont-bearing foraminifera Amphistegina linked to differences in symbiont type</t>
  </si>
  <si>
    <t>10.1007/s00338-018-1707-9</t>
  </si>
  <si>
    <t>https://www.scopus.com/inward/record.uri?eid=2-s2.0-85049058534&amp;doi=10.1007%2fs00338-018-1707-9&amp;partnerID=40&amp;md5=1f5e0a573936dba13316a295b4679ab6</t>
  </si>
  <si>
    <t>2-s2.0-85049058534</t>
  </si>
  <si>
    <t>Su Y.; Zhou Z.; Yu X.</t>
  </si>
  <si>
    <t>Su, Yilu (57202071005); Zhou, Zhi (53464486600); Yu, Xiaopeng (56920925300)</t>
  </si>
  <si>
    <t>57202071005; 53464486600; 56920925300</t>
  </si>
  <si>
    <t>Possible roles of glutamine synthetase in responding to environmental changes in a scleractinian coral</t>
  </si>
  <si>
    <t>Molecular Biology Reports</t>
  </si>
  <si>
    <t>10.1007/s11033-018-4369-3</t>
  </si>
  <si>
    <t>https://www.scopus.com/inward/record.uri?eid=2-s2.0-85053033416&amp;doi=10.1007%2fs11033-018-4369-3&amp;partnerID=40&amp;md5=a0ea9c52c4dfd95c76c7285fab15873b</t>
  </si>
  <si>
    <t>2-s2.0-85053033416</t>
  </si>
  <si>
    <t>Subhas A.V.; Rollins N.E.; Berelson W.M.; Erez J.; Ziveri P.; Langer G.; Adkins J.F.</t>
  </si>
  <si>
    <t>Subhas, Adam V. (54879767500); Rollins, Nick E. (55373010000); Berelson, William M. (7003858692); Erez, Jonathan (6701755045); Ziveri, Patrizia (6701388855); Langer, Gerald (12445606100); Adkins, Jess F. (7005564625)</t>
  </si>
  <si>
    <t>54879767500; 55373010000; 7003858692; 6701755045; 6701388855; 12445606100; 7005564625</t>
  </si>
  <si>
    <t>The dissolution behavior of biogenic calcites in seawater and a possible role for magnesium and organic carbon</t>
  </si>
  <si>
    <t>10.1016/j.marchem.2018.08.001</t>
  </si>
  <si>
    <t>https://www.scopus.com/inward/record.uri?eid=2-s2.0-85052963532&amp;doi=10.1016%2fj.marchem.2018.08.001&amp;partnerID=40&amp;md5=c1c79d8c3a6931db3fc24dc5a75ba492</t>
  </si>
  <si>
    <t>2-s2.0-85052963532</t>
  </si>
  <si>
    <t>Suman D.O.</t>
  </si>
  <si>
    <t>Suman, D.O. (55880436300)</t>
  </si>
  <si>
    <t>Oceans and the Changing Climate</t>
  </si>
  <si>
    <t>Oceans and Society: An Introduction to Marine Studies</t>
  </si>
  <si>
    <t>10.4324/9781003058151-9</t>
  </si>
  <si>
    <t>https://www.scopus.com/inward/record.uri?eid=2-s2.0-85148190737&amp;doi=10.4324%2f9781003058151-9&amp;partnerID=40&amp;md5=54cb969bd300552c3806c6c09b033fba</t>
  </si>
  <si>
    <t>2-s2.0-85148190737</t>
  </si>
  <si>
    <t>Sun C.-Y.; Stifler C.A.; Chopdekar R.V.; Schmidt C.A.; Parida G.; Schoeppler V.; Fordyce B.I.; Brau J.H.; Mass T.; Tambutté S.; Gilbert P.U.P.A.</t>
  </si>
  <si>
    <t>Sun, Chang-Yu (56900200000); Stifler, Cayla A. (56884865500); Chopdekar, Rajesh V. (6507976348); Schmidt, Connor A. (57220191822); Parida, Ganesh (57220192022); Schoeppler, Vanessa (57194507490); Fordyce, Benjamin I. (57220192932); Brau, Jack H. (57220191558); Mass, Tali (16241984200); Tambutté, Sylvie (6507063305); Gilbert, Pupa U.P.A. (10139672600)</t>
  </si>
  <si>
    <t>56900200000; 56884865500; 6507976348; 57220191822; 57220192022; 57194507490; 57220192932; 57220191558; 16241984200; 6507063305; 10139672600</t>
  </si>
  <si>
    <t>From particle attachment to space-filling coral skeletons</t>
  </si>
  <si>
    <t>10.1073/pnas.2012025117</t>
  </si>
  <si>
    <t>https://www.scopus.com/inward/record.uri?eid=2-s2.0-85097211242&amp;doi=10.1073%2fpnas.2012025117&amp;partnerID=40&amp;md5=abb5913617e8334de9b287c8686fcf16</t>
  </si>
  <si>
    <t>2-s2.0-85097211242</t>
  </si>
  <si>
    <t>Sun X.; Li Y.; Yang Q.; Zhang H.; Xu N.; Tang Z.; Wu S.; Jiang Y.; Mohamed H.F.; Ou D.; Zheng X.</t>
  </si>
  <si>
    <t>Sun, Xiaohui (57218364357); Li, Yan (57979449800); Yang, Qian (58730471300); Zhang, Han (58447848300); Xu, Nuo (58108076100); Tang, Zheng (58107844600); Wu, Shishi (58107727900); Jiang, Yusheng (58107612600); Mohamed, Hala F. (57439429900); Ou, Danyun (56145075700); Zheng, Xinqing (55776111700)</t>
  </si>
  <si>
    <t>57218364357; 57979449800; 58730471300; 58447848300; 58108076100; 58107844600; 58107727900; 58107612600; 57439429900; 56145075700; 55776111700</t>
  </si>
  <si>
    <t>Identification of quorum sensing-regulated Vibrio fortis as potential pathogenic bacteria for coral bleaching and the effects on the microbial shift</t>
  </si>
  <si>
    <t>10.3389/fmicb.2023.1116737</t>
  </si>
  <si>
    <t>https://www.scopus.com/inward/record.uri?eid=2-s2.0-85148366207&amp;doi=10.3389%2ffmicb.2023.1116737&amp;partnerID=40&amp;md5=9c79706945660c59d6cb2b13f073898a</t>
  </si>
  <si>
    <t>2-s2.0-85148366207</t>
  </si>
  <si>
    <t>Sun Y.; Jiang L.; Gong S.; Diaz-Pulido G.; Yuan X.; Tong H.; Huang L.; Zhou G.; Zhang Y.; Huang H.</t>
  </si>
  <si>
    <t>Sun, Youfang (57200079328); Jiang, Lei (56687936500); Gong, Sanqiang (57204036590); Diaz-Pulido, Guillermo (6602495853); Yuan, Xiangcheng (23669442900); Tong, Haoya (57191746256); Huang, Lintao (57220583372); Zhou, Guowei (53985983600); Zhang, Yuyang (57911372200); Huang, Hui (56183062800)</t>
  </si>
  <si>
    <t>57200079328; 56687936500; 57204036590; 6602495853; 23669442900; 57191746256; 57220583372; 53985983600; 57911372200; 56183062800</t>
  </si>
  <si>
    <t>Changes in physiological performance and protein expression in the larvae of the coral Pocillopora damicornis and their symbionts in response to elevated temperature and acidification</t>
  </si>
  <si>
    <t>10.1016/j.scitotenv.2021.151251</t>
  </si>
  <si>
    <t>https://www.scopus.com/inward/record.uri?eid=2-s2.0-85119916901&amp;doi=10.1016%2fj.scitotenv.2021.151251&amp;partnerID=40&amp;md5=17a5b506a4da388b4d8506396ea71da1</t>
  </si>
  <si>
    <t>2-s2.0-85119916901</t>
  </si>
  <si>
    <t>Sun Y.; Jiang L.; Gong S.; Guo M.; Yuan X.; Zhou G.; Lei X.; Zhang Y.; Yuan T.; Lian J.; Qian P.; Huang H.</t>
  </si>
  <si>
    <t>Sun, Youfang (57200079328); Jiang, Lei (56687936500); Gong, Sanqiang (57204036590); Guo, Minglan (48461201500); Yuan, Xiangcheng (23669442900); Zhou, Guowei (53985983600); Lei, Xinming (55499085700); Zhang, Yuyang (57911372200); Yuan, Tao (57199399317); Lian, Jiansheng (7202008240); Qian, Peiyuan (35240648600); Huang, Hui (56183062800)</t>
  </si>
  <si>
    <t>57200079328; 56687936500; 57204036590; 48461201500; 23669442900; 53985983600; 55499085700; 57911372200; 57199399317; 7202008240; 35240648600; 56183062800</t>
  </si>
  <si>
    <t>Impact of Ocean Warming and Acidification on Symbiosis Establishment and Gene Expression Profiles in Recruits of Reef Coral Acropora intermedia</t>
  </si>
  <si>
    <t>10.3389/fmicb.2020.532447</t>
  </si>
  <si>
    <t>https://www.scopus.com/inward/record.uri?eid=2-s2.0-85092691977&amp;doi=10.3389%2ffmicb.2020.532447&amp;partnerID=40&amp;md5=4f2f72938014c03f150975d6218b881f</t>
  </si>
  <si>
    <t>2-s2.0-85092691977</t>
  </si>
  <si>
    <t>Sun Y.; Lan Y.; Rädecker N.; Sheng H.; Diaz-Pulido G.; Qian P.-Y.; Huang H.</t>
  </si>
  <si>
    <t>Sun, Youfang (57200079328); Lan, Yi (57194390372); Rädecker, Nils (56369119500); Sheng, Huaxia (57200993489); Diaz-Pulido, Guillermo (6602495853); Qian, Pei-Yuan (35240648600); Huang, Hui (56183062800)</t>
  </si>
  <si>
    <t>57200079328; 57194390372; 56369119500; 57200993489; 6602495853; 35240648600; 56183062800</t>
  </si>
  <si>
    <t>Gene expression of Pocillopora damicornis coral larvae in response to acidification and ocean warming</t>
  </si>
  <si>
    <t>BMC Genomic Data</t>
  </si>
  <si>
    <t>10.1186/s12863-024-01211-3</t>
  </si>
  <si>
    <t>https://www.scopus.com/inward/record.uri?eid=2-s2.0-85187455545&amp;doi=10.1186%2fs12863-024-01211-3&amp;partnerID=40&amp;md5=005961e34f9bb93d1ce94415f7fbe2a8</t>
  </si>
  <si>
    <t>2-s2.0-85187455545</t>
  </si>
  <si>
    <t>Review, abundance only</t>
  </si>
  <si>
    <t>Sunday J.M.; Fabricius K.E.; Kroeker K.J.; Anderson K.M.; Brown N.E.; Barry J.P.; Connell S.D.; Dupont S.; Gaylord B.; Hall-Spencer J.M.; Klinger T.; Milazzo M.; Munday P.L.; Russell B.D.; Sanford E.; Thiyagarajan V.; Vaughan M.L.H.; Widdicombe S.; Harley C.D.G.</t>
  </si>
  <si>
    <t>Sunday, Jennifer M. (22942195700); Fabricius, Katharina E. (7005896357); Kroeker, Kristy J. (25640249300); Anderson, Kathryn M. (57199078968); Brown, Norah E. (56622028400); Barry, James P. (7402082701); Connell, Sean D. (7102369890); Dupont, Sam (26643605800); Gaylord, Brian (7003323650); Hall-Spencer, Jason M. (6603382752); Klinger, Terrie (7004304113); Milazzo, Marco (7005837537); Munday, Philip L. (7005838893); Russell, Bayden D. (8712374200); Sanford, Eric (7005995545); Thiyagarajan, Vengatesen (6602476830); Vaughan, Megan L. H. (56622293100); Widdicombe, Stephen (6701786626); Harley, Christopher D. G. (7102684397)</t>
  </si>
  <si>
    <t>22942195700; 7005896357; 25640249300; 57199078968; 56622028400; 7402082701; 7102369890; 26643605800; 7003323650; 6603382752; 7004304113; 7005837537; 7005838893; 8712374200; 7005995545; 6602476830; 56622293100; 6701786626; 7102684397</t>
  </si>
  <si>
    <t>Ocean acidification can mediate biodiversity shifts by changing biogenic habitat</t>
  </si>
  <si>
    <t>10.1038/nclimate3161</t>
  </si>
  <si>
    <t>https://www.scopus.com/inward/record.uri?eid=2-s2.0-85008343620&amp;doi=10.1038%2fnclimate3161&amp;partnerID=40&amp;md5=a23121fed7a24d6efaa7f2ac43cda0a7</t>
  </si>
  <si>
    <t>2-s2.0-85008343620</t>
  </si>
  <si>
    <t>Sutherland W.J.; Atkinson P.W.; Broad S.; Brown S.; Clout M.; Dias M.P.; Dicks L.V.; Doran H.; Fleishman E.; Garratt E.L.; Gaston K.J.; Hughes A.C.; Le Roux X.; Lickorish F.A.; Maggs L.; Palardy J.E.; Peck L.S.; Pettorelli N.; Pretty J.; Spalding M.D.; Tonneijck F.H.; Walpole M.; Watson J.E.M.; Wentworth J.; Thornton A.</t>
  </si>
  <si>
    <t>Sutherland, William J. (56804497000); Atkinson, Philip W. (7201906436); Broad, Steven (23484344800); Brown, Sam (57219976852); Clout, Mick (7003878221); Dias, Maria P. (12763717600); Dicks, Lynn V. (8230738500); Doran, Helen (57006459600); Fleishman, Erica (7005755677); Garratt, Elizabeth L. (57219976434); Gaston, Kevin J. (56582665400); Hughes, Alice C. (57736919800); Le Roux, Xavier (7004463048); Lickorish, Fiona A. (35771121400); Maggs, Luke (57224355750); Palardy, James E. (8973238800); Peck, Lloyd S. (7005064275); Pettorelli, Nathalie (8536629700); Pretty, Jules (7005897049); Spalding, Mark D. (7004584278); Tonneijck, Femke H. (16308114400); Walpole, Matt (56929706400); Watson, James E.M. (55213700400); Wentworth, Jonathan (56975460000); Thornton, Ann (57212496657)</t>
  </si>
  <si>
    <t>56804497000; 7201906436; 23484344800; 57219976852; 7003878221; 12763717600; 8230738500; 57006459600; 7005755677; 57219976434; 56582665400; 57736919800; 7004463048; 35771121400; 57224355750; 8973238800; 7005064275; 8536629700; 7005897049; 7004584278; 16308114400; 56929706400; 55213700400; 56975460000; 57212496657</t>
  </si>
  <si>
    <t>A 2021 Horizon Scan of Emerging Global Biological Conservation Issues</t>
  </si>
  <si>
    <t>10.1016/j.tree.2020.10.014</t>
  </si>
  <si>
    <t>https://www.scopus.com/inward/record.uri?eid=2-s2.0-85096377981&amp;doi=10.1016%2fj.tree.2020.10.014&amp;partnerID=40&amp;md5=aea3bfaaaa32e21fc3040c62a235dcaa</t>
  </si>
  <si>
    <t>2-s2.0-85096377981</t>
  </si>
  <si>
    <t>Suyani N.K.; Singh M.K.; Brahmchari R.K.</t>
  </si>
  <si>
    <t>Suyani, N.K. (57225892155); Singh, Mukesh Kumar (57747454000); Brahmchari, Rajive Kumar (41560984000)</t>
  </si>
  <si>
    <t>57225892155; 57747454000; 41560984000</t>
  </si>
  <si>
    <t>Climate Change and Coral Reef Ecosystem: Impacts and Management Strategies</t>
  </si>
  <si>
    <t>Outlook of Climate Change and Fish Nutrition</t>
  </si>
  <si>
    <t>10.1007/978-981-19-5500-6_6</t>
  </si>
  <si>
    <t>https://www.scopus.com/inward/record.uri?eid=2-s2.0-85161806985&amp;doi=10.1007%2f978-981-19-5500-6_6&amp;partnerID=40&amp;md5=3ed0702bd9084f3bd01098ea690d74e3</t>
  </si>
  <si>
    <t>2-s2.0-85161806985</t>
  </si>
  <si>
    <t>Suzuki A.; Iguchi A.; Sakai K.; Hayashi M.; Nojiri Y.</t>
  </si>
  <si>
    <t>Suzuki, Atsushi (57771502500); Iguchi, Akira (23027624600); Sakai, Kazuhiko (35722748300); Hayashi, Masahiro (55311869100); Nojiri, Yukihiro (7006368014)</t>
  </si>
  <si>
    <t>57771502500; 23027624600; 35722748300; 55311869100; 7006368014</t>
  </si>
  <si>
    <t>Succession of Ocean Acidification and its Effects on Reef-Building Corals</t>
  </si>
  <si>
    <t>10.1007/978-3-031-27560-9_6</t>
  </si>
  <si>
    <t>https://www.scopus.com/inward/record.uri?eid=2-s2.0-85199458193&amp;doi=10.1007%2f978-3-031-27560-9_6&amp;partnerID=40&amp;md5=e35b87a63f999744d8cf31d3a833d37e</t>
  </si>
  <si>
    <t>2-s2.0-85199458193</t>
  </si>
  <si>
    <t>Holobiont and tissue retention/survivorship only</t>
  </si>
  <si>
    <t>Swaminathan S.D.; Meyer J.L.; Johnson M.D.; Paul V.J.; Bartels E.; Altieri A.H.</t>
  </si>
  <si>
    <t>Swaminathan, Sara D. (57221852507); Meyer, Julie L. (55875413900); Johnson, Maggie D. (56134867400); Paul, Valerie J. (7102371822); Bartels, Erich (24831967800); Altieri, Andrew H. (7004966995)</t>
  </si>
  <si>
    <t>57221852507; 55875413900; 56134867400; 7102371822; 24831967800; 7004966995</t>
  </si>
  <si>
    <t>Divergent responses of the coral holobiont to deoxygenation and prior environmental stress</t>
  </si>
  <si>
    <t>10.3389/fmars.2023.1301474</t>
  </si>
  <si>
    <t>https://www.scopus.com/inward/record.uri?eid=2-s2.0-85185131348&amp;doi=10.3389%2ffmars.2023.1301474&amp;partnerID=40&amp;md5=aa35697e73121c9521001181657ac06d</t>
  </si>
  <si>
    <t>2-s2.0-85185131348</t>
  </si>
  <si>
    <t>Szereday S.; Voolstra C.R.; Amri A.Y.</t>
  </si>
  <si>
    <t>Szereday, Sebastian (57381849200); Voolstra, Christian R. (25224158700); Amri, Affendi Y. (34167483900)</t>
  </si>
  <si>
    <t>57381849200; 25224158700; 34167483900</t>
  </si>
  <si>
    <t>Back-to-back bleaching events in Peninsular Malaysia (2019–2020) selectively affect hard coral taxa across- and within-reef scales</t>
  </si>
  <si>
    <t>10.1007/s00227-024-04495-2</t>
  </si>
  <si>
    <t>https://www.scopus.com/inward/record.uri?eid=2-s2.0-85201949379&amp;doi=10.1007%2fs00227-024-04495-2&amp;partnerID=40&amp;md5=60be977369052e57cefc42e80bedd042</t>
  </si>
  <si>
    <t>2-s2.0-85201949379</t>
  </si>
  <si>
    <t>Szilagyi Z.; Webster J.M.; Patterson M.A.; Hips K.; Riding R.; Foley M.; Humblet M.; Yokoyama Y.; Liang L.; Gischler E.; Montaggioni L.; Gherardi D.; Braga J.C.</t>
  </si>
  <si>
    <t>Szilagyi, Zs. (57125868500); Webster, Jody M. (7402197267); Patterson, Madhavi A. (56765197300); Hips, Kinga (6602794754); Riding, Robert (56276687300); Foley, Matthew (16070342100); Humblet, Marc (16552388200); Yokoyama, Yusuke (35254743600); Liang, Liyuan (57239919500); Gischler, Eberhard (6603703707); Montaggioni, Lucien (7003341607); Gherardi, Douglas (6602838905); Braga, Juan C. (57195376105)</t>
  </si>
  <si>
    <t>57125868500; 7402197267; 56765197300; 6602794754; 56276687300; 16070342100; 16552388200; 35254743600; 57239919500; 6603703707; 7003341607; 6602838905; 57195376105</t>
  </si>
  <si>
    <t>Controls on the spatio-temporal distribution of microbialite crusts on the Great Barrier Reef over the past 30,000 years</t>
  </si>
  <si>
    <t>Marine Geology</t>
  </si>
  <si>
    <t>10.1016/j.margeo.2020.106312</t>
  </si>
  <si>
    <t>https://www.scopus.com/inward/record.uri?eid=2-s2.0-85089839507&amp;doi=10.1016%2fj.margeo.2020.106312&amp;partnerID=40&amp;md5=7d06bc43d44d24cd7e59897ae37a57e0</t>
  </si>
  <si>
    <t>2-s2.0-85089839507</t>
  </si>
  <si>
    <t>T. Botana M.; Chaves-Filho A.B.; Inague A.; Z. Güth A.; Saldanha-Corrêa F.; Müller M.N.; Sumida P.Y.G.; Miyamoto S.; Kellermann M.Y.; Valentine R.C.; Yoshinaga M.Y.</t>
  </si>
  <si>
    <t>T. Botana, Marina (57673363100); Chaves-Filho, Adriano B. (56610318900); Inague, Alex (57205493156); Z. Güth, Arthur (14631953900); Saldanha-Corrêa, Flavia (8427901500); Müller, Marius N. (34873045100); Sumida, Paulo Y. G. (6603199696); Miyamoto, Sayuri (7402874697); Kellermann, Matthias Y. (37063324600); Valentine, Raymond C. (57213076549); Yoshinaga, Marcos Y. (24725882000)</t>
  </si>
  <si>
    <t>57673363100; 56610318900; 57205493156; 14631953900; 8427901500; 34873045100; 6603199696; 7402874697; 37063324600; 57213076549; 24725882000</t>
  </si>
  <si>
    <t>Thermal plasticity of coral reef symbionts is linked to major alterations in their lipidome composition</t>
  </si>
  <si>
    <t>10.1002/lno.12094</t>
  </si>
  <si>
    <t>https://www.scopus.com/inward/record.uri?eid=2-s2.0-85129707586&amp;doi=10.1002%2flno.12094&amp;partnerID=40&amp;md5=902ceca32e3719c9bc005c82e30746e7</t>
  </si>
  <si>
    <t>2-s2.0-85129707586</t>
  </si>
  <si>
    <t>Tagliarolo M.</t>
  </si>
  <si>
    <t>Tagliarolo, Morgana (55362546900)</t>
  </si>
  <si>
    <t>Acidification in aquatic systems</t>
  </si>
  <si>
    <t>Encyclopedia of Ecology</t>
  </si>
  <si>
    <t>10.1016/B978-0-12-409548-9.10958-3</t>
  </si>
  <si>
    <t>https://www.scopus.com/inward/record.uri?eid=2-s2.0-85079260811&amp;doi=10.1016%2fB978-0-12-409548-9.10958-3&amp;partnerID=40&amp;md5=273d394ce1b5d3eb25c3cb0d9f75e715</t>
  </si>
  <si>
    <t>2-s2.0-85079260811</t>
  </si>
  <si>
    <t>Tait D.R.; Reading M.J.; Maguire K.; Kirk A.; Maher D.T.; Moras C.A.; Erler D.</t>
  </si>
  <si>
    <t>Tait, Douglas R. (36704237500); Reading, Michael J. (55216327300); Maguire, Kylie (57208621081); Kirk, Anthony (58062184900); Maher, Damien T. (22935181400); Moras, Charly A. (57204532638); Erler, Dirk (6507170341)</t>
  </si>
  <si>
    <t>36704237500; 55216327300; 57208621081; 58062184900; 22935181400; 57204532638; 6507170341</t>
  </si>
  <si>
    <t>Groundwater discharge and streams drive spatial alkalinity and pCO2 dynamics in two contrasting tropical lagoons</t>
  </si>
  <si>
    <t>10.1016/j.marchem.2023.104205</t>
  </si>
  <si>
    <t>https://www.scopus.com/inward/record.uri?eid=2-s2.0-85146181348&amp;doi=10.1016%2fj.marchem.2023.104205&amp;partnerID=40&amp;md5=6fbff7229f6f9dfbfc870f527211db86</t>
  </si>
  <si>
    <t>2-s2.0-85146181348</t>
  </si>
  <si>
    <t>Takeshita Y.</t>
  </si>
  <si>
    <t>Takeshita, Yuichiro (54783486400)</t>
  </si>
  <si>
    <t>Understanding feedbacks between ocean acidification and coral reef metabolism</t>
  </si>
  <si>
    <t>10.1002/2017JC012740</t>
  </si>
  <si>
    <t>https://www.scopus.com/inward/record.uri?eid=2-s2.0-85014559614&amp;doi=10.1002%2f2017JC012740&amp;partnerID=40&amp;md5=d48a349ffd1f1f53b3a9959f8cdd11ef</t>
  </si>
  <si>
    <t>2-s2.0-85014559614</t>
  </si>
  <si>
    <t>Takeshita Y.; Cyronak T.; Martz T.R.; Kindeberg T.; Andersson A.J.</t>
  </si>
  <si>
    <t>Takeshita, Yuichiro (54783486400); Cyronak, Tyler (55538568800); Martz, Todd R. (6504028046); Kindeberg, Theodor (57200159088); Andersson, Andreas J. (7202967876)</t>
  </si>
  <si>
    <t>54783486400; 55538568800; 6504028046; 57200159088; 7202967876</t>
  </si>
  <si>
    <t>Coral reef carbonate chemistry variability at different functional scales</t>
  </si>
  <si>
    <t>10.3389/fmars.2018.00175</t>
  </si>
  <si>
    <t>https://www.scopus.com/inward/record.uri?eid=2-s2.0-85047429959&amp;doi=10.3389%2ffmars.2018.00175&amp;partnerID=40&amp;md5=6ca74b90e9f2a3b863495710395beb6d</t>
  </si>
  <si>
    <t>2-s2.0-85047429959</t>
  </si>
  <si>
    <t>Takeuchi I.</t>
  </si>
  <si>
    <t>Takeuchi, Ichiro (57211309840)</t>
  </si>
  <si>
    <t>Anthropogenic Stresses in Coral Reefs and Adjacent Ecosystems of the East China Sea</t>
  </si>
  <si>
    <t>10.1007/978-3-031-27560-9_7</t>
  </si>
  <si>
    <t>https://www.scopus.com/inward/record.uri?eid=2-s2.0-85199431289&amp;doi=10.1007%2f978-3-031-27560-9_7&amp;partnerID=40&amp;md5=3b1ace8ff41b63e3b286469f2d50bd73</t>
  </si>
  <si>
    <t>2-s2.0-85199431289</t>
  </si>
  <si>
    <t>Talberth J.; Niemi E.</t>
  </si>
  <si>
    <t>Talberth, J. (24400130600); Niemi, E. (57214789724)</t>
  </si>
  <si>
    <t>24400130600; 57214789724</t>
  </si>
  <si>
    <t>Ocean acidification and warming: The economic toll and implications for the social cost of carbon</t>
  </si>
  <si>
    <t>10.1016/B978-0-12-809665-9.09803-7</t>
  </si>
  <si>
    <t>https://www.scopus.com/inward/record.uri?eid=2-s2.0-85079107984&amp;doi=10.1016%2fB978-0-12-809665-9.09803-7&amp;partnerID=40&amp;md5=9d5fc5f01334c5bbbc9fbf7bb0b46b75</t>
  </si>
  <si>
    <t>2-s2.0-85079107984</t>
  </si>
  <si>
    <t>Tan C.D.; Hähner G.; Fitzer S.; Cole C.; Finch A.A.; Hintz C.; Hintz K.; Allison N.</t>
  </si>
  <si>
    <t>Tan, Chao Dun (57207834440); Hähner, Georg (57193569637); Fitzer, Susan (55185025600); Cole, Catherine (55863373400); Finch, Adrian A. (7102258237); Hintz, Chris (7004542583); Hintz, Ken (7003282146); Allison, Nicola (8943390000)</t>
  </si>
  <si>
    <t>57207834440; 57193569637; 55185025600; 55863373400; 7102258237; 7004542583; 7003282146; 8943390000</t>
  </si>
  <si>
    <t>The response of coral skeletal nano structure and hardness to ocean acidification conditions</t>
  </si>
  <si>
    <t>10.1098/rsos.230248</t>
  </si>
  <si>
    <t>https://www.scopus.com/inward/record.uri?eid=2-s2.0-85168162827&amp;doi=10.1098%2frsos.230248&amp;partnerID=40&amp;md5=ff8022d18ed585016d68ce86d69d1e54</t>
  </si>
  <si>
    <t>2-s2.0-85168162827</t>
  </si>
  <si>
    <t>Tan H.; Cai R.; Du J.; Hu W.</t>
  </si>
  <si>
    <t>Tan, Hongjian (56905611900); Cai, Rongshuo (56011298300); Du, Jianguo (55308883300); Hu, Wenjia (55861194100)</t>
  </si>
  <si>
    <t>56905611900; 56011298300; 55308883300; 55861194100</t>
  </si>
  <si>
    <t>Climate change and marine ecosystems: impacts, adaptation, and vulnerability; [气候变化与海洋生态系统:影响适应和脆弱性—WG II报告之解读]</t>
  </si>
  <si>
    <t>Transactions of Atmospheric Sciences</t>
  </si>
  <si>
    <t>10.13878/j.cnki.dqkxxb.20220411001</t>
  </si>
  <si>
    <t>https://www.scopus.com/inward/record.uri?eid=2-s2.0-85142012944&amp;doi=10.13878%2fj.cnki.dqkxxb.20220411001&amp;partnerID=40&amp;md5=dcb066cc392a4e5027388d346ffc7766</t>
  </si>
  <si>
    <t>2-s2.0-85142012944</t>
  </si>
  <si>
    <t>Growth through buoyant weight</t>
  </si>
  <si>
    <t>Tañedo M.C.S.; Villanueva R.D.; Torres A.F.; Ravago-Gotanco R.; San Diego-McGlone M.L.</t>
  </si>
  <si>
    <t>Tañedo, Mikhael Clotilde S. (57193601352); Villanueva, Ronald D. (7006244450); Torres, Andrew F. (56460748100); Ravago-Gotanco, Rachel (6505876753); San Diego-McGlone, Maria Lourdes (59157780300)</t>
  </si>
  <si>
    <t>57193601352; 7006244450; 56460748100; 6505876753; 59157780300</t>
  </si>
  <si>
    <t>Individual and Interactive Effects of Ocean Warming and Acidification on Adult Favites colemani</t>
  </si>
  <si>
    <t>10.3389/fmars.2021.704487</t>
  </si>
  <si>
    <t>https://www.scopus.com/inward/record.uri?eid=2-s2.0-85115653735&amp;doi=10.3389%2ffmars.2021.704487&amp;partnerID=40&amp;md5=06ba6a9aed9d546509db494e6b2fe144</t>
  </si>
  <si>
    <t>2-s2.0-85115653735</t>
  </si>
  <si>
    <t>Tang J.; Cai W.; Yan Z.; Zhang K.; Zhou Z.; Zhao J.; Lin S.</t>
  </si>
  <si>
    <t>Tang, Jia (57191848119); Cai, Wenqi (57219437237); Yan, Zhicong (57475820600); Zhang, Kaidian (57217986428); Zhou, Zhi (53464486600); Zhao, Jianmin (18435607800); Lin, Senjie (7407162241)</t>
  </si>
  <si>
    <t>57191848119; 57219437237; 57475820600; 57217986428; 53464486600; 18435607800; 7407162241</t>
  </si>
  <si>
    <t>Interactive effects of acidification and copper exposure on the reproduction and metabolism of coral endosymbiont Cladocopium goreaui</t>
  </si>
  <si>
    <t>10.1016/j.marpolbul.2022.113508</t>
  </si>
  <si>
    <t>https://www.scopus.com/inward/record.uri?eid=2-s2.0-85125678452&amp;doi=10.1016%2fj.marpolbul.2022.113508&amp;partnerID=40&amp;md5=66e3d92b4cda64b264d96ad8e1ca0b5f</t>
  </si>
  <si>
    <t>2-s2.0-85125678452</t>
  </si>
  <si>
    <t>Tansik A.L.; Hopkinson B.M.; Meile C.</t>
  </si>
  <si>
    <t>Tansik, Anna L. (56436815000); Hopkinson, Brian M. (18433992600); Meile, Christof (6507949098)</t>
  </si>
  <si>
    <t>56436815000; 18433992600; 6507949098</t>
  </si>
  <si>
    <t>Inorganic carbon fluxes and perturbations by ocean acidification estimated using a data-constrained, process-based model of coral physiology</t>
  </si>
  <si>
    <t>10.1007/s00227-021-03926-8</t>
  </si>
  <si>
    <t>https://www.scopus.com/inward/record.uri?eid=2-s2.0-85109355959&amp;doi=10.1007%2fs00227-021-03926-8&amp;partnerID=40&amp;md5=2aa46803d5c9ae8418889333ef9e38cd</t>
  </si>
  <si>
    <t>2-s2.0-85109355959</t>
  </si>
  <si>
    <t>Tanvet C.; Camp E.F.; Sutton J.; Houlbrèque F.; Thouzeau G.; Rodolfo-Metalpa R.</t>
  </si>
  <si>
    <t>Tanvet, Clément (57713559900); Camp, Emma F. (55032414000); Sutton, Jill (35975240400); Houlbrèque, Fanny (14050226700); Thouzeau, Gérard (56000045100); Rodolfo-Metalpa, Riccardo (11940588800)</t>
  </si>
  <si>
    <t>57713559900; 55032414000; 35975240400; 14050226700; 56000045100; 11940588800</t>
  </si>
  <si>
    <t>Corals adapted to extreme and fluctuating seawater pH increase calcification rates and have unique symbiont communities</t>
  </si>
  <si>
    <t>e10099</t>
  </si>
  <si>
    <t>10.1002/ece3.10099</t>
  </si>
  <si>
    <t>https://www.scopus.com/inward/record.uri?eid=2-s2.0-85160961904&amp;doi=10.1002%2fece3.10099&amp;partnerID=40&amp;md5=c8ffb2642adc3b3bc0781a7a85197ceb</t>
  </si>
  <si>
    <t>2-s2.0-85160961904</t>
  </si>
  <si>
    <t>Tarique M.; Rahaman W.</t>
  </si>
  <si>
    <t>Tarique, Mohd (57218678121); Rahaman, Waliur (34267779500)</t>
  </si>
  <si>
    <t>57218678121; 34267779500</t>
  </si>
  <si>
    <t>Recent ocean acidification trends from boron isotope (δ 11B) records of coral: Role of oceanographic processes and anthropogenic CO2 forcing</t>
  </si>
  <si>
    <t>Journal of Earth System Science</t>
  </si>
  <si>
    <t>10.1007/s12040-022-01907-z</t>
  </si>
  <si>
    <t>https://www.scopus.com/inward/record.uri?eid=2-s2.0-85134737584&amp;doi=10.1007%2fs12040-022-01907-z&amp;partnerID=40&amp;md5=52d2d2153a405272127b512511498c44</t>
  </si>
  <si>
    <t>2-s2.0-85134737584</t>
  </si>
  <si>
    <t>Tarique M.; Rahaman W.; Fousiya A.A.; Lathika N.; Thamban M.; Achyuthan H.; Misra S.</t>
  </si>
  <si>
    <t>Tarique, Mohd (57218678121); Rahaman, Waliur (34267779500); Fousiya, A.A. (57192586001); Lathika, N. (56319091000); Thamban, Meloth (56016741300); Achyuthan, Hema (6603421290); Misra, Sambuddha (24784038500)</t>
  </si>
  <si>
    <t>57218678121; 34267779500; 57192586001; 56319091000; 56016741300; 6603421290; 24784038500</t>
  </si>
  <si>
    <t>Surface pH Record (1990–2013) of the Arabian Sea From Boron Isotopes of Lakshadweep Corals—Trend, Variability, and Control</t>
  </si>
  <si>
    <t>e2020JG006122</t>
  </si>
  <si>
    <t>10.1029/2020JG006122</t>
  </si>
  <si>
    <t>https://www.scopus.com/inward/record.uri?eid=2-s2.0-85111453190&amp;doi=10.1029%2f2020JG006122&amp;partnerID=40&amp;md5=4363fe9b1aca3ca2edf3952a6647cd4f</t>
  </si>
  <si>
    <t>2-s2.0-85111453190</t>
  </si>
  <si>
    <t>Taylor B.M.; Benkwitt C.E.; Choat H.; Clements K.D.; Graham N.A.J.; Meekan M.G.</t>
  </si>
  <si>
    <t>Taylor, Brett M. (36440434900); Benkwitt, Cassandra E. (36019967800); Choat, Howard (6701828837); Clements, Kendall D. (7005753881); Graham, Nicholas A. J. (8503393500); Meekan, Mark G. (6701849401)</t>
  </si>
  <si>
    <t>36440434900; 36019967800; 6701828837; 7005753881; 8503393500; 6701849401</t>
  </si>
  <si>
    <t>Synchronous biological feedbacks in parrotfishes associated with pantropical coral bleaching</t>
  </si>
  <si>
    <t>10.1111/gcb.14909</t>
  </si>
  <si>
    <t>https://www.scopus.com/inward/record.uri?eid=2-s2.0-85076100251&amp;doi=10.1111%2fgcb.14909&amp;partnerID=40&amp;md5=98f934cd3b2d588854ed40f122f32069</t>
  </si>
  <si>
    <t>2-s2.0-85076100251</t>
  </si>
  <si>
    <t>Teagle H.; Smale D.A.</t>
  </si>
  <si>
    <t>Teagle, Harry (57003150900); Smale, Dan A. (55344797900)</t>
  </si>
  <si>
    <t>57003150900; 55344797900</t>
  </si>
  <si>
    <t>Climate-driven substitution of habitat-forming species leads to reduced biodiversity within a temperate marine community</t>
  </si>
  <si>
    <t>10.1111/ddi.12775</t>
  </si>
  <si>
    <t>https://www.scopus.com/inward/record.uri?eid=2-s2.0-85047828329&amp;doi=10.1111%2fddi.12775&amp;partnerID=40&amp;md5=088feadfb9adfd5714e281424ce0f75c</t>
  </si>
  <si>
    <t>2-s2.0-85047828329</t>
  </si>
  <si>
    <t>Teixidó N.; Caroselli E.; Alliouane S.; Ceccarelli C.; Comeau S.; Gattuso J.-P.; Fici P.; Micheli F.; Mirasole A.; Monismith S.G.; Munari M.; Palumbi S.R.; Sheets E.; Urbini L.; De Vittor C.; Goffredo S.; Gambi M.C.</t>
  </si>
  <si>
    <t>Teixidó, Núria (11839568800); Caroselli, Erik (23566387700); Alliouane, Samir (36664142000); Ceccarelli, Chiara (57219423377); Comeau, Steeve (35811982200); Gattuso, Jean-Pierre (7005742064); Fici, Pietro (55615628100); Micheli, Fiorenza (7101777512); Mirasole, Alice (57195530990); Monismith, Stephen G. (7004116809); Munari, Marco (55871122137); Palumbi, Stephen R. (7004573915); Sheets, Elizabeth (57162937800); Urbini, Lidia (57192409190); De Vittor, Cinzia (23492125300); Goffredo, Stefano (6602868489); Gambi, Maria Cristina (7003483154)</t>
  </si>
  <si>
    <t>11839568800; 23566387700; 36664142000; 57219423377; 35811982200; 7005742064; 55615628100; 7101777512; 57195530990; 7004116809; 55871122137; 7004573915; 57162937800; 57192409190; 23492125300; 6602868489; 7003483154</t>
  </si>
  <si>
    <t>Ocean acidification causes variable trait-shifts in a coral species</t>
  </si>
  <si>
    <t>10.1111/gcb.15372</t>
  </si>
  <si>
    <t>https://www.scopus.com/inward/record.uri?eid=2-s2.0-85092610463&amp;doi=10.1111%2fgcb.15372&amp;partnerID=40&amp;md5=7c09593e41370d2c714fdf7d5a88d4fa</t>
  </si>
  <si>
    <t>2-s2.0-85092610463</t>
  </si>
  <si>
    <t>Terlouw G.J.; Knor L.A.C.M.; De Carlo E.H.; Drupp P.S.; Mackenzie F.T.; Li Y.H.; Sutton A.J.; Plueddemann A.J.; Sabine C.L.</t>
  </si>
  <si>
    <t>Terlouw, Gerianne J. (57208385864); Knor, Lucie A.C.M. (57208407990); De Carlo, Eric Heinen (7004040319); Drupp, Patrick S. (36739011900); Mackenzie, Fred T. (7005811161); Li, Yuan Hui (23086316400); Sutton, Adrienne J. (56047545400); Plueddemann, Albert J. (6701590278); Sabine, Christopher L. (7004466957)</t>
  </si>
  <si>
    <t>57208385864; 57208407990; 7004040319; 36739011900; 7005811161; 23086316400; 56047545400; 6701590278; 7004466957</t>
  </si>
  <si>
    <t>Hawaii coastal seawater CO2 network: A statistical evaluation of a decade of observations on tropical coral reefs</t>
  </si>
  <si>
    <t>10.3389/fmars.2019.226</t>
  </si>
  <si>
    <t>https://www.scopus.com/inward/record.uri?eid=2-s2.0-85066802015&amp;doi=10.3389%2ffmars.2019.226&amp;partnerID=40&amp;md5=c2b4a5ab8642c515288149f9f7e63c77</t>
  </si>
  <si>
    <t>2-s2.0-85066802015</t>
  </si>
  <si>
    <t>Terraneo T.I.; Ouhssain M.; Castano C.B.; Aranda M.; Hume B.C.C.; Marchese F.; Vimercati S.; Chimienti G.; Eweida A.A.; Voolstra C.R.; Jones B.H.; Purkis S.J.; Rodrigue M.; Benzoni F.</t>
  </si>
  <si>
    <t>Terraneo, Tullia I. (56070028600); Ouhssain, Mustapha (55951658600); Castano, Carolina Bocanegra (58280572600); Aranda, Manuel (7005278191); Hume, Benjamin C. C. (55560201400); Marchese, Fabio (56067983600); Vimercati, Silvia (57703947200); Chimienti, Giovanni (56736522400); Eweida, Ameer A. (57571366600); Voolstra, Christian R. (25224158700); Jones, Burton H. (7404959038); Purkis, Sam J. (6507258668); Rodrigue, Mattie (57480720800); Benzoni, Francesca (13407640300)</t>
  </si>
  <si>
    <t>56070028600; 55951658600; 58280572600; 7005278191; 55560201400; 56067983600; 57703947200; 56736522400; 57571366600; 25224158700; 7404959038; 6507258668; 57480720800; 13407640300</t>
  </si>
  <si>
    <t>From the shallow to the mesophotic: a characterization of Symbiodiniaceae diversity in the Red Sea NEOM region</t>
  </si>
  <si>
    <t>10.3389/fmars.2023.1077805</t>
  </si>
  <si>
    <t>https://www.scopus.com/inward/record.uri?eid=2-s2.0-85159796239&amp;doi=10.3389%2ffmars.2023.1077805&amp;partnerID=40&amp;md5=8a37969bb6463b8bbc0ef8057f1adf07</t>
  </si>
  <si>
    <t>2-s2.0-85159796239</t>
  </si>
  <si>
    <t>Terrell A.P.; Marangon E.; Webster N.S.; Cooke I.; Quigley K.M.</t>
  </si>
  <si>
    <t>Terrell, Alyx P. (57376764400); Marangon, Emma (57200853592); Webster, Nicole S. (7102089765); Cooke, Ira (26040611000); Quigley, Kate M. (56140558200)</t>
  </si>
  <si>
    <t>57376764400; 57200853592; 7102089765; 26040611000; 56140558200</t>
  </si>
  <si>
    <t>The promotion of stress tolerant Symbiodiniaceae dominance in juveniles of two coral species under simulated future conditions of ocean warming and acidification</t>
  </si>
  <si>
    <t>10.3389/fevo.2023.1113357</t>
  </si>
  <si>
    <t>https://www.scopus.com/inward/record.uri?eid=2-s2.0-85164501805&amp;doi=10.3389%2ffevo.2023.1113357&amp;partnerID=40&amp;md5=93b7dbbbeb9f995bdd8585d52518b3f6</t>
  </si>
  <si>
    <t>2-s2.0-85164501805</t>
  </si>
  <si>
    <t>Tetzlaff K.</t>
  </si>
  <si>
    <t>Tetzlaff, Kerry (57160838400)</t>
  </si>
  <si>
    <t>Regional Law and Policy Responses to Ocean Acidification in the South Pacific</t>
  </si>
  <si>
    <t>Handbook of Climate Change Management: Research, Leadership, Transformation</t>
  </si>
  <si>
    <t>10.1007/978-3-030-57281-5_136</t>
  </si>
  <si>
    <t>https://www.scopus.com/inward/record.uri?eid=2-s2.0-85161907405&amp;doi=10.1007%2f978-3-030-57281-5_136&amp;partnerID=40&amp;md5=c987c689a0481bae4cb0e3a66862dff5</t>
  </si>
  <si>
    <t>2-s2.0-85161907405</t>
  </si>
  <si>
    <t>Tew K.S.; Kuo J.; Cheng J.-O.; Ko F.-C.; Meng P.-J.; Mayfield A.B.; Liu P.-J.</t>
  </si>
  <si>
    <t>Tew, Kwee Siong (7006561668); Kuo, Jimmy (55730390400); Cheng, Jing-O (35098309300); Ko, Fung-Chi (7103224892); Meng, Pei-Jie (7005552819); Mayfield, Anderson B. (16064251200); Liu, Pi-Jen (8389248000)</t>
  </si>
  <si>
    <t>7006561668; 55730390400; 35098309300; 7103224892; 7005552819; 16064251200; 8389248000</t>
  </si>
  <si>
    <t>Impacts of Seagrass on Benthic Microalgae and Phytoplankton Communities in an Experimentally Warmed Coral Reef Mesocosm</t>
  </si>
  <si>
    <t>10.3389/fmars.2021.679683</t>
  </si>
  <si>
    <t>https://www.scopus.com/inward/record.uri?eid=2-s2.0-85108580978&amp;doi=10.3389%2ffmars.2021.679683&amp;partnerID=40&amp;md5=155b48376b051b7819b64875cf016459</t>
  </si>
  <si>
    <t>2-s2.0-85108580978</t>
  </si>
  <si>
    <t>Thilakarathne E.P.D.N.; Jayarathna W.N.D.S.; Sewwandi S.W.R.; Jayamanne S.C.; Liyanage N.P.P.</t>
  </si>
  <si>
    <t>Thilakarathne, E.P.D.N. (57222988980); Jayarathna, W.N.D.S. (57216503860); Sewwandi, S.W.R. (58292292200); Jayamanne, S.C. (58250557500); Liyanage, N.P.P. (35786273800)</t>
  </si>
  <si>
    <t>57222988980; 57216503860; 58292292200; 58250557500; 35786273800</t>
  </si>
  <si>
    <t>Tropical coral reefs in Sri Lanka are threatened due to the fluctuation of seasonal and interannual sea surface temperature</t>
  </si>
  <si>
    <t>10.1007/s10661-023-11381-9</t>
  </si>
  <si>
    <t>https://www.scopus.com/inward/record.uri?eid=2-s2.0-85160438676&amp;doi=10.1007%2fs10661-023-11381-9&amp;partnerID=40&amp;md5=786d8502beb9372a56f4238afa1a59fe</t>
  </si>
  <si>
    <t>2-s2.0-85160438676</t>
  </si>
  <si>
    <t>Thirukanthan C.S.; Azra M.N.; Lananan F.; Sara’ G.; Grinfelde I.; Rudovica V.; Vincevica-Gaile Z.; Burlakovs J.</t>
  </si>
  <si>
    <t>Thirukanthan, Chandra Segaran (58113296500); Azra, Mohamad Nor (55193178900); Lananan, Fathurrahman (55683350700); Sara’, Gianluca (7003679368); Grinfelde, Inga (55627035100); Rudovica, Vite (55776406300); Vincevica-Gaile, Zane (55652554000); Burlakovs, Juris (55583010900)</t>
  </si>
  <si>
    <t>58113296500; 55193178900; 55683350700; 7003679368; 55627035100; 55776406300; 55652554000; 55583010900</t>
  </si>
  <si>
    <t>The Evolution of Coral Reef under Changing Climate: A Scientometric Review</t>
  </si>
  <si>
    <t>Animals</t>
  </si>
  <si>
    <t>10.3390/ani13050949</t>
  </si>
  <si>
    <t>https://www.scopus.com/inward/record.uri?eid=2-s2.0-85149758494&amp;doi=10.3390%2fani13050949&amp;partnerID=40&amp;md5=08a7a96c7c4a601ff527ba377ac4d232</t>
  </si>
  <si>
    <t>2-s2.0-85149758494</t>
  </si>
  <si>
    <t>Thomas A.; Ramkumar A.; Shanmugam A.</t>
  </si>
  <si>
    <t>Thomas, Anto (57559544800); Ramkumar, Arunachalam (57202423260); Shanmugam, Achiraman (6507245829)</t>
  </si>
  <si>
    <t>57559544800; 57202423260; 6507245829</t>
  </si>
  <si>
    <t>CO2 acidification and its differential responses on aquatic biota – a review</t>
  </si>
  <si>
    <t>Environmental Advances</t>
  </si>
  <si>
    <t>10.1016/j.envadv.2022.100219</t>
  </si>
  <si>
    <t>https://www.scopus.com/inward/record.uri?eid=2-s2.0-85127521106&amp;doi=10.1016%2fj.envadv.2022.100219&amp;partnerID=40&amp;md5=f577641afeb2b8aa322591f0b2f7ea07</t>
  </si>
  <si>
    <t>2-s2.0-85127521106</t>
  </si>
  <si>
    <t>Thompson D.M.</t>
  </si>
  <si>
    <t>Thompson, Diane M. (56945719200)</t>
  </si>
  <si>
    <t>Environmental records from coral skeletons: A decade of novel insights and innovation</t>
  </si>
  <si>
    <t>e745</t>
  </si>
  <si>
    <t>10.1002/wcc.745</t>
  </si>
  <si>
    <t>https://www.scopus.com/inward/record.uri?eid=2-s2.0-85118126203&amp;doi=10.1002%2fwcc.745&amp;partnerID=40&amp;md5=dd7581f488ac634ea240852702b281ca</t>
  </si>
  <si>
    <t>2-s2.0-85118126203</t>
  </si>
  <si>
    <t>Tigert L.R.; Porteus C.S.</t>
  </si>
  <si>
    <t>Tigert, Liam R. (57211936121); Porteus, Cosima S. (37029005300)</t>
  </si>
  <si>
    <t>57211936121; 37029005300</t>
  </si>
  <si>
    <t>Invited review - the effects of anthropogenic abiotic stressors on the sensory systems of fishes</t>
  </si>
  <si>
    <t>10.1016/j.cbpa.2022.111366</t>
  </si>
  <si>
    <t>https://www.scopus.com/inward/record.uri?eid=2-s2.0-85145724157&amp;doi=10.1016%2fj.cbpa.2022.111366&amp;partnerID=40&amp;md5=357df11b22afc0bdfb3190f5bdfc127e</t>
  </si>
  <si>
    <t>2-s2.0-85145724157</t>
  </si>
  <si>
    <t>Tilstra A.; Braxator L.; Thobor B.; Mezger S.D.; Hill C.E.L.; El-Khaled Y.C.; Caporale G.; Kim S.; Wild C.</t>
  </si>
  <si>
    <t>Tilstra, Arjen (57195136909); Braxator, Lorena (58700164000); Thobor, Bianca (57916699800); Mezger, Selma D. (57579895500); Hill, Claudia E.L. (57224479473); El-Khaled, Yusuf C. (57205677729); Caporale, Giulia (58560163000); Kim, Sohyoung (57418594600); Wild, Christian (35320721300)</t>
  </si>
  <si>
    <t>57195136909; 58700164000; 57916699800; 57579895500; 57224479473; 57205677729; 58560163000; 57418594600; 35320721300</t>
  </si>
  <si>
    <t>Short-term ocean acidification decreases pulsation and growth of the widespread soft coral Xenia umbellata</t>
  </si>
  <si>
    <t>e0294470</t>
  </si>
  <si>
    <t>10.1371/journal.pone.0294470</t>
  </si>
  <si>
    <t>https://www.scopus.com/inward/record.uri?eid=2-s2.0-85177069303&amp;doi=10.1371%2fjournal.pone.0294470&amp;partnerID=40&amp;md5=ef88f494d4a792f39ef6d1c39bad5be2</t>
  </si>
  <si>
    <t>2-s2.0-85177069303</t>
  </si>
  <si>
    <t>Timmers M.A.; Jury C.P.; Vicente J.; Bahr K.D.; Webb M.K.; Toonen R.J.</t>
  </si>
  <si>
    <t>Timmers, Molly A. (26432926800); Jury, Christopher P. (36350884600); Vicente, Jan (16647703400); Bahr, Keisha D. (56179590900); Webb, Maryann K. (57223606512); Toonen, Robert J. (57194223376)</t>
  </si>
  <si>
    <t>26432926800; 36350884600; 16647703400; 56179590900; 57223606512; 57194223376</t>
  </si>
  <si>
    <t>Biodiversity of coral reef cryptobiota shuffles but does not decline under the combined stressors of ocean warming and acidification</t>
  </si>
  <si>
    <t>e2103275118</t>
  </si>
  <si>
    <t>10.1073/pnas.2103275118</t>
  </si>
  <si>
    <t>https://www.scopus.com/inward/record.uri?eid=2-s2.0-85116064603&amp;doi=10.1073%2fpnas.2103275118&amp;partnerID=40&amp;md5=c4d2b078fe7d94133d20da223fbe5a7a</t>
  </si>
  <si>
    <t>2-s2.0-85116064603</t>
  </si>
  <si>
    <t>Tomasetti S.J.; Doall M.H.; Hallinan B.D.; Kraemer J.R., Jr.; Gobler C.J.</t>
  </si>
  <si>
    <t>Tomasetti, Stephen J. (57204950333); Doall, Michael H. (6602469298); Hallinan, Brendan D. (58062086200); Kraemer, Jeffrey R. (57248282400); Gobler, Christopher J. (6603619458)</t>
  </si>
  <si>
    <t>57204950333; 6602469298; 58062086200; 57248282400; 6603619458</t>
  </si>
  <si>
    <t>Oyster reefs' control of carbonate chemistry—Implications for oyster reef restoration in estuaries subject to coastal ocean acidification</t>
  </si>
  <si>
    <t>10.1111/gcb.16960</t>
  </si>
  <si>
    <t>https://www.scopus.com/inward/record.uri?eid=2-s2.0-85173466286&amp;doi=10.1111%2fgcb.16960&amp;partnerID=40&amp;md5=30b52b285046adb2b7aeef1cbf3067e1</t>
  </si>
  <si>
    <t>2-s2.0-85173466286</t>
  </si>
  <si>
    <t>Torres O.; Kwiatkowski L.; Sutton A.J.; Dorey N.; Orr J.C.</t>
  </si>
  <si>
    <t>Torres, Olivier (57218260837); Kwiatkowski, Lester (55681565300); Sutton, Adrienne J. (56047545400); Dorey, Narimane (55126003600); Orr, James C. (7201561978)</t>
  </si>
  <si>
    <t>57218260837; 55681565300; 56047545400; 55126003600; 7201561978</t>
  </si>
  <si>
    <t>Characterizing Mean and Extreme Diurnal Variability of Ocean CO2 System Variables Across Marine Environments</t>
  </si>
  <si>
    <t>e2020GL090228</t>
  </si>
  <si>
    <t>10.1029/2020GL090228</t>
  </si>
  <si>
    <t>https://www.scopus.com/inward/record.uri?eid=2-s2.0-85102271977&amp;doi=10.1029%2f2020GL090228&amp;partnerID=40&amp;md5=154f91cf6ff2fecb3adaaa71daed98cd</t>
  </si>
  <si>
    <t>2-s2.0-85102271977</t>
  </si>
  <si>
    <t>Although fig 4 may point to a relevant paper</t>
  </si>
  <si>
    <t>Tortolero-Langarica J.J.A.; García-Malo C.; Calderon-Aguilera L.E.; Norzagaray-López C.O.; Balart E.F.; Paz-García D.A.; Cabral-Tena R.A.; Carricart-Ganivet J.P.</t>
  </si>
  <si>
    <t>Tortolero-Langarica, José J. Adolfo (56178729000); García-Malo, Carolina (59366816300); Calderon-Aguilera, Luis E. (6603275095); Norzagaray-López, Carlos O. (56464157800); Balart, Eduardo F. (56013859100); Paz-García, David A. (12800693700); Cabral-Tena, Rafael A. (55611962800); Carricart-Ganivet, Juan P. (6602317051)</t>
  </si>
  <si>
    <t>56178729000; 59366816300; 6603275095; 56464157800; 56013859100; 12800693700; 55611962800; 6602317051</t>
  </si>
  <si>
    <t>Calcification and growth of the reef coral Porites panamensis in a shallow hydrothermal field in the Gulf of California, Mexico</t>
  </si>
  <si>
    <t>10.1007/s10113-024-02311-7</t>
  </si>
  <si>
    <t>https://www.scopus.com/inward/record.uri?eid=2-s2.0-85206372288&amp;doi=10.1007%2fs10113-024-02311-7&amp;partnerID=40&amp;md5=93b527a947eae5b6d273c2f3bae7f18b</t>
  </si>
  <si>
    <t>2-s2.0-85206372288</t>
  </si>
  <si>
    <t>Towle E.K.; Enochs I.C.; Langdon C.</t>
  </si>
  <si>
    <t>Towle, Erica K. (56622833300); Enochs, Ian C. (23469233000); Langdon, Chris (36498629700)</t>
  </si>
  <si>
    <t>56622833300; 23469233000; 36498629700</t>
  </si>
  <si>
    <t>Threatened Caribbean coral is able to mitigate the adverse effects of ocean acidification on calcification by increasing feeding rate</t>
  </si>
  <si>
    <t>e0123394</t>
  </si>
  <si>
    <t>10.1371/journal.pone.0123394</t>
  </si>
  <si>
    <t>https://www.scopus.com/inward/record.uri?eid=2-s2.0-84928920212&amp;doi=10.1371%2fjournal.pone.0123394&amp;partnerID=40&amp;md5=81296bed0359d3187217e421d93035db</t>
  </si>
  <si>
    <t>2-s2.0-84928920212</t>
  </si>
  <si>
    <t>Traylor-Knowles N.</t>
  </si>
  <si>
    <t>Traylor-Knowles, Nikki (24451043600)</t>
  </si>
  <si>
    <t>In situ hybridization techniques for paraffin-embedded adult coral samples</t>
  </si>
  <si>
    <t>e57853</t>
  </si>
  <si>
    <t>10.3791/57853</t>
  </si>
  <si>
    <t>https://www.scopus.com/inward/record.uri?eid=2-s2.0-85054498512&amp;doi=10.3791%2f57853&amp;partnerID=40&amp;md5=14b0019e502763ee99622a1f718ca2fe</t>
  </si>
  <si>
    <t>2-s2.0-85054498512</t>
  </si>
  <si>
    <t>Traylor-Knowles N.; Connelly M.T.</t>
  </si>
  <si>
    <t>Traylor-Knowles, Nikki (24451043600); Connelly, Michael T. (57194382966)</t>
  </si>
  <si>
    <t>24451043600; 57194382966</t>
  </si>
  <si>
    <t>What Is Currently Known About the Effects of Climate Change on the Coral Immune Response</t>
  </si>
  <si>
    <t>10.1007/s40641-017-0077-7</t>
  </si>
  <si>
    <t>https://www.scopus.com/inward/record.uri?eid=2-s2.0-85051791028&amp;doi=10.1007%2fs40641-017-0077-7&amp;partnerID=40&amp;md5=2661279cea176e7cd258e949f30a3358</t>
  </si>
  <si>
    <t>2-s2.0-85051791028</t>
  </si>
  <si>
    <t>Tribollet A.; Chauvin A.; Cuet P.</t>
  </si>
  <si>
    <t>Tribollet, A. (55997014200); Chauvin, A. (39261100300); Cuet, P. (23027042500)</t>
  </si>
  <si>
    <t>55997014200; 39261100300; 23027042500</t>
  </si>
  <si>
    <t xml:space="preserve">                         Carbonate dissolution by reef microbial borers: a biogeological process producing alkalinity under different pCO                         2                          conditions                     </t>
  </si>
  <si>
    <t>10.1007/s10347-018-0548-x</t>
  </si>
  <si>
    <t>https://www.scopus.com/inward/record.uri?eid=2-s2.0-85060950471&amp;doi=10.1007%2fs10347-018-0548-x&amp;partnerID=40&amp;md5=f863c1f398fe23a204ffbfbfee414118</t>
  </si>
  <si>
    <t>2-s2.0-85060950471</t>
  </si>
  <si>
    <t>Tribollet, Aline (55997014200); Chauvin, Anne (39261100300); Cuet, Pascale (23027042500)</t>
  </si>
  <si>
    <t>Natural photosynthetic microboring communities produce alkalinity in seawater whereas aragonite saturation state rises up to five</t>
  </si>
  <si>
    <t>10.3389/feart.2022.894501</t>
  </si>
  <si>
    <t>https://www.scopus.com/inward/record.uri?eid=2-s2.0-85145507600&amp;doi=10.3389%2ffeart.2022.894501&amp;partnerID=40&amp;md5=98aea97b94d12c85b86d246ed10f5c69</t>
  </si>
  <si>
    <t>2-s2.0-85145507600</t>
  </si>
  <si>
    <t>Tsang H.H.; Welch M.J.; Munday P.L.; Ravasi T.; Schunter C.</t>
  </si>
  <si>
    <t>Tsang, Hin Hung (55767401700); Welch, Megan J. (56577345100); Munday, Philip L. (7005838893); Ravasi, Timothy (6603069555); Schunter, Celia (37050183800)</t>
  </si>
  <si>
    <t>55767401700; 56577345100; 7005838893; 6603069555; 37050183800</t>
  </si>
  <si>
    <t>Proteomic Responses to Ocean Acidification in the Brain of Juvenile Coral Reef Fish</t>
  </si>
  <si>
    <t>10.3389/fmars.2020.00605</t>
  </si>
  <si>
    <t>https://www.scopus.com/inward/record.uri?eid=2-s2.0-85089422616&amp;doi=10.3389%2ffmars.2020.00605&amp;partnerID=40&amp;md5=40cde43c00ed1ab416042f4f6120d82b</t>
  </si>
  <si>
    <t>2-s2.0-85089422616</t>
  </si>
  <si>
    <t>Tupper M.; Guppy R.; Ramsewak D.</t>
  </si>
  <si>
    <t>Tupper, Mark (6603949616); Guppy, Reia (57189719740); Ramsewak, Deanesh (55490546300)</t>
  </si>
  <si>
    <t>6603949616; 57189719740; 55490546300</t>
  </si>
  <si>
    <t>Coral Reef Management in the Arabian Seas</t>
  </si>
  <si>
    <t>The Arabian Seas: Biodiversity, Environmental Challenges and Conservation Measures</t>
  </si>
  <si>
    <t>10.1007/978-3-030-51506-5_45</t>
  </si>
  <si>
    <t>https://www.scopus.com/inward/record.uri?eid=2-s2.0-85143372734&amp;doi=10.1007%2f978-3-030-51506-5_45&amp;partnerID=40&amp;md5=ec8fabbc19fa4924434fb925282d4114</t>
  </si>
  <si>
    <t>2-s2.0-85143372734</t>
  </si>
  <si>
    <t>Urban E.R., Jr.; Biswas H.</t>
  </si>
  <si>
    <t>Urban, Edward R. (34668638500); Biswas, Haimanti (36795431200)</t>
  </si>
  <si>
    <t>34668638500; 36795431200</t>
  </si>
  <si>
    <t>Ocean Acidification and Blue Economies</t>
  </si>
  <si>
    <t>10.1007/978-981-19-5065-0_11</t>
  </si>
  <si>
    <t>https://www.scopus.com/inward/record.uri?eid=2-s2.0-85166051088&amp;doi=10.1007%2f978-981-19-5065-0_11&amp;partnerID=40&amp;md5=9766815a7032591f9db1f963208109d0</t>
  </si>
  <si>
    <t>2-s2.0-85166051088</t>
  </si>
  <si>
    <t>Urban E.R., Jr.; Ittekkot V.</t>
  </si>
  <si>
    <t>Urban, Edward R. (34668638500); Ittekkot, Venugopalan (7005985890)</t>
  </si>
  <si>
    <t>34668638500; 7005985890</t>
  </si>
  <si>
    <t>10.1007/978-981-19-5065-0</t>
  </si>
  <si>
    <t>https://www.scopus.com/inward/record.uri?eid=2-s2.0-85166118053&amp;doi=10.1007%2f978-981-19-5065-0&amp;partnerID=40&amp;md5=8ac43940d62ccd7aa640132a31b61028</t>
  </si>
  <si>
    <t>2-s2.0-85166118053</t>
  </si>
  <si>
    <t>Vad J.; Orejas C.; Moreno-Navas J.; Findlay H.S.; Roberts J.M.</t>
  </si>
  <si>
    <t>Vad, Johanne (55418960500); Orejas, Covadonga (6603265935); Moreno-Navas, Juan (36898735600); Findlay, Helen S. (21740962300); Roberts, J. Murray (55483015700)</t>
  </si>
  <si>
    <t>55418960500; 6603265935; 36898735600; 21740962300; 55483015700</t>
  </si>
  <si>
    <t>Assessing the living and dead proportions of cold-water coral colonies: Implications for deep-water Marine Protected Area monitoring in a changing ocean</t>
  </si>
  <si>
    <t>e3705</t>
  </si>
  <si>
    <t>10.7717/peerj.3705</t>
  </si>
  <si>
    <t>https://www.scopus.com/inward/record.uri?eid=2-s2.0-85030667769&amp;doi=10.7717%2fpeerj.3705&amp;partnerID=40&amp;md5=4690670e88031077e6e240b2bf033297</t>
  </si>
  <si>
    <t>2-s2.0-85030667769</t>
  </si>
  <si>
    <t>Vajed Samiei J.; Saleh A.; Shirvani A.; Sheijooni Fumani N.; Hashtroudi M.; Pratchett M.S.</t>
  </si>
  <si>
    <t>Vajed Samiei, Jahangir (55661669200); Saleh, Abolfazl (24073363000); Shirvani, Arash (55761732800); Sheijooni Fumani, Neda (24529025900); Hashtroudi, Mehri (57541614500); Pratchett, Morgan Stuart (6602290689)</t>
  </si>
  <si>
    <t>55661669200; 24073363000; 55761732800; 24529025900; 57541614500; 6602290689</t>
  </si>
  <si>
    <t>Variation in calcification rate of Acropora downingi relative to seasonal changes in environmental conditions in the northeastern Persian Gulf</t>
  </si>
  <si>
    <t>10.1007/s00338-016-1464-6</t>
  </si>
  <si>
    <t>https://www.scopus.com/inward/record.uri?eid=2-s2.0-84995395761&amp;doi=10.1007%2fs00338-016-1464-6&amp;partnerID=40&amp;md5=8219c7bfe7860a17ef5533dbb5579723</t>
  </si>
  <si>
    <t>2-s2.0-84995395761</t>
  </si>
  <si>
    <t>Vakilifard N.; Kantzas E.P.; Edwards N.R.; Holden P.B.; Beerling D.J.</t>
  </si>
  <si>
    <t>Vakilifard, Negar (57194698134); Kantzas, Euripides P. (23990873700); Edwards, Neil R. (24490844700); Holden, Philip B. (7006622255); Beerling, David J. (7005793077)</t>
  </si>
  <si>
    <t>57194698134; 23990873700; 24490844700; 7006622255; 7005793077</t>
  </si>
  <si>
    <t>The role of enhanced rock weathering deployment with agriculture in limiting future warming and protecting coral reefs</t>
  </si>
  <si>
    <t>10.1088/1748-9326/ac1818</t>
  </si>
  <si>
    <t>https://www.scopus.com/inward/record.uri?eid=2-s2.0-85113338502&amp;doi=10.1088%2f1748-9326%2fac1818&amp;partnerID=40&amp;md5=ab3f92b447fdb3b33673a067fc50b66c</t>
  </si>
  <si>
    <t>2-s2.0-85113338502</t>
  </si>
  <si>
    <t>van de Water J.A.J.M.; Chaib De Mares M.; Dixon G.B.; Raina J.-B.; Willis B.L.; Bourne D.G.; van Oppen M.J.H.</t>
  </si>
  <si>
    <t>van de Water, Jeroen A. J. M. (55487199400); Chaib De Mares, Maryam (56399330500); Dixon, Groves B. (56124511500); Raina, Jean-Baptiste (26533041700); Willis, Bette L. (7101749421); Bourne, David G. (26431225600); van Oppen, Madeleine J. H. (7003490287)</t>
  </si>
  <si>
    <t>55487199400; 56399330500; 56124511500; 26533041700; 7101749421; 26431225600; 7003490287</t>
  </si>
  <si>
    <t>Antimicrobial and stress responses to increased temperature and bacterial pathogen challenge in the holobiont of a reef-building coral</t>
  </si>
  <si>
    <t>10.1111/mec.14489</t>
  </si>
  <si>
    <t>https://www.scopus.com/inward/record.uri?eid=2-s2.0-85042047606&amp;doi=10.1111%2fmec.14489&amp;partnerID=40&amp;md5=1da8618b9386c5df01e4c24aa76b000c</t>
  </si>
  <si>
    <t>2-s2.0-85042047606</t>
  </si>
  <si>
    <t>van der Kaaden A.-S.; Maier S.R.; Siteur K.; De Clippele L.H.; van de Koppel J.; Purkis S.J.; Rietkerk M.; Soetaert K.; van Oevelen D.</t>
  </si>
  <si>
    <t>van der Kaaden, Anna-Selma (57224805427); Maier, Sandra R. (57197994204); Siteur, Koen (56323240300); De Clippele, Laurence H. (56708888600); van de Koppel, Johan (6603918881); Purkis, Sam J. (6507258668); Rietkerk, Max (6701811759); Soetaert, Karline (7003465716); van Oevelen, Dick (6506503554)</t>
  </si>
  <si>
    <t>57224805427; 57197994204; 56323240300; 56708888600; 6603918881; 6507258668; 6701811759; 7003465716; 6506503554</t>
  </si>
  <si>
    <t>Tiger reefs: Self-organized regular patterns in deep-sea cold-water coral reefs</t>
  </si>
  <si>
    <t>e4654</t>
  </si>
  <si>
    <t>10.1002/ecs2.4654</t>
  </si>
  <si>
    <t>https://www.scopus.com/inward/record.uri?eid=2-s2.0-85173747620&amp;doi=10.1002%2fecs2.4654&amp;partnerID=40&amp;md5=bd2da3c34342667d0fef9be7432eba2a</t>
  </si>
  <si>
    <t>2-s2.0-85173747620</t>
  </si>
  <si>
    <t>van der Zande R.M.; Achlatis M.; Bender-Champ D.; Kubicek A.; Dove S.; Hoegh-Guldberg O.</t>
  </si>
  <si>
    <t>van der Zande, Rene M. (55964503700); Achlatis, Michelle (56584627400); Bender-Champ, Dorothea (57193950213); Kubicek, Andreas (36716254400); Dove, Sophie (7005822223); Hoegh-Guldberg, Ove (26643606100)</t>
  </si>
  <si>
    <t>55964503700; 56584627400; 57193950213; 36716254400; 7005822223; 26643606100</t>
  </si>
  <si>
    <t>Paradise lost: End-of-century warming and acidification under business-as-usual emissions have severe consequences for symbiotic corals</t>
  </si>
  <si>
    <t>10.1111/gcb.14998</t>
  </si>
  <si>
    <t>https://www.scopus.com/inward/record.uri?eid=2-s2.0-85079721097&amp;doi=10.1111%2fgcb.14998&amp;partnerID=40&amp;md5=b2edfa7d1c597370e426c144fa837739</t>
  </si>
  <si>
    <t>2-s2.0-85079721097</t>
  </si>
  <si>
    <t>van Woesik R.; Cacciapaglia C.W.</t>
  </si>
  <si>
    <t>van Woesik, Robert (57207592228); Cacciapaglia, Christopher William (56509509800)</t>
  </si>
  <si>
    <t>57207592228; 56509509800</t>
  </si>
  <si>
    <t>Thermal stress jeopardizes carbonate production of coral reefs across the western and central Pacific Ocean</t>
  </si>
  <si>
    <t>e0249008</t>
  </si>
  <si>
    <t>10.1371/journal.pone.0249008</t>
  </si>
  <si>
    <t>https://www.scopus.com/inward/record.uri?eid=2-s2.0-85104872394&amp;doi=10.1371%2fjournal.pone.0249008&amp;partnerID=40&amp;md5=3bfe877e5f984933327d46e877c18f0d</t>
  </si>
  <si>
    <t>2-s2.0-85104872394</t>
  </si>
  <si>
    <t>Van Woesik R.; Randall C.J.</t>
  </si>
  <si>
    <t>Van Woesik, R. (57207592228); Randall, C.J. (35311813400)</t>
  </si>
  <si>
    <t>57207592228; 35311813400</t>
  </si>
  <si>
    <t>Coral disease hotspots in the Caribbean</t>
  </si>
  <si>
    <t>e01814</t>
  </si>
  <si>
    <t>10.1002/ecs2.1814</t>
  </si>
  <si>
    <t>https://www.scopus.com/inward/record.uri?eid=2-s2.0-85019882248&amp;doi=10.1002%2fecs2.1814&amp;partnerID=40&amp;md5=a499533ba9678963c0a35cdda234fb7f</t>
  </si>
  <si>
    <t>2-s2.0-85019882248</t>
  </si>
  <si>
    <t>Van Woesik R.; Shiroma K.; Koksal S.</t>
  </si>
  <si>
    <t>Van Woesik, Robert (57207592228); Shiroma, Kazuyo (23968220200); Koksal, Semen (6603072172)</t>
  </si>
  <si>
    <t>57207592228; 23968220200; 6603072172</t>
  </si>
  <si>
    <t>Phenotypic variance predicts symbiont population densities in corals: A modeling approach</t>
  </si>
  <si>
    <t>e9185</t>
  </si>
  <si>
    <t>10.1371/journal.pone.0009185</t>
  </si>
  <si>
    <t>https://www.scopus.com/inward/record.uri?eid=2-s2.0-77949426945&amp;doi=10.1371%2fjournal.pone.0009185&amp;partnerID=40&amp;md5=3ee1c446c3051889f1a29bea027709a7</t>
  </si>
  <si>
    <t>2-s2.0-77949426945</t>
  </si>
  <si>
    <t>van Woesik R.; Shlesinger T.</t>
  </si>
  <si>
    <t>van Woesik, Robert (57207592228); Shlesinger, Tom (57063406900)</t>
  </si>
  <si>
    <t>57207592228; 57063406900</t>
  </si>
  <si>
    <t>Bleaching of the world's coral reefs</t>
  </si>
  <si>
    <t>Biological and Environmental Hazards, Risks, and Disasters, Second Edition</t>
  </si>
  <si>
    <t>10.1016/B978-0-12-820509-9.00011-3</t>
  </si>
  <si>
    <t>https://www.scopus.com/inward/record.uri?eid=2-s2.0-85166085568&amp;doi=10.1016%2fB978-0-12-820509-9.00011-3&amp;partnerID=40&amp;md5=38f85be76c39c7820eb6b9798199e3b0</t>
  </si>
  <si>
    <t>2-s2.0-85166085568</t>
  </si>
  <si>
    <t>van Woesik R.; Shlesinger T.; Grottoli A.G.; Toonen R.J.; Vega Thurber R.; Warner M.E.; Marie Hulver A.; Chapron L.; McLachlan R.H.; Albright R.; Crandall E.; DeCarlo T.M.; Donovan M.K.; Eirin-Lopez J.; Harrison H.B.; Heron S.F.; Huang D.; Humanes A.; Krueger T.; Madin J.S.; Manzello D.; McManus L.C.; Matz M.; Muller E.M.; Rodriguez-Lanetty M.; Vega-Rodriguez M.; Voolstra C.R.; Zaneveld J.</t>
  </si>
  <si>
    <t>van Woesik, Robert (57207592228); Shlesinger, Tom (57063406900); Grottoli, Andréa G. (6603275172); Toonen, Rob J. (57194223376); Vega Thurber, Rebecca (23986487200); Warner, Mark E. (7201939972); Marie Hulver, Ann (57657233300); Chapron, Leila (57201475284); McLachlan, Rowan H. (57216635288); Albright, Rebecca (24334355400); Crandall, Eric (23396182200); DeCarlo, Thomas M. (56469750400); Donovan, Mary K. (37072249800); Eirin-Lopez, Jose (6508274272); Harrison, Hugo B. (55241905400); Heron, Scott F. (7004098794); Huang, Danwei (16024502400); Humanes, Adriana (37018237600); Krueger, Thomas (54893381000); Madin, Joshua S. (9737836900); Manzello, Derek (6506822604); McManus, Lisa C. (57189834075); Matz, Mikhail (7005952805); Muller, Erinn M. (57207099234); Rodriguez-Lanetty, Mauricio (6602381267); Vega-Rodriguez, Maria (56428745800); Voolstra, Christian R. (25224158700); Zaneveld, Jesse (23487370000)</t>
  </si>
  <si>
    <t>57207592228; 57063406900; 6603275172; 57194223376; 23986487200; 7201939972; 57657233300; 57201475284; 57216635288; 24334355400; 23396182200; 56469750400; 37072249800; 6508274272; 55241905400; 7004098794; 16024502400; 37018237600; 54893381000; 9737836900; 6506822604; 57189834075; 7005952805; 57207099234; 6602381267; 56428745800; 25224158700; 23487370000</t>
  </si>
  <si>
    <t>Coral-bleaching responses to climate change across biological scales</t>
  </si>
  <si>
    <t>10.1111/gcb.16192</t>
  </si>
  <si>
    <t>https://www.scopus.com/inward/record.uri?eid=2-s2.0-85129145456&amp;doi=10.1111%2fgcb.16192&amp;partnerID=40&amp;md5=f03bf541c1ad9c5d8f737d7ab14129e5</t>
  </si>
  <si>
    <t>2-s2.0-85129145456</t>
  </si>
  <si>
    <t>Vargas S.; Zimmer T.; Conci N.; Lehmann M.; Wörheide G.</t>
  </si>
  <si>
    <t>Vargas, Sergio (23399203200); Zimmer, Thorsten (57221322129); Conci, Nicola (57201339632); Lehmann, Martin (58823910800); Wörheide, Gert (6602867063)</t>
  </si>
  <si>
    <t>23399203200; 57221322129; 57201339632; 58823910800; 6602867063</t>
  </si>
  <si>
    <t>Transcriptional response of the calcification and stress response toolkits in an octocoral under heat and pH stress</t>
  </si>
  <si>
    <t>10.1111/mec.16266</t>
  </si>
  <si>
    <t>https://www.scopus.com/inward/record.uri?eid=2-s2.0-85120638456&amp;doi=10.1111%2fmec.16266&amp;partnerID=40&amp;md5=b130cc520f06869e76fac79b77aeaddd</t>
  </si>
  <si>
    <t>2-s2.0-85120638456</t>
  </si>
  <si>
    <t>Varnerin B.V.; Hopkinson B.M.; Gleason D.F.</t>
  </si>
  <si>
    <t>Varnerin, Brianne V. (57217871669); Hopkinson, Brian M. (18433992600); Gleason, Daniel F. (7006532678)</t>
  </si>
  <si>
    <t>57217871669; 18433992600; 7006532678</t>
  </si>
  <si>
    <t>Recruits of the temperate coral Oculina arbuscula mimic adults in their resilience to ocean acidification</t>
  </si>
  <si>
    <t>10.3354/meps13228</t>
  </si>
  <si>
    <t>https://www.scopus.com/inward/record.uri?eid=2-s2.0-85087758399&amp;doi=10.3354%2fmeps13228&amp;partnerID=40&amp;md5=a5957dcae5e66c88d06edc088433bd43</t>
  </si>
  <si>
    <t>2-s2.0-85087758399</t>
  </si>
  <si>
    <t>Veilleux H.D.; Ryu T.; Donelson J.M.; Ravasi T.; Munday P.L.</t>
  </si>
  <si>
    <t>Veilleux, Heather D. (36678315900); Ryu, Taewoo (16508181500); Donelson, Jennifer M. (24279712700); Ravasi, Timothy (6603069555); Munday, Philip L. (7005838893)</t>
  </si>
  <si>
    <t>36678315900; 16508181500; 24279712700; 6603069555; 7005838893</t>
  </si>
  <si>
    <t>Molecular response to extreme summer temperatures differs between two genetically differentiated populations of a coral reef fish</t>
  </si>
  <si>
    <t>10.3389/fmars.2018.00349</t>
  </si>
  <si>
    <t>https://www.scopus.com/inward/record.uri?eid=2-s2.0-85054283453&amp;doi=10.3389%2ffmars.2018.00349&amp;partnerID=40&amp;md5=1ce1c8b35e62ad09b840b5a74aee7385</t>
  </si>
  <si>
    <t>2-s2.0-85054283453</t>
  </si>
  <si>
    <t>Venn A.A.; Bernardet C.; Chabenat A.; TambuttÃ© E.; TambuttÃ© S.</t>
  </si>
  <si>
    <t>Venn, Alexander A. (24172849800); Bernardet, Coralie (57212307646); Chabenat, Apolline (57190300852); TambuttÃ©, Eric (57223196733); TambuttÃ©, Sylvie (57223184426)</t>
  </si>
  <si>
    <t>24172849800; 57212307646; 57190300852; 57223196733; 57223184426</t>
  </si>
  <si>
    <t>Paracellular transport to the coral calcifying medium: Effects of environmental parameters</t>
  </si>
  <si>
    <t>jeb227074</t>
  </si>
  <si>
    <t>10.1242/jeb.227074</t>
  </si>
  <si>
    <t>https://www.scopus.com/inward/record.uri?eid=2-s2.0-85090121394&amp;doi=10.1242%2fjeb.227074&amp;partnerID=40&amp;md5=bfeb4fb56f3f37bc4c92cd097ebdd8d1</t>
  </si>
  <si>
    <t>2-s2.0-85090121394</t>
  </si>
  <si>
    <t>Venn A.A.; Tambutté E.; Caminiti-Segonds N.; Techer N.; Allemand D.; Tambutté S.</t>
  </si>
  <si>
    <t>Venn, A.A. (24172849800); Tambutté, E. (6602773089); Caminiti-Segonds, N. (56674632600); Techer, N. (47161699900); Allemand, D. (7003604806); Tambutté, S. (6507063305)</t>
  </si>
  <si>
    <t>24172849800; 6602773089; 56674632600; 47161699900; 7003604806; 6507063305</t>
  </si>
  <si>
    <t>Effects of light and darkness on pH regulation in three coral species exposed to seawater acidification</t>
  </si>
  <si>
    <t>10.1038/s41598-018-38168-0</t>
  </si>
  <si>
    <t>https://www.scopus.com/inward/record.uri?eid=2-s2.0-85061704544&amp;doi=10.1038%2fs41598-018-38168-0&amp;partnerID=40&amp;md5=0283bc92dde79989bc8a24206d15a6d1</t>
  </si>
  <si>
    <t>2-s2.0-85061704544</t>
  </si>
  <si>
    <t>Venn A.A.; Tambutté E.; Comeau S.; Tambutté S.</t>
  </si>
  <si>
    <t>Venn, Alexander A. (24172849800); Tambutté, Eric (6602773089); Comeau, Steeve (35811982200); Tambutté, Sylvie (6507063305)</t>
  </si>
  <si>
    <t>24172849800; 6602773089; 35811982200; 6507063305</t>
  </si>
  <si>
    <t>Proton gradients across the coral calcifying cell layer: Effects of light, ocean acidification and carbonate chemistry</t>
  </si>
  <si>
    <t>10.3389/fmars.2022.973908</t>
  </si>
  <si>
    <t>https://www.scopus.com/inward/record.uri?eid=2-s2.0-85140060882&amp;doi=10.3389%2ffmars.2022.973908&amp;partnerID=40&amp;md5=2d4169dfe220a8ae5c265c3542c82e77</t>
  </si>
  <si>
    <t>2-s2.0-85140060882</t>
  </si>
  <si>
    <t>Vercelloni J.; Caley M.J.; Mengersen K.L.</t>
  </si>
  <si>
    <t>Vercelloni, Julie (54685223300); Caley, M. Julian (6603959205); Mengersen, Kerrie L. (6603793565)</t>
  </si>
  <si>
    <t>54685223300; 6603959205; 6603793565</t>
  </si>
  <si>
    <t>Thresholds of Coral Cover That Support Coral Reef Biodiversity</t>
  </si>
  <si>
    <t>Lecture Notes in Mathematics</t>
  </si>
  <si>
    <t>10.1007/978-3-030-42553-1_16</t>
  </si>
  <si>
    <t>https://www.scopus.com/inward/record.uri?eid=2-s2.0-85086084399&amp;doi=10.1007%2f978-3-030-42553-1_16&amp;partnerID=40&amp;md5=789942ab3709981e7f82c663b1090d98</t>
  </si>
  <si>
    <t>2-s2.0-85086084399</t>
  </si>
  <si>
    <t>Verdura J.; Santamaría J.; Ballesteros E.; Smale D.A.; Cefalì M.E.; Golo R.; de Caralt S.; Vergés A.; Cebrian E.</t>
  </si>
  <si>
    <t>Verdura, Jana (57191275887); Santamaría, Jorge (57216763856); Ballesteros, Enric (7006048400); Smale, Dan A. (55344797900); Cefalì, Maria Elena (56241381500); Golo, Raül (57216767992); de Caralt, Sònia (6506471549); Vergés, Alba (55910833600); Cebrian, Emma (56055750300)</t>
  </si>
  <si>
    <t>57191275887; 57216763856; 7006048400; 55344797900; 56241381500; 57216767992; 6506471549; 55910833600; 56055750300</t>
  </si>
  <si>
    <t>Local-scale climatic refugia offer sanctuary for a habitat-forming species during a marine heatwave</t>
  </si>
  <si>
    <t>Journal of Ecology</t>
  </si>
  <si>
    <t>10.1111/1365-2745.13599</t>
  </si>
  <si>
    <t>https://www.scopus.com/inward/record.uri?eid=2-s2.0-85100734960&amp;doi=10.1111%2f1365-2745.13599&amp;partnerID=40&amp;md5=1d55dcef47a637e7683699975433fc64</t>
  </si>
  <si>
    <t>2-s2.0-85100734960</t>
  </si>
  <si>
    <t>Vergés A.; Steinberg P.D.; Hay M.E.; Poore A.G.B.; Campbell A.H.; Ballesteros E.; Heck Jr. K.L.; Booth D.J.; Coleman M.A.; Feary D.A.; Figueira W.; Langlois T.; Marzinelli E.M.; Mizerek T.; Mumby P.J.; Nakamura Y.; Roughan M.; van Sebille E.; Gupta A.S.; Smale D.A.; Tomas F.; Wernberg T.; Wilson S.K.</t>
  </si>
  <si>
    <t>Vergés, Adriana (16048486200); Steinberg, Peter D. (7102612386); Hay, Mark E. (7102838409); Poore, Alistair G.B. (7004236515); Campbell, Alexandra H. (25924256800); Ballesteros, Enric (7006048400); Heck Jr., Kenneth L. (7005708961); Booth, David J. (7202259879); Coleman, Melinda A. (10243113600); Feary, David A. (36955314300); Figueira, Will (6507143797); Langlois, Tim (56258294000); Marzinelli, Ezequiel M. (14322068800); Mizerek, Toni (37089223300); Mumby, Peter J. (7003596162); Nakamura, Yohei (7406392906); Roughan, Moninya (6603755030); van Sebille, Erik (22636301500); Gupta, Alex Sen (57242726600); Smale, Dan A. (55344797900); Tomas, Fiona (7006210907); Wernberg, Thomas (8657683700); Wilson, Shaun K. (7404785614)</t>
  </si>
  <si>
    <t>16048486200; 7102612386; 7102838409; 7004236515; 25924256800; 7006048400; 7005708961; 7202259879; 10243113600; 36955314300; 6507143797; 56258294000; 14322068800; 37089223300; 7003596162; 7406392906; 6603755030; 22636301500; 57242726600; 55344797900; 7006210907; 8657683700; 7404785614</t>
  </si>
  <si>
    <t>The tropicalization of temperate marine ecosystems: Climate-mediated changes in herbivory and community phase shifts</t>
  </si>
  <si>
    <t>10.1098/rspb.2014.0846</t>
  </si>
  <si>
    <t>https://www.scopus.com/inward/record.uri?eid=2-s2.0-84903954158&amp;doi=10.1098%2frspb.2014.0846&amp;partnerID=40&amp;md5=1d1ef648c792dc3b6615b514501be5f6</t>
  </si>
  <si>
    <t>2-s2.0-84903954158</t>
  </si>
  <si>
    <t>Viladrich N.; Linares C.; Padilla-Gamiño J.L.</t>
  </si>
  <si>
    <t>Viladrich, Núria (55081919900); Linares, Cristina (7004158450); Padilla-Gamiño, Jacqueline L. (16646331500)</t>
  </si>
  <si>
    <t>55081919900; 7004158450; 16646331500</t>
  </si>
  <si>
    <t>Lethal and sublethal effects of thermal stress on octocorals early life-history stages</t>
  </si>
  <si>
    <t>10.1111/gcb.16433</t>
  </si>
  <si>
    <t>https://www.scopus.com/inward/record.uri?eid=2-s2.0-85139394083&amp;doi=10.1111%2fgcb.16433&amp;partnerID=40&amp;md5=8c932483265e06b92bb4dfa571e719f0</t>
  </si>
  <si>
    <t>2-s2.0-85139394083</t>
  </si>
  <si>
    <t>Vivekanandan E.; Hermes R.; O'Brien C.</t>
  </si>
  <si>
    <t>Vivekanandan, Elayaperumal (26667249800); Hermes, Rudolf (56816620300); O'Brien, Chris (56816337100)</t>
  </si>
  <si>
    <t>26667249800; 56816620300; 56816337100</t>
  </si>
  <si>
    <t>Climate change effects in the Bay of Bengal Large Marine Ecosystem</t>
  </si>
  <si>
    <t>Environmental Development</t>
  </si>
  <si>
    <t>10.1016/j.envdev.2015.09.005</t>
  </si>
  <si>
    <t>https://www.scopus.com/inward/record.uri?eid=2-s2.0-84951839590&amp;doi=10.1016%2fj.envdev.2015.09.005&amp;partnerID=40&amp;md5=7dca2af86606cde4dd102a4b05115081</t>
  </si>
  <si>
    <t>2-s2.0-84951839590</t>
  </si>
  <si>
    <t>Vogel N.; Cantin N.E.; Strahl J.; Kaniewska P.; Bay L.; Wild C.; Uthicke S.</t>
  </si>
  <si>
    <t>Vogel, N. (54404247600); Cantin, N.E. (22984449500); Strahl, J. (24460834200); Kaniewska, P. (26663310200); Bay, L. (7004687149); Wild, C. (35320721300); Uthicke, S. (6603938554)</t>
  </si>
  <si>
    <t>54404247600; 22984449500; 24460834200; 26663310200; 7004687149; 35320721300; 6603938554</t>
  </si>
  <si>
    <t>Interactive effects of ocean acidification and warming on coral reef associated epilithic algal communities under past, present-day and future ocean conditions</t>
  </si>
  <si>
    <t>10.1007/s00338-015-1392-x</t>
  </si>
  <si>
    <t>https://www.scopus.com/inward/record.uri?eid=2-s2.0-84953399305&amp;doi=10.1007%2fs00338-015-1392-x&amp;partnerID=40&amp;md5=0128fbc8fdd2eb6c5ff7777a8397e0a1</t>
  </si>
  <si>
    <t>2-s2.0-84953399305</t>
  </si>
  <si>
    <t>Vohsen S.A.; Fisher C.R.; Baums I.B.</t>
  </si>
  <si>
    <t>Vohsen, Samuel A. (57207300197); Fisher, Charles R. (7402130084); Baums, Iliana B. (8410963200)</t>
  </si>
  <si>
    <t>57207300197; 7402130084; 8410963200</t>
  </si>
  <si>
    <t>Metabolomic richness and fingerprints of deep-sea coral species and populations</t>
  </si>
  <si>
    <t>Metabolomics</t>
  </si>
  <si>
    <t>10.1007/s11306-019-1500-y</t>
  </si>
  <si>
    <t>https://www.scopus.com/inward/record.uri?eid=2-s2.0-85062398703&amp;doi=10.1007%2fs11306-019-1500-y&amp;partnerID=40&amp;md5=bcb0301624d32014fe99827ef75ffb2c</t>
  </si>
  <si>
    <t>2-s2.0-85062398703</t>
  </si>
  <si>
    <t>Vollstedt S.; Xiang N.; Simancas-Giraldo S.M.; Wild C.</t>
  </si>
  <si>
    <t>Vollstedt, Svea (57218374913); Xiang, Nan (58354227300); Simancas-Giraldo, Susana Marcela (57218377596); Wild, Christian (35320721300)</t>
  </si>
  <si>
    <t>57218374913; 58354227300; 57218377596; 35320721300</t>
  </si>
  <si>
    <t>Organic eutrophication increases resistance of the pulsating soft coral Xenia umbellata to warming</t>
  </si>
  <si>
    <t>e9182</t>
  </si>
  <si>
    <t>10.7717/peerj.9182</t>
  </si>
  <si>
    <t>https://www.scopus.com/inward/record.uri?eid=2-s2.0-85088973898&amp;doi=10.7717%2fpeerj.9182&amp;partnerID=40&amp;md5=50e933320304f7a4456e4b1d4f1a815d</t>
  </si>
  <si>
    <t>2-s2.0-85088973898</t>
  </si>
  <si>
    <t>Sterols, free fatty acids, and total fatty acid content only</t>
  </si>
  <si>
    <t>von Xylander N.S.H.; Young S.A.; Cole C.; Smith T.K.; Allison N.</t>
  </si>
  <si>
    <t>von Xylander, Nora S. H. (58127975600); Young, Simon A. (36342995800); Cole, Catherine (55863373400); Smith, Terry K. (55728663200); Allison, Nicola (8943390000)</t>
  </si>
  <si>
    <t>58127975600; 36342995800; 55863373400; 55728663200; 8943390000</t>
  </si>
  <si>
    <t>Sterols, free fatty acids, and total fatty acid content in the massive Porites spp. corals cultured under different pCO2 and temperature treatments</t>
  </si>
  <si>
    <t>10.1007/s00338-023-02356-w</t>
  </si>
  <si>
    <t>https://www.scopus.com/inward/record.uri?eid=2-s2.0-85149416566&amp;doi=10.1007%2fs00338-023-02356-w&amp;partnerID=40&amp;md5=14bbc180e784e83d72e88dbcb697a717</t>
  </si>
  <si>
    <t>2-s2.0-85149416566</t>
  </si>
  <si>
    <t>Voolstra C.R.; Valenzuela J.J.; Turkarslan S.; Cárdenas A.; Hume B.C.C.; Perna G.; Buitrago-López C.; Rowe K.; Orellana M.V.; Baliga N.S.; Paranjape S.; Banc-Prandi G.; Bellworthy J.; Fine M.; Frias-Torres S.; Barshis D.J.</t>
  </si>
  <si>
    <t>Voolstra, Christian R. (25224158700); Valenzuela, Jacob J. (55239887800); Turkarslan, Serdar (6503921720); Cárdenas, Anny (56596272000); Hume, Benjamin C. C. (55560201400); Perna, Gabriela (56800181200); Buitrago-López, Carol (57199728168); Rowe, Katherine (57226486136); Orellana, Monica V. (7006384026); Baliga, Nitin S. (36016046800); Paranjape, Suman (57226462542); Banc-Prandi, Guilhem (56770176200); Bellworthy, Jessica (57191039428); Fine, Maoz (7202778352); Frias-Torres, Sarah (17345627700); Barshis, Daniel J. (22983985900)</t>
  </si>
  <si>
    <t>25224158700; 55239887800; 6503921720; 56596272000; 55560201400; 56800181200; 57199728168; 57226486136; 7006384026; 36016046800; 57226462542; 56770176200; 57191039428; 7202778352; 17345627700; 22983985900</t>
  </si>
  <si>
    <t>Contrasting heat stress response patterns of coral holobionts across the Red Sea suggest distinct mechanisms of thermal tolerance</t>
  </si>
  <si>
    <t>10.1111/mec.16064</t>
  </si>
  <si>
    <t>https://www.scopus.com/inward/record.uri?eid=2-s2.0-85111645856&amp;doi=10.1111%2fmec.16064&amp;partnerID=40&amp;md5=8119ff490d9dae675dae413642c352cb</t>
  </si>
  <si>
    <t>2-s2.0-85111645856</t>
  </si>
  <si>
    <t>Wall C.B.; Mason R.A.B.; Ellis W.R.; Cunning R.; Gates R.D.</t>
  </si>
  <si>
    <t>Wall, C.B. (55906500300); Mason, R.A.B. (57203792677); Ellis, W.R. (57196414752); Cunning, R. (53979690400); Gates, R.D. (7102178009)</t>
  </si>
  <si>
    <t>55906500300; 57203792677; 57196414752; 53979690400; 7102178009</t>
  </si>
  <si>
    <t>Elevated pCO2 affects tissue biomass composition, but not calcification, in a reef coral under two light regimes</t>
  </si>
  <si>
    <t>10.1098/rsos.170683</t>
  </si>
  <si>
    <t>https://www.scopus.com/inward/record.uri?eid=2-s2.0-85032992054&amp;doi=10.1098%2frsos.170683&amp;partnerID=40&amp;md5=25e70a1cfc4c7471305d35e61b4c6a9c</t>
  </si>
  <si>
    <t>2-s2.0-85032992054</t>
  </si>
  <si>
    <t>Wall C.B.; Ritson-Williams R.; Popp B.N.; Gates R.D.</t>
  </si>
  <si>
    <t>Wall, Christopher B. (55906500300); Ritson-Williams, Raphael (55990345300); Popp, Brian N. (7005754341); Gates, Ruth D. (7102178009)</t>
  </si>
  <si>
    <t>55906500300; 55990345300; 7005754341; 7102178009</t>
  </si>
  <si>
    <t>Spatial variation in the biochemical and isotopic composition of corals during bleaching and recovery</t>
  </si>
  <si>
    <t>10.1002/lno.11166</t>
  </si>
  <si>
    <t>https://www.scopus.com/inward/record.uri?eid=2-s2.0-85071612859&amp;doi=10.1002%2flno.11166&amp;partnerID=40&amp;md5=e037a41793bdee628228e8e4a1c9d009</t>
  </si>
  <si>
    <t>2-s2.0-85071612859</t>
  </si>
  <si>
    <t>Modelled calcification rate as function of aragonite saturation state</t>
  </si>
  <si>
    <t>Wall M.; Fietzke J.; Crook E.D.; Paytan A.</t>
  </si>
  <si>
    <t>Wall, M. (55507661900); Fietzke, J. (55928365900); Crook, E.D. (54399958300); Paytan, A. (6701657680)</t>
  </si>
  <si>
    <t>55507661900; 55928365900; 54399958300; 6701657680</t>
  </si>
  <si>
    <t>Using B isotopes and B/Ca in corals from low saturation springs to constrain calcification mechanisms</t>
  </si>
  <si>
    <t>10.1038/s41467-019-11519-9</t>
  </si>
  <si>
    <t>https://www.scopus.com/inward/record.uri?eid=2-s2.0-85070358754&amp;doi=10.1038%2fs41467-019-11519-9&amp;partnerID=40&amp;md5=e1b96f3f3528cec814a837b00d202f16</t>
  </si>
  <si>
    <t>2-s2.0-85070358754</t>
  </si>
  <si>
    <t>Wall M.; Prada F.; Fietzke J.; Caroselli E.; Dubinsky Z.; Brizi L.; Fantazzini P.; Franzellitti S.; Mass T.; Montagna P.; Falini G.; Goffredo S.</t>
  </si>
  <si>
    <t>Wall, Marlene (55507661900); Prada, Fiorella (53865371700); Fietzke, Jan (55928365900); Caroselli, Erik (23566387700); Dubinsky, Zvy (7004673891); Brizi, Leonardo (26634782200); Fantazzini, Paola (56249937200); Franzellitti, Silvia (8963791900); Mass, Tali (16241984200); Montagna, Paolo (56261588500); Falini, Giuseppe (7004229965); Goffredo, Stefano (6602868489)</t>
  </si>
  <si>
    <t>55507661900; 53865371700; 55928365900; 23566387700; 7004673891; 26634782200; 56249937200; 8963791900; 16241984200; 56261588500; 7004229965; 6602868489</t>
  </si>
  <si>
    <t>Linking Internal Carbonate Chemistry Regulation and Calcification in Corals Growing at a Mediterranean CO2 Vent</t>
  </si>
  <si>
    <t>10.3389/fmars.2019.00699</t>
  </si>
  <si>
    <t>https://www.scopus.com/inward/record.uri?eid=2-s2.0-85076690174&amp;doi=10.3389%2ffmars.2019.00699&amp;partnerID=40&amp;md5=5ecd7260559d39382e05f6dbebe61247</t>
  </si>
  <si>
    <t>2-s2.0-85076690174</t>
  </si>
  <si>
    <t>Waller R.G.; Goode S.; Tracey D.; Johnstone J.; Mercier A.</t>
  </si>
  <si>
    <t>Waller, Rhian G. (9738296200); Goode, Savannah (57212453211); Tracey, Di (7005403979); Johnstone, Julia (56147398400); Mercier, Annie (7006779569)</t>
  </si>
  <si>
    <t>9738296200; 57212453211; 7005403979; 56147398400; 7006779569</t>
  </si>
  <si>
    <t>A review of current knowledge on reproductive and larval processes of deep-sea corals</t>
  </si>
  <si>
    <t>10.1007/s00227-023-04182-8</t>
  </si>
  <si>
    <t>https://www.scopus.com/inward/record.uri?eid=2-s2.0-85153060381&amp;doi=10.1007%2fs00227-023-04182-8&amp;partnerID=40&amp;md5=35a6da7b879cf92e752325172d43bb0c</t>
  </si>
  <si>
    <t>2-s2.0-85153060381</t>
  </si>
  <si>
    <t>Wang C.; Zheng X.; Kvitt H.; Sheng H.; Sun D.; Niu G.; Tchernov D.; Shi T.</t>
  </si>
  <si>
    <t>Wang, Chenying (57205354435); Zheng, Xinqing (55776111700); Kvitt, Hagit (6602280400); Sheng, Huaxia (57200993489); Sun, Danye (57218994370); Niu, Gaofeng (57218997438); Tchernov, Dan (6602943916); Shi, Tuo (57218992959)</t>
  </si>
  <si>
    <t>57205354435; 55776111700; 6602280400; 57200993489; 57218994370; 57218997438; 6602943916; 57218992959</t>
  </si>
  <si>
    <t>Lineage-specific symbionts mediate differential coral responses to thermal stress</t>
  </si>
  <si>
    <t>10.1186/s40168-023-01653-4</t>
  </si>
  <si>
    <t>https://www.scopus.com/inward/record.uri?eid=2-s2.0-85172131684&amp;doi=10.1186%2fs40168-023-01653-4&amp;partnerID=40&amp;md5=f858560aaa6143dd81af2ea192862eb1</t>
  </si>
  <si>
    <t>2-s2.0-85172131684</t>
  </si>
  <si>
    <t>Wang Q.; Zhou X.; Wang J.; Zhang H.; Fang H.; Cai F.; Huang L.; Zheng X.</t>
  </si>
  <si>
    <t>Wang, Qifang (57210325770); Zhou, Xijie (56144887800); Wang, Jianjia (54584459300); Zhang, Han (58447848300); Fang, Hongfei (59334192600); Cai, Feng (59333927400); Huang, Lingfeng (35188972600); Zheng, Xinqing (55776111700)</t>
  </si>
  <si>
    <t>57210325770; 56144887800; 54584459300; 58447848300; 59334192600; 59333927400; 35188972600; 55776111700</t>
  </si>
  <si>
    <t>Heterotrophy Confers Corals with Resistance but Limits Their Range Expansion: A Case of Marginal Coral Communities</t>
  </si>
  <si>
    <t>Ecosystem Health and Sustainability</t>
  </si>
  <si>
    <t>10.34133/ehs.0246</t>
  </si>
  <si>
    <t>https://www.scopus.com/inward/record.uri?eid=2-s2.0-85204347560&amp;doi=10.34133%2fehs.0246&amp;partnerID=40&amp;md5=0588a4032c457d742da3172c43e6254f</t>
  </si>
  <si>
    <t>2-s2.0-85204347560</t>
  </si>
  <si>
    <t>Wang X.; Drillon G.; Ryu T.; Voolstra C.R.; Aranda M.</t>
  </si>
  <si>
    <t>Wang, Xin (57191626404); Drillon, Guenola (41861240800); Ryu, Taewoo (16508181500); Voolstra, Christian R. (25224158700); Aranda, Manuel (7005278191)</t>
  </si>
  <si>
    <t>57191626404; 41861240800; 16508181500; 25224158700; 7005278191</t>
  </si>
  <si>
    <t>Genome-based analyses of six hexacorallian species reject the "naked coral" hypothesis</t>
  </si>
  <si>
    <t>10.1093/gbe/evx196</t>
  </si>
  <si>
    <t>https://www.scopus.com/inward/record.uri?eid=2-s2.0-85042154835&amp;doi=10.1093%2fgbe%2fevx196&amp;partnerID=40&amp;md5=4fdc100bbe271a0bff8bf374059e191a</t>
  </si>
  <si>
    <t>2-s2.0-85042154835</t>
  </si>
  <si>
    <t>Wang Y.; Yu K.; Chen X.; Wang W.; Huang X.; Wang Y.; Liao Z.</t>
  </si>
  <si>
    <t>Wang, Yongzhi (57221507121); Yu, Kefu (7403385315); Chen, Xiaoyan (58380797900); Wang, Wenhuan (57206571509); Huang, Xueyong (57194505448); Wang, Yinghui (35093500100); Liao, Zhiheng (56463452800)</t>
  </si>
  <si>
    <t>57221507121; 7403385315; 58380797900; 57206571509; 57194505448; 35093500100; 56463452800</t>
  </si>
  <si>
    <t>An approach for assessing ecosystem-based adaptation in coral reefs at relatively high latitudes to climate change and human pressure</t>
  </si>
  <si>
    <t>10.1007/s10661-020-08534-5</t>
  </si>
  <si>
    <t>https://www.scopus.com/inward/record.uri?eid=2-s2.0-85089360160&amp;doi=10.1007%2fs10661-020-08534-5&amp;partnerID=40&amp;md5=10d06298fd94a25ef07b39ed7c574206</t>
  </si>
  <si>
    <t>2-s2.0-85089360160</t>
  </si>
  <si>
    <t>Wang Z.; Cao Z.; Liu Z.; Zhai W.; Luo Y.; Lin Y.; Roberts E.; Gan J.; Dai M.</t>
  </si>
  <si>
    <t>Wang, Zhixuan (57219941142); Cao, Zhimian (38360980900); Liu, Zhiqiang (55714782300); Zhai, Weidong (7102239137); Luo, Yaohua (59223723700); Lin, Yuxin (57834216300); Roberts, Elliott (57189217420); Gan, Jianping (7102366816); Dai, Minhan (59125431000)</t>
  </si>
  <si>
    <t>57219941142; 38360980900; 55714782300; 7102239137; 59223723700; 57834216300; 57189217420; 7102366816; 59125431000</t>
  </si>
  <si>
    <t>Pacific Ocean–originated anthropogenic carbon and its long-term variations in the South China Sea</t>
  </si>
  <si>
    <t>eadn9171</t>
  </si>
  <si>
    <t>10.1126/sciadv.adn9171</t>
  </si>
  <si>
    <t>https://www.scopus.com/inward/record.uri?eid=2-s2.0-85204167569&amp;doi=10.1126%2fsciadv.adn9171&amp;partnerID=40&amp;md5=85f0ce883fbaae79dc1fd1ba7160f929</t>
  </si>
  <si>
    <t>2-s2.0-85204167569</t>
  </si>
  <si>
    <t>Watson S.-A.; Fields J.B.; Munday P.L.</t>
  </si>
  <si>
    <t>Watson, Sue-Ann (55712332600); Fields, Jennifer B. (57193240360); Munday, Philip L. (7005838893)</t>
  </si>
  <si>
    <t>55712332600; 57193240360; 7005838893</t>
  </si>
  <si>
    <t>Ocean acidification alters predator behaviour and reduces predation rate</t>
  </si>
  <si>
    <t>10.1098/rsbl.2016.0797</t>
  </si>
  <si>
    <t>https://www.scopus.com/inward/record.uri?eid=2-s2.0-85011982445&amp;doi=10.1098%2frsbl.2016.0797&amp;partnerID=40&amp;md5=e6032c331efd4ab6d429207798ed62ff</t>
  </si>
  <si>
    <t>2-s2.0-85011982445</t>
  </si>
  <si>
    <t>Watson S.-A.; Neo M.L.</t>
  </si>
  <si>
    <t>Watson, Sue-Ann (55712332600); Neo, Mei Lin (25958334500)</t>
  </si>
  <si>
    <t>55712332600; 25958334500</t>
  </si>
  <si>
    <t>Conserving threatened species during rapid environmental change: Using biological responses to inform management strategies of giant clams</t>
  </si>
  <si>
    <t>coab082</t>
  </si>
  <si>
    <t>10.1093/conphys/coab082</t>
  </si>
  <si>
    <t>https://www.scopus.com/inward/record.uri?eid=2-s2.0-85125077315&amp;doi=10.1093%2fconphys%2fcoab082&amp;partnerID=40&amp;md5=7e7cba1bc70b695cb63e2b4ebeec5b07</t>
  </si>
  <si>
    <t>2-s2.0-85125077315</t>
  </si>
  <si>
    <t>Wear S.L.</t>
  </si>
  <si>
    <t>Wear, Stephanie L. (15728756400)</t>
  </si>
  <si>
    <t>Missing the boat: Critical threats to coral reefs are neglected at global scale</t>
  </si>
  <si>
    <t>10.1016/j.marpol.2016.09.009</t>
  </si>
  <si>
    <t>https://www.scopus.com/inward/record.uri?eid=2-s2.0-84988526161&amp;doi=10.1016%2fj.marpol.2016.09.009&amp;partnerID=40&amp;md5=219f1872f6ae7d35bf15b686af4bacc8</t>
  </si>
  <si>
    <t>2-s2.0-84988526161</t>
  </si>
  <si>
    <t>Webb A.E.; Enochs I.C.; van Hooidonk R.; van Westen R.M.; Besemer N.; Kolodziej G.; Viehman T.S.; Manzello D.P.</t>
  </si>
  <si>
    <t>Webb, Alice E. (57195926802); Enochs, Ian C. (23469233000); van Hooidonk, Ruben (26535282100); van Westen, René M. (57196222999); Besemer, Nicole (57223589780); Kolodziej, Graham (56479303900); Viehman, T. Shay (57218673691); Manzello, Derek P. (6506822604)</t>
  </si>
  <si>
    <t>57195926802; 23469233000; 26535282100; 57196222999; 57223589780; 56479303900; 57218673691; 6506822604</t>
  </si>
  <si>
    <t>Restoration and coral adaptation delay, but do not prevent, climate-driven reef framework erosion of an inshore site in the Florida Keys</t>
  </si>
  <si>
    <t>10.1038/s41598-022-26930-4</t>
  </si>
  <si>
    <t>https://www.scopus.com/inward/record.uri?eid=2-s2.0-85145645366&amp;doi=10.1038%2fs41598-022-26930-4&amp;partnerID=40&amp;md5=51ea1b39e23c8a25ed1cbf83f2830b49</t>
  </si>
  <si>
    <t>2-s2.0-85145645366</t>
  </si>
  <si>
    <t>Webb A.E.; Palacio-Castro A.M.; Cooke K.; Eaton K.R.; Chomitz B.; Soderberg N.; Chakraborty M.; Zagon Z.; Boyd A.; Kiel P.M.; DeMerlis A.; Perry C.T.; Enochs I.C.</t>
  </si>
  <si>
    <t>Webb, Alice E. (57195926802); Palacio-Castro, Ana M. (57193087982); Cooke, Kenzie (59168186200); Eaton, Katherine R. (57226069321); Chomitz, Benjamin (58622128400); Soderberg, Nash (57433413600); Chakraborty, Morgan (58870631000); Zagon, Zachary (59168443800); Boyd, Albert (57216509419); Kiel, Patrick M. (57917326000); DeMerlis, Allyson (57223592411); Perry, Chris T. (57203216649); Enochs, Ian C. (23469233000)</t>
  </si>
  <si>
    <t>57195926802; 57193087982; 59168186200; 57226069321; 58622128400; 57433413600; 58870631000; 59168443800; 57216509419; 57917326000; 57223592411; 57203216649; 23469233000</t>
  </si>
  <si>
    <t>Rubble persistence under ocean acidification threatened by accelerated bioerosion and lower-density coral skeletons</t>
  </si>
  <si>
    <t>e17371</t>
  </si>
  <si>
    <t>10.1111/gcb.17371</t>
  </si>
  <si>
    <t>https://www.scopus.com/inward/record.uri?eid=2-s2.0-85195639232&amp;doi=10.1111%2fgcb.17371&amp;partnerID=40&amp;md5=8f1692cb1d37999ac0c7a1e5637f20db</t>
  </si>
  <si>
    <t>2-s2.0-85195639232</t>
  </si>
  <si>
    <t>Webb A.E.; Pomponi S.A.; van Duyl F.C.; Reichart G.-J.; de Nooijer L.J.</t>
  </si>
  <si>
    <t>Webb, Alice E. (57195926802); Pomponi, Shirley A. (7003783853); van Duyl, Fleur C. (6701900383); Reichart, Gert-Jan (7004045376); de Nooijer, Lennart J. (6505483891)</t>
  </si>
  <si>
    <t>57195926802; 7003783853; 6701900383; 7004045376; 6505483891</t>
  </si>
  <si>
    <t>pH Regulation and Tissue Coordination Pathways Promote Calcium Carbonate Bioerosion by Excavating Sponges</t>
  </si>
  <si>
    <t>10.1038/s41598-018-36702-8</t>
  </si>
  <si>
    <t>https://www.scopus.com/inward/record.uri?eid=2-s2.0-85060516102&amp;doi=10.1038%2fs41598-018-36702-8&amp;partnerID=40&amp;md5=c363cf0aad9235284abfccbece4f54b4</t>
  </si>
  <si>
    <t>2-s2.0-85060516102</t>
  </si>
  <si>
    <t>Sponges</t>
  </si>
  <si>
    <t>Webb A.E.; van Heuven S.M.A.C.; de Bakker D.M.; van Duyl F.C.; Reichart G.-J.; de Nooijer L.J.</t>
  </si>
  <si>
    <t>Webb, Alice E. (57195926802); van Heuven, Steven M.A.C. (23977259000); de Bakker, Didier M. (57189458197); van Duyl, Fleur C. (6701900383); Reichart, Gert-Jan (7004045376); de Nooijer, Lennart J. (6505483891)</t>
  </si>
  <si>
    <t>57195926802; 23977259000; 57189458197; 6701900383; 7004045376; 6505483891</t>
  </si>
  <si>
    <t>Combined effects of experimental acidification and eutrophication on reef sponge bioerosion rates</t>
  </si>
  <si>
    <t>10.3389/fmars.2017.00311</t>
  </si>
  <si>
    <t>https://www.scopus.com/inward/record.uri?eid=2-s2.0-85030184921&amp;doi=10.3389%2ffmars.2017.00311&amp;partnerID=40&amp;md5=51c4fe7c72b67d42dbbd22d571012a8d</t>
  </si>
  <si>
    <t>2-s2.0-85030184921</t>
  </si>
  <si>
    <t>Webster N.S.; Negri A.P.; Botté E.S.; Laffy P.W.; Flores F.; Noonan S.; Schmidt C.; Uthicke S.</t>
  </si>
  <si>
    <t>Webster, N.S. (7102089765); Negri, A.P. (7101736006); Botté, E.S. (55189951800); Laffy, P.W. (56426167800); Flores, F. (35181305300); Noonan, S. (55250236100); Schmidt, C. (44961464000); Uthicke, S. (6603938554)</t>
  </si>
  <si>
    <t>7102089765; 7101736006; 55189951800; 56426167800; 35181305300; 55250236100; 44961464000; 6603938554</t>
  </si>
  <si>
    <t>Host-associated coral reef microbes respond to the cumulative pressures of ocean warming and ocean acidification</t>
  </si>
  <si>
    <t>10.1038/srep19324</t>
  </si>
  <si>
    <t>https://www.scopus.com/inward/record.uri?eid=2-s2.0-84955298683&amp;doi=10.1038%2fsrep19324&amp;partnerID=40&amp;md5=e14ace8aec610063f95caf92ef9efd4e</t>
  </si>
  <si>
    <t>2-s2.0-84955298683</t>
  </si>
  <si>
    <t>Wee H.B.; Kurihara H.; Reimer J.D.</t>
  </si>
  <si>
    <t>Wee, Hin Boo (57212123940); Kurihara, Haruko (7202402036); Reimer, James Davis (8384589900)</t>
  </si>
  <si>
    <t>57212123940; 7202402036; 8384589900</t>
  </si>
  <si>
    <t>Reduced Symbiodiniaceae diversity in Palythoa tuberculosa at a heavily acidified coral reef</t>
  </si>
  <si>
    <t>10.1007/s00338-019-01776-x</t>
  </si>
  <si>
    <t>https://www.scopus.com/inward/record.uri?eid=2-s2.0-85061991553&amp;doi=10.1007%2fs00338-019-01776-x&amp;partnerID=40&amp;md5=8515277c3fb980523c59b7561418f28d</t>
  </si>
  <si>
    <t>2-s2.0-85061991553</t>
  </si>
  <si>
    <t>Weeks C.; Meagher S.; Willink P.; McCravy K.W.</t>
  </si>
  <si>
    <t>Weeks, Chelsea (57525056800); Meagher, Shawn (7003819598); Willink, Philip (6506419169); McCravy, Kenneth W. (6603005693)</t>
  </si>
  <si>
    <t>57525056800; 7003819598; 6506419169; 6603005693</t>
  </si>
  <si>
    <t>Does seawater acidification affect zooxanthellae density and health in the invasive upside-down jellyfish, Cassiopea spp.?</t>
  </si>
  <si>
    <t>Invertebrate Biology</t>
  </si>
  <si>
    <t>e12255</t>
  </si>
  <si>
    <t>10.1111/ivb.12255</t>
  </si>
  <si>
    <t>https://www.scopus.com/inward/record.uri?eid=2-s2.0-85070754994&amp;doi=10.1111%2fivb.12255&amp;partnerID=40&amp;md5=948b399427955e348c6b5011d0a651a6</t>
  </si>
  <si>
    <t>2-s2.0-85070754994</t>
  </si>
  <si>
    <t>Weiss A.M.; Martindale R.C.</t>
  </si>
  <si>
    <t>Weiss, Anna M. (57195290021); Martindale, Rowan C. (36523465500)</t>
  </si>
  <si>
    <t>57195290021; 36523465500</t>
  </si>
  <si>
    <t>Paleobiological Traits That Determined Scleractinian Coral Survival and Proliferation During the Late Paleocene and Early Eocene Hyperthermals</t>
  </si>
  <si>
    <t>10.1029/2018PA003398</t>
  </si>
  <si>
    <t>https://www.scopus.com/inward/record.uri?eid=2-s2.0-85061985253&amp;doi=10.1029%2f2018PA003398&amp;partnerID=40&amp;md5=ddbab43bba389fc268e91a709abef47d</t>
  </si>
  <si>
    <t>2-s2.0-85061985253</t>
  </si>
  <si>
    <t>Welch M.J.; Munday P.L.</t>
  </si>
  <si>
    <t>Welch, Megan J. (56577345100); Munday, Philip L. (7005838893)</t>
  </si>
  <si>
    <t>56577345100; 7005838893</t>
  </si>
  <si>
    <t>Heritability of behavioural tolerance to high CO2 in a coral reef fish is masked by nonadaptive phenotypic plasticity</t>
  </si>
  <si>
    <t>10.1111/eva.12483</t>
  </si>
  <si>
    <t>https://www.scopus.com/inward/record.uri?eid=2-s2.0-85019709063&amp;doi=10.1111%2feva.12483&amp;partnerID=40&amp;md5=084045addeb94238cc9f01751e49806b</t>
  </si>
  <si>
    <t>2-s2.0-85019709063</t>
  </si>
  <si>
    <t>Wepener V.; Degger N.</t>
  </si>
  <si>
    <t>Wepener, Victor (6602253388); Degger, Natalie (37118418000)</t>
  </si>
  <si>
    <t>6602253388; 37118418000</t>
  </si>
  <si>
    <t>South Africa</t>
  </si>
  <si>
    <t>10.1016/B978-0-08-100853-9.00006-3</t>
  </si>
  <si>
    <t>https://www.scopus.com/inward/record.uri?eid=2-s2.0-85080814296&amp;doi=10.1016%2fB978-0-08-100853-9.00006-3&amp;partnerID=40&amp;md5=6c11f26e8cc3752dd8e011b4c0386f94</t>
  </si>
  <si>
    <t>2-s2.0-85080814296</t>
  </si>
  <si>
    <t>Wessels W.; Sprungala S.; Watson S.-A.; Miller D.J.; Bourne D.G.</t>
  </si>
  <si>
    <t>Wessels, Wiebke (58710499900); Sprungala, Susanne (55532416300); Watson, Sue-Ann (55712332600); Miller, David J. (57209255698); Bourne, David G. (26431225600)</t>
  </si>
  <si>
    <t>58710499900; 55532416300; 55712332600; 57209255698; 26431225600</t>
  </si>
  <si>
    <t>The microbiome of the octocoral Lobophytum pauciflorum: Minor differences between sexes and resilience to short-term stress</t>
  </si>
  <si>
    <t>FEMS Microbiology Ecology</t>
  </si>
  <si>
    <t>10.1093/femsec/fix013</t>
  </si>
  <si>
    <t>https://www.scopus.com/inward/record.uri?eid=2-s2.0-85028357422&amp;doi=10.1093%2ffemsec%2ffix013&amp;partnerID=40&amp;md5=39ce961068b450197479820a0d2ca20f</t>
  </si>
  <si>
    <t>2-s2.0-85028357422</t>
  </si>
  <si>
    <t>Whitaker H.; DeCarlo T.</t>
  </si>
  <si>
    <t>Whitaker, Hannah (59173704500); DeCarlo, Thomas (56469750400)</t>
  </si>
  <si>
    <t>59173704500; 56469750400</t>
  </si>
  <si>
    <t>Re(de)fining degree-heating week: coral bleaching variability necessitates regional and temporal optimization of global forecast model stress metrics</t>
  </si>
  <si>
    <t>10.1007/s00338-024-02512-w</t>
  </si>
  <si>
    <t>https://www.scopus.com/inward/record.uri?eid=2-s2.0-85196076796&amp;doi=10.1007%2fs00338-024-02512-w&amp;partnerID=40&amp;md5=ecf11878a1d6707c236a9a339c124e05</t>
  </si>
  <si>
    <t>2-s2.0-85196076796</t>
  </si>
  <si>
    <t>Wienberg C.; Freiwald A.; Frank N.; Mienis F.; Titschack J.; Orejas C.; Hebbeln D.</t>
  </si>
  <si>
    <t>Wienberg, Claudia (8308151900); Freiwald, André (6602103888); Frank, Norbert (35290720500); Mienis, Furu (15064188300); Titschack, Jürgen (8983081200); Orejas, Covadonga (6603265935); Hebbeln, Dierk (7004836892)</t>
  </si>
  <si>
    <t>8308151900; 6602103888; 35290720500; 15064188300; 8983081200; 6603265935; 7004836892</t>
  </si>
  <si>
    <t>Cold-Water Coral Reefs in the Oxygen Minimum Zones Off West Africa</t>
  </si>
  <si>
    <t>10.1007/978-3-031-40897-7_8</t>
  </si>
  <si>
    <t>https://www.scopus.com/inward/record.uri?eid=2-s2.0-85199454451&amp;doi=10.1007%2f978-3-031-40897-7_8&amp;partnerID=40&amp;md5=b08cd9d81659919555b462fa41a5583b</t>
  </si>
  <si>
    <t>2-s2.0-85199454451</t>
  </si>
  <si>
    <t>Wignall P.B.; Bond D.P.G.</t>
  </si>
  <si>
    <t>Wignall, Paul B. (57226228188); Bond, David P.G. (7102527872)</t>
  </si>
  <si>
    <t>57226228188; 7102527872</t>
  </si>
  <si>
    <t>The great catastrophe: causes of the Permo-Triassic marine mass extinction</t>
  </si>
  <si>
    <t>National Science Review</t>
  </si>
  <si>
    <t>nwad273</t>
  </si>
  <si>
    <t>10.1093/nsr/nwad273</t>
  </si>
  <si>
    <t>https://www.scopus.com/inward/record.uri?eid=2-s2.0-85182910736&amp;doi=10.1093%2fnsr%2fnwad273&amp;partnerID=40&amp;md5=4b49b697a2fa4fbf4b989c19b3129b16</t>
  </si>
  <si>
    <t>2-s2.0-85182910736</t>
  </si>
  <si>
    <t>Wijaya W.A.; Wijaya A.R.; Kusumaningrum I.K.; Santoso A.; Putri D.E.K.</t>
  </si>
  <si>
    <t>Wijaya, Wahyu Adi (57100093600); Wijaya, Anugrah Ricky (50761487600); Kusumaningrum, Irma Kartika (57215633120); Santoso, Aman (57204620276); Putri, Daratu Eviana Kusuma (57218644220)</t>
  </si>
  <si>
    <t>57100093600; 50761487600; 57215633120; 57204620276; 57218644220</t>
  </si>
  <si>
    <t>Identification of geochemical fraction of Ca residence in sludge sediment of Prigi Bay</t>
  </si>
  <si>
    <t>10.1063/5.0000989</t>
  </si>
  <si>
    <t>https://www.scopus.com/inward/record.uri?eid=2-s2.0-85096452409&amp;doi=10.1063%2f5.0000989&amp;partnerID=40&amp;md5=8a2fc3959530a2bedb7d10392e96caee</t>
  </si>
  <si>
    <t>2-s2.0-85096452409</t>
  </si>
  <si>
    <t>Wilcox C.</t>
  </si>
  <si>
    <t>Wilcox, Christie (58671904400)</t>
  </si>
  <si>
    <t>‘Why can’t you make a coral out of an anemone?’</t>
  </si>
  <si>
    <t>10.1126/science.adl5522</t>
  </si>
  <si>
    <t>https://www.scopus.com/inward/record.uri?eid=2-s2.0-85175276903&amp;doi=10.1126%2fscience.adl5522&amp;partnerID=40&amp;md5=e0271735c3eb7d61da984751b5c20a0b</t>
  </si>
  <si>
    <t>2-s2.0-85175276903</t>
  </si>
  <si>
    <t>Wild C.; Hoegh-Guldberg O.; Naumann M.S.; Colombo-Pallotta M.F.; Ateweberhan M.; Fitt W.K.; Iglesias-Prieto R.; Palmer C.; Bythell J.C.; Ortiz J.-C.; Loya Y.; Van Woesik R.</t>
  </si>
  <si>
    <t>Wild, Christian (35320721300); Hoegh-Guldberg, Ove (26643606100); Naumann, Malik S. (25959217000); Colombo-Pallotta, M. Florencia (15623310800); Ateweberhan, Mebrahtu (12140889400); Fitt, William K. (6603859371); Iglesias-Prieto, Roberto (6602185299); Palmer, Caroline (35604522300); Bythell, John C. (6602154679); Ortiz, Juan-Carlos (7203050543); Loya, Yossi (7005767863); Van Woesik, Robert (57207592228)</t>
  </si>
  <si>
    <t>35320721300; 26643606100; 25959217000; 15623310800; 12140889400; 6603859371; 6602185299; 35604522300; 6602154679; 7203050543; 7005767863; 57207592228</t>
  </si>
  <si>
    <t>Climate change impedes scleractinian corals as primary reef ecosystem engineers</t>
  </si>
  <si>
    <t>10.1071/MF10254</t>
  </si>
  <si>
    <t>https://www.scopus.com/inward/record.uri?eid=2-s2.0-79952121247&amp;doi=10.1071%2fMF10254&amp;partnerID=40&amp;md5=ca231c299ac0208c597d19fe39d846a6</t>
  </si>
  <si>
    <t>2-s2.0-79952121247</t>
  </si>
  <si>
    <t>Willard H.F.; Deutekom E.S.; Allemand D.; Tambutté S.; Kaandorp J.A.</t>
  </si>
  <si>
    <t>Willard, Helena F. (57725304500); Deutekom, Eva S. (57202432318); Allemand, Denis (7003604806); Tambutté, Sylvie (6507063305); Kaandorp, Jaap A. (6701834367)</t>
  </si>
  <si>
    <t>57725304500; 57202432318; 7003604806; 6507063305; 6701834367</t>
  </si>
  <si>
    <t>Testing hypotheses on the calcification in scleractinian corals using a spatio-temporal model that shows a high degree of robustness</t>
  </si>
  <si>
    <t>10.1016/j.jtbi.2022.111382</t>
  </si>
  <si>
    <t>https://www.scopus.com/inward/record.uri?eid=2-s2.0-85146324359&amp;doi=10.1016%2fj.jtbi.2022.111382&amp;partnerID=40&amp;md5=817bf930d1b57617c81f8b54296e58e2</t>
  </si>
  <si>
    <t>2-s2.0-85146324359</t>
  </si>
  <si>
    <t>Williams G.J.; Price N.N.; Ushijima B.; Aeby G.S.; Callahan S.; Davy S.K.; Gove J.M.; Johnson M.D.; Knapp I.S.; Shore-Maggio A.; Smith J.E.; Videau P.; Work T.M.</t>
  </si>
  <si>
    <t>Williams, Gareth J. (35103870500); Price, Nichole N. (35604562200); Ushijima, Blake (55386361700); Aeby, Greta S. (6602934557); Callahan, Sean (7005929496); Davy, Simon K. (7003305262); Gove, Jamison M. (17134989300); Johnson, Maggie D. (56134867400); Knapp, Ingrid S. (36470267500); Shore-Maggio, Amanda (56065905400); Smith, Jennifer E. (7410168658); Videau, Patrick (35742141000); Work, Thierry M. (7004499516)</t>
  </si>
  <si>
    <t>35103870500; 35604562200; 55386361700; 6602934557; 7005929496; 7003305262; 17134989300; 56134867400; 36470267500; 56065905400; 7410168658; 35742141000; 7004499516</t>
  </si>
  <si>
    <t>Ocean warming and acidification have complex interactive effects on the dynamics of a marine fungal disease</t>
  </si>
  <si>
    <t>10.1098/rspb.2013.3069</t>
  </si>
  <si>
    <t>https://www.scopus.com/inward/record.uri?eid=2-s2.0-84902687956&amp;doi=10.1098%2frspb.2013.3069&amp;partnerID=40&amp;md5=418bbbe9691da3b9d7d31f2585d0c44d</t>
  </si>
  <si>
    <t>2-s2.0-84902687956</t>
  </si>
  <si>
    <t>Metabolome/microbiome</t>
  </si>
  <si>
    <t>Williams J.; Pettorelli N.; Hartmann A.C.; Quinn R.A.; Plaisance L.; O’Mahoney M.; Meyer C.P.; Fabricius K.E.; Knowlton N.; Ransome E.</t>
  </si>
  <si>
    <t>Williams, Jake (58923170700); Pettorelli, Nathalie (8536629700); Hartmann, Aaron C. (36192949600); Quinn, Robert A. (57210822939); Plaisance, Laetitia (6602369014); O’Mahoney, Michael (58171539100); Meyer, Chris P. (57209895011); Fabricius, Katharina E. (7005896357); Knowlton, Nancy (7003849481); Ransome, Emma (24451001500)</t>
  </si>
  <si>
    <t>58923170700; 8536629700; 36192949600; 57210822939; 6602369014; 58171539100; 57209895011; 7005896357; 7003849481; 24451001500</t>
  </si>
  <si>
    <t>Decline of a distinct coral reef holobiont community under ocean acidification</t>
  </si>
  <si>
    <t>10.1186/s40168-023-01683-y</t>
  </si>
  <si>
    <t>https://www.scopus.com/inward/record.uri?eid=2-s2.0-85190551704&amp;doi=10.1186%2fs40168-023-01683-y&amp;partnerID=40&amp;md5=d381b9f705652aeb550f085c5bfc67dd</t>
  </si>
  <si>
    <t>2-s2.0-85190551704</t>
  </si>
  <si>
    <t>Williams T.J.; Standish C.D.; Archambault P.; Godbold J.A.; Solan M.; Katsamenis O.L.; Basford P.J.; Foster G.L.</t>
  </si>
  <si>
    <t>Williams, Thomas J. (57311020800); Standish, Christopher D. (55566816600); Archambault, Philippe (7004147881); Godbold, Jasmin A. (25930951600); Solan, Martin (7004599065); Katsamenis, Orestis L. (35305144300); Basford, Philip J. (37078861100); Foster, Gavin L. (7403211753)</t>
  </si>
  <si>
    <t>57311020800; 55566816600; 7004147881; 25930951600; 7004599065; 35305144300; 37078861100; 7403211753</t>
  </si>
  <si>
    <t>Geochemical proxies for deep-sea temperature and nutrient content in cold-water bamboo corals</t>
  </si>
  <si>
    <t>10.1016/j.chemgeo.2024.122053</t>
  </si>
  <si>
    <t>https://www.scopus.com/inward/record.uri?eid=2-s2.0-85189029858&amp;doi=10.1016%2fj.chemgeo.2024.122053&amp;partnerID=40&amp;md5=520a4b9c823f9dd357fc462732c948e1</t>
  </si>
  <si>
    <t>2-s2.0-85189029858</t>
  </si>
  <si>
    <t>Williamson P.; Guinder V.A.</t>
  </si>
  <si>
    <t>Williamson, Phillip (7203003833); Guinder, Valeria A. (26649920500)</t>
  </si>
  <si>
    <t>7203003833; 26649920500</t>
  </si>
  <si>
    <t>Effect of climate change on marine ecosystems</t>
  </si>
  <si>
    <t>The Impacts of Climate Change: A Comprehensive Study of Physical, Biophysical, Social, and Political Issues</t>
  </si>
  <si>
    <t>10.1016/B978-0-12-822373-4.00024-0</t>
  </si>
  <si>
    <t>https://www.scopus.com/inward/record.uri?eid=2-s2.0-85128870342&amp;doi=10.1016%2fB978-0-12-822373-4.00024-0&amp;partnerID=40&amp;md5=2d43c2528f32634f147a8cb5d1ae1d4c</t>
  </si>
  <si>
    <t>2-s2.0-85128870342</t>
  </si>
  <si>
    <t>Williamson P.; Portner H.-O.; Widdicombe S.; Gattuso J.-P.</t>
  </si>
  <si>
    <t>Williamson, Phillip (7203003833); Portner, Hans-Otto (7006494177); Widdicombe, Steve (6701786626); Gattuso, Jean-Pierre (7005742064)</t>
  </si>
  <si>
    <t>7203003833; 7006494177; 6701786626; 7005742064</t>
  </si>
  <si>
    <t>Ideas and perspectives: When ocean acidification experiments are not the same, repeatability is not tested</t>
  </si>
  <si>
    <t>10.5194/bg-18-1787-2021</t>
  </si>
  <si>
    <t>https://www.scopus.com/inward/record.uri?eid=2-s2.0-85102597314&amp;doi=10.5194%2fbg-18-1787-2021&amp;partnerID=40&amp;md5=38222c560d817cad269ae27a1ae1da35</t>
  </si>
  <si>
    <t>2-s2.0-85102597314</t>
  </si>
  <si>
    <t>Williamson P.; Widdicombe S.</t>
  </si>
  <si>
    <t>Williamson, P. (7203003833); Widdicombe, S. (6701786626)</t>
  </si>
  <si>
    <t>7203003833; 6701786626</t>
  </si>
  <si>
    <t>The rise of CO2 and ocean acidification</t>
  </si>
  <si>
    <t>10.1016/B978-0-12-809665-9.09877-3</t>
  </si>
  <si>
    <t>https://www.scopus.com/inward/record.uri?eid=2-s2.0-85079106023&amp;doi=10.1016%2fB978-0-12-809665-9.09877-3&amp;partnerID=40&amp;md5=77071b8b486a10ae8b3d865fed3ba318</t>
  </si>
  <si>
    <t>2-s2.0-85079106023</t>
  </si>
  <si>
    <t>Witt V.; Wild C.; Uthicke S.</t>
  </si>
  <si>
    <t>Witt, Verena (50562404700); Wild, Christian (35320721300); Uthicke, Sven (6603938554)</t>
  </si>
  <si>
    <t>50562404700; 35320721300; 6603938554</t>
  </si>
  <si>
    <t>Interactive climate change and runoff effects alter O2 fluxes and bacterial community composition of coastal biofilms from the Great Barrier Reef</t>
  </si>
  <si>
    <t>Aquatic Microbial Ecology</t>
  </si>
  <si>
    <t>10.3354/ame01562</t>
  </si>
  <si>
    <t>https://www.scopus.com/inward/record.uri?eid=2-s2.0-84861982058&amp;doi=10.3354%2fame01562&amp;partnerID=40&amp;md5=2b40c6d7980667da4affb818596920ad</t>
  </si>
  <si>
    <t>2-s2.0-84861982058</t>
  </si>
  <si>
    <t>Wodak J.</t>
  </si>
  <si>
    <t>Wodak, Joshua (56938586800)</t>
  </si>
  <si>
    <t>Coral</t>
  </si>
  <si>
    <t>Handbook of the Anthropocene: Humans between Heritage and Future</t>
  </si>
  <si>
    <t>10.1007/9783031259104_19</t>
  </si>
  <si>
    <t>https://www.scopus.com/inward/record.uri?eid=2-s2.0-85193895184&amp;doi=10.1007%2f9783031259104_19&amp;partnerID=40&amp;md5=c6e5a9ab3b6a8a6c8bf7f6e5f23f263d</t>
  </si>
  <si>
    <t>2-s2.0-85193895184</t>
  </si>
  <si>
    <t>Wolfe K.; Deaker D.J.; Graba-Landry A.; Champion C.; Dove S.; Lee R.; Byrne M.</t>
  </si>
  <si>
    <t>Wolfe, Kennedy (55331478500); Deaker, Dione J. (57195369506); Graba-Landry, Alexia (55694444300); Champion, Curtis (57194427921); Dove, Sophie (7005822223); Lee, Raymond (7408202218); Byrne, Maria (7202358517)</t>
  </si>
  <si>
    <t>55331478500; 57195369506; 55694444300; 57194427921; 7005822223; 7408202218; 7202358517</t>
  </si>
  <si>
    <t>Current and future trophic interactions in tropical shallow-reef lagoon habitats</t>
  </si>
  <si>
    <t>10.1007/s00338-020-02017-2</t>
  </si>
  <si>
    <t>https://www.scopus.com/inward/record.uri?eid=2-s2.0-85093945423&amp;doi=10.1007%2fs00338-020-02017-2&amp;partnerID=40&amp;md5=b2f9ced36ef50f10881c8c12a83ce070</t>
  </si>
  <si>
    <t>2-s2.0-85093945423</t>
  </si>
  <si>
    <t>Sea cucumber</t>
  </si>
  <si>
    <t>Wolfe K.; Vidal-Ramirez F.; Dove S.; Deaker D.; Byrne M.</t>
  </si>
  <si>
    <t>Wolfe, Kennedy (55331478500); Vidal-Ramirez, Francisco (56928315100); Dove, Sophie (7005822223); Deaker, Dione (57195369506); Byrne, Maria (7202358517)</t>
  </si>
  <si>
    <t>55331478500; 56928315100; 7005822223; 57195369506; 7202358517</t>
  </si>
  <si>
    <t>Altered sediment biota and lagoon habitat carbonate dynamics due to sea cucumber bioturbation in a high-pCO2 environment</t>
  </si>
  <si>
    <t>10.1111/gcb.13826</t>
  </si>
  <si>
    <t>https://www.scopus.com/inward/record.uri?eid=2-s2.0-85027493923&amp;doi=10.1111%2fgcb.13826&amp;partnerID=40&amp;md5=06ce1f4e9ce610ce451dfc0e49f850c1</t>
  </si>
  <si>
    <t>2-s2.0-85027493923</t>
  </si>
  <si>
    <t>Wolfram U.; Peña Fernández M.; McPhee S.; Smith E.; Beck R.J.; Shephard J.D.; Ozel A.; Erskine C.S.; Büscher J.; Titschack J.; Roberts J.M.; Hennige S.J.</t>
  </si>
  <si>
    <t>Wolfram, Uwe (24463014400); Peña Fernández, Marta (57201070296); McPhee, Samuel (57224089964); Smith, Ewan (57310614500); Beck, Rainer J. (36136644700); Shephard, Jonathan D. (6701751922); Ozel, Ali (57094723300); Erskine, Craig S. (57311343700); Büscher, Janina (55931102900); Titschack, Jürgen (8983081200); Roberts, J. Murray (55483015700); Hennige, Sebastian J. (25641315200)</t>
  </si>
  <si>
    <t>24463014400; 57201070296; 57224089964; 57310614500; 36136644700; 6701751922; 57094723300; 57311343700; 55931102900; 8983081200; 55483015700; 25641315200</t>
  </si>
  <si>
    <t>Multiscale mechanical consequences of ocean acidification for cold-water corals</t>
  </si>
  <si>
    <t>10.1038/s41598-022-11266-w</t>
  </si>
  <si>
    <t>https://www.scopus.com/inward/record.uri?eid=2-s2.0-85130153619&amp;doi=10.1038%2fs41598-022-11266-w&amp;partnerID=40&amp;md5=628f84b024109df0982aca67bb065da5</t>
  </si>
  <si>
    <t>2-s2.0-85130153619</t>
  </si>
  <si>
    <t>Wong R.H.X.; Monk J.; Perkins N.R.; Barrett N.S.</t>
  </si>
  <si>
    <t>Wong, Rachel H. X. (58781834200); Monk, Jacquomo (24481609600); Perkins, Nicholas R. (56500068900); Barrett, Neville S. (7102133208)</t>
  </si>
  <si>
    <t>58781834200; 24481609600; 56500068900; 7102133208</t>
  </si>
  <si>
    <t>A systematic review on the anthropogenic stressors on sessile benthic mesophotic reef communities: implications for temperate reef management in Australia</t>
  </si>
  <si>
    <t>10.3389/fmars.2023.1276072</t>
  </si>
  <si>
    <t>https://www.scopus.com/inward/record.uri?eid=2-s2.0-85180683496&amp;doi=10.3389%2ffmars.2023.1276072&amp;partnerID=40&amp;md5=806321a5f469ee61891dd5299978b9de</t>
  </si>
  <si>
    <t>2-s2.0-85180683496</t>
  </si>
  <si>
    <t>Wooldridge S.; Done T.</t>
  </si>
  <si>
    <t>Wooldridge, Scott (6602668568); Done, Terry (6701646027)</t>
  </si>
  <si>
    <t>6602668568; 6701646027</t>
  </si>
  <si>
    <t>Learning to predict large-scale coral bleaching from past events: A Bayesian approach using remotely sensed data, in-situ data, and environmental proxies</t>
  </si>
  <si>
    <t>10.1007/s00338-003-0361-y</t>
  </si>
  <si>
    <t>https://www.scopus.com/inward/record.uri?eid=2-s2.0-2442448558&amp;doi=10.1007%2fs00338-003-0361-y&amp;partnerID=40&amp;md5=cc9fb00e8c19d4c14b75fdb873fad7a6</t>
  </si>
  <si>
    <t>2-s2.0-2442448558</t>
  </si>
  <si>
    <t>Wooldridge S.A.</t>
  </si>
  <si>
    <t>Wooldridge, Scott A. (6602668568)</t>
  </si>
  <si>
    <t>Instability and breakdown of the coral–algae symbiosis upon exceedence of the interglacial pCO2 threshold (&gt;260 ppmv): the “missing” Earth-System feedback mechanism</t>
  </si>
  <si>
    <t>10.1007/s00338-017-1594-5</t>
  </si>
  <si>
    <t>https://www.scopus.com/inward/record.uri?eid=2-s2.0-85019662586&amp;doi=10.1007%2fs00338-017-1594-5&amp;partnerID=40&amp;md5=39b8bc45bd584356c3902eeb5370f1a7</t>
  </si>
  <si>
    <t>2-s2.0-85019662586</t>
  </si>
  <si>
    <t>Woolsey E.S.; Keith S.A.; Byrne M.; Schmidt-Roach S.; Baird A.H.</t>
  </si>
  <si>
    <t>Woolsey, E.S. (24478178700); Keith, S.A. (26664718200); Byrne, M. (7202358517); Schmidt-Roach, S. (24833161600); Baird, A.H. (7201433012)</t>
  </si>
  <si>
    <t>24478178700; 26664718200; 7202358517; 24833161600; 7201433012</t>
  </si>
  <si>
    <t>Latitudinal variation in thermal tolerance thresholds of early life stages of corals</t>
  </si>
  <si>
    <t>10.1007/s00338-014-1253-z</t>
  </si>
  <si>
    <t>https://www.scopus.com/inward/record.uri?eid=2-s2.0-84939983135&amp;doi=10.1007%2fs00338-014-1253-z&amp;partnerID=40&amp;md5=8b1ea45f6e585ae9f8b102bc3e224e60</t>
  </si>
  <si>
    <t>2-s2.0-84939983135</t>
  </si>
  <si>
    <t>Wórum F.P.; Carricart-Ganivet J.P.; Benson L.; Golicher D.</t>
  </si>
  <si>
    <t>Wórum, Ferenc P. (22936062300); Carricart-Ganivet, Juan P. (6602317051); Benson, Larry (55915633500); Golicher, Duncan (12788222800)</t>
  </si>
  <si>
    <t>22936062300; 6602317051; 55915633500; 12788222800</t>
  </si>
  <si>
    <t>Simulation and observations of annual density banding in skeletons of Montastraea (Cnidaria: Scleractinia) growing under thermal stress associated with ocean warming</t>
  </si>
  <si>
    <t>10.4319/lo.2007.52.5.2317</t>
  </si>
  <si>
    <t>https://www.scopus.com/inward/record.uri?eid=2-s2.0-35349004187&amp;doi=10.4319%2flo.2007.52.5.2317&amp;partnerID=40&amp;md5=1155a4f2276142a4fcb5c7bf6172af7d</t>
  </si>
  <si>
    <t>2-s2.0-35349004187</t>
  </si>
  <si>
    <t>Wright R.M.; Mera H.; Kenkel C.D.; Nayfa M.; Bay L.K.; Matz M.V.</t>
  </si>
  <si>
    <t>Wright, Rachel M. (56106676800); Mera, Hanaka (57200641797); Kenkel, Carly D. (44461426600); Nayfa, Maria (57189895277); Bay, Line K. (7004687149); Matz, Mikhail V. (7005952805)</t>
  </si>
  <si>
    <t>56106676800; 57200641797; 44461426600; 57189895277; 7004687149; 7005952805</t>
  </si>
  <si>
    <t>Positive genetic associations among fitness traits support evolvability of a reef-building coral under multiple stressors</t>
  </si>
  <si>
    <t>10.1111/gcb.14764</t>
  </si>
  <si>
    <t>https://www.scopus.com/inward/record.uri?eid=2-s2.0-85070332531&amp;doi=10.1111%2fgcb.14764&amp;partnerID=40&amp;md5=74db674692c41373d67403829cea3859</t>
  </si>
  <si>
    <t>2-s2.0-85070332531</t>
  </si>
  <si>
    <t>Wu H.; Li J.; Song Q.; Chai G.; Xiao Y.; Li Z.</t>
  </si>
  <si>
    <t>Wu, Han (57226343572); Li, Jinlong (56518349200); Song, Qianqian (57221924942); Chai, Guangjun (57204597569); Xiao, Yilin (57204035231); Li, Zhiyong (55706972500)</t>
  </si>
  <si>
    <t>57226343572; 56518349200; 57221924942; 57204597569; 57204035231; 55706972500</t>
  </si>
  <si>
    <t>The synergistic negative effects of combined acidification and warming on the coral host and its symbiotic association with Symbiodiniaceae indicated by RNA-Seq differential expression analysis</t>
  </si>
  <si>
    <t>10.1007/s00338-023-02425-0</t>
  </si>
  <si>
    <t>https://www.scopus.com/inward/record.uri?eid=2-s2.0-85170848946&amp;doi=10.1007%2fs00338-023-02425-0&amp;partnerID=40&amp;md5=83f161b76780684c26245f1596e87ded</t>
  </si>
  <si>
    <t>2-s2.0-85170848946</t>
  </si>
  <si>
    <t>Wu H.C.; Dissard D.; Le Cornec F.; Thil F.; Tribollet A.; Moya A.; Douville E.</t>
  </si>
  <si>
    <t>Wu, Henry C. (55787179300); Dissard, Delphine (15622780600); Le Cornec, Florence (6505914340); Thil, François (55859840200); Tribollet, Aline (55997014200); Moya, Aurelie (57203080478); Douville, Eric (6603742759)</t>
  </si>
  <si>
    <t>55787179300; 15622780600; 6505914340; 55859840200; 55997014200; 57203080478; 6603742759</t>
  </si>
  <si>
    <t>Primary life stage boron isotope and trace elements incorporation in aposymbiotic Acropora millepora coral under ocean acidification and warming</t>
  </si>
  <si>
    <t>10.3389/fmars.2017.00129</t>
  </si>
  <si>
    <t>https://www.scopus.com/inward/record.uri?eid=2-s2.0-85020133878&amp;doi=10.3389%2ffmars.2017.00129&amp;partnerID=40&amp;md5=767dbc2638d827768b1c9d825078067c</t>
  </si>
  <si>
    <t>2-s2.0-85020133878</t>
  </si>
  <si>
    <t>Wu Y.; Tian W.; Chen C.; Ye Q.; Yang L.; Jiang J.</t>
  </si>
  <si>
    <t>Wu, Yangyang (57856463100); Tian, Wenfei (57889804900); Chen, Chunxing (57889805000); Ye, Quanqing (55786670200); Yang, Liu (57172600600); Jiang, Jiaoyun (54404826700)</t>
  </si>
  <si>
    <t>57856463100; 57889804900; 57889805000; 55786670200; 57172600600; 54404826700</t>
  </si>
  <si>
    <t>Adaptive Responses of the Sea Anemone Heteractis crispa to the Interaction of Acidification and Global Warming</t>
  </si>
  <si>
    <t>10.3390/ani12172259</t>
  </si>
  <si>
    <t>https://www.scopus.com/inward/record.uri?eid=2-s2.0-85137984643&amp;doi=10.3390%2fani12172259&amp;partnerID=40&amp;md5=d7ca3b9a72fa94733c0d27adbcc772f6</t>
  </si>
  <si>
    <t>2-s2.0-85137984643</t>
  </si>
  <si>
    <t>Xiang N.; Meyer A.; Pogoreutz C.; Rädecker N.; Voolstra C.R.; Wild C.; Gärdes A.</t>
  </si>
  <si>
    <t>Xiang, Nan (58354227300); Meyer, Achim (57206170462); Pogoreutz, Claudia (55037420200); Rädecker, Nils (56369119500); Voolstra, Christian R. (25224158700); Wild, Christian (35320721300); Gärdes, Astrid (35083430600)</t>
  </si>
  <si>
    <t>58354227300; 57206170462; 55037420200; 56369119500; 25224158700; 35320721300; 35083430600</t>
  </si>
  <si>
    <t>Excess labile carbon promotes diazotroph abundance in heat-stressed octocorals</t>
  </si>
  <si>
    <t>10.1098/rsos.221268</t>
  </si>
  <si>
    <t>https://www.scopus.com/inward/record.uri?eid=2-s2.0-85150778647&amp;doi=10.1098%2frsos.221268&amp;partnerID=40&amp;md5=99ceb991063c6aeb98957d17f7fd4bd2</t>
  </si>
  <si>
    <t>2-s2.0-85150778647</t>
  </si>
  <si>
    <t>Xu Y.-Y.; Wanninkhof R.; Osborne E.; Baringer M.; Barbero L.; Cai W.-J.; Hooper J.</t>
  </si>
  <si>
    <t>Xu, Yuan-Yuan (57194393756); Wanninkhof, Rik (56264081100); Osborne, Emily (57190012100); Baringer, Molly (6602077574); Barbero, Leticia (36159376900); Cai, Wei-Jun (7401710571); Hooper, James (57224644177)</t>
  </si>
  <si>
    <t>57194393756; 56264081100; 57190012100; 6602077574; 36159376900; 7401710571; 57224644177</t>
  </si>
  <si>
    <t>Inorganic Carbon Transport and Dynamics in the Florida Straits</t>
  </si>
  <si>
    <t>e2022JC018405</t>
  </si>
  <si>
    <t>10.1029/2022JC018405</t>
  </si>
  <si>
    <t>https://www.scopus.com/inward/record.uri?eid=2-s2.0-85141702487&amp;doi=10.1029%2f2022JC018405&amp;partnerID=40&amp;md5=0d45a3e0e6bb195ed8d9a9cbc1158a79</t>
  </si>
  <si>
    <t>2-s2.0-85141702487</t>
  </si>
  <si>
    <t>Yadav D.S.; Rani A.; Dubey S.; Bast F.</t>
  </si>
  <si>
    <t>Yadav, Digvijay Singh (58313263600); Rani, Alka (57190757696); Dubey, Sheetal (58122229500); Bast, Felix (26221575000)</t>
  </si>
  <si>
    <t>58313263600; 57190757696; 58122229500; 26221575000</t>
  </si>
  <si>
    <t>Status, Issues, and Challenges of Biodiversity: Marine Biota</t>
  </si>
  <si>
    <t>Biodiversity in India: Status, Issues and Challenges</t>
  </si>
  <si>
    <t>10.1007/978-981-16-9777-7_15</t>
  </si>
  <si>
    <t>https://www.scopus.com/inward/record.uri?eid=2-s2.0-85161800967&amp;doi=10.1007%2f978-981-16-9777-7_15&amp;partnerID=40&amp;md5=e228afe7181d89a962aa0b5e895a4f7b</t>
  </si>
  <si>
    <t>2-s2.0-85161800967</t>
  </si>
  <si>
    <t>Yadav S.; Rathod P.; Alcoverro T.; Arthur R.</t>
  </si>
  <si>
    <t>Yadav, Shreya (56954219500); Rathod, Pooja (56954664700); Alcoverro, Teresa (6701608812); Arthur, Rohan (12140119800)</t>
  </si>
  <si>
    <t>56954219500; 56954664700; 6701608812; 12140119800</t>
  </si>
  <si>
    <t>“Choice” and destiny: the substrate composition and mechanical stability of settlement structures can mediate coral recruit fate in post-bleached reefs</t>
  </si>
  <si>
    <t>10.1007/s00338-015-1358-z</t>
  </si>
  <si>
    <t>https://www.scopus.com/inward/record.uri?eid=2-s2.0-84958745067&amp;doi=10.1007%2fs00338-015-1358-z&amp;partnerID=40&amp;md5=d39f47554d7b7c90897c34d59567ecc2</t>
  </si>
  <si>
    <t>2-s2.0-84958745067</t>
  </si>
  <si>
    <t>Yamamoto S.</t>
  </si>
  <si>
    <t>Yamamoto, Shoji (55782416000)</t>
  </si>
  <si>
    <t>Ocean Acidification Studies in Coral Reefs of Japan</t>
  </si>
  <si>
    <t>10.1007/978-981-10-6473-9_5</t>
  </si>
  <si>
    <t>https://www.scopus.com/inward/record.uri?eid=2-s2.0-85199481165&amp;doi=10.1007%2f978-981-10-6473-9_5&amp;partnerID=40&amp;md5=59551f5a3a75b5f01a7ca6d783163eff</t>
  </si>
  <si>
    <t>2-s2.0-85199481165</t>
  </si>
  <si>
    <t>Yamamoto S.; Kayanne H.; Fujita N.; Sato Y.; Kurihara H.; Harii S.; Hemmi A.; Dickson A.G.</t>
  </si>
  <si>
    <t>Yamamoto, Shoji (55782416000); Kayanne, Hajime (6701575188); Fujita, Nori (57219094347); Sato, Yukari (7410374635); Kurihara, Haruko (7202402036); Harii, Saki (6508150500); Hemmi, Akihide (8100641300); Dickson, Andrew G. (7102663351)</t>
  </si>
  <si>
    <t>55782416000; 6701575188; 57219094347; 7410374635; 7202402036; 6508150500; 8100641300; 7102663351</t>
  </si>
  <si>
    <t>Development of an automated transportable continuous system to measure the total alkalinity of seawater</t>
  </si>
  <si>
    <t>Talanta</t>
  </si>
  <si>
    <t>10.1016/j.talanta.2020.121666</t>
  </si>
  <si>
    <t>https://www.scopus.com/inward/record.uri?eid=2-s2.0-85091203616&amp;doi=10.1016%2fj.talanta.2020.121666&amp;partnerID=40&amp;md5=2b7b567b81b1bb7b1f4b0a4c13150404</t>
  </si>
  <si>
    <t>2-s2.0-85091203616</t>
  </si>
  <si>
    <t>Yang B.; Zhang Z.; Cui Z.; Xie Z.; Chen B.; Zheng H.; Liao B.; Zhou J.; Xiao B.</t>
  </si>
  <si>
    <t>Yang, Bo (57226349413); Zhang, Zhuo (58223008400); Cui, Zhouping (58222066600); Xie, Ziqiang (57201131756); Chen, Bogui (57627249200); Zheng, Huina (37044168300); Liao, Baolin (57201127131); Zhou, Jin (56420687000); Xiao, Baohua (57208886126)</t>
  </si>
  <si>
    <t>57226349413; 58223008400; 58222066600; 57201131756; 57627249200; 37044168300; 57201127131; 56420687000; 57208886126</t>
  </si>
  <si>
    <t>Multiple Factors Driving Carbonate System in Subtropical Coral Community Environments along Dapeng Peninsula, South China Sea</t>
  </si>
  <si>
    <t>Atmosphere</t>
  </si>
  <si>
    <t>10.3390/atmos14040688</t>
  </si>
  <si>
    <t>https://www.scopus.com/inward/record.uri?eid=2-s2.0-85156260367&amp;doi=10.3390%2fatmos14040688&amp;partnerID=40&amp;md5=1e2cdc3395457893a5ee9a9b30e9a7c3</t>
  </si>
  <si>
    <t>2-s2.0-85156260367</t>
  </si>
  <si>
    <t>Transcriptomic and Physiological Responses of the Tropical Reef Calcified Macroalga Amphiroa fragilissima to Elevated Temperature1</t>
  </si>
  <si>
    <t>10.1111/jpy.13158</t>
  </si>
  <si>
    <t>https://www.scopus.com/inward/record.uri?eid=2-s2.0-85104876548&amp;doi=10.1111%2fjpy.13158&amp;partnerID=40&amp;md5=b552755778e5c28457f45fe95da0fcc0</t>
  </si>
  <si>
    <t>2-s2.0-85104876548</t>
  </si>
  <si>
    <t>Review, qualitative only, macroalgal</t>
  </si>
  <si>
    <t>Macroalgal calcification and the effects of ocean acidification and global warming</t>
  </si>
  <si>
    <t>10.1071/MF20316</t>
  </si>
  <si>
    <t>https://www.scopus.com/inward/record.uri?eid=2-s2.0-85113994338&amp;doi=10.1071%2fMF20316&amp;partnerID=40&amp;md5=33390b852901175e6f5ef980187f8fe2</t>
  </si>
  <si>
    <t>2-s2.0-85113994338</t>
  </si>
  <si>
    <t>Yang J.; Lu M.; Yao Z.; Wang M.; Lu S.; Qi N.; Xia Y.</t>
  </si>
  <si>
    <t>Yang, Jinxiu (55272344200); Lu, Mingyue (57223163329); Yao, Zhiguang (57314808400); Wang, Min (56877862800); Lu, Shuangfang (8864875600); Qi, Ning (55452652300); Xia, Ying (57223151954)</t>
  </si>
  <si>
    <t>55272344200; 57223163329; 57314808400; 56877862800; 8864875600; 55452652300; 57223151954</t>
  </si>
  <si>
    <t>A Geophysical Review of the Seabed Methane Seepage Features and Their Relationship with Gas Hydrate Systems</t>
  </si>
  <si>
    <t>Geofluids</t>
  </si>
  <si>
    <t>10.1155/2021/9953026</t>
  </si>
  <si>
    <t>https://www.scopus.com/inward/record.uri?eid=2-s2.0-85118129828&amp;doi=10.1155%2f2021%2f9953026&amp;partnerID=40&amp;md5=34592a8a02663f97b1f48292cfcf874d</t>
  </si>
  <si>
    <t>2-s2.0-85118129828</t>
  </si>
  <si>
    <t>Yang S.-Y.; Lu C.-Y.; Tang S.-L.; Das R.R.; Sakai K.; Yamashiro H.; Yang S.-H.</t>
  </si>
  <si>
    <t>Yang, Sung-Yin (54893765400); Lu, Chih-Ying (57205313620); Tang, Sen-Lin (7403436702); Das, Rocktim Ramen (57200702843); Sakai, Kazuhiko (35722748300); Yamashiro, Hideyuki (7006382147); Yang, Shan-Hua (57188721362)</t>
  </si>
  <si>
    <t>54893765400; 57205313620; 7403436702; 57200702843; 35722748300; 7006382147; 57188721362</t>
  </si>
  <si>
    <t>Effects of Ocean Acidification on Coral Endolithic Bacterial Communities in Isopora palifera and Porites lobata</t>
  </si>
  <si>
    <t>10.3389/fmars.2020.603293</t>
  </si>
  <si>
    <t>https://www.scopus.com/inward/record.uri?eid=2-s2.0-85098730348&amp;doi=10.3389%2ffmars.2020.603293&amp;partnerID=40&amp;md5=cf6d91055b6a4661436d796c8d9e2dc6</t>
  </si>
  <si>
    <t>2-s2.0-85098730348</t>
  </si>
  <si>
    <t>Yao Y.; Wang C.</t>
  </si>
  <si>
    <t>Yao, Yulong (57194850529); Wang, Chunzai (57203540849)</t>
  </si>
  <si>
    <t>57194850529; 57203540849</t>
  </si>
  <si>
    <t>Marine heatwaves and cold-spells in global coral reef zones</t>
  </si>
  <si>
    <t>10.1016/j.pocean.2022.102920</t>
  </si>
  <si>
    <t>https://www.scopus.com/inward/record.uri?eid=2-s2.0-85141807922&amp;doi=10.1016%2fj.pocean.2022.102920&amp;partnerID=40&amp;md5=408c162688e9fa2b0f57a4ce1a9e01ae</t>
  </si>
  <si>
    <t>2-s2.0-85141807922</t>
  </si>
  <si>
    <t>Ye F.; Jurikova H.; Angiolini L.; Brand U.; Crippa G.; Henkel D.; Laudien J.; Hiebenthal C.; Šmajgl D.</t>
  </si>
  <si>
    <t>Ye, Facheng (57191380958); Jurikova, Hana (57192652356); Angiolini, Lucia (56255955500); Brand, Uwe (57206153568); Crippa, Gaia (47361102800); Henkel, Daniela (57201998578); Laudien, Jürgen (15136203500); Hiebenthal, Claas (24401119800); Šmajgl, Danijela (56534018700)</t>
  </si>
  <si>
    <t>57191380958; 57192652356; 56255955500; 57206153568; 47361102800; 57201998578; 15136203500; 24401119800; 56534018700</t>
  </si>
  <si>
    <t>Variation in brachiopod microstructure and isotope geochemistry under low-pH-ocean acidification conditions</t>
  </si>
  <si>
    <t>10.5194/bg-16-617-2019</t>
  </si>
  <si>
    <t>https://www.scopus.com/inward/record.uri?eid=2-s2.0-85061062326&amp;doi=10.5194%2fbg-16-617-2019&amp;partnerID=40&amp;md5=d7b60addc3fc5797abb78118343667ac</t>
  </si>
  <si>
    <t>2-s2.0-85061062326</t>
  </si>
  <si>
    <t>Yorifuji M.; Harii S.; Nakamura R.; Fudo M.</t>
  </si>
  <si>
    <t>Yorifuji, Makiko (36054790200); Harii, Saki (6508150500); Nakamura, Ryota (49662059200); Fudo, Masayuki (8345740400)</t>
  </si>
  <si>
    <t>36054790200; 6508150500; 49662059200; 8345740400</t>
  </si>
  <si>
    <t>Shift of symbiont communities in Acropora tenuis juveniles under heat stress</t>
  </si>
  <si>
    <t>e4055</t>
  </si>
  <si>
    <t>10.7717/peerj.4055</t>
  </si>
  <si>
    <t>https://www.scopus.com/inward/record.uri?eid=2-s2.0-85037836379&amp;doi=10.7717%2fpeerj.4055&amp;partnerID=40&amp;md5=a4508ed32066cdaa299fba2c2528712c</t>
  </si>
  <si>
    <t>2-s2.0-85037836379</t>
  </si>
  <si>
    <t>You C.-F.; Lin P.-Y.; Huang K.-F.; Chung C.-H.; Liu Z.</t>
  </si>
  <si>
    <t>You, Chen-Feng (7102288679); Lin, P.-Y. (58392529200); Huang, Kuo-Fang (8383815000); Chung, Chuan-Hsiung (57211673163); Liu, Zhifei (57205480345)</t>
  </si>
  <si>
    <t>7102288679; 58392529200; 8383815000; 57211673163; 57205480345</t>
  </si>
  <si>
    <t>Ocean acidification in the Western Pacific: Boron isotopic composition recorded in a tropical massive coral core from Lanyu Islet SE Taiwan</t>
  </si>
  <si>
    <t>10.3389/fmars.2022.877810</t>
  </si>
  <si>
    <t>https://www.scopus.com/inward/record.uri?eid=2-s2.0-85135869295&amp;doi=10.3389%2ffmars.2022.877810&amp;partnerID=40&amp;md5=1334e0f8842a95db9fa4b1ceb99219ca</t>
  </si>
  <si>
    <t>2-s2.0-85135869295</t>
  </si>
  <si>
    <t>Yuan X.; Cai W.-J.; Meile C.; Hopkinson B.M.; Ding Q.; Schoepf V.; Warner M.E.; Hoadley K.D.; Chen B.; Liu S.; Huang H.; Ye Y.; Grottoli A.G.</t>
  </si>
  <si>
    <t>Yuan, Xiangcheng (23669442900); Cai, Wei-Jun (7401710571); Meile, Christof (6507949098); Hopkinson, Brian M. (18433992600); Ding, Qian (36141068600); Schoepf, Verena (35263301100); Warner, Mark E. (7201939972); Hoadley, Kenneth D. (38861694900); Chen, Bingzhang (7408611890); Liu, Sheng (56122761600); Huang, Hui (56183062800); Ye, Ying (7401627397); Grottoli, Andréa G. (6603275172)</t>
  </si>
  <si>
    <t>23669442900; 7401710571; 6507949098; 18433992600; 36141068600; 35263301100; 7201939972; 38861694900; 7408611890; 56122761600; 56183062800; 7401627397; 6603275172</t>
  </si>
  <si>
    <t>Quantitative interpretation of vertical profiles of calcium and pH in the coral coelenteron</t>
  </si>
  <si>
    <t>10.1016/j.marchem.2018.06.001</t>
  </si>
  <si>
    <t>https://www.scopus.com/inward/record.uri?eid=2-s2.0-85048880408&amp;doi=10.1016%2fj.marchem.2018.06.001&amp;partnerID=40&amp;md5=0bb9798b684123b37c20857005a5eb7f</t>
  </si>
  <si>
    <t>2-s2.0-85048880408</t>
  </si>
  <si>
    <t>Yuan X.; Guo Y.; Cai W.-J.; Huang H.; Zhou W.; Liu S.</t>
  </si>
  <si>
    <t>Yuan, Xiangcheng (23669442900); Guo, Yajuan (57192188681); Cai, Wei-jun (7401710571); Huang, Hui (56183062800); Zhou, Weihua (55323050300); Liu, Sheng (56122761600)</t>
  </si>
  <si>
    <t>23669442900; 57192188681; 7401710571; 56183062800; 55323050300; 56122761600</t>
  </si>
  <si>
    <t>Coral responses to ocean warming and acidification: Implications for future distribution of coral reefs in the South China Sea</t>
  </si>
  <si>
    <t>10.1016/j.marpolbul.2018.11.053</t>
  </si>
  <si>
    <t>https://www.scopus.com/inward/record.uri?eid=2-s2.0-85057103802&amp;doi=10.1016%2fj.marpolbul.2018.11.053&amp;partnerID=40&amp;md5=e318ce8f278ba1c34483a29a09822c9a</t>
  </si>
  <si>
    <t>2-s2.0-85057103802</t>
  </si>
  <si>
    <t>Yuan X.; Huang H.; Zhou W.; Guo Y.; Yuan T.; Liu S.</t>
  </si>
  <si>
    <t>Yuan, Xiangcheng (23669442900); Huang, Hui (56183062800); Zhou, Weihua (55323050300); Guo, Yajuan (57192188681); Yuan, Tao (57199399317); Liu, Sheng (56122761600)</t>
  </si>
  <si>
    <t>23669442900; 56183062800; 55323050300; 57192188681; 57199399317; 56122761600</t>
  </si>
  <si>
    <t>Gene Expression Profiles of Two Coral Species with Varied Resistance to Ocean Acidification</t>
  </si>
  <si>
    <t>Marine Biotechnology</t>
  </si>
  <si>
    <t>10.1007/s10126-018-9864-y</t>
  </si>
  <si>
    <t>https://www.scopus.com/inward/record.uri?eid=2-s2.0-85059664343&amp;doi=10.1007%2fs10126-018-9864-y&amp;partnerID=40&amp;md5=cbd3458a78c120b8b116c186e2771e5c</t>
  </si>
  <si>
    <t>2-s2.0-85059664343</t>
  </si>
  <si>
    <t>Yuen B.; Stuart C.E.; Pittman S.J.; Green S.J.; Henderson L.M.; Wedding L.M.</t>
  </si>
  <si>
    <t>Yuen, Benedict (57211643979); Stuart, Courtney E. (57220747605); Pittman, Simon J. (8784225800); Green, Stephanie J. (37123608700); Henderson, Leslie M. (57247399400); Wedding, Lisa M. (24598372000)</t>
  </si>
  <si>
    <t>57211643979; 57220747605; 8784225800; 37123608700; 57247399400; 24598372000</t>
  </si>
  <si>
    <t>Habitat suitability models of elkhorn coral provide ecological insight to support coral reef restoration</t>
  </si>
  <si>
    <t>e13953</t>
  </si>
  <si>
    <t>10.1111/rec.13953</t>
  </si>
  <si>
    <t>https://www.scopus.com/inward/record.uri?eid=2-s2.0-85162189517&amp;doi=10.1111%2frec.13953&amp;partnerID=40&amp;md5=00f14d47363b8c8513b7f108bc378200</t>
  </si>
  <si>
    <t>2-s2.0-85162189517</t>
  </si>
  <si>
    <t>Yum L.K.; Baumgarten S.; Röthig T.; Roder C.; Roik A.; Michell C.; Voolstra C.R.</t>
  </si>
  <si>
    <t>Yum, Lauren K. (55192996100); Baumgarten, Sebastian (53864612000); Röthig, Till (44861781800); Roder, Cornelia (34880900400); Roik, Anna (56584170400); Michell, Craig (56884552000); Voolstra, Christian R. (25224158700)</t>
  </si>
  <si>
    <t>55192996100; 53864612000; 44861781800; 34880900400; 56584170400; 56884552000; 25224158700</t>
  </si>
  <si>
    <t>Transcriptomes and expression profiling of deep-sea corals from the Red Sea provide insight into the biology of azooxanthellate corals</t>
  </si>
  <si>
    <t>10.1038/s41598-017-05572-x</t>
  </si>
  <si>
    <t>https://www.scopus.com/inward/record.uri?eid=2-s2.0-85026258149&amp;doi=10.1038%2fs41598-017-05572-x&amp;partnerID=40&amp;md5=4b40e6b0f1c1af311ea1f36d92fbef76</t>
  </si>
  <si>
    <t>2-s2.0-85026258149</t>
  </si>
  <si>
    <t>By weight</t>
  </si>
  <si>
    <t>Yusuf M.Y.; Rukminasari N.; Yanuarita D.; Jompa J.; Suharto</t>
  </si>
  <si>
    <t>Yusuf, M.Y. (57225749759); Rukminasari, N. (24345403300); Yanuarita, D. (55321594000); Jompa, J. (6603032552); Suharto (57217736213)</t>
  </si>
  <si>
    <t>57225749759; 24345403300; 55321594000; 6603032552; 57217736213</t>
  </si>
  <si>
    <t>Effect of increased CO2 concentration on the growth rate of Isopora palifera and Acropora hyacinthus from different cross-shelf reef zones</t>
  </si>
  <si>
    <t>10.1088/1755-1315/253/1/012022</t>
  </si>
  <si>
    <t>https://www.scopus.com/inward/record.uri?eid=2-s2.0-85064855685&amp;doi=10.1088%2f1755-1315%2f253%2f1%2f012022&amp;partnerID=40&amp;md5=44fd0ac538f763439b475f06234f451c</t>
  </si>
  <si>
    <t>2-s2.0-85064855685</t>
  </si>
  <si>
    <t>Zarzyczny K.M.; Watson K.M.; Verduyn C.E.; Reimer J.D.; Mezaki T.; Beger M.</t>
  </si>
  <si>
    <t>Zarzyczny, Karolina Magdalena (57222216788); Watson, Katie Margaret (57576582300); Verduyn, Clare Elizabeth (57576582400); Reimer, James Davis (8384589900); Mezaki, Takuma (49361596200); Beger, Maria (8530143500)</t>
  </si>
  <si>
    <t>57222216788; 57576582300; 57576582400; 8384589900; 49361596200; 8530143500</t>
  </si>
  <si>
    <t>The role of herbivores in shaping subtropical coral communities in warming oceans</t>
  </si>
  <si>
    <t>10.1007/s00227-022-04036-9</t>
  </si>
  <si>
    <t>https://www.scopus.com/inward/record.uri?eid=2-s2.0-85128210538&amp;doi=10.1007%2fs00227-022-04036-9&amp;partnerID=40&amp;md5=02813897cfec6fd7b5d5b498dc933e63</t>
  </si>
  <si>
    <t>2-s2.0-85128210538</t>
  </si>
  <si>
    <t>Zebral Y.D.; Da Silva Fonseca J.; Marques J.A.; Bianchini A.</t>
  </si>
  <si>
    <t>Zebral, Yuri Dornelles (56742243200); Da Silva Fonseca, Juliana (57205888368); Marques, Joseane Aparecida (57192995293); Bianchini, Adalto (7004945547)</t>
  </si>
  <si>
    <t>56742243200; 57205888368; 57192995293; 7004945547</t>
  </si>
  <si>
    <t>Carbonic anhydrase as a biomarker of global and local impacts: Insights from calcifying animals</t>
  </si>
  <si>
    <t>International Journal of Molecular Sciences</t>
  </si>
  <si>
    <t>10.3390/ijms20123092</t>
  </si>
  <si>
    <t>https://www.scopus.com/inward/record.uri?eid=2-s2.0-85068915729&amp;doi=10.3390%2fijms20123092&amp;partnerID=40&amp;md5=3d021c0ae372bf009200d62439c5d334</t>
  </si>
  <si>
    <t>2-s2.0-85068915729</t>
  </si>
  <si>
    <t>Zelli E.; Simancas-Giraldo S.M.; Xiang N.; Dessì C.; Katzer N.D.; Tilstra A.; Wild C.</t>
  </si>
  <si>
    <t>Zelli, Edoardo (57217193846); Simancas-Giraldo, Susana Marcela (57218377596); Xiang, Nan (58354227300); Dessì, Claudia (57211487204); Katzer, Nadim Daniel (58157956500); Tilstra, Arjen (57195136909); Wild, Christian (35320721300)</t>
  </si>
  <si>
    <t>57217193846; 57218377596; 58354227300; 57211487204; 58157956500; 57195136909; 35320721300</t>
  </si>
  <si>
    <t>Individual and combined effect of organic eutrophication (DOC) and ocean warming on the ecophysiology of the Octocoral Pinnigorgia flava</t>
  </si>
  <si>
    <t>e14812</t>
  </si>
  <si>
    <t>10.7717/peerj.14812</t>
  </si>
  <si>
    <t>https://www.scopus.com/inward/record.uri?eid=2-s2.0-85150917013&amp;doi=10.7717%2fpeerj.14812&amp;partnerID=40&amp;md5=625f98d486f4c49323077978edbc28b4</t>
  </si>
  <si>
    <t>2-s2.0-85150917013</t>
  </si>
  <si>
    <t>Zepp R.G.; Shank G.C.; Stabenau E.; Patterson K.W.; Cyterski M.; Fisher W.; Bartels E.; Anderson S.L.</t>
  </si>
  <si>
    <t>Zepp, Richard G. (7006377121); Shank, G. Christopher (6603875242); Stabenau, Erik (6603433955); Patterson, Karen W. (57225693100); Cyterski, Mike (56289787200); Fisher, William (7202566096); Bartels, Erich (24831967800); Anderson, Susan L. (7404216242)</t>
  </si>
  <si>
    <t>7006377121; 6603875242; 6603433955; 57225693100; 56289787200; 7202566096; 24831967800; 7404216242</t>
  </si>
  <si>
    <t>Spatial and temporal variability of solar ultraviolet exposure of coral assemblages in the Florida Keys: Importance of colored dissolved organic matter</t>
  </si>
  <si>
    <t>10.4319/lo.2008.53.5.1909</t>
  </si>
  <si>
    <t>https://www.scopus.com/inward/record.uri?eid=2-s2.0-52149121332&amp;doi=10.4319%2flo.2008.53.5.1909&amp;partnerID=40&amp;md5=436c49b8de85fad27fa8a948e1ce2c6e</t>
  </si>
  <si>
    <t>2-s2.0-52149121332</t>
  </si>
  <si>
    <t>Zerveas S.; Mente M.S.; Tsakiri D.; Kotzabasis K.</t>
  </si>
  <si>
    <t>Zerveas, Sotirios (57204937989); Mente, Melpomeni Sofia (57209568768); Tsakiri, Dimitra (57222708344); Kotzabasis, Kiriakos (6701494178)</t>
  </si>
  <si>
    <t>57204937989; 57209568768; 57222708344; 6701494178</t>
  </si>
  <si>
    <t>Microalgal photosynthesis induces alkalization of aquatic environment as a result of H+ uptake independently from CO2 concentration – New perspectives for environmental applications</t>
  </si>
  <si>
    <t>10.1016/j.jenvman.2021.112546</t>
  </si>
  <si>
    <t>https://www.scopus.com/inward/record.uri?eid=2-s2.0-85103776582&amp;doi=10.1016%2fj.jenvman.2021.112546&amp;partnerID=40&amp;md5=45dd83ddffaa7f0a01540692c2ef0ffc</t>
  </si>
  <si>
    <t>2-s2.0-85103776582</t>
  </si>
  <si>
    <t>Zhang J.; Huang Z.; Li Y.; Fu D.; Li Q.; Pei L.; Song Y.; Chen L.; Zhao H.; Kao S.-J.</t>
  </si>
  <si>
    <t>Zhang, Jingjing (58144161300); Huang, Zanhui (58025904600); Li, Yuanchao (55718950300); Fu, Dinghui (58100833700); Li, Qipei (57204738401); Pei, Lixin (15833135600); Song, Yanwei (58026694500); Chen, Liang (58143704200); Zhao, Hongwei (56441840000); Kao, Shuh-Ji (57204567140)</t>
  </si>
  <si>
    <t>58144161300; 58025904600; 55718950300; 58100833700; 57204738401; 15833135600; 58026694500; 58143704200; 56441840000; 57204567140</t>
  </si>
  <si>
    <t>Synergistic/antagonistic effects of nitrate/ammonium enrichment on fatty acid biosynthesis and translocation in coral under heat stress</t>
  </si>
  <si>
    <t>10.1016/j.scitotenv.2023.162834</t>
  </si>
  <si>
    <t>https://www.scopus.com/inward/record.uri?eid=2-s2.0-85150203995&amp;doi=10.1016%2fj.scitotenv.2023.162834&amp;partnerID=40&amp;md5=334929d4fe798fe3d6e05b903c33aeab</t>
  </si>
  <si>
    <t>2-s2.0-85150203995</t>
  </si>
  <si>
    <t>Calcification only via genes</t>
  </si>
  <si>
    <t>Zhang K.; Wu Z.; Liu Z.; Tang J.; Cai W.; An M.; Zhou Z.</t>
  </si>
  <si>
    <t>Zhang, Kaidian (57217986428); Wu, Zhongjie (57212971629); Liu, Zhaoqun (57218450867); Tang, Jia (57191848119); Cai, Wenqi (57219437237); An, Mingxun (57404121500); Zhou, Zhi (53464486600)</t>
  </si>
  <si>
    <t>57217986428; 57212971629; 57218450867; 57191848119; 57219437237; 57404121500; 53464486600</t>
  </si>
  <si>
    <t>Acute hypoxia induces reduction of algal symbiont density and suppression of energy metabolism in the scleractinian coral Pocillopora damicornis</t>
  </si>
  <si>
    <t>10.1016/j.marpolbul.2023.114897</t>
  </si>
  <si>
    <t>https://www.scopus.com/inward/record.uri?eid=2-s2.0-85151860998&amp;doi=10.1016%2fj.marpolbul.2023.114897&amp;partnerID=40&amp;md5=a35dace58180d14e7e51318eeb46de8d</t>
  </si>
  <si>
    <t>2-s2.0-85151860998</t>
  </si>
  <si>
    <t>Zhang M.; Huang S.; Luo L.; Yu X.; Wang H.; Yu K.; Zhong S.</t>
  </si>
  <si>
    <t>Zhang, Man (57201774111); Huang, Shan (58917284800); Luo, Li (58916865900); Yu, Xiaopeng (57221086881); Wang, Hao (57204957409); Yu, Kefu (58831063800); Zhong, Shengping (57196049368)</t>
  </si>
  <si>
    <t>57201774111; 58917284800; 58916865900; 57221086881; 57204957409; 58831063800; 57196049368</t>
  </si>
  <si>
    <t>Insights into the molecular mechanisms underlying the different heat tolerance of the scleractinian coral Pavona decussata</t>
  </si>
  <si>
    <t>10.1007/s00338-024-02478-9</t>
  </si>
  <si>
    <t>https://www.scopus.com/inward/record.uri?eid=2-s2.0-85186545100&amp;doi=10.1007%2fs00338-024-02478-9&amp;partnerID=40&amp;md5=ae31086458dfde57791fd02e493caf8d</t>
  </si>
  <si>
    <t>2-s2.0-85186545100</t>
  </si>
  <si>
    <t>Zhang N.; Feng M.; Hendon H.H.; Hobday A.J.; Zinke J.</t>
  </si>
  <si>
    <t>Zhang, Ningning (55762845300); Feng, Ming (7201365637); Hendon, Harry H. (7003545639); Hobday, Alistair J. (6701910294); Zinke, Jens (55966596400)</t>
  </si>
  <si>
    <t>55762845300; 7201365637; 7003545639; 6701910294; 55966596400</t>
  </si>
  <si>
    <t>Opposite polarities of ENSO drive distinct patterns of coral bleaching potentials in the southeast Indian Ocean</t>
  </si>
  <si>
    <t>10.1038/s41598-017-02688-y</t>
  </si>
  <si>
    <t>https://www.scopus.com/inward/record.uri?eid=2-s2.0-85019702007&amp;doi=10.1038%2fs41598-017-02688-y&amp;partnerID=40&amp;md5=089f4db1318e00796ff65b4d758860d1</t>
  </si>
  <si>
    <t>2-s2.0-85019702007</t>
  </si>
  <si>
    <t>Indirect measures only</t>
  </si>
  <si>
    <t>Zhang T.; Qu Y.; Zhang Q.; Tang J.; Cao R.; Dong Z.; Wang Q.; Zhao J.</t>
  </si>
  <si>
    <t>Zhang, Tianyu (57226714298); Qu, Yi (57200220427); Zhang, Qianqian (57205707701); Tang, Jia (57191848119); Cao, Ruiwen (56723453400); Dong, Zhijun (13606021200); Wang, Qing (56973035400); Zhao, Jianmin (18435607800)</t>
  </si>
  <si>
    <t>57226714298; 57200220427; 57205707701; 57191848119; 56723453400; 13606021200; 56973035400; 18435607800</t>
  </si>
  <si>
    <t>Risks to the stability of coral reefs in the South China Sea: An integrated biomarker approach to assess the physiological responses of Trochus niloticus to ocean acidification and warming</t>
  </si>
  <si>
    <t>10.1016/j.scitotenv.2021.146876</t>
  </si>
  <si>
    <t>https://www.scopus.com/inward/record.uri?eid=2-s2.0-85103971505&amp;doi=10.1016%2fj.scitotenv.2021.146876&amp;partnerID=40&amp;md5=bf3e7e321375dc7df96f1597e3e0a1ea</t>
  </si>
  <si>
    <t>2-s2.0-85103971505</t>
  </si>
  <si>
    <t>Zhang T.; Wang X.; Qu Y.; Zhang X.; Zhang Q.; Yang D.; Wang Q.; Dong Z.; Zhao J.</t>
  </si>
  <si>
    <t>Zhang, Tianyu (57226714298); Wang, Xin (57272684500); Qu, Yi (57200220427); Zhang, Xiaoli (55907861100); Zhang, Qianqian (57205707701); Yang, Dinglong (56539032300); Wang, Qing (56973035400); Dong, Zhijun (13606021200); Zhao, Jianmin (18435607800)</t>
  </si>
  <si>
    <t>57226714298; 57272684500; 57200220427; 55907861100; 57205707701; 56539032300; 56973035400; 13606021200; 18435607800</t>
  </si>
  <si>
    <t>Intestinal microbiota perturbations in the gastropod Trochus niloticus concurrently exposed to ocean acidification and environmentally relevant concentrations of sulfamethoxazole</t>
  </si>
  <si>
    <t>10.1016/j.chemosphere.2022.137115</t>
  </si>
  <si>
    <t>https://www.scopus.com/inward/record.uri?eid=2-s2.0-85141528681&amp;doi=10.1016%2fj.chemosphere.2022.137115&amp;partnerID=40&amp;md5=7a0e4a3c330fd877bca786c18cdad9d9</t>
  </si>
  <si>
    <t>2-s2.0-85141528681</t>
  </si>
  <si>
    <t>Zhang X.; Li Y.; Du J.; Qiu S.; Xie B.; Chen W.; Wang J.; Hu W.; Wu Z.; Chen B.</t>
  </si>
  <si>
    <t>Zhang, Xinyan (57732429000); Li, Yuanchao (55718950300); Du, Jianguo (55308883300); Qiu, Shuting (57219199186); Xie, Bin (57210414660); Chen, Weilin (57983397100); Wang, Jianjia (54584459300); Hu, Wenjia (55861194100); Wu, Zhongjie (57212971629); Chen, Bin (56393399500)</t>
  </si>
  <si>
    <t>57732429000; 55718950300; 55308883300; 57219199186; 57210414660; 57983397100; 54584459300; 55861194100; 57212971629; 56393399500</t>
  </si>
  <si>
    <t>Effects of ocean warming and fishing on the coral reef ecosystem: A case study of Xisha Islands, South China Sea</t>
  </si>
  <si>
    <t>10.3389/fmars.2022.1046106</t>
  </si>
  <si>
    <t>https://www.scopus.com/inward/record.uri?eid=2-s2.0-85142717560&amp;doi=10.3389%2ffmars.2022.1046106&amp;partnerID=40&amp;md5=e4f2d0f6c27161a2aa53e1015bec6edb</t>
  </si>
  <si>
    <t>2-s2.0-85142717560</t>
  </si>
  <si>
    <t>Zhang Z.; Falter J.; Lowe R.; Ivey G.; McCulloch M.</t>
  </si>
  <si>
    <t>Zhang, Zhenlin (55721892100); Falter, James (6701598140); Lowe, Ryan (9844801400); Ivey, Greg (7005854247); McCulloch, Malcolm (7102869538)</t>
  </si>
  <si>
    <t>55721892100; 6701598140; 9844801400; 7005854247; 7102869538</t>
  </si>
  <si>
    <t>Atmospheric forcing intensifies the effects of regional ocean warming on reef-scale temperature anomalies during a coral bleaching event</t>
  </si>
  <si>
    <t>10.1002/jgrc.20338</t>
  </si>
  <si>
    <t>https://www.scopus.com/inward/record.uri?eid=2-s2.0-84887062558&amp;doi=10.1002%2fjgrc.20338&amp;partnerID=40&amp;md5=d5513eec3fd031a81daf87ef9701f35a</t>
  </si>
  <si>
    <t>2-s2.0-84887062558</t>
  </si>
  <si>
    <t>Zhao H.; Yuan M.; Strokal M.; Wu H.C.; Liu X.; Murk A.; Kroeze C.; Osinga R.</t>
  </si>
  <si>
    <t>Zhao, Hongwei (56441840000); Yuan, Meile (57220868199); Strokal, Maryna (55260219500); Wu, Henry C. (55787179300); Liu, Xianhua (49663425400); Murk, AlberTinka (57226201769); Kroeze, Carolien (56269250000); Osinga, Ronald (6701318664)</t>
  </si>
  <si>
    <t>56441840000; 57220868199; 55260219500; 55787179300; 49663425400; 57226201769; 56269250000; 6701318664</t>
  </si>
  <si>
    <t>Impacts of nitrogen pollution on corals in the context of global climate change and potential strategies to conserve coral reefs</t>
  </si>
  <si>
    <t>10.1016/j.scitotenv.2021.145017</t>
  </si>
  <si>
    <t>https://www.scopus.com/inward/record.uri?eid=2-s2.0-85101157638&amp;doi=10.1016%2fj.scitotenv.2021.145017&amp;partnerID=40&amp;md5=43cfc6ca89b6477b83b3baf3ebc41677</t>
  </si>
  <si>
    <t>2-s2.0-85101157638</t>
  </si>
  <si>
    <t>Zhao K.; Huang X.; Wang Y.; Zhang Y.; Liu K.</t>
  </si>
  <si>
    <t>Zhao, Kun (55867150400); Huang, Xiaorui (58850714000); Wang, Yaowu (55733810800); Zhang, Yuehong (58626255300); Liu, Kejia (58729590500)</t>
  </si>
  <si>
    <t>55867150400; 58850714000; 55733810800; 58626255300; 58729590500</t>
  </si>
  <si>
    <t>Low-oxygen Ti-6Al-4V alloy powder synthesized by an aluminothermic reduction combined with deoxidation process</t>
  </si>
  <si>
    <t>Journal of Alloys and Compounds</t>
  </si>
  <si>
    <t>10.1016/j.jallcom.2023.172332</t>
  </si>
  <si>
    <t>https://www.scopus.com/inward/record.uri?eid=2-s2.0-85173448756&amp;doi=10.1016%2fj.jallcom.2023.172332&amp;partnerID=40&amp;md5=358ad38b9f371017c2c63c4368468568</t>
  </si>
  <si>
    <t>2-s2.0-85173448756</t>
  </si>
  <si>
    <t>Zhao L.; Shirai K.; Tanaka K.; Milano S.; Higuchi T.; Murakami-Sugihara N.; Walliser E.O.; Yang F.; Deng Y.; Schöne B.R.</t>
  </si>
  <si>
    <t>Zhao, Liqiang (55493739300); Shirai, Kotaro (10440176900); Tanaka, Kentaro (55741545000); Milano, Stefania (57021335800); Higuchi, Tomihiko (55415296900); Murakami-Sugihara, Naoko (55191335900); Walliser, Eric O. (43961723900); Yang, Feng (35119717900); Deng, Yuewen (8659916300); Schöne, Bernd R. (7003744022)</t>
  </si>
  <si>
    <t>55493739300; 10440176900; 55741545000; 57021335800; 55415296900; 55191335900; 43961723900; 35119717900; 8659916300; 7003744022</t>
  </si>
  <si>
    <t>A review of transgenerational effects of ocean acidification on marine bivalves and their implications for sclerochronology</t>
  </si>
  <si>
    <t>10.1016/j.ecss.2020.106620</t>
  </si>
  <si>
    <t>https://www.scopus.com/inward/record.uri?eid=2-s2.0-85078658292&amp;doi=10.1016%2fj.ecss.2020.106620&amp;partnerID=40&amp;md5=bcdd5dfdab789ad7fc1435d2f6e02fea</t>
  </si>
  <si>
    <t>2-s2.0-85078658292</t>
  </si>
  <si>
    <t>Zheng X.; Kuo F.; Pan K.; Huang H.; Lin R.</t>
  </si>
  <si>
    <t>Zheng, Xinqing (55776111700); Kuo, Fuwen (14832886200); Pan, Ke (57201499272); Huang, Haining (56012321100); Lin, Rongcheng (8932541300)</t>
  </si>
  <si>
    <t>55776111700; 14832886200; 57201499272; 56012321100; 8932541300</t>
  </si>
  <si>
    <t>Different calcification responses of two hermatypic corals to CO2-driven ocean acidification</t>
  </si>
  <si>
    <t>10.1007/s11356-018-1376-9</t>
  </si>
  <si>
    <t>https://www.scopus.com/inward/record.uri?eid=2-s2.0-85045141335&amp;doi=10.1007%2fs11356-018-1376-9&amp;partnerID=40&amp;md5=ee04e15b2235625d43eeae1f5e1d3b24</t>
  </si>
  <si>
    <t>2-s2.0-85045141335</t>
  </si>
  <si>
    <t>Zheng X.; Wang C.; Hadi T.A.; Ye Y.; Pan K.</t>
  </si>
  <si>
    <t>Zheng, Xinqing (55776111700); Wang, Chenying (57205354435); Hadi, Tri Aryono (55546484400); Ye, Youyin (57051908300); Pan, Ke (57201499272)</t>
  </si>
  <si>
    <t>55776111700; 57205354435; 55546484400; 57051908300; 57201499272</t>
  </si>
  <si>
    <t>An ocean acidification-simulated system and its application in coral physiological studies</t>
  </si>
  <si>
    <t>10.1007/s13131-018-1223-3</t>
  </si>
  <si>
    <t>https://www.scopus.com/inward/record.uri?eid=2-s2.0-85059701298&amp;doi=10.1007%2fs13131-018-1223-3&amp;partnerID=40&amp;md5=87e47591682f2a630154c72d33768670</t>
  </si>
  <si>
    <t>2-s2.0-85059701298</t>
  </si>
  <si>
    <t>Zheng X.; Wang C.; Sheng H.; Niu G.; Dong X.; Yuan L.; Shi T.</t>
  </si>
  <si>
    <t>Zheng, Xinqing (55776111700); Wang, Chenying (57205354435); Sheng, Huaxia (57200993489); Niu, Gaofeng (57218997438); Dong, Xu (57193253880); Yuan, Lingling (57223257685); Shi, Tuo (57218992959)</t>
  </si>
  <si>
    <t>55776111700; 57205354435; 57200993489; 57218997438; 57193253880; 57223257685; 57218992959</t>
  </si>
  <si>
    <t>Effects of Ocean Acidification on Carbon and Nitrogen Fixation in the Hermatypic Coral Galaxea fascicularis</t>
  </si>
  <si>
    <t>10.3389/fmars.2021.644965</t>
  </si>
  <si>
    <t>https://www.scopus.com/inward/record.uri?eid=2-s2.0-85105402104&amp;doi=10.3389%2ffmars.2021.644965&amp;partnerID=40&amp;md5=ffa8c04a0e0a7dd2b418f8292aab755e</t>
  </si>
  <si>
    <t>2-s2.0-85105402104</t>
  </si>
  <si>
    <t>Zhicong Y.; Jiajie X.; Wenqi C.; Kaidian Z.; Zhongjie W.; Yuanchao L.; Jia T.; Zhi Z.</t>
  </si>
  <si>
    <t>Zhicong, Yan (58996188500); Jiajie, Xing (58995817100); Wenqi, Cai (58996385100); Kaidian, Zhang (58996188600); Zhongjie, Wu (57212971629); Yuanchao, Li (58933139300); Jia, Tang (58996188700); Zhi, Zhou (53464486600)</t>
  </si>
  <si>
    <t>58996188500; 58995817100; 58996385100; 58996188600; 57212971629; 58933139300; 58996188700; 53464486600</t>
  </si>
  <si>
    <t>Study on the population distribution of acanthaster planci in the reef area of the xisha islands based on environmental dna technology</t>
  </si>
  <si>
    <t>Haiyang Xuebao</t>
  </si>
  <si>
    <t>10.12284/hyxb2023038</t>
  </si>
  <si>
    <t>https://www.scopus.com/inward/record.uri?eid=2-s2.0-85164686889&amp;doi=10.12284%2fhyxb2023038&amp;partnerID=40&amp;md5=bcb5b9cee24aed137554a92c8b7bebce</t>
  </si>
  <si>
    <t>2-s2.0-85164686889</t>
  </si>
  <si>
    <t>Zhou G.; Tong H.; Cai L.; Huang H.</t>
  </si>
  <si>
    <t>Zhou, Guowei (53985983600); Tong, Haoya (57191746256); Cai, Lin (55081516500); Huang, Hui (56183062800)</t>
  </si>
  <si>
    <t>53985983600; 57191746256; 55081516500; 56183062800</t>
  </si>
  <si>
    <t>Transgenerational Effects on the Coral Pocillopora damicornis Microbiome Under Ocean Acidification</t>
  </si>
  <si>
    <t>10.1007/s00248-021-01690-2</t>
  </si>
  <si>
    <t>https://www.scopus.com/inward/record.uri?eid=2-s2.0-85101483423&amp;doi=10.1007%2fs00248-021-01690-2&amp;partnerID=40&amp;md5=7ff25815d27677fcd74b53c4c091ba62</t>
  </si>
  <si>
    <t>2-s2.0-85101483423</t>
  </si>
  <si>
    <t>Zhou Y.; Li Q.; Zhang Q.; Yuan M.; Zhu X.; Li Y.; Li Q.; Downs C.A.; Huang D.; Chou L.-M.; Zhao H.</t>
  </si>
  <si>
    <t>Zhou, Yanyu (57220874227); Li, Qiuli (57226282892); Zhang, Quan (55699296600); Yuan, Meile (57220868199); Zhu, Xiaoshan (7406187304); Li, Yuanchao (55718950300); Li, Qipei (57204738401); Downs, Craig A. (7005340993); Huang, Danwei (16024502400); Chou, Loke-Ming (7102668521); Zhao, Hongwei (56441840000)</t>
  </si>
  <si>
    <t>57220874227; 57226282892; 55699296600; 57220868199; 7406187304; 55718950300; 57204738401; 7005340993; 16024502400; 7102668521; 56441840000</t>
  </si>
  <si>
    <t>Environmental Concentrations of Herbicide Prometryn Render Stress-Tolerant Corals Susceptible to Ocean Warming</t>
  </si>
  <si>
    <t>10.1021/acs.est.3c10417</t>
  </si>
  <si>
    <t>https://www.scopus.com/inward/record.uri?eid=2-s2.0-85186246097&amp;doi=10.1021%2facs.est.3c10417&amp;partnerID=40&amp;md5=e7ab03473f14fa4d94e55d664e534614</t>
  </si>
  <si>
    <t>2-s2.0-85186246097</t>
  </si>
  <si>
    <t>Ziegler M.; Seneca F.O.; Yum L.K.; Palumbi S.R.; Voolstra C.R.</t>
  </si>
  <si>
    <t>Ziegler, Maren (56281779600); Seneca, Francois O. (33368303600); Yum, Lauren K. (55192996100); Palumbi, Stephen R. (7004573915); Voolstra, Christian R. (25224158700)</t>
  </si>
  <si>
    <t>56281779600; 33368303600; 55192996100; 7004573915; 25224158700</t>
  </si>
  <si>
    <t>Bacterial community dynamics are linked to patterns of coral heat tolerance</t>
  </si>
  <si>
    <t>10.1038/ncomms14213</t>
  </si>
  <si>
    <t>https://www.scopus.com/inward/record.uri?eid=2-s2.0-85012050443&amp;doi=10.1038%2fncomms14213&amp;partnerID=40&amp;md5=294da1526d15724b77cd166d7afdf2d0</t>
  </si>
  <si>
    <t>2-s2.0-85012050443</t>
  </si>
  <si>
    <t>Zimmerman A.N.; Johnson C.C.; Bussberg N.W.; Dalkilic M.M.</t>
  </si>
  <si>
    <t>Zimmerman, Alexander N. (57204935881); Johnson, Claudia C. (57210953422); Bussberg, Nicholas W. (57214334935); Dalkilic, Mehmet M. (8876125600)</t>
  </si>
  <si>
    <t>57204935881; 57210953422; 57214334935; 8876125600</t>
  </si>
  <si>
    <t>Stability and decline in deep-sea coral biodiversity, Gulf of Mexico and US West Atlantic</t>
  </si>
  <si>
    <t>10.1007/s00338-020-01896-9</t>
  </si>
  <si>
    <t>https://www.scopus.com/inward/record.uri?eid=2-s2.0-85083538503&amp;doi=10.1007%2fs00338-020-01896-9&amp;partnerID=40&amp;md5=77bc795bba9a5b9b805ecff7775a1482</t>
  </si>
  <si>
    <t>2-s2.0-85083538503</t>
  </si>
  <si>
    <t>Zinke J.; Rountrey A.; Feng M.; Xie S.-P.; Dissard D.; Rankenburg K.; Lough J.M.; McCulloch M.T.</t>
  </si>
  <si>
    <t>Zinke, J. (55966596400); Rountrey, A. (16679354400); Feng, M. (7201365637); Xie, S.-P. (57202301596); Dissard, D. (15622780600); Rankenburg, K. (13907083200); Lough, J.M. (35554202800); McCulloch, M.T. (7102869538)</t>
  </si>
  <si>
    <t>55966596400; 16679354400; 7201365637; 57202301596; 15622780600; 13907083200; 35554202800; 7102869538</t>
  </si>
  <si>
    <t>Corals record long-term Leeuwin current variability including Ningaloo Niño/Niña since 1795</t>
  </si>
  <si>
    <t>10.1038/ncomms4607</t>
  </si>
  <si>
    <t>https://www.scopus.com/inward/record.uri?eid=2-s2.0-84897455812&amp;doi=10.1038%2fncomms4607&amp;partnerID=40&amp;md5=f71f3758bc9fb327c9cf0a1e7fe061b0</t>
  </si>
  <si>
    <t>2-s2.0-84897455812</t>
  </si>
  <si>
    <t>Zunino S.; Canu D.M.; Bandelj V.; Solidoro C.</t>
  </si>
  <si>
    <t>Zunino, Serena (57193071215); Canu, Donata Melaku (57208816987); Bandelj, Vinko (21738976000); Solidoro, Cosimo (56033907500)</t>
  </si>
  <si>
    <t>57193071215; 57208816987; 21738976000; 56033907500</t>
  </si>
  <si>
    <t>Effects of ocean acidification on benthic organisms in the Mediterranean Sea under realistic climatic scenarios: A meta-analysis</t>
  </si>
  <si>
    <t>10.1016/j.rsma.2016.12.011</t>
  </si>
  <si>
    <t>https://www.scopus.com/inward/record.uri?eid=2-s2.0-85010310251&amp;doi=10.1016%2fj.rsma.2016.12.011&amp;partnerID=40&amp;md5=9e9ed2eb9b0d03ed43901f32650033f0</t>
  </si>
  <si>
    <t>2-s2.0-85010310251</t>
  </si>
  <si>
    <t>Zuo X.; Qin B.; Teng J.; Duan X.; Yu K.; Su F.</t>
  </si>
  <si>
    <t>Zuo, Xiuling (56486940800); Qin, Binni (58137856000); Teng, Juncan (58487664700); Duan, Xiaopeng (58538553700); Yu, Kefu (58831063800); Su, Fenzhen (57210948280)</t>
  </si>
  <si>
    <t>56486940800; 58137856000; 58487664700; 58538553700; 58831063800; 57210948280</t>
  </si>
  <si>
    <t>Optimized spatial and temporal pattern for coral bleaching heat stress alerts for China's coral reefs</t>
  </si>
  <si>
    <t>10.1016/j.marenvres.2023.106152</t>
  </si>
  <si>
    <t>https://www.scopus.com/inward/record.uri?eid=2-s2.0-85168133861&amp;doi=10.1016%2fj.marenvres.2023.106152&amp;partnerID=40&amp;md5=c4f7c39af2887b803365ba20cb5af0ca</t>
  </si>
  <si>
    <t>2-s2.0-85168133861</t>
  </si>
  <si>
    <t>Zuo X.; Su F.; Shi W.; Zhang Y.; Zhang J.; Qiu X.</t>
  </si>
  <si>
    <t>Zuo, Xiuling (56486940800); Su, Fenzhen (57210948280); Shi, Wei (56467588800); Zhang, Yu (57203830867); Zhang, Junjue (56729988300); Qiu, Xinyu (57188728633)</t>
  </si>
  <si>
    <t>56486940800; 57210948280; 56467588800; 57203830867; 56729988300; 57188728633</t>
  </si>
  <si>
    <t>The 2014 thermal stress event on offshore archipelagoes in the South China Sea</t>
  </si>
  <si>
    <t>2015-November</t>
  </si>
  <si>
    <t>10.1109/IGARSS.2015.7326259</t>
  </si>
  <si>
    <t>https://www.scopus.com/inward/record.uri?eid=2-s2.0-84962481078&amp;doi=10.1109%2fIGARSS.2015.7326259&amp;partnerID=40&amp;md5=2703d5bd462de40bcfda1694dd4eef3e</t>
  </si>
  <si>
    <t>2-s2.0-84962481078</t>
  </si>
  <si>
    <t>Zuo X.; Su F.; Zhao H.; Zhang J.; Wang Q.; Wu D.</t>
  </si>
  <si>
    <t>Zuo, Xiuling (56486940800); Su, Fenzhen (57210948280); Zhao, Huanting (7404778522); Zhang, Junjue (56729988300); Wang, Qi (57193837635); Wu, Di (55903261600)</t>
  </si>
  <si>
    <t>56486940800; 57210948280; 7404778522; 56729988300; 57193837635; 55903261600</t>
  </si>
  <si>
    <t>Regional hard coral distribution within geomorphic and reef flat ecological zones determined by satellite imagery of the Xisha Islands, South China Sea</t>
  </si>
  <si>
    <t>Chinese Journal of Oceanology and Limnology</t>
  </si>
  <si>
    <t>10.1007/s00343-017-5336-x</t>
  </si>
  <si>
    <t>https://www.scopus.com/inward/record.uri?eid=2-s2.0-85017029171&amp;doi=10.1007%2fs00343-017-5336-x&amp;partnerID=40&amp;md5=e562bd4c86536b4f2550f1fbdcd1079a</t>
  </si>
  <si>
    <t>2-s2.0-85017029171</t>
  </si>
  <si>
    <t>Erratum: Fast coral reef calcifiers are more sensitive to ocean acidification in short-term laboratory incubations (Limnology and Oceanography, (2014), 59, 3, (1081-1091), 10.4319/lo.2014.59.3.1081)</t>
  </si>
  <si>
    <t>10.1002/lno.11088</t>
  </si>
  <si>
    <t>https://www.scopus.com/inward/record.uri?eid=2-s2.0-85065497356&amp;doi=10.1002%2flno.11088&amp;partnerID=40&amp;md5=95cd91fb4c1787f87270502bfea321bf</t>
  </si>
  <si>
    <t>2-s2.0-85065497356</t>
  </si>
  <si>
    <t>To use</t>
  </si>
  <si>
    <t>Summary</t>
  </si>
  <si>
    <t>Bassi D.; Braga J.C.; Pignatti J.; Fujita K.; Nebelsick J.H.; Renema W.; Iryu Y.</t>
  </si>
  <si>
    <t>Bassi, Davide (55147448900); Braga, Juan Carlos (57195376105); Pignatti, Johannes (6506718348); Fujita, Kazuhiko (35253544200); Nebelsick, James H. (6701374516); Renema, Willem (10145137300); Iryu, Yasufumi (35519839900)</t>
  </si>
  <si>
    <t>55147448900; 57195376105; 6506718348; 35253544200; 6701374516; 10145137300; 35519839900</t>
  </si>
  <si>
    <t>Porcelaneous larger foraminiferal responses to Oligocene–Miocene global changes</t>
  </si>
  <si>
    <t>10.1016/j.palaeo.2023.111916</t>
  </si>
  <si>
    <t>https://www.scopus.com/inward/record.uri?eid=2-s2.0-85178624694&amp;doi=10.1016%2fj.palaeo.2023.111916&amp;partnerID=40&amp;md5=cc588111228a9af3a1d6106327b9caf9</t>
  </si>
  <si>
    <t>2-s2.0-85178624694</t>
  </si>
  <si>
    <t>Cardich J.; Sifeddine A.; Salvatteci R.; Romero D.; Briceño-Zuluaga F.; Graco M.; Anculle T.; Almeida C.; Gutiérrez D.</t>
  </si>
  <si>
    <t>Cardich, Jorge (57186691700); Sifeddine, Abdelfettah (56031936200); Salvatteci, Renato (13403666300); Romero, Dennis (57189895512); Briceño-Zuluaga, Francisco (57188965373); Graco, Michelle (6507091539); Anculle, Tony (57204456504); Almeida, Carine (55954333700); Gutiérrez, Dimitri (7005194566)</t>
  </si>
  <si>
    <t>57186691700; 56031936200; 13403666300; 57189895512; 57188965373; 6507091539; 57204456504; 55954333700; 7005194566</t>
  </si>
  <si>
    <t>Multidecadal changes in marine subsurface oxygenation off central Peru during the last ca. 170 years</t>
  </si>
  <si>
    <t>10.3389/fmars.2019.00270</t>
  </si>
  <si>
    <t>https://www.scopus.com/inward/record.uri?eid=2-s2.0-85066795302&amp;doi=10.3389%2ffmars.2019.00270&amp;partnerID=40&amp;md5=55b429dac95ddc0e28dc0cdd3ef37a3f</t>
  </si>
  <si>
    <t>2-s2.0-85066795302</t>
  </si>
  <si>
    <t>Carnahan E.A.; Hoare A.M.; Hallock P.; Lidz B.H.; Reich C.D.</t>
  </si>
  <si>
    <t>Carnahan, E.A. (36862612900); Hoare, A.M. (7005121927); Hallock, P. (7003625442); Lidz, B.H. (6604005738); Reich, C.D. (7006549868)</t>
  </si>
  <si>
    <t>36862612900; 7005121927; 7003625442; 6604005738; 7006549868</t>
  </si>
  <si>
    <t>Foraminiferal assemblages in Biscayne Bay, Florida, USA: Responses to urban and agricultural influence in a subtropical estuary</t>
  </si>
  <si>
    <t>10.1016/j.marpolbul.2009.08.008</t>
  </si>
  <si>
    <t>https://www.scopus.com/inward/record.uri?eid=2-s2.0-71749104390&amp;doi=10.1016%2fj.marpolbul.2009.08.008&amp;partnerID=40&amp;md5=03a63e01d6df9d1894614999e4be1c83</t>
  </si>
  <si>
    <t>2-s2.0-71749104390</t>
  </si>
  <si>
    <t>Dameron S.N.; Leckie R.M.; Clark K.; MacLeod K.G.; Thomas D.J.; Lees J.A.</t>
  </si>
  <si>
    <t>Dameron, Serena N. (57190011779); Leckie, R. Mark (7004327984); Clark, Kendra (57194852489); MacLeod, Kenneth G. (7101625369); Thomas, Deborah J. (57208834189); Lees, Jackie A. (7201848106)</t>
  </si>
  <si>
    <t>57190011779; 7004327984; 57194852489; 7101625369; 57208834189; 7201848106</t>
  </si>
  <si>
    <t>Extinction, dissolution, and possible ocean acidification prior to the Cretaceous/Paleogene (K/Pg) boundary in the tropical Pacific</t>
  </si>
  <si>
    <t>10.1016/j.palaeo.2017.06.032</t>
  </si>
  <si>
    <t>https://www.scopus.com/inward/record.uri?eid=2-s2.0-85023624431&amp;doi=10.1016%2fj.palaeo.2017.06.032&amp;partnerID=40&amp;md5=3fce2282ddc3031300c81800c1744d57</t>
  </si>
  <si>
    <t>2-s2.0-85023624431</t>
  </si>
  <si>
    <t>Uses foram metrics in cores to estimate changes to environmental conditions, rather than the other way round.</t>
  </si>
  <si>
    <t>Davis A.N.; Davis C.V.; Thunell R.C.; Osborne E.B.; Black D.E.; Benitez-Nelson C.R.</t>
  </si>
  <si>
    <t>Davis, A.N. (57212475911); Davis, C.V. (56504364000); Thunell, R.C. (7006118028); Osborne, E.B. (57190012100); Black, D.E. (7402568852); Benitez-Nelson, C.R. (6602861890)</t>
  </si>
  <si>
    <t>57212475911; 56504364000; 7006118028; 57190012100; 7402568852; 6602861890</t>
  </si>
  <si>
    <t>Reconstructing 800 Years of Carbonate Ion Concentration in the Cariaco Basin Using the Area Density of Planktonic Foraminifera Shells</t>
  </si>
  <si>
    <t>10.1029/2019PA003698</t>
  </si>
  <si>
    <t>https://www.scopus.com/inward/record.uri?eid=2-s2.0-85076735664&amp;doi=10.1029%2f2019PA003698&amp;partnerID=40&amp;md5=7f1fe8c632189f368ec2dfaac4e98910</t>
  </si>
  <si>
    <t>2-s2.0-85076735664</t>
  </si>
  <si>
    <t>Domínguez-Samalea Y.; Rey-Villiers N.; Sánchez A.</t>
  </si>
  <si>
    <t>Domínguez-Samalea, Yaima (57665248000); Rey-Villiers, Néstor (57188700510); Sánchez, Alberto (36910492300)</t>
  </si>
  <si>
    <t>57665248000; 57188700510; 36910492300</t>
  </si>
  <si>
    <t>Deoxygenation of the Eastern Tropical North Pacific over the last 1200 years</t>
  </si>
  <si>
    <t>Quaternary International</t>
  </si>
  <si>
    <t>10.1016/j.quaint.2024.08.003</t>
  </si>
  <si>
    <t>https://www.scopus.com/inward/record.uri?eid=2-s2.0-85202160292&amp;doi=10.1016%2fj.quaint.2024.08.003&amp;partnerID=40&amp;md5=fe14563f36e480540cabe04a4027683d</t>
  </si>
  <si>
    <t>2-s2.0-85202160292</t>
  </si>
  <si>
    <t>Engel B.E.; Hallock P.; Price R.E.; Pichler T.</t>
  </si>
  <si>
    <t>Engel, Brienne E. (57200740765); Hallock, Pamela (7003625442); Price, Roy E. (10439007100); Pichler, Thomas (36544411700)</t>
  </si>
  <si>
    <t>57200740765; 7003625442; 10439007100; 36544411700</t>
  </si>
  <si>
    <t>Shell dissolution in larger benthic foraminifers exposed to ph and temperature extremes: Results from an in situ experiment</t>
  </si>
  <si>
    <t>10.2113/gsjfr.45.2.190</t>
  </si>
  <si>
    <t>https://www.scopus.com/inward/record.uri?eid=2-s2.0-84931033837&amp;doi=10.2113%2fgsjfr.45.2.190&amp;partnerID=40&amp;md5=47b822d196c6957925ee2ad25f1c16a0</t>
  </si>
  <si>
    <t>2-s2.0-84931033837</t>
  </si>
  <si>
    <t xml:space="preserve">Qualitative results only, small specimen sample.
</t>
  </si>
  <si>
    <t>Field D.B.; Baumgartner T.R.; Charles C.D.; Ferreira-Bartrina V.; Ohman M.D.</t>
  </si>
  <si>
    <t>Field, David B. (7202713107); Baumgartner, Timothy R. (7006820472); Charles, Christopher D. (57202995099); Ferreira-Bartrina, Vicente (25624622600); Ohman, Mark D. (7006125266)</t>
  </si>
  <si>
    <t>7202713107; 7006820472; 57202995099; 25624622600; 7006125266</t>
  </si>
  <si>
    <t>Planktonic foraminifera of the California current reflect 20th-century warming</t>
  </si>
  <si>
    <t>10.1126/science.1116220</t>
  </si>
  <si>
    <t>https://www.scopus.com/inward/record.uri?eid=2-s2.0-30344475219&amp;doi=10.1126%2fscience.1116220&amp;partnerID=40&amp;md5=abb88474ccb39bb78725e94d1da33b18</t>
  </si>
  <si>
    <t>2-s2.0-30344475219</t>
  </si>
  <si>
    <t>Fink H.G.; Wienberg C.; Hebbeln D.; McGregor H.V.; Schmiedl G.; Taviani M.; Freiwald A.</t>
  </si>
  <si>
    <t>Fink, Hiske G. (26655478600); Wienberg, Claudia (8308151900); Hebbeln, Dierk (7004836892); McGregor, Helen V. (7003370456); Schmiedl, Gerhard (6601955096); Taviani, Marco (7005311713); Freiwald, André (6602103888)</t>
  </si>
  <si>
    <t>26655478600; 8308151900; 7004836892; 7003370456; 6601955096; 7005311713; 6602103888</t>
  </si>
  <si>
    <t>Oxygen control on Holocene cold-water coral development in the eastern Mediterranean Sea</t>
  </si>
  <si>
    <t>10.1016/j.dsr.2011.12.013</t>
  </si>
  <si>
    <t>https://www.scopus.com/inward/record.uri?eid=2-s2.0-84856103332&amp;doi=10.1016%2fj.dsr.2011.12.013&amp;partnerID=40&amp;md5=67df97c0a588c426da7e3ae6347fc296</t>
  </si>
  <si>
    <t>2-s2.0-84856103332</t>
  </si>
  <si>
    <t>Fischer G.; Karstensen J.; Romero O.; Donner B.; Hefter J.; Mollenhauer G.; Iversen M.; Monteiro I.; Körtzinger A.</t>
  </si>
  <si>
    <t>Fischer, Gerhard (55433383700); Karstensen, Johannes (6603418610); Romero, Oscar (57203528969); Donner, Barbara (7003940487); Hefter, Jens (6603466275); Mollenhauer, Gesine (56004180700); Iversen, Morten (23134931300); Monteiro, Ivanice (57189598032); Körtzinger, Arne (6602001734)</t>
  </si>
  <si>
    <t>55433383700; 6603418610; 57203528969; 7003940487; 6603466275; 56004180700; 23134931300; 57189598032; 6602001734</t>
  </si>
  <si>
    <t>Bathypelagic particle flux signatures from a suboxic eddy in the oligotrophic tropical North Atlantic: Production, sedimentation and preservation</t>
  </si>
  <si>
    <t>10.5194/bg-13-3203-2016</t>
  </si>
  <si>
    <t>https://www.scopus.com/inward/record.uri?eid=2-s2.0-84973277820&amp;doi=10.5194%2fbg-13-3203-2016&amp;partnerID=40&amp;md5=aa5a19ad93272722e400e64ae785fc18</t>
  </si>
  <si>
    <t>2-s2.0-84973277820</t>
  </si>
  <si>
    <t>François D.; Paytan A.; De Araújo O.M.O.; Lopes R.T.; Barbosa C.F.</t>
  </si>
  <si>
    <t>François, Daniel (58025065600); Paytan, Adina (6701657680); De Araújo, Olga Maria Oliveira (57457004900); Lopes, Ricardo Tadeu (57050628600); Barbosa, Cátia Fernandes (7005800505)</t>
  </si>
  <si>
    <t>58025065600; 6701657680; 57457004900; 57050628600; 7005800505</t>
  </si>
  <si>
    <t>Acidification impacts and acclimation potential of Caribbean benthic foraminifera assemblages in naturally discharging low-pH water</t>
  </si>
  <si>
    <t>10.5194/bg-19-5269-2022</t>
  </si>
  <si>
    <t>https://www.scopus.com/inward/record.uri?eid=2-s2.0-85144478512&amp;doi=10.5194%2fbg-19-5269-2022&amp;partnerID=40&amp;md5=f019616f663b94700204edd490b6b214</t>
  </si>
  <si>
    <t>2-s2.0-85144478512</t>
  </si>
  <si>
    <t>Qualitative and quantitative results. pH most correlated with species abundance.</t>
  </si>
  <si>
    <t>Glas M.S.; Fabricius K.E.; de Beer D.; Uthicke S.</t>
  </si>
  <si>
    <t>Glas, Martin S. (55671240800); Fabricius, Katharina E. (7005896357); de Beer, Dirk (26642920400); Uthicke, Sven (6603938554)</t>
  </si>
  <si>
    <t>55671240800; 7005896357; 26642920400; 6603938554</t>
  </si>
  <si>
    <t>The O2, pH and Ca2+ Microenvironment of Benthic Foraminifera in a High CO2 World</t>
  </si>
  <si>
    <t>e50010</t>
  </si>
  <si>
    <t>10.1371/journal.pone.0050010</t>
  </si>
  <si>
    <t>https://www.scopus.com/inward/record.uri?eid=2-s2.0-84869228599&amp;doi=10.1371%2fjournal.pone.0050010&amp;partnerID=40&amp;md5=895f9a340ed117c1209938af57c14214</t>
  </si>
  <si>
    <t>2-s2.0-84869228599</t>
  </si>
  <si>
    <t>Hess A.V.; Auderset A.; Rosenthal Y.; Miller K.G.; Zhou X.; Sigman D.M.; Martínez-García A.</t>
  </si>
  <si>
    <t>Hess, Anya V. (57211144625); Auderset, Alexandra (57208643113); Rosenthal, Yair (7004679498); Miller, Kenneth G. (7404257910); Zhou, Xiaoli (56242376600); Sigman, Daniel M. (7006018263); Martínez-García, Alfredo (16316552900)</t>
  </si>
  <si>
    <t>57211144625; 57208643113; 7004679498; 7404257910; 56242376600; 7006018263; 16316552900</t>
  </si>
  <si>
    <t>A well-oxygenated eastern tropical Pacific during the warm Miocene</t>
  </si>
  <si>
    <t>10.1038/s41586-023-06104-6</t>
  </si>
  <si>
    <t>https://www.scopus.com/inward/record.uri?eid=2-s2.0-85163495870&amp;doi=10.1038%2fs41586-023-06104-6&amp;partnerID=40&amp;md5=8301e408f9f0605e7d41dd5c8e5b5c9d</t>
  </si>
  <si>
    <t>2-s2.0-85163495870</t>
  </si>
  <si>
    <t xml:space="preserve">Uses forams as proxy for environmental conditions rather than relating environmental conditions to calcification/dissolution.
</t>
  </si>
  <si>
    <t>Hoogakker B.A.A.; Lu Z.; Umling N.; Jones L.; Zhou X.; Rickaby R.E.M.; Thunell R.; Cartapanis O.; Galbraith E.</t>
  </si>
  <si>
    <t>Hoogakker, Babette A. A. (6507349000); Lu, Zunli (15756064000); Umling, Natalie (57190159406); Jones, Luke (57188750566); Zhou, Xiaoli (56242376600); Rickaby, Rosalind E. M. (7801616549); Thunell, Robert (7006118028); Cartapanis, Olivier (35739987200); Galbraith, Eric (22934530000)</t>
  </si>
  <si>
    <t>6507349000; 15756064000; 57190159406; 57188750566; 56242376600; 7801616549; 7006118028; 35739987200; 22934530000</t>
  </si>
  <si>
    <t>Glacial expansion of oxygen-depleted seawater in the eastern tropical Pacific</t>
  </si>
  <si>
    <t>10.1038/s41586-018-0589-x</t>
  </si>
  <si>
    <t>https://www.scopus.com/inward/record.uri?eid=2-s2.0-85055077777&amp;doi=10.1038%2fs41586-018-0589-x&amp;partnerID=40&amp;md5=61c05c0024455007439a3329f4aafec9</t>
  </si>
  <si>
    <t>2-s2.0-85055077777</t>
  </si>
  <si>
    <t>Hupp B.N.; Kelly D.C.; Williams J.W.</t>
  </si>
  <si>
    <t>Hupp, Brittany N. (57190195529); Kelly, D. Clay (7403136839); Williams, John W. (57218985392)</t>
  </si>
  <si>
    <t>57190195529; 7403136839; 57218985392</t>
  </si>
  <si>
    <t>Isotopic filtering reveals high sensitivity of planktic calcifiers to Paleocene–Eocene thermal maximum warming and acidification</t>
  </si>
  <si>
    <t>e2115561119</t>
  </si>
  <si>
    <t>10.1073/pnas.2115561119</t>
  </si>
  <si>
    <t>https://www.scopus.com/inward/record.uri?eid=2-s2.0-85125156597&amp;doi=10.1073%2fpnas.2115561119&amp;partnerID=40&amp;md5=7fd99a18d61963541f580290f3c5d9db</t>
  </si>
  <si>
    <t>2-s2.0-85125156597</t>
  </si>
  <si>
    <t>Kinoshita S.; Kuroyanagi A.; Kawahata H.; Fujita K.; Ishimura T.; Suzuki A.; Sasaki O.; Nishi H.</t>
  </si>
  <si>
    <t>Kinoshita, Shunichi (57191338012); Kuroyanagi, Azumi (6602094069); Kawahata, Hodaka (26643484600); Fujita, Kazuhiko (35253544200); Ishimura, Toyoho (24366405200); Suzuki, Atsushi (57771502500); Sasaki, Osamu (36523908600); Nishi, Hiroshi (7103041455)</t>
  </si>
  <si>
    <t>57191338012; 6602094069; 26643484600; 35253544200; 24366405200; 57771502500; 36523908600; 7103041455</t>
  </si>
  <si>
    <t>Temperature effects on the shell growth of a larger benthic foraminifer (Sorites orbiculus): Results from culture experiments and micro X-ray computed tomography</t>
  </si>
  <si>
    <t>10.1016/j.marmicro.2021.101960</t>
  </si>
  <si>
    <t>https://www.scopus.com/inward/record.uri?eid=2-s2.0-85099612462&amp;doi=10.1016%2fj.marmicro.2021.101960&amp;partnerID=40&amp;md5=8ed65cf6ef01310a837236047785ee6d</t>
  </si>
  <si>
    <t>2-s2.0-85099612462</t>
  </si>
  <si>
    <t>Basic study linking foram culture temperature to shell geometries</t>
  </si>
  <si>
    <t>Lopes R.P.; de Souza M.S.</t>
  </si>
  <si>
    <t>Lopes, Renato Pereira (35362267700); de Souza, Márcio Silva (8726318200)</t>
  </si>
  <si>
    <t>35362267700; 8726318200</t>
  </si>
  <si>
    <t>Wind-blown continental dust as a fuel for paleoproductivity along the southwestern Atlantic Ocean during the last glacial period; [Poeira continental soprada pelo vento como combustível para paleoprodutividade ao longo do sudoeste do Oceano Atlântico durante o último período glacial]</t>
  </si>
  <si>
    <t>Pesquisas em Geociencias</t>
  </si>
  <si>
    <t>e131140</t>
  </si>
  <si>
    <t>10.22456/1807-9806.131140</t>
  </si>
  <si>
    <t>https://www.scopus.com/inward/record.uri?eid=2-s2.0-85168603615&amp;doi=10.22456%2f1807-9806.131140&amp;partnerID=40&amp;md5=99442db97bc1a2938ffaa01fa2bad0d2</t>
  </si>
  <si>
    <t>2-s2.0-85168603615</t>
  </si>
  <si>
    <t>Moretti S.; Auderset A.; Deutsch C.; Schmitz R.; Gerber L.; Thomas E.; Luciani V.; Petrizzo M.R.; Schiebel R.; Tripati A.; Sexton P.; Norris R.; D’Onofrio R.; Zachos J.; Sigman D.M.; Haug G.H.; Martínez-García A.</t>
  </si>
  <si>
    <t>Moretti, Simone (57210340226); Auderset, Alexandra (57208643113); Deutsch, Curtis (24331435900); Schmitz, Ronja (58890501800); Gerber, Lukas (58890501900); Thomas, Ellen (7403592407); Luciani, Valeria (56096947200); Petrizzo, Maria Rose (6602398040); Schiebel, Ralf (57203352997); Tripati, Aradhna (6507502433); Sexton, Philip (8353426200); Norris, Richard (7201604883); D’Onofrio, Roberta (57221704250); Zachos, James (7003450850); Sigman, Daniel M. (7006018263); Haug, Gerald H. (7003987385); Martínez-García, Alfredo (16316552900)</t>
  </si>
  <si>
    <t>57210340226; 57208643113; 24331435900; 58890501800; 58890501900; 7403592407; 56096947200; 6602398040; 57203352997; 6507502433; 8353426200; 7201604883; 57221704250; 7003450850; 7006018263; 7003987385; 16316552900</t>
  </si>
  <si>
    <t>Oxygen rise in the tropical upper ocean during the Paleocene-Eocene Thermal Maximum</t>
  </si>
  <si>
    <t>10.1126/science.adh4893</t>
  </si>
  <si>
    <t>https://www.scopus.com/inward/record.uri?eid=2-s2.0-85185233994&amp;doi=10.1126%2fscience.adh4893&amp;partnerID=40&amp;md5=5d652e4cb6c6849262405623fe9992df</t>
  </si>
  <si>
    <t>2-s2.0-85185233994</t>
  </si>
  <si>
    <t>NA</t>
  </si>
  <si>
    <t>UNABLE TO ACCESS – AM FOLLOWING UP WITH UNIVERSITY LIBRARY</t>
  </si>
  <si>
    <t>Oron S.; Evans D.; Abramovich S.; Almogi-Labin A.; Erez J.</t>
  </si>
  <si>
    <t>Oron, Shai (55347438400); Evans, David (57153303400); Abramovich, Sigal (56273368200); Almogi-Labin, Ahuva (7004833845); Erez, Jonathan (6701755045)</t>
  </si>
  <si>
    <t>55347438400; 57153303400; 56273368200; 7004833845; 6701755045</t>
  </si>
  <si>
    <t>Differential Sensitivity of a Symbiont-Bearing Foraminifer to Seawater Carbonate Chemistry in a Decoupled DIC-pH Experiment</t>
  </si>
  <si>
    <t>e2020JG005726</t>
  </si>
  <si>
    <t>10.1029/2020JG005726</t>
  </si>
  <si>
    <t>https://www.scopus.com/inward/record.uri?eid=2-s2.0-85091457009&amp;doi=10.1029%2f2020JG005726&amp;partnerID=40&amp;md5=c5c0fdd25a8c0469fc752693493909a8</t>
  </si>
  <si>
    <t>2-s2.0-85091457009</t>
  </si>
  <si>
    <t>Qin B.; Li T.; Xiong Z.; Algeo T.J.; Jia Q.</t>
  </si>
  <si>
    <t>Qin, Bingbin (57189842507); Li, Tiegang (35321203000); Xiong, Zhifang (36437880700); Algeo, Thomas J. (6602292657); Jia, Qi (57200229945)</t>
  </si>
  <si>
    <t>57189842507; 35321203000; 36437880700; 6602292657; 57200229945</t>
  </si>
  <si>
    <t>Calcification of planktonic foraminifer Pulleniatina obliquiloculata controlled by seawater temperature rather than ocean acidification</t>
  </si>
  <si>
    <t>10.1016/j.gloplacha.2020.103256</t>
  </si>
  <si>
    <t>https://www.scopus.com/inward/record.uri?eid=2-s2.0-85086826437&amp;doi=10.1016%2fj.gloplacha.2020.103256&amp;partnerID=40&amp;md5=6a3f6b51736c1a19a90504afa1289797</t>
  </si>
  <si>
    <t>2-s2.0-85086826437</t>
  </si>
  <si>
    <t>Gives initial size-normalized weight as a function of temperature, salinity, carbonate, nitrate for a particular foram species. Temperature most correlated.</t>
  </si>
  <si>
    <t>Robbins L.L.; Knorr P.O.; Wynn J.G.; Hallock P.; Harries P.J.</t>
  </si>
  <si>
    <t>Robbins, L.L. (7103296502); Knorr, P.O. (15729272400); Wynn, J.G. (7102253430); Hallock, P. (7003625442); Harries, P.J. (7003551928)</t>
  </si>
  <si>
    <t>7103296502; 15729272400; 7102253430; 7003625442; 7003551928</t>
  </si>
  <si>
    <t>Interpreting the role of pH on stable isotopes in large benthic foraminifera</t>
  </si>
  <si>
    <t>10.1093/icesjms/fsw056</t>
  </si>
  <si>
    <t>https://www.scopus.com/inward/record.uri?eid=2-s2.0-85045611889&amp;doi=10.1093%2ficesjms%2ffsw056&amp;partnerID=40&amp;md5=1640ba5cd01a181c760dde85e9b7a92a</t>
  </si>
  <si>
    <t>2-s2.0-85045611889</t>
  </si>
  <si>
    <t>Roy T.; Lombard F.; Bopp L.; Gehlen M.</t>
  </si>
  <si>
    <t>Roy, T. (39362516700); Lombard, F. (24338359000); Bopp, L. (6603699075); Gehlen, M. (15063930600)</t>
  </si>
  <si>
    <t>39362516700; 24338359000; 6603699075; 15063930600</t>
  </si>
  <si>
    <t>Projected impacts of climate change and ocean acidification on the global biogeography of planktonic Foraminifera</t>
  </si>
  <si>
    <t>10.5194/bg-12-2873-2015</t>
  </si>
  <si>
    <t>https://www.scopus.com/inward/record.uri?eid=2-s2.0-84930221851&amp;doi=10.5194%2fbg-12-2873-2015&amp;partnerID=40&amp;md5=10946294d04b114d3810b0b87c5bbeee</t>
  </si>
  <si>
    <t>2-s2.0-84930221851</t>
  </si>
  <si>
    <t>Saraswat R.; Singh D.P.; Lea D.W.; Mackensen A.; Naik D.K.</t>
  </si>
  <si>
    <t>Saraswat, Rajeev (9249722600); Singh, D.P. (56416925400); Lea, David W. (7005415069); Mackensen, A. (21645949500); Naik, D.K. (55754436700)</t>
  </si>
  <si>
    <t>9249722600; 56416925400; 7005415069; 21645949500; 55754436700</t>
  </si>
  <si>
    <t>Indonesian throughflow controlled the westward extent of the Indo-Pacific Warm Pool during glacial-interglacial intervals</t>
  </si>
  <si>
    <t>10.1016/j.gloplacha.2019.103031</t>
  </si>
  <si>
    <t>https://www.scopus.com/inward/record.uri?eid=2-s2.0-85072240796&amp;doi=10.1016%2fj.gloplacha.2019.103031&amp;partnerID=40&amp;md5=2ab387b103a4c6acd2ae336e05b97afb</t>
  </si>
  <si>
    <t>2-s2.0-85072240796</t>
  </si>
  <si>
    <t>Nothing about dissolution/growth/calcification: instead, using isotope ratios in planktic forams to reconstruct climate.</t>
  </si>
  <si>
    <t>Stassen P.; Thomas E.; Speijer R.P.</t>
  </si>
  <si>
    <t>Stassen, Peter (13008708300); Thomas, Ellen (7403592407); Speijer, Robert P. (57155047100)</t>
  </si>
  <si>
    <t>13008708300; 7403592407; 57155047100</t>
  </si>
  <si>
    <t>Integrated stratigraphy of the Paleocene-Eocene thermal maximum in the New Jersey Coastal Plain: Toward understanding the effects of global warming in a shelf environment</t>
  </si>
  <si>
    <t>PA4210</t>
  </si>
  <si>
    <t>10.1029/2012PA002323</t>
  </si>
  <si>
    <t>https://www.scopus.com/inward/record.uri?eid=2-s2.0-84871553666&amp;doi=10.1029%2f2012PA002323&amp;partnerID=40&amp;md5=ac513f416a376960788bae033b9a4701</t>
  </si>
  <si>
    <t>2-s2.0-84871553666</t>
  </si>
  <si>
    <t>Stott L.; Timmermann A.; Thunell R.</t>
  </si>
  <si>
    <t>Stott, Lowell (7004741756); Timmermann, Axel (57203199846); Thunell, Robert (7006118028)</t>
  </si>
  <si>
    <t>7004741756; 57203199846; 7006118028</t>
  </si>
  <si>
    <t>Southern hemisphere and deep-sea warming led deglacial atmospheric CO 2 rise and tropical warming</t>
  </si>
  <si>
    <t>10.1126/science.1143791</t>
  </si>
  <si>
    <t>https://www.scopus.com/inward/record.uri?eid=2-s2.0-35349028359&amp;doi=10.1126%2fscience.1143791&amp;partnerID=40&amp;md5=8befc1150b22b9bf120792112016f68f</t>
  </si>
  <si>
    <t>2-s2.0-35349028359</t>
  </si>
  <si>
    <t>Swarzenski P.W.; Campbell P.L.; Osterman L.E.; Poore R.Z.</t>
  </si>
  <si>
    <t>Swarzenski, P.W. (6602074836); Campbell, P.L. (7402951613); Osterman, L.E. (7003305344); Poore, R.Z. (7003558279)</t>
  </si>
  <si>
    <t>6602074836; 7402951613; 7003305344; 7003558279</t>
  </si>
  <si>
    <t>A 1000-year sediment record of recurring hypoxia off the Mississippi River: The potential role of terrestrially-derived organic matter inputs</t>
  </si>
  <si>
    <t>10.1016/j.marchem.2008.01.003</t>
  </si>
  <si>
    <t>https://www.scopus.com/inward/record.uri?eid=2-s2.0-40049112915&amp;doi=10.1016%2fj.marchem.2008.01.003&amp;partnerID=40&amp;md5=9d013cf2780c275276c0a1d98564ceb1</t>
  </si>
  <si>
    <t>2-s2.0-40049112915</t>
  </si>
  <si>
    <t>Uthicke S.; Momigliano P.; Fabricius K.E.</t>
  </si>
  <si>
    <t>Uthicke, S. (6603938554); Momigliano, P. (35243092000); Fabricius, K.E. (7005896357)</t>
  </si>
  <si>
    <t>6603938554; 35243092000; 7005896357</t>
  </si>
  <si>
    <t>High risk of extinction of benthic foraminifera in this century due to ocean acidification</t>
  </si>
  <si>
    <t>10.1038/srep01769</t>
  </si>
  <si>
    <t>https://www.scopus.com/inward/record.uri?eid=2-s2.0-84878636005&amp;doi=10.1038%2fsrep01769&amp;partnerID=40&amp;md5=3667e0355bcb8b3269b01178ead6973e</t>
  </si>
  <si>
    <t>2-s2.0-84878636005</t>
  </si>
  <si>
    <t>Relates pH to density and inorganic carbon of benthic foraminifera using volcanic seep sites as proxies for future OA. Data in supplementary.</t>
  </si>
  <si>
    <t>Weinmann A.E.; Langer M.R.</t>
  </si>
  <si>
    <t>Weinmann, Anna E. (26029214700); Langer, Martin R. (16171251600)</t>
  </si>
  <si>
    <t>26029214700; 16171251600</t>
  </si>
  <si>
    <t>Diverse thermotolerant assemblages of benthic foraminiferal biotas from tropical tide and rock pools of eastern Africa</t>
  </si>
  <si>
    <t>Revue de Micropaleontologie</t>
  </si>
  <si>
    <t>10.1016/j.revmic.2017.09.002</t>
  </si>
  <si>
    <t>https://www.scopus.com/inward/record.uri?eid=2-s2.0-85030864157&amp;doi=10.1016%2fj.revmic.2017.09.002&amp;partnerID=40&amp;md5=3f7686bc08bae37a0f859729e9b59921</t>
  </si>
  <si>
    <t>2-s2.0-85030864157</t>
  </si>
  <si>
    <t>Weinmann A.E.; Rödder D.; Lötters S.; Langer M.R.</t>
  </si>
  <si>
    <t>Weinmann, Anna E. (26029214700); Rödder, Dennis (24468909800); Lötters, Stefan (57205410991); Langer, Martin R. (16171251600)</t>
  </si>
  <si>
    <t>26029214700; 24468909800; 57205410991; 16171251600</t>
  </si>
  <si>
    <t>Heading for New Shores: Projecting Marine Distribution Ranges of Selected Larger Foraminifera</t>
  </si>
  <si>
    <t>e62182</t>
  </si>
  <si>
    <t>10.1371/journal.pone.0062182</t>
  </si>
  <si>
    <t>https://www.scopus.com/inward/record.uri?eid=2-s2.0-84876442222&amp;doi=10.1371%2fjournal.pone.0062182&amp;partnerID=40&amp;md5=a065400d60240a7f9c7716c89bf5d946</t>
  </si>
  <si>
    <t>2-s2.0-84876442222</t>
  </si>
  <si>
    <t>Yasuhara M.; Wei C.-L.; Kucera M.; Costello M.J.; Tittensor D.P.; Kiessling W.; Bonebrake T.C.; Tabor C.R.; Feng R.; Baselga A.; Kretschmer K.; Kusumoto B.; Kubota Y.</t>
  </si>
  <si>
    <t>Yasuhara, Moriaki (7102069020); Wei, Chih-Lin (35212165500); Kucera, Michal (57203082758); Costello, Mark J. (26643269600); Tittensor, Derek P. (18038937500); Kiessling, Wolfgang (7005422059); Bonebrake, Timothy C. (12798028100); Tabor, Clay R. (56001394200); Feng, Ran (56044817200); Baselga, Andrés (59365479200); Kretschmer, Kerstin (56656233000); Kusumoto, Buntarou (23018923300); Kubota, Yasuhiro (35722318100)</t>
  </si>
  <si>
    <t>7102069020; 35212165500; 57203082758; 26643269600; 18038937500; 7005422059; 12798028100; 56001394200; 56044817200; 59365479200; 56656233000; 23018923300; 35722318100</t>
  </si>
  <si>
    <t>Past and future decline of tropical pelagic biodiversity</t>
  </si>
  <si>
    <t>10.1073/pnas.1916923117</t>
  </si>
  <si>
    <t>https://www.scopus.com/inward/record.uri?eid=2-s2.0-85086166915&amp;doi=10.1073%2fpnas.1916923117&amp;partnerID=40&amp;md5=6b60b5f5bc4ddd30594ce019c7d93b1a</t>
  </si>
  <si>
    <t>2-s2.0-85086166915</t>
  </si>
  <si>
    <t>Data availability</t>
  </si>
  <si>
    <t>Processed</t>
  </si>
  <si>
    <t>Via effect on photosynthesis, but can compare within light treatments</t>
  </si>
  <si>
    <t>Species types</t>
  </si>
  <si>
    <t>Location</t>
  </si>
  <si>
    <t>Life stages</t>
  </si>
  <si>
    <t>Levels pCO2</t>
  </si>
  <si>
    <t>pH</t>
  </si>
  <si>
    <t>Irradiance (umol photons m-2 s-1)</t>
  </si>
  <si>
    <t>Temperature</t>
  </si>
  <si>
    <t>Salinity</t>
  </si>
  <si>
    <t>Calcification units</t>
  </si>
  <si>
    <t>Calcification</t>
  </si>
  <si>
    <t>Notes</t>
  </si>
  <si>
    <t>Porollithon cf onkodes</t>
  </si>
  <si>
    <t>Lithophyllum cf insipidum</t>
  </si>
  <si>
    <t>Lithothamnion proliferum</t>
  </si>
  <si>
    <t>Sporolithon cf durum</t>
  </si>
  <si>
    <t>ex-situ</t>
  </si>
  <si>
    <t>Porolithon onkodes</t>
  </si>
  <si>
    <t>Calcification from F4, chemistry from table S3</t>
  </si>
  <si>
    <t>Halimeda opuntia</t>
  </si>
  <si>
    <t>Halimeda simulans</t>
  </si>
  <si>
    <t>Halimeda incrassata</t>
  </si>
  <si>
    <t>pCO2 sd</t>
  </si>
  <si>
    <t>pH sd</t>
  </si>
  <si>
    <t>Temperature sd</t>
  </si>
  <si>
    <t>check</t>
  </si>
  <si>
    <t>Masive porites</t>
  </si>
  <si>
    <t>Montipora</t>
  </si>
  <si>
    <t>delta</t>
  </si>
  <si>
    <t>time (days)</t>
  </si>
  <si>
    <t>caco3 (% change per day)</t>
  </si>
  <si>
    <t>% change</t>
  </si>
  <si>
    <t>pco2 treatment</t>
  </si>
  <si>
    <t xml:space="preserve">  </t>
  </si>
  <si>
    <t>WORKING</t>
  </si>
  <si>
    <t>Porites</t>
  </si>
  <si>
    <t>Temp</t>
  </si>
  <si>
    <t>MMIT</t>
  </si>
  <si>
    <t>SMDT</t>
  </si>
  <si>
    <t>pC02</t>
  </si>
  <si>
    <t>AT</t>
  </si>
  <si>
    <t>MLI</t>
  </si>
  <si>
    <t>Meli</t>
  </si>
  <si>
    <t>ILI</t>
  </si>
  <si>
    <t>MeLlM</t>
  </si>
  <si>
    <t>SMILI</t>
  </si>
  <si>
    <t>SILI</t>
  </si>
  <si>
    <t>Flume (Target pC02)</t>
  </si>
  <si>
    <t>Date</t>
  </si>
  <si>
    <t>oc</t>
  </si>
  <si>
    <t>oc d-</t>
  </si>
  <si>
    <t>patm</t>
  </si>
  <si>
    <t>pmol kg</t>
  </si>
  <si>
    <t>-l</t>
  </si>
  <si>
    <t>pmol m- s-</t>
  </si>
  <si>
    <t>pmol m 2 s i</t>
  </si>
  <si>
    <t>mol m-2 d-</t>
  </si>
  <si>
    <t>pmol m 2 s i d</t>
  </si>
  <si>
    <t>mol m 2 d 2</t>
  </si>
  <si>
    <t>3 — 400 patm</t>
  </si>
  <si>
    <t>Dec '15</t>
  </si>
  <si>
    <t>Jan '16</t>
  </si>
  <si>
    <t>Feb '16</t>
  </si>
  <si>
    <t>Mar '16</t>
  </si>
  <si>
    <t>Apr '16</t>
  </si>
  <si>
    <t>May '16</t>
  </si>
  <si>
    <t>June '16</t>
  </si>
  <si>
    <t>Aug '16</t>
  </si>
  <si>
    <t>Oct '1 6</t>
  </si>
  <si>
    <t>Nov '16</t>
  </si>
  <si>
    <t>2 — 700 patm</t>
  </si>
  <si>
    <t>Dec '1 5</t>
  </si>
  <si>
    <t>4 — 1000 patm</t>
  </si>
  <si>
    <t>0.0282S</t>
  </si>
  <si>
    <t>0.0053S</t>
  </si>
  <si>
    <t>Mar'16</t>
  </si>
  <si>
    <t>0.0403S</t>
  </si>
  <si>
    <t>June '17</t>
  </si>
  <si>
    <t>1 — 1300 patm</t>
  </si>
  <si>
    <t>-o. 101</t>
  </si>
  <si>
    <t>Sep 16</t>
  </si>
  <si>
    <t>mean T</t>
  </si>
  <si>
    <t>sd T</t>
  </si>
  <si>
    <t>mean TA</t>
  </si>
  <si>
    <t>mean pfd</t>
  </si>
  <si>
    <t>mean pc02</t>
  </si>
  <si>
    <t>sd pCO2</t>
  </si>
  <si>
    <t>st TA</t>
  </si>
  <si>
    <t>Irradiance sd</t>
  </si>
  <si>
    <t>sd pdf</t>
  </si>
  <si>
    <t>mean pH</t>
  </si>
  <si>
    <t>sd pH</t>
  </si>
  <si>
    <t>DIC sd</t>
  </si>
  <si>
    <t>DIC (umol/L)</t>
  </si>
  <si>
    <t>Corallina spp</t>
  </si>
  <si>
    <t>omegaCa</t>
  </si>
  <si>
    <t>omegaCa sd</t>
  </si>
  <si>
    <t>total G</t>
  </si>
  <si>
    <t>total G sd</t>
  </si>
  <si>
    <t>Time (days)</t>
  </si>
  <si>
    <t>total G rate per day</t>
  </si>
  <si>
    <t>total G daily rate sd</t>
  </si>
  <si>
    <t>From T1 and F1. Full data (messy) in supplementary containing 4-daily measurements if wanted more datapoints.</t>
  </si>
  <si>
    <t>Not enough information, bad writing</t>
  </si>
  <si>
    <t>CO32– (µmol kg SW-1)</t>
  </si>
  <si>
    <t>HCO3- (µmol kg SW-1)</t>
  </si>
  <si>
    <t>CO32– (µmol kg SW-1) sd</t>
  </si>
  <si>
    <t>HCO3- (µmol kg SW-1) sd</t>
  </si>
  <si>
    <t>Initial mean biomass</t>
  </si>
  <si>
    <t>delta mean biomass</t>
  </si>
  <si>
    <t>mg g-1day-1</t>
  </si>
  <si>
    <t>No – measuring conceptacle abundance, which is akin to settlement</t>
  </si>
  <si>
    <t>Halimeda discoidea</t>
  </si>
  <si>
    <t>omegaAr</t>
  </si>
  <si>
    <t>omegaAr sd</t>
  </si>
  <si>
    <t>Halimeda taenicola</t>
  </si>
  <si>
    <t>DO (mg l-1)</t>
  </si>
  <si>
    <t>DO sd (mg l-1)</t>
  </si>
  <si>
    <t>14 days</t>
  </si>
  <si>
    <t>Spatial (cover, density)</t>
  </si>
  <si>
    <t>Acropora millepora</t>
  </si>
  <si>
    <t>TA (umol kg-1)</t>
  </si>
  <si>
    <t>TA sd (umol kg-1)</t>
  </si>
  <si>
    <t>Metabolic rates/algal consumption</t>
  </si>
  <si>
    <t>Decreased sheel strength with decreasing pH</t>
  </si>
  <si>
    <t>Metabolic rates/activities</t>
  </si>
  <si>
    <t>Symbiont colour and dissolution under high T low pH</t>
  </si>
  <si>
    <t>Spatial (species richness, density etc.)</t>
  </si>
  <si>
    <t>Geometry in response to T: but no other seawater chemistry</t>
  </si>
  <si>
    <t>Normalised shell weight on palaeo timescales. Insufficient seawater chemistry and only absolute values of mass (not rates) available.</t>
  </si>
  <si>
    <t>Only number density and diversity</t>
  </si>
  <si>
    <t>Porites lutea</t>
  </si>
  <si>
    <t>Porites murrayensis</t>
  </si>
  <si>
    <t>Second murrayensis cultured at different pco2s</t>
  </si>
  <si>
    <t>Spatial distributions</t>
  </si>
  <si>
    <t>Maximum size only (diameter)</t>
  </si>
  <si>
    <t>Carbonate chemistry only</t>
  </si>
  <si>
    <t>PRESENT</t>
  </si>
  <si>
    <t>OW</t>
  </si>
  <si>
    <t>OA</t>
  </si>
  <si>
    <t>FUTURE</t>
  </si>
  <si>
    <t>Treatment</t>
  </si>
  <si>
    <t>7.88±0.02</t>
  </si>
  <si>
    <t>29.19±0.71</t>
  </si>
  <si>
    <t>7.90±0.05</t>
  </si>
  <si>
    <t>26.15±0.85</t>
  </si>
  <si>
    <t>32.84±0.97</t>
  </si>
  <si>
    <t>29.74±1.03</t>
  </si>
  <si>
    <t>7.53±0.10</t>
  </si>
  <si>
    <t>29.24±1.09</t>
  </si>
  <si>
    <t>7.59±0.07</t>
  </si>
  <si>
    <t>26.38±0.86</t>
  </si>
  <si>
    <t>33.55±0.83</t>
  </si>
  <si>
    <t>30.31±1.07</t>
  </si>
  <si>
    <t>Acropora pharaonis</t>
  </si>
  <si>
    <t>Modelled spatial occurrence probability</t>
  </si>
  <si>
    <t>Monstastraea cavernosa</t>
  </si>
  <si>
    <t>Duncanopsammia axifuga</t>
  </si>
  <si>
    <t>Halimeda heteromorpha</t>
  </si>
  <si>
    <t>Season</t>
  </si>
  <si>
    <t>Winter</t>
  </si>
  <si>
    <t>Summer</t>
  </si>
  <si>
    <t>https://link.springer.com/article/10.1007/s00338-019-01775-y/tables/1</t>
  </si>
  <si>
    <t>No, spatial SDMs</t>
  </si>
  <si>
    <t>Full text in Chinese only</t>
  </si>
  <si>
    <t>https://royalsocietypublishing.org/doi/10.1098/rspb.2015.0990</t>
  </si>
  <si>
    <t>Measuring physical parameters not response</t>
  </si>
  <si>
    <t>Interval</t>
  </si>
  <si>
    <t>White corals</t>
  </si>
  <si>
    <t>Orange corals</t>
  </si>
  <si>
    <t>T1</t>
  </si>
  <si>
    <t>−4.7</t>
  </si>
  <si>
    <t>T2</t>
  </si>
  <si>
    <t>−7.5</t>
  </si>
  <si>
    <t>−7.8</t>
  </si>
  <si>
    <t>−4.0</t>
  </si>
  <si>
    <t>−16.0</t>
  </si>
  <si>
    <t>−24.7</t>
  </si>
  <si>
    <t>−55.2</t>
  </si>
  <si>
    <t>T3</t>
  </si>
  <si>
    <t>−28.4</t>
  </si>
  <si>
    <t>T (°C)</t>
  </si>
  <si>
    <t>Control</t>
  </si>
  <si>
    <t>Man</t>
  </si>
  <si>
    <t>TA</t>
  </si>
  <si>
    <t>DIC</t>
  </si>
  <si>
    <t>pCO2</t>
  </si>
  <si>
    <t>HCO3-</t>
  </si>
  <si>
    <t>CO32-</t>
  </si>
  <si>
    <t>Arag</t>
  </si>
  <si>
    <t>T</t>
  </si>
  <si>
    <t>RATE(mgcm-2day-2)</t>
  </si>
  <si>
    <t>RATEsd(mgcm-2day-2)</t>
  </si>
  <si>
    <t>Temperature(ºC)</t>
  </si>
  <si>
    <t>T(°C)</t>
  </si>
  <si>
    <t>TA(µmolkgSW−1)</t>
  </si>
  <si>
    <t>SumppCO2(µatm)</t>
  </si>
  <si>
    <t>IntankpCO2(µatm)</t>
  </si>
  <si>
    <t>HCO3−(µmolkgSW−1)</t>
  </si>
  <si>
    <t>CO32−(µmolkgSW−1)</t>
  </si>
  <si>
    <t>Ωaragonite</t>
  </si>
  <si>
    <t>PDtemperatureandPDpCO2</t>
  </si>
  <si>
    <t>PDtemperatureandRCP8.5pCO2</t>
  </si>
  <si>
    <t>RCP8.5temperatureandPDpCO2</t>
  </si>
  <si>
    <t>RCP8.5temperatureandRCP8.5pCO2</t>
  </si>
  <si>
    <t>pCO2(μatm)</t>
  </si>
  <si>
    <t>Control (n=7)</t>
  </si>
  <si>
    <t>Man (n=7)</t>
  </si>
  <si>
    <t>White</t>
  </si>
  <si>
    <t>Orange</t>
  </si>
  <si>
    <t>131.7˙4.5</t>
  </si>
  <si>
    <t>Lophelia pertusa (white)</t>
  </si>
  <si>
    <t>Lophelia pertusa (orange)</t>
  </si>
  <si>
    <t>Species</t>
  </si>
  <si>
    <t>N</t>
  </si>
  <si>
    <t>Color</t>
  </si>
  <si>
    <t>treatment</t>
  </si>
  <si>
    <t>Ambient</t>
  </si>
  <si>
    <t>S. pistillata</t>
  </si>
  <si>
    <t>P. damicornis</t>
  </si>
  <si>
    <t>L. pertusa</t>
  </si>
  <si>
    <t>Calcification sd</t>
  </si>
  <si>
    <t>High</t>
  </si>
  <si>
    <t>S pistillata</t>
  </si>
  <si>
    <t>S. hystrix</t>
  </si>
  <si>
    <t>L pertusa</t>
  </si>
  <si>
    <t>Moderate</t>
  </si>
  <si>
    <t>Calcification (% dry weight/day)</t>
  </si>
  <si>
    <t>SE</t>
  </si>
  <si>
    <t>[C032-]</t>
  </si>
  <si>
    <t>[HC03-l</t>
  </si>
  <si>
    <t>QA</t>
  </si>
  <si>
    <t>Sal</t>
  </si>
  <si>
    <t>pHNBS</t>
  </si>
  <si>
    <t>pco2</t>
  </si>
  <si>
    <t>Hight</t>
  </si>
  <si>
    <t>[HC03-]</t>
  </si>
  <si>
    <t>pco02</t>
  </si>
  <si>
    <t>TROPICAL</t>
  </si>
  <si>
    <t>DO</t>
  </si>
  <si>
    <t>Fragment</t>
  </si>
  <si>
    <t>Tank</t>
  </si>
  <si>
    <t>pH Treat</t>
  </si>
  <si>
    <t>Competition Treat</t>
  </si>
  <si>
    <t>Net Calcification (g CaCO3/g/day)</t>
  </si>
  <si>
    <t>C</t>
  </si>
  <si>
    <t>Amb</t>
  </si>
  <si>
    <t>salinity (PSU)</t>
  </si>
  <si>
    <t>pc02</t>
  </si>
  <si>
    <t>arag</t>
  </si>
  <si>
    <t>400 ppm</t>
  </si>
  <si>
    <t>700 ppm</t>
  </si>
  <si>
    <t>1000 ppm</t>
  </si>
  <si>
    <t>Measured</t>
  </si>
  <si>
    <t>Temperature (C)</t>
  </si>
  <si>
    <t>Estimated</t>
  </si>
  <si>
    <t>Alkalinity</t>
  </si>
  <si>
    <t>Calcification rate</t>
  </si>
  <si>
    <t>Calcification rate sd</t>
  </si>
  <si>
    <t>Target pCO2</t>
  </si>
  <si>
    <t>glucose</t>
  </si>
  <si>
    <t>Glucose</t>
  </si>
  <si>
    <t>How do you want timeseries handled?</t>
  </si>
  <si>
    <t>Exp</t>
  </si>
  <si>
    <t>Treat</t>
  </si>
  <si>
    <t>ID</t>
  </si>
  <si>
    <t>Date/time start</t>
  </si>
  <si>
    <t>(Incubation)</t>
  </si>
  <si>
    <t>Date/time end</t>
  </si>
  <si>
    <t>(Coral)</t>
  </si>
  <si>
    <t>(Coral.air)</t>
  </si>
  <si>
    <t>(Coral.buoyancy)</t>
  </si>
  <si>
    <t>(Coral.Skeleton)</t>
  </si>
  <si>
    <t>(Initial.SW.weight)</t>
  </si>
  <si>
    <t>(Fil.SW.weight)</t>
  </si>
  <si>
    <t>(Beaker.weight.at.T0)</t>
  </si>
  <si>
    <t>(Beaker.weight.at.Tf)</t>
  </si>
  <si>
    <t>(T0)</t>
  </si>
  <si>
    <t>(Tf)</t>
  </si>
  <si>
    <t>pHT</t>
  </si>
  <si>
    <t>(total scale, T0, Potentiometric)</t>
  </si>
  <si>
    <t>(total scale, Tf, Potentiometric)</t>
  </si>
  <si>
    <t>(T0, Potentiometric titration)</t>
  </si>
  <si>
    <t>(Tf, Potentiometric titration)</t>
  </si>
  <si>
    <t>(Normalized)</t>
  </si>
  <si>
    <t>(Total.activity.FE.Aliquots)</t>
  </si>
  <si>
    <t>(Total.activity.aliquots.)</t>
  </si>
  <si>
    <t>(coral.bulk)</t>
  </si>
  <si>
    <t>(coral)</t>
  </si>
  <si>
    <t>(water_T0)</t>
  </si>
  <si>
    <t>(water_Tf)</t>
  </si>
  <si>
    <t>(based on the alkalinity anoma...)</t>
  </si>
  <si>
    <t>(based on the calcium anomaly ...)</t>
  </si>
  <si>
    <t>(based on 45Ca incorporation t...)</t>
  </si>
  <si>
    <t>(based on 13C incorporation te...)</t>
  </si>
  <si>
    <t>CSC flag</t>
  </si>
  <si>
    <t>(Calculated using seacarb afte...)</t>
  </si>
  <si>
    <t>(T0, Calculated using seacarb ...)</t>
  </si>
  <si>
    <t>Omega Arg</t>
  </si>
  <si>
    <t>Omega Cal</t>
  </si>
  <si>
    <t>(Tf, Calculated using seacarb ...)</t>
  </si>
  <si>
    <t>IC-LIGHT-45Ca</t>
  </si>
  <si>
    <t>Ambient pH / Light</t>
  </si>
  <si>
    <t>2017-08-23T08:15</t>
  </si>
  <si>
    <t>2017-08-23T16:15</t>
  </si>
  <si>
    <t>IC-DARK-45Ca</t>
  </si>
  <si>
    <t>Ambient pH / Dark</t>
  </si>
  <si>
    <t>2017-08-31T21:45</t>
  </si>
  <si>
    <t>2017-09-01T06:55</t>
  </si>
  <si>
    <t>IC-low pH -LIGHT-Ca45</t>
  </si>
  <si>
    <t>Low pH / Light</t>
  </si>
  <si>
    <t>2018-07-31T08:30</t>
  </si>
  <si>
    <t>2018-07-31T13:30</t>
  </si>
  <si>
    <t>IC-low pH -DARK-Ca45</t>
  </si>
  <si>
    <t>Low pH / Dark</t>
  </si>
  <si>
    <t>2018-08-02T20:00</t>
  </si>
  <si>
    <t>2018-08-03T07:00</t>
  </si>
  <si>
    <t>IC-LIGHT-13C</t>
  </si>
  <si>
    <t>IC-DARK-13C</t>
  </si>
  <si>
    <t>2017-08-30T21:50</t>
  </si>
  <si>
    <t>2017-08-31T07:00</t>
  </si>
  <si>
    <t>Stylophora pistillata</t>
  </si>
  <si>
    <t>Ex-situ</t>
  </si>
  <si>
    <t>ET</t>
  </si>
  <si>
    <t>ETOA</t>
  </si>
  <si>
    <t>Temperature (oc)</t>
  </si>
  <si>
    <t>TA (pmol kg -l )</t>
  </si>
  <si>
    <t>DIC (pmol kg-l)</t>
  </si>
  <si>
    <t>pC02 (patm)</t>
  </si>
  <si>
    <t>n Arag</t>
  </si>
  <si>
    <t>C sd</t>
  </si>
  <si>
    <t>Pocillopora damicornis</t>
  </si>
  <si>
    <t>CCA Replicate</t>
  </si>
  <si>
    <t>Origin Site</t>
  </si>
  <si>
    <t>Transplant Site</t>
  </si>
  <si>
    <t>Calcification Rate (mg CaCO3 per mg per day)</t>
  </si>
  <si>
    <t>C1</t>
  </si>
  <si>
    <t>Cayo</t>
  </si>
  <si>
    <t>Hosp</t>
  </si>
  <si>
    <t>C2</t>
  </si>
  <si>
    <t>C3</t>
  </si>
  <si>
    <t>C5</t>
  </si>
  <si>
    <t>C6</t>
  </si>
  <si>
    <t>C7</t>
  </si>
  <si>
    <t>C8</t>
  </si>
  <si>
    <t>C9</t>
  </si>
  <si>
    <t>C11</t>
  </si>
  <si>
    <t>C12</t>
  </si>
  <si>
    <t>C13</t>
  </si>
  <si>
    <t>C14</t>
  </si>
  <si>
    <t>C16</t>
  </si>
  <si>
    <t>C17</t>
  </si>
  <si>
    <t>C18</t>
  </si>
  <si>
    <t>C19</t>
  </si>
  <si>
    <t>C20</t>
  </si>
  <si>
    <t>H1</t>
  </si>
  <si>
    <t>H2</t>
  </si>
  <si>
    <t>H3</t>
  </si>
  <si>
    <t>H4</t>
  </si>
  <si>
    <t>H5</t>
  </si>
  <si>
    <t>H7</t>
  </si>
  <si>
    <t>H8</t>
  </si>
  <si>
    <t>H10</t>
  </si>
  <si>
    <t>H11</t>
  </si>
  <si>
    <t>H12</t>
  </si>
  <si>
    <t>H13</t>
  </si>
  <si>
    <t>H15</t>
  </si>
  <si>
    <t>H16</t>
  </si>
  <si>
    <t>H17</t>
  </si>
  <si>
    <t>H18</t>
  </si>
  <si>
    <t>H19</t>
  </si>
  <si>
    <t>H20</t>
  </si>
  <si>
    <t>mg mg-1day-1</t>
  </si>
  <si>
    <t>Site</t>
  </si>
  <si>
    <t>Dissolved Oxygen (mg per L)</t>
  </si>
  <si>
    <t>Temp ( C)</t>
  </si>
  <si>
    <t>(Sal PSU)</t>
  </si>
  <si>
    <t>pH (NBS Scale)</t>
  </si>
  <si>
    <t>Data only available on request, unlikely to have necessary carbonate chemistry (no plots)</t>
  </si>
  <si>
    <t>AT (pmol kg-I )</t>
  </si>
  <si>
    <t>Output parameters</t>
  </si>
  <si>
    <t>HC03- (pmol kg-I )</t>
  </si>
  <si>
    <t>C032 (pmol kg-I )</t>
  </si>
  <si>
    <t>Preindustrial (PI)</t>
  </si>
  <si>
    <t>23.0 ± 0.1</t>
  </si>
  <si>
    <t>325.4 ± 3.3</t>
  </si>
  <si>
    <t>2209 ± 1</t>
  </si>
  <si>
    <t>Present day (PD)</t>
  </si>
  <si>
    <t>24.0 ± 0.0</t>
  </si>
  <si>
    <t>403.6 ± 0.8</t>
  </si>
  <si>
    <t>2206 ± 2</t>
  </si>
  <si>
    <t>RCP 4.5</t>
  </si>
  <si>
    <t>26.0 ± 0.1</t>
  </si>
  <si>
    <t>627.5 ± 1.1</t>
  </si>
  <si>
    <t>2207 ± 1</t>
  </si>
  <si>
    <t>RCP 8.5</t>
  </si>
  <si>
    <t>28.0 ± 0.1</t>
  </si>
  <si>
    <t>2208 ± 1</t>
  </si>
  <si>
    <t>997.7 ± 1.4</t>
  </si>
  <si>
    <t xml:space="preserve">NEC </t>
  </si>
  <si>
    <t>PAR</t>
  </si>
  <si>
    <t>omega</t>
  </si>
  <si>
    <t>DIC (umol kg-1)</t>
  </si>
  <si>
    <t>temperature (deg C)</t>
  </si>
  <si>
    <t>salinity</t>
  </si>
  <si>
    <t>density (kg m-3)</t>
  </si>
  <si>
    <t>DATE</t>
  </si>
  <si>
    <t>In-situ</t>
  </si>
  <si>
    <t>Salinity PSU. pH NBS scale. Field values calculated from timeseries</t>
  </si>
  <si>
    <t>Setting of</t>
  </si>
  <si>
    <t>Sample code</t>
  </si>
  <si>
    <t>Shell</t>
  </si>
  <si>
    <t>Number of</t>
  </si>
  <si>
    <t>temperature</t>
  </si>
  <si>
    <t>weight</t>
  </si>
  <si>
    <t>volume</t>
  </si>
  <si>
    <t>chambers</t>
  </si>
  <si>
    <t xml:space="preserve"> (μg)</t>
  </si>
  <si>
    <t>pre-cultured</t>
  </si>
  <si>
    <t>C02_pre_05</t>
  </si>
  <si>
    <t>C02_pre_06</t>
  </si>
  <si>
    <t>C02_pre_07</t>
  </si>
  <si>
    <t>C02_pre_08</t>
  </si>
  <si>
    <t>C02_pre_09</t>
  </si>
  <si>
    <t>C02_pre_10</t>
  </si>
  <si>
    <t>19 °C</t>
  </si>
  <si>
    <t>C02_19_05</t>
  </si>
  <si>
    <t>C02_19_06</t>
  </si>
  <si>
    <t>C02_19_07</t>
  </si>
  <si>
    <t>C02_19_08</t>
  </si>
  <si>
    <t>C02_19_09</t>
  </si>
  <si>
    <t>C02_19_10</t>
  </si>
  <si>
    <t>21 °C</t>
  </si>
  <si>
    <t>C02_21_05</t>
  </si>
  <si>
    <t>C02_21_06</t>
  </si>
  <si>
    <t>C02_21_07</t>
  </si>
  <si>
    <t>C02_21_08</t>
  </si>
  <si>
    <t>C02_21_09</t>
  </si>
  <si>
    <t>C02_21_10</t>
  </si>
  <si>
    <t>23 °C</t>
  </si>
  <si>
    <t>C02_23_05</t>
  </si>
  <si>
    <t>C02_23_06</t>
  </si>
  <si>
    <t>C02_23_07</t>
  </si>
  <si>
    <t>C02_23_08</t>
  </si>
  <si>
    <t>C02_23_09</t>
  </si>
  <si>
    <t>C02_23_10</t>
  </si>
  <si>
    <t>25 °C</t>
  </si>
  <si>
    <t>C02_25_05</t>
  </si>
  <si>
    <t>C02_25_06</t>
  </si>
  <si>
    <t>C02_25_07</t>
  </si>
  <si>
    <t>C02_25_08</t>
  </si>
  <si>
    <t>C02_25_09</t>
  </si>
  <si>
    <t>C02_25_10</t>
  </si>
  <si>
    <t>27 °C</t>
  </si>
  <si>
    <t>C02_27_05</t>
  </si>
  <si>
    <t>C02_27_06</t>
  </si>
  <si>
    <t>C02_27_07</t>
  </si>
  <si>
    <t>C02_27_08</t>
  </si>
  <si>
    <t>C02_27_09</t>
  </si>
  <si>
    <t>C02_27_10</t>
  </si>
  <si>
    <t>29 °C</t>
  </si>
  <si>
    <t>C02_29_05</t>
  </si>
  <si>
    <t>C02_29_06</t>
  </si>
  <si>
    <t>C02_29_07</t>
  </si>
  <si>
    <t>C02_29_08</t>
  </si>
  <si>
    <t>C02_29_09</t>
  </si>
  <si>
    <t>C02_29_10</t>
  </si>
  <si>
    <t>Number of days</t>
  </si>
  <si>
    <t>Foram mass/volume difference between culture conditions. But don't provide initial and final: only final</t>
  </si>
  <si>
    <t>Only correlated variables (e.g. respiration)</t>
  </si>
  <si>
    <t>F1</t>
  </si>
  <si>
    <t>Live</t>
  </si>
  <si>
    <t>white</t>
  </si>
  <si>
    <t>red</t>
  </si>
  <si>
    <t>green</t>
  </si>
  <si>
    <t>Blue II</t>
  </si>
  <si>
    <t xml:space="preserve">F1 </t>
  </si>
  <si>
    <t>blue I</t>
  </si>
  <si>
    <t>F2</t>
  </si>
  <si>
    <t>F3</t>
  </si>
  <si>
    <t>F4</t>
  </si>
  <si>
    <t>FOCE #</t>
  </si>
  <si>
    <t>Status</t>
  </si>
  <si>
    <t>number</t>
  </si>
  <si>
    <t>Coral ID</t>
  </si>
  <si>
    <t>Start_buoyant weight</t>
  </si>
  <si>
    <t>Final Buoyant weight</t>
  </si>
  <si>
    <t>Change</t>
  </si>
  <si>
    <t>pCO2_ave</t>
  </si>
  <si>
    <t>pCO2_SD</t>
  </si>
  <si>
    <t>Omega_AR</t>
  </si>
  <si>
    <t>Omega_Ar_SD</t>
  </si>
  <si>
    <t>ALK</t>
  </si>
  <si>
    <t>C rate</t>
  </si>
  <si>
    <t>Material properties (hardness, elasticity)</t>
  </si>
  <si>
    <t>Aerobic qualities of a jumping snail</t>
  </si>
  <si>
    <t>Experiment</t>
  </si>
  <si>
    <t>PHT</t>
  </si>
  <si>
    <t>DO (mid-I )</t>
  </si>
  <si>
    <t>ACIDIFICATION</t>
  </si>
  <si>
    <t>Ambient 1</t>
  </si>
  <si>
    <t>Low 1</t>
  </si>
  <si>
    <t>Very Low 1</t>
  </si>
  <si>
    <t>Ambient 2</t>
  </si>
  <si>
    <t>Low 2</t>
  </si>
  <si>
    <t>Very Low 2</t>
  </si>
  <si>
    <t>Low</t>
  </si>
  <si>
    <t>Temperature (ОС)</t>
  </si>
  <si>
    <t>р Нт</t>
  </si>
  <si>
    <t>нсо-з (pmol/kg)</t>
  </si>
  <si>
    <t>со (pmol/kg)</t>
  </si>
  <si>
    <t>narg</t>
  </si>
  <si>
    <t>пса</t>
  </si>
  <si>
    <t>Calculating rate from % change, but experiment duration for each treatment is poorly explained</t>
  </si>
  <si>
    <t>Temperature (°C)</t>
  </si>
  <si>
    <t>pH (NIST)</t>
  </si>
  <si>
    <t>ρCO2</t>
  </si>
  <si>
    <t>DO (mg L−1)</t>
  </si>
  <si>
    <t>TA (μmol kg SW−1)</t>
  </si>
  <si>
    <t>T_DIC (μmol kg SW−1)</t>
  </si>
  <si>
    <t>Ωarag</t>
  </si>
  <si>
    <t>Halimeda optuma</t>
  </si>
  <si>
    <t>C (% change)</t>
  </si>
  <si>
    <t>C (% change per day)</t>
  </si>
  <si>
    <t>Book chapter, can't access</t>
  </si>
  <si>
    <t>Coral bacterial growth only</t>
  </si>
  <si>
    <t>Absolute geometries, tenuous to extract growth</t>
  </si>
  <si>
    <t>Can't access, book chapter</t>
  </si>
  <si>
    <t>Morphology during culture, no rates</t>
  </si>
  <si>
    <t>Insufficient carbonate chemistry</t>
  </si>
  <si>
    <t>TA (pEq/kg)</t>
  </si>
  <si>
    <t>Measured variables</t>
  </si>
  <si>
    <t>T (PC)</t>
  </si>
  <si>
    <t>pH (total scale)</t>
  </si>
  <si>
    <t>H F</t>
  </si>
  <si>
    <t>FEED</t>
  </si>
  <si>
    <t>PH</t>
  </si>
  <si>
    <t>HF</t>
  </si>
  <si>
    <t>T0-1</t>
  </si>
  <si>
    <t>T0-2</t>
  </si>
  <si>
    <t>T0-3</t>
  </si>
  <si>
    <t>XCO2</t>
  </si>
  <si>
    <t>HCO3</t>
  </si>
  <si>
    <t>Desmophyllum dianthus</t>
  </si>
  <si>
    <t>species</t>
  </si>
  <si>
    <t>temperature_treatment</t>
  </si>
  <si>
    <t>pCO2_treatment</t>
  </si>
  <si>
    <t>calcification_mg_CaCO3_d_1_g_1</t>
  </si>
  <si>
    <t>Montipora capitata</t>
  </si>
  <si>
    <t>Hi</t>
  </si>
  <si>
    <t>nd</t>
  </si>
  <si>
    <t>Porites compressa</t>
  </si>
  <si>
    <t>Porites lobata</t>
  </si>
  <si>
    <t>Sampling Month</t>
  </si>
  <si>
    <t>Salinity (psu)</t>
  </si>
  <si>
    <t>Temperature CC)</t>
  </si>
  <si>
    <t>Total Alkalinity prnol kg-1</t>
  </si>
  <si>
    <t>pC02 patm</t>
  </si>
  <si>
    <t>Mean</t>
  </si>
  <si>
    <t>± SE</t>
  </si>
  <si>
    <t>AT AC02</t>
  </si>
  <si>
    <t>AT HC02</t>
  </si>
  <si>
    <t>HT AC02</t>
  </si>
  <si>
    <t>HT HC02</t>
  </si>
  <si>
    <t>Combined</t>
  </si>
  <si>
    <t>Florida Reef Tract</t>
  </si>
  <si>
    <t>i) Light</t>
  </si>
  <si>
    <t>N. strictum</t>
  </si>
  <si>
    <t>J. adhaerens</t>
  </si>
  <si>
    <t>CCA</t>
  </si>
  <si>
    <t>H. scabra</t>
  </si>
  <si>
    <t>U. luna</t>
  </si>
  <si>
    <t>L</t>
  </si>
  <si>
    <t>Neogoniolithon strictum</t>
  </si>
  <si>
    <t>Jania adhaerens</t>
  </si>
  <si>
    <t>Halimeda scabra</t>
  </si>
  <si>
    <t>Udotea lua</t>
  </si>
  <si>
    <t>From Fig3</t>
  </si>
  <si>
    <t>Temperature (from time series graph)</t>
  </si>
  <si>
    <t>W</t>
  </si>
  <si>
    <t>O</t>
  </si>
  <si>
    <t>delta mass (g)</t>
  </si>
  <si>
    <t>days</t>
  </si>
  <si>
    <t>delta mass / day</t>
  </si>
  <si>
    <t>Acropora nana</t>
  </si>
  <si>
    <t>Pocillopora acuta</t>
  </si>
  <si>
    <t>a</t>
  </si>
  <si>
    <t>b</t>
  </si>
  <si>
    <t>c</t>
  </si>
  <si>
    <t>d</t>
  </si>
  <si>
    <t>e</t>
  </si>
  <si>
    <t>Colony</t>
  </si>
  <si>
    <t>A</t>
  </si>
  <si>
    <t>B</t>
  </si>
  <si>
    <t>Weight 2014 [g]</t>
  </si>
  <si>
    <t>Weight 2015 [g]</t>
  </si>
  <si>
    <t>Growth rate [% d-1]</t>
  </si>
  <si>
    <t>X3</t>
  </si>
  <si>
    <t>L5</t>
  </si>
  <si>
    <t>L14</t>
  </si>
  <si>
    <t>L12</t>
  </si>
  <si>
    <t>L19</t>
  </si>
  <si>
    <t>L17</t>
  </si>
  <si>
    <t>L99</t>
  </si>
  <si>
    <t>L13</t>
  </si>
  <si>
    <t>L88</t>
  </si>
  <si>
    <t>L8</t>
  </si>
  <si>
    <t>L15</t>
  </si>
  <si>
    <t>L18</t>
  </si>
  <si>
    <t>X7</t>
  </si>
  <si>
    <t>X</t>
  </si>
  <si>
    <t>X4</t>
  </si>
  <si>
    <t>X12</t>
  </si>
  <si>
    <t>X14</t>
  </si>
  <si>
    <t>X10</t>
  </si>
  <si>
    <t>X19</t>
  </si>
  <si>
    <t>X13</t>
  </si>
  <si>
    <t>X6</t>
  </si>
  <si>
    <t>X33</t>
  </si>
  <si>
    <t>X5</t>
  </si>
  <si>
    <t>X16</t>
  </si>
  <si>
    <t>X8</t>
  </si>
  <si>
    <t>XtoL</t>
  </si>
  <si>
    <t>X2</t>
  </si>
  <si>
    <t>X9</t>
  </si>
  <si>
    <t>X1</t>
  </si>
  <si>
    <t>X15</t>
  </si>
  <si>
    <t>X11</t>
  </si>
  <si>
    <t>X20</t>
  </si>
  <si>
    <t>X17</t>
  </si>
  <si>
    <t>L2</t>
  </si>
  <si>
    <t>LtoX</t>
  </si>
  <si>
    <t>L16</t>
  </si>
  <si>
    <t>L11</t>
  </si>
  <si>
    <t>L6</t>
  </si>
  <si>
    <t>L7</t>
  </si>
  <si>
    <t>L1</t>
  </si>
  <si>
    <t>L4</t>
  </si>
  <si>
    <t>Calc</t>
  </si>
  <si>
    <t>Xhuinay combined</t>
  </si>
  <si>
    <t>Xhuinay</t>
  </si>
  <si>
    <t>Lilihuapi</t>
  </si>
  <si>
    <t>Lilihuapi combined</t>
  </si>
  <si>
    <t>Tethocyathus endesa</t>
  </si>
  <si>
    <t>0.008601642623455419, 459.25510280936953</t>
  </si>
  <si>
    <t>0.04123781442806948, 451.1709472521403</t>
  </si>
  <si>
    <t>0.05718507759825889, 402.249949369419</t>
  </si>
  <si>
    <t>0.07811714185794014, 353.5441973105602</t>
  </si>
  <si>
    <t>0.11625298343359466, 316.8446185132184</t>
  </si>
  <si>
    <t>0.1543347700984267, 292.01009264140987</t>
  </si>
  <si>
    <t>0.19237147700744076, 277.07057317165004</t>
  </si>
  <si>
    <t>0.23150858664875054, 273.1416735708367</t>
  </si>
  <si>
    <t>0.2660531480039703, 305.9347396596776</t>
  </si>
  <si>
    <t>0.2848577581420454, 357.0377464788734</t>
  </si>
  <si>
    <t>0.3022059449465565, 413.11074288870475</t>
  </si>
  <si>
    <t>0.31412686405682855, 482.6722067401438</t>
  </si>
  <si>
    <t>0.33079655732256963, 543.0328236800483</t>
  </si>
  <si>
    <t>0.35127997337726846, 564.1066003866335</t>
  </si>
  <si>
    <t>0.3760942112543951, 538.1657000828501</t>
  </si>
  <si>
    <t>0.3820526816460137, 450.3884009942004</t>
  </si>
  <si>
    <t>0.400506477452659, 394.6465315959931</t>
  </si>
  <si>
    <t>0.4198430409482341, 351.76817052044885</t>
  </si>
  <si>
    <t>0.44414986850193794, 319.9489342471944</t>
  </si>
  <si>
    <t>0.482221048165401, 297.44264517586805</t>
  </si>
  <si>
    <t>0.5202957634959872, 274.1602771710477</t>
  </si>
  <si>
    <t>0.5565310480058431, 275.80944490472234</t>
  </si>
  <si>
    <t>0.5755349763126331, 334.64325999570406</t>
  </si>
  <si>
    <t>0.5957267465977699, 385.2947804473903</t>
  </si>
  <si>
    <t>0.6147528785199474, 439.2549019607843</t>
  </si>
  <si>
    <t>0.6316947060666507, 487.7132979430687</t>
  </si>
  <si>
    <t>0.6433365325066365, 542.0055969805763</t>
  </si>
  <si>
    <t>0.6649555950199388, 579.268434134217</t>
  </si>
  <si>
    <t>0.701236243401721, 550.6661143330572</t>
  </si>
  <si>
    <t>0.7153693384669186, 451.98115928687594</t>
  </si>
  <si>
    <t>0.7055567654890891, 522.3115161557581</t>
  </si>
  <si>
    <t>0.7337410707848864, 397.0329743164872</t>
  </si>
  <si>
    <t>0.7544018028122559, 349.60410426359067</t>
  </si>
  <si>
    <t>0.7794193929488764, 314.75890637945315</t>
  </si>
  <si>
    <t>0.8136270828533014, 287.9356782405664</t>
  </si>
  <si>
    <t>0.8516770485140266, 270.08586277020413</t>
  </si>
  <si>
    <t>0.8879229400252515, 269.40679370339694</t>
  </si>
  <si>
    <t>0.9085857294525714, 333.92451440670163</t>
  </si>
  <si>
    <t>0.9294961488675382, 387.38157046856315</t>
  </si>
  <si>
    <t>0.9418166774787149, 435.8098540407294</t>
  </si>
  <si>
    <t>0.952509285642241, 487.9980484212464</t>
  </si>
  <si>
    <t>0.9605208072477096, 539.4036965438235</t>
  </si>
  <si>
    <t>0.9831984449991957, 592.8348360056534</t>
  </si>
  <si>
    <t>0.9966586257461696, 646.6296603148302</t>
  </si>
  <si>
    <t>1.016373443749729, 486.285932062966</t>
  </si>
  <si>
    <t>1.0074026342161237, 561.2609776304888</t>
  </si>
  <si>
    <t>1.0422499089404447, 488.75476387738195</t>
  </si>
  <si>
    <t>1.04960104230808, 424.9136100022596</t>
  </si>
  <si>
    <t>1.06547456717616, 378.7854183927092</t>
  </si>
  <si>
    <t>1.0892865259875772, 334.1720731629597</t>
  </si>
  <si>
    <t>1.1276747598009336, 300.3529411764706</t>
  </si>
  <si>
    <t>0.03041704616845975, 1219.0132101693457</t>
  </si>
  <si>
    <t>0.12903687351702553, 1231.0873634788163</t>
  </si>
  <si>
    <t>0.24175325938330905, 1240.8789871559088</t>
  </si>
  <si>
    <t>0.2700451744906661, 1182.1750788311647</t>
  </si>
  <si>
    <t>0.30719255545235125, 1025.039489228161</t>
  </si>
  <si>
    <t>0.28429453246882075, 1107.9116129051652</t>
  </si>
  <si>
    <t>0.3961914826801306, 1000.4670829383598</t>
  </si>
  <si>
    <t>0.4981062223738911, 993.6716282323705</t>
  </si>
  <si>
    <t>0.6073608871173796, 995.3535579983948</t>
  </si>
  <si>
    <t>0.685176331076569, 947.9296627796134</t>
  </si>
  <si>
    <t>0.7455617331780412, 868.2092775788836</t>
  </si>
  <si>
    <t>0.7731380114005845, 803.4757654914384</t>
  </si>
  <si>
    <t>0.7782663606604684, 975.6214961839403</t>
  </si>
  <si>
    <t>0.7928501739218118, 1058.8241196719794</t>
  </si>
  <si>
    <t>0.8186322624065644, 1169.470678413938</t>
  </si>
  <si>
    <t>0.7770032283954514, 908.752919533596</t>
  </si>
  <si>
    <t>0.9218430861536707, 1192.195789859712</t>
  </si>
  <si>
    <t>1.0330803070883419, 1219.9321556002442</t>
  </si>
  <si>
    <t>1.1459223225755677, 1228.2343103506228</t>
  </si>
  <si>
    <t>1.2456477267466854, 1216.443034451248</t>
  </si>
  <si>
    <t>1.2835468523144349, 696.2519681489028</t>
  </si>
  <si>
    <t>1.269924866159863, 1183.3898152239587</t>
  </si>
  <si>
    <t>1.265109476873687, 1133.6049814682888</t>
  </si>
  <si>
    <t>1.2638076279108916, 1072.4277593913541</t>
  </si>
  <si>
    <t>1.270902462778765, 1039.683112245358</t>
  </si>
  <si>
    <t>1.3297295813005565, 978.7633562086492</t>
  </si>
  <si>
    <t>1.297373794987871, 936.6325716243878</t>
  </si>
  <si>
    <t>1.3080305660513476, 885.3813429403648</t>
  </si>
  <si>
    <t>1.2877442263123249, 836.8850492826288</t>
  </si>
  <si>
    <t>1.2849856615956208, 787.8058273439683</t>
  </si>
  <si>
    <t>1.2935807685024034, 736.5604061646119</t>
  </si>
  <si>
    <t>1.4300948769512405, 973.9276406561397</t>
  </si>
  <si>
    <t>1.4513084470335733, 929.4151914943502</t>
  </si>
  <si>
    <t>1.4439782008158164, 852.451581583116</t>
  </si>
  <si>
    <t>1.4590286571334175, 798.180670453623</t>
  </si>
  <si>
    <t>1.4526958372718175, 627.073104547381</t>
  </si>
  <si>
    <t>1.444088059445762, 735.2827551379281</t>
  </si>
  <si>
    <t>1.4485056346622662, 692.0168453706791</t>
  </si>
  <si>
    <t>1.5128981575000076, 1075.7277529285514</t>
  </si>
  <si>
    <t>1.5536837115993452, 1015.1532611102593</t>
  </si>
  <si>
    <t>1.5488580449119707, 966.8792053307602</t>
  </si>
  <si>
    <t>1.6084958951182293, 913.0564014813344</t>
  </si>
  <si>
    <t>1.6224597577801623, 880.7607470398859</t>
  </si>
  <si>
    <t>1.6500654608112004, 1065.5459308890913</t>
  </si>
  <si>
    <t>1.6716925993855365, 986.8814473394871</t>
  </si>
  <si>
    <t>1.7383487069885448, 917.3989388979568</t>
  </si>
  <si>
    <t>1.7776319314562148, 1102.9218048954979</t>
  </si>
  <si>
    <t>1.7685983533379628, 991.3283765138738</t>
  </si>
  <si>
    <t>1.7657308979087571, 1034.0207951952816</t>
  </si>
  <si>
    <t>1.8346637774431147, 1171.2143010303412</t>
  </si>
  <si>
    <t>1.7975269859591854, 905.8782047235572</t>
  </si>
  <si>
    <t>1.9458839149641154, 1177.4096409988185</t>
  </si>
  <si>
    <t>2.053271936979885, 1193.7233458572339</t>
  </si>
  <si>
    <t>2.1665378123152874, 1211.8749656706298</t>
  </si>
  <si>
    <t>2.2552334882903033, 1205.140009108043</t>
  </si>
  <si>
    <t>2.252767597610867, 1163.5475076125804</t>
  </si>
  <si>
    <t>2.302358622030242, 945.0394669840953</t>
  </si>
  <si>
    <t>2.2634485666104553, 1108.739182320176</t>
  </si>
  <si>
    <t>2.274192450243933, 1044.6824058459806</t>
  </si>
  <si>
    <t>2.337214764949365, 998.4413598338307</t>
  </si>
  <si>
    <t>2.450201583086094, 994.4771329503744</t>
  </si>
  <si>
    <t>2.436436708118783, 934.3843413802741</t>
  </si>
  <si>
    <t>2.4582944618288827, 878.1572910936563</t>
  </si>
  <si>
    <t>2.4561076943424927, 820.7885821813009</t>
  </si>
  <si>
    <t>2.4634256341813137, 755.24750430603</t>
  </si>
  <si>
    <t>2.538850997006889, 1032.425051299351</t>
  </si>
  <si>
    <t>2.5640463390476538, 990.6705556206844</t>
  </si>
  <si>
    <t>2.591476756454537, 872.9090007304467</t>
  </si>
  <si>
    <t>2.654480251958076, 942.4168335367096</t>
  </si>
  <si>
    <t>2.628165667186697, 783.1685348675724</t>
  </si>
  <si>
    <t>2.681029930291909, 841.1414662446304</t>
  </si>
  <si>
    <t>2.6913842271539923, 960.628454969294</t>
  </si>
  <si>
    <t>2.750095969916404, 891.4140336005623</t>
  </si>
  <si>
    <t>2.747213705350299, 708.9892777592406</t>
  </si>
  <si>
    <t>2.74355497741025, 813.8811084758904</t>
  </si>
  <si>
    <t>2.770887998124284, 1017.103534101054</t>
  </si>
  <si>
    <t>2.7957620245706747, 1148.8569405993271</t>
  </si>
  <si>
    <t>2.751961340415363, 768.7339820183781</t>
  </si>
  <si>
    <t>2.7661268122149982, 959.3508039426101</t>
  </si>
  <si>
    <t>2.782455579502996, 1084.5122086854055</t>
  </si>
  <si>
    <t>2.915746453724829, 1153.498796115104</t>
  </si>
  <si>
    <t>3.0259577973966425, 1151.6469626329758</t>
  </si>
  <si>
    <t>3.1358161047034177, 1165.6130434390525</t>
  </si>
  <si>
    <t>3.222922544560775, 1156.7833778715633</t>
  </si>
  <si>
    <t>3.2290091320906718, 1103.8850763362218</t>
  </si>
  <si>
    <t>3.287050301647564, 1057.4802102965973</t>
  </si>
  <si>
    <t>3.3047353459703674, 1012.1316360209573</t>
  </si>
  <si>
    <t>3.2863867942393883, 851.9569757689981</t>
  </si>
  <si>
    <t>3.3162288643803373, 946.113841520051</t>
  </si>
  <si>
    <t>3.3471773332972616, 906.4928323007875</t>
  </si>
  <si>
    <t>3.384124729839813, 1031.30397191837</t>
  </si>
  <si>
    <t>3.3688635236403317, 1001.7601067715141</t>
  </si>
  <si>
    <t>3.4003160009979774, 924.1282881388026</t>
  </si>
  <si>
    <t>1.1226885617793996, 35.515067573239314</t>
  </si>
  <si>
    <t>1.1899825226603569, 35.40695039032989</t>
  </si>
  <si>
    <t>1.2318606279171793, 35.39536640644673</t>
  </si>
  <si>
    <t>1.5040159473795076, 35.4532863258625</t>
  </si>
  <si>
    <t>1.5325478825256695, 35.49962226139511</t>
  </si>
  <si>
    <t>1.6056499242147075, 35.464870309745656</t>
  </si>
  <si>
    <t>1.6378874592366985, 35.4455636699404</t>
  </si>
  <si>
    <t>1.8808232721824423, 35.59229413246033</t>
  </si>
  <si>
    <t>1.9189311185338989, 35.48803827751196</t>
  </si>
  <si>
    <t>1.9912376720215268, 35.54016620498615</t>
  </si>
  <si>
    <t>2.2308185660051545, 35.459905745224304</t>
  </si>
  <si>
    <t>1.36653651710752, 35.516746411483254</t>
  </si>
  <si>
    <t>1.4490667599530558, 35.559808612440186</t>
  </si>
  <si>
    <t>1.7108817820709579, 35.50239234449761</t>
  </si>
  <si>
    <t>1.8005157082242484, 35.473684210526315</t>
  </si>
  <si>
    <t>2.116525232463663, 35.54545454545454</t>
  </si>
  <si>
    <t>1.102425006972362, 35.416428195325196</t>
  </si>
  <si>
    <t>1.1366785033813205, 35.43342806777709</t>
  </si>
  <si>
    <t>1.1975789237552588, 35.45012705753073</t>
  </si>
  <si>
    <t>1.2381868916521088, 35.44170234197935</t>
  </si>
  <si>
    <t>1.2813447379147762, 35.402527414665414</t>
  </si>
  <si>
    <t>1.3201930584790043, 33.414505162427595</t>
  </si>
  <si>
    <t>1.321225608105606, 33.09346332338022</t>
  </si>
  <si>
    <t>1.3232020628688925, 35.443808520867194</t>
  </si>
  <si>
    <t>1.3620666102830428, 33.414505162427595</t>
  </si>
  <si>
    <t>1.362194106961002, 33.090153613699314</t>
  </si>
  <si>
    <t>1.363163081713492, 35.46718710652228</t>
  </si>
  <si>
    <t>1.4411629827973793, 35.56175453858657</t>
  </si>
  <si>
    <t>1.4830328090491396, 35.571232343581876</t>
  </si>
  <si>
    <t>1.524903049251153, 35.57965705913326</t>
  </si>
  <si>
    <t>1.5667588011943074, 35.62493990522195</t>
  </si>
  <si>
    <t>1.608607102032906, 35.68917836130125</t>
  </si>
  <si>
    <t>1.6504694771801103, 35.71761177628717</t>
  </si>
  <si>
    <t>1.6923616567455388, 35.67022275131063</t>
  </si>
  <si>
    <t>1.7342505247089424, 35.631258441885485</t>
  </si>
  <si>
    <t>1.7761389787220931, 35.59334722190426</t>
  </si>
  <si>
    <t>1.8180237071829657, 35.564913806918334</t>
  </si>
  <si>
    <t>1.8610216070102132, 35.471489729107454</t>
  </si>
  <si>
    <t>1.9018254522244535, 35.4259060003205</t>
  </si>
  <si>
    <t>1.9437147341381102, 35.38588860145143</t>
  </si>
  <si>
    <t>1.9855695201973407, 35.433628656242604</t>
  </si>
  <si>
    <t>2.027429549626444, 35.46802957807742</t>
  </si>
  <si>
    <t>2.054073043717898, 35.476454293628805</t>
  </si>
  <si>
    <t>2.126381459981665, 35.523843318605344</t>
  </si>
  <si>
    <t>2.1682508722831724, 35.53437421304457</t>
  </si>
  <si>
    <t>2.2101202845846797, 35.5449051074838</t>
  </si>
  <si>
    <t>2.2500759634710135, 35.581868546965495</t>
  </si>
  <si>
    <t>0.6565481827826314, 7.984546398789209</t>
  </si>
  <si>
    <t>0.7450101155651102, 7.9872963303690065</t>
  </si>
  <si>
    <t>0.7972098733303983, 8.029650534886608</t>
  </si>
  <si>
    <t>0.8465679437338635, 8.06580209909883</t>
  </si>
  <si>
    <t>0.906759166327278, 8.091017291943189</t>
  </si>
  <si>
    <t>0.9796624749904468, 8.117613459380381</t>
  </si>
  <si>
    <t>1.0682612695492182, 8.134277872851632</t>
  </si>
  <si>
    <t>1.154593312882379, 8.140280297509724</t>
  </si>
  <si>
    <t>1.3459054054718689, 8.12688176772556</t>
  </si>
  <si>
    <t>1.3863729457299874, 8.090906013320597</t>
  </si>
  <si>
    <t>1.4266106443990985, 8.064685793873611</t>
  </si>
  <si>
    <t>1.4398431526653268, 8.034611207589396</t>
  </si>
  <si>
    <t>1.4749454524093877, 8.00465859679649</t>
  </si>
  <si>
    <t>1.4948747527529072, 7.965966784955015</t>
  </si>
  <si>
    <t>1.5257593723557177, 7.933171608103513</t>
  </si>
  <si>
    <t>1.57589085301582, 7.908650882574811</t>
  </si>
  <si>
    <t>1.6595201536422814, 7.923167831550377</t>
  </si>
  <si>
    <t>1.6954712688556457, 7.994976863952736</t>
  </si>
  <si>
    <t>1.6776819711759523, 7.953058443492606</t>
  </si>
  <si>
    <t>1.7357767827080628, 8.031661539273195</t>
  </si>
  <si>
    <t>1.772426741940898, 8.059990002895569</t>
  </si>
  <si>
    <t>1.8377679760724084, 8.088304450299088</t>
  </si>
  <si>
    <t>1.8942098313460753, 8.11123005504891</t>
  </si>
  <si>
    <t>1.9878394194089957, 8.133714180312985</t>
  </si>
  <si>
    <t>2.191477960634661, 8.137876496314101</t>
  </si>
  <si>
    <t>2.225721443627423, 8.091008217159901</t>
  </si>
  <si>
    <t>2.269223726347198, 8.052376571559392</t>
  </si>
  <si>
    <t>2.3027365794915924, 8.02036641497775</t>
  </si>
  <si>
    <t>2.343786268910563, 7.992661898285662</t>
  </si>
  <si>
    <t>2.3772168882640305, 7.966193610775225</t>
  </si>
  <si>
    <t>2.397842286877872, 7.933256157217757</t>
  </si>
  <si>
    <t>2.4407280153769295, 7.9090477409975675</t>
  </si>
  <si>
    <t>2.5093976567500427, 7.904351436934158</t>
  </si>
  <si>
    <t>2.5810400183826108, 7.925339699434722</t>
  </si>
  <si>
    <t>2.618683557763089, 7.991917512512091</t>
  </si>
  <si>
    <t>2.5971571634944244, 7.947367465396963</t>
  </si>
  <si>
    <t>2.6465800926704475, 8.023444153177719</t>
  </si>
  <si>
    <t>2.6897050300562433, 8.050901425936855</t>
  </si>
  <si>
    <t>2.733919955507634, 8.0796359891363</t>
  </si>
  <si>
    <t>2.791966314178975, 8.108122428746816</t>
  </si>
  <si>
    <t>2.854366551162508, 8.136596991469531</t>
  </si>
  <si>
    <t>2.955882686889404, 8.161528160096578</t>
  </si>
  <si>
    <t>3.0703483510673593, 8.169276260850092</t>
  </si>
  <si>
    <t>3.1438113333056252, 8.098893270142904</t>
  </si>
  <si>
    <t>3.125869724271165, 8.159475214300866</t>
  </si>
  <si>
    <t>3.1886699429186427, 8.066926102945262</t>
  </si>
  <si>
    <t>3.202526925074597, 8.041448258756228</t>
  </si>
  <si>
    <t>3.230741189751499, 8.015407528554825</t>
  </si>
  <si>
    <t>3.2530053064278603, 7.979271650148728</t>
  </si>
  <si>
    <t>3.2800843922028777, 7.944402714337198</t>
  </si>
  <si>
    <t>3.3188654490075695, 7.911896874075033</t>
  </si>
  <si>
    <t>3.375436693492923, 7.880173656029996</t>
  </si>
  <si>
    <t>3.415669402375638, 7.922610295014722</t>
  </si>
  <si>
    <t>3.448825091095653, 7.967738901913457</t>
  </si>
  <si>
    <t>3.4882388108697087, 7.958789060241651</t>
  </si>
  <si>
    <t>3.5327698541053296, 8.008084845025396</t>
  </si>
  <si>
    <t>3.5316030258033013, 7.971660297267917</t>
  </si>
  <si>
    <t>3.5712902444210215, 8.039935636282234</t>
  </si>
  <si>
    <t>3.6149503729130013, 8.067543368516155</t>
  </si>
  <si>
    <t>3.663389751148306, 8.094639219449142</t>
  </si>
  <si>
    <t>3.7141748096172007, 8.119290686755644</t>
  </si>
  <si>
    <t>3.7793092179140397, 8.142984219938251</t>
  </si>
  <si>
    <t>0.6462425976368857, 7.630340604210087</t>
  </si>
  <si>
    <t>0.7515424230067472, 7.626864500221771</t>
  </si>
  <si>
    <t>0.8630447607376749, 7.6309869621069595</t>
  </si>
  <si>
    <t>0.9065744944873649, 7.675115980944194</t>
  </si>
  <si>
    <t>0.9146142987414712, 7.6382142821814</t>
  </si>
  <si>
    <t>1.0113257492074599, 7.684074145017255</t>
  </si>
  <si>
    <t>1.1166963578869684, 7.684123049849375</t>
  </si>
  <si>
    <t>1.2214642112106775, 7.690849894657829</t>
  </si>
  <si>
    <t>1.3224338353338736, 7.726557245635303</t>
  </si>
  <si>
    <t>1.3203560268580896, 7.689337527574165</t>
  </si>
  <si>
    <t>1.3605703283351478, 7.664602333724252</t>
  </si>
  <si>
    <t>1.3840170340907303, 7.639655687759673</t>
  </si>
  <si>
    <t>1.3765225830632248, 7.74346906362694</t>
  </si>
  <si>
    <t>1.4893254392557003, 7.636606857567773</t>
  </si>
  <si>
    <t>1.5985481971933126, 7.6297273633546885</t>
  </si>
  <si>
    <t>1.6999100753539826, 7.628906920447413</t>
  </si>
  <si>
    <t>1.7942947513848981, 7.63228372980695</t>
  </si>
  <si>
    <t>1.8179325452319315, 7.78198147592482</t>
  </si>
  <si>
    <t>1.8468540812330076, 7.685154627214619</t>
  </si>
  <si>
    <t>1.833489518244838, 7.738940954189788</t>
  </si>
  <si>
    <t>1.8399019576167954, 7.709967677711611</t>
  </si>
  <si>
    <t>1.955661136181218, 7.697326210549082</t>
  </si>
  <si>
    <t>1.9605138891484035, 7.726976847409575</t>
  </si>
  <si>
    <t>1.9759235139687739, 7.8053226655216275</t>
  </si>
  <si>
    <t>1.9822707086898224, 7.750384156045472</t>
  </si>
  <si>
    <t>1.971161370191947, 7.780184366340997</t>
  </si>
  <si>
    <t>2.043624098126477, 7.6747541434065445</t>
  </si>
  <si>
    <t>2.0807167721024653, 7.695074720516167</t>
  </si>
  <si>
    <t>2.1708527885942077, 7.707039224995811</t>
  </si>
  <si>
    <t>2.166309261770273, 7.679537021262632</t>
  </si>
  <si>
    <t>2.160333135858158, 7.660197555777577</t>
  </si>
  <si>
    <t>2.261862655384488, 7.707478739299916</t>
  </si>
  <si>
    <t>2.2903476017822038, 7.6528264555270615</t>
  </si>
  <si>
    <t>2.363008334624799, 7.64023726917112</t>
  </si>
  <si>
    <t>2.475386276464513, 7.63743655056665</t>
  </si>
  <si>
    <t>2.5799483926656475, 7.635555863309075</t>
  </si>
  <si>
    <t>2.6736753091311916, 7.6330037978465395</t>
  </si>
  <si>
    <t>2.772518094258309, 7.696144286574215</t>
  </si>
  <si>
    <t>2.775163704722222, 7.680241366689417</t>
  </si>
  <si>
    <t>2.7418411977180814, 7.639299036401745</t>
  </si>
  <si>
    <t>2.8913923803240804, 7.692873856106421</t>
  </si>
  <si>
    <t>2.907554035676531, 7.758316885251046</t>
  </si>
  <si>
    <t>2.9201057992653685, 7.724216260796727</t>
  </si>
  <si>
    <t>2.9930783627984945, 7.681691750410429</t>
  </si>
  <si>
    <t>3.06255034609448, 7.749133144064918</t>
  </si>
  <si>
    <t>3.0926685636846676, 7.707823798859663</t>
  </si>
  <si>
    <t>3.1035645551477824, 7.692677791956421</t>
  </si>
  <si>
    <t>3.181196951049148, 7.774277280683924</t>
  </si>
  <si>
    <t>3.175952286480425, 7.740253478988677</t>
  </si>
  <si>
    <t>3.1945645790064523, 7.688290427929603</t>
  </si>
  <si>
    <t>3.219289086925837, 7.649537252281314</t>
  </si>
  <si>
    <t>3.3353653745894407, 7.6480281158205</t>
  </si>
  <si>
    <t>3.4355113123232943, 7.649996669667263</t>
  </si>
  <si>
    <t>3.5394696254436493, 7.647861403801694</t>
  </si>
  <si>
    <t>3.6257701073876607, 7.652292071280111</t>
  </si>
  <si>
    <t>3.6759561480543574, 7.766371711296422</t>
  </si>
  <si>
    <t>3.7161759094231384, 7.702155333634561</t>
  </si>
  <si>
    <t>3.7465864309274712, 7.740056094673775</t>
  </si>
  <si>
    <t>3.777632439956617, 7.701702899880818</t>
  </si>
  <si>
    <t>3.8000251332041506, 7.743525690274658</t>
  </si>
  <si>
    <t>1.2774341351660938, 115.1633036684583</t>
  </si>
  <si>
    <t>1.2940053455517373, 184.66190119540636</t>
  </si>
  <si>
    <t>1.3465699376352296, 238.44440528289317</t>
  </si>
  <si>
    <t>1.324742268041237, 49.98458013921925</t>
  </si>
  <si>
    <t>1.3407789232531502, 129.13472552647806</t>
  </si>
  <si>
    <t>1.3648339060710195, 396.68472993215255</t>
  </si>
  <si>
    <t>1.3848797250859106, 289.45147149528594</t>
  </si>
  <si>
    <t>1.3608247422680413, 177.98052691867122</t>
  </si>
  <si>
    <t>1.356815578465063, 437.13102475989075</t>
  </si>
  <si>
    <t>1.3784650630011455, 561.9075102064793</t>
  </si>
  <si>
    <t>1.415171184930635, 221.629903760488</t>
  </si>
  <si>
    <t>1.4383352424589537, 195.1934091109349</t>
  </si>
  <si>
    <t>1.4249713631156928, 591.6637295503275</t>
  </si>
  <si>
    <t>1.4530355097365406, 435.64300819455457</t>
  </si>
  <si>
    <t>1.4590492554410082, 396.85743237289626</t>
  </si>
  <si>
    <t>1.4610538373424973, 354.81209798220107</t>
  </si>
  <si>
    <t>1.4450171821305842, 292.862807295797</t>
  </si>
  <si>
    <t>1.5051546391752577, 247.27912885129376</t>
  </si>
  <si>
    <t>1.5101660939289805, 163.08103503979794</t>
  </si>
  <si>
    <t>1.5151775486827033, 74.69490704026794</t>
  </si>
  <si>
    <t>1.5372279495990835, 46.85434840074015</t>
  </si>
  <si>
    <t>1.9782359679266897, 86.53890210591237</t>
  </si>
  <si>
    <t>2.0119129438717067, 283.416600581549</t>
  </si>
  <si>
    <t>2.0263459335624283, 200.6417599201103</t>
  </si>
  <si>
    <t>2.029553264604811, 362.25526478103785</t>
  </si>
  <si>
    <t>2.0646557210131093, 395.30670837371855</t>
  </si>
  <si>
    <t>2.1172203130966016, 191.63313458846096</t>
  </si>
  <si>
    <t>2.09049255441008, 492.3135665403705</t>
  </si>
  <si>
    <t>2.1305841924398625, 609.7520829050037</t>
  </si>
  <si>
    <t>2.126129565992109, 355.2912558783119</t>
  </si>
  <si>
    <t>2.12122947689958, 277.1910887890268</t>
  </si>
  <si>
    <t>2.143413516609393, 547.9606132698916</t>
  </si>
  <si>
    <t>2.1706758304696447, 414.9161453285164</t>
  </si>
  <si>
    <t>2.1642611683848796, 155.30736922489484</t>
  </si>
  <si>
    <t>2.194730813287514, 135.03025229829336</t>
  </si>
  <si>
    <t>2.178694158075601, 619.270420301348</t>
  </si>
  <si>
    <t>2.221191294387171, 257.9748582841366</t>
  </si>
  <si>
    <t>2.2027491408934705, 344.1209945075924</t>
  </si>
  <si>
    <t>2.2348224513172967, 223.06943343025807</t>
  </si>
  <si>
    <t>2.2268041237113403, 466.33624107850903</t>
  </si>
  <si>
    <t>2.26368843069874, 294.9912620788908</t>
  </si>
  <si>
    <t>2.2521954944635354, 170.2363644373953</t>
  </si>
  <si>
    <t>2.2668957617411225, 127.99365582870723</t>
  </si>
  <si>
    <t>2.258877434135166, 69.72200193849665</t>
  </si>
  <si>
    <t>2.290950744558992, 38.06502775574927</t>
  </si>
  <si>
    <t>2.750668193967163, 74.63636867989658</t>
  </si>
  <si>
    <t>2.7760595647193584, 196.5915529757881</t>
  </si>
  <si>
    <t>2.785796105383734, 274.002114723764</t>
  </si>
  <si>
    <t>2.8001145475372278, 309.73598995506194</t>
  </si>
  <si>
    <t>2.820160366552119, 364.5995976150614</t>
  </si>
  <si>
    <t>2.823596792668958, 420.71988721473235</t>
  </si>
  <si>
    <t>2.8434135166093926, 506.3651716744498</t>
  </si>
  <si>
    <t>2.8762886597938144, 652.6270058056998</t>
  </si>
  <si>
    <t>2.884306987399771, 454.29846976238707</t>
  </si>
  <si>
    <t>2.868270332187858, 596.0172702440742</t>
  </si>
  <si>
    <t>2.923062237495227, 367.6533082944163</t>
  </si>
  <si>
    <t>2.90836197021764, 513.4439157635031</t>
  </si>
  <si>
    <t>2.954868270332188, 403.82335448057074</t>
  </si>
  <si>
    <t>2.9628865979381445, 325.65982318559617</t>
  </si>
  <si>
    <t>2.987208858342879, 270.2180992451609</t>
  </si>
  <si>
    <t>2.9644902634593358, 361.94378359326794</t>
  </si>
  <si>
    <t>2.984536082474227, 489.35368754956363</t>
  </si>
  <si>
    <t>2.9925544100801833, 449.9757687902015</t>
  </si>
  <si>
    <t>3.0236254295532645, 213.49210282844285</t>
  </si>
  <si>
    <t>3.029782359679267, 147.55264781037954</t>
  </si>
  <si>
    <t>3.0475892950119756, 60.754184723256685</t>
  </si>
  <si>
    <t>3.5193585337915234, 38.18838664199461</t>
  </si>
  <si>
    <t>3.5231004200076366, 72.46159720386493</t>
  </si>
  <si>
    <t>3.5466208476517753, 114.55987311657395</t>
  </si>
  <si>
    <t>3.533791523482245, 148.16283372984378</t>
  </si>
  <si>
    <t>3.565864833906071, 248.12979117102805</t>
  </si>
  <si>
    <t>3.5819014891179837, 195.40671718506735</t>
  </si>
  <si>
    <t>3.584306987399771, 298.36898258289983</t>
  </si>
  <si>
    <t>3.601145475372279, 328.50797427086053</t>
  </si>
  <si>
    <t>3.601947308132875, 441.9227464974885</t>
  </si>
  <si>
    <t>3.6199885452462772, 368.1194378359324</t>
  </si>
  <si>
    <t>3.6059564719358534, 410.3570064910268</t>
  </si>
  <si>
    <t>1, -5.714760611667771</t>
  </si>
  <si>
    <t>1.0882016036655213, -6.529209621993118</t>
  </si>
  <si>
    <t>1.1804123711340204, -0.7128970308201588</t>
  </si>
  <si>
    <t>1.2315881679132135, 35.5444549835089</t>
  </si>
  <si>
    <t>1.2405498281786942, 76.99714565693944</t>
  </si>
  <si>
    <t>1.2986827033218784, 128.04294431227424</t>
  </si>
  <si>
    <t>1.3010882016036653, 190.4847918563554</t>
  </si>
  <si>
    <t>1.3014891179839632, 45.52669838752308</t>
  </si>
  <si>
    <t>1.3020236731576937, 70.60093400299593</t>
  </si>
  <si>
    <t>1.3354333715158457, 241.0852706063189</t>
  </si>
  <si>
    <t>1.3855479190530735, 296.5010561380836</t>
  </si>
  <si>
    <t>1.3965988192792316, 453.2779912835424</t>
  </si>
  <si>
    <t>1.3989117983963344, 262.18113930742794</t>
  </si>
  <si>
    <t>1.4009163802978235, 494.26507842100625</t>
  </si>
  <si>
    <t>1.3648339060710195, 190.2744735218962</t>
  </si>
  <si>
    <t>1.4009163802978235, 661.9104962747574</t>
  </si>
  <si>
    <t>1.4049255441008017, 608.5700649102711</t>
  </si>
  <si>
    <t>1.4142802596410844, 406.940650669173</t>
  </si>
  <si>
    <t>1.407598319969454, 369.38283842923016</t>
  </si>
  <si>
    <t>1.4265750286368841, 331.81758549456146</t>
  </si>
  <si>
    <t>1.4369988545246275, 548.9928628072958</t>
  </si>
  <si>
    <t>1.43184421534937, 519.4598643052251</t>
  </si>
  <si>
    <t>1.4440148911798396, 223.3192351749052</t>
  </si>
  <si>
    <t>1.484306987399771, 277.3041677680853</t>
  </si>
  <si>
    <t>1.4832378770523098, 160.42635180779507</t>
  </si>
  <si>
    <t>1.4586483390607101, 467.0267081779109</t>
  </si>
  <si>
    <t>1.473081328751432, 410.310746908685</t>
  </si>
  <si>
    <t>1.5071592210767468, 201.03329588509996</t>
  </si>
  <si>
    <t>1.5131729667812142, 87.8683108923658</t>
  </si>
  <si>
    <t>1.5011454753722795, 235.5934443563309</t>
  </si>
  <si>
    <t>1.5211912943871706, 51.766406242351195</t>
  </si>
  <si>
    <t>1.5318823978617795, 13.87869056826662</t>
  </si>
  <si>
    <t>1.529209621993127, 280.2493611771962</t>
  </si>
  <si>
    <t>1.5693012600229093, -10.36595134533286</t>
  </si>
  <si>
    <t>1.6575028636884306, -10.908450083707976</t>
  </si>
  <si>
    <t>1.745704467353952, -11.58692395805815</t>
  </si>
  <si>
    <t>1.8339060710194728, -12.265397832408212</t>
  </si>
  <si>
    <t>1.9272623138602518, -9.863864657679187</t>
  </si>
  <si>
    <t>1.985681557846506, 34.625791273128016</t>
  </si>
  <si>
    <t>2.015463917525773, 78.39996916027837</t>
  </si>
  <si>
    <t>1.9742268041237114, -10.727266719534896</t>
  </si>
  <si>
    <t>2.0227012391960844, 178.10925472007932</t>
  </si>
  <si>
    <t>2.0413802978235966, 256.995795793315</t>
  </si>
  <si>
    <t>2.038373424971363, 346.74653420271966</t>
  </si>
  <si>
    <t>2.0646557210131093, 132.03958797696862</t>
  </si>
  <si>
    <t>2.068287954885893, 222.8700823070368</t>
  </si>
  <si>
    <t>2.0752577319587626, 302.4093899609362</t>
  </si>
  <si>
    <t>2.085481099656357, 387.74474439745046</t>
  </si>
  <si>
    <t>2.058419243986254, 81.73407348665069</t>
  </si>
  <si>
    <t>2.1319205803741883, 618.6330660557464</t>
  </si>
  <si>
    <t>2.1265750286368843, 503.98757599788524</t>
  </si>
  <si>
    <t>2.0985108820160367, 334.70202954739034</t>
  </si>
  <si>
    <t>2.1368843069873997, 169.25676795522145</t>
  </si>
  <si>
    <t>2.1105383734249714, 113.28353697339935</t>
  </si>
  <si>
    <t>2.1486254295532645, 428.4814190677592</t>
  </si>
  <si>
    <t>2.1399389079801447, 233.20813874937585</t>
  </si>
  <si>
    <t>2.1501845488099782, 589.8363536679688</t>
  </si>
  <si>
    <t>2.1534936998854524, 545.1052956207594</t>
  </si>
  <si>
    <t>2.153910236384463, 289.1200488451346</t>
  </si>
  <si>
    <t>2.1466208476517754, 689.602608159309</t>
  </si>
  <si>
    <t>2.1684890138498383, 384.7918118536674</t>
  </si>
  <si>
    <t>2.185983546808289, 459.5795384455177</t>
  </si>
  <si>
    <t>2.1963344788087054, 498.87831527006773</t>
  </si>
  <si>
    <t>2.2313860252004583, 187.1936832417931</t>
  </si>
  <si>
    <t>2.2007445589919814, 153.0484514054101</t>
  </si>
  <si>
    <t>2.2067583046964487, 603.3494140452902</t>
  </si>
  <si>
    <t>2.214776632302405, 534.8582474226803</t>
  </si>
  <si>
    <t>2.2348224513172967, 318.007273368098</t>
  </si>
  <si>
    <t>2.2294768995799923, 264.3011988329856</t>
  </si>
  <si>
    <t>2.2348224513172967, 396.4605022379935</t>
  </si>
  <si>
    <t>2.2532646048109966, 360.05577583928095</t>
  </si>
  <si>
    <t>2.272508591065292, 90.65703292507408</t>
  </si>
  <si>
    <t>2.274914089347079, 192.24821570182382</t>
  </si>
  <si>
    <t>2.278923253150057, 146.05759440381428</t>
  </si>
  <si>
    <t>2.29495990836197, 44.74556821779015</t>
  </si>
  <si>
    <t>2.3267973856209148, -9.45807611968928</t>
  </si>
  <si>
    <t>2.4192439862542954, -16.767997180368525</t>
  </si>
  <si>
    <t>2.5074455899198167, -17.4464710547187</t>
  </si>
  <si>
    <t>2.595647193585338, -18.124944929068874</t>
  </si>
  <si>
    <t>2.689399947131906, -16.4989799169025</t>
  </si>
  <si>
    <t>2.754410080183276, 29.99200247696797</t>
  </si>
  <si>
    <t>2.7640320733104238, 68.84990784797469</t>
  </si>
  <si>
    <t>2.7431844215349366, -10.883778306458908</t>
  </si>
  <si>
    <t>2.783769495109701, 160.96214847800877</t>
  </si>
  <si>
    <t>2.801450935471554, 236.2226236281217</t>
  </si>
  <si>
    <t>2.77205040091638, 106.15913296325652</t>
  </si>
  <si>
    <t>2.815349369988545, 277.4856081299379</t>
  </si>
  <si>
    <t>2.826396843578974, 316.7954782550045</t>
  </si>
  <si>
    <t>2.7920962199312713, 197.61818221869748</t>
  </si>
  <si>
    <t>2.8415425735013367, 355.7195445511594</t>
  </si>
  <si>
    <t>2.854524627720504, 411.6500719593501</t>
  </si>
  <si>
    <t>2.86765353775663, 464.8429659452655</t>
  </si>
  <si>
    <t>2.893127147766323, 631.4742121185418</t>
  </si>
  <si>
    <t>2.8969072164948453, 572.079037800687</t>
  </si>
  <si>
    <t>2.9090909090909087, 524.5852480216739</t>
  </si>
  <si>
    <t>2.9208349242713503, 430.0304644233623</t>
  </si>
  <si>
    <t>2.9452462772050403, 492.07044673539497</t>
  </si>
  <si>
    <t>2.9679266895761742, 400.8550784839442</t>
  </si>
  <si>
    <t>2.940435280641466, 638.8382236320379</t>
  </si>
  <si>
    <t>2.9644902634593358, 573.9095955590799</t>
  </si>
  <si>
    <t>2.977319587628866, 528.7681734073485</t>
  </si>
  <si>
    <t>3.0027315181954357, 319.7637993633234</t>
  </si>
  <si>
    <t>2.972508591065292, 455.6641554321965</t>
  </si>
  <si>
    <t>3.017054855542828, 252.08549945663333</t>
  </si>
  <si>
    <t>3.0035796105383734, 360.80382755210917</t>
  </si>
  <si>
    <t>3.008591065292096, 413.9549740065202</t>
  </si>
  <si>
    <t>3.027033218785796, 196.1101198343464</t>
  </si>
  <si>
    <t>3.0462772050400915, 72.5369546346061</t>
  </si>
  <si>
    <t>3.0446735395189, 150.64322847827987</t>
  </si>
  <si>
    <t>3.0366552119129437, 122.19707316356778</t>
  </si>
  <si>
    <t>3.0647193585337913, 23.87637554948526</t>
  </si>
  <si>
    <t>3.060710194730813, 252.01559608776085</t>
  </si>
  <si>
    <t>3.0997327224131346, -17.276030193556267</t>
  </si>
  <si>
    <t>3.1890034364261166, -22.68922372015186</t>
  </si>
  <si>
    <t>3.277205040091638, -23.367697594502033</t>
  </si>
  <si>
    <t>3.3654066437571593, -24.046171468852208</t>
  </si>
  <si>
    <t>3.456281023291332, -23.997341909713327</t>
  </si>
  <si>
    <t>3.522072429288924, 10.66970206343683</t>
  </si>
  <si>
    <t>3.536197021764032, 72.33509437933799</t>
  </si>
  <si>
    <t>3.5057273768613975, -23.629835227773583</t>
  </si>
  <si>
    <t>3.559628356879216, 115.38257572049054</t>
  </si>
  <si>
    <t>3.580297823596793, 172.36492201956082</t>
  </si>
  <si>
    <t>3.5960877610362147, 260.4786680629263</t>
  </si>
  <si>
    <t>3.58323787705231, 212.55297415663927</t>
  </si>
  <si>
    <t>3.604174621356752, 314.7771707737341</t>
  </si>
  <si>
    <t>3.6099656357388317, 395.5683320116307</t>
  </si>
  <si>
    <t>3.6059564719358534, 351.02652216054247</t>
  </si>
  <si>
    <t>3.638029782359679, 270.01057361882073</t>
  </si>
  <si>
    <t>1.0407223925978348, 28.55655648451359</t>
  </si>
  <si>
    <t>1.1403161122906345, 28.513726321232888</t>
  </si>
  <si>
    <t>1.282110560666824, 28.479209599321873</t>
  </si>
  <si>
    <t>1.4593536211370606, 28.614615695259115</t>
  </si>
  <si>
    <t>1.5464559251395769, 28.96188375451873</t>
  </si>
  <si>
    <t>1.5532694246070042, 29.065400850783554</t>
  </si>
  <si>
    <t>1.6045241278079212, 29.12791221341287</t>
  </si>
  <si>
    <t>1.612964273544599, 29.202074361957767</t>
  </si>
  <si>
    <t>1.655165002227989, 28.976572681097743</t>
  </si>
  <si>
    <t>1.6966422898482345, 28.871569699174866</t>
  </si>
  <si>
    <t>1.6923016434693716, 29.079251235834054</t>
  </si>
  <si>
    <t>1.7429425178894393, 28.642046707675554</t>
  </si>
  <si>
    <t>1.740048753636864, 28.783517871478335</t>
  </si>
  <si>
    <t>1.8533396241251867, 28.595056628233305</t>
  </si>
  <si>
    <t>1.9512935440748607, 28.60012818948129</t>
  </si>
  <si>
    <t>2.078185106550287, 28.588094509373768</t>
  </si>
  <si>
    <t>2.1908329183158153, 28.54709816246582</t>
  </si>
  <si>
    <t>2.3242997562318157, 28.725746051928354</t>
  </si>
  <si>
    <t>2.3151843988362035, 28.601381219764992</t>
  </si>
  <si>
    <t>2.4333464391496946, 28.744271047830008</t>
  </si>
  <si>
    <t>2.4822992844224263, 29.07657879549995</t>
  </si>
  <si>
    <t>2.481033262561925, 29.170793506090206</t>
  </si>
  <si>
    <t>2.4417865848863727, 28.94845309161765</t>
  </si>
  <si>
    <t>2.5771358310636447, 29.28188473674817</t>
  </si>
  <si>
    <t>2.6125186757883148, 29.08843981317262</t>
  </si>
  <si>
    <t>2.642099377036862, 29.286756476309495</t>
  </si>
  <si>
    <t>2.684862782102697, 28.99005844601744</t>
  </si>
  <si>
    <t>2.6993316033655734, 28.863640574922016</t>
  </si>
  <si>
    <t>2.72087407057919, 28.75700415550636</t>
  </si>
  <si>
    <t>2.8013367932688524, 28.73462896228019</t>
  </si>
  <si>
    <t>2.8752724699221517, 28.654821851971803</t>
  </si>
  <si>
    <t>2.978579853739089, 28.624173700491667</t>
  </si>
  <si>
    <t>3.1676391182406753, 28.57996954415601</t>
  </si>
  <si>
    <t>3.2672328379334745, 28.562432910437515</t>
  </si>
  <si>
    <t>3.2773610128174884, 28.650652869574024</t>
  </si>
  <si>
    <t>3.3611997938018225, 28.79454134603694</t>
  </si>
  <si>
    <t>3.3822599669733426, 29.072212895831353</t>
  </si>
  <si>
    <t>3.421968843105904, 29.211121170539165</t>
  </si>
  <si>
    <t>3.4664202773190746, 29.342246222402693</t>
  </si>
  <si>
    <t>3.555885822127861, 29.23182397241917</t>
  </si>
  <si>
    <t>3.635645199339467, 29.113046534755515</t>
  </si>
  <si>
    <t>3.6217189588739487, 29.227407060880736</t>
  </si>
  <si>
    <t>3.686708081046369, 28.773388528812138</t>
  </si>
  <si>
    <t>3.6774239207360226, 28.86052434816334</t>
  </si>
  <si>
    <t>3.6774239207360226, 29.010681284760956</t>
  </si>
  <si>
    <t>3.793174490839035, 28.725304630262706</t>
  </si>
  <si>
    <t>3.8860643233467016, 28.644788337511645</t>
  </si>
  <si>
    <t>3.955948730046395, 28.59929345877599</t>
  </si>
  <si>
    <t>4.102807265864591, 28.589962022750214</t>
  </si>
  <si>
    <t>4.280050326334828, 28.857782152306765</t>
  </si>
  <si>
    <t>4.342266257765196, 28.947950556017695</t>
  </si>
  <si>
    <t>1.044098450892506, 28.59038209169556</t>
  </si>
  <si>
    <t>1.1555083746166548, 28.548733083474488</t>
  </si>
  <si>
    <t>1.2669182983408036, 28.53481646748047</t>
  </si>
  <si>
    <t>1.3693253999458292, 28.555249541619048</t>
  </si>
  <si>
    <t>1.4299819139734213, 28.67184540112461</t>
  </si>
  <si>
    <t>1.4810568530313752, 28.75463745027961</t>
  </si>
  <si>
    <t>1.5116825247044638, 28.87000101736676</t>
  </si>
  <si>
    <t>1.5572593116825248, 28.993752724957318</t>
  </si>
  <si>
    <t>1.580891719745223, 29.076459302187946</t>
  </si>
  <si>
    <t>1.6156168907761264, 29.14871328908291</t>
  </si>
  <si>
    <t>1.673170646466235, 29.02363056189497</t>
  </si>
  <si>
    <t>1.7091819349427275, 28.929574822142225</t>
  </si>
  <si>
    <t>1.740048753636864, 28.821625465216812</t>
  </si>
  <si>
    <t>1.793583392309507, 28.67054452627401</t>
  </si>
  <si>
    <t>1.846756310450578, 28.632756899545917</t>
  </si>
  <si>
    <t>1.965762365337737, 28.635161665625038</t>
  </si>
  <si>
    <t>2.0771722890618856, 28.646361765469646</t>
  </si>
  <si>
    <t>2.1328772509239604, 28.57819840784323</t>
  </si>
  <si>
    <t>2.2547529553615897, 28.59206222451209</t>
  </si>
  <si>
    <t>2.321514508138712, 28.66973362761444</t>
  </si>
  <si>
    <t>2.32024848627821, 28.77579084361029</t>
  </si>
  <si>
    <t>2.3798259855959367, 28.884138243443765</t>
  </si>
  <si>
    <t>2.448538701475715, 28.800533236424336</t>
  </si>
  <si>
    <t>2.467107022096407, 28.957466018296508</t>
  </si>
  <si>
    <t>2.5005299992136516, 29.12740473420167</t>
  </si>
  <si>
    <t>2.534965793819297, 29.180272014550564</t>
  </si>
  <si>
    <t>2.5633246834945353, 29.271342819163944</t>
  </si>
  <si>
    <t>2.6297908311708733, 29.157071121467983</t>
  </si>
  <si>
    <t>2.67220256349768, 29.06538078616239</t>
  </si>
  <si>
    <t>2.705119131870724, 28.95743798438764</t>
  </si>
  <si>
    <t>2.736424399694039, 28.81592722427585</t>
  </si>
  <si>
    <t>2.831721317920893, 28.759684020988853</t>
  </si>
  <si>
    <t>2.8709679955964456, 28.68634452633517</t>
  </si>
  <si>
    <t>2.978579853739089, 28.6593503254988</t>
  </si>
  <si>
    <t>3.089989777463238, 28.63917869832824</t>
  </si>
  <si>
    <t>3.2056197740557266, 28.6457604461131</t>
  </si>
  <si>
    <t>3.295085318864512, 28.728822992548046</t>
  </si>
  <si>
    <t>3.282425100259495, 28.592973771929472</t>
  </si>
  <si>
    <t>3.3128096249115355, 28.834601335346235</t>
  </si>
  <si>
    <t>3.3512966894707876, 28.92949807744338</t>
  </si>
  <si>
    <t>3.3786427616576233, 29.05895973582228</t>
  </si>
  <si>
    <t>3.4320970179899177, 29.167755189866256</t>
  </si>
  <si>
    <t>3.4657450656601405, 29.279941961225443</t>
  </si>
  <si>
    <t>3.5390055306545047, 29.369859827000262</t>
  </si>
  <si>
    <t>3.5650932538406, 29.095551691604324</t>
  </si>
  <si>
    <t>3.555885822127861, 29.222600469410356</t>
  </si>
  <si>
    <t>3.650934847962449, 28.9879682446631</t>
  </si>
  <si>
    <t>3.6788708028623107, 28.867487474652076</t>
  </si>
  <si>
    <t>3.738192970040104, 28.796129175934134</t>
  </si>
  <si>
    <t>3.839474718880239, 28.735181031307796</t>
  </si>
  <si>
    <t>3.882013053393096, 28.661843521883824</t>
  </si>
  <si>
    <t>3.975815534626575, 28.627664403556544</t>
  </si>
  <si>
    <t>4.092679090980577, 28.638871592846186</t>
  </si>
  <si>
    <t>4.204089014704726, 28.62672283629737</t>
  </si>
  <si>
    <t>4.264858064008807, 28.731716044630428</t>
  </si>
  <si>
    <t>4.338287331917905, 28.79603340916936</t>
  </si>
  <si>
    <t>4.376267987732956, 28.884152668988396</t>
  </si>
  <si>
    <t>1.7570017807997411, 2340.2550970156603</t>
  </si>
  <si>
    <t>1.9307646646160488, 2326.635367762128</t>
  </si>
  <si>
    <t>2.0914953321461334, 2313.6014806789453</t>
  </si>
  <si>
    <t>2.2609141438670335, 2300.030204537247</t>
  </si>
  <si>
    <t>2.4590038314176246, 2310.742747080775</t>
  </si>
  <si>
    <t>2.6431924882629105, 2316.9447453954494</t>
  </si>
  <si>
    <t>2.8343316604608493, 2321.4905282510917</t>
  </si>
  <si>
    <t>3.0254708326587876, 2326.0363111067336</t>
  </si>
  <si>
    <t>3.2166100048567263, 2330.5820939623754</t>
  </si>
  <si>
    <t>3.4007986617020127, 2333.922715781871</t>
  </si>
  <si>
    <t>3.612403240216094, 2323.7712504848655</t>
  </si>
  <si>
    <t>3.7602395985106036, 2315.588058264115</t>
  </si>
  <si>
    <t>3.946414116885219, 2304.972421944253</t>
  </si>
  <si>
    <t>4.137553289083158, 2311.324184422776</t>
  </si>
  <si>
    <t>4.328692461281096, 2319.957647985817</t>
  </si>
  <si>
    <t>4.5198316334790345, 2328.573492235464</t>
  </si>
  <si>
    <t>4.710970805676974, 2337.0836206047475</t>
  </si>
  <si>
    <t>4.902109977874912, 2345.7523227945762</t>
  </si>
  <si>
    <t>5.058496573309589, 2352.478873239437</t>
  </si>
  <si>
    <t>5.193162808267227, 2334.387865655471</t>
  </si>
  <si>
    <t>5.334779558577518, 2317.5843264716505</t>
  </si>
  <si>
    <t>5.520705844260968, 2304.589201877934</t>
  </si>
  <si>
    <t>5.636258161998812, 2299.6054532322137</t>
  </si>
  <si>
    <t>5.718795531811558, 2316.1307331166486</t>
  </si>
  <si>
    <t>5.857805838864604, 2334.229291834926</t>
  </si>
  <si>
    <t>6.041994495709892, 2338.399783315276</t>
  </si>
  <si>
    <t>6.257460471642113, 2342.1579828622084</t>
  </si>
  <si>
    <t>6.448599643840051, 2344.9065957516664</t>
  </si>
  <si>
    <t>6.6397388160379895, 2348.183788042943</t>
  </si>
  <si>
    <t>6.8204522152069496, 2351.016973636692</t>
  </si>
  <si>
    <t>6.987264583670606, 2353.6583604189236</t>
  </si>
  <si>
    <t>1.73962549241811, 2350.773827111855</t>
  </si>
  <si>
    <t>1.9307646646160488, 2338.4579270494764</t>
  </si>
  <si>
    <t>2.121903836813987, 2325.6663055254603</t>
  </si>
  <si>
    <t>2.313043009011926, 2316.9976033356315</t>
  </si>
  <si>
    <t>2.5041821812098646, 2336.0969390546857</t>
  </si>
  <si>
    <t>2.695321353407803, 2338.722216750386</t>
  </si>
  <si>
    <t>2.8864605256057416, 2340.413670836206</t>
  </si>
  <si>
    <t>3.07759969780368, 2342.0522669818447</t>
  </si>
  <si>
    <t>3.2687388700016187, 2344.060868708756</t>
  </si>
  <si>
    <t>3.4598780421995574, 2340.995108178207</t>
  </si>
  <si>
    <t>3.6510172143974957, 2328.8377819363736</t>
  </si>
  <si>
    <t>3.8421563865954345, 2325.032010243278</t>
  </si>
  <si>
    <t>4.033295558793373, 2326.300600807643</t>
  </si>
  <si>
    <t>4.2244347309913115, 2332.4321218687414</t>
  </si>
  <si>
    <t>4.41557390318925, 2341.312255819298</t>
  </si>
  <si>
    <t>4.606713075387189, 2349.5052365474903</t>
  </si>
  <si>
    <t>4.797852247585127, 2357.803933156046</t>
  </si>
  <si>
    <t>4.988991419783066, 2366.5254932860566</t>
  </si>
  <si>
    <t>5.114100696130807, 2363.4907427470807</t>
  </si>
  <si>
    <t>5.171442447790189, 2349.7959552184902</t>
  </si>
  <si>
    <t>5.240947601316712, 2336.277537016974</t>
  </si>
  <si>
    <t>5.371269764178943, 2326.4591746281885</t>
  </si>
  <si>
    <t>5.562408936376881, 2321.701960011819</t>
  </si>
  <si>
    <t>5.710107387620743, 2327.3621644396294</t>
  </si>
  <si>
    <t>5.857805838864604, 2337.918776059621</t>
  </si>
  <si>
    <t>6.038519238033564, 2339.1556518598773</t>
  </si>
  <si>
    <t>6.240084183260482, 2339.620801733478</t>
  </si>
  <si>
    <t>6.43122335545842, 2341.1536819987523</t>
  </si>
  <si>
    <t>6.622362527656359, 2342.4751305032996</t>
  </si>
  <si>
    <t>6.813501699854298, 2343.8494369480286</t>
  </si>
  <si>
    <t>6.987264583670606, 2344.9829461097065</t>
  </si>
  <si>
    <t>Bar0, 36.556603773584904</t>
  </si>
  <si>
    <t>Bar1, 41.509433962264154</t>
  </si>
  <si>
    <t>Bar2, 48.82075471698113</t>
  </si>
  <si>
    <t>Bar0, 13.67924528301887</t>
  </si>
  <si>
    <t>Bar1, 15.801886792452832</t>
  </si>
  <si>
    <t>Bar2, 21.933962264150946</t>
  </si>
  <si>
    <t>Various (massive Porites, Porites rus, Pocillopora verrucosa, Acropora spp., Millepora spp., and Montipora spp.)</t>
  </si>
  <si>
    <t>In-situ flume</t>
  </si>
  <si>
    <t>2017/05/08, 181.9461672588069</t>
  </si>
  <si>
    <t>2017/05/08, 206.36370033060058</t>
  </si>
  <si>
    <t>2017/05/09, 239.36552237294677</t>
  </si>
  <si>
    <t>2017/05/09, 269.6118936346218</t>
  </si>
  <si>
    <t>2017/05/09, 285.2582295360553</t>
  </si>
  <si>
    <t>2017/05/09, 268.4758000819759</t>
  </si>
  <si>
    <t>2017/05/09, 244.68566195716573</t>
  </si>
  <si>
    <t>2017/05/09, 220.09856268348454</t>
  </si>
  <si>
    <t>2017/05/09, 156.6081319481956</t>
  </si>
  <si>
    <t>2017/05/09, 135.88582078246873</t>
  </si>
  <si>
    <t>2017/05/09, 126.08181129152126</t>
  </si>
  <si>
    <t>2017/05/09, 121.17980654604753</t>
  </si>
  <si>
    <t>2017/05/09, 117.62405467616509</t>
  </si>
  <si>
    <t>2017/05/09, 163.40692918577838</t>
  </si>
  <si>
    <t>2017/05/09, 198.73322124566505</t>
  </si>
  <si>
    <t>2017/05/09, 231.21726077867635</t>
  </si>
  <si>
    <t>2017/05/10, 261.55749904496764</t>
  </si>
  <si>
    <t>2017/05/10, 292.1025380486035</t>
  </si>
  <si>
    <t>2017/05/10, 295.0226001746135</t>
  </si>
  <si>
    <t>2017/05/10, 271.0192931102877</t>
  </si>
  <si>
    <t>2017/05/10, 254.1813692628633</t>
  </si>
  <si>
    <t>2017/05/10, 222.13335710613404</t>
  </si>
  <si>
    <t>2017/05/10, 194.1549337947037</t>
  </si>
  <si>
    <t>2017/05/10, 145.7558950273983</t>
  </si>
  <si>
    <t>2017/05/10, 125.61935801364632</t>
  </si>
  <si>
    <t>2017/05/10, 113.96553541119931</t>
  </si>
  <si>
    <t>2017/05/10, 109.24851197687553</t>
  </si>
  <si>
    <t>2017/05/10, 109.50748581248547</t>
  </si>
  <si>
    <t>2017/05/10, 162.30878616403095</t>
  </si>
  <si>
    <t>2017/05/10, 177.3678798078455</t>
  </si>
  <si>
    <t>2017/05/10, 204.32890590795114</t>
  </si>
  <si>
    <t>2017/05/10, 246.44915045679534</t>
  </si>
  <si>
    <t>2017/05/10, 267.7466654138598</t>
  </si>
  <si>
    <t>2017/05/11, 293.06855156238663</t>
  </si>
  <si>
    <t>2017/05/11, 315.44626602777123</t>
  </si>
  <si>
    <t>2017/05/11, 317.25999636499705</t>
  </si>
  <si>
    <t>2017/05/11, 286.35655607100813</t>
  </si>
  <si>
    <t>2017/05/11, 251.6378762345514</t>
  </si>
  <si>
    <t>2017/05/11, 198.2245226400027</t>
  </si>
  <si>
    <t>2017/05/11, 163.97214985873654</t>
  </si>
  <si>
    <t>2017/05/11, 141.2502788058173</t>
  </si>
  <si>
    <t>2017/05/11, 126.914227191696</t>
  </si>
  <si>
    <t>2017/05/11, 120.4398813014476</t>
  </si>
  <si>
    <t>2017/05/11, 121.36478785719748</t>
  </si>
  <si>
    <t>2017/05/11, 122.17408109347855</t>
  </si>
  <si>
    <t>2017/05/11, 155.15470736058876</t>
  </si>
  <si>
    <t>2017/05/11, 174.9939529814211</t>
  </si>
  <si>
    <t>2017/05/11, 223.82901912500859</t>
  </si>
  <si>
    <t>2017/05/11, 241.97260272696644</t>
  </si>
  <si>
    <t>2017/05/08, 164.4427825823426</t>
  </si>
  <si>
    <t>2017/05/08, 195.45494134250754</t>
  </si>
  <si>
    <t>2017/05/08, 223.1507543174588</t>
  </si>
  <si>
    <t>2017/05/09, 244.5160957552783</t>
  </si>
  <si>
    <t>2017/05/09, 273.0274414154978</t>
  </si>
  <si>
    <t>2017/05/09, 298.4228062515091</t>
  </si>
  <si>
    <t>2017/05/09, 320.4775150458116</t>
  </si>
  <si>
    <t>2017/05/09, 313.0046921557261</t>
  </si>
  <si>
    <t>2017/05/09, 290.63810266866636</t>
  </si>
  <si>
    <t>2017/05/09, 268.7216710747127</t>
  </si>
  <si>
    <t>2017/05/09, 239.12389053525715</t>
  </si>
  <si>
    <t>2017/05/09, 197.98782206430673</t>
  </si>
  <si>
    <t>2017/05/09, 175.672217788971</t>
  </si>
  <si>
    <t>2017/05/09, 151.71493583658616</t>
  </si>
  <si>
    <t>2017/05/09, 130.56760808690763</t>
  </si>
  <si>
    <t>2017/05/09, 109.61847459917544</t>
  </si>
  <si>
    <t>2017/05/09, 94.54249774045434</t>
  </si>
  <si>
    <t>2017/05/09, 85.29343218295674</t>
  </si>
  <si>
    <t>2017/05/09, 82.03776110671754</t>
  </si>
  <si>
    <t>2017/05/09, 126.84974799180964</t>
  </si>
  <si>
    <t>2017/05/09, 103.945714390577</t>
  </si>
  <si>
    <t>2017/05/09, 154.3860072453657</t>
  </si>
  <si>
    <t>2017/05/09, 181.5253662353474</t>
  </si>
  <si>
    <t>2017/05/09, 216.25883024518856</t>
  </si>
  <si>
    <t>2017/05/09, 247.12741526434507</t>
  </si>
  <si>
    <t>2017/05/09, 271.8840807399137</t>
  </si>
  <si>
    <t>2017/05/10, 293.1331482107247</t>
  </si>
  <si>
    <t>2017/05/10, 318.56565611953044</t>
  </si>
  <si>
    <t>2017/05/10, 331.81883865716276</t>
  </si>
  <si>
    <t>2017/05/10, 353.88629597268766</t>
  </si>
  <si>
    <t>2017/05/10, 309.79908348194897</t>
  </si>
  <si>
    <t>2017/05/10, 288.36591556337453</t>
  </si>
  <si>
    <t>2017/05/10, 244.5160957552783</t>
  </si>
  <si>
    <t>2017/05/10, 205.0459287045038</t>
  </si>
  <si>
    <t>2017/05/10, 271.0410944791018</t>
  </si>
  <si>
    <t>2017/05/10, 175.8417839908584</t>
  </si>
  <si>
    <t>2017/05/10, 150.32560323600228</t>
  </si>
  <si>
    <t>2017/05/10, 127.38824180151778</t>
  </si>
  <si>
    <t>2017/05/10, 105.73386706502652</t>
  </si>
  <si>
    <t>2017/05/10, 88.25313316135589</t>
  </si>
  <si>
    <t>2017/05/10, 78.91157694828337</t>
  </si>
  <si>
    <t>2017/05/10, 76.34033672329906</t>
  </si>
  <si>
    <t>2017/05/10, 108.38834888002827</t>
  </si>
  <si>
    <t>2017/05/10, 151.09025688504403</t>
  </si>
  <si>
    <t>2017/05/10, 193.74043863453448</t>
  </si>
  <si>
    <t>2017/05/10, 224.62409620496976</t>
  </si>
  <si>
    <t>2017/05/10, 243.92600537270988</t>
  </si>
  <si>
    <t>2017/05/10, 272.5775719002861</t>
  </si>
  <si>
    <t>2017/05/10, 296.8170950654453</t>
  </si>
  <si>
    <t>2017/05/11, 322.44872214275324</t>
  </si>
  <si>
    <t>2017/05/11, 343.58043903575003</t>
  </si>
  <si>
    <t>2017/05/11, 366.4092587061995</t>
  </si>
  <si>
    <t>2017/05/11, 298.3364082343569</t>
  </si>
  <si>
    <t>2017/05/11, 258.07141742381083</t>
  </si>
  <si>
    <t>2017/05/11, 330.48616011221867</t>
  </si>
  <si>
    <t>2017/05/11, 234.6812560458058</t>
  </si>
  <si>
    <t>2017/05/11, 203.0127491980628</t>
  </si>
  <si>
    <t>2017/05/11, 171.1318808689083</t>
  </si>
  <si>
    <t>2017/05/11, 144.93834369686954</t>
  </si>
  <si>
    <t>2017/05/11, 119.43276082963132</t>
  </si>
  <si>
    <t>2017/05/11, 100.9243529751277</t>
  </si>
  <si>
    <t>2017/05/11, 91.12034348418024</t>
  </si>
  <si>
    <t>2017/05/11, 86.68079201658134</t>
  </si>
  <si>
    <t>2017/05/11, 88.91084448988909</t>
  </si>
  <si>
    <t>2017/05/11, 158.6779162220281</t>
  </si>
  <si>
    <t>2017/05/11, 126.66758544349614</t>
  </si>
  <si>
    <t>2017/05/11, 194.74841550130986</t>
  </si>
  <si>
    <t>2017/05/11, 223.28156253034336</t>
  </si>
  <si>
    <t>2017/05/11, 255.3259411256036</t>
  </si>
  <si>
    <t>2017/05/11, 219.5898640778222</t>
  </si>
  <si>
    <t>Carbonate Chemistry</t>
  </si>
  <si>
    <t>TA (pmol/kg)</t>
  </si>
  <si>
    <t>Qa</t>
  </si>
  <si>
    <t>OAT</t>
  </si>
  <si>
    <t>Bar0, 0.1016243654822335</t>
  </si>
  <si>
    <t>Bar1, 0.07091370558375634</t>
  </si>
  <si>
    <t>Bar2, 0.07370558375634519</t>
  </si>
  <si>
    <t>Bar3, 0.039086294416243644</t>
  </si>
  <si>
    <t>Bar4, 0.0614213197969543</t>
  </si>
  <si>
    <t>Bar5, 0.04690355329949238</t>
  </si>
  <si>
    <t>Bar6, 0.060862944162436546</t>
  </si>
  <si>
    <t>Bar7, 0.01005076142131979</t>
  </si>
  <si>
    <t>Experimental design</t>
  </si>
  <si>
    <t>Downstream aquarium conditions</t>
  </si>
  <si>
    <t>Temperature level</t>
  </si>
  <si>
    <t>Total alkalinity (µmol/kg)</t>
  </si>
  <si>
    <t>Control (PD)</t>
  </si>
  <si>
    <t>PD</t>
  </si>
  <si>
    <t>RCP8.5</t>
  </si>
  <si>
    <t>Elevated T</t>
  </si>
  <si>
    <t>ΩARAG</t>
  </si>
  <si>
    <t>Acropora intermedia</t>
  </si>
  <si>
    <t>Bar0, 0.9575471698113212</t>
  </si>
  <si>
    <t>Bar1, 0.8915094339622643</t>
  </si>
  <si>
    <t>Bar2, 0.8254716981132076</t>
  </si>
  <si>
    <t>Bar3, 0.7264150943396228</t>
  </si>
  <si>
    <t>Bar4, 0.5943396226415093</t>
  </si>
  <si>
    <t>Bar5, 0.4622641509433966</t>
  </si>
  <si>
    <t>Bar6, 0.49528301886792453</t>
  </si>
  <si>
    <t>Bar7, 0.33018867924528306</t>
  </si>
  <si>
    <t>Bar8, 5.316037735849057</t>
  </si>
  <si>
    <t>Bar9, 4.754716981132076</t>
  </si>
  <si>
    <t>Bar10, 3.5660377358490565</t>
  </si>
  <si>
    <t>Bar11, 3.103773584905661</t>
  </si>
  <si>
    <t>Bar12, 4.589622641509435</t>
  </si>
  <si>
    <t>Bar13, 3.929245283018868</t>
  </si>
  <si>
    <t>Bar14, 4.754716981132076</t>
  </si>
  <si>
    <t>Bar15, 4.424528301886793</t>
  </si>
  <si>
    <t>S (ppm)</t>
  </si>
  <si>
    <t>N.Ce</t>
  </si>
  <si>
    <t>A.Ce</t>
  </si>
  <si>
    <t>N.Co</t>
  </si>
  <si>
    <t>A.Co</t>
  </si>
  <si>
    <t>P.Co</t>
  </si>
  <si>
    <t>∆pH</t>
  </si>
  <si>
    <t>B/Ca</t>
  </si>
  <si>
    <t>µmol/mol</t>
  </si>
  <si>
    <t>µmol/kg</t>
  </si>
  <si>
    <t xml:space="preserve">G </t>
  </si>
  <si>
    <t>Porites astreoides</t>
  </si>
  <si>
    <t>Time</t>
  </si>
  <si>
    <t xml:space="preserve">Treatment </t>
  </si>
  <si>
    <t>Bleaching rate (%)</t>
  </si>
  <si>
    <t>Photosynthetic carbon fixation</t>
  </si>
  <si>
    <t xml:space="preserve">Carbon Translocation to host </t>
  </si>
  <si>
    <t>0 days</t>
  </si>
  <si>
    <t>PdC 26℃</t>
  </si>
  <si>
    <t>3118013 ± 92321</t>
  </si>
  <si>
    <t>0.616 ± 0.0061</t>
  </si>
  <si>
    <t>0.666 ± 0.0096</t>
  </si>
  <si>
    <t>0.00794 ± 0.00173</t>
  </si>
  <si>
    <t>_</t>
  </si>
  <si>
    <t>PdC 32℃</t>
  </si>
  <si>
    <t>2788373 ± 431502</t>
  </si>
  <si>
    <t>0.631 ± 0.0110</t>
  </si>
  <si>
    <t>0.663 ± 0.0035</t>
  </si>
  <si>
    <t>0.00755 ± 0.00129</t>
  </si>
  <si>
    <t>PdD 26℃</t>
  </si>
  <si>
    <t>6282968 ± 287123</t>
  </si>
  <si>
    <t>0.622 ± 0.0076</t>
  </si>
  <si>
    <t>0.659 ± 0.0144</t>
  </si>
  <si>
    <t>0.00293 ± 0.00062</t>
  </si>
  <si>
    <t>PdD 32℃</t>
  </si>
  <si>
    <t>5916754 ± 517257</t>
  </si>
  <si>
    <t>0.615 ± 0.0074</t>
  </si>
  <si>
    <t>0.624 ± 0.0346</t>
  </si>
  <si>
    <t>0.00250 ± 0.00092</t>
  </si>
  <si>
    <t>7 days</t>
  </si>
  <si>
    <t>2980278 ± 46602</t>
  </si>
  <si>
    <t>0.551 ± 0.0149</t>
  </si>
  <si>
    <t>0.659 ± 0.0056</t>
  </si>
  <si>
    <t>0.00887 ± 0.00205</t>
  </si>
  <si>
    <t>26.7 ± 3.33</t>
  </si>
  <si>
    <t>474102 ± 235325</t>
  </si>
  <si>
    <t>0.341 ± 0.0220</t>
  </si>
  <si>
    <t>0.520 ± 0.0114</t>
  </si>
  <si>
    <t>0.00524 ± 0.00136</t>
  </si>
  <si>
    <t>5648214 ± 346796</t>
  </si>
  <si>
    <t>0.544 ± 0.0070</t>
  </si>
  <si>
    <t>0.649 ± 0.0079</t>
  </si>
  <si>
    <t>0.00251 ± 0.00092</t>
  </si>
  <si>
    <t>5713514 ± 373287</t>
  </si>
  <si>
    <t>0.525 ± 0.0101</t>
  </si>
  <si>
    <t>0.623 ± 0.0135</t>
  </si>
  <si>
    <t>0.00246 ± 0.00047</t>
  </si>
  <si>
    <t>2950078 ± 252670</t>
  </si>
  <si>
    <t>0.506 ± 0.0194</t>
  </si>
  <si>
    <t>0.623 ± 0.0156</t>
  </si>
  <si>
    <t>0.00765 ± 0.00136</t>
  </si>
  <si>
    <t>344.6 ± 36.37</t>
  </si>
  <si>
    <t>200.61 ± 39.22</t>
  </si>
  <si>
    <t>83.3 ± 3.33</t>
  </si>
  <si>
    <t>63875 ± 47046</t>
  </si>
  <si>
    <t>0.072 ± 0.0147</t>
  </si>
  <si>
    <t>0.144 ± 0.0239</t>
  </si>
  <si>
    <t>0.00361 ± 0.00110</t>
  </si>
  <si>
    <t>107.68 ± 37.35</t>
  </si>
  <si>
    <t>68.21 ± 26.83</t>
  </si>
  <si>
    <t>5287779 ± 149200</t>
  </si>
  <si>
    <t>0.511 ± 0.0237</t>
  </si>
  <si>
    <t>0.656 ± 0.0180</t>
  </si>
  <si>
    <t>0.00265 ± 0.00068</t>
  </si>
  <si>
    <t>204.19 ± 13.25</t>
  </si>
  <si>
    <t>74.84 ± 4.94</t>
  </si>
  <si>
    <t>4085175 ± 838304</t>
  </si>
  <si>
    <t>0.457 ± 0.0145</t>
  </si>
  <si>
    <t>0.600 ± 0.0214</t>
  </si>
  <si>
    <t>0.00231 ± 0.00094</t>
  </si>
  <si>
    <t>207.43 ± 54.97</t>
  </si>
  <si>
    <t>63.39 ± 17.34</t>
  </si>
  <si>
    <t>Durusdinium</t>
  </si>
  <si>
    <t>Cladocopium</t>
  </si>
  <si>
    <t>Symbiont</t>
  </si>
  <si>
    <t>Bar0, 23.91304347826089</t>
  </si>
  <si>
    <t>Bar1, 17.173913043478265</t>
  </si>
  <si>
    <t>Bar2, 14.347826086956534</t>
  </si>
  <si>
    <t>Bar3, 12.173913043478262</t>
  </si>
  <si>
    <t>Bar4, 16.304347826086968</t>
  </si>
  <si>
    <t>Bar5, 7.608695652173928</t>
  </si>
  <si>
    <t>Bar6, 0.21739130434784215</t>
  </si>
  <si>
    <t>Bar7, 0.6521739130434927</t>
  </si>
  <si>
    <t>Bar8, 42.82608695652174</t>
  </si>
  <si>
    <t>Bar9, 31.52173913043479</t>
  </si>
  <si>
    <t>Bar10, 11.956521739130448</t>
  </si>
  <si>
    <t>Bar11, 8.69565217391304</t>
  </si>
  <si>
    <t>Bar12, 10.217391304347824</t>
  </si>
  <si>
    <t>Bar13, 5.217391304347824</t>
  </si>
  <si>
    <t>Bar14, 0.21739130434784215</t>
  </si>
  <si>
    <t>Bar15, 0.43478260869565766</t>
  </si>
  <si>
    <t>Bar16, 44.56521739130436</t>
  </si>
  <si>
    <t>Bar17, 29.130434782608702</t>
  </si>
  <si>
    <t>Bar18, 14.78260869565218</t>
  </si>
  <si>
    <t>Bar19, 5.434782608695658</t>
  </si>
  <si>
    <t>Bar20, 5.217391304347824</t>
  </si>
  <si>
    <t>Bar21, -1.086956521739129</t>
  </si>
  <si>
    <t>Bar22, 0.43478260869565766</t>
  </si>
  <si>
    <t>Bar23, 0.21739130434784215</t>
  </si>
  <si>
    <t>Graph underdetermined: happy to choose an interpretation, or throw it out.</t>
  </si>
  <si>
    <t>Parameter</t>
  </si>
  <si>
    <t>Replicate</t>
  </si>
  <si>
    <t>390 ppm</t>
  </si>
  <si>
    <t>550 ppm</t>
  </si>
  <si>
    <t>DO (ppm)</t>
  </si>
  <si>
    <t>Salinity (ppt)</t>
  </si>
  <si>
    <t>Temperature(0C)</t>
  </si>
  <si>
    <t>Alkalinity (ppm)</t>
  </si>
  <si>
    <t>C02 (aq) (ppm)</t>
  </si>
  <si>
    <t>I</t>
  </si>
  <si>
    <t>II</t>
  </si>
  <si>
    <t>III</t>
  </si>
  <si>
    <t>Acropora hyacinthus</t>
  </si>
  <si>
    <t>N weeks</t>
  </si>
  <si>
    <t>N days</t>
  </si>
  <si>
    <t>Isopora palifera</t>
  </si>
  <si>
    <t>Rate</t>
  </si>
  <si>
    <t>CO2 aq</t>
  </si>
  <si>
    <t>Calc.light</t>
  </si>
  <si>
    <t>Calc.dark</t>
  </si>
  <si>
    <t>N.pH</t>
  </si>
  <si>
    <t>pH.med</t>
  </si>
  <si>
    <t>pH.SE</t>
  </si>
  <si>
    <t>N.TA</t>
  </si>
  <si>
    <t>TA.med</t>
  </si>
  <si>
    <t>N.pCO2</t>
  </si>
  <si>
    <t>pCO2.med</t>
  </si>
  <si>
    <t>N.Om.Ca</t>
  </si>
  <si>
    <t>Om.Ca.med</t>
  </si>
  <si>
    <t>N.Om.Ar</t>
  </si>
  <si>
    <t>Om.Ar.med</t>
  </si>
  <si>
    <t>Omega.Ar.SE</t>
  </si>
  <si>
    <t>N.DIC</t>
  </si>
  <si>
    <t>DIC.med</t>
  </si>
  <si>
    <t>Upa</t>
  </si>
  <si>
    <t>Calculated Parameters</t>
  </si>
  <si>
    <t>Temp (°C)</t>
  </si>
  <si>
    <t>Upa.C</t>
  </si>
  <si>
    <t>Upa.S</t>
  </si>
  <si>
    <t>Dob.C</t>
  </si>
  <si>
    <t>Dob.S</t>
  </si>
  <si>
    <t>HCO3- (µmol kg-1 SW)</t>
  </si>
  <si>
    <t>.C</t>
  </si>
  <si>
    <t>Site type</t>
  </si>
  <si>
    <t>.S</t>
  </si>
  <si>
    <t>Dob</t>
  </si>
  <si>
    <t>Site notation</t>
  </si>
  <si>
    <t>pH stdev</t>
  </si>
  <si>
    <t>Calc net</t>
  </si>
  <si>
    <t>HCO3- sd (µmol kg SW-1)</t>
  </si>
  <si>
    <t>Duplicate with coral papers (although primarily algae)</t>
  </si>
  <si>
    <t>Various (turf, cyanobacteria, pyssionellia, polychaeta, sponge, ascidian, foram, bryozoa, CCA, peysonnelia)</t>
  </si>
  <si>
    <t>Favites colemani</t>
  </si>
  <si>
    <t>% relative to control</t>
  </si>
  <si>
    <t xml:space="preserve"> Porites lutea</t>
  </si>
  <si>
    <t>Photo-inhibited samples excluded since artificial. Explicit statement of dry weight unusual.</t>
  </si>
  <si>
    <t>Acropora digitifera</t>
  </si>
  <si>
    <t>Montipora digitata</t>
  </si>
  <si>
    <t>Lophelia pertusa</t>
  </si>
  <si>
    <t>SEM</t>
  </si>
  <si>
    <t>Duration (weeks)</t>
  </si>
  <si>
    <t>Duration (days)</t>
  </si>
  <si>
    <t>C abs</t>
  </si>
  <si>
    <t>Various (coral, macroalgae, dead coral with algae, CCA, rubble/sand)</t>
  </si>
  <si>
    <t>Lithophyllum sp.</t>
  </si>
  <si>
    <t>Symbiochlorum hainanensis</t>
  </si>
  <si>
    <t>Porites sp.</t>
  </si>
  <si>
    <t>pH Tb, salinity psu. Ignored treatment with zoanthyds since confounding: zoanthid growth only measured in terms of polyps/fragment and photosynthetic efficiency.</t>
  </si>
  <si>
    <t>Various: (Holothuria leucospilota), 2 shrimps (Stenopus hispidus), 14 fishes (2 Neoglyphidodon melas, 1 Istigobius decoratus, 3 Salarias fasciatus, and 8 Monodactylus argenteus), 20 corals (1 Millepora sp., 1 Porites spp., 1 Fungiid spp., 1 Heliopora coerulea, 1 Faviid spp., 3 Pavona cactus, 1 Montipora sp., 8 Pocillopora damicornis, and 3 Turbinaria spp.), 20 gastropods (Trochus hanleyanus), 2 sea urchins (Tripneustes gratilla), 14 giant clams (Tridacna sp.), 27 calcifying macroalgae (9 Halimeda opuntia, 9 Mastophora rosea, and 9 Mesophyllum sp.).</t>
  </si>
  <si>
    <t>Amphiroa anceps</t>
  </si>
  <si>
    <t>mgCaCO3 cm-2day-1</t>
  </si>
  <si>
    <t>kgDW  m-2day-1</t>
  </si>
  <si>
    <t>mg cm-2day-1</t>
  </si>
  <si>
    <t>%changeCaCO3 day-1 (relative to initial mass)</t>
  </si>
  <si>
    <t>GROUPING RESULTS (as indicated in Fig 1)</t>
  </si>
  <si>
    <t>Bar0, 1.419354838709677</t>
  </si>
  <si>
    <t>Bar1, 1.290322580645162</t>
  </si>
  <si>
    <t>Bar2, 4.064516129032257</t>
  </si>
  <si>
    <t>Bar3, 1.0967741935483866</t>
  </si>
  <si>
    <t>Bar0, 125.00000000000003</t>
  </si>
  <si>
    <t>Bar1, 100.54347826086959</t>
  </si>
  <si>
    <t>Bar2, 122.28260869565219</t>
  </si>
  <si>
    <t>Bar3, 100.54347826086959</t>
  </si>
  <si>
    <t>From Fig 1</t>
  </si>
  <si>
    <t>µmol C cm-2day-1</t>
  </si>
  <si>
    <t>µmol C gBW-1day-1</t>
  </si>
  <si>
    <t>Calcification from F1, chemistry from T1</t>
  </si>
  <si>
    <t>F1 unclear: see algae_data_working.</t>
  </si>
  <si>
    <t>Control (g m−2 yr−1)</t>
  </si>
  <si>
    <t>Manipulated (g m−2 yr−1)</t>
  </si>
  <si>
    <t>lighta</t>
  </si>
  <si>
    <t>pHTb</t>
  </si>
  <si>
    <t>CO32− (μmol/kg)</t>
  </si>
  <si>
    <t>HCO3 (μmol/kg)</t>
  </si>
  <si>
    <t>Ωarg</t>
  </si>
  <si>
    <r>
      <t>Elevated </t>
    </r>
    <r>
      <rPr>
        <i/>
        <sz val="11"/>
        <color theme="1"/>
        <rFont val="Calibri"/>
        <family val="2"/>
      </rPr>
      <t>p</t>
    </r>
    <r>
      <rPr>
        <sz val="11"/>
        <color theme="1"/>
        <rFont val="Calibri"/>
        <family val="2"/>
      </rPr>
      <t>CO2</t>
    </r>
  </si>
  <si>
    <r>
      <t>Elevated T/</t>
    </r>
    <r>
      <rPr>
        <i/>
        <sz val="11"/>
        <color theme="1"/>
        <rFont val="Calibri"/>
        <family val="2"/>
      </rPr>
      <t>p</t>
    </r>
    <r>
      <rPr>
        <sz val="11"/>
        <color theme="1"/>
        <rFont val="Calibri"/>
        <family val="2"/>
      </rPr>
      <t>CO2</t>
    </r>
  </si>
  <si>
    <r>
      <t>T</t>
    </r>
    <r>
      <rPr>
        <b/>
        <sz val="11"/>
        <color theme="1"/>
        <rFont val="Calibri"/>
        <family val="2"/>
      </rPr>
      <t> (°C)</t>
    </r>
  </si>
  <si>
    <r>
      <t>Inc dur </t>
    </r>
    <r>
      <rPr>
        <sz val="11"/>
        <color theme="1"/>
        <rFont val="Calibri"/>
        <family val="2"/>
      </rPr>
      <t>[h]</t>
    </r>
  </si>
  <si>
    <r>
      <t>Size </t>
    </r>
    <r>
      <rPr>
        <sz val="11"/>
        <color theme="1"/>
        <rFont val="Calibri"/>
        <family val="2"/>
      </rPr>
      <t>[mm]</t>
    </r>
  </si>
  <si>
    <r>
      <t>Mass </t>
    </r>
    <r>
      <rPr>
        <sz val="11"/>
        <color theme="1"/>
        <rFont val="Calibri"/>
        <family val="2"/>
      </rPr>
      <t>[g]</t>
    </r>
  </si>
  <si>
    <r>
      <t>Dry m </t>
    </r>
    <r>
      <rPr>
        <sz val="11"/>
        <color theme="1"/>
        <rFont val="Calibri"/>
        <family val="2"/>
      </rPr>
      <t>[g]</t>
    </r>
  </si>
  <si>
    <r>
      <t>AT </t>
    </r>
    <r>
      <rPr>
        <sz val="11"/>
        <color theme="1"/>
        <rFont val="Calibri"/>
        <family val="2"/>
      </rPr>
      <t>[µmol/kg]</t>
    </r>
  </si>
  <si>
    <r>
      <t>AT std dev </t>
    </r>
    <r>
      <rPr>
        <sz val="11"/>
        <color theme="1"/>
        <rFont val="Calibri"/>
        <family val="2"/>
      </rPr>
      <t>[±]</t>
    </r>
  </si>
  <si>
    <r>
      <t>Ca2+ </t>
    </r>
    <r>
      <rPr>
        <sz val="11"/>
        <color theme="1"/>
        <rFont val="Calibri"/>
        <family val="2"/>
      </rPr>
      <t>[mmol/kg]</t>
    </r>
  </si>
  <si>
    <r>
      <t>Ca2+ std dev </t>
    </r>
    <r>
      <rPr>
        <sz val="11"/>
        <color theme="1"/>
        <rFont val="Calibri"/>
        <family val="2"/>
      </rPr>
      <t>[±]</t>
    </r>
  </si>
  <si>
    <r>
      <t>45Ca </t>
    </r>
    <r>
      <rPr>
        <sz val="11"/>
        <color theme="1"/>
        <rFont val="Calibri"/>
        <family val="2"/>
      </rPr>
      <t>[Bq]</t>
    </r>
  </si>
  <si>
    <r>
      <t>45Ca std dev </t>
    </r>
    <r>
      <rPr>
        <sz val="11"/>
        <color theme="1"/>
        <rFont val="Calibri"/>
        <family val="2"/>
      </rPr>
      <t>[±]</t>
    </r>
  </si>
  <si>
    <r>
      <t>δ13C </t>
    </r>
    <r>
      <rPr>
        <sz val="11"/>
        <color theme="1"/>
        <rFont val="Calibri"/>
        <family val="2"/>
      </rPr>
      <t>[‰ PDB]</t>
    </r>
  </si>
  <si>
    <r>
      <t>δ13C std dev </t>
    </r>
    <r>
      <rPr>
        <sz val="11"/>
        <color theme="1"/>
        <rFont val="Calibri"/>
        <family val="2"/>
      </rPr>
      <t>[±]</t>
    </r>
  </si>
  <si>
    <r>
      <t>Calc rate CaCO3 </t>
    </r>
    <r>
      <rPr>
        <sz val="11"/>
        <color theme="1"/>
        <rFont val="Calibri"/>
        <family val="2"/>
      </rPr>
      <t>[µmol/g/h]</t>
    </r>
  </si>
  <si>
    <r>
      <t>Calc rate std e </t>
    </r>
    <r>
      <rPr>
        <sz val="11"/>
        <color theme="1"/>
        <rFont val="Calibri"/>
        <family val="2"/>
      </rPr>
      <t>[±]</t>
    </r>
  </si>
  <si>
    <r>
      <t>Temp </t>
    </r>
    <r>
      <rPr>
        <sz val="11"/>
        <color theme="1"/>
        <rFont val="Calibri"/>
        <family val="2"/>
      </rPr>
      <t>[°C]</t>
    </r>
  </si>
  <si>
    <r>
      <t>Temp std dev </t>
    </r>
    <r>
      <rPr>
        <sz val="11"/>
        <color theme="1"/>
        <rFont val="Calibri"/>
        <family val="2"/>
      </rPr>
      <t>[±]</t>
    </r>
  </si>
  <si>
    <r>
      <t>CO2 </t>
    </r>
    <r>
      <rPr>
        <sz val="11"/>
        <color theme="1"/>
        <rFont val="Calibri"/>
        <family val="2"/>
      </rPr>
      <t>[µmol/kg]</t>
    </r>
  </si>
  <si>
    <r>
      <t>CO2 std dev </t>
    </r>
    <r>
      <rPr>
        <sz val="11"/>
        <color theme="1"/>
        <rFont val="Calibri"/>
        <family val="2"/>
      </rPr>
      <t>[±]</t>
    </r>
  </si>
  <si>
    <r>
      <t>fCO2water_SST_wet </t>
    </r>
    <r>
      <rPr>
        <sz val="11"/>
        <color theme="1"/>
        <rFont val="Calibri"/>
        <family val="2"/>
      </rPr>
      <t>[µatm]</t>
    </r>
  </si>
  <si>
    <r>
      <t>fCO2 std dev </t>
    </r>
    <r>
      <rPr>
        <sz val="11"/>
        <color theme="1"/>
        <rFont val="Calibri"/>
        <family val="2"/>
      </rPr>
      <t>[±]</t>
    </r>
  </si>
  <si>
    <r>
      <t>pCO2water_SST_wet </t>
    </r>
    <r>
      <rPr>
        <sz val="11"/>
        <color theme="1"/>
        <rFont val="Calibri"/>
        <family val="2"/>
      </rPr>
      <t>[µatm]</t>
    </r>
  </si>
  <si>
    <r>
      <t>pCO2 std dev </t>
    </r>
    <r>
      <rPr>
        <sz val="11"/>
        <color theme="1"/>
        <rFont val="Calibri"/>
        <family val="2"/>
      </rPr>
      <t>[±]</t>
    </r>
  </si>
  <si>
    <r>
      <t>[HCO3]- </t>
    </r>
    <r>
      <rPr>
        <sz val="11"/>
        <color theme="1"/>
        <rFont val="Calibri"/>
        <family val="2"/>
      </rPr>
      <t>[µmol/kg]</t>
    </r>
  </si>
  <si>
    <r>
      <t>[HCO3]- std dev </t>
    </r>
    <r>
      <rPr>
        <sz val="11"/>
        <color theme="1"/>
        <rFont val="Calibri"/>
        <family val="2"/>
      </rPr>
      <t>[±]</t>
    </r>
  </si>
  <si>
    <r>
      <t>[CO3]2- </t>
    </r>
    <r>
      <rPr>
        <sz val="11"/>
        <color theme="1"/>
        <rFont val="Calibri"/>
        <family val="2"/>
      </rPr>
      <t>[µmol/kg]</t>
    </r>
  </si>
  <si>
    <r>
      <t>[CO3]2- std dev </t>
    </r>
    <r>
      <rPr>
        <sz val="11"/>
        <color theme="1"/>
        <rFont val="Calibri"/>
        <family val="2"/>
      </rPr>
      <t>[±]</t>
    </r>
  </si>
  <si>
    <r>
      <t>DIC </t>
    </r>
    <r>
      <rPr>
        <sz val="11"/>
        <color theme="1"/>
        <rFont val="Calibri"/>
        <family val="2"/>
      </rPr>
      <t>[µmol/kg]</t>
    </r>
  </si>
  <si>
    <r>
      <t>DIC std dev </t>
    </r>
    <r>
      <rPr>
        <sz val="11"/>
        <color theme="1"/>
        <rFont val="Calibri"/>
        <family val="2"/>
      </rPr>
      <t>[±]</t>
    </r>
  </si>
  <si>
    <r>
      <t>Omega Arg std dev </t>
    </r>
    <r>
      <rPr>
        <sz val="11"/>
        <color theme="1"/>
        <rFont val="Calibri"/>
        <family val="2"/>
      </rPr>
      <t>[±]</t>
    </r>
  </si>
  <si>
    <r>
      <t>Omega Cal std dev </t>
    </r>
    <r>
      <rPr>
        <sz val="11"/>
        <color theme="1"/>
        <rFont val="Calibri"/>
        <family val="2"/>
      </rPr>
      <t>[±]</t>
    </r>
  </si>
  <si>
    <r>
      <t>(× 10</t>
    </r>
    <r>
      <rPr>
        <vertAlign val="superscript"/>
        <sz val="11"/>
        <color theme="1"/>
        <rFont val="Calibri"/>
        <family val="2"/>
      </rPr>
      <t>-2</t>
    </r>
    <r>
      <rPr>
        <sz val="11"/>
        <color theme="1"/>
        <rFont val="Calibri"/>
        <family val="2"/>
      </rPr>
      <t xml:space="preserve"> mm</t>
    </r>
    <r>
      <rPr>
        <vertAlign val="superscript"/>
        <sz val="11"/>
        <color theme="1"/>
        <rFont val="Calibri"/>
        <family val="2"/>
      </rPr>
      <t>3</t>
    </r>
    <r>
      <rPr>
        <sz val="11"/>
        <color theme="1"/>
        <rFont val="Calibri"/>
        <family val="2"/>
      </rPr>
      <t>)</t>
    </r>
  </si>
  <si>
    <t>(matm)</t>
  </si>
  <si>
    <r>
      <t>Ω</t>
    </r>
    <r>
      <rPr>
        <b/>
        <vertAlign val="subscript"/>
        <sz val="11"/>
        <color theme="1"/>
        <rFont val="Calibri"/>
        <family val="2"/>
      </rPr>
      <t>arag</t>
    </r>
  </si>
  <si>
    <r>
      <t>pH</t>
    </r>
    <r>
      <rPr>
        <b/>
        <vertAlign val="subscript"/>
        <sz val="11"/>
        <color theme="1"/>
        <rFont val="Calibri"/>
        <family val="2"/>
      </rPr>
      <t>T</t>
    </r>
  </si>
  <si>
    <r>
      <t>HCO</t>
    </r>
    <r>
      <rPr>
        <b/>
        <vertAlign val="subscript"/>
        <sz val="11"/>
        <color theme="1"/>
        <rFont val="Calibri"/>
        <family val="2"/>
      </rPr>
      <t>3</t>
    </r>
    <r>
      <rPr>
        <b/>
        <vertAlign val="superscript"/>
        <sz val="11"/>
        <color theme="1"/>
        <rFont val="Calibri"/>
        <family val="2"/>
      </rPr>
      <t xml:space="preserve">- </t>
    </r>
    <r>
      <rPr>
        <b/>
        <sz val="11"/>
        <color theme="1"/>
        <rFont val="Calibri"/>
        <family val="2"/>
      </rPr>
      <t>(µmol kg</t>
    </r>
    <r>
      <rPr>
        <b/>
        <vertAlign val="superscript"/>
        <sz val="11"/>
        <color theme="1"/>
        <rFont val="Calibri"/>
        <family val="2"/>
      </rPr>
      <t>-1</t>
    </r>
    <r>
      <rPr>
        <b/>
        <sz val="11"/>
        <color theme="1"/>
        <rFont val="Calibri"/>
        <family val="2"/>
      </rPr>
      <t>)</t>
    </r>
  </si>
  <si>
    <r>
      <t>pK</t>
    </r>
    <r>
      <rPr>
        <b/>
        <vertAlign val="subscript"/>
        <sz val="11"/>
        <color theme="1"/>
        <rFont val="Calibri"/>
        <family val="2"/>
      </rPr>
      <t>B</t>
    </r>
  </si>
  <si>
    <r>
      <t>Ω</t>
    </r>
    <r>
      <rPr>
        <b/>
        <vertAlign val="subscript"/>
        <sz val="11"/>
        <color theme="1"/>
        <rFont val="Calibri"/>
        <family val="2"/>
      </rPr>
      <t>sw centre &amp; control</t>
    </r>
  </si>
  <si>
    <r>
      <t>d</t>
    </r>
    <r>
      <rPr>
        <b/>
        <vertAlign val="superscript"/>
        <sz val="11"/>
        <color theme="1"/>
        <rFont val="Calibri"/>
        <family val="2"/>
      </rPr>
      <t>11</t>
    </r>
    <r>
      <rPr>
        <b/>
        <sz val="11"/>
        <color theme="1"/>
        <rFont val="Calibri"/>
        <family val="2"/>
      </rPr>
      <t>B</t>
    </r>
  </si>
  <si>
    <r>
      <t>pH</t>
    </r>
    <r>
      <rPr>
        <b/>
        <vertAlign val="subscript"/>
        <sz val="11"/>
        <color theme="1"/>
        <rFont val="Calibri"/>
        <family val="2"/>
      </rPr>
      <t>cf</t>
    </r>
  </si>
  <si>
    <r>
      <t>CO</t>
    </r>
    <r>
      <rPr>
        <b/>
        <vertAlign val="subscript"/>
        <sz val="11"/>
        <color theme="1"/>
        <rFont val="Calibri"/>
        <family val="2"/>
      </rPr>
      <t>3</t>
    </r>
    <r>
      <rPr>
        <b/>
        <vertAlign val="superscript"/>
        <sz val="11"/>
        <color theme="1"/>
        <rFont val="Calibri"/>
        <family val="2"/>
      </rPr>
      <t>2-</t>
    </r>
    <r>
      <rPr>
        <b/>
        <vertAlign val="subscript"/>
        <sz val="11"/>
        <color theme="1"/>
        <rFont val="Calibri"/>
        <family val="2"/>
      </rPr>
      <t>cf</t>
    </r>
  </si>
  <si>
    <r>
      <t>DIC</t>
    </r>
    <r>
      <rPr>
        <b/>
        <vertAlign val="subscript"/>
        <sz val="11"/>
        <color theme="1"/>
        <rFont val="Calibri"/>
        <family val="2"/>
      </rPr>
      <t>cf</t>
    </r>
  </si>
  <si>
    <r>
      <t>DIC</t>
    </r>
    <r>
      <rPr>
        <b/>
        <vertAlign val="subscript"/>
        <sz val="11"/>
        <color theme="1"/>
        <rFont val="Calibri"/>
        <family val="2"/>
      </rPr>
      <t>cf</t>
    </r>
    <r>
      <rPr>
        <b/>
        <sz val="11"/>
        <color theme="1"/>
        <rFont val="Calibri"/>
        <family val="2"/>
      </rPr>
      <t>/DIC</t>
    </r>
    <r>
      <rPr>
        <b/>
        <vertAlign val="subscript"/>
        <sz val="11"/>
        <color theme="1"/>
        <rFont val="Calibri"/>
        <family val="2"/>
      </rPr>
      <t>sw</t>
    </r>
  </si>
  <si>
    <r>
      <t>Ω</t>
    </r>
    <r>
      <rPr>
        <b/>
        <vertAlign val="subscript"/>
        <sz val="11"/>
        <color theme="1"/>
        <rFont val="Calibri"/>
        <family val="2"/>
      </rPr>
      <t xml:space="preserve">cf </t>
    </r>
  </si>
  <si>
    <r>
      <t>pCO</t>
    </r>
    <r>
      <rPr>
        <b/>
        <vertAlign val="subscript"/>
        <sz val="11"/>
        <color theme="1"/>
        <rFont val="Calibri"/>
        <family val="2"/>
      </rPr>
      <t>2</t>
    </r>
  </si>
  <si>
    <r>
      <t>HCO</t>
    </r>
    <r>
      <rPr>
        <b/>
        <vertAlign val="subscript"/>
        <sz val="11"/>
        <color theme="1"/>
        <rFont val="Calibri"/>
        <family val="2"/>
      </rPr>
      <t>3</t>
    </r>
    <r>
      <rPr>
        <b/>
        <vertAlign val="superscript"/>
        <sz val="11"/>
        <color theme="1"/>
        <rFont val="Calibri"/>
        <family val="2"/>
      </rPr>
      <t>-</t>
    </r>
  </si>
  <si>
    <r>
      <t>CO</t>
    </r>
    <r>
      <rPr>
        <b/>
        <vertAlign val="subscript"/>
        <sz val="11"/>
        <color theme="1"/>
        <rFont val="Calibri"/>
        <family val="2"/>
      </rPr>
      <t>3</t>
    </r>
    <r>
      <rPr>
        <b/>
        <vertAlign val="superscript"/>
        <sz val="11"/>
        <color theme="1"/>
        <rFont val="Calibri"/>
        <family val="2"/>
      </rPr>
      <t>2-</t>
    </r>
  </si>
  <si>
    <r>
      <t>Ω</t>
    </r>
    <r>
      <rPr>
        <b/>
        <vertAlign val="subscript"/>
        <sz val="11"/>
        <color theme="1"/>
        <rFont val="Calibri"/>
        <family val="2"/>
      </rPr>
      <t>Ca</t>
    </r>
  </si>
  <si>
    <r>
      <t>Ω</t>
    </r>
    <r>
      <rPr>
        <b/>
        <vertAlign val="subscript"/>
        <sz val="11"/>
        <color theme="1"/>
        <rFont val="Calibri"/>
        <family val="2"/>
      </rPr>
      <t>Arag</t>
    </r>
  </si>
  <si>
    <r>
      <t>(mmol kg</t>
    </r>
    <r>
      <rPr>
        <b/>
        <vertAlign val="superscript"/>
        <sz val="11"/>
        <color theme="1"/>
        <rFont val="Calibri"/>
        <family val="2"/>
      </rPr>
      <t>-1</t>
    </r>
    <r>
      <rPr>
        <b/>
        <sz val="11"/>
        <color theme="1"/>
        <rFont val="Calibri"/>
        <family val="2"/>
      </rPr>
      <t>)</t>
    </r>
  </si>
  <si>
    <r>
      <t>p</t>
    </r>
    <r>
      <rPr>
        <b/>
        <sz val="11"/>
        <color theme="1"/>
        <rFont val="Calibri"/>
        <family val="2"/>
      </rPr>
      <t>CO2 (μatm)</t>
    </r>
  </si>
  <si>
    <r>
      <t>p</t>
    </r>
    <r>
      <rPr>
        <b/>
        <sz val="11"/>
        <color theme="1"/>
        <rFont val="Calibri"/>
        <family val="2"/>
      </rPr>
      <t>CO2 level</t>
    </r>
  </si>
  <si>
    <r>
      <t>p</t>
    </r>
    <r>
      <rPr>
        <b/>
        <sz val="11"/>
        <color theme="1"/>
        <rFont val="Calibri"/>
        <family val="2"/>
      </rPr>
      <t>CO2 (µatm)</t>
    </r>
  </si>
  <si>
    <r>
      <t>Symbiodiniaceae density (cells cm</t>
    </r>
    <r>
      <rPr>
        <b/>
        <vertAlign val="superscript"/>
        <sz val="11"/>
        <color theme="1"/>
        <rFont val="Calibri"/>
        <family val="2"/>
      </rPr>
      <t>–2</t>
    </r>
    <r>
      <rPr>
        <b/>
        <sz val="11"/>
        <color theme="1"/>
        <rFont val="Calibri"/>
        <family val="2"/>
      </rPr>
      <t>)</t>
    </r>
  </si>
  <si>
    <r>
      <t>Δ</t>
    </r>
    <r>
      <rPr>
        <b/>
        <i/>
        <sz val="11"/>
        <color theme="1"/>
        <rFont val="Calibri"/>
        <family val="2"/>
      </rPr>
      <t>F</t>
    </r>
    <r>
      <rPr>
        <b/>
        <sz val="11"/>
        <color theme="1"/>
        <rFont val="Calibri"/>
        <family val="2"/>
      </rPr>
      <t>/</t>
    </r>
    <r>
      <rPr>
        <b/>
        <i/>
        <sz val="11"/>
        <color theme="1"/>
        <rFont val="Calibri"/>
        <family val="2"/>
      </rPr>
      <t>F</t>
    </r>
    <r>
      <rPr>
        <b/>
        <i/>
        <vertAlign val="subscript"/>
        <sz val="11"/>
        <color theme="1"/>
        <rFont val="Calibri"/>
        <family val="2"/>
      </rPr>
      <t>m</t>
    </r>
    <r>
      <rPr>
        <b/>
        <sz val="11"/>
        <color theme="1"/>
        <rFont val="Calibri"/>
        <family val="2"/>
      </rPr>
      <t>¢</t>
    </r>
  </si>
  <si>
    <r>
      <t>F</t>
    </r>
    <r>
      <rPr>
        <b/>
        <i/>
        <vertAlign val="subscript"/>
        <sz val="11"/>
        <color theme="1"/>
        <rFont val="Calibri"/>
        <family val="2"/>
      </rPr>
      <t>v</t>
    </r>
    <r>
      <rPr>
        <b/>
        <i/>
        <sz val="11"/>
        <color theme="1"/>
        <rFont val="Calibri"/>
        <family val="2"/>
      </rPr>
      <t>/F</t>
    </r>
    <r>
      <rPr>
        <b/>
        <i/>
        <vertAlign val="subscript"/>
        <sz val="11"/>
        <color theme="1"/>
        <rFont val="Calibri"/>
        <family val="2"/>
      </rPr>
      <t>m</t>
    </r>
  </si>
  <si>
    <r>
      <t>Calcification rate (g CaCO</t>
    </r>
    <r>
      <rPr>
        <b/>
        <vertAlign val="subscript"/>
        <sz val="11"/>
        <color theme="1"/>
        <rFont val="Calibri"/>
        <family val="2"/>
      </rPr>
      <t>3</t>
    </r>
    <r>
      <rPr>
        <b/>
        <sz val="11"/>
        <color theme="1"/>
        <rFont val="Calibri"/>
        <family val="2"/>
      </rPr>
      <t xml:space="preserve"> cm</t>
    </r>
    <r>
      <rPr>
        <b/>
        <vertAlign val="superscript"/>
        <sz val="11"/>
        <color theme="1"/>
        <rFont val="Calibri"/>
        <family val="2"/>
      </rPr>
      <t>–2</t>
    </r>
    <r>
      <rPr>
        <b/>
        <sz val="11"/>
        <color theme="1"/>
        <rFont val="Calibri"/>
        <family val="2"/>
      </rPr>
      <t xml:space="preserve"> d</t>
    </r>
    <r>
      <rPr>
        <b/>
        <vertAlign val="superscript"/>
        <sz val="11"/>
        <color theme="1"/>
        <rFont val="Calibri"/>
        <family val="2"/>
      </rPr>
      <t>–1</t>
    </r>
    <r>
      <rPr>
        <b/>
        <sz val="11"/>
        <color theme="1"/>
        <rFont val="Calibri"/>
        <family val="2"/>
      </rPr>
      <t>)</t>
    </r>
  </si>
  <si>
    <r>
      <t>T (</t>
    </r>
    <r>
      <rPr>
        <b/>
        <vertAlign val="superscript"/>
        <sz val="11"/>
        <color theme="1"/>
        <rFont val="Calibri"/>
        <family val="2"/>
      </rPr>
      <t>o</t>
    </r>
    <r>
      <rPr>
        <b/>
        <sz val="11"/>
        <color theme="1"/>
        <rFont val="Calibri"/>
        <family val="2"/>
      </rPr>
      <t>C)</t>
    </r>
  </si>
  <si>
    <r>
      <t>TA ( μmol L</t>
    </r>
    <r>
      <rPr>
        <b/>
        <vertAlign val="superscript"/>
        <sz val="11"/>
        <color theme="1"/>
        <rFont val="Calibri"/>
        <family val="2"/>
      </rPr>
      <t>-1</t>
    </r>
    <r>
      <rPr>
        <b/>
        <sz val="11"/>
        <color theme="1"/>
        <rFont val="Calibri"/>
        <family val="2"/>
      </rPr>
      <t>)</t>
    </r>
  </si>
  <si>
    <r>
      <t>DIC (μmol L</t>
    </r>
    <r>
      <rPr>
        <b/>
        <vertAlign val="superscript"/>
        <sz val="11"/>
        <color theme="1"/>
        <rFont val="Calibri"/>
        <family val="2"/>
      </rPr>
      <t>-1</t>
    </r>
    <r>
      <rPr>
        <b/>
        <sz val="11"/>
        <color theme="1"/>
        <rFont val="Calibri"/>
        <family val="2"/>
      </rPr>
      <t>)</t>
    </r>
  </si>
  <si>
    <r>
      <t>p</t>
    </r>
    <r>
      <rPr>
        <b/>
        <sz val="11"/>
        <color theme="1"/>
        <rFont val="Calibri"/>
        <family val="2"/>
      </rPr>
      <t>CO</t>
    </r>
    <r>
      <rPr>
        <b/>
        <vertAlign val="subscript"/>
        <sz val="11"/>
        <color theme="1"/>
        <rFont val="Calibri"/>
        <family val="2"/>
      </rPr>
      <t>2</t>
    </r>
    <r>
      <rPr>
        <b/>
        <sz val="11"/>
        <color theme="1"/>
        <rFont val="Calibri"/>
        <family val="2"/>
      </rPr>
      <t xml:space="preserve"> (μatm)</t>
    </r>
  </si>
  <si>
    <r>
      <t>Ω</t>
    </r>
    <r>
      <rPr>
        <b/>
        <vertAlign val="subscript"/>
        <sz val="11"/>
        <color theme="1"/>
        <rFont val="Calibri"/>
        <family val="2"/>
      </rPr>
      <t>A</t>
    </r>
  </si>
  <si>
    <t>DIC (µmol kg-1)</t>
  </si>
  <si>
    <t>TA (µmol kg-1)</t>
  </si>
  <si>
    <t>µmolCaCO3 cm-2day-1</t>
  </si>
  <si>
    <t>µmolCaCO3 g-1day-1</t>
  </si>
  <si>
    <t>nmolCaCO3 cm-2hr-1</t>
  </si>
  <si>
    <t>(gBW m−2yr−1)</t>
  </si>
  <si>
    <t>Confounding factors</t>
  </si>
  <si>
    <t>Seriatopora hystrix</t>
  </si>
  <si>
    <t>% change gDWday-1</t>
  </si>
  <si>
    <t>mmolCaCO3 m-2hr-1</t>
  </si>
  <si>
    <t>gCaCO3 g-1day-1</t>
  </si>
  <si>
    <t>ng day-1 (per specimen)</t>
  </si>
  <si>
    <t>µmol gDW-1h-1</t>
  </si>
  <si>
    <t>µg day-1 (per specimen)</t>
  </si>
  <si>
    <t>mgCaCO3 mg-1day-1</t>
  </si>
  <si>
    <t>mmolC m-2hr-1</t>
  </si>
  <si>
    <t>%changeBW day-1</t>
  </si>
  <si>
    <t>μmolC  gWW−1day−1</t>
  </si>
  <si>
    <t>μmolCaCO3 gDW-1hr-1</t>
  </si>
  <si>
    <t>g day-1 (per specimen)</t>
  </si>
  <si>
    <t>%changeDW day-1</t>
  </si>
  <si>
    <t>μgCaCO3 cm-2hr-1</t>
  </si>
  <si>
    <t>%changeDW day-2</t>
  </si>
  <si>
    <t>mmolCaCO3 m-2day-1</t>
  </si>
  <si>
    <t>gCaCO3 cm-2day-1</t>
  </si>
  <si>
    <t>μg cm-2hr-1</t>
  </si>
  <si>
    <t>mgWW day-1 (per specimen)</t>
  </si>
  <si>
    <t>FIELD TIMESERIES</t>
  </si>
  <si>
    <t>Indirect proxy work. No rates.</t>
  </si>
  <si>
    <t>Extracted?</t>
  </si>
  <si>
    <t>Net community calcification</t>
  </si>
  <si>
    <t>Coralline algae</t>
  </si>
  <si>
    <t>Net ecosystem calcification</t>
  </si>
  <si>
    <t>CO32– sd (µmol kg SW-1)</t>
  </si>
  <si>
    <t>Irradiance sd (umol photons m-2 s-1)</t>
  </si>
  <si>
    <t>Salinity sd (ppt)</t>
  </si>
  <si>
    <t>Marginal</t>
  </si>
  <si>
    <t>Long-term linear extension based on B/Ca proxies</t>
  </si>
  <si>
    <t>Duplicate</t>
  </si>
  <si>
    <t>Duplicate with my algae</t>
  </si>
  <si>
    <t>Ignore larval studies, include coral</t>
  </si>
  <si>
    <t>Ignore seaweed confounder</t>
  </si>
  <si>
    <t>Insufficient ocean chemistry from very low-resolution climate model/observations.</t>
  </si>
  <si>
    <t>Growth derived from surface area in photos. But forams, so may be worth including due to poor representation in study.</t>
  </si>
  <si>
    <t>BW</t>
  </si>
  <si>
    <t>WW/BW</t>
  </si>
  <si>
    <t>No calcification rates</t>
  </si>
  <si>
    <t>Calculated from isotopes and bio-inorganic model</t>
  </si>
  <si>
    <t>BW standardiszed to skeletal surface area and biomass</t>
  </si>
  <si>
    <t>Rubble dissolution</t>
  </si>
  <si>
    <t>OW. Ignore predation effects. WW.</t>
  </si>
  <si>
    <t>°C</t>
  </si>
  <si>
    <r>
      <t>pH</t>
    </r>
    <r>
      <rPr>
        <b/>
        <vertAlign val="subscript"/>
        <sz val="10"/>
        <color rgb="FF000000"/>
        <rFont val="Times New Roman"/>
        <family val="1"/>
      </rPr>
      <t>NIST</t>
    </r>
  </si>
  <si>
    <r>
      <t>p</t>
    </r>
    <r>
      <rPr>
        <b/>
        <sz val="10"/>
        <color rgb="FF000000"/>
        <rFont val="Times New Roman"/>
        <family val="1"/>
      </rPr>
      <t>CO</t>
    </r>
    <r>
      <rPr>
        <b/>
        <vertAlign val="subscript"/>
        <sz val="10"/>
        <color rgb="FF000000"/>
        <rFont val="Times New Roman"/>
        <family val="1"/>
      </rPr>
      <t>2</t>
    </r>
  </si>
  <si>
    <t>µatm</t>
  </si>
  <si>
    <t>ΩAr</t>
  </si>
  <si>
    <t>ΩCa</t>
  </si>
  <si>
    <r>
      <t>μmol.kg</t>
    </r>
    <r>
      <rPr>
        <vertAlign val="superscript"/>
        <sz val="10"/>
        <color rgb="FF000000"/>
        <rFont val="Times New Roman"/>
        <family val="1"/>
      </rPr>
      <t>-1</t>
    </r>
  </si>
  <si>
    <r>
      <t>CO</t>
    </r>
    <r>
      <rPr>
        <b/>
        <vertAlign val="subscript"/>
        <sz val="10"/>
        <color rgb="FF000000"/>
        <rFont val="Times New Roman"/>
        <family val="1"/>
      </rPr>
      <t>3</t>
    </r>
    <r>
      <rPr>
        <b/>
        <vertAlign val="superscript"/>
        <sz val="10"/>
        <color rgb="FF000000"/>
        <rFont val="Times New Roman"/>
        <family val="1"/>
      </rPr>
      <t>2-</t>
    </r>
  </si>
  <si>
    <t>Standard errors</t>
  </si>
  <si>
    <t>Ar</t>
  </si>
  <si>
    <t>Ca</t>
  </si>
  <si>
    <t>CO3</t>
  </si>
  <si>
    <t>S</t>
  </si>
  <si>
    <t>Acropora spp.</t>
  </si>
  <si>
    <t>Adult</t>
  </si>
  <si>
    <t>Taxa</t>
  </si>
  <si>
    <t>Puerto Morelos, Mexico</t>
  </si>
  <si>
    <t>Pseudodiploria strigosa</t>
  </si>
  <si>
    <t>Montastraea cavernosa</t>
  </si>
  <si>
    <t>Orbicella annularis</t>
  </si>
  <si>
    <t>Orbicella faveolata</t>
  </si>
  <si>
    <t>Siderastrea siderea</t>
  </si>
  <si>
    <t>Palau</t>
  </si>
  <si>
    <t>Porites rus</t>
  </si>
  <si>
    <t>Kāne‘ohe Bay, Hawaii</t>
  </si>
  <si>
    <t>Florida Keys Outer Reef Tract, USA</t>
  </si>
  <si>
    <t>Mo'orea, French Polynesia</t>
  </si>
  <si>
    <t>Okinawa, Japan</t>
  </si>
  <si>
    <t>Porites porites</t>
  </si>
  <si>
    <t>Yucatan peninsula</t>
  </si>
  <si>
    <t>Acropora humilis</t>
  </si>
  <si>
    <t>Pocillopora verrucosa</t>
  </si>
  <si>
    <t>Porites cylindrica</t>
  </si>
  <si>
    <t>Indo-Pacific</t>
  </si>
  <si>
    <t>Porites spp</t>
  </si>
  <si>
    <t>Palau, various</t>
  </si>
  <si>
    <t>Siderastrea stellata</t>
  </si>
  <si>
    <t>Rocas Atoll, Brazil</t>
  </si>
  <si>
    <t>Florida Keys Reef Tract</t>
  </si>
  <si>
    <t>Luminao Reef, Guam, US</t>
  </si>
  <si>
    <t>Figure underdetermined: no explicit pH stated for multi-temperature coral culturing.</t>
  </si>
  <si>
    <t>PHNBS</t>
  </si>
  <si>
    <t>CT-COA</t>
  </si>
  <si>
    <t>CT-OA</t>
  </si>
  <si>
    <t>HT-COA</t>
  </si>
  <si>
    <t>Csem</t>
  </si>
  <si>
    <t>TAsem</t>
  </si>
  <si>
    <t>Ssem</t>
  </si>
  <si>
    <t>TABLEUNDERDETERMINED</t>
  </si>
  <si>
    <t>Bar1,32.38754325259516</t>
  </si>
  <si>
    <t>TA(Almollei)</t>
  </si>
  <si>
    <t>HT—OA</t>
  </si>
  <si>
    <t>Calcification (µmol CaCo3 cm-2 h-1)</t>
  </si>
  <si>
    <t>CTCOA</t>
  </si>
  <si>
    <t>CTOA</t>
  </si>
  <si>
    <t>HTCOA</t>
  </si>
  <si>
    <t>HTOA</t>
  </si>
  <si>
    <t>P. strigosa</t>
  </si>
  <si>
    <t>O. faveolata</t>
  </si>
  <si>
    <t>M. cavernosa</t>
  </si>
  <si>
    <t>O. annularis</t>
  </si>
  <si>
    <t>µmolCaCO3 cm-2hr-1</t>
  </si>
  <si>
    <t xml:space="preserve">Diurnal light exposure (mol quanta m-2 d-1) </t>
  </si>
  <si>
    <t>Day 1</t>
  </si>
  <si>
    <t>Day 2</t>
  </si>
  <si>
    <t>Day 3</t>
  </si>
  <si>
    <t>Day 4</t>
  </si>
  <si>
    <t>Day 5</t>
  </si>
  <si>
    <t>Day 6</t>
  </si>
  <si>
    <t>Day 7</t>
  </si>
  <si>
    <t>Day 8</t>
  </si>
  <si>
    <t>Day 9</t>
  </si>
  <si>
    <t>Day 11</t>
  </si>
  <si>
    <t>Day 12</t>
  </si>
  <si>
    <t>Day 13</t>
  </si>
  <si>
    <t>Time of the day (h)</t>
  </si>
  <si>
    <t>Irradiance (µmol quanta m-2 s-1)</t>
  </si>
  <si>
    <t>TRANSPOSED CALCIFICATION VALUES</t>
  </si>
  <si>
    <t>IRRANDI</t>
  </si>
  <si>
    <t>IRRADIANCE FOR ALL TREATMENTS</t>
  </si>
  <si>
    <t>IRRADIANCE</t>
  </si>
  <si>
    <t>IRRADIANCE SD</t>
  </si>
  <si>
    <t>pCO2 (µatm)</t>
  </si>
  <si>
    <t>pCO2 se (µatm)</t>
  </si>
  <si>
    <t>pH (NBS)</t>
  </si>
  <si>
    <t>pH se (NBS)</t>
  </si>
  <si>
    <t>DIC (µmol/L)</t>
  </si>
  <si>
    <t>DIC sd (µmol/L)</t>
  </si>
  <si>
    <t>Irradiance (µmol photons m-2 s-1)</t>
  </si>
  <si>
    <t>Temperature sd (ºC)</t>
  </si>
  <si>
    <t>Temperature (ºC)</t>
  </si>
  <si>
    <t>N.B. diurnal cycle causes large standard deviation in irradiance. No salinity.</t>
  </si>
  <si>
    <t>Calcification rate se</t>
  </si>
  <si>
    <t>Salinity se (ppt)</t>
  </si>
  <si>
    <t>Temperature se (ºC)</t>
  </si>
  <si>
    <t>Irradiance se (umol photons m-2 s-1)</t>
  </si>
  <si>
    <t>DO se (mg l-1)</t>
  </si>
  <si>
    <t>HCO3- se (µmol kg SW-1)</t>
  </si>
  <si>
    <t>CO32– se (µmol kg SW-1)</t>
  </si>
  <si>
    <t>omegaAr se</t>
  </si>
  <si>
    <t>omegaCa se</t>
  </si>
  <si>
    <t>DIC se (µmol/L)</t>
  </si>
  <si>
    <t>TA se (µmol kg-1)</t>
  </si>
  <si>
    <t>revisit</t>
  </si>
  <si>
    <t>Time interval</t>
  </si>
  <si>
    <t>Coral calcification</t>
  </si>
  <si>
    <r>
      <t>(mg cm</t>
    </r>
    <r>
      <rPr>
        <vertAlign val="superscript"/>
        <sz val="12"/>
        <color theme="1"/>
        <rFont val="Times New Roman"/>
        <family val="1"/>
      </rPr>
      <t xml:space="preserve">-2 </t>
    </r>
    <r>
      <rPr>
        <sz val="12"/>
        <color theme="1"/>
        <rFont val="Times New Roman"/>
        <family val="1"/>
      </rPr>
      <t>d</t>
    </r>
    <r>
      <rPr>
        <vertAlign val="superscript"/>
        <sz val="12"/>
        <color theme="1"/>
        <rFont val="Times New Roman"/>
        <family val="1"/>
      </rPr>
      <t>-1</t>
    </r>
    <r>
      <rPr>
        <sz val="12"/>
        <color theme="1"/>
        <rFont val="Times New Roman"/>
        <family val="1"/>
      </rPr>
      <t>)</t>
    </r>
  </si>
  <si>
    <t>CCA calcification</t>
  </si>
  <si>
    <t xml:space="preserve">Pulaski Shoal </t>
  </si>
  <si>
    <t>N 24° 41.613’</t>
  </si>
  <si>
    <t>W 82° 46.368’</t>
  </si>
  <si>
    <t xml:space="preserve">Sombrero Key </t>
  </si>
  <si>
    <t>N 24° 37.612’</t>
  </si>
  <si>
    <t xml:space="preserve">Molasses Reef </t>
  </si>
  <si>
    <t xml:space="preserve">Fowey Rocks </t>
  </si>
  <si>
    <t>N 25° 35.425’</t>
  </si>
  <si>
    <t>TA (gmol Kg-I )</t>
  </si>
  <si>
    <t>Field</t>
  </si>
  <si>
    <t>Control site</t>
  </si>
  <si>
    <t>TA sd (µmol kg-1)</t>
  </si>
  <si>
    <t>pH sd (NBS)</t>
  </si>
  <si>
    <t>pCO2 sd (µatm)</t>
  </si>
  <si>
    <t>Species UID</t>
  </si>
  <si>
    <t>Calc rate CaCO3 [mg/cm**2/day]</t>
  </si>
  <si>
    <t>AT [¬µmol/kg]</t>
  </si>
  <si>
    <t>Temp [¬∞C] (tank)</t>
  </si>
  <si>
    <t>pHT (total scale)</t>
  </si>
  <si>
    <t>pCO2water_SST_wet [¬µatm]</t>
  </si>
  <si>
    <t>[HCO3]- [¬µmol/kg]</t>
  </si>
  <si>
    <t>[CO3]2- [¬µmol/kg]</t>
  </si>
  <si>
    <t>DIC [¬µmol/kg]</t>
  </si>
  <si>
    <t>Light</t>
  </si>
  <si>
    <t>pH (Total)</t>
  </si>
  <si>
    <t>Condition</t>
  </si>
  <si>
    <t>Seaweed</t>
  </si>
  <si>
    <r>
      <t>p</t>
    </r>
    <r>
      <rPr>
        <b/>
        <sz val="14"/>
        <color rgb="FF1F1F1F"/>
        <rFont val="Georgia"/>
        <family val="1"/>
      </rPr>
      <t>CO</t>
    </r>
    <r>
      <rPr>
        <b/>
        <sz val="11"/>
        <color rgb="FF1F1F1F"/>
        <rFont val="Georgia"/>
        <family val="1"/>
      </rPr>
      <t>2</t>
    </r>
    <r>
      <rPr>
        <b/>
        <sz val="14"/>
        <color rgb="FF1F1F1F"/>
        <rFont val="Georgia"/>
        <family val="1"/>
      </rPr>
      <t> (μatm)</t>
    </r>
  </si>
  <si>
    <t>pH (NBS scale)</t>
  </si>
  <si>
    <r>
      <t>TA (μmol kg</t>
    </r>
    <r>
      <rPr>
        <b/>
        <sz val="11"/>
        <color rgb="FF1F1F1F"/>
        <rFont val="Georgia"/>
        <family val="1"/>
      </rPr>
      <t>−1</t>
    </r>
    <r>
      <rPr>
        <b/>
        <sz val="14"/>
        <color rgb="FF1F1F1F"/>
        <rFont val="Georgia"/>
        <family val="1"/>
      </rPr>
      <t>)</t>
    </r>
  </si>
  <si>
    <r>
      <t>DIC (μmol kg</t>
    </r>
    <r>
      <rPr>
        <b/>
        <sz val="11"/>
        <color rgb="FF1F1F1F"/>
        <rFont val="Georgia"/>
        <family val="1"/>
      </rPr>
      <t>−1</t>
    </r>
    <r>
      <rPr>
        <b/>
        <sz val="14"/>
        <color rgb="FF1F1F1F"/>
        <rFont val="Georgia"/>
        <family val="1"/>
      </rPr>
      <t>)</t>
    </r>
  </si>
  <si>
    <r>
      <t>Ω</t>
    </r>
    <r>
      <rPr>
        <b/>
        <sz val="11"/>
        <color rgb="FF1F1F1F"/>
        <rFont val="Georgia"/>
        <family val="1"/>
      </rPr>
      <t>arag</t>
    </r>
  </si>
  <si>
    <t>(-)</t>
  </si>
  <si>
    <t>(+)</t>
  </si>
  <si>
    <t>CALCIFICATION FROM F6</t>
  </si>
  <si>
    <t>PCO2</t>
  </si>
  <si>
    <t>pH se (Total)</t>
  </si>
  <si>
    <t>pH sd (Total)</t>
  </si>
  <si>
    <t>TABLE 1</t>
  </si>
  <si>
    <t>Ignoring wounded</t>
  </si>
  <si>
    <t>FIGURE 2</t>
  </si>
  <si>
    <t>uCO2</t>
  </si>
  <si>
    <t>NON-WOUNDED</t>
  </si>
  <si>
    <t>TA ( umol kg-I )</t>
  </si>
  <si>
    <t>Daily integrated PAR (mol</t>
  </si>
  <si>
    <t>quanta m-2 day-I )</t>
  </si>
  <si>
    <t>429 yatm</t>
  </si>
  <si>
    <t>Overall</t>
  </si>
  <si>
    <t>Day</t>
  </si>
  <si>
    <t>Night</t>
  </si>
  <si>
    <t>636 patm</t>
  </si>
  <si>
    <t xml:space="preserve">827 patm </t>
  </si>
  <si>
    <t xml:space="preserve">1179 patm </t>
  </si>
  <si>
    <t>Temperature (OC)</t>
  </si>
  <si>
    <t>Integrated PAR (mol quanta m-2day-1)</t>
  </si>
  <si>
    <t>Integrated PAR se (mol quanta m-2day-1)</t>
  </si>
  <si>
    <t>Treatments</t>
  </si>
  <si>
    <r>
      <t>Temp. (</t>
    </r>
    <r>
      <rPr>
        <vertAlign val="superscript"/>
        <sz val="11"/>
        <rFont val="Times New Roman"/>
        <family val="1"/>
      </rPr>
      <t>o</t>
    </r>
    <r>
      <rPr>
        <sz val="11"/>
        <rFont val="Times New Roman"/>
        <family val="1"/>
      </rPr>
      <t>C)</t>
    </r>
  </si>
  <si>
    <r>
      <t>pH</t>
    </r>
    <r>
      <rPr>
        <vertAlign val="subscript"/>
        <sz val="11"/>
        <rFont val="Times New Roman"/>
        <family val="1"/>
      </rPr>
      <t>T</t>
    </r>
  </si>
  <si>
    <r>
      <t>HCO</t>
    </r>
    <r>
      <rPr>
        <vertAlign val="superscript"/>
        <sz val="11"/>
        <rFont val="Times New Roman"/>
        <family val="1"/>
      </rPr>
      <t>-</t>
    </r>
    <r>
      <rPr>
        <vertAlign val="subscript"/>
        <sz val="11"/>
        <rFont val="Times New Roman"/>
        <family val="1"/>
      </rPr>
      <t>3</t>
    </r>
  </si>
  <si>
    <t xml:space="preserve"> (µmol/kg)</t>
  </si>
  <si>
    <r>
      <t>CO</t>
    </r>
    <r>
      <rPr>
        <vertAlign val="subscript"/>
        <sz val="11"/>
        <rFont val="Times New Roman"/>
        <family val="1"/>
      </rPr>
      <t>3</t>
    </r>
    <r>
      <rPr>
        <vertAlign val="superscript"/>
        <sz val="11"/>
        <rFont val="Times New Roman"/>
        <family val="1"/>
      </rPr>
      <t>2-</t>
    </r>
  </si>
  <si>
    <t>(µmol/kg)</t>
  </si>
  <si>
    <t>Ωarg</t>
  </si>
  <si>
    <t>OA+OW</t>
  </si>
  <si>
    <t>TABLE 1 MODIFIED</t>
  </si>
  <si>
    <t>SUP TABLE 1</t>
  </si>
  <si>
    <t>SOUTH</t>
  </si>
  <si>
    <t>CONTROL</t>
  </si>
  <si>
    <t>OW+OA</t>
  </si>
  <si>
    <t>STATION</t>
  </si>
  <si>
    <t>AVERAGE</t>
  </si>
  <si>
    <t>C se</t>
  </si>
  <si>
    <t>% change BW</t>
  </si>
  <si>
    <t>FIG 5</t>
  </si>
  <si>
    <t>TABLE 2</t>
  </si>
  <si>
    <t>genus</t>
  </si>
  <si>
    <t>DATA SHEET 2 CALCIFICATION</t>
  </si>
  <si>
    <t>ambient pH</t>
  </si>
  <si>
    <t>low pH</t>
  </si>
  <si>
    <r>
      <t>calcification (mg CaCO</t>
    </r>
    <r>
      <rPr>
        <b/>
        <vertAlign val="subscript"/>
        <sz val="11"/>
        <color theme="1"/>
        <rFont val="Calibri"/>
        <family val="2"/>
        <scheme val="minor"/>
      </rPr>
      <t>3</t>
    </r>
    <r>
      <rPr>
        <b/>
        <sz val="11"/>
        <color theme="1"/>
        <rFont val="Calibri"/>
        <family val="2"/>
        <scheme val="minor"/>
      </rPr>
      <t>/cm</t>
    </r>
    <r>
      <rPr>
        <b/>
        <vertAlign val="superscript"/>
        <sz val="11"/>
        <color theme="1"/>
        <rFont val="Calibri"/>
        <family val="2"/>
        <scheme val="minor"/>
      </rPr>
      <t>2</t>
    </r>
    <r>
      <rPr>
        <b/>
        <sz val="11"/>
        <color theme="1"/>
        <rFont val="Calibri"/>
        <family val="2"/>
        <scheme val="minor"/>
      </rPr>
      <t xml:space="preserve"> month)</t>
    </r>
  </si>
  <si>
    <t>87</t>
  </si>
  <si>
    <t>25</t>
  </si>
  <si>
    <t>9</t>
  </si>
  <si>
    <t>128</t>
  </si>
  <si>
    <t>19</t>
  </si>
  <si>
    <t>4</t>
  </si>
  <si>
    <t>78</t>
  </si>
  <si>
    <t>44</t>
  </si>
  <si>
    <t>35</t>
  </si>
  <si>
    <t>26</t>
  </si>
  <si>
    <t>22</t>
  </si>
  <si>
    <t>51</t>
  </si>
  <si>
    <t>12</t>
  </si>
  <si>
    <t>32</t>
  </si>
  <si>
    <t>20</t>
  </si>
  <si>
    <t>18</t>
  </si>
  <si>
    <t>5</t>
  </si>
  <si>
    <t>30</t>
  </si>
  <si>
    <t>15</t>
  </si>
  <si>
    <t>11</t>
  </si>
  <si>
    <t>56</t>
  </si>
  <si>
    <t>42</t>
  </si>
  <si>
    <t>37</t>
  </si>
  <si>
    <t>36</t>
  </si>
  <si>
    <t>45</t>
  </si>
  <si>
    <t>48</t>
  </si>
  <si>
    <t>33</t>
  </si>
  <si>
    <t>21</t>
  </si>
  <si>
    <t>17</t>
  </si>
  <si>
    <t>24</t>
  </si>
  <si>
    <t>67</t>
  </si>
  <si>
    <t>75</t>
  </si>
  <si>
    <t>16</t>
  </si>
  <si>
    <t>13</t>
  </si>
  <si>
    <t>23</t>
  </si>
  <si>
    <t>62</t>
  </si>
  <si>
    <t>31</t>
  </si>
  <si>
    <t>38</t>
  </si>
  <si>
    <t>27</t>
  </si>
  <si>
    <t>10</t>
  </si>
  <si>
    <t>57</t>
  </si>
  <si>
    <t>53</t>
  </si>
  <si>
    <t>43</t>
  </si>
  <si>
    <t>52</t>
  </si>
  <si>
    <t>34</t>
  </si>
  <si>
    <t>58</t>
  </si>
  <si>
    <t>40</t>
  </si>
  <si>
    <t>63</t>
  </si>
  <si>
    <t>-3</t>
  </si>
  <si>
    <t>29</t>
  </si>
  <si>
    <t>349</t>
  </si>
  <si>
    <t>54</t>
  </si>
  <si>
    <t>151</t>
  </si>
  <si>
    <t>158</t>
  </si>
  <si>
    <t>278</t>
  </si>
  <si>
    <t>115</t>
  </si>
  <si>
    <t>225</t>
  </si>
  <si>
    <t>167</t>
  </si>
  <si>
    <t>232</t>
  </si>
  <si>
    <t>temperature (ºC)</t>
  </si>
  <si>
    <t>alkalinity (µmol/kg)</t>
  </si>
  <si>
    <t>DATA SHEET 3 CARBONATE CHEMISTRY</t>
  </si>
  <si>
    <r>
      <t>pH</t>
    </r>
    <r>
      <rPr>
        <b/>
        <vertAlign val="subscript"/>
        <sz val="11"/>
        <color theme="1"/>
        <rFont val="Calibri"/>
        <family val="2"/>
        <scheme val="minor"/>
      </rPr>
      <t>T</t>
    </r>
  </si>
  <si>
    <r>
      <rPr>
        <b/>
        <i/>
        <sz val="11"/>
        <color theme="1"/>
        <rFont val="Calibri"/>
        <family val="2"/>
        <scheme val="minor"/>
      </rPr>
      <t>p</t>
    </r>
    <r>
      <rPr>
        <b/>
        <sz val="11"/>
        <color theme="1"/>
        <rFont val="Calibri"/>
        <family val="2"/>
        <scheme val="minor"/>
      </rPr>
      <t>CO</t>
    </r>
    <r>
      <rPr>
        <b/>
        <vertAlign val="subscript"/>
        <sz val="11"/>
        <color theme="1"/>
        <rFont val="Calibri"/>
        <family val="2"/>
        <scheme val="minor"/>
      </rPr>
      <t>2</t>
    </r>
    <r>
      <rPr>
        <b/>
        <sz val="11"/>
        <color theme="1"/>
        <rFont val="Calibri"/>
        <family val="2"/>
        <scheme val="minor"/>
      </rPr>
      <t xml:space="preserve"> (µatm)</t>
    </r>
  </si>
  <si>
    <r>
      <t>Ω</t>
    </r>
    <r>
      <rPr>
        <b/>
        <vertAlign val="subscript"/>
        <sz val="11"/>
        <color theme="1"/>
        <rFont val="Calibri"/>
        <family val="2"/>
        <scheme val="minor"/>
      </rPr>
      <t>Ar</t>
    </r>
  </si>
  <si>
    <t>Row Labels</t>
  </si>
  <si>
    <t>Grand Total</t>
  </si>
  <si>
    <t>Average of ΩAr</t>
  </si>
  <si>
    <t>Average of pCO2 (µatm)</t>
  </si>
  <si>
    <t>Average of alkalinity (µmol/kg)</t>
  </si>
  <si>
    <t>Average of pHT</t>
  </si>
  <si>
    <t>Average of temperature (ºC)</t>
  </si>
  <si>
    <t>StdDev of ΩAr</t>
  </si>
  <si>
    <t>StdDev of pCO2 (µatm)</t>
  </si>
  <si>
    <t>StdDev of alkalinity (µmol/kg)</t>
  </si>
  <si>
    <t>StdDev of pHT</t>
  </si>
  <si>
    <t>StdDev of temperature (ºC)</t>
  </si>
  <si>
    <t>Count of ΩAr</t>
  </si>
  <si>
    <t>Count of alkalinity (µmol/kg)</t>
  </si>
  <si>
    <t>Count of pCO2 (µatm)</t>
  </si>
  <si>
    <t>Count of pHT</t>
  </si>
  <si>
    <t>Count of temperature (ºC)</t>
  </si>
  <si>
    <t>% difference BW</t>
  </si>
  <si>
    <t>Complex modelling of skeletal growth, core work</t>
  </si>
  <si>
    <t>Yearly skeletal extension for adult colonies with no carbonate chemistry. Could use diameter increase of recruits.</t>
  </si>
  <si>
    <t>BOVE_CHEM</t>
  </si>
  <si>
    <t>temp</t>
  </si>
  <si>
    <t>sal</t>
  </si>
  <si>
    <t>alk</t>
  </si>
  <si>
    <t>HCO3_cal</t>
  </si>
  <si>
    <t>CO3_cal</t>
  </si>
  <si>
    <t>sat_cal</t>
  </si>
  <si>
    <t>311_28</t>
  </si>
  <si>
    <t>288_31</t>
  </si>
  <si>
    <t>3309_28</t>
  </si>
  <si>
    <t>3285_31</t>
  </si>
  <si>
    <t>405_28</t>
  </si>
  <si>
    <t>447_31</t>
  </si>
  <si>
    <t>701_28</t>
  </si>
  <si>
    <t>673_31</t>
  </si>
  <si>
    <t>calc_rate</t>
  </si>
  <si>
    <t>280_31</t>
  </si>
  <si>
    <t>400_28</t>
  </si>
  <si>
    <t>280_28</t>
  </si>
  <si>
    <t>400_31</t>
  </si>
  <si>
    <t>700_31</t>
  </si>
  <si>
    <t>700_28</t>
  </si>
  <si>
    <t>2800_31</t>
  </si>
  <si>
    <t>2800_28</t>
  </si>
  <si>
    <t>BOVE_GROWTH</t>
  </si>
  <si>
    <t>Count of alk</t>
  </si>
  <si>
    <t>Count of DIC</t>
  </si>
  <si>
    <t>Count of HCO3_cal</t>
  </si>
  <si>
    <t>Count of CO3_cal</t>
  </si>
  <si>
    <t>Count of sat_cal</t>
  </si>
  <si>
    <t>Count of pCO2</t>
  </si>
  <si>
    <t>Average of temp</t>
  </si>
  <si>
    <t>Average of sal</t>
  </si>
  <si>
    <t>Average of pH</t>
  </si>
  <si>
    <t>Average of alk</t>
  </si>
  <si>
    <t>Average of DIC</t>
  </si>
  <si>
    <t>Average of pCO2</t>
  </si>
  <si>
    <t>Average of HCO3_cal</t>
  </si>
  <si>
    <t>Average of CO3_cal</t>
  </si>
  <si>
    <t>Average of sat_cal</t>
  </si>
  <si>
    <t>StdDev of temp</t>
  </si>
  <si>
    <t>StdDev of sal</t>
  </si>
  <si>
    <t>StdDev of pH</t>
  </si>
  <si>
    <t>StdDev of DIC</t>
  </si>
  <si>
    <t>StdDev of alk</t>
  </si>
  <si>
    <t>StdDev of pCO2</t>
  </si>
  <si>
    <t>StdDev of HCO3_cal</t>
  </si>
  <si>
    <t>StdDev of CO3_cal</t>
  </si>
  <si>
    <t>StdDev of sat_cal</t>
  </si>
  <si>
    <t>Count of temp</t>
  </si>
  <si>
    <t>Count of sal</t>
  </si>
  <si>
    <t>Count of pH</t>
  </si>
  <si>
    <t>Sat</t>
  </si>
  <si>
    <t>TREATMENT NAME COMPARISON</t>
  </si>
  <si>
    <t>GROWTH DATA</t>
  </si>
  <si>
    <t>CHEMISTRY DATA</t>
  </si>
  <si>
    <t>How to deal with acclimated corals?</t>
  </si>
  <si>
    <r>
      <t>p</t>
    </r>
    <r>
      <rPr>
        <b/>
        <sz val="14"/>
        <color rgb="FF1F1F1F"/>
        <rFont val="Georgia"/>
        <family val="1"/>
      </rPr>
      <t>CO</t>
    </r>
    <r>
      <rPr>
        <b/>
        <sz val="11"/>
        <color rgb="FF1F1F1F"/>
        <rFont val="Georgia"/>
        <family val="1"/>
      </rPr>
      <t>2</t>
    </r>
  </si>
  <si>
    <t>Aquarium</t>
  </si>
  <si>
    <r>
      <t>pH</t>
    </r>
    <r>
      <rPr>
        <b/>
        <sz val="11"/>
        <color rgb="FF1F1F1F"/>
        <rFont val="Georgia"/>
        <family val="1"/>
      </rPr>
      <t>T</t>
    </r>
  </si>
  <si>
    <r>
      <t>HCO</t>
    </r>
    <r>
      <rPr>
        <b/>
        <sz val="11"/>
        <color rgb="FF1F1F1F"/>
        <rFont val="Georgia"/>
        <family val="1"/>
      </rPr>
      <t>3−</t>
    </r>
    <r>
      <rPr>
        <b/>
        <sz val="14"/>
        <color rgb="FF1F1F1F"/>
        <rFont val="Georgia"/>
        <family val="1"/>
      </rPr>
      <t> (μmol/kg)</t>
    </r>
  </si>
  <si>
    <r>
      <t>CO</t>
    </r>
    <r>
      <rPr>
        <b/>
        <sz val="11"/>
        <color rgb="FF1F1F1F"/>
        <rFont val="Georgia"/>
        <family val="1"/>
      </rPr>
      <t>32 −</t>
    </r>
    <r>
      <rPr>
        <b/>
        <sz val="14"/>
        <color rgb="FF1F1F1F"/>
        <rFont val="Georgia"/>
        <family val="1"/>
      </rPr>
      <t> (μmol/kg)</t>
    </r>
  </si>
  <si>
    <r>
      <t>Ω</t>
    </r>
    <r>
      <rPr>
        <b/>
        <sz val="11"/>
        <color rgb="FF1F1F1F"/>
        <rFont val="Georgia"/>
        <family val="1"/>
      </rPr>
      <t>arg</t>
    </r>
  </si>
  <si>
    <r>
      <t>TA (mmol kg</t>
    </r>
    <r>
      <rPr>
        <b/>
        <vertAlign val="superscript"/>
        <sz val="11"/>
        <color rgb="FF222222"/>
        <rFont val="Helvetica Neue"/>
        <family val="2"/>
      </rPr>
      <t>−1</t>
    </r>
    <r>
      <rPr>
        <b/>
        <sz val="11"/>
        <color rgb="FF222222"/>
        <rFont val="Helvetica Neue"/>
        <family val="2"/>
      </rPr>
      <t>)</t>
    </r>
  </si>
  <si>
    <r>
      <t>p</t>
    </r>
    <r>
      <rPr>
        <b/>
        <sz val="11"/>
        <color rgb="FF222222"/>
        <rFont val="Helvetica Neue"/>
        <family val="2"/>
      </rPr>
      <t>CO</t>
    </r>
    <r>
      <rPr>
        <b/>
        <sz val="12"/>
        <color rgb="FF222222"/>
        <rFont val="Helvetica Neue"/>
        <family val="2"/>
      </rPr>
      <t>2</t>
    </r>
    <r>
      <rPr>
        <b/>
        <sz val="11"/>
        <color rgb="FF222222"/>
        <rFont val="Helvetica Neue"/>
        <family val="2"/>
      </rPr>
      <t> (μatm)</t>
    </r>
  </si>
  <si>
    <r>
      <t>CO</t>
    </r>
    <r>
      <rPr>
        <b/>
        <sz val="12"/>
        <color rgb="FF222222"/>
        <rFont val="Helvetica Neue"/>
        <family val="2"/>
      </rPr>
      <t>2</t>
    </r>
    <r>
      <rPr>
        <b/>
        <sz val="11"/>
        <color rgb="FF222222"/>
        <rFont val="Helvetica Neue"/>
        <family val="2"/>
      </rPr>
      <t> (mmol kg</t>
    </r>
    <r>
      <rPr>
        <b/>
        <vertAlign val="superscript"/>
        <sz val="11"/>
        <color rgb="FF222222"/>
        <rFont val="Helvetica Neue"/>
        <family val="2"/>
      </rPr>
      <t>−1</t>
    </r>
    <r>
      <rPr>
        <b/>
        <sz val="11"/>
        <color rgb="FF222222"/>
        <rFont val="Helvetica Neue"/>
        <family val="2"/>
      </rPr>
      <t>)</t>
    </r>
  </si>
  <si>
    <r>
      <t>CO</t>
    </r>
    <r>
      <rPr>
        <b/>
        <vertAlign val="superscript"/>
        <sz val="11"/>
        <color rgb="FF222222"/>
        <rFont val="Helvetica Neue"/>
        <family val="2"/>
      </rPr>
      <t>−2</t>
    </r>
    <r>
      <rPr>
        <b/>
        <sz val="12"/>
        <color rgb="FF222222"/>
        <rFont val="Helvetica Neue"/>
        <family val="2"/>
      </rPr>
      <t>3</t>
    </r>
    <r>
      <rPr>
        <b/>
        <sz val="11"/>
        <color rgb="FF222222"/>
        <rFont val="Helvetica Neue"/>
        <family val="2"/>
      </rPr>
      <t> (mmol kg</t>
    </r>
    <r>
      <rPr>
        <b/>
        <vertAlign val="superscript"/>
        <sz val="11"/>
        <color rgb="FF222222"/>
        <rFont val="Helvetica Neue"/>
        <family val="2"/>
      </rPr>
      <t>−1</t>
    </r>
    <r>
      <rPr>
        <b/>
        <sz val="11"/>
        <color rgb="FF222222"/>
        <rFont val="Helvetica Neue"/>
        <family val="2"/>
      </rPr>
      <t>)</t>
    </r>
  </si>
  <si>
    <r>
      <t>HCO</t>
    </r>
    <r>
      <rPr>
        <b/>
        <sz val="12"/>
        <color rgb="FF222222"/>
        <rFont val="Helvetica Neue"/>
        <family val="2"/>
      </rPr>
      <t>3</t>
    </r>
    <r>
      <rPr>
        <b/>
        <sz val="11"/>
        <color rgb="FF222222"/>
        <rFont val="Helvetica Neue"/>
        <family val="2"/>
      </rPr>
      <t> </t>
    </r>
    <r>
      <rPr>
        <b/>
        <vertAlign val="superscript"/>
        <sz val="11"/>
        <color rgb="FF222222"/>
        <rFont val="Helvetica Neue"/>
        <family val="2"/>
      </rPr>
      <t>−</t>
    </r>
    <r>
      <rPr>
        <b/>
        <sz val="11"/>
        <color rgb="FF222222"/>
        <rFont val="Helvetica Neue"/>
        <family val="2"/>
      </rPr>
      <t> (mmol kg</t>
    </r>
    <r>
      <rPr>
        <b/>
        <vertAlign val="superscript"/>
        <sz val="11"/>
        <color rgb="FF222222"/>
        <rFont val="Helvetica Neue"/>
        <family val="2"/>
      </rPr>
      <t>−1</t>
    </r>
    <r>
      <rPr>
        <b/>
        <sz val="11"/>
        <color rgb="FF222222"/>
        <rFont val="Helvetica Neue"/>
        <family val="2"/>
      </rPr>
      <t>)</t>
    </r>
  </si>
  <si>
    <r>
      <t>DIC (mmol kg</t>
    </r>
    <r>
      <rPr>
        <b/>
        <vertAlign val="superscript"/>
        <sz val="11"/>
        <color rgb="FF222222"/>
        <rFont val="Helvetica Neue"/>
        <family val="2"/>
      </rPr>
      <t>−1</t>
    </r>
    <r>
      <rPr>
        <b/>
        <sz val="11"/>
        <color rgb="FF222222"/>
        <rFont val="Helvetica Neue"/>
        <family val="2"/>
      </rPr>
      <t>)</t>
    </r>
  </si>
  <si>
    <r>
      <t>Ω</t>
    </r>
    <r>
      <rPr>
        <b/>
        <sz val="12"/>
        <color rgb="FF222222"/>
        <rFont val="Helvetica Neue"/>
        <family val="2"/>
      </rPr>
      <t>a</t>
    </r>
  </si>
  <si>
    <t>TABLE 1 COMBINED</t>
  </si>
  <si>
    <t>Calcification rate (% per day)</t>
  </si>
  <si>
    <t>H. macroloba</t>
  </si>
  <si>
    <t>pH 8.1, 28 °C</t>
  </si>
  <si>
    <t>pH 8.1, 32 °C</t>
  </si>
  <si>
    <t>pH 7.7, 28 °C</t>
  </si>
  <si>
    <t>pH 7.7, 32 °C</t>
  </si>
  <si>
    <t>H. cylindracea</t>
  </si>
  <si>
    <t>pH unit not specified.. Assumed NBS for now</t>
  </si>
  <si>
    <r>
      <t>pH</t>
    </r>
    <r>
      <rPr>
        <b/>
        <sz val="12"/>
        <color rgb="FF333132"/>
        <rFont val="Arial"/>
        <family val="2"/>
      </rPr>
      <t>T</t>
    </r>
  </si>
  <si>
    <r>
      <t>A</t>
    </r>
    <r>
      <rPr>
        <b/>
        <sz val="12"/>
        <color rgb="FF333132"/>
        <rFont val="Arial"/>
        <family val="2"/>
      </rPr>
      <t>T</t>
    </r>
    <r>
      <rPr>
        <b/>
        <sz val="16"/>
        <color rgb="FF333132"/>
        <rFont val="Arial"/>
        <family val="2"/>
      </rPr>
      <t> (μmol kg</t>
    </r>
    <r>
      <rPr>
        <b/>
        <sz val="12"/>
        <color rgb="FF333132"/>
        <rFont val="Arial"/>
        <family val="2"/>
      </rPr>
      <t>−1</t>
    </r>
    <r>
      <rPr>
        <b/>
        <sz val="16"/>
        <color rgb="FF333132"/>
        <rFont val="Arial"/>
        <family val="2"/>
      </rPr>
      <t>)</t>
    </r>
  </si>
  <si>
    <r>
      <t>HCO−3HCO3− (μmol kg</t>
    </r>
    <r>
      <rPr>
        <b/>
        <sz val="12"/>
        <color rgb="FF333132"/>
        <rFont val="Arial"/>
        <family val="2"/>
      </rPr>
      <t>−1</t>
    </r>
    <r>
      <rPr>
        <b/>
        <sz val="16"/>
        <color rgb="FF333132"/>
        <rFont val="Arial"/>
        <family val="2"/>
      </rPr>
      <t>)</t>
    </r>
  </si>
  <si>
    <r>
      <t>CO2−3CO32− (μmol kg</t>
    </r>
    <r>
      <rPr>
        <b/>
        <sz val="12"/>
        <color rgb="FF333132"/>
        <rFont val="Arial"/>
        <family val="2"/>
      </rPr>
      <t>−1</t>
    </r>
    <r>
      <rPr>
        <b/>
        <sz val="16"/>
        <color rgb="FF333132"/>
        <rFont val="Arial"/>
        <family val="2"/>
      </rPr>
      <t>)</t>
    </r>
  </si>
  <si>
    <r>
      <t>Ω</t>
    </r>
    <r>
      <rPr>
        <b/>
        <sz val="12"/>
        <color rgb="FF333132"/>
        <rFont val="Arial"/>
        <family val="2"/>
      </rPr>
      <t>arag</t>
    </r>
  </si>
  <si>
    <r>
      <t>LL–ACO</t>
    </r>
    <r>
      <rPr>
        <sz val="12"/>
        <color rgb="FF333132"/>
        <rFont val="Arial"/>
        <family val="2"/>
      </rPr>
      <t>2</t>
    </r>
  </si>
  <si>
    <r>
      <t>LL–HCO</t>
    </r>
    <r>
      <rPr>
        <sz val="12"/>
        <color rgb="FF333132"/>
        <rFont val="Arial"/>
        <family val="2"/>
      </rPr>
      <t>2</t>
    </r>
  </si>
  <si>
    <r>
      <t>HL–ACO</t>
    </r>
    <r>
      <rPr>
        <sz val="12"/>
        <color rgb="FF333132"/>
        <rFont val="Arial"/>
        <family val="2"/>
      </rPr>
      <t>2</t>
    </r>
  </si>
  <si>
    <r>
      <t>HL–HCO</t>
    </r>
    <r>
      <rPr>
        <sz val="12"/>
        <color rgb="FF333132"/>
        <rFont val="Arial"/>
        <family val="2"/>
      </rPr>
      <t>2</t>
    </r>
  </si>
  <si>
    <t>mgCaCO3 cm-2day-2</t>
  </si>
  <si>
    <t>mgCaCO3 cm-2day-3</t>
  </si>
  <si>
    <t>mgCaCO3 cm-2day-4</t>
  </si>
  <si>
    <t>Halimeda macroloba</t>
  </si>
  <si>
    <t>Halimeda cylindracea</t>
  </si>
  <si>
    <t>Heron Island, Southern GBR, Australia</t>
  </si>
  <si>
    <t>Kane'ohe Bay, Hawaii</t>
  </si>
  <si>
    <t>Linear extension: is it worth it?</t>
  </si>
  <si>
    <t>DATA FROM PANGEA</t>
  </si>
  <si>
    <t>gCaCO3 cm-2yr-1</t>
  </si>
  <si>
    <t>gCaCO3 cm-2yr-2</t>
  </si>
  <si>
    <t>gCaCO3 cm-2yr-3</t>
  </si>
  <si>
    <t>TREATMENT</t>
  </si>
  <si>
    <t>Fiji, UK aquarium</t>
  </si>
  <si>
    <t>HCO3- se (µmol kg SW-1)</t>
  </si>
  <si>
    <t>Calcification se</t>
  </si>
  <si>
    <t>Kuwait</t>
  </si>
  <si>
    <t>M</t>
  </si>
  <si>
    <t>Heron Island, GBR, Australia</t>
  </si>
  <si>
    <t>cold water</t>
  </si>
  <si>
    <t>Fragments</t>
  </si>
  <si>
    <t>TABLE S1</t>
  </si>
  <si>
    <t>NCC</t>
  </si>
  <si>
    <t>Island Point, Panama</t>
  </si>
  <si>
    <t>SUP Doucette et al. 2022_Raw Biological Data.xlsx</t>
  </si>
  <si>
    <t>N.B. pCO2 listed as pco2</t>
  </si>
  <si>
    <t>Gulf of Aqaba, Jordan</t>
  </si>
  <si>
    <t>CO2 uatm. Calcification taken as average of methods: silly results, so may want to be more exclusive see coral_data_working)</t>
  </si>
  <si>
    <t>SUP https://doi.pangaea.de/10.1594/PANGAEA.912222</t>
  </si>
  <si>
    <t>Luhuitou fringing reef, Hainan Island, China</t>
  </si>
  <si>
    <t>No salinity, 'sand-filtered seawater'</t>
  </si>
  <si>
    <t>Juvenile</t>
  </si>
  <si>
    <t>Almirante Bay, Panama, in-situ</t>
  </si>
  <si>
    <t>Almirante Bay, Panama, ex-situ</t>
  </si>
  <si>
    <t>Bar0</t>
  </si>
  <si>
    <t>Bar1</t>
  </si>
  <si>
    <t>Bar2</t>
  </si>
  <si>
    <t>Bar3</t>
  </si>
  <si>
    <t>Bar4</t>
  </si>
  <si>
    <t>Bar5</t>
  </si>
  <si>
    <t>Bar6</t>
  </si>
  <si>
    <t>Bar7</t>
  </si>
  <si>
    <t>UNCERTAINTIES IN MASS CHANGE</t>
  </si>
  <si>
    <t>FIG 1</t>
  </si>
  <si>
    <t>Net Ecosystem Calficifiaction</t>
  </si>
  <si>
    <t>Deep sea/cold water coral</t>
  </si>
  <si>
    <t>Fantome Island, GBR, Australia</t>
  </si>
  <si>
    <t>Ignoring acclimated coral.</t>
  </si>
  <si>
    <t>Cold water</t>
  </si>
  <si>
    <t>Hawaii, various</t>
  </si>
  <si>
    <t>~3-5</t>
  </si>
  <si>
    <t>~3-6</t>
  </si>
  <si>
    <t>~3-7</t>
  </si>
  <si>
    <t>~3-8</t>
  </si>
  <si>
    <t>~3-9</t>
  </si>
  <si>
    <t>~3-10</t>
  </si>
  <si>
    <t>~3-11</t>
  </si>
  <si>
    <t>~3-12</t>
  </si>
  <si>
    <t>~3-13</t>
  </si>
  <si>
    <t>~3-14</t>
  </si>
  <si>
    <t>~3-15</t>
  </si>
  <si>
    <t>~3-16</t>
  </si>
  <si>
    <t>~3-17</t>
  </si>
  <si>
    <t>~3-18</t>
  </si>
  <si>
    <t>~3-19</t>
  </si>
  <si>
    <t>~3-20</t>
  </si>
  <si>
    <t>~3-21</t>
  </si>
  <si>
    <t>~3-22</t>
  </si>
  <si>
    <t>~3-23</t>
  </si>
  <si>
    <t>~3-24</t>
  </si>
  <si>
    <t>Southern Taiwan</t>
  </si>
  <si>
    <t>Oku Reef, Okinawa, Japan</t>
  </si>
  <si>
    <t>Calcification over whole time period calculated with no errors not carried forward. Type of mass not specified. pH type not specified.</t>
  </si>
  <si>
    <t>Community</t>
  </si>
  <si>
    <t>pH not specified</t>
  </si>
  <si>
    <t>Lucero, Bolinao, Philippines</t>
  </si>
  <si>
    <t>Taken long-term average rates of accretion rather than end-of-treatment for consistency. NO SALINITY</t>
  </si>
  <si>
    <t>Hainan Island, China</t>
  </si>
  <si>
    <t xml:space="preserve">Inconsistency between supporting information and graphs. Using graphs since consistently referred to in text. </t>
  </si>
  <si>
    <t>Luhuitou Bay, China</t>
  </si>
  <si>
    <t>Spermonde Archipelago, Sulawesi, Indonesia</t>
  </si>
  <si>
    <t>Secondary check</t>
  </si>
  <si>
    <t>Irradiance sd (µmol photons m-2 s-1)</t>
  </si>
  <si>
    <t>Irradiance se (µmol photons m-2 s-1)</t>
  </si>
  <si>
    <t>Lizard Island, GBR, Australia</t>
  </si>
  <si>
    <r>
      <t>pH</t>
    </r>
    <r>
      <rPr>
        <vertAlign val="subscript"/>
        <sz val="8"/>
        <color rgb="FF000000"/>
        <rFont val="Times New Roman"/>
        <family val="1"/>
      </rPr>
      <t>T</t>
    </r>
  </si>
  <si>
    <r>
      <t>p</t>
    </r>
    <r>
      <rPr>
        <sz val="8"/>
        <color rgb="FF000000"/>
        <rFont val="Times New Roman"/>
        <family val="1"/>
      </rPr>
      <t>CO</t>
    </r>
    <r>
      <rPr>
        <vertAlign val="subscript"/>
        <sz val="8"/>
        <color rgb="FF000000"/>
        <rFont val="Times New Roman"/>
        <family val="1"/>
      </rPr>
      <t>2</t>
    </r>
  </si>
  <si>
    <r>
      <t>A</t>
    </r>
    <r>
      <rPr>
        <vertAlign val="subscript"/>
        <sz val="8"/>
        <color rgb="FF000000"/>
        <rFont val="Times New Roman"/>
        <family val="1"/>
      </rPr>
      <t>T</t>
    </r>
  </si>
  <si>
    <r>
      <t>HCO</t>
    </r>
    <r>
      <rPr>
        <vertAlign val="subscript"/>
        <sz val="8"/>
        <color rgb="FF000000"/>
        <rFont val="Times New Roman"/>
        <family val="1"/>
      </rPr>
      <t>3</t>
    </r>
    <r>
      <rPr>
        <vertAlign val="superscript"/>
        <sz val="8"/>
        <color rgb="FF000000"/>
        <rFont val="Times New Roman"/>
        <family val="1"/>
      </rPr>
      <t>-</t>
    </r>
  </si>
  <si>
    <r>
      <t>CO</t>
    </r>
    <r>
      <rPr>
        <vertAlign val="subscript"/>
        <sz val="8"/>
        <color rgb="FF000000"/>
        <rFont val="Times New Roman"/>
        <family val="1"/>
      </rPr>
      <t>3</t>
    </r>
    <r>
      <rPr>
        <vertAlign val="superscript"/>
        <sz val="8"/>
        <color rgb="FF000000"/>
        <rFont val="Times New Roman"/>
        <family val="1"/>
      </rPr>
      <t>2-</t>
    </r>
  </si>
  <si>
    <r>
      <t>CO</t>
    </r>
    <r>
      <rPr>
        <vertAlign val="subscript"/>
        <sz val="8"/>
        <color rgb="FF000000"/>
        <rFont val="Times New Roman"/>
        <family val="1"/>
      </rPr>
      <t>2</t>
    </r>
  </si>
  <si>
    <r>
      <t>Ω</t>
    </r>
    <r>
      <rPr>
        <vertAlign val="subscript"/>
        <sz val="8"/>
        <color rgb="FF000000"/>
        <rFont val="Times New Roman"/>
        <family val="1"/>
      </rPr>
      <t>High-Mg Ca</t>
    </r>
  </si>
  <si>
    <r>
      <t xml:space="preserve">465 </t>
    </r>
    <r>
      <rPr>
        <i/>
        <sz val="8"/>
        <color rgb="FF000000"/>
        <rFont val="Times New Roman"/>
        <family val="1"/>
      </rPr>
      <t>p</t>
    </r>
    <r>
      <rPr>
        <sz val="8"/>
        <color rgb="FF000000"/>
        <rFont val="Times New Roman"/>
        <family val="1"/>
      </rPr>
      <t>CO</t>
    </r>
    <r>
      <rPr>
        <vertAlign val="subscript"/>
        <sz val="8"/>
        <color rgb="FF000000"/>
        <rFont val="Times New Roman"/>
        <family val="1"/>
      </rPr>
      <t>2</t>
    </r>
  </si>
  <si>
    <t>27.2°C</t>
  </si>
  <si>
    <t>29.4°C</t>
  </si>
  <si>
    <r>
      <t xml:space="preserve">1025 </t>
    </r>
    <r>
      <rPr>
        <i/>
        <sz val="8"/>
        <color rgb="FF000000"/>
        <rFont val="Times New Roman"/>
        <family val="1"/>
      </rPr>
      <t>p</t>
    </r>
    <r>
      <rPr>
        <sz val="8"/>
        <color rgb="FF000000"/>
        <rFont val="Times New Roman"/>
        <family val="1"/>
      </rPr>
      <t>CO</t>
    </r>
    <r>
      <rPr>
        <vertAlign val="subscript"/>
        <sz val="8"/>
        <color rgb="FF000000"/>
        <rFont val="Times New Roman"/>
        <family val="1"/>
      </rPr>
      <t>2</t>
    </r>
  </si>
  <si>
    <t xml:space="preserve">SUP </t>
  </si>
  <si>
    <t>SUP TABLE 3</t>
  </si>
  <si>
    <t>Key Largo, Florida, US</t>
  </si>
  <si>
    <t>Level 1</t>
  </si>
  <si>
    <t>Level 2</t>
  </si>
  <si>
    <t>Level 3</t>
  </si>
  <si>
    <t>Level 4</t>
  </si>
  <si>
    <t xml:space="preserve">Ambient </t>
  </si>
  <si>
    <t>Leve12</t>
  </si>
  <si>
    <t>CO2 (aq)</t>
  </si>
  <si>
    <t>Muttonbird Island, Coffs Harbour, Australia</t>
  </si>
  <si>
    <t>Cores</t>
  </si>
  <si>
    <t>Boca Raton, Florida, US</t>
  </si>
  <si>
    <t>https://www.int-res.com/articles/meps2011/440/m440p067.pdf</t>
  </si>
  <si>
    <t>Palmyra Atoll</t>
  </si>
  <si>
    <t>pH unit not specified</t>
  </si>
  <si>
    <t>µmol g-1hr-1</t>
  </si>
  <si>
    <t>µmolCaCO3 g-1gDW-1hr-1</t>
  </si>
  <si>
    <t>SE vs SD not specified for seawater params. Calcification in sd, so assuming same for rest.</t>
  </si>
  <si>
    <t>Text says NBS, table says Total (taking table for now). No salinity or TA. Still suitable?</t>
  </si>
  <si>
    <t>Benthic diatoms</t>
  </si>
  <si>
    <t>pH treatment control is good enough to include. Steeve and I had some data from a prior paper of theirs from the same experiment sets and we excluded them on this basis.</t>
  </si>
  <si>
    <t>Already have data</t>
  </si>
  <si>
    <t>yes</t>
  </si>
  <si>
    <t>Core data</t>
  </si>
  <si>
    <t>Currently not including soft corals</t>
  </si>
  <si>
    <t>Correlating environmental conditions with field calcification</t>
  </si>
  <si>
    <t>"I think this is bioerosion – Alice is an author on the NREE m/s/, so if we need these data I could email her."</t>
  </si>
  <si>
    <t>Lots of extra values</t>
  </si>
  <si>
    <t>Leaving for now since very old references</t>
  </si>
  <si>
    <t>P</t>
  </si>
  <si>
    <t>UNCLEAR</t>
  </si>
  <si>
    <t>%change BW</t>
  </si>
  <si>
    <t>mgCaCO3 gFW-1hr-1</t>
  </si>
  <si>
    <t>average salinity of 35' used. pH scale not specified</t>
  </si>
  <si>
    <t>cores</t>
  </si>
  <si>
    <t>Insufficient ocean chemistry</t>
  </si>
  <si>
    <t>cell cultures</t>
  </si>
  <si>
    <r>
      <t>p</t>
    </r>
    <r>
      <rPr>
        <sz val="8"/>
        <color theme="1"/>
        <rFont val="Arial"/>
        <family val="2"/>
      </rPr>
      <t>CO</t>
    </r>
    <r>
      <rPr>
        <vertAlign val="subscript"/>
        <sz val="8"/>
        <color theme="1"/>
        <rFont val="Arial"/>
        <family val="2"/>
      </rPr>
      <t>2</t>
    </r>
    <r>
      <rPr>
        <sz val="8"/>
        <color theme="1"/>
        <rFont val="Arial"/>
        <family val="2"/>
      </rPr>
      <t>*</t>
    </r>
  </si>
  <si>
    <r>
      <t>A</t>
    </r>
    <r>
      <rPr>
        <vertAlign val="subscript"/>
        <sz val="8"/>
        <color theme="1"/>
        <rFont val="Arial"/>
        <family val="2"/>
      </rPr>
      <t>T</t>
    </r>
    <r>
      <rPr>
        <sz val="8"/>
        <color theme="1"/>
        <rFont val="Arial"/>
        <family val="2"/>
      </rPr>
      <t>*</t>
    </r>
  </si>
  <si>
    <t>MeLI</t>
  </si>
  <si>
    <r>
      <t xml:space="preserve">Flume (Target </t>
    </r>
    <r>
      <rPr>
        <i/>
        <sz val="8"/>
        <color theme="1"/>
        <rFont val="Arial"/>
        <family val="2"/>
      </rPr>
      <t>p</t>
    </r>
    <r>
      <rPr>
        <sz val="8"/>
        <color theme="1"/>
        <rFont val="Arial"/>
        <family val="2"/>
      </rPr>
      <t>CO</t>
    </r>
    <r>
      <rPr>
        <vertAlign val="subscript"/>
        <sz val="8"/>
        <color theme="1"/>
        <rFont val="Arial"/>
        <family val="2"/>
      </rPr>
      <t>2</t>
    </r>
    <r>
      <rPr>
        <sz val="8"/>
        <color theme="1"/>
        <rFont val="Arial"/>
        <family val="2"/>
      </rPr>
      <t>)</t>
    </r>
  </si>
  <si>
    <r>
      <t>µmol kg</t>
    </r>
    <r>
      <rPr>
        <vertAlign val="superscript"/>
        <sz val="8"/>
        <color theme="1"/>
        <rFont val="Arial"/>
        <family val="2"/>
      </rPr>
      <t>-1</t>
    </r>
  </si>
  <si>
    <r>
      <t>µmol m</t>
    </r>
    <r>
      <rPr>
        <vertAlign val="superscript"/>
        <sz val="8"/>
        <color theme="1"/>
        <rFont val="Arial"/>
        <family val="2"/>
      </rPr>
      <t>-2</t>
    </r>
    <r>
      <rPr>
        <sz val="8"/>
        <color theme="1"/>
        <rFont val="Arial"/>
        <family val="2"/>
      </rPr>
      <t xml:space="preserve"> s</t>
    </r>
    <r>
      <rPr>
        <vertAlign val="superscript"/>
        <sz val="8"/>
        <color theme="1"/>
        <rFont val="Arial"/>
        <family val="2"/>
      </rPr>
      <t>-1</t>
    </r>
  </si>
  <si>
    <t>3 – 400 µatm</t>
  </si>
  <si>
    <t>Nov '17</t>
  </si>
  <si>
    <t>Dec ‘17</t>
  </si>
  <si>
    <t>Jan ‘18</t>
  </si>
  <si>
    <t>Feb ‘18</t>
  </si>
  <si>
    <t>Mar ‘18</t>
  </si>
  <si>
    <t>Apr ‘18</t>
  </si>
  <si>
    <t>May ‘18</t>
  </si>
  <si>
    <t>June ‘18</t>
  </si>
  <si>
    <t>Jul ‘18</t>
  </si>
  <si>
    <t>Aug ‘18</t>
  </si>
  <si>
    <t>Sep ‘18</t>
  </si>
  <si>
    <t>Oct ‘18</t>
  </si>
  <si>
    <t>Nov ‘18</t>
  </si>
  <si>
    <t>2 – 700 µatm</t>
  </si>
  <si>
    <t>1 – 1300 µatm</t>
  </si>
  <si>
    <t>Massive porites</t>
  </si>
  <si>
    <t>Colonies</t>
  </si>
  <si>
    <t>FROM SUP T1</t>
  </si>
  <si>
    <t>FROM FIG 1</t>
  </si>
  <si>
    <t>P verrucosa</t>
  </si>
  <si>
    <t>Acropora</t>
  </si>
  <si>
    <t>% changeBW day-1</t>
  </si>
  <si>
    <t>Cold water (via linked article)</t>
  </si>
  <si>
    <t>np</t>
  </si>
  <si>
    <t>N.B. no pH unity. No salinity. Calculated rate from experimental duration. Haven't propogated errors</t>
  </si>
  <si>
    <t>Proxy</t>
  </si>
  <si>
    <t>pre.</t>
  </si>
  <si>
    <t>(Sample size)</t>
  </si>
  <si>
    <t>Shell weight (μg)</t>
  </si>
  <si>
    <t>mean</t>
  </si>
  <si>
    <t>maximum</t>
  </si>
  <si>
    <t>minimum</t>
  </si>
  <si>
    <t>SD</t>
  </si>
  <si>
    <r>
      <t>Shell volume (×10</t>
    </r>
    <r>
      <rPr>
        <sz val="11"/>
        <color rgb="FF1F1F1F"/>
        <rFont val="Georgia"/>
        <family val="1"/>
      </rPr>
      <t>−2</t>
    </r>
    <r>
      <rPr>
        <sz val="14"/>
        <color rgb="FF1F1F1F"/>
        <rFont val="Georgia"/>
        <family val="1"/>
      </rPr>
      <t> mm</t>
    </r>
    <r>
      <rPr>
        <sz val="11"/>
        <color rgb="FF1F1F1F"/>
        <rFont val="Georgia"/>
        <family val="1"/>
      </rPr>
      <t>3</t>
    </r>
    <r>
      <rPr>
        <sz val="14"/>
        <color rgb="FF1F1F1F"/>
        <rFont val="Georgia"/>
        <family val="1"/>
      </rPr>
      <t>)</t>
    </r>
  </si>
  <si>
    <r>
      <t>Shell density (mg mm</t>
    </r>
    <r>
      <rPr>
        <sz val="11"/>
        <color rgb="FF1F1F1F"/>
        <rFont val="Georgia"/>
        <family val="1"/>
      </rPr>
      <t>−3</t>
    </r>
    <r>
      <rPr>
        <sz val="14"/>
        <color rgb="FF1F1F1F"/>
        <rFont val="Georgia"/>
        <family val="1"/>
      </rPr>
      <t>)</t>
    </r>
  </si>
  <si>
    <t>Number of chambers</t>
  </si>
  <si>
    <t>delta ug</t>
  </si>
  <si>
    <t>rate</t>
  </si>
  <si>
    <t>duration</t>
  </si>
  <si>
    <r>
      <t>(× 10</t>
    </r>
    <r>
      <rPr>
        <vertAlign val="superscript"/>
        <sz val="11"/>
        <color theme="1"/>
        <rFont val="Times New Roman"/>
        <family val="1"/>
      </rPr>
      <t>-2</t>
    </r>
    <r>
      <rPr>
        <sz val="11"/>
        <color theme="1"/>
        <rFont val="Times New Roman"/>
        <family val="1"/>
      </rPr>
      <t xml:space="preserve"> mm</t>
    </r>
    <r>
      <rPr>
        <vertAlign val="superscript"/>
        <sz val="11"/>
        <color theme="1"/>
        <rFont val="Times New Roman"/>
        <family val="1"/>
      </rPr>
      <t>3</t>
    </r>
    <r>
      <rPr>
        <sz val="11"/>
        <color theme="1"/>
        <rFont val="Times New Roman"/>
        <family val="1"/>
      </rPr>
      <t>)</t>
    </r>
  </si>
  <si>
    <t>Foraminifera</t>
  </si>
  <si>
    <t>Calcarina gaudichaudii</t>
  </si>
  <si>
    <t>Include</t>
  </si>
  <si>
    <t>(n)</t>
  </si>
  <si>
    <t>Tank set</t>
  </si>
  <si>
    <r>
      <t>T</t>
    </r>
    <r>
      <rPr>
        <vertAlign val="subscript"/>
        <sz val="10"/>
        <color theme="1"/>
        <rFont val="Times New Roman"/>
        <family val="1"/>
      </rPr>
      <t>first</t>
    </r>
  </si>
  <si>
    <r>
      <t>T</t>
    </r>
    <r>
      <rPr>
        <vertAlign val="subscript"/>
        <sz val="10"/>
        <color theme="1"/>
        <rFont val="Times New Roman"/>
        <family val="1"/>
      </rPr>
      <t>second</t>
    </r>
  </si>
  <si>
    <r>
      <t>pH</t>
    </r>
    <r>
      <rPr>
        <vertAlign val="subscript"/>
        <sz val="10"/>
        <color theme="1"/>
        <rFont val="Times New Roman"/>
        <family val="1"/>
      </rPr>
      <t>T</t>
    </r>
  </si>
  <si>
    <t>(9-10)</t>
  </si>
  <si>
    <r>
      <t>pCO</t>
    </r>
    <r>
      <rPr>
        <vertAlign val="subscript"/>
        <sz val="10"/>
        <color theme="1"/>
        <rFont val="Times New Roman"/>
        <family val="1"/>
      </rPr>
      <t>2</t>
    </r>
  </si>
  <si>
    <r>
      <t>Ω</t>
    </r>
    <r>
      <rPr>
        <vertAlign val="subscript"/>
        <sz val="10"/>
        <color theme="1"/>
        <rFont val="Times New Roman"/>
        <family val="1"/>
      </rPr>
      <t>arag</t>
    </r>
  </si>
  <si>
    <t>+0°C</t>
  </si>
  <si>
    <t>+1.5°C</t>
  </si>
  <si>
    <t>+3°C</t>
  </si>
  <si>
    <t>Spp</t>
  </si>
  <si>
    <t>Gnet.SA (ug/cm2/d)</t>
  </si>
  <si>
    <t>MT</t>
  </si>
  <si>
    <t>HpH</t>
  </si>
  <si>
    <t>KB</t>
  </si>
  <si>
    <t>WB</t>
  </si>
  <si>
    <t>HT</t>
  </si>
  <si>
    <t>MpH</t>
  </si>
  <si>
    <t>LT</t>
  </si>
  <si>
    <t>LpH</t>
  </si>
  <si>
    <t>Concatted</t>
  </si>
  <si>
    <t>32df</t>
  </si>
  <si>
    <t>10.001.10.0010.0017/s0.0010.001338-0.00118-1699-5</t>
  </si>
  <si>
    <t>0.001.0.0012</t>
  </si>
  <si>
    <t>0.001.0.0011</t>
  </si>
  <si>
    <t>0.001.0.0013</t>
  </si>
  <si>
    <t>0.001.0.0015</t>
  </si>
  <si>
    <t>10.00126.3</t>
  </si>
  <si>
    <t>0.001.8</t>
  </si>
  <si>
    <t>20.00191.3</t>
  </si>
  <si>
    <t>3.1141868512110.0017</t>
  </si>
  <si>
    <t>0.001.0.0014</t>
  </si>
  <si>
    <t>10.001.2</t>
  </si>
  <si>
    <t>10.00171.2</t>
  </si>
  <si>
    <t>10.001.6</t>
  </si>
  <si>
    <t>34.2560.001553633218</t>
  </si>
  <si>
    <t>5.190.00131141868513</t>
  </si>
  <si>
    <t>30.001.1</t>
  </si>
  <si>
    <t>8.0.0011</t>
  </si>
  <si>
    <t>10.00192.5</t>
  </si>
  <si>
    <t>10.001.7</t>
  </si>
  <si>
    <t>20.00176.2</t>
  </si>
  <si>
    <t>80.001.6</t>
  </si>
  <si>
    <t>0.001.9</t>
  </si>
  <si>
    <t>20.001.761245674740.0015</t>
  </si>
  <si>
    <t>Bar0.001,35.50.0011730.00110.001380.001623</t>
  </si>
  <si>
    <t>Bar2,39.4463667820.0010.0016926</t>
  </si>
  <si>
    <t>Bar3,34.2560.001553633218</t>
  </si>
  <si>
    <t>Bar4,24.91349480.0019688583</t>
  </si>
  <si>
    <t>Bar5,20.001.761245674740.001483</t>
  </si>
  <si>
    <t>35.50.0011730.00110.001380.00162</t>
  </si>
  <si>
    <t>39.4463667820.0010.00169</t>
  </si>
  <si>
    <t>24.91349480.00196886</t>
  </si>
  <si>
    <t>10.001.10.00138/s420.0010.0013-0.00122-0.0014353-1</t>
  </si>
  <si>
    <t>pC0.0012(gatm)</t>
  </si>
  <si>
    <t>HC0.0013-(Amolkgl)</t>
  </si>
  <si>
    <t>C0.00132(Amollei)</t>
  </si>
  <si>
    <t>0.001.0.00123</t>
  </si>
  <si>
    <t>0.001.0.0010.001417</t>
  </si>
  <si>
    <t>2320.001.34</t>
  </si>
  <si>
    <t>448.0.0017</t>
  </si>
  <si>
    <t>1789.0.0017</t>
  </si>
  <si>
    <t>10.001.62</t>
  </si>
  <si>
    <t>217.0.0011</t>
  </si>
  <si>
    <t>2.0.0016</t>
  </si>
  <si>
    <t>0.001.318</t>
  </si>
  <si>
    <t>0.001.452</t>
  </si>
  <si>
    <t>0.001.317671610.00151293</t>
  </si>
  <si>
    <t>0.001.451731495963182</t>
  </si>
  <si>
    <t>0.001.38870.001870.00129640.00176</t>
  </si>
  <si>
    <t>0.001.2930.0010.001657648837</t>
  </si>
  <si>
    <t>0.001.30.0018271535757355</t>
  </si>
  <si>
    <t>0.001.27485878671150.0011</t>
  </si>
  <si>
    <t>0.001.30.001383880.0015473316</t>
  </si>
  <si>
    <t>0.001.2124660.0011890.0013831</t>
  </si>
  <si>
    <t>0.001.0.0011860.00150.00120.0011168917</t>
  </si>
  <si>
    <t>-0.001.0.001654970.0014940.00182821</t>
  </si>
  <si>
    <t>-0.001.0.00144643445451585</t>
  </si>
  <si>
    <t>0.001.0.001420.0010.00185585857332</t>
  </si>
  <si>
    <t>-0.001.0.001967378867977774</t>
  </si>
  <si>
    <t>-0.001.0.0010.001515569917190.001639</t>
  </si>
  <si>
    <t>-0.001.10.00136220.00114587922</t>
  </si>
  <si>
    <t>-0.001.0.001917286838672729</t>
  </si>
  <si>
    <t>0.001.389</t>
  </si>
  <si>
    <t>0.001.4380.0013515433792</t>
  </si>
  <si>
    <t>0.001.233265970.00123444</t>
  </si>
  <si>
    <t>0.001.173963460.0017260.00116</t>
  </si>
  <si>
    <t>0.001.10.0017947640.001675458</t>
  </si>
  <si>
    <t>0.001.320.0018567945440.00138</t>
  </si>
  <si>
    <t>-0.001.0.0010.0016959290.0012870.0019146</t>
  </si>
  <si>
    <t>0.001.159627112358269</t>
  </si>
  <si>
    <t>0.001.164983832817861</t>
  </si>
  <si>
    <t>-0.001.0.001576295466575978</t>
  </si>
  <si>
    <t>0.001.10.0019260.001818140.001725</t>
  </si>
  <si>
    <t>-0.001.0.00170.00180.0018910.0014997866</t>
  </si>
  <si>
    <t>0.001.0.001913429687549443</t>
  </si>
  <si>
    <t>-0.001.182484880.001367183</t>
  </si>
  <si>
    <t>-0.001.0.0012990.001642710.00196572</t>
  </si>
  <si>
    <t>-0.001.0.001169463473772286</t>
  </si>
  <si>
    <t>-0.001.0.001970.001910.001181671231</t>
  </si>
  <si>
    <t>0.001.293</t>
  </si>
  <si>
    <t>0.001.21431432950.0014583</t>
  </si>
  <si>
    <t>0.001.220.00113210.001240.0015339</t>
  </si>
  <si>
    <t>0.001.140.00157260.001690.0014564</t>
  </si>
  <si>
    <t>0.001.344598791270.001794</t>
  </si>
  <si>
    <t>0.001.25112910.001536483</t>
  </si>
  <si>
    <t>0.001.1350.00181596720.00183</t>
  </si>
  <si>
    <t>0.001.34460.0016742236792</t>
  </si>
  <si>
    <t>0.001.33372736499790.0014</t>
  </si>
  <si>
    <t>0.001.0.001190.001877123438642</t>
  </si>
  <si>
    <t>-0.001.10.0018191154364236</t>
  </si>
  <si>
    <t>-0.001.3566219525670.00143</t>
  </si>
  <si>
    <t>-0.001.30.00189410.00195247934</t>
  </si>
  <si>
    <t>-0.001.0.00159242390.0014320.00110.0012</t>
  </si>
  <si>
    <t>-0.001.0.0019928821454710.00175</t>
  </si>
  <si>
    <t>-0.001.10.001666770.0017845691</t>
  </si>
  <si>
    <t>-0.001.0.00127881320.0018586218</t>
  </si>
  <si>
    <t>0.001.333232269752996</t>
  </si>
  <si>
    <t>0.001.313328770.001634875</t>
  </si>
  <si>
    <t>0.001.2436290.0013840.0010.001391</t>
  </si>
  <si>
    <t>0.001.3631250.0010.0013751237</t>
  </si>
  <si>
    <t>0.001.3620.00123438966657</t>
  </si>
  <si>
    <t>0.001.40.0010.001816144830.001475</t>
  </si>
  <si>
    <t>0.001.40.001975214740.0011979</t>
  </si>
  <si>
    <t>0.001.430.001672848122789</t>
  </si>
  <si>
    <t>0.001.0.00130.0012646216813229</t>
  </si>
  <si>
    <t>0.001.11931634745690.0013</t>
  </si>
  <si>
    <t>0.001.316963523827853</t>
  </si>
  <si>
    <t>-0.001.0.0013717710.00130.0010.00136586</t>
  </si>
  <si>
    <t>-0.001.10.001962650.00180.00172722</t>
  </si>
  <si>
    <t>-0.001.0.001564720.001142233446</t>
  </si>
  <si>
    <t>-0.001.20.0019112310.001822952</t>
  </si>
  <si>
    <t>-0.001.120.0010.0010.0014518866569</t>
  </si>
  <si>
    <t>0.001.0.00138</t>
  </si>
  <si>
    <t>0.001.0.0010.0010.00121</t>
  </si>
  <si>
    <t>2288.0.0014</t>
  </si>
  <si>
    <t>140.001.8</t>
  </si>
  <si>
    <t>Day 0.001</t>
  </si>
  <si>
    <t>Day 10.001</t>
  </si>
  <si>
    <t>18.690.0015220.00116917</t>
  </si>
  <si>
    <t>18.81726418650.00184</t>
  </si>
  <si>
    <t>15.32769484270.0012</t>
  </si>
  <si>
    <t>14.4596240.0011590.00155</t>
  </si>
  <si>
    <t>18.760.001812452720.0011</t>
  </si>
  <si>
    <t>11.80.00127664670.001924</t>
  </si>
  <si>
    <t>9.7930.0017820.001571769</t>
  </si>
  <si>
    <t>10.001.673556462</t>
  </si>
  <si>
    <t>10.001.471452843</t>
  </si>
  <si>
    <t>16.226910.001552</t>
  </si>
  <si>
    <t>17.590.001698648</t>
  </si>
  <si>
    <t>25/0.0018/20.00113  0.0016:0.0010.001:0.0010.001</t>
  </si>
  <si>
    <t>0.001.0.001513757</t>
  </si>
  <si>
    <t>0.001.0.0013853295</t>
  </si>
  <si>
    <t>0.001.0.00120.00187223</t>
  </si>
  <si>
    <t>0.001.0.00135</t>
  </si>
  <si>
    <t>0.001.0.0010.00138</t>
  </si>
  <si>
    <t>25/0.0018/20.00113  0.0016:0.0015:0.0010.001</t>
  </si>
  <si>
    <t>0.001.0.00166364</t>
  </si>
  <si>
    <t>0.001.20.00155122</t>
  </si>
  <si>
    <t>0.001.2151425</t>
  </si>
  <si>
    <t>0.001.0.0010.001856293</t>
  </si>
  <si>
    <t>0.001.193734</t>
  </si>
  <si>
    <t>0.001.30.00155893</t>
  </si>
  <si>
    <t>0.001.20.00122974</t>
  </si>
  <si>
    <t>0.001.113458</t>
  </si>
  <si>
    <t>0.001.1123864</t>
  </si>
  <si>
    <t>41.6960.0015</t>
  </si>
  <si>
    <t>25/0.0018/20.00113  0.0016:10.001:0.0010.001</t>
  </si>
  <si>
    <t>0.001.60.00190.00126</t>
  </si>
  <si>
    <t>0.001.80.0014922</t>
  </si>
  <si>
    <t>0.001.816155</t>
  </si>
  <si>
    <t>0.001.64380.0016</t>
  </si>
  <si>
    <t>0.001.65612</t>
  </si>
  <si>
    <t>1.0.0010.0016129</t>
  </si>
  <si>
    <t>0.001.725163</t>
  </si>
  <si>
    <t>0.001.40.001780.00196</t>
  </si>
  <si>
    <t>0.001.420.0011189</t>
  </si>
  <si>
    <t>33.320.00165</t>
  </si>
  <si>
    <t>17.1150.0015</t>
  </si>
  <si>
    <t>25/0.0018/20.00113  0.0016:15:0.0010.001</t>
  </si>
  <si>
    <t>2.0.00135288</t>
  </si>
  <si>
    <t>1.7280.00196</t>
  </si>
  <si>
    <t>27.3530.0016</t>
  </si>
  <si>
    <t>25/0.0018/20.00113  0.0016:20.001:0.0010.001</t>
  </si>
  <si>
    <t>4.730.00155</t>
  </si>
  <si>
    <t>5.4280.0013</t>
  </si>
  <si>
    <t>5.0.0018681</t>
  </si>
  <si>
    <t>2.660.001952</t>
  </si>
  <si>
    <t>43.90.001129</t>
  </si>
  <si>
    <t>25/0.0018/20.00113  0.0016:25:0.0010.001</t>
  </si>
  <si>
    <t>6.0.001470.0012</t>
  </si>
  <si>
    <t>10.001.85888</t>
  </si>
  <si>
    <t>33.0.001316</t>
  </si>
  <si>
    <t>42.0.0010.00110.0018</t>
  </si>
  <si>
    <t>22.10.001833</t>
  </si>
  <si>
    <t>29.9380.0016</t>
  </si>
  <si>
    <t>25/0.0018/20.00113  0.0016:30.001:0.0010.001</t>
  </si>
  <si>
    <t>10.001.34658</t>
  </si>
  <si>
    <t>7.3230.0017</t>
  </si>
  <si>
    <t>13.9430.0012</t>
  </si>
  <si>
    <t>20.001.45487</t>
  </si>
  <si>
    <t>41.610.00151</t>
  </si>
  <si>
    <t>25/0.0018/20.00113  0.0016:35:0.0010.001</t>
  </si>
  <si>
    <t>20.001.96294</t>
  </si>
  <si>
    <t>10.001.82786</t>
  </si>
  <si>
    <t>17.0.0016147</t>
  </si>
  <si>
    <t>30.001.0.001236</t>
  </si>
  <si>
    <t>15.9790.0016</t>
  </si>
  <si>
    <t>43.40.001356</t>
  </si>
  <si>
    <t>59.440.0019</t>
  </si>
  <si>
    <t>25/0.0018/20.00113  0.0016:40.001:0.0010.001</t>
  </si>
  <si>
    <t>18.9720.0012</t>
  </si>
  <si>
    <t>21.0.0015929</t>
  </si>
  <si>
    <t>12.6740.0012</t>
  </si>
  <si>
    <t>42.0.001227</t>
  </si>
  <si>
    <t>48.50.0014</t>
  </si>
  <si>
    <t>35.150.00183</t>
  </si>
  <si>
    <t>25/0.0018/20.00113  0.0016:45:0.0010.001</t>
  </si>
  <si>
    <t>41.150.00138</t>
  </si>
  <si>
    <t>20.001.58318</t>
  </si>
  <si>
    <t>52.0.001525</t>
  </si>
  <si>
    <t>33.5880.0018</t>
  </si>
  <si>
    <t>13.80.001625</t>
  </si>
  <si>
    <t>56.80.00189</t>
  </si>
  <si>
    <t>25/0.0018/20.00113  0.0016:50.001:0.0010.001</t>
  </si>
  <si>
    <t>30.001.10.001397</t>
  </si>
  <si>
    <t>20.001.0.0014785</t>
  </si>
  <si>
    <t>33.540.00114</t>
  </si>
  <si>
    <t>14.60.0010.00155</t>
  </si>
  <si>
    <t>37.40.001918</t>
  </si>
  <si>
    <t>25/0.0018/20.00113  0.0016:55:0.0010.001</t>
  </si>
  <si>
    <t>38.0.0012488</t>
  </si>
  <si>
    <t>62.20.00145</t>
  </si>
  <si>
    <t>27.690.00152</t>
  </si>
  <si>
    <t>45.0.00130.00123</t>
  </si>
  <si>
    <t>39.0.0012551</t>
  </si>
  <si>
    <t>92.80.00162</t>
  </si>
  <si>
    <t>38.0.0010.001326</t>
  </si>
  <si>
    <t>25/0.0018/20.00113  0.0017:0.0010.001:0.0010.001</t>
  </si>
  <si>
    <t>62.0.0010.00124</t>
  </si>
  <si>
    <t>28.0.001919</t>
  </si>
  <si>
    <t>39.60.001878</t>
  </si>
  <si>
    <t>10.0016.6853</t>
  </si>
  <si>
    <t>24.90.001718</t>
  </si>
  <si>
    <t>45.6670.0018</t>
  </si>
  <si>
    <t>80.001.4546</t>
  </si>
  <si>
    <t>10.0010.001.7586</t>
  </si>
  <si>
    <t>25/0.0018/20.00113  0.0017:0.0015:0.0010.001</t>
  </si>
  <si>
    <t>31.0.0010.00130.0018</t>
  </si>
  <si>
    <t>117.180.0014</t>
  </si>
  <si>
    <t>34.0.001590.0012</t>
  </si>
  <si>
    <t>60.001.395</t>
  </si>
  <si>
    <t>30.001.52133</t>
  </si>
  <si>
    <t>45.0.0016219</t>
  </si>
  <si>
    <t>10.0019.2139</t>
  </si>
  <si>
    <t>30.001.46258</t>
  </si>
  <si>
    <t>25/0.0018/20.00113  0.0017:10.001:0.0010.001</t>
  </si>
  <si>
    <t>10.0012.9159</t>
  </si>
  <si>
    <t>90.001.5314</t>
  </si>
  <si>
    <t>40.001.18688</t>
  </si>
  <si>
    <t>131.70.00134</t>
  </si>
  <si>
    <t>39.0.0013632</t>
  </si>
  <si>
    <t>47.150.0014</t>
  </si>
  <si>
    <t>34.760.00126</t>
  </si>
  <si>
    <t>25/0.0018/20.00113  0.0017:15:0.0010.001</t>
  </si>
  <si>
    <t>97.520.0013</t>
  </si>
  <si>
    <t>38.0.00130.0010.0015</t>
  </si>
  <si>
    <t>88.0.001216</t>
  </si>
  <si>
    <t>44.0.0015639</t>
  </si>
  <si>
    <t>50.001.980.0019</t>
  </si>
  <si>
    <t>120.001.50.00133</t>
  </si>
  <si>
    <t>50.001.5814</t>
  </si>
  <si>
    <t>25/0.0018/20.00113  0.0017:20.001:0.0010.001</t>
  </si>
  <si>
    <t>10.0013.5222</t>
  </si>
  <si>
    <t>28.760.00171</t>
  </si>
  <si>
    <t>39.0.00120.00134</t>
  </si>
  <si>
    <t>0.001.0.00142</t>
  </si>
  <si>
    <t>0.001.0.0010.0010.00112</t>
  </si>
  <si>
    <t>1.0.0017</t>
  </si>
  <si>
    <t>25/0.0018/20.00113  0.0017:25:0.0010.001</t>
  </si>
  <si>
    <t>189.720.0012</t>
  </si>
  <si>
    <t>140.001.0.0010.00136</t>
  </si>
  <si>
    <t>150.001.6538</t>
  </si>
  <si>
    <t>10.0014.1144</t>
  </si>
  <si>
    <t>117.0.001347</t>
  </si>
  <si>
    <t>25/0.0018/20.00113  0.0017:30.001:0.0010.001</t>
  </si>
  <si>
    <t>28.0.00170.00128</t>
  </si>
  <si>
    <t>40.001.57228</t>
  </si>
  <si>
    <t>159.80.00147</t>
  </si>
  <si>
    <t>10.0018.2927</t>
  </si>
  <si>
    <t>190.001.6837</t>
  </si>
  <si>
    <t>122.0.001214</t>
  </si>
  <si>
    <t>65.10.00144</t>
  </si>
  <si>
    <t>25/0.0018/20.00113  0.0017:35:0.0010.001</t>
  </si>
  <si>
    <t>170.001.4549</t>
  </si>
  <si>
    <t>165.10.00116</t>
  </si>
  <si>
    <t>32.0.0010.001935</t>
  </si>
  <si>
    <t>40.001.54549</t>
  </si>
  <si>
    <t>172.80.00196</t>
  </si>
  <si>
    <t>172.70.00115</t>
  </si>
  <si>
    <t>25/0.0018/20.00113  0.0017:40.001:0.0010.001</t>
  </si>
  <si>
    <t>197.10.00186</t>
  </si>
  <si>
    <t>22.220.00166</t>
  </si>
  <si>
    <t>260.001.85</t>
  </si>
  <si>
    <t>90.001.90.00174</t>
  </si>
  <si>
    <t>182.60.00144</t>
  </si>
  <si>
    <t>25/0.0018/20.00113  0.0017:45:0.0010.001</t>
  </si>
  <si>
    <t>124.60.00117</t>
  </si>
  <si>
    <t>131.0.001172</t>
  </si>
  <si>
    <t>20.0012.194</t>
  </si>
  <si>
    <t>60.001.7616</t>
  </si>
  <si>
    <t>20.0014.8683</t>
  </si>
  <si>
    <t>25/0.0018/20.00113  0.0017:50.001:0.0010.001</t>
  </si>
  <si>
    <t>20.0013.0.001494</t>
  </si>
  <si>
    <t>30.001.580.00155</t>
  </si>
  <si>
    <t>235.80.00137</t>
  </si>
  <si>
    <t>215.30.00123</t>
  </si>
  <si>
    <t>230.001.610.0012</t>
  </si>
  <si>
    <t>25/0.0018/20.00113  0.0017:55:0.0010.001</t>
  </si>
  <si>
    <t>230.001.0.001227</t>
  </si>
  <si>
    <t>138.880.0013</t>
  </si>
  <si>
    <t>25/0.0018/20.00113  0.0018:0.0010.001:0.0010.001</t>
  </si>
  <si>
    <t>10.0016.7417</t>
  </si>
  <si>
    <t>120.001.6631</t>
  </si>
  <si>
    <t>88.30.00183</t>
  </si>
  <si>
    <t>128.770.0016</t>
  </si>
  <si>
    <t>25/0.0018/20.00113  0.0018:0.0015:0.0010.001</t>
  </si>
  <si>
    <t>10.0015.2847</t>
  </si>
  <si>
    <t>149.90.00165</t>
  </si>
  <si>
    <t>260.001.3142</t>
  </si>
  <si>
    <t>126.0.0010.00123</t>
  </si>
  <si>
    <t>128.930.0014</t>
  </si>
  <si>
    <t>60.001.8415</t>
  </si>
  <si>
    <t>255.70.00182</t>
  </si>
  <si>
    <t>274.0.001664</t>
  </si>
  <si>
    <t>25/0.0018/20.00113  0.0018:10.001:0.0010.001</t>
  </si>
  <si>
    <t>276.20.00196</t>
  </si>
  <si>
    <t>130.001.9373</t>
  </si>
  <si>
    <t>340.001.5385</t>
  </si>
  <si>
    <t>167.40.00146</t>
  </si>
  <si>
    <t>275.0.001863</t>
  </si>
  <si>
    <t>350.001.2252</t>
  </si>
  <si>
    <t>10.0010.001.1335</t>
  </si>
  <si>
    <t>268.60.00197</t>
  </si>
  <si>
    <t>25/0.0018/20.00113  0.0018:15:0.0010.001</t>
  </si>
  <si>
    <t>270.001.0.0010.0010.0019</t>
  </si>
  <si>
    <t>184.0.001473</t>
  </si>
  <si>
    <t>30.0015.4812</t>
  </si>
  <si>
    <t>290.001.6574</t>
  </si>
  <si>
    <t>20.0013.1575</t>
  </si>
  <si>
    <t>150.001.87</t>
  </si>
  <si>
    <t>10.0016.9391</t>
  </si>
  <si>
    <t>280.001.70.00128</t>
  </si>
  <si>
    <t>350.001.920.0018</t>
  </si>
  <si>
    <t>157.0.00174</t>
  </si>
  <si>
    <t>25/0.0018/20.00113  0.0018:20.001:0.0010.001</t>
  </si>
  <si>
    <t>280.001.4349</t>
  </si>
  <si>
    <t>330.001.4758</t>
  </si>
  <si>
    <t>366.120.0016</t>
  </si>
  <si>
    <t>30.0013.0.001748</t>
  </si>
  <si>
    <t>59.80.00175</t>
  </si>
  <si>
    <t>381.480.0012</t>
  </si>
  <si>
    <t>180.001.9453</t>
  </si>
  <si>
    <t>60.001.6347</t>
  </si>
  <si>
    <t>115.0.001983</t>
  </si>
  <si>
    <t>358.680.0015</t>
  </si>
  <si>
    <t>155.790.0019</t>
  </si>
  <si>
    <t>25/0.0018/20.00113  0.0018:25:0.0010.001</t>
  </si>
  <si>
    <t>185.870.0019</t>
  </si>
  <si>
    <t>60.001.348</t>
  </si>
  <si>
    <t>30.0018.160.0012</t>
  </si>
  <si>
    <t>40.0014.2752</t>
  </si>
  <si>
    <t>25/0.0018/20.00113  0.0018:30.001:0.0010.001</t>
  </si>
  <si>
    <t>333.0.001984</t>
  </si>
  <si>
    <t>30.0019.2271</t>
  </si>
  <si>
    <t>63.910.0016</t>
  </si>
  <si>
    <t>389.0.001237</t>
  </si>
  <si>
    <t>25/0.0018/20.00113  0.0018:35:0.0010.001</t>
  </si>
  <si>
    <t>361.890.0016</t>
  </si>
  <si>
    <t>366.70.00181</t>
  </si>
  <si>
    <t>25/0.0018/20.00113  0.0018:40.001:0.0010.001</t>
  </si>
  <si>
    <t>40.0010.001.0.001499</t>
  </si>
  <si>
    <t>40.0019.417</t>
  </si>
  <si>
    <t>398.0.001148</t>
  </si>
  <si>
    <t>371.0.001415</t>
  </si>
  <si>
    <t>236.0.001152</t>
  </si>
  <si>
    <t>25/0.0018/20.00113  0.0018:45:0.0010.001</t>
  </si>
  <si>
    <t>354.130.0019</t>
  </si>
  <si>
    <t>348.40.00163</t>
  </si>
  <si>
    <t>40.0011.5492</t>
  </si>
  <si>
    <t>50.0014.31</t>
  </si>
  <si>
    <t>20.0012.0.001859</t>
  </si>
  <si>
    <t>20.0016.4193</t>
  </si>
  <si>
    <t>25/0.0018/20.00113  0.0018:50.001:0.0010.001</t>
  </si>
  <si>
    <t>40.0018.5569</t>
  </si>
  <si>
    <t>398.550.0016</t>
  </si>
  <si>
    <t>40.0012.40.00146</t>
  </si>
  <si>
    <t>468.820.0013</t>
  </si>
  <si>
    <t>470.001.0.00147</t>
  </si>
  <si>
    <t>40.0010.001.2614</t>
  </si>
  <si>
    <t>25/0.0018/20.00113  0.0018:55:0.0010.001</t>
  </si>
  <si>
    <t>40.0017.2221</t>
  </si>
  <si>
    <t>40.0016.4184</t>
  </si>
  <si>
    <t>40.0013.0.001485</t>
  </si>
  <si>
    <t>363.70.00195</t>
  </si>
  <si>
    <t>50.0019.0.0011</t>
  </si>
  <si>
    <t>25/0.0018/20.00113  0.0019:0.0010.001:0.0010.001</t>
  </si>
  <si>
    <t>416.960.0015</t>
  </si>
  <si>
    <t>520.001.149</t>
  </si>
  <si>
    <t>533.0.00174</t>
  </si>
  <si>
    <t>242.70.00133</t>
  </si>
  <si>
    <t>25/0.0018/20.00113  0.0019:0.0015:0.0010.001</t>
  </si>
  <si>
    <t>430.001.7691</t>
  </si>
  <si>
    <t>310.001.9426</t>
  </si>
  <si>
    <t>75.970.0018</t>
  </si>
  <si>
    <t>450.001.250.0016</t>
  </si>
  <si>
    <t>25/0.0018/20.00113  0.0019:10.001:0.0010.001</t>
  </si>
  <si>
    <t>442.70.00124</t>
  </si>
  <si>
    <t>444.0.001419</t>
  </si>
  <si>
    <t>487.10.0018</t>
  </si>
  <si>
    <t>25/0.0018/20.00113  0.0019:15:0.0010.001</t>
  </si>
  <si>
    <t>455.0.001681</t>
  </si>
  <si>
    <t>533.0.00127</t>
  </si>
  <si>
    <t>240.001.6165</t>
  </si>
  <si>
    <t>430.001.0.001218</t>
  </si>
  <si>
    <t>25/0.0018/20.00113  0.0019:20.001:0.0010.001</t>
  </si>
  <si>
    <t>480.001.528</t>
  </si>
  <si>
    <t>10.0011.30.00138</t>
  </si>
  <si>
    <t>90.001.7617</t>
  </si>
  <si>
    <t>280.001.3268</t>
  </si>
  <si>
    <t>440.001.7754</t>
  </si>
  <si>
    <t>99.10.00189</t>
  </si>
  <si>
    <t>25/0.0018/20.00113  0.0019:25:0.0010.001</t>
  </si>
  <si>
    <t>439.760.0012</t>
  </si>
  <si>
    <t>490.001.0.00122</t>
  </si>
  <si>
    <t>478.0.00184</t>
  </si>
  <si>
    <t>20.0010.001.90.00162</t>
  </si>
  <si>
    <t>10.0019.0.001165</t>
  </si>
  <si>
    <t>484.80.0015</t>
  </si>
  <si>
    <t>25/0.0018/20.00113  0.0019:30.001:0.0010.001</t>
  </si>
  <si>
    <t>520.001.337</t>
  </si>
  <si>
    <t>490.001.915</t>
  </si>
  <si>
    <t>542.70.0019</t>
  </si>
  <si>
    <t>180.001.8936</t>
  </si>
  <si>
    <t>482.0.00179</t>
  </si>
  <si>
    <t>25/0.0018/20.00113  0.0019:35:0.0010.001</t>
  </si>
  <si>
    <t>495.80.0013</t>
  </si>
  <si>
    <t>521.0.00189</t>
  </si>
  <si>
    <t>50.0012.289</t>
  </si>
  <si>
    <t>120.001.7524</t>
  </si>
  <si>
    <t>490.001.163</t>
  </si>
  <si>
    <t>25/0.0018/20.00113  0.0019:40.001:0.0010.001</t>
  </si>
  <si>
    <t>50.0019.527</t>
  </si>
  <si>
    <t>111.0.001986</t>
  </si>
  <si>
    <t>149.530.0015</t>
  </si>
  <si>
    <t>25/0.0018/20.00113  0.0019:45:0.0010.001</t>
  </si>
  <si>
    <t>540.001.218</t>
  </si>
  <si>
    <t>570.001.721</t>
  </si>
  <si>
    <t>43.30.001157</t>
  </si>
  <si>
    <t>150.001.5457</t>
  </si>
  <si>
    <t>25/0.0018/20.00113  0.0019:50.001:0.0010.001</t>
  </si>
  <si>
    <t>492.0.00143</t>
  </si>
  <si>
    <t>550.001.558</t>
  </si>
  <si>
    <t>534.0.00161</t>
  </si>
  <si>
    <t>35.0.0019725</t>
  </si>
  <si>
    <t>298.90.00112</t>
  </si>
  <si>
    <t>543.0.00185</t>
  </si>
  <si>
    <t>140.001.4313</t>
  </si>
  <si>
    <t>25/0.0018/20.00113  0.0019:55:0.0010.001</t>
  </si>
  <si>
    <t>532.0.00187</t>
  </si>
  <si>
    <t>30.0016.2332</t>
  </si>
  <si>
    <t>25/0.0018/20.00113  10.001:0.0010.001:0.0010.001</t>
  </si>
  <si>
    <t>540.001.547</t>
  </si>
  <si>
    <t>558.50.0011</t>
  </si>
  <si>
    <t>83.0.001443</t>
  </si>
  <si>
    <t>20.0014.5487</t>
  </si>
  <si>
    <t>190.001.1526</t>
  </si>
  <si>
    <t>134.640.0019</t>
  </si>
  <si>
    <t>60.0013.621</t>
  </si>
  <si>
    <t>581.10.0018</t>
  </si>
  <si>
    <t>25/0.0018/20.00113  10.001:0.0015:0.0010.001</t>
  </si>
  <si>
    <t>568.0.00142</t>
  </si>
  <si>
    <t>238.90.00157</t>
  </si>
  <si>
    <t>140.001.2715</t>
  </si>
  <si>
    <t>613.30.0013</t>
  </si>
  <si>
    <t>556.0.0011</t>
  </si>
  <si>
    <t>517.0.00194</t>
  </si>
  <si>
    <t>10.0015.670.0011</t>
  </si>
  <si>
    <t>25/0.0018/20.00113  10.001:10.001:0.0010.001</t>
  </si>
  <si>
    <t>580.001.121</t>
  </si>
  <si>
    <t>20.0017.3311</t>
  </si>
  <si>
    <t>150.001.2778</t>
  </si>
  <si>
    <t>25/0.0018/20.00113  10.001:15:0.0010.001</t>
  </si>
  <si>
    <t>610.001.0.00113</t>
  </si>
  <si>
    <t>588.0.00117</t>
  </si>
  <si>
    <t>20.0014.280.0018</t>
  </si>
  <si>
    <t>194.0.0010.00119</t>
  </si>
  <si>
    <t>288.570.0016</t>
  </si>
  <si>
    <t>167.620.0018</t>
  </si>
  <si>
    <t>25/0.0018/20.00113  10.001:20.001:0.0010.001</t>
  </si>
  <si>
    <t>630.001.552</t>
  </si>
  <si>
    <t>596.80.0016</t>
  </si>
  <si>
    <t>60.0019.778</t>
  </si>
  <si>
    <t>618.80.0012</t>
  </si>
  <si>
    <t>115.0.001654</t>
  </si>
  <si>
    <t>25/0.0018/20.00113  10.001:25:0.0010.001</t>
  </si>
  <si>
    <t>270.001.80.00146</t>
  </si>
  <si>
    <t>581.20.0012</t>
  </si>
  <si>
    <t>60.0012.117</t>
  </si>
  <si>
    <t>630.001.129</t>
  </si>
  <si>
    <t>60.0015.83</t>
  </si>
  <si>
    <t>194.0.001583</t>
  </si>
  <si>
    <t>630.001.975</t>
  </si>
  <si>
    <t>124.20.00122</t>
  </si>
  <si>
    <t>25/0.0018/20.00113  10.001:30.001:0.0010.001</t>
  </si>
  <si>
    <t>610.001.436</t>
  </si>
  <si>
    <t>615.0.00142</t>
  </si>
  <si>
    <t>627.0.00127</t>
  </si>
  <si>
    <t>20.0016.7953</t>
  </si>
  <si>
    <t>630.001.176</t>
  </si>
  <si>
    <t>131.350.0019</t>
  </si>
  <si>
    <t>25/0.0018/20.00113  10.001:35:0.0010.001</t>
  </si>
  <si>
    <t>277.0.00165</t>
  </si>
  <si>
    <t>325.550.0012</t>
  </si>
  <si>
    <t>122.590.0011</t>
  </si>
  <si>
    <t>25/0.0018/20.00113  10.001:40.001:0.0010.001</t>
  </si>
  <si>
    <t>60.0012.30.0015</t>
  </si>
  <si>
    <t>650.001.48</t>
  </si>
  <si>
    <t>160.001.5567</t>
  </si>
  <si>
    <t>250.001.5194</t>
  </si>
  <si>
    <t>232.80.00151</t>
  </si>
  <si>
    <t>318.70.00123</t>
  </si>
  <si>
    <t>620.001.165</t>
  </si>
  <si>
    <t>25/0.0018/20.00113  10.001:45:0.0010.001</t>
  </si>
  <si>
    <t>465.610.0012</t>
  </si>
  <si>
    <t>60.0019.167</t>
  </si>
  <si>
    <t>25/0.0018/20.00113  10.001:50.001:0.0010.001</t>
  </si>
  <si>
    <t>20.0015.0.001798</t>
  </si>
  <si>
    <t>199.40.00169</t>
  </si>
  <si>
    <t>283.80.00195</t>
  </si>
  <si>
    <t>25/0.0018/20.00113  10.001:55:0.0010.001</t>
  </si>
  <si>
    <t>625.0.00153</t>
  </si>
  <si>
    <t>654.0.0010.0015</t>
  </si>
  <si>
    <t>287.0.001196</t>
  </si>
  <si>
    <t>170.001.830.0019</t>
  </si>
  <si>
    <t>25/0.0018/20.00113  11:0.0010.001:0.0010.001</t>
  </si>
  <si>
    <t>670.001.972</t>
  </si>
  <si>
    <t>30.0017.1967</t>
  </si>
  <si>
    <t>320.001.20.00116</t>
  </si>
  <si>
    <t>711.0.00163</t>
  </si>
  <si>
    <t>25/0.0018/20.00113  11:0.0015:0.0010.001</t>
  </si>
  <si>
    <t>658.70.0015</t>
  </si>
  <si>
    <t>25/0.0018/20.00113  11:10.001:0.0010.001</t>
  </si>
  <si>
    <t>699.0.00178</t>
  </si>
  <si>
    <t>638.30.0017</t>
  </si>
  <si>
    <t>690.001.242</t>
  </si>
  <si>
    <t>330.001.0.001481</t>
  </si>
  <si>
    <t>50.0011.349</t>
  </si>
  <si>
    <t>70.0010.001.112</t>
  </si>
  <si>
    <t>25/0.0018/20.00113  11:15:0.0010.001</t>
  </si>
  <si>
    <t>657.20.0011</t>
  </si>
  <si>
    <t>669.0.00145</t>
  </si>
  <si>
    <t>644.0.00141</t>
  </si>
  <si>
    <t>681.0.0013</t>
  </si>
  <si>
    <t>10.0010.001.1617</t>
  </si>
  <si>
    <t>770.001.189</t>
  </si>
  <si>
    <t>25/0.0018/20.00113  11:20.001:0.0010.001</t>
  </si>
  <si>
    <t>690.001.524</t>
  </si>
  <si>
    <t>70.0019.512</t>
  </si>
  <si>
    <t>70.0014.154</t>
  </si>
  <si>
    <t>689.0.00167</t>
  </si>
  <si>
    <t>682.0.00117</t>
  </si>
  <si>
    <t>488.0.0010.0011</t>
  </si>
  <si>
    <t>95.80.00195</t>
  </si>
  <si>
    <t>50.0018.916</t>
  </si>
  <si>
    <t>25/0.0018/20.00113  11:25:0.0010.001</t>
  </si>
  <si>
    <t>696.30.0015</t>
  </si>
  <si>
    <t>70.0011.80.0014</t>
  </si>
  <si>
    <t>70.0015.658</t>
  </si>
  <si>
    <t>692.0.00128</t>
  </si>
  <si>
    <t>497.0.00172</t>
  </si>
  <si>
    <t>317.790.0015</t>
  </si>
  <si>
    <t>25/0.0018/20.00113  11:30.001:0.0010.001</t>
  </si>
  <si>
    <t>70.0016.927</t>
  </si>
  <si>
    <t>70.0016.551</t>
  </si>
  <si>
    <t>696.0.0017</t>
  </si>
  <si>
    <t>76.0.001225</t>
  </si>
  <si>
    <t>60.0019.449</t>
  </si>
  <si>
    <t>550.001.37</t>
  </si>
  <si>
    <t>30.0012.3228</t>
  </si>
  <si>
    <t>25/0.0018/20.00113  11:35:0.0010.001</t>
  </si>
  <si>
    <t>70.0019.888</t>
  </si>
  <si>
    <t>70.0010.001.441</t>
  </si>
  <si>
    <t>70.0014.765</t>
  </si>
  <si>
    <t>70.0013.59</t>
  </si>
  <si>
    <t>70.0011.663</t>
  </si>
  <si>
    <t>70.001.735</t>
  </si>
  <si>
    <t>70.0015.94</t>
  </si>
  <si>
    <t>320.001.2533</t>
  </si>
  <si>
    <t>25/0.0018/20.00113  11:40.001:0.0010.001</t>
  </si>
  <si>
    <t>755.10.0012</t>
  </si>
  <si>
    <t>70.0010.001.817</t>
  </si>
  <si>
    <t>70.0016.50.0014</t>
  </si>
  <si>
    <t>70.0017.585</t>
  </si>
  <si>
    <t>90.0014.421</t>
  </si>
  <si>
    <t>70.0011.287</t>
  </si>
  <si>
    <t>25/0.0018/20.00113  11:45:0.0010.001</t>
  </si>
  <si>
    <t>70.0011.146</t>
  </si>
  <si>
    <t>70.0018.619</t>
  </si>
  <si>
    <t>712.0.0015</t>
  </si>
  <si>
    <t>60.001.2869</t>
  </si>
  <si>
    <t>70.0011.0.00152</t>
  </si>
  <si>
    <t>187.0.001459</t>
  </si>
  <si>
    <t>25/0.0018/20.00113  11:50.001:0.0010.001</t>
  </si>
  <si>
    <t>70.0017.679</t>
  </si>
  <si>
    <t>351.40.0010.0012</t>
  </si>
  <si>
    <t>57.250.0017</t>
  </si>
  <si>
    <t>790.001.399</t>
  </si>
  <si>
    <t>358.30.00145</t>
  </si>
  <si>
    <t>25/0.0018/20.00113  11:55:0.0010.001</t>
  </si>
  <si>
    <t>734.0.00193</t>
  </si>
  <si>
    <t>720.001.228</t>
  </si>
  <si>
    <t>310.001.247</t>
  </si>
  <si>
    <t>80.0011.961</t>
  </si>
  <si>
    <t>320.001.4131</t>
  </si>
  <si>
    <t>25/0.0018/20.00113  12:0.0010.001:0.0010.001</t>
  </si>
  <si>
    <t>710.001.546</t>
  </si>
  <si>
    <t>267.0.00154</t>
  </si>
  <si>
    <t>50.001.4498</t>
  </si>
  <si>
    <t>50.0011.631</t>
  </si>
  <si>
    <t>160.001.2888</t>
  </si>
  <si>
    <t>720.001.463</t>
  </si>
  <si>
    <t>370.001.9898</t>
  </si>
  <si>
    <t>25/0.0018/20.00113  12:0.0015:0.0010.001</t>
  </si>
  <si>
    <t>719.0.00153</t>
  </si>
  <si>
    <t>729.0.00164</t>
  </si>
  <si>
    <t>774.0.00143</t>
  </si>
  <si>
    <t>48.250.0012</t>
  </si>
  <si>
    <t>25/0.0018/20.00113  12:10.001:0.0010.001</t>
  </si>
  <si>
    <t>740.001.90.0018</t>
  </si>
  <si>
    <t>799.0.00147</t>
  </si>
  <si>
    <t>44.50.001571</t>
  </si>
  <si>
    <t>333.20.00165</t>
  </si>
  <si>
    <t>421.190.0015</t>
  </si>
  <si>
    <t>25/0.0018/20.00113  12:15:0.0010.001</t>
  </si>
  <si>
    <t>737.0.00154</t>
  </si>
  <si>
    <t>723.70.0016</t>
  </si>
  <si>
    <t>250.001.6792</t>
  </si>
  <si>
    <t>165.90.00153</t>
  </si>
  <si>
    <t>40.0013.5279</t>
  </si>
  <si>
    <t>679.10.0013</t>
  </si>
  <si>
    <t>437.0.001859</t>
  </si>
  <si>
    <t>25/0.0018/20.00113  12:20.001:0.0010.001</t>
  </si>
  <si>
    <t>722.10.0018</t>
  </si>
  <si>
    <t>560.001.851</t>
  </si>
  <si>
    <t>442.0.0010.00168</t>
  </si>
  <si>
    <t>25/0.0018/20.00113  12:25:0.0010.001</t>
  </si>
  <si>
    <t>715.0.00111</t>
  </si>
  <si>
    <t>80.0015.674</t>
  </si>
  <si>
    <t>178.0.001548</t>
  </si>
  <si>
    <t>457.850.0015</t>
  </si>
  <si>
    <t>25/0.0018/20.00113  12:30.001:0.0010.001</t>
  </si>
  <si>
    <t>750.001.966</t>
  </si>
  <si>
    <t>70.0017.20.0019</t>
  </si>
  <si>
    <t>40.0017.114</t>
  </si>
  <si>
    <t>46.0.0010.001454</t>
  </si>
  <si>
    <t>490.001.21</t>
  </si>
  <si>
    <t>25/0.0018/20.00113  12:35:0.0010.001</t>
  </si>
  <si>
    <t>80.0010.001.457</t>
  </si>
  <si>
    <t>70.0018.243</t>
  </si>
  <si>
    <t>50.0010.001.785</t>
  </si>
  <si>
    <t>25/0.0018/20.00113  12:40.001:0.0010.001</t>
  </si>
  <si>
    <t>727.0.0019</t>
  </si>
  <si>
    <t>740.001.10.0019</t>
  </si>
  <si>
    <t>40.0016.8461</t>
  </si>
  <si>
    <t>520.001.666</t>
  </si>
  <si>
    <t>25/0.0018/20.00113  12:45:0.0010.001</t>
  </si>
  <si>
    <t>727.0.00143</t>
  </si>
  <si>
    <t>711.90.0019</t>
  </si>
  <si>
    <t>799.0.00194</t>
  </si>
  <si>
    <t>40.0018.8248</t>
  </si>
  <si>
    <t>278.40.00145</t>
  </si>
  <si>
    <t>693.10.0019</t>
  </si>
  <si>
    <t>473.10.0012</t>
  </si>
  <si>
    <t>25/0.0018/20.00113  12:50.001:0.0010.001</t>
  </si>
  <si>
    <t>379.0.001174</t>
  </si>
  <si>
    <t>765.20.0017</t>
  </si>
  <si>
    <t>490.001.868</t>
  </si>
  <si>
    <t>380.001.140.0017</t>
  </si>
  <si>
    <t>30.001.45177</t>
  </si>
  <si>
    <t>25/0.0018/20.00113  12:55:0.0010.001</t>
  </si>
  <si>
    <t>710.001.781</t>
  </si>
  <si>
    <t>294.40.00133</t>
  </si>
  <si>
    <t>640.001.563</t>
  </si>
  <si>
    <t>25/0.0018/20.00113  13:0.0010.001:0.0010.001</t>
  </si>
  <si>
    <t>284.0.001774</t>
  </si>
  <si>
    <t>714.30.0016</t>
  </si>
  <si>
    <t>710.001.0.00176</t>
  </si>
  <si>
    <t>40.0016.310.0013</t>
  </si>
  <si>
    <t>770.001.0.00195</t>
  </si>
  <si>
    <t>791.90.0013</t>
  </si>
  <si>
    <t>30.0012.0.001596</t>
  </si>
  <si>
    <t>613.0.00168</t>
  </si>
  <si>
    <t>25/0.0018/20.00113  13:0.0015:0.0010.001</t>
  </si>
  <si>
    <t>336.360.0012</t>
  </si>
  <si>
    <t>732.30.0017</t>
  </si>
  <si>
    <t>311.370.0013</t>
  </si>
  <si>
    <t>25/0.0018/20.00113  13:10.001:0.0010.001</t>
  </si>
  <si>
    <t>70.0015.329</t>
  </si>
  <si>
    <t>723.0.0010.0011</t>
  </si>
  <si>
    <t>19.90.001873</t>
  </si>
  <si>
    <t>319.0.001783</t>
  </si>
  <si>
    <t>694.0.00196</t>
  </si>
  <si>
    <t>25/0.0018/20.00113  13:15:0.0010.001</t>
  </si>
  <si>
    <t>376.930.0016</t>
  </si>
  <si>
    <t>25/0.0018/20.00113  13:20.001:0.0010.001</t>
  </si>
  <si>
    <t>715.10.0015</t>
  </si>
  <si>
    <t>716.70.0013</t>
  </si>
  <si>
    <t>20.0013.5288</t>
  </si>
  <si>
    <t>330.001.5839</t>
  </si>
  <si>
    <t>690.001.994</t>
  </si>
  <si>
    <t>25/0.0018/20.00113  13:25:0.0010.001</t>
  </si>
  <si>
    <t>70.0016.222</t>
  </si>
  <si>
    <t>366.0.001642</t>
  </si>
  <si>
    <t>25/0.0018/20.00113  13:30.001:0.0010.001</t>
  </si>
  <si>
    <t>70.0014.718</t>
  </si>
  <si>
    <t>160.001.0.00120.0019</t>
  </si>
  <si>
    <t>232.0.0010.00114</t>
  </si>
  <si>
    <t>6.120.00134</t>
  </si>
  <si>
    <t>60.0015.877</t>
  </si>
  <si>
    <t>25/0.0018/20.00113  13:35:0.0010.001</t>
  </si>
  <si>
    <t>876.0.00133</t>
  </si>
  <si>
    <t>618.0.00197</t>
  </si>
  <si>
    <t>151.40.00111</t>
  </si>
  <si>
    <t>8.0.0011867</t>
  </si>
  <si>
    <t>636.80.0013</t>
  </si>
  <si>
    <t>25/0.0018/20.00113  13:40.001:0.0010.001</t>
  </si>
  <si>
    <t>726.90.0012</t>
  </si>
  <si>
    <t>9.2430.0012</t>
  </si>
  <si>
    <t>378.90.00193</t>
  </si>
  <si>
    <t>757.0.00129</t>
  </si>
  <si>
    <t>25/0.0018/20.00113  13:45:0.0010.001</t>
  </si>
  <si>
    <t>210.001.1135</t>
  </si>
  <si>
    <t>40.0011.3894</t>
  </si>
  <si>
    <t>661.0.0010.0018</t>
  </si>
  <si>
    <t>25/0.0018/20.00113  13:50.001:0.0010.001</t>
  </si>
  <si>
    <t>70.0013.919</t>
  </si>
  <si>
    <t>690.001.10.0011</t>
  </si>
  <si>
    <t>740.001.767</t>
  </si>
  <si>
    <t>11.4980.0018</t>
  </si>
  <si>
    <t>70.0011.569</t>
  </si>
  <si>
    <t>25/0.0018/20.00113  13:55:0.0010.001</t>
  </si>
  <si>
    <t>70.0015.799</t>
  </si>
  <si>
    <t>175.70.0010.0011</t>
  </si>
  <si>
    <t>423.220.0019</t>
  </si>
  <si>
    <t>25/0.0018/20.00113  14:0.0010.001:0.0010.001</t>
  </si>
  <si>
    <t>670.001.361</t>
  </si>
  <si>
    <t>210.001.5412</t>
  </si>
  <si>
    <t>690.001.853</t>
  </si>
  <si>
    <t>160.001.60.00184</t>
  </si>
  <si>
    <t>679.80.0018</t>
  </si>
  <si>
    <t>25/0.0018/20.00113  14:0.0015:0.0010.001</t>
  </si>
  <si>
    <t>690.001.618</t>
  </si>
  <si>
    <t>341.50.0012</t>
  </si>
  <si>
    <t>25/0.0018/20.00113  14:10.001:0.0010.001</t>
  </si>
  <si>
    <t>666.0.00137</t>
  </si>
  <si>
    <t>586.0.0019</t>
  </si>
  <si>
    <t>25/0.0018/20.00113  14:15:0.0010.001</t>
  </si>
  <si>
    <t>675.0.00114</t>
  </si>
  <si>
    <t>795.0.00152</t>
  </si>
  <si>
    <t>152.90.0010.0014</t>
  </si>
  <si>
    <t>340.001.4821</t>
  </si>
  <si>
    <t>25/0.0018/20.00113  14:20.001:0.0010.001</t>
  </si>
  <si>
    <t>659.50.0014</t>
  </si>
  <si>
    <t>641.0.0018</t>
  </si>
  <si>
    <t>225.90.0010.0018</t>
  </si>
  <si>
    <t>10.0012.0.001746</t>
  </si>
  <si>
    <t>280.001.3832</t>
  </si>
  <si>
    <t>594.50.0013</t>
  </si>
  <si>
    <t>643.0.00154</t>
  </si>
  <si>
    <t>686.0.00112</t>
  </si>
  <si>
    <t>25/0.0018/20.00113  14:25:0.0010.001</t>
  </si>
  <si>
    <t>98.30.00199</t>
  </si>
  <si>
    <t>149.210.0019</t>
  </si>
  <si>
    <t>370.001.6138</t>
  </si>
  <si>
    <t>327.80.00115</t>
  </si>
  <si>
    <t>25/0.0018/20.00113  14:30.001:0.0010.001</t>
  </si>
  <si>
    <t>653.0.00165</t>
  </si>
  <si>
    <t>640.001.892</t>
  </si>
  <si>
    <t>250.001.2515</t>
  </si>
  <si>
    <t>353.0.0010.00176</t>
  </si>
  <si>
    <t>70.0012.462</t>
  </si>
  <si>
    <t>25/0.0018/20.00113  14:35:0.0010.001</t>
  </si>
  <si>
    <t>91.490.0012</t>
  </si>
  <si>
    <t>685.30.0017</t>
  </si>
  <si>
    <t>25/0.0018/20.00113  14:40.001:0.0010.001</t>
  </si>
  <si>
    <t>636.0.00198</t>
  </si>
  <si>
    <t>50.0014.78</t>
  </si>
  <si>
    <t>25/0.0018/20.00113  14:45:0.0010.001</t>
  </si>
  <si>
    <t>84.10.00118</t>
  </si>
  <si>
    <t>20.0016.6355</t>
  </si>
  <si>
    <t>30.0014.3579</t>
  </si>
  <si>
    <t>468.0.00173</t>
  </si>
  <si>
    <t>25/0.0018/20.00113  14:50.001:0.0010.001</t>
  </si>
  <si>
    <t>619.50.0017</t>
  </si>
  <si>
    <t>225.20.00152</t>
  </si>
  <si>
    <t>70.001.3637</t>
  </si>
  <si>
    <t>20.0015.0.001281</t>
  </si>
  <si>
    <t>28.2310.0012</t>
  </si>
  <si>
    <t>30.0017.944</t>
  </si>
  <si>
    <t>25/0.0018/20.00113  14:55:0.0010.001</t>
  </si>
  <si>
    <t>220.001.3877</t>
  </si>
  <si>
    <t>60.001.930.0018</t>
  </si>
  <si>
    <t>20.0010.001.6947</t>
  </si>
  <si>
    <t>30.001.71967</t>
  </si>
  <si>
    <t>30.0017.6761</t>
  </si>
  <si>
    <t>244.20.00126</t>
  </si>
  <si>
    <t>25/0.0018/20.00113  15:0.0010.001:0.0010.001</t>
  </si>
  <si>
    <t>60.0011.318</t>
  </si>
  <si>
    <t>70.0011.475</t>
  </si>
  <si>
    <t>198.0.001157</t>
  </si>
  <si>
    <t>32.630.00122</t>
  </si>
  <si>
    <t>30.0013.1265</t>
  </si>
  <si>
    <t>60.0010.001.895</t>
  </si>
  <si>
    <t>25/0.0018/20.00113  15:0.0015:0.0010.001</t>
  </si>
  <si>
    <t>567.0.0010.0018</t>
  </si>
  <si>
    <t>20.0016.3112</t>
  </si>
  <si>
    <t>20.0014.3842</t>
  </si>
  <si>
    <t>60.0014.984</t>
  </si>
  <si>
    <t>25/0.0018/20.00113  15:10.001:0.0010.001</t>
  </si>
  <si>
    <t>550.001.934</t>
  </si>
  <si>
    <t>582.0.0010.0011</t>
  </si>
  <si>
    <t>20.0017.0.001632</t>
  </si>
  <si>
    <t>20.0013.9565</t>
  </si>
  <si>
    <t>30.0012.2194</t>
  </si>
  <si>
    <t>260.001.7419</t>
  </si>
  <si>
    <t>586.70.0011</t>
  </si>
  <si>
    <t>25/0.0018/20.00113  15:15:0.0010.001</t>
  </si>
  <si>
    <t>619.0.00137</t>
  </si>
  <si>
    <t>193.0.001948</t>
  </si>
  <si>
    <t>375.910.0017</t>
  </si>
  <si>
    <t>10.0019.1199</t>
  </si>
  <si>
    <t>261.0.001615</t>
  </si>
  <si>
    <t>573.0.00124</t>
  </si>
  <si>
    <t>25/0.0018/20.00113  15:20.001:0.0010.001</t>
  </si>
  <si>
    <t>570.001.768</t>
  </si>
  <si>
    <t>117.30.00173</t>
  </si>
  <si>
    <t>230.001.6619</t>
  </si>
  <si>
    <t>496.60.0012</t>
  </si>
  <si>
    <t>25/0.0018/20.00113  15:25:0.0010.001</t>
  </si>
  <si>
    <t>40.001.0.00120.00197</t>
  </si>
  <si>
    <t>331.650.0018</t>
  </si>
  <si>
    <t>25/0.0018/20.00113  15:30.001:0.0010.001</t>
  </si>
  <si>
    <t>525.0.00137</t>
  </si>
  <si>
    <t>550.001.182</t>
  </si>
  <si>
    <t>110.001.5628</t>
  </si>
  <si>
    <t>176.0.001197</t>
  </si>
  <si>
    <t>549.0.00154</t>
  </si>
  <si>
    <t>44.0.00140.00141</t>
  </si>
  <si>
    <t>295.90.00126</t>
  </si>
  <si>
    <t>25/0.0018/20.00113  15:35:0.0010.001</t>
  </si>
  <si>
    <t>50.0013.37</t>
  </si>
  <si>
    <t>117.0.001488</t>
  </si>
  <si>
    <t>529.50.0012</t>
  </si>
  <si>
    <t>131.520.0011</t>
  </si>
  <si>
    <t>251.0.001552</t>
  </si>
  <si>
    <t>40.0016.9542</t>
  </si>
  <si>
    <t>25/0.0018/20.00113  15:40.001:0.0010.001</t>
  </si>
  <si>
    <t>50.0014.122</t>
  </si>
  <si>
    <t>40.0015.7228</t>
  </si>
  <si>
    <t>10.0015.3176</t>
  </si>
  <si>
    <t>140.001.6992</t>
  </si>
  <si>
    <t>30.0010.001.0.001245</t>
  </si>
  <si>
    <t>40.0013.9556</t>
  </si>
  <si>
    <t>25/0.0018/20.00113  15:45:0.0010.001</t>
  </si>
  <si>
    <t>158.30.00154</t>
  </si>
  <si>
    <t>148.0.001312</t>
  </si>
  <si>
    <t>212.20.0010.0013</t>
  </si>
  <si>
    <t>25/0.0018/20.00113  15:50.001:0.0010.001</t>
  </si>
  <si>
    <t>470.001.329</t>
  </si>
  <si>
    <t>498.10.0016</t>
  </si>
  <si>
    <t>18.6350.0013</t>
  </si>
  <si>
    <t>145.140.0017</t>
  </si>
  <si>
    <t>50.0017.741</t>
  </si>
  <si>
    <t>132.0.001465</t>
  </si>
  <si>
    <t>25/0.0018/20.00113  15:55:0.0010.001</t>
  </si>
  <si>
    <t>461.80.00179</t>
  </si>
  <si>
    <t>24.2440.0011</t>
  </si>
  <si>
    <t>489.0.00182</t>
  </si>
  <si>
    <t>493.0.00177</t>
  </si>
  <si>
    <t>238.10.0012</t>
  </si>
  <si>
    <t>25/0.0018/20.00113  16:0.0010.001:0.0010.001</t>
  </si>
  <si>
    <t>50.001.8117</t>
  </si>
  <si>
    <t>495.0.00198</t>
  </si>
  <si>
    <t>356.0.0010.00115</t>
  </si>
  <si>
    <t>90.001.428</t>
  </si>
  <si>
    <t>25/0.0018/20.00113  16:0.0015:0.0010.001</t>
  </si>
  <si>
    <t>40.0016.0.001988</t>
  </si>
  <si>
    <t>10.0019.8719</t>
  </si>
  <si>
    <t>25/0.0018/20.00113  16:10.001:0.0010.001</t>
  </si>
  <si>
    <t>10.0012.90.00118</t>
  </si>
  <si>
    <t>140.001.5911</t>
  </si>
  <si>
    <t>164.570.0015</t>
  </si>
  <si>
    <t>130.001.0.001725</t>
  </si>
  <si>
    <t>186.0.00130.0017</t>
  </si>
  <si>
    <t>20.0014.60.0010.0014</t>
  </si>
  <si>
    <t>297.40.00119</t>
  </si>
  <si>
    <t>25/0.0018/20.00113  16:15:0.0010.001</t>
  </si>
  <si>
    <t>40.0010.001.158</t>
  </si>
  <si>
    <t>183.0.001321</t>
  </si>
  <si>
    <t>10.0017.0.001519</t>
  </si>
  <si>
    <t>190.001.7918</t>
  </si>
  <si>
    <t>355.470.0014</t>
  </si>
  <si>
    <t>120.001.160.0012</t>
  </si>
  <si>
    <t>10.0015.0.001168</t>
  </si>
  <si>
    <t>25/0.0018/20.00113  16:20.001:0.0010.001</t>
  </si>
  <si>
    <t>377.30.00119</t>
  </si>
  <si>
    <t>111.0.001187</t>
  </si>
  <si>
    <t>190.001.9516</t>
  </si>
  <si>
    <t>183.40.00181</t>
  </si>
  <si>
    <t>197.0.001522</t>
  </si>
  <si>
    <t>25/0.0018/20.00113  16:25:0.0010.001</t>
  </si>
  <si>
    <t>30.0019.2835</t>
  </si>
  <si>
    <t>233.0.00173</t>
  </si>
  <si>
    <t>110.001.8354</t>
  </si>
  <si>
    <t>145.40.00186</t>
  </si>
  <si>
    <t>20.0019.15</t>
  </si>
  <si>
    <t>195.50.00112</t>
  </si>
  <si>
    <t>190.001.4722</t>
  </si>
  <si>
    <t>25/0.0018/20.00113  16:30.001:0.0010.001</t>
  </si>
  <si>
    <t>348.190.0011</t>
  </si>
  <si>
    <t>197.80.00142</t>
  </si>
  <si>
    <t>40.0019.1491</t>
  </si>
  <si>
    <t>20.0014.440.0016</t>
  </si>
  <si>
    <t>190.001.740.0011</t>
  </si>
  <si>
    <t>25/0.0018/20.00113  16:35:0.0010.001</t>
  </si>
  <si>
    <t>10.0019.0.001541</t>
  </si>
  <si>
    <t>230.001.394</t>
  </si>
  <si>
    <t>189.240.0018</t>
  </si>
  <si>
    <t>25/0.0018/20.00113  16:40.001:0.0010.001</t>
  </si>
  <si>
    <t>10.0011.7127</t>
  </si>
  <si>
    <t>150.001.60.00121</t>
  </si>
  <si>
    <t>281.0.001224</t>
  </si>
  <si>
    <t>25/0.0018/20.00113  16:45:0.0010.001</t>
  </si>
  <si>
    <t>10.0016.9626</t>
  </si>
  <si>
    <t>184.10.00137</t>
  </si>
  <si>
    <t>380.001.888</t>
  </si>
  <si>
    <t>10.0016.9438</t>
  </si>
  <si>
    <t>71.350.0017</t>
  </si>
  <si>
    <t>25/0.0018/20.00113  16:50.001:0.0010.001</t>
  </si>
  <si>
    <t>10.0013.165</t>
  </si>
  <si>
    <t>91.640.0016</t>
  </si>
  <si>
    <t>10.0016.40.00133</t>
  </si>
  <si>
    <t>130.001.5942</t>
  </si>
  <si>
    <t>190.001.0.001962</t>
  </si>
  <si>
    <t>25/0.0018/20.00113  16:55:0.0010.001</t>
  </si>
  <si>
    <t>86.390.0017</t>
  </si>
  <si>
    <t>70.001.782</t>
  </si>
  <si>
    <t>10.0011.0.00197</t>
  </si>
  <si>
    <t>10.0018.6734</t>
  </si>
  <si>
    <t>240.001.3486</t>
  </si>
  <si>
    <t>175.0.001562</t>
  </si>
  <si>
    <t>25/0.0018/20.00113  17:0.0010.001:0.0010.001</t>
  </si>
  <si>
    <t>240.001.0.001854</t>
  </si>
  <si>
    <t>124.90.00172</t>
  </si>
  <si>
    <t>68.80.00133</t>
  </si>
  <si>
    <t>111.0.0010.00146</t>
  </si>
  <si>
    <t>191.0.0010.0018</t>
  </si>
  <si>
    <t>64.0.001986</t>
  </si>
  <si>
    <t>25/0.0018/20.00113  17:0.0015:0.0010.001</t>
  </si>
  <si>
    <t>120.001.0.001192</t>
  </si>
  <si>
    <t>314.740.0012</t>
  </si>
  <si>
    <t>10.0010.001.2275</t>
  </si>
  <si>
    <t>123.0.0010.00184</t>
  </si>
  <si>
    <t>25/0.0018/20.00113  17:10.001:0.0010.001</t>
  </si>
  <si>
    <t>10.0010.001.8761</t>
  </si>
  <si>
    <t>70.001.8995</t>
  </si>
  <si>
    <t>63.0.001693</t>
  </si>
  <si>
    <t>95.0.001763</t>
  </si>
  <si>
    <t>120.001.743</t>
  </si>
  <si>
    <t>25/0.0018/20.00113  17:15:0.0010.001</t>
  </si>
  <si>
    <t>220.001.6556</t>
  </si>
  <si>
    <t>70.001.9888</t>
  </si>
  <si>
    <t>60.001.0.001143</t>
  </si>
  <si>
    <t>84.350.0019</t>
  </si>
  <si>
    <t>10.0018.5559</t>
  </si>
  <si>
    <t>165.20.00197</t>
  </si>
  <si>
    <t>135.0.00131</t>
  </si>
  <si>
    <t>10.0011.7221</t>
  </si>
  <si>
    <t>25/0.0018/20.00113  17:20.001:0.0010.001</t>
  </si>
  <si>
    <t>144.60.00149</t>
  </si>
  <si>
    <t>85.40.00137</t>
  </si>
  <si>
    <t>240.001.2452</t>
  </si>
  <si>
    <t>70.001.0.0010.00118</t>
  </si>
  <si>
    <t>10.0011.1722</t>
  </si>
  <si>
    <t>110.001.840.0011</t>
  </si>
  <si>
    <t>25/0.0018/20.00113  17:25:0.0010.001</t>
  </si>
  <si>
    <t>86.0.001899</t>
  </si>
  <si>
    <t>83.80.0011</t>
  </si>
  <si>
    <t>230.001.8781</t>
  </si>
  <si>
    <t>10.0019.5711</t>
  </si>
  <si>
    <t>197.320.0011</t>
  </si>
  <si>
    <t>25/0.0018/20.00113  17:30.001:0.0010.001</t>
  </si>
  <si>
    <t>10.0010.001.5659</t>
  </si>
  <si>
    <t>118.70.00179</t>
  </si>
  <si>
    <t>10.0017.3527</t>
  </si>
  <si>
    <t>56.780.0017</t>
  </si>
  <si>
    <t>25/0.0018/20.00113  17:35:0.0010.001</t>
  </si>
  <si>
    <t>81.380.0015</t>
  </si>
  <si>
    <t>52.160.0016</t>
  </si>
  <si>
    <t>110.001.1492</t>
  </si>
  <si>
    <t>10.0016.7652</t>
  </si>
  <si>
    <t>57.560.0019</t>
  </si>
  <si>
    <t>25/0.0018/20.00113  17:40.001:0.0010.001</t>
  </si>
  <si>
    <t>10.0017.5595</t>
  </si>
  <si>
    <t>30.001.90.001673</t>
  </si>
  <si>
    <t>69.50.00136</t>
  </si>
  <si>
    <t>10.0013.7666</t>
  </si>
  <si>
    <t>127.20.0010.0018</t>
  </si>
  <si>
    <t>10.0012.5634</t>
  </si>
  <si>
    <t>25/0.0018/20.00113  17:45:0.0010.001</t>
  </si>
  <si>
    <t>37.0.0013459</t>
  </si>
  <si>
    <t>50.001.0.0010.00133</t>
  </si>
  <si>
    <t>60.001.1365</t>
  </si>
  <si>
    <t>25/0.0018/20.00113  17:50.001:0.0010.001</t>
  </si>
  <si>
    <t>85.30.0015</t>
  </si>
  <si>
    <t>32.180.00143</t>
  </si>
  <si>
    <t>33.0.0014241</t>
  </si>
  <si>
    <t>70.001.8572</t>
  </si>
  <si>
    <t>80.001.590.0019</t>
  </si>
  <si>
    <t>94.0.001329</t>
  </si>
  <si>
    <t>60.001.850.0019</t>
  </si>
  <si>
    <t>25/0.0018/20.00113  17:55:0.0010.001</t>
  </si>
  <si>
    <t>80.001.0.001645</t>
  </si>
  <si>
    <t>27.0.0012688</t>
  </si>
  <si>
    <t>28.150.00165</t>
  </si>
  <si>
    <t>10.0013.40.00147</t>
  </si>
  <si>
    <t>60.001.50.00131</t>
  </si>
  <si>
    <t>25/0.0018/20.00113  18:0.0010.001:0.0010.001</t>
  </si>
  <si>
    <t>70.001.6645</t>
  </si>
  <si>
    <t>54.30.00138</t>
  </si>
  <si>
    <t>52.0.001478</t>
  </si>
  <si>
    <t>49.80.00159</t>
  </si>
  <si>
    <t>60.001.9543</t>
  </si>
  <si>
    <t>79.0.001211</t>
  </si>
  <si>
    <t>25/0.0018/20.00113  18:0.0015:0.0010.001</t>
  </si>
  <si>
    <t>66.60.00137</t>
  </si>
  <si>
    <t>29.80.001411</t>
  </si>
  <si>
    <t>30.001.6769</t>
  </si>
  <si>
    <t>44.50.0010.00154</t>
  </si>
  <si>
    <t>54.10.00117</t>
  </si>
  <si>
    <t>68.450.0018</t>
  </si>
  <si>
    <t>25/0.0018/20.00113  18:10.001:0.0010.001</t>
  </si>
  <si>
    <t>25.6460.0012</t>
  </si>
  <si>
    <t>53.80.0010.0019</t>
  </si>
  <si>
    <t>60.001.4561</t>
  </si>
  <si>
    <t>25/0.0018/20.00113  18:15:0.0010.001</t>
  </si>
  <si>
    <t>70.001.5799</t>
  </si>
  <si>
    <t>17.0.0017228</t>
  </si>
  <si>
    <t>21.990.00183</t>
  </si>
  <si>
    <t>22.3170.0011</t>
  </si>
  <si>
    <t>29.0.0018172</t>
  </si>
  <si>
    <t>50.001.50.00115</t>
  </si>
  <si>
    <t>25/0.0018/20.00113  18:20.001:0.0010.001</t>
  </si>
  <si>
    <t>24.20.001641</t>
  </si>
  <si>
    <t>29.0.0015493</t>
  </si>
  <si>
    <t>43.0.0017691</t>
  </si>
  <si>
    <t>46.5450.0014</t>
  </si>
  <si>
    <t>25/0.0018/20.00113  18:25:0.0010.001</t>
  </si>
  <si>
    <t>50.001.910.0014</t>
  </si>
  <si>
    <t>15.0.0017525</t>
  </si>
  <si>
    <t>28.4340.0016</t>
  </si>
  <si>
    <t>30.001.51616</t>
  </si>
  <si>
    <t>36.9810.0011</t>
  </si>
  <si>
    <t>42.370.0015</t>
  </si>
  <si>
    <t>36.0.0014477</t>
  </si>
  <si>
    <t>25/0.0018/20.00113  18:30.001:0.0010.001</t>
  </si>
  <si>
    <t>47.0.00147</t>
  </si>
  <si>
    <t>9.0.0019591</t>
  </si>
  <si>
    <t>9.830.0010.0015</t>
  </si>
  <si>
    <t>10.001.5590.0012</t>
  </si>
  <si>
    <t>29.0.0012814</t>
  </si>
  <si>
    <t>34.150.0012</t>
  </si>
  <si>
    <t>25/0.0018/20.00113  18:35:0.0010.001</t>
  </si>
  <si>
    <t>20.001.27251</t>
  </si>
  <si>
    <t>36.70.001277</t>
  </si>
  <si>
    <t>16.80.001485</t>
  </si>
  <si>
    <t>10.001.34517</t>
  </si>
  <si>
    <t>28.0.0010.0010.00172</t>
  </si>
  <si>
    <t>25/0.0018/20.00113  18:40.001:0.0010.001</t>
  </si>
  <si>
    <t>7.470.00165</t>
  </si>
  <si>
    <t>3.40.0018581</t>
  </si>
  <si>
    <t>6.360.00198</t>
  </si>
  <si>
    <t>25.3250.0011</t>
  </si>
  <si>
    <t>25/0.0018/20.00113  18:45:0.0010.001</t>
  </si>
  <si>
    <t>8.0.001520.0014</t>
  </si>
  <si>
    <t>6.0.0011976</t>
  </si>
  <si>
    <t>1.70.00140.00132</t>
  </si>
  <si>
    <t>3.0.0010.0010.001762</t>
  </si>
  <si>
    <t>18.720.00157</t>
  </si>
  <si>
    <t>24.0.0014567</t>
  </si>
  <si>
    <t>24.0.0018327</t>
  </si>
  <si>
    <t>25/0.0018/20.00113  18:50.001:0.0010.001</t>
  </si>
  <si>
    <t>1.72330.0012</t>
  </si>
  <si>
    <t>0.001.8670.0010.0019</t>
  </si>
  <si>
    <t>17.0.0017792</t>
  </si>
  <si>
    <t>41.50.001335</t>
  </si>
  <si>
    <t>30.001.30.001184</t>
  </si>
  <si>
    <t>23.30.001166</t>
  </si>
  <si>
    <t>25/0.0018/20.00113  18:55:0.0010.001</t>
  </si>
  <si>
    <t>2.650.001236</t>
  </si>
  <si>
    <t>1.0.00112568</t>
  </si>
  <si>
    <t>0.001.356965</t>
  </si>
  <si>
    <t>0.001.94141</t>
  </si>
  <si>
    <t>1.0.00129676</t>
  </si>
  <si>
    <t>1.310.001642</t>
  </si>
  <si>
    <t>22.440.00115</t>
  </si>
  <si>
    <t>25/0.0018/20.00113  19:0.0010.001:0.0010.001</t>
  </si>
  <si>
    <t>0.001.950.001481</t>
  </si>
  <si>
    <t>0.001.892671</t>
  </si>
  <si>
    <t>0.001.4420.001632</t>
  </si>
  <si>
    <t>0.001.11560.00112</t>
  </si>
  <si>
    <t>0.001.3344896</t>
  </si>
  <si>
    <t>0.001.54750.0013</t>
  </si>
  <si>
    <t>0.001.373556</t>
  </si>
  <si>
    <t>0.001.842898</t>
  </si>
  <si>
    <t>21.1880.0017</t>
  </si>
  <si>
    <t>25/0.0018/20.00113  19:0.0015:0.0010.001</t>
  </si>
  <si>
    <t>0.001.50.0014686</t>
  </si>
  <si>
    <t>0.001.2563521</t>
  </si>
  <si>
    <t>0.001.3275336</t>
  </si>
  <si>
    <t>0.001.1348665</t>
  </si>
  <si>
    <t>0.001.0.00129970.0010.0012</t>
  </si>
  <si>
    <t>0.001.0.00156729</t>
  </si>
  <si>
    <t>0.001.1177397</t>
  </si>
  <si>
    <t>0.001.10.00111487</t>
  </si>
  <si>
    <t>0.001.68610.0016</t>
  </si>
  <si>
    <t>21.840.0019</t>
  </si>
  <si>
    <t>32.9460.0016</t>
  </si>
  <si>
    <t>29.10.001851</t>
  </si>
  <si>
    <t>22.290.00122</t>
  </si>
  <si>
    <t>25/0.0018/20.00113  19:10.001:0.0010.001</t>
  </si>
  <si>
    <t>0.001.1166681</t>
  </si>
  <si>
    <t>0.001.0.001379980.0019</t>
  </si>
  <si>
    <t>0.001.0.001920.001495</t>
  </si>
  <si>
    <t>0.001.0.0011926671</t>
  </si>
  <si>
    <t>0.001.0.0010.0014281465</t>
  </si>
  <si>
    <t>0.001.0.00120.0013369</t>
  </si>
  <si>
    <t>0.001.0.0013746276</t>
  </si>
  <si>
    <t>0.001.0.0012889983</t>
  </si>
  <si>
    <t>0.001.64437</t>
  </si>
  <si>
    <t>29.1620.0019</t>
  </si>
  <si>
    <t>22.0.0015475</t>
  </si>
  <si>
    <t>25/0.0018/20.00113  19:15:0.0010.001</t>
  </si>
  <si>
    <t>0.001.0.00110.00170.001378</t>
  </si>
  <si>
    <t>0.001.0.001181960.0015</t>
  </si>
  <si>
    <t>0.001.0.0010.001160.0015567</t>
  </si>
  <si>
    <t>0.001.0.0010.001963312</t>
  </si>
  <si>
    <t>0.001.0.0010.001749274</t>
  </si>
  <si>
    <t>0.001.6540.0010.0015</t>
  </si>
  <si>
    <t>21.9480.0016</t>
  </si>
  <si>
    <t>31.60.001797</t>
  </si>
  <si>
    <t>29.0.0017655</t>
  </si>
  <si>
    <t>22.0.0014958</t>
  </si>
  <si>
    <t>25/0.0018/20.00113  19:20.001:0.0010.001</t>
  </si>
  <si>
    <t>0.001.0.0010.00110.00170.001378</t>
  </si>
  <si>
    <t>0.001.0.0010.0010.001535189</t>
  </si>
  <si>
    <t>0.001.629894</t>
  </si>
  <si>
    <t>30.001.61768</t>
  </si>
  <si>
    <t>25/0.0018/20.00113  19:25:0.0010.001</t>
  </si>
  <si>
    <t>0.001.6251</t>
  </si>
  <si>
    <t>21.0.0010.001571</t>
  </si>
  <si>
    <t>29.0.001977</t>
  </si>
  <si>
    <t>25/0.0018/20.00113  19:30.001:0.0010.001</t>
  </si>
  <si>
    <t>0.001.629377</t>
  </si>
  <si>
    <t>20.001.62595</t>
  </si>
  <si>
    <t>29.40.001273</t>
  </si>
  <si>
    <t>29.0.001178</t>
  </si>
  <si>
    <t>25/0.0018/20.00113  19:35:0.0010.001</t>
  </si>
  <si>
    <t>0.001.7240.00182</t>
  </si>
  <si>
    <t>14.790.00143</t>
  </si>
  <si>
    <t>20.001.60.001433</t>
  </si>
  <si>
    <t>27.920.00135</t>
  </si>
  <si>
    <t>21.450.00133</t>
  </si>
  <si>
    <t>25/0.0018/20.00113  19:40.001:0.0010.001</t>
  </si>
  <si>
    <t>0.001.651326</t>
  </si>
  <si>
    <t>14.80.001641</t>
  </si>
  <si>
    <t>25/0.0018/20.00113  19:45:0.0010.001</t>
  </si>
  <si>
    <t>0.001.637414</t>
  </si>
  <si>
    <t>20.001.1550.0011</t>
  </si>
  <si>
    <t>10.001.10.0010.0017/s0.0010.001338-0.00113-10.00147-8</t>
  </si>
  <si>
    <t>Summer 20.00110.001</t>
  </si>
  <si>
    <t>0.001.33</t>
  </si>
  <si>
    <t>0.001.132</t>
  </si>
  <si>
    <t>0.001.0.0010.00168</t>
  </si>
  <si>
    <t>Winter 20.00111</t>
  </si>
  <si>
    <t>0.001.28</t>
  </si>
  <si>
    <t>0.001.0.0018</t>
  </si>
  <si>
    <t>0.001.0.0010.0015</t>
  </si>
  <si>
    <t>Summer 20.00111</t>
  </si>
  <si>
    <t>0.001.43</t>
  </si>
  <si>
    <t>0.001.0.00176</t>
  </si>
  <si>
    <t>0.001.0.0010.00145</t>
  </si>
  <si>
    <t>Winter 20.00112</t>
  </si>
  <si>
    <t>0.001.48</t>
  </si>
  <si>
    <t>0.001.0.00182</t>
  </si>
  <si>
    <t>0.001.0.0010.00158</t>
  </si>
  <si>
    <t>0.001.22</t>
  </si>
  <si>
    <t>0.001.229</t>
  </si>
  <si>
    <t>0.001.0.00118</t>
  </si>
  <si>
    <t>0.001.16</t>
  </si>
  <si>
    <t>0.001.171</t>
  </si>
  <si>
    <t>0.001.0.00114</t>
  </si>
  <si>
    <t>W 81° 0.0016.536’</t>
  </si>
  <si>
    <t>0.001.2</t>
  </si>
  <si>
    <t>0.001.193</t>
  </si>
  <si>
    <t>0.001.0.00119</t>
  </si>
  <si>
    <t>2.0.0011</t>
  </si>
  <si>
    <t>0.001.12</t>
  </si>
  <si>
    <t>0.001.157</t>
  </si>
  <si>
    <t>0.001.0.00115</t>
  </si>
  <si>
    <t>0.001.154</t>
  </si>
  <si>
    <t>N 25° 0.0010.001.628’</t>
  </si>
  <si>
    <t>2.0.0012</t>
  </si>
  <si>
    <t>0.001.25</t>
  </si>
  <si>
    <t>0.001.156</t>
  </si>
  <si>
    <t>0.001.0.0010.00199</t>
  </si>
  <si>
    <t>W 80.001° 22.518’</t>
  </si>
  <si>
    <t>3.0.0019</t>
  </si>
  <si>
    <t>0.001.15</t>
  </si>
  <si>
    <t>0.001.129</t>
  </si>
  <si>
    <t>0.001.0.00113</t>
  </si>
  <si>
    <t>0.001.13</t>
  </si>
  <si>
    <t>0.001.144</t>
  </si>
  <si>
    <t>0.001.0.0010.00183</t>
  </si>
  <si>
    <t>0.001.0.00189</t>
  </si>
  <si>
    <t>0.001.0.0010.00148</t>
  </si>
  <si>
    <t>0.001.3</t>
  </si>
  <si>
    <t>0.001.10.0016</t>
  </si>
  <si>
    <t>W 80.001° 0.0015.736’</t>
  </si>
  <si>
    <t>0.001.23</t>
  </si>
  <si>
    <t>0.001.0.00174</t>
  </si>
  <si>
    <t>0.001.0.0010.00147</t>
  </si>
  <si>
    <t>0.001.14</t>
  </si>
  <si>
    <t>0.001.0.00183</t>
  </si>
  <si>
    <t>10.001.3389/fmars.20.00120.001.581160.001</t>
  </si>
  <si>
    <t>Bar0.001, 0.001.5720.001930.00123255814</t>
  </si>
  <si>
    <t>0.001.5720.001930.00123255814</t>
  </si>
  <si>
    <t>pC0.0012</t>
  </si>
  <si>
    <t>Bar1, 0.001.441860.0014651162791</t>
  </si>
  <si>
    <t>0.001.441860.001465116279</t>
  </si>
  <si>
    <t>0.001.7</t>
  </si>
  <si>
    <t>0.001.21</t>
  </si>
  <si>
    <t>C0.0012 site</t>
  </si>
  <si>
    <t>30.001.5</t>
  </si>
  <si>
    <t>0.001.6</t>
  </si>
  <si>
    <t>0.001.26</t>
  </si>
  <si>
    <t>10.001.10.00116/j.jembe.20.00116.10.001.0.0010.0012</t>
  </si>
  <si>
    <t>0.001.45</t>
  </si>
  <si>
    <t>0.001.39</t>
  </si>
  <si>
    <t>0.001.38</t>
  </si>
  <si>
    <t>0.001.37</t>
  </si>
  <si>
    <t>0.001.0.0017</t>
  </si>
  <si>
    <t>0.001.0.0019</t>
  </si>
  <si>
    <t>10.001.10.00116/j.marenvres.20.00123.10.0016150.001</t>
  </si>
  <si>
    <t>Bar0.001, 0.001.7617529880.0014780.00189</t>
  </si>
  <si>
    <t>0.001.7617529880.0014780.0019</t>
  </si>
  <si>
    <t>Bar1, 0.001.661885790.0011726427</t>
  </si>
  <si>
    <t>0.001.661885790.001172643</t>
  </si>
  <si>
    <t>0.001.1</t>
  </si>
  <si>
    <t>0.001.19</t>
  </si>
  <si>
    <t>Bar2, 0.001.6427622841965471</t>
  </si>
  <si>
    <t>0.001.642762284196547</t>
  </si>
  <si>
    <t>Bar3, 0.001.5216467463479416</t>
  </si>
  <si>
    <t>0.001.521646746347942</t>
  </si>
  <si>
    <t>2.0.0017</t>
  </si>
  <si>
    <t>10.001.10.00116/j.jembe.20.00119.151225</t>
  </si>
  <si>
    <t>pC0.0012 (patm)</t>
  </si>
  <si>
    <t>422.897240.00190.001599</t>
  </si>
  <si>
    <t>0.001.7469487270.00166292</t>
  </si>
  <si>
    <t>0.001.70.0010.001693955793557</t>
  </si>
  <si>
    <t>630.001.171181562722</t>
  </si>
  <si>
    <t>0.001.419696220.001311689</t>
  </si>
  <si>
    <t>629.470.00193176320.0016</t>
  </si>
  <si>
    <t>0.001.4740.00145576557153</t>
  </si>
  <si>
    <t>0.001.0.0016</t>
  </si>
  <si>
    <t>8.0.0012</t>
  </si>
  <si>
    <t>20.001.84</t>
  </si>
  <si>
    <t>10.001.55</t>
  </si>
  <si>
    <t>820.001.6391270.001310.00171</t>
  </si>
  <si>
    <t>0.001.39772520.0013957139</t>
  </si>
  <si>
    <t>8.0.0018</t>
  </si>
  <si>
    <t>357.0.0012</t>
  </si>
  <si>
    <t>1172.1645263880.0019</t>
  </si>
  <si>
    <t>0.001.24970.0019935884386</t>
  </si>
  <si>
    <t>0.001.446292713793512</t>
  </si>
  <si>
    <t>50.0011.6</t>
  </si>
  <si>
    <t>0.001.398881573238958</t>
  </si>
  <si>
    <t>0.001.29596470.0017157121</t>
  </si>
  <si>
    <t>10.001.61</t>
  </si>
  <si>
    <t>230.0015.89</t>
  </si>
  <si>
    <t>10.00174.44</t>
  </si>
  <si>
    <t>64.0.0014</t>
  </si>
  <si>
    <t>230.0014.66</t>
  </si>
  <si>
    <t>5.0.0017</t>
  </si>
  <si>
    <t>0.001.18</t>
  </si>
  <si>
    <t>0.001.0.00146254771272735</t>
  </si>
  <si>
    <t>0.001.0.00154349356245464</t>
  </si>
  <si>
    <t>0.001.0.00147411140.001554554</t>
  </si>
  <si>
    <t>10.001.10.0010.0017/s0.0010.001338-0.00124-0.0012523-7</t>
  </si>
  <si>
    <t>8.0.0014</t>
  </si>
  <si>
    <t>10.001.4830.001917874396</t>
  </si>
  <si>
    <t>1.0.0015830.0017360.001560.00118</t>
  </si>
  <si>
    <t>2.56340.001579710.001145</t>
  </si>
  <si>
    <t>0.001.556815678631322</t>
  </si>
  <si>
    <t>30.001.95</t>
  </si>
  <si>
    <t>7.1980.00167632850.00123</t>
  </si>
  <si>
    <t>0.001.790.001232628520.001675</t>
  </si>
  <si>
    <t>30.001.96</t>
  </si>
  <si>
    <t>20.0010.0014</t>
  </si>
  <si>
    <t>3.544685990.00133816</t>
  </si>
  <si>
    <t>0.001.756687571671479</t>
  </si>
  <si>
    <t>4.89130.00143478260.0018</t>
  </si>
  <si>
    <t>7.1739130.0014347826</t>
  </si>
  <si>
    <t>4.52898550.001724637</t>
  </si>
  <si>
    <t>4.90.001737240.0010.00175614</t>
  </si>
  <si>
    <t>6.81159420.001289855</t>
  </si>
  <si>
    <t>0.001.99810.0019640.001831758</t>
  </si>
  <si>
    <t>6.521739130.00143478</t>
  </si>
  <si>
    <t>5.9130.00143478260.00186</t>
  </si>
  <si>
    <t>8.7681159420.0012898</t>
  </si>
  <si>
    <t>6.12318840.00157971</t>
  </si>
  <si>
    <t>5.90.00154820.001415879</t>
  </si>
  <si>
    <t>2.0.0010.0013780.00171833648</t>
  </si>
  <si>
    <t>9.420.0012898550.0017246</t>
  </si>
  <si>
    <t>6.90.001359168241965</t>
  </si>
  <si>
    <t>10.001.978260.0018695652</t>
  </si>
  <si>
    <t>9.0.00121739130.00143478</t>
  </si>
  <si>
    <t>10.001.6159420.001289855</t>
  </si>
  <si>
    <t>11.630.00143478260.00186</t>
  </si>
  <si>
    <t>7.90.001926275992438</t>
  </si>
  <si>
    <t>12.0.0016521739130.00143</t>
  </si>
  <si>
    <t>3.9848771266540.0016</t>
  </si>
  <si>
    <t>14.56521739130.00143</t>
  </si>
  <si>
    <t>14.89130.0014347826</t>
  </si>
  <si>
    <t>3.9924385633270.0013</t>
  </si>
  <si>
    <t>14.0.0019420.0012898550.0017</t>
  </si>
  <si>
    <t>8.90.001737240.0010.00175614</t>
  </si>
  <si>
    <t>14.456521739130.0014</t>
  </si>
  <si>
    <t>2.93478260.001869565</t>
  </si>
  <si>
    <t>3.7681159420.0012898</t>
  </si>
  <si>
    <t>3.478260.00186956521</t>
  </si>
  <si>
    <t>3.98550.001724637681</t>
  </si>
  <si>
    <t>3.6956521739130.0014</t>
  </si>
  <si>
    <t>4.78260.001869565217</t>
  </si>
  <si>
    <t>6.9111531190.0019262</t>
  </si>
  <si>
    <t>5.362318840.0015797</t>
  </si>
  <si>
    <t>4.456521739130.00143</t>
  </si>
  <si>
    <t>5.0.0017246376811594</t>
  </si>
  <si>
    <t>3.1159420.001289855</t>
  </si>
  <si>
    <t>7.90.001170.001132325141</t>
  </si>
  <si>
    <t>4.20.0012898550.00172463</t>
  </si>
  <si>
    <t>2.862318840.00157971</t>
  </si>
  <si>
    <t>3.87681159420.001289</t>
  </si>
  <si>
    <t>0.001.0.001362318840.001579725</t>
  </si>
  <si>
    <t>8.8846880.00190.00173723</t>
  </si>
  <si>
    <t>0.001.0.001724637681159414</t>
  </si>
  <si>
    <t>4.0.0010.001756143667296</t>
  </si>
  <si>
    <t>8.92249527410.00120.0017</t>
  </si>
  <si>
    <t>1.0.0010.00156710.0017750.001472</t>
  </si>
  <si>
    <t>4.275362318840.00157</t>
  </si>
  <si>
    <t>5.90.001579710.001144927</t>
  </si>
  <si>
    <t>4.0.00121739130.00143478</t>
  </si>
  <si>
    <t>5.50.001724637681159</t>
  </si>
  <si>
    <t>1.988657844990.00154</t>
  </si>
  <si>
    <t>6.48550.001724637681</t>
  </si>
  <si>
    <t>7.862318840.0015797</t>
  </si>
  <si>
    <t>8.0.0010.001724637681159</t>
  </si>
  <si>
    <t>9.456521739130.00143</t>
  </si>
  <si>
    <t>9.130.00143478260.001869</t>
  </si>
  <si>
    <t>11.0.001869565217391</t>
  </si>
  <si>
    <t>8.80.00143478260.0018695</t>
  </si>
  <si>
    <t>10.001.7246376811594</t>
  </si>
  <si>
    <t>0.001.0.0010.001756143667296793</t>
  </si>
  <si>
    <t>4.6739130.0014347826</t>
  </si>
  <si>
    <t>5.6521739130.0014347</t>
  </si>
  <si>
    <t>4.31159420.001289855</t>
  </si>
  <si>
    <t>5.21739130.001434782</t>
  </si>
  <si>
    <t>5.43478260.001869565</t>
  </si>
  <si>
    <t>6.739130.0014347826</t>
  </si>
  <si>
    <t>6.340.001579710.00114492</t>
  </si>
  <si>
    <t>5.6159420.001289855</t>
  </si>
  <si>
    <t>5.181159420.00128985</t>
  </si>
  <si>
    <t>6.8478260.0018695652</t>
  </si>
  <si>
    <t>5.760.00186956521739</t>
  </si>
  <si>
    <t>3.96975425330.001812</t>
  </si>
  <si>
    <t>8.945179584120.00198</t>
  </si>
  <si>
    <t>0.001.0.001468357867197522</t>
  </si>
  <si>
    <t>576.71615720.001524</t>
  </si>
  <si>
    <t>2177.84530.00138674</t>
  </si>
  <si>
    <t>25.355432780.0018471</t>
  </si>
  <si>
    <t>1.790.001147329650.0010.0019</t>
  </si>
  <si>
    <t>0.001.0.0011721254970.00171887</t>
  </si>
  <si>
    <t>870.001.8397790.0010.0015525</t>
  </si>
  <si>
    <t>25.19410.00168139963</t>
  </si>
  <si>
    <t>Pocillopora compressa</t>
  </si>
  <si>
    <t>Tav</t>
  </si>
  <si>
    <t>Branches</t>
  </si>
  <si>
    <t>μg cm-2d-1</t>
  </si>
  <si>
    <t>Median</t>
  </si>
  <si>
    <t>Medians only</t>
  </si>
  <si>
    <t>Symbiont type</t>
  </si>
  <si>
    <t>Timestep</t>
  </si>
  <si>
    <t>Av calcification</t>
  </si>
  <si>
    <t>Used average of symbiont effects</t>
  </si>
  <si>
    <t>OA on clams</t>
  </si>
  <si>
    <t>OA and coral</t>
  </si>
  <si>
    <t>Hypoxia and corals</t>
  </si>
  <si>
    <t>No - box and whisker</t>
  </si>
  <si>
    <t>OA and warming on coral</t>
  </si>
  <si>
    <t xml:space="preserve">OA and algae </t>
  </si>
  <si>
    <t>OA and temp  on  coral</t>
  </si>
  <si>
    <t>OA and coral (and other species)</t>
  </si>
  <si>
    <t>Temp on coral</t>
  </si>
  <si>
    <t xml:space="preserve">Yes </t>
  </si>
  <si>
    <t>Temp and light on coral (measured growth rate)</t>
  </si>
  <si>
    <t>check with chris please</t>
  </si>
  <si>
    <t>OA and warming on algae and community</t>
  </si>
  <si>
    <t>Coral growth measured by skeletons; temperature</t>
  </si>
  <si>
    <t>OA and forams</t>
  </si>
  <si>
    <t xml:space="preserve">OA and temp on forams </t>
  </si>
  <si>
    <t>Date Measured</t>
  </si>
  <si>
    <t>Temperature treatment (°C)</t>
  </si>
  <si>
    <t>pH treatment</t>
  </si>
  <si>
    <t>Treatment Name</t>
  </si>
  <si>
    <t>AM pH (NBS)</t>
  </si>
  <si>
    <t>AM Temp (C) </t>
  </si>
  <si>
    <t>AM DO (mg/L)</t>
  </si>
  <si>
    <t>AM Salinity (ppt)</t>
  </si>
  <si>
    <t>PM DO (mg/L)</t>
  </si>
  <si>
    <t>PM pH (NBS)</t>
  </si>
  <si>
    <t>PM Temp (C) </t>
  </si>
  <si>
    <t>PM Salinity (ppt)</t>
  </si>
  <si>
    <t>PAR (µmol photons m-2 s-1)</t>
  </si>
  <si>
    <t>pCO2 out (matm)</t>
  </si>
  <si>
    <t>HCO3 out (mmol/kgSW)</t>
  </si>
  <si>
    <t>High temperature</t>
  </si>
  <si>
    <t>High pCO2</t>
  </si>
  <si>
    <t>Corrected.BW (g/cm2/day)</t>
  </si>
  <si>
    <t>High Temperature</t>
  </si>
  <si>
    <t>Table 2 contains potential extra</t>
  </si>
  <si>
    <t>location</t>
  </si>
  <si>
    <t>calcification</t>
  </si>
  <si>
    <t>Acropora cervicornis</t>
  </si>
  <si>
    <t>Biscayne National Park</t>
  </si>
  <si>
    <t>Agaricia agaricites</t>
  </si>
  <si>
    <t>Key West</t>
  </si>
  <si>
    <t>Dichocoenia stokesii</t>
  </si>
  <si>
    <t>Key Biscayne</t>
  </si>
  <si>
    <t>Porites divaricata</t>
  </si>
  <si>
    <t>Florida Bay</t>
  </si>
  <si>
    <t>Pseudodiploria clivosa</t>
  </si>
  <si>
    <t>Siderastrea radians</t>
  </si>
  <si>
    <t>Solenastrea hyades</t>
  </si>
  <si>
    <r>
      <t>mg CaCO</t>
    </r>
    <r>
      <rPr>
        <vertAlign val="subscript"/>
        <sz val="11"/>
        <color theme="1"/>
        <rFont val="Calibri"/>
        <family val="2"/>
        <scheme val="minor"/>
      </rPr>
      <t>3</t>
    </r>
    <r>
      <rPr>
        <sz val="11"/>
        <color theme="1"/>
        <rFont val="Calibri"/>
        <family val="2"/>
        <scheme val="minor"/>
      </rPr>
      <t xml:space="preserve"> cm</t>
    </r>
    <r>
      <rPr>
        <vertAlign val="superscript"/>
        <sz val="11"/>
        <color theme="1"/>
        <rFont val="Calibri"/>
        <family val="2"/>
        <scheme val="minor"/>
      </rPr>
      <t>-2</t>
    </r>
    <r>
      <rPr>
        <sz val="11"/>
        <color theme="1"/>
        <rFont val="Calibri"/>
        <family val="2"/>
        <scheme val="minor"/>
      </rPr>
      <t xml:space="preserve"> d</t>
    </r>
    <r>
      <rPr>
        <vertAlign val="superscript"/>
        <sz val="11"/>
        <color theme="1"/>
        <rFont val="Calibri"/>
        <family val="2"/>
        <scheme val="minor"/>
      </rPr>
      <t>-1</t>
    </r>
  </si>
  <si>
    <r>
      <t>mg CaCO</t>
    </r>
    <r>
      <rPr>
        <vertAlign val="subscript"/>
        <sz val="11"/>
        <color theme="1"/>
        <rFont val="Calibri"/>
        <family val="2"/>
        <scheme val="minor"/>
      </rPr>
      <t>3</t>
    </r>
    <r>
      <rPr>
        <sz val="11"/>
        <color theme="1"/>
        <rFont val="Calibri"/>
        <family val="2"/>
        <scheme val="minor"/>
      </rPr>
      <t xml:space="preserve"> cm</t>
    </r>
    <r>
      <rPr>
        <vertAlign val="superscript"/>
        <sz val="11"/>
        <color theme="1"/>
        <rFont val="Calibri"/>
        <family val="2"/>
        <scheme val="minor"/>
      </rPr>
      <t>-2</t>
    </r>
    <r>
      <rPr>
        <sz val="11"/>
        <color theme="1"/>
        <rFont val="Calibri"/>
        <family val="2"/>
        <scheme val="minor"/>
      </rPr>
      <t xml:space="preserve"> d</t>
    </r>
    <r>
      <rPr>
        <vertAlign val="superscript"/>
        <sz val="11"/>
        <color theme="1"/>
        <rFont val="Calibri"/>
        <family val="2"/>
        <scheme val="minor"/>
      </rPr>
      <t>-1</t>
    </r>
    <r>
      <rPr>
        <sz val="12"/>
        <color theme="1"/>
        <rFont val="Calibri"/>
        <family val="2"/>
        <scheme val="minor"/>
      </rPr>
      <t/>
    </r>
  </si>
  <si>
    <t>calcification units</t>
  </si>
  <si>
    <t>T(OC)</t>
  </si>
  <si>
    <t>TA (pmol</t>
  </si>
  <si>
    <t>DIC(pmoI</t>
  </si>
  <si>
    <t>(patm)</t>
  </si>
  <si>
    <t>kg-I SW)</t>
  </si>
  <si>
    <t>pHt</t>
  </si>
  <si>
    <t>Florida Keys</t>
  </si>
  <si>
    <t>location+</t>
  </si>
  <si>
    <t>Biscayne National Park, Florida Keys</t>
  </si>
  <si>
    <t>Key West, Florida Keys</t>
  </si>
  <si>
    <t>Key Biscayne, Florida Keys</t>
  </si>
  <si>
    <t>Florida Bay, Florida Keys</t>
  </si>
  <si>
    <t>Interaction Treatment</t>
  </si>
  <si>
    <t>pCO2 Treatment</t>
  </si>
  <si>
    <t>DIC      (?mol kg-1)</t>
  </si>
  <si>
    <t>TA        (?mol kg-1)</t>
  </si>
  <si>
    <t>7/27/2018</t>
  </si>
  <si>
    <t>Coral-Sponge</t>
  </si>
  <si>
    <t>Elevated</t>
  </si>
  <si>
    <t>Sponge</t>
  </si>
  <si>
    <t>Coral-Algae</t>
  </si>
  <si>
    <t>Algae-Sponge</t>
  </si>
  <si>
    <t>HT1</t>
  </si>
  <si>
    <t>Inflow</t>
  </si>
  <si>
    <t>HT2</t>
  </si>
  <si>
    <t>7/28/2018</t>
  </si>
  <si>
    <t>7/29/2018</t>
  </si>
  <si>
    <t>7/30/2018</t>
  </si>
  <si>
    <t>7/31/2018</t>
  </si>
  <si>
    <t>HT2E</t>
  </si>
  <si>
    <t>HT3E</t>
  </si>
  <si>
    <t>HT2e</t>
  </si>
  <si>
    <t>HT3e</t>
  </si>
  <si>
    <t>HT3</t>
  </si>
  <si>
    <t>8/13/2018</t>
  </si>
  <si>
    <t>8/14/2018</t>
  </si>
  <si>
    <t>8/15/2018</t>
  </si>
  <si>
    <t>8/16/2018</t>
  </si>
  <si>
    <t>HT1W</t>
  </si>
  <si>
    <t>HT2W</t>
  </si>
  <si>
    <t>8/17/2018</t>
  </si>
  <si>
    <t>8/18/2018</t>
  </si>
  <si>
    <t>8/19/2018</t>
  </si>
  <si>
    <t>8/20/2018</t>
  </si>
  <si>
    <t>8/21/2018</t>
  </si>
  <si>
    <t>8/22/2018</t>
  </si>
  <si>
    <t>Organism</t>
  </si>
  <si>
    <r>
      <rPr>
        <b/>
        <i/>
        <sz val="12"/>
        <color theme="1"/>
        <rFont val="Times New Roman"/>
        <family val="1"/>
      </rPr>
      <t>p</t>
    </r>
    <r>
      <rPr>
        <b/>
        <sz val="12"/>
        <color theme="1"/>
        <rFont val="Times New Roman"/>
        <family val="1"/>
      </rPr>
      <t>CO</t>
    </r>
    <r>
      <rPr>
        <b/>
        <vertAlign val="subscript"/>
        <sz val="12"/>
        <color theme="1"/>
        <rFont val="Times New Roman"/>
        <family val="1"/>
      </rPr>
      <t>2</t>
    </r>
    <r>
      <rPr>
        <b/>
        <sz val="12"/>
        <color theme="1"/>
        <rFont val="Times New Roman"/>
        <family val="1"/>
      </rPr>
      <t xml:space="preserve"> Treatment</t>
    </r>
  </si>
  <si>
    <r>
      <rPr>
        <b/>
        <sz val="12"/>
        <color theme="1"/>
        <rFont val="Times New Roman"/>
        <family val="1"/>
      </rPr>
      <t>Initial Weight (g) or Sponge Volume (cm</t>
    </r>
    <r>
      <rPr>
        <b/>
        <vertAlign val="superscript"/>
        <sz val="12"/>
        <color theme="1"/>
        <rFont val="Times New Roman"/>
        <family val="1"/>
      </rPr>
      <t>3</t>
    </r>
    <r>
      <rPr>
        <b/>
        <sz val="12"/>
        <color theme="1"/>
        <rFont val="Times New Roman"/>
        <family val="1"/>
      </rPr>
      <t>)</t>
    </r>
  </si>
  <si>
    <r>
      <rPr>
        <b/>
        <sz val="12"/>
        <color theme="1"/>
        <rFont val="Times New Roman"/>
        <family val="1"/>
      </rPr>
      <t>Final Weight (g) or Sponge Volume (cm</t>
    </r>
    <r>
      <rPr>
        <b/>
        <vertAlign val="superscript"/>
        <sz val="12"/>
        <color theme="1"/>
        <rFont val="Times New Roman"/>
        <family val="1"/>
      </rPr>
      <t>3</t>
    </r>
    <r>
      <rPr>
        <b/>
        <sz val="12"/>
        <color theme="1"/>
        <rFont val="Times New Roman"/>
        <family val="1"/>
      </rPr>
      <t>)</t>
    </r>
  </si>
  <si>
    <t>Isolated</t>
  </si>
  <si>
    <t>Algae-Coral</t>
  </si>
  <si>
    <t>Sponge-Algae</t>
  </si>
  <si>
    <t>Sponge-Coral</t>
  </si>
  <si>
    <t>T (c c)</t>
  </si>
  <si>
    <t>DIC (pmol kg-I)</t>
  </si>
  <si>
    <t>TA (pmol kg-I)</t>
  </si>
  <si>
    <t>QArag.</t>
  </si>
  <si>
    <t>Elevated pC02</t>
  </si>
  <si>
    <t>Experimental Aquaria</t>
  </si>
  <si>
    <t>Ambient pC02</t>
  </si>
  <si>
    <t>Reservoir tanks</t>
  </si>
  <si>
    <t>Pione lampa</t>
  </si>
  <si>
    <t>Dictyota spp.</t>
  </si>
  <si>
    <t>Rate se</t>
  </si>
  <si>
    <t>Florida Keys National Marine Sanctuary</t>
  </si>
  <si>
    <t>Specimen</t>
  </si>
  <si>
    <t>gBW day-1</t>
  </si>
  <si>
    <t>Requires extraction from complex graphs, calcification rate only shown as regression (Fig 4)</t>
  </si>
  <si>
    <r>
      <t>Treatment (temp. (°C), pCO</t>
    </r>
    <r>
      <rPr>
        <b/>
        <sz val="12"/>
        <color rgb="FF222222"/>
        <rFont val="Helvetica Neue"/>
        <family val="2"/>
      </rPr>
      <t>2</t>
    </r>
    <r>
      <rPr>
        <b/>
        <sz val="11"/>
        <color rgb="FF222222"/>
        <rFont val="Helvetica Neue"/>
        <family val="2"/>
      </rPr>
      <t>)</t>
    </r>
  </si>
  <si>
    <r>
      <t>% of control </t>
    </r>
    <r>
      <rPr>
        <b/>
        <i/>
        <sz val="11"/>
        <color rgb="FF222222"/>
        <rFont val="Helvetica Neue"/>
        <family val="2"/>
      </rPr>
      <t>G</t>
    </r>
    <r>
      <rPr>
        <b/>
        <sz val="11"/>
        <color rgb="FF222222"/>
        <rFont val="Helvetica Neue"/>
        <family val="2"/>
      </rPr>
      <t> </t>
    </r>
    <r>
      <rPr>
        <b/>
        <i/>
        <sz val="12"/>
        <color rgb="FF222222"/>
        <rFont val="Helvetica Neue"/>
        <family val="2"/>
      </rPr>
      <t>n</t>
    </r>
  </si>
  <si>
    <t>27, Ambient</t>
  </si>
  <si>
    <t>30, Ambient</t>
  </si>
  <si>
    <t>27, High</t>
  </si>
  <si>
    <t>30, High</t>
  </si>
  <si>
    <t>D</t>
  </si>
  <si>
    <r>
      <t>Mean </t>
    </r>
    <r>
      <rPr>
        <b/>
        <i/>
        <sz val="11"/>
        <color rgb="FF222222"/>
        <rFont val="Helvetica Neue"/>
        <family val="2"/>
      </rPr>
      <t>G</t>
    </r>
    <r>
      <rPr>
        <b/>
        <sz val="11"/>
        <color rgb="FF222222"/>
        <rFont val="Helvetica Neue"/>
        <family val="2"/>
      </rPr>
      <t xml:space="preserve"> (mg CaCO</t>
    </r>
    <r>
      <rPr>
        <b/>
        <sz val="12"/>
        <color rgb="FF222222"/>
        <rFont val="Helvetica Neue"/>
        <family val="2"/>
      </rPr>
      <t>3</t>
    </r>
    <r>
      <rPr>
        <b/>
        <sz val="11"/>
        <color rgb="FF222222"/>
        <rFont val="Helvetica Neue"/>
        <family val="2"/>
      </rPr>
      <t> cm</t>
    </r>
    <r>
      <rPr>
        <b/>
        <vertAlign val="superscript"/>
        <sz val="11"/>
        <color rgb="FF222222"/>
        <rFont val="Helvetica Neue"/>
        <family val="2"/>
      </rPr>
      <t>−2</t>
    </r>
    <r>
      <rPr>
        <b/>
        <sz val="11"/>
        <color rgb="FF222222"/>
        <rFont val="Helvetica Neue"/>
        <family val="2"/>
      </rPr>
      <t> day</t>
    </r>
    <r>
      <rPr>
        <b/>
        <vertAlign val="superscript"/>
        <sz val="11"/>
        <color rgb="FF222222"/>
        <rFont val="Helvetica Neue"/>
        <family val="2"/>
      </rPr>
      <t>−1</t>
    </r>
    <r>
      <rPr>
        <b/>
        <sz val="11"/>
        <color rgb="FF222222"/>
        <rFont val="Helvetica Neue"/>
        <family val="2"/>
      </rPr>
      <t>)</t>
    </r>
  </si>
  <si>
    <t>EXPERIMENT 1</t>
  </si>
  <si>
    <t>Treatment: Temperature, pC02 (replicate)</t>
  </si>
  <si>
    <t>Temp. (oc)</t>
  </si>
  <si>
    <t>A T(pmol kg -l )</t>
  </si>
  <si>
    <t>DIC (pmol kg -l )</t>
  </si>
  <si>
    <t>nar</t>
  </si>
  <si>
    <t>27 c c, Ambient (1)</t>
  </si>
  <si>
    <t>27 o c, Ambient (2)</t>
  </si>
  <si>
    <t>300C, Ambient (1)</t>
  </si>
  <si>
    <t>300C, Ambient (2)</t>
  </si>
  <si>
    <t>270C, 1000 patm (1)</t>
  </si>
  <si>
    <t>270C, 1000 patm (2)</t>
  </si>
  <si>
    <t>300C, 1000 patm (1)</t>
  </si>
  <si>
    <t>300C, 1000 patm (2)</t>
  </si>
  <si>
    <t>Acropora pulchra</t>
  </si>
  <si>
    <t>FIG 8</t>
  </si>
  <si>
    <t>Bar8</t>
  </si>
  <si>
    <t>Bar9</t>
  </si>
  <si>
    <t>Bar10</t>
  </si>
  <si>
    <t>Bar11</t>
  </si>
  <si>
    <t>Bar12</t>
  </si>
  <si>
    <t>Bar13</t>
  </si>
  <si>
    <t>Bar14</t>
  </si>
  <si>
    <t>Bar15</t>
  </si>
  <si>
    <t>ATAL</t>
  </si>
  <si>
    <t>ATHL</t>
  </si>
  <si>
    <t>HTAL</t>
  </si>
  <si>
    <t>HTHL</t>
  </si>
  <si>
    <t>Average T</t>
  </si>
  <si>
    <t>SE T</t>
  </si>
  <si>
    <t>%BW day-1</t>
  </si>
  <si>
    <t>Maiton Island</t>
  </si>
  <si>
    <t>Panwa Cape</t>
  </si>
  <si>
    <t>Full site</t>
  </si>
  <si>
    <t>Maiton Island, Thailand</t>
  </si>
  <si>
    <t>Panwa Cape, Thailand</t>
  </si>
  <si>
    <t>Molecular only</t>
  </si>
  <si>
    <t>Treatment</t>
    <phoneticPr fontId="2"/>
  </si>
  <si>
    <t>0d</t>
    <phoneticPr fontId="2"/>
  </si>
  <si>
    <t>2w</t>
    <phoneticPr fontId="2"/>
  </si>
  <si>
    <t>1m</t>
    <phoneticPr fontId="2"/>
  </si>
  <si>
    <t>2m</t>
    <phoneticPr fontId="2"/>
  </si>
  <si>
    <t>3m</t>
    <phoneticPr fontId="2"/>
  </si>
  <si>
    <t>4m</t>
    <phoneticPr fontId="2"/>
  </si>
  <si>
    <t>Ind ID</t>
    <phoneticPr fontId="2"/>
  </si>
  <si>
    <t>Major</t>
    <phoneticPr fontId="2"/>
  </si>
  <si>
    <t>Minor</t>
    <phoneticPr fontId="2"/>
  </si>
  <si>
    <t>GMD</t>
    <phoneticPr fontId="2"/>
  </si>
  <si>
    <t>ambient</t>
    <phoneticPr fontId="2"/>
  </si>
  <si>
    <t>At0d1101</t>
    <phoneticPr fontId="3"/>
  </si>
  <si>
    <t>At2w1101</t>
    <phoneticPr fontId="3"/>
  </si>
  <si>
    <t>At1m1101</t>
    <phoneticPr fontId="3"/>
  </si>
  <si>
    <t>At2m1101</t>
    <phoneticPr fontId="3"/>
  </si>
  <si>
    <t>At3m1101</t>
    <phoneticPr fontId="3"/>
  </si>
  <si>
    <t>At4m1101</t>
    <phoneticPr fontId="3"/>
  </si>
  <si>
    <t>-</t>
    <phoneticPr fontId="3"/>
  </si>
  <si>
    <t>At0d1102</t>
    <phoneticPr fontId="3"/>
  </si>
  <si>
    <t>At2w1102</t>
    <phoneticPr fontId="3"/>
  </si>
  <si>
    <t>-</t>
    <phoneticPr fontId="2"/>
  </si>
  <si>
    <t>At1m1102</t>
    <phoneticPr fontId="3"/>
  </si>
  <si>
    <t>At2m1102</t>
    <phoneticPr fontId="3"/>
  </si>
  <si>
    <t>At3m1102</t>
    <phoneticPr fontId="3"/>
  </si>
  <si>
    <t>At4m1102</t>
    <phoneticPr fontId="3"/>
  </si>
  <si>
    <t>At0d1103</t>
  </si>
  <si>
    <t>At2w1103</t>
  </si>
  <si>
    <t>At1m1103</t>
  </si>
  <si>
    <t>At2m1103</t>
  </si>
  <si>
    <t>At3m1103</t>
  </si>
  <si>
    <t>At4m1103</t>
  </si>
  <si>
    <t>At0d1104</t>
  </si>
  <si>
    <t>At2w1104</t>
  </si>
  <si>
    <t>At1m1104</t>
  </si>
  <si>
    <t>At2m1104</t>
  </si>
  <si>
    <t>At3m1104</t>
  </si>
  <si>
    <t>At4m1104</t>
  </si>
  <si>
    <t>At0d1105</t>
  </si>
  <si>
    <t>At2w1105</t>
  </si>
  <si>
    <t>At1m1105</t>
  </si>
  <si>
    <t>At2m1105</t>
  </si>
  <si>
    <t>At3m1105</t>
  </si>
  <si>
    <t>At4m1105</t>
  </si>
  <si>
    <t>At0d1106</t>
  </si>
  <si>
    <t>At2w1106</t>
  </si>
  <si>
    <t>At1m1106</t>
  </si>
  <si>
    <t>At2m1106</t>
  </si>
  <si>
    <t>At3m1106</t>
  </si>
  <si>
    <t>At4m1106</t>
  </si>
  <si>
    <t>At0d1107</t>
  </si>
  <si>
    <t>At2w1107</t>
  </si>
  <si>
    <t>At1m1107</t>
  </si>
  <si>
    <t>At2m1107</t>
  </si>
  <si>
    <t>At3m1107</t>
  </si>
  <si>
    <t>At4m1107</t>
  </si>
  <si>
    <t>At0d1108</t>
  </si>
  <si>
    <t>At2w1108</t>
  </si>
  <si>
    <t>At1m1108</t>
  </si>
  <si>
    <t>At2m1108</t>
  </si>
  <si>
    <t>At3m1108</t>
  </si>
  <si>
    <t>At4m1108</t>
  </si>
  <si>
    <t>At0d1109</t>
  </si>
  <si>
    <t>At2w1109</t>
  </si>
  <si>
    <t>At1m1109</t>
  </si>
  <si>
    <t>At2m1109</t>
  </si>
  <si>
    <t>At3m1109</t>
  </si>
  <si>
    <t>At4m1109</t>
  </si>
  <si>
    <t>At0d1110</t>
  </si>
  <si>
    <t>At2w1110</t>
  </si>
  <si>
    <t>At1m1110</t>
  </si>
  <si>
    <t>At2m1110</t>
  </si>
  <si>
    <t>At3m1110</t>
  </si>
  <si>
    <t>At4m1110</t>
  </si>
  <si>
    <t>At0d1111</t>
  </si>
  <si>
    <t>At2w1111</t>
  </si>
  <si>
    <t>At1m1111</t>
  </si>
  <si>
    <t>At3m1111</t>
  </si>
  <si>
    <t>At4m1111</t>
  </si>
  <si>
    <t>At0d1112</t>
  </si>
  <si>
    <t>At2w1112</t>
  </si>
  <si>
    <t>At1m1112</t>
  </si>
  <si>
    <t>At3m1112</t>
  </si>
  <si>
    <t>At4m1112</t>
  </si>
  <si>
    <t>At0d1113</t>
  </si>
  <si>
    <t>At2w1113</t>
  </si>
  <si>
    <t>At1m1113</t>
  </si>
  <si>
    <t>At3m1113</t>
  </si>
  <si>
    <t>At4m1113</t>
  </si>
  <si>
    <t>At0d1114</t>
  </si>
  <si>
    <t>At2w1114</t>
  </si>
  <si>
    <t>At1m1114</t>
  </si>
  <si>
    <t>At3m1114</t>
  </si>
  <si>
    <t>At4m1114</t>
  </si>
  <si>
    <t>At0d1115</t>
  </si>
  <si>
    <t>At2w1115</t>
  </si>
  <si>
    <t>At1m1115</t>
  </si>
  <si>
    <t>At3m1115</t>
  </si>
  <si>
    <t>At4m1115</t>
  </si>
  <si>
    <t>At0d1116</t>
  </si>
  <si>
    <t>At2w1116</t>
  </si>
  <si>
    <t>At1m1116</t>
  </si>
  <si>
    <t>At3m1116</t>
  </si>
  <si>
    <t>At4m1116</t>
  </si>
  <si>
    <t>At0d1117</t>
  </si>
  <si>
    <t>At2w1117</t>
  </si>
  <si>
    <t>At1m1117</t>
  </si>
  <si>
    <t>At3m1117</t>
  </si>
  <si>
    <t>At4m1117</t>
  </si>
  <si>
    <t>At0d1118</t>
  </si>
  <si>
    <t>At2w1118</t>
  </si>
  <si>
    <t>At1m1118</t>
  </si>
  <si>
    <t>At3m1118</t>
  </si>
  <si>
    <t>At4m1118</t>
  </si>
  <si>
    <t>At0d1119</t>
  </si>
  <si>
    <t>At2w1119</t>
  </si>
  <si>
    <t>At1m1119</t>
  </si>
  <si>
    <t>At3m1119</t>
  </si>
  <si>
    <t>At4m1119</t>
  </si>
  <si>
    <t>At0d1120</t>
  </si>
  <si>
    <t>At2w1120</t>
  </si>
  <si>
    <t>At1m1120</t>
  </si>
  <si>
    <t>At3m1120</t>
  </si>
  <si>
    <t>At4m1120</t>
  </si>
  <si>
    <t>At0d1201</t>
    <phoneticPr fontId="3"/>
  </si>
  <si>
    <t>At2w1201</t>
    <phoneticPr fontId="3"/>
  </si>
  <si>
    <t>At1m1201</t>
    <phoneticPr fontId="3"/>
  </si>
  <si>
    <t>At2m1201</t>
    <phoneticPr fontId="3"/>
  </si>
  <si>
    <t>At3m1201</t>
    <phoneticPr fontId="3"/>
  </si>
  <si>
    <t>At4m1201</t>
    <phoneticPr fontId="3"/>
  </si>
  <si>
    <t>At0d1202</t>
    <phoneticPr fontId="3"/>
  </si>
  <si>
    <t>At2w1202</t>
    <phoneticPr fontId="3"/>
  </si>
  <si>
    <t>At1m1202</t>
    <phoneticPr fontId="3"/>
  </si>
  <si>
    <t>At2m1202</t>
    <phoneticPr fontId="3"/>
  </si>
  <si>
    <t>At3m1202</t>
    <phoneticPr fontId="3"/>
  </si>
  <si>
    <t>At4m1202</t>
    <phoneticPr fontId="3"/>
  </si>
  <si>
    <t>At0d1203</t>
  </si>
  <si>
    <t>At2w1203</t>
  </si>
  <si>
    <t>At1m1203</t>
  </si>
  <si>
    <t>At2m1203</t>
  </si>
  <si>
    <t>At3m1203</t>
  </si>
  <si>
    <t>At4m1203</t>
  </si>
  <si>
    <t>At0d1204</t>
  </si>
  <si>
    <t>At2w1204</t>
  </si>
  <si>
    <t>At1m1204</t>
  </si>
  <si>
    <t>At2m1204</t>
  </si>
  <si>
    <t>At3m1204</t>
  </si>
  <si>
    <t>At4m1204</t>
  </si>
  <si>
    <t>At0d1205</t>
  </si>
  <si>
    <t>At2w1205</t>
  </si>
  <si>
    <t>At1m1205</t>
  </si>
  <si>
    <t>At2m1205</t>
  </si>
  <si>
    <t>At3m1205</t>
  </si>
  <si>
    <t>At4m1205</t>
  </si>
  <si>
    <t>At0d1206</t>
  </si>
  <si>
    <t>At2w1206</t>
  </si>
  <si>
    <t>At1m1206</t>
  </si>
  <si>
    <t>At2m1206</t>
  </si>
  <si>
    <t>At3m1206</t>
  </si>
  <si>
    <t>At4m1206</t>
  </si>
  <si>
    <t>At0d1207</t>
  </si>
  <si>
    <t>At2w1207</t>
  </si>
  <si>
    <t>At1m1207</t>
  </si>
  <si>
    <t>At2m1207</t>
  </si>
  <si>
    <t>At3m1207</t>
  </si>
  <si>
    <t>At4m1207</t>
  </si>
  <si>
    <t>At0d1208</t>
  </si>
  <si>
    <t>At2w1208</t>
  </si>
  <si>
    <t>At1m1208</t>
  </si>
  <si>
    <t>At2m1208</t>
  </si>
  <si>
    <t>At3m1208</t>
  </si>
  <si>
    <t>At4m1208</t>
  </si>
  <si>
    <t>At0d1209</t>
  </si>
  <si>
    <t>At2w1209</t>
  </si>
  <si>
    <t>At1m1209</t>
  </si>
  <si>
    <t>At2m1209</t>
  </si>
  <si>
    <t>At3m1209</t>
  </si>
  <si>
    <t>At4m1209</t>
  </si>
  <si>
    <t>At0d1210</t>
  </si>
  <si>
    <t>At2w1210</t>
  </si>
  <si>
    <t>At1m1210</t>
  </si>
  <si>
    <t>At2m1210</t>
  </si>
  <si>
    <t>At3m1210</t>
  </si>
  <si>
    <t>At4m1210</t>
  </si>
  <si>
    <t>At0d1211</t>
  </si>
  <si>
    <t>At2w1211</t>
  </si>
  <si>
    <t>At1m1211</t>
  </si>
  <si>
    <t>At2m1211</t>
  </si>
  <si>
    <t>At3m1211</t>
  </si>
  <si>
    <t>At4m1211</t>
  </si>
  <si>
    <t>At0d1212</t>
  </si>
  <si>
    <t>At2w1212</t>
  </si>
  <si>
    <t>At1m1212</t>
  </si>
  <si>
    <t>At2m1212</t>
  </si>
  <si>
    <t>At3m1212</t>
  </si>
  <si>
    <t>At4m1212</t>
  </si>
  <si>
    <t>At0d1213</t>
  </si>
  <si>
    <t>At2w1213</t>
  </si>
  <si>
    <t>At1m1213</t>
  </si>
  <si>
    <t>At2m1213</t>
  </si>
  <si>
    <t>At3m1213</t>
  </si>
  <si>
    <t>At4m1213</t>
  </si>
  <si>
    <t>At0d1214</t>
  </si>
  <si>
    <t>At2w1214</t>
  </si>
  <si>
    <t>At1m1214</t>
  </si>
  <si>
    <t>At2m1214</t>
  </si>
  <si>
    <t>At3m1214</t>
  </si>
  <si>
    <t>At4m1214</t>
  </si>
  <si>
    <t>At0d1215</t>
  </si>
  <si>
    <t>At2w1215</t>
  </si>
  <si>
    <t>At1m1215</t>
  </si>
  <si>
    <t>At2m1215</t>
  </si>
  <si>
    <t>At3m1215</t>
  </si>
  <si>
    <t>At4m1215</t>
  </si>
  <si>
    <t>At0d1216</t>
  </si>
  <si>
    <t>At2w1216</t>
  </si>
  <si>
    <t>At1m1216</t>
  </si>
  <si>
    <t>At2m1216</t>
  </si>
  <si>
    <t>At3m1216</t>
  </si>
  <si>
    <t>At4m1216</t>
  </si>
  <si>
    <t>At0d1217</t>
  </si>
  <si>
    <t>At2w1217</t>
  </si>
  <si>
    <t>At1m1217</t>
  </si>
  <si>
    <t>At2m1217</t>
  </si>
  <si>
    <t>At3m1217</t>
  </si>
  <si>
    <t>At4m1217</t>
  </si>
  <si>
    <t>At0d1218</t>
  </si>
  <si>
    <t>At2w1218</t>
  </si>
  <si>
    <t>At1m1218</t>
  </si>
  <si>
    <t>At2m1218</t>
  </si>
  <si>
    <t>At3m1218</t>
  </si>
  <si>
    <t>At4m1218</t>
  </si>
  <si>
    <t>At0d1219</t>
  </si>
  <si>
    <t>At2w1219</t>
  </si>
  <si>
    <t>At1m1219</t>
  </si>
  <si>
    <t>At2m1219</t>
  </si>
  <si>
    <t>At3m1219</t>
  </si>
  <si>
    <t>At4m1219</t>
  </si>
  <si>
    <t>At0d1220</t>
  </si>
  <si>
    <t>At2w1220</t>
  </si>
  <si>
    <t>At1m1220</t>
  </si>
  <si>
    <t>At2m1220</t>
  </si>
  <si>
    <t>At3m1220</t>
  </si>
  <si>
    <t>At4m1220</t>
  </si>
  <si>
    <t>At0d2101</t>
    <phoneticPr fontId="3"/>
  </si>
  <si>
    <t>At2w2101</t>
    <phoneticPr fontId="3"/>
  </si>
  <si>
    <t>At1m2101</t>
    <phoneticPr fontId="3"/>
  </si>
  <si>
    <t>At2m2101</t>
    <phoneticPr fontId="3"/>
  </si>
  <si>
    <t>At3m2101</t>
    <phoneticPr fontId="3"/>
  </si>
  <si>
    <t>At4m2101</t>
    <phoneticPr fontId="3"/>
  </si>
  <si>
    <t>At0d2102</t>
    <phoneticPr fontId="3"/>
  </si>
  <si>
    <t>At2w2102</t>
    <phoneticPr fontId="3"/>
  </si>
  <si>
    <t>At1m2102</t>
    <phoneticPr fontId="3"/>
  </si>
  <si>
    <t>At2m2102</t>
    <phoneticPr fontId="3"/>
  </si>
  <si>
    <t>At3m2102</t>
    <phoneticPr fontId="3"/>
  </si>
  <si>
    <t>At4m2102</t>
    <phoneticPr fontId="3"/>
  </si>
  <si>
    <t>At0d2103</t>
  </si>
  <si>
    <t>At2w2103</t>
  </si>
  <si>
    <t>At1m2103</t>
  </si>
  <si>
    <t>At2m2103</t>
  </si>
  <si>
    <t>At3m2103</t>
  </si>
  <si>
    <t>At4m2103</t>
  </si>
  <si>
    <t>At0d2104</t>
  </si>
  <si>
    <t>At2w2104</t>
  </si>
  <si>
    <t>At1m2104</t>
  </si>
  <si>
    <t>At2m2104</t>
  </si>
  <si>
    <t>At3m2104</t>
  </si>
  <si>
    <t>At4m2104</t>
  </si>
  <si>
    <t>At0d2105</t>
  </si>
  <si>
    <t>At2w2105</t>
  </si>
  <si>
    <t>At1m2105</t>
  </si>
  <si>
    <t>At2m2105</t>
  </si>
  <si>
    <t>At3m2105</t>
  </si>
  <si>
    <t>At4m2105</t>
  </si>
  <si>
    <t>At0d2106</t>
  </si>
  <si>
    <t>At2w2106</t>
  </si>
  <si>
    <t>At1m2106</t>
  </si>
  <si>
    <t>At2m2106</t>
  </si>
  <si>
    <t>At3m2106</t>
  </si>
  <si>
    <t>At4m2106</t>
  </si>
  <si>
    <t>At0d2107</t>
  </si>
  <si>
    <t>At2w2107</t>
  </si>
  <si>
    <t>At1m2107</t>
  </si>
  <si>
    <t>At2m2107</t>
  </si>
  <si>
    <t>At3m2107</t>
  </si>
  <si>
    <t>At4m2107</t>
  </si>
  <si>
    <t>At0d2108</t>
  </si>
  <si>
    <t>At2w2108</t>
  </si>
  <si>
    <t>At1m2108</t>
  </si>
  <si>
    <t>At2m2108</t>
  </si>
  <si>
    <t>At3m2108</t>
  </si>
  <si>
    <t>At4m2108</t>
  </si>
  <si>
    <t>At0d2109</t>
  </si>
  <si>
    <t>At2w2109</t>
  </si>
  <si>
    <t>At1m2109</t>
  </si>
  <si>
    <t>At2m2109</t>
  </si>
  <si>
    <t>At3m2109</t>
  </si>
  <si>
    <t>At4m2109</t>
  </si>
  <si>
    <t>At0d2110</t>
  </si>
  <si>
    <t>At2w2110</t>
  </si>
  <si>
    <t>At1m2110</t>
  </si>
  <si>
    <t>At2m2110</t>
  </si>
  <si>
    <t>At3m2110</t>
  </si>
  <si>
    <t>At4m2110</t>
  </si>
  <si>
    <t>At0d2111</t>
  </si>
  <si>
    <t>At2w2111</t>
  </si>
  <si>
    <t>At1m2111</t>
  </si>
  <si>
    <t>At2m2111</t>
  </si>
  <si>
    <t>At3m2111</t>
  </si>
  <si>
    <t>At4m2111</t>
  </si>
  <si>
    <t>At0d2112</t>
  </si>
  <si>
    <t>At2w2112</t>
  </si>
  <si>
    <t>At1m2112</t>
  </si>
  <si>
    <t>At2m2112</t>
  </si>
  <si>
    <t>At3m2112</t>
  </si>
  <si>
    <t>At4m2112</t>
  </si>
  <si>
    <t>At0d2113</t>
  </si>
  <si>
    <t>At2w2113</t>
  </si>
  <si>
    <t>At1m2113</t>
  </si>
  <si>
    <t>At2m2113</t>
  </si>
  <si>
    <t>At3m2113</t>
  </si>
  <si>
    <t>At4m2113</t>
  </si>
  <si>
    <t>At0d2114</t>
  </si>
  <si>
    <t>At2w2114</t>
  </si>
  <si>
    <t>At1m2114</t>
  </si>
  <si>
    <t>At2m2114</t>
  </si>
  <si>
    <t>At3m2114</t>
  </si>
  <si>
    <t>At4m2114</t>
  </si>
  <si>
    <t>At0d2115</t>
  </si>
  <si>
    <t>At2w2115</t>
  </si>
  <si>
    <t>At1m2115</t>
  </si>
  <si>
    <t>At2m2115</t>
  </si>
  <si>
    <t>At3m2115</t>
  </si>
  <si>
    <t>At4m2115</t>
  </si>
  <si>
    <t>At0d2116</t>
  </si>
  <si>
    <t>At2w2116</t>
  </si>
  <si>
    <t>At1m2116</t>
  </si>
  <si>
    <t>At2m2116</t>
  </si>
  <si>
    <t>At3m2116</t>
  </si>
  <si>
    <t>At4m2116</t>
  </si>
  <si>
    <t>At0d2117</t>
  </si>
  <si>
    <t>At2w2117</t>
  </si>
  <si>
    <t>At1m2117</t>
  </si>
  <si>
    <t>At2m2117</t>
  </si>
  <si>
    <t>At3m2117</t>
  </si>
  <si>
    <t>At4m2117</t>
  </si>
  <si>
    <t>At0d2118</t>
  </si>
  <si>
    <t>At2w2118</t>
  </si>
  <si>
    <t>At1m2118</t>
  </si>
  <si>
    <t>At2m2118</t>
  </si>
  <si>
    <t>At3m2118</t>
  </si>
  <si>
    <t>At4m2118</t>
  </si>
  <si>
    <t>At0d2119</t>
  </si>
  <si>
    <t>At2w2119</t>
  </si>
  <si>
    <t>At1m2119</t>
  </si>
  <si>
    <t>At2m2119</t>
  </si>
  <si>
    <t>At3m2119</t>
  </si>
  <si>
    <t>At4m2119</t>
  </si>
  <si>
    <t>At0d2120</t>
  </si>
  <si>
    <t>At2w2120</t>
  </si>
  <si>
    <t>At1m2120</t>
  </si>
  <si>
    <t>At2m2120</t>
  </si>
  <si>
    <t>At3m2120</t>
  </si>
  <si>
    <t>At4m2120</t>
  </si>
  <si>
    <t>At0d2201</t>
    <phoneticPr fontId="3"/>
  </si>
  <si>
    <t>At2w2201</t>
    <phoneticPr fontId="3"/>
  </si>
  <si>
    <t>At1m2201</t>
    <phoneticPr fontId="3"/>
  </si>
  <si>
    <t>At2m2201</t>
    <phoneticPr fontId="3"/>
  </si>
  <si>
    <t>At3m2201</t>
    <phoneticPr fontId="3"/>
  </si>
  <si>
    <t>At4m2201</t>
    <phoneticPr fontId="3"/>
  </si>
  <si>
    <t>At0d2202</t>
    <phoneticPr fontId="3"/>
  </si>
  <si>
    <t>At2w2202</t>
    <phoneticPr fontId="3"/>
  </si>
  <si>
    <t>At1m2202</t>
    <phoneticPr fontId="3"/>
  </si>
  <si>
    <t>At2m2202</t>
    <phoneticPr fontId="3"/>
  </si>
  <si>
    <t>At3m2202</t>
    <phoneticPr fontId="3"/>
  </si>
  <si>
    <t>At4m2202</t>
    <phoneticPr fontId="3"/>
  </si>
  <si>
    <t>At0d2203</t>
  </si>
  <si>
    <t>At2w2203</t>
  </si>
  <si>
    <t>At1m2203</t>
  </si>
  <si>
    <t>At2m2203</t>
  </si>
  <si>
    <t>At3m2203</t>
  </si>
  <si>
    <t>At4m2203</t>
  </si>
  <si>
    <t>At0d2204</t>
  </si>
  <si>
    <t>At2w2204</t>
  </si>
  <si>
    <t>At1m2204</t>
  </si>
  <si>
    <t>At2m2204</t>
  </si>
  <si>
    <t>At3m2204</t>
  </si>
  <si>
    <t>At4m2204</t>
  </si>
  <si>
    <t>At0d2205</t>
  </si>
  <si>
    <t>At2w2205</t>
  </si>
  <si>
    <t>At1m2205</t>
  </si>
  <si>
    <t>At2m2205</t>
  </si>
  <si>
    <t>At3m2205</t>
  </si>
  <si>
    <t>At4m2205</t>
  </si>
  <si>
    <t>At0d2206</t>
  </si>
  <si>
    <t>At2w2206</t>
  </si>
  <si>
    <t>At1m2206</t>
  </si>
  <si>
    <t>At2m2206</t>
  </si>
  <si>
    <t>At3m2206</t>
  </si>
  <si>
    <t>At4m2206</t>
  </si>
  <si>
    <t>At0d2207</t>
  </si>
  <si>
    <t>At2w2207</t>
  </si>
  <si>
    <t>At1m2207</t>
  </si>
  <si>
    <t>At2m2207</t>
  </si>
  <si>
    <t>At3m2207</t>
  </si>
  <si>
    <t>At4m2207</t>
  </si>
  <si>
    <t>At0d2208</t>
  </si>
  <si>
    <t>At2w2208</t>
  </si>
  <si>
    <t>At1m2208</t>
  </si>
  <si>
    <t>At2m2208</t>
  </si>
  <si>
    <t>At3m2208</t>
  </si>
  <si>
    <t>At4m2208</t>
  </si>
  <si>
    <t>At0d2209</t>
  </si>
  <si>
    <t>At2w2209</t>
  </si>
  <si>
    <t>At1m2209</t>
  </si>
  <si>
    <t>At2m2209</t>
  </si>
  <si>
    <t>At3m2209</t>
  </si>
  <si>
    <t>At4m2209</t>
  </si>
  <si>
    <t>At0d2210</t>
  </si>
  <si>
    <t>At2w2210</t>
  </si>
  <si>
    <t>At1m2210</t>
  </si>
  <si>
    <t>At2m2210</t>
  </si>
  <si>
    <t>At3m2210</t>
  </si>
  <si>
    <t>At4m2210</t>
  </si>
  <si>
    <t>At0d2211</t>
  </si>
  <si>
    <t>At2w2211</t>
  </si>
  <si>
    <t>At1m2211</t>
  </si>
  <si>
    <t>At2m2211</t>
  </si>
  <si>
    <t>At3m2211</t>
  </si>
  <si>
    <t>At4m2211</t>
  </si>
  <si>
    <t>At0d2212</t>
  </si>
  <si>
    <t>At2w2212</t>
  </si>
  <si>
    <t>At1m2212</t>
  </si>
  <si>
    <t>At2m2212</t>
  </si>
  <si>
    <t>At3m2212</t>
  </si>
  <si>
    <t>At4m2212</t>
  </si>
  <si>
    <t>At0d2213</t>
  </si>
  <si>
    <t>At2w2213</t>
  </si>
  <si>
    <t>At1m2213</t>
  </si>
  <si>
    <t>At2m2213</t>
  </si>
  <si>
    <t>At3m2213</t>
  </si>
  <si>
    <t>At4m2213</t>
  </si>
  <si>
    <t>At0d2214</t>
  </si>
  <si>
    <t>At2w2214</t>
  </si>
  <si>
    <t>At1m2214</t>
  </si>
  <si>
    <t>At2m2214</t>
  </si>
  <si>
    <t>At3m2214</t>
  </si>
  <si>
    <t>At4m2214</t>
  </si>
  <si>
    <t>At0d2215</t>
  </si>
  <si>
    <t>At2w2215</t>
  </si>
  <si>
    <t>At1m2215</t>
  </si>
  <si>
    <t>At2m2215</t>
  </si>
  <si>
    <t>At3m2215</t>
  </si>
  <si>
    <t>At4m2215</t>
  </si>
  <si>
    <t>At0d2216</t>
  </si>
  <si>
    <t>At2w2216</t>
  </si>
  <si>
    <t>At1m2216</t>
  </si>
  <si>
    <t>At2m2216</t>
  </si>
  <si>
    <t>At3m2216</t>
  </si>
  <si>
    <t>At4m2216</t>
  </si>
  <si>
    <t>At0d2217</t>
  </si>
  <si>
    <t>At2w2217</t>
  </si>
  <si>
    <t>At1m2217</t>
  </si>
  <si>
    <t>At2m2217</t>
  </si>
  <si>
    <t>At3m2217</t>
  </si>
  <si>
    <t>At4m2217</t>
  </si>
  <si>
    <t>At0d2218</t>
  </si>
  <si>
    <t>At2w2218</t>
  </si>
  <si>
    <t>At1m2218</t>
  </si>
  <si>
    <t>At2m2218</t>
  </si>
  <si>
    <t>At3m2218</t>
  </si>
  <si>
    <t>At4m2218</t>
  </si>
  <si>
    <t>At0d2219</t>
  </si>
  <si>
    <t>At2w2219</t>
  </si>
  <si>
    <t>At1m2219</t>
  </si>
  <si>
    <t>At2m2219</t>
  </si>
  <si>
    <t>At3m2219</t>
  </si>
  <si>
    <t>At4m2219</t>
  </si>
  <si>
    <t>At0d2220</t>
  </si>
  <si>
    <t>At2w2220</t>
  </si>
  <si>
    <t>At1m2220</t>
  </si>
  <si>
    <t>At2m2220</t>
  </si>
  <si>
    <t>At3m2220</t>
  </si>
  <si>
    <t>At4m2220</t>
  </si>
  <si>
    <t>At0d3101</t>
    <phoneticPr fontId="3"/>
  </si>
  <si>
    <t>At2w3101</t>
    <phoneticPr fontId="3"/>
  </si>
  <si>
    <t>At1m3101</t>
    <phoneticPr fontId="3"/>
  </si>
  <si>
    <t>At2m3101</t>
    <phoneticPr fontId="3"/>
  </si>
  <si>
    <t>At3m3101</t>
    <phoneticPr fontId="3"/>
  </si>
  <si>
    <t>At4m3101</t>
    <phoneticPr fontId="3"/>
  </si>
  <si>
    <t>At0d3102</t>
    <phoneticPr fontId="3"/>
  </si>
  <si>
    <t>At2w3102</t>
    <phoneticPr fontId="3"/>
  </si>
  <si>
    <t>At1m3102</t>
    <phoneticPr fontId="3"/>
  </si>
  <si>
    <t>At2m3102</t>
    <phoneticPr fontId="3"/>
  </si>
  <si>
    <t>At3m3102</t>
    <phoneticPr fontId="3"/>
  </si>
  <si>
    <t>At4m3102</t>
    <phoneticPr fontId="3"/>
  </si>
  <si>
    <t>At0d3103</t>
  </si>
  <si>
    <t>At2w3103</t>
  </si>
  <si>
    <t>At1m3103</t>
  </si>
  <si>
    <t>At2m3103</t>
  </si>
  <si>
    <t>At3m3103</t>
  </si>
  <si>
    <t>At4m3103</t>
  </si>
  <si>
    <t>At0d3104</t>
  </si>
  <si>
    <t>At2w3104</t>
  </si>
  <si>
    <t>At1m3104</t>
  </si>
  <si>
    <t>At2m3104</t>
  </si>
  <si>
    <t>At3m3104</t>
  </si>
  <si>
    <t>At4m3104</t>
  </si>
  <si>
    <t>At0d3105</t>
  </si>
  <si>
    <t>At2w3105</t>
  </si>
  <si>
    <t>At1m3105</t>
  </si>
  <si>
    <t>At2m3105</t>
  </si>
  <si>
    <t>At3m3105</t>
  </si>
  <si>
    <t>At4m3105</t>
  </si>
  <si>
    <t>At0d3106</t>
  </si>
  <si>
    <t>At2w3106</t>
  </si>
  <si>
    <t>At1m3106</t>
  </si>
  <si>
    <t>At2m3106</t>
  </si>
  <si>
    <t>At3m3106</t>
  </si>
  <si>
    <t>At4m3106</t>
  </si>
  <si>
    <t>At0d3107</t>
  </si>
  <si>
    <t>At2w3107</t>
  </si>
  <si>
    <t>At1m3107</t>
  </si>
  <si>
    <t>At2m3107</t>
  </si>
  <si>
    <t>At3m3107</t>
  </si>
  <si>
    <t>At4m3107</t>
  </si>
  <si>
    <t>At0d3108</t>
  </si>
  <si>
    <t>At2w3108</t>
  </si>
  <si>
    <t>At1m3108</t>
  </si>
  <si>
    <t>At2m3108</t>
  </si>
  <si>
    <t>At3m3108</t>
  </si>
  <si>
    <t>At4m3108</t>
  </si>
  <si>
    <t>At0d3109</t>
  </si>
  <si>
    <t>At2w3109</t>
  </si>
  <si>
    <t>At1m3109</t>
  </si>
  <si>
    <t>At2m3109</t>
  </si>
  <si>
    <t>At3m3109</t>
  </si>
  <si>
    <t>At4m3109</t>
  </si>
  <si>
    <t>At0d3110</t>
  </si>
  <si>
    <t>At2w3110</t>
  </si>
  <si>
    <t>At1m3110</t>
  </si>
  <si>
    <t>At2m3110</t>
  </si>
  <si>
    <t>At3m3110</t>
  </si>
  <si>
    <t>At4m3110</t>
  </si>
  <si>
    <t>At0d3111</t>
  </si>
  <si>
    <t>At2w3111</t>
  </si>
  <si>
    <t>At1m3111</t>
  </si>
  <si>
    <t>At4m3111</t>
  </si>
  <si>
    <t>At0d3112</t>
  </si>
  <si>
    <t>At2w3112</t>
  </si>
  <si>
    <t>At1m3112</t>
  </si>
  <si>
    <t>At4m3112</t>
  </si>
  <si>
    <t>At0d3113</t>
  </si>
  <si>
    <t>At2w3113</t>
  </si>
  <si>
    <t>At1m3113</t>
  </si>
  <si>
    <t>At0d3114</t>
  </si>
  <si>
    <t>At2w3114</t>
  </si>
  <si>
    <t>At1m3114</t>
  </si>
  <si>
    <t>At0d3115</t>
  </si>
  <si>
    <t>At2w3115</t>
  </si>
  <si>
    <t>At1m3115</t>
  </si>
  <si>
    <t>At0d3116</t>
  </si>
  <si>
    <t>At2w3116</t>
  </si>
  <si>
    <t>At1m3116</t>
  </si>
  <si>
    <t>At0d3117</t>
  </si>
  <si>
    <t>At2w3117</t>
  </si>
  <si>
    <t>At1m3117</t>
  </si>
  <si>
    <t>At0d3118</t>
  </si>
  <si>
    <t>At2w3118</t>
  </si>
  <si>
    <t>At1m3118</t>
  </si>
  <si>
    <t>At0d3119</t>
  </si>
  <si>
    <t>At2w3119</t>
  </si>
  <si>
    <t>At1m3119</t>
  </si>
  <si>
    <t>At0d3120</t>
  </si>
  <si>
    <t>At2w3120</t>
  </si>
  <si>
    <t>At1m3120</t>
  </si>
  <si>
    <t>At0d3201</t>
    <phoneticPr fontId="3"/>
  </si>
  <si>
    <t>At2w3201</t>
    <phoneticPr fontId="3"/>
  </si>
  <si>
    <t>At1m3201</t>
    <phoneticPr fontId="3"/>
  </si>
  <si>
    <t>At2m3201</t>
    <phoneticPr fontId="3"/>
  </si>
  <si>
    <t>At3m3201</t>
    <phoneticPr fontId="3"/>
  </si>
  <si>
    <t>At4m3201</t>
    <phoneticPr fontId="3"/>
  </si>
  <si>
    <t>At0d3202</t>
    <phoneticPr fontId="3"/>
  </si>
  <si>
    <t>At2w3202</t>
    <phoneticPr fontId="3"/>
  </si>
  <si>
    <t>At1m3202</t>
    <phoneticPr fontId="3"/>
  </si>
  <si>
    <t>At2m3202</t>
    <phoneticPr fontId="3"/>
  </si>
  <si>
    <t>At3m3202</t>
    <phoneticPr fontId="3"/>
  </si>
  <si>
    <t>At4m3202</t>
  </si>
  <si>
    <t>At0d3203</t>
  </si>
  <si>
    <t>At2w3203</t>
  </si>
  <si>
    <t>At1m3203</t>
  </si>
  <si>
    <t>At2m3203</t>
  </si>
  <si>
    <t>At3m3203</t>
  </si>
  <si>
    <t>At4m3203</t>
  </si>
  <si>
    <t>At0d3204</t>
  </si>
  <si>
    <t>At2w3204</t>
  </si>
  <si>
    <t>At1m3204</t>
  </si>
  <si>
    <t>At2m3204</t>
  </si>
  <si>
    <t>At3m3204</t>
  </si>
  <si>
    <t>At4m3204</t>
  </si>
  <si>
    <t>At0d3205</t>
  </si>
  <si>
    <t>At2w3205</t>
  </si>
  <si>
    <t>At1m3205</t>
  </si>
  <si>
    <t>At2m3205</t>
  </si>
  <si>
    <t>At3m3205</t>
  </si>
  <si>
    <t>At4m3205</t>
  </si>
  <si>
    <t>At0d3206</t>
  </si>
  <si>
    <t>At2w3206</t>
  </si>
  <si>
    <t>At1m3206</t>
  </si>
  <si>
    <t>At2m3206</t>
  </si>
  <si>
    <t>At3m3206</t>
  </si>
  <si>
    <t>At4m3206</t>
  </si>
  <si>
    <t>At0d3207</t>
  </si>
  <si>
    <t>At2w3207</t>
  </si>
  <si>
    <t>At1m3207</t>
  </si>
  <si>
    <t>At2m3207</t>
  </si>
  <si>
    <t>At3m3207</t>
  </si>
  <si>
    <t>At4m3207</t>
  </si>
  <si>
    <t>At0d3208</t>
  </si>
  <si>
    <t>At2w3208</t>
  </si>
  <si>
    <t>At1m3208</t>
  </si>
  <si>
    <t>At2m3208</t>
  </si>
  <si>
    <t>At3m3208</t>
  </si>
  <si>
    <t>At4m3208</t>
  </si>
  <si>
    <t>At0d3209</t>
  </si>
  <si>
    <t>At2w3209</t>
  </si>
  <si>
    <t>At1m3209</t>
  </si>
  <si>
    <t>At2m3209</t>
  </si>
  <si>
    <t>At3m3209</t>
  </si>
  <si>
    <t>At4m3209</t>
  </si>
  <si>
    <t>At0d3210</t>
  </si>
  <si>
    <t>At2w3210</t>
  </si>
  <si>
    <t>At1m3210</t>
  </si>
  <si>
    <t>At2m3210</t>
  </si>
  <si>
    <t>At3m3210</t>
  </si>
  <si>
    <t>At4m3210</t>
  </si>
  <si>
    <t>At0d3211</t>
  </si>
  <si>
    <t>At2w3211</t>
  </si>
  <si>
    <t>At1m3211</t>
  </si>
  <si>
    <t>At3m3211</t>
  </si>
  <si>
    <t>At4m3211</t>
  </si>
  <si>
    <t>At0d3212</t>
  </si>
  <si>
    <t>At2w3212</t>
  </si>
  <si>
    <t>At1m3212</t>
  </si>
  <si>
    <t>At3m3212</t>
  </si>
  <si>
    <t>At4m3212</t>
  </si>
  <si>
    <t>At0d3213</t>
  </si>
  <si>
    <t>At2w3213</t>
  </si>
  <si>
    <t>At1m3213</t>
  </si>
  <si>
    <t>At3m3213</t>
  </si>
  <si>
    <t>At4m3213</t>
  </si>
  <si>
    <t>At0d3214</t>
  </si>
  <si>
    <t>At2w3214</t>
  </si>
  <si>
    <t>At1m3214</t>
  </si>
  <si>
    <t>At3m3214</t>
  </si>
  <si>
    <t>At4m3214</t>
  </si>
  <si>
    <t>At0d3215</t>
  </si>
  <si>
    <t>At2w3215</t>
  </si>
  <si>
    <t>At1m3215</t>
  </si>
  <si>
    <t>At3m3215</t>
  </si>
  <si>
    <t>At4m3215</t>
  </si>
  <si>
    <t>At0d3216</t>
  </si>
  <si>
    <t>At2w3216</t>
  </si>
  <si>
    <t>At1m3216</t>
  </si>
  <si>
    <t>At3m3216</t>
  </si>
  <si>
    <t>At4m3216</t>
  </si>
  <si>
    <t>At0d3217</t>
  </si>
  <si>
    <t>At2w3217</t>
  </si>
  <si>
    <t>At1m3217</t>
  </si>
  <si>
    <t>At3m3217</t>
  </si>
  <si>
    <t>At4m3217</t>
  </si>
  <si>
    <t>At0d3218</t>
  </si>
  <si>
    <t>At2w3218</t>
  </si>
  <si>
    <t>At1m3218</t>
  </si>
  <si>
    <t>At3m3218</t>
  </si>
  <si>
    <t>At4m3218</t>
  </si>
  <si>
    <t>At0d3219</t>
  </si>
  <si>
    <t>At2w3219</t>
  </si>
  <si>
    <t>At1m3219</t>
  </si>
  <si>
    <t>At3m3219</t>
  </si>
  <si>
    <t>At4m3219</t>
  </si>
  <si>
    <t>At0d3220</t>
  </si>
  <si>
    <t>At2w3220</t>
  </si>
  <si>
    <t>At1m3220</t>
  </si>
  <si>
    <t>At3m3220</t>
  </si>
  <si>
    <t>At4m3220</t>
  </si>
  <si>
    <t>0d1101</t>
    <phoneticPr fontId="3"/>
  </si>
  <si>
    <t>1m1101</t>
    <phoneticPr fontId="3"/>
  </si>
  <si>
    <t>2m1101</t>
  </si>
  <si>
    <t>0d1102</t>
    <phoneticPr fontId="3"/>
  </si>
  <si>
    <t>1m1102</t>
    <phoneticPr fontId="3"/>
  </si>
  <si>
    <t>2m1102</t>
  </si>
  <si>
    <t>0d1103</t>
  </si>
  <si>
    <t>1m1103</t>
  </si>
  <si>
    <t>2m1103</t>
  </si>
  <si>
    <t>0d1104</t>
  </si>
  <si>
    <t>1m1104</t>
  </si>
  <si>
    <t>2m1104</t>
  </si>
  <si>
    <t>0d1105</t>
  </si>
  <si>
    <t>1m1105</t>
  </si>
  <si>
    <t>2m1105</t>
  </si>
  <si>
    <t>0d1106</t>
  </si>
  <si>
    <t>1m1106</t>
  </si>
  <si>
    <t>2m1106</t>
  </si>
  <si>
    <t>0d1107</t>
  </si>
  <si>
    <t>1m1107</t>
  </si>
  <si>
    <t>2m1107</t>
  </si>
  <si>
    <t>0d1108</t>
  </si>
  <si>
    <t>1m1108</t>
  </si>
  <si>
    <t>2m1108</t>
  </si>
  <si>
    <t>0d1109</t>
  </si>
  <si>
    <t>1m1109</t>
  </si>
  <si>
    <t>2m1109</t>
  </si>
  <si>
    <t>0d1110</t>
  </si>
  <si>
    <t>1m1110</t>
  </si>
  <si>
    <t>2m1110</t>
  </si>
  <si>
    <t>0d1201</t>
    <phoneticPr fontId="3"/>
  </si>
  <si>
    <t>1m1201</t>
  </si>
  <si>
    <t>2m1201</t>
  </si>
  <si>
    <t>0d1202</t>
    <phoneticPr fontId="3"/>
  </si>
  <si>
    <t>1m1202</t>
  </si>
  <si>
    <t>2m1202</t>
  </si>
  <si>
    <t>0d1203</t>
  </si>
  <si>
    <t>1m1203</t>
  </si>
  <si>
    <t>2m1203</t>
  </si>
  <si>
    <t>0d1204</t>
  </si>
  <si>
    <t>1m1204</t>
  </si>
  <si>
    <t>2m1204</t>
  </si>
  <si>
    <t>0d1205</t>
  </si>
  <si>
    <t>1m1205</t>
  </si>
  <si>
    <t>2m1205</t>
  </si>
  <si>
    <t>0d1206</t>
  </si>
  <si>
    <t>1m1206</t>
  </si>
  <si>
    <t>2m1206</t>
  </si>
  <si>
    <t>0d1207</t>
  </si>
  <si>
    <t>1m1207</t>
  </si>
  <si>
    <t>2m1207</t>
  </si>
  <si>
    <t>0d1208</t>
  </si>
  <si>
    <t>1m1208</t>
  </si>
  <si>
    <t>2m1208</t>
  </si>
  <si>
    <t>0d1209</t>
  </si>
  <si>
    <t>1m1209</t>
  </si>
  <si>
    <t>2m1209</t>
  </si>
  <si>
    <t>0d1210</t>
  </si>
  <si>
    <t>1m1210</t>
  </si>
  <si>
    <t>2m1210</t>
  </si>
  <si>
    <t>0d1301</t>
    <phoneticPr fontId="3"/>
  </si>
  <si>
    <t>1m1301</t>
  </si>
  <si>
    <t>2m1301</t>
  </si>
  <si>
    <t>0d1302</t>
    <phoneticPr fontId="3"/>
  </si>
  <si>
    <t>1m1302</t>
  </si>
  <si>
    <t>2m1302</t>
  </si>
  <si>
    <t>0d1303</t>
  </si>
  <si>
    <t>1m1303</t>
  </si>
  <si>
    <t>2m1303</t>
  </si>
  <si>
    <t>0d1304</t>
  </si>
  <si>
    <t>1m1304</t>
  </si>
  <si>
    <t>2m1304</t>
  </si>
  <si>
    <t>0d1305</t>
  </si>
  <si>
    <t>1m1305</t>
  </si>
  <si>
    <t>2m1305</t>
  </si>
  <si>
    <t>0d1306</t>
  </si>
  <si>
    <t>1m1306</t>
  </si>
  <si>
    <t>2m1306</t>
  </si>
  <si>
    <t>0d1307</t>
  </si>
  <si>
    <t>1m1307</t>
  </si>
  <si>
    <t>2m1307</t>
  </si>
  <si>
    <t>0d1308</t>
  </si>
  <si>
    <t>1m1308</t>
  </si>
  <si>
    <t>2m1308</t>
  </si>
  <si>
    <t>0d1309</t>
  </si>
  <si>
    <t>1m1309</t>
  </si>
  <si>
    <t>2m1309</t>
  </si>
  <si>
    <t>0d1310</t>
  </si>
  <si>
    <t>1m1310</t>
  </si>
  <si>
    <t>2m1310</t>
  </si>
  <si>
    <t>0d2101</t>
    <phoneticPr fontId="3"/>
  </si>
  <si>
    <t>1m2101</t>
  </si>
  <si>
    <t>2m2101</t>
  </si>
  <si>
    <t>0d2102</t>
    <phoneticPr fontId="3"/>
  </si>
  <si>
    <t>1m2102</t>
  </si>
  <si>
    <t>2m2102</t>
  </si>
  <si>
    <t>0d2103</t>
  </si>
  <si>
    <t>1m2103</t>
  </si>
  <si>
    <t>2m2103</t>
  </si>
  <si>
    <t>0d2104</t>
  </si>
  <si>
    <t>1m2104</t>
  </si>
  <si>
    <t>2m2104</t>
  </si>
  <si>
    <t>0d2105</t>
  </si>
  <si>
    <t>1m2105</t>
  </si>
  <si>
    <t>2m2105</t>
  </si>
  <si>
    <t>0d2106</t>
  </si>
  <si>
    <t>1m2106</t>
  </si>
  <si>
    <t>2m2106</t>
  </si>
  <si>
    <t>0d2107</t>
  </si>
  <si>
    <t>1m2107</t>
  </si>
  <si>
    <t>2m2107</t>
  </si>
  <si>
    <t>0d2108</t>
  </si>
  <si>
    <t>1m2108</t>
  </si>
  <si>
    <t>2m2108</t>
  </si>
  <si>
    <t>0d2109</t>
  </si>
  <si>
    <t>1m2109</t>
  </si>
  <si>
    <t>2m2109</t>
  </si>
  <si>
    <t>0d2110</t>
  </si>
  <si>
    <t>1m2110</t>
  </si>
  <si>
    <t>2m2110</t>
  </si>
  <si>
    <t>0d2201</t>
    <phoneticPr fontId="3"/>
  </si>
  <si>
    <t>1m2201</t>
  </si>
  <si>
    <t>2m2201</t>
  </si>
  <si>
    <t>0d2202</t>
    <phoneticPr fontId="3"/>
  </si>
  <si>
    <t>1m2202</t>
  </si>
  <si>
    <t>2m2202</t>
  </si>
  <si>
    <t>0d2203</t>
  </si>
  <si>
    <t>1m2203</t>
  </si>
  <si>
    <t>2m2203</t>
  </si>
  <si>
    <t>0d2204</t>
  </si>
  <si>
    <t>1m2204</t>
  </si>
  <si>
    <t>2m2204</t>
  </si>
  <si>
    <t>0d2205</t>
  </si>
  <si>
    <t>1m2205</t>
  </si>
  <si>
    <t>2m2205</t>
  </si>
  <si>
    <t>0d2206</t>
  </si>
  <si>
    <t>1m2206</t>
  </si>
  <si>
    <t>2m2206</t>
  </si>
  <si>
    <t>0d2207</t>
  </si>
  <si>
    <t>1m2207</t>
  </si>
  <si>
    <t>2m2207</t>
  </si>
  <si>
    <t>0d2208</t>
  </si>
  <si>
    <t>1m2208</t>
  </si>
  <si>
    <t>2m2208</t>
  </si>
  <si>
    <t>0d2209</t>
  </si>
  <si>
    <t>1m2209</t>
  </si>
  <si>
    <t>2m2209</t>
  </si>
  <si>
    <t>0d2210</t>
  </si>
  <si>
    <t>1m2210</t>
  </si>
  <si>
    <t>2m2210</t>
  </si>
  <si>
    <t>0d2301</t>
    <phoneticPr fontId="3"/>
  </si>
  <si>
    <t>1m2301</t>
  </si>
  <si>
    <t>2m2301</t>
  </si>
  <si>
    <t>0d2302</t>
    <phoneticPr fontId="3"/>
  </si>
  <si>
    <t>1m2302</t>
  </si>
  <si>
    <t>2m2302</t>
  </si>
  <si>
    <t>0d2303</t>
  </si>
  <si>
    <t>1m2303</t>
  </si>
  <si>
    <t>2m2303</t>
  </si>
  <si>
    <t>0d2304</t>
  </si>
  <si>
    <t>1m2304</t>
  </si>
  <si>
    <t>2m2304</t>
  </si>
  <si>
    <t>0d2305</t>
  </si>
  <si>
    <t>1m2305</t>
  </si>
  <si>
    <t>2m2305</t>
  </si>
  <si>
    <t>0d2306</t>
  </si>
  <si>
    <t>1m2306</t>
  </si>
  <si>
    <t>2m2306</t>
  </si>
  <si>
    <t>0d2307</t>
  </si>
  <si>
    <t>1m2307</t>
  </si>
  <si>
    <t>2m2307</t>
  </si>
  <si>
    <t>0d2308</t>
  </si>
  <si>
    <t>1m2308</t>
  </si>
  <si>
    <t>2m2308</t>
  </si>
  <si>
    <t>0d2309</t>
  </si>
  <si>
    <t>1m2309</t>
  </si>
  <si>
    <t>2m2309</t>
  </si>
  <si>
    <t>0d2310</t>
  </si>
  <si>
    <t>1m2310</t>
  </si>
  <si>
    <t>2m2310</t>
  </si>
  <si>
    <t>0d3101</t>
    <phoneticPr fontId="3"/>
  </si>
  <si>
    <t>1m3101</t>
  </si>
  <si>
    <t>2m3101</t>
  </si>
  <si>
    <t>0d3102</t>
    <phoneticPr fontId="3"/>
  </si>
  <si>
    <t>1m3102</t>
  </si>
  <si>
    <t>2m3102</t>
  </si>
  <si>
    <t>0d3103</t>
  </si>
  <si>
    <t>1m3103</t>
  </si>
  <si>
    <t>2m3103</t>
  </si>
  <si>
    <t>0d3104</t>
  </si>
  <si>
    <t>1m3104</t>
  </si>
  <si>
    <t>0d3105</t>
  </si>
  <si>
    <t>1m3105</t>
  </si>
  <si>
    <t>0d3106</t>
  </si>
  <si>
    <t>1m3106</t>
  </si>
  <si>
    <t>0d3107</t>
  </si>
  <si>
    <t>1m3107</t>
  </si>
  <si>
    <t>0d3108</t>
  </si>
  <si>
    <t>1m3108</t>
  </si>
  <si>
    <t>0d3109</t>
  </si>
  <si>
    <t>1m3109</t>
  </si>
  <si>
    <t>0d3110</t>
  </si>
  <si>
    <t>1m3110</t>
  </si>
  <si>
    <t>0d3201</t>
    <phoneticPr fontId="3"/>
  </si>
  <si>
    <t>1m3201</t>
  </si>
  <si>
    <t>2m3201</t>
  </si>
  <si>
    <t>0d3202</t>
    <phoneticPr fontId="3"/>
  </si>
  <si>
    <t>1m3202</t>
  </si>
  <si>
    <t>2m3202</t>
  </si>
  <si>
    <t>0d3203</t>
  </si>
  <si>
    <t>1m3203</t>
  </si>
  <si>
    <t>2m3203</t>
  </si>
  <si>
    <t>0d3204</t>
  </si>
  <si>
    <t>1m3204</t>
  </si>
  <si>
    <t>2m3204</t>
  </si>
  <si>
    <t>0d3205</t>
  </si>
  <si>
    <t>1m3205</t>
  </si>
  <si>
    <t>2m3205</t>
  </si>
  <si>
    <t>0d3206</t>
  </si>
  <si>
    <t>1m3206</t>
  </si>
  <si>
    <t>2m3206</t>
  </si>
  <si>
    <t>0d3207</t>
  </si>
  <si>
    <t>1m3207</t>
  </si>
  <si>
    <t>2m3207</t>
  </si>
  <si>
    <t>0d3208</t>
  </si>
  <si>
    <t>1m3208</t>
  </si>
  <si>
    <t>2m3208</t>
  </si>
  <si>
    <t>0d3209</t>
  </si>
  <si>
    <t>1m3209</t>
  </si>
  <si>
    <t>2m3209</t>
  </si>
  <si>
    <t>0d3210</t>
  </si>
  <si>
    <t>1m3210</t>
  </si>
  <si>
    <t>2m3210</t>
  </si>
  <si>
    <t>0d3301</t>
    <phoneticPr fontId="3"/>
  </si>
  <si>
    <t>1m3301</t>
  </si>
  <si>
    <t>2m3301</t>
  </si>
  <si>
    <t>0d3302</t>
    <phoneticPr fontId="3"/>
  </si>
  <si>
    <t>1m3302</t>
  </si>
  <si>
    <t>2m3302</t>
  </si>
  <si>
    <t>0d3303</t>
  </si>
  <si>
    <t>1m3303</t>
  </si>
  <si>
    <t>2m3303</t>
  </si>
  <si>
    <t>0d3304</t>
  </si>
  <si>
    <t>1m3304</t>
  </si>
  <si>
    <t>2m3304</t>
  </si>
  <si>
    <t>0d3305</t>
  </si>
  <si>
    <t>1m3305</t>
  </si>
  <si>
    <t>2m3305</t>
  </si>
  <si>
    <t>0d3306</t>
  </si>
  <si>
    <t>1m3306</t>
  </si>
  <si>
    <t>2m3306</t>
  </si>
  <si>
    <t>0d3307</t>
  </si>
  <si>
    <t>1m3307</t>
  </si>
  <si>
    <t>2m3307</t>
  </si>
  <si>
    <t>0d3308</t>
  </si>
  <si>
    <t>1m3308</t>
  </si>
  <si>
    <t>2m3308</t>
  </si>
  <si>
    <t>0d3309</t>
  </si>
  <si>
    <t>1m3309</t>
  </si>
  <si>
    <t>2m3309</t>
  </si>
  <si>
    <t>0d3310</t>
  </si>
  <si>
    <t>1m3310</t>
  </si>
  <si>
    <t>Temp SE</t>
  </si>
  <si>
    <t>FROM RAW FILE (SUP)</t>
  </si>
  <si>
    <t>Del</t>
  </si>
  <si>
    <r>
      <t>TA (μmol L</t>
    </r>
    <r>
      <rPr>
        <b/>
        <sz val="12"/>
        <color rgb="FF222222"/>
        <rFont val="Helvetica Neue"/>
        <family val="2"/>
      </rPr>
      <t>−1</t>
    </r>
    <r>
      <rPr>
        <b/>
        <sz val="11"/>
        <color rgb="FF222222"/>
        <rFont val="Helvetica Neue"/>
        <family val="2"/>
      </rPr>
      <t>)</t>
    </r>
  </si>
  <si>
    <r>
      <t>DIC (μmol L</t>
    </r>
    <r>
      <rPr>
        <b/>
        <sz val="12"/>
        <color rgb="FF222222"/>
        <rFont val="Helvetica Neue"/>
        <family val="2"/>
      </rPr>
      <t>−1</t>
    </r>
    <r>
      <rPr>
        <b/>
        <sz val="11"/>
        <color rgb="FF222222"/>
        <rFont val="Helvetica Neue"/>
        <family val="2"/>
      </rPr>
      <t>)</t>
    </r>
  </si>
  <si>
    <r>
      <t>Ω</t>
    </r>
    <r>
      <rPr>
        <b/>
        <sz val="12"/>
        <color rgb="FF222222"/>
        <rFont val="Helvetica Neue"/>
        <family val="2"/>
      </rPr>
      <t>A</t>
    </r>
  </si>
  <si>
    <t>Acropora austera</t>
  </si>
  <si>
    <t>Acropora cerealis</t>
  </si>
  <si>
    <t>Fig 1</t>
  </si>
  <si>
    <t>Sanya Bay, China</t>
  </si>
  <si>
    <t>µmol cm-2hr-1</t>
  </si>
  <si>
    <t>Assuming error bars on bar chart show SEM</t>
  </si>
  <si>
    <t>observed</t>
  </si>
  <si>
    <t>(μmol/L)</t>
  </si>
  <si>
    <t>(μatm)</t>
  </si>
  <si>
    <t>(μmol/kg-SW)</t>
  </si>
  <si>
    <t>(℃)</t>
  </si>
  <si>
    <t>(ppt)</t>
  </si>
  <si>
    <t>(μ mol/L)</t>
  </si>
  <si>
    <t>pH 8.1</t>
  </si>
  <si>
    <t>&lt; 0.05</t>
  </si>
  <si>
    <t>pH 7.7</t>
  </si>
  <si>
    <t>pH 7.4</t>
  </si>
  <si>
    <r>
      <t>p</t>
    </r>
    <r>
      <rPr>
        <b/>
        <sz val="9"/>
        <color rgb="FF000000"/>
        <rFont val="Times New Roman"/>
        <family val="1"/>
      </rPr>
      <t>CO</t>
    </r>
    <r>
      <rPr>
        <b/>
        <vertAlign val="subscript"/>
        <sz val="9"/>
        <color rgb="FF000000"/>
        <rFont val="Times New Roman"/>
        <family val="1"/>
      </rPr>
      <t>2</t>
    </r>
  </si>
  <si>
    <r>
      <t>CO</t>
    </r>
    <r>
      <rPr>
        <b/>
        <vertAlign val="subscript"/>
        <sz val="9"/>
        <color rgb="FF000000"/>
        <rFont val="Times New Roman"/>
        <family val="1"/>
      </rPr>
      <t>2</t>
    </r>
  </si>
  <si>
    <r>
      <t>HCO</t>
    </r>
    <r>
      <rPr>
        <b/>
        <vertAlign val="subscript"/>
        <sz val="9"/>
        <color rgb="FF000000"/>
        <rFont val="Times New Roman"/>
        <family val="1"/>
      </rPr>
      <t>3</t>
    </r>
    <r>
      <rPr>
        <b/>
        <vertAlign val="superscript"/>
        <sz val="9"/>
        <color rgb="FF000000"/>
        <rFont val="Times New Roman"/>
        <family val="1"/>
      </rPr>
      <t>–</t>
    </r>
  </si>
  <si>
    <r>
      <t>CO</t>
    </r>
    <r>
      <rPr>
        <b/>
        <vertAlign val="subscript"/>
        <sz val="9"/>
        <color rgb="FF000000"/>
        <rFont val="Times New Roman"/>
        <family val="1"/>
      </rPr>
      <t>3</t>
    </r>
    <r>
      <rPr>
        <b/>
        <vertAlign val="superscript"/>
        <sz val="9"/>
        <color rgb="FF000000"/>
        <rFont val="Times New Roman"/>
        <family val="1"/>
      </rPr>
      <t>2–</t>
    </r>
  </si>
  <si>
    <r>
      <t>Ω</t>
    </r>
    <r>
      <rPr>
        <b/>
        <vertAlign val="subscript"/>
        <sz val="9"/>
        <color rgb="FF000000"/>
        <rFont val="Times New Roman"/>
        <family val="1"/>
      </rPr>
      <t>arag</t>
    </r>
  </si>
  <si>
    <r>
      <t>PO</t>
    </r>
    <r>
      <rPr>
        <b/>
        <vertAlign val="subscript"/>
        <sz val="9"/>
        <color rgb="FF000000"/>
        <rFont val="Times New Roman"/>
        <family val="1"/>
      </rPr>
      <t>4</t>
    </r>
    <r>
      <rPr>
        <b/>
        <vertAlign val="superscript"/>
        <sz val="9"/>
        <color rgb="FF000000"/>
        <rFont val="Times New Roman"/>
        <family val="1"/>
      </rPr>
      <t>3+</t>
    </r>
    <r>
      <rPr>
        <b/>
        <sz val="9"/>
        <color rgb="FF000000"/>
        <rFont val="Times New Roman"/>
        <family val="1"/>
      </rPr>
      <t>-P</t>
    </r>
  </si>
  <si>
    <r>
      <t>NO</t>
    </r>
    <r>
      <rPr>
        <b/>
        <vertAlign val="subscript"/>
        <sz val="9"/>
        <color rgb="FF000000"/>
        <rFont val="Times New Roman"/>
        <family val="1"/>
      </rPr>
      <t>2</t>
    </r>
    <r>
      <rPr>
        <b/>
        <vertAlign val="superscript"/>
        <sz val="9"/>
        <color rgb="FF000000"/>
        <rFont val="Times New Roman"/>
        <family val="1"/>
      </rPr>
      <t>–</t>
    </r>
    <r>
      <rPr>
        <b/>
        <sz val="9"/>
        <color rgb="FF000000"/>
        <rFont val="Times New Roman"/>
        <family val="1"/>
      </rPr>
      <t>-N</t>
    </r>
  </si>
  <si>
    <r>
      <t>NO</t>
    </r>
    <r>
      <rPr>
        <b/>
        <vertAlign val="subscript"/>
        <sz val="9"/>
        <color rgb="FF000000"/>
        <rFont val="Times New Roman"/>
        <family val="1"/>
      </rPr>
      <t>3</t>
    </r>
    <r>
      <rPr>
        <b/>
        <vertAlign val="superscript"/>
        <sz val="9"/>
        <color rgb="FF000000"/>
        <rFont val="Times New Roman"/>
        <family val="1"/>
      </rPr>
      <t>–</t>
    </r>
    <r>
      <rPr>
        <b/>
        <sz val="9"/>
        <color rgb="FF000000"/>
        <rFont val="Times New Roman"/>
        <family val="1"/>
      </rPr>
      <t>-N</t>
    </r>
  </si>
  <si>
    <r>
      <t>SiO</t>
    </r>
    <r>
      <rPr>
        <b/>
        <vertAlign val="subscript"/>
        <sz val="9"/>
        <color rgb="FF000000"/>
        <rFont val="Times New Roman"/>
        <family val="1"/>
      </rPr>
      <t>3</t>
    </r>
    <r>
      <rPr>
        <b/>
        <vertAlign val="superscript"/>
        <sz val="9"/>
        <color rgb="FF000000"/>
        <rFont val="Times New Roman"/>
        <family val="1"/>
      </rPr>
      <t>2–</t>
    </r>
    <r>
      <rPr>
        <b/>
        <sz val="9"/>
        <color rgb="FF000000"/>
        <rFont val="Times New Roman"/>
        <family val="1"/>
      </rPr>
      <t>-Si</t>
    </r>
  </si>
  <si>
    <r>
      <t>NH</t>
    </r>
    <r>
      <rPr>
        <b/>
        <vertAlign val="subscript"/>
        <sz val="9"/>
        <color rgb="FF000000"/>
        <rFont val="Times New Roman"/>
        <family val="1"/>
      </rPr>
      <t>4</t>
    </r>
    <r>
      <rPr>
        <b/>
        <vertAlign val="superscript"/>
        <sz val="9"/>
        <color rgb="FF000000"/>
        <rFont val="Times New Roman"/>
        <family val="1"/>
      </rPr>
      <t>+</t>
    </r>
    <r>
      <rPr>
        <b/>
        <sz val="9"/>
        <color rgb="FF000000"/>
        <rFont val="Times New Roman"/>
        <family val="1"/>
      </rPr>
      <t>-N</t>
    </r>
  </si>
  <si>
    <t>SUP T1</t>
  </si>
  <si>
    <t>SUP T3</t>
  </si>
  <si>
    <t>%change BWweek-1</t>
  </si>
  <si>
    <t>Galaxea fascicularis</t>
  </si>
  <si>
    <t>Changjiang, Hainan, China</t>
  </si>
  <si>
    <t>too hungry</t>
  </si>
  <si>
    <t>Graphs/variable profiles too complex</t>
  </si>
  <si>
    <t>Temperature only, but no actual recorded values</t>
  </si>
  <si>
    <t>NATURAL</t>
  </si>
  <si>
    <t>96 hr Large</t>
  </si>
  <si>
    <t>pH2</t>
  </si>
  <si>
    <t>pH3</t>
  </si>
  <si>
    <t>XLarge</t>
  </si>
  <si>
    <t>Medium</t>
  </si>
  <si>
    <t>Per mg</t>
  </si>
  <si>
    <t>Large</t>
  </si>
  <si>
    <t>(Future treatment)</t>
  </si>
  <si>
    <t>Group ID</t>
  </si>
  <si>
    <t>96 hr</t>
  </si>
  <si>
    <t>120 hr</t>
  </si>
  <si>
    <t>65 hr</t>
  </si>
  <si>
    <t>-co/</t>
  </si>
  <si>
    <t>-DIC</t>
  </si>
  <si>
    <t>24 hr</t>
  </si>
  <si>
    <t>123 hr</t>
  </si>
  <si>
    <t>164 hr</t>
  </si>
  <si>
    <t>31 hr</t>
  </si>
  <si>
    <t>15 hr Dark</t>
  </si>
  <si>
    <t>11 hr Light</t>
  </si>
  <si>
    <t>13 hr Dark</t>
  </si>
  <si>
    <t>10 hr Light</t>
  </si>
  <si>
    <t>136 hr</t>
  </si>
  <si>
    <t>pH1</t>
  </si>
  <si>
    <t>pH4</t>
  </si>
  <si>
    <t>DIC1</t>
  </si>
  <si>
    <t>DIC2</t>
  </si>
  <si>
    <t>DIC3</t>
  </si>
  <si>
    <t>DIC4</t>
  </si>
  <si>
    <t>HC03-</t>
  </si>
  <si>
    <t>CO23-</t>
  </si>
  <si>
    <t>ca</t>
  </si>
  <si>
    <t>nmol CaCO3 mg-1day-1</t>
  </si>
  <si>
    <t>Foramifera</t>
  </si>
  <si>
    <t>Gulf of Aqaba-Eilat, Israel</t>
  </si>
  <si>
    <t>Operculina ammonoides</t>
  </si>
  <si>
    <t>Temperature data only. Is this sufficient?</t>
  </si>
  <si>
    <t>gBW cm-1day-1</t>
  </si>
  <si>
    <t>Florida Keys, US</t>
  </si>
  <si>
    <r>
      <t>mg CaCO</t>
    </r>
    <r>
      <rPr>
        <vertAlign val="subscript"/>
        <sz val="11"/>
        <color theme="1"/>
        <rFont val="Calibri"/>
        <family val="2"/>
        <scheme val="minor"/>
      </rPr>
      <t>3</t>
    </r>
    <r>
      <rPr>
        <sz val="11"/>
        <color theme="1"/>
        <rFont val="Calibri"/>
        <family val="2"/>
        <scheme val="minor"/>
      </rPr>
      <t xml:space="preserve"> cm</t>
    </r>
    <r>
      <rPr>
        <vertAlign val="superscript"/>
        <sz val="11"/>
        <color theme="1"/>
        <rFont val="Calibri"/>
        <family val="2"/>
        <scheme val="minor"/>
      </rPr>
      <t>-2</t>
    </r>
    <r>
      <rPr>
        <sz val="11"/>
        <color theme="1"/>
        <rFont val="Calibri"/>
        <family val="2"/>
        <scheme val="minor"/>
      </rPr>
      <t xml:space="preserve"> d</t>
    </r>
    <r>
      <rPr>
        <vertAlign val="superscript"/>
        <sz val="11"/>
        <color theme="1"/>
        <rFont val="Calibri"/>
        <family val="2"/>
        <scheme val="minor"/>
      </rPr>
      <t>-1</t>
    </r>
  </si>
  <si>
    <r>
      <t>mg CaCO</t>
    </r>
    <r>
      <rPr>
        <vertAlign val="subscript"/>
        <sz val="11"/>
        <color theme="1"/>
        <rFont val="Calibri"/>
        <family val="2"/>
        <scheme val="minor"/>
      </rPr>
      <t>3</t>
    </r>
    <r>
      <rPr>
        <sz val="11"/>
        <color theme="1"/>
        <rFont val="Calibri"/>
        <family val="2"/>
        <scheme val="minor"/>
      </rPr>
      <t xml:space="preserve"> cm</t>
    </r>
    <r>
      <rPr>
        <vertAlign val="superscript"/>
        <sz val="11"/>
        <color theme="1"/>
        <rFont val="Calibri"/>
        <family val="2"/>
        <scheme val="minor"/>
      </rPr>
      <t>-2</t>
    </r>
    <r>
      <rPr>
        <sz val="11"/>
        <color theme="1"/>
        <rFont val="Calibri"/>
        <family val="2"/>
        <scheme val="minor"/>
      </rPr>
      <t xml:space="preserve"> d</t>
    </r>
    <r>
      <rPr>
        <vertAlign val="superscript"/>
        <sz val="11"/>
        <color theme="1"/>
        <rFont val="Calibri"/>
        <family val="2"/>
        <scheme val="minor"/>
      </rPr>
      <t>-1</t>
    </r>
    <r>
      <rPr>
        <sz val="12"/>
        <color theme="1"/>
        <rFont val="Calibri"/>
        <family val="2"/>
        <scheme val="minor"/>
      </rPr>
      <t/>
    </r>
  </si>
  <si>
    <t>/* DATA DESCRIPTION:</t>
  </si>
  <si>
    <t>Citation:</t>
  </si>
  <si>
    <t>Lenz, E A; Edmunds, Peter J (2017): Seawater carbonate chemistry and calcification of branches and plates of Porites rus [dataset]. PANGAEA, https://doi.org/10.1594/PANGAEA.956283</t>
  </si>
  <si>
    <t>Abstract:</t>
  </si>
  <si>
    <t>This study tested the hypothesis that intraspecific morphological plasticity within a scleractinian coral elicits differential responses to elevated PCO2 and temperature. In Mo'orea, French Polynesia, two short-term laboratory experiments (21 and 14 days) were conducted to test the effects of PCO2 (400 vs. 700 Œºatm), and PCO2 (400 vs 1000 Œºatm) combined with temperature (27.0 vs. 29.8 ¬∞C), on branches and plates of Porites rus. Experiments employed two irradiances (1000 vs 200 Œºmol photons/m**2/s), which characterized the microenvironments on the shallow fringing reefs where branching and plating morphologies are common, respectively. Calcification of both morphologies was insensitive to PCO2, as well as the combined effects of elevated PCO2 and temperature. Mean calcification rates were faster in high light than in low light for both morphologies, and biomass was greater in plates than branches in all treatments. Together, our results suggest P. rus is robust to increased PCO2 and high temperature within the constraints of the treatments applied. Morphological plasticity in this species does not mediate physiological resistance to low pH and high temperature.</t>
  </si>
  <si>
    <t>Keyword(s):</t>
  </si>
  <si>
    <t>Animalia; Benthic animals; Benthos; Biomass/Abundance/Elemental composition; Calcification/Dissolution; Cnidaria; Coast and continental shelf; Containers and aquaria (20-1000 L or &lt; 1 m**2); Laboratory experiment; Light; Porites rus; Single species; South Pacific; Temperature; Tropical</t>
  </si>
  <si>
    <t>Supplement to:</t>
  </si>
  <si>
    <t>Lenz, E A; Edmunds, Peter J (2017): Branches and plates of the morphologically plastic coral Porites rus are insensitive to ocean acidification and warming. Journal of Experimental Marine Biology and Ecology, 486, 188-194, https://doi.org/10.1016/j.jembe.2016.10.002</t>
  </si>
  <si>
    <t>Original version:</t>
  </si>
  <si>
    <t>Lenz, E A; Edmunds, Peter J (2020): MCR LTER: Coral Reef: Branches and plates of Porites rus insensitive to OA and warming. Lenz and Edmunds, JEMBE 2017 [dataset]. Environmental Data Initiative, https://doi.org/10.6073/pasta/2cb2bff87c27b4777606aa83dc4b225a</t>
  </si>
  <si>
    <t>Documentation:</t>
  </si>
  <si>
    <t>Gattuso, Jean-Pierre; Epitalon, Jean-Marie; Lavigne, H√©lo√Øse; Orr, James (2021): seacarb: seawater carbonate chemistry with R. R package version 3.2.16. https://cran.r-project.org/web/packages/seacarb/index.html</t>
  </si>
  <si>
    <t>Project(s):</t>
  </si>
  <si>
    <t>Ocean Acidification International Coordination Centre (OA-ICC) (URI: https://www.iaea.org/services/oa-icc/science-and-collaboration/data-access-and-management)</t>
  </si>
  <si>
    <t>Coverage:</t>
  </si>
  <si>
    <t>LATITUDE: 17.816000 * LONGITUDE: -150.364600</t>
  </si>
  <si>
    <t>Event(s):</t>
  </si>
  <si>
    <t>Cooks_Bay * LATITUDE: 17.816000 * LONGITUDE: -150.364600 * METHOD/DEVICE: Experiment (EXP)</t>
  </si>
  <si>
    <t>Comment:</t>
  </si>
  <si>
    <t>In order to allow full comparability with other ocean acidification data sets, the R package seacarb (Gattuso et al, 2021) was used to compute a complete and consistent set of carbonate system variables, as described by Nisumaa et al. (2010). In this dataset the original values were archived in addition with the recalculated parameters (see related PI). The date of carbonate chemistry calculation by seacarb is 2023-03-08.</t>
  </si>
  <si>
    <t>Parameter(s):</t>
  </si>
  <si>
    <t>Type (Type) * PI: Lenz, E A * COMMENT: Study</t>
  </si>
  <si>
    <t>Species, unique identification (Species UID) * PI: Lenz, E A</t>
  </si>
  <si>
    <t>Species, unique identification (URI) (Species UID (URI)) * PI: Lenz, E A</t>
  </si>
  <si>
    <t>Species, unique identification (Semantic URI) (Species UID (Semantic URI)) * PI: Lenz, E A</t>
  </si>
  <si>
    <t>Experiment (Exp) * PI: Lenz, E A</t>
  </si>
  <si>
    <t>Identification (ID) * PI: Lenz, E A * COMMENT: Tank</t>
  </si>
  <si>
    <t>Treatment: light condition (T:light) * PI: Lenz, E A</t>
  </si>
  <si>
    <t>Treatment: partial pressure of carbon dioxide [¬µatm] (T:pCO2) * PI: Lenz, E A</t>
  </si>
  <si>
    <t>Morphology (Morphology) * PI: Lenz, E A</t>
  </si>
  <si>
    <t>Identification (ID) * PI: Lenz, E A * COMMENT: Frag</t>
  </si>
  <si>
    <t>Calcification rate of calcium carbonate [mg/cm**2/day] (Calc rate CaCO3) * PI: Lenz, E A</t>
  </si>
  <si>
    <t>Biomass [mg/cm**2] (Biom) * PI: Lenz, E A * COMMENT: tissue mass of coral fragment</t>
  </si>
  <si>
    <t>Treatment: temperature [¬∞C] (T:temp) * PI: Lenz, E A</t>
  </si>
  <si>
    <t>Alkalinity, total [¬µmol/kg] (AT) * PI: Lenz, E A</t>
  </si>
  <si>
    <t>Salinity (Sal) * PI: Lenz, E A</t>
  </si>
  <si>
    <t>Temperature, water [¬∞C] (Temp) * PI: Lenz, E A * COMMENT: tank</t>
  </si>
  <si>
    <t>pH, total scale (pHT) * PI: Lenz, E A * COMMENT: total scale</t>
  </si>
  <si>
    <t>Carbonate system computation flag (CSC flag) * PI: Yang, Yan (https://orcid.org/0000-0003-4900-5606, yangyan@xmu.edu.cn, http://mel.xmu.edu.cn/en/) * METHOD/DEVICE: Calculated using seacarb after Nisumaa et al. (2010) (URI: https://doi.org/10.5194/essd-2-167-2010)</t>
  </si>
  <si>
    <t>Carbon dioxide [¬µmol/kg] (CO2) * PI: Yang, Yan (https://orcid.org/0000-0003-4900-5606, yangyan@xmu.edu.cn, http://mel.xmu.edu.cn/en/) * METHOD/DEVICE: Calculated using seacarb after Nisumaa et al. (2010) (URI: https://doi.org/10.5194/essd-2-167-2010)</t>
  </si>
  <si>
    <t>Partial pressure of carbon dioxide (water) at sea surface temperature (wet air) [¬µatm] (pCO2water_SST_wet) * PI: Yang, Yan (https://orcid.org/0000-0003-4900-5606, yangyan@xmu.edu.cn, http://mel.xmu.edu.cn/en/) * METHOD/DEVICE: Calculated using seacarb after Nisumaa et al. (2010) (URI: https://doi.org/10.5194/essd-2-167-2010)</t>
  </si>
  <si>
    <t>Fugacity of carbon dioxide (water) at sea surface temperature (wet air) [¬µatm] (fCO2water_SST_wet) * PI: Yang, Yan (https://orcid.org/0000-0003-4900-5606, yangyan@xmu.edu.cn, http://mel.xmu.edu.cn/en/) * METHOD/DEVICE: Calculated using seacarb after Nisumaa et al. (2010) (URI: https://doi.org/10.5194/essd-2-167-2010)</t>
  </si>
  <si>
    <t>Bicarbonate ion [¬µmol/kg] ([HCO3]-) * PI: Yang, Yan (https://orcid.org/0000-0003-4900-5606, yangyan@xmu.edu.cn, http://mel.xmu.edu.cn/en/) * METHOD/DEVICE: Calculated using seacarb after Nisumaa et al. (2010) (URI: https://doi.org/10.5194/essd-2-167-2010)</t>
  </si>
  <si>
    <t>Carbonate ion [¬µmol/kg] ([CO3]2-) * PI: Yang, Yan (https://orcid.org/0000-0003-4900-5606, yangyan@xmu.edu.cn, http://mel.xmu.edu.cn/en/) * METHOD/DEVICE: Calculated using seacarb after Nisumaa et al. (2010) (URI: https://doi.org/10.5194/essd-2-167-2010)</t>
  </si>
  <si>
    <t>Carbon, inorganic, dissolved [¬µmol/kg] (DIC) * PI: Yang, Yan (https://orcid.org/0000-0003-4900-5606, yangyan@xmu.edu.cn, http://mel.xmu.edu.cn/en/) * METHOD/DEVICE: Calculated using seacarb after Nisumaa et al. (2010) (URI: https://doi.org/10.5194/essd-2-167-2010)</t>
  </si>
  <si>
    <t>Aragonite saturation state (Omega Arg) * PI: Yang, Yan (https://orcid.org/0000-0003-4900-5606, yangyan@xmu.edu.cn, http://mel.xmu.edu.cn/en/) * METHOD/DEVICE: Calculated using seacarb after Nisumaa et al. (2010) (URI: https://doi.org/10.5194/essd-2-167-2010)</t>
  </si>
  <si>
    <t>Calcite saturation state (Omega Cal) * PI: Yang, Yan (https://orcid.org/0000-0003-4900-5606, yangyan@xmu.edu.cn, http://mel.xmu.edu.cn/en/) * METHOD/DEVICE: Calculated using seacarb after Nisumaa et al. (2010) (URI: https://doi.org/10.5194/essd-2-167-2010)</t>
  </si>
  <si>
    <t>License:</t>
  </si>
  <si>
    <t>Creative Commons Attribution 4.0 International (CC-BY-4.0) (URI: https://creativecommons.org/licenses/by/4.0/)</t>
  </si>
  <si>
    <t>Status:</t>
  </si>
  <si>
    <t>Curation Level: Enhanced curation (URI: https://wiki.pangaea.de/wiki/Curation_levels)</t>
  </si>
  <si>
    <t>Size:</t>
  </si>
  <si>
    <t>4500 data points</t>
  </si>
  <si>
    <t>*/</t>
  </si>
  <si>
    <t>Type (Study)</t>
  </si>
  <si>
    <t>Species UID (URI)</t>
  </si>
  <si>
    <t>Species UID (Semantic URI)</t>
  </si>
  <si>
    <t>ID (Tank)</t>
  </si>
  <si>
    <t>T:light</t>
  </si>
  <si>
    <t>T:pCO2 [¬µatm]</t>
  </si>
  <si>
    <t>Morphology</t>
  </si>
  <si>
    <t>ID (Frag)</t>
  </si>
  <si>
    <t>Biom [mg/cm**2] (tissue mass of coral fragment)</t>
  </si>
  <si>
    <t>T:temp [¬∞C]</t>
  </si>
  <si>
    <t>CO2 [¬µmol/kg]</t>
  </si>
  <si>
    <t>fCO2water_SST_wet [¬µatm]</t>
  </si>
  <si>
    <t>laboratory</t>
  </si>
  <si>
    <t>https://www.marinespecies.org/aphia.php?p=taxdetails&amp;id=207231</t>
  </si>
  <si>
    <t>urn:lsid:marinespecies.org:taxname:207231</t>
  </si>
  <si>
    <t>Branched</t>
  </si>
  <si>
    <t>Plated</t>
  </si>
  <si>
    <t>VALUES</t>
  </si>
  <si>
    <t>Helper</t>
  </si>
  <si>
    <t>High1000</t>
  </si>
  <si>
    <t>High400</t>
  </si>
  <si>
    <t>Low400</t>
  </si>
  <si>
    <t>High800</t>
  </si>
  <si>
    <t>Low800</t>
  </si>
  <si>
    <t>Low1000</t>
  </si>
  <si>
    <t>Only extracting control corals outplanted to control or high-CO2, since acclimatisation would be confounding? Is this fair?</t>
  </si>
  <si>
    <t>Yearly skeletal extension for adult colonies with no carbonate chemistry. Could use diameter increase of recruits. Include?</t>
  </si>
  <si>
    <t>TREATMENT NAMES NOT THE SAME. Data found in 'Investigating the influence of thermal history on coral growth response to recent and predicted end-of-century ocean warming across a cascade of ecological scales' rather than attached paper (indicated under the 'data accessibility' header.)</t>
  </si>
  <si>
    <t>N/A</t>
  </si>
  <si>
    <t>Pelorus Island, GBR, Australia</t>
  </si>
  <si>
    <t>South China Sea, 17.03°–17.07°N,
111.28°–111.32°E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</si>
</sst>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h:mm;@" x16r2:formatCode16="[$-en-MX,1]h:mm;@"/>
    <numFmt numFmtId="167" formatCode="0.00_ "/>
  </numFmts>
  <fonts count="104" x14ac:knownFonts="1">
    <font>
      <sz val="11"/>
      <color theme="1"/>
      <name val="Calibri"/>
      <family val="2"/>
      <scheme val="minor"/>
    </font>
    <font>
      <sz val="12"/>
      <color theme="1"/>
      <name val="Calibri"/>
      <family val="2"/>
      <scheme val="minor"/>
    </font>
    <font>
      <sz val="12"/>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theme="1"/>
      <name val="Calibri"/>
      <family val="2"/>
    </font>
    <font>
      <b/>
      <sz val="11"/>
      <color theme="1"/>
      <name val="Calibri"/>
      <family val="2"/>
    </font>
    <font>
      <sz val="10"/>
      <color theme="1"/>
      <name val="Times New Roman"/>
      <family val="1"/>
    </font>
    <font>
      <sz val="16"/>
      <color rgb="FF282828"/>
      <name val="Helvetica"/>
      <family val="2"/>
    </font>
    <font>
      <sz val="11"/>
      <color theme="1"/>
      <name val="Calibri (Body)"/>
    </font>
    <font>
      <i/>
      <sz val="11"/>
      <color theme="1"/>
      <name val="Calibri"/>
      <family val="2"/>
    </font>
    <font>
      <b/>
      <i/>
      <sz val="11"/>
      <color theme="1"/>
      <name val="Calibri"/>
      <family val="2"/>
    </font>
    <font>
      <sz val="11"/>
      <color theme="1"/>
      <name val="Calibri"/>
      <family val="2"/>
    </font>
    <font>
      <i/>
      <sz val="11"/>
      <color theme="1"/>
      <name val="Calibri"/>
      <family val="2"/>
    </font>
    <font>
      <u/>
      <sz val="11"/>
      <color theme="1"/>
      <name val="Calibri"/>
      <family val="2"/>
    </font>
    <font>
      <vertAlign val="superscript"/>
      <sz val="11"/>
      <color theme="1"/>
      <name val="Calibri"/>
      <family val="2"/>
    </font>
    <font>
      <b/>
      <vertAlign val="subscript"/>
      <sz val="11"/>
      <color theme="1"/>
      <name val="Calibri"/>
      <family val="2"/>
    </font>
    <font>
      <b/>
      <vertAlign val="superscript"/>
      <sz val="11"/>
      <color theme="1"/>
      <name val="Calibri"/>
      <family val="2"/>
    </font>
    <font>
      <b/>
      <i/>
      <vertAlign val="subscript"/>
      <sz val="11"/>
      <color theme="1"/>
      <name val="Calibri"/>
      <family val="2"/>
    </font>
    <font>
      <sz val="11"/>
      <color rgb="FFFF0000"/>
      <name val="Calibri"/>
      <family val="2"/>
      <scheme val="minor"/>
    </font>
    <font>
      <b/>
      <sz val="12"/>
      <color theme="1"/>
      <name val="Calibri"/>
      <family val="2"/>
      <scheme val="minor"/>
    </font>
    <font>
      <b/>
      <sz val="10"/>
      <color rgb="FF000000"/>
      <name val="Times New Roman"/>
      <family val="1"/>
    </font>
    <font>
      <sz val="10"/>
      <color rgb="FF000000"/>
      <name val="Times New Roman"/>
      <family val="1"/>
    </font>
    <font>
      <b/>
      <vertAlign val="subscript"/>
      <sz val="10"/>
      <color rgb="FF000000"/>
      <name val="Times New Roman"/>
      <family val="1"/>
    </font>
    <font>
      <b/>
      <i/>
      <sz val="11"/>
      <color theme="1"/>
      <name val="Calibri"/>
      <family val="2"/>
      <scheme val="minor"/>
    </font>
    <font>
      <b/>
      <i/>
      <sz val="10"/>
      <color rgb="FF000000"/>
      <name val="Times New Roman"/>
      <family val="1"/>
    </font>
    <font>
      <b/>
      <vertAlign val="superscript"/>
      <sz val="10"/>
      <color rgb="FF000000"/>
      <name val="Times New Roman"/>
      <family val="1"/>
    </font>
    <font>
      <vertAlign val="superscript"/>
      <sz val="10"/>
      <color rgb="FF000000"/>
      <name val="Times New Roman"/>
      <family val="1"/>
    </font>
    <font>
      <sz val="16"/>
      <color rgb="FF333132"/>
      <name val="Arial"/>
      <family val="2"/>
    </font>
    <font>
      <sz val="11"/>
      <color rgb="FF000000"/>
      <name val="Calibri"/>
      <family val="2"/>
      <scheme val="minor"/>
    </font>
    <font>
      <sz val="12"/>
      <color theme="1"/>
      <name val="Times New Roman"/>
      <family val="1"/>
    </font>
    <font>
      <vertAlign val="superscript"/>
      <sz val="12"/>
      <color theme="1"/>
      <name val="Times New Roman"/>
      <family val="1"/>
    </font>
    <font>
      <i/>
      <sz val="12"/>
      <color theme="1"/>
      <name val="Times New Roman"/>
      <family val="1"/>
    </font>
    <font>
      <sz val="11"/>
      <color theme="1"/>
      <name val="Times New Roman"/>
      <family val="1"/>
    </font>
    <font>
      <sz val="11"/>
      <color rgb="FF000000"/>
      <name val="Times New Roman"/>
      <family val="1"/>
    </font>
    <font>
      <b/>
      <sz val="14"/>
      <color rgb="FF1F1F1F"/>
      <name val="Georgia"/>
      <family val="1"/>
    </font>
    <font>
      <b/>
      <i/>
      <sz val="14"/>
      <color rgb="FF1F1F1F"/>
      <name val="Georgia"/>
      <family val="1"/>
    </font>
    <font>
      <b/>
      <sz val="11"/>
      <color rgb="FF1F1F1F"/>
      <name val="Georgia"/>
      <family val="1"/>
    </font>
    <font>
      <sz val="14"/>
      <color rgb="FF1F1F1F"/>
      <name val="Georgia"/>
      <family val="1"/>
    </font>
    <font>
      <sz val="11"/>
      <name val="Times New Roman"/>
      <family val="1"/>
    </font>
    <font>
      <i/>
      <sz val="11"/>
      <name val="Times New Roman"/>
      <family val="1"/>
    </font>
    <font>
      <vertAlign val="subscript"/>
      <sz val="11"/>
      <name val="Times New Roman"/>
      <family val="1"/>
    </font>
    <font>
      <vertAlign val="superscript"/>
      <sz val="11"/>
      <name val="Times New Roman"/>
      <family val="1"/>
    </font>
    <font>
      <b/>
      <vertAlign val="subscript"/>
      <sz val="11"/>
      <color theme="1"/>
      <name val="Calibri"/>
      <family val="2"/>
      <scheme val="minor"/>
    </font>
    <font>
      <b/>
      <vertAlign val="superscript"/>
      <sz val="11"/>
      <color theme="1"/>
      <name val="Calibri"/>
      <family val="2"/>
      <scheme val="minor"/>
    </font>
    <font>
      <b/>
      <sz val="11"/>
      <color rgb="FF000000"/>
      <name val="Calibri"/>
      <family val="2"/>
      <scheme val="minor"/>
    </font>
    <font>
      <sz val="10"/>
      <color rgb="FF000000"/>
      <name val="Helvetica Neue"/>
      <family val="2"/>
    </font>
    <font>
      <b/>
      <sz val="10"/>
      <color rgb="FF000000"/>
      <name val="Helvetica Neue"/>
      <family val="2"/>
    </font>
    <font>
      <sz val="12"/>
      <color theme="1"/>
      <name val="Helvetica"/>
      <family val="2"/>
    </font>
    <font>
      <b/>
      <sz val="11"/>
      <color rgb="FF222222"/>
      <name val="Helvetica Neue"/>
      <family val="2"/>
    </font>
    <font>
      <b/>
      <vertAlign val="superscript"/>
      <sz val="11"/>
      <color rgb="FF222222"/>
      <name val="Helvetica Neue"/>
      <family val="2"/>
    </font>
    <font>
      <b/>
      <i/>
      <sz val="11"/>
      <color rgb="FF222222"/>
      <name val="Helvetica Neue"/>
      <family val="2"/>
    </font>
    <font>
      <b/>
      <sz val="12"/>
      <color rgb="FF222222"/>
      <name val="Helvetica Neue"/>
      <family val="2"/>
    </font>
    <font>
      <sz val="11"/>
      <color rgb="FF222222"/>
      <name val="Helvetica Neue"/>
      <family val="2"/>
    </font>
    <font>
      <b/>
      <sz val="11"/>
      <color theme="1"/>
      <name val="Helvetica Neue"/>
      <family val="2"/>
    </font>
    <font>
      <sz val="11"/>
      <color theme="1"/>
      <name val="Helvetica Neue"/>
      <family val="2"/>
    </font>
    <font>
      <i/>
      <sz val="11"/>
      <color theme="1"/>
      <name val="Helvetica Neue"/>
      <family val="2"/>
    </font>
    <font>
      <b/>
      <sz val="16"/>
      <color rgb="FF333132"/>
      <name val="Arial"/>
      <family val="2"/>
    </font>
    <font>
      <b/>
      <sz val="12"/>
      <color rgb="FF333132"/>
      <name val="Arial"/>
      <family val="2"/>
    </font>
    <font>
      <b/>
      <i/>
      <sz val="16"/>
      <color rgb="FF333132"/>
      <name val="Arial"/>
      <family val="2"/>
    </font>
    <font>
      <sz val="12"/>
      <color rgb="FF333132"/>
      <name val="Arial"/>
      <family val="2"/>
    </font>
    <font>
      <sz val="11"/>
      <color rgb="FF1F1F1F"/>
      <name val="Georgia"/>
      <family val="1"/>
    </font>
    <font>
      <b/>
      <i/>
      <sz val="11"/>
      <color rgb="FF1F1F1F"/>
      <name val="Georgia"/>
      <family val="1"/>
    </font>
    <font>
      <sz val="11"/>
      <color rgb="FF333132"/>
      <name val="Arial"/>
      <family val="2"/>
    </font>
    <font>
      <b/>
      <sz val="11"/>
      <color rgb="FF333132"/>
      <name val="Arial"/>
      <family val="2"/>
    </font>
    <font>
      <b/>
      <i/>
      <sz val="11"/>
      <color rgb="FF333132"/>
      <name val="Arial"/>
      <family val="2"/>
    </font>
    <font>
      <b/>
      <sz val="11"/>
      <color theme="1"/>
      <name val="Calibri (Body)"/>
    </font>
    <font>
      <sz val="8"/>
      <color rgb="FF000000"/>
      <name val="Times New Roman"/>
      <family val="1"/>
    </font>
    <font>
      <vertAlign val="subscript"/>
      <sz val="8"/>
      <color rgb="FF000000"/>
      <name val="Times New Roman"/>
      <family val="1"/>
    </font>
    <font>
      <i/>
      <sz val="8"/>
      <color rgb="FF000000"/>
      <name val="Times New Roman"/>
      <family val="1"/>
    </font>
    <font>
      <vertAlign val="superscript"/>
      <sz val="8"/>
      <color rgb="FF000000"/>
      <name val="Times New Roman"/>
      <family val="1"/>
    </font>
    <font>
      <b/>
      <sz val="10"/>
      <color theme="1"/>
      <name val="Times New Roman"/>
      <family val="1"/>
    </font>
    <font>
      <sz val="8"/>
      <color theme="1"/>
      <name val="Arial"/>
      <family val="2"/>
    </font>
    <font>
      <i/>
      <sz val="8"/>
      <color theme="1"/>
      <name val="Arial"/>
      <family val="2"/>
    </font>
    <font>
      <vertAlign val="subscript"/>
      <sz val="8"/>
      <color theme="1"/>
      <name val="Arial"/>
      <family val="2"/>
    </font>
    <font>
      <vertAlign val="superscript"/>
      <sz val="8"/>
      <color theme="1"/>
      <name val="Arial"/>
      <family val="2"/>
    </font>
    <font>
      <sz val="8"/>
      <color rgb="FF000000"/>
      <name val="Arial"/>
      <family val="2"/>
    </font>
    <font>
      <sz val="11"/>
      <color theme="1"/>
      <name val="Osaka"/>
      <family val="2"/>
      <charset val="128"/>
    </font>
    <font>
      <vertAlign val="superscript"/>
      <sz val="11"/>
      <color theme="1"/>
      <name val="Times New Roman"/>
      <family val="1"/>
    </font>
    <font>
      <b/>
      <sz val="11"/>
      <color theme="1"/>
      <name val="Times New Roman"/>
      <family val="1"/>
    </font>
    <font>
      <vertAlign val="subscript"/>
      <sz val="10"/>
      <color theme="1"/>
      <name val="Times New Roman"/>
      <family val="1"/>
    </font>
    <font>
      <sz val="11"/>
      <color theme="1"/>
      <name val="Calibri"/>
      <family val="2"/>
      <scheme val="minor"/>
    </font>
    <font>
      <b/>
      <sz val="12"/>
      <color rgb="FF000000"/>
      <name val="Aptos Narrow"/>
    </font>
    <font>
      <sz val="12"/>
      <color rgb="FF000000"/>
      <name val="Aptos Narrow"/>
      <family val="2"/>
    </font>
    <font>
      <sz val="9"/>
      <color rgb="FF000000"/>
      <name val="Lucida Console"/>
      <family val="3"/>
    </font>
    <font>
      <vertAlign val="subscript"/>
      <sz val="11"/>
      <color theme="1"/>
      <name val="Calibri"/>
      <family val="2"/>
      <scheme val="minor"/>
    </font>
    <font>
      <vertAlign val="superscript"/>
      <sz val="11"/>
      <color theme="1"/>
      <name val="Calibri"/>
      <family val="2"/>
      <scheme val="minor"/>
    </font>
    <font>
      <b/>
      <sz val="12"/>
      <color theme="1"/>
      <name val="Times New Roman"/>
      <family val="1"/>
    </font>
    <font>
      <b/>
      <i/>
      <sz val="12"/>
      <color theme="1"/>
      <name val="Times New Roman"/>
      <family val="1"/>
    </font>
    <font>
      <b/>
      <vertAlign val="subscript"/>
      <sz val="12"/>
      <color theme="1"/>
      <name val="Times New Roman"/>
      <family val="1"/>
    </font>
    <font>
      <b/>
      <vertAlign val="superscript"/>
      <sz val="12"/>
      <color theme="1"/>
      <name val="Times New Roman"/>
      <family val="1"/>
    </font>
    <font>
      <b/>
      <i/>
      <sz val="12"/>
      <color rgb="FF222222"/>
      <name val="Helvetica Neue"/>
      <family val="2"/>
    </font>
    <font>
      <b/>
      <sz val="9"/>
      <color rgb="FF000000"/>
      <name val="Times New Roman"/>
      <family val="1"/>
    </font>
    <font>
      <b/>
      <i/>
      <sz val="9"/>
      <color rgb="FF000000"/>
      <name val="Times New Roman"/>
      <family val="1"/>
    </font>
    <font>
      <b/>
      <vertAlign val="subscript"/>
      <sz val="9"/>
      <color rgb="FF000000"/>
      <name val="Times New Roman"/>
      <family val="1"/>
    </font>
    <font>
      <b/>
      <vertAlign val="superscript"/>
      <sz val="9"/>
      <color rgb="FF000000"/>
      <name val="Times New Roman"/>
      <family val="1"/>
    </font>
    <font>
      <sz val="9"/>
      <color rgb="FF000000"/>
      <name val="Times New Roman"/>
      <family val="1"/>
    </font>
    <font>
      <sz val="16"/>
      <color rgb="FF000000"/>
      <name val="Arial"/>
      <family val="2"/>
    </font>
    <font>
      <sz val="11"/>
      <color theme="1"/>
      <name val="Arial"/>
      <family val="2"/>
    </font>
    <font>
      <sz val="11"/>
      <color rgb="FF000000"/>
      <name val="Arial"/>
      <family val="2"/>
    </font>
    <font>
      <sz val="11"/>
      <color theme="1"/>
      <name val="Aptos Narrow"/>
      <family val="2"/>
    </font>
    <font>
      <sz val="11"/>
      <color theme="1"/>
      <name val="Aptos Narrow"/>
    </font>
    <font>
      <sz val="11"/>
      <color theme="1"/>
      <name val="Lucida Console"/>
      <family val="3"/>
    </font>
  </fonts>
  <fills count="16">
    <fill>
      <patternFill patternType="none"/>
    </fill>
    <fill>
      <patternFill patternType="gray125"/>
    </fill>
    <fill>
      <patternFill patternType="solid">
        <fgColor theme="3" tint="0.89999084444715716"/>
        <bgColor indexed="64"/>
      </patternFill>
    </fill>
    <fill>
      <patternFill patternType="solid">
        <fgColor rgb="FFD9D9D9"/>
        <bgColor indexed="64"/>
      </patternFill>
    </fill>
    <fill>
      <patternFill patternType="solid">
        <fgColor rgb="FFFFFF00"/>
        <bgColor indexed="64"/>
      </patternFill>
    </fill>
    <fill>
      <patternFill patternType="solid">
        <fgColor rgb="FFD0DDEF"/>
        <bgColor indexed="64"/>
      </patternFill>
    </fill>
    <fill>
      <patternFill patternType="solid">
        <fgColor theme="8" tint="0.59999389629810485"/>
        <bgColor indexed="64"/>
      </patternFill>
    </fill>
    <fill>
      <patternFill patternType="solid">
        <fgColor rgb="FFFFC000"/>
        <bgColor indexed="64"/>
      </patternFill>
    </fill>
    <fill>
      <patternFill patternType="solid">
        <fgColor rgb="FFBDD7EE"/>
        <bgColor rgb="FF000000"/>
      </patternFill>
    </fill>
    <fill>
      <patternFill patternType="solid">
        <fgColor rgb="FFFFFFFF"/>
        <bgColor indexed="64"/>
      </patternFill>
    </fill>
    <fill>
      <patternFill patternType="solid">
        <fgColor rgb="FFC00000"/>
        <bgColor indexed="64"/>
      </patternFill>
    </fill>
    <fill>
      <patternFill patternType="solid">
        <fgColor rgb="FFFFFF00"/>
        <bgColor rgb="FF000000"/>
      </patternFill>
    </fill>
    <fill>
      <patternFill patternType="solid">
        <fgColor rgb="FF92D050"/>
        <bgColor rgb="FF000000"/>
      </patternFill>
    </fill>
    <fill>
      <patternFill patternType="solid">
        <fgColor rgb="FFFF0000"/>
        <bgColor rgb="FF000000"/>
      </patternFill>
    </fill>
    <fill>
      <patternFill patternType="solid">
        <fgColor theme="3" tint="0.39997558519241921"/>
        <bgColor indexed="64"/>
      </patternFill>
    </fill>
    <fill>
      <patternFill patternType="solid">
        <fgColor theme="4" tint="0.39997558519241921"/>
        <bgColor indexed="64"/>
      </patternFill>
    </fill>
  </fills>
  <borders count="85">
    <border>
      <left/>
      <right/>
      <top/>
      <bottom/>
      <diagonal/>
    </border>
    <border>
      <left/>
      <right/>
      <top style="medium">
        <color rgb="FF7F7F7F"/>
      </top>
      <bottom style="medium">
        <color rgb="FF7F7F7F"/>
      </bottom>
      <diagonal/>
    </border>
    <border>
      <left/>
      <right/>
      <top/>
      <bottom style="medium">
        <color rgb="FF7F7F7F"/>
      </bottom>
      <diagonal/>
    </border>
    <border>
      <left/>
      <right style="medium">
        <color indexed="64"/>
      </right>
      <top/>
      <bottom style="medium">
        <color rgb="FF7F7F7F"/>
      </bottom>
      <diagonal/>
    </border>
    <border>
      <left/>
      <right/>
      <top style="medium">
        <color rgb="FF7F7F7F"/>
      </top>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bottom/>
      <diagonal/>
    </border>
    <border>
      <left style="thick">
        <color auto="1"/>
      </left>
      <right style="double">
        <color auto="1"/>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style="double">
        <color auto="1"/>
      </right>
      <top/>
      <bottom style="double">
        <color auto="1"/>
      </bottom>
      <diagonal/>
    </border>
    <border>
      <left style="slantDashDot">
        <color auto="1"/>
      </left>
      <right/>
      <top/>
      <bottom style="double">
        <color auto="1"/>
      </bottom>
      <diagonal/>
    </border>
    <border>
      <left/>
      <right/>
      <top/>
      <bottom style="double">
        <color auto="1"/>
      </bottom>
      <diagonal/>
    </border>
    <border>
      <left style="medium">
        <color auto="1"/>
      </left>
      <right/>
      <top/>
      <bottom style="double">
        <color auto="1"/>
      </bottom>
      <diagonal/>
    </border>
    <border>
      <left/>
      <right style="slantDashDot">
        <color auto="1"/>
      </right>
      <top/>
      <bottom style="double">
        <color auto="1"/>
      </bottom>
      <diagonal/>
    </border>
    <border>
      <left/>
      <right style="thick">
        <color auto="1"/>
      </right>
      <top/>
      <bottom style="double">
        <color auto="1"/>
      </bottom>
      <diagonal/>
    </border>
    <border>
      <left style="thick">
        <color auto="1"/>
      </left>
      <right style="double">
        <color auto="1"/>
      </right>
      <top/>
      <bottom/>
      <diagonal/>
    </border>
    <border>
      <left/>
      <right style="medium">
        <color auto="1"/>
      </right>
      <top style="double">
        <color auto="1"/>
      </top>
      <bottom/>
      <diagonal/>
    </border>
    <border>
      <left/>
      <right style="thick">
        <color auto="1"/>
      </right>
      <top style="double">
        <color auto="1"/>
      </top>
      <bottom/>
      <diagonal/>
    </border>
    <border>
      <left/>
      <right style="thick">
        <color auto="1"/>
      </right>
      <top/>
      <bottom/>
      <diagonal/>
    </border>
    <border>
      <left style="thick">
        <color auto="1"/>
      </left>
      <right style="double">
        <color auto="1"/>
      </right>
      <top/>
      <bottom style="thick">
        <color auto="1"/>
      </bottom>
      <diagonal/>
    </border>
    <border>
      <left/>
      <right/>
      <top/>
      <bottom style="thick">
        <color auto="1"/>
      </bottom>
      <diagonal/>
    </border>
    <border>
      <left/>
      <right style="medium">
        <color auto="1"/>
      </right>
      <top/>
      <bottom style="thick">
        <color auto="1"/>
      </bottom>
      <diagonal/>
    </border>
    <border>
      <left/>
      <right style="thick">
        <color auto="1"/>
      </right>
      <top/>
      <bottom style="thick">
        <color auto="1"/>
      </bottom>
      <diagonal/>
    </border>
    <border>
      <left style="thick">
        <color auto="1"/>
      </left>
      <right style="medium">
        <color auto="1"/>
      </right>
      <top style="thick">
        <color auto="1"/>
      </top>
      <bottom/>
      <diagonal/>
    </border>
    <border>
      <left style="thick">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thick">
        <color auto="1"/>
      </right>
      <top/>
      <bottom style="medium">
        <color auto="1"/>
      </bottom>
      <diagonal/>
    </border>
    <border>
      <left style="thick">
        <color auto="1"/>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ck">
        <color auto="1"/>
      </right>
      <top style="medium">
        <color auto="1"/>
      </top>
      <bottom style="medium">
        <color auto="1"/>
      </bottom>
      <diagonal/>
    </border>
    <border>
      <left style="thick">
        <color auto="1"/>
      </left>
      <right style="medium">
        <color auto="1"/>
      </right>
      <top style="medium">
        <color auto="1"/>
      </top>
      <bottom/>
      <diagonal/>
    </border>
    <border>
      <left/>
      <right style="thick">
        <color auto="1"/>
      </right>
      <top style="medium">
        <color auto="1"/>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thick">
        <color auto="1"/>
      </right>
      <top/>
      <bottom/>
      <diagonal/>
    </border>
    <border>
      <left style="thick">
        <color auto="1"/>
      </left>
      <right style="medium">
        <color auto="1"/>
      </right>
      <top/>
      <bottom style="thick">
        <color auto="1"/>
      </bottom>
      <diagonal/>
    </border>
    <border>
      <left style="medium">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right style="medium">
        <color rgb="FF000000"/>
      </right>
      <top style="medium">
        <color rgb="FF000000"/>
      </top>
      <bottom/>
      <diagonal/>
    </border>
    <border>
      <left/>
      <right style="medium">
        <color rgb="FF000000"/>
      </right>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right style="thin">
        <color indexed="64"/>
      </right>
      <top/>
      <bottom/>
      <diagonal/>
    </border>
    <border>
      <left/>
      <right/>
      <top style="double">
        <color indexed="64"/>
      </top>
      <bottom/>
      <diagonal/>
    </border>
    <border>
      <left/>
      <right/>
      <top style="thin">
        <color rgb="FF000000"/>
      </top>
      <bottom style="thin">
        <color rgb="FF000000"/>
      </bottom>
      <diagonal/>
    </border>
    <border>
      <left/>
      <right/>
      <top/>
      <bottom style="thin">
        <color rgb="FF000000"/>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414">
    <xf numFmtId="0" fontId="0" fillId="0" borderId="0" xfId="0"/>
    <xf numFmtId="16" fontId="0" fillId="0" borderId="0" xfId="0" applyNumberFormat="1"/>
    <xf numFmtId="0" fontId="3" fillId="0" borderId="0" xfId="1"/>
    <xf numFmtId="0" fontId="3" fillId="0" borderId="0" xfId="1" applyFill="1" applyAlignment="1"/>
    <xf numFmtId="0" fontId="5" fillId="0" borderId="0" xfId="0" applyFont="1"/>
    <xf numFmtId="0" fontId="5" fillId="0" borderId="0" xfId="0" applyFont="1" applyAlignment="1">
      <alignment horizontal="center"/>
    </xf>
    <xf numFmtId="0" fontId="0" fillId="0" borderId="0" xfId="0" applyAlignment="1">
      <alignment horizontal="center"/>
    </xf>
    <xf numFmtId="22" fontId="0" fillId="0" borderId="0" xfId="0" applyNumberFormat="1"/>
    <xf numFmtId="0" fontId="8" fillId="0" borderId="0" xfId="0" applyFont="1"/>
    <xf numFmtId="0" fontId="9" fillId="0" borderId="0" xfId="0" applyFont="1"/>
    <xf numFmtId="17" fontId="0" fillId="0" borderId="0" xfId="0" applyNumberFormat="1"/>
    <xf numFmtId="2" fontId="0" fillId="0" borderId="0" xfId="0" applyNumberFormat="1" applyAlignment="1">
      <alignment horizontal="left"/>
    </xf>
    <xf numFmtId="0" fontId="6" fillId="0" borderId="0" xfId="0" applyFont="1" applyAlignment="1">
      <alignment vertical="top"/>
    </xf>
    <xf numFmtId="0" fontId="6" fillId="0" borderId="0" xfId="0" applyFont="1" applyAlignment="1">
      <alignment horizontal="center" vertical="top" wrapText="1"/>
    </xf>
    <xf numFmtId="0" fontId="7" fillId="0" borderId="0" xfId="0" applyFont="1" applyAlignment="1">
      <alignment horizontal="center" vertical="top" wrapText="1"/>
    </xf>
    <xf numFmtId="0" fontId="7" fillId="0" borderId="2" xfId="0" applyFont="1" applyBorder="1" applyAlignment="1">
      <alignment horizontal="center" vertical="top" wrapText="1"/>
    </xf>
    <xf numFmtId="0" fontId="7" fillId="0" borderId="3" xfId="0" applyFont="1" applyBorder="1" applyAlignment="1">
      <alignment horizontal="center" vertical="top" wrapText="1"/>
    </xf>
    <xf numFmtId="0" fontId="6" fillId="0" borderId="3" xfId="0" applyFont="1" applyBorder="1" applyAlignment="1">
      <alignment horizontal="center" vertical="top" wrapText="1"/>
    </xf>
    <xf numFmtId="0" fontId="7" fillId="0" borderId="0" xfId="0" applyFont="1" applyAlignment="1">
      <alignment vertical="top"/>
    </xf>
    <xf numFmtId="0" fontId="6" fillId="0" borderId="1" xfId="0" applyFont="1" applyBorder="1" applyAlignment="1">
      <alignment horizontal="center" vertical="top" wrapText="1"/>
    </xf>
    <xf numFmtId="0" fontId="6" fillId="0" borderId="4" xfId="0" applyFont="1" applyBorder="1" applyAlignment="1">
      <alignment horizontal="center" vertical="top" wrapText="1"/>
    </xf>
    <xf numFmtId="0" fontId="11" fillId="0" borderId="0" xfId="0" applyFont="1" applyAlignment="1">
      <alignment vertical="top"/>
    </xf>
    <xf numFmtId="0" fontId="12" fillId="0" borderId="0" xfId="0" applyFont="1" applyAlignment="1">
      <alignment vertical="top"/>
    </xf>
    <xf numFmtId="0" fontId="7" fillId="0" borderId="0" xfId="0" applyFont="1" applyAlignment="1">
      <alignment vertical="top" wrapText="1"/>
    </xf>
    <xf numFmtId="0" fontId="13" fillId="0" borderId="0" xfId="0" applyFont="1" applyAlignment="1">
      <alignment vertical="top"/>
    </xf>
    <xf numFmtId="0" fontId="14" fillId="0" borderId="0" xfId="0" applyFont="1" applyAlignment="1">
      <alignment vertical="top"/>
    </xf>
    <xf numFmtId="0" fontId="15" fillId="0" borderId="0" xfId="1" applyFont="1" applyFill="1" applyBorder="1" applyAlignment="1">
      <alignment vertical="top"/>
    </xf>
    <xf numFmtId="0" fontId="7" fillId="0" borderId="0" xfId="0" applyFont="1" applyAlignment="1">
      <alignment horizontal="center" vertical="top"/>
    </xf>
    <xf numFmtId="0" fontId="6" fillId="0" borderId="0" xfId="0" applyFont="1" applyAlignment="1">
      <alignment horizontal="center" vertical="top"/>
    </xf>
    <xf numFmtId="164" fontId="7" fillId="0" borderId="0" xfId="0" applyNumberFormat="1" applyFont="1" applyAlignment="1">
      <alignment vertical="top"/>
    </xf>
    <xf numFmtId="2" fontId="7" fillId="0" borderId="0" xfId="0" applyNumberFormat="1" applyFont="1" applyAlignment="1">
      <alignment vertical="top"/>
    </xf>
    <xf numFmtId="1" fontId="7" fillId="0" borderId="0" xfId="0" applyNumberFormat="1" applyFont="1" applyAlignment="1">
      <alignment vertical="top"/>
    </xf>
    <xf numFmtId="14" fontId="6" fillId="0" borderId="0" xfId="0" applyNumberFormat="1" applyFont="1" applyAlignment="1">
      <alignment vertical="top"/>
    </xf>
    <xf numFmtId="164" fontId="6" fillId="0" borderId="0" xfId="0" applyNumberFormat="1" applyFont="1" applyAlignment="1">
      <alignment vertical="top"/>
    </xf>
    <xf numFmtId="2" fontId="6" fillId="0" borderId="0" xfId="0" applyNumberFormat="1" applyFont="1" applyAlignment="1">
      <alignment vertical="top"/>
    </xf>
    <xf numFmtId="1" fontId="6" fillId="0" borderId="0" xfId="0" applyNumberFormat="1" applyFont="1" applyAlignment="1">
      <alignment vertical="top"/>
    </xf>
    <xf numFmtId="0" fontId="6" fillId="0" borderId="5" xfId="0" applyFont="1" applyBorder="1" applyAlignment="1">
      <alignment horizontal="center" vertical="top"/>
    </xf>
    <xf numFmtId="0" fontId="6" fillId="0" borderId="5" xfId="0" applyFont="1" applyBorder="1" applyAlignment="1">
      <alignment horizontal="center" vertical="top" wrapText="1"/>
    </xf>
    <xf numFmtId="0" fontId="6" fillId="0" borderId="0" xfId="0" applyFont="1" applyAlignment="1">
      <alignment vertical="top" wrapText="1"/>
    </xf>
    <xf numFmtId="0" fontId="6" fillId="0" borderId="6" xfId="0" applyFont="1" applyBorder="1" applyAlignment="1">
      <alignment horizontal="right" vertical="top"/>
    </xf>
    <xf numFmtId="0" fontId="6" fillId="0" borderId="6" xfId="0" applyFont="1" applyBorder="1" applyAlignment="1">
      <alignment horizontal="center" vertical="top" wrapText="1"/>
    </xf>
    <xf numFmtId="0" fontId="6" fillId="0" borderId="6" xfId="0" applyFont="1" applyBorder="1" applyAlignment="1">
      <alignment horizontal="center" vertical="top"/>
    </xf>
    <xf numFmtId="0" fontId="7" fillId="0" borderId="0" xfId="0" applyFont="1" applyAlignment="1">
      <alignment horizontal="right" vertical="top"/>
    </xf>
    <xf numFmtId="0" fontId="6" fillId="0" borderId="0" xfId="0" applyFont="1" applyAlignment="1">
      <alignment horizontal="right" vertical="top"/>
    </xf>
    <xf numFmtId="2" fontId="7" fillId="0" borderId="0" xfId="0" applyNumberFormat="1" applyFont="1" applyAlignment="1">
      <alignment horizontal="center" vertical="top"/>
    </xf>
    <xf numFmtId="3" fontId="6" fillId="0" borderId="0" xfId="0" applyNumberFormat="1" applyFont="1" applyAlignment="1">
      <alignment vertical="top"/>
    </xf>
    <xf numFmtId="2" fontId="6" fillId="0" borderId="0" xfId="0" applyNumberFormat="1" applyFont="1" applyAlignment="1">
      <alignment horizontal="center" vertical="top"/>
    </xf>
    <xf numFmtId="0" fontId="7" fillId="0" borderId="7" xfId="0" applyFont="1" applyBorder="1" applyAlignment="1">
      <alignment horizontal="center" vertical="top"/>
    </xf>
    <xf numFmtId="17" fontId="6" fillId="0" borderId="0" xfId="0" applyNumberFormat="1" applyFont="1" applyAlignment="1">
      <alignment vertical="top"/>
    </xf>
    <xf numFmtId="2" fontId="6" fillId="0" borderId="0" xfId="0" applyNumberFormat="1" applyFont="1" applyAlignment="1">
      <alignment horizontal="left" vertical="top"/>
    </xf>
    <xf numFmtId="0" fontId="7" fillId="0" borderId="6" xfId="0" applyFont="1" applyBorder="1" applyAlignment="1">
      <alignment horizontal="center" vertical="top"/>
    </xf>
    <xf numFmtId="0" fontId="6" fillId="0" borderId="10" xfId="0" applyFont="1" applyBorder="1" applyAlignment="1">
      <alignment horizontal="center" vertical="top"/>
    </xf>
    <xf numFmtId="0" fontId="6" fillId="0" borderId="0" xfId="0" applyFont="1" applyAlignment="1">
      <alignment horizontal="justify" vertical="top"/>
    </xf>
    <xf numFmtId="0" fontId="12" fillId="0" borderId="0" xfId="0" applyFont="1" applyAlignment="1">
      <alignment horizontal="center" vertical="top"/>
    </xf>
    <xf numFmtId="0" fontId="6" fillId="0" borderId="9" xfId="0" applyFont="1" applyBorder="1" applyAlignment="1">
      <alignment horizontal="center" vertical="top"/>
    </xf>
    <xf numFmtId="0" fontId="6" fillId="0" borderId="6" xfId="0" applyFont="1" applyBorder="1" applyAlignment="1">
      <alignment vertical="top"/>
    </xf>
    <xf numFmtId="0" fontId="6" fillId="0" borderId="6" xfId="0" applyFont="1" applyBorder="1" applyAlignment="1">
      <alignment horizontal="justify" vertical="top"/>
    </xf>
    <xf numFmtId="0" fontId="7" fillId="0" borderId="8" xfId="0" applyFont="1" applyBorder="1" applyAlignment="1">
      <alignment horizontal="center" vertical="top" wrapText="1"/>
    </xf>
    <xf numFmtId="0" fontId="12" fillId="0" borderId="8" xfId="0" applyFont="1" applyBorder="1" applyAlignment="1">
      <alignment horizontal="center" vertical="top" wrapText="1"/>
    </xf>
    <xf numFmtId="0" fontId="7" fillId="0" borderId="8" xfId="0" applyFont="1" applyBorder="1" applyAlignment="1">
      <alignment horizontal="center" vertical="top"/>
    </xf>
    <xf numFmtId="0" fontId="12" fillId="0" borderId="8" xfId="0" applyFont="1" applyBorder="1" applyAlignment="1">
      <alignment horizontal="center" vertical="top"/>
    </xf>
    <xf numFmtId="0" fontId="0" fillId="0" borderId="0" xfId="0" applyAlignment="1">
      <alignment horizontal="right" vertical="top"/>
    </xf>
    <xf numFmtId="0" fontId="7" fillId="0" borderId="0" xfId="0" applyFont="1" applyAlignment="1">
      <alignment horizontal="right" vertical="top" wrapText="1"/>
    </xf>
    <xf numFmtId="0" fontId="6" fillId="0" borderId="0" xfId="0" applyFont="1" applyAlignment="1">
      <alignment horizontal="right" vertical="top" wrapText="1"/>
    </xf>
    <xf numFmtId="11" fontId="6" fillId="0" borderId="0" xfId="0" applyNumberFormat="1" applyFont="1" applyAlignment="1">
      <alignment horizontal="right" vertical="top"/>
    </xf>
    <xf numFmtId="164" fontId="6" fillId="0" borderId="0" xfId="0" applyNumberFormat="1" applyFont="1" applyAlignment="1">
      <alignment horizontal="right" vertical="top"/>
    </xf>
    <xf numFmtId="2" fontId="6" fillId="0" borderId="0" xfId="0" applyNumberFormat="1" applyFont="1" applyAlignment="1">
      <alignment horizontal="right" vertical="top"/>
    </xf>
    <xf numFmtId="1" fontId="6" fillId="0" borderId="0" xfId="0" applyNumberFormat="1" applyFont="1" applyAlignment="1">
      <alignment horizontal="right" vertical="top"/>
    </xf>
    <xf numFmtId="3" fontId="6" fillId="0" borderId="0" xfId="0" applyNumberFormat="1" applyFont="1" applyAlignment="1">
      <alignment horizontal="right" vertical="top"/>
    </xf>
    <xf numFmtId="0" fontId="10" fillId="0" borderId="0" xfId="0" applyFont="1" applyAlignment="1">
      <alignment horizontal="right" vertical="top"/>
    </xf>
    <xf numFmtId="0" fontId="5" fillId="2" borderId="0" xfId="0" applyFont="1" applyFill="1"/>
    <xf numFmtId="0" fontId="3" fillId="0" borderId="0" xfId="1" applyFill="1"/>
    <xf numFmtId="0" fontId="20" fillId="0" borderId="0" xfId="0" applyFont="1"/>
    <xf numFmtId="0" fontId="0" fillId="0" borderId="0" xfId="0" applyAlignment="1">
      <alignment horizontal="left"/>
    </xf>
    <xf numFmtId="0" fontId="22" fillId="3" borderId="12" xfId="0" applyFont="1" applyFill="1" applyBorder="1" applyAlignment="1">
      <alignment horizontal="center" vertical="center"/>
    </xf>
    <xf numFmtId="0" fontId="23" fillId="3" borderId="13" xfId="0" applyFont="1" applyFill="1" applyBorder="1" applyAlignment="1">
      <alignment horizontal="center" vertical="center"/>
    </xf>
    <xf numFmtId="0" fontId="22" fillId="3" borderId="14" xfId="0" applyFont="1" applyFill="1" applyBorder="1" applyAlignment="1">
      <alignment horizontal="center" vertical="center"/>
    </xf>
    <xf numFmtId="0" fontId="26" fillId="0" borderId="14" xfId="0" applyFont="1" applyBorder="1" applyAlignment="1">
      <alignment horizontal="center" vertical="center"/>
    </xf>
    <xf numFmtId="0" fontId="23" fillId="0" borderId="9" xfId="0" applyFont="1" applyBorder="1" applyAlignment="1">
      <alignment horizontal="center" vertical="center"/>
    </xf>
    <xf numFmtId="0" fontId="22" fillId="0" borderId="14" xfId="0" applyFont="1" applyBorder="1" applyAlignment="1">
      <alignment horizontal="center" vertical="center"/>
    </xf>
    <xf numFmtId="0" fontId="22" fillId="0" borderId="14" xfId="0" applyFont="1" applyBorder="1" applyAlignment="1">
      <alignment horizontal="center" vertical="center" wrapText="1"/>
    </xf>
    <xf numFmtId="0" fontId="23" fillId="0" borderId="9" xfId="0" applyFont="1" applyBorder="1" applyAlignment="1">
      <alignment horizontal="center" vertical="center" wrapText="1"/>
    </xf>
    <xf numFmtId="0" fontId="23" fillId="0" borderId="10" xfId="0" applyFont="1" applyBorder="1" applyAlignment="1">
      <alignment horizontal="center" vertical="center"/>
    </xf>
    <xf numFmtId="0" fontId="23" fillId="0" borderId="10" xfId="0" applyFont="1" applyBorder="1" applyAlignment="1">
      <alignment horizontal="right" vertical="center" indent="1"/>
    </xf>
    <xf numFmtId="0" fontId="23" fillId="0" borderId="10" xfId="0" applyFont="1" applyBorder="1" applyAlignment="1">
      <alignment horizontal="right" vertical="center"/>
    </xf>
    <xf numFmtId="0" fontId="8" fillId="0" borderId="10" xfId="0" applyFont="1" applyBorder="1" applyAlignment="1">
      <alignment horizontal="right" vertical="center"/>
    </xf>
    <xf numFmtId="0" fontId="23" fillId="0" borderId="9" xfId="0" applyFont="1" applyBorder="1" applyAlignment="1">
      <alignment horizontal="right" vertical="center" indent="1"/>
    </xf>
    <xf numFmtId="0" fontId="23" fillId="0" borderId="9" xfId="0" applyFont="1" applyBorder="1" applyAlignment="1">
      <alignment horizontal="right" vertical="center"/>
    </xf>
    <xf numFmtId="0" fontId="8" fillId="0" borderId="9" xfId="0" applyFont="1" applyBorder="1" applyAlignment="1">
      <alignment horizontal="right" vertical="center"/>
    </xf>
    <xf numFmtId="0" fontId="0" fillId="0" borderId="18" xfId="0" applyBorder="1"/>
    <xf numFmtId="0" fontId="22" fillId="0" borderId="0" xfId="0" applyFont="1" applyAlignment="1">
      <alignment horizontal="center" vertical="center" wrapText="1"/>
    </xf>
    <xf numFmtId="0" fontId="22" fillId="0" borderId="16" xfId="0" applyFont="1" applyBorder="1" applyAlignment="1">
      <alignment horizontal="center" vertical="center"/>
    </xf>
    <xf numFmtId="0" fontId="22" fillId="0" borderId="17" xfId="0" applyFont="1" applyBorder="1" applyAlignment="1">
      <alignment horizontal="center" vertical="center"/>
    </xf>
    <xf numFmtId="0" fontId="22" fillId="3" borderId="9" xfId="0" applyFont="1" applyFill="1" applyBorder="1" applyAlignment="1">
      <alignment horizontal="center" vertical="center"/>
    </xf>
    <xf numFmtId="0" fontId="22" fillId="3" borderId="5" xfId="0" applyFont="1" applyFill="1" applyBorder="1" applyAlignment="1">
      <alignment horizontal="center" vertical="center"/>
    </xf>
    <xf numFmtId="0" fontId="23" fillId="0" borderId="0" xfId="0" applyFont="1" applyAlignment="1">
      <alignment horizontal="center" vertical="center" wrapText="1"/>
    </xf>
    <xf numFmtId="0" fontId="23" fillId="3" borderId="6" xfId="0" applyFont="1" applyFill="1" applyBorder="1" applyAlignment="1">
      <alignment horizontal="center" vertical="center"/>
    </xf>
    <xf numFmtId="0" fontId="8" fillId="0" borderId="0" xfId="0" applyFont="1" applyAlignment="1">
      <alignment horizontal="right" vertical="center"/>
    </xf>
    <xf numFmtId="0" fontId="23" fillId="0" borderId="0" xfId="0" applyFont="1" applyAlignment="1">
      <alignment horizontal="center" vertical="center"/>
    </xf>
    <xf numFmtId="0" fontId="23" fillId="4" borderId="15" xfId="0" applyFont="1" applyFill="1" applyBorder="1" applyAlignment="1">
      <alignment horizontal="center" vertical="center"/>
    </xf>
    <xf numFmtId="0" fontId="23" fillId="4" borderId="10" xfId="0" applyFont="1" applyFill="1" applyBorder="1" applyAlignment="1">
      <alignment horizontal="center" vertical="center"/>
    </xf>
    <xf numFmtId="0" fontId="23" fillId="4" borderId="9" xfId="0" applyFont="1" applyFill="1" applyBorder="1" applyAlignment="1">
      <alignment horizontal="center" vertical="center"/>
    </xf>
    <xf numFmtId="0" fontId="0" fillId="4" borderId="0" xfId="0" applyFill="1"/>
    <xf numFmtId="0" fontId="29" fillId="0" borderId="0" xfId="0" applyFont="1"/>
    <xf numFmtId="0" fontId="21" fillId="0" borderId="19" xfId="0" applyFont="1" applyBorder="1"/>
    <xf numFmtId="0" fontId="21" fillId="0" borderId="22" xfId="0" applyFont="1" applyBorder="1"/>
    <xf numFmtId="0" fontId="21" fillId="0" borderId="28" xfId="0" applyFont="1" applyBorder="1"/>
    <xf numFmtId="165" fontId="0" fillId="0" borderId="0" xfId="0" applyNumberFormat="1" applyAlignment="1">
      <alignment horizontal="left" indent="3"/>
    </xf>
    <xf numFmtId="165" fontId="0" fillId="0" borderId="29" xfId="0" applyNumberFormat="1" applyBorder="1" applyAlignment="1">
      <alignment horizontal="left" indent="3"/>
    </xf>
    <xf numFmtId="165" fontId="0" fillId="0" borderId="30" xfId="0" applyNumberFormat="1" applyBorder="1" applyAlignment="1">
      <alignment horizontal="left" indent="3"/>
    </xf>
    <xf numFmtId="165" fontId="0" fillId="0" borderId="10" xfId="0" applyNumberFormat="1" applyBorder="1" applyAlignment="1">
      <alignment horizontal="left" indent="3"/>
    </xf>
    <xf numFmtId="165" fontId="0" fillId="0" borderId="31" xfId="0" applyNumberFormat="1" applyBorder="1" applyAlignment="1">
      <alignment horizontal="left" indent="3"/>
    </xf>
    <xf numFmtId="0" fontId="21" fillId="0" borderId="32" xfId="0" applyFont="1" applyBorder="1"/>
    <xf numFmtId="165" fontId="0" fillId="0" borderId="33" xfId="0" applyNumberFormat="1" applyBorder="1" applyAlignment="1">
      <alignment horizontal="left" indent="3"/>
    </xf>
    <xf numFmtId="165" fontId="0" fillId="0" borderId="34" xfId="0" applyNumberFormat="1" applyBorder="1" applyAlignment="1">
      <alignment horizontal="left" indent="3"/>
    </xf>
    <xf numFmtId="165" fontId="0" fillId="0" borderId="35" xfId="0" applyNumberFormat="1" applyBorder="1" applyAlignment="1">
      <alignment horizontal="left" indent="3"/>
    </xf>
    <xf numFmtId="0" fontId="21" fillId="0" borderId="0" xfId="0" applyFont="1"/>
    <xf numFmtId="0" fontId="2" fillId="0" borderId="0" xfId="0" applyFont="1"/>
    <xf numFmtId="165" fontId="30" fillId="0" borderId="0" xfId="0" applyNumberFormat="1" applyFont="1" applyAlignment="1">
      <alignment horizontal="left" indent="3"/>
    </xf>
    <xf numFmtId="0" fontId="6" fillId="0" borderId="0" xfId="0" applyFont="1" applyAlignment="1">
      <alignment horizontal="left" vertical="top"/>
    </xf>
    <xf numFmtId="0" fontId="21" fillId="0" borderId="38" xfId="0" applyFont="1" applyBorder="1"/>
    <xf numFmtId="0" fontId="21" fillId="0" borderId="39" xfId="0" applyFont="1" applyBorder="1"/>
    <xf numFmtId="0" fontId="21" fillId="0" borderId="40" xfId="0" applyFont="1" applyBorder="1"/>
    <xf numFmtId="2" fontId="0" fillId="0" borderId="42" xfId="0" applyNumberFormat="1" applyBorder="1"/>
    <xf numFmtId="2" fontId="0" fillId="0" borderId="43" xfId="0" applyNumberFormat="1" applyBorder="1"/>
    <xf numFmtId="2" fontId="0" fillId="0" borderId="44" xfId="0" applyNumberFormat="1" applyBorder="1"/>
    <xf numFmtId="166" fontId="21" fillId="0" borderId="37" xfId="0" applyNumberFormat="1" applyFont="1" applyBorder="1"/>
    <xf numFmtId="0" fontId="0" fillId="0" borderId="47" xfId="0" applyBorder="1"/>
    <xf numFmtId="0" fontId="0" fillId="0" borderId="48" xfId="0" applyBorder="1"/>
    <xf numFmtId="0" fontId="0" fillId="0" borderId="49" xfId="0" applyBorder="1"/>
    <xf numFmtId="166" fontId="21" fillId="0" borderId="50" xfId="0" applyNumberFormat="1" applyFont="1" applyBorder="1"/>
    <xf numFmtId="0" fontId="0" fillId="0" borderId="51" xfId="0" applyBorder="1"/>
    <xf numFmtId="0" fontId="0" fillId="0" borderId="52" xfId="0" applyBorder="1"/>
    <xf numFmtId="0" fontId="0" fillId="0" borderId="53" xfId="0" applyBorder="1"/>
    <xf numFmtId="0" fontId="31" fillId="0" borderId="6" xfId="0" applyFont="1" applyBorder="1" applyAlignment="1">
      <alignment vertical="top" wrapText="1"/>
    </xf>
    <xf numFmtId="0" fontId="31" fillId="0" borderId="6" xfId="0" applyFont="1" applyBorder="1" applyAlignment="1">
      <alignment horizontal="center" vertical="center" wrapText="1"/>
    </xf>
    <xf numFmtId="0" fontId="33" fillId="0" borderId="6" xfId="0" applyFont="1" applyBorder="1" applyAlignment="1">
      <alignment horizontal="right" vertical="center" wrapText="1"/>
    </xf>
    <xf numFmtId="0" fontId="31" fillId="0" borderId="6" xfId="0" applyFont="1" applyBorder="1" applyAlignment="1">
      <alignment horizontal="right" vertical="center" wrapText="1"/>
    </xf>
    <xf numFmtId="0" fontId="34" fillId="0" borderId="0" xfId="0" applyFont="1" applyAlignment="1">
      <alignment vertical="center" wrapText="1"/>
    </xf>
    <xf numFmtId="0" fontId="0" fillId="0" borderId="0" xfId="0" applyAlignment="1">
      <alignment vertical="top" wrapText="1"/>
    </xf>
    <xf numFmtId="0" fontId="35" fillId="0" borderId="0" xfId="0" applyFont="1" applyAlignment="1">
      <alignment horizontal="right" vertical="center" wrapText="1"/>
    </xf>
    <xf numFmtId="0" fontId="34" fillId="0" borderId="0" xfId="0" applyFont="1" applyAlignment="1">
      <alignment horizontal="right" vertical="center" wrapText="1"/>
    </xf>
    <xf numFmtId="11" fontId="34" fillId="0" borderId="0" xfId="0" applyNumberFormat="1" applyFont="1" applyAlignment="1">
      <alignment horizontal="right" vertical="center" wrapText="1"/>
    </xf>
    <xf numFmtId="0" fontId="34" fillId="0" borderId="6" xfId="0" applyFont="1" applyBorder="1" applyAlignment="1">
      <alignment vertical="center" wrapText="1"/>
    </xf>
    <xf numFmtId="0" fontId="35" fillId="0" borderId="6" xfId="0" applyFont="1" applyBorder="1" applyAlignment="1">
      <alignment horizontal="right" vertical="center" wrapText="1"/>
    </xf>
    <xf numFmtId="0" fontId="34" fillId="0" borderId="6" xfId="0" applyFont="1" applyBorder="1" applyAlignment="1">
      <alignment horizontal="right" vertical="center" wrapText="1"/>
    </xf>
    <xf numFmtId="11" fontId="34" fillId="0" borderId="6" xfId="0" applyNumberFormat="1" applyFont="1" applyBorder="1" applyAlignment="1">
      <alignment horizontal="right" vertical="center" wrapText="1"/>
    </xf>
    <xf numFmtId="0" fontId="0" fillId="0" borderId="33" xfId="0" applyBorder="1" applyAlignment="1">
      <alignment vertical="top" wrapText="1"/>
    </xf>
    <xf numFmtId="0" fontId="34" fillId="0" borderId="33" xfId="0" applyFont="1" applyBorder="1" applyAlignment="1">
      <alignment vertical="center" wrapText="1"/>
    </xf>
    <xf numFmtId="0" fontId="35" fillId="0" borderId="33" xfId="0" applyFont="1" applyBorder="1" applyAlignment="1">
      <alignment horizontal="right" vertical="center" wrapText="1"/>
    </xf>
    <xf numFmtId="0" fontId="34" fillId="0" borderId="33" xfId="0" applyFont="1" applyBorder="1" applyAlignment="1">
      <alignment horizontal="right" vertical="center" wrapText="1"/>
    </xf>
    <xf numFmtId="11" fontId="34" fillId="0" borderId="33" xfId="0" applyNumberFormat="1" applyFont="1" applyBorder="1" applyAlignment="1">
      <alignment horizontal="right" vertical="center" wrapText="1"/>
    </xf>
    <xf numFmtId="0" fontId="30" fillId="0" borderId="0" xfId="0" applyFont="1"/>
    <xf numFmtId="0" fontId="36" fillId="0" borderId="0" xfId="0" applyFont="1"/>
    <xf numFmtId="0" fontId="37" fillId="0" borderId="0" xfId="0" applyFont="1"/>
    <xf numFmtId="0" fontId="39" fillId="0" borderId="0" xfId="0" applyFont="1"/>
    <xf numFmtId="0" fontId="40" fillId="5" borderId="54" xfId="0" applyFont="1" applyFill="1" applyBorder="1" applyAlignment="1">
      <alignment horizontal="center" vertical="center" wrapText="1"/>
    </xf>
    <xf numFmtId="0" fontId="40" fillId="5" borderId="0" xfId="0" applyFont="1" applyFill="1" applyAlignment="1">
      <alignment vertical="center" wrapText="1"/>
    </xf>
    <xf numFmtId="0" fontId="40" fillId="5" borderId="54" xfId="0" applyFont="1" applyFill="1" applyBorder="1" applyAlignment="1">
      <alignment vertical="center" wrapText="1"/>
    </xf>
    <xf numFmtId="0" fontId="40" fillId="5" borderId="55" xfId="0" applyFont="1" applyFill="1" applyBorder="1" applyAlignment="1">
      <alignment vertical="center" wrapText="1"/>
    </xf>
    <xf numFmtId="0" fontId="40" fillId="5" borderId="56" xfId="0" applyFont="1" applyFill="1" applyBorder="1" applyAlignment="1">
      <alignment vertical="center" wrapText="1"/>
    </xf>
    <xf numFmtId="0" fontId="40" fillId="5" borderId="0" xfId="0" applyFont="1" applyFill="1" applyAlignment="1">
      <alignment horizontal="justify" vertical="center" wrapText="1"/>
    </xf>
    <xf numFmtId="0" fontId="41" fillId="5" borderId="58" xfId="0" applyFont="1" applyFill="1" applyBorder="1" applyAlignment="1">
      <alignment horizontal="center" vertical="center" wrapText="1"/>
    </xf>
    <xf numFmtId="0" fontId="40" fillId="5" borderId="60" xfId="0" applyFont="1" applyFill="1" applyBorder="1" applyAlignment="1">
      <alignment vertical="center" wrapText="1"/>
    </xf>
    <xf numFmtId="0" fontId="40" fillId="5" borderId="61" xfId="0" applyFont="1" applyFill="1" applyBorder="1" applyAlignment="1">
      <alignment vertical="center" wrapText="1"/>
    </xf>
    <xf numFmtId="0" fontId="40" fillId="5" borderId="58" xfId="0" applyFont="1" applyFill="1" applyBorder="1" applyAlignment="1">
      <alignment horizontal="center" vertical="center" wrapText="1"/>
    </xf>
    <xf numFmtId="0" fontId="40" fillId="5" borderId="59" xfId="0" applyFont="1" applyFill="1" applyBorder="1" applyAlignment="1">
      <alignment horizontal="center" vertical="center" wrapText="1"/>
    </xf>
    <xf numFmtId="0" fontId="40" fillId="5" borderId="57" xfId="0" applyFont="1" applyFill="1" applyBorder="1" applyAlignment="1">
      <alignment vertical="center" wrapText="1"/>
    </xf>
    <xf numFmtId="0" fontId="0" fillId="0" borderId="62" xfId="0" applyBorder="1"/>
    <xf numFmtId="0" fontId="40" fillId="0" borderId="0" xfId="0" applyFont="1" applyAlignment="1">
      <alignment horizontal="justify" vertical="center" wrapText="1"/>
    </xf>
    <xf numFmtId="0" fontId="5" fillId="0" borderId="0" xfId="0" applyFont="1" applyAlignment="1">
      <alignment horizontal="center" vertical="center"/>
    </xf>
    <xf numFmtId="0" fontId="0" fillId="0" borderId="0" xfId="0" applyAlignment="1">
      <alignment horizontal="right"/>
    </xf>
    <xf numFmtId="0" fontId="30" fillId="0" borderId="0" xfId="0" applyFont="1" applyAlignment="1">
      <alignment horizontal="right"/>
    </xf>
    <xf numFmtId="2" fontId="0" fillId="0" borderId="0" xfId="0" applyNumberFormat="1" applyAlignment="1">
      <alignment horizontal="right"/>
    </xf>
    <xf numFmtId="0" fontId="0" fillId="0" borderId="0" xfId="0" pivotButton="1"/>
    <xf numFmtId="0" fontId="48" fillId="0" borderId="0" xfId="0" applyFont="1"/>
    <xf numFmtId="0" fontId="47" fillId="0" borderId="0" xfId="0" applyFont="1"/>
    <xf numFmtId="0" fontId="49" fillId="0" borderId="0" xfId="0" applyFont="1"/>
    <xf numFmtId="0" fontId="50" fillId="0" borderId="0" xfId="0" applyFont="1"/>
    <xf numFmtId="0" fontId="52" fillId="0" borderId="0" xfId="0" applyFont="1"/>
    <xf numFmtId="0" fontId="54" fillId="0" borderId="0" xfId="0" applyFont="1"/>
    <xf numFmtId="0" fontId="55" fillId="0" borderId="0" xfId="0" applyFont="1"/>
    <xf numFmtId="0" fontId="57" fillId="0" borderId="0" xfId="0" applyFont="1"/>
    <xf numFmtId="0" fontId="56" fillId="0" borderId="0" xfId="0" applyFont="1"/>
    <xf numFmtId="0" fontId="58" fillId="0" borderId="0" xfId="0" applyFont="1"/>
    <xf numFmtId="0" fontId="60" fillId="0" borderId="0" xfId="0" applyFont="1"/>
    <xf numFmtId="0" fontId="62" fillId="0" borderId="0" xfId="0" applyFont="1"/>
    <xf numFmtId="0" fontId="63" fillId="0" borderId="0" xfId="0" applyFont="1"/>
    <xf numFmtId="0" fontId="38" fillId="0" borderId="0" xfId="0" applyFont="1"/>
    <xf numFmtId="0" fontId="64" fillId="0" borderId="0" xfId="0" applyFont="1"/>
    <xf numFmtId="0" fontId="65" fillId="0" borderId="0" xfId="0" applyFont="1"/>
    <xf numFmtId="0" fontId="66" fillId="0" borderId="0" xfId="0" applyFont="1"/>
    <xf numFmtId="0" fontId="20" fillId="0" borderId="0" xfId="0" applyFont="1" applyAlignment="1">
      <alignment horizontal="left"/>
    </xf>
    <xf numFmtId="0" fontId="0" fillId="0" borderId="0" xfId="0" applyAlignment="1">
      <alignment horizontal="left" vertical="top"/>
    </xf>
    <xf numFmtId="0" fontId="5" fillId="6" borderId="11" xfId="0" applyFont="1" applyFill="1" applyBorder="1" applyAlignment="1">
      <alignment horizontal="left"/>
    </xf>
    <xf numFmtId="0" fontId="5" fillId="6" borderId="8" xfId="0" applyFont="1" applyFill="1" applyBorder="1" applyAlignment="1">
      <alignment horizontal="left"/>
    </xf>
    <xf numFmtId="0" fontId="7" fillId="6" borderId="8" xfId="0" applyFont="1" applyFill="1" applyBorder="1" applyAlignment="1">
      <alignment horizontal="left" vertical="top"/>
    </xf>
    <xf numFmtId="0" fontId="5" fillId="6" borderId="8" xfId="0" applyFont="1" applyFill="1" applyBorder="1" applyAlignment="1">
      <alignment horizontal="left" vertical="top"/>
    </xf>
    <xf numFmtId="0" fontId="0" fillId="6" borderId="8" xfId="0" applyFill="1" applyBorder="1" applyAlignment="1">
      <alignment horizontal="left"/>
    </xf>
    <xf numFmtId="0" fontId="46" fillId="6" borderId="8" xfId="0" applyFont="1" applyFill="1" applyBorder="1" applyAlignment="1">
      <alignment horizontal="left" vertical="top"/>
    </xf>
    <xf numFmtId="0" fontId="7" fillId="6" borderId="8" xfId="0" applyFont="1" applyFill="1" applyBorder="1" applyAlignment="1">
      <alignment vertical="top"/>
    </xf>
    <xf numFmtId="0" fontId="46" fillId="6" borderId="8" xfId="0" applyFont="1" applyFill="1" applyBorder="1" applyAlignment="1">
      <alignment vertical="top"/>
    </xf>
    <xf numFmtId="0" fontId="5" fillId="6" borderId="8" xfId="0" applyFont="1" applyFill="1" applyBorder="1" applyAlignment="1">
      <alignment vertical="top"/>
    </xf>
    <xf numFmtId="0" fontId="0" fillId="6" borderId="8" xfId="0" applyFill="1" applyBorder="1" applyAlignment="1">
      <alignment vertical="top"/>
    </xf>
    <xf numFmtId="0" fontId="6" fillId="7" borderId="0" xfId="0" applyFont="1" applyFill="1" applyAlignment="1">
      <alignment horizontal="right" vertical="top"/>
    </xf>
    <xf numFmtId="0" fontId="0" fillId="0" borderId="62" xfId="0" applyBorder="1" applyAlignment="1">
      <alignment vertical="top"/>
    </xf>
    <xf numFmtId="0" fontId="6" fillId="0" borderId="62" xfId="0" applyFont="1" applyBorder="1" applyAlignment="1">
      <alignment vertical="top"/>
    </xf>
    <xf numFmtId="0" fontId="7" fillId="0" borderId="62" xfId="0" applyFont="1" applyBorder="1" applyAlignment="1">
      <alignment vertical="top"/>
    </xf>
    <xf numFmtId="0" fontId="6" fillId="0" borderId="62" xfId="0" applyFont="1" applyBorder="1" applyAlignment="1">
      <alignment horizontal="right" vertical="top"/>
    </xf>
    <xf numFmtId="0" fontId="6" fillId="7" borderId="0" xfId="0" applyFont="1" applyFill="1" applyAlignment="1">
      <alignment vertical="top"/>
    </xf>
    <xf numFmtId="0" fontId="7" fillId="6" borderId="11" xfId="0" applyFont="1" applyFill="1" applyBorder="1" applyAlignment="1">
      <alignment horizontal="left" vertical="top"/>
    </xf>
    <xf numFmtId="0" fontId="68" fillId="0" borderId="0" xfId="0" applyFont="1" applyAlignment="1">
      <alignment horizontal="center" vertical="center"/>
    </xf>
    <xf numFmtId="0" fontId="68" fillId="0" borderId="6" xfId="0" applyFont="1" applyBorder="1" applyAlignment="1">
      <alignment horizontal="center" vertical="center"/>
    </xf>
    <xf numFmtId="0" fontId="68" fillId="0" borderId="13" xfId="0" applyFont="1" applyBorder="1" applyAlignment="1">
      <alignment horizontal="center" vertical="center"/>
    </xf>
    <xf numFmtId="0" fontId="70" fillId="0" borderId="6" xfId="0" applyFont="1" applyBorder="1" applyAlignment="1">
      <alignment horizontal="center" vertical="center"/>
    </xf>
    <xf numFmtId="0" fontId="68" fillId="0" borderId="6" xfId="0" applyFont="1" applyBorder="1" applyAlignment="1">
      <alignment horizontal="center" vertical="center" wrapText="1"/>
    </xf>
    <xf numFmtId="0" fontId="68" fillId="0" borderId="15" xfId="0" applyFont="1" applyBorder="1" applyAlignment="1">
      <alignment horizontal="center" vertical="center"/>
    </xf>
    <xf numFmtId="0" fontId="68" fillId="0" borderId="0" xfId="0" applyFont="1" applyAlignment="1">
      <alignment horizontal="center" vertical="center" wrapText="1"/>
    </xf>
    <xf numFmtId="0" fontId="10" fillId="7" borderId="0" xfId="0" applyFont="1" applyFill="1" applyAlignment="1">
      <alignment horizontal="right" vertical="top"/>
    </xf>
    <xf numFmtId="0" fontId="0" fillId="7" borderId="0" xfId="0" applyFill="1"/>
    <xf numFmtId="0" fontId="10" fillId="0" borderId="62" xfId="0" applyFont="1" applyBorder="1" applyAlignment="1">
      <alignment horizontal="left" vertical="top"/>
    </xf>
    <xf numFmtId="0" fontId="10" fillId="0" borderId="0" xfId="0" applyFont="1" applyAlignment="1">
      <alignment horizontal="left" vertical="top"/>
    </xf>
    <xf numFmtId="0" fontId="0" fillId="0" borderId="62" xfId="0" applyBorder="1" applyAlignment="1">
      <alignment horizontal="left" vertical="top"/>
    </xf>
    <xf numFmtId="0" fontId="67" fillId="6" borderId="8" xfId="0" applyFont="1" applyFill="1" applyBorder="1" applyAlignment="1">
      <alignment horizontal="left" vertical="top"/>
    </xf>
    <xf numFmtId="0" fontId="46" fillId="8" borderId="8" xfId="0" applyFont="1" applyFill="1" applyBorder="1" applyAlignment="1">
      <alignment horizontal="left" vertical="top"/>
    </xf>
    <xf numFmtId="0" fontId="67" fillId="6" borderId="8" xfId="0" applyFont="1" applyFill="1" applyBorder="1" applyAlignment="1">
      <alignment vertical="top"/>
    </xf>
    <xf numFmtId="0" fontId="10" fillId="0" borderId="0" xfId="0" applyFont="1" applyAlignment="1">
      <alignment vertical="top"/>
    </xf>
    <xf numFmtId="0" fontId="67" fillId="6" borderId="11" xfId="0" applyFont="1" applyFill="1" applyBorder="1" applyAlignment="1">
      <alignment vertical="top"/>
    </xf>
    <xf numFmtId="0" fontId="72" fillId="0" borderId="0" xfId="0" applyFont="1"/>
    <xf numFmtId="0" fontId="6" fillId="0" borderId="0" xfId="0" quotePrefix="1" applyFont="1" applyAlignment="1">
      <alignment horizontal="left" vertical="top"/>
    </xf>
    <xf numFmtId="0" fontId="73" fillId="0" borderId="0" xfId="0" applyFont="1" applyAlignment="1">
      <alignment horizontal="center" vertical="center" wrapText="1"/>
    </xf>
    <xf numFmtId="0" fontId="74" fillId="0" borderId="0" xfId="0" applyFont="1" applyAlignment="1">
      <alignment horizontal="center" vertical="center" wrapText="1"/>
    </xf>
    <xf numFmtId="0" fontId="73" fillId="0" borderId="6" xfId="0" applyFont="1" applyBorder="1" applyAlignment="1">
      <alignment horizontal="center" vertical="center" wrapText="1"/>
    </xf>
    <xf numFmtId="0" fontId="77" fillId="0" borderId="0" xfId="0" applyFont="1" applyAlignment="1">
      <alignment vertical="center" wrapText="1"/>
    </xf>
    <xf numFmtId="0" fontId="77" fillId="0" borderId="0" xfId="0" applyFont="1" applyAlignment="1">
      <alignment horizontal="center" vertical="center" wrapText="1"/>
    </xf>
    <xf numFmtId="0" fontId="77" fillId="9" borderId="0" xfId="0" applyFont="1" applyFill="1" applyAlignment="1">
      <alignment horizontal="center" vertical="center" wrapText="1"/>
    </xf>
    <xf numFmtId="0" fontId="73" fillId="9" borderId="0" xfId="0" applyFont="1" applyFill="1" applyAlignment="1">
      <alignment horizontal="center" vertical="center" wrapText="1"/>
    </xf>
    <xf numFmtId="0" fontId="77" fillId="9" borderId="0" xfId="0" applyFont="1" applyFill="1" applyAlignment="1">
      <alignment vertical="center" wrapText="1"/>
    </xf>
    <xf numFmtId="0" fontId="73" fillId="9" borderId="6" xfId="0" applyFont="1" applyFill="1" applyBorder="1" applyAlignment="1">
      <alignment horizontal="center" vertical="center" wrapText="1"/>
    </xf>
    <xf numFmtId="0" fontId="77" fillId="9" borderId="6" xfId="0" applyFont="1" applyFill="1" applyBorder="1" applyAlignment="1">
      <alignment vertical="center" wrapText="1"/>
    </xf>
    <xf numFmtId="0" fontId="77" fillId="9" borderId="6" xfId="0" applyFont="1" applyFill="1" applyBorder="1" applyAlignment="1">
      <alignment horizontal="center" vertical="center" wrapText="1"/>
    </xf>
    <xf numFmtId="0" fontId="77" fillId="0" borderId="6" xfId="0" applyFont="1" applyBorder="1" applyAlignment="1">
      <alignment horizontal="center" vertical="center" wrapText="1"/>
    </xf>
    <xf numFmtId="0" fontId="3" fillId="0" borderId="0" xfId="1" applyAlignment="1">
      <alignment horizontal="right" vertical="top"/>
    </xf>
    <xf numFmtId="0" fontId="6" fillId="10" borderId="0" xfId="0" applyFont="1" applyFill="1" applyAlignment="1">
      <alignment horizontal="right" vertical="top"/>
    </xf>
    <xf numFmtId="0" fontId="34" fillId="0" borderId="5" xfId="0" applyFont="1" applyBorder="1" applyAlignment="1">
      <alignment horizontal="center" vertical="center"/>
    </xf>
    <xf numFmtId="0" fontId="8" fillId="0" borderId="5" xfId="0" applyFont="1" applyBorder="1" applyAlignment="1">
      <alignment horizontal="center" vertical="center" wrapText="1"/>
    </xf>
    <xf numFmtId="0" fontId="78" fillId="0" borderId="5" xfId="0" applyFont="1" applyBorder="1" applyAlignment="1">
      <alignment horizontal="center" vertical="center" wrapText="1"/>
    </xf>
    <xf numFmtId="0" fontId="34" fillId="0" borderId="0" xfId="0" applyFont="1" applyAlignment="1">
      <alignment horizontal="center" vertical="center"/>
    </xf>
    <xf numFmtId="0" fontId="78" fillId="0" borderId="5" xfId="0" applyFont="1" applyBorder="1" applyAlignment="1">
      <alignment horizontal="center" vertical="center"/>
    </xf>
    <xf numFmtId="0" fontId="0" fillId="0" borderId="0" xfId="0" applyAlignment="1">
      <alignment wrapText="1"/>
    </xf>
    <xf numFmtId="0" fontId="0" fillId="0" borderId="0" xfId="0" applyAlignment="1">
      <alignment vertical="top"/>
    </xf>
    <xf numFmtId="0" fontId="78" fillId="0" borderId="6" xfId="0" applyFont="1" applyBorder="1" applyAlignment="1">
      <alignment horizontal="right" vertical="center"/>
    </xf>
    <xf numFmtId="0" fontId="8" fillId="0" borderId="6" xfId="0" applyFont="1" applyBorder="1" applyAlignment="1">
      <alignment horizontal="center" vertical="center" wrapText="1"/>
    </xf>
    <xf numFmtId="0" fontId="78" fillId="0" borderId="6" xfId="0" applyFont="1" applyBorder="1" applyAlignment="1">
      <alignment horizontal="center" vertical="center" wrapText="1"/>
    </xf>
    <xf numFmtId="0" fontId="78" fillId="0" borderId="6" xfId="0" applyFont="1" applyBorder="1" applyAlignment="1">
      <alignment horizontal="center" vertical="center"/>
    </xf>
    <xf numFmtId="0" fontId="34" fillId="0" borderId="6" xfId="0" applyFont="1" applyBorder="1" applyAlignment="1">
      <alignment horizontal="center" vertical="center"/>
    </xf>
    <xf numFmtId="0" fontId="80" fillId="0" borderId="0" xfId="0" applyFont="1" applyAlignment="1">
      <alignment horizontal="right" vertical="center"/>
    </xf>
    <xf numFmtId="0" fontId="34" fillId="0" borderId="0" xfId="0" applyFont="1" applyAlignment="1">
      <alignment horizontal="right" vertical="center"/>
    </xf>
    <xf numFmtId="0" fontId="78" fillId="0" borderId="6" xfId="0" applyFont="1" applyBorder="1" applyAlignment="1">
      <alignment horizontal="left" vertical="center"/>
    </xf>
    <xf numFmtId="0" fontId="10" fillId="10" borderId="0" xfId="0" applyFont="1" applyFill="1" applyAlignment="1">
      <alignment horizontal="right" vertical="top"/>
    </xf>
    <xf numFmtId="0" fontId="0" fillId="7" borderId="0" xfId="0" applyFill="1" applyAlignment="1">
      <alignment horizontal="left"/>
    </xf>
    <xf numFmtId="0" fontId="62" fillId="7" borderId="0" xfId="0" applyFont="1" applyFill="1"/>
    <xf numFmtId="0" fontId="54" fillId="7" borderId="0" xfId="0" applyFont="1" applyFill="1"/>
    <xf numFmtId="0" fontId="64" fillId="7" borderId="0" xfId="0" applyFont="1" applyFill="1"/>
    <xf numFmtId="0" fontId="8" fillId="0" borderId="0" xfId="0" applyFont="1" applyAlignment="1">
      <alignment horizontal="center" vertical="center" wrapText="1"/>
    </xf>
    <xf numFmtId="0" fontId="8" fillId="0" borderId="0" xfId="0" applyFont="1" applyAlignment="1">
      <alignment vertical="center" wrapText="1"/>
    </xf>
    <xf numFmtId="0" fontId="8" fillId="0" borderId="24" xfId="0" applyFont="1" applyBorder="1" applyAlignment="1">
      <alignment horizontal="center" vertical="center" wrapText="1"/>
    </xf>
    <xf numFmtId="0" fontId="8" fillId="0" borderId="6" xfId="0" applyFont="1" applyBorder="1" applyAlignment="1">
      <alignment vertical="center" wrapText="1"/>
    </xf>
    <xf numFmtId="0" fontId="8" fillId="0" borderId="5" xfId="0" applyFont="1" applyBorder="1" applyAlignment="1">
      <alignment vertical="center" wrapText="1"/>
    </xf>
    <xf numFmtId="0" fontId="8" fillId="0" borderId="63" xfId="0" applyFont="1" applyBorder="1" applyAlignment="1">
      <alignment vertical="center" wrapText="1"/>
    </xf>
    <xf numFmtId="0" fontId="8" fillId="0" borderId="24" xfId="0" applyFont="1" applyBorder="1" applyAlignment="1">
      <alignment vertical="center" wrapText="1"/>
    </xf>
    <xf numFmtId="0" fontId="54" fillId="10" borderId="0" xfId="0" applyFont="1" applyFill="1"/>
    <xf numFmtId="0" fontId="72" fillId="0" borderId="63" xfId="0" applyFont="1" applyBorder="1" applyAlignment="1">
      <alignment vertical="center" wrapText="1"/>
    </xf>
    <xf numFmtId="0" fontId="72" fillId="0" borderId="6" xfId="0" applyFont="1" applyBorder="1" applyAlignment="1">
      <alignment vertical="center" wrapText="1"/>
    </xf>
    <xf numFmtId="0" fontId="83" fillId="0" borderId="0" xfId="0" applyFont="1"/>
    <xf numFmtId="0" fontId="84" fillId="11" borderId="0" xfId="0" applyFont="1" applyFill="1"/>
    <xf numFmtId="0" fontId="84" fillId="0" borderId="0" xfId="0" applyFont="1"/>
    <xf numFmtId="0" fontId="3" fillId="11" borderId="0" xfId="1" applyFill="1"/>
    <xf numFmtId="0" fontId="84" fillId="12" borderId="0" xfId="0" applyFont="1" applyFill="1"/>
    <xf numFmtId="0" fontId="3" fillId="12" borderId="0" xfId="1" applyFill="1"/>
    <xf numFmtId="0" fontId="84" fillId="13" borderId="0" xfId="0" applyFont="1" applyFill="1"/>
    <xf numFmtId="0" fontId="3" fillId="13" borderId="0" xfId="1" applyFill="1"/>
    <xf numFmtId="15" fontId="48" fillId="0" borderId="0" xfId="0" applyNumberFormat="1" applyFont="1"/>
    <xf numFmtId="0" fontId="84" fillId="0" borderId="62" xfId="0" applyFont="1" applyBorder="1"/>
    <xf numFmtId="0" fontId="85" fillId="0" borderId="0" xfId="0" applyFont="1" applyAlignment="1">
      <alignment vertical="center"/>
    </xf>
    <xf numFmtId="20" fontId="47" fillId="0" borderId="0" xfId="0" applyNumberFormat="1" applyFont="1"/>
    <xf numFmtId="14" fontId="48" fillId="0" borderId="0" xfId="0" applyNumberFormat="1" applyFont="1"/>
    <xf numFmtId="0" fontId="88" fillId="0" borderId="64" xfId="0" applyFont="1" applyBorder="1"/>
    <xf numFmtId="0" fontId="88" fillId="0" borderId="64" xfId="0" applyFont="1" applyBorder="1" applyAlignment="1">
      <alignment wrapText="1"/>
    </xf>
    <xf numFmtId="2" fontId="88" fillId="0" borderId="64" xfId="0" applyNumberFormat="1" applyFont="1" applyBorder="1" applyAlignment="1">
      <alignment wrapText="1"/>
    </xf>
    <xf numFmtId="0" fontId="31" fillId="0" borderId="0" xfId="0" applyFont="1"/>
    <xf numFmtId="2" fontId="31" fillId="0" borderId="0" xfId="0" applyNumberFormat="1" applyFont="1" applyAlignment="1">
      <alignment horizontal="center"/>
    </xf>
    <xf numFmtId="0" fontId="31" fillId="0" borderId="65" xfId="0" applyFont="1" applyBorder="1"/>
    <xf numFmtId="2" fontId="31" fillId="0" borderId="65" xfId="0" applyNumberFormat="1" applyFont="1" applyBorder="1" applyAlignment="1">
      <alignment horizontal="center"/>
    </xf>
    <xf numFmtId="0" fontId="31" fillId="14" borderId="0" xfId="0" applyFont="1" applyFill="1"/>
    <xf numFmtId="2" fontId="31" fillId="14" borderId="0" xfId="0" applyNumberFormat="1" applyFont="1" applyFill="1" applyAlignment="1">
      <alignment horizontal="center"/>
    </xf>
    <xf numFmtId="0" fontId="0" fillId="14" borderId="0" xfId="0" applyFill="1"/>
    <xf numFmtId="2" fontId="0" fillId="0" borderId="0" xfId="0" applyNumberFormat="1"/>
    <xf numFmtId="0" fontId="0" fillId="15" borderId="0" xfId="0" applyFill="1"/>
    <xf numFmtId="2" fontId="0" fillId="15" borderId="0" xfId="0" applyNumberFormat="1" applyFill="1"/>
    <xf numFmtId="0" fontId="0" fillId="0" borderId="66" xfId="0" applyBorder="1" applyAlignment="1">
      <alignment horizontal="center" vertical="center"/>
    </xf>
    <xf numFmtId="0" fontId="0" fillId="0" borderId="67" xfId="0" applyBorder="1" applyAlignment="1">
      <alignment horizontal="center" vertical="center"/>
    </xf>
    <xf numFmtId="0" fontId="0" fillId="0" borderId="7" xfId="0" applyBorder="1" applyAlignment="1">
      <alignment horizontal="center" vertical="center"/>
    </xf>
    <xf numFmtId="0" fontId="0" fillId="0" borderId="67" xfId="0" applyBorder="1" applyAlignment="1">
      <alignment horizontal="center"/>
    </xf>
    <xf numFmtId="0" fontId="0" fillId="0" borderId="7" xfId="0" applyBorder="1" applyAlignment="1">
      <alignment horizontal="center"/>
    </xf>
    <xf numFmtId="0" fontId="0" fillId="0" borderId="66" xfId="0" applyBorder="1" applyAlignment="1">
      <alignment horizontal="center"/>
    </xf>
    <xf numFmtId="0" fontId="0" fillId="0" borderId="69" xfId="0" applyBorder="1" applyAlignment="1">
      <alignment horizontal="center"/>
    </xf>
    <xf numFmtId="0" fontId="0" fillId="0" borderId="71" xfId="0" applyBorder="1" applyAlignment="1">
      <alignment horizontal="center" vertical="center"/>
    </xf>
    <xf numFmtId="0" fontId="0" fillId="0" borderId="72" xfId="0" applyBorder="1" applyAlignment="1">
      <alignment horizontal="center" vertical="center"/>
    </xf>
    <xf numFmtId="0" fontId="0" fillId="0" borderId="73" xfId="0" applyBorder="1" applyAlignment="1">
      <alignment horizontal="center" vertical="center"/>
    </xf>
    <xf numFmtId="0" fontId="0" fillId="0" borderId="10" xfId="0" applyBorder="1" applyAlignment="1">
      <alignment horizontal="center"/>
    </xf>
    <xf numFmtId="167" fontId="0" fillId="0" borderId="7" xfId="0" applyNumberFormat="1" applyBorder="1" applyAlignment="1">
      <alignment horizontal="center" vertical="center"/>
    </xf>
    <xf numFmtId="167" fontId="0" fillId="0" borderId="66" xfId="0" applyNumberFormat="1" applyBorder="1" applyAlignment="1">
      <alignment horizontal="center" vertical="center"/>
    </xf>
    <xf numFmtId="167" fontId="0" fillId="0" borderId="74" xfId="0" applyNumberFormat="1" applyBorder="1" applyAlignment="1">
      <alignment horizontal="center" vertical="center"/>
    </xf>
    <xf numFmtId="0" fontId="0" fillId="0" borderId="75" xfId="0" applyBorder="1" applyAlignment="1">
      <alignment horizontal="center" vertical="center"/>
    </xf>
    <xf numFmtId="0" fontId="0" fillId="0" borderId="76" xfId="0" applyBorder="1" applyAlignment="1">
      <alignment horizontal="center" vertical="center"/>
    </xf>
    <xf numFmtId="167" fontId="0" fillId="0" borderId="77" xfId="0" applyNumberFormat="1" applyBorder="1" applyAlignment="1">
      <alignment horizontal="center" vertical="center"/>
    </xf>
    <xf numFmtId="167" fontId="0" fillId="0" borderId="78" xfId="0" applyNumberFormat="1" applyBorder="1" applyAlignment="1">
      <alignment horizontal="center" vertical="center"/>
    </xf>
    <xf numFmtId="0" fontId="0" fillId="0" borderId="68" xfId="0" applyBorder="1" applyAlignment="1">
      <alignment horizontal="center" vertical="center"/>
    </xf>
    <xf numFmtId="167" fontId="0" fillId="0" borderId="69" xfId="0" applyNumberFormat="1" applyBorder="1" applyAlignment="1">
      <alignment horizontal="center" vertical="center"/>
    </xf>
    <xf numFmtId="167" fontId="0" fillId="0" borderId="70" xfId="0" applyNumberFormat="1" applyBorder="1" applyAlignment="1">
      <alignment horizontal="center" vertical="center"/>
    </xf>
    <xf numFmtId="0" fontId="0" fillId="0" borderId="15" xfId="0" applyBorder="1" applyAlignment="1">
      <alignment horizontal="center"/>
    </xf>
    <xf numFmtId="167" fontId="0" fillId="0" borderId="79" xfId="0" applyNumberFormat="1" applyBorder="1" applyAlignment="1">
      <alignment horizontal="center" vertical="center"/>
    </xf>
    <xf numFmtId="0" fontId="0" fillId="0" borderId="80" xfId="0" applyBorder="1" applyAlignment="1">
      <alignment horizontal="center" vertical="center"/>
    </xf>
    <xf numFmtId="0" fontId="0" fillId="0" borderId="81"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0" fillId="0" borderId="69" xfId="0" applyBorder="1" applyAlignment="1">
      <alignment horizontal="center" vertical="center"/>
    </xf>
    <xf numFmtId="0" fontId="0" fillId="0" borderId="0" xfId="0" applyAlignment="1">
      <alignment horizontal="center" vertical="center"/>
    </xf>
    <xf numFmtId="0" fontId="93" fillId="0" borderId="5" xfId="0" applyFont="1" applyBorder="1" applyAlignment="1">
      <alignment horizontal="center" vertical="center" wrapText="1"/>
    </xf>
    <xf numFmtId="0" fontId="94" fillId="0" borderId="5" xfId="0" applyFont="1" applyBorder="1" applyAlignment="1">
      <alignment horizontal="center" vertical="center" wrapText="1"/>
    </xf>
    <xf numFmtId="0" fontId="93" fillId="0" borderId="6" xfId="0" applyFont="1" applyBorder="1" applyAlignment="1">
      <alignment horizontal="center" vertical="center" wrapText="1"/>
    </xf>
    <xf numFmtId="0" fontId="93" fillId="0" borderId="0" xfId="0" applyFont="1" applyAlignment="1">
      <alignment vertical="center" wrapText="1"/>
    </xf>
    <xf numFmtId="0" fontId="97" fillId="0" borderId="0" xfId="0" applyFont="1" applyAlignment="1">
      <alignment vertical="center" wrapText="1"/>
    </xf>
    <xf numFmtId="0" fontId="93" fillId="0" borderId="6" xfId="0" applyFont="1" applyBorder="1" applyAlignment="1">
      <alignment vertical="center" wrapText="1"/>
    </xf>
    <xf numFmtId="0" fontId="97" fillId="0" borderId="6" xfId="0" applyFont="1" applyBorder="1" applyAlignment="1">
      <alignment vertical="center" wrapText="1"/>
    </xf>
    <xf numFmtId="0" fontId="93" fillId="0" borderId="0" xfId="0" applyFont="1" applyAlignment="1">
      <alignment horizontal="center" vertical="center" wrapText="1"/>
    </xf>
    <xf numFmtId="0" fontId="94" fillId="0" borderId="6" xfId="0" applyFont="1" applyBorder="1" applyAlignment="1">
      <alignment horizontal="center" vertical="center" wrapText="1"/>
    </xf>
    <xf numFmtId="0" fontId="93" fillId="7" borderId="0" xfId="0" applyFont="1" applyFill="1" applyAlignment="1">
      <alignment vertical="center" wrapText="1"/>
    </xf>
    <xf numFmtId="0" fontId="93" fillId="7" borderId="6" xfId="0" applyFont="1" applyFill="1" applyBorder="1" applyAlignment="1">
      <alignment vertical="center" wrapText="1"/>
    </xf>
    <xf numFmtId="0" fontId="97" fillId="7" borderId="0" xfId="0" applyFont="1" applyFill="1" applyAlignment="1">
      <alignment vertical="center" wrapText="1"/>
    </xf>
    <xf numFmtId="0" fontId="97" fillId="7" borderId="6" xfId="0" applyFont="1" applyFill="1" applyBorder="1" applyAlignment="1">
      <alignment vertical="center" wrapText="1"/>
    </xf>
    <xf numFmtId="0" fontId="97" fillId="0" borderId="0" xfId="0" applyFont="1" applyAlignment="1">
      <alignment horizontal="center" vertical="center" wrapText="1"/>
    </xf>
    <xf numFmtId="0" fontId="97" fillId="0" borderId="6" xfId="0" applyFont="1" applyBorder="1" applyAlignment="1">
      <alignment horizontal="center" vertical="center" wrapText="1"/>
    </xf>
    <xf numFmtId="3" fontId="0" fillId="0" borderId="0" xfId="0" applyNumberFormat="1"/>
    <xf numFmtId="0" fontId="98" fillId="0" borderId="0" xfId="0" applyFont="1"/>
    <xf numFmtId="0" fontId="82" fillId="0" borderId="0" xfId="1" applyFont="1"/>
    <xf numFmtId="0" fontId="99" fillId="0" borderId="0" xfId="0" applyFont="1"/>
    <xf numFmtId="0" fontId="100" fillId="0" borderId="0" xfId="0" applyFont="1"/>
    <xf numFmtId="0" fontId="98" fillId="7" borderId="0" xfId="0" applyFont="1" applyFill="1"/>
    <xf numFmtId="0" fontId="100" fillId="7" borderId="0" xfId="0" applyFont="1" applyFill="1"/>
    <xf numFmtId="0" fontId="0" fillId="0" borderId="84" xfId="0" applyBorder="1" applyAlignment="1">
      <alignment horizontal="center" vertical="center"/>
    </xf>
    <xf numFmtId="0" fontId="101" fillId="0" borderId="0" xfId="0" applyFont="1"/>
    <xf numFmtId="0" fontId="102" fillId="0" borderId="0" xfId="0" applyFont="1"/>
    <xf numFmtId="0" fontId="103" fillId="0" borderId="0" xfId="0" applyFont="1" applyAlignment="1">
      <alignment vertical="center"/>
    </xf>
    <xf numFmtId="0" fontId="56" fillId="7" borderId="0" xfId="0" applyFont="1" applyFill="1"/>
    <xf numFmtId="0" fontId="34" fillId="7" borderId="0" xfId="0" applyFont="1" applyFill="1" applyAlignment="1">
      <alignment vertical="center" wrapText="1"/>
    </xf>
    <xf numFmtId="0" fontId="34" fillId="0" borderId="0" xfId="0" applyFont="1" applyAlignment="1">
      <alignment horizontal="center" vertical="center" wrapText="1"/>
    </xf>
    <xf numFmtId="0" fontId="99" fillId="7" borderId="0" xfId="0" applyFont="1" applyFill="1"/>
    <xf numFmtId="0" fontId="5" fillId="8" borderId="8" xfId="0" applyFont="1" applyFill="1" applyBorder="1" applyAlignment="1">
      <alignment horizontal="left"/>
    </xf>
    <xf numFmtId="0" fontId="5" fillId="8" borderId="8" xfId="0" applyFont="1" applyFill="1" applyBorder="1" applyAlignment="1">
      <alignment vertical="top"/>
    </xf>
    <xf numFmtId="0" fontId="5" fillId="8" borderId="6" xfId="0" applyFont="1" applyFill="1" applyBorder="1" applyAlignment="1">
      <alignment horizontal="left"/>
    </xf>
    <xf numFmtId="0" fontId="5" fillId="8" borderId="8" xfId="0" applyFont="1" applyFill="1" applyBorder="1" applyAlignment="1">
      <alignment horizontal="left" vertical="top"/>
    </xf>
    <xf numFmtId="0" fontId="68" fillId="0" borderId="6" xfId="0" applyFont="1" applyBorder="1" applyAlignment="1">
      <alignment horizontal="center" vertical="center"/>
    </xf>
    <xf numFmtId="0" fontId="68" fillId="0" borderId="9" xfId="0" applyFont="1" applyBorder="1" applyAlignment="1">
      <alignment horizontal="center" vertical="center"/>
    </xf>
    <xf numFmtId="0" fontId="68" fillId="0" borderId="5" xfId="0" applyFont="1" applyBorder="1" applyAlignment="1">
      <alignment horizontal="center" vertical="center"/>
    </xf>
    <xf numFmtId="0" fontId="68" fillId="0" borderId="0" xfId="0" applyFont="1" applyAlignment="1">
      <alignment horizontal="center" vertical="center"/>
    </xf>
    <xf numFmtId="0" fontId="11" fillId="0" borderId="0" xfId="0" applyFont="1" applyAlignment="1">
      <alignment vertical="top"/>
    </xf>
    <xf numFmtId="0" fontId="6" fillId="0" borderId="5" xfId="0" applyFont="1" applyBorder="1" applyAlignment="1">
      <alignment horizontal="center" vertical="top"/>
    </xf>
    <xf numFmtId="0" fontId="6" fillId="0" borderId="0" xfId="0" applyFont="1" applyAlignment="1">
      <alignment horizontal="center" vertical="top"/>
    </xf>
    <xf numFmtId="0" fontId="7" fillId="0" borderId="0" xfId="0" applyFont="1" applyAlignment="1">
      <alignment vertical="top"/>
    </xf>
    <xf numFmtId="0" fontId="7" fillId="0" borderId="0" xfId="0" applyFont="1" applyAlignment="1">
      <alignment horizontal="center" vertical="top"/>
    </xf>
    <xf numFmtId="0" fontId="6" fillId="0" borderId="0" xfId="0" applyFont="1" applyAlignment="1">
      <alignment vertical="top"/>
    </xf>
    <xf numFmtId="0" fontId="7" fillId="0" borderId="5" xfId="0" applyFont="1" applyBorder="1" applyAlignment="1">
      <alignment horizontal="center" vertical="top"/>
    </xf>
    <xf numFmtId="0" fontId="7" fillId="0" borderId="6" xfId="0" applyFont="1" applyBorder="1" applyAlignment="1">
      <alignment horizontal="center" vertical="top"/>
    </xf>
    <xf numFmtId="0" fontId="6" fillId="0" borderId="6" xfId="0" applyFont="1" applyBorder="1" applyAlignment="1">
      <alignment horizontal="center" vertical="top"/>
    </xf>
    <xf numFmtId="0" fontId="34" fillId="0" borderId="5" xfId="0" applyFont="1" applyBorder="1" applyAlignment="1">
      <alignment horizontal="center" vertical="center"/>
    </xf>
    <xf numFmtId="0" fontId="34" fillId="0" borderId="0" xfId="0" applyFont="1" applyAlignment="1">
      <alignment horizontal="center" vertical="center"/>
    </xf>
    <xf numFmtId="0" fontId="7" fillId="0" borderId="5" xfId="0" applyFont="1" applyBorder="1" applyAlignment="1">
      <alignment horizontal="center" vertical="top" wrapText="1"/>
    </xf>
    <xf numFmtId="0" fontId="7" fillId="0" borderId="6" xfId="0" applyFont="1" applyBorder="1" applyAlignment="1">
      <alignment horizontal="center" vertical="top" wrapText="1"/>
    </xf>
    <xf numFmtId="166" fontId="0" fillId="0" borderId="36" xfId="0" applyNumberFormat="1" applyBorder="1" applyAlignment="1">
      <alignment horizontal="center"/>
    </xf>
    <xf numFmtId="166" fontId="0" fillId="0" borderId="37" xfId="0" applyNumberFormat="1" applyBorder="1" applyAlignment="1">
      <alignment horizontal="center"/>
    </xf>
    <xf numFmtId="166" fontId="0" fillId="0" borderId="41" xfId="0" applyNumberFormat="1" applyBorder="1" applyAlignment="1">
      <alignment horizontal="center"/>
    </xf>
    <xf numFmtId="0" fontId="21" fillId="0" borderId="20" xfId="0" applyFont="1" applyBorder="1" applyAlignment="1">
      <alignment horizontal="center"/>
    </xf>
    <xf numFmtId="0" fontId="21" fillId="0" borderId="21" xfId="0" applyFont="1" applyBorder="1" applyAlignment="1">
      <alignment horizontal="center"/>
    </xf>
    <xf numFmtId="0" fontId="21" fillId="0" borderId="23" xfId="0" applyFont="1" applyBorder="1" applyAlignment="1">
      <alignment horizontal="center"/>
    </xf>
    <xf numFmtId="0" fontId="21" fillId="0" borderId="24" xfId="0" applyFont="1" applyBorder="1" applyAlignment="1">
      <alignment horizontal="center"/>
    </xf>
    <xf numFmtId="0" fontId="21" fillId="0" borderId="25" xfId="0" applyFont="1" applyBorder="1" applyAlignment="1">
      <alignment horizontal="center"/>
    </xf>
    <xf numFmtId="0" fontId="21" fillId="0" borderId="26" xfId="0" applyFont="1" applyBorder="1" applyAlignment="1">
      <alignment horizontal="center"/>
    </xf>
    <xf numFmtId="0" fontId="21" fillId="0" borderId="27" xfId="0" applyFont="1" applyBorder="1" applyAlignment="1">
      <alignment horizontal="center"/>
    </xf>
    <xf numFmtId="0" fontId="40" fillId="5" borderId="54" xfId="0" applyFont="1" applyFill="1" applyBorder="1" applyAlignment="1">
      <alignment horizontal="center" vertical="center" wrapText="1"/>
    </xf>
    <xf numFmtId="0" fontId="40" fillId="5" borderId="55" xfId="0" applyFont="1" applyFill="1" applyBorder="1" applyAlignment="1">
      <alignment horizontal="center" vertical="center" wrapText="1"/>
    </xf>
    <xf numFmtId="0" fontId="41" fillId="5" borderId="58" xfId="0" applyFont="1" applyFill="1" applyBorder="1" applyAlignment="1">
      <alignment horizontal="center" vertical="center" wrapText="1"/>
    </xf>
    <xf numFmtId="0" fontId="41" fillId="5" borderId="59" xfId="0" applyFont="1" applyFill="1" applyBorder="1" applyAlignment="1">
      <alignment horizontal="center" vertical="center" wrapText="1"/>
    </xf>
    <xf numFmtId="166" fontId="21" fillId="0" borderId="45" xfId="0" applyNumberFormat="1" applyFont="1" applyBorder="1" applyAlignment="1">
      <alignment horizontal="center"/>
    </xf>
    <xf numFmtId="166" fontId="21" fillId="0" borderId="41" xfId="0" applyNumberFormat="1" applyFont="1" applyBorder="1" applyAlignment="1">
      <alignment horizontal="center"/>
    </xf>
    <xf numFmtId="0" fontId="21" fillId="0" borderId="5" xfId="0" applyFont="1" applyBorder="1" applyAlignment="1">
      <alignment horizontal="center"/>
    </xf>
    <xf numFmtId="0" fontId="21" fillId="0" borderId="46" xfId="0" applyFont="1" applyBorder="1" applyAlignment="1">
      <alignment horizontal="center"/>
    </xf>
    <xf numFmtId="0" fontId="31" fillId="0" borderId="20" xfId="0" applyFont="1" applyBorder="1" applyAlignment="1">
      <alignment vertical="center" wrapText="1"/>
    </xf>
    <xf numFmtId="0" fontId="31" fillId="0" borderId="0" xfId="0" applyFont="1" applyAlignment="1">
      <alignment vertical="center" wrapText="1"/>
    </xf>
    <xf numFmtId="0" fontId="31" fillId="0" borderId="20" xfId="0" applyFont="1" applyBorder="1" applyAlignment="1">
      <alignment horizontal="center" vertical="center" wrapText="1"/>
    </xf>
    <xf numFmtId="0" fontId="31" fillId="0" borderId="0" xfId="0" applyFont="1" applyAlignment="1">
      <alignment horizontal="center" vertical="center" wrapText="1"/>
    </xf>
    <xf numFmtId="0" fontId="0" fillId="0" borderId="68" xfId="0" applyBorder="1" applyAlignment="1">
      <alignment horizontal="center"/>
    </xf>
    <xf numFmtId="0" fontId="0" fillId="0" borderId="69" xfId="0" applyBorder="1" applyAlignment="1">
      <alignment horizontal="center"/>
    </xf>
    <xf numFmtId="0" fontId="0" fillId="0" borderId="70" xfId="0" applyBorder="1" applyAlignment="1">
      <alignment horizontal="center"/>
    </xf>
    <xf numFmtId="0" fontId="0" fillId="0" borderId="66" xfId="0" applyBorder="1" applyAlignment="1">
      <alignment horizontal="center" vertical="center"/>
    </xf>
    <xf numFmtId="0" fontId="0" fillId="0" borderId="71" xfId="0" applyBorder="1" applyAlignment="1">
      <alignment horizontal="center" vertical="center"/>
    </xf>
    <xf numFmtId="0" fontId="0" fillId="0" borderId="80" xfId="0" applyBorder="1" applyAlignment="1">
      <alignment horizontal="center" vertical="center"/>
    </xf>
    <xf numFmtId="0" fontId="0" fillId="0" borderId="7" xfId="0" applyBorder="1" applyAlignment="1">
      <alignment horizontal="center" vertical="center"/>
    </xf>
    <xf numFmtId="0" fontId="0" fillId="0" borderId="67" xfId="0" applyBorder="1" applyAlignment="1">
      <alignment horizontal="center"/>
    </xf>
    <xf numFmtId="0" fontId="0" fillId="0" borderId="7" xfId="0" applyBorder="1" applyAlignment="1">
      <alignment horizontal="center"/>
    </xf>
    <xf numFmtId="0" fontId="0" fillId="0" borderId="66" xfId="0" applyBorder="1" applyAlignment="1">
      <alignment horizontal="center"/>
    </xf>
    <xf numFmtId="0" fontId="0" fillId="0" borderId="67" xfId="0" applyBorder="1" applyAlignment="1">
      <alignment horizontal="center" vertical="center"/>
    </xf>
    <xf numFmtId="0" fontId="10" fillId="0" borderId="0" xfId="0" applyFont="1" applyAlignment="1">
      <alignment horizontal="right" vertical="top" wrapText="1"/>
    </xf>
  </cellXfs>
  <cellStyles count="2">
    <cellStyle name="Hyperlink" xfId="1" builtinId="8"/>
    <cellStyle name="Normal" xfId="0" builtinId="0"/>
  </cellStyles>
  <dxfs count="33">
    <dxf>
      <font>
        <color rgb="FF006100"/>
      </font>
      <fill>
        <patternFill>
          <bgColor rgb="FFC6EF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006100"/>
      </font>
      <fill>
        <patternFill>
          <bgColor rgb="FFC6EF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emf"/><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18</xdr:col>
      <xdr:colOff>63500</xdr:colOff>
      <xdr:row>206</xdr:row>
      <xdr:rowOff>0</xdr:rowOff>
    </xdr:from>
    <xdr:to>
      <xdr:col>19</xdr:col>
      <xdr:colOff>45019</xdr:colOff>
      <xdr:row>206</xdr:row>
      <xdr:rowOff>1383</xdr:rowOff>
    </xdr:to>
    <xdr:pic>
      <xdr:nvPicPr>
        <xdr:cNvPr id="9" name="Picture 8" descr="page1image25922192">
          <a:extLst>
            <a:ext uri="{FF2B5EF4-FFF2-40B4-BE49-F238E27FC236}">
              <a16:creationId xmlns:a16="http://schemas.microsoft.com/office/drawing/2014/main" id="{003D6808-3110-5840-B83A-1E4C3BF516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79800" y="54597300"/>
          <a:ext cx="5969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673100</xdr:colOff>
      <xdr:row>206</xdr:row>
      <xdr:rowOff>0</xdr:rowOff>
    </xdr:from>
    <xdr:to>
      <xdr:col>19</xdr:col>
      <xdr:colOff>732752</xdr:colOff>
      <xdr:row>206</xdr:row>
      <xdr:rowOff>12700</xdr:rowOff>
    </xdr:to>
    <xdr:pic>
      <xdr:nvPicPr>
        <xdr:cNvPr id="10" name="Picture 9" descr="page1image25929056">
          <a:extLst>
            <a:ext uri="{FF2B5EF4-FFF2-40B4-BE49-F238E27FC236}">
              <a16:creationId xmlns:a16="http://schemas.microsoft.com/office/drawing/2014/main" id="{B0EAACD7-6E3A-E7D3-8125-AB4F8A5C9F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89400" y="54597300"/>
          <a:ext cx="7239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1409700</xdr:colOff>
      <xdr:row>206</xdr:row>
      <xdr:rowOff>0</xdr:rowOff>
    </xdr:from>
    <xdr:to>
      <xdr:col>19</xdr:col>
      <xdr:colOff>752399</xdr:colOff>
      <xdr:row>206</xdr:row>
      <xdr:rowOff>1383</xdr:rowOff>
    </xdr:to>
    <xdr:pic>
      <xdr:nvPicPr>
        <xdr:cNvPr id="11" name="Picture 10" descr="page1image25932384">
          <a:extLst>
            <a:ext uri="{FF2B5EF4-FFF2-40B4-BE49-F238E27FC236}">
              <a16:creationId xmlns:a16="http://schemas.microsoft.com/office/drawing/2014/main" id="{23B30E46-A16A-CA95-77BA-2CFBEA49A7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526000" y="54597300"/>
          <a:ext cx="7620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279400</xdr:colOff>
      <xdr:row>206</xdr:row>
      <xdr:rowOff>0</xdr:rowOff>
    </xdr:from>
    <xdr:to>
      <xdr:col>20</xdr:col>
      <xdr:colOff>45698</xdr:colOff>
      <xdr:row>206</xdr:row>
      <xdr:rowOff>4171</xdr:rowOff>
    </xdr:to>
    <xdr:pic>
      <xdr:nvPicPr>
        <xdr:cNvPr id="12" name="Picture 11" descr="page1image25933216">
          <a:extLst>
            <a:ext uri="{FF2B5EF4-FFF2-40B4-BE49-F238E27FC236}">
              <a16:creationId xmlns:a16="http://schemas.microsoft.com/office/drawing/2014/main" id="{3E086DA1-8517-F60A-C24B-88F587387C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00700" y="54597300"/>
          <a:ext cx="5461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838200</xdr:colOff>
      <xdr:row>206</xdr:row>
      <xdr:rowOff>0</xdr:rowOff>
    </xdr:from>
    <xdr:to>
      <xdr:col>20</xdr:col>
      <xdr:colOff>522481</xdr:colOff>
      <xdr:row>206</xdr:row>
      <xdr:rowOff>1383</xdr:rowOff>
    </xdr:to>
    <xdr:pic>
      <xdr:nvPicPr>
        <xdr:cNvPr id="13" name="Picture 12" descr="page1image25933424">
          <a:extLst>
            <a:ext uri="{FF2B5EF4-FFF2-40B4-BE49-F238E27FC236}">
              <a16:creationId xmlns:a16="http://schemas.microsoft.com/office/drawing/2014/main" id="{821269C2-5DC8-5897-1124-0D09BA0FD2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859500" y="54597300"/>
          <a:ext cx="5461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1397000</xdr:colOff>
      <xdr:row>206</xdr:row>
      <xdr:rowOff>0</xdr:rowOff>
    </xdr:from>
    <xdr:to>
      <xdr:col>20</xdr:col>
      <xdr:colOff>405616</xdr:colOff>
      <xdr:row>206</xdr:row>
      <xdr:rowOff>1383</xdr:rowOff>
    </xdr:to>
    <xdr:pic>
      <xdr:nvPicPr>
        <xdr:cNvPr id="14" name="Picture 13" descr="page1image25933632">
          <a:extLst>
            <a:ext uri="{FF2B5EF4-FFF2-40B4-BE49-F238E27FC236}">
              <a16:creationId xmlns:a16="http://schemas.microsoft.com/office/drawing/2014/main" id="{D672F4A3-239D-01A0-9E4A-3351D49906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418300" y="54597300"/>
          <a:ext cx="431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1841500</xdr:colOff>
      <xdr:row>206</xdr:row>
      <xdr:rowOff>0</xdr:rowOff>
    </xdr:from>
    <xdr:to>
      <xdr:col>20</xdr:col>
      <xdr:colOff>405616</xdr:colOff>
      <xdr:row>206</xdr:row>
      <xdr:rowOff>4171</xdr:rowOff>
    </xdr:to>
    <xdr:pic>
      <xdr:nvPicPr>
        <xdr:cNvPr id="15" name="Picture 14" descr="page1image25934048">
          <a:extLst>
            <a:ext uri="{FF2B5EF4-FFF2-40B4-BE49-F238E27FC236}">
              <a16:creationId xmlns:a16="http://schemas.microsoft.com/office/drawing/2014/main" id="{1C88E7CB-434C-59C2-8044-9B4BACE5751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862800" y="54597300"/>
          <a:ext cx="431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381000</xdr:colOff>
      <xdr:row>181</xdr:row>
      <xdr:rowOff>0</xdr:rowOff>
    </xdr:from>
    <xdr:to>
      <xdr:col>21</xdr:col>
      <xdr:colOff>294345</xdr:colOff>
      <xdr:row>181</xdr:row>
      <xdr:rowOff>237</xdr:rowOff>
    </xdr:to>
    <xdr:pic>
      <xdr:nvPicPr>
        <xdr:cNvPr id="16" name="Picture 15" descr="page1image25934256">
          <a:extLst>
            <a:ext uri="{FF2B5EF4-FFF2-40B4-BE49-F238E27FC236}">
              <a16:creationId xmlns:a16="http://schemas.microsoft.com/office/drawing/2014/main" id="{E778DFB1-8F58-C06C-B40B-F36A3C280C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307300" y="54597300"/>
          <a:ext cx="7112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1104900</xdr:colOff>
      <xdr:row>181</xdr:row>
      <xdr:rowOff>0</xdr:rowOff>
    </xdr:from>
    <xdr:to>
      <xdr:col>21</xdr:col>
      <xdr:colOff>386498</xdr:colOff>
      <xdr:row>181</xdr:row>
      <xdr:rowOff>1383</xdr:rowOff>
    </xdr:to>
    <xdr:pic>
      <xdr:nvPicPr>
        <xdr:cNvPr id="17" name="Picture 16" descr="page1image25934464">
          <a:extLst>
            <a:ext uri="{FF2B5EF4-FFF2-40B4-BE49-F238E27FC236}">
              <a16:creationId xmlns:a16="http://schemas.microsoft.com/office/drawing/2014/main" id="{F3EC577E-BB1D-55A7-E9AE-536364773D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031200" y="54597300"/>
          <a:ext cx="3810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1498600</xdr:colOff>
      <xdr:row>181</xdr:row>
      <xdr:rowOff>0</xdr:rowOff>
    </xdr:from>
    <xdr:to>
      <xdr:col>21</xdr:col>
      <xdr:colOff>488098</xdr:colOff>
      <xdr:row>181</xdr:row>
      <xdr:rowOff>1383</xdr:rowOff>
    </xdr:to>
    <xdr:pic>
      <xdr:nvPicPr>
        <xdr:cNvPr id="18" name="Picture 17" descr="page1image25934672">
          <a:extLst>
            <a:ext uri="{FF2B5EF4-FFF2-40B4-BE49-F238E27FC236}">
              <a16:creationId xmlns:a16="http://schemas.microsoft.com/office/drawing/2014/main" id="{CD21D474-0C47-DDF8-0CB9-5D4680893D1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424900" y="54597300"/>
          <a:ext cx="4826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285</xdr:row>
      <xdr:rowOff>0</xdr:rowOff>
    </xdr:from>
    <xdr:to>
      <xdr:col>6</xdr:col>
      <xdr:colOff>926273</xdr:colOff>
      <xdr:row>285</xdr:row>
      <xdr:rowOff>5585</xdr:rowOff>
    </xdr:to>
    <xdr:pic>
      <xdr:nvPicPr>
        <xdr:cNvPr id="20" name="Picture 19" descr="page2image26108864">
          <a:extLst>
            <a:ext uri="{FF2B5EF4-FFF2-40B4-BE49-F238E27FC236}">
              <a16:creationId xmlns:a16="http://schemas.microsoft.com/office/drawing/2014/main" id="{2196E156-EE78-BFF4-1E85-CB90EC38523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30300" y="694563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289</xdr:row>
      <xdr:rowOff>0</xdr:rowOff>
    </xdr:from>
    <xdr:to>
      <xdr:col>6</xdr:col>
      <xdr:colOff>926273</xdr:colOff>
      <xdr:row>289</xdr:row>
      <xdr:rowOff>2352</xdr:rowOff>
    </xdr:to>
    <xdr:pic>
      <xdr:nvPicPr>
        <xdr:cNvPr id="21" name="Picture 20" descr="page2image26110528">
          <a:extLst>
            <a:ext uri="{FF2B5EF4-FFF2-40B4-BE49-F238E27FC236}">
              <a16:creationId xmlns:a16="http://schemas.microsoft.com/office/drawing/2014/main" id="{F4A59224-3E32-5702-6E82-5178014A5D8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30300" y="702183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294</xdr:row>
      <xdr:rowOff>0</xdr:rowOff>
    </xdr:from>
    <xdr:to>
      <xdr:col>6</xdr:col>
      <xdr:colOff>926273</xdr:colOff>
      <xdr:row>294</xdr:row>
      <xdr:rowOff>4884</xdr:rowOff>
    </xdr:to>
    <xdr:pic>
      <xdr:nvPicPr>
        <xdr:cNvPr id="22" name="Picture 21" descr="page2image26110112">
          <a:extLst>
            <a:ext uri="{FF2B5EF4-FFF2-40B4-BE49-F238E27FC236}">
              <a16:creationId xmlns:a16="http://schemas.microsoft.com/office/drawing/2014/main" id="{BE06EE48-4908-F7DA-4AC3-BC45D83C2DB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30300" y="71170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292100</xdr:colOff>
      <xdr:row>294</xdr:row>
      <xdr:rowOff>0</xdr:rowOff>
    </xdr:from>
    <xdr:to>
      <xdr:col>11</xdr:col>
      <xdr:colOff>288038</xdr:colOff>
      <xdr:row>294</xdr:row>
      <xdr:rowOff>4884</xdr:rowOff>
    </xdr:to>
    <xdr:pic>
      <xdr:nvPicPr>
        <xdr:cNvPr id="23" name="Picture 22" descr="page2image26110944">
          <a:extLst>
            <a:ext uri="{FF2B5EF4-FFF2-40B4-BE49-F238E27FC236}">
              <a16:creationId xmlns:a16="http://schemas.microsoft.com/office/drawing/2014/main" id="{13D67BA8-1582-F5C7-2F14-495C46B8286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46800" y="71170800"/>
          <a:ext cx="6337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736600</xdr:colOff>
      <xdr:row>294</xdr:row>
      <xdr:rowOff>0</xdr:rowOff>
    </xdr:from>
    <xdr:to>
      <xdr:col>17</xdr:col>
      <xdr:colOff>281852</xdr:colOff>
      <xdr:row>294</xdr:row>
      <xdr:rowOff>4884</xdr:rowOff>
    </xdr:to>
    <xdr:pic>
      <xdr:nvPicPr>
        <xdr:cNvPr id="24" name="Picture 23" descr="page2image26104704">
          <a:extLst>
            <a:ext uri="{FF2B5EF4-FFF2-40B4-BE49-F238E27FC236}">
              <a16:creationId xmlns:a16="http://schemas.microsoft.com/office/drawing/2014/main" id="{CFF5016E-11F0-B7F8-497A-983BA2D4EA2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496800" y="71170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1397000</xdr:colOff>
      <xdr:row>294</xdr:row>
      <xdr:rowOff>0</xdr:rowOff>
    </xdr:from>
    <xdr:to>
      <xdr:col>20</xdr:col>
      <xdr:colOff>767102</xdr:colOff>
      <xdr:row>294</xdr:row>
      <xdr:rowOff>4884</xdr:rowOff>
    </xdr:to>
    <xdr:pic>
      <xdr:nvPicPr>
        <xdr:cNvPr id="25" name="Picture 24" descr="page2image26110320">
          <a:extLst>
            <a:ext uri="{FF2B5EF4-FFF2-40B4-BE49-F238E27FC236}">
              <a16:creationId xmlns:a16="http://schemas.microsoft.com/office/drawing/2014/main" id="{5F145D23-95C6-BFBC-2102-C08AC04DB4B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513300" y="71170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698500</xdr:colOff>
      <xdr:row>294</xdr:row>
      <xdr:rowOff>0</xdr:rowOff>
    </xdr:from>
    <xdr:to>
      <xdr:col>23</xdr:col>
      <xdr:colOff>509942</xdr:colOff>
      <xdr:row>294</xdr:row>
      <xdr:rowOff>4884</xdr:rowOff>
    </xdr:to>
    <xdr:pic>
      <xdr:nvPicPr>
        <xdr:cNvPr id="26" name="Picture 25" descr="page2image26106160">
          <a:extLst>
            <a:ext uri="{FF2B5EF4-FFF2-40B4-BE49-F238E27FC236}">
              <a16:creationId xmlns:a16="http://schemas.microsoft.com/office/drawing/2014/main" id="{BF80BD38-113B-345F-B5C0-73E7C00FB63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529800" y="71170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220</xdr:row>
      <xdr:rowOff>0</xdr:rowOff>
    </xdr:from>
    <xdr:to>
      <xdr:col>20</xdr:col>
      <xdr:colOff>636375</xdr:colOff>
      <xdr:row>220</xdr:row>
      <xdr:rowOff>2135</xdr:rowOff>
    </xdr:to>
    <xdr:pic>
      <xdr:nvPicPr>
        <xdr:cNvPr id="27" name="Picture 26" descr="page2image26108448">
          <a:extLst>
            <a:ext uri="{FF2B5EF4-FFF2-40B4-BE49-F238E27FC236}">
              <a16:creationId xmlns:a16="http://schemas.microsoft.com/office/drawing/2014/main" id="{657ADBB2-5205-1C6E-312C-5B727CAB573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546300" y="71170800"/>
          <a:ext cx="57277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25400</xdr:colOff>
      <xdr:row>220</xdr:row>
      <xdr:rowOff>0</xdr:rowOff>
    </xdr:from>
    <xdr:to>
      <xdr:col>22</xdr:col>
      <xdr:colOff>1038170</xdr:colOff>
      <xdr:row>220</xdr:row>
      <xdr:rowOff>2135</xdr:rowOff>
    </xdr:to>
    <xdr:pic>
      <xdr:nvPicPr>
        <xdr:cNvPr id="28" name="Picture 27" descr="page2image26109072">
          <a:extLst>
            <a:ext uri="{FF2B5EF4-FFF2-40B4-BE49-F238E27FC236}">
              <a16:creationId xmlns:a16="http://schemas.microsoft.com/office/drawing/2014/main" id="{A261B7AC-5E12-EAAA-F242-2884F610BD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286700" y="71170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1231900</xdr:colOff>
      <xdr:row>220</xdr:row>
      <xdr:rowOff>0</xdr:rowOff>
    </xdr:from>
    <xdr:to>
      <xdr:col>24</xdr:col>
      <xdr:colOff>851336</xdr:colOff>
      <xdr:row>220</xdr:row>
      <xdr:rowOff>2135</xdr:rowOff>
    </xdr:to>
    <xdr:pic>
      <xdr:nvPicPr>
        <xdr:cNvPr id="29" name="Picture 28" descr="page2image26107824">
          <a:extLst>
            <a:ext uri="{FF2B5EF4-FFF2-40B4-BE49-F238E27FC236}">
              <a16:creationId xmlns:a16="http://schemas.microsoft.com/office/drawing/2014/main" id="{73F414C8-232C-A2D4-B5A3-222AEF81D04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303200" y="71170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533400</xdr:colOff>
      <xdr:row>294</xdr:row>
      <xdr:rowOff>0</xdr:rowOff>
    </xdr:from>
    <xdr:to>
      <xdr:col>30</xdr:col>
      <xdr:colOff>1727199</xdr:colOff>
      <xdr:row>294</xdr:row>
      <xdr:rowOff>4884</xdr:rowOff>
    </xdr:to>
    <xdr:pic>
      <xdr:nvPicPr>
        <xdr:cNvPr id="30" name="Picture 29" descr="page2image26104912">
          <a:extLst>
            <a:ext uri="{FF2B5EF4-FFF2-40B4-BE49-F238E27FC236}">
              <a16:creationId xmlns:a16="http://schemas.microsoft.com/office/drawing/2014/main" id="{11E9FECA-491E-4101-0181-D8103632449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3319700" y="71170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1739900</xdr:colOff>
      <xdr:row>294</xdr:row>
      <xdr:rowOff>0</xdr:rowOff>
    </xdr:from>
    <xdr:to>
      <xdr:col>34</xdr:col>
      <xdr:colOff>457201</xdr:colOff>
      <xdr:row>294</xdr:row>
      <xdr:rowOff>4884</xdr:rowOff>
    </xdr:to>
    <xdr:pic>
      <xdr:nvPicPr>
        <xdr:cNvPr id="31" name="Picture 30" descr="page2image26109696">
          <a:extLst>
            <a:ext uri="{FF2B5EF4-FFF2-40B4-BE49-F238E27FC236}">
              <a16:creationId xmlns:a16="http://schemas.microsoft.com/office/drawing/2014/main" id="{F28AD416-1A69-67FC-396A-B4E4899784C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336200" y="71170800"/>
          <a:ext cx="6337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346</xdr:row>
      <xdr:rowOff>0</xdr:rowOff>
    </xdr:from>
    <xdr:to>
      <xdr:col>6</xdr:col>
      <xdr:colOff>926273</xdr:colOff>
      <xdr:row>346</xdr:row>
      <xdr:rowOff>5585</xdr:rowOff>
    </xdr:to>
    <xdr:pic>
      <xdr:nvPicPr>
        <xdr:cNvPr id="32" name="Picture 31" descr="page2image26108240">
          <a:extLst>
            <a:ext uri="{FF2B5EF4-FFF2-40B4-BE49-F238E27FC236}">
              <a16:creationId xmlns:a16="http://schemas.microsoft.com/office/drawing/2014/main" id="{EA00C607-D478-5416-8ABD-552E851DFBE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30300" y="793623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292100</xdr:colOff>
      <xdr:row>346</xdr:row>
      <xdr:rowOff>0</xdr:rowOff>
    </xdr:from>
    <xdr:to>
      <xdr:col>10</xdr:col>
      <xdr:colOff>720018</xdr:colOff>
      <xdr:row>346</xdr:row>
      <xdr:rowOff>5585</xdr:rowOff>
    </xdr:to>
    <xdr:pic>
      <xdr:nvPicPr>
        <xdr:cNvPr id="33" name="Picture 32" descr="page2image26113440">
          <a:extLst>
            <a:ext uri="{FF2B5EF4-FFF2-40B4-BE49-F238E27FC236}">
              <a16:creationId xmlns:a16="http://schemas.microsoft.com/office/drawing/2014/main" id="{06F33F1A-677F-09C2-4FF1-43E3AA9AD23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46800" y="793623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825500</xdr:colOff>
      <xdr:row>346</xdr:row>
      <xdr:rowOff>0</xdr:rowOff>
    </xdr:from>
    <xdr:to>
      <xdr:col>15</xdr:col>
      <xdr:colOff>589275</xdr:colOff>
      <xdr:row>346</xdr:row>
      <xdr:rowOff>5585</xdr:rowOff>
    </xdr:to>
    <xdr:pic>
      <xdr:nvPicPr>
        <xdr:cNvPr id="34" name="Picture 33" descr="page2image26113648">
          <a:extLst>
            <a:ext uri="{FF2B5EF4-FFF2-40B4-BE49-F238E27FC236}">
              <a16:creationId xmlns:a16="http://schemas.microsoft.com/office/drawing/2014/main" id="{5D4299A2-8520-3EF4-D92E-90C93A244D5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163300" y="793623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63500</xdr:colOff>
      <xdr:row>346</xdr:row>
      <xdr:rowOff>0</xdr:rowOff>
    </xdr:from>
    <xdr:to>
      <xdr:col>20</xdr:col>
      <xdr:colOff>696194</xdr:colOff>
      <xdr:row>346</xdr:row>
      <xdr:rowOff>5585</xdr:rowOff>
    </xdr:to>
    <xdr:pic>
      <xdr:nvPicPr>
        <xdr:cNvPr id="35" name="Picture 34" descr="page2image26113856">
          <a:extLst>
            <a:ext uri="{FF2B5EF4-FFF2-40B4-BE49-F238E27FC236}">
              <a16:creationId xmlns:a16="http://schemas.microsoft.com/office/drawing/2014/main" id="{D66F31A1-68B3-1BA4-0073-9B6EE58E85E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6179800" y="79362300"/>
          <a:ext cx="57277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351</xdr:row>
      <xdr:rowOff>0</xdr:rowOff>
    </xdr:from>
    <xdr:to>
      <xdr:col>6</xdr:col>
      <xdr:colOff>926273</xdr:colOff>
      <xdr:row>351</xdr:row>
      <xdr:rowOff>4171</xdr:rowOff>
    </xdr:to>
    <xdr:pic>
      <xdr:nvPicPr>
        <xdr:cNvPr id="36" name="Picture 35" descr="page2image26114064">
          <a:extLst>
            <a:ext uri="{FF2B5EF4-FFF2-40B4-BE49-F238E27FC236}">
              <a16:creationId xmlns:a16="http://schemas.microsoft.com/office/drawing/2014/main" id="{9959D561-00DD-5AEA-62E5-6F910300794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30300" y="80314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292100</xdr:colOff>
      <xdr:row>351</xdr:row>
      <xdr:rowOff>0</xdr:rowOff>
    </xdr:from>
    <xdr:to>
      <xdr:col>10</xdr:col>
      <xdr:colOff>720018</xdr:colOff>
      <xdr:row>351</xdr:row>
      <xdr:rowOff>4171</xdr:rowOff>
    </xdr:to>
    <xdr:pic>
      <xdr:nvPicPr>
        <xdr:cNvPr id="37" name="Picture 36" descr="page2image26114272">
          <a:extLst>
            <a:ext uri="{FF2B5EF4-FFF2-40B4-BE49-F238E27FC236}">
              <a16:creationId xmlns:a16="http://schemas.microsoft.com/office/drawing/2014/main" id="{B30B210E-F24A-93B3-8BBE-42EDAC2B56A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46800" y="80314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825500</xdr:colOff>
      <xdr:row>351</xdr:row>
      <xdr:rowOff>0</xdr:rowOff>
    </xdr:from>
    <xdr:to>
      <xdr:col>15</xdr:col>
      <xdr:colOff>589275</xdr:colOff>
      <xdr:row>351</xdr:row>
      <xdr:rowOff>4171</xdr:rowOff>
    </xdr:to>
    <xdr:pic>
      <xdr:nvPicPr>
        <xdr:cNvPr id="38" name="Picture 37" descr="page2image26114480">
          <a:extLst>
            <a:ext uri="{FF2B5EF4-FFF2-40B4-BE49-F238E27FC236}">
              <a16:creationId xmlns:a16="http://schemas.microsoft.com/office/drawing/2014/main" id="{9E95E313-D1B6-61DA-2021-014518B783B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163300" y="80314800"/>
          <a:ext cx="5003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63500</xdr:colOff>
      <xdr:row>351</xdr:row>
      <xdr:rowOff>0</xdr:rowOff>
    </xdr:from>
    <xdr:to>
      <xdr:col>14</xdr:col>
      <xdr:colOff>660384</xdr:colOff>
      <xdr:row>351</xdr:row>
      <xdr:rowOff>4171</xdr:rowOff>
    </xdr:to>
    <xdr:pic>
      <xdr:nvPicPr>
        <xdr:cNvPr id="39" name="Picture 38" descr="page2image26114688">
          <a:extLst>
            <a:ext uri="{FF2B5EF4-FFF2-40B4-BE49-F238E27FC236}">
              <a16:creationId xmlns:a16="http://schemas.microsoft.com/office/drawing/2014/main" id="{C26C83F0-5B62-2734-69D4-2EE05AD3FFC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6179800" y="80314800"/>
          <a:ext cx="5969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673100</xdr:colOff>
      <xdr:row>351</xdr:row>
      <xdr:rowOff>0</xdr:rowOff>
    </xdr:from>
    <xdr:to>
      <xdr:col>15</xdr:col>
      <xdr:colOff>517435</xdr:colOff>
      <xdr:row>351</xdr:row>
      <xdr:rowOff>12700</xdr:rowOff>
    </xdr:to>
    <xdr:pic>
      <xdr:nvPicPr>
        <xdr:cNvPr id="40" name="Picture 39" descr="page2image26114896">
          <a:extLst>
            <a:ext uri="{FF2B5EF4-FFF2-40B4-BE49-F238E27FC236}">
              <a16:creationId xmlns:a16="http://schemas.microsoft.com/office/drawing/2014/main" id="{EDE94FF3-6293-0F5F-9AAB-A9CCC6FF177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6789400" y="80314800"/>
          <a:ext cx="7239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1409700</xdr:colOff>
      <xdr:row>351</xdr:row>
      <xdr:rowOff>0</xdr:rowOff>
    </xdr:from>
    <xdr:to>
      <xdr:col>15</xdr:col>
      <xdr:colOff>746035</xdr:colOff>
      <xdr:row>351</xdr:row>
      <xdr:rowOff>4171</xdr:rowOff>
    </xdr:to>
    <xdr:pic>
      <xdr:nvPicPr>
        <xdr:cNvPr id="41" name="Picture 40" descr="page2image26115104">
          <a:extLst>
            <a:ext uri="{FF2B5EF4-FFF2-40B4-BE49-F238E27FC236}">
              <a16:creationId xmlns:a16="http://schemas.microsoft.com/office/drawing/2014/main" id="{02D2B30A-7910-43F9-E255-7901DE44333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7526000" y="80314800"/>
          <a:ext cx="7620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279400</xdr:colOff>
      <xdr:row>351</xdr:row>
      <xdr:rowOff>0</xdr:rowOff>
    </xdr:from>
    <xdr:to>
      <xdr:col>15</xdr:col>
      <xdr:colOff>812112</xdr:colOff>
      <xdr:row>351</xdr:row>
      <xdr:rowOff>4171</xdr:rowOff>
    </xdr:to>
    <xdr:pic>
      <xdr:nvPicPr>
        <xdr:cNvPr id="42" name="Picture 41" descr="page2image26115312">
          <a:extLst>
            <a:ext uri="{FF2B5EF4-FFF2-40B4-BE49-F238E27FC236}">
              <a16:creationId xmlns:a16="http://schemas.microsoft.com/office/drawing/2014/main" id="{1CA45573-9270-38D8-FFDC-F9617729FF0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8300700" y="80314800"/>
          <a:ext cx="5461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838200</xdr:colOff>
      <xdr:row>351</xdr:row>
      <xdr:rowOff>0</xdr:rowOff>
    </xdr:from>
    <xdr:to>
      <xdr:col>16</xdr:col>
      <xdr:colOff>374024</xdr:colOff>
      <xdr:row>351</xdr:row>
      <xdr:rowOff>4171</xdr:rowOff>
    </xdr:to>
    <xdr:pic>
      <xdr:nvPicPr>
        <xdr:cNvPr id="43" name="Picture 42" descr="page2image26115520">
          <a:extLst>
            <a:ext uri="{FF2B5EF4-FFF2-40B4-BE49-F238E27FC236}">
              <a16:creationId xmlns:a16="http://schemas.microsoft.com/office/drawing/2014/main" id="{2D3585B1-62C4-60CD-95D4-D2B46412B64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8859500" y="80314800"/>
          <a:ext cx="5461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1397000</xdr:colOff>
      <xdr:row>351</xdr:row>
      <xdr:rowOff>0</xdr:rowOff>
    </xdr:from>
    <xdr:to>
      <xdr:col>16</xdr:col>
      <xdr:colOff>412622</xdr:colOff>
      <xdr:row>351</xdr:row>
      <xdr:rowOff>4171</xdr:rowOff>
    </xdr:to>
    <xdr:pic>
      <xdr:nvPicPr>
        <xdr:cNvPr id="44" name="Picture 43" descr="page2image26115728">
          <a:extLst>
            <a:ext uri="{FF2B5EF4-FFF2-40B4-BE49-F238E27FC236}">
              <a16:creationId xmlns:a16="http://schemas.microsoft.com/office/drawing/2014/main" id="{84B9BD64-C8D7-79EF-B06A-5CCF38310EB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18300" y="80314800"/>
          <a:ext cx="431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1841500</xdr:colOff>
      <xdr:row>351</xdr:row>
      <xdr:rowOff>0</xdr:rowOff>
    </xdr:from>
    <xdr:to>
      <xdr:col>16</xdr:col>
      <xdr:colOff>412622</xdr:colOff>
      <xdr:row>351</xdr:row>
      <xdr:rowOff>4171</xdr:rowOff>
    </xdr:to>
    <xdr:pic>
      <xdr:nvPicPr>
        <xdr:cNvPr id="45" name="Picture 44" descr="page2image26052224">
          <a:extLst>
            <a:ext uri="{FF2B5EF4-FFF2-40B4-BE49-F238E27FC236}">
              <a16:creationId xmlns:a16="http://schemas.microsoft.com/office/drawing/2014/main" id="{1CF8B054-7CCA-7057-069D-64DD9DE315F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862800" y="80314800"/>
          <a:ext cx="431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381000</xdr:colOff>
      <xdr:row>351</xdr:row>
      <xdr:rowOff>0</xdr:rowOff>
    </xdr:from>
    <xdr:to>
      <xdr:col>17</xdr:col>
      <xdr:colOff>114694</xdr:colOff>
      <xdr:row>351</xdr:row>
      <xdr:rowOff>4171</xdr:rowOff>
    </xdr:to>
    <xdr:pic>
      <xdr:nvPicPr>
        <xdr:cNvPr id="46" name="Picture 45" descr="page2image26048112">
          <a:extLst>
            <a:ext uri="{FF2B5EF4-FFF2-40B4-BE49-F238E27FC236}">
              <a16:creationId xmlns:a16="http://schemas.microsoft.com/office/drawing/2014/main" id="{2FF87B51-102E-6A19-491F-AE5ED296AF1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0307300" y="80314800"/>
          <a:ext cx="7112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1104900</xdr:colOff>
      <xdr:row>351</xdr:row>
      <xdr:rowOff>0</xdr:rowOff>
    </xdr:from>
    <xdr:to>
      <xdr:col>17</xdr:col>
      <xdr:colOff>375396</xdr:colOff>
      <xdr:row>351</xdr:row>
      <xdr:rowOff>4171</xdr:rowOff>
    </xdr:to>
    <xdr:pic>
      <xdr:nvPicPr>
        <xdr:cNvPr id="47" name="Picture 46" descr="page2image26049984">
          <a:extLst>
            <a:ext uri="{FF2B5EF4-FFF2-40B4-BE49-F238E27FC236}">
              <a16:creationId xmlns:a16="http://schemas.microsoft.com/office/drawing/2014/main" id="{A0F0DBEA-90E0-838A-5EB3-B2E34F2BDCF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1031200" y="80314800"/>
          <a:ext cx="3810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1498600</xdr:colOff>
      <xdr:row>351</xdr:row>
      <xdr:rowOff>0</xdr:rowOff>
    </xdr:from>
    <xdr:to>
      <xdr:col>17</xdr:col>
      <xdr:colOff>476996</xdr:colOff>
      <xdr:row>351</xdr:row>
      <xdr:rowOff>4171</xdr:rowOff>
    </xdr:to>
    <xdr:pic>
      <xdr:nvPicPr>
        <xdr:cNvPr id="48" name="Picture 47" descr="page2image26042912">
          <a:extLst>
            <a:ext uri="{FF2B5EF4-FFF2-40B4-BE49-F238E27FC236}">
              <a16:creationId xmlns:a16="http://schemas.microsoft.com/office/drawing/2014/main" id="{74083801-DFEF-4957-7396-4C7145303FE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1424900" y="80314800"/>
          <a:ext cx="4826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184</xdr:row>
      <xdr:rowOff>0</xdr:rowOff>
    </xdr:from>
    <xdr:ext cx="5007427" cy="1383"/>
    <xdr:pic>
      <xdr:nvPicPr>
        <xdr:cNvPr id="51" name="Picture 50" descr="page1image25931136">
          <a:extLst>
            <a:ext uri="{FF2B5EF4-FFF2-40B4-BE49-F238E27FC236}">
              <a16:creationId xmlns:a16="http://schemas.microsoft.com/office/drawing/2014/main" id="{C69BC981-4CDE-E246-A8EC-476D3A3E906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20588" y="55581176"/>
          <a:ext cx="5007427" cy="138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1130300</xdr:colOff>
      <xdr:row>422</xdr:row>
      <xdr:rowOff>101600</xdr:rowOff>
    </xdr:from>
    <xdr:to>
      <xdr:col>0</xdr:col>
      <xdr:colOff>1968500</xdr:colOff>
      <xdr:row>423</xdr:row>
      <xdr:rowOff>114301</xdr:rowOff>
    </xdr:to>
    <xdr:pic>
      <xdr:nvPicPr>
        <xdr:cNvPr id="2" name="Picture 1">
          <a:extLst>
            <a:ext uri="{FF2B5EF4-FFF2-40B4-BE49-F238E27FC236}">
              <a16:creationId xmlns:a16="http://schemas.microsoft.com/office/drawing/2014/main" id="{2B1A509E-812F-5F73-6BFE-E6C8E4E34856}"/>
            </a:ext>
          </a:extLst>
        </xdr:cNvPr>
        <xdr:cNvPicPr>
          <a:picLocks noChangeAspect="1"/>
        </xdr:cNvPicPr>
      </xdr:nvPicPr>
      <xdr:blipFill>
        <a:blip xmlns:r="http://schemas.openxmlformats.org/officeDocument/2006/relationships" r:embed="rId31"/>
        <a:stretch>
          <a:fillRect/>
        </a:stretch>
      </xdr:blipFill>
      <xdr:spPr>
        <a:xfrm>
          <a:off x="1130300" y="79362300"/>
          <a:ext cx="838200" cy="20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838200</xdr:colOff>
      <xdr:row>168</xdr:row>
      <xdr:rowOff>0</xdr:rowOff>
    </xdr:from>
    <xdr:to>
      <xdr:col>21</xdr:col>
      <xdr:colOff>1722</xdr:colOff>
      <xdr:row>168</xdr:row>
      <xdr:rowOff>1383</xdr:rowOff>
    </xdr:to>
    <xdr:pic>
      <xdr:nvPicPr>
        <xdr:cNvPr id="7" name="Picture 6" descr="page1image25933424">
          <a:extLst>
            <a:ext uri="{FF2B5EF4-FFF2-40B4-BE49-F238E27FC236}">
              <a16:creationId xmlns:a16="http://schemas.microsoft.com/office/drawing/2014/main" id="{1480BD74-001B-A94F-AE19-2FACBAA13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46100" y="54597300"/>
          <a:ext cx="541866" cy="1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1397000</xdr:colOff>
      <xdr:row>168</xdr:row>
      <xdr:rowOff>0</xdr:rowOff>
    </xdr:from>
    <xdr:to>
      <xdr:col>20</xdr:col>
      <xdr:colOff>428835</xdr:colOff>
      <xdr:row>168</xdr:row>
      <xdr:rowOff>1383</xdr:rowOff>
    </xdr:to>
    <xdr:pic>
      <xdr:nvPicPr>
        <xdr:cNvPr id="8" name="Picture 7" descr="page1image25933632">
          <a:extLst>
            <a:ext uri="{FF2B5EF4-FFF2-40B4-BE49-F238E27FC236}">
              <a16:creationId xmlns:a16="http://schemas.microsoft.com/office/drawing/2014/main" id="{392D8646-0AAF-0D4C-A6E9-C8A22223A5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474700" y="54597300"/>
          <a:ext cx="429448" cy="1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1841500</xdr:colOff>
      <xdr:row>168</xdr:row>
      <xdr:rowOff>0</xdr:rowOff>
    </xdr:from>
    <xdr:to>
      <xdr:col>20</xdr:col>
      <xdr:colOff>428835</xdr:colOff>
      <xdr:row>168</xdr:row>
      <xdr:rowOff>4171</xdr:rowOff>
    </xdr:to>
    <xdr:pic>
      <xdr:nvPicPr>
        <xdr:cNvPr id="9" name="Picture 8" descr="page1image25934048">
          <a:extLst>
            <a:ext uri="{FF2B5EF4-FFF2-40B4-BE49-F238E27FC236}">
              <a16:creationId xmlns:a16="http://schemas.microsoft.com/office/drawing/2014/main" id="{7F821A8E-D709-6146-8ABE-7F0CB70C5D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74700" y="54597300"/>
          <a:ext cx="429448" cy="4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rlando Timmerman" refreshedDate="45684.917323611109" createdVersion="8" refreshedVersion="8" minRefreshableVersion="3" recordCount="1086" xr:uid="{3A32FEFE-0C6F-BA4C-8BC8-D487036B6BFF}">
  <cacheSource type="worksheet">
    <worksheetSource ref="H586:M1672" sheet="extra_working"/>
  </cacheSource>
  <cacheFields count="6">
    <cacheField name="treatment" numFmtId="0">
      <sharedItems count="2">
        <s v="ambient pH"/>
        <s v="low pH"/>
      </sharedItems>
    </cacheField>
    <cacheField name="temperature (ºC)" numFmtId="0">
      <sharedItems containsSemiMixedTypes="0" containsString="0" containsNumber="1" minValue="23.8" maxValue="26.9"/>
    </cacheField>
    <cacheField name="pHT" numFmtId="0">
      <sharedItems containsString="0" containsBlank="1" containsNumber="1" minValue="7.58" maxValue="8.44"/>
    </cacheField>
    <cacheField name="alkalinity (µmol/kg)" numFmtId="0">
      <sharedItems containsSemiMixedTypes="0" containsString="0" containsNumber="1" containsInteger="1" minValue="1750" maxValue="2450"/>
    </cacheField>
    <cacheField name="pCO2 (µatm)" numFmtId="0">
      <sharedItems containsString="0" containsBlank="1" containsNumber="1" containsInteger="1" minValue="91" maxValue="1464"/>
    </cacheField>
    <cacheField name="ΩAr" numFmtId="0">
      <sharedItems containsString="0" containsBlank="1" containsNumber="1" minValue="1.05" maxValue="6.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rlando Timmerman" refreshedDate="45684.949520486109" createdVersion="8" refreshedVersion="8" minRefreshableVersion="3" recordCount="240" xr:uid="{3E4A84C4-60B9-3844-BA67-DBF4113D7457}">
  <cacheSource type="worksheet">
    <worksheetSource ref="D1678:M1918" sheet="extra_working"/>
  </cacheSource>
  <cacheFields count="10">
    <cacheField name="pCO2" numFmtId="0">
      <sharedItems containsMixedTypes="1" containsNumber="1" minValue="164.8" maxValue="4438.3999999999996" count="236">
        <n v="217.6"/>
        <n v="220.7"/>
        <n v="222.9"/>
        <n v="232.9"/>
        <n v="227.9"/>
        <n v="236.9"/>
        <n v="3034.6"/>
        <n v="3387.3"/>
        <n v="3136.9"/>
        <n v="3173.6"/>
        <n v="3203.1"/>
        <n v="3458.5"/>
        <n v="290"/>
        <n v="302.2"/>
        <n v="304.60000000000002"/>
        <n v="235.9"/>
        <n v="251.2"/>
        <n v="247.6"/>
        <n v="557.29999999999995"/>
        <n v="554.70000000000005"/>
        <n v="562.20000000000005"/>
        <n v="462.3"/>
        <n v="469.4"/>
        <n v="489.1"/>
        <n v="385.4"/>
        <n v="399.7"/>
        <n v="450.1"/>
        <n v="279.7"/>
        <n v="287"/>
        <n v="377.2"/>
        <n v="4189.3"/>
        <n v="3524"/>
        <n v="3071.5"/>
        <n v="3588.8"/>
        <n v="3665.4"/>
        <n v="2830.4"/>
        <n v="462.8"/>
        <n v="451.2"/>
        <n v="494.5"/>
        <n v="566.70000000000005"/>
        <n v="604.1"/>
        <n v="792.1"/>
        <n v="981.2"/>
        <n v="887.4"/>
        <n v="809.3"/>
        <n v="746.4"/>
        <n v="773.5"/>
        <n v="646.6"/>
        <n v="257"/>
        <n v="262.39999999999998"/>
        <s v="NA"/>
        <n v="330.3"/>
        <n v="337.9"/>
        <n v="2798.2"/>
        <n v="3480.5"/>
        <n v="3015.7"/>
        <n v="3204.1"/>
        <n v="3287.5"/>
        <n v="524.6"/>
        <n v="505.4"/>
        <n v="496.6"/>
        <n v="565.20000000000005"/>
        <n v="604.5"/>
        <n v="614.79999999999995"/>
        <n v="698"/>
        <n v="719.2"/>
        <n v="712.2"/>
        <n v="708.8"/>
        <n v="724.8"/>
        <n v="733.7"/>
        <n v="491"/>
        <n v="519.79999999999995"/>
        <n v="436.9"/>
        <n v="342.4"/>
        <n v="376.7"/>
        <n v="325.60000000000002"/>
        <n v="3751.4"/>
        <n v="3282.3"/>
        <n v="3352"/>
        <n v="3240.8"/>
        <n v="2773"/>
        <n v="2835.9"/>
        <n v="553"/>
        <n v="501"/>
        <n v="500.4"/>
        <n v="702"/>
        <n v="701.9"/>
        <n v="658.4"/>
        <n v="755.3"/>
        <n v="729.9"/>
        <n v="630.6"/>
        <n v="663"/>
        <n v="592.70000000000005"/>
        <n v="548.6"/>
        <n v="367"/>
        <n v="422.2"/>
        <n v="379.1"/>
        <n v="319.5"/>
        <n v="320.8"/>
        <n v="319.3"/>
        <n v="2999.6"/>
        <n v="2831.2"/>
        <n v="2442.3000000000002"/>
        <n v="3108.8"/>
        <n v="3735.7"/>
        <n v="2870.3"/>
        <n v="467.6"/>
        <n v="470.7"/>
        <n v="443.6"/>
        <n v="351.6"/>
        <n v="376.8"/>
        <n v="357.7"/>
        <n v="718.3"/>
        <n v="676.8"/>
        <n v="717.4"/>
        <n v="714.9"/>
        <n v="671.5"/>
        <n v="776"/>
        <n v="344.3"/>
        <n v="370"/>
        <n v="371.9"/>
        <n v="275.60000000000002"/>
        <n v="280.5"/>
        <n v="274.60000000000002"/>
        <n v="3674.9"/>
        <n v="3278.9"/>
        <n v="3419.2"/>
        <n v="2895.6"/>
        <n v="2680.7"/>
        <n v="2959.2"/>
        <n v="427.1"/>
        <n v="441.8"/>
        <n v="456.7"/>
        <n v="461.5"/>
        <n v="493.2"/>
        <n v="469.7"/>
        <n v="703.8"/>
        <n v="743.7"/>
        <n v="739.7"/>
        <n v="556.4"/>
        <n v="602.5"/>
        <n v="569"/>
        <n v="233.3"/>
        <n v="231.8"/>
        <n v="217.2"/>
        <n v="216.5"/>
        <n v="213.9"/>
        <n v="3093.9"/>
        <n v="3115.1"/>
        <n v="3168.3"/>
        <n v="3182.2"/>
        <n v="3230.1"/>
        <n v="3281.8"/>
        <n v="296.89999999999998"/>
        <n v="285.5"/>
        <n v="306.7"/>
        <n v="316.89999999999998"/>
        <n v="316.8"/>
        <n v="305.3"/>
        <n v="660.2"/>
        <n v="634"/>
        <n v="652.5"/>
        <n v="630.4"/>
        <n v="708.2"/>
        <n v="630"/>
        <n v="294.8"/>
        <n v="292.2"/>
        <n v="300.8"/>
        <n v="229.6"/>
        <n v="222.8"/>
        <n v="236.5"/>
        <n v="3642.2"/>
        <n v="3642.8"/>
        <n v="3813.8"/>
        <n v="2889.3"/>
        <n v="2969.8"/>
        <n v="3025.1"/>
        <n v="393.6"/>
        <n v="372.8"/>
        <n v="382.8"/>
        <n v="435.7"/>
        <n v="418.1"/>
        <n v="440.6"/>
        <n v="738"/>
        <n v="808.4"/>
        <n v="759.8"/>
        <n v="668.8"/>
        <n v="689.6"/>
        <n v="745.1"/>
        <n v="259.3"/>
        <n v="263"/>
        <n v="258.2"/>
        <n v="416.4"/>
        <n v="380.4"/>
        <n v="414.9"/>
        <n v="3223.5"/>
        <n v="2523.3000000000002"/>
        <n v="3268"/>
        <n v="3052.3"/>
        <n v="3180.3"/>
        <n v="3972.6"/>
        <n v="411.9"/>
        <n v="417.2"/>
        <n v="408.4"/>
        <n v="321.7"/>
        <n v="307.10000000000002"/>
        <n v="688.6"/>
        <n v="684.7"/>
        <n v="716.3"/>
        <n v="702.2"/>
        <n v="705.2"/>
        <n v="735.5"/>
        <n v="177.2"/>
        <n v="164.8"/>
        <n v="218.3"/>
        <n v="221.4"/>
        <n v="215.6"/>
        <n v="225.6"/>
        <n v="3290.2"/>
        <n v="4299.3"/>
        <n v="3455.1"/>
        <n v="4435.8"/>
        <n v="4373.7"/>
        <n v="4438.3999999999996"/>
        <n v="255"/>
        <n v="252.5"/>
        <n v="260.8"/>
        <n v="397.9"/>
        <n v="385.5"/>
        <n v="397.2"/>
        <n v="575.5"/>
        <n v="633.1"/>
        <n v="595"/>
        <n v="815.3"/>
        <n v="836.2"/>
        <n v="878.7"/>
      </sharedItems>
    </cacheField>
    <cacheField name="temp" numFmtId="0">
      <sharedItems containsSemiMixedTypes="0" containsString="0" containsNumber="1" minValue="27.2" maxValue="32.200000000000003"/>
    </cacheField>
    <cacheField name="sal" numFmtId="0">
      <sharedItems containsSemiMixedTypes="0" containsString="0" containsNumber="1" minValue="31.294" maxValue="32.124000000000002"/>
    </cacheField>
    <cacheField name="pH" numFmtId="0">
      <sharedItems containsSemiMixedTypes="0" containsString="0" containsNumber="1" minValue="7.12" maxValue="8.5399999999999991"/>
    </cacheField>
    <cacheField name="alk" numFmtId="0">
      <sharedItems containsMixedTypes="1" containsNumber="1" minValue="1946.6" maxValue="2159.6" count="212">
        <n v="2030.3"/>
        <n v="2031.3"/>
        <n v="2030.5"/>
        <n v="2076.1999999999998"/>
        <n v="2078.1999999999998"/>
        <n v="2073.8000000000002"/>
        <n v="2103.1"/>
        <n v="2096.8000000000002"/>
        <n v="2104.1"/>
        <n v="2090.3000000000002"/>
        <n v="2089.6"/>
        <n v="2093.4"/>
        <n v="2057.5"/>
        <n v="2053.5"/>
        <n v="2055.1"/>
        <n v="2042.1"/>
        <n v="2040.9"/>
        <n v="2039.9"/>
        <n v="2050"/>
        <n v="2052.9"/>
        <n v="2056.1"/>
        <n v="2029.8"/>
        <n v="2034.3"/>
        <n v="2031.5"/>
        <n v="2087.1999999999998"/>
        <n v="2083.6999999999998"/>
        <n v="2084.1999999999998"/>
        <n v="2132.6999999999998"/>
        <n v="2128"/>
        <n v="2130"/>
        <n v="2159.6"/>
        <n v="2158"/>
        <n v="2159.3000000000002"/>
        <n v="2144"/>
        <n v="2142.1999999999998"/>
        <n v="2143.3000000000002"/>
        <n v="2080.1999999999998"/>
        <n v="2075.4"/>
        <n v="2081.6999999999998"/>
        <n v="2097.1"/>
        <n v="2092.3000000000002"/>
        <n v="2120.9"/>
        <n v="2119"/>
        <n v="2120.5"/>
        <n v="2118.1"/>
        <n v="2112.4"/>
        <n v="2115.3000000000002"/>
        <n v="2076.6999999999998"/>
        <n v="2080.6"/>
        <s v="NA"/>
        <n v="2143.8000000000002"/>
        <n v="2146.1"/>
        <n v="2134.1999999999998"/>
        <n v="2127.9"/>
        <n v="2132.4"/>
        <n v="2119.6"/>
        <n v="2134.8000000000002"/>
        <n v="2123.1999999999998"/>
        <n v="2094.1999999999998"/>
        <n v="2111.8000000000002"/>
        <n v="2097.4"/>
        <n v="2112"/>
        <n v="2112.6999999999998"/>
        <n v="2099.1"/>
        <n v="2120.6999999999998"/>
        <n v="2112.9"/>
        <n v="2103.1999999999998"/>
        <n v="2106.9"/>
        <n v="2093.6999999999998"/>
        <n v="2067.4"/>
        <n v="2065.6"/>
        <n v="2068.6999999999998"/>
        <n v="2109.6999999999998"/>
        <n v="2115.1999999999998"/>
        <n v="2156.3000000000002"/>
        <n v="2158.3000000000002"/>
        <n v="2129.4"/>
        <n v="2126.6"/>
        <n v="2130.4"/>
        <n v="2081.6"/>
        <n v="2081.1999999999998"/>
        <n v="2077.3000000000002"/>
        <n v="2069.3000000000002"/>
        <n v="2056.8000000000002"/>
        <n v="2066.8000000000002"/>
        <n v="2124.4"/>
        <n v="2126.1999999999998"/>
        <n v="2105.9"/>
        <n v="2110.5"/>
        <n v="2111.6"/>
        <n v="1978"/>
        <n v="1971.3"/>
        <n v="1965.8"/>
        <n v="2056.1999999999998"/>
        <n v="2048"/>
        <n v="2064.8000000000002"/>
        <n v="2094.5"/>
        <n v="2094.8000000000002"/>
        <n v="2078.6"/>
        <n v="2071.3000000000002"/>
        <n v="2086.3000000000002"/>
        <n v="2084.9"/>
        <n v="2065.1999999999998"/>
        <n v="2026.4"/>
        <n v="2017.3"/>
        <n v="2009.6"/>
        <n v="2029.9"/>
        <n v="2012.1"/>
        <n v="2022.8"/>
        <n v="2042.7"/>
        <n v="2022.6"/>
        <n v="2020.8"/>
        <n v="2081.8000000000002"/>
        <n v="2077.1999999999998"/>
        <n v="2092.9"/>
        <n v="2123.6999999999998"/>
        <n v="2123.1"/>
        <n v="2135.1999999999998"/>
        <n v="2148.5"/>
        <n v="2148.1999999999998"/>
        <n v="2128.5"/>
        <n v="2132.5"/>
        <n v="2132.6"/>
        <n v="2096"/>
        <n v="2090.1"/>
        <n v="2087.6999999999998"/>
        <n v="2110"/>
        <n v="2110.6"/>
        <n v="2116.1"/>
        <n v="2110.1"/>
        <n v="2109.5"/>
        <n v="2123.6"/>
        <n v="2133.9"/>
        <n v="2115.8000000000002"/>
        <n v="2071.6"/>
        <n v="2074.6"/>
        <n v="2084.6999999999998"/>
        <n v="2087.4"/>
        <n v="2098.8000000000002"/>
        <n v="2141.6"/>
        <n v="2141.6999999999998"/>
        <n v="2133"/>
        <n v="2144.1"/>
        <n v="2142.3000000000002"/>
        <n v="2082"/>
        <n v="2065.6999999999998"/>
        <n v="2097.5"/>
        <n v="2108.5"/>
        <n v="2096.1"/>
        <n v="2109.1999999999998"/>
        <n v="2109.3000000000002"/>
        <n v="2064.9"/>
        <n v="2082.1"/>
        <n v="2080.5"/>
        <n v="2103.8000000000002"/>
        <n v="2091.6"/>
        <n v="2152"/>
        <n v="2137.1"/>
        <n v="2158.6999999999998"/>
        <n v="2155.9"/>
        <n v="2150"/>
        <n v="2147.6999999999998"/>
        <n v="2144.6999999999998"/>
        <n v="2107.6"/>
        <n v="2101.5"/>
        <n v="2124.6999999999998"/>
        <n v="2114.1"/>
        <n v="2105.6999999999998"/>
        <n v="2125.6999999999998"/>
        <n v="2120.4"/>
        <n v="2125.6"/>
        <n v="2118.6"/>
        <n v="2051.3000000000002"/>
        <n v="2051.5"/>
        <n v="2053.6"/>
        <n v="2083.3000000000002"/>
        <n v="2105.5"/>
        <n v="2086.1"/>
        <n v="2129.1999999999998"/>
        <n v="2129.5"/>
        <n v="2129.8000000000002"/>
        <n v="2127.6"/>
        <n v="2065.8000000000002"/>
        <n v="2063.1"/>
        <n v="2066.5"/>
        <n v="2073.5"/>
        <n v="2067.9"/>
        <n v="2069.4"/>
        <n v="2091"/>
        <n v="2088.1999999999998"/>
        <n v="2068.4"/>
        <n v="2066"/>
        <n v="2003.5"/>
        <n v="2008.8"/>
        <n v="1946.6"/>
        <n v="2053.4"/>
        <n v="2053"/>
        <n v="2052.1"/>
        <n v="2103.5"/>
        <n v="2101.4"/>
        <n v="2134.1"/>
        <n v="2132.1"/>
        <n v="2128.1"/>
        <n v="2074.6999999999998"/>
        <n v="2053.3000000000002"/>
        <n v="2052.3000000000002"/>
        <n v="2052.6999999999998"/>
        <n v="2049.9"/>
        <n v="2049.1999999999998"/>
        <n v="2042"/>
        <n v="2059.5"/>
        <n v="2060.1"/>
      </sharedItems>
    </cacheField>
    <cacheField name="DIC" numFmtId="0">
      <sharedItems containsMixedTypes="1" containsNumber="1" minValue="1551.1" maxValue="2217.4" count="233">
        <n v="1629.9"/>
        <n v="1634.5"/>
        <n v="1636"/>
        <n v="1655.8"/>
        <n v="1652.6"/>
        <n v="1658.7"/>
        <n v="2118.1999999999998"/>
        <n v="2126.9"/>
        <n v="2122.9"/>
        <n v="2100.6999999999998"/>
        <n v="2100.8000000000002"/>
        <n v="2114.9"/>
        <n v="1709.8"/>
        <n v="1714.3"/>
        <n v="1718"/>
        <n v="1625.4"/>
        <n v="1637.8"/>
        <n v="1633.6"/>
        <n v="1830"/>
        <n v="1830.1"/>
        <n v="1835.8"/>
        <n v="1757.2"/>
        <n v="1763.8"/>
        <n v="1769.2"/>
        <n v="1789.9"/>
        <n v="1794.2"/>
        <n v="1818.2"/>
        <n v="1733"/>
        <n v="1735.9"/>
        <n v="1794.9"/>
        <n v="2217.4"/>
        <n v="2190.1999999999998"/>
        <n v="2172.1"/>
        <n v="2167.1999999999998"/>
        <n v="2168.5"/>
        <n v="2133.3000000000002"/>
        <n v="1816.7"/>
        <n v="1809.1"/>
        <n v="1830.5"/>
        <n v="1849.7"/>
        <n v="1856.4"/>
        <n v="1904.6"/>
        <n v="1981.3"/>
        <n v="1963.2"/>
        <n v="1950.6"/>
        <n v="1915.5"/>
        <n v="1916.6"/>
        <n v="1888.3"/>
        <n v="1696.5"/>
        <n v="1704.3"/>
        <s v="NA"/>
        <n v="1775.1"/>
        <n v="1781.7"/>
        <n v="2136"/>
        <n v="2160"/>
        <n v="2147.4"/>
        <n v="2120.1999999999998"/>
        <n v="2142.4"/>
        <n v="2134.6"/>
        <n v="1851.1"/>
        <n v="1858.7"/>
        <n v="1844.3"/>
        <n v="1857.1"/>
        <n v="1870.6"/>
        <n v="1862.1"/>
        <n v="1925.6"/>
        <n v="1935.8"/>
        <n v="1921.4"/>
        <n v="1894.7"/>
        <n v="1900.4"/>
        <n v="1891.5"/>
        <n v="1819.9"/>
        <n v="1828.5"/>
        <n v="1799.2"/>
        <n v="1768"/>
        <n v="1778.6"/>
        <n v="1753"/>
        <n v="2202.1"/>
        <n v="2180.8000000000002"/>
        <n v="2186.3000000000002"/>
        <n v="2138.1"/>
        <n v="2114.4"/>
        <n v="2120.8000000000002"/>
        <n v="1850.3"/>
        <n v="1832.7"/>
        <n v="1830.9"/>
        <n v="1863.1"/>
        <n v="1852.5"/>
        <n v="1849"/>
        <n v="1940.6"/>
        <n v="1934.3"/>
        <n v="1911.2"/>
        <n v="1883"/>
        <n v="1866.3"/>
        <n v="1852.7"/>
        <n v="1690"/>
        <n v="1710"/>
        <n v="1686.4"/>
        <n v="1706"/>
        <n v="1700.7"/>
        <n v="1711.9"/>
        <n v="2092.1"/>
        <n v="2101.9"/>
        <n v="2082.3000000000002"/>
        <n v="2087"/>
        <n v="2105.5"/>
        <n v="2083.6999999999998"/>
        <n v="1825.4"/>
        <n v="1810.1"/>
        <n v="1823.8"/>
        <n v="1698.3"/>
        <n v="1705.9"/>
        <n v="1688.5"/>
        <n v="1856.9"/>
        <n v="1832"/>
        <n v="1847"/>
        <n v="1819"/>
        <n v="1841.9"/>
        <n v="1762.9"/>
        <n v="1774.1"/>
        <n v="1786.6"/>
        <n v="1720.9"/>
        <n v="1724.6"/>
        <n v="1719.9"/>
        <n v="2176"/>
        <n v="2172.6"/>
        <n v="2178.6"/>
        <n v="2122.6999999999998"/>
        <n v="2116.1999999999998"/>
        <n v="2129.3000000000002"/>
        <n v="1815.6"/>
        <n v="1817.9"/>
        <n v="1823.3"/>
        <n v="1823.9"/>
        <n v="1922.8"/>
        <n v="1926.4"/>
        <n v="1925.7"/>
        <n v="1869.8"/>
        <n v="1893.2"/>
        <n v="1867.6"/>
        <n v="1675.2"/>
        <n v="1675"/>
        <n v="1669"/>
        <n v="1651.8"/>
        <n v="1641.4"/>
        <n v="1647.3"/>
        <n v="2146"/>
        <n v="2157.5"/>
        <n v="2141.4"/>
        <n v="2153.6"/>
        <n v="2153.8000000000002"/>
        <n v="1727.9"/>
        <n v="1723"/>
        <n v="1726.3"/>
        <n v="1733.6"/>
        <n v="1732.4"/>
        <n v="1897.5"/>
        <n v="1901"/>
        <n v="1906"/>
        <n v="1839.9"/>
        <n v="1874.8"/>
        <n v="1852.3"/>
        <n v="1748"/>
        <n v="1739.4"/>
        <n v="1703.7"/>
        <n v="1686"/>
        <n v="1694.2"/>
        <n v="2197.9"/>
        <n v="2195.5"/>
        <n v="2196.3000000000002"/>
        <n v="2140.8000000000002"/>
        <n v="2142.3000000000002"/>
        <n v="2147"/>
        <n v="1818"/>
        <n v="1797.6"/>
        <n v="1800"/>
        <n v="1819.7"/>
        <n v="1802.8"/>
        <n v="1807.2"/>
        <n v="1939.2"/>
        <n v="1948.9"/>
        <n v="1943.3"/>
        <n v="1905.7"/>
        <n v="1906.8"/>
        <n v="1899.2"/>
        <n v="1679.3"/>
        <n v="1683.3"/>
        <n v="1679.7"/>
        <n v="1779.6"/>
        <n v="1779"/>
        <n v="1780.9"/>
        <n v="2150.6999999999998"/>
        <n v="2117.9"/>
        <n v="2153.6999999999998"/>
        <n v="2130.4"/>
        <n v="2136.5"/>
        <n v="2137.1"/>
        <n v="1783.2"/>
        <n v="1783.5"/>
        <n v="1783.6"/>
        <n v="1709.5"/>
        <n v="1713.9"/>
        <n v="1705.2"/>
        <n v="1898.6"/>
        <n v="1898.2"/>
        <n v="1902.8"/>
        <n v="1861.9"/>
        <n v="1861.1"/>
        <n v="1867.7"/>
        <n v="1562.37"/>
        <n v="1551.1"/>
        <n v="1564.77"/>
        <n v="1616.41"/>
        <n v="1611.22"/>
        <n v="1620.88"/>
        <n v="2132.7399999999998"/>
        <n v="2169.61"/>
        <n v="2134.89"/>
        <n v="2194.4899999999998"/>
        <n v="2190.39"/>
        <n v="2188.29"/>
        <n v="1706.42"/>
        <n v="1702.26"/>
        <n v="1709.28"/>
        <n v="1738.36"/>
        <n v="1731"/>
        <n v="1736.33"/>
        <n v="1832.81"/>
        <n v="1847.9"/>
        <n v="1831.94"/>
        <n v="1881.57"/>
        <n v="1886.93"/>
        <n v="1885.94"/>
      </sharedItems>
    </cacheField>
    <cacheField name="HCO3_cal" numFmtId="0">
      <sharedItems containsMixedTypes="1" containsNumber="1" minValue="1235.2" maxValue="2075.6" count="237">
        <n v="1348.3"/>
        <n v="1355"/>
        <n v="1358.1"/>
        <n v="1358"/>
        <n v="1351.4"/>
        <n v="1364.3"/>
        <n v="1996.4"/>
        <n v="2000.5"/>
        <n v="1999.9"/>
        <n v="1978.4"/>
        <n v="1978.3"/>
        <n v="1989.2"/>
        <n v="1458.8"/>
        <n v="1468.7"/>
        <n v="1473.6"/>
        <n v="1331.8"/>
        <n v="1352.6"/>
        <n v="1346.6"/>
        <n v="1653.8"/>
        <n v="1652.1"/>
        <n v="1659.1"/>
        <n v="1550.9"/>
        <n v="1558.4"/>
        <n v="1568.7"/>
        <n v="1568"/>
        <n v="1577.2"/>
        <n v="1614.8"/>
        <n v="1445.1"/>
        <n v="1453.1"/>
        <n v="1546.7"/>
        <n v="2075.6"/>
        <n v="2059.5"/>
        <n v="2047.5"/>
        <n v="2037.8"/>
        <n v="2038.2"/>
        <n v="2011.5"/>
        <n v="1614.9"/>
        <n v="1605.9"/>
        <n v="1635.6"/>
        <n v="1654.5"/>
        <n v="1667.9"/>
        <n v="1741.5"/>
        <n v="1840.7"/>
        <n v="1815.7"/>
        <n v="1796.6"/>
        <n v="1743.3"/>
        <n v="1748.2"/>
        <n v="1703.4"/>
        <n v="1425.2"/>
        <n v="1435.1"/>
        <s v="NA"/>
        <n v="1505.7"/>
        <n v="1514.7"/>
        <n v="2015.4"/>
        <n v="2030.9"/>
        <n v="2023.8"/>
        <n v="1998.1"/>
        <n v="2017.8"/>
        <n v="2009.6"/>
        <n v="1660.1"/>
        <n v="1661.2"/>
        <n v="1647.6"/>
        <n v="1656.8"/>
        <n v="1677.6"/>
        <n v="1672.5"/>
        <n v="1759.1"/>
        <n v="1770.4"/>
        <n v="1757"/>
        <n v="1720.4"/>
        <n v="1726.8"/>
        <n v="1720.8"/>
        <n v="1628.1"/>
        <n v="1642.6"/>
        <n v="1594.7"/>
        <n v="1509.9"/>
        <n v="1534.3"/>
        <n v="1489.6"/>
        <n v="2067.1999999999998"/>
        <n v="2053.3000000000002"/>
        <n v="2057.6999999999998"/>
        <n v="2013.3"/>
        <n v="1993.7"/>
        <n v="1999.5"/>
        <n v="1666.4"/>
        <n v="1639.3"/>
        <n v="1638.9"/>
        <n v="1691.7"/>
        <n v="1682.7"/>
        <n v="1671.6"/>
        <n v="1779.6"/>
        <n v="1770"/>
        <n v="1734.1"/>
        <n v="1700.9"/>
        <n v="1672.4"/>
        <n v="1650.4"/>
        <n v="1478.6"/>
        <n v="1514.3"/>
        <n v="1480.6"/>
        <n v="1452.6"/>
        <n v="1449.5"/>
        <n v="1456.2"/>
        <n v="1971.8"/>
        <n v="1982.8"/>
        <n v="1966.8"/>
        <n v="1965.8"/>
        <n v="1976.7"/>
        <n v="1964.5"/>
        <n v="1625.5"/>
        <n v="1613.5"/>
        <n v="1616.8"/>
        <n v="1459.5"/>
        <n v="1477.4"/>
        <n v="1454.7"/>
        <n v="1706"/>
        <n v="1678.6"/>
        <n v="1701.3"/>
        <n v="1682.4"/>
        <n v="1651.1"/>
        <n v="1686.7"/>
        <n v="1528.4"/>
        <n v="1549.5"/>
        <n v="1559.3"/>
        <n v="1431.1"/>
        <n v="1437.4"/>
        <n v="1430.3"/>
        <n v="2043.5"/>
        <n v="2045.6"/>
        <n v="2049.5"/>
        <n v="2001.1"/>
        <n v="1995.8"/>
        <n v="2007.1"/>
        <n v="1603.2"/>
        <n v="1610.8"/>
        <n v="1620.7"/>
        <n v="1599.7"/>
        <n v="1620.1"/>
        <n v="1605.6"/>
        <n v="1757.5"/>
        <n v="1766.2"/>
        <n v="1765.4"/>
        <n v="1670"/>
        <n v="1700.2"/>
        <n v="1671.3"/>
        <n v="1394.1"/>
        <n v="1391.6"/>
        <n v="1375.2"/>
        <n v="1339.8"/>
        <n v="1327.8"/>
        <n v="1329.4"/>
        <n v="2022.3"/>
        <n v="2033.1"/>
        <n v="2034.9"/>
        <n v="2017"/>
        <n v="2028.3"/>
        <n v="2028"/>
        <n v="1475.8"/>
        <n v="1464.1"/>
        <n v="1480.2"/>
        <n v="1469.6"/>
        <n v="1468.9"/>
        <n v="1460.5"/>
        <n v="1730.6"/>
        <n v="1728.3"/>
        <n v="1735.9"/>
        <n v="1658.6"/>
        <n v="1702"/>
        <n v="1668.6"/>
        <n v="1490"/>
        <n v="1487.3"/>
        <n v="1384.6"/>
        <n v="1366"/>
        <n v="1384.5"/>
        <n v="2064.9"/>
        <n v="2062.5"/>
        <n v="2060.8000000000002"/>
        <n v="2018.4"/>
        <n v="2019.5"/>
        <n v="2023.5"/>
        <n v="1591.4"/>
        <n v="1567.2"/>
        <n v="1575.2"/>
        <n v="1589.9"/>
        <n v="1569.7"/>
        <n v="1582.4"/>
        <n v="1776.8"/>
        <n v="1794"/>
        <n v="1782.9"/>
        <n v="1725.8"/>
        <n v="1730.5"/>
        <n v="1733.1"/>
        <n v="1414.2"/>
        <n v="1420.5"/>
        <n v="1413.4"/>
        <n v="1552.7"/>
        <n v="1537.3"/>
        <n v="1553.1"/>
        <n v="2025.2"/>
        <n v="1999.8"/>
        <n v="2027.6"/>
        <n v="2007.6"/>
        <n v="2012.4"/>
        <n v="2003.9"/>
        <n v="1570.8"/>
        <n v="1573"/>
        <n v="1571.3"/>
        <n v="1446.9"/>
        <n v="1457.7"/>
        <n v="1442.8"/>
        <n v="1735"/>
        <n v="1734"/>
        <n v="1742.9"/>
        <n v="1690.2"/>
        <n v="1690.5"/>
        <n v="1256.8"/>
        <n v="1235.2"/>
        <n v="1299.0999999999999"/>
        <n v="1309.0999999999999"/>
        <n v="1301"/>
        <n v="1317.1"/>
        <n v="2007.4"/>
        <n v="2027.1"/>
        <n v="2007.3"/>
        <n v="2051.6"/>
        <n v="2048.6"/>
        <n v="2045.7"/>
        <n v="1439.3"/>
        <n v="1435.2"/>
        <n v="1446.5"/>
        <n v="1505.2"/>
        <n v="1494.1"/>
        <n v="1502.4"/>
        <n v="1657.7"/>
        <n v="1681.2"/>
        <n v="1661"/>
        <n v="1724.6"/>
        <n v="1732.3"/>
        <n v="1736.1"/>
      </sharedItems>
    </cacheField>
    <cacheField name="CO3_cal" numFmtId="0">
      <sharedItems containsMixedTypes="1" containsNumber="1" minValue="31.6" maxValue="314.60000000000002" count="215">
        <n v="276"/>
        <n v="273.7"/>
        <n v="272.2"/>
        <n v="292.2"/>
        <n v="295.7"/>
        <n v="288.7"/>
        <n v="44"/>
        <n v="39.700000000000003"/>
        <n v="43"/>
        <n v="46.3"/>
        <n v="46"/>
        <n v="43.1"/>
        <n v="243.5"/>
        <n v="237.9"/>
        <n v="236.5"/>
        <n v="288.10000000000002"/>
        <n v="279.3"/>
        <n v="281.2"/>
        <n v="161.80000000000001"/>
        <n v="163.80000000000001"/>
        <n v="162.30000000000001"/>
        <n v="195.3"/>
        <n v="194.2"/>
        <n v="188.8"/>
        <n v="211.9"/>
        <n v="206.7"/>
        <n v="191.7"/>
        <n v="275.89999999999998"/>
        <n v="239.1"/>
        <n v="34.799999999999997"/>
        <n v="40.799999999999997"/>
        <n v="44.1"/>
        <n v="43.2"/>
        <n v="54.7"/>
        <n v="190"/>
        <n v="182.3"/>
        <n v="181.6"/>
        <n v="174.1"/>
        <n v="144.1"/>
        <n v="115.3"/>
        <n v="124.7"/>
        <n v="133.19999999999999"/>
        <n v="154.30000000000001"/>
        <n v="149.9"/>
        <n v="169.4"/>
        <n v="264.60000000000002"/>
        <n v="262.39999999999998"/>
        <s v="NA"/>
        <n v="261.60000000000002"/>
        <n v="259"/>
        <n v="49.1"/>
        <n v="40"/>
        <n v="44.9"/>
        <n v="50.3"/>
        <n v="48.5"/>
        <n v="47.1"/>
        <n v="177.5"/>
        <n v="184.5"/>
        <n v="183.9"/>
        <n v="186.9"/>
        <n v="178.7"/>
        <n v="175.1"/>
        <n v="148.6"/>
        <n v="147"/>
        <n v="146.1"/>
        <n v="157.30000000000001"/>
        <n v="156.30000000000001"/>
        <n v="153.19999999999999"/>
        <n v="179.2"/>
        <n v="172.5"/>
        <n v="193.2"/>
        <n v="249.8"/>
        <n v="235.3"/>
        <n v="255.6"/>
        <n v="37.6"/>
        <n v="42.6"/>
        <n v="41.7"/>
        <n v="48.1"/>
        <n v="55"/>
        <n v="54.2"/>
        <n v="169.8"/>
        <n v="180.6"/>
        <n v="179.1"/>
        <n v="154.6"/>
        <n v="153"/>
        <n v="161.69999999999999"/>
        <n v="141.69999999999999"/>
        <n v="145.6"/>
        <n v="161"/>
        <n v="166.3"/>
        <n v="179.8"/>
        <n v="189.2"/>
        <n v="202"/>
        <n v="185"/>
        <n v="196.1"/>
        <n v="245.7"/>
        <n v="247.9"/>
        <n v="52.8"/>
        <n v="46.6"/>
        <n v="39"/>
        <n v="187.9"/>
        <n v="195.5"/>
        <n v="230.5"/>
        <n v="219.4"/>
        <n v="225.2"/>
        <n v="132.1"/>
        <n v="135.80000000000001"/>
        <n v="131.1"/>
        <n v="147.5"/>
        <n v="151.80000000000001"/>
        <n v="136.6"/>
        <n v="225.6"/>
        <n v="215.1"/>
        <n v="217.8"/>
        <n v="283.3"/>
        <n v="280.5"/>
        <n v="283"/>
        <n v="37.9"/>
        <n v="56.6"/>
        <n v="52"/>
        <n v="201.3"/>
        <n v="195.7"/>
        <n v="190.7"/>
        <n v="209.1"/>
        <n v="200.9"/>
        <n v="207"/>
        <n v="147.30000000000001"/>
        <n v="141.30000000000001"/>
        <n v="186.4"/>
        <n v="178.4"/>
        <n v="182.6"/>
        <n v="275.10000000000002"/>
        <n v="277.39999999999998"/>
        <n v="288.2"/>
        <n v="306.7"/>
        <n v="308.39999999999998"/>
        <n v="312.7"/>
        <n v="44.5"/>
        <n v="44.2"/>
        <n v="48"/>
        <n v="47.4"/>
        <n v="244.4"/>
        <n v="251.6"/>
        <n v="238.2"/>
        <n v="256.3"/>
        <n v="256.5"/>
        <n v="149.80000000000001"/>
        <n v="155.9"/>
        <n v="168.8"/>
        <n v="250.4"/>
        <n v="313.60000000000002"/>
        <n v="314.60000000000002"/>
        <n v="304"/>
        <n v="38.799999999999997"/>
        <n v="38.700000000000003"/>
        <n v="36.9"/>
        <n v="53.6"/>
        <n v="51.9"/>
        <n v="51.5"/>
        <n v="216.5"/>
        <n v="220.7"/>
        <n v="215"/>
        <n v="223"/>
        <n v="214.3"/>
        <n v="143.4"/>
        <n v="134.19999999999999"/>
        <n v="140.9"/>
        <n v="163.6"/>
        <n v="159.6"/>
        <n v="147.9"/>
        <n v="258.5"/>
        <n v="256"/>
        <n v="259.60000000000002"/>
        <n v="216.9"/>
        <n v="232.5"/>
        <n v="217.9"/>
        <n v="42.9"/>
        <n v="53.5"/>
        <n v="42.2"/>
        <n v="49.7"/>
        <n v="47.9"/>
        <n v="38"/>
        <n v="201.8"/>
        <n v="199.7"/>
        <n v="255.3"/>
        <n v="248.5"/>
        <n v="255.1"/>
        <n v="145.9"/>
        <n v="146.5"/>
        <n v="141.5"/>
        <n v="155"/>
        <n v="153.80000000000001"/>
        <n v="149.30000000000001"/>
        <n v="301.10000000000002"/>
        <n v="311.7"/>
        <n v="260.10000000000002"/>
        <n v="302.10000000000002"/>
        <n v="305.10000000000002"/>
        <n v="298.5"/>
        <n v="40.6"/>
        <n v="31.6"/>
        <n v="38.9"/>
        <n v="34.200000000000003"/>
        <n v="34.6"/>
        <n v="260.39999999999998"/>
        <n v="255.9"/>
        <n v="223.9"/>
        <n v="227.9"/>
        <n v="224.7"/>
        <n v="160.4"/>
        <n v="150.6"/>
        <n v="155.69999999999999"/>
        <n v="137.6"/>
        <n v="134.69999999999999"/>
        <n v="128.80000000000001"/>
      </sharedItems>
    </cacheField>
    <cacheField name="sat_cal" numFmtId="0">
      <sharedItems containsMixedTypes="1" containsNumber="1" minValue="0.52" maxValue="5.25" count="171">
        <n v="4.54"/>
        <n v="4.5"/>
        <n v="4.47"/>
        <n v="4.88"/>
        <n v="4.9400000000000004"/>
        <n v="4.82"/>
        <n v="0.72"/>
        <n v="0.66"/>
        <n v="0.71"/>
        <n v="0.78"/>
        <n v="0.77"/>
        <n v="4.01"/>
        <n v="3.92"/>
        <n v="3.89"/>
        <n v="4.84"/>
        <n v="4.6900000000000004"/>
        <n v="4.72"/>
        <n v="2.66"/>
        <n v="2.7"/>
        <n v="2.67"/>
        <n v="3.27"/>
        <n v="3.25"/>
        <n v="3.16"/>
        <n v="3.48"/>
        <n v="3.39"/>
        <n v="3.15"/>
        <n v="4.7"/>
        <n v="4.6100000000000003"/>
        <n v="3.99"/>
        <n v="0.56999999999999995"/>
        <n v="0.67"/>
        <n v="0.76"/>
        <n v="0.74"/>
        <n v="0.92"/>
        <n v="3.12"/>
        <n v="3"/>
        <n v="3.03"/>
        <n v="2.91"/>
        <n v="2.41"/>
        <n v="1.89"/>
        <n v="2.0499999999999998"/>
        <n v="2.19"/>
        <n v="2.58"/>
        <n v="2.5099999999999998"/>
        <n v="2.83"/>
        <n v="4.34"/>
        <n v="4.3099999999999996"/>
        <s v="NA"/>
        <n v="4.38"/>
        <n v="4.33"/>
        <n v="0.81"/>
        <n v="0.84"/>
        <n v="0.79"/>
        <n v="2.92"/>
        <n v="3.02"/>
        <n v="3.13"/>
        <n v="2.99"/>
        <n v="2.93"/>
        <n v="2.44"/>
        <n v="2.42"/>
        <n v="2.4"/>
        <n v="2.63"/>
        <n v="2.61"/>
        <n v="2.56"/>
        <n v="2.94"/>
        <n v="3.17"/>
        <n v="4.16"/>
        <n v="4.26"/>
        <n v="0.62"/>
        <n v="0.7"/>
        <n v="0.68"/>
        <n v="0.8"/>
        <n v="0.91"/>
        <n v="2.79"/>
        <n v="2.97"/>
        <n v="2.33"/>
        <n v="2.39"/>
        <n v="2.65"/>
        <n v="2.78"/>
        <n v="3.33"/>
        <n v="3.05"/>
        <n v="3.24"/>
        <n v="4.0999999999999996"/>
        <n v="4.07"/>
        <n v="4.1399999999999997"/>
        <n v="0.87"/>
        <n v="0.65"/>
        <n v="3.09"/>
        <n v="3.04"/>
        <n v="3.22"/>
        <n v="3.87"/>
        <n v="3.68"/>
        <n v="3.78"/>
        <n v="2.17"/>
        <n v="2.23"/>
        <n v="2.15"/>
        <n v="2.4700000000000002"/>
        <n v="2.54"/>
        <n v="2.2799999999999998"/>
        <n v="3.7"/>
        <n v="3.53"/>
        <n v="3.57"/>
        <n v="4.74"/>
        <n v="4.7300000000000004"/>
        <n v="0.88"/>
        <n v="0.95"/>
        <n v="3.31"/>
        <n v="3.21"/>
        <n v="3.49"/>
        <n v="3.35"/>
        <n v="3.46"/>
        <n v="2.3199999999999998"/>
        <n v="3.11"/>
        <n v="2.98"/>
        <n v="4.5199999999999996"/>
        <n v="4.5599999999999996"/>
        <n v="5.12"/>
        <n v="5.15"/>
        <n v="5.23"/>
        <n v="0.73"/>
        <n v="4.0199999999999996"/>
        <n v="3.91"/>
        <n v="4.28"/>
        <n v="4.42"/>
        <n v="2.46"/>
        <n v="2.57"/>
        <n v="2.52"/>
        <n v="2.82"/>
        <n v="4.1100000000000003"/>
        <n v="5.25"/>
        <n v="5.08"/>
        <n v="0.64"/>
        <n v="0.63"/>
        <n v="0.61"/>
        <n v="0.9"/>
        <n v="0.86"/>
        <n v="3.55"/>
        <n v="3.62"/>
        <n v="3.67"/>
        <n v="3.73"/>
        <n v="3.58"/>
        <n v="2.36"/>
        <n v="2.21"/>
        <n v="2.72"/>
        <n v="4.25"/>
        <n v="4.21"/>
        <n v="4.2699999999999996"/>
        <n v="3.88"/>
        <n v="3.64"/>
        <n v="0.69"/>
        <n v="0.83"/>
        <n v="3.32"/>
        <n v="3.29"/>
        <n v="4.1500000000000004"/>
        <n v="2.59"/>
        <n v="2.5"/>
        <n v="4.97"/>
        <n v="5.14"/>
        <n v="4.29"/>
        <n v="5.0999999999999996"/>
        <n v="5.04"/>
        <n v="0.52"/>
        <n v="0.57999999999999996"/>
        <n v="4.2"/>
        <n v="3.79"/>
        <n v="3.85"/>
        <n v="3.8"/>
        <n v="2.4900000000000002"/>
        <n v="2.31"/>
        <n v="2.2599999999999998"/>
        <n v="2.16"/>
      </sharedItems>
    </cacheField>
    <cacheField name="treatment" numFmtId="0">
      <sharedItems count="8">
        <s v="311_28"/>
        <s v="288_31"/>
        <s v="3309_28"/>
        <s v="3285_31"/>
        <s v="405_28"/>
        <s v="447_31"/>
        <s v="701_28"/>
        <s v="673_3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6">
  <r>
    <x v="0"/>
    <n v="25.6"/>
    <m/>
    <n v="2270"/>
    <m/>
    <m/>
  </r>
  <r>
    <x v="1"/>
    <n v="24.1"/>
    <n v="7.73"/>
    <n v="2270"/>
    <n v="913"/>
    <n v="1.76"/>
  </r>
  <r>
    <x v="0"/>
    <n v="25.5"/>
    <n v="7.75"/>
    <n v="2270"/>
    <n v="876"/>
    <n v="1.92"/>
  </r>
  <r>
    <x v="1"/>
    <n v="25.3"/>
    <n v="7.67"/>
    <n v="2270"/>
    <n v="1075"/>
    <n v="1.62"/>
  </r>
  <r>
    <x v="0"/>
    <n v="25.4"/>
    <n v="7.88"/>
    <n v="2270"/>
    <n v="621"/>
    <n v="2.4700000000000002"/>
  </r>
  <r>
    <x v="1"/>
    <n v="25.5"/>
    <n v="7.81"/>
    <n v="2270"/>
    <n v="749"/>
    <n v="2.16"/>
  </r>
  <r>
    <x v="0"/>
    <n v="25.5"/>
    <m/>
    <n v="2270"/>
    <m/>
    <m/>
  </r>
  <r>
    <x v="1"/>
    <n v="24.1"/>
    <n v="7.71"/>
    <n v="2270"/>
    <n v="962"/>
    <n v="1.69"/>
  </r>
  <r>
    <x v="0"/>
    <n v="25.7"/>
    <n v="7.72"/>
    <n v="2270"/>
    <n v="949"/>
    <n v="1.82"/>
  </r>
  <r>
    <x v="1"/>
    <n v="25.5"/>
    <n v="7.63"/>
    <n v="2270"/>
    <n v="1193"/>
    <n v="1.5"/>
  </r>
  <r>
    <x v="0"/>
    <n v="25.6"/>
    <n v="7.86"/>
    <n v="2270"/>
    <n v="656"/>
    <n v="2.39"/>
  </r>
  <r>
    <x v="1"/>
    <n v="25.8"/>
    <n v="7.66"/>
    <n v="2270"/>
    <n v="1108"/>
    <n v="1.62"/>
  </r>
  <r>
    <x v="0"/>
    <n v="25.3"/>
    <m/>
    <n v="2270"/>
    <m/>
    <m/>
  </r>
  <r>
    <x v="1"/>
    <n v="24.1"/>
    <n v="7.69"/>
    <n v="2270"/>
    <n v="1012"/>
    <n v="1.63"/>
  </r>
  <r>
    <x v="0"/>
    <n v="25.5"/>
    <n v="7.71"/>
    <n v="2270"/>
    <n v="972"/>
    <n v="1.77"/>
  </r>
  <r>
    <x v="1"/>
    <n v="25.4"/>
    <n v="7.6"/>
    <n v="2270"/>
    <n v="1286"/>
    <n v="1.41"/>
  </r>
  <r>
    <x v="0"/>
    <n v="25.3"/>
    <n v="7.85"/>
    <n v="2270"/>
    <n v="673"/>
    <n v="2.33"/>
  </r>
  <r>
    <x v="1"/>
    <n v="25.6"/>
    <n v="7.66"/>
    <n v="2270"/>
    <n v="1106"/>
    <n v="1.61"/>
  </r>
  <r>
    <x v="0"/>
    <n v="25"/>
    <m/>
    <n v="2270"/>
    <m/>
    <m/>
  </r>
  <r>
    <x v="1"/>
    <n v="23.9"/>
    <n v="7.67"/>
    <n v="2270"/>
    <n v="1064"/>
    <n v="1.55"/>
  </r>
  <r>
    <x v="0"/>
    <n v="25.3"/>
    <n v="7.7"/>
    <n v="2270"/>
    <n v="996"/>
    <n v="1.73"/>
  </r>
  <r>
    <x v="1"/>
    <n v="25.2"/>
    <n v="7.58"/>
    <n v="2270"/>
    <n v="1350"/>
    <n v="1.34"/>
  </r>
  <r>
    <x v="0"/>
    <n v="25"/>
    <n v="7.85"/>
    <n v="2270"/>
    <n v="671"/>
    <n v="2.2999999999999998"/>
  </r>
  <r>
    <x v="1"/>
    <n v="25.4"/>
    <n v="7.81"/>
    <n v="2270"/>
    <n v="748"/>
    <n v="2.16"/>
  </r>
  <r>
    <x v="0"/>
    <n v="25.2"/>
    <m/>
    <n v="2270"/>
    <m/>
    <m/>
  </r>
  <r>
    <x v="1"/>
    <n v="24.2"/>
    <n v="7.77"/>
    <n v="2270"/>
    <n v="824"/>
    <n v="1.92"/>
  </r>
  <r>
    <x v="0"/>
    <n v="25.5"/>
    <n v="7.79"/>
    <n v="2270"/>
    <n v="789"/>
    <n v="2.08"/>
  </r>
  <r>
    <x v="1"/>
    <n v="25.3"/>
    <n v="7.61"/>
    <n v="2270"/>
    <n v="1252"/>
    <n v="1.43"/>
  </r>
  <r>
    <x v="0"/>
    <n v="25.3"/>
    <n v="7.88"/>
    <n v="2270"/>
    <n v="621"/>
    <n v="2.46"/>
  </r>
  <r>
    <x v="1"/>
    <n v="25.6"/>
    <n v="7.79"/>
    <n v="2270"/>
    <n v="790"/>
    <n v="2.09"/>
  </r>
  <r>
    <x v="0"/>
    <n v="25.7"/>
    <m/>
    <n v="2270"/>
    <m/>
    <m/>
  </r>
  <r>
    <x v="1"/>
    <n v="25"/>
    <n v="7.76"/>
    <n v="2270"/>
    <n v="851"/>
    <n v="1.93"/>
  </r>
  <r>
    <x v="0"/>
    <n v="26.3"/>
    <n v="7.91"/>
    <n v="2270"/>
    <n v="576"/>
    <n v="2.69"/>
  </r>
  <r>
    <x v="1"/>
    <n v="25.9"/>
    <n v="7.71"/>
    <n v="2270"/>
    <n v="975"/>
    <n v="1.8"/>
  </r>
  <r>
    <x v="0"/>
    <n v="25.9"/>
    <n v="8.01"/>
    <n v="2270"/>
    <n v="436"/>
    <n v="3.2"/>
  </r>
  <r>
    <x v="1"/>
    <n v="26.4"/>
    <n v="7.81"/>
    <n v="2270"/>
    <n v="753"/>
    <n v="2.23"/>
  </r>
  <r>
    <x v="0"/>
    <n v="25.9"/>
    <m/>
    <n v="2270"/>
    <m/>
    <m/>
  </r>
  <r>
    <x v="1"/>
    <n v="25.5"/>
    <n v="7.76"/>
    <n v="2270"/>
    <n v="854"/>
    <n v="1.96"/>
  </r>
  <r>
    <x v="0"/>
    <n v="26.4"/>
    <n v="8.01"/>
    <n v="2270"/>
    <n v="437"/>
    <n v="3.24"/>
  </r>
  <r>
    <x v="1"/>
    <n v="26.3"/>
    <n v="7.71"/>
    <n v="2270"/>
    <n v="978"/>
    <n v="1.82"/>
  </r>
  <r>
    <x v="0"/>
    <n v="26.1"/>
    <n v="8.11"/>
    <n v="2270"/>
    <n v="328"/>
    <n v="3.83"/>
  </r>
  <r>
    <x v="1"/>
    <n v="26.8"/>
    <n v="7.81"/>
    <n v="2270"/>
    <n v="755"/>
    <n v="2.25"/>
  </r>
  <r>
    <x v="0"/>
    <n v="25.9"/>
    <m/>
    <n v="2270"/>
    <m/>
    <m/>
  </r>
  <r>
    <x v="1"/>
    <n v="25.9"/>
    <n v="7.75"/>
    <n v="2270"/>
    <n v="879"/>
    <n v="1.95"/>
  </r>
  <r>
    <x v="0"/>
    <n v="26.5"/>
    <n v="8.07"/>
    <n v="2270"/>
    <n v="369"/>
    <n v="3.62"/>
  </r>
  <r>
    <x v="1"/>
    <n v="26.5"/>
    <n v="7.72"/>
    <n v="2270"/>
    <n v="954"/>
    <n v="1.87"/>
  </r>
  <r>
    <x v="0"/>
    <n v="26.2"/>
    <n v="8.17"/>
    <n v="2270"/>
    <n v="275"/>
    <n v="4.25"/>
  </r>
  <r>
    <x v="1"/>
    <n v="26.9"/>
    <n v="7.82"/>
    <n v="2270"/>
    <n v="736"/>
    <n v="2.2999999999999998"/>
  </r>
  <r>
    <x v="0"/>
    <n v="25.9"/>
    <m/>
    <n v="2270"/>
    <m/>
    <m/>
  </r>
  <r>
    <x v="1"/>
    <n v="25.9"/>
    <n v="7.8"/>
    <n v="2270"/>
    <n v="771"/>
    <n v="2.15"/>
  </r>
  <r>
    <x v="0"/>
    <n v="26.1"/>
    <n v="8.0500000000000007"/>
    <n v="2270"/>
    <n v="390"/>
    <n v="3.45"/>
  </r>
  <r>
    <x v="1"/>
    <n v="25.8"/>
    <n v="7.79"/>
    <n v="2270"/>
    <n v="791"/>
    <n v="2.1"/>
  </r>
  <r>
    <x v="0"/>
    <n v="26"/>
    <n v="8.17"/>
    <n v="2270"/>
    <n v="275"/>
    <n v="4.22"/>
  </r>
  <r>
    <x v="1"/>
    <n v="26.5"/>
    <n v="7.76"/>
    <n v="2270"/>
    <n v="860"/>
    <n v="2.02"/>
  </r>
  <r>
    <x v="0"/>
    <n v="25.7"/>
    <m/>
    <n v="2270"/>
    <m/>
    <m/>
  </r>
  <r>
    <x v="1"/>
    <n v="25.4"/>
    <n v="7.77"/>
    <n v="2270"/>
    <n v="831"/>
    <n v="1.99"/>
  </r>
  <r>
    <x v="0"/>
    <n v="25.7"/>
    <n v="7.93"/>
    <n v="2270"/>
    <n v="543"/>
    <n v="2.74"/>
  </r>
  <r>
    <x v="1"/>
    <n v="25.4"/>
    <n v="7.66"/>
    <n v="2270"/>
    <n v="1104"/>
    <n v="1.6"/>
  </r>
  <r>
    <x v="0"/>
    <n v="25.6"/>
    <n v="8.11"/>
    <n v="2270"/>
    <n v="328"/>
    <n v="3.78"/>
  </r>
  <r>
    <x v="1"/>
    <n v="26"/>
    <n v="7.7"/>
    <n v="2270"/>
    <n v="1001"/>
    <n v="1.76"/>
  </r>
  <r>
    <x v="0"/>
    <n v="25.4"/>
    <m/>
    <n v="2270"/>
    <m/>
    <m/>
  </r>
  <r>
    <x v="1"/>
    <n v="24.8"/>
    <n v="7.77"/>
    <n v="2270"/>
    <n v="828"/>
    <n v="1.96"/>
  </r>
  <r>
    <x v="0"/>
    <n v="25.3"/>
    <n v="7.84"/>
    <n v="2270"/>
    <n v="691"/>
    <n v="2.2799999999999998"/>
  </r>
  <r>
    <x v="1"/>
    <n v="25"/>
    <n v="7.65"/>
    <n v="2270"/>
    <n v="1129"/>
    <n v="1.54"/>
  </r>
  <r>
    <x v="0"/>
    <n v="25.2"/>
    <n v="8.02"/>
    <n v="2270"/>
    <n v="423"/>
    <n v="3.19"/>
  </r>
  <r>
    <x v="1"/>
    <n v="25.6"/>
    <n v="7.76"/>
    <n v="2270"/>
    <n v="854"/>
    <n v="1.97"/>
  </r>
  <r>
    <x v="0"/>
    <n v="25.2"/>
    <m/>
    <n v="2270"/>
    <m/>
    <m/>
  </r>
  <r>
    <x v="1"/>
    <n v="24.4"/>
    <n v="7.76"/>
    <n v="2270"/>
    <n v="847"/>
    <n v="1.89"/>
  </r>
  <r>
    <x v="0"/>
    <n v="25.1"/>
    <n v="7.79"/>
    <n v="2270"/>
    <n v="787"/>
    <n v="2.0499999999999998"/>
  </r>
  <r>
    <x v="1"/>
    <n v="24.8"/>
    <n v="7.62"/>
    <n v="2270"/>
    <n v="1216"/>
    <n v="1.44"/>
  </r>
  <r>
    <x v="0"/>
    <n v="24.9"/>
    <n v="7.96"/>
    <n v="2270"/>
    <n v="498"/>
    <n v="2.83"/>
  </r>
  <r>
    <x v="1"/>
    <n v="25.3"/>
    <n v="7.75"/>
    <n v="2270"/>
    <n v="875"/>
    <n v="1.91"/>
  </r>
  <r>
    <x v="0"/>
    <n v="24.9"/>
    <m/>
    <n v="2270"/>
    <m/>
    <m/>
  </r>
  <r>
    <x v="1"/>
    <n v="24.1"/>
    <n v="7.76"/>
    <n v="2270"/>
    <n v="845"/>
    <n v="1.87"/>
  </r>
  <r>
    <x v="0"/>
    <n v="24.8"/>
    <n v="7.76"/>
    <n v="2270"/>
    <n v="850"/>
    <n v="1.92"/>
  </r>
  <r>
    <x v="1"/>
    <n v="24.5"/>
    <n v="7.58"/>
    <n v="2270"/>
    <n v="1342"/>
    <n v="1.31"/>
  </r>
  <r>
    <x v="0"/>
    <n v="24.7"/>
    <n v="7.92"/>
    <n v="2270"/>
    <n v="555"/>
    <n v="2.61"/>
  </r>
  <r>
    <x v="1"/>
    <n v="25.1"/>
    <n v="7.68"/>
    <n v="2270"/>
    <n v="1047"/>
    <n v="1.65"/>
  </r>
  <r>
    <x v="0"/>
    <n v="25.5"/>
    <m/>
    <n v="2450"/>
    <m/>
    <m/>
  </r>
  <r>
    <x v="1"/>
    <n v="24.1"/>
    <n v="7.73"/>
    <n v="2450"/>
    <n v="997"/>
    <n v="1.88"/>
  </r>
  <r>
    <x v="0"/>
    <n v="25.1"/>
    <n v="7.72"/>
    <n v="2450"/>
    <n v="1031"/>
    <n v="1.9"/>
  </r>
  <r>
    <x v="1"/>
    <n v="24.5"/>
    <n v="7.61"/>
    <n v="2450"/>
    <n v="1357"/>
    <n v="1.48"/>
  </r>
  <r>
    <x v="0"/>
    <n v="24.8"/>
    <n v="7.9"/>
    <n v="2450"/>
    <n v="641"/>
    <n v="2.69"/>
  </r>
  <r>
    <x v="1"/>
    <n v="25.2"/>
    <n v="7.7"/>
    <n v="2450"/>
    <n v="1086"/>
    <n v="1.83"/>
  </r>
  <r>
    <x v="0"/>
    <n v="25.6"/>
    <m/>
    <n v="2450"/>
    <m/>
    <m/>
  </r>
  <r>
    <x v="1"/>
    <n v="24.2"/>
    <n v="7.7"/>
    <n v="2450"/>
    <n v="1078"/>
    <n v="1.77"/>
  </r>
  <r>
    <x v="0"/>
    <n v="25.5"/>
    <n v="7.69"/>
    <n v="2450"/>
    <n v="1116"/>
    <n v="1.81"/>
  </r>
  <r>
    <x v="1"/>
    <n v="24.7"/>
    <n v="7.61"/>
    <n v="2450"/>
    <n v="1359"/>
    <n v="1.49"/>
  </r>
  <r>
    <x v="0"/>
    <n v="25"/>
    <n v="7.88"/>
    <n v="2450"/>
    <n v="678"/>
    <n v="2.6"/>
  </r>
  <r>
    <x v="1"/>
    <n v="25.5"/>
    <n v="7.69"/>
    <n v="2450"/>
    <n v="1116"/>
    <n v="1.81"/>
  </r>
  <r>
    <x v="0"/>
    <n v="25.3"/>
    <m/>
    <n v="2450"/>
    <m/>
    <m/>
  </r>
  <r>
    <x v="1"/>
    <n v="24.1"/>
    <n v="7.67"/>
    <n v="2450"/>
    <n v="1162"/>
    <n v="1.66"/>
  </r>
  <r>
    <x v="0"/>
    <n v="25.2"/>
    <n v="7.69"/>
    <n v="2450"/>
    <n v="1114"/>
    <n v="1.79"/>
  </r>
  <r>
    <x v="1"/>
    <n v="24.6"/>
    <n v="7.58"/>
    <n v="2450"/>
    <n v="1464"/>
    <n v="1.4"/>
  </r>
  <r>
    <x v="0"/>
    <n v="24.9"/>
    <n v="7.86"/>
    <n v="2450"/>
    <n v="714"/>
    <n v="2.4900000000000002"/>
  </r>
  <r>
    <x v="1"/>
    <n v="25.3"/>
    <n v="7.8"/>
    <n v="2450"/>
    <n v="839"/>
    <n v="2.2400000000000002"/>
  </r>
  <r>
    <x v="0"/>
    <n v="25"/>
    <m/>
    <n v="2450"/>
    <m/>
    <m/>
  </r>
  <r>
    <x v="1"/>
    <n v="24.4"/>
    <n v="7.75"/>
    <n v="2450"/>
    <n v="949"/>
    <n v="1.97"/>
  </r>
  <r>
    <x v="0"/>
    <n v="25.2"/>
    <n v="7.77"/>
    <n v="2450"/>
    <n v="906"/>
    <n v="2.11"/>
  </r>
  <r>
    <x v="1"/>
    <n v="24.7"/>
    <n v="7.64"/>
    <n v="2450"/>
    <n v="1260"/>
    <n v="1.59"/>
  </r>
  <r>
    <x v="0"/>
    <n v="25"/>
    <n v="7.94"/>
    <n v="2450"/>
    <n v="576"/>
    <n v="2.92"/>
  </r>
  <r>
    <x v="1"/>
    <n v="25.4"/>
    <n v="7.77"/>
    <n v="2450"/>
    <n v="908"/>
    <n v="2.12"/>
  </r>
  <r>
    <x v="0"/>
    <n v="25"/>
    <m/>
    <n v="2450"/>
    <m/>
    <m/>
  </r>
  <r>
    <x v="1"/>
    <n v="24.6"/>
    <n v="7.78"/>
    <n v="2450"/>
    <n v="879"/>
    <n v="2.11"/>
  </r>
  <r>
    <x v="0"/>
    <n v="25.3"/>
    <n v="7.85"/>
    <n v="2450"/>
    <n v="735"/>
    <n v="2.48"/>
  </r>
  <r>
    <x v="1"/>
    <n v="24.8"/>
    <n v="7.76"/>
    <n v="2450"/>
    <n v="928"/>
    <n v="2.04"/>
  </r>
  <r>
    <x v="0"/>
    <n v="25.2"/>
    <n v="8.0399999999999991"/>
    <n v="2450"/>
    <n v="438"/>
    <n v="3.53"/>
  </r>
  <r>
    <x v="1"/>
    <n v="25.6"/>
    <n v="7.76"/>
    <n v="2450"/>
    <n v="933"/>
    <n v="2.09"/>
  </r>
  <r>
    <x v="0"/>
    <n v="25.2"/>
    <m/>
    <n v="2450"/>
    <m/>
    <m/>
  </r>
  <r>
    <x v="1"/>
    <n v="24.9"/>
    <n v="7.75"/>
    <n v="2450"/>
    <n v="953"/>
    <n v="2"/>
  </r>
  <r>
    <x v="0"/>
    <n v="25.5"/>
    <n v="7.97"/>
    <n v="2450"/>
    <n v="533"/>
    <n v="3.13"/>
  </r>
  <r>
    <x v="1"/>
    <n v="25.1"/>
    <n v="7.72"/>
    <n v="2450"/>
    <n v="1031"/>
    <n v="1.9"/>
  </r>
  <r>
    <x v="0"/>
    <n v="25.4"/>
    <n v="8.15"/>
    <n v="2450"/>
    <n v="320"/>
    <n v="4.3"/>
  </r>
  <r>
    <x v="1"/>
    <n v="25.8"/>
    <n v="7.7"/>
    <n v="2450"/>
    <n v="1091"/>
    <n v="1.86"/>
  </r>
  <r>
    <x v="0"/>
    <n v="25.3"/>
    <m/>
    <n v="2450"/>
    <m/>
    <m/>
  </r>
  <r>
    <x v="1"/>
    <n v="25.1"/>
    <n v="7.8"/>
    <n v="2450"/>
    <n v="838"/>
    <n v="2.23"/>
  </r>
  <r>
    <x v="0"/>
    <n v="25.7"/>
    <n v="8.0500000000000007"/>
    <n v="2450"/>
    <n v="427"/>
    <n v="3.65"/>
  </r>
  <r>
    <x v="1"/>
    <n v="25.3"/>
    <n v="7.76"/>
    <n v="2450"/>
    <n v="931"/>
    <n v="2.0699999999999998"/>
  </r>
  <r>
    <x v="0"/>
    <n v="25.6"/>
    <n v="8.24"/>
    <n v="2450"/>
    <n v="245"/>
    <n v="5.0199999999999996"/>
  </r>
  <r>
    <x v="1"/>
    <n v="26"/>
    <n v="7.76"/>
    <n v="2450"/>
    <n v="936"/>
    <n v="2.12"/>
  </r>
  <r>
    <x v="0"/>
    <n v="25.4"/>
    <m/>
    <n v="2450"/>
    <m/>
    <m/>
  </r>
  <r>
    <x v="1"/>
    <n v="25.1"/>
    <n v="7.73"/>
    <n v="2450"/>
    <n v="1005"/>
    <n v="1.94"/>
  </r>
  <r>
    <x v="0"/>
    <n v="25.7"/>
    <n v="8.07"/>
    <n v="2450"/>
    <n v="403"/>
    <n v="3.78"/>
  </r>
  <r>
    <x v="1"/>
    <n v="25.3"/>
    <n v="7.71"/>
    <n v="2450"/>
    <n v="1059"/>
    <n v="1.87"/>
  </r>
  <r>
    <x v="0"/>
    <n v="25.7"/>
    <n v="8.2899999999999991"/>
    <n v="2450"/>
    <n v="211"/>
    <n v="5.44"/>
  </r>
  <r>
    <x v="1"/>
    <n v="26.1"/>
    <n v="7.8"/>
    <n v="2450"/>
    <n v="843"/>
    <n v="2.2999999999999998"/>
  </r>
  <r>
    <x v="0"/>
    <n v="25.3"/>
    <m/>
    <n v="2450"/>
    <m/>
    <m/>
  </r>
  <r>
    <x v="1"/>
    <n v="24.8"/>
    <n v="7.79"/>
    <n v="2450"/>
    <n v="858"/>
    <n v="2.17"/>
  </r>
  <r>
    <x v="0"/>
    <n v="25.4"/>
    <n v="7.94"/>
    <n v="2450"/>
    <n v="578"/>
    <n v="2.95"/>
  </r>
  <r>
    <x v="1"/>
    <n v="25.2"/>
    <n v="7.72"/>
    <n v="2450"/>
    <n v="1031"/>
    <n v="1.9"/>
  </r>
  <r>
    <x v="0"/>
    <n v="25.4"/>
    <n v="8.1999999999999993"/>
    <n v="2450"/>
    <n v="276"/>
    <n v="4.68"/>
  </r>
  <r>
    <x v="1"/>
    <n v="25.8"/>
    <n v="7.8"/>
    <n v="2450"/>
    <n v="842"/>
    <n v="2.2799999999999998"/>
  </r>
  <r>
    <x v="0"/>
    <n v="25.1"/>
    <m/>
    <n v="2450"/>
    <m/>
    <m/>
  </r>
  <r>
    <x v="1"/>
    <n v="24.5"/>
    <n v="7.74"/>
    <n v="2450"/>
    <n v="975"/>
    <n v="1.94"/>
  </r>
  <r>
    <x v="0"/>
    <n v="25.2"/>
    <n v="7.84"/>
    <n v="2450"/>
    <n v="754"/>
    <n v="2.42"/>
  </r>
  <r>
    <x v="1"/>
    <n v="24.9"/>
    <n v="7.68"/>
    <n v="2450"/>
    <n v="1140"/>
    <n v="1.74"/>
  </r>
  <r>
    <x v="0"/>
    <n v="25.1"/>
    <n v="8.07"/>
    <n v="2450"/>
    <n v="402"/>
    <n v="3.71"/>
  </r>
  <r>
    <x v="1"/>
    <n v="25.4"/>
    <n v="7.74"/>
    <n v="2450"/>
    <n v="981"/>
    <n v="2"/>
  </r>
  <r>
    <x v="0"/>
    <n v="25"/>
    <m/>
    <n v="2450"/>
    <m/>
    <m/>
  </r>
  <r>
    <x v="1"/>
    <n v="24.4"/>
    <n v="7.79"/>
    <n v="2450"/>
    <n v="856"/>
    <n v="2.14"/>
  </r>
  <r>
    <x v="0"/>
    <n v="25"/>
    <n v="7.78"/>
    <n v="2450"/>
    <n v="882"/>
    <n v="2.14"/>
  </r>
  <r>
    <x v="1"/>
    <n v="24.7"/>
    <n v="7.65"/>
    <n v="2450"/>
    <n v="1228"/>
    <n v="1.62"/>
  </r>
  <r>
    <x v="0"/>
    <n v="24.9"/>
    <n v="7.99"/>
    <n v="2450"/>
    <n v="503"/>
    <n v="3.19"/>
  </r>
  <r>
    <x v="1"/>
    <n v="25.2"/>
    <n v="7.73"/>
    <n v="2450"/>
    <n v="1005"/>
    <n v="1.94"/>
  </r>
  <r>
    <x v="0"/>
    <n v="24.9"/>
    <m/>
    <n v="2450"/>
    <m/>
    <m/>
  </r>
  <r>
    <x v="1"/>
    <n v="24.2"/>
    <n v="7.77"/>
    <n v="2450"/>
    <n v="900"/>
    <n v="2.04"/>
  </r>
  <r>
    <x v="0"/>
    <n v="24.9"/>
    <n v="7.74"/>
    <n v="2450"/>
    <n v="978"/>
    <n v="1.96"/>
  </r>
  <r>
    <x v="1"/>
    <n v="24.6"/>
    <n v="7.64"/>
    <n v="2450"/>
    <n v="1259"/>
    <n v="1.58"/>
  </r>
  <r>
    <x v="0"/>
    <n v="24.7"/>
    <n v="7.94"/>
    <n v="2450"/>
    <n v="575"/>
    <n v="2.89"/>
  </r>
  <r>
    <x v="1"/>
    <n v="25.1"/>
    <n v="7.8"/>
    <n v="2450"/>
    <n v="838"/>
    <n v="2.23"/>
  </r>
  <r>
    <x v="0"/>
    <n v="24.9"/>
    <m/>
    <n v="2450"/>
    <m/>
    <m/>
  </r>
  <r>
    <x v="1"/>
    <n v="24.3"/>
    <n v="7.74"/>
    <n v="2450"/>
    <n v="973"/>
    <n v="1.93"/>
  </r>
  <r>
    <x v="0"/>
    <n v="24.9"/>
    <n v="7.7"/>
    <n v="2450"/>
    <n v="1083"/>
    <n v="1.81"/>
  </r>
  <r>
    <x v="1"/>
    <n v="24.6"/>
    <n v="7.66"/>
    <n v="2450"/>
    <n v="1197"/>
    <n v="1.65"/>
  </r>
  <r>
    <x v="0"/>
    <n v="24.8"/>
    <n v="7.91"/>
    <n v="2450"/>
    <n v="624"/>
    <n v="2.74"/>
  </r>
  <r>
    <x v="1"/>
    <n v="25.1"/>
    <n v="7.81"/>
    <n v="2450"/>
    <n v="816"/>
    <n v="2.27"/>
  </r>
  <r>
    <x v="0"/>
    <n v="25.3"/>
    <m/>
    <n v="2450"/>
    <m/>
    <m/>
  </r>
  <r>
    <x v="1"/>
    <n v="24.3"/>
    <n v="7.71"/>
    <n v="2450"/>
    <n v="1051"/>
    <n v="1.81"/>
  </r>
  <r>
    <x v="0"/>
    <n v="24.9"/>
    <n v="7.69"/>
    <n v="2450"/>
    <n v="1111"/>
    <n v="1.77"/>
  </r>
  <r>
    <x v="1"/>
    <n v="24.6"/>
    <n v="7.66"/>
    <n v="2450"/>
    <n v="1197"/>
    <n v="1.65"/>
  </r>
  <r>
    <x v="0"/>
    <n v="24.7"/>
    <n v="7.88"/>
    <n v="2450"/>
    <n v="676"/>
    <n v="2.58"/>
  </r>
  <r>
    <x v="1"/>
    <n v="25.1"/>
    <n v="7.8"/>
    <n v="2450"/>
    <n v="838"/>
    <n v="2.23"/>
  </r>
  <r>
    <x v="0"/>
    <n v="25.8"/>
    <m/>
    <n v="2450"/>
    <m/>
    <m/>
  </r>
  <r>
    <x v="1"/>
    <n v="24.6"/>
    <n v="7.69"/>
    <n v="2450"/>
    <n v="1109"/>
    <n v="1.76"/>
  </r>
  <r>
    <x v="0"/>
    <n v="25.4"/>
    <n v="7.66"/>
    <n v="2450"/>
    <n v="1204"/>
    <n v="1.7"/>
  </r>
  <r>
    <x v="1"/>
    <n v="24.8"/>
    <n v="7.64"/>
    <n v="2450"/>
    <n v="1261"/>
    <n v="1.59"/>
  </r>
  <r>
    <x v="0"/>
    <n v="25"/>
    <n v="7.86"/>
    <n v="2450"/>
    <n v="715"/>
    <n v="2.5"/>
  </r>
  <r>
    <x v="1"/>
    <n v="25.4"/>
    <n v="7.76"/>
    <n v="2450"/>
    <n v="932"/>
    <n v="2.08"/>
  </r>
  <r>
    <x v="0"/>
    <n v="25.5"/>
    <m/>
    <n v="2450"/>
    <m/>
    <m/>
  </r>
  <r>
    <x v="1"/>
    <n v="24.7"/>
    <n v="7.73"/>
    <n v="2450"/>
    <n v="1002"/>
    <n v="1.91"/>
  </r>
  <r>
    <x v="0"/>
    <n v="25.5"/>
    <n v="7.73"/>
    <n v="2450"/>
    <n v="1007"/>
    <n v="1.96"/>
  </r>
  <r>
    <x v="1"/>
    <n v="24.9"/>
    <n v="7.64"/>
    <n v="2450"/>
    <n v="1262"/>
    <n v="1.6"/>
  </r>
  <r>
    <x v="0"/>
    <n v="25.2"/>
    <n v="7.9"/>
    <n v="2450"/>
    <n v="643"/>
    <n v="2.72"/>
  </r>
  <r>
    <x v="1"/>
    <n v="25.6"/>
    <n v="7.75"/>
    <n v="2450"/>
    <n v="957"/>
    <n v="2.0499999999999998"/>
  </r>
  <r>
    <x v="0"/>
    <n v="25.4"/>
    <m/>
    <n v="2450"/>
    <m/>
    <m/>
  </r>
  <r>
    <x v="1"/>
    <n v="24.9"/>
    <n v="7.8"/>
    <n v="2450"/>
    <n v="836"/>
    <n v="2.2200000000000002"/>
  </r>
  <r>
    <x v="0"/>
    <n v="25.6"/>
    <n v="7.84"/>
    <n v="2450"/>
    <n v="756"/>
    <n v="2.4500000000000002"/>
  </r>
  <r>
    <x v="1"/>
    <n v="25.1"/>
    <n v="7.73"/>
    <n v="2450"/>
    <n v="1005"/>
    <n v="1.94"/>
  </r>
  <r>
    <x v="0"/>
    <n v="25.4"/>
    <n v="8"/>
    <n v="2450"/>
    <n v="490"/>
    <n v="3.3"/>
  </r>
  <r>
    <x v="1"/>
    <n v="25.8"/>
    <n v="7.75"/>
    <n v="2450"/>
    <n v="959"/>
    <n v="2.06"/>
  </r>
  <r>
    <x v="0"/>
    <n v="25.6"/>
    <m/>
    <n v="2450"/>
    <m/>
    <m/>
  </r>
  <r>
    <x v="1"/>
    <n v="25.2"/>
    <n v="7.79"/>
    <n v="2450"/>
    <n v="860"/>
    <n v="2.19"/>
  </r>
  <r>
    <x v="0"/>
    <n v="25.9"/>
    <n v="8"/>
    <n v="2450"/>
    <n v="491"/>
    <n v="3.35"/>
  </r>
  <r>
    <x v="1"/>
    <n v="25.5"/>
    <n v="7.72"/>
    <n v="2450"/>
    <n v="1034"/>
    <n v="1.92"/>
  </r>
  <r>
    <x v="0"/>
    <n v="25.8"/>
    <n v="8.17"/>
    <n v="2450"/>
    <n v="302"/>
    <n v="4.5"/>
  </r>
  <r>
    <x v="1"/>
    <n v="26.2"/>
    <n v="7.8"/>
    <n v="2450"/>
    <n v="844"/>
    <n v="2.31"/>
  </r>
  <r>
    <x v="0"/>
    <n v="25.8"/>
    <m/>
    <n v="2450"/>
    <m/>
    <m/>
  </r>
  <r>
    <x v="1"/>
    <n v="25.5"/>
    <n v="7.8"/>
    <n v="2450"/>
    <n v="840"/>
    <n v="2.2599999999999998"/>
  </r>
  <r>
    <x v="0"/>
    <n v="26.1"/>
    <n v="8.0500000000000007"/>
    <n v="2450"/>
    <n v="427"/>
    <n v="3.69"/>
  </r>
  <r>
    <x v="1"/>
    <n v="25.7"/>
    <n v="7.73"/>
    <n v="2450"/>
    <n v="1009"/>
    <n v="1.98"/>
  </r>
  <r>
    <x v="0"/>
    <n v="26.1"/>
    <n v="8.27"/>
    <n v="2450"/>
    <n v="224"/>
    <n v="5.33"/>
  </r>
  <r>
    <x v="1"/>
    <n v="26.5"/>
    <n v="7.7"/>
    <n v="2450"/>
    <n v="1096"/>
    <n v="1.91"/>
  </r>
  <r>
    <x v="0"/>
    <n v="26"/>
    <m/>
    <n v="2450"/>
    <m/>
    <m/>
  </r>
  <r>
    <x v="1"/>
    <n v="25.7"/>
    <n v="7.78"/>
    <n v="2450"/>
    <n v="886"/>
    <n v="2.1800000000000002"/>
  </r>
  <r>
    <x v="0"/>
    <n v="26.3"/>
    <n v="8.1"/>
    <n v="2450"/>
    <n v="371"/>
    <n v="4.05"/>
  </r>
  <r>
    <x v="1"/>
    <n v="26"/>
    <n v="7.75"/>
    <n v="2450"/>
    <n v="960"/>
    <n v="2.08"/>
  </r>
  <r>
    <x v="0"/>
    <n v="26.3"/>
    <n v="8.33"/>
    <n v="2450"/>
    <n v="186"/>
    <n v="5.86"/>
  </r>
  <r>
    <x v="1"/>
    <n v="26.7"/>
    <n v="7.73"/>
    <n v="2450"/>
    <n v="1016"/>
    <n v="2.04"/>
  </r>
  <r>
    <x v="0"/>
    <n v="25.9"/>
    <m/>
    <n v="2450"/>
    <m/>
    <m/>
  </r>
  <r>
    <x v="1"/>
    <n v="25.4"/>
    <n v="7.74"/>
    <n v="2450"/>
    <n v="981"/>
    <n v="2"/>
  </r>
  <r>
    <x v="0"/>
    <n v="26"/>
    <n v="8.02"/>
    <n v="2450"/>
    <n v="465"/>
    <n v="3.49"/>
  </r>
  <r>
    <x v="1"/>
    <n v="25.7"/>
    <n v="7.79"/>
    <n v="2450"/>
    <n v="863"/>
    <n v="2.23"/>
  </r>
  <r>
    <x v="0"/>
    <n v="26"/>
    <n v="8.27"/>
    <n v="2450"/>
    <n v="224"/>
    <n v="5.31"/>
  </r>
  <r>
    <x v="1"/>
    <n v="26.4"/>
    <n v="7.73"/>
    <n v="2450"/>
    <n v="1014"/>
    <n v="2.02"/>
  </r>
  <r>
    <x v="0"/>
    <n v="25.6"/>
    <m/>
    <n v="2450"/>
    <m/>
    <m/>
  </r>
  <r>
    <x v="1"/>
    <n v="25"/>
    <n v="7.76"/>
    <n v="2450"/>
    <n v="929"/>
    <n v="2.0499999999999998"/>
  </r>
  <r>
    <x v="0"/>
    <n v="25.7"/>
    <n v="7.86"/>
    <n v="2450"/>
    <n v="718"/>
    <n v="2.56"/>
  </r>
  <r>
    <x v="1"/>
    <n v="25.4"/>
    <n v="7.77"/>
    <n v="2450"/>
    <n v="908"/>
    <n v="2.12"/>
  </r>
  <r>
    <x v="0"/>
    <n v="25.6"/>
    <n v="8.11"/>
    <n v="2450"/>
    <n v="360"/>
    <n v="4.04"/>
  </r>
  <r>
    <x v="1"/>
    <n v="25.9"/>
    <n v="7.67"/>
    <n v="2450"/>
    <n v="1179"/>
    <n v="1.76"/>
  </r>
  <r>
    <x v="0"/>
    <n v="25.5"/>
    <m/>
    <n v="2450"/>
    <m/>
    <m/>
  </r>
  <r>
    <x v="1"/>
    <n v="24.8"/>
    <n v="7.79"/>
    <n v="2450"/>
    <n v="858"/>
    <n v="2.17"/>
  </r>
  <r>
    <x v="0"/>
    <n v="25.4"/>
    <n v="7.79"/>
    <n v="2450"/>
    <n v="862"/>
    <n v="2.21"/>
  </r>
  <r>
    <x v="1"/>
    <n v="25.1"/>
    <n v="7.73"/>
    <n v="2450"/>
    <n v="1005"/>
    <n v="1.94"/>
  </r>
  <r>
    <x v="0"/>
    <n v="25.3"/>
    <n v="8.02"/>
    <n v="2450"/>
    <n v="463"/>
    <n v="3.41"/>
  </r>
  <r>
    <x v="1"/>
    <n v="25.6"/>
    <n v="7.81"/>
    <n v="2450"/>
    <n v="819"/>
    <n v="2.31"/>
  </r>
  <r>
    <x v="0"/>
    <n v="25.3"/>
    <m/>
    <n v="2450"/>
    <m/>
    <m/>
  </r>
  <r>
    <x v="1"/>
    <n v="24.6"/>
    <n v="7.76"/>
    <n v="2450"/>
    <n v="926"/>
    <n v="2.0299999999999998"/>
  </r>
  <r>
    <x v="0"/>
    <n v="25.2"/>
    <n v="7.74"/>
    <n v="2450"/>
    <n v="980"/>
    <n v="1.98"/>
  </r>
  <r>
    <x v="1"/>
    <n v="25"/>
    <n v="7.68"/>
    <n v="2450"/>
    <n v="1141"/>
    <n v="1.74"/>
  </r>
  <r>
    <x v="0"/>
    <n v="25.1"/>
    <n v="7.96"/>
    <n v="2450"/>
    <n v="546"/>
    <n v="3.04"/>
  </r>
  <r>
    <x v="1"/>
    <n v="25.5"/>
    <n v="7.76"/>
    <n v="2450"/>
    <n v="932"/>
    <n v="2.08"/>
  </r>
  <r>
    <x v="0"/>
    <n v="25.3"/>
    <m/>
    <n v="2450"/>
    <m/>
    <m/>
  </r>
  <r>
    <x v="1"/>
    <n v="24.5"/>
    <n v="7.7"/>
    <n v="2450"/>
    <n v="1080"/>
    <n v="1.79"/>
  </r>
  <r>
    <x v="0"/>
    <n v="25.2"/>
    <n v="7.69"/>
    <n v="2450"/>
    <n v="1114"/>
    <n v="1.79"/>
  </r>
  <r>
    <x v="1"/>
    <n v="24.9"/>
    <n v="7.65"/>
    <n v="2450"/>
    <n v="1230"/>
    <n v="1.63"/>
  </r>
  <r>
    <x v="0"/>
    <n v="25"/>
    <n v="7.89"/>
    <n v="2450"/>
    <n v="660"/>
    <n v="2.65"/>
  </r>
  <r>
    <x v="1"/>
    <n v="25.4"/>
    <n v="7.79"/>
    <n v="2450"/>
    <n v="862"/>
    <n v="2.21"/>
  </r>
  <r>
    <x v="0"/>
    <n v="25.1"/>
    <m/>
    <n v="2450"/>
    <m/>
    <m/>
  </r>
  <r>
    <x v="1"/>
    <n v="24.4"/>
    <n v="7.68"/>
    <n v="2450"/>
    <n v="1136"/>
    <n v="1.71"/>
  </r>
  <r>
    <x v="0"/>
    <n v="25.1"/>
    <n v="7.67"/>
    <n v="2450"/>
    <n v="1171"/>
    <n v="1.71"/>
  </r>
  <r>
    <x v="1"/>
    <n v="24.8"/>
    <n v="7.62"/>
    <n v="2450"/>
    <n v="1326"/>
    <n v="1.53"/>
  </r>
  <r>
    <x v="0"/>
    <n v="24.9"/>
    <n v="7.86"/>
    <n v="2450"/>
    <n v="714"/>
    <n v="2.4900000000000002"/>
  </r>
  <r>
    <x v="1"/>
    <n v="25.3"/>
    <n v="7.81"/>
    <n v="2450"/>
    <n v="817"/>
    <n v="2.29"/>
  </r>
  <r>
    <x v="0"/>
    <n v="25"/>
    <m/>
    <n v="2450"/>
    <m/>
    <m/>
  </r>
  <r>
    <x v="1"/>
    <n v="24.3"/>
    <n v="7.67"/>
    <n v="2450"/>
    <n v="1164"/>
    <n v="1.67"/>
  </r>
  <r>
    <x v="0"/>
    <n v="25"/>
    <n v="7.66"/>
    <n v="2450"/>
    <n v="1201"/>
    <n v="1.67"/>
  </r>
  <r>
    <x v="1"/>
    <n v="24.6"/>
    <n v="7.59"/>
    <n v="2450"/>
    <n v="1428"/>
    <n v="1.43"/>
  </r>
  <r>
    <x v="0"/>
    <n v="24.8"/>
    <n v="7.86"/>
    <n v="2450"/>
    <n v="714"/>
    <n v="2.4900000000000002"/>
  </r>
  <r>
    <x v="1"/>
    <n v="25.2"/>
    <n v="7.8"/>
    <n v="2450"/>
    <n v="838"/>
    <n v="2.2400000000000002"/>
  </r>
  <r>
    <x v="0"/>
    <n v="25"/>
    <m/>
    <n v="2450"/>
    <m/>
    <m/>
  </r>
  <r>
    <x v="1"/>
    <n v="24.5"/>
    <n v="7.79"/>
    <n v="2450"/>
    <n v="856"/>
    <n v="2.14"/>
  </r>
  <r>
    <x v="0"/>
    <n v="25.1"/>
    <n v="7.79"/>
    <n v="2450"/>
    <n v="860"/>
    <n v="2.19"/>
  </r>
  <r>
    <x v="1"/>
    <n v="24.8"/>
    <n v="7.65"/>
    <n v="2450"/>
    <n v="1229"/>
    <n v="1.63"/>
  </r>
  <r>
    <x v="0"/>
    <n v="25"/>
    <n v="7.98"/>
    <n v="2450"/>
    <n v="517"/>
    <n v="3.14"/>
  </r>
  <r>
    <x v="1"/>
    <n v="25.4"/>
    <n v="7.74"/>
    <n v="2450"/>
    <n v="981"/>
    <n v="2"/>
  </r>
  <r>
    <x v="0"/>
    <n v="25.2"/>
    <m/>
    <n v="2450"/>
    <m/>
    <m/>
  </r>
  <r>
    <x v="1"/>
    <n v="24.9"/>
    <n v="7.73"/>
    <n v="2450"/>
    <n v="1003"/>
    <n v="1.92"/>
  </r>
  <r>
    <x v="0"/>
    <n v="25.5"/>
    <n v="7.91"/>
    <n v="2450"/>
    <n v="627"/>
    <n v="2.8"/>
  </r>
  <r>
    <x v="1"/>
    <n v="25.2"/>
    <n v="7.77"/>
    <n v="2450"/>
    <n v="906"/>
    <n v="2.11"/>
  </r>
  <r>
    <x v="0"/>
    <n v="25.5"/>
    <n v="8.14"/>
    <n v="2450"/>
    <n v="330"/>
    <n v="4.24"/>
  </r>
  <r>
    <x v="1"/>
    <n v="25.9"/>
    <n v="7.77"/>
    <n v="2450"/>
    <n v="911"/>
    <n v="2.15"/>
  </r>
  <r>
    <x v="0"/>
    <n v="25.5"/>
    <m/>
    <n v="2450"/>
    <m/>
    <m/>
  </r>
  <r>
    <x v="1"/>
    <n v="25.3"/>
    <n v="7.74"/>
    <n v="2450"/>
    <n v="980"/>
    <n v="1.99"/>
  </r>
  <r>
    <x v="0"/>
    <n v="25.8"/>
    <n v="7.99"/>
    <n v="2450"/>
    <n v="505"/>
    <n v="3.28"/>
  </r>
  <r>
    <x v="1"/>
    <n v="25.5"/>
    <n v="7.8"/>
    <n v="2450"/>
    <n v="840"/>
    <n v="2.2599999999999998"/>
  </r>
  <r>
    <x v="0"/>
    <n v="25.9"/>
    <n v="8.23"/>
    <n v="2450"/>
    <n v="253"/>
    <n v="4.9800000000000004"/>
  </r>
  <r>
    <x v="1"/>
    <n v="26.3"/>
    <n v="7.75"/>
    <n v="2450"/>
    <n v="962"/>
    <n v="2.1"/>
  </r>
  <r>
    <x v="0"/>
    <n v="25.8"/>
    <m/>
    <n v="2450"/>
    <m/>
    <m/>
  </r>
  <r>
    <x v="1"/>
    <n v="25.6"/>
    <n v="7.73"/>
    <n v="2450"/>
    <n v="1008"/>
    <n v="1.97"/>
  </r>
  <r>
    <x v="0"/>
    <n v="26.1"/>
    <n v="8.06"/>
    <n v="2450"/>
    <n v="416"/>
    <n v="3.76"/>
  </r>
  <r>
    <x v="1"/>
    <n v="25.9"/>
    <n v="7.79"/>
    <n v="2450"/>
    <n v="865"/>
    <n v="2.2400000000000002"/>
  </r>
  <r>
    <x v="0"/>
    <n v="26.2"/>
    <n v="8.3000000000000007"/>
    <n v="2450"/>
    <n v="204"/>
    <n v="5.59"/>
  </r>
  <r>
    <x v="1"/>
    <n v="26.6"/>
    <n v="7.76"/>
    <n v="2450"/>
    <n v="939"/>
    <n v="2.16"/>
  </r>
  <r>
    <x v="0"/>
    <n v="25.9"/>
    <m/>
    <n v="2450"/>
    <m/>
    <m/>
  </r>
  <r>
    <x v="1"/>
    <n v="25.6"/>
    <n v="7.73"/>
    <n v="2450"/>
    <n v="1008"/>
    <n v="1.97"/>
  </r>
  <r>
    <x v="0"/>
    <n v="26.1"/>
    <n v="8.01"/>
    <n v="2450"/>
    <n v="478"/>
    <n v="3.43"/>
  </r>
  <r>
    <x v="1"/>
    <n v="26"/>
    <n v="7.74"/>
    <n v="2450"/>
    <n v="985"/>
    <n v="2.04"/>
  </r>
  <r>
    <x v="0"/>
    <n v="26.2"/>
    <n v="8.2899999999999991"/>
    <n v="2450"/>
    <n v="211"/>
    <n v="5.51"/>
  </r>
  <r>
    <x v="1"/>
    <n v="26.6"/>
    <n v="7.76"/>
    <n v="2450"/>
    <n v="939"/>
    <n v="2.16"/>
  </r>
  <r>
    <x v="0"/>
    <n v="25.8"/>
    <m/>
    <n v="2450"/>
    <m/>
    <m/>
  </r>
  <r>
    <x v="1"/>
    <n v="25.2"/>
    <n v="7.78"/>
    <n v="2450"/>
    <n v="883"/>
    <n v="2.15"/>
  </r>
  <r>
    <x v="0"/>
    <n v="25.8"/>
    <n v="7.88"/>
    <n v="2450"/>
    <n v="681"/>
    <n v="2.67"/>
  </r>
  <r>
    <x v="1"/>
    <n v="25.5"/>
    <n v="7.72"/>
    <n v="2450"/>
    <n v="1034"/>
    <n v="1.92"/>
  </r>
  <r>
    <x v="0"/>
    <n v="25.7"/>
    <n v="8.16"/>
    <n v="2450"/>
    <n v="311"/>
    <n v="4.41"/>
  </r>
  <r>
    <x v="1"/>
    <n v="26.1"/>
    <n v="7.75"/>
    <n v="2450"/>
    <n v="961"/>
    <n v="2.08"/>
  </r>
  <r>
    <x v="0"/>
    <n v="25.6"/>
    <m/>
    <n v="2450"/>
    <m/>
    <m/>
  </r>
  <r>
    <x v="1"/>
    <n v="24.9"/>
    <n v="7.77"/>
    <n v="2450"/>
    <n v="904"/>
    <n v="2.09"/>
  </r>
  <r>
    <x v="0"/>
    <n v="25.5"/>
    <n v="7.79"/>
    <n v="2450"/>
    <n v="862"/>
    <n v="2.21"/>
  </r>
  <r>
    <x v="1"/>
    <n v="25.2"/>
    <n v="7.72"/>
    <n v="2450"/>
    <n v="1031"/>
    <n v="1.9"/>
  </r>
  <r>
    <x v="0"/>
    <n v="25.4"/>
    <n v="8.07"/>
    <n v="2450"/>
    <n v="403"/>
    <n v="3.75"/>
  </r>
  <r>
    <x v="1"/>
    <n v="25.7"/>
    <n v="7.72"/>
    <n v="2450"/>
    <n v="1035"/>
    <n v="1.94"/>
  </r>
  <r>
    <x v="0"/>
    <n v="25.3"/>
    <m/>
    <n v="2450"/>
    <m/>
    <m/>
  </r>
  <r>
    <x v="1"/>
    <n v="24.7"/>
    <n v="7.76"/>
    <n v="2450"/>
    <n v="927"/>
    <n v="2.0299999999999998"/>
  </r>
  <r>
    <x v="0"/>
    <n v="25.3"/>
    <n v="7.75"/>
    <n v="2450"/>
    <n v="955"/>
    <n v="2.0299999999999998"/>
  </r>
  <r>
    <x v="1"/>
    <n v="25"/>
    <n v="7.69"/>
    <n v="2450"/>
    <n v="1112"/>
    <n v="1.78"/>
  </r>
  <r>
    <x v="0"/>
    <n v="25.1"/>
    <n v="7.99"/>
    <n v="2450"/>
    <n v="503"/>
    <n v="3.21"/>
  </r>
  <r>
    <x v="1"/>
    <n v="25.5"/>
    <n v="7.73"/>
    <n v="2450"/>
    <n v="1007"/>
    <n v="1.96"/>
  </r>
  <r>
    <x v="0"/>
    <n v="25.2"/>
    <m/>
    <n v="2450"/>
    <m/>
    <m/>
  </r>
  <r>
    <x v="1"/>
    <n v="24.5"/>
    <n v="7.74"/>
    <n v="2450"/>
    <n v="975"/>
    <n v="1.94"/>
  </r>
  <r>
    <x v="0"/>
    <n v="25.1"/>
    <n v="7.72"/>
    <n v="2450"/>
    <n v="1031"/>
    <n v="1.9"/>
  </r>
  <r>
    <x v="1"/>
    <n v="24.8"/>
    <n v="7.65"/>
    <n v="2450"/>
    <n v="1229"/>
    <n v="1.63"/>
  </r>
  <r>
    <x v="0"/>
    <n v="25"/>
    <n v="7.94"/>
    <n v="2450"/>
    <n v="576"/>
    <n v="2.92"/>
  </r>
  <r>
    <x v="1"/>
    <n v="25.3"/>
    <n v="7.77"/>
    <n v="2450"/>
    <n v="907"/>
    <n v="2.11"/>
  </r>
  <r>
    <x v="0"/>
    <n v="25.2"/>
    <m/>
    <n v="2450"/>
    <m/>
    <m/>
  </r>
  <r>
    <x v="1"/>
    <n v="24.5"/>
    <n v="7.73"/>
    <n v="2450"/>
    <n v="1000"/>
    <n v="1.9"/>
  </r>
  <r>
    <x v="0"/>
    <n v="25.2"/>
    <n v="7.73"/>
    <n v="2450"/>
    <n v="1005"/>
    <n v="1.94"/>
  </r>
  <r>
    <x v="1"/>
    <n v="24.8"/>
    <n v="7.75"/>
    <n v="2450"/>
    <n v="952"/>
    <n v="2"/>
  </r>
  <r>
    <x v="0"/>
    <n v="25"/>
    <n v="7.93"/>
    <n v="2450"/>
    <n v="592"/>
    <n v="2.86"/>
  </r>
  <r>
    <x v="1"/>
    <n v="25.3"/>
    <n v="7.72"/>
    <n v="2450"/>
    <n v="1032"/>
    <n v="1.91"/>
  </r>
  <r>
    <x v="0"/>
    <n v="25"/>
    <m/>
    <n v="2450"/>
    <m/>
    <m/>
  </r>
  <r>
    <x v="1"/>
    <n v="24.4"/>
    <n v="7.71"/>
    <n v="2450"/>
    <n v="1052"/>
    <n v="1.82"/>
  </r>
  <r>
    <x v="0"/>
    <n v="25.1"/>
    <n v="7.71"/>
    <n v="2450"/>
    <n v="1058"/>
    <n v="1.86"/>
  </r>
  <r>
    <x v="1"/>
    <n v="24.7"/>
    <n v="7.72"/>
    <n v="2450"/>
    <n v="1028"/>
    <n v="1.87"/>
  </r>
  <r>
    <x v="0"/>
    <n v="24.8"/>
    <n v="7.9"/>
    <n v="2450"/>
    <n v="641"/>
    <n v="2.69"/>
  </r>
  <r>
    <x v="1"/>
    <n v="25.2"/>
    <n v="7.75"/>
    <n v="2450"/>
    <n v="955"/>
    <n v="2.02"/>
  </r>
  <r>
    <x v="0"/>
    <n v="24.9"/>
    <m/>
    <n v="2450"/>
    <m/>
    <m/>
  </r>
  <r>
    <x v="1"/>
    <n v="24.2"/>
    <n v="7.7"/>
    <n v="2450"/>
    <n v="1078"/>
    <n v="1.77"/>
  </r>
  <r>
    <x v="0"/>
    <n v="24.9"/>
    <n v="7.69"/>
    <n v="2450"/>
    <n v="1111"/>
    <n v="1.77"/>
  </r>
  <r>
    <x v="1"/>
    <n v="24.6"/>
    <n v="7.75"/>
    <n v="2450"/>
    <n v="951"/>
    <n v="1.99"/>
  </r>
  <r>
    <x v="0"/>
    <n v="24.7"/>
    <n v="7.89"/>
    <n v="2450"/>
    <n v="658"/>
    <n v="2.63"/>
  </r>
  <r>
    <x v="1"/>
    <n v="25.1"/>
    <n v="7.74"/>
    <n v="2450"/>
    <n v="979"/>
    <n v="1.98"/>
  </r>
  <r>
    <x v="0"/>
    <n v="25.5"/>
    <m/>
    <n v="2450"/>
    <m/>
    <m/>
  </r>
  <r>
    <x v="1"/>
    <n v="24.5"/>
    <n v="7.76"/>
    <n v="2450"/>
    <n v="926"/>
    <n v="2.02"/>
  </r>
  <r>
    <x v="0"/>
    <n v="25.4"/>
    <n v="7.77"/>
    <n v="2450"/>
    <n v="908"/>
    <n v="2.12"/>
  </r>
  <r>
    <x v="1"/>
    <n v="24.7"/>
    <n v="7.75"/>
    <n v="2450"/>
    <n v="951"/>
    <n v="1.99"/>
  </r>
  <r>
    <x v="0"/>
    <n v="24.9"/>
    <n v="7.96"/>
    <n v="2450"/>
    <n v="546"/>
    <n v="3.02"/>
  </r>
  <r>
    <x v="1"/>
    <n v="25.3"/>
    <n v="7.72"/>
    <n v="2450"/>
    <n v="1032"/>
    <n v="1.91"/>
  </r>
  <r>
    <x v="0"/>
    <n v="25.6"/>
    <m/>
    <n v="2450"/>
    <m/>
    <m/>
  </r>
  <r>
    <x v="1"/>
    <n v="25.1"/>
    <n v="7.76"/>
    <n v="2450"/>
    <n v="930"/>
    <n v="2.06"/>
  </r>
  <r>
    <x v="0"/>
    <n v="25.8"/>
    <n v="7.84"/>
    <n v="2450"/>
    <n v="757"/>
    <n v="2.4700000000000002"/>
  </r>
  <r>
    <x v="1"/>
    <n v="25.1"/>
    <n v="7.74"/>
    <n v="2450"/>
    <n v="979"/>
    <n v="1.98"/>
  </r>
  <r>
    <x v="0"/>
    <n v="25.5"/>
    <n v="8.09"/>
    <n v="2450"/>
    <n v="381"/>
    <n v="3.89"/>
  </r>
  <r>
    <x v="1"/>
    <n v="25.9"/>
    <n v="7.74"/>
    <n v="2450"/>
    <n v="985"/>
    <n v="2.0299999999999998"/>
  </r>
  <r>
    <x v="0"/>
    <n v="25.8"/>
    <m/>
    <n v="2450"/>
    <m/>
    <m/>
  </r>
  <r>
    <x v="1"/>
    <n v="25.5"/>
    <n v="7.76"/>
    <n v="2450"/>
    <n v="932"/>
    <n v="2.08"/>
  </r>
  <r>
    <x v="0"/>
    <n v="26"/>
    <n v="7.93"/>
    <n v="2450"/>
    <n v="596"/>
    <n v="2.95"/>
  </r>
  <r>
    <x v="1"/>
    <n v="25.6"/>
    <n v="7.73"/>
    <n v="2450"/>
    <n v="1008"/>
    <n v="1.97"/>
  </r>
  <r>
    <x v="0"/>
    <n v="26"/>
    <n v="8.24"/>
    <n v="2450"/>
    <n v="245"/>
    <n v="5.07"/>
  </r>
  <r>
    <x v="1"/>
    <n v="26.4"/>
    <n v="7.76"/>
    <n v="2450"/>
    <n v="938"/>
    <n v="2.15"/>
  </r>
  <r>
    <x v="0"/>
    <n v="25.9"/>
    <m/>
    <n v="2450"/>
    <m/>
    <m/>
  </r>
  <r>
    <x v="1"/>
    <n v="25.7"/>
    <n v="7.89"/>
    <n v="2450"/>
    <n v="662"/>
    <n v="2.71"/>
  </r>
  <r>
    <x v="0"/>
    <n v="26.3"/>
    <n v="7.97"/>
    <n v="2450"/>
    <n v="535"/>
    <n v="3.21"/>
  </r>
  <r>
    <x v="1"/>
    <n v="25.9"/>
    <n v="7.9"/>
    <n v="2450"/>
    <n v="646"/>
    <n v="2.78"/>
  </r>
  <r>
    <x v="0"/>
    <n v="26.3"/>
    <n v="8.32"/>
    <n v="2450"/>
    <n v="192"/>
    <n v="5.78"/>
  </r>
  <r>
    <x v="1"/>
    <n v="26.7"/>
    <n v="7.96"/>
    <n v="2450"/>
    <n v="551"/>
    <n v="3.19"/>
  </r>
  <r>
    <x v="0"/>
    <n v="26.1"/>
    <m/>
    <n v="2450"/>
    <m/>
    <m/>
  </r>
  <r>
    <x v="1"/>
    <n v="25.8"/>
    <n v="8.0299999999999994"/>
    <n v="2450"/>
    <n v="452"/>
    <n v="3.53"/>
  </r>
  <r>
    <x v="0"/>
    <n v="26.3"/>
    <n v="8.01"/>
    <n v="2450"/>
    <n v="479"/>
    <n v="3.45"/>
  </r>
  <r>
    <x v="1"/>
    <n v="26.1"/>
    <n v="8.14"/>
    <n v="2450"/>
    <n v="330"/>
    <n v="4.3099999999999996"/>
  </r>
  <r>
    <x v="0"/>
    <n v="26.5"/>
    <n v="8.36"/>
    <n v="2450"/>
    <n v="169"/>
    <n v="6.15"/>
  </r>
  <r>
    <x v="1"/>
    <n v="26.8"/>
    <n v="8.18"/>
    <n v="2450"/>
    <n v="294"/>
    <n v="4.7"/>
  </r>
  <r>
    <x v="0"/>
    <n v="26"/>
    <m/>
    <n v="2450"/>
    <m/>
    <m/>
  </r>
  <r>
    <x v="1"/>
    <n v="25.5"/>
    <n v="7.99"/>
    <n v="2450"/>
    <n v="504"/>
    <n v="3.25"/>
  </r>
  <r>
    <x v="0"/>
    <n v="26"/>
    <n v="7.94"/>
    <n v="2450"/>
    <n v="580"/>
    <n v="3.01"/>
  </r>
  <r>
    <x v="1"/>
    <n v="25.8"/>
    <n v="8.15"/>
    <n v="2450"/>
    <n v="321"/>
    <n v="4.3499999999999996"/>
  </r>
  <r>
    <x v="0"/>
    <n v="26.1"/>
    <n v="8.2799999999999994"/>
    <n v="2450"/>
    <n v="217"/>
    <n v="5.41"/>
  </r>
  <r>
    <x v="1"/>
    <n v="26.4"/>
    <n v="8.16"/>
    <n v="2450"/>
    <n v="312"/>
    <n v="4.5"/>
  </r>
  <r>
    <x v="0"/>
    <n v="25.7"/>
    <m/>
    <n v="2450"/>
    <m/>
    <m/>
  </r>
  <r>
    <x v="1"/>
    <n v="25.1"/>
    <n v="7.89"/>
    <n v="2450"/>
    <n v="660"/>
    <n v="2.66"/>
  </r>
  <r>
    <x v="0"/>
    <n v="25.7"/>
    <n v="7.85"/>
    <n v="2450"/>
    <n v="737"/>
    <n v="2.5099999999999998"/>
  </r>
  <r>
    <x v="1"/>
    <n v="25.4"/>
    <n v="8.0500000000000007"/>
    <n v="2450"/>
    <n v="426"/>
    <n v="3.61"/>
  </r>
  <r>
    <x v="0"/>
    <n v="25.6"/>
    <n v="8.14"/>
    <n v="2450"/>
    <n v="330"/>
    <n v="4.25"/>
  </r>
  <r>
    <x v="1"/>
    <n v="26"/>
    <n v="8.0500000000000007"/>
    <n v="2450"/>
    <n v="427"/>
    <n v="3.68"/>
  </r>
  <r>
    <x v="0"/>
    <n v="25.5"/>
    <m/>
    <n v="2450"/>
    <m/>
    <m/>
  </r>
  <r>
    <x v="1"/>
    <n v="24.9"/>
    <n v="7.81"/>
    <n v="2450"/>
    <n v="815"/>
    <n v="2.2599999999999998"/>
  </r>
  <r>
    <x v="0"/>
    <n v="25.5"/>
    <n v="7.81"/>
    <n v="2450"/>
    <n v="818"/>
    <n v="2.2999999999999998"/>
  </r>
  <r>
    <x v="1"/>
    <n v="25.2"/>
    <n v="7.97"/>
    <n v="2450"/>
    <n v="532"/>
    <n v="3.1"/>
  </r>
  <r>
    <x v="0"/>
    <n v="25.3"/>
    <n v="8.0500000000000007"/>
    <n v="2450"/>
    <n v="426"/>
    <n v="3.6"/>
  </r>
  <r>
    <x v="1"/>
    <n v="25.7"/>
    <n v="7.97"/>
    <n v="2450"/>
    <n v="533"/>
    <n v="3.15"/>
  </r>
  <r>
    <x v="0"/>
    <n v="25.3"/>
    <m/>
    <n v="2450"/>
    <m/>
    <m/>
  </r>
  <r>
    <x v="1"/>
    <n v="24.6"/>
    <n v="7.76"/>
    <n v="2450"/>
    <n v="926"/>
    <n v="2.0299999999999998"/>
  </r>
  <r>
    <x v="0"/>
    <n v="25.4"/>
    <n v="7.77"/>
    <n v="2450"/>
    <n v="908"/>
    <n v="2.12"/>
  </r>
  <r>
    <x v="1"/>
    <n v="25"/>
    <n v="7.8"/>
    <n v="2450"/>
    <n v="837"/>
    <n v="2.2200000000000002"/>
  </r>
  <r>
    <x v="0"/>
    <n v="25.1"/>
    <n v="7.98"/>
    <n v="2450"/>
    <n v="517"/>
    <n v="3.15"/>
  </r>
  <r>
    <x v="1"/>
    <n v="25.5"/>
    <n v="7.92"/>
    <n v="2450"/>
    <n v="610"/>
    <n v="2.85"/>
  </r>
  <r>
    <x v="0"/>
    <n v="24.9"/>
    <m/>
    <n v="2450"/>
    <m/>
    <m/>
  </r>
  <r>
    <x v="1"/>
    <n v="24.3"/>
    <n v="7.73"/>
    <n v="2450"/>
    <n v="999"/>
    <n v="1.89"/>
  </r>
  <r>
    <x v="0"/>
    <n v="24.9"/>
    <n v="7.71"/>
    <n v="2450"/>
    <n v="1056"/>
    <n v="1.85"/>
  </r>
  <r>
    <x v="1"/>
    <n v="24.6"/>
    <n v="7.7"/>
    <n v="2450"/>
    <n v="1081"/>
    <n v="1.79"/>
  </r>
  <r>
    <x v="0"/>
    <n v="24.7"/>
    <n v="7.9"/>
    <n v="2450"/>
    <n v="641"/>
    <n v="2.68"/>
  </r>
  <r>
    <x v="1"/>
    <n v="25.1"/>
    <n v="7.71"/>
    <n v="2450"/>
    <n v="1058"/>
    <n v="1.86"/>
  </r>
  <r>
    <x v="0"/>
    <n v="25.3"/>
    <m/>
    <n v="2450"/>
    <m/>
    <m/>
  </r>
  <r>
    <x v="1"/>
    <n v="24.3"/>
    <n v="7.7"/>
    <n v="2450"/>
    <n v="1078"/>
    <n v="1.78"/>
  </r>
  <r>
    <x v="0"/>
    <n v="25.2"/>
    <n v="7.69"/>
    <n v="2450"/>
    <n v="1114"/>
    <n v="1.79"/>
  </r>
  <r>
    <x v="1"/>
    <n v="24.5"/>
    <n v="7.75"/>
    <n v="2450"/>
    <n v="950"/>
    <n v="1.98"/>
  </r>
  <r>
    <x v="0"/>
    <n v="24.7"/>
    <n v="7.88"/>
    <n v="2450"/>
    <n v="676"/>
    <n v="2.58"/>
  </r>
  <r>
    <x v="1"/>
    <n v="25.2"/>
    <n v="7.76"/>
    <n v="2450"/>
    <n v="930"/>
    <n v="2.06"/>
  </r>
  <r>
    <x v="0"/>
    <n v="25.8"/>
    <m/>
    <n v="2450"/>
    <m/>
    <m/>
  </r>
  <r>
    <x v="1"/>
    <n v="24.7"/>
    <n v="7.68"/>
    <n v="2450"/>
    <n v="1138"/>
    <n v="1.73"/>
  </r>
  <r>
    <x v="0"/>
    <n v="25.6"/>
    <n v="7.67"/>
    <n v="2450"/>
    <n v="1176"/>
    <n v="1.74"/>
  </r>
  <r>
    <x v="1"/>
    <n v="24.8"/>
    <n v="7.78"/>
    <n v="2450"/>
    <n v="881"/>
    <n v="2.12"/>
  </r>
  <r>
    <x v="0"/>
    <n v="24.9"/>
    <n v="7.85"/>
    <n v="2450"/>
    <n v="733"/>
    <n v="2.4500000000000002"/>
  </r>
  <r>
    <x v="1"/>
    <n v="25.6"/>
    <n v="7.77"/>
    <n v="2450"/>
    <n v="909"/>
    <n v="2.13"/>
  </r>
  <r>
    <x v="0"/>
    <n v="25.4"/>
    <m/>
    <n v="2450"/>
    <m/>
    <m/>
  </r>
  <r>
    <x v="1"/>
    <n v="24.8"/>
    <n v="7.72"/>
    <n v="2450"/>
    <n v="1028"/>
    <n v="1.88"/>
  </r>
  <r>
    <x v="0"/>
    <n v="25.5"/>
    <n v="7.72"/>
    <n v="2450"/>
    <n v="1034"/>
    <n v="1.92"/>
  </r>
  <r>
    <x v="1"/>
    <n v="24.8"/>
    <n v="7.72"/>
    <n v="2450"/>
    <n v="1028"/>
    <n v="1.88"/>
  </r>
  <r>
    <x v="0"/>
    <n v="25"/>
    <n v="7.88"/>
    <n v="2450"/>
    <n v="678"/>
    <n v="2.6"/>
  </r>
  <r>
    <x v="1"/>
    <n v="25.7"/>
    <n v="7.75"/>
    <n v="2450"/>
    <n v="958"/>
    <n v="2.06"/>
  </r>
  <r>
    <x v="0"/>
    <n v="25.2"/>
    <m/>
    <n v="2450"/>
    <m/>
    <m/>
  </r>
  <r>
    <x v="1"/>
    <n v="24.9"/>
    <n v="7.7"/>
    <n v="2450"/>
    <n v="1083"/>
    <n v="1.81"/>
  </r>
  <r>
    <x v="0"/>
    <n v="25.4"/>
    <n v="7.78"/>
    <n v="2450"/>
    <n v="884"/>
    <n v="2.16"/>
  </r>
  <r>
    <x v="1"/>
    <n v="25"/>
    <n v="7.72"/>
    <n v="2450"/>
    <n v="1030"/>
    <n v="1.89"/>
  </r>
  <r>
    <x v="0"/>
    <n v="25.3"/>
    <n v="8.01"/>
    <n v="2450"/>
    <n v="476"/>
    <n v="3.35"/>
  </r>
  <r>
    <x v="1"/>
    <n v="25.7"/>
    <n v="7.72"/>
    <n v="2450"/>
    <n v="1035"/>
    <n v="1.94"/>
  </r>
  <r>
    <x v="0"/>
    <n v="25.4"/>
    <m/>
    <n v="2450"/>
    <m/>
    <m/>
  </r>
  <r>
    <x v="1"/>
    <n v="25.2"/>
    <n v="7.77"/>
    <n v="2450"/>
    <n v="906"/>
    <n v="2.11"/>
  </r>
  <r>
    <x v="0"/>
    <n v="25.7"/>
    <n v="7.92"/>
    <n v="2450"/>
    <n v="611"/>
    <n v="2.87"/>
  </r>
  <r>
    <x v="1"/>
    <n v="25.4"/>
    <n v="7.76"/>
    <n v="2450"/>
    <n v="932"/>
    <n v="2.08"/>
  </r>
  <r>
    <x v="0"/>
    <n v="25.7"/>
    <n v="8.1999999999999993"/>
    <n v="2450"/>
    <n v="277"/>
    <n v="4.72"/>
  </r>
  <r>
    <x v="1"/>
    <n v="26.1"/>
    <n v="7.74"/>
    <n v="2450"/>
    <n v="986"/>
    <n v="2.04"/>
  </r>
  <r>
    <x v="0"/>
    <n v="25.6"/>
    <m/>
    <n v="2450"/>
    <m/>
    <m/>
  </r>
  <r>
    <x v="1"/>
    <n v="25.4"/>
    <n v="7.74"/>
    <n v="2450"/>
    <n v="981"/>
    <n v="2"/>
  </r>
  <r>
    <x v="0"/>
    <n v="26"/>
    <n v="7.99"/>
    <n v="2450"/>
    <n v="505"/>
    <n v="3.3"/>
  </r>
  <r>
    <x v="1"/>
    <n v="25.7"/>
    <n v="7.75"/>
    <n v="2450"/>
    <n v="958"/>
    <n v="2.06"/>
  </r>
  <r>
    <x v="0"/>
    <n v="26.1"/>
    <n v="8.31"/>
    <n v="2450"/>
    <n v="198"/>
    <n v="5.66"/>
  </r>
  <r>
    <x v="1"/>
    <n v="26.4"/>
    <n v="7.78"/>
    <n v="2450"/>
    <n v="890"/>
    <n v="2.23"/>
  </r>
  <r>
    <x v="0"/>
    <n v="25.8"/>
    <m/>
    <n v="2450"/>
    <m/>
    <m/>
  </r>
  <r>
    <x v="1"/>
    <n v="25.7"/>
    <n v="7.71"/>
    <n v="2450"/>
    <n v="1062"/>
    <n v="1.9"/>
  </r>
  <r>
    <x v="0"/>
    <n v="26.2"/>
    <n v="8.06"/>
    <n v="2450"/>
    <n v="416"/>
    <n v="3.77"/>
  </r>
  <r>
    <x v="1"/>
    <n v="25.9"/>
    <n v="7.76"/>
    <n v="2450"/>
    <n v="935"/>
    <n v="2.11"/>
  </r>
  <r>
    <x v="0"/>
    <n v="26.3"/>
    <n v="8.4"/>
    <n v="2450"/>
    <n v="149"/>
    <n v="6.48"/>
  </r>
  <r>
    <x v="1"/>
    <n v="26.6"/>
    <n v="7.76"/>
    <n v="2450"/>
    <n v="939"/>
    <n v="2.16"/>
  </r>
  <r>
    <x v="0"/>
    <n v="25.7"/>
    <m/>
    <n v="2450"/>
    <m/>
    <m/>
  </r>
  <r>
    <x v="1"/>
    <n v="25.4"/>
    <n v="7.76"/>
    <n v="2450"/>
    <n v="932"/>
    <n v="2.08"/>
  </r>
  <r>
    <x v="0"/>
    <n v="26"/>
    <n v="7.97"/>
    <n v="2450"/>
    <n v="534"/>
    <n v="3.18"/>
  </r>
  <r>
    <x v="1"/>
    <n v="25.7"/>
    <n v="7.72"/>
    <n v="2450"/>
    <n v="1035"/>
    <n v="1.94"/>
  </r>
  <r>
    <x v="0"/>
    <n v="26.1"/>
    <n v="8.35"/>
    <n v="2450"/>
    <n v="175"/>
    <n v="6.01"/>
  </r>
  <r>
    <x v="1"/>
    <n v="26.3"/>
    <n v="7.78"/>
    <n v="2450"/>
    <n v="890"/>
    <n v="2.23"/>
  </r>
  <r>
    <x v="0"/>
    <n v="25.5"/>
    <m/>
    <n v="2450"/>
    <m/>
    <m/>
  </r>
  <r>
    <x v="1"/>
    <n v="25"/>
    <n v="7.73"/>
    <n v="2450"/>
    <n v="1004"/>
    <n v="1.93"/>
  </r>
  <r>
    <x v="0"/>
    <n v="25.6"/>
    <n v="7.84"/>
    <n v="2450"/>
    <n v="756"/>
    <n v="2.4500000000000002"/>
  </r>
  <r>
    <x v="1"/>
    <n v="25.3"/>
    <n v="7.7"/>
    <n v="2450"/>
    <n v="1087"/>
    <n v="1.83"/>
  </r>
  <r>
    <x v="0"/>
    <n v="25.5"/>
    <n v="8.18"/>
    <n v="2450"/>
    <n v="293"/>
    <n v="4.54"/>
  </r>
  <r>
    <x v="1"/>
    <n v="25.9"/>
    <n v="7.71"/>
    <n v="2450"/>
    <n v="1064"/>
    <n v="1.91"/>
  </r>
  <r>
    <x v="0"/>
    <n v="25.3"/>
    <m/>
    <n v="2450"/>
    <m/>
    <m/>
  </r>
  <r>
    <x v="1"/>
    <n v="24.7"/>
    <n v="7.76"/>
    <n v="2450"/>
    <n v="927"/>
    <n v="2.0299999999999998"/>
  </r>
  <r>
    <x v="0"/>
    <n v="25.3"/>
    <n v="7.78"/>
    <n v="2450"/>
    <n v="884"/>
    <n v="2.16"/>
  </r>
  <r>
    <x v="1"/>
    <n v="25"/>
    <n v="7.68"/>
    <n v="2450"/>
    <n v="1141"/>
    <n v="1.74"/>
  </r>
  <r>
    <x v="0"/>
    <n v="25.2"/>
    <n v="8.06"/>
    <n v="2450"/>
    <n v="414"/>
    <n v="3.66"/>
  </r>
  <r>
    <x v="1"/>
    <n v="25.6"/>
    <n v="7.69"/>
    <n v="2450"/>
    <n v="1117"/>
    <n v="1.81"/>
  </r>
  <r>
    <x v="0"/>
    <n v="25.1"/>
    <m/>
    <n v="2450"/>
    <m/>
    <m/>
  </r>
  <r>
    <x v="1"/>
    <n v="24.5"/>
    <n v="7.75"/>
    <n v="2450"/>
    <n v="950"/>
    <n v="1.98"/>
  </r>
  <r>
    <x v="0"/>
    <n v="25.1"/>
    <n v="7.74"/>
    <n v="2450"/>
    <n v="979"/>
    <n v="1.98"/>
  </r>
  <r>
    <x v="1"/>
    <n v="24.8"/>
    <n v="7.74"/>
    <n v="2450"/>
    <n v="977"/>
    <n v="1.96"/>
  </r>
  <r>
    <x v="0"/>
    <n v="24.9"/>
    <n v="7.98"/>
    <n v="2450"/>
    <n v="517"/>
    <n v="3.13"/>
  </r>
  <r>
    <x v="1"/>
    <n v="25.3"/>
    <n v="7.74"/>
    <n v="2450"/>
    <n v="980"/>
    <n v="1.99"/>
  </r>
  <r>
    <x v="1"/>
    <n v="24.3"/>
    <n v="7.72"/>
    <n v="1750"/>
    <n v="726"/>
    <n v="1.31"/>
  </r>
  <r>
    <x v="0"/>
    <n v="25.2"/>
    <n v="7.72"/>
    <n v="1750"/>
    <n v="731"/>
    <n v="1.35"/>
  </r>
  <r>
    <x v="1"/>
    <n v="24.5"/>
    <n v="7.76"/>
    <n v="1750"/>
    <n v="655"/>
    <n v="1.43"/>
  </r>
  <r>
    <x v="0"/>
    <n v="24.6"/>
    <n v="7.92"/>
    <n v="1750"/>
    <n v="428"/>
    <n v="1.96"/>
  </r>
  <r>
    <x v="1"/>
    <n v="25.2"/>
    <n v="7.77"/>
    <n v="1750"/>
    <n v="642"/>
    <n v="1.49"/>
  </r>
  <r>
    <x v="0"/>
    <n v="25.4"/>
    <m/>
    <n v="1750"/>
    <m/>
    <m/>
  </r>
  <r>
    <x v="1"/>
    <n v="24.5"/>
    <n v="7.7"/>
    <n v="1750"/>
    <n v="766"/>
    <n v="1.27"/>
  </r>
  <r>
    <x v="0"/>
    <n v="25.4"/>
    <n v="7.7"/>
    <n v="1750"/>
    <n v="771"/>
    <n v="1.3"/>
  </r>
  <r>
    <x v="1"/>
    <n v="24.6"/>
    <n v="7.76"/>
    <n v="1750"/>
    <n v="656"/>
    <n v="1.43"/>
  </r>
  <r>
    <x v="0"/>
    <n v="24.7"/>
    <n v="7.9"/>
    <n v="1750"/>
    <n v="453"/>
    <n v="1.89"/>
  </r>
  <r>
    <x v="1"/>
    <n v="25.4"/>
    <n v="7.73"/>
    <n v="1750"/>
    <n v="713"/>
    <n v="1.39"/>
  </r>
  <r>
    <x v="0"/>
    <n v="25.4"/>
    <m/>
    <n v="1750"/>
    <m/>
    <m/>
  </r>
  <r>
    <x v="1"/>
    <n v="24.4"/>
    <n v="7.68"/>
    <n v="1750"/>
    <n v="805"/>
    <n v="1.21"/>
  </r>
  <r>
    <x v="0"/>
    <n v="25.2"/>
    <n v="7.68"/>
    <n v="1750"/>
    <n v="810"/>
    <n v="1.24"/>
  </r>
  <r>
    <x v="1"/>
    <n v="24.5"/>
    <n v="7.76"/>
    <n v="1750"/>
    <n v="655"/>
    <n v="1.43"/>
  </r>
  <r>
    <x v="0"/>
    <n v="24.7"/>
    <n v="7.87"/>
    <n v="1750"/>
    <n v="491"/>
    <n v="1.79"/>
  </r>
  <r>
    <x v="1"/>
    <n v="25.3"/>
    <n v="7.72"/>
    <n v="1750"/>
    <n v="731"/>
    <n v="1.35"/>
  </r>
  <r>
    <x v="0"/>
    <n v="25.1"/>
    <m/>
    <n v="1750"/>
    <m/>
    <m/>
  </r>
  <r>
    <x v="1"/>
    <n v="24.5"/>
    <n v="7.69"/>
    <n v="1750"/>
    <n v="785"/>
    <n v="1.24"/>
  </r>
  <r>
    <x v="0"/>
    <n v="25.2"/>
    <n v="7.76"/>
    <n v="1750"/>
    <n v="659"/>
    <n v="1.46"/>
  </r>
  <r>
    <x v="1"/>
    <n v="24.6"/>
    <n v="7.74"/>
    <n v="1750"/>
    <n v="691"/>
    <n v="1.38"/>
  </r>
  <r>
    <x v="0"/>
    <n v="24.9"/>
    <n v="7.98"/>
    <n v="1750"/>
    <n v="364"/>
    <n v="2.21"/>
  </r>
  <r>
    <x v="1"/>
    <n v="25.4"/>
    <n v="7.71"/>
    <n v="1750"/>
    <n v="751"/>
    <n v="1.33"/>
  </r>
  <r>
    <x v="0"/>
    <n v="24.9"/>
    <m/>
    <n v="1750"/>
    <m/>
    <m/>
  </r>
  <r>
    <x v="1"/>
    <n v="24.8"/>
    <n v="7.76"/>
    <n v="1750"/>
    <n v="657"/>
    <n v="1.44"/>
  </r>
  <r>
    <x v="0"/>
    <n v="25.3"/>
    <n v="7.89"/>
    <n v="1750"/>
    <n v="467"/>
    <n v="1.89"/>
  </r>
  <r>
    <x v="1"/>
    <n v="24.9"/>
    <n v="7.68"/>
    <n v="1750"/>
    <n v="808"/>
    <n v="1.23"/>
  </r>
  <r>
    <x v="0"/>
    <n v="25.3"/>
    <n v="8.15"/>
    <n v="1750"/>
    <n v="224"/>
    <n v="3.01"/>
  </r>
  <r>
    <x v="1"/>
    <n v="25.7"/>
    <n v="7.75"/>
    <n v="1750"/>
    <n v="678"/>
    <n v="1.46"/>
  </r>
  <r>
    <x v="0"/>
    <n v="25"/>
    <m/>
    <n v="1750"/>
    <m/>
    <m/>
  </r>
  <r>
    <x v="1"/>
    <n v="25"/>
    <n v="7.72"/>
    <n v="1750"/>
    <n v="730"/>
    <n v="1.34"/>
  </r>
  <r>
    <x v="0"/>
    <n v="25.5"/>
    <n v="7.98"/>
    <n v="1750"/>
    <n v="365"/>
    <n v="2.25"/>
  </r>
  <r>
    <x v="1"/>
    <n v="25.2"/>
    <n v="7.72"/>
    <n v="1750"/>
    <n v="731"/>
    <n v="1.35"/>
  </r>
  <r>
    <x v="0"/>
    <n v="25.6"/>
    <n v="8.31"/>
    <n v="1750"/>
    <n v="138"/>
    <n v="3.89"/>
  </r>
  <r>
    <x v="1"/>
    <n v="26"/>
    <n v="7.78"/>
    <n v="1750"/>
    <n v="628"/>
    <n v="1.56"/>
  </r>
  <r>
    <x v="0"/>
    <n v="25.1"/>
    <m/>
    <n v="1750"/>
    <m/>
    <m/>
  </r>
  <r>
    <x v="1"/>
    <n v="25.2"/>
    <n v="7.72"/>
    <n v="1750"/>
    <n v="731"/>
    <n v="1.35"/>
  </r>
  <r>
    <x v="0"/>
    <n v="25.6"/>
    <n v="8.0500000000000007"/>
    <n v="1750"/>
    <n v="300"/>
    <n v="2.56"/>
  </r>
  <r>
    <x v="1"/>
    <n v="25.3"/>
    <n v="7.78"/>
    <n v="1750"/>
    <n v="625"/>
    <n v="1.53"/>
  </r>
  <r>
    <x v="0"/>
    <n v="25.8"/>
    <n v="8.42"/>
    <n v="1750"/>
    <n v="97"/>
    <n v="4.5599999999999996"/>
  </r>
  <r>
    <x v="1"/>
    <n v="26.1"/>
    <n v="7.76"/>
    <n v="1750"/>
    <n v="663"/>
    <n v="1.5"/>
  </r>
  <r>
    <x v="0"/>
    <n v="25.2"/>
    <m/>
    <n v="1750"/>
    <m/>
    <m/>
  </r>
  <r>
    <x v="1"/>
    <n v="25.1"/>
    <n v="7.71"/>
    <n v="1750"/>
    <n v="749"/>
    <n v="1.32"/>
  </r>
  <r>
    <x v="0"/>
    <n v="25.5"/>
    <n v="7.99"/>
    <n v="1750"/>
    <n v="355"/>
    <n v="2.29"/>
  </r>
  <r>
    <x v="1"/>
    <n v="25.3"/>
    <n v="7.72"/>
    <n v="1750"/>
    <n v="731"/>
    <n v="1.35"/>
  </r>
  <r>
    <x v="0"/>
    <n v="25.7"/>
    <n v="8.44"/>
    <n v="1750"/>
    <n v="91"/>
    <n v="4.67"/>
  </r>
  <r>
    <x v="1"/>
    <n v="26"/>
    <n v="7.73"/>
    <n v="1750"/>
    <n v="716"/>
    <n v="1.41"/>
  </r>
  <r>
    <x v="0"/>
    <n v="25.2"/>
    <m/>
    <n v="1750"/>
    <m/>
    <m/>
  </r>
  <r>
    <x v="1"/>
    <n v="24.8"/>
    <n v="7.75"/>
    <n v="1750"/>
    <n v="674"/>
    <n v="1.41"/>
  </r>
  <r>
    <x v="0"/>
    <n v="25.3"/>
    <n v="7.88"/>
    <n v="1750"/>
    <n v="479"/>
    <n v="1.85"/>
  </r>
  <r>
    <x v="1"/>
    <n v="25.1"/>
    <n v="7.77"/>
    <n v="1750"/>
    <n v="641"/>
    <n v="1.49"/>
  </r>
  <r>
    <x v="0"/>
    <n v="25.3"/>
    <n v="8.2899999999999991"/>
    <n v="1750"/>
    <n v="147"/>
    <n v="3.75"/>
  </r>
  <r>
    <x v="1"/>
    <n v="25.6"/>
    <n v="7.71"/>
    <n v="1750"/>
    <n v="752"/>
    <n v="1.34"/>
  </r>
  <r>
    <x v="0"/>
    <n v="25.2"/>
    <m/>
    <n v="1750"/>
    <m/>
    <m/>
  </r>
  <r>
    <x v="1"/>
    <n v="24.4"/>
    <n v="7.74"/>
    <n v="1750"/>
    <n v="690"/>
    <n v="1.37"/>
  </r>
  <r>
    <x v="0"/>
    <n v="25.1"/>
    <n v="7.8"/>
    <n v="1750"/>
    <n v="593"/>
    <n v="1.58"/>
  </r>
  <r>
    <x v="1"/>
    <n v="24.7"/>
    <n v="7.77"/>
    <n v="1750"/>
    <n v="639"/>
    <n v="1.47"/>
  </r>
  <r>
    <x v="0"/>
    <n v="24.9"/>
    <n v="8.14"/>
    <n v="1750"/>
    <n v="231"/>
    <n v="2.93"/>
  </r>
  <r>
    <x v="1"/>
    <n v="25.3"/>
    <n v="7.75"/>
    <n v="1750"/>
    <n v="677"/>
    <n v="1.44"/>
  </r>
  <r>
    <x v="0"/>
    <n v="25"/>
    <m/>
    <n v="1750"/>
    <m/>
    <m/>
  </r>
  <r>
    <x v="1"/>
    <n v="24.3"/>
    <n v="7.75"/>
    <n v="1750"/>
    <n v="672"/>
    <n v="1.39"/>
  </r>
  <r>
    <x v="0"/>
    <n v="25"/>
    <n v="7.77"/>
    <n v="1750"/>
    <n v="641"/>
    <n v="1.48"/>
  </r>
  <r>
    <x v="1"/>
    <n v="24.5"/>
    <n v="7.74"/>
    <n v="1750"/>
    <n v="690"/>
    <n v="1.37"/>
  </r>
  <r>
    <x v="0"/>
    <n v="24.7"/>
    <n v="8.0299999999999994"/>
    <n v="1750"/>
    <n v="316"/>
    <n v="2.4"/>
  </r>
  <r>
    <x v="1"/>
    <n v="25.1"/>
    <n v="7.77"/>
    <n v="1750"/>
    <n v="641"/>
    <n v="1.49"/>
  </r>
  <r>
    <x v="0"/>
    <n v="25.1"/>
    <m/>
    <n v="1750"/>
    <m/>
    <m/>
  </r>
  <r>
    <x v="1"/>
    <n v="24.5"/>
    <n v="7.74"/>
    <n v="1750"/>
    <n v="690"/>
    <n v="1.37"/>
  </r>
  <r>
    <x v="0"/>
    <n v="25.4"/>
    <n v="7.73"/>
    <n v="1750"/>
    <n v="713"/>
    <n v="1.39"/>
  </r>
  <r>
    <x v="1"/>
    <n v="24.5"/>
    <n v="7.77"/>
    <n v="1750"/>
    <n v="639"/>
    <n v="1.46"/>
  </r>
  <r>
    <x v="0"/>
    <n v="24.7"/>
    <n v="7.96"/>
    <n v="1750"/>
    <n v="384"/>
    <n v="2.12"/>
  </r>
  <r>
    <x v="1"/>
    <n v="25.3"/>
    <n v="7.75"/>
    <n v="1750"/>
    <n v="677"/>
    <n v="1.44"/>
  </r>
  <r>
    <x v="0"/>
    <n v="25.4"/>
    <m/>
    <n v="1750"/>
    <m/>
    <m/>
  </r>
  <r>
    <x v="1"/>
    <n v="24.8"/>
    <n v="7.76"/>
    <n v="2090"/>
    <n v="788"/>
    <n v="1.73"/>
  </r>
  <r>
    <x v="0"/>
    <n v="25.5"/>
    <n v="7.8"/>
    <n v="2090"/>
    <n v="714"/>
    <n v="1.92"/>
  </r>
  <r>
    <x v="1"/>
    <n v="25.3"/>
    <n v="7.73"/>
    <n v="2090"/>
    <n v="855"/>
    <n v="1.66"/>
  </r>
  <r>
    <x v="0"/>
    <n v="25.6"/>
    <n v="8.1199999999999992"/>
    <n v="2090"/>
    <n v="296"/>
    <n v="3.48"/>
  </r>
  <r>
    <x v="1"/>
    <n v="25.8"/>
    <n v="7.75"/>
    <n v="2090"/>
    <n v="815"/>
    <n v="1.75"/>
  </r>
  <r>
    <x v="0"/>
    <n v="25.2"/>
    <n v="7.89"/>
    <n v="2090"/>
    <n v="561"/>
    <n v="2.2599999999999998"/>
  </r>
  <r>
    <x v="1"/>
    <n v="24.8"/>
    <n v="7.77"/>
    <n v="2090"/>
    <n v="768"/>
    <n v="1.77"/>
  </r>
  <r>
    <x v="0"/>
    <n v="25.4"/>
    <n v="7.81"/>
    <n v="2090"/>
    <n v="695"/>
    <n v="1.95"/>
  </r>
  <r>
    <x v="1"/>
    <n v="25.3"/>
    <n v="7.75"/>
    <n v="2090"/>
    <n v="812"/>
    <n v="1.73"/>
  </r>
  <r>
    <x v="0"/>
    <n v="25.5"/>
    <n v="8.1"/>
    <n v="2090"/>
    <n v="313"/>
    <n v="3.35"/>
  </r>
  <r>
    <x v="1"/>
    <n v="25.8"/>
    <n v="7.78"/>
    <n v="2090"/>
    <n v="753"/>
    <n v="1.86"/>
  </r>
  <r>
    <x v="0"/>
    <n v="25.1"/>
    <n v="7.89"/>
    <n v="2090"/>
    <n v="560"/>
    <n v="2.2599999999999998"/>
  </r>
  <r>
    <x v="1"/>
    <n v="24.7"/>
    <n v="7.71"/>
    <n v="2090"/>
    <n v="896"/>
    <n v="1.56"/>
  </r>
  <r>
    <x v="0"/>
    <n v="25.4"/>
    <n v="7.81"/>
    <n v="2090"/>
    <n v="695"/>
    <n v="1.95"/>
  </r>
  <r>
    <x v="1"/>
    <n v="25.2"/>
    <n v="7.74"/>
    <n v="2090"/>
    <n v="833"/>
    <n v="1.69"/>
  </r>
  <r>
    <x v="0"/>
    <n v="25.4"/>
    <n v="8.09"/>
    <n v="2090"/>
    <n v="322"/>
    <n v="3.29"/>
  </r>
  <r>
    <x v="1"/>
    <n v="25.7"/>
    <n v="7.77"/>
    <n v="2090"/>
    <n v="773"/>
    <n v="1.82"/>
  </r>
  <r>
    <x v="0"/>
    <n v="25.1"/>
    <n v="7.88"/>
    <n v="2090"/>
    <n v="576"/>
    <n v="2.21"/>
  </r>
  <r>
    <x v="1"/>
    <n v="24.8"/>
    <n v="7.76"/>
    <n v="2090"/>
    <n v="788"/>
    <n v="1.73"/>
  </r>
  <r>
    <x v="0"/>
    <n v="25.5"/>
    <n v="7.84"/>
    <n v="2090"/>
    <n v="642"/>
    <n v="2.08"/>
  </r>
  <r>
    <x v="1"/>
    <n v="25.4"/>
    <n v="7.73"/>
    <n v="2090"/>
    <n v="856"/>
    <n v="1.66"/>
  </r>
  <r>
    <x v="0"/>
    <n v="25.7"/>
    <n v="8.15"/>
    <n v="2090"/>
    <n v="271"/>
    <n v="3.67"/>
  </r>
  <r>
    <x v="1"/>
    <n v="25.9"/>
    <n v="7.76"/>
    <n v="2090"/>
    <n v="794"/>
    <n v="1.79"/>
  </r>
  <r>
    <x v="0"/>
    <n v="25.1"/>
    <n v="7.88"/>
    <n v="2090"/>
    <n v="576"/>
    <n v="2.21"/>
  </r>
  <r>
    <x v="1"/>
    <n v="24.8"/>
    <n v="7.74"/>
    <n v="2090"/>
    <n v="830"/>
    <n v="1.66"/>
  </r>
  <r>
    <x v="0"/>
    <n v="25.4"/>
    <n v="7.83"/>
    <n v="2090"/>
    <n v="659"/>
    <n v="2.0299999999999998"/>
  </r>
  <r>
    <x v="1"/>
    <n v="25.5"/>
    <n v="7.78"/>
    <n v="2090"/>
    <n v="752"/>
    <n v="1.84"/>
  </r>
  <r>
    <x v="0"/>
    <n v="25.9"/>
    <n v="8.19"/>
    <n v="2090"/>
    <n v="241"/>
    <n v="3.94"/>
  </r>
  <r>
    <x v="1"/>
    <n v="26.1"/>
    <n v="7.76"/>
    <n v="2090"/>
    <n v="796"/>
    <n v="1.81"/>
  </r>
  <r>
    <x v="0"/>
    <n v="25.1"/>
    <n v="7.89"/>
    <n v="2090"/>
    <n v="560"/>
    <n v="2.2599999999999998"/>
  </r>
  <r>
    <x v="1"/>
    <n v="24.9"/>
    <n v="7.77"/>
    <n v="2090"/>
    <n v="769"/>
    <n v="1.77"/>
  </r>
  <r>
    <x v="0"/>
    <n v="25.5"/>
    <n v="7.87"/>
    <n v="2090"/>
    <n v="593"/>
    <n v="2.2000000000000002"/>
  </r>
  <r>
    <x v="1"/>
    <n v="25.6"/>
    <n v="7.76"/>
    <n v="2090"/>
    <n v="793"/>
    <n v="1.78"/>
  </r>
  <r>
    <x v="0"/>
    <n v="26"/>
    <n v="8.2200000000000006"/>
    <n v="2090"/>
    <n v="220"/>
    <n v="4.1500000000000004"/>
  </r>
  <r>
    <x v="1"/>
    <n v="26.2"/>
    <n v="7.75"/>
    <n v="2090"/>
    <n v="817"/>
    <n v="1.78"/>
  </r>
  <r>
    <x v="0"/>
    <n v="25.2"/>
    <n v="7.95"/>
    <n v="2090"/>
    <n v="476"/>
    <n v="2.54"/>
  </r>
  <r>
    <x v="1"/>
    <n v="25.1"/>
    <n v="7.74"/>
    <n v="2090"/>
    <n v="832"/>
    <n v="1.68"/>
  </r>
  <r>
    <x v="0"/>
    <n v="25.7"/>
    <n v="7.94"/>
    <n v="2090"/>
    <n v="491"/>
    <n v="2.5299999999999998"/>
  </r>
  <r>
    <x v="1"/>
    <n v="25.6"/>
    <n v="7.74"/>
    <n v="2090"/>
    <n v="835"/>
    <n v="1.71"/>
  </r>
  <r>
    <x v="0"/>
    <n v="26.1"/>
    <n v="8.27"/>
    <n v="2090"/>
    <n v="189"/>
    <n v="4.5"/>
  </r>
  <r>
    <x v="1"/>
    <n v="26.3"/>
    <n v="7.74"/>
    <n v="2090"/>
    <n v="839"/>
    <n v="1.75"/>
  </r>
  <r>
    <x v="0"/>
    <n v="25.3"/>
    <n v="8.01"/>
    <n v="2090"/>
    <n v="404"/>
    <n v="2.84"/>
  </r>
  <r>
    <x v="1"/>
    <n v="25"/>
    <n v="7.76"/>
    <n v="2090"/>
    <n v="789"/>
    <n v="1.74"/>
  </r>
  <r>
    <x v="0"/>
    <n v="25.7"/>
    <n v="7.95"/>
    <n v="2090"/>
    <n v="478"/>
    <n v="2.58"/>
  </r>
  <r>
    <x v="1"/>
    <n v="25.6"/>
    <n v="7.78"/>
    <n v="2090"/>
    <n v="752"/>
    <n v="1.85"/>
  </r>
  <r>
    <x v="0"/>
    <n v="26"/>
    <n v="8.2899999999999991"/>
    <n v="2090"/>
    <n v="178"/>
    <n v="4.63"/>
  </r>
  <r>
    <x v="1"/>
    <n v="26.2"/>
    <n v="7.75"/>
    <n v="2090"/>
    <n v="817"/>
    <n v="1.78"/>
  </r>
  <r>
    <x v="0"/>
    <n v="25.4"/>
    <n v="8.02"/>
    <n v="2090"/>
    <n v="393"/>
    <n v="2.9"/>
  </r>
  <r>
    <x v="1"/>
    <n v="24.9"/>
    <n v="7.76"/>
    <n v="2090"/>
    <n v="789"/>
    <n v="1.74"/>
  </r>
  <r>
    <x v="0"/>
    <n v="25.5"/>
    <n v="7.91"/>
    <n v="2090"/>
    <n v="532"/>
    <n v="2.37"/>
  </r>
  <r>
    <x v="1"/>
    <n v="25.4"/>
    <n v="7.76"/>
    <n v="2090"/>
    <n v="792"/>
    <n v="1.77"/>
  </r>
  <r>
    <x v="0"/>
    <n v="25.7"/>
    <n v="8.24"/>
    <n v="2090"/>
    <n v="207"/>
    <n v="4.25"/>
  </r>
  <r>
    <x v="1"/>
    <n v="26"/>
    <n v="7.76"/>
    <n v="2090"/>
    <n v="795"/>
    <n v="1.8"/>
  </r>
  <r>
    <x v="0"/>
    <n v="25.3"/>
    <n v="7.97"/>
    <n v="2090"/>
    <n v="451"/>
    <n v="2.64"/>
  </r>
  <r>
    <x v="1"/>
    <n v="24.8"/>
    <n v="7.77"/>
    <n v="2090"/>
    <n v="768"/>
    <n v="1.77"/>
  </r>
  <r>
    <x v="0"/>
    <n v="25.4"/>
    <n v="7.87"/>
    <n v="2090"/>
    <n v="592"/>
    <n v="2.19"/>
  </r>
  <r>
    <x v="1"/>
    <n v="25.3"/>
    <n v="7.77"/>
    <n v="2090"/>
    <n v="771"/>
    <n v="1.8"/>
  </r>
  <r>
    <x v="0"/>
    <n v="25.6"/>
    <n v="8.18"/>
    <n v="2090"/>
    <n v="248"/>
    <n v="3.85"/>
  </r>
  <r>
    <x v="1"/>
    <n v="25.8"/>
    <n v="7.74"/>
    <n v="2090"/>
    <n v="836"/>
    <n v="1.72"/>
  </r>
  <r>
    <x v="0"/>
    <n v="25.2"/>
    <n v="7.95"/>
    <n v="2090"/>
    <n v="476"/>
    <n v="2.54"/>
  </r>
  <r>
    <x v="1"/>
    <n v="24.7"/>
    <n v="7.76"/>
    <n v="2090"/>
    <n v="788"/>
    <n v="1.73"/>
  </r>
  <r>
    <x v="0"/>
    <n v="25.4"/>
    <n v="7.85"/>
    <n v="2090"/>
    <n v="625"/>
    <n v="2.11"/>
  </r>
  <r>
    <x v="1"/>
    <n v="25.2"/>
    <n v="7.72"/>
    <n v="2090"/>
    <n v="877"/>
    <n v="1.62"/>
  </r>
  <r>
    <x v="0"/>
    <n v="25.5"/>
    <n v="8.15"/>
    <n v="2090"/>
    <n v="271"/>
    <n v="3.65"/>
  </r>
  <r>
    <x v="1"/>
    <n v="25.7"/>
    <n v="7.76"/>
    <n v="2090"/>
    <n v="793"/>
    <n v="1.78"/>
  </r>
  <r>
    <x v="0"/>
    <n v="25.1"/>
    <n v="7.92"/>
    <n v="2090"/>
    <n v="517"/>
    <n v="2.39"/>
  </r>
  <r>
    <x v="1"/>
    <n v="24.7"/>
    <n v="7.78"/>
    <n v="2090"/>
    <n v="748"/>
    <n v="1.8"/>
  </r>
  <r>
    <x v="0"/>
    <n v="25.3"/>
    <n v="7.83"/>
    <n v="2090"/>
    <n v="658"/>
    <n v="2.02"/>
  </r>
  <r>
    <x v="1"/>
    <n v="25.2"/>
    <n v="7.74"/>
    <n v="2090"/>
    <n v="833"/>
    <n v="1.69"/>
  </r>
  <r>
    <x v="0"/>
    <n v="25.4"/>
    <n v="8.1199999999999992"/>
    <n v="2090"/>
    <n v="296"/>
    <n v="3.46"/>
  </r>
  <r>
    <x v="1"/>
    <n v="25.7"/>
    <n v="7.76"/>
    <n v="2090"/>
    <n v="793"/>
    <n v="1.78"/>
  </r>
  <r>
    <x v="0"/>
    <n v="25.1"/>
    <n v="7.91"/>
    <n v="2090"/>
    <n v="531"/>
    <n v="2.35"/>
  </r>
  <r>
    <x v="0"/>
    <n v="25"/>
    <n v="7.89"/>
    <n v="2090"/>
    <n v="560"/>
    <n v="2.25"/>
  </r>
  <r>
    <x v="1"/>
    <n v="24.6"/>
    <n v="7.76"/>
    <n v="2090"/>
    <n v="787"/>
    <n v="1.72"/>
  </r>
  <r>
    <x v="0"/>
    <n v="25.2"/>
    <n v="7.82"/>
    <n v="2090"/>
    <n v="676"/>
    <n v="1.98"/>
  </r>
  <r>
    <x v="1"/>
    <n v="25.1"/>
    <n v="7.73"/>
    <n v="2090"/>
    <n v="854"/>
    <n v="1.65"/>
  </r>
  <r>
    <x v="0"/>
    <n v="25.4"/>
    <n v="8.09"/>
    <n v="2090"/>
    <n v="322"/>
    <n v="3.29"/>
  </r>
  <r>
    <x v="1"/>
    <n v="25.6"/>
    <n v="7.75"/>
    <n v="2090"/>
    <n v="814"/>
    <n v="1.74"/>
  </r>
  <r>
    <x v="0"/>
    <n v="25"/>
    <n v="7.89"/>
    <n v="2090"/>
    <n v="560"/>
    <n v="2.25"/>
  </r>
  <r>
    <x v="1"/>
    <n v="24.6"/>
    <n v="7.75"/>
    <n v="2090"/>
    <n v="808"/>
    <n v="1.69"/>
  </r>
  <r>
    <x v="0"/>
    <n v="25.2"/>
    <n v="7.81"/>
    <n v="2090"/>
    <n v="694"/>
    <n v="1.94"/>
  </r>
  <r>
    <x v="1"/>
    <n v="25.1"/>
    <n v="7.77"/>
    <n v="2090"/>
    <n v="770"/>
    <n v="1.78"/>
  </r>
  <r>
    <x v="0"/>
    <n v="25.3"/>
    <n v="8.07"/>
    <n v="2090"/>
    <n v="341"/>
    <n v="3.16"/>
  </r>
  <r>
    <x v="1"/>
    <n v="25.6"/>
    <n v="7.78"/>
    <n v="2090"/>
    <n v="752"/>
    <n v="1.85"/>
  </r>
  <r>
    <x v="0"/>
    <n v="24.9"/>
    <n v="7.88"/>
    <n v="2090"/>
    <n v="575"/>
    <n v="2.2000000000000002"/>
  </r>
  <r>
    <x v="1"/>
    <n v="24.5"/>
    <n v="7.77"/>
    <n v="2090"/>
    <n v="766"/>
    <n v="1.75"/>
  </r>
  <r>
    <x v="0"/>
    <n v="25.1"/>
    <n v="7.8"/>
    <n v="2090"/>
    <n v="712"/>
    <n v="1.89"/>
  </r>
  <r>
    <x v="1"/>
    <n v="25"/>
    <n v="7.74"/>
    <n v="2090"/>
    <n v="831"/>
    <n v="1.67"/>
  </r>
  <r>
    <x v="0"/>
    <n v="25.3"/>
    <n v="8.06"/>
    <n v="2090"/>
    <n v="351"/>
    <n v="3.11"/>
  </r>
  <r>
    <x v="1"/>
    <n v="25.6"/>
    <n v="7.73"/>
    <n v="2090"/>
    <n v="857"/>
    <n v="1.67"/>
  </r>
  <r>
    <x v="0"/>
    <n v="24.9"/>
    <n v="7.88"/>
    <n v="2090"/>
    <n v="575"/>
    <n v="2.2000000000000002"/>
  </r>
  <r>
    <x v="1"/>
    <n v="24.6"/>
    <n v="7.78"/>
    <n v="2090"/>
    <n v="747"/>
    <n v="1.79"/>
  </r>
  <r>
    <x v="0"/>
    <n v="25.3"/>
    <n v="7.82"/>
    <n v="2090"/>
    <n v="676"/>
    <n v="1.98"/>
  </r>
  <r>
    <x v="1"/>
    <n v="25.2"/>
    <n v="7.75"/>
    <n v="2090"/>
    <n v="811"/>
    <n v="1.72"/>
  </r>
  <r>
    <x v="0"/>
    <n v="25.5"/>
    <n v="8.1"/>
    <n v="2090"/>
    <n v="313"/>
    <n v="3.35"/>
  </r>
  <r>
    <x v="1"/>
    <n v="25.8"/>
    <n v="7.77"/>
    <n v="2090"/>
    <n v="773"/>
    <n v="1.82"/>
  </r>
  <r>
    <x v="0"/>
    <n v="24.9"/>
    <n v="7.9"/>
    <n v="2090"/>
    <n v="545"/>
    <n v="2.29"/>
  </r>
  <r>
    <x v="1"/>
    <n v="24.7"/>
    <n v="7.78"/>
    <n v="2090"/>
    <n v="748"/>
    <n v="1.8"/>
  </r>
  <r>
    <x v="0"/>
    <n v="25.3"/>
    <n v="7.82"/>
    <n v="2090"/>
    <n v="676"/>
    <n v="1.98"/>
  </r>
  <r>
    <x v="1"/>
    <n v="25.3"/>
    <n v="7.76"/>
    <n v="2090"/>
    <n v="791"/>
    <n v="1.76"/>
  </r>
  <r>
    <x v="0"/>
    <n v="25.8"/>
    <n v="8.15"/>
    <n v="2090"/>
    <n v="271"/>
    <n v="3.68"/>
  </r>
  <r>
    <x v="1"/>
    <n v="26"/>
    <n v="7.77"/>
    <n v="2090"/>
    <n v="775"/>
    <n v="1.84"/>
  </r>
  <r>
    <x v="0"/>
    <n v="25.1"/>
    <n v="7.94"/>
    <n v="2090"/>
    <n v="489"/>
    <n v="2.48"/>
  </r>
  <r>
    <x v="1"/>
    <n v="24.8"/>
    <n v="7.76"/>
    <n v="2090"/>
    <n v="788"/>
    <n v="1.73"/>
  </r>
  <r>
    <x v="0"/>
    <n v="25.4"/>
    <n v="7.85"/>
    <n v="2090"/>
    <n v="625"/>
    <n v="2.11"/>
  </r>
  <r>
    <x v="1"/>
    <n v="25.4"/>
    <n v="7.77"/>
    <n v="2090"/>
    <n v="771"/>
    <n v="1.8"/>
  </r>
  <r>
    <x v="0"/>
    <n v="25.9"/>
    <n v="8.17"/>
    <n v="2090"/>
    <n v="256"/>
    <n v="3.82"/>
  </r>
  <r>
    <x v="1"/>
    <n v="26.1"/>
    <n v="7.78"/>
    <n v="2090"/>
    <n v="755"/>
    <n v="1.88"/>
  </r>
  <r>
    <x v="0"/>
    <n v="25.2"/>
    <n v="7.99"/>
    <n v="2090"/>
    <n v="427"/>
    <n v="2.73"/>
  </r>
  <r>
    <x v="1"/>
    <n v="24.9"/>
    <n v="7.76"/>
    <n v="2090"/>
    <n v="789"/>
    <n v="1.74"/>
  </r>
  <r>
    <x v="0"/>
    <n v="25.6"/>
    <n v="7.9"/>
    <n v="2090"/>
    <n v="547"/>
    <n v="2.34"/>
  </r>
  <r>
    <x v="1"/>
    <n v="25.5"/>
    <n v="7.73"/>
    <n v="2090"/>
    <n v="856"/>
    <n v="1.67"/>
  </r>
  <r>
    <x v="0"/>
    <n v="26"/>
    <n v="8.1999999999999993"/>
    <n v="2090"/>
    <n v="234"/>
    <n v="4.0199999999999996"/>
  </r>
  <r>
    <x v="1"/>
    <n v="26.2"/>
    <n v="7.77"/>
    <n v="2090"/>
    <n v="776"/>
    <n v="1.85"/>
  </r>
  <r>
    <x v="0"/>
    <n v="25.3"/>
    <n v="8.01"/>
    <n v="2090"/>
    <n v="404"/>
    <n v="2.84"/>
  </r>
  <r>
    <x v="1"/>
    <n v="25"/>
    <n v="7.77"/>
    <n v="2090"/>
    <n v="769"/>
    <n v="1.78"/>
  </r>
  <r>
    <x v="0"/>
    <n v="25.6"/>
    <n v="7.93"/>
    <n v="2090"/>
    <n v="504"/>
    <n v="2.4700000000000002"/>
  </r>
  <r>
    <x v="1"/>
    <n v="25.5"/>
    <n v="7.74"/>
    <n v="2090"/>
    <n v="834"/>
    <n v="1.7"/>
  </r>
  <r>
    <x v="0"/>
    <n v="26"/>
    <n v="8.2200000000000006"/>
    <n v="2090"/>
    <n v="220"/>
    <n v="4.1500000000000004"/>
  </r>
  <r>
    <x v="1"/>
    <n v="26.2"/>
    <n v="7.74"/>
    <n v="2090"/>
    <n v="839"/>
    <n v="1.74"/>
  </r>
  <r>
    <x v="0"/>
    <n v="25.3"/>
    <n v="7.96"/>
    <n v="2090"/>
    <n v="464"/>
    <n v="2.59"/>
  </r>
  <r>
    <x v="1"/>
    <n v="24.9"/>
    <n v="7.74"/>
    <n v="2090"/>
    <n v="831"/>
    <n v="1.67"/>
  </r>
  <r>
    <x v="0"/>
    <n v="25.5"/>
    <n v="7.88"/>
    <n v="2090"/>
    <n v="577"/>
    <n v="2.2400000000000002"/>
  </r>
  <r>
    <x v="1"/>
    <n v="25.4"/>
    <n v="7.77"/>
    <n v="2090"/>
    <n v="771"/>
    <n v="1.8"/>
  </r>
  <r>
    <x v="0"/>
    <n v="25.7"/>
    <n v="8.18"/>
    <n v="2090"/>
    <n v="248"/>
    <n v="3.86"/>
  </r>
  <r>
    <x v="1"/>
    <n v="26"/>
    <n v="7.76"/>
    <n v="2090"/>
    <n v="795"/>
    <n v="1.8"/>
  </r>
  <r>
    <x v="0"/>
    <n v="25.2"/>
    <n v="7.92"/>
    <n v="2090"/>
    <n v="517"/>
    <n v="2.4"/>
  </r>
  <r>
    <x v="1"/>
    <n v="24.8"/>
    <n v="7.77"/>
    <n v="2090"/>
    <n v="768"/>
    <n v="1.77"/>
  </r>
  <r>
    <x v="0"/>
    <n v="25.4"/>
    <n v="7.85"/>
    <n v="2090"/>
    <n v="625"/>
    <n v="2.11"/>
  </r>
  <r>
    <x v="1"/>
    <n v="25.3"/>
    <n v="7.77"/>
    <n v="2090"/>
    <n v="771"/>
    <n v="1.8"/>
  </r>
  <r>
    <x v="0"/>
    <n v="25.6"/>
    <n v="8.14"/>
    <n v="2090"/>
    <n v="279"/>
    <n v="3.6"/>
  </r>
  <r>
    <x v="1"/>
    <n v="25.9"/>
    <n v="7.78"/>
    <n v="2090"/>
    <n v="754"/>
    <n v="1.87"/>
  </r>
  <r>
    <x v="0"/>
    <n v="25.1"/>
    <n v="7.9"/>
    <n v="2090"/>
    <n v="545"/>
    <n v="2.2999999999999998"/>
  </r>
  <r>
    <x v="1"/>
    <n v="24.7"/>
    <n v="7.78"/>
    <n v="2090"/>
    <n v="748"/>
    <n v="1.8"/>
  </r>
  <r>
    <x v="0"/>
    <n v="25.4"/>
    <n v="7.83"/>
    <n v="2090"/>
    <n v="659"/>
    <n v="2.0299999999999998"/>
  </r>
  <r>
    <x v="1"/>
    <n v="25.2"/>
    <n v="7.75"/>
    <n v="2090"/>
    <n v="811"/>
    <n v="1.72"/>
  </r>
  <r>
    <x v="0"/>
    <n v="25.5"/>
    <n v="8.1"/>
    <n v="2090"/>
    <n v="313"/>
    <n v="3.35"/>
  </r>
  <r>
    <x v="1"/>
    <n v="25.8"/>
    <n v="7.76"/>
    <n v="2090"/>
    <n v="794"/>
    <n v="1.79"/>
  </r>
  <r>
    <x v="0"/>
    <n v="25"/>
    <n v="7.89"/>
    <n v="2090"/>
    <n v="560"/>
    <n v="2.25"/>
  </r>
  <r>
    <x v="1"/>
    <n v="24.7"/>
    <n v="7.77"/>
    <n v="2090"/>
    <n v="768"/>
    <n v="1.76"/>
  </r>
  <r>
    <x v="0"/>
    <n v="25.3"/>
    <n v="7.8"/>
    <n v="2090"/>
    <n v="713"/>
    <n v="1.91"/>
  </r>
  <r>
    <x v="1"/>
    <n v="25.1"/>
    <n v="7.73"/>
    <n v="2090"/>
    <n v="854"/>
    <n v="1.65"/>
  </r>
  <r>
    <x v="0"/>
    <n v="25.4"/>
    <n v="8.07"/>
    <n v="2090"/>
    <n v="341"/>
    <n v="3.17"/>
  </r>
  <r>
    <x v="1"/>
    <n v="25.7"/>
    <n v="7.75"/>
    <n v="2090"/>
    <n v="814"/>
    <n v="1.75"/>
  </r>
  <r>
    <x v="0"/>
    <n v="24.9"/>
    <n v="7.73"/>
    <n v="1750"/>
    <n v="711"/>
    <n v="1.36"/>
  </r>
  <r>
    <x v="1"/>
    <n v="24.3"/>
    <n v="7.67"/>
    <n v="1750"/>
    <n v="825"/>
    <n v="1.18"/>
  </r>
  <r>
    <x v="0"/>
    <n v="25"/>
    <n v="7.65"/>
    <n v="1750"/>
    <n v="873"/>
    <n v="1.1599999999999999"/>
  </r>
  <r>
    <x v="1"/>
    <n v="24.6"/>
    <n v="7.72"/>
    <n v="1750"/>
    <n v="728"/>
    <n v="1.32"/>
  </r>
  <r>
    <x v="0"/>
    <n v="24.7"/>
    <n v="7.85"/>
    <n v="1750"/>
    <n v="518"/>
    <n v="1.72"/>
  </r>
  <r>
    <x v="1"/>
    <n v="25.1"/>
    <n v="7.75"/>
    <n v="1750"/>
    <n v="676"/>
    <n v="1.43"/>
  </r>
  <r>
    <x v="0"/>
    <n v="24.7"/>
    <n v="7.73"/>
    <n v="1750"/>
    <n v="710"/>
    <n v="1.35"/>
  </r>
  <r>
    <x v="1"/>
    <n v="24.2"/>
    <n v="7.65"/>
    <n v="1750"/>
    <n v="868"/>
    <n v="1.1299999999999999"/>
  </r>
  <r>
    <x v="0"/>
    <n v="24.8"/>
    <n v="7.63"/>
    <n v="1750"/>
    <n v="918"/>
    <n v="1.1100000000000001"/>
  </r>
  <r>
    <x v="1"/>
    <n v="24.5"/>
    <n v="7.71"/>
    <n v="1750"/>
    <n v="746"/>
    <n v="1.29"/>
  </r>
  <r>
    <x v="0"/>
    <n v="24.6"/>
    <n v="7.81"/>
    <n v="1750"/>
    <n v="575"/>
    <n v="1.58"/>
  </r>
  <r>
    <x v="1"/>
    <n v="25"/>
    <n v="7.74"/>
    <n v="1750"/>
    <n v="693"/>
    <n v="1.4"/>
  </r>
  <r>
    <x v="0"/>
    <n v="25.1"/>
    <n v="7.67"/>
    <n v="1750"/>
    <n v="831"/>
    <n v="1.22"/>
  </r>
  <r>
    <x v="1"/>
    <n v="24.2"/>
    <n v="7.64"/>
    <n v="1750"/>
    <n v="890"/>
    <n v="1.1100000000000001"/>
  </r>
  <r>
    <x v="0"/>
    <n v="24.9"/>
    <n v="7.61"/>
    <n v="1750"/>
    <n v="966"/>
    <n v="1.07"/>
  </r>
  <r>
    <x v="1"/>
    <n v="24.4"/>
    <n v="7.69"/>
    <n v="1750"/>
    <n v="785"/>
    <n v="1.24"/>
  </r>
  <r>
    <x v="0"/>
    <n v="24.5"/>
    <n v="7.79"/>
    <n v="1750"/>
    <n v="606"/>
    <n v="1.52"/>
  </r>
  <r>
    <x v="1"/>
    <n v="25"/>
    <n v="7.73"/>
    <n v="1750"/>
    <n v="711"/>
    <n v="1.37"/>
  </r>
  <r>
    <x v="0"/>
    <n v="25.1"/>
    <n v="7.67"/>
    <n v="1750"/>
    <n v="831"/>
    <n v="1.22"/>
  </r>
  <r>
    <x v="1"/>
    <n v="24.5"/>
    <n v="7.62"/>
    <n v="1750"/>
    <n v="939"/>
    <n v="1.07"/>
  </r>
  <r>
    <x v="0"/>
    <n v="25.2"/>
    <n v="7.6"/>
    <n v="1750"/>
    <n v="993"/>
    <n v="1.06"/>
  </r>
  <r>
    <x v="1"/>
    <n v="24.4"/>
    <n v="7.69"/>
    <n v="1750"/>
    <n v="785"/>
    <n v="1.24"/>
  </r>
  <r>
    <x v="0"/>
    <n v="24.6"/>
    <n v="7.77"/>
    <n v="1750"/>
    <n v="639"/>
    <n v="1.46"/>
  </r>
  <r>
    <x v="1"/>
    <n v="25.1"/>
    <n v="7.7"/>
    <n v="1750"/>
    <n v="769"/>
    <n v="1.29"/>
  </r>
  <r>
    <x v="0"/>
    <n v="25.1"/>
    <n v="7.72"/>
    <n v="1750"/>
    <n v="730"/>
    <n v="1.35"/>
  </r>
  <r>
    <x v="1"/>
    <n v="24.8"/>
    <n v="7.74"/>
    <n v="1750"/>
    <n v="692"/>
    <n v="1.39"/>
  </r>
  <r>
    <x v="0"/>
    <n v="25.5"/>
    <n v="7.79"/>
    <n v="1750"/>
    <n v="610"/>
    <n v="1.57"/>
  </r>
  <r>
    <x v="1"/>
    <n v="24.9"/>
    <n v="7.7"/>
    <n v="1750"/>
    <n v="768"/>
    <n v="1.28"/>
  </r>
  <r>
    <x v="0"/>
    <n v="25.2"/>
    <n v="7.92"/>
    <n v="1750"/>
    <n v="430"/>
    <n v="1.99"/>
  </r>
  <r>
    <x v="1"/>
    <n v="25.7"/>
    <n v="7.59"/>
    <n v="1750"/>
    <n v="1023"/>
    <n v="1.05"/>
  </r>
  <r>
    <x v="0"/>
    <n v="25.4"/>
    <n v="7.86"/>
    <n v="1750"/>
    <n v="506"/>
    <n v="1.79"/>
  </r>
  <r>
    <x v="1"/>
    <n v="25.1"/>
    <n v="7.69"/>
    <n v="1750"/>
    <n v="789"/>
    <n v="1.27"/>
  </r>
  <r>
    <x v="0"/>
    <n v="25.8"/>
    <n v="7.89"/>
    <n v="1750"/>
    <n v="468"/>
    <n v="1.92"/>
  </r>
  <r>
    <x v="1"/>
    <n v="25.4"/>
    <n v="7.67"/>
    <n v="1750"/>
    <n v="832"/>
    <n v="1.23"/>
  </r>
  <r>
    <x v="0"/>
    <n v="25.9"/>
    <n v="8.1199999999999992"/>
    <n v="1750"/>
    <n v="245"/>
    <n v="2.91"/>
  </r>
  <r>
    <x v="1"/>
    <n v="26.3"/>
    <n v="7.73"/>
    <n v="1750"/>
    <n v="718"/>
    <n v="1.43"/>
  </r>
  <r>
    <x v="0"/>
    <n v="25.6"/>
    <n v="7.93"/>
    <n v="1750"/>
    <n v="419"/>
    <n v="2.06"/>
  </r>
  <r>
    <x v="1"/>
    <n v="25.3"/>
    <n v="7.7"/>
    <n v="1750"/>
    <n v="770"/>
    <n v="1.3"/>
  </r>
  <r>
    <x v="0"/>
    <n v="26"/>
    <n v="7.94"/>
    <n v="1750"/>
    <n v="409"/>
    <n v="2.12"/>
  </r>
  <r>
    <x v="1"/>
    <n v="25.8"/>
    <n v="7.7"/>
    <n v="1750"/>
    <n v="773"/>
    <n v="1.32"/>
  </r>
  <r>
    <x v="0"/>
    <n v="26.3"/>
    <n v="8.25"/>
    <n v="1750"/>
    <n v="166"/>
    <n v="3.62"/>
  </r>
  <r>
    <x v="1"/>
    <n v="26.6"/>
    <n v="7.69"/>
    <n v="1750"/>
    <n v="798"/>
    <n v="1.33"/>
  </r>
  <r>
    <x v="0"/>
    <n v="25.8"/>
    <n v="7.9"/>
    <n v="1750"/>
    <n v="455"/>
    <n v="1.96"/>
  </r>
  <r>
    <x v="1"/>
    <n v="25.5"/>
    <n v="7.78"/>
    <n v="1750"/>
    <n v="626"/>
    <n v="1.54"/>
  </r>
  <r>
    <x v="0"/>
    <n v="26.2"/>
    <n v="7.94"/>
    <n v="1750"/>
    <n v="409"/>
    <n v="2.13"/>
  </r>
  <r>
    <x v="1"/>
    <n v="26.1"/>
    <n v="7.75"/>
    <n v="1750"/>
    <n v="680"/>
    <n v="1.47"/>
  </r>
  <r>
    <x v="0"/>
    <n v="26.6"/>
    <n v="8.31"/>
    <n v="1750"/>
    <n v="138"/>
    <n v="3.99"/>
  </r>
  <r>
    <x v="1"/>
    <n v="26.8"/>
    <n v="7.72"/>
    <n v="1750"/>
    <n v="739"/>
    <n v="1.42"/>
  </r>
  <r>
    <x v="0"/>
    <n v="26"/>
    <n v="7.93"/>
    <n v="1750"/>
    <n v="420"/>
    <n v="2.08"/>
  </r>
  <r>
    <x v="1"/>
    <n v="25.5"/>
    <n v="7.78"/>
    <n v="1750"/>
    <n v="626"/>
    <n v="1.54"/>
  </r>
  <r>
    <x v="0"/>
    <n v="26.1"/>
    <n v="7.91"/>
    <n v="1750"/>
    <n v="444"/>
    <n v="2.0099999999999998"/>
  </r>
  <r>
    <x v="1"/>
    <n v="26.1"/>
    <n v="7.77"/>
    <n v="1750"/>
    <n v="646"/>
    <n v="1.53"/>
  </r>
  <r>
    <x v="0"/>
    <n v="26.5"/>
    <n v="8.31"/>
    <n v="1750"/>
    <n v="138"/>
    <n v="3.98"/>
  </r>
  <r>
    <x v="1"/>
    <n v="26.8"/>
    <n v="7.68"/>
    <n v="1750"/>
    <n v="820"/>
    <n v="1.31"/>
  </r>
  <r>
    <x v="0"/>
    <n v="25.7"/>
    <n v="7.83"/>
    <n v="1750"/>
    <n v="549"/>
    <n v="1.7"/>
  </r>
  <r>
    <x v="1"/>
    <n v="25.1"/>
    <n v="7.77"/>
    <n v="1750"/>
    <n v="641"/>
    <n v="1.49"/>
  </r>
  <r>
    <x v="0"/>
    <n v="25.8"/>
    <n v="7.77"/>
    <n v="1750"/>
    <n v="644"/>
    <n v="1.52"/>
  </r>
  <r>
    <x v="1"/>
    <n v="25.6"/>
    <n v="7.72"/>
    <n v="1750"/>
    <n v="733"/>
    <n v="1.37"/>
  </r>
  <r>
    <x v="0"/>
    <n v="25.9"/>
    <n v="8.15"/>
    <n v="1750"/>
    <n v="225"/>
    <n v="3.06"/>
  </r>
  <r>
    <x v="1"/>
    <n v="26.1"/>
    <n v="7.71"/>
    <n v="1750"/>
    <n v="755"/>
    <n v="1.36"/>
  </r>
  <r>
    <x v="0"/>
    <n v="25.5"/>
    <n v="7.79"/>
    <n v="1750"/>
    <n v="610"/>
    <n v="1.57"/>
  </r>
  <r>
    <x v="1"/>
    <n v="24.9"/>
    <n v="7.75"/>
    <n v="1750"/>
    <n v="675"/>
    <n v="1.42"/>
  </r>
  <r>
    <x v="0"/>
    <n v="25.6"/>
    <n v="7.71"/>
    <n v="1750"/>
    <n v="752"/>
    <n v="1.34"/>
  </r>
  <r>
    <x v="1"/>
    <n v="25.3"/>
    <n v="7.74"/>
    <n v="1750"/>
    <n v="694"/>
    <n v="1.41"/>
  </r>
  <r>
    <x v="0"/>
    <n v="25.5"/>
    <n v="8.01"/>
    <n v="1750"/>
    <n v="336"/>
    <n v="2.37"/>
  </r>
  <r>
    <x v="1"/>
    <n v="25.8"/>
    <n v="7.77"/>
    <n v="1750"/>
    <n v="644"/>
    <n v="1.52"/>
  </r>
  <r>
    <x v="0"/>
    <n v="25.3"/>
    <n v="7.75"/>
    <n v="1750"/>
    <n v="677"/>
    <n v="1.44"/>
  </r>
  <r>
    <x v="1"/>
    <n v="24.7"/>
    <n v="7.72"/>
    <n v="1750"/>
    <n v="728"/>
    <n v="1.33"/>
  </r>
  <r>
    <x v="0"/>
    <n v="25.4"/>
    <n v="7.68"/>
    <n v="1750"/>
    <n v="811"/>
    <n v="1.25"/>
  </r>
  <r>
    <x v="1"/>
    <n v="25"/>
    <n v="7.73"/>
    <n v="1750"/>
    <n v="711"/>
    <n v="1.37"/>
  </r>
  <r>
    <x v="0"/>
    <n v="25.2"/>
    <n v="7.93"/>
    <n v="1750"/>
    <n v="418"/>
    <n v="2.0299999999999998"/>
  </r>
  <r>
    <x v="1"/>
    <n v="25.6"/>
    <n v="7.75"/>
    <n v="1750"/>
    <n v="678"/>
    <n v="1.45"/>
  </r>
  <r>
    <x v="0"/>
    <n v="24.9"/>
    <n v="7.77"/>
    <n v="2090"/>
    <n v="769"/>
    <n v="1.77"/>
  </r>
  <r>
    <x v="1"/>
    <n v="24.3"/>
    <n v="7.73"/>
    <n v="2090"/>
    <n v="849"/>
    <n v="1.6"/>
  </r>
  <r>
    <x v="0"/>
    <n v="24.9"/>
    <n v="7.7"/>
    <n v="2090"/>
    <n v="921"/>
    <n v="1.54"/>
  </r>
  <r>
    <x v="1"/>
    <n v="24.5"/>
    <n v="7.76"/>
    <n v="2090"/>
    <n v="787"/>
    <n v="1.72"/>
  </r>
  <r>
    <x v="0"/>
    <n v="24.7"/>
    <n v="7.93"/>
    <n v="2090"/>
    <n v="502"/>
    <n v="2.41"/>
  </r>
  <r>
    <x v="1"/>
    <n v="25.1"/>
    <n v="7.75"/>
    <n v="2090"/>
    <n v="811"/>
    <n v="1.71"/>
  </r>
  <r>
    <x v="0"/>
    <n v="24.8"/>
    <n v="7.76"/>
    <n v="2090"/>
    <n v="788"/>
    <n v="1.73"/>
  </r>
  <r>
    <x v="1"/>
    <n v="24.1"/>
    <n v="7.7"/>
    <n v="2090"/>
    <n v="916"/>
    <n v="1.5"/>
  </r>
  <r>
    <x v="0"/>
    <n v="24.8"/>
    <n v="7.67"/>
    <n v="2090"/>
    <n v="994"/>
    <n v="1.44"/>
  </r>
  <r>
    <x v="1"/>
    <n v="24.4"/>
    <n v="7.75"/>
    <n v="2090"/>
    <n v="807"/>
    <n v="1.68"/>
  </r>
  <r>
    <x v="0"/>
    <n v="24.5"/>
    <n v="7.87"/>
    <n v="2090"/>
    <n v="589"/>
    <n v="2.13"/>
  </r>
  <r>
    <x v="1"/>
    <n v="25"/>
    <n v="7.77"/>
    <n v="2090"/>
    <n v="769"/>
    <n v="1.78"/>
  </r>
  <r>
    <x v="0"/>
    <n v="24.7"/>
    <n v="7.74"/>
    <n v="2090"/>
    <n v="830"/>
    <n v="1.66"/>
  </r>
  <r>
    <x v="1"/>
    <n v="24.1"/>
    <n v="7.68"/>
    <n v="2090"/>
    <n v="963"/>
    <n v="1.44"/>
  </r>
  <r>
    <x v="0"/>
    <n v="24.8"/>
    <n v="7.65"/>
    <n v="2090"/>
    <n v="1046"/>
    <n v="1.38"/>
  </r>
  <r>
    <x v="1"/>
    <n v="24.3"/>
    <n v="7.74"/>
    <n v="2090"/>
    <n v="827"/>
    <n v="1.64"/>
  </r>
  <r>
    <x v="0"/>
    <n v="24.4"/>
    <n v="7.84"/>
    <n v="2090"/>
    <n v="637"/>
    <n v="2"/>
  </r>
  <r>
    <x v="1"/>
    <n v="24.9"/>
    <n v="7.76"/>
    <n v="2090"/>
    <n v="789"/>
    <n v="1.74"/>
  </r>
  <r>
    <x v="0"/>
    <n v="25"/>
    <n v="7.73"/>
    <n v="2090"/>
    <n v="853"/>
    <n v="1.64"/>
  </r>
  <r>
    <x v="1"/>
    <n v="24.1"/>
    <n v="7.67"/>
    <n v="2090"/>
    <n v="988"/>
    <n v="1.41"/>
  </r>
  <r>
    <x v="0"/>
    <n v="24.9"/>
    <n v="7.64"/>
    <n v="2090"/>
    <n v="1073"/>
    <n v="1.36"/>
  </r>
  <r>
    <x v="1"/>
    <n v="24.3"/>
    <n v="7.73"/>
    <n v="2090"/>
    <n v="849"/>
    <n v="1.6"/>
  </r>
  <r>
    <x v="0"/>
    <n v="24.4"/>
    <n v="7.81"/>
    <n v="2090"/>
    <n v="690"/>
    <n v="1.89"/>
  </r>
  <r>
    <x v="1"/>
    <n v="24.9"/>
    <n v="7.75"/>
    <n v="2090"/>
    <n v="810"/>
    <n v="1.7"/>
  </r>
  <r>
    <x v="0"/>
    <n v="25.3"/>
    <n v="7.74"/>
    <n v="2090"/>
    <n v="833"/>
    <n v="1.69"/>
  </r>
  <r>
    <x v="1"/>
    <n v="24.9"/>
    <n v="7.78"/>
    <n v="2090"/>
    <n v="749"/>
    <n v="1.81"/>
  </r>
  <r>
    <x v="0"/>
    <n v="25.6"/>
    <n v="7.79"/>
    <n v="2090"/>
    <n v="733"/>
    <n v="1.89"/>
  </r>
  <r>
    <x v="1"/>
    <n v="24.7"/>
    <n v="7.74"/>
    <n v="2090"/>
    <n v="830"/>
    <n v="1.66"/>
  </r>
  <r>
    <x v="0"/>
    <n v="25"/>
    <n v="7.95"/>
    <n v="2090"/>
    <n v="476"/>
    <n v="2.52"/>
  </r>
  <r>
    <x v="1"/>
    <n v="25.6"/>
    <n v="7.65"/>
    <n v="2090"/>
    <n v="1052"/>
    <n v="1.42"/>
  </r>
  <r>
    <x v="0"/>
    <n v="25.4"/>
    <n v="7.85"/>
    <n v="2090"/>
    <n v="625"/>
    <n v="2.11"/>
  </r>
  <r>
    <x v="1"/>
    <n v="25.1"/>
    <n v="7.74"/>
    <n v="2090"/>
    <n v="832"/>
    <n v="1.68"/>
  </r>
  <r>
    <x v="0"/>
    <n v="25.8"/>
    <n v="7.89"/>
    <n v="2090"/>
    <n v="563"/>
    <n v="2.31"/>
  </r>
  <r>
    <x v="1"/>
    <n v="25.2"/>
    <n v="7.65"/>
    <n v="2090"/>
    <n v="1049"/>
    <n v="1.4"/>
  </r>
  <r>
    <x v="0"/>
    <n v="25.6"/>
    <n v="8.15"/>
    <n v="2090"/>
    <n v="271"/>
    <n v="3.66"/>
  </r>
  <r>
    <x v="1"/>
    <n v="26.1"/>
    <n v="7.69"/>
    <n v="2090"/>
    <n v="954"/>
    <n v="1.57"/>
  </r>
  <r>
    <x v="0"/>
    <n v="25.6"/>
    <n v="7.92"/>
    <n v="2090"/>
    <n v="518"/>
    <n v="2.4300000000000002"/>
  </r>
  <r>
    <x v="1"/>
    <n v="25.3"/>
    <n v="7.74"/>
    <n v="2090"/>
    <n v="833"/>
    <n v="1.69"/>
  </r>
  <r>
    <x v="0"/>
    <n v="25.9"/>
    <n v="7.96"/>
    <n v="2090"/>
    <n v="465"/>
    <n v="2.64"/>
  </r>
  <r>
    <x v="1"/>
    <n v="25.6"/>
    <n v="7.78"/>
    <n v="2090"/>
    <n v="752"/>
    <n v="1.85"/>
  </r>
  <r>
    <x v="0"/>
    <n v="26.1"/>
    <n v="8.26"/>
    <n v="2090"/>
    <n v="195"/>
    <n v="4.43"/>
  </r>
  <r>
    <x v="1"/>
    <n v="26.4"/>
    <n v="7.72"/>
    <n v="2090"/>
    <n v="885"/>
    <n v="1.68"/>
  </r>
  <r>
    <x v="0"/>
    <n v="25.7"/>
    <n v="7.99"/>
    <n v="2090"/>
    <n v="428"/>
    <n v="2.77"/>
  </r>
  <r>
    <x v="1"/>
    <n v="25.4"/>
    <n v="7.76"/>
    <n v="2090"/>
    <n v="792"/>
    <n v="1.77"/>
  </r>
  <r>
    <x v="0"/>
    <n v="26"/>
    <n v="8.02"/>
    <n v="2090"/>
    <n v="394"/>
    <n v="2.95"/>
  </r>
  <r>
    <x v="1"/>
    <n v="25.8"/>
    <n v="7.72"/>
    <n v="2090"/>
    <n v="881"/>
    <n v="1.65"/>
  </r>
  <r>
    <x v="0"/>
    <n v="26.3"/>
    <n v="8.35"/>
    <n v="2090"/>
    <n v="147"/>
    <n v="5.09"/>
  </r>
  <r>
    <x v="1"/>
    <n v="26.6"/>
    <n v="7.7"/>
    <n v="2090"/>
    <n v="933"/>
    <n v="1.63"/>
  </r>
  <r>
    <x v="0"/>
    <n v="25.8"/>
    <n v="8.0299999999999994"/>
    <n v="2090"/>
    <n v="383"/>
    <n v="2.99"/>
  </r>
  <r>
    <x v="1"/>
    <n v="25.4"/>
    <n v="7.78"/>
    <n v="2090"/>
    <n v="751"/>
    <n v="1.84"/>
  </r>
  <r>
    <x v="0"/>
    <n v="26"/>
    <n v="8.01"/>
    <n v="2090"/>
    <n v="405"/>
    <n v="2.9"/>
  </r>
  <r>
    <x v="1"/>
    <n v="25.9"/>
    <n v="7.77"/>
    <n v="2090"/>
    <n v="774"/>
    <n v="1.83"/>
  </r>
  <r>
    <x v="0"/>
    <n v="26.3"/>
    <n v="8.39"/>
    <n v="2090"/>
    <n v="130"/>
    <n v="5.38"/>
  </r>
  <r>
    <x v="1"/>
    <n v="26.5"/>
    <n v="7.67"/>
    <n v="2090"/>
    <n v="1007"/>
    <n v="1.53"/>
  </r>
  <r>
    <x v="0"/>
    <n v="25.7"/>
    <n v="7.93"/>
    <n v="2090"/>
    <n v="505"/>
    <n v="2.48"/>
  </r>
  <r>
    <x v="1"/>
    <n v="25"/>
    <n v="7.78"/>
    <n v="2090"/>
    <n v="749"/>
    <n v="1.81"/>
  </r>
  <r>
    <x v="0"/>
    <n v="25.7"/>
    <n v="7.85"/>
    <n v="2090"/>
    <n v="626"/>
    <n v="2.13"/>
  </r>
  <r>
    <x v="1"/>
    <n v="25.5"/>
    <n v="7.77"/>
    <n v="2090"/>
    <n v="772"/>
    <n v="1.81"/>
  </r>
  <r>
    <x v="0"/>
    <n v="25.7"/>
    <n v="8.2200000000000006"/>
    <n v="2090"/>
    <n v="220"/>
    <n v="4.12"/>
  </r>
  <r>
    <x v="1"/>
    <n v="26"/>
    <n v="7.71"/>
    <n v="2090"/>
    <n v="905"/>
    <n v="1.63"/>
  </r>
  <r>
    <x v="0"/>
    <n v="25.5"/>
    <n v="7.84"/>
    <n v="2090"/>
    <n v="642"/>
    <n v="2.08"/>
  </r>
  <r>
    <x v="1"/>
    <n v="24.8"/>
    <n v="7.76"/>
    <n v="2090"/>
    <n v="788"/>
    <n v="1.73"/>
  </r>
  <r>
    <x v="0"/>
    <n v="25.5"/>
    <n v="7.79"/>
    <n v="2090"/>
    <n v="732"/>
    <n v="1.88"/>
  </r>
  <r>
    <x v="1"/>
    <n v="25.2"/>
    <n v="7.72"/>
    <n v="2090"/>
    <n v="877"/>
    <n v="1.62"/>
  </r>
  <r>
    <x v="0"/>
    <n v="25.4"/>
    <n v="8.1"/>
    <n v="2090"/>
    <n v="313"/>
    <n v="3.34"/>
  </r>
  <r>
    <x v="1"/>
    <n v="25.7"/>
    <n v="7.7"/>
    <n v="2090"/>
    <n v="927"/>
    <n v="1.58"/>
  </r>
  <r>
    <x v="0"/>
    <n v="25.3"/>
    <n v="7.81"/>
    <n v="2090"/>
    <n v="694"/>
    <n v="1.94"/>
  </r>
  <r>
    <x v="1"/>
    <n v="24.7"/>
    <n v="7.76"/>
    <n v="2090"/>
    <n v="788"/>
    <n v="1.73"/>
  </r>
  <r>
    <x v="0"/>
    <n v="25.4"/>
    <n v="7.73"/>
    <n v="2090"/>
    <n v="856"/>
    <n v="1.66"/>
  </r>
  <r>
    <x v="1"/>
    <n v="25"/>
    <n v="7.75"/>
    <n v="2090"/>
    <n v="810"/>
    <n v="1.71"/>
  </r>
  <r>
    <x v="0"/>
    <n v="25.1"/>
    <n v="8"/>
    <n v="2090"/>
    <n v="415"/>
    <n v="2.77"/>
  </r>
  <r>
    <x v="1"/>
    <n v="25.5"/>
    <n v="7.77"/>
    <n v="2090"/>
    <n v="772"/>
    <n v="1.81"/>
  </r>
  <r>
    <x v="0"/>
    <n v="25"/>
    <n v="7.75"/>
    <n v="2090"/>
    <n v="810"/>
    <n v="1.71"/>
  </r>
  <r>
    <x v="1"/>
    <n v="24.3"/>
    <n v="7.69"/>
    <n v="2090"/>
    <n v="941"/>
    <n v="1.48"/>
  </r>
  <r>
    <x v="0"/>
    <n v="25.1"/>
    <n v="7.7"/>
    <n v="2090"/>
    <n v="922"/>
    <n v="1.55"/>
  </r>
  <r>
    <x v="1"/>
    <n v="24.7"/>
    <n v="7.78"/>
    <n v="2090"/>
    <n v="748"/>
    <n v="1.8"/>
  </r>
  <r>
    <x v="0"/>
    <n v="24.8"/>
    <n v="7.91"/>
    <n v="2090"/>
    <n v="530"/>
    <n v="2.3199999999999998"/>
  </r>
  <r>
    <x v="1"/>
    <n v="25.2"/>
    <n v="7.73"/>
    <n v="2090"/>
    <n v="855"/>
    <n v="1.65"/>
  </r>
  <r>
    <x v="0"/>
    <n v="24.8"/>
    <n v="7.71"/>
    <n v="2090"/>
    <n v="897"/>
    <n v="1.57"/>
  </r>
  <r>
    <x v="1"/>
    <n v="24.2"/>
    <n v="7.66"/>
    <n v="2090"/>
    <n v="1015"/>
    <n v="1.39"/>
  </r>
  <r>
    <x v="0"/>
    <n v="24.9"/>
    <n v="7.68"/>
    <n v="2090"/>
    <n v="969"/>
    <n v="1.48"/>
  </r>
  <r>
    <x v="1"/>
    <n v="24.6"/>
    <n v="7.77"/>
    <n v="2090"/>
    <n v="767"/>
    <n v="1.76"/>
  </r>
  <r>
    <x v="0"/>
    <n v="24.7"/>
    <n v="7.87"/>
    <n v="2090"/>
    <n v="590"/>
    <n v="2.15"/>
  </r>
  <r>
    <x v="1"/>
    <n v="25.1"/>
    <n v="7.77"/>
    <n v="2090"/>
    <n v="770"/>
    <n v="1.78"/>
  </r>
  <r>
    <x v="0"/>
    <n v="24.7"/>
    <n v="7.67"/>
    <n v="2090"/>
    <n v="993"/>
    <n v="1.44"/>
  </r>
  <r>
    <x v="1"/>
    <n v="24.1"/>
    <n v="7.62"/>
    <n v="2090"/>
    <n v="1122"/>
    <n v="1.27"/>
  </r>
  <r>
    <x v="0"/>
    <n v="24.8"/>
    <n v="7.66"/>
    <n v="2090"/>
    <n v="1019"/>
    <n v="1.41"/>
  </r>
  <r>
    <x v="1"/>
    <n v="24.5"/>
    <n v="7.76"/>
    <n v="2090"/>
    <n v="787"/>
    <n v="1.72"/>
  </r>
  <r>
    <x v="0"/>
    <n v="24.6"/>
    <n v="7.84"/>
    <n v="2090"/>
    <n v="638"/>
    <n v="2.02"/>
  </r>
  <r>
    <x v="1"/>
    <n v="25"/>
    <n v="7.77"/>
    <n v="2090"/>
    <n v="769"/>
    <n v="1.78"/>
  </r>
  <r>
    <x v="0"/>
    <n v="24.6"/>
    <n v="7.7"/>
    <n v="2090"/>
    <n v="919"/>
    <n v="1.52"/>
  </r>
  <r>
    <x v="1"/>
    <n v="23.9"/>
    <n v="7.61"/>
    <n v="2090"/>
    <n v="1148"/>
    <n v="1.24"/>
  </r>
  <r>
    <x v="0"/>
    <n v="24.7"/>
    <n v="7.65"/>
    <n v="2090"/>
    <n v="1045"/>
    <n v="1.38"/>
  </r>
  <r>
    <x v="1"/>
    <n v="24.3"/>
    <n v="7.74"/>
    <n v="2090"/>
    <n v="827"/>
    <n v="1.64"/>
  </r>
  <r>
    <x v="0"/>
    <n v="24.4"/>
    <n v="7.82"/>
    <n v="2090"/>
    <n v="672"/>
    <n v="1.93"/>
  </r>
  <r>
    <x v="1"/>
    <n v="24.9"/>
    <n v="7.75"/>
    <n v="2090"/>
    <n v="810"/>
    <n v="1.7"/>
  </r>
  <r>
    <x v="0"/>
    <n v="25.4"/>
    <n v="7.76"/>
    <n v="2090"/>
    <n v="792"/>
    <n v="1.77"/>
  </r>
  <r>
    <x v="1"/>
    <n v="24.5"/>
    <n v="7.73"/>
    <n v="2090"/>
    <n v="850"/>
    <n v="1.62"/>
  </r>
  <r>
    <x v="0"/>
    <n v="25.5"/>
    <n v="7.79"/>
    <n v="2090"/>
    <n v="732"/>
    <n v="1.88"/>
  </r>
  <r>
    <x v="1"/>
    <n v="24.7"/>
    <n v="7.73"/>
    <n v="2090"/>
    <n v="851"/>
    <n v="1.63"/>
  </r>
  <r>
    <x v="0"/>
    <n v="24.9"/>
    <n v="7.94"/>
    <n v="2090"/>
    <n v="489"/>
    <n v="2.4700000000000002"/>
  </r>
  <r>
    <x v="1"/>
    <n v="25.5"/>
    <n v="7.75"/>
    <n v="2090"/>
    <n v="813"/>
    <n v="1.74"/>
  </r>
  <r>
    <x v="0"/>
    <n v="25.4"/>
    <n v="7.87"/>
    <n v="2090"/>
    <n v="592"/>
    <n v="2.19"/>
  </r>
  <r>
    <x v="1"/>
    <n v="25.2"/>
    <n v="7.78"/>
    <n v="2090"/>
    <n v="750"/>
    <n v="1.83"/>
  </r>
  <r>
    <x v="0"/>
    <n v="25.7"/>
    <n v="7.91"/>
    <n v="2090"/>
    <n v="533"/>
    <n v="2.39"/>
  </r>
  <r>
    <x v="1"/>
    <n v="25.3"/>
    <n v="7.75"/>
    <n v="2090"/>
    <n v="812"/>
    <n v="1.73"/>
  </r>
  <r>
    <x v="0"/>
    <n v="25.6"/>
    <n v="8.15"/>
    <n v="2090"/>
    <n v="271"/>
    <n v="3.66"/>
  </r>
  <r>
    <x v="1"/>
    <n v="26.1"/>
    <n v="7.7"/>
    <n v="2090"/>
    <n v="929"/>
    <n v="1.6"/>
  </r>
  <r>
    <x v="0"/>
    <n v="25.5"/>
    <n v="7.95"/>
    <n v="2090"/>
    <n v="477"/>
    <n v="2.56"/>
  </r>
  <r>
    <x v="1"/>
    <n v="25.5"/>
    <n v="7.76"/>
    <n v="2090"/>
    <n v="792"/>
    <n v="1.77"/>
  </r>
  <r>
    <x v="0"/>
    <n v="25.8"/>
    <n v="7.97"/>
    <n v="2090"/>
    <n v="452"/>
    <n v="2.68"/>
  </r>
  <r>
    <x v="1"/>
    <n v="25.6"/>
    <n v="7.73"/>
    <n v="2090"/>
    <n v="857"/>
    <n v="1.67"/>
  </r>
  <r>
    <x v="0"/>
    <n v="25.9"/>
    <n v="8.25"/>
    <n v="2090"/>
    <n v="201"/>
    <n v="4.34"/>
  </r>
  <r>
    <x v="1"/>
    <n v="26.3"/>
    <n v="7.74"/>
    <n v="2090"/>
    <n v="839"/>
    <n v="1.75"/>
  </r>
  <r>
    <x v="0"/>
    <n v="25.6"/>
    <n v="7.99"/>
    <n v="2090"/>
    <n v="428"/>
    <n v="2.76"/>
  </r>
  <r>
    <x v="1"/>
    <n v="25.6"/>
    <n v="7.75"/>
    <n v="2090"/>
    <n v="814"/>
    <n v="1.74"/>
  </r>
  <r>
    <x v="0"/>
    <n v="25.9"/>
    <n v="8.02"/>
    <n v="2090"/>
    <n v="394"/>
    <n v="2.95"/>
  </r>
  <r>
    <x v="1"/>
    <n v="25.7"/>
    <n v="7.76"/>
    <n v="2090"/>
    <n v="793"/>
    <n v="1.78"/>
  </r>
  <r>
    <x v="0"/>
    <n v="26.1"/>
    <n v="8.33"/>
    <n v="2090"/>
    <n v="157"/>
    <n v="4.92"/>
  </r>
  <r>
    <x v="1"/>
    <n v="26.4"/>
    <n v="7.69"/>
    <n v="2090"/>
    <n v="956"/>
    <n v="1.58"/>
  </r>
  <r>
    <x v="0"/>
    <n v="25.7"/>
    <n v="8.0500000000000007"/>
    <n v="2090"/>
    <n v="362"/>
    <n v="3.09"/>
  </r>
  <r>
    <x v="1"/>
    <n v="25.6"/>
    <n v="7.69"/>
    <n v="2090"/>
    <n v="950"/>
    <n v="1.54"/>
  </r>
  <r>
    <x v="0"/>
    <n v="26"/>
    <n v="8.0500000000000007"/>
    <n v="2090"/>
    <n v="362"/>
    <n v="3.12"/>
  </r>
  <r>
    <x v="1"/>
    <n v="25.8"/>
    <n v="7.69"/>
    <n v="2090"/>
    <n v="951"/>
    <n v="1.55"/>
  </r>
  <r>
    <x v="0"/>
    <n v="26.2"/>
    <n v="8.3699999999999992"/>
    <n v="2090"/>
    <n v="138"/>
    <n v="5.22"/>
  </r>
  <r>
    <x v="1"/>
    <n v="26.4"/>
    <n v="7.73"/>
    <n v="2090"/>
    <n v="862"/>
    <n v="1.72"/>
  </r>
  <r>
    <x v="0"/>
    <n v="25.5"/>
    <n v="7.94"/>
    <n v="2090"/>
    <n v="490"/>
    <n v="2.5099999999999998"/>
  </r>
  <r>
    <x v="1"/>
    <n v="25"/>
    <n v="7.72"/>
    <n v="2090"/>
    <n v="876"/>
    <n v="1.61"/>
  </r>
  <r>
    <x v="0"/>
    <n v="25.5"/>
    <n v="7.89"/>
    <n v="2090"/>
    <n v="562"/>
    <n v="2.29"/>
  </r>
  <r>
    <x v="1"/>
    <n v="25.3"/>
    <n v="7.72"/>
    <n v="2090"/>
    <n v="878"/>
    <n v="1.62"/>
  </r>
  <r>
    <x v="0"/>
    <n v="25.5"/>
    <n v="8.1999999999999993"/>
    <n v="2090"/>
    <n v="234"/>
    <n v="3.97"/>
  </r>
  <r>
    <x v="1"/>
    <n v="25.8"/>
    <n v="7.72"/>
    <n v="2090"/>
    <n v="881"/>
    <n v="1.65"/>
  </r>
  <r>
    <x v="0"/>
    <n v="25.3"/>
    <n v="7.83"/>
    <n v="2090"/>
    <n v="658"/>
    <n v="2.02"/>
  </r>
  <r>
    <x v="1"/>
    <n v="24.7"/>
    <n v="7.74"/>
    <n v="2090"/>
    <n v="830"/>
    <n v="1.66"/>
  </r>
  <r>
    <x v="0"/>
    <n v="25.4"/>
    <n v="7.8"/>
    <n v="2090"/>
    <n v="713"/>
    <n v="1.91"/>
  </r>
  <r>
    <x v="1"/>
    <n v="25"/>
    <n v="7.76"/>
    <n v="2090"/>
    <n v="789"/>
    <n v="1.74"/>
  </r>
  <r>
    <x v="0"/>
    <n v="25.2"/>
    <n v="8.09"/>
    <n v="2090"/>
    <n v="322"/>
    <n v="3.27"/>
  </r>
  <r>
    <x v="1"/>
    <n v="25.6"/>
    <n v="7.75"/>
    <n v="2090"/>
    <n v="814"/>
    <n v="1.74"/>
  </r>
  <r>
    <x v="0"/>
    <n v="25.1"/>
    <n v="7.8"/>
    <n v="2090"/>
    <n v="712"/>
    <n v="1.89"/>
  </r>
  <r>
    <x v="1"/>
    <n v="24.5"/>
    <n v="7.72"/>
    <n v="2090"/>
    <n v="872"/>
    <n v="1.58"/>
  </r>
  <r>
    <x v="0"/>
    <n v="25.2"/>
    <n v="7.75"/>
    <n v="2090"/>
    <n v="811"/>
    <n v="1.72"/>
  </r>
  <r>
    <x v="1"/>
    <n v="24.8"/>
    <n v="7.72"/>
    <n v="2090"/>
    <n v="874"/>
    <n v="1.6"/>
  </r>
  <r>
    <x v="0"/>
    <n v="25"/>
    <n v="7.98"/>
    <n v="2090"/>
    <n v="438"/>
    <n v="2.67"/>
  </r>
  <r>
    <x v="1"/>
    <n v="25.4"/>
    <n v="7.75"/>
    <n v="2090"/>
    <n v="813"/>
    <n v="1.73"/>
  </r>
  <r>
    <x v="1"/>
    <n v="24.2"/>
    <n v="7.67"/>
    <n v="2090"/>
    <n v="989"/>
    <n v="1.41"/>
  </r>
  <r>
    <x v="0"/>
    <n v="24.9"/>
    <n v="7.69"/>
    <n v="2090"/>
    <n v="945"/>
    <n v="1.51"/>
  </r>
  <r>
    <x v="1"/>
    <n v="24.5"/>
    <n v="7.75"/>
    <n v="2090"/>
    <n v="807"/>
    <n v="1.68"/>
  </r>
  <r>
    <x v="0"/>
    <n v="24.6"/>
    <n v="7.87"/>
    <n v="2090"/>
    <n v="589"/>
    <n v="2.14"/>
  </r>
  <r>
    <x v="1"/>
    <n v="25.1"/>
    <n v="7.72"/>
    <n v="2090"/>
    <n v="876"/>
    <n v="1.61"/>
  </r>
  <r>
    <x v="0"/>
    <n v="24.8"/>
    <n v="7.76"/>
    <n v="2090"/>
    <n v="788"/>
    <n v="1.73"/>
  </r>
  <r>
    <x v="1"/>
    <n v="24"/>
    <n v="7.64"/>
    <n v="2090"/>
    <n v="1066"/>
    <n v="1.32"/>
  </r>
  <r>
    <x v="0"/>
    <n v="24.8"/>
    <n v="7.66"/>
    <n v="2090"/>
    <n v="1019"/>
    <n v="1.41"/>
  </r>
  <r>
    <x v="1"/>
    <n v="24.3"/>
    <n v="7.73"/>
    <n v="2090"/>
    <n v="849"/>
    <n v="1.6"/>
  </r>
  <r>
    <x v="0"/>
    <n v="24.5"/>
    <n v="7.84"/>
    <n v="2090"/>
    <n v="638"/>
    <n v="2.0099999999999998"/>
  </r>
  <r>
    <x v="1"/>
    <n v="25"/>
    <n v="7.77"/>
    <n v="2090"/>
    <n v="769"/>
    <n v="1.78"/>
  </r>
  <r>
    <x v="0"/>
    <n v="24.7"/>
    <n v="7.73"/>
    <n v="2090"/>
    <n v="851"/>
    <n v="1.63"/>
  </r>
  <r>
    <x v="1"/>
    <n v="23.9"/>
    <n v="7.61"/>
    <n v="2090"/>
    <n v="1148"/>
    <n v="1.24"/>
  </r>
  <r>
    <x v="0"/>
    <n v="24.7"/>
    <n v="7.65"/>
    <n v="2090"/>
    <n v="1045"/>
    <n v="1.38"/>
  </r>
  <r>
    <x v="1"/>
    <n v="24.2"/>
    <n v="7.72"/>
    <n v="2090"/>
    <n v="870"/>
    <n v="1.57"/>
  </r>
  <r>
    <x v="0"/>
    <n v="24.4"/>
    <n v="7.82"/>
    <n v="2090"/>
    <n v="672"/>
    <n v="1.93"/>
  </r>
  <r>
    <x v="1"/>
    <n v="24.9"/>
    <n v="7.76"/>
    <n v="2090"/>
    <n v="789"/>
    <n v="1.74"/>
  </r>
  <r>
    <x v="0"/>
    <n v="24.6"/>
    <n v="7.72"/>
    <n v="2090"/>
    <n v="873"/>
    <n v="1.59"/>
  </r>
  <r>
    <x v="1"/>
    <n v="23.9"/>
    <n v="7.59"/>
    <n v="2090"/>
    <n v="1208"/>
    <n v="1.19"/>
  </r>
  <r>
    <x v="0"/>
    <n v="24.9"/>
    <n v="7.63"/>
    <n v="2090"/>
    <n v="1101"/>
    <n v="1.33"/>
  </r>
  <r>
    <x v="1"/>
    <n v="24.2"/>
    <n v="7.7"/>
    <n v="2090"/>
    <n v="916"/>
    <n v="1.5"/>
  </r>
  <r>
    <x v="0"/>
    <n v="24.4"/>
    <n v="7.8"/>
    <n v="2090"/>
    <n v="708"/>
    <n v="1.85"/>
  </r>
  <r>
    <x v="1"/>
    <n v="24.9"/>
    <n v="7.75"/>
    <n v="2090"/>
    <n v="810"/>
    <n v="1.7"/>
  </r>
  <r>
    <x v="0"/>
    <n v="25"/>
    <n v="7.7"/>
    <n v="2090"/>
    <n v="922"/>
    <n v="1.54"/>
  </r>
  <r>
    <x v="1"/>
    <n v="24.4"/>
    <n v="7.76"/>
    <n v="2090"/>
    <n v="786"/>
    <n v="1.71"/>
  </r>
  <r>
    <x v="0"/>
    <n v="25.4"/>
    <n v="7.77"/>
    <n v="2090"/>
    <n v="771"/>
    <n v="1.8"/>
  </r>
  <r>
    <x v="1"/>
    <n v="24.5"/>
    <n v="7.7"/>
    <n v="2090"/>
    <n v="918"/>
    <n v="1.52"/>
  </r>
  <r>
    <x v="0"/>
    <n v="24.9"/>
    <n v="7.87"/>
    <n v="2090"/>
    <n v="590"/>
    <n v="2.16"/>
  </r>
  <r>
    <x v="1"/>
    <n v="25.5"/>
    <n v="7.75"/>
    <n v="2090"/>
    <n v="813"/>
    <n v="1.74"/>
  </r>
  <r>
    <x v="0"/>
    <n v="25.2"/>
    <n v="7.77"/>
    <n v="2090"/>
    <n v="770"/>
    <n v="1.79"/>
  </r>
  <r>
    <x v="1"/>
    <n v="25"/>
    <n v="7.75"/>
    <n v="2090"/>
    <n v="810"/>
    <n v="1.71"/>
  </r>
  <r>
    <x v="0"/>
    <n v="25.4"/>
    <n v="7.89"/>
    <n v="2090"/>
    <n v="561"/>
    <n v="2.2799999999999998"/>
  </r>
  <r>
    <x v="1"/>
    <n v="24.9"/>
    <n v="7.75"/>
    <n v="2090"/>
    <n v="810"/>
    <n v="1.7"/>
  </r>
  <r>
    <x v="0"/>
    <n v="25.4"/>
    <n v="8.06"/>
    <n v="2090"/>
    <n v="351"/>
    <n v="3.12"/>
  </r>
  <r>
    <x v="1"/>
    <n v="25.8"/>
    <n v="7.78"/>
    <n v="2090"/>
    <n v="753"/>
    <n v="1.86"/>
  </r>
  <r>
    <x v="0"/>
    <n v="25.2"/>
    <n v="7.86"/>
    <n v="2090"/>
    <n v="608"/>
    <n v="2.14"/>
  </r>
  <r>
    <x v="1"/>
    <n v="25.1"/>
    <n v="7.74"/>
    <n v="2090"/>
    <n v="832"/>
    <n v="1.68"/>
  </r>
  <r>
    <x v="0"/>
    <n v="25.5"/>
    <n v="7.92"/>
    <n v="2090"/>
    <n v="518"/>
    <n v="2.42"/>
  </r>
  <r>
    <x v="1"/>
    <n v="25.2"/>
    <n v="7.72"/>
    <n v="2090"/>
    <n v="877"/>
    <n v="1.62"/>
  </r>
  <r>
    <x v="0"/>
    <n v="25.7"/>
    <n v="8.14"/>
    <n v="2090"/>
    <n v="279"/>
    <n v="3.61"/>
  </r>
  <r>
    <x v="1"/>
    <n v="25.9"/>
    <n v="7.76"/>
    <n v="2090"/>
    <n v="794"/>
    <n v="1.79"/>
  </r>
  <r>
    <x v="0"/>
    <n v="25.3"/>
    <n v="7.91"/>
    <n v="2090"/>
    <n v="531"/>
    <n v="2.36"/>
  </r>
  <r>
    <x v="1"/>
    <n v="25.2"/>
    <n v="7.76"/>
    <n v="2090"/>
    <n v="791"/>
    <n v="1.75"/>
  </r>
  <r>
    <x v="0"/>
    <n v="25.5"/>
    <n v="7.97"/>
    <n v="2090"/>
    <n v="452"/>
    <n v="2.66"/>
  </r>
  <r>
    <x v="1"/>
    <n v="25.4"/>
    <n v="7.76"/>
    <n v="2090"/>
    <n v="792"/>
    <n v="1.77"/>
  </r>
  <r>
    <x v="0"/>
    <n v="25.8"/>
    <n v="8.2100000000000009"/>
    <n v="2090"/>
    <n v="227"/>
    <n v="4.0599999999999996"/>
  </r>
  <r>
    <x v="1"/>
    <n v="26"/>
    <n v="7.79"/>
    <n v="2090"/>
    <n v="735"/>
    <n v="1.91"/>
  </r>
  <r>
    <x v="0"/>
    <n v="25.3"/>
    <n v="7.97"/>
    <n v="2090"/>
    <n v="451"/>
    <n v="2.64"/>
  </r>
  <r>
    <x v="1"/>
    <n v="25.3"/>
    <n v="7.78"/>
    <n v="2090"/>
    <n v="751"/>
    <n v="1.83"/>
  </r>
  <r>
    <x v="0"/>
    <n v="25.6"/>
    <n v="8"/>
    <n v="2090"/>
    <n v="416"/>
    <n v="2.82"/>
  </r>
  <r>
    <x v="1"/>
    <n v="25.5"/>
    <n v="7.78"/>
    <n v="2090"/>
    <n v="752"/>
    <n v="1.84"/>
  </r>
  <r>
    <x v="0"/>
    <n v="25.9"/>
    <n v="8.25"/>
    <n v="2090"/>
    <n v="201"/>
    <n v="4.34"/>
  </r>
  <r>
    <x v="1"/>
    <n v="26.1"/>
    <n v="7.68"/>
    <n v="2090"/>
    <n v="978"/>
    <n v="1.54"/>
  </r>
  <r>
    <x v="0"/>
    <n v="25.4"/>
    <n v="8.02"/>
    <n v="2090"/>
    <n v="393"/>
    <n v="2.9"/>
  </r>
  <r>
    <x v="1"/>
    <n v="24.8"/>
    <n v="7.73"/>
    <n v="2090"/>
    <n v="852"/>
    <n v="1.63"/>
  </r>
  <r>
    <x v="0"/>
    <n v="25.4"/>
    <n v="7.85"/>
    <n v="2090"/>
    <n v="625"/>
    <n v="2.11"/>
  </r>
  <r>
    <x v="1"/>
    <n v="25.1"/>
    <n v="7.78"/>
    <n v="2090"/>
    <n v="750"/>
    <n v="1.82"/>
  </r>
  <r>
    <x v="0"/>
    <n v="25.4"/>
    <n v="8.1199999999999992"/>
    <n v="2090"/>
    <n v="296"/>
    <n v="3.46"/>
  </r>
  <r>
    <x v="1"/>
    <n v="25.6"/>
    <n v="7.74"/>
    <n v="2090"/>
    <n v="835"/>
    <n v="1.71"/>
  </r>
  <r>
    <x v="0"/>
    <n v="25.3"/>
    <n v="7.92"/>
    <n v="2090"/>
    <n v="517"/>
    <n v="2.41"/>
  </r>
  <r>
    <x v="1"/>
    <n v="24.5"/>
    <n v="7.72"/>
    <n v="2090"/>
    <n v="872"/>
    <n v="1.58"/>
  </r>
  <r>
    <x v="0"/>
    <n v="25.1"/>
    <n v="7.78"/>
    <n v="2090"/>
    <n v="750"/>
    <n v="1.82"/>
  </r>
  <r>
    <x v="1"/>
    <n v="24.8"/>
    <n v="7.72"/>
    <n v="2090"/>
    <n v="874"/>
    <n v="1.6"/>
  </r>
  <r>
    <x v="0"/>
    <n v="25"/>
    <n v="8.01"/>
    <n v="2090"/>
    <n v="403"/>
    <n v="2.82"/>
  </r>
  <r>
    <x v="1"/>
    <n v="25.3"/>
    <n v="7.78"/>
    <n v="2090"/>
    <n v="751"/>
    <n v="1.83"/>
  </r>
  <r>
    <x v="0"/>
    <n v="25.1"/>
    <n v="7.85"/>
    <n v="2090"/>
    <n v="624"/>
    <n v="2.09"/>
  </r>
  <r>
    <x v="1"/>
    <n v="24.3"/>
    <n v="7.7"/>
    <n v="2090"/>
    <n v="917"/>
    <n v="1.51"/>
  </r>
  <r>
    <x v="0"/>
    <n v="25"/>
    <n v="7.74"/>
    <n v="2090"/>
    <n v="831"/>
    <n v="1.67"/>
  </r>
  <r>
    <x v="1"/>
    <n v="24.6"/>
    <n v="7.72"/>
    <n v="2090"/>
    <n v="873"/>
    <n v="1.59"/>
  </r>
  <r>
    <x v="0"/>
    <n v="24.8"/>
    <n v="7.93"/>
    <n v="2090"/>
    <n v="502"/>
    <n v="2.41"/>
  </r>
  <r>
    <x v="1"/>
    <n v="25.2"/>
    <n v="7.77"/>
    <n v="2090"/>
    <n v="770"/>
    <n v="1.79"/>
  </r>
  <r>
    <x v="0"/>
    <n v="24.9"/>
    <n v="7.82"/>
    <n v="2090"/>
    <n v="674"/>
    <n v="1.96"/>
  </r>
  <r>
    <x v="1"/>
    <n v="24.2"/>
    <n v="7.7"/>
    <n v="1920"/>
    <n v="840"/>
    <n v="1.38"/>
  </r>
  <r>
    <x v="0"/>
    <n v="24.9"/>
    <n v="7.73"/>
    <n v="1920"/>
    <n v="782"/>
    <n v="1.5"/>
  </r>
  <r>
    <x v="1"/>
    <n v="24.5"/>
    <n v="7.71"/>
    <n v="1920"/>
    <n v="821"/>
    <n v="1.42"/>
  </r>
  <r>
    <x v="0"/>
    <n v="24.7"/>
    <n v="7.89"/>
    <n v="1920"/>
    <n v="512"/>
    <n v="2.04"/>
  </r>
  <r>
    <x v="1"/>
    <n v="25.1"/>
    <n v="7.71"/>
    <n v="1920"/>
    <n v="824"/>
    <n v="1.45"/>
  </r>
  <r>
    <x v="0"/>
    <n v="24.9"/>
    <n v="7.81"/>
    <n v="1920"/>
    <n v="634"/>
    <n v="1.76"/>
  </r>
  <r>
    <x v="1"/>
    <n v="24.1"/>
    <n v="7.69"/>
    <n v="1920"/>
    <n v="861"/>
    <n v="1.35"/>
  </r>
  <r>
    <x v="0"/>
    <n v="24.8"/>
    <n v="7.7"/>
    <n v="1920"/>
    <n v="844"/>
    <n v="1.41"/>
  </r>
  <r>
    <x v="1"/>
    <n v="24.4"/>
    <n v="7.75"/>
    <n v="1920"/>
    <n v="739"/>
    <n v="1.54"/>
  </r>
  <r>
    <x v="0"/>
    <n v="24.5"/>
    <n v="7.86"/>
    <n v="1920"/>
    <n v="554"/>
    <n v="1.92"/>
  </r>
  <r>
    <x v="1"/>
    <n v="25"/>
    <n v="7.72"/>
    <n v="1920"/>
    <n v="803"/>
    <n v="1.47"/>
  </r>
  <r>
    <x v="0"/>
    <n v="24.7"/>
    <n v="7.79"/>
    <n v="1920"/>
    <n v="668"/>
    <n v="1.68"/>
  </r>
  <r>
    <x v="1"/>
    <n v="23.9"/>
    <n v="7.66"/>
    <n v="1920"/>
    <n v="928"/>
    <n v="1.26"/>
  </r>
  <r>
    <x v="0"/>
    <n v="24.6"/>
    <n v="7.7"/>
    <n v="1920"/>
    <n v="843"/>
    <n v="1.4"/>
  </r>
  <r>
    <x v="1"/>
    <n v="24.2"/>
    <n v="7.76"/>
    <n v="1920"/>
    <n v="719"/>
    <n v="1.56"/>
  </r>
  <r>
    <x v="0"/>
    <n v="24.4"/>
    <n v="7.85"/>
    <n v="1920"/>
    <n v="569"/>
    <n v="1.87"/>
  </r>
  <r>
    <x v="1"/>
    <n v="24.8"/>
    <n v="7.78"/>
    <n v="1920"/>
    <n v="686"/>
    <n v="1.65"/>
  </r>
  <r>
    <x v="0"/>
    <n v="24.6"/>
    <n v="7.78"/>
    <n v="1920"/>
    <n v="685"/>
    <n v="1.64"/>
  </r>
  <r>
    <x v="1"/>
    <n v="23.9"/>
    <n v="7.66"/>
    <n v="1920"/>
    <n v="928"/>
    <n v="1.26"/>
  </r>
  <r>
    <x v="0"/>
    <n v="24.9"/>
    <n v="7.68"/>
    <n v="1920"/>
    <n v="889"/>
    <n v="1.35"/>
  </r>
  <r>
    <x v="1"/>
    <n v="24.2"/>
    <n v="7.68"/>
    <n v="1920"/>
    <n v="884"/>
    <n v="1.32"/>
  </r>
  <r>
    <x v="0"/>
    <n v="24.4"/>
    <n v="7.82"/>
    <n v="1920"/>
    <n v="616"/>
    <n v="1.77"/>
  </r>
  <r>
    <x v="1"/>
    <n v="24.9"/>
    <n v="7.75"/>
    <n v="1920"/>
    <n v="742"/>
    <n v="1.56"/>
  </r>
  <r>
    <x v="0"/>
    <n v="25.1"/>
    <n v="7.77"/>
    <n v="1920"/>
    <n v="705"/>
    <n v="1.64"/>
  </r>
  <r>
    <x v="1"/>
    <n v="24.5"/>
    <n v="7.73"/>
    <n v="1920"/>
    <n v="779"/>
    <n v="1.48"/>
  </r>
  <r>
    <x v="0"/>
    <n v="25.5"/>
    <n v="7.8"/>
    <n v="1920"/>
    <n v="654"/>
    <n v="1.76"/>
  </r>
  <r>
    <x v="1"/>
    <n v="24.6"/>
    <n v="7.72"/>
    <n v="1920"/>
    <n v="800"/>
    <n v="1.46"/>
  </r>
  <r>
    <x v="0"/>
    <n v="24.9"/>
    <n v="7.88"/>
    <n v="1920"/>
    <n v="527"/>
    <n v="2.02"/>
  </r>
  <r>
    <x v="1"/>
    <n v="25.5"/>
    <n v="7.77"/>
    <n v="1920"/>
    <n v="707"/>
    <n v="1.66"/>
  </r>
  <r>
    <x v="0"/>
    <n v="25.3"/>
    <n v="7.82"/>
    <n v="1920"/>
    <n v="619"/>
    <n v="1.82"/>
  </r>
  <r>
    <x v="1"/>
    <n v="25"/>
    <n v="7.74"/>
    <n v="1920"/>
    <n v="762"/>
    <n v="1.54"/>
  </r>
  <r>
    <x v="0"/>
    <n v="25.5"/>
    <n v="7.92"/>
    <n v="1920"/>
    <n v="474"/>
    <n v="2.2200000000000002"/>
  </r>
  <r>
    <x v="1"/>
    <n v="25.1"/>
    <n v="7.77"/>
    <n v="1920"/>
    <n v="705"/>
    <n v="1.64"/>
  </r>
  <r>
    <x v="0"/>
    <n v="25.5"/>
    <n v="8.02"/>
    <n v="1920"/>
    <n v="360"/>
    <n v="2.66"/>
  </r>
  <r>
    <x v="1"/>
    <n v="26"/>
    <n v="7.76"/>
    <n v="1920"/>
    <n v="729"/>
    <n v="1.65"/>
  </r>
  <r>
    <x v="0"/>
    <n v="25.3"/>
    <n v="7.89"/>
    <n v="1920"/>
    <n v="514"/>
    <n v="2.08"/>
  </r>
  <r>
    <x v="1"/>
    <n v="25.3"/>
    <n v="7.76"/>
    <n v="1920"/>
    <n v="725"/>
    <n v="1.61"/>
  </r>
  <r>
    <x v="0"/>
    <n v="25.6"/>
    <n v="7.96"/>
    <n v="1920"/>
    <n v="425"/>
    <n v="2.39"/>
  </r>
  <r>
    <x v="1"/>
    <n v="25.3"/>
    <n v="7.78"/>
    <n v="1920"/>
    <n v="688"/>
    <n v="1.68"/>
  </r>
  <r>
    <x v="0"/>
    <n v="25.8"/>
    <n v="8.11"/>
    <n v="1920"/>
    <n v="279"/>
    <n v="3.15"/>
  </r>
  <r>
    <x v="1"/>
    <n v="26.1"/>
    <n v="7.76"/>
    <n v="1920"/>
    <n v="729"/>
    <n v="1.66"/>
  </r>
  <r>
    <x v="0"/>
    <n v="25.3"/>
    <n v="7.91"/>
    <n v="1920"/>
    <n v="487"/>
    <n v="2.16"/>
  </r>
  <r>
    <x v="1"/>
    <n v="25.5"/>
    <n v="7.78"/>
    <n v="1920"/>
    <n v="689"/>
    <n v="1.69"/>
  </r>
  <r>
    <x v="0"/>
    <n v="25.7"/>
    <n v="8"/>
    <n v="1920"/>
    <n v="381"/>
    <n v="2.58"/>
  </r>
  <r>
    <x v="1"/>
    <n v="25.5"/>
    <n v="7.78"/>
    <n v="1920"/>
    <n v="689"/>
    <n v="1.69"/>
  </r>
  <r>
    <x v="0"/>
    <n v="26"/>
    <n v="8.16"/>
    <n v="1920"/>
    <n v="241"/>
    <n v="3.44"/>
  </r>
  <r>
    <x v="1"/>
    <n v="26.2"/>
    <n v="7.67"/>
    <n v="1920"/>
    <n v="921"/>
    <n v="1.38"/>
  </r>
  <r>
    <x v="0"/>
    <n v="25.3"/>
    <n v="7.97"/>
    <n v="1920"/>
    <n v="413"/>
    <n v="2.42"/>
  </r>
  <r>
    <x v="1"/>
    <n v="25.6"/>
    <n v="7.75"/>
    <n v="1920"/>
    <n v="746"/>
    <n v="1.6"/>
  </r>
  <r>
    <x v="0"/>
    <n v="25.8"/>
    <n v="8.02"/>
    <n v="1920"/>
    <n v="360"/>
    <n v="2.69"/>
  </r>
  <r>
    <x v="1"/>
    <n v="25.6"/>
    <n v="7.78"/>
    <n v="1920"/>
    <n v="690"/>
    <n v="1.7"/>
  </r>
  <r>
    <x v="0"/>
    <n v="26"/>
    <n v="8.2100000000000009"/>
    <n v="1920"/>
    <n v="207"/>
    <n v="3.73"/>
  </r>
  <r>
    <x v="1"/>
    <n v="26.3"/>
    <n v="7.77"/>
    <n v="1920"/>
    <n v="711"/>
    <n v="1.7"/>
  </r>
  <r>
    <x v="0"/>
    <n v="25.5"/>
    <n v="8"/>
    <n v="1920"/>
    <n v="380"/>
    <n v="2.57"/>
  </r>
  <r>
    <x v="1"/>
    <n v="25"/>
    <n v="7.76"/>
    <n v="1920"/>
    <n v="724"/>
    <n v="1.6"/>
  </r>
  <r>
    <x v="0"/>
    <n v="25.4"/>
    <n v="7.87"/>
    <n v="1920"/>
    <n v="542"/>
    <n v="2.0099999999999998"/>
  </r>
  <r>
    <x v="1"/>
    <n v="25.2"/>
    <n v="7.73"/>
    <n v="1920"/>
    <n v="783"/>
    <n v="1.51"/>
  </r>
  <r>
    <x v="0"/>
    <n v="25.4"/>
    <n v="8.1"/>
    <n v="1920"/>
    <n v="286"/>
    <n v="3.06"/>
  </r>
  <r>
    <x v="1"/>
    <n v="25.7"/>
    <n v="7.75"/>
    <n v="1920"/>
    <n v="746"/>
    <n v="1.6"/>
  </r>
  <r>
    <x v="0"/>
    <n v="25.3"/>
    <n v="7.88"/>
    <n v="1920"/>
    <n v="528"/>
    <n v="2.04"/>
  </r>
  <r>
    <x v="1"/>
    <n v="24.6"/>
    <n v="7.74"/>
    <n v="1920"/>
    <n v="760"/>
    <n v="1.52"/>
  </r>
  <r>
    <x v="0"/>
    <n v="25.2"/>
    <n v="7.79"/>
    <n v="1920"/>
    <n v="670"/>
    <n v="1.71"/>
  </r>
  <r>
    <x v="1"/>
    <n v="24.9"/>
    <n v="7.74"/>
    <n v="1920"/>
    <n v="762"/>
    <n v="1.53"/>
  </r>
  <r>
    <x v="0"/>
    <n v="25"/>
    <n v="8"/>
    <n v="1920"/>
    <n v="380"/>
    <n v="2.5299999999999998"/>
  </r>
  <r>
    <x v="1"/>
    <n v="25.4"/>
    <n v="7.75"/>
    <n v="1920"/>
    <n v="745"/>
    <n v="1.59"/>
  </r>
  <r>
    <x v="0"/>
    <n v="25.1"/>
    <n v="7.74"/>
    <n v="1920"/>
    <n v="763"/>
    <n v="1.54"/>
  </r>
  <r>
    <x v="1"/>
    <n v="24.3"/>
    <n v="7.7"/>
    <n v="1920"/>
    <n v="841"/>
    <n v="1.38"/>
  </r>
  <r>
    <x v="0"/>
    <n v="25"/>
    <n v="7.73"/>
    <n v="1920"/>
    <n v="782"/>
    <n v="1.5"/>
  </r>
  <r>
    <x v="1"/>
    <n v="24.6"/>
    <n v="7.78"/>
    <n v="1920"/>
    <n v="685"/>
    <n v="1.64"/>
  </r>
  <r>
    <x v="0"/>
    <n v="24.8"/>
    <n v="7.93"/>
    <n v="1920"/>
    <n v="460"/>
    <n v="2.21"/>
  </r>
  <r>
    <x v="1"/>
    <n v="25.2"/>
    <n v="7.69"/>
    <n v="1920"/>
    <n v="868"/>
    <n v="1.4"/>
  </r>
  <r>
    <x v="0"/>
    <n v="24.9"/>
    <n v="7.77"/>
    <n v="1920"/>
    <n v="704"/>
    <n v="1.63"/>
  </r>
  <r>
    <x v="1"/>
    <n v="24.2"/>
    <n v="7.66"/>
    <n v="2270"/>
    <n v="1104"/>
    <n v="1.51"/>
  </r>
  <r>
    <x v="0"/>
    <n v="24.9"/>
    <n v="7.7"/>
    <n v="2270"/>
    <n v="1002"/>
    <n v="1.68"/>
  </r>
  <r>
    <x v="1"/>
    <n v="24.5"/>
    <n v="7.76"/>
    <n v="2270"/>
    <n v="856"/>
    <n v="1.87"/>
  </r>
  <r>
    <x v="0"/>
    <n v="24.6"/>
    <n v="7.87"/>
    <n v="2270"/>
    <n v="642"/>
    <n v="2.33"/>
  </r>
  <r>
    <x v="1"/>
    <n v="25.1"/>
    <n v="7.76"/>
    <n v="2270"/>
    <n v="860"/>
    <n v="1.9"/>
  </r>
  <r>
    <x v="0"/>
    <n v="24.8"/>
    <n v="7.77"/>
    <n v="2270"/>
    <n v="836"/>
    <n v="1.92"/>
  </r>
  <r>
    <x v="1"/>
    <n v="24"/>
    <n v="7.65"/>
    <n v="2270"/>
    <n v="1130"/>
    <n v="1.47"/>
  </r>
  <r>
    <x v="0"/>
    <n v="24.8"/>
    <n v="7.68"/>
    <n v="2270"/>
    <n v="1054"/>
    <n v="1.6"/>
  </r>
  <r>
    <x v="1"/>
    <n v="24.4"/>
    <n v="7.76"/>
    <n v="2270"/>
    <n v="856"/>
    <n v="1.86"/>
  </r>
  <r>
    <x v="0"/>
    <n v="24.5"/>
    <n v="7.85"/>
    <n v="2270"/>
    <n v="676"/>
    <n v="2.23"/>
  </r>
  <r>
    <x v="1"/>
    <n v="25"/>
    <n v="7.73"/>
    <n v="2270"/>
    <n v="929"/>
    <n v="1.79"/>
  </r>
  <r>
    <x v="0"/>
    <n v="24.7"/>
    <n v="7.71"/>
    <n v="2270"/>
    <n v="975"/>
    <n v="1.7"/>
  </r>
  <r>
    <x v="1"/>
    <n v="23.9"/>
    <n v="7.63"/>
    <n v="2270"/>
    <n v="1188"/>
    <n v="1.4"/>
  </r>
  <r>
    <x v="0"/>
    <n v="24.7"/>
    <n v="7.65"/>
    <n v="2270"/>
    <n v="1137"/>
    <n v="1.5"/>
  </r>
  <r>
    <x v="1"/>
    <n v="24.3"/>
    <n v="7.76"/>
    <n v="2270"/>
    <n v="855"/>
    <n v="1.86"/>
  </r>
  <r>
    <x v="0"/>
    <n v="24.4"/>
    <n v="7.82"/>
    <n v="2270"/>
    <n v="732"/>
    <n v="2.1"/>
  </r>
  <r>
    <x v="1"/>
    <n v="24.9"/>
    <n v="7.76"/>
    <n v="2270"/>
    <n v="859"/>
    <n v="1.89"/>
  </r>
  <r>
    <x v="0"/>
    <n v="24.6"/>
    <n v="7.72"/>
    <n v="2270"/>
    <n v="950"/>
    <n v="1.73"/>
  </r>
  <r>
    <x v="1"/>
    <n v="23.8"/>
    <n v="7.62"/>
    <n v="2270"/>
    <n v="1217"/>
    <n v="1.37"/>
  </r>
  <r>
    <x v="0"/>
    <n v="24.8"/>
    <n v="7.65"/>
    <n v="2270"/>
    <n v="1138"/>
    <n v="1.51"/>
  </r>
  <r>
    <x v="1"/>
    <n v="24.2"/>
    <n v="7.75"/>
    <n v="2270"/>
    <n v="877"/>
    <n v="1.81"/>
  </r>
  <r>
    <x v="0"/>
    <n v="24.3"/>
    <n v="7.81"/>
    <n v="2270"/>
    <n v="750"/>
    <n v="2.0499999999999998"/>
  </r>
  <r>
    <x v="1"/>
    <n v="24.9"/>
    <n v="7.75"/>
    <n v="2270"/>
    <n v="881"/>
    <n v="1.85"/>
  </r>
  <r>
    <x v="0"/>
    <n v="24.8"/>
    <n v="7.7"/>
    <n v="2270"/>
    <n v="1001"/>
    <n v="1.67"/>
  </r>
  <r>
    <x v="1"/>
    <n v="24.4"/>
    <n v="7.73"/>
    <n v="2270"/>
    <n v="924"/>
    <n v="1.75"/>
  </r>
  <r>
    <x v="0"/>
    <n v="25.4"/>
    <n v="7.74"/>
    <n v="2270"/>
    <n v="908"/>
    <n v="1.85"/>
  </r>
  <r>
    <x v="1"/>
    <n v="24.6"/>
    <n v="7.69"/>
    <n v="2270"/>
    <n v="1026"/>
    <n v="1.63"/>
  </r>
  <r>
    <x v="0"/>
    <n v="24.9"/>
    <n v="7.86"/>
    <n v="2270"/>
    <n v="660"/>
    <n v="2.31"/>
  </r>
  <r>
    <x v="1"/>
    <n v="25.5"/>
    <n v="7.69"/>
    <n v="2270"/>
    <n v="1033"/>
    <n v="1.67"/>
  </r>
  <r>
    <x v="0"/>
    <n v="25.2"/>
    <n v="7.72"/>
    <n v="2270"/>
    <n v="954"/>
    <n v="1.76"/>
  </r>
  <r>
    <x v="1"/>
    <n v="25.1"/>
    <n v="7.78"/>
    <n v="2270"/>
    <n v="816"/>
    <n v="1.98"/>
  </r>
  <r>
    <x v="0"/>
    <n v="25.6"/>
    <n v="7.83"/>
    <n v="2270"/>
    <n v="718"/>
    <n v="2.2200000000000002"/>
  </r>
  <r>
    <x v="1"/>
    <n v="25.2"/>
    <n v="7.78"/>
    <n v="2270"/>
    <n v="817"/>
    <n v="1.99"/>
  </r>
  <r>
    <x v="0"/>
    <n v="25.6"/>
    <n v="8"/>
    <n v="2270"/>
    <n v="453"/>
    <n v="3.07"/>
  </r>
  <r>
    <x v="1"/>
    <n v="26"/>
    <n v="7.69"/>
    <n v="2270"/>
    <n v="1037"/>
    <n v="1.7"/>
  </r>
  <r>
    <x v="0"/>
    <n v="25.3"/>
    <n v="7.85"/>
    <n v="2270"/>
    <n v="680"/>
    <n v="2.29"/>
  </r>
  <r>
    <x v="1"/>
    <n v="25.5"/>
    <n v="7.78"/>
    <n v="2270"/>
    <n v="818"/>
    <n v="2.0099999999999998"/>
  </r>
  <r>
    <x v="0"/>
    <n v="25.8"/>
    <n v="7.92"/>
    <n v="2270"/>
    <n v="565"/>
    <n v="2.66"/>
  </r>
  <r>
    <x v="1"/>
    <n v="25.5"/>
    <n v="7.71"/>
    <n v="2270"/>
    <n v="981"/>
    <n v="1.74"/>
  </r>
  <r>
    <x v="0"/>
    <n v="25.9"/>
    <n v="8.09"/>
    <n v="2270"/>
    <n v="352"/>
    <n v="3.63"/>
  </r>
  <r>
    <x v="1"/>
    <n v="26.2"/>
    <n v="7.77"/>
    <n v="2270"/>
    <n v="844"/>
    <n v="2.0099999999999998"/>
  </r>
  <r>
    <x v="0"/>
    <n v="25.5"/>
    <n v="7.88"/>
    <n v="2270"/>
    <n v="628"/>
    <n v="2.44"/>
  </r>
  <r>
    <x v="1"/>
    <n v="25.8"/>
    <n v="7.77"/>
    <n v="2270"/>
    <n v="842"/>
    <n v="1.99"/>
  </r>
  <r>
    <x v="0"/>
    <n v="26"/>
    <n v="7.98"/>
    <n v="2270"/>
    <n v="480"/>
    <n v="2.99"/>
  </r>
  <r>
    <x v="1"/>
    <n v="25.8"/>
    <n v="7.66"/>
    <n v="2270"/>
    <n v="1118"/>
    <n v="1.59"/>
  </r>
  <r>
    <x v="0"/>
    <n v="26.2"/>
    <n v="8.15"/>
    <n v="2270"/>
    <n v="296"/>
    <n v="4.0599999999999996"/>
  </r>
  <r>
    <x v="1"/>
    <n v="26.4"/>
    <n v="7.87"/>
    <n v="2270"/>
    <n v="649"/>
    <n v="2.46"/>
  </r>
  <r>
    <x v="0"/>
    <n v="25.7"/>
    <n v="8"/>
    <n v="2270"/>
    <n v="453"/>
    <n v="3.08"/>
  </r>
  <r>
    <x v="1"/>
    <n v="26"/>
    <n v="7.7"/>
    <n v="2270"/>
    <n v="1011"/>
    <n v="1.74"/>
  </r>
  <r>
    <x v="0"/>
    <n v="26.1"/>
    <n v="8"/>
    <n v="2270"/>
    <n v="454"/>
    <n v="3.11"/>
  </r>
  <r>
    <x v="1"/>
    <n v="26"/>
    <n v="7.78"/>
    <n v="2270"/>
    <n v="821"/>
    <n v="2.04"/>
  </r>
  <r>
    <x v="0"/>
    <n v="26.4"/>
    <n v="8.2100000000000009"/>
    <n v="2270"/>
    <n v="248"/>
    <n v="4.51"/>
  </r>
  <r>
    <x v="1"/>
    <n v="26.6"/>
    <n v="7.7"/>
    <n v="2270"/>
    <n v="1015"/>
    <n v="1.77"/>
  </r>
  <r>
    <x v="0"/>
    <n v="25.9"/>
    <n v="8.0399999999999991"/>
    <n v="2270"/>
    <n v="406"/>
    <n v="3.33"/>
  </r>
  <r>
    <x v="1"/>
    <n v="25.4"/>
    <n v="7.76"/>
    <n v="2270"/>
    <n v="862"/>
    <n v="1.92"/>
  </r>
  <r>
    <x v="0"/>
    <n v="25.8"/>
    <n v="7.88"/>
    <n v="2270"/>
    <n v="629"/>
    <n v="2.46"/>
  </r>
  <r>
    <x v="1"/>
    <n v="25.5"/>
    <n v="7.73"/>
    <n v="2270"/>
    <n v="932"/>
    <n v="1.82"/>
  </r>
  <r>
    <x v="0"/>
    <n v="25.8"/>
    <n v="8.11"/>
    <n v="2270"/>
    <n v="332"/>
    <n v="3.75"/>
  </r>
  <r>
    <x v="1"/>
    <n v="26.1"/>
    <n v="7.75"/>
    <n v="2270"/>
    <n v="889"/>
    <n v="1.93"/>
  </r>
  <r>
    <x v="0"/>
    <n v="25.7"/>
    <n v="7.96"/>
    <n v="2270"/>
    <n v="506"/>
    <n v="2.86"/>
  </r>
  <r>
    <x v="1"/>
    <n v="25"/>
    <n v="7.76"/>
    <n v="2270"/>
    <n v="859"/>
    <n v="1.9"/>
  </r>
  <r>
    <x v="0"/>
    <n v="25.5"/>
    <n v="7.79"/>
    <n v="2270"/>
    <n v="797"/>
    <n v="2.0499999999999998"/>
  </r>
  <r>
    <x v="1"/>
    <n v="25.2"/>
    <n v="7.72"/>
    <n v="2270"/>
    <n v="954"/>
    <n v="1.76"/>
  </r>
  <r>
    <x v="0"/>
    <n v="25.4"/>
    <n v="8.0299999999999994"/>
    <n v="2270"/>
    <n v="416"/>
    <n v="3.22"/>
  </r>
  <r>
    <x v="1"/>
    <n v="25.7"/>
    <n v="7.69"/>
    <n v="2270"/>
    <n v="1034"/>
    <n v="1.68"/>
  </r>
  <r>
    <x v="0"/>
    <n v="25.5"/>
    <n v="7.89"/>
    <n v="2270"/>
    <n v="612"/>
    <n v="2.4900000000000002"/>
  </r>
  <r>
    <x v="1"/>
    <n v="24.7"/>
    <n v="7.73"/>
    <n v="2270"/>
    <n v="926"/>
    <n v="1.77"/>
  </r>
  <r>
    <x v="0"/>
    <n v="25.4"/>
    <n v="7.74"/>
    <n v="2270"/>
    <n v="908"/>
    <n v="1.85"/>
  </r>
  <r>
    <x v="1"/>
    <n v="25"/>
    <n v="7.77"/>
    <n v="2270"/>
    <n v="837"/>
    <n v="1.94"/>
  </r>
  <r>
    <x v="0"/>
    <n v="25.1"/>
    <n v="7.95"/>
    <n v="2270"/>
    <n v="519"/>
    <n v="2.76"/>
  </r>
  <r>
    <x v="1"/>
    <n v="25.5"/>
    <n v="7.77"/>
    <n v="2270"/>
    <n v="840"/>
    <n v="1.97"/>
  </r>
  <r>
    <x v="0"/>
    <n v="25.3"/>
    <n v="7.84"/>
    <n v="2270"/>
    <n v="698"/>
    <n v="2.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x v="0"/>
    <n v="27.9"/>
    <n v="31.561"/>
    <n v="8.19"/>
    <x v="0"/>
    <x v="0"/>
    <x v="0"/>
    <x v="0"/>
    <x v="0"/>
    <x v="0"/>
  </r>
  <r>
    <x v="1"/>
    <n v="27.8"/>
    <n v="31.561"/>
    <n v="8.1999999999999993"/>
    <x v="1"/>
    <x v="1"/>
    <x v="1"/>
    <x v="1"/>
    <x v="1"/>
    <x v="0"/>
  </r>
  <r>
    <x v="2"/>
    <n v="27.8"/>
    <n v="31.561"/>
    <n v="8.19"/>
    <x v="2"/>
    <x v="2"/>
    <x v="2"/>
    <x v="2"/>
    <x v="2"/>
    <x v="0"/>
  </r>
  <r>
    <x v="3"/>
    <n v="30.5"/>
    <n v="31.501000000000001"/>
    <n v="8.14"/>
    <x v="3"/>
    <x v="3"/>
    <x v="3"/>
    <x v="3"/>
    <x v="3"/>
    <x v="1"/>
  </r>
  <r>
    <x v="4"/>
    <n v="30.5"/>
    <n v="31.501000000000001"/>
    <n v="8.15"/>
    <x v="4"/>
    <x v="4"/>
    <x v="4"/>
    <x v="4"/>
    <x v="4"/>
    <x v="1"/>
  </r>
  <r>
    <x v="5"/>
    <n v="30.4"/>
    <n v="31.501000000000001"/>
    <n v="8.17"/>
    <x v="5"/>
    <x v="5"/>
    <x v="5"/>
    <x v="5"/>
    <x v="5"/>
    <x v="1"/>
  </r>
  <r>
    <x v="6"/>
    <n v="28.2"/>
    <n v="31.628"/>
    <n v="7.3"/>
    <x v="6"/>
    <x v="6"/>
    <x v="6"/>
    <x v="6"/>
    <x v="6"/>
    <x v="2"/>
  </r>
  <r>
    <x v="7"/>
    <n v="28.3"/>
    <n v="31.594000000000001"/>
    <n v="7.27"/>
    <x v="7"/>
    <x v="7"/>
    <x v="7"/>
    <x v="7"/>
    <x v="7"/>
    <x v="2"/>
  </r>
  <r>
    <x v="8"/>
    <n v="28.4"/>
    <n v="31.561"/>
    <n v="7.29"/>
    <x v="8"/>
    <x v="8"/>
    <x v="8"/>
    <x v="8"/>
    <x v="8"/>
    <x v="2"/>
  </r>
  <r>
    <x v="9"/>
    <n v="30.9"/>
    <n v="31.501000000000001"/>
    <n v="7.24"/>
    <x v="9"/>
    <x v="9"/>
    <x v="9"/>
    <x v="9"/>
    <x v="9"/>
    <x v="3"/>
  </r>
  <r>
    <x v="10"/>
    <n v="31"/>
    <n v="31.501000000000001"/>
    <n v="7.24"/>
    <x v="10"/>
    <x v="10"/>
    <x v="10"/>
    <x v="10"/>
    <x v="10"/>
    <x v="3"/>
  </r>
  <r>
    <x v="11"/>
    <n v="31"/>
    <n v="31.501000000000001"/>
    <n v="7.22"/>
    <x v="11"/>
    <x v="11"/>
    <x v="11"/>
    <x v="11"/>
    <x v="6"/>
    <x v="3"/>
  </r>
  <r>
    <x v="12"/>
    <n v="28"/>
    <n v="31.561"/>
    <n v="8.16"/>
    <x v="12"/>
    <x v="12"/>
    <x v="12"/>
    <x v="12"/>
    <x v="11"/>
    <x v="4"/>
  </r>
  <r>
    <x v="13"/>
    <n v="28.1"/>
    <n v="31.561"/>
    <n v="8.18"/>
    <x v="13"/>
    <x v="13"/>
    <x v="13"/>
    <x v="13"/>
    <x v="12"/>
    <x v="4"/>
  </r>
  <r>
    <x v="14"/>
    <n v="28"/>
    <n v="31.561"/>
    <n v="8.18"/>
    <x v="14"/>
    <x v="14"/>
    <x v="14"/>
    <x v="14"/>
    <x v="13"/>
    <x v="4"/>
  </r>
  <r>
    <x v="15"/>
    <n v="31.4"/>
    <n v="31.501000000000001"/>
    <n v="8.17"/>
    <x v="15"/>
    <x v="15"/>
    <x v="15"/>
    <x v="15"/>
    <x v="14"/>
    <x v="5"/>
  </r>
  <r>
    <x v="16"/>
    <n v="31.4"/>
    <n v="31.533999999999999"/>
    <n v="8.17"/>
    <x v="16"/>
    <x v="16"/>
    <x v="16"/>
    <x v="16"/>
    <x v="15"/>
    <x v="5"/>
  </r>
  <r>
    <x v="17"/>
    <n v="31.4"/>
    <n v="31.600999999999999"/>
    <n v="8.1999999999999993"/>
    <x v="17"/>
    <x v="17"/>
    <x v="17"/>
    <x v="17"/>
    <x v="16"/>
    <x v="5"/>
  </r>
  <r>
    <x v="18"/>
    <n v="27.9"/>
    <n v="31.460999999999999"/>
    <n v="7.96"/>
    <x v="18"/>
    <x v="18"/>
    <x v="18"/>
    <x v="18"/>
    <x v="17"/>
    <x v="6"/>
  </r>
  <r>
    <x v="19"/>
    <n v="28.1"/>
    <n v="31.494"/>
    <n v="7.97"/>
    <x v="19"/>
    <x v="19"/>
    <x v="19"/>
    <x v="19"/>
    <x v="18"/>
    <x v="6"/>
  </r>
  <r>
    <x v="20"/>
    <n v="28"/>
    <n v="31.494"/>
    <n v="7.96"/>
    <x v="20"/>
    <x v="20"/>
    <x v="20"/>
    <x v="20"/>
    <x v="19"/>
    <x v="6"/>
  </r>
  <r>
    <x v="21"/>
    <n v="30.9"/>
    <n v="31.501000000000001"/>
    <n v="7.99"/>
    <x v="21"/>
    <x v="21"/>
    <x v="21"/>
    <x v="21"/>
    <x v="20"/>
    <x v="7"/>
  </r>
  <r>
    <x v="22"/>
    <n v="30.9"/>
    <n v="31.501000000000001"/>
    <n v="7.98"/>
    <x v="22"/>
    <x v="22"/>
    <x v="22"/>
    <x v="22"/>
    <x v="21"/>
    <x v="7"/>
  </r>
  <r>
    <x v="23"/>
    <n v="30.9"/>
    <n v="31.501000000000001"/>
    <n v="7.97"/>
    <x v="23"/>
    <x v="23"/>
    <x v="23"/>
    <x v="23"/>
    <x v="22"/>
    <x v="7"/>
  </r>
  <r>
    <x v="24"/>
    <n v="27.9"/>
    <n v="31.861000000000001"/>
    <n v="8.32"/>
    <x v="24"/>
    <x v="24"/>
    <x v="24"/>
    <x v="24"/>
    <x v="23"/>
    <x v="0"/>
  </r>
  <r>
    <x v="25"/>
    <n v="27.9"/>
    <n v="31.827999999999999"/>
    <n v="8.32"/>
    <x v="25"/>
    <x v="25"/>
    <x v="25"/>
    <x v="25"/>
    <x v="24"/>
    <x v="0"/>
  </r>
  <r>
    <x v="26"/>
    <n v="27.8"/>
    <n v="31.861000000000001"/>
    <n v="8.31"/>
    <x v="26"/>
    <x v="26"/>
    <x v="26"/>
    <x v="26"/>
    <x v="25"/>
    <x v="0"/>
  </r>
  <r>
    <x v="27"/>
    <n v="30.8"/>
    <n v="31.898"/>
    <n v="8.4700000000000006"/>
    <x v="27"/>
    <x v="27"/>
    <x v="27"/>
    <x v="17"/>
    <x v="26"/>
    <x v="1"/>
  </r>
  <r>
    <x v="28"/>
    <n v="30.7"/>
    <n v="31.898"/>
    <n v="8.4700000000000006"/>
    <x v="28"/>
    <x v="28"/>
    <x v="28"/>
    <x v="27"/>
    <x v="27"/>
    <x v="1"/>
  </r>
  <r>
    <x v="29"/>
    <n v="30.8"/>
    <n v="31.931000000000001"/>
    <n v="8.4600000000000009"/>
    <x v="29"/>
    <x v="29"/>
    <x v="29"/>
    <x v="28"/>
    <x v="28"/>
    <x v="1"/>
  </r>
  <r>
    <x v="30"/>
    <n v="28.3"/>
    <n v="31.994"/>
    <n v="7.42"/>
    <x v="30"/>
    <x v="30"/>
    <x v="30"/>
    <x v="29"/>
    <x v="29"/>
    <x v="2"/>
  </r>
  <r>
    <x v="31"/>
    <n v="28.3"/>
    <n v="31.960999999999999"/>
    <n v="7.41"/>
    <x v="31"/>
    <x v="31"/>
    <x v="31"/>
    <x v="30"/>
    <x v="30"/>
    <x v="2"/>
  </r>
  <r>
    <x v="32"/>
    <n v="28.3"/>
    <n v="31.994"/>
    <n v="7.42"/>
    <x v="32"/>
    <x v="32"/>
    <x v="32"/>
    <x v="9"/>
    <x v="31"/>
    <x v="2"/>
  </r>
  <r>
    <x v="33"/>
    <n v="31.1"/>
    <n v="31.763999999999999"/>
    <n v="7.49"/>
    <x v="33"/>
    <x v="33"/>
    <x v="33"/>
    <x v="31"/>
    <x v="32"/>
    <x v="3"/>
  </r>
  <r>
    <x v="34"/>
    <n v="31.1"/>
    <n v="31.831"/>
    <n v="7.47"/>
    <x v="34"/>
    <x v="34"/>
    <x v="34"/>
    <x v="32"/>
    <x v="6"/>
    <x v="3"/>
  </r>
  <r>
    <x v="35"/>
    <n v="31.2"/>
    <n v="31.797999999999998"/>
    <n v="7.46"/>
    <x v="35"/>
    <x v="35"/>
    <x v="35"/>
    <x v="33"/>
    <x v="33"/>
    <x v="3"/>
  </r>
  <r>
    <x v="36"/>
    <n v="28.2"/>
    <n v="31.928000000000001"/>
    <n v="8.3000000000000007"/>
    <x v="36"/>
    <x v="36"/>
    <x v="36"/>
    <x v="34"/>
    <x v="34"/>
    <x v="4"/>
  </r>
  <r>
    <x v="37"/>
    <n v="28.1"/>
    <n v="31.861000000000001"/>
    <n v="8.2799999999999994"/>
    <x v="37"/>
    <x v="37"/>
    <x v="37"/>
    <x v="26"/>
    <x v="25"/>
    <x v="4"/>
  </r>
  <r>
    <x v="38"/>
    <n v="28.2"/>
    <n v="31.893999999999998"/>
    <n v="8.3000000000000007"/>
    <x v="38"/>
    <x v="38"/>
    <x v="38"/>
    <x v="35"/>
    <x v="35"/>
    <x v="4"/>
  </r>
  <r>
    <x v="39"/>
    <n v="30.8"/>
    <n v="31.763999999999999"/>
    <n v="8.2100000000000009"/>
    <x v="39"/>
    <x v="39"/>
    <x v="39"/>
    <x v="36"/>
    <x v="36"/>
    <x v="5"/>
  </r>
  <r>
    <x v="40"/>
    <n v="30.9"/>
    <n v="31.864000000000001"/>
    <n v="8.1999999999999993"/>
    <x v="40"/>
    <x v="40"/>
    <x v="40"/>
    <x v="37"/>
    <x v="37"/>
    <x v="5"/>
  </r>
  <r>
    <x v="41"/>
    <n v="30.8"/>
    <n v="31.864000000000001"/>
    <n v="8.2100000000000009"/>
    <x v="40"/>
    <x v="41"/>
    <x v="41"/>
    <x v="38"/>
    <x v="38"/>
    <x v="5"/>
  </r>
  <r>
    <x v="42"/>
    <n v="28"/>
    <n v="31.861000000000001"/>
    <n v="8.02"/>
    <x v="41"/>
    <x v="42"/>
    <x v="42"/>
    <x v="39"/>
    <x v="39"/>
    <x v="6"/>
  </r>
  <r>
    <x v="43"/>
    <n v="28.128"/>
    <n v="31.827999999999999"/>
    <n v="8.02"/>
    <x v="42"/>
    <x v="43"/>
    <x v="43"/>
    <x v="40"/>
    <x v="40"/>
    <x v="6"/>
  </r>
  <r>
    <x v="44"/>
    <n v="28"/>
    <n v="31.861000000000001"/>
    <n v="8.02"/>
    <x v="43"/>
    <x v="44"/>
    <x v="44"/>
    <x v="41"/>
    <x v="41"/>
    <x v="6"/>
  </r>
  <r>
    <x v="45"/>
    <n v="31"/>
    <n v="31.831"/>
    <n v="8.14"/>
    <x v="44"/>
    <x v="45"/>
    <x v="45"/>
    <x v="42"/>
    <x v="42"/>
    <x v="7"/>
  </r>
  <r>
    <x v="46"/>
    <n v="31"/>
    <n v="31.831"/>
    <n v="8.15"/>
    <x v="45"/>
    <x v="46"/>
    <x v="46"/>
    <x v="43"/>
    <x v="43"/>
    <x v="7"/>
  </r>
  <r>
    <x v="47"/>
    <n v="30.9"/>
    <n v="31.797999999999998"/>
    <n v="8.15"/>
    <x v="46"/>
    <x v="47"/>
    <x v="47"/>
    <x v="44"/>
    <x v="44"/>
    <x v="7"/>
  </r>
  <r>
    <x v="48"/>
    <n v="28"/>
    <n v="31.998000000000001"/>
    <n v="8.4"/>
    <x v="47"/>
    <x v="48"/>
    <x v="48"/>
    <x v="45"/>
    <x v="45"/>
    <x v="0"/>
  </r>
  <r>
    <x v="49"/>
    <n v="28"/>
    <n v="31.931000000000001"/>
    <n v="8.4"/>
    <x v="48"/>
    <x v="49"/>
    <x v="49"/>
    <x v="46"/>
    <x v="46"/>
    <x v="0"/>
  </r>
  <r>
    <x v="50"/>
    <n v="28"/>
    <n v="31.931000000000001"/>
    <n v="8.41"/>
    <x v="49"/>
    <x v="50"/>
    <x v="50"/>
    <x v="47"/>
    <x v="47"/>
    <x v="0"/>
  </r>
  <r>
    <x v="51"/>
    <n v="31.1"/>
    <n v="31.858000000000001"/>
    <n v="8.32"/>
    <x v="50"/>
    <x v="51"/>
    <x v="51"/>
    <x v="48"/>
    <x v="48"/>
    <x v="1"/>
  </r>
  <r>
    <x v="52"/>
    <n v="31.1"/>
    <n v="31.890999999999998"/>
    <n v="8.33"/>
    <x v="51"/>
    <x v="52"/>
    <x v="52"/>
    <x v="49"/>
    <x v="49"/>
    <x v="1"/>
  </r>
  <r>
    <x v="50"/>
    <n v="31"/>
    <n v="31.890999999999998"/>
    <n v="8.31"/>
    <x v="49"/>
    <x v="50"/>
    <x v="50"/>
    <x v="47"/>
    <x v="47"/>
    <x v="1"/>
  </r>
  <r>
    <x v="53"/>
    <n v="28.2"/>
    <n v="32.030999999999999"/>
    <n v="7.35"/>
    <x v="52"/>
    <x v="53"/>
    <x v="53"/>
    <x v="50"/>
    <x v="50"/>
    <x v="2"/>
  </r>
  <r>
    <x v="54"/>
    <n v="28.2"/>
    <n v="32.030999999999999"/>
    <n v="7.34"/>
    <x v="53"/>
    <x v="54"/>
    <x v="54"/>
    <x v="51"/>
    <x v="7"/>
    <x v="2"/>
  </r>
  <r>
    <x v="32"/>
    <n v="28.1"/>
    <n v="32.030999999999999"/>
    <n v="7.36"/>
    <x v="54"/>
    <x v="55"/>
    <x v="55"/>
    <x v="52"/>
    <x v="32"/>
    <x v="2"/>
  </r>
  <r>
    <x v="55"/>
    <n v="31"/>
    <n v="31.890999999999998"/>
    <n v="7.23"/>
    <x v="55"/>
    <x v="56"/>
    <x v="56"/>
    <x v="53"/>
    <x v="51"/>
    <x v="3"/>
  </r>
  <r>
    <x v="56"/>
    <n v="31.1"/>
    <n v="31.923999999999999"/>
    <n v="7.23"/>
    <x v="56"/>
    <x v="57"/>
    <x v="57"/>
    <x v="54"/>
    <x v="50"/>
    <x v="3"/>
  </r>
  <r>
    <x v="57"/>
    <n v="31.2"/>
    <n v="31.890999999999998"/>
    <n v="7.23"/>
    <x v="57"/>
    <x v="58"/>
    <x v="58"/>
    <x v="55"/>
    <x v="52"/>
    <x v="3"/>
  </r>
  <r>
    <x v="58"/>
    <n v="28.2"/>
    <n v="32.030999999999999"/>
    <n v="8.16"/>
    <x v="58"/>
    <x v="59"/>
    <x v="59"/>
    <x v="56"/>
    <x v="53"/>
    <x v="4"/>
  </r>
  <r>
    <x v="59"/>
    <n v="28.2"/>
    <n v="32.030999999999999"/>
    <n v="8.14"/>
    <x v="59"/>
    <x v="60"/>
    <x v="60"/>
    <x v="57"/>
    <x v="36"/>
    <x v="4"/>
  </r>
  <r>
    <x v="60"/>
    <n v="28.1"/>
    <n v="32.030999999999999"/>
    <n v="8.15"/>
    <x v="60"/>
    <x v="61"/>
    <x v="61"/>
    <x v="58"/>
    <x v="54"/>
    <x v="4"/>
  </r>
  <r>
    <x v="61"/>
    <n v="31.3"/>
    <n v="31.923999999999999"/>
    <n v="8.08"/>
    <x v="61"/>
    <x v="62"/>
    <x v="62"/>
    <x v="59"/>
    <x v="55"/>
    <x v="5"/>
  </r>
  <r>
    <x v="62"/>
    <n v="31.2"/>
    <n v="31.991"/>
    <n v="8.08"/>
    <x v="62"/>
    <x v="63"/>
    <x v="63"/>
    <x v="60"/>
    <x v="56"/>
    <x v="5"/>
  </r>
  <r>
    <x v="63"/>
    <n v="31.3"/>
    <n v="31.923999999999999"/>
    <n v="8.09"/>
    <x v="63"/>
    <x v="64"/>
    <x v="64"/>
    <x v="61"/>
    <x v="57"/>
    <x v="5"/>
  </r>
  <r>
    <x v="64"/>
    <n v="28.1"/>
    <n v="31.931000000000001"/>
    <n v="8.02"/>
    <x v="64"/>
    <x v="65"/>
    <x v="65"/>
    <x v="62"/>
    <x v="58"/>
    <x v="6"/>
  </r>
  <r>
    <x v="65"/>
    <n v="28.2"/>
    <n v="31.931000000000001"/>
    <n v="8.01"/>
    <x v="53"/>
    <x v="66"/>
    <x v="66"/>
    <x v="63"/>
    <x v="59"/>
    <x v="6"/>
  </r>
  <r>
    <x v="66"/>
    <n v="28.2"/>
    <n v="31.898"/>
    <n v="8.01"/>
    <x v="65"/>
    <x v="67"/>
    <x v="67"/>
    <x v="64"/>
    <x v="60"/>
    <x v="6"/>
  </r>
  <r>
    <x v="67"/>
    <n v="30.8"/>
    <n v="31.890999999999998"/>
    <n v="7.99"/>
    <x v="66"/>
    <x v="68"/>
    <x v="68"/>
    <x v="65"/>
    <x v="61"/>
    <x v="7"/>
  </r>
  <r>
    <x v="68"/>
    <n v="31"/>
    <n v="31.890999999999998"/>
    <n v="7.99"/>
    <x v="67"/>
    <x v="69"/>
    <x v="69"/>
    <x v="66"/>
    <x v="62"/>
    <x v="7"/>
  </r>
  <r>
    <x v="69"/>
    <n v="31"/>
    <n v="31.858000000000001"/>
    <n v="7.99"/>
    <x v="68"/>
    <x v="70"/>
    <x v="70"/>
    <x v="67"/>
    <x v="63"/>
    <x v="7"/>
  </r>
  <r>
    <x v="70"/>
    <n v="27.8"/>
    <n v="31.994"/>
    <n v="8.27"/>
    <x v="69"/>
    <x v="71"/>
    <x v="71"/>
    <x v="68"/>
    <x v="64"/>
    <x v="0"/>
  </r>
  <r>
    <x v="71"/>
    <n v="27.8"/>
    <n v="32.061"/>
    <n v="8.26"/>
    <x v="70"/>
    <x v="72"/>
    <x v="72"/>
    <x v="69"/>
    <x v="44"/>
    <x v="0"/>
  </r>
  <r>
    <x v="72"/>
    <n v="27.8"/>
    <n v="31.994"/>
    <n v="8.26"/>
    <x v="71"/>
    <x v="73"/>
    <x v="73"/>
    <x v="70"/>
    <x v="65"/>
    <x v="0"/>
  </r>
  <r>
    <x v="73"/>
    <n v="30.6"/>
    <n v="32.124000000000002"/>
    <n v="8.41"/>
    <x v="41"/>
    <x v="74"/>
    <x v="74"/>
    <x v="71"/>
    <x v="66"/>
    <x v="1"/>
  </r>
  <r>
    <x v="74"/>
    <n v="30.7"/>
    <n v="32.091000000000001"/>
    <n v="8.41"/>
    <x v="72"/>
    <x v="75"/>
    <x v="75"/>
    <x v="72"/>
    <x v="12"/>
    <x v="1"/>
  </r>
  <r>
    <x v="75"/>
    <n v="30.6"/>
    <n v="32.091000000000001"/>
    <n v="8.4"/>
    <x v="73"/>
    <x v="76"/>
    <x v="76"/>
    <x v="73"/>
    <x v="67"/>
    <x v="1"/>
  </r>
  <r>
    <x v="76"/>
    <n v="27.7"/>
    <n v="31.960999999999999"/>
    <n v="7.4"/>
    <x v="31"/>
    <x v="77"/>
    <x v="77"/>
    <x v="74"/>
    <x v="68"/>
    <x v="2"/>
  </r>
  <r>
    <x v="77"/>
    <n v="27.8"/>
    <n v="31.960999999999999"/>
    <n v="7.41"/>
    <x v="74"/>
    <x v="78"/>
    <x v="78"/>
    <x v="75"/>
    <x v="69"/>
    <x v="2"/>
  </r>
  <r>
    <x v="78"/>
    <n v="27.7"/>
    <n v="31.893999999999998"/>
    <n v="7.41"/>
    <x v="75"/>
    <x v="79"/>
    <x v="79"/>
    <x v="76"/>
    <x v="70"/>
    <x v="2"/>
  </r>
  <r>
    <x v="79"/>
    <n v="31.2"/>
    <n v="32.058"/>
    <n v="7.46"/>
    <x v="76"/>
    <x v="80"/>
    <x v="80"/>
    <x v="77"/>
    <x v="71"/>
    <x v="3"/>
  </r>
  <r>
    <x v="80"/>
    <n v="31.2"/>
    <n v="31.991"/>
    <n v="7.48"/>
    <x v="77"/>
    <x v="81"/>
    <x v="81"/>
    <x v="78"/>
    <x v="33"/>
    <x v="3"/>
  </r>
  <r>
    <x v="81"/>
    <n v="31.3"/>
    <n v="31.890999999999998"/>
    <n v="7.49"/>
    <x v="78"/>
    <x v="82"/>
    <x v="82"/>
    <x v="79"/>
    <x v="72"/>
    <x v="3"/>
  </r>
  <r>
    <x v="82"/>
    <n v="28.3"/>
    <n v="31.861000000000001"/>
    <n v="8.19"/>
    <x v="79"/>
    <x v="83"/>
    <x v="83"/>
    <x v="80"/>
    <x v="73"/>
    <x v="4"/>
  </r>
  <r>
    <x v="83"/>
    <n v="28.2"/>
    <n v="31.861000000000001"/>
    <n v="8.19"/>
    <x v="80"/>
    <x v="84"/>
    <x v="84"/>
    <x v="81"/>
    <x v="74"/>
    <x v="4"/>
  </r>
  <r>
    <x v="84"/>
    <n v="28"/>
    <n v="31.827999999999999"/>
    <n v="8.19"/>
    <x v="81"/>
    <x v="85"/>
    <x v="85"/>
    <x v="82"/>
    <x v="64"/>
    <x v="4"/>
  </r>
  <r>
    <x v="85"/>
    <n v="30.9"/>
    <n v="32.024000000000001"/>
    <n v="8.1300000000000008"/>
    <x v="82"/>
    <x v="86"/>
    <x v="86"/>
    <x v="83"/>
    <x v="42"/>
    <x v="5"/>
  </r>
  <r>
    <x v="86"/>
    <n v="30.9"/>
    <n v="32.024000000000001"/>
    <n v="8.11"/>
    <x v="83"/>
    <x v="87"/>
    <x v="87"/>
    <x v="84"/>
    <x v="63"/>
    <x v="5"/>
  </r>
  <r>
    <x v="87"/>
    <n v="31"/>
    <n v="32.058"/>
    <n v="8.1199999999999992"/>
    <x v="84"/>
    <x v="88"/>
    <x v="88"/>
    <x v="85"/>
    <x v="18"/>
    <x v="5"/>
  </r>
  <r>
    <x v="88"/>
    <n v="28.2"/>
    <n v="32.027999999999999"/>
    <n v="8.1300000000000008"/>
    <x v="85"/>
    <x v="89"/>
    <x v="89"/>
    <x v="86"/>
    <x v="75"/>
    <x v="6"/>
  </r>
  <r>
    <x v="89"/>
    <n v="28.3"/>
    <n v="31.994"/>
    <n v="8.14"/>
    <x v="85"/>
    <x v="90"/>
    <x v="90"/>
    <x v="87"/>
    <x v="76"/>
    <x v="6"/>
  </r>
  <r>
    <x v="90"/>
    <n v="28.2"/>
    <n v="31.994"/>
    <n v="8.1300000000000008"/>
    <x v="86"/>
    <x v="91"/>
    <x v="91"/>
    <x v="88"/>
    <x v="77"/>
    <x v="6"/>
  </r>
  <r>
    <x v="91"/>
    <n v="31"/>
    <n v="32.058"/>
    <n v="8.17"/>
    <x v="87"/>
    <x v="92"/>
    <x v="92"/>
    <x v="89"/>
    <x v="78"/>
    <x v="7"/>
  </r>
  <r>
    <x v="92"/>
    <n v="31"/>
    <n v="32.058"/>
    <n v="8.19"/>
    <x v="88"/>
    <x v="93"/>
    <x v="93"/>
    <x v="90"/>
    <x v="35"/>
    <x v="7"/>
  </r>
  <r>
    <x v="93"/>
    <n v="31"/>
    <n v="32.058"/>
    <n v="8.1999999999999993"/>
    <x v="89"/>
    <x v="94"/>
    <x v="94"/>
    <x v="91"/>
    <x v="22"/>
    <x v="7"/>
  </r>
  <r>
    <x v="94"/>
    <n v="28.5"/>
    <n v="31.760999999999999"/>
    <n v="8.33"/>
    <x v="90"/>
    <x v="95"/>
    <x v="95"/>
    <x v="92"/>
    <x v="79"/>
    <x v="0"/>
  </r>
  <r>
    <x v="95"/>
    <n v="28.6"/>
    <n v="31.760999999999999"/>
    <n v="8.34"/>
    <x v="91"/>
    <x v="96"/>
    <x v="96"/>
    <x v="93"/>
    <x v="80"/>
    <x v="0"/>
  </r>
  <r>
    <x v="96"/>
    <n v="28.5"/>
    <n v="31.760999999999999"/>
    <n v="8.33"/>
    <x v="92"/>
    <x v="97"/>
    <x v="97"/>
    <x v="94"/>
    <x v="81"/>
    <x v="0"/>
  </r>
  <r>
    <x v="97"/>
    <n v="30.6"/>
    <n v="31.893999999999998"/>
    <n v="8.35"/>
    <x v="93"/>
    <x v="98"/>
    <x v="98"/>
    <x v="95"/>
    <x v="82"/>
    <x v="1"/>
  </r>
  <r>
    <x v="98"/>
    <n v="30.6"/>
    <n v="31.861000000000001"/>
    <n v="8.3699999999999992"/>
    <x v="94"/>
    <x v="99"/>
    <x v="99"/>
    <x v="12"/>
    <x v="83"/>
    <x v="1"/>
  </r>
  <r>
    <x v="99"/>
    <n v="30.7"/>
    <n v="31.861000000000001"/>
    <n v="8.3800000000000008"/>
    <x v="95"/>
    <x v="100"/>
    <x v="100"/>
    <x v="96"/>
    <x v="84"/>
    <x v="1"/>
  </r>
  <r>
    <x v="100"/>
    <n v="28"/>
    <n v="31.728000000000002"/>
    <n v="7.34"/>
    <x v="3"/>
    <x v="101"/>
    <x v="101"/>
    <x v="8"/>
    <x v="8"/>
    <x v="2"/>
  </r>
  <r>
    <x v="101"/>
    <n v="28"/>
    <n v="31.728000000000002"/>
    <n v="7.36"/>
    <x v="96"/>
    <x v="102"/>
    <x v="102"/>
    <x v="10"/>
    <x v="31"/>
    <x v="2"/>
  </r>
  <r>
    <x v="102"/>
    <n v="28.1"/>
    <n v="31.760999999999999"/>
    <n v="7.36"/>
    <x v="97"/>
    <x v="103"/>
    <x v="103"/>
    <x v="97"/>
    <x v="85"/>
    <x v="2"/>
  </r>
  <r>
    <x v="103"/>
    <n v="30.8"/>
    <n v="31.827999999999999"/>
    <n v="7.27"/>
    <x v="98"/>
    <x v="104"/>
    <x v="104"/>
    <x v="98"/>
    <x v="9"/>
    <x v="3"/>
  </r>
  <r>
    <x v="104"/>
    <n v="30.7"/>
    <n v="31.827999999999999"/>
    <n v="7.27"/>
    <x v="99"/>
    <x v="105"/>
    <x v="105"/>
    <x v="99"/>
    <x v="86"/>
    <x v="3"/>
  </r>
  <r>
    <x v="105"/>
    <n v="30.8"/>
    <n v="31.760999999999999"/>
    <n v="7.28"/>
    <x v="100"/>
    <x v="106"/>
    <x v="106"/>
    <x v="53"/>
    <x v="51"/>
    <x v="3"/>
  </r>
  <r>
    <x v="106"/>
    <n v="28"/>
    <n v="31.861000000000001"/>
    <n v="8.17"/>
    <x v="101"/>
    <x v="107"/>
    <x v="107"/>
    <x v="100"/>
    <x v="87"/>
    <x v="4"/>
  </r>
  <r>
    <x v="107"/>
    <n v="28.1"/>
    <n v="31.794"/>
    <n v="8.17"/>
    <x v="102"/>
    <x v="108"/>
    <x v="108"/>
    <x v="57"/>
    <x v="88"/>
    <x v="4"/>
  </r>
  <r>
    <x v="108"/>
    <n v="28"/>
    <n v="31.760999999999999"/>
    <n v="8.19"/>
    <x v="96"/>
    <x v="109"/>
    <x v="109"/>
    <x v="101"/>
    <x v="89"/>
    <x v="4"/>
  </r>
  <r>
    <x v="109"/>
    <n v="31.2"/>
    <n v="31.760999999999999"/>
    <n v="8.34"/>
    <x v="103"/>
    <x v="110"/>
    <x v="110"/>
    <x v="102"/>
    <x v="90"/>
    <x v="5"/>
  </r>
  <r>
    <x v="110"/>
    <n v="31.1"/>
    <n v="31.760999999999999"/>
    <n v="8.34"/>
    <x v="104"/>
    <x v="111"/>
    <x v="111"/>
    <x v="103"/>
    <x v="91"/>
    <x v="5"/>
  </r>
  <r>
    <x v="111"/>
    <n v="31.2"/>
    <n v="31.794"/>
    <n v="8.34"/>
    <x v="105"/>
    <x v="112"/>
    <x v="112"/>
    <x v="104"/>
    <x v="92"/>
    <x v="5"/>
  </r>
  <r>
    <x v="112"/>
    <n v="27.6"/>
    <n v="31.760999999999999"/>
    <n v="8.0299999999999994"/>
    <x v="106"/>
    <x v="113"/>
    <x v="113"/>
    <x v="105"/>
    <x v="93"/>
    <x v="6"/>
  </r>
  <r>
    <x v="113"/>
    <n v="27.6"/>
    <n v="31.760999999999999"/>
    <n v="8.02"/>
    <x v="107"/>
    <x v="114"/>
    <x v="114"/>
    <x v="106"/>
    <x v="94"/>
    <x v="6"/>
  </r>
  <r>
    <x v="114"/>
    <n v="27.5"/>
    <n v="31.794"/>
    <n v="8.0399999999999991"/>
    <x v="108"/>
    <x v="59"/>
    <x v="115"/>
    <x v="107"/>
    <x v="95"/>
    <x v="6"/>
  </r>
  <r>
    <x v="115"/>
    <n v="30.7"/>
    <n v="31.728000000000002"/>
    <n v="8.02"/>
    <x v="109"/>
    <x v="115"/>
    <x v="116"/>
    <x v="108"/>
    <x v="96"/>
    <x v="7"/>
  </r>
  <r>
    <x v="116"/>
    <n v="30.8"/>
    <n v="31.728000000000002"/>
    <n v="8.01"/>
    <x v="110"/>
    <x v="116"/>
    <x v="117"/>
    <x v="109"/>
    <x v="97"/>
    <x v="7"/>
  </r>
  <r>
    <x v="117"/>
    <n v="30.7"/>
    <n v="31.760999999999999"/>
    <n v="8.01"/>
    <x v="111"/>
    <x v="117"/>
    <x v="118"/>
    <x v="110"/>
    <x v="98"/>
    <x v="7"/>
  </r>
  <r>
    <x v="118"/>
    <n v="27.9"/>
    <n v="31.861000000000001"/>
    <n v="8.27"/>
    <x v="112"/>
    <x v="118"/>
    <x v="119"/>
    <x v="111"/>
    <x v="99"/>
    <x v="0"/>
  </r>
  <r>
    <x v="119"/>
    <n v="27.8"/>
    <n v="31.928000000000001"/>
    <n v="8.25"/>
    <x v="113"/>
    <x v="119"/>
    <x v="120"/>
    <x v="112"/>
    <x v="100"/>
    <x v="0"/>
  </r>
  <r>
    <x v="120"/>
    <n v="27.9"/>
    <n v="31.960999999999999"/>
    <n v="8.26"/>
    <x v="114"/>
    <x v="120"/>
    <x v="121"/>
    <x v="113"/>
    <x v="101"/>
    <x v="0"/>
  </r>
  <r>
    <x v="121"/>
    <n v="31.1"/>
    <n v="31.861000000000001"/>
    <n v="8.34"/>
    <x v="85"/>
    <x v="121"/>
    <x v="122"/>
    <x v="114"/>
    <x v="102"/>
    <x v="1"/>
  </r>
  <r>
    <x v="122"/>
    <n v="31.1"/>
    <n v="31.827999999999999"/>
    <n v="8.35"/>
    <x v="115"/>
    <x v="122"/>
    <x v="123"/>
    <x v="115"/>
    <x v="26"/>
    <x v="1"/>
  </r>
  <r>
    <x v="123"/>
    <n v="31"/>
    <n v="31.893999999999998"/>
    <n v="8.35"/>
    <x v="116"/>
    <x v="123"/>
    <x v="124"/>
    <x v="116"/>
    <x v="103"/>
    <x v="1"/>
  </r>
  <r>
    <x v="124"/>
    <n v="28"/>
    <n v="31.861000000000001"/>
    <n v="7.35"/>
    <x v="117"/>
    <x v="124"/>
    <x v="125"/>
    <x v="117"/>
    <x v="68"/>
    <x v="2"/>
  </r>
  <r>
    <x v="125"/>
    <n v="28"/>
    <n v="31.861000000000001"/>
    <n v="7.34"/>
    <x v="118"/>
    <x v="125"/>
    <x v="126"/>
    <x v="75"/>
    <x v="69"/>
    <x v="2"/>
  </r>
  <r>
    <x v="126"/>
    <n v="27.9"/>
    <n v="31.861000000000001"/>
    <n v="7.35"/>
    <x v="119"/>
    <x v="126"/>
    <x v="127"/>
    <x v="30"/>
    <x v="30"/>
    <x v="2"/>
  </r>
  <r>
    <x v="127"/>
    <n v="31.1"/>
    <n v="31.893999999999998"/>
    <n v="7.33"/>
    <x v="120"/>
    <x v="127"/>
    <x v="128"/>
    <x v="97"/>
    <x v="104"/>
    <x v="3"/>
  </r>
  <r>
    <x v="128"/>
    <n v="31.1"/>
    <n v="31.861000000000001"/>
    <n v="7.35"/>
    <x v="121"/>
    <x v="128"/>
    <x v="129"/>
    <x v="118"/>
    <x v="105"/>
    <x v="3"/>
  </r>
  <r>
    <x v="129"/>
    <n v="31.2"/>
    <n v="31.794"/>
    <n v="7.33"/>
    <x v="122"/>
    <x v="129"/>
    <x v="130"/>
    <x v="119"/>
    <x v="85"/>
    <x v="3"/>
  </r>
  <r>
    <x v="130"/>
    <n v="28"/>
    <n v="31.960999999999999"/>
    <n v="8.19"/>
    <x v="123"/>
    <x v="130"/>
    <x v="131"/>
    <x v="120"/>
    <x v="106"/>
    <x v="4"/>
  </r>
  <r>
    <x v="131"/>
    <n v="27.9"/>
    <n v="31.994"/>
    <n v="8.18"/>
    <x v="124"/>
    <x v="131"/>
    <x v="132"/>
    <x v="121"/>
    <x v="107"/>
    <x v="4"/>
  </r>
  <r>
    <x v="132"/>
    <n v="27.8"/>
    <n v="31.960999999999999"/>
    <n v="8.18"/>
    <x v="125"/>
    <x v="132"/>
    <x v="133"/>
    <x v="122"/>
    <x v="55"/>
    <x v="4"/>
  </r>
  <r>
    <x v="133"/>
    <n v="30.8"/>
    <n v="31.960999999999999"/>
    <n v="8.1300000000000008"/>
    <x v="126"/>
    <x v="71"/>
    <x v="134"/>
    <x v="123"/>
    <x v="108"/>
    <x v="5"/>
  </r>
  <r>
    <x v="134"/>
    <n v="30.8"/>
    <n v="31.994"/>
    <n v="8.1300000000000008"/>
    <x v="126"/>
    <x v="84"/>
    <x v="135"/>
    <x v="124"/>
    <x v="109"/>
    <x v="5"/>
  </r>
  <r>
    <x v="135"/>
    <n v="30.8"/>
    <n v="31.960999999999999"/>
    <n v="8.1300000000000008"/>
    <x v="127"/>
    <x v="133"/>
    <x v="136"/>
    <x v="125"/>
    <x v="110"/>
    <x v="5"/>
  </r>
  <r>
    <x v="136"/>
    <n v="28.1"/>
    <n v="31.893999999999998"/>
    <n v="8.0399999999999991"/>
    <x v="128"/>
    <x v="134"/>
    <x v="137"/>
    <x v="126"/>
    <x v="59"/>
    <x v="6"/>
  </r>
  <r>
    <x v="137"/>
    <n v="28.2"/>
    <n v="31.861000000000001"/>
    <n v="8.0399999999999991"/>
    <x v="129"/>
    <x v="135"/>
    <x v="138"/>
    <x v="127"/>
    <x v="111"/>
    <x v="6"/>
  </r>
  <r>
    <x v="138"/>
    <n v="28.1"/>
    <n v="31.861000000000001"/>
    <n v="8.02"/>
    <x v="130"/>
    <x v="136"/>
    <x v="139"/>
    <x v="127"/>
    <x v="111"/>
    <x v="6"/>
  </r>
  <r>
    <x v="139"/>
    <n v="30.5"/>
    <n v="31.893999999999998"/>
    <n v="8.09"/>
    <x v="131"/>
    <x v="137"/>
    <x v="140"/>
    <x v="128"/>
    <x v="112"/>
    <x v="7"/>
  </r>
  <r>
    <x v="140"/>
    <n v="30.5"/>
    <n v="31.893999999999998"/>
    <n v="8.11"/>
    <x v="132"/>
    <x v="138"/>
    <x v="141"/>
    <x v="129"/>
    <x v="113"/>
    <x v="7"/>
  </r>
  <r>
    <x v="141"/>
    <n v="30.5"/>
    <n v="31.893999999999998"/>
    <n v="8.1"/>
    <x v="133"/>
    <x v="139"/>
    <x v="142"/>
    <x v="130"/>
    <x v="88"/>
    <x v="7"/>
  </r>
  <r>
    <x v="142"/>
    <n v="27.8"/>
    <n v="31.760999999999999"/>
    <n v="8.24"/>
    <x v="134"/>
    <x v="140"/>
    <x v="143"/>
    <x v="131"/>
    <x v="114"/>
    <x v="0"/>
  </r>
  <r>
    <x v="143"/>
    <n v="27.9"/>
    <n v="31.794"/>
    <n v="8.25"/>
    <x v="135"/>
    <x v="141"/>
    <x v="144"/>
    <x v="132"/>
    <x v="115"/>
    <x v="0"/>
  </r>
  <r>
    <x v="144"/>
    <n v="27.8"/>
    <n v="31.861000000000001"/>
    <n v="8.25"/>
    <x v="136"/>
    <x v="142"/>
    <x v="145"/>
    <x v="133"/>
    <x v="103"/>
    <x v="0"/>
  </r>
  <r>
    <x v="1"/>
    <n v="30.8"/>
    <n v="31.960999999999999"/>
    <n v="8.26"/>
    <x v="96"/>
    <x v="143"/>
    <x v="146"/>
    <x v="134"/>
    <x v="116"/>
    <x v="1"/>
  </r>
  <r>
    <x v="145"/>
    <n v="30.9"/>
    <n v="31.960999999999999"/>
    <n v="8.1999999999999993"/>
    <x v="137"/>
    <x v="144"/>
    <x v="147"/>
    <x v="135"/>
    <x v="117"/>
    <x v="1"/>
  </r>
  <r>
    <x v="146"/>
    <n v="30.9"/>
    <n v="31.928000000000001"/>
    <n v="8.2100000000000009"/>
    <x v="138"/>
    <x v="145"/>
    <x v="148"/>
    <x v="136"/>
    <x v="118"/>
    <x v="1"/>
  </r>
  <r>
    <x v="147"/>
    <n v="28.2"/>
    <n v="31.861000000000001"/>
    <n v="7.27"/>
    <x v="29"/>
    <x v="146"/>
    <x v="149"/>
    <x v="137"/>
    <x v="119"/>
    <x v="2"/>
  </r>
  <r>
    <x v="148"/>
    <n v="28.3"/>
    <n v="31.861000000000001"/>
    <n v="7.27"/>
    <x v="139"/>
    <x v="147"/>
    <x v="150"/>
    <x v="52"/>
    <x v="32"/>
    <x v="2"/>
  </r>
  <r>
    <x v="149"/>
    <n v="28.3"/>
    <n v="31.861000000000001"/>
    <n v="7.28"/>
    <x v="140"/>
    <x v="54"/>
    <x v="151"/>
    <x v="138"/>
    <x v="119"/>
    <x v="2"/>
  </r>
  <r>
    <x v="150"/>
    <n v="30.7"/>
    <n v="31.960999999999999"/>
    <n v="7.25"/>
    <x v="141"/>
    <x v="148"/>
    <x v="152"/>
    <x v="139"/>
    <x v="71"/>
    <x v="3"/>
  </r>
  <r>
    <x v="151"/>
    <n v="30.8"/>
    <n v="31.960999999999999"/>
    <n v="7.24"/>
    <x v="142"/>
    <x v="149"/>
    <x v="153"/>
    <x v="139"/>
    <x v="71"/>
    <x v="3"/>
  </r>
  <r>
    <x v="152"/>
    <n v="30.9"/>
    <n v="31.893999999999998"/>
    <n v="7.23"/>
    <x v="143"/>
    <x v="150"/>
    <x v="154"/>
    <x v="140"/>
    <x v="52"/>
    <x v="3"/>
  </r>
  <r>
    <x v="153"/>
    <n v="28"/>
    <n v="31.760999999999999"/>
    <n v="8.2200000000000006"/>
    <x v="3"/>
    <x v="151"/>
    <x v="155"/>
    <x v="141"/>
    <x v="120"/>
    <x v="4"/>
  </r>
  <r>
    <x v="154"/>
    <n v="28.1"/>
    <n v="31.827999999999999"/>
    <n v="8.2200000000000006"/>
    <x v="144"/>
    <x v="152"/>
    <x v="156"/>
    <x v="142"/>
    <x v="84"/>
    <x v="4"/>
  </r>
  <r>
    <x v="155"/>
    <n v="28"/>
    <n v="31.794"/>
    <n v="8.2200000000000006"/>
    <x v="145"/>
    <x v="153"/>
    <x v="157"/>
    <x v="143"/>
    <x v="121"/>
    <x v="4"/>
  </r>
  <r>
    <x v="156"/>
    <n v="30.8"/>
    <n v="31.827999999999999"/>
    <n v="8.15"/>
    <x v="146"/>
    <x v="154"/>
    <x v="158"/>
    <x v="144"/>
    <x v="122"/>
    <x v="5"/>
  </r>
  <r>
    <x v="157"/>
    <n v="30.8"/>
    <n v="31.893999999999998"/>
    <n v="8.15"/>
    <x v="60"/>
    <x v="27"/>
    <x v="159"/>
    <x v="145"/>
    <x v="122"/>
    <x v="5"/>
  </r>
  <r>
    <x v="158"/>
    <n v="30.9"/>
    <n v="31.960999999999999"/>
    <n v="8.16"/>
    <x v="147"/>
    <x v="155"/>
    <x v="160"/>
    <x v="45"/>
    <x v="123"/>
    <x v="5"/>
  </r>
  <r>
    <x v="159"/>
    <n v="27.8"/>
    <n v="31.760999999999999"/>
    <n v="7.92"/>
    <x v="148"/>
    <x v="156"/>
    <x v="161"/>
    <x v="146"/>
    <x v="124"/>
    <x v="6"/>
  </r>
  <r>
    <x v="160"/>
    <n v="27.9"/>
    <n v="31.760999999999999"/>
    <n v="7.92"/>
    <x v="149"/>
    <x v="157"/>
    <x v="162"/>
    <x v="66"/>
    <x v="125"/>
    <x v="6"/>
  </r>
  <r>
    <x v="161"/>
    <n v="27.9"/>
    <n v="31.760999999999999"/>
    <n v="7.92"/>
    <x v="150"/>
    <x v="158"/>
    <x v="163"/>
    <x v="67"/>
    <x v="126"/>
    <x v="6"/>
  </r>
  <r>
    <x v="162"/>
    <n v="31.1"/>
    <n v="31.861000000000001"/>
    <n v="7.93"/>
    <x v="151"/>
    <x v="159"/>
    <x v="164"/>
    <x v="89"/>
    <x v="78"/>
    <x v="7"/>
  </r>
  <r>
    <x v="163"/>
    <n v="31.1"/>
    <n v="31.861000000000001"/>
    <n v="7.93"/>
    <x v="152"/>
    <x v="160"/>
    <x v="165"/>
    <x v="147"/>
    <x v="62"/>
    <x v="7"/>
  </r>
  <r>
    <x v="164"/>
    <n v="31.1"/>
    <n v="31.960999999999999"/>
    <n v="7.93"/>
    <x v="153"/>
    <x v="161"/>
    <x v="166"/>
    <x v="148"/>
    <x v="127"/>
    <x v="7"/>
  </r>
  <r>
    <x v="165"/>
    <n v="27.9"/>
    <n v="31.861000000000001"/>
    <n v="8.42"/>
    <x v="154"/>
    <x v="162"/>
    <x v="167"/>
    <x v="149"/>
    <x v="128"/>
    <x v="0"/>
  </r>
  <r>
    <x v="166"/>
    <n v="28"/>
    <n v="31.861000000000001"/>
    <n v="8.41"/>
    <x v="155"/>
    <x v="28"/>
    <x v="95"/>
    <x v="71"/>
    <x v="82"/>
    <x v="0"/>
  </r>
  <r>
    <x v="167"/>
    <n v="27.9"/>
    <n v="31.893999999999998"/>
    <n v="8.41"/>
    <x v="24"/>
    <x v="163"/>
    <x v="168"/>
    <x v="141"/>
    <x v="11"/>
    <x v="0"/>
  </r>
  <r>
    <x v="168"/>
    <n v="30.7"/>
    <n v="31.957999999999998"/>
    <n v="8.5399999999999991"/>
    <x v="156"/>
    <x v="164"/>
    <x v="169"/>
    <x v="150"/>
    <x v="118"/>
    <x v="1"/>
  </r>
  <r>
    <x v="169"/>
    <n v="30.7"/>
    <n v="31.957999999999998"/>
    <n v="8.5399999999999991"/>
    <x v="157"/>
    <x v="165"/>
    <x v="170"/>
    <x v="151"/>
    <x v="129"/>
    <x v="1"/>
  </r>
  <r>
    <x v="170"/>
    <n v="30.7"/>
    <n v="31.923999999999999"/>
    <n v="8.5399999999999991"/>
    <x v="76"/>
    <x v="166"/>
    <x v="171"/>
    <x v="152"/>
    <x v="130"/>
    <x v="1"/>
  </r>
  <r>
    <x v="171"/>
    <n v="27.8"/>
    <n v="31.960999999999999"/>
    <n v="7.36"/>
    <x v="158"/>
    <x v="167"/>
    <x v="172"/>
    <x v="153"/>
    <x v="131"/>
    <x v="2"/>
  </r>
  <r>
    <x v="172"/>
    <n v="27.8"/>
    <n v="31.960999999999999"/>
    <n v="7.38"/>
    <x v="159"/>
    <x v="168"/>
    <x v="173"/>
    <x v="154"/>
    <x v="132"/>
    <x v="2"/>
  </r>
  <r>
    <x v="173"/>
    <n v="27.8"/>
    <n v="31.960999999999999"/>
    <n v="7.37"/>
    <x v="160"/>
    <x v="169"/>
    <x v="174"/>
    <x v="155"/>
    <x v="133"/>
    <x v="2"/>
  </r>
  <r>
    <x v="174"/>
    <n v="31"/>
    <n v="31.957999999999998"/>
    <n v="7.46"/>
    <x v="161"/>
    <x v="170"/>
    <x v="175"/>
    <x v="156"/>
    <x v="134"/>
    <x v="3"/>
  </r>
  <r>
    <x v="175"/>
    <n v="30.9"/>
    <n v="31.890999999999998"/>
    <n v="7.47"/>
    <x v="162"/>
    <x v="171"/>
    <x v="176"/>
    <x v="157"/>
    <x v="85"/>
    <x v="3"/>
  </r>
  <r>
    <x v="176"/>
    <n v="31"/>
    <n v="31.991"/>
    <n v="7.43"/>
    <x v="161"/>
    <x v="172"/>
    <x v="177"/>
    <x v="158"/>
    <x v="135"/>
    <x v="3"/>
  </r>
  <r>
    <x v="177"/>
    <n v="28.1"/>
    <n v="32.027999999999999"/>
    <n v="8.31"/>
    <x v="43"/>
    <x v="173"/>
    <x v="178"/>
    <x v="159"/>
    <x v="136"/>
    <x v="4"/>
  </r>
  <r>
    <x v="178"/>
    <n v="28"/>
    <n v="32.027999999999999"/>
    <n v="8.31"/>
    <x v="163"/>
    <x v="174"/>
    <x v="179"/>
    <x v="160"/>
    <x v="137"/>
    <x v="4"/>
  </r>
  <r>
    <x v="179"/>
    <n v="27.8"/>
    <n v="31.960999999999999"/>
    <n v="8.33"/>
    <x v="164"/>
    <x v="175"/>
    <x v="180"/>
    <x v="161"/>
    <x v="100"/>
    <x v="4"/>
  </r>
  <r>
    <x v="180"/>
    <n v="30.9"/>
    <n v="31.890999999999998"/>
    <n v="8.2899999999999991"/>
    <x v="165"/>
    <x v="176"/>
    <x v="181"/>
    <x v="103"/>
    <x v="138"/>
    <x v="5"/>
  </r>
  <r>
    <x v="181"/>
    <n v="30.9"/>
    <n v="31.923999999999999"/>
    <n v="8.2899999999999991"/>
    <x v="166"/>
    <x v="177"/>
    <x v="182"/>
    <x v="162"/>
    <x v="139"/>
    <x v="5"/>
  </r>
  <r>
    <x v="182"/>
    <n v="30.8"/>
    <n v="31.890999999999998"/>
    <n v="8.2899999999999991"/>
    <x v="167"/>
    <x v="178"/>
    <x v="183"/>
    <x v="163"/>
    <x v="140"/>
    <x v="5"/>
  </r>
  <r>
    <x v="183"/>
    <n v="28.1"/>
    <n v="31.861000000000001"/>
    <n v="8.0399999999999991"/>
    <x v="168"/>
    <x v="179"/>
    <x v="184"/>
    <x v="164"/>
    <x v="141"/>
    <x v="6"/>
  </r>
  <r>
    <x v="184"/>
    <n v="28.2"/>
    <n v="31.893999999999998"/>
    <n v="8.0500000000000007"/>
    <x v="169"/>
    <x v="180"/>
    <x v="185"/>
    <x v="165"/>
    <x v="142"/>
    <x v="6"/>
  </r>
  <r>
    <x v="185"/>
    <n v="28.2"/>
    <n v="31.861000000000001"/>
    <n v="8.0500000000000007"/>
    <x v="170"/>
    <x v="181"/>
    <x v="186"/>
    <x v="166"/>
    <x v="111"/>
    <x v="6"/>
  </r>
  <r>
    <x v="186"/>
    <n v="30.2"/>
    <n v="31.923999999999999"/>
    <n v="8.14"/>
    <x v="115"/>
    <x v="182"/>
    <x v="187"/>
    <x v="167"/>
    <x v="143"/>
    <x v="7"/>
  </r>
  <r>
    <x v="187"/>
    <n v="30.2"/>
    <n v="31.923999999999999"/>
    <n v="8.15"/>
    <x v="171"/>
    <x v="183"/>
    <x v="188"/>
    <x v="168"/>
    <x v="77"/>
    <x v="7"/>
  </r>
  <r>
    <x v="188"/>
    <n v="30.2"/>
    <n v="31.858000000000001"/>
    <n v="8.14"/>
    <x v="11"/>
    <x v="184"/>
    <x v="189"/>
    <x v="169"/>
    <x v="124"/>
    <x v="7"/>
  </r>
  <r>
    <x v="189"/>
    <n v="28.1"/>
    <n v="31.827999999999999"/>
    <n v="8.43"/>
    <x v="172"/>
    <x v="185"/>
    <x v="190"/>
    <x v="170"/>
    <x v="144"/>
    <x v="0"/>
  </r>
  <r>
    <x v="190"/>
    <n v="28"/>
    <n v="31.827999999999999"/>
    <n v="8.43"/>
    <x v="173"/>
    <x v="186"/>
    <x v="191"/>
    <x v="171"/>
    <x v="145"/>
    <x v="0"/>
  </r>
  <r>
    <x v="191"/>
    <n v="28.1"/>
    <n v="31.893999999999998"/>
    <n v="8.43"/>
    <x v="174"/>
    <x v="187"/>
    <x v="192"/>
    <x v="172"/>
    <x v="146"/>
    <x v="0"/>
  </r>
  <r>
    <x v="192"/>
    <n v="30.7"/>
    <n v="31.827999999999999"/>
    <n v="8.1999999999999993"/>
    <x v="175"/>
    <x v="188"/>
    <x v="193"/>
    <x v="173"/>
    <x v="137"/>
    <x v="1"/>
  </r>
  <r>
    <x v="193"/>
    <n v="30.7"/>
    <n v="31.794"/>
    <n v="8.19"/>
    <x v="176"/>
    <x v="189"/>
    <x v="194"/>
    <x v="174"/>
    <x v="147"/>
    <x v="1"/>
  </r>
  <r>
    <x v="194"/>
    <n v="30.7"/>
    <n v="31.861000000000001"/>
    <n v="8.1999999999999993"/>
    <x v="177"/>
    <x v="190"/>
    <x v="195"/>
    <x v="175"/>
    <x v="148"/>
    <x v="1"/>
  </r>
  <r>
    <x v="195"/>
    <n v="28.2"/>
    <n v="31.960999999999999"/>
    <n v="7.36"/>
    <x v="178"/>
    <x v="191"/>
    <x v="196"/>
    <x v="176"/>
    <x v="8"/>
    <x v="2"/>
  </r>
  <r>
    <x v="196"/>
    <n v="28.2"/>
    <n v="31.994"/>
    <n v="7.36"/>
    <x v="179"/>
    <x v="192"/>
    <x v="197"/>
    <x v="177"/>
    <x v="104"/>
    <x v="2"/>
  </r>
  <r>
    <x v="197"/>
    <n v="28.1"/>
    <n v="31.893999999999998"/>
    <n v="7.37"/>
    <x v="180"/>
    <x v="193"/>
    <x v="198"/>
    <x v="178"/>
    <x v="149"/>
    <x v="2"/>
  </r>
  <r>
    <x v="198"/>
    <n v="30.8"/>
    <n v="31.861000000000001"/>
    <n v="7.29"/>
    <x v="181"/>
    <x v="194"/>
    <x v="199"/>
    <x v="179"/>
    <x v="150"/>
    <x v="3"/>
  </r>
  <r>
    <x v="199"/>
    <n v="30.8"/>
    <n v="31.827999999999999"/>
    <n v="7.3"/>
    <x v="28"/>
    <x v="195"/>
    <x v="200"/>
    <x v="180"/>
    <x v="71"/>
    <x v="3"/>
  </r>
  <r>
    <x v="200"/>
    <n v="30.8"/>
    <n v="31.861000000000001"/>
    <n v="7.28"/>
    <x v="123"/>
    <x v="196"/>
    <x v="201"/>
    <x v="181"/>
    <x v="131"/>
    <x v="3"/>
  </r>
  <r>
    <x v="201"/>
    <n v="28.2"/>
    <n v="31.861000000000001"/>
    <n v="8.24"/>
    <x v="182"/>
    <x v="197"/>
    <x v="202"/>
    <x v="182"/>
    <x v="151"/>
    <x v="4"/>
  </r>
  <r>
    <x v="202"/>
    <n v="28.2"/>
    <n v="31.861000000000001"/>
    <n v="8.24"/>
    <x v="183"/>
    <x v="198"/>
    <x v="203"/>
    <x v="183"/>
    <x v="152"/>
    <x v="4"/>
  </r>
  <r>
    <x v="203"/>
    <n v="28"/>
    <n v="31.861000000000001"/>
    <n v="8.24"/>
    <x v="184"/>
    <x v="199"/>
    <x v="204"/>
    <x v="182"/>
    <x v="151"/>
    <x v="4"/>
  </r>
  <r>
    <x v="155"/>
    <n v="30.7"/>
    <n v="31.760999999999999"/>
    <n v="8.2899999999999991"/>
    <x v="185"/>
    <x v="200"/>
    <x v="205"/>
    <x v="184"/>
    <x v="146"/>
    <x v="5"/>
  </r>
  <r>
    <x v="204"/>
    <n v="30.8"/>
    <n v="31.827999999999999"/>
    <n v="8.2899999999999991"/>
    <x v="186"/>
    <x v="201"/>
    <x v="206"/>
    <x v="185"/>
    <x v="153"/>
    <x v="5"/>
  </r>
  <r>
    <x v="205"/>
    <n v="30.8"/>
    <n v="31.861000000000001"/>
    <n v="8.2899999999999991"/>
    <x v="187"/>
    <x v="202"/>
    <x v="207"/>
    <x v="186"/>
    <x v="67"/>
    <x v="5"/>
  </r>
  <r>
    <x v="206"/>
    <n v="28"/>
    <n v="31.827999999999999"/>
    <n v="8.0299999999999994"/>
    <x v="188"/>
    <x v="203"/>
    <x v="208"/>
    <x v="187"/>
    <x v="60"/>
    <x v="6"/>
  </r>
  <r>
    <x v="207"/>
    <n v="28"/>
    <n v="31.827999999999999"/>
    <n v="8.0299999999999994"/>
    <x v="155"/>
    <x v="204"/>
    <x v="209"/>
    <x v="188"/>
    <x v="38"/>
    <x v="6"/>
  </r>
  <r>
    <x v="208"/>
    <n v="28"/>
    <n v="31.827999999999999"/>
    <n v="8.0299999999999994"/>
    <x v="189"/>
    <x v="205"/>
    <x v="210"/>
    <x v="189"/>
    <x v="111"/>
    <x v="6"/>
  </r>
  <r>
    <x v="209"/>
    <n v="31.1"/>
    <n v="31.861000000000001"/>
    <n v="7.95"/>
    <x v="190"/>
    <x v="206"/>
    <x v="211"/>
    <x v="190"/>
    <x v="154"/>
    <x v="7"/>
  </r>
  <r>
    <x v="210"/>
    <n v="31"/>
    <n v="31.861000000000001"/>
    <n v="7.95"/>
    <x v="191"/>
    <x v="207"/>
    <x v="212"/>
    <x v="191"/>
    <x v="125"/>
    <x v="7"/>
  </r>
  <r>
    <x v="211"/>
    <n v="31"/>
    <n v="31.861000000000001"/>
    <n v="7.95"/>
    <x v="102"/>
    <x v="208"/>
    <x v="92"/>
    <x v="192"/>
    <x v="155"/>
    <x v="7"/>
  </r>
  <r>
    <x v="212"/>
    <n v="28.5"/>
    <n v="31.361000000000001"/>
    <n v="8.3800000000000008"/>
    <x v="192"/>
    <x v="209"/>
    <x v="213"/>
    <x v="193"/>
    <x v="156"/>
    <x v="0"/>
  </r>
  <r>
    <x v="213"/>
    <n v="28.4"/>
    <n v="31.428000000000001"/>
    <n v="8.39"/>
    <x v="193"/>
    <x v="210"/>
    <x v="214"/>
    <x v="194"/>
    <x v="157"/>
    <x v="0"/>
  </r>
  <r>
    <x v="214"/>
    <n v="28.4"/>
    <n v="31.393999999999998"/>
    <n v="8.39"/>
    <x v="194"/>
    <x v="211"/>
    <x v="215"/>
    <x v="195"/>
    <x v="158"/>
    <x v="0"/>
  </r>
  <r>
    <x v="215"/>
    <n v="31.9"/>
    <n v="31.361000000000001"/>
    <n v="8.3000000000000007"/>
    <x v="195"/>
    <x v="212"/>
    <x v="216"/>
    <x v="196"/>
    <x v="159"/>
    <x v="1"/>
  </r>
  <r>
    <x v="216"/>
    <n v="31.8"/>
    <n v="31.361000000000001"/>
    <n v="8.2799999999999994"/>
    <x v="196"/>
    <x v="213"/>
    <x v="217"/>
    <x v="197"/>
    <x v="117"/>
    <x v="1"/>
  </r>
  <r>
    <x v="217"/>
    <n v="31.8"/>
    <n v="31.294"/>
    <n v="8.2799999999999994"/>
    <x v="197"/>
    <x v="214"/>
    <x v="218"/>
    <x v="198"/>
    <x v="160"/>
    <x v="1"/>
  </r>
  <r>
    <x v="218"/>
    <n v="28.1"/>
    <n v="31.294"/>
    <n v="7.31"/>
    <x v="167"/>
    <x v="215"/>
    <x v="219"/>
    <x v="199"/>
    <x v="30"/>
    <x v="2"/>
  </r>
  <r>
    <x v="219"/>
    <n v="28"/>
    <n v="31.327999999999999"/>
    <n v="7.22"/>
    <x v="198"/>
    <x v="216"/>
    <x v="220"/>
    <x v="200"/>
    <x v="161"/>
    <x v="2"/>
  </r>
  <r>
    <x v="220"/>
    <n v="28.2"/>
    <n v="31.361000000000001"/>
    <n v="7.33"/>
    <x v="199"/>
    <x v="217"/>
    <x v="221"/>
    <x v="201"/>
    <x v="131"/>
    <x v="2"/>
  </r>
  <r>
    <x v="221"/>
    <n v="30"/>
    <n v="31.460999999999999"/>
    <n v="7.12"/>
    <x v="200"/>
    <x v="218"/>
    <x v="222"/>
    <x v="202"/>
    <x v="29"/>
    <x v="3"/>
  </r>
  <r>
    <x v="222"/>
    <n v="30"/>
    <n v="31.460999999999999"/>
    <n v="7.12"/>
    <x v="201"/>
    <x v="219"/>
    <x v="223"/>
    <x v="203"/>
    <x v="162"/>
    <x v="3"/>
  </r>
  <r>
    <x v="223"/>
    <n v="30.1"/>
    <n v="31.460999999999999"/>
    <n v="7.12"/>
    <x v="202"/>
    <x v="220"/>
    <x v="224"/>
    <x v="202"/>
    <x v="29"/>
    <x v="3"/>
  </r>
  <r>
    <x v="224"/>
    <n v="27.3"/>
    <n v="31.361000000000001"/>
    <n v="8.2899999999999991"/>
    <x v="98"/>
    <x v="221"/>
    <x v="225"/>
    <x v="204"/>
    <x v="146"/>
    <x v="4"/>
  </r>
  <r>
    <x v="225"/>
    <n v="27.2"/>
    <n v="31.361000000000001"/>
    <n v="8.2799999999999994"/>
    <x v="203"/>
    <x v="222"/>
    <x v="226"/>
    <x v="204"/>
    <x v="146"/>
    <x v="4"/>
  </r>
  <r>
    <x v="226"/>
    <n v="27.2"/>
    <n v="31.327999999999999"/>
    <n v="8.2799999999999994"/>
    <x v="203"/>
    <x v="223"/>
    <x v="227"/>
    <x v="205"/>
    <x v="163"/>
    <x v="4"/>
  </r>
  <r>
    <x v="227"/>
    <n v="32.1"/>
    <n v="31.327999999999999"/>
    <n v="8.14"/>
    <x v="204"/>
    <x v="224"/>
    <x v="228"/>
    <x v="206"/>
    <x v="164"/>
    <x v="5"/>
  </r>
  <r>
    <x v="228"/>
    <n v="32.1"/>
    <n v="31.361000000000001"/>
    <n v="8.14"/>
    <x v="205"/>
    <x v="225"/>
    <x v="229"/>
    <x v="207"/>
    <x v="165"/>
    <x v="5"/>
  </r>
  <r>
    <x v="229"/>
    <n v="32.200000000000003"/>
    <n v="31.393999999999998"/>
    <n v="8.14"/>
    <x v="206"/>
    <x v="226"/>
    <x v="230"/>
    <x v="208"/>
    <x v="166"/>
    <x v="5"/>
  </r>
  <r>
    <x v="230"/>
    <n v="28.4"/>
    <n v="31.294"/>
    <n v="8.0500000000000007"/>
    <x v="207"/>
    <x v="227"/>
    <x v="231"/>
    <x v="209"/>
    <x v="77"/>
    <x v="6"/>
  </r>
  <r>
    <x v="231"/>
    <n v="28.5"/>
    <n v="31.294"/>
    <n v="8.0500000000000007"/>
    <x v="208"/>
    <x v="228"/>
    <x v="232"/>
    <x v="210"/>
    <x v="167"/>
    <x v="6"/>
  </r>
  <r>
    <x v="232"/>
    <n v="28.4"/>
    <n v="31.294"/>
    <n v="8.0500000000000007"/>
    <x v="209"/>
    <x v="229"/>
    <x v="233"/>
    <x v="211"/>
    <x v="125"/>
    <x v="6"/>
  </r>
  <r>
    <x v="233"/>
    <n v="31.1"/>
    <n v="31.294"/>
    <n v="7.85"/>
    <x v="210"/>
    <x v="230"/>
    <x v="234"/>
    <x v="212"/>
    <x v="168"/>
    <x v="7"/>
  </r>
  <r>
    <x v="234"/>
    <n v="31"/>
    <n v="31.294"/>
    <n v="7.86"/>
    <x v="211"/>
    <x v="231"/>
    <x v="235"/>
    <x v="213"/>
    <x v="169"/>
    <x v="7"/>
  </r>
  <r>
    <x v="235"/>
    <n v="31"/>
    <n v="31.327999999999999"/>
    <n v="7.87"/>
    <x v="207"/>
    <x v="232"/>
    <x v="236"/>
    <x v="214"/>
    <x v="170"/>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97A6A8-4E07-274A-B611-C41A72AF209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606:T609" firstHeaderRow="0" firstDataRow="1" firstDataCol="1"/>
  <pivotFields count="6">
    <pivotField axis="axisRow" showAll="0">
      <items count="3">
        <item x="0"/>
        <item x="1"/>
        <item t="default"/>
      </items>
    </pivotField>
    <pivotField dataField="1" showAll="0"/>
    <pivotField dataField="1" showAll="0"/>
    <pivotField dataField="1" showAll="0"/>
    <pivotField dataField="1" showAll="0"/>
    <pivotField dataField="1" showAll="0"/>
  </pivotFields>
  <rowFields count="1">
    <field x="0"/>
  </rowFields>
  <rowItems count="3">
    <i>
      <x/>
    </i>
    <i>
      <x v="1"/>
    </i>
    <i t="grand">
      <x/>
    </i>
  </rowItems>
  <colFields count="1">
    <field x="-2"/>
  </colFields>
  <colItems count="5">
    <i>
      <x/>
    </i>
    <i i="1">
      <x v="1"/>
    </i>
    <i i="2">
      <x v="2"/>
    </i>
    <i i="3">
      <x v="3"/>
    </i>
    <i i="4">
      <x v="4"/>
    </i>
  </colItems>
  <dataFields count="5">
    <dataField name="StdDev of ΩAr" fld="5" subtotal="stdDev" baseField="0" baseItem="0"/>
    <dataField name="StdDev of pCO2 (µatm)" fld="4" subtotal="stdDev" baseField="0" baseItem="0"/>
    <dataField name="StdDev of alkalinity (µmol/kg)" fld="3" subtotal="stdDev" baseField="0" baseItem="0"/>
    <dataField name="StdDev of pHT" fld="2" subtotal="stdDev" baseField="0" baseItem="0"/>
    <dataField name="StdDev of temperature (ºC)" fld="1"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99C50E-0E0D-224A-AD4D-6B02AC2B0F0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612:T615" firstHeaderRow="0" firstDataRow="1" firstDataCol="1"/>
  <pivotFields count="6">
    <pivotField axis="axisRow" showAll="0">
      <items count="3">
        <item x="0"/>
        <item x="1"/>
        <item t="default"/>
      </items>
    </pivotField>
    <pivotField dataField="1" showAll="0"/>
    <pivotField dataField="1" showAll="0"/>
    <pivotField dataField="1" showAll="0"/>
    <pivotField dataField="1" showAll="0"/>
    <pivotField dataField="1" showAll="0"/>
  </pivotFields>
  <rowFields count="1">
    <field x="0"/>
  </rowFields>
  <rowItems count="3">
    <i>
      <x/>
    </i>
    <i>
      <x v="1"/>
    </i>
    <i t="grand">
      <x/>
    </i>
  </rowItems>
  <colFields count="1">
    <field x="-2"/>
  </colFields>
  <colItems count="5">
    <i>
      <x/>
    </i>
    <i i="1">
      <x v="1"/>
    </i>
    <i i="2">
      <x v="2"/>
    </i>
    <i i="3">
      <x v="3"/>
    </i>
    <i i="4">
      <x v="4"/>
    </i>
  </colItems>
  <dataFields count="5">
    <dataField name="Count of ΩAr" fld="5" subtotal="countNums" baseField="0" baseItem="0"/>
    <dataField name="Count of pCO2 (µatm)" fld="4" subtotal="countNums" baseField="0" baseItem="0"/>
    <dataField name="Count of alkalinity (µmol/kg)" fld="3" subtotal="countNums" baseField="0" baseItem="0"/>
    <dataField name="Count of pHT" fld="2" subtotal="countNums" baseField="0" baseItem="0"/>
    <dataField name="Count of temperature (ºC)" fld="1" subtotal="countNums"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BDB9CB-6141-674A-9CB3-20283D436A5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731:AA1740" firstHeaderRow="0" firstDataRow="1" firstDataCol="1"/>
  <pivotFields count="10">
    <pivotField dataField="1" showAll="0">
      <items count="237">
        <item x="213"/>
        <item x="212"/>
        <item x="146"/>
        <item x="216"/>
        <item x="145"/>
        <item x="144"/>
        <item x="0"/>
        <item x="214"/>
        <item x="1"/>
        <item x="215"/>
        <item x="169"/>
        <item x="2"/>
        <item x="217"/>
        <item x="4"/>
        <item x="168"/>
        <item x="143"/>
        <item x="3"/>
        <item x="142"/>
        <item x="15"/>
        <item x="170"/>
        <item x="5"/>
        <item x="17"/>
        <item x="16"/>
        <item x="225"/>
        <item x="224"/>
        <item x="48"/>
        <item x="191"/>
        <item x="189"/>
        <item x="226"/>
        <item x="49"/>
        <item x="190"/>
        <item x="123"/>
        <item x="121"/>
        <item x="27"/>
        <item x="122"/>
        <item x="154"/>
        <item x="28"/>
        <item x="12"/>
        <item x="166"/>
        <item x="165"/>
        <item x="153"/>
        <item x="167"/>
        <item x="13"/>
        <item x="14"/>
        <item x="158"/>
        <item x="155"/>
        <item x="205"/>
        <item x="157"/>
        <item x="156"/>
        <item x="99"/>
        <item x="97"/>
        <item x="98"/>
        <item x="204"/>
        <item x="75"/>
        <item x="51"/>
        <item x="52"/>
        <item x="73"/>
        <item x="118"/>
        <item x="109"/>
        <item x="111"/>
        <item x="94"/>
        <item x="119"/>
        <item x="120"/>
        <item x="178"/>
        <item x="74"/>
        <item x="110"/>
        <item x="29"/>
        <item x="96"/>
        <item x="193"/>
        <item x="179"/>
        <item x="24"/>
        <item x="228"/>
        <item x="177"/>
        <item x="229"/>
        <item x="227"/>
        <item x="25"/>
        <item x="203"/>
        <item x="201"/>
        <item x="194"/>
        <item x="192"/>
        <item x="202"/>
        <item x="181"/>
        <item x="95"/>
        <item x="130"/>
        <item x="180"/>
        <item x="72"/>
        <item x="182"/>
        <item x="131"/>
        <item x="108"/>
        <item x="26"/>
        <item x="37"/>
        <item x="132"/>
        <item x="133"/>
        <item x="21"/>
        <item x="36"/>
        <item x="106"/>
        <item x="22"/>
        <item x="135"/>
        <item x="107"/>
        <item x="23"/>
        <item x="70"/>
        <item x="134"/>
        <item x="38"/>
        <item x="60"/>
        <item x="84"/>
        <item x="83"/>
        <item x="59"/>
        <item x="71"/>
        <item x="58"/>
        <item x="93"/>
        <item x="82"/>
        <item x="19"/>
        <item x="139"/>
        <item x="18"/>
        <item x="20"/>
        <item x="61"/>
        <item x="39"/>
        <item x="141"/>
        <item x="230"/>
        <item x="92"/>
        <item x="232"/>
        <item x="140"/>
        <item x="40"/>
        <item x="62"/>
        <item x="63"/>
        <item x="164"/>
        <item x="162"/>
        <item x="90"/>
        <item x="231"/>
        <item x="160"/>
        <item x="47"/>
        <item x="161"/>
        <item x="87"/>
        <item x="159"/>
        <item x="91"/>
        <item x="186"/>
        <item x="116"/>
        <item x="113"/>
        <item x="207"/>
        <item x="206"/>
        <item x="187"/>
        <item x="64"/>
        <item x="86"/>
        <item x="85"/>
        <item x="209"/>
        <item x="136"/>
        <item x="210"/>
        <item x="163"/>
        <item x="67"/>
        <item x="66"/>
        <item x="115"/>
        <item x="208"/>
        <item x="114"/>
        <item x="112"/>
        <item x="65"/>
        <item x="68"/>
        <item x="89"/>
        <item x="69"/>
        <item x="211"/>
        <item x="183"/>
        <item x="138"/>
        <item x="137"/>
        <item x="188"/>
        <item x="45"/>
        <item x="88"/>
        <item x="185"/>
        <item x="46"/>
        <item x="117"/>
        <item x="41"/>
        <item x="184"/>
        <item x="44"/>
        <item x="233"/>
        <item x="234"/>
        <item x="235"/>
        <item x="43"/>
        <item x="42"/>
        <item x="102"/>
        <item x="196"/>
        <item x="128"/>
        <item x="80"/>
        <item x="53"/>
        <item x="35"/>
        <item x="101"/>
        <item x="81"/>
        <item x="105"/>
        <item x="174"/>
        <item x="127"/>
        <item x="129"/>
        <item x="175"/>
        <item x="100"/>
        <item x="55"/>
        <item x="176"/>
        <item x="6"/>
        <item x="198"/>
        <item x="32"/>
        <item x="147"/>
        <item x="103"/>
        <item x="148"/>
        <item x="8"/>
        <item x="149"/>
        <item x="9"/>
        <item x="199"/>
        <item x="150"/>
        <item x="10"/>
        <item x="56"/>
        <item x="195"/>
        <item x="151"/>
        <item x="79"/>
        <item x="197"/>
        <item x="125"/>
        <item x="152"/>
        <item x="77"/>
        <item x="57"/>
        <item x="218"/>
        <item x="78"/>
        <item x="7"/>
        <item x="126"/>
        <item x="220"/>
        <item x="11"/>
        <item x="54"/>
        <item x="31"/>
        <item x="33"/>
        <item x="171"/>
        <item x="172"/>
        <item x="34"/>
        <item x="124"/>
        <item x="104"/>
        <item x="76"/>
        <item x="173"/>
        <item x="200"/>
        <item x="30"/>
        <item x="219"/>
        <item x="222"/>
        <item x="221"/>
        <item x="223"/>
        <item x="50"/>
        <item t="default"/>
      </items>
    </pivotField>
    <pivotField dataField="1" showAll="0"/>
    <pivotField dataField="1" showAll="0"/>
    <pivotField dataField="1" showAll="0"/>
    <pivotField dataField="1" showAll="0">
      <items count="213">
        <item x="194"/>
        <item x="92"/>
        <item x="91"/>
        <item x="90"/>
        <item x="192"/>
        <item x="193"/>
        <item x="105"/>
        <item x="107"/>
        <item x="104"/>
        <item x="111"/>
        <item x="110"/>
        <item x="108"/>
        <item x="103"/>
        <item x="21"/>
        <item x="106"/>
        <item x="0"/>
        <item x="2"/>
        <item x="1"/>
        <item x="23"/>
        <item x="22"/>
        <item x="17"/>
        <item x="16"/>
        <item x="209"/>
        <item x="15"/>
        <item x="109"/>
        <item x="94"/>
        <item x="208"/>
        <item x="207"/>
        <item x="18"/>
        <item x="172"/>
        <item x="173"/>
        <item x="197"/>
        <item x="205"/>
        <item x="206"/>
        <item x="19"/>
        <item x="196"/>
        <item x="204"/>
        <item x="195"/>
        <item x="13"/>
        <item x="174"/>
        <item x="14"/>
        <item x="20"/>
        <item x="93"/>
        <item x="83"/>
        <item x="12"/>
        <item x="210"/>
        <item x="211"/>
        <item x="183"/>
        <item x="95"/>
        <item x="151"/>
        <item x="102"/>
        <item x="70"/>
        <item x="145"/>
        <item x="182"/>
        <item x="191"/>
        <item x="184"/>
        <item x="84"/>
        <item x="69"/>
        <item x="186"/>
        <item x="190"/>
        <item x="71"/>
        <item x="82"/>
        <item x="187"/>
        <item x="99"/>
        <item x="134"/>
        <item x="185"/>
        <item x="5"/>
        <item x="135"/>
        <item x="203"/>
        <item x="37"/>
        <item x="3"/>
        <item x="47"/>
        <item x="113"/>
        <item x="81"/>
        <item x="4"/>
        <item x="98"/>
        <item x="36"/>
        <item x="153"/>
        <item x="48"/>
        <item x="80"/>
        <item x="79"/>
        <item x="38"/>
        <item x="112"/>
        <item x="144"/>
        <item x="152"/>
        <item x="175"/>
        <item x="25"/>
        <item x="26"/>
        <item x="136"/>
        <item x="101"/>
        <item x="177"/>
        <item x="100"/>
        <item x="24"/>
        <item x="137"/>
        <item x="125"/>
        <item x="189"/>
        <item x="10"/>
        <item x="124"/>
        <item x="9"/>
        <item x="188"/>
        <item x="155"/>
        <item x="40"/>
        <item x="114"/>
        <item x="11"/>
        <item x="68"/>
        <item x="58"/>
        <item x="96"/>
        <item x="97"/>
        <item x="123"/>
        <item x="148"/>
        <item x="7"/>
        <item x="39"/>
        <item x="60"/>
        <item x="146"/>
        <item x="138"/>
        <item x="63"/>
        <item x="199"/>
        <item x="164"/>
        <item x="6"/>
        <item x="66"/>
        <item x="198"/>
        <item x="154"/>
        <item x="8"/>
        <item x="176"/>
        <item x="167"/>
        <item x="87"/>
        <item x="67"/>
        <item x="163"/>
        <item x="147"/>
        <item x="149"/>
        <item x="150"/>
        <item x="130"/>
        <item x="72"/>
        <item x="126"/>
        <item x="129"/>
        <item x="88"/>
        <item x="127"/>
        <item x="89"/>
        <item x="59"/>
        <item x="61"/>
        <item x="45"/>
        <item x="62"/>
        <item x="65"/>
        <item x="166"/>
        <item x="73"/>
        <item x="46"/>
        <item x="133"/>
        <item x="128"/>
        <item x="44"/>
        <item x="171"/>
        <item x="42"/>
        <item x="55"/>
        <item x="169"/>
        <item x="43"/>
        <item x="64"/>
        <item x="41"/>
        <item x="116"/>
        <item x="57"/>
        <item x="131"/>
        <item x="115"/>
        <item x="85"/>
        <item x="165"/>
        <item x="170"/>
        <item x="168"/>
        <item x="86"/>
        <item x="77"/>
        <item x="181"/>
        <item x="53"/>
        <item x="28"/>
        <item x="202"/>
        <item x="120"/>
        <item x="178"/>
        <item x="76"/>
        <item x="179"/>
        <item x="180"/>
        <item x="29"/>
        <item x="78"/>
        <item x="201"/>
        <item x="54"/>
        <item x="121"/>
        <item x="122"/>
        <item x="27"/>
        <item x="141"/>
        <item x="132"/>
        <item x="200"/>
        <item x="52"/>
        <item x="56"/>
        <item x="117"/>
        <item x="157"/>
        <item x="139"/>
        <item x="140"/>
        <item x="34"/>
        <item x="143"/>
        <item x="35"/>
        <item x="50"/>
        <item x="33"/>
        <item x="142"/>
        <item x="162"/>
        <item x="51"/>
        <item x="161"/>
        <item x="119"/>
        <item x="118"/>
        <item x="160"/>
        <item x="156"/>
        <item x="159"/>
        <item x="74"/>
        <item x="31"/>
        <item x="75"/>
        <item x="158"/>
        <item x="32"/>
        <item x="30"/>
        <item x="49"/>
        <item t="default"/>
      </items>
    </pivotField>
    <pivotField dataField="1" showAll="0">
      <items count="234">
        <item x="210"/>
        <item x="209"/>
        <item x="211"/>
        <item x="213"/>
        <item x="212"/>
        <item x="214"/>
        <item x="15"/>
        <item x="0"/>
        <item x="17"/>
        <item x="1"/>
        <item x="2"/>
        <item x="16"/>
        <item x="144"/>
        <item x="145"/>
        <item x="143"/>
        <item x="4"/>
        <item x="3"/>
        <item x="5"/>
        <item x="142"/>
        <item x="141"/>
        <item x="140"/>
        <item x="185"/>
        <item x="187"/>
        <item x="186"/>
        <item x="165"/>
        <item x="97"/>
        <item x="112"/>
        <item x="95"/>
        <item x="166"/>
        <item x="48"/>
        <item x="110"/>
        <item x="99"/>
        <item x="222"/>
        <item x="164"/>
        <item x="49"/>
        <item x="202"/>
        <item x="111"/>
        <item x="98"/>
        <item x="221"/>
        <item x="223"/>
        <item x="200"/>
        <item x="12"/>
        <item x="96"/>
        <item x="100"/>
        <item x="201"/>
        <item x="13"/>
        <item x="14"/>
        <item x="123"/>
        <item x="121"/>
        <item x="152"/>
        <item x="122"/>
        <item x="153"/>
        <item x="151"/>
        <item x="225"/>
        <item x="155"/>
        <item x="27"/>
        <item x="154"/>
        <item x="28"/>
        <item x="226"/>
        <item x="224"/>
        <item x="163"/>
        <item x="162"/>
        <item x="76"/>
        <item x="21"/>
        <item x="118"/>
        <item x="22"/>
        <item x="74"/>
        <item x="23"/>
        <item x="119"/>
        <item x="51"/>
        <item x="75"/>
        <item x="189"/>
        <item x="188"/>
        <item x="190"/>
        <item x="52"/>
        <item x="197"/>
        <item x="198"/>
        <item x="199"/>
        <item x="120"/>
        <item x="24"/>
        <item x="25"/>
        <item x="29"/>
        <item x="174"/>
        <item x="73"/>
        <item x="175"/>
        <item x="177"/>
        <item x="178"/>
        <item x="37"/>
        <item x="108"/>
        <item x="130"/>
        <item x="36"/>
        <item x="131"/>
        <item x="173"/>
        <item x="26"/>
        <item x="116"/>
        <item x="176"/>
        <item x="71"/>
        <item x="132"/>
        <item x="109"/>
        <item x="133"/>
        <item x="107"/>
        <item x="72"/>
        <item x="18"/>
        <item x="19"/>
        <item x="38"/>
        <item x="85"/>
        <item x="229"/>
        <item x="114"/>
        <item x="84"/>
        <item x="227"/>
        <item x="20"/>
        <item x="159"/>
        <item x="117"/>
        <item x="61"/>
        <item x="115"/>
        <item x="228"/>
        <item x="88"/>
        <item x="39"/>
        <item x="83"/>
        <item x="59"/>
        <item x="161"/>
        <item x="87"/>
        <item x="94"/>
        <item x="40"/>
        <item x="113"/>
        <item x="62"/>
        <item x="60"/>
        <item x="207"/>
        <item x="206"/>
        <item x="64"/>
        <item x="86"/>
        <item x="93"/>
        <item x="139"/>
        <item x="208"/>
        <item x="137"/>
        <item x="63"/>
        <item x="160"/>
        <item x="230"/>
        <item x="92"/>
        <item x="232"/>
        <item x="231"/>
        <item x="47"/>
        <item x="70"/>
        <item x="138"/>
        <item x="68"/>
        <item x="156"/>
        <item x="204"/>
        <item x="203"/>
        <item x="184"/>
        <item x="69"/>
        <item x="157"/>
        <item x="205"/>
        <item x="41"/>
        <item x="182"/>
        <item x="158"/>
        <item x="183"/>
        <item x="91"/>
        <item x="45"/>
        <item x="46"/>
        <item x="67"/>
        <item x="134"/>
        <item x="65"/>
        <item x="136"/>
        <item x="135"/>
        <item x="90"/>
        <item x="66"/>
        <item x="179"/>
        <item x="89"/>
        <item x="181"/>
        <item x="180"/>
        <item x="44"/>
        <item x="43"/>
        <item x="42"/>
        <item x="103"/>
        <item x="106"/>
        <item x="104"/>
        <item x="101"/>
        <item x="9"/>
        <item x="10"/>
        <item x="102"/>
        <item x="105"/>
        <item x="81"/>
        <item x="11"/>
        <item x="128"/>
        <item x="192"/>
        <item x="6"/>
        <item x="56"/>
        <item x="82"/>
        <item x="127"/>
        <item x="8"/>
        <item x="7"/>
        <item x="129"/>
        <item x="194"/>
        <item x="215"/>
        <item x="35"/>
        <item x="58"/>
        <item x="217"/>
        <item x="53"/>
        <item x="195"/>
        <item x="196"/>
        <item x="80"/>
        <item x="170"/>
        <item x="148"/>
        <item x="171"/>
        <item x="57"/>
        <item x="146"/>
        <item x="172"/>
        <item x="55"/>
        <item x="191"/>
        <item x="149"/>
        <item x="193"/>
        <item x="150"/>
        <item x="147"/>
        <item x="54"/>
        <item x="33"/>
        <item x="34"/>
        <item x="216"/>
        <item x="32"/>
        <item x="125"/>
        <item x="124"/>
        <item x="126"/>
        <item x="78"/>
        <item x="79"/>
        <item x="220"/>
        <item x="31"/>
        <item x="219"/>
        <item x="218"/>
        <item x="168"/>
        <item x="169"/>
        <item x="167"/>
        <item x="77"/>
        <item x="30"/>
        <item x="50"/>
        <item t="default"/>
      </items>
    </pivotField>
    <pivotField dataField="1" showAll="0">
      <items count="238">
        <item x="214"/>
        <item x="213"/>
        <item x="215"/>
        <item x="217"/>
        <item x="216"/>
        <item x="218"/>
        <item x="147"/>
        <item x="148"/>
        <item x="15"/>
        <item x="146"/>
        <item x="17"/>
        <item x="0"/>
        <item x="4"/>
        <item x="16"/>
        <item x="1"/>
        <item x="3"/>
        <item x="2"/>
        <item x="5"/>
        <item x="170"/>
        <item x="145"/>
        <item x="171"/>
        <item x="169"/>
        <item x="144"/>
        <item x="143"/>
        <item x="192"/>
        <item x="190"/>
        <item x="191"/>
        <item x="48"/>
        <item x="124"/>
        <item x="122"/>
        <item x="49"/>
        <item x="226"/>
        <item x="123"/>
        <item x="225"/>
        <item x="207"/>
        <item x="27"/>
        <item x="227"/>
        <item x="205"/>
        <item x="99"/>
        <item x="98"/>
        <item x="28"/>
        <item x="112"/>
        <item x="100"/>
        <item x="206"/>
        <item x="12"/>
        <item x="110"/>
        <item x="160"/>
        <item x="156"/>
        <item x="13"/>
        <item x="159"/>
        <item x="158"/>
        <item x="14"/>
        <item x="155"/>
        <item x="111"/>
        <item x="95"/>
        <item x="157"/>
        <item x="97"/>
        <item x="168"/>
        <item x="76"/>
        <item x="167"/>
        <item x="229"/>
        <item x="230"/>
        <item x="228"/>
        <item x="51"/>
        <item x="74"/>
        <item x="96"/>
        <item x="52"/>
        <item x="119"/>
        <item x="75"/>
        <item x="194"/>
        <item x="29"/>
        <item x="120"/>
        <item x="21"/>
        <item x="193"/>
        <item x="195"/>
        <item x="22"/>
        <item x="121"/>
        <item x="179"/>
        <item x="24"/>
        <item x="23"/>
        <item x="182"/>
        <item x="202"/>
        <item x="204"/>
        <item x="203"/>
        <item x="180"/>
        <item x="25"/>
        <item x="183"/>
        <item x="181"/>
        <item x="178"/>
        <item x="73"/>
        <item x="134"/>
        <item x="131"/>
        <item x="136"/>
        <item x="37"/>
        <item x="132"/>
        <item x="108"/>
        <item x="26"/>
        <item x="36"/>
        <item x="109"/>
        <item x="135"/>
        <item x="133"/>
        <item x="107"/>
        <item x="71"/>
        <item x="38"/>
        <item x="85"/>
        <item x="84"/>
        <item x="72"/>
        <item x="61"/>
        <item x="94"/>
        <item x="117"/>
        <item x="19"/>
        <item x="18"/>
        <item x="39"/>
        <item x="62"/>
        <item x="231"/>
        <item x="164"/>
        <item x="20"/>
        <item x="59"/>
        <item x="233"/>
        <item x="60"/>
        <item x="83"/>
        <item x="40"/>
        <item x="166"/>
        <item x="140"/>
        <item x="142"/>
        <item x="88"/>
        <item x="93"/>
        <item x="64"/>
        <item x="63"/>
        <item x="114"/>
        <item x="232"/>
        <item x="116"/>
        <item x="87"/>
        <item x="118"/>
        <item x="211"/>
        <item x="212"/>
        <item x="86"/>
        <item x="141"/>
        <item x="92"/>
        <item x="115"/>
        <item x="165"/>
        <item x="47"/>
        <item x="113"/>
        <item x="68"/>
        <item x="70"/>
        <item x="234"/>
        <item x="187"/>
        <item x="69"/>
        <item x="162"/>
        <item x="188"/>
        <item x="161"/>
        <item x="235"/>
        <item x="189"/>
        <item x="209"/>
        <item x="91"/>
        <item x="208"/>
        <item x="163"/>
        <item x="236"/>
        <item x="41"/>
        <item x="210"/>
        <item x="45"/>
        <item x="46"/>
        <item x="67"/>
        <item x="137"/>
        <item x="65"/>
        <item x="139"/>
        <item x="138"/>
        <item x="90"/>
        <item x="66"/>
        <item x="184"/>
        <item x="89"/>
        <item x="186"/>
        <item x="185"/>
        <item x="44"/>
        <item x="43"/>
        <item x="42"/>
        <item x="106"/>
        <item x="104"/>
        <item x="103"/>
        <item x="101"/>
        <item x="105"/>
        <item x="10"/>
        <item x="9"/>
        <item x="102"/>
        <item x="11"/>
        <item x="81"/>
        <item x="129"/>
        <item x="6"/>
        <item x="56"/>
        <item x="82"/>
        <item x="197"/>
        <item x="8"/>
        <item x="7"/>
        <item x="128"/>
        <item x="201"/>
        <item x="130"/>
        <item x="221"/>
        <item x="219"/>
        <item x="199"/>
        <item x="58"/>
        <item x="35"/>
        <item x="200"/>
        <item x="80"/>
        <item x="53"/>
        <item x="152"/>
        <item x="57"/>
        <item x="175"/>
        <item x="176"/>
        <item x="149"/>
        <item x="177"/>
        <item x="55"/>
        <item x="196"/>
        <item x="220"/>
        <item x="198"/>
        <item x="154"/>
        <item x="153"/>
        <item x="54"/>
        <item x="150"/>
        <item x="151"/>
        <item x="33"/>
        <item x="34"/>
        <item x="125"/>
        <item x="126"/>
        <item x="224"/>
        <item x="32"/>
        <item x="223"/>
        <item x="127"/>
        <item x="222"/>
        <item x="78"/>
        <item x="79"/>
        <item x="31"/>
        <item x="174"/>
        <item x="173"/>
        <item x="172"/>
        <item x="77"/>
        <item x="30"/>
        <item x="50"/>
        <item t="default"/>
      </items>
    </pivotField>
    <pivotField dataField="1" showAll="0">
      <items count="216">
        <item x="200"/>
        <item x="202"/>
        <item x="203"/>
        <item x="29"/>
        <item x="155"/>
        <item x="74"/>
        <item x="117"/>
        <item x="181"/>
        <item x="154"/>
        <item x="153"/>
        <item x="201"/>
        <item x="99"/>
        <item x="7"/>
        <item x="51"/>
        <item x="199"/>
        <item x="30"/>
        <item x="76"/>
        <item x="178"/>
        <item x="75"/>
        <item x="176"/>
        <item x="8"/>
        <item x="11"/>
        <item x="32"/>
        <item x="6"/>
        <item x="31"/>
        <item x="138"/>
        <item x="137"/>
        <item x="52"/>
        <item x="10"/>
        <item x="9"/>
        <item x="98"/>
        <item x="55"/>
        <item x="140"/>
        <item x="180"/>
        <item x="139"/>
        <item x="77"/>
        <item x="54"/>
        <item x="50"/>
        <item x="179"/>
        <item x="53"/>
        <item x="158"/>
        <item x="157"/>
        <item x="119"/>
        <item x="97"/>
        <item x="177"/>
        <item x="156"/>
        <item x="79"/>
        <item x="33"/>
        <item x="78"/>
        <item x="118"/>
        <item x="39"/>
        <item x="40"/>
        <item x="214"/>
        <item x="107"/>
        <item x="105"/>
        <item x="41"/>
        <item x="165"/>
        <item x="213"/>
        <item x="106"/>
        <item x="110"/>
        <item x="212"/>
        <item x="166"/>
        <item x="127"/>
        <item x="189"/>
        <item x="86"/>
        <item x="164"/>
        <item x="38"/>
        <item x="87"/>
        <item x="187"/>
        <item x="64"/>
        <item x="188"/>
        <item x="63"/>
        <item x="126"/>
        <item x="108"/>
        <item x="169"/>
        <item x="62"/>
        <item x="192"/>
        <item x="146"/>
        <item x="43"/>
        <item x="210"/>
        <item x="109"/>
        <item x="84"/>
        <item x="67"/>
        <item x="191"/>
        <item x="42"/>
        <item x="83"/>
        <item x="190"/>
        <item x="211"/>
        <item x="147"/>
        <item x="66"/>
        <item x="65"/>
        <item x="168"/>
        <item x="209"/>
        <item x="88"/>
        <item x="85"/>
        <item x="18"/>
        <item x="20"/>
        <item x="167"/>
        <item x="19"/>
        <item x="89"/>
        <item x="148"/>
        <item x="44"/>
        <item x="80"/>
        <item x="69"/>
        <item x="37"/>
        <item x="61"/>
        <item x="56"/>
        <item x="129"/>
        <item x="60"/>
        <item x="82"/>
        <item x="68"/>
        <item x="90"/>
        <item x="81"/>
        <item x="36"/>
        <item x="35"/>
        <item x="130"/>
        <item x="58"/>
        <item x="57"/>
        <item x="93"/>
        <item x="128"/>
        <item x="59"/>
        <item x="100"/>
        <item x="23"/>
        <item x="91"/>
        <item x="34"/>
        <item x="122"/>
        <item x="26"/>
        <item x="70"/>
        <item x="22"/>
        <item x="21"/>
        <item x="101"/>
        <item x="121"/>
        <item x="94"/>
        <item x="183"/>
        <item x="124"/>
        <item x="120"/>
        <item x="182"/>
        <item x="92"/>
        <item x="25"/>
        <item x="125"/>
        <item x="123"/>
        <item x="24"/>
        <item x="163"/>
        <item x="161"/>
        <item x="112"/>
        <item x="159"/>
        <item x="173"/>
        <item x="113"/>
        <item x="175"/>
        <item x="103"/>
        <item x="160"/>
        <item x="162"/>
        <item x="206"/>
        <item x="208"/>
        <item x="104"/>
        <item x="111"/>
        <item x="207"/>
        <item x="102"/>
        <item x="174"/>
        <item x="72"/>
        <item x="14"/>
        <item x="13"/>
        <item x="143"/>
        <item x="28"/>
        <item x="12"/>
        <item x="141"/>
        <item x="95"/>
        <item x="96"/>
        <item x="185"/>
        <item x="71"/>
        <item x="149"/>
        <item x="142"/>
        <item x="186"/>
        <item x="184"/>
        <item x="73"/>
        <item x="205"/>
        <item x="171"/>
        <item x="144"/>
        <item x="145"/>
        <item x="170"/>
        <item x="49"/>
        <item x="172"/>
        <item x="195"/>
        <item x="204"/>
        <item x="48"/>
        <item x="46"/>
        <item x="45"/>
        <item x="2"/>
        <item x="1"/>
        <item x="131"/>
        <item x="27"/>
        <item x="0"/>
        <item x="132"/>
        <item x="16"/>
        <item x="115"/>
        <item x="17"/>
        <item x="116"/>
        <item x="114"/>
        <item x="15"/>
        <item x="133"/>
        <item x="5"/>
        <item x="3"/>
        <item x="4"/>
        <item x="198"/>
        <item x="193"/>
        <item x="196"/>
        <item x="152"/>
        <item x="197"/>
        <item x="134"/>
        <item x="135"/>
        <item x="194"/>
        <item x="136"/>
        <item x="150"/>
        <item x="151"/>
        <item x="47"/>
        <item t="default"/>
      </items>
    </pivotField>
    <pivotField dataField="1" showAll="0">
      <items count="172">
        <item x="161"/>
        <item x="29"/>
        <item x="162"/>
        <item x="133"/>
        <item x="68"/>
        <item x="132"/>
        <item x="131"/>
        <item x="86"/>
        <item x="7"/>
        <item x="30"/>
        <item x="70"/>
        <item x="149"/>
        <item x="69"/>
        <item x="8"/>
        <item x="6"/>
        <item x="119"/>
        <item x="32"/>
        <item x="31"/>
        <item x="10"/>
        <item x="9"/>
        <item x="52"/>
        <item x="71"/>
        <item x="50"/>
        <item x="150"/>
        <item x="51"/>
        <item x="135"/>
        <item x="85"/>
        <item x="104"/>
        <item x="134"/>
        <item x="72"/>
        <item x="33"/>
        <item x="105"/>
        <item x="39"/>
        <item x="40"/>
        <item x="95"/>
        <item x="170"/>
        <item x="93"/>
        <item x="41"/>
        <item x="142"/>
        <item x="94"/>
        <item x="169"/>
        <item x="98"/>
        <item x="168"/>
        <item x="111"/>
        <item x="75"/>
        <item x="141"/>
        <item x="76"/>
        <item x="60"/>
        <item x="38"/>
        <item x="59"/>
        <item x="58"/>
        <item x="124"/>
        <item x="96"/>
        <item x="167"/>
        <item x="155"/>
        <item x="43"/>
        <item x="126"/>
        <item x="97"/>
        <item x="63"/>
        <item x="125"/>
        <item x="42"/>
        <item x="154"/>
        <item x="62"/>
        <item x="61"/>
        <item x="77"/>
        <item x="17"/>
        <item x="19"/>
        <item x="18"/>
        <item x="143"/>
        <item x="78"/>
        <item x="73"/>
        <item x="127"/>
        <item x="44"/>
        <item x="37"/>
        <item x="53"/>
        <item x="57"/>
        <item x="64"/>
        <item x="74"/>
        <item x="113"/>
        <item x="56"/>
        <item x="35"/>
        <item x="54"/>
        <item x="36"/>
        <item x="88"/>
        <item x="80"/>
        <item x="87"/>
        <item x="112"/>
        <item x="34"/>
        <item x="55"/>
        <item x="25"/>
        <item x="22"/>
        <item x="65"/>
        <item x="107"/>
        <item x="89"/>
        <item x="81"/>
        <item x="21"/>
        <item x="20"/>
        <item x="152"/>
        <item x="106"/>
        <item x="151"/>
        <item x="79"/>
        <item x="109"/>
        <item x="24"/>
        <item x="110"/>
        <item x="23"/>
        <item x="108"/>
        <item x="100"/>
        <item x="136"/>
        <item x="101"/>
        <item x="140"/>
        <item x="137"/>
        <item x="148"/>
        <item x="138"/>
        <item x="91"/>
        <item x="99"/>
        <item x="139"/>
        <item x="92"/>
        <item x="164"/>
        <item x="166"/>
        <item x="165"/>
        <item x="90"/>
        <item x="147"/>
        <item x="13"/>
        <item x="121"/>
        <item x="12"/>
        <item x="28"/>
        <item x="11"/>
        <item x="120"/>
        <item x="83"/>
        <item x="82"/>
        <item x="128"/>
        <item x="84"/>
        <item x="153"/>
        <item x="66"/>
        <item x="163"/>
        <item x="145"/>
        <item x="144"/>
        <item x="67"/>
        <item x="146"/>
        <item x="122"/>
        <item x="158"/>
        <item x="46"/>
        <item x="49"/>
        <item x="45"/>
        <item x="48"/>
        <item x="123"/>
        <item x="2"/>
        <item x="1"/>
        <item x="114"/>
        <item x="0"/>
        <item x="115"/>
        <item x="27"/>
        <item x="15"/>
        <item x="26"/>
        <item x="16"/>
        <item x="103"/>
        <item x="102"/>
        <item x="5"/>
        <item x="14"/>
        <item x="3"/>
        <item x="4"/>
        <item x="156"/>
        <item x="160"/>
        <item x="130"/>
        <item x="159"/>
        <item x="116"/>
        <item x="157"/>
        <item x="117"/>
        <item x="118"/>
        <item x="129"/>
        <item x="47"/>
        <item t="default"/>
      </items>
    </pivotField>
    <pivotField axis="axisRow" showAll="0">
      <items count="9">
        <item x="1"/>
        <item x="0"/>
        <item x="3"/>
        <item x="2"/>
        <item x="4"/>
        <item x="5"/>
        <item x="7"/>
        <item x="6"/>
        <item t="default"/>
      </items>
    </pivotField>
  </pivotFields>
  <rowFields count="1">
    <field x="9"/>
  </rowFields>
  <rowItems count="9">
    <i>
      <x/>
    </i>
    <i>
      <x v="1"/>
    </i>
    <i>
      <x v="2"/>
    </i>
    <i>
      <x v="3"/>
    </i>
    <i>
      <x v="4"/>
    </i>
    <i>
      <x v="5"/>
    </i>
    <i>
      <x v="6"/>
    </i>
    <i>
      <x v="7"/>
    </i>
    <i t="grand">
      <x/>
    </i>
  </rowItems>
  <colFields count="1">
    <field x="-2"/>
  </colFields>
  <colItems count="9">
    <i>
      <x/>
    </i>
    <i i="1">
      <x v="1"/>
    </i>
    <i i="2">
      <x v="2"/>
    </i>
    <i i="3">
      <x v="3"/>
    </i>
    <i i="4">
      <x v="4"/>
    </i>
    <i i="5">
      <x v="5"/>
    </i>
    <i i="6">
      <x v="6"/>
    </i>
    <i i="7">
      <x v="7"/>
    </i>
    <i i="8">
      <x v="8"/>
    </i>
  </colItems>
  <dataFields count="9">
    <dataField name="Count of temp" fld="1" subtotal="countNums" baseField="0" baseItem="0"/>
    <dataField name="Count of sal" fld="2" subtotal="countNums" baseField="0" baseItem="0"/>
    <dataField name="Count of pH" fld="3" subtotal="countNums" baseField="0" baseItem="0"/>
    <dataField name="Count of alk" fld="4" subtotal="countNums" baseField="0" baseItem="0"/>
    <dataField name="Count of DIC" fld="5" subtotal="countNums" baseField="0" baseItem="0"/>
    <dataField name="Count of pCO2" fld="0" subtotal="countNums" baseField="0" baseItem="0"/>
    <dataField name="Count of HCO3_cal" fld="6" subtotal="countNums" baseField="0" baseItem="0"/>
    <dataField name="Count of CO3_cal" fld="7" subtotal="countNums" baseField="0" baseItem="0"/>
    <dataField name="Count of sat_cal" fld="8" subtotal="countNums"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588E58-64EE-994E-AE83-401C2E0F6CA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720:AA1729" firstHeaderRow="0" firstDataRow="1" firstDataCol="1"/>
  <pivotFields count="10">
    <pivotField dataField="1" showAll="0">
      <items count="237">
        <item x="213"/>
        <item x="212"/>
        <item x="146"/>
        <item x="216"/>
        <item x="145"/>
        <item x="144"/>
        <item x="0"/>
        <item x="214"/>
        <item x="1"/>
        <item x="215"/>
        <item x="169"/>
        <item x="2"/>
        <item x="217"/>
        <item x="4"/>
        <item x="168"/>
        <item x="143"/>
        <item x="3"/>
        <item x="142"/>
        <item x="15"/>
        <item x="170"/>
        <item x="5"/>
        <item x="17"/>
        <item x="16"/>
        <item x="225"/>
        <item x="224"/>
        <item x="48"/>
        <item x="191"/>
        <item x="189"/>
        <item x="226"/>
        <item x="49"/>
        <item x="190"/>
        <item x="123"/>
        <item x="121"/>
        <item x="27"/>
        <item x="122"/>
        <item x="154"/>
        <item x="28"/>
        <item x="12"/>
        <item x="166"/>
        <item x="165"/>
        <item x="153"/>
        <item x="167"/>
        <item x="13"/>
        <item x="14"/>
        <item x="158"/>
        <item x="155"/>
        <item x="205"/>
        <item x="157"/>
        <item x="156"/>
        <item x="99"/>
        <item x="97"/>
        <item x="98"/>
        <item x="204"/>
        <item x="75"/>
        <item x="51"/>
        <item x="52"/>
        <item x="73"/>
        <item x="118"/>
        <item x="109"/>
        <item x="111"/>
        <item x="94"/>
        <item x="119"/>
        <item x="120"/>
        <item x="178"/>
        <item x="74"/>
        <item x="110"/>
        <item x="29"/>
        <item x="96"/>
        <item x="193"/>
        <item x="179"/>
        <item x="24"/>
        <item x="228"/>
        <item x="177"/>
        <item x="229"/>
        <item x="227"/>
        <item x="25"/>
        <item x="203"/>
        <item x="201"/>
        <item x="194"/>
        <item x="192"/>
        <item x="202"/>
        <item x="181"/>
        <item x="95"/>
        <item x="130"/>
        <item x="180"/>
        <item x="72"/>
        <item x="182"/>
        <item x="131"/>
        <item x="108"/>
        <item x="26"/>
        <item x="37"/>
        <item x="132"/>
        <item x="133"/>
        <item x="21"/>
        <item x="36"/>
        <item x="106"/>
        <item x="22"/>
        <item x="135"/>
        <item x="107"/>
        <item x="23"/>
        <item x="70"/>
        <item x="134"/>
        <item x="38"/>
        <item x="60"/>
        <item x="84"/>
        <item x="83"/>
        <item x="59"/>
        <item x="71"/>
        <item x="58"/>
        <item x="93"/>
        <item x="82"/>
        <item x="19"/>
        <item x="139"/>
        <item x="18"/>
        <item x="20"/>
        <item x="61"/>
        <item x="39"/>
        <item x="141"/>
        <item x="230"/>
        <item x="92"/>
        <item x="232"/>
        <item x="140"/>
        <item x="40"/>
        <item x="62"/>
        <item x="63"/>
        <item x="164"/>
        <item x="162"/>
        <item x="90"/>
        <item x="231"/>
        <item x="160"/>
        <item x="47"/>
        <item x="161"/>
        <item x="87"/>
        <item x="159"/>
        <item x="91"/>
        <item x="186"/>
        <item x="116"/>
        <item x="113"/>
        <item x="207"/>
        <item x="206"/>
        <item x="187"/>
        <item x="64"/>
        <item x="86"/>
        <item x="85"/>
        <item x="209"/>
        <item x="136"/>
        <item x="210"/>
        <item x="163"/>
        <item x="67"/>
        <item x="66"/>
        <item x="115"/>
        <item x="208"/>
        <item x="114"/>
        <item x="112"/>
        <item x="65"/>
        <item x="68"/>
        <item x="89"/>
        <item x="69"/>
        <item x="211"/>
        <item x="183"/>
        <item x="138"/>
        <item x="137"/>
        <item x="188"/>
        <item x="45"/>
        <item x="88"/>
        <item x="185"/>
        <item x="46"/>
        <item x="117"/>
        <item x="41"/>
        <item x="184"/>
        <item x="44"/>
        <item x="233"/>
        <item x="234"/>
        <item x="235"/>
        <item x="43"/>
        <item x="42"/>
        <item x="102"/>
        <item x="196"/>
        <item x="128"/>
        <item x="80"/>
        <item x="53"/>
        <item x="35"/>
        <item x="101"/>
        <item x="81"/>
        <item x="105"/>
        <item x="174"/>
        <item x="127"/>
        <item x="129"/>
        <item x="175"/>
        <item x="100"/>
        <item x="55"/>
        <item x="176"/>
        <item x="6"/>
        <item x="198"/>
        <item x="32"/>
        <item x="147"/>
        <item x="103"/>
        <item x="148"/>
        <item x="8"/>
        <item x="149"/>
        <item x="9"/>
        <item x="199"/>
        <item x="150"/>
        <item x="10"/>
        <item x="56"/>
        <item x="195"/>
        <item x="151"/>
        <item x="79"/>
        <item x="197"/>
        <item x="125"/>
        <item x="152"/>
        <item x="77"/>
        <item x="57"/>
        <item x="218"/>
        <item x="78"/>
        <item x="7"/>
        <item x="126"/>
        <item x="220"/>
        <item x="11"/>
        <item x="54"/>
        <item x="31"/>
        <item x="33"/>
        <item x="171"/>
        <item x="172"/>
        <item x="34"/>
        <item x="124"/>
        <item x="104"/>
        <item x="76"/>
        <item x="173"/>
        <item x="200"/>
        <item x="30"/>
        <item x="219"/>
        <item x="222"/>
        <item x="221"/>
        <item x="223"/>
        <item x="50"/>
        <item t="default"/>
      </items>
    </pivotField>
    <pivotField dataField="1" showAll="0"/>
    <pivotField dataField="1" showAll="0"/>
    <pivotField dataField="1" showAll="0"/>
    <pivotField dataField="1" showAll="0">
      <items count="213">
        <item x="194"/>
        <item x="92"/>
        <item x="91"/>
        <item x="90"/>
        <item x="192"/>
        <item x="193"/>
        <item x="105"/>
        <item x="107"/>
        <item x="104"/>
        <item x="111"/>
        <item x="110"/>
        <item x="108"/>
        <item x="103"/>
        <item x="21"/>
        <item x="106"/>
        <item x="0"/>
        <item x="2"/>
        <item x="1"/>
        <item x="23"/>
        <item x="22"/>
        <item x="17"/>
        <item x="16"/>
        <item x="209"/>
        <item x="15"/>
        <item x="109"/>
        <item x="94"/>
        <item x="208"/>
        <item x="207"/>
        <item x="18"/>
        <item x="172"/>
        <item x="173"/>
        <item x="197"/>
        <item x="205"/>
        <item x="206"/>
        <item x="19"/>
        <item x="196"/>
        <item x="204"/>
        <item x="195"/>
        <item x="13"/>
        <item x="174"/>
        <item x="14"/>
        <item x="20"/>
        <item x="93"/>
        <item x="83"/>
        <item x="12"/>
        <item x="210"/>
        <item x="211"/>
        <item x="183"/>
        <item x="95"/>
        <item x="151"/>
        <item x="102"/>
        <item x="70"/>
        <item x="145"/>
        <item x="182"/>
        <item x="191"/>
        <item x="184"/>
        <item x="84"/>
        <item x="69"/>
        <item x="186"/>
        <item x="190"/>
        <item x="71"/>
        <item x="82"/>
        <item x="187"/>
        <item x="99"/>
        <item x="134"/>
        <item x="185"/>
        <item x="5"/>
        <item x="135"/>
        <item x="203"/>
        <item x="37"/>
        <item x="3"/>
        <item x="47"/>
        <item x="113"/>
        <item x="81"/>
        <item x="4"/>
        <item x="98"/>
        <item x="36"/>
        <item x="153"/>
        <item x="48"/>
        <item x="80"/>
        <item x="79"/>
        <item x="38"/>
        <item x="112"/>
        <item x="144"/>
        <item x="152"/>
        <item x="175"/>
        <item x="25"/>
        <item x="26"/>
        <item x="136"/>
        <item x="101"/>
        <item x="177"/>
        <item x="100"/>
        <item x="24"/>
        <item x="137"/>
        <item x="125"/>
        <item x="189"/>
        <item x="10"/>
        <item x="124"/>
        <item x="9"/>
        <item x="188"/>
        <item x="155"/>
        <item x="40"/>
        <item x="114"/>
        <item x="11"/>
        <item x="68"/>
        <item x="58"/>
        <item x="96"/>
        <item x="97"/>
        <item x="123"/>
        <item x="148"/>
        <item x="7"/>
        <item x="39"/>
        <item x="60"/>
        <item x="146"/>
        <item x="138"/>
        <item x="63"/>
        <item x="199"/>
        <item x="164"/>
        <item x="6"/>
        <item x="66"/>
        <item x="198"/>
        <item x="154"/>
        <item x="8"/>
        <item x="176"/>
        <item x="167"/>
        <item x="87"/>
        <item x="67"/>
        <item x="163"/>
        <item x="147"/>
        <item x="149"/>
        <item x="150"/>
        <item x="130"/>
        <item x="72"/>
        <item x="126"/>
        <item x="129"/>
        <item x="88"/>
        <item x="127"/>
        <item x="89"/>
        <item x="59"/>
        <item x="61"/>
        <item x="45"/>
        <item x="62"/>
        <item x="65"/>
        <item x="166"/>
        <item x="73"/>
        <item x="46"/>
        <item x="133"/>
        <item x="128"/>
        <item x="44"/>
        <item x="171"/>
        <item x="42"/>
        <item x="55"/>
        <item x="169"/>
        <item x="43"/>
        <item x="64"/>
        <item x="41"/>
        <item x="116"/>
        <item x="57"/>
        <item x="131"/>
        <item x="115"/>
        <item x="85"/>
        <item x="165"/>
        <item x="170"/>
        <item x="168"/>
        <item x="86"/>
        <item x="77"/>
        <item x="181"/>
        <item x="53"/>
        <item x="28"/>
        <item x="202"/>
        <item x="120"/>
        <item x="178"/>
        <item x="76"/>
        <item x="179"/>
        <item x="180"/>
        <item x="29"/>
        <item x="78"/>
        <item x="201"/>
        <item x="54"/>
        <item x="121"/>
        <item x="122"/>
        <item x="27"/>
        <item x="141"/>
        <item x="132"/>
        <item x="200"/>
        <item x="52"/>
        <item x="56"/>
        <item x="117"/>
        <item x="157"/>
        <item x="139"/>
        <item x="140"/>
        <item x="34"/>
        <item x="143"/>
        <item x="35"/>
        <item x="50"/>
        <item x="33"/>
        <item x="142"/>
        <item x="162"/>
        <item x="51"/>
        <item x="161"/>
        <item x="119"/>
        <item x="118"/>
        <item x="160"/>
        <item x="156"/>
        <item x="159"/>
        <item x="74"/>
        <item x="31"/>
        <item x="75"/>
        <item x="158"/>
        <item x="32"/>
        <item x="30"/>
        <item x="49"/>
        <item t="default"/>
      </items>
    </pivotField>
    <pivotField dataField="1" showAll="0">
      <items count="234">
        <item x="210"/>
        <item x="209"/>
        <item x="211"/>
        <item x="213"/>
        <item x="212"/>
        <item x="214"/>
        <item x="15"/>
        <item x="0"/>
        <item x="17"/>
        <item x="1"/>
        <item x="2"/>
        <item x="16"/>
        <item x="144"/>
        <item x="145"/>
        <item x="143"/>
        <item x="4"/>
        <item x="3"/>
        <item x="5"/>
        <item x="142"/>
        <item x="141"/>
        <item x="140"/>
        <item x="185"/>
        <item x="187"/>
        <item x="186"/>
        <item x="165"/>
        <item x="97"/>
        <item x="112"/>
        <item x="95"/>
        <item x="166"/>
        <item x="48"/>
        <item x="110"/>
        <item x="99"/>
        <item x="222"/>
        <item x="164"/>
        <item x="49"/>
        <item x="202"/>
        <item x="111"/>
        <item x="98"/>
        <item x="221"/>
        <item x="223"/>
        <item x="200"/>
        <item x="12"/>
        <item x="96"/>
        <item x="100"/>
        <item x="201"/>
        <item x="13"/>
        <item x="14"/>
        <item x="123"/>
        <item x="121"/>
        <item x="152"/>
        <item x="122"/>
        <item x="153"/>
        <item x="151"/>
        <item x="225"/>
        <item x="155"/>
        <item x="27"/>
        <item x="154"/>
        <item x="28"/>
        <item x="226"/>
        <item x="224"/>
        <item x="163"/>
        <item x="162"/>
        <item x="76"/>
        <item x="21"/>
        <item x="118"/>
        <item x="22"/>
        <item x="74"/>
        <item x="23"/>
        <item x="119"/>
        <item x="51"/>
        <item x="75"/>
        <item x="189"/>
        <item x="188"/>
        <item x="190"/>
        <item x="52"/>
        <item x="197"/>
        <item x="198"/>
        <item x="199"/>
        <item x="120"/>
        <item x="24"/>
        <item x="25"/>
        <item x="29"/>
        <item x="174"/>
        <item x="73"/>
        <item x="175"/>
        <item x="177"/>
        <item x="178"/>
        <item x="37"/>
        <item x="108"/>
        <item x="130"/>
        <item x="36"/>
        <item x="131"/>
        <item x="173"/>
        <item x="26"/>
        <item x="116"/>
        <item x="176"/>
        <item x="71"/>
        <item x="132"/>
        <item x="109"/>
        <item x="133"/>
        <item x="107"/>
        <item x="72"/>
        <item x="18"/>
        <item x="19"/>
        <item x="38"/>
        <item x="85"/>
        <item x="229"/>
        <item x="114"/>
        <item x="84"/>
        <item x="227"/>
        <item x="20"/>
        <item x="159"/>
        <item x="117"/>
        <item x="61"/>
        <item x="115"/>
        <item x="228"/>
        <item x="88"/>
        <item x="39"/>
        <item x="83"/>
        <item x="59"/>
        <item x="161"/>
        <item x="87"/>
        <item x="94"/>
        <item x="40"/>
        <item x="113"/>
        <item x="62"/>
        <item x="60"/>
        <item x="207"/>
        <item x="206"/>
        <item x="64"/>
        <item x="86"/>
        <item x="93"/>
        <item x="139"/>
        <item x="208"/>
        <item x="137"/>
        <item x="63"/>
        <item x="160"/>
        <item x="230"/>
        <item x="92"/>
        <item x="232"/>
        <item x="231"/>
        <item x="47"/>
        <item x="70"/>
        <item x="138"/>
        <item x="68"/>
        <item x="156"/>
        <item x="204"/>
        <item x="203"/>
        <item x="184"/>
        <item x="69"/>
        <item x="157"/>
        <item x="205"/>
        <item x="41"/>
        <item x="182"/>
        <item x="158"/>
        <item x="183"/>
        <item x="91"/>
        <item x="45"/>
        <item x="46"/>
        <item x="67"/>
        <item x="134"/>
        <item x="65"/>
        <item x="136"/>
        <item x="135"/>
        <item x="90"/>
        <item x="66"/>
        <item x="179"/>
        <item x="89"/>
        <item x="181"/>
        <item x="180"/>
        <item x="44"/>
        <item x="43"/>
        <item x="42"/>
        <item x="103"/>
        <item x="106"/>
        <item x="104"/>
        <item x="101"/>
        <item x="9"/>
        <item x="10"/>
        <item x="102"/>
        <item x="105"/>
        <item x="81"/>
        <item x="11"/>
        <item x="128"/>
        <item x="192"/>
        <item x="6"/>
        <item x="56"/>
        <item x="82"/>
        <item x="127"/>
        <item x="8"/>
        <item x="7"/>
        <item x="129"/>
        <item x="194"/>
        <item x="215"/>
        <item x="35"/>
        <item x="58"/>
        <item x="217"/>
        <item x="53"/>
        <item x="195"/>
        <item x="196"/>
        <item x="80"/>
        <item x="170"/>
        <item x="148"/>
        <item x="171"/>
        <item x="57"/>
        <item x="146"/>
        <item x="172"/>
        <item x="55"/>
        <item x="191"/>
        <item x="149"/>
        <item x="193"/>
        <item x="150"/>
        <item x="147"/>
        <item x="54"/>
        <item x="33"/>
        <item x="34"/>
        <item x="216"/>
        <item x="32"/>
        <item x="125"/>
        <item x="124"/>
        <item x="126"/>
        <item x="78"/>
        <item x="79"/>
        <item x="220"/>
        <item x="31"/>
        <item x="219"/>
        <item x="218"/>
        <item x="168"/>
        <item x="169"/>
        <item x="167"/>
        <item x="77"/>
        <item x="30"/>
        <item x="50"/>
        <item t="default"/>
      </items>
    </pivotField>
    <pivotField dataField="1" showAll="0">
      <items count="238">
        <item x="214"/>
        <item x="213"/>
        <item x="215"/>
        <item x="217"/>
        <item x="216"/>
        <item x="218"/>
        <item x="147"/>
        <item x="148"/>
        <item x="15"/>
        <item x="146"/>
        <item x="17"/>
        <item x="0"/>
        <item x="4"/>
        <item x="16"/>
        <item x="1"/>
        <item x="3"/>
        <item x="2"/>
        <item x="5"/>
        <item x="170"/>
        <item x="145"/>
        <item x="171"/>
        <item x="169"/>
        <item x="144"/>
        <item x="143"/>
        <item x="192"/>
        <item x="190"/>
        <item x="191"/>
        <item x="48"/>
        <item x="124"/>
        <item x="122"/>
        <item x="49"/>
        <item x="226"/>
        <item x="123"/>
        <item x="225"/>
        <item x="207"/>
        <item x="27"/>
        <item x="227"/>
        <item x="205"/>
        <item x="99"/>
        <item x="98"/>
        <item x="28"/>
        <item x="112"/>
        <item x="100"/>
        <item x="206"/>
        <item x="12"/>
        <item x="110"/>
        <item x="160"/>
        <item x="156"/>
        <item x="13"/>
        <item x="159"/>
        <item x="158"/>
        <item x="14"/>
        <item x="155"/>
        <item x="111"/>
        <item x="95"/>
        <item x="157"/>
        <item x="97"/>
        <item x="168"/>
        <item x="76"/>
        <item x="167"/>
        <item x="229"/>
        <item x="230"/>
        <item x="228"/>
        <item x="51"/>
        <item x="74"/>
        <item x="96"/>
        <item x="52"/>
        <item x="119"/>
        <item x="75"/>
        <item x="194"/>
        <item x="29"/>
        <item x="120"/>
        <item x="21"/>
        <item x="193"/>
        <item x="195"/>
        <item x="22"/>
        <item x="121"/>
        <item x="179"/>
        <item x="24"/>
        <item x="23"/>
        <item x="182"/>
        <item x="202"/>
        <item x="204"/>
        <item x="203"/>
        <item x="180"/>
        <item x="25"/>
        <item x="183"/>
        <item x="181"/>
        <item x="178"/>
        <item x="73"/>
        <item x="134"/>
        <item x="131"/>
        <item x="136"/>
        <item x="37"/>
        <item x="132"/>
        <item x="108"/>
        <item x="26"/>
        <item x="36"/>
        <item x="109"/>
        <item x="135"/>
        <item x="133"/>
        <item x="107"/>
        <item x="71"/>
        <item x="38"/>
        <item x="85"/>
        <item x="84"/>
        <item x="72"/>
        <item x="61"/>
        <item x="94"/>
        <item x="117"/>
        <item x="19"/>
        <item x="18"/>
        <item x="39"/>
        <item x="62"/>
        <item x="231"/>
        <item x="164"/>
        <item x="20"/>
        <item x="59"/>
        <item x="233"/>
        <item x="60"/>
        <item x="83"/>
        <item x="40"/>
        <item x="166"/>
        <item x="140"/>
        <item x="142"/>
        <item x="88"/>
        <item x="93"/>
        <item x="64"/>
        <item x="63"/>
        <item x="114"/>
        <item x="232"/>
        <item x="116"/>
        <item x="87"/>
        <item x="118"/>
        <item x="211"/>
        <item x="212"/>
        <item x="86"/>
        <item x="141"/>
        <item x="92"/>
        <item x="115"/>
        <item x="165"/>
        <item x="47"/>
        <item x="113"/>
        <item x="68"/>
        <item x="70"/>
        <item x="234"/>
        <item x="187"/>
        <item x="69"/>
        <item x="162"/>
        <item x="188"/>
        <item x="161"/>
        <item x="235"/>
        <item x="189"/>
        <item x="209"/>
        <item x="91"/>
        <item x="208"/>
        <item x="163"/>
        <item x="236"/>
        <item x="41"/>
        <item x="210"/>
        <item x="45"/>
        <item x="46"/>
        <item x="67"/>
        <item x="137"/>
        <item x="65"/>
        <item x="139"/>
        <item x="138"/>
        <item x="90"/>
        <item x="66"/>
        <item x="184"/>
        <item x="89"/>
        <item x="186"/>
        <item x="185"/>
        <item x="44"/>
        <item x="43"/>
        <item x="42"/>
        <item x="106"/>
        <item x="104"/>
        <item x="103"/>
        <item x="101"/>
        <item x="105"/>
        <item x="10"/>
        <item x="9"/>
        <item x="102"/>
        <item x="11"/>
        <item x="81"/>
        <item x="129"/>
        <item x="6"/>
        <item x="56"/>
        <item x="82"/>
        <item x="197"/>
        <item x="8"/>
        <item x="7"/>
        <item x="128"/>
        <item x="201"/>
        <item x="130"/>
        <item x="221"/>
        <item x="219"/>
        <item x="199"/>
        <item x="58"/>
        <item x="35"/>
        <item x="200"/>
        <item x="80"/>
        <item x="53"/>
        <item x="152"/>
        <item x="57"/>
        <item x="175"/>
        <item x="176"/>
        <item x="149"/>
        <item x="177"/>
        <item x="55"/>
        <item x="196"/>
        <item x="220"/>
        <item x="198"/>
        <item x="154"/>
        <item x="153"/>
        <item x="54"/>
        <item x="150"/>
        <item x="151"/>
        <item x="33"/>
        <item x="34"/>
        <item x="125"/>
        <item x="126"/>
        <item x="224"/>
        <item x="32"/>
        <item x="223"/>
        <item x="127"/>
        <item x="222"/>
        <item x="78"/>
        <item x="79"/>
        <item x="31"/>
        <item x="174"/>
        <item x="173"/>
        <item x="172"/>
        <item x="77"/>
        <item x="30"/>
        <item x="50"/>
        <item t="default"/>
      </items>
    </pivotField>
    <pivotField dataField="1" showAll="0">
      <items count="216">
        <item x="200"/>
        <item x="202"/>
        <item x="203"/>
        <item x="29"/>
        <item x="155"/>
        <item x="74"/>
        <item x="117"/>
        <item x="181"/>
        <item x="154"/>
        <item x="153"/>
        <item x="201"/>
        <item x="99"/>
        <item x="7"/>
        <item x="51"/>
        <item x="199"/>
        <item x="30"/>
        <item x="76"/>
        <item x="178"/>
        <item x="75"/>
        <item x="176"/>
        <item x="8"/>
        <item x="11"/>
        <item x="32"/>
        <item x="6"/>
        <item x="31"/>
        <item x="138"/>
        <item x="137"/>
        <item x="52"/>
        <item x="10"/>
        <item x="9"/>
        <item x="98"/>
        <item x="55"/>
        <item x="140"/>
        <item x="180"/>
        <item x="139"/>
        <item x="77"/>
        <item x="54"/>
        <item x="50"/>
        <item x="179"/>
        <item x="53"/>
        <item x="158"/>
        <item x="157"/>
        <item x="119"/>
        <item x="97"/>
        <item x="177"/>
        <item x="156"/>
        <item x="79"/>
        <item x="33"/>
        <item x="78"/>
        <item x="118"/>
        <item x="39"/>
        <item x="40"/>
        <item x="214"/>
        <item x="107"/>
        <item x="105"/>
        <item x="41"/>
        <item x="165"/>
        <item x="213"/>
        <item x="106"/>
        <item x="110"/>
        <item x="212"/>
        <item x="166"/>
        <item x="127"/>
        <item x="189"/>
        <item x="86"/>
        <item x="164"/>
        <item x="38"/>
        <item x="87"/>
        <item x="187"/>
        <item x="64"/>
        <item x="188"/>
        <item x="63"/>
        <item x="126"/>
        <item x="108"/>
        <item x="169"/>
        <item x="62"/>
        <item x="192"/>
        <item x="146"/>
        <item x="43"/>
        <item x="210"/>
        <item x="109"/>
        <item x="84"/>
        <item x="67"/>
        <item x="191"/>
        <item x="42"/>
        <item x="83"/>
        <item x="190"/>
        <item x="211"/>
        <item x="147"/>
        <item x="66"/>
        <item x="65"/>
        <item x="168"/>
        <item x="209"/>
        <item x="88"/>
        <item x="85"/>
        <item x="18"/>
        <item x="20"/>
        <item x="167"/>
        <item x="19"/>
        <item x="89"/>
        <item x="148"/>
        <item x="44"/>
        <item x="80"/>
        <item x="69"/>
        <item x="37"/>
        <item x="61"/>
        <item x="56"/>
        <item x="129"/>
        <item x="60"/>
        <item x="82"/>
        <item x="68"/>
        <item x="90"/>
        <item x="81"/>
        <item x="36"/>
        <item x="35"/>
        <item x="130"/>
        <item x="58"/>
        <item x="57"/>
        <item x="93"/>
        <item x="128"/>
        <item x="59"/>
        <item x="100"/>
        <item x="23"/>
        <item x="91"/>
        <item x="34"/>
        <item x="122"/>
        <item x="26"/>
        <item x="70"/>
        <item x="22"/>
        <item x="21"/>
        <item x="101"/>
        <item x="121"/>
        <item x="94"/>
        <item x="183"/>
        <item x="124"/>
        <item x="120"/>
        <item x="182"/>
        <item x="92"/>
        <item x="25"/>
        <item x="125"/>
        <item x="123"/>
        <item x="24"/>
        <item x="163"/>
        <item x="161"/>
        <item x="112"/>
        <item x="159"/>
        <item x="173"/>
        <item x="113"/>
        <item x="175"/>
        <item x="103"/>
        <item x="160"/>
        <item x="162"/>
        <item x="206"/>
        <item x="208"/>
        <item x="104"/>
        <item x="111"/>
        <item x="207"/>
        <item x="102"/>
        <item x="174"/>
        <item x="72"/>
        <item x="14"/>
        <item x="13"/>
        <item x="143"/>
        <item x="28"/>
        <item x="12"/>
        <item x="141"/>
        <item x="95"/>
        <item x="96"/>
        <item x="185"/>
        <item x="71"/>
        <item x="149"/>
        <item x="142"/>
        <item x="186"/>
        <item x="184"/>
        <item x="73"/>
        <item x="205"/>
        <item x="171"/>
        <item x="144"/>
        <item x="145"/>
        <item x="170"/>
        <item x="49"/>
        <item x="172"/>
        <item x="195"/>
        <item x="204"/>
        <item x="48"/>
        <item x="46"/>
        <item x="45"/>
        <item x="2"/>
        <item x="1"/>
        <item x="131"/>
        <item x="27"/>
        <item x="0"/>
        <item x="132"/>
        <item x="16"/>
        <item x="115"/>
        <item x="17"/>
        <item x="116"/>
        <item x="114"/>
        <item x="15"/>
        <item x="133"/>
        <item x="5"/>
        <item x="3"/>
        <item x="4"/>
        <item x="198"/>
        <item x="193"/>
        <item x="196"/>
        <item x="152"/>
        <item x="197"/>
        <item x="134"/>
        <item x="135"/>
        <item x="194"/>
        <item x="136"/>
        <item x="150"/>
        <item x="151"/>
        <item x="47"/>
        <item t="default"/>
      </items>
    </pivotField>
    <pivotField dataField="1" showAll="0">
      <items count="172">
        <item x="161"/>
        <item x="29"/>
        <item x="162"/>
        <item x="133"/>
        <item x="68"/>
        <item x="132"/>
        <item x="131"/>
        <item x="86"/>
        <item x="7"/>
        <item x="30"/>
        <item x="70"/>
        <item x="149"/>
        <item x="69"/>
        <item x="8"/>
        <item x="6"/>
        <item x="119"/>
        <item x="32"/>
        <item x="31"/>
        <item x="10"/>
        <item x="9"/>
        <item x="52"/>
        <item x="71"/>
        <item x="50"/>
        <item x="150"/>
        <item x="51"/>
        <item x="135"/>
        <item x="85"/>
        <item x="104"/>
        <item x="134"/>
        <item x="72"/>
        <item x="33"/>
        <item x="105"/>
        <item x="39"/>
        <item x="40"/>
        <item x="95"/>
        <item x="170"/>
        <item x="93"/>
        <item x="41"/>
        <item x="142"/>
        <item x="94"/>
        <item x="169"/>
        <item x="98"/>
        <item x="168"/>
        <item x="111"/>
        <item x="75"/>
        <item x="141"/>
        <item x="76"/>
        <item x="60"/>
        <item x="38"/>
        <item x="59"/>
        <item x="58"/>
        <item x="124"/>
        <item x="96"/>
        <item x="167"/>
        <item x="155"/>
        <item x="43"/>
        <item x="126"/>
        <item x="97"/>
        <item x="63"/>
        <item x="125"/>
        <item x="42"/>
        <item x="154"/>
        <item x="62"/>
        <item x="61"/>
        <item x="77"/>
        <item x="17"/>
        <item x="19"/>
        <item x="18"/>
        <item x="143"/>
        <item x="78"/>
        <item x="73"/>
        <item x="127"/>
        <item x="44"/>
        <item x="37"/>
        <item x="53"/>
        <item x="57"/>
        <item x="64"/>
        <item x="74"/>
        <item x="113"/>
        <item x="56"/>
        <item x="35"/>
        <item x="54"/>
        <item x="36"/>
        <item x="88"/>
        <item x="80"/>
        <item x="87"/>
        <item x="112"/>
        <item x="34"/>
        <item x="55"/>
        <item x="25"/>
        <item x="22"/>
        <item x="65"/>
        <item x="107"/>
        <item x="89"/>
        <item x="81"/>
        <item x="21"/>
        <item x="20"/>
        <item x="152"/>
        <item x="106"/>
        <item x="151"/>
        <item x="79"/>
        <item x="109"/>
        <item x="24"/>
        <item x="110"/>
        <item x="23"/>
        <item x="108"/>
        <item x="100"/>
        <item x="136"/>
        <item x="101"/>
        <item x="140"/>
        <item x="137"/>
        <item x="148"/>
        <item x="138"/>
        <item x="91"/>
        <item x="99"/>
        <item x="139"/>
        <item x="92"/>
        <item x="164"/>
        <item x="166"/>
        <item x="165"/>
        <item x="90"/>
        <item x="147"/>
        <item x="13"/>
        <item x="121"/>
        <item x="12"/>
        <item x="28"/>
        <item x="11"/>
        <item x="120"/>
        <item x="83"/>
        <item x="82"/>
        <item x="128"/>
        <item x="84"/>
        <item x="153"/>
        <item x="66"/>
        <item x="163"/>
        <item x="145"/>
        <item x="144"/>
        <item x="67"/>
        <item x="146"/>
        <item x="122"/>
        <item x="158"/>
        <item x="46"/>
        <item x="49"/>
        <item x="45"/>
        <item x="48"/>
        <item x="123"/>
        <item x="2"/>
        <item x="1"/>
        <item x="114"/>
        <item x="0"/>
        <item x="115"/>
        <item x="27"/>
        <item x="15"/>
        <item x="26"/>
        <item x="16"/>
        <item x="103"/>
        <item x="102"/>
        <item x="5"/>
        <item x="14"/>
        <item x="3"/>
        <item x="4"/>
        <item x="156"/>
        <item x="160"/>
        <item x="130"/>
        <item x="159"/>
        <item x="116"/>
        <item x="157"/>
        <item x="117"/>
        <item x="118"/>
        <item x="129"/>
        <item x="47"/>
        <item t="default"/>
      </items>
    </pivotField>
    <pivotField axis="axisRow" showAll="0">
      <items count="9">
        <item x="1"/>
        <item x="0"/>
        <item x="3"/>
        <item x="2"/>
        <item x="4"/>
        <item x="5"/>
        <item x="7"/>
        <item x="6"/>
        <item t="default"/>
      </items>
    </pivotField>
  </pivotFields>
  <rowFields count="1">
    <field x="9"/>
  </rowFields>
  <rowItems count="9">
    <i>
      <x/>
    </i>
    <i>
      <x v="1"/>
    </i>
    <i>
      <x v="2"/>
    </i>
    <i>
      <x v="3"/>
    </i>
    <i>
      <x v="4"/>
    </i>
    <i>
      <x v="5"/>
    </i>
    <i>
      <x v="6"/>
    </i>
    <i>
      <x v="7"/>
    </i>
    <i t="grand">
      <x/>
    </i>
  </rowItems>
  <colFields count="1">
    <field x="-2"/>
  </colFields>
  <colItems count="9">
    <i>
      <x/>
    </i>
    <i i="1">
      <x v="1"/>
    </i>
    <i i="2">
      <x v="2"/>
    </i>
    <i i="3">
      <x v="3"/>
    </i>
    <i i="4">
      <x v="4"/>
    </i>
    <i i="5">
      <x v="5"/>
    </i>
    <i i="6">
      <x v="6"/>
    </i>
    <i i="7">
      <x v="7"/>
    </i>
    <i i="8">
      <x v="8"/>
    </i>
  </colItems>
  <dataFields count="9">
    <dataField name="StdDev of temp" fld="1" subtotal="stdDev" baseField="0" baseItem="0"/>
    <dataField name="StdDev of sal" fld="2" subtotal="stdDev" baseField="0" baseItem="0"/>
    <dataField name="StdDev of pH" fld="3" subtotal="stdDev" baseField="0" baseItem="0"/>
    <dataField name="StdDev of alk" fld="4" subtotal="stdDev" baseField="0" baseItem="0"/>
    <dataField name="StdDev of DIC" fld="5" subtotal="stdDev" baseField="0" baseItem="0"/>
    <dataField name="StdDev of pCO2" fld="0" subtotal="stdDev" baseField="0" baseItem="0"/>
    <dataField name="StdDev of HCO3_cal" fld="6" subtotal="stdDev" baseField="0" baseItem="0"/>
    <dataField name="StdDev of CO3_cal" fld="7" subtotal="stdDev" baseField="0" baseItem="0"/>
    <dataField name="StdDev of sat_cal" fld="8"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64C926-526D-4D44-B910-AFC88EF6C50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709:AA1718" firstHeaderRow="0" firstDataRow="1" firstDataCol="1"/>
  <pivotFields count="10">
    <pivotField dataField="1" showAll="0">
      <items count="237">
        <item x="213"/>
        <item x="212"/>
        <item x="146"/>
        <item x="216"/>
        <item x="145"/>
        <item x="144"/>
        <item x="0"/>
        <item x="214"/>
        <item x="1"/>
        <item x="215"/>
        <item x="169"/>
        <item x="2"/>
        <item x="217"/>
        <item x="4"/>
        <item x="168"/>
        <item x="143"/>
        <item x="3"/>
        <item x="142"/>
        <item x="15"/>
        <item x="170"/>
        <item x="5"/>
        <item x="17"/>
        <item x="16"/>
        <item x="225"/>
        <item x="224"/>
        <item x="48"/>
        <item x="191"/>
        <item x="189"/>
        <item x="226"/>
        <item x="49"/>
        <item x="190"/>
        <item x="123"/>
        <item x="121"/>
        <item x="27"/>
        <item x="122"/>
        <item x="154"/>
        <item x="28"/>
        <item x="12"/>
        <item x="166"/>
        <item x="165"/>
        <item x="153"/>
        <item x="167"/>
        <item x="13"/>
        <item x="14"/>
        <item x="158"/>
        <item x="155"/>
        <item x="205"/>
        <item x="157"/>
        <item x="156"/>
        <item x="99"/>
        <item x="97"/>
        <item x="98"/>
        <item x="204"/>
        <item x="75"/>
        <item x="51"/>
        <item x="52"/>
        <item x="73"/>
        <item x="118"/>
        <item x="109"/>
        <item x="111"/>
        <item x="94"/>
        <item x="119"/>
        <item x="120"/>
        <item x="178"/>
        <item x="74"/>
        <item x="110"/>
        <item x="29"/>
        <item x="96"/>
        <item x="193"/>
        <item x="179"/>
        <item x="24"/>
        <item x="228"/>
        <item x="177"/>
        <item x="229"/>
        <item x="227"/>
        <item x="25"/>
        <item x="203"/>
        <item x="201"/>
        <item x="194"/>
        <item x="192"/>
        <item x="202"/>
        <item x="181"/>
        <item x="95"/>
        <item x="130"/>
        <item x="180"/>
        <item x="72"/>
        <item x="182"/>
        <item x="131"/>
        <item x="108"/>
        <item x="26"/>
        <item x="37"/>
        <item x="132"/>
        <item x="133"/>
        <item x="21"/>
        <item x="36"/>
        <item x="106"/>
        <item x="22"/>
        <item x="135"/>
        <item x="107"/>
        <item x="23"/>
        <item x="70"/>
        <item x="134"/>
        <item x="38"/>
        <item x="60"/>
        <item x="84"/>
        <item x="83"/>
        <item x="59"/>
        <item x="71"/>
        <item x="58"/>
        <item x="93"/>
        <item x="82"/>
        <item x="19"/>
        <item x="139"/>
        <item x="18"/>
        <item x="20"/>
        <item x="61"/>
        <item x="39"/>
        <item x="141"/>
        <item x="230"/>
        <item x="92"/>
        <item x="232"/>
        <item x="140"/>
        <item x="40"/>
        <item x="62"/>
        <item x="63"/>
        <item x="164"/>
        <item x="162"/>
        <item x="90"/>
        <item x="231"/>
        <item x="160"/>
        <item x="47"/>
        <item x="161"/>
        <item x="87"/>
        <item x="159"/>
        <item x="91"/>
        <item x="186"/>
        <item x="116"/>
        <item x="113"/>
        <item x="207"/>
        <item x="206"/>
        <item x="187"/>
        <item x="64"/>
        <item x="86"/>
        <item x="85"/>
        <item x="209"/>
        <item x="136"/>
        <item x="210"/>
        <item x="163"/>
        <item x="67"/>
        <item x="66"/>
        <item x="115"/>
        <item x="208"/>
        <item x="114"/>
        <item x="112"/>
        <item x="65"/>
        <item x="68"/>
        <item x="89"/>
        <item x="69"/>
        <item x="211"/>
        <item x="183"/>
        <item x="138"/>
        <item x="137"/>
        <item x="188"/>
        <item x="45"/>
        <item x="88"/>
        <item x="185"/>
        <item x="46"/>
        <item x="117"/>
        <item x="41"/>
        <item x="184"/>
        <item x="44"/>
        <item x="233"/>
        <item x="234"/>
        <item x="235"/>
        <item x="43"/>
        <item x="42"/>
        <item x="102"/>
        <item x="196"/>
        <item x="128"/>
        <item x="80"/>
        <item x="53"/>
        <item x="35"/>
        <item x="101"/>
        <item x="81"/>
        <item x="105"/>
        <item x="174"/>
        <item x="127"/>
        <item x="129"/>
        <item x="175"/>
        <item x="100"/>
        <item x="55"/>
        <item x="176"/>
        <item x="6"/>
        <item x="198"/>
        <item x="32"/>
        <item x="147"/>
        <item x="103"/>
        <item x="148"/>
        <item x="8"/>
        <item x="149"/>
        <item x="9"/>
        <item x="199"/>
        <item x="150"/>
        <item x="10"/>
        <item x="56"/>
        <item x="195"/>
        <item x="151"/>
        <item x="79"/>
        <item x="197"/>
        <item x="125"/>
        <item x="152"/>
        <item x="77"/>
        <item x="57"/>
        <item x="218"/>
        <item x="78"/>
        <item x="7"/>
        <item x="126"/>
        <item x="220"/>
        <item x="11"/>
        <item x="54"/>
        <item x="31"/>
        <item x="33"/>
        <item x="171"/>
        <item x="172"/>
        <item x="34"/>
        <item x="124"/>
        <item x="104"/>
        <item x="76"/>
        <item x="173"/>
        <item x="200"/>
        <item x="30"/>
        <item x="219"/>
        <item x="222"/>
        <item x="221"/>
        <item x="223"/>
        <item x="50"/>
        <item t="default"/>
      </items>
    </pivotField>
    <pivotField dataField="1" showAll="0"/>
    <pivotField dataField="1" showAll="0"/>
    <pivotField dataField="1" showAll="0"/>
    <pivotField dataField="1" showAll="0">
      <items count="213">
        <item x="194"/>
        <item x="92"/>
        <item x="91"/>
        <item x="90"/>
        <item x="192"/>
        <item x="193"/>
        <item x="105"/>
        <item x="107"/>
        <item x="104"/>
        <item x="111"/>
        <item x="110"/>
        <item x="108"/>
        <item x="103"/>
        <item x="21"/>
        <item x="106"/>
        <item x="0"/>
        <item x="2"/>
        <item x="1"/>
        <item x="23"/>
        <item x="22"/>
        <item x="17"/>
        <item x="16"/>
        <item x="209"/>
        <item x="15"/>
        <item x="109"/>
        <item x="94"/>
        <item x="208"/>
        <item x="207"/>
        <item x="18"/>
        <item x="172"/>
        <item x="173"/>
        <item x="197"/>
        <item x="205"/>
        <item x="206"/>
        <item x="19"/>
        <item x="196"/>
        <item x="204"/>
        <item x="195"/>
        <item x="13"/>
        <item x="174"/>
        <item x="14"/>
        <item x="20"/>
        <item x="93"/>
        <item x="83"/>
        <item x="12"/>
        <item x="210"/>
        <item x="211"/>
        <item x="183"/>
        <item x="95"/>
        <item x="151"/>
        <item x="102"/>
        <item x="70"/>
        <item x="145"/>
        <item x="182"/>
        <item x="191"/>
        <item x="184"/>
        <item x="84"/>
        <item x="69"/>
        <item x="186"/>
        <item x="190"/>
        <item x="71"/>
        <item x="82"/>
        <item x="187"/>
        <item x="99"/>
        <item x="134"/>
        <item x="185"/>
        <item x="5"/>
        <item x="135"/>
        <item x="203"/>
        <item x="37"/>
        <item x="3"/>
        <item x="47"/>
        <item x="113"/>
        <item x="81"/>
        <item x="4"/>
        <item x="98"/>
        <item x="36"/>
        <item x="153"/>
        <item x="48"/>
        <item x="80"/>
        <item x="79"/>
        <item x="38"/>
        <item x="112"/>
        <item x="144"/>
        <item x="152"/>
        <item x="175"/>
        <item x="25"/>
        <item x="26"/>
        <item x="136"/>
        <item x="101"/>
        <item x="177"/>
        <item x="100"/>
        <item x="24"/>
        <item x="137"/>
        <item x="125"/>
        <item x="189"/>
        <item x="10"/>
        <item x="124"/>
        <item x="9"/>
        <item x="188"/>
        <item x="155"/>
        <item x="40"/>
        <item x="114"/>
        <item x="11"/>
        <item x="68"/>
        <item x="58"/>
        <item x="96"/>
        <item x="97"/>
        <item x="123"/>
        <item x="148"/>
        <item x="7"/>
        <item x="39"/>
        <item x="60"/>
        <item x="146"/>
        <item x="138"/>
        <item x="63"/>
        <item x="199"/>
        <item x="164"/>
        <item x="6"/>
        <item x="66"/>
        <item x="198"/>
        <item x="154"/>
        <item x="8"/>
        <item x="176"/>
        <item x="167"/>
        <item x="87"/>
        <item x="67"/>
        <item x="163"/>
        <item x="147"/>
        <item x="149"/>
        <item x="150"/>
        <item x="130"/>
        <item x="72"/>
        <item x="126"/>
        <item x="129"/>
        <item x="88"/>
        <item x="127"/>
        <item x="89"/>
        <item x="59"/>
        <item x="61"/>
        <item x="45"/>
        <item x="62"/>
        <item x="65"/>
        <item x="166"/>
        <item x="73"/>
        <item x="46"/>
        <item x="133"/>
        <item x="128"/>
        <item x="44"/>
        <item x="171"/>
        <item x="42"/>
        <item x="55"/>
        <item x="169"/>
        <item x="43"/>
        <item x="64"/>
        <item x="41"/>
        <item x="116"/>
        <item x="57"/>
        <item x="131"/>
        <item x="115"/>
        <item x="85"/>
        <item x="165"/>
        <item x="170"/>
        <item x="168"/>
        <item x="86"/>
        <item x="77"/>
        <item x="181"/>
        <item x="53"/>
        <item x="28"/>
        <item x="202"/>
        <item x="120"/>
        <item x="178"/>
        <item x="76"/>
        <item x="179"/>
        <item x="180"/>
        <item x="29"/>
        <item x="78"/>
        <item x="201"/>
        <item x="54"/>
        <item x="121"/>
        <item x="122"/>
        <item x="27"/>
        <item x="141"/>
        <item x="132"/>
        <item x="200"/>
        <item x="52"/>
        <item x="56"/>
        <item x="117"/>
        <item x="157"/>
        <item x="139"/>
        <item x="140"/>
        <item x="34"/>
        <item x="143"/>
        <item x="35"/>
        <item x="50"/>
        <item x="33"/>
        <item x="142"/>
        <item x="162"/>
        <item x="51"/>
        <item x="161"/>
        <item x="119"/>
        <item x="118"/>
        <item x="160"/>
        <item x="156"/>
        <item x="159"/>
        <item x="74"/>
        <item x="31"/>
        <item x="75"/>
        <item x="158"/>
        <item x="32"/>
        <item x="30"/>
        <item x="49"/>
        <item t="default"/>
      </items>
    </pivotField>
    <pivotField dataField="1" showAll="0">
      <items count="234">
        <item x="210"/>
        <item x="209"/>
        <item x="211"/>
        <item x="213"/>
        <item x="212"/>
        <item x="214"/>
        <item x="15"/>
        <item x="0"/>
        <item x="17"/>
        <item x="1"/>
        <item x="2"/>
        <item x="16"/>
        <item x="144"/>
        <item x="145"/>
        <item x="143"/>
        <item x="4"/>
        <item x="3"/>
        <item x="5"/>
        <item x="142"/>
        <item x="141"/>
        <item x="140"/>
        <item x="185"/>
        <item x="187"/>
        <item x="186"/>
        <item x="165"/>
        <item x="97"/>
        <item x="112"/>
        <item x="95"/>
        <item x="166"/>
        <item x="48"/>
        <item x="110"/>
        <item x="99"/>
        <item x="222"/>
        <item x="164"/>
        <item x="49"/>
        <item x="202"/>
        <item x="111"/>
        <item x="98"/>
        <item x="221"/>
        <item x="223"/>
        <item x="200"/>
        <item x="12"/>
        <item x="96"/>
        <item x="100"/>
        <item x="201"/>
        <item x="13"/>
        <item x="14"/>
        <item x="123"/>
        <item x="121"/>
        <item x="152"/>
        <item x="122"/>
        <item x="153"/>
        <item x="151"/>
        <item x="225"/>
        <item x="155"/>
        <item x="27"/>
        <item x="154"/>
        <item x="28"/>
        <item x="226"/>
        <item x="224"/>
        <item x="163"/>
        <item x="162"/>
        <item x="76"/>
        <item x="21"/>
        <item x="118"/>
        <item x="22"/>
        <item x="74"/>
        <item x="23"/>
        <item x="119"/>
        <item x="51"/>
        <item x="75"/>
        <item x="189"/>
        <item x="188"/>
        <item x="190"/>
        <item x="52"/>
        <item x="197"/>
        <item x="198"/>
        <item x="199"/>
        <item x="120"/>
        <item x="24"/>
        <item x="25"/>
        <item x="29"/>
        <item x="174"/>
        <item x="73"/>
        <item x="175"/>
        <item x="177"/>
        <item x="178"/>
        <item x="37"/>
        <item x="108"/>
        <item x="130"/>
        <item x="36"/>
        <item x="131"/>
        <item x="173"/>
        <item x="26"/>
        <item x="116"/>
        <item x="176"/>
        <item x="71"/>
        <item x="132"/>
        <item x="109"/>
        <item x="133"/>
        <item x="107"/>
        <item x="72"/>
        <item x="18"/>
        <item x="19"/>
        <item x="38"/>
        <item x="85"/>
        <item x="229"/>
        <item x="114"/>
        <item x="84"/>
        <item x="227"/>
        <item x="20"/>
        <item x="159"/>
        <item x="117"/>
        <item x="61"/>
        <item x="115"/>
        <item x="228"/>
        <item x="88"/>
        <item x="39"/>
        <item x="83"/>
        <item x="59"/>
        <item x="161"/>
        <item x="87"/>
        <item x="94"/>
        <item x="40"/>
        <item x="113"/>
        <item x="62"/>
        <item x="60"/>
        <item x="207"/>
        <item x="206"/>
        <item x="64"/>
        <item x="86"/>
        <item x="93"/>
        <item x="139"/>
        <item x="208"/>
        <item x="137"/>
        <item x="63"/>
        <item x="160"/>
        <item x="230"/>
        <item x="92"/>
        <item x="232"/>
        <item x="231"/>
        <item x="47"/>
        <item x="70"/>
        <item x="138"/>
        <item x="68"/>
        <item x="156"/>
        <item x="204"/>
        <item x="203"/>
        <item x="184"/>
        <item x="69"/>
        <item x="157"/>
        <item x="205"/>
        <item x="41"/>
        <item x="182"/>
        <item x="158"/>
        <item x="183"/>
        <item x="91"/>
        <item x="45"/>
        <item x="46"/>
        <item x="67"/>
        <item x="134"/>
        <item x="65"/>
        <item x="136"/>
        <item x="135"/>
        <item x="90"/>
        <item x="66"/>
        <item x="179"/>
        <item x="89"/>
        <item x="181"/>
        <item x="180"/>
        <item x="44"/>
        <item x="43"/>
        <item x="42"/>
        <item x="103"/>
        <item x="106"/>
        <item x="104"/>
        <item x="101"/>
        <item x="9"/>
        <item x="10"/>
        <item x="102"/>
        <item x="105"/>
        <item x="81"/>
        <item x="11"/>
        <item x="128"/>
        <item x="192"/>
        <item x="6"/>
        <item x="56"/>
        <item x="82"/>
        <item x="127"/>
        <item x="8"/>
        <item x="7"/>
        <item x="129"/>
        <item x="194"/>
        <item x="215"/>
        <item x="35"/>
        <item x="58"/>
        <item x="217"/>
        <item x="53"/>
        <item x="195"/>
        <item x="196"/>
        <item x="80"/>
        <item x="170"/>
        <item x="148"/>
        <item x="171"/>
        <item x="57"/>
        <item x="146"/>
        <item x="172"/>
        <item x="55"/>
        <item x="191"/>
        <item x="149"/>
        <item x="193"/>
        <item x="150"/>
        <item x="147"/>
        <item x="54"/>
        <item x="33"/>
        <item x="34"/>
        <item x="216"/>
        <item x="32"/>
        <item x="125"/>
        <item x="124"/>
        <item x="126"/>
        <item x="78"/>
        <item x="79"/>
        <item x="220"/>
        <item x="31"/>
        <item x="219"/>
        <item x="218"/>
        <item x="168"/>
        <item x="169"/>
        <item x="167"/>
        <item x="77"/>
        <item x="30"/>
        <item x="50"/>
        <item t="default"/>
      </items>
    </pivotField>
    <pivotField dataField="1" showAll="0">
      <items count="238">
        <item x="214"/>
        <item x="213"/>
        <item x="215"/>
        <item x="217"/>
        <item x="216"/>
        <item x="218"/>
        <item x="147"/>
        <item x="148"/>
        <item x="15"/>
        <item x="146"/>
        <item x="17"/>
        <item x="0"/>
        <item x="4"/>
        <item x="16"/>
        <item x="1"/>
        <item x="3"/>
        <item x="2"/>
        <item x="5"/>
        <item x="170"/>
        <item x="145"/>
        <item x="171"/>
        <item x="169"/>
        <item x="144"/>
        <item x="143"/>
        <item x="192"/>
        <item x="190"/>
        <item x="191"/>
        <item x="48"/>
        <item x="124"/>
        <item x="122"/>
        <item x="49"/>
        <item x="226"/>
        <item x="123"/>
        <item x="225"/>
        <item x="207"/>
        <item x="27"/>
        <item x="227"/>
        <item x="205"/>
        <item x="99"/>
        <item x="98"/>
        <item x="28"/>
        <item x="112"/>
        <item x="100"/>
        <item x="206"/>
        <item x="12"/>
        <item x="110"/>
        <item x="160"/>
        <item x="156"/>
        <item x="13"/>
        <item x="159"/>
        <item x="158"/>
        <item x="14"/>
        <item x="155"/>
        <item x="111"/>
        <item x="95"/>
        <item x="157"/>
        <item x="97"/>
        <item x="168"/>
        <item x="76"/>
        <item x="167"/>
        <item x="229"/>
        <item x="230"/>
        <item x="228"/>
        <item x="51"/>
        <item x="74"/>
        <item x="96"/>
        <item x="52"/>
        <item x="119"/>
        <item x="75"/>
        <item x="194"/>
        <item x="29"/>
        <item x="120"/>
        <item x="21"/>
        <item x="193"/>
        <item x="195"/>
        <item x="22"/>
        <item x="121"/>
        <item x="179"/>
        <item x="24"/>
        <item x="23"/>
        <item x="182"/>
        <item x="202"/>
        <item x="204"/>
        <item x="203"/>
        <item x="180"/>
        <item x="25"/>
        <item x="183"/>
        <item x="181"/>
        <item x="178"/>
        <item x="73"/>
        <item x="134"/>
        <item x="131"/>
        <item x="136"/>
        <item x="37"/>
        <item x="132"/>
        <item x="108"/>
        <item x="26"/>
        <item x="36"/>
        <item x="109"/>
        <item x="135"/>
        <item x="133"/>
        <item x="107"/>
        <item x="71"/>
        <item x="38"/>
        <item x="85"/>
        <item x="84"/>
        <item x="72"/>
        <item x="61"/>
        <item x="94"/>
        <item x="117"/>
        <item x="19"/>
        <item x="18"/>
        <item x="39"/>
        <item x="62"/>
        <item x="231"/>
        <item x="164"/>
        <item x="20"/>
        <item x="59"/>
        <item x="233"/>
        <item x="60"/>
        <item x="83"/>
        <item x="40"/>
        <item x="166"/>
        <item x="140"/>
        <item x="142"/>
        <item x="88"/>
        <item x="93"/>
        <item x="64"/>
        <item x="63"/>
        <item x="114"/>
        <item x="232"/>
        <item x="116"/>
        <item x="87"/>
        <item x="118"/>
        <item x="211"/>
        <item x="212"/>
        <item x="86"/>
        <item x="141"/>
        <item x="92"/>
        <item x="115"/>
        <item x="165"/>
        <item x="47"/>
        <item x="113"/>
        <item x="68"/>
        <item x="70"/>
        <item x="234"/>
        <item x="187"/>
        <item x="69"/>
        <item x="162"/>
        <item x="188"/>
        <item x="161"/>
        <item x="235"/>
        <item x="189"/>
        <item x="209"/>
        <item x="91"/>
        <item x="208"/>
        <item x="163"/>
        <item x="236"/>
        <item x="41"/>
        <item x="210"/>
        <item x="45"/>
        <item x="46"/>
        <item x="67"/>
        <item x="137"/>
        <item x="65"/>
        <item x="139"/>
        <item x="138"/>
        <item x="90"/>
        <item x="66"/>
        <item x="184"/>
        <item x="89"/>
        <item x="186"/>
        <item x="185"/>
        <item x="44"/>
        <item x="43"/>
        <item x="42"/>
        <item x="106"/>
        <item x="104"/>
        <item x="103"/>
        <item x="101"/>
        <item x="105"/>
        <item x="10"/>
        <item x="9"/>
        <item x="102"/>
        <item x="11"/>
        <item x="81"/>
        <item x="129"/>
        <item x="6"/>
        <item x="56"/>
        <item x="82"/>
        <item x="197"/>
        <item x="8"/>
        <item x="7"/>
        <item x="128"/>
        <item x="201"/>
        <item x="130"/>
        <item x="221"/>
        <item x="219"/>
        <item x="199"/>
        <item x="58"/>
        <item x="35"/>
        <item x="200"/>
        <item x="80"/>
        <item x="53"/>
        <item x="152"/>
        <item x="57"/>
        <item x="175"/>
        <item x="176"/>
        <item x="149"/>
        <item x="177"/>
        <item x="55"/>
        <item x="196"/>
        <item x="220"/>
        <item x="198"/>
        <item x="154"/>
        <item x="153"/>
        <item x="54"/>
        <item x="150"/>
        <item x="151"/>
        <item x="33"/>
        <item x="34"/>
        <item x="125"/>
        <item x="126"/>
        <item x="224"/>
        <item x="32"/>
        <item x="223"/>
        <item x="127"/>
        <item x="222"/>
        <item x="78"/>
        <item x="79"/>
        <item x="31"/>
        <item x="174"/>
        <item x="173"/>
        <item x="172"/>
        <item x="77"/>
        <item x="30"/>
        <item x="50"/>
        <item t="default"/>
      </items>
    </pivotField>
    <pivotField dataField="1" showAll="0">
      <items count="216">
        <item x="200"/>
        <item x="202"/>
        <item x="203"/>
        <item x="29"/>
        <item x="155"/>
        <item x="74"/>
        <item x="117"/>
        <item x="181"/>
        <item x="154"/>
        <item x="153"/>
        <item x="201"/>
        <item x="99"/>
        <item x="7"/>
        <item x="51"/>
        <item x="199"/>
        <item x="30"/>
        <item x="76"/>
        <item x="178"/>
        <item x="75"/>
        <item x="176"/>
        <item x="8"/>
        <item x="11"/>
        <item x="32"/>
        <item x="6"/>
        <item x="31"/>
        <item x="138"/>
        <item x="137"/>
        <item x="52"/>
        <item x="10"/>
        <item x="9"/>
        <item x="98"/>
        <item x="55"/>
        <item x="140"/>
        <item x="180"/>
        <item x="139"/>
        <item x="77"/>
        <item x="54"/>
        <item x="50"/>
        <item x="179"/>
        <item x="53"/>
        <item x="158"/>
        <item x="157"/>
        <item x="119"/>
        <item x="97"/>
        <item x="177"/>
        <item x="156"/>
        <item x="79"/>
        <item x="33"/>
        <item x="78"/>
        <item x="118"/>
        <item x="39"/>
        <item x="40"/>
        <item x="214"/>
        <item x="107"/>
        <item x="105"/>
        <item x="41"/>
        <item x="165"/>
        <item x="213"/>
        <item x="106"/>
        <item x="110"/>
        <item x="212"/>
        <item x="166"/>
        <item x="127"/>
        <item x="189"/>
        <item x="86"/>
        <item x="164"/>
        <item x="38"/>
        <item x="87"/>
        <item x="187"/>
        <item x="64"/>
        <item x="188"/>
        <item x="63"/>
        <item x="126"/>
        <item x="108"/>
        <item x="169"/>
        <item x="62"/>
        <item x="192"/>
        <item x="146"/>
        <item x="43"/>
        <item x="210"/>
        <item x="109"/>
        <item x="84"/>
        <item x="67"/>
        <item x="191"/>
        <item x="42"/>
        <item x="83"/>
        <item x="190"/>
        <item x="211"/>
        <item x="147"/>
        <item x="66"/>
        <item x="65"/>
        <item x="168"/>
        <item x="209"/>
        <item x="88"/>
        <item x="85"/>
        <item x="18"/>
        <item x="20"/>
        <item x="167"/>
        <item x="19"/>
        <item x="89"/>
        <item x="148"/>
        <item x="44"/>
        <item x="80"/>
        <item x="69"/>
        <item x="37"/>
        <item x="61"/>
        <item x="56"/>
        <item x="129"/>
        <item x="60"/>
        <item x="82"/>
        <item x="68"/>
        <item x="90"/>
        <item x="81"/>
        <item x="36"/>
        <item x="35"/>
        <item x="130"/>
        <item x="58"/>
        <item x="57"/>
        <item x="93"/>
        <item x="128"/>
        <item x="59"/>
        <item x="100"/>
        <item x="23"/>
        <item x="91"/>
        <item x="34"/>
        <item x="122"/>
        <item x="26"/>
        <item x="70"/>
        <item x="22"/>
        <item x="21"/>
        <item x="101"/>
        <item x="121"/>
        <item x="94"/>
        <item x="183"/>
        <item x="124"/>
        <item x="120"/>
        <item x="182"/>
        <item x="92"/>
        <item x="25"/>
        <item x="125"/>
        <item x="123"/>
        <item x="24"/>
        <item x="163"/>
        <item x="161"/>
        <item x="112"/>
        <item x="159"/>
        <item x="173"/>
        <item x="113"/>
        <item x="175"/>
        <item x="103"/>
        <item x="160"/>
        <item x="162"/>
        <item x="206"/>
        <item x="208"/>
        <item x="104"/>
        <item x="111"/>
        <item x="207"/>
        <item x="102"/>
        <item x="174"/>
        <item x="72"/>
        <item x="14"/>
        <item x="13"/>
        <item x="143"/>
        <item x="28"/>
        <item x="12"/>
        <item x="141"/>
        <item x="95"/>
        <item x="96"/>
        <item x="185"/>
        <item x="71"/>
        <item x="149"/>
        <item x="142"/>
        <item x="186"/>
        <item x="184"/>
        <item x="73"/>
        <item x="205"/>
        <item x="171"/>
        <item x="144"/>
        <item x="145"/>
        <item x="170"/>
        <item x="49"/>
        <item x="172"/>
        <item x="195"/>
        <item x="204"/>
        <item x="48"/>
        <item x="46"/>
        <item x="45"/>
        <item x="2"/>
        <item x="1"/>
        <item x="131"/>
        <item x="27"/>
        <item x="0"/>
        <item x="132"/>
        <item x="16"/>
        <item x="115"/>
        <item x="17"/>
        <item x="116"/>
        <item x="114"/>
        <item x="15"/>
        <item x="133"/>
        <item x="5"/>
        <item x="3"/>
        <item x="4"/>
        <item x="198"/>
        <item x="193"/>
        <item x="196"/>
        <item x="152"/>
        <item x="197"/>
        <item x="134"/>
        <item x="135"/>
        <item x="194"/>
        <item x="136"/>
        <item x="150"/>
        <item x="151"/>
        <item x="47"/>
        <item t="default"/>
      </items>
    </pivotField>
    <pivotField dataField="1" showAll="0">
      <items count="172">
        <item x="161"/>
        <item x="29"/>
        <item x="162"/>
        <item x="133"/>
        <item x="68"/>
        <item x="132"/>
        <item x="131"/>
        <item x="86"/>
        <item x="7"/>
        <item x="30"/>
        <item x="70"/>
        <item x="149"/>
        <item x="69"/>
        <item x="8"/>
        <item x="6"/>
        <item x="119"/>
        <item x="32"/>
        <item x="31"/>
        <item x="10"/>
        <item x="9"/>
        <item x="52"/>
        <item x="71"/>
        <item x="50"/>
        <item x="150"/>
        <item x="51"/>
        <item x="135"/>
        <item x="85"/>
        <item x="104"/>
        <item x="134"/>
        <item x="72"/>
        <item x="33"/>
        <item x="105"/>
        <item x="39"/>
        <item x="40"/>
        <item x="95"/>
        <item x="170"/>
        <item x="93"/>
        <item x="41"/>
        <item x="142"/>
        <item x="94"/>
        <item x="169"/>
        <item x="98"/>
        <item x="168"/>
        <item x="111"/>
        <item x="75"/>
        <item x="141"/>
        <item x="76"/>
        <item x="60"/>
        <item x="38"/>
        <item x="59"/>
        <item x="58"/>
        <item x="124"/>
        <item x="96"/>
        <item x="167"/>
        <item x="155"/>
        <item x="43"/>
        <item x="126"/>
        <item x="97"/>
        <item x="63"/>
        <item x="125"/>
        <item x="42"/>
        <item x="154"/>
        <item x="62"/>
        <item x="61"/>
        <item x="77"/>
        <item x="17"/>
        <item x="19"/>
        <item x="18"/>
        <item x="143"/>
        <item x="78"/>
        <item x="73"/>
        <item x="127"/>
        <item x="44"/>
        <item x="37"/>
        <item x="53"/>
        <item x="57"/>
        <item x="64"/>
        <item x="74"/>
        <item x="113"/>
        <item x="56"/>
        <item x="35"/>
        <item x="54"/>
        <item x="36"/>
        <item x="88"/>
        <item x="80"/>
        <item x="87"/>
        <item x="112"/>
        <item x="34"/>
        <item x="55"/>
        <item x="25"/>
        <item x="22"/>
        <item x="65"/>
        <item x="107"/>
        <item x="89"/>
        <item x="81"/>
        <item x="21"/>
        <item x="20"/>
        <item x="152"/>
        <item x="106"/>
        <item x="151"/>
        <item x="79"/>
        <item x="109"/>
        <item x="24"/>
        <item x="110"/>
        <item x="23"/>
        <item x="108"/>
        <item x="100"/>
        <item x="136"/>
        <item x="101"/>
        <item x="140"/>
        <item x="137"/>
        <item x="148"/>
        <item x="138"/>
        <item x="91"/>
        <item x="99"/>
        <item x="139"/>
        <item x="92"/>
        <item x="164"/>
        <item x="166"/>
        <item x="165"/>
        <item x="90"/>
        <item x="147"/>
        <item x="13"/>
        <item x="121"/>
        <item x="12"/>
        <item x="28"/>
        <item x="11"/>
        <item x="120"/>
        <item x="83"/>
        <item x="82"/>
        <item x="128"/>
        <item x="84"/>
        <item x="153"/>
        <item x="66"/>
        <item x="163"/>
        <item x="145"/>
        <item x="144"/>
        <item x="67"/>
        <item x="146"/>
        <item x="122"/>
        <item x="158"/>
        <item x="46"/>
        <item x="49"/>
        <item x="45"/>
        <item x="48"/>
        <item x="123"/>
        <item x="2"/>
        <item x="1"/>
        <item x="114"/>
        <item x="0"/>
        <item x="115"/>
        <item x="27"/>
        <item x="15"/>
        <item x="26"/>
        <item x="16"/>
        <item x="103"/>
        <item x="102"/>
        <item x="5"/>
        <item x="14"/>
        <item x="3"/>
        <item x="4"/>
        <item x="156"/>
        <item x="160"/>
        <item x="130"/>
        <item x="159"/>
        <item x="116"/>
        <item x="157"/>
        <item x="117"/>
        <item x="118"/>
        <item x="129"/>
        <item x="47"/>
        <item t="default"/>
      </items>
    </pivotField>
    <pivotField axis="axisRow" showAll="0">
      <items count="9">
        <item x="1"/>
        <item x="0"/>
        <item x="3"/>
        <item x="2"/>
        <item x="4"/>
        <item x="5"/>
        <item x="7"/>
        <item x="6"/>
        <item t="default"/>
      </items>
    </pivotField>
  </pivotFields>
  <rowFields count="1">
    <field x="9"/>
  </rowFields>
  <rowItems count="9">
    <i>
      <x/>
    </i>
    <i>
      <x v="1"/>
    </i>
    <i>
      <x v="2"/>
    </i>
    <i>
      <x v="3"/>
    </i>
    <i>
      <x v="4"/>
    </i>
    <i>
      <x v="5"/>
    </i>
    <i>
      <x v="6"/>
    </i>
    <i>
      <x v="7"/>
    </i>
    <i t="grand">
      <x/>
    </i>
  </rowItems>
  <colFields count="1">
    <field x="-2"/>
  </colFields>
  <colItems count="9">
    <i>
      <x/>
    </i>
    <i i="1">
      <x v="1"/>
    </i>
    <i i="2">
      <x v="2"/>
    </i>
    <i i="3">
      <x v="3"/>
    </i>
    <i i="4">
      <x v="4"/>
    </i>
    <i i="5">
      <x v="5"/>
    </i>
    <i i="6">
      <x v="6"/>
    </i>
    <i i="7">
      <x v="7"/>
    </i>
    <i i="8">
      <x v="8"/>
    </i>
  </colItems>
  <dataFields count="9">
    <dataField name="Average of temp" fld="1" subtotal="average" baseField="0" baseItem="0"/>
    <dataField name="Average of sal" fld="2" subtotal="average" baseField="0" baseItem="0"/>
    <dataField name="Average of pH" fld="3" subtotal="average" baseField="0" baseItem="0"/>
    <dataField name="Average of alk" fld="4" subtotal="average" baseField="0" baseItem="0"/>
    <dataField name="Average of DIC" fld="5" subtotal="average" baseField="0" baseItem="0"/>
    <dataField name="Average of pCO2" fld="0" subtotal="average" baseField="0" baseItem="0"/>
    <dataField name="Average of HCO3_cal" fld="6" subtotal="average" baseField="0" baseItem="0"/>
    <dataField name="Average of CO3_cal" fld="7" subtotal="average" baseField="0" baseItem="0"/>
    <dataField name="Average of sat_cal"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5D5A7D-6A6F-3B4C-816F-4C8323281FF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600:T603" firstHeaderRow="0" firstDataRow="1" firstDataCol="1"/>
  <pivotFields count="6">
    <pivotField axis="axisRow" showAll="0">
      <items count="3">
        <item x="0"/>
        <item x="1"/>
        <item t="default"/>
      </items>
    </pivotField>
    <pivotField dataField="1" showAll="0"/>
    <pivotField dataField="1" showAll="0"/>
    <pivotField dataField="1" showAll="0"/>
    <pivotField dataField="1" showAll="0"/>
    <pivotField dataField="1" showAll="0"/>
  </pivotFields>
  <rowFields count="1">
    <field x="0"/>
  </rowFields>
  <rowItems count="3">
    <i>
      <x/>
    </i>
    <i>
      <x v="1"/>
    </i>
    <i t="grand">
      <x/>
    </i>
  </rowItems>
  <colFields count="1">
    <field x="-2"/>
  </colFields>
  <colItems count="5">
    <i>
      <x/>
    </i>
    <i i="1">
      <x v="1"/>
    </i>
    <i i="2">
      <x v="2"/>
    </i>
    <i i="3">
      <x v="3"/>
    </i>
    <i i="4">
      <x v="4"/>
    </i>
  </colItems>
  <dataFields count="5">
    <dataField name="Average of ΩAr" fld="5" subtotal="average" baseField="0" baseItem="0"/>
    <dataField name="Average of pCO2 (µatm)" fld="4" subtotal="average" baseField="0" baseItem="0"/>
    <dataField name="Average of alkalinity (µmol/kg)" fld="3" subtotal="average" baseField="0" baseItem="0"/>
    <dataField name="Average of pHT" fld="2" subtotal="average" baseField="0" baseItem="0"/>
    <dataField name="Average of temperature (ºC)" fld="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12</v>
    <v>001</v>
    <v>0</v>
  </rv>
  <rv s="1">
    <v>12</v>
    <v>1</v>
  </rv>
</rvData>
</file>

<file path=xl/richData/rdrichvaluestructure.xml><?xml version="1.0" encoding="utf-8"?>
<rvStructures xmlns="http://schemas.microsoft.com/office/spreadsheetml/2017/richdata" count="2">
  <s t="_error">
    <k n="errorType" t="i"/>
    <k n="field" t="s"/>
    <k n="subType" t="i"/>
  </s>
  <s t="_error">
    <k n="errorType" t="i"/>
    <k n="propagated" t="b"/>
  </s>
</rvStructur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16/j.marenvres.2018.07.00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royalsocietypublishing.org/doi/10.1098/rspb.2015.099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copus.com/inward/record.uri?eid=2-s2.0-0032350516&amp;doi=10.1135%2fcccc19981007&amp;partnerID=40&amp;md5=a4931f277c1200a36e34787910c0fd20"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scopus.com/inward/record.uri?eid=2-s2.0-85045611889&amp;doi=10.1093%2ficesjms%2ffsw056&amp;partnerID=40&amp;md5=1640ba5cd01a181c760dde85e9b7a92a" TargetMode="External"/><Relationship Id="rId1" Type="http://schemas.openxmlformats.org/officeDocument/2006/relationships/hyperlink" Target="https://www.scopus.com/inward/record.uri?eid=2-s2.0-85071373705&amp;doi=10.1007%2f978-3-319-50094-2_8&amp;partnerID=40&amp;md5=b97625e296d1caab43a923c59958dee0"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scopus.com/inward/record.uri?eid=2-s2.0-85168996592&amp;doi=10.1016%2fj.marenvres.2023.106150&amp;partnerID=40&amp;md5=a58a7b20140346d1839efe441de4f904" TargetMode="External"/><Relationship Id="rId13" Type="http://schemas.openxmlformats.org/officeDocument/2006/relationships/hyperlink" Target="https://www.scopus.com/inward/record.uri?eid=2-s2.0-85075388613&amp;doi=10.1016%2fj.envpol.2019.113572&amp;partnerID=40&amp;md5=18afc1b30e1389c70707f207cfe0afb8" TargetMode="External"/><Relationship Id="rId18" Type="http://schemas.openxmlformats.org/officeDocument/2006/relationships/hyperlink" Target="https://www.scopus.com/inward/record.uri?eid=2-s2.0-85020271158&amp;doi=10.1590%2f0001-3765201720160387&amp;partnerID=40&amp;md5=bb7b713ee617db7ae6ce956110c5d472" TargetMode="External"/><Relationship Id="rId26" Type="http://schemas.openxmlformats.org/officeDocument/2006/relationships/hyperlink" Target="https://www.scopus.com/inward/record.uri?eid=2-s2.0-85193022966&amp;doi=10.1029%2f2023PA004746&amp;partnerID=40&amp;md5=21c6f2309dae07f7c320b10bdb201b96" TargetMode="External"/><Relationship Id="rId3" Type="http://schemas.openxmlformats.org/officeDocument/2006/relationships/hyperlink" Target="https://www.scopus.com/inward/record.uri?eid=2-s2.0-85047947077&amp;doi=10.1007%2fs00338-018-1699-5&amp;partnerID=40&amp;md5=891af94c772c0c540e2ca9593d3c5a87" TargetMode="External"/><Relationship Id="rId21" Type="http://schemas.openxmlformats.org/officeDocument/2006/relationships/hyperlink" Target="https://www.scopus.com/inward/record.uri?eid=2-s2.0-85053514955&amp;doi=10.1111%2fgcb.14422&amp;partnerID=40&amp;md5=5db6a5ca2e6d417be74d04d3da87b8d9" TargetMode="External"/><Relationship Id="rId7" Type="http://schemas.openxmlformats.org/officeDocument/2006/relationships/hyperlink" Target="https://www.scopus.com/inward/record.uri?eid=2-s2.0-84995598157&amp;doi=10.1016%2fj.jembe.2016.10.002&amp;partnerID=40&amp;md5=864336c4e96919114b28b4bf3da65b4b" TargetMode="External"/><Relationship Id="rId12" Type="http://schemas.openxmlformats.org/officeDocument/2006/relationships/hyperlink" Target="https://www.scopus.com/inward/record.uri?eid=2-s2.0-85196213224&amp;doi=10.1007%2fs00338-024-02523-7&amp;partnerID=40&amp;md5=157a9c12ed7aae4e8b209a84a8d9046b" TargetMode="External"/><Relationship Id="rId17" Type="http://schemas.openxmlformats.org/officeDocument/2006/relationships/hyperlink" Target="https://www.scopus.com/inward/record.uri?eid=2-s2.0-85177982312&amp;doi=10.1371%2fjournal.pone.0286661&amp;partnerID=40&amp;md5=04af96a1c7fcfb9b6c372c30e130d7d7" TargetMode="External"/><Relationship Id="rId25" Type="http://schemas.openxmlformats.org/officeDocument/2006/relationships/hyperlink" Target="https://www.scopus.com/inward/record.uri?eid=2-s2.0-85043448643&amp;doi=10.1002%2flno.10662&amp;partnerID=40&amp;md5=19b75958e7a4cee95dac1c2e01784abe" TargetMode="External"/><Relationship Id="rId2" Type="http://schemas.openxmlformats.org/officeDocument/2006/relationships/hyperlink" Target="https://www.scopus.com/inward/record.uri?eid=2-s2.0-85065970171&amp;doi=10.1098%2frspb.2019.0614&amp;partnerID=40&amp;md5=0cb99b58e3661043958666eadbb4e277" TargetMode="External"/><Relationship Id="rId16" Type="http://schemas.openxmlformats.org/officeDocument/2006/relationships/hyperlink" Target="https://www.scopus.com/inward/record.uri?eid=2-s2.0-85042201203&amp;doi=10.1073%2fpnas.1712806115&amp;partnerID=40&amp;md5=8752d3d11158d43488ff4fbbd8763d05" TargetMode="External"/><Relationship Id="rId20" Type="http://schemas.openxmlformats.org/officeDocument/2006/relationships/hyperlink" Target="https://www.scopus.com/inward/record.uri?eid=2-s2.0-85131667260&amp;doi=10.1016%2fj.marchem.2022.104134&amp;partnerID=40&amp;md5=c16d19d6906bfd5a62f087efa02d0c11" TargetMode="External"/><Relationship Id="rId29" Type="http://schemas.openxmlformats.org/officeDocument/2006/relationships/hyperlink" Target="https://www.scopus.com/inward/record.uri?eid=2-s2.0-85032992054&amp;doi=10.1098%2frsos.170683&amp;partnerID=40&amp;md5=25e70a1cfc4c7471305d35e61b4c6a9c" TargetMode="External"/><Relationship Id="rId1" Type="http://schemas.openxmlformats.org/officeDocument/2006/relationships/hyperlink" Target="https://www.scopus.com/inward/record.uri?eid=2-s2.0-85051429514&amp;doi=10.1098%2frsbl.2018.0371&amp;partnerID=40&amp;md5=76ce5279d15751b434b1924d16518f2f" TargetMode="External"/><Relationship Id="rId6" Type="http://schemas.openxmlformats.org/officeDocument/2006/relationships/hyperlink" Target="https://www.scopus.com/inward/record.uri?eid=2-s2.0-85106029949&amp;doi=10.3389%2ffmars.2020.581160&amp;partnerID=40&amp;md5=196b5da1eeabd2ebe324e5a970a78e08" TargetMode="External"/><Relationship Id="rId11" Type="http://schemas.openxmlformats.org/officeDocument/2006/relationships/hyperlink" Target="https://www.scopus.com/inward/record.uri?eid=2-s2.0-85071985137&amp;doi=10.1016%2fj.jembe.2019.151225&amp;partnerID=40&amp;md5=568f5ae8891427534e0b318163ffe90b" TargetMode="External"/><Relationship Id="rId24" Type="http://schemas.openxmlformats.org/officeDocument/2006/relationships/hyperlink" Target="https://www.scopus.com/inward/record.uri?eid=2-s2.0-85021236970&amp;doi=10.1016%2fj.marpolbul.2017.06.061&amp;partnerID=40&amp;md5=a009bd92ea0082be47e5c69f4bcc97e7" TargetMode="External"/><Relationship Id="rId5" Type="http://schemas.openxmlformats.org/officeDocument/2006/relationships/hyperlink" Target="https://www.scopus.com/inward/record.uri?eid=2-s2.0-84888061417&amp;doi=10.1007%2fs00338-013-1047-8&amp;partnerID=40&amp;md5=c12c839d05254bdf04c5043d547d8726" TargetMode="External"/><Relationship Id="rId15" Type="http://schemas.openxmlformats.org/officeDocument/2006/relationships/hyperlink" Target="https://www.scopus.com/inward/record.uri?eid=2-s2.0-85133439885&amp;doi=10.3389%2ffmars.2022.872631&amp;partnerID=40&amp;md5=e8f3c2963be5c83c186602a3f7834a54" TargetMode="External"/><Relationship Id="rId23" Type="http://schemas.openxmlformats.org/officeDocument/2006/relationships/hyperlink" Target="https://www.scopus.com/inward/record.uri?eid=2-s2.0-85098069557&amp;doi=10.1002%2fecy.3226&amp;partnerID=40&amp;md5=110400ab75db73396e08e6f34dede2e2" TargetMode="External"/><Relationship Id="rId28" Type="http://schemas.openxmlformats.org/officeDocument/2006/relationships/hyperlink" Target="https://www.scopus.com/inward/record.uri?eid=2-s2.0-84869196854&amp;doi=10.1007%2fs00338-012-0952-6&amp;partnerID=40&amp;md5=fb6ce9e7c9d1491767b999891ee1ac9b" TargetMode="External"/><Relationship Id="rId10" Type="http://schemas.openxmlformats.org/officeDocument/2006/relationships/hyperlink" Target="https://www.scopus.com/inward/record.uri?eid=2-s2.0-85061360172&amp;doi=10.3389%2ffmars.2019.00038&amp;partnerID=40&amp;md5=3a6180965778cb6b0897f3deafd275dd" TargetMode="External"/><Relationship Id="rId19" Type="http://schemas.openxmlformats.org/officeDocument/2006/relationships/hyperlink" Target="https://www.scopus.com/inward/record.uri?eid=2-s2.0-85172076362&amp;doi=10.1371%2fjournal.pone.0291503&amp;partnerID=40&amp;md5=be87ddf2c2ebcadcd01e765fbbf73d19" TargetMode="External"/><Relationship Id="rId4" Type="http://schemas.openxmlformats.org/officeDocument/2006/relationships/hyperlink" Target="https://www.scopus.com/inward/record.uri?eid=2-s2.0-85144638608&amp;doi=10.1038%2fs42003-022-04353-1&amp;partnerID=40&amp;md5=d371c158593e88c98b4a39f5859aa8d2" TargetMode="External"/><Relationship Id="rId9" Type="http://schemas.openxmlformats.org/officeDocument/2006/relationships/hyperlink" Target="https://www.scopus.com/inward/record.uri?eid=2-s2.0-85196029231&amp;doi=10.19658%2fj.issn.1007-2802.2021.40.059&amp;partnerID=40&amp;md5=ae3c5989c282bac5426a17f0e9d35ca8" TargetMode="External"/><Relationship Id="rId14" Type="http://schemas.openxmlformats.org/officeDocument/2006/relationships/hyperlink" Target="https://www.scopus.com/inward/record.uri?eid=2-s2.0-85068384639&amp;doi=10.1098%2frspb.2019.0572&amp;partnerID=40&amp;md5=ce1c255f6ec552d04f1710445a978f65" TargetMode="External"/><Relationship Id="rId22" Type="http://schemas.openxmlformats.org/officeDocument/2006/relationships/hyperlink" Target="https://www.scopus.com/inward/record.uri?eid=2-s2.0-85200131705&amp;doi=10.1016%2fj.scitotenv.2024.174589&amp;partnerID=40&amp;md5=0a7a0b6bf4ef2ef67a7b8bb06f1f9cb8" TargetMode="External"/><Relationship Id="rId27" Type="http://schemas.openxmlformats.org/officeDocument/2006/relationships/hyperlink" Target="https://www.scopus.com/inward/record.uri?eid=2-s2.0-85048332765&amp;doi=10.1098%2frspb.2017.2718&amp;partnerID=40&amp;md5=acb92870f99f02479818bb212f1bdafe" TargetMode="External"/><Relationship Id="rId30" Type="http://schemas.openxmlformats.org/officeDocument/2006/relationships/hyperlink" Target="https://www.scopus.com/inward/record.uri?eid=2-s2.0-85195639232&amp;doi=10.1111%2fgcb.17371&amp;partnerID=40&amp;md5=8f1692cb1d37999ac0c7a1e5637f20db" TargetMode="Externa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scopus.com/inward/record.uri?eid=2-s2.0-85110517726&amp;doi=10.3390%2fjmse9070739&amp;partnerID=40&amp;md5=518c2aca45427b80096146b632832784" TargetMode="External"/><Relationship Id="rId13" Type="http://schemas.openxmlformats.org/officeDocument/2006/relationships/hyperlink" Target="https://www.scopus.com/inward/record.uri?eid=2-s2.0-85092610463&amp;doi=10.1111%2fgcb.15372&amp;partnerID=40&amp;md5=7c09593e41370d2c714fdf7d5a88d4fa" TargetMode="External"/><Relationship Id="rId18" Type="http://schemas.openxmlformats.org/officeDocument/2006/relationships/hyperlink" Target="https://www.scopus.com/inward/record.uri?eid=2-s2.0-85059664343&amp;doi=10.1007%2fs10126-018-9864-y&amp;partnerID=40&amp;md5=cbd3458a78c120b8b116c186e2771e5c" TargetMode="External"/><Relationship Id="rId3" Type="http://schemas.openxmlformats.org/officeDocument/2006/relationships/hyperlink" Target="https://www.scopus.com/inward/record.uri?eid=2-s2.0-85204771401&amp;doi=10.7717%2fpeerj.18095&amp;partnerID=40&amp;md5=c92eab0b4d95ca0cf87b6c8d7c84e27e" TargetMode="External"/><Relationship Id="rId21" Type="http://schemas.openxmlformats.org/officeDocument/2006/relationships/hyperlink" Target="https://www.scopus.com/inward/record.uri?eid=2-s2.0-85136797643&amp;doi=10.1007%2fs12583-022-1657-6&amp;partnerID=40&amp;md5=5295c6deeb7a80cfa2f8a0625350370b" TargetMode="External"/><Relationship Id="rId7" Type="http://schemas.openxmlformats.org/officeDocument/2006/relationships/hyperlink" Target="https://www.scopus.com/inward/record.uri?eid=2-s2.0-84988845017&amp;doi=10.1111%2fgcb.13481&amp;partnerID=40&amp;md5=30f37af1e9867035666422eddfca3758" TargetMode="External"/><Relationship Id="rId12" Type="http://schemas.openxmlformats.org/officeDocument/2006/relationships/hyperlink" Target="https://www.scopus.com/inward/record.uri?eid=2-s2.0-85132198991&amp;doi=10.3390%2fjmse10060790&amp;partnerID=40&amp;md5=8b4a959eec3cad9a5e7526773fdbcb3d" TargetMode="External"/><Relationship Id="rId17" Type="http://schemas.openxmlformats.org/officeDocument/2006/relationships/hyperlink" Target="https://www.scopus.com/inward/record.uri?eid=2-s2.0-85037836379&amp;doi=10.7717%2fpeerj.4055&amp;partnerID=40&amp;md5=a4508ed32066cdaa299fba2c2528712c" TargetMode="External"/><Relationship Id="rId2" Type="http://schemas.openxmlformats.org/officeDocument/2006/relationships/hyperlink" Target="https://www.scopus.com/inward/record.uri?eid=2-s2.0-85121276408&amp;doi=10.1016%2fj.scitotenv.2021.152266&amp;partnerID=40&amp;md5=fd3920db4c9dc0eb04202b69fa7682fc" TargetMode="External"/><Relationship Id="rId16" Type="http://schemas.openxmlformats.org/officeDocument/2006/relationships/hyperlink" Target="https://www.scopus.com/inward/record.uri?eid=2-s2.0-84953399305&amp;doi=10.1007%2fs00338-015-1392-x&amp;partnerID=40&amp;md5=0128fbc8fdd2eb6c5ff7777a8397e0a1" TargetMode="External"/><Relationship Id="rId20" Type="http://schemas.openxmlformats.org/officeDocument/2006/relationships/hyperlink" Target="https://www.scopus.com/inward/record.uri?eid=2-s2.0-85091457009&amp;doi=10.1029%2f2020JG005726&amp;partnerID=40&amp;md5=c5c0fdd25a8c0469fc752693493909a8" TargetMode="External"/><Relationship Id="rId1" Type="http://schemas.openxmlformats.org/officeDocument/2006/relationships/hyperlink" Target="https://www.scopus.com/inward/record.uri?eid=2-s2.0-85121582113&amp;doi=10.1016%2fj.scitotenv.2021.152265&amp;partnerID=40&amp;md5=953bc3ffa9362435e20989125b6f9a9f" TargetMode="External"/><Relationship Id="rId6" Type="http://schemas.openxmlformats.org/officeDocument/2006/relationships/hyperlink" Target="https://www.scopus.com/inward/record.uri?eid=2-s2.0-85118375339&amp;doi=10.1098%2frspb.2021.0923&amp;partnerID=40&amp;md5=e670b8681a873cdd3f4319b106f48e0f" TargetMode="External"/><Relationship Id="rId11" Type="http://schemas.openxmlformats.org/officeDocument/2006/relationships/hyperlink" Target="https://www.scopus.com/inward/record.uri?eid=2-s2.0-84988412555&amp;doi=10.1007%2fs00227-016-2986-8&amp;partnerID=40&amp;md5=b7df2efeff47a64689a99efed1d5320f" TargetMode="External"/><Relationship Id="rId5" Type="http://schemas.openxmlformats.org/officeDocument/2006/relationships/hyperlink" Target="https://www.scopus.com/inward/record.uri?eid=2-s2.0-85089911225&amp;doi=10.1007%2fs00338-020-01991-x&amp;partnerID=40&amp;md5=20591227add4b842fc87fd7c2963f244" TargetMode="External"/><Relationship Id="rId15" Type="http://schemas.openxmlformats.org/officeDocument/2006/relationships/hyperlink" Target="https://www.scopus.com/inward/record.uri?eid=2-s2.0-85090121394&amp;doi=10.1242%2fjeb.227074&amp;partnerID=40&amp;md5=bfeb4fb56f3f37bc4c92cd097ebdd8d1" TargetMode="External"/><Relationship Id="rId10" Type="http://schemas.openxmlformats.org/officeDocument/2006/relationships/hyperlink" Target="https://www.scopus.com/inward/record.uri?eid=2-s2.0-85130427066&amp;doi=10.1038%2fs43247-022-00396-8&amp;partnerID=40&amp;md5=648ee8e385ef41fd73109188d738d175" TargetMode="External"/><Relationship Id="rId19" Type="http://schemas.openxmlformats.org/officeDocument/2006/relationships/hyperlink" Target="https://www.scopus.com/inward/record.uri?eid=2-s2.0-85105402104&amp;doi=10.3389%2ffmars.2021.644965&amp;partnerID=40&amp;md5=ffa8c04a0e0a7dd2b418f8292aab755e" TargetMode="External"/><Relationship Id="rId4" Type="http://schemas.openxmlformats.org/officeDocument/2006/relationships/hyperlink" Target="https://www.scopus.com/inward/record.uri?eid=2-s2.0-85160411711&amp;doi=10.1016%2fj.marenvres.2023.106030&amp;partnerID=40&amp;md5=71b828ab27309d1f8e0a8fe585b47fce" TargetMode="External"/><Relationship Id="rId9" Type="http://schemas.openxmlformats.org/officeDocument/2006/relationships/hyperlink" Target="https://www.scopus.com/inward/record.uri?eid=2-s2.0-85119959003&amp;doi=10.1002%2flno.11991&amp;partnerID=40&amp;md5=8456b7ec3998dad0ec5f6b2a88ee326e" TargetMode="External"/><Relationship Id="rId14" Type="http://schemas.openxmlformats.org/officeDocument/2006/relationships/hyperlink" Target="https://www.scopus.com/inward/record.uri?eid=2-s2.0-84928920212&amp;doi=10.1371%2fjournal.pone.0123394&amp;partnerID=40&amp;md5=81296bed0359d3187217e421d93035d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04BC-AFDC-443E-9472-69FF2EE87B39}">
  <sheetPr codeName="Sheet1" filterMode="1"/>
  <dimension ref="A1:Z221"/>
  <sheetViews>
    <sheetView workbookViewId="0">
      <pane xSplit="11" topLeftCell="S1" activePane="topRight" state="frozen"/>
      <selection pane="topRight" activeCell="C222" sqref="C222"/>
    </sheetView>
  </sheetViews>
  <sheetFormatPr baseColWidth="10" defaultColWidth="8.83203125" defaultRowHeight="16" customHeight="1" x14ac:dyDescent="0.2"/>
  <cols>
    <col min="3" max="3" width="56.5" bestFit="1" customWidth="1"/>
    <col min="4" max="4" width="15.83203125" bestFit="1" customWidth="1"/>
    <col min="5" max="5" width="15.83203125" customWidth="1"/>
  </cols>
  <sheetData>
    <row r="1" spans="1:26" ht="16" customHeight="1" x14ac:dyDescent="0.2">
      <c r="A1" t="s">
        <v>0</v>
      </c>
      <c r="B1" t="s">
        <v>1</v>
      </c>
      <c r="C1" t="s">
        <v>2</v>
      </c>
      <c r="D1" t="s">
        <v>12238</v>
      </c>
      <c r="E1" t="s">
        <v>12239</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row>
    <row r="2" spans="1:26" ht="16" hidden="1" customHeight="1" x14ac:dyDescent="0.2">
      <c r="B2" t="s">
        <v>23</v>
      </c>
      <c r="F2" t="s">
        <v>24</v>
      </c>
      <c r="G2" t="s">
        <v>25</v>
      </c>
      <c r="H2" t="s">
        <v>26</v>
      </c>
      <c r="I2" t="s">
        <v>27</v>
      </c>
      <c r="J2">
        <v>2018</v>
      </c>
      <c r="K2" t="s">
        <v>28</v>
      </c>
      <c r="L2">
        <v>24</v>
      </c>
      <c r="M2">
        <v>10</v>
      </c>
      <c r="O2">
        <v>4464</v>
      </c>
      <c r="P2">
        <v>4477</v>
      </c>
      <c r="Q2">
        <v>13</v>
      </c>
      <c r="R2">
        <v>13</v>
      </c>
      <c r="S2" t="s">
        <v>29</v>
      </c>
      <c r="T2" t="s">
        <v>30</v>
      </c>
      <c r="U2" t="s">
        <v>31</v>
      </c>
      <c r="V2" t="s">
        <v>32</v>
      </c>
      <c r="W2" t="s">
        <v>33</v>
      </c>
      <c r="X2" t="s">
        <v>34</v>
      </c>
      <c r="Y2" t="s">
        <v>35</v>
      </c>
      <c r="Z2">
        <f t="shared" ref="Z2:Z41" si="0">IF(AND(B2&lt;&gt;"", OR(B2="yes", B2&lt;&gt;"no")), ROW(), "")</f>
        <v>2</v>
      </c>
    </row>
    <row r="3" spans="1:26" ht="16" hidden="1" customHeight="1" x14ac:dyDescent="0.2">
      <c r="B3" t="s">
        <v>23</v>
      </c>
      <c r="F3" t="s">
        <v>36</v>
      </c>
      <c r="G3" t="s">
        <v>37</v>
      </c>
      <c r="H3" t="s">
        <v>38</v>
      </c>
      <c r="I3" t="s">
        <v>39</v>
      </c>
      <c r="J3">
        <v>2014</v>
      </c>
      <c r="K3" t="s">
        <v>40</v>
      </c>
      <c r="L3">
        <v>281</v>
      </c>
      <c r="M3">
        <v>1790</v>
      </c>
      <c r="N3">
        <v>20141339</v>
      </c>
      <c r="R3">
        <v>52</v>
      </c>
      <c r="S3" t="s">
        <v>41</v>
      </c>
      <c r="T3" t="s">
        <v>42</v>
      </c>
      <c r="U3" t="s">
        <v>31</v>
      </c>
      <c r="V3" t="s">
        <v>32</v>
      </c>
      <c r="W3" t="s">
        <v>43</v>
      </c>
      <c r="X3" t="s">
        <v>34</v>
      </c>
      <c r="Y3" t="s">
        <v>44</v>
      </c>
      <c r="Z3">
        <f t="shared" si="0"/>
        <v>3</v>
      </c>
    </row>
    <row r="4" spans="1:26" ht="16" hidden="1" customHeight="1" x14ac:dyDescent="0.2">
      <c r="B4" t="s">
        <v>23</v>
      </c>
      <c r="F4" t="s">
        <v>45</v>
      </c>
      <c r="G4" t="s">
        <v>46</v>
      </c>
      <c r="H4" t="s">
        <v>47</v>
      </c>
      <c r="I4" t="s">
        <v>48</v>
      </c>
      <c r="J4">
        <v>2019</v>
      </c>
      <c r="K4" t="s">
        <v>49</v>
      </c>
      <c r="L4">
        <v>9</v>
      </c>
      <c r="M4">
        <v>6</v>
      </c>
      <c r="O4">
        <v>477</v>
      </c>
      <c r="P4">
        <v>483</v>
      </c>
      <c r="Q4">
        <v>6</v>
      </c>
      <c r="R4">
        <v>59</v>
      </c>
      <c r="S4" t="s">
        <v>50</v>
      </c>
      <c r="T4" t="s">
        <v>51</v>
      </c>
      <c r="U4" t="s">
        <v>31</v>
      </c>
      <c r="V4" t="s">
        <v>32</v>
      </c>
      <c r="X4" t="s">
        <v>34</v>
      </c>
      <c r="Y4" t="s">
        <v>52</v>
      </c>
      <c r="Z4">
        <f t="shared" si="0"/>
        <v>4</v>
      </c>
    </row>
    <row r="5" spans="1:26" ht="16" hidden="1" customHeight="1" x14ac:dyDescent="0.2">
      <c r="B5" t="s">
        <v>23</v>
      </c>
      <c r="F5" t="s">
        <v>53</v>
      </c>
      <c r="G5" t="s">
        <v>54</v>
      </c>
      <c r="H5" t="s">
        <v>55</v>
      </c>
      <c r="I5" t="s">
        <v>56</v>
      </c>
      <c r="J5">
        <v>2019</v>
      </c>
      <c r="K5" t="s">
        <v>57</v>
      </c>
      <c r="L5">
        <v>9</v>
      </c>
      <c r="M5">
        <v>1</v>
      </c>
      <c r="N5">
        <v>12829</v>
      </c>
      <c r="R5">
        <v>35</v>
      </c>
      <c r="S5" t="s">
        <v>58</v>
      </c>
      <c r="T5" t="s">
        <v>59</v>
      </c>
      <c r="U5" t="s">
        <v>31</v>
      </c>
      <c r="V5" t="s">
        <v>32</v>
      </c>
      <c r="W5" t="s">
        <v>60</v>
      </c>
      <c r="X5" t="s">
        <v>34</v>
      </c>
      <c r="Y5" t="s">
        <v>61</v>
      </c>
      <c r="Z5">
        <f t="shared" si="0"/>
        <v>5</v>
      </c>
    </row>
    <row r="6" spans="1:26" ht="16" hidden="1" customHeight="1" x14ac:dyDescent="0.2">
      <c r="B6" t="s">
        <v>23</v>
      </c>
      <c r="F6" t="s">
        <v>62</v>
      </c>
      <c r="G6" t="s">
        <v>63</v>
      </c>
      <c r="H6" t="s">
        <v>64</v>
      </c>
      <c r="I6" t="s">
        <v>65</v>
      </c>
      <c r="J6">
        <v>2013</v>
      </c>
      <c r="K6" t="s">
        <v>66</v>
      </c>
      <c r="L6">
        <v>58</v>
      </c>
      <c r="M6">
        <v>1</v>
      </c>
      <c r="O6">
        <v>388</v>
      </c>
      <c r="P6">
        <v>398</v>
      </c>
      <c r="Q6">
        <v>10</v>
      </c>
      <c r="R6">
        <v>164</v>
      </c>
      <c r="S6" t="s">
        <v>67</v>
      </c>
      <c r="T6" t="s">
        <v>68</v>
      </c>
      <c r="U6" t="s">
        <v>31</v>
      </c>
      <c r="V6" t="s">
        <v>32</v>
      </c>
      <c r="W6" t="s">
        <v>33</v>
      </c>
      <c r="X6" t="s">
        <v>34</v>
      </c>
      <c r="Y6" t="s">
        <v>69</v>
      </c>
      <c r="Z6">
        <f t="shared" si="0"/>
        <v>6</v>
      </c>
    </row>
    <row r="7" spans="1:26" ht="16" hidden="1" customHeight="1" x14ac:dyDescent="0.2">
      <c r="B7" t="s">
        <v>23</v>
      </c>
      <c r="F7" t="s">
        <v>70</v>
      </c>
      <c r="G7" t="s">
        <v>71</v>
      </c>
      <c r="H7" t="s">
        <v>72</v>
      </c>
      <c r="I7" t="s">
        <v>73</v>
      </c>
      <c r="J7">
        <v>2017</v>
      </c>
      <c r="K7" t="s">
        <v>74</v>
      </c>
      <c r="O7">
        <v>1083</v>
      </c>
      <c r="P7">
        <v>1107</v>
      </c>
      <c r="Q7">
        <v>24</v>
      </c>
      <c r="R7">
        <v>6</v>
      </c>
      <c r="S7" t="s">
        <v>75</v>
      </c>
      <c r="T7" t="s">
        <v>76</v>
      </c>
      <c r="U7" t="s">
        <v>77</v>
      </c>
      <c r="V7" t="s">
        <v>32</v>
      </c>
      <c r="X7" t="s">
        <v>34</v>
      </c>
      <c r="Y7" t="s">
        <v>78</v>
      </c>
      <c r="Z7">
        <f t="shared" si="0"/>
        <v>7</v>
      </c>
    </row>
    <row r="8" spans="1:26" ht="16" hidden="1" customHeight="1" x14ac:dyDescent="0.2">
      <c r="B8" t="s">
        <v>23</v>
      </c>
      <c r="F8" t="s">
        <v>79</v>
      </c>
      <c r="G8" t="s">
        <v>80</v>
      </c>
      <c r="H8" t="s">
        <v>81</v>
      </c>
      <c r="I8" t="s">
        <v>82</v>
      </c>
      <c r="J8">
        <v>2018</v>
      </c>
      <c r="K8" t="s">
        <v>28</v>
      </c>
      <c r="L8">
        <v>24</v>
      </c>
      <c r="M8">
        <v>10</v>
      </c>
      <c r="O8">
        <v>4857</v>
      </c>
      <c r="P8">
        <v>4868</v>
      </c>
      <c r="Q8">
        <v>11</v>
      </c>
      <c r="R8">
        <v>59</v>
      </c>
      <c r="S8" t="s">
        <v>83</v>
      </c>
      <c r="T8" t="s">
        <v>84</v>
      </c>
      <c r="U8" t="s">
        <v>31</v>
      </c>
      <c r="V8" t="s">
        <v>32</v>
      </c>
      <c r="W8" t="s">
        <v>43</v>
      </c>
      <c r="X8" t="s">
        <v>34</v>
      </c>
      <c r="Y8" t="s">
        <v>85</v>
      </c>
      <c r="Z8">
        <f t="shared" si="0"/>
        <v>8</v>
      </c>
    </row>
    <row r="9" spans="1:26" ht="16" hidden="1" customHeight="1" x14ac:dyDescent="0.2">
      <c r="B9" t="s">
        <v>23</v>
      </c>
      <c r="F9" t="s">
        <v>86</v>
      </c>
      <c r="G9" t="s">
        <v>87</v>
      </c>
      <c r="H9" t="s">
        <v>88</v>
      </c>
      <c r="I9" t="s">
        <v>89</v>
      </c>
      <c r="J9">
        <v>2020</v>
      </c>
      <c r="K9" t="s">
        <v>49</v>
      </c>
      <c r="L9">
        <v>10</v>
      </c>
      <c r="M9">
        <v>2</v>
      </c>
      <c r="O9">
        <v>143</v>
      </c>
      <c r="P9">
        <v>146</v>
      </c>
      <c r="Q9">
        <v>3</v>
      </c>
      <c r="R9">
        <v>62</v>
      </c>
      <c r="S9" t="s">
        <v>90</v>
      </c>
      <c r="T9" t="s">
        <v>91</v>
      </c>
      <c r="U9" t="s">
        <v>92</v>
      </c>
      <c r="V9" t="s">
        <v>32</v>
      </c>
      <c r="X9" t="s">
        <v>34</v>
      </c>
      <c r="Y9" t="s">
        <v>93</v>
      </c>
      <c r="Z9">
        <f t="shared" si="0"/>
        <v>9</v>
      </c>
    </row>
    <row r="10" spans="1:26" ht="16" hidden="1" customHeight="1" x14ac:dyDescent="0.2">
      <c r="B10" t="s">
        <v>23</v>
      </c>
      <c r="F10" t="s">
        <v>86</v>
      </c>
      <c r="G10" t="s">
        <v>87</v>
      </c>
      <c r="H10" t="s">
        <v>88</v>
      </c>
      <c r="I10" t="s">
        <v>89</v>
      </c>
      <c r="J10">
        <v>2020</v>
      </c>
      <c r="K10" t="s">
        <v>49</v>
      </c>
      <c r="L10">
        <v>10</v>
      </c>
      <c r="M10">
        <v>2</v>
      </c>
      <c r="O10">
        <v>143</v>
      </c>
      <c r="P10">
        <v>146</v>
      </c>
      <c r="Q10">
        <v>3</v>
      </c>
      <c r="R10">
        <v>62</v>
      </c>
      <c r="S10" t="s">
        <v>90</v>
      </c>
      <c r="T10" t="s">
        <v>91</v>
      </c>
      <c r="U10" t="s">
        <v>92</v>
      </c>
      <c r="V10" t="s">
        <v>32</v>
      </c>
      <c r="X10" t="s">
        <v>34</v>
      </c>
      <c r="Y10" t="s">
        <v>93</v>
      </c>
      <c r="Z10">
        <f t="shared" si="0"/>
        <v>10</v>
      </c>
    </row>
    <row r="11" spans="1:26" ht="16" hidden="1" customHeight="1" x14ac:dyDescent="0.2">
      <c r="B11" t="s">
        <v>23</v>
      </c>
      <c r="F11" t="s">
        <v>94</v>
      </c>
      <c r="G11" t="s">
        <v>95</v>
      </c>
      <c r="H11" t="s">
        <v>96</v>
      </c>
      <c r="I11" t="s">
        <v>97</v>
      </c>
      <c r="J11">
        <v>2018</v>
      </c>
      <c r="K11" t="s">
        <v>40</v>
      </c>
      <c r="L11">
        <v>285</v>
      </c>
      <c r="M11">
        <v>1884</v>
      </c>
      <c r="N11">
        <v>20181168</v>
      </c>
      <c r="R11">
        <v>84</v>
      </c>
      <c r="S11" t="s">
        <v>98</v>
      </c>
      <c r="T11" t="s">
        <v>99</v>
      </c>
      <c r="U11" t="s">
        <v>31</v>
      </c>
      <c r="V11" t="s">
        <v>32</v>
      </c>
      <c r="W11" t="s">
        <v>33</v>
      </c>
      <c r="X11" t="s">
        <v>34</v>
      </c>
      <c r="Y11" t="s">
        <v>100</v>
      </c>
      <c r="Z11">
        <f t="shared" si="0"/>
        <v>11</v>
      </c>
    </row>
    <row r="12" spans="1:26" ht="16" hidden="1" customHeight="1" x14ac:dyDescent="0.2">
      <c r="B12" t="s">
        <v>23</v>
      </c>
      <c r="F12" t="s">
        <v>101</v>
      </c>
      <c r="G12" t="s">
        <v>102</v>
      </c>
      <c r="H12" t="s">
        <v>103</v>
      </c>
      <c r="I12" t="s">
        <v>104</v>
      </c>
      <c r="J12">
        <v>2023</v>
      </c>
      <c r="K12" t="s">
        <v>105</v>
      </c>
      <c r="L12">
        <v>4</v>
      </c>
      <c r="M12">
        <v>1</v>
      </c>
      <c r="N12">
        <v>105</v>
      </c>
      <c r="R12">
        <v>26</v>
      </c>
      <c r="S12" t="s">
        <v>106</v>
      </c>
      <c r="T12" t="s">
        <v>107</v>
      </c>
      <c r="U12" t="s">
        <v>31</v>
      </c>
      <c r="V12" t="s">
        <v>32</v>
      </c>
      <c r="W12" t="s">
        <v>108</v>
      </c>
      <c r="X12" t="s">
        <v>34</v>
      </c>
      <c r="Y12" t="s">
        <v>109</v>
      </c>
      <c r="Z12">
        <f t="shared" si="0"/>
        <v>12</v>
      </c>
    </row>
    <row r="13" spans="1:26" ht="16" hidden="1" customHeight="1" x14ac:dyDescent="0.2">
      <c r="B13" t="s">
        <v>23</v>
      </c>
      <c r="F13" t="s">
        <v>101</v>
      </c>
      <c r="G13" t="s">
        <v>102</v>
      </c>
      <c r="H13" t="s">
        <v>103</v>
      </c>
      <c r="I13" t="s">
        <v>104</v>
      </c>
      <c r="J13">
        <v>2023</v>
      </c>
      <c r="K13" t="s">
        <v>105</v>
      </c>
      <c r="L13">
        <v>4</v>
      </c>
      <c r="M13">
        <v>1</v>
      </c>
      <c r="N13">
        <v>105</v>
      </c>
      <c r="R13">
        <v>26</v>
      </c>
      <c r="S13" t="s">
        <v>106</v>
      </c>
      <c r="T13" t="s">
        <v>107</v>
      </c>
      <c r="U13" t="s">
        <v>31</v>
      </c>
      <c r="V13" t="s">
        <v>32</v>
      </c>
      <c r="W13" t="s">
        <v>108</v>
      </c>
      <c r="X13" t="s">
        <v>34</v>
      </c>
      <c r="Y13" t="s">
        <v>109</v>
      </c>
      <c r="Z13">
        <f t="shared" si="0"/>
        <v>13</v>
      </c>
    </row>
    <row r="14" spans="1:26" ht="16" hidden="1" customHeight="1" x14ac:dyDescent="0.2">
      <c r="B14" t="s">
        <v>23</v>
      </c>
      <c r="F14" t="s">
        <v>110</v>
      </c>
      <c r="G14" t="s">
        <v>111</v>
      </c>
      <c r="H14" t="s">
        <v>112</v>
      </c>
      <c r="I14" t="s">
        <v>113</v>
      </c>
      <c r="J14">
        <v>2024</v>
      </c>
      <c r="K14" t="s">
        <v>114</v>
      </c>
      <c r="L14">
        <v>15</v>
      </c>
      <c r="M14">
        <v>3</v>
      </c>
      <c r="O14">
        <v>671</v>
      </c>
      <c r="P14">
        <v>687</v>
      </c>
      <c r="Q14">
        <v>16</v>
      </c>
      <c r="R14">
        <v>0</v>
      </c>
      <c r="S14" t="s">
        <v>115</v>
      </c>
      <c r="T14" t="s">
        <v>116</v>
      </c>
      <c r="U14" t="s">
        <v>117</v>
      </c>
      <c r="V14" t="s">
        <v>32</v>
      </c>
      <c r="W14" t="s">
        <v>108</v>
      </c>
      <c r="X14" t="s">
        <v>34</v>
      </c>
      <c r="Y14" t="s">
        <v>118</v>
      </c>
      <c r="Z14">
        <f t="shared" si="0"/>
        <v>14</v>
      </c>
    </row>
    <row r="15" spans="1:26" ht="16" hidden="1" customHeight="1" x14ac:dyDescent="0.2">
      <c r="B15" t="s">
        <v>23</v>
      </c>
      <c r="F15" t="s">
        <v>119</v>
      </c>
      <c r="G15" t="s">
        <v>120</v>
      </c>
      <c r="H15" t="s">
        <v>121</v>
      </c>
      <c r="I15" t="s">
        <v>122</v>
      </c>
      <c r="J15">
        <v>2021</v>
      </c>
      <c r="K15" t="s">
        <v>123</v>
      </c>
      <c r="L15">
        <v>118</v>
      </c>
      <c r="M15">
        <v>21</v>
      </c>
      <c r="N15" t="s">
        <v>124</v>
      </c>
      <c r="R15">
        <v>159</v>
      </c>
      <c r="S15" t="s">
        <v>125</v>
      </c>
      <c r="T15" t="s">
        <v>126</v>
      </c>
      <c r="U15" t="s">
        <v>31</v>
      </c>
      <c r="V15" t="s">
        <v>32</v>
      </c>
      <c r="W15" t="s">
        <v>127</v>
      </c>
      <c r="X15" t="s">
        <v>34</v>
      </c>
      <c r="Y15" t="s">
        <v>128</v>
      </c>
      <c r="Z15">
        <f t="shared" si="0"/>
        <v>15</v>
      </c>
    </row>
    <row r="16" spans="1:26" ht="16" hidden="1" customHeight="1" x14ac:dyDescent="0.2">
      <c r="B16" t="s">
        <v>23</v>
      </c>
      <c r="F16" t="s">
        <v>119</v>
      </c>
      <c r="G16" t="s">
        <v>120</v>
      </c>
      <c r="H16" t="s">
        <v>121</v>
      </c>
      <c r="I16" t="s">
        <v>122</v>
      </c>
      <c r="J16">
        <v>2021</v>
      </c>
      <c r="K16" t="s">
        <v>123</v>
      </c>
      <c r="L16">
        <v>118</v>
      </c>
      <c r="M16">
        <v>21</v>
      </c>
      <c r="N16" t="s">
        <v>124</v>
      </c>
      <c r="R16">
        <v>159</v>
      </c>
      <c r="S16" t="s">
        <v>125</v>
      </c>
      <c r="T16" t="s">
        <v>126</v>
      </c>
      <c r="U16" t="s">
        <v>31</v>
      </c>
      <c r="V16" t="s">
        <v>32</v>
      </c>
      <c r="W16" t="s">
        <v>127</v>
      </c>
      <c r="X16" t="s">
        <v>34</v>
      </c>
      <c r="Y16" t="s">
        <v>128</v>
      </c>
      <c r="Z16">
        <f t="shared" si="0"/>
        <v>16</v>
      </c>
    </row>
    <row r="17" spans="2:26" ht="16" hidden="1" customHeight="1" x14ac:dyDescent="0.2">
      <c r="B17" t="s">
        <v>23</v>
      </c>
      <c r="F17" t="s">
        <v>129</v>
      </c>
      <c r="G17" t="s">
        <v>130</v>
      </c>
      <c r="H17" t="s">
        <v>131</v>
      </c>
      <c r="I17" t="s">
        <v>132</v>
      </c>
      <c r="J17">
        <v>2017</v>
      </c>
      <c r="K17" t="s">
        <v>28</v>
      </c>
      <c r="L17">
        <v>23</v>
      </c>
      <c r="M17">
        <v>10</v>
      </c>
      <c r="O17">
        <v>4245</v>
      </c>
      <c r="P17">
        <v>4256</v>
      </c>
      <c r="Q17">
        <v>11</v>
      </c>
      <c r="R17">
        <v>95</v>
      </c>
      <c r="S17" t="s">
        <v>133</v>
      </c>
      <c r="T17" t="s">
        <v>134</v>
      </c>
      <c r="U17" t="s">
        <v>31</v>
      </c>
      <c r="V17" t="s">
        <v>32</v>
      </c>
      <c r="X17" t="s">
        <v>34</v>
      </c>
      <c r="Y17" t="s">
        <v>135</v>
      </c>
      <c r="Z17">
        <f t="shared" si="0"/>
        <v>17</v>
      </c>
    </row>
    <row r="18" spans="2:26" ht="16" hidden="1" customHeight="1" x14ac:dyDescent="0.2">
      <c r="B18" t="s">
        <v>23</v>
      </c>
      <c r="F18" t="s">
        <v>136</v>
      </c>
      <c r="G18" t="s">
        <v>137</v>
      </c>
      <c r="H18" t="s">
        <v>138</v>
      </c>
      <c r="I18" t="s">
        <v>139</v>
      </c>
      <c r="J18">
        <v>2022</v>
      </c>
      <c r="K18" t="s">
        <v>140</v>
      </c>
      <c r="L18">
        <v>6</v>
      </c>
      <c r="M18">
        <v>1</v>
      </c>
      <c r="O18">
        <v>1</v>
      </c>
      <c r="P18">
        <v>9</v>
      </c>
      <c r="Q18">
        <v>8</v>
      </c>
      <c r="R18">
        <v>2</v>
      </c>
      <c r="S18" t="s">
        <v>141</v>
      </c>
      <c r="T18" t="s">
        <v>142</v>
      </c>
      <c r="U18" t="s">
        <v>31</v>
      </c>
      <c r="V18" t="s">
        <v>32</v>
      </c>
      <c r="X18" t="s">
        <v>34</v>
      </c>
      <c r="Y18" t="s">
        <v>143</v>
      </c>
      <c r="Z18">
        <f t="shared" si="0"/>
        <v>18</v>
      </c>
    </row>
    <row r="19" spans="2:26" ht="16" hidden="1" customHeight="1" x14ac:dyDescent="0.2">
      <c r="B19" t="s">
        <v>23</v>
      </c>
      <c r="F19" t="s">
        <v>144</v>
      </c>
      <c r="G19" t="s">
        <v>145</v>
      </c>
      <c r="H19" t="s">
        <v>146</v>
      </c>
      <c r="I19" t="s">
        <v>147</v>
      </c>
      <c r="J19">
        <v>2019</v>
      </c>
      <c r="K19" t="s">
        <v>148</v>
      </c>
      <c r="L19">
        <v>6</v>
      </c>
      <c r="M19" t="s">
        <v>149</v>
      </c>
      <c r="N19">
        <v>186</v>
      </c>
      <c r="R19">
        <v>78</v>
      </c>
      <c r="S19" t="s">
        <v>150</v>
      </c>
      <c r="T19" t="s">
        <v>151</v>
      </c>
      <c r="U19" t="s">
        <v>117</v>
      </c>
      <c r="V19" t="s">
        <v>32</v>
      </c>
      <c r="W19" t="s">
        <v>108</v>
      </c>
      <c r="X19" t="s">
        <v>34</v>
      </c>
      <c r="Y19" t="s">
        <v>152</v>
      </c>
      <c r="Z19">
        <f t="shared" si="0"/>
        <v>19</v>
      </c>
    </row>
    <row r="20" spans="2:26" ht="16" hidden="1" customHeight="1" x14ac:dyDescent="0.2">
      <c r="B20" t="s">
        <v>23</v>
      </c>
      <c r="F20" t="s">
        <v>144</v>
      </c>
      <c r="G20" t="s">
        <v>145</v>
      </c>
      <c r="H20" t="s">
        <v>146</v>
      </c>
      <c r="I20" t="s">
        <v>147</v>
      </c>
      <c r="J20">
        <v>2019</v>
      </c>
      <c r="K20" t="s">
        <v>148</v>
      </c>
      <c r="L20">
        <v>6</v>
      </c>
      <c r="M20" t="s">
        <v>149</v>
      </c>
      <c r="N20">
        <v>186</v>
      </c>
      <c r="R20">
        <v>78</v>
      </c>
      <c r="S20" t="s">
        <v>150</v>
      </c>
      <c r="T20" t="s">
        <v>151</v>
      </c>
      <c r="U20" t="s">
        <v>117</v>
      </c>
      <c r="V20" t="s">
        <v>32</v>
      </c>
      <c r="W20" t="s">
        <v>108</v>
      </c>
      <c r="X20" t="s">
        <v>34</v>
      </c>
      <c r="Y20" t="s">
        <v>152</v>
      </c>
      <c r="Z20">
        <f t="shared" si="0"/>
        <v>20</v>
      </c>
    </row>
    <row r="21" spans="2:26" ht="16" hidden="1" customHeight="1" x14ac:dyDescent="0.2">
      <c r="B21" t="s">
        <v>23</v>
      </c>
      <c r="F21" t="s">
        <v>153</v>
      </c>
      <c r="G21" t="s">
        <v>154</v>
      </c>
      <c r="H21" t="s">
        <v>155</v>
      </c>
      <c r="I21" t="s">
        <v>156</v>
      </c>
      <c r="J21">
        <v>2022</v>
      </c>
      <c r="K21" t="s">
        <v>28</v>
      </c>
      <c r="L21">
        <v>28</v>
      </c>
      <c r="M21">
        <v>2</v>
      </c>
      <c r="O21">
        <v>362</v>
      </c>
      <c r="P21">
        <v>374</v>
      </c>
      <c r="Q21">
        <v>12</v>
      </c>
      <c r="R21">
        <v>28</v>
      </c>
      <c r="S21" t="s">
        <v>157</v>
      </c>
      <c r="T21" t="s">
        <v>158</v>
      </c>
      <c r="U21" t="s">
        <v>117</v>
      </c>
      <c r="V21" t="s">
        <v>32</v>
      </c>
      <c r="W21" t="s">
        <v>159</v>
      </c>
      <c r="X21" t="s">
        <v>34</v>
      </c>
      <c r="Y21" t="s">
        <v>160</v>
      </c>
      <c r="Z21">
        <f t="shared" si="0"/>
        <v>21</v>
      </c>
    </row>
    <row r="22" spans="2:26" ht="16" hidden="1" customHeight="1" x14ac:dyDescent="0.2">
      <c r="B22" t="s">
        <v>23</v>
      </c>
      <c r="F22" t="s">
        <v>161</v>
      </c>
      <c r="G22" t="s">
        <v>162</v>
      </c>
      <c r="H22" t="s">
        <v>163</v>
      </c>
      <c r="I22" t="s">
        <v>164</v>
      </c>
      <c r="J22">
        <v>2012</v>
      </c>
      <c r="K22" t="s">
        <v>165</v>
      </c>
      <c r="L22">
        <v>31</v>
      </c>
      <c r="M22">
        <v>4</v>
      </c>
      <c r="O22">
        <v>1201</v>
      </c>
      <c r="P22">
        <v>1213</v>
      </c>
      <c r="Q22">
        <v>12</v>
      </c>
      <c r="R22">
        <v>44</v>
      </c>
      <c r="S22" t="s">
        <v>166</v>
      </c>
      <c r="T22" t="s">
        <v>167</v>
      </c>
      <c r="U22" t="s">
        <v>31</v>
      </c>
      <c r="V22" t="s">
        <v>32</v>
      </c>
      <c r="X22" t="s">
        <v>34</v>
      </c>
      <c r="Y22" t="s">
        <v>168</v>
      </c>
      <c r="Z22">
        <f t="shared" si="0"/>
        <v>22</v>
      </c>
    </row>
    <row r="23" spans="2:26" ht="16" hidden="1" customHeight="1" x14ac:dyDescent="0.2">
      <c r="B23" t="s">
        <v>23</v>
      </c>
      <c r="F23" t="s">
        <v>169</v>
      </c>
      <c r="G23" t="s">
        <v>170</v>
      </c>
      <c r="H23" t="s">
        <v>171</v>
      </c>
      <c r="I23" t="s">
        <v>172</v>
      </c>
      <c r="J23">
        <v>2011</v>
      </c>
      <c r="K23" t="s">
        <v>66</v>
      </c>
      <c r="L23">
        <v>56</v>
      </c>
      <c r="M23">
        <v>4</v>
      </c>
      <c r="O23">
        <v>1200</v>
      </c>
      <c r="P23">
        <v>1212</v>
      </c>
      <c r="Q23">
        <v>12</v>
      </c>
      <c r="R23">
        <v>105</v>
      </c>
      <c r="S23" t="s">
        <v>173</v>
      </c>
      <c r="T23" t="s">
        <v>174</v>
      </c>
      <c r="U23" t="s">
        <v>31</v>
      </c>
      <c r="V23" t="s">
        <v>32</v>
      </c>
      <c r="W23" t="s">
        <v>33</v>
      </c>
      <c r="X23" t="s">
        <v>34</v>
      </c>
      <c r="Y23" t="s">
        <v>175</v>
      </c>
      <c r="Z23">
        <f t="shared" si="0"/>
        <v>23</v>
      </c>
    </row>
    <row r="24" spans="2:26" ht="16" hidden="1" customHeight="1" x14ac:dyDescent="0.2">
      <c r="B24" t="s">
        <v>176</v>
      </c>
      <c r="F24" t="s">
        <v>177</v>
      </c>
      <c r="G24" t="s">
        <v>178</v>
      </c>
      <c r="H24" t="s">
        <v>179</v>
      </c>
      <c r="I24" t="s">
        <v>180</v>
      </c>
      <c r="J24">
        <v>2022</v>
      </c>
      <c r="K24" t="s">
        <v>148</v>
      </c>
      <c r="L24">
        <v>9</v>
      </c>
      <c r="N24">
        <v>899877</v>
      </c>
      <c r="R24">
        <v>2</v>
      </c>
      <c r="S24" t="s">
        <v>181</v>
      </c>
      <c r="T24" t="s">
        <v>182</v>
      </c>
      <c r="U24" t="s">
        <v>31</v>
      </c>
      <c r="V24" t="s">
        <v>32</v>
      </c>
      <c r="W24" t="s">
        <v>108</v>
      </c>
      <c r="X24" t="s">
        <v>34</v>
      </c>
      <c r="Y24" t="s">
        <v>183</v>
      </c>
      <c r="Z24" t="str">
        <f t="shared" si="0"/>
        <v/>
      </c>
    </row>
    <row r="25" spans="2:26" ht="16" hidden="1" customHeight="1" x14ac:dyDescent="0.2">
      <c r="B25" t="s">
        <v>176</v>
      </c>
      <c r="F25" t="s">
        <v>184</v>
      </c>
      <c r="G25" t="s">
        <v>185</v>
      </c>
      <c r="H25" t="s">
        <v>186</v>
      </c>
      <c r="I25" t="s">
        <v>187</v>
      </c>
      <c r="J25">
        <v>2023</v>
      </c>
      <c r="K25" t="s">
        <v>188</v>
      </c>
      <c r="L25">
        <v>43</v>
      </c>
      <c r="M25">
        <v>19</v>
      </c>
      <c r="O25">
        <v>7874</v>
      </c>
      <c r="P25">
        <v>7885</v>
      </c>
      <c r="Q25">
        <v>11</v>
      </c>
      <c r="R25">
        <v>0</v>
      </c>
      <c r="S25" t="s">
        <v>189</v>
      </c>
      <c r="T25" t="s">
        <v>190</v>
      </c>
      <c r="U25" t="s">
        <v>117</v>
      </c>
      <c r="V25" t="s">
        <v>32</v>
      </c>
      <c r="X25" t="s">
        <v>34</v>
      </c>
      <c r="Y25" t="s">
        <v>191</v>
      </c>
      <c r="Z25" t="str">
        <f t="shared" si="0"/>
        <v/>
      </c>
    </row>
    <row r="26" spans="2:26" ht="16" hidden="1" customHeight="1" x14ac:dyDescent="0.2">
      <c r="B26" t="s">
        <v>176</v>
      </c>
      <c r="F26" t="s">
        <v>192</v>
      </c>
      <c r="G26" t="s">
        <v>193</v>
      </c>
      <c r="H26" t="s">
        <v>194</v>
      </c>
      <c r="I26" t="s">
        <v>195</v>
      </c>
      <c r="J26">
        <v>2013</v>
      </c>
      <c r="K26" t="s">
        <v>196</v>
      </c>
      <c r="L26">
        <v>10</v>
      </c>
      <c r="M26">
        <v>7</v>
      </c>
      <c r="O26">
        <v>4897</v>
      </c>
      <c r="P26">
        <v>4909</v>
      </c>
      <c r="Q26">
        <v>12</v>
      </c>
      <c r="R26">
        <v>63</v>
      </c>
      <c r="S26" t="s">
        <v>197</v>
      </c>
      <c r="T26" t="s">
        <v>198</v>
      </c>
      <c r="U26" t="s">
        <v>31</v>
      </c>
      <c r="V26" t="s">
        <v>32</v>
      </c>
      <c r="W26" t="s">
        <v>108</v>
      </c>
      <c r="X26" t="s">
        <v>34</v>
      </c>
      <c r="Y26" t="s">
        <v>199</v>
      </c>
      <c r="Z26" t="str">
        <f t="shared" si="0"/>
        <v/>
      </c>
    </row>
    <row r="27" spans="2:26" ht="16" hidden="1" customHeight="1" x14ac:dyDescent="0.2">
      <c r="B27" t="s">
        <v>200</v>
      </c>
      <c r="F27" t="s">
        <v>201</v>
      </c>
      <c r="G27" t="s">
        <v>202</v>
      </c>
      <c r="H27" t="s">
        <v>203</v>
      </c>
      <c r="I27" t="s">
        <v>204</v>
      </c>
      <c r="J27">
        <v>2023</v>
      </c>
      <c r="K27" t="s">
        <v>205</v>
      </c>
      <c r="L27">
        <v>357</v>
      </c>
      <c r="O27">
        <v>92</v>
      </c>
      <c r="P27">
        <v>104</v>
      </c>
      <c r="Q27">
        <v>12</v>
      </c>
      <c r="R27">
        <v>2</v>
      </c>
      <c r="S27" t="s">
        <v>206</v>
      </c>
      <c r="T27" t="s">
        <v>207</v>
      </c>
      <c r="U27" t="s">
        <v>31</v>
      </c>
      <c r="V27" t="s">
        <v>32</v>
      </c>
      <c r="W27" t="s">
        <v>33</v>
      </c>
      <c r="X27" t="s">
        <v>34</v>
      </c>
      <c r="Y27" t="s">
        <v>208</v>
      </c>
      <c r="Z27" t="str">
        <f t="shared" si="0"/>
        <v/>
      </c>
    </row>
    <row r="28" spans="2:26" ht="16" hidden="1" customHeight="1" x14ac:dyDescent="0.2">
      <c r="B28" t="s">
        <v>176</v>
      </c>
      <c r="F28" t="s">
        <v>209</v>
      </c>
      <c r="G28" t="s">
        <v>210</v>
      </c>
      <c r="H28" t="s">
        <v>211</v>
      </c>
      <c r="I28" t="s">
        <v>212</v>
      </c>
      <c r="J28">
        <v>2023</v>
      </c>
      <c r="K28" t="s">
        <v>213</v>
      </c>
      <c r="R28">
        <v>6</v>
      </c>
      <c r="S28" t="s">
        <v>214</v>
      </c>
      <c r="T28" t="s">
        <v>215</v>
      </c>
      <c r="U28" t="s">
        <v>117</v>
      </c>
      <c r="V28" t="s">
        <v>216</v>
      </c>
      <c r="W28" t="s">
        <v>127</v>
      </c>
      <c r="X28" t="s">
        <v>34</v>
      </c>
      <c r="Y28" t="s">
        <v>217</v>
      </c>
      <c r="Z28" t="str">
        <f t="shared" si="0"/>
        <v/>
      </c>
    </row>
    <row r="29" spans="2:26" ht="16" hidden="1" customHeight="1" x14ac:dyDescent="0.2">
      <c r="B29" t="s">
        <v>200</v>
      </c>
      <c r="F29" t="s">
        <v>218</v>
      </c>
      <c r="G29" t="s">
        <v>219</v>
      </c>
      <c r="H29" t="s">
        <v>220</v>
      </c>
      <c r="I29" t="s">
        <v>221</v>
      </c>
      <c r="J29">
        <v>2019</v>
      </c>
      <c r="K29" t="s">
        <v>28</v>
      </c>
      <c r="L29">
        <v>25</v>
      </c>
      <c r="M29">
        <v>5</v>
      </c>
      <c r="O29">
        <v>1877</v>
      </c>
      <c r="P29">
        <v>1888</v>
      </c>
      <c r="Q29">
        <v>11</v>
      </c>
      <c r="R29">
        <v>16</v>
      </c>
      <c r="S29" t="s">
        <v>222</v>
      </c>
      <c r="T29" t="s">
        <v>223</v>
      </c>
      <c r="U29" t="s">
        <v>31</v>
      </c>
      <c r="V29" t="s">
        <v>32</v>
      </c>
      <c r="W29" t="s">
        <v>224</v>
      </c>
      <c r="X29" t="s">
        <v>34</v>
      </c>
      <c r="Y29" t="s">
        <v>225</v>
      </c>
      <c r="Z29" t="str">
        <f t="shared" si="0"/>
        <v/>
      </c>
    </row>
    <row r="30" spans="2:26" ht="16" hidden="1" customHeight="1" x14ac:dyDescent="0.2">
      <c r="B30" t="s">
        <v>200</v>
      </c>
      <c r="F30" t="s">
        <v>226</v>
      </c>
      <c r="G30" t="s">
        <v>227</v>
      </c>
      <c r="H30" t="s">
        <v>228</v>
      </c>
      <c r="I30" t="s">
        <v>229</v>
      </c>
      <c r="J30">
        <v>2017</v>
      </c>
      <c r="K30" t="s">
        <v>230</v>
      </c>
      <c r="L30">
        <v>68</v>
      </c>
      <c r="M30">
        <v>3</v>
      </c>
      <c r="O30">
        <v>411</v>
      </c>
      <c r="P30">
        <v>428</v>
      </c>
      <c r="Q30">
        <v>17</v>
      </c>
      <c r="R30">
        <v>29</v>
      </c>
      <c r="S30" t="s">
        <v>231</v>
      </c>
      <c r="T30" t="s">
        <v>232</v>
      </c>
      <c r="U30" t="s">
        <v>117</v>
      </c>
      <c r="V30" t="s">
        <v>32</v>
      </c>
      <c r="X30" t="s">
        <v>34</v>
      </c>
      <c r="Y30" t="s">
        <v>233</v>
      </c>
      <c r="Z30" t="str">
        <f t="shared" si="0"/>
        <v/>
      </c>
    </row>
    <row r="31" spans="2:26" ht="16" hidden="1" customHeight="1" x14ac:dyDescent="0.2">
      <c r="B31" t="s">
        <v>200</v>
      </c>
      <c r="F31" t="s">
        <v>234</v>
      </c>
      <c r="G31" t="s">
        <v>235</v>
      </c>
      <c r="H31" t="s">
        <v>236</v>
      </c>
      <c r="I31" t="s">
        <v>237</v>
      </c>
      <c r="J31">
        <v>2020</v>
      </c>
      <c r="K31" t="s">
        <v>230</v>
      </c>
      <c r="L31">
        <v>71</v>
      </c>
      <c r="M31">
        <v>3</v>
      </c>
      <c r="O31">
        <v>263</v>
      </c>
      <c r="P31">
        <v>274</v>
      </c>
      <c r="Q31">
        <v>11</v>
      </c>
      <c r="R31">
        <v>66</v>
      </c>
      <c r="S31" t="s">
        <v>238</v>
      </c>
      <c r="T31" t="s">
        <v>239</v>
      </c>
      <c r="U31" t="s">
        <v>31</v>
      </c>
      <c r="V31" t="s">
        <v>32</v>
      </c>
      <c r="W31" t="s">
        <v>159</v>
      </c>
      <c r="X31" t="s">
        <v>34</v>
      </c>
      <c r="Y31" t="s">
        <v>240</v>
      </c>
      <c r="Z31" t="str">
        <f t="shared" si="0"/>
        <v/>
      </c>
    </row>
    <row r="32" spans="2:26" ht="16" hidden="1" customHeight="1" x14ac:dyDescent="0.2">
      <c r="B32" t="s">
        <v>176</v>
      </c>
      <c r="F32" t="s">
        <v>241</v>
      </c>
      <c r="G32" t="s">
        <v>242</v>
      </c>
      <c r="H32" t="s">
        <v>243</v>
      </c>
      <c r="I32" t="s">
        <v>244</v>
      </c>
      <c r="J32">
        <v>2018</v>
      </c>
      <c r="K32" t="s">
        <v>245</v>
      </c>
      <c r="L32">
        <v>136</v>
      </c>
      <c r="O32">
        <v>78</v>
      </c>
      <c r="P32">
        <v>88</v>
      </c>
      <c r="Q32">
        <v>10</v>
      </c>
      <c r="R32">
        <v>11</v>
      </c>
      <c r="S32" t="s">
        <v>246</v>
      </c>
      <c r="T32" t="s">
        <v>247</v>
      </c>
      <c r="U32" t="s">
        <v>31</v>
      </c>
      <c r="V32" t="s">
        <v>32</v>
      </c>
      <c r="X32" t="s">
        <v>34</v>
      </c>
      <c r="Y32" t="s">
        <v>248</v>
      </c>
      <c r="Z32" t="str">
        <f t="shared" si="0"/>
        <v/>
      </c>
    </row>
    <row r="33" spans="1:26" ht="16" hidden="1" customHeight="1" x14ac:dyDescent="0.2">
      <c r="B33" t="s">
        <v>176</v>
      </c>
      <c r="F33" t="s">
        <v>249</v>
      </c>
      <c r="G33" t="s">
        <v>250</v>
      </c>
      <c r="H33" t="s">
        <v>251</v>
      </c>
      <c r="I33" t="s">
        <v>252</v>
      </c>
      <c r="J33">
        <v>2019</v>
      </c>
      <c r="K33" t="s">
        <v>253</v>
      </c>
      <c r="L33" t="s">
        <v>254</v>
      </c>
      <c r="O33">
        <v>1</v>
      </c>
      <c r="P33">
        <v>7</v>
      </c>
      <c r="Q33">
        <v>6</v>
      </c>
      <c r="R33">
        <v>11</v>
      </c>
      <c r="S33" t="s">
        <v>255</v>
      </c>
      <c r="T33" t="s">
        <v>256</v>
      </c>
      <c r="U33" t="s">
        <v>31</v>
      </c>
      <c r="V33" t="s">
        <v>32</v>
      </c>
      <c r="W33" t="s">
        <v>33</v>
      </c>
      <c r="X33" t="s">
        <v>34</v>
      </c>
      <c r="Y33" t="s">
        <v>257</v>
      </c>
      <c r="Z33" t="str">
        <f t="shared" si="0"/>
        <v/>
      </c>
    </row>
    <row r="34" spans="1:26" ht="16" hidden="1" customHeight="1" x14ac:dyDescent="0.2">
      <c r="B34" t="s">
        <v>176</v>
      </c>
      <c r="F34" t="s">
        <v>258</v>
      </c>
      <c r="G34" t="s">
        <v>259</v>
      </c>
      <c r="H34" t="s">
        <v>260</v>
      </c>
      <c r="I34" t="s">
        <v>261</v>
      </c>
      <c r="J34">
        <v>2017</v>
      </c>
      <c r="K34" t="s">
        <v>196</v>
      </c>
      <c r="L34">
        <v>14</v>
      </c>
      <c r="M34">
        <v>23</v>
      </c>
      <c r="O34">
        <v>5359</v>
      </c>
      <c r="P34">
        <v>5376</v>
      </c>
      <c r="Q34">
        <v>17</v>
      </c>
      <c r="R34">
        <v>23</v>
      </c>
      <c r="S34" t="s">
        <v>262</v>
      </c>
      <c r="T34" t="s">
        <v>263</v>
      </c>
      <c r="U34" t="s">
        <v>31</v>
      </c>
      <c r="V34" t="s">
        <v>32</v>
      </c>
      <c r="W34" t="s">
        <v>108</v>
      </c>
      <c r="X34" t="s">
        <v>34</v>
      </c>
      <c r="Y34" t="s">
        <v>264</v>
      </c>
      <c r="Z34" t="str">
        <f t="shared" si="0"/>
        <v/>
      </c>
    </row>
    <row r="35" spans="1:26" ht="16" hidden="1" customHeight="1" x14ac:dyDescent="0.2">
      <c r="B35" t="s">
        <v>176</v>
      </c>
      <c r="F35" t="s">
        <v>265</v>
      </c>
      <c r="G35" t="s">
        <v>266</v>
      </c>
      <c r="H35" t="s">
        <v>267</v>
      </c>
      <c r="I35" t="s">
        <v>268</v>
      </c>
      <c r="J35">
        <v>2022</v>
      </c>
      <c r="K35" t="s">
        <v>269</v>
      </c>
      <c r="L35">
        <v>18</v>
      </c>
      <c r="M35">
        <v>35</v>
      </c>
      <c r="N35">
        <v>2107407</v>
      </c>
      <c r="R35">
        <v>98</v>
      </c>
      <c r="S35" t="s">
        <v>270</v>
      </c>
      <c r="T35" t="s">
        <v>271</v>
      </c>
      <c r="U35" t="s">
        <v>117</v>
      </c>
      <c r="V35" t="s">
        <v>32</v>
      </c>
      <c r="W35" t="s">
        <v>127</v>
      </c>
      <c r="X35" t="s">
        <v>34</v>
      </c>
      <c r="Y35" t="s">
        <v>272</v>
      </c>
      <c r="Z35" t="str">
        <f t="shared" si="0"/>
        <v/>
      </c>
    </row>
    <row r="36" spans="1:26" ht="16" hidden="1" customHeight="1" x14ac:dyDescent="0.2">
      <c r="B36" t="s">
        <v>200</v>
      </c>
      <c r="F36" t="s">
        <v>273</v>
      </c>
      <c r="G36" t="s">
        <v>274</v>
      </c>
      <c r="H36" t="s">
        <v>275</v>
      </c>
      <c r="I36" t="s">
        <v>276</v>
      </c>
      <c r="J36">
        <v>2019</v>
      </c>
      <c r="K36" t="s">
        <v>277</v>
      </c>
      <c r="L36">
        <v>9</v>
      </c>
      <c r="M36">
        <v>24</v>
      </c>
      <c r="O36">
        <v>13787</v>
      </c>
      <c r="P36">
        <v>13807</v>
      </c>
      <c r="Q36">
        <v>20</v>
      </c>
      <c r="R36">
        <v>19</v>
      </c>
      <c r="S36" t="s">
        <v>278</v>
      </c>
      <c r="T36" t="s">
        <v>279</v>
      </c>
      <c r="U36" t="s">
        <v>31</v>
      </c>
      <c r="V36" t="s">
        <v>32</v>
      </c>
      <c r="W36" t="s">
        <v>108</v>
      </c>
      <c r="X36" t="s">
        <v>34</v>
      </c>
      <c r="Y36" t="s">
        <v>280</v>
      </c>
      <c r="Z36" t="str">
        <f t="shared" si="0"/>
        <v/>
      </c>
    </row>
    <row r="37" spans="1:26" ht="16" hidden="1" customHeight="1" x14ac:dyDescent="0.2">
      <c r="B37" t="s">
        <v>200</v>
      </c>
      <c r="F37" t="s">
        <v>281</v>
      </c>
      <c r="G37" t="s">
        <v>282</v>
      </c>
      <c r="H37" t="s">
        <v>283</v>
      </c>
      <c r="I37" t="s">
        <v>284</v>
      </c>
      <c r="J37">
        <v>2018</v>
      </c>
      <c r="K37" t="s">
        <v>285</v>
      </c>
      <c r="L37">
        <v>208</v>
      </c>
      <c r="O37">
        <v>140</v>
      </c>
      <c r="P37">
        <v>152</v>
      </c>
      <c r="Q37">
        <v>12</v>
      </c>
      <c r="R37">
        <v>24</v>
      </c>
      <c r="S37" t="s">
        <v>286</v>
      </c>
      <c r="T37" t="s">
        <v>287</v>
      </c>
      <c r="U37" t="s">
        <v>31</v>
      </c>
      <c r="V37" t="s">
        <v>32</v>
      </c>
      <c r="X37" t="s">
        <v>34</v>
      </c>
      <c r="Y37" t="s">
        <v>288</v>
      </c>
      <c r="Z37" t="str">
        <f t="shared" si="0"/>
        <v/>
      </c>
    </row>
    <row r="38" spans="1:26" ht="16" hidden="1" customHeight="1" x14ac:dyDescent="0.2">
      <c r="B38" t="s">
        <v>200</v>
      </c>
      <c r="F38" t="s">
        <v>289</v>
      </c>
      <c r="G38" t="s">
        <v>290</v>
      </c>
      <c r="H38" t="s">
        <v>291</v>
      </c>
      <c r="I38" t="s">
        <v>292</v>
      </c>
      <c r="J38">
        <v>2017</v>
      </c>
      <c r="K38" t="s">
        <v>293</v>
      </c>
      <c r="L38">
        <v>3</v>
      </c>
      <c r="M38">
        <v>4</v>
      </c>
      <c r="O38">
        <v>271</v>
      </c>
      <c r="P38">
        <v>281</v>
      </c>
      <c r="Q38">
        <v>10</v>
      </c>
      <c r="R38">
        <v>92</v>
      </c>
      <c r="S38" t="s">
        <v>294</v>
      </c>
      <c r="T38" t="s">
        <v>295</v>
      </c>
      <c r="U38" t="s">
        <v>117</v>
      </c>
      <c r="V38" t="s">
        <v>32</v>
      </c>
      <c r="X38" t="s">
        <v>34</v>
      </c>
      <c r="Y38" t="s">
        <v>296</v>
      </c>
      <c r="Z38" t="str">
        <f t="shared" si="0"/>
        <v/>
      </c>
    </row>
    <row r="39" spans="1:26" ht="16" hidden="1" customHeight="1" x14ac:dyDescent="0.2">
      <c r="A39" t="s">
        <v>297</v>
      </c>
      <c r="F39" t="s">
        <v>298</v>
      </c>
      <c r="G39" t="s">
        <v>299</v>
      </c>
      <c r="H39">
        <v>55916111800</v>
      </c>
      <c r="I39" t="s">
        <v>300</v>
      </c>
      <c r="J39">
        <v>2020</v>
      </c>
      <c r="K39" t="s">
        <v>301</v>
      </c>
      <c r="L39">
        <v>43</v>
      </c>
      <c r="O39">
        <v>627</v>
      </c>
      <c r="P39">
        <v>641</v>
      </c>
      <c r="Q39">
        <v>14</v>
      </c>
      <c r="R39">
        <v>10</v>
      </c>
      <c r="S39" t="s">
        <v>302</v>
      </c>
      <c r="T39" t="s">
        <v>303</v>
      </c>
      <c r="U39" t="s">
        <v>77</v>
      </c>
      <c r="V39" t="s">
        <v>32</v>
      </c>
      <c r="X39" t="s">
        <v>34</v>
      </c>
      <c r="Y39" t="s">
        <v>304</v>
      </c>
      <c r="Z39" t="str">
        <f t="shared" si="0"/>
        <v/>
      </c>
    </row>
    <row r="40" spans="1:26" ht="16" hidden="1" customHeight="1" x14ac:dyDescent="0.2">
      <c r="A40" t="s">
        <v>305</v>
      </c>
      <c r="F40" t="s">
        <v>306</v>
      </c>
      <c r="G40" t="s">
        <v>307</v>
      </c>
      <c r="H40" t="s">
        <v>308</v>
      </c>
      <c r="I40" t="s">
        <v>309</v>
      </c>
      <c r="J40">
        <v>2021</v>
      </c>
      <c r="K40" t="s">
        <v>310</v>
      </c>
      <c r="L40">
        <v>152</v>
      </c>
      <c r="M40">
        <v>1</v>
      </c>
      <c r="O40">
        <v>93</v>
      </c>
      <c r="P40">
        <v>115</v>
      </c>
      <c r="Q40">
        <v>22</v>
      </c>
      <c r="R40">
        <v>33</v>
      </c>
      <c r="S40" t="s">
        <v>311</v>
      </c>
      <c r="T40" t="s">
        <v>312</v>
      </c>
      <c r="U40" t="s">
        <v>31</v>
      </c>
      <c r="V40" t="s">
        <v>32</v>
      </c>
      <c r="W40" t="s">
        <v>224</v>
      </c>
      <c r="X40" t="s">
        <v>34</v>
      </c>
      <c r="Y40" t="s">
        <v>313</v>
      </c>
      <c r="Z40" t="str">
        <f t="shared" si="0"/>
        <v/>
      </c>
    </row>
    <row r="41" spans="1:26" ht="16" hidden="1" customHeight="1" x14ac:dyDescent="0.2">
      <c r="A41" t="s">
        <v>314</v>
      </c>
      <c r="F41" t="s">
        <v>315</v>
      </c>
      <c r="G41" t="s">
        <v>316</v>
      </c>
      <c r="H41" t="s">
        <v>317</v>
      </c>
      <c r="I41" t="s">
        <v>318</v>
      </c>
      <c r="J41">
        <v>2022</v>
      </c>
      <c r="K41" t="s">
        <v>148</v>
      </c>
      <c r="L41">
        <v>9</v>
      </c>
      <c r="N41">
        <v>1034436</v>
      </c>
      <c r="R41">
        <v>1</v>
      </c>
      <c r="S41" t="s">
        <v>319</v>
      </c>
      <c r="T41" t="s">
        <v>320</v>
      </c>
      <c r="U41" t="s">
        <v>31</v>
      </c>
      <c r="V41" t="s">
        <v>32</v>
      </c>
      <c r="W41" t="s">
        <v>108</v>
      </c>
      <c r="X41" t="s">
        <v>34</v>
      </c>
      <c r="Y41" t="s">
        <v>321</v>
      </c>
      <c r="Z41" t="str">
        <f t="shared" si="0"/>
        <v/>
      </c>
    </row>
    <row r="42" spans="1:26" ht="17" customHeight="1" x14ac:dyDescent="0.2">
      <c r="A42" t="s">
        <v>322</v>
      </c>
      <c r="B42" t="s">
        <v>176</v>
      </c>
      <c r="C42" t="s">
        <v>653</v>
      </c>
      <c r="F42" t="s">
        <v>654</v>
      </c>
      <c r="G42" t="s">
        <v>655</v>
      </c>
      <c r="H42" t="s">
        <v>656</v>
      </c>
      <c r="I42" t="s">
        <v>657</v>
      </c>
      <c r="J42">
        <v>2008</v>
      </c>
      <c r="K42" t="s">
        <v>658</v>
      </c>
      <c r="L42">
        <v>1134</v>
      </c>
      <c r="O42">
        <v>320</v>
      </c>
      <c r="P42">
        <v>342</v>
      </c>
      <c r="Q42">
        <v>22</v>
      </c>
      <c r="R42">
        <v>474</v>
      </c>
      <c r="S42" t="s">
        <v>659</v>
      </c>
      <c r="T42" t="s">
        <v>660</v>
      </c>
      <c r="U42" t="s">
        <v>117</v>
      </c>
      <c r="V42" t="s">
        <v>32</v>
      </c>
      <c r="X42" t="s">
        <v>34</v>
      </c>
      <c r="Y42" t="s">
        <v>661</v>
      </c>
    </row>
    <row r="43" spans="1:26" ht="16" hidden="1" customHeight="1" x14ac:dyDescent="0.2">
      <c r="A43" t="s">
        <v>297</v>
      </c>
      <c r="F43" t="s">
        <v>332</v>
      </c>
      <c r="G43" t="s">
        <v>333</v>
      </c>
      <c r="H43" t="s">
        <v>334</v>
      </c>
      <c r="I43" t="s">
        <v>335</v>
      </c>
      <c r="J43">
        <v>2019</v>
      </c>
      <c r="K43" t="s">
        <v>205</v>
      </c>
      <c r="L43">
        <v>254</v>
      </c>
      <c r="O43">
        <v>142</v>
      </c>
      <c r="P43">
        <v>155</v>
      </c>
      <c r="Q43">
        <v>13</v>
      </c>
      <c r="R43">
        <v>15</v>
      </c>
      <c r="S43" t="s">
        <v>336</v>
      </c>
      <c r="T43" t="s">
        <v>337</v>
      </c>
      <c r="U43" t="s">
        <v>31</v>
      </c>
      <c r="V43" t="s">
        <v>32</v>
      </c>
      <c r="W43" t="s">
        <v>159</v>
      </c>
      <c r="X43" t="s">
        <v>34</v>
      </c>
      <c r="Y43" t="s">
        <v>338</v>
      </c>
      <c r="Z43" t="str">
        <f t="shared" ref="Z43:Z49" si="1">IF(AND(B43&lt;&gt;"", OR(B43="yes", B43&lt;&gt;"no")), ROW(), "")</f>
        <v/>
      </c>
    </row>
    <row r="44" spans="1:26" ht="16" hidden="1" customHeight="1" x14ac:dyDescent="0.2">
      <c r="A44" t="s">
        <v>305</v>
      </c>
      <c r="F44" t="s">
        <v>339</v>
      </c>
      <c r="G44" t="s">
        <v>340</v>
      </c>
      <c r="H44" t="s">
        <v>341</v>
      </c>
      <c r="I44" t="s">
        <v>342</v>
      </c>
      <c r="J44">
        <v>2020</v>
      </c>
      <c r="K44" t="s">
        <v>28</v>
      </c>
      <c r="L44">
        <v>26</v>
      </c>
      <c r="M44">
        <v>8</v>
      </c>
      <c r="O44">
        <v>4316</v>
      </c>
      <c r="P44">
        <v>4327</v>
      </c>
      <c r="Q44">
        <v>11</v>
      </c>
      <c r="R44">
        <v>43</v>
      </c>
      <c r="S44" t="s">
        <v>343</v>
      </c>
      <c r="T44" t="s">
        <v>344</v>
      </c>
      <c r="U44" t="s">
        <v>31</v>
      </c>
      <c r="V44" t="s">
        <v>32</v>
      </c>
      <c r="W44" t="s">
        <v>159</v>
      </c>
      <c r="X44" t="s">
        <v>34</v>
      </c>
      <c r="Y44" t="s">
        <v>345</v>
      </c>
      <c r="Z44" t="str">
        <f t="shared" si="1"/>
        <v/>
      </c>
    </row>
    <row r="45" spans="1:26" ht="16" hidden="1" customHeight="1" x14ac:dyDescent="0.2">
      <c r="A45" t="s">
        <v>314</v>
      </c>
      <c r="F45" t="s">
        <v>346</v>
      </c>
      <c r="G45" t="s">
        <v>347</v>
      </c>
      <c r="H45" t="s">
        <v>348</v>
      </c>
      <c r="I45" t="s">
        <v>349</v>
      </c>
      <c r="J45">
        <v>2009</v>
      </c>
      <c r="K45" t="s">
        <v>350</v>
      </c>
      <c r="L45">
        <v>4</v>
      </c>
      <c r="M45">
        <v>11</v>
      </c>
      <c r="N45" t="s">
        <v>351</v>
      </c>
      <c r="R45">
        <v>97</v>
      </c>
      <c r="S45" t="s">
        <v>352</v>
      </c>
      <c r="T45" t="s">
        <v>353</v>
      </c>
      <c r="U45" t="s">
        <v>31</v>
      </c>
      <c r="V45" t="s">
        <v>32</v>
      </c>
      <c r="W45" t="s">
        <v>108</v>
      </c>
      <c r="X45" t="s">
        <v>34</v>
      </c>
      <c r="Y45" t="s">
        <v>354</v>
      </c>
      <c r="Z45" t="str">
        <f t="shared" si="1"/>
        <v/>
      </c>
    </row>
    <row r="46" spans="1:26" ht="16" customHeight="1" x14ac:dyDescent="0.2">
      <c r="A46" t="s">
        <v>322</v>
      </c>
      <c r="B46" t="s">
        <v>323</v>
      </c>
      <c r="F46" t="s">
        <v>1270</v>
      </c>
      <c r="G46" t="s">
        <v>1271</v>
      </c>
      <c r="H46" t="s">
        <v>1272</v>
      </c>
      <c r="I46" t="s">
        <v>1273</v>
      </c>
      <c r="J46">
        <v>2011</v>
      </c>
      <c r="K46" t="s">
        <v>374</v>
      </c>
      <c r="L46">
        <v>440</v>
      </c>
      <c r="O46">
        <v>67</v>
      </c>
      <c r="P46">
        <v>78</v>
      </c>
      <c r="Q46">
        <v>11</v>
      </c>
      <c r="R46">
        <v>84</v>
      </c>
      <c r="S46" t="s">
        <v>1274</v>
      </c>
      <c r="T46" t="s">
        <v>1275</v>
      </c>
      <c r="U46" t="s">
        <v>31</v>
      </c>
      <c r="V46" t="s">
        <v>32</v>
      </c>
      <c r="W46" t="s">
        <v>33</v>
      </c>
      <c r="X46" t="s">
        <v>34</v>
      </c>
      <c r="Y46" t="s">
        <v>1276</v>
      </c>
      <c r="Z46">
        <f t="shared" si="1"/>
        <v>46</v>
      </c>
    </row>
    <row r="47" spans="1:26" ht="16" hidden="1" customHeight="1" x14ac:dyDescent="0.2">
      <c r="A47" t="s">
        <v>297</v>
      </c>
      <c r="F47" t="s">
        <v>362</v>
      </c>
      <c r="G47" t="s">
        <v>363</v>
      </c>
      <c r="H47" t="s">
        <v>364</v>
      </c>
      <c r="I47" t="s">
        <v>365</v>
      </c>
      <c r="J47">
        <v>2013</v>
      </c>
      <c r="K47" t="s">
        <v>366</v>
      </c>
      <c r="L47">
        <v>444</v>
      </c>
      <c r="O47">
        <v>73</v>
      </c>
      <c r="P47">
        <v>80</v>
      </c>
      <c r="Q47">
        <v>7</v>
      </c>
      <c r="R47">
        <v>28</v>
      </c>
      <c r="S47" t="s">
        <v>367</v>
      </c>
      <c r="T47" t="s">
        <v>368</v>
      </c>
      <c r="U47" t="s">
        <v>31</v>
      </c>
      <c r="V47" t="s">
        <v>32</v>
      </c>
      <c r="W47" t="s">
        <v>159</v>
      </c>
      <c r="X47" t="s">
        <v>34</v>
      </c>
      <c r="Y47" t="s">
        <v>369</v>
      </c>
      <c r="Z47" t="str">
        <f t="shared" si="1"/>
        <v/>
      </c>
    </row>
    <row r="48" spans="1:26" ht="16" hidden="1" customHeight="1" x14ac:dyDescent="0.2">
      <c r="A48" t="s">
        <v>305</v>
      </c>
      <c r="F48" t="s">
        <v>370</v>
      </c>
      <c r="G48" t="s">
        <v>371</v>
      </c>
      <c r="H48" t="s">
        <v>372</v>
      </c>
      <c r="I48" t="s">
        <v>373</v>
      </c>
      <c r="J48">
        <v>2021</v>
      </c>
      <c r="K48" t="s">
        <v>374</v>
      </c>
      <c r="L48">
        <v>663</v>
      </c>
      <c r="O48">
        <v>77</v>
      </c>
      <c r="P48">
        <v>97</v>
      </c>
      <c r="Q48">
        <v>20</v>
      </c>
      <c r="R48">
        <v>8</v>
      </c>
      <c r="S48" t="s">
        <v>375</v>
      </c>
      <c r="T48" t="s">
        <v>376</v>
      </c>
      <c r="U48" t="s">
        <v>31</v>
      </c>
      <c r="V48" t="s">
        <v>32</v>
      </c>
      <c r="X48" t="s">
        <v>34</v>
      </c>
      <c r="Y48" t="s">
        <v>377</v>
      </c>
      <c r="Z48" t="str">
        <f t="shared" si="1"/>
        <v/>
      </c>
    </row>
    <row r="49" spans="1:26" ht="16" hidden="1" customHeight="1" x14ac:dyDescent="0.2">
      <c r="A49" t="s">
        <v>314</v>
      </c>
      <c r="F49" t="s">
        <v>378</v>
      </c>
      <c r="G49" t="s">
        <v>379</v>
      </c>
      <c r="H49" t="s">
        <v>380</v>
      </c>
      <c r="I49" t="s">
        <v>381</v>
      </c>
      <c r="J49">
        <v>2022</v>
      </c>
      <c r="K49" t="s">
        <v>382</v>
      </c>
      <c r="L49">
        <v>3</v>
      </c>
      <c r="N49">
        <v>100049</v>
      </c>
      <c r="R49">
        <v>2</v>
      </c>
      <c r="S49" t="s">
        <v>383</v>
      </c>
      <c r="T49" t="s">
        <v>384</v>
      </c>
      <c r="U49" t="s">
        <v>31</v>
      </c>
      <c r="V49" t="s">
        <v>32</v>
      </c>
      <c r="W49" t="s">
        <v>108</v>
      </c>
      <c r="X49" t="s">
        <v>34</v>
      </c>
      <c r="Y49" t="s">
        <v>385</v>
      </c>
      <c r="Z49" t="str">
        <f t="shared" si="1"/>
        <v/>
      </c>
    </row>
    <row r="50" spans="1:26" ht="16" customHeight="1" x14ac:dyDescent="0.2">
      <c r="A50" t="s">
        <v>322</v>
      </c>
      <c r="B50" t="s">
        <v>176</v>
      </c>
      <c r="F50" t="s">
        <v>355</v>
      </c>
      <c r="G50" t="s">
        <v>356</v>
      </c>
      <c r="H50" t="s">
        <v>357</v>
      </c>
      <c r="I50" t="s">
        <v>358</v>
      </c>
      <c r="J50">
        <v>2012</v>
      </c>
      <c r="K50" t="s">
        <v>40</v>
      </c>
      <c r="L50">
        <v>279</v>
      </c>
      <c r="M50">
        <v>1733</v>
      </c>
      <c r="O50">
        <v>1655</v>
      </c>
      <c r="P50">
        <v>1664</v>
      </c>
      <c r="Q50">
        <v>9</v>
      </c>
      <c r="R50">
        <v>109</v>
      </c>
      <c r="S50" t="s">
        <v>359</v>
      </c>
      <c r="T50" t="s">
        <v>360</v>
      </c>
      <c r="U50" t="s">
        <v>31</v>
      </c>
      <c r="V50" t="s">
        <v>32</v>
      </c>
      <c r="W50" t="s">
        <v>33</v>
      </c>
      <c r="X50" t="s">
        <v>34</v>
      </c>
      <c r="Y50" t="s">
        <v>361</v>
      </c>
    </row>
    <row r="51" spans="1:26" ht="16" hidden="1" customHeight="1" x14ac:dyDescent="0.2">
      <c r="A51" t="s">
        <v>297</v>
      </c>
      <c r="F51" t="s">
        <v>394</v>
      </c>
      <c r="G51" t="s">
        <v>395</v>
      </c>
      <c r="H51" t="s">
        <v>396</v>
      </c>
      <c r="I51" t="s">
        <v>397</v>
      </c>
      <c r="J51">
        <v>2020</v>
      </c>
      <c r="K51" t="s">
        <v>245</v>
      </c>
      <c r="L51">
        <v>161</v>
      </c>
      <c r="N51">
        <v>105107</v>
      </c>
      <c r="R51">
        <v>20</v>
      </c>
      <c r="S51" t="s">
        <v>398</v>
      </c>
      <c r="T51" t="s">
        <v>399</v>
      </c>
      <c r="U51" t="s">
        <v>31</v>
      </c>
      <c r="V51" t="s">
        <v>32</v>
      </c>
      <c r="X51" t="s">
        <v>34</v>
      </c>
      <c r="Y51" t="s">
        <v>400</v>
      </c>
      <c r="Z51" t="str">
        <f>IF(AND(B51&lt;&gt;"", OR(B51="yes", B51&lt;&gt;"no")), ROW(), "")</f>
        <v/>
      </c>
    </row>
    <row r="52" spans="1:26" ht="16" hidden="1" customHeight="1" x14ac:dyDescent="0.2">
      <c r="A52" t="s">
        <v>305</v>
      </c>
      <c r="F52" t="s">
        <v>401</v>
      </c>
      <c r="G52" t="s">
        <v>402</v>
      </c>
      <c r="H52" t="s">
        <v>403</v>
      </c>
      <c r="I52" t="s">
        <v>404</v>
      </c>
      <c r="J52">
        <v>2019</v>
      </c>
      <c r="K52" t="s">
        <v>57</v>
      </c>
      <c r="L52">
        <v>9</v>
      </c>
      <c r="M52">
        <v>1</v>
      </c>
      <c r="N52">
        <v>1932</v>
      </c>
      <c r="R52">
        <v>43</v>
      </c>
      <c r="S52" t="s">
        <v>405</v>
      </c>
      <c r="T52" t="s">
        <v>406</v>
      </c>
      <c r="U52" t="s">
        <v>31</v>
      </c>
      <c r="V52" t="s">
        <v>32</v>
      </c>
      <c r="W52" t="s">
        <v>108</v>
      </c>
      <c r="X52" t="s">
        <v>34</v>
      </c>
      <c r="Y52" t="s">
        <v>407</v>
      </c>
      <c r="Z52" t="str">
        <f>IF(AND(B52&lt;&gt;"", OR(B52="yes", B52&lt;&gt;"no")), ROW(), "")</f>
        <v/>
      </c>
    </row>
    <row r="53" spans="1:26" ht="16" hidden="1" customHeight="1" x14ac:dyDescent="0.2">
      <c r="A53" t="s">
        <v>314</v>
      </c>
      <c r="F53" t="s">
        <v>401</v>
      </c>
      <c r="G53" t="s">
        <v>402</v>
      </c>
      <c r="H53" t="s">
        <v>403</v>
      </c>
      <c r="I53" t="s">
        <v>408</v>
      </c>
      <c r="J53">
        <v>2020</v>
      </c>
      <c r="K53" t="s">
        <v>57</v>
      </c>
      <c r="L53">
        <v>10</v>
      </c>
      <c r="M53">
        <v>1</v>
      </c>
      <c r="N53">
        <v>9760</v>
      </c>
      <c r="R53">
        <v>0</v>
      </c>
      <c r="S53" t="s">
        <v>409</v>
      </c>
      <c r="T53" t="s">
        <v>410</v>
      </c>
      <c r="U53" t="s">
        <v>411</v>
      </c>
      <c r="V53" t="s">
        <v>32</v>
      </c>
      <c r="W53" t="s">
        <v>108</v>
      </c>
      <c r="X53" t="s">
        <v>34</v>
      </c>
      <c r="Y53" t="s">
        <v>412</v>
      </c>
      <c r="Z53" t="str">
        <f>IF(AND(B53&lt;&gt;"", OR(B53="yes", B53&lt;&gt;"no")), ROW(), "")</f>
        <v/>
      </c>
    </row>
    <row r="54" spans="1:26" ht="16" customHeight="1" x14ac:dyDescent="0.2">
      <c r="A54" t="s">
        <v>322</v>
      </c>
      <c r="B54" t="s">
        <v>323</v>
      </c>
      <c r="F54" t="s">
        <v>442</v>
      </c>
      <c r="G54" t="s">
        <v>443</v>
      </c>
      <c r="H54" t="s">
        <v>444</v>
      </c>
      <c r="I54" t="s">
        <v>445</v>
      </c>
      <c r="J54">
        <v>2014</v>
      </c>
      <c r="K54" t="s">
        <v>374</v>
      </c>
      <c r="L54">
        <v>514</v>
      </c>
      <c r="O54">
        <v>43</v>
      </c>
      <c r="P54">
        <v>56</v>
      </c>
      <c r="Q54">
        <v>13</v>
      </c>
      <c r="R54">
        <v>29</v>
      </c>
      <c r="S54" t="s">
        <v>446</v>
      </c>
      <c r="T54" t="s">
        <v>447</v>
      </c>
      <c r="U54" t="s">
        <v>31</v>
      </c>
      <c r="V54" t="s">
        <v>32</v>
      </c>
      <c r="W54" t="s">
        <v>33</v>
      </c>
      <c r="X54" t="s">
        <v>34</v>
      </c>
      <c r="Y54" t="s">
        <v>448</v>
      </c>
    </row>
    <row r="55" spans="1:26" ht="16" hidden="1" customHeight="1" x14ac:dyDescent="0.2">
      <c r="A55" t="s">
        <v>297</v>
      </c>
      <c r="F55" t="s">
        <v>420</v>
      </c>
      <c r="G55" t="s">
        <v>421</v>
      </c>
      <c r="H55" t="s">
        <v>422</v>
      </c>
      <c r="I55" t="s">
        <v>423</v>
      </c>
      <c r="J55">
        <v>2021</v>
      </c>
      <c r="K55" t="s">
        <v>424</v>
      </c>
      <c r="L55">
        <v>78</v>
      </c>
      <c r="M55">
        <v>10</v>
      </c>
      <c r="O55">
        <v>3748</v>
      </c>
      <c r="P55">
        <v>3756</v>
      </c>
      <c r="Q55">
        <v>8</v>
      </c>
      <c r="R55">
        <v>3</v>
      </c>
      <c r="S55" t="s">
        <v>425</v>
      </c>
      <c r="T55" t="s">
        <v>426</v>
      </c>
      <c r="U55" t="s">
        <v>31</v>
      </c>
      <c r="V55" t="s">
        <v>32</v>
      </c>
      <c r="X55" t="s">
        <v>34</v>
      </c>
      <c r="Y55" t="s">
        <v>427</v>
      </c>
      <c r="Z55" t="str">
        <f>IF(AND(B55&lt;&gt;"", OR(B55="yes", B55&lt;&gt;"no")), ROW(), "")</f>
        <v/>
      </c>
    </row>
    <row r="56" spans="1:26" ht="16" hidden="1" customHeight="1" x14ac:dyDescent="0.2">
      <c r="A56" t="s">
        <v>305</v>
      </c>
      <c r="F56" t="s">
        <v>428</v>
      </c>
      <c r="G56" t="s">
        <v>429</v>
      </c>
      <c r="H56" t="s">
        <v>430</v>
      </c>
      <c r="I56" t="s">
        <v>431</v>
      </c>
      <c r="J56">
        <v>2019</v>
      </c>
      <c r="K56" t="s">
        <v>165</v>
      </c>
      <c r="L56">
        <v>38</v>
      </c>
      <c r="M56">
        <v>2</v>
      </c>
      <c r="O56">
        <v>297</v>
      </c>
      <c r="P56">
        <v>309</v>
      </c>
      <c r="Q56">
        <v>12</v>
      </c>
      <c r="R56">
        <v>21</v>
      </c>
      <c r="S56" t="s">
        <v>432</v>
      </c>
      <c r="T56" t="s">
        <v>433</v>
      </c>
      <c r="U56" t="s">
        <v>31</v>
      </c>
      <c r="V56" t="s">
        <v>32</v>
      </c>
      <c r="X56" t="s">
        <v>34</v>
      </c>
      <c r="Y56" t="s">
        <v>434</v>
      </c>
      <c r="Z56" t="str">
        <f>IF(AND(B56&lt;&gt;"", OR(B56="yes", B56&lt;&gt;"no")), ROW(), "")</f>
        <v/>
      </c>
    </row>
    <row r="57" spans="1:26" ht="16" hidden="1" customHeight="1" x14ac:dyDescent="0.2">
      <c r="A57" t="s">
        <v>314</v>
      </c>
      <c r="F57" t="s">
        <v>435</v>
      </c>
      <c r="G57" t="s">
        <v>436</v>
      </c>
      <c r="H57" t="s">
        <v>437</v>
      </c>
      <c r="I57" t="s">
        <v>438</v>
      </c>
      <c r="J57">
        <v>2018</v>
      </c>
      <c r="K57" t="s">
        <v>374</v>
      </c>
      <c r="L57">
        <v>587</v>
      </c>
      <c r="O57">
        <v>73</v>
      </c>
      <c r="P57">
        <v>80</v>
      </c>
      <c r="Q57">
        <v>7</v>
      </c>
      <c r="R57">
        <v>13</v>
      </c>
      <c r="S57" t="s">
        <v>439</v>
      </c>
      <c r="T57" t="s">
        <v>440</v>
      </c>
      <c r="U57" t="s">
        <v>31</v>
      </c>
      <c r="V57" t="s">
        <v>32</v>
      </c>
      <c r="W57" t="s">
        <v>159</v>
      </c>
      <c r="X57" t="s">
        <v>34</v>
      </c>
      <c r="Y57" t="s">
        <v>441</v>
      </c>
      <c r="Z57" t="str">
        <f>IF(AND(B57&lt;&gt;"", OR(B57="yes", B57&lt;&gt;"no")), ROW(), "")</f>
        <v/>
      </c>
    </row>
    <row r="58" spans="1:26" ht="16" customHeight="1" x14ac:dyDescent="0.2">
      <c r="A58" t="s">
        <v>322</v>
      </c>
      <c r="B58" t="s">
        <v>323</v>
      </c>
      <c r="C58" t="s">
        <v>1472</v>
      </c>
      <c r="F58" t="s">
        <v>1473</v>
      </c>
      <c r="G58" t="s">
        <v>1474</v>
      </c>
      <c r="H58" t="s">
        <v>1475</v>
      </c>
      <c r="I58" t="s">
        <v>1476</v>
      </c>
      <c r="J58">
        <v>2015</v>
      </c>
      <c r="K58" t="s">
        <v>374</v>
      </c>
      <c r="L58">
        <v>521</v>
      </c>
      <c r="O58">
        <v>49</v>
      </c>
      <c r="P58">
        <v>61</v>
      </c>
      <c r="Q58">
        <v>12</v>
      </c>
      <c r="R58">
        <v>41</v>
      </c>
      <c r="S58" t="s">
        <v>1477</v>
      </c>
      <c r="T58" t="s">
        <v>1478</v>
      </c>
      <c r="U58" t="s">
        <v>31</v>
      </c>
      <c r="V58" t="s">
        <v>32</v>
      </c>
      <c r="W58" t="s">
        <v>33</v>
      </c>
      <c r="X58" t="s">
        <v>34</v>
      </c>
      <c r="Y58" t="s">
        <v>1479</v>
      </c>
    </row>
    <row r="59" spans="1:26" ht="16" hidden="1" customHeight="1" x14ac:dyDescent="0.2">
      <c r="A59" t="s">
        <v>297</v>
      </c>
      <c r="F59" t="s">
        <v>449</v>
      </c>
      <c r="G59" t="s">
        <v>450</v>
      </c>
      <c r="H59" t="s">
        <v>451</v>
      </c>
      <c r="I59" t="s">
        <v>452</v>
      </c>
      <c r="J59">
        <v>2016</v>
      </c>
      <c r="K59" t="s">
        <v>165</v>
      </c>
      <c r="L59">
        <v>35</v>
      </c>
      <c r="M59">
        <v>1</v>
      </c>
      <c r="O59">
        <v>357</v>
      </c>
      <c r="P59">
        <v>368</v>
      </c>
      <c r="Q59">
        <v>11</v>
      </c>
      <c r="R59">
        <v>41</v>
      </c>
      <c r="S59" t="s">
        <v>453</v>
      </c>
      <c r="T59" t="s">
        <v>454</v>
      </c>
      <c r="U59" t="s">
        <v>31</v>
      </c>
      <c r="V59" t="s">
        <v>32</v>
      </c>
      <c r="X59" t="s">
        <v>34</v>
      </c>
      <c r="Y59" t="s">
        <v>455</v>
      </c>
      <c r="Z59" t="str">
        <f>IF(AND(B59&lt;&gt;"", OR(B59="yes", B59&lt;&gt;"no")), ROW(), "")</f>
        <v/>
      </c>
    </row>
    <row r="60" spans="1:26" ht="16" hidden="1" customHeight="1" x14ac:dyDescent="0.2">
      <c r="A60" t="s">
        <v>305</v>
      </c>
      <c r="F60" t="s">
        <v>456</v>
      </c>
      <c r="G60" t="s">
        <v>457</v>
      </c>
      <c r="H60" t="s">
        <v>458</v>
      </c>
      <c r="I60" t="s">
        <v>459</v>
      </c>
      <c r="J60">
        <v>2017</v>
      </c>
      <c r="K60" t="s">
        <v>374</v>
      </c>
      <c r="L60">
        <v>577</v>
      </c>
      <c r="O60">
        <v>67</v>
      </c>
      <c r="P60">
        <v>77</v>
      </c>
      <c r="Q60">
        <v>10</v>
      </c>
      <c r="R60">
        <v>8</v>
      </c>
      <c r="S60" t="s">
        <v>460</v>
      </c>
      <c r="T60" t="s">
        <v>461</v>
      </c>
      <c r="U60" t="s">
        <v>31</v>
      </c>
      <c r="V60" t="s">
        <v>32</v>
      </c>
      <c r="W60" t="s">
        <v>159</v>
      </c>
      <c r="X60" t="s">
        <v>34</v>
      </c>
      <c r="Y60" t="s">
        <v>462</v>
      </c>
      <c r="Z60" t="str">
        <f>IF(AND(B60&lt;&gt;"", OR(B60="yes", B60&lt;&gt;"no")), ROW(), "")</f>
        <v/>
      </c>
    </row>
    <row r="61" spans="1:26" ht="16" hidden="1" customHeight="1" x14ac:dyDescent="0.2">
      <c r="A61" t="s">
        <v>314</v>
      </c>
      <c r="F61" t="s">
        <v>463</v>
      </c>
      <c r="G61" t="s">
        <v>464</v>
      </c>
      <c r="H61" t="s">
        <v>465</v>
      </c>
      <c r="I61" t="s">
        <v>466</v>
      </c>
      <c r="J61">
        <v>2022</v>
      </c>
      <c r="K61" t="s">
        <v>366</v>
      </c>
      <c r="L61">
        <v>553</v>
      </c>
      <c r="N61">
        <v>151754</v>
      </c>
      <c r="R61">
        <v>2</v>
      </c>
      <c r="S61" t="s">
        <v>467</v>
      </c>
      <c r="T61" t="s">
        <v>468</v>
      </c>
      <c r="U61" t="s">
        <v>31</v>
      </c>
      <c r="V61" t="s">
        <v>32</v>
      </c>
      <c r="X61" t="s">
        <v>34</v>
      </c>
      <c r="Y61" t="s">
        <v>469</v>
      </c>
      <c r="Z61" t="str">
        <f>IF(AND(B61&lt;&gt;"", OR(B61="yes", B61&lt;&gt;"no")), ROW(), "")</f>
        <v/>
      </c>
    </row>
    <row r="62" spans="1:26" ht="16" customHeight="1" x14ac:dyDescent="0.2">
      <c r="A62" t="s">
        <v>322</v>
      </c>
      <c r="B62" t="s">
        <v>176</v>
      </c>
      <c r="C62" t="s">
        <v>12343</v>
      </c>
      <c r="F62" t="s">
        <v>811</v>
      </c>
      <c r="G62" t="s">
        <v>812</v>
      </c>
      <c r="H62" t="s">
        <v>813</v>
      </c>
      <c r="I62" t="s">
        <v>814</v>
      </c>
      <c r="J62">
        <v>2016</v>
      </c>
      <c r="K62" t="s">
        <v>815</v>
      </c>
      <c r="L62">
        <v>59</v>
      </c>
      <c r="M62">
        <v>45353</v>
      </c>
      <c r="O62">
        <v>187</v>
      </c>
      <c r="P62">
        <v>192</v>
      </c>
      <c r="Q62">
        <v>5</v>
      </c>
      <c r="R62">
        <v>7</v>
      </c>
      <c r="S62" t="s">
        <v>816</v>
      </c>
      <c r="T62" t="s">
        <v>817</v>
      </c>
      <c r="U62" t="s">
        <v>31</v>
      </c>
      <c r="V62" t="s">
        <v>32</v>
      </c>
      <c r="X62" t="s">
        <v>34</v>
      </c>
      <c r="Y62" t="s">
        <v>818</v>
      </c>
    </row>
    <row r="63" spans="1:26" ht="16" hidden="1" customHeight="1" x14ac:dyDescent="0.2">
      <c r="A63" t="s">
        <v>297</v>
      </c>
      <c r="F63" t="s">
        <v>478</v>
      </c>
      <c r="G63" t="s">
        <v>479</v>
      </c>
      <c r="H63" t="s">
        <v>480</v>
      </c>
      <c r="I63" t="s">
        <v>481</v>
      </c>
      <c r="J63">
        <v>2017</v>
      </c>
      <c r="K63" t="s">
        <v>482</v>
      </c>
      <c r="L63">
        <v>18</v>
      </c>
      <c r="M63">
        <v>9</v>
      </c>
      <c r="O63">
        <v>3542</v>
      </c>
      <c r="P63">
        <v>3553</v>
      </c>
      <c r="Q63">
        <v>11</v>
      </c>
      <c r="R63">
        <v>8</v>
      </c>
      <c r="S63" t="s">
        <v>483</v>
      </c>
      <c r="T63" t="s">
        <v>484</v>
      </c>
      <c r="U63" t="s">
        <v>31</v>
      </c>
      <c r="V63" t="s">
        <v>32</v>
      </c>
      <c r="X63" t="s">
        <v>34</v>
      </c>
      <c r="Y63" t="s">
        <v>485</v>
      </c>
      <c r="Z63" t="str">
        <f>IF(AND(B63&lt;&gt;"", OR(B63="yes", B63&lt;&gt;"no")), ROW(), "")</f>
        <v/>
      </c>
    </row>
    <row r="64" spans="1:26" ht="16" hidden="1" customHeight="1" x14ac:dyDescent="0.2">
      <c r="A64" t="s">
        <v>305</v>
      </c>
      <c r="F64" t="s">
        <v>486</v>
      </c>
      <c r="G64" t="s">
        <v>487</v>
      </c>
      <c r="H64" t="s">
        <v>488</v>
      </c>
      <c r="I64" t="s">
        <v>489</v>
      </c>
      <c r="J64">
        <v>2020</v>
      </c>
      <c r="K64" t="s">
        <v>490</v>
      </c>
      <c r="L64">
        <v>48</v>
      </c>
      <c r="M64">
        <v>3</v>
      </c>
      <c r="N64">
        <v>8041</v>
      </c>
      <c r="R64">
        <v>14</v>
      </c>
      <c r="S64" t="s">
        <v>491</v>
      </c>
      <c r="T64" t="s">
        <v>492</v>
      </c>
      <c r="U64" t="s">
        <v>31</v>
      </c>
      <c r="V64" t="s">
        <v>32</v>
      </c>
      <c r="X64" t="s">
        <v>34</v>
      </c>
      <c r="Y64" t="s">
        <v>493</v>
      </c>
      <c r="Z64" t="str">
        <f>IF(AND(B64&lt;&gt;"", OR(B64="yes", B64&lt;&gt;"no")), ROW(), "")</f>
        <v/>
      </c>
    </row>
    <row r="65" spans="1:26" ht="16" hidden="1" customHeight="1" x14ac:dyDescent="0.2">
      <c r="A65" t="s">
        <v>314</v>
      </c>
      <c r="F65" t="s">
        <v>494</v>
      </c>
      <c r="G65" t="s">
        <v>495</v>
      </c>
      <c r="H65" t="s">
        <v>496</v>
      </c>
      <c r="I65" t="s">
        <v>497</v>
      </c>
      <c r="J65">
        <v>2024</v>
      </c>
      <c r="K65" t="s">
        <v>498</v>
      </c>
      <c r="L65">
        <v>15</v>
      </c>
      <c r="M65">
        <v>6</v>
      </c>
      <c r="N65">
        <v>101883</v>
      </c>
      <c r="R65">
        <v>0</v>
      </c>
      <c r="S65" t="s">
        <v>499</v>
      </c>
      <c r="T65" t="s">
        <v>500</v>
      </c>
      <c r="U65" t="s">
        <v>31</v>
      </c>
      <c r="V65" t="s">
        <v>32</v>
      </c>
      <c r="W65" t="s">
        <v>127</v>
      </c>
      <c r="X65" t="s">
        <v>34</v>
      </c>
      <c r="Y65" t="s">
        <v>501</v>
      </c>
      <c r="Z65" t="str">
        <f>IF(AND(B65&lt;&gt;"", OR(B65="yes", B65&lt;&gt;"no")), ROW(), "")</f>
        <v/>
      </c>
    </row>
    <row r="66" spans="1:26" ht="16" customHeight="1" x14ac:dyDescent="0.2">
      <c r="A66" t="s">
        <v>322</v>
      </c>
      <c r="B66" t="s">
        <v>323</v>
      </c>
      <c r="F66" t="s">
        <v>1212</v>
      </c>
      <c r="G66" t="s">
        <v>1213</v>
      </c>
      <c r="H66" t="s">
        <v>1214</v>
      </c>
      <c r="I66" t="s">
        <v>1215</v>
      </c>
      <c r="J66">
        <v>2016</v>
      </c>
      <c r="K66" t="s">
        <v>374</v>
      </c>
      <c r="L66">
        <v>544</v>
      </c>
      <c r="O66">
        <v>143</v>
      </c>
      <c r="P66">
        <v>158</v>
      </c>
      <c r="Q66">
        <v>15</v>
      </c>
      <c r="R66">
        <v>15</v>
      </c>
      <c r="S66" t="s">
        <v>1216</v>
      </c>
      <c r="T66" t="s">
        <v>1217</v>
      </c>
      <c r="U66" t="s">
        <v>31</v>
      </c>
      <c r="V66" t="s">
        <v>32</v>
      </c>
      <c r="X66" t="s">
        <v>34</v>
      </c>
      <c r="Y66" t="s">
        <v>1218</v>
      </c>
    </row>
    <row r="67" spans="1:26" ht="16" hidden="1" customHeight="1" x14ac:dyDescent="0.2">
      <c r="A67" t="s">
        <v>297</v>
      </c>
      <c r="F67" t="s">
        <v>510</v>
      </c>
      <c r="G67" t="s">
        <v>511</v>
      </c>
      <c r="H67" t="s">
        <v>512</v>
      </c>
      <c r="I67" t="s">
        <v>513</v>
      </c>
      <c r="J67">
        <v>2017</v>
      </c>
      <c r="K67" t="s">
        <v>514</v>
      </c>
      <c r="L67">
        <v>164</v>
      </c>
      <c r="M67">
        <v>5</v>
      </c>
      <c r="N67">
        <v>103</v>
      </c>
      <c r="R67">
        <v>15</v>
      </c>
      <c r="S67" t="s">
        <v>515</v>
      </c>
      <c r="T67" t="s">
        <v>516</v>
      </c>
      <c r="U67" t="s">
        <v>31</v>
      </c>
      <c r="V67" t="s">
        <v>32</v>
      </c>
      <c r="X67" t="s">
        <v>34</v>
      </c>
      <c r="Y67" t="s">
        <v>517</v>
      </c>
      <c r="Z67" t="str">
        <f t="shared" ref="Z67:Z73" si="2">IF(AND(B67&lt;&gt;"", OR(B67="yes", B67&lt;&gt;"no")), ROW(), "")</f>
        <v/>
      </c>
    </row>
    <row r="68" spans="1:26" ht="16" hidden="1" customHeight="1" x14ac:dyDescent="0.2">
      <c r="A68" t="s">
        <v>305</v>
      </c>
      <c r="F68" t="s">
        <v>518</v>
      </c>
      <c r="G68" t="s">
        <v>519</v>
      </c>
      <c r="H68" t="s">
        <v>520</v>
      </c>
      <c r="I68" t="s">
        <v>521</v>
      </c>
      <c r="J68">
        <v>2021</v>
      </c>
      <c r="K68" t="s">
        <v>522</v>
      </c>
      <c r="L68">
        <v>173</v>
      </c>
      <c r="N68">
        <v>112808</v>
      </c>
      <c r="R68">
        <v>16</v>
      </c>
      <c r="S68" t="s">
        <v>523</v>
      </c>
      <c r="T68" t="s">
        <v>524</v>
      </c>
      <c r="U68" t="s">
        <v>31</v>
      </c>
      <c r="V68" t="s">
        <v>32</v>
      </c>
      <c r="W68" t="s">
        <v>127</v>
      </c>
      <c r="X68" t="s">
        <v>34</v>
      </c>
      <c r="Y68" t="s">
        <v>525</v>
      </c>
      <c r="Z68" t="str">
        <f t="shared" si="2"/>
        <v/>
      </c>
    </row>
    <row r="69" spans="1:26" ht="16" hidden="1" customHeight="1" x14ac:dyDescent="0.2">
      <c r="A69" t="s">
        <v>314</v>
      </c>
      <c r="F69" t="s">
        <v>526</v>
      </c>
      <c r="G69" t="s">
        <v>527</v>
      </c>
      <c r="H69" t="s">
        <v>528</v>
      </c>
      <c r="I69" t="s">
        <v>529</v>
      </c>
      <c r="J69">
        <v>2022</v>
      </c>
      <c r="K69" t="s">
        <v>57</v>
      </c>
      <c r="L69">
        <v>12</v>
      </c>
      <c r="M69">
        <v>1</v>
      </c>
      <c r="N69">
        <v>9589</v>
      </c>
      <c r="R69">
        <v>5</v>
      </c>
      <c r="S69" t="s">
        <v>530</v>
      </c>
      <c r="T69" t="s">
        <v>531</v>
      </c>
      <c r="U69" t="s">
        <v>31</v>
      </c>
      <c r="V69" t="s">
        <v>32</v>
      </c>
      <c r="W69" t="s">
        <v>60</v>
      </c>
      <c r="X69" t="s">
        <v>34</v>
      </c>
      <c r="Y69" t="s">
        <v>532</v>
      </c>
      <c r="Z69" t="str">
        <f t="shared" si="2"/>
        <v/>
      </c>
    </row>
    <row r="70" spans="1:26" ht="16" customHeight="1" x14ac:dyDescent="0.2">
      <c r="A70" t="s">
        <v>322</v>
      </c>
      <c r="B70" t="s">
        <v>176</v>
      </c>
      <c r="C70" t="s">
        <v>502</v>
      </c>
      <c r="F70" t="s">
        <v>503</v>
      </c>
      <c r="G70" t="s">
        <v>504</v>
      </c>
      <c r="H70" t="s">
        <v>505</v>
      </c>
      <c r="I70" t="s">
        <v>506</v>
      </c>
      <c r="J70">
        <v>2017</v>
      </c>
      <c r="K70" t="s">
        <v>366</v>
      </c>
      <c r="L70">
        <v>497</v>
      </c>
      <c r="O70">
        <v>197</v>
      </c>
      <c r="P70">
        <v>211</v>
      </c>
      <c r="Q70">
        <v>14</v>
      </c>
      <c r="R70">
        <v>6</v>
      </c>
      <c r="S70" t="s">
        <v>507</v>
      </c>
      <c r="T70" t="s">
        <v>508</v>
      </c>
      <c r="U70" t="s">
        <v>31</v>
      </c>
      <c r="V70" t="s">
        <v>32</v>
      </c>
      <c r="W70" t="s">
        <v>159</v>
      </c>
      <c r="X70" t="s">
        <v>34</v>
      </c>
      <c r="Y70" t="s">
        <v>509</v>
      </c>
      <c r="Z70" t="str">
        <f t="shared" si="2"/>
        <v/>
      </c>
    </row>
    <row r="71" spans="1:26" ht="16" hidden="1" customHeight="1" x14ac:dyDescent="0.2">
      <c r="A71" t="s">
        <v>297</v>
      </c>
      <c r="F71" t="s">
        <v>541</v>
      </c>
      <c r="G71" t="s">
        <v>542</v>
      </c>
      <c r="H71" t="s">
        <v>543</v>
      </c>
      <c r="I71" t="s">
        <v>544</v>
      </c>
      <c r="J71">
        <v>2019</v>
      </c>
      <c r="K71" t="s">
        <v>545</v>
      </c>
      <c r="L71">
        <v>40</v>
      </c>
      <c r="M71">
        <v>3</v>
      </c>
      <c r="N71" t="s">
        <v>546</v>
      </c>
      <c r="R71">
        <v>4</v>
      </c>
      <c r="S71" t="s">
        <v>547</v>
      </c>
      <c r="T71" t="s">
        <v>548</v>
      </c>
      <c r="U71" t="s">
        <v>31</v>
      </c>
      <c r="V71" t="s">
        <v>32</v>
      </c>
      <c r="X71" t="s">
        <v>34</v>
      </c>
      <c r="Y71" t="s">
        <v>549</v>
      </c>
      <c r="Z71" t="str">
        <f t="shared" si="2"/>
        <v/>
      </c>
    </row>
    <row r="72" spans="1:26" ht="16" hidden="1" customHeight="1" x14ac:dyDescent="0.2">
      <c r="A72" t="s">
        <v>305</v>
      </c>
      <c r="F72" t="s">
        <v>550</v>
      </c>
      <c r="G72" t="s">
        <v>551</v>
      </c>
      <c r="H72" t="s">
        <v>552</v>
      </c>
      <c r="I72" t="s">
        <v>553</v>
      </c>
      <c r="J72">
        <v>2017</v>
      </c>
      <c r="K72" t="s">
        <v>205</v>
      </c>
      <c r="L72">
        <v>217</v>
      </c>
      <c r="O72">
        <v>240</v>
      </c>
      <c r="P72">
        <v>253</v>
      </c>
      <c r="Q72">
        <v>13</v>
      </c>
      <c r="R72">
        <v>24</v>
      </c>
      <c r="S72" t="s">
        <v>554</v>
      </c>
      <c r="T72" t="s">
        <v>555</v>
      </c>
      <c r="U72" t="s">
        <v>31</v>
      </c>
      <c r="V72" t="s">
        <v>32</v>
      </c>
      <c r="W72" t="s">
        <v>159</v>
      </c>
      <c r="X72" t="s">
        <v>34</v>
      </c>
      <c r="Y72" t="s">
        <v>556</v>
      </c>
      <c r="Z72" t="str">
        <f t="shared" si="2"/>
        <v/>
      </c>
    </row>
    <row r="73" spans="1:26" ht="16" hidden="1" customHeight="1" x14ac:dyDescent="0.2">
      <c r="A73" t="s">
        <v>314</v>
      </c>
      <c r="F73" t="s">
        <v>557</v>
      </c>
      <c r="G73" t="s">
        <v>558</v>
      </c>
      <c r="H73" t="s">
        <v>559</v>
      </c>
      <c r="I73" t="s">
        <v>560</v>
      </c>
      <c r="J73">
        <v>2022</v>
      </c>
      <c r="K73" t="s">
        <v>390</v>
      </c>
      <c r="L73">
        <v>58</v>
      </c>
      <c r="M73">
        <v>4</v>
      </c>
      <c r="O73">
        <v>517</v>
      </c>
      <c r="P73">
        <v>529</v>
      </c>
      <c r="Q73">
        <v>12</v>
      </c>
      <c r="R73">
        <v>1</v>
      </c>
      <c r="S73" t="s">
        <v>561</v>
      </c>
      <c r="T73" t="s">
        <v>562</v>
      </c>
      <c r="U73" t="s">
        <v>31</v>
      </c>
      <c r="V73" t="s">
        <v>32</v>
      </c>
      <c r="W73" t="s">
        <v>224</v>
      </c>
      <c r="X73" t="s">
        <v>34</v>
      </c>
      <c r="Y73" t="s">
        <v>563</v>
      </c>
      <c r="Z73" t="str">
        <f t="shared" si="2"/>
        <v/>
      </c>
    </row>
    <row r="74" spans="1:26" ht="16" customHeight="1" x14ac:dyDescent="0.2">
      <c r="A74" t="s">
        <v>322</v>
      </c>
      <c r="B74" t="s">
        <v>176</v>
      </c>
      <c r="F74" t="s">
        <v>592</v>
      </c>
      <c r="G74" t="s">
        <v>593</v>
      </c>
      <c r="H74" t="s">
        <v>594</v>
      </c>
      <c r="I74" t="s">
        <v>595</v>
      </c>
      <c r="J74">
        <v>2017</v>
      </c>
      <c r="K74" t="s">
        <v>40</v>
      </c>
      <c r="L74">
        <v>284</v>
      </c>
      <c r="M74">
        <v>1862</v>
      </c>
      <c r="N74">
        <v>20171536</v>
      </c>
      <c r="R74">
        <v>51</v>
      </c>
      <c r="S74" t="s">
        <v>596</v>
      </c>
      <c r="T74" t="s">
        <v>597</v>
      </c>
      <c r="U74" t="s">
        <v>31</v>
      </c>
      <c r="V74" t="s">
        <v>32</v>
      </c>
      <c r="W74" t="s">
        <v>43</v>
      </c>
      <c r="X74" t="s">
        <v>34</v>
      </c>
      <c r="Y74" t="s">
        <v>598</v>
      </c>
    </row>
    <row r="75" spans="1:26" ht="16" hidden="1" customHeight="1" x14ac:dyDescent="0.2">
      <c r="A75" t="s">
        <v>297</v>
      </c>
      <c r="F75" t="s">
        <v>571</v>
      </c>
      <c r="G75" t="s">
        <v>572</v>
      </c>
      <c r="H75" t="s">
        <v>573</v>
      </c>
      <c r="I75" t="s">
        <v>574</v>
      </c>
      <c r="J75">
        <v>2020</v>
      </c>
      <c r="K75" t="s">
        <v>245</v>
      </c>
      <c r="L75">
        <v>159</v>
      </c>
      <c r="N75">
        <v>104977</v>
      </c>
      <c r="R75">
        <v>8</v>
      </c>
      <c r="S75" t="s">
        <v>575</v>
      </c>
      <c r="T75" t="s">
        <v>576</v>
      </c>
      <c r="U75" t="s">
        <v>31</v>
      </c>
      <c r="V75" t="s">
        <v>32</v>
      </c>
      <c r="X75" t="s">
        <v>34</v>
      </c>
      <c r="Y75" t="s">
        <v>577</v>
      </c>
      <c r="Z75" t="str">
        <f>IF(AND(B75&lt;&gt;"", OR(B75="yes", B75&lt;&gt;"no")), ROW(), "")</f>
        <v/>
      </c>
    </row>
    <row r="76" spans="1:26" ht="16" hidden="1" customHeight="1" x14ac:dyDescent="0.2">
      <c r="A76" t="s">
        <v>305</v>
      </c>
      <c r="F76" t="s">
        <v>578</v>
      </c>
      <c r="G76" t="s">
        <v>579</v>
      </c>
      <c r="H76" t="s">
        <v>580</v>
      </c>
      <c r="I76" t="s">
        <v>581</v>
      </c>
      <c r="J76">
        <v>2018</v>
      </c>
      <c r="K76" t="s">
        <v>374</v>
      </c>
      <c r="L76">
        <v>606</v>
      </c>
      <c r="O76">
        <v>237</v>
      </c>
      <c r="P76">
        <v>257</v>
      </c>
      <c r="Q76">
        <v>20</v>
      </c>
      <c r="R76">
        <v>53</v>
      </c>
      <c r="S76" t="s">
        <v>582</v>
      </c>
      <c r="T76" t="s">
        <v>583</v>
      </c>
      <c r="U76" t="s">
        <v>117</v>
      </c>
      <c r="V76" t="s">
        <v>32</v>
      </c>
      <c r="W76" t="s">
        <v>159</v>
      </c>
      <c r="X76" t="s">
        <v>34</v>
      </c>
      <c r="Y76" t="s">
        <v>584</v>
      </c>
      <c r="Z76" t="str">
        <f>IF(AND(B76&lt;&gt;"", OR(B76="yes", B76&lt;&gt;"no")), ROW(), "")</f>
        <v/>
      </c>
    </row>
    <row r="77" spans="1:26" ht="16" hidden="1" customHeight="1" x14ac:dyDescent="0.2">
      <c r="A77" t="s">
        <v>314</v>
      </c>
      <c r="F77" t="s">
        <v>585</v>
      </c>
      <c r="G77" t="s">
        <v>586</v>
      </c>
      <c r="H77" t="s">
        <v>587</v>
      </c>
      <c r="I77" t="s">
        <v>588</v>
      </c>
      <c r="J77">
        <v>2021</v>
      </c>
      <c r="K77" t="s">
        <v>424</v>
      </c>
      <c r="L77">
        <v>78</v>
      </c>
      <c r="M77">
        <v>1</v>
      </c>
      <c r="O77">
        <v>340</v>
      </c>
      <c r="P77">
        <v>348</v>
      </c>
      <c r="Q77">
        <v>8</v>
      </c>
      <c r="R77">
        <v>8</v>
      </c>
      <c r="S77" t="s">
        <v>589</v>
      </c>
      <c r="T77" t="s">
        <v>590</v>
      </c>
      <c r="U77" t="s">
        <v>31</v>
      </c>
      <c r="V77" t="s">
        <v>32</v>
      </c>
      <c r="W77" t="s">
        <v>33</v>
      </c>
      <c r="X77" t="s">
        <v>34</v>
      </c>
      <c r="Y77" t="s">
        <v>591</v>
      </c>
      <c r="Z77" t="str">
        <f>IF(AND(B77&lt;&gt;"", OR(B77="yes", B77&lt;&gt;"no")), ROW(), "")</f>
        <v/>
      </c>
    </row>
    <row r="78" spans="1:26" ht="16" customHeight="1" x14ac:dyDescent="0.2">
      <c r="A78" t="s">
        <v>322</v>
      </c>
      <c r="B78" t="s">
        <v>686</v>
      </c>
      <c r="C78" t="s">
        <v>687</v>
      </c>
      <c r="F78" t="s">
        <v>688</v>
      </c>
      <c r="G78" t="s">
        <v>689</v>
      </c>
      <c r="H78" t="s">
        <v>690</v>
      </c>
      <c r="I78" t="s">
        <v>691</v>
      </c>
      <c r="J78">
        <v>2017</v>
      </c>
      <c r="K78" t="s">
        <v>692</v>
      </c>
      <c r="L78">
        <v>15</v>
      </c>
      <c r="O78">
        <v>265</v>
      </c>
      <c r="P78">
        <v>279</v>
      </c>
      <c r="Q78">
        <v>14</v>
      </c>
      <c r="R78">
        <v>31</v>
      </c>
      <c r="S78" t="s">
        <v>693</v>
      </c>
      <c r="T78" t="s">
        <v>694</v>
      </c>
      <c r="U78" t="s">
        <v>77</v>
      </c>
      <c r="V78" t="s">
        <v>32</v>
      </c>
      <c r="X78" t="s">
        <v>34</v>
      </c>
      <c r="Y78" t="s">
        <v>695</v>
      </c>
    </row>
    <row r="79" spans="1:26" ht="16" hidden="1" customHeight="1" x14ac:dyDescent="0.2">
      <c r="A79" t="s">
        <v>297</v>
      </c>
      <c r="F79" t="s">
        <v>599</v>
      </c>
      <c r="G79" t="s">
        <v>600</v>
      </c>
      <c r="H79" t="s">
        <v>601</v>
      </c>
      <c r="I79" t="s">
        <v>602</v>
      </c>
      <c r="J79">
        <v>2023</v>
      </c>
      <c r="K79" t="s">
        <v>374</v>
      </c>
      <c r="L79">
        <v>713</v>
      </c>
      <c r="O79">
        <v>117</v>
      </c>
      <c r="P79">
        <v>132</v>
      </c>
      <c r="Q79">
        <v>15</v>
      </c>
      <c r="R79">
        <v>1</v>
      </c>
      <c r="S79" t="s">
        <v>603</v>
      </c>
      <c r="T79" t="s">
        <v>604</v>
      </c>
      <c r="U79" t="s">
        <v>31</v>
      </c>
      <c r="V79" t="s">
        <v>32</v>
      </c>
      <c r="X79" t="s">
        <v>34</v>
      </c>
      <c r="Y79" t="s">
        <v>605</v>
      </c>
      <c r="Z79" t="str">
        <f>IF(AND(B79&lt;&gt;"", OR(B79="yes", B79&lt;&gt;"no")), ROW(), "")</f>
        <v/>
      </c>
    </row>
    <row r="80" spans="1:26" ht="16" hidden="1" customHeight="1" x14ac:dyDescent="0.2">
      <c r="A80" t="s">
        <v>305</v>
      </c>
      <c r="F80" t="s">
        <v>606</v>
      </c>
      <c r="G80" t="s">
        <v>607</v>
      </c>
      <c r="H80" t="s">
        <v>608</v>
      </c>
      <c r="I80" t="s">
        <v>609</v>
      </c>
      <c r="J80">
        <v>2021</v>
      </c>
      <c r="K80" t="s">
        <v>148</v>
      </c>
      <c r="L80">
        <v>7</v>
      </c>
      <c r="N80">
        <v>594537</v>
      </c>
      <c r="R80">
        <v>38</v>
      </c>
      <c r="S80" t="s">
        <v>610</v>
      </c>
      <c r="T80" t="s">
        <v>611</v>
      </c>
      <c r="U80" t="s">
        <v>31</v>
      </c>
      <c r="V80" t="s">
        <v>32</v>
      </c>
      <c r="W80" t="s">
        <v>108</v>
      </c>
      <c r="X80" t="s">
        <v>34</v>
      </c>
      <c r="Y80" t="s">
        <v>612</v>
      </c>
      <c r="Z80" t="str">
        <f>IF(AND(B80&lt;&gt;"", OR(B80="yes", B80&lt;&gt;"no")), ROW(), "")</f>
        <v/>
      </c>
    </row>
    <row r="81" spans="1:26" ht="16" hidden="1" customHeight="1" x14ac:dyDescent="0.2">
      <c r="A81" t="s">
        <v>314</v>
      </c>
      <c r="F81" t="s">
        <v>613</v>
      </c>
      <c r="G81" t="s">
        <v>614</v>
      </c>
      <c r="H81" t="s">
        <v>615</v>
      </c>
      <c r="I81" t="s">
        <v>616</v>
      </c>
      <c r="J81">
        <v>2019</v>
      </c>
      <c r="K81" t="s">
        <v>148</v>
      </c>
      <c r="L81">
        <v>6</v>
      </c>
      <c r="M81" t="s">
        <v>617</v>
      </c>
      <c r="N81">
        <v>322</v>
      </c>
      <c r="R81">
        <v>162</v>
      </c>
      <c r="S81" t="s">
        <v>618</v>
      </c>
      <c r="T81" t="s">
        <v>619</v>
      </c>
      <c r="U81" t="s">
        <v>117</v>
      </c>
      <c r="V81" t="s">
        <v>32</v>
      </c>
      <c r="W81" t="s">
        <v>108</v>
      </c>
      <c r="X81" t="s">
        <v>34</v>
      </c>
      <c r="Y81" t="s">
        <v>620</v>
      </c>
      <c r="Z81" t="str">
        <f>IF(AND(B81&lt;&gt;"", OR(B81="yes", B81&lt;&gt;"no")), ROW(), "")</f>
        <v/>
      </c>
    </row>
    <row r="82" spans="1:26" ht="16" customHeight="1" x14ac:dyDescent="0.2">
      <c r="A82" t="s">
        <v>322</v>
      </c>
      <c r="B82" t="s">
        <v>176</v>
      </c>
      <c r="F82" t="s">
        <v>936</v>
      </c>
      <c r="G82" t="s">
        <v>937</v>
      </c>
      <c r="H82" t="s">
        <v>938</v>
      </c>
      <c r="I82" t="s">
        <v>939</v>
      </c>
      <c r="J82">
        <v>2017</v>
      </c>
      <c r="K82" t="s">
        <v>366</v>
      </c>
      <c r="L82">
        <v>490</v>
      </c>
      <c r="O82">
        <v>64</v>
      </c>
      <c r="P82">
        <v>73</v>
      </c>
      <c r="Q82">
        <v>9</v>
      </c>
      <c r="R82">
        <v>11</v>
      </c>
      <c r="S82" t="s">
        <v>940</v>
      </c>
      <c r="T82" t="s">
        <v>941</v>
      </c>
      <c r="U82" t="s">
        <v>31</v>
      </c>
      <c r="V82" t="s">
        <v>32</v>
      </c>
      <c r="X82" t="s">
        <v>34</v>
      </c>
      <c r="Y82" t="s">
        <v>942</v>
      </c>
    </row>
    <row r="83" spans="1:26" ht="16" hidden="1" customHeight="1" x14ac:dyDescent="0.2">
      <c r="A83" t="s">
        <v>297</v>
      </c>
      <c r="F83" t="s">
        <v>630</v>
      </c>
      <c r="G83" t="s">
        <v>631</v>
      </c>
      <c r="H83" t="s">
        <v>632</v>
      </c>
      <c r="I83" t="s">
        <v>633</v>
      </c>
      <c r="J83">
        <v>2018</v>
      </c>
      <c r="K83" t="s">
        <v>374</v>
      </c>
      <c r="L83">
        <v>595</v>
      </c>
      <c r="O83">
        <v>55</v>
      </c>
      <c r="P83">
        <v>69</v>
      </c>
      <c r="Q83">
        <v>14</v>
      </c>
      <c r="R83">
        <v>36</v>
      </c>
      <c r="S83" t="s">
        <v>634</v>
      </c>
      <c r="T83" t="s">
        <v>635</v>
      </c>
      <c r="U83" t="s">
        <v>31</v>
      </c>
      <c r="V83" t="s">
        <v>32</v>
      </c>
      <c r="W83" t="s">
        <v>159</v>
      </c>
      <c r="X83" t="s">
        <v>34</v>
      </c>
      <c r="Y83" t="s">
        <v>636</v>
      </c>
      <c r="Z83" t="str">
        <f>IF(AND(B83&lt;&gt;"", OR(B83="yes", B83&lt;&gt;"no")), ROW(), "")</f>
        <v/>
      </c>
    </row>
    <row r="84" spans="1:26" ht="16" hidden="1" customHeight="1" x14ac:dyDescent="0.2">
      <c r="A84" t="s">
        <v>305</v>
      </c>
      <c r="F84" t="s">
        <v>637</v>
      </c>
      <c r="G84" t="s">
        <v>638</v>
      </c>
      <c r="H84" t="s">
        <v>639</v>
      </c>
      <c r="I84" t="s">
        <v>640</v>
      </c>
      <c r="J84">
        <v>2013</v>
      </c>
      <c r="K84" t="s">
        <v>641</v>
      </c>
      <c r="L84">
        <v>2013</v>
      </c>
      <c r="M84">
        <v>1</v>
      </c>
      <c r="N84" t="s">
        <v>642</v>
      </c>
      <c r="R84">
        <v>30</v>
      </c>
      <c r="S84" t="s">
        <v>643</v>
      </c>
      <c r="T84" t="s">
        <v>644</v>
      </c>
      <c r="U84" t="s">
        <v>31</v>
      </c>
      <c r="V84" t="s">
        <v>32</v>
      </c>
      <c r="W84" t="s">
        <v>108</v>
      </c>
      <c r="X84" t="s">
        <v>34</v>
      </c>
      <c r="Y84" t="s">
        <v>645</v>
      </c>
      <c r="Z84" t="str">
        <f>IF(AND(B84&lt;&gt;"", OR(B84="yes", B84&lt;&gt;"no")), ROW(), "")</f>
        <v/>
      </c>
    </row>
    <row r="85" spans="1:26" ht="16" hidden="1" customHeight="1" x14ac:dyDescent="0.2">
      <c r="A85" t="s">
        <v>314</v>
      </c>
      <c r="F85" t="s">
        <v>646</v>
      </c>
      <c r="G85" t="s">
        <v>647</v>
      </c>
      <c r="H85" t="s">
        <v>648</v>
      </c>
      <c r="I85" t="s">
        <v>649</v>
      </c>
      <c r="J85">
        <v>2022</v>
      </c>
      <c r="K85" t="s">
        <v>374</v>
      </c>
      <c r="L85">
        <v>700</v>
      </c>
      <c r="O85">
        <v>79</v>
      </c>
      <c r="P85">
        <v>93</v>
      </c>
      <c r="Q85">
        <v>14</v>
      </c>
      <c r="R85">
        <v>3</v>
      </c>
      <c r="S85" t="s">
        <v>650</v>
      </c>
      <c r="T85" t="s">
        <v>651</v>
      </c>
      <c r="U85" t="s">
        <v>31</v>
      </c>
      <c r="V85" t="s">
        <v>32</v>
      </c>
      <c r="W85" t="s">
        <v>127</v>
      </c>
      <c r="X85" t="s">
        <v>34</v>
      </c>
      <c r="Y85" t="s">
        <v>652</v>
      </c>
      <c r="Z85" t="str">
        <f>IF(AND(B85&lt;&gt;"", OR(B85="yes", B85&lt;&gt;"no")), ROW(), "")</f>
        <v/>
      </c>
    </row>
    <row r="86" spans="1:26" ht="16" customHeight="1" x14ac:dyDescent="0.2">
      <c r="A86" t="s">
        <v>322</v>
      </c>
      <c r="B86" t="s">
        <v>176</v>
      </c>
      <c r="F86" t="s">
        <v>1062</v>
      </c>
      <c r="G86" t="s">
        <v>1063</v>
      </c>
      <c r="H86" t="s">
        <v>1064</v>
      </c>
      <c r="I86" t="s">
        <v>1065</v>
      </c>
      <c r="J86">
        <v>2017</v>
      </c>
      <c r="K86" t="s">
        <v>1066</v>
      </c>
      <c r="L86">
        <v>52</v>
      </c>
      <c r="M86">
        <v>2</v>
      </c>
      <c r="O86">
        <v>166</v>
      </c>
      <c r="P86">
        <v>178</v>
      </c>
      <c r="Q86">
        <v>12</v>
      </c>
      <c r="R86">
        <v>26</v>
      </c>
      <c r="S86" t="s">
        <v>1067</v>
      </c>
      <c r="T86" t="s">
        <v>1068</v>
      </c>
      <c r="U86" t="s">
        <v>31</v>
      </c>
      <c r="V86" t="s">
        <v>32</v>
      </c>
      <c r="W86" t="s">
        <v>159</v>
      </c>
      <c r="X86" t="s">
        <v>34</v>
      </c>
      <c r="Y86" t="s">
        <v>1069</v>
      </c>
    </row>
    <row r="87" spans="1:26" ht="16" hidden="1" customHeight="1" x14ac:dyDescent="0.2">
      <c r="A87" t="s">
        <v>297</v>
      </c>
      <c r="F87" t="s">
        <v>662</v>
      </c>
      <c r="G87" t="s">
        <v>663</v>
      </c>
      <c r="H87" t="s">
        <v>664</v>
      </c>
      <c r="I87" t="s">
        <v>665</v>
      </c>
      <c r="J87">
        <v>2023</v>
      </c>
      <c r="K87" t="s">
        <v>666</v>
      </c>
      <c r="L87">
        <v>83</v>
      </c>
      <c r="N87" t="s">
        <v>667</v>
      </c>
      <c r="R87">
        <v>3</v>
      </c>
      <c r="S87" t="s">
        <v>668</v>
      </c>
      <c r="T87" t="s">
        <v>669</v>
      </c>
      <c r="U87" t="s">
        <v>31</v>
      </c>
      <c r="V87" t="s">
        <v>32</v>
      </c>
      <c r="W87" t="s">
        <v>108</v>
      </c>
      <c r="X87" t="s">
        <v>34</v>
      </c>
      <c r="Y87" t="s">
        <v>670</v>
      </c>
      <c r="Z87" t="str">
        <f>IF(AND(B87&lt;&gt;"", OR(B87="yes", B87&lt;&gt;"no")), ROW(), "")</f>
        <v/>
      </c>
    </row>
    <row r="88" spans="1:26" ht="16" hidden="1" customHeight="1" x14ac:dyDescent="0.2">
      <c r="A88" t="s">
        <v>305</v>
      </c>
      <c r="F88" t="s">
        <v>671</v>
      </c>
      <c r="G88" t="s">
        <v>672</v>
      </c>
      <c r="H88" t="s">
        <v>673</v>
      </c>
      <c r="I88" t="s">
        <v>674</v>
      </c>
      <c r="J88">
        <v>2020</v>
      </c>
      <c r="K88" t="s">
        <v>245</v>
      </c>
      <c r="L88">
        <v>161</v>
      </c>
      <c r="N88">
        <v>105093</v>
      </c>
      <c r="R88">
        <v>12</v>
      </c>
      <c r="S88" t="s">
        <v>675</v>
      </c>
      <c r="T88" t="s">
        <v>676</v>
      </c>
      <c r="U88" t="s">
        <v>31</v>
      </c>
      <c r="V88" t="s">
        <v>32</v>
      </c>
      <c r="X88" t="s">
        <v>34</v>
      </c>
      <c r="Y88" t="s">
        <v>677</v>
      </c>
      <c r="Z88" t="str">
        <f>IF(AND(B88&lt;&gt;"", OR(B88="yes", B88&lt;&gt;"no")), ROW(), "")</f>
        <v/>
      </c>
    </row>
    <row r="89" spans="1:26" ht="16" hidden="1" customHeight="1" x14ac:dyDescent="0.2">
      <c r="A89" t="s">
        <v>314</v>
      </c>
      <c r="F89" t="s">
        <v>678</v>
      </c>
      <c r="G89" t="s">
        <v>679</v>
      </c>
      <c r="H89" t="s">
        <v>680</v>
      </c>
      <c r="I89" t="s">
        <v>681</v>
      </c>
      <c r="J89">
        <v>2017</v>
      </c>
      <c r="K89" t="s">
        <v>682</v>
      </c>
      <c r="L89">
        <v>201</v>
      </c>
      <c r="O89">
        <v>88</v>
      </c>
      <c r="P89">
        <v>98</v>
      </c>
      <c r="Q89">
        <v>10</v>
      </c>
      <c r="R89">
        <v>24</v>
      </c>
      <c r="S89" t="s">
        <v>683</v>
      </c>
      <c r="T89" t="s">
        <v>684</v>
      </c>
      <c r="U89" t="s">
        <v>31</v>
      </c>
      <c r="V89" t="s">
        <v>32</v>
      </c>
      <c r="X89" t="s">
        <v>34</v>
      </c>
      <c r="Y89" t="s">
        <v>685</v>
      </c>
      <c r="Z89" t="str">
        <f>IF(AND(B89&lt;&gt;"", OR(B89="yes", B89&lt;&gt;"no")), ROW(), "")</f>
        <v/>
      </c>
    </row>
    <row r="90" spans="1:26" ht="16" customHeight="1" x14ac:dyDescent="0.2">
      <c r="A90" t="s">
        <v>322</v>
      </c>
      <c r="B90" t="s">
        <v>176</v>
      </c>
      <c r="C90" t="s">
        <v>1093</v>
      </c>
      <c r="F90" t="s">
        <v>1094</v>
      </c>
      <c r="G90" t="s">
        <v>1095</v>
      </c>
      <c r="H90" t="s">
        <v>1096</v>
      </c>
      <c r="I90" t="s">
        <v>1097</v>
      </c>
      <c r="J90">
        <v>2017</v>
      </c>
      <c r="K90" t="s">
        <v>74</v>
      </c>
      <c r="O90">
        <v>345</v>
      </c>
      <c r="P90">
        <v>367</v>
      </c>
      <c r="Q90">
        <v>22</v>
      </c>
      <c r="R90">
        <v>12</v>
      </c>
      <c r="S90" t="s">
        <v>1098</v>
      </c>
      <c r="T90" t="s">
        <v>1099</v>
      </c>
      <c r="U90" t="s">
        <v>77</v>
      </c>
      <c r="V90" t="s">
        <v>32</v>
      </c>
      <c r="X90" t="s">
        <v>34</v>
      </c>
      <c r="Y90" t="s">
        <v>1100</v>
      </c>
    </row>
    <row r="91" spans="1:26" ht="16" hidden="1" customHeight="1" x14ac:dyDescent="0.2">
      <c r="A91" t="s">
        <v>297</v>
      </c>
      <c r="F91" t="s">
        <v>696</v>
      </c>
      <c r="G91" t="s">
        <v>697</v>
      </c>
      <c r="H91" t="s">
        <v>698</v>
      </c>
      <c r="I91" t="s">
        <v>699</v>
      </c>
      <c r="J91">
        <v>2022</v>
      </c>
      <c r="K91" t="s">
        <v>165</v>
      </c>
      <c r="L91">
        <v>41</v>
      </c>
      <c r="M91">
        <v>6</v>
      </c>
      <c r="O91">
        <v>1557</v>
      </c>
      <c r="P91">
        <v>1583</v>
      </c>
      <c r="Q91">
        <v>26</v>
      </c>
      <c r="R91">
        <v>14</v>
      </c>
      <c r="S91" t="s">
        <v>700</v>
      </c>
      <c r="T91" t="s">
        <v>701</v>
      </c>
      <c r="U91" t="s">
        <v>117</v>
      </c>
      <c r="V91" t="s">
        <v>32</v>
      </c>
      <c r="W91" t="s">
        <v>127</v>
      </c>
      <c r="X91" t="s">
        <v>34</v>
      </c>
      <c r="Y91" t="s">
        <v>702</v>
      </c>
      <c r="Z91" t="str">
        <f>IF(AND(B91&lt;&gt;"", OR(B91="yes", B91&lt;&gt;"no")), ROW(), "")</f>
        <v/>
      </c>
    </row>
    <row r="92" spans="1:26" ht="16" hidden="1" customHeight="1" x14ac:dyDescent="0.2">
      <c r="A92" t="s">
        <v>305</v>
      </c>
      <c r="F92" t="s">
        <v>703</v>
      </c>
      <c r="G92" t="s">
        <v>704</v>
      </c>
      <c r="H92" t="s">
        <v>705</v>
      </c>
      <c r="I92" t="s">
        <v>706</v>
      </c>
      <c r="J92">
        <v>2015</v>
      </c>
      <c r="K92" t="s">
        <v>707</v>
      </c>
      <c r="L92">
        <v>177</v>
      </c>
      <c r="M92">
        <v>4</v>
      </c>
      <c r="O92">
        <v>1157</v>
      </c>
      <c r="P92">
        <v>1169</v>
      </c>
      <c r="Q92">
        <v>12</v>
      </c>
      <c r="R92">
        <v>20</v>
      </c>
      <c r="S92" t="s">
        <v>708</v>
      </c>
      <c r="T92" t="s">
        <v>709</v>
      </c>
      <c r="U92" t="s">
        <v>31</v>
      </c>
      <c r="V92" t="s">
        <v>32</v>
      </c>
      <c r="X92" t="s">
        <v>34</v>
      </c>
      <c r="Y92" t="s">
        <v>710</v>
      </c>
      <c r="Z92" t="str">
        <f>IF(AND(B92&lt;&gt;"", OR(B92="yes", B92&lt;&gt;"no")), ROW(), "")</f>
        <v/>
      </c>
    </row>
    <row r="93" spans="1:26" ht="16" hidden="1" customHeight="1" x14ac:dyDescent="0.2">
      <c r="A93" t="s">
        <v>314</v>
      </c>
      <c r="F93" t="s">
        <v>711</v>
      </c>
      <c r="G93" t="s">
        <v>712</v>
      </c>
      <c r="H93" t="s">
        <v>713</v>
      </c>
      <c r="I93" t="s">
        <v>714</v>
      </c>
      <c r="J93">
        <v>2014</v>
      </c>
      <c r="K93" t="s">
        <v>715</v>
      </c>
      <c r="L93">
        <v>239</v>
      </c>
      <c r="M93">
        <v>1</v>
      </c>
      <c r="O93">
        <v>231</v>
      </c>
      <c r="P93">
        <v>242</v>
      </c>
      <c r="Q93">
        <v>11</v>
      </c>
      <c r="R93">
        <v>36</v>
      </c>
      <c r="S93" t="s">
        <v>716</v>
      </c>
      <c r="T93" t="s">
        <v>717</v>
      </c>
      <c r="U93" t="s">
        <v>31</v>
      </c>
      <c r="V93" t="s">
        <v>32</v>
      </c>
      <c r="X93" t="s">
        <v>34</v>
      </c>
      <c r="Y93" t="s">
        <v>718</v>
      </c>
      <c r="Z93" t="str">
        <f>IF(AND(B93&lt;&gt;"", OR(B93="yes", B93&lt;&gt;"no")), ROW(), "")</f>
        <v/>
      </c>
    </row>
    <row r="94" spans="1:26" ht="16" customHeight="1" x14ac:dyDescent="0.2">
      <c r="A94" t="s">
        <v>322</v>
      </c>
      <c r="B94" t="s">
        <v>176</v>
      </c>
      <c r="F94" t="s">
        <v>1329</v>
      </c>
      <c r="G94" t="s">
        <v>1330</v>
      </c>
      <c r="H94">
        <v>6603085287</v>
      </c>
      <c r="I94" t="s">
        <v>1331</v>
      </c>
      <c r="J94">
        <v>2017</v>
      </c>
      <c r="K94" t="s">
        <v>692</v>
      </c>
      <c r="L94">
        <v>15</v>
      </c>
      <c r="O94">
        <v>3</v>
      </c>
      <c r="P94">
        <v>26</v>
      </c>
      <c r="Q94">
        <v>23</v>
      </c>
      <c r="R94">
        <v>40</v>
      </c>
      <c r="S94" t="s">
        <v>1332</v>
      </c>
      <c r="T94" t="s">
        <v>1333</v>
      </c>
      <c r="U94" t="s">
        <v>77</v>
      </c>
      <c r="V94" t="s">
        <v>32</v>
      </c>
      <c r="X94" t="s">
        <v>34</v>
      </c>
      <c r="Y94" t="s">
        <v>1334</v>
      </c>
    </row>
    <row r="95" spans="1:26" ht="16" hidden="1" customHeight="1" x14ac:dyDescent="0.2">
      <c r="A95" t="s">
        <v>297</v>
      </c>
      <c r="F95" t="s">
        <v>728</v>
      </c>
      <c r="G95" t="s">
        <v>729</v>
      </c>
      <c r="H95" t="s">
        <v>730</v>
      </c>
      <c r="I95" t="s">
        <v>731</v>
      </c>
      <c r="J95">
        <v>2017</v>
      </c>
      <c r="K95" t="s">
        <v>732</v>
      </c>
      <c r="L95">
        <v>1</v>
      </c>
      <c r="M95">
        <v>6</v>
      </c>
      <c r="O95">
        <v>316</v>
      </c>
      <c r="P95">
        <v>323</v>
      </c>
      <c r="Q95">
        <v>7</v>
      </c>
      <c r="R95">
        <v>9</v>
      </c>
      <c r="S95" t="s">
        <v>733</v>
      </c>
      <c r="T95" t="s">
        <v>734</v>
      </c>
      <c r="U95" t="s">
        <v>31</v>
      </c>
      <c r="V95" t="s">
        <v>32</v>
      </c>
      <c r="X95" t="s">
        <v>34</v>
      </c>
      <c r="Y95" t="s">
        <v>735</v>
      </c>
      <c r="Z95" t="str">
        <f t="shared" ref="Z95:Z101" si="3">IF(AND(B95&lt;&gt;"", OR(B95="yes", B95&lt;&gt;"no")), ROW(), "")</f>
        <v/>
      </c>
    </row>
    <row r="96" spans="1:26" ht="16" hidden="1" customHeight="1" x14ac:dyDescent="0.2">
      <c r="A96" t="s">
        <v>305</v>
      </c>
      <c r="F96" t="s">
        <v>736</v>
      </c>
      <c r="G96" t="s">
        <v>737</v>
      </c>
      <c r="H96" t="s">
        <v>738</v>
      </c>
      <c r="I96" t="s">
        <v>739</v>
      </c>
      <c r="J96">
        <v>2024</v>
      </c>
      <c r="K96" t="s">
        <v>740</v>
      </c>
      <c r="L96">
        <v>100</v>
      </c>
      <c r="M96">
        <v>3</v>
      </c>
      <c r="O96">
        <v>361</v>
      </c>
      <c r="P96">
        <v>372</v>
      </c>
      <c r="Q96">
        <v>11</v>
      </c>
      <c r="R96">
        <v>0</v>
      </c>
      <c r="S96" t="s">
        <v>741</v>
      </c>
      <c r="T96" t="s">
        <v>742</v>
      </c>
      <c r="U96" t="s">
        <v>31</v>
      </c>
      <c r="V96" t="s">
        <v>32</v>
      </c>
      <c r="X96" t="s">
        <v>34</v>
      </c>
      <c r="Y96" t="s">
        <v>743</v>
      </c>
      <c r="Z96" t="str">
        <f t="shared" si="3"/>
        <v/>
      </c>
    </row>
    <row r="97" spans="1:26" ht="16" hidden="1" customHeight="1" x14ac:dyDescent="0.2">
      <c r="A97" t="s">
        <v>314</v>
      </c>
      <c r="F97" t="s">
        <v>744</v>
      </c>
      <c r="G97" t="s">
        <v>745</v>
      </c>
      <c r="H97" t="s">
        <v>746</v>
      </c>
      <c r="I97" t="s">
        <v>747</v>
      </c>
      <c r="J97">
        <v>2017</v>
      </c>
      <c r="K97" t="s">
        <v>196</v>
      </c>
      <c r="L97">
        <v>14</v>
      </c>
      <c r="M97">
        <v>19</v>
      </c>
      <c r="O97">
        <v>4485</v>
      </c>
      <c r="P97">
        <v>4498</v>
      </c>
      <c r="Q97">
        <v>13</v>
      </c>
      <c r="R97">
        <v>21</v>
      </c>
      <c r="S97" t="s">
        <v>748</v>
      </c>
      <c r="T97" t="s">
        <v>749</v>
      </c>
      <c r="U97" t="s">
        <v>31</v>
      </c>
      <c r="V97" t="s">
        <v>32</v>
      </c>
      <c r="W97" t="s">
        <v>60</v>
      </c>
      <c r="X97" t="s">
        <v>34</v>
      </c>
      <c r="Y97" t="s">
        <v>750</v>
      </c>
      <c r="Z97" t="str">
        <f t="shared" si="3"/>
        <v/>
      </c>
    </row>
    <row r="98" spans="1:26" ht="16" customHeight="1" x14ac:dyDescent="0.2">
      <c r="A98" t="s">
        <v>322</v>
      </c>
      <c r="B98" t="s">
        <v>176</v>
      </c>
      <c r="C98" t="s">
        <v>14441</v>
      </c>
      <c r="F98" t="s">
        <v>324</v>
      </c>
      <c r="G98" t="s">
        <v>325</v>
      </c>
      <c r="H98" t="s">
        <v>326</v>
      </c>
      <c r="I98" t="s">
        <v>327</v>
      </c>
      <c r="J98">
        <v>2018</v>
      </c>
      <c r="K98" t="s">
        <v>328</v>
      </c>
      <c r="L98">
        <v>555</v>
      </c>
      <c r="M98">
        <v>7697</v>
      </c>
      <c r="O98">
        <v>516</v>
      </c>
      <c r="P98">
        <v>519</v>
      </c>
      <c r="Q98">
        <v>3</v>
      </c>
      <c r="R98">
        <v>117</v>
      </c>
      <c r="S98" t="s">
        <v>329</v>
      </c>
      <c r="T98" t="s">
        <v>330</v>
      </c>
      <c r="U98" t="s">
        <v>31</v>
      </c>
      <c r="V98" t="s">
        <v>32</v>
      </c>
      <c r="X98" t="s">
        <v>34</v>
      </c>
      <c r="Y98" t="s">
        <v>331</v>
      </c>
      <c r="Z98" t="str">
        <f t="shared" si="3"/>
        <v/>
      </c>
    </row>
    <row r="99" spans="1:26" ht="16" hidden="1" customHeight="1" x14ac:dyDescent="0.2">
      <c r="A99" t="s">
        <v>297</v>
      </c>
      <c r="F99" t="s">
        <v>758</v>
      </c>
      <c r="G99" t="s">
        <v>759</v>
      </c>
      <c r="H99" t="s">
        <v>760</v>
      </c>
      <c r="I99" t="s">
        <v>761</v>
      </c>
      <c r="J99">
        <v>2021</v>
      </c>
      <c r="K99" t="s">
        <v>762</v>
      </c>
      <c r="L99">
        <v>88</v>
      </c>
      <c r="O99">
        <v>91</v>
      </c>
      <c r="P99">
        <v>136</v>
      </c>
      <c r="Q99">
        <v>45</v>
      </c>
      <c r="R99">
        <v>55</v>
      </c>
      <c r="S99" t="s">
        <v>763</v>
      </c>
      <c r="T99" t="s">
        <v>764</v>
      </c>
      <c r="U99" t="s">
        <v>77</v>
      </c>
      <c r="V99" t="s">
        <v>32</v>
      </c>
      <c r="X99" t="s">
        <v>34</v>
      </c>
      <c r="Y99" t="s">
        <v>765</v>
      </c>
      <c r="Z99" t="str">
        <f t="shared" si="3"/>
        <v/>
      </c>
    </row>
    <row r="100" spans="1:26" ht="16" hidden="1" customHeight="1" x14ac:dyDescent="0.2">
      <c r="A100" t="s">
        <v>305</v>
      </c>
      <c r="F100" t="s">
        <v>766</v>
      </c>
      <c r="G100" t="s">
        <v>767</v>
      </c>
      <c r="H100" t="s">
        <v>768</v>
      </c>
      <c r="I100" t="s">
        <v>769</v>
      </c>
      <c r="J100">
        <v>2021</v>
      </c>
      <c r="K100" t="s">
        <v>382</v>
      </c>
      <c r="L100">
        <v>2</v>
      </c>
      <c r="N100">
        <v>100016</v>
      </c>
      <c r="R100">
        <v>4</v>
      </c>
      <c r="S100" t="s">
        <v>770</v>
      </c>
      <c r="T100" t="s">
        <v>771</v>
      </c>
      <c r="U100" t="s">
        <v>31</v>
      </c>
      <c r="V100" t="s">
        <v>32</v>
      </c>
      <c r="W100" t="s">
        <v>108</v>
      </c>
      <c r="X100" t="s">
        <v>34</v>
      </c>
      <c r="Y100" t="s">
        <v>772</v>
      </c>
      <c r="Z100" t="str">
        <f t="shared" si="3"/>
        <v/>
      </c>
    </row>
    <row r="101" spans="1:26" ht="16" hidden="1" customHeight="1" x14ac:dyDescent="0.2">
      <c r="A101" t="s">
        <v>314</v>
      </c>
      <c r="F101" t="s">
        <v>773</v>
      </c>
      <c r="G101" t="s">
        <v>774</v>
      </c>
      <c r="H101" t="s">
        <v>775</v>
      </c>
      <c r="I101" t="s">
        <v>776</v>
      </c>
      <c r="J101">
        <v>2019</v>
      </c>
      <c r="K101" t="s">
        <v>148</v>
      </c>
      <c r="L101">
        <v>6</v>
      </c>
      <c r="M101" t="s">
        <v>777</v>
      </c>
      <c r="N101">
        <v>150</v>
      </c>
      <c r="R101">
        <v>23</v>
      </c>
      <c r="S101" t="s">
        <v>778</v>
      </c>
      <c r="T101" t="s">
        <v>779</v>
      </c>
      <c r="U101" t="s">
        <v>31</v>
      </c>
      <c r="V101" t="s">
        <v>32</v>
      </c>
      <c r="W101" t="s">
        <v>108</v>
      </c>
      <c r="X101" t="s">
        <v>34</v>
      </c>
      <c r="Y101" t="s">
        <v>780</v>
      </c>
      <c r="Z101" t="str">
        <f t="shared" si="3"/>
        <v/>
      </c>
    </row>
    <row r="102" spans="1:26" ht="16" customHeight="1" x14ac:dyDescent="0.2">
      <c r="A102" t="s">
        <v>322</v>
      </c>
      <c r="B102" t="s">
        <v>176</v>
      </c>
      <c r="F102" t="s">
        <v>470</v>
      </c>
      <c r="G102" t="s">
        <v>471</v>
      </c>
      <c r="H102" t="s">
        <v>472</v>
      </c>
      <c r="I102" t="s">
        <v>473</v>
      </c>
      <c r="J102">
        <v>2018</v>
      </c>
      <c r="K102" t="s">
        <v>474</v>
      </c>
      <c r="L102">
        <v>19</v>
      </c>
      <c r="M102">
        <v>1</v>
      </c>
      <c r="N102">
        <v>701</v>
      </c>
      <c r="R102">
        <v>33</v>
      </c>
      <c r="S102" t="s">
        <v>475</v>
      </c>
      <c r="T102" t="s">
        <v>476</v>
      </c>
      <c r="U102" t="s">
        <v>31</v>
      </c>
      <c r="V102" t="s">
        <v>32</v>
      </c>
      <c r="W102" t="s">
        <v>108</v>
      </c>
      <c r="X102" t="s">
        <v>34</v>
      </c>
      <c r="Y102" t="s">
        <v>477</v>
      </c>
    </row>
    <row r="103" spans="1:26" ht="16" hidden="1" customHeight="1" x14ac:dyDescent="0.2">
      <c r="A103" t="s">
        <v>297</v>
      </c>
      <c r="F103" t="s">
        <v>789</v>
      </c>
      <c r="G103" t="s">
        <v>790</v>
      </c>
      <c r="H103" t="s">
        <v>791</v>
      </c>
      <c r="I103" t="s">
        <v>792</v>
      </c>
      <c r="J103">
        <v>2014</v>
      </c>
      <c r="K103" t="s">
        <v>641</v>
      </c>
      <c r="L103">
        <v>2014</v>
      </c>
      <c r="M103">
        <v>1</v>
      </c>
      <c r="N103" t="s">
        <v>793</v>
      </c>
      <c r="R103">
        <v>91</v>
      </c>
      <c r="S103" t="s">
        <v>794</v>
      </c>
      <c r="T103" t="s">
        <v>795</v>
      </c>
      <c r="U103" t="s">
        <v>31</v>
      </c>
      <c r="V103" t="s">
        <v>32</v>
      </c>
      <c r="W103" t="s">
        <v>108</v>
      </c>
      <c r="X103" t="s">
        <v>34</v>
      </c>
      <c r="Y103" t="s">
        <v>796</v>
      </c>
      <c r="Z103" t="str">
        <f>IF(AND(B103&lt;&gt;"", OR(B103="yes", B103&lt;&gt;"no")), ROW(), "")</f>
        <v/>
      </c>
    </row>
    <row r="104" spans="1:26" ht="16" hidden="1" customHeight="1" x14ac:dyDescent="0.2">
      <c r="A104" t="s">
        <v>305</v>
      </c>
      <c r="F104" t="s">
        <v>797</v>
      </c>
      <c r="G104" t="s">
        <v>798</v>
      </c>
      <c r="H104" t="s">
        <v>799</v>
      </c>
      <c r="I104" t="s">
        <v>800</v>
      </c>
      <c r="J104">
        <v>2022</v>
      </c>
      <c r="K104" t="s">
        <v>374</v>
      </c>
      <c r="L104">
        <v>689</v>
      </c>
      <c r="O104">
        <v>47</v>
      </c>
      <c r="P104">
        <v>56</v>
      </c>
      <c r="Q104">
        <v>9</v>
      </c>
      <c r="R104">
        <v>1</v>
      </c>
      <c r="S104" t="s">
        <v>801</v>
      </c>
      <c r="T104" t="s">
        <v>802</v>
      </c>
      <c r="U104" t="s">
        <v>31</v>
      </c>
      <c r="V104" t="s">
        <v>32</v>
      </c>
      <c r="X104" t="s">
        <v>34</v>
      </c>
      <c r="Y104" t="s">
        <v>803</v>
      </c>
      <c r="Z104" t="str">
        <f>IF(AND(B104&lt;&gt;"", OR(B104="yes", B104&lt;&gt;"no")), ROW(), "")</f>
        <v/>
      </c>
    </row>
    <row r="105" spans="1:26" ht="16" hidden="1" customHeight="1" x14ac:dyDescent="0.2">
      <c r="A105" t="s">
        <v>314</v>
      </c>
      <c r="F105" t="s">
        <v>804</v>
      </c>
      <c r="G105" t="s">
        <v>805</v>
      </c>
      <c r="H105" t="s">
        <v>806</v>
      </c>
      <c r="I105" t="s">
        <v>807</v>
      </c>
      <c r="J105">
        <v>2016</v>
      </c>
      <c r="K105" t="s">
        <v>40</v>
      </c>
      <c r="L105">
        <v>283</v>
      </c>
      <c r="M105">
        <v>1836</v>
      </c>
      <c r="N105">
        <v>20161137</v>
      </c>
      <c r="R105">
        <v>48</v>
      </c>
      <c r="S105" t="s">
        <v>808</v>
      </c>
      <c r="T105" t="s">
        <v>809</v>
      </c>
      <c r="U105" t="s">
        <v>31</v>
      </c>
      <c r="V105" t="s">
        <v>32</v>
      </c>
      <c r="W105" t="s">
        <v>33</v>
      </c>
      <c r="X105" t="s">
        <v>34</v>
      </c>
      <c r="Y105" t="s">
        <v>810</v>
      </c>
      <c r="Z105" t="str">
        <f>IF(AND(B105&lt;&gt;"", OR(B105="yes", B105&lt;&gt;"no")), ROW(), "")</f>
        <v/>
      </c>
    </row>
    <row r="106" spans="1:26" ht="16" customHeight="1" x14ac:dyDescent="0.2">
      <c r="A106" t="s">
        <v>322</v>
      </c>
      <c r="B106" t="s">
        <v>686</v>
      </c>
      <c r="C106" t="s">
        <v>719</v>
      </c>
      <c r="F106" t="s">
        <v>720</v>
      </c>
      <c r="G106" t="s">
        <v>721</v>
      </c>
      <c r="H106" t="s">
        <v>722</v>
      </c>
      <c r="I106" t="s">
        <v>723</v>
      </c>
      <c r="J106">
        <v>2018</v>
      </c>
      <c r="K106" t="s">
        <v>724</v>
      </c>
      <c r="L106">
        <v>9</v>
      </c>
      <c r="N106">
        <v>1416</v>
      </c>
      <c r="R106">
        <v>29</v>
      </c>
      <c r="S106" t="s">
        <v>725</v>
      </c>
      <c r="T106" t="s">
        <v>726</v>
      </c>
      <c r="U106" t="s">
        <v>31</v>
      </c>
      <c r="V106" t="s">
        <v>32</v>
      </c>
      <c r="W106" t="s">
        <v>108</v>
      </c>
      <c r="X106" t="s">
        <v>34</v>
      </c>
      <c r="Y106" t="s">
        <v>727</v>
      </c>
    </row>
    <row r="107" spans="1:26" ht="16" hidden="1" customHeight="1" x14ac:dyDescent="0.2">
      <c r="A107" t="s">
        <v>297</v>
      </c>
      <c r="F107" t="s">
        <v>819</v>
      </c>
      <c r="G107" t="s">
        <v>820</v>
      </c>
      <c r="H107" t="s">
        <v>821</v>
      </c>
      <c r="I107" t="s">
        <v>822</v>
      </c>
      <c r="J107">
        <v>2017</v>
      </c>
      <c r="K107" t="s">
        <v>692</v>
      </c>
      <c r="L107">
        <v>15</v>
      </c>
      <c r="O107">
        <v>27</v>
      </c>
      <c r="P107">
        <v>53</v>
      </c>
      <c r="Q107">
        <v>26</v>
      </c>
      <c r="R107">
        <v>18</v>
      </c>
      <c r="S107" t="s">
        <v>823</v>
      </c>
      <c r="T107" t="s">
        <v>824</v>
      </c>
      <c r="U107" t="s">
        <v>77</v>
      </c>
      <c r="V107" t="s">
        <v>32</v>
      </c>
      <c r="X107" t="s">
        <v>34</v>
      </c>
      <c r="Y107" t="s">
        <v>825</v>
      </c>
      <c r="Z107" t="str">
        <f>IF(AND(B107&lt;&gt;"", OR(B107="yes", B107&lt;&gt;"no")), ROW(), "")</f>
        <v/>
      </c>
    </row>
    <row r="108" spans="1:26" ht="16" hidden="1" customHeight="1" x14ac:dyDescent="0.2">
      <c r="A108" t="s">
        <v>305</v>
      </c>
      <c r="F108" t="s">
        <v>826</v>
      </c>
      <c r="G108" t="s">
        <v>827</v>
      </c>
      <c r="H108" t="s">
        <v>828</v>
      </c>
      <c r="I108" t="s">
        <v>829</v>
      </c>
      <c r="J108">
        <v>2017</v>
      </c>
      <c r="K108" t="s">
        <v>40</v>
      </c>
      <c r="L108">
        <v>284</v>
      </c>
      <c r="M108">
        <v>1856</v>
      </c>
      <c r="N108">
        <v>20170778</v>
      </c>
      <c r="R108">
        <v>29</v>
      </c>
      <c r="S108" t="s">
        <v>830</v>
      </c>
      <c r="T108" t="s">
        <v>831</v>
      </c>
      <c r="U108" t="s">
        <v>31</v>
      </c>
      <c r="V108" t="s">
        <v>32</v>
      </c>
      <c r="W108" t="s">
        <v>43</v>
      </c>
      <c r="X108" t="s">
        <v>34</v>
      </c>
      <c r="Y108" t="s">
        <v>832</v>
      </c>
      <c r="Z108" t="str">
        <f>IF(AND(B108&lt;&gt;"", OR(B108="yes", B108&lt;&gt;"no")), ROW(), "")</f>
        <v/>
      </c>
    </row>
    <row r="109" spans="1:26" ht="16" hidden="1" customHeight="1" x14ac:dyDescent="0.2">
      <c r="A109" t="s">
        <v>314</v>
      </c>
      <c r="F109" t="s">
        <v>833</v>
      </c>
      <c r="G109" t="s">
        <v>834</v>
      </c>
      <c r="H109" t="s">
        <v>835</v>
      </c>
      <c r="I109" t="s">
        <v>836</v>
      </c>
      <c r="J109">
        <v>2024</v>
      </c>
      <c r="K109" t="s">
        <v>837</v>
      </c>
      <c r="L109">
        <v>468</v>
      </c>
      <c r="N109">
        <v>106675</v>
      </c>
      <c r="R109">
        <v>0</v>
      </c>
      <c r="S109" t="s">
        <v>838</v>
      </c>
      <c r="T109" t="s">
        <v>839</v>
      </c>
      <c r="U109" t="s">
        <v>31</v>
      </c>
      <c r="V109" t="s">
        <v>32</v>
      </c>
      <c r="W109" t="s">
        <v>127</v>
      </c>
      <c r="X109" t="s">
        <v>34</v>
      </c>
      <c r="Y109" t="s">
        <v>840</v>
      </c>
      <c r="Z109" t="str">
        <f>IF(AND(B109&lt;&gt;"", OR(B109="yes", B109&lt;&gt;"no")), ROW(), "")</f>
        <v/>
      </c>
    </row>
    <row r="110" spans="1:26" ht="16" customHeight="1" x14ac:dyDescent="0.2">
      <c r="A110" t="s">
        <v>322</v>
      </c>
      <c r="B110" t="s">
        <v>323</v>
      </c>
      <c r="F110" t="s">
        <v>781</v>
      </c>
      <c r="G110" t="s">
        <v>782</v>
      </c>
      <c r="H110" t="s">
        <v>783</v>
      </c>
      <c r="I110" t="s">
        <v>784</v>
      </c>
      <c r="J110">
        <v>2018</v>
      </c>
      <c r="K110" t="s">
        <v>785</v>
      </c>
      <c r="L110">
        <v>14</v>
      </c>
      <c r="M110">
        <v>7</v>
      </c>
      <c r="N110">
        <v>20180371</v>
      </c>
      <c r="R110">
        <v>16</v>
      </c>
      <c r="S110" t="s">
        <v>786</v>
      </c>
      <c r="T110" t="s">
        <v>787</v>
      </c>
      <c r="U110" t="s">
        <v>31</v>
      </c>
      <c r="V110" t="s">
        <v>32</v>
      </c>
      <c r="W110" t="s">
        <v>43</v>
      </c>
      <c r="X110" t="s">
        <v>34</v>
      </c>
      <c r="Y110" t="s">
        <v>788</v>
      </c>
    </row>
    <row r="111" spans="1:26" ht="16" hidden="1" customHeight="1" x14ac:dyDescent="0.2">
      <c r="A111" t="s">
        <v>297</v>
      </c>
      <c r="F111" t="s">
        <v>850</v>
      </c>
      <c r="G111" t="s">
        <v>851</v>
      </c>
      <c r="H111" t="s">
        <v>852</v>
      </c>
      <c r="I111" t="s">
        <v>853</v>
      </c>
      <c r="J111">
        <v>2017</v>
      </c>
      <c r="K111" t="s">
        <v>374</v>
      </c>
      <c r="L111">
        <v>569</v>
      </c>
      <c r="O111">
        <v>129</v>
      </c>
      <c r="P111">
        <v>144</v>
      </c>
      <c r="Q111">
        <v>15</v>
      </c>
      <c r="R111">
        <v>32</v>
      </c>
      <c r="S111" t="s">
        <v>854</v>
      </c>
      <c r="T111" t="s">
        <v>855</v>
      </c>
      <c r="U111" t="s">
        <v>31</v>
      </c>
      <c r="V111" t="s">
        <v>32</v>
      </c>
      <c r="W111" t="s">
        <v>159</v>
      </c>
      <c r="X111" t="s">
        <v>34</v>
      </c>
      <c r="Y111" t="s">
        <v>856</v>
      </c>
      <c r="Z111" t="str">
        <f t="shared" ref="Z111:Z146" si="4">IF(AND(B111&lt;&gt;"", OR(B111="yes", B111&lt;&gt;"no")), ROW(), "")</f>
        <v/>
      </c>
    </row>
    <row r="112" spans="1:26" ht="16" hidden="1" customHeight="1" x14ac:dyDescent="0.2">
      <c r="A112" t="s">
        <v>305</v>
      </c>
      <c r="F112" t="s">
        <v>857</v>
      </c>
      <c r="G112" t="s">
        <v>858</v>
      </c>
      <c r="H112" t="s">
        <v>859</v>
      </c>
      <c r="I112" t="s">
        <v>860</v>
      </c>
      <c r="J112">
        <v>2020</v>
      </c>
      <c r="K112" t="s">
        <v>861</v>
      </c>
      <c r="L112">
        <v>157</v>
      </c>
      <c r="N112">
        <v>111324</v>
      </c>
      <c r="R112">
        <v>34</v>
      </c>
      <c r="S112" t="s">
        <v>862</v>
      </c>
      <c r="T112" t="s">
        <v>863</v>
      </c>
      <c r="U112" t="s">
        <v>31</v>
      </c>
      <c r="V112" t="s">
        <v>32</v>
      </c>
      <c r="X112" t="s">
        <v>34</v>
      </c>
      <c r="Y112" t="s">
        <v>864</v>
      </c>
      <c r="Z112" t="str">
        <f t="shared" si="4"/>
        <v/>
      </c>
    </row>
    <row r="113" spans="1:26" ht="16" hidden="1" customHeight="1" x14ac:dyDescent="0.2">
      <c r="A113" t="s">
        <v>314</v>
      </c>
      <c r="B113" t="s">
        <v>200</v>
      </c>
      <c r="F113" t="s">
        <v>865</v>
      </c>
      <c r="G113" t="s">
        <v>866</v>
      </c>
      <c r="H113" t="s">
        <v>867</v>
      </c>
      <c r="I113" t="s">
        <v>868</v>
      </c>
      <c r="J113">
        <v>2023</v>
      </c>
      <c r="K113" t="s">
        <v>869</v>
      </c>
      <c r="L113">
        <v>33</v>
      </c>
      <c r="M113">
        <v>18</v>
      </c>
      <c r="O113" t="s">
        <v>870</v>
      </c>
      <c r="P113" t="s">
        <v>871</v>
      </c>
      <c r="Q113">
        <v>1</v>
      </c>
      <c r="R113">
        <v>4</v>
      </c>
      <c r="S113" t="s">
        <v>872</v>
      </c>
      <c r="T113" t="s">
        <v>873</v>
      </c>
      <c r="U113" t="s">
        <v>31</v>
      </c>
      <c r="V113" t="s">
        <v>32</v>
      </c>
      <c r="W113" t="s">
        <v>127</v>
      </c>
      <c r="X113" t="s">
        <v>34</v>
      </c>
      <c r="Y113" t="s">
        <v>874</v>
      </c>
      <c r="Z113" t="str">
        <f t="shared" si="4"/>
        <v/>
      </c>
    </row>
    <row r="114" spans="1:26" ht="16" customHeight="1" x14ac:dyDescent="0.2">
      <c r="A114" t="s">
        <v>322</v>
      </c>
      <c r="B114" t="s">
        <v>176</v>
      </c>
      <c r="C114" t="s">
        <v>13897</v>
      </c>
      <c r="F114" t="s">
        <v>1151</v>
      </c>
      <c r="G114" t="s">
        <v>1152</v>
      </c>
      <c r="H114" t="s">
        <v>1153</v>
      </c>
      <c r="I114" t="s">
        <v>1154</v>
      </c>
      <c r="J114">
        <v>2018</v>
      </c>
      <c r="K114" t="s">
        <v>350</v>
      </c>
      <c r="L114">
        <v>13</v>
      </c>
      <c r="M114">
        <v>5</v>
      </c>
      <c r="N114" t="s">
        <v>1155</v>
      </c>
      <c r="R114">
        <v>15</v>
      </c>
      <c r="S114" t="s">
        <v>1156</v>
      </c>
      <c r="T114" t="s">
        <v>1157</v>
      </c>
      <c r="U114" t="s">
        <v>31</v>
      </c>
      <c r="V114" t="s">
        <v>32</v>
      </c>
      <c r="W114" t="s">
        <v>108</v>
      </c>
      <c r="X114" t="s">
        <v>34</v>
      </c>
      <c r="Y114" t="s">
        <v>1158</v>
      </c>
      <c r="Z114" t="str">
        <f t="shared" si="4"/>
        <v/>
      </c>
    </row>
    <row r="115" spans="1:26" ht="16" hidden="1" customHeight="1" x14ac:dyDescent="0.2">
      <c r="A115" t="s">
        <v>297</v>
      </c>
      <c r="B115" t="s">
        <v>200</v>
      </c>
      <c r="F115" t="s">
        <v>884</v>
      </c>
      <c r="G115" t="s">
        <v>885</v>
      </c>
      <c r="H115" t="s">
        <v>886</v>
      </c>
      <c r="I115" t="s">
        <v>887</v>
      </c>
      <c r="J115">
        <v>2021</v>
      </c>
      <c r="K115" t="s">
        <v>374</v>
      </c>
      <c r="L115">
        <v>674</v>
      </c>
      <c r="O115">
        <v>103</v>
      </c>
      <c r="P115">
        <v>113</v>
      </c>
      <c r="Q115">
        <v>10</v>
      </c>
      <c r="R115">
        <v>4</v>
      </c>
      <c r="S115" t="s">
        <v>888</v>
      </c>
      <c r="T115" t="s">
        <v>889</v>
      </c>
      <c r="U115" t="s">
        <v>31</v>
      </c>
      <c r="V115" t="s">
        <v>32</v>
      </c>
      <c r="X115" t="s">
        <v>34</v>
      </c>
      <c r="Y115" t="s">
        <v>890</v>
      </c>
      <c r="Z115" t="str">
        <f t="shared" si="4"/>
        <v/>
      </c>
    </row>
    <row r="116" spans="1:26" ht="16" hidden="1" customHeight="1" x14ac:dyDescent="0.2">
      <c r="A116" t="s">
        <v>305</v>
      </c>
      <c r="F116" t="s">
        <v>891</v>
      </c>
      <c r="G116" t="s">
        <v>892</v>
      </c>
      <c r="H116" t="s">
        <v>893</v>
      </c>
      <c r="I116" t="s">
        <v>894</v>
      </c>
      <c r="J116">
        <v>2021</v>
      </c>
      <c r="K116" t="s">
        <v>895</v>
      </c>
      <c r="L116">
        <v>188</v>
      </c>
      <c r="N116">
        <v>104522</v>
      </c>
      <c r="R116">
        <v>7</v>
      </c>
      <c r="S116" t="s">
        <v>896</v>
      </c>
      <c r="T116" t="s">
        <v>897</v>
      </c>
      <c r="U116" t="s">
        <v>31</v>
      </c>
      <c r="V116" t="s">
        <v>32</v>
      </c>
      <c r="X116" t="s">
        <v>34</v>
      </c>
      <c r="Y116" t="s">
        <v>898</v>
      </c>
      <c r="Z116" t="str">
        <f t="shared" si="4"/>
        <v/>
      </c>
    </row>
    <row r="117" spans="1:26" ht="16" hidden="1" customHeight="1" x14ac:dyDescent="0.2">
      <c r="A117" t="s">
        <v>314</v>
      </c>
      <c r="F117" t="s">
        <v>899</v>
      </c>
      <c r="G117" t="s">
        <v>900</v>
      </c>
      <c r="H117" t="s">
        <v>901</v>
      </c>
      <c r="I117" t="s">
        <v>902</v>
      </c>
      <c r="J117">
        <v>2017</v>
      </c>
      <c r="K117" t="s">
        <v>57</v>
      </c>
      <c r="L117">
        <v>7</v>
      </c>
      <c r="N117">
        <v>45850</v>
      </c>
      <c r="R117">
        <v>22</v>
      </c>
      <c r="S117" t="s">
        <v>903</v>
      </c>
      <c r="T117" t="s">
        <v>904</v>
      </c>
      <c r="U117" t="s">
        <v>31</v>
      </c>
      <c r="V117" t="s">
        <v>32</v>
      </c>
      <c r="W117" t="s">
        <v>108</v>
      </c>
      <c r="X117" t="s">
        <v>34</v>
      </c>
      <c r="Y117" t="s">
        <v>905</v>
      </c>
      <c r="Z117" t="str">
        <f t="shared" si="4"/>
        <v/>
      </c>
    </row>
    <row r="118" spans="1:26" ht="16" customHeight="1" x14ac:dyDescent="0.2">
      <c r="A118" t="s">
        <v>322</v>
      </c>
      <c r="B118" t="s">
        <v>323</v>
      </c>
      <c r="C118" t="s">
        <v>12240</v>
      </c>
      <c r="F118" t="s">
        <v>413</v>
      </c>
      <c r="G118" t="s">
        <v>414</v>
      </c>
      <c r="H118" t="s">
        <v>415</v>
      </c>
      <c r="I118" t="s">
        <v>416</v>
      </c>
      <c r="J118">
        <v>2019</v>
      </c>
      <c r="K118" t="s">
        <v>57</v>
      </c>
      <c r="L118">
        <v>9</v>
      </c>
      <c r="M118">
        <v>1</v>
      </c>
      <c r="N118">
        <v>3986</v>
      </c>
      <c r="R118">
        <v>11</v>
      </c>
      <c r="S118" t="s">
        <v>417</v>
      </c>
      <c r="T118" t="s">
        <v>418</v>
      </c>
      <c r="U118" t="s">
        <v>31</v>
      </c>
      <c r="V118" t="s">
        <v>32</v>
      </c>
      <c r="W118" t="s">
        <v>60</v>
      </c>
      <c r="X118" t="s">
        <v>34</v>
      </c>
      <c r="Y118" t="s">
        <v>419</v>
      </c>
      <c r="Z118">
        <f t="shared" si="4"/>
        <v>118</v>
      </c>
    </row>
    <row r="119" spans="1:26" ht="16" hidden="1" customHeight="1" x14ac:dyDescent="0.2">
      <c r="A119" t="s">
        <v>297</v>
      </c>
      <c r="F119" t="s">
        <v>913</v>
      </c>
      <c r="G119" t="s">
        <v>914</v>
      </c>
      <c r="H119" t="s">
        <v>915</v>
      </c>
      <c r="I119" t="s">
        <v>916</v>
      </c>
      <c r="J119">
        <v>2023</v>
      </c>
      <c r="K119" t="s">
        <v>165</v>
      </c>
      <c r="L119">
        <v>42</v>
      </c>
      <c r="M119">
        <v>1</v>
      </c>
      <c r="O119">
        <v>143</v>
      </c>
      <c r="P119">
        <v>155</v>
      </c>
      <c r="Q119">
        <v>12</v>
      </c>
      <c r="R119">
        <v>3</v>
      </c>
      <c r="S119" t="s">
        <v>917</v>
      </c>
      <c r="T119" t="s">
        <v>918</v>
      </c>
      <c r="U119" t="s">
        <v>31</v>
      </c>
      <c r="V119" t="s">
        <v>32</v>
      </c>
      <c r="W119" t="s">
        <v>127</v>
      </c>
      <c r="X119" t="s">
        <v>34</v>
      </c>
      <c r="Y119" t="s">
        <v>919</v>
      </c>
      <c r="Z119" t="str">
        <f t="shared" si="4"/>
        <v/>
      </c>
    </row>
    <row r="120" spans="1:26" ht="16" hidden="1" customHeight="1" x14ac:dyDescent="0.2">
      <c r="A120" t="s">
        <v>305</v>
      </c>
      <c r="F120" t="s">
        <v>920</v>
      </c>
      <c r="G120" t="s">
        <v>921</v>
      </c>
      <c r="H120" t="s">
        <v>922</v>
      </c>
      <c r="I120" t="s">
        <v>923</v>
      </c>
      <c r="J120">
        <v>2022</v>
      </c>
      <c r="K120" t="s">
        <v>924</v>
      </c>
      <c r="L120">
        <v>219</v>
      </c>
      <c r="N120">
        <v>103980</v>
      </c>
      <c r="R120">
        <v>9</v>
      </c>
      <c r="S120" t="s">
        <v>925</v>
      </c>
      <c r="T120" t="s">
        <v>926</v>
      </c>
      <c r="U120" t="s">
        <v>117</v>
      </c>
      <c r="V120" t="s">
        <v>32</v>
      </c>
      <c r="W120" t="s">
        <v>159</v>
      </c>
      <c r="X120" t="s">
        <v>34</v>
      </c>
      <c r="Y120" t="s">
        <v>927</v>
      </c>
      <c r="Z120" t="str">
        <f t="shared" si="4"/>
        <v/>
      </c>
    </row>
    <row r="121" spans="1:26" ht="16" hidden="1" customHeight="1" x14ac:dyDescent="0.2">
      <c r="A121" t="s">
        <v>314</v>
      </c>
      <c r="F121" t="s">
        <v>928</v>
      </c>
      <c r="G121" t="s">
        <v>929</v>
      </c>
      <c r="H121" t="s">
        <v>930</v>
      </c>
      <c r="I121" t="s">
        <v>931</v>
      </c>
      <c r="J121">
        <v>2020</v>
      </c>
      <c r="K121" t="s">
        <v>932</v>
      </c>
      <c r="L121">
        <v>39</v>
      </c>
      <c r="M121">
        <v>2</v>
      </c>
      <c r="O121">
        <v>132</v>
      </c>
      <c r="P121">
        <v>137</v>
      </c>
      <c r="Q121">
        <v>5</v>
      </c>
      <c r="R121">
        <v>4</v>
      </c>
      <c r="S121" t="s">
        <v>933</v>
      </c>
      <c r="T121" t="s">
        <v>934</v>
      </c>
      <c r="U121" t="s">
        <v>31</v>
      </c>
      <c r="V121" t="s">
        <v>32</v>
      </c>
      <c r="X121" t="s">
        <v>34</v>
      </c>
      <c r="Y121" t="s">
        <v>935</v>
      </c>
      <c r="Z121" t="str">
        <f t="shared" si="4"/>
        <v/>
      </c>
    </row>
    <row r="122" spans="1:26" ht="16" customHeight="1" x14ac:dyDescent="0.2">
      <c r="A122" t="s">
        <v>322</v>
      </c>
      <c r="B122" t="s">
        <v>176</v>
      </c>
      <c r="F122" t="s">
        <v>533</v>
      </c>
      <c r="G122" t="s">
        <v>534</v>
      </c>
      <c r="H122" t="s">
        <v>535</v>
      </c>
      <c r="I122" t="s">
        <v>536</v>
      </c>
      <c r="J122">
        <v>2019</v>
      </c>
      <c r="K122" t="s">
        <v>537</v>
      </c>
      <c r="L122">
        <v>137</v>
      </c>
      <c r="O122">
        <v>104</v>
      </c>
      <c r="P122">
        <v>113</v>
      </c>
      <c r="Q122">
        <v>9</v>
      </c>
      <c r="R122">
        <v>24</v>
      </c>
      <c r="S122" t="s">
        <v>538</v>
      </c>
      <c r="T122" t="s">
        <v>539</v>
      </c>
      <c r="U122" t="s">
        <v>31</v>
      </c>
      <c r="V122" t="s">
        <v>32</v>
      </c>
      <c r="W122" t="s">
        <v>33</v>
      </c>
      <c r="X122" t="s">
        <v>34</v>
      </c>
      <c r="Y122" t="s">
        <v>540</v>
      </c>
      <c r="Z122" t="str">
        <f t="shared" si="4"/>
        <v/>
      </c>
    </row>
    <row r="123" spans="1:26" ht="16" hidden="1" customHeight="1" x14ac:dyDescent="0.2">
      <c r="A123" t="s">
        <v>297</v>
      </c>
      <c r="F123" t="s">
        <v>943</v>
      </c>
      <c r="G123" t="s">
        <v>944</v>
      </c>
      <c r="H123" t="s">
        <v>945</v>
      </c>
      <c r="I123" t="s">
        <v>946</v>
      </c>
      <c r="J123">
        <v>2017</v>
      </c>
      <c r="K123" t="s">
        <v>374</v>
      </c>
      <c r="L123">
        <v>568</v>
      </c>
      <c r="O123">
        <v>73</v>
      </c>
      <c r="P123">
        <v>86</v>
      </c>
      <c r="Q123">
        <v>13</v>
      </c>
      <c r="R123">
        <v>16</v>
      </c>
      <c r="S123" t="s">
        <v>947</v>
      </c>
      <c r="T123" t="s">
        <v>948</v>
      </c>
      <c r="U123" t="s">
        <v>31</v>
      </c>
      <c r="V123" t="s">
        <v>32</v>
      </c>
      <c r="W123" t="s">
        <v>159</v>
      </c>
      <c r="X123" t="s">
        <v>34</v>
      </c>
      <c r="Y123" t="s">
        <v>949</v>
      </c>
      <c r="Z123" t="str">
        <f t="shared" si="4"/>
        <v/>
      </c>
    </row>
    <row r="124" spans="1:26" ht="16" hidden="1" customHeight="1" x14ac:dyDescent="0.2">
      <c r="A124" t="s">
        <v>305</v>
      </c>
      <c r="F124" t="s">
        <v>950</v>
      </c>
      <c r="G124" t="s">
        <v>951</v>
      </c>
      <c r="H124" t="s">
        <v>952</v>
      </c>
      <c r="I124" t="s">
        <v>953</v>
      </c>
      <c r="J124">
        <v>2022</v>
      </c>
      <c r="K124" t="s">
        <v>148</v>
      </c>
      <c r="L124">
        <v>9</v>
      </c>
      <c r="N124">
        <v>857153</v>
      </c>
      <c r="R124">
        <v>8</v>
      </c>
      <c r="S124" t="s">
        <v>954</v>
      </c>
      <c r="T124" t="s">
        <v>955</v>
      </c>
      <c r="U124" t="s">
        <v>31</v>
      </c>
      <c r="V124" t="s">
        <v>32</v>
      </c>
      <c r="W124" t="s">
        <v>108</v>
      </c>
      <c r="X124" t="s">
        <v>34</v>
      </c>
      <c r="Y124" t="s">
        <v>956</v>
      </c>
      <c r="Z124" t="str">
        <f t="shared" si="4"/>
        <v/>
      </c>
    </row>
    <row r="125" spans="1:26" ht="16" hidden="1" customHeight="1" x14ac:dyDescent="0.2">
      <c r="A125" t="s">
        <v>314</v>
      </c>
      <c r="F125" t="s">
        <v>957</v>
      </c>
      <c r="G125" t="s">
        <v>958</v>
      </c>
      <c r="H125" t="s">
        <v>959</v>
      </c>
      <c r="I125" t="s">
        <v>960</v>
      </c>
      <c r="J125">
        <v>2024</v>
      </c>
      <c r="K125" t="s">
        <v>961</v>
      </c>
      <c r="L125">
        <v>3</v>
      </c>
      <c r="R125">
        <v>0</v>
      </c>
      <c r="S125" t="s">
        <v>962</v>
      </c>
      <c r="T125" t="s">
        <v>963</v>
      </c>
      <c r="U125" t="s">
        <v>117</v>
      </c>
      <c r="V125" t="s">
        <v>32</v>
      </c>
      <c r="W125" t="s">
        <v>108</v>
      </c>
      <c r="X125" t="s">
        <v>34</v>
      </c>
      <c r="Y125" t="s">
        <v>964</v>
      </c>
      <c r="Z125" t="str">
        <f t="shared" si="4"/>
        <v/>
      </c>
    </row>
    <row r="126" spans="1:26" ht="16" customHeight="1" x14ac:dyDescent="0.2">
      <c r="A126" t="s">
        <v>322</v>
      </c>
      <c r="B126" t="s">
        <v>323</v>
      </c>
      <c r="F126" t="s">
        <v>564</v>
      </c>
      <c r="G126" t="s">
        <v>565</v>
      </c>
      <c r="H126" t="s">
        <v>566</v>
      </c>
      <c r="I126" t="s">
        <v>567</v>
      </c>
      <c r="J126">
        <v>2019</v>
      </c>
      <c r="K126" t="s">
        <v>514</v>
      </c>
      <c r="L126">
        <v>166</v>
      </c>
      <c r="M126">
        <v>7</v>
      </c>
      <c r="N126">
        <v>94</v>
      </c>
      <c r="R126">
        <v>4</v>
      </c>
      <c r="S126" t="s">
        <v>568</v>
      </c>
      <c r="T126" t="s">
        <v>569</v>
      </c>
      <c r="U126" t="s">
        <v>31</v>
      </c>
      <c r="V126" t="s">
        <v>32</v>
      </c>
      <c r="X126" t="s">
        <v>34</v>
      </c>
      <c r="Y126" t="s">
        <v>570</v>
      </c>
      <c r="Z126">
        <f t="shared" si="4"/>
        <v>126</v>
      </c>
    </row>
    <row r="127" spans="1:26" ht="16" hidden="1" customHeight="1" x14ac:dyDescent="0.2">
      <c r="A127" t="s">
        <v>297</v>
      </c>
      <c r="F127" t="s">
        <v>973</v>
      </c>
      <c r="G127" t="s">
        <v>974</v>
      </c>
      <c r="H127" t="s">
        <v>975</v>
      </c>
      <c r="I127" t="s">
        <v>976</v>
      </c>
      <c r="J127">
        <v>2018</v>
      </c>
      <c r="K127" t="s">
        <v>977</v>
      </c>
      <c r="L127">
        <v>9</v>
      </c>
      <c r="M127">
        <v>1</v>
      </c>
      <c r="N127">
        <v>2857</v>
      </c>
      <c r="R127">
        <v>31</v>
      </c>
      <c r="S127" t="s">
        <v>978</v>
      </c>
      <c r="T127" t="s">
        <v>979</v>
      </c>
      <c r="U127" t="s">
        <v>31</v>
      </c>
      <c r="V127" t="s">
        <v>32</v>
      </c>
      <c r="W127" t="s">
        <v>60</v>
      </c>
      <c r="X127" t="s">
        <v>34</v>
      </c>
      <c r="Y127" t="s">
        <v>980</v>
      </c>
      <c r="Z127" t="str">
        <f t="shared" si="4"/>
        <v/>
      </c>
    </row>
    <row r="128" spans="1:26" ht="16" hidden="1" customHeight="1" x14ac:dyDescent="0.2">
      <c r="A128" t="s">
        <v>305</v>
      </c>
      <c r="F128" t="s">
        <v>981</v>
      </c>
      <c r="G128" t="s">
        <v>982</v>
      </c>
      <c r="H128" t="s">
        <v>983</v>
      </c>
      <c r="I128" t="s">
        <v>984</v>
      </c>
      <c r="J128">
        <v>2024</v>
      </c>
      <c r="K128" t="s">
        <v>985</v>
      </c>
      <c r="L128">
        <v>646</v>
      </c>
      <c r="N128">
        <v>118976</v>
      </c>
      <c r="R128">
        <v>1</v>
      </c>
      <c r="S128" t="s">
        <v>986</v>
      </c>
      <c r="T128" t="s">
        <v>987</v>
      </c>
      <c r="U128" t="s">
        <v>31</v>
      </c>
      <c r="V128" t="s">
        <v>32</v>
      </c>
      <c r="W128" t="s">
        <v>127</v>
      </c>
      <c r="X128" t="s">
        <v>34</v>
      </c>
      <c r="Y128" t="s">
        <v>988</v>
      </c>
      <c r="Z128" t="str">
        <f t="shared" si="4"/>
        <v/>
      </c>
    </row>
    <row r="129" spans="1:26" ht="16" hidden="1" customHeight="1" x14ac:dyDescent="0.2">
      <c r="A129" t="s">
        <v>314</v>
      </c>
      <c r="F129" t="s">
        <v>989</v>
      </c>
      <c r="G129" t="s">
        <v>990</v>
      </c>
      <c r="H129" t="s">
        <v>991</v>
      </c>
      <c r="I129" t="s">
        <v>992</v>
      </c>
      <c r="J129">
        <v>2019</v>
      </c>
      <c r="K129" t="s">
        <v>366</v>
      </c>
      <c r="L129">
        <v>520</v>
      </c>
      <c r="N129">
        <v>151225</v>
      </c>
      <c r="R129">
        <v>7</v>
      </c>
      <c r="S129" t="s">
        <v>993</v>
      </c>
      <c r="T129" t="s">
        <v>994</v>
      </c>
      <c r="U129" t="s">
        <v>31</v>
      </c>
      <c r="V129" t="s">
        <v>32</v>
      </c>
      <c r="X129" t="s">
        <v>34</v>
      </c>
      <c r="Y129" t="s">
        <v>995</v>
      </c>
      <c r="Z129" t="str">
        <f t="shared" si="4"/>
        <v/>
      </c>
    </row>
    <row r="130" spans="1:26" ht="16" customHeight="1" x14ac:dyDescent="0.2">
      <c r="A130" t="s">
        <v>322</v>
      </c>
      <c r="B130" t="s">
        <v>323</v>
      </c>
      <c r="C130" t="s">
        <v>621</v>
      </c>
      <c r="F130" t="s">
        <v>622</v>
      </c>
      <c r="G130" t="s">
        <v>623</v>
      </c>
      <c r="H130" t="s">
        <v>624</v>
      </c>
      <c r="I130" t="s">
        <v>625</v>
      </c>
      <c r="J130">
        <v>2019</v>
      </c>
      <c r="K130" t="s">
        <v>626</v>
      </c>
      <c r="L130">
        <v>24</v>
      </c>
      <c r="M130">
        <v>7</v>
      </c>
      <c r="O130">
        <v>1191</v>
      </c>
      <c r="P130">
        <v>1211</v>
      </c>
      <c r="Q130">
        <v>20</v>
      </c>
      <c r="R130">
        <v>27</v>
      </c>
      <c r="S130" t="s">
        <v>627</v>
      </c>
      <c r="T130" t="s">
        <v>628</v>
      </c>
      <c r="U130" t="s">
        <v>31</v>
      </c>
      <c r="V130" t="s">
        <v>32</v>
      </c>
      <c r="W130" t="s">
        <v>224</v>
      </c>
      <c r="X130" t="s">
        <v>34</v>
      </c>
      <c r="Y130" t="s">
        <v>629</v>
      </c>
      <c r="Z130">
        <f t="shared" si="4"/>
        <v>130</v>
      </c>
    </row>
    <row r="131" spans="1:26" ht="16" hidden="1" customHeight="1" x14ac:dyDescent="0.2">
      <c r="A131" t="s">
        <v>297</v>
      </c>
      <c r="F131" t="s">
        <v>1004</v>
      </c>
      <c r="G131" t="s">
        <v>1005</v>
      </c>
      <c r="H131" t="s">
        <v>1006</v>
      </c>
      <c r="I131" t="s">
        <v>1007</v>
      </c>
      <c r="J131">
        <v>2019</v>
      </c>
      <c r="K131" t="s">
        <v>148</v>
      </c>
      <c r="L131">
        <v>6</v>
      </c>
      <c r="M131" t="s">
        <v>777</v>
      </c>
      <c r="N131">
        <v>106</v>
      </c>
      <c r="R131">
        <v>26</v>
      </c>
      <c r="S131" t="s">
        <v>1008</v>
      </c>
      <c r="T131" t="s">
        <v>1009</v>
      </c>
      <c r="U131" t="s">
        <v>31</v>
      </c>
      <c r="V131" t="s">
        <v>32</v>
      </c>
      <c r="W131" t="s">
        <v>60</v>
      </c>
      <c r="X131" t="s">
        <v>34</v>
      </c>
      <c r="Y131" t="s">
        <v>1010</v>
      </c>
      <c r="Z131" t="str">
        <f t="shared" si="4"/>
        <v/>
      </c>
    </row>
    <row r="132" spans="1:26" ht="16" hidden="1" customHeight="1" x14ac:dyDescent="0.2">
      <c r="A132" t="s">
        <v>305</v>
      </c>
      <c r="F132" t="s">
        <v>1011</v>
      </c>
      <c r="G132" t="s">
        <v>1012</v>
      </c>
      <c r="H132" t="s">
        <v>1013</v>
      </c>
      <c r="I132" t="s">
        <v>1014</v>
      </c>
      <c r="J132">
        <v>2020</v>
      </c>
      <c r="K132" t="s">
        <v>1015</v>
      </c>
      <c r="L132">
        <v>739</v>
      </c>
      <c r="N132">
        <v>140308</v>
      </c>
      <c r="R132">
        <v>8</v>
      </c>
      <c r="S132" t="s">
        <v>1016</v>
      </c>
      <c r="T132" t="s">
        <v>1017</v>
      </c>
      <c r="U132" t="s">
        <v>31</v>
      </c>
      <c r="V132" t="s">
        <v>32</v>
      </c>
      <c r="W132" t="s">
        <v>127</v>
      </c>
      <c r="X132" t="s">
        <v>34</v>
      </c>
      <c r="Y132" t="s">
        <v>1018</v>
      </c>
      <c r="Z132" t="str">
        <f t="shared" si="4"/>
        <v/>
      </c>
    </row>
    <row r="133" spans="1:26" ht="16" hidden="1" customHeight="1" x14ac:dyDescent="0.2">
      <c r="A133" t="s">
        <v>314</v>
      </c>
      <c r="F133" t="s">
        <v>1019</v>
      </c>
      <c r="G133" t="s">
        <v>1020</v>
      </c>
      <c r="H133" t="s">
        <v>1021</v>
      </c>
      <c r="I133" t="s">
        <v>1022</v>
      </c>
      <c r="J133">
        <v>2017</v>
      </c>
      <c r="K133" t="s">
        <v>692</v>
      </c>
      <c r="L133">
        <v>15</v>
      </c>
      <c r="O133">
        <v>55</v>
      </c>
      <c r="P133">
        <v>85</v>
      </c>
      <c r="Q133">
        <v>30</v>
      </c>
      <c r="R133">
        <v>54</v>
      </c>
      <c r="S133" t="s">
        <v>1023</v>
      </c>
      <c r="T133" t="s">
        <v>1024</v>
      </c>
      <c r="U133" t="s">
        <v>77</v>
      </c>
      <c r="V133" t="s">
        <v>32</v>
      </c>
      <c r="X133" t="s">
        <v>34</v>
      </c>
      <c r="Y133" t="s">
        <v>1025</v>
      </c>
      <c r="Z133" t="str">
        <f t="shared" si="4"/>
        <v/>
      </c>
    </row>
    <row r="134" spans="1:26" ht="16" customHeight="1" x14ac:dyDescent="0.2">
      <c r="A134" t="s">
        <v>322</v>
      </c>
      <c r="B134" t="s">
        <v>686</v>
      </c>
      <c r="C134" t="s">
        <v>687</v>
      </c>
      <c r="F134" t="s">
        <v>1409</v>
      </c>
      <c r="G134" t="s">
        <v>1410</v>
      </c>
      <c r="H134" t="s">
        <v>1411</v>
      </c>
      <c r="I134" t="s">
        <v>1412</v>
      </c>
      <c r="J134">
        <v>2019</v>
      </c>
      <c r="K134" t="s">
        <v>1413</v>
      </c>
      <c r="L134">
        <v>12</v>
      </c>
      <c r="O134">
        <v>507</v>
      </c>
      <c r="P134">
        <v>536</v>
      </c>
      <c r="Q134">
        <v>29</v>
      </c>
      <c r="R134">
        <v>37</v>
      </c>
      <c r="S134" t="s">
        <v>1414</v>
      </c>
      <c r="T134" t="s">
        <v>1415</v>
      </c>
      <c r="U134" t="s">
        <v>77</v>
      </c>
      <c r="V134" t="s">
        <v>32</v>
      </c>
      <c r="X134" t="s">
        <v>34</v>
      </c>
      <c r="Y134" t="s">
        <v>1416</v>
      </c>
      <c r="Z134">
        <f t="shared" si="4"/>
        <v>134</v>
      </c>
    </row>
    <row r="135" spans="1:26" ht="16" hidden="1" customHeight="1" x14ac:dyDescent="0.2">
      <c r="B135" t="s">
        <v>200</v>
      </c>
      <c r="F135" t="s">
        <v>1033</v>
      </c>
      <c r="G135" t="s">
        <v>1034</v>
      </c>
      <c r="H135" t="s">
        <v>1035</v>
      </c>
      <c r="I135" t="s">
        <v>1036</v>
      </c>
      <c r="J135">
        <v>2018</v>
      </c>
      <c r="K135" t="s">
        <v>28</v>
      </c>
      <c r="L135">
        <v>24</v>
      </c>
      <c r="M135">
        <v>10</v>
      </c>
      <c r="O135">
        <v>4775</v>
      </c>
      <c r="P135">
        <v>4783</v>
      </c>
      <c r="Q135">
        <v>8</v>
      </c>
      <c r="R135">
        <v>15</v>
      </c>
      <c r="S135" t="s">
        <v>1037</v>
      </c>
      <c r="T135" t="s">
        <v>1038</v>
      </c>
      <c r="U135" t="s">
        <v>31</v>
      </c>
      <c r="V135" t="s">
        <v>32</v>
      </c>
      <c r="W135" t="s">
        <v>159</v>
      </c>
      <c r="X135" t="s">
        <v>34</v>
      </c>
      <c r="Y135" t="s">
        <v>1039</v>
      </c>
      <c r="Z135" t="str">
        <f t="shared" si="4"/>
        <v/>
      </c>
    </row>
    <row r="136" spans="1:26" ht="16" hidden="1" customHeight="1" x14ac:dyDescent="0.2">
      <c r="A136" t="s">
        <v>297</v>
      </c>
      <c r="F136" t="s">
        <v>1040</v>
      </c>
      <c r="G136" t="s">
        <v>1041</v>
      </c>
      <c r="H136" t="s">
        <v>1042</v>
      </c>
      <c r="I136" t="s">
        <v>1043</v>
      </c>
      <c r="J136">
        <v>2019</v>
      </c>
      <c r="K136" t="s">
        <v>366</v>
      </c>
      <c r="L136">
        <v>521</v>
      </c>
      <c r="N136">
        <v>151208</v>
      </c>
      <c r="R136">
        <v>25</v>
      </c>
      <c r="S136" t="s">
        <v>1044</v>
      </c>
      <c r="T136" t="s">
        <v>1045</v>
      </c>
      <c r="U136" t="s">
        <v>31</v>
      </c>
      <c r="V136" t="s">
        <v>32</v>
      </c>
      <c r="W136" t="s">
        <v>159</v>
      </c>
      <c r="X136" t="s">
        <v>34</v>
      </c>
      <c r="Y136" t="s">
        <v>1046</v>
      </c>
      <c r="Z136" t="str">
        <f t="shared" si="4"/>
        <v/>
      </c>
    </row>
    <row r="137" spans="1:26" ht="16" hidden="1" customHeight="1" x14ac:dyDescent="0.2">
      <c r="A137" t="s">
        <v>305</v>
      </c>
      <c r="F137" t="s">
        <v>1047</v>
      </c>
      <c r="G137" t="s">
        <v>1048</v>
      </c>
      <c r="H137" t="s">
        <v>1049</v>
      </c>
      <c r="I137" t="s">
        <v>1050</v>
      </c>
      <c r="J137">
        <v>2020</v>
      </c>
      <c r="K137" t="s">
        <v>165</v>
      </c>
      <c r="L137">
        <v>39</v>
      </c>
      <c r="M137">
        <v>6</v>
      </c>
      <c r="O137">
        <v>1635</v>
      </c>
      <c r="P137">
        <v>1647</v>
      </c>
      <c r="Q137">
        <v>12</v>
      </c>
      <c r="R137">
        <v>18</v>
      </c>
      <c r="S137" t="s">
        <v>1051</v>
      </c>
      <c r="T137" t="s">
        <v>1052</v>
      </c>
      <c r="U137" t="s">
        <v>31</v>
      </c>
      <c r="V137" t="s">
        <v>32</v>
      </c>
      <c r="X137" t="s">
        <v>34</v>
      </c>
      <c r="Y137" t="s">
        <v>1053</v>
      </c>
      <c r="Z137" t="str">
        <f t="shared" si="4"/>
        <v/>
      </c>
    </row>
    <row r="138" spans="1:26" ht="16" hidden="1" customHeight="1" x14ac:dyDescent="0.2">
      <c r="A138" t="s">
        <v>314</v>
      </c>
      <c r="F138" t="s">
        <v>1054</v>
      </c>
      <c r="G138" t="s">
        <v>1055</v>
      </c>
      <c r="H138" t="s">
        <v>1056</v>
      </c>
      <c r="I138" t="s">
        <v>1057</v>
      </c>
      <c r="J138">
        <v>2020</v>
      </c>
      <c r="K138" t="s">
        <v>1058</v>
      </c>
      <c r="L138">
        <v>21</v>
      </c>
      <c r="M138">
        <v>1</v>
      </c>
      <c r="O138">
        <v>70</v>
      </c>
      <c r="P138">
        <v>83</v>
      </c>
      <c r="Q138">
        <v>13</v>
      </c>
      <c r="R138">
        <v>20</v>
      </c>
      <c r="S138" t="s">
        <v>1059</v>
      </c>
      <c r="T138" t="s">
        <v>1060</v>
      </c>
      <c r="U138" t="s">
        <v>31</v>
      </c>
      <c r="V138" t="s">
        <v>32</v>
      </c>
      <c r="W138" t="s">
        <v>108</v>
      </c>
      <c r="X138" t="s">
        <v>34</v>
      </c>
      <c r="Y138" t="s">
        <v>1061</v>
      </c>
      <c r="Z138" t="str">
        <f t="shared" si="4"/>
        <v/>
      </c>
    </row>
    <row r="139" spans="1:26" ht="16" customHeight="1" x14ac:dyDescent="0.2">
      <c r="A139" t="s">
        <v>322</v>
      </c>
      <c r="B139" t="s">
        <v>176</v>
      </c>
      <c r="F139" t="s">
        <v>1440</v>
      </c>
      <c r="G139" t="s">
        <v>1441</v>
      </c>
      <c r="H139" t="s">
        <v>1442</v>
      </c>
      <c r="I139" t="s">
        <v>1443</v>
      </c>
      <c r="J139">
        <v>2019</v>
      </c>
      <c r="K139" t="s">
        <v>350</v>
      </c>
      <c r="L139">
        <v>14</v>
      </c>
      <c r="M139">
        <v>12</v>
      </c>
      <c r="N139" t="s">
        <v>1444</v>
      </c>
      <c r="R139">
        <v>40</v>
      </c>
      <c r="S139" t="s">
        <v>1445</v>
      </c>
      <c r="T139" t="s">
        <v>1446</v>
      </c>
      <c r="U139" t="s">
        <v>31</v>
      </c>
      <c r="V139" t="s">
        <v>32</v>
      </c>
      <c r="W139" t="s">
        <v>108</v>
      </c>
      <c r="X139" t="s">
        <v>34</v>
      </c>
      <c r="Y139" t="s">
        <v>1447</v>
      </c>
      <c r="Z139" t="str">
        <f t="shared" si="4"/>
        <v/>
      </c>
    </row>
    <row r="140" spans="1:26" ht="16" hidden="1" customHeight="1" x14ac:dyDescent="0.2">
      <c r="A140" t="s">
        <v>297</v>
      </c>
      <c r="F140" t="s">
        <v>1070</v>
      </c>
      <c r="G140" t="s">
        <v>1071</v>
      </c>
      <c r="H140" t="s">
        <v>1072</v>
      </c>
      <c r="I140" t="s">
        <v>1073</v>
      </c>
      <c r="J140">
        <v>2016</v>
      </c>
      <c r="K140" t="s">
        <v>350</v>
      </c>
      <c r="L140">
        <v>11</v>
      </c>
      <c r="M140">
        <v>8</v>
      </c>
      <c r="N140" t="s">
        <v>1074</v>
      </c>
      <c r="R140">
        <v>12</v>
      </c>
      <c r="S140" t="s">
        <v>1075</v>
      </c>
      <c r="T140" t="s">
        <v>1076</v>
      </c>
      <c r="U140" t="s">
        <v>31</v>
      </c>
      <c r="V140" t="s">
        <v>32</v>
      </c>
      <c r="W140" t="s">
        <v>108</v>
      </c>
      <c r="X140" t="s">
        <v>34</v>
      </c>
      <c r="Y140" t="s">
        <v>1077</v>
      </c>
      <c r="Z140" t="str">
        <f t="shared" si="4"/>
        <v/>
      </c>
    </row>
    <row r="141" spans="1:26" ht="16" hidden="1" customHeight="1" x14ac:dyDescent="0.2">
      <c r="A141" t="s">
        <v>305</v>
      </c>
      <c r="F141" t="s">
        <v>1078</v>
      </c>
      <c r="G141" t="s">
        <v>1079</v>
      </c>
      <c r="H141" t="s">
        <v>1080</v>
      </c>
      <c r="I141" t="s">
        <v>1081</v>
      </c>
      <c r="J141">
        <v>2015</v>
      </c>
      <c r="K141" t="s">
        <v>350</v>
      </c>
      <c r="L141">
        <v>10</v>
      </c>
      <c r="M141">
        <v>8</v>
      </c>
      <c r="N141" t="s">
        <v>1082</v>
      </c>
      <c r="R141">
        <v>12</v>
      </c>
      <c r="S141" t="s">
        <v>1083</v>
      </c>
      <c r="T141" t="s">
        <v>1084</v>
      </c>
      <c r="U141" t="s">
        <v>31</v>
      </c>
      <c r="V141" t="s">
        <v>32</v>
      </c>
      <c r="W141" t="s">
        <v>108</v>
      </c>
      <c r="X141" t="s">
        <v>34</v>
      </c>
      <c r="Y141" t="s">
        <v>1085</v>
      </c>
      <c r="Z141" t="str">
        <f t="shared" si="4"/>
        <v/>
      </c>
    </row>
    <row r="142" spans="1:26" ht="16" hidden="1" customHeight="1" x14ac:dyDescent="0.2">
      <c r="A142" t="s">
        <v>314</v>
      </c>
      <c r="F142" t="s">
        <v>1086</v>
      </c>
      <c r="G142" t="s">
        <v>1087</v>
      </c>
      <c r="H142" t="s">
        <v>1088</v>
      </c>
      <c r="I142" t="s">
        <v>1089</v>
      </c>
      <c r="J142">
        <v>2019</v>
      </c>
      <c r="K142" t="s">
        <v>1015</v>
      </c>
      <c r="L142">
        <v>667</v>
      </c>
      <c r="O142">
        <v>41</v>
      </c>
      <c r="P142">
        <v>48</v>
      </c>
      <c r="Q142">
        <v>7</v>
      </c>
      <c r="R142">
        <v>20</v>
      </c>
      <c r="S142" t="s">
        <v>1090</v>
      </c>
      <c r="T142" t="s">
        <v>1091</v>
      </c>
      <c r="U142" t="s">
        <v>31</v>
      </c>
      <c r="V142" t="s">
        <v>32</v>
      </c>
      <c r="W142" t="s">
        <v>159</v>
      </c>
      <c r="X142" t="s">
        <v>34</v>
      </c>
      <c r="Y142" t="s">
        <v>1092</v>
      </c>
      <c r="Z142" t="str">
        <f t="shared" si="4"/>
        <v/>
      </c>
    </row>
    <row r="143" spans="1:26" ht="16" customHeight="1" x14ac:dyDescent="0.2">
      <c r="A143" t="s">
        <v>322</v>
      </c>
      <c r="B143" t="s">
        <v>176</v>
      </c>
      <c r="F143" t="s">
        <v>996</v>
      </c>
      <c r="G143" t="s">
        <v>997</v>
      </c>
      <c r="H143" t="s">
        <v>998</v>
      </c>
      <c r="I143" t="s">
        <v>999</v>
      </c>
      <c r="J143">
        <v>2020</v>
      </c>
      <c r="K143" t="s">
        <v>1000</v>
      </c>
      <c r="L143">
        <v>12</v>
      </c>
      <c r="M143">
        <v>1</v>
      </c>
      <c r="N143">
        <v>157</v>
      </c>
      <c r="R143">
        <v>15</v>
      </c>
      <c r="S143" t="s">
        <v>1001</v>
      </c>
      <c r="T143" t="s">
        <v>1002</v>
      </c>
      <c r="U143" t="s">
        <v>31</v>
      </c>
      <c r="V143" t="s">
        <v>32</v>
      </c>
      <c r="W143" t="s">
        <v>108</v>
      </c>
      <c r="X143" t="s">
        <v>34</v>
      </c>
      <c r="Y143" t="s">
        <v>1003</v>
      </c>
      <c r="Z143" t="str">
        <f t="shared" si="4"/>
        <v/>
      </c>
    </row>
    <row r="144" spans="1:26" ht="16" hidden="1" customHeight="1" x14ac:dyDescent="0.2">
      <c r="A144" t="s">
        <v>297</v>
      </c>
      <c r="F144" t="s">
        <v>1101</v>
      </c>
      <c r="G144" t="s">
        <v>1102</v>
      </c>
      <c r="H144" t="s">
        <v>1103</v>
      </c>
      <c r="I144" t="s">
        <v>1104</v>
      </c>
      <c r="J144">
        <v>2021</v>
      </c>
      <c r="K144" t="s">
        <v>1015</v>
      </c>
      <c r="L144">
        <v>771</v>
      </c>
      <c r="N144">
        <v>145438</v>
      </c>
      <c r="R144">
        <v>8</v>
      </c>
      <c r="S144" t="s">
        <v>1105</v>
      </c>
      <c r="T144" t="s">
        <v>1106</v>
      </c>
      <c r="U144" t="s">
        <v>31</v>
      </c>
      <c r="V144" t="s">
        <v>32</v>
      </c>
      <c r="X144" t="s">
        <v>34</v>
      </c>
      <c r="Y144" t="s">
        <v>1107</v>
      </c>
      <c r="Z144" t="str">
        <f t="shared" si="4"/>
        <v/>
      </c>
    </row>
    <row r="145" spans="1:26" ht="16" hidden="1" customHeight="1" x14ac:dyDescent="0.2">
      <c r="A145" t="s">
        <v>305</v>
      </c>
      <c r="F145" t="s">
        <v>1108</v>
      </c>
      <c r="G145" t="s">
        <v>1109</v>
      </c>
      <c r="H145" t="s">
        <v>1110</v>
      </c>
      <c r="I145" t="s">
        <v>1111</v>
      </c>
      <c r="J145">
        <v>2022</v>
      </c>
      <c r="K145" t="s">
        <v>57</v>
      </c>
      <c r="L145">
        <v>12</v>
      </c>
      <c r="M145">
        <v>1</v>
      </c>
      <c r="N145">
        <v>18103</v>
      </c>
      <c r="R145">
        <v>16</v>
      </c>
      <c r="S145" t="s">
        <v>1112</v>
      </c>
      <c r="T145" t="s">
        <v>1113</v>
      </c>
      <c r="U145" t="s">
        <v>31</v>
      </c>
      <c r="V145" t="s">
        <v>32</v>
      </c>
      <c r="W145" t="s">
        <v>108</v>
      </c>
      <c r="X145" t="s">
        <v>34</v>
      </c>
      <c r="Y145" t="s">
        <v>1114</v>
      </c>
      <c r="Z145" t="str">
        <f t="shared" si="4"/>
        <v/>
      </c>
    </row>
    <row r="146" spans="1:26" ht="16" hidden="1" customHeight="1" x14ac:dyDescent="0.2">
      <c r="A146" t="s">
        <v>314</v>
      </c>
      <c r="F146" t="s">
        <v>1115</v>
      </c>
      <c r="G146" t="s">
        <v>1116</v>
      </c>
      <c r="H146" t="s">
        <v>1117</v>
      </c>
      <c r="I146" t="s">
        <v>1118</v>
      </c>
      <c r="J146">
        <v>2023</v>
      </c>
      <c r="K146" t="s">
        <v>277</v>
      </c>
      <c r="L146">
        <v>13</v>
      </c>
      <c r="M146">
        <v>6</v>
      </c>
      <c r="N146" t="s">
        <v>1119</v>
      </c>
      <c r="R146">
        <v>11</v>
      </c>
      <c r="S146" t="s">
        <v>1120</v>
      </c>
      <c r="T146" t="s">
        <v>1121</v>
      </c>
      <c r="U146" t="s">
        <v>31</v>
      </c>
      <c r="V146" t="s">
        <v>32</v>
      </c>
      <c r="W146" t="s">
        <v>60</v>
      </c>
      <c r="X146" t="s">
        <v>34</v>
      </c>
      <c r="Y146" t="s">
        <v>1122</v>
      </c>
      <c r="Z146" t="str">
        <f t="shared" si="4"/>
        <v/>
      </c>
    </row>
    <row r="147" spans="1:26" ht="16" customHeight="1" x14ac:dyDescent="0.2">
      <c r="A147" t="s">
        <v>322</v>
      </c>
      <c r="B147" t="s">
        <v>176</v>
      </c>
      <c r="C147" t="s">
        <v>12359</v>
      </c>
      <c r="F147" t="s">
        <v>1384</v>
      </c>
      <c r="G147" t="s">
        <v>1385</v>
      </c>
      <c r="H147" t="s">
        <v>1386</v>
      </c>
      <c r="I147" t="s">
        <v>1387</v>
      </c>
      <c r="J147">
        <v>2020</v>
      </c>
      <c r="K147" t="s">
        <v>28</v>
      </c>
      <c r="L147">
        <v>26</v>
      </c>
      <c r="M147">
        <v>4</v>
      </c>
      <c r="O147">
        <v>2149</v>
      </c>
      <c r="P147">
        <v>2160</v>
      </c>
      <c r="Q147">
        <v>11</v>
      </c>
      <c r="R147">
        <v>16</v>
      </c>
      <c r="S147" t="s">
        <v>1388</v>
      </c>
      <c r="T147" t="s">
        <v>1389</v>
      </c>
      <c r="U147" t="s">
        <v>31</v>
      </c>
      <c r="V147" t="s">
        <v>32</v>
      </c>
      <c r="X147" t="s">
        <v>34</v>
      </c>
      <c r="Y147" t="s">
        <v>1390</v>
      </c>
    </row>
    <row r="148" spans="1:26" ht="16" hidden="1" customHeight="1" x14ac:dyDescent="0.2">
      <c r="A148" t="s">
        <v>297</v>
      </c>
      <c r="F148" t="s">
        <v>1130</v>
      </c>
      <c r="G148" t="s">
        <v>1131</v>
      </c>
      <c r="H148" t="s">
        <v>1132</v>
      </c>
      <c r="I148" t="s">
        <v>1133</v>
      </c>
      <c r="J148">
        <v>2017</v>
      </c>
      <c r="K148" t="s">
        <v>390</v>
      </c>
      <c r="L148">
        <v>53</v>
      </c>
      <c r="M148">
        <v>5</v>
      </c>
      <c r="O148">
        <v>970</v>
      </c>
      <c r="P148">
        <v>984</v>
      </c>
      <c r="Q148">
        <v>14</v>
      </c>
      <c r="R148">
        <v>27</v>
      </c>
      <c r="S148" t="s">
        <v>1134</v>
      </c>
      <c r="T148" t="s">
        <v>1135</v>
      </c>
      <c r="U148" t="s">
        <v>31</v>
      </c>
      <c r="V148" t="s">
        <v>32</v>
      </c>
      <c r="X148" t="s">
        <v>34</v>
      </c>
      <c r="Y148" t="s">
        <v>1136</v>
      </c>
      <c r="Z148" t="str">
        <f>IF(AND(B148&lt;&gt;"", OR(B148="yes", B148&lt;&gt;"no")), ROW(), "")</f>
        <v/>
      </c>
    </row>
    <row r="149" spans="1:26" ht="16" hidden="1" customHeight="1" x14ac:dyDescent="0.2">
      <c r="A149" t="s">
        <v>305</v>
      </c>
      <c r="F149" t="s">
        <v>1137</v>
      </c>
      <c r="G149" t="s">
        <v>1138</v>
      </c>
      <c r="H149" t="s">
        <v>1139</v>
      </c>
      <c r="I149" t="s">
        <v>1140</v>
      </c>
      <c r="J149">
        <v>2017</v>
      </c>
      <c r="K149" t="s">
        <v>692</v>
      </c>
      <c r="L149">
        <v>15</v>
      </c>
      <c r="O149">
        <v>349</v>
      </c>
      <c r="P149">
        <v>359</v>
      </c>
      <c r="Q149">
        <v>10</v>
      </c>
      <c r="R149">
        <v>3</v>
      </c>
      <c r="S149" t="s">
        <v>1141</v>
      </c>
      <c r="T149" t="s">
        <v>1142</v>
      </c>
      <c r="U149" t="s">
        <v>77</v>
      </c>
      <c r="V149" t="s">
        <v>32</v>
      </c>
      <c r="X149" t="s">
        <v>34</v>
      </c>
      <c r="Y149" t="s">
        <v>1143</v>
      </c>
      <c r="Z149" t="str">
        <f>IF(AND(B149&lt;&gt;"", OR(B149="yes", B149&lt;&gt;"no")), ROW(), "")</f>
        <v/>
      </c>
    </row>
    <row r="150" spans="1:26" ht="16" hidden="1" customHeight="1" x14ac:dyDescent="0.2">
      <c r="A150" t="s">
        <v>314</v>
      </c>
      <c r="F150" t="s">
        <v>1144</v>
      </c>
      <c r="G150" t="s">
        <v>1145</v>
      </c>
      <c r="H150" t="s">
        <v>1146</v>
      </c>
      <c r="I150" t="s">
        <v>1147</v>
      </c>
      <c r="J150">
        <v>2017</v>
      </c>
      <c r="K150" t="s">
        <v>245</v>
      </c>
      <c r="L150">
        <v>127</v>
      </c>
      <c r="O150">
        <v>102</v>
      </c>
      <c r="P150">
        <v>111</v>
      </c>
      <c r="Q150">
        <v>9</v>
      </c>
      <c r="R150">
        <v>15</v>
      </c>
      <c r="S150" t="s">
        <v>1148</v>
      </c>
      <c r="T150" t="s">
        <v>1149</v>
      </c>
      <c r="U150" t="s">
        <v>31</v>
      </c>
      <c r="V150" t="s">
        <v>32</v>
      </c>
      <c r="X150" t="s">
        <v>34</v>
      </c>
      <c r="Y150" t="s">
        <v>1150</v>
      </c>
      <c r="Z150" t="str">
        <f>IF(AND(B150&lt;&gt;"", OR(B150="yes", B150&lt;&gt;"no")), ROW(), "")</f>
        <v/>
      </c>
    </row>
    <row r="151" spans="1:26" ht="16" customHeight="1" x14ac:dyDescent="0.2">
      <c r="A151" t="s">
        <v>322</v>
      </c>
      <c r="B151" t="s">
        <v>176</v>
      </c>
      <c r="F151" t="s">
        <v>1026</v>
      </c>
      <c r="G151" t="s">
        <v>1027</v>
      </c>
      <c r="H151" t="s">
        <v>1028</v>
      </c>
      <c r="I151" t="s">
        <v>1029</v>
      </c>
      <c r="J151">
        <v>2021</v>
      </c>
      <c r="K151" t="s">
        <v>366</v>
      </c>
      <c r="L151">
        <v>537</v>
      </c>
      <c r="N151">
        <v>151513</v>
      </c>
      <c r="R151">
        <v>5</v>
      </c>
      <c r="S151" t="s">
        <v>1030</v>
      </c>
      <c r="T151" t="s">
        <v>1031</v>
      </c>
      <c r="U151" t="s">
        <v>31</v>
      </c>
      <c r="V151" t="s">
        <v>32</v>
      </c>
      <c r="X151" t="s">
        <v>34</v>
      </c>
      <c r="Y151" t="s">
        <v>1032</v>
      </c>
    </row>
    <row r="152" spans="1:26" ht="16" hidden="1" customHeight="1" x14ac:dyDescent="0.2">
      <c r="A152" t="s">
        <v>297</v>
      </c>
      <c r="F152" t="s">
        <v>1159</v>
      </c>
      <c r="G152" t="s">
        <v>1160</v>
      </c>
      <c r="H152" t="s">
        <v>1161</v>
      </c>
      <c r="I152" t="s">
        <v>1162</v>
      </c>
      <c r="J152">
        <v>2017</v>
      </c>
      <c r="K152" t="s">
        <v>57</v>
      </c>
      <c r="L152">
        <v>7</v>
      </c>
      <c r="M152">
        <v>1</v>
      </c>
      <c r="N152">
        <v>5774</v>
      </c>
      <c r="R152">
        <v>31</v>
      </c>
      <c r="S152" t="s">
        <v>1163</v>
      </c>
      <c r="T152" t="s">
        <v>1164</v>
      </c>
      <c r="U152" t="s">
        <v>31</v>
      </c>
      <c r="V152" t="s">
        <v>32</v>
      </c>
      <c r="W152" t="s">
        <v>108</v>
      </c>
      <c r="X152" t="s">
        <v>34</v>
      </c>
      <c r="Y152" t="s">
        <v>1165</v>
      </c>
      <c r="Z152" t="str">
        <f>IF(AND(B152&lt;&gt;"", OR(B152="yes", B152&lt;&gt;"no")), ROW(), "")</f>
        <v/>
      </c>
    </row>
    <row r="153" spans="1:26" ht="16" hidden="1" customHeight="1" x14ac:dyDescent="0.2">
      <c r="A153" t="s">
        <v>305</v>
      </c>
      <c r="F153" t="s">
        <v>1166</v>
      </c>
      <c r="G153" t="s">
        <v>1167</v>
      </c>
      <c r="H153" t="s">
        <v>1168</v>
      </c>
      <c r="I153" t="s">
        <v>1169</v>
      </c>
      <c r="J153">
        <v>2017</v>
      </c>
      <c r="K153" t="s">
        <v>350</v>
      </c>
      <c r="L153">
        <v>12</v>
      </c>
      <c r="M153">
        <v>12</v>
      </c>
      <c r="N153" t="s">
        <v>1170</v>
      </c>
      <c r="R153">
        <v>21</v>
      </c>
      <c r="S153" t="s">
        <v>1171</v>
      </c>
      <c r="T153" t="s">
        <v>1172</v>
      </c>
      <c r="U153" t="s">
        <v>31</v>
      </c>
      <c r="V153" t="s">
        <v>32</v>
      </c>
      <c r="W153" t="s">
        <v>108</v>
      </c>
      <c r="X153" t="s">
        <v>34</v>
      </c>
      <c r="Y153" t="s">
        <v>1173</v>
      </c>
      <c r="Z153" t="str">
        <f>IF(AND(B153&lt;&gt;"", OR(B153="yes", B153&lt;&gt;"no")), ROW(), "")</f>
        <v/>
      </c>
    </row>
    <row r="154" spans="1:26" ht="16" hidden="1" customHeight="1" x14ac:dyDescent="0.2">
      <c r="A154" t="s">
        <v>314</v>
      </c>
      <c r="F154" t="s">
        <v>1174</v>
      </c>
      <c r="G154" t="s">
        <v>1175</v>
      </c>
      <c r="H154" t="s">
        <v>1176</v>
      </c>
      <c r="I154" t="s">
        <v>1177</v>
      </c>
      <c r="J154">
        <v>2019</v>
      </c>
      <c r="K154" t="s">
        <v>148</v>
      </c>
      <c r="L154">
        <v>5</v>
      </c>
      <c r="M154" t="s">
        <v>1178</v>
      </c>
      <c r="N154">
        <v>495</v>
      </c>
      <c r="R154">
        <v>24</v>
      </c>
      <c r="S154" t="s">
        <v>1179</v>
      </c>
      <c r="T154" t="s">
        <v>1180</v>
      </c>
      <c r="U154" t="s">
        <v>31</v>
      </c>
      <c r="V154" t="s">
        <v>32</v>
      </c>
      <c r="W154" t="s">
        <v>60</v>
      </c>
      <c r="X154" t="s">
        <v>34</v>
      </c>
      <c r="Y154" t="s">
        <v>1181</v>
      </c>
      <c r="Z154" t="str">
        <f>IF(AND(B154&lt;&gt;"", OR(B154="yes", B154&lt;&gt;"no")), ROW(), "")</f>
        <v/>
      </c>
    </row>
    <row r="155" spans="1:26" ht="16" customHeight="1" x14ac:dyDescent="0.2">
      <c r="A155" t="s">
        <v>322</v>
      </c>
      <c r="B155" t="s">
        <v>176</v>
      </c>
      <c r="C155" t="s">
        <v>12351</v>
      </c>
      <c r="F155" t="s">
        <v>1123</v>
      </c>
      <c r="G155" t="s">
        <v>1124</v>
      </c>
      <c r="H155" t="s">
        <v>1125</v>
      </c>
      <c r="I155" t="s">
        <v>1126</v>
      </c>
      <c r="J155">
        <v>2021</v>
      </c>
      <c r="K155" t="s">
        <v>40</v>
      </c>
      <c r="L155">
        <v>288</v>
      </c>
      <c r="M155">
        <v>1950</v>
      </c>
      <c r="N155">
        <v>20210130</v>
      </c>
      <c r="R155">
        <v>8</v>
      </c>
      <c r="S155" t="s">
        <v>1127</v>
      </c>
      <c r="T155" t="s">
        <v>1128</v>
      </c>
      <c r="U155" t="s">
        <v>31</v>
      </c>
      <c r="V155" t="s">
        <v>32</v>
      </c>
      <c r="W155" t="s">
        <v>33</v>
      </c>
      <c r="X155" t="s">
        <v>34</v>
      </c>
      <c r="Y155" t="s">
        <v>1129</v>
      </c>
    </row>
    <row r="156" spans="1:26" ht="16" hidden="1" customHeight="1" x14ac:dyDescent="0.2">
      <c r="A156" t="s">
        <v>297</v>
      </c>
      <c r="F156" t="s">
        <v>1190</v>
      </c>
      <c r="G156" t="s">
        <v>1191</v>
      </c>
      <c r="H156" t="s">
        <v>1192</v>
      </c>
      <c r="I156" t="s">
        <v>1193</v>
      </c>
      <c r="J156">
        <v>2023</v>
      </c>
      <c r="K156" t="s">
        <v>350</v>
      </c>
      <c r="L156">
        <v>18</v>
      </c>
      <c r="M156">
        <v>45607</v>
      </c>
      <c r="N156" t="s">
        <v>1194</v>
      </c>
      <c r="R156">
        <v>0</v>
      </c>
      <c r="S156" t="s">
        <v>1195</v>
      </c>
      <c r="T156" t="s">
        <v>1196</v>
      </c>
      <c r="U156" t="s">
        <v>31</v>
      </c>
      <c r="V156" t="s">
        <v>32</v>
      </c>
      <c r="W156" t="s">
        <v>60</v>
      </c>
      <c r="X156" t="s">
        <v>34</v>
      </c>
      <c r="Y156" t="s">
        <v>1197</v>
      </c>
      <c r="Z156" t="str">
        <f>IF(AND(B156&lt;&gt;"", OR(B156="yes", B156&lt;&gt;"no")), ROW(), "")</f>
        <v/>
      </c>
    </row>
    <row r="157" spans="1:26" ht="16" hidden="1" customHeight="1" x14ac:dyDescent="0.2">
      <c r="A157" t="s">
        <v>305</v>
      </c>
      <c r="F157" t="s">
        <v>1198</v>
      </c>
      <c r="G157" t="s">
        <v>1199</v>
      </c>
      <c r="H157" t="s">
        <v>1200</v>
      </c>
      <c r="I157" t="s">
        <v>1201</v>
      </c>
      <c r="J157">
        <v>2021</v>
      </c>
      <c r="K157" t="s">
        <v>148</v>
      </c>
      <c r="L157">
        <v>8</v>
      </c>
      <c r="N157">
        <v>660196</v>
      </c>
      <c r="R157">
        <v>12</v>
      </c>
      <c r="S157" t="s">
        <v>1202</v>
      </c>
      <c r="T157" t="s">
        <v>1203</v>
      </c>
      <c r="U157" t="s">
        <v>31</v>
      </c>
      <c r="V157" t="s">
        <v>32</v>
      </c>
      <c r="W157" t="s">
        <v>108</v>
      </c>
      <c r="X157" t="s">
        <v>34</v>
      </c>
      <c r="Y157" t="s">
        <v>1204</v>
      </c>
      <c r="Z157" t="str">
        <f>IF(AND(B157&lt;&gt;"", OR(B157="yes", B157&lt;&gt;"no")), ROW(), "")</f>
        <v/>
      </c>
    </row>
    <row r="158" spans="1:26" ht="16" hidden="1" customHeight="1" x14ac:dyDescent="0.2">
      <c r="A158" t="s">
        <v>314</v>
      </c>
      <c r="F158" t="s">
        <v>1205</v>
      </c>
      <c r="G158" t="s">
        <v>1206</v>
      </c>
      <c r="H158" t="s">
        <v>1207</v>
      </c>
      <c r="I158" t="s">
        <v>1208</v>
      </c>
      <c r="J158">
        <v>2022</v>
      </c>
      <c r="K158" t="s">
        <v>474</v>
      </c>
      <c r="L158">
        <v>23</v>
      </c>
      <c r="M158">
        <v>1</v>
      </c>
      <c r="N158">
        <v>729</v>
      </c>
      <c r="R158">
        <v>1</v>
      </c>
      <c r="S158" t="s">
        <v>1209</v>
      </c>
      <c r="T158" t="s">
        <v>1210</v>
      </c>
      <c r="U158" t="s">
        <v>31</v>
      </c>
      <c r="V158" t="s">
        <v>32</v>
      </c>
      <c r="W158" t="s">
        <v>108</v>
      </c>
      <c r="X158" t="s">
        <v>34</v>
      </c>
      <c r="Y158" t="s">
        <v>1211</v>
      </c>
      <c r="Z158" t="str">
        <f>IF(AND(B158&lt;&gt;"", OR(B158="yes", B158&lt;&gt;"no")), ROW(), "")</f>
        <v/>
      </c>
    </row>
    <row r="159" spans="1:26" ht="16" customHeight="1" x14ac:dyDescent="0.2">
      <c r="A159" t="s">
        <v>322</v>
      </c>
      <c r="B159" t="s">
        <v>176</v>
      </c>
      <c r="C159" t="s">
        <v>13897</v>
      </c>
      <c r="F159" t="s">
        <v>1299</v>
      </c>
      <c r="G159" t="s">
        <v>1300</v>
      </c>
      <c r="H159" t="s">
        <v>1301</v>
      </c>
      <c r="I159" t="s">
        <v>1302</v>
      </c>
      <c r="J159">
        <v>2021</v>
      </c>
      <c r="K159" t="s">
        <v>1303</v>
      </c>
      <c r="L159">
        <v>2</v>
      </c>
      <c r="M159">
        <v>1</v>
      </c>
      <c r="O159">
        <v>193</v>
      </c>
      <c r="P159">
        <v>214</v>
      </c>
      <c r="Q159">
        <v>21</v>
      </c>
      <c r="R159">
        <v>5</v>
      </c>
      <c r="S159" t="s">
        <v>1304</v>
      </c>
      <c r="T159" t="s">
        <v>1305</v>
      </c>
      <c r="U159" t="s">
        <v>31</v>
      </c>
      <c r="V159" t="s">
        <v>32</v>
      </c>
      <c r="W159" t="s">
        <v>108</v>
      </c>
      <c r="X159" t="s">
        <v>34</v>
      </c>
      <c r="Y159" t="s">
        <v>1306</v>
      </c>
    </row>
    <row r="160" spans="1:26" ht="16" hidden="1" customHeight="1" x14ac:dyDescent="0.2">
      <c r="A160" t="s">
        <v>297</v>
      </c>
      <c r="F160" t="s">
        <v>1219</v>
      </c>
      <c r="G160" t="s">
        <v>1220</v>
      </c>
      <c r="H160" t="s">
        <v>1221</v>
      </c>
      <c r="I160" t="s">
        <v>1222</v>
      </c>
      <c r="J160">
        <v>2017</v>
      </c>
      <c r="K160" t="s">
        <v>815</v>
      </c>
      <c r="L160">
        <v>60</v>
      </c>
      <c r="M160">
        <v>1</v>
      </c>
      <c r="O160">
        <v>1</v>
      </c>
      <c r="P160">
        <v>11</v>
      </c>
      <c r="Q160">
        <v>10</v>
      </c>
      <c r="R160">
        <v>12</v>
      </c>
      <c r="S160" t="s">
        <v>1223</v>
      </c>
      <c r="T160" t="s">
        <v>1224</v>
      </c>
      <c r="U160" t="s">
        <v>31</v>
      </c>
      <c r="V160" t="s">
        <v>32</v>
      </c>
      <c r="W160" t="s">
        <v>43</v>
      </c>
      <c r="X160" t="s">
        <v>34</v>
      </c>
      <c r="Y160" t="s">
        <v>1225</v>
      </c>
      <c r="Z160" t="str">
        <f t="shared" ref="Z160:Z166" si="5">IF(AND(B160&lt;&gt;"", OR(B160="yes", B160&lt;&gt;"no")), ROW(), "")</f>
        <v/>
      </c>
    </row>
    <row r="161" spans="1:26" ht="16" hidden="1" customHeight="1" x14ac:dyDescent="0.2">
      <c r="A161" t="s">
        <v>305</v>
      </c>
      <c r="F161" t="s">
        <v>1226</v>
      </c>
      <c r="G161" t="s">
        <v>1227</v>
      </c>
      <c r="H161" t="s">
        <v>1228</v>
      </c>
      <c r="I161" t="s">
        <v>1229</v>
      </c>
      <c r="J161">
        <v>2017</v>
      </c>
      <c r="K161" t="s">
        <v>366</v>
      </c>
      <c r="L161">
        <v>486</v>
      </c>
      <c r="O161">
        <v>114</v>
      </c>
      <c r="P161">
        <v>126</v>
      </c>
      <c r="Q161">
        <v>12</v>
      </c>
      <c r="R161">
        <v>27</v>
      </c>
      <c r="S161" t="s">
        <v>1230</v>
      </c>
      <c r="T161" t="s">
        <v>1231</v>
      </c>
      <c r="U161" t="s">
        <v>31</v>
      </c>
      <c r="V161" t="s">
        <v>32</v>
      </c>
      <c r="X161" t="s">
        <v>34</v>
      </c>
      <c r="Y161" t="s">
        <v>1232</v>
      </c>
      <c r="Z161" t="str">
        <f t="shared" si="5"/>
        <v/>
      </c>
    </row>
    <row r="162" spans="1:26" ht="16" hidden="1" customHeight="1" x14ac:dyDescent="0.2">
      <c r="A162" t="s">
        <v>314</v>
      </c>
      <c r="F162" t="s">
        <v>1233</v>
      </c>
      <c r="G162" t="s">
        <v>1234</v>
      </c>
      <c r="H162" t="s">
        <v>1235</v>
      </c>
      <c r="I162" t="s">
        <v>1236</v>
      </c>
      <c r="J162">
        <v>2021</v>
      </c>
      <c r="K162" t="s">
        <v>28</v>
      </c>
      <c r="L162">
        <v>27</v>
      </c>
      <c r="M162">
        <v>19</v>
      </c>
      <c r="O162">
        <v>4785</v>
      </c>
      <c r="P162">
        <v>4798</v>
      </c>
      <c r="Q162">
        <v>13</v>
      </c>
      <c r="R162">
        <v>31</v>
      </c>
      <c r="S162" t="s">
        <v>1237</v>
      </c>
      <c r="T162" t="s">
        <v>1238</v>
      </c>
      <c r="U162" t="s">
        <v>31</v>
      </c>
      <c r="V162" t="s">
        <v>32</v>
      </c>
      <c r="W162" t="s">
        <v>127</v>
      </c>
      <c r="X162" t="s">
        <v>34</v>
      </c>
      <c r="Y162" t="s">
        <v>1239</v>
      </c>
      <c r="Z162" t="str">
        <f t="shared" si="5"/>
        <v/>
      </c>
    </row>
    <row r="163" spans="1:26" ht="16" customHeight="1" x14ac:dyDescent="0.2">
      <c r="A163" t="s">
        <v>322</v>
      </c>
      <c r="B163" t="s">
        <v>323</v>
      </c>
      <c r="F163" t="s">
        <v>841</v>
      </c>
      <c r="G163" t="s">
        <v>842</v>
      </c>
      <c r="H163" t="s">
        <v>843</v>
      </c>
      <c r="I163" t="s">
        <v>844</v>
      </c>
      <c r="J163">
        <v>2022</v>
      </c>
      <c r="K163" t="s">
        <v>845</v>
      </c>
      <c r="L163">
        <v>35</v>
      </c>
      <c r="N163" t="s">
        <v>846</v>
      </c>
      <c r="R163">
        <v>13</v>
      </c>
      <c r="S163" t="s">
        <v>847</v>
      </c>
      <c r="T163" t="s">
        <v>848</v>
      </c>
      <c r="U163" t="s">
        <v>31</v>
      </c>
      <c r="V163" t="s">
        <v>32</v>
      </c>
      <c r="W163" t="s">
        <v>108</v>
      </c>
      <c r="X163" t="s">
        <v>34</v>
      </c>
      <c r="Y163" t="s">
        <v>849</v>
      </c>
      <c r="Z163">
        <f t="shared" si="5"/>
        <v>163</v>
      </c>
    </row>
    <row r="164" spans="1:26" ht="16" hidden="1" customHeight="1" x14ac:dyDescent="0.2">
      <c r="A164" t="s">
        <v>297</v>
      </c>
      <c r="F164" t="s">
        <v>1247</v>
      </c>
      <c r="G164" t="s">
        <v>1248</v>
      </c>
      <c r="H164" t="s">
        <v>1249</v>
      </c>
      <c r="I164" t="s">
        <v>1250</v>
      </c>
      <c r="J164">
        <v>2022</v>
      </c>
      <c r="K164" t="s">
        <v>148</v>
      </c>
      <c r="L164">
        <v>9</v>
      </c>
      <c r="N164">
        <v>930750</v>
      </c>
      <c r="R164">
        <v>0</v>
      </c>
      <c r="S164" t="s">
        <v>1251</v>
      </c>
      <c r="T164" t="s">
        <v>1252</v>
      </c>
      <c r="U164" t="s">
        <v>31</v>
      </c>
      <c r="V164" t="s">
        <v>32</v>
      </c>
      <c r="W164" t="s">
        <v>108</v>
      </c>
      <c r="X164" t="s">
        <v>34</v>
      </c>
      <c r="Y164" t="s">
        <v>1253</v>
      </c>
      <c r="Z164" t="str">
        <f t="shared" si="5"/>
        <v/>
      </c>
    </row>
    <row r="165" spans="1:26" ht="16" hidden="1" customHeight="1" x14ac:dyDescent="0.2">
      <c r="A165" t="s">
        <v>305</v>
      </c>
      <c r="F165" t="s">
        <v>1254</v>
      </c>
      <c r="G165" t="s">
        <v>1255</v>
      </c>
      <c r="H165" t="s">
        <v>1256</v>
      </c>
      <c r="I165" t="s">
        <v>1257</v>
      </c>
      <c r="J165">
        <v>2018</v>
      </c>
      <c r="K165" t="s">
        <v>1015</v>
      </c>
      <c r="L165" t="s">
        <v>1258</v>
      </c>
      <c r="O165">
        <v>375</v>
      </c>
      <c r="P165">
        <v>383</v>
      </c>
      <c r="Q165">
        <v>8</v>
      </c>
      <c r="R165">
        <v>21</v>
      </c>
      <c r="S165" t="s">
        <v>1259</v>
      </c>
      <c r="T165" t="s">
        <v>1260</v>
      </c>
      <c r="U165" t="s">
        <v>31</v>
      </c>
      <c r="V165" t="s">
        <v>32</v>
      </c>
      <c r="X165" t="s">
        <v>34</v>
      </c>
      <c r="Y165" t="s">
        <v>1261</v>
      </c>
      <c r="Z165" t="str">
        <f t="shared" si="5"/>
        <v/>
      </c>
    </row>
    <row r="166" spans="1:26" ht="16" hidden="1" customHeight="1" x14ac:dyDescent="0.2">
      <c r="A166" t="s">
        <v>314</v>
      </c>
      <c r="F166" t="s">
        <v>1262</v>
      </c>
      <c r="G166" t="s">
        <v>1263</v>
      </c>
      <c r="H166" t="s">
        <v>1264</v>
      </c>
      <c r="I166" t="s">
        <v>1265</v>
      </c>
      <c r="J166">
        <v>2018</v>
      </c>
      <c r="K166" t="s">
        <v>1266</v>
      </c>
      <c r="L166">
        <v>29</v>
      </c>
      <c r="M166">
        <v>3</v>
      </c>
      <c r="O166">
        <v>543</v>
      </c>
      <c r="P166">
        <v>546</v>
      </c>
      <c r="Q166">
        <v>3</v>
      </c>
      <c r="R166">
        <v>12</v>
      </c>
      <c r="S166" t="s">
        <v>1267</v>
      </c>
      <c r="T166" t="s">
        <v>1268</v>
      </c>
      <c r="U166" t="s">
        <v>31</v>
      </c>
      <c r="V166" t="s">
        <v>32</v>
      </c>
      <c r="X166" t="s">
        <v>34</v>
      </c>
      <c r="Y166" t="s">
        <v>1269</v>
      </c>
      <c r="Z166" t="str">
        <f t="shared" si="5"/>
        <v/>
      </c>
    </row>
    <row r="167" spans="1:26" ht="16" customHeight="1" x14ac:dyDescent="0.2">
      <c r="A167" t="s">
        <v>322</v>
      </c>
      <c r="B167" t="s">
        <v>176</v>
      </c>
      <c r="C167" t="s">
        <v>1182</v>
      </c>
      <c r="F167" t="s">
        <v>1183</v>
      </c>
      <c r="G167" t="s">
        <v>1184</v>
      </c>
      <c r="H167" t="s">
        <v>1185</v>
      </c>
      <c r="I167" t="s">
        <v>1186</v>
      </c>
      <c r="J167">
        <v>2022</v>
      </c>
      <c r="K167" t="s">
        <v>424</v>
      </c>
      <c r="L167">
        <v>79</v>
      </c>
      <c r="M167">
        <v>1</v>
      </c>
      <c r="O167">
        <v>1</v>
      </c>
      <c r="P167">
        <v>11</v>
      </c>
      <c r="Q167">
        <v>10</v>
      </c>
      <c r="R167">
        <v>5</v>
      </c>
      <c r="S167" t="s">
        <v>1187</v>
      </c>
      <c r="T167" t="s">
        <v>1188</v>
      </c>
      <c r="U167" t="s">
        <v>31</v>
      </c>
      <c r="V167" t="s">
        <v>32</v>
      </c>
      <c r="W167" t="s">
        <v>224</v>
      </c>
      <c r="X167" t="s">
        <v>34</v>
      </c>
      <c r="Y167" t="s">
        <v>1189</v>
      </c>
    </row>
    <row r="168" spans="1:26" ht="16" hidden="1" customHeight="1" x14ac:dyDescent="0.2">
      <c r="A168" t="s">
        <v>297</v>
      </c>
      <c r="F168" t="s">
        <v>1277</v>
      </c>
      <c r="G168" t="s">
        <v>1278</v>
      </c>
      <c r="H168" t="s">
        <v>1279</v>
      </c>
      <c r="I168" t="s">
        <v>1280</v>
      </c>
      <c r="J168">
        <v>2024</v>
      </c>
      <c r="K168" t="s">
        <v>1281</v>
      </c>
      <c r="L168">
        <v>851</v>
      </c>
      <c r="M168">
        <v>8</v>
      </c>
      <c r="O168">
        <v>1939</v>
      </c>
      <c r="P168">
        <v>1955</v>
      </c>
      <c r="Q168">
        <v>16</v>
      </c>
      <c r="R168">
        <v>0</v>
      </c>
      <c r="S168" t="s">
        <v>1282</v>
      </c>
      <c r="T168" t="s">
        <v>1283</v>
      </c>
      <c r="U168" t="s">
        <v>31</v>
      </c>
      <c r="V168" t="s">
        <v>32</v>
      </c>
      <c r="X168" t="s">
        <v>34</v>
      </c>
      <c r="Y168" t="s">
        <v>1284</v>
      </c>
      <c r="Z168" t="str">
        <f>IF(AND(B168&lt;&gt;"", OR(B168="yes", B168&lt;&gt;"no")), ROW(), "")</f>
        <v/>
      </c>
    </row>
    <row r="169" spans="1:26" ht="16" hidden="1" customHeight="1" x14ac:dyDescent="0.2">
      <c r="A169" t="s">
        <v>305</v>
      </c>
      <c r="F169" t="s">
        <v>1285</v>
      </c>
      <c r="G169" t="s">
        <v>1286</v>
      </c>
      <c r="H169" t="s">
        <v>1287</v>
      </c>
      <c r="I169" t="s">
        <v>1288</v>
      </c>
      <c r="J169">
        <v>2019</v>
      </c>
      <c r="K169" t="s">
        <v>165</v>
      </c>
      <c r="L169">
        <v>38</v>
      </c>
      <c r="M169">
        <v>2</v>
      </c>
      <c r="O169">
        <v>359</v>
      </c>
      <c r="P169">
        <v>371</v>
      </c>
      <c r="Q169">
        <v>12</v>
      </c>
      <c r="R169">
        <v>3</v>
      </c>
      <c r="S169" t="s">
        <v>1289</v>
      </c>
      <c r="T169" t="s">
        <v>1290</v>
      </c>
      <c r="U169" t="s">
        <v>31</v>
      </c>
      <c r="V169" t="s">
        <v>32</v>
      </c>
      <c r="X169" t="s">
        <v>34</v>
      </c>
      <c r="Y169" t="s">
        <v>1291</v>
      </c>
      <c r="Z169" t="str">
        <f>IF(AND(B169&lt;&gt;"", OR(B169="yes", B169&lt;&gt;"no")), ROW(), "")</f>
        <v/>
      </c>
    </row>
    <row r="170" spans="1:26" ht="16" hidden="1" customHeight="1" x14ac:dyDescent="0.2">
      <c r="A170" t="s">
        <v>314</v>
      </c>
      <c r="F170" t="s">
        <v>1292</v>
      </c>
      <c r="G170" t="s">
        <v>1293</v>
      </c>
      <c r="H170" t="s">
        <v>1294</v>
      </c>
      <c r="I170" t="s">
        <v>1295</v>
      </c>
      <c r="J170">
        <v>2019</v>
      </c>
      <c r="K170" t="s">
        <v>245</v>
      </c>
      <c r="L170">
        <v>150</v>
      </c>
      <c r="N170">
        <v>104764</v>
      </c>
      <c r="R170">
        <v>26</v>
      </c>
      <c r="S170" t="s">
        <v>1296</v>
      </c>
      <c r="T170" t="s">
        <v>1297</v>
      </c>
      <c r="U170" t="s">
        <v>31</v>
      </c>
      <c r="V170" t="s">
        <v>32</v>
      </c>
      <c r="W170" t="s">
        <v>159</v>
      </c>
      <c r="X170" t="s">
        <v>34</v>
      </c>
      <c r="Y170" t="s">
        <v>1298</v>
      </c>
      <c r="Z170" t="str">
        <f>IF(AND(B170&lt;&gt;"", OR(B170="yes", B170&lt;&gt;"no")), ROW(), "")</f>
        <v/>
      </c>
    </row>
    <row r="171" spans="1:26" ht="16" customHeight="1" x14ac:dyDescent="0.2">
      <c r="A171" t="s">
        <v>322</v>
      </c>
      <c r="B171" t="s">
        <v>323</v>
      </c>
      <c r="C171" t="s">
        <v>1472</v>
      </c>
      <c r="F171" t="s">
        <v>1502</v>
      </c>
      <c r="G171" t="s">
        <v>1503</v>
      </c>
      <c r="H171" t="s">
        <v>1504</v>
      </c>
      <c r="I171" t="s">
        <v>1505</v>
      </c>
      <c r="J171">
        <v>2022</v>
      </c>
      <c r="K171" t="s">
        <v>932</v>
      </c>
      <c r="L171">
        <v>41</v>
      </c>
      <c r="M171">
        <v>12</v>
      </c>
      <c r="O171">
        <v>123</v>
      </c>
      <c r="P171">
        <v>132</v>
      </c>
      <c r="Q171">
        <v>9</v>
      </c>
      <c r="R171">
        <v>2</v>
      </c>
      <c r="S171" t="s">
        <v>1506</v>
      </c>
      <c r="T171" t="s">
        <v>1507</v>
      </c>
      <c r="U171" t="s">
        <v>31</v>
      </c>
      <c r="V171" t="s">
        <v>32</v>
      </c>
      <c r="X171" t="s">
        <v>34</v>
      </c>
      <c r="Y171" t="s">
        <v>1508</v>
      </c>
    </row>
    <row r="172" spans="1:26" ht="16" hidden="1" customHeight="1" x14ac:dyDescent="0.2">
      <c r="A172" t="s">
        <v>297</v>
      </c>
      <c r="F172" t="s">
        <v>1307</v>
      </c>
      <c r="G172" t="s">
        <v>1308</v>
      </c>
      <c r="H172" t="s">
        <v>1309</v>
      </c>
      <c r="I172" t="s">
        <v>1310</v>
      </c>
      <c r="J172">
        <v>2022</v>
      </c>
      <c r="K172" t="s">
        <v>1311</v>
      </c>
      <c r="L172">
        <v>33</v>
      </c>
      <c r="M172">
        <v>6</v>
      </c>
      <c r="O172">
        <v>1400</v>
      </c>
      <c r="P172">
        <v>1410</v>
      </c>
      <c r="Q172">
        <v>10</v>
      </c>
      <c r="R172">
        <v>5</v>
      </c>
      <c r="S172" t="s">
        <v>1312</v>
      </c>
      <c r="T172" t="s">
        <v>1313</v>
      </c>
      <c r="U172" t="s">
        <v>31</v>
      </c>
      <c r="V172" t="s">
        <v>32</v>
      </c>
      <c r="X172" t="s">
        <v>34</v>
      </c>
      <c r="Y172" t="s">
        <v>1314</v>
      </c>
      <c r="Z172" t="str">
        <f t="shared" ref="Z172:Z178" si="6">IF(AND(B172&lt;&gt;"", OR(B172="yes", B172&lt;&gt;"no")), ROW(), "")</f>
        <v/>
      </c>
    </row>
    <row r="173" spans="1:26" ht="16" hidden="1" customHeight="1" x14ac:dyDescent="0.2">
      <c r="A173" t="s">
        <v>305</v>
      </c>
      <c r="F173" t="s">
        <v>1315</v>
      </c>
      <c r="G173" t="s">
        <v>1316</v>
      </c>
      <c r="H173" t="s">
        <v>1317</v>
      </c>
      <c r="I173" t="s">
        <v>1318</v>
      </c>
      <c r="J173">
        <v>2023</v>
      </c>
      <c r="K173" t="s">
        <v>165</v>
      </c>
      <c r="L173">
        <v>42</v>
      </c>
      <c r="M173">
        <v>5</v>
      </c>
      <c r="O173">
        <v>1097</v>
      </c>
      <c r="P173">
        <v>1112</v>
      </c>
      <c r="Q173">
        <v>15</v>
      </c>
      <c r="R173">
        <v>3</v>
      </c>
      <c r="S173" t="s">
        <v>1319</v>
      </c>
      <c r="T173" t="s">
        <v>1320</v>
      </c>
      <c r="U173" t="s">
        <v>31</v>
      </c>
      <c r="V173" t="s">
        <v>32</v>
      </c>
      <c r="X173" t="s">
        <v>34</v>
      </c>
      <c r="Y173" t="s">
        <v>1321</v>
      </c>
      <c r="Z173" t="str">
        <f t="shared" si="6"/>
        <v/>
      </c>
    </row>
    <row r="174" spans="1:26" ht="16" hidden="1" customHeight="1" x14ac:dyDescent="0.2">
      <c r="A174" t="s">
        <v>314</v>
      </c>
      <c r="F174" t="s">
        <v>1322</v>
      </c>
      <c r="G174" t="s">
        <v>1323</v>
      </c>
      <c r="H174" t="s">
        <v>1324</v>
      </c>
      <c r="I174" t="s">
        <v>1325</v>
      </c>
      <c r="J174">
        <v>2018</v>
      </c>
      <c r="K174" t="s">
        <v>245</v>
      </c>
      <c r="O174">
        <v>100</v>
      </c>
      <c r="P174">
        <v>107</v>
      </c>
      <c r="Q174">
        <v>7</v>
      </c>
      <c r="R174">
        <v>21</v>
      </c>
      <c r="S174" t="s">
        <v>1326</v>
      </c>
      <c r="T174" t="s">
        <v>1327</v>
      </c>
      <c r="U174" t="s">
        <v>31</v>
      </c>
      <c r="V174" t="s">
        <v>32</v>
      </c>
      <c r="X174" t="s">
        <v>34</v>
      </c>
      <c r="Y174" t="s">
        <v>1328</v>
      </c>
      <c r="Z174" t="str">
        <f t="shared" si="6"/>
        <v/>
      </c>
    </row>
    <row r="175" spans="1:26" ht="16" customHeight="1" x14ac:dyDescent="0.2">
      <c r="A175" t="s">
        <v>322</v>
      </c>
      <c r="B175" t="s">
        <v>176</v>
      </c>
      <c r="F175" t="s">
        <v>1528</v>
      </c>
      <c r="G175" t="s">
        <v>1529</v>
      </c>
      <c r="H175" t="s">
        <v>1530</v>
      </c>
      <c r="I175" t="s">
        <v>1531</v>
      </c>
      <c r="J175">
        <v>2022</v>
      </c>
      <c r="K175" t="s">
        <v>390</v>
      </c>
      <c r="L175">
        <v>58</v>
      </c>
      <c r="M175">
        <v>6</v>
      </c>
      <c r="O175">
        <v>746</v>
      </c>
      <c r="P175">
        <v>759</v>
      </c>
      <c r="Q175">
        <v>13</v>
      </c>
      <c r="R175">
        <v>4</v>
      </c>
      <c r="S175" t="s">
        <v>1532</v>
      </c>
      <c r="T175" t="s">
        <v>1533</v>
      </c>
      <c r="U175" t="s">
        <v>31</v>
      </c>
      <c r="V175" t="s">
        <v>32</v>
      </c>
      <c r="W175" t="s">
        <v>224</v>
      </c>
      <c r="X175" t="s">
        <v>34</v>
      </c>
      <c r="Y175" t="s">
        <v>1534</v>
      </c>
      <c r="Z175" t="str">
        <f t="shared" si="6"/>
        <v/>
      </c>
    </row>
    <row r="176" spans="1:26" ht="16" hidden="1" customHeight="1" x14ac:dyDescent="0.2">
      <c r="A176" t="s">
        <v>297</v>
      </c>
      <c r="F176" t="s">
        <v>1335</v>
      </c>
      <c r="G176" t="s">
        <v>1336</v>
      </c>
      <c r="H176" t="s">
        <v>1337</v>
      </c>
      <c r="I176" t="s">
        <v>1338</v>
      </c>
      <c r="J176">
        <v>2018</v>
      </c>
      <c r="K176" t="s">
        <v>815</v>
      </c>
      <c r="L176">
        <v>61</v>
      </c>
      <c r="M176">
        <v>2</v>
      </c>
      <c r="O176">
        <v>103</v>
      </c>
      <c r="P176">
        <v>110</v>
      </c>
      <c r="Q176">
        <v>7</v>
      </c>
      <c r="R176">
        <v>10</v>
      </c>
      <c r="S176" t="s">
        <v>1339</v>
      </c>
      <c r="T176" t="s">
        <v>1340</v>
      </c>
      <c r="U176" t="s">
        <v>31</v>
      </c>
      <c r="V176" t="s">
        <v>32</v>
      </c>
      <c r="X176" t="s">
        <v>34</v>
      </c>
      <c r="Y176" t="s">
        <v>1341</v>
      </c>
      <c r="Z176" t="str">
        <f t="shared" si="6"/>
        <v/>
      </c>
    </row>
    <row r="177" spans="1:26" ht="16" hidden="1" customHeight="1" x14ac:dyDescent="0.2">
      <c r="A177" t="s">
        <v>305</v>
      </c>
      <c r="F177" t="s">
        <v>1342</v>
      </c>
      <c r="G177" t="s">
        <v>1343</v>
      </c>
      <c r="H177" t="s">
        <v>1344</v>
      </c>
      <c r="I177" t="s">
        <v>1345</v>
      </c>
      <c r="J177">
        <v>2016</v>
      </c>
      <c r="K177" t="s">
        <v>350</v>
      </c>
      <c r="L177">
        <v>11</v>
      </c>
      <c r="M177">
        <v>5</v>
      </c>
      <c r="N177" t="s">
        <v>1346</v>
      </c>
      <c r="R177">
        <v>34</v>
      </c>
      <c r="S177" t="s">
        <v>1347</v>
      </c>
      <c r="T177" t="s">
        <v>1348</v>
      </c>
      <c r="U177" t="s">
        <v>31</v>
      </c>
      <c r="V177" t="s">
        <v>32</v>
      </c>
      <c r="W177" t="s">
        <v>60</v>
      </c>
      <c r="X177" t="s">
        <v>34</v>
      </c>
      <c r="Y177" t="s">
        <v>1349</v>
      </c>
      <c r="Z177" t="str">
        <f t="shared" si="6"/>
        <v/>
      </c>
    </row>
    <row r="178" spans="1:26" ht="16" hidden="1" customHeight="1" x14ac:dyDescent="0.2">
      <c r="A178" t="s">
        <v>314</v>
      </c>
      <c r="F178" t="s">
        <v>1350</v>
      </c>
      <c r="G178" t="s">
        <v>1351</v>
      </c>
      <c r="H178" t="s">
        <v>1352</v>
      </c>
      <c r="I178" t="s">
        <v>1353</v>
      </c>
      <c r="J178">
        <v>2021</v>
      </c>
      <c r="K178" t="s">
        <v>350</v>
      </c>
      <c r="L178">
        <v>16</v>
      </c>
      <c r="M178">
        <v>44290</v>
      </c>
      <c r="N178" t="s">
        <v>1354</v>
      </c>
      <c r="R178">
        <v>9</v>
      </c>
      <c r="S178" t="s">
        <v>1355</v>
      </c>
      <c r="T178" t="s">
        <v>1356</v>
      </c>
      <c r="U178" t="s">
        <v>31</v>
      </c>
      <c r="V178" t="s">
        <v>32</v>
      </c>
      <c r="W178" t="s">
        <v>60</v>
      </c>
      <c r="X178" t="s">
        <v>34</v>
      </c>
      <c r="Y178" t="s">
        <v>1357</v>
      </c>
      <c r="Z178" t="str">
        <f t="shared" si="6"/>
        <v/>
      </c>
    </row>
    <row r="179" spans="1:26" ht="16" customHeight="1" x14ac:dyDescent="0.2">
      <c r="A179" t="s">
        <v>322</v>
      </c>
      <c r="B179" t="s">
        <v>323</v>
      </c>
      <c r="F179" t="s">
        <v>386</v>
      </c>
      <c r="G179" t="s">
        <v>387</v>
      </c>
      <c r="H179" t="s">
        <v>388</v>
      </c>
      <c r="I179" t="s">
        <v>389</v>
      </c>
      <c r="J179">
        <v>2023</v>
      </c>
      <c r="K179" t="s">
        <v>390</v>
      </c>
      <c r="L179">
        <v>59</v>
      </c>
      <c r="M179">
        <v>1</v>
      </c>
      <c r="O179">
        <v>111</v>
      </c>
      <c r="P179">
        <v>125</v>
      </c>
      <c r="Q179">
        <v>14</v>
      </c>
      <c r="R179">
        <v>3</v>
      </c>
      <c r="S179" t="s">
        <v>391</v>
      </c>
      <c r="T179" t="s">
        <v>392</v>
      </c>
      <c r="U179" t="s">
        <v>31</v>
      </c>
      <c r="V179" t="s">
        <v>32</v>
      </c>
      <c r="W179" t="s">
        <v>224</v>
      </c>
      <c r="X179" t="s">
        <v>34</v>
      </c>
      <c r="Y179" t="s">
        <v>393</v>
      </c>
    </row>
    <row r="180" spans="1:26" ht="16" hidden="1" customHeight="1" x14ac:dyDescent="0.2">
      <c r="A180" t="s">
        <v>297</v>
      </c>
      <c r="F180" t="s">
        <v>1365</v>
      </c>
      <c r="G180" t="s">
        <v>1366</v>
      </c>
      <c r="H180" t="s">
        <v>1367</v>
      </c>
      <c r="I180" t="s">
        <v>1368</v>
      </c>
      <c r="J180">
        <v>2021</v>
      </c>
      <c r="K180" t="s">
        <v>57</v>
      </c>
      <c r="L180">
        <v>11</v>
      </c>
      <c r="M180">
        <v>1</v>
      </c>
      <c r="N180">
        <v>14682</v>
      </c>
      <c r="R180">
        <v>0</v>
      </c>
      <c r="S180" t="s">
        <v>1369</v>
      </c>
      <c r="T180" t="s">
        <v>1370</v>
      </c>
      <c r="U180" t="s">
        <v>411</v>
      </c>
      <c r="V180" t="s">
        <v>32</v>
      </c>
      <c r="W180" t="s">
        <v>60</v>
      </c>
      <c r="X180" t="s">
        <v>34</v>
      </c>
      <c r="Y180" t="s">
        <v>1371</v>
      </c>
      <c r="Z180" t="str">
        <f>IF(AND(B180&lt;&gt;"", OR(B180="yes", B180&lt;&gt;"no")), ROW(), "")</f>
        <v/>
      </c>
    </row>
    <row r="181" spans="1:26" ht="16" hidden="1" customHeight="1" x14ac:dyDescent="0.2">
      <c r="A181" t="s">
        <v>305</v>
      </c>
      <c r="F181" t="s">
        <v>1365</v>
      </c>
      <c r="G181" t="s">
        <v>1366</v>
      </c>
      <c r="H181" t="s">
        <v>1367</v>
      </c>
      <c r="I181" t="s">
        <v>1372</v>
      </c>
      <c r="J181">
        <v>2021</v>
      </c>
      <c r="K181" t="s">
        <v>57</v>
      </c>
      <c r="L181">
        <v>11</v>
      </c>
      <c r="M181">
        <v>1</v>
      </c>
      <c r="N181">
        <v>11232</v>
      </c>
      <c r="R181">
        <v>10</v>
      </c>
      <c r="S181" t="s">
        <v>1373</v>
      </c>
      <c r="T181" t="s">
        <v>1374</v>
      </c>
      <c r="U181" t="s">
        <v>31</v>
      </c>
      <c r="V181" t="s">
        <v>32</v>
      </c>
      <c r="W181" t="s">
        <v>108</v>
      </c>
      <c r="X181" t="s">
        <v>34</v>
      </c>
      <c r="Y181" t="s">
        <v>1375</v>
      </c>
      <c r="Z181" t="str">
        <f>IF(AND(B181&lt;&gt;"", OR(B181="yes", B181&lt;&gt;"no")), ROW(), "")</f>
        <v/>
      </c>
    </row>
    <row r="182" spans="1:26" ht="16" hidden="1" customHeight="1" x14ac:dyDescent="0.2">
      <c r="A182" t="s">
        <v>314</v>
      </c>
      <c r="F182" t="s">
        <v>1376</v>
      </c>
      <c r="G182" t="s">
        <v>1377</v>
      </c>
      <c r="H182" t="s">
        <v>1378</v>
      </c>
      <c r="I182" t="s">
        <v>1379</v>
      </c>
      <c r="J182">
        <v>2018</v>
      </c>
      <c r="K182" t="s">
        <v>1380</v>
      </c>
      <c r="L182">
        <v>65</v>
      </c>
      <c r="M182" s="1">
        <v>45323</v>
      </c>
      <c r="O182">
        <v>1</v>
      </c>
      <c r="P182">
        <v>8</v>
      </c>
      <c r="Q182">
        <v>7</v>
      </c>
      <c r="R182">
        <v>4</v>
      </c>
      <c r="S182" t="s">
        <v>1381</v>
      </c>
      <c r="T182" t="s">
        <v>1382</v>
      </c>
      <c r="U182" t="s">
        <v>117</v>
      </c>
      <c r="V182" t="s">
        <v>32</v>
      </c>
      <c r="X182" t="s">
        <v>34</v>
      </c>
      <c r="Y182" t="s">
        <v>1383</v>
      </c>
      <c r="Z182" t="str">
        <f>IF(AND(B182&lt;&gt;"", OR(B182="yes", B182&lt;&gt;"no")), ROW(), "")</f>
        <v/>
      </c>
    </row>
    <row r="183" spans="1:26" ht="16" customHeight="1" x14ac:dyDescent="0.2">
      <c r="A183" t="s">
        <v>322</v>
      </c>
      <c r="B183" t="s">
        <v>176</v>
      </c>
      <c r="F183" t="s">
        <v>751</v>
      </c>
      <c r="G183" t="s">
        <v>752</v>
      </c>
      <c r="H183" t="s">
        <v>753</v>
      </c>
      <c r="I183" t="s">
        <v>754</v>
      </c>
      <c r="J183">
        <v>2023</v>
      </c>
      <c r="K183" t="s">
        <v>390</v>
      </c>
      <c r="L183">
        <v>59</v>
      </c>
      <c r="M183">
        <v>6</v>
      </c>
      <c r="O183">
        <v>1179</v>
      </c>
      <c r="P183">
        <v>1201</v>
      </c>
      <c r="Q183">
        <v>22</v>
      </c>
      <c r="R183">
        <v>2</v>
      </c>
      <c r="S183" t="s">
        <v>755</v>
      </c>
      <c r="T183" t="s">
        <v>756</v>
      </c>
      <c r="U183" t="s">
        <v>31</v>
      </c>
      <c r="V183" t="s">
        <v>32</v>
      </c>
      <c r="W183" t="s">
        <v>127</v>
      </c>
      <c r="X183" t="s">
        <v>34</v>
      </c>
      <c r="Y183" t="s">
        <v>757</v>
      </c>
    </row>
    <row r="184" spans="1:26" ht="16" hidden="1" customHeight="1" x14ac:dyDescent="0.2">
      <c r="A184" t="s">
        <v>297</v>
      </c>
      <c r="F184" t="s">
        <v>1391</v>
      </c>
      <c r="G184" t="s">
        <v>1392</v>
      </c>
      <c r="H184" t="s">
        <v>1393</v>
      </c>
      <c r="I184" t="s">
        <v>1394</v>
      </c>
      <c r="J184">
        <v>2020</v>
      </c>
      <c r="K184" t="s">
        <v>148</v>
      </c>
      <c r="L184">
        <v>7</v>
      </c>
      <c r="N184">
        <v>136</v>
      </c>
      <c r="R184">
        <v>15</v>
      </c>
      <c r="S184" t="s">
        <v>1395</v>
      </c>
      <c r="T184" t="s">
        <v>1396</v>
      </c>
      <c r="U184" t="s">
        <v>31</v>
      </c>
      <c r="V184" t="s">
        <v>32</v>
      </c>
      <c r="W184" t="s">
        <v>60</v>
      </c>
      <c r="X184" t="s">
        <v>34</v>
      </c>
      <c r="Y184" t="s">
        <v>1397</v>
      </c>
      <c r="Z184" t="str">
        <f>IF(AND(B184&lt;&gt;"", OR(B184="yes", B184&lt;&gt;"no")), ROW(), "")</f>
        <v/>
      </c>
    </row>
    <row r="185" spans="1:26" ht="16" hidden="1" customHeight="1" x14ac:dyDescent="0.2">
      <c r="A185" t="s">
        <v>305</v>
      </c>
      <c r="F185" t="s">
        <v>1398</v>
      </c>
      <c r="G185" t="s">
        <v>1399</v>
      </c>
      <c r="H185" t="s">
        <v>1400</v>
      </c>
      <c r="I185" t="s">
        <v>1401</v>
      </c>
      <c r="J185">
        <v>2019</v>
      </c>
      <c r="K185" t="s">
        <v>277</v>
      </c>
      <c r="L185">
        <v>9</v>
      </c>
      <c r="M185">
        <v>19</v>
      </c>
      <c r="O185">
        <v>11000</v>
      </c>
      <c r="P185">
        <v>11009</v>
      </c>
      <c r="Q185">
        <v>9</v>
      </c>
      <c r="R185">
        <v>14</v>
      </c>
      <c r="S185" t="s">
        <v>1402</v>
      </c>
      <c r="T185" t="s">
        <v>1403</v>
      </c>
      <c r="U185" t="s">
        <v>31</v>
      </c>
      <c r="V185" t="s">
        <v>32</v>
      </c>
      <c r="W185" t="s">
        <v>60</v>
      </c>
      <c r="X185" t="s">
        <v>34</v>
      </c>
      <c r="Y185" t="s">
        <v>1404</v>
      </c>
      <c r="Z185" t="str">
        <f>IF(AND(B185&lt;&gt;"", OR(B185="yes", B185&lt;&gt;"no")), ROW(), "")</f>
        <v/>
      </c>
    </row>
    <row r="186" spans="1:26" ht="16" hidden="1" customHeight="1" x14ac:dyDescent="0.2">
      <c r="A186" t="s">
        <v>314</v>
      </c>
      <c r="F186" t="s">
        <v>1398</v>
      </c>
      <c r="G186" t="s">
        <v>1399</v>
      </c>
      <c r="H186" t="s">
        <v>1400</v>
      </c>
      <c r="I186" t="s">
        <v>1405</v>
      </c>
      <c r="J186">
        <v>2018</v>
      </c>
      <c r="K186" t="s">
        <v>277</v>
      </c>
      <c r="L186">
        <v>8</v>
      </c>
      <c r="M186">
        <v>10</v>
      </c>
      <c r="O186">
        <v>4781</v>
      </c>
      <c r="P186">
        <v>4792</v>
      </c>
      <c r="Q186">
        <v>11</v>
      </c>
      <c r="R186">
        <v>18</v>
      </c>
      <c r="S186" t="s">
        <v>1406</v>
      </c>
      <c r="T186" t="s">
        <v>1407</v>
      </c>
      <c r="U186" t="s">
        <v>31</v>
      </c>
      <c r="V186" t="s">
        <v>32</v>
      </c>
      <c r="W186" t="s">
        <v>108</v>
      </c>
      <c r="X186" t="s">
        <v>34</v>
      </c>
      <c r="Y186" t="s">
        <v>1408</v>
      </c>
      <c r="Z186" t="str">
        <f>IF(AND(B186&lt;&gt;"", OR(B186="yes", B186&lt;&gt;"no")), ROW(), "")</f>
        <v/>
      </c>
    </row>
    <row r="187" spans="1:26" ht="16" customHeight="1" x14ac:dyDescent="0.2">
      <c r="A187" t="s">
        <v>322</v>
      </c>
      <c r="B187" t="s">
        <v>200</v>
      </c>
      <c r="C187" t="s">
        <v>875</v>
      </c>
      <c r="F187" t="s">
        <v>876</v>
      </c>
      <c r="G187" t="s">
        <v>877</v>
      </c>
      <c r="H187" t="s">
        <v>878</v>
      </c>
      <c r="I187" t="s">
        <v>879</v>
      </c>
      <c r="J187">
        <v>2023</v>
      </c>
      <c r="K187" t="s">
        <v>880</v>
      </c>
      <c r="L187">
        <v>62</v>
      </c>
      <c r="M187">
        <v>6</v>
      </c>
      <c r="O187">
        <v>637</v>
      </c>
      <c r="P187">
        <v>647</v>
      </c>
      <c r="Q187">
        <v>10</v>
      </c>
      <c r="R187">
        <v>1</v>
      </c>
      <c r="S187" t="s">
        <v>881</v>
      </c>
      <c r="T187" t="s">
        <v>882</v>
      </c>
      <c r="U187" t="s">
        <v>31</v>
      </c>
      <c r="V187" t="s">
        <v>32</v>
      </c>
      <c r="X187" t="s">
        <v>34</v>
      </c>
      <c r="Y187" t="s">
        <v>883</v>
      </c>
    </row>
    <row r="188" spans="1:26" ht="16" hidden="1" customHeight="1" x14ac:dyDescent="0.2">
      <c r="A188" t="s">
        <v>297</v>
      </c>
      <c r="F188" t="s">
        <v>1417</v>
      </c>
      <c r="G188" t="s">
        <v>1418</v>
      </c>
      <c r="H188" t="s">
        <v>1419</v>
      </c>
      <c r="I188" t="s">
        <v>1420</v>
      </c>
      <c r="J188">
        <v>2022</v>
      </c>
      <c r="K188" t="s">
        <v>57</v>
      </c>
      <c r="L188">
        <v>12</v>
      </c>
      <c r="M188">
        <v>1</v>
      </c>
      <c r="N188">
        <v>13105</v>
      </c>
      <c r="R188">
        <v>2</v>
      </c>
      <c r="S188" t="s">
        <v>1421</v>
      </c>
      <c r="T188" t="s">
        <v>1422</v>
      </c>
      <c r="U188" t="s">
        <v>31</v>
      </c>
      <c r="V188" t="s">
        <v>32</v>
      </c>
      <c r="W188" t="s">
        <v>108</v>
      </c>
      <c r="X188" t="s">
        <v>34</v>
      </c>
      <c r="Y188" t="s">
        <v>1423</v>
      </c>
      <c r="Z188" t="str">
        <f t="shared" ref="Z188:Z194" si="7">IF(AND(B188&lt;&gt;"", OR(B188="yes", B188&lt;&gt;"no")), ROW(), "")</f>
        <v/>
      </c>
    </row>
    <row r="189" spans="1:26" ht="16" hidden="1" customHeight="1" x14ac:dyDescent="0.2">
      <c r="A189" t="s">
        <v>305</v>
      </c>
      <c r="F189" t="s">
        <v>1424</v>
      </c>
      <c r="G189" t="s">
        <v>1425</v>
      </c>
      <c r="H189" t="s">
        <v>1426</v>
      </c>
      <c r="I189" t="s">
        <v>1427</v>
      </c>
      <c r="J189">
        <v>2024</v>
      </c>
      <c r="K189" t="s">
        <v>28</v>
      </c>
      <c r="L189">
        <v>30</v>
      </c>
      <c r="M189">
        <v>5</v>
      </c>
      <c r="N189" t="s">
        <v>1428</v>
      </c>
      <c r="R189">
        <v>0</v>
      </c>
      <c r="S189" t="s">
        <v>1429</v>
      </c>
      <c r="T189" t="s">
        <v>1430</v>
      </c>
      <c r="U189" t="s">
        <v>31</v>
      </c>
      <c r="V189" t="s">
        <v>32</v>
      </c>
      <c r="W189" t="s">
        <v>127</v>
      </c>
      <c r="X189" t="s">
        <v>34</v>
      </c>
      <c r="Y189" t="s">
        <v>1431</v>
      </c>
      <c r="Z189" t="str">
        <f t="shared" si="7"/>
        <v/>
      </c>
    </row>
    <row r="190" spans="1:26" ht="16" hidden="1" customHeight="1" x14ac:dyDescent="0.2">
      <c r="A190" t="s">
        <v>314</v>
      </c>
      <c r="F190" t="s">
        <v>1432</v>
      </c>
      <c r="G190" t="s">
        <v>1433</v>
      </c>
      <c r="H190" t="s">
        <v>1434</v>
      </c>
      <c r="I190" t="s">
        <v>1435</v>
      </c>
      <c r="J190">
        <v>2020</v>
      </c>
      <c r="K190" t="s">
        <v>1436</v>
      </c>
      <c r="L190">
        <v>43</v>
      </c>
      <c r="M190">
        <v>12</v>
      </c>
      <c r="O190">
        <v>2059</v>
      </c>
      <c r="P190">
        <v>2069</v>
      </c>
      <c r="Q190">
        <v>10</v>
      </c>
      <c r="R190">
        <v>6</v>
      </c>
      <c r="S190" t="s">
        <v>1437</v>
      </c>
      <c r="T190" t="s">
        <v>1438</v>
      </c>
      <c r="U190" t="s">
        <v>31</v>
      </c>
      <c r="V190" t="s">
        <v>32</v>
      </c>
      <c r="W190" t="s">
        <v>127</v>
      </c>
      <c r="X190" t="s">
        <v>34</v>
      </c>
      <c r="Y190" t="s">
        <v>1439</v>
      </c>
      <c r="Z190" t="str">
        <f t="shared" si="7"/>
        <v/>
      </c>
    </row>
    <row r="191" spans="1:26" ht="16" customHeight="1" x14ac:dyDescent="0.2">
      <c r="A191" t="s">
        <v>322</v>
      </c>
      <c r="B191" t="s">
        <v>176</v>
      </c>
      <c r="F191" t="s">
        <v>965</v>
      </c>
      <c r="G191" t="s">
        <v>966</v>
      </c>
      <c r="H191" t="s">
        <v>967</v>
      </c>
      <c r="I191" t="s">
        <v>968</v>
      </c>
      <c r="J191">
        <v>2023</v>
      </c>
      <c r="K191" t="s">
        <v>880</v>
      </c>
      <c r="L191">
        <v>62</v>
      </c>
      <c r="M191">
        <v>6</v>
      </c>
      <c r="O191">
        <v>533</v>
      </c>
      <c r="P191">
        <v>534</v>
      </c>
      <c r="Q191">
        <v>1</v>
      </c>
      <c r="R191">
        <v>0</v>
      </c>
      <c r="S191" t="s">
        <v>969</v>
      </c>
      <c r="T191" t="s">
        <v>970</v>
      </c>
      <c r="U191" t="s">
        <v>971</v>
      </c>
      <c r="V191" t="s">
        <v>32</v>
      </c>
      <c r="W191" t="s">
        <v>33</v>
      </c>
      <c r="X191" t="s">
        <v>34</v>
      </c>
      <c r="Y191" t="s">
        <v>972</v>
      </c>
      <c r="Z191" t="str">
        <f t="shared" si="7"/>
        <v/>
      </c>
    </row>
    <row r="192" spans="1:26" ht="16" hidden="1" customHeight="1" x14ac:dyDescent="0.2">
      <c r="A192" t="s">
        <v>297</v>
      </c>
      <c r="F192" t="s">
        <v>1448</v>
      </c>
      <c r="G192" t="s">
        <v>1449</v>
      </c>
      <c r="H192" t="s">
        <v>1450</v>
      </c>
      <c r="I192" t="s">
        <v>1451</v>
      </c>
      <c r="J192">
        <v>2017</v>
      </c>
      <c r="K192" t="s">
        <v>861</v>
      </c>
      <c r="L192">
        <v>122</v>
      </c>
      <c r="M192">
        <v>45323</v>
      </c>
      <c r="O192">
        <v>272</v>
      </c>
      <c r="P192">
        <v>281</v>
      </c>
      <c r="Q192">
        <v>9</v>
      </c>
      <c r="R192">
        <v>271</v>
      </c>
      <c r="S192" t="s">
        <v>1452</v>
      </c>
      <c r="T192" t="s">
        <v>1453</v>
      </c>
      <c r="U192" t="s">
        <v>31</v>
      </c>
      <c r="V192" t="s">
        <v>32</v>
      </c>
      <c r="X192" t="s">
        <v>34</v>
      </c>
      <c r="Y192" t="s">
        <v>1454</v>
      </c>
      <c r="Z192" t="str">
        <f t="shared" si="7"/>
        <v/>
      </c>
    </row>
    <row r="193" spans="1:26" ht="16" hidden="1" customHeight="1" x14ac:dyDescent="0.2">
      <c r="A193" t="s">
        <v>305</v>
      </c>
      <c r="F193" t="s">
        <v>1455</v>
      </c>
      <c r="G193" t="s">
        <v>1456</v>
      </c>
      <c r="H193" t="s">
        <v>1457</v>
      </c>
      <c r="I193" t="s">
        <v>1458</v>
      </c>
      <c r="J193">
        <v>2015</v>
      </c>
      <c r="K193" t="s">
        <v>350</v>
      </c>
      <c r="L193">
        <v>10</v>
      </c>
      <c r="M193">
        <v>12</v>
      </c>
      <c r="N193" t="s">
        <v>1459</v>
      </c>
      <c r="R193">
        <v>20</v>
      </c>
      <c r="S193" t="s">
        <v>1460</v>
      </c>
      <c r="T193" t="s">
        <v>1461</v>
      </c>
      <c r="U193" t="s">
        <v>31</v>
      </c>
      <c r="V193" t="s">
        <v>32</v>
      </c>
      <c r="W193" t="s">
        <v>108</v>
      </c>
      <c r="X193" t="s">
        <v>34</v>
      </c>
      <c r="Y193" t="s">
        <v>1462</v>
      </c>
      <c r="Z193" t="str">
        <f t="shared" si="7"/>
        <v/>
      </c>
    </row>
    <row r="194" spans="1:26" ht="16" hidden="1" customHeight="1" x14ac:dyDescent="0.2">
      <c r="A194" t="s">
        <v>314</v>
      </c>
      <c r="F194" t="s">
        <v>1463</v>
      </c>
      <c r="G194" t="s">
        <v>1464</v>
      </c>
      <c r="H194" t="s">
        <v>1465</v>
      </c>
      <c r="I194" t="s">
        <v>1466</v>
      </c>
      <c r="J194">
        <v>2022</v>
      </c>
      <c r="K194" t="s">
        <v>1467</v>
      </c>
      <c r="L194">
        <v>48</v>
      </c>
      <c r="N194" t="s">
        <v>1468</v>
      </c>
      <c r="R194">
        <v>1</v>
      </c>
      <c r="S194" t="s">
        <v>1469</v>
      </c>
      <c r="T194" t="s">
        <v>1470</v>
      </c>
      <c r="U194" t="s">
        <v>31</v>
      </c>
      <c r="V194" t="s">
        <v>32</v>
      </c>
      <c r="W194" t="s">
        <v>108</v>
      </c>
      <c r="X194" t="s">
        <v>34</v>
      </c>
      <c r="Y194" t="s">
        <v>1471</v>
      </c>
      <c r="Z194" t="str">
        <f t="shared" si="7"/>
        <v/>
      </c>
    </row>
    <row r="195" spans="1:26" ht="16" customHeight="1" x14ac:dyDescent="0.2">
      <c r="A195" t="s">
        <v>322</v>
      </c>
      <c r="B195" t="s">
        <v>176</v>
      </c>
      <c r="C195" t="s">
        <v>117</v>
      </c>
      <c r="F195" t="s">
        <v>1358</v>
      </c>
      <c r="G195" t="s">
        <v>1359</v>
      </c>
      <c r="H195" t="s">
        <v>1360</v>
      </c>
      <c r="I195" t="s">
        <v>1361</v>
      </c>
      <c r="J195">
        <v>2023</v>
      </c>
      <c r="K195" t="s">
        <v>382</v>
      </c>
      <c r="L195">
        <v>4</v>
      </c>
      <c r="N195">
        <v>100059</v>
      </c>
      <c r="R195">
        <v>4</v>
      </c>
      <c r="S195" t="s">
        <v>1362</v>
      </c>
      <c r="T195" t="s">
        <v>1363</v>
      </c>
      <c r="U195" t="s">
        <v>117</v>
      </c>
      <c r="V195" t="s">
        <v>32</v>
      </c>
      <c r="W195" t="s">
        <v>60</v>
      </c>
      <c r="X195" t="s">
        <v>34</v>
      </c>
      <c r="Y195" t="s">
        <v>1364</v>
      </c>
    </row>
    <row r="196" spans="1:26" ht="16" hidden="1" customHeight="1" x14ac:dyDescent="0.2">
      <c r="A196" t="s">
        <v>297</v>
      </c>
      <c r="F196" t="s">
        <v>1480</v>
      </c>
      <c r="G196" t="s">
        <v>1481</v>
      </c>
      <c r="H196" t="s">
        <v>1482</v>
      </c>
      <c r="I196" t="s">
        <v>1483</v>
      </c>
      <c r="J196">
        <v>2015</v>
      </c>
      <c r="K196" t="s">
        <v>66</v>
      </c>
      <c r="L196">
        <v>60</v>
      </c>
      <c r="M196">
        <v>1</v>
      </c>
      <c r="O196">
        <v>263</v>
      </c>
      <c r="P196">
        <v>275</v>
      </c>
      <c r="Q196">
        <v>12</v>
      </c>
      <c r="R196">
        <v>40</v>
      </c>
      <c r="S196" t="s">
        <v>1484</v>
      </c>
      <c r="T196" t="s">
        <v>1485</v>
      </c>
      <c r="U196" t="s">
        <v>31</v>
      </c>
      <c r="V196" t="s">
        <v>32</v>
      </c>
      <c r="W196" t="s">
        <v>159</v>
      </c>
      <c r="X196" t="s">
        <v>34</v>
      </c>
      <c r="Y196" t="s">
        <v>1486</v>
      </c>
      <c r="Z196" t="str">
        <f>IF(AND(B196&lt;&gt;"", OR(B196="yes", B196&lt;&gt;"no")), ROW(), "")</f>
        <v/>
      </c>
    </row>
    <row r="197" spans="1:26" ht="16" hidden="1" customHeight="1" x14ac:dyDescent="0.2">
      <c r="A197" t="s">
        <v>305</v>
      </c>
      <c r="F197" t="s">
        <v>1487</v>
      </c>
      <c r="G197" t="s">
        <v>1488</v>
      </c>
      <c r="H197" t="s">
        <v>1489</v>
      </c>
      <c r="I197" t="s">
        <v>1490</v>
      </c>
      <c r="J197">
        <v>2021</v>
      </c>
      <c r="K197" t="s">
        <v>165</v>
      </c>
      <c r="L197">
        <v>40</v>
      </c>
      <c r="M197">
        <v>1</v>
      </c>
      <c r="O197">
        <v>201</v>
      </c>
      <c r="P197">
        <v>214</v>
      </c>
      <c r="Q197">
        <v>13</v>
      </c>
      <c r="R197">
        <v>7</v>
      </c>
      <c r="S197" t="s">
        <v>1491</v>
      </c>
      <c r="T197" t="s">
        <v>1492</v>
      </c>
      <c r="U197" t="s">
        <v>31</v>
      </c>
      <c r="V197" t="s">
        <v>32</v>
      </c>
      <c r="X197" t="s">
        <v>34</v>
      </c>
      <c r="Y197" t="s">
        <v>1493</v>
      </c>
      <c r="Z197" t="str">
        <f>IF(AND(B197&lt;&gt;"", OR(B197="yes", B197&lt;&gt;"no")), ROW(), "")</f>
        <v/>
      </c>
    </row>
    <row r="198" spans="1:26" ht="16" hidden="1" customHeight="1" x14ac:dyDescent="0.2">
      <c r="A198" t="s">
        <v>314</v>
      </c>
      <c r="F198" t="s">
        <v>1494</v>
      </c>
      <c r="G198" t="s">
        <v>1495</v>
      </c>
      <c r="H198" t="s">
        <v>1496</v>
      </c>
      <c r="I198" t="s">
        <v>1497</v>
      </c>
      <c r="J198">
        <v>2012</v>
      </c>
      <c r="K198" t="s">
        <v>350</v>
      </c>
      <c r="L198">
        <v>7</v>
      </c>
      <c r="M198">
        <v>2</v>
      </c>
      <c r="N198" t="s">
        <v>1498</v>
      </c>
      <c r="R198">
        <v>66</v>
      </c>
      <c r="S198" t="s">
        <v>1499</v>
      </c>
      <c r="T198" t="s">
        <v>1500</v>
      </c>
      <c r="U198" t="s">
        <v>31</v>
      </c>
      <c r="V198" t="s">
        <v>32</v>
      </c>
      <c r="W198" t="s">
        <v>108</v>
      </c>
      <c r="X198" t="s">
        <v>34</v>
      </c>
      <c r="Y198" t="s">
        <v>1501</v>
      </c>
      <c r="Z198" t="str">
        <f>IF(AND(B198&lt;&gt;"", OR(B198="yes", B198&lt;&gt;"no")), ROW(), "")</f>
        <v/>
      </c>
    </row>
    <row r="199" spans="1:26" ht="16" customHeight="1" x14ac:dyDescent="0.2">
      <c r="A199" t="s">
        <v>322</v>
      </c>
      <c r="B199" t="s">
        <v>176</v>
      </c>
      <c r="F199" t="s">
        <v>906</v>
      </c>
      <c r="G199" t="s">
        <v>907</v>
      </c>
      <c r="H199" t="s">
        <v>908</v>
      </c>
      <c r="I199" t="s">
        <v>909</v>
      </c>
      <c r="J199">
        <v>2024</v>
      </c>
      <c r="K199" t="s">
        <v>245</v>
      </c>
      <c r="L199">
        <v>198</v>
      </c>
      <c r="N199">
        <v>106534</v>
      </c>
      <c r="R199">
        <v>1</v>
      </c>
      <c r="S199" t="s">
        <v>910</v>
      </c>
      <c r="T199" t="s">
        <v>911</v>
      </c>
      <c r="U199" t="s">
        <v>31</v>
      </c>
      <c r="V199" t="s">
        <v>32</v>
      </c>
      <c r="W199" t="s">
        <v>127</v>
      </c>
      <c r="X199" t="s">
        <v>34</v>
      </c>
      <c r="Y199" t="s">
        <v>912</v>
      </c>
    </row>
    <row r="200" spans="1:26" ht="16" hidden="1" customHeight="1" x14ac:dyDescent="0.2">
      <c r="A200" t="s">
        <v>297</v>
      </c>
      <c r="F200" t="s">
        <v>1502</v>
      </c>
      <c r="G200" t="s">
        <v>1503</v>
      </c>
      <c r="H200" t="s">
        <v>1504</v>
      </c>
      <c r="I200" t="s">
        <v>1509</v>
      </c>
      <c r="J200">
        <v>2022</v>
      </c>
      <c r="K200" t="s">
        <v>148</v>
      </c>
      <c r="L200">
        <v>9</v>
      </c>
      <c r="N200">
        <v>968740</v>
      </c>
      <c r="R200">
        <v>0</v>
      </c>
      <c r="S200" t="s">
        <v>1510</v>
      </c>
      <c r="T200" t="s">
        <v>1511</v>
      </c>
      <c r="U200" t="s">
        <v>31</v>
      </c>
      <c r="V200" t="s">
        <v>32</v>
      </c>
      <c r="W200" t="s">
        <v>108</v>
      </c>
      <c r="X200" t="s">
        <v>34</v>
      </c>
      <c r="Y200" t="s">
        <v>1512</v>
      </c>
      <c r="Z200" t="str">
        <f t="shared" ref="Z200:Z205" si="8">IF(AND(B200&lt;&gt;"", OR(B200="yes", B200&lt;&gt;"no")), ROW(), "")</f>
        <v/>
      </c>
    </row>
    <row r="201" spans="1:26" ht="16" hidden="1" customHeight="1" x14ac:dyDescent="0.2">
      <c r="A201" t="s">
        <v>305</v>
      </c>
      <c r="F201" t="s">
        <v>1513</v>
      </c>
      <c r="G201" t="s">
        <v>1514</v>
      </c>
      <c r="H201" t="s">
        <v>1515</v>
      </c>
      <c r="I201" t="s">
        <v>1516</v>
      </c>
      <c r="J201">
        <v>2022</v>
      </c>
      <c r="K201" t="s">
        <v>482</v>
      </c>
      <c r="L201">
        <v>23</v>
      </c>
      <c r="M201">
        <v>5</v>
      </c>
      <c r="N201" t="s">
        <v>1517</v>
      </c>
      <c r="R201">
        <v>2</v>
      </c>
      <c r="S201" t="s">
        <v>1518</v>
      </c>
      <c r="T201" t="s">
        <v>1519</v>
      </c>
      <c r="U201" t="s">
        <v>31</v>
      </c>
      <c r="V201" t="s">
        <v>32</v>
      </c>
      <c r="W201" t="s">
        <v>108</v>
      </c>
      <c r="X201" t="s">
        <v>34</v>
      </c>
      <c r="Y201" t="s">
        <v>1520</v>
      </c>
      <c r="Z201" t="str">
        <f t="shared" si="8"/>
        <v/>
      </c>
    </row>
    <row r="202" spans="1:26" ht="16" hidden="1" customHeight="1" x14ac:dyDescent="0.2">
      <c r="A202" t="s">
        <v>314</v>
      </c>
      <c r="F202" t="s">
        <v>1521</v>
      </c>
      <c r="G202" t="s">
        <v>1522</v>
      </c>
      <c r="H202" t="s">
        <v>1523</v>
      </c>
      <c r="I202" t="s">
        <v>1524</v>
      </c>
      <c r="J202">
        <v>2015</v>
      </c>
      <c r="K202" t="s">
        <v>165</v>
      </c>
      <c r="L202">
        <v>34</v>
      </c>
      <c r="M202">
        <v>3</v>
      </c>
      <c r="O202">
        <v>941</v>
      </c>
      <c r="P202">
        <v>954</v>
      </c>
      <c r="Q202">
        <v>13</v>
      </c>
      <c r="R202">
        <v>17</v>
      </c>
      <c r="S202" t="s">
        <v>1525</v>
      </c>
      <c r="T202" t="s">
        <v>1526</v>
      </c>
      <c r="U202" t="s">
        <v>31</v>
      </c>
      <c r="V202" t="s">
        <v>32</v>
      </c>
      <c r="X202" t="s">
        <v>34</v>
      </c>
      <c r="Y202" t="s">
        <v>1527</v>
      </c>
      <c r="Z202" t="str">
        <f t="shared" si="8"/>
        <v/>
      </c>
    </row>
    <row r="203" spans="1:26" ht="16" customHeight="1" x14ac:dyDescent="0.2">
      <c r="A203" t="s">
        <v>322</v>
      </c>
      <c r="B203" t="s">
        <v>176</v>
      </c>
      <c r="F203" t="s">
        <v>1240</v>
      </c>
      <c r="G203" t="s">
        <v>1241</v>
      </c>
      <c r="H203" t="s">
        <v>1242</v>
      </c>
      <c r="I203" t="s">
        <v>1243</v>
      </c>
      <c r="J203">
        <v>2024</v>
      </c>
      <c r="K203" t="s">
        <v>148</v>
      </c>
      <c r="L203">
        <v>11</v>
      </c>
      <c r="N203">
        <v>1345518</v>
      </c>
      <c r="R203">
        <v>0</v>
      </c>
      <c r="S203" t="s">
        <v>1244</v>
      </c>
      <c r="T203" t="s">
        <v>1245</v>
      </c>
      <c r="U203" t="s">
        <v>31</v>
      </c>
      <c r="V203" t="s">
        <v>32</v>
      </c>
      <c r="W203" t="s">
        <v>108</v>
      </c>
      <c r="X203" t="s">
        <v>34</v>
      </c>
      <c r="Y203" t="s">
        <v>1246</v>
      </c>
      <c r="Z203" t="str">
        <f t="shared" si="8"/>
        <v/>
      </c>
    </row>
    <row r="204" spans="1:26" ht="16" hidden="1" customHeight="1" x14ac:dyDescent="0.2">
      <c r="A204" t="s">
        <v>297</v>
      </c>
      <c r="F204" t="s">
        <v>1535</v>
      </c>
      <c r="G204" t="s">
        <v>1536</v>
      </c>
      <c r="H204" t="s">
        <v>1537</v>
      </c>
      <c r="I204" t="s">
        <v>1538</v>
      </c>
      <c r="J204">
        <v>2022</v>
      </c>
      <c r="K204" t="s">
        <v>148</v>
      </c>
      <c r="L204">
        <v>9</v>
      </c>
      <c r="N204">
        <v>922478</v>
      </c>
      <c r="R204">
        <v>0</v>
      </c>
      <c r="S204" t="s">
        <v>1539</v>
      </c>
      <c r="T204" t="s">
        <v>1540</v>
      </c>
      <c r="U204" t="s">
        <v>31</v>
      </c>
      <c r="V204" t="s">
        <v>32</v>
      </c>
      <c r="W204" t="s">
        <v>108</v>
      </c>
      <c r="X204" t="s">
        <v>34</v>
      </c>
      <c r="Y204" t="s">
        <v>1541</v>
      </c>
      <c r="Z204" t="str">
        <f t="shared" si="8"/>
        <v/>
      </c>
    </row>
    <row r="205" spans="1:26" ht="16" hidden="1" customHeight="1" x14ac:dyDescent="0.2">
      <c r="A205" t="s">
        <v>305</v>
      </c>
      <c r="F205" t="s">
        <v>1542</v>
      </c>
      <c r="G205" t="s">
        <v>1543</v>
      </c>
      <c r="H205" t="s">
        <v>1544</v>
      </c>
      <c r="I205" t="s">
        <v>1545</v>
      </c>
      <c r="J205">
        <v>2024</v>
      </c>
      <c r="K205" t="s">
        <v>123</v>
      </c>
      <c r="L205">
        <v>121</v>
      </c>
      <c r="M205">
        <v>39</v>
      </c>
      <c r="N205" t="s">
        <v>1546</v>
      </c>
      <c r="R205">
        <v>0</v>
      </c>
      <c r="S205" t="s">
        <v>1547</v>
      </c>
      <c r="T205" t="s">
        <v>1548</v>
      </c>
      <c r="U205" t="s">
        <v>31</v>
      </c>
      <c r="V205" t="s">
        <v>32</v>
      </c>
      <c r="W205" t="s">
        <v>127</v>
      </c>
      <c r="X205" t="s">
        <v>34</v>
      </c>
      <c r="Y205" t="s">
        <v>1549</v>
      </c>
      <c r="Z205" t="str">
        <f t="shared" si="8"/>
        <v/>
      </c>
    </row>
    <row r="206" spans="1:26" ht="16" hidden="1" customHeight="1" x14ac:dyDescent="0.2">
      <c r="A206" t="s">
        <v>1550</v>
      </c>
    </row>
    <row r="207" spans="1:26" ht="16" hidden="1" customHeight="1" x14ac:dyDescent="0.2">
      <c r="I207" t="s">
        <v>1551</v>
      </c>
      <c r="J207">
        <v>2018</v>
      </c>
      <c r="K207" t="s">
        <v>245</v>
      </c>
      <c r="T207" s="2" t="s">
        <v>1552</v>
      </c>
    </row>
    <row r="208" spans="1:26" ht="16" hidden="1" customHeight="1" x14ac:dyDescent="0.2">
      <c r="I208" t="s">
        <v>1553</v>
      </c>
      <c r="J208">
        <v>2023</v>
      </c>
      <c r="K208" t="s">
        <v>880</v>
      </c>
    </row>
    <row r="209" spans="1:11" ht="16" hidden="1" customHeight="1" x14ac:dyDescent="0.2">
      <c r="C209" t="s">
        <v>1554</v>
      </c>
      <c r="I209" t="s">
        <v>1555</v>
      </c>
      <c r="J209">
        <v>2013</v>
      </c>
      <c r="K209" t="s">
        <v>28</v>
      </c>
    </row>
    <row r="210" spans="1:11" ht="16" hidden="1" customHeight="1" x14ac:dyDescent="0.2">
      <c r="C210" t="s">
        <v>1554</v>
      </c>
      <c r="I210" t="s">
        <v>1556</v>
      </c>
      <c r="J210">
        <v>2014</v>
      </c>
      <c r="K210" t="s">
        <v>57</v>
      </c>
    </row>
    <row r="211" spans="1:11" ht="16" hidden="1" customHeight="1" x14ac:dyDescent="0.2">
      <c r="C211" t="s">
        <v>1557</v>
      </c>
      <c r="I211" t="s">
        <v>1531</v>
      </c>
      <c r="J211">
        <v>2022</v>
      </c>
      <c r="K211" t="s">
        <v>390</v>
      </c>
    </row>
    <row r="215" spans="1:11" ht="16" customHeight="1" x14ac:dyDescent="0.2">
      <c r="A215" t="s">
        <v>176</v>
      </c>
      <c r="B215">
        <f>COUNTIF(B2:B206, "No") + COUNTIF(B2:B206, "N")</f>
        <v>45</v>
      </c>
    </row>
    <row r="216" spans="1:11" ht="16" customHeight="1" x14ac:dyDescent="0.2">
      <c r="A216" t="s">
        <v>323</v>
      </c>
      <c r="B216">
        <f>COUNTIF(B2:B206, "Yes") + COUNTIF(B2:B206, "have data")</f>
        <v>33</v>
      </c>
    </row>
    <row r="217" spans="1:11" ht="16" customHeight="1" x14ac:dyDescent="0.2">
      <c r="A217" t="s">
        <v>1558</v>
      </c>
      <c r="B217">
        <f>COUNTA(B1:B206)-SUM(B215,B216)</f>
        <v>4</v>
      </c>
    </row>
    <row r="220" spans="1:11" ht="16" customHeight="1" x14ac:dyDescent="0.2">
      <c r="C220" t="s">
        <v>14543</v>
      </c>
    </row>
    <row r="221" spans="1:11" ht="16" customHeight="1" x14ac:dyDescent="0.2">
      <c r="C221" t="s">
        <v>14528</v>
      </c>
      <c r="D221" t="s">
        <v>14544</v>
      </c>
    </row>
  </sheetData>
  <autoFilter ref="A1:Y211" xr:uid="{372404BC-AFDC-443E-9472-69FF2EE87B39}">
    <filterColumn colId="0">
      <filters>
        <filter val="Orlando"/>
      </filters>
    </filterColumn>
    <sortState xmlns:xlrd2="http://schemas.microsoft.com/office/spreadsheetml/2017/richdata2" ref="A42:Y203">
      <sortCondition ref="J1:J211"/>
    </sortState>
  </autoFilter>
  <hyperlinks>
    <hyperlink ref="T207" r:id="rId1" xr:uid="{7B6C6FFF-A6F8-400B-9E0E-107C8173BCBB}"/>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ACF63-F899-F64F-9F39-BE5A2802D84C}">
  <sheetPr codeName="Sheet2"/>
  <dimension ref="A1:BS100"/>
  <sheetViews>
    <sheetView tabSelected="1" topLeftCell="AN1" zoomScaleNormal="142" workbookViewId="0">
      <pane ySplit="1" topLeftCell="A2" activePane="bottomLeft" state="frozen"/>
      <selection pane="bottomLeft" activeCell="BD19" sqref="BD19"/>
    </sheetView>
  </sheetViews>
  <sheetFormatPr baseColWidth="10" defaultRowHeight="15" x14ac:dyDescent="0.2"/>
  <cols>
    <col min="1" max="1" width="21.33203125" style="12" customWidth="1"/>
    <col min="2" max="2" width="21.33203125" style="43" customWidth="1"/>
    <col min="3" max="3" width="10.83203125" style="43"/>
    <col min="4" max="4" width="10.83203125" style="119"/>
    <col min="5" max="6" width="10.83203125" style="43"/>
    <col min="7" max="7" width="21.5" style="43" bestFit="1" customWidth="1"/>
    <col min="8" max="8" width="6.6640625" style="43" customWidth="1"/>
    <col min="9" max="9" width="12.5" style="43" bestFit="1" customWidth="1"/>
    <col min="10" max="10" width="17.1640625" style="43" customWidth="1"/>
    <col min="11" max="11" width="10.33203125" style="43" bestFit="1" customWidth="1"/>
    <col min="12" max="12" width="10.33203125" style="43" customWidth="1"/>
    <col min="13" max="13" width="8.83203125" style="43" bestFit="1" customWidth="1"/>
    <col min="14" max="16" width="8.83203125" style="43" customWidth="1"/>
    <col min="17" max="17" width="9.83203125" style="43" bestFit="1" customWidth="1"/>
    <col min="18" max="18" width="9.83203125" style="43" customWidth="1"/>
    <col min="19" max="19" width="11.5" style="43" bestFit="1" customWidth="1"/>
    <col min="20" max="20" width="12.83203125" style="43" customWidth="1"/>
    <col min="21" max="22" width="6.83203125" style="43" customWidth="1"/>
    <col min="23" max="23" width="12.1640625" style="43" bestFit="1" customWidth="1"/>
    <col min="24" max="24" width="12.1640625" style="43" customWidth="1"/>
    <col min="25" max="25" width="9.6640625" style="43" bestFit="1" customWidth="1"/>
    <col min="26" max="26" width="8.83203125" style="43" bestFit="1" customWidth="1"/>
    <col min="27" max="27" width="8.83203125" style="43" customWidth="1"/>
    <col min="28" max="28" width="9.83203125" style="43" bestFit="1" customWidth="1"/>
    <col min="29" max="40" width="10.83203125" style="43"/>
    <col min="41" max="41" width="29" style="43" bestFit="1" customWidth="1"/>
    <col min="42" max="42" width="29" style="43" customWidth="1"/>
    <col min="43" max="43" width="12" style="43" bestFit="1" customWidth="1"/>
    <col min="44" max="45" width="12" style="43" customWidth="1"/>
    <col min="46" max="46" width="11.5" style="43" bestFit="1" customWidth="1"/>
    <col min="47" max="47" width="11.5" style="43" customWidth="1"/>
    <col min="48" max="48" width="14" style="43" bestFit="1" customWidth="1"/>
    <col min="49" max="49" width="7.33203125" style="43" bestFit="1" customWidth="1"/>
    <col min="50" max="50" width="7.33203125" style="43" customWidth="1"/>
    <col min="51" max="51" width="9.83203125" style="43" bestFit="1" customWidth="1"/>
    <col min="52" max="52" width="4.5" style="43" customWidth="1"/>
    <col min="53" max="53" width="11.33203125" style="43" bestFit="1" customWidth="1"/>
    <col min="54" max="54" width="12" style="43" customWidth="1"/>
    <col min="55" max="55" width="14.1640625" style="43" bestFit="1" customWidth="1"/>
    <col min="56" max="56" width="14.5" style="12" bestFit="1" customWidth="1"/>
    <col min="57" max="57" width="10.83203125" style="43"/>
    <col min="58" max="58" width="11" style="43" customWidth="1"/>
    <col min="59" max="60" width="10.83203125" style="43"/>
    <col min="61" max="61" width="18" style="43" bestFit="1" customWidth="1"/>
    <col min="62" max="62" width="16.5" style="43" bestFit="1" customWidth="1"/>
    <col min="63" max="63" width="20" style="43" bestFit="1" customWidth="1"/>
    <col min="64" max="16384" width="10.83203125" style="43"/>
  </cols>
  <sheetData>
    <row r="1" spans="1:56" s="196" customFormat="1" ht="16" thickBot="1" x14ac:dyDescent="0.25">
      <c r="A1" s="227" t="s">
        <v>12251</v>
      </c>
      <c r="B1" s="223" t="s">
        <v>14500</v>
      </c>
      <c r="C1" s="200" t="s">
        <v>14602</v>
      </c>
      <c r="D1" s="223" t="s">
        <v>3</v>
      </c>
      <c r="E1" s="223" t="s">
        <v>16</v>
      </c>
      <c r="F1" s="223" t="s">
        <v>7</v>
      </c>
      <c r="G1" s="223" t="s">
        <v>12241</v>
      </c>
      <c r="H1" s="223" t="s">
        <v>14072</v>
      </c>
      <c r="I1" s="223" t="s">
        <v>12242</v>
      </c>
      <c r="J1" s="223" t="s">
        <v>12243</v>
      </c>
      <c r="K1" s="196" t="s">
        <v>14139</v>
      </c>
      <c r="L1" s="196" t="s">
        <v>14140</v>
      </c>
      <c r="M1" s="196" t="s">
        <v>14178</v>
      </c>
      <c r="N1" s="199" t="s">
        <v>14141</v>
      </c>
      <c r="O1" s="199" t="s">
        <v>14142</v>
      </c>
      <c r="P1" s="199" t="s">
        <v>14177</v>
      </c>
      <c r="Q1" s="199" t="s">
        <v>14189</v>
      </c>
      <c r="R1" s="199" t="s">
        <v>14201</v>
      </c>
      <c r="S1" s="199" t="s">
        <v>14202</v>
      </c>
      <c r="T1" s="196" t="s">
        <v>14007</v>
      </c>
      <c r="U1" s="196" t="s">
        <v>14159</v>
      </c>
      <c r="V1" s="224" t="s">
        <v>14176</v>
      </c>
      <c r="W1" s="196" t="s">
        <v>14143</v>
      </c>
      <c r="X1" s="196" t="s">
        <v>14158</v>
      </c>
      <c r="Y1" s="223" t="s">
        <v>14144</v>
      </c>
      <c r="Z1" s="223" t="s">
        <v>12335</v>
      </c>
      <c r="AA1" s="223" t="s">
        <v>14157</v>
      </c>
      <c r="AB1" s="223" t="s">
        <v>12336</v>
      </c>
      <c r="AC1" s="223" t="s">
        <v>12353</v>
      </c>
      <c r="AD1" s="223" t="s">
        <v>14156</v>
      </c>
      <c r="AE1" s="223" t="s">
        <v>12354</v>
      </c>
      <c r="AF1" s="196" t="s">
        <v>12344</v>
      </c>
      <c r="AG1" s="196" t="s">
        <v>14155</v>
      </c>
      <c r="AH1" s="223" t="s">
        <v>14039</v>
      </c>
      <c r="AI1" s="223" t="s">
        <v>12345</v>
      </c>
      <c r="AJ1" s="223" t="s">
        <v>14154</v>
      </c>
      <c r="AK1" s="223" t="s">
        <v>13896</v>
      </c>
      <c r="AL1" s="223" t="s">
        <v>12356</v>
      </c>
      <c r="AM1" s="223" t="s">
        <v>14153</v>
      </c>
      <c r="AN1" s="223" t="s">
        <v>12357</v>
      </c>
      <c r="AO1" s="196" t="s">
        <v>14145</v>
      </c>
      <c r="AP1" s="196" t="s">
        <v>14502</v>
      </c>
      <c r="AQ1" s="196" t="s">
        <v>14501</v>
      </c>
      <c r="AR1" s="196" t="s">
        <v>14219</v>
      </c>
      <c r="AS1" s="196" t="s">
        <v>14220</v>
      </c>
      <c r="AT1" s="196" t="s">
        <v>14147</v>
      </c>
      <c r="AU1" s="196" t="s">
        <v>14151</v>
      </c>
      <c r="AV1" s="223" t="s">
        <v>14146</v>
      </c>
      <c r="AW1" s="223" t="s">
        <v>13852</v>
      </c>
      <c r="AX1" s="223" t="s">
        <v>14150</v>
      </c>
      <c r="AY1" s="223" t="s">
        <v>14041</v>
      </c>
      <c r="AZ1" s="223" t="s">
        <v>1830</v>
      </c>
      <c r="BA1" s="223" t="s">
        <v>12250</v>
      </c>
      <c r="BB1" s="223" t="s">
        <v>14434</v>
      </c>
      <c r="BC1" s="223" t="s">
        <v>12461</v>
      </c>
      <c r="BD1" s="225" t="s">
        <v>12249</v>
      </c>
    </row>
    <row r="2" spans="1:56" ht="16" customHeight="1" x14ac:dyDescent="0.2">
      <c r="A2" s="226"/>
      <c r="B2" s="69">
        <v>1</v>
      </c>
      <c r="C2" s="69" t="s">
        <v>14538</v>
      </c>
      <c r="D2" s="221" t="s">
        <v>386</v>
      </c>
      <c r="E2" s="69" t="s">
        <v>391</v>
      </c>
      <c r="F2" s="69">
        <v>2023</v>
      </c>
      <c r="G2" s="69" t="s">
        <v>12252</v>
      </c>
      <c r="H2" s="69" t="s">
        <v>8443</v>
      </c>
      <c r="I2" s="69" t="s">
        <v>14503</v>
      </c>
      <c r="J2" s="69" t="s">
        <v>14439</v>
      </c>
      <c r="K2" s="69">
        <v>452</v>
      </c>
      <c r="L2" s="69">
        <v>9</v>
      </c>
      <c r="M2" s="69"/>
      <c r="P2" s="69"/>
      <c r="Q2" s="218">
        <v>8.0030000000000001</v>
      </c>
      <c r="R2" s="218">
        <v>0.01</v>
      </c>
      <c r="S2" s="69"/>
      <c r="T2" s="218">
        <v>2292</v>
      </c>
      <c r="U2" s="218">
        <v>1</v>
      </c>
      <c r="V2" s="69"/>
      <c r="W2" s="69"/>
      <c r="AC2" s="69"/>
      <c r="AD2" s="69"/>
      <c r="AE2" s="69"/>
      <c r="AF2" s="69">
        <v>210</v>
      </c>
      <c r="AG2" s="69">
        <v>2</v>
      </c>
      <c r="AH2" s="69"/>
      <c r="AI2" s="69">
        <v>1775</v>
      </c>
      <c r="AJ2" s="69">
        <v>5</v>
      </c>
      <c r="AK2" s="69"/>
      <c r="AL2" s="69"/>
      <c r="AM2" s="69"/>
      <c r="AN2" s="69"/>
      <c r="AO2" s="204">
        <v>250</v>
      </c>
      <c r="AP2" s="69"/>
      <c r="AQ2" s="69"/>
      <c r="AR2" s="69"/>
      <c r="AS2" s="69"/>
      <c r="AT2" s="218">
        <v>27.1</v>
      </c>
      <c r="AU2" s="218">
        <v>0.06</v>
      </c>
      <c r="AV2" s="69"/>
      <c r="AW2" s="218">
        <v>35</v>
      </c>
      <c r="AX2" s="218">
        <v>0.2</v>
      </c>
      <c r="AY2" s="69"/>
      <c r="AZ2" s="69">
        <v>5</v>
      </c>
      <c r="BA2" s="69">
        <v>1.9708029197080199</v>
      </c>
      <c r="BB2" s="69">
        <v>0.25555015560620153</v>
      </c>
      <c r="BD2" s="226" t="s">
        <v>13919</v>
      </c>
    </row>
    <row r="3" spans="1:56" ht="16" customHeight="1" x14ac:dyDescent="0.2">
      <c r="A3" s="226"/>
      <c r="B3" s="69">
        <v>1</v>
      </c>
      <c r="C3" s="69" t="s">
        <v>14538</v>
      </c>
      <c r="D3" s="221"/>
      <c r="E3" s="69"/>
      <c r="F3" s="69"/>
      <c r="G3" s="69" t="s">
        <v>12252</v>
      </c>
      <c r="H3" s="69" t="s">
        <v>8443</v>
      </c>
      <c r="I3" s="69" t="s">
        <v>14503</v>
      </c>
      <c r="J3" s="69" t="s">
        <v>14439</v>
      </c>
      <c r="K3" s="69">
        <v>473</v>
      </c>
      <c r="L3" s="69">
        <v>4</v>
      </c>
      <c r="M3" s="69"/>
      <c r="P3" s="69"/>
      <c r="Q3" s="218">
        <v>7.98</v>
      </c>
      <c r="R3" s="218">
        <v>0</v>
      </c>
      <c r="S3" s="69"/>
      <c r="T3" s="218">
        <v>2291</v>
      </c>
      <c r="U3" s="218">
        <v>1</v>
      </c>
      <c r="V3" s="69"/>
      <c r="W3" s="69"/>
      <c r="AC3" s="69"/>
      <c r="AD3" s="69"/>
      <c r="AE3" s="69"/>
      <c r="AF3" s="69">
        <v>214</v>
      </c>
      <c r="AG3" s="69">
        <v>1</v>
      </c>
      <c r="AH3" s="69"/>
      <c r="AI3" s="69">
        <v>1765</v>
      </c>
      <c r="AJ3" s="69">
        <v>3</v>
      </c>
      <c r="AK3" s="69"/>
      <c r="AL3" s="69"/>
      <c r="AM3" s="69"/>
      <c r="AN3" s="69"/>
      <c r="AO3" s="204">
        <v>250</v>
      </c>
      <c r="AP3" s="69"/>
      <c r="AQ3" s="69"/>
      <c r="AR3" s="69"/>
      <c r="AS3" s="69"/>
      <c r="AT3" s="218">
        <v>29.4</v>
      </c>
      <c r="AU3" s="218">
        <v>0.08</v>
      </c>
      <c r="AV3" s="69"/>
      <c r="AW3" s="218">
        <v>35</v>
      </c>
      <c r="AX3" s="218">
        <v>0.2</v>
      </c>
      <c r="AY3" s="69"/>
      <c r="AZ3" s="69">
        <v>5</v>
      </c>
      <c r="BA3" s="69">
        <v>2.4087591240875899</v>
      </c>
      <c r="BB3" s="69">
        <v>0.18975982126233434</v>
      </c>
      <c r="BD3" s="226" t="s">
        <v>13919</v>
      </c>
    </row>
    <row r="4" spans="1:56" x14ac:dyDescent="0.2">
      <c r="A4" s="226"/>
      <c r="B4" s="69">
        <v>1</v>
      </c>
      <c r="C4" s="69" t="s">
        <v>14538</v>
      </c>
      <c r="D4" s="221"/>
      <c r="E4" s="69"/>
      <c r="F4" s="69"/>
      <c r="G4" s="69" t="s">
        <v>12252</v>
      </c>
      <c r="H4" s="69" t="s">
        <v>8443</v>
      </c>
      <c r="I4" s="69" t="s">
        <v>14503</v>
      </c>
      <c r="J4" s="69" t="s">
        <v>14439</v>
      </c>
      <c r="K4" s="69">
        <v>1015</v>
      </c>
      <c r="L4" s="69">
        <v>7</v>
      </c>
      <c r="M4" s="69"/>
      <c r="P4" s="69"/>
      <c r="Q4" s="218">
        <v>7.6980000000000004</v>
      </c>
      <c r="R4" s="218">
        <v>0</v>
      </c>
      <c r="S4" s="69"/>
      <c r="T4" s="218">
        <v>2292</v>
      </c>
      <c r="U4" s="218">
        <v>1</v>
      </c>
      <c r="V4" s="69"/>
      <c r="W4" s="69"/>
      <c r="AC4" s="69"/>
      <c r="AD4" s="69"/>
      <c r="AE4" s="69"/>
      <c r="AF4" s="69">
        <v>117</v>
      </c>
      <c r="AG4" s="69">
        <v>1</v>
      </c>
      <c r="AH4" s="69"/>
      <c r="AI4" s="69">
        <v>2004</v>
      </c>
      <c r="AJ4" s="69">
        <v>2</v>
      </c>
      <c r="AK4" s="69"/>
      <c r="AL4" s="69"/>
      <c r="AM4" s="69"/>
      <c r="AN4" s="69"/>
      <c r="AO4" s="204">
        <v>250</v>
      </c>
      <c r="AP4" s="69"/>
      <c r="AQ4" s="69"/>
      <c r="AR4" s="69"/>
      <c r="AS4" s="69"/>
      <c r="AT4" s="218">
        <v>27.2</v>
      </c>
      <c r="AU4" s="218">
        <v>0.06</v>
      </c>
      <c r="AV4" s="69"/>
      <c r="AW4" s="218">
        <v>35</v>
      </c>
      <c r="AX4" s="218">
        <v>0.2</v>
      </c>
      <c r="AY4" s="69"/>
      <c r="AZ4" s="69">
        <v>5</v>
      </c>
      <c r="BA4" s="69">
        <v>1.66423357664233</v>
      </c>
      <c r="BB4" s="69">
        <v>0.16786445727052671</v>
      </c>
      <c r="BD4" s="226" t="s">
        <v>13919</v>
      </c>
    </row>
    <row r="5" spans="1:56" x14ac:dyDescent="0.2">
      <c r="A5" s="226"/>
      <c r="B5" s="69">
        <v>1</v>
      </c>
      <c r="C5" s="69" t="s">
        <v>14538</v>
      </c>
      <c r="D5" s="221"/>
      <c r="E5" s="69"/>
      <c r="F5" s="69"/>
      <c r="G5" s="69" t="s">
        <v>12252</v>
      </c>
      <c r="H5" s="69" t="s">
        <v>8443</v>
      </c>
      <c r="I5" s="69" t="s">
        <v>14503</v>
      </c>
      <c r="J5" s="69" t="s">
        <v>14439</v>
      </c>
      <c r="K5" s="69">
        <v>1028</v>
      </c>
      <c r="L5" s="69">
        <v>8</v>
      </c>
      <c r="M5" s="69"/>
      <c r="P5" s="69"/>
      <c r="Q5" s="218">
        <v>7.694</v>
      </c>
      <c r="R5" s="218">
        <v>0</v>
      </c>
      <c r="S5" s="69"/>
      <c r="T5" s="218">
        <v>2291</v>
      </c>
      <c r="U5" s="218">
        <v>1</v>
      </c>
      <c r="V5" s="69"/>
      <c r="W5" s="69"/>
      <c r="AC5" s="69"/>
      <c r="AD5" s="69"/>
      <c r="AE5" s="69"/>
      <c r="AF5" s="69">
        <v>125</v>
      </c>
      <c r="AG5" s="69">
        <v>1</v>
      </c>
      <c r="AH5" s="69"/>
      <c r="AI5" s="69">
        <v>1984</v>
      </c>
      <c r="AJ5" s="69">
        <v>2</v>
      </c>
      <c r="AK5" s="69"/>
      <c r="AL5" s="69"/>
      <c r="AM5" s="69"/>
      <c r="AN5" s="69"/>
      <c r="AO5" s="204">
        <v>250</v>
      </c>
      <c r="AP5" s="69"/>
      <c r="AQ5" s="69"/>
      <c r="AR5" s="69"/>
      <c r="AS5" s="69"/>
      <c r="AT5" s="218">
        <v>29.5</v>
      </c>
      <c r="AU5" s="218">
        <v>0.08</v>
      </c>
      <c r="AV5" s="69"/>
      <c r="AW5" s="218">
        <v>35.1</v>
      </c>
      <c r="AX5" s="218">
        <v>0.2</v>
      </c>
      <c r="AY5" s="69"/>
      <c r="AZ5" s="69">
        <v>5</v>
      </c>
      <c r="BA5" s="69">
        <v>1.8394160583941599</v>
      </c>
      <c r="BB5" s="69">
        <v>0.12407372928691114</v>
      </c>
      <c r="BD5" s="226" t="s">
        <v>13919</v>
      </c>
    </row>
    <row r="6" spans="1:56" x14ac:dyDescent="0.2">
      <c r="A6" s="226"/>
      <c r="B6" s="69">
        <v>1</v>
      </c>
      <c r="C6" s="69" t="s">
        <v>14538</v>
      </c>
      <c r="D6" s="221"/>
      <c r="E6" s="69"/>
      <c r="F6" s="69"/>
      <c r="G6" s="69" t="s">
        <v>12253</v>
      </c>
      <c r="H6" s="69" t="s">
        <v>8443</v>
      </c>
      <c r="I6" s="69" t="s">
        <v>14503</v>
      </c>
      <c r="J6" s="69" t="s">
        <v>14439</v>
      </c>
      <c r="K6" s="69">
        <v>452</v>
      </c>
      <c r="L6" s="69">
        <v>9</v>
      </c>
      <c r="M6" s="69"/>
      <c r="P6" s="69"/>
      <c r="Q6" s="218">
        <v>8.0030000000000001</v>
      </c>
      <c r="R6" s="218">
        <v>0.01</v>
      </c>
      <c r="S6" s="69"/>
      <c r="T6" s="218">
        <v>2292</v>
      </c>
      <c r="U6" s="218">
        <v>1</v>
      </c>
      <c r="V6" s="69"/>
      <c r="W6" s="69"/>
      <c r="AC6" s="69"/>
      <c r="AD6" s="69"/>
      <c r="AE6" s="69"/>
      <c r="AF6" s="69">
        <v>210</v>
      </c>
      <c r="AG6" s="69">
        <v>2</v>
      </c>
      <c r="AH6" s="69"/>
      <c r="AI6" s="69">
        <v>1775</v>
      </c>
      <c r="AJ6" s="69">
        <v>5</v>
      </c>
      <c r="AK6" s="69"/>
      <c r="AL6" s="69"/>
      <c r="AM6" s="69"/>
      <c r="AN6" s="69"/>
      <c r="AO6" s="204">
        <v>250</v>
      </c>
      <c r="AP6" s="69"/>
      <c r="AQ6" s="69"/>
      <c r="AR6" s="69"/>
      <c r="AS6" s="69"/>
      <c r="AT6" s="218">
        <v>27.1</v>
      </c>
      <c r="AU6" s="218">
        <v>0.06</v>
      </c>
      <c r="AV6" s="69"/>
      <c r="AW6" s="218">
        <v>35</v>
      </c>
      <c r="AX6" s="218">
        <v>0.2</v>
      </c>
      <c r="AY6" s="69"/>
      <c r="AZ6" s="69">
        <v>5</v>
      </c>
      <c r="BA6" s="69">
        <v>1.46762589928057</v>
      </c>
      <c r="BB6" s="69">
        <v>0.13137218395084704</v>
      </c>
      <c r="BD6" s="226" t="s">
        <v>13919</v>
      </c>
    </row>
    <row r="7" spans="1:56" x14ac:dyDescent="0.2">
      <c r="A7" s="226"/>
      <c r="B7" s="69">
        <v>1</v>
      </c>
      <c r="C7" s="69" t="s">
        <v>14538</v>
      </c>
      <c r="D7" s="221"/>
      <c r="E7" s="69"/>
      <c r="F7" s="69"/>
      <c r="G7" s="69" t="s">
        <v>12253</v>
      </c>
      <c r="H7" s="69" t="s">
        <v>8443</v>
      </c>
      <c r="I7" s="69" t="s">
        <v>14503</v>
      </c>
      <c r="J7" s="69" t="s">
        <v>14439</v>
      </c>
      <c r="K7" s="69">
        <v>473</v>
      </c>
      <c r="L7" s="69">
        <v>4</v>
      </c>
      <c r="M7" s="69"/>
      <c r="P7" s="69"/>
      <c r="Q7" s="218">
        <v>7.98</v>
      </c>
      <c r="R7" s="218">
        <v>0</v>
      </c>
      <c r="S7" s="69"/>
      <c r="T7" s="218">
        <v>2291</v>
      </c>
      <c r="U7" s="218">
        <v>1</v>
      </c>
      <c r="V7" s="69"/>
      <c r="W7" s="69"/>
      <c r="AC7" s="69"/>
      <c r="AD7" s="69"/>
      <c r="AE7" s="69"/>
      <c r="AF7" s="69">
        <v>214</v>
      </c>
      <c r="AG7" s="69">
        <v>1</v>
      </c>
      <c r="AH7" s="69"/>
      <c r="AI7" s="69">
        <v>1765</v>
      </c>
      <c r="AJ7" s="69">
        <v>3</v>
      </c>
      <c r="AK7" s="69"/>
      <c r="AL7" s="69"/>
      <c r="AM7" s="69"/>
      <c r="AN7" s="69"/>
      <c r="AO7" s="204">
        <v>250</v>
      </c>
      <c r="AP7" s="69"/>
      <c r="AQ7" s="69"/>
      <c r="AR7" s="69"/>
      <c r="AS7" s="69"/>
      <c r="AT7" s="218">
        <v>29.4</v>
      </c>
      <c r="AU7" s="218">
        <v>0.08</v>
      </c>
      <c r="AV7" s="69"/>
      <c r="AW7" s="218">
        <v>35</v>
      </c>
      <c r="AX7" s="218">
        <v>0.2</v>
      </c>
      <c r="AY7" s="69"/>
      <c r="AZ7" s="69">
        <v>5</v>
      </c>
      <c r="BA7" s="69">
        <v>0.94964028776978404</v>
      </c>
      <c r="BB7" s="69">
        <v>0.34310500355456486</v>
      </c>
      <c r="BD7" s="226" t="s">
        <v>13919</v>
      </c>
    </row>
    <row r="8" spans="1:56" x14ac:dyDescent="0.2">
      <c r="A8" s="226"/>
      <c r="B8" s="69">
        <v>1</v>
      </c>
      <c r="C8" s="69" t="s">
        <v>14538</v>
      </c>
      <c r="D8" s="221"/>
      <c r="E8" s="69"/>
      <c r="F8" s="69"/>
      <c r="G8" s="69" t="s">
        <v>12253</v>
      </c>
      <c r="H8" s="69" t="s">
        <v>8443</v>
      </c>
      <c r="I8" s="69" t="s">
        <v>14503</v>
      </c>
      <c r="J8" s="69" t="s">
        <v>14439</v>
      </c>
      <c r="K8" s="69">
        <v>1015</v>
      </c>
      <c r="L8" s="69">
        <v>7</v>
      </c>
      <c r="M8" s="69"/>
      <c r="P8" s="69"/>
      <c r="Q8" s="218">
        <v>7.6980000000000004</v>
      </c>
      <c r="R8" s="218">
        <v>0</v>
      </c>
      <c r="S8" s="69"/>
      <c r="T8" s="218">
        <v>2292</v>
      </c>
      <c r="U8" s="218">
        <v>1</v>
      </c>
      <c r="V8" s="69"/>
      <c r="W8" s="69"/>
      <c r="AC8" s="69"/>
      <c r="AD8" s="69"/>
      <c r="AE8" s="69"/>
      <c r="AF8" s="69">
        <v>117</v>
      </c>
      <c r="AG8" s="69">
        <v>1</v>
      </c>
      <c r="AH8" s="69"/>
      <c r="AI8" s="69">
        <v>2004</v>
      </c>
      <c r="AJ8" s="69">
        <v>2</v>
      </c>
      <c r="AK8" s="69"/>
      <c r="AL8" s="69"/>
      <c r="AM8" s="69"/>
      <c r="AN8" s="69"/>
      <c r="AO8" s="204">
        <v>250</v>
      </c>
      <c r="AP8" s="69"/>
      <c r="AQ8" s="69"/>
      <c r="AR8" s="69"/>
      <c r="AS8" s="69"/>
      <c r="AT8" s="218">
        <v>27.2</v>
      </c>
      <c r="AU8" s="218">
        <v>0.06</v>
      </c>
      <c r="AV8" s="69"/>
      <c r="AW8" s="218">
        <v>35</v>
      </c>
      <c r="AX8" s="218">
        <v>0.2</v>
      </c>
      <c r="AY8" s="69"/>
      <c r="AZ8" s="69">
        <v>5</v>
      </c>
      <c r="BA8" s="69">
        <v>4.3165467625898998E-2</v>
      </c>
      <c r="BB8" s="69">
        <v>0.13867063861478304</v>
      </c>
      <c r="BD8" s="226" t="s">
        <v>13919</v>
      </c>
    </row>
    <row r="9" spans="1:56" x14ac:dyDescent="0.2">
      <c r="A9" s="226"/>
      <c r="B9" s="69">
        <v>1</v>
      </c>
      <c r="C9" s="69" t="s">
        <v>14538</v>
      </c>
      <c r="D9" s="221"/>
      <c r="E9" s="69"/>
      <c r="F9" s="69"/>
      <c r="G9" s="69" t="s">
        <v>12253</v>
      </c>
      <c r="H9" s="69" t="s">
        <v>8443</v>
      </c>
      <c r="I9" s="69" t="s">
        <v>14503</v>
      </c>
      <c r="J9" s="69" t="s">
        <v>14439</v>
      </c>
      <c r="K9" s="69">
        <v>1028</v>
      </c>
      <c r="L9" s="69">
        <v>8</v>
      </c>
      <c r="M9" s="69"/>
      <c r="P9" s="69"/>
      <c r="Q9" s="218">
        <v>7.694</v>
      </c>
      <c r="R9" s="218">
        <v>0</v>
      </c>
      <c r="S9" s="69"/>
      <c r="T9" s="218">
        <v>2291</v>
      </c>
      <c r="U9" s="218">
        <v>1</v>
      </c>
      <c r="V9" s="69"/>
      <c r="W9" s="69"/>
      <c r="AC9" s="69"/>
      <c r="AD9" s="69"/>
      <c r="AE9" s="69"/>
      <c r="AF9" s="69">
        <v>125</v>
      </c>
      <c r="AG9" s="69">
        <v>1</v>
      </c>
      <c r="AH9" s="69"/>
      <c r="AI9" s="69">
        <v>1984</v>
      </c>
      <c r="AJ9" s="69">
        <v>2</v>
      </c>
      <c r="AK9" s="69"/>
      <c r="AL9" s="69"/>
      <c r="AM9" s="69"/>
      <c r="AN9" s="69"/>
      <c r="AO9" s="204">
        <v>250</v>
      </c>
      <c r="AP9" s="69"/>
      <c r="AQ9" s="69"/>
      <c r="AR9" s="69"/>
      <c r="AS9" s="69"/>
      <c r="AT9" s="218">
        <v>29.5</v>
      </c>
      <c r="AU9" s="218">
        <v>0.08</v>
      </c>
      <c r="AV9" s="69"/>
      <c r="AW9" s="218">
        <v>35.1</v>
      </c>
      <c r="AX9" s="218">
        <v>0.2</v>
      </c>
      <c r="AY9" s="69"/>
      <c r="AZ9" s="69">
        <v>5</v>
      </c>
      <c r="BA9" s="69">
        <v>0.25899280575539502</v>
      </c>
      <c r="BB9" s="69">
        <v>8.0614066630747022E-2</v>
      </c>
      <c r="BD9" s="226" t="s">
        <v>13919</v>
      </c>
    </row>
    <row r="10" spans="1:56" x14ac:dyDescent="0.2">
      <c r="A10" s="226"/>
      <c r="B10" s="69">
        <v>1</v>
      </c>
      <c r="C10" s="69" t="s">
        <v>14538</v>
      </c>
      <c r="D10" s="221"/>
      <c r="E10" s="69"/>
      <c r="F10" s="69"/>
      <c r="G10" s="69" t="s">
        <v>12254</v>
      </c>
      <c r="H10" s="69" t="s">
        <v>8443</v>
      </c>
      <c r="I10" s="69" t="s">
        <v>14503</v>
      </c>
      <c r="J10" s="69" t="s">
        <v>14439</v>
      </c>
      <c r="K10" s="69">
        <v>452</v>
      </c>
      <c r="L10" s="69">
        <v>9</v>
      </c>
      <c r="M10" s="69"/>
      <c r="P10" s="69"/>
      <c r="Q10" s="218">
        <v>8.0030000000000001</v>
      </c>
      <c r="R10" s="218">
        <v>0.01</v>
      </c>
      <c r="S10" s="69"/>
      <c r="T10" s="218">
        <v>2292</v>
      </c>
      <c r="U10" s="218">
        <v>1</v>
      </c>
      <c r="V10" s="69"/>
      <c r="W10" s="69"/>
      <c r="AC10" s="69"/>
      <c r="AD10" s="69"/>
      <c r="AE10" s="69"/>
      <c r="AF10" s="69">
        <v>210</v>
      </c>
      <c r="AG10" s="69">
        <v>2</v>
      </c>
      <c r="AH10" s="69"/>
      <c r="AI10" s="69">
        <v>1775</v>
      </c>
      <c r="AJ10" s="69">
        <v>5</v>
      </c>
      <c r="AK10" s="69"/>
      <c r="AL10" s="69"/>
      <c r="AM10" s="69"/>
      <c r="AN10" s="69"/>
      <c r="AO10" s="204">
        <v>30</v>
      </c>
      <c r="AP10" s="69"/>
      <c r="AQ10" s="69"/>
      <c r="AR10" s="69"/>
      <c r="AS10" s="69"/>
      <c r="AT10" s="218">
        <v>27.1</v>
      </c>
      <c r="AU10" s="218">
        <v>0.06</v>
      </c>
      <c r="AV10" s="69"/>
      <c r="AW10" s="218">
        <v>35</v>
      </c>
      <c r="AX10" s="218">
        <v>0.2</v>
      </c>
      <c r="AY10" s="69"/>
      <c r="AZ10" s="69">
        <v>5</v>
      </c>
      <c r="BA10" s="69">
        <v>1.77857142857142</v>
      </c>
      <c r="BB10" s="69">
        <v>2.1895363991807328E-2</v>
      </c>
      <c r="BD10" s="226" t="s">
        <v>13919</v>
      </c>
    </row>
    <row r="11" spans="1:56" x14ac:dyDescent="0.2">
      <c r="A11" s="226"/>
      <c r="B11" s="69">
        <v>1</v>
      </c>
      <c r="C11" s="69" t="s">
        <v>14538</v>
      </c>
      <c r="D11" s="221"/>
      <c r="E11" s="69"/>
      <c r="F11" s="69"/>
      <c r="G11" s="69" t="s">
        <v>12254</v>
      </c>
      <c r="H11" s="69" t="s">
        <v>8443</v>
      </c>
      <c r="I11" s="69" t="s">
        <v>14503</v>
      </c>
      <c r="J11" s="69" t="s">
        <v>14439</v>
      </c>
      <c r="K11" s="69">
        <v>473</v>
      </c>
      <c r="L11" s="69">
        <v>4</v>
      </c>
      <c r="M11" s="69"/>
      <c r="P11" s="69"/>
      <c r="Q11" s="218">
        <v>7.98</v>
      </c>
      <c r="R11" s="218">
        <v>0</v>
      </c>
      <c r="S11" s="69"/>
      <c r="T11" s="218">
        <v>2291</v>
      </c>
      <c r="U11" s="218">
        <v>1</v>
      </c>
      <c r="V11" s="69"/>
      <c r="W11" s="69"/>
      <c r="AC11" s="69"/>
      <c r="AD11" s="69"/>
      <c r="AE11" s="69"/>
      <c r="AF11" s="69">
        <v>214</v>
      </c>
      <c r="AG11" s="69">
        <v>1</v>
      </c>
      <c r="AH11" s="69"/>
      <c r="AI11" s="69">
        <v>1765</v>
      </c>
      <c r="AJ11" s="69">
        <v>3</v>
      </c>
      <c r="AK11" s="69"/>
      <c r="AL11" s="69"/>
      <c r="AM11" s="69"/>
      <c r="AN11" s="69"/>
      <c r="AO11" s="204">
        <v>30</v>
      </c>
      <c r="AP11" s="69"/>
      <c r="AQ11" s="69"/>
      <c r="AR11" s="69"/>
      <c r="AS11" s="69"/>
      <c r="AT11" s="218">
        <v>29.4</v>
      </c>
      <c r="AU11" s="218">
        <v>0.08</v>
      </c>
      <c r="AV11" s="69"/>
      <c r="AW11" s="218">
        <v>35</v>
      </c>
      <c r="AX11" s="218">
        <v>0.2</v>
      </c>
      <c r="AY11" s="69"/>
      <c r="AZ11" s="69">
        <v>5</v>
      </c>
      <c r="BA11" s="69">
        <v>1.45714285714285</v>
      </c>
      <c r="BB11" s="69">
        <v>5.8387637311487321E-2</v>
      </c>
      <c r="BD11" s="226" t="s">
        <v>13919</v>
      </c>
    </row>
    <row r="12" spans="1:56" x14ac:dyDescent="0.2">
      <c r="A12" s="226"/>
      <c r="B12" s="69">
        <v>1</v>
      </c>
      <c r="C12" s="69" t="s">
        <v>14538</v>
      </c>
      <c r="D12" s="221"/>
      <c r="E12" s="69"/>
      <c r="F12" s="69"/>
      <c r="G12" s="69" t="s">
        <v>12254</v>
      </c>
      <c r="H12" s="69" t="s">
        <v>8443</v>
      </c>
      <c r="I12" s="69" t="s">
        <v>14503</v>
      </c>
      <c r="J12" s="69" t="s">
        <v>14439</v>
      </c>
      <c r="K12" s="69">
        <v>1015</v>
      </c>
      <c r="L12" s="69">
        <v>7</v>
      </c>
      <c r="M12" s="69"/>
      <c r="P12" s="69"/>
      <c r="Q12" s="218">
        <v>7.6980000000000004</v>
      </c>
      <c r="R12" s="218">
        <v>0</v>
      </c>
      <c r="S12" s="69"/>
      <c r="T12" s="218">
        <v>2292</v>
      </c>
      <c r="U12" s="218">
        <v>1</v>
      </c>
      <c r="V12" s="69"/>
      <c r="W12" s="69"/>
      <c r="AC12" s="69"/>
      <c r="AD12" s="69"/>
      <c r="AE12" s="69"/>
      <c r="AF12" s="69">
        <v>117</v>
      </c>
      <c r="AG12" s="69">
        <v>1</v>
      </c>
      <c r="AH12" s="69"/>
      <c r="AI12" s="69">
        <v>2004</v>
      </c>
      <c r="AJ12" s="69">
        <v>2</v>
      </c>
      <c r="AK12" s="69"/>
      <c r="AL12" s="69"/>
      <c r="AM12" s="69"/>
      <c r="AN12" s="69"/>
      <c r="AO12" s="204">
        <v>30</v>
      </c>
      <c r="AP12" s="69"/>
      <c r="AQ12" s="69"/>
      <c r="AR12" s="69"/>
      <c r="AS12" s="69"/>
      <c r="AT12" s="218">
        <v>27.2</v>
      </c>
      <c r="AU12" s="218">
        <v>0.06</v>
      </c>
      <c r="AV12" s="69"/>
      <c r="AW12" s="218">
        <v>35</v>
      </c>
      <c r="AX12" s="218">
        <v>0.2</v>
      </c>
      <c r="AY12" s="69"/>
      <c r="AZ12" s="69">
        <v>5</v>
      </c>
      <c r="BA12" s="69">
        <v>1.77857142857142</v>
      </c>
      <c r="BB12" s="69">
        <v>0.10217836529510274</v>
      </c>
      <c r="BD12" s="226" t="s">
        <v>13919</v>
      </c>
    </row>
    <row r="13" spans="1:56" x14ac:dyDescent="0.2">
      <c r="A13" s="226"/>
      <c r="B13" s="69">
        <v>1</v>
      </c>
      <c r="C13" s="69" t="s">
        <v>14538</v>
      </c>
      <c r="D13" s="221"/>
      <c r="E13" s="69"/>
      <c r="F13" s="69"/>
      <c r="G13" s="69" t="s">
        <v>12254</v>
      </c>
      <c r="H13" s="69" t="s">
        <v>8443</v>
      </c>
      <c r="I13" s="69" t="s">
        <v>14503</v>
      </c>
      <c r="J13" s="69" t="s">
        <v>14439</v>
      </c>
      <c r="K13" s="69">
        <v>1028</v>
      </c>
      <c r="L13" s="69">
        <v>8</v>
      </c>
      <c r="M13" s="69"/>
      <c r="P13" s="69"/>
      <c r="Q13" s="218">
        <v>7.694</v>
      </c>
      <c r="R13" s="218">
        <v>0</v>
      </c>
      <c r="S13" s="69"/>
      <c r="T13" s="218">
        <v>2291</v>
      </c>
      <c r="U13" s="218">
        <v>1</v>
      </c>
      <c r="V13" s="69"/>
      <c r="W13" s="69"/>
      <c r="AC13" s="69"/>
      <c r="AD13" s="69"/>
      <c r="AE13" s="69"/>
      <c r="AF13" s="69">
        <v>125</v>
      </c>
      <c r="AG13" s="69">
        <v>1</v>
      </c>
      <c r="AH13" s="69"/>
      <c r="AI13" s="69">
        <v>1984</v>
      </c>
      <c r="AJ13" s="69">
        <v>2</v>
      </c>
      <c r="AK13" s="69"/>
      <c r="AL13" s="69"/>
      <c r="AM13" s="69"/>
      <c r="AN13" s="69"/>
      <c r="AO13" s="204">
        <v>30</v>
      </c>
      <c r="AP13" s="69"/>
      <c r="AQ13" s="69"/>
      <c r="AR13" s="69"/>
      <c r="AS13" s="69"/>
      <c r="AT13" s="218">
        <v>29.5</v>
      </c>
      <c r="AU13" s="218">
        <v>0.08</v>
      </c>
      <c r="AV13" s="69"/>
      <c r="AW13" s="218">
        <v>35.1</v>
      </c>
      <c r="AX13" s="218">
        <v>0.2</v>
      </c>
      <c r="AY13" s="69"/>
      <c r="AZ13" s="69">
        <v>5</v>
      </c>
      <c r="BA13" s="69">
        <v>1.97142857142857</v>
      </c>
      <c r="BB13" s="69">
        <v>0.19705827592627023</v>
      </c>
      <c r="BD13" s="226" t="s">
        <v>13919</v>
      </c>
    </row>
    <row r="14" spans="1:56" x14ac:dyDescent="0.2">
      <c r="A14" s="226"/>
      <c r="B14" s="69">
        <v>1</v>
      </c>
      <c r="C14" s="69" t="s">
        <v>14538</v>
      </c>
      <c r="D14" s="221"/>
      <c r="E14" s="69"/>
      <c r="F14" s="69"/>
      <c r="G14" s="69" t="s">
        <v>12255</v>
      </c>
      <c r="H14" s="69" t="s">
        <v>8443</v>
      </c>
      <c r="I14" s="69" t="s">
        <v>14503</v>
      </c>
      <c r="J14" s="69" t="s">
        <v>14439</v>
      </c>
      <c r="K14" s="69">
        <v>452</v>
      </c>
      <c r="L14" s="69">
        <v>9</v>
      </c>
      <c r="M14" s="69"/>
      <c r="P14" s="69"/>
      <c r="Q14" s="218">
        <v>8.0030000000000001</v>
      </c>
      <c r="R14" s="218">
        <v>0.01</v>
      </c>
      <c r="S14" s="69"/>
      <c r="T14" s="218">
        <v>2292</v>
      </c>
      <c r="U14" s="218">
        <v>1</v>
      </c>
      <c r="V14" s="69"/>
      <c r="W14" s="69"/>
      <c r="AC14" s="69"/>
      <c r="AD14" s="69"/>
      <c r="AE14" s="69"/>
      <c r="AF14" s="69">
        <v>210</v>
      </c>
      <c r="AG14" s="69">
        <v>2</v>
      </c>
      <c r="AH14" s="69"/>
      <c r="AI14" s="69">
        <v>1775</v>
      </c>
      <c r="AJ14" s="69">
        <v>5</v>
      </c>
      <c r="AK14" s="69"/>
      <c r="AL14" s="69"/>
      <c r="AM14" s="69"/>
      <c r="AN14" s="69"/>
      <c r="AO14" s="204">
        <v>30</v>
      </c>
      <c r="AP14" s="69"/>
      <c r="AQ14" s="69"/>
      <c r="AR14" s="69"/>
      <c r="AS14" s="69"/>
      <c r="AT14" s="218">
        <v>27.1</v>
      </c>
      <c r="AU14" s="218">
        <v>0.06</v>
      </c>
      <c r="AV14" s="69"/>
      <c r="AW14" s="218">
        <v>35</v>
      </c>
      <c r="AX14" s="218">
        <v>0.2</v>
      </c>
      <c r="AY14" s="69"/>
      <c r="AZ14" s="69">
        <v>5</v>
      </c>
      <c r="BA14" s="69">
        <v>1.04794520547945</v>
      </c>
      <c r="BB14" s="69">
        <v>5.1089182647550989E-2</v>
      </c>
      <c r="BD14" s="226" t="s">
        <v>13919</v>
      </c>
    </row>
    <row r="15" spans="1:56" x14ac:dyDescent="0.2">
      <c r="A15" s="226"/>
      <c r="B15" s="69">
        <v>1</v>
      </c>
      <c r="C15" s="69" t="s">
        <v>14538</v>
      </c>
      <c r="D15" s="221"/>
      <c r="E15" s="69"/>
      <c r="F15" s="69"/>
      <c r="G15" s="69" t="s">
        <v>12255</v>
      </c>
      <c r="H15" s="69" t="s">
        <v>8443</v>
      </c>
      <c r="I15" s="69" t="s">
        <v>14503</v>
      </c>
      <c r="J15" s="69" t="s">
        <v>14439</v>
      </c>
      <c r="K15" s="69">
        <v>473</v>
      </c>
      <c r="L15" s="69">
        <v>4</v>
      </c>
      <c r="M15" s="69"/>
      <c r="P15" s="69"/>
      <c r="Q15" s="218">
        <v>7.98</v>
      </c>
      <c r="R15" s="218">
        <v>0</v>
      </c>
      <c r="S15" s="69"/>
      <c r="T15" s="218">
        <v>2291</v>
      </c>
      <c r="U15" s="218">
        <v>1</v>
      </c>
      <c r="V15" s="69"/>
      <c r="W15" s="69"/>
      <c r="AC15" s="69"/>
      <c r="AD15" s="69"/>
      <c r="AE15" s="69"/>
      <c r="AF15" s="69">
        <v>214</v>
      </c>
      <c r="AG15" s="69">
        <v>1</v>
      </c>
      <c r="AH15" s="69"/>
      <c r="AI15" s="69">
        <v>1765</v>
      </c>
      <c r="AJ15" s="69">
        <v>3</v>
      </c>
      <c r="AK15" s="69"/>
      <c r="AL15" s="69"/>
      <c r="AM15" s="69"/>
      <c r="AN15" s="69"/>
      <c r="AO15" s="204">
        <v>30</v>
      </c>
      <c r="AP15" s="69"/>
      <c r="AQ15" s="69"/>
      <c r="AR15" s="69"/>
      <c r="AS15" s="69"/>
      <c r="AT15" s="218">
        <v>29.4</v>
      </c>
      <c r="AU15" s="218">
        <v>0.08</v>
      </c>
      <c r="AV15" s="69"/>
      <c r="AW15" s="218">
        <v>35</v>
      </c>
      <c r="AX15" s="218">
        <v>0.2</v>
      </c>
      <c r="AY15" s="69"/>
      <c r="AZ15" s="69">
        <v>5</v>
      </c>
      <c r="BA15" s="69">
        <v>0.57534246575342496</v>
      </c>
      <c r="BB15" s="69">
        <v>5.160786785051695E-2</v>
      </c>
      <c r="BD15" s="226" t="s">
        <v>13919</v>
      </c>
    </row>
    <row r="16" spans="1:56" x14ac:dyDescent="0.2">
      <c r="A16" s="226"/>
      <c r="B16" s="69">
        <v>1</v>
      </c>
      <c r="C16" s="69" t="s">
        <v>14538</v>
      </c>
      <c r="D16" s="221"/>
      <c r="E16" s="69"/>
      <c r="F16" s="69"/>
      <c r="G16" s="69" t="s">
        <v>12255</v>
      </c>
      <c r="H16" s="69" t="s">
        <v>8443</v>
      </c>
      <c r="I16" s="69" t="s">
        <v>14503</v>
      </c>
      <c r="J16" s="69" t="s">
        <v>14439</v>
      </c>
      <c r="K16" s="69">
        <v>1015</v>
      </c>
      <c r="L16" s="69">
        <v>7</v>
      </c>
      <c r="M16" s="69"/>
      <c r="P16" s="69"/>
      <c r="Q16" s="218">
        <v>7.6980000000000004</v>
      </c>
      <c r="R16" s="218">
        <v>0</v>
      </c>
      <c r="S16" s="69"/>
      <c r="T16" s="218">
        <v>2292</v>
      </c>
      <c r="U16" s="218">
        <v>1</v>
      </c>
      <c r="V16" s="69"/>
      <c r="W16" s="69"/>
      <c r="AC16" s="69"/>
      <c r="AD16" s="69"/>
      <c r="AE16" s="69"/>
      <c r="AF16" s="69">
        <v>117</v>
      </c>
      <c r="AG16" s="69">
        <v>1</v>
      </c>
      <c r="AH16" s="69"/>
      <c r="AI16" s="69">
        <v>2004</v>
      </c>
      <c r="AJ16" s="69">
        <v>2</v>
      </c>
      <c r="AK16" s="69"/>
      <c r="AL16" s="69"/>
      <c r="AM16" s="69"/>
      <c r="AN16" s="69"/>
      <c r="AO16" s="204">
        <v>30</v>
      </c>
      <c r="AP16" s="69"/>
      <c r="AQ16" s="69"/>
      <c r="AR16" s="69"/>
      <c r="AS16" s="69"/>
      <c r="AT16" s="218">
        <v>27.2</v>
      </c>
      <c r="AU16" s="218">
        <v>0.06</v>
      </c>
      <c r="AV16" s="69"/>
      <c r="AW16" s="218">
        <v>35</v>
      </c>
      <c r="AX16" s="218">
        <v>0.2</v>
      </c>
      <c r="AY16" s="69"/>
      <c r="AZ16" s="69">
        <v>5</v>
      </c>
      <c r="BA16" s="69">
        <v>0.49315068493150699</v>
      </c>
      <c r="BB16" s="69">
        <v>5.8842022664923048E-2</v>
      </c>
      <c r="BD16" s="226" t="s">
        <v>13919</v>
      </c>
    </row>
    <row r="17" spans="1:56" x14ac:dyDescent="0.2">
      <c r="A17" s="226"/>
      <c r="B17" s="69">
        <v>1</v>
      </c>
      <c r="C17" s="69" t="s">
        <v>14538</v>
      </c>
      <c r="D17" s="221"/>
      <c r="E17" s="69"/>
      <c r="F17" s="69"/>
      <c r="G17" s="69" t="s">
        <v>12255</v>
      </c>
      <c r="H17" s="69" t="s">
        <v>8443</v>
      </c>
      <c r="I17" s="69" t="s">
        <v>14503</v>
      </c>
      <c r="J17" s="69" t="s">
        <v>14439</v>
      </c>
      <c r="K17" s="69">
        <v>1028</v>
      </c>
      <c r="L17" s="69">
        <v>8</v>
      </c>
      <c r="M17" s="69"/>
      <c r="P17" s="69"/>
      <c r="Q17" s="218">
        <v>7.694</v>
      </c>
      <c r="R17" s="218">
        <v>0</v>
      </c>
      <c r="S17" s="69"/>
      <c r="T17" s="218">
        <v>2291</v>
      </c>
      <c r="U17" s="218">
        <v>1</v>
      </c>
      <c r="V17" s="69"/>
      <c r="W17" s="69"/>
      <c r="AC17" s="69"/>
      <c r="AD17" s="69"/>
      <c r="AE17" s="69"/>
      <c r="AF17" s="69">
        <v>125</v>
      </c>
      <c r="AG17" s="69">
        <v>1</v>
      </c>
      <c r="AH17" s="69"/>
      <c r="AI17" s="69">
        <v>1984</v>
      </c>
      <c r="AJ17" s="69">
        <v>2</v>
      </c>
      <c r="AK17" s="69"/>
      <c r="AL17" s="69"/>
      <c r="AM17" s="69"/>
      <c r="AN17" s="69"/>
      <c r="AO17" s="204">
        <v>30</v>
      </c>
      <c r="AP17" s="69"/>
      <c r="AQ17" s="69"/>
      <c r="AR17" s="69"/>
      <c r="AS17" s="69"/>
      <c r="AT17" s="218">
        <v>29.5</v>
      </c>
      <c r="AU17" s="218">
        <v>0.08</v>
      </c>
      <c r="AV17" s="69"/>
      <c r="AW17" s="218">
        <v>35.1</v>
      </c>
      <c r="AX17" s="218">
        <v>0.2</v>
      </c>
      <c r="AY17" s="69"/>
      <c r="AZ17" s="69">
        <v>5</v>
      </c>
      <c r="BA17" s="69">
        <v>0.63698630136986401</v>
      </c>
      <c r="BB17" s="69">
        <v>3.6492273319679851E-2</v>
      </c>
      <c r="BD17" s="226" t="s">
        <v>13919</v>
      </c>
    </row>
    <row r="18" spans="1:56" x14ac:dyDescent="0.2">
      <c r="A18" s="226" t="s">
        <v>12258</v>
      </c>
      <c r="B18" s="69">
        <v>1</v>
      </c>
      <c r="C18" s="69" t="s">
        <v>14538</v>
      </c>
      <c r="D18" s="221" t="s">
        <v>413</v>
      </c>
      <c r="E18" s="69" t="s">
        <v>417</v>
      </c>
      <c r="F18" s="69">
        <v>2019</v>
      </c>
      <c r="G18" s="69" t="s">
        <v>12257</v>
      </c>
      <c r="H18" s="69" t="s">
        <v>8443</v>
      </c>
      <c r="I18" s="69" t="s">
        <v>14083</v>
      </c>
      <c r="J18" s="69" t="s">
        <v>14439</v>
      </c>
      <c r="K18" s="69">
        <v>406.1</v>
      </c>
      <c r="L18" s="69">
        <v>2.2999999999999998</v>
      </c>
      <c r="M18" s="69"/>
      <c r="N18" s="69"/>
      <c r="O18" s="69"/>
      <c r="P18" s="69"/>
      <c r="Q18" s="218">
        <v>8.0289999999999999</v>
      </c>
      <c r="R18" s="218">
        <v>2E-3</v>
      </c>
      <c r="S18" s="69"/>
      <c r="T18" s="218">
        <v>2271.1999999999998</v>
      </c>
      <c r="U18" s="218">
        <v>4.3</v>
      </c>
      <c r="V18" s="69"/>
      <c r="W18" s="69"/>
      <c r="X18" s="69"/>
      <c r="Y18" s="69"/>
      <c r="Z18" s="69">
        <v>5.33</v>
      </c>
      <c r="AA18" s="69">
        <v>0.02</v>
      </c>
      <c r="AB18" s="69"/>
      <c r="AC18" s="69"/>
      <c r="AD18" s="69"/>
      <c r="AE18" s="69"/>
      <c r="AF18" s="69">
        <v>221.1</v>
      </c>
      <c r="AG18" s="69">
        <v>1</v>
      </c>
      <c r="AH18" s="69"/>
      <c r="AI18" s="69">
        <v>1721.3</v>
      </c>
      <c r="AJ18" s="69">
        <v>3.2</v>
      </c>
      <c r="AK18" s="69"/>
      <c r="AL18" s="69"/>
      <c r="AM18" s="69"/>
      <c r="AN18" s="69"/>
      <c r="AO18" s="218">
        <v>27.3</v>
      </c>
      <c r="AP18" s="218">
        <v>0.9</v>
      </c>
      <c r="AQ18" s="69"/>
      <c r="AR18" s="69"/>
      <c r="AS18" s="69"/>
      <c r="AT18" s="218">
        <v>27.5</v>
      </c>
      <c r="AU18" s="218">
        <v>0.1</v>
      </c>
      <c r="AV18" s="69"/>
      <c r="AW18" s="218">
        <v>35.299999999999997</v>
      </c>
      <c r="AX18" s="218">
        <v>0.1</v>
      </c>
      <c r="AY18" s="69"/>
      <c r="AZ18" s="69">
        <v>32</v>
      </c>
      <c r="BA18" s="69">
        <v>0.46038251079349701</v>
      </c>
      <c r="BB18" s="69">
        <v>2.14880723836075E-2</v>
      </c>
      <c r="BD18" s="226" t="s">
        <v>13919</v>
      </c>
    </row>
    <row r="19" spans="1:56" x14ac:dyDescent="0.2">
      <c r="A19" s="226"/>
      <c r="B19" s="69">
        <v>1</v>
      </c>
      <c r="C19" s="69" t="s">
        <v>14538</v>
      </c>
      <c r="D19" s="221"/>
      <c r="E19" s="69"/>
      <c r="F19" s="69"/>
      <c r="G19" s="69" t="s">
        <v>12257</v>
      </c>
      <c r="H19" s="69" t="s">
        <v>8443</v>
      </c>
      <c r="I19" s="69" t="s">
        <v>14083</v>
      </c>
      <c r="J19" s="69" t="s">
        <v>14439</v>
      </c>
      <c r="K19" s="69">
        <v>406.1</v>
      </c>
      <c r="L19" s="69">
        <v>2.2999999999999998</v>
      </c>
      <c r="M19" s="69"/>
      <c r="N19" s="69"/>
      <c r="O19" s="69"/>
      <c r="P19" s="69"/>
      <c r="Q19" s="218">
        <v>8.0289999999999999</v>
      </c>
      <c r="R19" s="218">
        <v>2E-3</v>
      </c>
      <c r="S19" s="69"/>
      <c r="T19" s="218">
        <v>2271.1999999999998</v>
      </c>
      <c r="U19" s="218">
        <v>4.3</v>
      </c>
      <c r="V19" s="69"/>
      <c r="W19" s="69"/>
      <c r="X19" s="69"/>
      <c r="Y19" s="69"/>
      <c r="Z19" s="69">
        <v>5.33</v>
      </c>
      <c r="AA19" s="69">
        <v>0.02</v>
      </c>
      <c r="AB19" s="69"/>
      <c r="AE19" s="69"/>
      <c r="AF19" s="69">
        <v>221.1</v>
      </c>
      <c r="AG19" s="69">
        <v>1</v>
      </c>
      <c r="AH19" s="69"/>
      <c r="AI19" s="69">
        <v>1721.3</v>
      </c>
      <c r="AJ19" s="69">
        <v>3.2</v>
      </c>
      <c r="AK19" s="69"/>
      <c r="AL19" s="69"/>
      <c r="AM19" s="69"/>
      <c r="AN19" s="69"/>
      <c r="AO19" s="218">
        <v>70.3</v>
      </c>
      <c r="AP19" s="218">
        <v>1.4</v>
      </c>
      <c r="AQ19" s="69"/>
      <c r="AR19" s="69"/>
      <c r="AS19" s="69"/>
      <c r="AT19" s="218">
        <v>27.5</v>
      </c>
      <c r="AU19" s="218">
        <v>0.1</v>
      </c>
      <c r="AV19" s="69"/>
      <c r="AW19" s="218">
        <v>35.299999999999997</v>
      </c>
      <c r="AX19" s="218">
        <v>0.1</v>
      </c>
      <c r="AY19" s="69"/>
      <c r="AZ19" s="69">
        <v>32</v>
      </c>
      <c r="BA19" s="69">
        <v>0.46038251079349701</v>
      </c>
      <c r="BB19" s="69">
        <v>3.0312171767751972E-2</v>
      </c>
      <c r="BD19" s="226" t="s">
        <v>13919</v>
      </c>
    </row>
    <row r="20" spans="1:56" x14ac:dyDescent="0.2">
      <c r="A20" s="226"/>
      <c r="B20" s="69">
        <v>1</v>
      </c>
      <c r="C20" s="69" t="s">
        <v>14538</v>
      </c>
      <c r="D20" s="221"/>
      <c r="E20" s="69"/>
      <c r="F20" s="69"/>
      <c r="G20" s="69" t="s">
        <v>12257</v>
      </c>
      <c r="H20" s="69" t="s">
        <v>8443</v>
      </c>
      <c r="I20" s="69" t="s">
        <v>14083</v>
      </c>
      <c r="J20" s="69" t="s">
        <v>14439</v>
      </c>
      <c r="K20" s="69">
        <v>406.1</v>
      </c>
      <c r="L20" s="69">
        <v>2.2999999999999998</v>
      </c>
      <c r="M20" s="69"/>
      <c r="N20" s="69"/>
      <c r="O20" s="69"/>
      <c r="P20" s="69"/>
      <c r="Q20" s="218">
        <v>8.0289999999999999</v>
      </c>
      <c r="R20" s="218">
        <v>2E-3</v>
      </c>
      <c r="S20" s="69"/>
      <c r="T20" s="218">
        <v>2271.1999999999998</v>
      </c>
      <c r="U20" s="218">
        <v>4.3</v>
      </c>
      <c r="V20" s="69"/>
      <c r="W20" s="69"/>
      <c r="X20" s="69"/>
      <c r="Y20" s="69"/>
      <c r="Z20" s="69">
        <v>5.33</v>
      </c>
      <c r="AA20" s="69">
        <v>0.02</v>
      </c>
      <c r="AB20" s="69"/>
      <c r="AE20" s="69"/>
      <c r="AF20" s="69">
        <v>221.1</v>
      </c>
      <c r="AG20" s="69">
        <v>1</v>
      </c>
      <c r="AH20" s="69"/>
      <c r="AI20" s="69">
        <v>1721.3</v>
      </c>
      <c r="AJ20" s="69">
        <v>3.2</v>
      </c>
      <c r="AK20" s="69"/>
      <c r="AL20" s="69"/>
      <c r="AM20" s="69"/>
      <c r="AN20" s="69"/>
      <c r="AO20" s="218">
        <v>423.5</v>
      </c>
      <c r="AP20" s="218">
        <v>3.9</v>
      </c>
      <c r="AQ20" s="69"/>
      <c r="AR20" s="69"/>
      <c r="AS20" s="69"/>
      <c r="AT20" s="218">
        <v>27.5</v>
      </c>
      <c r="AU20" s="218">
        <v>0.1</v>
      </c>
      <c r="AV20" s="69"/>
      <c r="AW20" s="218">
        <v>35.299999999999997</v>
      </c>
      <c r="AX20" s="218">
        <v>0.1</v>
      </c>
      <c r="AY20" s="69"/>
      <c r="AZ20" s="69">
        <v>32</v>
      </c>
      <c r="BA20" s="69">
        <v>0.49491682747502302</v>
      </c>
      <c r="BB20" s="69">
        <v>1.7507750670204492E-2</v>
      </c>
      <c r="BD20" s="226" t="s">
        <v>13919</v>
      </c>
    </row>
    <row r="21" spans="1:56" x14ac:dyDescent="0.2">
      <c r="A21" s="226"/>
      <c r="B21" s="69">
        <v>1</v>
      </c>
      <c r="C21" s="69" t="s">
        <v>14538</v>
      </c>
      <c r="D21" s="221"/>
      <c r="E21" s="69"/>
      <c r="F21" s="69"/>
      <c r="G21" s="69" t="s">
        <v>12257</v>
      </c>
      <c r="H21" s="69" t="s">
        <v>8443</v>
      </c>
      <c r="I21" s="69" t="s">
        <v>14083</v>
      </c>
      <c r="J21" s="69" t="s">
        <v>14439</v>
      </c>
      <c r="K21" s="69">
        <v>995.2</v>
      </c>
      <c r="L21" s="69">
        <v>15</v>
      </c>
      <c r="M21" s="69"/>
      <c r="N21" s="69"/>
      <c r="O21" s="69"/>
      <c r="P21" s="69"/>
      <c r="Q21" s="218">
        <v>7.702</v>
      </c>
      <c r="R21" s="218">
        <v>2E-3</v>
      </c>
      <c r="S21" s="69"/>
      <c r="T21" s="218">
        <v>2271.1999999999998</v>
      </c>
      <c r="U21" s="218">
        <v>3.1</v>
      </c>
      <c r="V21" s="69"/>
      <c r="W21" s="69"/>
      <c r="X21" s="69"/>
      <c r="Y21" s="69"/>
      <c r="Z21" s="69">
        <v>2.88</v>
      </c>
      <c r="AA21" s="69">
        <v>0.03</v>
      </c>
      <c r="AB21" s="69"/>
      <c r="AE21" s="69"/>
      <c r="AF21" s="69">
        <v>120.6</v>
      </c>
      <c r="AG21" s="43">
        <v>1.2</v>
      </c>
      <c r="AI21" s="43">
        <v>1979.3</v>
      </c>
      <c r="AJ21" s="43">
        <v>4.8</v>
      </c>
      <c r="AK21" s="69"/>
      <c r="AL21" s="69"/>
      <c r="AM21" s="69"/>
      <c r="AN21" s="69"/>
      <c r="AO21" s="218">
        <v>24.9</v>
      </c>
      <c r="AP21" s="218">
        <v>1.3</v>
      </c>
      <c r="AQ21" s="69"/>
      <c r="AR21" s="69"/>
      <c r="AS21" s="69"/>
      <c r="AT21" s="218">
        <v>27.4</v>
      </c>
      <c r="AU21" s="218">
        <v>0.1</v>
      </c>
      <c r="AV21" s="69"/>
      <c r="AW21" s="218">
        <v>35.4</v>
      </c>
      <c r="AX21" s="218">
        <v>0.1</v>
      </c>
      <c r="AY21" s="69"/>
      <c r="AZ21" s="69">
        <v>32</v>
      </c>
      <c r="BA21" s="69">
        <v>0.53229437012994896</v>
      </c>
      <c r="BB21" s="69">
        <v>1.7662854719827009E-2</v>
      </c>
      <c r="BD21" s="226" t="s">
        <v>13919</v>
      </c>
    </row>
    <row r="22" spans="1:56" x14ac:dyDescent="0.2">
      <c r="A22" s="226"/>
      <c r="B22" s="69">
        <v>1</v>
      </c>
      <c r="C22" s="69" t="s">
        <v>14538</v>
      </c>
      <c r="D22" s="221"/>
      <c r="E22" s="69"/>
      <c r="F22" s="69"/>
      <c r="G22" s="69" t="s">
        <v>12257</v>
      </c>
      <c r="H22" s="69" t="s">
        <v>8443</v>
      </c>
      <c r="I22" s="69" t="s">
        <v>14083</v>
      </c>
      <c r="J22" s="69" t="s">
        <v>14439</v>
      </c>
      <c r="K22" s="69">
        <v>995.2</v>
      </c>
      <c r="L22" s="69">
        <v>15</v>
      </c>
      <c r="M22" s="69"/>
      <c r="N22" s="69"/>
      <c r="O22" s="69"/>
      <c r="P22" s="69"/>
      <c r="Q22" s="218">
        <v>7.702</v>
      </c>
      <c r="R22" s="218">
        <v>2E-3</v>
      </c>
      <c r="S22" s="69"/>
      <c r="T22" s="218">
        <v>2271.1999999999998</v>
      </c>
      <c r="U22" s="218">
        <v>3.1</v>
      </c>
      <c r="V22" s="69"/>
      <c r="W22" s="69"/>
      <c r="X22" s="69"/>
      <c r="Y22" s="69"/>
      <c r="Z22" s="69">
        <v>2.88</v>
      </c>
      <c r="AA22" s="69">
        <v>0.03</v>
      </c>
      <c r="AB22" s="69"/>
      <c r="AE22" s="69"/>
      <c r="AF22" s="69">
        <v>120.6</v>
      </c>
      <c r="AG22" s="43">
        <v>1.2</v>
      </c>
      <c r="AI22" s="43">
        <v>1979.3</v>
      </c>
      <c r="AJ22" s="43">
        <v>4.8</v>
      </c>
      <c r="AK22" s="69"/>
      <c r="AL22" s="69"/>
      <c r="AM22" s="69"/>
      <c r="AN22" s="69"/>
      <c r="AO22" s="218">
        <v>63.4</v>
      </c>
      <c r="AP22" s="218">
        <v>2.2999999999999998</v>
      </c>
      <c r="AQ22" s="69"/>
      <c r="AR22" s="69"/>
      <c r="AS22" s="69"/>
      <c r="AT22" s="218">
        <v>27.4</v>
      </c>
      <c r="AU22" s="218">
        <v>0.1</v>
      </c>
      <c r="AV22" s="69"/>
      <c r="AW22" s="218">
        <v>35.4</v>
      </c>
      <c r="AX22" s="218">
        <v>0.1</v>
      </c>
      <c r="AY22" s="69"/>
      <c r="AZ22" s="69">
        <v>32</v>
      </c>
      <c r="BA22" s="69">
        <v>0.37087125815237298</v>
      </c>
      <c r="BB22" s="69">
        <v>2.5384108063216004E-2</v>
      </c>
      <c r="BD22" s="226" t="s">
        <v>13919</v>
      </c>
    </row>
    <row r="23" spans="1:56" x14ac:dyDescent="0.2">
      <c r="A23" s="226"/>
      <c r="B23" s="69">
        <v>1</v>
      </c>
      <c r="C23" s="69" t="s">
        <v>14538</v>
      </c>
      <c r="D23" s="221"/>
      <c r="E23" s="69"/>
      <c r="F23" s="69"/>
      <c r="G23" s="69" t="s">
        <v>12257</v>
      </c>
      <c r="H23" s="69" t="s">
        <v>8443</v>
      </c>
      <c r="I23" s="69" t="s">
        <v>14083</v>
      </c>
      <c r="J23" s="69" t="s">
        <v>14439</v>
      </c>
      <c r="K23" s="69">
        <v>995.2</v>
      </c>
      <c r="L23" s="69">
        <v>15</v>
      </c>
      <c r="M23" s="69"/>
      <c r="N23" s="69"/>
      <c r="O23" s="69"/>
      <c r="P23" s="69"/>
      <c r="Q23" s="218">
        <v>7.702</v>
      </c>
      <c r="R23" s="218">
        <v>2E-3</v>
      </c>
      <c r="S23" s="69"/>
      <c r="T23" s="218">
        <v>2271.1999999999998</v>
      </c>
      <c r="U23" s="218">
        <v>3.1</v>
      </c>
      <c r="V23" s="69"/>
      <c r="W23" s="69"/>
      <c r="X23" s="69"/>
      <c r="Y23" s="69"/>
      <c r="Z23" s="69">
        <v>2.88</v>
      </c>
      <c r="AA23" s="69">
        <v>0.03</v>
      </c>
      <c r="AB23" s="69"/>
      <c r="AC23" s="69"/>
      <c r="AD23" s="69"/>
      <c r="AE23" s="69"/>
      <c r="AF23" s="69">
        <v>120.6</v>
      </c>
      <c r="AG23" s="43">
        <v>1.2</v>
      </c>
      <c r="AI23" s="43">
        <v>1979.3</v>
      </c>
      <c r="AJ23" s="43">
        <v>4.8</v>
      </c>
      <c r="AK23" s="69"/>
      <c r="AL23" s="69"/>
      <c r="AM23" s="69"/>
      <c r="AN23" s="69"/>
      <c r="AO23" s="218">
        <v>402.3</v>
      </c>
      <c r="AP23" s="218">
        <v>4.9000000000000004</v>
      </c>
      <c r="AQ23" s="69"/>
      <c r="AR23" s="69"/>
      <c r="AS23" s="69"/>
      <c r="AT23" s="218">
        <v>27.4</v>
      </c>
      <c r="AU23" s="218">
        <v>0.1</v>
      </c>
      <c r="AV23" s="69"/>
      <c r="AW23" s="218">
        <v>35.4</v>
      </c>
      <c r="AX23" s="218">
        <v>0.1</v>
      </c>
      <c r="AY23" s="69"/>
      <c r="AZ23" s="69">
        <v>32</v>
      </c>
      <c r="BA23" s="69">
        <v>0.46414419547986002</v>
      </c>
      <c r="BB23" s="69">
        <v>2.7911028832531493E-2</v>
      </c>
      <c r="BD23" s="226" t="s">
        <v>13919</v>
      </c>
    </row>
    <row r="24" spans="1:56" x14ac:dyDescent="0.2">
      <c r="A24" s="226" t="s">
        <v>13933</v>
      </c>
      <c r="B24" s="69">
        <v>1</v>
      </c>
      <c r="C24" s="69" t="s">
        <v>14538</v>
      </c>
      <c r="D24" s="221" t="s">
        <v>442</v>
      </c>
      <c r="E24" s="69" t="s">
        <v>446</v>
      </c>
      <c r="F24" s="69">
        <v>2014</v>
      </c>
      <c r="G24" s="69" t="s">
        <v>12259</v>
      </c>
      <c r="H24" s="69" t="s">
        <v>8443</v>
      </c>
      <c r="I24" s="69" t="s">
        <v>14517</v>
      </c>
      <c r="J24" s="69" t="s">
        <v>14439</v>
      </c>
      <c r="K24" s="69">
        <v>317.8</v>
      </c>
      <c r="L24" s="69">
        <v>9.6999999999999993</v>
      </c>
      <c r="N24" s="69"/>
      <c r="O24" s="69"/>
      <c r="P24" s="69"/>
      <c r="Q24" s="218">
        <v>8.08</v>
      </c>
      <c r="R24" s="218">
        <v>0.01</v>
      </c>
      <c r="T24" s="219">
        <v>2049</v>
      </c>
      <c r="U24" s="219">
        <v>20</v>
      </c>
      <c r="V24" s="69"/>
      <c r="W24" s="69"/>
      <c r="X24" s="69"/>
      <c r="Y24" s="69"/>
      <c r="Z24">
        <v>5</v>
      </c>
      <c r="AA24">
        <v>0.1</v>
      </c>
      <c r="AC24">
        <v>3.6</v>
      </c>
      <c r="AD24">
        <v>0.3</v>
      </c>
      <c r="AE24" s="69"/>
      <c r="AF24">
        <v>209.6</v>
      </c>
      <c r="AG24">
        <v>5.5</v>
      </c>
      <c r="AI24">
        <v>1519.1</v>
      </c>
      <c r="AJ24">
        <v>15.3</v>
      </c>
      <c r="AK24" s="69"/>
      <c r="AL24" s="69"/>
      <c r="AM24" s="69"/>
      <c r="AN24" s="69"/>
      <c r="AO24" s="69"/>
      <c r="AP24" s="69"/>
      <c r="AQ24" s="69"/>
      <c r="AR24" s="69"/>
      <c r="AS24" s="69"/>
      <c r="AT24" s="218">
        <v>27.1</v>
      </c>
      <c r="AU24" s="218">
        <v>0.1</v>
      </c>
      <c r="AW24" s="218">
        <v>36.299999999999997</v>
      </c>
      <c r="AX24" s="218">
        <v>0.1</v>
      </c>
      <c r="AZ24" s="69">
        <v>2</v>
      </c>
      <c r="BA24" s="69">
        <v>17.0199748266872</v>
      </c>
      <c r="BB24" s="69"/>
      <c r="BC24" s="69"/>
      <c r="BD24" s="226" t="s">
        <v>12350</v>
      </c>
    </row>
    <row r="25" spans="1:56" x14ac:dyDescent="0.2">
      <c r="A25" s="226"/>
      <c r="B25" s="69">
        <v>1</v>
      </c>
      <c r="C25" s="69" t="s">
        <v>14538</v>
      </c>
      <c r="D25" s="221"/>
      <c r="E25" s="69"/>
      <c r="F25" s="69"/>
      <c r="G25" s="69" t="s">
        <v>12259</v>
      </c>
      <c r="H25" s="69" t="s">
        <v>8443</v>
      </c>
      <c r="I25" s="69" t="s">
        <v>14517</v>
      </c>
      <c r="J25" s="69" t="s">
        <v>14439</v>
      </c>
      <c r="K25" s="69">
        <v>611.29999999999995</v>
      </c>
      <c r="L25" s="69">
        <v>21.8</v>
      </c>
      <c r="N25" s="69"/>
      <c r="O25" s="69"/>
      <c r="P25" s="69"/>
      <c r="Q25" s="218">
        <v>7.83</v>
      </c>
      <c r="R25" s="218">
        <v>0.02</v>
      </c>
      <c r="T25" s="219">
        <v>1974</v>
      </c>
      <c r="U25" s="219">
        <v>22</v>
      </c>
      <c r="V25" s="69"/>
      <c r="W25" s="69"/>
      <c r="X25" s="69"/>
      <c r="Y25" s="69"/>
      <c r="Z25">
        <v>3.1</v>
      </c>
      <c r="AA25">
        <v>0.1</v>
      </c>
      <c r="AC25">
        <v>2.2000000000000002</v>
      </c>
      <c r="AD25">
        <v>0.3</v>
      </c>
      <c r="AE25" s="69"/>
      <c r="AF25">
        <v>129</v>
      </c>
      <c r="AG25">
        <v>4.7</v>
      </c>
      <c r="AH25" s="69"/>
      <c r="AI25">
        <v>1647.4</v>
      </c>
      <c r="AJ25">
        <v>14.9</v>
      </c>
      <c r="AK25" s="69"/>
      <c r="AL25" s="69"/>
      <c r="AM25" s="69"/>
      <c r="AN25" s="69"/>
      <c r="AO25" s="69"/>
      <c r="AP25" s="69"/>
      <c r="AQ25" s="69"/>
      <c r="AR25" s="69"/>
      <c r="AS25" s="69"/>
      <c r="AT25" s="218">
        <v>27.1</v>
      </c>
      <c r="AU25" s="218">
        <v>0.1</v>
      </c>
      <c r="AW25" s="218">
        <v>36.6</v>
      </c>
      <c r="AX25" s="218">
        <v>0.1</v>
      </c>
      <c r="AZ25" s="69">
        <v>2</v>
      </c>
      <c r="BA25" s="69">
        <v>15.906955425690301</v>
      </c>
      <c r="BB25" s="69"/>
      <c r="BC25" s="69"/>
      <c r="BD25" s="226" t="s">
        <v>12350</v>
      </c>
    </row>
    <row r="26" spans="1:56" x14ac:dyDescent="0.2">
      <c r="A26" s="226"/>
      <c r="B26" s="69">
        <v>1</v>
      </c>
      <c r="C26" s="69" t="s">
        <v>14538</v>
      </c>
      <c r="D26" s="221"/>
      <c r="E26" s="69"/>
      <c r="F26" s="69"/>
      <c r="G26" s="69" t="s">
        <v>12259</v>
      </c>
      <c r="H26" s="69" t="s">
        <v>8443</v>
      </c>
      <c r="I26" s="69" t="s">
        <v>14517</v>
      </c>
      <c r="J26" s="69" t="s">
        <v>14439</v>
      </c>
      <c r="K26" s="69">
        <v>914.8</v>
      </c>
      <c r="L26" s="69">
        <v>49.8</v>
      </c>
      <c r="N26" s="69"/>
      <c r="O26" s="69"/>
      <c r="P26" s="69"/>
      <c r="Q26" s="218">
        <v>7.68</v>
      </c>
      <c r="R26" s="218">
        <v>0.02</v>
      </c>
      <c r="T26" s="219">
        <v>2005</v>
      </c>
      <c r="U26" s="219">
        <v>52</v>
      </c>
      <c r="V26" s="69"/>
      <c r="W26" s="69"/>
      <c r="X26" s="69"/>
      <c r="Y26" s="69"/>
      <c r="Z26">
        <v>2.4</v>
      </c>
      <c r="AA26">
        <v>0.1</v>
      </c>
      <c r="AC26">
        <v>1.8</v>
      </c>
      <c r="AD26">
        <v>0.3</v>
      </c>
      <c r="AE26" s="69"/>
      <c r="AF26">
        <v>99.5</v>
      </c>
      <c r="AG26">
        <v>5.6</v>
      </c>
      <c r="AH26" s="69"/>
      <c r="AI26">
        <v>1754.3</v>
      </c>
      <c r="AJ26">
        <v>45.7</v>
      </c>
      <c r="AK26" s="69"/>
      <c r="AL26" s="69"/>
      <c r="AM26" s="69"/>
      <c r="AN26" s="69"/>
      <c r="AO26" s="69"/>
      <c r="AP26" s="69"/>
      <c r="AQ26" s="69"/>
      <c r="AR26" s="69"/>
      <c r="AS26" s="69"/>
      <c r="AT26" s="218">
        <v>27</v>
      </c>
      <c r="AU26" s="218">
        <v>0.1</v>
      </c>
      <c r="AW26" s="218">
        <v>36.200000000000003</v>
      </c>
      <c r="AX26" s="218">
        <v>0.2</v>
      </c>
      <c r="AZ26" s="69">
        <v>2</v>
      </c>
      <c r="BA26" s="69">
        <v>14.676291967457299</v>
      </c>
      <c r="BB26" s="69"/>
      <c r="BC26" s="69"/>
      <c r="BD26" s="226" t="s">
        <v>12350</v>
      </c>
    </row>
    <row r="27" spans="1:56" x14ac:dyDescent="0.2">
      <c r="A27" s="226"/>
      <c r="B27" s="69">
        <v>1</v>
      </c>
      <c r="C27" s="69" t="s">
        <v>14538</v>
      </c>
      <c r="D27" s="221"/>
      <c r="E27" s="69"/>
      <c r="F27" s="69"/>
      <c r="G27" s="69" t="s">
        <v>12259</v>
      </c>
      <c r="H27" s="69" t="s">
        <v>8443</v>
      </c>
      <c r="I27" s="69" t="s">
        <v>14517</v>
      </c>
      <c r="J27" s="69" t="s">
        <v>14439</v>
      </c>
      <c r="K27" s="69">
        <v>1548.8</v>
      </c>
      <c r="L27" s="69">
        <v>61.3</v>
      </c>
      <c r="N27" s="69"/>
      <c r="O27" s="69"/>
      <c r="P27" s="69"/>
      <c r="Q27" s="218">
        <v>7.53</v>
      </c>
      <c r="R27" s="218">
        <v>0.04</v>
      </c>
      <c r="T27" s="219">
        <v>2093</v>
      </c>
      <c r="U27" s="219">
        <v>14</v>
      </c>
      <c r="V27" s="69"/>
      <c r="W27" s="69"/>
      <c r="X27" s="69"/>
      <c r="Y27" s="69"/>
      <c r="Z27">
        <v>1.7</v>
      </c>
      <c r="AA27">
        <v>0.1</v>
      </c>
      <c r="AC27">
        <v>1.2</v>
      </c>
      <c r="AD27">
        <v>0.1</v>
      </c>
      <c r="AE27" s="69"/>
      <c r="AF27">
        <v>70.099999999999994</v>
      </c>
      <c r="AG27">
        <v>2.2999999999999998</v>
      </c>
      <c r="AH27" s="69"/>
      <c r="AI27">
        <v>1918.3</v>
      </c>
      <c r="AJ27">
        <v>13.4</v>
      </c>
      <c r="AK27" s="69"/>
      <c r="AL27" s="69"/>
      <c r="AM27" s="69"/>
      <c r="AN27" s="69"/>
      <c r="AO27" s="69"/>
      <c r="AP27" s="69"/>
      <c r="AQ27" s="69"/>
      <c r="AR27" s="69"/>
      <c r="AS27" s="69"/>
      <c r="AT27" s="218">
        <v>27.2</v>
      </c>
      <c r="AU27" s="218">
        <v>0.1</v>
      </c>
      <c r="AW27" s="218">
        <v>36.6</v>
      </c>
      <c r="AX27" s="218">
        <v>0.1</v>
      </c>
      <c r="AZ27" s="69">
        <v>2</v>
      </c>
      <c r="BA27" s="69">
        <v>11.656161374183499</v>
      </c>
      <c r="BB27" s="69"/>
      <c r="BC27" s="69"/>
      <c r="BD27" s="226" t="s">
        <v>12350</v>
      </c>
    </row>
    <row r="28" spans="1:56" x14ac:dyDescent="0.2">
      <c r="A28" s="226"/>
      <c r="B28" s="69">
        <v>1</v>
      </c>
      <c r="C28" s="69" t="s">
        <v>14538</v>
      </c>
      <c r="D28" s="221"/>
      <c r="E28" s="69"/>
      <c r="F28" s="69"/>
      <c r="G28" s="69" t="s">
        <v>12259</v>
      </c>
      <c r="H28" s="69" t="s">
        <v>8443</v>
      </c>
      <c r="I28" s="69" t="s">
        <v>14517</v>
      </c>
      <c r="J28" s="69" t="s">
        <v>14439</v>
      </c>
      <c r="K28" s="69">
        <v>2379.1999999999998</v>
      </c>
      <c r="L28" s="69">
        <v>98.1</v>
      </c>
      <c r="N28" s="69"/>
      <c r="O28" s="69"/>
      <c r="P28" s="69"/>
      <c r="Q28" s="218">
        <v>7.33</v>
      </c>
      <c r="R28" s="218">
        <v>0.02</v>
      </c>
      <c r="T28" s="219">
        <v>2140</v>
      </c>
      <c r="U28" s="219">
        <v>37</v>
      </c>
      <c r="V28" s="69"/>
      <c r="W28" s="69"/>
      <c r="X28" s="69"/>
      <c r="Y28" s="69"/>
      <c r="Z28">
        <v>1.2</v>
      </c>
      <c r="AA28">
        <v>0.1</v>
      </c>
      <c r="AC28">
        <v>0.9</v>
      </c>
      <c r="AD28">
        <v>0.1</v>
      </c>
      <c r="AE28" s="69"/>
      <c r="AF28">
        <v>50.1</v>
      </c>
      <c r="AG28">
        <v>2.2000000000000002</v>
      </c>
      <c r="AH28" s="69"/>
      <c r="AI28">
        <v>2016.3</v>
      </c>
      <c r="AJ28">
        <v>34.5</v>
      </c>
      <c r="AK28" s="69"/>
      <c r="AL28" s="69"/>
      <c r="AM28" s="69"/>
      <c r="AN28" s="69"/>
      <c r="AO28" s="69"/>
      <c r="AP28" s="69"/>
      <c r="AQ28" s="69"/>
      <c r="AR28" s="69"/>
      <c r="AS28" s="69"/>
      <c r="AT28" s="218">
        <v>27.1</v>
      </c>
      <c r="AU28" s="218">
        <v>0.1</v>
      </c>
      <c r="AW28" s="218">
        <v>36.6</v>
      </c>
      <c r="AX28" s="218">
        <v>0.1</v>
      </c>
      <c r="AZ28" s="69">
        <v>2</v>
      </c>
      <c r="BA28" s="69">
        <v>7.9939635971697003</v>
      </c>
      <c r="BB28" s="69"/>
      <c r="BC28" s="69"/>
      <c r="BD28" s="226" t="s">
        <v>12350</v>
      </c>
    </row>
    <row r="29" spans="1:56" x14ac:dyDescent="0.2">
      <c r="A29" s="226"/>
      <c r="B29" s="69">
        <v>1</v>
      </c>
      <c r="C29" s="69" t="s">
        <v>14538</v>
      </c>
      <c r="D29" s="221"/>
      <c r="E29" s="69"/>
      <c r="F29" s="69"/>
      <c r="G29" s="69" t="s">
        <v>12260</v>
      </c>
      <c r="H29" s="69" t="s">
        <v>8443</v>
      </c>
      <c r="I29" s="69" t="s">
        <v>14517</v>
      </c>
      <c r="J29" s="69" t="s">
        <v>14439</v>
      </c>
      <c r="K29" s="69">
        <v>430.2</v>
      </c>
      <c r="L29" s="69">
        <v>10</v>
      </c>
      <c r="N29" s="69"/>
      <c r="O29" s="69"/>
      <c r="P29" s="69"/>
      <c r="Q29" s="218">
        <v>7.95</v>
      </c>
      <c r="R29" s="218">
        <v>0.01</v>
      </c>
      <c r="T29" s="219">
        <v>1925</v>
      </c>
      <c r="U29" s="219">
        <v>20</v>
      </c>
      <c r="V29" s="69"/>
      <c r="W29" s="69"/>
      <c r="X29" s="69"/>
      <c r="Y29" s="69"/>
      <c r="Z29">
        <v>4</v>
      </c>
      <c r="AA29">
        <v>0.1</v>
      </c>
      <c r="AC29">
        <v>2.7</v>
      </c>
      <c r="AD29">
        <v>0.1</v>
      </c>
      <c r="AE29" s="69"/>
      <c r="AF29">
        <v>165.8</v>
      </c>
      <c r="AG29">
        <v>3.8</v>
      </c>
      <c r="AH29" s="69"/>
      <c r="AI29">
        <v>1502.4</v>
      </c>
      <c r="AJ29">
        <v>14.5</v>
      </c>
      <c r="AK29" s="69"/>
      <c r="AL29" s="69"/>
      <c r="AM29" s="69"/>
      <c r="AN29" s="69"/>
      <c r="AO29" s="69"/>
      <c r="AP29" s="69"/>
      <c r="AQ29" s="69"/>
      <c r="AR29" s="69"/>
      <c r="AS29" s="69"/>
      <c r="AT29" s="218">
        <v>28</v>
      </c>
      <c r="AU29" s="218">
        <v>0.1</v>
      </c>
      <c r="AW29" s="218">
        <v>35.6</v>
      </c>
      <c r="AX29" s="218">
        <v>0.1</v>
      </c>
      <c r="AZ29" s="69">
        <v>4</v>
      </c>
      <c r="BA29" s="69">
        <v>50.717927431246601</v>
      </c>
      <c r="BB29" s="69">
        <v>10.4663671854358</v>
      </c>
      <c r="BD29" s="226" t="s">
        <v>12350</v>
      </c>
    </row>
    <row r="30" spans="1:56" x14ac:dyDescent="0.2">
      <c r="A30" s="226"/>
      <c r="B30" s="69">
        <v>1</v>
      </c>
      <c r="C30" s="69" t="s">
        <v>14538</v>
      </c>
      <c r="D30" s="221"/>
      <c r="E30" s="69"/>
      <c r="F30" s="69"/>
      <c r="G30" s="69" t="s">
        <v>12260</v>
      </c>
      <c r="H30" s="69" t="s">
        <v>8443</v>
      </c>
      <c r="I30" s="69" t="s">
        <v>14517</v>
      </c>
      <c r="J30" s="69" t="s">
        <v>14439</v>
      </c>
      <c r="K30" s="69">
        <v>1022.5</v>
      </c>
      <c r="L30" s="69">
        <v>23</v>
      </c>
      <c r="N30" s="69"/>
      <c r="O30" s="69"/>
      <c r="P30" s="69"/>
      <c r="Q30" s="218">
        <v>7.63</v>
      </c>
      <c r="R30" s="218">
        <v>0.01</v>
      </c>
      <c r="T30" s="219">
        <v>1965</v>
      </c>
      <c r="U30" s="219">
        <v>22</v>
      </c>
      <c r="V30" s="69"/>
      <c r="W30" s="69"/>
      <c r="X30" s="69"/>
      <c r="Y30" s="69"/>
      <c r="Z30">
        <v>2.2000000000000002</v>
      </c>
      <c r="AA30">
        <v>0.1</v>
      </c>
      <c r="AC30">
        <v>1.5</v>
      </c>
      <c r="AD30">
        <v>0.1</v>
      </c>
      <c r="AE30" s="69"/>
      <c r="AF30">
        <v>92.4</v>
      </c>
      <c r="AG30">
        <v>1.7</v>
      </c>
      <c r="AH30" s="69"/>
      <c r="AI30">
        <v>1731.3</v>
      </c>
      <c r="AJ30">
        <v>20.5</v>
      </c>
      <c r="AK30" s="69"/>
      <c r="AL30" s="69"/>
      <c r="AM30" s="69"/>
      <c r="AN30" s="69"/>
      <c r="AO30" s="69"/>
      <c r="AP30" s="69"/>
      <c r="AQ30" s="69"/>
      <c r="AR30" s="69"/>
      <c r="AS30" s="69"/>
      <c r="AT30" s="218">
        <v>28.1</v>
      </c>
      <c r="AU30" s="218">
        <v>0.1</v>
      </c>
      <c r="AW30" s="218">
        <v>35.700000000000003</v>
      </c>
      <c r="AX30" s="218">
        <v>0.1</v>
      </c>
      <c r="AZ30" s="69">
        <v>4</v>
      </c>
      <c r="BA30" s="69">
        <v>22.603692080475</v>
      </c>
      <c r="BB30" s="69">
        <v>2.5821499039044014</v>
      </c>
      <c r="BD30" s="226" t="s">
        <v>12350</v>
      </c>
    </row>
    <row r="31" spans="1:56" x14ac:dyDescent="0.2">
      <c r="A31" s="226"/>
      <c r="B31" s="69">
        <v>1</v>
      </c>
      <c r="C31" s="69" t="s">
        <v>14538</v>
      </c>
      <c r="D31" s="221"/>
      <c r="E31" s="69"/>
      <c r="F31" s="69"/>
      <c r="G31" s="69" t="s">
        <v>12260</v>
      </c>
      <c r="H31" s="69" t="s">
        <v>8443</v>
      </c>
      <c r="I31" s="69" t="s">
        <v>14517</v>
      </c>
      <c r="J31" s="69" t="s">
        <v>14439</v>
      </c>
      <c r="K31" s="69">
        <v>2429.6</v>
      </c>
      <c r="L31" s="69">
        <v>55.5</v>
      </c>
      <c r="N31" s="69"/>
      <c r="O31" s="69"/>
      <c r="P31" s="69"/>
      <c r="Q31" s="218">
        <v>7.32</v>
      </c>
      <c r="R31" s="218">
        <v>0.01</v>
      </c>
      <c r="T31" s="219">
        <v>2148</v>
      </c>
      <c r="U31" s="219">
        <v>28</v>
      </c>
      <c r="V31" s="69"/>
      <c r="W31" s="69"/>
      <c r="X31" s="69"/>
      <c r="Y31" s="69"/>
      <c r="Z31">
        <v>1.3</v>
      </c>
      <c r="AA31">
        <v>0.1</v>
      </c>
      <c r="AC31">
        <v>0.8</v>
      </c>
      <c r="AD31">
        <v>0.1</v>
      </c>
      <c r="AE31" s="69"/>
      <c r="AF31">
        <v>52.5</v>
      </c>
      <c r="AG31">
        <v>0.8</v>
      </c>
      <c r="AH31" s="69"/>
      <c r="AI31">
        <v>2017.5</v>
      </c>
      <c r="AJ31">
        <v>27.1</v>
      </c>
      <c r="AK31" s="69"/>
      <c r="AL31" s="69"/>
      <c r="AM31" s="69"/>
      <c r="AN31" s="69"/>
      <c r="AO31" s="69"/>
      <c r="AP31" s="69"/>
      <c r="AQ31" s="69"/>
      <c r="AR31" s="69"/>
      <c r="AS31" s="69"/>
      <c r="AT31" s="218">
        <v>28.1</v>
      </c>
      <c r="AU31" s="218">
        <v>0.1</v>
      </c>
      <c r="AW31" s="218">
        <v>35.6</v>
      </c>
      <c r="AX31" s="218">
        <v>0.1</v>
      </c>
      <c r="AZ31" s="69">
        <v>4</v>
      </c>
      <c r="BA31" s="69">
        <v>11.5630441003117</v>
      </c>
      <c r="BB31" s="69">
        <v>2.7403762270350001</v>
      </c>
      <c r="BD31" s="226" t="s">
        <v>12350</v>
      </c>
    </row>
    <row r="32" spans="1:56" x14ac:dyDescent="0.2">
      <c r="A32" s="226"/>
      <c r="B32" s="69">
        <v>1</v>
      </c>
      <c r="C32" s="69" t="s">
        <v>14538</v>
      </c>
      <c r="D32" s="221"/>
      <c r="E32" s="69"/>
      <c r="F32" s="69"/>
      <c r="G32" s="69" t="s">
        <v>12261</v>
      </c>
      <c r="H32" s="69" t="s">
        <v>8443</v>
      </c>
      <c r="I32" s="69" t="s">
        <v>14517</v>
      </c>
      <c r="J32" s="69" t="s">
        <v>14439</v>
      </c>
      <c r="K32" s="69">
        <v>430.2</v>
      </c>
      <c r="L32" s="69">
        <v>10</v>
      </c>
      <c r="N32" s="69"/>
      <c r="O32" s="69"/>
      <c r="P32" s="69"/>
      <c r="Q32" s="218">
        <v>7.95</v>
      </c>
      <c r="R32" s="218">
        <v>0.01</v>
      </c>
      <c r="T32" s="219">
        <v>1925</v>
      </c>
      <c r="U32" s="219">
        <v>20</v>
      </c>
      <c r="V32" s="69"/>
      <c r="W32" s="69"/>
      <c r="X32" s="69"/>
      <c r="Y32" s="69"/>
      <c r="Z32">
        <v>4</v>
      </c>
      <c r="AA32">
        <v>0.1</v>
      </c>
      <c r="AC32">
        <v>2.7</v>
      </c>
      <c r="AD32">
        <v>0.1</v>
      </c>
      <c r="AE32" s="69"/>
      <c r="AF32">
        <v>165.8</v>
      </c>
      <c r="AG32">
        <v>3.8</v>
      </c>
      <c r="AH32" s="69"/>
      <c r="AI32">
        <v>1502.4</v>
      </c>
      <c r="AJ32">
        <v>14.5</v>
      </c>
      <c r="AK32" s="69"/>
      <c r="AL32" s="69"/>
      <c r="AM32" s="69"/>
      <c r="AN32" s="69"/>
      <c r="AO32" s="69"/>
      <c r="AP32" s="69"/>
      <c r="AQ32" s="69"/>
      <c r="AR32" s="69"/>
      <c r="AS32" s="69"/>
      <c r="AT32" s="218">
        <v>28</v>
      </c>
      <c r="AU32" s="218">
        <v>0.1</v>
      </c>
      <c r="AW32" s="218">
        <v>35.6</v>
      </c>
      <c r="AX32" s="218">
        <v>0.1</v>
      </c>
      <c r="AZ32" s="69">
        <v>4</v>
      </c>
      <c r="BA32" s="69">
        <v>5.9437657263600903</v>
      </c>
      <c r="BB32" s="69">
        <v>4.2622751186951104</v>
      </c>
      <c r="BD32" s="226" t="s">
        <v>12350</v>
      </c>
    </row>
    <row r="33" spans="1:56" x14ac:dyDescent="0.2">
      <c r="A33" s="226"/>
      <c r="B33" s="69">
        <v>1</v>
      </c>
      <c r="C33" s="69" t="s">
        <v>14538</v>
      </c>
      <c r="D33" s="221"/>
      <c r="E33" s="69"/>
      <c r="F33" s="69"/>
      <c r="G33" s="69" t="s">
        <v>12261</v>
      </c>
      <c r="H33" s="69" t="s">
        <v>8443</v>
      </c>
      <c r="I33" s="69" t="s">
        <v>14517</v>
      </c>
      <c r="J33" s="69" t="s">
        <v>14439</v>
      </c>
      <c r="K33" s="69">
        <v>1022.5</v>
      </c>
      <c r="L33" s="69">
        <v>23</v>
      </c>
      <c r="N33" s="69"/>
      <c r="O33" s="69"/>
      <c r="P33" s="69"/>
      <c r="Q33" s="218">
        <v>7.63</v>
      </c>
      <c r="R33" s="218">
        <v>0.01</v>
      </c>
      <c r="T33" s="219">
        <v>1965</v>
      </c>
      <c r="U33" s="219">
        <v>22</v>
      </c>
      <c r="V33" s="69"/>
      <c r="W33" s="69"/>
      <c r="X33" s="69"/>
      <c r="Y33" s="69"/>
      <c r="Z33">
        <v>2.2000000000000002</v>
      </c>
      <c r="AA33">
        <v>0.1</v>
      </c>
      <c r="AC33">
        <v>1.5</v>
      </c>
      <c r="AD33">
        <v>0.1</v>
      </c>
      <c r="AE33" s="69"/>
      <c r="AF33">
        <v>92.4</v>
      </c>
      <c r="AG33">
        <v>1.7</v>
      </c>
      <c r="AH33" s="69"/>
      <c r="AI33">
        <v>1731.3</v>
      </c>
      <c r="AJ33">
        <v>20.5</v>
      </c>
      <c r="AK33" s="69"/>
      <c r="AL33" s="69"/>
      <c r="AM33" s="69"/>
      <c r="AN33" s="69"/>
      <c r="AO33" s="69"/>
      <c r="AP33" s="69"/>
      <c r="AQ33" s="69"/>
      <c r="AR33" s="69"/>
      <c r="AS33" s="69"/>
      <c r="AT33" s="218">
        <v>28.1</v>
      </c>
      <c r="AU33" s="218">
        <v>0.1</v>
      </c>
      <c r="AW33" s="218">
        <v>35.700000000000003</v>
      </c>
      <c r="AX33" s="218">
        <v>0.1</v>
      </c>
      <c r="AZ33" s="69">
        <v>4</v>
      </c>
      <c r="BA33" s="69">
        <v>4.0421135062648998</v>
      </c>
      <c r="BB33" s="69">
        <v>2.7869238256413</v>
      </c>
      <c r="BD33" s="226" t="s">
        <v>12350</v>
      </c>
    </row>
    <row r="34" spans="1:56" x14ac:dyDescent="0.2">
      <c r="A34" s="226"/>
      <c r="B34" s="69">
        <v>1</v>
      </c>
      <c r="C34" s="69" t="s">
        <v>14538</v>
      </c>
      <c r="D34" s="221"/>
      <c r="E34" s="69"/>
      <c r="F34" s="69"/>
      <c r="G34" s="69" t="s">
        <v>12261</v>
      </c>
      <c r="H34" s="69" t="s">
        <v>8443</v>
      </c>
      <c r="I34" s="69" t="s">
        <v>14517</v>
      </c>
      <c r="J34" s="69" t="s">
        <v>14439</v>
      </c>
      <c r="K34" s="69">
        <v>2429.6</v>
      </c>
      <c r="L34" s="69">
        <v>55.5</v>
      </c>
      <c r="N34" s="69"/>
      <c r="O34" s="69"/>
      <c r="P34" s="69"/>
      <c r="Q34" s="218">
        <v>7.32</v>
      </c>
      <c r="R34" s="218">
        <v>0.01</v>
      </c>
      <c r="T34" s="219">
        <v>2148</v>
      </c>
      <c r="U34" s="219">
        <v>28</v>
      </c>
      <c r="V34" s="69"/>
      <c r="W34" s="69"/>
      <c r="X34" s="69"/>
      <c r="Y34" s="69"/>
      <c r="Z34">
        <v>1.3</v>
      </c>
      <c r="AA34">
        <v>0.1</v>
      </c>
      <c r="AC34">
        <v>0.8</v>
      </c>
      <c r="AD34">
        <v>0.1</v>
      </c>
      <c r="AE34" s="69"/>
      <c r="AF34">
        <v>52.5</v>
      </c>
      <c r="AG34">
        <v>0.8</v>
      </c>
      <c r="AH34" s="69"/>
      <c r="AI34">
        <v>2017.5</v>
      </c>
      <c r="AJ34">
        <v>27.1</v>
      </c>
      <c r="AK34" s="69"/>
      <c r="AL34" s="69"/>
      <c r="AM34" s="69"/>
      <c r="AN34" s="69"/>
      <c r="AO34" s="69"/>
      <c r="AP34" s="69"/>
      <c r="AQ34" s="69"/>
      <c r="AR34" s="69"/>
      <c r="AS34" s="69"/>
      <c r="AT34" s="218">
        <v>28.1</v>
      </c>
      <c r="AU34" s="218">
        <v>0.1</v>
      </c>
      <c r="AW34" s="218">
        <v>35.6</v>
      </c>
      <c r="AX34" s="218">
        <v>0.1</v>
      </c>
      <c r="AZ34" s="69">
        <v>4</v>
      </c>
      <c r="BA34" s="69">
        <v>1.9052320837119401</v>
      </c>
      <c r="BB34" s="69">
        <v>2.3480933759413194</v>
      </c>
      <c r="BD34" s="226" t="s">
        <v>12350</v>
      </c>
    </row>
    <row r="35" spans="1:56" x14ac:dyDescent="0.2">
      <c r="A35" s="226" t="s">
        <v>14441</v>
      </c>
      <c r="B35" s="69">
        <v>1</v>
      </c>
      <c r="C35" s="69" t="s">
        <v>200</v>
      </c>
      <c r="D35" s="221" t="s">
        <v>564</v>
      </c>
      <c r="E35" s="69" t="s">
        <v>568</v>
      </c>
      <c r="F35" s="69">
        <v>2019</v>
      </c>
      <c r="G35" s="69" t="s">
        <v>12266</v>
      </c>
      <c r="H35" s="69"/>
      <c r="I35" s="69" t="s">
        <v>12256</v>
      </c>
      <c r="J35" s="69"/>
      <c r="K35" s="69">
        <v>363.83333333333331</v>
      </c>
      <c r="L35" s="69"/>
      <c r="M35" s="69">
        <v>109.02946501943522</v>
      </c>
      <c r="N35" s="69"/>
      <c r="O35" s="69"/>
      <c r="P35" s="69"/>
      <c r="Q35" s="69">
        <v>8.0816666666666688</v>
      </c>
      <c r="R35" s="69"/>
      <c r="S35" s="69">
        <v>9.0336072864642999E-2</v>
      </c>
      <c r="T35" s="69">
        <v>2281.8333333333335</v>
      </c>
      <c r="U35" s="69">
        <v>51.777203360926976</v>
      </c>
      <c r="V35" s="69"/>
      <c r="W35" s="69"/>
      <c r="X35" s="69"/>
      <c r="Y35" s="69"/>
      <c r="Z35" s="69"/>
      <c r="AA35" s="69"/>
      <c r="AB35" s="69"/>
      <c r="AC35" s="69"/>
      <c r="AD35" s="69"/>
      <c r="AE35" s="69"/>
      <c r="AF35" s="69"/>
      <c r="AG35" s="69"/>
      <c r="AH35" s="69"/>
      <c r="AI35" s="69"/>
      <c r="AJ35" s="69"/>
      <c r="AK35" s="69"/>
      <c r="AL35" s="69"/>
      <c r="AM35" s="69"/>
      <c r="AN35" s="69"/>
      <c r="AO35" s="69">
        <v>974.66666666666663</v>
      </c>
      <c r="AP35" s="69"/>
      <c r="AQ35" s="69">
        <v>551.01795604026177</v>
      </c>
      <c r="AR35" s="69"/>
      <c r="AS35" s="69"/>
      <c r="AT35" s="69">
        <v>28.058333333333334</v>
      </c>
      <c r="AU35" s="69"/>
      <c r="AV35" s="69">
        <v>1.0933337952696736</v>
      </c>
      <c r="AW35" s="69"/>
      <c r="AX35" s="69"/>
      <c r="AY35" s="69"/>
      <c r="AZ35" s="69">
        <v>14</v>
      </c>
      <c r="BA35" s="69">
        <v>6.0701499999999999E-2</v>
      </c>
      <c r="BB35" s="69"/>
      <c r="BC35" s="69"/>
      <c r="BD35" s="226" t="s">
        <v>13920</v>
      </c>
    </row>
    <row r="36" spans="1:56" x14ac:dyDescent="0.2">
      <c r="A36" s="226"/>
      <c r="B36" s="69">
        <v>1</v>
      </c>
      <c r="C36" s="69" t="s">
        <v>200</v>
      </c>
      <c r="D36" s="221"/>
      <c r="E36" s="69"/>
      <c r="F36" s="69"/>
      <c r="G36" s="69" t="s">
        <v>12266</v>
      </c>
      <c r="H36" s="69"/>
      <c r="I36" s="69"/>
      <c r="J36" s="69"/>
      <c r="K36" s="69">
        <v>563.66666666666663</v>
      </c>
      <c r="L36" s="69"/>
      <c r="M36" s="69">
        <v>90.869870327481593</v>
      </c>
      <c r="N36" s="69"/>
      <c r="O36" s="69"/>
      <c r="P36" s="69"/>
      <c r="Q36" s="69">
        <v>7.9191666666666665</v>
      </c>
      <c r="R36" s="69"/>
      <c r="S36" s="69">
        <v>5.5343281325548555E-2</v>
      </c>
      <c r="T36" s="69">
        <v>2277.9166666666665</v>
      </c>
      <c r="U36" s="69">
        <v>42.853785943565939</v>
      </c>
      <c r="V36" s="69"/>
      <c r="W36" s="69"/>
      <c r="X36" s="69"/>
      <c r="Y36" s="69"/>
      <c r="Z36" s="69"/>
      <c r="AA36" s="69"/>
      <c r="AB36" s="69"/>
      <c r="AC36" s="69"/>
      <c r="AD36" s="69"/>
      <c r="AE36" s="69"/>
      <c r="AF36" s="69"/>
      <c r="AG36" s="69"/>
      <c r="AH36" s="69"/>
      <c r="AI36" s="69"/>
      <c r="AJ36" s="69"/>
      <c r="AK36" s="69"/>
      <c r="AL36" s="69"/>
      <c r="AM36" s="69"/>
      <c r="AN36" s="69"/>
      <c r="AO36" s="69">
        <v>1196.5</v>
      </c>
      <c r="AP36" s="69"/>
      <c r="AQ36" s="69">
        <v>491.73801228629128</v>
      </c>
      <c r="AR36" s="69"/>
      <c r="AS36" s="69"/>
      <c r="AT36" s="69">
        <v>27.883333333333329</v>
      </c>
      <c r="AU36" s="69"/>
      <c r="AV36" s="69">
        <v>1.2270314016381407</v>
      </c>
      <c r="AW36" s="69"/>
      <c r="AX36" s="69"/>
      <c r="AY36" s="69"/>
      <c r="AZ36" s="69">
        <v>16</v>
      </c>
      <c r="BA36" s="69">
        <v>6.0514869999999998E-2</v>
      </c>
      <c r="BB36" s="69"/>
      <c r="BC36" s="69"/>
      <c r="BD36" s="226" t="s">
        <v>13920</v>
      </c>
    </row>
    <row r="37" spans="1:56" x14ac:dyDescent="0.2">
      <c r="A37" s="226"/>
      <c r="B37" s="69">
        <v>1</v>
      </c>
      <c r="C37" s="69" t="s">
        <v>200</v>
      </c>
      <c r="D37" s="221"/>
      <c r="E37" s="69"/>
      <c r="F37" s="69"/>
      <c r="G37" s="69" t="s">
        <v>12266</v>
      </c>
      <c r="H37" s="69"/>
      <c r="I37" s="69"/>
      <c r="J37" s="69"/>
      <c r="K37" s="69">
        <v>761</v>
      </c>
      <c r="L37" s="69"/>
      <c r="M37" s="69">
        <v>42.731721238442994</v>
      </c>
      <c r="N37" s="69"/>
      <c r="O37" s="69"/>
      <c r="P37" s="69"/>
      <c r="Q37" s="69">
        <v>7.807777777777777</v>
      </c>
      <c r="R37" s="69"/>
      <c r="S37" s="69">
        <v>1.8559214542766669E-2</v>
      </c>
      <c r="T37" s="69">
        <v>2295.7777777777778</v>
      </c>
      <c r="U37" s="69">
        <v>32.402846239866712</v>
      </c>
      <c r="V37" s="69"/>
      <c r="W37" s="69"/>
      <c r="X37" s="69"/>
      <c r="Y37" s="69"/>
      <c r="Z37" s="69"/>
      <c r="AA37" s="69"/>
      <c r="AB37" s="69"/>
      <c r="AC37" s="69"/>
      <c r="AD37" s="69"/>
      <c r="AE37" s="69"/>
      <c r="AF37" s="69"/>
      <c r="AG37" s="69"/>
      <c r="AH37" s="69"/>
      <c r="AI37" s="69"/>
      <c r="AJ37" s="69"/>
      <c r="AK37" s="69"/>
      <c r="AL37" s="69"/>
      <c r="AM37" s="69"/>
      <c r="AN37" s="69"/>
      <c r="AO37" s="69">
        <v>894.33333333333337</v>
      </c>
      <c r="AP37" s="69"/>
      <c r="AQ37" s="69">
        <v>450.03333209885687</v>
      </c>
      <c r="AR37" s="69"/>
      <c r="AS37" s="69"/>
      <c r="AT37" s="69">
        <v>28.216666666666669</v>
      </c>
      <c r="AU37" s="69"/>
      <c r="AV37" s="69">
        <v>1.0603655030224244</v>
      </c>
      <c r="AW37" s="69"/>
      <c r="AX37" s="69"/>
      <c r="AY37" s="69"/>
      <c r="AZ37" s="69">
        <v>14</v>
      </c>
      <c r="BA37" s="69">
        <v>5.0294970000000001E-2</v>
      </c>
      <c r="BB37" s="69"/>
      <c r="BC37" s="69"/>
      <c r="BD37" s="226" t="s">
        <v>13920</v>
      </c>
    </row>
    <row r="38" spans="1:56" x14ac:dyDescent="0.2">
      <c r="A38" s="226"/>
      <c r="B38" s="69">
        <v>1</v>
      </c>
      <c r="C38" s="69" t="s">
        <v>200</v>
      </c>
      <c r="D38" s="221"/>
      <c r="E38" s="69"/>
      <c r="F38" s="69"/>
      <c r="G38" s="69" t="s">
        <v>12266</v>
      </c>
      <c r="H38" s="69"/>
      <c r="I38" s="69"/>
      <c r="J38" s="69"/>
      <c r="K38" s="69">
        <v>1066.75</v>
      </c>
      <c r="L38" s="69"/>
      <c r="M38" s="69">
        <v>168.35683154322169</v>
      </c>
      <c r="N38" s="69"/>
      <c r="O38" s="69"/>
      <c r="P38" s="69"/>
      <c r="Q38" s="69">
        <v>7.6841666666666661</v>
      </c>
      <c r="R38" s="69"/>
      <c r="S38" s="69">
        <v>6.0521721620247965E-2</v>
      </c>
      <c r="T38" s="69">
        <v>2282.5</v>
      </c>
      <c r="U38" s="69">
        <v>60.074953183502359</v>
      </c>
      <c r="V38" s="69"/>
      <c r="W38" s="69"/>
      <c r="X38" s="69"/>
      <c r="Y38" s="69"/>
      <c r="Z38" s="69"/>
      <c r="AA38" s="69"/>
      <c r="AB38" s="69"/>
      <c r="AC38" s="69"/>
      <c r="AD38" s="69"/>
      <c r="AE38" s="69"/>
      <c r="AF38" s="69"/>
      <c r="AG38" s="69"/>
      <c r="AH38" s="69"/>
      <c r="AI38" s="69"/>
      <c r="AJ38" s="69"/>
      <c r="AK38" s="69"/>
      <c r="AL38" s="69"/>
      <c r="AM38" s="69"/>
      <c r="AN38" s="69"/>
      <c r="AO38" s="69">
        <v>1183.25</v>
      </c>
      <c r="AP38" s="69"/>
      <c r="AQ38" s="69">
        <v>433.35753137565291</v>
      </c>
      <c r="AR38" s="69"/>
      <c r="AS38" s="69"/>
      <c r="AT38" s="69">
        <v>28.150000000000006</v>
      </c>
      <c r="AU38" s="69"/>
      <c r="AV38" s="69">
        <v>1.0715324624955695</v>
      </c>
      <c r="AW38" s="69"/>
      <c r="AX38" s="69"/>
      <c r="AY38" s="69"/>
      <c r="AZ38" s="69">
        <v>12</v>
      </c>
      <c r="BA38" s="69">
        <v>2.286173E-2</v>
      </c>
      <c r="BB38" s="69"/>
      <c r="BC38" s="69"/>
      <c r="BD38" s="226" t="s">
        <v>13920</v>
      </c>
    </row>
    <row r="39" spans="1:56" x14ac:dyDescent="0.2">
      <c r="A39" s="226"/>
      <c r="B39" s="69">
        <v>1</v>
      </c>
      <c r="C39" s="69" t="s">
        <v>200</v>
      </c>
      <c r="D39" s="221"/>
      <c r="E39" s="69"/>
      <c r="F39" s="69"/>
      <c r="G39" s="69" t="s">
        <v>12267</v>
      </c>
      <c r="H39" s="69"/>
      <c r="I39" s="69"/>
      <c r="J39" s="69"/>
      <c r="K39" s="69">
        <v>363.83333333333331</v>
      </c>
      <c r="L39" s="69"/>
      <c r="M39" s="69">
        <v>109.02946501943522</v>
      </c>
      <c r="N39" s="69"/>
      <c r="O39" s="69"/>
      <c r="P39" s="69"/>
      <c r="Q39" s="69">
        <v>8.0816666666666688</v>
      </c>
      <c r="R39" s="69"/>
      <c r="S39" s="69">
        <v>9.0336072864642999E-2</v>
      </c>
      <c r="T39" s="69">
        <v>2281.8333333333335</v>
      </c>
      <c r="U39" s="69">
        <v>51.777203360926976</v>
      </c>
      <c r="V39" s="69"/>
      <c r="W39" s="69"/>
      <c r="X39" s="69"/>
      <c r="Y39" s="69"/>
      <c r="Z39" s="69"/>
      <c r="AA39" s="69"/>
      <c r="AB39" s="69"/>
      <c r="AC39" s="69"/>
      <c r="AD39" s="69"/>
      <c r="AE39" s="69"/>
      <c r="AF39" s="69"/>
      <c r="AG39" s="69"/>
      <c r="AH39" s="69"/>
      <c r="AI39" s="69"/>
      <c r="AJ39" s="69"/>
      <c r="AK39" s="69"/>
      <c r="AL39" s="69"/>
      <c r="AM39" s="69"/>
      <c r="AN39" s="69"/>
      <c r="AO39" s="69">
        <v>974.66666666666663</v>
      </c>
      <c r="AP39" s="69"/>
      <c r="AQ39" s="69">
        <v>551.01795604026177</v>
      </c>
      <c r="AR39" s="69"/>
      <c r="AS39" s="69"/>
      <c r="AT39" s="69">
        <v>28.058333333333334</v>
      </c>
      <c r="AU39" s="69"/>
      <c r="AV39" s="69">
        <v>1.0933337952696736</v>
      </c>
      <c r="AW39" s="69"/>
      <c r="AX39" s="69"/>
      <c r="AY39" s="69"/>
      <c r="AZ39" s="69">
        <v>4</v>
      </c>
      <c r="BA39" s="69">
        <v>0.11905834999999999</v>
      </c>
      <c r="BB39" s="69"/>
      <c r="BC39" s="69"/>
      <c r="BD39" s="226" t="s">
        <v>13920</v>
      </c>
    </row>
    <row r="40" spans="1:56" x14ac:dyDescent="0.2">
      <c r="A40" s="226"/>
      <c r="B40" s="69">
        <v>1</v>
      </c>
      <c r="C40" s="69" t="s">
        <v>200</v>
      </c>
      <c r="D40" s="221"/>
      <c r="E40" s="69"/>
      <c r="F40" s="69"/>
      <c r="G40" s="69" t="s">
        <v>12267</v>
      </c>
      <c r="H40" s="69"/>
      <c r="I40" s="69"/>
      <c r="J40" s="69"/>
      <c r="K40" s="69">
        <v>563.66666666666663</v>
      </c>
      <c r="L40" s="69"/>
      <c r="M40" s="69">
        <v>90.869870327481593</v>
      </c>
      <c r="N40" s="69"/>
      <c r="O40" s="69"/>
      <c r="P40" s="69"/>
      <c r="Q40" s="69">
        <v>7.9191666666666665</v>
      </c>
      <c r="R40" s="69"/>
      <c r="S40" s="69">
        <v>5.5343281325548555E-2</v>
      </c>
      <c r="T40" s="69">
        <v>2277.9166666666665</v>
      </c>
      <c r="U40" s="69">
        <v>42.853785943565939</v>
      </c>
      <c r="V40" s="69"/>
      <c r="W40" s="69"/>
      <c r="X40" s="69"/>
      <c r="Y40" s="69"/>
      <c r="Z40" s="69"/>
      <c r="AA40" s="69"/>
      <c r="AB40" s="69"/>
      <c r="AC40" s="69"/>
      <c r="AD40" s="69"/>
      <c r="AE40" s="69"/>
      <c r="AF40" s="69"/>
      <c r="AG40" s="69"/>
      <c r="AH40" s="69"/>
      <c r="AI40" s="69"/>
      <c r="AJ40" s="69"/>
      <c r="AK40" s="69"/>
      <c r="AL40" s="69"/>
      <c r="AM40" s="69"/>
      <c r="AN40" s="69"/>
      <c r="AO40" s="69">
        <v>1196.5</v>
      </c>
      <c r="AP40" s="69"/>
      <c r="AQ40" s="69">
        <v>491.73801228629128</v>
      </c>
      <c r="AR40" s="69"/>
      <c r="AS40" s="69"/>
      <c r="AT40" s="69">
        <v>27.883333333333329</v>
      </c>
      <c r="AU40" s="69"/>
      <c r="AV40" s="69">
        <v>1.2270314016381407</v>
      </c>
      <c r="AW40" s="69"/>
      <c r="AX40" s="69"/>
      <c r="AY40" s="69"/>
      <c r="AZ40" s="69">
        <v>4</v>
      </c>
      <c r="BA40" s="69">
        <v>8.5877200000000001E-2</v>
      </c>
      <c r="BB40" s="69"/>
      <c r="BC40" s="69"/>
      <c r="BD40" s="226" t="s">
        <v>13920</v>
      </c>
    </row>
    <row r="41" spans="1:56" x14ac:dyDescent="0.2">
      <c r="A41" s="226"/>
      <c r="B41" s="69">
        <v>1</v>
      </c>
      <c r="C41" s="69" t="s">
        <v>200</v>
      </c>
      <c r="D41" s="221"/>
      <c r="E41" s="69"/>
      <c r="F41" s="69"/>
      <c r="G41" s="69" t="s">
        <v>12267</v>
      </c>
      <c r="H41" s="69"/>
      <c r="I41" s="69"/>
      <c r="J41" s="69"/>
      <c r="K41" s="69">
        <v>761</v>
      </c>
      <c r="L41" s="69"/>
      <c r="M41" s="69">
        <v>42.731721238442994</v>
      </c>
      <c r="N41" s="69"/>
      <c r="O41" s="69"/>
      <c r="P41" s="69"/>
      <c r="Q41" s="69">
        <v>7.807777777777777</v>
      </c>
      <c r="R41" s="69"/>
      <c r="S41" s="69">
        <v>1.8559214542766669E-2</v>
      </c>
      <c r="T41" s="69">
        <v>2295.7777777777778</v>
      </c>
      <c r="U41" s="69">
        <v>32.402846239866712</v>
      </c>
      <c r="V41" s="69"/>
      <c r="W41" s="69"/>
      <c r="X41" s="69"/>
      <c r="Y41" s="69"/>
      <c r="Z41" s="69"/>
      <c r="AA41" s="69"/>
      <c r="AB41" s="69"/>
      <c r="AC41" s="69"/>
      <c r="AD41" s="69"/>
      <c r="AE41" s="69"/>
      <c r="AF41" s="69"/>
      <c r="AG41" s="69"/>
      <c r="AH41" s="69"/>
      <c r="AI41" s="69"/>
      <c r="AJ41" s="69"/>
      <c r="AK41" s="69"/>
      <c r="AL41" s="69"/>
      <c r="AM41" s="69"/>
      <c r="AN41" s="69"/>
      <c r="AO41" s="69">
        <v>894.33333333333337</v>
      </c>
      <c r="AP41" s="69"/>
      <c r="AQ41" s="69">
        <v>450.03333209885687</v>
      </c>
      <c r="AR41" s="69"/>
      <c r="AS41" s="69"/>
      <c r="AT41" s="69">
        <v>28.216666666666669</v>
      </c>
      <c r="AU41" s="69"/>
      <c r="AV41" s="69">
        <v>1.0603655030224244</v>
      </c>
      <c r="AW41" s="69"/>
      <c r="AX41" s="69"/>
      <c r="AY41" s="69"/>
      <c r="AZ41" s="69">
        <v>4</v>
      </c>
      <c r="BA41" s="69">
        <v>9.7824129999999995E-2</v>
      </c>
      <c r="BB41" s="69"/>
      <c r="BC41" s="69"/>
      <c r="BD41" s="226" t="s">
        <v>13920</v>
      </c>
    </row>
    <row r="42" spans="1:56" x14ac:dyDescent="0.2">
      <c r="A42" s="226"/>
      <c r="B42" s="69">
        <v>1</v>
      </c>
      <c r="C42" s="69" t="s">
        <v>200</v>
      </c>
      <c r="D42" s="221"/>
      <c r="E42" s="69"/>
      <c r="F42" s="69"/>
      <c r="G42" s="69" t="s">
        <v>12267</v>
      </c>
      <c r="H42" s="69"/>
      <c r="I42" s="69"/>
      <c r="J42" s="69"/>
      <c r="K42" s="69">
        <v>1066.75</v>
      </c>
      <c r="L42" s="69"/>
      <c r="M42" s="69">
        <v>168.35683154322169</v>
      </c>
      <c r="N42" s="69"/>
      <c r="O42" s="69"/>
      <c r="P42" s="69"/>
      <c r="Q42" s="69">
        <v>7.6841666666666661</v>
      </c>
      <c r="R42" s="69"/>
      <c r="S42" s="69">
        <v>6.0521721620247965E-2</v>
      </c>
      <c r="T42" s="69">
        <v>2282.5</v>
      </c>
      <c r="U42" s="69">
        <v>60.074953183502359</v>
      </c>
      <c r="V42" s="69"/>
      <c r="W42" s="69"/>
      <c r="X42" s="69"/>
      <c r="Y42" s="69"/>
      <c r="Z42" s="69"/>
      <c r="AA42" s="69"/>
      <c r="AB42" s="69"/>
      <c r="AC42" s="69"/>
      <c r="AD42" s="69"/>
      <c r="AE42" s="69"/>
      <c r="AF42" s="69"/>
      <c r="AG42" s="69"/>
      <c r="AH42" s="69"/>
      <c r="AI42" s="69"/>
      <c r="AJ42" s="69"/>
      <c r="AK42" s="69"/>
      <c r="AL42" s="69"/>
      <c r="AM42" s="69"/>
      <c r="AN42" s="69"/>
      <c r="AO42" s="69">
        <v>1183.25</v>
      </c>
      <c r="AP42" s="69"/>
      <c r="AQ42" s="69">
        <v>433.35753137565291</v>
      </c>
      <c r="AR42" s="69"/>
      <c r="AS42" s="69"/>
      <c r="AT42" s="69">
        <v>28.150000000000006</v>
      </c>
      <c r="AU42" s="69"/>
      <c r="AV42" s="69">
        <v>1.0715324624955695</v>
      </c>
      <c r="AW42" s="69"/>
      <c r="AX42" s="69"/>
      <c r="AY42" s="69"/>
      <c r="AZ42" s="69">
        <v>4</v>
      </c>
      <c r="BA42" s="69">
        <v>2.1776230000000001E-2</v>
      </c>
      <c r="BB42" s="69"/>
      <c r="BC42" s="69"/>
      <c r="BD42" s="226" t="s">
        <v>13920</v>
      </c>
    </row>
    <row r="43" spans="1:56" x14ac:dyDescent="0.2">
      <c r="A43" s="226"/>
      <c r="B43" s="69">
        <v>1</v>
      </c>
      <c r="C43" s="69" t="s">
        <v>200</v>
      </c>
      <c r="D43" s="221"/>
      <c r="E43" s="69"/>
      <c r="F43" s="69"/>
      <c r="G43" s="69" t="s">
        <v>12257</v>
      </c>
      <c r="H43" s="69"/>
      <c r="I43" s="69"/>
      <c r="J43" s="69"/>
      <c r="K43" s="69">
        <v>363.83333333333331</v>
      </c>
      <c r="L43" s="69"/>
      <c r="M43" s="69">
        <v>109.02946501943522</v>
      </c>
      <c r="N43" s="69"/>
      <c r="O43" s="69"/>
      <c r="P43" s="69"/>
      <c r="Q43" s="69">
        <v>8.0816666666666688</v>
      </c>
      <c r="R43" s="69"/>
      <c r="S43" s="69">
        <v>9.0336072864642999E-2</v>
      </c>
      <c r="T43" s="69">
        <v>2281.8333333333335</v>
      </c>
      <c r="U43" s="69">
        <v>51.777203360926976</v>
      </c>
      <c r="V43" s="69"/>
      <c r="W43" s="69"/>
      <c r="X43" s="69"/>
      <c r="Y43" s="69"/>
      <c r="Z43" s="69"/>
      <c r="AA43" s="69"/>
      <c r="AB43" s="69"/>
      <c r="AC43" s="69"/>
      <c r="AD43" s="69"/>
      <c r="AE43" s="69"/>
      <c r="AF43" s="69"/>
      <c r="AG43" s="69"/>
      <c r="AH43" s="69"/>
      <c r="AI43" s="69"/>
      <c r="AJ43" s="69"/>
      <c r="AK43" s="69"/>
      <c r="AL43" s="69"/>
      <c r="AM43" s="69"/>
      <c r="AN43" s="69"/>
      <c r="AO43" s="69">
        <v>974.66666666666663</v>
      </c>
      <c r="AP43" s="69"/>
      <c r="AQ43" s="69">
        <v>551.01795604026177</v>
      </c>
      <c r="AR43" s="69"/>
      <c r="AS43" s="69"/>
      <c r="AT43" s="69">
        <v>28.058333333333334</v>
      </c>
      <c r="AU43" s="69"/>
      <c r="AV43" s="69">
        <v>1.0933337952696736</v>
      </c>
      <c r="AW43" s="69"/>
      <c r="AX43" s="69"/>
      <c r="AY43" s="69"/>
      <c r="AZ43" s="69">
        <v>5</v>
      </c>
      <c r="BA43" s="69">
        <v>2.7769000000000001E-3</v>
      </c>
      <c r="BB43" s="69"/>
      <c r="BC43" s="69"/>
      <c r="BD43" s="226" t="s">
        <v>13920</v>
      </c>
    </row>
    <row r="44" spans="1:56" x14ac:dyDescent="0.2">
      <c r="A44" s="226"/>
      <c r="B44" s="69">
        <v>1</v>
      </c>
      <c r="C44" s="69" t="s">
        <v>200</v>
      </c>
      <c r="D44" s="221"/>
      <c r="E44" s="69"/>
      <c r="F44" s="69"/>
      <c r="G44" s="69" t="s">
        <v>12257</v>
      </c>
      <c r="H44" s="69"/>
      <c r="I44" s="69"/>
      <c r="J44" s="69"/>
      <c r="K44" s="69">
        <v>563.66666666666663</v>
      </c>
      <c r="L44" s="69"/>
      <c r="M44" s="69">
        <v>90.869870327481593</v>
      </c>
      <c r="N44" s="69"/>
      <c r="O44" s="69"/>
      <c r="P44" s="69"/>
      <c r="Q44" s="69">
        <v>7.9191666666666665</v>
      </c>
      <c r="R44" s="69"/>
      <c r="S44" s="69">
        <v>5.5343281325548555E-2</v>
      </c>
      <c r="T44" s="69">
        <v>2277.9166666666665</v>
      </c>
      <c r="U44" s="69">
        <v>42.853785943565939</v>
      </c>
      <c r="V44" s="69"/>
      <c r="W44" s="69"/>
      <c r="X44" s="69"/>
      <c r="Y44" s="69"/>
      <c r="Z44" s="69"/>
      <c r="AA44" s="69"/>
      <c r="AB44" s="69"/>
      <c r="AC44" s="69"/>
      <c r="AD44" s="69"/>
      <c r="AE44" s="69"/>
      <c r="AF44" s="69"/>
      <c r="AG44" s="69"/>
      <c r="AH44" s="69"/>
      <c r="AI44" s="69"/>
      <c r="AJ44" s="69"/>
      <c r="AK44" s="69"/>
      <c r="AL44" s="69"/>
      <c r="AM44" s="69"/>
      <c r="AN44" s="69"/>
      <c r="AO44" s="69">
        <v>1196.5</v>
      </c>
      <c r="AP44" s="69"/>
      <c r="AQ44" s="69">
        <v>491.73801228629128</v>
      </c>
      <c r="AR44" s="69"/>
      <c r="AS44" s="69"/>
      <c r="AT44" s="69">
        <v>27.883333333333329</v>
      </c>
      <c r="AU44" s="69"/>
      <c r="AV44" s="69">
        <v>1.2270314016381407</v>
      </c>
      <c r="AW44" s="69"/>
      <c r="AX44" s="69"/>
      <c r="AY44" s="69"/>
      <c r="AZ44" s="69">
        <v>6</v>
      </c>
      <c r="BA44" s="69">
        <v>-1.1739899999999999E-2</v>
      </c>
      <c r="BB44" s="69"/>
      <c r="BC44" s="69"/>
      <c r="BD44" s="226" t="s">
        <v>13920</v>
      </c>
    </row>
    <row r="45" spans="1:56" x14ac:dyDescent="0.2">
      <c r="A45" s="226"/>
      <c r="B45" s="69">
        <v>1</v>
      </c>
      <c r="C45" s="69" t="s">
        <v>200</v>
      </c>
      <c r="D45" s="221"/>
      <c r="E45" s="69"/>
      <c r="F45" s="69"/>
      <c r="G45" s="69" t="s">
        <v>12257</v>
      </c>
      <c r="H45" s="69"/>
      <c r="I45" s="69"/>
      <c r="J45" s="69"/>
      <c r="K45" s="69">
        <v>761</v>
      </c>
      <c r="L45" s="69"/>
      <c r="M45" s="69">
        <v>42.731721238442994</v>
      </c>
      <c r="N45" s="69"/>
      <c r="O45" s="69"/>
      <c r="P45" s="69"/>
      <c r="Q45" s="69">
        <v>7.807777777777777</v>
      </c>
      <c r="R45" s="69"/>
      <c r="S45" s="69">
        <v>1.8559214542766669E-2</v>
      </c>
      <c r="T45" s="69">
        <v>2295.7777777777778</v>
      </c>
      <c r="U45" s="69">
        <v>32.402846239866712</v>
      </c>
      <c r="V45" s="69"/>
      <c r="W45" s="69"/>
      <c r="X45" s="69"/>
      <c r="Y45" s="69"/>
      <c r="Z45" s="69"/>
      <c r="AA45" s="69"/>
      <c r="AB45" s="69"/>
      <c r="AC45" s="69"/>
      <c r="AD45" s="69"/>
      <c r="AE45" s="69"/>
      <c r="AF45" s="69"/>
      <c r="AG45" s="69"/>
      <c r="AH45" s="69"/>
      <c r="AI45" s="69"/>
      <c r="AJ45" s="69"/>
      <c r="AK45" s="69"/>
      <c r="AL45" s="69"/>
      <c r="AM45" s="69"/>
      <c r="AN45" s="69"/>
      <c r="AO45" s="69">
        <v>894.33333333333337</v>
      </c>
      <c r="AP45" s="69"/>
      <c r="AQ45" s="69">
        <v>450.03333209885687</v>
      </c>
      <c r="AR45" s="69"/>
      <c r="AS45" s="69"/>
      <c r="AT45" s="69">
        <v>28.216666666666669</v>
      </c>
      <c r="AU45" s="69"/>
      <c r="AV45" s="69">
        <v>1.0603655030224244</v>
      </c>
      <c r="AW45" s="69"/>
      <c r="AX45" s="69"/>
      <c r="AY45" s="69"/>
      <c r="AZ45" s="69">
        <v>6</v>
      </c>
      <c r="BA45" s="69">
        <v>-2.5561899999999999E-2</v>
      </c>
      <c r="BB45" s="69"/>
      <c r="BC45" s="69"/>
      <c r="BD45" s="226" t="s">
        <v>13920</v>
      </c>
    </row>
    <row r="46" spans="1:56" x14ac:dyDescent="0.2">
      <c r="A46" s="226"/>
      <c r="B46" s="69">
        <v>1</v>
      </c>
      <c r="C46" s="69" t="s">
        <v>200</v>
      </c>
      <c r="D46" s="221"/>
      <c r="E46" s="69"/>
      <c r="F46" s="69"/>
      <c r="G46" s="69" t="s">
        <v>12257</v>
      </c>
      <c r="H46" s="69"/>
      <c r="I46" s="69"/>
      <c r="J46" s="69"/>
      <c r="K46" s="69">
        <v>1066.75</v>
      </c>
      <c r="L46" s="69"/>
      <c r="M46" s="69">
        <v>168.35683154322169</v>
      </c>
      <c r="N46" s="69"/>
      <c r="O46" s="69"/>
      <c r="P46" s="69"/>
      <c r="Q46" s="69">
        <v>7.6841666666666661</v>
      </c>
      <c r="R46" s="69"/>
      <c r="S46" s="69">
        <v>6.0521721620247965E-2</v>
      </c>
      <c r="T46" s="69">
        <v>2282.5</v>
      </c>
      <c r="U46" s="69">
        <v>60.074953183502359</v>
      </c>
      <c r="V46" s="69"/>
      <c r="W46" s="69"/>
      <c r="X46" s="69"/>
      <c r="Y46" s="69"/>
      <c r="Z46" s="69"/>
      <c r="AA46" s="69"/>
      <c r="AB46" s="69"/>
      <c r="AC46" s="69"/>
      <c r="AD46" s="69"/>
      <c r="AE46" s="69"/>
      <c r="AF46" s="69"/>
      <c r="AG46" s="69"/>
      <c r="AH46" s="69"/>
      <c r="AI46" s="69"/>
      <c r="AJ46" s="69"/>
      <c r="AK46" s="69"/>
      <c r="AL46" s="69"/>
      <c r="AM46" s="69"/>
      <c r="AN46" s="69"/>
      <c r="AO46" s="69">
        <v>1183.25</v>
      </c>
      <c r="AP46" s="69"/>
      <c r="AQ46" s="69">
        <v>433.35753137565291</v>
      </c>
      <c r="AR46" s="69"/>
      <c r="AS46" s="69"/>
      <c r="AT46" s="69">
        <v>28.150000000000006</v>
      </c>
      <c r="AU46" s="69"/>
      <c r="AV46" s="69">
        <v>1.0715324624955695</v>
      </c>
      <c r="AW46" s="69"/>
      <c r="AX46" s="69"/>
      <c r="AY46" s="69"/>
      <c r="AZ46" s="69">
        <v>6</v>
      </c>
      <c r="BA46" s="69">
        <v>-2.6825399999999999E-2</v>
      </c>
      <c r="BB46" s="69"/>
      <c r="BC46" s="69"/>
      <c r="BD46" s="226" t="s">
        <v>13920</v>
      </c>
    </row>
    <row r="47" spans="1:56" x14ac:dyDescent="0.2">
      <c r="A47" s="226" t="s">
        <v>14467</v>
      </c>
      <c r="B47" s="69">
        <v>1</v>
      </c>
      <c r="C47" s="69" t="s">
        <v>200</v>
      </c>
      <c r="D47" s="221" t="s">
        <v>622</v>
      </c>
      <c r="E47" s="69" t="s">
        <v>627</v>
      </c>
      <c r="F47" s="69">
        <v>2019</v>
      </c>
      <c r="G47" s="69" t="s">
        <v>12334</v>
      </c>
      <c r="H47" s="69"/>
      <c r="I47" s="69"/>
      <c r="J47" s="69"/>
      <c r="K47" s="69"/>
      <c r="L47" s="69"/>
      <c r="M47" s="69"/>
      <c r="N47" s="69"/>
      <c r="O47" s="69"/>
      <c r="P47" s="69"/>
      <c r="Q47" s="69">
        <v>8.1174500496400999</v>
      </c>
      <c r="R47" s="69"/>
      <c r="S47" s="69"/>
      <c r="T47" s="69">
        <v>2896.8125620501301</v>
      </c>
      <c r="U47" s="69"/>
      <c r="V47" s="69"/>
      <c r="W47" s="69"/>
      <c r="X47" s="69"/>
      <c r="Y47" s="69"/>
      <c r="Z47" s="69">
        <v>4.5150411107281698</v>
      </c>
      <c r="AA47" s="69"/>
      <c r="AB47" s="69"/>
      <c r="AC47" s="69"/>
      <c r="AD47" s="69"/>
      <c r="AE47" s="69"/>
      <c r="AF47" s="69"/>
      <c r="AG47" s="69"/>
      <c r="AH47" s="69"/>
      <c r="AI47" s="69"/>
      <c r="AJ47" s="69"/>
      <c r="AK47" s="69"/>
      <c r="AL47" s="69"/>
      <c r="AM47" s="69"/>
      <c r="AN47" s="69"/>
      <c r="AO47" s="69">
        <v>175.56790654780201</v>
      </c>
      <c r="AP47" s="69"/>
      <c r="AQ47" s="69"/>
      <c r="AR47" s="69"/>
      <c r="AS47" s="69"/>
      <c r="AT47" s="69">
        <v>13.7786364805802</v>
      </c>
      <c r="AU47" s="69"/>
      <c r="AV47" s="69"/>
      <c r="AW47" s="69">
        <v>32.005803873347602</v>
      </c>
      <c r="AX47" s="69"/>
      <c r="AY47" s="69"/>
      <c r="AZ47" s="69"/>
      <c r="BA47" s="69">
        <v>3.8119653893695902</v>
      </c>
      <c r="BB47" s="69"/>
      <c r="BC47" s="69"/>
      <c r="BD47" s="226" t="s">
        <v>14532</v>
      </c>
    </row>
    <row r="48" spans="1:56" x14ac:dyDescent="0.2">
      <c r="A48" s="226"/>
      <c r="B48" s="69">
        <v>1</v>
      </c>
      <c r="C48" s="69" t="s">
        <v>200</v>
      </c>
      <c r="D48" s="221"/>
      <c r="E48" s="69"/>
      <c r="F48" s="69"/>
      <c r="G48" s="69" t="s">
        <v>12334</v>
      </c>
      <c r="H48" s="69"/>
      <c r="I48" s="69"/>
      <c r="J48" s="69"/>
      <c r="K48" s="69"/>
      <c r="L48" s="69"/>
      <c r="M48" s="69"/>
      <c r="N48" s="69"/>
      <c r="O48" s="69"/>
      <c r="P48" s="69"/>
      <c r="Q48" s="69">
        <v>8.1619921584139892</v>
      </c>
      <c r="R48" s="69"/>
      <c r="S48" s="69"/>
      <c r="T48" s="69">
        <v>2952.49019801749</v>
      </c>
      <c r="U48" s="69"/>
      <c r="V48" s="69"/>
      <c r="W48" s="69"/>
      <c r="X48" s="69"/>
      <c r="Y48" s="69"/>
      <c r="Z48" s="69">
        <v>4.99039929102456</v>
      </c>
      <c r="AA48" s="69"/>
      <c r="AB48" s="69"/>
      <c r="AC48" s="69"/>
      <c r="AD48" s="69"/>
      <c r="AE48" s="69"/>
      <c r="AF48" s="69"/>
      <c r="AG48" s="69"/>
      <c r="AH48" s="69"/>
      <c r="AI48" s="69"/>
      <c r="AJ48" s="69"/>
      <c r="AK48" s="69"/>
      <c r="AL48" s="69"/>
      <c r="AM48" s="69"/>
      <c r="AN48" s="69"/>
      <c r="AO48" s="69">
        <v>175.56790654780201</v>
      </c>
      <c r="AP48" s="69"/>
      <c r="AQ48" s="69"/>
      <c r="AR48" s="69"/>
      <c r="AS48" s="69"/>
      <c r="AT48" s="69">
        <v>13.8089407264918</v>
      </c>
      <c r="AU48" s="69"/>
      <c r="AV48" s="69"/>
      <c r="AW48" s="69">
        <v>31.957110359668</v>
      </c>
      <c r="AX48" s="69"/>
      <c r="AY48" s="69"/>
      <c r="AZ48" s="69"/>
      <c r="BA48" s="69">
        <v>4.57260815822002</v>
      </c>
      <c r="BB48" s="69"/>
      <c r="BC48" s="69"/>
      <c r="BD48" s="226" t="s">
        <v>14532</v>
      </c>
    </row>
    <row r="49" spans="1:71" x14ac:dyDescent="0.2">
      <c r="A49" s="226"/>
      <c r="B49" s="69">
        <v>1</v>
      </c>
      <c r="C49" s="69" t="s">
        <v>200</v>
      </c>
      <c r="D49" s="221"/>
      <c r="E49" s="69"/>
      <c r="F49" s="69"/>
      <c r="G49" s="69" t="s">
        <v>12334</v>
      </c>
      <c r="H49" s="69"/>
      <c r="I49" s="69"/>
      <c r="J49" s="69"/>
      <c r="K49" s="69"/>
      <c r="L49" s="69"/>
      <c r="M49" s="69"/>
      <c r="N49" s="69"/>
      <c r="O49" s="69"/>
      <c r="P49" s="69"/>
      <c r="Q49" s="69">
        <v>8.20961195395879</v>
      </c>
      <c r="R49" s="69"/>
      <c r="S49" s="69"/>
      <c r="T49" s="69">
        <v>3012.0149424484898</v>
      </c>
      <c r="U49" s="69"/>
      <c r="V49" s="69"/>
      <c r="W49" s="69"/>
      <c r="X49" s="69"/>
      <c r="Y49" s="69"/>
      <c r="Z49" s="69">
        <v>5.9371768992171701</v>
      </c>
      <c r="AA49" s="69"/>
      <c r="AB49" s="69"/>
      <c r="AC49" s="69"/>
      <c r="AD49" s="69"/>
      <c r="AE49" s="69"/>
      <c r="AF49" s="69"/>
      <c r="AG49" s="69"/>
      <c r="AH49" s="69"/>
      <c r="AI49" s="69"/>
      <c r="AJ49" s="69"/>
      <c r="AK49" s="69"/>
      <c r="AL49" s="69"/>
      <c r="AM49" s="69"/>
      <c r="AN49" s="69"/>
      <c r="AO49" s="69">
        <v>179.048017214878</v>
      </c>
      <c r="AP49" s="69"/>
      <c r="AQ49" s="69"/>
      <c r="AR49" s="69"/>
      <c r="AS49" s="69"/>
      <c r="AT49" s="69">
        <v>15.046736001475001</v>
      </c>
      <c r="AU49" s="69"/>
      <c r="AV49" s="69"/>
      <c r="AW49" s="69">
        <v>31.997983399938501</v>
      </c>
      <c r="AX49" s="69"/>
      <c r="AY49" s="69"/>
      <c r="AZ49" s="69"/>
      <c r="BA49" s="69">
        <v>5.9026946847960398</v>
      </c>
      <c r="BB49" s="69"/>
      <c r="BC49" s="69"/>
      <c r="BD49" s="226" t="s">
        <v>14532</v>
      </c>
    </row>
    <row r="50" spans="1:71" x14ac:dyDescent="0.2">
      <c r="A50" s="226"/>
      <c r="B50" s="69">
        <v>1</v>
      </c>
      <c r="C50" s="69" t="s">
        <v>200</v>
      </c>
      <c r="D50" s="221"/>
      <c r="E50" s="69"/>
      <c r="F50" s="69"/>
      <c r="G50" s="69" t="s">
        <v>12334</v>
      </c>
      <c r="H50" s="69"/>
      <c r="I50" s="69"/>
      <c r="J50" s="69"/>
      <c r="K50" s="69"/>
      <c r="L50" s="69"/>
      <c r="M50" s="69"/>
      <c r="N50" s="69"/>
      <c r="O50" s="69"/>
      <c r="P50" s="69"/>
      <c r="Q50" s="69">
        <v>8.4495169784685995</v>
      </c>
      <c r="R50" s="69"/>
      <c r="S50" s="69"/>
      <c r="T50" s="69">
        <v>3311.8962230857501</v>
      </c>
      <c r="U50" s="69"/>
      <c r="V50" s="69"/>
      <c r="W50" s="69"/>
      <c r="X50" s="69"/>
      <c r="Y50" s="69"/>
      <c r="Z50" s="69">
        <v>8.6408842499138405</v>
      </c>
      <c r="AA50" s="69"/>
      <c r="AB50" s="69"/>
      <c r="AC50" s="69"/>
      <c r="AD50" s="69"/>
      <c r="AE50" s="69"/>
      <c r="AF50" s="69"/>
      <c r="AG50" s="69"/>
      <c r="AH50" s="69"/>
      <c r="AI50" s="69"/>
      <c r="AJ50" s="69"/>
      <c r="AK50" s="69"/>
      <c r="AL50" s="69"/>
      <c r="AM50" s="69"/>
      <c r="AN50" s="69"/>
      <c r="AO50" s="69">
        <v>178.68785736243399</v>
      </c>
      <c r="AP50" s="69"/>
      <c r="AQ50" s="69"/>
      <c r="AR50" s="69"/>
      <c r="AS50" s="69"/>
      <c r="AT50" s="69">
        <v>15.2715656184415</v>
      </c>
      <c r="AU50" s="69"/>
      <c r="AV50" s="69"/>
      <c r="AW50" s="69">
        <v>31.962348601291101</v>
      </c>
      <c r="AX50" s="69"/>
      <c r="AY50" s="69"/>
      <c r="AZ50" s="69"/>
      <c r="BA50" s="69">
        <v>5.1114956736711896</v>
      </c>
      <c r="BB50" s="69"/>
      <c r="BC50" s="69"/>
      <c r="BD50" s="226" t="s">
        <v>14532</v>
      </c>
    </row>
    <row r="51" spans="1:71" x14ac:dyDescent="0.2">
      <c r="A51" s="226"/>
      <c r="B51" s="69">
        <v>1</v>
      </c>
      <c r="C51" s="69" t="s">
        <v>200</v>
      </c>
      <c r="D51" s="221"/>
      <c r="E51" s="69"/>
      <c r="F51" s="69"/>
      <c r="G51" s="69" t="s">
        <v>12334</v>
      </c>
      <c r="H51" s="69"/>
      <c r="I51" s="69"/>
      <c r="J51" s="69"/>
      <c r="K51" s="69"/>
      <c r="L51" s="69"/>
      <c r="M51" s="69"/>
      <c r="N51" s="69"/>
      <c r="O51" s="69"/>
      <c r="P51" s="69"/>
      <c r="Q51" s="69">
        <v>8.30881364017125</v>
      </c>
      <c r="R51" s="69"/>
      <c r="S51" s="69"/>
      <c r="T51" s="69">
        <v>3136.01705021407</v>
      </c>
      <c r="U51" s="69"/>
      <c r="V51" s="69"/>
      <c r="W51" s="69"/>
      <c r="X51" s="69"/>
      <c r="Y51" s="69"/>
      <c r="Z51" s="69">
        <v>7.21037861257446</v>
      </c>
      <c r="AA51" s="69"/>
      <c r="AB51" s="69"/>
      <c r="AC51" s="69"/>
      <c r="AD51" s="69"/>
      <c r="AE51" s="69"/>
      <c r="AF51" s="69"/>
      <c r="AG51" s="69"/>
      <c r="AH51" s="69"/>
      <c r="AI51" s="69"/>
      <c r="AJ51" s="69"/>
      <c r="AK51" s="69"/>
      <c r="AL51" s="69"/>
      <c r="AM51" s="69"/>
      <c r="AN51" s="69"/>
      <c r="AO51" s="69">
        <v>177.42588379956899</v>
      </c>
      <c r="AP51" s="69"/>
      <c r="AQ51" s="69"/>
      <c r="AR51" s="69"/>
      <c r="AS51" s="69"/>
      <c r="AT51" s="69">
        <v>16.222121463074199</v>
      </c>
      <c r="AU51" s="69"/>
      <c r="AV51" s="69"/>
      <c r="AW51" s="69">
        <v>31.958290808484399</v>
      </c>
      <c r="AX51" s="69"/>
      <c r="AY51" s="69"/>
      <c r="AZ51" s="69"/>
      <c r="BA51" s="69">
        <v>4.8498393077873896</v>
      </c>
      <c r="BB51" s="69"/>
      <c r="BC51" s="69"/>
      <c r="BD51" s="226" t="s">
        <v>14532</v>
      </c>
    </row>
    <row r="52" spans="1:71" x14ac:dyDescent="0.2">
      <c r="A52" s="226"/>
      <c r="B52" s="69">
        <v>1</v>
      </c>
      <c r="C52" s="69" t="s">
        <v>200</v>
      </c>
      <c r="D52" s="221"/>
      <c r="E52" s="69"/>
      <c r="F52" s="69"/>
      <c r="G52" s="69" t="s">
        <v>12334</v>
      </c>
      <c r="H52" s="69"/>
      <c r="I52" s="69"/>
      <c r="J52" s="69"/>
      <c r="K52" s="69"/>
      <c r="L52" s="69"/>
      <c r="M52" s="69"/>
      <c r="N52" s="69"/>
      <c r="O52" s="69"/>
      <c r="P52" s="69"/>
      <c r="Q52" s="69">
        <v>8.2379552928766397</v>
      </c>
      <c r="R52" s="69"/>
      <c r="S52" s="69"/>
      <c r="T52" s="69">
        <v>3047.4441160957999</v>
      </c>
      <c r="U52" s="69"/>
      <c r="V52" s="69"/>
      <c r="W52" s="69"/>
      <c r="X52" s="69"/>
      <c r="Y52" s="69"/>
      <c r="Z52" s="69">
        <v>6.6264585692481903</v>
      </c>
      <c r="AA52" s="69"/>
      <c r="AB52" s="69"/>
      <c r="AC52" s="69"/>
      <c r="AD52" s="69"/>
      <c r="AE52" s="69"/>
      <c r="AF52" s="69"/>
      <c r="AG52" s="69"/>
      <c r="AH52" s="69"/>
      <c r="AI52" s="69"/>
      <c r="AJ52" s="69"/>
      <c r="AK52" s="69"/>
      <c r="AL52" s="69"/>
      <c r="AM52" s="69"/>
      <c r="AN52" s="69"/>
      <c r="AO52" s="69">
        <v>175.92941899784799</v>
      </c>
      <c r="AP52" s="69"/>
      <c r="AQ52" s="69"/>
      <c r="AR52" s="69"/>
      <c r="AS52" s="69"/>
      <c r="AT52" s="69">
        <v>16.597058638609699</v>
      </c>
      <c r="AU52" s="69"/>
      <c r="AV52" s="69"/>
      <c r="AW52" s="69">
        <v>33.016858284660302</v>
      </c>
      <c r="AX52" s="69"/>
      <c r="AY52" s="69"/>
      <c r="AZ52" s="69"/>
      <c r="BA52" s="69">
        <v>5.2845982694684697</v>
      </c>
      <c r="BB52" s="69"/>
      <c r="BC52" s="69"/>
      <c r="BD52" s="226" t="s">
        <v>14532</v>
      </c>
    </row>
    <row r="53" spans="1:71" x14ac:dyDescent="0.2">
      <c r="A53" s="226"/>
      <c r="B53" s="69">
        <v>1</v>
      </c>
      <c r="C53" s="69" t="s">
        <v>200</v>
      </c>
      <c r="D53" s="221"/>
      <c r="E53" s="69"/>
      <c r="F53" s="69"/>
      <c r="G53" s="69" t="s">
        <v>12334</v>
      </c>
      <c r="H53" s="69"/>
      <c r="I53" s="69"/>
      <c r="J53" s="69"/>
      <c r="K53" s="69"/>
      <c r="L53" s="69"/>
      <c r="M53" s="69"/>
      <c r="N53" s="69"/>
      <c r="O53" s="69"/>
      <c r="P53" s="69"/>
      <c r="Q53" s="69">
        <v>8.2935547359766595</v>
      </c>
      <c r="R53" s="69"/>
      <c r="S53" s="69"/>
      <c r="T53" s="69">
        <v>3116.9434199708298</v>
      </c>
      <c r="U53" s="69"/>
      <c r="V53" s="69"/>
      <c r="W53" s="69"/>
      <c r="X53" s="69"/>
      <c r="Y53" s="69"/>
      <c r="Z53" s="69">
        <v>6.7529909901038803</v>
      </c>
      <c r="AA53" s="69"/>
      <c r="AB53" s="69"/>
      <c r="AC53" s="69"/>
      <c r="AD53" s="69"/>
      <c r="AE53" s="69"/>
      <c r="AF53" s="69"/>
      <c r="AG53" s="69"/>
      <c r="AH53" s="69"/>
      <c r="AI53" s="69"/>
      <c r="AJ53" s="69"/>
      <c r="AK53" s="69"/>
      <c r="AL53" s="69"/>
      <c r="AM53" s="69"/>
      <c r="AN53" s="69"/>
      <c r="AO53" s="69">
        <v>177.456378727328</v>
      </c>
      <c r="AP53" s="69"/>
      <c r="AQ53" s="69"/>
      <c r="AR53" s="69"/>
      <c r="AS53" s="69"/>
      <c r="AT53" s="69">
        <v>15.191730815443201</v>
      </c>
      <c r="AU53" s="69"/>
      <c r="AV53" s="69"/>
      <c r="AW53" s="69">
        <v>32.982035044574197</v>
      </c>
      <c r="AX53" s="69"/>
      <c r="AY53" s="69"/>
      <c r="AZ53" s="69"/>
      <c r="BA53" s="69">
        <v>6.5474907292954203</v>
      </c>
      <c r="BB53" s="69"/>
      <c r="BC53" s="69"/>
      <c r="BD53" s="226" t="s">
        <v>14532</v>
      </c>
    </row>
    <row r="54" spans="1:71" x14ac:dyDescent="0.2">
      <c r="A54" s="226"/>
      <c r="B54" s="69">
        <v>1</v>
      </c>
      <c r="C54" s="69" t="s">
        <v>200</v>
      </c>
      <c r="D54" s="221"/>
      <c r="E54" s="69"/>
      <c r="F54" s="69"/>
      <c r="G54" s="69" t="s">
        <v>12334</v>
      </c>
      <c r="H54" s="69"/>
      <c r="I54" s="69"/>
      <c r="J54" s="69"/>
      <c r="K54" s="69"/>
      <c r="L54" s="69"/>
      <c r="M54" s="69"/>
      <c r="N54" s="69"/>
      <c r="O54" s="69"/>
      <c r="P54" s="69"/>
      <c r="Q54" s="69">
        <v>8.2573238551749792</v>
      </c>
      <c r="R54" s="69"/>
      <c r="S54" s="69"/>
      <c r="T54" s="69">
        <v>3071.6548189687201</v>
      </c>
      <c r="U54" s="69"/>
      <c r="V54" s="69"/>
      <c r="W54" s="69"/>
      <c r="X54" s="69"/>
      <c r="Y54" s="69"/>
      <c r="Z54" s="69">
        <v>6.5533454778199003</v>
      </c>
      <c r="AA54" s="69"/>
      <c r="AB54" s="69"/>
      <c r="AC54" s="69"/>
      <c r="AD54" s="69"/>
      <c r="AE54" s="69"/>
      <c r="AF54" s="69"/>
      <c r="AG54" s="69"/>
      <c r="AH54" s="69"/>
      <c r="AI54" s="69"/>
      <c r="AJ54" s="69"/>
      <c r="AK54" s="69"/>
      <c r="AL54" s="69"/>
      <c r="AM54" s="69"/>
      <c r="AN54" s="69"/>
      <c r="AO54" s="69">
        <v>177.456378727328</v>
      </c>
      <c r="AP54" s="69"/>
      <c r="AQ54" s="69"/>
      <c r="AR54" s="69"/>
      <c r="AS54" s="69"/>
      <c r="AT54" s="69">
        <v>13.858376781697901</v>
      </c>
      <c r="AU54" s="69"/>
      <c r="AV54" s="69"/>
      <c r="AW54" s="69">
        <v>34.013599754073098</v>
      </c>
      <c r="AX54" s="69"/>
      <c r="AY54" s="69"/>
      <c r="AZ54" s="69"/>
      <c r="BA54" s="69">
        <v>6.8566131025957899</v>
      </c>
      <c r="BB54" s="69"/>
      <c r="BC54" s="69"/>
      <c r="BD54" s="226" t="s">
        <v>14532</v>
      </c>
    </row>
    <row r="55" spans="1:71" x14ac:dyDescent="0.2">
      <c r="A55" s="226"/>
      <c r="B55" s="69">
        <v>1</v>
      </c>
      <c r="C55" s="69" t="s">
        <v>200</v>
      </c>
      <c r="D55" s="221"/>
      <c r="E55" s="69"/>
      <c r="F55" s="69"/>
      <c r="G55" s="69" t="s">
        <v>12334</v>
      </c>
      <c r="H55" s="69"/>
      <c r="I55" s="69"/>
      <c r="J55" s="69"/>
      <c r="K55" s="69"/>
      <c r="L55" s="69"/>
      <c r="M55" s="69"/>
      <c r="N55" s="69"/>
      <c r="O55" s="69"/>
      <c r="P55" s="69"/>
      <c r="Q55" s="69">
        <v>8.2306944573715501</v>
      </c>
      <c r="R55" s="69"/>
      <c r="S55" s="69"/>
      <c r="T55" s="69">
        <v>3038.3680717144398</v>
      </c>
      <c r="U55" s="69"/>
      <c r="V55" s="69"/>
      <c r="W55" s="69"/>
      <c r="X55" s="69"/>
      <c r="Y55" s="69"/>
      <c r="Z55" s="69">
        <v>6.6816011028506699</v>
      </c>
      <c r="AA55" s="69"/>
      <c r="AB55" s="69"/>
      <c r="AC55" s="69"/>
      <c r="AD55" s="69"/>
      <c r="AE55" s="69"/>
      <c r="AF55" s="69"/>
      <c r="AG55" s="69"/>
      <c r="AH55" s="69"/>
      <c r="AI55" s="69"/>
      <c r="AJ55" s="69"/>
      <c r="AK55" s="69"/>
      <c r="AL55" s="69"/>
      <c r="AM55" s="69"/>
      <c r="AN55" s="69"/>
      <c r="AO55" s="69">
        <v>174.27679065478</v>
      </c>
      <c r="AP55" s="69"/>
      <c r="AQ55" s="69"/>
      <c r="AR55" s="69"/>
      <c r="AS55" s="69"/>
      <c r="AT55" s="69">
        <v>14.2797201664313</v>
      </c>
      <c r="AU55" s="69"/>
      <c r="AV55" s="69"/>
      <c r="AW55" s="69">
        <v>34.005557946510898</v>
      </c>
      <c r="AX55" s="69"/>
      <c r="AY55" s="69"/>
      <c r="AZ55" s="69"/>
      <c r="BA55" s="69">
        <v>6.6483559950556197</v>
      </c>
      <c r="BB55" s="69"/>
      <c r="BC55" s="69"/>
      <c r="BD55" s="226" t="s">
        <v>14532</v>
      </c>
    </row>
    <row r="56" spans="1:71" x14ac:dyDescent="0.2">
      <c r="A56" s="226"/>
      <c r="B56" s="69">
        <v>1</v>
      </c>
      <c r="C56" s="69" t="s">
        <v>200</v>
      </c>
      <c r="D56" s="221"/>
      <c r="E56" s="69"/>
      <c r="F56" s="69"/>
      <c r="G56" s="69" t="s">
        <v>12334</v>
      </c>
      <c r="H56" s="69"/>
      <c r="I56" s="69"/>
      <c r="J56" s="69"/>
      <c r="K56" s="69"/>
      <c r="L56" s="69"/>
      <c r="M56" s="69"/>
      <c r="N56" s="69"/>
      <c r="O56" s="69"/>
      <c r="P56" s="69"/>
      <c r="Q56" s="69">
        <v>7.8632075654628899</v>
      </c>
      <c r="R56" s="69"/>
      <c r="S56" s="69"/>
      <c r="T56" s="69">
        <v>2579.0094568286099</v>
      </c>
      <c r="U56" s="69"/>
      <c r="V56" s="69"/>
      <c r="W56" s="69"/>
      <c r="X56" s="69"/>
      <c r="Y56" s="69"/>
      <c r="Z56" s="69">
        <v>3.2354389247205901</v>
      </c>
      <c r="AA56" s="69"/>
      <c r="AB56" s="69"/>
      <c r="AC56" s="69"/>
      <c r="AD56" s="69"/>
      <c r="AE56" s="69"/>
      <c r="AF56" s="69"/>
      <c r="AG56" s="69"/>
      <c r="AH56" s="69"/>
      <c r="AI56" s="69"/>
      <c r="AJ56" s="69"/>
      <c r="AK56" s="69"/>
      <c r="AL56" s="69"/>
      <c r="AM56" s="69"/>
      <c r="AN56" s="69"/>
      <c r="AO56" s="69">
        <v>176.99452812788101</v>
      </c>
      <c r="AP56" s="69"/>
      <c r="AQ56" s="69"/>
      <c r="AR56" s="69"/>
      <c r="AS56" s="69"/>
      <c r="AT56" s="69">
        <v>14.760349016659699</v>
      </c>
      <c r="AU56" s="69"/>
      <c r="AV56" s="69"/>
      <c r="AW56" s="69">
        <v>35.027531509375898</v>
      </c>
      <c r="AX56" s="69"/>
      <c r="AY56" s="69"/>
      <c r="AZ56" s="69"/>
      <c r="BA56" s="69">
        <v>4.7408158220024701</v>
      </c>
      <c r="BB56" s="69"/>
      <c r="BC56" s="69"/>
      <c r="BD56" s="226" t="s">
        <v>14532</v>
      </c>
    </row>
    <row r="57" spans="1:71" x14ac:dyDescent="0.2">
      <c r="A57" s="226"/>
      <c r="B57" s="69">
        <v>1</v>
      </c>
      <c r="C57" s="69" t="s">
        <v>200</v>
      </c>
      <c r="D57" s="221"/>
      <c r="E57" s="69"/>
      <c r="F57" s="69"/>
      <c r="G57" s="69" t="s">
        <v>12334</v>
      </c>
      <c r="H57" s="69"/>
      <c r="I57" s="69"/>
      <c r="J57" s="69"/>
      <c r="K57" s="69"/>
      <c r="L57" s="69"/>
      <c r="M57" s="69"/>
      <c r="N57" s="69"/>
      <c r="O57" s="69"/>
      <c r="P57" s="69"/>
      <c r="Q57" s="69">
        <v>7.9257731059195802</v>
      </c>
      <c r="R57" s="69"/>
      <c r="S57" s="69"/>
      <c r="T57" s="69">
        <v>2657.2163823994701</v>
      </c>
      <c r="U57" s="69"/>
      <c r="V57" s="69"/>
      <c r="W57" s="69"/>
      <c r="X57" s="69"/>
      <c r="Y57" s="69"/>
      <c r="Z57" s="69">
        <v>3.2029442174191298</v>
      </c>
      <c r="AA57" s="69"/>
      <c r="AB57" s="69"/>
      <c r="AC57" s="69"/>
      <c r="AD57" s="69"/>
      <c r="AE57" s="69"/>
      <c r="AF57" s="69"/>
      <c r="AG57" s="69"/>
      <c r="AH57" s="69"/>
      <c r="AI57" s="69"/>
      <c r="AJ57" s="69"/>
      <c r="AK57" s="69"/>
      <c r="AL57" s="69"/>
      <c r="AM57" s="69"/>
      <c r="AN57" s="69"/>
      <c r="AO57" s="69">
        <v>176.99452812788101</v>
      </c>
      <c r="AP57" s="69"/>
      <c r="AQ57" s="69"/>
      <c r="AR57" s="69"/>
      <c r="AS57" s="69"/>
      <c r="AT57" s="69">
        <v>11.119224343993</v>
      </c>
      <c r="AU57" s="69"/>
      <c r="AV57" s="69"/>
      <c r="AW57" s="69">
        <v>34.998020288964</v>
      </c>
      <c r="AX57" s="69"/>
      <c r="AY57" s="69"/>
      <c r="AZ57" s="69"/>
      <c r="BA57" s="69">
        <v>4.2700123609394298</v>
      </c>
      <c r="BB57" s="69"/>
      <c r="BC57" s="69"/>
      <c r="BD57" s="226" t="s">
        <v>14532</v>
      </c>
    </row>
    <row r="58" spans="1:71" x14ac:dyDescent="0.2">
      <c r="A58" s="226"/>
      <c r="B58" s="69">
        <v>1</v>
      </c>
      <c r="C58" s="69" t="s">
        <v>200</v>
      </c>
      <c r="D58" s="221"/>
      <c r="E58" s="69"/>
      <c r="F58" s="69"/>
      <c r="G58" s="69" t="s">
        <v>12334</v>
      </c>
      <c r="H58" s="69"/>
      <c r="I58" s="69"/>
      <c r="J58" s="69"/>
      <c r="K58" s="69"/>
      <c r="L58" s="69"/>
      <c r="M58" s="69"/>
      <c r="N58" s="69"/>
      <c r="O58" s="69"/>
      <c r="P58" s="69"/>
      <c r="Q58" s="69">
        <v>8.2447003366219906</v>
      </c>
      <c r="R58" s="69"/>
      <c r="S58" s="69"/>
      <c r="T58" s="69">
        <v>3055.87542077748</v>
      </c>
      <c r="U58" s="69"/>
      <c r="V58" s="69"/>
      <c r="W58" s="69"/>
      <c r="X58" s="69"/>
      <c r="Y58" s="69"/>
      <c r="Z58" s="69">
        <v>7.6904140613460603</v>
      </c>
      <c r="AA58" s="69"/>
      <c r="AB58" s="69"/>
      <c r="AC58" s="69"/>
      <c r="AD58" s="69"/>
      <c r="AE58" s="69"/>
      <c r="AF58" s="69"/>
      <c r="AG58" s="69"/>
      <c r="AH58" s="69"/>
      <c r="AI58" s="69"/>
      <c r="AJ58" s="69"/>
      <c r="AK58" s="69"/>
      <c r="AL58" s="69"/>
      <c r="AM58" s="69"/>
      <c r="AN58" s="69"/>
      <c r="AO58" s="69">
        <v>175.56790654780201</v>
      </c>
      <c r="AP58" s="69"/>
      <c r="AQ58" s="69"/>
      <c r="AR58" s="69"/>
      <c r="AS58" s="69"/>
      <c r="AT58" s="69">
        <v>13.7786364805802</v>
      </c>
      <c r="AU58" s="69"/>
      <c r="AV58" s="69"/>
      <c r="AW58" s="69">
        <v>32.005803873347602</v>
      </c>
      <c r="AX58" s="69"/>
      <c r="AY58" s="69"/>
      <c r="AZ58" s="69"/>
      <c r="BA58" s="69">
        <v>6.8064771322620503</v>
      </c>
      <c r="BB58" s="69"/>
      <c r="BC58" s="69"/>
      <c r="BD58" s="226" t="s">
        <v>14532</v>
      </c>
    </row>
    <row r="59" spans="1:71" x14ac:dyDescent="0.2">
      <c r="A59" s="226"/>
      <c r="B59" s="69">
        <v>1</v>
      </c>
      <c r="C59" s="69" t="s">
        <v>200</v>
      </c>
      <c r="D59" s="221"/>
      <c r="E59" s="69"/>
      <c r="F59" s="69"/>
      <c r="G59" s="69" t="s">
        <v>12334</v>
      </c>
      <c r="H59" s="69"/>
      <c r="I59" s="69"/>
      <c r="J59" s="69"/>
      <c r="K59" s="69"/>
      <c r="L59" s="69"/>
      <c r="M59" s="69"/>
      <c r="N59" s="69"/>
      <c r="O59" s="69"/>
      <c r="P59" s="69"/>
      <c r="Q59" s="69">
        <v>8.3997040984115099</v>
      </c>
      <c r="R59" s="69"/>
      <c r="S59" s="69"/>
      <c r="T59" s="69">
        <v>3249.6301230143899</v>
      </c>
      <c r="U59" s="69"/>
      <c r="V59" s="69"/>
      <c r="W59" s="69"/>
      <c r="X59" s="69"/>
      <c r="Y59" s="69"/>
      <c r="Z59" s="69">
        <v>10.5415784550243</v>
      </c>
      <c r="AA59" s="69"/>
      <c r="AB59" s="69"/>
      <c r="AC59" s="69"/>
      <c r="AD59" s="69"/>
      <c r="AE59" s="69"/>
      <c r="AF59" s="69"/>
      <c r="AG59" s="69"/>
      <c r="AH59" s="69"/>
      <c r="AI59" s="69"/>
      <c r="AJ59" s="69"/>
      <c r="AK59" s="69"/>
      <c r="AL59" s="69"/>
      <c r="AM59" s="69"/>
      <c r="AN59" s="69"/>
      <c r="AO59" s="69">
        <v>175.56790654780201</v>
      </c>
      <c r="AP59" s="69"/>
      <c r="AQ59" s="69"/>
      <c r="AR59" s="69"/>
      <c r="AS59" s="69"/>
      <c r="AT59" s="69">
        <v>13.8089407264918</v>
      </c>
      <c r="AU59" s="69"/>
      <c r="AV59" s="69"/>
      <c r="AW59" s="69">
        <v>31.957110359668</v>
      </c>
      <c r="AX59" s="69"/>
      <c r="AY59" s="69"/>
      <c r="AZ59" s="69"/>
      <c r="BA59" s="69">
        <v>7.89285537700865</v>
      </c>
      <c r="BB59" s="69"/>
      <c r="BC59" s="69"/>
      <c r="BD59" s="226" t="s">
        <v>14532</v>
      </c>
      <c r="BP59" s="42"/>
      <c r="BQ59" s="42"/>
      <c r="BR59" s="42"/>
      <c r="BS59" s="42"/>
    </row>
    <row r="60" spans="1:71" x14ac:dyDescent="0.2">
      <c r="A60" s="226"/>
      <c r="B60" s="69">
        <v>1</v>
      </c>
      <c r="C60" s="69" t="s">
        <v>200</v>
      </c>
      <c r="D60" s="221"/>
      <c r="E60" s="69"/>
      <c r="F60" s="69"/>
      <c r="G60" s="69" t="s">
        <v>12334</v>
      </c>
      <c r="H60" s="69"/>
      <c r="I60" s="69"/>
      <c r="J60" s="69"/>
      <c r="K60" s="69"/>
      <c r="L60" s="69"/>
      <c r="M60" s="69"/>
      <c r="N60" s="69"/>
      <c r="O60" s="69"/>
      <c r="P60" s="69"/>
      <c r="Q60" s="69">
        <v>8.2975722884090306</v>
      </c>
      <c r="R60" s="69"/>
      <c r="S60" s="69"/>
      <c r="T60" s="69">
        <v>3121.9653605112899</v>
      </c>
      <c r="U60" s="69"/>
      <c r="V60" s="69"/>
      <c r="W60" s="69"/>
      <c r="X60" s="69"/>
      <c r="Y60" s="69"/>
      <c r="Z60" s="69">
        <v>9.1849244251883206</v>
      </c>
      <c r="AA60" s="69"/>
      <c r="AB60" s="69"/>
      <c r="AC60" s="69"/>
      <c r="AD60" s="69"/>
      <c r="AE60" s="69"/>
      <c r="AF60" s="69"/>
      <c r="AG60" s="69"/>
      <c r="AH60" s="69"/>
      <c r="AI60" s="69"/>
      <c r="AJ60" s="69"/>
      <c r="AK60" s="69"/>
      <c r="AL60" s="69"/>
      <c r="AM60" s="69"/>
      <c r="AN60" s="69"/>
      <c r="AO60" s="69">
        <v>179.048017214878</v>
      </c>
      <c r="AP60" s="69"/>
      <c r="AQ60" s="69"/>
      <c r="AR60" s="69"/>
      <c r="AS60" s="69"/>
      <c r="AT60" s="69">
        <v>15.046736001475001</v>
      </c>
      <c r="AU60" s="69"/>
      <c r="AV60" s="69"/>
      <c r="AW60" s="69">
        <v>31.997983399938501</v>
      </c>
      <c r="AX60" s="69"/>
      <c r="AY60" s="69"/>
      <c r="AZ60" s="69"/>
      <c r="BA60" s="69">
        <v>8.5010135970333707</v>
      </c>
      <c r="BB60" s="69"/>
      <c r="BC60" s="69"/>
      <c r="BD60" s="226" t="s">
        <v>14532</v>
      </c>
    </row>
    <row r="61" spans="1:71" x14ac:dyDescent="0.2">
      <c r="A61" s="226"/>
      <c r="B61" s="69">
        <v>1</v>
      </c>
      <c r="C61" s="69" t="s">
        <v>200</v>
      </c>
      <c r="D61" s="221"/>
      <c r="E61" s="69"/>
      <c r="F61" s="69"/>
      <c r="G61" s="69" t="s">
        <v>12334</v>
      </c>
      <c r="H61" s="69"/>
      <c r="I61" s="69"/>
      <c r="J61" s="69"/>
      <c r="K61" s="69"/>
      <c r="L61" s="69"/>
      <c r="M61" s="69"/>
      <c r="N61" s="69"/>
      <c r="O61" s="69"/>
      <c r="P61" s="69"/>
      <c r="Q61" s="69">
        <v>8.5974256949615295</v>
      </c>
      <c r="R61" s="69"/>
      <c r="S61" s="69"/>
      <c r="T61" s="69">
        <v>3496.7821187019099</v>
      </c>
      <c r="U61" s="69"/>
      <c r="V61" s="69"/>
      <c r="W61" s="69"/>
      <c r="X61" s="69"/>
      <c r="Y61" s="69"/>
      <c r="Z61" s="69">
        <v>14.227266013490199</v>
      </c>
      <c r="AA61" s="69"/>
      <c r="AB61" s="69"/>
      <c r="AC61" s="69"/>
      <c r="AD61" s="69"/>
      <c r="AE61" s="69"/>
      <c r="AF61" s="69"/>
      <c r="AG61" s="69"/>
      <c r="AH61" s="69"/>
      <c r="AI61" s="69"/>
      <c r="AJ61" s="69"/>
      <c r="AK61" s="69"/>
      <c r="AL61" s="69"/>
      <c r="AM61" s="69"/>
      <c r="AN61" s="69"/>
      <c r="AO61" s="69">
        <v>178.68785736243399</v>
      </c>
      <c r="AP61" s="69"/>
      <c r="AQ61" s="69"/>
      <c r="AR61" s="69"/>
      <c r="AS61" s="69"/>
      <c r="AT61" s="69">
        <v>15.2715656184415</v>
      </c>
      <c r="AU61" s="69"/>
      <c r="AV61" s="69"/>
      <c r="AW61" s="69">
        <v>31.962348601291101</v>
      </c>
      <c r="AX61" s="69"/>
      <c r="AY61" s="69"/>
      <c r="AZ61" s="69"/>
      <c r="BA61" s="69">
        <v>6.3509517923362102</v>
      </c>
      <c r="BB61" s="69"/>
      <c r="BC61" s="69"/>
      <c r="BD61" s="226" t="s">
        <v>14532</v>
      </c>
    </row>
    <row r="62" spans="1:71" x14ac:dyDescent="0.2">
      <c r="A62" s="226"/>
      <c r="B62" s="69">
        <v>1</v>
      </c>
      <c r="C62" s="69" t="s">
        <v>200</v>
      </c>
      <c r="D62" s="221"/>
      <c r="E62" s="69"/>
      <c r="F62" s="69"/>
      <c r="G62" s="69" t="s">
        <v>12334</v>
      </c>
      <c r="H62" s="69"/>
      <c r="I62" s="69"/>
      <c r="J62" s="69"/>
      <c r="K62" s="69"/>
      <c r="L62" s="69"/>
      <c r="M62" s="69"/>
      <c r="N62" s="69"/>
      <c r="O62" s="69"/>
      <c r="P62" s="69"/>
      <c r="Q62" s="69">
        <v>8.4247486969471304</v>
      </c>
      <c r="R62" s="69"/>
      <c r="S62" s="69"/>
      <c r="T62" s="69">
        <v>3280.93587118391</v>
      </c>
      <c r="U62" s="69"/>
      <c r="V62" s="69"/>
      <c r="W62" s="69"/>
      <c r="X62" s="69"/>
      <c r="Y62" s="69"/>
      <c r="Z62" s="69">
        <v>11.531436167593901</v>
      </c>
      <c r="AA62" s="69"/>
      <c r="AB62" s="69"/>
      <c r="AC62" s="69"/>
      <c r="AD62" s="69"/>
      <c r="AE62" s="69"/>
      <c r="AF62" s="69"/>
      <c r="AG62" s="69"/>
      <c r="AH62" s="69"/>
      <c r="AI62" s="69"/>
      <c r="AJ62" s="69"/>
      <c r="AK62" s="69"/>
      <c r="AL62" s="69"/>
      <c r="AM62" s="69"/>
      <c r="AN62" s="69"/>
      <c r="AO62" s="69">
        <v>177.42588379956899</v>
      </c>
      <c r="AP62" s="69"/>
      <c r="AQ62" s="69"/>
      <c r="AR62" s="69"/>
      <c r="AS62" s="69"/>
      <c r="AT62" s="69">
        <v>16.222121463074199</v>
      </c>
      <c r="AU62" s="69"/>
      <c r="AV62" s="69"/>
      <c r="AW62" s="69">
        <v>31.958290808484399</v>
      </c>
      <c r="AX62" s="69"/>
      <c r="AY62" s="69"/>
      <c r="AZ62" s="69"/>
      <c r="BA62" s="69">
        <v>6.4754017305315204</v>
      </c>
      <c r="BB62" s="69"/>
      <c r="BC62" s="69"/>
      <c r="BD62" s="226" t="s">
        <v>14532</v>
      </c>
    </row>
    <row r="63" spans="1:71" x14ac:dyDescent="0.2">
      <c r="A63" s="226"/>
      <c r="B63" s="69">
        <v>1</v>
      </c>
      <c r="C63" s="69" t="s">
        <v>200</v>
      </c>
      <c r="D63" s="221"/>
      <c r="E63" s="69"/>
      <c r="F63" s="69"/>
      <c r="G63" s="69" t="s">
        <v>12334</v>
      </c>
      <c r="H63" s="69"/>
      <c r="I63" s="69"/>
      <c r="J63" s="69"/>
      <c r="K63" s="69"/>
      <c r="L63" s="69"/>
      <c r="M63" s="69"/>
      <c r="N63" s="69"/>
      <c r="O63" s="69"/>
      <c r="P63" s="69"/>
      <c r="Q63" s="69">
        <v>8.4333364358401592</v>
      </c>
      <c r="R63" s="69"/>
      <c r="S63" s="69"/>
      <c r="T63" s="69">
        <v>3291.6705448001899</v>
      </c>
      <c r="U63" s="69"/>
      <c r="V63" s="69"/>
      <c r="W63" s="69"/>
      <c r="X63" s="69"/>
      <c r="Y63" s="69"/>
      <c r="Z63" s="69">
        <v>11.677662350450399</v>
      </c>
      <c r="AA63" s="69"/>
      <c r="AB63" s="69"/>
      <c r="AC63" s="69"/>
      <c r="AD63" s="69"/>
      <c r="AE63" s="69"/>
      <c r="AF63" s="69"/>
      <c r="AG63" s="69"/>
      <c r="AH63" s="69"/>
      <c r="AI63" s="69"/>
      <c r="AJ63" s="69"/>
      <c r="AK63" s="69"/>
      <c r="AL63" s="69"/>
      <c r="AM63" s="69"/>
      <c r="AN63" s="69"/>
      <c r="AO63" s="69">
        <v>175.92941899784799</v>
      </c>
      <c r="AP63" s="69"/>
      <c r="AQ63" s="69"/>
      <c r="AR63" s="69"/>
      <c r="AS63" s="69"/>
      <c r="AT63" s="69">
        <v>16.597058638609699</v>
      </c>
      <c r="AU63" s="69"/>
      <c r="AV63" s="69"/>
      <c r="AW63" s="69">
        <v>33.016858284660302</v>
      </c>
      <c r="AX63" s="69"/>
      <c r="AY63" s="69"/>
      <c r="AZ63" s="69"/>
      <c r="BA63" s="69">
        <v>7.3696909765142102</v>
      </c>
      <c r="BB63" s="69"/>
      <c r="BC63" s="69"/>
      <c r="BD63" s="226" t="s">
        <v>14532</v>
      </c>
    </row>
    <row r="64" spans="1:71" x14ac:dyDescent="0.2">
      <c r="A64" s="226"/>
      <c r="B64" s="69">
        <v>1</v>
      </c>
      <c r="C64" s="69" t="s">
        <v>200</v>
      </c>
      <c r="D64" s="221"/>
      <c r="E64" s="69"/>
      <c r="F64" s="69"/>
      <c r="G64" s="69" t="s">
        <v>12334</v>
      </c>
      <c r="H64" s="69"/>
      <c r="I64" s="69"/>
      <c r="J64" s="69"/>
      <c r="K64" s="69"/>
      <c r="L64" s="69"/>
      <c r="M64" s="69"/>
      <c r="N64" s="69"/>
      <c r="O64" s="69"/>
      <c r="P64" s="69"/>
      <c r="Q64" s="69">
        <v>8.3436439330479004</v>
      </c>
      <c r="R64" s="69"/>
      <c r="S64" s="69"/>
      <c r="T64" s="69">
        <v>3179.5549163098699</v>
      </c>
      <c r="U64" s="69"/>
      <c r="V64" s="69"/>
      <c r="W64" s="69"/>
      <c r="X64" s="69"/>
      <c r="Y64" s="69"/>
      <c r="Z64" s="69">
        <v>9.1947713061887608</v>
      </c>
      <c r="AA64" s="69"/>
      <c r="AB64" s="69"/>
      <c r="AC64" s="69"/>
      <c r="AD64" s="69"/>
      <c r="AE64" s="69"/>
      <c r="AF64" s="69"/>
      <c r="AG64" s="69"/>
      <c r="AH64" s="69"/>
      <c r="AI64" s="69"/>
      <c r="AJ64" s="69"/>
      <c r="AK64" s="69"/>
      <c r="AL64" s="69"/>
      <c r="AM64" s="69"/>
      <c r="AN64" s="69"/>
      <c r="AO64" s="69">
        <v>177.456378727328</v>
      </c>
      <c r="AP64" s="69"/>
      <c r="AQ64" s="69"/>
      <c r="AR64" s="69"/>
      <c r="AS64" s="69"/>
      <c r="AT64" s="69">
        <v>15.191730815443201</v>
      </c>
      <c r="AU64" s="69"/>
      <c r="AV64" s="69"/>
      <c r="AW64" s="69">
        <v>32.982035044574197</v>
      </c>
      <c r="AX64" s="69"/>
      <c r="AY64" s="69"/>
      <c r="AZ64" s="69"/>
      <c r="BA64" s="69">
        <v>10.008504326328801</v>
      </c>
      <c r="BB64" s="69"/>
      <c r="BC64" s="69"/>
      <c r="BD64" s="226" t="s">
        <v>14532</v>
      </c>
    </row>
    <row r="65" spans="1:56" x14ac:dyDescent="0.2">
      <c r="A65" s="226"/>
      <c r="B65" s="69">
        <v>1</v>
      </c>
      <c r="C65" s="69" t="s">
        <v>200</v>
      </c>
      <c r="D65" s="221"/>
      <c r="E65" s="69"/>
      <c r="F65" s="69"/>
      <c r="G65" s="69" t="s">
        <v>12334</v>
      </c>
      <c r="H65" s="69"/>
      <c r="I65" s="69"/>
      <c r="J65" s="69"/>
      <c r="K65" s="69"/>
      <c r="L65" s="69"/>
      <c r="M65" s="69"/>
      <c r="N65" s="69"/>
      <c r="O65" s="69"/>
      <c r="P65" s="69"/>
      <c r="Q65" s="69">
        <v>8.5606419862248693</v>
      </c>
      <c r="R65" s="69"/>
      <c r="S65" s="69"/>
      <c r="T65" s="69">
        <v>3450.80248278108</v>
      </c>
      <c r="U65" s="69"/>
      <c r="V65" s="69"/>
      <c r="W65" s="69"/>
      <c r="X65" s="69"/>
      <c r="Y65" s="69"/>
      <c r="Z65" s="69">
        <v>13.452562650780299</v>
      </c>
      <c r="AA65" s="69"/>
      <c r="AB65" s="69"/>
      <c r="AC65" s="69"/>
      <c r="AD65" s="69"/>
      <c r="AE65" s="69"/>
      <c r="AF65" s="69"/>
      <c r="AG65" s="69"/>
      <c r="AH65" s="69"/>
      <c r="AI65" s="69"/>
      <c r="AJ65" s="69"/>
      <c r="AK65" s="69"/>
      <c r="AL65" s="69"/>
      <c r="AM65" s="69"/>
      <c r="AN65" s="69"/>
      <c r="AO65" s="69">
        <v>177.456378727328</v>
      </c>
      <c r="AP65" s="69"/>
      <c r="AQ65" s="69"/>
      <c r="AR65" s="69"/>
      <c r="AS65" s="69"/>
      <c r="AT65" s="69">
        <v>13.858376781697901</v>
      </c>
      <c r="AU65" s="69"/>
      <c r="AV65" s="69"/>
      <c r="AW65" s="69">
        <v>34.013599754073098</v>
      </c>
      <c r="AX65" s="69"/>
      <c r="AY65" s="69"/>
      <c r="AZ65" s="69"/>
      <c r="BA65" s="69">
        <v>10.0792583436341</v>
      </c>
      <c r="BB65" s="69"/>
      <c r="BC65" s="69"/>
      <c r="BD65" s="226" t="s">
        <v>14532</v>
      </c>
    </row>
    <row r="66" spans="1:56" x14ac:dyDescent="0.2">
      <c r="A66" s="226"/>
      <c r="B66" s="69">
        <v>1</v>
      </c>
      <c r="C66" s="69" t="s">
        <v>200</v>
      </c>
      <c r="D66" s="221"/>
      <c r="E66" s="69"/>
      <c r="F66" s="69"/>
      <c r="G66" s="69" t="s">
        <v>12334</v>
      </c>
      <c r="H66" s="69"/>
      <c r="I66" s="69"/>
      <c r="J66" s="69"/>
      <c r="K66" s="69"/>
      <c r="L66" s="69"/>
      <c r="M66" s="69"/>
      <c r="N66" s="69"/>
      <c r="O66" s="69"/>
      <c r="P66" s="69"/>
      <c r="Q66" s="69">
        <v>8.3099379110821499</v>
      </c>
      <c r="R66" s="69"/>
      <c r="S66" s="69"/>
      <c r="T66" s="69">
        <v>3137.4223888526899</v>
      </c>
      <c r="U66" s="69"/>
      <c r="V66" s="69"/>
      <c r="W66" s="69"/>
      <c r="X66" s="69"/>
      <c r="Y66" s="69"/>
      <c r="Z66" s="69">
        <v>9.4867313278518992</v>
      </c>
      <c r="AA66" s="69"/>
      <c r="AB66" s="69"/>
      <c r="AC66" s="69"/>
      <c r="AD66" s="69"/>
      <c r="AE66" s="69"/>
      <c r="AF66" s="69"/>
      <c r="AG66" s="69"/>
      <c r="AH66" s="69"/>
      <c r="AI66" s="69"/>
      <c r="AJ66" s="69"/>
      <c r="AK66" s="69"/>
      <c r="AL66" s="69"/>
      <c r="AM66" s="69"/>
      <c r="AN66" s="69"/>
      <c r="AO66" s="69">
        <v>174.27679065478</v>
      </c>
      <c r="AP66" s="69"/>
      <c r="AQ66" s="69"/>
      <c r="AR66" s="69"/>
      <c r="AS66" s="69"/>
      <c r="AT66" s="69">
        <v>14.2797201664313</v>
      </c>
      <c r="AU66" s="69"/>
      <c r="AV66" s="69"/>
      <c r="AW66" s="69">
        <v>34.005557946510898</v>
      </c>
      <c r="AX66" s="69"/>
      <c r="AY66" s="69"/>
      <c r="AZ66" s="69"/>
      <c r="BA66" s="69">
        <v>9.5980716934487003</v>
      </c>
      <c r="BB66" s="69"/>
      <c r="BC66" s="69"/>
      <c r="BD66" s="226" t="s">
        <v>14532</v>
      </c>
    </row>
    <row r="67" spans="1:56" x14ac:dyDescent="0.2">
      <c r="A67" s="226"/>
      <c r="B67" s="69">
        <v>1</v>
      </c>
      <c r="C67" s="69" t="s">
        <v>200</v>
      </c>
      <c r="D67" s="221"/>
      <c r="E67" s="69"/>
      <c r="F67" s="69"/>
      <c r="G67" s="69" t="s">
        <v>12334</v>
      </c>
      <c r="H67" s="69"/>
      <c r="I67" s="69"/>
      <c r="J67" s="69"/>
      <c r="K67" s="69"/>
      <c r="L67" s="69"/>
      <c r="M67" s="69"/>
      <c r="N67" s="69"/>
      <c r="O67" s="69"/>
      <c r="P67" s="69"/>
      <c r="Q67" s="69">
        <v>8.2923015171258303</v>
      </c>
      <c r="R67" s="69"/>
      <c r="S67" s="69"/>
      <c r="T67" s="69">
        <v>3115.3768964072901</v>
      </c>
      <c r="U67" s="69"/>
      <c r="V67" s="69"/>
      <c r="W67" s="69"/>
      <c r="X67" s="69"/>
      <c r="Y67" s="69"/>
      <c r="Z67" s="69">
        <v>10.061296834227701</v>
      </c>
      <c r="AA67" s="69"/>
      <c r="AB67" s="69"/>
      <c r="AC67" s="69"/>
      <c r="AD67" s="69"/>
      <c r="AE67" s="69"/>
      <c r="AF67" s="69"/>
      <c r="AG67" s="69"/>
      <c r="AH67" s="69"/>
      <c r="AI67" s="69"/>
      <c r="AJ67" s="69"/>
      <c r="AK67" s="69"/>
      <c r="AL67" s="69"/>
      <c r="AM67" s="69"/>
      <c r="AN67" s="69"/>
      <c r="AO67" s="69">
        <v>176.99452812788101</v>
      </c>
      <c r="AP67" s="69"/>
      <c r="AQ67" s="69"/>
      <c r="AR67" s="69"/>
      <c r="AS67" s="69"/>
      <c r="AT67" s="69">
        <v>14.760349016659699</v>
      </c>
      <c r="AU67" s="69"/>
      <c r="AV67" s="69"/>
      <c r="AW67" s="69">
        <v>35.027531509375898</v>
      </c>
      <c r="AX67" s="69"/>
      <c r="AY67" s="69"/>
      <c r="AZ67" s="69"/>
      <c r="BA67" s="69">
        <v>8.8617552533992505</v>
      </c>
      <c r="BB67" s="69"/>
      <c r="BC67" s="69"/>
      <c r="BD67" s="226" t="s">
        <v>14532</v>
      </c>
    </row>
    <row r="68" spans="1:56" x14ac:dyDescent="0.2">
      <c r="A68" s="226"/>
      <c r="B68" s="69">
        <v>1</v>
      </c>
      <c r="C68" s="69" t="s">
        <v>200</v>
      </c>
      <c r="D68" s="221"/>
      <c r="E68" s="69"/>
      <c r="F68" s="69"/>
      <c r="G68" s="69" t="s">
        <v>12334</v>
      </c>
      <c r="H68" s="69"/>
      <c r="I68" s="69"/>
      <c r="J68" s="69"/>
      <c r="K68" s="69"/>
      <c r="L68" s="69"/>
      <c r="M68" s="69"/>
      <c r="N68" s="69"/>
      <c r="O68" s="69"/>
      <c r="P68" s="69"/>
      <c r="Q68" s="69">
        <v>8.40191560405807</v>
      </c>
      <c r="R68" s="69"/>
      <c r="S68" s="69"/>
      <c r="T68" s="69">
        <v>3252.3945050725902</v>
      </c>
      <c r="U68" s="69"/>
      <c r="V68" s="69"/>
      <c r="W68" s="69"/>
      <c r="X68" s="69"/>
      <c r="Y68" s="69"/>
      <c r="Z68" s="69">
        <v>10.318300428339301</v>
      </c>
      <c r="AA68" s="69"/>
      <c r="AB68" s="69"/>
      <c r="AC68" s="69"/>
      <c r="AD68" s="69"/>
      <c r="AE68" s="69"/>
      <c r="AF68" s="69"/>
      <c r="AG68" s="69"/>
      <c r="AH68" s="69"/>
      <c r="AI68" s="69"/>
      <c r="AJ68" s="69"/>
      <c r="AK68" s="69"/>
      <c r="AL68" s="69"/>
      <c r="AM68" s="69"/>
      <c r="AN68" s="69"/>
      <c r="AO68" s="69">
        <v>176.99452812788101</v>
      </c>
      <c r="AP68" s="69"/>
      <c r="AQ68" s="69"/>
      <c r="AR68" s="69"/>
      <c r="AS68" s="69"/>
      <c r="AT68" s="69">
        <v>11.119224343993</v>
      </c>
      <c r="AU68" s="69"/>
      <c r="AV68" s="69"/>
      <c r="AW68" s="69">
        <v>34.998020288964</v>
      </c>
      <c r="AX68" s="69"/>
      <c r="AY68" s="69"/>
      <c r="AZ68" s="69"/>
      <c r="BA68" s="69">
        <v>6.9205438813349804</v>
      </c>
      <c r="BB68" s="69"/>
      <c r="BC68" s="69"/>
      <c r="BD68" s="226" t="s">
        <v>14532</v>
      </c>
    </row>
    <row r="69" spans="1:56" x14ac:dyDescent="0.2">
      <c r="A69" s="226" t="s">
        <v>12342</v>
      </c>
      <c r="B69" s="69">
        <v>1</v>
      </c>
      <c r="C69" s="69" t="s">
        <v>14538</v>
      </c>
      <c r="D69" s="221" t="s">
        <v>781</v>
      </c>
      <c r="E69" s="69" t="s">
        <v>786</v>
      </c>
      <c r="F69" s="69">
        <v>2018</v>
      </c>
      <c r="G69" s="69" t="s">
        <v>12257</v>
      </c>
      <c r="H69" s="69" t="s">
        <v>8443</v>
      </c>
      <c r="I69" s="69" t="s">
        <v>14083</v>
      </c>
      <c r="J69" s="69" t="s">
        <v>14526</v>
      </c>
      <c r="K69" s="69">
        <v>464</v>
      </c>
      <c r="L69" s="69">
        <v>4</v>
      </c>
      <c r="N69" s="69"/>
      <c r="O69" s="69"/>
      <c r="P69" s="69"/>
      <c r="Q69" s="218">
        <v>7.99</v>
      </c>
      <c r="R69" s="218">
        <v>3.0000000000000001E-3</v>
      </c>
      <c r="T69" s="218">
        <v>2342</v>
      </c>
      <c r="U69" s="218">
        <v>7</v>
      </c>
      <c r="V69" s="69"/>
      <c r="W69" s="69"/>
      <c r="X69" s="69"/>
      <c r="Y69" s="69"/>
      <c r="Z69" s="69">
        <v>5.3</v>
      </c>
      <c r="AA69" s="69">
        <v>0.02</v>
      </c>
      <c r="AC69" s="69"/>
      <c r="AD69" s="69"/>
      <c r="AE69" s="69"/>
      <c r="AF69" s="69"/>
      <c r="AG69" s="69"/>
      <c r="AH69" s="69"/>
      <c r="AI69" s="69"/>
      <c r="AJ69" s="69"/>
      <c r="AK69" s="69"/>
      <c r="AL69" s="69"/>
      <c r="AM69" s="69"/>
      <c r="AN69" s="69"/>
      <c r="AO69" s="218">
        <v>334</v>
      </c>
      <c r="AP69" s="218">
        <v>16</v>
      </c>
      <c r="AR69" s="69"/>
      <c r="AS69" s="69"/>
      <c r="AT69" s="218">
        <v>28.4</v>
      </c>
      <c r="AU69" s="218">
        <v>7.0000000000000007E-2</v>
      </c>
      <c r="AW69" s="218">
        <v>36.1</v>
      </c>
      <c r="AX69" s="218">
        <v>7.0000000000000007E-2</v>
      </c>
      <c r="AZ69" s="69" t="s">
        <v>14436</v>
      </c>
      <c r="BA69" s="69">
        <v>0.27393955813511217</v>
      </c>
      <c r="BB69" s="69">
        <v>3.4709396076306423E-2</v>
      </c>
      <c r="BD69" s="226" t="s">
        <v>13917</v>
      </c>
    </row>
    <row r="70" spans="1:56" x14ac:dyDescent="0.2">
      <c r="A70" s="226"/>
      <c r="B70" s="69">
        <v>1</v>
      </c>
      <c r="C70" s="69" t="s">
        <v>14538</v>
      </c>
      <c r="D70" s="221"/>
      <c r="E70" s="69"/>
      <c r="F70" s="69"/>
      <c r="G70" s="69" t="s">
        <v>12257</v>
      </c>
      <c r="H70" s="69" t="s">
        <v>8443</v>
      </c>
      <c r="I70" s="69" t="s">
        <v>14083</v>
      </c>
      <c r="J70" s="69" t="s">
        <v>14526</v>
      </c>
      <c r="K70" s="69">
        <v>454</v>
      </c>
      <c r="L70" s="69">
        <v>8</v>
      </c>
      <c r="N70" s="69"/>
      <c r="O70" s="69"/>
      <c r="P70" s="69"/>
      <c r="Q70" s="218">
        <v>8</v>
      </c>
      <c r="R70" s="218">
        <v>6.0000000000000001E-3</v>
      </c>
      <c r="T70" s="218">
        <v>2326</v>
      </c>
      <c r="U70" s="218">
        <v>4</v>
      </c>
      <c r="V70" s="69"/>
      <c r="W70" s="69"/>
      <c r="X70" s="69"/>
      <c r="Y70" s="69"/>
      <c r="Z70" s="69">
        <v>5.32</v>
      </c>
      <c r="AA70" s="69">
        <v>0.05</v>
      </c>
      <c r="AC70" s="69"/>
      <c r="AD70" s="69"/>
      <c r="AE70" s="69"/>
      <c r="AF70" s="69"/>
      <c r="AG70" s="69"/>
      <c r="AH70" s="69"/>
      <c r="AI70" s="69"/>
      <c r="AJ70" s="69"/>
      <c r="AK70" s="69"/>
      <c r="AL70" s="69"/>
      <c r="AM70" s="69"/>
      <c r="AN70" s="69"/>
      <c r="AO70" s="218">
        <v>329</v>
      </c>
      <c r="AP70" s="218">
        <v>13</v>
      </c>
      <c r="AR70" s="69"/>
      <c r="AS70" s="69"/>
      <c r="AT70" s="218">
        <v>28.4</v>
      </c>
      <c r="AU70" s="218">
        <v>0.03</v>
      </c>
      <c r="AW70" s="218">
        <v>36.1</v>
      </c>
      <c r="AX70" s="218">
        <v>0.06</v>
      </c>
      <c r="AZ70" s="69" t="s">
        <v>14436</v>
      </c>
      <c r="BA70" s="69">
        <v>0.52497570811179717</v>
      </c>
      <c r="BB70" s="69">
        <v>3.8382485874234283E-2</v>
      </c>
      <c r="BD70" s="226" t="s">
        <v>13917</v>
      </c>
    </row>
    <row r="71" spans="1:56" x14ac:dyDescent="0.2">
      <c r="A71" s="226"/>
      <c r="B71" s="69">
        <v>1</v>
      </c>
      <c r="C71" s="69" t="s">
        <v>14538</v>
      </c>
      <c r="D71" s="221"/>
      <c r="E71" s="69"/>
      <c r="F71" s="69"/>
      <c r="G71" s="69" t="s">
        <v>12257</v>
      </c>
      <c r="H71" s="69" t="s">
        <v>8443</v>
      </c>
      <c r="I71" s="69" t="s">
        <v>14083</v>
      </c>
      <c r="J71" s="69" t="s">
        <v>14526</v>
      </c>
      <c r="K71" s="69">
        <v>843</v>
      </c>
      <c r="L71" s="69">
        <v>34</v>
      </c>
      <c r="N71" s="69"/>
      <c r="O71" s="69"/>
      <c r="P71" s="69"/>
      <c r="Q71" s="218">
        <v>7.78</v>
      </c>
      <c r="R71" s="218">
        <v>1.7000000000000001E-2</v>
      </c>
      <c r="T71" s="218">
        <v>2338</v>
      </c>
      <c r="U71" s="218">
        <v>2</v>
      </c>
      <c r="V71" s="69"/>
      <c r="W71" s="69"/>
      <c r="X71" s="69"/>
      <c r="Y71" s="69"/>
      <c r="Z71" s="69">
        <v>3.62</v>
      </c>
      <c r="AA71" s="69">
        <v>0.12</v>
      </c>
      <c r="AC71" s="69"/>
      <c r="AD71" s="69"/>
      <c r="AE71" s="69"/>
      <c r="AF71" s="69"/>
      <c r="AG71" s="69"/>
      <c r="AH71" s="69"/>
      <c r="AI71" s="69"/>
      <c r="AJ71" s="69"/>
      <c r="AK71" s="69"/>
      <c r="AL71" s="69"/>
      <c r="AM71" s="69"/>
      <c r="AN71" s="69"/>
      <c r="AO71" s="218">
        <v>336</v>
      </c>
      <c r="AP71" s="218">
        <v>13</v>
      </c>
      <c r="AR71" s="69"/>
      <c r="AS71" s="69"/>
      <c r="AT71" s="218">
        <v>28.5</v>
      </c>
      <c r="AU71" s="218">
        <v>7.0000000000000007E-2</v>
      </c>
      <c r="AW71" s="218">
        <v>36.200000000000003</v>
      </c>
      <c r="AX71" s="218">
        <v>0.08</v>
      </c>
      <c r="AZ71" s="69" t="s">
        <v>14436</v>
      </c>
      <c r="BA71" s="69">
        <v>0.19193847965342645</v>
      </c>
      <c r="BB71" s="69">
        <v>3.6621486793810006E-2</v>
      </c>
      <c r="BD71" s="226" t="s">
        <v>13917</v>
      </c>
    </row>
    <row r="72" spans="1:56" x14ac:dyDescent="0.2">
      <c r="A72" s="226"/>
      <c r="B72" s="69">
        <v>1</v>
      </c>
      <c r="C72" s="69" t="s">
        <v>14538</v>
      </c>
      <c r="D72" s="221"/>
      <c r="E72" s="69"/>
      <c r="F72" s="69"/>
      <c r="G72" s="69" t="s">
        <v>12257</v>
      </c>
      <c r="H72" s="69" t="s">
        <v>8443</v>
      </c>
      <c r="I72" s="69" t="s">
        <v>14083</v>
      </c>
      <c r="J72" s="69" t="s">
        <v>14526</v>
      </c>
      <c r="K72" s="69">
        <v>800</v>
      </c>
      <c r="L72" s="69">
        <v>26</v>
      </c>
      <c r="N72" s="69"/>
      <c r="O72" s="69"/>
      <c r="P72" s="69"/>
      <c r="Q72" s="218">
        <v>7.79</v>
      </c>
      <c r="R72" s="218">
        <v>1.2999999999999999E-2</v>
      </c>
      <c r="T72" s="218">
        <v>2329</v>
      </c>
      <c r="U72" s="218">
        <v>5</v>
      </c>
      <c r="V72" s="69"/>
      <c r="W72" s="69"/>
      <c r="X72" s="69"/>
      <c r="Y72" s="69"/>
      <c r="Z72" s="69">
        <v>3.66</v>
      </c>
      <c r="AA72" s="69">
        <v>0.09</v>
      </c>
      <c r="AC72" s="69"/>
      <c r="AD72" s="69"/>
      <c r="AE72" s="69"/>
      <c r="AF72" s="69"/>
      <c r="AG72" s="69"/>
      <c r="AH72" s="69"/>
      <c r="AI72" s="69"/>
      <c r="AJ72" s="69"/>
      <c r="AK72" s="69"/>
      <c r="AL72" s="69"/>
      <c r="AM72" s="69"/>
      <c r="AN72" s="69"/>
      <c r="AO72" s="218">
        <v>329</v>
      </c>
      <c r="AP72" s="218">
        <v>8</v>
      </c>
      <c r="AR72" s="69"/>
      <c r="AS72" s="69"/>
      <c r="AT72" s="218">
        <v>28.3</v>
      </c>
      <c r="AU72" s="218">
        <v>0.04</v>
      </c>
      <c r="AW72" s="218">
        <v>36.1</v>
      </c>
      <c r="AX72" s="218">
        <v>0.08</v>
      </c>
      <c r="AZ72" s="69" t="s">
        <v>14436</v>
      </c>
      <c r="BA72" s="69">
        <v>0.44274017708981855</v>
      </c>
      <c r="BB72" s="69">
        <v>4.3441450688117875E-2</v>
      </c>
      <c r="BD72" s="226" t="s">
        <v>13917</v>
      </c>
    </row>
    <row r="73" spans="1:56" x14ac:dyDescent="0.2">
      <c r="A73" s="226" t="s">
        <v>14534</v>
      </c>
      <c r="B73" s="69">
        <v>1</v>
      </c>
      <c r="C73" s="69" t="s">
        <v>12265</v>
      </c>
      <c r="D73" s="221" t="s">
        <v>841</v>
      </c>
      <c r="E73" s="69" t="s">
        <v>847</v>
      </c>
      <c r="F73" s="69">
        <v>2022</v>
      </c>
      <c r="G73" s="69" t="s">
        <v>13916</v>
      </c>
      <c r="H73" s="69" t="s">
        <v>8443</v>
      </c>
      <c r="I73" s="69" t="s">
        <v>14525</v>
      </c>
      <c r="J73" s="69" t="s">
        <v>14439</v>
      </c>
      <c r="K73" s="69">
        <v>862.36</v>
      </c>
      <c r="L73" s="69"/>
      <c r="M73" s="69">
        <v>19.96</v>
      </c>
      <c r="N73" s="259">
        <v>7.88</v>
      </c>
      <c r="O73" s="259">
        <v>0.01</v>
      </c>
      <c r="P73" s="69"/>
      <c r="T73" s="218"/>
      <c r="U73" s="218"/>
      <c r="V73" s="69"/>
      <c r="W73" s="69"/>
      <c r="X73" s="69"/>
      <c r="Y73" s="69"/>
      <c r="Z73" s="218">
        <v>2.71</v>
      </c>
      <c r="AA73" s="218">
        <v>0.04</v>
      </c>
      <c r="AC73" s="69"/>
      <c r="AD73" s="69"/>
      <c r="AE73" s="69"/>
      <c r="AF73" s="69">
        <v>113.73</v>
      </c>
      <c r="AG73" s="69"/>
      <c r="AH73" s="69">
        <v>1.66</v>
      </c>
      <c r="AI73" s="69">
        <v>1981.11</v>
      </c>
      <c r="AJ73" s="69"/>
      <c r="AK73" s="69">
        <v>4.13</v>
      </c>
      <c r="AL73" s="69"/>
      <c r="AM73" s="69"/>
      <c r="AN73" s="69"/>
      <c r="AO73" s="69"/>
      <c r="AP73" s="69"/>
      <c r="AQ73" s="69"/>
      <c r="AR73" s="69"/>
      <c r="AS73" s="69"/>
      <c r="AT73" s="218">
        <v>22.93</v>
      </c>
      <c r="AU73" s="218">
        <v>0.15</v>
      </c>
      <c r="AW73" s="218"/>
      <c r="AX73" s="69"/>
      <c r="AY73" s="69"/>
      <c r="AZ73" s="69">
        <v>28</v>
      </c>
      <c r="BA73" s="69">
        <v>2.873525514019893E-2</v>
      </c>
      <c r="BB73" s="69"/>
      <c r="BC73" s="69"/>
      <c r="BD73" s="226" t="s">
        <v>13918</v>
      </c>
    </row>
    <row r="74" spans="1:56" x14ac:dyDescent="0.2">
      <c r="A74" s="226"/>
      <c r="B74" s="69">
        <v>1</v>
      </c>
      <c r="C74" s="69" t="s">
        <v>12265</v>
      </c>
      <c r="D74" s="221"/>
      <c r="E74" s="69"/>
      <c r="F74" s="69"/>
      <c r="G74" s="69" t="s">
        <v>13916</v>
      </c>
      <c r="H74" s="69" t="s">
        <v>8443</v>
      </c>
      <c r="I74" s="69" t="s">
        <v>14525</v>
      </c>
      <c r="J74" s="69"/>
      <c r="K74" s="69">
        <v>905.18</v>
      </c>
      <c r="L74" s="69"/>
      <c r="M74" s="69">
        <v>33.72</v>
      </c>
      <c r="N74" s="259">
        <v>7.87</v>
      </c>
      <c r="O74" s="259">
        <v>0.01</v>
      </c>
      <c r="P74" s="69"/>
      <c r="T74" s="218"/>
      <c r="U74" s="218"/>
      <c r="V74" s="69"/>
      <c r="W74" s="69"/>
      <c r="X74" s="69"/>
      <c r="Y74" s="69"/>
      <c r="Z74" s="218">
        <v>2.9</v>
      </c>
      <c r="AA74" s="218">
        <v>0.09</v>
      </c>
      <c r="AC74" s="69"/>
      <c r="AD74" s="69"/>
      <c r="AE74" s="69"/>
      <c r="AF74" s="69">
        <v>121.04</v>
      </c>
      <c r="AG74" s="69"/>
      <c r="AH74" s="69">
        <v>3.76</v>
      </c>
      <c r="AI74" s="69">
        <v>1963.84</v>
      </c>
      <c r="AJ74" s="69"/>
      <c r="AK74" s="69">
        <v>9.25</v>
      </c>
      <c r="AL74" s="69"/>
      <c r="AM74" s="69"/>
      <c r="AN74" s="69"/>
      <c r="AO74" s="69"/>
      <c r="AP74" s="69"/>
      <c r="AQ74" s="69"/>
      <c r="AR74" s="69"/>
      <c r="AS74" s="69"/>
      <c r="AT74" s="218">
        <v>25.9</v>
      </c>
      <c r="AU74" s="218">
        <v>0.16</v>
      </c>
      <c r="AW74" s="218"/>
      <c r="AX74" s="69"/>
      <c r="AY74" s="69"/>
      <c r="AZ74" s="69">
        <v>28</v>
      </c>
      <c r="BA74" s="69">
        <v>8.035046514374182E-2</v>
      </c>
      <c r="BB74" s="69"/>
      <c r="BC74" s="69"/>
      <c r="BD74" s="226" t="s">
        <v>13918</v>
      </c>
    </row>
    <row r="75" spans="1:56" x14ac:dyDescent="0.2">
      <c r="A75" s="226"/>
      <c r="B75" s="69">
        <v>1</v>
      </c>
      <c r="C75" s="69" t="s">
        <v>14538</v>
      </c>
      <c r="D75" s="221" t="s">
        <v>1212</v>
      </c>
      <c r="E75" s="69" t="s">
        <v>1216</v>
      </c>
      <c r="F75" s="69">
        <v>2016</v>
      </c>
      <c r="G75" s="69" t="s">
        <v>12352</v>
      </c>
      <c r="H75" s="69" t="s">
        <v>8443</v>
      </c>
      <c r="I75" s="69" t="s">
        <v>14527</v>
      </c>
      <c r="J75" s="69" t="s">
        <v>14439</v>
      </c>
      <c r="K75" s="218">
        <v>491</v>
      </c>
      <c r="L75" s="69"/>
      <c r="M75" s="218">
        <v>27</v>
      </c>
      <c r="N75" s="218">
        <v>8.06</v>
      </c>
      <c r="O75" s="69"/>
      <c r="P75" s="218">
        <v>0.02</v>
      </c>
      <c r="T75" s="218">
        <v>2266</v>
      </c>
      <c r="V75" s="218">
        <v>9</v>
      </c>
      <c r="W75" s="69"/>
      <c r="X75" s="69"/>
      <c r="Y75" s="69"/>
      <c r="Z75" s="69"/>
      <c r="AA75" s="69"/>
      <c r="AB75" s="69"/>
      <c r="AC75" s="69">
        <v>2.79</v>
      </c>
      <c r="AD75" s="69"/>
      <c r="AE75" s="69">
        <v>0.01</v>
      </c>
      <c r="AF75" s="69">
        <v>176</v>
      </c>
      <c r="AG75" s="69"/>
      <c r="AH75" s="69">
        <v>0</v>
      </c>
      <c r="AI75" s="69">
        <v>1830</v>
      </c>
      <c r="AJ75" s="69"/>
      <c r="AK75" s="69">
        <v>9</v>
      </c>
      <c r="AL75" s="69"/>
      <c r="AM75" s="69"/>
      <c r="AN75" s="69"/>
      <c r="AO75" s="69">
        <v>90</v>
      </c>
      <c r="AP75" s="69"/>
      <c r="AQ75" s="69"/>
      <c r="AR75" s="69"/>
      <c r="AS75" s="69"/>
      <c r="AT75" s="218">
        <v>26.2</v>
      </c>
      <c r="AU75" s="69"/>
      <c r="AV75" s="218">
        <v>0.5</v>
      </c>
      <c r="AW75" s="218">
        <v>36</v>
      </c>
      <c r="AX75" s="69"/>
      <c r="AY75" s="218">
        <v>0</v>
      </c>
      <c r="AZ75" s="69">
        <v>9</v>
      </c>
      <c r="BA75" s="69">
        <v>1</v>
      </c>
      <c r="BB75" s="69">
        <v>16</v>
      </c>
      <c r="BD75" s="226" t="s">
        <v>12350</v>
      </c>
    </row>
    <row r="76" spans="1:56" x14ac:dyDescent="0.2">
      <c r="A76" s="226"/>
      <c r="B76" s="69">
        <v>1</v>
      </c>
      <c r="C76" s="69" t="s">
        <v>14538</v>
      </c>
      <c r="D76" s="221"/>
      <c r="E76" s="69"/>
      <c r="F76" s="69"/>
      <c r="G76" s="69" t="s">
        <v>12352</v>
      </c>
      <c r="H76" s="69" t="s">
        <v>8443</v>
      </c>
      <c r="I76" s="69" t="s">
        <v>14527</v>
      </c>
      <c r="J76" s="69" t="s">
        <v>14439</v>
      </c>
      <c r="K76" s="218">
        <v>653</v>
      </c>
      <c r="L76" s="69"/>
      <c r="M76" s="218">
        <v>44</v>
      </c>
      <c r="N76" s="218">
        <v>8</v>
      </c>
      <c r="O76" s="69"/>
      <c r="P76" s="218">
        <v>0.02</v>
      </c>
      <c r="T76" s="218">
        <v>2286</v>
      </c>
      <c r="V76" s="218">
        <v>14</v>
      </c>
      <c r="W76" s="69"/>
      <c r="X76" s="69"/>
      <c r="Y76" s="69"/>
      <c r="Z76" s="69"/>
      <c r="AA76" s="69"/>
      <c r="AB76" s="69"/>
      <c r="AC76" s="69">
        <v>2.5099999999999998</v>
      </c>
      <c r="AD76" s="69"/>
      <c r="AE76" s="69">
        <v>0.02</v>
      </c>
      <c r="AF76" s="69">
        <v>158</v>
      </c>
      <c r="AG76" s="69"/>
      <c r="AH76" s="69">
        <v>1</v>
      </c>
      <c r="AI76" s="69">
        <v>1897</v>
      </c>
      <c r="AJ76" s="69"/>
      <c r="AK76" s="69">
        <v>10</v>
      </c>
      <c r="AL76" s="69"/>
      <c r="AM76" s="69"/>
      <c r="AN76" s="69"/>
      <c r="AO76" s="69">
        <v>90</v>
      </c>
      <c r="AP76" s="69"/>
      <c r="AQ76" s="69"/>
      <c r="AR76" s="69"/>
      <c r="AS76" s="69"/>
      <c r="AT76" s="218">
        <v>26</v>
      </c>
      <c r="AU76" s="69"/>
      <c r="AV76" s="218">
        <v>0.5</v>
      </c>
      <c r="AW76" s="218">
        <v>35.9</v>
      </c>
      <c r="AX76" s="69"/>
      <c r="AY76" s="218">
        <v>0.2</v>
      </c>
      <c r="AZ76" s="69">
        <v>9</v>
      </c>
      <c r="BA76" s="69">
        <v>4</v>
      </c>
      <c r="BB76" s="69">
        <v>9</v>
      </c>
      <c r="BD76" s="226" t="s">
        <v>12350</v>
      </c>
    </row>
    <row r="77" spans="1:56" x14ac:dyDescent="0.2">
      <c r="A77" s="226"/>
      <c r="B77" s="69">
        <v>1</v>
      </c>
      <c r="C77" s="69" t="s">
        <v>14538</v>
      </c>
      <c r="D77" s="221"/>
      <c r="E77" s="69"/>
      <c r="F77" s="69"/>
      <c r="G77" s="69" t="s">
        <v>12352</v>
      </c>
      <c r="H77" s="69" t="s">
        <v>8443</v>
      </c>
      <c r="I77" s="69" t="s">
        <v>14527</v>
      </c>
      <c r="J77" s="69" t="s">
        <v>14439</v>
      </c>
      <c r="K77" s="218">
        <v>982</v>
      </c>
      <c r="L77" s="69"/>
      <c r="M77" s="218">
        <v>105</v>
      </c>
      <c r="N77" s="218">
        <v>7.86</v>
      </c>
      <c r="O77" s="69"/>
      <c r="P77" s="218">
        <v>0.03</v>
      </c>
      <c r="T77" s="218">
        <v>2298</v>
      </c>
      <c r="V77" s="218">
        <v>28</v>
      </c>
      <c r="W77" s="69"/>
      <c r="X77" s="69"/>
      <c r="Y77" s="69"/>
      <c r="Z77" s="69"/>
      <c r="AA77" s="69"/>
      <c r="AB77" s="69"/>
      <c r="AC77" s="69">
        <v>1.92</v>
      </c>
      <c r="AD77" s="69"/>
      <c r="AE77" s="69">
        <v>0.04</v>
      </c>
      <c r="AF77" s="69">
        <v>122</v>
      </c>
      <c r="AG77" s="69"/>
      <c r="AH77" s="69">
        <v>3</v>
      </c>
      <c r="AI77" s="69">
        <v>1999</v>
      </c>
      <c r="AJ77" s="69"/>
      <c r="AK77" s="69">
        <v>22</v>
      </c>
      <c r="AL77" s="69"/>
      <c r="AM77" s="69"/>
      <c r="AN77" s="69"/>
      <c r="AO77" s="69">
        <v>90</v>
      </c>
      <c r="AP77" s="69"/>
      <c r="AQ77" s="69"/>
      <c r="AR77" s="69"/>
      <c r="AS77" s="69"/>
      <c r="AT77" s="218">
        <v>26</v>
      </c>
      <c r="AU77" s="69"/>
      <c r="AV77" s="218">
        <v>0.5</v>
      </c>
      <c r="AW77" s="218">
        <v>36.200000000000003</v>
      </c>
      <c r="AX77" s="69"/>
      <c r="AY77" s="218">
        <v>0.7</v>
      </c>
      <c r="AZ77" s="69">
        <v>9</v>
      </c>
      <c r="BA77" s="69">
        <v>26</v>
      </c>
      <c r="BB77" s="69">
        <v>15</v>
      </c>
      <c r="BD77" s="226" t="s">
        <v>12350</v>
      </c>
    </row>
    <row r="78" spans="1:56" x14ac:dyDescent="0.2">
      <c r="A78" s="226"/>
      <c r="B78" s="69">
        <v>1</v>
      </c>
      <c r="C78" s="69" t="s">
        <v>14538</v>
      </c>
      <c r="D78" s="221"/>
      <c r="E78" s="69"/>
      <c r="F78" s="69"/>
      <c r="G78" s="69" t="s">
        <v>12352</v>
      </c>
      <c r="H78" s="69" t="s">
        <v>8443</v>
      </c>
      <c r="I78" s="69" t="s">
        <v>14527</v>
      </c>
      <c r="J78" s="69" t="s">
        <v>14439</v>
      </c>
      <c r="K78" s="218">
        <v>1201</v>
      </c>
      <c r="L78" s="69"/>
      <c r="M78" s="218">
        <v>97</v>
      </c>
      <c r="N78" s="218">
        <v>7.74</v>
      </c>
      <c r="O78" s="69"/>
      <c r="P78" s="218">
        <v>0.02</v>
      </c>
      <c r="T78" s="218">
        <v>2296</v>
      </c>
      <c r="V78" s="218">
        <v>11</v>
      </c>
      <c r="W78" s="69"/>
      <c r="X78" s="69"/>
      <c r="Y78" s="69"/>
      <c r="Z78" s="69"/>
      <c r="AA78" s="69"/>
      <c r="AB78" s="69"/>
      <c r="AC78" s="69">
        <v>1.51</v>
      </c>
      <c r="AD78" s="69"/>
      <c r="AE78" s="69">
        <v>0.01</v>
      </c>
      <c r="AF78" s="69">
        <v>95</v>
      </c>
      <c r="AG78" s="69"/>
      <c r="AH78" s="69">
        <v>1</v>
      </c>
      <c r="AI78" s="69">
        <v>2061</v>
      </c>
      <c r="AJ78" s="69"/>
      <c r="AK78" s="69">
        <v>9</v>
      </c>
      <c r="AL78" s="69"/>
      <c r="AM78" s="69"/>
      <c r="AN78" s="69"/>
      <c r="AO78" s="69">
        <v>90</v>
      </c>
      <c r="AP78" s="69"/>
      <c r="AQ78" s="69"/>
      <c r="AR78" s="69"/>
      <c r="AS78" s="69"/>
      <c r="AT78" s="218">
        <v>26</v>
      </c>
      <c r="AU78" s="69"/>
      <c r="AV78" s="218">
        <v>0.5</v>
      </c>
      <c r="AW78" s="218">
        <v>36.299999999999997</v>
      </c>
      <c r="AX78" s="69"/>
      <c r="AY78" s="218">
        <v>0.2</v>
      </c>
      <c r="AZ78" s="69">
        <v>9</v>
      </c>
      <c r="BA78" s="69">
        <v>9</v>
      </c>
      <c r="BB78" s="69">
        <v>21</v>
      </c>
      <c r="BD78" s="226" t="s">
        <v>12350</v>
      </c>
    </row>
    <row r="79" spans="1:56" x14ac:dyDescent="0.2">
      <c r="A79" s="226"/>
      <c r="B79" s="69">
        <v>1</v>
      </c>
      <c r="C79" s="69" t="s">
        <v>14538</v>
      </c>
      <c r="D79" s="221"/>
      <c r="E79" s="69"/>
      <c r="F79" s="69"/>
      <c r="G79" s="69" t="s">
        <v>12352</v>
      </c>
      <c r="H79" s="69" t="s">
        <v>8443</v>
      </c>
      <c r="I79" s="69" t="s">
        <v>14527</v>
      </c>
      <c r="J79" s="69" t="s">
        <v>14439</v>
      </c>
      <c r="K79" s="218">
        <v>491</v>
      </c>
      <c r="L79" s="69"/>
      <c r="M79" s="218">
        <v>27</v>
      </c>
      <c r="N79" s="218">
        <v>8.06</v>
      </c>
      <c r="O79" s="69"/>
      <c r="P79" s="218">
        <v>0.02</v>
      </c>
      <c r="T79" s="218">
        <v>2266</v>
      </c>
      <c r="V79" s="218">
        <v>9</v>
      </c>
      <c r="W79" s="69"/>
      <c r="X79" s="69"/>
      <c r="Y79" s="69"/>
      <c r="Z79" s="69"/>
      <c r="AA79" s="69"/>
      <c r="AB79" s="69"/>
      <c r="AC79" s="69">
        <v>2.79</v>
      </c>
      <c r="AD79" s="69"/>
      <c r="AE79" s="69">
        <v>0.01</v>
      </c>
      <c r="AF79" s="69">
        <v>176</v>
      </c>
      <c r="AG79" s="69"/>
      <c r="AH79" s="69">
        <v>0</v>
      </c>
      <c r="AI79" s="69">
        <v>1830</v>
      </c>
      <c r="AJ79" s="69"/>
      <c r="AK79" s="69">
        <v>9</v>
      </c>
      <c r="AL79" s="69"/>
      <c r="AM79" s="69"/>
      <c r="AN79" s="69"/>
      <c r="AO79" s="69">
        <v>300</v>
      </c>
      <c r="AP79" s="69"/>
      <c r="AQ79" s="69"/>
      <c r="AR79" s="69"/>
      <c r="AS79" s="69"/>
      <c r="AT79" s="218">
        <v>26.2</v>
      </c>
      <c r="AU79" s="69"/>
      <c r="AV79" s="218">
        <v>0.5</v>
      </c>
      <c r="AW79" s="218">
        <v>36</v>
      </c>
      <c r="AX79" s="69"/>
      <c r="AY79" s="218">
        <v>0</v>
      </c>
      <c r="AZ79" s="69">
        <v>9</v>
      </c>
      <c r="BA79" s="69">
        <v>24</v>
      </c>
      <c r="BB79" s="69">
        <v>10</v>
      </c>
      <c r="BD79" s="226" t="s">
        <v>12350</v>
      </c>
    </row>
    <row r="80" spans="1:56" x14ac:dyDescent="0.2">
      <c r="A80" s="226"/>
      <c r="B80" s="69">
        <v>1</v>
      </c>
      <c r="C80" s="69" t="s">
        <v>14538</v>
      </c>
      <c r="D80" s="221"/>
      <c r="E80" s="69"/>
      <c r="F80" s="69"/>
      <c r="G80" s="69" t="s">
        <v>12352</v>
      </c>
      <c r="H80" s="69" t="s">
        <v>8443</v>
      </c>
      <c r="I80" s="69" t="s">
        <v>14527</v>
      </c>
      <c r="J80" s="69" t="s">
        <v>14439</v>
      </c>
      <c r="K80" s="218">
        <v>653</v>
      </c>
      <c r="L80" s="69"/>
      <c r="M80" s="218">
        <v>44</v>
      </c>
      <c r="N80" s="218">
        <v>8</v>
      </c>
      <c r="O80" s="69"/>
      <c r="P80" s="218">
        <v>0.02</v>
      </c>
      <c r="T80" s="218">
        <v>2286</v>
      </c>
      <c r="V80" s="218">
        <v>14</v>
      </c>
      <c r="W80" s="69"/>
      <c r="X80" s="69"/>
      <c r="Y80" s="69"/>
      <c r="Z80" s="69"/>
      <c r="AA80" s="69"/>
      <c r="AB80" s="69"/>
      <c r="AC80" s="69">
        <v>2.5099999999999998</v>
      </c>
      <c r="AD80" s="69"/>
      <c r="AE80" s="69">
        <v>0.02</v>
      </c>
      <c r="AF80" s="69">
        <v>158</v>
      </c>
      <c r="AG80" s="69"/>
      <c r="AH80" s="69">
        <v>1</v>
      </c>
      <c r="AI80" s="69">
        <v>1897</v>
      </c>
      <c r="AJ80" s="69"/>
      <c r="AK80" s="69">
        <v>10</v>
      </c>
      <c r="AL80" s="69"/>
      <c r="AM80" s="69"/>
      <c r="AN80" s="69"/>
      <c r="AO80" s="69">
        <v>300</v>
      </c>
      <c r="AP80" s="69"/>
      <c r="AQ80" s="69"/>
      <c r="AR80" s="69"/>
      <c r="AS80" s="69"/>
      <c r="AT80" s="218">
        <v>26</v>
      </c>
      <c r="AU80" s="69"/>
      <c r="AV80" s="218">
        <v>0.5</v>
      </c>
      <c r="AW80" s="218">
        <v>35.9</v>
      </c>
      <c r="AX80" s="69"/>
      <c r="AY80" s="218">
        <v>0.2</v>
      </c>
      <c r="AZ80" s="69">
        <v>9</v>
      </c>
      <c r="BA80" s="69">
        <v>-10</v>
      </c>
      <c r="BB80" s="69">
        <v>10</v>
      </c>
      <c r="BD80" s="226" t="s">
        <v>12350</v>
      </c>
    </row>
    <row r="81" spans="1:56" x14ac:dyDescent="0.2">
      <c r="A81" s="226"/>
      <c r="B81" s="69">
        <v>1</v>
      </c>
      <c r="C81" s="69" t="s">
        <v>14538</v>
      </c>
      <c r="D81" s="221"/>
      <c r="E81" s="69"/>
      <c r="F81" s="69"/>
      <c r="G81" s="69" t="s">
        <v>12352</v>
      </c>
      <c r="H81" s="69" t="s">
        <v>8443</v>
      </c>
      <c r="I81" s="69" t="s">
        <v>14527</v>
      </c>
      <c r="J81" s="69" t="s">
        <v>14439</v>
      </c>
      <c r="K81" s="218">
        <v>982</v>
      </c>
      <c r="L81" s="69"/>
      <c r="M81" s="218">
        <v>105</v>
      </c>
      <c r="N81" s="218">
        <v>7.86</v>
      </c>
      <c r="O81" s="69"/>
      <c r="P81" s="218">
        <v>0.03</v>
      </c>
      <c r="T81" s="218">
        <v>2298</v>
      </c>
      <c r="V81" s="218">
        <v>28</v>
      </c>
      <c r="W81" s="69"/>
      <c r="X81" s="69"/>
      <c r="Y81" s="69"/>
      <c r="Z81" s="69"/>
      <c r="AA81" s="69"/>
      <c r="AB81" s="69"/>
      <c r="AC81" s="69">
        <v>1.92</v>
      </c>
      <c r="AD81" s="69"/>
      <c r="AE81" s="69">
        <v>0.04</v>
      </c>
      <c r="AF81" s="69">
        <v>122</v>
      </c>
      <c r="AG81" s="69"/>
      <c r="AH81" s="69">
        <v>3</v>
      </c>
      <c r="AI81" s="69">
        <v>1999</v>
      </c>
      <c r="AJ81" s="69"/>
      <c r="AK81" s="69">
        <v>22</v>
      </c>
      <c r="AL81" s="69"/>
      <c r="AM81" s="69"/>
      <c r="AN81" s="69"/>
      <c r="AO81" s="69">
        <v>300</v>
      </c>
      <c r="AP81" s="69"/>
      <c r="AQ81" s="69"/>
      <c r="AR81" s="69"/>
      <c r="AS81" s="69"/>
      <c r="AT81" s="218">
        <v>26</v>
      </c>
      <c r="AU81" s="69"/>
      <c r="AV81" s="218">
        <v>0.5</v>
      </c>
      <c r="AW81" s="218">
        <v>36.200000000000003</v>
      </c>
      <c r="AX81" s="69"/>
      <c r="AY81" s="218">
        <v>0.7</v>
      </c>
      <c r="AZ81" s="69">
        <v>9</v>
      </c>
      <c r="BA81" s="69">
        <v>29</v>
      </c>
      <c r="BB81" s="69">
        <v>13</v>
      </c>
      <c r="BD81" s="226" t="s">
        <v>12350</v>
      </c>
    </row>
    <row r="82" spans="1:56" x14ac:dyDescent="0.2">
      <c r="A82" s="226"/>
      <c r="B82" s="69">
        <v>1</v>
      </c>
      <c r="C82" s="69" t="s">
        <v>14538</v>
      </c>
      <c r="D82" s="221"/>
      <c r="E82" s="69"/>
      <c r="F82" s="69"/>
      <c r="G82" s="69" t="s">
        <v>12352</v>
      </c>
      <c r="H82" s="69" t="s">
        <v>8443</v>
      </c>
      <c r="I82" s="69" t="s">
        <v>14527</v>
      </c>
      <c r="J82" s="69" t="s">
        <v>14439</v>
      </c>
      <c r="K82" s="218">
        <v>1201</v>
      </c>
      <c r="L82" s="69"/>
      <c r="M82" s="218">
        <v>97</v>
      </c>
      <c r="N82" s="218">
        <v>7.74</v>
      </c>
      <c r="O82" s="69"/>
      <c r="P82" s="218">
        <v>0.02</v>
      </c>
      <c r="T82" s="218">
        <v>2296</v>
      </c>
      <c r="V82" s="218">
        <v>11</v>
      </c>
      <c r="W82" s="69"/>
      <c r="X82" s="69"/>
      <c r="Y82" s="69"/>
      <c r="Z82" s="69"/>
      <c r="AA82" s="69"/>
      <c r="AB82" s="69"/>
      <c r="AC82" s="69">
        <v>1.51</v>
      </c>
      <c r="AD82" s="69"/>
      <c r="AE82" s="69">
        <v>0.01</v>
      </c>
      <c r="AF82" s="69">
        <v>95</v>
      </c>
      <c r="AG82" s="69"/>
      <c r="AH82" s="69">
        <v>1</v>
      </c>
      <c r="AI82" s="69">
        <v>2061</v>
      </c>
      <c r="AJ82" s="69"/>
      <c r="AK82" s="69">
        <v>9</v>
      </c>
      <c r="AL82" s="69"/>
      <c r="AM82" s="69"/>
      <c r="AN82" s="69"/>
      <c r="AO82" s="69">
        <v>300</v>
      </c>
      <c r="AP82" s="69"/>
      <c r="AQ82" s="69"/>
      <c r="AR82" s="69"/>
      <c r="AS82" s="69"/>
      <c r="AT82" s="218">
        <v>26</v>
      </c>
      <c r="AU82" s="69"/>
      <c r="AV82" s="218">
        <v>0.5</v>
      </c>
      <c r="AW82" s="218">
        <v>36.299999999999997</v>
      </c>
      <c r="AX82" s="69"/>
      <c r="AY82" s="218">
        <v>0.2</v>
      </c>
      <c r="AZ82" s="69">
        <v>9</v>
      </c>
      <c r="BA82" s="69">
        <v>0</v>
      </c>
      <c r="BB82" s="69">
        <v>6</v>
      </c>
      <c r="BD82" s="226" t="s">
        <v>12350</v>
      </c>
    </row>
    <row r="83" spans="1:56" x14ac:dyDescent="0.2">
      <c r="A83" s="226" t="s">
        <v>14530</v>
      </c>
      <c r="B83" s="69">
        <v>1</v>
      </c>
      <c r="C83" s="69" t="s">
        <v>14538</v>
      </c>
      <c r="D83" s="221" t="s">
        <v>1270</v>
      </c>
      <c r="E83" s="69" t="s">
        <v>1274</v>
      </c>
      <c r="F83" s="69">
        <v>2011</v>
      </c>
      <c r="G83" s="69" t="s">
        <v>12259</v>
      </c>
      <c r="H83" s="69" t="s">
        <v>8443</v>
      </c>
      <c r="I83" s="171" t="s">
        <v>14529</v>
      </c>
      <c r="J83" s="69" t="s">
        <v>14439</v>
      </c>
      <c r="K83" s="69">
        <v>440</v>
      </c>
      <c r="L83" s="69">
        <v>17</v>
      </c>
      <c r="N83" s="259">
        <v>8.0299999999999994</v>
      </c>
      <c r="O83" s="259">
        <v>0.04</v>
      </c>
      <c r="P83" s="69"/>
      <c r="T83" s="218">
        <v>2221</v>
      </c>
      <c r="U83" s="218">
        <v>10</v>
      </c>
      <c r="W83" s="69">
        <v>1994</v>
      </c>
      <c r="X83" s="69">
        <v>4</v>
      </c>
      <c r="Z83" s="69">
        <v>3.9</v>
      </c>
      <c r="AA83" s="69">
        <v>0.1</v>
      </c>
      <c r="AC83" s="69">
        <v>2.5</v>
      </c>
      <c r="AD83" s="69">
        <v>0.1</v>
      </c>
      <c r="AF83" s="69">
        <v>163</v>
      </c>
      <c r="AG83" s="69">
        <v>5</v>
      </c>
      <c r="AI83" s="69">
        <v>1817</v>
      </c>
      <c r="AJ83" s="69">
        <v>4</v>
      </c>
      <c r="AL83" s="218">
        <v>4.57</v>
      </c>
      <c r="AM83" s="218">
        <v>0.16</v>
      </c>
      <c r="AO83" s="69"/>
      <c r="AP83" s="69"/>
      <c r="AQ83" s="69"/>
      <c r="AR83" s="69"/>
      <c r="AS83" s="69"/>
      <c r="AT83" s="218">
        <v>29.26</v>
      </c>
      <c r="AU83" s="218">
        <v>0.08</v>
      </c>
      <c r="AW83" s="218">
        <v>34.78</v>
      </c>
      <c r="AX83" s="218">
        <v>7.0000000000000007E-2</v>
      </c>
      <c r="AZ83" s="69">
        <v>4</v>
      </c>
      <c r="BA83" s="69">
        <v>6.5804421312906802</v>
      </c>
      <c r="BB83" s="69"/>
      <c r="BC83" s="69">
        <v>2.4177163754571396</v>
      </c>
      <c r="BD83" s="226" t="s">
        <v>12612</v>
      </c>
    </row>
    <row r="84" spans="1:56" x14ac:dyDescent="0.2">
      <c r="A84" s="226"/>
      <c r="B84" s="69">
        <v>1</v>
      </c>
      <c r="C84" s="69" t="s">
        <v>14538</v>
      </c>
      <c r="D84" s="221"/>
      <c r="E84" s="69"/>
      <c r="F84" s="69"/>
      <c r="G84" s="69" t="s">
        <v>12355</v>
      </c>
      <c r="H84" s="69" t="s">
        <v>8443</v>
      </c>
      <c r="I84" s="171" t="s">
        <v>14529</v>
      </c>
      <c r="J84" s="69" t="s">
        <v>14439</v>
      </c>
      <c r="K84" s="69">
        <v>440</v>
      </c>
      <c r="L84" s="69">
        <v>17</v>
      </c>
      <c r="N84" s="259">
        <v>7.99</v>
      </c>
      <c r="O84" s="259">
        <v>0.03</v>
      </c>
      <c r="P84" s="69"/>
      <c r="T84" s="218">
        <v>2221</v>
      </c>
      <c r="U84" s="218">
        <v>10</v>
      </c>
      <c r="W84" s="69">
        <v>1994</v>
      </c>
      <c r="X84" s="69">
        <v>4</v>
      </c>
      <c r="Z84" s="69">
        <v>3.9</v>
      </c>
      <c r="AA84" s="69">
        <v>0.1</v>
      </c>
      <c r="AC84" s="69">
        <v>2.5</v>
      </c>
      <c r="AD84" s="69">
        <v>0.1</v>
      </c>
      <c r="AF84" s="69">
        <v>163</v>
      </c>
      <c r="AG84" s="69">
        <v>5</v>
      </c>
      <c r="AI84" s="69">
        <v>1817</v>
      </c>
      <c r="AJ84" s="69">
        <v>4</v>
      </c>
      <c r="AL84" s="218">
        <v>4.7300000000000004</v>
      </c>
      <c r="AM84" s="218">
        <v>0.12</v>
      </c>
      <c r="AO84" s="69"/>
      <c r="AP84" s="69"/>
      <c r="AQ84" s="69"/>
      <c r="AR84" s="69"/>
      <c r="AS84" s="69"/>
      <c r="AT84" s="218">
        <v>29.29</v>
      </c>
      <c r="AU84" s="218">
        <v>0.08</v>
      </c>
      <c r="AW84" s="218">
        <v>34.729999999999997</v>
      </c>
      <c r="AX84" s="218">
        <v>0.08</v>
      </c>
      <c r="AZ84" s="69">
        <v>4</v>
      </c>
      <c r="BA84" s="69">
        <v>8.0077290843542208</v>
      </c>
      <c r="BB84" s="69"/>
      <c r="BC84" s="69">
        <v>0.32688666603266014</v>
      </c>
      <c r="BD84" s="226" t="s">
        <v>12612</v>
      </c>
    </row>
    <row r="85" spans="1:56" x14ac:dyDescent="0.2">
      <c r="A85" s="226"/>
      <c r="B85" s="69">
        <v>1</v>
      </c>
      <c r="C85" s="69" t="s">
        <v>14538</v>
      </c>
      <c r="D85" s="221"/>
      <c r="E85" s="69"/>
      <c r="F85" s="69"/>
      <c r="G85" s="69" t="s">
        <v>12259</v>
      </c>
      <c r="H85" s="69" t="s">
        <v>8443</v>
      </c>
      <c r="I85" s="171" t="s">
        <v>14529</v>
      </c>
      <c r="J85" s="69" t="s">
        <v>14439</v>
      </c>
      <c r="K85" s="69">
        <v>946</v>
      </c>
      <c r="L85" s="69">
        <v>41</v>
      </c>
      <c r="N85" s="259">
        <v>7.63</v>
      </c>
      <c r="O85" s="259">
        <v>0.02</v>
      </c>
      <c r="P85" s="69"/>
      <c r="T85" s="218">
        <v>2236</v>
      </c>
      <c r="U85" s="218">
        <v>5</v>
      </c>
      <c r="W85" s="69">
        <v>2148</v>
      </c>
      <c r="X85" s="69">
        <v>2</v>
      </c>
      <c r="Z85" s="69">
        <v>2.1</v>
      </c>
      <c r="AA85" s="69">
        <v>0.1</v>
      </c>
      <c r="AC85" s="69">
        <v>1.4</v>
      </c>
      <c r="AD85" s="69">
        <v>0.1</v>
      </c>
      <c r="AF85" s="69">
        <v>88</v>
      </c>
      <c r="AG85" s="69">
        <v>5</v>
      </c>
      <c r="AI85" s="69">
        <v>2019</v>
      </c>
      <c r="AJ85" s="69">
        <v>11</v>
      </c>
      <c r="AL85" s="218">
        <v>4.16</v>
      </c>
      <c r="AM85" s="218">
        <v>0.21</v>
      </c>
      <c r="AO85" s="69"/>
      <c r="AP85" s="69"/>
      <c r="AQ85" s="69"/>
      <c r="AR85" s="69"/>
      <c r="AS85" s="69"/>
      <c r="AT85" s="218">
        <v>29.23</v>
      </c>
      <c r="AU85" s="218">
        <v>0.08</v>
      </c>
      <c r="AW85" s="218">
        <v>34.85</v>
      </c>
      <c r="AX85" s="218">
        <v>7.0000000000000007E-2</v>
      </c>
      <c r="AZ85" s="69">
        <v>4</v>
      </c>
      <c r="BA85" s="69">
        <v>-8.0730026714620404</v>
      </c>
      <c r="BB85" s="69"/>
      <c r="BC85" s="69">
        <v>1.5627620669680997</v>
      </c>
      <c r="BD85" s="226" t="s">
        <v>12612</v>
      </c>
    </row>
    <row r="86" spans="1:56" x14ac:dyDescent="0.2">
      <c r="A86" s="226"/>
      <c r="B86" s="69">
        <v>1</v>
      </c>
      <c r="C86" s="69" t="s">
        <v>14538</v>
      </c>
      <c r="D86" s="221"/>
      <c r="E86" s="69"/>
      <c r="F86" s="69"/>
      <c r="G86" s="69" t="s">
        <v>12355</v>
      </c>
      <c r="H86" s="69" t="s">
        <v>8443</v>
      </c>
      <c r="I86" s="171" t="s">
        <v>14529</v>
      </c>
      <c r="J86" s="69" t="s">
        <v>14439</v>
      </c>
      <c r="K86" s="69">
        <v>946</v>
      </c>
      <c r="L86" s="69">
        <v>41</v>
      </c>
      <c r="N86" s="259">
        <v>7.62</v>
      </c>
      <c r="O86" s="259">
        <v>0.02</v>
      </c>
      <c r="P86" s="69"/>
      <c r="T86" s="218">
        <v>2236</v>
      </c>
      <c r="U86" s="218">
        <v>5</v>
      </c>
      <c r="W86" s="69">
        <v>2148</v>
      </c>
      <c r="X86" s="69">
        <v>2</v>
      </c>
      <c r="Z86" s="69">
        <v>2.1</v>
      </c>
      <c r="AA86" s="69">
        <v>0.1</v>
      </c>
      <c r="AC86" s="69">
        <v>1.4</v>
      </c>
      <c r="AD86" s="69">
        <v>0.1</v>
      </c>
      <c r="AF86" s="69">
        <v>88</v>
      </c>
      <c r="AG86" s="69">
        <v>5</v>
      </c>
      <c r="AI86" s="69">
        <v>2019</v>
      </c>
      <c r="AJ86" s="69">
        <v>11</v>
      </c>
      <c r="AL86" s="218">
        <v>4.38</v>
      </c>
      <c r="AM86" s="218">
        <v>0.19</v>
      </c>
      <c r="AO86" s="69"/>
      <c r="AP86" s="69"/>
      <c r="AQ86" s="69"/>
      <c r="AR86" s="69"/>
      <c r="AS86" s="69"/>
      <c r="AT86" s="218">
        <v>29.25</v>
      </c>
      <c r="AU86" s="218">
        <v>7.0000000000000007E-2</v>
      </c>
      <c r="AW86" s="218">
        <v>34.799999999999997</v>
      </c>
      <c r="AX86" s="218">
        <v>0.08</v>
      </c>
      <c r="AZ86" s="69">
        <v>4</v>
      </c>
      <c r="BA86" s="69">
        <v>0.81916190443255099</v>
      </c>
      <c r="BB86" s="69"/>
      <c r="BC86" s="69">
        <v>1.6991017316952881</v>
      </c>
      <c r="BD86" s="226" t="s">
        <v>12612</v>
      </c>
    </row>
    <row r="87" spans="1:56" x14ac:dyDescent="0.2">
      <c r="A87" s="226" t="s">
        <v>13934</v>
      </c>
      <c r="B87" s="69">
        <v>1</v>
      </c>
      <c r="C87" s="69" t="s">
        <v>14538</v>
      </c>
      <c r="D87" s="221" t="s">
        <v>1473</v>
      </c>
      <c r="E87" s="69" t="s">
        <v>1477</v>
      </c>
      <c r="F87" s="69">
        <v>2015</v>
      </c>
      <c r="G87" s="69" t="s">
        <v>12360</v>
      </c>
      <c r="H87" s="69" t="s">
        <v>11553</v>
      </c>
      <c r="I87" t="s">
        <v>17300</v>
      </c>
      <c r="J87" s="69"/>
      <c r="K87" s="69">
        <v>427</v>
      </c>
      <c r="L87" s="69"/>
      <c r="M87" s="69">
        <v>19</v>
      </c>
      <c r="N87" s="69"/>
      <c r="O87" s="69"/>
      <c r="P87" s="69"/>
      <c r="Q87" s="69">
        <v>8.0229999999999997</v>
      </c>
      <c r="R87" s="69"/>
      <c r="S87" s="69">
        <v>3.1E-2</v>
      </c>
      <c r="T87" s="69">
        <v>2277</v>
      </c>
      <c r="U87" s="69">
        <v>13</v>
      </c>
      <c r="V87" s="69"/>
      <c r="W87" s="69">
        <v>1986.5</v>
      </c>
      <c r="X87" s="69"/>
      <c r="Y87" s="69">
        <v>17</v>
      </c>
      <c r="Z87" s="69"/>
      <c r="AA87" s="69"/>
      <c r="AB87" s="69"/>
      <c r="AC87" s="69">
        <v>3.3</v>
      </c>
      <c r="AD87" s="69"/>
      <c r="AE87" s="69">
        <v>0.1</v>
      </c>
      <c r="AF87" s="69">
        <v>206</v>
      </c>
      <c r="AG87" s="69"/>
      <c r="AH87" s="69">
        <v>7</v>
      </c>
      <c r="AI87" s="69">
        <v>1768</v>
      </c>
      <c r="AJ87" s="69"/>
      <c r="AK87" s="69">
        <v>21</v>
      </c>
      <c r="AL87" s="69"/>
      <c r="AM87" s="69"/>
      <c r="AN87" s="69"/>
      <c r="AO87" s="69">
        <v>150</v>
      </c>
      <c r="AP87" s="69"/>
      <c r="AQ87" s="69"/>
      <c r="AR87" s="69"/>
      <c r="AS87" s="69"/>
      <c r="AT87" s="69">
        <v>25.549999999999997</v>
      </c>
      <c r="AU87" s="69"/>
      <c r="AV87" s="69">
        <v>0.8</v>
      </c>
      <c r="AW87" s="69">
        <v>34.5</v>
      </c>
      <c r="AX87" s="69"/>
      <c r="AY87" s="69"/>
      <c r="AZ87" s="69"/>
      <c r="BA87" s="69">
        <v>1.4193548387096699</v>
      </c>
      <c r="BB87" s="69"/>
      <c r="BC87" s="69"/>
      <c r="BD87" s="226" t="s">
        <v>13931</v>
      </c>
    </row>
    <row r="88" spans="1:56" x14ac:dyDescent="0.2">
      <c r="A88" s="226"/>
      <c r="B88" s="69">
        <v>1</v>
      </c>
      <c r="C88" s="69" t="s">
        <v>14538</v>
      </c>
      <c r="D88" s="221"/>
      <c r="E88" s="69"/>
      <c r="F88" s="69"/>
      <c r="G88" s="69" t="s">
        <v>12360</v>
      </c>
      <c r="H88" s="69" t="s">
        <v>11553</v>
      </c>
      <c r="I88" t="s">
        <v>17300</v>
      </c>
      <c r="J88" s="69"/>
      <c r="K88" s="69">
        <v>1072.5</v>
      </c>
      <c r="L88" s="69"/>
      <c r="M88" s="69">
        <v>71</v>
      </c>
      <c r="N88" s="69"/>
      <c r="O88" s="69"/>
      <c r="P88" s="69"/>
      <c r="Q88" s="69">
        <v>7.6999999999999993</v>
      </c>
      <c r="R88" s="69"/>
      <c r="S88" s="69">
        <v>3.7999999999999999E-2</v>
      </c>
      <c r="T88" s="69">
        <v>2284.5</v>
      </c>
      <c r="U88" s="69">
        <v>7</v>
      </c>
      <c r="V88" s="69"/>
      <c r="W88" s="69">
        <v>2162</v>
      </c>
      <c r="X88" s="69"/>
      <c r="Y88" s="69">
        <v>8</v>
      </c>
      <c r="Z88" s="69"/>
      <c r="AA88" s="69"/>
      <c r="AB88" s="69"/>
      <c r="AC88" s="69">
        <v>1.7</v>
      </c>
      <c r="AD88" s="69"/>
      <c r="AE88" s="69">
        <v>0.1</v>
      </c>
      <c r="AF88" s="69">
        <v>105</v>
      </c>
      <c r="AG88" s="69"/>
      <c r="AH88" s="69">
        <v>6</v>
      </c>
      <c r="AI88" s="69">
        <v>2027.5</v>
      </c>
      <c r="AJ88" s="69"/>
      <c r="AK88" s="69">
        <v>9</v>
      </c>
      <c r="AL88" s="69"/>
      <c r="AM88" s="69"/>
      <c r="AN88" s="69"/>
      <c r="AO88" s="69">
        <v>150</v>
      </c>
      <c r="AP88" s="69"/>
      <c r="AQ88" s="69"/>
      <c r="AR88" s="69"/>
      <c r="AS88" s="69"/>
      <c r="AT88" s="69">
        <v>25.4</v>
      </c>
      <c r="AU88" s="69"/>
      <c r="AV88" s="69">
        <v>0.3</v>
      </c>
      <c r="AW88" s="69">
        <v>34.5</v>
      </c>
      <c r="AX88" s="69"/>
      <c r="AY88" s="69"/>
      <c r="AZ88" s="69"/>
      <c r="BA88" s="69">
        <v>1.2903225806451599</v>
      </c>
      <c r="BB88" s="69"/>
      <c r="BC88" s="69"/>
      <c r="BD88" s="226" t="s">
        <v>13931</v>
      </c>
    </row>
    <row r="89" spans="1:56" x14ac:dyDescent="0.2">
      <c r="A89" s="226"/>
      <c r="B89" s="69">
        <v>1</v>
      </c>
      <c r="C89" s="69" t="s">
        <v>14538</v>
      </c>
      <c r="D89" s="221"/>
      <c r="E89" s="69"/>
      <c r="F89" s="69"/>
      <c r="G89" s="69" t="s">
        <v>12360</v>
      </c>
      <c r="H89" s="69" t="s">
        <v>11553</v>
      </c>
      <c r="I89" t="s">
        <v>17300</v>
      </c>
      <c r="J89" s="69"/>
      <c r="K89" s="69">
        <v>427</v>
      </c>
      <c r="L89" s="69"/>
      <c r="M89" s="69">
        <v>19</v>
      </c>
      <c r="N89" s="69"/>
      <c r="O89" s="69"/>
      <c r="P89" s="69"/>
      <c r="Q89" s="69">
        <v>8.0229999999999997</v>
      </c>
      <c r="R89" s="69"/>
      <c r="S89" s="69">
        <v>3.1E-2</v>
      </c>
      <c r="T89" s="69">
        <v>2277</v>
      </c>
      <c r="U89" s="69">
        <v>13</v>
      </c>
      <c r="V89" s="69"/>
      <c r="W89" s="69">
        <v>1986.5</v>
      </c>
      <c r="X89" s="69"/>
      <c r="Y89" s="69">
        <v>17</v>
      </c>
      <c r="Z89" s="69"/>
      <c r="AA89" s="69"/>
      <c r="AB89" s="69"/>
      <c r="AC89" s="69">
        <v>3.3</v>
      </c>
      <c r="AD89" s="69"/>
      <c r="AE89" s="69">
        <v>0.1</v>
      </c>
      <c r="AF89" s="69">
        <v>206</v>
      </c>
      <c r="AG89" s="69"/>
      <c r="AH89" s="69">
        <v>7</v>
      </c>
      <c r="AI89" s="69">
        <v>1768</v>
      </c>
      <c r="AJ89" s="69"/>
      <c r="AK89" s="69">
        <v>21</v>
      </c>
      <c r="AL89" s="69"/>
      <c r="AM89" s="69"/>
      <c r="AN89" s="69"/>
      <c r="AO89" s="69">
        <v>150</v>
      </c>
      <c r="AP89" s="69"/>
      <c r="AQ89" s="69"/>
      <c r="AR89" s="69"/>
      <c r="AS89" s="69"/>
      <c r="AT89" s="69">
        <v>25.549999999999997</v>
      </c>
      <c r="AU89" s="69"/>
      <c r="AV89" s="69">
        <v>0.8</v>
      </c>
      <c r="AW89" s="69">
        <v>34.5</v>
      </c>
      <c r="AX89" s="69"/>
      <c r="AY89" s="69"/>
      <c r="AZ89" s="69"/>
      <c r="BA89" s="69">
        <v>4.06451612903225</v>
      </c>
      <c r="BB89" s="69"/>
      <c r="BC89" s="69"/>
      <c r="BD89" s="226" t="s">
        <v>13931</v>
      </c>
    </row>
    <row r="90" spans="1:56" x14ac:dyDescent="0.2">
      <c r="A90" s="226"/>
      <c r="B90" s="69">
        <v>1</v>
      </c>
      <c r="C90" s="69" t="s">
        <v>14538</v>
      </c>
      <c r="D90" s="221"/>
      <c r="E90" s="69"/>
      <c r="F90" s="69"/>
      <c r="G90" s="69" t="s">
        <v>12360</v>
      </c>
      <c r="H90" s="69" t="s">
        <v>11553</v>
      </c>
      <c r="I90" t="s">
        <v>17300</v>
      </c>
      <c r="J90" s="69"/>
      <c r="K90" s="69">
        <v>427</v>
      </c>
      <c r="L90" s="69"/>
      <c r="M90" s="69">
        <v>19</v>
      </c>
      <c r="N90" s="69"/>
      <c r="O90" s="69"/>
      <c r="P90" s="69"/>
      <c r="Q90" s="69">
        <v>8.0229999999999997</v>
      </c>
      <c r="R90" s="69"/>
      <c r="S90" s="69">
        <v>3.1E-2</v>
      </c>
      <c r="T90" s="69">
        <v>2277</v>
      </c>
      <c r="U90" s="69">
        <v>13</v>
      </c>
      <c r="V90" s="69"/>
      <c r="W90" s="69">
        <v>1986.5</v>
      </c>
      <c r="X90" s="69"/>
      <c r="Y90" s="69">
        <v>17</v>
      </c>
      <c r="Z90" s="69"/>
      <c r="AA90" s="69"/>
      <c r="AB90" s="69"/>
      <c r="AC90" s="69">
        <v>3.3</v>
      </c>
      <c r="AD90" s="69"/>
      <c r="AE90" s="69">
        <v>0.1</v>
      </c>
      <c r="AF90" s="69">
        <v>206</v>
      </c>
      <c r="AG90" s="69"/>
      <c r="AH90" s="69">
        <v>7</v>
      </c>
      <c r="AI90" s="69">
        <v>1768</v>
      </c>
      <c r="AJ90" s="69"/>
      <c r="AK90" s="69">
        <v>21</v>
      </c>
      <c r="AL90" s="69"/>
      <c r="AM90" s="69"/>
      <c r="AN90" s="69"/>
      <c r="AO90" s="69">
        <v>35</v>
      </c>
      <c r="AP90" s="69"/>
      <c r="AQ90" s="69"/>
      <c r="AR90" s="69"/>
      <c r="AS90" s="69"/>
      <c r="AT90" s="69">
        <v>25.549999999999997</v>
      </c>
      <c r="AU90" s="69"/>
      <c r="AV90" s="69">
        <v>0.8</v>
      </c>
      <c r="AW90" s="69">
        <v>34.5</v>
      </c>
      <c r="AX90" s="69"/>
      <c r="AY90" s="69"/>
      <c r="AZ90" s="69"/>
      <c r="BA90" s="69">
        <v>1.0967741935483799</v>
      </c>
      <c r="BB90" s="69"/>
      <c r="BC90" s="69"/>
      <c r="BD90" s="226" t="s">
        <v>13931</v>
      </c>
    </row>
    <row r="91" spans="1:56" x14ac:dyDescent="0.2">
      <c r="A91" s="226"/>
      <c r="B91" s="69">
        <v>1</v>
      </c>
      <c r="C91" s="69" t="s">
        <v>14538</v>
      </c>
      <c r="D91" s="221"/>
      <c r="E91" s="69"/>
      <c r="F91" s="69"/>
      <c r="G91" s="69" t="s">
        <v>12259</v>
      </c>
      <c r="H91" s="69" t="s">
        <v>8443</v>
      </c>
      <c r="I91" t="s">
        <v>17300</v>
      </c>
      <c r="J91" s="69"/>
      <c r="K91" s="69">
        <v>427</v>
      </c>
      <c r="L91" s="69"/>
      <c r="M91" s="69">
        <v>19</v>
      </c>
      <c r="N91" s="69"/>
      <c r="O91" s="69"/>
      <c r="P91" s="69"/>
      <c r="Q91" s="69">
        <v>8.0229999999999997</v>
      </c>
      <c r="R91" s="69"/>
      <c r="S91" s="69">
        <v>3.1E-2</v>
      </c>
      <c r="T91" s="69">
        <v>2277</v>
      </c>
      <c r="U91" s="69">
        <v>13</v>
      </c>
      <c r="V91" s="69"/>
      <c r="W91" s="69">
        <v>1986.5</v>
      </c>
      <c r="X91" s="69"/>
      <c r="Y91" s="69">
        <v>17</v>
      </c>
      <c r="Z91" s="69"/>
      <c r="AA91" s="69"/>
      <c r="AB91" s="69"/>
      <c r="AC91" s="69">
        <v>3.3</v>
      </c>
      <c r="AD91" s="69"/>
      <c r="AE91" s="69">
        <v>0.1</v>
      </c>
      <c r="AF91" s="69">
        <v>206</v>
      </c>
      <c r="AG91" s="69"/>
      <c r="AH91" s="69">
        <v>7</v>
      </c>
      <c r="AI91" s="69">
        <v>1768</v>
      </c>
      <c r="AJ91" s="69"/>
      <c r="AK91" s="69">
        <v>21</v>
      </c>
      <c r="AL91" s="69"/>
      <c r="AM91" s="69"/>
      <c r="AN91" s="69"/>
      <c r="AO91" s="69">
        <v>150</v>
      </c>
      <c r="AP91" s="69"/>
      <c r="AQ91" s="69"/>
      <c r="AR91" s="69"/>
      <c r="AS91" s="69"/>
      <c r="AT91" s="69">
        <v>25.549999999999997</v>
      </c>
      <c r="AU91" s="69"/>
      <c r="AV91" s="69">
        <v>0.8</v>
      </c>
      <c r="AW91" s="69">
        <v>34.5</v>
      </c>
      <c r="AX91" s="69"/>
      <c r="AY91" s="69"/>
      <c r="AZ91" s="69"/>
      <c r="BA91" s="69">
        <v>125</v>
      </c>
      <c r="BB91" s="69"/>
      <c r="BC91" s="69"/>
      <c r="BD91" s="226" t="s">
        <v>13932</v>
      </c>
    </row>
    <row r="92" spans="1:56" x14ac:dyDescent="0.2">
      <c r="A92" s="226"/>
      <c r="B92" s="69">
        <v>1</v>
      </c>
      <c r="C92" s="69" t="s">
        <v>14538</v>
      </c>
      <c r="D92" s="221"/>
      <c r="E92" s="69"/>
      <c r="F92" s="69"/>
      <c r="G92" s="69" t="s">
        <v>12259</v>
      </c>
      <c r="H92" s="69" t="s">
        <v>8443</v>
      </c>
      <c r="I92" t="s">
        <v>17300</v>
      </c>
      <c r="J92" s="69"/>
      <c r="K92" s="69">
        <v>1072.5</v>
      </c>
      <c r="L92" s="69"/>
      <c r="M92" s="69">
        <v>71</v>
      </c>
      <c r="N92" s="69"/>
      <c r="O92" s="69"/>
      <c r="P92" s="69"/>
      <c r="Q92" s="69">
        <v>7.6999999999999993</v>
      </c>
      <c r="R92" s="69"/>
      <c r="S92" s="69">
        <v>3.7999999999999999E-2</v>
      </c>
      <c r="T92" s="69">
        <v>2284.5</v>
      </c>
      <c r="U92" s="69">
        <v>7</v>
      </c>
      <c r="V92" s="69"/>
      <c r="W92" s="69">
        <v>2162</v>
      </c>
      <c r="X92" s="69"/>
      <c r="Y92" s="69">
        <v>8</v>
      </c>
      <c r="Z92" s="69"/>
      <c r="AA92" s="69"/>
      <c r="AB92" s="69"/>
      <c r="AC92" s="69">
        <v>1.7</v>
      </c>
      <c r="AD92" s="69"/>
      <c r="AE92" s="69">
        <v>0.1</v>
      </c>
      <c r="AF92" s="69">
        <v>105</v>
      </c>
      <c r="AG92" s="69"/>
      <c r="AH92" s="69">
        <v>6</v>
      </c>
      <c r="AI92" s="69">
        <v>2027.5</v>
      </c>
      <c r="AJ92" s="69"/>
      <c r="AK92" s="69">
        <v>9</v>
      </c>
      <c r="AL92" s="69"/>
      <c r="AM92" s="69"/>
      <c r="AN92" s="69"/>
      <c r="AO92" s="69">
        <v>150</v>
      </c>
      <c r="AP92" s="69"/>
      <c r="AQ92" s="69"/>
      <c r="AR92" s="69"/>
      <c r="AS92" s="69"/>
      <c r="AT92" s="69">
        <v>25.4</v>
      </c>
      <c r="AU92" s="69"/>
      <c r="AV92" s="69">
        <v>0.3</v>
      </c>
      <c r="AW92" s="69">
        <v>34.5</v>
      </c>
      <c r="AX92" s="69"/>
      <c r="AY92" s="69"/>
      <c r="AZ92" s="69"/>
      <c r="BA92" s="69">
        <v>100.54347826086899</v>
      </c>
      <c r="BB92" s="69"/>
      <c r="BC92" s="69"/>
      <c r="BD92" s="226" t="s">
        <v>13932</v>
      </c>
    </row>
    <row r="93" spans="1:56" x14ac:dyDescent="0.2">
      <c r="A93" s="226"/>
      <c r="B93" s="69">
        <v>1</v>
      </c>
      <c r="C93" s="69" t="s">
        <v>14538</v>
      </c>
      <c r="D93" s="221"/>
      <c r="E93" s="69"/>
      <c r="F93" s="69"/>
      <c r="G93" s="69" t="s">
        <v>12259</v>
      </c>
      <c r="H93" s="69" t="s">
        <v>8443</v>
      </c>
      <c r="I93" t="s">
        <v>17300</v>
      </c>
      <c r="J93" s="69"/>
      <c r="K93" s="69">
        <v>427</v>
      </c>
      <c r="L93" s="69"/>
      <c r="M93" s="69">
        <v>19</v>
      </c>
      <c r="N93" s="69"/>
      <c r="O93" s="69"/>
      <c r="P93" s="69"/>
      <c r="Q93" s="69">
        <v>8.0229999999999997</v>
      </c>
      <c r="R93" s="69"/>
      <c r="S93" s="69">
        <v>3.1E-2</v>
      </c>
      <c r="T93" s="69">
        <v>2277</v>
      </c>
      <c r="U93" s="69">
        <v>13</v>
      </c>
      <c r="V93" s="69"/>
      <c r="W93" s="69">
        <v>1986.5</v>
      </c>
      <c r="X93" s="69"/>
      <c r="Y93" s="69">
        <v>17</v>
      </c>
      <c r="Z93" s="69"/>
      <c r="AA93" s="69"/>
      <c r="AB93" s="69"/>
      <c r="AC93" s="69">
        <v>3.3</v>
      </c>
      <c r="AD93" s="69"/>
      <c r="AE93" s="69">
        <v>0.1</v>
      </c>
      <c r="AF93" s="69">
        <v>206</v>
      </c>
      <c r="AG93" s="69"/>
      <c r="AH93" s="69">
        <v>7</v>
      </c>
      <c r="AI93" s="69">
        <v>1768</v>
      </c>
      <c r="AJ93" s="69"/>
      <c r="AK93" s="69">
        <v>21</v>
      </c>
      <c r="AL93" s="69"/>
      <c r="AM93" s="69"/>
      <c r="AN93" s="69"/>
      <c r="AO93" s="69">
        <v>150</v>
      </c>
      <c r="AP93" s="69"/>
      <c r="AQ93" s="69"/>
      <c r="AR93" s="69"/>
      <c r="AS93" s="69"/>
      <c r="AT93" s="69">
        <v>25.549999999999997</v>
      </c>
      <c r="AU93" s="69"/>
      <c r="AV93" s="69">
        <v>0.8</v>
      </c>
      <c r="AW93" s="69">
        <v>34.5</v>
      </c>
      <c r="AX93" s="69"/>
      <c r="AY93" s="69"/>
      <c r="AZ93" s="69"/>
      <c r="BA93" s="69">
        <v>122.282608695652</v>
      </c>
      <c r="BB93" s="69"/>
      <c r="BC93" s="69"/>
      <c r="BD93" s="226" t="s">
        <v>13932</v>
      </c>
    </row>
    <row r="94" spans="1:56" x14ac:dyDescent="0.2">
      <c r="A94" s="226"/>
      <c r="B94" s="69">
        <v>1</v>
      </c>
      <c r="C94" s="69" t="s">
        <v>14538</v>
      </c>
      <c r="D94" s="221"/>
      <c r="E94" s="69"/>
      <c r="F94" s="69"/>
      <c r="G94" s="69" t="s">
        <v>12259</v>
      </c>
      <c r="H94" s="69" t="s">
        <v>8443</v>
      </c>
      <c r="I94" t="s">
        <v>17300</v>
      </c>
      <c r="J94" s="69"/>
      <c r="K94" s="69">
        <v>427</v>
      </c>
      <c r="L94" s="69"/>
      <c r="M94" s="69">
        <v>19</v>
      </c>
      <c r="N94" s="69"/>
      <c r="O94" s="69"/>
      <c r="P94" s="69"/>
      <c r="Q94" s="69">
        <v>8.0229999999999997</v>
      </c>
      <c r="R94" s="69"/>
      <c r="S94" s="69">
        <v>3.1E-2</v>
      </c>
      <c r="T94" s="69">
        <v>2277</v>
      </c>
      <c r="U94" s="69">
        <v>13</v>
      </c>
      <c r="V94" s="69"/>
      <c r="W94" s="69">
        <v>1986.5</v>
      </c>
      <c r="X94" s="69"/>
      <c r="Y94" s="69">
        <v>17</v>
      </c>
      <c r="Z94" s="69"/>
      <c r="AA94" s="69"/>
      <c r="AB94" s="69"/>
      <c r="AC94" s="69">
        <v>3.3</v>
      </c>
      <c r="AD94" s="69"/>
      <c r="AE94" s="69">
        <v>0.1</v>
      </c>
      <c r="AF94" s="69">
        <v>206</v>
      </c>
      <c r="AG94" s="69"/>
      <c r="AH94" s="69">
        <v>7</v>
      </c>
      <c r="AI94" s="69">
        <v>1768</v>
      </c>
      <c r="AJ94" s="69"/>
      <c r="AK94" s="69">
        <v>21</v>
      </c>
      <c r="AL94" s="69"/>
      <c r="AM94" s="69"/>
      <c r="AN94" s="69"/>
      <c r="AO94" s="69">
        <v>35</v>
      </c>
      <c r="AP94" s="69"/>
      <c r="AQ94" s="69"/>
      <c r="AR94" s="69"/>
      <c r="AS94" s="69"/>
      <c r="AT94" s="69">
        <v>25.549999999999997</v>
      </c>
      <c r="AU94" s="69"/>
      <c r="AV94" s="69">
        <v>0.8</v>
      </c>
      <c r="AW94" s="69">
        <v>34.5</v>
      </c>
      <c r="AX94" s="69"/>
      <c r="AY94" s="69"/>
      <c r="AZ94" s="69"/>
      <c r="BA94" s="69">
        <v>100.54347826086899</v>
      </c>
      <c r="BB94" s="69"/>
      <c r="BC94" s="69"/>
      <c r="BD94" s="226" t="s">
        <v>13932</v>
      </c>
    </row>
    <row r="95" spans="1:56" ht="96" x14ac:dyDescent="0.2">
      <c r="A95" s="226" t="s">
        <v>14533</v>
      </c>
      <c r="B95" s="69">
        <v>1</v>
      </c>
      <c r="C95" s="69" t="s">
        <v>14538</v>
      </c>
      <c r="D95" s="221" t="s">
        <v>1502</v>
      </c>
      <c r="E95" s="69" t="s">
        <v>1506</v>
      </c>
      <c r="F95" s="69">
        <v>2022</v>
      </c>
      <c r="G95" s="69" t="s">
        <v>12259</v>
      </c>
      <c r="H95" s="69" t="s">
        <v>8443</v>
      </c>
      <c r="I95" s="413" t="s">
        <v>17301</v>
      </c>
      <c r="J95" s="69" t="s">
        <v>14439</v>
      </c>
      <c r="K95" s="69">
        <v>1400</v>
      </c>
      <c r="L95" s="69"/>
      <c r="M95" s="69"/>
      <c r="N95" s="218">
        <v>7.71</v>
      </c>
      <c r="O95" s="69"/>
      <c r="P95" s="218">
        <v>0.11</v>
      </c>
      <c r="T95" s="218">
        <v>2396</v>
      </c>
      <c r="V95" s="218">
        <v>19</v>
      </c>
      <c r="W95" s="69"/>
      <c r="X95" s="69"/>
      <c r="Y95" s="69"/>
      <c r="Z95" s="69"/>
      <c r="AA95" s="69"/>
      <c r="AB95" s="69"/>
      <c r="AC95" s="69">
        <v>1.59</v>
      </c>
      <c r="AD95" s="69"/>
      <c r="AE95" s="69">
        <v>0.13</v>
      </c>
      <c r="AF95" s="69">
        <v>95.9</v>
      </c>
      <c r="AG95" s="69"/>
      <c r="AH95" s="69">
        <v>1.3</v>
      </c>
      <c r="AI95" s="69">
        <v>2165.3000000000002</v>
      </c>
      <c r="AJ95" s="69"/>
      <c r="AK95" s="69">
        <v>15.4</v>
      </c>
      <c r="AL95" s="69"/>
      <c r="AM95" s="69"/>
      <c r="AN95" s="69"/>
      <c r="AO95" s="69">
        <v>30</v>
      </c>
      <c r="AP95" s="69"/>
      <c r="AQ95" s="69"/>
      <c r="AR95" s="69"/>
      <c r="AS95" s="69"/>
      <c r="AT95" s="218">
        <v>27.1</v>
      </c>
      <c r="AU95" s="69"/>
      <c r="AV95" s="218">
        <v>0</v>
      </c>
      <c r="AW95" s="218">
        <v>32.67</v>
      </c>
      <c r="AX95" s="69"/>
      <c r="AY95" s="218">
        <v>0.1</v>
      </c>
      <c r="AZ95" s="69">
        <v>3</v>
      </c>
      <c r="BA95" s="69">
        <v>0.21330413659285999</v>
      </c>
      <c r="BB95" s="69"/>
      <c r="BC95" s="69">
        <v>4.2318646840816015E-2</v>
      </c>
      <c r="BD95" s="226" t="s">
        <v>14531</v>
      </c>
    </row>
    <row r="96" spans="1:56" ht="96" x14ac:dyDescent="0.2">
      <c r="A96" s="226"/>
      <c r="B96" s="69">
        <v>1</v>
      </c>
      <c r="C96" s="69" t="s">
        <v>14538</v>
      </c>
      <c r="D96" s="221"/>
      <c r="E96" s="69"/>
      <c r="F96" s="69"/>
      <c r="G96" s="69" t="s">
        <v>12259</v>
      </c>
      <c r="H96" s="69" t="s">
        <v>8443</v>
      </c>
      <c r="I96" s="413" t="s">
        <v>17301</v>
      </c>
      <c r="J96" s="69" t="s">
        <v>14439</v>
      </c>
      <c r="K96" s="69">
        <v>1400</v>
      </c>
      <c r="L96" s="69"/>
      <c r="M96" s="69"/>
      <c r="N96" s="218">
        <v>7.72</v>
      </c>
      <c r="O96" s="69"/>
      <c r="P96" s="218">
        <v>0.06</v>
      </c>
      <c r="T96" s="218">
        <v>2317</v>
      </c>
      <c r="V96" s="218">
        <v>22</v>
      </c>
      <c r="W96" s="69"/>
      <c r="X96" s="69"/>
      <c r="Y96" s="69"/>
      <c r="Z96" s="69"/>
      <c r="AA96" s="69"/>
      <c r="AB96" s="69"/>
      <c r="AC96" s="69">
        <v>1.42</v>
      </c>
      <c r="AD96" s="69"/>
      <c r="AE96" s="69">
        <v>0.09</v>
      </c>
      <c r="AF96" s="69">
        <v>86.8</v>
      </c>
      <c r="AG96" s="69"/>
      <c r="AH96" s="69">
        <v>0.9</v>
      </c>
      <c r="AI96" s="69">
        <v>2138</v>
      </c>
      <c r="AJ96" s="69"/>
      <c r="AK96" s="69">
        <v>10.5</v>
      </c>
      <c r="AL96" s="69"/>
      <c r="AM96" s="69"/>
      <c r="AN96" s="69"/>
      <c r="AO96" s="69">
        <v>150</v>
      </c>
      <c r="AP96" s="69"/>
      <c r="AQ96" s="69"/>
      <c r="AR96" s="69"/>
      <c r="AS96" s="69"/>
      <c r="AT96" s="218">
        <v>27.1</v>
      </c>
      <c r="AU96" s="69"/>
      <c r="AV96" s="218">
        <v>0</v>
      </c>
      <c r="AW96" s="218">
        <v>31.68</v>
      </c>
      <c r="AX96" s="69"/>
      <c r="AY96" s="218">
        <v>0.09</v>
      </c>
      <c r="AZ96" s="69">
        <v>3</v>
      </c>
      <c r="BA96" s="69">
        <v>0.55848742262281803</v>
      </c>
      <c r="BB96" s="69"/>
      <c r="BC96" s="69">
        <v>2.0174681637477931E-2</v>
      </c>
      <c r="BD96" s="226" t="s">
        <v>14531</v>
      </c>
    </row>
    <row r="97" spans="1:56" ht="96" x14ac:dyDescent="0.2">
      <c r="A97" s="226"/>
      <c r="B97" s="69">
        <v>1</v>
      </c>
      <c r="C97" s="69" t="s">
        <v>14538</v>
      </c>
      <c r="D97" s="221"/>
      <c r="E97" s="69"/>
      <c r="F97" s="69"/>
      <c r="G97" s="69" t="s">
        <v>12259</v>
      </c>
      <c r="H97" s="69" t="s">
        <v>8443</v>
      </c>
      <c r="I97" s="413" t="s">
        <v>17301</v>
      </c>
      <c r="J97" s="69" t="s">
        <v>14439</v>
      </c>
      <c r="K97" s="69">
        <v>1400</v>
      </c>
      <c r="L97" s="69"/>
      <c r="M97" s="69"/>
      <c r="N97" s="218">
        <v>7.72</v>
      </c>
      <c r="O97" s="69"/>
      <c r="P97" s="218">
        <v>7.0000000000000007E-2</v>
      </c>
      <c r="T97" s="218">
        <v>2339</v>
      </c>
      <c r="V97" s="218">
        <v>14</v>
      </c>
      <c r="W97" s="69"/>
      <c r="X97" s="69"/>
      <c r="Y97" s="69"/>
      <c r="Z97" s="69"/>
      <c r="AA97" s="69"/>
      <c r="AB97" s="69"/>
      <c r="AC97" s="69">
        <v>1.44</v>
      </c>
      <c r="AD97" s="69"/>
      <c r="AE97" s="69">
        <v>0.11</v>
      </c>
      <c r="AF97" s="69">
        <v>88.1</v>
      </c>
      <c r="AG97" s="69"/>
      <c r="AH97" s="69">
        <v>1.4</v>
      </c>
      <c r="AI97" s="69">
        <v>2156.8000000000002</v>
      </c>
      <c r="AJ97" s="69"/>
      <c r="AK97" s="69">
        <v>14.8</v>
      </c>
      <c r="AL97" s="69"/>
      <c r="AM97" s="69"/>
      <c r="AN97" s="69"/>
      <c r="AO97" s="69">
        <v>240</v>
      </c>
      <c r="AP97" s="69"/>
      <c r="AQ97" s="69"/>
      <c r="AR97" s="69"/>
      <c r="AS97" s="69"/>
      <c r="AT97" s="218">
        <v>27</v>
      </c>
      <c r="AU97" s="69"/>
      <c r="AV97" s="218">
        <v>0.1</v>
      </c>
      <c r="AW97" s="218">
        <v>32.04</v>
      </c>
      <c r="AX97" s="69"/>
      <c r="AY97" s="218">
        <v>0.11</v>
      </c>
      <c r="AZ97" s="69">
        <v>3</v>
      </c>
      <c r="BA97" s="69">
        <v>0.95302849675028201</v>
      </c>
      <c r="BB97" s="69"/>
      <c r="BC97" s="69">
        <v>2.8400979653729008E-2</v>
      </c>
      <c r="BD97" s="226" t="s">
        <v>14531</v>
      </c>
    </row>
    <row r="98" spans="1:56" ht="96" x14ac:dyDescent="0.2">
      <c r="A98" s="226"/>
      <c r="B98" s="69">
        <v>1</v>
      </c>
      <c r="C98" s="69" t="s">
        <v>14538</v>
      </c>
      <c r="D98" s="221"/>
      <c r="E98" s="69"/>
      <c r="F98" s="69"/>
      <c r="G98" s="69" t="s">
        <v>12259</v>
      </c>
      <c r="H98" s="69" t="s">
        <v>8443</v>
      </c>
      <c r="I98" s="413" t="s">
        <v>17301</v>
      </c>
      <c r="J98" s="69" t="s">
        <v>14439</v>
      </c>
      <c r="K98" s="69">
        <v>400</v>
      </c>
      <c r="L98" s="69"/>
      <c r="M98" s="69"/>
      <c r="N98" s="218">
        <v>8.15</v>
      </c>
      <c r="O98" s="69"/>
      <c r="P98" s="218">
        <v>0.14000000000000001</v>
      </c>
      <c r="T98" s="218">
        <v>2369</v>
      </c>
      <c r="V98" s="218">
        <v>12</v>
      </c>
      <c r="W98" s="69"/>
      <c r="X98" s="69"/>
      <c r="Y98" s="69"/>
      <c r="Z98" s="69"/>
      <c r="AA98" s="69"/>
      <c r="AB98" s="69"/>
      <c r="AC98" s="69">
        <v>3.22</v>
      </c>
      <c r="AD98" s="69"/>
      <c r="AE98" s="69">
        <v>0.25</v>
      </c>
      <c r="AF98" s="69">
        <v>197.6</v>
      </c>
      <c r="AG98" s="69"/>
      <c r="AH98" s="69">
        <v>1.9</v>
      </c>
      <c r="AI98" s="69">
        <v>1788.1</v>
      </c>
      <c r="AJ98" s="69"/>
      <c r="AK98" s="69">
        <v>15.2</v>
      </c>
      <c r="AL98" s="69"/>
      <c r="AM98" s="69"/>
      <c r="AN98" s="69"/>
      <c r="AO98" s="69">
        <v>30</v>
      </c>
      <c r="AP98" s="69"/>
      <c r="AQ98" s="69"/>
      <c r="AR98" s="69"/>
      <c r="AS98" s="69"/>
      <c r="AT98" s="218">
        <v>27.1</v>
      </c>
      <c r="AU98" s="69"/>
      <c r="AV98" s="218">
        <v>0.1</v>
      </c>
      <c r="AW98" s="218">
        <v>32.119999999999997</v>
      </c>
      <c r="AX98" s="69"/>
      <c r="AY98" s="218">
        <v>0.08</v>
      </c>
      <c r="AZ98" s="69">
        <v>3</v>
      </c>
      <c r="BA98" s="69">
        <v>0.62667212027194796</v>
      </c>
      <c r="BB98" s="69"/>
      <c r="BC98" s="69">
        <v>3.5265539034013971E-2</v>
      </c>
      <c r="BD98" s="226" t="s">
        <v>14531</v>
      </c>
    </row>
    <row r="99" spans="1:56" ht="96" x14ac:dyDescent="0.2">
      <c r="A99" s="226"/>
      <c r="B99" s="69">
        <v>1</v>
      </c>
      <c r="C99" s="69" t="s">
        <v>14538</v>
      </c>
      <c r="D99" s="221"/>
      <c r="E99" s="69"/>
      <c r="F99" s="69"/>
      <c r="G99" s="69" t="s">
        <v>12259</v>
      </c>
      <c r="H99" s="69" t="s">
        <v>8443</v>
      </c>
      <c r="I99" s="413" t="s">
        <v>17301</v>
      </c>
      <c r="J99" s="69" t="s">
        <v>14439</v>
      </c>
      <c r="K99" s="69">
        <v>400</v>
      </c>
      <c r="L99" s="69"/>
      <c r="M99" s="69"/>
      <c r="N99" s="218">
        <v>8.15</v>
      </c>
      <c r="O99" s="69"/>
      <c r="P99" s="218">
        <v>0.09</v>
      </c>
      <c r="T99" s="218">
        <v>2327</v>
      </c>
      <c r="V99" s="218">
        <v>15</v>
      </c>
      <c r="W99" s="69"/>
      <c r="X99" s="69"/>
      <c r="Y99" s="69"/>
      <c r="Z99" s="69"/>
      <c r="AA99" s="69"/>
      <c r="AB99" s="69"/>
      <c r="AC99" s="69">
        <v>3.21</v>
      </c>
      <c r="AD99" s="69"/>
      <c r="AE99" s="69">
        <v>0.21</v>
      </c>
      <c r="AF99" s="69">
        <v>197.2</v>
      </c>
      <c r="AG99" s="69"/>
      <c r="AH99" s="69">
        <v>2.1</v>
      </c>
      <c r="AI99" s="69">
        <v>1828.8</v>
      </c>
      <c r="AJ99" s="69"/>
      <c r="AK99" s="69">
        <v>12.7</v>
      </c>
      <c r="AL99" s="69"/>
      <c r="AM99" s="69"/>
      <c r="AN99" s="69"/>
      <c r="AO99" s="69">
        <v>150</v>
      </c>
      <c r="AP99" s="69"/>
      <c r="AQ99" s="69"/>
      <c r="AR99" s="69"/>
      <c r="AS99" s="69"/>
      <c r="AT99" s="218">
        <v>27.2</v>
      </c>
      <c r="AU99" s="69"/>
      <c r="AV99" s="218">
        <v>0</v>
      </c>
      <c r="AW99" s="218">
        <v>31.95</v>
      </c>
      <c r="AX99" s="69"/>
      <c r="AY99" s="218">
        <v>0.12</v>
      </c>
      <c r="AZ99" s="69">
        <v>3</v>
      </c>
      <c r="BA99" s="69">
        <v>0.84277655016236097</v>
      </c>
      <c r="BB99" s="69"/>
      <c r="BC99" s="69">
        <v>5.0398296080885974E-2</v>
      </c>
      <c r="BD99" s="226" t="s">
        <v>14531</v>
      </c>
    </row>
    <row r="100" spans="1:56" ht="96" x14ac:dyDescent="0.2">
      <c r="A100" s="226"/>
      <c r="B100" s="69">
        <v>1</v>
      </c>
      <c r="C100" s="69" t="s">
        <v>14538</v>
      </c>
      <c r="D100" s="221"/>
      <c r="E100" s="69"/>
      <c r="F100" s="69"/>
      <c r="G100" s="69" t="s">
        <v>12259</v>
      </c>
      <c r="H100" s="69" t="s">
        <v>8443</v>
      </c>
      <c r="I100" s="413" t="s">
        <v>17301</v>
      </c>
      <c r="J100" s="69" t="s">
        <v>14439</v>
      </c>
      <c r="K100" s="69">
        <v>400</v>
      </c>
      <c r="L100" s="69"/>
      <c r="M100" s="69"/>
      <c r="N100" s="218">
        <v>8.16</v>
      </c>
      <c r="O100" s="69"/>
      <c r="P100" s="218">
        <v>0.05</v>
      </c>
      <c r="T100" s="218">
        <v>2314</v>
      </c>
      <c r="V100" s="218">
        <v>21</v>
      </c>
      <c r="W100" s="69"/>
      <c r="X100" s="69"/>
      <c r="Y100" s="69"/>
      <c r="Z100" s="69"/>
      <c r="AA100" s="69"/>
      <c r="AB100" s="69"/>
      <c r="AC100" s="69">
        <v>3.36</v>
      </c>
      <c r="AD100" s="69"/>
      <c r="AE100" s="69">
        <v>0.22</v>
      </c>
      <c r="AF100" s="69">
        <v>206</v>
      </c>
      <c r="AG100" s="69"/>
      <c r="AH100" s="69">
        <v>2.6</v>
      </c>
      <c r="AI100" s="69">
        <v>1782.9</v>
      </c>
      <c r="AJ100" s="69"/>
      <c r="AK100" s="69">
        <v>13.2</v>
      </c>
      <c r="AL100" s="69"/>
      <c r="AM100" s="69"/>
      <c r="AN100" s="69"/>
      <c r="AO100" s="69">
        <v>240</v>
      </c>
      <c r="AP100" s="69"/>
      <c r="AQ100" s="69"/>
      <c r="AR100" s="69"/>
      <c r="AS100" s="69"/>
      <c r="AT100" s="218">
        <v>27</v>
      </c>
      <c r="AU100" s="69"/>
      <c r="AV100" s="218">
        <v>0.1</v>
      </c>
      <c r="AW100" s="218">
        <v>32.18</v>
      </c>
      <c r="AX100" s="69"/>
      <c r="AY100" s="218">
        <v>0.1</v>
      </c>
      <c r="AZ100" s="69">
        <v>3</v>
      </c>
      <c r="BA100" s="69">
        <v>1.20089984487153</v>
      </c>
      <c r="BB100" s="69"/>
      <c r="BC100" s="69">
        <v>4.9190189496159942E-2</v>
      </c>
      <c r="BD100" s="226" t="s">
        <v>14531</v>
      </c>
    </row>
  </sheetData>
  <phoneticPr fontId="4" type="noConversion"/>
  <conditionalFormatting sqref="B1:B1048576">
    <cfRule type="colorScale" priority="3">
      <colorScale>
        <cfvo type="min"/>
        <cfvo type="percentile" val="50"/>
        <cfvo type="max"/>
        <color rgb="FFF8696B"/>
        <color rgb="FFFFEB84"/>
        <color rgb="FF63BE7B"/>
      </colorScale>
    </cfRule>
  </conditionalFormatting>
  <conditionalFormatting sqref="C2:C1048576">
    <cfRule type="containsText" dxfId="7" priority="2" operator="containsText" text="no">
      <formula>NOT(ISERROR(SEARCH("no",C2)))</formula>
    </cfRule>
    <cfRule type="containsText" dxfId="6" priority="4" operator="containsText" text="check">
      <formula>NOT(ISERROR(SEARCH("check",C2)))</formula>
    </cfRule>
    <cfRule type="containsText" dxfId="5" priority="10" operator="containsText" text="p">
      <formula>NOT(ISERROR(SEARCH("p",C2)))</formula>
    </cfRule>
    <cfRule type="containsText" dxfId="4" priority="11" operator="containsText" text="y">
      <formula>NOT(ISERROR(SEARCH("y",C2)))</formula>
    </cfRule>
  </conditionalFormatting>
  <conditionalFormatting sqref="BB1:BB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934DF-0329-9D40-A881-1F1096D8B7C7}">
  <sheetPr codeName="Sheet3"/>
  <dimension ref="A2:AJ103"/>
  <sheetViews>
    <sheetView topLeftCell="A18" workbookViewId="0">
      <selection activeCell="C103" sqref="C103"/>
    </sheetView>
  </sheetViews>
  <sheetFormatPr baseColWidth="10" defaultRowHeight="15" x14ac:dyDescent="0.2"/>
  <cols>
    <col min="1" max="1" width="30.33203125" style="222" bestFit="1" customWidth="1"/>
    <col min="2" max="2" width="30.33203125" customWidth="1"/>
    <col min="3" max="3" width="17.1640625" bestFit="1" customWidth="1"/>
    <col min="4" max="4" width="10.1640625" bestFit="1" customWidth="1"/>
    <col min="5" max="6" width="11" bestFit="1" customWidth="1"/>
    <col min="7" max="7" width="12" bestFit="1" customWidth="1"/>
    <col min="8" max="9" width="13" bestFit="1" customWidth="1"/>
    <col min="10" max="11" width="10.1640625" bestFit="1" customWidth="1"/>
    <col min="12" max="13" width="9.33203125" bestFit="1" customWidth="1"/>
    <col min="14" max="14" width="17.33203125" bestFit="1" customWidth="1"/>
    <col min="15" max="15" width="4.1640625" bestFit="1" customWidth="1"/>
    <col min="16" max="16" width="11.5" bestFit="1" customWidth="1"/>
    <col min="17" max="17" width="10" bestFit="1" customWidth="1"/>
  </cols>
  <sheetData>
    <row r="2" spans="1:23" x14ac:dyDescent="0.2">
      <c r="A2" s="220" t="s">
        <v>391</v>
      </c>
      <c r="B2" s="69"/>
      <c r="C2" t="s">
        <v>14515</v>
      </c>
    </row>
    <row r="3" spans="1:23" ht="16" thickBot="1" x14ac:dyDescent="0.25">
      <c r="C3" s="363" t="s">
        <v>12381</v>
      </c>
      <c r="D3" s="364"/>
      <c r="E3" s="213" t="s">
        <v>14504</v>
      </c>
      <c r="F3" s="212"/>
      <c r="G3" s="214" t="s">
        <v>14505</v>
      </c>
      <c r="H3" s="214"/>
      <c r="I3" s="212" t="s">
        <v>12421</v>
      </c>
      <c r="J3" s="212"/>
      <c r="K3" s="215" t="s">
        <v>14069</v>
      </c>
      <c r="L3" s="215"/>
      <c r="M3" s="212" t="s">
        <v>14506</v>
      </c>
      <c r="N3" s="212"/>
      <c r="O3" s="212" t="s">
        <v>14507</v>
      </c>
      <c r="P3" s="212"/>
      <c r="Q3" s="212" t="s">
        <v>14508</v>
      </c>
      <c r="R3" s="212"/>
      <c r="S3" s="212" t="s">
        <v>14509</v>
      </c>
      <c r="T3" s="212"/>
      <c r="U3" s="212" t="s">
        <v>14510</v>
      </c>
      <c r="V3" s="211"/>
    </row>
    <row r="4" spans="1:23" x14ac:dyDescent="0.2">
      <c r="C4" s="365" t="s">
        <v>14511</v>
      </c>
      <c r="D4" s="211" t="s">
        <v>14512</v>
      </c>
      <c r="E4" s="216">
        <v>8.0030000000000001</v>
      </c>
      <c r="F4" s="211">
        <v>0.01</v>
      </c>
      <c r="G4" s="211">
        <v>452</v>
      </c>
      <c r="H4" s="211">
        <v>9</v>
      </c>
      <c r="I4" s="211">
        <v>27.1</v>
      </c>
      <c r="J4" s="211">
        <v>0.06</v>
      </c>
      <c r="K4" s="217">
        <v>35</v>
      </c>
      <c r="L4" s="217">
        <v>0.2</v>
      </c>
      <c r="M4" s="211">
        <v>2292</v>
      </c>
      <c r="N4" s="211">
        <v>1</v>
      </c>
      <c r="O4" s="211">
        <v>1775</v>
      </c>
      <c r="P4" s="211">
        <v>5</v>
      </c>
      <c r="Q4" s="211">
        <v>210</v>
      </c>
      <c r="R4" s="211">
        <v>2</v>
      </c>
      <c r="S4" s="211">
        <v>12</v>
      </c>
      <c r="T4" s="211">
        <v>0.2</v>
      </c>
      <c r="U4" s="211">
        <v>1.21</v>
      </c>
      <c r="V4" s="211">
        <v>0.1</v>
      </c>
    </row>
    <row r="5" spans="1:23" x14ac:dyDescent="0.2">
      <c r="C5" s="366"/>
      <c r="D5" s="211" t="s">
        <v>14513</v>
      </c>
      <c r="E5" s="216">
        <v>7.98</v>
      </c>
      <c r="F5" s="211">
        <v>0</v>
      </c>
      <c r="G5" s="211">
        <v>473</v>
      </c>
      <c r="H5" s="211">
        <v>4</v>
      </c>
      <c r="I5" s="211">
        <v>29.4</v>
      </c>
      <c r="J5" s="211">
        <v>0.08</v>
      </c>
      <c r="K5" s="217">
        <v>35</v>
      </c>
      <c r="L5" s="217">
        <v>0.2</v>
      </c>
      <c r="M5" s="211">
        <v>2291</v>
      </c>
      <c r="N5" s="211">
        <v>1</v>
      </c>
      <c r="O5" s="211">
        <v>1765</v>
      </c>
      <c r="P5" s="211">
        <v>3</v>
      </c>
      <c r="Q5" s="211">
        <v>214</v>
      </c>
      <c r="R5" s="211">
        <v>1</v>
      </c>
      <c r="S5" s="211">
        <v>12</v>
      </c>
      <c r="T5" s="211">
        <v>0.1</v>
      </c>
      <c r="U5" s="211">
        <v>1.27</v>
      </c>
      <c r="V5" s="211">
        <v>0.1</v>
      </c>
    </row>
    <row r="6" spans="1:23" x14ac:dyDescent="0.2">
      <c r="C6" s="366" t="s">
        <v>14514</v>
      </c>
      <c r="D6" s="211" t="s">
        <v>14512</v>
      </c>
      <c r="E6" s="216">
        <v>7.6980000000000004</v>
      </c>
      <c r="F6" s="211">
        <v>0</v>
      </c>
      <c r="G6" s="211">
        <v>1015</v>
      </c>
      <c r="H6" s="211">
        <v>7</v>
      </c>
      <c r="I6" s="211">
        <v>27.2</v>
      </c>
      <c r="J6" s="211">
        <v>0.06</v>
      </c>
      <c r="K6" s="217">
        <v>35</v>
      </c>
      <c r="L6" s="217">
        <v>0.2</v>
      </c>
      <c r="M6" s="211">
        <v>2292</v>
      </c>
      <c r="N6" s="211">
        <v>1</v>
      </c>
      <c r="O6" s="211">
        <v>2004</v>
      </c>
      <c r="P6" s="211">
        <v>2</v>
      </c>
      <c r="Q6" s="211">
        <v>117</v>
      </c>
      <c r="R6" s="211">
        <v>1</v>
      </c>
      <c r="S6" s="211">
        <v>27</v>
      </c>
      <c r="T6" s="211">
        <v>0.2</v>
      </c>
      <c r="U6" s="211">
        <v>0.67</v>
      </c>
      <c r="V6" s="211">
        <v>0</v>
      </c>
    </row>
    <row r="7" spans="1:23" x14ac:dyDescent="0.2">
      <c r="C7" s="366"/>
      <c r="D7" s="211" t="s">
        <v>14513</v>
      </c>
      <c r="E7" s="216">
        <v>7.694</v>
      </c>
      <c r="F7" s="211">
        <v>0</v>
      </c>
      <c r="G7" s="211">
        <v>1028</v>
      </c>
      <c r="H7" s="211">
        <v>8</v>
      </c>
      <c r="I7" s="211">
        <v>29.5</v>
      </c>
      <c r="J7" s="211">
        <v>0.08</v>
      </c>
      <c r="K7" s="217">
        <v>35.1</v>
      </c>
      <c r="L7" s="217">
        <v>0.2</v>
      </c>
      <c r="M7" s="211">
        <v>2291</v>
      </c>
      <c r="N7" s="211">
        <v>1</v>
      </c>
      <c r="O7" s="211">
        <v>1984</v>
      </c>
      <c r="P7" s="211">
        <v>2</v>
      </c>
      <c r="Q7" s="211">
        <v>125</v>
      </c>
      <c r="R7" s="211">
        <v>1</v>
      </c>
      <c r="S7" s="211">
        <v>26</v>
      </c>
      <c r="T7" s="211">
        <v>0.2</v>
      </c>
      <c r="U7" s="211">
        <v>0.75</v>
      </c>
      <c r="V7" s="211">
        <v>0</v>
      </c>
    </row>
    <row r="9" spans="1:23" x14ac:dyDescent="0.2">
      <c r="A9" s="221" t="s">
        <v>417</v>
      </c>
      <c r="C9" s="219" t="s">
        <v>14516</v>
      </c>
    </row>
    <row r="11" spans="1:23" x14ac:dyDescent="0.2">
      <c r="A11" s="69" t="s">
        <v>446</v>
      </c>
      <c r="C11" t="s">
        <v>12381</v>
      </c>
      <c r="D11" t="s">
        <v>12430</v>
      </c>
      <c r="F11" t="s">
        <v>14069</v>
      </c>
      <c r="H11" t="s">
        <v>12245</v>
      </c>
      <c r="J11" t="s">
        <v>12424</v>
      </c>
      <c r="L11" t="s">
        <v>12426</v>
      </c>
      <c r="N11" t="s">
        <v>12782</v>
      </c>
      <c r="P11" t="s">
        <v>12428</v>
      </c>
      <c r="R11" t="s">
        <v>14524</v>
      </c>
      <c r="T11" t="s">
        <v>14067</v>
      </c>
      <c r="V11" t="s">
        <v>14066</v>
      </c>
    </row>
    <row r="12" spans="1:23" x14ac:dyDescent="0.2">
      <c r="C12" t="s">
        <v>14522</v>
      </c>
      <c r="D12">
        <v>27.1</v>
      </c>
      <c r="E12">
        <v>0.1</v>
      </c>
      <c r="F12">
        <v>36.299999999999997</v>
      </c>
      <c r="G12">
        <v>0.1</v>
      </c>
      <c r="H12">
        <v>8.08</v>
      </c>
      <c r="I12">
        <v>0.01</v>
      </c>
      <c r="J12">
        <v>2049</v>
      </c>
      <c r="K12">
        <v>20</v>
      </c>
      <c r="L12">
        <v>317.8</v>
      </c>
      <c r="M12">
        <v>9.6999999999999993</v>
      </c>
      <c r="N12">
        <v>1519.1</v>
      </c>
      <c r="O12">
        <v>15.3</v>
      </c>
      <c r="P12">
        <v>209.6</v>
      </c>
      <c r="Q12">
        <v>5.5</v>
      </c>
      <c r="R12">
        <v>8.6999999999999993</v>
      </c>
      <c r="S12">
        <v>0.3</v>
      </c>
      <c r="T12">
        <v>5</v>
      </c>
      <c r="U12">
        <v>0.1</v>
      </c>
      <c r="V12">
        <v>3.6</v>
      </c>
      <c r="W12">
        <v>0.3</v>
      </c>
    </row>
    <row r="13" spans="1:23" x14ac:dyDescent="0.2">
      <c r="C13" t="s">
        <v>14518</v>
      </c>
      <c r="D13">
        <v>27.1</v>
      </c>
      <c r="E13">
        <v>0.1</v>
      </c>
      <c r="F13">
        <v>36.6</v>
      </c>
      <c r="G13">
        <v>0.1</v>
      </c>
      <c r="H13">
        <v>7.83</v>
      </c>
      <c r="I13">
        <v>0.02</v>
      </c>
      <c r="J13">
        <v>1974</v>
      </c>
      <c r="K13">
        <v>22</v>
      </c>
      <c r="L13">
        <v>611.29999999999995</v>
      </c>
      <c r="M13">
        <v>21.8</v>
      </c>
      <c r="N13">
        <v>1647.4</v>
      </c>
      <c r="O13">
        <v>14.9</v>
      </c>
      <c r="P13">
        <v>129</v>
      </c>
      <c r="Q13">
        <v>4.7</v>
      </c>
      <c r="R13">
        <v>16.8</v>
      </c>
      <c r="S13">
        <v>0.6</v>
      </c>
      <c r="T13">
        <v>3.1</v>
      </c>
      <c r="U13">
        <v>0.1</v>
      </c>
      <c r="V13">
        <v>2.2000000000000002</v>
      </c>
      <c r="W13">
        <v>0.3</v>
      </c>
    </row>
    <row r="14" spans="1:23" x14ac:dyDescent="0.2">
      <c r="C14" t="s">
        <v>14519</v>
      </c>
      <c r="D14">
        <v>27</v>
      </c>
      <c r="E14">
        <v>0.1</v>
      </c>
      <c r="F14">
        <v>36.200000000000003</v>
      </c>
      <c r="G14">
        <v>0.2</v>
      </c>
      <c r="H14">
        <v>7.68</v>
      </c>
      <c r="I14">
        <v>0.02</v>
      </c>
      <c r="J14">
        <v>2005</v>
      </c>
      <c r="K14">
        <v>52</v>
      </c>
      <c r="L14">
        <v>914.8</v>
      </c>
      <c r="M14">
        <v>49.8</v>
      </c>
      <c r="N14">
        <v>1754.3</v>
      </c>
      <c r="O14">
        <v>45.7</v>
      </c>
      <c r="P14">
        <v>99.5</v>
      </c>
      <c r="Q14">
        <v>5.6</v>
      </c>
      <c r="R14">
        <v>25.1</v>
      </c>
      <c r="S14">
        <v>1.3</v>
      </c>
      <c r="T14">
        <v>2.4</v>
      </c>
      <c r="U14">
        <v>0.1</v>
      </c>
      <c r="V14">
        <v>1.8</v>
      </c>
      <c r="W14">
        <v>0.3</v>
      </c>
    </row>
    <row r="15" spans="1:23" x14ac:dyDescent="0.2">
      <c r="C15" t="s">
        <v>14520</v>
      </c>
      <c r="D15">
        <v>27.2</v>
      </c>
      <c r="E15">
        <v>0.1</v>
      </c>
      <c r="F15">
        <v>36.6</v>
      </c>
      <c r="G15">
        <v>0.1</v>
      </c>
      <c r="H15">
        <v>7.53</v>
      </c>
      <c r="I15">
        <v>0.04</v>
      </c>
      <c r="J15">
        <v>2093</v>
      </c>
      <c r="K15">
        <v>14</v>
      </c>
      <c r="L15">
        <v>1548.8</v>
      </c>
      <c r="M15">
        <v>61.3</v>
      </c>
      <c r="N15">
        <v>1918.3</v>
      </c>
      <c r="O15">
        <v>13.4</v>
      </c>
      <c r="P15">
        <v>70.099999999999994</v>
      </c>
      <c r="Q15">
        <v>2.2999999999999998</v>
      </c>
      <c r="R15">
        <v>41.7</v>
      </c>
      <c r="S15">
        <v>1.5</v>
      </c>
      <c r="T15">
        <v>1.7</v>
      </c>
      <c r="U15">
        <v>0.1</v>
      </c>
      <c r="V15">
        <v>1.2</v>
      </c>
      <c r="W15">
        <v>0.1</v>
      </c>
    </row>
    <row r="16" spans="1:23" x14ac:dyDescent="0.2">
      <c r="C16" t="s">
        <v>14521</v>
      </c>
      <c r="D16">
        <v>27.1</v>
      </c>
      <c r="E16">
        <v>0.1</v>
      </c>
      <c r="F16">
        <v>36.6</v>
      </c>
      <c r="G16">
        <v>0.1</v>
      </c>
      <c r="H16">
        <v>7.33</v>
      </c>
      <c r="I16">
        <v>0.02</v>
      </c>
      <c r="J16">
        <v>2140</v>
      </c>
      <c r="K16">
        <v>37</v>
      </c>
      <c r="L16">
        <v>2379.1999999999998</v>
      </c>
      <c r="M16">
        <v>98.1</v>
      </c>
      <c r="N16">
        <v>2016.3</v>
      </c>
      <c r="O16">
        <v>34.5</v>
      </c>
      <c r="P16">
        <v>50.1</v>
      </c>
      <c r="Q16">
        <v>2.2000000000000002</v>
      </c>
      <c r="R16">
        <v>65.3</v>
      </c>
      <c r="S16">
        <v>2.4</v>
      </c>
      <c r="T16">
        <v>1.2</v>
      </c>
      <c r="U16">
        <v>0.1</v>
      </c>
      <c r="V16">
        <v>0.9</v>
      </c>
      <c r="W16">
        <v>0.1</v>
      </c>
    </row>
    <row r="18" spans="1:34" x14ac:dyDescent="0.2">
      <c r="C18" t="s">
        <v>12457</v>
      </c>
      <c r="D18">
        <v>28</v>
      </c>
      <c r="E18">
        <v>0.1</v>
      </c>
      <c r="F18">
        <v>35.6</v>
      </c>
      <c r="G18">
        <v>0.1</v>
      </c>
      <c r="H18">
        <v>7.95</v>
      </c>
      <c r="I18">
        <v>0.01</v>
      </c>
      <c r="J18">
        <v>1925</v>
      </c>
      <c r="K18">
        <v>20</v>
      </c>
      <c r="L18">
        <v>430.2</v>
      </c>
      <c r="M18">
        <v>10</v>
      </c>
      <c r="N18">
        <v>1502.4</v>
      </c>
      <c r="O18">
        <v>14.5</v>
      </c>
      <c r="P18">
        <v>165.8</v>
      </c>
      <c r="Q18">
        <v>3.8</v>
      </c>
      <c r="R18">
        <v>11.3</v>
      </c>
      <c r="S18">
        <v>0.3</v>
      </c>
      <c r="T18">
        <v>4</v>
      </c>
      <c r="U18">
        <v>0.1</v>
      </c>
      <c r="V18">
        <v>2.7</v>
      </c>
      <c r="W18">
        <v>0.1</v>
      </c>
    </row>
    <row r="19" spans="1:34" ht="16" customHeight="1" x14ac:dyDescent="0.2">
      <c r="C19" t="s">
        <v>14518</v>
      </c>
      <c r="D19">
        <v>28.1</v>
      </c>
      <c r="E19">
        <v>0.1</v>
      </c>
      <c r="F19">
        <v>35.700000000000003</v>
      </c>
      <c r="G19">
        <v>0.1</v>
      </c>
      <c r="H19">
        <v>7.63</v>
      </c>
      <c r="I19">
        <v>0.01</v>
      </c>
      <c r="J19">
        <v>1965</v>
      </c>
      <c r="K19">
        <v>22</v>
      </c>
      <c r="L19">
        <v>1022.5</v>
      </c>
      <c r="M19">
        <v>23</v>
      </c>
      <c r="N19">
        <v>1731.3</v>
      </c>
      <c r="O19">
        <v>20.5</v>
      </c>
      <c r="P19">
        <v>92.4</v>
      </c>
      <c r="Q19">
        <v>1.7</v>
      </c>
      <c r="R19">
        <v>26.8</v>
      </c>
      <c r="S19">
        <v>0.6</v>
      </c>
      <c r="T19">
        <v>2.2000000000000002</v>
      </c>
      <c r="U19">
        <v>0.1</v>
      </c>
      <c r="V19">
        <v>1.5</v>
      </c>
      <c r="W19">
        <v>0.1</v>
      </c>
    </row>
    <row r="20" spans="1:34" x14ac:dyDescent="0.2">
      <c r="C20" t="s">
        <v>14523</v>
      </c>
      <c r="D20">
        <v>28.1</v>
      </c>
      <c r="E20">
        <v>0.1</v>
      </c>
      <c r="F20">
        <v>35.6</v>
      </c>
      <c r="G20">
        <v>0.1</v>
      </c>
      <c r="H20">
        <v>7.32</v>
      </c>
      <c r="I20">
        <v>0.01</v>
      </c>
      <c r="J20">
        <v>2148</v>
      </c>
      <c r="K20">
        <v>28</v>
      </c>
      <c r="L20">
        <v>2429.6</v>
      </c>
      <c r="M20">
        <v>55.5</v>
      </c>
      <c r="N20">
        <v>2017.5</v>
      </c>
      <c r="O20">
        <v>27.1</v>
      </c>
      <c r="P20">
        <v>52.5</v>
      </c>
      <c r="Q20">
        <v>0.8</v>
      </c>
      <c r="R20">
        <v>63.5</v>
      </c>
      <c r="S20">
        <v>1.4</v>
      </c>
      <c r="T20">
        <v>1.3</v>
      </c>
      <c r="U20">
        <v>0.1</v>
      </c>
      <c r="V20">
        <v>0.8</v>
      </c>
      <c r="W20">
        <v>0.1</v>
      </c>
    </row>
    <row r="24" spans="1:34" x14ac:dyDescent="0.2">
      <c r="A24" s="222" t="s">
        <v>568</v>
      </c>
      <c r="E24" t="s">
        <v>12276</v>
      </c>
      <c r="F24" t="s">
        <v>12277</v>
      </c>
      <c r="G24" t="s">
        <v>12278</v>
      </c>
      <c r="H24" t="s">
        <v>12279</v>
      </c>
      <c r="I24" t="s">
        <v>12280</v>
      </c>
      <c r="K24" t="s">
        <v>12245</v>
      </c>
      <c r="L24" t="s">
        <v>12281</v>
      </c>
      <c r="M24" t="s">
        <v>12282</v>
      </c>
      <c r="N24" t="s">
        <v>12283</v>
      </c>
      <c r="O24" t="s">
        <v>12284</v>
      </c>
      <c r="P24" t="s">
        <v>12285</v>
      </c>
      <c r="Q24" t="s">
        <v>12286</v>
      </c>
      <c r="R24" t="s">
        <v>12321</v>
      </c>
      <c r="S24" t="s">
        <v>12322</v>
      </c>
      <c r="T24" t="s">
        <v>12325</v>
      </c>
      <c r="U24" t="s">
        <v>12326</v>
      </c>
      <c r="V24" t="s">
        <v>12323</v>
      </c>
      <c r="W24" t="s">
        <v>12327</v>
      </c>
      <c r="X24" t="s">
        <v>12324</v>
      </c>
      <c r="Y24" t="s">
        <v>12329</v>
      </c>
      <c r="Z24" t="s">
        <v>12330</v>
      </c>
      <c r="AA24" t="s">
        <v>12331</v>
      </c>
      <c r="AD24" t="s">
        <v>12274</v>
      </c>
    </row>
    <row r="25" spans="1:34" x14ac:dyDescent="0.2">
      <c r="C25" t="s">
        <v>12287</v>
      </c>
      <c r="D25" t="s">
        <v>12288</v>
      </c>
      <c r="E25" t="s">
        <v>12289</v>
      </c>
      <c r="F25" t="s">
        <v>12289</v>
      </c>
      <c r="G25" t="s">
        <v>12290</v>
      </c>
      <c r="H25" t="s">
        <v>12291</v>
      </c>
      <c r="I25" t="s">
        <v>12292</v>
      </c>
      <c r="J25" t="s">
        <v>12293</v>
      </c>
      <c r="L25" t="s">
        <v>12294</v>
      </c>
      <c r="M25" t="s">
        <v>12295</v>
      </c>
      <c r="N25" t="s">
        <v>12296</v>
      </c>
      <c r="O25" t="s">
        <v>12295</v>
      </c>
      <c r="P25" t="s">
        <v>12297</v>
      </c>
      <c r="Q25" t="s">
        <v>12298</v>
      </c>
      <c r="AD25" s="4" t="s">
        <v>12272</v>
      </c>
      <c r="AE25" s="4" t="s">
        <v>12271</v>
      </c>
      <c r="AF25" s="4" t="s">
        <v>12268</v>
      </c>
      <c r="AG25" s="4" t="s">
        <v>12269</v>
      </c>
      <c r="AH25" s="4" t="s">
        <v>12270</v>
      </c>
    </row>
    <row r="26" spans="1:34" x14ac:dyDescent="0.2">
      <c r="C26" t="s">
        <v>12299</v>
      </c>
      <c r="D26" t="s">
        <v>12300</v>
      </c>
      <c r="E26">
        <v>28</v>
      </c>
      <c r="F26">
        <v>27.9</v>
      </c>
      <c r="G26">
        <v>3.5099999999999999E-2</v>
      </c>
      <c r="H26">
        <v>286</v>
      </c>
      <c r="I26">
        <v>2337</v>
      </c>
      <c r="K26">
        <v>8.16</v>
      </c>
      <c r="L26">
        <v>1804</v>
      </c>
      <c r="M26">
        <v>411</v>
      </c>
      <c r="N26">
        <v>20.71</v>
      </c>
      <c r="O26">
        <v>345</v>
      </c>
      <c r="P26">
        <v>6.9340000000000002</v>
      </c>
      <c r="Q26">
        <v>-3.4000000000000002E-2</v>
      </c>
      <c r="AC26" t="s">
        <v>12275</v>
      </c>
      <c r="AD26">
        <v>364</v>
      </c>
      <c r="AE26">
        <v>100.071248412099</v>
      </c>
      <c r="AF26" s="4"/>
    </row>
    <row r="27" spans="1:34" x14ac:dyDescent="0.2">
      <c r="D27" t="s">
        <v>12301</v>
      </c>
      <c r="E27">
        <v>28.5</v>
      </c>
      <c r="F27">
        <v>28.3</v>
      </c>
      <c r="G27">
        <v>2.8000000000000001E-2</v>
      </c>
      <c r="H27">
        <v>270</v>
      </c>
      <c r="I27">
        <v>2347</v>
      </c>
      <c r="K27">
        <v>8.18</v>
      </c>
      <c r="L27">
        <v>1666</v>
      </c>
      <c r="M27">
        <v>455</v>
      </c>
      <c r="N27">
        <v>22.93</v>
      </c>
      <c r="O27">
        <v>325</v>
      </c>
      <c r="P27">
        <v>-1.897</v>
      </c>
      <c r="Q27">
        <v>-9.2999999999999999E-2</v>
      </c>
      <c r="AC27" s="4"/>
      <c r="AD27" t="s">
        <v>12273</v>
      </c>
      <c r="AE27">
        <v>122.227295321906</v>
      </c>
      <c r="AF27">
        <f>AE27-AE26</f>
        <v>22.156046909807003</v>
      </c>
      <c r="AG27">
        <v>365</v>
      </c>
      <c r="AH27">
        <f>AF27/AG27</f>
        <v>6.0701498383032883E-2</v>
      </c>
    </row>
    <row r="28" spans="1:34" x14ac:dyDescent="0.2">
      <c r="D28" t="s">
        <v>12302</v>
      </c>
      <c r="E28">
        <v>28.5</v>
      </c>
      <c r="F28">
        <v>28.7</v>
      </c>
      <c r="G28">
        <v>9.4000000000000004E-3</v>
      </c>
      <c r="H28">
        <v>343</v>
      </c>
      <c r="I28">
        <v>2287</v>
      </c>
      <c r="K28">
        <v>8.09</v>
      </c>
      <c r="L28">
        <v>390</v>
      </c>
      <c r="M28">
        <v>130</v>
      </c>
      <c r="N28">
        <v>6.11</v>
      </c>
      <c r="O28">
        <v>398</v>
      </c>
      <c r="P28">
        <v>7.8949999999999996</v>
      </c>
      <c r="Q28">
        <v>0.14699999999999999</v>
      </c>
      <c r="AD28">
        <v>564</v>
      </c>
      <c r="AE28">
        <v>99.881620855349098</v>
      </c>
    </row>
    <row r="29" spans="1:34" x14ac:dyDescent="0.2">
      <c r="D29" t="s">
        <v>12303</v>
      </c>
      <c r="E29">
        <v>29.1</v>
      </c>
      <c r="F29">
        <v>28.9</v>
      </c>
      <c r="G29">
        <v>3.4599999999999999E-2</v>
      </c>
      <c r="H29">
        <v>332</v>
      </c>
      <c r="I29">
        <v>2303</v>
      </c>
      <c r="K29">
        <v>8.1</v>
      </c>
      <c r="L29">
        <v>1542</v>
      </c>
      <c r="M29">
        <v>455</v>
      </c>
      <c r="N29">
        <v>21.28</v>
      </c>
      <c r="O29">
        <v>288</v>
      </c>
      <c r="P29">
        <v>35.997</v>
      </c>
      <c r="Q29">
        <v>0.52400000000000002</v>
      </c>
      <c r="AE29">
        <v>121.969549128265</v>
      </c>
      <c r="AF29">
        <f>AE29-AE28</f>
        <v>22.087928272915903</v>
      </c>
      <c r="AG29">
        <v>365</v>
      </c>
      <c r="AH29">
        <f>AF29/AG29</f>
        <v>6.0514871980591516E-2</v>
      </c>
    </row>
    <row r="30" spans="1:34" x14ac:dyDescent="0.2">
      <c r="D30" t="s">
        <v>12304</v>
      </c>
      <c r="E30">
        <v>29.2</v>
      </c>
      <c r="F30">
        <v>29.4</v>
      </c>
      <c r="G30">
        <v>-2.5000000000000001E-3</v>
      </c>
      <c r="H30">
        <v>363</v>
      </c>
      <c r="I30">
        <v>2327</v>
      </c>
      <c r="K30">
        <v>8.08</v>
      </c>
      <c r="L30">
        <v>1215</v>
      </c>
      <c r="M30">
        <v>481</v>
      </c>
      <c r="N30">
        <v>21.63</v>
      </c>
      <c r="O30">
        <v>428</v>
      </c>
      <c r="P30">
        <v>-18.128</v>
      </c>
      <c r="Q30">
        <v>-4.2999999999999997E-2</v>
      </c>
      <c r="AD30">
        <v>761</v>
      </c>
      <c r="AE30">
        <v>99.856766758105195</v>
      </c>
    </row>
    <row r="31" spans="1:34" x14ac:dyDescent="0.2">
      <c r="D31" t="s">
        <v>12305</v>
      </c>
      <c r="E31">
        <v>29.8</v>
      </c>
      <c r="F31">
        <v>29.2</v>
      </c>
      <c r="G31">
        <v>2.3400000000000001E-2</v>
      </c>
      <c r="H31">
        <v>345</v>
      </c>
      <c r="I31">
        <v>2293</v>
      </c>
      <c r="K31">
        <v>8.09</v>
      </c>
      <c r="L31">
        <v>632</v>
      </c>
      <c r="M31">
        <v>270</v>
      </c>
      <c r="N31">
        <v>11.66</v>
      </c>
      <c r="O31">
        <v>227</v>
      </c>
      <c r="P31">
        <v>3.2989999999999999</v>
      </c>
      <c r="Q31">
        <v>6.8000000000000005E-2</v>
      </c>
      <c r="AE31">
        <v>113.62501610913699</v>
      </c>
      <c r="AF31">
        <f>AE31-AE30</f>
        <v>13.768249351031798</v>
      </c>
      <c r="AG31">
        <f>0.75*365</f>
        <v>273.75</v>
      </c>
      <c r="AH31">
        <f>AF31/AG31</f>
        <v>5.0294974798289677E-2</v>
      </c>
    </row>
    <row r="32" spans="1:34" x14ac:dyDescent="0.2">
      <c r="D32" t="s">
        <v>12306</v>
      </c>
      <c r="E32">
        <v>28</v>
      </c>
      <c r="F32">
        <v>28.6</v>
      </c>
      <c r="G32">
        <v>-0.1231</v>
      </c>
      <c r="H32">
        <v>363</v>
      </c>
      <c r="I32">
        <v>2275</v>
      </c>
      <c r="K32">
        <v>8.07</v>
      </c>
      <c r="L32">
        <v>569</v>
      </c>
      <c r="M32">
        <v>361</v>
      </c>
      <c r="N32">
        <v>15.6</v>
      </c>
      <c r="O32">
        <v>342</v>
      </c>
      <c r="P32">
        <v>-20.757999999999999</v>
      </c>
      <c r="Q32">
        <v>0.08</v>
      </c>
      <c r="AD32">
        <v>1067</v>
      </c>
      <c r="AE32">
        <v>99.823627961779906</v>
      </c>
    </row>
    <row r="33" spans="3:34" x14ac:dyDescent="0.2">
      <c r="D33" s="10">
        <v>42552</v>
      </c>
      <c r="E33">
        <v>27.6</v>
      </c>
      <c r="F33">
        <v>27.7</v>
      </c>
      <c r="G33">
        <v>-3.49E-2</v>
      </c>
      <c r="H33">
        <v>391</v>
      </c>
      <c r="I33">
        <v>2293</v>
      </c>
      <c r="K33">
        <v>8.0500000000000007</v>
      </c>
      <c r="L33">
        <v>587</v>
      </c>
      <c r="M33">
        <v>386</v>
      </c>
      <c r="N33">
        <v>16.670000000000002</v>
      </c>
      <c r="O33">
        <v>358</v>
      </c>
      <c r="P33">
        <v>1.8520000000000001</v>
      </c>
      <c r="Q33">
        <v>4.7E-2</v>
      </c>
      <c r="AE33">
        <v>108.168160980908</v>
      </c>
      <c r="AF33">
        <f>AE33-AE32</f>
        <v>8.3445330191280931</v>
      </c>
      <c r="AG33">
        <v>365</v>
      </c>
      <c r="AH33">
        <f>AF33/AG33</f>
        <v>2.2861734298981078E-2</v>
      </c>
    </row>
    <row r="34" spans="3:34" x14ac:dyDescent="0.2">
      <c r="D34" t="s">
        <v>12307</v>
      </c>
      <c r="E34">
        <v>26.2</v>
      </c>
      <c r="F34">
        <v>27</v>
      </c>
      <c r="G34">
        <v>-4.9299999999999997E-2</v>
      </c>
      <c r="H34">
        <v>360</v>
      </c>
      <c r="I34">
        <v>2161</v>
      </c>
      <c r="K34">
        <v>8.06</v>
      </c>
      <c r="L34">
        <v>396</v>
      </c>
      <c r="M34">
        <v>145</v>
      </c>
      <c r="N34">
        <v>6.27</v>
      </c>
      <c r="O34">
        <v>358</v>
      </c>
      <c r="P34">
        <v>13.101000000000001</v>
      </c>
      <c r="Q34">
        <v>-9.6000000000000002E-2</v>
      </c>
      <c r="AC34" t="s">
        <v>12267</v>
      </c>
      <c r="AD34">
        <v>364</v>
      </c>
      <c r="AE34">
        <v>100.17133340081099</v>
      </c>
      <c r="AF34" s="4"/>
    </row>
    <row r="35" spans="3:34" x14ac:dyDescent="0.2">
      <c r="D35" s="10">
        <v>42614</v>
      </c>
      <c r="E35">
        <v>26.2</v>
      </c>
      <c r="F35">
        <v>25.9</v>
      </c>
      <c r="G35">
        <v>1.6299999999999999E-2</v>
      </c>
      <c r="H35">
        <v>670</v>
      </c>
      <c r="I35">
        <v>2280</v>
      </c>
      <c r="K35">
        <v>7.85</v>
      </c>
      <c r="L35">
        <v>827</v>
      </c>
      <c r="M35">
        <v>297</v>
      </c>
      <c r="N35">
        <v>13.34</v>
      </c>
      <c r="O35">
        <v>310</v>
      </c>
      <c r="P35">
        <v>22.582999999999998</v>
      </c>
      <c r="Q35">
        <v>0.41499999999999998</v>
      </c>
      <c r="AD35" t="s">
        <v>12273</v>
      </c>
      <c r="AE35">
        <v>143.62763050139401</v>
      </c>
      <c r="AF35">
        <f>AE35-AE34</f>
        <v>43.456297100583015</v>
      </c>
      <c r="AG35">
        <v>365</v>
      </c>
      <c r="AH35">
        <f>AF35/AG35</f>
        <v>0.11905834822077538</v>
      </c>
    </row>
    <row r="36" spans="3:34" x14ac:dyDescent="0.2">
      <c r="D36" t="s">
        <v>12308</v>
      </c>
      <c r="E36">
        <v>27.6</v>
      </c>
      <c r="F36">
        <v>26.8</v>
      </c>
      <c r="G36">
        <v>7.9299999999999995E-2</v>
      </c>
      <c r="H36">
        <v>411</v>
      </c>
      <c r="I36">
        <v>2264</v>
      </c>
      <c r="K36">
        <v>8.0399999999999991</v>
      </c>
      <c r="L36">
        <v>461</v>
      </c>
      <c r="M36">
        <v>178</v>
      </c>
      <c r="N36">
        <v>8.34</v>
      </c>
      <c r="O36">
        <v>440</v>
      </c>
      <c r="P36">
        <v>23.547999999999998</v>
      </c>
      <c r="Q36">
        <v>0.29499999999999998</v>
      </c>
      <c r="AD36">
        <v>564</v>
      </c>
      <c r="AE36">
        <v>100.024108136956</v>
      </c>
    </row>
    <row r="37" spans="3:34" x14ac:dyDescent="0.2">
      <c r="D37" t="s">
        <v>12309</v>
      </c>
      <c r="E37">
        <v>28</v>
      </c>
      <c r="F37">
        <v>27.5</v>
      </c>
      <c r="G37">
        <v>-1.9599999999999999E-2</v>
      </c>
      <c r="H37">
        <v>232</v>
      </c>
      <c r="I37">
        <v>2215</v>
      </c>
      <c r="K37">
        <v>8.2100000000000009</v>
      </c>
      <c r="L37">
        <v>1607</v>
      </c>
      <c r="M37">
        <v>518</v>
      </c>
      <c r="N37">
        <v>25.2</v>
      </c>
      <c r="O37">
        <v>477</v>
      </c>
      <c r="P37">
        <v>4.492</v>
      </c>
      <c r="Q37">
        <v>8.0000000000000002E-3</v>
      </c>
      <c r="R37">
        <f>AVERAGE(E26:E37)</f>
        <v>28.058333333333334</v>
      </c>
      <c r="S37">
        <f>STDEV(E26:E37)</f>
        <v>1.0933337952696736</v>
      </c>
      <c r="T37">
        <f>AVERAGE(H26:H37)</f>
        <v>363.83333333333331</v>
      </c>
      <c r="U37">
        <f>STDEV(H26:H37)</f>
        <v>109.02946501943522</v>
      </c>
      <c r="V37">
        <f>AVERAGE(I26:I37)</f>
        <v>2281.8333333333335</v>
      </c>
      <c r="W37">
        <f>STDEV(I26:I37)</f>
        <v>51.777203360926976</v>
      </c>
      <c r="X37">
        <f>AVERAGE(L26:L37)</f>
        <v>974.66666666666663</v>
      </c>
      <c r="Y37">
        <f>STDEV(L26:L37)</f>
        <v>551.01795604026177</v>
      </c>
      <c r="Z37">
        <f>AVERAGE(K26:K37)</f>
        <v>8.0816666666666688</v>
      </c>
      <c r="AA37">
        <f>STDEV(K26:K37)</f>
        <v>9.0336072864642999E-2</v>
      </c>
      <c r="AE37">
        <v>131.36928696964401</v>
      </c>
      <c r="AF37">
        <f>AE37-AE36</f>
        <v>31.345178832688006</v>
      </c>
      <c r="AG37">
        <v>365</v>
      </c>
      <c r="AH37">
        <f>AF37/AG37</f>
        <v>8.5877202281337009E-2</v>
      </c>
    </row>
    <row r="38" spans="3:34" x14ac:dyDescent="0.2">
      <c r="C38" t="s">
        <v>12310</v>
      </c>
      <c r="D38" t="s">
        <v>12311</v>
      </c>
      <c r="E38">
        <v>27.7</v>
      </c>
      <c r="F38">
        <v>27.7</v>
      </c>
      <c r="G38">
        <v>3.0700000000000002E-2</v>
      </c>
      <c r="H38">
        <v>548</v>
      </c>
      <c r="I38">
        <v>2339</v>
      </c>
      <c r="K38">
        <v>7.93</v>
      </c>
      <c r="L38">
        <v>1725</v>
      </c>
      <c r="M38">
        <v>501</v>
      </c>
      <c r="N38">
        <v>25.26</v>
      </c>
      <c r="O38">
        <v>463</v>
      </c>
      <c r="P38">
        <v>-12.537000000000001</v>
      </c>
      <c r="Q38">
        <v>-0.34899999999999998</v>
      </c>
      <c r="AD38">
        <v>761</v>
      </c>
      <c r="AE38">
        <v>100.132686769049</v>
      </c>
    </row>
    <row r="39" spans="3:34" x14ac:dyDescent="0.2">
      <c r="D39" t="s">
        <v>12301</v>
      </c>
      <c r="E39">
        <v>28.4</v>
      </c>
      <c r="F39">
        <v>28.1</v>
      </c>
      <c r="G39">
        <v>2.81E-2</v>
      </c>
      <c r="H39">
        <v>478</v>
      </c>
      <c r="I39">
        <v>2328</v>
      </c>
      <c r="K39">
        <v>7.98</v>
      </c>
      <c r="L39">
        <v>1746</v>
      </c>
      <c r="M39">
        <v>570</v>
      </c>
      <c r="N39">
        <v>28.73</v>
      </c>
      <c r="O39">
        <v>419</v>
      </c>
      <c r="P39">
        <v>-3.6720000000000002</v>
      </c>
      <c r="Q39">
        <v>-0.16400000000000001</v>
      </c>
      <c r="AE39">
        <v>126.91204210642501</v>
      </c>
      <c r="AF39">
        <f>AE39-AE38</f>
        <v>26.779355337376003</v>
      </c>
      <c r="AG39">
        <f>0.75*365</f>
        <v>273.75</v>
      </c>
      <c r="AH39">
        <f>AF39/AG39</f>
        <v>9.7824129086305028E-2</v>
      </c>
    </row>
    <row r="40" spans="3:34" x14ac:dyDescent="0.2">
      <c r="D40" t="s">
        <v>12302</v>
      </c>
      <c r="E40">
        <v>28.5</v>
      </c>
      <c r="F40">
        <v>28.6</v>
      </c>
      <c r="G40">
        <v>3.2000000000000002E-3</v>
      </c>
      <c r="H40">
        <v>581</v>
      </c>
      <c r="I40">
        <v>2284</v>
      </c>
      <c r="K40">
        <v>7.91</v>
      </c>
      <c r="L40">
        <v>476</v>
      </c>
      <c r="M40">
        <v>147</v>
      </c>
      <c r="N40">
        <v>6.9</v>
      </c>
      <c r="O40">
        <v>471</v>
      </c>
      <c r="P40">
        <v>16.292000000000002</v>
      </c>
      <c r="Q40">
        <v>0.17899999999999999</v>
      </c>
      <c r="AD40">
        <v>1067</v>
      </c>
      <c r="AE40">
        <v>100.331440875254</v>
      </c>
    </row>
    <row r="41" spans="3:34" x14ac:dyDescent="0.2">
      <c r="D41" s="10">
        <v>42430</v>
      </c>
      <c r="E41">
        <v>29</v>
      </c>
      <c r="F41">
        <v>28.7</v>
      </c>
      <c r="G41">
        <v>4.3400000000000001E-2</v>
      </c>
      <c r="H41">
        <v>554</v>
      </c>
      <c r="I41">
        <v>2284</v>
      </c>
      <c r="K41">
        <v>7.92</v>
      </c>
      <c r="L41">
        <v>1287</v>
      </c>
      <c r="M41">
        <v>361</v>
      </c>
      <c r="N41">
        <v>16.89</v>
      </c>
      <c r="O41">
        <v>294</v>
      </c>
      <c r="P41">
        <v>28.648</v>
      </c>
      <c r="Q41">
        <v>0.41699999999999998</v>
      </c>
      <c r="AE41">
        <v>108.27976480764001</v>
      </c>
      <c r="AF41">
        <f>AE41-AE40</f>
        <v>7.9483239323860033</v>
      </c>
      <c r="AG41">
        <v>365</v>
      </c>
      <c r="AH41">
        <f>AF41/AG41</f>
        <v>2.1776229951742474E-2</v>
      </c>
    </row>
    <row r="42" spans="3:34" x14ac:dyDescent="0.2">
      <c r="D42" t="s">
        <v>12304</v>
      </c>
      <c r="E42">
        <v>29</v>
      </c>
      <c r="F42">
        <v>29.3</v>
      </c>
      <c r="G42">
        <v>2.9999999999999997E-4</v>
      </c>
      <c r="H42">
        <v>583</v>
      </c>
      <c r="I42">
        <v>2321</v>
      </c>
      <c r="K42">
        <v>7.91</v>
      </c>
      <c r="L42">
        <v>1170</v>
      </c>
      <c r="M42">
        <v>406</v>
      </c>
      <c r="N42">
        <v>18.25</v>
      </c>
      <c r="O42">
        <v>382</v>
      </c>
      <c r="P42">
        <v>0.81100000000000005</v>
      </c>
      <c r="Q42">
        <v>0.16</v>
      </c>
      <c r="AC42" t="s">
        <v>12257</v>
      </c>
      <c r="AD42">
        <v>364</v>
      </c>
      <c r="AE42">
        <v>109.577873130001</v>
      </c>
      <c r="AF42" s="4"/>
    </row>
    <row r="43" spans="3:34" x14ac:dyDescent="0.2">
      <c r="D43" t="s">
        <v>12305</v>
      </c>
      <c r="E43">
        <v>29.8</v>
      </c>
      <c r="F43">
        <v>29.2</v>
      </c>
      <c r="G43">
        <v>2.6800000000000001E-2</v>
      </c>
      <c r="H43">
        <v>619</v>
      </c>
      <c r="I43">
        <v>2301</v>
      </c>
      <c r="K43">
        <v>7.89</v>
      </c>
      <c r="L43">
        <v>685</v>
      </c>
      <c r="M43">
        <v>258</v>
      </c>
      <c r="N43">
        <v>11.14</v>
      </c>
      <c r="O43">
        <v>216</v>
      </c>
      <c r="P43">
        <v>6.2539999999999996</v>
      </c>
      <c r="Q43">
        <v>0.14499999999999999</v>
      </c>
      <c r="AD43" t="s">
        <v>12273</v>
      </c>
      <c r="AE43">
        <v>110.591441493679</v>
      </c>
      <c r="AF43">
        <f>AE43-AE42</f>
        <v>1.0135683636780044</v>
      </c>
      <c r="AG43">
        <v>365</v>
      </c>
      <c r="AH43">
        <f>AF43/AG43</f>
        <v>2.7768996265150805E-3</v>
      </c>
    </row>
    <row r="44" spans="3:34" x14ac:dyDescent="0.2">
      <c r="D44" t="s">
        <v>12306</v>
      </c>
      <c r="E44">
        <v>28.2</v>
      </c>
      <c r="F44">
        <v>28.8</v>
      </c>
      <c r="G44">
        <v>-5.3199999999999997E-2</v>
      </c>
      <c r="H44">
        <v>522</v>
      </c>
      <c r="I44">
        <v>2277</v>
      </c>
      <c r="K44">
        <v>7.94</v>
      </c>
      <c r="L44">
        <v>1051</v>
      </c>
      <c r="M44">
        <v>369</v>
      </c>
      <c r="N44">
        <v>15.95</v>
      </c>
      <c r="O44">
        <v>318</v>
      </c>
      <c r="P44">
        <v>-6.7919999999999998</v>
      </c>
      <c r="Q44">
        <v>-1.0999999999999999E-2</v>
      </c>
      <c r="AD44">
        <v>564</v>
      </c>
      <c r="AE44">
        <v>109.951293053461</v>
      </c>
    </row>
    <row r="45" spans="3:34" x14ac:dyDescent="0.2">
      <c r="D45" s="10">
        <v>42552</v>
      </c>
      <c r="E45">
        <v>27.3</v>
      </c>
      <c r="F45">
        <v>27.6</v>
      </c>
      <c r="G45">
        <v>-3.39E-2</v>
      </c>
      <c r="H45">
        <v>600</v>
      </c>
      <c r="I45">
        <v>2290</v>
      </c>
      <c r="K45">
        <v>7.9</v>
      </c>
      <c r="L45">
        <v>1134</v>
      </c>
      <c r="M45">
        <v>454</v>
      </c>
      <c r="N45">
        <v>19.600000000000001</v>
      </c>
      <c r="O45">
        <v>317</v>
      </c>
      <c r="P45">
        <v>4.5149999999999997</v>
      </c>
      <c r="Q45">
        <v>0.11700000000000001</v>
      </c>
      <c r="AE45">
        <v>105.66624144729199</v>
      </c>
      <c r="AF45">
        <f>AE45-AE44</f>
        <v>-4.2850516061690058</v>
      </c>
      <c r="AG45">
        <v>365</v>
      </c>
      <c r="AH45">
        <f>AF45/AG45</f>
        <v>-1.1739867414161659E-2</v>
      </c>
    </row>
    <row r="46" spans="3:34" x14ac:dyDescent="0.2">
      <c r="D46" t="s">
        <v>12307</v>
      </c>
      <c r="E46">
        <v>26.05</v>
      </c>
      <c r="F46">
        <v>26.85</v>
      </c>
      <c r="G46">
        <v>-7.9450000000000007E-2</v>
      </c>
      <c r="H46">
        <v>488</v>
      </c>
      <c r="I46">
        <v>2244</v>
      </c>
      <c r="K46">
        <v>7.96</v>
      </c>
      <c r="L46">
        <v>450</v>
      </c>
      <c r="M46">
        <v>189</v>
      </c>
      <c r="N46">
        <v>8.15</v>
      </c>
      <c r="O46">
        <v>415</v>
      </c>
      <c r="P46">
        <v>1.633</v>
      </c>
      <c r="Q46">
        <v>-2.4E-2</v>
      </c>
      <c r="AD46">
        <v>761</v>
      </c>
      <c r="AE46">
        <v>109.653252928215</v>
      </c>
    </row>
    <row r="47" spans="3:34" x14ac:dyDescent="0.2">
      <c r="D47" s="10">
        <v>42614</v>
      </c>
      <c r="E47">
        <v>25.55</v>
      </c>
      <c r="F47">
        <v>25.55</v>
      </c>
      <c r="G47">
        <v>-9.3500000000000007E-3</v>
      </c>
      <c r="H47">
        <v>807</v>
      </c>
      <c r="I47">
        <v>2220</v>
      </c>
      <c r="K47">
        <v>7.77</v>
      </c>
      <c r="L47">
        <v>1070</v>
      </c>
      <c r="M47">
        <v>316</v>
      </c>
      <c r="N47">
        <v>14.21</v>
      </c>
      <c r="O47">
        <v>321</v>
      </c>
      <c r="P47">
        <v>17.007000000000001</v>
      </c>
      <c r="Q47">
        <v>0.154</v>
      </c>
      <c r="AE47">
        <v>102.655688275542</v>
      </c>
      <c r="AF47">
        <f>AE47-AE46</f>
        <v>-6.9975646526729918</v>
      </c>
      <c r="AG47">
        <f>0.75*365</f>
        <v>273.75</v>
      </c>
      <c r="AH47">
        <f>AF47/AG47</f>
        <v>-2.5561880009764355E-2</v>
      </c>
    </row>
    <row r="48" spans="3:34" x14ac:dyDescent="0.2">
      <c r="D48" t="s">
        <v>12308</v>
      </c>
      <c r="E48">
        <v>27.2</v>
      </c>
      <c r="F48">
        <v>26.4</v>
      </c>
      <c r="G48">
        <v>0.1036</v>
      </c>
      <c r="H48">
        <v>468</v>
      </c>
      <c r="I48">
        <v>2202</v>
      </c>
      <c r="K48">
        <v>7.98</v>
      </c>
      <c r="L48">
        <v>1732</v>
      </c>
      <c r="M48">
        <v>550</v>
      </c>
      <c r="N48">
        <v>25.75</v>
      </c>
      <c r="O48">
        <v>394</v>
      </c>
      <c r="P48">
        <v>8.3740000000000006</v>
      </c>
      <c r="Q48">
        <v>0.221</v>
      </c>
      <c r="AD48">
        <v>1067</v>
      </c>
      <c r="AE48">
        <v>109.660211063435</v>
      </c>
    </row>
    <row r="49" spans="3:34" x14ac:dyDescent="0.2">
      <c r="D49" t="s">
        <v>12309</v>
      </c>
      <c r="E49">
        <v>27.9</v>
      </c>
      <c r="F49">
        <v>27.2</v>
      </c>
      <c r="G49">
        <v>-1.9400000000000001E-2</v>
      </c>
      <c r="H49">
        <v>516</v>
      </c>
      <c r="I49">
        <v>2245</v>
      </c>
      <c r="K49">
        <v>7.94</v>
      </c>
      <c r="L49">
        <v>1832</v>
      </c>
      <c r="M49">
        <v>530</v>
      </c>
      <c r="N49">
        <v>25.75</v>
      </c>
      <c r="O49">
        <v>571</v>
      </c>
      <c r="P49">
        <v>-3.4159999999999999</v>
      </c>
      <c r="Q49">
        <v>6.2E-2</v>
      </c>
      <c r="R49">
        <f>AVERAGE(E38:E49)</f>
        <v>27.883333333333329</v>
      </c>
      <c r="S49">
        <f>STDEV(E38:E49)</f>
        <v>1.2270314016381407</v>
      </c>
      <c r="T49">
        <f>AVERAGE(H38:H49)</f>
        <v>563.66666666666663</v>
      </c>
      <c r="U49">
        <f>STDEV(H38:H49)</f>
        <v>90.869870327481593</v>
      </c>
      <c r="V49">
        <f>AVERAGE(I38:I49)</f>
        <v>2277.9166666666665</v>
      </c>
      <c r="W49">
        <f>STDEV(I38:I49)</f>
        <v>42.853785943565939</v>
      </c>
      <c r="X49">
        <f>AVERAGE(L38:L49)</f>
        <v>1196.5</v>
      </c>
      <c r="Y49">
        <f>STDEV(L38:L49)</f>
        <v>491.73801228629128</v>
      </c>
      <c r="Z49">
        <f>AVERAGE(K38:K49)</f>
        <v>7.9191666666666665</v>
      </c>
      <c r="AA49">
        <f>STDEV(K38:K49)</f>
        <v>5.5343281325548555E-2</v>
      </c>
      <c r="AE49">
        <v>99.868955120027806</v>
      </c>
      <c r="AF49">
        <f>AE49-AE48</f>
        <v>-9.7912559434071937</v>
      </c>
      <c r="AG49">
        <v>365</v>
      </c>
      <c r="AH49">
        <f>AF49/AG49</f>
        <v>-2.6825358749060804E-2</v>
      </c>
    </row>
    <row r="50" spans="3:34" x14ac:dyDescent="0.2">
      <c r="C50" t="s">
        <v>12312</v>
      </c>
      <c r="D50" t="s">
        <v>12300</v>
      </c>
      <c r="E50">
        <v>27.8</v>
      </c>
      <c r="F50">
        <v>27.8</v>
      </c>
      <c r="G50">
        <v>3.2199999999999999E-2</v>
      </c>
      <c r="H50">
        <v>776</v>
      </c>
      <c r="I50">
        <v>2338</v>
      </c>
      <c r="K50">
        <v>7.81</v>
      </c>
      <c r="L50">
        <v>1165</v>
      </c>
      <c r="M50">
        <v>460</v>
      </c>
      <c r="N50">
        <v>23.18</v>
      </c>
      <c r="O50">
        <v>368</v>
      </c>
      <c r="P50">
        <v>-0.11799999999999999</v>
      </c>
      <c r="Q50">
        <v>-9.7000000000000003E-2</v>
      </c>
    </row>
    <row r="51" spans="3:34" x14ac:dyDescent="0.2">
      <c r="D51" t="s">
        <v>12301</v>
      </c>
      <c r="E51">
        <v>28.55</v>
      </c>
      <c r="F51">
        <v>28.25</v>
      </c>
      <c r="G51" t="s">
        <v>12313</v>
      </c>
      <c r="H51">
        <v>813</v>
      </c>
      <c r="I51">
        <v>2340</v>
      </c>
      <c r="K51">
        <v>7.79</v>
      </c>
      <c r="L51">
        <v>904</v>
      </c>
      <c r="M51">
        <v>422</v>
      </c>
      <c r="N51">
        <v>21.27</v>
      </c>
      <c r="O51">
        <v>326</v>
      </c>
      <c r="P51">
        <v>-10.986000000000001</v>
      </c>
      <c r="Q51">
        <v>-0.20100000000000001</v>
      </c>
    </row>
    <row r="52" spans="3:34" x14ac:dyDescent="0.2">
      <c r="D52" t="s">
        <v>12302</v>
      </c>
      <c r="E52">
        <v>28.55</v>
      </c>
      <c r="F52">
        <v>28.65</v>
      </c>
      <c r="G52" t="s">
        <v>12314</v>
      </c>
      <c r="H52">
        <v>764</v>
      </c>
      <c r="I52">
        <v>2256</v>
      </c>
      <c r="K52">
        <v>7.8</v>
      </c>
      <c r="L52">
        <v>384</v>
      </c>
      <c r="M52">
        <v>126</v>
      </c>
      <c r="N52">
        <v>5.88</v>
      </c>
      <c r="O52">
        <v>351</v>
      </c>
      <c r="P52">
        <v>17.608000000000001</v>
      </c>
      <c r="Q52">
        <v>0.16300000000000001</v>
      </c>
    </row>
    <row r="53" spans="3:34" x14ac:dyDescent="0.2">
      <c r="D53" t="s">
        <v>12315</v>
      </c>
      <c r="E53">
        <v>29.15</v>
      </c>
      <c r="F53">
        <v>28.85</v>
      </c>
      <c r="G53" t="s">
        <v>12316</v>
      </c>
      <c r="H53">
        <v>787</v>
      </c>
      <c r="I53">
        <v>2285</v>
      </c>
      <c r="K53">
        <v>7.79</v>
      </c>
      <c r="L53">
        <v>1789</v>
      </c>
      <c r="M53">
        <v>579</v>
      </c>
      <c r="N53">
        <v>27.1</v>
      </c>
      <c r="O53">
        <v>372</v>
      </c>
      <c r="P53">
        <v>51.49</v>
      </c>
      <c r="Q53">
        <v>0.64100000000000001</v>
      </c>
    </row>
    <row r="54" spans="3:34" x14ac:dyDescent="0.2">
      <c r="D54" t="s">
        <v>12304</v>
      </c>
      <c r="E54">
        <v>29.4</v>
      </c>
      <c r="F54">
        <v>29.4</v>
      </c>
      <c r="G54">
        <v>-1.01E-2</v>
      </c>
      <c r="H54">
        <v>739</v>
      </c>
      <c r="I54">
        <v>2323</v>
      </c>
      <c r="K54">
        <v>7.82</v>
      </c>
      <c r="L54">
        <v>1295</v>
      </c>
      <c r="M54">
        <v>442</v>
      </c>
      <c r="N54">
        <v>19.88</v>
      </c>
      <c r="O54">
        <v>479</v>
      </c>
      <c r="P54">
        <v>-22.858000000000001</v>
      </c>
      <c r="Q54">
        <v>-0.27400000000000002</v>
      </c>
    </row>
    <row r="55" spans="3:34" x14ac:dyDescent="0.2">
      <c r="D55" t="s">
        <v>12305</v>
      </c>
      <c r="E55">
        <v>29.4</v>
      </c>
      <c r="F55">
        <v>29</v>
      </c>
      <c r="G55">
        <v>8.8000000000000005E-3</v>
      </c>
      <c r="H55">
        <v>783</v>
      </c>
      <c r="I55">
        <v>2308</v>
      </c>
      <c r="K55">
        <v>7.8</v>
      </c>
      <c r="L55">
        <v>657</v>
      </c>
      <c r="M55">
        <v>287</v>
      </c>
      <c r="N55">
        <v>12.4</v>
      </c>
      <c r="O55">
        <v>210</v>
      </c>
      <c r="P55">
        <v>7.6929999999999996</v>
      </c>
      <c r="Q55">
        <v>9.1999999999999998E-2</v>
      </c>
    </row>
    <row r="56" spans="3:34" x14ac:dyDescent="0.2">
      <c r="D56" t="s">
        <v>12317</v>
      </c>
      <c r="E56">
        <v>27.6</v>
      </c>
      <c r="F56">
        <v>28.2</v>
      </c>
      <c r="G56">
        <v>-8.2299999999999998E-2</v>
      </c>
      <c r="H56">
        <v>662</v>
      </c>
      <c r="I56">
        <v>2261</v>
      </c>
      <c r="K56">
        <v>7.85</v>
      </c>
      <c r="L56">
        <v>646</v>
      </c>
      <c r="M56">
        <v>372</v>
      </c>
      <c r="N56">
        <v>16.07</v>
      </c>
      <c r="O56">
        <v>332</v>
      </c>
      <c r="P56">
        <v>-14</v>
      </c>
      <c r="Q56">
        <v>0.16400000000000001</v>
      </c>
    </row>
    <row r="57" spans="3:34" x14ac:dyDescent="0.2">
      <c r="D57" s="10">
        <v>42552</v>
      </c>
      <c r="E57">
        <v>27.1</v>
      </c>
      <c r="F57">
        <v>27.3</v>
      </c>
      <c r="G57">
        <v>-3.2899999999999999E-2</v>
      </c>
      <c r="H57">
        <v>773</v>
      </c>
      <c r="I57">
        <v>2280</v>
      </c>
      <c r="K57">
        <v>7.8</v>
      </c>
      <c r="L57">
        <v>745</v>
      </c>
      <c r="M57">
        <v>404</v>
      </c>
      <c r="N57">
        <v>17.45</v>
      </c>
      <c r="O57">
        <v>360</v>
      </c>
      <c r="P57">
        <v>1.887</v>
      </c>
      <c r="Q57">
        <v>3.9E-2</v>
      </c>
    </row>
    <row r="58" spans="3:34" x14ac:dyDescent="0.2">
      <c r="D58" t="s">
        <v>12307</v>
      </c>
      <c r="E58">
        <v>26.4</v>
      </c>
      <c r="F58">
        <v>26.9</v>
      </c>
      <c r="G58">
        <v>-6.9400000000000003E-2</v>
      </c>
      <c r="H58">
        <v>752</v>
      </c>
      <c r="I58">
        <v>2271</v>
      </c>
      <c r="K58">
        <v>7.81</v>
      </c>
      <c r="L58">
        <v>464</v>
      </c>
      <c r="M58">
        <v>192</v>
      </c>
      <c r="N58">
        <v>8.2899999999999991</v>
      </c>
      <c r="O58">
        <v>387</v>
      </c>
      <c r="P58">
        <v>11.73</v>
      </c>
      <c r="Q58">
        <v>-3.6999999999999998E-2</v>
      </c>
      <c r="R58">
        <f>AVERAGE(E50:E58)</f>
        <v>28.216666666666669</v>
      </c>
      <c r="S58">
        <f>STDEV(E50:E58)</f>
        <v>1.0603655030224244</v>
      </c>
      <c r="T58">
        <f>AVERAGE(H50:H58)</f>
        <v>761</v>
      </c>
      <c r="U58">
        <f>STDEV(H50:H58)</f>
        <v>42.731721238442994</v>
      </c>
      <c r="V58">
        <f>AVERAGE(I50:I58)</f>
        <v>2295.7777777777778</v>
      </c>
      <c r="W58">
        <f>STDEV(I50:I58)</f>
        <v>32.402846239866712</v>
      </c>
      <c r="X58">
        <f>AVERAGE(L50:L58)</f>
        <v>894.33333333333337</v>
      </c>
      <c r="Y58">
        <f>STDEV(L50:L58)</f>
        <v>450.03333209885687</v>
      </c>
      <c r="Z58">
        <f>AVERAGE(K50:K58)</f>
        <v>7.807777777777777</v>
      </c>
      <c r="AA58">
        <f>STDEV(K50:K58)</f>
        <v>1.8559214542766669E-2</v>
      </c>
    </row>
    <row r="59" spans="3:34" x14ac:dyDescent="0.2">
      <c r="C59" t="s">
        <v>12318</v>
      </c>
      <c r="D59" t="s">
        <v>12311</v>
      </c>
      <c r="E59">
        <v>27.8</v>
      </c>
      <c r="F59">
        <v>27.8</v>
      </c>
      <c r="G59">
        <v>3.0700000000000002E-2</v>
      </c>
      <c r="H59">
        <v>993</v>
      </c>
      <c r="I59">
        <v>2350</v>
      </c>
      <c r="K59">
        <v>7.71</v>
      </c>
      <c r="L59">
        <v>1564</v>
      </c>
      <c r="M59">
        <v>414</v>
      </c>
      <c r="N59">
        <v>20.85</v>
      </c>
      <c r="O59">
        <v>327</v>
      </c>
      <c r="P59">
        <v>6.5439999999999996</v>
      </c>
      <c r="Q59">
        <v>-7.2999999999999995E-2</v>
      </c>
    </row>
    <row r="60" spans="3:34" x14ac:dyDescent="0.2">
      <c r="D60" t="s">
        <v>12301</v>
      </c>
      <c r="E60">
        <v>28.5</v>
      </c>
      <c r="F60">
        <v>28.2</v>
      </c>
      <c r="G60">
        <v>2.81E-2</v>
      </c>
      <c r="H60">
        <v>1144</v>
      </c>
      <c r="I60">
        <v>2345</v>
      </c>
      <c r="K60">
        <v>7.66</v>
      </c>
      <c r="L60">
        <v>1558</v>
      </c>
      <c r="M60">
        <v>452</v>
      </c>
      <c r="N60">
        <v>22.77</v>
      </c>
      <c r="O60">
        <v>311</v>
      </c>
      <c r="P60">
        <v>-7.8949999999999996</v>
      </c>
      <c r="Q60">
        <v>-0.13700000000000001</v>
      </c>
    </row>
    <row r="61" spans="3:34" x14ac:dyDescent="0.2">
      <c r="D61" t="s">
        <v>12302</v>
      </c>
      <c r="E61">
        <v>28.5</v>
      </c>
      <c r="F61">
        <v>28.6</v>
      </c>
      <c r="G61">
        <v>3.2000000000000002E-3</v>
      </c>
      <c r="H61">
        <v>1244</v>
      </c>
      <c r="I61">
        <v>2313</v>
      </c>
      <c r="K61">
        <v>7.65</v>
      </c>
      <c r="L61">
        <v>364</v>
      </c>
      <c r="M61">
        <v>111</v>
      </c>
      <c r="N61">
        <v>5.22</v>
      </c>
      <c r="O61">
        <v>359</v>
      </c>
      <c r="P61">
        <v>2.3889999999999998</v>
      </c>
      <c r="Q61">
        <v>0.04</v>
      </c>
    </row>
    <row r="62" spans="3:34" x14ac:dyDescent="0.2">
      <c r="D62" t="s">
        <v>12303</v>
      </c>
      <c r="E62">
        <v>29.1</v>
      </c>
      <c r="F62">
        <v>28.9</v>
      </c>
      <c r="G62">
        <v>4.2999999999999997E-2</v>
      </c>
      <c r="H62">
        <v>996</v>
      </c>
      <c r="I62">
        <v>2311</v>
      </c>
      <c r="K62">
        <v>7.71</v>
      </c>
      <c r="L62">
        <v>1652</v>
      </c>
      <c r="M62">
        <v>475</v>
      </c>
      <c r="N62">
        <v>22.24</v>
      </c>
      <c r="O62">
        <v>307</v>
      </c>
      <c r="P62">
        <v>52.8</v>
      </c>
      <c r="Q62">
        <v>0.55400000000000005</v>
      </c>
    </row>
    <row r="63" spans="3:34" x14ac:dyDescent="0.2">
      <c r="D63" t="s">
        <v>12304</v>
      </c>
      <c r="E63">
        <v>29.2</v>
      </c>
      <c r="F63">
        <v>29.3</v>
      </c>
      <c r="G63">
        <v>2.9999999999999997E-4</v>
      </c>
      <c r="H63">
        <v>969</v>
      </c>
      <c r="I63">
        <v>2327</v>
      </c>
      <c r="K63">
        <v>7.72</v>
      </c>
      <c r="L63">
        <v>1138</v>
      </c>
      <c r="M63">
        <v>401</v>
      </c>
      <c r="N63">
        <v>18.03</v>
      </c>
      <c r="O63">
        <v>405</v>
      </c>
      <c r="P63">
        <v>-16.657</v>
      </c>
      <c r="Q63">
        <v>-0.06</v>
      </c>
    </row>
    <row r="64" spans="3:34" x14ac:dyDescent="0.2">
      <c r="D64" t="s">
        <v>12305</v>
      </c>
      <c r="E64">
        <v>29.8</v>
      </c>
      <c r="F64">
        <v>29.2</v>
      </c>
      <c r="G64">
        <v>2.6800000000000001E-2</v>
      </c>
      <c r="H64">
        <v>1064</v>
      </c>
      <c r="I64">
        <v>2318</v>
      </c>
      <c r="K64">
        <v>7.69</v>
      </c>
      <c r="L64">
        <v>815</v>
      </c>
      <c r="M64">
        <v>318</v>
      </c>
      <c r="N64">
        <v>13.72</v>
      </c>
      <c r="O64">
        <v>222</v>
      </c>
      <c r="P64">
        <v>6.9429999999999996</v>
      </c>
      <c r="Q64">
        <v>0.1</v>
      </c>
    </row>
    <row r="65" spans="1:27" x14ac:dyDescent="0.2">
      <c r="D65" t="s">
        <v>12317</v>
      </c>
      <c r="E65">
        <v>28</v>
      </c>
      <c r="F65">
        <v>28.7</v>
      </c>
      <c r="G65">
        <v>-5.3199999999999997E-2</v>
      </c>
      <c r="H65">
        <v>992</v>
      </c>
      <c r="I65">
        <v>2300</v>
      </c>
      <c r="K65">
        <v>7.71</v>
      </c>
      <c r="L65">
        <v>1400</v>
      </c>
      <c r="M65">
        <v>413</v>
      </c>
      <c r="N65">
        <v>17.829999999999998</v>
      </c>
      <c r="O65">
        <v>356</v>
      </c>
      <c r="P65">
        <v>-3.33</v>
      </c>
      <c r="Q65">
        <v>-8.9999999999999993E-3</v>
      </c>
    </row>
    <row r="66" spans="1:27" x14ac:dyDescent="0.2">
      <c r="D66" s="10">
        <v>42552</v>
      </c>
      <c r="E66">
        <v>27.5</v>
      </c>
      <c r="F66">
        <v>27.7</v>
      </c>
      <c r="G66">
        <v>-3.39E-2</v>
      </c>
      <c r="H66">
        <v>1100</v>
      </c>
      <c r="I66">
        <v>2293</v>
      </c>
      <c r="K66">
        <v>7.67</v>
      </c>
      <c r="L66">
        <v>1338</v>
      </c>
      <c r="M66">
        <v>542</v>
      </c>
      <c r="N66">
        <v>23.41</v>
      </c>
      <c r="O66">
        <v>375</v>
      </c>
      <c r="P66">
        <v>6.383</v>
      </c>
      <c r="Q66">
        <v>0.13</v>
      </c>
    </row>
    <row r="67" spans="1:27" x14ac:dyDescent="0.2">
      <c r="D67" t="s">
        <v>12307</v>
      </c>
      <c r="E67">
        <v>26.8</v>
      </c>
      <c r="F67">
        <v>26.8</v>
      </c>
      <c r="G67">
        <v>-7.9399999999999998E-2</v>
      </c>
      <c r="H67">
        <v>1026</v>
      </c>
      <c r="I67">
        <v>2252</v>
      </c>
      <c r="K67">
        <v>7.69</v>
      </c>
      <c r="L67">
        <v>481</v>
      </c>
      <c r="M67">
        <v>196</v>
      </c>
      <c r="N67">
        <v>8.4600000000000009</v>
      </c>
      <c r="O67">
        <v>446</v>
      </c>
      <c r="P67">
        <v>-6.9969999999999999</v>
      </c>
      <c r="Q67" t="s">
        <v>12319</v>
      </c>
    </row>
    <row r="68" spans="1:27" x14ac:dyDescent="0.2">
      <c r="D68" t="s">
        <v>12320</v>
      </c>
      <c r="E68">
        <v>25.9</v>
      </c>
      <c r="F68">
        <v>26</v>
      </c>
      <c r="G68">
        <v>-3.3300000000000003E-2</v>
      </c>
      <c r="H68">
        <v>1483</v>
      </c>
      <c r="I68">
        <v>2166</v>
      </c>
      <c r="K68">
        <v>7.52</v>
      </c>
      <c r="L68">
        <v>1189</v>
      </c>
      <c r="M68">
        <v>348</v>
      </c>
      <c r="N68">
        <v>15.65</v>
      </c>
      <c r="O68">
        <v>327</v>
      </c>
      <c r="P68">
        <v>11.672000000000001</v>
      </c>
      <c r="Q68">
        <v>7.0000000000000001E-3</v>
      </c>
    </row>
    <row r="69" spans="1:27" x14ac:dyDescent="0.2">
      <c r="D69" t="s">
        <v>12308</v>
      </c>
      <c r="E69">
        <v>28.1</v>
      </c>
      <c r="F69">
        <v>26.9</v>
      </c>
      <c r="G69">
        <v>0.1036</v>
      </c>
      <c r="H69">
        <v>978</v>
      </c>
      <c r="I69">
        <v>2201</v>
      </c>
      <c r="K69">
        <v>7.71</v>
      </c>
      <c r="L69">
        <v>1093</v>
      </c>
      <c r="M69">
        <v>330</v>
      </c>
      <c r="N69">
        <v>15.43</v>
      </c>
      <c r="O69">
        <v>350</v>
      </c>
      <c r="P69">
        <v>-6.4050000000000002</v>
      </c>
      <c r="Q69">
        <v>1.4999999999999999E-2</v>
      </c>
    </row>
    <row r="70" spans="1:27" x14ac:dyDescent="0.2">
      <c r="D70" t="s">
        <v>12309</v>
      </c>
      <c r="E70">
        <v>28.6</v>
      </c>
      <c r="F70">
        <v>27.7</v>
      </c>
      <c r="G70">
        <v>-1.9400000000000001E-2</v>
      </c>
      <c r="H70">
        <v>812</v>
      </c>
      <c r="I70">
        <v>2214</v>
      </c>
      <c r="K70">
        <v>7.77</v>
      </c>
      <c r="L70">
        <v>1607</v>
      </c>
      <c r="M70">
        <v>518</v>
      </c>
      <c r="N70">
        <v>25.2</v>
      </c>
      <c r="O70">
        <v>477</v>
      </c>
      <c r="P70">
        <v>4.492</v>
      </c>
      <c r="Q70">
        <v>8.0000000000000002E-3</v>
      </c>
      <c r="R70">
        <f>AVERAGE(E59:E70)</f>
        <v>28.150000000000006</v>
      </c>
      <c r="S70">
        <f>STDEV(E59:E70)</f>
        <v>1.0715324624955695</v>
      </c>
      <c r="T70">
        <f>AVERAGE(H59:H70)</f>
        <v>1066.75</v>
      </c>
      <c r="U70">
        <f>STDEV(H59:H70)</f>
        <v>168.35683154322169</v>
      </c>
      <c r="V70">
        <f>AVERAGE(I59:I70)</f>
        <v>2282.5</v>
      </c>
      <c r="W70">
        <f>STDEV(I59:I70)</f>
        <v>60.074953183502359</v>
      </c>
      <c r="X70">
        <f>AVERAGE(L59:L70)</f>
        <v>1183.25</v>
      </c>
      <c r="Y70">
        <f>STDEV(L59:L70)</f>
        <v>433.35753137565291</v>
      </c>
      <c r="Z70">
        <f>AVERAGE(K59:K70)</f>
        <v>7.6841666666666661</v>
      </c>
      <c r="AA70">
        <f>STDEV(K59:K70)</f>
        <v>6.0521721620247965E-2</v>
      </c>
    </row>
    <row r="73" spans="1:27" x14ac:dyDescent="0.2">
      <c r="A73" s="222" t="s">
        <v>786</v>
      </c>
      <c r="D73" t="s">
        <v>12337</v>
      </c>
      <c r="E73" t="s">
        <v>12338</v>
      </c>
      <c r="F73" t="s">
        <v>12339</v>
      </c>
      <c r="G73" t="s">
        <v>12340</v>
      </c>
      <c r="H73" t="s">
        <v>12341</v>
      </c>
    </row>
    <row r="74" spans="1:27" x14ac:dyDescent="0.2">
      <c r="D74">
        <v>3.8351538138915702</v>
      </c>
      <c r="E74">
        <v>0.48593154506828995</v>
      </c>
      <c r="F74">
        <v>14</v>
      </c>
      <c r="G74">
        <f>D74/F74</f>
        <v>0.27393955813511217</v>
      </c>
      <c r="H74">
        <f>E74/14</f>
        <v>3.4709396076306423E-2</v>
      </c>
    </row>
    <row r="75" spans="1:27" x14ac:dyDescent="0.2">
      <c r="D75">
        <v>7.3496599135651604</v>
      </c>
      <c r="E75">
        <v>0.53735480223928</v>
      </c>
      <c r="F75">
        <v>14</v>
      </c>
      <c r="G75">
        <f>D75/F75</f>
        <v>0.52497570811179717</v>
      </c>
      <c r="H75">
        <f>E75/14</f>
        <v>3.8382485874234283E-2</v>
      </c>
    </row>
    <row r="76" spans="1:27" x14ac:dyDescent="0.2">
      <c r="D76">
        <v>2.6871387151479702</v>
      </c>
      <c r="E76">
        <v>0.51270081511334009</v>
      </c>
      <c r="F76">
        <v>14</v>
      </c>
      <c r="G76">
        <f>D76/F76</f>
        <v>0.19193847965342645</v>
      </c>
      <c r="H76">
        <f>E76/14</f>
        <v>3.6621486793810006E-2</v>
      </c>
    </row>
    <row r="77" spans="1:27" x14ac:dyDescent="0.2">
      <c r="D77">
        <v>6.1983624792574599</v>
      </c>
      <c r="E77">
        <v>0.60818030963365022</v>
      </c>
      <c r="F77">
        <v>14</v>
      </c>
      <c r="G77">
        <f>D77/F77</f>
        <v>0.44274017708981855</v>
      </c>
      <c r="H77">
        <f>E77/14</f>
        <v>4.3441450688117875E-2</v>
      </c>
    </row>
    <row r="79" spans="1:27" x14ac:dyDescent="0.2">
      <c r="A79" s="222" t="s">
        <v>847</v>
      </c>
      <c r="D79" t="s">
        <v>12348</v>
      </c>
      <c r="F79" t="s">
        <v>12339</v>
      </c>
      <c r="G79" t="s">
        <v>12349</v>
      </c>
    </row>
    <row r="80" spans="1:27" x14ac:dyDescent="0.2">
      <c r="D80">
        <v>2.1868316428955601</v>
      </c>
    </row>
    <row r="81" spans="1:36" x14ac:dyDescent="0.2">
      <c r="D81">
        <v>1.38224449896999</v>
      </c>
      <c r="E81">
        <f>D80-D81</f>
        <v>0.80458714392557007</v>
      </c>
      <c r="F81">
        <v>28</v>
      </c>
      <c r="G81">
        <f>E81/F81</f>
        <v>2.873525514019893E-2</v>
      </c>
    </row>
    <row r="82" spans="1:36" x14ac:dyDescent="0.2">
      <c r="D82">
        <v>3.0137902982430802</v>
      </c>
    </row>
    <row r="83" spans="1:36" x14ac:dyDescent="0.2">
      <c r="D83">
        <v>0.76397727421830897</v>
      </c>
      <c r="E83">
        <f>D82-D83</f>
        <v>2.2498130240247711</v>
      </c>
      <c r="F83">
        <v>28</v>
      </c>
      <c r="G83">
        <f>E83/F83</f>
        <v>8.035046514374182E-2</v>
      </c>
    </row>
    <row r="85" spans="1:36" x14ac:dyDescent="0.2">
      <c r="G85" s="4" t="s">
        <v>12244</v>
      </c>
      <c r="H85" s="4" t="s">
        <v>12262</v>
      </c>
      <c r="I85" s="4" t="s">
        <v>12245</v>
      </c>
      <c r="J85" s="4" t="s">
        <v>12263</v>
      </c>
      <c r="K85" s="4" t="s">
        <v>12361</v>
      </c>
      <c r="L85" s="4" t="s">
        <v>12362</v>
      </c>
      <c r="M85" s="4" t="s">
        <v>12333</v>
      </c>
      <c r="N85" s="4" t="s">
        <v>12332</v>
      </c>
      <c r="O85" s="4" t="s">
        <v>12335</v>
      </c>
      <c r="P85" s="4" t="s">
        <v>12336</v>
      </c>
      <c r="Q85" s="4" t="s">
        <v>12353</v>
      </c>
      <c r="R85" s="4" t="s">
        <v>12354</v>
      </c>
      <c r="S85" s="4" t="s">
        <v>12346</v>
      </c>
      <c r="T85" s="4" t="s">
        <v>12344</v>
      </c>
      <c r="U85" s="4" t="s">
        <v>12345</v>
      </c>
      <c r="V85" s="4" t="s">
        <v>12347</v>
      </c>
      <c r="W85" s="4" t="s">
        <v>12356</v>
      </c>
      <c r="X85" s="4" t="s">
        <v>12357</v>
      </c>
      <c r="Y85" s="4" t="s">
        <v>12246</v>
      </c>
      <c r="Z85" s="4" t="s">
        <v>12328</v>
      </c>
      <c r="AA85" s="4" t="s">
        <v>12247</v>
      </c>
      <c r="AB85" s="4" t="s">
        <v>12264</v>
      </c>
      <c r="AC85" s="4" t="s">
        <v>12248</v>
      </c>
      <c r="AD85" s="4"/>
      <c r="AE85" s="4"/>
      <c r="AF85" s="4"/>
      <c r="AG85" s="4"/>
      <c r="AH85" s="4"/>
      <c r="AI85" s="4"/>
      <c r="AJ85" s="4"/>
    </row>
    <row r="86" spans="1:36" x14ac:dyDescent="0.2">
      <c r="A86" s="222" t="s">
        <v>1477</v>
      </c>
      <c r="D86" t="s">
        <v>12360</v>
      </c>
      <c r="G86">
        <v>421</v>
      </c>
      <c r="H86">
        <v>19</v>
      </c>
      <c r="I86">
        <v>8.0380000000000003</v>
      </c>
      <c r="J86">
        <v>3.1E-2</v>
      </c>
      <c r="K86">
        <v>2276</v>
      </c>
      <c r="L86">
        <v>13</v>
      </c>
      <c r="M86">
        <v>1990</v>
      </c>
      <c r="N86">
        <v>17</v>
      </c>
      <c r="Q86">
        <v>3.2</v>
      </c>
      <c r="R86">
        <v>0.1</v>
      </c>
      <c r="S86">
        <v>203</v>
      </c>
      <c r="T86">
        <v>5</v>
      </c>
      <c r="U86">
        <v>1774</v>
      </c>
      <c r="V86">
        <v>21</v>
      </c>
      <c r="Y86">
        <v>150</v>
      </c>
      <c r="AA86">
        <v>25.4</v>
      </c>
      <c r="AB86">
        <v>0.2</v>
      </c>
      <c r="AC86">
        <v>34.5</v>
      </c>
    </row>
    <row r="87" spans="1:36" x14ac:dyDescent="0.2">
      <c r="D87" t="s">
        <v>12360</v>
      </c>
      <c r="G87">
        <v>1069</v>
      </c>
      <c r="H87">
        <v>71</v>
      </c>
      <c r="I87">
        <v>7.7069999999999999</v>
      </c>
      <c r="J87">
        <v>3.7999999999999999E-2</v>
      </c>
      <c r="K87">
        <v>2281</v>
      </c>
      <c r="L87">
        <v>7</v>
      </c>
      <c r="M87">
        <v>2160</v>
      </c>
      <c r="N87">
        <v>5</v>
      </c>
      <c r="Q87">
        <v>1.7</v>
      </c>
      <c r="R87">
        <v>0.1</v>
      </c>
      <c r="S87">
        <v>104</v>
      </c>
      <c r="T87">
        <v>6</v>
      </c>
      <c r="U87">
        <v>2026</v>
      </c>
      <c r="V87">
        <v>8</v>
      </c>
      <c r="Y87">
        <v>150</v>
      </c>
      <c r="AA87">
        <v>25.3</v>
      </c>
      <c r="AB87">
        <v>0.1</v>
      </c>
      <c r="AC87">
        <v>34.5</v>
      </c>
    </row>
    <row r="88" spans="1:36" x14ac:dyDescent="0.2">
      <c r="D88" t="s">
        <v>12360</v>
      </c>
      <c r="G88">
        <v>433</v>
      </c>
      <c r="H88">
        <v>15</v>
      </c>
      <c r="I88">
        <v>8.0079999999999991</v>
      </c>
      <c r="J88">
        <v>1.4999999999999999E-2</v>
      </c>
      <c r="K88">
        <v>2278</v>
      </c>
      <c r="L88">
        <v>7</v>
      </c>
      <c r="M88">
        <v>1983</v>
      </c>
      <c r="N88">
        <v>11</v>
      </c>
      <c r="Q88">
        <v>3.4</v>
      </c>
      <c r="R88">
        <v>0.1</v>
      </c>
      <c r="S88">
        <v>209</v>
      </c>
      <c r="T88">
        <v>7</v>
      </c>
      <c r="U88">
        <v>1762</v>
      </c>
      <c r="V88">
        <v>17</v>
      </c>
      <c r="Y88">
        <v>35</v>
      </c>
      <c r="AA88">
        <v>25.7</v>
      </c>
      <c r="AB88">
        <v>0.8</v>
      </c>
      <c r="AC88">
        <v>34.5</v>
      </c>
    </row>
    <row r="89" spans="1:36" x14ac:dyDescent="0.2">
      <c r="D89" t="s">
        <v>12360</v>
      </c>
      <c r="G89">
        <v>1076</v>
      </c>
      <c r="H89">
        <v>18</v>
      </c>
      <c r="I89">
        <v>7.6929999999999996</v>
      </c>
      <c r="J89">
        <v>1.6E-2</v>
      </c>
      <c r="K89">
        <v>2288</v>
      </c>
      <c r="L89">
        <v>5</v>
      </c>
      <c r="M89">
        <v>2164</v>
      </c>
      <c r="N89">
        <v>8</v>
      </c>
      <c r="Q89">
        <v>1.7</v>
      </c>
      <c r="R89">
        <v>0</v>
      </c>
      <c r="S89">
        <v>106</v>
      </c>
      <c r="T89">
        <v>2</v>
      </c>
      <c r="U89">
        <v>2029</v>
      </c>
      <c r="V89">
        <v>9</v>
      </c>
      <c r="Y89">
        <v>35</v>
      </c>
      <c r="AA89">
        <v>25.5</v>
      </c>
      <c r="AB89">
        <v>0.3</v>
      </c>
      <c r="AC89">
        <v>34.5</v>
      </c>
    </row>
    <row r="90" spans="1:36" x14ac:dyDescent="0.2">
      <c r="D90" t="s">
        <v>12259</v>
      </c>
      <c r="G90">
        <v>421</v>
      </c>
      <c r="H90">
        <v>19</v>
      </c>
      <c r="I90">
        <v>8.0380000000000003</v>
      </c>
      <c r="J90">
        <v>3.1E-2</v>
      </c>
      <c r="K90">
        <v>2276</v>
      </c>
      <c r="L90">
        <v>13</v>
      </c>
      <c r="M90">
        <v>1990</v>
      </c>
      <c r="N90">
        <v>17</v>
      </c>
      <c r="Q90">
        <v>3.2</v>
      </c>
      <c r="R90">
        <v>0.1</v>
      </c>
      <c r="S90">
        <v>203</v>
      </c>
      <c r="T90">
        <v>5</v>
      </c>
      <c r="U90">
        <v>1774</v>
      </c>
      <c r="V90">
        <v>21</v>
      </c>
      <c r="Y90">
        <v>150</v>
      </c>
      <c r="AA90">
        <v>25.4</v>
      </c>
      <c r="AB90">
        <v>0.2</v>
      </c>
      <c r="AC90">
        <v>34.5</v>
      </c>
    </row>
    <row r="91" spans="1:36" x14ac:dyDescent="0.2">
      <c r="D91" t="s">
        <v>12259</v>
      </c>
      <c r="G91">
        <v>1069</v>
      </c>
      <c r="H91">
        <v>71</v>
      </c>
      <c r="I91">
        <v>7.7069999999999999</v>
      </c>
      <c r="J91">
        <v>3.7999999999999999E-2</v>
      </c>
      <c r="K91">
        <v>2281</v>
      </c>
      <c r="L91">
        <v>7</v>
      </c>
      <c r="M91">
        <v>2160</v>
      </c>
      <c r="N91">
        <v>5</v>
      </c>
      <c r="Q91">
        <v>1.7</v>
      </c>
      <c r="R91">
        <v>0.1</v>
      </c>
      <c r="S91">
        <v>104</v>
      </c>
      <c r="T91">
        <v>6</v>
      </c>
      <c r="U91">
        <v>2026</v>
      </c>
      <c r="V91">
        <v>8</v>
      </c>
      <c r="Y91">
        <v>150</v>
      </c>
      <c r="AA91">
        <v>25.3</v>
      </c>
      <c r="AB91">
        <v>0.1</v>
      </c>
      <c r="AC91">
        <v>34.5</v>
      </c>
    </row>
    <row r="92" spans="1:36" x14ac:dyDescent="0.2">
      <c r="D92" t="s">
        <v>12259</v>
      </c>
      <c r="G92">
        <v>433</v>
      </c>
      <c r="H92">
        <v>15</v>
      </c>
      <c r="I92">
        <v>8.0079999999999991</v>
      </c>
      <c r="J92">
        <v>1.4999999999999999E-2</v>
      </c>
      <c r="K92">
        <v>2278</v>
      </c>
      <c r="L92">
        <v>7</v>
      </c>
      <c r="M92">
        <v>1983</v>
      </c>
      <c r="N92">
        <v>11</v>
      </c>
      <c r="Q92">
        <v>3.4</v>
      </c>
      <c r="R92">
        <v>0.1</v>
      </c>
      <c r="S92">
        <v>209</v>
      </c>
      <c r="T92">
        <v>7</v>
      </c>
      <c r="U92">
        <v>1762</v>
      </c>
      <c r="V92">
        <v>17</v>
      </c>
      <c r="Y92">
        <v>35</v>
      </c>
      <c r="AA92">
        <v>25.7</v>
      </c>
      <c r="AB92">
        <v>0.8</v>
      </c>
      <c r="AC92">
        <v>34.5</v>
      </c>
    </row>
    <row r="93" spans="1:36" x14ac:dyDescent="0.2">
      <c r="D93" t="s">
        <v>12259</v>
      </c>
      <c r="G93">
        <v>1076</v>
      </c>
      <c r="H93">
        <v>18</v>
      </c>
      <c r="I93">
        <v>7.6929999999999996</v>
      </c>
      <c r="J93">
        <v>1.6E-2</v>
      </c>
      <c r="K93">
        <v>2288</v>
      </c>
      <c r="L93">
        <v>5</v>
      </c>
      <c r="M93">
        <v>2164</v>
      </c>
      <c r="N93">
        <v>8</v>
      </c>
      <c r="Q93">
        <v>1.7</v>
      </c>
      <c r="R93">
        <v>0</v>
      </c>
      <c r="S93">
        <v>106</v>
      </c>
      <c r="T93">
        <v>2</v>
      </c>
      <c r="U93">
        <v>2029</v>
      </c>
      <c r="V93">
        <v>9</v>
      </c>
      <c r="Y93">
        <v>35</v>
      </c>
      <c r="AA93">
        <v>25.5</v>
      </c>
      <c r="AB93">
        <v>0.3</v>
      </c>
      <c r="AC93">
        <v>34.5</v>
      </c>
    </row>
    <row r="95" spans="1:36" x14ac:dyDescent="0.2">
      <c r="D95" s="4" t="s">
        <v>13921</v>
      </c>
      <c r="AD95" t="s">
        <v>13930</v>
      </c>
    </row>
    <row r="96" spans="1:36" x14ac:dyDescent="0.2">
      <c r="D96" t="s">
        <v>12360</v>
      </c>
      <c r="G96">
        <f>AVERAGE(G88,G86)</f>
        <v>427</v>
      </c>
      <c r="H96">
        <f>MAX(H86,H88)</f>
        <v>19</v>
      </c>
      <c r="I96">
        <f t="shared" ref="I96" si="0">AVERAGE(I88,I86)</f>
        <v>8.0229999999999997</v>
      </c>
      <c r="J96">
        <f t="shared" ref="J96" si="1">MAX(J86,J88)</f>
        <v>3.1E-2</v>
      </c>
      <c r="K96">
        <f t="shared" ref="K96" si="2">AVERAGE(K88,K86)</f>
        <v>2277</v>
      </c>
      <c r="L96">
        <f t="shared" ref="L96" si="3">MAX(L86,L88)</f>
        <v>13</v>
      </c>
      <c r="M96">
        <f t="shared" ref="M96" si="4">AVERAGE(M88,M86)</f>
        <v>1986.5</v>
      </c>
      <c r="N96">
        <f t="shared" ref="N96" si="5">MAX(N86,N88)</f>
        <v>17</v>
      </c>
      <c r="Q96">
        <f t="shared" ref="Q96" si="6">AVERAGE(Q88,Q86)</f>
        <v>3.3</v>
      </c>
      <c r="R96">
        <f t="shared" ref="R96" si="7">MAX(R86,R88)</f>
        <v>0.1</v>
      </c>
      <c r="S96">
        <f t="shared" ref="S96" si="8">AVERAGE(S88,S86)</f>
        <v>206</v>
      </c>
      <c r="T96">
        <f t="shared" ref="T96" si="9">MAX(T86,T88)</f>
        <v>7</v>
      </c>
      <c r="U96">
        <f t="shared" ref="U96" si="10">AVERAGE(U88,U86)</f>
        <v>1768</v>
      </c>
      <c r="V96">
        <f t="shared" ref="V96" si="11">MAX(V86,V88)</f>
        <v>21</v>
      </c>
      <c r="Y96">
        <v>150</v>
      </c>
      <c r="AA96">
        <f t="shared" ref="AA96" si="12">AVERAGE(AA88,AA86)</f>
        <v>25.549999999999997</v>
      </c>
      <c r="AB96">
        <f t="shared" ref="AB96" si="13">MAX(AB86,AB88)</f>
        <v>0.8</v>
      </c>
      <c r="AC96">
        <f t="shared" ref="AC96:AC100" si="14">AVERAGE(AC88,AC86)</f>
        <v>34.5</v>
      </c>
      <c r="AD96" t="s">
        <v>13922</v>
      </c>
      <c r="AE96" s="11">
        <f>VALUE(TRIM(MID(AD96, FIND(",", AD96) + 1, LEN(AD96))))</f>
        <v>1.4193548387096699</v>
      </c>
    </row>
    <row r="97" spans="4:31" x14ac:dyDescent="0.2">
      <c r="D97" t="s">
        <v>12360</v>
      </c>
      <c r="G97">
        <f>AVERAGE(G87,G89)</f>
        <v>1072.5</v>
      </c>
      <c r="H97">
        <f>MAX(H87,H89)</f>
        <v>71</v>
      </c>
      <c r="I97">
        <f t="shared" ref="I97" si="15">AVERAGE(I87,I89)</f>
        <v>7.6999999999999993</v>
      </c>
      <c r="J97">
        <f t="shared" ref="J97" si="16">MAX(J87,J89)</f>
        <v>3.7999999999999999E-2</v>
      </c>
      <c r="K97">
        <f t="shared" ref="K97" si="17">AVERAGE(K87,K89)</f>
        <v>2284.5</v>
      </c>
      <c r="L97">
        <f t="shared" ref="L97" si="18">MAX(L87,L89)</f>
        <v>7</v>
      </c>
      <c r="M97">
        <f t="shared" ref="M97" si="19">AVERAGE(M87,M89)</f>
        <v>2162</v>
      </c>
      <c r="N97">
        <f t="shared" ref="N97" si="20">MAX(N87,N89)</f>
        <v>8</v>
      </c>
      <c r="Q97">
        <f t="shared" ref="Q97" si="21">AVERAGE(Q87,Q89)</f>
        <v>1.7</v>
      </c>
      <c r="R97">
        <f t="shared" ref="R97" si="22">MAX(R87,R89)</f>
        <v>0.1</v>
      </c>
      <c r="S97">
        <f t="shared" ref="S97" si="23">AVERAGE(S87,S89)</f>
        <v>105</v>
      </c>
      <c r="T97">
        <f t="shared" ref="T97" si="24">MAX(T87,T89)</f>
        <v>6</v>
      </c>
      <c r="U97">
        <f t="shared" ref="U97" si="25">AVERAGE(U87,U89)</f>
        <v>2027.5</v>
      </c>
      <c r="V97">
        <f t="shared" ref="V97" si="26">MAX(V87,V89)</f>
        <v>9</v>
      </c>
      <c r="Y97">
        <v>150</v>
      </c>
      <c r="AA97">
        <f t="shared" ref="AA97" si="27">AVERAGE(AA87,AA89)</f>
        <v>25.4</v>
      </c>
      <c r="AB97">
        <f t="shared" ref="AB97" si="28">MAX(AB87,AB89)</f>
        <v>0.3</v>
      </c>
      <c r="AC97">
        <f t="shared" ref="AC97" si="29">AVERAGE(AC87,AC89)</f>
        <v>34.5</v>
      </c>
      <c r="AD97" t="s">
        <v>13923</v>
      </c>
      <c r="AE97" s="11">
        <f t="shared" ref="AE97:AE103" si="30">VALUE(TRIM(MID(AD97, FIND(",", AD97) + 1, LEN(AD97))))</f>
        <v>1.2903225806451599</v>
      </c>
    </row>
    <row r="98" spans="4:31" x14ac:dyDescent="0.2">
      <c r="D98" t="s">
        <v>12360</v>
      </c>
      <c r="G98">
        <v>427</v>
      </c>
      <c r="H98">
        <v>19</v>
      </c>
      <c r="I98">
        <v>8.0229999999999997</v>
      </c>
      <c r="J98">
        <v>3.1E-2</v>
      </c>
      <c r="K98">
        <v>2277</v>
      </c>
      <c r="L98">
        <v>13</v>
      </c>
      <c r="M98">
        <v>1986.5</v>
      </c>
      <c r="N98">
        <v>17</v>
      </c>
      <c r="Q98">
        <v>3.3</v>
      </c>
      <c r="R98">
        <v>0.1</v>
      </c>
      <c r="S98">
        <v>206</v>
      </c>
      <c r="T98">
        <v>7</v>
      </c>
      <c r="U98">
        <v>1768</v>
      </c>
      <c r="V98">
        <v>21</v>
      </c>
      <c r="Y98">
        <v>150</v>
      </c>
      <c r="AA98">
        <v>25.549999999999997</v>
      </c>
      <c r="AB98">
        <v>0.8</v>
      </c>
      <c r="AC98">
        <v>34.5</v>
      </c>
      <c r="AD98" t="s">
        <v>13924</v>
      </c>
      <c r="AE98" s="11">
        <f t="shared" si="30"/>
        <v>4.06451612903225</v>
      </c>
    </row>
    <row r="99" spans="4:31" x14ac:dyDescent="0.2">
      <c r="D99" t="s">
        <v>12360</v>
      </c>
      <c r="G99">
        <v>427</v>
      </c>
      <c r="H99">
        <v>19</v>
      </c>
      <c r="I99">
        <v>8.0229999999999997</v>
      </c>
      <c r="J99">
        <v>3.1E-2</v>
      </c>
      <c r="K99">
        <v>2277</v>
      </c>
      <c r="L99">
        <v>13</v>
      </c>
      <c r="M99">
        <v>1986.5</v>
      </c>
      <c r="N99">
        <v>17</v>
      </c>
      <c r="Q99">
        <v>3.3</v>
      </c>
      <c r="R99">
        <v>0.1</v>
      </c>
      <c r="S99">
        <v>206</v>
      </c>
      <c r="T99">
        <v>7</v>
      </c>
      <c r="U99">
        <v>1768</v>
      </c>
      <c r="V99">
        <v>21</v>
      </c>
      <c r="Y99">
        <v>35</v>
      </c>
      <c r="AA99">
        <v>25.549999999999997</v>
      </c>
      <c r="AB99">
        <v>0.8</v>
      </c>
      <c r="AC99">
        <v>34.5</v>
      </c>
      <c r="AD99" t="s">
        <v>13925</v>
      </c>
      <c r="AE99" s="11">
        <f t="shared" si="30"/>
        <v>1.0967741935483799</v>
      </c>
    </row>
    <row r="100" spans="4:31" x14ac:dyDescent="0.2">
      <c r="D100" t="s">
        <v>12259</v>
      </c>
      <c r="G100">
        <f>AVERAGE(G92,G90)</f>
        <v>427</v>
      </c>
      <c r="H100">
        <f>MAX(H90,H92)</f>
        <v>19</v>
      </c>
      <c r="I100">
        <f t="shared" ref="I100" si="31">AVERAGE(I92,I90)</f>
        <v>8.0229999999999997</v>
      </c>
      <c r="J100">
        <f t="shared" ref="J100:J101" si="32">MAX(J90,J92)</f>
        <v>3.1E-2</v>
      </c>
      <c r="K100">
        <f t="shared" ref="K100" si="33">AVERAGE(K92,K90)</f>
        <v>2277</v>
      </c>
      <c r="L100">
        <f t="shared" ref="L100:L101" si="34">MAX(L90,L92)</f>
        <v>13</v>
      </c>
      <c r="M100">
        <f t="shared" ref="M100" si="35">AVERAGE(M92,M90)</f>
        <v>1986.5</v>
      </c>
      <c r="N100">
        <f t="shared" ref="N100:N101" si="36">MAX(N90,N92)</f>
        <v>17</v>
      </c>
      <c r="Q100">
        <f t="shared" ref="Q100" si="37">AVERAGE(Q92,Q90)</f>
        <v>3.3</v>
      </c>
      <c r="R100">
        <f t="shared" ref="R100:R101" si="38">MAX(R90,R92)</f>
        <v>0.1</v>
      </c>
      <c r="S100">
        <f t="shared" ref="S100" si="39">AVERAGE(S92,S90)</f>
        <v>206</v>
      </c>
      <c r="T100">
        <f t="shared" ref="T100:T101" si="40">MAX(T90,T92)</f>
        <v>7</v>
      </c>
      <c r="U100">
        <f t="shared" ref="U100" si="41">AVERAGE(U92,U90)</f>
        <v>1768</v>
      </c>
      <c r="V100">
        <f t="shared" ref="V100:V101" si="42">MAX(V90,V92)</f>
        <v>21</v>
      </c>
      <c r="Y100">
        <v>150</v>
      </c>
      <c r="AA100">
        <f t="shared" ref="AA100" si="43">AVERAGE(AA92,AA90)</f>
        <v>25.549999999999997</v>
      </c>
      <c r="AB100">
        <f t="shared" ref="AB100:AB101" si="44">MAX(AB90,AB92)</f>
        <v>0.8</v>
      </c>
      <c r="AC100">
        <f t="shared" si="14"/>
        <v>34.5</v>
      </c>
      <c r="AD100" t="s">
        <v>13926</v>
      </c>
      <c r="AE100" s="11">
        <f t="shared" si="30"/>
        <v>125</v>
      </c>
    </row>
    <row r="101" spans="4:31" x14ac:dyDescent="0.2">
      <c r="D101" t="s">
        <v>12259</v>
      </c>
      <c r="G101">
        <f>AVERAGE(G91,G93)</f>
        <v>1072.5</v>
      </c>
      <c r="H101">
        <f>MAX(H91,H93)</f>
        <v>71</v>
      </c>
      <c r="I101">
        <f t="shared" ref="I101" si="45">AVERAGE(I91,I93)</f>
        <v>7.6999999999999993</v>
      </c>
      <c r="J101">
        <f t="shared" si="32"/>
        <v>3.7999999999999999E-2</v>
      </c>
      <c r="K101">
        <f t="shared" ref="K101" si="46">AVERAGE(K91,K93)</f>
        <v>2284.5</v>
      </c>
      <c r="L101">
        <f t="shared" si="34"/>
        <v>7</v>
      </c>
      <c r="M101">
        <f t="shared" ref="M101" si="47">AVERAGE(M91,M93)</f>
        <v>2162</v>
      </c>
      <c r="N101">
        <f t="shared" si="36"/>
        <v>8</v>
      </c>
      <c r="Q101">
        <f t="shared" ref="Q101" si="48">AVERAGE(Q91,Q93)</f>
        <v>1.7</v>
      </c>
      <c r="R101">
        <f t="shared" si="38"/>
        <v>0.1</v>
      </c>
      <c r="S101">
        <f t="shared" ref="S101" si="49">AVERAGE(S91,S93)</f>
        <v>105</v>
      </c>
      <c r="T101">
        <f t="shared" si="40"/>
        <v>6</v>
      </c>
      <c r="U101">
        <f t="shared" ref="U101" si="50">AVERAGE(U91,U93)</f>
        <v>2027.5</v>
      </c>
      <c r="V101">
        <f t="shared" si="42"/>
        <v>9</v>
      </c>
      <c r="Y101">
        <v>150</v>
      </c>
      <c r="AA101">
        <f t="shared" ref="AA101" si="51">AVERAGE(AA91,AA93)</f>
        <v>25.4</v>
      </c>
      <c r="AB101">
        <f t="shared" si="44"/>
        <v>0.3</v>
      </c>
      <c r="AC101">
        <f t="shared" ref="AC101" si="52">AVERAGE(AC91,AC93)</f>
        <v>34.5</v>
      </c>
      <c r="AD101" t="s">
        <v>13927</v>
      </c>
      <c r="AE101" s="11">
        <f t="shared" si="30"/>
        <v>100.54347826086899</v>
      </c>
    </row>
    <row r="102" spans="4:31" x14ac:dyDescent="0.2">
      <c r="D102" t="s">
        <v>12259</v>
      </c>
      <c r="G102">
        <v>427</v>
      </c>
      <c r="H102">
        <v>19</v>
      </c>
      <c r="I102">
        <v>8.0229999999999997</v>
      </c>
      <c r="J102">
        <v>3.1E-2</v>
      </c>
      <c r="K102">
        <v>2277</v>
      </c>
      <c r="L102">
        <v>13</v>
      </c>
      <c r="M102">
        <v>1986.5</v>
      </c>
      <c r="N102">
        <v>17</v>
      </c>
      <c r="Q102">
        <v>3.3</v>
      </c>
      <c r="R102">
        <v>0.1</v>
      </c>
      <c r="S102">
        <v>206</v>
      </c>
      <c r="T102">
        <v>7</v>
      </c>
      <c r="U102">
        <v>1768</v>
      </c>
      <c r="V102">
        <v>21</v>
      </c>
      <c r="Y102">
        <v>150</v>
      </c>
      <c r="AA102">
        <v>25.549999999999997</v>
      </c>
      <c r="AB102">
        <v>0.8</v>
      </c>
      <c r="AC102">
        <v>34.5</v>
      </c>
      <c r="AD102" t="s">
        <v>13928</v>
      </c>
      <c r="AE102" s="11">
        <f t="shared" si="30"/>
        <v>122.282608695652</v>
      </c>
    </row>
    <row r="103" spans="4:31" x14ac:dyDescent="0.2">
      <c r="D103" t="s">
        <v>12259</v>
      </c>
      <c r="G103">
        <v>427</v>
      </c>
      <c r="H103">
        <v>19</v>
      </c>
      <c r="I103">
        <v>8.0229999999999997</v>
      </c>
      <c r="J103">
        <v>3.1E-2</v>
      </c>
      <c r="K103">
        <v>2277</v>
      </c>
      <c r="L103">
        <v>13</v>
      </c>
      <c r="M103">
        <v>1986.5</v>
      </c>
      <c r="N103">
        <v>17</v>
      </c>
      <c r="Q103">
        <v>3.3</v>
      </c>
      <c r="R103">
        <v>0.1</v>
      </c>
      <c r="S103">
        <v>206</v>
      </c>
      <c r="T103">
        <v>7</v>
      </c>
      <c r="U103">
        <v>1768</v>
      </c>
      <c r="V103">
        <v>21</v>
      </c>
      <c r="Y103">
        <v>35</v>
      </c>
      <c r="AA103">
        <v>25.549999999999997</v>
      </c>
      <c r="AB103">
        <v>0.8</v>
      </c>
      <c r="AC103">
        <v>34.5</v>
      </c>
      <c r="AD103" t="s">
        <v>13929</v>
      </c>
      <c r="AE103" s="11">
        <f t="shared" si="30"/>
        <v>100.54347826086899</v>
      </c>
    </row>
  </sheetData>
  <mergeCells count="3">
    <mergeCell ref="C3:D3"/>
    <mergeCell ref="C4:C5"/>
    <mergeCell ref="C6: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0B9D9-82C9-4E5B-B109-1215B9C78726}">
  <sheetPr codeName="Sheet4" filterMode="1"/>
  <dimension ref="A1:Y35"/>
  <sheetViews>
    <sheetView workbookViewId="0">
      <pane xSplit="6" topLeftCell="G1" activePane="topRight" state="frozen"/>
      <selection pane="topRight" activeCell="H80" sqref="H80"/>
    </sheetView>
  </sheetViews>
  <sheetFormatPr baseColWidth="10" defaultColWidth="8.83203125" defaultRowHeight="15" x14ac:dyDescent="0.2"/>
  <cols>
    <col min="3" max="3" width="28" bestFit="1" customWidth="1"/>
    <col min="6" max="6" width="25.33203125" customWidth="1"/>
  </cols>
  <sheetData>
    <row r="1" spans="1:25" x14ac:dyDescent="0.2">
      <c r="A1" t="s">
        <v>1559</v>
      </c>
      <c r="B1" t="s">
        <v>1560</v>
      </c>
      <c r="C1" t="s">
        <v>2</v>
      </c>
      <c r="D1" t="s">
        <v>12238</v>
      </c>
      <c r="E1" t="s">
        <v>12239</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row>
    <row r="2" spans="1:25" hidden="1" x14ac:dyDescent="0.2">
      <c r="A2" t="s">
        <v>314</v>
      </c>
      <c r="F2" t="s">
        <v>1561</v>
      </c>
      <c r="G2" t="s">
        <v>1562</v>
      </c>
      <c r="H2" t="s">
        <v>1563</v>
      </c>
      <c r="I2" t="s">
        <v>1564</v>
      </c>
      <c r="J2">
        <v>2007</v>
      </c>
      <c r="K2" t="s">
        <v>366</v>
      </c>
      <c r="L2">
        <v>342</v>
      </c>
      <c r="M2">
        <v>2</v>
      </c>
      <c r="O2">
        <v>213</v>
      </c>
      <c r="P2">
        <v>225</v>
      </c>
      <c r="Q2">
        <v>12</v>
      </c>
      <c r="R2">
        <v>33</v>
      </c>
      <c r="S2" t="s">
        <v>1565</v>
      </c>
      <c r="T2" t="s">
        <v>1566</v>
      </c>
      <c r="U2" t="s">
        <v>31</v>
      </c>
      <c r="V2" t="s">
        <v>32</v>
      </c>
      <c r="X2" t="s">
        <v>34</v>
      </c>
      <c r="Y2" t="s">
        <v>1567</v>
      </c>
    </row>
    <row r="3" spans="1:25" hidden="1" x14ac:dyDescent="0.2">
      <c r="A3" t="s">
        <v>322</v>
      </c>
      <c r="B3" t="s">
        <v>176</v>
      </c>
      <c r="F3" t="s">
        <v>1568</v>
      </c>
      <c r="G3" t="s">
        <v>1569</v>
      </c>
      <c r="H3" t="s">
        <v>1570</v>
      </c>
      <c r="I3" t="s">
        <v>1571</v>
      </c>
      <c r="J3">
        <v>2019</v>
      </c>
      <c r="K3" t="s">
        <v>1572</v>
      </c>
      <c r="L3">
        <v>148</v>
      </c>
      <c r="O3">
        <v>123</v>
      </c>
      <c r="P3">
        <v>131</v>
      </c>
      <c r="Q3">
        <v>8</v>
      </c>
      <c r="R3">
        <v>5</v>
      </c>
      <c r="S3" t="s">
        <v>1573</v>
      </c>
      <c r="T3" t="s">
        <v>1574</v>
      </c>
      <c r="U3" t="s">
        <v>31</v>
      </c>
      <c r="V3" t="s">
        <v>32</v>
      </c>
      <c r="W3" t="s">
        <v>33</v>
      </c>
      <c r="X3" t="s">
        <v>34</v>
      </c>
      <c r="Y3" t="s">
        <v>1575</v>
      </c>
    </row>
    <row r="4" spans="1:25" hidden="1" x14ac:dyDescent="0.2">
      <c r="B4" t="s">
        <v>200</v>
      </c>
      <c r="F4" t="s">
        <v>110</v>
      </c>
      <c r="G4" t="s">
        <v>111</v>
      </c>
      <c r="H4" t="s">
        <v>112</v>
      </c>
      <c r="I4" t="s">
        <v>113</v>
      </c>
      <c r="J4">
        <v>2024</v>
      </c>
      <c r="K4" t="s">
        <v>114</v>
      </c>
      <c r="L4">
        <v>15</v>
      </c>
      <c r="M4">
        <v>3</v>
      </c>
      <c r="O4">
        <v>671</v>
      </c>
      <c r="P4">
        <v>687</v>
      </c>
      <c r="Q4">
        <v>16</v>
      </c>
      <c r="R4">
        <v>0</v>
      </c>
      <c r="S4" t="s">
        <v>115</v>
      </c>
      <c r="T4" t="s">
        <v>116</v>
      </c>
      <c r="U4" t="s">
        <v>117</v>
      </c>
      <c r="V4" t="s">
        <v>32</v>
      </c>
      <c r="W4" t="s">
        <v>108</v>
      </c>
      <c r="X4" t="s">
        <v>34</v>
      </c>
      <c r="Y4" t="s">
        <v>118</v>
      </c>
    </row>
    <row r="5" spans="1:25" hidden="1" x14ac:dyDescent="0.2">
      <c r="A5" t="s">
        <v>297</v>
      </c>
      <c r="F5" t="s">
        <v>1576</v>
      </c>
      <c r="G5" t="s">
        <v>1577</v>
      </c>
      <c r="H5" t="s">
        <v>1578</v>
      </c>
      <c r="I5" t="s">
        <v>1579</v>
      </c>
      <c r="J5">
        <v>2016</v>
      </c>
      <c r="K5" t="s">
        <v>1580</v>
      </c>
      <c r="L5">
        <v>69</v>
      </c>
      <c r="O5">
        <v>453</v>
      </c>
      <c r="P5">
        <v>462</v>
      </c>
      <c r="Q5">
        <v>9</v>
      </c>
      <c r="R5">
        <v>29</v>
      </c>
      <c r="S5" t="s">
        <v>1581</v>
      </c>
      <c r="T5" t="s">
        <v>1582</v>
      </c>
      <c r="U5" t="s">
        <v>31</v>
      </c>
      <c r="V5" t="s">
        <v>32</v>
      </c>
      <c r="W5" t="s">
        <v>159</v>
      </c>
      <c r="X5" t="s">
        <v>34</v>
      </c>
      <c r="Y5" t="s">
        <v>1583</v>
      </c>
    </row>
    <row r="6" spans="1:25" hidden="1" x14ac:dyDescent="0.2">
      <c r="A6" t="s">
        <v>305</v>
      </c>
      <c r="F6" t="s">
        <v>1584</v>
      </c>
      <c r="G6" t="s">
        <v>1585</v>
      </c>
      <c r="H6" t="s">
        <v>1586</v>
      </c>
      <c r="I6" t="s">
        <v>1587</v>
      </c>
      <c r="J6">
        <v>2022</v>
      </c>
      <c r="K6" t="s">
        <v>350</v>
      </c>
      <c r="L6">
        <v>17</v>
      </c>
      <c r="M6">
        <v>45607</v>
      </c>
      <c r="N6" t="s">
        <v>1588</v>
      </c>
      <c r="R6">
        <v>5</v>
      </c>
      <c r="S6" t="s">
        <v>1589</v>
      </c>
      <c r="T6" t="s">
        <v>1590</v>
      </c>
      <c r="U6" t="s">
        <v>31</v>
      </c>
      <c r="V6" t="s">
        <v>32</v>
      </c>
      <c r="W6" t="s">
        <v>108</v>
      </c>
      <c r="X6" t="s">
        <v>34</v>
      </c>
      <c r="Y6" t="s">
        <v>1591</v>
      </c>
    </row>
    <row r="7" spans="1:25" hidden="1" x14ac:dyDescent="0.2">
      <c r="A7" t="s">
        <v>314</v>
      </c>
      <c r="F7" t="s">
        <v>1592</v>
      </c>
      <c r="G7" t="s">
        <v>1593</v>
      </c>
      <c r="H7" t="s">
        <v>1594</v>
      </c>
      <c r="I7" t="s">
        <v>1595</v>
      </c>
      <c r="J7">
        <v>2020</v>
      </c>
      <c r="K7" t="s">
        <v>165</v>
      </c>
      <c r="L7">
        <v>39</v>
      </c>
      <c r="M7">
        <v>5</v>
      </c>
      <c r="O7">
        <v>1361</v>
      </c>
      <c r="P7">
        <v>1376</v>
      </c>
      <c r="Q7">
        <v>15</v>
      </c>
      <c r="R7">
        <v>14</v>
      </c>
      <c r="S7" t="s">
        <v>1596</v>
      </c>
      <c r="T7" t="s">
        <v>1597</v>
      </c>
      <c r="U7" t="s">
        <v>31</v>
      </c>
      <c r="V7" t="s">
        <v>32</v>
      </c>
      <c r="W7" t="s">
        <v>127</v>
      </c>
      <c r="X7" t="s">
        <v>34</v>
      </c>
      <c r="Y7" t="s">
        <v>1598</v>
      </c>
    </row>
    <row r="8" spans="1:25" hidden="1" x14ac:dyDescent="0.2">
      <c r="A8" t="s">
        <v>322</v>
      </c>
      <c r="B8" t="s">
        <v>176</v>
      </c>
      <c r="F8" t="s">
        <v>1599</v>
      </c>
      <c r="G8" t="s">
        <v>1600</v>
      </c>
      <c r="H8" t="s">
        <v>1601</v>
      </c>
      <c r="I8" t="s">
        <v>1602</v>
      </c>
      <c r="J8">
        <v>2016</v>
      </c>
      <c r="K8" t="s">
        <v>1603</v>
      </c>
      <c r="L8">
        <v>460</v>
      </c>
      <c r="O8">
        <v>75</v>
      </c>
      <c r="P8">
        <v>82</v>
      </c>
      <c r="Q8">
        <v>7</v>
      </c>
      <c r="R8">
        <v>20</v>
      </c>
      <c r="S8" t="s">
        <v>1604</v>
      </c>
      <c r="T8" t="s">
        <v>1605</v>
      </c>
      <c r="U8" t="s">
        <v>31</v>
      </c>
      <c r="V8" t="s">
        <v>32</v>
      </c>
      <c r="X8" t="s">
        <v>34</v>
      </c>
      <c r="Y8" t="s">
        <v>1606</v>
      </c>
    </row>
    <row r="9" spans="1:25" hidden="1" x14ac:dyDescent="0.2">
      <c r="A9" t="s">
        <v>297</v>
      </c>
      <c r="F9" t="s">
        <v>1607</v>
      </c>
      <c r="G9" t="s">
        <v>1608</v>
      </c>
      <c r="H9" t="s">
        <v>1609</v>
      </c>
      <c r="I9" t="s">
        <v>1610</v>
      </c>
      <c r="J9">
        <v>2020</v>
      </c>
      <c r="K9" t="s">
        <v>924</v>
      </c>
      <c r="L9">
        <v>188</v>
      </c>
      <c r="N9">
        <v>103152</v>
      </c>
      <c r="R9">
        <v>9</v>
      </c>
      <c r="S9" t="s">
        <v>1611</v>
      </c>
      <c r="T9" t="s">
        <v>1612</v>
      </c>
      <c r="U9" t="s">
        <v>31</v>
      </c>
      <c r="V9" t="s">
        <v>32</v>
      </c>
      <c r="X9" t="s">
        <v>34</v>
      </c>
      <c r="Y9" t="s">
        <v>1613</v>
      </c>
    </row>
    <row r="10" spans="1:25" hidden="1" x14ac:dyDescent="0.2">
      <c r="A10" t="s">
        <v>305</v>
      </c>
      <c r="F10" t="s">
        <v>1614</v>
      </c>
      <c r="G10" t="s">
        <v>1615</v>
      </c>
      <c r="H10" t="s">
        <v>1616</v>
      </c>
      <c r="I10" t="s">
        <v>1617</v>
      </c>
      <c r="J10">
        <v>2015</v>
      </c>
      <c r="K10" t="s">
        <v>1618</v>
      </c>
      <c r="O10">
        <v>67</v>
      </c>
      <c r="P10">
        <v>97</v>
      </c>
      <c r="Q10">
        <v>30</v>
      </c>
      <c r="R10">
        <v>146</v>
      </c>
      <c r="S10" t="s">
        <v>1619</v>
      </c>
      <c r="T10" t="s">
        <v>1620</v>
      </c>
      <c r="U10" t="s">
        <v>77</v>
      </c>
      <c r="V10" t="s">
        <v>32</v>
      </c>
      <c r="X10" t="s">
        <v>34</v>
      </c>
      <c r="Y10" t="s">
        <v>1621</v>
      </c>
    </row>
    <row r="11" spans="1:25" hidden="1" x14ac:dyDescent="0.2">
      <c r="A11" t="s">
        <v>314</v>
      </c>
      <c r="F11" t="s">
        <v>654</v>
      </c>
      <c r="G11" t="s">
        <v>655</v>
      </c>
      <c r="H11" t="s">
        <v>656</v>
      </c>
      <c r="I11" t="s">
        <v>657</v>
      </c>
      <c r="J11">
        <v>2008</v>
      </c>
      <c r="K11" t="s">
        <v>658</v>
      </c>
      <c r="L11">
        <v>1134</v>
      </c>
      <c r="O11">
        <v>320</v>
      </c>
      <c r="P11">
        <v>342</v>
      </c>
      <c r="Q11">
        <v>22</v>
      </c>
      <c r="R11">
        <v>474</v>
      </c>
      <c r="S11" t="s">
        <v>659</v>
      </c>
      <c r="T11" t="s">
        <v>660</v>
      </c>
      <c r="U11" t="s">
        <v>117</v>
      </c>
      <c r="V11" t="s">
        <v>32</v>
      </c>
      <c r="X11" t="s">
        <v>34</v>
      </c>
      <c r="Y11" t="s">
        <v>661</v>
      </c>
    </row>
    <row r="12" spans="1:25" hidden="1" x14ac:dyDescent="0.2">
      <c r="A12" t="s">
        <v>322</v>
      </c>
      <c r="B12" t="s">
        <v>176</v>
      </c>
      <c r="F12" t="s">
        <v>1622</v>
      </c>
      <c r="G12" t="s">
        <v>1623</v>
      </c>
      <c r="H12" t="s">
        <v>1624</v>
      </c>
      <c r="I12" t="s">
        <v>1625</v>
      </c>
      <c r="J12">
        <v>2011</v>
      </c>
      <c r="K12" t="s">
        <v>1626</v>
      </c>
      <c r="L12">
        <v>7</v>
      </c>
      <c r="M12">
        <v>8</v>
      </c>
      <c r="O12">
        <v>757</v>
      </c>
      <c r="P12">
        <v>768</v>
      </c>
      <c r="Q12">
        <v>11</v>
      </c>
      <c r="R12">
        <v>12</v>
      </c>
      <c r="S12" t="s">
        <v>1627</v>
      </c>
      <c r="T12" t="s">
        <v>1628</v>
      </c>
      <c r="U12" t="s">
        <v>31</v>
      </c>
      <c r="V12" t="s">
        <v>32</v>
      </c>
      <c r="X12" t="s">
        <v>34</v>
      </c>
      <c r="Y12" t="s">
        <v>1629</v>
      </c>
    </row>
    <row r="13" spans="1:25" hidden="1" x14ac:dyDescent="0.2">
      <c r="A13" t="s">
        <v>297</v>
      </c>
      <c r="F13" t="s">
        <v>1630</v>
      </c>
      <c r="G13" t="s">
        <v>1631</v>
      </c>
      <c r="H13" t="s">
        <v>1632</v>
      </c>
      <c r="I13" t="s">
        <v>1633</v>
      </c>
      <c r="J13">
        <v>2008</v>
      </c>
      <c r="K13" t="s">
        <v>1634</v>
      </c>
      <c r="L13">
        <v>78</v>
      </c>
      <c r="M13">
        <v>3</v>
      </c>
      <c r="O13">
        <v>193</v>
      </c>
      <c r="P13">
        <v>221</v>
      </c>
      <c r="Q13">
        <v>28</v>
      </c>
      <c r="R13">
        <v>195</v>
      </c>
      <c r="S13" t="s">
        <v>1635</v>
      </c>
      <c r="T13" t="s">
        <v>1636</v>
      </c>
      <c r="U13" t="s">
        <v>117</v>
      </c>
      <c r="V13" t="s">
        <v>32</v>
      </c>
      <c r="X13" t="s">
        <v>34</v>
      </c>
      <c r="Y13" t="s">
        <v>1637</v>
      </c>
    </row>
    <row r="14" spans="1:25" hidden="1" x14ac:dyDescent="0.2">
      <c r="A14" t="s">
        <v>305</v>
      </c>
      <c r="F14" t="s">
        <v>1638</v>
      </c>
      <c r="G14" t="s">
        <v>1639</v>
      </c>
      <c r="H14" t="s">
        <v>1640</v>
      </c>
      <c r="I14" t="s">
        <v>1641</v>
      </c>
      <c r="J14">
        <v>2021</v>
      </c>
      <c r="K14" t="s">
        <v>165</v>
      </c>
      <c r="L14">
        <v>40</v>
      </c>
      <c r="M14">
        <v>5</v>
      </c>
      <c r="O14">
        <v>1615</v>
      </c>
      <c r="P14">
        <v>1630</v>
      </c>
      <c r="Q14">
        <v>15</v>
      </c>
      <c r="R14">
        <v>7</v>
      </c>
      <c r="S14" t="s">
        <v>1642</v>
      </c>
      <c r="T14" t="s">
        <v>1643</v>
      </c>
      <c r="U14" t="s">
        <v>31</v>
      </c>
      <c r="V14" t="s">
        <v>32</v>
      </c>
      <c r="W14" t="s">
        <v>224</v>
      </c>
      <c r="X14" t="s">
        <v>34</v>
      </c>
      <c r="Y14" t="s">
        <v>1644</v>
      </c>
    </row>
    <row r="15" spans="1:25" hidden="1" x14ac:dyDescent="0.2">
      <c r="A15" t="s">
        <v>314</v>
      </c>
      <c r="F15" t="s">
        <v>1645</v>
      </c>
      <c r="G15" t="s">
        <v>1646</v>
      </c>
      <c r="H15" t="s">
        <v>1647</v>
      </c>
      <c r="I15" t="s">
        <v>1648</v>
      </c>
      <c r="J15">
        <v>2015</v>
      </c>
      <c r="K15" t="s">
        <v>1649</v>
      </c>
      <c r="L15">
        <v>218</v>
      </c>
      <c r="M15">
        <v>19</v>
      </c>
      <c r="O15">
        <v>2991</v>
      </c>
      <c r="P15">
        <v>3001</v>
      </c>
      <c r="Q15">
        <v>10</v>
      </c>
      <c r="R15">
        <v>18</v>
      </c>
      <c r="S15" t="s">
        <v>1650</v>
      </c>
      <c r="T15" t="s">
        <v>1651</v>
      </c>
      <c r="U15" t="s">
        <v>31</v>
      </c>
      <c r="V15" t="s">
        <v>32</v>
      </c>
      <c r="W15" t="s">
        <v>33</v>
      </c>
      <c r="X15" t="s">
        <v>34</v>
      </c>
      <c r="Y15" t="s">
        <v>1652</v>
      </c>
    </row>
    <row r="16" spans="1:25" hidden="1" x14ac:dyDescent="0.2">
      <c r="A16" t="s">
        <v>322</v>
      </c>
      <c r="B16" t="s">
        <v>176</v>
      </c>
      <c r="F16" t="s">
        <v>1653</v>
      </c>
      <c r="G16" t="s">
        <v>1654</v>
      </c>
      <c r="H16" t="s">
        <v>1655</v>
      </c>
      <c r="I16" t="s">
        <v>1656</v>
      </c>
      <c r="J16">
        <v>2013</v>
      </c>
      <c r="K16" t="s">
        <v>350</v>
      </c>
      <c r="L16">
        <v>8</v>
      </c>
      <c r="M16">
        <v>1</v>
      </c>
      <c r="N16" t="s">
        <v>1657</v>
      </c>
      <c r="R16">
        <v>23</v>
      </c>
      <c r="S16" t="s">
        <v>1658</v>
      </c>
      <c r="T16" t="s">
        <v>1659</v>
      </c>
      <c r="U16" t="s">
        <v>31</v>
      </c>
      <c r="V16" t="s">
        <v>32</v>
      </c>
      <c r="W16" t="s">
        <v>60</v>
      </c>
      <c r="X16" t="s">
        <v>34</v>
      </c>
      <c r="Y16" t="s">
        <v>1660</v>
      </c>
    </row>
    <row r="17" spans="1:25" hidden="1" x14ac:dyDescent="0.2">
      <c r="A17" t="s">
        <v>297</v>
      </c>
      <c r="F17" t="s">
        <v>1661</v>
      </c>
      <c r="G17" t="s">
        <v>1662</v>
      </c>
      <c r="H17" t="s">
        <v>1663</v>
      </c>
      <c r="I17" t="s">
        <v>1664</v>
      </c>
      <c r="J17">
        <v>2018</v>
      </c>
      <c r="K17" t="s">
        <v>1580</v>
      </c>
      <c r="L17">
        <v>91</v>
      </c>
      <c r="O17">
        <v>626</v>
      </c>
      <c r="P17">
        <v>635</v>
      </c>
      <c r="Q17">
        <v>9</v>
      </c>
      <c r="R17">
        <v>13</v>
      </c>
      <c r="S17" t="s">
        <v>1665</v>
      </c>
      <c r="T17" t="s">
        <v>1666</v>
      </c>
      <c r="U17" t="s">
        <v>31</v>
      </c>
      <c r="V17" t="s">
        <v>32</v>
      </c>
      <c r="W17" t="s">
        <v>33</v>
      </c>
      <c r="X17" t="s">
        <v>34</v>
      </c>
      <c r="Y17" t="s">
        <v>1667</v>
      </c>
    </row>
    <row r="18" spans="1:25" hidden="1" x14ac:dyDescent="0.2">
      <c r="A18" t="s">
        <v>305</v>
      </c>
      <c r="F18" t="s">
        <v>1668</v>
      </c>
      <c r="G18" t="s">
        <v>1669</v>
      </c>
      <c r="H18" t="s">
        <v>1670</v>
      </c>
      <c r="I18" t="s">
        <v>1671</v>
      </c>
      <c r="J18">
        <v>2019</v>
      </c>
      <c r="K18" t="s">
        <v>1015</v>
      </c>
      <c r="L18">
        <v>692</v>
      </c>
      <c r="O18">
        <v>833</v>
      </c>
      <c r="P18">
        <v>843</v>
      </c>
      <c r="Q18">
        <v>10</v>
      </c>
      <c r="R18">
        <v>31</v>
      </c>
      <c r="S18" t="s">
        <v>1672</v>
      </c>
      <c r="T18" t="s">
        <v>1673</v>
      </c>
      <c r="U18" t="s">
        <v>31</v>
      </c>
      <c r="V18" t="s">
        <v>32</v>
      </c>
      <c r="W18" t="s">
        <v>159</v>
      </c>
      <c r="X18" t="s">
        <v>34</v>
      </c>
      <c r="Y18" t="s">
        <v>1674</v>
      </c>
    </row>
    <row r="19" spans="1:25" hidden="1" x14ac:dyDescent="0.2">
      <c r="A19" t="s">
        <v>314</v>
      </c>
      <c r="F19" t="s">
        <v>1675</v>
      </c>
      <c r="G19" t="s">
        <v>1676</v>
      </c>
      <c r="H19" t="s">
        <v>1677</v>
      </c>
      <c r="I19" t="s">
        <v>1678</v>
      </c>
      <c r="J19">
        <v>2007</v>
      </c>
      <c r="K19" t="s">
        <v>861</v>
      </c>
      <c r="L19">
        <v>54</v>
      </c>
      <c r="M19">
        <v>4</v>
      </c>
      <c r="O19">
        <v>377</v>
      </c>
      <c r="P19">
        <v>384</v>
      </c>
      <c r="Q19">
        <v>7</v>
      </c>
      <c r="R19">
        <v>40</v>
      </c>
      <c r="S19" t="s">
        <v>1679</v>
      </c>
      <c r="T19" t="s">
        <v>1680</v>
      </c>
      <c r="U19" t="s">
        <v>31</v>
      </c>
      <c r="V19" t="s">
        <v>32</v>
      </c>
      <c r="X19" t="s">
        <v>34</v>
      </c>
      <c r="Y19" t="s">
        <v>1681</v>
      </c>
    </row>
    <row r="20" spans="1:25" x14ac:dyDescent="0.2">
      <c r="A20" t="s">
        <v>322</v>
      </c>
      <c r="B20" t="s">
        <v>176</v>
      </c>
      <c r="C20" t="s">
        <v>12363</v>
      </c>
      <c r="F20" t="s">
        <v>1682</v>
      </c>
      <c r="G20" t="s">
        <v>1683</v>
      </c>
      <c r="H20" t="s">
        <v>1684</v>
      </c>
      <c r="I20" t="s">
        <v>1685</v>
      </c>
      <c r="J20">
        <v>2020</v>
      </c>
      <c r="K20" t="s">
        <v>374</v>
      </c>
      <c r="L20">
        <v>656</v>
      </c>
      <c r="O20">
        <v>239</v>
      </c>
      <c r="P20">
        <v>251</v>
      </c>
      <c r="Q20">
        <v>12</v>
      </c>
      <c r="R20">
        <v>5</v>
      </c>
      <c r="S20" t="s">
        <v>1686</v>
      </c>
      <c r="T20" t="s">
        <v>1687</v>
      </c>
      <c r="U20" t="s">
        <v>31</v>
      </c>
      <c r="V20" t="s">
        <v>32</v>
      </c>
      <c r="X20" t="s">
        <v>34</v>
      </c>
      <c r="Y20" t="s">
        <v>1688</v>
      </c>
    </row>
    <row r="21" spans="1:25" hidden="1" x14ac:dyDescent="0.2">
      <c r="A21" t="s">
        <v>297</v>
      </c>
      <c r="F21" t="s">
        <v>1689</v>
      </c>
      <c r="G21" t="s">
        <v>1690</v>
      </c>
      <c r="H21" t="s">
        <v>1691</v>
      </c>
      <c r="I21" t="s">
        <v>1692</v>
      </c>
      <c r="J21">
        <v>2001</v>
      </c>
      <c r="K21" t="s">
        <v>1281</v>
      </c>
      <c r="L21">
        <v>458</v>
      </c>
      <c r="O21">
        <v>83</v>
      </c>
      <c r="P21">
        <v>90</v>
      </c>
      <c r="Q21">
        <v>7</v>
      </c>
      <c r="R21">
        <v>14</v>
      </c>
      <c r="S21" t="s">
        <v>1693</v>
      </c>
      <c r="T21" t="s">
        <v>1694</v>
      </c>
      <c r="U21" t="s">
        <v>1695</v>
      </c>
      <c r="V21" t="s">
        <v>32</v>
      </c>
      <c r="X21" t="s">
        <v>34</v>
      </c>
      <c r="Y21" t="s">
        <v>1696</v>
      </c>
    </row>
    <row r="22" spans="1:25" hidden="1" x14ac:dyDescent="0.2">
      <c r="A22" t="s">
        <v>305</v>
      </c>
      <c r="F22" t="s">
        <v>1697</v>
      </c>
      <c r="G22" t="s">
        <v>1698</v>
      </c>
      <c r="H22" t="s">
        <v>1699</v>
      </c>
      <c r="I22" t="s">
        <v>1700</v>
      </c>
      <c r="J22">
        <v>2012</v>
      </c>
      <c r="K22" t="s">
        <v>424</v>
      </c>
      <c r="L22">
        <v>69</v>
      </c>
      <c r="M22">
        <v>3</v>
      </c>
      <c r="O22">
        <v>465</v>
      </c>
      <c r="P22">
        <v>474</v>
      </c>
      <c r="Q22">
        <v>9</v>
      </c>
      <c r="R22">
        <v>29</v>
      </c>
      <c r="S22" t="s">
        <v>1701</v>
      </c>
      <c r="T22" t="s">
        <v>1702</v>
      </c>
      <c r="U22" t="s">
        <v>117</v>
      </c>
      <c r="V22" t="s">
        <v>32</v>
      </c>
      <c r="X22" t="s">
        <v>34</v>
      </c>
      <c r="Y22" t="s">
        <v>1703</v>
      </c>
    </row>
    <row r="23" spans="1:25" hidden="1" x14ac:dyDescent="0.2">
      <c r="A23" t="s">
        <v>314</v>
      </c>
      <c r="F23" t="s">
        <v>1704</v>
      </c>
      <c r="G23" t="s">
        <v>1705</v>
      </c>
      <c r="H23" t="s">
        <v>1706</v>
      </c>
      <c r="I23" t="s">
        <v>1707</v>
      </c>
      <c r="J23">
        <v>2022</v>
      </c>
      <c r="K23" t="s">
        <v>1708</v>
      </c>
      <c r="L23">
        <v>26</v>
      </c>
      <c r="M23">
        <v>6</v>
      </c>
      <c r="O23">
        <v>2069</v>
      </c>
      <c r="P23">
        <v>2079</v>
      </c>
      <c r="Q23">
        <v>10</v>
      </c>
      <c r="R23">
        <v>11</v>
      </c>
      <c r="S23" t="s">
        <v>1709</v>
      </c>
      <c r="T23" t="s">
        <v>1710</v>
      </c>
      <c r="U23" t="s">
        <v>31</v>
      </c>
      <c r="V23" t="s">
        <v>32</v>
      </c>
      <c r="W23" t="s">
        <v>159</v>
      </c>
      <c r="X23" t="s">
        <v>34</v>
      </c>
      <c r="Y23" t="s">
        <v>1711</v>
      </c>
    </row>
    <row r="24" spans="1:25" x14ac:dyDescent="0.2">
      <c r="A24" t="s">
        <v>322</v>
      </c>
      <c r="B24" t="s">
        <v>176</v>
      </c>
      <c r="C24" t="s">
        <v>12365</v>
      </c>
      <c r="F24" t="s">
        <v>1712</v>
      </c>
      <c r="G24" t="s">
        <v>1713</v>
      </c>
      <c r="H24" t="s">
        <v>1714</v>
      </c>
      <c r="I24" t="s">
        <v>1715</v>
      </c>
      <c r="J24">
        <v>2013</v>
      </c>
      <c r="K24" t="s">
        <v>1716</v>
      </c>
      <c r="L24">
        <v>95</v>
      </c>
      <c r="O24">
        <v>209</v>
      </c>
      <c r="P24">
        <v>217</v>
      </c>
      <c r="Q24">
        <v>8</v>
      </c>
      <c r="R24">
        <v>25</v>
      </c>
      <c r="S24" t="s">
        <v>1717</v>
      </c>
      <c r="T24" t="s">
        <v>1718</v>
      </c>
      <c r="U24" t="s">
        <v>31</v>
      </c>
      <c r="V24" t="s">
        <v>32</v>
      </c>
      <c r="X24" t="s">
        <v>34</v>
      </c>
      <c r="Y24" t="s">
        <v>1719</v>
      </c>
    </row>
    <row r="25" spans="1:25" hidden="1" x14ac:dyDescent="0.2">
      <c r="A25" t="s">
        <v>297</v>
      </c>
      <c r="F25" t="s">
        <v>1720</v>
      </c>
      <c r="G25" t="s">
        <v>1721</v>
      </c>
      <c r="H25" t="s">
        <v>1722</v>
      </c>
      <c r="I25" t="s">
        <v>1723</v>
      </c>
      <c r="J25">
        <v>2024</v>
      </c>
      <c r="K25" t="s">
        <v>245</v>
      </c>
      <c r="L25">
        <v>201</v>
      </c>
      <c r="N25">
        <v>106675</v>
      </c>
      <c r="R25">
        <v>0</v>
      </c>
      <c r="S25" t="s">
        <v>1724</v>
      </c>
      <c r="T25" t="s">
        <v>1725</v>
      </c>
      <c r="U25" t="s">
        <v>31</v>
      </c>
      <c r="V25" t="s">
        <v>32</v>
      </c>
      <c r="W25" t="s">
        <v>127</v>
      </c>
      <c r="X25" t="s">
        <v>34</v>
      </c>
      <c r="Y25" t="s">
        <v>1726</v>
      </c>
    </row>
    <row r="26" spans="1:25" hidden="1" x14ac:dyDescent="0.2">
      <c r="A26" t="s">
        <v>305</v>
      </c>
      <c r="F26" t="s">
        <v>1727</v>
      </c>
      <c r="G26" t="s">
        <v>1728</v>
      </c>
      <c r="H26" t="s">
        <v>1729</v>
      </c>
      <c r="I26" t="s">
        <v>1730</v>
      </c>
      <c r="J26">
        <v>2012</v>
      </c>
      <c r="K26" t="s">
        <v>1731</v>
      </c>
      <c r="L26">
        <v>57</v>
      </c>
      <c r="M26">
        <v>8</v>
      </c>
      <c r="O26">
        <v>1733</v>
      </c>
      <c r="P26">
        <v>1744</v>
      </c>
      <c r="Q26">
        <v>11</v>
      </c>
      <c r="R26">
        <v>23</v>
      </c>
      <c r="S26" t="s">
        <v>1732</v>
      </c>
      <c r="T26" t="s">
        <v>1733</v>
      </c>
      <c r="U26" t="s">
        <v>31</v>
      </c>
      <c r="V26" t="s">
        <v>32</v>
      </c>
      <c r="W26" t="s">
        <v>159</v>
      </c>
      <c r="X26" t="s">
        <v>34</v>
      </c>
      <c r="Y26" t="s">
        <v>1734</v>
      </c>
    </row>
    <row r="27" spans="1:25" hidden="1" x14ac:dyDescent="0.2">
      <c r="A27" t="s">
        <v>314</v>
      </c>
      <c r="F27" t="s">
        <v>1735</v>
      </c>
      <c r="G27" t="s">
        <v>1736</v>
      </c>
      <c r="H27" t="s">
        <v>1737</v>
      </c>
      <c r="I27" t="s">
        <v>1738</v>
      </c>
      <c r="J27">
        <v>2017</v>
      </c>
      <c r="K27" t="s">
        <v>1739</v>
      </c>
      <c r="L27">
        <v>3</v>
      </c>
      <c r="M27">
        <v>9</v>
      </c>
      <c r="N27" t="s">
        <v>1740</v>
      </c>
      <c r="R27">
        <v>51</v>
      </c>
      <c r="S27" t="s">
        <v>1741</v>
      </c>
      <c r="T27" t="s">
        <v>1742</v>
      </c>
      <c r="U27" t="s">
        <v>31</v>
      </c>
      <c r="V27" t="s">
        <v>32</v>
      </c>
      <c r="W27" t="s">
        <v>108</v>
      </c>
      <c r="X27" t="s">
        <v>34</v>
      </c>
      <c r="Y27" t="s">
        <v>1743</v>
      </c>
    </row>
    <row r="28" spans="1:25" x14ac:dyDescent="0.2">
      <c r="A28" t="s">
        <v>322</v>
      </c>
      <c r="B28" t="s">
        <v>176</v>
      </c>
      <c r="C28" t="s">
        <v>12364</v>
      </c>
      <c r="F28" t="s">
        <v>1744</v>
      </c>
      <c r="G28" t="s">
        <v>1745</v>
      </c>
      <c r="H28" t="s">
        <v>1746</v>
      </c>
      <c r="I28" t="s">
        <v>1747</v>
      </c>
      <c r="J28">
        <v>2010</v>
      </c>
      <c r="K28" t="s">
        <v>1748</v>
      </c>
      <c r="L28">
        <v>30</v>
      </c>
      <c r="M28">
        <v>3</v>
      </c>
      <c r="O28">
        <v>125</v>
      </c>
      <c r="P28">
        <v>130</v>
      </c>
      <c r="Q28">
        <v>5</v>
      </c>
      <c r="R28">
        <v>81</v>
      </c>
      <c r="T28" t="s">
        <v>1749</v>
      </c>
      <c r="U28" t="s">
        <v>31</v>
      </c>
      <c r="V28" t="s">
        <v>32</v>
      </c>
      <c r="X28" t="s">
        <v>34</v>
      </c>
      <c r="Y28" t="s">
        <v>1750</v>
      </c>
    </row>
    <row r="29" spans="1:25" hidden="1" x14ac:dyDescent="0.2">
      <c r="A29" t="s">
        <v>297</v>
      </c>
      <c r="F29" t="s">
        <v>1751</v>
      </c>
      <c r="G29" t="s">
        <v>1752</v>
      </c>
      <c r="H29" t="s">
        <v>1753</v>
      </c>
      <c r="I29" t="s">
        <v>1754</v>
      </c>
      <c r="J29">
        <v>2014</v>
      </c>
      <c r="K29" t="s">
        <v>1755</v>
      </c>
      <c r="L29">
        <v>68</v>
      </c>
      <c r="M29">
        <v>2</v>
      </c>
      <c r="O29">
        <v>253</v>
      </c>
      <c r="P29">
        <v>262</v>
      </c>
      <c r="Q29">
        <v>9</v>
      </c>
      <c r="R29">
        <v>60</v>
      </c>
      <c r="S29" t="s">
        <v>1756</v>
      </c>
      <c r="T29" t="s">
        <v>1757</v>
      </c>
      <c r="U29" t="s">
        <v>31</v>
      </c>
      <c r="V29" t="s">
        <v>32</v>
      </c>
      <c r="W29" t="s">
        <v>127</v>
      </c>
      <c r="X29" t="s">
        <v>34</v>
      </c>
      <c r="Y29" t="s">
        <v>1758</v>
      </c>
    </row>
    <row r="33" spans="1:2" x14ac:dyDescent="0.2">
      <c r="A33" t="s">
        <v>176</v>
      </c>
      <c r="B33">
        <f>COUNTIF(B2:B30, "No") + COUNTIF(B2:B30, "N")</f>
        <v>8</v>
      </c>
    </row>
    <row r="34" spans="1:2" x14ac:dyDescent="0.2">
      <c r="A34" t="s">
        <v>323</v>
      </c>
      <c r="B34">
        <f>COUNTIF(B2:B30, "Yes")</f>
        <v>0</v>
      </c>
    </row>
    <row r="35" spans="1:2" x14ac:dyDescent="0.2">
      <c r="A35" t="s">
        <v>1558</v>
      </c>
      <c r="B35">
        <f>COUNTA(B2:B30)-SUM(B33,B34)</f>
        <v>0</v>
      </c>
    </row>
  </sheetData>
  <autoFilter ref="A1:B29" xr:uid="{A070B9D9-82C9-4E5B-B109-1215B9C78726}">
    <filterColumn colId="0">
      <filters>
        <filter val="Orlando"/>
      </filters>
    </filterColumn>
    <filterColumn colId="1">
      <filters>
        <filter val="Yes"/>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E8585-4C1A-0447-87BD-03D678EFA12E}">
  <sheetPr codeName="Sheet5"/>
  <dimension ref="A1:CB19669"/>
  <sheetViews>
    <sheetView topLeftCell="A1168" zoomScale="88" zoomScaleNormal="60" workbookViewId="0">
      <selection activeCell="J1206" sqref="J1206:J1211"/>
    </sheetView>
  </sheetViews>
  <sheetFormatPr baseColWidth="10" defaultRowHeight="15" x14ac:dyDescent="0.2"/>
  <cols>
    <col min="1" max="1" width="35.33203125" style="206" customWidth="1"/>
    <col min="2" max="2" width="17" style="12" bestFit="1" customWidth="1"/>
    <col min="3" max="3" width="9" style="12" bestFit="1" customWidth="1"/>
    <col min="4" max="4" width="16.33203125" style="12" customWidth="1"/>
    <col min="5" max="5" width="13.83203125" style="12" bestFit="1" customWidth="1"/>
    <col min="6" max="6" width="14.1640625" style="12" customWidth="1"/>
    <col min="7" max="7" width="28.83203125" style="12" customWidth="1"/>
    <col min="8" max="10" width="10.33203125" style="12" bestFit="1" customWidth="1"/>
    <col min="11" max="11" width="23" style="12" customWidth="1"/>
    <col min="12" max="12" width="13" style="12" bestFit="1" customWidth="1"/>
    <col min="13" max="13" width="9.6640625" style="12" bestFit="1" customWidth="1"/>
    <col min="14" max="14" width="11" style="12" bestFit="1" customWidth="1"/>
    <col min="15" max="15" width="11.33203125" style="12" bestFit="1" customWidth="1"/>
    <col min="16" max="16" width="13" style="12" bestFit="1" customWidth="1"/>
    <col min="17" max="17" width="12.83203125" style="12" bestFit="1" customWidth="1"/>
    <col min="18" max="18" width="11.33203125" style="12" bestFit="1" customWidth="1"/>
    <col min="19" max="19" width="8.1640625" style="12" bestFit="1" customWidth="1"/>
    <col min="20" max="20" width="10" style="12" bestFit="1" customWidth="1"/>
    <col min="21" max="21" width="10.5" style="12" bestFit="1" customWidth="1"/>
    <col min="22" max="22" width="12.5" style="12" bestFit="1" customWidth="1"/>
    <col min="23" max="23" width="15.83203125" style="12" bestFit="1" customWidth="1"/>
    <col min="24" max="24" width="15.33203125" style="12" bestFit="1" customWidth="1"/>
    <col min="25" max="25" width="14.1640625" style="12" bestFit="1" customWidth="1"/>
    <col min="26" max="26" width="7.5" style="12" bestFit="1" customWidth="1"/>
    <col min="27" max="35" width="25" style="12" customWidth="1"/>
    <col min="36" max="36" width="25" style="12" bestFit="1" customWidth="1"/>
    <col min="37" max="37" width="25.33203125" style="12" bestFit="1" customWidth="1"/>
    <col min="38" max="38" width="25" style="12" bestFit="1" customWidth="1"/>
    <col min="39" max="40" width="10.83203125" style="12"/>
    <col min="41" max="41" width="32.33203125" style="12" bestFit="1" customWidth="1"/>
    <col min="42" max="16384" width="10.83203125" style="12"/>
  </cols>
  <sheetData>
    <row r="1" spans="1:43" ht="17" thickBot="1" x14ac:dyDescent="0.25">
      <c r="A1" s="205" t="s">
        <v>3194</v>
      </c>
      <c r="C1" s="12">
        <v>3</v>
      </c>
      <c r="H1" s="12">
        <v>4</v>
      </c>
      <c r="Q1" s="12">
        <v>8</v>
      </c>
      <c r="U1" s="12" t="s">
        <v>12431</v>
      </c>
      <c r="W1" s="12" t="s">
        <v>12432</v>
      </c>
      <c r="X1" s="15" t="s">
        <v>12245</v>
      </c>
      <c r="Y1" s="16" t="s">
        <v>12433</v>
      </c>
    </row>
    <row r="2" spans="1:43" ht="17" thickBot="1" x14ac:dyDescent="0.25">
      <c r="B2" s="12" t="s">
        <v>12377</v>
      </c>
      <c r="C2" s="14">
        <v>0.35</v>
      </c>
      <c r="D2" s="14">
        <v>0.08</v>
      </c>
      <c r="E2" s="14"/>
      <c r="F2" s="14"/>
      <c r="G2" s="14"/>
      <c r="H2" s="14">
        <v>0.35</v>
      </c>
      <c r="I2" s="14"/>
      <c r="J2" s="14"/>
      <c r="K2" s="14"/>
      <c r="L2" s="14"/>
      <c r="M2" s="14">
        <v>0.05</v>
      </c>
      <c r="N2" s="14"/>
      <c r="O2" s="14"/>
      <c r="P2" s="14"/>
      <c r="Q2" s="14">
        <v>0.36</v>
      </c>
      <c r="R2" s="14"/>
      <c r="S2" s="14">
        <v>0.12</v>
      </c>
      <c r="T2" s="14"/>
      <c r="U2" s="14">
        <f>(Q2-C2)/2</f>
        <v>5.0000000000000044E-3</v>
      </c>
      <c r="V2" s="14"/>
      <c r="W2" s="14"/>
      <c r="X2" s="13" t="s">
        <v>12382</v>
      </c>
      <c r="Y2" s="17" t="s">
        <v>12383</v>
      </c>
      <c r="AP2" s="18"/>
    </row>
    <row r="3" spans="1:43" ht="17" thickBot="1" x14ac:dyDescent="0.25">
      <c r="B3" s="12" t="s">
        <v>12378</v>
      </c>
      <c r="C3" s="14">
        <v>0.3</v>
      </c>
      <c r="D3" s="14">
        <v>0.06</v>
      </c>
      <c r="E3" s="14"/>
      <c r="F3" s="14"/>
      <c r="G3" s="14"/>
      <c r="H3" s="13">
        <v>0.26</v>
      </c>
      <c r="I3" s="13"/>
      <c r="J3" s="13"/>
      <c r="K3" s="13"/>
      <c r="L3" s="13"/>
      <c r="M3" s="13">
        <v>0.06</v>
      </c>
      <c r="N3" s="13"/>
      <c r="O3" s="13"/>
      <c r="P3" s="13"/>
      <c r="Q3" s="13">
        <v>0.37</v>
      </c>
      <c r="R3" s="13"/>
      <c r="S3" s="13">
        <v>0.11</v>
      </c>
      <c r="T3" s="13"/>
      <c r="U3" s="14">
        <f>(Q3-C3)/2</f>
        <v>3.5000000000000003E-2</v>
      </c>
      <c r="V3" s="14"/>
      <c r="W3" s="13"/>
      <c r="X3" s="19" t="s">
        <v>12382</v>
      </c>
      <c r="Y3" s="17" t="s">
        <v>12386</v>
      </c>
      <c r="Z3" s="17">
        <v>32.840000000000003</v>
      </c>
      <c r="AA3" s="12">
        <v>0.97</v>
      </c>
      <c r="AP3" s="18"/>
    </row>
    <row r="4" spans="1:43" ht="17" thickBot="1" x14ac:dyDescent="0.25">
      <c r="B4" s="12" t="s">
        <v>12379</v>
      </c>
      <c r="C4" s="14">
        <v>0.31</v>
      </c>
      <c r="D4" s="14">
        <v>0.12</v>
      </c>
      <c r="E4" s="14"/>
      <c r="F4" s="14"/>
      <c r="G4" s="14"/>
      <c r="H4" s="13">
        <v>0.32</v>
      </c>
      <c r="I4" s="13"/>
      <c r="J4" s="13"/>
      <c r="K4" s="13"/>
      <c r="L4" s="13"/>
      <c r="M4" s="13">
        <v>0.02</v>
      </c>
      <c r="N4" s="13"/>
      <c r="O4" s="13"/>
      <c r="P4" s="13"/>
      <c r="Q4" s="13">
        <v>0.42</v>
      </c>
      <c r="R4" s="13"/>
      <c r="S4" s="13">
        <v>0.13</v>
      </c>
      <c r="T4" s="13"/>
      <c r="U4" s="14">
        <f>(Q4-C4)/2</f>
        <v>5.4999999999999993E-2</v>
      </c>
      <c r="V4" s="14"/>
      <c r="W4" s="13"/>
      <c r="X4" s="13" t="s">
        <v>12388</v>
      </c>
      <c r="Y4" s="17" t="s">
        <v>12389</v>
      </c>
      <c r="AP4" s="18"/>
    </row>
    <row r="5" spans="1:43" ht="17" thickBot="1" x14ac:dyDescent="0.25">
      <c r="B5" s="12" t="s">
        <v>12380</v>
      </c>
      <c r="C5" s="14">
        <v>0.28999999999999998</v>
      </c>
      <c r="D5" s="14">
        <v>0.04</v>
      </c>
      <c r="E5" s="14"/>
      <c r="F5" s="14"/>
      <c r="G5" s="14"/>
      <c r="H5" s="13">
        <v>0.32</v>
      </c>
      <c r="I5" s="13"/>
      <c r="J5" s="13"/>
      <c r="K5" s="13"/>
      <c r="L5" s="13"/>
      <c r="M5" s="13">
        <v>0.03</v>
      </c>
      <c r="N5" s="13"/>
      <c r="O5" s="13"/>
      <c r="P5" s="13"/>
      <c r="Q5" s="13">
        <v>0.43</v>
      </c>
      <c r="R5" s="13"/>
      <c r="S5" s="13">
        <v>0.06</v>
      </c>
      <c r="T5" s="13"/>
      <c r="U5" s="14">
        <f>(Q5-C5)/2</f>
        <v>7.0000000000000007E-2</v>
      </c>
      <c r="V5" s="14"/>
      <c r="W5" s="13"/>
      <c r="X5" s="19" t="s">
        <v>12388</v>
      </c>
      <c r="Y5" s="17" t="s">
        <v>12392</v>
      </c>
      <c r="AP5" s="18"/>
    </row>
    <row r="6" spans="1:43" x14ac:dyDescent="0.2">
      <c r="C6" s="12">
        <v>3</v>
      </c>
      <c r="H6" s="12">
        <v>4</v>
      </c>
      <c r="Q6" s="12">
        <v>8</v>
      </c>
      <c r="U6" s="12" t="s">
        <v>12431</v>
      </c>
      <c r="W6" s="12" t="s">
        <v>12432</v>
      </c>
      <c r="AP6" s="18"/>
    </row>
    <row r="7" spans="1:43" ht="17" thickBot="1" x14ac:dyDescent="0.25">
      <c r="C7" s="14">
        <v>0.34</v>
      </c>
      <c r="D7" s="14">
        <v>7.0000000000000007E-2</v>
      </c>
      <c r="E7" s="14"/>
      <c r="F7" s="14"/>
      <c r="G7" s="14"/>
      <c r="H7" s="14">
        <v>0.38</v>
      </c>
      <c r="I7" s="14"/>
      <c r="J7" s="14"/>
      <c r="K7" s="14"/>
      <c r="L7" s="14"/>
      <c r="M7" s="14">
        <v>7.0000000000000007E-2</v>
      </c>
      <c r="N7" s="14"/>
      <c r="O7" s="14"/>
      <c r="P7" s="14"/>
      <c r="Q7" s="14">
        <v>0.45</v>
      </c>
      <c r="R7" s="14"/>
      <c r="S7" s="12">
        <v>0.12</v>
      </c>
      <c r="U7" s="12">
        <f>(Q7-C7)/2</f>
        <v>5.4999999999999993E-2</v>
      </c>
      <c r="X7" s="13" t="s">
        <v>12384</v>
      </c>
      <c r="Y7" s="13" t="s">
        <v>12385</v>
      </c>
      <c r="AP7" s="18"/>
    </row>
    <row r="8" spans="1:43" ht="17" thickBot="1" x14ac:dyDescent="0.25">
      <c r="C8" s="13">
        <v>0.37</v>
      </c>
      <c r="D8" s="13">
        <v>0.08</v>
      </c>
      <c r="E8" s="13"/>
      <c r="F8" s="13"/>
      <c r="G8" s="13"/>
      <c r="H8" s="13">
        <v>0.41</v>
      </c>
      <c r="I8" s="13"/>
      <c r="J8" s="13"/>
      <c r="K8" s="13"/>
      <c r="L8" s="13"/>
      <c r="M8" s="13">
        <v>0.1</v>
      </c>
      <c r="N8" s="13"/>
      <c r="O8" s="13"/>
      <c r="P8" s="13"/>
      <c r="Q8" s="13">
        <v>0.35</v>
      </c>
      <c r="R8" s="13"/>
      <c r="S8" s="12">
        <v>7.0000000000000007E-2</v>
      </c>
      <c r="U8" s="12">
        <f>(Q8-C8)/2</f>
        <v>-1.0000000000000009E-2</v>
      </c>
      <c r="X8" s="19" t="s">
        <v>12384</v>
      </c>
      <c r="Y8" s="19" t="s">
        <v>12387</v>
      </c>
      <c r="Z8" s="14"/>
      <c r="AA8" s="14"/>
      <c r="AB8" s="14"/>
      <c r="AP8" s="18"/>
    </row>
    <row r="9" spans="1:43" ht="17" thickBot="1" x14ac:dyDescent="0.25">
      <c r="C9" s="13">
        <v>0.33</v>
      </c>
      <c r="D9" s="13">
        <v>0.04</v>
      </c>
      <c r="E9" s="13"/>
      <c r="F9" s="13"/>
      <c r="G9" s="13"/>
      <c r="H9" s="13">
        <v>0.38</v>
      </c>
      <c r="I9" s="13"/>
      <c r="J9" s="13"/>
      <c r="K9" s="13"/>
      <c r="L9" s="13"/>
      <c r="M9" s="13">
        <v>0.09</v>
      </c>
      <c r="N9" s="13"/>
      <c r="O9" s="13"/>
      <c r="P9" s="13"/>
      <c r="Q9" s="13">
        <v>0.4</v>
      </c>
      <c r="R9" s="13"/>
      <c r="S9" s="12">
        <v>0.05</v>
      </c>
      <c r="U9" s="12">
        <f>(Q9-C9)/2</f>
        <v>3.5000000000000003E-2</v>
      </c>
      <c r="X9" s="13" t="s">
        <v>12390</v>
      </c>
      <c r="Y9" s="13" t="s">
        <v>12391</v>
      </c>
      <c r="Z9" s="13"/>
      <c r="AA9" s="13"/>
      <c r="AB9" s="13"/>
      <c r="AP9" s="18"/>
    </row>
    <row r="10" spans="1:43" ht="16" x14ac:dyDescent="0.2">
      <c r="C10" s="13">
        <v>0.28000000000000003</v>
      </c>
      <c r="D10" s="13">
        <v>0.11</v>
      </c>
      <c r="E10" s="13"/>
      <c r="F10" s="13"/>
      <c r="G10" s="13"/>
      <c r="H10" s="13">
        <v>0.37</v>
      </c>
      <c r="I10" s="13"/>
      <c r="J10" s="13"/>
      <c r="K10" s="13"/>
      <c r="L10" s="13"/>
      <c r="M10" s="13">
        <v>0.04</v>
      </c>
      <c r="N10" s="13"/>
      <c r="O10" s="13"/>
      <c r="P10" s="13"/>
      <c r="Q10" s="13">
        <v>0.42</v>
      </c>
      <c r="R10" s="13"/>
      <c r="S10" s="12">
        <v>7.0000000000000007E-2</v>
      </c>
      <c r="U10" s="12">
        <f>(Q10-C10)/2</f>
        <v>6.9999999999999979E-2</v>
      </c>
      <c r="X10" s="20" t="s">
        <v>12390</v>
      </c>
      <c r="Y10" s="20" t="s">
        <v>12393</v>
      </c>
      <c r="Z10" s="13"/>
      <c r="AA10" s="13"/>
      <c r="AB10" s="13"/>
    </row>
    <row r="11" spans="1:43" x14ac:dyDescent="0.2">
      <c r="Q11" s="13"/>
      <c r="R11" s="13"/>
      <c r="S11" s="13"/>
      <c r="T11" s="13"/>
      <c r="U11" s="13"/>
      <c r="V11" s="13"/>
      <c r="W11" s="13"/>
      <c r="X11" s="13"/>
      <c r="Y11" s="13"/>
      <c r="Z11" s="13"/>
      <c r="AA11" s="13"/>
      <c r="AB11" s="13"/>
    </row>
    <row r="12" spans="1:43" x14ac:dyDescent="0.2">
      <c r="C12" s="18"/>
      <c r="D12" s="18"/>
      <c r="E12" s="18"/>
      <c r="F12" s="18"/>
      <c r="G12" s="18"/>
      <c r="H12" s="21"/>
      <c r="I12" s="21"/>
      <c r="J12" s="21"/>
      <c r="K12" s="21"/>
      <c r="L12" s="21"/>
      <c r="M12" s="21"/>
      <c r="N12" s="21"/>
      <c r="O12" s="21"/>
      <c r="P12" s="21"/>
      <c r="AP12" s="18"/>
      <c r="AQ12" s="21"/>
    </row>
    <row r="13" spans="1:43" x14ac:dyDescent="0.2">
      <c r="A13" s="206" t="s">
        <v>12402</v>
      </c>
      <c r="B13" s="18" t="s">
        <v>12399</v>
      </c>
      <c r="C13" s="18" t="s">
        <v>12381</v>
      </c>
      <c r="D13" s="22" t="s">
        <v>12434</v>
      </c>
      <c r="E13" s="22"/>
      <c r="F13" s="22"/>
      <c r="G13" s="18" t="s">
        <v>12435</v>
      </c>
      <c r="H13" s="18"/>
      <c r="I13" s="18"/>
      <c r="J13" s="18"/>
      <c r="K13" s="18" t="s">
        <v>12436</v>
      </c>
      <c r="M13" s="18"/>
      <c r="N13" s="18" t="s">
        <v>12437</v>
      </c>
      <c r="O13" s="18"/>
      <c r="Q13" s="18" t="s">
        <v>12245</v>
      </c>
      <c r="S13" s="18"/>
      <c r="T13" s="18" t="s">
        <v>12438</v>
      </c>
      <c r="U13" s="18"/>
      <c r="W13" s="18" t="s">
        <v>12439</v>
      </c>
      <c r="Z13" s="22" t="s">
        <v>12440</v>
      </c>
      <c r="AQ13" s="21"/>
    </row>
    <row r="14" spans="1:43" x14ac:dyDescent="0.2">
      <c r="A14" s="206">
        <v>2</v>
      </c>
      <c r="B14" s="12" t="s">
        <v>12400</v>
      </c>
      <c r="C14" s="12" t="s">
        <v>12441</v>
      </c>
      <c r="D14" s="12">
        <v>21.1</v>
      </c>
      <c r="E14" s="12">
        <v>0.64</v>
      </c>
      <c r="F14" s="12">
        <f>AVERAGE(D15,D19)</f>
        <v>24.05</v>
      </c>
      <c r="G14" s="12">
        <v>2268</v>
      </c>
      <c r="H14" s="12">
        <v>5.34</v>
      </c>
      <c r="I14" s="12">
        <f>AVERAGE(G15,G19)</f>
        <v>2159</v>
      </c>
      <c r="K14" s="12">
        <v>353</v>
      </c>
      <c r="L14" s="12">
        <v>2.04</v>
      </c>
      <c r="M14" s="12">
        <f>AVERAGE(K15,K19)</f>
        <v>879.5</v>
      </c>
      <c r="N14" s="12">
        <v>396</v>
      </c>
      <c r="O14" s="12">
        <v>0.97</v>
      </c>
      <c r="P14" s="12">
        <f>AVERAGE(N15,N19)</f>
        <v>631</v>
      </c>
      <c r="Q14" s="12">
        <v>8.11</v>
      </c>
      <c r="R14" s="12">
        <v>0.02</v>
      </c>
      <c r="S14" s="12">
        <f>AVERAGE(Q15,Q19)</f>
        <v>7.8100000000000005</v>
      </c>
      <c r="T14" s="12">
        <v>1801</v>
      </c>
      <c r="U14" s="12">
        <v>4.42</v>
      </c>
      <c r="V14" s="12">
        <f>AVERAGE(T15,T19)</f>
        <v>1902</v>
      </c>
      <c r="W14" s="12">
        <v>187</v>
      </c>
      <c r="X14" s="12">
        <v>0.46</v>
      </c>
      <c r="Y14" s="12">
        <f>AVERAGE(W15,W19)</f>
        <v>148.5</v>
      </c>
      <c r="Z14" s="12">
        <v>2.9</v>
      </c>
      <c r="AA14" s="12">
        <v>7.0000000000000001E-3</v>
      </c>
      <c r="AB14" s="12">
        <f>AVERAGE(Z15,Z19)</f>
        <v>2.35</v>
      </c>
      <c r="AQ14" s="21"/>
    </row>
    <row r="15" spans="1:43" x14ac:dyDescent="0.2">
      <c r="A15" s="206">
        <v>1</v>
      </c>
      <c r="C15" s="12" t="s">
        <v>12442</v>
      </c>
      <c r="D15" s="12">
        <v>21.1</v>
      </c>
      <c r="E15" s="12">
        <v>0.63</v>
      </c>
      <c r="F15" s="12">
        <f>STDEV(D15,D19)</f>
        <v>4.1719300090006275</v>
      </c>
      <c r="G15" s="12">
        <v>2268</v>
      </c>
      <c r="H15" s="12">
        <v>4.0599999999999996</v>
      </c>
      <c r="I15" s="12">
        <f>STDEV(G15,G19)</f>
        <v>154.14927829866735</v>
      </c>
      <c r="K15" s="12">
        <v>856</v>
      </c>
      <c r="L15" s="12">
        <v>1.1399999999999999</v>
      </c>
      <c r="M15" s="12">
        <f>STDEV(K15,K19)</f>
        <v>33.234018715767732</v>
      </c>
      <c r="N15" s="12">
        <v>631</v>
      </c>
      <c r="O15" s="12">
        <v>1.1599999999999999</v>
      </c>
      <c r="P15" s="12">
        <f>STDEV(N15,N19)</f>
        <v>0</v>
      </c>
      <c r="Q15" s="12">
        <v>7.82</v>
      </c>
      <c r="R15" s="12">
        <v>0.01</v>
      </c>
      <c r="S15" s="12">
        <f>STDEV(Q15,Q19)</f>
        <v>1.4142135623731277E-2</v>
      </c>
      <c r="T15" s="12">
        <v>1933</v>
      </c>
      <c r="U15" s="12">
        <v>3.56</v>
      </c>
      <c r="V15" s="12">
        <f>STDEV(T15,T19)</f>
        <v>43.840620433565945</v>
      </c>
      <c r="W15" s="12">
        <v>135</v>
      </c>
      <c r="X15" s="12">
        <v>0.25</v>
      </c>
      <c r="Y15" s="12">
        <f>STDEV(W15,W19)</f>
        <v>19.091883092036785</v>
      </c>
      <c r="Z15" s="12">
        <v>2.1</v>
      </c>
      <c r="AA15" s="12">
        <v>4.0000000000000001E-3</v>
      </c>
      <c r="AB15" s="12">
        <f>STDEV(Z15,Z19)</f>
        <v>0.35355339059327379</v>
      </c>
    </row>
    <row r="16" spans="1:43" x14ac:dyDescent="0.2">
      <c r="A16" s="206">
        <v>3</v>
      </c>
      <c r="C16" s="12" t="s">
        <v>12443</v>
      </c>
      <c r="D16" s="12">
        <v>24.6</v>
      </c>
      <c r="E16" s="12">
        <v>0.57999999999999996</v>
      </c>
      <c r="F16" s="12">
        <f>AVERAGE(D14,D18)</f>
        <v>24.1</v>
      </c>
      <c r="G16" s="12">
        <v>2287</v>
      </c>
      <c r="H16" s="12">
        <v>5.0599999999999996</v>
      </c>
      <c r="I16" s="12">
        <f>AVERAGE(G14,G18)</f>
        <v>2265</v>
      </c>
      <c r="K16" s="12">
        <v>355</v>
      </c>
      <c r="L16" s="12">
        <v>1.74</v>
      </c>
      <c r="M16" s="12">
        <f>AVERAGE(K14,K18)</f>
        <v>417.5</v>
      </c>
      <c r="N16" s="12">
        <v>415</v>
      </c>
      <c r="O16" s="12">
        <v>0.96</v>
      </c>
      <c r="P16" s="12">
        <f>AVERAGE(N14,N18)</f>
        <v>392</v>
      </c>
      <c r="Q16" s="12">
        <v>8.18</v>
      </c>
      <c r="R16" s="12">
        <v>5.0000000000000001E-3</v>
      </c>
      <c r="S16" s="12">
        <f>AVERAGE(Q14,Q18)</f>
        <v>8.0949999999999989</v>
      </c>
      <c r="T16" s="12">
        <v>1785</v>
      </c>
      <c r="U16" s="12">
        <v>4.12</v>
      </c>
      <c r="V16" s="12">
        <f>AVERAGE(T14,T18)</f>
        <v>1756.5</v>
      </c>
      <c r="W16" s="12">
        <v>202</v>
      </c>
      <c r="X16" s="12">
        <v>0.47</v>
      </c>
      <c r="Y16" s="12">
        <f>AVERAGE(W14,W18)</f>
        <v>204</v>
      </c>
      <c r="Z16" s="12">
        <v>3.2</v>
      </c>
      <c r="AA16" s="12">
        <v>7.0000000000000001E-3</v>
      </c>
      <c r="AB16" s="12">
        <f>AVERAGE(Z14,Z18)</f>
        <v>3.25</v>
      </c>
      <c r="AP16" s="18"/>
      <c r="AQ16" s="21"/>
    </row>
    <row r="17" spans="1:77" x14ac:dyDescent="0.2">
      <c r="A17" s="206">
        <v>4</v>
      </c>
      <c r="C17" s="12" t="s">
        <v>12444</v>
      </c>
      <c r="D17" s="12">
        <v>24.6</v>
      </c>
      <c r="E17" s="12">
        <v>0.51</v>
      </c>
      <c r="F17" s="12">
        <f>STDEV(D14,D18)</f>
        <v>4.2426406871192848</v>
      </c>
      <c r="G17" s="12">
        <v>2283</v>
      </c>
      <c r="H17" s="12">
        <v>4.34</v>
      </c>
      <c r="I17" s="12">
        <f>STDEV(G14,G18)</f>
        <v>4.2426406871192848</v>
      </c>
      <c r="K17" s="12">
        <v>903</v>
      </c>
      <c r="L17" s="12">
        <v>2.4</v>
      </c>
      <c r="M17" s="12">
        <f>STDEV(K14,K18)</f>
        <v>91.216774773064628</v>
      </c>
      <c r="N17" s="12">
        <v>781</v>
      </c>
      <c r="O17" s="12">
        <v>1.53</v>
      </c>
      <c r="P17" s="12">
        <f>STDEV(N14,N18)</f>
        <v>5.6568542494923806</v>
      </c>
      <c r="Q17" s="12">
        <v>7.89</v>
      </c>
      <c r="R17" s="12">
        <v>0.01</v>
      </c>
      <c r="S17" s="12">
        <f>STDEV(Q14,Q18)</f>
        <v>2.1213203435595972E-2</v>
      </c>
      <c r="T17" s="12">
        <v>1961</v>
      </c>
      <c r="U17" s="12">
        <v>3.84</v>
      </c>
      <c r="V17" s="12">
        <f>STDEV(T14,T18)</f>
        <v>62.932503525602726</v>
      </c>
      <c r="W17" s="12">
        <v>130</v>
      </c>
      <c r="X17" s="12">
        <v>0.25</v>
      </c>
      <c r="Y17" s="12">
        <f>STDEV(W14,W18)</f>
        <v>24.041630560342615</v>
      </c>
      <c r="Z17" s="12">
        <v>2.1</v>
      </c>
      <c r="AA17" s="23">
        <v>4.0000000000000001E-3</v>
      </c>
      <c r="AB17" s="12">
        <f>STDEV(Z14,Z18)</f>
        <v>0.49497474683058429</v>
      </c>
      <c r="AQ17" s="21"/>
    </row>
    <row r="18" spans="1:77" ht="20" customHeight="1" x14ac:dyDescent="0.2">
      <c r="A18" s="206">
        <v>2</v>
      </c>
      <c r="B18" s="12" t="s">
        <v>12401</v>
      </c>
      <c r="C18" s="12" t="s">
        <v>12441</v>
      </c>
      <c r="D18" s="12">
        <v>27.1</v>
      </c>
      <c r="E18" s="12">
        <v>0.56999999999999995</v>
      </c>
      <c r="F18" s="12">
        <f>AVERAGE(D16,D20)</f>
        <v>27.65</v>
      </c>
      <c r="G18" s="12">
        <v>2262</v>
      </c>
      <c r="H18" s="12">
        <v>1.46</v>
      </c>
      <c r="I18" s="12">
        <f>AVERAGE(G16,G20)</f>
        <v>2275</v>
      </c>
      <c r="K18" s="12">
        <v>482</v>
      </c>
      <c r="L18" s="12">
        <v>2.11</v>
      </c>
      <c r="M18" s="12">
        <f>AVERAGE(K16,K20)</f>
        <v>419.5</v>
      </c>
      <c r="N18" s="12">
        <v>388</v>
      </c>
      <c r="O18" s="12">
        <v>0.26</v>
      </c>
      <c r="P18" s="12">
        <f>AVERAGE(N16,N20)</f>
        <v>407.5</v>
      </c>
      <c r="Q18" s="12">
        <v>8.08</v>
      </c>
      <c r="R18" s="12">
        <v>0.01</v>
      </c>
      <c r="S18" s="12">
        <f>AVERAGE(Q16,Q20)</f>
        <v>8.125</v>
      </c>
      <c r="T18" s="12">
        <v>1712</v>
      </c>
      <c r="U18" s="12">
        <v>1.1599999999999999</v>
      </c>
      <c r="V18" s="12">
        <f>AVERAGE(T16,T20)</f>
        <v>1729.5</v>
      </c>
      <c r="W18" s="12">
        <v>221</v>
      </c>
      <c r="X18" s="12">
        <v>0.15</v>
      </c>
      <c r="Y18" s="12">
        <f>AVERAGE(W16,W20)</f>
        <v>219.5</v>
      </c>
      <c r="Z18" s="12">
        <v>3.6</v>
      </c>
      <c r="AA18" s="14">
        <v>2E-3</v>
      </c>
      <c r="AB18" s="12">
        <f>AVERAGE(Z16,Z20)</f>
        <v>3.55</v>
      </c>
      <c r="AQ18" s="21"/>
    </row>
    <row r="19" spans="1:77" x14ac:dyDescent="0.2">
      <c r="A19" s="206">
        <v>1</v>
      </c>
      <c r="C19" s="12" t="s">
        <v>12442</v>
      </c>
      <c r="D19" s="12">
        <v>27</v>
      </c>
      <c r="E19" s="12">
        <v>0.5</v>
      </c>
      <c r="F19" s="12">
        <f>STDEV(D16,D20)</f>
        <v>4.3133513652379687</v>
      </c>
      <c r="G19" s="12">
        <v>2050</v>
      </c>
      <c r="H19" s="12">
        <v>2.19</v>
      </c>
      <c r="I19" s="12">
        <f>STDEV(G16,G20)</f>
        <v>16.970562748477139</v>
      </c>
      <c r="K19" s="12">
        <v>903</v>
      </c>
      <c r="L19" s="12">
        <v>1.1499999999999999</v>
      </c>
      <c r="M19" s="12">
        <f>STDEV(K16,K20)</f>
        <v>91.216774773064628</v>
      </c>
      <c r="N19" s="12">
        <v>631</v>
      </c>
      <c r="O19" s="12">
        <v>0.67</v>
      </c>
      <c r="P19" s="12">
        <f>STDEV(N16,N20)</f>
        <v>10.606601717798213</v>
      </c>
      <c r="Q19" s="12">
        <v>7.8</v>
      </c>
      <c r="R19" s="12">
        <v>0.01</v>
      </c>
      <c r="S19" s="12">
        <f>STDEV(Q16,Q20)</f>
        <v>7.7781745930519827E-2</v>
      </c>
      <c r="T19" s="12">
        <v>1871</v>
      </c>
      <c r="U19" s="12">
        <v>2</v>
      </c>
      <c r="V19" s="12">
        <f>STDEV(T16,T20)</f>
        <v>78.48885271170677</v>
      </c>
      <c r="W19" s="12">
        <v>162</v>
      </c>
      <c r="X19" s="12">
        <v>0.17</v>
      </c>
      <c r="Y19" s="12">
        <f>STDEV(W16,W20)</f>
        <v>24.748737341529164</v>
      </c>
      <c r="Z19" s="12">
        <v>2.6</v>
      </c>
      <c r="AA19" s="13">
        <v>3.0000000000000001E-3</v>
      </c>
      <c r="AB19" s="12">
        <f>STDEV(Z16,Z20)</f>
        <v>0.49497474683058307</v>
      </c>
    </row>
    <row r="20" spans="1:77" x14ac:dyDescent="0.2">
      <c r="A20" s="206">
        <v>3</v>
      </c>
      <c r="C20" s="12" t="s">
        <v>12443</v>
      </c>
      <c r="D20" s="12">
        <v>30.7</v>
      </c>
      <c r="E20" s="12">
        <v>0.54</v>
      </c>
      <c r="F20" s="12">
        <f>AVERAGE(D17,D21)</f>
        <v>27.6</v>
      </c>
      <c r="G20" s="12">
        <v>2263</v>
      </c>
      <c r="H20" s="12">
        <v>2.74</v>
      </c>
      <c r="I20" s="12">
        <f>AVERAGE(G17,G21)</f>
        <v>2273.5</v>
      </c>
      <c r="K20" s="12">
        <v>484</v>
      </c>
      <c r="L20" s="12">
        <v>2.25</v>
      </c>
      <c r="M20" s="12">
        <f>AVERAGE(K17,K21)</f>
        <v>929.5</v>
      </c>
      <c r="N20" s="12">
        <v>400</v>
      </c>
      <c r="O20" s="12">
        <v>0.51</v>
      </c>
      <c r="P20" s="12">
        <f>AVERAGE(N17,N21)</f>
        <v>775.5</v>
      </c>
      <c r="Q20" s="12">
        <v>8.07</v>
      </c>
      <c r="R20" s="12">
        <v>0.01</v>
      </c>
      <c r="S20" s="12">
        <f>AVERAGE(Q17,Q21)</f>
        <v>7.8249999999999993</v>
      </c>
      <c r="T20" s="12">
        <v>1674</v>
      </c>
      <c r="U20" s="12">
        <v>2.14</v>
      </c>
      <c r="V20" s="12">
        <f>AVERAGE(T17,T21)</f>
        <v>1921</v>
      </c>
      <c r="W20" s="12">
        <v>237</v>
      </c>
      <c r="X20" s="12">
        <v>0.3</v>
      </c>
      <c r="Y20" s="12">
        <f>AVERAGE(W17,W21)</f>
        <v>142.5</v>
      </c>
      <c r="Z20" s="12">
        <v>3.9</v>
      </c>
      <c r="AA20" s="13">
        <v>5.0000000000000001E-3</v>
      </c>
      <c r="AB20" s="12">
        <f>AVERAGE(Z17,Z21)</f>
        <v>2.2999999999999998</v>
      </c>
      <c r="AP20" s="18"/>
      <c r="AQ20" s="21"/>
    </row>
    <row r="21" spans="1:77" x14ac:dyDescent="0.2">
      <c r="A21" s="206">
        <v>4</v>
      </c>
      <c r="C21" s="12" t="s">
        <v>12444</v>
      </c>
      <c r="D21" s="12">
        <v>30.6</v>
      </c>
      <c r="E21" s="12">
        <v>0.66</v>
      </c>
      <c r="F21" s="12">
        <f>STDEV(D17,D21)</f>
        <v>4.2426406871192848</v>
      </c>
      <c r="G21" s="12">
        <v>2264</v>
      </c>
      <c r="H21" s="12">
        <v>2.7</v>
      </c>
      <c r="I21" s="12">
        <f>STDEV(G17,G21)</f>
        <v>13.435028842544403</v>
      </c>
      <c r="K21" s="12">
        <v>956</v>
      </c>
      <c r="L21" s="12">
        <v>5.13</v>
      </c>
      <c r="M21" s="12">
        <f>STDEV(K17,K21)</f>
        <v>37.476659402887016</v>
      </c>
      <c r="N21" s="12">
        <v>770</v>
      </c>
      <c r="O21" s="12">
        <v>0.95</v>
      </c>
      <c r="P21" s="12">
        <f>STDEV(N17,N21)</f>
        <v>7.7781745930520225</v>
      </c>
      <c r="Q21" s="12">
        <v>7.76</v>
      </c>
      <c r="R21" s="12">
        <v>0.01</v>
      </c>
      <c r="S21" s="12">
        <f>STDEV(Q17,Q21)</f>
        <v>9.1923881554251102E-2</v>
      </c>
      <c r="T21" s="12">
        <v>1881</v>
      </c>
      <c r="U21" s="12">
        <v>2.3199999999999998</v>
      </c>
      <c r="V21" s="12">
        <f>STDEV(T17,T21)</f>
        <v>56.568542494923804</v>
      </c>
      <c r="W21" s="12">
        <v>155</v>
      </c>
      <c r="X21" s="12">
        <v>0.19</v>
      </c>
      <c r="Y21" s="12">
        <f>STDEV(W17,W21)</f>
        <v>17.677669529663689</v>
      </c>
      <c r="Z21" s="12">
        <v>2.5</v>
      </c>
      <c r="AA21" s="13">
        <v>3.0000000000000001E-3</v>
      </c>
      <c r="AB21" s="12">
        <f>STDEV(Z17,Z21)</f>
        <v>0.28284271247461895</v>
      </c>
      <c r="AQ21" s="21"/>
    </row>
    <row r="22" spans="1:77" x14ac:dyDescent="0.2">
      <c r="H22" s="21"/>
      <c r="I22" s="21"/>
      <c r="J22" s="21"/>
      <c r="K22" s="21"/>
      <c r="L22" s="21"/>
      <c r="M22" s="21"/>
      <c r="N22" s="21"/>
      <c r="O22" s="21"/>
      <c r="P22" s="21"/>
      <c r="X22" s="14"/>
      <c r="Y22" s="13"/>
      <c r="Z22" s="13"/>
      <c r="AA22" s="13"/>
      <c r="AB22" s="13"/>
      <c r="AQ22" s="21"/>
    </row>
    <row r="24" spans="1:77" x14ac:dyDescent="0.2">
      <c r="P24" s="21"/>
      <c r="AP24" s="18"/>
      <c r="AQ24" s="21"/>
    </row>
    <row r="25" spans="1:77" x14ac:dyDescent="0.2">
      <c r="AP25" s="18"/>
      <c r="AQ25" s="21"/>
    </row>
    <row r="26" spans="1:77" x14ac:dyDescent="0.2">
      <c r="C26" s="24" t="s">
        <v>12408</v>
      </c>
      <c r="G26" s="24" t="s">
        <v>12409</v>
      </c>
      <c r="L26" s="24"/>
      <c r="P26" s="25"/>
      <c r="AQ26" s="21"/>
    </row>
    <row r="27" spans="1:77" x14ac:dyDescent="0.2">
      <c r="B27" s="24" t="s">
        <v>12407</v>
      </c>
      <c r="C27" s="24" t="s">
        <v>13935</v>
      </c>
      <c r="D27" s="24"/>
      <c r="E27" s="24" t="s">
        <v>13936</v>
      </c>
      <c r="F27" s="24"/>
      <c r="G27" s="24" t="s">
        <v>13935</v>
      </c>
      <c r="H27" s="24"/>
      <c r="I27" s="24" t="s">
        <v>13936</v>
      </c>
      <c r="J27" s="24"/>
      <c r="K27" s="24"/>
      <c r="L27" s="24"/>
      <c r="M27" s="24"/>
      <c r="N27" s="24"/>
      <c r="P27" s="24" t="s">
        <v>12446</v>
      </c>
      <c r="R27" s="24" t="s">
        <v>12447</v>
      </c>
      <c r="T27" s="12" t="s">
        <v>12422</v>
      </c>
    </row>
    <row r="28" spans="1:77" x14ac:dyDescent="0.2">
      <c r="B28" s="12" t="s">
        <v>12410</v>
      </c>
      <c r="P28" s="24" t="s">
        <v>12434</v>
      </c>
      <c r="Q28" s="25" t="s">
        <v>12445</v>
      </c>
      <c r="R28" s="24" t="s">
        <v>12434</v>
      </c>
      <c r="S28" s="25" t="s">
        <v>12445</v>
      </c>
      <c r="T28" s="12" t="s">
        <v>12424</v>
      </c>
      <c r="V28" s="12" t="s">
        <v>12425</v>
      </c>
      <c r="X28" s="12" t="s">
        <v>12245</v>
      </c>
      <c r="Z28" s="12" t="s">
        <v>12426</v>
      </c>
      <c r="AB28" s="12" t="s">
        <v>12427</v>
      </c>
      <c r="AD28" s="12" t="s">
        <v>12428</v>
      </c>
      <c r="AF28" s="12" t="s">
        <v>12429</v>
      </c>
      <c r="AH28" s="12" t="s">
        <v>12430</v>
      </c>
      <c r="AJ28" s="12" t="s">
        <v>12248</v>
      </c>
    </row>
    <row r="29" spans="1:77" x14ac:dyDescent="0.2">
      <c r="B29" s="12">
        <v>1</v>
      </c>
      <c r="C29" s="12">
        <v>51.2</v>
      </c>
      <c r="E29" s="12">
        <v>47.9</v>
      </c>
      <c r="G29" s="12">
        <v>116.4</v>
      </c>
      <c r="I29" s="12">
        <v>143.6</v>
      </c>
      <c r="P29" s="12">
        <v>8</v>
      </c>
      <c r="Q29" s="12">
        <v>400</v>
      </c>
      <c r="R29" s="12">
        <v>8</v>
      </c>
      <c r="S29" s="12">
        <v>400</v>
      </c>
      <c r="T29" s="12">
        <v>2372.6999999999998</v>
      </c>
      <c r="U29" s="12">
        <v>31.6</v>
      </c>
      <c r="V29" s="12">
        <v>2193</v>
      </c>
      <c r="W29" s="12">
        <v>33.9</v>
      </c>
      <c r="X29" s="12">
        <v>8.0559999999999992</v>
      </c>
      <c r="Y29" s="12">
        <v>1.9E-2</v>
      </c>
      <c r="Z29" s="12">
        <v>397</v>
      </c>
      <c r="AA29" s="12">
        <v>23</v>
      </c>
      <c r="AB29" s="12">
        <v>2041.6</v>
      </c>
      <c r="AC29" s="12">
        <v>34.6</v>
      </c>
      <c r="AD29" s="12">
        <v>133</v>
      </c>
      <c r="AE29" s="12">
        <v>5</v>
      </c>
      <c r="AF29" s="12">
        <v>2.0099999999999998</v>
      </c>
      <c r="AG29" s="12">
        <v>0.08</v>
      </c>
      <c r="AH29" s="12">
        <v>8.1</v>
      </c>
      <c r="AI29" s="12">
        <v>0.2</v>
      </c>
      <c r="AJ29" s="12">
        <v>35.200000000000003</v>
      </c>
      <c r="AK29" s="12">
        <v>0.1</v>
      </c>
      <c r="AM29" s="12">
        <v>1</v>
      </c>
      <c r="AN29" s="12">
        <v>2388.4</v>
      </c>
      <c r="AO29" s="12">
        <v>14.7</v>
      </c>
      <c r="AP29" s="12">
        <v>2211.6999999999998</v>
      </c>
      <c r="AQ29" s="12">
        <v>18.100000000000001</v>
      </c>
      <c r="AR29" s="12">
        <v>8.0510000000000002</v>
      </c>
      <c r="AS29" s="12">
        <v>1.7999999999999999E-2</v>
      </c>
      <c r="AT29" s="12">
        <v>405</v>
      </c>
      <c r="AU29" s="12">
        <v>20</v>
      </c>
      <c r="AV29" s="12">
        <v>8</v>
      </c>
      <c r="AW29" s="12">
        <v>20</v>
      </c>
      <c r="AX29" s="12" t="s">
        <v>12450</v>
      </c>
      <c r="AZ29" s="12">
        <v>1.99</v>
      </c>
      <c r="BA29" s="12">
        <v>7.0000000000000007E-2</v>
      </c>
      <c r="BB29" s="12">
        <v>7.9</v>
      </c>
      <c r="BC29" s="12">
        <v>0.1</v>
      </c>
      <c r="BD29" s="12">
        <v>353</v>
      </c>
      <c r="BE29" s="12">
        <v>0.1</v>
      </c>
    </row>
    <row r="30" spans="1:77" x14ac:dyDescent="0.2">
      <c r="B30" s="12">
        <v>2</v>
      </c>
      <c r="C30" s="12">
        <v>31.2</v>
      </c>
      <c r="E30" s="12">
        <v>49</v>
      </c>
      <c r="G30" s="12">
        <v>137.69999999999999</v>
      </c>
      <c r="I30" s="12">
        <v>150.5</v>
      </c>
      <c r="P30" s="12">
        <v>8</v>
      </c>
      <c r="Q30" s="12">
        <v>400</v>
      </c>
      <c r="R30" s="12">
        <v>8</v>
      </c>
      <c r="S30" s="12">
        <v>400</v>
      </c>
      <c r="T30" s="12">
        <v>2305.3000000000002</v>
      </c>
      <c r="U30" s="12">
        <v>38</v>
      </c>
      <c r="V30" s="12">
        <v>2162.6999999999998</v>
      </c>
      <c r="W30" s="12">
        <v>403</v>
      </c>
      <c r="X30" s="12">
        <v>7.9790000000000001</v>
      </c>
      <c r="Y30" s="12">
        <v>1.0999999999999999E-2</v>
      </c>
      <c r="Z30" s="12">
        <v>471</v>
      </c>
      <c r="AA30" s="12">
        <v>21</v>
      </c>
      <c r="AB30" s="12">
        <v>2030.8</v>
      </c>
      <c r="AC30" s="12">
        <v>40</v>
      </c>
      <c r="AD30" s="12">
        <v>109.6</v>
      </c>
      <c r="AE30" s="12">
        <v>1.5</v>
      </c>
      <c r="AF30" s="12">
        <v>1.65</v>
      </c>
      <c r="AG30" s="12">
        <v>0.02</v>
      </c>
      <c r="AH30" s="12">
        <v>7.8</v>
      </c>
      <c r="AI30" s="12">
        <v>0.1</v>
      </c>
      <c r="AJ30" s="12">
        <v>353</v>
      </c>
      <c r="AK30" s="12">
        <v>0.2</v>
      </c>
      <c r="AM30" s="12">
        <v>2</v>
      </c>
      <c r="AN30" s="12">
        <v>2288</v>
      </c>
      <c r="AO30" s="12">
        <v>29.7</v>
      </c>
      <c r="AP30" s="12">
        <v>2145.1</v>
      </c>
      <c r="AQ30" s="12">
        <v>29.1</v>
      </c>
      <c r="AR30" s="12">
        <v>7.98</v>
      </c>
      <c r="AS30" s="12">
        <v>0.01</v>
      </c>
      <c r="AT30" s="12">
        <v>466</v>
      </c>
      <c r="AU30" s="12">
        <v>13</v>
      </c>
      <c r="AV30" s="12">
        <v>2</v>
      </c>
      <c r="AW30" s="12">
        <v>27.6</v>
      </c>
      <c r="AX30" s="12">
        <v>109.1</v>
      </c>
      <c r="AY30" s="12">
        <v>2.7</v>
      </c>
      <c r="AZ30" s="12">
        <v>1.65</v>
      </c>
      <c r="BA30" s="12">
        <v>0</v>
      </c>
      <c r="BB30" s="12">
        <v>7.8</v>
      </c>
      <c r="BC30" s="12">
        <v>0.1</v>
      </c>
      <c r="BD30" s="12">
        <v>35.200000000000003</v>
      </c>
      <c r="BE30" s="12">
        <v>0.1</v>
      </c>
    </row>
    <row r="31" spans="1:77" x14ac:dyDescent="0.2">
      <c r="B31" s="12">
        <v>3</v>
      </c>
      <c r="C31" s="12">
        <v>33.200000000000003</v>
      </c>
      <c r="E31" s="12">
        <v>46.3</v>
      </c>
      <c r="G31" s="12">
        <v>177.9</v>
      </c>
      <c r="I31" s="12">
        <v>196.9</v>
      </c>
      <c r="P31" s="12">
        <v>8</v>
      </c>
      <c r="Q31" s="12">
        <v>400</v>
      </c>
      <c r="R31" s="12">
        <v>9</v>
      </c>
      <c r="S31" s="12">
        <v>400</v>
      </c>
      <c r="T31" s="12">
        <v>2240.8000000000002</v>
      </c>
      <c r="U31" s="12">
        <v>89</v>
      </c>
      <c r="V31" s="12">
        <v>2108.3000000000002</v>
      </c>
      <c r="W31" s="12">
        <v>72.5</v>
      </c>
      <c r="X31" s="12">
        <v>7.95</v>
      </c>
      <c r="Y31" s="12">
        <v>4.8000000000000001E-2</v>
      </c>
      <c r="Z31" s="12">
        <v>494</v>
      </c>
      <c r="AA31" s="12">
        <v>46</v>
      </c>
      <c r="AB31" s="12">
        <v>1983.6</v>
      </c>
      <c r="AC31" s="12">
        <v>63.2</v>
      </c>
      <c r="AD31" s="12">
        <v>102.1</v>
      </c>
      <c r="AE31" s="12">
        <v>12.9</v>
      </c>
      <c r="AF31" s="12">
        <v>1.54</v>
      </c>
      <c r="AG31" s="12">
        <v>0.19</v>
      </c>
      <c r="AH31" s="12">
        <v>8.1</v>
      </c>
      <c r="AI31" s="12">
        <v>0.1</v>
      </c>
      <c r="AJ31" s="12">
        <v>35.4</v>
      </c>
      <c r="AK31" s="12">
        <v>0.1</v>
      </c>
      <c r="AM31" s="12">
        <v>3</v>
      </c>
      <c r="AN31" s="12">
        <v>2196.8000000000002</v>
      </c>
      <c r="AO31" s="12">
        <v>59.2</v>
      </c>
      <c r="AP31" s="12">
        <v>2048</v>
      </c>
      <c r="AQ31" s="12">
        <v>56.8</v>
      </c>
      <c r="AR31" s="12">
        <v>7.9850000000000003</v>
      </c>
      <c r="AS31" s="12">
        <v>0.02</v>
      </c>
      <c r="AT31" s="12">
        <v>442</v>
      </c>
      <c r="AU31" s="12">
        <v>26</v>
      </c>
      <c r="AV31" s="12">
        <v>8</v>
      </c>
      <c r="AW31" s="12">
        <v>53.5</v>
      </c>
      <c r="AX31" s="12">
        <v>110.4</v>
      </c>
      <c r="AY31" s="12">
        <v>5.5</v>
      </c>
      <c r="AZ31" s="12">
        <v>1.67</v>
      </c>
      <c r="BA31" s="12">
        <v>0.08</v>
      </c>
      <c r="BB31" s="12">
        <v>9</v>
      </c>
      <c r="BC31" s="12">
        <v>0.1</v>
      </c>
      <c r="BD31" s="12">
        <v>35.4</v>
      </c>
      <c r="BE31" s="12">
        <v>0.1</v>
      </c>
    </row>
    <row r="32" spans="1:77" x14ac:dyDescent="0.2">
      <c r="B32" s="12">
        <v>4</v>
      </c>
      <c r="C32" s="12">
        <v>37.4</v>
      </c>
      <c r="E32" s="12">
        <v>51.1</v>
      </c>
      <c r="G32" s="12">
        <v>178.6</v>
      </c>
      <c r="I32" s="12">
        <v>216.9</v>
      </c>
      <c r="P32" s="12">
        <v>8</v>
      </c>
      <c r="Q32" s="12">
        <v>400</v>
      </c>
      <c r="R32" s="12">
        <v>10</v>
      </c>
      <c r="S32" s="12">
        <v>400</v>
      </c>
      <c r="T32" s="12">
        <v>2302.8000000000002</v>
      </c>
      <c r="U32" s="12">
        <v>67</v>
      </c>
      <c r="V32" s="12">
        <v>2151.8000000000002</v>
      </c>
      <c r="W32" s="12">
        <v>66.2</v>
      </c>
      <c r="X32" s="12">
        <v>7.9969999999999999</v>
      </c>
      <c r="Y32" s="12">
        <v>5.0000000000000001E-3</v>
      </c>
      <c r="Z32" s="12">
        <v>450</v>
      </c>
      <c r="AA32" s="12">
        <v>20</v>
      </c>
      <c r="AB32" s="12">
        <v>2016.4</v>
      </c>
      <c r="AC32" s="12">
        <v>62.9</v>
      </c>
      <c r="AD32" s="12">
        <v>114.4</v>
      </c>
      <c r="AE32" s="12">
        <v>2.4</v>
      </c>
      <c r="AF32" s="12">
        <v>1.73</v>
      </c>
      <c r="AG32" s="12">
        <v>0.04</v>
      </c>
      <c r="AH32" s="12">
        <v>8.1</v>
      </c>
      <c r="AI32" s="12">
        <v>0.1</v>
      </c>
      <c r="AJ32" s="12">
        <v>35.200000000000003</v>
      </c>
      <c r="AK32" s="12">
        <v>0.1</v>
      </c>
      <c r="AM32" s="12">
        <v>4</v>
      </c>
      <c r="AN32" s="12">
        <v>2263.1</v>
      </c>
      <c r="AO32" s="12">
        <v>75.599999999999994</v>
      </c>
      <c r="AP32" s="12">
        <v>6</v>
      </c>
      <c r="AQ32" s="12">
        <v>70.7</v>
      </c>
      <c r="AR32" s="12">
        <v>7.9870000000000001</v>
      </c>
      <c r="AS32" s="12">
        <v>1.7999999999999999E-2</v>
      </c>
      <c r="AT32" s="12">
        <v>458</v>
      </c>
      <c r="AU32" s="12">
        <v>23</v>
      </c>
      <c r="AV32" s="12">
        <v>19663</v>
      </c>
      <c r="AW32" s="12">
        <v>65.5</v>
      </c>
      <c r="AX32" s="12">
        <v>118.4</v>
      </c>
      <c r="AY32" s="12">
        <v>6.6</v>
      </c>
      <c r="AZ32" s="12">
        <v>1.79</v>
      </c>
      <c r="BA32" s="12">
        <v>0.1</v>
      </c>
      <c r="BB32" s="12">
        <v>10.1</v>
      </c>
      <c r="BC32" s="12">
        <v>0.1</v>
      </c>
      <c r="BD32" s="12">
        <v>353</v>
      </c>
      <c r="BE32" s="12">
        <v>0.1</v>
      </c>
      <c r="BF32" s="18"/>
      <c r="BG32" s="18"/>
      <c r="BH32" s="18"/>
      <c r="BI32" s="18"/>
      <c r="BJ32" s="18"/>
      <c r="BK32" s="18"/>
      <c r="BL32" s="18"/>
      <c r="BM32" s="18"/>
      <c r="BN32" s="18"/>
      <c r="BO32" s="18"/>
      <c r="BP32" s="18"/>
      <c r="BQ32" s="18"/>
      <c r="BR32" s="18"/>
      <c r="BS32" s="18"/>
      <c r="BT32" s="18"/>
      <c r="BU32" s="18"/>
      <c r="BV32" s="18"/>
      <c r="BW32" s="18"/>
      <c r="BX32" s="18"/>
      <c r="BY32" s="18"/>
    </row>
    <row r="33" spans="2:60" x14ac:dyDescent="0.2">
      <c r="B33" s="12">
        <v>5</v>
      </c>
      <c r="C33" s="12">
        <v>35.299999999999997</v>
      </c>
      <c r="E33" s="12">
        <v>43.7</v>
      </c>
      <c r="G33" s="12">
        <v>133.6</v>
      </c>
      <c r="I33" s="12">
        <v>170.7</v>
      </c>
      <c r="P33" s="12">
        <v>8</v>
      </c>
      <c r="Q33" s="12">
        <v>400</v>
      </c>
      <c r="R33" s="12">
        <v>11</v>
      </c>
      <c r="S33" s="12">
        <v>400</v>
      </c>
      <c r="T33" s="12">
        <v>2350.5</v>
      </c>
      <c r="U33" s="12">
        <v>34.4</v>
      </c>
      <c r="V33" s="12">
        <v>2207.4</v>
      </c>
      <c r="W33" s="12">
        <v>37.9</v>
      </c>
      <c r="X33" s="12">
        <v>7.97</v>
      </c>
      <c r="Y33" s="12">
        <v>1.0999999999999999E-2</v>
      </c>
      <c r="Z33" s="12">
        <v>493</v>
      </c>
      <c r="AA33" s="12">
        <v>22</v>
      </c>
      <c r="AB33" s="12">
        <v>2073.4</v>
      </c>
      <c r="AC33" s="12">
        <v>37.799999999999997</v>
      </c>
      <c r="AD33" s="12">
        <v>111.2</v>
      </c>
      <c r="AE33" s="12">
        <v>1</v>
      </c>
      <c r="AF33" s="12">
        <v>1.68</v>
      </c>
      <c r="AG33" s="12">
        <v>0.02</v>
      </c>
      <c r="AH33" s="12">
        <v>83</v>
      </c>
      <c r="AI33" s="12">
        <v>0.1</v>
      </c>
      <c r="AJ33" s="12">
        <v>35.1</v>
      </c>
      <c r="AK33" s="12">
        <v>0.3</v>
      </c>
      <c r="AM33" s="12">
        <v>5</v>
      </c>
      <c r="AN33" s="12">
        <v>2279.4</v>
      </c>
      <c r="AO33" s="12">
        <v>67.900000000000006</v>
      </c>
      <c r="AP33" s="12">
        <v>2129.8000000000002</v>
      </c>
      <c r="AQ33" s="12">
        <v>633</v>
      </c>
      <c r="AR33" s="12">
        <v>7.9459999999999997</v>
      </c>
      <c r="AS33" s="12">
        <v>0.02</v>
      </c>
      <c r="AT33" s="12">
        <v>511</v>
      </c>
      <c r="AU33" s="12">
        <v>26</v>
      </c>
      <c r="AV33" s="12">
        <v>1994.1</v>
      </c>
      <c r="AW33" s="12">
        <v>58.7</v>
      </c>
      <c r="AX33" s="12">
        <v>114</v>
      </c>
      <c r="AY33" s="12">
        <v>6.6</v>
      </c>
      <c r="AZ33" s="12">
        <v>1.73</v>
      </c>
      <c r="BA33" s="12">
        <v>0</v>
      </c>
      <c r="BB33" s="12">
        <v>11.1</v>
      </c>
      <c r="BC33" s="12">
        <v>0.1</v>
      </c>
      <c r="BD33" s="12">
        <v>35.4</v>
      </c>
      <c r="BE33" s="12">
        <v>0.1</v>
      </c>
      <c r="BH33" s="18"/>
    </row>
    <row r="34" spans="2:60" x14ac:dyDescent="0.2">
      <c r="B34" s="12">
        <v>6</v>
      </c>
      <c r="C34" s="12">
        <v>25.3</v>
      </c>
      <c r="E34" s="12">
        <v>57.3</v>
      </c>
      <c r="G34" s="12">
        <v>85.7</v>
      </c>
      <c r="I34" s="12">
        <v>148.4</v>
      </c>
      <c r="P34" s="12">
        <v>8</v>
      </c>
      <c r="Q34" s="12">
        <v>400</v>
      </c>
      <c r="R34" s="12">
        <v>12</v>
      </c>
      <c r="S34" s="12">
        <v>400</v>
      </c>
      <c r="T34" s="12">
        <v>2400</v>
      </c>
      <c r="U34" s="12">
        <v>48.6</v>
      </c>
      <c r="V34" s="12">
        <v>2229.3000000000002</v>
      </c>
      <c r="W34" s="12">
        <v>47.3</v>
      </c>
      <c r="X34" s="12">
        <v>8.0340000000000007</v>
      </c>
      <c r="Y34" s="12">
        <v>5.0000000000000001E-3</v>
      </c>
      <c r="Z34" s="12">
        <v>425</v>
      </c>
      <c r="AA34" s="12">
        <v>12</v>
      </c>
      <c r="AB34" s="12">
        <v>2081</v>
      </c>
      <c r="AC34" s="12">
        <v>44.7</v>
      </c>
      <c r="AD34" s="12">
        <v>128.4</v>
      </c>
      <c r="AE34" s="12">
        <v>23</v>
      </c>
      <c r="AF34" s="12">
        <v>1.94</v>
      </c>
      <c r="AG34" s="12">
        <v>0.03</v>
      </c>
      <c r="AH34" s="12">
        <v>8</v>
      </c>
      <c r="AI34" s="12">
        <v>0.1</v>
      </c>
      <c r="AJ34" s="12">
        <v>35.299999999999997</v>
      </c>
      <c r="AK34" s="12">
        <v>0.1</v>
      </c>
      <c r="AM34" s="12">
        <v>6</v>
      </c>
      <c r="AN34" s="12">
        <v>2280.4</v>
      </c>
      <c r="AO34" s="12">
        <v>67</v>
      </c>
      <c r="AP34" s="12">
        <v>2106.1999999999998</v>
      </c>
      <c r="AQ34" s="12">
        <v>51.9</v>
      </c>
      <c r="AR34" s="12">
        <v>7.9909999999999997</v>
      </c>
      <c r="AS34" s="12">
        <v>3.5999999999999997E-2</v>
      </c>
      <c r="AT34" s="12">
        <v>456</v>
      </c>
      <c r="AU34" s="12">
        <v>33</v>
      </c>
      <c r="AV34" s="12">
        <v>1958.4</v>
      </c>
      <c r="AW34" s="12">
        <v>42.8</v>
      </c>
      <c r="AX34" s="12">
        <v>129.1</v>
      </c>
      <c r="AY34" s="12">
        <v>12.4</v>
      </c>
      <c r="AZ34" s="12">
        <v>1.96</v>
      </c>
      <c r="BA34" s="12">
        <v>0.19</v>
      </c>
      <c r="BB34" s="12">
        <v>12</v>
      </c>
      <c r="BC34" s="12">
        <v>0.1</v>
      </c>
      <c r="BD34" s="12">
        <v>35.299999999999997</v>
      </c>
      <c r="BE34" s="12">
        <v>0.1</v>
      </c>
    </row>
    <row r="35" spans="2:60" x14ac:dyDescent="0.2">
      <c r="B35" s="12">
        <v>7</v>
      </c>
      <c r="C35" s="12">
        <v>24.2</v>
      </c>
      <c r="E35" s="12">
        <v>52.7</v>
      </c>
      <c r="G35" s="12">
        <v>66.7</v>
      </c>
      <c r="I35" s="12">
        <v>97.8</v>
      </c>
      <c r="P35" s="12">
        <v>8</v>
      </c>
      <c r="Q35" s="12">
        <v>400</v>
      </c>
      <c r="R35" s="12">
        <v>13</v>
      </c>
      <c r="S35" s="12">
        <v>400</v>
      </c>
      <c r="T35" s="12">
        <v>2396.1</v>
      </c>
      <c r="U35" s="12">
        <v>34.299999999999997</v>
      </c>
      <c r="V35" s="12">
        <v>2239.1999999999998</v>
      </c>
      <c r="W35" s="12">
        <v>37.299999999999997</v>
      </c>
      <c r="X35" s="12">
        <v>7.9989999999999997</v>
      </c>
      <c r="Y35" s="12">
        <v>1.4999999999999999E-2</v>
      </c>
      <c r="Z35" s="12">
        <v>466</v>
      </c>
      <c r="AA35" s="12">
        <v>25</v>
      </c>
      <c r="AB35" s="12">
        <v>2097.3000000000002</v>
      </c>
      <c r="AC35" s="12">
        <v>37.1</v>
      </c>
      <c r="AD35" s="12">
        <v>120.2</v>
      </c>
      <c r="AE35" s="12">
        <v>13</v>
      </c>
      <c r="AF35" s="12">
        <v>1.81</v>
      </c>
      <c r="AG35" s="12">
        <v>0.02</v>
      </c>
      <c r="AH35" s="12">
        <v>8.1999999999999993</v>
      </c>
      <c r="AI35" s="12">
        <v>0.2</v>
      </c>
      <c r="AJ35" s="12">
        <v>35.299999999999997</v>
      </c>
      <c r="AK35" s="12">
        <v>0.1</v>
      </c>
      <c r="AM35" s="12">
        <v>7</v>
      </c>
      <c r="AN35" s="12">
        <v>2287.4</v>
      </c>
      <c r="AO35" s="12">
        <v>44.5</v>
      </c>
      <c r="AP35" s="12">
        <v>4</v>
      </c>
      <c r="AQ35" s="12">
        <v>45.4</v>
      </c>
      <c r="AR35" s="12">
        <v>7.9829999999999997</v>
      </c>
      <c r="AS35" s="12">
        <v>1.7000000000000001E-2</v>
      </c>
      <c r="AT35" s="12">
        <v>467</v>
      </c>
      <c r="AU35" s="12">
        <v>18</v>
      </c>
      <c r="AV35" s="12">
        <v>19543</v>
      </c>
      <c r="AW35" s="12">
        <v>36.4</v>
      </c>
      <c r="AX35" s="12">
        <v>131.80000000000001</v>
      </c>
      <c r="AY35" s="12">
        <v>6.7</v>
      </c>
      <c r="AZ35" s="12">
        <v>2.0099999999999998</v>
      </c>
      <c r="BA35" s="12">
        <v>0.1</v>
      </c>
      <c r="BB35" s="12">
        <v>13.1</v>
      </c>
      <c r="BC35" s="12">
        <v>0.1</v>
      </c>
      <c r="BD35" s="12">
        <v>35.4</v>
      </c>
      <c r="BE35" s="12">
        <v>0.1</v>
      </c>
    </row>
    <row r="36" spans="2:60" x14ac:dyDescent="0.2">
      <c r="B36" s="12">
        <v>8</v>
      </c>
      <c r="C36" s="12">
        <v>22.1</v>
      </c>
      <c r="E36" s="12">
        <v>57.1</v>
      </c>
      <c r="G36" s="12">
        <v>52.4</v>
      </c>
      <c r="I36" s="12">
        <v>54.3</v>
      </c>
      <c r="P36" s="12">
        <v>8</v>
      </c>
      <c r="Q36" s="12">
        <v>400</v>
      </c>
      <c r="R36" s="12">
        <v>14</v>
      </c>
      <c r="S36" s="12">
        <v>400</v>
      </c>
      <c r="T36" s="12">
        <v>2484.8000000000002</v>
      </c>
      <c r="U36" s="12">
        <v>19.7</v>
      </c>
      <c r="V36" s="12">
        <v>2317.5</v>
      </c>
      <c r="W36" s="12">
        <v>29.6</v>
      </c>
      <c r="X36" s="12">
        <v>8.0129999999999999</v>
      </c>
      <c r="Y36" s="12">
        <v>3.1E-2</v>
      </c>
      <c r="Z36" s="12">
        <v>467</v>
      </c>
      <c r="AA36" s="12">
        <v>41</v>
      </c>
      <c r="AB36" s="12">
        <v>2167</v>
      </c>
      <c r="AC36" s="12">
        <v>33.700000000000003</v>
      </c>
      <c r="AD36" s="12">
        <v>128.80000000000001</v>
      </c>
      <c r="AE36" s="12">
        <v>6.6</v>
      </c>
      <c r="AF36" s="12">
        <v>1.94</v>
      </c>
      <c r="AG36" s="12">
        <v>0.1</v>
      </c>
      <c r="AH36" s="12">
        <v>8.1999999999999993</v>
      </c>
      <c r="AI36" s="12">
        <v>0.2</v>
      </c>
      <c r="AJ36" s="12">
        <v>353</v>
      </c>
      <c r="AK36" s="12">
        <v>0.1</v>
      </c>
      <c r="AM36" s="12">
        <v>8</v>
      </c>
      <c r="AN36" s="12">
        <v>23763</v>
      </c>
      <c r="AO36" s="12">
        <v>32.700000000000003</v>
      </c>
      <c r="AP36" s="12">
        <v>2175.1999999999998</v>
      </c>
      <c r="AQ36" s="12">
        <v>26.6</v>
      </c>
      <c r="AR36" s="12">
        <v>8.0069999999999997</v>
      </c>
      <c r="AS36" s="12">
        <v>0.01</v>
      </c>
      <c r="AT36" s="12">
        <v>456</v>
      </c>
      <c r="AU36" s="12">
        <v>6</v>
      </c>
      <c r="AV36" s="12">
        <v>2008.8</v>
      </c>
      <c r="AW36" s="12">
        <v>22.2</v>
      </c>
      <c r="AX36" s="12">
        <v>148.80000000000001</v>
      </c>
      <c r="AY36" s="12">
        <v>4.8</v>
      </c>
      <c r="AZ36" s="12">
        <v>2.27</v>
      </c>
      <c r="BA36" s="12">
        <v>7.0000000000000007E-2</v>
      </c>
      <c r="BB36" s="12">
        <v>14</v>
      </c>
      <c r="BC36" s="12">
        <v>0.1</v>
      </c>
      <c r="BD36" s="12">
        <v>35.5</v>
      </c>
      <c r="BE36" s="12">
        <v>0.1</v>
      </c>
    </row>
    <row r="37" spans="2:60" x14ac:dyDescent="0.2">
      <c r="B37" s="12">
        <v>9</v>
      </c>
      <c r="C37" s="12">
        <v>18</v>
      </c>
      <c r="E37" s="12">
        <v>33.299999999999997</v>
      </c>
      <c r="G37" s="12">
        <v>37.299999999999997</v>
      </c>
      <c r="I37" s="12" t="s">
        <v>12411</v>
      </c>
      <c r="P37" s="12">
        <v>8</v>
      </c>
      <c r="Q37" s="12">
        <v>400</v>
      </c>
      <c r="R37" s="12">
        <v>15</v>
      </c>
      <c r="S37" s="12">
        <v>400</v>
      </c>
      <c r="T37" s="12">
        <v>2490.6</v>
      </c>
      <c r="U37" s="12">
        <v>18.7</v>
      </c>
      <c r="V37" s="12">
        <v>2323.9</v>
      </c>
      <c r="W37" s="12">
        <v>26.1</v>
      </c>
      <c r="X37" s="12">
        <v>8.0129999999999999</v>
      </c>
      <c r="Y37" s="12">
        <v>2.3E-2</v>
      </c>
      <c r="Z37" s="12">
        <v>467</v>
      </c>
      <c r="AA37" s="12">
        <v>31</v>
      </c>
      <c r="AB37" s="12">
        <v>2173.6999999999998</v>
      </c>
      <c r="AC37" s="12">
        <v>29.1</v>
      </c>
      <c r="AD37" s="12">
        <v>128.4</v>
      </c>
      <c r="AE37" s="12">
        <v>5</v>
      </c>
      <c r="AF37" s="12">
        <v>1.94</v>
      </c>
      <c r="AG37" s="12">
        <v>0.08</v>
      </c>
      <c r="AH37" s="12">
        <v>8</v>
      </c>
      <c r="AI37" s="12">
        <v>0.1</v>
      </c>
      <c r="AJ37" s="12">
        <v>35.5</v>
      </c>
      <c r="AK37" s="12">
        <v>0.1</v>
      </c>
      <c r="AM37" s="12">
        <v>9</v>
      </c>
      <c r="AN37" s="12">
        <v>2427.1999999999998</v>
      </c>
      <c r="AO37" s="12">
        <v>23.9</v>
      </c>
      <c r="AP37" s="12">
        <v>7</v>
      </c>
      <c r="AQ37" s="12">
        <v>18.399999999999999</v>
      </c>
      <c r="AR37" s="12">
        <v>8.0069999999999997</v>
      </c>
      <c r="AS37" s="12">
        <v>8.0000000000000002E-3</v>
      </c>
      <c r="AT37" s="12">
        <v>467</v>
      </c>
      <c r="AU37" s="12">
        <v>8</v>
      </c>
      <c r="AV37" s="12">
        <v>2039.6</v>
      </c>
      <c r="AW37" s="12">
        <v>14.9</v>
      </c>
      <c r="AX37" s="12">
        <v>157.69999999999999</v>
      </c>
      <c r="AY37" s="12">
        <v>4.7</v>
      </c>
      <c r="AZ37" s="12">
        <v>2.41</v>
      </c>
      <c r="BA37" s="12">
        <v>7.0000000000000007E-2</v>
      </c>
      <c r="BB37" s="12">
        <v>15.1</v>
      </c>
      <c r="BC37" s="12">
        <v>0.1</v>
      </c>
      <c r="BD37" s="12">
        <v>35.6</v>
      </c>
      <c r="BE37" s="12">
        <v>0.2</v>
      </c>
    </row>
    <row r="38" spans="2:60" x14ac:dyDescent="0.2">
      <c r="B38" s="12" t="s">
        <v>12412</v>
      </c>
      <c r="R38" s="26"/>
      <c r="S38" s="26"/>
      <c r="T38" s="26"/>
      <c r="Z38" s="26"/>
      <c r="AE38" s="26"/>
      <c r="AJ38" s="26"/>
    </row>
    <row r="39" spans="2:60" x14ac:dyDescent="0.2">
      <c r="B39" s="12">
        <v>1</v>
      </c>
      <c r="C39" s="12">
        <v>30.9</v>
      </c>
      <c r="E39" s="12">
        <v>41.1</v>
      </c>
      <c r="G39" s="12">
        <v>95.9</v>
      </c>
      <c r="I39" s="12">
        <v>111.7</v>
      </c>
      <c r="P39" s="12">
        <v>8</v>
      </c>
      <c r="Q39" s="12">
        <v>400</v>
      </c>
      <c r="R39" s="12">
        <v>8</v>
      </c>
      <c r="S39" s="12">
        <v>400</v>
      </c>
      <c r="T39" s="12">
        <v>2369.8000000000002</v>
      </c>
      <c r="U39" s="12">
        <v>88.8</v>
      </c>
      <c r="V39" s="12">
        <v>2209.6999999999998</v>
      </c>
      <c r="W39" s="12">
        <v>79.2</v>
      </c>
      <c r="X39" s="12">
        <v>8.01</v>
      </c>
      <c r="Y39" s="12">
        <v>4.3999999999999997E-2</v>
      </c>
      <c r="Z39" s="12">
        <v>449</v>
      </c>
      <c r="AA39" s="12">
        <v>48</v>
      </c>
      <c r="AB39" s="12">
        <v>2067.1</v>
      </c>
      <c r="AC39" s="12">
        <v>72.599999999999994</v>
      </c>
      <c r="AD39" s="12">
        <v>121.5</v>
      </c>
      <c r="AE39" s="12">
        <v>13</v>
      </c>
      <c r="AF39" s="12">
        <v>1.83</v>
      </c>
      <c r="AG39" s="12">
        <v>0.2</v>
      </c>
      <c r="AH39" s="12">
        <v>8.1</v>
      </c>
      <c r="AI39" s="12">
        <v>0.3</v>
      </c>
      <c r="AJ39" s="12">
        <v>353</v>
      </c>
      <c r="AK39" s="12">
        <v>0.1</v>
      </c>
      <c r="AM39" s="12">
        <v>1</v>
      </c>
      <c r="AN39" s="12">
        <v>2382.5</v>
      </c>
      <c r="AO39" s="12">
        <v>223</v>
      </c>
      <c r="AP39" s="12">
        <v>2226.6999999999998</v>
      </c>
      <c r="AQ39" s="12">
        <v>22.9</v>
      </c>
      <c r="AR39" s="12">
        <v>8.0009999999999994</v>
      </c>
      <c r="AS39" s="12">
        <v>3.1E-2</v>
      </c>
      <c r="AT39" s="12">
        <v>460</v>
      </c>
      <c r="AU39" s="12">
        <v>35</v>
      </c>
      <c r="AV39" s="12">
        <v>2086</v>
      </c>
      <c r="AW39" s="12">
        <v>24.6</v>
      </c>
      <c r="AX39" s="12">
        <v>119.2</v>
      </c>
      <c r="AY39" s="12">
        <v>73</v>
      </c>
      <c r="AZ39" s="12">
        <v>1.8</v>
      </c>
      <c r="BA39" s="12">
        <v>0.11</v>
      </c>
      <c r="BB39" s="12">
        <v>7.9</v>
      </c>
      <c r="BC39" s="12">
        <v>0.1</v>
      </c>
      <c r="BD39" s="12">
        <v>353</v>
      </c>
      <c r="BE39" s="12">
        <v>0.1</v>
      </c>
    </row>
    <row r="40" spans="2:60" x14ac:dyDescent="0.2">
      <c r="B40" s="12">
        <v>2</v>
      </c>
      <c r="C40" s="12">
        <v>22.6</v>
      </c>
      <c r="E40" s="12">
        <v>26.4</v>
      </c>
      <c r="G40" s="12">
        <v>102.8</v>
      </c>
      <c r="I40" s="12">
        <v>116</v>
      </c>
      <c r="P40" s="12">
        <v>8</v>
      </c>
      <c r="Q40" s="12">
        <v>400</v>
      </c>
      <c r="R40" s="12">
        <v>8</v>
      </c>
      <c r="S40" s="12">
        <v>400</v>
      </c>
      <c r="T40" s="12">
        <v>2279.6</v>
      </c>
      <c r="U40" s="12">
        <v>110.7</v>
      </c>
      <c r="V40" s="12">
        <v>2134.3000000000002</v>
      </c>
      <c r="W40" s="12">
        <v>108.1</v>
      </c>
      <c r="X40" s="12">
        <v>7.984</v>
      </c>
      <c r="Y40" s="12">
        <v>1.4999999999999999E-2</v>
      </c>
      <c r="Z40" s="12">
        <v>459</v>
      </c>
      <c r="AA40" s="12">
        <v>30</v>
      </c>
      <c r="AB40" s="12">
        <v>2002.6</v>
      </c>
      <c r="AC40" s="12">
        <v>102.5</v>
      </c>
      <c r="AD40" s="12">
        <v>110.3</v>
      </c>
      <c r="AE40" s="12">
        <v>5.6</v>
      </c>
      <c r="AF40" s="12">
        <v>1.66</v>
      </c>
      <c r="AG40" s="12">
        <v>0.08</v>
      </c>
      <c r="AH40" s="12">
        <v>7.9</v>
      </c>
      <c r="AI40" s="12">
        <v>0.1</v>
      </c>
      <c r="AJ40" s="12">
        <v>35.4</v>
      </c>
      <c r="AK40" s="12">
        <v>0.2</v>
      </c>
      <c r="AM40" s="12">
        <v>2</v>
      </c>
      <c r="AN40" s="12">
        <v>2281.4</v>
      </c>
      <c r="AO40" s="12">
        <v>303</v>
      </c>
      <c r="AP40" s="12">
        <v>2135.4</v>
      </c>
      <c r="AQ40" s="12">
        <v>21.4</v>
      </c>
      <c r="AR40" s="12">
        <v>985</v>
      </c>
      <c r="AS40" s="12">
        <v>3.5999999999999997E-2</v>
      </c>
      <c r="AT40" s="12">
        <v>460</v>
      </c>
      <c r="AU40" s="12">
        <v>40</v>
      </c>
      <c r="AV40" s="12">
        <v>2002.9</v>
      </c>
      <c r="AW40" s="12">
        <v>18.8</v>
      </c>
      <c r="AX40" s="12">
        <v>110.9</v>
      </c>
      <c r="AY40" s="12">
        <v>8.8000000000000007</v>
      </c>
      <c r="AZ40" s="12">
        <v>1.67</v>
      </c>
      <c r="BA40" s="12">
        <v>0.13</v>
      </c>
      <c r="BB40" s="12">
        <v>8</v>
      </c>
      <c r="BC40" s="12">
        <v>0.1</v>
      </c>
      <c r="BD40" s="12">
        <v>35.4</v>
      </c>
      <c r="BE40" s="12">
        <v>0.1</v>
      </c>
    </row>
    <row r="41" spans="2:60" x14ac:dyDescent="0.2">
      <c r="B41" s="12">
        <v>3</v>
      </c>
      <c r="C41" s="12">
        <v>26.3</v>
      </c>
      <c r="E41" s="12">
        <v>25.2</v>
      </c>
      <c r="G41" s="12">
        <v>122.8</v>
      </c>
      <c r="I41" s="12">
        <v>122.3</v>
      </c>
      <c r="P41" s="12">
        <v>8</v>
      </c>
      <c r="Q41" s="12">
        <v>400</v>
      </c>
      <c r="R41" s="12">
        <v>8</v>
      </c>
      <c r="S41" s="12">
        <v>600</v>
      </c>
      <c r="T41" s="12">
        <v>2313.6999999999998</v>
      </c>
      <c r="U41" s="12">
        <v>174.7</v>
      </c>
      <c r="V41" s="12">
        <v>2151</v>
      </c>
      <c r="W41" s="12">
        <v>172.1</v>
      </c>
      <c r="X41" s="12">
        <v>8.0220000000000002</v>
      </c>
      <c r="Y41" s="12">
        <v>8.0000000000000002E-3</v>
      </c>
      <c r="Z41" s="12">
        <v>423</v>
      </c>
      <c r="AA41" s="12">
        <v>39</v>
      </c>
      <c r="AB41" s="12">
        <v>2010.3</v>
      </c>
      <c r="AC41" s="12">
        <v>163.9</v>
      </c>
      <c r="AD41" s="12">
        <v>121.3</v>
      </c>
      <c r="AE41" s="12">
        <v>6.2</v>
      </c>
      <c r="AF41" s="12">
        <v>1.83</v>
      </c>
      <c r="AG41" s="12">
        <v>0.1</v>
      </c>
      <c r="AH41" s="12">
        <v>8.1999999999999993</v>
      </c>
      <c r="AI41" s="12">
        <v>3</v>
      </c>
      <c r="AJ41" s="12">
        <v>35.200000000000003</v>
      </c>
      <c r="AK41" s="12">
        <v>0.2</v>
      </c>
      <c r="AM41" s="12">
        <v>3</v>
      </c>
      <c r="AN41" s="12">
        <v>2295.8000000000002</v>
      </c>
      <c r="AO41" s="12">
        <v>102.9</v>
      </c>
      <c r="AP41" s="12">
        <v>2188.6999999999998</v>
      </c>
      <c r="AQ41" s="12">
        <v>82.5</v>
      </c>
      <c r="AR41" s="12">
        <v>7.8769999999999998</v>
      </c>
      <c r="AS41" s="12">
        <v>5.2999999999999999E-2</v>
      </c>
      <c r="AT41" s="12">
        <v>609</v>
      </c>
      <c r="AU41" s="12">
        <v>54</v>
      </c>
      <c r="AV41" s="12">
        <v>20703</v>
      </c>
      <c r="AW41" s="12">
        <v>70.7</v>
      </c>
      <c r="AX41" s="12">
        <v>90</v>
      </c>
      <c r="AY41" s="12">
        <v>14.9</v>
      </c>
      <c r="AZ41" s="12">
        <v>136</v>
      </c>
      <c r="BA41" s="12">
        <v>0.23</v>
      </c>
      <c r="BB41" s="12">
        <v>8</v>
      </c>
      <c r="BC41" s="12">
        <v>0.1</v>
      </c>
      <c r="BD41" s="12">
        <v>353</v>
      </c>
      <c r="BE41" s="12">
        <v>0.1</v>
      </c>
    </row>
    <row r="42" spans="2:60" x14ac:dyDescent="0.2">
      <c r="B42" s="12">
        <v>4</v>
      </c>
      <c r="C42" s="12">
        <v>24</v>
      </c>
      <c r="E42" s="12">
        <v>15.6</v>
      </c>
      <c r="G42" s="12">
        <v>84.4</v>
      </c>
      <c r="I42" s="12">
        <v>96.9</v>
      </c>
      <c r="P42" s="12">
        <v>8</v>
      </c>
      <c r="Q42" s="12">
        <v>400</v>
      </c>
      <c r="R42" s="12">
        <v>8</v>
      </c>
      <c r="S42" s="12">
        <v>800</v>
      </c>
      <c r="T42" s="12">
        <v>2444.6</v>
      </c>
      <c r="U42" s="12">
        <v>123.2</v>
      </c>
      <c r="V42" s="12">
        <v>2269.6999999999998</v>
      </c>
      <c r="W42" s="12">
        <v>116.4</v>
      </c>
      <c r="X42" s="12">
        <v>8.0370000000000008</v>
      </c>
      <c r="Y42" s="12">
        <v>0.02</v>
      </c>
      <c r="Z42" s="12">
        <v>431</v>
      </c>
      <c r="AA42" s="12">
        <v>30</v>
      </c>
      <c r="AB42" s="12">
        <v>2117.6</v>
      </c>
      <c r="AC42" s="12">
        <v>108.5</v>
      </c>
      <c r="AD42" s="12">
        <v>132.1</v>
      </c>
      <c r="AE42" s="12">
        <v>8.8000000000000007</v>
      </c>
      <c r="AF42" s="12">
        <v>1.99</v>
      </c>
      <c r="AG42" s="12">
        <v>0.14000000000000001</v>
      </c>
      <c r="AH42" s="12">
        <v>8</v>
      </c>
      <c r="AI42" s="12">
        <v>0.1</v>
      </c>
      <c r="AJ42" s="12">
        <v>35.4</v>
      </c>
      <c r="AK42" s="12">
        <v>0.1</v>
      </c>
      <c r="AM42" s="12">
        <v>4</v>
      </c>
      <c r="AN42" s="12">
        <v>2396.6</v>
      </c>
      <c r="AO42" s="12">
        <v>79.2</v>
      </c>
      <c r="AP42" s="12">
        <v>2319.1999999999998</v>
      </c>
      <c r="AQ42" s="12">
        <v>68.2</v>
      </c>
      <c r="AR42" s="12">
        <v>7.7859999999999996</v>
      </c>
      <c r="AS42" s="12">
        <v>3.4000000000000002E-2</v>
      </c>
      <c r="AT42" s="12">
        <v>800</v>
      </c>
      <c r="AU42" s="12">
        <v>45</v>
      </c>
      <c r="AV42" s="12">
        <v>2204.6999999999998</v>
      </c>
      <c r="AW42" s="12">
        <v>62.6</v>
      </c>
      <c r="AX42" s="12">
        <v>77.2</v>
      </c>
      <c r="AY42" s="12">
        <v>7.7</v>
      </c>
      <c r="AZ42" s="12">
        <v>1.17</v>
      </c>
      <c r="BA42" s="12">
        <v>0.12</v>
      </c>
      <c r="BB42" s="12">
        <v>8</v>
      </c>
      <c r="BC42" s="12">
        <v>0.1</v>
      </c>
      <c r="BD42" s="12">
        <v>353</v>
      </c>
      <c r="BE42" s="12">
        <v>0.1</v>
      </c>
    </row>
    <row r="43" spans="2:60" x14ac:dyDescent="0.2">
      <c r="B43" s="12">
        <v>5</v>
      </c>
      <c r="C43" s="12">
        <v>22.5</v>
      </c>
      <c r="E43" s="12">
        <v>21.3</v>
      </c>
      <c r="G43" s="12">
        <v>33.5</v>
      </c>
      <c r="I43" s="12">
        <v>60.3</v>
      </c>
      <c r="P43" s="12">
        <v>8</v>
      </c>
      <c r="Q43" s="12">
        <v>400</v>
      </c>
      <c r="R43" s="12">
        <v>8</v>
      </c>
      <c r="S43" s="12">
        <v>1000</v>
      </c>
      <c r="T43" s="12">
        <v>2406</v>
      </c>
      <c r="U43" s="12">
        <v>102.3</v>
      </c>
      <c r="V43" s="12">
        <v>2256.5</v>
      </c>
      <c r="W43" s="12">
        <v>95.4</v>
      </c>
      <c r="X43" s="12">
        <v>7.9790000000000001</v>
      </c>
      <c r="Y43" s="12">
        <v>1.7000000000000001E-2</v>
      </c>
      <c r="Z43" s="12">
        <v>492</v>
      </c>
      <c r="AA43" s="12">
        <v>22</v>
      </c>
      <c r="AB43" s="12">
        <v>2117.5</v>
      </c>
      <c r="AC43" s="12">
        <v>88.3</v>
      </c>
      <c r="AD43" s="12">
        <v>116.2</v>
      </c>
      <c r="AE43" s="12">
        <v>73</v>
      </c>
      <c r="AF43" s="12">
        <v>1.75</v>
      </c>
      <c r="AG43" s="12">
        <v>0.11</v>
      </c>
      <c r="AH43" s="12">
        <v>8.1</v>
      </c>
      <c r="AI43" s="12">
        <v>0.1</v>
      </c>
      <c r="AJ43" s="12">
        <v>35.4</v>
      </c>
      <c r="AK43" s="12">
        <v>0.1</v>
      </c>
      <c r="AM43" s="12">
        <v>5</v>
      </c>
      <c r="AN43" s="12">
        <v>2428</v>
      </c>
      <c r="AO43" s="12">
        <v>56.1</v>
      </c>
      <c r="AP43" s="12">
        <v>2372.6</v>
      </c>
      <c r="AQ43" s="12">
        <v>533</v>
      </c>
      <c r="AR43" s="12">
        <v>7.7149999999999999</v>
      </c>
      <c r="AS43" s="12">
        <v>2.4E-2</v>
      </c>
      <c r="AT43" s="12">
        <v>964</v>
      </c>
      <c r="AU43" s="12">
        <v>53</v>
      </c>
      <c r="AV43" s="12">
        <v>2</v>
      </c>
      <c r="AW43" s="12">
        <v>50.6</v>
      </c>
      <c r="AX43" s="12">
        <v>67.7</v>
      </c>
      <c r="AY43" s="12">
        <v>43</v>
      </c>
      <c r="AZ43" s="12">
        <v>1.02</v>
      </c>
      <c r="BA43" s="12">
        <v>7.0000000000000007E-2</v>
      </c>
      <c r="BB43" s="12">
        <v>8.1</v>
      </c>
      <c r="BC43" s="12">
        <v>0.1</v>
      </c>
      <c r="BD43" s="12">
        <v>35.4</v>
      </c>
      <c r="BE43" s="12">
        <v>0.1</v>
      </c>
    </row>
    <row r="44" spans="2:60" x14ac:dyDescent="0.2">
      <c r="B44" s="12">
        <v>6</v>
      </c>
      <c r="C44" s="12">
        <v>13.8</v>
      </c>
      <c r="E44" s="12">
        <v>5.2</v>
      </c>
      <c r="G44" s="12">
        <v>42.5</v>
      </c>
      <c r="I44" s="12">
        <v>20.399999999999999</v>
      </c>
      <c r="P44" s="12">
        <v>8</v>
      </c>
      <c r="Q44" s="12">
        <v>400</v>
      </c>
      <c r="R44" s="12">
        <v>8</v>
      </c>
      <c r="S44" s="12">
        <v>1200</v>
      </c>
      <c r="T44" s="12">
        <v>2401.1</v>
      </c>
      <c r="U44" s="12">
        <v>80</v>
      </c>
      <c r="V44" s="12">
        <v>2244.6</v>
      </c>
      <c r="W44" s="12">
        <v>72.900000000000006</v>
      </c>
      <c r="X44" s="12">
        <v>7.9969999999999999</v>
      </c>
      <c r="Y44" s="12">
        <v>1.2E-2</v>
      </c>
      <c r="Z44" s="12">
        <v>469</v>
      </c>
      <c r="AA44" s="12">
        <v>8</v>
      </c>
      <c r="AB44" s="12">
        <v>2102.6999999999998</v>
      </c>
      <c r="AC44" s="12">
        <v>66.5</v>
      </c>
      <c r="AD44" s="12">
        <v>120.2</v>
      </c>
      <c r="AE44" s="12">
        <v>6.5</v>
      </c>
      <c r="AF44" s="12">
        <v>1.81</v>
      </c>
      <c r="AG44" s="12">
        <v>0.1</v>
      </c>
      <c r="AH44" s="12">
        <v>8.1999999999999993</v>
      </c>
      <c r="AI44" s="12">
        <v>0.1</v>
      </c>
      <c r="AJ44" s="12">
        <v>35.299999999999997</v>
      </c>
      <c r="AK44" s="12">
        <v>0.1</v>
      </c>
      <c r="AM44" s="12">
        <v>6</v>
      </c>
      <c r="AN44" s="12">
        <v>2481.6999999999998</v>
      </c>
      <c r="AO44" s="12">
        <v>38.200000000000003</v>
      </c>
      <c r="AP44" s="12">
        <v>2438.1</v>
      </c>
      <c r="AQ44" s="12">
        <v>44.4</v>
      </c>
      <c r="AR44" s="12">
        <v>7.6779999999999999</v>
      </c>
      <c r="AS44" s="12">
        <v>4.8000000000000001E-2</v>
      </c>
      <c r="AT44" s="12">
        <v>1085</v>
      </c>
      <c r="AU44" s="12">
        <v>121</v>
      </c>
      <c r="AV44" s="12">
        <v>2323.8000000000002</v>
      </c>
      <c r="AW44" s="12">
        <v>43.6</v>
      </c>
      <c r="AX44" s="12">
        <v>63.9</v>
      </c>
      <c r="AY44" s="12">
        <v>6.8</v>
      </c>
      <c r="AZ44" s="12">
        <v>0.97</v>
      </c>
      <c r="BA44" s="12">
        <v>0.1</v>
      </c>
      <c r="BB44" s="12">
        <v>8.1</v>
      </c>
      <c r="BC44" s="12">
        <v>0.1</v>
      </c>
      <c r="BD44" s="12">
        <v>353</v>
      </c>
      <c r="BE44" s="12">
        <v>0.1</v>
      </c>
    </row>
    <row r="45" spans="2:60" x14ac:dyDescent="0.2">
      <c r="B45" s="12">
        <v>7</v>
      </c>
      <c r="C45" s="12">
        <v>20</v>
      </c>
      <c r="E45" s="12" t="s">
        <v>12413</v>
      </c>
      <c r="G45" s="12">
        <v>34.299999999999997</v>
      </c>
      <c r="I45" s="12" t="s">
        <v>12414</v>
      </c>
      <c r="P45" s="12">
        <v>8</v>
      </c>
      <c r="Q45" s="12">
        <v>400</v>
      </c>
      <c r="R45" s="12">
        <v>8</v>
      </c>
      <c r="S45" s="12">
        <v>1400</v>
      </c>
      <c r="T45" s="12">
        <v>2407.1</v>
      </c>
      <c r="U45" s="12">
        <v>63.4</v>
      </c>
      <c r="V45" s="12">
        <v>2258.1999999999998</v>
      </c>
      <c r="W45" s="12">
        <v>60.9</v>
      </c>
      <c r="X45" s="12">
        <v>7.9790000000000001</v>
      </c>
      <c r="Y45" s="12">
        <v>5.3999999999999999E-2</v>
      </c>
      <c r="Z45" s="12">
        <v>494</v>
      </c>
      <c r="AA45" s="12">
        <v>70</v>
      </c>
      <c r="AB45" s="12">
        <v>2119.1</v>
      </c>
      <c r="AC45" s="12">
        <v>59.6</v>
      </c>
      <c r="AD45" s="12">
        <v>116</v>
      </c>
      <c r="AE45" s="12">
        <v>13.3</v>
      </c>
      <c r="AF45" s="12">
        <v>1.75</v>
      </c>
      <c r="AG45" s="12">
        <v>0.2</v>
      </c>
      <c r="AH45" s="12">
        <v>8</v>
      </c>
      <c r="AI45" s="12">
        <v>0.1</v>
      </c>
      <c r="AJ45" s="12">
        <v>353</v>
      </c>
      <c r="AK45" s="12">
        <v>0.1</v>
      </c>
      <c r="AM45" s="12">
        <v>7</v>
      </c>
      <c r="AN45" s="12">
        <v>2557.1999999999998</v>
      </c>
      <c r="AO45" s="12">
        <v>51</v>
      </c>
      <c r="AP45" s="12">
        <v>2503.6</v>
      </c>
      <c r="AQ45" s="12">
        <v>58.6</v>
      </c>
      <c r="AR45" s="12">
        <v>7.7089999999999996</v>
      </c>
      <c r="AS45" s="12">
        <v>4.7E-2</v>
      </c>
      <c r="AT45" s="12">
        <v>1038</v>
      </c>
      <c r="AU45" s="12">
        <v>121</v>
      </c>
      <c r="AV45" s="12">
        <v>2385.1999999999998</v>
      </c>
      <c r="AW45" s="12">
        <v>57.6</v>
      </c>
      <c r="AX45" s="12">
        <v>70</v>
      </c>
      <c r="AY45" s="12">
        <v>6.2</v>
      </c>
      <c r="AZ45" s="12">
        <v>1.06</v>
      </c>
      <c r="BA45" s="12">
        <v>0.09</v>
      </c>
      <c r="BB45" s="12">
        <v>8.1</v>
      </c>
      <c r="BC45" s="12">
        <v>0.1</v>
      </c>
      <c r="BD45" s="12">
        <v>353</v>
      </c>
      <c r="BE45" s="12">
        <v>0.2</v>
      </c>
    </row>
    <row r="46" spans="2:60" x14ac:dyDescent="0.2">
      <c r="B46" s="12">
        <v>8</v>
      </c>
      <c r="C46" s="12">
        <v>14.4</v>
      </c>
      <c r="E46" s="12" t="s">
        <v>12415</v>
      </c>
      <c r="G46" s="12">
        <v>33.200000000000003</v>
      </c>
      <c r="I46" s="12" t="s">
        <v>12416</v>
      </c>
      <c r="P46" s="12">
        <v>8</v>
      </c>
      <c r="Q46" s="12">
        <v>400</v>
      </c>
      <c r="R46" s="12">
        <v>8</v>
      </c>
      <c r="S46" s="12">
        <v>1600</v>
      </c>
      <c r="T46" s="12">
        <v>2496.4</v>
      </c>
      <c r="U46" s="12">
        <v>47.2</v>
      </c>
      <c r="V46" s="12">
        <v>2350.1999999999998</v>
      </c>
      <c r="W46" s="12">
        <v>59.5</v>
      </c>
      <c r="X46" s="12">
        <v>7.9630000000000001</v>
      </c>
      <c r="Y46" s="12">
        <v>4.4999999999999998E-2</v>
      </c>
      <c r="Z46" s="12">
        <v>535</v>
      </c>
      <c r="AA46" s="12">
        <v>70</v>
      </c>
      <c r="AB46" s="12">
        <v>2208.6</v>
      </c>
      <c r="AC46" s="12">
        <v>63.5</v>
      </c>
      <c r="AD46" s="12">
        <v>116.7</v>
      </c>
      <c r="AE46" s="12">
        <v>9.6</v>
      </c>
      <c r="AF46" s="12">
        <v>1.76</v>
      </c>
      <c r="AG46" s="12">
        <v>0.15</v>
      </c>
      <c r="AH46" s="12">
        <v>8.1</v>
      </c>
      <c r="AI46" s="12">
        <v>0.1</v>
      </c>
      <c r="AJ46" s="12">
        <v>353</v>
      </c>
      <c r="AK46" s="12">
        <v>0.1</v>
      </c>
      <c r="AM46" s="12">
        <v>8</v>
      </c>
      <c r="AN46" s="12">
        <v>2681.8</v>
      </c>
      <c r="AO46" s="12">
        <v>61.2</v>
      </c>
      <c r="AP46" s="12">
        <v>2689.8</v>
      </c>
      <c r="AQ46" s="12">
        <v>75.099999999999994</v>
      </c>
      <c r="AR46" s="12">
        <v>7.5250000000000004</v>
      </c>
      <c r="AS46" s="12">
        <v>6.0999999999999999E-2</v>
      </c>
      <c r="AT46" s="12">
        <v>1708</v>
      </c>
      <c r="AU46" s="12">
        <v>258</v>
      </c>
      <c r="AV46" s="12">
        <v>7</v>
      </c>
      <c r="AW46" s="12">
        <v>69.599999999999994</v>
      </c>
      <c r="AX46" s="12">
        <v>49.7</v>
      </c>
      <c r="AY46" s="12">
        <v>63</v>
      </c>
      <c r="AZ46" s="12">
        <v>0.75</v>
      </c>
      <c r="BA46" s="12">
        <v>0.1</v>
      </c>
      <c r="BB46" s="12">
        <v>8.1</v>
      </c>
      <c r="BC46" s="12">
        <v>0</v>
      </c>
      <c r="BD46" s="12">
        <v>35.4</v>
      </c>
      <c r="BE46" s="12">
        <v>0</v>
      </c>
    </row>
    <row r="47" spans="2:60" x14ac:dyDescent="0.2">
      <c r="B47" s="12">
        <v>9</v>
      </c>
      <c r="C47" s="12">
        <v>10.8</v>
      </c>
      <c r="E47" s="12" t="s">
        <v>12417</v>
      </c>
      <c r="G47" s="12">
        <v>21.5</v>
      </c>
      <c r="I47" s="12" t="s">
        <v>12418</v>
      </c>
      <c r="P47" s="12">
        <v>8</v>
      </c>
      <c r="Q47" s="12">
        <v>400</v>
      </c>
      <c r="R47" s="12">
        <v>8</v>
      </c>
      <c r="S47" s="12">
        <v>1800</v>
      </c>
      <c r="T47" s="12">
        <v>2484.4</v>
      </c>
      <c r="U47" s="12">
        <v>35.5</v>
      </c>
      <c r="V47" s="12">
        <v>2325.8000000000002</v>
      </c>
      <c r="W47" s="12">
        <v>34.9</v>
      </c>
      <c r="X47" s="12">
        <v>7.99</v>
      </c>
      <c r="Y47" s="12">
        <v>6.0000000000000001E-3</v>
      </c>
      <c r="Z47" s="12">
        <v>494</v>
      </c>
      <c r="AA47" s="12">
        <v>10</v>
      </c>
      <c r="AB47" s="12">
        <v>21793</v>
      </c>
      <c r="AC47" s="12">
        <v>33.4</v>
      </c>
      <c r="AD47" s="12">
        <v>123.7</v>
      </c>
      <c r="AE47" s="12">
        <v>1.8</v>
      </c>
      <c r="AF47" s="12">
        <v>1.87</v>
      </c>
      <c r="AG47" s="12">
        <v>0.03</v>
      </c>
      <c r="AH47" s="12">
        <v>8.4</v>
      </c>
      <c r="AI47" s="12">
        <v>0.2</v>
      </c>
      <c r="AJ47" s="12">
        <v>35.4</v>
      </c>
      <c r="AK47" s="12">
        <v>0.1</v>
      </c>
      <c r="AM47" s="12">
        <v>9</v>
      </c>
      <c r="AN47" s="12">
        <v>2746.1</v>
      </c>
      <c r="AO47" s="12">
        <v>94.8</v>
      </c>
      <c r="AP47" s="12">
        <v>2740.4</v>
      </c>
      <c r="AQ47" s="12">
        <v>114.3</v>
      </c>
      <c r="AR47" s="12">
        <v>7.5659999999999998</v>
      </c>
      <c r="AS47" s="12">
        <v>5.7000000000000002E-2</v>
      </c>
      <c r="AT47" s="12">
        <v>1586</v>
      </c>
      <c r="AU47" s="12">
        <v>252</v>
      </c>
      <c r="AV47" s="12">
        <v>2611.1999999999998</v>
      </c>
      <c r="AW47" s="12">
        <v>107.9</v>
      </c>
      <c r="AX47" s="12">
        <v>55.6</v>
      </c>
      <c r="AY47" s="12">
        <v>5.2</v>
      </c>
      <c r="AZ47" s="12">
        <v>0.84</v>
      </c>
      <c r="BA47" s="12">
        <v>0.08</v>
      </c>
      <c r="BB47" s="12">
        <v>8.1999999999999993</v>
      </c>
      <c r="BC47" s="12">
        <v>0.2</v>
      </c>
      <c r="BD47" s="12">
        <v>35.4</v>
      </c>
      <c r="BE47" s="12">
        <v>0.1</v>
      </c>
    </row>
    <row r="48" spans="2:60" ht="25" customHeight="1" x14ac:dyDescent="0.2">
      <c r="B48" s="12" t="s">
        <v>12419</v>
      </c>
      <c r="Q48" s="21"/>
      <c r="R48" s="21"/>
      <c r="S48" s="21"/>
      <c r="T48" s="21"/>
      <c r="Z48" s="21"/>
      <c r="AE48" s="21"/>
      <c r="AJ48" s="21"/>
      <c r="AK48" s="21"/>
    </row>
    <row r="49" spans="1:57" ht="25" customHeight="1" x14ac:dyDescent="0.2">
      <c r="B49" s="12">
        <v>1</v>
      </c>
      <c r="C49" s="12">
        <v>44.8</v>
      </c>
      <c r="E49" s="12">
        <v>32.9</v>
      </c>
      <c r="G49" s="12">
        <v>113.7</v>
      </c>
      <c r="I49" s="12">
        <v>95.9</v>
      </c>
      <c r="P49" s="12">
        <v>8</v>
      </c>
      <c r="Q49" s="12">
        <v>400</v>
      </c>
      <c r="R49" s="12">
        <v>8</v>
      </c>
      <c r="S49" s="12">
        <v>400</v>
      </c>
      <c r="T49" s="12">
        <v>2355.3000000000002</v>
      </c>
      <c r="U49" s="12">
        <v>6.4</v>
      </c>
      <c r="V49" s="12">
        <v>2202.3000000000002</v>
      </c>
      <c r="W49" s="12">
        <v>8.1</v>
      </c>
      <c r="X49" s="12">
        <v>7.9969999999999999</v>
      </c>
      <c r="Y49" s="12">
        <v>0.02</v>
      </c>
      <c r="Z49" s="12">
        <v>460</v>
      </c>
      <c r="AA49" s="12">
        <v>24</v>
      </c>
      <c r="AB49" s="12">
        <v>2064.1</v>
      </c>
      <c r="AC49" s="12">
        <v>9.6</v>
      </c>
      <c r="AD49" s="12">
        <v>116.8</v>
      </c>
      <c r="AE49" s="12">
        <v>3.5</v>
      </c>
      <c r="AF49" s="12">
        <v>1.76</v>
      </c>
      <c r="AG49" s="12">
        <v>0.05</v>
      </c>
      <c r="AH49" s="12">
        <v>8</v>
      </c>
      <c r="AI49" s="12">
        <v>0.3</v>
      </c>
      <c r="AJ49" s="12">
        <v>35.200000000000003</v>
      </c>
      <c r="AK49" s="12">
        <v>0.1</v>
      </c>
      <c r="AM49" s="12">
        <v>1</v>
      </c>
      <c r="AN49" s="12">
        <v>2400.6999999999998</v>
      </c>
      <c r="AO49" s="12">
        <v>25.5</v>
      </c>
      <c r="AP49" s="12">
        <v>2238.6</v>
      </c>
      <c r="AQ49" s="12">
        <v>20.5</v>
      </c>
      <c r="AR49" s="12">
        <v>8.0150000000000006</v>
      </c>
      <c r="AS49" s="12">
        <v>1.4999999999999999E-2</v>
      </c>
      <c r="AT49" s="12">
        <v>447</v>
      </c>
      <c r="AU49" s="12">
        <v>15</v>
      </c>
      <c r="AV49" s="12">
        <v>1</v>
      </c>
      <c r="AW49" s="12">
        <v>17.7</v>
      </c>
      <c r="AX49" s="12">
        <v>123.4</v>
      </c>
      <c r="AY49" s="12">
        <v>4.8</v>
      </c>
      <c r="AZ49" s="12">
        <v>1.86</v>
      </c>
      <c r="BA49" s="12">
        <v>7.0000000000000007E-2</v>
      </c>
      <c r="BB49" s="12">
        <v>7.9</v>
      </c>
      <c r="BC49" s="12">
        <v>0</v>
      </c>
      <c r="BD49" s="12">
        <v>353</v>
      </c>
      <c r="BE49" s="12">
        <v>0</v>
      </c>
    </row>
    <row r="50" spans="1:57" x14ac:dyDescent="0.2">
      <c r="B50" s="12">
        <v>2</v>
      </c>
      <c r="C50" s="12">
        <v>38.5</v>
      </c>
      <c r="E50" s="12">
        <v>25.3</v>
      </c>
      <c r="G50" s="12">
        <v>133.4</v>
      </c>
      <c r="I50" s="12">
        <v>100.5</v>
      </c>
      <c r="P50" s="12">
        <v>8</v>
      </c>
      <c r="Q50" s="12">
        <v>400</v>
      </c>
      <c r="R50" s="12">
        <v>8</v>
      </c>
      <c r="S50" s="12">
        <v>400</v>
      </c>
      <c r="T50" s="12">
        <v>2272.6999999999998</v>
      </c>
      <c r="U50" s="12">
        <v>12.4</v>
      </c>
      <c r="V50" s="12">
        <v>2117.6999999999998</v>
      </c>
      <c r="W50" s="12">
        <v>13</v>
      </c>
      <c r="X50" s="12">
        <v>8.01</v>
      </c>
      <c r="Y50" s="12">
        <v>7.0000000000000001E-3</v>
      </c>
      <c r="Z50" s="12">
        <v>428</v>
      </c>
      <c r="AA50" s="12">
        <v>9</v>
      </c>
      <c r="AB50" s="12">
        <v>1981.8</v>
      </c>
      <c r="AC50" s="12">
        <v>12.8</v>
      </c>
      <c r="AD50" s="12">
        <v>115.9</v>
      </c>
      <c r="AE50" s="12">
        <v>0.8</v>
      </c>
      <c r="AF50" s="12">
        <v>1.75</v>
      </c>
      <c r="AG50" s="12">
        <v>0.01</v>
      </c>
      <c r="AH50" s="12">
        <v>8</v>
      </c>
      <c r="AI50" s="12">
        <v>0.1</v>
      </c>
      <c r="AJ50" s="12">
        <v>353</v>
      </c>
      <c r="AK50" s="12">
        <v>0.1</v>
      </c>
      <c r="AM50" s="12">
        <v>2</v>
      </c>
      <c r="AN50" s="12">
        <v>2312.9</v>
      </c>
      <c r="AO50" s="12">
        <v>33.4</v>
      </c>
      <c r="AP50" s="12">
        <v>2155.3000000000002</v>
      </c>
      <c r="AQ50" s="12">
        <v>31.5</v>
      </c>
      <c r="AR50" s="12">
        <v>8.0120000000000005</v>
      </c>
      <c r="AS50" s="12">
        <v>3.5999999999999997E-2</v>
      </c>
      <c r="AT50" s="12">
        <v>434</v>
      </c>
      <c r="AU50" s="12">
        <v>37</v>
      </c>
      <c r="AV50" s="12">
        <v>2016.5</v>
      </c>
      <c r="AW50" s="12">
        <v>323</v>
      </c>
      <c r="AX50" s="12">
        <v>118.4</v>
      </c>
      <c r="AY50" s="12">
        <v>9.4</v>
      </c>
      <c r="AZ50" s="12">
        <v>1.79</v>
      </c>
      <c r="BA50" s="12">
        <v>0.14000000000000001</v>
      </c>
      <c r="BB50" s="12">
        <v>7.9</v>
      </c>
      <c r="BC50" s="12">
        <v>0.1</v>
      </c>
      <c r="BD50" s="12">
        <v>353</v>
      </c>
      <c r="BE50" s="12">
        <v>0.1</v>
      </c>
    </row>
    <row r="51" spans="1:57" x14ac:dyDescent="0.2">
      <c r="B51" s="12">
        <v>3</v>
      </c>
      <c r="C51" s="12">
        <v>36.200000000000003</v>
      </c>
      <c r="E51" s="12">
        <v>31</v>
      </c>
      <c r="G51" s="12">
        <v>144.5</v>
      </c>
      <c r="I51" s="12">
        <v>120.9</v>
      </c>
      <c r="P51" s="12">
        <v>8</v>
      </c>
      <c r="Q51" s="12">
        <v>400</v>
      </c>
      <c r="R51" s="12">
        <v>9</v>
      </c>
      <c r="S51" s="12">
        <v>600</v>
      </c>
      <c r="T51" s="12">
        <v>2244.5</v>
      </c>
      <c r="U51" s="12">
        <v>27</v>
      </c>
      <c r="V51" s="12">
        <v>2110</v>
      </c>
      <c r="W51" s="12">
        <v>31.4</v>
      </c>
      <c r="X51" s="12">
        <v>7.9589999999999996</v>
      </c>
      <c r="Y51" s="12">
        <v>1.7999999999999999E-2</v>
      </c>
      <c r="Z51" s="12">
        <v>483</v>
      </c>
      <c r="AA51" s="12">
        <v>26</v>
      </c>
      <c r="AB51" s="12">
        <v>1984.2</v>
      </c>
      <c r="AC51" s="12">
        <v>323</v>
      </c>
      <c r="AD51" s="12">
        <v>103.3</v>
      </c>
      <c r="AE51" s="12">
        <v>3.4</v>
      </c>
      <c r="AF51" s="12">
        <v>1.56</v>
      </c>
      <c r="AG51" s="12">
        <v>0.05</v>
      </c>
      <c r="AH51" s="12">
        <v>8.1</v>
      </c>
      <c r="AI51" s="12">
        <v>0.2</v>
      </c>
      <c r="AJ51" s="12">
        <v>353</v>
      </c>
      <c r="AK51" s="12">
        <v>0</v>
      </c>
      <c r="AM51" s="12">
        <v>3</v>
      </c>
      <c r="AN51" s="12">
        <v>2396.6999999999998</v>
      </c>
      <c r="AO51" s="12">
        <v>52</v>
      </c>
      <c r="AP51" s="12">
        <v>2307.1</v>
      </c>
      <c r="AQ51" s="12">
        <v>45.4</v>
      </c>
      <c r="AR51" s="12">
        <v>7.8079999999999998</v>
      </c>
      <c r="AS51" s="12">
        <v>2.9000000000000001E-2</v>
      </c>
      <c r="AT51" s="12">
        <v>760</v>
      </c>
      <c r="AU51" s="12">
        <v>48</v>
      </c>
      <c r="AV51" s="12">
        <v>2188.8000000000002</v>
      </c>
      <c r="AW51" s="12">
        <v>41.7</v>
      </c>
      <c r="AX51" s="12">
        <v>83.8</v>
      </c>
      <c r="AY51" s="12">
        <v>6.7</v>
      </c>
      <c r="AZ51" s="12">
        <v>1.27</v>
      </c>
      <c r="BA51" s="12">
        <v>0</v>
      </c>
      <c r="BB51" s="12">
        <v>9</v>
      </c>
      <c r="BC51" s="12">
        <v>0.1</v>
      </c>
      <c r="BD51" s="12">
        <v>353</v>
      </c>
      <c r="BE51" s="12">
        <v>0.1</v>
      </c>
    </row>
    <row r="52" spans="1:57" x14ac:dyDescent="0.2">
      <c r="B52" s="12">
        <v>4</v>
      </c>
      <c r="C52" s="12">
        <v>47.7</v>
      </c>
      <c r="E52" s="12">
        <v>39.5</v>
      </c>
      <c r="G52" s="12">
        <v>111</v>
      </c>
      <c r="I52" s="12">
        <v>136.4</v>
      </c>
      <c r="P52" s="12">
        <v>8</v>
      </c>
      <c r="Q52" s="12">
        <v>400</v>
      </c>
      <c r="R52" s="12">
        <v>10</v>
      </c>
      <c r="S52" s="12">
        <v>800</v>
      </c>
      <c r="T52" s="12">
        <v>2360.3000000000002</v>
      </c>
      <c r="U52" s="12">
        <v>16.399999999999999</v>
      </c>
      <c r="V52" s="12">
        <v>2237.5</v>
      </c>
      <c r="W52" s="12">
        <v>49.8</v>
      </c>
      <c r="X52" s="12">
        <v>7.9640000000000004</v>
      </c>
      <c r="Y52" s="12">
        <v>2.9000000000000001E-2</v>
      </c>
      <c r="Z52" s="12">
        <v>501</v>
      </c>
      <c r="AA52" s="12">
        <v>35</v>
      </c>
      <c r="AB52" s="12">
        <v>2074.6</v>
      </c>
      <c r="AC52" s="12">
        <v>4.5</v>
      </c>
      <c r="AD52" s="12">
        <v>111.2</v>
      </c>
      <c r="AE52" s="12">
        <v>5.9</v>
      </c>
      <c r="AF52" s="12">
        <v>1.68</v>
      </c>
      <c r="AG52" s="12">
        <v>0.09</v>
      </c>
      <c r="AH52" s="12">
        <v>83</v>
      </c>
      <c r="AI52" s="12">
        <v>0.3</v>
      </c>
      <c r="AJ52" s="12">
        <v>35.4</v>
      </c>
      <c r="AK52" s="12">
        <v>0.1</v>
      </c>
      <c r="AM52" s="12">
        <v>4</v>
      </c>
      <c r="AN52" s="12">
        <v>24533</v>
      </c>
      <c r="AO52" s="12">
        <v>75.599999999999994</v>
      </c>
      <c r="AP52" s="12">
        <v>2408.1999999999998</v>
      </c>
      <c r="AQ52" s="12">
        <v>142.4</v>
      </c>
      <c r="AR52" s="12">
        <v>7.7809999999999997</v>
      </c>
      <c r="AS52" s="12">
        <v>2.8000000000000001E-2</v>
      </c>
      <c r="AT52" s="12">
        <v>834</v>
      </c>
      <c r="AU52" s="12">
        <v>52</v>
      </c>
      <c r="AV52" s="12">
        <v>5</v>
      </c>
      <c r="AW52" s="12">
        <v>713</v>
      </c>
      <c r="AX52" s="12">
        <v>84.6</v>
      </c>
      <c r="AY52" s="12">
        <v>7.1</v>
      </c>
      <c r="AZ52" s="12">
        <v>1.28</v>
      </c>
      <c r="BA52" s="12">
        <v>0.11</v>
      </c>
      <c r="BB52" s="12">
        <v>10.1</v>
      </c>
      <c r="BC52" s="12">
        <v>0.1</v>
      </c>
      <c r="BD52" s="12">
        <v>353</v>
      </c>
      <c r="BE52" s="12">
        <v>0.1</v>
      </c>
    </row>
    <row r="53" spans="1:57" x14ac:dyDescent="0.2">
      <c r="B53" s="12">
        <v>5</v>
      </c>
      <c r="C53" s="12">
        <v>32.700000000000003</v>
      </c>
      <c r="E53" s="12">
        <v>25.2</v>
      </c>
      <c r="G53" s="12">
        <v>78.2</v>
      </c>
      <c r="I53" s="12">
        <v>91.8</v>
      </c>
      <c r="P53" s="12">
        <v>8</v>
      </c>
      <c r="Q53" s="12">
        <v>400</v>
      </c>
      <c r="R53" s="12">
        <v>11</v>
      </c>
      <c r="S53" s="12">
        <v>1000</v>
      </c>
      <c r="T53" s="12">
        <v>2366.3000000000002</v>
      </c>
      <c r="U53" s="12">
        <v>9.8000000000000007</v>
      </c>
      <c r="V53" s="12">
        <v>2228.1999999999998</v>
      </c>
      <c r="W53" s="12">
        <v>8.6</v>
      </c>
      <c r="X53" s="12">
        <v>7.9509999999999996</v>
      </c>
      <c r="Y53" s="12">
        <v>1.9E-2</v>
      </c>
      <c r="Z53" s="12">
        <v>521</v>
      </c>
      <c r="AA53" s="12">
        <v>24</v>
      </c>
      <c r="AB53" s="12">
        <v>2095.5</v>
      </c>
      <c r="AC53" s="12">
        <v>9.1</v>
      </c>
      <c r="AD53" s="12">
        <v>108.7</v>
      </c>
      <c r="AE53" s="12">
        <v>3.6</v>
      </c>
      <c r="AF53" s="12">
        <v>1.64</v>
      </c>
      <c r="AG53" s="12">
        <v>0.05</v>
      </c>
      <c r="AH53" s="12">
        <v>8.4</v>
      </c>
      <c r="AI53" s="12">
        <v>0.3</v>
      </c>
      <c r="AJ53" s="12">
        <v>35.4</v>
      </c>
      <c r="AK53" s="12">
        <v>0.1</v>
      </c>
      <c r="AM53" s="12">
        <v>5</v>
      </c>
      <c r="AN53" s="12">
        <v>2410.6</v>
      </c>
      <c r="AO53" s="12">
        <v>62.5</v>
      </c>
      <c r="AP53" s="12">
        <v>2355.1999999999998</v>
      </c>
      <c r="AQ53" s="12">
        <v>56.6</v>
      </c>
      <c r="AR53" s="12">
        <v>7.673</v>
      </c>
      <c r="AS53" s="12">
        <v>3.7999999999999999E-2</v>
      </c>
      <c r="AT53" s="12">
        <v>1080</v>
      </c>
      <c r="AU53" s="12">
        <v>90</v>
      </c>
      <c r="AV53" s="12">
        <v>2241.1999999999998</v>
      </c>
      <c r="AW53" s="12">
        <v>53.4</v>
      </c>
      <c r="AX53" s="12">
        <v>68.5</v>
      </c>
      <c r="AY53" s="12">
        <v>6.4</v>
      </c>
      <c r="AZ53" s="12">
        <v>1.04</v>
      </c>
      <c r="BA53" s="12">
        <v>0.1</v>
      </c>
      <c r="BB53" s="12">
        <v>11</v>
      </c>
      <c r="BC53" s="12">
        <v>0.2</v>
      </c>
      <c r="BD53" s="12">
        <v>35.5</v>
      </c>
      <c r="BE53" s="12">
        <v>0.1</v>
      </c>
    </row>
    <row r="54" spans="1:57" x14ac:dyDescent="0.2">
      <c r="B54" s="12">
        <v>6</v>
      </c>
      <c r="C54" s="12">
        <v>30.1</v>
      </c>
      <c r="E54" s="12">
        <v>28.3</v>
      </c>
      <c r="G54" s="12">
        <v>59.6</v>
      </c>
      <c r="I54" s="12">
        <v>65.099999999999994</v>
      </c>
      <c r="P54" s="12">
        <v>8</v>
      </c>
      <c r="Q54" s="12">
        <v>400</v>
      </c>
      <c r="R54" s="12">
        <v>12</v>
      </c>
      <c r="S54" s="12">
        <v>1200</v>
      </c>
      <c r="T54" s="12">
        <v>2422.3000000000002</v>
      </c>
      <c r="U54" s="12">
        <v>5</v>
      </c>
      <c r="V54" s="12">
        <v>2262.9</v>
      </c>
      <c r="W54" s="12">
        <v>11.4</v>
      </c>
      <c r="X54" s="12">
        <v>7.9989999999999997</v>
      </c>
      <c r="Y54" s="12">
        <v>1.4E-2</v>
      </c>
      <c r="Z54" s="12">
        <v>470</v>
      </c>
      <c r="AA54" s="12">
        <v>17</v>
      </c>
      <c r="AB54" s="12">
        <v>2118.6999999999998</v>
      </c>
      <c r="AC54" s="12">
        <v>14.8</v>
      </c>
      <c r="AD54" s="12">
        <v>122.5</v>
      </c>
      <c r="AE54" s="12">
        <v>4.5</v>
      </c>
      <c r="AF54" s="12">
        <v>1.85</v>
      </c>
      <c r="AG54" s="12">
        <v>7.0000000000000007E-2</v>
      </c>
      <c r="AH54" s="12">
        <v>83</v>
      </c>
      <c r="AI54" s="12">
        <v>0.5</v>
      </c>
      <c r="AJ54" s="12">
        <v>353</v>
      </c>
      <c r="AK54" s="12">
        <v>0.1</v>
      </c>
      <c r="AM54" s="12">
        <v>6</v>
      </c>
      <c r="AN54" s="12">
        <v>2428.8000000000002</v>
      </c>
      <c r="AO54" s="12">
        <v>443</v>
      </c>
      <c r="AP54" s="12">
        <v>2368</v>
      </c>
      <c r="AQ54" s="12">
        <v>38.799999999999997</v>
      </c>
      <c r="AR54" s="12">
        <v>7.673</v>
      </c>
      <c r="AS54" s="12">
        <v>5.5E-2</v>
      </c>
      <c r="AT54" s="12">
        <v>1097</v>
      </c>
      <c r="AU54" s="12">
        <v>136</v>
      </c>
      <c r="AV54" s="12">
        <v>2251.4</v>
      </c>
      <c r="AW54" s="12">
        <v>37</v>
      </c>
      <c r="AX54" s="12">
        <v>72</v>
      </c>
      <c r="AY54" s="12">
        <v>9.9</v>
      </c>
      <c r="AZ54" s="12">
        <v>1.0900000000000001</v>
      </c>
      <c r="BA54" s="12">
        <v>0.15</v>
      </c>
      <c r="BB54" s="12">
        <v>12.1</v>
      </c>
      <c r="BC54" s="12">
        <v>0.1</v>
      </c>
      <c r="BD54" s="12">
        <v>35.4</v>
      </c>
      <c r="BE54" s="12">
        <v>0.2</v>
      </c>
    </row>
    <row r="55" spans="1:57" x14ac:dyDescent="0.2">
      <c r="B55" s="12">
        <v>7</v>
      </c>
      <c r="C55" s="12">
        <v>20.6</v>
      </c>
      <c r="E55" s="12">
        <v>32.799999999999997</v>
      </c>
      <c r="G55" s="12">
        <v>45.8</v>
      </c>
      <c r="I55" s="12">
        <v>49.2</v>
      </c>
      <c r="P55" s="12">
        <v>8</v>
      </c>
      <c r="Q55" s="12">
        <v>400</v>
      </c>
      <c r="R55" s="12">
        <v>13</v>
      </c>
      <c r="S55" s="12">
        <v>1400</v>
      </c>
      <c r="T55" s="12">
        <v>2439.1</v>
      </c>
      <c r="U55" s="12">
        <v>2.8</v>
      </c>
      <c r="V55" s="12">
        <v>2264.9</v>
      </c>
      <c r="W55" s="12">
        <v>103</v>
      </c>
      <c r="X55" s="12">
        <v>8.032</v>
      </c>
      <c r="Y55" s="12">
        <v>1.2E-2</v>
      </c>
      <c r="Z55" s="12">
        <v>435</v>
      </c>
      <c r="AA55" s="12">
        <v>13</v>
      </c>
      <c r="AB55" s="12">
        <v>2113.1</v>
      </c>
      <c r="AC55" s="12">
        <v>14.1</v>
      </c>
      <c r="AD55" s="12">
        <v>131.69999999999999</v>
      </c>
      <c r="AE55" s="12">
        <v>4.5999999999999996</v>
      </c>
      <c r="AF55" s="12">
        <v>1.99</v>
      </c>
      <c r="AG55" s="12">
        <v>7.0000000000000007E-2</v>
      </c>
      <c r="AH55" s="12">
        <v>83</v>
      </c>
      <c r="AI55" s="12">
        <v>0.4</v>
      </c>
      <c r="AJ55" s="12">
        <v>35.4</v>
      </c>
      <c r="AK55" s="12">
        <v>0.1</v>
      </c>
      <c r="AM55" s="12">
        <v>7</v>
      </c>
      <c r="AN55" s="12">
        <v>2421.5</v>
      </c>
      <c r="AO55" s="12">
        <v>25</v>
      </c>
      <c r="AP55" s="12">
        <v>2353.5</v>
      </c>
      <c r="AQ55" s="12">
        <v>28.8</v>
      </c>
      <c r="AR55" s="12">
        <v>7.6820000000000004</v>
      </c>
      <c r="AS55" s="12">
        <v>3.5000000000000003E-2</v>
      </c>
      <c r="AT55" s="12">
        <v>1071</v>
      </c>
      <c r="AU55" s="12">
        <v>93</v>
      </c>
      <c r="AV55" s="12">
        <v>2235.8000000000002</v>
      </c>
      <c r="AW55" s="12">
        <v>28.8</v>
      </c>
      <c r="AX55" s="12">
        <v>75.400000000000006</v>
      </c>
      <c r="AY55" s="12">
        <v>5.5</v>
      </c>
      <c r="AZ55" s="12">
        <v>1.1499999999999999</v>
      </c>
      <c r="BA55" s="12">
        <v>0.08</v>
      </c>
      <c r="BB55" s="12">
        <v>13.1</v>
      </c>
      <c r="BC55" s="12">
        <v>0.1</v>
      </c>
      <c r="BD55" s="12">
        <v>35.4</v>
      </c>
      <c r="BE55" s="12">
        <v>0.1</v>
      </c>
    </row>
    <row r="56" spans="1:57" x14ac:dyDescent="0.2">
      <c r="B56" s="12">
        <v>8</v>
      </c>
      <c r="C56" s="12">
        <v>29.7</v>
      </c>
      <c r="E56" s="12">
        <v>31.6</v>
      </c>
      <c r="G56" s="12">
        <v>40.299999999999997</v>
      </c>
      <c r="I56" s="12">
        <v>24.1</v>
      </c>
      <c r="P56" s="12">
        <v>8</v>
      </c>
      <c r="Q56" s="12">
        <v>400</v>
      </c>
      <c r="R56" s="12">
        <v>14</v>
      </c>
      <c r="S56" s="12">
        <v>1600</v>
      </c>
      <c r="T56" s="12">
        <v>2497.6</v>
      </c>
      <c r="U56" s="12">
        <v>5.0999999999999996</v>
      </c>
      <c r="V56" s="12">
        <v>2345.1</v>
      </c>
      <c r="W56" s="12">
        <v>13.7</v>
      </c>
      <c r="X56" s="12">
        <v>7.9770000000000003</v>
      </c>
      <c r="Y56" s="12">
        <v>0.04</v>
      </c>
      <c r="Z56" s="12">
        <v>516</v>
      </c>
      <c r="AA56" s="12">
        <v>54</v>
      </c>
      <c r="AB56" s="12">
        <v>2200.8000000000002</v>
      </c>
      <c r="AC56" s="12">
        <v>19.8</v>
      </c>
      <c r="AD56" s="12">
        <v>120.4</v>
      </c>
      <c r="AE56" s="12">
        <v>8.6999999999999993</v>
      </c>
      <c r="AF56" s="12">
        <v>1.82</v>
      </c>
      <c r="AG56" s="12">
        <v>0.13</v>
      </c>
      <c r="AH56" s="12">
        <v>8.1999999999999993</v>
      </c>
      <c r="AI56" s="12">
        <v>0.3</v>
      </c>
      <c r="AJ56" s="12">
        <v>353</v>
      </c>
      <c r="AK56" s="12">
        <v>0.1</v>
      </c>
      <c r="AM56" s="12">
        <v>8</v>
      </c>
      <c r="AN56" s="12">
        <v>2502</v>
      </c>
      <c r="AO56" s="12">
        <v>42.4</v>
      </c>
      <c r="AP56" s="12">
        <v>5</v>
      </c>
      <c r="AQ56" s="12">
        <v>483</v>
      </c>
      <c r="AR56" s="12">
        <v>7.5149999999999997</v>
      </c>
      <c r="AS56" s="12">
        <v>3.1E-2</v>
      </c>
      <c r="AT56" s="12">
        <v>1672</v>
      </c>
      <c r="AU56" s="12">
        <v>141</v>
      </c>
      <c r="AV56" s="12">
        <v>2364</v>
      </c>
      <c r="AW56" s="12">
        <v>45.7</v>
      </c>
      <c r="AX56" s="12">
        <v>56.5</v>
      </c>
      <c r="AY56" s="12">
        <v>33</v>
      </c>
      <c r="AZ56" s="12">
        <v>0.86</v>
      </c>
      <c r="BA56" s="12">
        <v>0.05</v>
      </c>
      <c r="BB56" s="12">
        <v>14</v>
      </c>
      <c r="BC56" s="12">
        <v>0.1</v>
      </c>
      <c r="BD56" s="12">
        <v>35.4</v>
      </c>
      <c r="BE56" s="12">
        <v>0.1</v>
      </c>
    </row>
    <row r="57" spans="1:57" x14ac:dyDescent="0.2">
      <c r="B57" s="12">
        <v>9</v>
      </c>
      <c r="C57" s="12">
        <v>20.100000000000001</v>
      </c>
      <c r="E57" s="12">
        <v>0.6</v>
      </c>
      <c r="G57" s="12">
        <v>27.3</v>
      </c>
      <c r="I57" s="12" t="s">
        <v>12420</v>
      </c>
      <c r="P57" s="12">
        <v>8</v>
      </c>
      <c r="Q57" s="12">
        <v>400</v>
      </c>
      <c r="R57" s="12">
        <v>15</v>
      </c>
      <c r="S57" s="12">
        <v>1800</v>
      </c>
      <c r="T57" s="12">
        <v>2459.3000000000002</v>
      </c>
      <c r="U57" s="12">
        <v>8.9</v>
      </c>
      <c r="V57" s="12">
        <v>2301.4</v>
      </c>
      <c r="W57" s="12">
        <v>21.7</v>
      </c>
      <c r="X57" s="12">
        <v>7.9989999999999997</v>
      </c>
      <c r="Y57" s="12">
        <v>5.7000000000000002E-2</v>
      </c>
      <c r="Z57" s="12">
        <v>482</v>
      </c>
      <c r="AA57" s="12">
        <v>73</v>
      </c>
      <c r="AB57" s="12">
        <v>2156.3000000000002</v>
      </c>
      <c r="AC57" s="12">
        <v>30.8</v>
      </c>
      <c r="AD57" s="12">
        <v>122.7</v>
      </c>
      <c r="AE57" s="12">
        <v>13</v>
      </c>
      <c r="AF57" s="12">
        <v>1.85</v>
      </c>
      <c r="AG57" s="12">
        <v>0.2</v>
      </c>
      <c r="AH57" s="12">
        <v>8</v>
      </c>
      <c r="AI57" s="12">
        <v>0.2</v>
      </c>
      <c r="AJ57" s="12">
        <v>35.1</v>
      </c>
      <c r="AK57" s="12">
        <v>0.1</v>
      </c>
      <c r="AM57" s="12">
        <v>9</v>
      </c>
      <c r="AN57" s="12">
        <v>25453</v>
      </c>
      <c r="AO57" s="12">
        <v>51</v>
      </c>
      <c r="AP57" s="12">
        <v>2521.8000000000002</v>
      </c>
      <c r="AQ57" s="12">
        <v>513</v>
      </c>
      <c r="AR57" s="12">
        <v>7.5430000000000001</v>
      </c>
      <c r="AS57" s="12">
        <v>1.2E-2</v>
      </c>
      <c r="AT57" s="12">
        <v>1601</v>
      </c>
      <c r="AU57" s="12">
        <v>56</v>
      </c>
      <c r="AV57" s="12">
        <v>2399</v>
      </c>
      <c r="AW57" s="12">
        <v>48.8</v>
      </c>
      <c r="AX57" s="12">
        <v>633</v>
      </c>
      <c r="AY57" s="12">
        <v>2.2000000000000002</v>
      </c>
      <c r="AZ57" s="12">
        <v>0.97</v>
      </c>
      <c r="BA57" s="12">
        <v>0.03</v>
      </c>
      <c r="BB57" s="12">
        <v>15</v>
      </c>
      <c r="BC57" s="12">
        <v>0.2</v>
      </c>
      <c r="BD57" s="12">
        <v>35.5</v>
      </c>
      <c r="BE57" s="12">
        <v>0.1</v>
      </c>
    </row>
    <row r="58" spans="1:57" x14ac:dyDescent="0.2">
      <c r="C58" s="12" t="s">
        <v>12250</v>
      </c>
      <c r="D58" s="12" t="s">
        <v>12430</v>
      </c>
      <c r="E58" s="12" t="s">
        <v>12426</v>
      </c>
      <c r="F58" s="12" t="s">
        <v>12424</v>
      </c>
      <c r="H58" s="12" t="s">
        <v>12425</v>
      </c>
      <c r="K58" s="12" t="s">
        <v>12245</v>
      </c>
      <c r="M58" s="12" t="s">
        <v>12426</v>
      </c>
      <c r="O58" s="12" t="s">
        <v>12427</v>
      </c>
      <c r="Q58" s="12" t="s">
        <v>12428</v>
      </c>
      <c r="S58" s="12" t="s">
        <v>12429</v>
      </c>
      <c r="U58" s="12" t="s">
        <v>12430</v>
      </c>
      <c r="W58" s="12" t="s">
        <v>12248</v>
      </c>
      <c r="X58" s="21"/>
      <c r="Y58" s="21"/>
      <c r="Z58" s="21"/>
      <c r="AA58" s="21"/>
      <c r="AB58" s="21"/>
      <c r="AC58" s="21"/>
      <c r="AD58" s="21"/>
      <c r="AE58" s="21"/>
      <c r="AF58" s="21"/>
    </row>
    <row r="59" spans="1:57" x14ac:dyDescent="0.2">
      <c r="A59" s="206" t="s">
        <v>12410</v>
      </c>
      <c r="B59" s="12" t="s">
        <v>12448</v>
      </c>
      <c r="C59" s="12">
        <v>51.2</v>
      </c>
      <c r="D59" s="12">
        <v>8</v>
      </c>
      <c r="E59" s="12">
        <v>400</v>
      </c>
      <c r="F59" s="12">
        <v>2372.6999999999998</v>
      </c>
      <c r="G59" s="12">
        <v>31.6</v>
      </c>
      <c r="H59" s="12">
        <v>2193</v>
      </c>
      <c r="I59" s="12">
        <v>33.9</v>
      </c>
      <c r="K59" s="12">
        <v>8.0559999999999992</v>
      </c>
      <c r="L59" s="12">
        <v>1.9E-2</v>
      </c>
      <c r="M59" s="12">
        <v>397</v>
      </c>
      <c r="N59" s="12">
        <v>23</v>
      </c>
      <c r="O59" s="12">
        <v>2041.6</v>
      </c>
      <c r="P59" s="12">
        <v>34.6</v>
      </c>
      <c r="Q59" s="12">
        <v>133</v>
      </c>
      <c r="R59" s="12">
        <v>5</v>
      </c>
      <c r="S59" s="12">
        <v>2.0099999999999998</v>
      </c>
      <c r="T59" s="12">
        <v>0.08</v>
      </c>
      <c r="U59" s="12">
        <v>8.1</v>
      </c>
      <c r="V59" s="12">
        <v>0.2</v>
      </c>
      <c r="W59" s="12">
        <v>35.200000000000003</v>
      </c>
      <c r="X59" s="12">
        <v>0.1</v>
      </c>
    </row>
    <row r="60" spans="1:57" x14ac:dyDescent="0.2">
      <c r="C60" s="12">
        <v>31.2</v>
      </c>
      <c r="D60" s="12">
        <v>8</v>
      </c>
      <c r="E60" s="12">
        <v>400</v>
      </c>
      <c r="F60" s="12">
        <v>2305.3000000000002</v>
      </c>
      <c r="G60" s="12">
        <v>38</v>
      </c>
      <c r="H60" s="12">
        <v>2162.6999999999998</v>
      </c>
      <c r="I60" s="12">
        <v>403</v>
      </c>
      <c r="K60" s="12">
        <v>7.9790000000000001</v>
      </c>
      <c r="L60" s="12">
        <v>1.0999999999999999E-2</v>
      </c>
      <c r="M60" s="12">
        <v>471</v>
      </c>
      <c r="N60" s="12">
        <v>21</v>
      </c>
      <c r="O60" s="12">
        <v>2030.8</v>
      </c>
      <c r="P60" s="12">
        <v>40</v>
      </c>
      <c r="Q60" s="12">
        <v>109.6</v>
      </c>
      <c r="R60" s="12">
        <v>1.5</v>
      </c>
      <c r="S60" s="12">
        <v>1.65</v>
      </c>
      <c r="T60" s="12">
        <v>0.02</v>
      </c>
      <c r="U60" s="12">
        <v>7.8</v>
      </c>
      <c r="V60" s="12">
        <v>0.1</v>
      </c>
      <c r="W60" s="12">
        <v>353</v>
      </c>
      <c r="X60" s="12">
        <v>0.2</v>
      </c>
    </row>
    <row r="61" spans="1:57" x14ac:dyDescent="0.2">
      <c r="B61" s="24"/>
      <c r="C61" s="12">
        <v>33.200000000000003</v>
      </c>
      <c r="D61" s="12">
        <v>8</v>
      </c>
      <c r="E61" s="12">
        <v>400</v>
      </c>
      <c r="F61" s="12">
        <v>2240.8000000000002</v>
      </c>
      <c r="G61" s="12">
        <v>89</v>
      </c>
      <c r="H61" s="12">
        <v>2108.3000000000002</v>
      </c>
      <c r="I61" s="12">
        <v>72.5</v>
      </c>
      <c r="K61" s="12">
        <v>7.95</v>
      </c>
      <c r="L61" s="12">
        <v>4.8000000000000001E-2</v>
      </c>
      <c r="M61" s="12">
        <v>494</v>
      </c>
      <c r="N61" s="12">
        <v>46</v>
      </c>
      <c r="O61" s="12">
        <v>1983.6</v>
      </c>
      <c r="P61" s="12">
        <v>63.2</v>
      </c>
      <c r="Q61" s="12">
        <v>102.1</v>
      </c>
      <c r="R61" s="12">
        <v>12.9</v>
      </c>
      <c r="S61" s="12">
        <v>1.54</v>
      </c>
      <c r="T61" s="12">
        <v>0.19</v>
      </c>
      <c r="U61" s="12">
        <v>8.1</v>
      </c>
      <c r="V61" s="12">
        <v>0.1</v>
      </c>
      <c r="W61" s="12">
        <v>35.4</v>
      </c>
      <c r="X61" s="12">
        <v>0.1</v>
      </c>
    </row>
    <row r="62" spans="1:57" x14ac:dyDescent="0.2">
      <c r="C62" s="12">
        <v>37.4</v>
      </c>
      <c r="D62" s="12">
        <v>8</v>
      </c>
      <c r="E62" s="12">
        <v>400</v>
      </c>
      <c r="F62" s="12">
        <v>2302.8000000000002</v>
      </c>
      <c r="G62" s="12">
        <v>67</v>
      </c>
      <c r="H62" s="12">
        <v>2151.8000000000002</v>
      </c>
      <c r="I62" s="12">
        <v>66.2</v>
      </c>
      <c r="K62" s="12">
        <v>7.9969999999999999</v>
      </c>
      <c r="L62" s="12">
        <v>5.0000000000000001E-3</v>
      </c>
      <c r="M62" s="12">
        <v>450</v>
      </c>
      <c r="N62" s="12">
        <v>20</v>
      </c>
      <c r="O62" s="12">
        <v>2016.4</v>
      </c>
      <c r="P62" s="12">
        <v>62.9</v>
      </c>
      <c r="Q62" s="12">
        <v>114.4</v>
      </c>
      <c r="R62" s="12">
        <v>2.4</v>
      </c>
      <c r="S62" s="12">
        <v>1.73</v>
      </c>
      <c r="T62" s="12">
        <v>0.04</v>
      </c>
      <c r="U62" s="12">
        <v>8.1</v>
      </c>
      <c r="V62" s="12">
        <v>0.1</v>
      </c>
      <c r="W62" s="12">
        <v>35.200000000000003</v>
      </c>
      <c r="X62" s="12">
        <v>0.1</v>
      </c>
    </row>
    <row r="63" spans="1:57" x14ac:dyDescent="0.2">
      <c r="C63" s="12">
        <v>35.299999999999997</v>
      </c>
      <c r="D63" s="12">
        <v>8</v>
      </c>
      <c r="E63" s="12">
        <v>400</v>
      </c>
      <c r="F63" s="12">
        <v>2350.5</v>
      </c>
      <c r="G63" s="12">
        <v>34.4</v>
      </c>
      <c r="H63" s="12">
        <v>2207.4</v>
      </c>
      <c r="I63" s="12">
        <v>37.9</v>
      </c>
      <c r="K63" s="12">
        <v>7.97</v>
      </c>
      <c r="L63" s="12">
        <v>1.0999999999999999E-2</v>
      </c>
      <c r="M63" s="12">
        <v>493</v>
      </c>
      <c r="N63" s="12">
        <v>22</v>
      </c>
      <c r="O63" s="12">
        <v>2073.4</v>
      </c>
      <c r="P63" s="12">
        <v>37.799999999999997</v>
      </c>
      <c r="Q63" s="12">
        <v>111.2</v>
      </c>
      <c r="R63" s="12">
        <v>1</v>
      </c>
      <c r="S63" s="12">
        <v>1.68</v>
      </c>
      <c r="T63" s="12">
        <v>0.02</v>
      </c>
      <c r="U63" s="12">
        <v>83</v>
      </c>
      <c r="V63" s="12">
        <v>0.1</v>
      </c>
      <c r="W63" s="12">
        <v>35.1</v>
      </c>
      <c r="X63" s="12">
        <v>0.3</v>
      </c>
    </row>
    <row r="64" spans="1:57" x14ac:dyDescent="0.2">
      <c r="C64" s="12">
        <v>25.3</v>
      </c>
      <c r="D64" s="12">
        <v>8</v>
      </c>
      <c r="E64" s="12">
        <v>400</v>
      </c>
      <c r="F64" s="12">
        <v>2400</v>
      </c>
      <c r="G64" s="12">
        <v>48.6</v>
      </c>
      <c r="H64" s="12">
        <v>2229.3000000000002</v>
      </c>
      <c r="I64" s="12">
        <v>47.3</v>
      </c>
      <c r="K64" s="12">
        <v>8.0340000000000007</v>
      </c>
      <c r="L64" s="12">
        <v>5.0000000000000001E-3</v>
      </c>
      <c r="M64" s="12">
        <v>425</v>
      </c>
      <c r="N64" s="12">
        <v>12</v>
      </c>
      <c r="O64" s="12">
        <v>2081</v>
      </c>
      <c r="P64" s="12">
        <v>44.7</v>
      </c>
      <c r="Q64" s="12">
        <v>128.4</v>
      </c>
      <c r="R64" s="12">
        <v>23</v>
      </c>
      <c r="S64" s="12">
        <v>1.94</v>
      </c>
      <c r="T64" s="12">
        <v>0.03</v>
      </c>
      <c r="U64" s="12">
        <v>8</v>
      </c>
      <c r="V64" s="12">
        <v>0.1</v>
      </c>
      <c r="W64" s="12">
        <v>35.299999999999997</v>
      </c>
      <c r="X64" s="12">
        <v>0.1</v>
      </c>
    </row>
    <row r="65" spans="1:43" x14ac:dyDescent="0.2">
      <c r="C65" s="12">
        <v>24.2</v>
      </c>
      <c r="D65" s="12">
        <v>8</v>
      </c>
      <c r="E65" s="12">
        <v>400</v>
      </c>
      <c r="F65" s="12">
        <v>2396.1</v>
      </c>
      <c r="G65" s="12">
        <v>34.299999999999997</v>
      </c>
      <c r="H65" s="12">
        <v>2239.1999999999998</v>
      </c>
      <c r="I65" s="12">
        <v>37.299999999999997</v>
      </c>
      <c r="K65" s="12">
        <v>7.9989999999999997</v>
      </c>
      <c r="L65" s="12">
        <v>1.4999999999999999E-2</v>
      </c>
      <c r="M65" s="12">
        <v>466</v>
      </c>
      <c r="N65" s="12">
        <v>25</v>
      </c>
      <c r="O65" s="12">
        <v>2097.3000000000002</v>
      </c>
      <c r="P65" s="12">
        <v>37.1</v>
      </c>
      <c r="Q65" s="12">
        <v>120.2</v>
      </c>
      <c r="R65" s="12">
        <v>13</v>
      </c>
      <c r="S65" s="12">
        <v>1.81</v>
      </c>
      <c r="T65" s="12">
        <v>0.02</v>
      </c>
      <c r="U65" s="12">
        <v>8.1999999999999993</v>
      </c>
      <c r="V65" s="12">
        <v>0.2</v>
      </c>
      <c r="W65" s="12">
        <v>35.299999999999997</v>
      </c>
      <c r="X65" s="12">
        <v>0.1</v>
      </c>
    </row>
    <row r="66" spans="1:43" x14ac:dyDescent="0.2">
      <c r="C66" s="12">
        <v>22.1</v>
      </c>
      <c r="D66" s="12">
        <v>8</v>
      </c>
      <c r="E66" s="12">
        <v>400</v>
      </c>
      <c r="F66" s="12">
        <v>2484.8000000000002</v>
      </c>
      <c r="G66" s="12">
        <v>19.7</v>
      </c>
      <c r="H66" s="12">
        <v>2317.5</v>
      </c>
      <c r="I66" s="12">
        <v>29.6</v>
      </c>
      <c r="K66" s="12">
        <v>8.0129999999999999</v>
      </c>
      <c r="L66" s="12">
        <v>3.1E-2</v>
      </c>
      <c r="M66" s="12">
        <v>467</v>
      </c>
      <c r="N66" s="12">
        <v>41</v>
      </c>
      <c r="O66" s="12">
        <v>2167</v>
      </c>
      <c r="P66" s="12">
        <v>33.700000000000003</v>
      </c>
      <c r="Q66" s="12">
        <v>128.80000000000001</v>
      </c>
      <c r="R66" s="12">
        <v>6.6</v>
      </c>
      <c r="S66" s="12">
        <v>1.94</v>
      </c>
      <c r="T66" s="12">
        <v>0.1</v>
      </c>
      <c r="U66" s="12">
        <v>8.1999999999999993</v>
      </c>
      <c r="V66" s="12">
        <v>0.2</v>
      </c>
      <c r="W66" s="12">
        <v>353</v>
      </c>
      <c r="X66" s="12">
        <v>0.1</v>
      </c>
    </row>
    <row r="67" spans="1:43" x14ac:dyDescent="0.2">
      <c r="C67" s="12">
        <v>18</v>
      </c>
      <c r="D67" s="12">
        <v>8</v>
      </c>
      <c r="E67" s="12">
        <v>400</v>
      </c>
      <c r="F67" s="12">
        <v>2490.6</v>
      </c>
      <c r="G67" s="12">
        <v>18.7</v>
      </c>
      <c r="H67" s="12">
        <v>2323.9</v>
      </c>
      <c r="I67" s="12">
        <v>26.1</v>
      </c>
      <c r="K67" s="12">
        <v>8.0129999999999999</v>
      </c>
      <c r="L67" s="12">
        <v>2.3E-2</v>
      </c>
      <c r="M67" s="12">
        <v>467</v>
      </c>
      <c r="N67" s="12">
        <v>31</v>
      </c>
      <c r="O67" s="12">
        <v>2173.6999999999998</v>
      </c>
      <c r="P67" s="12">
        <v>29.1</v>
      </c>
      <c r="Q67" s="12">
        <v>128.4</v>
      </c>
      <c r="R67" s="12">
        <v>5</v>
      </c>
      <c r="S67" s="12">
        <v>1.94</v>
      </c>
      <c r="T67" s="12">
        <v>0.08</v>
      </c>
      <c r="U67" s="12">
        <v>8</v>
      </c>
      <c r="V67" s="12">
        <v>0.1</v>
      </c>
      <c r="W67" s="12">
        <v>35.5</v>
      </c>
      <c r="X67" s="12">
        <v>0.1</v>
      </c>
    </row>
    <row r="68" spans="1:43" x14ac:dyDescent="0.2">
      <c r="A68" s="206" t="s">
        <v>12423</v>
      </c>
      <c r="C68" s="12">
        <v>47.9</v>
      </c>
      <c r="D68" s="12">
        <v>8</v>
      </c>
      <c r="E68" s="12">
        <v>400</v>
      </c>
      <c r="F68" s="12">
        <v>2388.4</v>
      </c>
      <c r="G68" s="12">
        <v>14.7</v>
      </c>
      <c r="H68" s="12">
        <v>2211.6999999999998</v>
      </c>
      <c r="I68" s="12">
        <v>18.100000000000001</v>
      </c>
      <c r="K68" s="12">
        <v>8.0510000000000002</v>
      </c>
      <c r="L68" s="12">
        <v>1.7999999999999999E-2</v>
      </c>
      <c r="M68" s="12">
        <v>405</v>
      </c>
      <c r="N68" s="12">
        <v>20</v>
      </c>
      <c r="O68" s="12">
        <v>8</v>
      </c>
      <c r="P68" s="12">
        <v>20</v>
      </c>
      <c r="Q68" s="12" t="s">
        <v>12450</v>
      </c>
      <c r="S68" s="12">
        <v>1.99</v>
      </c>
      <c r="T68" s="12">
        <v>7.0000000000000007E-2</v>
      </c>
      <c r="U68" s="12">
        <v>7.9</v>
      </c>
      <c r="V68" s="12">
        <v>0.1</v>
      </c>
      <c r="W68" s="12">
        <v>353</v>
      </c>
      <c r="X68" s="12">
        <v>0.1</v>
      </c>
    </row>
    <row r="69" spans="1:43" x14ac:dyDescent="0.2">
      <c r="C69" s="12">
        <v>49</v>
      </c>
      <c r="D69" s="12">
        <v>8</v>
      </c>
      <c r="E69" s="12">
        <v>400</v>
      </c>
      <c r="F69" s="12">
        <v>2288</v>
      </c>
      <c r="G69" s="12">
        <v>29.7</v>
      </c>
      <c r="H69" s="12">
        <v>2145.1</v>
      </c>
      <c r="I69" s="12">
        <v>29.1</v>
      </c>
      <c r="K69" s="12">
        <v>7.98</v>
      </c>
      <c r="L69" s="12">
        <v>0.01</v>
      </c>
      <c r="M69" s="12">
        <v>466</v>
      </c>
      <c r="N69" s="12">
        <v>13</v>
      </c>
      <c r="O69" s="12">
        <v>2</v>
      </c>
      <c r="P69" s="12">
        <v>27.6</v>
      </c>
      <c r="Q69" s="12">
        <v>109.1</v>
      </c>
      <c r="R69" s="12">
        <v>2.7</v>
      </c>
      <c r="S69" s="12">
        <v>1.65</v>
      </c>
      <c r="T69" s="12">
        <v>0</v>
      </c>
      <c r="U69" s="12">
        <v>7.8</v>
      </c>
      <c r="V69" s="12">
        <v>0.1</v>
      </c>
      <c r="W69" s="12">
        <v>35.200000000000003</v>
      </c>
      <c r="X69" s="12">
        <v>0.1</v>
      </c>
    </row>
    <row r="70" spans="1:43" x14ac:dyDescent="0.2">
      <c r="C70" s="12">
        <v>46.3</v>
      </c>
      <c r="D70" s="12">
        <v>9</v>
      </c>
      <c r="E70" s="12">
        <v>400</v>
      </c>
      <c r="F70" s="12">
        <v>2196.8000000000002</v>
      </c>
      <c r="G70" s="12">
        <v>59.2</v>
      </c>
      <c r="H70" s="12">
        <v>2048</v>
      </c>
      <c r="I70" s="12">
        <v>56.8</v>
      </c>
      <c r="K70" s="12">
        <v>7.9850000000000003</v>
      </c>
      <c r="L70" s="12">
        <v>0.02</v>
      </c>
      <c r="M70" s="12">
        <v>442</v>
      </c>
      <c r="N70" s="12">
        <v>26</v>
      </c>
      <c r="O70" s="12">
        <v>8</v>
      </c>
      <c r="P70" s="12">
        <v>53.5</v>
      </c>
      <c r="Q70" s="12">
        <v>110.4</v>
      </c>
      <c r="R70" s="12">
        <v>5.5</v>
      </c>
      <c r="S70" s="12">
        <v>1.67</v>
      </c>
      <c r="T70" s="12">
        <v>0.08</v>
      </c>
      <c r="U70" s="12">
        <v>9</v>
      </c>
      <c r="V70" s="12">
        <v>0.1</v>
      </c>
      <c r="W70" s="12">
        <v>35.4</v>
      </c>
      <c r="X70" s="12">
        <v>0.1</v>
      </c>
      <c r="AC70" s="26"/>
      <c r="AJ70" s="26"/>
      <c r="AQ70" s="26"/>
    </row>
    <row r="71" spans="1:43" x14ac:dyDescent="0.2">
      <c r="C71" s="12">
        <v>51.1</v>
      </c>
      <c r="D71" s="12">
        <v>10</v>
      </c>
      <c r="E71" s="12">
        <v>400</v>
      </c>
      <c r="F71" s="12">
        <v>2263.1</v>
      </c>
      <c r="G71" s="12">
        <v>75.599999999999994</v>
      </c>
      <c r="H71" s="12">
        <v>6</v>
      </c>
      <c r="I71" s="12">
        <v>70.7</v>
      </c>
      <c r="K71" s="12">
        <v>7.9870000000000001</v>
      </c>
      <c r="L71" s="12">
        <v>1.7999999999999999E-2</v>
      </c>
      <c r="M71" s="12">
        <v>458</v>
      </c>
      <c r="N71" s="12">
        <v>23</v>
      </c>
      <c r="O71" s="12">
        <v>19663</v>
      </c>
      <c r="P71" s="12">
        <v>65.5</v>
      </c>
      <c r="Q71" s="12">
        <v>118.4</v>
      </c>
      <c r="R71" s="12">
        <v>6.6</v>
      </c>
      <c r="S71" s="12">
        <v>1.79</v>
      </c>
      <c r="T71" s="12">
        <v>0.1</v>
      </c>
      <c r="U71" s="12">
        <v>10.1</v>
      </c>
      <c r="V71" s="12">
        <v>0.1</v>
      </c>
      <c r="W71" s="12">
        <v>353</v>
      </c>
      <c r="X71" s="12">
        <v>0.1</v>
      </c>
    </row>
    <row r="72" spans="1:43" x14ac:dyDescent="0.2">
      <c r="C72" s="12">
        <v>43.7</v>
      </c>
      <c r="D72" s="12">
        <v>11</v>
      </c>
      <c r="E72" s="12">
        <v>400</v>
      </c>
      <c r="F72" s="12">
        <v>2279.4</v>
      </c>
      <c r="G72" s="12">
        <v>67.900000000000006</v>
      </c>
      <c r="H72" s="12">
        <v>2129.8000000000002</v>
      </c>
      <c r="I72" s="12">
        <v>633</v>
      </c>
      <c r="K72" s="12">
        <v>7.9459999999999997</v>
      </c>
      <c r="L72" s="12">
        <v>0.02</v>
      </c>
      <c r="M72" s="12">
        <v>511</v>
      </c>
      <c r="N72" s="12">
        <v>26</v>
      </c>
      <c r="O72" s="12">
        <v>1994.1</v>
      </c>
      <c r="P72" s="12">
        <v>58.7</v>
      </c>
      <c r="Q72" s="12">
        <v>114</v>
      </c>
      <c r="R72" s="12">
        <v>6.6</v>
      </c>
      <c r="S72" s="12">
        <v>1.73</v>
      </c>
      <c r="T72" s="12">
        <v>0</v>
      </c>
      <c r="U72" s="12">
        <v>11.1</v>
      </c>
      <c r="V72" s="12">
        <v>0.1</v>
      </c>
      <c r="W72" s="12">
        <v>35.4</v>
      </c>
      <c r="X72" s="12">
        <v>0.1</v>
      </c>
    </row>
    <row r="73" spans="1:43" x14ac:dyDescent="0.2">
      <c r="C73" s="12">
        <v>57.3</v>
      </c>
      <c r="D73" s="12">
        <v>12</v>
      </c>
      <c r="E73" s="12">
        <v>400</v>
      </c>
      <c r="F73" s="12">
        <v>2280.4</v>
      </c>
      <c r="G73" s="12">
        <v>67</v>
      </c>
      <c r="H73" s="12">
        <v>2106.1999999999998</v>
      </c>
      <c r="I73" s="12">
        <v>51.9</v>
      </c>
      <c r="K73" s="12">
        <v>7.9909999999999997</v>
      </c>
      <c r="L73" s="12">
        <v>3.5999999999999997E-2</v>
      </c>
      <c r="M73" s="12">
        <v>456</v>
      </c>
      <c r="N73" s="12">
        <v>33</v>
      </c>
      <c r="O73" s="12">
        <v>1958.4</v>
      </c>
      <c r="P73" s="12">
        <v>42.8</v>
      </c>
      <c r="Q73" s="12">
        <v>129.1</v>
      </c>
      <c r="R73" s="12">
        <v>12.4</v>
      </c>
      <c r="S73" s="12">
        <v>1.96</v>
      </c>
      <c r="T73" s="12">
        <v>0.19</v>
      </c>
      <c r="U73" s="12">
        <v>12</v>
      </c>
      <c r="V73" s="12">
        <v>0.1</v>
      </c>
      <c r="W73" s="12">
        <v>35.299999999999997</v>
      </c>
      <c r="X73" s="12">
        <v>0.1</v>
      </c>
    </row>
    <row r="74" spans="1:43" x14ac:dyDescent="0.2">
      <c r="C74" s="12">
        <v>52.7</v>
      </c>
      <c r="D74" s="12">
        <v>13</v>
      </c>
      <c r="E74" s="12">
        <v>400</v>
      </c>
      <c r="F74" s="12">
        <v>2287.4</v>
      </c>
      <c r="G74" s="12">
        <v>44.5</v>
      </c>
      <c r="H74" s="12">
        <v>4</v>
      </c>
      <c r="I74" s="12">
        <v>45.4</v>
      </c>
      <c r="K74" s="12">
        <v>7.9829999999999997</v>
      </c>
      <c r="L74" s="12">
        <v>1.7000000000000001E-2</v>
      </c>
      <c r="M74" s="12">
        <v>467</v>
      </c>
      <c r="N74" s="12">
        <v>18</v>
      </c>
      <c r="O74" s="12">
        <v>19543</v>
      </c>
      <c r="P74" s="12">
        <v>36.4</v>
      </c>
      <c r="Q74" s="12">
        <v>131.80000000000001</v>
      </c>
      <c r="R74" s="12">
        <v>6.7</v>
      </c>
      <c r="S74" s="12">
        <v>2.0099999999999998</v>
      </c>
      <c r="T74" s="12">
        <v>0.1</v>
      </c>
      <c r="U74" s="12">
        <v>13.1</v>
      </c>
      <c r="V74" s="12">
        <v>0.1</v>
      </c>
      <c r="W74" s="12">
        <v>35.4</v>
      </c>
      <c r="X74" s="12">
        <v>0.1</v>
      </c>
    </row>
    <row r="75" spans="1:43" x14ac:dyDescent="0.2">
      <c r="C75" s="12">
        <v>57.1</v>
      </c>
      <c r="D75" s="12">
        <v>14</v>
      </c>
      <c r="E75" s="12">
        <v>400</v>
      </c>
      <c r="F75" s="12">
        <v>23763</v>
      </c>
      <c r="G75" s="12">
        <v>32.700000000000003</v>
      </c>
      <c r="H75" s="12">
        <v>2175.1999999999998</v>
      </c>
      <c r="I75" s="12">
        <v>26.6</v>
      </c>
      <c r="K75" s="12">
        <v>8.0069999999999997</v>
      </c>
      <c r="L75" s="12">
        <v>0.01</v>
      </c>
      <c r="M75" s="12">
        <v>456</v>
      </c>
      <c r="N75" s="12">
        <v>6</v>
      </c>
      <c r="O75" s="12">
        <v>2008.8</v>
      </c>
      <c r="P75" s="12">
        <v>22.2</v>
      </c>
      <c r="Q75" s="12">
        <v>148.80000000000001</v>
      </c>
      <c r="R75" s="12">
        <v>4.8</v>
      </c>
      <c r="S75" s="12">
        <v>2.27</v>
      </c>
      <c r="T75" s="12">
        <v>7.0000000000000007E-2</v>
      </c>
      <c r="U75" s="12">
        <v>14</v>
      </c>
      <c r="V75" s="12">
        <v>0.1</v>
      </c>
      <c r="W75" s="12">
        <v>35.5</v>
      </c>
      <c r="X75" s="12">
        <v>0.1</v>
      </c>
    </row>
    <row r="76" spans="1:43" x14ac:dyDescent="0.2">
      <c r="C76" s="12">
        <v>33.299999999999997</v>
      </c>
      <c r="D76" s="12">
        <v>15</v>
      </c>
      <c r="E76" s="12">
        <v>400</v>
      </c>
      <c r="F76" s="12">
        <v>2427.1999999999998</v>
      </c>
      <c r="G76" s="12">
        <v>23.9</v>
      </c>
      <c r="H76" s="12">
        <v>7</v>
      </c>
      <c r="I76" s="12">
        <v>18.399999999999999</v>
      </c>
      <c r="K76" s="12">
        <v>8.0069999999999997</v>
      </c>
      <c r="L76" s="12">
        <v>8.0000000000000002E-3</v>
      </c>
      <c r="M76" s="12">
        <v>467</v>
      </c>
      <c r="N76" s="12">
        <v>8</v>
      </c>
      <c r="O76" s="12">
        <v>2039.6</v>
      </c>
      <c r="P76" s="12">
        <v>14.9</v>
      </c>
      <c r="Q76" s="12">
        <v>157.69999999999999</v>
      </c>
      <c r="R76" s="12">
        <v>4.7</v>
      </c>
      <c r="S76" s="12">
        <v>2.41</v>
      </c>
      <c r="T76" s="12">
        <v>7.0000000000000007E-2</v>
      </c>
      <c r="U76" s="12">
        <v>15.1</v>
      </c>
      <c r="V76" s="12">
        <v>0.1</v>
      </c>
      <c r="W76" s="12">
        <v>35.6</v>
      </c>
      <c r="X76" s="12">
        <v>0.2</v>
      </c>
    </row>
    <row r="77" spans="1:43" x14ac:dyDescent="0.2">
      <c r="B77" s="12" t="s">
        <v>12449</v>
      </c>
      <c r="C77" s="12">
        <v>116.4</v>
      </c>
      <c r="D77" s="12">
        <v>8</v>
      </c>
      <c r="E77" s="12">
        <v>400</v>
      </c>
      <c r="F77" s="12">
        <v>2372.6999999999998</v>
      </c>
      <c r="G77" s="12">
        <v>31.6</v>
      </c>
      <c r="H77" s="12">
        <v>2193</v>
      </c>
      <c r="I77" s="12">
        <v>33.9</v>
      </c>
      <c r="K77" s="12">
        <v>8.0559999999999992</v>
      </c>
      <c r="L77" s="12">
        <v>1.9E-2</v>
      </c>
      <c r="M77" s="12">
        <v>397</v>
      </c>
      <c r="N77" s="12">
        <v>23</v>
      </c>
      <c r="O77" s="12">
        <v>2041.6</v>
      </c>
      <c r="P77" s="12">
        <v>34.6</v>
      </c>
      <c r="Q77" s="12">
        <v>133</v>
      </c>
      <c r="R77" s="12">
        <v>5</v>
      </c>
      <c r="S77" s="12">
        <v>2.0099999999999998</v>
      </c>
      <c r="T77" s="12">
        <v>0.08</v>
      </c>
      <c r="U77" s="12">
        <v>8.1</v>
      </c>
      <c r="V77" s="12">
        <v>0.2</v>
      </c>
      <c r="W77" s="12">
        <v>35.200000000000003</v>
      </c>
      <c r="X77" s="12">
        <v>0.1</v>
      </c>
    </row>
    <row r="78" spans="1:43" x14ac:dyDescent="0.2">
      <c r="C78" s="12">
        <v>137.69999999999999</v>
      </c>
      <c r="D78" s="12">
        <v>8</v>
      </c>
      <c r="E78" s="12">
        <v>400</v>
      </c>
      <c r="F78" s="12">
        <v>2305.3000000000002</v>
      </c>
      <c r="G78" s="12">
        <v>38</v>
      </c>
      <c r="H78" s="12">
        <v>2162.6999999999998</v>
      </c>
      <c r="I78" s="12">
        <v>403</v>
      </c>
      <c r="K78" s="12">
        <v>7.9790000000000001</v>
      </c>
      <c r="L78" s="12">
        <v>1.0999999999999999E-2</v>
      </c>
      <c r="M78" s="12">
        <v>471</v>
      </c>
      <c r="N78" s="12">
        <v>21</v>
      </c>
      <c r="O78" s="12">
        <v>2030.8</v>
      </c>
      <c r="P78" s="12">
        <v>40</v>
      </c>
      <c r="Q78" s="12">
        <v>109.6</v>
      </c>
      <c r="R78" s="12">
        <v>1.5</v>
      </c>
      <c r="S78" s="12">
        <v>1.65</v>
      </c>
      <c r="T78" s="12">
        <v>0.02</v>
      </c>
      <c r="U78" s="12">
        <v>7.8</v>
      </c>
      <c r="V78" s="12">
        <v>0.1</v>
      </c>
      <c r="W78" s="12">
        <v>353</v>
      </c>
      <c r="X78" s="12">
        <v>0.2</v>
      </c>
    </row>
    <row r="79" spans="1:43" x14ac:dyDescent="0.2">
      <c r="C79" s="12">
        <v>177.9</v>
      </c>
      <c r="D79" s="12">
        <v>8</v>
      </c>
      <c r="E79" s="12">
        <v>400</v>
      </c>
      <c r="F79" s="12">
        <v>2240.8000000000002</v>
      </c>
      <c r="G79" s="12">
        <v>89</v>
      </c>
      <c r="H79" s="12">
        <v>2108.3000000000002</v>
      </c>
      <c r="I79" s="12">
        <v>72.5</v>
      </c>
      <c r="K79" s="12">
        <v>7.95</v>
      </c>
      <c r="L79" s="12">
        <v>4.8000000000000001E-2</v>
      </c>
      <c r="M79" s="12">
        <v>494</v>
      </c>
      <c r="N79" s="12">
        <v>46</v>
      </c>
      <c r="O79" s="12">
        <v>1983.6</v>
      </c>
      <c r="P79" s="12">
        <v>63.2</v>
      </c>
      <c r="Q79" s="12">
        <v>102.1</v>
      </c>
      <c r="R79" s="12">
        <v>12.9</v>
      </c>
      <c r="S79" s="12">
        <v>1.54</v>
      </c>
      <c r="T79" s="12">
        <v>0.19</v>
      </c>
      <c r="U79" s="12">
        <v>8.1</v>
      </c>
      <c r="V79" s="12">
        <v>0.1</v>
      </c>
      <c r="W79" s="12">
        <v>35.4</v>
      </c>
      <c r="X79" s="12">
        <v>0.1</v>
      </c>
    </row>
    <row r="80" spans="1:43" x14ac:dyDescent="0.2">
      <c r="C80" s="12">
        <v>178.6</v>
      </c>
      <c r="D80" s="12">
        <v>8</v>
      </c>
      <c r="E80" s="12">
        <v>400</v>
      </c>
      <c r="F80" s="12">
        <v>2302.8000000000002</v>
      </c>
      <c r="G80" s="12">
        <v>67</v>
      </c>
      <c r="H80" s="12">
        <v>2151.8000000000002</v>
      </c>
      <c r="I80" s="12">
        <v>66.2</v>
      </c>
      <c r="K80" s="12">
        <v>7.9969999999999999</v>
      </c>
      <c r="L80" s="12">
        <v>5.0000000000000001E-3</v>
      </c>
      <c r="M80" s="12">
        <v>450</v>
      </c>
      <c r="N80" s="12">
        <v>20</v>
      </c>
      <c r="O80" s="12">
        <v>2016.4</v>
      </c>
      <c r="P80" s="12">
        <v>62.9</v>
      </c>
      <c r="Q80" s="12">
        <v>114.4</v>
      </c>
      <c r="R80" s="12">
        <v>2.4</v>
      </c>
      <c r="S80" s="12">
        <v>1.73</v>
      </c>
      <c r="T80" s="12">
        <v>0.04</v>
      </c>
      <c r="U80" s="12">
        <v>8.1</v>
      </c>
      <c r="V80" s="12">
        <v>0.1</v>
      </c>
      <c r="W80" s="12">
        <v>35.200000000000003</v>
      </c>
      <c r="X80" s="12">
        <v>0.1</v>
      </c>
      <c r="AC80" s="21"/>
      <c r="AJ80" s="21"/>
      <c r="AQ80" s="21"/>
    </row>
    <row r="81" spans="1:24" x14ac:dyDescent="0.2">
      <c r="C81" s="12">
        <v>133.6</v>
      </c>
      <c r="D81" s="12">
        <v>8</v>
      </c>
      <c r="E81" s="12">
        <v>400</v>
      </c>
      <c r="F81" s="12">
        <v>2350.5</v>
      </c>
      <c r="G81" s="12">
        <v>34.4</v>
      </c>
      <c r="H81" s="12">
        <v>2207.4</v>
      </c>
      <c r="I81" s="12">
        <v>37.9</v>
      </c>
      <c r="K81" s="12">
        <v>7.97</v>
      </c>
      <c r="L81" s="12">
        <v>1.0999999999999999E-2</v>
      </c>
      <c r="M81" s="12">
        <v>493</v>
      </c>
      <c r="N81" s="12">
        <v>22</v>
      </c>
      <c r="O81" s="12">
        <v>2073.4</v>
      </c>
      <c r="P81" s="12">
        <v>37.799999999999997</v>
      </c>
      <c r="Q81" s="12">
        <v>111.2</v>
      </c>
      <c r="R81" s="12">
        <v>1</v>
      </c>
      <c r="S81" s="12">
        <v>1.68</v>
      </c>
      <c r="T81" s="12">
        <v>0.02</v>
      </c>
      <c r="U81" s="12">
        <v>83</v>
      </c>
      <c r="V81" s="12">
        <v>0.1</v>
      </c>
      <c r="W81" s="12">
        <v>35.1</v>
      </c>
      <c r="X81" s="12">
        <v>0.3</v>
      </c>
    </row>
    <row r="82" spans="1:24" x14ac:dyDescent="0.2">
      <c r="C82" s="12">
        <v>85.7</v>
      </c>
      <c r="D82" s="12">
        <v>8</v>
      </c>
      <c r="E82" s="12">
        <v>400</v>
      </c>
      <c r="F82" s="12">
        <v>2400</v>
      </c>
      <c r="G82" s="12">
        <v>48.6</v>
      </c>
      <c r="H82" s="12">
        <v>2229.3000000000002</v>
      </c>
      <c r="I82" s="12">
        <v>47.3</v>
      </c>
      <c r="K82" s="12">
        <v>8.0340000000000007</v>
      </c>
      <c r="L82" s="12">
        <v>5.0000000000000001E-3</v>
      </c>
      <c r="M82" s="12">
        <v>425</v>
      </c>
      <c r="N82" s="12">
        <v>12</v>
      </c>
      <c r="O82" s="12">
        <v>2081</v>
      </c>
      <c r="P82" s="12">
        <v>44.7</v>
      </c>
      <c r="Q82" s="12">
        <v>128.4</v>
      </c>
      <c r="R82" s="12">
        <v>23</v>
      </c>
      <c r="S82" s="12">
        <v>1.94</v>
      </c>
      <c r="T82" s="12">
        <v>0.03</v>
      </c>
      <c r="U82" s="12">
        <v>8</v>
      </c>
      <c r="V82" s="12">
        <v>0.1</v>
      </c>
      <c r="W82" s="12">
        <v>35.299999999999997</v>
      </c>
      <c r="X82" s="12">
        <v>0.1</v>
      </c>
    </row>
    <row r="83" spans="1:24" x14ac:dyDescent="0.2">
      <c r="C83" s="12">
        <v>66.7</v>
      </c>
      <c r="D83" s="12">
        <v>8</v>
      </c>
      <c r="E83" s="12">
        <v>400</v>
      </c>
      <c r="F83" s="12">
        <v>2396.1</v>
      </c>
      <c r="G83" s="12">
        <v>34.299999999999997</v>
      </c>
      <c r="H83" s="12">
        <v>2239.1999999999998</v>
      </c>
      <c r="I83" s="12">
        <v>37.299999999999997</v>
      </c>
      <c r="K83" s="12">
        <v>7.9989999999999997</v>
      </c>
      <c r="L83" s="12">
        <v>1.4999999999999999E-2</v>
      </c>
      <c r="M83" s="12">
        <v>466</v>
      </c>
      <c r="N83" s="12">
        <v>25</v>
      </c>
      <c r="O83" s="12">
        <v>2097.3000000000002</v>
      </c>
      <c r="P83" s="12">
        <v>37.1</v>
      </c>
      <c r="Q83" s="12">
        <v>120.2</v>
      </c>
      <c r="R83" s="12">
        <v>13</v>
      </c>
      <c r="S83" s="12">
        <v>1.81</v>
      </c>
      <c r="T83" s="12">
        <v>0.02</v>
      </c>
      <c r="U83" s="12">
        <v>8.1999999999999993</v>
      </c>
      <c r="V83" s="12">
        <v>0.2</v>
      </c>
      <c r="W83" s="12">
        <v>35.299999999999997</v>
      </c>
      <c r="X83" s="12">
        <v>0.1</v>
      </c>
    </row>
    <row r="84" spans="1:24" x14ac:dyDescent="0.2">
      <c r="C84" s="12">
        <v>52.4</v>
      </c>
      <c r="D84" s="12">
        <v>8</v>
      </c>
      <c r="E84" s="12">
        <v>400</v>
      </c>
      <c r="F84" s="12">
        <v>2484.8000000000002</v>
      </c>
      <c r="G84" s="12">
        <v>19.7</v>
      </c>
      <c r="H84" s="12">
        <v>2317.5</v>
      </c>
      <c r="I84" s="12">
        <v>29.6</v>
      </c>
      <c r="K84" s="12">
        <v>8.0129999999999999</v>
      </c>
      <c r="L84" s="12">
        <v>3.1E-2</v>
      </c>
      <c r="M84" s="12">
        <v>467</v>
      </c>
      <c r="N84" s="12">
        <v>41</v>
      </c>
      <c r="O84" s="12">
        <v>2167</v>
      </c>
      <c r="P84" s="12">
        <v>33.700000000000003</v>
      </c>
      <c r="Q84" s="12">
        <v>128.80000000000001</v>
      </c>
      <c r="R84" s="12">
        <v>6.6</v>
      </c>
      <c r="S84" s="12">
        <v>1.94</v>
      </c>
      <c r="T84" s="12">
        <v>0.1</v>
      </c>
      <c r="U84" s="12">
        <v>8.1999999999999993</v>
      </c>
      <c r="V84" s="12">
        <v>0.2</v>
      </c>
      <c r="W84" s="12">
        <v>353</v>
      </c>
      <c r="X84" s="12">
        <v>0.1</v>
      </c>
    </row>
    <row r="85" spans="1:24" x14ac:dyDescent="0.2">
      <c r="C85" s="12">
        <v>37.299999999999997</v>
      </c>
      <c r="D85" s="12">
        <v>8</v>
      </c>
      <c r="E85" s="12">
        <v>400</v>
      </c>
      <c r="F85" s="12">
        <v>2490.6</v>
      </c>
      <c r="G85" s="12">
        <v>18.7</v>
      </c>
      <c r="H85" s="12">
        <v>2323.9</v>
      </c>
      <c r="I85" s="12">
        <v>26.1</v>
      </c>
      <c r="K85" s="12">
        <v>8.0129999999999999</v>
      </c>
      <c r="L85" s="12">
        <v>2.3E-2</v>
      </c>
      <c r="M85" s="12">
        <v>467</v>
      </c>
      <c r="N85" s="12">
        <v>31</v>
      </c>
      <c r="O85" s="12">
        <v>2173.6999999999998</v>
      </c>
      <c r="P85" s="12">
        <v>29.1</v>
      </c>
      <c r="Q85" s="12">
        <v>128.4</v>
      </c>
      <c r="R85" s="12">
        <v>5</v>
      </c>
      <c r="S85" s="12">
        <v>1.94</v>
      </c>
      <c r="T85" s="12">
        <v>0.08</v>
      </c>
      <c r="U85" s="12">
        <v>8</v>
      </c>
      <c r="V85" s="12">
        <v>0.1</v>
      </c>
      <c r="W85" s="12">
        <v>35.5</v>
      </c>
      <c r="X85" s="12">
        <v>0.1</v>
      </c>
    </row>
    <row r="86" spans="1:24" x14ac:dyDescent="0.2">
      <c r="A86" s="206" t="s">
        <v>12423</v>
      </c>
      <c r="C86" s="12">
        <v>143.6</v>
      </c>
      <c r="D86" s="12">
        <v>8</v>
      </c>
      <c r="E86" s="12">
        <v>400</v>
      </c>
      <c r="F86" s="12">
        <v>2388.4</v>
      </c>
      <c r="G86" s="12">
        <v>14.7</v>
      </c>
      <c r="H86" s="12">
        <v>2211.6999999999998</v>
      </c>
      <c r="I86" s="12">
        <v>18.100000000000001</v>
      </c>
      <c r="K86" s="12">
        <v>8.0510000000000002</v>
      </c>
      <c r="L86" s="12">
        <v>1.7999999999999999E-2</v>
      </c>
      <c r="M86" s="12">
        <v>405</v>
      </c>
      <c r="N86" s="12">
        <v>20</v>
      </c>
      <c r="O86" s="12">
        <v>8</v>
      </c>
      <c r="P86" s="12">
        <v>20</v>
      </c>
      <c r="Q86" s="12" t="s">
        <v>12450</v>
      </c>
      <c r="S86" s="12">
        <v>1.99</v>
      </c>
      <c r="T86" s="12">
        <v>7.0000000000000007E-2</v>
      </c>
      <c r="U86" s="12">
        <v>7.9</v>
      </c>
      <c r="V86" s="12">
        <v>0.1</v>
      </c>
      <c r="W86" s="12">
        <v>353</v>
      </c>
      <c r="X86" s="12">
        <v>0.1</v>
      </c>
    </row>
    <row r="87" spans="1:24" x14ac:dyDescent="0.2">
      <c r="C87" s="12">
        <v>150.5</v>
      </c>
      <c r="D87" s="12">
        <v>8</v>
      </c>
      <c r="E87" s="12">
        <v>400</v>
      </c>
      <c r="F87" s="12">
        <v>2288</v>
      </c>
      <c r="G87" s="12">
        <v>29.7</v>
      </c>
      <c r="H87" s="12">
        <v>2145.1</v>
      </c>
      <c r="I87" s="12">
        <v>29.1</v>
      </c>
      <c r="K87" s="12">
        <v>7.98</v>
      </c>
      <c r="L87" s="12">
        <v>0.01</v>
      </c>
      <c r="M87" s="12">
        <v>466</v>
      </c>
      <c r="N87" s="12">
        <v>13</v>
      </c>
      <c r="O87" s="12">
        <v>2</v>
      </c>
      <c r="P87" s="12">
        <v>27.6</v>
      </c>
      <c r="Q87" s="12">
        <v>109.1</v>
      </c>
      <c r="R87" s="12">
        <v>2.7</v>
      </c>
      <c r="S87" s="12">
        <v>1.65</v>
      </c>
      <c r="T87" s="12">
        <v>0</v>
      </c>
      <c r="U87" s="12">
        <v>7.8</v>
      </c>
      <c r="V87" s="12">
        <v>0.1</v>
      </c>
      <c r="W87" s="12">
        <v>35.200000000000003</v>
      </c>
      <c r="X87" s="12">
        <v>0.1</v>
      </c>
    </row>
    <row r="88" spans="1:24" x14ac:dyDescent="0.2">
      <c r="C88" s="12">
        <v>196.9</v>
      </c>
      <c r="D88" s="12">
        <v>9</v>
      </c>
      <c r="E88" s="12">
        <v>400</v>
      </c>
      <c r="F88" s="12">
        <v>2196.8000000000002</v>
      </c>
      <c r="G88" s="12">
        <v>59.2</v>
      </c>
      <c r="H88" s="12">
        <v>2048</v>
      </c>
      <c r="I88" s="12">
        <v>56.8</v>
      </c>
      <c r="K88" s="12">
        <v>7.9850000000000003</v>
      </c>
      <c r="L88" s="12">
        <v>0.02</v>
      </c>
      <c r="M88" s="12">
        <v>442</v>
      </c>
      <c r="N88" s="12">
        <v>26</v>
      </c>
      <c r="O88" s="12">
        <v>8</v>
      </c>
      <c r="P88" s="12">
        <v>53.5</v>
      </c>
      <c r="Q88" s="12">
        <v>110.4</v>
      </c>
      <c r="R88" s="12">
        <v>5.5</v>
      </c>
      <c r="S88" s="12">
        <v>1.67</v>
      </c>
      <c r="T88" s="12">
        <v>0.08</v>
      </c>
      <c r="U88" s="12">
        <v>9</v>
      </c>
      <c r="V88" s="12">
        <v>0.1</v>
      </c>
      <c r="W88" s="12">
        <v>35.4</v>
      </c>
      <c r="X88" s="12">
        <v>0.1</v>
      </c>
    </row>
    <row r="89" spans="1:24" x14ac:dyDescent="0.2">
      <c r="C89" s="12">
        <v>216.9</v>
      </c>
      <c r="D89" s="12">
        <v>10</v>
      </c>
      <c r="E89" s="12">
        <v>400</v>
      </c>
      <c r="F89" s="12">
        <v>2263.1</v>
      </c>
      <c r="G89" s="12">
        <v>75.599999999999994</v>
      </c>
      <c r="H89" s="12">
        <v>6</v>
      </c>
      <c r="I89" s="12">
        <v>70.7</v>
      </c>
      <c r="K89" s="12">
        <v>7.9870000000000001</v>
      </c>
      <c r="L89" s="12">
        <v>1.7999999999999999E-2</v>
      </c>
      <c r="M89" s="12">
        <v>458</v>
      </c>
      <c r="N89" s="12">
        <v>23</v>
      </c>
      <c r="O89" s="12">
        <v>19663</v>
      </c>
      <c r="P89" s="12">
        <v>65.5</v>
      </c>
      <c r="Q89" s="12">
        <v>118.4</v>
      </c>
      <c r="R89" s="12">
        <v>6.6</v>
      </c>
      <c r="S89" s="12">
        <v>1.79</v>
      </c>
      <c r="T89" s="12">
        <v>0.1</v>
      </c>
      <c r="U89" s="12">
        <v>10.1</v>
      </c>
      <c r="V89" s="12">
        <v>0.1</v>
      </c>
      <c r="W89" s="12">
        <v>353</v>
      </c>
      <c r="X89" s="12">
        <v>0.1</v>
      </c>
    </row>
    <row r="90" spans="1:24" x14ac:dyDescent="0.2">
      <c r="C90" s="12">
        <v>170.7</v>
      </c>
      <c r="D90" s="12">
        <v>11</v>
      </c>
      <c r="E90" s="12">
        <v>400</v>
      </c>
      <c r="F90" s="12">
        <v>2279.4</v>
      </c>
      <c r="G90" s="12">
        <v>67.900000000000006</v>
      </c>
      <c r="H90" s="12">
        <v>2129.8000000000002</v>
      </c>
      <c r="I90" s="12">
        <v>633</v>
      </c>
      <c r="K90" s="12">
        <v>7.9459999999999997</v>
      </c>
      <c r="L90" s="12">
        <v>0.02</v>
      </c>
      <c r="M90" s="12">
        <v>511</v>
      </c>
      <c r="N90" s="12">
        <v>26</v>
      </c>
      <c r="O90" s="12">
        <v>1994.1</v>
      </c>
      <c r="P90" s="12">
        <v>58.7</v>
      </c>
      <c r="Q90" s="12">
        <v>114</v>
      </c>
      <c r="R90" s="12">
        <v>6.6</v>
      </c>
      <c r="S90" s="12">
        <v>1.73</v>
      </c>
      <c r="T90" s="12">
        <v>0</v>
      </c>
      <c r="U90" s="12">
        <v>11.1</v>
      </c>
      <c r="V90" s="12">
        <v>0.1</v>
      </c>
      <c r="W90" s="12">
        <v>35.4</v>
      </c>
      <c r="X90" s="12">
        <v>0.1</v>
      </c>
    </row>
    <row r="91" spans="1:24" x14ac:dyDescent="0.2">
      <c r="C91" s="12">
        <v>148.4</v>
      </c>
      <c r="D91" s="12">
        <v>12</v>
      </c>
      <c r="E91" s="12">
        <v>400</v>
      </c>
      <c r="F91" s="12">
        <v>2280.4</v>
      </c>
      <c r="G91" s="12">
        <v>67</v>
      </c>
      <c r="H91" s="12">
        <v>2106.1999999999998</v>
      </c>
      <c r="I91" s="12">
        <v>51.9</v>
      </c>
      <c r="K91" s="12">
        <v>7.9909999999999997</v>
      </c>
      <c r="L91" s="12">
        <v>3.5999999999999997E-2</v>
      </c>
      <c r="M91" s="12">
        <v>456</v>
      </c>
      <c r="N91" s="12">
        <v>33</v>
      </c>
      <c r="O91" s="12">
        <v>1958.4</v>
      </c>
      <c r="P91" s="12">
        <v>42.8</v>
      </c>
      <c r="Q91" s="12">
        <v>129.1</v>
      </c>
      <c r="R91" s="12">
        <v>12.4</v>
      </c>
      <c r="S91" s="12">
        <v>1.96</v>
      </c>
      <c r="T91" s="12">
        <v>0.19</v>
      </c>
      <c r="U91" s="12">
        <v>12</v>
      </c>
      <c r="V91" s="12">
        <v>0.1</v>
      </c>
      <c r="W91" s="12">
        <v>35.299999999999997</v>
      </c>
      <c r="X91" s="12">
        <v>0.1</v>
      </c>
    </row>
    <row r="92" spans="1:24" x14ac:dyDescent="0.2">
      <c r="C92" s="12">
        <v>97.8</v>
      </c>
      <c r="D92" s="12">
        <v>13</v>
      </c>
      <c r="E92" s="12">
        <v>400</v>
      </c>
      <c r="F92" s="12">
        <v>2287.4</v>
      </c>
      <c r="G92" s="12">
        <v>44.5</v>
      </c>
      <c r="H92" s="12">
        <v>4</v>
      </c>
      <c r="I92" s="12">
        <v>45.4</v>
      </c>
      <c r="K92" s="12">
        <v>7.9829999999999997</v>
      </c>
      <c r="L92" s="12">
        <v>1.7000000000000001E-2</v>
      </c>
      <c r="M92" s="12">
        <v>467</v>
      </c>
      <c r="N92" s="12">
        <v>18</v>
      </c>
      <c r="O92" s="12">
        <v>19543</v>
      </c>
      <c r="P92" s="12">
        <v>36.4</v>
      </c>
      <c r="Q92" s="12">
        <v>131.80000000000001</v>
      </c>
      <c r="R92" s="12">
        <v>6.7</v>
      </c>
      <c r="S92" s="12">
        <v>2.0099999999999998</v>
      </c>
      <c r="T92" s="12">
        <v>0.1</v>
      </c>
      <c r="U92" s="12">
        <v>13.1</v>
      </c>
      <c r="V92" s="12">
        <v>0.1</v>
      </c>
      <c r="W92" s="12">
        <v>35.4</v>
      </c>
      <c r="X92" s="12">
        <v>0.1</v>
      </c>
    </row>
    <row r="93" spans="1:24" x14ac:dyDescent="0.2">
      <c r="C93" s="12">
        <v>54.3</v>
      </c>
      <c r="D93" s="12">
        <v>14</v>
      </c>
      <c r="E93" s="12">
        <v>400</v>
      </c>
      <c r="F93" s="12">
        <v>23763</v>
      </c>
      <c r="G93" s="12">
        <v>32.700000000000003</v>
      </c>
      <c r="H93" s="12">
        <v>2175.1999999999998</v>
      </c>
      <c r="I93" s="12">
        <v>26.6</v>
      </c>
      <c r="K93" s="12">
        <v>8.0069999999999997</v>
      </c>
      <c r="L93" s="12">
        <v>0.01</v>
      </c>
      <c r="M93" s="12">
        <v>456</v>
      </c>
      <c r="N93" s="12">
        <v>6</v>
      </c>
      <c r="O93" s="12">
        <v>2008.8</v>
      </c>
      <c r="P93" s="12">
        <v>22.2</v>
      </c>
      <c r="Q93" s="12">
        <v>148.80000000000001</v>
      </c>
      <c r="R93" s="12">
        <v>4.8</v>
      </c>
      <c r="S93" s="12">
        <v>2.27</v>
      </c>
      <c r="T93" s="12">
        <v>7.0000000000000007E-2</v>
      </c>
      <c r="U93" s="12">
        <v>14</v>
      </c>
      <c r="V93" s="12">
        <v>0.1</v>
      </c>
      <c r="W93" s="12">
        <v>35.5</v>
      </c>
      <c r="X93" s="12">
        <v>0.1</v>
      </c>
    </row>
    <row r="94" spans="1:24" x14ac:dyDescent="0.2">
      <c r="C94" s="12" t="s">
        <v>12411</v>
      </c>
      <c r="D94" s="12">
        <v>15</v>
      </c>
      <c r="E94" s="12">
        <v>400</v>
      </c>
      <c r="F94" s="12">
        <v>2427.1999999999998</v>
      </c>
      <c r="G94" s="12">
        <v>23.9</v>
      </c>
      <c r="H94" s="12">
        <v>7</v>
      </c>
      <c r="I94" s="12">
        <v>18.399999999999999</v>
      </c>
      <c r="K94" s="12">
        <v>8.0069999999999997</v>
      </c>
      <c r="L94" s="12">
        <v>8.0000000000000002E-3</v>
      </c>
      <c r="M94" s="12">
        <v>467</v>
      </c>
      <c r="N94" s="12">
        <v>8</v>
      </c>
      <c r="O94" s="12">
        <v>2039.6</v>
      </c>
      <c r="P94" s="12">
        <v>14.9</v>
      </c>
      <c r="Q94" s="12">
        <v>157.69999999999999</v>
      </c>
      <c r="R94" s="12">
        <v>4.7</v>
      </c>
      <c r="S94" s="12">
        <v>2.41</v>
      </c>
      <c r="T94" s="12">
        <v>7.0000000000000007E-2</v>
      </c>
      <c r="U94" s="12">
        <v>15.1</v>
      </c>
      <c r="V94" s="12">
        <v>0.1</v>
      </c>
      <c r="W94" s="12">
        <v>35.6</v>
      </c>
      <c r="X94" s="12">
        <v>0.2</v>
      </c>
    </row>
    <row r="95" spans="1:24" x14ac:dyDescent="0.2">
      <c r="A95" s="206" t="s">
        <v>12412</v>
      </c>
      <c r="B95" s="12" t="s">
        <v>12448</v>
      </c>
      <c r="C95" s="12">
        <v>30.9</v>
      </c>
      <c r="D95" s="12">
        <v>8</v>
      </c>
      <c r="E95" s="12">
        <v>400</v>
      </c>
      <c r="F95" s="12">
        <v>2369.8000000000002</v>
      </c>
      <c r="G95" s="12">
        <v>88.8</v>
      </c>
      <c r="H95" s="12">
        <v>2209.6999999999998</v>
      </c>
      <c r="I95" s="12">
        <v>79.2</v>
      </c>
      <c r="K95" s="12">
        <v>8.01</v>
      </c>
      <c r="L95" s="12">
        <v>4.3999999999999997E-2</v>
      </c>
      <c r="M95" s="12">
        <v>449</v>
      </c>
      <c r="N95" s="12">
        <v>48</v>
      </c>
      <c r="O95" s="12">
        <v>2067.1</v>
      </c>
      <c r="P95" s="12">
        <v>72.599999999999994</v>
      </c>
      <c r="Q95" s="12">
        <v>121.5</v>
      </c>
      <c r="R95" s="12">
        <v>13</v>
      </c>
      <c r="S95" s="12">
        <v>1.83</v>
      </c>
      <c r="T95" s="12">
        <v>0.2</v>
      </c>
      <c r="U95" s="12">
        <v>8.1</v>
      </c>
      <c r="V95" s="12">
        <v>0.3</v>
      </c>
      <c r="W95" s="12">
        <v>353</v>
      </c>
      <c r="X95" s="12">
        <v>0.1</v>
      </c>
    </row>
    <row r="96" spans="1:24" x14ac:dyDescent="0.2">
      <c r="C96" s="12">
        <v>22.6</v>
      </c>
      <c r="D96" s="12">
        <v>8</v>
      </c>
      <c r="E96" s="12">
        <v>400</v>
      </c>
      <c r="F96" s="12">
        <v>2279.6</v>
      </c>
      <c r="G96" s="12">
        <v>110.7</v>
      </c>
      <c r="H96" s="12">
        <v>2134.3000000000002</v>
      </c>
      <c r="I96" s="12">
        <v>108.1</v>
      </c>
      <c r="K96" s="12">
        <v>7.984</v>
      </c>
      <c r="L96" s="12">
        <v>1.4999999999999999E-2</v>
      </c>
      <c r="M96" s="12">
        <v>459</v>
      </c>
      <c r="N96" s="12">
        <v>30</v>
      </c>
      <c r="O96" s="12">
        <v>2002.6</v>
      </c>
      <c r="P96" s="12">
        <v>102.5</v>
      </c>
      <c r="Q96" s="12">
        <v>110.3</v>
      </c>
      <c r="R96" s="12">
        <v>5.6</v>
      </c>
      <c r="S96" s="12">
        <v>1.66</v>
      </c>
      <c r="T96" s="12">
        <v>0.08</v>
      </c>
      <c r="U96" s="12">
        <v>7.9</v>
      </c>
      <c r="V96" s="12">
        <v>0.1</v>
      </c>
      <c r="W96" s="12">
        <v>35.4</v>
      </c>
      <c r="X96" s="12">
        <v>0.2</v>
      </c>
    </row>
    <row r="97" spans="1:24" x14ac:dyDescent="0.2">
      <c r="B97" s="24"/>
      <c r="C97" s="12">
        <v>26.3</v>
      </c>
      <c r="D97" s="12">
        <v>8</v>
      </c>
      <c r="E97" s="12">
        <v>400</v>
      </c>
      <c r="F97" s="12">
        <v>2313.6999999999998</v>
      </c>
      <c r="G97" s="12">
        <v>174.7</v>
      </c>
      <c r="H97" s="12">
        <v>2151</v>
      </c>
      <c r="I97" s="12">
        <v>172.1</v>
      </c>
      <c r="K97" s="12">
        <v>8.0220000000000002</v>
      </c>
      <c r="L97" s="12">
        <v>8.0000000000000002E-3</v>
      </c>
      <c r="M97" s="12">
        <v>423</v>
      </c>
      <c r="N97" s="12">
        <v>39</v>
      </c>
      <c r="O97" s="12">
        <v>2010.3</v>
      </c>
      <c r="P97" s="12">
        <v>163.9</v>
      </c>
      <c r="Q97" s="12">
        <v>121.3</v>
      </c>
      <c r="R97" s="12">
        <v>6.2</v>
      </c>
      <c r="S97" s="12">
        <v>1.83</v>
      </c>
      <c r="T97" s="12">
        <v>0.1</v>
      </c>
      <c r="U97" s="12">
        <v>8.1999999999999993</v>
      </c>
      <c r="V97" s="12">
        <v>3</v>
      </c>
      <c r="W97" s="12">
        <v>35.200000000000003</v>
      </c>
      <c r="X97" s="12">
        <v>0.2</v>
      </c>
    </row>
    <row r="98" spans="1:24" x14ac:dyDescent="0.2">
      <c r="C98" s="12">
        <v>24</v>
      </c>
      <c r="D98" s="12">
        <v>8</v>
      </c>
      <c r="E98" s="12">
        <v>400</v>
      </c>
      <c r="F98" s="12">
        <v>2444.6</v>
      </c>
      <c r="G98" s="12">
        <v>123.2</v>
      </c>
      <c r="H98" s="12">
        <v>2269.6999999999998</v>
      </c>
      <c r="I98" s="12">
        <v>116.4</v>
      </c>
      <c r="K98" s="12">
        <v>8.0370000000000008</v>
      </c>
      <c r="L98" s="12">
        <v>0.02</v>
      </c>
      <c r="M98" s="12">
        <v>431</v>
      </c>
      <c r="N98" s="12">
        <v>30</v>
      </c>
      <c r="O98" s="12">
        <v>2117.6</v>
      </c>
      <c r="P98" s="12">
        <v>108.5</v>
      </c>
      <c r="Q98" s="12">
        <v>132.1</v>
      </c>
      <c r="R98" s="12">
        <v>8.8000000000000007</v>
      </c>
      <c r="S98" s="12">
        <v>1.99</v>
      </c>
      <c r="T98" s="12">
        <v>0.14000000000000001</v>
      </c>
      <c r="U98" s="12">
        <v>8</v>
      </c>
      <c r="V98" s="12">
        <v>0.1</v>
      </c>
      <c r="W98" s="12">
        <v>35.4</v>
      </c>
      <c r="X98" s="12">
        <v>0.1</v>
      </c>
    </row>
    <row r="99" spans="1:24" x14ac:dyDescent="0.2">
      <c r="C99" s="12">
        <v>22.5</v>
      </c>
      <c r="D99" s="12">
        <v>8</v>
      </c>
      <c r="E99" s="12">
        <v>400</v>
      </c>
      <c r="F99" s="12">
        <v>2406</v>
      </c>
      <c r="G99" s="12">
        <v>102.3</v>
      </c>
      <c r="H99" s="12">
        <v>2256.5</v>
      </c>
      <c r="I99" s="12">
        <v>95.4</v>
      </c>
      <c r="K99" s="12">
        <v>7.9790000000000001</v>
      </c>
      <c r="L99" s="12">
        <v>1.7000000000000001E-2</v>
      </c>
      <c r="M99" s="12">
        <v>492</v>
      </c>
      <c r="N99" s="12">
        <v>22</v>
      </c>
      <c r="O99" s="12">
        <v>2117.5</v>
      </c>
      <c r="P99" s="12">
        <v>88.3</v>
      </c>
      <c r="Q99" s="12">
        <v>116.2</v>
      </c>
      <c r="R99" s="12">
        <v>73</v>
      </c>
      <c r="S99" s="12">
        <v>1.75</v>
      </c>
      <c r="T99" s="12">
        <v>0.11</v>
      </c>
      <c r="U99" s="12">
        <v>8.1</v>
      </c>
      <c r="V99" s="12">
        <v>0.1</v>
      </c>
      <c r="W99" s="12">
        <v>35.4</v>
      </c>
      <c r="X99" s="12">
        <v>0.1</v>
      </c>
    </row>
    <row r="100" spans="1:24" x14ac:dyDescent="0.2">
      <c r="C100" s="12">
        <v>13.8</v>
      </c>
      <c r="D100" s="12">
        <v>8</v>
      </c>
      <c r="E100" s="12">
        <v>400</v>
      </c>
      <c r="F100" s="12">
        <v>2401.1</v>
      </c>
      <c r="G100" s="12">
        <v>80</v>
      </c>
      <c r="H100" s="12">
        <v>2244.6</v>
      </c>
      <c r="I100" s="12">
        <v>72.900000000000006</v>
      </c>
      <c r="K100" s="12">
        <v>7.9969999999999999</v>
      </c>
      <c r="L100" s="12">
        <v>1.2E-2</v>
      </c>
      <c r="M100" s="12">
        <v>469</v>
      </c>
      <c r="N100" s="12">
        <v>8</v>
      </c>
      <c r="O100" s="12">
        <v>2102.6999999999998</v>
      </c>
      <c r="P100" s="12">
        <v>66.5</v>
      </c>
      <c r="Q100" s="12">
        <v>120.2</v>
      </c>
      <c r="R100" s="12">
        <v>6.5</v>
      </c>
      <c r="S100" s="12">
        <v>1.81</v>
      </c>
      <c r="T100" s="12">
        <v>0.1</v>
      </c>
      <c r="U100" s="12">
        <v>8.1999999999999993</v>
      </c>
      <c r="V100" s="12">
        <v>0.1</v>
      </c>
      <c r="W100" s="12">
        <v>35.299999999999997</v>
      </c>
      <c r="X100" s="12">
        <v>0.1</v>
      </c>
    </row>
    <row r="101" spans="1:24" x14ac:dyDescent="0.2">
      <c r="C101" s="12">
        <v>20</v>
      </c>
      <c r="D101" s="12">
        <v>8</v>
      </c>
      <c r="E101" s="12">
        <v>400</v>
      </c>
      <c r="F101" s="12">
        <v>2407.1</v>
      </c>
      <c r="G101" s="12">
        <v>63.4</v>
      </c>
      <c r="H101" s="12">
        <v>2258.1999999999998</v>
      </c>
      <c r="I101" s="12">
        <v>60.9</v>
      </c>
      <c r="K101" s="12">
        <v>7.9790000000000001</v>
      </c>
      <c r="L101" s="12">
        <v>5.3999999999999999E-2</v>
      </c>
      <c r="M101" s="12">
        <v>494</v>
      </c>
      <c r="N101" s="12">
        <v>70</v>
      </c>
      <c r="O101" s="12">
        <v>2119.1</v>
      </c>
      <c r="P101" s="12">
        <v>59.6</v>
      </c>
      <c r="Q101" s="12">
        <v>116</v>
      </c>
      <c r="R101" s="12">
        <v>13.3</v>
      </c>
      <c r="S101" s="12">
        <v>1.75</v>
      </c>
      <c r="T101" s="12">
        <v>0.2</v>
      </c>
      <c r="U101" s="12">
        <v>8</v>
      </c>
      <c r="V101" s="12">
        <v>0.1</v>
      </c>
      <c r="W101" s="12">
        <v>353</v>
      </c>
      <c r="X101" s="12">
        <v>0.1</v>
      </c>
    </row>
    <row r="102" spans="1:24" x14ac:dyDescent="0.2">
      <c r="C102" s="12">
        <v>14.4</v>
      </c>
      <c r="D102" s="12">
        <v>8</v>
      </c>
      <c r="E102" s="12">
        <v>400</v>
      </c>
      <c r="F102" s="12">
        <v>2496.4</v>
      </c>
      <c r="G102" s="12">
        <v>47.2</v>
      </c>
      <c r="H102" s="12">
        <v>2350.1999999999998</v>
      </c>
      <c r="I102" s="12">
        <v>59.5</v>
      </c>
      <c r="K102" s="12">
        <v>7.9630000000000001</v>
      </c>
      <c r="L102" s="12">
        <v>4.4999999999999998E-2</v>
      </c>
      <c r="M102" s="12">
        <v>535</v>
      </c>
      <c r="N102" s="12">
        <v>70</v>
      </c>
      <c r="O102" s="12">
        <v>2208.6</v>
      </c>
      <c r="P102" s="12">
        <v>63.5</v>
      </c>
      <c r="Q102" s="12">
        <v>116.7</v>
      </c>
      <c r="R102" s="12">
        <v>9.6</v>
      </c>
      <c r="S102" s="12">
        <v>1.76</v>
      </c>
      <c r="T102" s="12">
        <v>0.15</v>
      </c>
      <c r="U102" s="12">
        <v>8.1</v>
      </c>
      <c r="V102" s="12">
        <v>0.1</v>
      </c>
      <c r="W102" s="12">
        <v>353</v>
      </c>
      <c r="X102" s="12">
        <v>0.1</v>
      </c>
    </row>
    <row r="103" spans="1:24" x14ac:dyDescent="0.2">
      <c r="C103" s="12">
        <v>10.8</v>
      </c>
      <c r="D103" s="12">
        <v>8</v>
      </c>
      <c r="E103" s="12">
        <v>400</v>
      </c>
      <c r="F103" s="12">
        <v>2484.4</v>
      </c>
      <c r="G103" s="12">
        <v>35.5</v>
      </c>
      <c r="H103" s="12">
        <v>2325.8000000000002</v>
      </c>
      <c r="I103" s="12">
        <v>34.9</v>
      </c>
      <c r="K103" s="12">
        <v>7.99</v>
      </c>
      <c r="L103" s="12">
        <v>6.0000000000000001E-3</v>
      </c>
      <c r="M103" s="12">
        <v>494</v>
      </c>
      <c r="N103" s="12">
        <v>10</v>
      </c>
      <c r="O103" s="12">
        <v>21793</v>
      </c>
      <c r="P103" s="12">
        <v>33.4</v>
      </c>
      <c r="Q103" s="12">
        <v>123.7</v>
      </c>
      <c r="R103" s="12">
        <v>1.8</v>
      </c>
      <c r="S103" s="12">
        <v>1.87</v>
      </c>
      <c r="T103" s="12">
        <v>0.03</v>
      </c>
      <c r="U103" s="12">
        <v>8.4</v>
      </c>
      <c r="V103" s="12">
        <v>0.2</v>
      </c>
      <c r="W103" s="12">
        <v>35.4</v>
      </c>
      <c r="X103" s="12">
        <v>0.1</v>
      </c>
    </row>
    <row r="104" spans="1:24" x14ac:dyDescent="0.2">
      <c r="A104" s="206" t="s">
        <v>12423</v>
      </c>
      <c r="C104" s="12">
        <v>41.1</v>
      </c>
      <c r="D104" s="12">
        <v>8</v>
      </c>
      <c r="E104" s="12">
        <v>400</v>
      </c>
      <c r="F104" s="12">
        <v>2382.5</v>
      </c>
      <c r="G104" s="12">
        <v>223</v>
      </c>
      <c r="H104" s="12">
        <v>2226.6999999999998</v>
      </c>
      <c r="I104" s="12">
        <v>22.9</v>
      </c>
      <c r="K104" s="12">
        <v>8.0009999999999994</v>
      </c>
      <c r="L104" s="12">
        <v>3.1E-2</v>
      </c>
      <c r="M104" s="12">
        <v>460</v>
      </c>
      <c r="N104" s="12">
        <v>35</v>
      </c>
      <c r="O104" s="12">
        <v>2086</v>
      </c>
      <c r="P104" s="12">
        <v>24.6</v>
      </c>
      <c r="Q104" s="12">
        <v>119.2</v>
      </c>
      <c r="R104" s="12">
        <v>73</v>
      </c>
      <c r="S104" s="12">
        <v>1.8</v>
      </c>
      <c r="T104" s="12">
        <v>0.11</v>
      </c>
      <c r="U104" s="12">
        <v>7.9</v>
      </c>
      <c r="V104" s="12">
        <v>0.1</v>
      </c>
      <c r="W104" s="12">
        <v>353</v>
      </c>
      <c r="X104" s="12">
        <v>0.1</v>
      </c>
    </row>
    <row r="105" spans="1:24" x14ac:dyDescent="0.2">
      <c r="C105" s="12">
        <v>26.4</v>
      </c>
      <c r="D105" s="12">
        <v>8</v>
      </c>
      <c r="E105" s="12">
        <v>400</v>
      </c>
      <c r="F105" s="12">
        <v>2281.4</v>
      </c>
      <c r="G105" s="12">
        <v>303</v>
      </c>
      <c r="H105" s="12">
        <v>2135.4</v>
      </c>
      <c r="I105" s="12">
        <v>21.4</v>
      </c>
      <c r="K105" s="12">
        <v>985</v>
      </c>
      <c r="L105" s="12">
        <v>3.5999999999999997E-2</v>
      </c>
      <c r="M105" s="12">
        <v>460</v>
      </c>
      <c r="N105" s="12">
        <v>40</v>
      </c>
      <c r="O105" s="12">
        <v>2002.9</v>
      </c>
      <c r="P105" s="12">
        <v>18.8</v>
      </c>
      <c r="Q105" s="12">
        <v>110.9</v>
      </c>
      <c r="R105" s="12">
        <v>8.8000000000000007</v>
      </c>
      <c r="S105" s="12">
        <v>1.67</v>
      </c>
      <c r="T105" s="12">
        <v>0.13</v>
      </c>
      <c r="U105" s="12">
        <v>8</v>
      </c>
      <c r="V105" s="12">
        <v>0.1</v>
      </c>
      <c r="W105" s="12">
        <v>35.4</v>
      </c>
      <c r="X105" s="12">
        <v>0.1</v>
      </c>
    </row>
    <row r="106" spans="1:24" x14ac:dyDescent="0.2">
      <c r="C106" s="12">
        <v>25.2</v>
      </c>
      <c r="D106" s="12">
        <v>8</v>
      </c>
      <c r="E106" s="12">
        <v>600</v>
      </c>
      <c r="F106" s="12">
        <v>2295.8000000000002</v>
      </c>
      <c r="G106" s="12">
        <v>102.9</v>
      </c>
      <c r="H106" s="12">
        <v>2188.6999999999998</v>
      </c>
      <c r="I106" s="12">
        <v>82.5</v>
      </c>
      <c r="K106" s="12">
        <v>7.8769999999999998</v>
      </c>
      <c r="L106" s="12">
        <v>5.2999999999999999E-2</v>
      </c>
      <c r="M106" s="12">
        <v>609</v>
      </c>
      <c r="N106" s="12">
        <v>54</v>
      </c>
      <c r="O106" s="12">
        <v>20703</v>
      </c>
      <c r="P106" s="12">
        <v>70.7</v>
      </c>
      <c r="Q106" s="12">
        <v>90</v>
      </c>
      <c r="R106" s="12">
        <v>14.9</v>
      </c>
      <c r="S106" s="12">
        <v>136</v>
      </c>
      <c r="T106" s="12">
        <v>0.23</v>
      </c>
      <c r="U106" s="12">
        <v>8</v>
      </c>
      <c r="V106" s="12">
        <v>0.1</v>
      </c>
      <c r="W106" s="12">
        <v>353</v>
      </c>
      <c r="X106" s="12">
        <v>0.1</v>
      </c>
    </row>
    <row r="107" spans="1:24" x14ac:dyDescent="0.2">
      <c r="C107" s="12">
        <v>15.6</v>
      </c>
      <c r="D107" s="12">
        <v>8</v>
      </c>
      <c r="E107" s="12">
        <v>800</v>
      </c>
      <c r="F107" s="12">
        <v>2396.6</v>
      </c>
      <c r="G107" s="12">
        <v>79.2</v>
      </c>
      <c r="H107" s="12">
        <v>2319.1999999999998</v>
      </c>
      <c r="I107" s="12">
        <v>68.2</v>
      </c>
      <c r="K107" s="12">
        <v>7.7859999999999996</v>
      </c>
      <c r="L107" s="12">
        <v>3.4000000000000002E-2</v>
      </c>
      <c r="M107" s="12">
        <v>800</v>
      </c>
      <c r="N107" s="12">
        <v>45</v>
      </c>
      <c r="O107" s="12">
        <v>2204.6999999999998</v>
      </c>
      <c r="P107" s="12">
        <v>62.6</v>
      </c>
      <c r="Q107" s="12">
        <v>77.2</v>
      </c>
      <c r="R107" s="12">
        <v>7.7</v>
      </c>
      <c r="S107" s="12">
        <v>1.17</v>
      </c>
      <c r="T107" s="12">
        <v>0.12</v>
      </c>
      <c r="U107" s="12">
        <v>8</v>
      </c>
      <c r="V107" s="12">
        <v>0.1</v>
      </c>
      <c r="W107" s="12">
        <v>353</v>
      </c>
      <c r="X107" s="12">
        <v>0.1</v>
      </c>
    </row>
    <row r="108" spans="1:24" x14ac:dyDescent="0.2">
      <c r="C108" s="12">
        <v>21.3</v>
      </c>
      <c r="D108" s="12">
        <v>8</v>
      </c>
      <c r="E108" s="12">
        <v>1000</v>
      </c>
      <c r="F108" s="12">
        <v>2428</v>
      </c>
      <c r="G108" s="12">
        <v>56.1</v>
      </c>
      <c r="H108" s="12">
        <v>2372.6</v>
      </c>
      <c r="I108" s="12">
        <v>533</v>
      </c>
      <c r="K108" s="12">
        <v>7.7149999999999999</v>
      </c>
      <c r="L108" s="12">
        <v>2.4E-2</v>
      </c>
      <c r="M108" s="12">
        <v>964</v>
      </c>
      <c r="N108" s="12">
        <v>53</v>
      </c>
      <c r="O108" s="12">
        <v>2</v>
      </c>
      <c r="P108" s="12">
        <v>50.6</v>
      </c>
      <c r="Q108" s="12">
        <v>67.7</v>
      </c>
      <c r="R108" s="12">
        <v>43</v>
      </c>
      <c r="S108" s="12">
        <v>1.02</v>
      </c>
      <c r="T108" s="12">
        <v>7.0000000000000007E-2</v>
      </c>
      <c r="U108" s="12">
        <v>8.1</v>
      </c>
      <c r="V108" s="12">
        <v>0.1</v>
      </c>
      <c r="W108" s="12">
        <v>35.4</v>
      </c>
      <c r="X108" s="12">
        <v>0.1</v>
      </c>
    </row>
    <row r="109" spans="1:24" x14ac:dyDescent="0.2">
      <c r="C109" s="12">
        <v>5.2</v>
      </c>
      <c r="D109" s="12">
        <v>8</v>
      </c>
      <c r="E109" s="12">
        <v>1200</v>
      </c>
      <c r="F109" s="12">
        <v>2481.6999999999998</v>
      </c>
      <c r="G109" s="12">
        <v>38.200000000000003</v>
      </c>
      <c r="H109" s="12">
        <v>2438.1</v>
      </c>
      <c r="I109" s="12">
        <v>44.4</v>
      </c>
      <c r="K109" s="12">
        <v>7.6779999999999999</v>
      </c>
      <c r="L109" s="12">
        <v>4.8000000000000001E-2</v>
      </c>
      <c r="M109" s="12">
        <v>1085</v>
      </c>
      <c r="N109" s="12">
        <v>121</v>
      </c>
      <c r="O109" s="12">
        <v>2323.8000000000002</v>
      </c>
      <c r="P109" s="12">
        <v>43.6</v>
      </c>
      <c r="Q109" s="12">
        <v>63.9</v>
      </c>
      <c r="R109" s="12">
        <v>6.8</v>
      </c>
      <c r="S109" s="12">
        <v>0.97</v>
      </c>
      <c r="T109" s="12">
        <v>0.1</v>
      </c>
      <c r="U109" s="12">
        <v>8.1</v>
      </c>
      <c r="V109" s="12">
        <v>0.1</v>
      </c>
      <c r="W109" s="12">
        <v>353</v>
      </c>
      <c r="X109" s="12">
        <v>0.1</v>
      </c>
    </row>
    <row r="110" spans="1:24" x14ac:dyDescent="0.2">
      <c r="C110" s="12" t="s">
        <v>12413</v>
      </c>
      <c r="D110" s="12">
        <v>8</v>
      </c>
      <c r="E110" s="12">
        <v>1400</v>
      </c>
      <c r="F110" s="12">
        <v>2557.1999999999998</v>
      </c>
      <c r="G110" s="12">
        <v>51</v>
      </c>
      <c r="H110" s="12">
        <v>2503.6</v>
      </c>
      <c r="I110" s="12">
        <v>58.6</v>
      </c>
      <c r="K110" s="12">
        <v>7.7089999999999996</v>
      </c>
      <c r="L110" s="12">
        <v>4.7E-2</v>
      </c>
      <c r="M110" s="12">
        <v>1038</v>
      </c>
      <c r="N110" s="12">
        <v>121</v>
      </c>
      <c r="O110" s="12">
        <v>2385.1999999999998</v>
      </c>
      <c r="P110" s="12">
        <v>57.6</v>
      </c>
      <c r="Q110" s="12">
        <v>70</v>
      </c>
      <c r="R110" s="12">
        <v>6.2</v>
      </c>
      <c r="S110" s="12">
        <v>1.06</v>
      </c>
      <c r="T110" s="12">
        <v>0.09</v>
      </c>
      <c r="U110" s="12">
        <v>8.1</v>
      </c>
      <c r="V110" s="12">
        <v>0.1</v>
      </c>
      <c r="W110" s="12">
        <v>353</v>
      </c>
      <c r="X110" s="12">
        <v>0.2</v>
      </c>
    </row>
    <row r="111" spans="1:24" x14ac:dyDescent="0.2">
      <c r="C111" s="12" t="s">
        <v>12415</v>
      </c>
      <c r="D111" s="12">
        <v>8</v>
      </c>
      <c r="E111" s="12">
        <v>1600</v>
      </c>
      <c r="F111" s="12">
        <v>2681.8</v>
      </c>
      <c r="G111" s="12">
        <v>61.2</v>
      </c>
      <c r="H111" s="12">
        <v>2689.8</v>
      </c>
      <c r="I111" s="12">
        <v>75.099999999999994</v>
      </c>
      <c r="K111" s="12">
        <v>7.5250000000000004</v>
      </c>
      <c r="L111" s="12">
        <v>6.0999999999999999E-2</v>
      </c>
      <c r="M111" s="12">
        <v>1708</v>
      </c>
      <c r="N111" s="12">
        <v>258</v>
      </c>
      <c r="O111" s="12">
        <v>7</v>
      </c>
      <c r="P111" s="12">
        <v>69.599999999999994</v>
      </c>
      <c r="Q111" s="12">
        <v>49.7</v>
      </c>
      <c r="R111" s="12">
        <v>63</v>
      </c>
      <c r="S111" s="12">
        <v>0.75</v>
      </c>
      <c r="T111" s="12">
        <v>0.1</v>
      </c>
      <c r="U111" s="12">
        <v>8.1</v>
      </c>
      <c r="V111" s="12">
        <v>0</v>
      </c>
      <c r="W111" s="12">
        <v>35.4</v>
      </c>
      <c r="X111" s="12">
        <v>0</v>
      </c>
    </row>
    <row r="112" spans="1:24" x14ac:dyDescent="0.2">
      <c r="C112" s="12" t="s">
        <v>12417</v>
      </c>
      <c r="D112" s="12">
        <v>8</v>
      </c>
      <c r="E112" s="12">
        <v>1800</v>
      </c>
      <c r="F112" s="12">
        <v>2746.1</v>
      </c>
      <c r="G112" s="12">
        <v>94.8</v>
      </c>
      <c r="H112" s="12">
        <v>2740.4</v>
      </c>
      <c r="I112" s="12">
        <v>114.3</v>
      </c>
      <c r="K112" s="12">
        <v>7.5659999999999998</v>
      </c>
      <c r="L112" s="12">
        <v>5.7000000000000002E-2</v>
      </c>
      <c r="M112" s="12">
        <v>1586</v>
      </c>
      <c r="N112" s="12">
        <v>252</v>
      </c>
      <c r="O112" s="12">
        <v>2611.1999999999998</v>
      </c>
      <c r="P112" s="12">
        <v>107.9</v>
      </c>
      <c r="Q112" s="12">
        <v>55.6</v>
      </c>
      <c r="R112" s="12">
        <v>5.2</v>
      </c>
      <c r="S112" s="12">
        <v>0.84</v>
      </c>
      <c r="T112" s="12">
        <v>0.08</v>
      </c>
      <c r="U112" s="12">
        <v>8.1999999999999993</v>
      </c>
      <c r="V112" s="12">
        <v>0.2</v>
      </c>
      <c r="W112" s="12">
        <v>35.4</v>
      </c>
      <c r="X112" s="12">
        <v>0.1</v>
      </c>
    </row>
    <row r="113" spans="1:24" x14ac:dyDescent="0.2">
      <c r="B113" s="12" t="s">
        <v>12449</v>
      </c>
      <c r="C113" s="12">
        <v>95.9</v>
      </c>
      <c r="D113" s="12">
        <v>8</v>
      </c>
      <c r="E113" s="12">
        <v>400</v>
      </c>
      <c r="F113" s="12">
        <v>2369.8000000000002</v>
      </c>
      <c r="G113" s="12">
        <v>88.8</v>
      </c>
      <c r="H113" s="12">
        <v>2209.6999999999998</v>
      </c>
      <c r="I113" s="12">
        <v>79.2</v>
      </c>
      <c r="K113" s="12">
        <v>8.01</v>
      </c>
      <c r="L113" s="12">
        <v>4.3999999999999997E-2</v>
      </c>
      <c r="M113" s="12">
        <v>449</v>
      </c>
      <c r="N113" s="12">
        <v>48</v>
      </c>
      <c r="O113" s="12">
        <v>2067.1</v>
      </c>
      <c r="P113" s="12">
        <v>72.599999999999994</v>
      </c>
      <c r="Q113" s="12">
        <v>121.5</v>
      </c>
      <c r="R113" s="12">
        <v>13</v>
      </c>
      <c r="S113" s="12">
        <v>1.83</v>
      </c>
      <c r="T113" s="12">
        <v>0.2</v>
      </c>
      <c r="U113" s="12">
        <v>8.1</v>
      </c>
      <c r="V113" s="12">
        <v>0.3</v>
      </c>
      <c r="W113" s="12">
        <v>353</v>
      </c>
      <c r="X113" s="12">
        <v>0.1</v>
      </c>
    </row>
    <row r="114" spans="1:24" x14ac:dyDescent="0.2">
      <c r="C114" s="12">
        <v>102.8</v>
      </c>
      <c r="D114" s="12">
        <v>8</v>
      </c>
      <c r="E114" s="12">
        <v>400</v>
      </c>
      <c r="F114" s="12">
        <v>2279.6</v>
      </c>
      <c r="G114" s="12">
        <v>110.7</v>
      </c>
      <c r="H114" s="12">
        <v>2134.3000000000002</v>
      </c>
      <c r="I114" s="12">
        <v>108.1</v>
      </c>
      <c r="K114" s="12">
        <v>7.984</v>
      </c>
      <c r="L114" s="12">
        <v>1.4999999999999999E-2</v>
      </c>
      <c r="M114" s="12">
        <v>459</v>
      </c>
      <c r="N114" s="12">
        <v>30</v>
      </c>
      <c r="O114" s="12">
        <v>2002.6</v>
      </c>
      <c r="P114" s="12">
        <v>102.5</v>
      </c>
      <c r="Q114" s="12">
        <v>110.3</v>
      </c>
      <c r="R114" s="12">
        <v>5.6</v>
      </c>
      <c r="S114" s="12">
        <v>1.66</v>
      </c>
      <c r="T114" s="12">
        <v>0.08</v>
      </c>
      <c r="U114" s="12">
        <v>7.9</v>
      </c>
      <c r="V114" s="12">
        <v>0.1</v>
      </c>
      <c r="W114" s="12">
        <v>35.4</v>
      </c>
      <c r="X114" s="12">
        <v>0.2</v>
      </c>
    </row>
    <row r="115" spans="1:24" x14ac:dyDescent="0.2">
      <c r="C115" s="12">
        <v>122.8</v>
      </c>
      <c r="D115" s="12">
        <v>8</v>
      </c>
      <c r="E115" s="12">
        <v>400</v>
      </c>
      <c r="F115" s="12">
        <v>2313.6999999999998</v>
      </c>
      <c r="G115" s="12">
        <v>174.7</v>
      </c>
      <c r="H115" s="12">
        <v>2151</v>
      </c>
      <c r="I115" s="12">
        <v>172.1</v>
      </c>
      <c r="K115" s="12">
        <v>8.0220000000000002</v>
      </c>
      <c r="L115" s="12">
        <v>8.0000000000000002E-3</v>
      </c>
      <c r="M115" s="12">
        <v>423</v>
      </c>
      <c r="N115" s="12">
        <v>39</v>
      </c>
      <c r="O115" s="12">
        <v>2010.3</v>
      </c>
      <c r="P115" s="12">
        <v>163.9</v>
      </c>
      <c r="Q115" s="12">
        <v>121.3</v>
      </c>
      <c r="R115" s="12">
        <v>6.2</v>
      </c>
      <c r="S115" s="12">
        <v>1.83</v>
      </c>
      <c r="T115" s="12">
        <v>0.1</v>
      </c>
      <c r="U115" s="12">
        <v>8.1999999999999993</v>
      </c>
      <c r="V115" s="12">
        <v>3</v>
      </c>
      <c r="W115" s="12">
        <v>35.200000000000003</v>
      </c>
      <c r="X115" s="12">
        <v>0.2</v>
      </c>
    </row>
    <row r="116" spans="1:24" x14ac:dyDescent="0.2">
      <c r="C116" s="12">
        <v>84.4</v>
      </c>
      <c r="D116" s="12">
        <v>8</v>
      </c>
      <c r="E116" s="12">
        <v>400</v>
      </c>
      <c r="F116" s="12">
        <v>2444.6</v>
      </c>
      <c r="G116" s="12">
        <v>123.2</v>
      </c>
      <c r="H116" s="12">
        <v>2269.6999999999998</v>
      </c>
      <c r="I116" s="12">
        <v>116.4</v>
      </c>
      <c r="K116" s="12">
        <v>8.0370000000000008</v>
      </c>
      <c r="L116" s="12">
        <v>0.02</v>
      </c>
      <c r="M116" s="12">
        <v>431</v>
      </c>
      <c r="N116" s="12">
        <v>30</v>
      </c>
      <c r="O116" s="12">
        <v>2117.6</v>
      </c>
      <c r="P116" s="12">
        <v>108.5</v>
      </c>
      <c r="Q116" s="12">
        <v>132.1</v>
      </c>
      <c r="R116" s="12">
        <v>8.8000000000000007</v>
      </c>
      <c r="S116" s="12">
        <v>1.99</v>
      </c>
      <c r="T116" s="12">
        <v>0.14000000000000001</v>
      </c>
      <c r="U116" s="12">
        <v>8</v>
      </c>
      <c r="V116" s="12">
        <v>0.1</v>
      </c>
      <c r="W116" s="12">
        <v>35.4</v>
      </c>
      <c r="X116" s="12">
        <v>0.1</v>
      </c>
    </row>
    <row r="117" spans="1:24" x14ac:dyDescent="0.2">
      <c r="C117" s="12">
        <v>33.5</v>
      </c>
      <c r="D117" s="12">
        <v>8</v>
      </c>
      <c r="E117" s="12">
        <v>400</v>
      </c>
      <c r="F117" s="12">
        <v>2406</v>
      </c>
      <c r="G117" s="12">
        <v>102.3</v>
      </c>
      <c r="H117" s="12">
        <v>2256.5</v>
      </c>
      <c r="I117" s="12">
        <v>95.4</v>
      </c>
      <c r="K117" s="12">
        <v>7.9790000000000001</v>
      </c>
      <c r="L117" s="12">
        <v>1.7000000000000001E-2</v>
      </c>
      <c r="M117" s="12">
        <v>492</v>
      </c>
      <c r="N117" s="12">
        <v>22</v>
      </c>
      <c r="O117" s="12">
        <v>2117.5</v>
      </c>
      <c r="P117" s="12">
        <v>88.3</v>
      </c>
      <c r="Q117" s="12">
        <v>116.2</v>
      </c>
      <c r="R117" s="12">
        <v>73</v>
      </c>
      <c r="S117" s="12">
        <v>1.75</v>
      </c>
      <c r="T117" s="12">
        <v>0.11</v>
      </c>
      <c r="U117" s="12">
        <v>8.1</v>
      </c>
      <c r="V117" s="12">
        <v>0.1</v>
      </c>
      <c r="W117" s="12">
        <v>35.4</v>
      </c>
      <c r="X117" s="12">
        <v>0.1</v>
      </c>
    </row>
    <row r="118" spans="1:24" x14ac:dyDescent="0.2">
      <c r="C118" s="12">
        <v>42.5</v>
      </c>
      <c r="D118" s="12">
        <v>8</v>
      </c>
      <c r="E118" s="12">
        <v>400</v>
      </c>
      <c r="F118" s="12">
        <v>2401.1</v>
      </c>
      <c r="G118" s="12">
        <v>80</v>
      </c>
      <c r="H118" s="12">
        <v>2244.6</v>
      </c>
      <c r="I118" s="12">
        <v>72.900000000000006</v>
      </c>
      <c r="K118" s="12">
        <v>7.9969999999999999</v>
      </c>
      <c r="L118" s="12">
        <v>1.2E-2</v>
      </c>
      <c r="M118" s="12">
        <v>469</v>
      </c>
      <c r="N118" s="12">
        <v>8</v>
      </c>
      <c r="O118" s="12">
        <v>2102.6999999999998</v>
      </c>
      <c r="P118" s="12">
        <v>66.5</v>
      </c>
      <c r="Q118" s="12">
        <v>120.2</v>
      </c>
      <c r="R118" s="12">
        <v>6.5</v>
      </c>
      <c r="S118" s="12">
        <v>1.81</v>
      </c>
      <c r="T118" s="12">
        <v>0.1</v>
      </c>
      <c r="U118" s="12">
        <v>8.1999999999999993</v>
      </c>
      <c r="V118" s="12">
        <v>0.1</v>
      </c>
      <c r="W118" s="12">
        <v>35.299999999999997</v>
      </c>
      <c r="X118" s="12">
        <v>0.1</v>
      </c>
    </row>
    <row r="119" spans="1:24" x14ac:dyDescent="0.2">
      <c r="C119" s="12">
        <v>34.299999999999997</v>
      </c>
      <c r="D119" s="12">
        <v>8</v>
      </c>
      <c r="E119" s="12">
        <v>400</v>
      </c>
      <c r="F119" s="12">
        <v>2407.1</v>
      </c>
      <c r="G119" s="12">
        <v>63.4</v>
      </c>
      <c r="H119" s="12">
        <v>2258.1999999999998</v>
      </c>
      <c r="I119" s="12">
        <v>60.9</v>
      </c>
      <c r="K119" s="12">
        <v>7.9790000000000001</v>
      </c>
      <c r="L119" s="12">
        <v>5.3999999999999999E-2</v>
      </c>
      <c r="M119" s="12">
        <v>494</v>
      </c>
      <c r="N119" s="12">
        <v>70</v>
      </c>
      <c r="O119" s="12">
        <v>2119.1</v>
      </c>
      <c r="P119" s="12">
        <v>59.6</v>
      </c>
      <c r="Q119" s="12">
        <v>116</v>
      </c>
      <c r="R119" s="12">
        <v>13.3</v>
      </c>
      <c r="S119" s="12">
        <v>1.75</v>
      </c>
      <c r="T119" s="12">
        <v>0.2</v>
      </c>
      <c r="U119" s="12">
        <v>8</v>
      </c>
      <c r="V119" s="12">
        <v>0.1</v>
      </c>
      <c r="W119" s="12">
        <v>353</v>
      </c>
      <c r="X119" s="12">
        <v>0.1</v>
      </c>
    </row>
    <row r="120" spans="1:24" x14ac:dyDescent="0.2">
      <c r="C120" s="12">
        <v>33.200000000000003</v>
      </c>
      <c r="D120" s="12">
        <v>8</v>
      </c>
      <c r="E120" s="12">
        <v>400</v>
      </c>
      <c r="F120" s="12">
        <v>2496.4</v>
      </c>
      <c r="G120" s="12">
        <v>47.2</v>
      </c>
      <c r="H120" s="12">
        <v>2350.1999999999998</v>
      </c>
      <c r="I120" s="12">
        <v>59.5</v>
      </c>
      <c r="K120" s="12">
        <v>7.9630000000000001</v>
      </c>
      <c r="L120" s="12">
        <v>4.4999999999999998E-2</v>
      </c>
      <c r="M120" s="12">
        <v>535</v>
      </c>
      <c r="N120" s="12">
        <v>70</v>
      </c>
      <c r="O120" s="12">
        <v>2208.6</v>
      </c>
      <c r="P120" s="12">
        <v>63.5</v>
      </c>
      <c r="Q120" s="12">
        <v>116.7</v>
      </c>
      <c r="R120" s="12">
        <v>9.6</v>
      </c>
      <c r="S120" s="12">
        <v>1.76</v>
      </c>
      <c r="T120" s="12">
        <v>0.15</v>
      </c>
      <c r="U120" s="12">
        <v>8.1</v>
      </c>
      <c r="V120" s="12">
        <v>0.1</v>
      </c>
      <c r="W120" s="12">
        <v>353</v>
      </c>
      <c r="X120" s="12">
        <v>0.1</v>
      </c>
    </row>
    <row r="121" spans="1:24" x14ac:dyDescent="0.2">
      <c r="C121" s="12">
        <v>21.5</v>
      </c>
      <c r="D121" s="12">
        <v>8</v>
      </c>
      <c r="E121" s="12">
        <v>400</v>
      </c>
      <c r="F121" s="12">
        <v>2484.4</v>
      </c>
      <c r="G121" s="12">
        <v>35.5</v>
      </c>
      <c r="H121" s="12">
        <v>2325.8000000000002</v>
      </c>
      <c r="I121" s="12">
        <v>34.9</v>
      </c>
      <c r="K121" s="12">
        <v>7.99</v>
      </c>
      <c r="L121" s="12">
        <v>6.0000000000000001E-3</v>
      </c>
      <c r="M121" s="12">
        <v>494</v>
      </c>
      <c r="N121" s="12">
        <v>10</v>
      </c>
      <c r="O121" s="12">
        <v>21793</v>
      </c>
      <c r="P121" s="12">
        <v>33.4</v>
      </c>
      <c r="Q121" s="12">
        <v>123.7</v>
      </c>
      <c r="R121" s="12">
        <v>1.8</v>
      </c>
      <c r="S121" s="12">
        <v>1.87</v>
      </c>
      <c r="T121" s="12">
        <v>0.03</v>
      </c>
      <c r="U121" s="12">
        <v>8.4</v>
      </c>
      <c r="V121" s="12">
        <v>0.2</v>
      </c>
      <c r="W121" s="12">
        <v>35.4</v>
      </c>
      <c r="X121" s="12">
        <v>0.1</v>
      </c>
    </row>
    <row r="122" spans="1:24" x14ac:dyDescent="0.2">
      <c r="A122" s="206" t="s">
        <v>12423</v>
      </c>
      <c r="C122" s="12">
        <v>111.7</v>
      </c>
      <c r="D122" s="12">
        <v>8</v>
      </c>
      <c r="E122" s="12">
        <v>400</v>
      </c>
      <c r="F122" s="12">
        <v>2382.5</v>
      </c>
      <c r="G122" s="12">
        <v>223</v>
      </c>
      <c r="H122" s="12">
        <v>2226.6999999999998</v>
      </c>
      <c r="I122" s="12">
        <v>22.9</v>
      </c>
      <c r="K122" s="12">
        <v>8.0009999999999994</v>
      </c>
      <c r="L122" s="12">
        <v>3.1E-2</v>
      </c>
      <c r="M122" s="12">
        <v>460</v>
      </c>
      <c r="N122" s="12">
        <v>35</v>
      </c>
      <c r="O122" s="12">
        <v>2086</v>
      </c>
      <c r="P122" s="12">
        <v>24.6</v>
      </c>
      <c r="Q122" s="12">
        <v>119.2</v>
      </c>
      <c r="R122" s="12">
        <v>73</v>
      </c>
      <c r="S122" s="12">
        <v>1.8</v>
      </c>
      <c r="T122" s="12">
        <v>0.11</v>
      </c>
      <c r="U122" s="12">
        <v>7.9</v>
      </c>
      <c r="V122" s="12">
        <v>0.1</v>
      </c>
      <c r="W122" s="12">
        <v>353</v>
      </c>
      <c r="X122" s="12">
        <v>0.1</v>
      </c>
    </row>
    <row r="123" spans="1:24" x14ac:dyDescent="0.2">
      <c r="C123" s="12">
        <v>116</v>
      </c>
      <c r="D123" s="12">
        <v>8</v>
      </c>
      <c r="E123" s="12">
        <v>400</v>
      </c>
      <c r="F123" s="12">
        <v>2281.4</v>
      </c>
      <c r="G123" s="12">
        <v>303</v>
      </c>
      <c r="H123" s="12">
        <v>2135.4</v>
      </c>
      <c r="I123" s="12">
        <v>21.4</v>
      </c>
      <c r="K123" s="12">
        <v>985</v>
      </c>
      <c r="L123" s="12">
        <v>3.5999999999999997E-2</v>
      </c>
      <c r="M123" s="12">
        <v>460</v>
      </c>
      <c r="N123" s="12">
        <v>40</v>
      </c>
      <c r="O123" s="12">
        <v>2002.9</v>
      </c>
      <c r="P123" s="12">
        <v>18.8</v>
      </c>
      <c r="Q123" s="12">
        <v>110.9</v>
      </c>
      <c r="R123" s="12">
        <v>8.8000000000000007</v>
      </c>
      <c r="S123" s="12">
        <v>1.67</v>
      </c>
      <c r="T123" s="12">
        <v>0.13</v>
      </c>
      <c r="U123" s="12">
        <v>8</v>
      </c>
      <c r="V123" s="12">
        <v>0.1</v>
      </c>
      <c r="W123" s="12">
        <v>35.4</v>
      </c>
      <c r="X123" s="12">
        <v>0.1</v>
      </c>
    </row>
    <row r="124" spans="1:24" x14ac:dyDescent="0.2">
      <c r="C124" s="12">
        <v>122.3</v>
      </c>
      <c r="D124" s="12">
        <v>9</v>
      </c>
      <c r="E124" s="12">
        <v>400</v>
      </c>
      <c r="F124" s="12">
        <v>2295.8000000000002</v>
      </c>
      <c r="G124" s="12">
        <v>102.9</v>
      </c>
      <c r="H124" s="12">
        <v>2188.6999999999998</v>
      </c>
      <c r="I124" s="12">
        <v>82.5</v>
      </c>
      <c r="K124" s="12">
        <v>7.8769999999999998</v>
      </c>
      <c r="L124" s="12">
        <v>5.2999999999999999E-2</v>
      </c>
      <c r="M124" s="12">
        <v>609</v>
      </c>
      <c r="N124" s="12">
        <v>54</v>
      </c>
      <c r="O124" s="12">
        <v>20703</v>
      </c>
      <c r="P124" s="12">
        <v>70.7</v>
      </c>
      <c r="Q124" s="12">
        <v>90</v>
      </c>
      <c r="R124" s="12">
        <v>14.9</v>
      </c>
      <c r="S124" s="12">
        <v>136</v>
      </c>
      <c r="T124" s="12">
        <v>0.23</v>
      </c>
      <c r="U124" s="12">
        <v>8</v>
      </c>
      <c r="V124" s="12">
        <v>0.1</v>
      </c>
      <c r="W124" s="12">
        <v>353</v>
      </c>
      <c r="X124" s="12">
        <v>0.1</v>
      </c>
    </row>
    <row r="125" spans="1:24" x14ac:dyDescent="0.2">
      <c r="C125" s="12">
        <v>96.9</v>
      </c>
      <c r="D125" s="12">
        <v>10</v>
      </c>
      <c r="E125" s="12">
        <v>400</v>
      </c>
      <c r="F125" s="12">
        <v>2396.6</v>
      </c>
      <c r="G125" s="12">
        <v>79.2</v>
      </c>
      <c r="H125" s="12">
        <v>2319.1999999999998</v>
      </c>
      <c r="I125" s="12">
        <v>68.2</v>
      </c>
      <c r="K125" s="12">
        <v>7.7859999999999996</v>
      </c>
      <c r="L125" s="12">
        <v>3.4000000000000002E-2</v>
      </c>
      <c r="M125" s="12">
        <v>800</v>
      </c>
      <c r="N125" s="12">
        <v>45</v>
      </c>
      <c r="O125" s="12">
        <v>2204.6999999999998</v>
      </c>
      <c r="P125" s="12">
        <v>62.6</v>
      </c>
      <c r="Q125" s="12">
        <v>77.2</v>
      </c>
      <c r="R125" s="12">
        <v>7.7</v>
      </c>
      <c r="S125" s="12">
        <v>1.17</v>
      </c>
      <c r="T125" s="12">
        <v>0.12</v>
      </c>
      <c r="U125" s="12">
        <v>8</v>
      </c>
      <c r="V125" s="12">
        <v>0.1</v>
      </c>
      <c r="W125" s="12">
        <v>353</v>
      </c>
      <c r="X125" s="12">
        <v>0.1</v>
      </c>
    </row>
    <row r="126" spans="1:24" x14ac:dyDescent="0.2">
      <c r="C126" s="12">
        <v>60.3</v>
      </c>
      <c r="D126" s="12">
        <v>11</v>
      </c>
      <c r="E126" s="12">
        <v>400</v>
      </c>
      <c r="F126" s="12">
        <v>2428</v>
      </c>
      <c r="G126" s="12">
        <v>56.1</v>
      </c>
      <c r="H126" s="12">
        <v>2372.6</v>
      </c>
      <c r="I126" s="12">
        <v>533</v>
      </c>
      <c r="K126" s="12">
        <v>7.7149999999999999</v>
      </c>
      <c r="L126" s="12">
        <v>2.4E-2</v>
      </c>
      <c r="M126" s="12">
        <v>964</v>
      </c>
      <c r="N126" s="12">
        <v>53</v>
      </c>
      <c r="O126" s="12">
        <v>2</v>
      </c>
      <c r="P126" s="12">
        <v>50.6</v>
      </c>
      <c r="Q126" s="12">
        <v>67.7</v>
      </c>
      <c r="R126" s="12">
        <v>43</v>
      </c>
      <c r="S126" s="12">
        <v>1.02</v>
      </c>
      <c r="T126" s="12">
        <v>7.0000000000000007E-2</v>
      </c>
      <c r="U126" s="12">
        <v>8.1</v>
      </c>
      <c r="V126" s="12">
        <v>0.1</v>
      </c>
      <c r="W126" s="12">
        <v>35.4</v>
      </c>
      <c r="X126" s="12">
        <v>0.1</v>
      </c>
    </row>
    <row r="127" spans="1:24" x14ac:dyDescent="0.2">
      <c r="C127" s="12">
        <v>20.399999999999999</v>
      </c>
      <c r="D127" s="12">
        <v>12</v>
      </c>
      <c r="E127" s="12">
        <v>400</v>
      </c>
      <c r="F127" s="12">
        <v>2481.6999999999998</v>
      </c>
      <c r="G127" s="12">
        <v>38.200000000000003</v>
      </c>
      <c r="H127" s="12">
        <v>2438.1</v>
      </c>
      <c r="I127" s="12">
        <v>44.4</v>
      </c>
      <c r="K127" s="12">
        <v>7.6779999999999999</v>
      </c>
      <c r="L127" s="12">
        <v>4.8000000000000001E-2</v>
      </c>
      <c r="M127" s="12">
        <v>1085</v>
      </c>
      <c r="N127" s="12">
        <v>121</v>
      </c>
      <c r="O127" s="12">
        <v>2323.8000000000002</v>
      </c>
      <c r="P127" s="12">
        <v>43.6</v>
      </c>
      <c r="Q127" s="12">
        <v>63.9</v>
      </c>
      <c r="R127" s="12">
        <v>6.8</v>
      </c>
      <c r="S127" s="12">
        <v>0.97</v>
      </c>
      <c r="T127" s="12">
        <v>0.1</v>
      </c>
      <c r="U127" s="12">
        <v>8.1</v>
      </c>
      <c r="V127" s="12">
        <v>0.1</v>
      </c>
      <c r="W127" s="12">
        <v>353</v>
      </c>
      <c r="X127" s="12">
        <v>0.1</v>
      </c>
    </row>
    <row r="128" spans="1:24" x14ac:dyDescent="0.2">
      <c r="C128" s="12" t="s">
        <v>12414</v>
      </c>
      <c r="D128" s="12">
        <v>13</v>
      </c>
      <c r="E128" s="12">
        <v>400</v>
      </c>
      <c r="F128" s="12">
        <v>2557.1999999999998</v>
      </c>
      <c r="G128" s="12">
        <v>51</v>
      </c>
      <c r="H128" s="12">
        <v>2503.6</v>
      </c>
      <c r="I128" s="12">
        <v>58.6</v>
      </c>
      <c r="K128" s="12">
        <v>7.7089999999999996</v>
      </c>
      <c r="L128" s="12">
        <v>4.7E-2</v>
      </c>
      <c r="M128" s="12">
        <v>1038</v>
      </c>
      <c r="N128" s="12">
        <v>121</v>
      </c>
      <c r="O128" s="12">
        <v>2385.1999999999998</v>
      </c>
      <c r="P128" s="12">
        <v>57.6</v>
      </c>
      <c r="Q128" s="12">
        <v>70</v>
      </c>
      <c r="R128" s="12">
        <v>6.2</v>
      </c>
      <c r="S128" s="12">
        <v>1.06</v>
      </c>
      <c r="T128" s="12">
        <v>0.09</v>
      </c>
      <c r="U128" s="12">
        <v>8.1</v>
      </c>
      <c r="V128" s="12">
        <v>0.1</v>
      </c>
      <c r="W128" s="12">
        <v>353</v>
      </c>
      <c r="X128" s="12">
        <v>0.2</v>
      </c>
    </row>
    <row r="129" spans="1:24" x14ac:dyDescent="0.2">
      <c r="C129" s="12" t="s">
        <v>12416</v>
      </c>
      <c r="D129" s="12">
        <v>14</v>
      </c>
      <c r="E129" s="12">
        <v>400</v>
      </c>
      <c r="F129" s="12">
        <v>2681.8</v>
      </c>
      <c r="G129" s="12">
        <v>61.2</v>
      </c>
      <c r="H129" s="12">
        <v>2689.8</v>
      </c>
      <c r="I129" s="12">
        <v>75.099999999999994</v>
      </c>
      <c r="K129" s="12">
        <v>7.5250000000000004</v>
      </c>
      <c r="L129" s="12">
        <v>6.0999999999999999E-2</v>
      </c>
      <c r="M129" s="12">
        <v>1708</v>
      </c>
      <c r="N129" s="12">
        <v>258</v>
      </c>
      <c r="O129" s="12">
        <v>7</v>
      </c>
      <c r="P129" s="12">
        <v>69.599999999999994</v>
      </c>
      <c r="Q129" s="12">
        <v>49.7</v>
      </c>
      <c r="R129" s="12">
        <v>63</v>
      </c>
      <c r="S129" s="12">
        <v>0.75</v>
      </c>
      <c r="T129" s="12">
        <v>0.1</v>
      </c>
      <c r="U129" s="12">
        <v>8.1</v>
      </c>
      <c r="V129" s="12">
        <v>0</v>
      </c>
      <c r="W129" s="12">
        <v>35.4</v>
      </c>
      <c r="X129" s="12">
        <v>0</v>
      </c>
    </row>
    <row r="130" spans="1:24" x14ac:dyDescent="0.2">
      <c r="C130" s="12" t="s">
        <v>12418</v>
      </c>
      <c r="D130" s="12">
        <v>15</v>
      </c>
      <c r="E130" s="12">
        <v>400</v>
      </c>
      <c r="F130" s="12">
        <v>2746.1</v>
      </c>
      <c r="G130" s="12">
        <v>94.8</v>
      </c>
      <c r="H130" s="12">
        <v>2740.4</v>
      </c>
      <c r="I130" s="12">
        <v>114.3</v>
      </c>
      <c r="K130" s="12">
        <v>7.5659999999999998</v>
      </c>
      <c r="L130" s="12">
        <v>5.7000000000000002E-2</v>
      </c>
      <c r="M130" s="12">
        <v>1586</v>
      </c>
      <c r="N130" s="12">
        <v>252</v>
      </c>
      <c r="O130" s="12">
        <v>2611.1999999999998</v>
      </c>
      <c r="P130" s="12">
        <v>107.9</v>
      </c>
      <c r="Q130" s="12">
        <v>55.6</v>
      </c>
      <c r="R130" s="12">
        <v>5.2</v>
      </c>
      <c r="S130" s="12">
        <v>0.84</v>
      </c>
      <c r="T130" s="12">
        <v>0.08</v>
      </c>
      <c r="U130" s="12">
        <v>8.1999999999999993</v>
      </c>
      <c r="V130" s="12">
        <v>0.2</v>
      </c>
      <c r="W130" s="12">
        <v>35.4</v>
      </c>
      <c r="X130" s="12">
        <v>0.1</v>
      </c>
    </row>
    <row r="131" spans="1:24" x14ac:dyDescent="0.2">
      <c r="A131" s="206" t="s">
        <v>12419</v>
      </c>
      <c r="B131" s="12" t="s">
        <v>12448</v>
      </c>
      <c r="C131" s="12">
        <v>44.8</v>
      </c>
      <c r="D131" s="12">
        <v>8</v>
      </c>
      <c r="E131" s="12">
        <v>400</v>
      </c>
      <c r="F131" s="12">
        <v>2355.3000000000002</v>
      </c>
      <c r="G131" s="12">
        <v>6.4</v>
      </c>
      <c r="H131" s="12">
        <v>2202.3000000000002</v>
      </c>
      <c r="I131" s="12">
        <v>8.1</v>
      </c>
      <c r="K131" s="12">
        <v>7.9969999999999999</v>
      </c>
      <c r="L131" s="12">
        <v>0.02</v>
      </c>
      <c r="M131" s="12">
        <v>460</v>
      </c>
      <c r="N131" s="12">
        <v>24</v>
      </c>
      <c r="O131" s="12">
        <v>2064.1</v>
      </c>
      <c r="P131" s="12">
        <v>9.6</v>
      </c>
      <c r="Q131" s="12">
        <v>116.8</v>
      </c>
      <c r="R131" s="12">
        <v>3.5</v>
      </c>
      <c r="S131" s="12">
        <v>1.76</v>
      </c>
      <c r="T131" s="12">
        <v>0.05</v>
      </c>
      <c r="U131" s="12">
        <v>8</v>
      </c>
      <c r="V131" s="12">
        <v>0.3</v>
      </c>
      <c r="W131" s="12">
        <v>35.200000000000003</v>
      </c>
      <c r="X131" s="12">
        <v>0.1</v>
      </c>
    </row>
    <row r="132" spans="1:24" x14ac:dyDescent="0.2">
      <c r="C132" s="12">
        <v>38.5</v>
      </c>
      <c r="D132" s="12">
        <v>8</v>
      </c>
      <c r="E132" s="12">
        <v>400</v>
      </c>
      <c r="F132" s="12">
        <v>2272.6999999999998</v>
      </c>
      <c r="G132" s="12">
        <v>12.4</v>
      </c>
      <c r="H132" s="12">
        <v>2117.6999999999998</v>
      </c>
      <c r="I132" s="12">
        <v>13</v>
      </c>
      <c r="K132" s="12">
        <v>8.01</v>
      </c>
      <c r="L132" s="12">
        <v>7.0000000000000001E-3</v>
      </c>
      <c r="M132" s="12">
        <v>428</v>
      </c>
      <c r="N132" s="12">
        <v>9</v>
      </c>
      <c r="O132" s="12">
        <v>1981.8</v>
      </c>
      <c r="P132" s="12">
        <v>12.8</v>
      </c>
      <c r="Q132" s="12">
        <v>115.9</v>
      </c>
      <c r="R132" s="12">
        <v>0.8</v>
      </c>
      <c r="S132" s="12">
        <v>1.75</v>
      </c>
      <c r="T132" s="12">
        <v>0.01</v>
      </c>
      <c r="U132" s="12">
        <v>8</v>
      </c>
      <c r="V132" s="12">
        <v>0.1</v>
      </c>
      <c r="W132" s="12">
        <v>353</v>
      </c>
      <c r="X132" s="12">
        <v>0.1</v>
      </c>
    </row>
    <row r="133" spans="1:24" x14ac:dyDescent="0.2">
      <c r="B133" s="24"/>
      <c r="C133" s="12">
        <v>36.200000000000003</v>
      </c>
      <c r="D133" s="12">
        <v>8</v>
      </c>
      <c r="E133" s="12">
        <v>400</v>
      </c>
      <c r="F133" s="12">
        <v>2244.5</v>
      </c>
      <c r="G133" s="12">
        <v>27</v>
      </c>
      <c r="H133" s="12">
        <v>2110</v>
      </c>
      <c r="I133" s="12">
        <v>31.4</v>
      </c>
      <c r="K133" s="12">
        <v>7.9589999999999996</v>
      </c>
      <c r="L133" s="12">
        <v>1.7999999999999999E-2</v>
      </c>
      <c r="M133" s="12">
        <v>483</v>
      </c>
      <c r="N133" s="12">
        <v>26</v>
      </c>
      <c r="O133" s="12">
        <v>1984.2</v>
      </c>
      <c r="P133" s="12">
        <v>323</v>
      </c>
      <c r="Q133" s="12">
        <v>103.3</v>
      </c>
      <c r="R133" s="12">
        <v>3.4</v>
      </c>
      <c r="S133" s="12">
        <v>1.56</v>
      </c>
      <c r="T133" s="12">
        <v>0.05</v>
      </c>
      <c r="U133" s="12">
        <v>8.1</v>
      </c>
      <c r="V133" s="12">
        <v>0.2</v>
      </c>
      <c r="W133" s="12">
        <v>353</v>
      </c>
      <c r="X133" s="12">
        <v>0</v>
      </c>
    </row>
    <row r="134" spans="1:24" x14ac:dyDescent="0.2">
      <c r="C134" s="12">
        <v>47.7</v>
      </c>
      <c r="D134" s="12">
        <v>8</v>
      </c>
      <c r="E134" s="12">
        <v>400</v>
      </c>
      <c r="F134" s="12">
        <v>2360.3000000000002</v>
      </c>
      <c r="G134" s="12">
        <v>16.399999999999999</v>
      </c>
      <c r="H134" s="12">
        <v>2237.5</v>
      </c>
      <c r="I134" s="12">
        <v>49.8</v>
      </c>
      <c r="K134" s="12">
        <v>7.9640000000000004</v>
      </c>
      <c r="L134" s="12">
        <v>2.9000000000000001E-2</v>
      </c>
      <c r="M134" s="12">
        <v>501</v>
      </c>
      <c r="N134" s="12">
        <v>35</v>
      </c>
      <c r="O134" s="12">
        <v>2074.6</v>
      </c>
      <c r="P134" s="12">
        <v>4.5</v>
      </c>
      <c r="Q134" s="12">
        <v>111.2</v>
      </c>
      <c r="R134" s="12">
        <v>5.9</v>
      </c>
      <c r="S134" s="12">
        <v>1.68</v>
      </c>
      <c r="T134" s="12">
        <v>0.09</v>
      </c>
      <c r="U134" s="12">
        <v>83</v>
      </c>
      <c r="V134" s="12">
        <v>0.3</v>
      </c>
      <c r="W134" s="12">
        <v>35.4</v>
      </c>
      <c r="X134" s="12">
        <v>0.1</v>
      </c>
    </row>
    <row r="135" spans="1:24" x14ac:dyDescent="0.2">
      <c r="C135" s="12">
        <v>32.700000000000003</v>
      </c>
      <c r="D135" s="12">
        <v>8</v>
      </c>
      <c r="E135" s="12">
        <v>400</v>
      </c>
      <c r="F135" s="12">
        <v>2366.3000000000002</v>
      </c>
      <c r="G135" s="12">
        <v>9.8000000000000007</v>
      </c>
      <c r="H135" s="12">
        <v>2228.1999999999998</v>
      </c>
      <c r="I135" s="12">
        <v>8.6</v>
      </c>
      <c r="K135" s="12">
        <v>7.9509999999999996</v>
      </c>
      <c r="L135" s="12">
        <v>1.9E-2</v>
      </c>
      <c r="M135" s="12">
        <v>521</v>
      </c>
      <c r="N135" s="12">
        <v>24</v>
      </c>
      <c r="O135" s="12">
        <v>2095.5</v>
      </c>
      <c r="P135" s="12">
        <v>9.1</v>
      </c>
      <c r="Q135" s="12">
        <v>108.7</v>
      </c>
      <c r="R135" s="12">
        <v>3.6</v>
      </c>
      <c r="S135" s="12">
        <v>1.64</v>
      </c>
      <c r="T135" s="12">
        <v>0.05</v>
      </c>
      <c r="U135" s="12">
        <v>8.4</v>
      </c>
      <c r="V135" s="12">
        <v>0.3</v>
      </c>
      <c r="W135" s="12">
        <v>35.4</v>
      </c>
      <c r="X135" s="12">
        <v>0.1</v>
      </c>
    </row>
    <row r="136" spans="1:24" x14ac:dyDescent="0.2">
      <c r="C136" s="12">
        <v>30.1</v>
      </c>
      <c r="D136" s="12">
        <v>8</v>
      </c>
      <c r="E136" s="12">
        <v>400</v>
      </c>
      <c r="F136" s="12">
        <v>2422.3000000000002</v>
      </c>
      <c r="G136" s="12">
        <v>5</v>
      </c>
      <c r="H136" s="12">
        <v>2262.9</v>
      </c>
      <c r="I136" s="12">
        <v>11.4</v>
      </c>
      <c r="K136" s="12">
        <v>7.9989999999999997</v>
      </c>
      <c r="L136" s="12">
        <v>1.4E-2</v>
      </c>
      <c r="M136" s="12">
        <v>470</v>
      </c>
      <c r="N136" s="12">
        <v>17</v>
      </c>
      <c r="O136" s="12">
        <v>2118.6999999999998</v>
      </c>
      <c r="P136" s="12">
        <v>14.8</v>
      </c>
      <c r="Q136" s="12">
        <v>122.5</v>
      </c>
      <c r="R136" s="12">
        <v>4.5</v>
      </c>
      <c r="S136" s="12">
        <v>1.85</v>
      </c>
      <c r="T136" s="12">
        <v>7.0000000000000007E-2</v>
      </c>
      <c r="U136" s="12">
        <v>83</v>
      </c>
      <c r="V136" s="12">
        <v>0.5</v>
      </c>
      <c r="W136" s="12">
        <v>353</v>
      </c>
      <c r="X136" s="12">
        <v>0.1</v>
      </c>
    </row>
    <row r="137" spans="1:24" x14ac:dyDescent="0.2">
      <c r="C137" s="12">
        <v>20.6</v>
      </c>
      <c r="D137" s="12">
        <v>8</v>
      </c>
      <c r="E137" s="12">
        <v>400</v>
      </c>
      <c r="F137" s="12">
        <v>2439.1</v>
      </c>
      <c r="G137" s="12">
        <v>2.8</v>
      </c>
      <c r="H137" s="12">
        <v>2264.9</v>
      </c>
      <c r="I137" s="12">
        <v>103</v>
      </c>
      <c r="K137" s="12">
        <v>8.032</v>
      </c>
      <c r="L137" s="12">
        <v>1.2E-2</v>
      </c>
      <c r="M137" s="12">
        <v>435</v>
      </c>
      <c r="N137" s="12">
        <v>13</v>
      </c>
      <c r="O137" s="12">
        <v>2113.1</v>
      </c>
      <c r="P137" s="12">
        <v>14.1</v>
      </c>
      <c r="Q137" s="12">
        <v>131.69999999999999</v>
      </c>
      <c r="R137" s="12">
        <v>4.5999999999999996</v>
      </c>
      <c r="S137" s="12">
        <v>1.99</v>
      </c>
      <c r="T137" s="12">
        <v>7.0000000000000007E-2</v>
      </c>
      <c r="U137" s="12">
        <v>83</v>
      </c>
      <c r="V137" s="12">
        <v>0.4</v>
      </c>
      <c r="W137" s="12">
        <v>35.4</v>
      </c>
      <c r="X137" s="12">
        <v>0.1</v>
      </c>
    </row>
    <row r="138" spans="1:24" x14ac:dyDescent="0.2">
      <c r="C138" s="12">
        <v>29.7</v>
      </c>
      <c r="D138" s="12">
        <v>8</v>
      </c>
      <c r="E138" s="12">
        <v>400</v>
      </c>
      <c r="F138" s="12">
        <v>2497.6</v>
      </c>
      <c r="G138" s="12">
        <v>5.0999999999999996</v>
      </c>
      <c r="H138" s="12">
        <v>2345.1</v>
      </c>
      <c r="I138" s="12">
        <v>13.7</v>
      </c>
      <c r="K138" s="12">
        <v>7.9770000000000003</v>
      </c>
      <c r="L138" s="12">
        <v>0.04</v>
      </c>
      <c r="M138" s="12">
        <v>516</v>
      </c>
      <c r="N138" s="12">
        <v>54</v>
      </c>
      <c r="O138" s="12">
        <v>2200.8000000000002</v>
      </c>
      <c r="P138" s="12">
        <v>19.8</v>
      </c>
      <c r="Q138" s="12">
        <v>120.4</v>
      </c>
      <c r="R138" s="12">
        <v>8.6999999999999993</v>
      </c>
      <c r="S138" s="12">
        <v>1.82</v>
      </c>
      <c r="T138" s="12">
        <v>0.13</v>
      </c>
      <c r="U138" s="12">
        <v>8.1999999999999993</v>
      </c>
      <c r="V138" s="12">
        <v>0.3</v>
      </c>
      <c r="W138" s="12">
        <v>353</v>
      </c>
      <c r="X138" s="12">
        <v>0.1</v>
      </c>
    </row>
    <row r="139" spans="1:24" x14ac:dyDescent="0.2">
      <c r="C139" s="12">
        <v>20.100000000000001</v>
      </c>
      <c r="D139" s="12">
        <v>8</v>
      </c>
      <c r="E139" s="12">
        <v>400</v>
      </c>
      <c r="F139" s="12">
        <v>2459.3000000000002</v>
      </c>
      <c r="G139" s="12">
        <v>8.9</v>
      </c>
      <c r="H139" s="12">
        <v>2301.4</v>
      </c>
      <c r="I139" s="12">
        <v>21.7</v>
      </c>
      <c r="K139" s="12">
        <v>7.9989999999999997</v>
      </c>
      <c r="L139" s="12">
        <v>5.7000000000000002E-2</v>
      </c>
      <c r="M139" s="12">
        <v>482</v>
      </c>
      <c r="N139" s="12">
        <v>73</v>
      </c>
      <c r="O139" s="12">
        <v>2156.3000000000002</v>
      </c>
      <c r="P139" s="12">
        <v>30.8</v>
      </c>
      <c r="Q139" s="12">
        <v>122.7</v>
      </c>
      <c r="R139" s="12">
        <v>13</v>
      </c>
      <c r="S139" s="12">
        <v>1.85</v>
      </c>
      <c r="T139" s="12">
        <v>0.2</v>
      </c>
      <c r="U139" s="12">
        <v>8</v>
      </c>
      <c r="V139" s="12">
        <v>0.2</v>
      </c>
      <c r="W139" s="12">
        <v>35.1</v>
      </c>
      <c r="X139" s="12">
        <v>0.1</v>
      </c>
    </row>
    <row r="140" spans="1:24" x14ac:dyDescent="0.2">
      <c r="A140" s="206" t="s">
        <v>12423</v>
      </c>
      <c r="C140" s="12">
        <v>32.9</v>
      </c>
      <c r="D140" s="12">
        <v>8</v>
      </c>
      <c r="E140" s="12">
        <v>400</v>
      </c>
      <c r="F140" s="12">
        <v>2400.6999999999998</v>
      </c>
      <c r="G140" s="12">
        <v>25.5</v>
      </c>
      <c r="H140" s="12">
        <v>2238.6</v>
      </c>
      <c r="I140" s="12">
        <v>20.5</v>
      </c>
      <c r="K140" s="12">
        <v>8.0150000000000006</v>
      </c>
      <c r="L140" s="12">
        <v>1.4999999999999999E-2</v>
      </c>
      <c r="M140" s="12">
        <v>447</v>
      </c>
      <c r="N140" s="12">
        <v>15</v>
      </c>
      <c r="O140" s="12">
        <v>1</v>
      </c>
      <c r="P140" s="12">
        <v>17.7</v>
      </c>
      <c r="Q140" s="12">
        <v>123.4</v>
      </c>
      <c r="R140" s="12">
        <v>4.8</v>
      </c>
      <c r="S140" s="12">
        <v>1.86</v>
      </c>
      <c r="T140" s="12">
        <v>7.0000000000000007E-2</v>
      </c>
      <c r="U140" s="12">
        <v>7.9</v>
      </c>
      <c r="V140" s="12">
        <v>0</v>
      </c>
      <c r="W140" s="12">
        <v>353</v>
      </c>
      <c r="X140" s="12">
        <v>0</v>
      </c>
    </row>
    <row r="141" spans="1:24" x14ac:dyDescent="0.2">
      <c r="C141" s="12">
        <v>25.3</v>
      </c>
      <c r="D141" s="12">
        <v>8</v>
      </c>
      <c r="E141" s="12">
        <v>400</v>
      </c>
      <c r="F141" s="12">
        <v>2312.9</v>
      </c>
      <c r="G141" s="12">
        <v>33.4</v>
      </c>
      <c r="H141" s="12">
        <v>2155.3000000000002</v>
      </c>
      <c r="I141" s="12">
        <v>31.5</v>
      </c>
      <c r="K141" s="12">
        <v>8.0120000000000005</v>
      </c>
      <c r="L141" s="12">
        <v>3.5999999999999997E-2</v>
      </c>
      <c r="M141" s="12">
        <v>434</v>
      </c>
      <c r="N141" s="12">
        <v>37</v>
      </c>
      <c r="O141" s="12">
        <v>2016.5</v>
      </c>
      <c r="P141" s="12">
        <v>323</v>
      </c>
      <c r="Q141" s="12">
        <v>118.4</v>
      </c>
      <c r="R141" s="12">
        <v>9.4</v>
      </c>
      <c r="S141" s="12">
        <v>1.79</v>
      </c>
      <c r="T141" s="12">
        <v>0.14000000000000001</v>
      </c>
      <c r="U141" s="12">
        <v>7.9</v>
      </c>
      <c r="V141" s="12">
        <v>0.1</v>
      </c>
      <c r="W141" s="12">
        <v>353</v>
      </c>
      <c r="X141" s="12">
        <v>0.1</v>
      </c>
    </row>
    <row r="142" spans="1:24" x14ac:dyDescent="0.2">
      <c r="C142" s="12">
        <v>31</v>
      </c>
      <c r="D142" s="12">
        <v>9</v>
      </c>
      <c r="E142" s="12">
        <v>600</v>
      </c>
      <c r="F142" s="12">
        <v>2396.6999999999998</v>
      </c>
      <c r="G142" s="12">
        <v>52</v>
      </c>
      <c r="H142" s="12">
        <v>2307.1</v>
      </c>
      <c r="I142" s="12">
        <v>45.4</v>
      </c>
      <c r="K142" s="12">
        <v>7.8079999999999998</v>
      </c>
      <c r="L142" s="12">
        <v>2.9000000000000001E-2</v>
      </c>
      <c r="M142" s="12">
        <v>760</v>
      </c>
      <c r="N142" s="12">
        <v>48</v>
      </c>
      <c r="O142" s="12">
        <v>2188.8000000000002</v>
      </c>
      <c r="P142" s="12">
        <v>41.7</v>
      </c>
      <c r="Q142" s="12">
        <v>83.8</v>
      </c>
      <c r="R142" s="12">
        <v>6.7</v>
      </c>
      <c r="S142" s="12">
        <v>1.27</v>
      </c>
      <c r="T142" s="12">
        <v>0</v>
      </c>
      <c r="U142" s="12">
        <v>9</v>
      </c>
      <c r="V142" s="12">
        <v>0.1</v>
      </c>
      <c r="W142" s="12">
        <v>353</v>
      </c>
      <c r="X142" s="12">
        <v>0.1</v>
      </c>
    </row>
    <row r="143" spans="1:24" x14ac:dyDescent="0.2">
      <c r="C143" s="12">
        <v>39.5</v>
      </c>
      <c r="D143" s="12">
        <v>10</v>
      </c>
      <c r="E143" s="12">
        <v>800</v>
      </c>
      <c r="F143" s="12">
        <v>24533</v>
      </c>
      <c r="G143" s="12">
        <v>75.599999999999994</v>
      </c>
      <c r="H143" s="12">
        <v>2408.1999999999998</v>
      </c>
      <c r="I143" s="12">
        <v>142.4</v>
      </c>
      <c r="K143" s="12">
        <v>7.7809999999999997</v>
      </c>
      <c r="L143" s="12">
        <v>2.8000000000000001E-2</v>
      </c>
      <c r="M143" s="12">
        <v>834</v>
      </c>
      <c r="N143" s="12">
        <v>52</v>
      </c>
      <c r="O143" s="12">
        <v>5</v>
      </c>
      <c r="P143" s="12">
        <v>713</v>
      </c>
      <c r="Q143" s="12">
        <v>84.6</v>
      </c>
      <c r="R143" s="12">
        <v>7.1</v>
      </c>
      <c r="S143" s="12">
        <v>1.28</v>
      </c>
      <c r="T143" s="12">
        <v>0.11</v>
      </c>
      <c r="U143" s="12">
        <v>10.1</v>
      </c>
      <c r="V143" s="12">
        <v>0.1</v>
      </c>
      <c r="W143" s="12">
        <v>353</v>
      </c>
      <c r="X143" s="12">
        <v>0.1</v>
      </c>
    </row>
    <row r="144" spans="1:24" x14ac:dyDescent="0.2">
      <c r="C144" s="12">
        <v>25.2</v>
      </c>
      <c r="D144" s="12">
        <v>11</v>
      </c>
      <c r="E144" s="12">
        <v>1000</v>
      </c>
      <c r="F144" s="12">
        <v>2410.6</v>
      </c>
      <c r="G144" s="12">
        <v>62.5</v>
      </c>
      <c r="H144" s="12">
        <v>2355.1999999999998</v>
      </c>
      <c r="I144" s="12">
        <v>56.6</v>
      </c>
      <c r="K144" s="12">
        <v>7.673</v>
      </c>
      <c r="L144" s="12">
        <v>3.7999999999999999E-2</v>
      </c>
      <c r="M144" s="12">
        <v>1080</v>
      </c>
      <c r="N144" s="12">
        <v>90</v>
      </c>
      <c r="O144" s="12">
        <v>2241.1999999999998</v>
      </c>
      <c r="P144" s="12">
        <v>53.4</v>
      </c>
      <c r="Q144" s="12">
        <v>68.5</v>
      </c>
      <c r="R144" s="12">
        <v>6.4</v>
      </c>
      <c r="S144" s="12">
        <v>1.04</v>
      </c>
      <c r="T144" s="12">
        <v>0.1</v>
      </c>
      <c r="U144" s="12">
        <v>11</v>
      </c>
      <c r="V144" s="12">
        <v>0.2</v>
      </c>
      <c r="W144" s="12">
        <v>35.5</v>
      </c>
      <c r="X144" s="12">
        <v>0.1</v>
      </c>
    </row>
    <row r="145" spans="1:24" x14ac:dyDescent="0.2">
      <c r="C145" s="12">
        <v>28.3</v>
      </c>
      <c r="D145" s="12">
        <v>12</v>
      </c>
      <c r="E145" s="12">
        <v>1200</v>
      </c>
      <c r="F145" s="12">
        <v>2428.8000000000002</v>
      </c>
      <c r="G145" s="12">
        <v>443</v>
      </c>
      <c r="H145" s="12">
        <v>2368</v>
      </c>
      <c r="I145" s="12">
        <v>38.799999999999997</v>
      </c>
      <c r="K145" s="12">
        <v>7.673</v>
      </c>
      <c r="L145" s="12">
        <v>5.5E-2</v>
      </c>
      <c r="M145" s="12">
        <v>1097</v>
      </c>
      <c r="N145" s="12">
        <v>136</v>
      </c>
      <c r="O145" s="12">
        <v>2251.4</v>
      </c>
      <c r="P145" s="12">
        <v>37</v>
      </c>
      <c r="Q145" s="12">
        <v>72</v>
      </c>
      <c r="R145" s="12">
        <v>9.9</v>
      </c>
      <c r="S145" s="12">
        <v>1.0900000000000001</v>
      </c>
      <c r="T145" s="12">
        <v>0.15</v>
      </c>
      <c r="U145" s="12">
        <v>12.1</v>
      </c>
      <c r="V145" s="12">
        <v>0.1</v>
      </c>
      <c r="W145" s="12">
        <v>35.4</v>
      </c>
      <c r="X145" s="12">
        <v>0.2</v>
      </c>
    </row>
    <row r="146" spans="1:24" x14ac:dyDescent="0.2">
      <c r="C146" s="12">
        <v>32.799999999999997</v>
      </c>
      <c r="D146" s="12">
        <v>13</v>
      </c>
      <c r="E146" s="12">
        <v>1400</v>
      </c>
      <c r="F146" s="12">
        <v>2421.5</v>
      </c>
      <c r="G146" s="12">
        <v>25</v>
      </c>
      <c r="H146" s="12">
        <v>2353.5</v>
      </c>
      <c r="I146" s="12">
        <v>28.8</v>
      </c>
      <c r="K146" s="12">
        <v>7.6820000000000004</v>
      </c>
      <c r="L146" s="12">
        <v>3.5000000000000003E-2</v>
      </c>
      <c r="M146" s="12">
        <v>1071</v>
      </c>
      <c r="N146" s="12">
        <v>93</v>
      </c>
      <c r="O146" s="12">
        <v>2235.8000000000002</v>
      </c>
      <c r="P146" s="12">
        <v>28.8</v>
      </c>
      <c r="Q146" s="12">
        <v>75.400000000000006</v>
      </c>
      <c r="R146" s="12">
        <v>5.5</v>
      </c>
      <c r="S146" s="12">
        <v>1.1499999999999999</v>
      </c>
      <c r="T146" s="12">
        <v>0.08</v>
      </c>
      <c r="U146" s="12">
        <v>13.1</v>
      </c>
      <c r="V146" s="12">
        <v>0.1</v>
      </c>
      <c r="W146" s="12">
        <v>35.4</v>
      </c>
      <c r="X146" s="12">
        <v>0.1</v>
      </c>
    </row>
    <row r="147" spans="1:24" x14ac:dyDescent="0.2">
      <c r="C147" s="12">
        <v>31.6</v>
      </c>
      <c r="D147" s="12">
        <v>14</v>
      </c>
      <c r="E147" s="12">
        <v>1600</v>
      </c>
      <c r="F147" s="12">
        <v>2502</v>
      </c>
      <c r="G147" s="12">
        <v>42.4</v>
      </c>
      <c r="H147" s="12">
        <v>5</v>
      </c>
      <c r="I147" s="12">
        <v>483</v>
      </c>
      <c r="K147" s="12">
        <v>7.5149999999999997</v>
      </c>
      <c r="L147" s="12">
        <v>3.1E-2</v>
      </c>
      <c r="M147" s="12">
        <v>1672</v>
      </c>
      <c r="N147" s="12">
        <v>141</v>
      </c>
      <c r="O147" s="12">
        <v>2364</v>
      </c>
      <c r="P147" s="12">
        <v>45.7</v>
      </c>
      <c r="Q147" s="12">
        <v>56.5</v>
      </c>
      <c r="R147" s="12">
        <v>33</v>
      </c>
      <c r="S147" s="12">
        <v>0.86</v>
      </c>
      <c r="T147" s="12">
        <v>0.05</v>
      </c>
      <c r="U147" s="12">
        <v>14</v>
      </c>
      <c r="V147" s="12">
        <v>0.1</v>
      </c>
      <c r="W147" s="12">
        <v>35.4</v>
      </c>
      <c r="X147" s="12">
        <v>0.1</v>
      </c>
    </row>
    <row r="148" spans="1:24" x14ac:dyDescent="0.2">
      <c r="C148" s="12">
        <v>0.6</v>
      </c>
      <c r="D148" s="12">
        <v>15</v>
      </c>
      <c r="E148" s="12">
        <v>1800</v>
      </c>
      <c r="F148" s="12">
        <v>25453</v>
      </c>
      <c r="G148" s="12">
        <v>51</v>
      </c>
      <c r="H148" s="12">
        <v>2521.8000000000002</v>
      </c>
      <c r="I148" s="12">
        <v>513</v>
      </c>
      <c r="K148" s="12">
        <v>7.5430000000000001</v>
      </c>
      <c r="L148" s="12">
        <v>1.2E-2</v>
      </c>
      <c r="M148" s="12">
        <v>1601</v>
      </c>
      <c r="N148" s="12">
        <v>56</v>
      </c>
      <c r="O148" s="12">
        <v>2399</v>
      </c>
      <c r="P148" s="12">
        <v>48.8</v>
      </c>
      <c r="Q148" s="12">
        <v>633</v>
      </c>
      <c r="R148" s="12">
        <v>2.2000000000000002</v>
      </c>
      <c r="S148" s="12">
        <v>0.97</v>
      </c>
      <c r="T148" s="12">
        <v>0.03</v>
      </c>
      <c r="U148" s="12">
        <v>15</v>
      </c>
      <c r="V148" s="12">
        <v>0.2</v>
      </c>
      <c r="W148" s="12">
        <v>35.5</v>
      </c>
      <c r="X148" s="12">
        <v>0.1</v>
      </c>
    </row>
    <row r="149" spans="1:24" x14ac:dyDescent="0.2">
      <c r="B149" s="12" t="s">
        <v>12449</v>
      </c>
      <c r="C149" s="12">
        <v>113.7</v>
      </c>
      <c r="D149" s="12">
        <v>8</v>
      </c>
      <c r="E149" s="12">
        <v>400</v>
      </c>
      <c r="F149" s="12">
        <v>2355.3000000000002</v>
      </c>
      <c r="G149" s="12">
        <v>6.4</v>
      </c>
      <c r="H149" s="12">
        <v>2202.3000000000002</v>
      </c>
      <c r="I149" s="12">
        <v>8.1</v>
      </c>
      <c r="K149" s="12">
        <v>7.9969999999999999</v>
      </c>
      <c r="L149" s="12">
        <v>0.02</v>
      </c>
      <c r="M149" s="12">
        <v>460</v>
      </c>
      <c r="N149" s="12">
        <v>24</v>
      </c>
      <c r="O149" s="12">
        <v>2064.1</v>
      </c>
      <c r="P149" s="12">
        <v>9.6</v>
      </c>
      <c r="Q149" s="12">
        <v>116.8</v>
      </c>
      <c r="R149" s="12">
        <v>3.5</v>
      </c>
      <c r="S149" s="12">
        <v>1.76</v>
      </c>
      <c r="T149" s="12">
        <v>0.05</v>
      </c>
      <c r="U149" s="12">
        <v>8</v>
      </c>
      <c r="V149" s="12">
        <v>0.3</v>
      </c>
      <c r="W149" s="12">
        <v>35.200000000000003</v>
      </c>
      <c r="X149" s="12">
        <v>0.1</v>
      </c>
    </row>
    <row r="150" spans="1:24" x14ac:dyDescent="0.2">
      <c r="C150" s="12">
        <v>133.4</v>
      </c>
      <c r="D150" s="12">
        <v>8</v>
      </c>
      <c r="E150" s="12">
        <v>400</v>
      </c>
      <c r="F150" s="12">
        <v>2272.6999999999998</v>
      </c>
      <c r="G150" s="12">
        <v>12.4</v>
      </c>
      <c r="H150" s="12">
        <v>2117.6999999999998</v>
      </c>
      <c r="I150" s="12">
        <v>13</v>
      </c>
      <c r="K150" s="12">
        <v>8.01</v>
      </c>
      <c r="L150" s="12">
        <v>7.0000000000000001E-3</v>
      </c>
      <c r="M150" s="12">
        <v>428</v>
      </c>
      <c r="N150" s="12">
        <v>9</v>
      </c>
      <c r="O150" s="12">
        <v>1981.8</v>
      </c>
      <c r="P150" s="12">
        <v>12.8</v>
      </c>
      <c r="Q150" s="12">
        <v>115.9</v>
      </c>
      <c r="R150" s="12">
        <v>0.8</v>
      </c>
      <c r="S150" s="12">
        <v>1.75</v>
      </c>
      <c r="T150" s="12">
        <v>0.01</v>
      </c>
      <c r="U150" s="12">
        <v>8</v>
      </c>
      <c r="V150" s="12">
        <v>0.1</v>
      </c>
      <c r="W150" s="12">
        <v>353</v>
      </c>
      <c r="X150" s="12">
        <v>0.1</v>
      </c>
    </row>
    <row r="151" spans="1:24" x14ac:dyDescent="0.2">
      <c r="C151" s="12">
        <v>144.5</v>
      </c>
      <c r="D151" s="12">
        <v>8</v>
      </c>
      <c r="E151" s="12">
        <v>400</v>
      </c>
      <c r="F151" s="12">
        <v>2244.5</v>
      </c>
      <c r="G151" s="12">
        <v>27</v>
      </c>
      <c r="H151" s="12">
        <v>2110</v>
      </c>
      <c r="I151" s="12">
        <v>31.4</v>
      </c>
      <c r="K151" s="12">
        <v>7.9589999999999996</v>
      </c>
      <c r="L151" s="12">
        <v>1.7999999999999999E-2</v>
      </c>
      <c r="M151" s="12">
        <v>483</v>
      </c>
      <c r="N151" s="12">
        <v>26</v>
      </c>
      <c r="O151" s="12">
        <v>1984.2</v>
      </c>
      <c r="P151" s="12">
        <v>323</v>
      </c>
      <c r="Q151" s="12">
        <v>103.3</v>
      </c>
      <c r="R151" s="12">
        <v>3.4</v>
      </c>
      <c r="S151" s="12">
        <v>1.56</v>
      </c>
      <c r="T151" s="12">
        <v>0.05</v>
      </c>
      <c r="U151" s="12">
        <v>8.1</v>
      </c>
      <c r="V151" s="12">
        <v>0.2</v>
      </c>
      <c r="W151" s="12">
        <v>353</v>
      </c>
      <c r="X151" s="12">
        <v>0</v>
      </c>
    </row>
    <row r="152" spans="1:24" x14ac:dyDescent="0.2">
      <c r="C152" s="12">
        <v>111</v>
      </c>
      <c r="D152" s="12">
        <v>8</v>
      </c>
      <c r="E152" s="12">
        <v>400</v>
      </c>
      <c r="F152" s="12">
        <v>2360.3000000000002</v>
      </c>
      <c r="G152" s="12">
        <v>16.399999999999999</v>
      </c>
      <c r="H152" s="12">
        <v>2237.5</v>
      </c>
      <c r="I152" s="12">
        <v>49.8</v>
      </c>
      <c r="K152" s="12">
        <v>7.9640000000000004</v>
      </c>
      <c r="L152" s="12">
        <v>2.9000000000000001E-2</v>
      </c>
      <c r="M152" s="12">
        <v>501</v>
      </c>
      <c r="N152" s="12">
        <v>35</v>
      </c>
      <c r="O152" s="12">
        <v>2074.6</v>
      </c>
      <c r="P152" s="12">
        <v>4.5</v>
      </c>
      <c r="Q152" s="12">
        <v>111.2</v>
      </c>
      <c r="R152" s="12">
        <v>5.9</v>
      </c>
      <c r="S152" s="12">
        <v>1.68</v>
      </c>
      <c r="T152" s="12">
        <v>0.09</v>
      </c>
      <c r="U152" s="12">
        <v>83</v>
      </c>
      <c r="V152" s="12">
        <v>0.3</v>
      </c>
      <c r="W152" s="12">
        <v>35.4</v>
      </c>
      <c r="X152" s="12">
        <v>0.1</v>
      </c>
    </row>
    <row r="153" spans="1:24" x14ac:dyDescent="0.2">
      <c r="C153" s="12">
        <v>78.2</v>
      </c>
      <c r="D153" s="12">
        <v>8</v>
      </c>
      <c r="E153" s="12">
        <v>400</v>
      </c>
      <c r="F153" s="12">
        <v>2366.3000000000002</v>
      </c>
      <c r="G153" s="12">
        <v>9.8000000000000007</v>
      </c>
      <c r="H153" s="12">
        <v>2228.1999999999998</v>
      </c>
      <c r="I153" s="12">
        <v>8.6</v>
      </c>
      <c r="K153" s="12">
        <v>7.9509999999999996</v>
      </c>
      <c r="L153" s="12">
        <v>1.9E-2</v>
      </c>
      <c r="M153" s="12">
        <v>521</v>
      </c>
      <c r="N153" s="12">
        <v>24</v>
      </c>
      <c r="O153" s="12">
        <v>2095.5</v>
      </c>
      <c r="P153" s="12">
        <v>9.1</v>
      </c>
      <c r="Q153" s="12">
        <v>108.7</v>
      </c>
      <c r="R153" s="12">
        <v>3.6</v>
      </c>
      <c r="S153" s="12">
        <v>1.64</v>
      </c>
      <c r="T153" s="12">
        <v>0.05</v>
      </c>
      <c r="U153" s="12">
        <v>8.4</v>
      </c>
      <c r="V153" s="12">
        <v>0.3</v>
      </c>
      <c r="W153" s="12">
        <v>35.4</v>
      </c>
      <c r="X153" s="12">
        <v>0.1</v>
      </c>
    </row>
    <row r="154" spans="1:24" x14ac:dyDescent="0.2">
      <c r="C154" s="12">
        <v>59.6</v>
      </c>
      <c r="D154" s="12">
        <v>8</v>
      </c>
      <c r="E154" s="12">
        <v>400</v>
      </c>
      <c r="F154" s="12">
        <v>2422.3000000000002</v>
      </c>
      <c r="G154" s="12">
        <v>5</v>
      </c>
      <c r="H154" s="12">
        <v>2262.9</v>
      </c>
      <c r="I154" s="12">
        <v>11.4</v>
      </c>
      <c r="K154" s="12">
        <v>7.9989999999999997</v>
      </c>
      <c r="L154" s="12">
        <v>1.4E-2</v>
      </c>
      <c r="M154" s="12">
        <v>470</v>
      </c>
      <c r="N154" s="12">
        <v>17</v>
      </c>
      <c r="O154" s="12">
        <v>2118.6999999999998</v>
      </c>
      <c r="P154" s="12">
        <v>14.8</v>
      </c>
      <c r="Q154" s="12">
        <v>122.5</v>
      </c>
      <c r="R154" s="12">
        <v>4.5</v>
      </c>
      <c r="S154" s="12">
        <v>1.85</v>
      </c>
      <c r="T154" s="12">
        <v>7.0000000000000007E-2</v>
      </c>
      <c r="U154" s="12">
        <v>83</v>
      </c>
      <c r="V154" s="12">
        <v>0.5</v>
      </c>
      <c r="W154" s="12">
        <v>353</v>
      </c>
      <c r="X154" s="12">
        <v>0.1</v>
      </c>
    </row>
    <row r="155" spans="1:24" x14ac:dyDescent="0.2">
      <c r="C155" s="12">
        <v>45.8</v>
      </c>
      <c r="D155" s="12">
        <v>8</v>
      </c>
      <c r="E155" s="12">
        <v>400</v>
      </c>
      <c r="F155" s="12">
        <v>2439.1</v>
      </c>
      <c r="G155" s="12">
        <v>2.8</v>
      </c>
      <c r="H155" s="12">
        <v>2264.9</v>
      </c>
      <c r="I155" s="12">
        <v>103</v>
      </c>
      <c r="K155" s="12">
        <v>8.032</v>
      </c>
      <c r="L155" s="12">
        <v>1.2E-2</v>
      </c>
      <c r="M155" s="12">
        <v>435</v>
      </c>
      <c r="N155" s="12">
        <v>13</v>
      </c>
      <c r="O155" s="12">
        <v>2113.1</v>
      </c>
      <c r="P155" s="12">
        <v>14.1</v>
      </c>
      <c r="Q155" s="12">
        <v>131.69999999999999</v>
      </c>
      <c r="R155" s="12">
        <v>4.5999999999999996</v>
      </c>
      <c r="S155" s="12">
        <v>1.99</v>
      </c>
      <c r="T155" s="12">
        <v>7.0000000000000007E-2</v>
      </c>
      <c r="U155" s="12">
        <v>83</v>
      </c>
      <c r="V155" s="12">
        <v>0.4</v>
      </c>
      <c r="W155" s="12">
        <v>35.4</v>
      </c>
      <c r="X155" s="12">
        <v>0.1</v>
      </c>
    </row>
    <row r="156" spans="1:24" x14ac:dyDescent="0.2">
      <c r="C156" s="12">
        <v>40.299999999999997</v>
      </c>
      <c r="D156" s="12">
        <v>8</v>
      </c>
      <c r="E156" s="12">
        <v>400</v>
      </c>
      <c r="F156" s="12">
        <v>2497.6</v>
      </c>
      <c r="G156" s="12">
        <v>5.0999999999999996</v>
      </c>
      <c r="H156" s="12">
        <v>2345.1</v>
      </c>
      <c r="I156" s="12">
        <v>13.7</v>
      </c>
      <c r="K156" s="12">
        <v>7.9770000000000003</v>
      </c>
      <c r="L156" s="12">
        <v>0.04</v>
      </c>
      <c r="M156" s="12">
        <v>516</v>
      </c>
      <c r="N156" s="12">
        <v>54</v>
      </c>
      <c r="O156" s="12">
        <v>2200.8000000000002</v>
      </c>
      <c r="P156" s="12">
        <v>19.8</v>
      </c>
      <c r="Q156" s="12">
        <v>120.4</v>
      </c>
      <c r="R156" s="12">
        <v>8.6999999999999993</v>
      </c>
      <c r="S156" s="12">
        <v>1.82</v>
      </c>
      <c r="T156" s="12">
        <v>0.13</v>
      </c>
      <c r="U156" s="12">
        <v>8.1999999999999993</v>
      </c>
      <c r="V156" s="12">
        <v>0.3</v>
      </c>
      <c r="W156" s="12">
        <v>353</v>
      </c>
      <c r="X156" s="12">
        <v>0.1</v>
      </c>
    </row>
    <row r="157" spans="1:24" x14ac:dyDescent="0.2">
      <c r="C157" s="12">
        <v>27.3</v>
      </c>
      <c r="D157" s="12">
        <v>8</v>
      </c>
      <c r="E157" s="12">
        <v>400</v>
      </c>
      <c r="F157" s="12">
        <v>2459.3000000000002</v>
      </c>
      <c r="G157" s="12">
        <v>8.9</v>
      </c>
      <c r="H157" s="12">
        <v>2301.4</v>
      </c>
      <c r="I157" s="12">
        <v>21.7</v>
      </c>
      <c r="K157" s="12">
        <v>7.9989999999999997</v>
      </c>
      <c r="L157" s="12">
        <v>5.7000000000000002E-2</v>
      </c>
      <c r="M157" s="12">
        <v>482</v>
      </c>
      <c r="N157" s="12">
        <v>73</v>
      </c>
      <c r="O157" s="12">
        <v>2156.3000000000002</v>
      </c>
      <c r="P157" s="12">
        <v>30.8</v>
      </c>
      <c r="Q157" s="12">
        <v>122.7</v>
      </c>
      <c r="R157" s="12">
        <v>13</v>
      </c>
      <c r="S157" s="12">
        <v>1.85</v>
      </c>
      <c r="T157" s="12">
        <v>0.2</v>
      </c>
      <c r="U157" s="12">
        <v>8</v>
      </c>
      <c r="V157" s="12">
        <v>0.2</v>
      </c>
      <c r="W157" s="12">
        <v>35.1</v>
      </c>
      <c r="X157" s="12">
        <v>0.1</v>
      </c>
    </row>
    <row r="158" spans="1:24" x14ac:dyDescent="0.2">
      <c r="A158" s="206" t="s">
        <v>12423</v>
      </c>
      <c r="C158" s="12">
        <v>95.9</v>
      </c>
      <c r="D158" s="12">
        <v>8</v>
      </c>
      <c r="E158" s="12">
        <v>400</v>
      </c>
      <c r="F158" s="12">
        <v>2400.6999999999998</v>
      </c>
      <c r="G158" s="12">
        <v>25.5</v>
      </c>
      <c r="H158" s="12">
        <v>2238.6</v>
      </c>
      <c r="I158" s="12">
        <v>20.5</v>
      </c>
      <c r="K158" s="12">
        <v>8.0150000000000006</v>
      </c>
      <c r="L158" s="12">
        <v>1.4999999999999999E-2</v>
      </c>
      <c r="M158" s="12">
        <v>447</v>
      </c>
      <c r="N158" s="12">
        <v>15</v>
      </c>
      <c r="O158" s="12">
        <v>1</v>
      </c>
      <c r="P158" s="12">
        <v>17.7</v>
      </c>
      <c r="Q158" s="12">
        <v>123.4</v>
      </c>
      <c r="R158" s="12">
        <v>4.8</v>
      </c>
      <c r="S158" s="12">
        <v>1.86</v>
      </c>
      <c r="T158" s="12">
        <v>7.0000000000000007E-2</v>
      </c>
      <c r="U158" s="12">
        <v>7.9</v>
      </c>
      <c r="V158" s="12">
        <v>0</v>
      </c>
      <c r="W158" s="12">
        <v>353</v>
      </c>
      <c r="X158" s="12">
        <v>0</v>
      </c>
    </row>
    <row r="159" spans="1:24" x14ac:dyDescent="0.2">
      <c r="C159" s="12">
        <v>100.5</v>
      </c>
      <c r="D159" s="12">
        <v>8</v>
      </c>
      <c r="E159" s="12">
        <v>400</v>
      </c>
      <c r="F159" s="12">
        <v>2312.9</v>
      </c>
      <c r="G159" s="12">
        <v>33.4</v>
      </c>
      <c r="H159" s="12">
        <v>2155.3000000000002</v>
      </c>
      <c r="I159" s="12">
        <v>31.5</v>
      </c>
      <c r="K159" s="12">
        <v>8.0120000000000005</v>
      </c>
      <c r="L159" s="12">
        <v>3.5999999999999997E-2</v>
      </c>
      <c r="M159" s="12">
        <v>434</v>
      </c>
      <c r="N159" s="12">
        <v>37</v>
      </c>
      <c r="O159" s="12">
        <v>2016.5</v>
      </c>
      <c r="P159" s="12">
        <v>323</v>
      </c>
      <c r="Q159" s="12">
        <v>118.4</v>
      </c>
      <c r="R159" s="12">
        <v>9.4</v>
      </c>
      <c r="S159" s="12">
        <v>1.79</v>
      </c>
      <c r="T159" s="12">
        <v>0.14000000000000001</v>
      </c>
      <c r="U159" s="12">
        <v>7.9</v>
      </c>
      <c r="V159" s="12">
        <v>0.1</v>
      </c>
      <c r="W159" s="12">
        <v>353</v>
      </c>
      <c r="X159" s="12">
        <v>0.1</v>
      </c>
    </row>
    <row r="160" spans="1:24" x14ac:dyDescent="0.2">
      <c r="C160" s="12">
        <v>120.9</v>
      </c>
      <c r="D160" s="12">
        <v>9</v>
      </c>
      <c r="E160" s="12">
        <v>600</v>
      </c>
      <c r="F160" s="12">
        <v>2396.6999999999998</v>
      </c>
      <c r="G160" s="12">
        <v>52</v>
      </c>
      <c r="H160" s="12">
        <v>2307.1</v>
      </c>
      <c r="I160" s="12">
        <v>45.4</v>
      </c>
      <c r="K160" s="12">
        <v>7.8079999999999998</v>
      </c>
      <c r="L160" s="12">
        <v>2.9000000000000001E-2</v>
      </c>
      <c r="M160" s="12">
        <v>760</v>
      </c>
      <c r="N160" s="12">
        <v>48</v>
      </c>
      <c r="O160" s="12">
        <v>2188.8000000000002</v>
      </c>
      <c r="P160" s="12">
        <v>41.7</v>
      </c>
      <c r="Q160" s="12">
        <v>83.8</v>
      </c>
      <c r="R160" s="12">
        <v>6.7</v>
      </c>
      <c r="S160" s="12">
        <v>1.27</v>
      </c>
      <c r="T160" s="12">
        <v>0</v>
      </c>
      <c r="U160" s="12">
        <v>9</v>
      </c>
      <c r="V160" s="12">
        <v>0.1</v>
      </c>
      <c r="W160" s="12">
        <v>353</v>
      </c>
      <c r="X160" s="12">
        <v>0.1</v>
      </c>
    </row>
    <row r="161" spans="1:24" x14ac:dyDescent="0.2">
      <c r="C161" s="12">
        <v>136.4</v>
      </c>
      <c r="D161" s="12">
        <v>10</v>
      </c>
      <c r="E161" s="12">
        <v>800</v>
      </c>
      <c r="F161" s="12">
        <v>24533</v>
      </c>
      <c r="G161" s="12">
        <v>75.599999999999994</v>
      </c>
      <c r="H161" s="12">
        <v>2408.1999999999998</v>
      </c>
      <c r="I161" s="12">
        <v>142.4</v>
      </c>
      <c r="K161" s="12">
        <v>7.7809999999999997</v>
      </c>
      <c r="L161" s="12">
        <v>2.8000000000000001E-2</v>
      </c>
      <c r="M161" s="12">
        <v>834</v>
      </c>
      <c r="N161" s="12">
        <v>52</v>
      </c>
      <c r="O161" s="12">
        <v>5</v>
      </c>
      <c r="P161" s="12">
        <v>713</v>
      </c>
      <c r="Q161" s="12">
        <v>84.6</v>
      </c>
      <c r="R161" s="12">
        <v>7.1</v>
      </c>
      <c r="S161" s="12">
        <v>1.28</v>
      </c>
      <c r="T161" s="12">
        <v>0.11</v>
      </c>
      <c r="U161" s="12">
        <v>10.1</v>
      </c>
      <c r="V161" s="12">
        <v>0.1</v>
      </c>
      <c r="W161" s="12">
        <v>353</v>
      </c>
      <c r="X161" s="12">
        <v>0.1</v>
      </c>
    </row>
    <row r="162" spans="1:24" x14ac:dyDescent="0.2">
      <c r="C162" s="12">
        <v>91.8</v>
      </c>
      <c r="D162" s="12">
        <v>11</v>
      </c>
      <c r="E162" s="12">
        <v>1000</v>
      </c>
      <c r="F162" s="12">
        <v>2410.6</v>
      </c>
      <c r="G162" s="12">
        <v>62.5</v>
      </c>
      <c r="H162" s="12">
        <v>2355.1999999999998</v>
      </c>
      <c r="I162" s="12">
        <v>56.6</v>
      </c>
      <c r="K162" s="12">
        <v>7.673</v>
      </c>
      <c r="L162" s="12">
        <v>3.7999999999999999E-2</v>
      </c>
      <c r="M162" s="12">
        <v>1080</v>
      </c>
      <c r="N162" s="12">
        <v>90</v>
      </c>
      <c r="O162" s="12">
        <v>2241.1999999999998</v>
      </c>
      <c r="P162" s="12">
        <v>53.4</v>
      </c>
      <c r="Q162" s="12">
        <v>68.5</v>
      </c>
      <c r="R162" s="12">
        <v>6.4</v>
      </c>
      <c r="S162" s="12">
        <v>1.04</v>
      </c>
      <c r="T162" s="12">
        <v>0.1</v>
      </c>
      <c r="U162" s="12">
        <v>11</v>
      </c>
      <c r="V162" s="12">
        <v>0.2</v>
      </c>
      <c r="W162" s="12">
        <v>35.5</v>
      </c>
      <c r="X162" s="12">
        <v>0.1</v>
      </c>
    </row>
    <row r="163" spans="1:24" x14ac:dyDescent="0.2">
      <c r="C163" s="12">
        <v>65.099999999999994</v>
      </c>
      <c r="D163" s="12">
        <v>12</v>
      </c>
      <c r="E163" s="12">
        <v>1200</v>
      </c>
      <c r="F163" s="12">
        <v>2428.8000000000002</v>
      </c>
      <c r="G163" s="12">
        <v>443</v>
      </c>
      <c r="H163" s="12">
        <v>2368</v>
      </c>
      <c r="I163" s="12">
        <v>38.799999999999997</v>
      </c>
      <c r="K163" s="12">
        <v>7.673</v>
      </c>
      <c r="L163" s="12">
        <v>5.5E-2</v>
      </c>
      <c r="M163" s="12">
        <v>1097</v>
      </c>
      <c r="N163" s="12">
        <v>136</v>
      </c>
      <c r="O163" s="12">
        <v>2251.4</v>
      </c>
      <c r="P163" s="12">
        <v>37</v>
      </c>
      <c r="Q163" s="12">
        <v>72</v>
      </c>
      <c r="R163" s="12">
        <v>9.9</v>
      </c>
      <c r="S163" s="12">
        <v>1.0900000000000001</v>
      </c>
      <c r="T163" s="12">
        <v>0.15</v>
      </c>
      <c r="U163" s="12">
        <v>12.1</v>
      </c>
      <c r="V163" s="12">
        <v>0.1</v>
      </c>
      <c r="W163" s="12">
        <v>35.4</v>
      </c>
      <c r="X163" s="12">
        <v>0.2</v>
      </c>
    </row>
    <row r="164" spans="1:24" x14ac:dyDescent="0.2">
      <c r="C164" s="12">
        <v>49.2</v>
      </c>
      <c r="D164" s="12">
        <v>13</v>
      </c>
      <c r="E164" s="12">
        <v>1400</v>
      </c>
      <c r="F164" s="12">
        <v>2421.5</v>
      </c>
      <c r="G164" s="12">
        <v>25</v>
      </c>
      <c r="H164" s="12">
        <v>2353.5</v>
      </c>
      <c r="I164" s="12">
        <v>28.8</v>
      </c>
      <c r="K164" s="12">
        <v>7.6820000000000004</v>
      </c>
      <c r="L164" s="12">
        <v>3.5000000000000003E-2</v>
      </c>
      <c r="M164" s="12">
        <v>1071</v>
      </c>
      <c r="N164" s="12">
        <v>93</v>
      </c>
      <c r="O164" s="12">
        <v>2235.8000000000002</v>
      </c>
      <c r="P164" s="12">
        <v>28.8</v>
      </c>
      <c r="Q164" s="12">
        <v>75.400000000000006</v>
      </c>
      <c r="R164" s="12">
        <v>5.5</v>
      </c>
      <c r="S164" s="12">
        <v>1.1499999999999999</v>
      </c>
      <c r="T164" s="12">
        <v>0.08</v>
      </c>
      <c r="U164" s="12">
        <v>13.1</v>
      </c>
      <c r="V164" s="12">
        <v>0.1</v>
      </c>
      <c r="W164" s="12">
        <v>35.4</v>
      </c>
      <c r="X164" s="12">
        <v>0.1</v>
      </c>
    </row>
    <row r="165" spans="1:24" x14ac:dyDescent="0.2">
      <c r="C165" s="12">
        <v>24.1</v>
      </c>
      <c r="D165" s="12">
        <v>14</v>
      </c>
      <c r="E165" s="12">
        <v>1600</v>
      </c>
      <c r="F165" s="12">
        <v>2502</v>
      </c>
      <c r="G165" s="12">
        <v>42.4</v>
      </c>
      <c r="H165" s="12">
        <v>5</v>
      </c>
      <c r="I165" s="12">
        <v>483</v>
      </c>
      <c r="K165" s="12">
        <v>7.5149999999999997</v>
      </c>
      <c r="L165" s="12">
        <v>3.1E-2</v>
      </c>
      <c r="M165" s="12">
        <v>1672</v>
      </c>
      <c r="N165" s="12">
        <v>141</v>
      </c>
      <c r="O165" s="12">
        <v>2364</v>
      </c>
      <c r="P165" s="12">
        <v>45.7</v>
      </c>
      <c r="Q165" s="12">
        <v>56.5</v>
      </c>
      <c r="R165" s="12">
        <v>33</v>
      </c>
      <c r="S165" s="12">
        <v>0.86</v>
      </c>
      <c r="T165" s="12">
        <v>0.05</v>
      </c>
      <c r="U165" s="12">
        <v>14</v>
      </c>
      <c r="V165" s="12">
        <v>0.1</v>
      </c>
      <c r="W165" s="12">
        <v>35.4</v>
      </c>
      <c r="X165" s="12">
        <v>0.1</v>
      </c>
    </row>
    <row r="166" spans="1:24" x14ac:dyDescent="0.2">
      <c r="C166" s="12" t="s">
        <v>12420</v>
      </c>
      <c r="D166" s="12">
        <v>15</v>
      </c>
      <c r="E166" s="12">
        <v>1800</v>
      </c>
      <c r="F166" s="12">
        <v>25453</v>
      </c>
      <c r="G166" s="12">
        <v>51</v>
      </c>
      <c r="H166" s="12">
        <v>2521.8000000000002</v>
      </c>
      <c r="I166" s="12">
        <v>513</v>
      </c>
      <c r="K166" s="12">
        <v>7.5430000000000001</v>
      </c>
      <c r="L166" s="12">
        <v>1.2E-2</v>
      </c>
      <c r="M166" s="12">
        <v>1601</v>
      </c>
      <c r="N166" s="12">
        <v>56</v>
      </c>
      <c r="O166" s="12">
        <v>2399</v>
      </c>
      <c r="P166" s="12">
        <v>48.8</v>
      </c>
      <c r="Q166" s="12">
        <v>633</v>
      </c>
      <c r="R166" s="12">
        <v>2.2000000000000002</v>
      </c>
      <c r="S166" s="12">
        <v>0.97</v>
      </c>
      <c r="T166" s="12">
        <v>0.03</v>
      </c>
      <c r="U166" s="12">
        <v>15</v>
      </c>
      <c r="V166" s="12">
        <v>0.2</v>
      </c>
      <c r="W166" s="12">
        <v>35.5</v>
      </c>
      <c r="X166" s="12">
        <v>0.1</v>
      </c>
    </row>
    <row r="169" spans="1:24" x14ac:dyDescent="0.2">
      <c r="A169" s="206" t="s">
        <v>3730</v>
      </c>
      <c r="C169" s="209" t="s">
        <v>14440</v>
      </c>
    </row>
    <row r="170" spans="1:24" x14ac:dyDescent="0.2">
      <c r="C170" s="18" t="s">
        <v>12279</v>
      </c>
      <c r="D170" s="18" t="s">
        <v>12247</v>
      </c>
      <c r="E170" s="18" t="s">
        <v>12453</v>
      </c>
      <c r="F170" s="18" t="s">
        <v>12454</v>
      </c>
      <c r="G170" s="18" t="s">
        <v>12467</v>
      </c>
      <c r="H170" s="18" t="s">
        <v>12461</v>
      </c>
    </row>
    <row r="171" spans="1:24" x14ac:dyDescent="0.2">
      <c r="C171" s="18" t="s">
        <v>12456</v>
      </c>
      <c r="D171" s="18" t="s">
        <v>12456</v>
      </c>
      <c r="E171" s="18"/>
      <c r="F171" s="18"/>
      <c r="G171" s="18"/>
      <c r="H171" s="18"/>
    </row>
    <row r="173" spans="1:24" x14ac:dyDescent="0.2">
      <c r="C173" s="12" t="s">
        <v>12457</v>
      </c>
      <c r="D173" s="12" t="s">
        <v>12457</v>
      </c>
      <c r="E173" s="12" t="s">
        <v>12458</v>
      </c>
      <c r="F173" s="12">
        <v>5</v>
      </c>
      <c r="G173" s="12">
        <v>1.2999999999999999E-2</v>
      </c>
      <c r="H173" s="12">
        <v>1.2E-2</v>
      </c>
    </row>
    <row r="174" spans="1:24" x14ac:dyDescent="0.2">
      <c r="E174" s="12" t="s">
        <v>12459</v>
      </c>
      <c r="F174" s="12">
        <v>9</v>
      </c>
      <c r="G174" s="12">
        <v>0.02</v>
      </c>
      <c r="H174" s="12">
        <v>1.6E-2</v>
      </c>
    </row>
    <row r="175" spans="1:24" x14ac:dyDescent="0.2">
      <c r="E175" s="12" t="s">
        <v>12464</v>
      </c>
      <c r="F175" s="12">
        <v>8</v>
      </c>
      <c r="G175" s="12">
        <v>4.9000000000000002E-2</v>
      </c>
      <c r="H175" s="12">
        <v>1.4999999999999999E-2</v>
      </c>
    </row>
    <row r="176" spans="1:24" x14ac:dyDescent="0.2">
      <c r="E176" s="12" t="s">
        <v>12460</v>
      </c>
      <c r="F176" s="12">
        <v>8</v>
      </c>
      <c r="G176" s="12">
        <v>6.0000000000000001E-3</v>
      </c>
      <c r="H176" s="12">
        <v>6.0000000000000001E-3</v>
      </c>
    </row>
    <row r="177" spans="3:8" x14ac:dyDescent="0.2">
      <c r="D177" s="12" t="s">
        <v>12462</v>
      </c>
      <c r="E177" s="12" t="s">
        <v>12463</v>
      </c>
      <c r="F177" s="12">
        <v>6</v>
      </c>
      <c r="G177" s="12">
        <v>2E-3</v>
      </c>
      <c r="H177" s="12">
        <v>5.0000000000000001E-3</v>
      </c>
    </row>
    <row r="178" spans="3:8" x14ac:dyDescent="0.2">
      <c r="E178" s="12" t="s">
        <v>12459</v>
      </c>
      <c r="F178" s="12">
        <v>0</v>
      </c>
    </row>
    <row r="179" spans="3:8" x14ac:dyDescent="0.2">
      <c r="E179" s="12" t="s">
        <v>12464</v>
      </c>
      <c r="F179" s="12">
        <v>8</v>
      </c>
      <c r="G179" s="12">
        <v>1.7999999999999999E-2</v>
      </c>
      <c r="H179" s="12">
        <v>6.0000000000000001E-3</v>
      </c>
    </row>
    <row r="180" spans="3:8" x14ac:dyDescent="0.2">
      <c r="E180" s="12" t="s">
        <v>12465</v>
      </c>
      <c r="F180" s="12">
        <v>8</v>
      </c>
      <c r="G180" s="12">
        <v>1E-3</v>
      </c>
      <c r="H180" s="12">
        <v>4.0000000000000001E-3</v>
      </c>
    </row>
    <row r="181" spans="3:8" x14ac:dyDescent="0.2">
      <c r="C181" s="12" t="s">
        <v>12466</v>
      </c>
      <c r="D181" s="12" t="s">
        <v>12457</v>
      </c>
      <c r="E181" s="12" t="s">
        <v>12458</v>
      </c>
      <c r="F181" s="12">
        <v>13</v>
      </c>
      <c r="G181" s="12">
        <v>3.6999999999999998E-2</v>
      </c>
      <c r="H181" s="12">
        <v>3.9E-2</v>
      </c>
    </row>
    <row r="182" spans="3:8" x14ac:dyDescent="0.2">
      <c r="E182" s="12" t="s">
        <v>12459</v>
      </c>
      <c r="F182" s="12">
        <v>8</v>
      </c>
      <c r="G182" s="12">
        <v>2.5000000000000001E-2</v>
      </c>
      <c r="H182" s="12">
        <v>0.01</v>
      </c>
    </row>
    <row r="183" spans="3:8" x14ac:dyDescent="0.2">
      <c r="E183" s="12" t="s">
        <v>12464</v>
      </c>
      <c r="F183" s="12">
        <v>8</v>
      </c>
      <c r="G183" s="12">
        <v>3.2000000000000001E-2</v>
      </c>
      <c r="H183" s="12">
        <v>1.4999999999999999E-2</v>
      </c>
    </row>
    <row r="184" spans="3:8" x14ac:dyDescent="0.2">
      <c r="E184" s="12" t="s">
        <v>12460</v>
      </c>
      <c r="F184" s="12">
        <v>9</v>
      </c>
      <c r="G184" s="12">
        <v>2E-3</v>
      </c>
      <c r="H184" s="12">
        <v>6.0000000000000001E-3</v>
      </c>
    </row>
    <row r="185" spans="3:8" x14ac:dyDescent="0.2">
      <c r="D185" s="12" t="s">
        <v>12462</v>
      </c>
      <c r="E185" s="12" t="s">
        <v>12458</v>
      </c>
      <c r="F185" s="12">
        <v>7</v>
      </c>
      <c r="G185" s="12">
        <v>8.0000000000000002E-3</v>
      </c>
      <c r="H185" s="12">
        <v>7.0000000000000001E-3</v>
      </c>
    </row>
    <row r="186" spans="3:8" x14ac:dyDescent="0.2">
      <c r="E186" s="12" t="s">
        <v>12459</v>
      </c>
      <c r="F186" s="12">
        <v>4</v>
      </c>
      <c r="G186" s="12">
        <v>6.0000000000000001E-3</v>
      </c>
      <c r="H186" s="12">
        <v>8.0000000000000002E-3</v>
      </c>
    </row>
    <row r="187" spans="3:8" x14ac:dyDescent="0.2">
      <c r="E187" s="12" t="s">
        <v>12464</v>
      </c>
      <c r="F187" s="12">
        <v>6</v>
      </c>
      <c r="G187" s="12">
        <v>1.9E-2</v>
      </c>
      <c r="H187" s="12">
        <v>8.0000000000000002E-3</v>
      </c>
    </row>
    <row r="188" spans="3:8" x14ac:dyDescent="0.2">
      <c r="E188" s="12" t="s">
        <v>12460</v>
      </c>
      <c r="F188" s="12">
        <v>5</v>
      </c>
      <c r="G188" s="12">
        <v>5.0000000000000001E-3</v>
      </c>
      <c r="H188" s="12">
        <v>8.0000000000000002E-3</v>
      </c>
    </row>
    <row r="189" spans="3:8" x14ac:dyDescent="0.2">
      <c r="C189" s="12" t="s">
        <v>12462</v>
      </c>
      <c r="D189" s="12" t="s">
        <v>12457</v>
      </c>
      <c r="E189" s="12" t="s">
        <v>12458</v>
      </c>
      <c r="F189" s="12">
        <v>10</v>
      </c>
      <c r="G189" s="12">
        <v>0.124</v>
      </c>
      <c r="H189" s="12">
        <v>4.2999999999999997E-2</v>
      </c>
    </row>
    <row r="190" spans="3:8" x14ac:dyDescent="0.2">
      <c r="E190" s="12" t="s">
        <v>12459</v>
      </c>
      <c r="F190" s="12">
        <v>8</v>
      </c>
      <c r="G190" s="12">
        <v>6.5000000000000002E-2</v>
      </c>
      <c r="H190" s="12">
        <v>2.1999999999999999E-2</v>
      </c>
    </row>
    <row r="191" spans="3:8" x14ac:dyDescent="0.2">
      <c r="E191" s="12" t="s">
        <v>12464</v>
      </c>
      <c r="F191" s="12">
        <v>5</v>
      </c>
      <c r="G191" s="12">
        <v>0.128</v>
      </c>
      <c r="H191" s="12">
        <v>0.17799999999999999</v>
      </c>
    </row>
    <row r="192" spans="3:8" x14ac:dyDescent="0.2">
      <c r="E192" s="12" t="s">
        <v>12460</v>
      </c>
      <c r="F192" s="12">
        <v>8</v>
      </c>
      <c r="G192" s="12">
        <v>-3.5999999999999997E-2</v>
      </c>
      <c r="H192" s="12">
        <v>1.2E-2</v>
      </c>
    </row>
    <row r="193" spans="3:23" x14ac:dyDescent="0.2">
      <c r="D193" s="12" t="s">
        <v>12462</v>
      </c>
      <c r="E193" s="12" t="s">
        <v>12458</v>
      </c>
      <c r="F193" s="12">
        <v>11</v>
      </c>
      <c r="G193" s="12">
        <v>1.4E-2</v>
      </c>
      <c r="H193" s="12">
        <v>1.7999999999999999E-2</v>
      </c>
    </row>
    <row r="194" spans="3:23" x14ac:dyDescent="0.2">
      <c r="E194" s="12" t="s">
        <v>12459</v>
      </c>
      <c r="F194" s="12">
        <v>4</v>
      </c>
      <c r="G194" s="12">
        <v>-2E-3</v>
      </c>
      <c r="H194" s="12">
        <v>0.01</v>
      </c>
    </row>
    <row r="195" spans="3:23" x14ac:dyDescent="0.2">
      <c r="E195" s="12" t="s">
        <v>12464</v>
      </c>
      <c r="F195" s="12">
        <v>3</v>
      </c>
      <c r="G195" s="12">
        <v>0.01</v>
      </c>
      <c r="H195" s="12">
        <v>5.0000000000000001E-3</v>
      </c>
    </row>
    <row r="196" spans="3:23" x14ac:dyDescent="0.2">
      <c r="E196" s="12" t="s">
        <v>12465</v>
      </c>
      <c r="F196" s="12">
        <v>7</v>
      </c>
      <c r="G196" s="12">
        <v>-2.1999999999999999E-2</v>
      </c>
      <c r="H196" s="12">
        <v>8.0000000000000002E-3</v>
      </c>
    </row>
    <row r="202" spans="3:23" x14ac:dyDescent="0.2">
      <c r="C202" s="209" t="s">
        <v>14203</v>
      </c>
    </row>
    <row r="203" spans="3:23" x14ac:dyDescent="0.2">
      <c r="C203" s="18" t="s">
        <v>12474</v>
      </c>
      <c r="D203" s="18" t="s">
        <v>12430</v>
      </c>
      <c r="E203" s="18" t="s">
        <v>12474</v>
      </c>
      <c r="F203" s="18" t="s">
        <v>12468</v>
      </c>
      <c r="G203" s="18" t="s">
        <v>12469</v>
      </c>
      <c r="H203" s="18" t="s">
        <v>12468</v>
      </c>
      <c r="I203" s="18" t="s">
        <v>12470</v>
      </c>
      <c r="J203" s="18"/>
      <c r="K203" s="18" t="s">
        <v>12468</v>
      </c>
      <c r="L203" s="18" t="s">
        <v>12471</v>
      </c>
      <c r="M203" s="18" t="s">
        <v>12468</v>
      </c>
      <c r="N203" s="18" t="s">
        <v>12472</v>
      </c>
      <c r="O203" s="18" t="s">
        <v>12468</v>
      </c>
      <c r="P203" s="18" t="s">
        <v>12430</v>
      </c>
      <c r="Q203" s="18" t="s">
        <v>12468</v>
      </c>
      <c r="R203" s="18" t="s">
        <v>12473</v>
      </c>
      <c r="S203" s="18" t="s">
        <v>12468</v>
      </c>
      <c r="T203" s="18" t="s">
        <v>12424</v>
      </c>
      <c r="U203" s="18" t="s">
        <v>12468</v>
      </c>
      <c r="V203" s="18" t="s">
        <v>12425</v>
      </c>
      <c r="W203" s="18" t="s">
        <v>12468</v>
      </c>
    </row>
    <row r="204" spans="3:23" x14ac:dyDescent="0.2">
      <c r="C204" s="12" t="s">
        <v>12457</v>
      </c>
      <c r="D204" s="12" t="s">
        <v>12457</v>
      </c>
      <c r="E204" s="12">
        <v>466</v>
      </c>
      <c r="F204" s="12">
        <v>8</v>
      </c>
      <c r="G204" s="12">
        <v>334</v>
      </c>
      <c r="H204" s="12">
        <v>9</v>
      </c>
      <c r="I204" s="12">
        <v>2133</v>
      </c>
      <c r="K204" s="12">
        <v>33</v>
      </c>
      <c r="L204" s="12">
        <v>5.4</v>
      </c>
      <c r="M204" s="12">
        <v>0.1</v>
      </c>
      <c r="N204" s="12">
        <v>34.869999999999997</v>
      </c>
      <c r="O204" s="12">
        <v>0.06</v>
      </c>
      <c r="P204" s="12">
        <v>28.29</v>
      </c>
      <c r="Q204" s="12">
        <v>0.01</v>
      </c>
      <c r="R204" s="12">
        <v>8.27</v>
      </c>
      <c r="S204" s="12">
        <v>0.01</v>
      </c>
      <c r="T204" s="12">
        <v>2915</v>
      </c>
      <c r="U204" s="12">
        <v>49</v>
      </c>
      <c r="V204" s="12">
        <v>2480</v>
      </c>
      <c r="W204" s="12">
        <v>40</v>
      </c>
    </row>
    <row r="205" spans="3:23" x14ac:dyDescent="0.2">
      <c r="C205" s="12" t="s">
        <v>12457</v>
      </c>
      <c r="D205" s="12" t="s">
        <v>12475</v>
      </c>
      <c r="E205" s="12">
        <v>499</v>
      </c>
      <c r="F205" s="12">
        <v>9</v>
      </c>
      <c r="G205" s="12">
        <v>320</v>
      </c>
      <c r="H205" s="12">
        <v>11</v>
      </c>
      <c r="I205" s="12">
        <v>2017</v>
      </c>
      <c r="K205" s="12">
        <v>36</v>
      </c>
      <c r="L205" s="12">
        <v>5.2</v>
      </c>
      <c r="M205" s="12">
        <v>0.2</v>
      </c>
      <c r="N205" s="12">
        <v>35.630000000000003</v>
      </c>
      <c r="O205" s="12">
        <v>0.08</v>
      </c>
      <c r="P205" s="12">
        <v>31.72</v>
      </c>
      <c r="Q205" s="12">
        <v>0.06</v>
      </c>
      <c r="R205" s="12">
        <v>8.24</v>
      </c>
      <c r="S205" s="12">
        <v>0.01</v>
      </c>
      <c r="T205" s="12">
        <v>2774</v>
      </c>
      <c r="U205" s="12">
        <v>54</v>
      </c>
      <c r="V205" s="12">
        <v>2350</v>
      </c>
      <c r="W205" s="12">
        <v>44</v>
      </c>
    </row>
    <row r="206" spans="3:23" x14ac:dyDescent="0.2">
      <c r="C206" s="12" t="s">
        <v>12466</v>
      </c>
      <c r="D206" s="12" t="s">
        <v>12457</v>
      </c>
      <c r="E206" s="12">
        <v>925</v>
      </c>
      <c r="F206" s="12">
        <v>15</v>
      </c>
      <c r="G206" s="12">
        <v>217</v>
      </c>
      <c r="H206" s="12">
        <v>6</v>
      </c>
      <c r="I206" s="12">
        <v>2424</v>
      </c>
      <c r="K206" s="12">
        <v>35</v>
      </c>
      <c r="L206" s="12">
        <v>3.5</v>
      </c>
      <c r="M206" s="12">
        <v>0.1</v>
      </c>
      <c r="N206" s="12">
        <v>35.44</v>
      </c>
      <c r="O206" s="12">
        <v>0.05</v>
      </c>
      <c r="P206" s="12">
        <v>27.88</v>
      </c>
      <c r="Q206" s="12">
        <v>0.02</v>
      </c>
      <c r="R206" s="12">
        <v>8.0399999999999991</v>
      </c>
      <c r="S206" s="12">
        <v>0.01</v>
      </c>
      <c r="T206" s="12">
        <v>2939</v>
      </c>
      <c r="U206" s="12">
        <v>46</v>
      </c>
      <c r="V206" s="12">
        <v>2645</v>
      </c>
      <c r="W206" s="12">
        <v>44</v>
      </c>
    </row>
    <row r="207" spans="3:23" x14ac:dyDescent="0.2">
      <c r="C207" s="12" t="s">
        <v>12466</v>
      </c>
      <c r="D207" s="12" t="s">
        <v>12475</v>
      </c>
      <c r="E207" s="12">
        <v>885</v>
      </c>
      <c r="F207" s="12">
        <v>12</v>
      </c>
      <c r="G207" s="12">
        <v>265</v>
      </c>
      <c r="H207" s="12">
        <v>4</v>
      </c>
      <c r="I207" s="12">
        <v>2468</v>
      </c>
      <c r="K207" s="12">
        <v>35</v>
      </c>
      <c r="L207" s="12">
        <v>4.3</v>
      </c>
      <c r="M207" s="12">
        <v>0.1</v>
      </c>
      <c r="N207" s="12">
        <v>35.99</v>
      </c>
      <c r="O207" s="12">
        <v>0.06</v>
      </c>
      <c r="P207" s="12">
        <v>30.83</v>
      </c>
      <c r="Q207" s="12">
        <v>0.02</v>
      </c>
      <c r="R207" s="12">
        <v>8.1199999999999992</v>
      </c>
      <c r="S207" s="12">
        <v>0.01</v>
      </c>
      <c r="T207" s="12">
        <v>3083</v>
      </c>
      <c r="U207" s="12">
        <v>40</v>
      </c>
      <c r="V207" s="12">
        <v>2755</v>
      </c>
      <c r="W207" s="12">
        <v>37</v>
      </c>
    </row>
    <row r="208" spans="3:23" x14ac:dyDescent="0.2">
      <c r="C208" s="12" t="s">
        <v>12462</v>
      </c>
      <c r="D208" s="12" t="s">
        <v>12457</v>
      </c>
      <c r="E208" s="12">
        <v>2807</v>
      </c>
      <c r="F208" s="12">
        <v>119</v>
      </c>
      <c r="G208" s="12">
        <v>90</v>
      </c>
      <c r="H208" s="12">
        <v>3</v>
      </c>
      <c r="I208" s="12">
        <v>2697</v>
      </c>
      <c r="K208" s="12">
        <v>77</v>
      </c>
      <c r="L208" s="12">
        <v>1.4</v>
      </c>
      <c r="M208" s="12">
        <v>0</v>
      </c>
      <c r="N208" s="12">
        <v>35.75</v>
      </c>
      <c r="O208" s="12">
        <v>0.05</v>
      </c>
      <c r="P208" s="12">
        <v>28.17</v>
      </c>
      <c r="Q208" s="12">
        <v>0.02</v>
      </c>
      <c r="R208" s="12">
        <v>7.62</v>
      </c>
      <c r="S208" s="12">
        <v>0.01</v>
      </c>
      <c r="T208" s="12">
        <v>2907</v>
      </c>
      <c r="U208" s="12">
        <v>81</v>
      </c>
      <c r="V208" s="12">
        <v>2861</v>
      </c>
      <c r="W208" s="12">
        <v>82</v>
      </c>
    </row>
    <row r="209" spans="1:25" x14ac:dyDescent="0.2">
      <c r="C209" s="12" t="s">
        <v>12462</v>
      </c>
      <c r="D209" s="12" t="s">
        <v>12475</v>
      </c>
      <c r="E209" s="12">
        <v>3194</v>
      </c>
      <c r="F209" s="12">
        <v>135</v>
      </c>
      <c r="G209" s="12">
        <v>113</v>
      </c>
      <c r="H209" s="12">
        <v>4</v>
      </c>
      <c r="I209" s="12">
        <v>3030</v>
      </c>
      <c r="K209" s="12">
        <v>54</v>
      </c>
      <c r="L209" s="12">
        <v>1.8</v>
      </c>
      <c r="M209" s="12">
        <v>0.1</v>
      </c>
      <c r="N209" s="12">
        <v>35.68</v>
      </c>
      <c r="O209" s="12">
        <v>0.06</v>
      </c>
      <c r="P209" s="12">
        <v>30.93</v>
      </c>
      <c r="Q209" s="12">
        <v>0.02</v>
      </c>
      <c r="R209" s="12">
        <v>7.69</v>
      </c>
      <c r="S209" s="12">
        <v>0.01</v>
      </c>
      <c r="T209" s="12">
        <v>3290</v>
      </c>
      <c r="U209" s="12">
        <v>56</v>
      </c>
      <c r="V209" s="12">
        <v>3223</v>
      </c>
      <c r="W209" s="12">
        <v>57</v>
      </c>
    </row>
    <row r="212" spans="1:25" x14ac:dyDescent="0.2">
      <c r="C212" s="18"/>
      <c r="D212" s="18"/>
      <c r="E212" s="18" t="s">
        <v>12477</v>
      </c>
      <c r="F212" s="18" t="s">
        <v>12468</v>
      </c>
      <c r="G212" s="18" t="s">
        <v>12428</v>
      </c>
      <c r="H212" s="18" t="s">
        <v>12468</v>
      </c>
      <c r="I212" s="18" t="s">
        <v>12476</v>
      </c>
      <c r="J212" s="18"/>
      <c r="K212" s="18" t="s">
        <v>12468</v>
      </c>
      <c r="L212" s="18" t="s">
        <v>12471</v>
      </c>
      <c r="M212" s="18" t="s">
        <v>12468</v>
      </c>
      <c r="N212" s="18" t="s">
        <v>12472</v>
      </c>
      <c r="O212" s="18" t="s">
        <v>12468</v>
      </c>
      <c r="P212" s="18" t="s">
        <v>12276</v>
      </c>
      <c r="Q212" s="18" t="s">
        <v>12468</v>
      </c>
      <c r="R212" s="18" t="s">
        <v>12473</v>
      </c>
      <c r="S212" s="18" t="s">
        <v>12468</v>
      </c>
      <c r="T212" s="18" t="s">
        <v>12424</v>
      </c>
      <c r="U212" s="18" t="s">
        <v>12468</v>
      </c>
      <c r="V212" s="18" t="s">
        <v>12425</v>
      </c>
      <c r="W212" s="18" t="s">
        <v>12468</v>
      </c>
    </row>
    <row r="213" spans="1:25" x14ac:dyDescent="0.2">
      <c r="A213" s="206" t="s">
        <v>12478</v>
      </c>
      <c r="C213" s="12" t="s">
        <v>12457</v>
      </c>
      <c r="D213" s="12" t="s">
        <v>12457</v>
      </c>
      <c r="E213" s="12">
        <v>466</v>
      </c>
      <c r="F213" s="12">
        <v>8</v>
      </c>
      <c r="G213" s="12">
        <v>334</v>
      </c>
      <c r="H213" s="12">
        <v>9</v>
      </c>
      <c r="I213" s="12">
        <v>2133</v>
      </c>
      <c r="K213" s="12">
        <v>33</v>
      </c>
      <c r="L213" s="12">
        <v>5.4</v>
      </c>
      <c r="M213" s="12">
        <v>0.1</v>
      </c>
      <c r="N213" s="12">
        <v>34.869999999999997</v>
      </c>
      <c r="O213" s="12">
        <v>0.06</v>
      </c>
      <c r="P213" s="12">
        <v>28.29</v>
      </c>
      <c r="Q213" s="12">
        <v>0.01</v>
      </c>
      <c r="R213" s="12">
        <v>8.27</v>
      </c>
      <c r="S213" s="12">
        <v>0.01</v>
      </c>
      <c r="T213" s="12">
        <v>2915</v>
      </c>
      <c r="U213" s="12">
        <v>49</v>
      </c>
      <c r="V213" s="12">
        <v>2480</v>
      </c>
      <c r="W213" s="12">
        <v>40</v>
      </c>
    </row>
    <row r="214" spans="1:25" x14ac:dyDescent="0.2">
      <c r="C214" s="12" t="s">
        <v>12457</v>
      </c>
      <c r="D214" s="12" t="s">
        <v>12475</v>
      </c>
      <c r="E214" s="12">
        <v>499</v>
      </c>
      <c r="F214" s="12">
        <v>9</v>
      </c>
      <c r="G214" s="12">
        <v>320</v>
      </c>
      <c r="H214" s="12">
        <v>11</v>
      </c>
      <c r="I214" s="12">
        <v>2017</v>
      </c>
      <c r="K214" s="12">
        <v>36</v>
      </c>
      <c r="L214" s="12">
        <v>5.2</v>
      </c>
      <c r="M214" s="12">
        <v>0.2</v>
      </c>
      <c r="N214" s="12">
        <v>35.630000000000003</v>
      </c>
      <c r="O214" s="12">
        <v>0.08</v>
      </c>
      <c r="P214" s="12">
        <v>31.72</v>
      </c>
      <c r="Q214" s="12">
        <v>0.06</v>
      </c>
      <c r="R214" s="12">
        <v>8.24</v>
      </c>
      <c r="S214" s="12">
        <v>0.01</v>
      </c>
      <c r="T214" s="12">
        <v>2774</v>
      </c>
      <c r="U214" s="12">
        <v>54</v>
      </c>
      <c r="V214" s="12">
        <v>2350</v>
      </c>
      <c r="W214" s="12">
        <v>44</v>
      </c>
    </row>
    <row r="215" spans="1:25" x14ac:dyDescent="0.2">
      <c r="C215" s="12" t="s">
        <v>12466</v>
      </c>
      <c r="D215" s="12" t="s">
        <v>12457</v>
      </c>
      <c r="E215" s="12">
        <v>925</v>
      </c>
      <c r="F215" s="12">
        <v>15</v>
      </c>
      <c r="G215" s="12">
        <v>217</v>
      </c>
      <c r="H215" s="12">
        <v>6</v>
      </c>
      <c r="I215" s="12">
        <v>2424</v>
      </c>
      <c r="K215" s="12">
        <v>35</v>
      </c>
      <c r="L215" s="12">
        <v>3.5</v>
      </c>
      <c r="M215" s="12">
        <v>0.1</v>
      </c>
      <c r="N215" s="12">
        <v>35.44</v>
      </c>
      <c r="O215" s="12">
        <v>0.05</v>
      </c>
      <c r="P215" s="12">
        <v>27.88</v>
      </c>
      <c r="Q215" s="12">
        <v>0.02</v>
      </c>
      <c r="R215" s="12">
        <v>8.0399999999999991</v>
      </c>
      <c r="S215" s="12">
        <v>0.01</v>
      </c>
      <c r="T215" s="12">
        <v>2939</v>
      </c>
      <c r="U215" s="12">
        <v>46</v>
      </c>
      <c r="V215" s="12">
        <v>2645</v>
      </c>
      <c r="W215" s="12">
        <v>44</v>
      </c>
    </row>
    <row r="216" spans="1:25" x14ac:dyDescent="0.2">
      <c r="C216" s="12" t="s">
        <v>12466</v>
      </c>
      <c r="D216" s="12" t="s">
        <v>12475</v>
      </c>
      <c r="E216" s="12">
        <v>885</v>
      </c>
      <c r="F216" s="12">
        <v>12</v>
      </c>
      <c r="G216" s="12">
        <v>265</v>
      </c>
      <c r="H216" s="12">
        <v>4</v>
      </c>
      <c r="I216" s="12">
        <v>2468</v>
      </c>
      <c r="K216" s="12">
        <v>35</v>
      </c>
      <c r="L216" s="12">
        <v>4.3</v>
      </c>
      <c r="M216" s="12">
        <v>0.1</v>
      </c>
      <c r="N216" s="12">
        <v>35.99</v>
      </c>
      <c r="O216" s="12">
        <v>0.06</v>
      </c>
      <c r="P216" s="12">
        <v>30.83</v>
      </c>
      <c r="Q216" s="12">
        <v>0.02</v>
      </c>
      <c r="R216" s="12">
        <v>8.1199999999999992</v>
      </c>
      <c r="S216" s="12">
        <v>0.01</v>
      </c>
      <c r="T216" s="12">
        <v>3083</v>
      </c>
      <c r="U216" s="12">
        <v>40</v>
      </c>
      <c r="V216" s="12">
        <v>2755</v>
      </c>
      <c r="W216" s="12">
        <v>37</v>
      </c>
    </row>
    <row r="217" spans="1:25" x14ac:dyDescent="0.2">
      <c r="C217" s="12" t="s">
        <v>12462</v>
      </c>
      <c r="D217" s="12" t="s">
        <v>12457</v>
      </c>
      <c r="E217" s="12">
        <v>2807</v>
      </c>
      <c r="F217" s="12">
        <v>119</v>
      </c>
      <c r="G217" s="12">
        <v>90</v>
      </c>
      <c r="H217" s="12">
        <v>3</v>
      </c>
      <c r="I217" s="12">
        <v>2697</v>
      </c>
      <c r="K217" s="12">
        <v>77</v>
      </c>
      <c r="L217" s="12">
        <v>1.4</v>
      </c>
      <c r="M217" s="12">
        <v>0</v>
      </c>
      <c r="N217" s="12">
        <v>35.75</v>
      </c>
      <c r="O217" s="12">
        <v>0.05</v>
      </c>
      <c r="P217" s="12">
        <v>28.17</v>
      </c>
      <c r="Q217" s="12">
        <v>0.02</v>
      </c>
      <c r="R217" s="12">
        <v>7.62</v>
      </c>
      <c r="S217" s="12">
        <v>0.01</v>
      </c>
      <c r="T217" s="12">
        <v>2907</v>
      </c>
      <c r="U217" s="12">
        <v>81</v>
      </c>
      <c r="V217" s="12">
        <v>2861</v>
      </c>
      <c r="W217" s="12">
        <v>82</v>
      </c>
    </row>
    <row r="218" spans="1:25" x14ac:dyDescent="0.2">
      <c r="C218" s="12" t="s">
        <v>12462</v>
      </c>
      <c r="D218" s="12" t="s">
        <v>12475</v>
      </c>
      <c r="E218" s="12">
        <v>3194</v>
      </c>
      <c r="F218" s="12">
        <v>135</v>
      </c>
      <c r="G218" s="12">
        <v>113</v>
      </c>
      <c r="H218" s="12">
        <v>4</v>
      </c>
      <c r="I218" s="12">
        <v>3030</v>
      </c>
      <c r="K218" s="12">
        <v>54</v>
      </c>
      <c r="L218" s="12">
        <v>1.8</v>
      </c>
      <c r="M218" s="12">
        <v>0.1</v>
      </c>
      <c r="N218" s="12">
        <v>35.68</v>
      </c>
      <c r="O218" s="12">
        <v>0.06</v>
      </c>
      <c r="P218" s="12">
        <v>30.93</v>
      </c>
      <c r="Q218" s="12">
        <v>0.02</v>
      </c>
      <c r="R218" s="12">
        <v>7.69</v>
      </c>
      <c r="S218" s="12">
        <v>0.01</v>
      </c>
      <c r="T218" s="12">
        <v>3290</v>
      </c>
      <c r="U218" s="12">
        <v>56</v>
      </c>
      <c r="V218" s="12">
        <v>3223</v>
      </c>
      <c r="W218" s="12">
        <v>57</v>
      </c>
    </row>
    <row r="220" spans="1:25" x14ac:dyDescent="0.2">
      <c r="A220" s="206" t="s">
        <v>4842</v>
      </c>
      <c r="C220" s="209" t="s">
        <v>14443</v>
      </c>
    </row>
    <row r="221" spans="1:25" x14ac:dyDescent="0.2">
      <c r="C221" s="27" t="s">
        <v>12480</v>
      </c>
      <c r="D221" s="27" t="s">
        <v>12481</v>
      </c>
      <c r="E221" s="27" t="s">
        <v>12482</v>
      </c>
      <c r="F221" s="27" t="s">
        <v>12483</v>
      </c>
      <c r="G221" s="27" t="s">
        <v>12484</v>
      </c>
      <c r="H221" s="22" t="s">
        <v>13944</v>
      </c>
      <c r="I221" s="22"/>
      <c r="J221" s="22"/>
      <c r="K221" s="18" t="s">
        <v>12487</v>
      </c>
      <c r="L221" s="18"/>
      <c r="M221" s="18" t="s">
        <v>13937</v>
      </c>
      <c r="N221" s="18"/>
      <c r="O221" s="18" t="s">
        <v>13938</v>
      </c>
      <c r="R221" s="12" t="s">
        <v>12488</v>
      </c>
      <c r="T221" s="12" t="s">
        <v>12280</v>
      </c>
      <c r="V221" s="12" t="s">
        <v>12425</v>
      </c>
      <c r="X221" s="12" t="s">
        <v>12489</v>
      </c>
    </row>
    <row r="222" spans="1:25" x14ac:dyDescent="0.2">
      <c r="C222" s="28">
        <v>10</v>
      </c>
      <c r="D222" s="28">
        <v>5</v>
      </c>
      <c r="E222" s="28" t="s">
        <v>12379</v>
      </c>
      <c r="F222" s="28" t="s">
        <v>12485</v>
      </c>
      <c r="G222" s="28">
        <v>0.153325817</v>
      </c>
      <c r="H222" s="12">
        <v>27.6</v>
      </c>
      <c r="I222" s="12">
        <v>0.54</v>
      </c>
      <c r="K222" s="12">
        <v>30.4</v>
      </c>
      <c r="L222" s="12">
        <v>0.12</v>
      </c>
      <c r="M222" s="12">
        <v>429</v>
      </c>
      <c r="N222" s="12">
        <v>172</v>
      </c>
      <c r="O222" s="12">
        <v>7.74</v>
      </c>
      <c r="P222" s="12">
        <v>0.1</v>
      </c>
      <c r="R222" s="12">
        <v>1086</v>
      </c>
      <c r="S222" s="12">
        <v>17</v>
      </c>
      <c r="T222" s="12">
        <v>2258</v>
      </c>
      <c r="U222" s="12">
        <v>8</v>
      </c>
      <c r="V222" s="12">
        <v>2141</v>
      </c>
      <c r="W222" s="12">
        <v>23</v>
      </c>
      <c r="X222" s="12">
        <v>1.7</v>
      </c>
      <c r="Y222" s="12">
        <v>0.18</v>
      </c>
    </row>
    <row r="223" spans="1:25" x14ac:dyDescent="0.2">
      <c r="C223" s="28">
        <v>11</v>
      </c>
      <c r="D223" s="28">
        <v>5</v>
      </c>
      <c r="E223" s="28" t="s">
        <v>12379</v>
      </c>
      <c r="F223" s="28" t="s">
        <v>12485</v>
      </c>
      <c r="G223" s="28">
        <v>0.107462687</v>
      </c>
      <c r="H223" s="12">
        <v>27.6</v>
      </c>
      <c r="I223" s="12">
        <v>0.54</v>
      </c>
      <c r="K223" s="12">
        <v>30.4</v>
      </c>
      <c r="L223" s="12">
        <v>0.12</v>
      </c>
      <c r="M223" s="12">
        <v>429</v>
      </c>
      <c r="N223" s="12">
        <v>172</v>
      </c>
      <c r="O223" s="12">
        <v>7.74</v>
      </c>
      <c r="P223" s="12">
        <v>0.1</v>
      </c>
      <c r="R223" s="12">
        <v>1086</v>
      </c>
      <c r="S223" s="12">
        <v>17</v>
      </c>
      <c r="T223" s="12">
        <v>2258</v>
      </c>
      <c r="U223" s="12">
        <v>8</v>
      </c>
      <c r="V223" s="12">
        <v>2141</v>
      </c>
      <c r="W223" s="12">
        <v>23</v>
      </c>
      <c r="X223" s="12">
        <v>1.7</v>
      </c>
      <c r="Y223" s="12">
        <v>0.18</v>
      </c>
    </row>
    <row r="224" spans="1:25" x14ac:dyDescent="0.2">
      <c r="C224" s="28">
        <v>12</v>
      </c>
      <c r="D224" s="28">
        <v>5</v>
      </c>
      <c r="E224" s="28" t="s">
        <v>12379</v>
      </c>
      <c r="F224" s="28" t="s">
        <v>12485</v>
      </c>
      <c r="G224" s="28">
        <v>0.18343195300000001</v>
      </c>
      <c r="H224" s="12">
        <v>27.6</v>
      </c>
      <c r="I224" s="12">
        <v>0.54</v>
      </c>
      <c r="K224" s="12">
        <v>30.4</v>
      </c>
      <c r="L224" s="12">
        <v>0.12</v>
      </c>
      <c r="M224" s="12">
        <v>429</v>
      </c>
      <c r="N224" s="12">
        <v>172</v>
      </c>
      <c r="O224" s="12">
        <v>7.74</v>
      </c>
      <c r="P224" s="12">
        <v>0.1</v>
      </c>
      <c r="R224" s="12">
        <v>1086</v>
      </c>
      <c r="S224" s="12">
        <v>17</v>
      </c>
      <c r="T224" s="12">
        <v>2258</v>
      </c>
      <c r="U224" s="12">
        <v>8</v>
      </c>
      <c r="V224" s="12">
        <v>2141</v>
      </c>
      <c r="W224" s="12">
        <v>23</v>
      </c>
      <c r="X224" s="12">
        <v>1.7</v>
      </c>
      <c r="Y224" s="12">
        <v>0.18</v>
      </c>
    </row>
    <row r="225" spans="3:25" x14ac:dyDescent="0.2">
      <c r="C225" s="28">
        <v>4</v>
      </c>
      <c r="D225" s="28">
        <v>11</v>
      </c>
      <c r="E225" s="28" t="s">
        <v>12486</v>
      </c>
      <c r="F225" s="28" t="s">
        <v>12485</v>
      </c>
      <c r="G225" s="28">
        <v>0.169054441</v>
      </c>
      <c r="H225" s="12">
        <v>27.8</v>
      </c>
      <c r="I225" s="12">
        <v>0.54</v>
      </c>
      <c r="K225" s="12">
        <v>30.5</v>
      </c>
      <c r="L225" s="12">
        <v>0.03</v>
      </c>
      <c r="M225" s="12">
        <v>388</v>
      </c>
      <c r="N225" s="12">
        <v>156</v>
      </c>
      <c r="O225" s="12">
        <v>8.01</v>
      </c>
      <c r="P225" s="12">
        <v>0.04</v>
      </c>
      <c r="R225" s="12">
        <v>452</v>
      </c>
      <c r="S225" s="12">
        <v>37</v>
      </c>
      <c r="T225" s="12">
        <v>2252</v>
      </c>
      <c r="U225" s="12">
        <v>7</v>
      </c>
      <c r="V225" s="12">
        <v>1986</v>
      </c>
      <c r="W225" s="12">
        <v>22</v>
      </c>
      <c r="X225" s="12">
        <v>3.24</v>
      </c>
      <c r="Y225" s="12">
        <v>0.16</v>
      </c>
    </row>
    <row r="226" spans="3:25" x14ac:dyDescent="0.2">
      <c r="C226" s="28">
        <v>5</v>
      </c>
      <c r="D226" s="28">
        <v>11</v>
      </c>
      <c r="E226" s="28" t="s">
        <v>12486</v>
      </c>
      <c r="F226" s="28" t="s">
        <v>12485</v>
      </c>
      <c r="G226" s="28">
        <v>0.103752759</v>
      </c>
      <c r="H226" s="12">
        <v>27.8</v>
      </c>
      <c r="I226" s="12">
        <v>0.54</v>
      </c>
      <c r="K226" s="12">
        <v>30.5</v>
      </c>
      <c r="L226" s="12">
        <v>0.03</v>
      </c>
      <c r="M226" s="12">
        <v>388</v>
      </c>
      <c r="N226" s="12">
        <v>156</v>
      </c>
      <c r="O226" s="12">
        <v>8.01</v>
      </c>
      <c r="P226" s="12">
        <v>0.04</v>
      </c>
      <c r="R226" s="12">
        <v>452</v>
      </c>
      <c r="S226" s="12">
        <v>37</v>
      </c>
      <c r="T226" s="12">
        <v>2252</v>
      </c>
      <c r="U226" s="12">
        <v>7</v>
      </c>
      <c r="V226" s="12">
        <v>1986</v>
      </c>
      <c r="W226" s="12">
        <v>22</v>
      </c>
      <c r="X226" s="12">
        <v>3.24</v>
      </c>
      <c r="Y226" s="12">
        <v>0.16</v>
      </c>
    </row>
    <row r="227" spans="3:25" x14ac:dyDescent="0.2">
      <c r="C227" s="28">
        <v>6</v>
      </c>
      <c r="D227" s="28">
        <v>11</v>
      </c>
      <c r="E227" s="28" t="s">
        <v>12486</v>
      </c>
      <c r="F227" s="28" t="s">
        <v>12485</v>
      </c>
      <c r="G227" s="28">
        <v>6.9705093999999995E-2</v>
      </c>
      <c r="H227" s="12">
        <v>27.8</v>
      </c>
      <c r="I227" s="12">
        <v>0.54</v>
      </c>
      <c r="K227" s="12">
        <v>30.5</v>
      </c>
      <c r="L227" s="12">
        <v>0.03</v>
      </c>
      <c r="M227" s="12">
        <v>388</v>
      </c>
      <c r="N227" s="12">
        <v>156</v>
      </c>
      <c r="O227" s="12">
        <v>8.01</v>
      </c>
      <c r="P227" s="12">
        <v>0.04</v>
      </c>
      <c r="R227" s="12">
        <v>452</v>
      </c>
      <c r="S227" s="12">
        <v>37</v>
      </c>
      <c r="T227" s="12">
        <v>2252</v>
      </c>
      <c r="U227" s="12">
        <v>7</v>
      </c>
      <c r="V227" s="12">
        <v>1986</v>
      </c>
      <c r="W227" s="12">
        <v>22</v>
      </c>
      <c r="X227" s="12">
        <v>3.24</v>
      </c>
      <c r="Y227" s="12">
        <v>0.16</v>
      </c>
    </row>
    <row r="228" spans="3:25" x14ac:dyDescent="0.2">
      <c r="C228" s="28">
        <v>7</v>
      </c>
      <c r="D228" s="28">
        <v>13</v>
      </c>
      <c r="E228" s="28" t="s">
        <v>12486</v>
      </c>
      <c r="F228" s="28" t="s">
        <v>12485</v>
      </c>
      <c r="G228" s="28">
        <v>8.6092715E-2</v>
      </c>
      <c r="H228" s="12">
        <v>27.8</v>
      </c>
      <c r="I228" s="12">
        <v>0.54</v>
      </c>
      <c r="K228" s="12">
        <v>30.5</v>
      </c>
      <c r="L228" s="12">
        <v>0.03</v>
      </c>
      <c r="M228" s="12">
        <v>388</v>
      </c>
      <c r="N228" s="12">
        <v>156</v>
      </c>
      <c r="O228" s="12">
        <v>8.01</v>
      </c>
      <c r="P228" s="12">
        <v>0.04</v>
      </c>
      <c r="R228" s="12">
        <v>452</v>
      </c>
      <c r="S228" s="12">
        <v>37</v>
      </c>
      <c r="T228" s="12">
        <v>2252</v>
      </c>
      <c r="U228" s="12">
        <v>7</v>
      </c>
      <c r="V228" s="12">
        <v>1986</v>
      </c>
      <c r="W228" s="12">
        <v>22</v>
      </c>
      <c r="X228" s="12">
        <v>3.24</v>
      </c>
      <c r="Y228" s="12">
        <v>0.16</v>
      </c>
    </row>
    <row r="229" spans="3:25" x14ac:dyDescent="0.2">
      <c r="C229" s="28">
        <v>8</v>
      </c>
      <c r="D229" s="28">
        <v>13</v>
      </c>
      <c r="E229" s="28" t="s">
        <v>12486</v>
      </c>
      <c r="F229" s="28" t="s">
        <v>12485</v>
      </c>
      <c r="G229" s="28">
        <v>8.7318087000000003E-2</v>
      </c>
      <c r="H229" s="12">
        <v>27.8</v>
      </c>
      <c r="I229" s="12">
        <v>0.54</v>
      </c>
      <c r="K229" s="12">
        <v>30.5</v>
      </c>
      <c r="L229" s="12">
        <v>0.03</v>
      </c>
      <c r="M229" s="12">
        <v>388</v>
      </c>
      <c r="N229" s="12">
        <v>156</v>
      </c>
      <c r="O229" s="12">
        <v>8.01</v>
      </c>
      <c r="P229" s="12">
        <v>0.04</v>
      </c>
      <c r="R229" s="12">
        <v>452</v>
      </c>
      <c r="S229" s="12">
        <v>37</v>
      </c>
      <c r="T229" s="12">
        <v>2252</v>
      </c>
      <c r="U229" s="12">
        <v>7</v>
      </c>
      <c r="V229" s="12">
        <v>1986</v>
      </c>
      <c r="W229" s="12">
        <v>22</v>
      </c>
      <c r="X229" s="12">
        <v>3.24</v>
      </c>
      <c r="Y229" s="12">
        <v>0.16</v>
      </c>
    </row>
    <row r="230" spans="3:25" x14ac:dyDescent="0.2">
      <c r="C230" s="28">
        <v>9</v>
      </c>
      <c r="D230" s="28">
        <v>13</v>
      </c>
      <c r="E230" s="28" t="s">
        <v>12486</v>
      </c>
      <c r="F230" s="28" t="s">
        <v>12485</v>
      </c>
      <c r="G230" s="28">
        <v>8.1877728999999996E-2</v>
      </c>
      <c r="H230" s="12">
        <v>27.8</v>
      </c>
      <c r="I230" s="12">
        <v>0.54</v>
      </c>
      <c r="K230" s="12">
        <v>30.5</v>
      </c>
      <c r="L230" s="12">
        <v>0.03</v>
      </c>
      <c r="M230" s="12">
        <v>388</v>
      </c>
      <c r="N230" s="12">
        <v>156</v>
      </c>
      <c r="O230" s="12">
        <v>8.01</v>
      </c>
      <c r="P230" s="12">
        <v>0.04</v>
      </c>
      <c r="R230" s="12">
        <v>452</v>
      </c>
      <c r="S230" s="12">
        <v>37</v>
      </c>
      <c r="T230" s="12">
        <v>2252</v>
      </c>
      <c r="U230" s="12">
        <v>7</v>
      </c>
      <c r="V230" s="12">
        <v>1986</v>
      </c>
      <c r="W230" s="12">
        <v>22</v>
      </c>
      <c r="X230" s="12">
        <v>3.24</v>
      </c>
      <c r="Y230" s="12">
        <v>0.16</v>
      </c>
    </row>
    <row r="231" spans="3:25" x14ac:dyDescent="0.2">
      <c r="C231" s="28">
        <v>13</v>
      </c>
      <c r="D231" s="28">
        <v>18</v>
      </c>
      <c r="E231" s="28" t="s">
        <v>12379</v>
      </c>
      <c r="F231" s="28" t="s">
        <v>12485</v>
      </c>
      <c r="G231" s="28">
        <v>0.18329718</v>
      </c>
      <c r="H231" s="12">
        <v>27.6</v>
      </c>
      <c r="I231" s="12">
        <v>0.54</v>
      </c>
      <c r="K231" s="12">
        <v>30.4</v>
      </c>
      <c r="L231" s="12">
        <v>0.12</v>
      </c>
      <c r="M231" s="12">
        <v>429</v>
      </c>
      <c r="N231" s="12">
        <v>172</v>
      </c>
      <c r="O231" s="12">
        <v>7.74</v>
      </c>
      <c r="P231" s="12">
        <v>0.1</v>
      </c>
      <c r="R231" s="12">
        <v>1086</v>
      </c>
      <c r="S231" s="12">
        <v>17</v>
      </c>
      <c r="T231" s="12">
        <v>2258</v>
      </c>
      <c r="U231" s="12">
        <v>8</v>
      </c>
      <c r="V231" s="12">
        <v>2141</v>
      </c>
      <c r="W231" s="12">
        <v>23</v>
      </c>
      <c r="X231" s="12">
        <v>1.7</v>
      </c>
      <c r="Y231" s="12">
        <v>0.18</v>
      </c>
    </row>
    <row r="232" spans="3:25" x14ac:dyDescent="0.2">
      <c r="C232" s="28">
        <v>14</v>
      </c>
      <c r="D232" s="28">
        <v>18</v>
      </c>
      <c r="E232" s="28" t="s">
        <v>12379</v>
      </c>
      <c r="F232" s="28" t="s">
        <v>12485</v>
      </c>
      <c r="G232" s="28">
        <v>8.7748344000000006E-2</v>
      </c>
      <c r="H232" s="12">
        <v>27.6</v>
      </c>
      <c r="I232" s="12">
        <v>0.54</v>
      </c>
      <c r="K232" s="12">
        <v>30.4</v>
      </c>
      <c r="L232" s="12">
        <v>0.12</v>
      </c>
      <c r="M232" s="12">
        <v>429</v>
      </c>
      <c r="N232" s="12">
        <v>172</v>
      </c>
      <c r="O232" s="12">
        <v>7.74</v>
      </c>
      <c r="P232" s="12">
        <v>0.1</v>
      </c>
      <c r="R232" s="12">
        <v>1086</v>
      </c>
      <c r="S232" s="12">
        <v>17</v>
      </c>
      <c r="T232" s="12">
        <v>2258</v>
      </c>
      <c r="U232" s="12">
        <v>8</v>
      </c>
      <c r="V232" s="12">
        <v>2141</v>
      </c>
      <c r="W232" s="12">
        <v>23</v>
      </c>
      <c r="X232" s="12">
        <v>1.7</v>
      </c>
      <c r="Y232" s="12">
        <v>0.18</v>
      </c>
    </row>
    <row r="233" spans="3:25" x14ac:dyDescent="0.2">
      <c r="C233" s="28">
        <v>15</v>
      </c>
      <c r="D233" s="28">
        <v>18</v>
      </c>
      <c r="E233" s="28" t="s">
        <v>12379</v>
      </c>
      <c r="F233" s="28" t="s">
        <v>12485</v>
      </c>
      <c r="G233" s="28">
        <v>0.106395349</v>
      </c>
      <c r="H233" s="12">
        <v>27.6</v>
      </c>
      <c r="I233" s="12">
        <v>0.54</v>
      </c>
      <c r="K233" s="12">
        <v>30.4</v>
      </c>
      <c r="L233" s="12">
        <v>0.12</v>
      </c>
      <c r="M233" s="12">
        <v>429</v>
      </c>
      <c r="N233" s="12">
        <v>172</v>
      </c>
      <c r="O233" s="12">
        <v>7.74</v>
      </c>
      <c r="P233" s="12">
        <v>0.1</v>
      </c>
      <c r="R233" s="12">
        <v>1086</v>
      </c>
      <c r="S233" s="12">
        <v>17</v>
      </c>
      <c r="T233" s="12">
        <v>2258</v>
      </c>
      <c r="U233" s="12">
        <v>8</v>
      </c>
      <c r="V233" s="12">
        <v>2141</v>
      </c>
      <c r="W233" s="12">
        <v>23</v>
      </c>
      <c r="X233" s="12">
        <v>1.7</v>
      </c>
      <c r="Y233" s="12">
        <v>0.18</v>
      </c>
    </row>
    <row r="234" spans="3:25" x14ac:dyDescent="0.2">
      <c r="C234" s="28">
        <v>1</v>
      </c>
      <c r="D234" s="28">
        <v>25</v>
      </c>
      <c r="E234" s="28" t="s">
        <v>12486</v>
      </c>
      <c r="F234" s="28" t="s">
        <v>12485</v>
      </c>
      <c r="G234" s="28">
        <v>0.12455516</v>
      </c>
      <c r="H234" s="12">
        <v>27.8</v>
      </c>
      <c r="I234" s="12">
        <v>0.54</v>
      </c>
      <c r="K234" s="12">
        <v>30.5</v>
      </c>
      <c r="L234" s="12">
        <v>0.03</v>
      </c>
      <c r="M234" s="12">
        <v>388</v>
      </c>
      <c r="N234" s="12">
        <v>156</v>
      </c>
      <c r="O234" s="12">
        <v>8.01</v>
      </c>
      <c r="P234" s="12">
        <v>0.04</v>
      </c>
      <c r="R234" s="12">
        <v>452</v>
      </c>
      <c r="S234" s="12">
        <v>37</v>
      </c>
      <c r="T234" s="12">
        <v>2252</v>
      </c>
      <c r="U234" s="12">
        <v>7</v>
      </c>
      <c r="V234" s="12">
        <v>1986</v>
      </c>
      <c r="W234" s="12">
        <v>22</v>
      </c>
      <c r="X234" s="12">
        <v>3.24</v>
      </c>
      <c r="Y234" s="12">
        <v>0.16</v>
      </c>
    </row>
    <row r="235" spans="3:25" x14ac:dyDescent="0.2">
      <c r="C235" s="28">
        <v>2</v>
      </c>
      <c r="D235" s="28">
        <v>25</v>
      </c>
      <c r="E235" s="28" t="s">
        <v>12486</v>
      </c>
      <c r="F235" s="28" t="s">
        <v>12485</v>
      </c>
      <c r="G235" s="28">
        <v>5.8823528999999999E-2</v>
      </c>
      <c r="H235" s="12">
        <v>27.8</v>
      </c>
      <c r="I235" s="12">
        <v>0.54</v>
      </c>
      <c r="K235" s="12">
        <v>30.5</v>
      </c>
      <c r="L235" s="12">
        <v>0.03</v>
      </c>
      <c r="M235" s="12">
        <v>388</v>
      </c>
      <c r="N235" s="12">
        <v>156</v>
      </c>
      <c r="O235" s="12">
        <v>8.01</v>
      </c>
      <c r="P235" s="12">
        <v>0.04</v>
      </c>
      <c r="R235" s="12">
        <v>452</v>
      </c>
      <c r="S235" s="12">
        <v>37</v>
      </c>
      <c r="T235" s="12">
        <v>2252</v>
      </c>
      <c r="U235" s="12">
        <v>7</v>
      </c>
      <c r="V235" s="12">
        <v>1986</v>
      </c>
      <c r="W235" s="12">
        <v>22</v>
      </c>
      <c r="X235" s="12">
        <v>3.24</v>
      </c>
      <c r="Y235" s="12">
        <v>0.16</v>
      </c>
    </row>
    <row r="236" spans="3:25" x14ac:dyDescent="0.2">
      <c r="C236" s="28">
        <v>3</v>
      </c>
      <c r="D236" s="28">
        <v>25</v>
      </c>
      <c r="E236" s="28" t="s">
        <v>12486</v>
      </c>
      <c r="F236" s="28" t="s">
        <v>12485</v>
      </c>
      <c r="G236" s="28">
        <v>5.2338530000000001E-2</v>
      </c>
      <c r="H236" s="12">
        <v>27.8</v>
      </c>
      <c r="I236" s="12">
        <v>0.54</v>
      </c>
      <c r="K236" s="12">
        <v>30.5</v>
      </c>
      <c r="L236" s="12">
        <v>0.03</v>
      </c>
      <c r="M236" s="12">
        <v>388</v>
      </c>
      <c r="N236" s="12">
        <v>156</v>
      </c>
      <c r="O236" s="12">
        <v>8.01</v>
      </c>
      <c r="P236" s="12">
        <v>0.04</v>
      </c>
      <c r="R236" s="12">
        <v>452</v>
      </c>
      <c r="S236" s="12">
        <v>37</v>
      </c>
      <c r="T236" s="12">
        <v>2252</v>
      </c>
      <c r="U236" s="12">
        <v>7</v>
      </c>
      <c r="V236" s="12">
        <v>1986</v>
      </c>
      <c r="W236" s="12">
        <v>22</v>
      </c>
      <c r="X236" s="12">
        <v>3.24</v>
      </c>
      <c r="Y236" s="12">
        <v>0.16</v>
      </c>
    </row>
    <row r="237" spans="3:25" x14ac:dyDescent="0.2">
      <c r="C237" s="28">
        <v>16</v>
      </c>
      <c r="D237" s="28">
        <v>29</v>
      </c>
      <c r="E237" s="28" t="s">
        <v>12486</v>
      </c>
      <c r="F237" s="28" t="s">
        <v>12485</v>
      </c>
      <c r="G237" s="28">
        <v>0.17548387100000001</v>
      </c>
      <c r="H237" s="12">
        <v>27.8</v>
      </c>
      <c r="I237" s="12">
        <v>0.54</v>
      </c>
      <c r="K237" s="12">
        <v>30.5</v>
      </c>
      <c r="L237" s="12">
        <v>0.03</v>
      </c>
      <c r="M237" s="12">
        <v>388</v>
      </c>
      <c r="N237" s="12">
        <v>156</v>
      </c>
      <c r="O237" s="12">
        <v>8.01</v>
      </c>
      <c r="P237" s="12">
        <v>0.04</v>
      </c>
      <c r="R237" s="12">
        <v>452</v>
      </c>
      <c r="S237" s="12">
        <v>37</v>
      </c>
      <c r="T237" s="12">
        <v>2252</v>
      </c>
      <c r="U237" s="12">
        <v>7</v>
      </c>
      <c r="V237" s="12">
        <v>1986</v>
      </c>
      <c r="W237" s="12">
        <v>22</v>
      </c>
      <c r="X237" s="12">
        <v>3.24</v>
      </c>
      <c r="Y237" s="12">
        <v>0.16</v>
      </c>
    </row>
    <row r="238" spans="3:25" x14ac:dyDescent="0.2">
      <c r="C238" s="28">
        <v>17</v>
      </c>
      <c r="D238" s="28">
        <v>29</v>
      </c>
      <c r="E238" s="28" t="s">
        <v>12486</v>
      </c>
      <c r="F238" s="28" t="s">
        <v>12485</v>
      </c>
      <c r="G238" s="28">
        <v>0.152985075</v>
      </c>
      <c r="H238" s="12">
        <v>27.8</v>
      </c>
      <c r="I238" s="12">
        <v>0.54</v>
      </c>
      <c r="K238" s="12">
        <v>30.5</v>
      </c>
      <c r="L238" s="12">
        <v>0.03</v>
      </c>
      <c r="M238" s="12">
        <v>388</v>
      </c>
      <c r="N238" s="12">
        <v>156</v>
      </c>
      <c r="O238" s="12">
        <v>8.01</v>
      </c>
      <c r="P238" s="12">
        <v>0.04</v>
      </c>
      <c r="R238" s="12">
        <v>452</v>
      </c>
      <c r="S238" s="12">
        <v>37</v>
      </c>
      <c r="T238" s="12">
        <v>2252</v>
      </c>
      <c r="U238" s="12">
        <v>7</v>
      </c>
      <c r="V238" s="12">
        <v>1986</v>
      </c>
      <c r="W238" s="12">
        <v>22</v>
      </c>
      <c r="X238" s="12">
        <v>3.24</v>
      </c>
      <c r="Y238" s="12">
        <v>0.16</v>
      </c>
    </row>
    <row r="239" spans="3:25" x14ac:dyDescent="0.2">
      <c r="C239" s="28">
        <v>18</v>
      </c>
      <c r="D239" s="28">
        <v>29</v>
      </c>
      <c r="E239" s="28" t="s">
        <v>12486</v>
      </c>
      <c r="F239" s="28" t="s">
        <v>12485</v>
      </c>
      <c r="G239" s="28">
        <v>9.7678142999999995E-2</v>
      </c>
      <c r="H239" s="12">
        <v>27.8</v>
      </c>
      <c r="I239" s="12">
        <v>0.54</v>
      </c>
      <c r="K239" s="12">
        <v>30.5</v>
      </c>
      <c r="L239" s="12">
        <v>0.03</v>
      </c>
      <c r="M239" s="12">
        <v>388</v>
      </c>
      <c r="N239" s="12">
        <v>156</v>
      </c>
      <c r="O239" s="12">
        <v>8.01</v>
      </c>
      <c r="P239" s="12">
        <v>0.04</v>
      </c>
      <c r="R239" s="12">
        <v>452</v>
      </c>
      <c r="S239" s="12">
        <v>37</v>
      </c>
      <c r="T239" s="12">
        <v>2252</v>
      </c>
      <c r="U239" s="12">
        <v>7</v>
      </c>
      <c r="V239" s="12">
        <v>1986</v>
      </c>
      <c r="W239" s="12">
        <v>22</v>
      </c>
      <c r="X239" s="12">
        <v>3.24</v>
      </c>
      <c r="Y239" s="12">
        <v>0.16</v>
      </c>
    </row>
    <row r="240" spans="3:25" x14ac:dyDescent="0.2">
      <c r="C240" s="28">
        <v>19</v>
      </c>
      <c r="D240" s="28">
        <v>40</v>
      </c>
      <c r="E240" s="28" t="s">
        <v>12486</v>
      </c>
      <c r="F240" s="28" t="s">
        <v>12485</v>
      </c>
      <c r="G240" s="28">
        <v>0.225761773</v>
      </c>
      <c r="H240" s="12">
        <v>27.8</v>
      </c>
      <c r="I240" s="12">
        <v>0.54</v>
      </c>
      <c r="K240" s="12">
        <v>30.5</v>
      </c>
      <c r="L240" s="12">
        <v>0.03</v>
      </c>
      <c r="M240" s="12">
        <v>388</v>
      </c>
      <c r="N240" s="12">
        <v>156</v>
      </c>
      <c r="O240" s="12">
        <v>8.01</v>
      </c>
      <c r="P240" s="12">
        <v>0.04</v>
      </c>
      <c r="R240" s="12">
        <v>452</v>
      </c>
      <c r="S240" s="12">
        <v>37</v>
      </c>
      <c r="T240" s="12">
        <v>2252</v>
      </c>
      <c r="U240" s="12">
        <v>7</v>
      </c>
      <c r="V240" s="12">
        <v>1986</v>
      </c>
      <c r="W240" s="12">
        <v>22</v>
      </c>
      <c r="X240" s="12">
        <v>3.24</v>
      </c>
      <c r="Y240" s="12">
        <v>0.16</v>
      </c>
    </row>
    <row r="241" spans="3:25" x14ac:dyDescent="0.2">
      <c r="C241" s="28">
        <v>20</v>
      </c>
      <c r="D241" s="28">
        <v>40</v>
      </c>
      <c r="E241" s="28" t="s">
        <v>12486</v>
      </c>
      <c r="F241" s="28" t="s">
        <v>12485</v>
      </c>
      <c r="G241" s="28">
        <v>9.6000000000000002E-2</v>
      </c>
      <c r="H241" s="12">
        <v>27.8</v>
      </c>
      <c r="I241" s="12">
        <v>0.54</v>
      </c>
      <c r="K241" s="12">
        <v>30.5</v>
      </c>
      <c r="L241" s="12">
        <v>0.03</v>
      </c>
      <c r="M241" s="12">
        <v>388</v>
      </c>
      <c r="N241" s="12">
        <v>156</v>
      </c>
      <c r="O241" s="12">
        <v>8.01</v>
      </c>
      <c r="P241" s="12">
        <v>0.04</v>
      </c>
      <c r="R241" s="12">
        <v>452</v>
      </c>
      <c r="S241" s="12">
        <v>37</v>
      </c>
      <c r="T241" s="12">
        <v>2252</v>
      </c>
      <c r="U241" s="12">
        <v>7</v>
      </c>
      <c r="V241" s="12">
        <v>1986</v>
      </c>
      <c r="W241" s="12">
        <v>22</v>
      </c>
      <c r="X241" s="12">
        <v>3.24</v>
      </c>
      <c r="Y241" s="12">
        <v>0.16</v>
      </c>
    </row>
    <row r="242" spans="3:25" x14ac:dyDescent="0.2">
      <c r="C242" s="28">
        <v>21</v>
      </c>
      <c r="D242" s="28">
        <v>40</v>
      </c>
      <c r="E242" s="28" t="s">
        <v>12486</v>
      </c>
      <c r="F242" s="28" t="s">
        <v>12485</v>
      </c>
      <c r="G242" s="28">
        <v>0.15263748599999999</v>
      </c>
      <c r="H242" s="12">
        <v>27.8</v>
      </c>
      <c r="I242" s="12">
        <v>0.54</v>
      </c>
      <c r="K242" s="12">
        <v>30.5</v>
      </c>
      <c r="L242" s="12">
        <v>0.03</v>
      </c>
      <c r="M242" s="12">
        <v>388</v>
      </c>
      <c r="N242" s="12">
        <v>156</v>
      </c>
      <c r="O242" s="12">
        <v>8.01</v>
      </c>
      <c r="P242" s="12">
        <v>0.04</v>
      </c>
      <c r="R242" s="12">
        <v>452</v>
      </c>
      <c r="S242" s="12">
        <v>37</v>
      </c>
      <c r="T242" s="12">
        <v>2252</v>
      </c>
      <c r="U242" s="12">
        <v>7</v>
      </c>
      <c r="V242" s="12">
        <v>1986</v>
      </c>
      <c r="W242" s="12">
        <v>22</v>
      </c>
      <c r="X242" s="12">
        <v>3.24</v>
      </c>
      <c r="Y242" s="12">
        <v>0.16</v>
      </c>
    </row>
    <row r="243" spans="3:25" x14ac:dyDescent="0.2">
      <c r="C243" s="28">
        <v>28</v>
      </c>
      <c r="D243" s="28">
        <v>45</v>
      </c>
      <c r="E243" s="28" t="s">
        <v>12379</v>
      </c>
      <c r="F243" s="28" t="s">
        <v>12485</v>
      </c>
      <c r="G243" s="28">
        <v>0.11058823499999999</v>
      </c>
      <c r="H243" s="12">
        <v>27.6</v>
      </c>
      <c r="I243" s="12">
        <v>0.54</v>
      </c>
      <c r="K243" s="12">
        <v>30.4</v>
      </c>
      <c r="L243" s="12">
        <v>0.12</v>
      </c>
      <c r="M243" s="12">
        <v>429</v>
      </c>
      <c r="N243" s="12">
        <v>172</v>
      </c>
      <c r="O243" s="12">
        <v>7.74</v>
      </c>
      <c r="P243" s="12">
        <v>0.1</v>
      </c>
      <c r="R243" s="12">
        <v>1086</v>
      </c>
      <c r="S243" s="12">
        <v>17</v>
      </c>
      <c r="T243" s="12">
        <v>2258</v>
      </c>
      <c r="U243" s="12">
        <v>8</v>
      </c>
      <c r="V243" s="12">
        <v>2141</v>
      </c>
      <c r="W243" s="12">
        <v>23</v>
      </c>
      <c r="X243" s="12">
        <v>1.7</v>
      </c>
      <c r="Y243" s="12">
        <v>0.18</v>
      </c>
    </row>
    <row r="244" spans="3:25" x14ac:dyDescent="0.2">
      <c r="C244" s="28">
        <v>29</v>
      </c>
      <c r="D244" s="28">
        <v>45</v>
      </c>
      <c r="E244" s="28" t="s">
        <v>12379</v>
      </c>
      <c r="F244" s="28" t="s">
        <v>12485</v>
      </c>
      <c r="G244" s="28">
        <v>0.17774936099999999</v>
      </c>
      <c r="H244" s="12">
        <v>27.6</v>
      </c>
      <c r="I244" s="12">
        <v>0.54</v>
      </c>
      <c r="K244" s="12">
        <v>30.4</v>
      </c>
      <c r="L244" s="12">
        <v>0.12</v>
      </c>
      <c r="M244" s="12">
        <v>429</v>
      </c>
      <c r="N244" s="12">
        <v>172</v>
      </c>
      <c r="O244" s="12">
        <v>7.74</v>
      </c>
      <c r="P244" s="12">
        <v>0.1</v>
      </c>
      <c r="R244" s="12">
        <v>1086</v>
      </c>
      <c r="S244" s="12">
        <v>17</v>
      </c>
      <c r="T244" s="12">
        <v>2258</v>
      </c>
      <c r="U244" s="12">
        <v>8</v>
      </c>
      <c r="V244" s="12">
        <v>2141</v>
      </c>
      <c r="W244" s="12">
        <v>23</v>
      </c>
      <c r="X244" s="12">
        <v>1.7</v>
      </c>
      <c r="Y244" s="12">
        <v>0.18</v>
      </c>
    </row>
    <row r="245" spans="3:25" x14ac:dyDescent="0.2">
      <c r="C245" s="28">
        <v>30</v>
      </c>
      <c r="D245" s="28">
        <v>45</v>
      </c>
      <c r="E245" s="28" t="s">
        <v>12379</v>
      </c>
      <c r="F245" s="28" t="s">
        <v>12485</v>
      </c>
      <c r="G245" s="28">
        <v>0.120607029</v>
      </c>
      <c r="H245" s="12">
        <v>27.6</v>
      </c>
      <c r="I245" s="12">
        <v>0.54</v>
      </c>
      <c r="K245" s="12">
        <v>30.4</v>
      </c>
      <c r="L245" s="12">
        <v>0.12</v>
      </c>
      <c r="M245" s="12">
        <v>429</v>
      </c>
      <c r="N245" s="12">
        <v>172</v>
      </c>
      <c r="O245" s="12">
        <v>7.74</v>
      </c>
      <c r="P245" s="12">
        <v>0.1</v>
      </c>
      <c r="R245" s="12">
        <v>1086</v>
      </c>
      <c r="S245" s="12">
        <v>17</v>
      </c>
      <c r="T245" s="12">
        <v>2258</v>
      </c>
      <c r="U245" s="12">
        <v>8</v>
      </c>
      <c r="V245" s="12">
        <v>2141</v>
      </c>
      <c r="W245" s="12">
        <v>23</v>
      </c>
      <c r="X245" s="12">
        <v>1.7</v>
      </c>
      <c r="Y245" s="12">
        <v>0.18</v>
      </c>
    </row>
    <row r="246" spans="3:25" x14ac:dyDescent="0.2">
      <c r="C246" s="28">
        <v>31</v>
      </c>
      <c r="D246" s="28">
        <v>48</v>
      </c>
      <c r="E246" s="28" t="s">
        <v>12379</v>
      </c>
      <c r="F246" s="28" t="s">
        <v>12485</v>
      </c>
      <c r="G246" s="28">
        <v>0.17927631599999999</v>
      </c>
      <c r="H246" s="12">
        <v>27.6</v>
      </c>
      <c r="I246" s="12">
        <v>0.54</v>
      </c>
      <c r="K246" s="12">
        <v>30.4</v>
      </c>
      <c r="L246" s="12">
        <v>0.12</v>
      </c>
      <c r="M246" s="12">
        <v>429</v>
      </c>
      <c r="N246" s="12">
        <v>172</v>
      </c>
      <c r="O246" s="12">
        <v>7.74</v>
      </c>
      <c r="P246" s="12">
        <v>0.1</v>
      </c>
      <c r="R246" s="12">
        <v>1086</v>
      </c>
      <c r="S246" s="12">
        <v>17</v>
      </c>
      <c r="T246" s="12">
        <v>2258</v>
      </c>
      <c r="U246" s="12">
        <v>8</v>
      </c>
      <c r="V246" s="12">
        <v>2141</v>
      </c>
      <c r="W246" s="12">
        <v>23</v>
      </c>
      <c r="X246" s="12">
        <v>1.7</v>
      </c>
      <c r="Y246" s="12">
        <v>0.18</v>
      </c>
    </row>
    <row r="247" spans="3:25" x14ac:dyDescent="0.2">
      <c r="C247" s="28">
        <v>32</v>
      </c>
      <c r="D247" s="28">
        <v>48</v>
      </c>
      <c r="E247" s="28" t="s">
        <v>12379</v>
      </c>
      <c r="F247" s="28" t="s">
        <v>12485</v>
      </c>
      <c r="G247" s="28">
        <v>1.3852814E-2</v>
      </c>
      <c r="H247" s="12">
        <v>27.6</v>
      </c>
      <c r="I247" s="12">
        <v>0.54</v>
      </c>
      <c r="K247" s="12">
        <v>30.4</v>
      </c>
      <c r="L247" s="12">
        <v>0.12</v>
      </c>
      <c r="M247" s="12">
        <v>429</v>
      </c>
      <c r="N247" s="12">
        <v>172</v>
      </c>
      <c r="O247" s="12">
        <v>7.74</v>
      </c>
      <c r="P247" s="12">
        <v>0.1</v>
      </c>
      <c r="R247" s="12">
        <v>1086</v>
      </c>
      <c r="S247" s="12">
        <v>17</v>
      </c>
      <c r="T247" s="12">
        <v>2258</v>
      </c>
      <c r="U247" s="12">
        <v>8</v>
      </c>
      <c r="V247" s="12">
        <v>2141</v>
      </c>
      <c r="W247" s="12">
        <v>23</v>
      </c>
      <c r="X247" s="12">
        <v>1.7</v>
      </c>
      <c r="Y247" s="12">
        <v>0.18</v>
      </c>
    </row>
    <row r="248" spans="3:25" x14ac:dyDescent="0.2">
      <c r="C248" s="28">
        <v>33</v>
      </c>
      <c r="D248" s="28">
        <v>48</v>
      </c>
      <c r="E248" s="28" t="s">
        <v>12379</v>
      </c>
      <c r="F248" s="28" t="s">
        <v>12485</v>
      </c>
      <c r="G248" s="28">
        <v>4.0758294E-2</v>
      </c>
      <c r="H248" s="12">
        <v>27.6</v>
      </c>
      <c r="I248" s="12">
        <v>0.54</v>
      </c>
      <c r="K248" s="12">
        <v>30.4</v>
      </c>
      <c r="L248" s="12">
        <v>0.12</v>
      </c>
      <c r="M248" s="12">
        <v>429</v>
      </c>
      <c r="N248" s="12">
        <v>172</v>
      </c>
      <c r="O248" s="12">
        <v>7.74</v>
      </c>
      <c r="P248" s="12">
        <v>0.1</v>
      </c>
      <c r="R248" s="12">
        <v>1086</v>
      </c>
      <c r="S248" s="12">
        <v>17</v>
      </c>
      <c r="T248" s="12">
        <v>2258</v>
      </c>
      <c r="U248" s="12">
        <v>8</v>
      </c>
      <c r="V248" s="12">
        <v>2141</v>
      </c>
      <c r="W248" s="12">
        <v>23</v>
      </c>
      <c r="X248" s="12">
        <v>1.7</v>
      </c>
      <c r="Y248" s="12">
        <v>0.18</v>
      </c>
    </row>
    <row r="249" spans="3:25" x14ac:dyDescent="0.2">
      <c r="C249" s="28">
        <v>22</v>
      </c>
      <c r="D249" s="28">
        <v>50</v>
      </c>
      <c r="E249" s="28" t="s">
        <v>12379</v>
      </c>
      <c r="F249" s="28" t="s">
        <v>12485</v>
      </c>
      <c r="G249" s="28">
        <v>0.120338983</v>
      </c>
      <c r="H249" s="12">
        <v>27.6</v>
      </c>
      <c r="I249" s="12">
        <v>0.54</v>
      </c>
      <c r="K249" s="12">
        <v>30.4</v>
      </c>
      <c r="L249" s="12">
        <v>0.12</v>
      </c>
      <c r="M249" s="12">
        <v>429</v>
      </c>
      <c r="N249" s="12">
        <v>172</v>
      </c>
      <c r="O249" s="12">
        <v>7.74</v>
      </c>
      <c r="P249" s="12">
        <v>0.1</v>
      </c>
      <c r="R249" s="12">
        <v>1086</v>
      </c>
      <c r="S249" s="12">
        <v>17</v>
      </c>
      <c r="T249" s="12">
        <v>2258</v>
      </c>
      <c r="U249" s="12">
        <v>8</v>
      </c>
      <c r="V249" s="12">
        <v>2141</v>
      </c>
      <c r="W249" s="12">
        <v>23</v>
      </c>
      <c r="X249" s="12">
        <v>1.7</v>
      </c>
      <c r="Y249" s="12">
        <v>0.18</v>
      </c>
    </row>
    <row r="250" spans="3:25" x14ac:dyDescent="0.2">
      <c r="C250" s="28">
        <v>23</v>
      </c>
      <c r="D250" s="28">
        <v>50</v>
      </c>
      <c r="E250" s="28" t="s">
        <v>12379</v>
      </c>
      <c r="F250" s="28" t="s">
        <v>12485</v>
      </c>
      <c r="G250" s="28">
        <v>0.324970131</v>
      </c>
      <c r="H250" s="12">
        <v>27.6</v>
      </c>
      <c r="I250" s="12">
        <v>0.54</v>
      </c>
      <c r="K250" s="12">
        <v>30.4</v>
      </c>
      <c r="L250" s="12">
        <v>0.12</v>
      </c>
      <c r="M250" s="12">
        <v>429</v>
      </c>
      <c r="N250" s="12">
        <v>172</v>
      </c>
      <c r="O250" s="12">
        <v>7.74</v>
      </c>
      <c r="P250" s="12">
        <v>0.1</v>
      </c>
      <c r="R250" s="12">
        <v>1086</v>
      </c>
      <c r="S250" s="12">
        <v>17</v>
      </c>
      <c r="T250" s="12">
        <v>2258</v>
      </c>
      <c r="U250" s="12">
        <v>8</v>
      </c>
      <c r="V250" s="12">
        <v>2141</v>
      </c>
      <c r="W250" s="12">
        <v>23</v>
      </c>
      <c r="X250" s="12">
        <v>1.7</v>
      </c>
      <c r="Y250" s="12">
        <v>0.18</v>
      </c>
    </row>
    <row r="251" spans="3:25" x14ac:dyDescent="0.2">
      <c r="C251" s="28">
        <v>24</v>
      </c>
      <c r="D251" s="28">
        <v>50</v>
      </c>
      <c r="E251" s="28" t="s">
        <v>12379</v>
      </c>
      <c r="F251" s="28" t="s">
        <v>12485</v>
      </c>
      <c r="G251" s="28">
        <v>4.2372879999999996E-3</v>
      </c>
      <c r="H251" s="12">
        <v>27.6</v>
      </c>
      <c r="I251" s="12">
        <v>0.54</v>
      </c>
      <c r="K251" s="12">
        <v>30.4</v>
      </c>
      <c r="L251" s="12">
        <v>0.12</v>
      </c>
      <c r="M251" s="12">
        <v>429</v>
      </c>
      <c r="N251" s="12">
        <v>172</v>
      </c>
      <c r="O251" s="12">
        <v>7.74</v>
      </c>
      <c r="P251" s="12">
        <v>0.1</v>
      </c>
      <c r="R251" s="12">
        <v>1086</v>
      </c>
      <c r="S251" s="12">
        <v>17</v>
      </c>
      <c r="T251" s="12">
        <v>2258</v>
      </c>
      <c r="U251" s="12">
        <v>8</v>
      </c>
      <c r="V251" s="12">
        <v>2141</v>
      </c>
      <c r="W251" s="12">
        <v>23</v>
      </c>
      <c r="X251" s="12">
        <v>1.7</v>
      </c>
      <c r="Y251" s="12">
        <v>0.18</v>
      </c>
    </row>
    <row r="252" spans="3:25" x14ac:dyDescent="0.2">
      <c r="C252" s="28">
        <v>25</v>
      </c>
      <c r="D252" s="28">
        <v>52</v>
      </c>
      <c r="E252" s="28" t="s">
        <v>12486</v>
      </c>
      <c r="F252" s="28" t="s">
        <v>12485</v>
      </c>
      <c r="G252" s="28">
        <v>0.18319838099999999</v>
      </c>
      <c r="H252" s="12">
        <v>27.8</v>
      </c>
      <c r="I252" s="12">
        <v>0.54</v>
      </c>
      <c r="K252" s="12">
        <v>30.5</v>
      </c>
      <c r="L252" s="12">
        <v>0.03</v>
      </c>
      <c r="M252" s="12">
        <v>388</v>
      </c>
      <c r="N252" s="12">
        <v>156</v>
      </c>
      <c r="O252" s="12">
        <v>8.01</v>
      </c>
      <c r="P252" s="12">
        <v>0.04</v>
      </c>
      <c r="R252" s="12">
        <v>452</v>
      </c>
      <c r="S252" s="12">
        <v>37</v>
      </c>
      <c r="T252" s="12">
        <v>2252</v>
      </c>
      <c r="U252" s="12">
        <v>7</v>
      </c>
      <c r="V252" s="12">
        <v>1986</v>
      </c>
      <c r="W252" s="12">
        <v>22</v>
      </c>
      <c r="X252" s="12">
        <v>3.24</v>
      </c>
      <c r="Y252" s="12">
        <v>0.16</v>
      </c>
    </row>
    <row r="253" spans="3:25" x14ac:dyDescent="0.2">
      <c r="C253" s="28">
        <v>26</v>
      </c>
      <c r="D253" s="28">
        <v>52</v>
      </c>
      <c r="E253" s="28" t="s">
        <v>12486</v>
      </c>
      <c r="F253" s="28" t="s">
        <v>12485</v>
      </c>
      <c r="G253" s="28">
        <v>7.9234973E-2</v>
      </c>
      <c r="H253" s="12">
        <v>27.8</v>
      </c>
      <c r="I253" s="12">
        <v>0.54</v>
      </c>
      <c r="K253" s="12">
        <v>30.5</v>
      </c>
      <c r="L253" s="12">
        <v>0.03</v>
      </c>
      <c r="M253" s="12">
        <v>388</v>
      </c>
      <c r="N253" s="12">
        <v>156</v>
      </c>
      <c r="O253" s="12">
        <v>8.01</v>
      </c>
      <c r="P253" s="12">
        <v>0.04</v>
      </c>
      <c r="R253" s="12">
        <v>452</v>
      </c>
      <c r="S253" s="12">
        <v>37</v>
      </c>
      <c r="T253" s="12">
        <v>2252</v>
      </c>
      <c r="U253" s="12">
        <v>7</v>
      </c>
      <c r="V253" s="12">
        <v>1986</v>
      </c>
      <c r="W253" s="12">
        <v>22</v>
      </c>
      <c r="X253" s="12">
        <v>3.24</v>
      </c>
      <c r="Y253" s="12">
        <v>0.16</v>
      </c>
    </row>
    <row r="254" spans="3:25" x14ac:dyDescent="0.2">
      <c r="C254" s="28">
        <v>27</v>
      </c>
      <c r="D254" s="28">
        <v>52</v>
      </c>
      <c r="E254" s="28" t="s">
        <v>12486</v>
      </c>
      <c r="F254" s="28" t="s">
        <v>12485</v>
      </c>
      <c r="G254" s="28">
        <v>0.13278688499999999</v>
      </c>
      <c r="H254" s="12">
        <v>27.8</v>
      </c>
      <c r="I254" s="12">
        <v>0.54</v>
      </c>
      <c r="K254" s="12">
        <v>30.5</v>
      </c>
      <c r="L254" s="12">
        <v>0.03</v>
      </c>
      <c r="M254" s="12">
        <v>388</v>
      </c>
      <c r="N254" s="12">
        <v>156</v>
      </c>
      <c r="O254" s="12">
        <v>8.01</v>
      </c>
      <c r="P254" s="12">
        <v>0.04</v>
      </c>
      <c r="R254" s="12">
        <v>452</v>
      </c>
      <c r="S254" s="12">
        <v>37</v>
      </c>
      <c r="T254" s="12">
        <v>2252</v>
      </c>
      <c r="U254" s="12">
        <v>7</v>
      </c>
      <c r="V254" s="12">
        <v>1986</v>
      </c>
      <c r="W254" s="12">
        <v>22</v>
      </c>
      <c r="X254" s="12">
        <v>3.24</v>
      </c>
      <c r="Y254" s="12">
        <v>0.16</v>
      </c>
    </row>
    <row r="255" spans="3:25" x14ac:dyDescent="0.2">
      <c r="C255" s="28">
        <v>34</v>
      </c>
      <c r="D255" s="28">
        <v>56</v>
      </c>
      <c r="E255" s="28" t="s">
        <v>12486</v>
      </c>
      <c r="F255" s="28" t="s">
        <v>12485</v>
      </c>
      <c r="G255" s="28">
        <v>0.12365591400000001</v>
      </c>
      <c r="H255" s="12">
        <v>27.8</v>
      </c>
      <c r="I255" s="12">
        <v>0.54</v>
      </c>
      <c r="K255" s="12">
        <v>30.5</v>
      </c>
      <c r="L255" s="12">
        <v>0.03</v>
      </c>
      <c r="M255" s="12">
        <v>388</v>
      </c>
      <c r="N255" s="12">
        <v>156</v>
      </c>
      <c r="O255" s="12">
        <v>8.01</v>
      </c>
      <c r="P255" s="12">
        <v>0.04</v>
      </c>
      <c r="R255" s="12">
        <v>452</v>
      </c>
      <c r="S255" s="12">
        <v>37</v>
      </c>
      <c r="T255" s="12">
        <v>2252</v>
      </c>
      <c r="U255" s="12">
        <v>7</v>
      </c>
      <c r="V255" s="12">
        <v>1986</v>
      </c>
      <c r="W255" s="12">
        <v>22</v>
      </c>
      <c r="X255" s="12">
        <v>3.24</v>
      </c>
      <c r="Y255" s="12">
        <v>0.16</v>
      </c>
    </row>
    <row r="256" spans="3:25" x14ac:dyDescent="0.2">
      <c r="C256" s="28">
        <v>35</v>
      </c>
      <c r="D256" s="28">
        <v>56</v>
      </c>
      <c r="E256" s="28" t="s">
        <v>12486</v>
      </c>
      <c r="F256" s="28" t="s">
        <v>12485</v>
      </c>
      <c r="G256" s="28">
        <v>0.165333333</v>
      </c>
      <c r="H256" s="12">
        <v>27.8</v>
      </c>
      <c r="I256" s="12">
        <v>0.54</v>
      </c>
      <c r="K256" s="12">
        <v>30.5</v>
      </c>
      <c r="L256" s="12">
        <v>0.03</v>
      </c>
      <c r="M256" s="12">
        <v>388</v>
      </c>
      <c r="N256" s="12">
        <v>156</v>
      </c>
      <c r="O256" s="12">
        <v>8.01</v>
      </c>
      <c r="P256" s="12">
        <v>0.04</v>
      </c>
      <c r="R256" s="12">
        <v>452</v>
      </c>
      <c r="S256" s="12">
        <v>37</v>
      </c>
      <c r="T256" s="12">
        <v>2252</v>
      </c>
      <c r="U256" s="12">
        <v>7</v>
      </c>
      <c r="V256" s="12">
        <v>1986</v>
      </c>
      <c r="W256" s="12">
        <v>22</v>
      </c>
      <c r="X256" s="12">
        <v>3.24</v>
      </c>
      <c r="Y256" s="12">
        <v>0.16</v>
      </c>
    </row>
    <row r="257" spans="1:25" x14ac:dyDescent="0.2">
      <c r="C257" s="28">
        <v>36</v>
      </c>
      <c r="D257" s="28">
        <v>56</v>
      </c>
      <c r="E257" s="28" t="s">
        <v>12486</v>
      </c>
      <c r="F257" s="28" t="s">
        <v>12485</v>
      </c>
      <c r="G257" s="28">
        <v>0.126571668</v>
      </c>
      <c r="H257" s="12">
        <v>27.8</v>
      </c>
      <c r="I257" s="12">
        <v>0.54</v>
      </c>
      <c r="K257" s="12">
        <v>30.5</v>
      </c>
      <c r="L257" s="12">
        <v>0.03</v>
      </c>
      <c r="M257" s="12">
        <v>388</v>
      </c>
      <c r="N257" s="12">
        <v>156</v>
      </c>
      <c r="O257" s="12">
        <v>8.01</v>
      </c>
      <c r="P257" s="12">
        <v>0.04</v>
      </c>
      <c r="R257" s="12">
        <v>452</v>
      </c>
      <c r="S257" s="12">
        <v>37</v>
      </c>
      <c r="T257" s="12">
        <v>2252</v>
      </c>
      <c r="U257" s="12">
        <v>7</v>
      </c>
      <c r="V257" s="12">
        <v>1986</v>
      </c>
      <c r="W257" s="12">
        <v>22</v>
      </c>
      <c r="X257" s="12">
        <v>3.24</v>
      </c>
      <c r="Y257" s="12">
        <v>0.16</v>
      </c>
    </row>
    <row r="259" spans="1:25" x14ac:dyDescent="0.2">
      <c r="A259" s="206" t="s">
        <v>4871</v>
      </c>
      <c r="C259" s="18" t="s">
        <v>12499</v>
      </c>
      <c r="D259" s="18" t="s">
        <v>12493</v>
      </c>
      <c r="E259" s="18" t="s">
        <v>12248</v>
      </c>
      <c r="F259" s="18" t="s">
        <v>12494</v>
      </c>
      <c r="G259" s="18" t="s">
        <v>12496</v>
      </c>
      <c r="H259" s="18" t="s">
        <v>12245</v>
      </c>
      <c r="I259" s="18" t="s">
        <v>12495</v>
      </c>
      <c r="J259" s="18"/>
      <c r="K259" s="18" t="s">
        <v>12425</v>
      </c>
      <c r="L259" s="18" t="s">
        <v>12426</v>
      </c>
      <c r="M259" s="18" t="s">
        <v>12440</v>
      </c>
      <c r="N259" s="18" t="s">
        <v>12497</v>
      </c>
      <c r="O259" s="18" t="s">
        <v>12498</v>
      </c>
      <c r="P259" s="18" t="s">
        <v>12500</v>
      </c>
    </row>
    <row r="260" spans="1:25" x14ac:dyDescent="0.2">
      <c r="C260" s="12" t="s">
        <v>12490</v>
      </c>
      <c r="E260" s="12">
        <v>34</v>
      </c>
      <c r="F260" s="12">
        <v>26</v>
      </c>
      <c r="G260" s="12">
        <v>2207</v>
      </c>
      <c r="H260" s="12">
        <v>8.0500000000000007</v>
      </c>
      <c r="I260" s="12">
        <v>0</v>
      </c>
      <c r="K260" s="12">
        <v>1930</v>
      </c>
      <c r="L260" s="12">
        <v>415</v>
      </c>
      <c r="M260" s="12">
        <v>3.3</v>
      </c>
      <c r="N260" s="12">
        <v>-6.8798407450000001</v>
      </c>
      <c r="O260" s="12">
        <v>0</v>
      </c>
      <c r="P260" s="12">
        <v>0.1</v>
      </c>
    </row>
    <row r="261" spans="1:25" x14ac:dyDescent="0.2">
      <c r="E261" s="12">
        <v>34</v>
      </c>
      <c r="F261" s="12">
        <v>26</v>
      </c>
      <c r="G261" s="12">
        <v>2207</v>
      </c>
      <c r="H261" s="12">
        <v>8.0500000000000007</v>
      </c>
      <c r="I261" s="12">
        <v>0</v>
      </c>
      <c r="K261" s="12">
        <v>1930</v>
      </c>
      <c r="L261" s="12">
        <v>415</v>
      </c>
      <c r="M261" s="12">
        <v>3.3</v>
      </c>
      <c r="N261" s="12">
        <v>62.607692980000003</v>
      </c>
      <c r="O261" s="12">
        <f>101.7-60.2</f>
        <v>41.5</v>
      </c>
      <c r="P261" s="12">
        <v>0.1</v>
      </c>
    </row>
    <row r="262" spans="1:25" x14ac:dyDescent="0.2">
      <c r="E262" s="12">
        <v>34</v>
      </c>
      <c r="F262" s="12">
        <v>26</v>
      </c>
      <c r="G262" s="12">
        <v>2207</v>
      </c>
      <c r="H262" s="12">
        <v>8.0500000000000007</v>
      </c>
      <c r="I262" s="12">
        <v>0</v>
      </c>
      <c r="K262" s="12">
        <v>1930</v>
      </c>
      <c r="L262" s="12">
        <v>415</v>
      </c>
      <c r="M262" s="12">
        <v>3.3</v>
      </c>
      <c r="N262" s="12">
        <v>15.271190499999999</v>
      </c>
      <c r="O262" s="12">
        <v>0</v>
      </c>
      <c r="P262" s="12">
        <v>0.2</v>
      </c>
    </row>
    <row r="263" spans="1:25" x14ac:dyDescent="0.2">
      <c r="E263" s="12">
        <v>34</v>
      </c>
      <c r="F263" s="12">
        <v>26</v>
      </c>
      <c r="G263" s="12">
        <v>2207</v>
      </c>
      <c r="H263" s="12">
        <v>8.0500000000000007</v>
      </c>
      <c r="I263" s="12">
        <v>0</v>
      </c>
      <c r="K263" s="12">
        <v>1930</v>
      </c>
      <c r="L263" s="12">
        <v>415</v>
      </c>
      <c r="M263" s="12">
        <v>3.3</v>
      </c>
      <c r="N263" s="12">
        <v>68.368179440000006</v>
      </c>
      <c r="O263" s="12">
        <f>109.3-67.7</f>
        <v>41.599999999999994</v>
      </c>
      <c r="P263" s="12">
        <v>0.2</v>
      </c>
    </row>
    <row r="264" spans="1:25" x14ac:dyDescent="0.2">
      <c r="E264" s="12">
        <v>34</v>
      </c>
      <c r="F264" s="12">
        <v>26</v>
      </c>
      <c r="G264" s="12">
        <v>2207</v>
      </c>
      <c r="H264" s="12">
        <v>8.0500000000000007</v>
      </c>
      <c r="I264" s="12">
        <v>0</v>
      </c>
      <c r="K264" s="12">
        <v>1930</v>
      </c>
      <c r="L264" s="12">
        <v>415</v>
      </c>
      <c r="M264" s="12">
        <v>3.3</v>
      </c>
      <c r="N264" s="12">
        <v>1.6066921940000001</v>
      </c>
      <c r="O264" s="12">
        <v>0</v>
      </c>
      <c r="P264" s="12">
        <v>0.2</v>
      </c>
    </row>
    <row r="265" spans="1:25" x14ac:dyDescent="0.2">
      <c r="C265" s="12" t="s">
        <v>12491</v>
      </c>
      <c r="E265" s="12">
        <v>34</v>
      </c>
      <c r="F265" s="12">
        <v>26</v>
      </c>
      <c r="G265" s="12">
        <v>2380</v>
      </c>
      <c r="H265" s="12">
        <v>7.87</v>
      </c>
      <c r="I265" s="12">
        <v>0</v>
      </c>
      <c r="K265" s="12">
        <v>2175</v>
      </c>
      <c r="L265" s="12">
        <v>700</v>
      </c>
      <c r="M265" s="12">
        <v>2.7</v>
      </c>
      <c r="N265" s="12">
        <v>-5.0294795927247398</v>
      </c>
      <c r="O265" s="12">
        <v>0</v>
      </c>
      <c r="P265" s="12">
        <v>0.1</v>
      </c>
    </row>
    <row r="266" spans="1:25" x14ac:dyDescent="0.2">
      <c r="E266" s="12">
        <v>34</v>
      </c>
      <c r="F266" s="12">
        <v>26</v>
      </c>
      <c r="G266" s="12">
        <v>2380</v>
      </c>
      <c r="H266" s="12">
        <v>7.87</v>
      </c>
      <c r="I266" s="12">
        <v>0</v>
      </c>
      <c r="K266" s="12">
        <v>2175</v>
      </c>
      <c r="L266" s="12">
        <v>700</v>
      </c>
      <c r="M266" s="12">
        <v>2.7</v>
      </c>
      <c r="N266" s="12">
        <v>5.5206248368288202</v>
      </c>
      <c r="O266" s="12">
        <v>32.952419284657473</v>
      </c>
      <c r="P266" s="12">
        <v>0.1</v>
      </c>
    </row>
    <row r="267" spans="1:25" x14ac:dyDescent="0.2">
      <c r="E267" s="12">
        <v>34</v>
      </c>
      <c r="F267" s="12">
        <v>26</v>
      </c>
      <c r="G267" s="12">
        <v>2380</v>
      </c>
      <c r="H267" s="12">
        <v>7.87</v>
      </c>
      <c r="I267" s="12">
        <v>0</v>
      </c>
      <c r="K267" s="12">
        <v>2175</v>
      </c>
      <c r="L267" s="12">
        <v>700</v>
      </c>
      <c r="M267" s="12">
        <v>2.7</v>
      </c>
      <c r="N267" s="12">
        <v>-2.65751457662518</v>
      </c>
      <c r="O267" s="12">
        <v>0</v>
      </c>
      <c r="P267" s="12">
        <v>0.1</v>
      </c>
    </row>
    <row r="268" spans="1:25" x14ac:dyDescent="0.2">
      <c r="E268" s="12">
        <v>34</v>
      </c>
      <c r="F268" s="12">
        <v>26</v>
      </c>
      <c r="G268" s="12">
        <v>2380</v>
      </c>
      <c r="H268" s="12">
        <v>7.87</v>
      </c>
      <c r="I268" s="12">
        <v>0</v>
      </c>
      <c r="K268" s="12">
        <v>2175</v>
      </c>
      <c r="L268" s="12">
        <v>700</v>
      </c>
      <c r="M268" s="12">
        <v>2.7</v>
      </c>
      <c r="N268" s="12">
        <v>244.85303715951599</v>
      </c>
      <c r="O268" s="12">
        <v>60.993386128275006</v>
      </c>
      <c r="P268" s="12">
        <v>0.1</v>
      </c>
    </row>
    <row r="269" spans="1:25" x14ac:dyDescent="0.2">
      <c r="E269" s="12">
        <v>34</v>
      </c>
      <c r="F269" s="12">
        <v>26</v>
      </c>
      <c r="G269" s="12">
        <v>2380</v>
      </c>
      <c r="H269" s="12">
        <v>7.87</v>
      </c>
      <c r="I269" s="12">
        <v>0</v>
      </c>
      <c r="K269" s="12">
        <v>2175</v>
      </c>
      <c r="L269" s="12">
        <v>700</v>
      </c>
      <c r="M269" s="12">
        <v>2.7</v>
      </c>
      <c r="N269" s="12">
        <v>110.534331215734</v>
      </c>
      <c r="O269" s="12">
        <v>53.108410930293005</v>
      </c>
      <c r="P269" s="12">
        <v>0.1</v>
      </c>
    </row>
    <row r="270" spans="1:25" x14ac:dyDescent="0.2">
      <c r="E270" s="12">
        <v>34</v>
      </c>
      <c r="F270" s="12">
        <v>26</v>
      </c>
      <c r="G270" s="12">
        <v>2380</v>
      </c>
      <c r="H270" s="12">
        <v>7.87</v>
      </c>
      <c r="I270" s="12">
        <v>0</v>
      </c>
      <c r="K270" s="12">
        <v>2175</v>
      </c>
      <c r="L270" s="12">
        <v>700</v>
      </c>
      <c r="M270" s="12">
        <v>2.7</v>
      </c>
      <c r="N270" s="12">
        <v>7.1653903054564401</v>
      </c>
      <c r="O270" s="12">
        <v>11.749412583761178</v>
      </c>
      <c r="P270" s="28">
        <v>0.2</v>
      </c>
    </row>
    <row r="271" spans="1:25" x14ac:dyDescent="0.2">
      <c r="E271" s="12">
        <v>34</v>
      </c>
      <c r="F271" s="12">
        <v>26</v>
      </c>
      <c r="G271" s="12">
        <v>2380</v>
      </c>
      <c r="H271" s="12">
        <v>7.87</v>
      </c>
      <c r="I271" s="12">
        <v>0</v>
      </c>
      <c r="K271" s="12">
        <v>2175</v>
      </c>
      <c r="L271" s="12">
        <v>700</v>
      </c>
      <c r="M271" s="12">
        <v>2.7</v>
      </c>
      <c r="N271" s="12">
        <v>183.67309198503099</v>
      </c>
      <c r="O271" s="12">
        <v>75.366047341397007</v>
      </c>
      <c r="P271" s="28">
        <v>0.2</v>
      </c>
    </row>
    <row r="272" spans="1:25" x14ac:dyDescent="0.2">
      <c r="E272" s="12">
        <v>34</v>
      </c>
      <c r="F272" s="12">
        <v>26</v>
      </c>
      <c r="G272" s="12">
        <v>2380</v>
      </c>
      <c r="H272" s="12">
        <v>7.87</v>
      </c>
      <c r="I272" s="12">
        <v>0</v>
      </c>
      <c r="K272" s="12">
        <v>2175</v>
      </c>
      <c r="L272" s="12">
        <v>700</v>
      </c>
      <c r="M272" s="12">
        <v>2.7</v>
      </c>
      <c r="N272" s="12">
        <v>145.25335044817601</v>
      </c>
      <c r="O272" s="12">
        <v>105.28021930206302</v>
      </c>
      <c r="P272" s="28">
        <v>0.2</v>
      </c>
    </row>
    <row r="273" spans="1:80" x14ac:dyDescent="0.2">
      <c r="P273" s="28"/>
    </row>
    <row r="274" spans="1:80" x14ac:dyDescent="0.2">
      <c r="A274" s="206" t="s">
        <v>5704</v>
      </c>
      <c r="C274" s="12" t="s">
        <v>14447</v>
      </c>
    </row>
    <row r="275" spans="1:80" x14ac:dyDescent="0.2">
      <c r="C275" s="18" t="s">
        <v>12503</v>
      </c>
      <c r="D275" s="18" t="s">
        <v>12504</v>
      </c>
      <c r="E275" s="18" t="s">
        <v>12506</v>
      </c>
      <c r="F275" s="18" t="s">
        <v>12508</v>
      </c>
      <c r="G275" s="18" t="s">
        <v>13945</v>
      </c>
      <c r="H275" s="18" t="s">
        <v>13946</v>
      </c>
      <c r="I275" s="18" t="s">
        <v>13947</v>
      </c>
      <c r="J275" s="18"/>
      <c r="K275" s="18" t="s">
        <v>13947</v>
      </c>
      <c r="L275" s="18" t="s">
        <v>13948</v>
      </c>
      <c r="M275" s="18" t="s">
        <v>13947</v>
      </c>
      <c r="N275" s="18" t="s">
        <v>13947</v>
      </c>
      <c r="O275" s="18" t="s">
        <v>13947</v>
      </c>
      <c r="P275" s="18" t="s">
        <v>13947</v>
      </c>
      <c r="Q275" s="18" t="s">
        <v>12472</v>
      </c>
      <c r="R275" s="18" t="s">
        <v>12472</v>
      </c>
      <c r="S275" s="18" t="s">
        <v>12519</v>
      </c>
      <c r="T275" s="18" t="s">
        <v>12519</v>
      </c>
      <c r="U275" s="18" t="s">
        <v>13949</v>
      </c>
      <c r="V275" s="18" t="s">
        <v>13950</v>
      </c>
      <c r="W275" s="18" t="s">
        <v>13949</v>
      </c>
      <c r="X275" s="18" t="s">
        <v>13950</v>
      </c>
      <c r="Y275" s="18" t="s">
        <v>13951</v>
      </c>
      <c r="Z275" s="18" t="s">
        <v>13952</v>
      </c>
      <c r="AA275" s="18" t="s">
        <v>13951</v>
      </c>
      <c r="AB275" s="18" t="s">
        <v>13952</v>
      </c>
      <c r="AC275" s="18" t="s">
        <v>13953</v>
      </c>
      <c r="AD275" s="18" t="s">
        <v>13953</v>
      </c>
      <c r="AE275" s="18" t="s">
        <v>13953</v>
      </c>
      <c r="AF275" s="18" t="s">
        <v>13954</v>
      </c>
      <c r="AG275" s="18" t="s">
        <v>13955</v>
      </c>
      <c r="AH275" s="18" t="s">
        <v>13955</v>
      </c>
      <c r="AI275" s="18" t="s">
        <v>13956</v>
      </c>
      <c r="AJ275" s="18" t="s">
        <v>13955</v>
      </c>
      <c r="AK275" s="18" t="s">
        <v>13955</v>
      </c>
      <c r="AL275" s="18" t="s">
        <v>13957</v>
      </c>
      <c r="AM275" s="18" t="s">
        <v>13958</v>
      </c>
      <c r="AN275" s="18" t="s">
        <v>13957</v>
      </c>
      <c r="AO275" s="18" t="s">
        <v>13958</v>
      </c>
      <c r="AP275" s="18" t="s">
        <v>13957</v>
      </c>
      <c r="AQ275" s="18" t="s">
        <v>13958</v>
      </c>
      <c r="AR275" s="18" t="s">
        <v>13957</v>
      </c>
      <c r="AS275" s="18" t="s">
        <v>13958</v>
      </c>
      <c r="AT275" s="18" t="s">
        <v>13959</v>
      </c>
      <c r="AU275" s="18" t="s">
        <v>13960</v>
      </c>
      <c r="AV275" s="18" t="s">
        <v>12535</v>
      </c>
      <c r="AW275" s="18" t="s">
        <v>13961</v>
      </c>
      <c r="AX275" s="18" t="s">
        <v>13962</v>
      </c>
      <c r="AY275" s="18" t="s">
        <v>13963</v>
      </c>
      <c r="AZ275" s="18" t="s">
        <v>13964</v>
      </c>
      <c r="BA275" s="18" t="s">
        <v>13965</v>
      </c>
      <c r="BB275" s="18" t="s">
        <v>13966</v>
      </c>
      <c r="BC275" s="18" t="s">
        <v>13967</v>
      </c>
      <c r="BD275" s="18" t="s">
        <v>13968</v>
      </c>
      <c r="BE275" s="18" t="s">
        <v>13969</v>
      </c>
      <c r="BF275" s="18" t="s">
        <v>13970</v>
      </c>
      <c r="BG275" s="18" t="s">
        <v>13971</v>
      </c>
      <c r="BH275" s="18" t="s">
        <v>13972</v>
      </c>
      <c r="BI275" s="18" t="s">
        <v>12538</v>
      </c>
      <c r="BJ275" s="18" t="s">
        <v>13973</v>
      </c>
      <c r="BK275" s="18" t="s">
        <v>12539</v>
      </c>
      <c r="BL275" s="18" t="s">
        <v>13974</v>
      </c>
      <c r="BM275" s="18" t="s">
        <v>13961</v>
      </c>
      <c r="BN275" s="18" t="s">
        <v>13962</v>
      </c>
      <c r="BO275" s="18" t="s">
        <v>13963</v>
      </c>
      <c r="BP275" s="18" t="s">
        <v>13964</v>
      </c>
      <c r="BQ275" s="18" t="s">
        <v>13965</v>
      </c>
      <c r="BR275" s="18" t="s">
        <v>13966</v>
      </c>
      <c r="BS275" s="18" t="s">
        <v>13967</v>
      </c>
      <c r="BT275" s="18" t="s">
        <v>13968</v>
      </c>
      <c r="BU275" s="18" t="s">
        <v>13969</v>
      </c>
      <c r="BV275" s="18" t="s">
        <v>13970</v>
      </c>
      <c r="BW275" s="18" t="s">
        <v>13971</v>
      </c>
      <c r="BX275" s="18" t="s">
        <v>13972</v>
      </c>
      <c r="BY275" s="18" t="s">
        <v>12538</v>
      </c>
      <c r="BZ275" s="18" t="s">
        <v>13973</v>
      </c>
      <c r="CA275" s="18" t="s">
        <v>12539</v>
      </c>
      <c r="CB275" s="18" t="s">
        <v>13974</v>
      </c>
    </row>
    <row r="276" spans="1:80" x14ac:dyDescent="0.2">
      <c r="C276" s="18"/>
      <c r="D276" s="18"/>
      <c r="E276" s="12" t="s">
        <v>12507</v>
      </c>
      <c r="F276" s="12" t="s">
        <v>12507</v>
      </c>
      <c r="G276" s="18"/>
      <c r="H276" s="12" t="s">
        <v>12509</v>
      </c>
      <c r="I276" s="12" t="s">
        <v>12510</v>
      </c>
      <c r="K276" s="12" t="s">
        <v>12511</v>
      </c>
      <c r="L276" s="12" t="s">
        <v>12512</v>
      </c>
      <c r="M276" s="12" t="s">
        <v>12513</v>
      </c>
      <c r="N276" s="12" t="s">
        <v>12514</v>
      </c>
      <c r="O276" s="12" t="s">
        <v>12515</v>
      </c>
      <c r="P276" s="12" t="s">
        <v>12516</v>
      </c>
      <c r="Q276" s="12" t="s">
        <v>12517</v>
      </c>
      <c r="R276" s="12" t="s">
        <v>12518</v>
      </c>
      <c r="S276" s="12" t="s">
        <v>12520</v>
      </c>
      <c r="T276" s="12" t="s">
        <v>12521</v>
      </c>
      <c r="U276" s="12" t="s">
        <v>12522</v>
      </c>
      <c r="V276" s="12" t="s">
        <v>12522</v>
      </c>
      <c r="W276" s="12" t="s">
        <v>12523</v>
      </c>
      <c r="X276" s="12" t="s">
        <v>12523</v>
      </c>
      <c r="Y276" s="12" t="s">
        <v>12517</v>
      </c>
      <c r="Z276" s="12" t="s">
        <v>12517</v>
      </c>
      <c r="AA276" s="12" t="s">
        <v>12518</v>
      </c>
      <c r="AB276" s="12" t="s">
        <v>12518</v>
      </c>
      <c r="AC276" s="12" t="s">
        <v>12524</v>
      </c>
      <c r="AD276" s="12" t="s">
        <v>12525</v>
      </c>
      <c r="AE276" s="12" t="s">
        <v>12526</v>
      </c>
      <c r="AF276" s="12" t="s">
        <v>12526</v>
      </c>
      <c r="AG276" s="12" t="s">
        <v>12527</v>
      </c>
      <c r="AH276" s="12" t="s">
        <v>12528</v>
      </c>
      <c r="AI276" s="12" t="s">
        <v>12528</v>
      </c>
      <c r="AJ276" s="12" t="s">
        <v>12529</v>
      </c>
      <c r="AK276" s="12" t="s">
        <v>12530</v>
      </c>
      <c r="AL276" s="12" t="s">
        <v>12531</v>
      </c>
      <c r="AM276" s="12" t="s">
        <v>12531</v>
      </c>
      <c r="AN276" s="12" t="s">
        <v>12532</v>
      </c>
      <c r="AO276" s="12" t="s">
        <v>12532</v>
      </c>
      <c r="AP276" s="12" t="s">
        <v>12533</v>
      </c>
      <c r="AQ276" s="12" t="s">
        <v>12533</v>
      </c>
      <c r="AR276" s="12" t="s">
        <v>12534</v>
      </c>
      <c r="AS276" s="12" t="s">
        <v>12534</v>
      </c>
      <c r="AT276" s="18"/>
      <c r="AU276" s="18"/>
      <c r="AV276" s="12" t="s">
        <v>12536</v>
      </c>
      <c r="AW276" s="12" t="s">
        <v>12537</v>
      </c>
      <c r="AX276" s="12" t="s">
        <v>12537</v>
      </c>
      <c r="AY276" s="12" t="s">
        <v>12537</v>
      </c>
      <c r="AZ276" s="12" t="s">
        <v>12537</v>
      </c>
      <c r="BA276" s="12" t="s">
        <v>12537</v>
      </c>
      <c r="BB276" s="12" t="s">
        <v>12537</v>
      </c>
      <c r="BC276" s="12" t="s">
        <v>12537</v>
      </c>
      <c r="BD276" s="12" t="s">
        <v>12537</v>
      </c>
      <c r="BE276" s="12" t="s">
        <v>12537</v>
      </c>
      <c r="BF276" s="12" t="s">
        <v>12537</v>
      </c>
      <c r="BG276" s="12" t="s">
        <v>12537</v>
      </c>
      <c r="BH276" s="12" t="s">
        <v>12537</v>
      </c>
      <c r="BI276" s="12" t="s">
        <v>12537</v>
      </c>
      <c r="BJ276" s="12" t="s">
        <v>12537</v>
      </c>
      <c r="BK276" s="12" t="s">
        <v>12537</v>
      </c>
      <c r="BL276" s="12" t="s">
        <v>12537</v>
      </c>
      <c r="BM276" s="12" t="s">
        <v>12540</v>
      </c>
      <c r="BN276" s="12" t="s">
        <v>12540</v>
      </c>
      <c r="BO276" s="12" t="s">
        <v>12540</v>
      </c>
      <c r="BP276" s="12" t="s">
        <v>12540</v>
      </c>
      <c r="BQ276" s="12" t="s">
        <v>12540</v>
      </c>
      <c r="BR276" s="12" t="s">
        <v>12540</v>
      </c>
      <c r="BS276" s="12" t="s">
        <v>12540</v>
      </c>
      <c r="BT276" s="12" t="s">
        <v>12540</v>
      </c>
      <c r="BU276" s="12" t="s">
        <v>12540</v>
      </c>
      <c r="BV276" s="12" t="s">
        <v>12540</v>
      </c>
      <c r="BW276" s="12" t="s">
        <v>12540</v>
      </c>
      <c r="BX276" s="12" t="s">
        <v>12540</v>
      </c>
      <c r="BY276" s="12" t="s">
        <v>12540</v>
      </c>
      <c r="BZ276" s="12" t="s">
        <v>12540</v>
      </c>
      <c r="CA276" s="12" t="s">
        <v>12540</v>
      </c>
      <c r="CB276" s="12" t="s">
        <v>12540</v>
      </c>
    </row>
    <row r="277" spans="1:80" x14ac:dyDescent="0.2">
      <c r="C277" s="12" t="s">
        <v>12541</v>
      </c>
      <c r="D277" s="12" t="s">
        <v>12542</v>
      </c>
      <c r="E277" s="12" t="s">
        <v>12543</v>
      </c>
      <c r="F277" s="12" t="s">
        <v>12544</v>
      </c>
      <c r="G277" s="12">
        <v>8</v>
      </c>
      <c r="H277" s="12">
        <v>30.92</v>
      </c>
      <c r="I277" s="12">
        <v>2.8370000000000002</v>
      </c>
      <c r="K277" s="12">
        <v>1.1016999999999999</v>
      </c>
      <c r="L277" s="12">
        <v>1.9648000000000001</v>
      </c>
      <c r="M277" s="12">
        <v>300.02</v>
      </c>
      <c r="N277" s="12">
        <v>300</v>
      </c>
      <c r="O277" s="12">
        <v>329.88</v>
      </c>
      <c r="P277" s="12">
        <v>329.86</v>
      </c>
      <c r="Q277" s="12">
        <v>39.700000000000003</v>
      </c>
      <c r="R277" s="12">
        <v>41.9</v>
      </c>
      <c r="S277" s="12">
        <v>8.0500000000000007</v>
      </c>
      <c r="T277" s="12">
        <v>8.0399999999999991</v>
      </c>
      <c r="U277" s="12">
        <v>2556</v>
      </c>
      <c r="V277" s="12">
        <v>0.5</v>
      </c>
      <c r="W277" s="12">
        <v>2204.6999999999998</v>
      </c>
      <c r="X277" s="12">
        <v>1.1000000000000001</v>
      </c>
      <c r="Y277" s="12">
        <v>11.179600000000001</v>
      </c>
      <c r="Z277" s="12">
        <v>0</v>
      </c>
      <c r="AA277" s="12">
        <v>11</v>
      </c>
      <c r="AB277" s="12">
        <v>5.8999999999999999E-3</v>
      </c>
      <c r="AC277" s="12">
        <v>16.8</v>
      </c>
      <c r="AD277" s="12">
        <v>74.3</v>
      </c>
      <c r="AE277" s="12">
        <v>78.5</v>
      </c>
      <c r="AF277" s="12">
        <v>1.9</v>
      </c>
      <c r="AL277" s="12">
        <v>3.28</v>
      </c>
      <c r="AM277" s="12">
        <v>0.01</v>
      </c>
      <c r="AN277" s="12">
        <v>3.17</v>
      </c>
      <c r="AO277" s="12">
        <v>0.11</v>
      </c>
      <c r="AP277" s="12">
        <v>3.41</v>
      </c>
      <c r="AQ277" s="12">
        <v>0.08</v>
      </c>
      <c r="AT277" s="12">
        <v>25</v>
      </c>
      <c r="AU277" s="12">
        <v>0.5</v>
      </c>
      <c r="AV277" s="12">
        <v>8</v>
      </c>
      <c r="AW277" s="12">
        <v>11.68</v>
      </c>
      <c r="AX277" s="12">
        <v>0.24</v>
      </c>
      <c r="AY277" s="12">
        <v>421.41</v>
      </c>
      <c r="AZ277" s="12">
        <v>7.15</v>
      </c>
      <c r="BA277" s="12">
        <v>422.76</v>
      </c>
      <c r="BB277" s="12">
        <v>7.18</v>
      </c>
      <c r="BC277" s="12">
        <v>1923.05</v>
      </c>
      <c r="BD277" s="12">
        <v>14.57</v>
      </c>
      <c r="BE277" s="12">
        <v>258.44</v>
      </c>
      <c r="BF277" s="12">
        <v>6.81</v>
      </c>
      <c r="BG277" s="12">
        <v>2193.16</v>
      </c>
      <c r="BH277" s="12">
        <v>8.26</v>
      </c>
      <c r="BI277" s="12">
        <v>3.95</v>
      </c>
      <c r="BJ277" s="12">
        <v>0.19</v>
      </c>
      <c r="BK277" s="12">
        <v>5.97</v>
      </c>
      <c r="BL277" s="12">
        <v>0.28000000000000003</v>
      </c>
      <c r="BM277" s="12">
        <v>10.039999999999999</v>
      </c>
      <c r="BN277" s="12">
        <v>0.24</v>
      </c>
      <c r="BO277" s="12">
        <v>366.61</v>
      </c>
      <c r="BP277" s="12">
        <v>7.15</v>
      </c>
      <c r="BQ277" s="12">
        <v>367.79</v>
      </c>
      <c r="BR277" s="12">
        <v>7.18</v>
      </c>
      <c r="BS277" s="12">
        <v>1634.05</v>
      </c>
      <c r="BT277" s="12">
        <v>14.59</v>
      </c>
      <c r="BU277" s="12">
        <v>224.22</v>
      </c>
      <c r="BV277" s="12">
        <v>6.81</v>
      </c>
      <c r="BW277" s="12">
        <v>1868.31</v>
      </c>
      <c r="BX277" s="12">
        <v>8.3000000000000007</v>
      </c>
      <c r="BY277" s="12">
        <v>3.36</v>
      </c>
      <c r="BZ277" s="12">
        <v>0.19</v>
      </c>
      <c r="CA277" s="12">
        <v>5.08</v>
      </c>
      <c r="CB277" s="12">
        <v>0.28000000000000003</v>
      </c>
    </row>
    <row r="278" spans="1:80" x14ac:dyDescent="0.2">
      <c r="C278" s="12" t="s">
        <v>12541</v>
      </c>
      <c r="D278" s="12" t="s">
        <v>12542</v>
      </c>
      <c r="E278" s="12" t="s">
        <v>12543</v>
      </c>
      <c r="F278" s="12" t="s">
        <v>12544</v>
      </c>
      <c r="G278" s="12">
        <v>8</v>
      </c>
      <c r="H278" s="12">
        <v>34.36</v>
      </c>
      <c r="I278" s="12">
        <v>3.1659000000000002</v>
      </c>
      <c r="K278" s="12">
        <v>1.2951999999999999</v>
      </c>
      <c r="L278" s="12">
        <v>2.1551</v>
      </c>
      <c r="M278" s="12">
        <v>299.86</v>
      </c>
      <c r="N278" s="12">
        <v>299.66000000000003</v>
      </c>
      <c r="O278" s="12">
        <v>329.53</v>
      </c>
      <c r="P278" s="12">
        <v>329.33</v>
      </c>
      <c r="Q278" s="12">
        <v>39.700000000000003</v>
      </c>
      <c r="R278" s="12">
        <v>42</v>
      </c>
      <c r="S278" s="12">
        <v>8.0500000000000007</v>
      </c>
      <c r="T278" s="12">
        <v>8.0399999999999991</v>
      </c>
      <c r="U278" s="12">
        <v>2556</v>
      </c>
      <c r="V278" s="12">
        <v>0.5</v>
      </c>
      <c r="W278" s="12">
        <v>2179.4</v>
      </c>
      <c r="X278" s="12">
        <v>0.5</v>
      </c>
      <c r="Y278" s="12">
        <v>11.179600000000001</v>
      </c>
      <c r="Z278" s="12">
        <v>0</v>
      </c>
      <c r="AA278" s="12">
        <v>10.9719</v>
      </c>
      <c r="AB278" s="12">
        <v>0</v>
      </c>
      <c r="AC278" s="12">
        <v>17.5</v>
      </c>
      <c r="AD278" s="12">
        <v>96.7</v>
      </c>
      <c r="AE278" s="12">
        <v>86.5</v>
      </c>
      <c r="AF278" s="12">
        <v>2.9</v>
      </c>
      <c r="AL278" s="12">
        <v>3.21</v>
      </c>
      <c r="AM278" s="12">
        <v>0.01</v>
      </c>
      <c r="AN278" s="12">
        <v>3.03</v>
      </c>
      <c r="AO278" s="12">
        <v>0.09</v>
      </c>
      <c r="AP278" s="12">
        <v>3.29</v>
      </c>
      <c r="AQ278" s="12">
        <v>0.11</v>
      </c>
      <c r="AT278" s="12">
        <v>25</v>
      </c>
      <c r="AU278" s="12">
        <v>0.5</v>
      </c>
      <c r="AV278" s="12">
        <v>8</v>
      </c>
      <c r="AW278" s="12">
        <v>11.68</v>
      </c>
      <c r="AX278" s="12">
        <v>0.24</v>
      </c>
      <c r="AY278" s="12">
        <v>421.41</v>
      </c>
      <c r="AZ278" s="12">
        <v>7.06</v>
      </c>
      <c r="BA278" s="12">
        <v>422.76</v>
      </c>
      <c r="BB278" s="12">
        <v>7.09</v>
      </c>
      <c r="BC278" s="12">
        <v>1923.05</v>
      </c>
      <c r="BD278" s="12">
        <v>14.42</v>
      </c>
      <c r="BE278" s="12">
        <v>258.44</v>
      </c>
      <c r="BF278" s="12">
        <v>6.74</v>
      </c>
      <c r="BG278" s="12">
        <v>2193.16</v>
      </c>
      <c r="BH278" s="12">
        <v>8.19</v>
      </c>
      <c r="BI278" s="12">
        <v>3.95</v>
      </c>
      <c r="BJ278" s="12">
        <v>0.18</v>
      </c>
      <c r="BK278" s="12">
        <v>5.97</v>
      </c>
      <c r="BL278" s="12">
        <v>0.28000000000000003</v>
      </c>
      <c r="BM278" s="12">
        <v>9.91</v>
      </c>
      <c r="BN278" s="12">
        <v>0.24</v>
      </c>
      <c r="BO278" s="12">
        <v>361.97</v>
      </c>
      <c r="BP278" s="12">
        <v>7.06</v>
      </c>
      <c r="BQ278" s="12">
        <v>363.13</v>
      </c>
      <c r="BR278" s="12">
        <v>7.09</v>
      </c>
      <c r="BS278" s="12">
        <v>1613.23</v>
      </c>
      <c r="BT278" s="12">
        <v>14.42</v>
      </c>
      <c r="BU278" s="12">
        <v>221.79</v>
      </c>
      <c r="BV278" s="12">
        <v>6.74</v>
      </c>
      <c r="BW278" s="12">
        <v>1844.93</v>
      </c>
      <c r="BX278" s="12">
        <v>8.19</v>
      </c>
      <c r="BY278" s="12">
        <v>3.32</v>
      </c>
      <c r="BZ278" s="12">
        <v>0.18</v>
      </c>
      <c r="CA278" s="12">
        <v>5.0199999999999996</v>
      </c>
      <c r="CB278" s="12">
        <v>0.28000000000000003</v>
      </c>
    </row>
    <row r="279" spans="1:80" x14ac:dyDescent="0.2">
      <c r="C279" s="12" t="s">
        <v>12541</v>
      </c>
      <c r="D279" s="12" t="s">
        <v>12542</v>
      </c>
      <c r="E279" s="12" t="s">
        <v>12543</v>
      </c>
      <c r="F279" s="12" t="s">
        <v>12544</v>
      </c>
      <c r="G279" s="12">
        <v>8</v>
      </c>
      <c r="H279" s="12">
        <v>32.9</v>
      </c>
      <c r="I279" s="12">
        <v>3.3660000000000001</v>
      </c>
      <c r="K279" s="12">
        <v>1.4235</v>
      </c>
      <c r="L279" s="12">
        <v>2.3570000000000002</v>
      </c>
      <c r="M279" s="12">
        <v>300.63</v>
      </c>
      <c r="N279" s="12">
        <v>300.62</v>
      </c>
      <c r="O279" s="12">
        <v>329.87</v>
      </c>
      <c r="P279" s="12">
        <v>329.86</v>
      </c>
      <c r="Q279" s="12">
        <v>39.700000000000003</v>
      </c>
      <c r="R279" s="12">
        <v>42</v>
      </c>
      <c r="S279" s="12">
        <v>8.0500000000000007</v>
      </c>
      <c r="T279" s="12">
        <v>8.09</v>
      </c>
      <c r="U279" s="12">
        <v>2556</v>
      </c>
      <c r="V279" s="12">
        <v>0.5</v>
      </c>
      <c r="W279" s="12">
        <v>2211.4</v>
      </c>
      <c r="X279" s="12">
        <v>0.5</v>
      </c>
      <c r="Y279" s="12">
        <v>11.179600000000001</v>
      </c>
      <c r="Z279" s="12">
        <v>0</v>
      </c>
      <c r="AA279" s="12">
        <v>10.964700000000001</v>
      </c>
      <c r="AB279" s="12">
        <v>2.5000000000000001E-3</v>
      </c>
      <c r="AC279" s="12">
        <v>17.2</v>
      </c>
      <c r="AD279" s="12">
        <v>89.7</v>
      </c>
      <c r="AE279" s="12">
        <v>78.2</v>
      </c>
      <c r="AF279" s="12">
        <v>2.2999999999999998</v>
      </c>
      <c r="AL279" s="12">
        <v>2.69</v>
      </c>
      <c r="AM279" s="12">
        <v>0.01</v>
      </c>
      <c r="AN279" s="12">
        <v>2.89</v>
      </c>
      <c r="AO279" s="12">
        <v>0.04</v>
      </c>
      <c r="AP279" s="12">
        <v>2.77</v>
      </c>
      <c r="AQ279" s="12">
        <v>0.08</v>
      </c>
      <c r="AT279" s="12">
        <v>25</v>
      </c>
      <c r="AU279" s="12">
        <v>0.5</v>
      </c>
      <c r="AV279" s="12">
        <v>8</v>
      </c>
      <c r="AW279" s="12">
        <v>11.68</v>
      </c>
      <c r="AX279" s="12">
        <v>0.21</v>
      </c>
      <c r="AY279" s="12">
        <v>421.41</v>
      </c>
      <c r="AZ279" s="12">
        <v>6.3</v>
      </c>
      <c r="BA279" s="12">
        <v>422.76</v>
      </c>
      <c r="BB279" s="12">
        <v>6.32</v>
      </c>
      <c r="BC279" s="12">
        <v>1923.05</v>
      </c>
      <c r="BD279" s="12">
        <v>15.49</v>
      </c>
      <c r="BE279" s="12">
        <v>258.44</v>
      </c>
      <c r="BF279" s="12">
        <v>7.24</v>
      </c>
      <c r="BG279" s="12">
        <v>2193.16</v>
      </c>
      <c r="BH279" s="12">
        <v>8.76</v>
      </c>
      <c r="BI279" s="12">
        <v>3.95</v>
      </c>
      <c r="BJ279" s="12">
        <v>0.2</v>
      </c>
      <c r="BK279" s="12">
        <v>5.97</v>
      </c>
      <c r="BL279" s="12">
        <v>0.3</v>
      </c>
      <c r="BM279" s="12">
        <v>8.69</v>
      </c>
      <c r="BN279" s="12">
        <v>0.21</v>
      </c>
      <c r="BO279" s="12">
        <v>317.48</v>
      </c>
      <c r="BP279" s="12">
        <v>6.3</v>
      </c>
      <c r="BQ279" s="12">
        <v>318.5</v>
      </c>
      <c r="BR279" s="12">
        <v>6.32</v>
      </c>
      <c r="BS279" s="12">
        <v>1587.6</v>
      </c>
      <c r="BT279" s="12">
        <v>15.49</v>
      </c>
      <c r="BU279" s="12">
        <v>244.9</v>
      </c>
      <c r="BV279" s="12">
        <v>7.24</v>
      </c>
      <c r="BW279" s="12">
        <v>1841.19</v>
      </c>
      <c r="BX279" s="12">
        <v>8.76</v>
      </c>
      <c r="BY279" s="12">
        <v>3.66</v>
      </c>
      <c r="BZ279" s="12">
        <v>0.2</v>
      </c>
      <c r="CA279" s="12">
        <v>5.54</v>
      </c>
      <c r="CB279" s="12">
        <v>0.3</v>
      </c>
    </row>
    <row r="280" spans="1:80" x14ac:dyDescent="0.2">
      <c r="C280" s="12" t="s">
        <v>12541</v>
      </c>
      <c r="D280" s="12" t="s">
        <v>12542</v>
      </c>
      <c r="E280" s="12" t="s">
        <v>12543</v>
      </c>
      <c r="F280" s="12" t="s">
        <v>12544</v>
      </c>
      <c r="G280" s="12">
        <v>8</v>
      </c>
      <c r="H280" s="12">
        <v>35.270000000000003</v>
      </c>
      <c r="I280" s="12">
        <v>3.0768</v>
      </c>
      <c r="K280" s="12">
        <v>1.1351</v>
      </c>
      <c r="L280" s="12">
        <v>2.0192000000000001</v>
      </c>
      <c r="M280" s="12">
        <v>299.86</v>
      </c>
      <c r="N280" s="12">
        <v>299.85000000000002</v>
      </c>
      <c r="O280" s="12">
        <v>329.22</v>
      </c>
      <c r="P280" s="12">
        <v>329.21</v>
      </c>
      <c r="Q280" s="12">
        <v>39.700000000000003</v>
      </c>
      <c r="R280" s="12">
        <v>41.8</v>
      </c>
      <c r="S280" s="12">
        <v>8.0500000000000007</v>
      </c>
      <c r="T280" s="12">
        <v>8.01</v>
      </c>
      <c r="U280" s="12">
        <v>2556</v>
      </c>
      <c r="V280" s="12">
        <v>0.5</v>
      </c>
      <c r="W280" s="12">
        <v>2184</v>
      </c>
      <c r="X280" s="12">
        <v>0.6</v>
      </c>
      <c r="Y280" s="12">
        <v>11.179600000000001</v>
      </c>
      <c r="Z280" s="12">
        <v>0</v>
      </c>
      <c r="AA280" s="12">
        <v>10.955399999999999</v>
      </c>
      <c r="AB280" s="12">
        <v>6.1999999999999998E-3</v>
      </c>
      <c r="AC280" s="12">
        <v>17.399999999999999</v>
      </c>
      <c r="AD280" s="12">
        <v>161.5</v>
      </c>
      <c r="AE280" s="12">
        <v>85.2</v>
      </c>
      <c r="AF280" s="12">
        <v>0.8</v>
      </c>
      <c r="AL280" s="12">
        <v>3.38</v>
      </c>
      <c r="AM280" s="12">
        <v>0.01</v>
      </c>
      <c r="AN280" s="12">
        <v>3.54</v>
      </c>
      <c r="AO280" s="12">
        <v>0.12</v>
      </c>
      <c r="AP280" s="12">
        <v>3.48</v>
      </c>
      <c r="AQ280" s="12">
        <v>0.03</v>
      </c>
      <c r="AT280" s="12">
        <v>25</v>
      </c>
      <c r="AU280" s="12">
        <v>0.5</v>
      </c>
      <c r="AV280" s="12">
        <v>8</v>
      </c>
      <c r="AW280" s="12">
        <v>11.68</v>
      </c>
      <c r="AX280" s="12">
        <v>0.25</v>
      </c>
      <c r="AY280" s="12">
        <v>421.41</v>
      </c>
      <c r="AZ280" s="12">
        <v>7.66</v>
      </c>
      <c r="BA280" s="12">
        <v>422.76</v>
      </c>
      <c r="BB280" s="12">
        <v>7.68</v>
      </c>
      <c r="BC280" s="12">
        <v>1923.05</v>
      </c>
      <c r="BD280" s="12">
        <v>13.91</v>
      </c>
      <c r="BE280" s="12">
        <v>258.44</v>
      </c>
      <c r="BF280" s="12">
        <v>6.5</v>
      </c>
      <c r="BG280" s="12">
        <v>2193.16</v>
      </c>
      <c r="BH280" s="12">
        <v>7.89</v>
      </c>
      <c r="BI280" s="12">
        <v>3.95</v>
      </c>
      <c r="BJ280" s="12">
        <v>0.18</v>
      </c>
      <c r="BK280" s="12">
        <v>5.97</v>
      </c>
      <c r="BL280" s="12">
        <v>0.26</v>
      </c>
      <c r="BM280" s="12">
        <v>10.85</v>
      </c>
      <c r="BN280" s="12">
        <v>0.25</v>
      </c>
      <c r="BO280" s="12">
        <v>396.03</v>
      </c>
      <c r="BP280" s="12">
        <v>7.66</v>
      </c>
      <c r="BQ280" s="12">
        <v>397.3</v>
      </c>
      <c r="BR280" s="12">
        <v>7.68</v>
      </c>
      <c r="BS280" s="12">
        <v>1647.49</v>
      </c>
      <c r="BT280" s="12">
        <v>13.91</v>
      </c>
      <c r="BU280" s="12">
        <v>210.56</v>
      </c>
      <c r="BV280" s="12">
        <v>6.5</v>
      </c>
      <c r="BW280" s="12">
        <v>1868.91</v>
      </c>
      <c r="BX280" s="12">
        <v>7.9</v>
      </c>
      <c r="BY280" s="12">
        <v>3.16</v>
      </c>
      <c r="BZ280" s="12">
        <v>0.18</v>
      </c>
      <c r="CA280" s="12">
        <v>4.7699999999999996</v>
      </c>
      <c r="CB280" s="12">
        <v>0.26</v>
      </c>
    </row>
    <row r="281" spans="1:80" x14ac:dyDescent="0.2">
      <c r="C281" s="12" t="s">
        <v>12541</v>
      </c>
      <c r="D281" s="12" t="s">
        <v>12542</v>
      </c>
      <c r="E281" s="12" t="s">
        <v>12543</v>
      </c>
      <c r="F281" s="12" t="s">
        <v>12544</v>
      </c>
      <c r="G281" s="12">
        <v>8</v>
      </c>
      <c r="H281" s="12">
        <v>33.5</v>
      </c>
      <c r="I281" s="12">
        <v>4.6936999999999998</v>
      </c>
      <c r="K281" s="12">
        <v>1.7887999999999999</v>
      </c>
      <c r="L281" s="12">
        <v>3.1587000000000001</v>
      </c>
      <c r="M281" s="12">
        <v>299.81</v>
      </c>
      <c r="N281" s="12">
        <v>299.79000000000002</v>
      </c>
      <c r="O281" s="12">
        <v>331.21</v>
      </c>
      <c r="P281" s="12">
        <v>331.19</v>
      </c>
      <c r="Q281" s="12">
        <v>39.700000000000003</v>
      </c>
      <c r="R281" s="12">
        <v>41.9</v>
      </c>
      <c r="S281" s="12">
        <v>8.0500000000000007</v>
      </c>
      <c r="T281" s="12">
        <v>8.0399999999999991</v>
      </c>
      <c r="U281" s="12">
        <v>2556</v>
      </c>
      <c r="V281" s="12">
        <v>0.5</v>
      </c>
      <c r="W281" s="12">
        <v>2141.6</v>
      </c>
      <c r="X281" s="12">
        <v>0</v>
      </c>
      <c r="Y281" s="12">
        <v>11.179600000000001</v>
      </c>
      <c r="Z281" s="12">
        <v>0</v>
      </c>
      <c r="AA281" s="12">
        <v>10.920400000000001</v>
      </c>
      <c r="AB281" s="12">
        <v>8.0000000000000004E-4</v>
      </c>
      <c r="AC281" s="12">
        <v>17.2</v>
      </c>
      <c r="AD281" s="12">
        <v>72</v>
      </c>
      <c r="AE281" s="12">
        <v>95.7</v>
      </c>
      <c r="AF281" s="12">
        <v>2.6</v>
      </c>
      <c r="AL281" s="12">
        <v>2.41</v>
      </c>
      <c r="AM281" s="12">
        <v>0</v>
      </c>
      <c r="AN281" s="12">
        <v>2.68</v>
      </c>
      <c r="AO281" s="12">
        <v>0.02</v>
      </c>
      <c r="AP281" s="12">
        <v>2.5299999999999998</v>
      </c>
      <c r="AQ281" s="12">
        <v>7.0000000000000007E-2</v>
      </c>
      <c r="AT281" s="12">
        <v>25</v>
      </c>
      <c r="AU281" s="12">
        <v>0.5</v>
      </c>
      <c r="AV281" s="12">
        <v>8</v>
      </c>
      <c r="AW281" s="12">
        <v>11.68</v>
      </c>
      <c r="AX281" s="12">
        <v>0.23</v>
      </c>
      <c r="AY281" s="12">
        <v>421.41</v>
      </c>
      <c r="AZ281" s="12">
        <v>6.94</v>
      </c>
      <c r="BA281" s="12">
        <v>422.76</v>
      </c>
      <c r="BB281" s="12">
        <v>6.96</v>
      </c>
      <c r="BC281" s="12">
        <v>1923.05</v>
      </c>
      <c r="BD281" s="12">
        <v>14.16</v>
      </c>
      <c r="BE281" s="12">
        <v>258.44</v>
      </c>
      <c r="BF281" s="12">
        <v>6.61</v>
      </c>
      <c r="BG281" s="12">
        <v>2193.16</v>
      </c>
      <c r="BH281" s="12">
        <v>8.06</v>
      </c>
      <c r="BI281" s="12">
        <v>3.95</v>
      </c>
      <c r="BJ281" s="12">
        <v>0.18</v>
      </c>
      <c r="BK281" s="12">
        <v>5.97</v>
      </c>
      <c r="BL281" s="12">
        <v>0.27</v>
      </c>
      <c r="BM281" s="12">
        <v>9.74</v>
      </c>
      <c r="BN281" s="12">
        <v>0.23</v>
      </c>
      <c r="BO281" s="12">
        <v>355.5</v>
      </c>
      <c r="BP281" s="12">
        <v>6.94</v>
      </c>
      <c r="BQ281" s="12">
        <v>356.64</v>
      </c>
      <c r="BR281" s="12">
        <v>6.96</v>
      </c>
      <c r="BS281" s="12">
        <v>1584.54</v>
      </c>
      <c r="BT281" s="12">
        <v>14.16</v>
      </c>
      <c r="BU281" s="12">
        <v>217.42</v>
      </c>
      <c r="BV281" s="12">
        <v>6.6</v>
      </c>
      <c r="BW281" s="12">
        <v>1811.7</v>
      </c>
      <c r="BX281" s="12">
        <v>8.0500000000000007</v>
      </c>
      <c r="BY281" s="12">
        <v>3.26</v>
      </c>
      <c r="BZ281" s="12">
        <v>0.18</v>
      </c>
      <c r="CA281" s="12">
        <v>4.92</v>
      </c>
      <c r="CB281" s="12">
        <v>0.27</v>
      </c>
    </row>
    <row r="282" spans="1:80" x14ac:dyDescent="0.2">
      <c r="C282" s="12" t="s">
        <v>12541</v>
      </c>
      <c r="D282" s="12" t="s">
        <v>12542</v>
      </c>
      <c r="E282" s="12" t="s">
        <v>12543</v>
      </c>
      <c r="F282" s="12" t="s">
        <v>12544</v>
      </c>
      <c r="G282" s="12">
        <v>8</v>
      </c>
      <c r="H282" s="12">
        <v>32.270000000000003</v>
      </c>
      <c r="I282" s="12">
        <v>4.5757000000000003</v>
      </c>
      <c r="K282" s="12">
        <v>1.7513000000000001</v>
      </c>
      <c r="L282" s="12">
        <v>3.1434000000000002</v>
      </c>
      <c r="M282" s="12">
        <v>300.16000000000003</v>
      </c>
      <c r="N282" s="12">
        <v>300.14</v>
      </c>
      <c r="O282" s="12">
        <v>331.38</v>
      </c>
      <c r="P282" s="12">
        <v>331.36</v>
      </c>
      <c r="Q282" s="12">
        <v>39.700000000000003</v>
      </c>
      <c r="R282" s="12">
        <v>41.7</v>
      </c>
      <c r="S282" s="12">
        <v>8.0500000000000007</v>
      </c>
      <c r="T282" s="12">
        <v>8.06</v>
      </c>
      <c r="U282" s="12">
        <v>2556</v>
      </c>
      <c r="V282" s="12">
        <v>0.5</v>
      </c>
      <c r="W282" s="12">
        <v>2140.8000000000002</v>
      </c>
      <c r="X282" s="12">
        <v>1</v>
      </c>
      <c r="Y282" s="12">
        <v>11.179600000000001</v>
      </c>
      <c r="Z282" s="12">
        <v>0</v>
      </c>
      <c r="AA282" s="12">
        <v>10.9701</v>
      </c>
      <c r="AB282" s="12">
        <v>0</v>
      </c>
      <c r="AC282" s="12">
        <v>17.3</v>
      </c>
      <c r="AD282" s="12">
        <v>81.099999999999994</v>
      </c>
      <c r="AE282" s="12">
        <v>100.6</v>
      </c>
      <c r="AF282" s="12">
        <v>3.5</v>
      </c>
      <c r="AL282" s="12">
        <v>2.4300000000000002</v>
      </c>
      <c r="AM282" s="12">
        <v>0.01</v>
      </c>
      <c r="AN282" s="12">
        <v>2.1</v>
      </c>
      <c r="AO282" s="12">
        <v>0.01</v>
      </c>
      <c r="AP282" s="12">
        <v>2.65</v>
      </c>
      <c r="AQ282" s="12">
        <v>0.09</v>
      </c>
      <c r="AT282" s="12">
        <v>25</v>
      </c>
      <c r="AU282" s="12">
        <v>0.5</v>
      </c>
      <c r="AV282" s="12">
        <v>8</v>
      </c>
      <c r="AW282" s="12">
        <v>11.68</v>
      </c>
      <c r="AX282" s="12">
        <v>0.22</v>
      </c>
      <c r="AY282" s="12">
        <v>421.41</v>
      </c>
      <c r="AZ282" s="12">
        <v>6.59</v>
      </c>
      <c r="BA282" s="12">
        <v>422.76</v>
      </c>
      <c r="BB282" s="12">
        <v>6.61</v>
      </c>
      <c r="BC282" s="12">
        <v>1923.05</v>
      </c>
      <c r="BD282" s="12">
        <v>14.46</v>
      </c>
      <c r="BE282" s="12">
        <v>258.44</v>
      </c>
      <c r="BF282" s="12">
        <v>6.75</v>
      </c>
      <c r="BG282" s="12">
        <v>2193.16</v>
      </c>
      <c r="BH282" s="12">
        <v>8.2200000000000006</v>
      </c>
      <c r="BI282" s="12">
        <v>3.95</v>
      </c>
      <c r="BJ282" s="12">
        <v>0.19</v>
      </c>
      <c r="BK282" s="12">
        <v>5.97</v>
      </c>
      <c r="BL282" s="12">
        <v>0.28000000000000003</v>
      </c>
      <c r="BM282" s="12">
        <v>9.1999999999999993</v>
      </c>
      <c r="BN282" s="12">
        <v>0.22</v>
      </c>
      <c r="BO282" s="12">
        <v>335.58</v>
      </c>
      <c r="BP282" s="12">
        <v>6.59</v>
      </c>
      <c r="BQ282" s="12">
        <v>336.66</v>
      </c>
      <c r="BR282" s="12">
        <v>6.61</v>
      </c>
      <c r="BS282" s="12">
        <v>1566.48</v>
      </c>
      <c r="BT282" s="12">
        <v>14.48</v>
      </c>
      <c r="BU282" s="12">
        <v>224.2</v>
      </c>
      <c r="BV282" s="12">
        <v>6.75</v>
      </c>
      <c r="BW282" s="12">
        <v>1799.89</v>
      </c>
      <c r="BX282" s="12">
        <v>8.26</v>
      </c>
      <c r="BY282" s="12">
        <v>3.36</v>
      </c>
      <c r="BZ282" s="12">
        <v>0.19</v>
      </c>
      <c r="CA282" s="12">
        <v>5.09</v>
      </c>
      <c r="CB282" s="12">
        <v>0.28000000000000003</v>
      </c>
    </row>
    <row r="283" spans="1:80" x14ac:dyDescent="0.2">
      <c r="C283" s="12" t="s">
        <v>12545</v>
      </c>
      <c r="D283" s="12" t="s">
        <v>12546</v>
      </c>
      <c r="E283" s="12" t="s">
        <v>12547</v>
      </c>
      <c r="F283" s="12" t="s">
        <v>12548</v>
      </c>
      <c r="G283" s="12">
        <v>9.17</v>
      </c>
      <c r="H283" s="12">
        <v>44.4</v>
      </c>
      <c r="I283" s="12">
        <v>4.67</v>
      </c>
      <c r="K283" s="12">
        <v>1.7144999999999999</v>
      </c>
      <c r="L283" s="12">
        <v>2.9962</v>
      </c>
      <c r="M283" s="12">
        <v>300.04000000000002</v>
      </c>
      <c r="N283" s="12">
        <v>300.02</v>
      </c>
      <c r="O283" s="12">
        <v>331.24</v>
      </c>
      <c r="P283" s="12">
        <v>331.22</v>
      </c>
      <c r="Q283" s="12">
        <v>40.4</v>
      </c>
      <c r="R283" s="12">
        <v>41</v>
      </c>
      <c r="S283" s="12">
        <v>8.0500000000000007</v>
      </c>
      <c r="T283" s="12">
        <v>7.6</v>
      </c>
      <c r="U283" s="12">
        <v>2535.9</v>
      </c>
      <c r="V283" s="12">
        <v>1.8</v>
      </c>
      <c r="W283" s="12">
        <v>2274.8000000000002</v>
      </c>
      <c r="X283" s="12">
        <v>1.1000000000000001</v>
      </c>
      <c r="Y283" s="12">
        <v>11.0985</v>
      </c>
      <c r="Z283" s="12">
        <v>2.8E-3</v>
      </c>
      <c r="AA283" s="12">
        <v>11.0685</v>
      </c>
      <c r="AB283" s="12">
        <v>2.0999999999999999E-3</v>
      </c>
      <c r="AC283" s="12">
        <v>15.3</v>
      </c>
      <c r="AD283" s="12">
        <v>75.599999999999994</v>
      </c>
      <c r="AE283" s="12">
        <v>56.44</v>
      </c>
      <c r="AF283" s="12">
        <v>1.24</v>
      </c>
      <c r="AL283" s="12">
        <v>1.59</v>
      </c>
      <c r="AM283" s="12">
        <v>0.01</v>
      </c>
      <c r="AN283" s="12">
        <v>1.72</v>
      </c>
      <c r="AO283" s="12">
        <v>0.02</v>
      </c>
      <c r="AP283" s="12">
        <v>1.54</v>
      </c>
      <c r="AQ283" s="12">
        <v>0.03</v>
      </c>
      <c r="AT283" s="12">
        <v>25</v>
      </c>
      <c r="AU283" s="12">
        <v>0.5</v>
      </c>
      <c r="AV283" s="12">
        <v>8</v>
      </c>
      <c r="AW283" s="12">
        <v>11.49</v>
      </c>
      <c r="AX283" s="12">
        <v>0.73</v>
      </c>
      <c r="AY283" s="12">
        <v>416.17</v>
      </c>
      <c r="AZ283" s="12">
        <v>22.76</v>
      </c>
      <c r="BA283" s="12">
        <v>417.5</v>
      </c>
      <c r="BB283" s="12">
        <v>22.83</v>
      </c>
      <c r="BC283" s="12">
        <v>1899.36</v>
      </c>
      <c r="BD283" s="12">
        <v>7.67</v>
      </c>
      <c r="BE283" s="12">
        <v>258.91000000000003</v>
      </c>
      <c r="BF283" s="12">
        <v>3.52</v>
      </c>
      <c r="BG283" s="12">
        <v>2169.75</v>
      </c>
      <c r="BH283" s="12">
        <v>4.8</v>
      </c>
      <c r="BI283" s="12">
        <v>3.94</v>
      </c>
      <c r="BJ283" s="12">
        <v>0.09</v>
      </c>
      <c r="BK283" s="12">
        <v>5.95</v>
      </c>
      <c r="BL283" s="12">
        <v>0.13</v>
      </c>
      <c r="BM283" s="12">
        <v>34.44</v>
      </c>
      <c r="BN283" s="12">
        <v>0.73</v>
      </c>
      <c r="BO283" s="12">
        <v>1251.51</v>
      </c>
      <c r="BP283" s="12">
        <v>22.74</v>
      </c>
      <c r="BQ283" s="12">
        <v>1255.52</v>
      </c>
      <c r="BR283" s="12">
        <v>22.82</v>
      </c>
      <c r="BS283" s="12">
        <v>2026.38</v>
      </c>
      <c r="BT283" s="12">
        <v>7.56</v>
      </c>
      <c r="BU283" s="12">
        <v>99.19</v>
      </c>
      <c r="BV283" s="12">
        <v>3.52</v>
      </c>
      <c r="BW283" s="12">
        <v>2160.0100000000002</v>
      </c>
      <c r="BX283" s="12">
        <v>4.59</v>
      </c>
      <c r="BY283" s="12">
        <v>1.5</v>
      </c>
      <c r="BZ283" s="12">
        <v>0.09</v>
      </c>
      <c r="CA283" s="12">
        <v>2.2599999999999998</v>
      </c>
      <c r="CB283" s="12">
        <v>0.13</v>
      </c>
    </row>
    <row r="284" spans="1:80" x14ac:dyDescent="0.2">
      <c r="C284" s="12" t="s">
        <v>12545</v>
      </c>
      <c r="D284" s="12" t="s">
        <v>12546</v>
      </c>
      <c r="E284" s="12" t="s">
        <v>12547</v>
      </c>
      <c r="F284" s="12" t="s">
        <v>12548</v>
      </c>
      <c r="G284" s="12">
        <v>9.17</v>
      </c>
      <c r="H284" s="12">
        <v>44.18</v>
      </c>
      <c r="I284" s="12">
        <v>5.08</v>
      </c>
      <c r="K284" s="12">
        <v>1.8537999999999999</v>
      </c>
      <c r="L284" s="12">
        <v>3.2429999999999999</v>
      </c>
      <c r="M284" s="12">
        <v>300.42</v>
      </c>
      <c r="N284" s="12">
        <v>300.41000000000003</v>
      </c>
      <c r="O284" s="12">
        <v>332.17</v>
      </c>
      <c r="P284" s="12">
        <v>332.16</v>
      </c>
      <c r="Q284" s="12">
        <v>40.4</v>
      </c>
      <c r="R284" s="12">
        <v>41</v>
      </c>
      <c r="S284" s="12">
        <v>8.0500000000000007</v>
      </c>
      <c r="T284" s="12">
        <v>7.67</v>
      </c>
      <c r="U284" s="12">
        <v>2535.9</v>
      </c>
      <c r="V284" s="12">
        <v>1.8</v>
      </c>
      <c r="W284" s="12">
        <v>2290.6999999999998</v>
      </c>
      <c r="X284" s="12">
        <v>0.2</v>
      </c>
      <c r="Y284" s="12">
        <v>11.0985</v>
      </c>
      <c r="Z284" s="12">
        <v>2.8E-3</v>
      </c>
      <c r="AA284" s="12">
        <v>11</v>
      </c>
      <c r="AB284" s="12">
        <v>4.4000000000000003E-3</v>
      </c>
      <c r="AC284" s="12">
        <v>15.3</v>
      </c>
      <c r="AD284" s="12">
        <v>58.3</v>
      </c>
      <c r="AE284" s="12">
        <v>50.1</v>
      </c>
      <c r="AF284" s="12">
        <v>0.74</v>
      </c>
      <c r="AL284" s="12">
        <v>1.39</v>
      </c>
      <c r="AM284" s="12">
        <v>0.01</v>
      </c>
      <c r="AN284" s="12">
        <v>1.32</v>
      </c>
      <c r="AO284" s="12">
        <v>0.04</v>
      </c>
      <c r="AP284" s="12">
        <v>1.26</v>
      </c>
      <c r="AQ284" s="12">
        <v>0.02</v>
      </c>
      <c r="AT284" s="12">
        <v>25</v>
      </c>
      <c r="AU284" s="12">
        <v>0.5</v>
      </c>
      <c r="AV284" s="12">
        <v>8</v>
      </c>
      <c r="AW284" s="12">
        <v>11.49</v>
      </c>
      <c r="AX284" s="12">
        <v>0.62</v>
      </c>
      <c r="AY284" s="12">
        <v>416.17</v>
      </c>
      <c r="AZ284" s="12">
        <v>19.23</v>
      </c>
      <c r="BA284" s="12">
        <v>417.5</v>
      </c>
      <c r="BB284" s="12">
        <v>19.29</v>
      </c>
      <c r="BC284" s="12">
        <v>1899.36</v>
      </c>
      <c r="BD284" s="12">
        <v>8.7100000000000009</v>
      </c>
      <c r="BE284" s="12">
        <v>258.91000000000003</v>
      </c>
      <c r="BF284" s="12">
        <v>4.0199999999999996</v>
      </c>
      <c r="BG284" s="12">
        <v>2169.75</v>
      </c>
      <c r="BH284" s="12">
        <v>5.29</v>
      </c>
      <c r="BI284" s="12">
        <v>3.94</v>
      </c>
      <c r="BJ284" s="12">
        <v>0.1</v>
      </c>
      <c r="BK284" s="12">
        <v>5.95</v>
      </c>
      <c r="BL284" s="12">
        <v>0.15</v>
      </c>
      <c r="BM284" s="12">
        <v>28.97</v>
      </c>
      <c r="BN284" s="12">
        <v>0.62</v>
      </c>
      <c r="BO284" s="12">
        <v>1052.6600000000001</v>
      </c>
      <c r="BP284" s="12">
        <v>19.21</v>
      </c>
      <c r="BQ284" s="12">
        <v>1056.03</v>
      </c>
      <c r="BR284" s="12">
        <v>19.27</v>
      </c>
      <c r="BS284" s="12">
        <v>2002.5</v>
      </c>
      <c r="BT284" s="12">
        <v>8.56</v>
      </c>
      <c r="BU284" s="12">
        <v>115.16</v>
      </c>
      <c r="BV284" s="12">
        <v>4.0199999999999996</v>
      </c>
      <c r="BW284" s="12">
        <v>2146.64</v>
      </c>
      <c r="BX284" s="12">
        <v>5</v>
      </c>
      <c r="BY284" s="12">
        <v>1.74</v>
      </c>
      <c r="BZ284" s="12">
        <v>0.1</v>
      </c>
      <c r="CA284" s="12">
        <v>2.63</v>
      </c>
      <c r="CB284" s="12">
        <v>0.15</v>
      </c>
    </row>
    <row r="285" spans="1:80" x14ac:dyDescent="0.2">
      <c r="C285" s="12" t="s">
        <v>12545</v>
      </c>
      <c r="D285" s="12" t="s">
        <v>12546</v>
      </c>
      <c r="E285" s="12" t="s">
        <v>12547</v>
      </c>
      <c r="F285" s="12" t="s">
        <v>12548</v>
      </c>
      <c r="G285" s="12">
        <v>9.17</v>
      </c>
      <c r="H285" s="12">
        <v>45.7</v>
      </c>
      <c r="I285" s="12">
        <v>5.67</v>
      </c>
      <c r="K285" s="12">
        <v>1.9856</v>
      </c>
      <c r="L285" s="12">
        <v>3.3639999999999999</v>
      </c>
      <c r="M285" s="12">
        <v>300.02</v>
      </c>
      <c r="N285" s="12">
        <v>299.93</v>
      </c>
      <c r="O285" s="12">
        <v>332.09</v>
      </c>
      <c r="P285" s="12">
        <v>332</v>
      </c>
      <c r="Q285" s="12">
        <v>40.4</v>
      </c>
      <c r="R285" s="12">
        <v>41.1</v>
      </c>
      <c r="S285" s="12">
        <v>8.0500000000000007</v>
      </c>
      <c r="T285" s="12">
        <v>7.69</v>
      </c>
      <c r="U285" s="12">
        <v>2535.9</v>
      </c>
      <c r="V285" s="12">
        <v>1.8</v>
      </c>
      <c r="W285" s="12">
        <v>2264.1999999999998</v>
      </c>
      <c r="X285" s="12">
        <v>0.6</v>
      </c>
      <c r="Y285" s="12">
        <v>11.0985</v>
      </c>
      <c r="Z285" s="12">
        <v>2.8E-3</v>
      </c>
      <c r="AA285" s="12">
        <v>11.0581</v>
      </c>
      <c r="AB285" s="12">
        <v>6.9999999999999999E-4</v>
      </c>
      <c r="AC285" s="12">
        <v>14.9</v>
      </c>
      <c r="AD285" s="12">
        <v>45.2</v>
      </c>
      <c r="AE285" s="12">
        <v>57.17</v>
      </c>
      <c r="AF285" s="12">
        <v>1.75</v>
      </c>
      <c r="AL285" s="12">
        <v>1.46</v>
      </c>
      <c r="AM285" s="12">
        <v>0.01</v>
      </c>
      <c r="AN285" s="12">
        <v>1.64</v>
      </c>
      <c r="AO285" s="12">
        <v>0.01</v>
      </c>
      <c r="AP285" s="12">
        <v>1.43</v>
      </c>
      <c r="AQ285" s="12">
        <v>0.04</v>
      </c>
      <c r="AT285" s="12">
        <v>25</v>
      </c>
      <c r="AU285" s="12">
        <v>0.5</v>
      </c>
      <c r="AV285" s="12">
        <v>8</v>
      </c>
      <c r="AW285" s="12">
        <v>11.49</v>
      </c>
      <c r="AX285" s="12">
        <v>0.57999999999999996</v>
      </c>
      <c r="AY285" s="12">
        <v>416.17</v>
      </c>
      <c r="AZ285" s="12">
        <v>18.059999999999999</v>
      </c>
      <c r="BA285" s="12">
        <v>417.5</v>
      </c>
      <c r="BB285" s="12">
        <v>18.12</v>
      </c>
      <c r="BC285" s="12">
        <v>1899.36</v>
      </c>
      <c r="BD285" s="12">
        <v>8.92</v>
      </c>
      <c r="BE285" s="12">
        <v>258.91000000000003</v>
      </c>
      <c r="BF285" s="12">
        <v>4.12</v>
      </c>
      <c r="BG285" s="12">
        <v>2169.75</v>
      </c>
      <c r="BH285" s="12">
        <v>5.4</v>
      </c>
      <c r="BI285" s="12">
        <v>3.94</v>
      </c>
      <c r="BJ285" s="12">
        <v>0.1</v>
      </c>
      <c r="BK285" s="12">
        <v>5.95</v>
      </c>
      <c r="BL285" s="12">
        <v>0.16</v>
      </c>
      <c r="BM285" s="12">
        <v>27.15</v>
      </c>
      <c r="BN285" s="12">
        <v>0.57999999999999996</v>
      </c>
      <c r="BO285" s="12">
        <v>987.19</v>
      </c>
      <c r="BP285" s="12">
        <v>18.04</v>
      </c>
      <c r="BQ285" s="12">
        <v>990.36</v>
      </c>
      <c r="BR285" s="12">
        <v>18.100000000000001</v>
      </c>
      <c r="BS285" s="12">
        <v>1966.4</v>
      </c>
      <c r="BT285" s="12">
        <v>8.7899999999999991</v>
      </c>
      <c r="BU285" s="12">
        <v>118.65</v>
      </c>
      <c r="BV285" s="12">
        <v>4.12</v>
      </c>
      <c r="BW285" s="12">
        <v>2112.21</v>
      </c>
      <c r="BX285" s="12">
        <v>5.15</v>
      </c>
      <c r="BY285" s="12">
        <v>1.79</v>
      </c>
      <c r="BZ285" s="12">
        <v>0.1</v>
      </c>
      <c r="CA285" s="12">
        <v>2.71</v>
      </c>
      <c r="CB285" s="12">
        <v>0.16</v>
      </c>
    </row>
    <row r="286" spans="1:80" x14ac:dyDescent="0.2">
      <c r="C286" s="12" t="s">
        <v>12545</v>
      </c>
      <c r="D286" s="12" t="s">
        <v>12546</v>
      </c>
      <c r="E286" s="12" t="s">
        <v>12547</v>
      </c>
      <c r="F286" s="12" t="s">
        <v>12548</v>
      </c>
      <c r="G286" s="12">
        <v>9.17</v>
      </c>
      <c r="H286" s="12">
        <v>46.9</v>
      </c>
      <c r="I286" s="12">
        <v>6.22</v>
      </c>
      <c r="K286" s="12">
        <v>2.6444999999999999</v>
      </c>
      <c r="L286" s="12">
        <v>4.1619999999999999</v>
      </c>
      <c r="M286" s="12">
        <v>300.14</v>
      </c>
      <c r="N286" s="12">
        <v>300.18</v>
      </c>
      <c r="O286" s="12">
        <v>333.36</v>
      </c>
      <c r="P286" s="12">
        <v>333.4</v>
      </c>
      <c r="Q286" s="12">
        <v>40.4</v>
      </c>
      <c r="R286" s="12">
        <v>40.9</v>
      </c>
      <c r="S286" s="12">
        <v>8.0500000000000007</v>
      </c>
      <c r="T286" s="12">
        <v>7.6</v>
      </c>
      <c r="U286" s="12">
        <v>2535.9</v>
      </c>
      <c r="V286" s="12">
        <v>1.8</v>
      </c>
      <c r="W286" s="12">
        <v>2238</v>
      </c>
      <c r="X286" s="12">
        <v>2.4</v>
      </c>
      <c r="Y286" s="12">
        <v>11.0985</v>
      </c>
      <c r="Z286" s="12">
        <v>2.8E-3</v>
      </c>
      <c r="AA286" s="12">
        <v>11.0871</v>
      </c>
      <c r="AB286" s="12">
        <v>5.3E-3</v>
      </c>
      <c r="AC286" s="12">
        <v>15</v>
      </c>
      <c r="AD286" s="12">
        <v>46.5</v>
      </c>
      <c r="AE286" s="12">
        <v>66.239999999999995</v>
      </c>
      <c r="AF286" s="12">
        <v>0.69</v>
      </c>
      <c r="AL286" s="12">
        <v>1.29</v>
      </c>
      <c r="AM286" s="12">
        <v>0.01</v>
      </c>
      <c r="AN286" s="12">
        <v>1.1000000000000001</v>
      </c>
      <c r="AO286" s="12">
        <v>0.04</v>
      </c>
      <c r="AP286" s="12">
        <v>1.33</v>
      </c>
      <c r="AQ286" s="12">
        <v>0.01</v>
      </c>
      <c r="AT286" s="12">
        <v>25</v>
      </c>
      <c r="AU286" s="12">
        <v>0.5</v>
      </c>
      <c r="AV286" s="12">
        <v>8</v>
      </c>
      <c r="AW286" s="12">
        <v>11.49</v>
      </c>
      <c r="AX286" s="12">
        <v>0.71</v>
      </c>
      <c r="AY286" s="12">
        <v>416.17</v>
      </c>
      <c r="AZ286" s="12">
        <v>22.39</v>
      </c>
      <c r="BA286" s="12">
        <v>417.5</v>
      </c>
      <c r="BB286" s="12">
        <v>22.46</v>
      </c>
      <c r="BC286" s="12">
        <v>1899.36</v>
      </c>
      <c r="BD286" s="12">
        <v>7.55</v>
      </c>
      <c r="BE286" s="12">
        <v>258.91000000000003</v>
      </c>
      <c r="BF286" s="12">
        <v>3.46</v>
      </c>
      <c r="BG286" s="12">
        <v>2169.75</v>
      </c>
      <c r="BH286" s="12">
        <v>4.74</v>
      </c>
      <c r="BI286" s="12">
        <v>3.94</v>
      </c>
      <c r="BJ286" s="12">
        <v>0.09</v>
      </c>
      <c r="BK286" s="12">
        <v>5.95</v>
      </c>
      <c r="BL286" s="12">
        <v>0.13</v>
      </c>
      <c r="BM286" s="12">
        <v>33.9</v>
      </c>
      <c r="BN286" s="12">
        <v>0.71</v>
      </c>
      <c r="BO286" s="12">
        <v>1231.08</v>
      </c>
      <c r="BP286" s="12">
        <v>22.4</v>
      </c>
      <c r="BQ286" s="12">
        <v>1235.03</v>
      </c>
      <c r="BR286" s="12">
        <v>22.48</v>
      </c>
      <c r="BS286" s="12">
        <v>1993.37</v>
      </c>
      <c r="BT286" s="12">
        <v>7.68</v>
      </c>
      <c r="BU286" s="12">
        <v>97.38</v>
      </c>
      <c r="BV286" s="12">
        <v>3.46</v>
      </c>
      <c r="BW286" s="12">
        <v>2124.64</v>
      </c>
      <c r="BX286" s="12">
        <v>4.9800000000000004</v>
      </c>
      <c r="BY286" s="12">
        <v>1.47</v>
      </c>
      <c r="BZ286" s="12">
        <v>0.09</v>
      </c>
      <c r="CA286" s="12">
        <v>2.23</v>
      </c>
      <c r="CB286" s="12">
        <v>0.13</v>
      </c>
    </row>
    <row r="287" spans="1:80" x14ac:dyDescent="0.2">
      <c r="C287" s="12" t="s">
        <v>12545</v>
      </c>
      <c r="D287" s="12" t="s">
        <v>12546</v>
      </c>
      <c r="E287" s="12" t="s">
        <v>12547</v>
      </c>
      <c r="F287" s="12" t="s">
        <v>12548</v>
      </c>
      <c r="G287" s="12">
        <v>9.17</v>
      </c>
      <c r="H287" s="12">
        <v>44.71</v>
      </c>
      <c r="I287" s="12">
        <v>6.35</v>
      </c>
      <c r="K287" s="12">
        <v>2.5095000000000001</v>
      </c>
      <c r="L287" s="12">
        <v>3.9020000000000001</v>
      </c>
      <c r="M287" s="12">
        <v>300.14999999999998</v>
      </c>
      <c r="N287" s="12">
        <v>300.11</v>
      </c>
      <c r="O287" s="12">
        <v>332.56</v>
      </c>
      <c r="P287" s="12">
        <v>332.52</v>
      </c>
      <c r="Q287" s="12">
        <v>40.4</v>
      </c>
      <c r="R287" s="12">
        <v>40.9</v>
      </c>
      <c r="S287" s="12">
        <v>8.0500000000000007</v>
      </c>
      <c r="T287" s="12">
        <v>7.6</v>
      </c>
      <c r="U287" s="12">
        <v>2535.9</v>
      </c>
      <c r="V287" s="12">
        <v>1.8</v>
      </c>
      <c r="W287" s="12">
        <v>2222.1999999999998</v>
      </c>
      <c r="X287" s="12">
        <v>0.1</v>
      </c>
      <c r="Y287" s="12">
        <v>11.0985</v>
      </c>
      <c r="Z287" s="12">
        <v>2.8E-3</v>
      </c>
      <c r="AA287" s="12">
        <v>11.053800000000001</v>
      </c>
      <c r="AB287" s="12">
        <v>0</v>
      </c>
      <c r="AC287" s="12">
        <v>15.2</v>
      </c>
      <c r="AD287" s="12">
        <v>37.1</v>
      </c>
      <c r="AE287" s="12">
        <v>68.37</v>
      </c>
      <c r="AF287" s="12">
        <v>3.11</v>
      </c>
      <c r="AL287" s="12">
        <v>1.44</v>
      </c>
      <c r="AM287" s="12">
        <v>0.01</v>
      </c>
      <c r="AN287" s="12">
        <v>1.45</v>
      </c>
      <c r="AO287" s="12">
        <v>0.03</v>
      </c>
      <c r="AP287" s="12">
        <v>1.44</v>
      </c>
      <c r="AQ287" s="12">
        <v>7.0000000000000007E-2</v>
      </c>
      <c r="AT287" s="12">
        <v>25</v>
      </c>
      <c r="AU287" s="12">
        <v>0.5</v>
      </c>
      <c r="AV287" s="12">
        <v>8</v>
      </c>
      <c r="AW287" s="12">
        <v>11.49</v>
      </c>
      <c r="AX287" s="12">
        <v>0.71</v>
      </c>
      <c r="AY287" s="12">
        <v>416.17</v>
      </c>
      <c r="AZ287" s="12">
        <v>22.23</v>
      </c>
      <c r="BA287" s="12">
        <v>417.5</v>
      </c>
      <c r="BB287" s="12">
        <v>22.3</v>
      </c>
      <c r="BC287" s="12">
        <v>1899.36</v>
      </c>
      <c r="BD287" s="12">
        <v>7.5</v>
      </c>
      <c r="BE287" s="12">
        <v>258.91000000000003</v>
      </c>
      <c r="BF287" s="12">
        <v>3.43</v>
      </c>
      <c r="BG287" s="12">
        <v>2169.75</v>
      </c>
      <c r="BH287" s="12">
        <v>4.71</v>
      </c>
      <c r="BI287" s="12">
        <v>3.94</v>
      </c>
      <c r="BJ287" s="12">
        <v>0.09</v>
      </c>
      <c r="BK287" s="12">
        <v>5.95</v>
      </c>
      <c r="BL287" s="12">
        <v>0.13</v>
      </c>
      <c r="BM287" s="12">
        <v>33.65</v>
      </c>
      <c r="BN287" s="12">
        <v>0.71</v>
      </c>
      <c r="BO287" s="12">
        <v>1222.19</v>
      </c>
      <c r="BP287" s="12">
        <v>22.2</v>
      </c>
      <c r="BQ287" s="12">
        <v>1226.1099999999999</v>
      </c>
      <c r="BR287" s="12">
        <v>22.27</v>
      </c>
      <c r="BS287" s="12">
        <v>1978.97</v>
      </c>
      <c r="BT287" s="12">
        <v>7.32</v>
      </c>
      <c r="BU287" s="12">
        <v>96.68</v>
      </c>
      <c r="BV287" s="12">
        <v>3.43</v>
      </c>
      <c r="BW287" s="12">
        <v>2109.3000000000002</v>
      </c>
      <c r="BX287" s="12">
        <v>4.38</v>
      </c>
      <c r="BY287" s="12">
        <v>1.46</v>
      </c>
      <c r="BZ287" s="12">
        <v>0.09</v>
      </c>
      <c r="CA287" s="12">
        <v>2.21</v>
      </c>
      <c r="CB287" s="12">
        <v>0.13</v>
      </c>
    </row>
    <row r="288" spans="1:80" x14ac:dyDescent="0.2">
      <c r="C288" s="12" t="s">
        <v>12545</v>
      </c>
      <c r="D288" s="12" t="s">
        <v>12546</v>
      </c>
      <c r="E288" s="12" t="s">
        <v>12547</v>
      </c>
      <c r="F288" s="12" t="s">
        <v>12548</v>
      </c>
      <c r="G288" s="12">
        <v>9.17</v>
      </c>
      <c r="H288" s="12">
        <v>42.52</v>
      </c>
      <c r="I288" s="12">
        <v>7.35</v>
      </c>
      <c r="K288" s="12">
        <v>2.9258000000000002</v>
      </c>
      <c r="L288" s="12">
        <v>4.9589999999999996</v>
      </c>
      <c r="M288" s="12">
        <v>300.38</v>
      </c>
      <c r="N288" s="12">
        <v>300.26</v>
      </c>
      <c r="O288" s="12">
        <v>334.65</v>
      </c>
      <c r="P288" s="12">
        <v>334.53</v>
      </c>
      <c r="Q288" s="12">
        <v>40.4</v>
      </c>
      <c r="R288" s="12">
        <v>41</v>
      </c>
      <c r="S288" s="12">
        <v>8.0500000000000007</v>
      </c>
      <c r="T288" s="12">
        <v>7.63</v>
      </c>
      <c r="U288" s="12">
        <v>2535.9</v>
      </c>
      <c r="V288" s="12">
        <v>1.8</v>
      </c>
      <c r="W288" s="12">
        <v>2336.6999999999998</v>
      </c>
      <c r="X288" s="12">
        <v>1.4</v>
      </c>
      <c r="Y288" s="12">
        <v>11.0985</v>
      </c>
      <c r="Z288" s="12">
        <v>2.8E-3</v>
      </c>
      <c r="AA288" s="12">
        <v>11</v>
      </c>
      <c r="AB288" s="12">
        <v>2.3999999999999998E-3</v>
      </c>
      <c r="AC288" s="12">
        <v>14.9</v>
      </c>
      <c r="AD288" s="12">
        <v>17</v>
      </c>
      <c r="AE288" s="12">
        <v>52.36</v>
      </c>
      <c r="AF288" s="12">
        <v>2.4900000000000002</v>
      </c>
      <c r="AL288" s="12">
        <v>0.75</v>
      </c>
      <c r="AM288" s="12">
        <v>0.01</v>
      </c>
      <c r="AN288" s="12">
        <v>0.75</v>
      </c>
      <c r="AO288" s="12">
        <v>0.02</v>
      </c>
      <c r="AP288" s="12">
        <v>0.89</v>
      </c>
      <c r="AQ288" s="12">
        <v>0.04</v>
      </c>
      <c r="AT288" s="12">
        <v>25</v>
      </c>
      <c r="AU288" s="12">
        <v>0.5</v>
      </c>
      <c r="AV288" s="12">
        <v>8</v>
      </c>
      <c r="AW288" s="12">
        <v>11.49</v>
      </c>
      <c r="AX288" s="12">
        <v>0.69</v>
      </c>
      <c r="AY288" s="12">
        <v>416.17</v>
      </c>
      <c r="AZ288" s="12">
        <v>21.7</v>
      </c>
      <c r="BA288" s="12">
        <v>417.5</v>
      </c>
      <c r="BB288" s="12">
        <v>21.76</v>
      </c>
      <c r="BC288" s="12">
        <v>1899.36</v>
      </c>
      <c r="BD288" s="12">
        <v>8.2799999999999994</v>
      </c>
      <c r="BE288" s="12">
        <v>258.91000000000003</v>
      </c>
      <c r="BF288" s="12">
        <v>3.82</v>
      </c>
      <c r="BG288" s="12">
        <v>2169.75</v>
      </c>
      <c r="BH288" s="12">
        <v>5.09</v>
      </c>
      <c r="BI288" s="12">
        <v>3.94</v>
      </c>
      <c r="BJ288" s="12">
        <v>0.1</v>
      </c>
      <c r="BK288" s="12">
        <v>5.95</v>
      </c>
      <c r="BL288" s="12">
        <v>0.14000000000000001</v>
      </c>
      <c r="BM288" s="12">
        <v>32.78</v>
      </c>
      <c r="BN288" s="12">
        <v>0.69</v>
      </c>
      <c r="BO288" s="12">
        <v>1191.18</v>
      </c>
      <c r="BP288" s="12">
        <v>21.69</v>
      </c>
      <c r="BQ288" s="12">
        <v>1195</v>
      </c>
      <c r="BR288" s="12">
        <v>21.76</v>
      </c>
      <c r="BS288" s="12">
        <v>2066.64</v>
      </c>
      <c r="BT288" s="12">
        <v>8.2200000000000006</v>
      </c>
      <c r="BU288" s="12">
        <v>108.4</v>
      </c>
      <c r="BV288" s="12">
        <v>3.82</v>
      </c>
      <c r="BW288" s="12">
        <v>2207.8200000000002</v>
      </c>
      <c r="BX288" s="12">
        <v>4.97</v>
      </c>
      <c r="BY288" s="12">
        <v>1.64</v>
      </c>
      <c r="BZ288" s="12">
        <v>0.1</v>
      </c>
      <c r="CA288" s="12">
        <v>2.48</v>
      </c>
      <c r="CB288" s="12">
        <v>0.14000000000000001</v>
      </c>
    </row>
    <row r="289" spans="3:80" x14ac:dyDescent="0.2">
      <c r="C289" s="12" t="s">
        <v>12549</v>
      </c>
      <c r="D289" s="12" t="s">
        <v>12550</v>
      </c>
      <c r="E289" s="12" t="s">
        <v>12551</v>
      </c>
      <c r="F289" s="12" t="s">
        <v>12552</v>
      </c>
      <c r="G289" s="12">
        <v>5</v>
      </c>
      <c r="H289" s="12">
        <v>25.74</v>
      </c>
      <c r="I289" s="12">
        <v>2.5211999999999999</v>
      </c>
      <c r="L289" s="12">
        <v>1.8468</v>
      </c>
      <c r="M289" s="12">
        <v>311.33999999999997</v>
      </c>
      <c r="N289" s="12">
        <v>310.68</v>
      </c>
      <c r="O289" s="12">
        <v>340.71</v>
      </c>
      <c r="P289" s="12">
        <v>340.05</v>
      </c>
      <c r="Q289" s="12">
        <v>37.9</v>
      </c>
      <c r="R289" s="12">
        <v>38.700000000000003</v>
      </c>
      <c r="S289" s="12">
        <v>7.21</v>
      </c>
      <c r="T289" s="12">
        <v>7.84</v>
      </c>
      <c r="U289" s="12">
        <v>2558.4</v>
      </c>
      <c r="V289" s="12">
        <v>0.3</v>
      </c>
      <c r="W289" s="12">
        <v>2504.3000000000002</v>
      </c>
      <c r="X289" s="12">
        <v>0.1</v>
      </c>
      <c r="Y289" s="12">
        <v>11.2812</v>
      </c>
      <c r="Z289" s="12">
        <v>5.4999999999999997E-3</v>
      </c>
      <c r="AA289" s="12">
        <v>11.2851</v>
      </c>
      <c r="AB289" s="12">
        <v>6.4999999999999997E-3</v>
      </c>
      <c r="AC289" s="12">
        <v>29.6</v>
      </c>
      <c r="AE289" s="12">
        <v>20.2</v>
      </c>
      <c r="AF289" s="12">
        <v>0.7</v>
      </c>
      <c r="AL289" s="12">
        <v>1</v>
      </c>
      <c r="AM289" s="12">
        <v>0.04</v>
      </c>
      <c r="AN289" s="12">
        <v>0.05</v>
      </c>
      <c r="AO289" s="12">
        <v>0.23</v>
      </c>
      <c r="AP289" s="12">
        <v>0.85</v>
      </c>
      <c r="AQ289" s="12">
        <v>0.03</v>
      </c>
      <c r="AT289" s="12">
        <v>25</v>
      </c>
      <c r="AU289" s="12">
        <v>0.5</v>
      </c>
      <c r="AV289" s="12">
        <v>8</v>
      </c>
      <c r="AW289" s="12">
        <v>103.93</v>
      </c>
      <c r="AX289" s="12">
        <v>0.45</v>
      </c>
      <c r="AY289" s="12">
        <v>3716.12</v>
      </c>
      <c r="AZ289" s="12">
        <v>13.77</v>
      </c>
      <c r="BA289" s="12">
        <v>3728.06</v>
      </c>
      <c r="BB289" s="12">
        <v>13.81</v>
      </c>
      <c r="BC289" s="12">
        <v>2447.5700000000002</v>
      </c>
      <c r="BD289" s="12">
        <v>11.97</v>
      </c>
      <c r="BE289" s="12">
        <v>45.78</v>
      </c>
      <c r="BF289" s="12">
        <v>5.68</v>
      </c>
      <c r="BG289" s="12">
        <v>2597.2800000000002</v>
      </c>
      <c r="BH289" s="12">
        <v>6.72</v>
      </c>
      <c r="BI289" s="12">
        <v>0.71</v>
      </c>
      <c r="BJ289" s="12">
        <v>0.15</v>
      </c>
      <c r="BK289" s="12">
        <v>1.08</v>
      </c>
      <c r="BL289" s="12">
        <v>0.23</v>
      </c>
      <c r="BM289" s="12">
        <v>20.7</v>
      </c>
      <c r="BN289" s="12">
        <v>0.45</v>
      </c>
      <c r="BO289" s="12">
        <v>743.1</v>
      </c>
      <c r="BP289" s="12">
        <v>13.77</v>
      </c>
      <c r="BQ289" s="12">
        <v>745.48</v>
      </c>
      <c r="BR289" s="12">
        <v>13.81</v>
      </c>
      <c r="BS289" s="12">
        <v>2089.64</v>
      </c>
      <c r="BT289" s="12">
        <v>11.97</v>
      </c>
      <c r="BU289" s="12">
        <v>169.6</v>
      </c>
      <c r="BV289" s="12">
        <v>5.68</v>
      </c>
      <c r="BW289" s="12">
        <v>2279.9299999999998</v>
      </c>
      <c r="BX289" s="12">
        <v>6.71</v>
      </c>
      <c r="BY289" s="12">
        <v>2.62</v>
      </c>
      <c r="BZ289" s="12">
        <v>0.15</v>
      </c>
      <c r="CA289" s="12">
        <v>3.96</v>
      </c>
      <c r="CB289" s="12">
        <v>0.23</v>
      </c>
    </row>
    <row r="290" spans="3:80" x14ac:dyDescent="0.2">
      <c r="C290" s="12" t="s">
        <v>12549</v>
      </c>
      <c r="D290" s="12" t="s">
        <v>12550</v>
      </c>
      <c r="E290" s="12" t="s">
        <v>12551</v>
      </c>
      <c r="F290" s="12" t="s">
        <v>12552</v>
      </c>
      <c r="G290" s="12">
        <v>5</v>
      </c>
      <c r="H290" s="12">
        <v>27.86</v>
      </c>
      <c r="I290" s="12">
        <v>2.8849999999999998</v>
      </c>
      <c r="L290" s="12">
        <v>2.117</v>
      </c>
      <c r="M290" s="12">
        <v>314.54000000000002</v>
      </c>
      <c r="N290" s="12">
        <v>314.08999999999997</v>
      </c>
      <c r="O290" s="12">
        <v>344.08</v>
      </c>
      <c r="P290" s="12">
        <v>343.63</v>
      </c>
      <c r="Q290" s="12">
        <v>37.9</v>
      </c>
      <c r="R290" s="12">
        <v>38.700000000000003</v>
      </c>
      <c r="S290" s="12">
        <v>7.21</v>
      </c>
      <c r="T290" s="12">
        <v>7.85</v>
      </c>
      <c r="U290" s="12">
        <v>2558.4</v>
      </c>
      <c r="V290" s="12">
        <v>0.3</v>
      </c>
      <c r="W290" s="12">
        <v>2519.4</v>
      </c>
      <c r="X290" s="12">
        <v>0.1</v>
      </c>
      <c r="Y290" s="12">
        <v>11.2812</v>
      </c>
      <c r="Z290" s="12">
        <v>5.4999999999999997E-3</v>
      </c>
      <c r="AA290" s="12">
        <v>11.275700000000001</v>
      </c>
      <c r="AB290" s="12">
        <v>0</v>
      </c>
      <c r="AC290" s="12">
        <v>28.5</v>
      </c>
      <c r="AE290" s="12">
        <v>15.3</v>
      </c>
      <c r="AF290" s="12">
        <v>0.4</v>
      </c>
      <c r="AL290" s="12">
        <v>0.66</v>
      </c>
      <c r="AM290" s="12">
        <v>0.03</v>
      </c>
      <c r="AN290" s="12">
        <v>0.33</v>
      </c>
      <c r="AO290" s="12">
        <v>7.0000000000000007E-2</v>
      </c>
      <c r="AP290" s="12">
        <v>0.57999999999999996</v>
      </c>
      <c r="AQ290" s="12">
        <v>0.02</v>
      </c>
      <c r="AT290" s="12">
        <v>25</v>
      </c>
      <c r="AU290" s="12">
        <v>0.5</v>
      </c>
      <c r="AV290" s="12">
        <v>8</v>
      </c>
      <c r="AW290" s="12">
        <v>103.93</v>
      </c>
      <c r="AX290" s="12">
        <v>0.45</v>
      </c>
      <c r="AY290" s="12">
        <v>3716.12</v>
      </c>
      <c r="AZ290" s="12">
        <v>13.51</v>
      </c>
      <c r="BA290" s="12">
        <v>3728.06</v>
      </c>
      <c r="BB290" s="12">
        <v>13.55</v>
      </c>
      <c r="BC290" s="12">
        <v>2447.5700000000002</v>
      </c>
      <c r="BD290" s="12">
        <v>12.23</v>
      </c>
      <c r="BE290" s="12">
        <v>45.78</v>
      </c>
      <c r="BF290" s="12">
        <v>5.8</v>
      </c>
      <c r="BG290" s="12">
        <v>2597.2800000000002</v>
      </c>
      <c r="BH290" s="12">
        <v>6.85</v>
      </c>
      <c r="BI290" s="12">
        <v>0.71</v>
      </c>
      <c r="BJ290" s="12">
        <v>0.15</v>
      </c>
      <c r="BK290" s="12">
        <v>1.08</v>
      </c>
      <c r="BL290" s="12">
        <v>0.23</v>
      </c>
      <c r="BM290" s="12">
        <v>20.27</v>
      </c>
      <c r="BN290" s="12">
        <v>0.45</v>
      </c>
      <c r="BO290" s="12">
        <v>727.89</v>
      </c>
      <c r="BP290" s="12">
        <v>13.51</v>
      </c>
      <c r="BQ290" s="12">
        <v>730.22</v>
      </c>
      <c r="BR290" s="12">
        <v>13.55</v>
      </c>
      <c r="BS290" s="12">
        <v>2094.5300000000002</v>
      </c>
      <c r="BT290" s="12">
        <v>12.23</v>
      </c>
      <c r="BU290" s="12">
        <v>173.95</v>
      </c>
      <c r="BV290" s="12">
        <v>5.8</v>
      </c>
      <c r="BW290" s="12">
        <v>2288.75</v>
      </c>
      <c r="BX290" s="12">
        <v>6.85</v>
      </c>
      <c r="BY290" s="12">
        <v>2.68</v>
      </c>
      <c r="BZ290" s="12">
        <v>0.15</v>
      </c>
      <c r="CA290" s="12">
        <v>4.0599999999999996</v>
      </c>
      <c r="CB290" s="12">
        <v>0.23</v>
      </c>
    </row>
    <row r="291" spans="3:80" x14ac:dyDescent="0.2">
      <c r="C291" s="12" t="s">
        <v>12549</v>
      </c>
      <c r="D291" s="12" t="s">
        <v>12550</v>
      </c>
      <c r="E291" s="12" t="s">
        <v>12551</v>
      </c>
      <c r="F291" s="12" t="s">
        <v>12552</v>
      </c>
      <c r="G291" s="12">
        <v>5</v>
      </c>
      <c r="H291" s="12">
        <v>27.4</v>
      </c>
      <c r="I291" s="12">
        <v>3.0987</v>
      </c>
      <c r="L291" s="12">
        <v>2.2938000000000001</v>
      </c>
      <c r="M291" s="12">
        <v>307.63</v>
      </c>
      <c r="N291" s="12">
        <v>307.49</v>
      </c>
      <c r="O291" s="12">
        <v>338.63</v>
      </c>
      <c r="P291" s="12">
        <v>338.49</v>
      </c>
      <c r="Q291" s="12">
        <v>37.9</v>
      </c>
      <c r="R291" s="12">
        <v>38.6</v>
      </c>
      <c r="S291" s="12">
        <v>7.21</v>
      </c>
      <c r="T291" s="12">
        <v>7.85</v>
      </c>
      <c r="U291" s="12">
        <v>2558.4</v>
      </c>
      <c r="V291" s="12">
        <v>0.3</v>
      </c>
      <c r="W291" s="12">
        <v>2492.3000000000002</v>
      </c>
      <c r="X291" s="12">
        <v>1.7</v>
      </c>
      <c r="Y291" s="12">
        <v>11.2812</v>
      </c>
      <c r="Z291" s="12">
        <v>5.4999999999999997E-3</v>
      </c>
      <c r="AA291" s="12">
        <v>11.258699999999999</v>
      </c>
      <c r="AB291" s="12">
        <v>5.4999999999999997E-3</v>
      </c>
      <c r="AC291" s="12">
        <v>28</v>
      </c>
      <c r="AE291" s="12">
        <v>22.5</v>
      </c>
      <c r="AF291" s="12">
        <v>0.3</v>
      </c>
      <c r="AL291" s="12">
        <v>0.96</v>
      </c>
      <c r="AM291" s="12">
        <v>0.04</v>
      </c>
      <c r="AN291" s="12">
        <v>0.75</v>
      </c>
      <c r="AO291" s="12">
        <v>0.16</v>
      </c>
      <c r="AP291" s="12">
        <v>0.8</v>
      </c>
      <c r="AQ291" s="12">
        <v>0.01</v>
      </c>
      <c r="AT291" s="12">
        <v>25</v>
      </c>
      <c r="AU291" s="12">
        <v>0.5</v>
      </c>
      <c r="AV291" s="12">
        <v>8</v>
      </c>
      <c r="AW291" s="12">
        <v>103.93</v>
      </c>
      <c r="AX291" s="12">
        <v>0.44</v>
      </c>
      <c r="AY291" s="12">
        <v>3716.12</v>
      </c>
      <c r="AZ291" s="12">
        <v>13.36</v>
      </c>
      <c r="BA291" s="12">
        <v>3728.06</v>
      </c>
      <c r="BB291" s="12">
        <v>13.41</v>
      </c>
      <c r="BC291" s="12">
        <v>2447.5700000000002</v>
      </c>
      <c r="BD291" s="12">
        <v>12.09</v>
      </c>
      <c r="BE291" s="12">
        <v>45.78</v>
      </c>
      <c r="BF291" s="12">
        <v>5.73</v>
      </c>
      <c r="BG291" s="12">
        <v>2597.2800000000002</v>
      </c>
      <c r="BH291" s="12">
        <v>6.78</v>
      </c>
      <c r="BI291" s="12">
        <v>0.71</v>
      </c>
      <c r="BJ291" s="12">
        <v>0.15</v>
      </c>
      <c r="BK291" s="12">
        <v>1.08</v>
      </c>
      <c r="BL291" s="12">
        <v>0.23</v>
      </c>
      <c r="BM291" s="12">
        <v>20.07</v>
      </c>
      <c r="BN291" s="12">
        <v>0.44</v>
      </c>
      <c r="BO291" s="12">
        <v>720.17</v>
      </c>
      <c r="BP291" s="12">
        <v>13.37</v>
      </c>
      <c r="BQ291" s="12">
        <v>722.48</v>
      </c>
      <c r="BR291" s="12">
        <v>13.42</v>
      </c>
      <c r="BS291" s="12">
        <v>2072.13</v>
      </c>
      <c r="BT291" s="12">
        <v>12.17</v>
      </c>
      <c r="BU291" s="12">
        <v>171.73</v>
      </c>
      <c r="BV291" s="12">
        <v>5.73</v>
      </c>
      <c r="BW291" s="12">
        <v>2263.94</v>
      </c>
      <c r="BX291" s="12">
        <v>6.96</v>
      </c>
      <c r="BY291" s="12">
        <v>2.65</v>
      </c>
      <c r="BZ291" s="12">
        <v>0.15</v>
      </c>
      <c r="CA291" s="12">
        <v>4.01</v>
      </c>
      <c r="CB291" s="12">
        <v>0.23</v>
      </c>
    </row>
    <row r="292" spans="3:80" x14ac:dyDescent="0.2">
      <c r="C292" s="12" t="s">
        <v>12549</v>
      </c>
      <c r="D292" s="12" t="s">
        <v>12550</v>
      </c>
      <c r="E292" s="12" t="s">
        <v>12551</v>
      </c>
      <c r="F292" s="12" t="s">
        <v>12552</v>
      </c>
      <c r="G292" s="12">
        <v>5</v>
      </c>
      <c r="H292" s="12">
        <v>25.01</v>
      </c>
      <c r="I292" s="12">
        <v>2.7713999999999999</v>
      </c>
      <c r="L292" s="12">
        <v>2.0909</v>
      </c>
      <c r="M292" s="12">
        <v>310.39999999999998</v>
      </c>
      <c r="N292" s="12">
        <v>310.38</v>
      </c>
      <c r="O292" s="12">
        <v>340.27</v>
      </c>
      <c r="P292" s="12">
        <v>340.25</v>
      </c>
      <c r="Q292" s="12">
        <v>37.9</v>
      </c>
      <c r="R292" s="12">
        <v>38.6</v>
      </c>
      <c r="S292" s="12">
        <v>7.21</v>
      </c>
      <c r="T292" s="12">
        <v>7.8</v>
      </c>
      <c r="U292" s="12">
        <v>2558.4</v>
      </c>
      <c r="V292" s="12">
        <v>0.3</v>
      </c>
      <c r="W292" s="12">
        <v>2493.4</v>
      </c>
      <c r="X292" s="12">
        <v>1</v>
      </c>
      <c r="Y292" s="12">
        <v>11.2812</v>
      </c>
      <c r="Z292" s="12">
        <v>5.4999999999999997E-3</v>
      </c>
      <c r="AA292" s="12">
        <v>11</v>
      </c>
      <c r="AB292" s="12">
        <v>7.3000000000000001E-3</v>
      </c>
      <c r="AC292" s="12">
        <v>27.2</v>
      </c>
      <c r="AE292" s="12">
        <v>23.4</v>
      </c>
      <c r="AF292" s="12">
        <v>0.4</v>
      </c>
      <c r="AL292" s="12">
        <v>1.04</v>
      </c>
      <c r="AM292" s="12">
        <v>0.04</v>
      </c>
      <c r="AN292" s="12">
        <v>1.06</v>
      </c>
      <c r="AO292" s="12">
        <v>0.23</v>
      </c>
      <c r="AP292" s="12">
        <v>0.94</v>
      </c>
      <c r="AQ292" s="12">
        <v>0.02</v>
      </c>
      <c r="AT292" s="12">
        <v>25</v>
      </c>
      <c r="AU292" s="12">
        <v>0.5</v>
      </c>
      <c r="AV292" s="12">
        <v>8</v>
      </c>
      <c r="AW292" s="12">
        <v>103.93</v>
      </c>
      <c r="AX292" s="12">
        <v>0.5</v>
      </c>
      <c r="AY292" s="12">
        <v>3716.12</v>
      </c>
      <c r="AZ292" s="12">
        <v>15.18</v>
      </c>
      <c r="BA292" s="12">
        <v>3728.06</v>
      </c>
      <c r="BB292" s="12">
        <v>15.23</v>
      </c>
      <c r="BC292" s="12">
        <v>2447.5700000000002</v>
      </c>
      <c r="BD292" s="12">
        <v>11.16</v>
      </c>
      <c r="BE292" s="12">
        <v>45.78</v>
      </c>
      <c r="BF292" s="12">
        <v>5.29</v>
      </c>
      <c r="BG292" s="12">
        <v>2597.2800000000002</v>
      </c>
      <c r="BH292" s="12">
        <v>6.3</v>
      </c>
      <c r="BI292" s="12">
        <v>0.71</v>
      </c>
      <c r="BJ292" s="12">
        <v>0.14000000000000001</v>
      </c>
      <c r="BK292" s="12">
        <v>1.08</v>
      </c>
      <c r="BL292" s="12">
        <v>0.21</v>
      </c>
      <c r="BM292" s="12">
        <v>22.95</v>
      </c>
      <c r="BN292" s="12">
        <v>0.5</v>
      </c>
      <c r="BO292" s="12">
        <v>823.56</v>
      </c>
      <c r="BP292" s="12">
        <v>15.18</v>
      </c>
      <c r="BQ292" s="12">
        <v>826.2</v>
      </c>
      <c r="BR292" s="12">
        <v>15.23</v>
      </c>
      <c r="BS292" s="12">
        <v>2111.9299999999998</v>
      </c>
      <c r="BT292" s="12">
        <v>11.19</v>
      </c>
      <c r="BU292" s="12">
        <v>156</v>
      </c>
      <c r="BV292" s="12">
        <v>5.29</v>
      </c>
      <c r="BW292" s="12">
        <v>2290.88</v>
      </c>
      <c r="BX292" s="12">
        <v>6.36</v>
      </c>
      <c r="BY292" s="12">
        <v>2.41</v>
      </c>
      <c r="BZ292" s="12">
        <v>0.14000000000000001</v>
      </c>
      <c r="CA292" s="12">
        <v>3.64</v>
      </c>
      <c r="CB292" s="12">
        <v>0.21</v>
      </c>
    </row>
    <row r="293" spans="3:80" x14ac:dyDescent="0.2">
      <c r="C293" s="12" t="s">
        <v>12549</v>
      </c>
      <c r="D293" s="12" t="s">
        <v>12550</v>
      </c>
      <c r="E293" s="12" t="s">
        <v>12551</v>
      </c>
      <c r="F293" s="12" t="s">
        <v>12552</v>
      </c>
      <c r="G293" s="12">
        <v>5</v>
      </c>
      <c r="H293" s="12">
        <v>24.12</v>
      </c>
      <c r="I293" s="12">
        <v>2.9114</v>
      </c>
      <c r="L293" s="12">
        <v>2.2202000000000002</v>
      </c>
      <c r="M293" s="12">
        <v>296.31</v>
      </c>
      <c r="N293" s="12">
        <v>295.70999999999998</v>
      </c>
      <c r="O293" s="12">
        <v>326.49</v>
      </c>
      <c r="P293" s="12">
        <v>325.89</v>
      </c>
      <c r="Q293" s="12">
        <v>37.9</v>
      </c>
      <c r="R293" s="12">
        <v>38.700000000000003</v>
      </c>
      <c r="S293" s="12">
        <v>7.21</v>
      </c>
      <c r="T293" s="12">
        <v>7.84</v>
      </c>
      <c r="U293" s="12">
        <v>2558.4</v>
      </c>
      <c r="V293" s="12">
        <v>0.3</v>
      </c>
      <c r="W293" s="12">
        <v>2507.1999999999998</v>
      </c>
      <c r="X293" s="12">
        <v>1.2</v>
      </c>
      <c r="Y293" s="12">
        <v>11.2812</v>
      </c>
      <c r="Z293" s="12">
        <v>5.4999999999999997E-3</v>
      </c>
      <c r="AA293" s="12">
        <v>11.267099999999999</v>
      </c>
      <c r="AB293" s="12">
        <v>6.7999999999999996E-3</v>
      </c>
      <c r="AC293" s="12">
        <v>28.1</v>
      </c>
      <c r="AE293" s="12">
        <v>20</v>
      </c>
      <c r="AF293" s="12">
        <v>0.9</v>
      </c>
      <c r="AL293" s="12">
        <v>0.75</v>
      </c>
      <c r="AM293" s="12">
        <v>0.03</v>
      </c>
      <c r="AN293" s="12">
        <v>0.52</v>
      </c>
      <c r="AO293" s="12">
        <v>0.19</v>
      </c>
      <c r="AP293" s="12">
        <v>0.73</v>
      </c>
      <c r="AQ293" s="12">
        <v>0.03</v>
      </c>
      <c r="AT293" s="12">
        <v>25</v>
      </c>
      <c r="AU293" s="12">
        <v>0.5</v>
      </c>
      <c r="AV293" s="12">
        <v>8</v>
      </c>
      <c r="AW293" s="12">
        <v>103.93</v>
      </c>
      <c r="AX293" s="12">
        <v>0.46</v>
      </c>
      <c r="AY293" s="12">
        <v>3716.12</v>
      </c>
      <c r="AZ293" s="12">
        <v>13.79</v>
      </c>
      <c r="BA293" s="12">
        <v>3728.06</v>
      </c>
      <c r="BB293" s="12">
        <v>13.83</v>
      </c>
      <c r="BC293" s="12">
        <v>2447.5700000000002</v>
      </c>
      <c r="BD293" s="12">
        <v>11.98</v>
      </c>
      <c r="BE293" s="12">
        <v>45.78</v>
      </c>
      <c r="BF293" s="12">
        <v>5.68</v>
      </c>
      <c r="BG293" s="12">
        <v>2597.2800000000002</v>
      </c>
      <c r="BH293" s="12">
        <v>6.73</v>
      </c>
      <c r="BI293" s="12">
        <v>0.71</v>
      </c>
      <c r="BJ293" s="12">
        <v>0.15</v>
      </c>
      <c r="BK293" s="12">
        <v>1.08</v>
      </c>
      <c r="BL293" s="12">
        <v>0.23</v>
      </c>
      <c r="BM293" s="12">
        <v>20.72</v>
      </c>
      <c r="BN293" s="12">
        <v>0.46</v>
      </c>
      <c r="BO293" s="12">
        <v>743.99</v>
      </c>
      <c r="BP293" s="12">
        <v>13.79</v>
      </c>
      <c r="BQ293" s="12">
        <v>746.37</v>
      </c>
      <c r="BR293" s="12">
        <v>13.84</v>
      </c>
      <c r="BS293" s="12">
        <v>2092.13</v>
      </c>
      <c r="BT293" s="12">
        <v>12.03</v>
      </c>
      <c r="BU293" s="12">
        <v>169.8</v>
      </c>
      <c r="BV293" s="12">
        <v>5.68</v>
      </c>
      <c r="BW293" s="12">
        <v>2282.65</v>
      </c>
      <c r="BX293" s="12">
        <v>6.81</v>
      </c>
      <c r="BY293" s="12">
        <v>2.62</v>
      </c>
      <c r="BZ293" s="12">
        <v>0.15</v>
      </c>
      <c r="CA293" s="12">
        <v>3.96</v>
      </c>
      <c r="CB293" s="12">
        <v>0.23</v>
      </c>
    </row>
    <row r="294" spans="3:80" x14ac:dyDescent="0.2">
      <c r="C294" s="12" t="s">
        <v>12553</v>
      </c>
      <c r="D294" s="12" t="s">
        <v>12554</v>
      </c>
      <c r="E294" s="12" t="s">
        <v>12555</v>
      </c>
      <c r="F294" s="12" t="s">
        <v>12556</v>
      </c>
      <c r="G294" s="12">
        <v>11</v>
      </c>
      <c r="H294" s="12">
        <v>31.45</v>
      </c>
      <c r="I294" s="12">
        <v>3.4285999999999999</v>
      </c>
      <c r="L294" s="12">
        <v>2.6107</v>
      </c>
      <c r="M294" s="12">
        <v>311.94</v>
      </c>
      <c r="N294" s="12">
        <v>311.92</v>
      </c>
      <c r="O294" s="12">
        <v>335.78</v>
      </c>
      <c r="P294" s="12">
        <v>335.76</v>
      </c>
      <c r="Q294" s="12">
        <v>37.5</v>
      </c>
      <c r="R294" s="12">
        <v>38.9</v>
      </c>
      <c r="S294" s="12">
        <v>7.24</v>
      </c>
      <c r="T294" s="12">
        <v>7.75</v>
      </c>
      <c r="U294" s="12">
        <v>2552.9</v>
      </c>
      <c r="V294" s="12">
        <v>2.4</v>
      </c>
      <c r="W294" s="12">
        <v>1812.9</v>
      </c>
      <c r="X294" s="12">
        <v>13</v>
      </c>
      <c r="Y294" s="12">
        <v>11.2776</v>
      </c>
      <c r="Z294" s="12">
        <v>2.9999999999999997E-4</v>
      </c>
      <c r="AA294" s="12">
        <v>11.3264</v>
      </c>
      <c r="AB294" s="12">
        <v>0</v>
      </c>
      <c r="AC294" s="12">
        <v>28.9</v>
      </c>
      <c r="AE294" s="12">
        <v>14.5</v>
      </c>
      <c r="AF294" s="12">
        <v>0.2</v>
      </c>
      <c r="AL294" s="12">
        <v>4.05</v>
      </c>
      <c r="AM294" s="12">
        <v>7.0000000000000007E-2</v>
      </c>
      <c r="AN294" s="12">
        <v>-0.01</v>
      </c>
      <c r="AO294" s="12">
        <v>0</v>
      </c>
      <c r="AP294" s="12">
        <v>0.2</v>
      </c>
      <c r="AQ294" s="12">
        <v>0</v>
      </c>
      <c r="AT294" s="12">
        <v>25</v>
      </c>
      <c r="AU294" s="12">
        <v>0.5</v>
      </c>
      <c r="AV294" s="12">
        <v>8</v>
      </c>
      <c r="AW294" s="12">
        <v>96.78</v>
      </c>
      <c r="AX294" s="12">
        <v>0.41</v>
      </c>
      <c r="AY294" s="12">
        <v>3453.34</v>
      </c>
      <c r="AZ294" s="12">
        <v>12.43</v>
      </c>
      <c r="BA294" s="12">
        <v>3464.44</v>
      </c>
      <c r="BB294" s="12">
        <v>12.47</v>
      </c>
      <c r="BC294" s="12">
        <v>2435.8000000000002</v>
      </c>
      <c r="BD294" s="12">
        <v>7.9</v>
      </c>
      <c r="BE294" s="12">
        <v>48.4</v>
      </c>
      <c r="BF294" s="12">
        <v>3.51</v>
      </c>
      <c r="BG294" s="12">
        <v>2580.98</v>
      </c>
      <c r="BH294" s="12">
        <v>5.05</v>
      </c>
      <c r="BI294" s="12">
        <v>0.75</v>
      </c>
      <c r="BJ294" s="12">
        <v>0.09</v>
      </c>
      <c r="BK294" s="12">
        <v>1.1399999999999999</v>
      </c>
      <c r="BL294" s="12">
        <v>0.14000000000000001</v>
      </c>
      <c r="BM294" s="12">
        <v>18.8</v>
      </c>
      <c r="BN294" s="12">
        <v>0.43</v>
      </c>
      <c r="BO294" s="12">
        <v>675.71</v>
      </c>
      <c r="BP294" s="12">
        <v>13.38</v>
      </c>
      <c r="BQ294" s="12">
        <v>677.88</v>
      </c>
      <c r="BR294" s="12">
        <v>13.42</v>
      </c>
      <c r="BS294" s="12">
        <v>1544.74</v>
      </c>
      <c r="BT294" s="12">
        <v>13.77</v>
      </c>
      <c r="BU294" s="12">
        <v>102.34</v>
      </c>
      <c r="BV294" s="12">
        <v>3.59</v>
      </c>
      <c r="BW294" s="12">
        <v>1665.87</v>
      </c>
      <c r="BX294" s="12">
        <v>13.17</v>
      </c>
      <c r="BY294" s="12">
        <v>1.58</v>
      </c>
      <c r="BZ294" s="12">
        <v>0.09</v>
      </c>
      <c r="CA294" s="12">
        <v>2.38</v>
      </c>
      <c r="CB294" s="12">
        <v>0.14000000000000001</v>
      </c>
    </row>
    <row r="295" spans="3:80" x14ac:dyDescent="0.2">
      <c r="C295" s="12" t="s">
        <v>12553</v>
      </c>
      <c r="D295" s="12" t="s">
        <v>12554</v>
      </c>
      <c r="E295" s="12" t="s">
        <v>12555</v>
      </c>
      <c r="F295" s="12" t="s">
        <v>12556</v>
      </c>
      <c r="G295" s="12">
        <v>11</v>
      </c>
      <c r="H295" s="12">
        <v>27.36</v>
      </c>
      <c r="I295" s="12">
        <v>4.2680999999999996</v>
      </c>
      <c r="L295" s="12">
        <v>3.3332000000000002</v>
      </c>
      <c r="M295" s="12">
        <v>305.62</v>
      </c>
      <c r="N295" s="12">
        <v>305.54000000000002</v>
      </c>
      <c r="O295" s="12">
        <v>329.46</v>
      </c>
      <c r="P295" s="12">
        <v>329.38</v>
      </c>
      <c r="Q295" s="12">
        <v>37.5</v>
      </c>
      <c r="R295" s="12">
        <v>38.9</v>
      </c>
      <c r="S295" s="12">
        <v>7.24</v>
      </c>
      <c r="T295" s="12">
        <v>7.77</v>
      </c>
      <c r="U295" s="12">
        <v>2552.9</v>
      </c>
      <c r="V295" s="12">
        <v>2.4</v>
      </c>
      <c r="W295" s="12">
        <v>2506.1</v>
      </c>
      <c r="X295" s="12">
        <v>0.4</v>
      </c>
      <c r="Y295" s="12">
        <v>11.2776</v>
      </c>
      <c r="Z295" s="12">
        <v>2.9999999999999997E-4</v>
      </c>
      <c r="AA295" s="12">
        <v>11.3246</v>
      </c>
      <c r="AB295" s="12">
        <v>0</v>
      </c>
      <c r="AC295" s="12">
        <v>28.9</v>
      </c>
      <c r="AE295" s="12">
        <v>22.1</v>
      </c>
      <c r="AF295" s="12">
        <v>0.3</v>
      </c>
      <c r="AL295" s="12">
        <v>0.22</v>
      </c>
      <c r="AM295" s="12">
        <v>0.01</v>
      </c>
      <c r="AN295" s="12">
        <v>0.01</v>
      </c>
      <c r="AO295" s="12">
        <v>0.01</v>
      </c>
      <c r="AP295" s="12">
        <v>0.24</v>
      </c>
      <c r="AQ295" s="12">
        <v>0</v>
      </c>
      <c r="AT295" s="12">
        <v>25</v>
      </c>
      <c r="AU295" s="12">
        <v>0.5</v>
      </c>
      <c r="AV295" s="12">
        <v>8</v>
      </c>
      <c r="AW295" s="12">
        <v>96.78</v>
      </c>
      <c r="AX295" s="12">
        <v>0.54</v>
      </c>
      <c r="AY295" s="12">
        <v>3453.34</v>
      </c>
      <c r="AZ295" s="12">
        <v>16.47</v>
      </c>
      <c r="BA295" s="12">
        <v>3464.44</v>
      </c>
      <c r="BB295" s="12">
        <v>16.53</v>
      </c>
      <c r="BC295" s="12">
        <v>2435.8000000000002</v>
      </c>
      <c r="BD295" s="12">
        <v>10.92</v>
      </c>
      <c r="BE295" s="12">
        <v>48.4</v>
      </c>
      <c r="BF295" s="12">
        <v>5.08</v>
      </c>
      <c r="BG295" s="12">
        <v>2580.98</v>
      </c>
      <c r="BH295" s="12">
        <v>6.48</v>
      </c>
      <c r="BI295" s="12">
        <v>0.75</v>
      </c>
      <c r="BJ295" s="12">
        <v>0.13</v>
      </c>
      <c r="BK295" s="12">
        <v>1.1399999999999999</v>
      </c>
      <c r="BL295" s="12">
        <v>0.2</v>
      </c>
      <c r="BM295" s="12">
        <v>24.9</v>
      </c>
      <c r="BN295" s="12">
        <v>0.54</v>
      </c>
      <c r="BO295" s="12">
        <v>895.1</v>
      </c>
      <c r="BP295" s="12">
        <v>16.45</v>
      </c>
      <c r="BQ295" s="12">
        <v>897.97</v>
      </c>
      <c r="BR295" s="12">
        <v>16.5</v>
      </c>
      <c r="BS295" s="12">
        <v>2142.7199999999998</v>
      </c>
      <c r="BT295" s="12">
        <v>10.72</v>
      </c>
      <c r="BU295" s="12">
        <v>148.63999999999999</v>
      </c>
      <c r="BV295" s="12">
        <v>5.08</v>
      </c>
      <c r="BW295" s="12">
        <v>2316.2600000000002</v>
      </c>
      <c r="BX295" s="12">
        <v>6.08</v>
      </c>
      <c r="BY295" s="12">
        <v>2.29</v>
      </c>
      <c r="BZ295" s="12">
        <v>0.13</v>
      </c>
      <c r="CA295" s="12">
        <v>3.46</v>
      </c>
      <c r="CB295" s="12">
        <v>0.2</v>
      </c>
    </row>
    <row r="296" spans="3:80" x14ac:dyDescent="0.2">
      <c r="C296" s="12" t="s">
        <v>12553</v>
      </c>
      <c r="D296" s="12" t="s">
        <v>12554</v>
      </c>
      <c r="E296" s="12" t="s">
        <v>12555</v>
      </c>
      <c r="F296" s="12" t="s">
        <v>12556</v>
      </c>
      <c r="G296" s="12">
        <v>11</v>
      </c>
      <c r="H296" s="12">
        <v>27.59</v>
      </c>
      <c r="I296" s="12">
        <v>3.4641000000000002</v>
      </c>
      <c r="L296" s="12">
        <v>2.6937000000000002</v>
      </c>
      <c r="M296" s="12">
        <v>293.86</v>
      </c>
      <c r="N296" s="12">
        <v>293.67</v>
      </c>
      <c r="O296" s="12">
        <v>317.7</v>
      </c>
      <c r="P296" s="12">
        <v>317.51</v>
      </c>
      <c r="Q296" s="12">
        <v>37.5</v>
      </c>
      <c r="R296" s="12">
        <v>38.9</v>
      </c>
      <c r="S296" s="12">
        <v>7.24</v>
      </c>
      <c r="T296" s="12">
        <v>7.78</v>
      </c>
      <c r="U296" s="12">
        <v>2552.9</v>
      </c>
      <c r="V296" s="12">
        <v>2.4</v>
      </c>
      <c r="W296" s="12">
        <v>2508</v>
      </c>
      <c r="X296" s="12">
        <v>0.4</v>
      </c>
      <c r="Y296" s="12">
        <v>11.2776</v>
      </c>
      <c r="Z296" s="12">
        <v>2.9999999999999997E-4</v>
      </c>
      <c r="AA296" s="12">
        <v>11.303100000000001</v>
      </c>
      <c r="AB296" s="12">
        <v>2.8E-3</v>
      </c>
      <c r="AC296" s="12">
        <v>28.1</v>
      </c>
      <c r="AE296" s="12">
        <v>22.1</v>
      </c>
      <c r="AF296" s="12">
        <v>0.1</v>
      </c>
      <c r="AL296" s="12">
        <v>0.25</v>
      </c>
      <c r="AM296" s="12">
        <v>0.01</v>
      </c>
      <c r="AN296" s="12">
        <v>0.22</v>
      </c>
      <c r="AO296" s="12">
        <v>0.03</v>
      </c>
      <c r="AP296" s="12">
        <v>0.3</v>
      </c>
      <c r="AQ296" s="12">
        <v>0</v>
      </c>
      <c r="AT296" s="12">
        <v>25</v>
      </c>
      <c r="AU296" s="12">
        <v>0.5</v>
      </c>
      <c r="AV296" s="12">
        <v>8</v>
      </c>
      <c r="AW296" s="12">
        <v>96.78</v>
      </c>
      <c r="AX296" s="12">
        <v>0.53</v>
      </c>
      <c r="AY296" s="12">
        <v>3453.34</v>
      </c>
      <c r="AZ296" s="12">
        <v>16.07</v>
      </c>
      <c r="BA296" s="12">
        <v>3464.44</v>
      </c>
      <c r="BB296" s="12">
        <v>16.12</v>
      </c>
      <c r="BC296" s="12">
        <v>2435.8000000000002</v>
      </c>
      <c r="BD296" s="12">
        <v>11.1</v>
      </c>
      <c r="BE296" s="12">
        <v>48.4</v>
      </c>
      <c r="BF296" s="12">
        <v>5.17</v>
      </c>
      <c r="BG296" s="12">
        <v>2580.98</v>
      </c>
      <c r="BH296" s="12">
        <v>6.57</v>
      </c>
      <c r="BI296" s="12">
        <v>0.75</v>
      </c>
      <c r="BJ296" s="12">
        <v>0.14000000000000001</v>
      </c>
      <c r="BK296" s="12">
        <v>1.1399999999999999</v>
      </c>
      <c r="BL296" s="12">
        <v>0.2</v>
      </c>
      <c r="BM296" s="12">
        <v>24.27</v>
      </c>
      <c r="BN296" s="12">
        <v>0.53</v>
      </c>
      <c r="BO296" s="12">
        <v>872.45</v>
      </c>
      <c r="BP296" s="12">
        <v>16.05</v>
      </c>
      <c r="BQ296" s="12">
        <v>875.24</v>
      </c>
      <c r="BR296" s="12">
        <v>16.100000000000001</v>
      </c>
      <c r="BS296" s="12">
        <v>2137.14</v>
      </c>
      <c r="BT296" s="12">
        <v>10.91</v>
      </c>
      <c r="BU296" s="12">
        <v>151.71</v>
      </c>
      <c r="BV296" s="12">
        <v>5.17</v>
      </c>
      <c r="BW296" s="12">
        <v>2313.12</v>
      </c>
      <c r="BX296" s="12">
        <v>6.18</v>
      </c>
      <c r="BY296" s="12">
        <v>2.34</v>
      </c>
      <c r="BZ296" s="12">
        <v>0.14000000000000001</v>
      </c>
      <c r="CA296" s="12">
        <v>3.53</v>
      </c>
      <c r="CB296" s="12">
        <v>0.2</v>
      </c>
    </row>
    <row r="297" spans="3:80" x14ac:dyDescent="0.2">
      <c r="C297" s="12" t="s">
        <v>12553</v>
      </c>
      <c r="D297" s="12" t="s">
        <v>12554</v>
      </c>
      <c r="E297" s="12" t="s">
        <v>12555</v>
      </c>
      <c r="F297" s="12" t="s">
        <v>12556</v>
      </c>
      <c r="G297" s="12">
        <v>11</v>
      </c>
      <c r="H297" s="12">
        <v>27.67</v>
      </c>
      <c r="I297" s="12">
        <v>3.3653</v>
      </c>
      <c r="L297" s="12">
        <v>2.3864999999999998</v>
      </c>
      <c r="M297" s="12">
        <v>294.52999999999997</v>
      </c>
      <c r="N297" s="12">
        <v>294.48</v>
      </c>
      <c r="O297" s="12">
        <v>318.37</v>
      </c>
      <c r="P297" s="12">
        <v>318.32</v>
      </c>
      <c r="Q297" s="12">
        <v>37.5</v>
      </c>
      <c r="R297" s="12">
        <v>38.9</v>
      </c>
      <c r="S297" s="12">
        <v>7.24</v>
      </c>
      <c r="T297" s="12">
        <v>7.7</v>
      </c>
      <c r="U297" s="12">
        <v>2552.9</v>
      </c>
      <c r="V297" s="12">
        <v>2.4</v>
      </c>
      <c r="W297" s="12">
        <v>2504.1999999999998</v>
      </c>
      <c r="X297" s="12">
        <v>0.4</v>
      </c>
      <c r="Y297" s="12">
        <v>11.2776</v>
      </c>
      <c r="Z297" s="12">
        <v>2.9999999999999997E-4</v>
      </c>
      <c r="AA297" s="12">
        <v>11.295299999999999</v>
      </c>
      <c r="AB297" s="12">
        <v>8.5000000000000006E-3</v>
      </c>
      <c r="AC297" s="12">
        <v>28.9</v>
      </c>
      <c r="AE297" s="12">
        <v>23.3</v>
      </c>
      <c r="AF297" s="12">
        <v>0.4</v>
      </c>
      <c r="AL297" s="12">
        <v>0.3</v>
      </c>
      <c r="AM297" s="12">
        <v>0.01</v>
      </c>
      <c r="AN297" s="12">
        <v>0.34</v>
      </c>
      <c r="AO297" s="12">
        <v>0.1</v>
      </c>
      <c r="AP297" s="12">
        <v>0.35</v>
      </c>
      <c r="AQ297" s="12">
        <v>0.01</v>
      </c>
      <c r="AT297" s="12">
        <v>25</v>
      </c>
      <c r="AU297" s="12">
        <v>0.5</v>
      </c>
      <c r="AV297" s="12">
        <v>8</v>
      </c>
      <c r="AW297" s="12">
        <v>96.78</v>
      </c>
      <c r="AX297" s="12">
        <v>0.64</v>
      </c>
      <c r="AY297" s="12">
        <v>3453.34</v>
      </c>
      <c r="AZ297" s="12">
        <v>19.64</v>
      </c>
      <c r="BA297" s="12">
        <v>3464.44</v>
      </c>
      <c r="BB297" s="12">
        <v>19.71</v>
      </c>
      <c r="BC297" s="12">
        <v>2435.8000000000002</v>
      </c>
      <c r="BD297" s="12">
        <v>9.73</v>
      </c>
      <c r="BE297" s="12">
        <v>48.4</v>
      </c>
      <c r="BF297" s="12">
        <v>4.5</v>
      </c>
      <c r="BG297" s="12">
        <v>2580.98</v>
      </c>
      <c r="BH297" s="12">
        <v>5.92</v>
      </c>
      <c r="BI297" s="12">
        <v>0.75</v>
      </c>
      <c r="BJ297" s="12">
        <v>0.12</v>
      </c>
      <c r="BK297" s="12">
        <v>1.1399999999999999</v>
      </c>
      <c r="BL297" s="12">
        <v>0.17</v>
      </c>
      <c r="BM297" s="12">
        <v>29.88</v>
      </c>
      <c r="BN297" s="12">
        <v>0.64</v>
      </c>
      <c r="BO297" s="12">
        <v>1074.0899999999999</v>
      </c>
      <c r="BP297" s="12">
        <v>19.62</v>
      </c>
      <c r="BQ297" s="12">
        <v>1077.53</v>
      </c>
      <c r="BR297" s="12">
        <v>19.68</v>
      </c>
      <c r="BS297" s="12">
        <v>2188.4299999999998</v>
      </c>
      <c r="BT297" s="12">
        <v>9.5</v>
      </c>
      <c r="BU297" s="12">
        <v>129.21</v>
      </c>
      <c r="BV297" s="12">
        <v>4.5</v>
      </c>
      <c r="BW297" s="12">
        <v>2347.5300000000002</v>
      </c>
      <c r="BX297" s="12">
        <v>5.46</v>
      </c>
      <c r="BY297" s="12">
        <v>1.99</v>
      </c>
      <c r="BZ297" s="12">
        <v>0.12</v>
      </c>
      <c r="CA297" s="12">
        <v>3.01</v>
      </c>
      <c r="CB297" s="12">
        <v>0.17</v>
      </c>
    </row>
    <row r="298" spans="3:80" x14ac:dyDescent="0.2">
      <c r="C298" s="12" t="s">
        <v>12553</v>
      </c>
      <c r="D298" s="12" t="s">
        <v>12554</v>
      </c>
      <c r="E298" s="12" t="s">
        <v>12555</v>
      </c>
      <c r="F298" s="12" t="s">
        <v>12556</v>
      </c>
      <c r="G298" s="12">
        <v>11</v>
      </c>
      <c r="H298" s="12">
        <v>30.25</v>
      </c>
      <c r="I298" s="12">
        <v>3.5665</v>
      </c>
      <c r="L298" s="12">
        <v>2.7608999999999999</v>
      </c>
      <c r="M298" s="12">
        <v>294.44</v>
      </c>
      <c r="N298" s="12">
        <v>293.92</v>
      </c>
      <c r="O298" s="12">
        <v>318.27999999999997</v>
      </c>
      <c r="P298" s="12">
        <v>317.76</v>
      </c>
      <c r="Q298" s="12">
        <v>37.5</v>
      </c>
      <c r="R298" s="12">
        <v>38.799999999999997</v>
      </c>
      <c r="S298" s="12">
        <v>7.24</v>
      </c>
      <c r="T298" s="12">
        <v>7.77</v>
      </c>
      <c r="U298" s="12">
        <v>2552.9</v>
      </c>
      <c r="V298" s="12">
        <v>2.4</v>
      </c>
      <c r="W298" s="12">
        <v>2459.1</v>
      </c>
      <c r="X298" s="12">
        <v>0.1</v>
      </c>
      <c r="Y298" s="12">
        <v>11.2776</v>
      </c>
      <c r="Z298" s="12">
        <v>2.9999999999999997E-4</v>
      </c>
      <c r="AA298" s="12">
        <v>11.2928</v>
      </c>
      <c r="AB298" s="12">
        <v>4.1000000000000003E-3</v>
      </c>
      <c r="AC298" s="12">
        <v>28.6</v>
      </c>
      <c r="AE298" s="12">
        <v>16.100000000000001</v>
      </c>
      <c r="AF298" s="12">
        <v>0.1</v>
      </c>
      <c r="AL298" s="12">
        <v>0.48</v>
      </c>
      <c r="AM298" s="12">
        <v>0.01</v>
      </c>
      <c r="AN298" s="12">
        <v>0.32</v>
      </c>
      <c r="AO298" s="12">
        <v>0.04</v>
      </c>
      <c r="AP298" s="12">
        <v>0.21</v>
      </c>
      <c r="AQ298" s="12">
        <v>0</v>
      </c>
      <c r="AT298" s="12">
        <v>25</v>
      </c>
      <c r="AU298" s="12">
        <v>0.5</v>
      </c>
      <c r="AV298" s="12">
        <v>8</v>
      </c>
      <c r="AW298" s="12">
        <v>96.78</v>
      </c>
      <c r="AX298" s="12">
        <v>0.53</v>
      </c>
      <c r="AY298" s="12">
        <v>3453.34</v>
      </c>
      <c r="AZ298" s="12">
        <v>16.16</v>
      </c>
      <c r="BA298" s="12">
        <v>3464.44</v>
      </c>
      <c r="BB298" s="12">
        <v>16.21</v>
      </c>
      <c r="BC298" s="12">
        <v>2435.8000000000002</v>
      </c>
      <c r="BD298" s="12">
        <v>10.71</v>
      </c>
      <c r="BE298" s="12">
        <v>48.4</v>
      </c>
      <c r="BF298" s="12">
        <v>4.9800000000000004</v>
      </c>
      <c r="BG298" s="12">
        <v>2580.98</v>
      </c>
      <c r="BH298" s="12">
        <v>6.38</v>
      </c>
      <c r="BI298" s="12">
        <v>0.75</v>
      </c>
      <c r="BJ298" s="12">
        <v>0.13</v>
      </c>
      <c r="BK298" s="12">
        <v>1.1399999999999999</v>
      </c>
      <c r="BL298" s="12">
        <v>0.2</v>
      </c>
      <c r="BM298" s="12">
        <v>24.45</v>
      </c>
      <c r="BN298" s="12">
        <v>0.53</v>
      </c>
      <c r="BO298" s="12">
        <v>878.23</v>
      </c>
      <c r="BP298" s="12">
        <v>16.14</v>
      </c>
      <c r="BQ298" s="12">
        <v>881.05</v>
      </c>
      <c r="BR298" s="12">
        <v>16.190000000000001</v>
      </c>
      <c r="BS298" s="12">
        <v>2102.1799999999998</v>
      </c>
      <c r="BT298" s="12">
        <v>10.5</v>
      </c>
      <c r="BU298" s="12">
        <v>145.52000000000001</v>
      </c>
      <c r="BV298" s="12">
        <v>4.9800000000000004</v>
      </c>
      <c r="BW298" s="12">
        <v>2272.15</v>
      </c>
      <c r="BX298" s="12">
        <v>5.96</v>
      </c>
      <c r="BY298" s="12">
        <v>2.2400000000000002</v>
      </c>
      <c r="BZ298" s="12">
        <v>0.13</v>
      </c>
      <c r="CA298" s="12">
        <v>3.39</v>
      </c>
      <c r="CB298" s="12">
        <v>0.19</v>
      </c>
    </row>
    <row r="299" spans="3:80" x14ac:dyDescent="0.2">
      <c r="C299" s="12" t="s">
        <v>12557</v>
      </c>
      <c r="D299" s="12" t="s">
        <v>12542</v>
      </c>
      <c r="E299" s="12" t="s">
        <v>12543</v>
      </c>
      <c r="F299" s="12" t="s">
        <v>12544</v>
      </c>
      <c r="G299" s="12">
        <v>8</v>
      </c>
      <c r="H299" s="12">
        <v>36.65</v>
      </c>
      <c r="I299" s="12">
        <v>3.3359999999999999</v>
      </c>
      <c r="K299" s="12">
        <v>1.3257000000000001</v>
      </c>
      <c r="L299" s="12">
        <v>2.3479999999999999</v>
      </c>
      <c r="M299" s="12">
        <v>316.77</v>
      </c>
      <c r="N299" s="12">
        <v>316.75</v>
      </c>
      <c r="O299" s="12">
        <v>349.93</v>
      </c>
      <c r="P299" s="12">
        <v>349.91</v>
      </c>
      <c r="Q299" s="12">
        <v>41</v>
      </c>
      <c r="R299" s="12">
        <v>41</v>
      </c>
      <c r="S299" s="12">
        <v>8.0500000000000007</v>
      </c>
      <c r="T299" s="12">
        <v>8.08</v>
      </c>
      <c r="U299" s="12">
        <v>2619.98</v>
      </c>
      <c r="V299" s="12">
        <v>0.71</v>
      </c>
      <c r="W299" s="12">
        <v>2224.16</v>
      </c>
      <c r="X299" s="12">
        <v>0.93</v>
      </c>
      <c r="Y299" s="12">
        <v>11</v>
      </c>
      <c r="Z299" s="12">
        <v>0</v>
      </c>
      <c r="AA299" s="12">
        <v>10.9285</v>
      </c>
      <c r="AB299" s="12">
        <v>3.7000000000000002E-3</v>
      </c>
      <c r="AG299" s="12">
        <v>3.2</v>
      </c>
      <c r="AH299" s="12">
        <v>-1.37</v>
      </c>
      <c r="AI299" s="12">
        <v>2</v>
      </c>
      <c r="AJ299" s="12">
        <v>1740</v>
      </c>
      <c r="AK299" s="12">
        <v>1655</v>
      </c>
      <c r="AL299" s="12">
        <v>3.26</v>
      </c>
      <c r="AM299" s="12">
        <v>0.01</v>
      </c>
      <c r="AN299" s="12">
        <v>3.29</v>
      </c>
      <c r="AO299" s="12">
        <v>0.06</v>
      </c>
      <c r="AR299" s="12">
        <v>1.92</v>
      </c>
      <c r="AS299" s="12">
        <v>1.35</v>
      </c>
      <c r="AT299" s="12">
        <v>25</v>
      </c>
      <c r="AU299" s="12">
        <v>0.5</v>
      </c>
      <c r="AV299" s="12">
        <v>8</v>
      </c>
      <c r="AW299" s="12">
        <v>11.81</v>
      </c>
      <c r="AX299" s="12">
        <v>0.22</v>
      </c>
      <c r="AY299" s="12">
        <v>429.19</v>
      </c>
      <c r="AZ299" s="12">
        <v>6.52</v>
      </c>
      <c r="BA299" s="12">
        <v>430.57</v>
      </c>
      <c r="BB299" s="12">
        <v>6.54</v>
      </c>
      <c r="BC299" s="12">
        <v>1958.57</v>
      </c>
      <c r="BD299" s="12">
        <v>15.26</v>
      </c>
      <c r="BE299" s="12">
        <v>270.2</v>
      </c>
      <c r="BF299" s="12">
        <v>7.15</v>
      </c>
      <c r="BG299" s="12">
        <v>2240.58</v>
      </c>
      <c r="BH299" s="12">
        <v>8.6199999999999992</v>
      </c>
      <c r="BI299" s="12">
        <v>4.08</v>
      </c>
      <c r="BJ299" s="12">
        <v>0.2</v>
      </c>
      <c r="BK299" s="12">
        <v>6.17</v>
      </c>
      <c r="BL299" s="12">
        <v>0.3</v>
      </c>
      <c r="BM299" s="12">
        <v>9.11</v>
      </c>
      <c r="BN299" s="12">
        <v>0.22</v>
      </c>
      <c r="BO299" s="12">
        <v>330.92</v>
      </c>
      <c r="BP299" s="12">
        <v>6.52</v>
      </c>
      <c r="BQ299" s="12">
        <v>331.98</v>
      </c>
      <c r="BR299" s="12">
        <v>6.55</v>
      </c>
      <c r="BS299" s="12">
        <v>1618.1</v>
      </c>
      <c r="BT299" s="12">
        <v>15.27</v>
      </c>
      <c r="BU299" s="12">
        <v>239.19</v>
      </c>
      <c r="BV299" s="12">
        <v>7.15</v>
      </c>
      <c r="BW299" s="12">
        <v>1866.41</v>
      </c>
      <c r="BX299" s="12">
        <v>8.6300000000000008</v>
      </c>
      <c r="BY299" s="12">
        <v>3.61</v>
      </c>
      <c r="BZ299" s="12">
        <v>0.2</v>
      </c>
      <c r="CA299" s="12">
        <v>5.46</v>
      </c>
      <c r="CB299" s="12">
        <v>0.3</v>
      </c>
    </row>
    <row r="300" spans="3:80" x14ac:dyDescent="0.2">
      <c r="C300" s="12" t="s">
        <v>12557</v>
      </c>
      <c r="D300" s="12" t="s">
        <v>12542</v>
      </c>
      <c r="E300" s="12" t="s">
        <v>12543</v>
      </c>
      <c r="F300" s="12" t="s">
        <v>12544</v>
      </c>
      <c r="G300" s="12">
        <v>8</v>
      </c>
      <c r="H300" s="12">
        <v>33.31</v>
      </c>
      <c r="I300" s="12">
        <v>3.4618000000000002</v>
      </c>
      <c r="K300" s="12">
        <v>1.2584</v>
      </c>
      <c r="L300" s="12">
        <v>2.5339</v>
      </c>
      <c r="M300" s="12">
        <v>316.76</v>
      </c>
      <c r="N300" s="12">
        <v>316.68</v>
      </c>
      <c r="O300" s="12">
        <v>348.64</v>
      </c>
      <c r="P300" s="12">
        <v>348.56</v>
      </c>
      <c r="Q300" s="12">
        <v>41</v>
      </c>
      <c r="R300" s="12">
        <v>41</v>
      </c>
      <c r="S300" s="12">
        <v>8.0500000000000007</v>
      </c>
      <c r="T300" s="12">
        <v>8.07</v>
      </c>
      <c r="U300" s="12">
        <v>2619.98</v>
      </c>
      <c r="V300" s="12">
        <v>0.71</v>
      </c>
      <c r="W300" s="12">
        <v>2187.83</v>
      </c>
      <c r="X300" s="12">
        <v>0.41</v>
      </c>
      <c r="Y300" s="12">
        <v>11</v>
      </c>
      <c r="Z300" s="12">
        <v>0</v>
      </c>
      <c r="AA300" s="12">
        <v>10.916700000000001</v>
      </c>
      <c r="AB300" s="12">
        <v>4.1000000000000003E-3</v>
      </c>
      <c r="AG300" s="12">
        <v>3.1</v>
      </c>
      <c r="AH300" s="12">
        <v>1.81</v>
      </c>
      <c r="AI300" s="12">
        <v>3.25</v>
      </c>
      <c r="AJ300" s="12">
        <v>1740</v>
      </c>
      <c r="AK300" s="12">
        <v>1630</v>
      </c>
      <c r="AL300" s="12">
        <v>3.3</v>
      </c>
      <c r="AM300" s="12">
        <v>0.01</v>
      </c>
      <c r="AN300" s="12">
        <v>3.23</v>
      </c>
      <c r="AO300" s="12">
        <v>7.0000000000000007E-2</v>
      </c>
      <c r="AR300" s="12">
        <v>4.2699999999999996</v>
      </c>
      <c r="AS300" s="12">
        <v>2.27</v>
      </c>
      <c r="AT300" s="12">
        <v>25</v>
      </c>
      <c r="AU300" s="12">
        <v>0.5</v>
      </c>
      <c r="AV300" s="12">
        <v>8</v>
      </c>
      <c r="AW300" s="12">
        <v>11.81</v>
      </c>
      <c r="AX300" s="12">
        <v>0.22</v>
      </c>
      <c r="AY300" s="12">
        <v>429.19</v>
      </c>
      <c r="AZ300" s="12">
        <v>6.58</v>
      </c>
      <c r="BA300" s="12">
        <v>430.57</v>
      </c>
      <c r="BB300" s="12">
        <v>6.6</v>
      </c>
      <c r="BC300" s="12">
        <v>1958.57</v>
      </c>
      <c r="BD300" s="12">
        <v>14.85</v>
      </c>
      <c r="BE300" s="12">
        <v>270.2</v>
      </c>
      <c r="BF300" s="12">
        <v>6.94</v>
      </c>
      <c r="BG300" s="12">
        <v>2240.58</v>
      </c>
      <c r="BH300" s="12">
        <v>8.4</v>
      </c>
      <c r="BI300" s="12">
        <v>4.08</v>
      </c>
      <c r="BJ300" s="12">
        <v>0.19</v>
      </c>
      <c r="BK300" s="12">
        <v>6.17</v>
      </c>
      <c r="BL300" s="12">
        <v>0.28999999999999998</v>
      </c>
      <c r="BM300" s="12">
        <v>9.2200000000000006</v>
      </c>
      <c r="BN300" s="12">
        <v>0.22</v>
      </c>
      <c r="BO300" s="12">
        <v>334.86</v>
      </c>
      <c r="BP300" s="12">
        <v>6.58</v>
      </c>
      <c r="BQ300" s="12">
        <v>335.93</v>
      </c>
      <c r="BR300" s="12">
        <v>6.6</v>
      </c>
      <c r="BS300" s="12">
        <v>1600.11</v>
      </c>
      <c r="BT300" s="12">
        <v>14.84</v>
      </c>
      <c r="BU300" s="12">
        <v>231.15</v>
      </c>
      <c r="BV300" s="12">
        <v>6.94</v>
      </c>
      <c r="BW300" s="12">
        <v>1840.48</v>
      </c>
      <c r="BX300" s="12">
        <v>8.39</v>
      </c>
      <c r="BY300" s="12">
        <v>3.49</v>
      </c>
      <c r="BZ300" s="12">
        <v>0.19</v>
      </c>
      <c r="CA300" s="12">
        <v>5.28</v>
      </c>
      <c r="CB300" s="12">
        <v>0.28999999999999998</v>
      </c>
    </row>
    <row r="301" spans="3:80" x14ac:dyDescent="0.2">
      <c r="C301" s="12" t="s">
        <v>12557</v>
      </c>
      <c r="D301" s="12" t="s">
        <v>12542</v>
      </c>
      <c r="E301" s="12" t="s">
        <v>12543</v>
      </c>
      <c r="F301" s="12" t="s">
        <v>12544</v>
      </c>
      <c r="G301" s="12">
        <v>8</v>
      </c>
      <c r="H301" s="12">
        <v>40.130000000000003</v>
      </c>
      <c r="I301" s="12">
        <v>3.6661999999999999</v>
      </c>
      <c r="K301" s="12">
        <v>1.4410000000000001</v>
      </c>
      <c r="L301" s="12">
        <v>2.5958000000000001</v>
      </c>
      <c r="M301" s="12">
        <v>316.60000000000002</v>
      </c>
      <c r="N301" s="12">
        <v>316.54000000000002</v>
      </c>
      <c r="O301" s="12">
        <v>349.41</v>
      </c>
      <c r="P301" s="12">
        <v>349.35</v>
      </c>
      <c r="Q301" s="12">
        <v>41</v>
      </c>
      <c r="R301" s="12">
        <v>41</v>
      </c>
      <c r="S301" s="12">
        <v>8.0500000000000007</v>
      </c>
      <c r="T301" s="12">
        <v>8.11</v>
      </c>
      <c r="U301" s="12">
        <v>2619.98</v>
      </c>
      <c r="V301" s="12">
        <v>0.71</v>
      </c>
      <c r="W301" s="12">
        <v>2205.08</v>
      </c>
      <c r="X301" s="12">
        <v>1.44</v>
      </c>
      <c r="Y301" s="12">
        <v>11</v>
      </c>
      <c r="Z301" s="12">
        <v>0</v>
      </c>
      <c r="AA301" s="12">
        <v>10.922599999999999</v>
      </c>
      <c r="AB301" s="12">
        <v>1.9E-3</v>
      </c>
      <c r="AG301" s="12">
        <v>4.3</v>
      </c>
      <c r="AH301" s="12">
        <v>3.44</v>
      </c>
      <c r="AI301" s="12">
        <v>5.13</v>
      </c>
      <c r="AJ301" s="12">
        <v>1740</v>
      </c>
      <c r="AK301" s="12">
        <v>1638</v>
      </c>
      <c r="AL301" s="12">
        <v>3.09</v>
      </c>
      <c r="AM301" s="12">
        <v>0.01</v>
      </c>
      <c r="AN301" s="12">
        <v>3.06</v>
      </c>
      <c r="AO301" s="12">
        <v>0.03</v>
      </c>
      <c r="AR301" s="12">
        <v>5.47</v>
      </c>
      <c r="AS301" s="12">
        <v>3.66</v>
      </c>
      <c r="AT301" s="12">
        <v>25</v>
      </c>
      <c r="AU301" s="12">
        <v>0.5</v>
      </c>
      <c r="AV301" s="12">
        <v>8</v>
      </c>
      <c r="AW301" s="12">
        <v>11.81</v>
      </c>
      <c r="AX301" s="12">
        <v>0.2</v>
      </c>
      <c r="AY301" s="12">
        <v>429.19</v>
      </c>
      <c r="AZ301" s="12">
        <v>5.98</v>
      </c>
      <c r="BA301" s="12">
        <v>430.57</v>
      </c>
      <c r="BB301" s="12">
        <v>6</v>
      </c>
      <c r="BC301" s="12">
        <v>1958.57</v>
      </c>
      <c r="BD301" s="12">
        <v>15.64</v>
      </c>
      <c r="BE301" s="12">
        <v>270.2</v>
      </c>
      <c r="BF301" s="12">
        <v>7.32</v>
      </c>
      <c r="BG301" s="12">
        <v>2240.58</v>
      </c>
      <c r="BH301" s="12">
        <v>8.84</v>
      </c>
      <c r="BI301" s="12">
        <v>4.08</v>
      </c>
      <c r="BJ301" s="12">
        <v>0.21</v>
      </c>
      <c r="BK301" s="12">
        <v>6.17</v>
      </c>
      <c r="BL301" s="12">
        <v>0.31</v>
      </c>
      <c r="BM301" s="12">
        <v>8.26</v>
      </c>
      <c r="BN301" s="12">
        <v>0.2</v>
      </c>
      <c r="BO301" s="12">
        <v>300.10000000000002</v>
      </c>
      <c r="BP301" s="12">
        <v>5.98</v>
      </c>
      <c r="BQ301" s="12">
        <v>301.06</v>
      </c>
      <c r="BR301" s="12">
        <v>6</v>
      </c>
      <c r="BS301" s="12">
        <v>1572.38</v>
      </c>
      <c r="BT301" s="12">
        <v>15.67</v>
      </c>
      <c r="BU301" s="12">
        <v>249.06</v>
      </c>
      <c r="BV301" s="12">
        <v>7.32</v>
      </c>
      <c r="BW301" s="12">
        <v>1829.7</v>
      </c>
      <c r="BX301" s="12">
        <v>8.91</v>
      </c>
      <c r="BY301" s="12">
        <v>3.76</v>
      </c>
      <c r="BZ301" s="12">
        <v>0.21</v>
      </c>
      <c r="CA301" s="12">
        <v>5.69</v>
      </c>
      <c r="CB301" s="12">
        <v>0.31</v>
      </c>
    </row>
    <row r="302" spans="3:80" x14ac:dyDescent="0.2">
      <c r="C302" s="12" t="s">
        <v>12557</v>
      </c>
      <c r="D302" s="12" t="s">
        <v>12542</v>
      </c>
      <c r="E302" s="12" t="s">
        <v>12543</v>
      </c>
      <c r="F302" s="12" t="s">
        <v>12544</v>
      </c>
      <c r="G302" s="12">
        <v>8</v>
      </c>
      <c r="H302" s="12">
        <v>36.090000000000003</v>
      </c>
      <c r="I302" s="12">
        <v>4.4657999999999998</v>
      </c>
      <c r="K302" s="12">
        <v>1.6709000000000001</v>
      </c>
      <c r="L302" s="12">
        <v>3.1956000000000002</v>
      </c>
      <c r="M302" s="12">
        <v>316.75</v>
      </c>
      <c r="N302" s="12">
        <v>316.69</v>
      </c>
      <c r="O302" s="12">
        <v>350.31</v>
      </c>
      <c r="P302" s="12">
        <v>350.25</v>
      </c>
      <c r="Q302" s="12">
        <v>41</v>
      </c>
      <c r="R302" s="12">
        <v>41</v>
      </c>
      <c r="S302" s="12">
        <v>8.0500000000000007</v>
      </c>
      <c r="T302" s="12">
        <v>8.0500000000000007</v>
      </c>
      <c r="U302" s="12">
        <v>2619.98</v>
      </c>
      <c r="V302" s="12">
        <v>0.71</v>
      </c>
      <c r="W302" s="12">
        <v>2128.91</v>
      </c>
      <c r="X302" s="12">
        <v>0.31</v>
      </c>
      <c r="Y302" s="12">
        <v>11</v>
      </c>
      <c r="Z302" s="12">
        <v>0</v>
      </c>
      <c r="AA302" s="12">
        <v>10.8703</v>
      </c>
      <c r="AB302" s="12">
        <v>1.6999999999999999E-3</v>
      </c>
      <c r="AG302" s="12">
        <v>3.6</v>
      </c>
      <c r="AH302" s="12">
        <v>1.1000000000000001</v>
      </c>
      <c r="AI302" s="12">
        <v>2.02</v>
      </c>
      <c r="AJ302" s="12">
        <v>1740</v>
      </c>
      <c r="AK302" s="12">
        <v>1633</v>
      </c>
      <c r="AL302" s="12">
        <v>2.98</v>
      </c>
      <c r="AM302" s="12">
        <v>0.01</v>
      </c>
      <c r="AN302" s="12">
        <v>3.14</v>
      </c>
      <c r="AO302" s="12">
        <v>0.02</v>
      </c>
      <c r="AR302" s="12">
        <v>3.74</v>
      </c>
      <c r="AS302" s="12">
        <v>1.36</v>
      </c>
      <c r="AT302" s="12">
        <v>25</v>
      </c>
      <c r="AU302" s="12">
        <v>0.5</v>
      </c>
      <c r="AV302" s="12">
        <v>8</v>
      </c>
      <c r="AW302" s="12">
        <v>11.81</v>
      </c>
      <c r="AX302" s="12">
        <v>0.23</v>
      </c>
      <c r="AY302" s="12">
        <v>429.19</v>
      </c>
      <c r="AZ302" s="12">
        <v>6.73</v>
      </c>
      <c r="BA302" s="12">
        <v>430.57</v>
      </c>
      <c r="BB302" s="12">
        <v>6.76</v>
      </c>
      <c r="BC302" s="12">
        <v>1958.57</v>
      </c>
      <c r="BD302" s="12">
        <v>14.12</v>
      </c>
      <c r="BE302" s="12">
        <v>270.2</v>
      </c>
      <c r="BF302" s="12">
        <v>6.59</v>
      </c>
      <c r="BG302" s="12">
        <v>2240.58</v>
      </c>
      <c r="BH302" s="12">
        <v>8.0299999999999994</v>
      </c>
      <c r="BI302" s="12">
        <v>4.08</v>
      </c>
      <c r="BJ302" s="12">
        <v>0.18</v>
      </c>
      <c r="BK302" s="12">
        <v>6.17</v>
      </c>
      <c r="BL302" s="12">
        <v>0.27</v>
      </c>
      <c r="BM302" s="12">
        <v>9.49</v>
      </c>
      <c r="BN302" s="12">
        <v>0.23</v>
      </c>
      <c r="BO302" s="12">
        <v>344.85</v>
      </c>
      <c r="BP302" s="12">
        <v>6.73</v>
      </c>
      <c r="BQ302" s="12">
        <v>345.96</v>
      </c>
      <c r="BR302" s="12">
        <v>6.76</v>
      </c>
      <c r="BS302" s="12">
        <v>1573.7</v>
      </c>
      <c r="BT302" s="12">
        <v>14.11</v>
      </c>
      <c r="BU302" s="12">
        <v>217.1</v>
      </c>
      <c r="BV302" s="12">
        <v>6.59</v>
      </c>
      <c r="BW302" s="12">
        <v>1800.29</v>
      </c>
      <c r="BX302" s="12">
        <v>8.01</v>
      </c>
      <c r="BY302" s="12">
        <v>3.28</v>
      </c>
      <c r="BZ302" s="12">
        <v>0.18</v>
      </c>
      <c r="CA302" s="12">
        <v>4.96</v>
      </c>
      <c r="CB302" s="12">
        <v>0.27</v>
      </c>
    </row>
    <row r="303" spans="3:80" x14ac:dyDescent="0.2">
      <c r="C303" s="12" t="s">
        <v>12557</v>
      </c>
      <c r="D303" s="12" t="s">
        <v>12542</v>
      </c>
      <c r="E303" s="12" t="s">
        <v>12543</v>
      </c>
      <c r="F303" s="12" t="s">
        <v>12544</v>
      </c>
      <c r="G303" s="12">
        <v>8</v>
      </c>
      <c r="H303" s="12">
        <v>36.549999999999997</v>
      </c>
      <c r="I303" s="12">
        <v>4.8300999999999998</v>
      </c>
      <c r="K303" s="12">
        <v>2.0108999999999999</v>
      </c>
      <c r="L303" s="12">
        <v>3.5287000000000002</v>
      </c>
      <c r="M303" s="12">
        <v>316.76</v>
      </c>
      <c r="N303" s="12">
        <v>316.75</v>
      </c>
      <c r="O303" s="12">
        <v>350.87</v>
      </c>
      <c r="P303" s="12">
        <v>350.86</v>
      </c>
      <c r="Q303" s="12">
        <v>41</v>
      </c>
      <c r="R303" s="12">
        <v>41</v>
      </c>
      <c r="S303" s="12">
        <v>8.0500000000000007</v>
      </c>
      <c r="T303" s="12">
        <v>8.0399999999999991</v>
      </c>
      <c r="U303" s="12">
        <v>2619.98</v>
      </c>
      <c r="V303" s="12">
        <v>0.71</v>
      </c>
      <c r="W303" s="12">
        <v>2112.06</v>
      </c>
      <c r="X303" s="12">
        <v>0.46</v>
      </c>
      <c r="Y303" s="12">
        <v>11</v>
      </c>
      <c r="Z303" s="12">
        <v>0</v>
      </c>
      <c r="AA303" s="12">
        <v>11</v>
      </c>
      <c r="AB303" s="12">
        <v>5.5999999999999999E-3</v>
      </c>
      <c r="AG303" s="12">
        <v>2.9</v>
      </c>
      <c r="AH303" s="12">
        <v>0.76</v>
      </c>
      <c r="AI303" s="12">
        <v>0.73</v>
      </c>
      <c r="AJ303" s="12">
        <v>1740</v>
      </c>
      <c r="AK303" s="12">
        <v>1631</v>
      </c>
      <c r="AL303" s="12">
        <v>2.8</v>
      </c>
      <c r="AM303" s="12">
        <v>0.01</v>
      </c>
      <c r="AN303" s="12">
        <v>2.92</v>
      </c>
      <c r="AO303" s="12">
        <v>0.06</v>
      </c>
      <c r="AR303" s="12">
        <v>3.49</v>
      </c>
      <c r="AS303" s="12">
        <v>0.41</v>
      </c>
      <c r="AT303" s="12">
        <v>25</v>
      </c>
      <c r="AU303" s="12">
        <v>0.5</v>
      </c>
      <c r="AV303" s="12">
        <v>8</v>
      </c>
      <c r="AW303" s="12">
        <v>11.81</v>
      </c>
      <c r="AX303" s="12">
        <v>0.23</v>
      </c>
      <c r="AY303" s="12">
        <v>429.19</v>
      </c>
      <c r="AZ303" s="12">
        <v>6.85</v>
      </c>
      <c r="BA303" s="12">
        <v>430.57</v>
      </c>
      <c r="BB303" s="12">
        <v>6.88</v>
      </c>
      <c r="BC303" s="12">
        <v>1958.57</v>
      </c>
      <c r="BD303" s="12">
        <v>13.85</v>
      </c>
      <c r="BE303" s="12">
        <v>270.2</v>
      </c>
      <c r="BF303" s="12">
        <v>6.46</v>
      </c>
      <c r="BG303" s="12">
        <v>2240.58</v>
      </c>
      <c r="BH303" s="12">
        <v>7.89</v>
      </c>
      <c r="BI303" s="12">
        <v>4.08</v>
      </c>
      <c r="BJ303" s="12">
        <v>0.18</v>
      </c>
      <c r="BK303" s="12">
        <v>6.17</v>
      </c>
      <c r="BL303" s="12">
        <v>0.27</v>
      </c>
      <c r="BM303" s="12">
        <v>9.69</v>
      </c>
      <c r="BN303" s="12">
        <v>0.23</v>
      </c>
      <c r="BO303" s="12">
        <v>352.04</v>
      </c>
      <c r="BP303" s="12">
        <v>6.85</v>
      </c>
      <c r="BQ303" s="12">
        <v>353.16</v>
      </c>
      <c r="BR303" s="12">
        <v>6.88</v>
      </c>
      <c r="BS303" s="12">
        <v>1569.91</v>
      </c>
      <c r="BT303" s="12">
        <v>13.84</v>
      </c>
      <c r="BU303" s="12">
        <v>211.65</v>
      </c>
      <c r="BV303" s="12">
        <v>6.45</v>
      </c>
      <c r="BW303" s="12">
        <v>1791.25</v>
      </c>
      <c r="BX303" s="12">
        <v>7.87</v>
      </c>
      <c r="BY303" s="12">
        <v>3.2</v>
      </c>
      <c r="BZ303" s="12">
        <v>0.18</v>
      </c>
      <c r="CA303" s="12">
        <v>4.83</v>
      </c>
      <c r="CB303" s="12">
        <v>0.27</v>
      </c>
    </row>
    <row r="304" spans="3:80" x14ac:dyDescent="0.2">
      <c r="C304" s="12" t="s">
        <v>12557</v>
      </c>
      <c r="D304" s="12" t="s">
        <v>12542</v>
      </c>
      <c r="E304" s="12" t="s">
        <v>12543</v>
      </c>
      <c r="F304" s="12" t="s">
        <v>12544</v>
      </c>
      <c r="G304" s="12">
        <v>8</v>
      </c>
      <c r="H304" s="12">
        <v>35.35</v>
      </c>
      <c r="I304" s="12">
        <v>5.7088999999999999</v>
      </c>
      <c r="K304" s="12">
        <v>2.5089999999999999</v>
      </c>
      <c r="L304" s="12">
        <v>4.4809999999999999</v>
      </c>
      <c r="M304" s="12">
        <v>316.77</v>
      </c>
      <c r="N304" s="12">
        <v>316.75</v>
      </c>
      <c r="O304" s="12">
        <v>352.19</v>
      </c>
      <c r="P304" s="12">
        <v>352.17</v>
      </c>
      <c r="Q304" s="12">
        <v>41</v>
      </c>
      <c r="R304" s="12">
        <v>41</v>
      </c>
      <c r="S304" s="12">
        <v>8.0500000000000007</v>
      </c>
      <c r="T304" s="12">
        <v>7.99</v>
      </c>
      <c r="U304" s="12">
        <v>2619.98</v>
      </c>
      <c r="V304" s="12">
        <v>0.71</v>
      </c>
      <c r="W304" s="12">
        <v>1992.33</v>
      </c>
      <c r="X304" s="12">
        <v>1.37</v>
      </c>
      <c r="Y304" s="12">
        <v>11</v>
      </c>
      <c r="Z304" s="12">
        <v>0</v>
      </c>
      <c r="AA304" s="12">
        <v>10.8058</v>
      </c>
      <c r="AB304" s="12">
        <v>4.3E-3</v>
      </c>
      <c r="AG304" s="12">
        <v>5.4</v>
      </c>
      <c r="AH304" s="12">
        <v>0.09</v>
      </c>
      <c r="AI304" s="12">
        <v>1.83</v>
      </c>
      <c r="AJ304" s="12">
        <v>1740</v>
      </c>
      <c r="AK304" s="12">
        <v>1626</v>
      </c>
      <c r="AL304" s="12">
        <v>2.73</v>
      </c>
      <c r="AM304" s="12">
        <v>0.01</v>
      </c>
      <c r="AN304" s="12">
        <v>2.81</v>
      </c>
      <c r="AO304" s="12">
        <v>0.04</v>
      </c>
      <c r="AR304" s="12">
        <v>3</v>
      </c>
      <c r="AS304" s="12">
        <v>1.22</v>
      </c>
      <c r="AT304" s="12">
        <v>25</v>
      </c>
      <c r="AU304" s="12">
        <v>0.5</v>
      </c>
      <c r="AV304" s="12">
        <v>8</v>
      </c>
      <c r="AW304" s="12">
        <v>11.81</v>
      </c>
      <c r="AX304" s="12">
        <v>0.24</v>
      </c>
      <c r="AY304" s="12">
        <v>429.19</v>
      </c>
      <c r="AZ304" s="12">
        <v>7.34</v>
      </c>
      <c r="BA304" s="12">
        <v>430.57</v>
      </c>
      <c r="BB304" s="12">
        <v>7.36</v>
      </c>
      <c r="BC304" s="12">
        <v>1958.57</v>
      </c>
      <c r="BD304" s="12">
        <v>12.29</v>
      </c>
      <c r="BE304" s="12">
        <v>270.2</v>
      </c>
      <c r="BF304" s="12">
        <v>5.7</v>
      </c>
      <c r="BG304" s="12">
        <v>2240.58</v>
      </c>
      <c r="BH304" s="12">
        <v>7.08</v>
      </c>
      <c r="BI304" s="12">
        <v>4.08</v>
      </c>
      <c r="BJ304" s="12">
        <v>0.15</v>
      </c>
      <c r="BK304" s="12">
        <v>6.17</v>
      </c>
      <c r="BL304" s="12">
        <v>0.23</v>
      </c>
      <c r="BM304" s="12">
        <v>10.52</v>
      </c>
      <c r="BN304" s="12">
        <v>0.24</v>
      </c>
      <c r="BO304" s="12">
        <v>382.15</v>
      </c>
      <c r="BP304" s="12">
        <v>7.34</v>
      </c>
      <c r="BQ304" s="12">
        <v>383.37</v>
      </c>
      <c r="BR304" s="12">
        <v>7.37</v>
      </c>
      <c r="BS304" s="12">
        <v>1518.87</v>
      </c>
      <c r="BT304" s="12">
        <v>12.33</v>
      </c>
      <c r="BU304" s="12">
        <v>182.5</v>
      </c>
      <c r="BV304" s="12">
        <v>5.7</v>
      </c>
      <c r="BW304" s="12">
        <v>1711.89</v>
      </c>
      <c r="BX304" s="12">
        <v>7.16</v>
      </c>
      <c r="BY304" s="12">
        <v>2.76</v>
      </c>
      <c r="BZ304" s="12">
        <v>0.15</v>
      </c>
      <c r="CA304" s="12">
        <v>4.17</v>
      </c>
      <c r="CB304" s="12">
        <v>0.23</v>
      </c>
    </row>
    <row r="305" spans="1:80" x14ac:dyDescent="0.2">
      <c r="C305" s="12" t="s">
        <v>12558</v>
      </c>
      <c r="D305" s="12" t="s">
        <v>12546</v>
      </c>
      <c r="E305" s="12" t="s">
        <v>12559</v>
      </c>
      <c r="F305" s="12" t="s">
        <v>12560</v>
      </c>
      <c r="G305" s="12">
        <v>9.17</v>
      </c>
      <c r="H305" s="12">
        <v>52.28</v>
      </c>
      <c r="I305" s="12">
        <v>5.35</v>
      </c>
      <c r="K305" s="12">
        <v>2.1793999999999998</v>
      </c>
      <c r="L305" s="12">
        <v>3.9289000000000001</v>
      </c>
      <c r="M305" s="12">
        <v>318.87</v>
      </c>
      <c r="N305" s="12">
        <v>318.83999999999997</v>
      </c>
      <c r="O305" s="12">
        <v>352.55</v>
      </c>
      <c r="P305" s="12">
        <v>352.52</v>
      </c>
      <c r="Q305" s="12">
        <v>40.9</v>
      </c>
      <c r="R305" s="12">
        <v>41.6</v>
      </c>
      <c r="S305" s="12">
        <v>8.06</v>
      </c>
      <c r="T305" s="12">
        <v>7.71</v>
      </c>
      <c r="U305" s="12">
        <v>2615.1999999999998</v>
      </c>
      <c r="V305" s="12">
        <v>0.6</v>
      </c>
      <c r="W305" s="12">
        <v>2316.1999999999998</v>
      </c>
      <c r="X305" s="12">
        <v>0.8</v>
      </c>
      <c r="Y305" s="12">
        <v>11.096500000000001</v>
      </c>
      <c r="Z305" s="12">
        <v>1.34E-2</v>
      </c>
      <c r="AA305" s="12">
        <v>11</v>
      </c>
      <c r="AB305" s="12">
        <v>5.9999999999999995E-4</v>
      </c>
      <c r="AG305" s="12">
        <v>-0.2</v>
      </c>
      <c r="AH305" s="12">
        <v>-0.3</v>
      </c>
      <c r="AI305" s="12">
        <v>1.3</v>
      </c>
      <c r="AJ305" s="12">
        <v>1634</v>
      </c>
      <c r="AK305" s="12">
        <v>1488</v>
      </c>
      <c r="AL305" s="12">
        <v>1.33</v>
      </c>
      <c r="AM305" s="12">
        <v>0.01</v>
      </c>
      <c r="AN305" s="12">
        <v>1.5</v>
      </c>
      <c r="AO305" s="12">
        <v>0.01</v>
      </c>
      <c r="AR305" s="12">
        <v>2.58</v>
      </c>
      <c r="AS305" s="12">
        <v>0.79</v>
      </c>
      <c r="AT305" s="12">
        <v>25</v>
      </c>
      <c r="AU305" s="12">
        <v>0.5</v>
      </c>
      <c r="AV305" s="12">
        <v>8</v>
      </c>
      <c r="AW305" s="12">
        <v>11.46</v>
      </c>
      <c r="AX305" s="12">
        <v>0.56000000000000005</v>
      </c>
      <c r="AY305" s="12">
        <v>416.39</v>
      </c>
      <c r="AZ305" s="12">
        <v>17.54</v>
      </c>
      <c r="BA305" s="12">
        <v>417.72</v>
      </c>
      <c r="BB305" s="12">
        <v>17.600000000000001</v>
      </c>
      <c r="BC305" s="12">
        <v>1944.47</v>
      </c>
      <c r="BD305" s="12">
        <v>9.3699999999999992</v>
      </c>
      <c r="BE305" s="12">
        <v>273.95999999999998</v>
      </c>
      <c r="BF305" s="12">
        <v>4.4000000000000004</v>
      </c>
      <c r="BG305" s="12">
        <v>2229.89</v>
      </c>
      <c r="BH305" s="12">
        <v>5.45</v>
      </c>
      <c r="BI305" s="12">
        <v>4.1399999999999997</v>
      </c>
      <c r="BJ305" s="12">
        <v>0.11</v>
      </c>
      <c r="BK305" s="12">
        <v>6.26</v>
      </c>
      <c r="BL305" s="12">
        <v>0.17</v>
      </c>
      <c r="BM305" s="12">
        <v>26.28</v>
      </c>
      <c r="BN305" s="12">
        <v>0.56000000000000005</v>
      </c>
      <c r="BO305" s="12">
        <v>957.82</v>
      </c>
      <c r="BP305" s="12">
        <v>17.54</v>
      </c>
      <c r="BQ305" s="12">
        <v>960.89</v>
      </c>
      <c r="BR305" s="12">
        <v>17.600000000000001</v>
      </c>
      <c r="BS305" s="12">
        <v>1997.27</v>
      </c>
      <c r="BT305" s="12">
        <v>9.3800000000000008</v>
      </c>
      <c r="BU305" s="12">
        <v>127.44</v>
      </c>
      <c r="BV305" s="12">
        <v>4.4000000000000004</v>
      </c>
      <c r="BW305" s="12">
        <v>2150.9899999999998</v>
      </c>
      <c r="BX305" s="12">
        <v>5.47</v>
      </c>
      <c r="BY305" s="12">
        <v>1.91</v>
      </c>
      <c r="BZ305" s="12">
        <v>0.11</v>
      </c>
      <c r="CA305" s="12">
        <v>2.89</v>
      </c>
      <c r="CB305" s="12">
        <v>0.17</v>
      </c>
    </row>
    <row r="306" spans="1:80" x14ac:dyDescent="0.2">
      <c r="C306" s="12" t="s">
        <v>12558</v>
      </c>
      <c r="D306" s="12" t="s">
        <v>12546</v>
      </c>
      <c r="E306" s="12" t="s">
        <v>12559</v>
      </c>
      <c r="F306" s="12" t="s">
        <v>12560</v>
      </c>
      <c r="G306" s="12">
        <v>9.17</v>
      </c>
      <c r="H306" s="12">
        <v>50.37</v>
      </c>
      <c r="I306" s="12">
        <v>6.44</v>
      </c>
      <c r="K306" s="12">
        <v>2.7587000000000002</v>
      </c>
      <c r="L306" s="12">
        <v>4.7</v>
      </c>
      <c r="M306" s="12">
        <v>318.82</v>
      </c>
      <c r="N306" s="12">
        <v>318.91000000000003</v>
      </c>
      <c r="O306" s="12">
        <v>353.69</v>
      </c>
      <c r="P306" s="12">
        <v>353.78</v>
      </c>
      <c r="Q306" s="12">
        <v>40.9</v>
      </c>
      <c r="R306" s="12">
        <v>41.4</v>
      </c>
      <c r="S306" s="12">
        <v>8.06</v>
      </c>
      <c r="T306" s="12">
        <v>7.57</v>
      </c>
      <c r="U306" s="12">
        <v>2615.1999999999998</v>
      </c>
      <c r="V306" s="12">
        <v>0.6</v>
      </c>
      <c r="W306" s="12">
        <v>2175.9</v>
      </c>
      <c r="X306" s="12">
        <v>0.9</v>
      </c>
      <c r="Y306" s="12">
        <v>11.096500000000001</v>
      </c>
      <c r="Z306" s="12">
        <v>1.34E-2</v>
      </c>
      <c r="AA306" s="12">
        <v>10.882199999999999</v>
      </c>
      <c r="AB306" s="12">
        <v>2.5000000000000001E-3</v>
      </c>
      <c r="AG306" s="12">
        <v>1.3</v>
      </c>
      <c r="AH306" s="12">
        <v>-3</v>
      </c>
      <c r="AI306" s="12">
        <v>0.5</v>
      </c>
      <c r="AJ306" s="12">
        <v>1634</v>
      </c>
      <c r="AK306" s="12">
        <v>1459</v>
      </c>
      <c r="AL306" s="12">
        <v>1.63</v>
      </c>
      <c r="AM306" s="12">
        <v>0.01</v>
      </c>
      <c r="AN306" s="12">
        <v>1.63</v>
      </c>
      <c r="AO306" s="12">
        <v>0.02</v>
      </c>
      <c r="AR306" s="12">
        <v>0.68</v>
      </c>
      <c r="AS306" s="12">
        <v>0.23</v>
      </c>
      <c r="AT306" s="12">
        <v>25</v>
      </c>
      <c r="AU306" s="12">
        <v>0.5</v>
      </c>
      <c r="AV306" s="12">
        <v>8</v>
      </c>
      <c r="AW306" s="12">
        <v>11.46</v>
      </c>
      <c r="AX306" s="12">
        <v>0.74</v>
      </c>
      <c r="AY306" s="12">
        <v>416.39</v>
      </c>
      <c r="AZ306" s="12">
        <v>23.41</v>
      </c>
      <c r="BA306" s="12">
        <v>417.72</v>
      </c>
      <c r="BB306" s="12">
        <v>23.48</v>
      </c>
      <c r="BC306" s="12">
        <v>1944.47</v>
      </c>
      <c r="BD306" s="12">
        <v>6.86</v>
      </c>
      <c r="BE306" s="12">
        <v>273.95999999999998</v>
      </c>
      <c r="BF306" s="12">
        <v>3.2</v>
      </c>
      <c r="BG306" s="12">
        <v>2229.89</v>
      </c>
      <c r="BH306" s="12">
        <v>4.1900000000000004</v>
      </c>
      <c r="BI306" s="12">
        <v>4.1399999999999997</v>
      </c>
      <c r="BJ306" s="12">
        <v>0.08</v>
      </c>
      <c r="BK306" s="12">
        <v>6.26</v>
      </c>
      <c r="BL306" s="12">
        <v>0.12</v>
      </c>
      <c r="BM306" s="12">
        <v>35.42</v>
      </c>
      <c r="BN306" s="12">
        <v>0.74</v>
      </c>
      <c r="BO306" s="12">
        <v>1289.93</v>
      </c>
      <c r="BP306" s="12">
        <v>23.41</v>
      </c>
      <c r="BQ306" s="12">
        <v>1294.07</v>
      </c>
      <c r="BR306" s="12">
        <v>23.48</v>
      </c>
      <c r="BS306" s="12">
        <v>1948.83</v>
      </c>
      <c r="BT306" s="12">
        <v>6.89</v>
      </c>
      <c r="BU306" s="12">
        <v>89.73</v>
      </c>
      <c r="BV306" s="12">
        <v>3.2</v>
      </c>
      <c r="BW306" s="12">
        <v>2073.9899999999998</v>
      </c>
      <c r="BX306" s="12">
        <v>4.24</v>
      </c>
      <c r="BY306" s="12">
        <v>1.35</v>
      </c>
      <c r="BZ306" s="12">
        <v>0.08</v>
      </c>
      <c r="CA306" s="12">
        <v>2.04</v>
      </c>
      <c r="CB306" s="12">
        <v>0.12</v>
      </c>
    </row>
    <row r="307" spans="1:80" x14ac:dyDescent="0.2">
      <c r="C307" s="12" t="s">
        <v>12558</v>
      </c>
      <c r="D307" s="12" t="s">
        <v>12546</v>
      </c>
      <c r="E307" s="12" t="s">
        <v>12559</v>
      </c>
      <c r="F307" s="12" t="s">
        <v>12560</v>
      </c>
      <c r="G307" s="12">
        <v>9.17</v>
      </c>
      <c r="H307" s="12">
        <v>47.21</v>
      </c>
      <c r="I307" s="12">
        <v>5.82</v>
      </c>
      <c r="K307" s="12">
        <v>2.2883</v>
      </c>
      <c r="L307" s="12">
        <v>4.5659999999999998</v>
      </c>
      <c r="M307" s="12">
        <v>318.88</v>
      </c>
      <c r="N307" s="12">
        <v>318.88</v>
      </c>
      <c r="O307" s="12">
        <v>353.47</v>
      </c>
      <c r="P307" s="12">
        <v>353.47</v>
      </c>
      <c r="Q307" s="12">
        <v>40.9</v>
      </c>
      <c r="R307" s="12">
        <v>41.3</v>
      </c>
      <c r="S307" s="12">
        <v>8.06</v>
      </c>
      <c r="T307" s="12">
        <v>7.73</v>
      </c>
      <c r="U307" s="12">
        <v>2615.1999999999998</v>
      </c>
      <c r="V307" s="12">
        <v>0.6</v>
      </c>
      <c r="W307" s="12">
        <v>2393.1999999999998</v>
      </c>
      <c r="X307" s="12">
        <v>1.6</v>
      </c>
      <c r="Y307" s="12">
        <v>11.096500000000001</v>
      </c>
      <c r="Z307" s="12">
        <v>1.34E-2</v>
      </c>
      <c r="AA307" s="12">
        <v>10.9678</v>
      </c>
      <c r="AB307" s="12">
        <v>8.0000000000000004E-4</v>
      </c>
      <c r="AG307" s="12">
        <v>0.5</v>
      </c>
      <c r="AH307" s="12">
        <v>-3.1</v>
      </c>
      <c r="AI307" s="12">
        <v>0.6</v>
      </c>
      <c r="AJ307" s="12">
        <v>1634</v>
      </c>
      <c r="AK307" s="12">
        <v>1491</v>
      </c>
      <c r="AL307" s="12">
        <v>0.85</v>
      </c>
      <c r="AM307" s="12">
        <v>0.01</v>
      </c>
      <c r="AN307" s="12">
        <v>1.03</v>
      </c>
      <c r="AO307" s="12">
        <v>0.01</v>
      </c>
      <c r="AR307" s="12">
        <v>0.61</v>
      </c>
      <c r="AS307" s="12">
        <v>0.3</v>
      </c>
      <c r="AT307" s="12">
        <v>25</v>
      </c>
      <c r="AU307" s="12">
        <v>0.5</v>
      </c>
      <c r="AV307" s="12">
        <v>8</v>
      </c>
      <c r="AW307" s="12">
        <v>11.46</v>
      </c>
      <c r="AX307" s="12">
        <v>0.56000000000000005</v>
      </c>
      <c r="AY307" s="12">
        <v>416.39</v>
      </c>
      <c r="AZ307" s="12">
        <v>17.260000000000002</v>
      </c>
      <c r="BA307" s="12">
        <v>417.72</v>
      </c>
      <c r="BB307" s="12">
        <v>17.309999999999999</v>
      </c>
      <c r="BC307" s="12">
        <v>1944.47</v>
      </c>
      <c r="BD307" s="12">
        <v>9.9600000000000009</v>
      </c>
      <c r="BE307" s="12">
        <v>273.95999999999998</v>
      </c>
      <c r="BF307" s="12">
        <v>4.6900000000000004</v>
      </c>
      <c r="BG307" s="12">
        <v>2229.89</v>
      </c>
      <c r="BH307" s="12">
        <v>5.74</v>
      </c>
      <c r="BI307" s="12">
        <v>4.1399999999999997</v>
      </c>
      <c r="BJ307" s="12">
        <v>0.12</v>
      </c>
      <c r="BK307" s="12">
        <v>6.26</v>
      </c>
      <c r="BL307" s="12">
        <v>0.18</v>
      </c>
      <c r="BM307" s="12">
        <v>25.85</v>
      </c>
      <c r="BN307" s="12">
        <v>0.56000000000000005</v>
      </c>
      <c r="BO307" s="12">
        <v>940.63</v>
      </c>
      <c r="BP307" s="12">
        <v>17.27</v>
      </c>
      <c r="BQ307" s="12">
        <v>943.65</v>
      </c>
      <c r="BR307" s="12">
        <v>17.32</v>
      </c>
      <c r="BS307" s="12">
        <v>2054.2399999999998</v>
      </c>
      <c r="BT307" s="12">
        <v>10.039999999999999</v>
      </c>
      <c r="BU307" s="12">
        <v>136.44999999999999</v>
      </c>
      <c r="BV307" s="12">
        <v>4.6900000000000004</v>
      </c>
      <c r="BW307" s="12">
        <v>2216.54</v>
      </c>
      <c r="BX307" s="12">
        <v>5.91</v>
      </c>
      <c r="BY307" s="12">
        <v>2.06</v>
      </c>
      <c r="BZ307" s="12">
        <v>0.12</v>
      </c>
      <c r="CA307" s="12">
        <v>3.11</v>
      </c>
      <c r="CB307" s="12">
        <v>0.18</v>
      </c>
    </row>
    <row r="308" spans="1:80" x14ac:dyDescent="0.2">
      <c r="C308" s="12" t="s">
        <v>12558</v>
      </c>
      <c r="D308" s="12" t="s">
        <v>12546</v>
      </c>
      <c r="E308" s="12" t="s">
        <v>12559</v>
      </c>
      <c r="F308" s="12" t="s">
        <v>12560</v>
      </c>
      <c r="G308" s="12">
        <v>9.17</v>
      </c>
      <c r="H308" s="12">
        <v>51.3</v>
      </c>
      <c r="I308" s="12">
        <v>6.63</v>
      </c>
      <c r="K308" s="12">
        <v>2.6208</v>
      </c>
      <c r="L308" s="12">
        <v>4.8899999999999997</v>
      </c>
      <c r="M308" s="12">
        <v>318.87</v>
      </c>
      <c r="N308" s="12">
        <v>318.82</v>
      </c>
      <c r="O308" s="12">
        <v>353.99</v>
      </c>
      <c r="P308" s="12">
        <v>353.94</v>
      </c>
      <c r="Q308" s="12">
        <v>40.9</v>
      </c>
      <c r="R308" s="12">
        <v>41.3</v>
      </c>
      <c r="S308" s="12">
        <v>8.06</v>
      </c>
      <c r="T308" s="12">
        <v>7.64</v>
      </c>
      <c r="U308" s="12">
        <v>2615.1999999999998</v>
      </c>
      <c r="V308" s="12">
        <v>0.6</v>
      </c>
      <c r="W308" s="12">
        <v>2269.4</v>
      </c>
      <c r="X308" s="12">
        <v>0</v>
      </c>
      <c r="Y308" s="12">
        <v>11.096500000000001</v>
      </c>
      <c r="Z308" s="12">
        <v>1.34E-2</v>
      </c>
      <c r="AA308" s="12">
        <v>10.9176</v>
      </c>
      <c r="AB308" s="12">
        <v>2.0000000000000001E-4</v>
      </c>
      <c r="AG308" s="12">
        <v>0.8</v>
      </c>
      <c r="AH308" s="12">
        <v>0.5</v>
      </c>
      <c r="AI308" s="12">
        <v>5.4</v>
      </c>
      <c r="AJ308" s="12">
        <v>1634</v>
      </c>
      <c r="AK308" s="12">
        <v>1470</v>
      </c>
      <c r="AL308" s="12">
        <v>1.24</v>
      </c>
      <c r="AM308" s="12">
        <v>0</v>
      </c>
      <c r="AN308" s="12">
        <v>1.32</v>
      </c>
      <c r="AO308" s="12">
        <v>0</v>
      </c>
      <c r="AR308" s="12">
        <v>3.14</v>
      </c>
      <c r="AS308" s="12">
        <v>3.67</v>
      </c>
      <c r="AT308" s="12">
        <v>25</v>
      </c>
      <c r="AU308" s="12">
        <v>0.5</v>
      </c>
      <c r="AV308" s="12">
        <v>8</v>
      </c>
      <c r="AW308" s="12">
        <v>11.46</v>
      </c>
      <c r="AX308" s="12">
        <v>0.66</v>
      </c>
      <c r="AY308" s="12">
        <v>416.39</v>
      </c>
      <c r="AZ308" s="12">
        <v>20.51</v>
      </c>
      <c r="BA308" s="12">
        <v>417.72</v>
      </c>
      <c r="BB308" s="12">
        <v>20.57</v>
      </c>
      <c r="BC308" s="12">
        <v>1944.47</v>
      </c>
      <c r="BD308" s="12">
        <v>8.1</v>
      </c>
      <c r="BE308" s="12">
        <v>273.95999999999998</v>
      </c>
      <c r="BF308" s="12">
        <v>3.79</v>
      </c>
      <c r="BG308" s="12">
        <v>2229.89</v>
      </c>
      <c r="BH308" s="12">
        <v>4.8</v>
      </c>
      <c r="BI308" s="12">
        <v>4.1399999999999997</v>
      </c>
      <c r="BJ308" s="12">
        <v>0.1</v>
      </c>
      <c r="BK308" s="12">
        <v>6.26</v>
      </c>
      <c r="BL308" s="12">
        <v>0.14000000000000001</v>
      </c>
      <c r="BM308" s="12">
        <v>30.94</v>
      </c>
      <c r="BN308" s="12">
        <v>0.66</v>
      </c>
      <c r="BO308" s="12">
        <v>1125.92</v>
      </c>
      <c r="BP308" s="12">
        <v>20.5</v>
      </c>
      <c r="BQ308" s="12">
        <v>1129.53</v>
      </c>
      <c r="BR308" s="12">
        <v>20.57</v>
      </c>
      <c r="BS308" s="12">
        <v>1998.66</v>
      </c>
      <c r="BT308" s="12">
        <v>8.08</v>
      </c>
      <c r="BU308" s="12">
        <v>107.91</v>
      </c>
      <c r="BV308" s="12">
        <v>3.79</v>
      </c>
      <c r="BW308" s="12">
        <v>2137.5</v>
      </c>
      <c r="BX308" s="12">
        <v>4.76</v>
      </c>
      <c r="BY308" s="12">
        <v>1.63</v>
      </c>
      <c r="BZ308" s="12">
        <v>0.1</v>
      </c>
      <c r="CA308" s="12">
        <v>2.46</v>
      </c>
      <c r="CB308" s="12">
        <v>0.14000000000000001</v>
      </c>
    </row>
    <row r="309" spans="1:80" x14ac:dyDescent="0.2">
      <c r="C309" s="12" t="s">
        <v>12558</v>
      </c>
      <c r="D309" s="12" t="s">
        <v>12546</v>
      </c>
      <c r="E309" s="12" t="s">
        <v>12559</v>
      </c>
      <c r="F309" s="12" t="s">
        <v>12560</v>
      </c>
      <c r="G309" s="12">
        <v>9.17</v>
      </c>
      <c r="H309" s="12">
        <v>49.7</v>
      </c>
      <c r="I309" s="12">
        <v>6.86</v>
      </c>
      <c r="K309" s="12">
        <v>2.6284999999999998</v>
      </c>
      <c r="L309" s="12">
        <v>5.0720000000000001</v>
      </c>
      <c r="M309" s="12">
        <v>318.86</v>
      </c>
      <c r="N309" s="12">
        <v>318.77999999999997</v>
      </c>
      <c r="O309" s="12">
        <v>354.28</v>
      </c>
      <c r="P309" s="12">
        <v>354.2</v>
      </c>
      <c r="Q309" s="12">
        <v>40.9</v>
      </c>
      <c r="R309" s="12">
        <v>41.4</v>
      </c>
      <c r="S309" s="12">
        <v>8.06</v>
      </c>
      <c r="T309" s="12">
        <v>7.53</v>
      </c>
      <c r="U309" s="12">
        <v>2615.1999999999998</v>
      </c>
      <c r="V309" s="12">
        <v>0.6</v>
      </c>
      <c r="W309" s="12">
        <v>2045</v>
      </c>
      <c r="X309" s="12">
        <v>0.7</v>
      </c>
      <c r="Y309" s="12">
        <v>11.096500000000001</v>
      </c>
      <c r="Z309" s="12">
        <v>1.34E-2</v>
      </c>
      <c r="AA309" s="12">
        <v>10.8012</v>
      </c>
      <c r="AB309" s="12">
        <v>1.1999999999999999E-3</v>
      </c>
      <c r="AG309" s="12">
        <v>4.3</v>
      </c>
      <c r="AH309" s="12">
        <v>0.6</v>
      </c>
      <c r="AI309" s="12">
        <v>2.1</v>
      </c>
      <c r="AJ309" s="12">
        <v>1634</v>
      </c>
      <c r="AK309" s="12">
        <v>1426</v>
      </c>
      <c r="AL309" s="12">
        <v>1.96</v>
      </c>
      <c r="AM309" s="12">
        <v>0</v>
      </c>
      <c r="AN309" s="12">
        <v>2.0699999999999998</v>
      </c>
      <c r="AO309" s="12">
        <v>0.01</v>
      </c>
      <c r="AR309" s="12">
        <v>3.21</v>
      </c>
      <c r="AS309" s="12">
        <v>1.35</v>
      </c>
      <c r="AT309" s="12">
        <v>25</v>
      </c>
      <c r="AU309" s="12">
        <v>0.5</v>
      </c>
      <c r="AV309" s="12">
        <v>8</v>
      </c>
      <c r="AW309" s="12">
        <v>11.46</v>
      </c>
      <c r="AX309" s="12">
        <v>0.77</v>
      </c>
      <c r="AY309" s="12">
        <v>416.39</v>
      </c>
      <c r="AZ309" s="12">
        <v>24.27</v>
      </c>
      <c r="BA309" s="12">
        <v>417.72</v>
      </c>
      <c r="BB309" s="12">
        <v>24.35</v>
      </c>
      <c r="BC309" s="12">
        <v>1944.47</v>
      </c>
      <c r="BD309" s="12">
        <v>6.01</v>
      </c>
      <c r="BE309" s="12">
        <v>273.95999999999998</v>
      </c>
      <c r="BF309" s="12">
        <v>2.79</v>
      </c>
      <c r="BG309" s="12">
        <v>2229.89</v>
      </c>
      <c r="BH309" s="12">
        <v>3.76</v>
      </c>
      <c r="BI309" s="12">
        <v>4.1399999999999997</v>
      </c>
      <c r="BJ309" s="12">
        <v>7.0000000000000007E-2</v>
      </c>
      <c r="BK309" s="12">
        <v>6.26</v>
      </c>
      <c r="BL309" s="12">
        <v>0.1</v>
      </c>
      <c r="BM309" s="12">
        <v>36.799999999999997</v>
      </c>
      <c r="BN309" s="12">
        <v>0.77</v>
      </c>
      <c r="BO309" s="12">
        <v>1339.9</v>
      </c>
      <c r="BP309" s="12">
        <v>24.27</v>
      </c>
      <c r="BQ309" s="12">
        <v>1344.19</v>
      </c>
      <c r="BR309" s="12">
        <v>24.35</v>
      </c>
      <c r="BS309" s="12">
        <v>1846.21</v>
      </c>
      <c r="BT309" s="12">
        <v>6.02</v>
      </c>
      <c r="BU309" s="12">
        <v>77.53</v>
      </c>
      <c r="BV309" s="12">
        <v>2.79</v>
      </c>
      <c r="BW309" s="12">
        <v>1960.53</v>
      </c>
      <c r="BX309" s="12">
        <v>3.78</v>
      </c>
      <c r="BY309" s="12">
        <v>1.17</v>
      </c>
      <c r="BZ309" s="12">
        <v>7.0000000000000007E-2</v>
      </c>
      <c r="CA309" s="12">
        <v>1.76</v>
      </c>
      <c r="CB309" s="12">
        <v>0.1</v>
      </c>
    </row>
    <row r="310" spans="1:80" x14ac:dyDescent="0.2">
      <c r="C310" s="12" t="s">
        <v>12558</v>
      </c>
      <c r="D310" s="12" t="s">
        <v>12546</v>
      </c>
      <c r="E310" s="12" t="s">
        <v>12559</v>
      </c>
      <c r="F310" s="12" t="s">
        <v>12560</v>
      </c>
      <c r="G310" s="12">
        <v>9.17</v>
      </c>
      <c r="H310" s="12">
        <v>50.4</v>
      </c>
      <c r="I310" s="12">
        <v>7.23</v>
      </c>
      <c r="K310" s="12">
        <v>2.7542</v>
      </c>
      <c r="L310" s="12">
        <v>5.3330000000000002</v>
      </c>
      <c r="M310" s="12">
        <v>318.81</v>
      </c>
      <c r="N310" s="12">
        <v>318.83</v>
      </c>
      <c r="O310" s="12">
        <v>353.86</v>
      </c>
      <c r="P310" s="12">
        <v>353.88</v>
      </c>
      <c r="Q310" s="12">
        <v>40.9</v>
      </c>
      <c r="R310" s="12">
        <v>41.6</v>
      </c>
      <c r="S310" s="12">
        <v>8.06</v>
      </c>
      <c r="T310" s="12">
        <v>7.5</v>
      </c>
      <c r="U310" s="12">
        <v>2615.1999999999998</v>
      </c>
      <c r="V310" s="12">
        <v>0.6</v>
      </c>
      <c r="W310" s="12">
        <v>2182.1999999999998</v>
      </c>
      <c r="X310" s="12">
        <v>0.6</v>
      </c>
      <c r="Y310" s="12">
        <v>11.096500000000001</v>
      </c>
      <c r="Z310" s="12">
        <v>1.34E-2</v>
      </c>
      <c r="AA310" s="12">
        <v>10.878299999999999</v>
      </c>
      <c r="AB310" s="12">
        <v>3.7000000000000002E-3</v>
      </c>
      <c r="AG310" s="12">
        <v>1.6</v>
      </c>
      <c r="AH310" s="12">
        <v>0.7</v>
      </c>
      <c r="AI310" s="12">
        <v>6.1</v>
      </c>
      <c r="AJ310" s="12">
        <v>1634</v>
      </c>
      <c r="AK310" s="12">
        <v>1462</v>
      </c>
      <c r="AL310" s="12">
        <v>1.42</v>
      </c>
      <c r="AM310" s="12">
        <v>0</v>
      </c>
      <c r="AN310" s="12">
        <v>1.46</v>
      </c>
      <c r="AO310" s="12">
        <v>0.02</v>
      </c>
      <c r="AR310" s="12">
        <v>3.28</v>
      </c>
      <c r="AS310" s="12">
        <v>4.16</v>
      </c>
      <c r="AT310" s="12">
        <v>25</v>
      </c>
      <c r="AU310" s="12">
        <v>0.5</v>
      </c>
      <c r="AV310" s="12">
        <v>8</v>
      </c>
      <c r="AW310" s="12">
        <v>11.46</v>
      </c>
      <c r="AX310" s="12">
        <v>0.88</v>
      </c>
      <c r="AY310" s="12">
        <v>416.39</v>
      </c>
      <c r="AZ310" s="12">
        <v>27.94</v>
      </c>
      <c r="BA310" s="12">
        <v>417.72</v>
      </c>
      <c r="BB310" s="12">
        <v>28.02</v>
      </c>
      <c r="BC310" s="12">
        <v>1944.47</v>
      </c>
      <c r="BD310" s="12">
        <v>6.06</v>
      </c>
      <c r="BE310" s="12">
        <v>273.95999999999998</v>
      </c>
      <c r="BF310" s="12">
        <v>2.82</v>
      </c>
      <c r="BG310" s="12">
        <v>2229.89</v>
      </c>
      <c r="BH310" s="12">
        <v>3.82</v>
      </c>
      <c r="BI310" s="12">
        <v>4.1399999999999997</v>
      </c>
      <c r="BJ310" s="12">
        <v>7.0000000000000007E-2</v>
      </c>
      <c r="BK310" s="12">
        <v>6.26</v>
      </c>
      <c r="BL310" s="12">
        <v>0.1</v>
      </c>
      <c r="BM310" s="12">
        <v>42.35</v>
      </c>
      <c r="BN310" s="12">
        <v>0.88</v>
      </c>
      <c r="BO310" s="12">
        <v>1543.64</v>
      </c>
      <c r="BP310" s="12">
        <v>27.94</v>
      </c>
      <c r="BQ310" s="12">
        <v>1548.59</v>
      </c>
      <c r="BR310" s="12">
        <v>28.02</v>
      </c>
      <c r="BS310" s="12">
        <v>1984.72</v>
      </c>
      <c r="BT310" s="12">
        <v>6.06</v>
      </c>
      <c r="BU310" s="12">
        <v>78.09</v>
      </c>
      <c r="BV310" s="12">
        <v>2.82</v>
      </c>
      <c r="BW310" s="12">
        <v>2105.16</v>
      </c>
      <c r="BX310" s="12">
        <v>3.82</v>
      </c>
      <c r="BY310" s="12">
        <v>1.17</v>
      </c>
      <c r="BZ310" s="12">
        <v>7.0000000000000007E-2</v>
      </c>
      <c r="CA310" s="12">
        <v>1.77</v>
      </c>
      <c r="CB310" s="12">
        <v>0.1</v>
      </c>
    </row>
    <row r="312" spans="1:80" x14ac:dyDescent="0.2">
      <c r="A312" s="206" t="s">
        <v>6690</v>
      </c>
      <c r="C312" s="18" t="s">
        <v>12381</v>
      </c>
      <c r="D312" s="18" t="s">
        <v>12565</v>
      </c>
      <c r="E312" s="18"/>
      <c r="F312" s="18" t="s">
        <v>12519</v>
      </c>
      <c r="G312" s="18"/>
      <c r="H312" s="18" t="s">
        <v>12566</v>
      </c>
      <c r="I312" s="18"/>
      <c r="J312" s="18"/>
      <c r="K312" s="18" t="s">
        <v>12567</v>
      </c>
      <c r="L312" s="18"/>
      <c r="M312" s="18" t="s">
        <v>12568</v>
      </c>
      <c r="N312" s="18"/>
      <c r="O312" s="18" t="s">
        <v>12569</v>
      </c>
      <c r="P312" s="18"/>
      <c r="Q312" s="18" t="s">
        <v>12485</v>
      </c>
      <c r="R312" s="18" t="s">
        <v>12570</v>
      </c>
    </row>
    <row r="313" spans="1:80" x14ac:dyDescent="0.2">
      <c r="C313" s="12" t="s">
        <v>12422</v>
      </c>
      <c r="D313" s="12">
        <v>28.98</v>
      </c>
      <c r="E313" s="12">
        <v>0.3</v>
      </c>
      <c r="F313" s="12">
        <v>7.97</v>
      </c>
      <c r="G313" s="12">
        <v>0.03</v>
      </c>
      <c r="H313" s="12">
        <v>2352</v>
      </c>
      <c r="I313" s="12">
        <v>14</v>
      </c>
      <c r="K313" s="12">
        <v>2062</v>
      </c>
      <c r="L313" s="12">
        <v>16</v>
      </c>
      <c r="M313" s="12">
        <v>498</v>
      </c>
      <c r="N313" s="12">
        <v>33</v>
      </c>
      <c r="O313" s="12">
        <v>3.44</v>
      </c>
      <c r="P313" s="12">
        <v>0.19</v>
      </c>
      <c r="Q313" s="12">
        <v>35.808824488411801</v>
      </c>
      <c r="R313" s="12">
        <v>2.7631630430530052</v>
      </c>
    </row>
    <row r="314" spans="1:80" x14ac:dyDescent="0.2">
      <c r="C314" s="12" t="s">
        <v>12379</v>
      </c>
      <c r="D314" s="12">
        <v>29.03</v>
      </c>
      <c r="E314" s="12">
        <v>0.4</v>
      </c>
      <c r="F314" s="12">
        <v>7.66</v>
      </c>
      <c r="G314" s="12">
        <v>0.05</v>
      </c>
      <c r="H314" s="12">
        <v>2341</v>
      </c>
      <c r="I314" s="12">
        <v>11</v>
      </c>
      <c r="K314" s="12">
        <v>2204</v>
      </c>
      <c r="L314" s="12">
        <v>33</v>
      </c>
      <c r="M314" s="12">
        <v>1142</v>
      </c>
      <c r="N314" s="12">
        <v>139</v>
      </c>
      <c r="O314" s="12">
        <v>1.9</v>
      </c>
      <c r="P314" s="12">
        <v>0.17</v>
      </c>
      <c r="Q314" s="12">
        <v>26.637212578091301</v>
      </c>
      <c r="R314" s="12">
        <v>2.3036140492741985</v>
      </c>
    </row>
    <row r="315" spans="1:80" x14ac:dyDescent="0.2">
      <c r="C315" s="12" t="s">
        <v>12563</v>
      </c>
      <c r="D315" s="12">
        <v>30.66</v>
      </c>
      <c r="E315" s="12">
        <v>0.3</v>
      </c>
      <c r="F315" s="12">
        <v>7.99</v>
      </c>
      <c r="G315" s="12">
        <v>0.03</v>
      </c>
      <c r="H315" s="12">
        <v>2367</v>
      </c>
      <c r="I315" s="12">
        <v>21</v>
      </c>
      <c r="K315" s="12">
        <v>2056</v>
      </c>
      <c r="L315" s="12">
        <v>22</v>
      </c>
      <c r="M315" s="12">
        <v>483</v>
      </c>
      <c r="N315" s="12">
        <v>28</v>
      </c>
      <c r="O315" s="12">
        <v>3.7</v>
      </c>
      <c r="P315" s="12">
        <v>0.18</v>
      </c>
      <c r="Q315" s="12">
        <v>44.482151474443398</v>
      </c>
      <c r="R315" s="12">
        <v>3.520861320151802</v>
      </c>
    </row>
    <row r="316" spans="1:80" x14ac:dyDescent="0.2">
      <c r="C316" s="12" t="s">
        <v>12564</v>
      </c>
      <c r="D316" s="12">
        <v>30.73</v>
      </c>
      <c r="E316" s="12">
        <v>0.3</v>
      </c>
      <c r="F316" s="12">
        <v>7.67</v>
      </c>
      <c r="G316" s="12">
        <v>0.05</v>
      </c>
      <c r="H316" s="12">
        <v>2335</v>
      </c>
      <c r="I316" s="12">
        <v>18</v>
      </c>
      <c r="K316" s="12">
        <v>2202</v>
      </c>
      <c r="L316" s="12">
        <v>29</v>
      </c>
      <c r="M316" s="12">
        <v>1174</v>
      </c>
      <c r="N316" s="12">
        <v>149</v>
      </c>
      <c r="O316" s="12">
        <v>1.94</v>
      </c>
      <c r="P316" s="12">
        <v>0.18</v>
      </c>
      <c r="Q316" s="12">
        <v>40.563953412544102</v>
      </c>
      <c r="R316" s="12">
        <v>4.6747225229219964</v>
      </c>
    </row>
    <row r="318" spans="1:80" x14ac:dyDescent="0.2">
      <c r="A318" s="206" t="s">
        <v>6932</v>
      </c>
      <c r="C318" s="209" t="s">
        <v>14203</v>
      </c>
    </row>
    <row r="319" spans="1:80" x14ac:dyDescent="0.2">
      <c r="C319" s="18" t="s">
        <v>12381</v>
      </c>
      <c r="D319" s="18" t="s">
        <v>12430</v>
      </c>
      <c r="E319" s="18" t="s">
        <v>12568</v>
      </c>
      <c r="F319" s="18" t="s">
        <v>12619</v>
      </c>
      <c r="G319" s="18" t="s">
        <v>12620</v>
      </c>
      <c r="H319" s="18" t="s">
        <v>12621</v>
      </c>
      <c r="I319" s="18" t="s">
        <v>12622</v>
      </c>
      <c r="J319" s="18"/>
      <c r="K319" s="18"/>
      <c r="L319" s="18"/>
      <c r="M319" s="18"/>
      <c r="N319" s="18"/>
      <c r="O319" s="18" t="s">
        <v>13907</v>
      </c>
      <c r="P319" s="18" t="s">
        <v>13908</v>
      </c>
      <c r="Q319" s="18" t="s">
        <v>13909</v>
      </c>
      <c r="R319" s="18" t="s">
        <v>13906</v>
      </c>
      <c r="S319" s="18" t="s">
        <v>12454</v>
      </c>
      <c r="T319" s="18"/>
      <c r="U319" s="18" t="s">
        <v>12733</v>
      </c>
      <c r="X319" s="209" t="s">
        <v>14462</v>
      </c>
    </row>
    <row r="320" spans="1:80" x14ac:dyDescent="0.2">
      <c r="C320" s="12" t="s">
        <v>12623</v>
      </c>
      <c r="D320" s="12" t="s">
        <v>12624</v>
      </c>
      <c r="E320" s="12" t="s">
        <v>12625</v>
      </c>
      <c r="F320" s="12" t="s">
        <v>12626</v>
      </c>
      <c r="G320" s="12">
        <v>8.09</v>
      </c>
      <c r="H320" s="12">
        <v>3.37</v>
      </c>
      <c r="I320" s="12">
        <v>1678</v>
      </c>
      <c r="K320" s="12">
        <v>214</v>
      </c>
      <c r="O320" s="12">
        <v>5</v>
      </c>
      <c r="P320" s="12">
        <f>O320*7</f>
        <v>35</v>
      </c>
      <c r="Q320" s="12">
        <v>4.2440436210875898</v>
      </c>
      <c r="R320" s="12">
        <v>1.3028930111006698</v>
      </c>
      <c r="S320" s="12">
        <v>16</v>
      </c>
      <c r="U320" s="12">
        <f>Q320/P320</f>
        <v>0.12125838917393114</v>
      </c>
      <c r="Y320" s="12" t="s">
        <v>14461</v>
      </c>
    </row>
    <row r="321" spans="1:25" x14ac:dyDescent="0.2">
      <c r="C321" s="12" t="s">
        <v>12627</v>
      </c>
      <c r="D321" s="12" t="s">
        <v>12628</v>
      </c>
      <c r="E321" s="12" t="s">
        <v>12629</v>
      </c>
      <c r="F321" s="12" t="s">
        <v>12630</v>
      </c>
      <c r="G321" s="12">
        <v>8.02</v>
      </c>
      <c r="H321" s="12">
        <v>3.03</v>
      </c>
      <c r="I321" s="12">
        <v>1731</v>
      </c>
      <c r="K321" s="12">
        <v>192</v>
      </c>
      <c r="O321" s="12">
        <v>5</v>
      </c>
      <c r="P321" s="12">
        <f t="shared" ref="P321:P323" si="0">O321*7</f>
        <v>35</v>
      </c>
      <c r="Q321" s="12">
        <v>2.9489662583804499</v>
      </c>
      <c r="R321" s="12">
        <v>0.68533466850660041</v>
      </c>
      <c r="S321" s="12">
        <v>16</v>
      </c>
      <c r="U321" s="12">
        <f t="shared" ref="U321:U323" si="1">Q321/P321</f>
        <v>8.4256178810869997E-2</v>
      </c>
      <c r="W321" s="12" t="s">
        <v>14453</v>
      </c>
      <c r="X321" s="12">
        <v>5.5238095238095202</v>
      </c>
    </row>
    <row r="322" spans="1:25" x14ac:dyDescent="0.2">
      <c r="C322" s="12" t="s">
        <v>12631</v>
      </c>
      <c r="D322" s="12" t="s">
        <v>12632</v>
      </c>
      <c r="E322" s="12" t="s">
        <v>12633</v>
      </c>
      <c r="F322" s="12" t="s">
        <v>12634</v>
      </c>
      <c r="G322" s="12">
        <v>7.85</v>
      </c>
      <c r="H322" s="12">
        <v>2.4</v>
      </c>
      <c r="I322" s="12">
        <v>1835</v>
      </c>
      <c r="K322" s="12">
        <v>151</v>
      </c>
      <c r="O322" s="12">
        <v>5</v>
      </c>
      <c r="P322" s="12">
        <f t="shared" si="0"/>
        <v>35</v>
      </c>
      <c r="Q322" s="12">
        <v>3.31263814769133</v>
      </c>
      <c r="R322" s="12">
        <v>1.3977798673782105</v>
      </c>
      <c r="S322" s="12">
        <v>16</v>
      </c>
      <c r="U322" s="12">
        <f t="shared" si="1"/>
        <v>9.4646804219752287E-2</v>
      </c>
      <c r="W322" s="12" t="s">
        <v>14454</v>
      </c>
      <c r="X322" s="12">
        <v>4.21428571428571</v>
      </c>
      <c r="Y322" s="12">
        <f>X321-X322</f>
        <v>1.3095238095238102</v>
      </c>
    </row>
    <row r="323" spans="1:25" x14ac:dyDescent="0.2">
      <c r="C323" s="12" t="s">
        <v>12635</v>
      </c>
      <c r="D323" s="12" t="s">
        <v>12636</v>
      </c>
      <c r="E323" s="12" t="s">
        <v>12638</v>
      </c>
      <c r="F323" s="12" t="s">
        <v>12637</v>
      </c>
      <c r="G323" s="12">
        <v>7.68</v>
      </c>
      <c r="H323" s="12">
        <v>1.83</v>
      </c>
      <c r="I323" s="12">
        <v>1928</v>
      </c>
      <c r="K323" s="12">
        <v>114</v>
      </c>
      <c r="O323" s="12">
        <v>5</v>
      </c>
      <c r="P323" s="12">
        <f t="shared" si="0"/>
        <v>35</v>
      </c>
      <c r="Q323" s="12">
        <v>-1.1855117417905101</v>
      </c>
      <c r="R323" s="12">
        <v>1.29532160171944</v>
      </c>
      <c r="S323" s="12">
        <v>16</v>
      </c>
      <c r="U323" s="12">
        <f t="shared" si="1"/>
        <v>-3.3871764051157431E-2</v>
      </c>
      <c r="W323" s="12" t="s">
        <v>14455</v>
      </c>
      <c r="X323" s="12">
        <v>3.6190476190476102</v>
      </c>
    </row>
    <row r="324" spans="1:25" x14ac:dyDescent="0.2">
      <c r="W324" s="12" t="s">
        <v>14456</v>
      </c>
      <c r="X324" s="12">
        <v>2.9047619047619002</v>
      </c>
      <c r="Y324" s="12">
        <f t="shared" ref="Y324" si="2">X323-X324</f>
        <v>0.71428571428570997</v>
      </c>
    </row>
    <row r="325" spans="1:25" x14ac:dyDescent="0.2">
      <c r="W325" s="12" t="s">
        <v>14457</v>
      </c>
      <c r="X325" s="12">
        <v>4.6904761904761898</v>
      </c>
    </row>
    <row r="326" spans="1:25" x14ac:dyDescent="0.2">
      <c r="W326" s="12" t="s">
        <v>14458</v>
      </c>
      <c r="X326" s="12">
        <v>3.2619047619047601</v>
      </c>
      <c r="Y326" s="12">
        <f t="shared" ref="Y326" si="3">X325-X326</f>
        <v>1.4285714285714297</v>
      </c>
    </row>
    <row r="327" spans="1:25" x14ac:dyDescent="0.2">
      <c r="W327" s="12" t="s">
        <v>14459</v>
      </c>
      <c r="X327" s="12">
        <v>-1.2023809523809501</v>
      </c>
    </row>
    <row r="328" spans="1:25" x14ac:dyDescent="0.2">
      <c r="W328" s="12" t="s">
        <v>14460</v>
      </c>
      <c r="X328" s="12">
        <v>-2.5714285714285698</v>
      </c>
      <c r="Y328" s="12">
        <f t="shared" ref="Y328" si="4">X327-X328</f>
        <v>1.3690476190476197</v>
      </c>
    </row>
    <row r="332" spans="1:25" x14ac:dyDescent="0.2">
      <c r="A332" s="206" t="s">
        <v>6976</v>
      </c>
    </row>
    <row r="333" spans="1:25" x14ac:dyDescent="0.2">
      <c r="C333" s="18" t="s">
        <v>12613</v>
      </c>
      <c r="D333" s="18" t="s">
        <v>12646</v>
      </c>
      <c r="E333" s="29" t="s">
        <v>12361</v>
      </c>
      <c r="F333" s="18" t="s">
        <v>12645</v>
      </c>
      <c r="G333" s="30" t="s">
        <v>12644</v>
      </c>
      <c r="H333" s="30" t="s">
        <v>12643</v>
      </c>
      <c r="I333" s="29" t="s">
        <v>12642</v>
      </c>
      <c r="J333" s="29"/>
      <c r="K333" s="30" t="s">
        <v>12641</v>
      </c>
      <c r="L333" s="31" t="s">
        <v>12640</v>
      </c>
      <c r="M333" s="30" t="s">
        <v>12639</v>
      </c>
    </row>
    <row r="334" spans="1:25" x14ac:dyDescent="0.2">
      <c r="C334" s="12">
        <v>2</v>
      </c>
      <c r="D334" s="32">
        <v>42749</v>
      </c>
      <c r="E334" s="33">
        <v>2183.14</v>
      </c>
      <c r="F334" s="12">
        <v>1023.16</v>
      </c>
      <c r="G334" s="34">
        <v>34.86</v>
      </c>
      <c r="H334" s="34">
        <v>25.04</v>
      </c>
      <c r="I334" s="33">
        <v>1908.7</v>
      </c>
      <c r="J334" s="33"/>
      <c r="K334" s="34">
        <v>3.07</v>
      </c>
      <c r="L334" s="35">
        <v>263</v>
      </c>
      <c r="M334" s="34">
        <v>1.62</v>
      </c>
    </row>
    <row r="335" spans="1:25" x14ac:dyDescent="0.2">
      <c r="C335" s="12">
        <v>2</v>
      </c>
      <c r="D335" s="32">
        <v>42750</v>
      </c>
      <c r="E335" s="33">
        <v>2196.64</v>
      </c>
      <c r="F335" s="12">
        <v>1023.42</v>
      </c>
      <c r="G335" s="34">
        <v>34.9</v>
      </c>
      <c r="H335" s="34">
        <v>24.31</v>
      </c>
      <c r="I335" s="33">
        <v>1985.07</v>
      </c>
      <c r="J335" s="33"/>
      <c r="K335" s="34">
        <v>2.44</v>
      </c>
      <c r="L335" s="35">
        <v>0</v>
      </c>
      <c r="M335" s="34">
        <v>1.7</v>
      </c>
    </row>
    <row r="336" spans="1:25" x14ac:dyDescent="0.2">
      <c r="C336" s="12">
        <v>2</v>
      </c>
      <c r="D336" s="32">
        <v>42750</v>
      </c>
      <c r="E336" s="33">
        <v>2185.9699999999998</v>
      </c>
      <c r="F336" s="12">
        <v>1023.19</v>
      </c>
      <c r="G336" s="34">
        <v>34.9</v>
      </c>
      <c r="H336" s="34">
        <v>25.04</v>
      </c>
      <c r="I336" s="33">
        <v>1917.33</v>
      </c>
      <c r="J336" s="33"/>
      <c r="K336" s="34">
        <v>3.01</v>
      </c>
      <c r="L336" s="35">
        <v>261.2</v>
      </c>
      <c r="M336" s="34">
        <v>2.34</v>
      </c>
    </row>
    <row r="337" spans="3:13" x14ac:dyDescent="0.2">
      <c r="C337" s="12">
        <v>2</v>
      </c>
      <c r="D337" s="32">
        <v>42751</v>
      </c>
      <c r="E337" s="33">
        <v>2274.4699999999998</v>
      </c>
      <c r="F337" s="12">
        <v>1023.52</v>
      </c>
      <c r="G337" s="34">
        <v>34.979999999999997</v>
      </c>
      <c r="H337" s="34">
        <v>24.17</v>
      </c>
      <c r="I337" s="33">
        <v>2030.46</v>
      </c>
      <c r="J337" s="33"/>
      <c r="K337" s="34">
        <v>2.8</v>
      </c>
      <c r="L337" s="35">
        <v>0</v>
      </c>
      <c r="M337" s="34">
        <v>1.56</v>
      </c>
    </row>
    <row r="338" spans="3:13" x14ac:dyDescent="0.2">
      <c r="C338" s="12">
        <v>2</v>
      </c>
      <c r="D338" s="32">
        <v>42751</v>
      </c>
      <c r="E338" s="33">
        <v>2258.37</v>
      </c>
      <c r="F338" s="12">
        <v>1023.34</v>
      </c>
      <c r="G338" s="34">
        <v>34.96</v>
      </c>
      <c r="H338" s="34">
        <v>24.71</v>
      </c>
      <c r="I338" s="33">
        <v>1952.16</v>
      </c>
      <c r="J338" s="33"/>
      <c r="K338" s="34">
        <v>3.42</v>
      </c>
      <c r="L338" s="35">
        <v>814</v>
      </c>
      <c r="M338" s="34">
        <v>2.39</v>
      </c>
    </row>
    <row r="339" spans="3:13" x14ac:dyDescent="0.2">
      <c r="C339" s="12">
        <v>2</v>
      </c>
      <c r="D339" s="32">
        <v>42751</v>
      </c>
      <c r="E339" s="33">
        <v>2259.3453119999999</v>
      </c>
      <c r="F339" s="12">
        <v>1023.2</v>
      </c>
      <c r="G339" s="34">
        <v>34.869</v>
      </c>
      <c r="H339" s="34">
        <v>25.1524</v>
      </c>
      <c r="I339" s="33">
        <v>1920.516445</v>
      </c>
      <c r="J339" s="33"/>
      <c r="K339" s="34">
        <v>3.77</v>
      </c>
      <c r="L339" s="35">
        <v>288.8</v>
      </c>
      <c r="M339" s="34">
        <v>4.8631807179999997</v>
      </c>
    </row>
    <row r="340" spans="3:13" x14ac:dyDescent="0.2">
      <c r="C340" s="12">
        <v>2</v>
      </c>
      <c r="D340" s="32">
        <v>42752</v>
      </c>
      <c r="E340" s="33">
        <v>2251.9499999999998</v>
      </c>
      <c r="F340" s="12">
        <v>1023.46</v>
      </c>
      <c r="G340" s="34">
        <v>34.93</v>
      </c>
      <c r="H340" s="34">
        <v>24.23</v>
      </c>
      <c r="I340" s="33">
        <v>2013.63</v>
      </c>
      <c r="J340" s="33"/>
      <c r="K340" s="34">
        <v>2.73</v>
      </c>
      <c r="L340" s="35">
        <v>17.38</v>
      </c>
      <c r="M340" s="34">
        <v>0.34</v>
      </c>
    </row>
    <row r="341" spans="3:13" x14ac:dyDescent="0.2">
      <c r="C341" s="12">
        <v>2</v>
      </c>
      <c r="D341" s="32">
        <v>42752</v>
      </c>
      <c r="E341" s="33">
        <v>2247.77</v>
      </c>
      <c r="F341" s="12">
        <v>1023.36</v>
      </c>
      <c r="G341" s="34">
        <v>34.93</v>
      </c>
      <c r="H341" s="34">
        <v>24.57</v>
      </c>
      <c r="I341" s="33">
        <v>1958</v>
      </c>
      <c r="J341" s="33"/>
      <c r="K341" s="34">
        <v>3.25</v>
      </c>
      <c r="L341" s="35">
        <v>785</v>
      </c>
      <c r="M341" s="34">
        <v>2.04</v>
      </c>
    </row>
    <row r="342" spans="3:13" x14ac:dyDescent="0.2">
      <c r="C342" s="12">
        <v>2</v>
      </c>
      <c r="D342" s="32">
        <v>42752</v>
      </c>
      <c r="E342" s="33">
        <v>2241.0300000000002</v>
      </c>
      <c r="F342" s="12">
        <v>1023.32</v>
      </c>
      <c r="G342" s="34">
        <v>34.94</v>
      </c>
      <c r="H342" s="34">
        <v>24.71</v>
      </c>
      <c r="I342" s="33">
        <v>1936.08</v>
      </c>
      <c r="J342" s="33"/>
      <c r="K342" s="34">
        <v>3.4</v>
      </c>
      <c r="L342" s="35">
        <v>300.2</v>
      </c>
      <c r="M342" s="34">
        <v>2.85</v>
      </c>
    </row>
    <row r="343" spans="3:13" x14ac:dyDescent="0.2">
      <c r="C343" s="12">
        <v>2</v>
      </c>
      <c r="D343" s="32">
        <v>42758</v>
      </c>
      <c r="E343" s="33">
        <v>2280.2600000000002</v>
      </c>
      <c r="F343" s="12">
        <v>1023.87</v>
      </c>
      <c r="G343" s="34">
        <v>35.03</v>
      </c>
      <c r="H343" s="34">
        <v>23.09</v>
      </c>
      <c r="I343" s="33">
        <v>2013.88</v>
      </c>
      <c r="J343" s="33"/>
      <c r="K343" s="34">
        <v>3</v>
      </c>
      <c r="L343" s="35">
        <v>30.86</v>
      </c>
      <c r="M343" s="34">
        <v>14.37</v>
      </c>
    </row>
    <row r="344" spans="3:13" x14ac:dyDescent="0.2">
      <c r="C344" s="12">
        <v>2</v>
      </c>
      <c r="D344" s="32">
        <v>42758</v>
      </c>
      <c r="E344" s="33">
        <v>2277.9699999999998</v>
      </c>
      <c r="F344" s="12">
        <v>1023.69</v>
      </c>
      <c r="G344" s="34">
        <v>35</v>
      </c>
      <c r="H344" s="34">
        <v>23.63</v>
      </c>
      <c r="I344" s="33">
        <v>1987.48</v>
      </c>
      <c r="J344" s="33"/>
      <c r="K344" s="34">
        <v>3.25</v>
      </c>
      <c r="L344" s="35">
        <v>969</v>
      </c>
      <c r="M344" s="34">
        <v>13.29</v>
      </c>
    </row>
    <row r="345" spans="3:13" x14ac:dyDescent="0.2">
      <c r="C345" s="12">
        <v>2</v>
      </c>
      <c r="D345" s="32">
        <v>42758</v>
      </c>
      <c r="E345" s="33">
        <v>2277.35</v>
      </c>
      <c r="F345" s="12">
        <v>1023.75</v>
      </c>
      <c r="G345" s="34">
        <v>35.01</v>
      </c>
      <c r="H345" s="34">
        <v>23.47</v>
      </c>
      <c r="I345" s="33">
        <v>1987.13</v>
      </c>
      <c r="J345" s="33"/>
      <c r="K345" s="34">
        <v>3.25</v>
      </c>
      <c r="L345" s="35">
        <v>144.9</v>
      </c>
      <c r="M345" s="34">
        <v>21.77</v>
      </c>
    </row>
    <row r="346" spans="3:13" x14ac:dyDescent="0.2">
      <c r="C346" s="12">
        <v>2</v>
      </c>
      <c r="D346" s="32">
        <v>42759</v>
      </c>
      <c r="E346" s="33">
        <v>2294.92</v>
      </c>
      <c r="F346" s="12">
        <v>1023.66</v>
      </c>
      <c r="G346" s="34">
        <v>34.979999999999997</v>
      </c>
      <c r="H346" s="34">
        <v>23.71</v>
      </c>
      <c r="I346" s="33">
        <v>2012.32</v>
      </c>
      <c r="J346" s="33"/>
      <c r="K346" s="34">
        <v>3.19</v>
      </c>
      <c r="L346" s="35">
        <v>29.1</v>
      </c>
      <c r="M346" s="34">
        <v>3.15</v>
      </c>
    </row>
    <row r="347" spans="3:13" x14ac:dyDescent="0.2">
      <c r="C347" s="12">
        <v>2</v>
      </c>
      <c r="D347" s="32">
        <v>42759</v>
      </c>
      <c r="E347" s="33">
        <v>2269.41</v>
      </c>
      <c r="F347" s="12">
        <v>1023.65</v>
      </c>
      <c r="G347" s="34">
        <v>34.979999999999997</v>
      </c>
      <c r="H347" s="34">
        <v>23.7</v>
      </c>
      <c r="I347" s="33">
        <v>1976.44</v>
      </c>
      <c r="J347" s="33"/>
      <c r="K347" s="34">
        <v>3.28</v>
      </c>
      <c r="L347" s="35">
        <v>460</v>
      </c>
      <c r="M347" s="34">
        <v>24.62</v>
      </c>
    </row>
    <row r="348" spans="3:13" x14ac:dyDescent="0.2">
      <c r="C348" s="12">
        <v>2</v>
      </c>
      <c r="D348" s="32">
        <v>42759</v>
      </c>
      <c r="E348" s="33">
        <v>2274.79</v>
      </c>
      <c r="F348" s="12">
        <v>1023.63</v>
      </c>
      <c r="G348" s="34">
        <v>34.97</v>
      </c>
      <c r="H348" s="34">
        <v>23.77</v>
      </c>
      <c r="I348" s="33">
        <v>1969.89</v>
      </c>
      <c r="J348" s="33"/>
      <c r="K348" s="34">
        <v>3.4</v>
      </c>
      <c r="L348" s="35">
        <v>149.4</v>
      </c>
      <c r="M348" s="34">
        <v>13.64</v>
      </c>
    </row>
    <row r="349" spans="3:13" x14ac:dyDescent="0.2">
      <c r="C349" s="12">
        <v>2</v>
      </c>
      <c r="D349" s="32">
        <v>42760</v>
      </c>
      <c r="E349" s="33">
        <v>2292.37</v>
      </c>
      <c r="F349" s="12">
        <v>1023.7</v>
      </c>
      <c r="G349" s="34">
        <v>34.99</v>
      </c>
      <c r="H349" s="34">
        <v>23.56</v>
      </c>
      <c r="I349" s="33">
        <v>2016.06</v>
      </c>
      <c r="J349" s="33"/>
      <c r="K349" s="34">
        <v>3.12</v>
      </c>
      <c r="L349" s="35">
        <v>0</v>
      </c>
      <c r="M349" s="34">
        <v>2.74</v>
      </c>
    </row>
    <row r="350" spans="3:13" x14ac:dyDescent="0.2">
      <c r="C350" s="12">
        <v>2</v>
      </c>
      <c r="D350" s="32">
        <v>42761</v>
      </c>
      <c r="E350" s="33">
        <v>2294.7600000000002</v>
      </c>
      <c r="F350" s="12">
        <v>1023.63</v>
      </c>
      <c r="G350" s="34">
        <v>34.97</v>
      </c>
      <c r="H350" s="34">
        <v>23.78</v>
      </c>
      <c r="I350" s="33">
        <v>2011.84</v>
      </c>
      <c r="J350" s="33"/>
      <c r="K350" s="34">
        <v>3.19</v>
      </c>
      <c r="L350" s="35">
        <v>56.47</v>
      </c>
      <c r="M350" s="34">
        <v>3.69</v>
      </c>
    </row>
    <row r="351" spans="3:13" x14ac:dyDescent="0.2">
      <c r="C351" s="12">
        <v>2</v>
      </c>
      <c r="D351" s="32">
        <v>42761</v>
      </c>
      <c r="E351" s="33">
        <v>2280.4299999999998</v>
      </c>
      <c r="F351" s="12">
        <v>1023.54</v>
      </c>
      <c r="G351" s="34">
        <v>34.99</v>
      </c>
      <c r="H351" s="34">
        <v>24.09</v>
      </c>
      <c r="I351" s="33">
        <v>1965.82</v>
      </c>
      <c r="J351" s="33"/>
      <c r="K351" s="34">
        <v>3.51</v>
      </c>
      <c r="L351" s="35">
        <v>1266</v>
      </c>
      <c r="M351" s="34">
        <v>10.17</v>
      </c>
    </row>
    <row r="352" spans="3:13" x14ac:dyDescent="0.2">
      <c r="C352" s="12">
        <v>2</v>
      </c>
      <c r="D352" s="32">
        <v>42761</v>
      </c>
      <c r="E352" s="33">
        <v>2271.37</v>
      </c>
      <c r="F352" s="12">
        <v>1023.49</v>
      </c>
      <c r="G352" s="34">
        <v>34.96</v>
      </c>
      <c r="H352" s="34">
        <v>24.21</v>
      </c>
      <c r="I352" s="33">
        <v>1945.22</v>
      </c>
      <c r="J352" s="33"/>
      <c r="K352" s="34">
        <v>3.63</v>
      </c>
      <c r="L352" s="35">
        <v>570.79999999999995</v>
      </c>
      <c r="M352" s="34">
        <v>7.07</v>
      </c>
    </row>
    <row r="353" spans="3:13" x14ac:dyDescent="0.2">
      <c r="C353" s="12">
        <v>3</v>
      </c>
      <c r="D353" s="32">
        <v>42751</v>
      </c>
      <c r="E353" s="33">
        <v>2258.0100000000002</v>
      </c>
      <c r="F353" s="12">
        <v>1023.69</v>
      </c>
      <c r="G353" s="34">
        <v>35.01</v>
      </c>
      <c r="H353" s="34">
        <v>23.87</v>
      </c>
      <c r="I353" s="33">
        <v>2045.63</v>
      </c>
      <c r="J353" s="33"/>
      <c r="K353" s="34">
        <v>2.4700000000000002</v>
      </c>
      <c r="L353" s="35">
        <v>69.2</v>
      </c>
      <c r="M353" s="34">
        <v>3.14</v>
      </c>
    </row>
    <row r="354" spans="3:13" x14ac:dyDescent="0.2">
      <c r="C354" s="12">
        <v>3</v>
      </c>
      <c r="D354" s="32">
        <v>42751</v>
      </c>
      <c r="E354" s="33">
        <v>2252.606781</v>
      </c>
      <c r="F354" s="12">
        <v>1023.54</v>
      </c>
      <c r="G354" s="34">
        <v>35.011233330000003</v>
      </c>
      <c r="H354" s="34">
        <v>24.391783329999999</v>
      </c>
      <c r="I354" s="33">
        <v>1967.443479</v>
      </c>
      <c r="J354" s="33"/>
      <c r="K354" s="34">
        <v>3.2</v>
      </c>
      <c r="L354" s="35">
        <v>814</v>
      </c>
      <c r="M354" s="34">
        <v>2.4287829589999999</v>
      </c>
    </row>
    <row r="355" spans="3:13" x14ac:dyDescent="0.2">
      <c r="C355" s="12">
        <v>3</v>
      </c>
      <c r="D355" s="32">
        <v>42751</v>
      </c>
      <c r="E355" s="33">
        <v>2254.5100000000002</v>
      </c>
      <c r="F355" s="12">
        <v>1023.36</v>
      </c>
      <c r="G355" s="34">
        <v>35.01</v>
      </c>
      <c r="H355" s="34">
        <v>24.96</v>
      </c>
      <c r="I355" s="33">
        <v>1916.76</v>
      </c>
      <c r="J355" s="33"/>
      <c r="K355" s="34">
        <v>3.74</v>
      </c>
      <c r="L355" s="35">
        <v>234.9</v>
      </c>
      <c r="M355" s="34">
        <v>1.95</v>
      </c>
    </row>
    <row r="356" spans="3:13" x14ac:dyDescent="0.2">
      <c r="C356" s="12">
        <v>3</v>
      </c>
      <c r="D356" s="32">
        <v>42752</v>
      </c>
      <c r="E356" s="33">
        <v>2281.59</v>
      </c>
      <c r="F356" s="12">
        <v>1023.73</v>
      </c>
      <c r="G356" s="34">
        <v>35.01</v>
      </c>
      <c r="H356" s="34">
        <v>23.75</v>
      </c>
      <c r="I356" s="33">
        <v>2058.94</v>
      </c>
      <c r="J356" s="33"/>
      <c r="K356" s="34">
        <v>2.58</v>
      </c>
      <c r="L356" s="35">
        <v>17.38</v>
      </c>
      <c r="M356" s="34">
        <v>-1.45</v>
      </c>
    </row>
    <row r="357" spans="3:13" x14ac:dyDescent="0.2">
      <c r="C357" s="12">
        <v>3</v>
      </c>
      <c r="D357" s="32">
        <v>42752</v>
      </c>
      <c r="E357" s="33">
        <v>2171.12</v>
      </c>
      <c r="F357" s="12">
        <v>1023.32</v>
      </c>
      <c r="G357" s="34">
        <v>34.770000000000003</v>
      </c>
      <c r="H357" s="34">
        <v>24.49</v>
      </c>
      <c r="I357" s="33">
        <v>1833.77</v>
      </c>
      <c r="J357" s="33"/>
      <c r="K357" s="34">
        <v>3.68</v>
      </c>
      <c r="L357" s="35">
        <v>785</v>
      </c>
      <c r="M357" s="34">
        <v>3.95</v>
      </c>
    </row>
    <row r="358" spans="3:13" x14ac:dyDescent="0.2">
      <c r="C358" s="12">
        <v>3</v>
      </c>
      <c r="D358" s="32">
        <v>42752</v>
      </c>
      <c r="E358" s="33">
        <v>2245.86</v>
      </c>
      <c r="F358" s="12">
        <v>1023.41</v>
      </c>
      <c r="G358" s="34">
        <v>35.03</v>
      </c>
      <c r="H358" s="34">
        <v>24.86</v>
      </c>
      <c r="I358" s="33">
        <v>1915.96</v>
      </c>
      <c r="J358" s="33"/>
      <c r="K358" s="34">
        <v>3.65</v>
      </c>
      <c r="L358" s="35">
        <v>300.2</v>
      </c>
      <c r="M358" s="34">
        <v>1.8</v>
      </c>
    </row>
    <row r="359" spans="3:13" x14ac:dyDescent="0.2">
      <c r="C359" s="12">
        <v>3</v>
      </c>
      <c r="D359" s="32">
        <v>42758</v>
      </c>
      <c r="E359" s="33">
        <v>2283.41</v>
      </c>
      <c r="F359" s="12">
        <v>1023.95</v>
      </c>
      <c r="G359" s="34">
        <v>35.049999999999997</v>
      </c>
      <c r="H359" s="34">
        <v>23.09</v>
      </c>
      <c r="I359" s="33">
        <v>2021.21</v>
      </c>
      <c r="J359" s="33"/>
      <c r="K359" s="34">
        <v>2.96</v>
      </c>
      <c r="L359" s="35">
        <v>30.86</v>
      </c>
      <c r="M359" s="34">
        <v>8.8800000000000008</v>
      </c>
    </row>
    <row r="360" spans="3:13" x14ac:dyDescent="0.2">
      <c r="C360" s="12">
        <v>3</v>
      </c>
      <c r="D360" s="32">
        <v>42758</v>
      </c>
      <c r="E360" s="33">
        <v>2274.61</v>
      </c>
      <c r="F360" s="12">
        <v>1023.71</v>
      </c>
      <c r="G360" s="34">
        <v>34.99</v>
      </c>
      <c r="H360" s="34">
        <v>23.75</v>
      </c>
      <c r="I360" s="33">
        <v>1963.55</v>
      </c>
      <c r="J360" s="33"/>
      <c r="K360" s="34">
        <v>3.46</v>
      </c>
      <c r="L360" s="35">
        <v>969</v>
      </c>
      <c r="M360" s="34">
        <v>10.23</v>
      </c>
    </row>
    <row r="361" spans="3:13" x14ac:dyDescent="0.2">
      <c r="C361" s="12">
        <v>3</v>
      </c>
      <c r="D361" s="32">
        <v>42758</v>
      </c>
      <c r="E361" s="33">
        <v>2278.91</v>
      </c>
      <c r="F361" s="12">
        <v>1023.69</v>
      </c>
      <c r="G361" s="34">
        <v>35</v>
      </c>
      <c r="H361" s="34">
        <v>23.85</v>
      </c>
      <c r="I361" s="33">
        <v>1954.41</v>
      </c>
      <c r="J361" s="33"/>
      <c r="K361" s="34">
        <v>3.6</v>
      </c>
      <c r="L361" s="35">
        <v>250.6</v>
      </c>
      <c r="M361" s="34">
        <v>8.0299999999999994</v>
      </c>
    </row>
    <row r="362" spans="3:13" x14ac:dyDescent="0.2">
      <c r="C362" s="12">
        <v>3</v>
      </c>
      <c r="D362" s="32">
        <v>42759</v>
      </c>
      <c r="E362" s="33">
        <v>2289.83</v>
      </c>
      <c r="F362" s="12">
        <v>1023.75</v>
      </c>
      <c r="G362" s="34">
        <v>35</v>
      </c>
      <c r="H362" s="34">
        <v>23.66</v>
      </c>
      <c r="I362" s="33">
        <v>2026.24</v>
      </c>
      <c r="J362" s="33"/>
      <c r="K362" s="34">
        <v>2.99</v>
      </c>
      <c r="L362" s="35">
        <v>29.1</v>
      </c>
      <c r="M362" s="34">
        <v>3.48</v>
      </c>
    </row>
    <row r="363" spans="3:13" x14ac:dyDescent="0.2">
      <c r="C363" s="12">
        <v>3</v>
      </c>
      <c r="D363" s="32">
        <v>42759</v>
      </c>
      <c r="E363" s="33">
        <v>2286.16</v>
      </c>
      <c r="F363" s="12">
        <v>1023.56</v>
      </c>
      <c r="G363" s="34">
        <v>35</v>
      </c>
      <c r="H363" s="34">
        <v>24.29</v>
      </c>
      <c r="I363" s="33">
        <v>1947.87</v>
      </c>
      <c r="J363" s="33"/>
      <c r="K363" s="34">
        <v>3.76</v>
      </c>
      <c r="L363" s="35">
        <v>460</v>
      </c>
      <c r="M363" s="34">
        <v>4.54</v>
      </c>
    </row>
    <row r="364" spans="3:13" x14ac:dyDescent="0.2">
      <c r="C364" s="12">
        <v>3</v>
      </c>
      <c r="D364" s="32">
        <v>42759</v>
      </c>
      <c r="E364" s="33">
        <v>2280</v>
      </c>
      <c r="F364" s="12">
        <v>1023.66</v>
      </c>
      <c r="G364" s="34">
        <v>35.020000000000003</v>
      </c>
      <c r="H364" s="34">
        <v>24.01</v>
      </c>
      <c r="I364" s="33">
        <v>1936.71</v>
      </c>
      <c r="J364" s="33"/>
      <c r="K364" s="34">
        <v>3.8</v>
      </c>
      <c r="L364" s="35">
        <v>149.4</v>
      </c>
      <c r="M364" s="34">
        <v>6.31</v>
      </c>
    </row>
    <row r="365" spans="3:13" x14ac:dyDescent="0.2">
      <c r="C365" s="12">
        <v>3</v>
      </c>
      <c r="D365" s="32">
        <v>42760</v>
      </c>
      <c r="E365" s="33">
        <v>2292.52</v>
      </c>
      <c r="F365" s="12">
        <v>1023.88</v>
      </c>
      <c r="G365" s="34">
        <v>34.97</v>
      </c>
      <c r="H365" s="34">
        <v>23.13</v>
      </c>
      <c r="I365" s="33">
        <v>2013.26</v>
      </c>
      <c r="J365" s="33"/>
      <c r="K365" s="34">
        <v>2.83</v>
      </c>
      <c r="L365" s="35">
        <v>33.15</v>
      </c>
      <c r="M365" s="34">
        <v>1.74</v>
      </c>
    </row>
    <row r="366" spans="3:13" x14ac:dyDescent="0.2">
      <c r="C366" s="12">
        <v>3</v>
      </c>
      <c r="D366" s="32">
        <v>42760</v>
      </c>
      <c r="E366" s="33">
        <v>2277.4564700000001</v>
      </c>
      <c r="F366" s="12">
        <v>1023.54</v>
      </c>
      <c r="G366" s="34">
        <v>35.00685</v>
      </c>
      <c r="H366" s="34">
        <v>24.36538333</v>
      </c>
      <c r="I366" s="33">
        <v>1936.134618</v>
      </c>
      <c r="J366" s="33"/>
      <c r="K366" s="34">
        <v>3.78</v>
      </c>
      <c r="L366" s="35">
        <v>1071</v>
      </c>
      <c r="M366" s="34">
        <v>4.070494922</v>
      </c>
    </row>
    <row r="367" spans="3:13" x14ac:dyDescent="0.2">
      <c r="C367" s="12">
        <v>3</v>
      </c>
      <c r="D367" s="32">
        <v>42760</v>
      </c>
      <c r="E367" s="33">
        <v>2273.3000000000002</v>
      </c>
      <c r="F367" s="12">
        <v>1023.44</v>
      </c>
      <c r="G367" s="34">
        <v>35.020000000000003</v>
      </c>
      <c r="H367" s="34">
        <v>24.73</v>
      </c>
      <c r="I367" s="33">
        <v>1887.57</v>
      </c>
      <c r="J367" s="33"/>
      <c r="K367" s="34">
        <v>4.24</v>
      </c>
      <c r="L367" s="35">
        <v>643.1</v>
      </c>
      <c r="M367" s="34">
        <v>4.3</v>
      </c>
    </row>
    <row r="368" spans="3:13" x14ac:dyDescent="0.2">
      <c r="C368" s="12">
        <v>3</v>
      </c>
      <c r="D368" s="32">
        <v>42761</v>
      </c>
      <c r="E368" s="33">
        <v>2296.64</v>
      </c>
      <c r="F368" s="12">
        <v>1023.9</v>
      </c>
      <c r="G368" s="34">
        <v>35.020000000000003</v>
      </c>
      <c r="H368" s="34">
        <v>23.19</v>
      </c>
      <c r="I368" s="33">
        <v>2023.11</v>
      </c>
      <c r="J368" s="33"/>
      <c r="K368" s="34">
        <v>3.08</v>
      </c>
      <c r="L368" s="35">
        <v>56.47</v>
      </c>
      <c r="M368" s="34">
        <v>1.67</v>
      </c>
    </row>
    <row r="369" spans="1:14" x14ac:dyDescent="0.2">
      <c r="C369" s="12">
        <v>3</v>
      </c>
      <c r="D369" s="32">
        <v>42761</v>
      </c>
      <c r="E369" s="33">
        <v>2281.1</v>
      </c>
      <c r="F369" s="12">
        <v>1023.53</v>
      </c>
      <c r="G369" s="34">
        <v>35</v>
      </c>
      <c r="H369" s="34">
        <v>24.37</v>
      </c>
      <c r="I369" s="33">
        <v>1943.5</v>
      </c>
      <c r="J369" s="33"/>
      <c r="K369" s="34">
        <v>3.75</v>
      </c>
      <c r="L369" s="35">
        <v>1229</v>
      </c>
      <c r="M369" s="34">
        <v>5.28</v>
      </c>
    </row>
    <row r="370" spans="1:14" x14ac:dyDescent="0.2">
      <c r="C370" s="12">
        <v>3</v>
      </c>
      <c r="D370" s="32">
        <v>42761</v>
      </c>
      <c r="E370" s="33">
        <v>2273.5174849999999</v>
      </c>
      <c r="F370" s="12">
        <v>1023.3</v>
      </c>
      <c r="G370" s="34">
        <v>34.993333329999999</v>
      </c>
      <c r="H370" s="34">
        <v>25.126316670000001</v>
      </c>
      <c r="I370" s="33">
        <v>1888.4629789999999</v>
      </c>
      <c r="J370" s="33"/>
      <c r="K370" s="34">
        <v>4.25</v>
      </c>
      <c r="L370" s="35">
        <v>934</v>
      </c>
      <c r="M370" s="34">
        <v>5.4217086930000002</v>
      </c>
    </row>
    <row r="371" spans="1:14" ht="16" thickBot="1" x14ac:dyDescent="0.25"/>
    <row r="372" spans="1:14" x14ac:dyDescent="0.2">
      <c r="A372" s="206" t="s">
        <v>7111</v>
      </c>
      <c r="D372" s="36" t="s">
        <v>12649</v>
      </c>
      <c r="E372" s="37"/>
      <c r="F372" s="368" t="s">
        <v>12650</v>
      </c>
      <c r="G372" s="36"/>
      <c r="H372" s="36" t="s">
        <v>12651</v>
      </c>
      <c r="I372" s="36"/>
      <c r="J372" s="36"/>
      <c r="K372" s="36" t="s">
        <v>12651</v>
      </c>
      <c r="L372" s="36"/>
      <c r="M372" s="36" t="s">
        <v>12652</v>
      </c>
      <c r="N372" s="28" t="s">
        <v>12707</v>
      </c>
    </row>
    <row r="373" spans="1:14" x14ac:dyDescent="0.2">
      <c r="D373" s="28" t="s">
        <v>12653</v>
      </c>
      <c r="E373" s="38"/>
      <c r="F373" s="369"/>
      <c r="H373" s="28" t="s">
        <v>12654</v>
      </c>
      <c r="K373" s="28" t="s">
        <v>12655</v>
      </c>
      <c r="M373" s="28" t="s">
        <v>12656</v>
      </c>
      <c r="N373" s="12">
        <f>12*7</f>
        <v>84</v>
      </c>
    </row>
    <row r="374" spans="1:14" ht="18" thickBot="1" x14ac:dyDescent="0.25">
      <c r="D374" s="39"/>
      <c r="E374" s="40"/>
      <c r="F374" s="41"/>
      <c r="G374" s="41"/>
      <c r="H374" s="41" t="s">
        <v>12657</v>
      </c>
      <c r="I374" s="41"/>
      <c r="J374" s="41"/>
      <c r="K374" s="41" t="s">
        <v>13975</v>
      </c>
      <c r="L374" s="41"/>
      <c r="M374" s="41"/>
    </row>
    <row r="375" spans="1:14" x14ac:dyDescent="0.2">
      <c r="D375" s="42" t="s">
        <v>12658</v>
      </c>
      <c r="F375" s="28" t="s">
        <v>12659</v>
      </c>
      <c r="H375" s="43">
        <v>11</v>
      </c>
      <c r="K375" s="43">
        <v>0.45</v>
      </c>
      <c r="M375" s="28">
        <v>7</v>
      </c>
    </row>
    <row r="376" spans="1:14" x14ac:dyDescent="0.2">
      <c r="F376" s="28" t="s">
        <v>12660</v>
      </c>
      <c r="H376" s="43">
        <v>13</v>
      </c>
      <c r="K376" s="43">
        <v>0.5</v>
      </c>
      <c r="M376" s="28">
        <v>7</v>
      </c>
    </row>
    <row r="377" spans="1:14" x14ac:dyDescent="0.2">
      <c r="F377" s="28" t="s">
        <v>12661</v>
      </c>
      <c r="H377" s="43">
        <v>10</v>
      </c>
      <c r="K377" s="43">
        <v>0.35</v>
      </c>
      <c r="M377" s="28">
        <v>6</v>
      </c>
    </row>
    <row r="378" spans="1:14" x14ac:dyDescent="0.2">
      <c r="F378" s="28" t="s">
        <v>12662</v>
      </c>
      <c r="H378" s="43">
        <v>8</v>
      </c>
      <c r="K378" s="43">
        <v>0.39</v>
      </c>
      <c r="M378" s="28">
        <v>7</v>
      </c>
    </row>
    <row r="379" spans="1:14" x14ac:dyDescent="0.2">
      <c r="F379" s="28" t="s">
        <v>12663</v>
      </c>
      <c r="H379" s="43">
        <v>9</v>
      </c>
      <c r="K379" s="43">
        <v>0.52</v>
      </c>
      <c r="M379" s="28">
        <v>7</v>
      </c>
    </row>
    <row r="380" spans="1:14" x14ac:dyDescent="0.2">
      <c r="F380" s="28" t="s">
        <v>12664</v>
      </c>
      <c r="H380" s="43">
        <v>7</v>
      </c>
      <c r="K380" s="43">
        <v>0.42</v>
      </c>
      <c r="M380" s="28">
        <v>6</v>
      </c>
    </row>
    <row r="382" spans="1:14" x14ac:dyDescent="0.2">
      <c r="D382" s="42" t="s">
        <v>12665</v>
      </c>
      <c r="F382" s="28" t="s">
        <v>12666</v>
      </c>
      <c r="H382" s="43">
        <v>23</v>
      </c>
      <c r="K382" s="43">
        <v>0.99</v>
      </c>
      <c r="M382" s="28">
        <v>11</v>
      </c>
      <c r="N382" s="12">
        <f>12*7</f>
        <v>84</v>
      </c>
    </row>
    <row r="383" spans="1:14" x14ac:dyDescent="0.2">
      <c r="F383" s="28" t="s">
        <v>12667</v>
      </c>
      <c r="H383" s="43">
        <v>19</v>
      </c>
      <c r="K383" s="43">
        <v>0.82</v>
      </c>
      <c r="M383" s="28">
        <v>10</v>
      </c>
    </row>
    <row r="384" spans="1:14" x14ac:dyDescent="0.2">
      <c r="F384" s="28" t="s">
        <v>12668</v>
      </c>
      <c r="H384" s="43">
        <v>17</v>
      </c>
      <c r="K384" s="43">
        <v>0.78</v>
      </c>
      <c r="M384" s="28">
        <v>11</v>
      </c>
    </row>
    <row r="385" spans="4:13" x14ac:dyDescent="0.2">
      <c r="F385" s="28" t="s">
        <v>12669</v>
      </c>
      <c r="H385" s="43">
        <v>16</v>
      </c>
      <c r="K385" s="43">
        <v>0.68</v>
      </c>
      <c r="M385" s="28">
        <v>9</v>
      </c>
    </row>
    <row r="386" spans="4:13" x14ac:dyDescent="0.2">
      <c r="F386" s="28" t="s">
        <v>12670</v>
      </c>
      <c r="H386" s="43">
        <v>13</v>
      </c>
      <c r="K386" s="43">
        <v>0.57999999999999996</v>
      </c>
      <c r="M386" s="28">
        <v>9</v>
      </c>
    </row>
    <row r="387" spans="4:13" x14ac:dyDescent="0.2">
      <c r="F387" s="28" t="s">
        <v>12671</v>
      </c>
      <c r="H387" s="43">
        <v>17</v>
      </c>
      <c r="K387" s="43">
        <v>0.66</v>
      </c>
      <c r="M387" s="28">
        <v>9</v>
      </c>
    </row>
    <row r="389" spans="4:13" x14ac:dyDescent="0.2">
      <c r="D389" s="42" t="s">
        <v>12672</v>
      </c>
      <c r="F389" s="28" t="s">
        <v>12673</v>
      </c>
      <c r="H389" s="43">
        <v>19</v>
      </c>
      <c r="K389" s="43">
        <v>0.72</v>
      </c>
      <c r="M389" s="28">
        <v>10</v>
      </c>
    </row>
    <row r="390" spans="4:13" x14ac:dyDescent="0.2">
      <c r="F390" s="28" t="s">
        <v>12674</v>
      </c>
      <c r="H390" s="43">
        <v>22</v>
      </c>
      <c r="K390" s="43">
        <v>0.85</v>
      </c>
      <c r="M390" s="28">
        <v>13</v>
      </c>
    </row>
    <row r="391" spans="4:13" x14ac:dyDescent="0.2">
      <c r="F391" s="28" t="s">
        <v>12675</v>
      </c>
      <c r="H391" s="43">
        <v>21</v>
      </c>
      <c r="K391" s="43">
        <v>0.84</v>
      </c>
      <c r="M391" s="28">
        <v>13</v>
      </c>
    </row>
    <row r="392" spans="4:13" x14ac:dyDescent="0.2">
      <c r="F392" s="28" t="s">
        <v>12676</v>
      </c>
      <c r="H392" s="43">
        <v>19</v>
      </c>
      <c r="K392" s="43">
        <v>0.92</v>
      </c>
      <c r="M392" s="28">
        <v>12</v>
      </c>
    </row>
    <row r="393" spans="4:13" x14ac:dyDescent="0.2">
      <c r="F393" s="28" t="s">
        <v>12677</v>
      </c>
      <c r="H393" s="43">
        <v>23</v>
      </c>
      <c r="K393" s="43">
        <v>0.94</v>
      </c>
      <c r="M393" s="28">
        <v>13</v>
      </c>
    </row>
    <row r="394" spans="4:13" x14ac:dyDescent="0.2">
      <c r="F394" s="28" t="s">
        <v>12678</v>
      </c>
      <c r="H394" s="43">
        <v>27</v>
      </c>
      <c r="K394" s="43">
        <v>1.23</v>
      </c>
      <c r="M394" s="28">
        <v>14</v>
      </c>
    </row>
    <row r="396" spans="4:13" x14ac:dyDescent="0.2">
      <c r="D396" s="42" t="s">
        <v>12679</v>
      </c>
      <c r="F396" s="28" t="s">
        <v>12680</v>
      </c>
      <c r="H396" s="43">
        <v>30</v>
      </c>
      <c r="K396" s="43">
        <v>1.24</v>
      </c>
      <c r="M396" s="28">
        <v>15</v>
      </c>
    </row>
    <row r="397" spans="4:13" x14ac:dyDescent="0.2">
      <c r="F397" s="28" t="s">
        <v>12681</v>
      </c>
      <c r="H397" s="43">
        <v>30</v>
      </c>
      <c r="K397" s="43">
        <v>1.28</v>
      </c>
      <c r="M397" s="28">
        <v>16</v>
      </c>
    </row>
    <row r="398" spans="4:13" x14ac:dyDescent="0.2">
      <c r="F398" s="28" t="s">
        <v>12682</v>
      </c>
      <c r="H398" s="43">
        <v>32</v>
      </c>
      <c r="K398" s="43">
        <v>1.28</v>
      </c>
      <c r="M398" s="28">
        <v>12</v>
      </c>
    </row>
    <row r="399" spans="4:13" x14ac:dyDescent="0.2">
      <c r="F399" s="28" t="s">
        <v>12683</v>
      </c>
      <c r="H399" s="43">
        <v>29</v>
      </c>
      <c r="K399" s="43">
        <v>1</v>
      </c>
      <c r="M399" s="28">
        <v>11</v>
      </c>
    </row>
    <row r="400" spans="4:13" x14ac:dyDescent="0.2">
      <c r="F400" s="28" t="s">
        <v>12684</v>
      </c>
      <c r="H400" s="43">
        <v>28</v>
      </c>
      <c r="K400" s="43">
        <v>0.93</v>
      </c>
      <c r="M400" s="28">
        <v>13</v>
      </c>
    </row>
    <row r="401" spans="4:13" x14ac:dyDescent="0.2">
      <c r="F401" s="28" t="s">
        <v>12685</v>
      </c>
      <c r="H401" s="43">
        <v>32</v>
      </c>
      <c r="K401" s="43">
        <v>1.19</v>
      </c>
      <c r="M401" s="28">
        <v>13</v>
      </c>
    </row>
    <row r="403" spans="4:13" x14ac:dyDescent="0.2">
      <c r="D403" s="42" t="s">
        <v>12686</v>
      </c>
      <c r="F403" s="28" t="s">
        <v>12687</v>
      </c>
      <c r="H403" s="43">
        <v>29</v>
      </c>
      <c r="K403" s="43">
        <v>1.2</v>
      </c>
      <c r="M403" s="28">
        <v>12</v>
      </c>
    </row>
    <row r="404" spans="4:13" x14ac:dyDescent="0.2">
      <c r="F404" s="28" t="s">
        <v>12688</v>
      </c>
      <c r="H404" s="43">
        <v>22</v>
      </c>
      <c r="K404" s="43">
        <v>0.91</v>
      </c>
      <c r="M404" s="28">
        <v>11</v>
      </c>
    </row>
    <row r="405" spans="4:13" x14ac:dyDescent="0.2">
      <c r="F405" s="28" t="s">
        <v>12689</v>
      </c>
      <c r="H405" s="43">
        <v>35</v>
      </c>
      <c r="K405" s="43">
        <v>1.46</v>
      </c>
      <c r="M405" s="28">
        <v>14</v>
      </c>
    </row>
    <row r="406" spans="4:13" x14ac:dyDescent="0.2">
      <c r="F406" s="28" t="s">
        <v>12690</v>
      </c>
      <c r="H406" s="43">
        <v>29</v>
      </c>
      <c r="K406" s="43">
        <v>1.2</v>
      </c>
      <c r="M406" s="28">
        <v>14</v>
      </c>
    </row>
    <row r="407" spans="4:13" x14ac:dyDescent="0.2">
      <c r="F407" s="28" t="s">
        <v>12691</v>
      </c>
      <c r="H407" s="43">
        <v>28</v>
      </c>
      <c r="K407" s="43">
        <v>1.1599999999999999</v>
      </c>
      <c r="M407" s="28">
        <v>13</v>
      </c>
    </row>
    <row r="408" spans="4:13" x14ac:dyDescent="0.2">
      <c r="F408" s="28" t="s">
        <v>12692</v>
      </c>
      <c r="H408" s="43">
        <v>16</v>
      </c>
      <c r="K408" s="43">
        <v>0.68</v>
      </c>
      <c r="M408" s="28">
        <v>11</v>
      </c>
    </row>
    <row r="410" spans="4:13" x14ac:dyDescent="0.2">
      <c r="D410" s="42" t="s">
        <v>12693</v>
      </c>
      <c r="F410" s="28" t="s">
        <v>12694</v>
      </c>
      <c r="H410" s="43">
        <v>25</v>
      </c>
      <c r="K410" s="43">
        <v>1.07</v>
      </c>
      <c r="M410" s="28">
        <v>11</v>
      </c>
    </row>
    <row r="411" spans="4:13" x14ac:dyDescent="0.2">
      <c r="F411" s="28" t="s">
        <v>12695</v>
      </c>
      <c r="H411" s="43">
        <v>22</v>
      </c>
      <c r="K411" s="43">
        <v>1.18</v>
      </c>
      <c r="M411" s="28">
        <v>14</v>
      </c>
    </row>
    <row r="412" spans="4:13" x14ac:dyDescent="0.2">
      <c r="F412" s="28" t="s">
        <v>12696</v>
      </c>
      <c r="H412" s="43">
        <v>31</v>
      </c>
      <c r="K412" s="43">
        <v>1.64</v>
      </c>
      <c r="M412" s="28">
        <v>18</v>
      </c>
    </row>
    <row r="413" spans="4:13" x14ac:dyDescent="0.2">
      <c r="F413" s="28" t="s">
        <v>12697</v>
      </c>
      <c r="H413" s="43">
        <v>24</v>
      </c>
      <c r="K413" s="43">
        <v>1.03</v>
      </c>
      <c r="M413" s="28">
        <v>12</v>
      </c>
    </row>
    <row r="414" spans="4:13" x14ac:dyDescent="0.2">
      <c r="F414" s="28" t="s">
        <v>12698</v>
      </c>
      <c r="H414" s="43">
        <v>25</v>
      </c>
      <c r="K414" s="43">
        <v>1.08</v>
      </c>
      <c r="M414" s="28">
        <v>14</v>
      </c>
    </row>
    <row r="415" spans="4:13" x14ac:dyDescent="0.2">
      <c r="F415" s="28" t="s">
        <v>12699</v>
      </c>
      <c r="H415" s="43">
        <v>46</v>
      </c>
      <c r="K415" s="43">
        <v>1.97</v>
      </c>
      <c r="M415" s="28">
        <v>17</v>
      </c>
    </row>
    <row r="417" spans="1:21" x14ac:dyDescent="0.2">
      <c r="D417" s="42" t="s">
        <v>12700</v>
      </c>
      <c r="F417" s="28" t="s">
        <v>12701</v>
      </c>
      <c r="H417" s="43">
        <v>25</v>
      </c>
      <c r="K417" s="43">
        <v>1.1000000000000001</v>
      </c>
      <c r="M417" s="28">
        <v>13</v>
      </c>
    </row>
    <row r="418" spans="1:21" x14ac:dyDescent="0.2">
      <c r="F418" s="28" t="s">
        <v>12702</v>
      </c>
      <c r="H418" s="43">
        <v>21</v>
      </c>
      <c r="K418" s="43">
        <v>0.94</v>
      </c>
      <c r="M418" s="28">
        <v>12</v>
      </c>
    </row>
    <row r="419" spans="1:21" x14ac:dyDescent="0.2">
      <c r="F419" s="28" t="s">
        <v>12703</v>
      </c>
      <c r="H419" s="43">
        <v>26</v>
      </c>
      <c r="K419" s="43">
        <v>1.18</v>
      </c>
      <c r="M419" s="28">
        <v>12</v>
      </c>
    </row>
    <row r="420" spans="1:21" x14ac:dyDescent="0.2">
      <c r="F420" s="28" t="s">
        <v>12704</v>
      </c>
      <c r="H420" s="43">
        <v>32</v>
      </c>
      <c r="K420" s="43">
        <v>1.4</v>
      </c>
      <c r="M420" s="28">
        <v>13</v>
      </c>
    </row>
    <row r="421" spans="1:21" x14ac:dyDescent="0.2">
      <c r="F421" s="28" t="s">
        <v>12705</v>
      </c>
      <c r="H421" s="43">
        <v>23</v>
      </c>
      <c r="K421" s="43">
        <v>0.98</v>
      </c>
      <c r="M421" s="28">
        <v>12</v>
      </c>
    </row>
    <row r="422" spans="1:21" x14ac:dyDescent="0.2">
      <c r="F422" s="28" t="s">
        <v>12706</v>
      </c>
      <c r="H422" s="43">
        <v>23</v>
      </c>
      <c r="K422" s="43">
        <v>0.98</v>
      </c>
      <c r="M422" s="28">
        <v>12</v>
      </c>
    </row>
    <row r="424" spans="1:21" x14ac:dyDescent="0.2">
      <c r="A424" s="206" t="s">
        <v>7164</v>
      </c>
      <c r="D424" s="18" t="s">
        <v>12721</v>
      </c>
      <c r="E424" s="18" t="s">
        <v>12722</v>
      </c>
      <c r="F424" s="18" t="s">
        <v>12723</v>
      </c>
      <c r="G424" s="18" t="s">
        <v>12455</v>
      </c>
      <c r="H424" s="18" t="s">
        <v>12724</v>
      </c>
      <c r="I424" s="18" t="s">
        <v>12725</v>
      </c>
      <c r="J424" s="18"/>
      <c r="K424" s="18" t="s">
        <v>12726</v>
      </c>
      <c r="L424" s="18" t="s">
        <v>12727</v>
      </c>
      <c r="M424" s="18" t="s">
        <v>12728</v>
      </c>
      <c r="N424" s="18" t="s">
        <v>12729</v>
      </c>
      <c r="O424" s="18" t="s">
        <v>12730</v>
      </c>
      <c r="P424" s="18" t="s">
        <v>12731</v>
      </c>
      <c r="Q424" s="18" t="s">
        <v>12425</v>
      </c>
      <c r="R424" s="18"/>
      <c r="S424" s="18" t="s">
        <v>12732</v>
      </c>
      <c r="T424" s="18"/>
      <c r="U424" s="18" t="s">
        <v>12733</v>
      </c>
    </row>
    <row r="425" spans="1:21" x14ac:dyDescent="0.2">
      <c r="D425" s="12" t="s">
        <v>12710</v>
      </c>
      <c r="E425" s="12" t="s">
        <v>12711</v>
      </c>
      <c r="F425" s="12">
        <v>7</v>
      </c>
      <c r="G425" s="12" t="s">
        <v>12712</v>
      </c>
      <c r="H425" s="12">
        <v>2424</v>
      </c>
      <c r="I425" s="12">
        <v>135.27629999999999</v>
      </c>
      <c r="K425" s="12">
        <v>128.1765</v>
      </c>
      <c r="L425" s="12">
        <v>-5.2483693999999997E-2</v>
      </c>
      <c r="M425" s="12">
        <v>691.1001364</v>
      </c>
      <c r="N425" s="12">
        <v>580.77447819999998</v>
      </c>
      <c r="O425" s="12">
        <v>2.2599999999999998</v>
      </c>
      <c r="P425" s="12">
        <v>1.1225480999999999</v>
      </c>
      <c r="Q425" s="12">
        <v>2030.3423093632891</v>
      </c>
      <c r="R425" s="12">
        <v>155.67136640398385</v>
      </c>
      <c r="S425" s="12">
        <v>2214.3318181818181</v>
      </c>
      <c r="T425" s="12">
        <v>75.340879583156138</v>
      </c>
      <c r="U425" s="12">
        <f t="shared" ref="U425:U443" si="5">L425/200</f>
        <v>-2.6241847000000001E-4</v>
      </c>
    </row>
    <row r="426" spans="1:21" x14ac:dyDescent="0.2">
      <c r="D426" s="12" t="s">
        <v>12710</v>
      </c>
      <c r="E426" s="12" t="s">
        <v>12711</v>
      </c>
      <c r="F426" s="12">
        <v>6</v>
      </c>
      <c r="G426" s="12" t="s">
        <v>12713</v>
      </c>
      <c r="H426" s="12">
        <v>215</v>
      </c>
      <c r="I426" s="12">
        <v>136.70070000000001</v>
      </c>
      <c r="K426" s="12">
        <v>131.66200000000001</v>
      </c>
      <c r="L426" s="12">
        <v>-3.6859358000000002E-2</v>
      </c>
      <c r="M426" s="12">
        <v>691.1001364</v>
      </c>
      <c r="N426" s="12">
        <v>580.77447819999998</v>
      </c>
      <c r="O426" s="12">
        <v>2.2599999999999998</v>
      </c>
      <c r="P426" s="12">
        <v>1.1225480999999999</v>
      </c>
      <c r="Q426" s="12">
        <v>2030.3423093632891</v>
      </c>
      <c r="R426" s="12">
        <v>155.67136640398385</v>
      </c>
      <c r="S426" s="12">
        <v>2214.3318181818181</v>
      </c>
      <c r="T426" s="12">
        <v>75.340879583156138</v>
      </c>
      <c r="U426" s="12">
        <f t="shared" si="5"/>
        <v>-1.8429679000000001E-4</v>
      </c>
    </row>
    <row r="427" spans="1:21" x14ac:dyDescent="0.2">
      <c r="D427" s="12" t="s">
        <v>12710</v>
      </c>
      <c r="E427" s="12" t="s">
        <v>12711</v>
      </c>
      <c r="F427" s="12">
        <v>6</v>
      </c>
      <c r="G427" s="12" t="s">
        <v>12714</v>
      </c>
      <c r="H427" s="12">
        <v>1722</v>
      </c>
      <c r="I427" s="12">
        <v>75.283199999999994</v>
      </c>
      <c r="K427" s="12">
        <v>70.031000000000006</v>
      </c>
      <c r="L427" s="12">
        <v>-6.9765896999999993E-2</v>
      </c>
      <c r="M427" s="12">
        <v>691.1001364</v>
      </c>
      <c r="N427" s="12">
        <v>580.77447819999998</v>
      </c>
      <c r="O427" s="12">
        <v>2.2599999999999998</v>
      </c>
      <c r="P427" s="12">
        <v>1.1225480999999999</v>
      </c>
      <c r="Q427" s="12">
        <v>2030.3423093632891</v>
      </c>
      <c r="R427" s="12">
        <v>155.67136640398385</v>
      </c>
      <c r="S427" s="12">
        <v>2214.3318181818181</v>
      </c>
      <c r="T427" s="12">
        <v>75.340879583156138</v>
      </c>
      <c r="U427" s="12">
        <f t="shared" si="5"/>
        <v>-3.4882948499999995E-4</v>
      </c>
    </row>
    <row r="428" spans="1:21" x14ac:dyDescent="0.2">
      <c r="D428" s="12" t="s">
        <v>12710</v>
      </c>
      <c r="E428" s="12" t="s">
        <v>12711</v>
      </c>
      <c r="F428" s="12">
        <v>1</v>
      </c>
      <c r="G428" s="12" t="s">
        <v>12715</v>
      </c>
      <c r="H428" s="12">
        <v>1383</v>
      </c>
      <c r="I428" s="12">
        <v>75.7029</v>
      </c>
      <c r="K428" s="12">
        <v>88.152900000000002</v>
      </c>
      <c r="L428" s="12">
        <v>0.16445869299999999</v>
      </c>
      <c r="M428" s="12">
        <v>691.1001364</v>
      </c>
      <c r="N428" s="12">
        <v>580.77447819999998</v>
      </c>
      <c r="O428" s="12">
        <v>2.2599999999999998</v>
      </c>
      <c r="P428" s="12">
        <v>1.1225480999999999</v>
      </c>
      <c r="Q428" s="12">
        <v>2030.3423093632891</v>
      </c>
      <c r="R428" s="12">
        <v>155.67136640398385</v>
      </c>
      <c r="S428" s="12">
        <v>2214.3318181818181</v>
      </c>
      <c r="T428" s="12">
        <v>75.340879583156138</v>
      </c>
      <c r="U428" s="12">
        <f t="shared" si="5"/>
        <v>8.2229346499999997E-4</v>
      </c>
    </row>
    <row r="429" spans="1:21" x14ac:dyDescent="0.2">
      <c r="D429" s="12" t="s">
        <v>12716</v>
      </c>
      <c r="E429" s="12" t="s">
        <v>12711</v>
      </c>
      <c r="F429" s="12">
        <v>1</v>
      </c>
      <c r="G429" s="12" t="s">
        <v>12717</v>
      </c>
      <c r="H429" s="12">
        <v>951</v>
      </c>
      <c r="I429" s="12">
        <v>77.176699999999997</v>
      </c>
      <c r="K429" s="12">
        <v>73.459999999999994</v>
      </c>
      <c r="L429" s="12">
        <v>-4.8158316999999999E-2</v>
      </c>
      <c r="M429" s="12">
        <v>691.1001364</v>
      </c>
      <c r="N429" s="12">
        <v>580.77447819999998</v>
      </c>
      <c r="O429" s="12">
        <v>2.2599999999999998</v>
      </c>
      <c r="P429" s="12">
        <v>1.1225480999999999</v>
      </c>
      <c r="Q429" s="12">
        <v>2030.3423093632891</v>
      </c>
      <c r="R429" s="12">
        <v>155.67136640398385</v>
      </c>
      <c r="S429" s="12">
        <v>2214.3318181818181</v>
      </c>
      <c r="T429" s="12">
        <v>75.340879583156138</v>
      </c>
      <c r="U429" s="12">
        <f t="shared" si="5"/>
        <v>-2.4079158499999999E-4</v>
      </c>
    </row>
    <row r="430" spans="1:21" x14ac:dyDescent="0.2">
      <c r="D430" s="12" t="s">
        <v>12718</v>
      </c>
      <c r="E430" s="12" t="s">
        <v>12711</v>
      </c>
      <c r="F430" s="12">
        <v>3</v>
      </c>
      <c r="G430" s="12" t="s">
        <v>12712</v>
      </c>
      <c r="H430" s="12">
        <v>2427</v>
      </c>
      <c r="I430" s="12">
        <v>67.133200000000002</v>
      </c>
      <c r="K430" s="12">
        <v>74.620999999999995</v>
      </c>
      <c r="L430" s="12">
        <v>0.111536468</v>
      </c>
      <c r="M430" s="12">
        <v>401.8116268</v>
      </c>
      <c r="N430" s="12">
        <v>97.567866620000004</v>
      </c>
      <c r="O430" s="12">
        <v>3.36</v>
      </c>
      <c r="P430" s="12">
        <v>0.46990612399999998</v>
      </c>
      <c r="Q430" s="12">
        <v>1942.2431740687903</v>
      </c>
      <c r="R430" s="12">
        <v>127.79518075876955</v>
      </c>
      <c r="S430" s="12">
        <v>2232.3272727272724</v>
      </c>
      <c r="T430" s="12">
        <v>63.387259617514488</v>
      </c>
      <c r="U430" s="12">
        <f t="shared" si="5"/>
        <v>5.5768234000000004E-4</v>
      </c>
    </row>
    <row r="431" spans="1:21" x14ac:dyDescent="0.2">
      <c r="D431" s="12" t="s">
        <v>12718</v>
      </c>
      <c r="E431" s="12" t="s">
        <v>12711</v>
      </c>
      <c r="F431" s="12">
        <v>7</v>
      </c>
      <c r="G431" s="12" t="s">
        <v>12717</v>
      </c>
      <c r="H431" s="12">
        <v>948</v>
      </c>
      <c r="I431" s="12">
        <v>131.08580000000001</v>
      </c>
      <c r="K431" s="12">
        <v>133.06800000000001</v>
      </c>
      <c r="L431" s="12">
        <v>9.1407306999999993E-2</v>
      </c>
      <c r="M431" s="12">
        <v>401.8116268</v>
      </c>
      <c r="N431" s="12">
        <v>97.567866620000004</v>
      </c>
      <c r="O431" s="12">
        <v>3.36</v>
      </c>
      <c r="P431" s="12">
        <v>0.46990612399999998</v>
      </c>
      <c r="Q431" s="12">
        <v>1942.2431740687903</v>
      </c>
      <c r="R431" s="12">
        <v>127.79518075876955</v>
      </c>
      <c r="S431" s="12">
        <v>2232.3272727272724</v>
      </c>
      <c r="T431" s="12">
        <v>63.387259617514488</v>
      </c>
      <c r="U431" s="12">
        <f t="shared" si="5"/>
        <v>4.5703653499999994E-4</v>
      </c>
    </row>
    <row r="432" spans="1:21" x14ac:dyDescent="0.2">
      <c r="D432" s="12" t="s">
        <v>12718</v>
      </c>
      <c r="E432" s="12" t="s">
        <v>12711</v>
      </c>
      <c r="F432" s="12">
        <v>4</v>
      </c>
      <c r="G432" s="12" t="s">
        <v>12713</v>
      </c>
      <c r="H432" s="12">
        <v>219</v>
      </c>
      <c r="I432" s="12">
        <v>55.905700000000003</v>
      </c>
      <c r="K432" s="12">
        <v>72.641999999999996</v>
      </c>
      <c r="L432" s="12">
        <v>0.120493975</v>
      </c>
      <c r="M432" s="12">
        <v>401.8116268</v>
      </c>
      <c r="N432" s="12">
        <v>97.567866620000004</v>
      </c>
      <c r="O432" s="12">
        <v>3.36</v>
      </c>
      <c r="P432" s="12">
        <v>0.46990612399999998</v>
      </c>
      <c r="Q432" s="12">
        <v>1942.2431740687903</v>
      </c>
      <c r="R432" s="12">
        <v>127.79518075876955</v>
      </c>
      <c r="S432" s="12">
        <v>2232.3272727272724</v>
      </c>
      <c r="T432" s="12">
        <v>63.387259617514488</v>
      </c>
      <c r="U432" s="12">
        <f t="shared" si="5"/>
        <v>6.0246987499999998E-4</v>
      </c>
    </row>
    <row r="433" spans="1:21" x14ac:dyDescent="0.2">
      <c r="D433" s="12" t="s">
        <v>12718</v>
      </c>
      <c r="E433" s="12" t="s">
        <v>12711</v>
      </c>
      <c r="F433" s="12">
        <v>1</v>
      </c>
      <c r="G433" s="12" t="s">
        <v>12714</v>
      </c>
      <c r="H433" s="12">
        <v>1715</v>
      </c>
      <c r="I433" s="12">
        <v>130.4829</v>
      </c>
      <c r="K433" s="12">
        <v>130.62</v>
      </c>
      <c r="L433" s="12">
        <v>7.0025268000000002E-2</v>
      </c>
      <c r="M433" s="12">
        <v>401.8116268</v>
      </c>
      <c r="N433" s="12">
        <v>97.567866620000004</v>
      </c>
      <c r="O433" s="12">
        <v>3.36</v>
      </c>
      <c r="P433" s="12">
        <v>0.46990612399999998</v>
      </c>
      <c r="Q433" s="12">
        <v>1942.2431740687903</v>
      </c>
      <c r="R433" s="12">
        <v>127.79518075876955</v>
      </c>
      <c r="S433" s="12">
        <v>2232.3272727272724</v>
      </c>
      <c r="T433" s="12">
        <v>63.387259617514488</v>
      </c>
      <c r="U433" s="12">
        <f t="shared" si="5"/>
        <v>3.5012634000000003E-4</v>
      </c>
    </row>
    <row r="434" spans="1:21" x14ac:dyDescent="0.2">
      <c r="D434" s="12" t="s">
        <v>12718</v>
      </c>
      <c r="E434" s="12" t="s">
        <v>12711</v>
      </c>
      <c r="F434" s="12">
        <v>6</v>
      </c>
      <c r="G434" s="12" t="s">
        <v>12715</v>
      </c>
      <c r="H434" s="12">
        <v>1377</v>
      </c>
      <c r="I434" s="12">
        <v>132.46340000000001</v>
      </c>
      <c r="K434" s="12">
        <v>120.15600000000001</v>
      </c>
      <c r="L434" s="12">
        <v>5.8073399999999997E-2</v>
      </c>
      <c r="M434" s="12">
        <v>401.8116268</v>
      </c>
      <c r="N434" s="12">
        <v>97.567866620000004</v>
      </c>
      <c r="O434" s="12">
        <v>3.36</v>
      </c>
      <c r="P434" s="12">
        <v>0.46990612399999998</v>
      </c>
      <c r="Q434" s="12">
        <v>1942.2431740687903</v>
      </c>
      <c r="R434" s="12">
        <v>127.79518075876955</v>
      </c>
      <c r="S434" s="12">
        <v>2232.3272727272724</v>
      </c>
      <c r="T434" s="12">
        <v>63.387259617514488</v>
      </c>
      <c r="U434" s="12">
        <f t="shared" si="5"/>
        <v>2.9036699999999998E-4</v>
      </c>
    </row>
    <row r="435" spans="1:21" x14ac:dyDescent="0.2">
      <c r="D435" s="12" t="s">
        <v>12719</v>
      </c>
      <c r="E435" s="12" t="s">
        <v>12711</v>
      </c>
      <c r="F435" s="12">
        <v>2</v>
      </c>
      <c r="G435" s="12" t="s">
        <v>12712</v>
      </c>
      <c r="H435" s="12">
        <v>2425</v>
      </c>
      <c r="I435" s="12">
        <v>71.168000000000006</v>
      </c>
      <c r="K435" s="12">
        <v>69.331999999999994</v>
      </c>
      <c r="L435" s="12">
        <v>-2.5798112000000002E-2</v>
      </c>
      <c r="M435" s="12">
        <v>680.48331410000003</v>
      </c>
      <c r="N435" s="12">
        <v>571.38482820000002</v>
      </c>
      <c r="O435" s="12">
        <v>2.2799999999999998</v>
      </c>
      <c r="P435" s="12">
        <v>1.087434724</v>
      </c>
      <c r="Q435" s="12">
        <v>2012.8378254389638</v>
      </c>
      <c r="R435" s="12">
        <v>161.18881987503229</v>
      </c>
      <c r="S435" s="12">
        <v>2225.2550000000001</v>
      </c>
      <c r="T435" s="12">
        <v>69.620788123152437</v>
      </c>
      <c r="U435" s="12">
        <f t="shared" si="5"/>
        <v>-1.2899056000000001E-4</v>
      </c>
    </row>
    <row r="436" spans="1:21" x14ac:dyDescent="0.2">
      <c r="D436" s="12" t="s">
        <v>12719</v>
      </c>
      <c r="E436" s="12" t="s">
        <v>12711</v>
      </c>
      <c r="F436" s="12">
        <v>8</v>
      </c>
      <c r="G436" s="12" t="s">
        <v>12717</v>
      </c>
      <c r="H436" s="12">
        <v>947</v>
      </c>
      <c r="I436" s="12">
        <v>138.0025</v>
      </c>
      <c r="K436" s="12">
        <v>145.60210000000001</v>
      </c>
      <c r="L436" s="12">
        <v>5.5068567999999998E-2</v>
      </c>
      <c r="M436" s="12">
        <v>680.48331410000003</v>
      </c>
      <c r="N436" s="12">
        <v>571.38482820000002</v>
      </c>
      <c r="O436" s="12">
        <v>2.2799999999999998</v>
      </c>
      <c r="P436" s="12">
        <v>1.087434724</v>
      </c>
      <c r="Q436" s="12">
        <v>2012.8378254389638</v>
      </c>
      <c r="R436" s="12">
        <v>161.18881987503229</v>
      </c>
      <c r="S436" s="12">
        <v>2225.2550000000001</v>
      </c>
      <c r="T436" s="12">
        <v>69.620788123152437</v>
      </c>
      <c r="U436" s="12">
        <f t="shared" si="5"/>
        <v>2.7534283999999998E-4</v>
      </c>
    </row>
    <row r="437" spans="1:21" x14ac:dyDescent="0.2">
      <c r="D437" s="12" t="s">
        <v>12719</v>
      </c>
      <c r="E437" s="12" t="s">
        <v>12711</v>
      </c>
      <c r="F437" s="12">
        <v>1</v>
      </c>
      <c r="G437" s="12" t="s">
        <v>12713</v>
      </c>
      <c r="H437" s="12">
        <v>220</v>
      </c>
      <c r="I437" s="12">
        <v>65.885400000000004</v>
      </c>
      <c r="K437" s="12">
        <v>69.088800000000006</v>
      </c>
      <c r="L437" s="12">
        <v>4.8620786999999999E-2</v>
      </c>
      <c r="M437" s="12">
        <v>680.48331410000003</v>
      </c>
      <c r="N437" s="12">
        <v>571.38482820000002</v>
      </c>
      <c r="O437" s="12">
        <v>2.2799999999999998</v>
      </c>
      <c r="P437" s="12">
        <v>1.087434724</v>
      </c>
      <c r="Q437" s="12">
        <v>2012.8378254389638</v>
      </c>
      <c r="R437" s="12">
        <v>161.18881987503229</v>
      </c>
      <c r="S437" s="12">
        <v>2225.2550000000001</v>
      </c>
      <c r="T437" s="12">
        <v>69.620788123152437</v>
      </c>
      <c r="U437" s="12">
        <f t="shared" si="5"/>
        <v>2.43103935E-4</v>
      </c>
    </row>
    <row r="438" spans="1:21" x14ac:dyDescent="0.2">
      <c r="D438" s="12" t="s">
        <v>12719</v>
      </c>
      <c r="E438" s="12" t="s">
        <v>12711</v>
      </c>
      <c r="F438" s="12">
        <v>7</v>
      </c>
      <c r="G438" s="12" t="s">
        <v>12715</v>
      </c>
      <c r="H438" s="12">
        <v>1379</v>
      </c>
      <c r="I438" s="12">
        <v>145.48099999999999</v>
      </c>
      <c r="K438" s="12">
        <v>137.2038</v>
      </c>
      <c r="L438" s="12">
        <v>-5.6895401999999998E-2</v>
      </c>
      <c r="M438" s="12">
        <v>680.48331410000003</v>
      </c>
      <c r="N438" s="12">
        <v>571.38482820000002</v>
      </c>
      <c r="O438" s="12">
        <v>2.2799999999999998</v>
      </c>
      <c r="P438" s="12">
        <v>1.087434724</v>
      </c>
      <c r="Q438" s="12">
        <v>2012.8378254389638</v>
      </c>
      <c r="R438" s="12">
        <v>161.18881987503229</v>
      </c>
      <c r="S438" s="12">
        <v>2225.2550000000001</v>
      </c>
      <c r="T438" s="12">
        <v>69.620788123152437</v>
      </c>
      <c r="U438" s="12">
        <f t="shared" si="5"/>
        <v>-2.8447701000000001E-4</v>
      </c>
    </row>
    <row r="439" spans="1:21" x14ac:dyDescent="0.2">
      <c r="D439" s="12" t="s">
        <v>12720</v>
      </c>
      <c r="E439" s="12" t="s">
        <v>12711</v>
      </c>
      <c r="F439" s="12">
        <v>8</v>
      </c>
      <c r="G439" s="12" t="s">
        <v>12712</v>
      </c>
      <c r="H439" s="12">
        <v>2422</v>
      </c>
      <c r="I439" s="12">
        <v>124.7325</v>
      </c>
      <c r="K439" s="12">
        <v>137.5213</v>
      </c>
      <c r="L439" s="12">
        <v>0.102529814</v>
      </c>
      <c r="M439" s="12">
        <v>400.18569500000001</v>
      </c>
      <c r="N439" s="12">
        <v>94.248857079999993</v>
      </c>
      <c r="O439" s="12">
        <v>3.34</v>
      </c>
      <c r="P439" s="12">
        <v>0.48739142099999999</v>
      </c>
      <c r="Q439" s="12">
        <v>1939.0034687642485</v>
      </c>
      <c r="R439" s="12">
        <v>120.409913997036</v>
      </c>
      <c r="S439" s="12">
        <v>2227.0730769230763</v>
      </c>
      <c r="T439" s="12">
        <v>69.831220976558356</v>
      </c>
      <c r="U439" s="12">
        <f t="shared" si="5"/>
        <v>5.1264906999999994E-4</v>
      </c>
    </row>
    <row r="440" spans="1:21" x14ac:dyDescent="0.2">
      <c r="D440" s="12" t="s">
        <v>12720</v>
      </c>
      <c r="E440" s="12" t="s">
        <v>12711</v>
      </c>
      <c r="F440" s="12">
        <v>2</v>
      </c>
      <c r="G440" s="12" t="s">
        <v>12717</v>
      </c>
      <c r="H440" s="12">
        <v>950</v>
      </c>
      <c r="I440" s="12">
        <v>67.066299999999998</v>
      </c>
      <c r="K440" s="12">
        <v>71.2346</v>
      </c>
      <c r="L440" s="12">
        <v>6.2151930000000001E-2</v>
      </c>
      <c r="M440" s="12">
        <v>400.18569500000001</v>
      </c>
      <c r="N440" s="12">
        <v>94.248857079999993</v>
      </c>
      <c r="O440" s="12">
        <v>3.34</v>
      </c>
      <c r="P440" s="12">
        <v>0.48739142099999999</v>
      </c>
      <c r="Q440" s="12">
        <v>1939.0034687642485</v>
      </c>
      <c r="R440" s="12">
        <v>120.409913997036</v>
      </c>
      <c r="S440" s="12">
        <v>2227.0730769230763</v>
      </c>
      <c r="T440" s="12">
        <v>69.831220976558356</v>
      </c>
      <c r="U440" s="12">
        <f t="shared" si="5"/>
        <v>3.1075965000000003E-4</v>
      </c>
    </row>
    <row r="441" spans="1:21" x14ac:dyDescent="0.2">
      <c r="D441" s="12" t="s">
        <v>12720</v>
      </c>
      <c r="E441" s="12" t="s">
        <v>12711</v>
      </c>
      <c r="F441" s="12">
        <v>8</v>
      </c>
      <c r="G441" s="12" t="s">
        <v>12713</v>
      </c>
      <c r="H441" s="12">
        <v>216</v>
      </c>
      <c r="I441" s="12">
        <v>124.0874</v>
      </c>
      <c r="K441" s="12">
        <v>138.38399999999999</v>
      </c>
      <c r="L441" s="12">
        <v>0.11521395399999999</v>
      </c>
      <c r="M441" s="12">
        <v>400.18569500000001</v>
      </c>
      <c r="N441" s="12">
        <v>94.248857079999993</v>
      </c>
      <c r="O441" s="12">
        <v>3.34</v>
      </c>
      <c r="P441" s="12">
        <v>0.48739142099999999</v>
      </c>
      <c r="Q441" s="12">
        <v>1939.0034687642485</v>
      </c>
      <c r="R441" s="12">
        <v>120.409913997036</v>
      </c>
      <c r="S441" s="12">
        <v>2227.0730769230763</v>
      </c>
      <c r="T441" s="12">
        <v>69.831220976558356</v>
      </c>
      <c r="U441" s="12">
        <f t="shared" si="5"/>
        <v>5.7606976999999998E-4</v>
      </c>
    </row>
    <row r="442" spans="1:21" x14ac:dyDescent="0.2">
      <c r="D442" s="12" t="s">
        <v>12720</v>
      </c>
      <c r="E442" s="12" t="s">
        <v>12711</v>
      </c>
      <c r="F442" s="12">
        <v>4</v>
      </c>
      <c r="G442" s="12" t="s">
        <v>12714</v>
      </c>
      <c r="H442" s="12">
        <v>1716</v>
      </c>
      <c r="I442" s="12">
        <v>134.06880000000001</v>
      </c>
      <c r="K442" s="12">
        <v>141.06479999999999</v>
      </c>
      <c r="L442" s="12">
        <v>5.2182162999999997E-2</v>
      </c>
      <c r="M442" s="12">
        <v>400.18569500000001</v>
      </c>
      <c r="N442" s="12">
        <v>94.248857079999993</v>
      </c>
      <c r="O442" s="12">
        <v>3.34</v>
      </c>
      <c r="P442" s="12">
        <v>0.48739142099999999</v>
      </c>
      <c r="Q442" s="12">
        <v>1939.0034687642485</v>
      </c>
      <c r="R442" s="12">
        <v>120.409913997036</v>
      </c>
      <c r="S442" s="12">
        <v>2227.0730769230763</v>
      </c>
      <c r="T442" s="12">
        <v>69.831220976558356</v>
      </c>
      <c r="U442" s="12">
        <f t="shared" si="5"/>
        <v>2.6091081499999999E-4</v>
      </c>
    </row>
    <row r="443" spans="1:21" x14ac:dyDescent="0.2">
      <c r="D443" s="12" t="s">
        <v>12720</v>
      </c>
      <c r="E443" s="12" t="s">
        <v>12711</v>
      </c>
      <c r="F443" s="12">
        <v>4</v>
      </c>
      <c r="G443" s="12" t="s">
        <v>12715</v>
      </c>
      <c r="H443" s="12">
        <v>1380</v>
      </c>
      <c r="I443" s="12">
        <v>71.522800000000004</v>
      </c>
      <c r="K443" s="12">
        <v>77.422300000000007</v>
      </c>
      <c r="L443" s="12">
        <v>8.2484187E-2</v>
      </c>
      <c r="M443" s="12">
        <v>400.18569500000001</v>
      </c>
      <c r="N443" s="12">
        <v>94.248857079999993</v>
      </c>
      <c r="O443" s="12">
        <v>3.34</v>
      </c>
      <c r="P443" s="12">
        <v>0.48739142099999999</v>
      </c>
      <c r="Q443" s="12">
        <v>1939.0034687642485</v>
      </c>
      <c r="R443" s="12">
        <v>120.409913997036</v>
      </c>
      <c r="S443" s="12">
        <v>2227.0730769230763</v>
      </c>
      <c r="T443" s="12">
        <v>69.831220976558356</v>
      </c>
      <c r="U443" s="12">
        <f t="shared" si="5"/>
        <v>4.1242093499999999E-4</v>
      </c>
    </row>
    <row r="445" spans="1:21" x14ac:dyDescent="0.2">
      <c r="A445" s="206" t="s">
        <v>7981</v>
      </c>
      <c r="C445" s="12" t="s">
        <v>12736</v>
      </c>
      <c r="D445" s="12" t="s">
        <v>12430</v>
      </c>
      <c r="F445" s="12" t="s">
        <v>12424</v>
      </c>
      <c r="H445" s="12" t="s">
        <v>12429</v>
      </c>
      <c r="K445" s="12" t="s">
        <v>12738</v>
      </c>
      <c r="L445" s="12" t="s">
        <v>12245</v>
      </c>
      <c r="M445" s="12" t="s">
        <v>12485</v>
      </c>
    </row>
    <row r="446" spans="1:21" x14ac:dyDescent="0.2">
      <c r="C446" s="12" t="s">
        <v>12739</v>
      </c>
    </row>
    <row r="447" spans="1:21" x14ac:dyDescent="0.2">
      <c r="C447" s="12" t="s">
        <v>12740</v>
      </c>
      <c r="D447" s="12">
        <v>8.6</v>
      </c>
      <c r="E447" s="12">
        <v>0.5</v>
      </c>
      <c r="F447" s="12">
        <v>2316</v>
      </c>
      <c r="G447" s="12">
        <v>23</v>
      </c>
      <c r="H447" s="12">
        <v>1.47</v>
      </c>
      <c r="I447" s="12">
        <v>0.23</v>
      </c>
      <c r="K447" s="12">
        <v>6</v>
      </c>
      <c r="L447" s="12">
        <v>7.9185851970820096</v>
      </c>
      <c r="M447" s="12">
        <v>9.2002989445005498E-2</v>
      </c>
    </row>
    <row r="448" spans="1:21" x14ac:dyDescent="0.2">
      <c r="C448" s="12" t="s">
        <v>12743</v>
      </c>
      <c r="D448" s="12">
        <v>8.6</v>
      </c>
      <c r="E448" s="12">
        <v>0.5</v>
      </c>
      <c r="F448" s="12">
        <v>2316</v>
      </c>
      <c r="G448" s="12">
        <v>23</v>
      </c>
      <c r="H448" s="12">
        <v>1.47</v>
      </c>
      <c r="I448" s="12">
        <v>0.23</v>
      </c>
      <c r="K448" s="12">
        <v>6</v>
      </c>
      <c r="L448" s="12">
        <v>7.8701883574532303</v>
      </c>
      <c r="M448" s="12">
        <v>6.6771556992001296E-2</v>
      </c>
    </row>
    <row r="449" spans="4:13" x14ac:dyDescent="0.2">
      <c r="D449" s="12">
        <v>8.6</v>
      </c>
      <c r="E449" s="12">
        <v>0.5</v>
      </c>
      <c r="F449" s="12">
        <v>2316</v>
      </c>
      <c r="G449" s="12">
        <v>23</v>
      </c>
      <c r="H449" s="12">
        <v>1.47</v>
      </c>
      <c r="I449" s="12">
        <v>0.23</v>
      </c>
      <c r="K449" s="12">
        <v>6</v>
      </c>
      <c r="L449" s="12">
        <v>7.8702593541739496</v>
      </c>
      <c r="M449" s="12">
        <v>5.9136568820681898E-2</v>
      </c>
    </row>
    <row r="450" spans="4:13" x14ac:dyDescent="0.2">
      <c r="D450" s="12">
        <v>8.6</v>
      </c>
      <c r="E450" s="12">
        <v>0.5</v>
      </c>
      <c r="F450" s="12">
        <v>2316</v>
      </c>
      <c r="G450" s="12">
        <v>23</v>
      </c>
      <c r="H450" s="12">
        <v>1.47</v>
      </c>
      <c r="I450" s="12">
        <v>0.23</v>
      </c>
      <c r="K450" s="12">
        <v>6</v>
      </c>
      <c r="L450" s="12">
        <v>7.8882883509435002</v>
      </c>
      <c r="M450" s="12">
        <v>3.3817545681199802E-2</v>
      </c>
    </row>
    <row r="451" spans="4:13" x14ac:dyDescent="0.2">
      <c r="D451" s="12">
        <v>8.6</v>
      </c>
      <c r="E451" s="12">
        <v>0.5</v>
      </c>
      <c r="F451" s="12">
        <v>2316</v>
      </c>
      <c r="G451" s="12">
        <v>23</v>
      </c>
      <c r="H451" s="12">
        <v>1.47</v>
      </c>
      <c r="I451" s="12">
        <v>0.23</v>
      </c>
      <c r="K451" s="12">
        <v>6</v>
      </c>
      <c r="L451" s="12">
        <v>7.91545756521933</v>
      </c>
      <c r="M451" s="12">
        <v>3.1164619954427202E-2</v>
      </c>
    </row>
    <row r="452" spans="4:13" x14ac:dyDescent="0.2">
      <c r="D452" s="12">
        <v>8.6</v>
      </c>
      <c r="E452" s="12">
        <v>0.5</v>
      </c>
      <c r="F452" s="12">
        <v>2316</v>
      </c>
      <c r="G452" s="12">
        <v>23</v>
      </c>
      <c r="H452" s="12">
        <v>1.47</v>
      </c>
      <c r="I452" s="12">
        <v>0.23</v>
      </c>
      <c r="K452" s="12">
        <v>6</v>
      </c>
      <c r="L452" s="12">
        <v>7.9152770728397801</v>
      </c>
      <c r="M452" s="12">
        <v>2.1480534351241899E-2</v>
      </c>
    </row>
    <row r="453" spans="4:13" x14ac:dyDescent="0.2">
      <c r="D453" s="12">
        <v>8.6</v>
      </c>
      <c r="E453" s="12">
        <v>0.5</v>
      </c>
      <c r="F453" s="12">
        <v>2316</v>
      </c>
      <c r="G453" s="12">
        <v>23</v>
      </c>
      <c r="H453" s="12">
        <v>1.47</v>
      </c>
      <c r="I453" s="12">
        <v>0.23</v>
      </c>
      <c r="K453" s="12">
        <v>6</v>
      </c>
      <c r="L453" s="12">
        <v>7.8988637091819696</v>
      </c>
      <c r="M453" s="12">
        <v>1.9736681337721499E-2</v>
      </c>
    </row>
    <row r="454" spans="4:13" x14ac:dyDescent="0.2">
      <c r="D454" s="12">
        <v>8.6</v>
      </c>
      <c r="E454" s="12">
        <v>0.5</v>
      </c>
      <c r="F454" s="12">
        <v>2316</v>
      </c>
      <c r="G454" s="12">
        <v>23</v>
      </c>
      <c r="H454" s="12">
        <v>1.47</v>
      </c>
      <c r="I454" s="12">
        <v>0.23</v>
      </c>
      <c r="K454" s="12">
        <v>6</v>
      </c>
      <c r="L454" s="12">
        <v>7.8699575672536204</v>
      </c>
      <c r="M454" s="12">
        <v>1.9139490774524499E-2</v>
      </c>
    </row>
    <row r="455" spans="4:13" x14ac:dyDescent="0.2">
      <c r="D455" s="12">
        <v>8.6</v>
      </c>
      <c r="E455" s="12">
        <v>0.5</v>
      </c>
      <c r="F455" s="12">
        <v>2316</v>
      </c>
      <c r="G455" s="12">
        <v>23</v>
      </c>
      <c r="H455" s="12">
        <v>1.47</v>
      </c>
      <c r="I455" s="12">
        <v>0.23</v>
      </c>
      <c r="K455" s="12">
        <v>6</v>
      </c>
      <c r="L455" s="12">
        <v>7.9153037220386802</v>
      </c>
      <c r="M455" s="12">
        <v>1.34474191377911E-2</v>
      </c>
    </row>
    <row r="456" spans="4:13" x14ac:dyDescent="0.2">
      <c r="D456" s="12">
        <v>8.6</v>
      </c>
      <c r="E456" s="12">
        <v>0.5</v>
      </c>
      <c r="F456" s="12">
        <v>2316</v>
      </c>
      <c r="G456" s="12">
        <v>23</v>
      </c>
      <c r="H456" s="12">
        <v>1.47</v>
      </c>
      <c r="I456" s="12">
        <v>0.23</v>
      </c>
      <c r="K456" s="12">
        <v>6</v>
      </c>
      <c r="L456" s="12">
        <v>7.9199345289194598</v>
      </c>
      <c r="M456" s="12">
        <v>1.22556611699764E-2</v>
      </c>
    </row>
    <row r="457" spans="4:13" x14ac:dyDescent="0.2">
      <c r="D457" s="12">
        <v>8.6</v>
      </c>
      <c r="E457" s="12">
        <v>0.5</v>
      </c>
      <c r="F457" s="12">
        <v>2316</v>
      </c>
      <c r="G457" s="12">
        <v>23</v>
      </c>
      <c r="H457" s="12">
        <v>1.47</v>
      </c>
      <c r="I457" s="12">
        <v>0.23</v>
      </c>
      <c r="K457" s="12">
        <v>6</v>
      </c>
      <c r="L457" s="12">
        <v>7.9199345289194598</v>
      </c>
      <c r="M457" s="12">
        <v>1.22556611699764E-2</v>
      </c>
    </row>
    <row r="458" spans="4:13" x14ac:dyDescent="0.2">
      <c r="D458" s="12">
        <v>8.6</v>
      </c>
      <c r="E458" s="12">
        <v>0.5</v>
      </c>
      <c r="F458" s="12">
        <v>2316</v>
      </c>
      <c r="G458" s="12">
        <v>23</v>
      </c>
      <c r="H458" s="12">
        <v>1.47</v>
      </c>
      <c r="I458" s="12">
        <v>0.23</v>
      </c>
      <c r="K458" s="12">
        <v>6</v>
      </c>
      <c r="L458" s="12">
        <v>7.9169430037715696</v>
      </c>
      <c r="M458" s="12">
        <v>1.1679683976160701E-2</v>
      </c>
    </row>
    <row r="459" spans="4:13" x14ac:dyDescent="0.2">
      <c r="D459" s="12">
        <v>8.6</v>
      </c>
      <c r="E459" s="12">
        <v>0.5</v>
      </c>
      <c r="F459" s="12">
        <v>2316</v>
      </c>
      <c r="G459" s="12">
        <v>23</v>
      </c>
      <c r="H459" s="12">
        <v>1.47</v>
      </c>
      <c r="I459" s="12">
        <v>0.23</v>
      </c>
      <c r="K459" s="12">
        <v>6</v>
      </c>
      <c r="L459" s="12">
        <v>7.9171145961324001</v>
      </c>
      <c r="M459" s="12">
        <v>5.4421550254312601E-3</v>
      </c>
    </row>
    <row r="460" spans="4:13" x14ac:dyDescent="0.2">
      <c r="D460" s="12">
        <v>8.6</v>
      </c>
      <c r="E460" s="12">
        <v>0.5</v>
      </c>
      <c r="F460" s="12">
        <v>2316</v>
      </c>
      <c r="G460" s="12">
        <v>23</v>
      </c>
      <c r="H460" s="12">
        <v>1.47</v>
      </c>
      <c r="I460" s="12">
        <v>0.23</v>
      </c>
      <c r="K460" s="12">
        <v>6</v>
      </c>
      <c r="L460" s="12">
        <v>7.9171145961324001</v>
      </c>
      <c r="M460" s="12">
        <v>2.4919455963499002E-3</v>
      </c>
    </row>
    <row r="461" spans="4:13" x14ac:dyDescent="0.2">
      <c r="D461" s="12">
        <v>8.6</v>
      </c>
      <c r="E461" s="12">
        <v>0.5</v>
      </c>
      <c r="F461" s="12">
        <v>2316</v>
      </c>
      <c r="G461" s="12">
        <v>23</v>
      </c>
      <c r="H461" s="12">
        <v>1.47</v>
      </c>
      <c r="I461" s="12">
        <v>0.23</v>
      </c>
      <c r="K461" s="12">
        <v>6</v>
      </c>
      <c r="L461" s="12">
        <v>7.8984198779629402</v>
      </c>
      <c r="M461" s="12">
        <v>4.83034320441333E-3</v>
      </c>
    </row>
    <row r="462" spans="4:13" x14ac:dyDescent="0.2">
      <c r="D462" s="12">
        <v>8.6</v>
      </c>
      <c r="E462" s="12">
        <v>0.5</v>
      </c>
      <c r="F462" s="12">
        <v>2316</v>
      </c>
      <c r="G462" s="12">
        <v>23</v>
      </c>
      <c r="H462" s="12">
        <v>1.47</v>
      </c>
      <c r="I462" s="12">
        <v>0.23</v>
      </c>
      <c r="K462" s="12">
        <v>6</v>
      </c>
      <c r="L462" s="12">
        <v>7.8984198779629402</v>
      </c>
      <c r="M462" s="12">
        <v>1.0158776631816E-2</v>
      </c>
    </row>
    <row r="463" spans="4:13" x14ac:dyDescent="0.2">
      <c r="D463" s="12">
        <v>8.6</v>
      </c>
      <c r="E463" s="12">
        <v>0.5</v>
      </c>
      <c r="F463" s="12">
        <v>2316</v>
      </c>
      <c r="G463" s="12">
        <v>23</v>
      </c>
      <c r="H463" s="12">
        <v>1.47</v>
      </c>
      <c r="I463" s="12">
        <v>0.23</v>
      </c>
      <c r="K463" s="12">
        <v>6</v>
      </c>
      <c r="L463" s="12">
        <v>7.8886138373422403</v>
      </c>
      <c r="M463" s="12">
        <v>4.4149489358070301E-3</v>
      </c>
    </row>
    <row r="464" spans="4:13" x14ac:dyDescent="0.2">
      <c r="D464" s="12">
        <v>8.6</v>
      </c>
      <c r="E464" s="12">
        <v>0.5</v>
      </c>
      <c r="F464" s="12">
        <v>2316</v>
      </c>
      <c r="G464" s="12">
        <v>23</v>
      </c>
      <c r="H464" s="12">
        <v>1.47</v>
      </c>
      <c r="I464" s="12">
        <v>0.23</v>
      </c>
      <c r="K464" s="12">
        <v>6</v>
      </c>
      <c r="L464" s="12">
        <v>7.7937612013092599</v>
      </c>
      <c r="M464" s="12">
        <v>-1.59297380396252E-3</v>
      </c>
    </row>
    <row r="465" spans="3:13" x14ac:dyDescent="0.2">
      <c r="C465" s="12" t="s">
        <v>12741</v>
      </c>
      <c r="D465" s="12">
        <v>7.75</v>
      </c>
      <c r="E465" s="12">
        <v>0.9</v>
      </c>
      <c r="F465" s="12">
        <v>2346</v>
      </c>
      <c r="G465" s="12">
        <v>98</v>
      </c>
      <c r="H465" s="12">
        <v>1.145</v>
      </c>
      <c r="I465" s="12">
        <v>0.28000000000000003</v>
      </c>
      <c r="K465" s="12">
        <v>6</v>
      </c>
      <c r="L465" s="12">
        <v>7.7619878039229198</v>
      </c>
      <c r="M465" s="12">
        <v>1.92854752519875E-2</v>
      </c>
    </row>
    <row r="466" spans="3:13" x14ac:dyDescent="0.2">
      <c r="C466" s="12" t="s">
        <v>12744</v>
      </c>
      <c r="D466" s="12">
        <v>7.75</v>
      </c>
      <c r="E466" s="12">
        <v>0.9</v>
      </c>
      <c r="F466" s="12">
        <v>2346</v>
      </c>
      <c r="G466" s="12">
        <v>98</v>
      </c>
      <c r="H466" s="12">
        <v>1.145</v>
      </c>
      <c r="I466" s="12">
        <v>0.28000000000000003</v>
      </c>
      <c r="K466" s="12">
        <v>6</v>
      </c>
      <c r="L466" s="12">
        <v>7.7763151049083303</v>
      </c>
      <c r="M466" s="12">
        <v>9.6889803352801108E-3</v>
      </c>
    </row>
    <row r="467" spans="3:13" x14ac:dyDescent="0.2">
      <c r="D467" s="12">
        <v>7.75</v>
      </c>
      <c r="E467" s="12">
        <v>0.9</v>
      </c>
      <c r="F467" s="12">
        <v>2346</v>
      </c>
      <c r="G467" s="12">
        <v>98</v>
      </c>
      <c r="H467" s="12">
        <v>1.145</v>
      </c>
      <c r="I467" s="12">
        <v>0.28000000000000003</v>
      </c>
      <c r="K467" s="12">
        <v>6</v>
      </c>
      <c r="L467" s="12">
        <v>7.7760695152490298</v>
      </c>
      <c r="M467" s="12">
        <v>2.2371342529530001E-3</v>
      </c>
    </row>
    <row r="468" spans="3:13" x14ac:dyDescent="0.2">
      <c r="D468" s="12">
        <v>7.75</v>
      </c>
      <c r="E468" s="12">
        <v>0.9</v>
      </c>
      <c r="F468" s="12">
        <v>2346</v>
      </c>
      <c r="G468" s="12">
        <v>98</v>
      </c>
      <c r="H468" s="12">
        <v>1.145</v>
      </c>
      <c r="I468" s="12">
        <v>0.28000000000000003</v>
      </c>
      <c r="K468" s="12">
        <v>6</v>
      </c>
      <c r="L468" s="12">
        <v>7.7763210297779297</v>
      </c>
      <c r="M468" s="12">
        <v>2.88211192244459E-3</v>
      </c>
    </row>
    <row r="469" spans="3:13" x14ac:dyDescent="0.2">
      <c r="D469" s="12">
        <v>7.75</v>
      </c>
      <c r="E469" s="12">
        <v>0.9</v>
      </c>
      <c r="F469" s="12">
        <v>2346</v>
      </c>
      <c r="G469" s="12">
        <v>98</v>
      </c>
      <c r="H469" s="12">
        <v>1.145</v>
      </c>
      <c r="I469" s="12">
        <v>0.28000000000000003</v>
      </c>
      <c r="K469" s="12">
        <v>6</v>
      </c>
      <c r="L469" s="12">
        <v>7.7763210297779297</v>
      </c>
      <c r="M469" s="12">
        <v>2.88211192244459E-3</v>
      </c>
    </row>
    <row r="470" spans="3:13" x14ac:dyDescent="0.2">
      <c r="D470" s="12">
        <v>7.75</v>
      </c>
      <c r="E470" s="12">
        <v>0.9</v>
      </c>
      <c r="F470" s="12">
        <v>2346</v>
      </c>
      <c r="G470" s="12">
        <v>98</v>
      </c>
      <c r="H470" s="12">
        <v>1.145</v>
      </c>
      <c r="I470" s="12">
        <v>0.28000000000000003</v>
      </c>
      <c r="K470" s="12">
        <v>6</v>
      </c>
      <c r="L470" s="12">
        <v>7.7619996282335002</v>
      </c>
      <c r="M470" s="12">
        <v>2.8358822360164499E-4</v>
      </c>
    </row>
    <row r="471" spans="3:13" x14ac:dyDescent="0.2">
      <c r="D471" s="12">
        <v>7.75</v>
      </c>
      <c r="E471" s="12">
        <v>0.9</v>
      </c>
      <c r="F471" s="12">
        <v>2346</v>
      </c>
      <c r="G471" s="12">
        <v>98</v>
      </c>
      <c r="H471" s="12">
        <v>1.145</v>
      </c>
      <c r="I471" s="12">
        <v>0.28000000000000003</v>
      </c>
      <c r="K471" s="12">
        <v>6</v>
      </c>
      <c r="L471" s="12">
        <v>7.7777650196715804</v>
      </c>
      <c r="M471" s="12">
        <v>-6.7422340953538704E-3</v>
      </c>
    </row>
    <row r="472" spans="3:13" x14ac:dyDescent="0.2">
      <c r="D472" s="12">
        <v>7.75</v>
      </c>
      <c r="E472" s="12">
        <v>0.9</v>
      </c>
      <c r="F472" s="12">
        <v>2346</v>
      </c>
      <c r="G472" s="12">
        <v>98</v>
      </c>
      <c r="H472" s="12">
        <v>1.145</v>
      </c>
      <c r="I472" s="12">
        <v>0.28000000000000003</v>
      </c>
      <c r="K472" s="12">
        <v>6</v>
      </c>
      <c r="L472" s="12">
        <v>7.7775312543228603</v>
      </c>
      <c r="M472" s="12">
        <v>-1.0795287821444999E-2</v>
      </c>
    </row>
    <row r="473" spans="3:13" x14ac:dyDescent="0.2">
      <c r="D473" s="12">
        <v>7.75</v>
      </c>
      <c r="E473" s="12">
        <v>0.9</v>
      </c>
      <c r="F473" s="12">
        <v>2346</v>
      </c>
      <c r="G473" s="12">
        <v>98</v>
      </c>
      <c r="H473" s="12">
        <v>1.145</v>
      </c>
      <c r="I473" s="12">
        <v>0.28000000000000003</v>
      </c>
      <c r="K473" s="12">
        <v>6</v>
      </c>
      <c r="L473" s="12">
        <v>7.7944387724483901</v>
      </c>
      <c r="M473" s="12">
        <v>-3.8400975319789497E-2</v>
      </c>
    </row>
    <row r="474" spans="3:13" x14ac:dyDescent="0.2">
      <c r="D474" s="12">
        <v>7.75</v>
      </c>
      <c r="E474" s="12">
        <v>0.9</v>
      </c>
      <c r="F474" s="12">
        <v>2346</v>
      </c>
      <c r="G474" s="12">
        <v>98</v>
      </c>
      <c r="H474" s="12">
        <v>1.145</v>
      </c>
      <c r="I474" s="12">
        <v>0.28000000000000003</v>
      </c>
      <c r="K474" s="12">
        <v>6</v>
      </c>
      <c r="L474" s="12">
        <v>7.8222264617390698</v>
      </c>
      <c r="M474" s="12">
        <v>-1.6362611160171299E-2</v>
      </c>
    </row>
    <row r="475" spans="3:13" x14ac:dyDescent="0.2">
      <c r="D475" s="12">
        <v>7.75</v>
      </c>
      <c r="E475" s="12">
        <v>0.9</v>
      </c>
      <c r="F475" s="12">
        <v>2346</v>
      </c>
      <c r="G475" s="12">
        <v>98</v>
      </c>
      <c r="H475" s="12">
        <v>1.145</v>
      </c>
      <c r="I475" s="12">
        <v>0.28000000000000003</v>
      </c>
      <c r="K475" s="12">
        <v>6</v>
      </c>
      <c r="L475" s="12">
        <v>7.8225519481378099</v>
      </c>
      <c r="M475" s="12">
        <v>-1.38835438220275E-2</v>
      </c>
    </row>
    <row r="476" spans="3:13" x14ac:dyDescent="0.2">
      <c r="D476" s="12">
        <v>7.75</v>
      </c>
      <c r="E476" s="12">
        <v>0.9</v>
      </c>
      <c r="F476" s="12">
        <v>2346</v>
      </c>
      <c r="G476" s="12">
        <v>98</v>
      </c>
      <c r="H476" s="12">
        <v>1.145</v>
      </c>
      <c r="I476" s="12">
        <v>0.28000000000000003</v>
      </c>
      <c r="K476" s="12">
        <v>6</v>
      </c>
      <c r="L476" s="12">
        <v>7.8023924903167696</v>
      </c>
      <c r="M476" s="12">
        <v>6.4989521166099802E-4</v>
      </c>
    </row>
    <row r="477" spans="3:13" x14ac:dyDescent="0.2">
      <c r="D477" s="12">
        <v>7.75</v>
      </c>
      <c r="E477" s="12">
        <v>0.9</v>
      </c>
      <c r="F477" s="12">
        <v>2346</v>
      </c>
      <c r="G477" s="12">
        <v>98</v>
      </c>
      <c r="H477" s="12">
        <v>1.145</v>
      </c>
      <c r="I477" s="12">
        <v>0.28000000000000003</v>
      </c>
      <c r="K477" s="12">
        <v>6</v>
      </c>
      <c r="L477" s="12">
        <v>7.8023155432978202</v>
      </c>
      <c r="M477" s="12">
        <v>5.2417685200385799E-3</v>
      </c>
    </row>
    <row r="478" spans="3:13" x14ac:dyDescent="0.2">
      <c r="D478" s="12">
        <v>7.75</v>
      </c>
      <c r="E478" s="12">
        <v>0.9</v>
      </c>
      <c r="F478" s="12">
        <v>2346</v>
      </c>
      <c r="G478" s="12">
        <v>98</v>
      </c>
      <c r="H478" s="12">
        <v>1.145</v>
      </c>
      <c r="I478" s="12">
        <v>0.28000000000000003</v>
      </c>
      <c r="K478" s="12">
        <v>6</v>
      </c>
      <c r="L478" s="12">
        <v>7.80222089795594</v>
      </c>
      <c r="M478" s="12">
        <v>1.02105326910915E-2</v>
      </c>
    </row>
    <row r="479" spans="3:13" x14ac:dyDescent="0.2">
      <c r="D479" s="12">
        <v>7.75</v>
      </c>
      <c r="E479" s="12">
        <v>0.9</v>
      </c>
      <c r="F479" s="12">
        <v>2346</v>
      </c>
      <c r="G479" s="12">
        <v>98</v>
      </c>
      <c r="H479" s="12">
        <v>1.145</v>
      </c>
      <c r="I479" s="12">
        <v>0.28000000000000003</v>
      </c>
      <c r="K479" s="12">
        <v>6</v>
      </c>
      <c r="L479" s="12">
        <v>7.8224010038203904</v>
      </c>
      <c r="M479" s="12">
        <v>2.8358822360164499E-4</v>
      </c>
    </row>
    <row r="480" spans="3:13" x14ac:dyDescent="0.2">
      <c r="C480" s="12" t="s">
        <v>12742</v>
      </c>
      <c r="D480" s="12">
        <v>8.6000000000000014</v>
      </c>
      <c r="E480" s="12">
        <v>0.7</v>
      </c>
      <c r="F480" s="12">
        <v>2340</v>
      </c>
      <c r="G480" s="12">
        <v>33</v>
      </c>
      <c r="H480" s="12">
        <v>0.94500000000000006</v>
      </c>
      <c r="I480" s="12">
        <v>0.63</v>
      </c>
      <c r="K480" s="12">
        <v>6</v>
      </c>
      <c r="L480" s="12">
        <v>7.5926964157844603</v>
      </c>
      <c r="M480" s="12">
        <v>1.2340583077725601E-2</v>
      </c>
    </row>
    <row r="481" spans="3:13" x14ac:dyDescent="0.2">
      <c r="C481" s="12" t="s">
        <v>12745</v>
      </c>
      <c r="D481" s="12">
        <v>8.6000000000000014</v>
      </c>
      <c r="E481" s="12">
        <v>0.7</v>
      </c>
      <c r="F481" s="12">
        <v>2340</v>
      </c>
      <c r="G481" s="12">
        <v>33</v>
      </c>
      <c r="H481" s="12">
        <v>0.94500000000000006</v>
      </c>
      <c r="I481" s="12">
        <v>0.63</v>
      </c>
      <c r="K481" s="12">
        <v>6</v>
      </c>
      <c r="L481" s="12">
        <v>7.5926165190450199</v>
      </c>
      <c r="M481" s="12">
        <v>-9.0816974421301696E-4</v>
      </c>
    </row>
    <row r="482" spans="3:13" x14ac:dyDescent="0.2">
      <c r="D482" s="12">
        <v>8.6000000000000014</v>
      </c>
      <c r="E482" s="12">
        <v>0.7</v>
      </c>
      <c r="F482" s="12">
        <v>2340</v>
      </c>
      <c r="G482" s="12">
        <v>33</v>
      </c>
      <c r="H482" s="12">
        <v>0.94500000000000006</v>
      </c>
      <c r="I482" s="12">
        <v>0.63</v>
      </c>
      <c r="K482" s="12">
        <v>6</v>
      </c>
      <c r="L482" s="12">
        <v>7.5927792622443899</v>
      </c>
      <c r="M482" s="12">
        <v>-3.63276472539013E-3</v>
      </c>
    </row>
    <row r="483" spans="3:13" x14ac:dyDescent="0.2">
      <c r="D483" s="12">
        <v>8.6000000000000014</v>
      </c>
      <c r="E483" s="12">
        <v>0.7</v>
      </c>
      <c r="F483" s="12">
        <v>2340</v>
      </c>
      <c r="G483" s="12">
        <v>33</v>
      </c>
      <c r="H483" s="12">
        <v>0.94500000000000006</v>
      </c>
      <c r="I483" s="12">
        <v>0.63</v>
      </c>
      <c r="K483" s="12">
        <v>6</v>
      </c>
      <c r="L483" s="12">
        <v>7.60155557069971</v>
      </c>
      <c r="M483" s="12">
        <v>-4.4025135029634802E-3</v>
      </c>
    </row>
    <row r="484" spans="3:13" x14ac:dyDescent="0.2">
      <c r="D484" s="12">
        <v>8.6000000000000014</v>
      </c>
      <c r="E484" s="12">
        <v>0.7</v>
      </c>
      <c r="F484" s="12">
        <v>2340</v>
      </c>
      <c r="G484" s="12">
        <v>33</v>
      </c>
      <c r="H484" s="12">
        <v>0.94500000000000006</v>
      </c>
      <c r="I484" s="12">
        <v>0.63</v>
      </c>
      <c r="K484" s="12">
        <v>6</v>
      </c>
      <c r="L484" s="12">
        <v>7.6116722728308304</v>
      </c>
      <c r="M484" s="12">
        <v>-2.7356216811556399E-3</v>
      </c>
    </row>
    <row r="485" spans="3:13" x14ac:dyDescent="0.2">
      <c r="D485" s="12">
        <v>8.6000000000000014</v>
      </c>
      <c r="E485" s="12">
        <v>0.7</v>
      </c>
      <c r="F485" s="12">
        <v>2340</v>
      </c>
      <c r="G485" s="12">
        <v>33</v>
      </c>
      <c r="H485" s="12">
        <v>0.94500000000000006</v>
      </c>
      <c r="I485" s="12">
        <v>0.63</v>
      </c>
      <c r="K485" s="12">
        <v>6</v>
      </c>
      <c r="L485" s="12">
        <v>7.60164729174973</v>
      </c>
      <c r="M485" s="12">
        <v>-1.4770057371496699E-2</v>
      </c>
    </row>
    <row r="486" spans="3:13" x14ac:dyDescent="0.2">
      <c r="D486" s="12">
        <v>8.6000000000000014</v>
      </c>
      <c r="E486" s="12">
        <v>0.7</v>
      </c>
      <c r="F486" s="12">
        <v>2340</v>
      </c>
      <c r="G486" s="12">
        <v>33</v>
      </c>
      <c r="H486" s="12">
        <v>0.94500000000000006</v>
      </c>
      <c r="I486" s="12">
        <v>0.63</v>
      </c>
      <c r="K486" s="12">
        <v>6</v>
      </c>
      <c r="L486" s="12">
        <v>7.60164729174973</v>
      </c>
      <c r="M486" s="12">
        <v>-1.40122610730156E-2</v>
      </c>
    </row>
    <row r="487" spans="3:13" x14ac:dyDescent="0.2">
      <c r="D487" s="12">
        <v>8.6000000000000014</v>
      </c>
      <c r="E487" s="12">
        <v>0.7</v>
      </c>
      <c r="F487" s="12">
        <v>2340</v>
      </c>
      <c r="G487" s="12">
        <v>33</v>
      </c>
      <c r="H487" s="12">
        <v>0.94500000000000006</v>
      </c>
      <c r="I487" s="12">
        <v>0.63</v>
      </c>
      <c r="K487" s="12">
        <v>6</v>
      </c>
      <c r="L487" s="12">
        <v>7.60164729174973</v>
      </c>
      <c r="M487" s="12">
        <v>-1.40122610730156E-2</v>
      </c>
    </row>
    <row r="488" spans="3:13" x14ac:dyDescent="0.2">
      <c r="D488" s="12">
        <v>8.6000000000000014</v>
      </c>
      <c r="E488" s="12">
        <v>0.7</v>
      </c>
      <c r="F488" s="12">
        <v>2340</v>
      </c>
      <c r="G488" s="12">
        <v>33</v>
      </c>
      <c r="H488" s="12">
        <v>0.94500000000000006</v>
      </c>
      <c r="I488" s="12">
        <v>0.63</v>
      </c>
      <c r="K488" s="12">
        <v>6</v>
      </c>
      <c r="L488" s="12">
        <v>7.6115687020416098</v>
      </c>
      <c r="M488" s="12">
        <v>-2.42616943752514E-2</v>
      </c>
    </row>
    <row r="489" spans="3:13" x14ac:dyDescent="0.2">
      <c r="D489" s="12">
        <v>8.6000000000000014</v>
      </c>
      <c r="E489" s="12">
        <v>0.7</v>
      </c>
      <c r="F489" s="12">
        <v>2340</v>
      </c>
      <c r="G489" s="12">
        <v>33</v>
      </c>
      <c r="H489" s="12">
        <v>0.94500000000000006</v>
      </c>
      <c r="I489" s="12">
        <v>0.63</v>
      </c>
      <c r="K489" s="12">
        <v>6</v>
      </c>
      <c r="L489" s="12">
        <v>7.6315417426134902</v>
      </c>
      <c r="M489" s="12">
        <v>-8.6639144504839904E-3</v>
      </c>
    </row>
    <row r="490" spans="3:13" x14ac:dyDescent="0.2">
      <c r="D490" s="12">
        <v>8.6000000000000014</v>
      </c>
      <c r="E490" s="12">
        <v>0.7</v>
      </c>
      <c r="F490" s="12">
        <v>2340</v>
      </c>
      <c r="G490" s="12">
        <v>33</v>
      </c>
      <c r="H490" s="12">
        <v>0.94500000000000006</v>
      </c>
      <c r="I490" s="12">
        <v>0.63</v>
      </c>
      <c r="K490" s="12">
        <v>6</v>
      </c>
      <c r="L490" s="12">
        <v>7.6317399841732199</v>
      </c>
      <c r="M490" s="12">
        <v>-9.7853489582957597E-3</v>
      </c>
    </row>
    <row r="491" spans="3:13" x14ac:dyDescent="0.2">
      <c r="D491" s="12">
        <v>8.6000000000000014</v>
      </c>
      <c r="E491" s="12">
        <v>0.7</v>
      </c>
      <c r="F491" s="12">
        <v>2340</v>
      </c>
      <c r="G491" s="12">
        <v>33</v>
      </c>
      <c r="H491" s="12">
        <v>0.94500000000000006</v>
      </c>
      <c r="I491" s="12">
        <v>0.63</v>
      </c>
      <c r="K491" s="12">
        <v>6</v>
      </c>
      <c r="L491" s="12">
        <v>7.6317399841732199</v>
      </c>
      <c r="M491" s="12">
        <v>-4.2950096213566699E-3</v>
      </c>
    </row>
    <row r="492" spans="3:13" x14ac:dyDescent="0.2">
      <c r="D492" s="12">
        <v>8.6000000000000014</v>
      </c>
      <c r="E492" s="12">
        <v>0.7</v>
      </c>
      <c r="F492" s="12">
        <v>2340</v>
      </c>
      <c r="G492" s="12">
        <v>33</v>
      </c>
      <c r="H492" s="12">
        <v>0.94500000000000006</v>
      </c>
      <c r="I492" s="12">
        <v>0.63</v>
      </c>
      <c r="K492" s="12">
        <v>6</v>
      </c>
      <c r="L492" s="12">
        <v>7.6317399841732199</v>
      </c>
      <c r="M492" s="12">
        <v>-9.7853489582957597E-3</v>
      </c>
    </row>
    <row r="493" spans="3:13" x14ac:dyDescent="0.2">
      <c r="D493" s="12">
        <v>8.6000000000000014</v>
      </c>
      <c r="E493" s="12">
        <v>0.7</v>
      </c>
      <c r="F493" s="12">
        <v>2340</v>
      </c>
      <c r="G493" s="12">
        <v>33</v>
      </c>
      <c r="H493" s="12">
        <v>0.94500000000000006</v>
      </c>
      <c r="I493" s="12">
        <v>0.63</v>
      </c>
      <c r="K493" s="12">
        <v>6</v>
      </c>
      <c r="L493" s="12">
        <v>7.7555905086131798</v>
      </c>
      <c r="M493" s="12">
        <v>-9.7840259739687407E-3</v>
      </c>
    </row>
    <row r="494" spans="3:13" x14ac:dyDescent="0.2">
      <c r="D494" s="12">
        <v>8.6000000000000014</v>
      </c>
      <c r="E494" s="12">
        <v>0.7</v>
      </c>
      <c r="F494" s="12">
        <v>2340</v>
      </c>
      <c r="G494" s="12">
        <v>33</v>
      </c>
      <c r="H494" s="12">
        <v>0.94500000000000006</v>
      </c>
      <c r="I494" s="12">
        <v>0.63</v>
      </c>
      <c r="K494" s="12">
        <v>6</v>
      </c>
      <c r="L494" s="12">
        <v>7.7555106118737402</v>
      </c>
      <c r="M494" s="12">
        <v>-5.3779407232375101E-3</v>
      </c>
    </row>
    <row r="495" spans="3:13" x14ac:dyDescent="0.2">
      <c r="D495" s="12">
        <v>8.6000000000000014</v>
      </c>
      <c r="E495" s="12">
        <v>0.7</v>
      </c>
      <c r="F495" s="12">
        <v>2340</v>
      </c>
      <c r="G495" s="12">
        <v>33</v>
      </c>
      <c r="H495" s="12">
        <v>0.94500000000000006</v>
      </c>
      <c r="I495" s="12">
        <v>0.63</v>
      </c>
      <c r="K495" s="12">
        <v>6</v>
      </c>
      <c r="L495" s="12">
        <v>7.7555106118737402</v>
      </c>
      <c r="M495" s="12">
        <v>1.32406977664518E-3</v>
      </c>
    </row>
    <row r="496" spans="3:13" x14ac:dyDescent="0.2">
      <c r="D496" s="12">
        <v>8.6000000000000014</v>
      </c>
      <c r="E496" s="12">
        <v>0.7</v>
      </c>
      <c r="F496" s="12">
        <v>2340</v>
      </c>
      <c r="G496" s="12">
        <v>33</v>
      </c>
      <c r="H496" s="12">
        <v>0.94500000000000006</v>
      </c>
      <c r="I496" s="12">
        <v>0.63</v>
      </c>
      <c r="K496" s="12">
        <v>6</v>
      </c>
      <c r="L496" s="12">
        <v>7.8181430950094697</v>
      </c>
      <c r="M496" s="12">
        <v>-4.8669950521167101E-3</v>
      </c>
    </row>
    <row r="497" spans="1:32" x14ac:dyDescent="0.2">
      <c r="D497" s="12">
        <v>8.6000000000000014</v>
      </c>
      <c r="E497" s="12">
        <v>0.7</v>
      </c>
      <c r="F497" s="12">
        <v>2340</v>
      </c>
      <c r="G497" s="12">
        <v>33</v>
      </c>
      <c r="H497" s="12">
        <v>0.94500000000000006</v>
      </c>
      <c r="I497" s="12">
        <v>0.63</v>
      </c>
      <c r="K497" s="12">
        <v>6</v>
      </c>
      <c r="L497" s="12">
        <v>7.8178146080330002</v>
      </c>
      <c r="M497" s="12">
        <v>-7.6592903347173103E-3</v>
      </c>
    </row>
    <row r="499" spans="1:32" x14ac:dyDescent="0.2">
      <c r="B499" s="18" t="s">
        <v>12426</v>
      </c>
      <c r="C499" s="18"/>
      <c r="D499" s="18" t="s">
        <v>12747</v>
      </c>
      <c r="E499" s="18"/>
      <c r="F499" s="18" t="s">
        <v>12748</v>
      </c>
      <c r="G499" s="18" t="s">
        <v>12749</v>
      </c>
      <c r="H499" s="18"/>
      <c r="I499" s="18" t="s">
        <v>12750</v>
      </c>
      <c r="J499" s="18"/>
      <c r="K499" s="18"/>
      <c r="L499" s="18" t="s">
        <v>12751</v>
      </c>
      <c r="M499" s="18"/>
      <c r="N499" s="18" t="s">
        <v>12752</v>
      </c>
    </row>
    <row r="500" spans="1:32" x14ac:dyDescent="0.2">
      <c r="B500" s="12">
        <v>389</v>
      </c>
      <c r="C500" s="12">
        <v>22</v>
      </c>
      <c r="D500" s="12">
        <v>27.5</v>
      </c>
      <c r="E500" s="12">
        <v>0.5</v>
      </c>
      <c r="F500" s="12">
        <v>8.1</v>
      </c>
      <c r="G500" s="12">
        <v>1728</v>
      </c>
      <c r="H500" s="12">
        <v>16</v>
      </c>
      <c r="I500" s="12">
        <v>216</v>
      </c>
      <c r="K500" s="12">
        <v>5</v>
      </c>
      <c r="L500" s="12">
        <v>3.5</v>
      </c>
      <c r="M500" s="12">
        <v>0.1</v>
      </c>
      <c r="N500" s="12">
        <v>5.3</v>
      </c>
      <c r="O500" s="12">
        <v>0.1</v>
      </c>
    </row>
    <row r="501" spans="1:32" x14ac:dyDescent="0.2">
      <c r="B501" s="12">
        <v>600</v>
      </c>
      <c r="C501" s="12">
        <v>35</v>
      </c>
      <c r="D501" s="12">
        <v>27.4</v>
      </c>
      <c r="E501" s="12">
        <v>0.6</v>
      </c>
      <c r="F501" s="12">
        <v>7.87</v>
      </c>
      <c r="G501" s="12">
        <v>1847</v>
      </c>
      <c r="H501" s="12">
        <v>18</v>
      </c>
      <c r="I501" s="12">
        <v>164</v>
      </c>
      <c r="K501" s="12">
        <v>3</v>
      </c>
      <c r="L501" s="12">
        <v>2.7</v>
      </c>
      <c r="M501" s="12">
        <v>0.1</v>
      </c>
      <c r="N501" s="12">
        <v>3.9</v>
      </c>
      <c r="O501" s="12">
        <v>0.1</v>
      </c>
    </row>
    <row r="502" spans="1:32" x14ac:dyDescent="0.2">
      <c r="B502" s="12">
        <v>804</v>
      </c>
      <c r="C502" s="12">
        <v>43</v>
      </c>
      <c r="D502" s="12">
        <v>27.4</v>
      </c>
      <c r="E502" s="12">
        <v>0.6</v>
      </c>
      <c r="F502" s="12">
        <v>7.77</v>
      </c>
      <c r="G502" s="12">
        <v>1934</v>
      </c>
      <c r="H502" s="12">
        <v>11</v>
      </c>
      <c r="I502" s="12">
        <v>135</v>
      </c>
      <c r="K502" s="12">
        <v>2</v>
      </c>
      <c r="L502" s="12">
        <v>2.2000000000000002</v>
      </c>
      <c r="M502" s="12">
        <v>0</v>
      </c>
      <c r="N502" s="12">
        <v>3.3</v>
      </c>
      <c r="O502" s="12">
        <v>0</v>
      </c>
    </row>
    <row r="503" spans="1:32" x14ac:dyDescent="0.2">
      <c r="B503" s="12">
        <v>1006</v>
      </c>
      <c r="C503" s="12">
        <v>55</v>
      </c>
      <c r="D503" s="12">
        <v>27.22</v>
      </c>
      <c r="E503" s="12">
        <v>0.8</v>
      </c>
      <c r="F503" s="12">
        <v>7.68</v>
      </c>
      <c r="G503" s="12">
        <v>1988</v>
      </c>
      <c r="H503" s="12">
        <v>16</v>
      </c>
      <c r="I503" s="12">
        <v>114</v>
      </c>
      <c r="K503" s="12">
        <v>2</v>
      </c>
      <c r="L503" s="12">
        <v>1.9</v>
      </c>
      <c r="M503" s="12">
        <v>0</v>
      </c>
      <c r="N503" s="12">
        <v>2.8</v>
      </c>
      <c r="O503" s="12">
        <v>0.1</v>
      </c>
    </row>
    <row r="507" spans="1:32" x14ac:dyDescent="0.2">
      <c r="A507" s="206" t="s">
        <v>1016</v>
      </c>
      <c r="B507" s="18"/>
      <c r="C507" s="18" t="s">
        <v>12754</v>
      </c>
      <c r="E507" s="18" t="s">
        <v>12755</v>
      </c>
      <c r="G507" s="18" t="s">
        <v>12248</v>
      </c>
      <c r="I507" s="18" t="s">
        <v>12757</v>
      </c>
      <c r="J507" s="18"/>
      <c r="L507" s="18" t="s">
        <v>12758</v>
      </c>
      <c r="N507" s="18" t="s">
        <v>12759</v>
      </c>
      <c r="P507" s="18" t="s">
        <v>12756</v>
      </c>
      <c r="R507" s="18" t="s">
        <v>12760</v>
      </c>
      <c r="T507" s="12" t="s">
        <v>12762</v>
      </c>
      <c r="V507" s="12" t="s">
        <v>12763</v>
      </c>
    </row>
    <row r="508" spans="1:32" x14ac:dyDescent="0.2">
      <c r="C508" s="12">
        <v>28.26</v>
      </c>
      <c r="D508" s="12">
        <v>0.14000000000000001</v>
      </c>
      <c r="E508" s="12">
        <v>8.1999999999999993</v>
      </c>
      <c r="F508" s="12">
        <v>0.7</v>
      </c>
      <c r="G508" s="12">
        <v>34.69</v>
      </c>
      <c r="H508" s="12">
        <v>0.05</v>
      </c>
      <c r="I508" s="12">
        <v>7.69</v>
      </c>
      <c r="K508" s="12">
        <v>0.02</v>
      </c>
      <c r="L508" s="12">
        <v>2242</v>
      </c>
      <c r="M508" s="12">
        <v>10</v>
      </c>
      <c r="N508" s="12">
        <v>1931</v>
      </c>
      <c r="O508" s="12">
        <v>16</v>
      </c>
      <c r="P508" s="12">
        <v>378</v>
      </c>
      <c r="Q508" s="12">
        <v>19</v>
      </c>
      <c r="R508" s="12">
        <v>3.46</v>
      </c>
      <c r="S508" s="12">
        <v>0.1</v>
      </c>
      <c r="T508" s="12">
        <v>-25.283902540812601</v>
      </c>
      <c r="U508" s="12">
        <v>6.8791265298075963</v>
      </c>
      <c r="V508" s="12">
        <f>T508/15</f>
        <v>-1.6855935027208402</v>
      </c>
      <c r="W508" s="12">
        <f>U508/15</f>
        <v>0.45860843532050644</v>
      </c>
    </row>
    <row r="511" spans="1:32" x14ac:dyDescent="0.2">
      <c r="A511" s="206" t="s">
        <v>8273</v>
      </c>
      <c r="C511" s="18" t="s">
        <v>12771</v>
      </c>
      <c r="D511" s="18"/>
      <c r="E511" s="18" t="s">
        <v>12772</v>
      </c>
      <c r="F511" s="18"/>
      <c r="G511" s="18" t="s">
        <v>12248</v>
      </c>
      <c r="H511" s="18"/>
      <c r="I511" s="18" t="s">
        <v>12773</v>
      </c>
      <c r="J511" s="18"/>
      <c r="K511" s="18"/>
      <c r="L511" s="18" t="s">
        <v>12770</v>
      </c>
      <c r="M511" s="18"/>
      <c r="N511" s="18" t="s">
        <v>12474</v>
      </c>
      <c r="O511" s="18"/>
      <c r="P511" s="18" t="s">
        <v>12781</v>
      </c>
      <c r="Q511" s="18"/>
      <c r="R511" s="18" t="s">
        <v>12425</v>
      </c>
      <c r="S511" s="18"/>
      <c r="T511" s="18" t="s">
        <v>12782</v>
      </c>
      <c r="U511" s="27"/>
      <c r="V511" s="27" t="s">
        <v>12428</v>
      </c>
      <c r="W511" s="44"/>
      <c r="X511" s="44" t="s">
        <v>12429</v>
      </c>
      <c r="Y511" s="44"/>
      <c r="Z511" s="18"/>
      <c r="AA511" s="18"/>
      <c r="AB511" s="18"/>
      <c r="AC511" s="18"/>
      <c r="AD511" s="18"/>
      <c r="AE511" s="18"/>
      <c r="AF511" s="18" t="s">
        <v>12497</v>
      </c>
    </row>
    <row r="512" spans="1:32" x14ac:dyDescent="0.2">
      <c r="C512" s="12" t="s">
        <v>12774</v>
      </c>
      <c r="D512" s="12">
        <v>8.1</v>
      </c>
      <c r="E512" s="12">
        <v>11</v>
      </c>
      <c r="F512" s="12">
        <v>0.1</v>
      </c>
      <c r="G512" s="12">
        <v>37.9</v>
      </c>
      <c r="H512" s="12">
        <v>0.15</v>
      </c>
      <c r="I512" s="12">
        <v>8.1199999999999992</v>
      </c>
      <c r="K512" s="12">
        <v>0.01</v>
      </c>
      <c r="L512" s="12">
        <v>2537</v>
      </c>
      <c r="M512" s="45">
        <v>4</v>
      </c>
      <c r="N512" s="12">
        <v>360</v>
      </c>
      <c r="O512" s="12">
        <v>10</v>
      </c>
      <c r="P512" s="12">
        <v>360</v>
      </c>
      <c r="Q512" s="12">
        <v>10</v>
      </c>
      <c r="R512" s="12">
        <v>2274</v>
      </c>
      <c r="S512" s="12">
        <v>8</v>
      </c>
      <c r="T512" s="45">
        <v>2073</v>
      </c>
      <c r="U512" s="28">
        <v>10</v>
      </c>
      <c r="V512" s="28">
        <v>187</v>
      </c>
      <c r="W512" s="46">
        <v>3</v>
      </c>
      <c r="X512" s="46">
        <v>2.79</v>
      </c>
      <c r="Y512" s="46">
        <v>0.04</v>
      </c>
      <c r="AA512" s="47" t="s">
        <v>12775</v>
      </c>
      <c r="AB512" s="47" t="s">
        <v>12776</v>
      </c>
      <c r="AC512" s="47" t="s">
        <v>12778</v>
      </c>
      <c r="AD512" s="47" t="s">
        <v>12779</v>
      </c>
      <c r="AE512" s="47" t="s">
        <v>12780</v>
      </c>
    </row>
    <row r="513" spans="4:33" x14ac:dyDescent="0.2">
      <c r="D513" s="12">
        <v>8.1</v>
      </c>
      <c r="E513" s="12">
        <v>11</v>
      </c>
      <c r="F513" s="12">
        <v>0.1</v>
      </c>
      <c r="G513" s="12">
        <v>37.9</v>
      </c>
      <c r="H513" s="12">
        <v>0.15</v>
      </c>
      <c r="I513" s="12">
        <v>8.1199999999999992</v>
      </c>
      <c r="K513" s="12">
        <v>0.01</v>
      </c>
      <c r="L513" s="12">
        <v>2537</v>
      </c>
      <c r="M513" s="45">
        <v>4</v>
      </c>
      <c r="N513" s="12">
        <v>360</v>
      </c>
      <c r="O513" s="12">
        <v>10</v>
      </c>
      <c r="P513" s="12">
        <v>360</v>
      </c>
      <c r="Q513" s="12">
        <v>10</v>
      </c>
      <c r="R513" s="12">
        <v>2274</v>
      </c>
      <c r="S513" s="12">
        <v>8</v>
      </c>
      <c r="T513" s="45">
        <v>2073</v>
      </c>
      <c r="U513" s="28">
        <v>10</v>
      </c>
      <c r="V513" s="28">
        <v>187</v>
      </c>
      <c r="W513" s="46">
        <v>3</v>
      </c>
      <c r="X513" s="46">
        <v>2.79</v>
      </c>
      <c r="Y513" s="46">
        <v>0.04</v>
      </c>
      <c r="AA513" s="28" t="s">
        <v>12777</v>
      </c>
      <c r="AB513" s="28">
        <v>8.1</v>
      </c>
      <c r="AC513" s="46">
        <v>0.18387672327077959</v>
      </c>
      <c r="AD513" s="46">
        <v>0.22455849154226817</v>
      </c>
      <c r="AE513" s="46">
        <v>0.18614815440570501</v>
      </c>
      <c r="AF513" s="34">
        <f>AVERAGE(AC513:AE513)</f>
        <v>0.19819445640625091</v>
      </c>
      <c r="AG513" s="12">
        <f>STDEV(AC513:AE513)</f>
        <v>2.2860153353379792E-2</v>
      </c>
    </row>
    <row r="514" spans="4:33" x14ac:dyDescent="0.2">
      <c r="D514" s="12">
        <v>8.1</v>
      </c>
      <c r="E514" s="12">
        <v>11</v>
      </c>
      <c r="F514" s="12">
        <v>0.1</v>
      </c>
      <c r="G514" s="12">
        <v>37.9</v>
      </c>
      <c r="H514" s="12">
        <v>0.15</v>
      </c>
      <c r="I514" s="12">
        <v>8.1199999999999992</v>
      </c>
      <c r="K514" s="12">
        <v>0.01</v>
      </c>
      <c r="L514" s="12">
        <v>2537</v>
      </c>
      <c r="M514" s="45">
        <v>4</v>
      </c>
      <c r="N514" s="12">
        <v>360</v>
      </c>
      <c r="O514" s="12">
        <v>10</v>
      </c>
      <c r="P514" s="12">
        <v>360</v>
      </c>
      <c r="Q514" s="12">
        <v>10</v>
      </c>
      <c r="R514" s="12">
        <v>2274</v>
      </c>
      <c r="S514" s="12">
        <v>8</v>
      </c>
      <c r="T514" s="45">
        <v>2073</v>
      </c>
      <c r="U514" s="28">
        <v>10</v>
      </c>
      <c r="V514" s="28">
        <v>187</v>
      </c>
      <c r="W514" s="46">
        <v>3</v>
      </c>
      <c r="X514" s="46">
        <v>2.79</v>
      </c>
      <c r="Y514" s="46">
        <v>0.04</v>
      </c>
      <c r="AA514" s="28" t="s">
        <v>12777</v>
      </c>
      <c r="AB514" s="28">
        <v>8.1</v>
      </c>
      <c r="AC514" s="46">
        <v>8.6767502260255022E-2</v>
      </c>
      <c r="AD514" s="46">
        <v>8.3494481907940385E-2</v>
      </c>
      <c r="AE514" s="46">
        <v>5.9338514859099398E-2</v>
      </c>
      <c r="AF514" s="34">
        <f t="shared" ref="AF514:AF577" si="6">AVERAGE(AC514:AE514)</f>
        <v>7.6533499675764935E-2</v>
      </c>
      <c r="AG514" s="12">
        <f t="shared" ref="AG514:AG577" si="7">STDEV(AC514:AE514)</f>
        <v>1.4980947656629884E-2</v>
      </c>
    </row>
    <row r="515" spans="4:33" x14ac:dyDescent="0.2">
      <c r="D515" s="12">
        <v>8.1</v>
      </c>
      <c r="E515" s="12">
        <v>11</v>
      </c>
      <c r="F515" s="12">
        <v>0.1</v>
      </c>
      <c r="G515" s="12">
        <v>37.9</v>
      </c>
      <c r="H515" s="12">
        <v>0.15</v>
      </c>
      <c r="I515" s="12">
        <v>8.1199999999999992</v>
      </c>
      <c r="K515" s="12">
        <v>0.01</v>
      </c>
      <c r="L515" s="12">
        <v>2537</v>
      </c>
      <c r="M515" s="45">
        <v>4</v>
      </c>
      <c r="N515" s="12">
        <v>360</v>
      </c>
      <c r="O515" s="12">
        <v>10</v>
      </c>
      <c r="P515" s="12">
        <v>360</v>
      </c>
      <c r="Q515" s="12">
        <v>10</v>
      </c>
      <c r="R515" s="12">
        <v>2274</v>
      </c>
      <c r="S515" s="12">
        <v>8</v>
      </c>
      <c r="T515" s="45">
        <v>2073</v>
      </c>
      <c r="U515" s="28">
        <v>10</v>
      </c>
      <c r="V515" s="28">
        <v>187</v>
      </c>
      <c r="W515" s="46">
        <v>3</v>
      </c>
      <c r="X515" s="46">
        <v>2.79</v>
      </c>
      <c r="Y515" s="46">
        <v>0.04</v>
      </c>
      <c r="AA515" s="28" t="s">
        <v>12777</v>
      </c>
      <c r="AB515" s="28">
        <v>8.1</v>
      </c>
      <c r="AC515" s="46">
        <v>1.7468137655738114</v>
      </c>
      <c r="AD515" s="46">
        <v>1.1044437900065427</v>
      </c>
      <c r="AE515" s="46">
        <v>0.78472904700828139</v>
      </c>
      <c r="AF515" s="34">
        <f t="shared" si="6"/>
        <v>1.2119955341962119</v>
      </c>
      <c r="AG515" s="12">
        <f t="shared" si="7"/>
        <v>0.48997682055685965</v>
      </c>
    </row>
    <row r="516" spans="4:33" x14ac:dyDescent="0.2">
      <c r="D516" s="12">
        <v>8.1</v>
      </c>
      <c r="E516" s="12">
        <v>11</v>
      </c>
      <c r="F516" s="12">
        <v>0.1</v>
      </c>
      <c r="G516" s="12">
        <v>37.9</v>
      </c>
      <c r="H516" s="12">
        <v>0.15</v>
      </c>
      <c r="I516" s="12">
        <v>8.1199999999999992</v>
      </c>
      <c r="K516" s="12">
        <v>0.01</v>
      </c>
      <c r="L516" s="12">
        <v>2537</v>
      </c>
      <c r="M516" s="45">
        <v>4</v>
      </c>
      <c r="N516" s="12">
        <v>360</v>
      </c>
      <c r="O516" s="12">
        <v>10</v>
      </c>
      <c r="P516" s="12">
        <v>360</v>
      </c>
      <c r="Q516" s="12">
        <v>10</v>
      </c>
      <c r="R516" s="12">
        <v>2274</v>
      </c>
      <c r="S516" s="12">
        <v>8</v>
      </c>
      <c r="T516" s="45">
        <v>2073</v>
      </c>
      <c r="U516" s="28">
        <v>10</v>
      </c>
      <c r="V516" s="28">
        <v>187</v>
      </c>
      <c r="W516" s="46">
        <v>3</v>
      </c>
      <c r="X516" s="46">
        <v>2.79</v>
      </c>
      <c r="Y516" s="46">
        <v>0.04</v>
      </c>
      <c r="AA516" s="28" t="s">
        <v>12777</v>
      </c>
      <c r="AB516" s="28">
        <v>8.1</v>
      </c>
      <c r="AC516" s="46">
        <v>0.10969039233821183</v>
      </c>
      <c r="AD516" s="46">
        <v>0.11857997828019075</v>
      </c>
      <c r="AE516" s="46">
        <v>8.297502683179965E-2</v>
      </c>
      <c r="AF516" s="34">
        <f t="shared" si="6"/>
        <v>0.10374846581673408</v>
      </c>
      <c r="AG516" s="12">
        <f t="shared" si="7"/>
        <v>1.853127113828278E-2</v>
      </c>
    </row>
    <row r="517" spans="4:33" x14ac:dyDescent="0.2">
      <c r="D517" s="12">
        <v>8.1</v>
      </c>
      <c r="E517" s="12">
        <v>11</v>
      </c>
      <c r="F517" s="12">
        <v>0.1</v>
      </c>
      <c r="G517" s="12">
        <v>37.9</v>
      </c>
      <c r="H517" s="12">
        <v>0.15</v>
      </c>
      <c r="I517" s="12">
        <v>8.1199999999999992</v>
      </c>
      <c r="K517" s="12">
        <v>0.01</v>
      </c>
      <c r="L517" s="12">
        <v>2537</v>
      </c>
      <c r="M517" s="45">
        <v>4</v>
      </c>
      <c r="N517" s="12">
        <v>360</v>
      </c>
      <c r="O517" s="12">
        <v>10</v>
      </c>
      <c r="P517" s="12">
        <v>360</v>
      </c>
      <c r="Q517" s="12">
        <v>10</v>
      </c>
      <c r="R517" s="12">
        <v>2274</v>
      </c>
      <c r="S517" s="12">
        <v>8</v>
      </c>
      <c r="T517" s="45">
        <v>2073</v>
      </c>
      <c r="U517" s="28">
        <v>10</v>
      </c>
      <c r="V517" s="28">
        <v>187</v>
      </c>
      <c r="W517" s="46">
        <v>3</v>
      </c>
      <c r="X517" s="46">
        <v>2.79</v>
      </c>
      <c r="Y517" s="46">
        <v>0.04</v>
      </c>
      <c r="AA517" s="28" t="s">
        <v>12777</v>
      </c>
      <c r="AB517" s="28">
        <v>8.1</v>
      </c>
      <c r="AC517" s="46">
        <v>0.38957868061051765</v>
      </c>
      <c r="AD517" s="46">
        <v>0.51756424989838434</v>
      </c>
      <c r="AE517" s="46">
        <v>0.60218119058605546</v>
      </c>
      <c r="AF517" s="34">
        <f t="shared" si="6"/>
        <v>0.5031080403649858</v>
      </c>
      <c r="AG517" s="12">
        <f t="shared" si="7"/>
        <v>0.10703594399793837</v>
      </c>
    </row>
    <row r="518" spans="4:33" x14ac:dyDescent="0.2">
      <c r="D518" s="12">
        <v>8.1</v>
      </c>
      <c r="E518" s="12">
        <v>11</v>
      </c>
      <c r="F518" s="12">
        <v>0.1</v>
      </c>
      <c r="G518" s="12">
        <v>37.9</v>
      </c>
      <c r="H518" s="12">
        <v>0.15</v>
      </c>
      <c r="I518" s="12">
        <v>8.1199999999999992</v>
      </c>
      <c r="K518" s="12">
        <v>0.01</v>
      </c>
      <c r="L518" s="12">
        <v>2537</v>
      </c>
      <c r="M518" s="45">
        <v>4</v>
      </c>
      <c r="N518" s="12">
        <v>360</v>
      </c>
      <c r="O518" s="12">
        <v>10</v>
      </c>
      <c r="P518" s="12">
        <v>360</v>
      </c>
      <c r="Q518" s="12">
        <v>10</v>
      </c>
      <c r="R518" s="12">
        <v>2274</v>
      </c>
      <c r="S518" s="12">
        <v>8</v>
      </c>
      <c r="T518" s="45">
        <v>2073</v>
      </c>
      <c r="U518" s="28">
        <v>10</v>
      </c>
      <c r="V518" s="28">
        <v>187</v>
      </c>
      <c r="W518" s="46">
        <v>3</v>
      </c>
      <c r="X518" s="46">
        <v>2.79</v>
      </c>
      <c r="Y518" s="46">
        <v>0.04</v>
      </c>
      <c r="AA518" s="28" t="s">
        <v>12777</v>
      </c>
      <c r="AB518" s="28">
        <v>8.1</v>
      </c>
      <c r="AC518" s="46">
        <v>6.2006528008427035E-2</v>
      </c>
      <c r="AD518" s="46">
        <v>4.985718929187858E-2</v>
      </c>
      <c r="AE518" s="46">
        <v>3.0605866326808506E-2</v>
      </c>
      <c r="AF518" s="34">
        <f t="shared" si="6"/>
        <v>4.7489861209038038E-2</v>
      </c>
      <c r="AG518" s="12">
        <f t="shared" si="7"/>
        <v>1.5833621512456347E-2</v>
      </c>
    </row>
    <row r="519" spans="4:33" x14ac:dyDescent="0.2">
      <c r="D519" s="12">
        <v>8.1</v>
      </c>
      <c r="E519" s="12">
        <v>11</v>
      </c>
      <c r="F519" s="12">
        <v>0.1</v>
      </c>
      <c r="G519" s="12">
        <v>37.9</v>
      </c>
      <c r="H519" s="12">
        <v>0.15</v>
      </c>
      <c r="I519" s="12">
        <v>8.1199999999999992</v>
      </c>
      <c r="K519" s="12">
        <v>0.01</v>
      </c>
      <c r="L519" s="12">
        <v>2537</v>
      </c>
      <c r="M519" s="45">
        <v>4</v>
      </c>
      <c r="N519" s="12">
        <v>360</v>
      </c>
      <c r="O519" s="12">
        <v>10</v>
      </c>
      <c r="P519" s="12">
        <v>360</v>
      </c>
      <c r="Q519" s="12">
        <v>10</v>
      </c>
      <c r="R519" s="12">
        <v>2274</v>
      </c>
      <c r="S519" s="12">
        <v>8</v>
      </c>
      <c r="T519" s="45">
        <v>2073</v>
      </c>
      <c r="U519" s="28">
        <v>10</v>
      </c>
      <c r="V519" s="28">
        <v>187</v>
      </c>
      <c r="W519" s="46">
        <v>3</v>
      </c>
      <c r="X519" s="46">
        <v>2.79</v>
      </c>
      <c r="Y519" s="46">
        <v>0.04</v>
      </c>
      <c r="AA519" s="28" t="s">
        <v>12777</v>
      </c>
      <c r="AB519" s="28">
        <v>8.1</v>
      </c>
      <c r="AC519" s="46">
        <v>7.9819708644798718E-2</v>
      </c>
      <c r="AD519" s="46">
        <v>9.9632011424072645E-2</v>
      </c>
      <c r="AE519" s="46">
        <v>0.10058465970465097</v>
      </c>
      <c r="AF519" s="34">
        <f t="shared" si="6"/>
        <v>9.3345459924507448E-2</v>
      </c>
      <c r="AG519" s="12">
        <f t="shared" si="7"/>
        <v>1.1723324846093282E-2</v>
      </c>
    </row>
    <row r="520" spans="4:33" x14ac:dyDescent="0.2">
      <c r="D520" s="12">
        <v>8.1</v>
      </c>
      <c r="E520" s="12">
        <v>11</v>
      </c>
      <c r="F520" s="12">
        <v>0.1</v>
      </c>
      <c r="G520" s="12">
        <v>37.9</v>
      </c>
      <c r="H520" s="12">
        <v>0.15</v>
      </c>
      <c r="I520" s="12">
        <v>8.1199999999999992</v>
      </c>
      <c r="K520" s="12">
        <v>0.01</v>
      </c>
      <c r="L520" s="12">
        <v>2537</v>
      </c>
      <c r="M520" s="45">
        <v>4</v>
      </c>
      <c r="N520" s="12">
        <v>360</v>
      </c>
      <c r="O520" s="12">
        <v>10</v>
      </c>
      <c r="P520" s="12">
        <v>360</v>
      </c>
      <c r="Q520" s="12">
        <v>10</v>
      </c>
      <c r="R520" s="12">
        <v>2274</v>
      </c>
      <c r="S520" s="12">
        <v>8</v>
      </c>
      <c r="T520" s="45">
        <v>2073</v>
      </c>
      <c r="U520" s="28">
        <v>10</v>
      </c>
      <c r="V520" s="28">
        <v>187</v>
      </c>
      <c r="W520" s="46">
        <v>3</v>
      </c>
      <c r="X520" s="46">
        <v>2.79</v>
      </c>
      <c r="Y520" s="46">
        <v>0.04</v>
      </c>
      <c r="AA520" s="28" t="s">
        <v>12777</v>
      </c>
      <c r="AB520" s="28">
        <v>8.1</v>
      </c>
      <c r="AC520" s="46">
        <v>0.18911970789067528</v>
      </c>
      <c r="AD520" s="46">
        <v>0.18504547667742838</v>
      </c>
      <c r="AE520" s="46">
        <v>0.13905962401131672</v>
      </c>
      <c r="AF520" s="34">
        <f t="shared" si="6"/>
        <v>0.17107493619314015</v>
      </c>
      <c r="AG520" s="12">
        <f t="shared" si="7"/>
        <v>2.7800809350978527E-2</v>
      </c>
    </row>
    <row r="521" spans="4:33" x14ac:dyDescent="0.2">
      <c r="D521" s="12">
        <v>8.1</v>
      </c>
      <c r="E521" s="12">
        <v>11</v>
      </c>
      <c r="F521" s="12">
        <v>0.1</v>
      </c>
      <c r="G521" s="12">
        <v>37.9</v>
      </c>
      <c r="H521" s="12">
        <v>0.15</v>
      </c>
      <c r="I521" s="12">
        <v>8.1199999999999992</v>
      </c>
      <c r="K521" s="12">
        <v>0.01</v>
      </c>
      <c r="L521" s="12">
        <v>2537</v>
      </c>
      <c r="M521" s="45">
        <v>4</v>
      </c>
      <c r="N521" s="12">
        <v>360</v>
      </c>
      <c r="O521" s="12">
        <v>10</v>
      </c>
      <c r="P521" s="12">
        <v>360</v>
      </c>
      <c r="Q521" s="12">
        <v>10</v>
      </c>
      <c r="R521" s="12">
        <v>2274</v>
      </c>
      <c r="S521" s="12">
        <v>8</v>
      </c>
      <c r="T521" s="45">
        <v>2073</v>
      </c>
      <c r="U521" s="28">
        <v>10</v>
      </c>
      <c r="V521" s="28">
        <v>187</v>
      </c>
      <c r="W521" s="46">
        <v>3</v>
      </c>
      <c r="X521" s="46">
        <v>2.79</v>
      </c>
      <c r="Y521" s="46">
        <v>0.04</v>
      </c>
      <c r="AA521" s="28" t="s">
        <v>12777</v>
      </c>
      <c r="AB521" s="28">
        <v>8.1</v>
      </c>
      <c r="AC521" s="46">
        <v>6.8043773193990492E-2</v>
      </c>
      <c r="AD521" s="46">
        <v>0.11637103341411174</v>
      </c>
      <c r="AE521" s="46">
        <v>8.8524741912481456E-2</v>
      </c>
      <c r="AF521" s="34">
        <f t="shared" si="6"/>
        <v>9.0979849506861221E-2</v>
      </c>
      <c r="AG521" s="12">
        <f t="shared" si="7"/>
        <v>2.4256992498469764E-2</v>
      </c>
    </row>
    <row r="522" spans="4:33" x14ac:dyDescent="0.2">
      <c r="D522" s="12">
        <v>8.1</v>
      </c>
      <c r="E522" s="12">
        <v>11</v>
      </c>
      <c r="F522" s="12">
        <v>0.1</v>
      </c>
      <c r="G522" s="12">
        <v>37.9</v>
      </c>
      <c r="H522" s="12">
        <v>0.15</v>
      </c>
      <c r="I522" s="12">
        <v>8.1199999999999992</v>
      </c>
      <c r="K522" s="12">
        <v>0.01</v>
      </c>
      <c r="L522" s="12">
        <v>2537</v>
      </c>
      <c r="M522" s="45">
        <v>4</v>
      </c>
      <c r="N522" s="12">
        <v>360</v>
      </c>
      <c r="O522" s="12">
        <v>10</v>
      </c>
      <c r="P522" s="12">
        <v>360</v>
      </c>
      <c r="Q522" s="12">
        <v>10</v>
      </c>
      <c r="R522" s="12">
        <v>2274</v>
      </c>
      <c r="S522" s="12">
        <v>8</v>
      </c>
      <c r="T522" s="45">
        <v>2073</v>
      </c>
      <c r="U522" s="28">
        <v>10</v>
      </c>
      <c r="V522" s="28">
        <v>187</v>
      </c>
      <c r="W522" s="46">
        <v>3</v>
      </c>
      <c r="X522" s="46">
        <v>2.79</v>
      </c>
      <c r="Y522" s="46">
        <v>0.04</v>
      </c>
      <c r="AA522" s="28" t="s">
        <v>12777</v>
      </c>
      <c r="AB522" s="28">
        <v>8.1</v>
      </c>
      <c r="AC522" s="46">
        <v>0.26161589816149949</v>
      </c>
      <c r="AD522" s="46">
        <v>0.46737608485147736</v>
      </c>
      <c r="AE522" s="46">
        <v>0.55470420143065813</v>
      </c>
      <c r="AF522" s="34">
        <f t="shared" si="6"/>
        <v>0.42789872814787833</v>
      </c>
      <c r="AG522" s="12">
        <f t="shared" si="7"/>
        <v>0.15047934957171333</v>
      </c>
    </row>
    <row r="523" spans="4:33" x14ac:dyDescent="0.2">
      <c r="D523" s="12">
        <v>8.1</v>
      </c>
      <c r="E523" s="12">
        <v>11</v>
      </c>
      <c r="F523" s="12">
        <v>0.1</v>
      </c>
      <c r="G523" s="12">
        <v>37.9</v>
      </c>
      <c r="H523" s="12">
        <v>0.15</v>
      </c>
      <c r="I523" s="12">
        <v>8.1199999999999992</v>
      </c>
      <c r="K523" s="12">
        <v>0.01</v>
      </c>
      <c r="L523" s="12">
        <v>2537</v>
      </c>
      <c r="M523" s="45">
        <v>4</v>
      </c>
      <c r="N523" s="12">
        <v>360</v>
      </c>
      <c r="O523" s="12">
        <v>10</v>
      </c>
      <c r="P523" s="12">
        <v>360</v>
      </c>
      <c r="Q523" s="12">
        <v>10</v>
      </c>
      <c r="R523" s="12">
        <v>2274</v>
      </c>
      <c r="S523" s="12">
        <v>8</v>
      </c>
      <c r="T523" s="45">
        <v>2073</v>
      </c>
      <c r="U523" s="28">
        <v>10</v>
      </c>
      <c r="V523" s="28">
        <v>187</v>
      </c>
      <c r="W523" s="46">
        <v>3</v>
      </c>
      <c r="X523" s="46">
        <v>2.79</v>
      </c>
      <c r="Y523" s="46">
        <v>0.04</v>
      </c>
      <c r="AA523" s="28" t="s">
        <v>12777</v>
      </c>
      <c r="AB523" s="28">
        <v>8.1</v>
      </c>
      <c r="AC523" s="46">
        <v>4.7922564869803584E-2</v>
      </c>
      <c r="AD523" s="46">
        <v>3.8390260571666238E-2</v>
      </c>
      <c r="AE523" s="46">
        <v>2.4519783461349951E-2</v>
      </c>
      <c r="AF523" s="34">
        <f t="shared" si="6"/>
        <v>3.6944202967606588E-2</v>
      </c>
      <c r="AG523" s="12">
        <f t="shared" si="7"/>
        <v>1.1768213813432351E-2</v>
      </c>
    </row>
    <row r="524" spans="4:33" x14ac:dyDescent="0.2">
      <c r="D524" s="12">
        <v>8.1</v>
      </c>
      <c r="E524" s="12">
        <v>11</v>
      </c>
      <c r="F524" s="12">
        <v>0.1</v>
      </c>
      <c r="G524" s="12">
        <v>37.9</v>
      </c>
      <c r="H524" s="12">
        <v>0.15</v>
      </c>
      <c r="I524" s="12">
        <v>8.1199999999999992</v>
      </c>
      <c r="K524" s="12">
        <v>0.01</v>
      </c>
      <c r="L524" s="12">
        <v>2537</v>
      </c>
      <c r="M524" s="45">
        <v>4</v>
      </c>
      <c r="N524" s="12">
        <v>360</v>
      </c>
      <c r="O524" s="12">
        <v>10</v>
      </c>
      <c r="P524" s="12">
        <v>360</v>
      </c>
      <c r="Q524" s="12">
        <v>10</v>
      </c>
      <c r="R524" s="12">
        <v>2274</v>
      </c>
      <c r="S524" s="12">
        <v>8</v>
      </c>
      <c r="T524" s="45">
        <v>2073</v>
      </c>
      <c r="U524" s="28">
        <v>10</v>
      </c>
      <c r="V524" s="28">
        <v>187</v>
      </c>
      <c r="W524" s="46">
        <v>3</v>
      </c>
      <c r="X524" s="46">
        <v>2.79</v>
      </c>
      <c r="Y524" s="46">
        <v>0.04</v>
      </c>
      <c r="AA524" s="28" t="s">
        <v>12777</v>
      </c>
      <c r="AB524" s="28">
        <v>8.1</v>
      </c>
      <c r="AC524" s="46">
        <v>2.9288791475770952E-2</v>
      </c>
      <c r="AD524" s="46">
        <v>3.172308770271131E-2</v>
      </c>
      <c r="AE524" s="46">
        <v>2.6496999654093936E-2</v>
      </c>
      <c r="AF524" s="34">
        <f t="shared" si="6"/>
        <v>2.9169626277525399E-2</v>
      </c>
      <c r="AG524" s="12">
        <f t="shared" si="7"/>
        <v>2.6150811328389061E-3</v>
      </c>
    </row>
    <row r="525" spans="4:33" x14ac:dyDescent="0.2">
      <c r="D525" s="12">
        <v>8.1</v>
      </c>
      <c r="E525" s="12">
        <v>11</v>
      </c>
      <c r="F525" s="12">
        <v>0.1</v>
      </c>
      <c r="G525" s="12">
        <v>37.9</v>
      </c>
      <c r="H525" s="12">
        <v>0.15</v>
      </c>
      <c r="I525" s="12">
        <v>8.1199999999999992</v>
      </c>
      <c r="K525" s="12">
        <v>0.01</v>
      </c>
      <c r="L525" s="12">
        <v>2537</v>
      </c>
      <c r="M525" s="45">
        <v>4</v>
      </c>
      <c r="N525" s="12">
        <v>360</v>
      </c>
      <c r="O525" s="12">
        <v>10</v>
      </c>
      <c r="P525" s="12">
        <v>360</v>
      </c>
      <c r="Q525" s="12">
        <v>10</v>
      </c>
      <c r="R525" s="12">
        <v>2274</v>
      </c>
      <c r="S525" s="12">
        <v>8</v>
      </c>
      <c r="T525" s="45">
        <v>2073</v>
      </c>
      <c r="U525" s="28">
        <v>10</v>
      </c>
      <c r="V525" s="28">
        <v>187</v>
      </c>
      <c r="W525" s="46">
        <v>3</v>
      </c>
      <c r="X525" s="46">
        <v>2.79</v>
      </c>
      <c r="Y525" s="46">
        <v>0.04</v>
      </c>
      <c r="AA525" s="28" t="s">
        <v>12777</v>
      </c>
      <c r="AB525" s="28">
        <v>8.1</v>
      </c>
      <c r="AC525" s="46">
        <v>-3.4786340545875567E-4</v>
      </c>
      <c r="AD525" s="46">
        <v>2.3810401613930457E-3</v>
      </c>
      <c r="AE525" s="46">
        <v>-3.2936136398731036E-4</v>
      </c>
      <c r="AF525" s="34">
        <f t="shared" si="6"/>
        <v>5.6793846398232666E-4</v>
      </c>
      <c r="AG525" s="12">
        <f t="shared" si="7"/>
        <v>1.570219381248963E-3</v>
      </c>
    </row>
    <row r="526" spans="4:33" x14ac:dyDescent="0.2">
      <c r="D526" s="12">
        <v>8.1</v>
      </c>
      <c r="E526" s="12">
        <v>11</v>
      </c>
      <c r="F526" s="12">
        <v>0.1</v>
      </c>
      <c r="G526" s="12">
        <v>37.9</v>
      </c>
      <c r="H526" s="12">
        <v>0.15</v>
      </c>
      <c r="I526" s="12">
        <v>8.1199999999999992</v>
      </c>
      <c r="K526" s="12">
        <v>0.01</v>
      </c>
      <c r="L526" s="12">
        <v>2537</v>
      </c>
      <c r="M526" s="45">
        <v>4</v>
      </c>
      <c r="N526" s="12">
        <v>360</v>
      </c>
      <c r="O526" s="12">
        <v>10</v>
      </c>
      <c r="P526" s="12">
        <v>360</v>
      </c>
      <c r="Q526" s="12">
        <v>10</v>
      </c>
      <c r="R526" s="12">
        <v>2274</v>
      </c>
      <c r="S526" s="12">
        <v>8</v>
      </c>
      <c r="T526" s="45">
        <v>2073</v>
      </c>
      <c r="U526" s="28">
        <v>10</v>
      </c>
      <c r="V526" s="28">
        <v>187</v>
      </c>
      <c r="W526" s="46">
        <v>3</v>
      </c>
      <c r="X526" s="46">
        <v>2.79</v>
      </c>
      <c r="Y526" s="46">
        <v>0.04</v>
      </c>
      <c r="AA526" s="28" t="s">
        <v>12777</v>
      </c>
      <c r="AB526" s="28">
        <v>8.1</v>
      </c>
      <c r="AC526" s="46">
        <v>0.22924521321848501</v>
      </c>
      <c r="AD526" s="46">
        <v>0.32612751411511898</v>
      </c>
      <c r="AE526" s="46">
        <v>0.33543281507542727</v>
      </c>
      <c r="AF526" s="34">
        <f t="shared" si="6"/>
        <v>0.29693518080301046</v>
      </c>
      <c r="AG526" s="12">
        <f t="shared" si="7"/>
        <v>5.8805577458146456E-2</v>
      </c>
    </row>
    <row r="527" spans="4:33" x14ac:dyDescent="0.2">
      <c r="D527" s="12">
        <v>8.1</v>
      </c>
      <c r="E527" s="12">
        <v>11</v>
      </c>
      <c r="F527" s="12">
        <v>0.1</v>
      </c>
      <c r="G527" s="12">
        <v>37.9</v>
      </c>
      <c r="H527" s="12">
        <v>0.15</v>
      </c>
      <c r="I527" s="12">
        <v>8.1199999999999992</v>
      </c>
      <c r="K527" s="12">
        <v>0.01</v>
      </c>
      <c r="L527" s="12">
        <v>2537</v>
      </c>
      <c r="M527" s="45">
        <v>4</v>
      </c>
      <c r="N527" s="12">
        <v>360</v>
      </c>
      <c r="O527" s="12">
        <v>10</v>
      </c>
      <c r="P527" s="12">
        <v>360</v>
      </c>
      <c r="Q527" s="12">
        <v>10</v>
      </c>
      <c r="R527" s="12">
        <v>2274</v>
      </c>
      <c r="S527" s="12">
        <v>8</v>
      </c>
      <c r="T527" s="45">
        <v>2073</v>
      </c>
      <c r="U527" s="28">
        <v>10</v>
      </c>
      <c r="V527" s="28">
        <v>187</v>
      </c>
      <c r="W527" s="46">
        <v>3</v>
      </c>
      <c r="X527" s="46">
        <v>2.79</v>
      </c>
      <c r="Y527" s="46">
        <v>0.04</v>
      </c>
      <c r="AA527" s="28" t="s">
        <v>12777</v>
      </c>
      <c r="AB527" s="28">
        <v>8.1</v>
      </c>
      <c r="AC527" s="46">
        <v>0.1748155941744472</v>
      </c>
      <c r="AD527" s="46">
        <v>0.21245335765179821</v>
      </c>
      <c r="AE527" s="46">
        <v>0.17824938199175749</v>
      </c>
      <c r="AF527" s="34">
        <f t="shared" si="6"/>
        <v>0.18850611127266767</v>
      </c>
      <c r="AG527" s="12">
        <f t="shared" si="7"/>
        <v>2.0809869810997472E-2</v>
      </c>
    </row>
    <row r="528" spans="4:33" x14ac:dyDescent="0.2">
      <c r="D528" s="12">
        <v>8.1</v>
      </c>
      <c r="E528" s="12">
        <v>11</v>
      </c>
      <c r="F528" s="12">
        <v>0.1</v>
      </c>
      <c r="G528" s="12">
        <v>37.9</v>
      </c>
      <c r="H528" s="12">
        <v>0.15</v>
      </c>
      <c r="I528" s="12">
        <v>8.1199999999999992</v>
      </c>
      <c r="K528" s="12">
        <v>0.01</v>
      </c>
      <c r="L528" s="12">
        <v>2537</v>
      </c>
      <c r="M528" s="45">
        <v>4</v>
      </c>
      <c r="N528" s="12">
        <v>360</v>
      </c>
      <c r="O528" s="12">
        <v>10</v>
      </c>
      <c r="P528" s="12">
        <v>360</v>
      </c>
      <c r="Q528" s="12">
        <v>10</v>
      </c>
      <c r="R528" s="12">
        <v>2274</v>
      </c>
      <c r="S528" s="12">
        <v>8</v>
      </c>
      <c r="T528" s="45">
        <v>2073</v>
      </c>
      <c r="U528" s="28">
        <v>10</v>
      </c>
      <c r="V528" s="28">
        <v>187</v>
      </c>
      <c r="W528" s="46">
        <v>3</v>
      </c>
      <c r="X528" s="46">
        <v>2.79</v>
      </c>
      <c r="Y528" s="46">
        <v>0.04</v>
      </c>
      <c r="AA528" s="28" t="s">
        <v>12777</v>
      </c>
      <c r="AB528" s="28">
        <v>8.1</v>
      </c>
      <c r="AC528" s="46">
        <v>0.7408114792692938</v>
      </c>
      <c r="AD528" s="46">
        <v>0.83451179014147658</v>
      </c>
      <c r="AE528" s="46">
        <v>0.91457476055568443</v>
      </c>
      <c r="AF528" s="34">
        <f t="shared" si="6"/>
        <v>0.82996600998881831</v>
      </c>
      <c r="AG528" s="12">
        <f t="shared" si="7"/>
        <v>8.6970785719979293E-2</v>
      </c>
    </row>
    <row r="529" spans="4:33" x14ac:dyDescent="0.2">
      <c r="D529" s="12">
        <v>8.1</v>
      </c>
      <c r="E529" s="12">
        <v>11</v>
      </c>
      <c r="F529" s="12">
        <v>0.1</v>
      </c>
      <c r="G529" s="12">
        <v>37.9</v>
      </c>
      <c r="H529" s="12">
        <v>0.15</v>
      </c>
      <c r="I529" s="12">
        <v>8.1199999999999992</v>
      </c>
      <c r="K529" s="12">
        <v>0.01</v>
      </c>
      <c r="L529" s="12">
        <v>2537</v>
      </c>
      <c r="M529" s="45">
        <v>4</v>
      </c>
      <c r="N529" s="12">
        <v>360</v>
      </c>
      <c r="O529" s="12">
        <v>10</v>
      </c>
      <c r="P529" s="12">
        <v>360</v>
      </c>
      <c r="Q529" s="12">
        <v>10</v>
      </c>
      <c r="R529" s="12">
        <v>2274</v>
      </c>
      <c r="S529" s="12">
        <v>8</v>
      </c>
      <c r="T529" s="45">
        <v>2073</v>
      </c>
      <c r="U529" s="28">
        <v>10</v>
      </c>
      <c r="V529" s="28">
        <v>187</v>
      </c>
      <c r="W529" s="46">
        <v>3</v>
      </c>
      <c r="X529" s="46">
        <v>2.79</v>
      </c>
      <c r="Y529" s="46">
        <v>0.04</v>
      </c>
      <c r="AA529" s="28" t="s">
        <v>12777</v>
      </c>
      <c r="AB529" s="28">
        <v>8.1</v>
      </c>
      <c r="AC529" s="46">
        <v>1.7900819782268282</v>
      </c>
      <c r="AD529" s="46">
        <v>1.7187571951166891</v>
      </c>
      <c r="AE529" s="46">
        <v>1.4481463305375515</v>
      </c>
      <c r="AF529" s="34">
        <f t="shared" si="6"/>
        <v>1.6523285012936897</v>
      </c>
      <c r="AG529" s="12">
        <f t="shared" si="7"/>
        <v>0.18038729254701857</v>
      </c>
    </row>
    <row r="530" spans="4:33" x14ac:dyDescent="0.2">
      <c r="D530" s="12">
        <v>8.1</v>
      </c>
      <c r="E530" s="12">
        <v>11</v>
      </c>
      <c r="F530" s="12">
        <v>0.1</v>
      </c>
      <c r="G530" s="12">
        <v>37.9</v>
      </c>
      <c r="H530" s="12">
        <v>0.15</v>
      </c>
      <c r="I530" s="12">
        <v>8.1199999999999992</v>
      </c>
      <c r="K530" s="12">
        <v>0.01</v>
      </c>
      <c r="L530" s="12">
        <v>2537</v>
      </c>
      <c r="M530" s="45">
        <v>4</v>
      </c>
      <c r="N530" s="12">
        <v>360</v>
      </c>
      <c r="O530" s="12">
        <v>10</v>
      </c>
      <c r="P530" s="12">
        <v>360</v>
      </c>
      <c r="Q530" s="12">
        <v>10</v>
      </c>
      <c r="R530" s="12">
        <v>2274</v>
      </c>
      <c r="S530" s="12">
        <v>8</v>
      </c>
      <c r="T530" s="45">
        <v>2073</v>
      </c>
      <c r="U530" s="28">
        <v>10</v>
      </c>
      <c r="V530" s="28">
        <v>187</v>
      </c>
      <c r="W530" s="46">
        <v>3</v>
      </c>
      <c r="X530" s="46">
        <v>2.79</v>
      </c>
      <c r="Y530" s="46">
        <v>0.04</v>
      </c>
      <c r="AA530" s="28" t="s">
        <v>12777</v>
      </c>
      <c r="AB530" s="28">
        <v>8.1</v>
      </c>
      <c r="AC530" s="46">
        <v>0.43778197621001036</v>
      </c>
      <c r="AD530" s="46">
        <v>0.39926266841615055</v>
      </c>
      <c r="AE530" s="46">
        <v>0.3128144176973659</v>
      </c>
      <c r="AF530" s="34">
        <f t="shared" si="6"/>
        <v>0.38328635410784223</v>
      </c>
      <c r="AG530" s="12">
        <f t="shared" si="7"/>
        <v>6.3997301773678072E-2</v>
      </c>
    </row>
    <row r="531" spans="4:33" x14ac:dyDescent="0.2">
      <c r="D531" s="12">
        <v>8.1</v>
      </c>
      <c r="E531" s="12">
        <v>11</v>
      </c>
      <c r="F531" s="12">
        <v>0.1</v>
      </c>
      <c r="G531" s="12">
        <v>37.9</v>
      </c>
      <c r="H531" s="12">
        <v>0.15</v>
      </c>
      <c r="I531" s="12">
        <v>8.1199999999999992</v>
      </c>
      <c r="K531" s="12">
        <v>0.01</v>
      </c>
      <c r="L531" s="12">
        <v>2537</v>
      </c>
      <c r="M531" s="45">
        <v>4</v>
      </c>
      <c r="N531" s="12">
        <v>360</v>
      </c>
      <c r="O531" s="12">
        <v>10</v>
      </c>
      <c r="P531" s="12">
        <v>360</v>
      </c>
      <c r="Q531" s="12">
        <v>10</v>
      </c>
      <c r="R531" s="12">
        <v>2274</v>
      </c>
      <c r="S531" s="12">
        <v>8</v>
      </c>
      <c r="T531" s="45">
        <v>2073</v>
      </c>
      <c r="U531" s="28">
        <v>10</v>
      </c>
      <c r="V531" s="28">
        <v>187</v>
      </c>
      <c r="W531" s="46">
        <v>3</v>
      </c>
      <c r="X531" s="46">
        <v>2.79</v>
      </c>
      <c r="Y531" s="46">
        <v>0.04</v>
      </c>
      <c r="AA531" s="28" t="s">
        <v>12777</v>
      </c>
      <c r="AB531" s="28">
        <v>8.1</v>
      </c>
      <c r="AC531" s="46">
        <v>-1.2307775183739524E-2</v>
      </c>
      <c r="AD531" s="46">
        <v>-1.6449348060124705E-3</v>
      </c>
      <c r="AE531" s="46">
        <v>-2.57207008393574E-3</v>
      </c>
      <c r="AF531" s="34">
        <f t="shared" si="6"/>
        <v>-5.5082600245625786E-3</v>
      </c>
      <c r="AG531" s="12">
        <f t="shared" si="7"/>
        <v>5.9067715171487933E-3</v>
      </c>
    </row>
    <row r="532" spans="4:33" x14ac:dyDescent="0.2">
      <c r="D532" s="12">
        <v>7.8</v>
      </c>
      <c r="E532" s="12">
        <v>11.1</v>
      </c>
      <c r="F532" s="12">
        <v>0.2</v>
      </c>
      <c r="G532" s="12">
        <v>37.9</v>
      </c>
      <c r="H532" s="12">
        <v>0.16</v>
      </c>
      <c r="I532" s="12">
        <v>7.73</v>
      </c>
      <c r="K532" s="12">
        <v>0.05</v>
      </c>
      <c r="L532" s="12">
        <v>2541</v>
      </c>
      <c r="M532" s="45">
        <v>4</v>
      </c>
      <c r="N532" s="12">
        <v>1030</v>
      </c>
      <c r="O532" s="12">
        <v>140</v>
      </c>
      <c r="P532" s="12">
        <v>1030</v>
      </c>
      <c r="Q532" s="12">
        <v>140</v>
      </c>
      <c r="R532" s="12">
        <v>2453</v>
      </c>
      <c r="S532" s="12">
        <v>21</v>
      </c>
      <c r="T532" s="45">
        <v>2322</v>
      </c>
      <c r="U532" s="28">
        <v>24</v>
      </c>
      <c r="V532" s="28">
        <v>88</v>
      </c>
      <c r="W532" s="46">
        <v>9</v>
      </c>
      <c r="X532" s="46">
        <v>1.31</v>
      </c>
      <c r="Y532" s="46">
        <v>0.13</v>
      </c>
      <c r="AA532" s="28" t="s">
        <v>12777</v>
      </c>
      <c r="AB532" s="28">
        <v>7.8</v>
      </c>
      <c r="AC532" s="46">
        <v>2.7639694568470077</v>
      </c>
      <c r="AD532" s="46">
        <v>1.6492928870144752</v>
      </c>
      <c r="AE532" s="46">
        <v>1.0428460092930012</v>
      </c>
      <c r="AF532" s="34">
        <f t="shared" si="6"/>
        <v>1.818702784384828</v>
      </c>
      <c r="AG532" s="12">
        <f t="shared" si="7"/>
        <v>0.87297838771949177</v>
      </c>
    </row>
    <row r="533" spans="4:33" x14ac:dyDescent="0.2">
      <c r="D533" s="12">
        <v>7.8</v>
      </c>
      <c r="E533" s="12">
        <v>11.1</v>
      </c>
      <c r="F533" s="12">
        <v>0.2</v>
      </c>
      <c r="G533" s="12">
        <v>37.9</v>
      </c>
      <c r="H533" s="12">
        <v>0.16</v>
      </c>
      <c r="I533" s="12">
        <v>7.73</v>
      </c>
      <c r="K533" s="12">
        <v>0.05</v>
      </c>
      <c r="L533" s="12">
        <v>2541</v>
      </c>
      <c r="M533" s="45">
        <v>4</v>
      </c>
      <c r="N533" s="12">
        <v>1030</v>
      </c>
      <c r="O533" s="12">
        <v>140</v>
      </c>
      <c r="P533" s="12">
        <v>1030</v>
      </c>
      <c r="Q533" s="12">
        <v>140</v>
      </c>
      <c r="R533" s="12">
        <v>2453</v>
      </c>
      <c r="S533" s="12">
        <v>21</v>
      </c>
      <c r="T533" s="45">
        <v>2322</v>
      </c>
      <c r="U533" s="28">
        <v>24</v>
      </c>
      <c r="V533" s="28">
        <v>88</v>
      </c>
      <c r="W533" s="46">
        <v>9</v>
      </c>
      <c r="X533" s="46">
        <v>1.31</v>
      </c>
      <c r="Y533" s="46">
        <v>0.13</v>
      </c>
      <c r="AA533" s="28" t="s">
        <v>12777</v>
      </c>
      <c r="AB533" s="28">
        <v>7.8</v>
      </c>
      <c r="AC533" s="46">
        <v>8.0344314771447808E-2</v>
      </c>
      <c r="AD533" s="46">
        <v>6.8356475924126719E-2</v>
      </c>
      <c r="AE533" s="46">
        <v>7.6710746218937031E-2</v>
      </c>
      <c r="AF533" s="34">
        <f t="shared" si="6"/>
        <v>7.5137178971503849E-2</v>
      </c>
      <c r="AG533" s="12">
        <f t="shared" si="7"/>
        <v>6.1468817679357531E-3</v>
      </c>
    </row>
    <row r="534" spans="4:33" x14ac:dyDescent="0.2">
      <c r="D534" s="12">
        <v>7.8</v>
      </c>
      <c r="E534" s="12">
        <v>11.1</v>
      </c>
      <c r="F534" s="12">
        <v>0.2</v>
      </c>
      <c r="G534" s="12">
        <v>37.9</v>
      </c>
      <c r="H534" s="12">
        <v>0.16</v>
      </c>
      <c r="I534" s="12">
        <v>7.73</v>
      </c>
      <c r="K534" s="12">
        <v>0.05</v>
      </c>
      <c r="L534" s="12">
        <v>2541</v>
      </c>
      <c r="M534" s="45">
        <v>4</v>
      </c>
      <c r="N534" s="12">
        <v>1030</v>
      </c>
      <c r="O534" s="12">
        <v>140</v>
      </c>
      <c r="P534" s="12">
        <v>1030</v>
      </c>
      <c r="Q534" s="12">
        <v>140</v>
      </c>
      <c r="R534" s="12">
        <v>2453</v>
      </c>
      <c r="S534" s="12">
        <v>21</v>
      </c>
      <c r="T534" s="45">
        <v>2322</v>
      </c>
      <c r="U534" s="28">
        <v>24</v>
      </c>
      <c r="V534" s="28">
        <v>88</v>
      </c>
      <c r="W534" s="46">
        <v>9</v>
      </c>
      <c r="X534" s="46">
        <v>1.31</v>
      </c>
      <c r="Y534" s="46">
        <v>0.13</v>
      </c>
      <c r="AA534" s="28" t="s">
        <v>12777</v>
      </c>
      <c r="AB534" s="28">
        <v>7.8</v>
      </c>
      <c r="AC534" s="46">
        <v>9.2826856001332336E-2</v>
      </c>
      <c r="AD534" s="46">
        <v>-1.5337206225721465E-2</v>
      </c>
      <c r="AE534" s="46">
        <v>0.15774953953894294</v>
      </c>
      <c r="AF534" s="34">
        <f t="shared" si="6"/>
        <v>7.8413063104851272E-2</v>
      </c>
      <c r="AG534" s="12">
        <f t="shared" si="7"/>
        <v>8.7438969911003528E-2</v>
      </c>
    </row>
    <row r="535" spans="4:33" x14ac:dyDescent="0.2">
      <c r="D535" s="12">
        <v>7.8</v>
      </c>
      <c r="E535" s="12">
        <v>11.1</v>
      </c>
      <c r="F535" s="12">
        <v>0.2</v>
      </c>
      <c r="G535" s="12">
        <v>37.9</v>
      </c>
      <c r="H535" s="12">
        <v>0.16</v>
      </c>
      <c r="I535" s="12">
        <v>7.73</v>
      </c>
      <c r="K535" s="12">
        <v>0.05</v>
      </c>
      <c r="L535" s="12">
        <v>2541</v>
      </c>
      <c r="M535" s="45">
        <v>4</v>
      </c>
      <c r="N535" s="12">
        <v>1030</v>
      </c>
      <c r="O535" s="12">
        <v>140</v>
      </c>
      <c r="P535" s="12">
        <v>1030</v>
      </c>
      <c r="Q535" s="12">
        <v>140</v>
      </c>
      <c r="R535" s="12">
        <v>2453</v>
      </c>
      <c r="S535" s="12">
        <v>21</v>
      </c>
      <c r="T535" s="45">
        <v>2322</v>
      </c>
      <c r="U535" s="28">
        <v>24</v>
      </c>
      <c r="V535" s="28">
        <v>88</v>
      </c>
      <c r="W535" s="46">
        <v>9</v>
      </c>
      <c r="X535" s="46">
        <v>1.31</v>
      </c>
      <c r="Y535" s="46">
        <v>0.13</v>
      </c>
      <c r="AA535" s="28" t="s">
        <v>12777</v>
      </c>
      <c r="AB535" s="28">
        <v>7.8</v>
      </c>
      <c r="AC535" s="46">
        <v>-6.3153924177810697E-2</v>
      </c>
      <c r="AD535" s="46">
        <v>-7.2383917994988139E-2</v>
      </c>
      <c r="AE535" s="46">
        <v>-5.5763984578690605E-2</v>
      </c>
      <c r="AF535" s="34">
        <f t="shared" si="6"/>
        <v>-6.3767275583829816E-2</v>
      </c>
      <c r="AG535" s="12">
        <f t="shared" si="7"/>
        <v>8.3269260024927301E-3</v>
      </c>
    </row>
    <row r="536" spans="4:33" x14ac:dyDescent="0.2">
      <c r="D536" s="12">
        <v>7.8</v>
      </c>
      <c r="E536" s="12">
        <v>11.1</v>
      </c>
      <c r="F536" s="12">
        <v>0.2</v>
      </c>
      <c r="G536" s="12">
        <v>37.9</v>
      </c>
      <c r="H536" s="12">
        <v>0.16</v>
      </c>
      <c r="I536" s="12">
        <v>7.73</v>
      </c>
      <c r="K536" s="12">
        <v>0.05</v>
      </c>
      <c r="L536" s="12">
        <v>2541</v>
      </c>
      <c r="M536" s="45">
        <v>4</v>
      </c>
      <c r="N536" s="12">
        <v>1030</v>
      </c>
      <c r="O536" s="12">
        <v>140</v>
      </c>
      <c r="P536" s="12">
        <v>1030</v>
      </c>
      <c r="Q536" s="12">
        <v>140</v>
      </c>
      <c r="R536" s="12">
        <v>2453</v>
      </c>
      <c r="S536" s="12">
        <v>21</v>
      </c>
      <c r="T536" s="45">
        <v>2322</v>
      </c>
      <c r="U536" s="28">
        <v>24</v>
      </c>
      <c r="V536" s="28">
        <v>88</v>
      </c>
      <c r="W536" s="46">
        <v>9</v>
      </c>
      <c r="X536" s="46">
        <v>1.31</v>
      </c>
      <c r="Y536" s="46">
        <v>0.13</v>
      </c>
      <c r="AA536" s="28" t="s">
        <v>12777</v>
      </c>
      <c r="AB536" s="28">
        <v>7.8</v>
      </c>
      <c r="AC536" s="46">
        <v>0.55535356086505072</v>
      </c>
      <c r="AD536" s="46">
        <v>0.64468538112114004</v>
      </c>
      <c r="AE536" s="46">
        <v>0.55313393294353619</v>
      </c>
      <c r="AF536" s="34">
        <f t="shared" si="6"/>
        <v>0.58439095830990906</v>
      </c>
      <c r="AG536" s="12">
        <f t="shared" si="7"/>
        <v>5.2228294569439247E-2</v>
      </c>
    </row>
    <row r="537" spans="4:33" x14ac:dyDescent="0.2">
      <c r="D537" s="12">
        <v>7.8</v>
      </c>
      <c r="E537" s="12">
        <v>11.1</v>
      </c>
      <c r="F537" s="12">
        <v>0.2</v>
      </c>
      <c r="G537" s="12">
        <v>37.9</v>
      </c>
      <c r="H537" s="12">
        <v>0.16</v>
      </c>
      <c r="I537" s="12">
        <v>7.73</v>
      </c>
      <c r="K537" s="12">
        <v>0.05</v>
      </c>
      <c r="L537" s="12">
        <v>2541</v>
      </c>
      <c r="M537" s="45">
        <v>4</v>
      </c>
      <c r="N537" s="12">
        <v>1030</v>
      </c>
      <c r="O537" s="12">
        <v>140</v>
      </c>
      <c r="P537" s="12">
        <v>1030</v>
      </c>
      <c r="Q537" s="12">
        <v>140</v>
      </c>
      <c r="R537" s="12">
        <v>2453</v>
      </c>
      <c r="S537" s="12">
        <v>21</v>
      </c>
      <c r="T537" s="45">
        <v>2322</v>
      </c>
      <c r="U537" s="28">
        <v>24</v>
      </c>
      <c r="V537" s="28">
        <v>88</v>
      </c>
      <c r="W537" s="46">
        <v>9</v>
      </c>
      <c r="X537" s="46">
        <v>1.31</v>
      </c>
      <c r="Y537" s="46">
        <v>0.13</v>
      </c>
      <c r="AA537" s="28" t="s">
        <v>12777</v>
      </c>
      <c r="AB537" s="28">
        <v>7.8</v>
      </c>
      <c r="AC537" s="46">
        <v>6.2615093981457587E-3</v>
      </c>
      <c r="AD537" s="46">
        <v>3.0022532244974782E-3</v>
      </c>
      <c r="AE537" s="46">
        <v>3.3719618547069119E-2</v>
      </c>
      <c r="AF537" s="34">
        <f t="shared" si="6"/>
        <v>1.4327793723237453E-2</v>
      </c>
      <c r="AG537" s="12">
        <f t="shared" si="7"/>
        <v>1.6872695107776843E-2</v>
      </c>
    </row>
    <row r="538" spans="4:33" x14ac:dyDescent="0.2">
      <c r="D538" s="12">
        <v>7.8</v>
      </c>
      <c r="E538" s="12">
        <v>11.1</v>
      </c>
      <c r="F538" s="12">
        <v>0.2</v>
      </c>
      <c r="G538" s="12">
        <v>37.9</v>
      </c>
      <c r="H538" s="12">
        <v>0.16</v>
      </c>
      <c r="I538" s="12">
        <v>7.73</v>
      </c>
      <c r="K538" s="12">
        <v>0.05</v>
      </c>
      <c r="L538" s="12">
        <v>2541</v>
      </c>
      <c r="M538" s="45">
        <v>4</v>
      </c>
      <c r="N538" s="12">
        <v>1030</v>
      </c>
      <c r="O538" s="12">
        <v>140</v>
      </c>
      <c r="P538" s="12">
        <v>1030</v>
      </c>
      <c r="Q538" s="12">
        <v>140</v>
      </c>
      <c r="R538" s="12">
        <v>2453</v>
      </c>
      <c r="S538" s="12">
        <v>21</v>
      </c>
      <c r="T538" s="45">
        <v>2322</v>
      </c>
      <c r="U538" s="28">
        <v>24</v>
      </c>
      <c r="V538" s="28">
        <v>88</v>
      </c>
      <c r="W538" s="46">
        <v>9</v>
      </c>
      <c r="X538" s="46">
        <v>1.31</v>
      </c>
      <c r="Y538" s="46">
        <v>0.13</v>
      </c>
      <c r="AA538" s="28" t="s">
        <v>12777</v>
      </c>
      <c r="AB538" s="28">
        <v>7.8</v>
      </c>
      <c r="AC538" s="46">
        <v>4.0838919709951717E-2</v>
      </c>
      <c r="AD538" s="46">
        <v>2.5690634038200991E-2</v>
      </c>
      <c r="AE538" s="46">
        <v>2.9488053281037933E-2</v>
      </c>
      <c r="AF538" s="34">
        <f t="shared" si="6"/>
        <v>3.2005869009730216E-2</v>
      </c>
      <c r="AG538" s="12">
        <f t="shared" si="7"/>
        <v>7.8817629202469416E-3</v>
      </c>
    </row>
    <row r="539" spans="4:33" x14ac:dyDescent="0.2">
      <c r="D539" s="12">
        <v>7.8</v>
      </c>
      <c r="E539" s="12">
        <v>11.1</v>
      </c>
      <c r="F539" s="12">
        <v>0.2</v>
      </c>
      <c r="G539" s="12">
        <v>37.9</v>
      </c>
      <c r="H539" s="12">
        <v>0.16</v>
      </c>
      <c r="I539" s="12">
        <v>7.73</v>
      </c>
      <c r="K539" s="12">
        <v>0.05</v>
      </c>
      <c r="L539" s="12">
        <v>2541</v>
      </c>
      <c r="M539" s="45">
        <v>4</v>
      </c>
      <c r="N539" s="12">
        <v>1030</v>
      </c>
      <c r="O539" s="12">
        <v>140</v>
      </c>
      <c r="P539" s="12">
        <v>1030</v>
      </c>
      <c r="Q539" s="12">
        <v>140</v>
      </c>
      <c r="R539" s="12">
        <v>2453</v>
      </c>
      <c r="S539" s="12">
        <v>21</v>
      </c>
      <c r="T539" s="45">
        <v>2322</v>
      </c>
      <c r="U539" s="28">
        <v>24</v>
      </c>
      <c r="V539" s="28">
        <v>88</v>
      </c>
      <c r="W539" s="46">
        <v>9</v>
      </c>
      <c r="X539" s="46">
        <v>1.31</v>
      </c>
      <c r="Y539" s="46">
        <v>0.13</v>
      </c>
      <c r="AA539" s="28" t="s">
        <v>12777</v>
      </c>
      <c r="AB539" s="28">
        <v>7.8</v>
      </c>
      <c r="AC539" s="46">
        <v>-5.705763641313805E-3</v>
      </c>
      <c r="AD539" s="46">
        <v>-1.2842380178384516E-2</v>
      </c>
      <c r="AE539" s="46">
        <v>-5.095913687391593E-3</v>
      </c>
      <c r="AF539" s="34">
        <f t="shared" si="6"/>
        <v>-7.8813525023633032E-3</v>
      </c>
      <c r="AG539" s="12">
        <f t="shared" si="7"/>
        <v>4.3071830635882042E-3</v>
      </c>
    </row>
    <row r="540" spans="4:33" x14ac:dyDescent="0.2">
      <c r="D540" s="12">
        <v>7.8</v>
      </c>
      <c r="E540" s="12">
        <v>11.1</v>
      </c>
      <c r="F540" s="12">
        <v>0.2</v>
      </c>
      <c r="G540" s="12">
        <v>37.9</v>
      </c>
      <c r="H540" s="12">
        <v>0.16</v>
      </c>
      <c r="I540" s="12">
        <v>7.73</v>
      </c>
      <c r="K540" s="12">
        <v>0.05</v>
      </c>
      <c r="L540" s="12">
        <v>2541</v>
      </c>
      <c r="M540" s="45">
        <v>4</v>
      </c>
      <c r="N540" s="12">
        <v>1030</v>
      </c>
      <c r="O540" s="12">
        <v>140</v>
      </c>
      <c r="P540" s="12">
        <v>1030</v>
      </c>
      <c r="Q540" s="12">
        <v>140</v>
      </c>
      <c r="R540" s="12">
        <v>2453</v>
      </c>
      <c r="S540" s="12">
        <v>21</v>
      </c>
      <c r="T540" s="45">
        <v>2322</v>
      </c>
      <c r="U540" s="28">
        <v>24</v>
      </c>
      <c r="V540" s="28">
        <v>88</v>
      </c>
      <c r="W540" s="46">
        <v>9</v>
      </c>
      <c r="X540" s="46">
        <v>1.31</v>
      </c>
      <c r="Y540" s="46">
        <v>0.13</v>
      </c>
      <c r="AA540" s="28" t="s">
        <v>12777</v>
      </c>
      <c r="AB540" s="28">
        <v>7.8</v>
      </c>
      <c r="AC540" s="46">
        <v>0.34301817863267836</v>
      </c>
      <c r="AD540" s="46">
        <v>0.40907346033631681</v>
      </c>
      <c r="AE540" s="46">
        <v>0.36921340153426385</v>
      </c>
      <c r="AF540" s="34">
        <f t="shared" si="6"/>
        <v>0.37376834683441967</v>
      </c>
      <c r="AG540" s="12">
        <f t="shared" si="7"/>
        <v>3.3262376722842837E-2</v>
      </c>
    </row>
    <row r="541" spans="4:33" x14ac:dyDescent="0.2">
      <c r="D541" s="12">
        <v>7.8</v>
      </c>
      <c r="E541" s="12">
        <v>11.1</v>
      </c>
      <c r="F541" s="12">
        <v>0.2</v>
      </c>
      <c r="G541" s="12">
        <v>37.9</v>
      </c>
      <c r="H541" s="12">
        <v>0.16</v>
      </c>
      <c r="I541" s="12">
        <v>7.73</v>
      </c>
      <c r="K541" s="12">
        <v>0.05</v>
      </c>
      <c r="L541" s="12">
        <v>2541</v>
      </c>
      <c r="M541" s="45">
        <v>4</v>
      </c>
      <c r="N541" s="12">
        <v>1030</v>
      </c>
      <c r="O541" s="12">
        <v>140</v>
      </c>
      <c r="P541" s="12">
        <v>1030</v>
      </c>
      <c r="Q541" s="12">
        <v>140</v>
      </c>
      <c r="R541" s="12">
        <v>2453</v>
      </c>
      <c r="S541" s="12">
        <v>21</v>
      </c>
      <c r="T541" s="45">
        <v>2322</v>
      </c>
      <c r="U541" s="28">
        <v>24</v>
      </c>
      <c r="V541" s="28">
        <v>88</v>
      </c>
      <c r="W541" s="46">
        <v>9</v>
      </c>
      <c r="X541" s="46">
        <v>1.31</v>
      </c>
      <c r="Y541" s="46">
        <v>0.13</v>
      </c>
      <c r="AA541" s="28" t="s">
        <v>12777</v>
      </c>
      <c r="AB541" s="28">
        <v>7.8</v>
      </c>
      <c r="AC541" s="46">
        <v>9.7312356896113658E-2</v>
      </c>
      <c r="AD541" s="46">
        <v>7.4165742428533188E-2</v>
      </c>
      <c r="AE541" s="46">
        <v>0.13561335501504862</v>
      </c>
      <c r="AF541" s="34">
        <f t="shared" si="6"/>
        <v>0.10236381811323182</v>
      </c>
      <c r="AG541" s="12">
        <f t="shared" si="7"/>
        <v>3.1033694889050157E-2</v>
      </c>
    </row>
    <row r="542" spans="4:33" x14ac:dyDescent="0.2">
      <c r="D542" s="12">
        <v>7.8</v>
      </c>
      <c r="E542" s="12">
        <v>11.1</v>
      </c>
      <c r="F542" s="12">
        <v>0.2</v>
      </c>
      <c r="G542" s="12">
        <v>37.9</v>
      </c>
      <c r="H542" s="12">
        <v>0.16</v>
      </c>
      <c r="I542" s="12">
        <v>7.73</v>
      </c>
      <c r="K542" s="12">
        <v>0.05</v>
      </c>
      <c r="L542" s="12">
        <v>2541</v>
      </c>
      <c r="M542" s="45">
        <v>4</v>
      </c>
      <c r="N542" s="12">
        <v>1030</v>
      </c>
      <c r="O542" s="12">
        <v>140</v>
      </c>
      <c r="P542" s="12">
        <v>1030</v>
      </c>
      <c r="Q542" s="12">
        <v>140</v>
      </c>
      <c r="R542" s="12">
        <v>2453</v>
      </c>
      <c r="S542" s="12">
        <v>21</v>
      </c>
      <c r="T542" s="45">
        <v>2322</v>
      </c>
      <c r="U542" s="28">
        <v>24</v>
      </c>
      <c r="V542" s="28">
        <v>88</v>
      </c>
      <c r="W542" s="46">
        <v>9</v>
      </c>
      <c r="X542" s="46">
        <v>1.31</v>
      </c>
      <c r="Y542" s="46">
        <v>0.13</v>
      </c>
      <c r="AA542" s="28" t="s">
        <v>12777</v>
      </c>
      <c r="AB542" s="28">
        <v>7.8</v>
      </c>
      <c r="AC542" s="46">
        <v>0.32999067959676942</v>
      </c>
      <c r="AD542" s="46">
        <v>0.34153930643849778</v>
      </c>
      <c r="AE542" s="46">
        <v>0.56145566667820335</v>
      </c>
      <c r="AF542" s="34">
        <f t="shared" si="6"/>
        <v>0.41099521757115687</v>
      </c>
      <c r="AG542" s="12">
        <f t="shared" si="7"/>
        <v>0.1304304517917613</v>
      </c>
    </row>
    <row r="543" spans="4:33" x14ac:dyDescent="0.2">
      <c r="D543" s="12">
        <v>7.8</v>
      </c>
      <c r="E543" s="12">
        <v>11.1</v>
      </c>
      <c r="F543" s="12">
        <v>0.2</v>
      </c>
      <c r="G543" s="12">
        <v>37.9</v>
      </c>
      <c r="H543" s="12">
        <v>0.16</v>
      </c>
      <c r="I543" s="12">
        <v>7.73</v>
      </c>
      <c r="K543" s="12">
        <v>0.05</v>
      </c>
      <c r="L543" s="12">
        <v>2541</v>
      </c>
      <c r="M543" s="45">
        <v>4</v>
      </c>
      <c r="N543" s="12">
        <v>1030</v>
      </c>
      <c r="O543" s="12">
        <v>140</v>
      </c>
      <c r="P543" s="12">
        <v>1030</v>
      </c>
      <c r="Q543" s="12">
        <v>140</v>
      </c>
      <c r="R543" s="12">
        <v>2453</v>
      </c>
      <c r="S543" s="12">
        <v>21</v>
      </c>
      <c r="T543" s="45">
        <v>2322</v>
      </c>
      <c r="U543" s="28">
        <v>24</v>
      </c>
      <c r="V543" s="28">
        <v>88</v>
      </c>
      <c r="W543" s="46">
        <v>9</v>
      </c>
      <c r="X543" s="46">
        <v>1.31</v>
      </c>
      <c r="Y543" s="46">
        <v>0.13</v>
      </c>
      <c r="AA543" s="28" t="s">
        <v>12777</v>
      </c>
      <c r="AB543" s="28">
        <v>7.8</v>
      </c>
      <c r="AC543" s="46">
        <v>3.1673612125027478E-2</v>
      </c>
      <c r="AD543" s="46">
        <v>2.1525439620887321E-2</v>
      </c>
      <c r="AE543" s="46">
        <v>3.6554668270560385E-2</v>
      </c>
      <c r="AF543" s="34">
        <f t="shared" si="6"/>
        <v>2.9917906672158396E-2</v>
      </c>
      <c r="AG543" s="12">
        <f t="shared" si="7"/>
        <v>7.6668966785110558E-3</v>
      </c>
    </row>
    <row r="544" spans="4:33" x14ac:dyDescent="0.2">
      <c r="D544" s="12">
        <v>7.8</v>
      </c>
      <c r="E544" s="12">
        <v>11.1</v>
      </c>
      <c r="F544" s="12">
        <v>0.2</v>
      </c>
      <c r="G544" s="12">
        <v>37.9</v>
      </c>
      <c r="H544" s="12">
        <v>0.16</v>
      </c>
      <c r="I544" s="12">
        <v>7.73</v>
      </c>
      <c r="K544" s="12">
        <v>0.05</v>
      </c>
      <c r="L544" s="12">
        <v>2541</v>
      </c>
      <c r="M544" s="45">
        <v>4</v>
      </c>
      <c r="N544" s="12">
        <v>1030</v>
      </c>
      <c r="O544" s="12">
        <v>140</v>
      </c>
      <c r="P544" s="12">
        <v>1030</v>
      </c>
      <c r="Q544" s="12">
        <v>140</v>
      </c>
      <c r="R544" s="12">
        <v>2453</v>
      </c>
      <c r="S544" s="12">
        <v>21</v>
      </c>
      <c r="T544" s="45">
        <v>2322</v>
      </c>
      <c r="U544" s="28">
        <v>24</v>
      </c>
      <c r="V544" s="28">
        <v>88</v>
      </c>
      <c r="W544" s="46">
        <v>9</v>
      </c>
      <c r="X544" s="46">
        <v>1.31</v>
      </c>
      <c r="Y544" s="46">
        <v>0.13</v>
      </c>
      <c r="AA544" s="28" t="s">
        <v>12777</v>
      </c>
      <c r="AB544" s="28">
        <v>7.8</v>
      </c>
      <c r="AC544" s="46">
        <v>0.18334213238718164</v>
      </c>
      <c r="AD544" s="46">
        <v>0.25243883405383238</v>
      </c>
      <c r="AE544" s="46">
        <v>0.44567394369767666</v>
      </c>
      <c r="AF544" s="34">
        <f t="shared" si="6"/>
        <v>0.29381830337956355</v>
      </c>
      <c r="AG544" s="12">
        <f t="shared" si="7"/>
        <v>0.13597312296046099</v>
      </c>
    </row>
    <row r="545" spans="4:33" x14ac:dyDescent="0.2">
      <c r="D545" s="12">
        <v>7.8</v>
      </c>
      <c r="E545" s="12">
        <v>11.1</v>
      </c>
      <c r="F545" s="12">
        <v>0.2</v>
      </c>
      <c r="G545" s="12">
        <v>37.9</v>
      </c>
      <c r="H545" s="12">
        <v>0.16</v>
      </c>
      <c r="I545" s="12">
        <v>7.73</v>
      </c>
      <c r="K545" s="12">
        <v>0.05</v>
      </c>
      <c r="L545" s="12">
        <v>2541</v>
      </c>
      <c r="M545" s="45">
        <v>4</v>
      </c>
      <c r="N545" s="12">
        <v>1030</v>
      </c>
      <c r="O545" s="12">
        <v>140</v>
      </c>
      <c r="P545" s="12">
        <v>1030</v>
      </c>
      <c r="Q545" s="12">
        <v>140</v>
      </c>
      <c r="R545" s="12">
        <v>2453</v>
      </c>
      <c r="S545" s="12">
        <v>21</v>
      </c>
      <c r="T545" s="45">
        <v>2322</v>
      </c>
      <c r="U545" s="28">
        <v>24</v>
      </c>
      <c r="V545" s="28">
        <v>88</v>
      </c>
      <c r="W545" s="46">
        <v>9</v>
      </c>
      <c r="X545" s="46">
        <v>1.31</v>
      </c>
      <c r="Y545" s="46">
        <v>0.13</v>
      </c>
      <c r="AA545" s="28" t="s">
        <v>12777</v>
      </c>
      <c r="AB545" s="28">
        <v>7.8</v>
      </c>
      <c r="AC545" s="46">
        <v>3.589766938034239E-2</v>
      </c>
      <c r="AD545" s="46">
        <v>1.8673752042532993E-2</v>
      </c>
      <c r="AE545" s="46">
        <v>1.6713279317628695E-2</v>
      </c>
      <c r="AF545" s="34">
        <f t="shared" si="6"/>
        <v>2.3761566913501359E-2</v>
      </c>
      <c r="AG545" s="12">
        <f t="shared" si="7"/>
        <v>1.0555785174041861E-2</v>
      </c>
    </row>
    <row r="546" spans="4:33" x14ac:dyDescent="0.2">
      <c r="D546" s="12">
        <v>7.8</v>
      </c>
      <c r="E546" s="12">
        <v>11.1</v>
      </c>
      <c r="F546" s="12">
        <v>0.2</v>
      </c>
      <c r="G546" s="12">
        <v>37.9</v>
      </c>
      <c r="H546" s="12">
        <v>0.16</v>
      </c>
      <c r="I546" s="12">
        <v>7.73</v>
      </c>
      <c r="K546" s="12">
        <v>0.05</v>
      </c>
      <c r="L546" s="12">
        <v>2541</v>
      </c>
      <c r="M546" s="45">
        <v>4</v>
      </c>
      <c r="N546" s="12">
        <v>1030</v>
      </c>
      <c r="O546" s="12">
        <v>140</v>
      </c>
      <c r="P546" s="12">
        <v>1030</v>
      </c>
      <c r="Q546" s="12">
        <v>140</v>
      </c>
      <c r="R546" s="12">
        <v>2453</v>
      </c>
      <c r="S546" s="12">
        <v>21</v>
      </c>
      <c r="T546" s="45">
        <v>2322</v>
      </c>
      <c r="U546" s="28">
        <v>24</v>
      </c>
      <c r="V546" s="28">
        <v>88</v>
      </c>
      <c r="W546" s="46">
        <v>9</v>
      </c>
      <c r="X546" s="46">
        <v>1.31</v>
      </c>
      <c r="Y546" s="46">
        <v>0.13</v>
      </c>
      <c r="AA546" s="28" t="s">
        <v>12777</v>
      </c>
      <c r="AB546" s="28">
        <v>7.8</v>
      </c>
      <c r="AC546" s="46">
        <v>6.3192307090899666E-2</v>
      </c>
      <c r="AD546" s="46">
        <v>4.2306641220868295E-2</v>
      </c>
      <c r="AE546" s="46">
        <v>2.2033349959825314E-2</v>
      </c>
      <c r="AF546" s="34">
        <f t="shared" si="6"/>
        <v>4.2510766090531088E-2</v>
      </c>
      <c r="AG546" s="12">
        <f t="shared" si="7"/>
        <v>2.0580237808422313E-2</v>
      </c>
    </row>
    <row r="547" spans="4:33" x14ac:dyDescent="0.2">
      <c r="D547" s="12">
        <v>7.8</v>
      </c>
      <c r="E547" s="12">
        <v>11.1</v>
      </c>
      <c r="F547" s="12">
        <v>0.2</v>
      </c>
      <c r="G547" s="12">
        <v>37.9</v>
      </c>
      <c r="H547" s="12">
        <v>0.16</v>
      </c>
      <c r="I547" s="12">
        <v>7.73</v>
      </c>
      <c r="K547" s="12">
        <v>0.05</v>
      </c>
      <c r="L547" s="12">
        <v>2541</v>
      </c>
      <c r="M547" s="45">
        <v>4</v>
      </c>
      <c r="N547" s="12">
        <v>1030</v>
      </c>
      <c r="O547" s="12">
        <v>140</v>
      </c>
      <c r="P547" s="12">
        <v>1030</v>
      </c>
      <c r="Q547" s="12">
        <v>140</v>
      </c>
      <c r="R547" s="12">
        <v>2453</v>
      </c>
      <c r="S547" s="12">
        <v>21</v>
      </c>
      <c r="T547" s="45">
        <v>2322</v>
      </c>
      <c r="U547" s="28">
        <v>24</v>
      </c>
      <c r="V547" s="28">
        <v>88</v>
      </c>
      <c r="W547" s="46">
        <v>9</v>
      </c>
      <c r="X547" s="46">
        <v>1.31</v>
      </c>
      <c r="Y547" s="46">
        <v>0.13</v>
      </c>
      <c r="AA547" s="28" t="s">
        <v>12777</v>
      </c>
      <c r="AB547" s="28">
        <v>7.8</v>
      </c>
      <c r="AC547" s="46">
        <v>3.6512561149669234E-2</v>
      </c>
      <c r="AD547" s="46">
        <v>-1.8326653807332248E-2</v>
      </c>
      <c r="AE547" s="46">
        <v>-0.4103337471971874</v>
      </c>
      <c r="AF547" s="34">
        <f t="shared" si="6"/>
        <v>-0.13071594661828348</v>
      </c>
      <c r="AG547" s="12">
        <f t="shared" si="7"/>
        <v>0.24370355080448219</v>
      </c>
    </row>
    <row r="548" spans="4:33" x14ac:dyDescent="0.2">
      <c r="D548" s="12">
        <v>7.8</v>
      </c>
      <c r="E548" s="12">
        <v>11.1</v>
      </c>
      <c r="F548" s="12">
        <v>0.2</v>
      </c>
      <c r="G548" s="12">
        <v>37.9</v>
      </c>
      <c r="H548" s="12">
        <v>0.16</v>
      </c>
      <c r="I548" s="12">
        <v>7.73</v>
      </c>
      <c r="K548" s="12">
        <v>0.05</v>
      </c>
      <c r="L548" s="12">
        <v>2541</v>
      </c>
      <c r="M548" s="45">
        <v>4</v>
      </c>
      <c r="N548" s="12">
        <v>1030</v>
      </c>
      <c r="O548" s="12">
        <v>140</v>
      </c>
      <c r="P548" s="12">
        <v>1030</v>
      </c>
      <c r="Q548" s="12">
        <v>140</v>
      </c>
      <c r="R548" s="12">
        <v>2453</v>
      </c>
      <c r="S548" s="12">
        <v>21</v>
      </c>
      <c r="T548" s="45">
        <v>2322</v>
      </c>
      <c r="U548" s="28">
        <v>24</v>
      </c>
      <c r="V548" s="28">
        <v>88</v>
      </c>
      <c r="W548" s="46">
        <v>9</v>
      </c>
      <c r="X548" s="46">
        <v>1.31</v>
      </c>
      <c r="Y548" s="46">
        <v>0.13</v>
      </c>
      <c r="AA548" s="28" t="s">
        <v>12777</v>
      </c>
      <c r="AB548" s="28">
        <v>7.8</v>
      </c>
      <c r="AC548" s="46">
        <v>1.6200058214824127E-2</v>
      </c>
      <c r="AD548" s="46">
        <v>-2.7492389276566054E-2</v>
      </c>
      <c r="AE548" s="46">
        <v>2.4052335856703778E-2</v>
      </c>
      <c r="AF548" s="34">
        <f t="shared" si="6"/>
        <v>4.2533349316539503E-3</v>
      </c>
      <c r="AG548" s="12">
        <f t="shared" si="7"/>
        <v>2.7771528949079576E-2</v>
      </c>
    </row>
    <row r="549" spans="4:33" x14ac:dyDescent="0.2">
      <c r="D549" s="12">
        <v>7.8</v>
      </c>
      <c r="E549" s="12">
        <v>11.1</v>
      </c>
      <c r="F549" s="12">
        <v>0.2</v>
      </c>
      <c r="G549" s="12">
        <v>37.9</v>
      </c>
      <c r="H549" s="12">
        <v>0.16</v>
      </c>
      <c r="I549" s="12">
        <v>7.73</v>
      </c>
      <c r="K549" s="12">
        <v>0.05</v>
      </c>
      <c r="L549" s="12">
        <v>2541</v>
      </c>
      <c r="M549" s="45">
        <v>4</v>
      </c>
      <c r="N549" s="12">
        <v>1030</v>
      </c>
      <c r="O549" s="12">
        <v>140</v>
      </c>
      <c r="P549" s="12">
        <v>1030</v>
      </c>
      <c r="Q549" s="12">
        <v>140</v>
      </c>
      <c r="R549" s="12">
        <v>2453</v>
      </c>
      <c r="S549" s="12">
        <v>21</v>
      </c>
      <c r="T549" s="45">
        <v>2322</v>
      </c>
      <c r="U549" s="28">
        <v>24</v>
      </c>
      <c r="V549" s="28">
        <v>88</v>
      </c>
      <c r="W549" s="46">
        <v>9</v>
      </c>
      <c r="X549" s="46">
        <v>1.31</v>
      </c>
      <c r="Y549" s="46">
        <v>0.13</v>
      </c>
      <c r="AA549" s="28" t="s">
        <v>12777</v>
      </c>
      <c r="AB549" s="28">
        <v>7.8</v>
      </c>
      <c r="AC549" s="46">
        <v>-8.4065479068269278E-2</v>
      </c>
      <c r="AD549" s="46">
        <v>6.96651842432333E-2</v>
      </c>
      <c r="AE549" s="46">
        <v>6.1949569106257811E-2</v>
      </c>
      <c r="AF549" s="34">
        <f t="shared" si="6"/>
        <v>1.5849758093740611E-2</v>
      </c>
      <c r="AG549" s="12">
        <f t="shared" si="7"/>
        <v>8.661508899776639E-2</v>
      </c>
    </row>
    <row r="550" spans="4:33" x14ac:dyDescent="0.2">
      <c r="D550" s="12">
        <v>7.8</v>
      </c>
      <c r="E550" s="12">
        <v>11.1</v>
      </c>
      <c r="F550" s="12">
        <v>0.2</v>
      </c>
      <c r="G550" s="12">
        <v>37.9</v>
      </c>
      <c r="H550" s="12">
        <v>0.16</v>
      </c>
      <c r="I550" s="12">
        <v>7.73</v>
      </c>
      <c r="K550" s="12">
        <v>0.05</v>
      </c>
      <c r="L550" s="12">
        <v>2541</v>
      </c>
      <c r="M550" s="45">
        <v>4</v>
      </c>
      <c r="N550" s="12">
        <v>1030</v>
      </c>
      <c r="O550" s="12">
        <v>140</v>
      </c>
      <c r="P550" s="12">
        <v>1030</v>
      </c>
      <c r="Q550" s="12">
        <v>140</v>
      </c>
      <c r="R550" s="12">
        <v>2453</v>
      </c>
      <c r="S550" s="12">
        <v>21</v>
      </c>
      <c r="T550" s="45">
        <v>2322</v>
      </c>
      <c r="U550" s="28">
        <v>24</v>
      </c>
      <c r="V550" s="28">
        <v>88</v>
      </c>
      <c r="W550" s="46">
        <v>9</v>
      </c>
      <c r="X550" s="46">
        <v>1.31</v>
      </c>
      <c r="Y550" s="46">
        <v>0.13</v>
      </c>
      <c r="AA550" s="28" t="s">
        <v>12777</v>
      </c>
      <c r="AB550" s="28">
        <v>7.8</v>
      </c>
      <c r="AC550" s="46">
        <v>-1.2223215576391199E-2</v>
      </c>
      <c r="AD550" s="46">
        <v>-7.0343368671564211E-5</v>
      </c>
      <c r="AE550" s="46">
        <v>-5.3192433756903881E-3</v>
      </c>
      <c r="AF550" s="34">
        <f t="shared" si="6"/>
        <v>-5.8709341069177164E-3</v>
      </c>
      <c r="AG550" s="12">
        <f t="shared" si="7"/>
        <v>6.0951905402114133E-3</v>
      </c>
    </row>
    <row r="551" spans="4:33" x14ac:dyDescent="0.2">
      <c r="D551" s="12">
        <v>7.5</v>
      </c>
      <c r="E551" s="12">
        <v>11</v>
      </c>
      <c r="F551" s="12">
        <v>0.1</v>
      </c>
      <c r="G551" s="12">
        <v>37.9</v>
      </c>
      <c r="H551" s="12">
        <v>0.17</v>
      </c>
      <c r="I551" s="12">
        <v>7.5</v>
      </c>
      <c r="K551" s="12">
        <v>0.02</v>
      </c>
      <c r="L551" s="12">
        <v>2539</v>
      </c>
      <c r="M551" s="45">
        <v>4</v>
      </c>
      <c r="N551" s="45">
        <v>1730</v>
      </c>
      <c r="O551" s="12">
        <v>100</v>
      </c>
      <c r="P551" s="12">
        <v>1750</v>
      </c>
      <c r="Q551" s="12">
        <v>100</v>
      </c>
      <c r="R551" s="12">
        <v>2533</v>
      </c>
      <c r="S551" s="12">
        <v>10</v>
      </c>
      <c r="T551" s="45">
        <v>2408</v>
      </c>
      <c r="U551" s="28">
        <v>9</v>
      </c>
      <c r="V551" s="28">
        <v>53</v>
      </c>
      <c r="W551" s="46">
        <v>3</v>
      </c>
      <c r="X551" s="46">
        <v>0.79</v>
      </c>
      <c r="Y551" s="46">
        <v>0.04</v>
      </c>
      <c r="AA551" s="28" t="s">
        <v>12777</v>
      </c>
      <c r="AB551" s="28">
        <v>7.5</v>
      </c>
      <c r="AC551" s="46">
        <v>-0.15836362329343345</v>
      </c>
      <c r="AD551" s="46">
        <v>-0.15794266485235733</v>
      </c>
      <c r="AE551" s="46">
        <v>-0.11631906359039051</v>
      </c>
      <c r="AF551" s="34">
        <f t="shared" si="6"/>
        <v>-0.14420845057872708</v>
      </c>
      <c r="AG551" s="12">
        <f t="shared" si="7"/>
        <v>2.4153834715033958E-2</v>
      </c>
    </row>
    <row r="552" spans="4:33" x14ac:dyDescent="0.2">
      <c r="D552" s="12">
        <v>7.5</v>
      </c>
      <c r="E552" s="12">
        <v>11</v>
      </c>
      <c r="F552" s="12">
        <v>0.1</v>
      </c>
      <c r="G552" s="12">
        <v>37.9</v>
      </c>
      <c r="H552" s="12">
        <v>0.17</v>
      </c>
      <c r="I552" s="12">
        <v>7.5</v>
      </c>
      <c r="K552" s="12">
        <v>0.02</v>
      </c>
      <c r="L552" s="12">
        <v>2539</v>
      </c>
      <c r="M552" s="45">
        <v>4</v>
      </c>
      <c r="N552" s="45">
        <v>1730</v>
      </c>
      <c r="O552" s="12">
        <v>100</v>
      </c>
      <c r="P552" s="12">
        <v>1750</v>
      </c>
      <c r="Q552" s="12">
        <v>100</v>
      </c>
      <c r="R552" s="12">
        <v>2533</v>
      </c>
      <c r="S552" s="12">
        <v>10</v>
      </c>
      <c r="T552" s="45">
        <v>2408</v>
      </c>
      <c r="U552" s="28">
        <v>9</v>
      </c>
      <c r="V552" s="28">
        <v>53</v>
      </c>
      <c r="W552" s="46">
        <v>3</v>
      </c>
      <c r="X552" s="46">
        <v>0.79</v>
      </c>
      <c r="Y552" s="46">
        <v>0.04</v>
      </c>
      <c r="AA552" s="28" t="s">
        <v>12777</v>
      </c>
      <c r="AB552" s="28">
        <v>7.5</v>
      </c>
      <c r="AC552" s="46">
        <v>-0.15534648313451596</v>
      </c>
      <c r="AD552" s="46">
        <v>-0.14426475057006033</v>
      </c>
      <c r="AE552" s="46">
        <v>-7.2744722107767376E-2</v>
      </c>
      <c r="AF552" s="34">
        <f t="shared" si="6"/>
        <v>-0.12411865193744791</v>
      </c>
      <c r="AG552" s="12">
        <f t="shared" si="7"/>
        <v>4.4834826851078896E-2</v>
      </c>
    </row>
    <row r="553" spans="4:33" x14ac:dyDescent="0.2">
      <c r="D553" s="12">
        <v>7.5</v>
      </c>
      <c r="E553" s="12">
        <v>11</v>
      </c>
      <c r="F553" s="12">
        <v>0.1</v>
      </c>
      <c r="G553" s="12">
        <v>37.9</v>
      </c>
      <c r="H553" s="12">
        <v>0.17</v>
      </c>
      <c r="I553" s="12">
        <v>7.5</v>
      </c>
      <c r="K553" s="12">
        <v>0.02</v>
      </c>
      <c r="L553" s="12">
        <v>2539</v>
      </c>
      <c r="M553" s="45">
        <v>4</v>
      </c>
      <c r="N553" s="45">
        <v>1730</v>
      </c>
      <c r="O553" s="12">
        <v>100</v>
      </c>
      <c r="P553" s="12">
        <v>1750</v>
      </c>
      <c r="Q553" s="12">
        <v>100</v>
      </c>
      <c r="R553" s="12">
        <v>2533</v>
      </c>
      <c r="S553" s="12">
        <v>10</v>
      </c>
      <c r="T553" s="45">
        <v>2408</v>
      </c>
      <c r="U553" s="28">
        <v>9</v>
      </c>
      <c r="V553" s="28">
        <v>53</v>
      </c>
      <c r="W553" s="46">
        <v>3</v>
      </c>
      <c r="X553" s="46">
        <v>0.79</v>
      </c>
      <c r="Y553" s="46">
        <v>0.04</v>
      </c>
      <c r="AA553" s="28" t="s">
        <v>12777</v>
      </c>
      <c r="AB553" s="28">
        <v>7.5</v>
      </c>
      <c r="AC553" s="46">
        <v>0.61346933534155712</v>
      </c>
      <c r="AD553" s="46">
        <v>0.52283224144162288</v>
      </c>
      <c r="AE553" s="46">
        <v>0.49529929659272337</v>
      </c>
      <c r="AF553" s="34">
        <f t="shared" si="6"/>
        <v>0.54386695779196781</v>
      </c>
      <c r="AG553" s="12">
        <f t="shared" si="7"/>
        <v>6.1829475037637333E-2</v>
      </c>
    </row>
    <row r="554" spans="4:33" x14ac:dyDescent="0.2">
      <c r="D554" s="12">
        <v>7.5</v>
      </c>
      <c r="E554" s="12">
        <v>11</v>
      </c>
      <c r="F554" s="12">
        <v>0.1</v>
      </c>
      <c r="G554" s="12">
        <v>37.9</v>
      </c>
      <c r="H554" s="12">
        <v>0.17</v>
      </c>
      <c r="I554" s="12">
        <v>7.5</v>
      </c>
      <c r="K554" s="12">
        <v>0.02</v>
      </c>
      <c r="L554" s="12">
        <v>2539</v>
      </c>
      <c r="M554" s="45">
        <v>4</v>
      </c>
      <c r="N554" s="45">
        <v>1730</v>
      </c>
      <c r="O554" s="12">
        <v>100</v>
      </c>
      <c r="P554" s="12">
        <v>1750</v>
      </c>
      <c r="Q554" s="12">
        <v>100</v>
      </c>
      <c r="R554" s="12">
        <v>2533</v>
      </c>
      <c r="S554" s="12">
        <v>10</v>
      </c>
      <c r="T554" s="45">
        <v>2408</v>
      </c>
      <c r="U554" s="28">
        <v>9</v>
      </c>
      <c r="V554" s="28">
        <v>53</v>
      </c>
      <c r="W554" s="46">
        <v>3</v>
      </c>
      <c r="X554" s="46">
        <v>0.79</v>
      </c>
      <c r="Y554" s="46">
        <v>0.04</v>
      </c>
      <c r="AA554" s="28" t="s">
        <v>12777</v>
      </c>
      <c r="AB554" s="28">
        <v>7.5</v>
      </c>
      <c r="AC554" s="46">
        <v>2.5673978343921124</v>
      </c>
      <c r="AD554" s="46">
        <v>1.2298450259811005</v>
      </c>
      <c r="AE554" s="46">
        <v>0.69657190109546063</v>
      </c>
      <c r="AF554" s="34">
        <f t="shared" si="6"/>
        <v>1.4979382538228911</v>
      </c>
      <c r="AG554" s="12">
        <f t="shared" si="7"/>
        <v>0.96379608957745577</v>
      </c>
    </row>
    <row r="555" spans="4:33" x14ac:dyDescent="0.2">
      <c r="D555" s="12">
        <v>7.5</v>
      </c>
      <c r="E555" s="12">
        <v>11</v>
      </c>
      <c r="F555" s="12">
        <v>0.1</v>
      </c>
      <c r="G555" s="12">
        <v>37.9</v>
      </c>
      <c r="H555" s="12">
        <v>0.17</v>
      </c>
      <c r="I555" s="12">
        <v>7.5</v>
      </c>
      <c r="K555" s="12">
        <v>0.02</v>
      </c>
      <c r="L555" s="12">
        <v>2539</v>
      </c>
      <c r="M555" s="45">
        <v>4</v>
      </c>
      <c r="N555" s="45">
        <v>1730</v>
      </c>
      <c r="O555" s="12">
        <v>100</v>
      </c>
      <c r="P555" s="12">
        <v>1750</v>
      </c>
      <c r="Q555" s="12">
        <v>100</v>
      </c>
      <c r="R555" s="12">
        <v>2533</v>
      </c>
      <c r="S555" s="12">
        <v>10</v>
      </c>
      <c r="T555" s="45">
        <v>2408</v>
      </c>
      <c r="U555" s="28">
        <v>9</v>
      </c>
      <c r="V555" s="28">
        <v>53</v>
      </c>
      <c r="W555" s="46">
        <v>3</v>
      </c>
      <c r="X555" s="46">
        <v>0.79</v>
      </c>
      <c r="Y555" s="46">
        <v>0.04</v>
      </c>
      <c r="AA555" s="28" t="s">
        <v>12777</v>
      </c>
      <c r="AB555" s="28">
        <v>7.5</v>
      </c>
      <c r="AC555" s="46">
        <v>0.10699366065722207</v>
      </c>
      <c r="AD555" s="46">
        <v>0.17289028349709018</v>
      </c>
      <c r="AE555" s="46">
        <v>0.332900707517158</v>
      </c>
      <c r="AF555" s="34">
        <f t="shared" si="6"/>
        <v>0.20426155055715678</v>
      </c>
      <c r="AG555" s="12">
        <f t="shared" si="7"/>
        <v>0.11617493599292329</v>
      </c>
    </row>
    <row r="556" spans="4:33" x14ac:dyDescent="0.2">
      <c r="D556" s="12">
        <v>7.5</v>
      </c>
      <c r="E556" s="12">
        <v>11</v>
      </c>
      <c r="F556" s="12">
        <v>0.1</v>
      </c>
      <c r="G556" s="12">
        <v>37.9</v>
      </c>
      <c r="H556" s="12">
        <v>0.17</v>
      </c>
      <c r="I556" s="12">
        <v>7.5</v>
      </c>
      <c r="K556" s="12">
        <v>0.02</v>
      </c>
      <c r="L556" s="12">
        <v>2539</v>
      </c>
      <c r="M556" s="45">
        <v>4</v>
      </c>
      <c r="N556" s="45">
        <v>1730</v>
      </c>
      <c r="O556" s="12">
        <v>100</v>
      </c>
      <c r="P556" s="12">
        <v>1750</v>
      </c>
      <c r="Q556" s="12">
        <v>100</v>
      </c>
      <c r="R556" s="12">
        <v>2533</v>
      </c>
      <c r="S556" s="12">
        <v>10</v>
      </c>
      <c r="T556" s="45">
        <v>2408</v>
      </c>
      <c r="U556" s="28">
        <v>9</v>
      </c>
      <c r="V556" s="28">
        <v>53</v>
      </c>
      <c r="W556" s="46">
        <v>3</v>
      </c>
      <c r="X556" s="46">
        <v>0.79</v>
      </c>
      <c r="Y556" s="46">
        <v>0.04</v>
      </c>
      <c r="AA556" s="28" t="s">
        <v>12777</v>
      </c>
      <c r="AB556" s="28">
        <v>7.5</v>
      </c>
      <c r="AC556" s="46">
        <v>0.70167929423793296</v>
      </c>
      <c r="AD556" s="46">
        <v>0.94288654957898688</v>
      </c>
      <c r="AE556" s="46">
        <v>1.1362429280757158</v>
      </c>
      <c r="AF556" s="34">
        <f t="shared" si="6"/>
        <v>0.92693625729754514</v>
      </c>
      <c r="AG556" s="12">
        <f t="shared" si="7"/>
        <v>0.21772045570288562</v>
      </c>
    </row>
    <row r="557" spans="4:33" x14ac:dyDescent="0.2">
      <c r="D557" s="12">
        <v>7.5</v>
      </c>
      <c r="E557" s="12">
        <v>11</v>
      </c>
      <c r="F557" s="12">
        <v>0.1</v>
      </c>
      <c r="G557" s="12">
        <v>37.9</v>
      </c>
      <c r="H557" s="12">
        <v>0.17</v>
      </c>
      <c r="I557" s="12">
        <v>7.5</v>
      </c>
      <c r="K557" s="12">
        <v>0.02</v>
      </c>
      <c r="L557" s="12">
        <v>2539</v>
      </c>
      <c r="M557" s="45">
        <v>4</v>
      </c>
      <c r="N557" s="45">
        <v>1730</v>
      </c>
      <c r="O557" s="12">
        <v>100</v>
      </c>
      <c r="P557" s="12">
        <v>1750</v>
      </c>
      <c r="Q557" s="12">
        <v>100</v>
      </c>
      <c r="R557" s="12">
        <v>2533</v>
      </c>
      <c r="S557" s="12">
        <v>10</v>
      </c>
      <c r="T557" s="45">
        <v>2408</v>
      </c>
      <c r="U557" s="28">
        <v>9</v>
      </c>
      <c r="V557" s="28">
        <v>53</v>
      </c>
      <c r="W557" s="46">
        <v>3</v>
      </c>
      <c r="X557" s="46">
        <v>0.79</v>
      </c>
      <c r="Y557" s="46">
        <v>0.04</v>
      </c>
      <c r="AA557" s="28" t="s">
        <v>12777</v>
      </c>
      <c r="AB557" s="28">
        <v>7.5</v>
      </c>
      <c r="AC557" s="46">
        <v>-0.10581526352334208</v>
      </c>
      <c r="AD557" s="46">
        <v>-0.10055482775739494</v>
      </c>
      <c r="AE557" s="46">
        <v>-5.5688524979620312E-2</v>
      </c>
      <c r="AF557" s="34">
        <f t="shared" si="6"/>
        <v>-8.7352872086785771E-2</v>
      </c>
      <c r="AG557" s="12">
        <f t="shared" si="7"/>
        <v>2.7547980042177501E-2</v>
      </c>
    </row>
    <row r="558" spans="4:33" x14ac:dyDescent="0.2">
      <c r="D558" s="12">
        <v>7.5</v>
      </c>
      <c r="E558" s="12">
        <v>11</v>
      </c>
      <c r="F558" s="12">
        <v>0.1</v>
      </c>
      <c r="G558" s="12">
        <v>37.9</v>
      </c>
      <c r="H558" s="12">
        <v>0.17</v>
      </c>
      <c r="I558" s="12">
        <v>7.5</v>
      </c>
      <c r="K558" s="12">
        <v>0.02</v>
      </c>
      <c r="L558" s="12">
        <v>2539</v>
      </c>
      <c r="M558" s="45">
        <v>4</v>
      </c>
      <c r="N558" s="45">
        <v>1730</v>
      </c>
      <c r="O558" s="12">
        <v>100</v>
      </c>
      <c r="P558" s="12">
        <v>1750</v>
      </c>
      <c r="Q558" s="12">
        <v>100</v>
      </c>
      <c r="R558" s="12">
        <v>2533</v>
      </c>
      <c r="S558" s="12">
        <v>10</v>
      </c>
      <c r="T558" s="45">
        <v>2408</v>
      </c>
      <c r="U558" s="28">
        <v>9</v>
      </c>
      <c r="V558" s="28">
        <v>53</v>
      </c>
      <c r="W558" s="46">
        <v>3</v>
      </c>
      <c r="X558" s="46">
        <v>0.79</v>
      </c>
      <c r="Y558" s="46">
        <v>0.04</v>
      </c>
      <c r="AA558" s="28" t="s">
        <v>12777</v>
      </c>
      <c r="AB558" s="28">
        <v>7.5</v>
      </c>
      <c r="AC558" s="46">
        <v>5.614620463554823E-2</v>
      </c>
      <c r="AD558" s="46">
        <v>0.10361278047056478</v>
      </c>
      <c r="AE558" s="46">
        <v>0.18472796099067892</v>
      </c>
      <c r="AF558" s="34">
        <f t="shared" si="6"/>
        <v>0.11482898203226399</v>
      </c>
      <c r="AG558" s="12">
        <f t="shared" si="7"/>
        <v>6.5020530603395119E-2</v>
      </c>
    </row>
    <row r="559" spans="4:33" x14ac:dyDescent="0.2">
      <c r="D559" s="12">
        <v>7.5</v>
      </c>
      <c r="E559" s="12">
        <v>11</v>
      </c>
      <c r="F559" s="12">
        <v>0.1</v>
      </c>
      <c r="G559" s="12">
        <v>37.9</v>
      </c>
      <c r="H559" s="12">
        <v>0.17</v>
      </c>
      <c r="I559" s="12">
        <v>7.5</v>
      </c>
      <c r="K559" s="12">
        <v>0.02</v>
      </c>
      <c r="L559" s="12">
        <v>2539</v>
      </c>
      <c r="M559" s="45">
        <v>4</v>
      </c>
      <c r="N559" s="45">
        <v>1730</v>
      </c>
      <c r="O559" s="12">
        <v>100</v>
      </c>
      <c r="P559" s="12">
        <v>1750</v>
      </c>
      <c r="Q559" s="12">
        <v>100</v>
      </c>
      <c r="R559" s="12">
        <v>2533</v>
      </c>
      <c r="S559" s="12">
        <v>10</v>
      </c>
      <c r="T559" s="45">
        <v>2408</v>
      </c>
      <c r="U559" s="28">
        <v>9</v>
      </c>
      <c r="V559" s="28">
        <v>53</v>
      </c>
      <c r="W559" s="46">
        <v>3</v>
      </c>
      <c r="X559" s="46">
        <v>0.79</v>
      </c>
      <c r="Y559" s="46">
        <v>0.04</v>
      </c>
      <c r="AA559" s="28" t="s">
        <v>12777</v>
      </c>
      <c r="AB559" s="28">
        <v>7.5</v>
      </c>
      <c r="AC559" s="46">
        <v>-9.3054331641948415E-2</v>
      </c>
      <c r="AD559" s="46">
        <v>-0.13266879705382834</v>
      </c>
      <c r="AE559" s="46">
        <v>-9.3113968457737409E-2</v>
      </c>
      <c r="AF559" s="34">
        <f t="shared" si="6"/>
        <v>-0.10627903238450472</v>
      </c>
      <c r="AG559" s="12">
        <f t="shared" si="7"/>
        <v>2.2854226055899624E-2</v>
      </c>
    </row>
    <row r="560" spans="4:33" x14ac:dyDescent="0.2">
      <c r="D560" s="12">
        <v>7.5</v>
      </c>
      <c r="E560" s="12">
        <v>11</v>
      </c>
      <c r="F560" s="12">
        <v>0.1</v>
      </c>
      <c r="G560" s="12">
        <v>37.9</v>
      </c>
      <c r="H560" s="12">
        <v>0.17</v>
      </c>
      <c r="I560" s="12">
        <v>7.5</v>
      </c>
      <c r="K560" s="12">
        <v>0.02</v>
      </c>
      <c r="L560" s="12">
        <v>2539</v>
      </c>
      <c r="M560" s="45">
        <v>4</v>
      </c>
      <c r="N560" s="45">
        <v>1730</v>
      </c>
      <c r="O560" s="12">
        <v>100</v>
      </c>
      <c r="P560" s="12">
        <v>1750</v>
      </c>
      <c r="Q560" s="12">
        <v>100</v>
      </c>
      <c r="R560" s="12">
        <v>2533</v>
      </c>
      <c r="S560" s="12">
        <v>10</v>
      </c>
      <c r="T560" s="45">
        <v>2408</v>
      </c>
      <c r="U560" s="28">
        <v>9</v>
      </c>
      <c r="V560" s="28">
        <v>53</v>
      </c>
      <c r="W560" s="46">
        <v>3</v>
      </c>
      <c r="X560" s="46">
        <v>0.79</v>
      </c>
      <c r="Y560" s="46">
        <v>0.04</v>
      </c>
      <c r="AA560" s="28" t="s">
        <v>12777</v>
      </c>
      <c r="AB560" s="28">
        <v>7.5</v>
      </c>
      <c r="AC560" s="46">
        <v>-4.211229533228375E-2</v>
      </c>
      <c r="AD560" s="46">
        <v>-7.5762467404244402E-2</v>
      </c>
      <c r="AE560" s="46">
        <v>7.7056799184718708E-2</v>
      </c>
      <c r="AF560" s="34">
        <f t="shared" si="6"/>
        <v>-1.3605987850603149E-2</v>
      </c>
      <c r="AG560" s="12">
        <f t="shared" si="7"/>
        <v>8.0298749896105068E-2</v>
      </c>
    </row>
    <row r="561" spans="4:33" x14ac:dyDescent="0.2">
      <c r="D561" s="12">
        <v>7.5</v>
      </c>
      <c r="E561" s="12">
        <v>11</v>
      </c>
      <c r="F561" s="12">
        <v>0.1</v>
      </c>
      <c r="G561" s="12">
        <v>37.9</v>
      </c>
      <c r="H561" s="12">
        <v>0.17</v>
      </c>
      <c r="I561" s="12">
        <v>7.5</v>
      </c>
      <c r="K561" s="12">
        <v>0.02</v>
      </c>
      <c r="L561" s="12">
        <v>2539</v>
      </c>
      <c r="M561" s="45">
        <v>4</v>
      </c>
      <c r="N561" s="45">
        <v>1730</v>
      </c>
      <c r="O561" s="12">
        <v>100</v>
      </c>
      <c r="P561" s="12">
        <v>1750</v>
      </c>
      <c r="Q561" s="12">
        <v>100</v>
      </c>
      <c r="R561" s="12">
        <v>2533</v>
      </c>
      <c r="S561" s="12">
        <v>10</v>
      </c>
      <c r="T561" s="45">
        <v>2408</v>
      </c>
      <c r="U561" s="28">
        <v>9</v>
      </c>
      <c r="V561" s="28">
        <v>53</v>
      </c>
      <c r="W561" s="46">
        <v>3</v>
      </c>
      <c r="X561" s="46">
        <v>0.79</v>
      </c>
      <c r="Y561" s="46">
        <v>0.04</v>
      </c>
      <c r="AA561" s="28" t="s">
        <v>12777</v>
      </c>
      <c r="AB561" s="28">
        <v>7.5</v>
      </c>
      <c r="AC561" s="46">
        <v>-7.26580919471735E-2</v>
      </c>
      <c r="AD561" s="46">
        <v>-8.5698005958810372E-2</v>
      </c>
      <c r="AE561" s="46">
        <v>-3.7691715351315713E-2</v>
      </c>
      <c r="AF561" s="34">
        <f t="shared" si="6"/>
        <v>-6.5349271085766533E-2</v>
      </c>
      <c r="AG561" s="12">
        <f t="shared" si="7"/>
        <v>2.4823680856410273E-2</v>
      </c>
    </row>
    <row r="562" spans="4:33" x14ac:dyDescent="0.2">
      <c r="D562" s="12">
        <v>7.5</v>
      </c>
      <c r="E562" s="12">
        <v>11</v>
      </c>
      <c r="F562" s="12">
        <v>0.1</v>
      </c>
      <c r="G562" s="12">
        <v>37.9</v>
      </c>
      <c r="H562" s="12">
        <v>0.17</v>
      </c>
      <c r="I562" s="12">
        <v>7.5</v>
      </c>
      <c r="K562" s="12">
        <v>0.02</v>
      </c>
      <c r="L562" s="12">
        <v>2539</v>
      </c>
      <c r="M562" s="45">
        <v>4</v>
      </c>
      <c r="N562" s="45">
        <v>1730</v>
      </c>
      <c r="O562" s="12">
        <v>100</v>
      </c>
      <c r="P562" s="12">
        <v>1750</v>
      </c>
      <c r="Q562" s="12">
        <v>100</v>
      </c>
      <c r="R562" s="12">
        <v>2533</v>
      </c>
      <c r="S562" s="12">
        <v>10</v>
      </c>
      <c r="T562" s="45">
        <v>2408</v>
      </c>
      <c r="U562" s="28">
        <v>9</v>
      </c>
      <c r="V562" s="28">
        <v>53</v>
      </c>
      <c r="W562" s="46">
        <v>3</v>
      </c>
      <c r="X562" s="46">
        <v>0.79</v>
      </c>
      <c r="Y562" s="46">
        <v>0.04</v>
      </c>
      <c r="AA562" s="28" t="s">
        <v>12777</v>
      </c>
      <c r="AB562" s="28">
        <v>7.5</v>
      </c>
      <c r="AC562" s="46">
        <v>-0.22973586893381875</v>
      </c>
      <c r="AD562" s="46">
        <v>0.46069830348642127</v>
      </c>
      <c r="AE562" s="46">
        <v>0.44439951306262088</v>
      </c>
      <c r="AF562" s="34">
        <f t="shared" si="6"/>
        <v>0.22512064920507446</v>
      </c>
      <c r="AG562" s="12">
        <f t="shared" si="7"/>
        <v>0.39400158846430772</v>
      </c>
    </row>
    <row r="563" spans="4:33" x14ac:dyDescent="0.2">
      <c r="D563" s="12">
        <v>7.5</v>
      </c>
      <c r="E563" s="12">
        <v>11</v>
      </c>
      <c r="F563" s="12">
        <v>0.1</v>
      </c>
      <c r="G563" s="12">
        <v>37.9</v>
      </c>
      <c r="H563" s="12">
        <v>0.17</v>
      </c>
      <c r="I563" s="12">
        <v>7.5</v>
      </c>
      <c r="K563" s="12">
        <v>0.02</v>
      </c>
      <c r="L563" s="12">
        <v>2539</v>
      </c>
      <c r="M563" s="45">
        <v>4</v>
      </c>
      <c r="N563" s="45">
        <v>1730</v>
      </c>
      <c r="O563" s="12">
        <v>100</v>
      </c>
      <c r="P563" s="12">
        <v>1750</v>
      </c>
      <c r="Q563" s="12">
        <v>100</v>
      </c>
      <c r="R563" s="12">
        <v>2533</v>
      </c>
      <c r="S563" s="12">
        <v>10</v>
      </c>
      <c r="T563" s="45">
        <v>2408</v>
      </c>
      <c r="U563" s="28">
        <v>9</v>
      </c>
      <c r="V563" s="28">
        <v>53</v>
      </c>
      <c r="W563" s="46">
        <v>3</v>
      </c>
      <c r="X563" s="46">
        <v>0.79</v>
      </c>
      <c r="Y563" s="46">
        <v>0.04</v>
      </c>
      <c r="AA563" s="28" t="s">
        <v>12777</v>
      </c>
      <c r="AB563" s="28">
        <v>7.5</v>
      </c>
      <c r="AC563" s="46">
        <v>0.66045562639572641</v>
      </c>
      <c r="AD563" s="46">
        <v>0.75309987971766823</v>
      </c>
      <c r="AE563" s="46">
        <v>1.0352894790889935</v>
      </c>
      <c r="AF563" s="34">
        <f t="shared" si="6"/>
        <v>0.81628166173412942</v>
      </c>
      <c r="AG563" s="12">
        <f t="shared" si="7"/>
        <v>0.19524102403260715</v>
      </c>
    </row>
    <row r="564" spans="4:33" x14ac:dyDescent="0.2">
      <c r="D564" s="12">
        <v>7.5</v>
      </c>
      <c r="E564" s="12">
        <v>11</v>
      </c>
      <c r="F564" s="12">
        <v>0.1</v>
      </c>
      <c r="G564" s="12">
        <v>37.9</v>
      </c>
      <c r="H564" s="12">
        <v>0.17</v>
      </c>
      <c r="I564" s="12">
        <v>7.5</v>
      </c>
      <c r="K564" s="12">
        <v>0.02</v>
      </c>
      <c r="L564" s="12">
        <v>2539</v>
      </c>
      <c r="M564" s="45">
        <v>4</v>
      </c>
      <c r="N564" s="45">
        <v>1730</v>
      </c>
      <c r="O564" s="12">
        <v>100</v>
      </c>
      <c r="P564" s="12">
        <v>1750</v>
      </c>
      <c r="Q564" s="12">
        <v>100</v>
      </c>
      <c r="R564" s="12">
        <v>2533</v>
      </c>
      <c r="S564" s="12">
        <v>10</v>
      </c>
      <c r="T564" s="45">
        <v>2408</v>
      </c>
      <c r="U564" s="28">
        <v>9</v>
      </c>
      <c r="V564" s="28">
        <v>53</v>
      </c>
      <c r="W564" s="46">
        <v>3</v>
      </c>
      <c r="X564" s="46">
        <v>0.79</v>
      </c>
      <c r="Y564" s="46">
        <v>0.04</v>
      </c>
      <c r="AA564" s="28" t="s">
        <v>12777</v>
      </c>
      <c r="AB564" s="28">
        <v>7.5</v>
      </c>
      <c r="AC564" s="46">
        <v>-0.13914433133818399</v>
      </c>
      <c r="AD564" s="46">
        <v>-0.12409771467574139</v>
      </c>
      <c r="AE564" s="46">
        <v>1.0129220126183419E-2</v>
      </c>
      <c r="AF564" s="34">
        <f t="shared" si="6"/>
        <v>-8.4370941962580659E-2</v>
      </c>
      <c r="AG564" s="12">
        <f t="shared" si="7"/>
        <v>8.2184613184881739E-2</v>
      </c>
    </row>
    <row r="565" spans="4:33" x14ac:dyDescent="0.2">
      <c r="D565" s="12">
        <v>7.5</v>
      </c>
      <c r="E565" s="12">
        <v>11</v>
      </c>
      <c r="F565" s="12">
        <v>0.1</v>
      </c>
      <c r="G565" s="12">
        <v>37.9</v>
      </c>
      <c r="H565" s="12">
        <v>0.17</v>
      </c>
      <c r="I565" s="12">
        <v>7.5</v>
      </c>
      <c r="K565" s="12">
        <v>0.02</v>
      </c>
      <c r="L565" s="12">
        <v>2539</v>
      </c>
      <c r="M565" s="45">
        <v>4</v>
      </c>
      <c r="N565" s="45">
        <v>1730</v>
      </c>
      <c r="O565" s="12">
        <v>100</v>
      </c>
      <c r="P565" s="12">
        <v>1750</v>
      </c>
      <c r="Q565" s="12">
        <v>100</v>
      </c>
      <c r="R565" s="12">
        <v>2533</v>
      </c>
      <c r="S565" s="12">
        <v>10</v>
      </c>
      <c r="T565" s="45">
        <v>2408</v>
      </c>
      <c r="U565" s="28">
        <v>9</v>
      </c>
      <c r="V565" s="28">
        <v>53</v>
      </c>
      <c r="W565" s="46">
        <v>3</v>
      </c>
      <c r="X565" s="46">
        <v>0.79</v>
      </c>
      <c r="Y565" s="46">
        <v>0.04</v>
      </c>
      <c r="AA565" s="28" t="s">
        <v>12777</v>
      </c>
      <c r="AB565" s="28">
        <v>7.5</v>
      </c>
      <c r="AC565" s="46">
        <v>0.26865106248063764</v>
      </c>
      <c r="AD565" s="46">
        <v>0.38249789950685287</v>
      </c>
      <c r="AE565" s="46">
        <v>0.36774482653950974</v>
      </c>
      <c r="AF565" s="34">
        <f t="shared" si="6"/>
        <v>0.33963126284233341</v>
      </c>
      <c r="AG565" s="12">
        <f t="shared" si="7"/>
        <v>6.1911670329872298E-2</v>
      </c>
    </row>
    <row r="566" spans="4:33" x14ac:dyDescent="0.2">
      <c r="D566" s="12">
        <v>7.5</v>
      </c>
      <c r="E566" s="12">
        <v>11</v>
      </c>
      <c r="F566" s="12">
        <v>0.1</v>
      </c>
      <c r="G566" s="12">
        <v>37.9</v>
      </c>
      <c r="H566" s="12">
        <v>0.17</v>
      </c>
      <c r="I566" s="12">
        <v>7.5</v>
      </c>
      <c r="K566" s="12">
        <v>0.02</v>
      </c>
      <c r="L566" s="12">
        <v>2539</v>
      </c>
      <c r="M566" s="45">
        <v>4</v>
      </c>
      <c r="N566" s="45">
        <v>1730</v>
      </c>
      <c r="O566" s="12">
        <v>100</v>
      </c>
      <c r="P566" s="12">
        <v>1750</v>
      </c>
      <c r="Q566" s="12">
        <v>100</v>
      </c>
      <c r="R566" s="12">
        <v>2533</v>
      </c>
      <c r="S566" s="12">
        <v>10</v>
      </c>
      <c r="T566" s="45">
        <v>2408</v>
      </c>
      <c r="U566" s="28">
        <v>9</v>
      </c>
      <c r="V566" s="28">
        <v>53</v>
      </c>
      <c r="W566" s="46">
        <v>3</v>
      </c>
      <c r="X566" s="46">
        <v>0.79</v>
      </c>
      <c r="Y566" s="46">
        <v>0.04</v>
      </c>
      <c r="AA566" s="28" t="s">
        <v>12777</v>
      </c>
      <c r="AB566" s="28">
        <v>7.5</v>
      </c>
      <c r="AC566" s="46">
        <v>0.27900110676167961</v>
      </c>
      <c r="AD566" s="46">
        <v>0.66739004122376056</v>
      </c>
      <c r="AE566" s="46">
        <v>0.26378519984032289</v>
      </c>
      <c r="AF566" s="34">
        <f t="shared" si="6"/>
        <v>0.40339211594192098</v>
      </c>
      <c r="AG566" s="12">
        <f t="shared" si="7"/>
        <v>0.22875545757576282</v>
      </c>
    </row>
    <row r="567" spans="4:33" x14ac:dyDescent="0.2">
      <c r="D567" s="12">
        <v>7.5</v>
      </c>
      <c r="E567" s="12">
        <v>11</v>
      </c>
      <c r="F567" s="12">
        <v>0.1</v>
      </c>
      <c r="G567" s="12">
        <v>37.9</v>
      </c>
      <c r="H567" s="12">
        <v>0.17</v>
      </c>
      <c r="I567" s="12">
        <v>7.5</v>
      </c>
      <c r="K567" s="12">
        <v>0.02</v>
      </c>
      <c r="L567" s="12">
        <v>2539</v>
      </c>
      <c r="M567" s="45">
        <v>4</v>
      </c>
      <c r="N567" s="45">
        <v>1730</v>
      </c>
      <c r="O567" s="12">
        <v>100</v>
      </c>
      <c r="P567" s="12">
        <v>1750</v>
      </c>
      <c r="Q567" s="12">
        <v>100</v>
      </c>
      <c r="R567" s="12">
        <v>2533</v>
      </c>
      <c r="S567" s="12">
        <v>10</v>
      </c>
      <c r="T567" s="45">
        <v>2408</v>
      </c>
      <c r="U567" s="28">
        <v>9</v>
      </c>
      <c r="V567" s="28">
        <v>53</v>
      </c>
      <c r="W567" s="46">
        <v>3</v>
      </c>
      <c r="X567" s="46">
        <v>0.79</v>
      </c>
      <c r="Y567" s="46">
        <v>0.04</v>
      </c>
      <c r="AA567" s="28" t="s">
        <v>12777</v>
      </c>
      <c r="AB567" s="28">
        <v>7.5</v>
      </c>
      <c r="AC567" s="46">
        <v>2.7109648133348032</v>
      </c>
      <c r="AD567" s="46">
        <v>1.3625771098209694</v>
      </c>
      <c r="AE567" s="46">
        <v>0.98966141279392972</v>
      </c>
      <c r="AF567" s="34">
        <f t="shared" si="6"/>
        <v>1.6877344453165675</v>
      </c>
      <c r="AG567" s="12">
        <f t="shared" si="7"/>
        <v>0.90554780039396099</v>
      </c>
    </row>
    <row r="568" spans="4:33" x14ac:dyDescent="0.2">
      <c r="D568" s="12">
        <v>7.5</v>
      </c>
      <c r="E568" s="12">
        <v>11</v>
      </c>
      <c r="F568" s="12">
        <v>0.1</v>
      </c>
      <c r="G568" s="12">
        <v>37.9</v>
      </c>
      <c r="H568" s="12">
        <v>0.17</v>
      </c>
      <c r="I568" s="12">
        <v>7.5</v>
      </c>
      <c r="K568" s="12">
        <v>0.02</v>
      </c>
      <c r="L568" s="12">
        <v>2539</v>
      </c>
      <c r="M568" s="45">
        <v>4</v>
      </c>
      <c r="N568" s="45">
        <v>1730</v>
      </c>
      <c r="O568" s="12">
        <v>100</v>
      </c>
      <c r="P568" s="12">
        <v>1750</v>
      </c>
      <c r="Q568" s="12">
        <v>100</v>
      </c>
      <c r="R568" s="12">
        <v>2533</v>
      </c>
      <c r="S568" s="12">
        <v>10</v>
      </c>
      <c r="T568" s="45">
        <v>2408</v>
      </c>
      <c r="U568" s="28">
        <v>9</v>
      </c>
      <c r="V568" s="28">
        <v>53</v>
      </c>
      <c r="W568" s="46">
        <v>3</v>
      </c>
      <c r="X568" s="46">
        <v>0.79</v>
      </c>
      <c r="Y568" s="46">
        <v>0.04</v>
      </c>
      <c r="AA568" s="28" t="s">
        <v>12777</v>
      </c>
      <c r="AB568" s="28">
        <v>7.5</v>
      </c>
      <c r="AC568" s="46">
        <v>-6.0953644092592948E-2</v>
      </c>
      <c r="AD568" s="46">
        <v>-7.8503971980325771E-2</v>
      </c>
      <c r="AE568" s="46">
        <v>-2.8601162469365917E-2</v>
      </c>
      <c r="AF568" s="34">
        <f t="shared" si="6"/>
        <v>-5.6019592847428218E-2</v>
      </c>
      <c r="AG568" s="12">
        <f t="shared" si="7"/>
        <v>2.5314644882739691E-2</v>
      </c>
    </row>
    <row r="569" spans="4:33" x14ac:dyDescent="0.2">
      <c r="D569" s="12">
        <v>7.5</v>
      </c>
      <c r="E569" s="12">
        <v>11</v>
      </c>
      <c r="F569" s="12">
        <v>0.1</v>
      </c>
      <c r="G569" s="12">
        <v>37.9</v>
      </c>
      <c r="H569" s="12">
        <v>0.17</v>
      </c>
      <c r="I569" s="12">
        <v>7.5</v>
      </c>
      <c r="K569" s="12">
        <v>0.02</v>
      </c>
      <c r="L569" s="12">
        <v>2539</v>
      </c>
      <c r="M569" s="45">
        <v>4</v>
      </c>
      <c r="N569" s="45">
        <v>1730</v>
      </c>
      <c r="O569" s="12">
        <v>100</v>
      </c>
      <c r="P569" s="12">
        <v>1750</v>
      </c>
      <c r="Q569" s="12">
        <v>100</v>
      </c>
      <c r="R569" s="12">
        <v>2533</v>
      </c>
      <c r="S569" s="12">
        <v>10</v>
      </c>
      <c r="T569" s="45">
        <v>2408</v>
      </c>
      <c r="U569" s="28">
        <v>9</v>
      </c>
      <c r="V569" s="28">
        <v>53</v>
      </c>
      <c r="W569" s="46">
        <v>3</v>
      </c>
      <c r="X569" s="46">
        <v>0.79</v>
      </c>
      <c r="Y569" s="46">
        <v>0.04</v>
      </c>
      <c r="AA569" s="28" t="s">
        <v>12777</v>
      </c>
      <c r="AB569" s="28">
        <v>7.5</v>
      </c>
      <c r="AC569" s="46">
        <v>-7.4654307502980993E-2</v>
      </c>
      <c r="AD569" s="46">
        <v>1.1395869801264519E-2</v>
      </c>
      <c r="AE569" s="46">
        <v>0.17246994344233721</v>
      </c>
      <c r="AF569" s="34">
        <f t="shared" si="6"/>
        <v>3.640383524687358E-2</v>
      </c>
      <c r="AG569" s="12">
        <f t="shared" si="7"/>
        <v>0.12544579547803797</v>
      </c>
    </row>
    <row r="570" spans="4:33" x14ac:dyDescent="0.2">
      <c r="D570" s="12">
        <v>7.2</v>
      </c>
      <c r="E570" s="12">
        <v>11</v>
      </c>
      <c r="F570" s="12">
        <v>0.1</v>
      </c>
      <c r="G570" s="12">
        <v>37.9</v>
      </c>
      <c r="H570" s="12">
        <v>0.18</v>
      </c>
      <c r="I570" s="12">
        <v>7.25</v>
      </c>
      <c r="K570" s="12">
        <v>0.02</v>
      </c>
      <c r="L570" s="12">
        <v>2540</v>
      </c>
      <c r="M570" s="45">
        <v>4</v>
      </c>
      <c r="N570" s="12">
        <v>3180</v>
      </c>
      <c r="O570" s="12">
        <v>190</v>
      </c>
      <c r="P570" s="12">
        <v>3220</v>
      </c>
      <c r="Q570" s="12">
        <v>190</v>
      </c>
      <c r="R570" s="12">
        <v>2628</v>
      </c>
      <c r="S570" s="12">
        <v>9</v>
      </c>
      <c r="T570" s="45">
        <v>2465</v>
      </c>
      <c r="U570" s="28">
        <v>4</v>
      </c>
      <c r="V570" s="28">
        <v>30</v>
      </c>
      <c r="W570" s="46">
        <v>2</v>
      </c>
      <c r="X570" s="46">
        <v>0.45</v>
      </c>
      <c r="Y570" s="46">
        <v>0.02</v>
      </c>
      <c r="AA570" s="28" t="s">
        <v>12777</v>
      </c>
      <c r="AB570" s="28">
        <v>7.2</v>
      </c>
      <c r="AC570" s="46">
        <v>-0.36980604247399407</v>
      </c>
      <c r="AD570" s="46">
        <v>-0.38678618239450624</v>
      </c>
      <c r="AE570" s="46">
        <v>-0.34491292090903597</v>
      </c>
      <c r="AF570" s="34">
        <f t="shared" si="6"/>
        <v>-0.36716838192584539</v>
      </c>
      <c r="AG570" s="12">
        <f t="shared" si="7"/>
        <v>2.1060874785561182E-2</v>
      </c>
    </row>
    <row r="571" spans="4:33" x14ac:dyDescent="0.2">
      <c r="D571" s="12">
        <v>7.2</v>
      </c>
      <c r="E571" s="12">
        <v>11</v>
      </c>
      <c r="F571" s="12">
        <v>0.1</v>
      </c>
      <c r="G571" s="12">
        <v>37.9</v>
      </c>
      <c r="H571" s="12">
        <v>0.18</v>
      </c>
      <c r="I571" s="12">
        <v>7.25</v>
      </c>
      <c r="K571" s="12">
        <v>0.02</v>
      </c>
      <c r="L571" s="12">
        <v>2540</v>
      </c>
      <c r="M571" s="45">
        <v>4</v>
      </c>
      <c r="N571" s="12">
        <v>3180</v>
      </c>
      <c r="O571" s="12">
        <v>190</v>
      </c>
      <c r="P571" s="12">
        <v>3220</v>
      </c>
      <c r="Q571" s="12">
        <v>190</v>
      </c>
      <c r="R571" s="12">
        <v>2628</v>
      </c>
      <c r="S571" s="12">
        <v>9</v>
      </c>
      <c r="T571" s="45">
        <v>2465</v>
      </c>
      <c r="U571" s="28">
        <v>4</v>
      </c>
      <c r="V571" s="28">
        <v>30</v>
      </c>
      <c r="W571" s="46">
        <v>2</v>
      </c>
      <c r="X571" s="46">
        <v>0.45</v>
      </c>
      <c r="Y571" s="46">
        <v>0.02</v>
      </c>
      <c r="AA571" s="28" t="s">
        <v>12777</v>
      </c>
      <c r="AB571" s="28">
        <v>7.2</v>
      </c>
      <c r="AC571" s="46">
        <v>6.673370101425205E-2</v>
      </c>
      <c r="AD571" s="46">
        <v>6.4949759657847259E-2</v>
      </c>
      <c r="AE571" s="46">
        <v>0.12475166641371695</v>
      </c>
      <c r="AF571" s="34">
        <f t="shared" si="6"/>
        <v>8.5478375695272071E-2</v>
      </c>
      <c r="AG571" s="12">
        <f t="shared" si="7"/>
        <v>3.4023361600265055E-2</v>
      </c>
    </row>
    <row r="572" spans="4:33" x14ac:dyDescent="0.2">
      <c r="D572" s="12">
        <v>7.2</v>
      </c>
      <c r="E572" s="12">
        <v>11</v>
      </c>
      <c r="F572" s="12">
        <v>0.1</v>
      </c>
      <c r="G572" s="12">
        <v>37.9</v>
      </c>
      <c r="H572" s="12">
        <v>0.18</v>
      </c>
      <c r="I572" s="12">
        <v>7.25</v>
      </c>
      <c r="K572" s="12">
        <v>0.02</v>
      </c>
      <c r="L572" s="12">
        <v>2540</v>
      </c>
      <c r="M572" s="45">
        <v>4</v>
      </c>
      <c r="N572" s="12">
        <v>3180</v>
      </c>
      <c r="O572" s="12">
        <v>190</v>
      </c>
      <c r="P572" s="12">
        <v>3220</v>
      </c>
      <c r="Q572" s="12">
        <v>190</v>
      </c>
      <c r="R572" s="12">
        <v>2628</v>
      </c>
      <c r="S572" s="12">
        <v>9</v>
      </c>
      <c r="T572" s="45">
        <v>2465</v>
      </c>
      <c r="U572" s="28">
        <v>4</v>
      </c>
      <c r="V572" s="28">
        <v>30</v>
      </c>
      <c r="W572" s="46">
        <v>2</v>
      </c>
      <c r="X572" s="46">
        <v>0.45</v>
      </c>
      <c r="Y572" s="46">
        <v>0.02</v>
      </c>
      <c r="AA572" s="28" t="s">
        <v>12777</v>
      </c>
      <c r="AB572" s="28">
        <v>7.2</v>
      </c>
      <c r="AC572" s="46">
        <v>-0.22485387632618858</v>
      </c>
      <c r="AD572" s="46">
        <v>-0.2966922988048552</v>
      </c>
      <c r="AE572" s="46">
        <v>-0.13604047011722767</v>
      </c>
      <c r="AF572" s="34">
        <f t="shared" si="6"/>
        <v>-0.21919554841609046</v>
      </c>
      <c r="AG572" s="12">
        <f t="shared" si="7"/>
        <v>8.0475244772683849E-2</v>
      </c>
    </row>
    <row r="573" spans="4:33" x14ac:dyDescent="0.2">
      <c r="D573" s="12">
        <v>7.2</v>
      </c>
      <c r="E573" s="12">
        <v>11</v>
      </c>
      <c r="F573" s="12">
        <v>0.1</v>
      </c>
      <c r="G573" s="12">
        <v>37.9</v>
      </c>
      <c r="H573" s="12">
        <v>0.18</v>
      </c>
      <c r="I573" s="12">
        <v>7.25</v>
      </c>
      <c r="K573" s="12">
        <v>0.02</v>
      </c>
      <c r="L573" s="12">
        <v>2540</v>
      </c>
      <c r="M573" s="45">
        <v>4</v>
      </c>
      <c r="N573" s="12">
        <v>3180</v>
      </c>
      <c r="O573" s="12">
        <v>190</v>
      </c>
      <c r="P573" s="12">
        <v>3220</v>
      </c>
      <c r="Q573" s="12">
        <v>190</v>
      </c>
      <c r="R573" s="12">
        <v>2628</v>
      </c>
      <c r="S573" s="12">
        <v>9</v>
      </c>
      <c r="T573" s="45">
        <v>2465</v>
      </c>
      <c r="U573" s="28">
        <v>4</v>
      </c>
      <c r="V573" s="28">
        <v>30</v>
      </c>
      <c r="W573" s="46">
        <v>2</v>
      </c>
      <c r="X573" s="46">
        <v>0.45</v>
      </c>
      <c r="Y573" s="46">
        <v>0.02</v>
      </c>
      <c r="AA573" s="28" t="s">
        <v>12777</v>
      </c>
      <c r="AB573" s="28">
        <v>7.2</v>
      </c>
      <c r="AC573" s="46">
        <v>-0.45603182156496547</v>
      </c>
      <c r="AD573" s="46">
        <v>-0.43505008399578893</v>
      </c>
      <c r="AE573" s="46">
        <v>-0.38320880685430631</v>
      </c>
      <c r="AF573" s="34">
        <f t="shared" si="6"/>
        <v>-0.4247635708050202</v>
      </c>
      <c r="AG573" s="12">
        <f t="shared" si="7"/>
        <v>3.7485425609229968E-2</v>
      </c>
    </row>
    <row r="574" spans="4:33" x14ac:dyDescent="0.2">
      <c r="D574" s="12">
        <v>7.2</v>
      </c>
      <c r="E574" s="12">
        <v>11</v>
      </c>
      <c r="F574" s="12">
        <v>0.1</v>
      </c>
      <c r="G574" s="12">
        <v>37.9</v>
      </c>
      <c r="H574" s="12">
        <v>0.18</v>
      </c>
      <c r="I574" s="12">
        <v>7.25</v>
      </c>
      <c r="K574" s="12">
        <v>0.02</v>
      </c>
      <c r="L574" s="12">
        <v>2540</v>
      </c>
      <c r="M574" s="45">
        <v>4</v>
      </c>
      <c r="N574" s="12">
        <v>3180</v>
      </c>
      <c r="O574" s="12">
        <v>190</v>
      </c>
      <c r="P574" s="12">
        <v>3220</v>
      </c>
      <c r="Q574" s="12">
        <v>190</v>
      </c>
      <c r="R574" s="12">
        <v>2628</v>
      </c>
      <c r="S574" s="12">
        <v>9</v>
      </c>
      <c r="T574" s="45">
        <v>2465</v>
      </c>
      <c r="U574" s="28">
        <v>4</v>
      </c>
      <c r="V574" s="28">
        <v>30</v>
      </c>
      <c r="W574" s="46">
        <v>2</v>
      </c>
      <c r="X574" s="46">
        <v>0.45</v>
      </c>
      <c r="Y574" s="46">
        <v>0.02</v>
      </c>
      <c r="AA574" s="28" t="s">
        <v>12777</v>
      </c>
      <c r="AB574" s="28">
        <v>7.2</v>
      </c>
      <c r="AC574" s="46">
        <v>-0.18313676000184725</v>
      </c>
      <c r="AD574" s="46">
        <v>-0.26482071833170512</v>
      </c>
      <c r="AE574" s="46">
        <v>-0.17200772824254862</v>
      </c>
      <c r="AF574" s="34">
        <f t="shared" si="6"/>
        <v>-0.20665506885870033</v>
      </c>
      <c r="AG574" s="12">
        <f t="shared" si="7"/>
        <v>5.067934412497084E-2</v>
      </c>
    </row>
    <row r="575" spans="4:33" x14ac:dyDescent="0.2">
      <c r="D575" s="12">
        <v>7.2</v>
      </c>
      <c r="E575" s="12">
        <v>11</v>
      </c>
      <c r="F575" s="12">
        <v>0.1</v>
      </c>
      <c r="G575" s="12">
        <v>37.9</v>
      </c>
      <c r="H575" s="12">
        <v>0.18</v>
      </c>
      <c r="I575" s="12">
        <v>7.25</v>
      </c>
      <c r="K575" s="12">
        <v>0.02</v>
      </c>
      <c r="L575" s="12">
        <v>2540</v>
      </c>
      <c r="M575" s="45">
        <v>4</v>
      </c>
      <c r="N575" s="12">
        <v>3180</v>
      </c>
      <c r="O575" s="12">
        <v>190</v>
      </c>
      <c r="P575" s="12">
        <v>3220</v>
      </c>
      <c r="Q575" s="12">
        <v>190</v>
      </c>
      <c r="R575" s="12">
        <v>2628</v>
      </c>
      <c r="S575" s="12">
        <v>9</v>
      </c>
      <c r="T575" s="45">
        <v>2465</v>
      </c>
      <c r="U575" s="28">
        <v>4</v>
      </c>
      <c r="V575" s="28">
        <v>30</v>
      </c>
      <c r="W575" s="46">
        <v>2</v>
      </c>
      <c r="X575" s="46">
        <v>0.45</v>
      </c>
      <c r="Y575" s="46">
        <v>0.02</v>
      </c>
      <c r="AA575" s="28" t="s">
        <v>12777</v>
      </c>
      <c r="AB575" s="28">
        <v>7.2</v>
      </c>
      <c r="AC575" s="46">
        <v>-0.49961253367717445</v>
      </c>
      <c r="AD575" s="46">
        <v>-0.49221326046922786</v>
      </c>
      <c r="AE575" s="46">
        <v>0.23035303658592479</v>
      </c>
      <c r="AF575" s="34">
        <f t="shared" si="6"/>
        <v>-0.25382425252015922</v>
      </c>
      <c r="AG575" s="12">
        <f t="shared" si="7"/>
        <v>0.41932615322155709</v>
      </c>
    </row>
    <row r="576" spans="4:33" x14ac:dyDescent="0.2">
      <c r="D576" s="12">
        <v>7.2</v>
      </c>
      <c r="E576" s="12">
        <v>11</v>
      </c>
      <c r="F576" s="12">
        <v>0.1</v>
      </c>
      <c r="G576" s="12">
        <v>37.9</v>
      </c>
      <c r="H576" s="12">
        <v>0.18</v>
      </c>
      <c r="I576" s="12">
        <v>7.25</v>
      </c>
      <c r="K576" s="12">
        <v>0.02</v>
      </c>
      <c r="L576" s="12">
        <v>2540</v>
      </c>
      <c r="M576" s="45">
        <v>4</v>
      </c>
      <c r="N576" s="12">
        <v>3180</v>
      </c>
      <c r="O576" s="12">
        <v>190</v>
      </c>
      <c r="P576" s="12">
        <v>3220</v>
      </c>
      <c r="Q576" s="12">
        <v>190</v>
      </c>
      <c r="R576" s="12">
        <v>2628</v>
      </c>
      <c r="S576" s="12">
        <v>9</v>
      </c>
      <c r="T576" s="45">
        <v>2465</v>
      </c>
      <c r="U576" s="28">
        <v>4</v>
      </c>
      <c r="V576" s="28">
        <v>30</v>
      </c>
      <c r="W576" s="46">
        <v>2</v>
      </c>
      <c r="X576" s="46">
        <v>0.45</v>
      </c>
      <c r="Y576" s="46">
        <v>0.02</v>
      </c>
      <c r="AA576" s="28" t="s">
        <v>12777</v>
      </c>
      <c r="AB576" s="28">
        <v>7.2</v>
      </c>
      <c r="AC576" s="46">
        <v>-0.29729190193517102</v>
      </c>
      <c r="AD576" s="46">
        <v>-0.22973773500962388</v>
      </c>
      <c r="AE576" s="46">
        <v>-0.19634549216046718</v>
      </c>
      <c r="AF576" s="34">
        <f t="shared" si="6"/>
        <v>-0.24112504303508733</v>
      </c>
      <c r="AG576" s="12">
        <f t="shared" si="7"/>
        <v>5.1427594729393095E-2</v>
      </c>
    </row>
    <row r="577" spans="1:33" x14ac:dyDescent="0.2">
      <c r="D577" s="12">
        <v>7.2</v>
      </c>
      <c r="E577" s="12">
        <v>11</v>
      </c>
      <c r="F577" s="12">
        <v>0.1</v>
      </c>
      <c r="G577" s="12">
        <v>37.9</v>
      </c>
      <c r="H577" s="12">
        <v>0.18</v>
      </c>
      <c r="I577" s="12">
        <v>7.25</v>
      </c>
      <c r="K577" s="12">
        <v>0.02</v>
      </c>
      <c r="L577" s="12">
        <v>2540</v>
      </c>
      <c r="M577" s="45">
        <v>4</v>
      </c>
      <c r="N577" s="12">
        <v>3180</v>
      </c>
      <c r="O577" s="12">
        <v>190</v>
      </c>
      <c r="P577" s="12">
        <v>3220</v>
      </c>
      <c r="Q577" s="12">
        <v>190</v>
      </c>
      <c r="R577" s="12">
        <v>2628</v>
      </c>
      <c r="S577" s="12">
        <v>9</v>
      </c>
      <c r="T577" s="45">
        <v>2465</v>
      </c>
      <c r="U577" s="28">
        <v>4</v>
      </c>
      <c r="V577" s="28">
        <v>30</v>
      </c>
      <c r="W577" s="46">
        <v>2</v>
      </c>
      <c r="X577" s="46">
        <v>0.45</v>
      </c>
      <c r="Y577" s="46">
        <v>0.02</v>
      </c>
      <c r="AA577" s="28" t="s">
        <v>12777</v>
      </c>
      <c r="AB577" s="28">
        <v>7.2</v>
      </c>
      <c r="AC577" s="46">
        <v>9.6778253466769437E-2</v>
      </c>
      <c r="AD577" s="46">
        <v>0.17485683164427826</v>
      </c>
      <c r="AE577" s="46">
        <v>-2.7713331038045911E-2</v>
      </c>
      <c r="AF577" s="34">
        <f t="shared" si="6"/>
        <v>8.1307251357667268E-2</v>
      </c>
      <c r="AG577" s="12">
        <f t="shared" si="7"/>
        <v>0.1021674196208395</v>
      </c>
    </row>
    <row r="578" spans="1:33" x14ac:dyDescent="0.2">
      <c r="D578" s="12">
        <v>7.2</v>
      </c>
      <c r="E578" s="12">
        <v>11</v>
      </c>
      <c r="F578" s="12">
        <v>0.1</v>
      </c>
      <c r="G578" s="12">
        <v>37.9</v>
      </c>
      <c r="H578" s="12">
        <v>0.18</v>
      </c>
      <c r="I578" s="12">
        <v>7.25</v>
      </c>
      <c r="K578" s="12">
        <v>0.02</v>
      </c>
      <c r="L578" s="12">
        <v>2540</v>
      </c>
      <c r="M578" s="45">
        <v>4</v>
      </c>
      <c r="N578" s="12">
        <v>3180</v>
      </c>
      <c r="O578" s="12">
        <v>190</v>
      </c>
      <c r="P578" s="12">
        <v>3220</v>
      </c>
      <c r="Q578" s="12">
        <v>190</v>
      </c>
      <c r="R578" s="12">
        <v>2628</v>
      </c>
      <c r="S578" s="12">
        <v>9</v>
      </c>
      <c r="T578" s="45">
        <v>2465</v>
      </c>
      <c r="U578" s="28">
        <v>4</v>
      </c>
      <c r="V578" s="28">
        <v>30</v>
      </c>
      <c r="W578" s="46">
        <v>2</v>
      </c>
      <c r="X578" s="46">
        <v>0.45</v>
      </c>
      <c r="Y578" s="46">
        <v>0.02</v>
      </c>
      <c r="AA578" s="28" t="s">
        <v>12777</v>
      </c>
      <c r="AB578" s="28">
        <v>7.2</v>
      </c>
      <c r="AC578" s="46">
        <v>-0.64846262944947664</v>
      </c>
      <c r="AD578" s="46">
        <v>-0.41224471559710213</v>
      </c>
      <c r="AE578" s="46">
        <v>-0.37303072903710843</v>
      </c>
      <c r="AF578" s="34">
        <f t="shared" ref="AF578:AF588" si="8">AVERAGE(AC578:AE578)</f>
        <v>-0.47791269136122905</v>
      </c>
      <c r="AG578" s="12">
        <f t="shared" ref="AG578:AG588" si="9">STDEV(AC578:AE578)</f>
        <v>0.14899629264485301</v>
      </c>
    </row>
    <row r="579" spans="1:33" x14ac:dyDescent="0.2">
      <c r="D579" s="12">
        <v>7.2</v>
      </c>
      <c r="E579" s="12">
        <v>11</v>
      </c>
      <c r="F579" s="12">
        <v>0.1</v>
      </c>
      <c r="G579" s="12">
        <v>37.9</v>
      </c>
      <c r="H579" s="12">
        <v>0.18</v>
      </c>
      <c r="I579" s="12">
        <v>7.25</v>
      </c>
      <c r="K579" s="12">
        <v>0.02</v>
      </c>
      <c r="L579" s="12">
        <v>2540</v>
      </c>
      <c r="M579" s="45">
        <v>4</v>
      </c>
      <c r="N579" s="12">
        <v>3180</v>
      </c>
      <c r="O579" s="12">
        <v>190</v>
      </c>
      <c r="P579" s="12">
        <v>3220</v>
      </c>
      <c r="Q579" s="12">
        <v>190</v>
      </c>
      <c r="R579" s="12">
        <v>2628</v>
      </c>
      <c r="S579" s="12">
        <v>9</v>
      </c>
      <c r="T579" s="45">
        <v>2465</v>
      </c>
      <c r="U579" s="28">
        <v>4</v>
      </c>
      <c r="V579" s="28">
        <v>30</v>
      </c>
      <c r="W579" s="46">
        <v>2</v>
      </c>
      <c r="X579" s="46">
        <v>0.45</v>
      </c>
      <c r="Y579" s="46">
        <v>0.02</v>
      </c>
      <c r="AA579" s="28" t="s">
        <v>12777</v>
      </c>
      <c r="AB579" s="28">
        <v>7.2</v>
      </c>
      <c r="AC579" s="46">
        <v>-0.77935934980627952</v>
      </c>
      <c r="AD579" s="46">
        <v>-0.56986246082982372</v>
      </c>
      <c r="AE579" s="46">
        <v>-0.47568235867914799</v>
      </c>
      <c r="AF579" s="34">
        <f t="shared" si="8"/>
        <v>-0.60830138977175041</v>
      </c>
      <c r="AG579" s="12">
        <f t="shared" si="9"/>
        <v>0.15544482036613105</v>
      </c>
    </row>
    <row r="580" spans="1:33" x14ac:dyDescent="0.2">
      <c r="D580" s="12">
        <v>7.2</v>
      </c>
      <c r="E580" s="12">
        <v>11</v>
      </c>
      <c r="F580" s="12">
        <v>0.1</v>
      </c>
      <c r="G580" s="12">
        <v>37.9</v>
      </c>
      <c r="H580" s="12">
        <v>0.18</v>
      </c>
      <c r="I580" s="12">
        <v>7.25</v>
      </c>
      <c r="K580" s="12">
        <v>0.02</v>
      </c>
      <c r="L580" s="12">
        <v>2540</v>
      </c>
      <c r="M580" s="45">
        <v>4</v>
      </c>
      <c r="N580" s="12">
        <v>3180</v>
      </c>
      <c r="O580" s="12">
        <v>190</v>
      </c>
      <c r="P580" s="12">
        <v>3220</v>
      </c>
      <c r="Q580" s="12">
        <v>190</v>
      </c>
      <c r="R580" s="12">
        <v>2628</v>
      </c>
      <c r="S580" s="12">
        <v>9</v>
      </c>
      <c r="T580" s="45">
        <v>2465</v>
      </c>
      <c r="U580" s="28">
        <v>4</v>
      </c>
      <c r="V580" s="28">
        <v>30</v>
      </c>
      <c r="W580" s="46">
        <v>2</v>
      </c>
      <c r="X580" s="46">
        <v>0.45</v>
      </c>
      <c r="Y580" s="46">
        <v>0.02</v>
      </c>
      <c r="AA580" s="28" t="s">
        <v>12777</v>
      </c>
      <c r="AB580" s="28">
        <v>7.2</v>
      </c>
      <c r="AC580" s="46">
        <v>-0.14728827495994509</v>
      </c>
      <c r="AD580" s="46">
        <v>-0.12237484790122263</v>
      </c>
      <c r="AE580" s="46">
        <v>-0.1018210716412687</v>
      </c>
      <c r="AF580" s="34">
        <f t="shared" si="8"/>
        <v>-0.12382806483414548</v>
      </c>
      <c r="AG580" s="12">
        <f t="shared" si="9"/>
        <v>2.2768410660300106E-2</v>
      </c>
    </row>
    <row r="581" spans="1:33" x14ac:dyDescent="0.2">
      <c r="D581" s="12">
        <v>7.2</v>
      </c>
      <c r="E581" s="12">
        <v>11</v>
      </c>
      <c r="F581" s="12">
        <v>0.1</v>
      </c>
      <c r="G581" s="12">
        <v>37.9</v>
      </c>
      <c r="H581" s="12">
        <v>0.18</v>
      </c>
      <c r="I581" s="12">
        <v>7.25</v>
      </c>
      <c r="K581" s="12">
        <v>0.02</v>
      </c>
      <c r="L581" s="12">
        <v>2540</v>
      </c>
      <c r="M581" s="45">
        <v>4</v>
      </c>
      <c r="N581" s="12">
        <v>3180</v>
      </c>
      <c r="O581" s="12">
        <v>190</v>
      </c>
      <c r="P581" s="12">
        <v>3220</v>
      </c>
      <c r="Q581" s="12">
        <v>190</v>
      </c>
      <c r="R581" s="12">
        <v>2628</v>
      </c>
      <c r="S581" s="12">
        <v>9</v>
      </c>
      <c r="T581" s="45">
        <v>2465</v>
      </c>
      <c r="U581" s="28">
        <v>4</v>
      </c>
      <c r="V581" s="28">
        <v>30</v>
      </c>
      <c r="W581" s="46">
        <v>2</v>
      </c>
      <c r="X581" s="46">
        <v>0.45</v>
      </c>
      <c r="Y581" s="46">
        <v>0.02</v>
      </c>
      <c r="AA581" s="28" t="s">
        <v>12777</v>
      </c>
      <c r="AB581" s="28">
        <v>7.2</v>
      </c>
      <c r="AC581" s="46">
        <v>-0.35737561326262646</v>
      </c>
      <c r="AD581" s="46">
        <v>-0.25740360673756368</v>
      </c>
      <c r="AE581" s="46">
        <v>-0.20958885238983332</v>
      </c>
      <c r="AF581" s="34">
        <f t="shared" si="8"/>
        <v>-0.27478935746334116</v>
      </c>
      <c r="AG581" s="12">
        <f t="shared" si="9"/>
        <v>7.5411735947014114E-2</v>
      </c>
    </row>
    <row r="582" spans="1:33" x14ac:dyDescent="0.2">
      <c r="D582" s="12">
        <v>7.2</v>
      </c>
      <c r="E582" s="12">
        <v>11</v>
      </c>
      <c r="F582" s="12">
        <v>0.1</v>
      </c>
      <c r="G582" s="12">
        <v>37.9</v>
      </c>
      <c r="H582" s="12">
        <v>0.18</v>
      </c>
      <c r="I582" s="12">
        <v>7.25</v>
      </c>
      <c r="K582" s="12">
        <v>0.02</v>
      </c>
      <c r="L582" s="12">
        <v>2540</v>
      </c>
      <c r="M582" s="45">
        <v>4</v>
      </c>
      <c r="N582" s="12">
        <v>3180</v>
      </c>
      <c r="O582" s="12">
        <v>190</v>
      </c>
      <c r="P582" s="12">
        <v>3220</v>
      </c>
      <c r="Q582" s="12">
        <v>190</v>
      </c>
      <c r="R582" s="12">
        <v>2628</v>
      </c>
      <c r="S582" s="12">
        <v>9</v>
      </c>
      <c r="T582" s="45">
        <v>2465</v>
      </c>
      <c r="U582" s="28">
        <v>4</v>
      </c>
      <c r="V582" s="28">
        <v>30</v>
      </c>
      <c r="W582" s="46">
        <v>2</v>
      </c>
      <c r="X582" s="46">
        <v>0.45</v>
      </c>
      <c r="Y582" s="46">
        <v>0.02</v>
      </c>
      <c r="AA582" s="28" t="s">
        <v>12777</v>
      </c>
      <c r="AB582" s="28">
        <v>7.2</v>
      </c>
      <c r="AC582" s="46">
        <v>5.2567436310716181E-3</v>
      </c>
      <c r="AD582" s="46">
        <v>-8.2599941880301717E-2</v>
      </c>
      <c r="AE582" s="46">
        <v>-0.10301564831576787</v>
      </c>
      <c r="AF582" s="34">
        <f t="shared" si="8"/>
        <v>-6.0119615521665982E-2</v>
      </c>
      <c r="AG582" s="12">
        <f t="shared" si="9"/>
        <v>5.7530439937180974E-2</v>
      </c>
    </row>
    <row r="583" spans="1:33" x14ac:dyDescent="0.2">
      <c r="D583" s="12">
        <v>7.2</v>
      </c>
      <c r="E583" s="12">
        <v>11</v>
      </c>
      <c r="F583" s="12">
        <v>0.1</v>
      </c>
      <c r="G583" s="12">
        <v>37.9</v>
      </c>
      <c r="H583" s="12">
        <v>0.18</v>
      </c>
      <c r="I583" s="12">
        <v>7.25</v>
      </c>
      <c r="K583" s="12">
        <v>0.02</v>
      </c>
      <c r="L583" s="12">
        <v>2540</v>
      </c>
      <c r="M583" s="45">
        <v>4</v>
      </c>
      <c r="N583" s="12">
        <v>3180</v>
      </c>
      <c r="O583" s="12">
        <v>190</v>
      </c>
      <c r="P583" s="12">
        <v>3220</v>
      </c>
      <c r="Q583" s="12">
        <v>190</v>
      </c>
      <c r="R583" s="12">
        <v>2628</v>
      </c>
      <c r="S583" s="12">
        <v>9</v>
      </c>
      <c r="T583" s="45">
        <v>2465</v>
      </c>
      <c r="U583" s="28">
        <v>4</v>
      </c>
      <c r="V583" s="28">
        <v>30</v>
      </c>
      <c r="W583" s="46">
        <v>2</v>
      </c>
      <c r="X583" s="46">
        <v>0.45</v>
      </c>
      <c r="Y583" s="46">
        <v>0.02</v>
      </c>
      <c r="AA583" s="28" t="s">
        <v>12777</v>
      </c>
      <c r="AB583" s="28">
        <v>7.2</v>
      </c>
      <c r="AC583" s="46">
        <v>0.26466649454520597</v>
      </c>
      <c r="AD583" s="46">
        <v>0.27998698264193728</v>
      </c>
      <c r="AE583" s="46">
        <v>0.52433237465374294</v>
      </c>
      <c r="AF583" s="34">
        <f t="shared" si="8"/>
        <v>0.35632861728029536</v>
      </c>
      <c r="AG583" s="12">
        <f t="shared" si="9"/>
        <v>0.14569703568562301</v>
      </c>
    </row>
    <row r="584" spans="1:33" x14ac:dyDescent="0.2">
      <c r="D584" s="12">
        <v>7.2</v>
      </c>
      <c r="E584" s="12">
        <v>11</v>
      </c>
      <c r="F584" s="12">
        <v>0.1</v>
      </c>
      <c r="G584" s="12">
        <v>37.9</v>
      </c>
      <c r="H584" s="12">
        <v>0.18</v>
      </c>
      <c r="I584" s="12">
        <v>7.25</v>
      </c>
      <c r="K584" s="12">
        <v>0.02</v>
      </c>
      <c r="L584" s="12">
        <v>2540</v>
      </c>
      <c r="M584" s="45">
        <v>4</v>
      </c>
      <c r="N584" s="12">
        <v>3180</v>
      </c>
      <c r="O584" s="12">
        <v>190</v>
      </c>
      <c r="P584" s="12">
        <v>3220</v>
      </c>
      <c r="Q584" s="12">
        <v>190</v>
      </c>
      <c r="R584" s="12">
        <v>2628</v>
      </c>
      <c r="S584" s="12">
        <v>9</v>
      </c>
      <c r="T584" s="45">
        <v>2465</v>
      </c>
      <c r="U584" s="28">
        <v>4</v>
      </c>
      <c r="V584" s="28">
        <v>30</v>
      </c>
      <c r="W584" s="46">
        <v>2</v>
      </c>
      <c r="X584" s="46">
        <v>0.45</v>
      </c>
      <c r="Y584" s="46">
        <v>0.02</v>
      </c>
      <c r="AA584" s="28" t="s">
        <v>12777</v>
      </c>
      <c r="AB584" s="28">
        <v>7.2</v>
      </c>
      <c r="AC584" s="46">
        <v>-0.21210404304236333</v>
      </c>
      <c r="AD584" s="46">
        <v>-0.39516643591743478</v>
      </c>
      <c r="AE584" s="46">
        <v>-0.11377854442884179</v>
      </c>
      <c r="AF584" s="34">
        <f t="shared" si="8"/>
        <v>-0.24034967446288</v>
      </c>
      <c r="AG584" s="12">
        <f t="shared" si="9"/>
        <v>0.14280458024817264</v>
      </c>
    </row>
    <row r="585" spans="1:33" x14ac:dyDescent="0.2">
      <c r="D585" s="12">
        <v>7.2</v>
      </c>
      <c r="E585" s="12">
        <v>11</v>
      </c>
      <c r="F585" s="12">
        <v>0.1</v>
      </c>
      <c r="G585" s="12">
        <v>37.9</v>
      </c>
      <c r="H585" s="12">
        <v>0.18</v>
      </c>
      <c r="I585" s="12">
        <v>7.25</v>
      </c>
      <c r="K585" s="12">
        <v>0.02</v>
      </c>
      <c r="L585" s="12">
        <v>2540</v>
      </c>
      <c r="M585" s="45">
        <v>4</v>
      </c>
      <c r="N585" s="12">
        <v>3180</v>
      </c>
      <c r="O585" s="12">
        <v>190</v>
      </c>
      <c r="P585" s="12">
        <v>3220</v>
      </c>
      <c r="Q585" s="12">
        <v>190</v>
      </c>
      <c r="R585" s="12">
        <v>2628</v>
      </c>
      <c r="S585" s="12">
        <v>9</v>
      </c>
      <c r="T585" s="45">
        <v>2465</v>
      </c>
      <c r="U585" s="28">
        <v>4</v>
      </c>
      <c r="V585" s="28">
        <v>30</v>
      </c>
      <c r="W585" s="46">
        <v>2</v>
      </c>
      <c r="X585" s="46">
        <v>0.45</v>
      </c>
      <c r="Y585" s="46">
        <v>0.02</v>
      </c>
      <c r="AA585" s="28" t="s">
        <v>12777</v>
      </c>
      <c r="AB585" s="28">
        <v>7.2</v>
      </c>
      <c r="AC585" s="46">
        <v>-0.26590276733106777</v>
      </c>
      <c r="AD585" s="46">
        <v>-0.38991172396932594</v>
      </c>
      <c r="AE585" s="46">
        <v>-0.34963637439995288</v>
      </c>
      <c r="AF585" s="34">
        <f t="shared" si="8"/>
        <v>-0.33515028856678225</v>
      </c>
      <c r="AG585" s="12">
        <f t="shared" si="9"/>
        <v>6.326089110739587E-2</v>
      </c>
    </row>
    <row r="586" spans="1:33" x14ac:dyDescent="0.2">
      <c r="D586" s="12">
        <v>7.2</v>
      </c>
      <c r="E586" s="12">
        <v>11</v>
      </c>
      <c r="F586" s="12">
        <v>0.1</v>
      </c>
      <c r="G586" s="12">
        <v>37.9</v>
      </c>
      <c r="H586" s="12">
        <v>0.18</v>
      </c>
      <c r="I586" s="12">
        <v>7.25</v>
      </c>
      <c r="K586" s="12">
        <v>0.02</v>
      </c>
      <c r="L586" s="12">
        <v>2540</v>
      </c>
      <c r="M586" s="45">
        <v>4</v>
      </c>
      <c r="N586" s="12">
        <v>3180</v>
      </c>
      <c r="O586" s="12">
        <v>190</v>
      </c>
      <c r="P586" s="12">
        <v>3220</v>
      </c>
      <c r="Q586" s="12">
        <v>190</v>
      </c>
      <c r="R586" s="12">
        <v>2628</v>
      </c>
      <c r="S586" s="12">
        <v>9</v>
      </c>
      <c r="T586" s="45">
        <v>2465</v>
      </c>
      <c r="U586" s="28">
        <v>4</v>
      </c>
      <c r="V586" s="28">
        <v>30</v>
      </c>
      <c r="W586" s="46">
        <v>2</v>
      </c>
      <c r="X586" s="46">
        <v>0.45</v>
      </c>
      <c r="Y586" s="46">
        <v>0.02</v>
      </c>
      <c r="AA586" s="28" t="s">
        <v>12777</v>
      </c>
      <c r="AB586" s="28">
        <v>7.2</v>
      </c>
      <c r="AC586" s="46">
        <v>-0.87972799309213345</v>
      </c>
      <c r="AD586" s="46">
        <v>-0.84952495764670255</v>
      </c>
      <c r="AE586" s="46">
        <v>-0.84452265153600037</v>
      </c>
      <c r="AF586" s="34">
        <f t="shared" si="8"/>
        <v>-0.85792520075827872</v>
      </c>
      <c r="AG586" s="12">
        <f t="shared" si="9"/>
        <v>1.9046707898510595E-2</v>
      </c>
    </row>
    <row r="587" spans="1:33" x14ac:dyDescent="0.2">
      <c r="D587" s="12">
        <v>7.2</v>
      </c>
      <c r="E587" s="12">
        <v>11</v>
      </c>
      <c r="F587" s="12">
        <v>0.1</v>
      </c>
      <c r="G587" s="12">
        <v>37.9</v>
      </c>
      <c r="H587" s="12">
        <v>0.18</v>
      </c>
      <c r="I587" s="12">
        <v>7.25</v>
      </c>
      <c r="K587" s="12">
        <v>0.02</v>
      </c>
      <c r="L587" s="12">
        <v>2540</v>
      </c>
      <c r="M587" s="45">
        <v>4</v>
      </c>
      <c r="N587" s="12">
        <v>3180</v>
      </c>
      <c r="O587" s="12">
        <v>190</v>
      </c>
      <c r="P587" s="12">
        <v>3220</v>
      </c>
      <c r="Q587" s="12">
        <v>190</v>
      </c>
      <c r="R587" s="12">
        <v>2628</v>
      </c>
      <c r="S587" s="12">
        <v>9</v>
      </c>
      <c r="T587" s="45">
        <v>2465</v>
      </c>
      <c r="U587" s="28">
        <v>4</v>
      </c>
      <c r="V587" s="28">
        <v>30</v>
      </c>
      <c r="W587" s="46">
        <v>2</v>
      </c>
      <c r="X587" s="46">
        <v>0.45</v>
      </c>
      <c r="Y587" s="46">
        <v>0.02</v>
      </c>
      <c r="AA587" s="28" t="s">
        <v>12777</v>
      </c>
      <c r="AB587" s="28">
        <v>7.2</v>
      </c>
      <c r="AC587" s="46">
        <v>-0.40783933010523071</v>
      </c>
      <c r="AD587" s="46">
        <v>-0.5685436855323146</v>
      </c>
      <c r="AE587" s="46">
        <v>-0.53058282449866123</v>
      </c>
      <c r="AF587" s="34">
        <f t="shared" si="8"/>
        <v>-0.50232194671206887</v>
      </c>
      <c r="AG587" s="12">
        <f t="shared" si="9"/>
        <v>8.3996906926744649E-2</v>
      </c>
    </row>
    <row r="588" spans="1:33" x14ac:dyDescent="0.2">
      <c r="D588" s="12">
        <v>7.2</v>
      </c>
      <c r="E588" s="12">
        <v>11</v>
      </c>
      <c r="F588" s="12">
        <v>0.1</v>
      </c>
      <c r="G588" s="12">
        <v>37.9</v>
      </c>
      <c r="H588" s="12">
        <v>0.18</v>
      </c>
      <c r="I588" s="12">
        <v>7.25</v>
      </c>
      <c r="K588" s="12">
        <v>0.02</v>
      </c>
      <c r="L588" s="12">
        <v>2540</v>
      </c>
      <c r="M588" s="45">
        <v>4</v>
      </c>
      <c r="N588" s="12">
        <v>3180</v>
      </c>
      <c r="O588" s="12">
        <v>190</v>
      </c>
      <c r="P588" s="12">
        <v>3220</v>
      </c>
      <c r="Q588" s="12">
        <v>190</v>
      </c>
      <c r="R588" s="12">
        <v>2628</v>
      </c>
      <c r="S588" s="12">
        <v>9</v>
      </c>
      <c r="T588" s="45">
        <v>2465</v>
      </c>
      <c r="U588" s="28">
        <v>4</v>
      </c>
      <c r="V588" s="28">
        <v>30</v>
      </c>
      <c r="W588" s="46">
        <v>2</v>
      </c>
      <c r="X588" s="46">
        <v>0.45</v>
      </c>
      <c r="Y588" s="46">
        <v>0.02</v>
      </c>
      <c r="AA588" s="28" t="s">
        <v>12777</v>
      </c>
      <c r="AB588" s="28">
        <v>7.2</v>
      </c>
      <c r="AC588" s="46">
        <v>-3.342612117671694E-3</v>
      </c>
      <c r="AD588" s="46">
        <v>6.2327392794537313E-2</v>
      </c>
      <c r="AE588" s="46">
        <v>0.26124599769144019</v>
      </c>
      <c r="AF588" s="34">
        <f t="shared" si="8"/>
        <v>0.10674359278943528</v>
      </c>
      <c r="AG588" s="12">
        <f t="shared" si="9"/>
        <v>0.13777293720709338</v>
      </c>
    </row>
    <row r="589" spans="1:33" x14ac:dyDescent="0.2">
      <c r="N589" s="28"/>
      <c r="O589" s="28"/>
      <c r="P589" s="46"/>
      <c r="Q589" s="46"/>
      <c r="R589" s="46"/>
    </row>
    <row r="590" spans="1:33" s="18" customFormat="1" x14ac:dyDescent="0.2">
      <c r="A590" s="206"/>
      <c r="B590" s="12" t="s">
        <v>12793</v>
      </c>
      <c r="C590" s="18" t="s">
        <v>12381</v>
      </c>
      <c r="D590" s="18" t="s">
        <v>12794</v>
      </c>
      <c r="F590" s="18" t="s">
        <v>12795</v>
      </c>
      <c r="H590" s="18" t="s">
        <v>12796</v>
      </c>
      <c r="K590" s="18" t="s">
        <v>12737</v>
      </c>
      <c r="M590" s="18" t="s">
        <v>12797</v>
      </c>
      <c r="Q590" s="18" t="s">
        <v>12784</v>
      </c>
      <c r="R590" s="18" t="s">
        <v>12785</v>
      </c>
      <c r="S590" s="18" t="s">
        <v>12786</v>
      </c>
      <c r="T590" s="18" t="s">
        <v>12787</v>
      </c>
    </row>
    <row r="591" spans="1:33" x14ac:dyDescent="0.2">
      <c r="D591" s="12" t="s">
        <v>12798</v>
      </c>
      <c r="E591" s="12" t="s">
        <v>12799</v>
      </c>
      <c r="F591" s="12" t="s">
        <v>12798</v>
      </c>
      <c r="G591" s="12" t="s">
        <v>12799</v>
      </c>
      <c r="H591" s="12" t="s">
        <v>12798</v>
      </c>
      <c r="I591" s="12" t="s">
        <v>12799</v>
      </c>
      <c r="K591" s="12" t="s">
        <v>12798</v>
      </c>
      <c r="L591" s="12" t="s">
        <v>12799</v>
      </c>
      <c r="M591" s="12" t="s">
        <v>12798</v>
      </c>
      <c r="N591" s="12" t="s">
        <v>12799</v>
      </c>
      <c r="Q591" s="12" t="s">
        <v>12788</v>
      </c>
      <c r="R591" s="12" t="s">
        <v>12746</v>
      </c>
      <c r="S591" s="12" t="s">
        <v>12746</v>
      </c>
      <c r="T591" s="12">
        <v>30.735099999999999</v>
      </c>
    </row>
    <row r="592" spans="1:33" x14ac:dyDescent="0.2">
      <c r="B592" s="48">
        <v>42917</v>
      </c>
      <c r="C592" s="12" t="s">
        <v>12800</v>
      </c>
      <c r="D592" s="12">
        <v>34.65</v>
      </c>
      <c r="E592" s="12">
        <v>0.01</v>
      </c>
      <c r="F592" s="12">
        <v>26.61</v>
      </c>
      <c r="G592" s="12">
        <v>7.0000000000000007E-2</v>
      </c>
      <c r="H592" s="12">
        <v>2063.0300000000002</v>
      </c>
      <c r="I592" s="12">
        <v>9.81</v>
      </c>
      <c r="K592" s="12">
        <v>8.2100000000000009</v>
      </c>
      <c r="L592" s="12">
        <v>0.01</v>
      </c>
      <c r="M592" s="12">
        <v>218.74</v>
      </c>
      <c r="N592" s="12">
        <v>6.91</v>
      </c>
      <c r="Q592" s="12" t="s">
        <v>12788</v>
      </c>
      <c r="R592" s="12" t="s">
        <v>12746</v>
      </c>
      <c r="S592" s="12" t="s">
        <v>12746</v>
      </c>
      <c r="T592" s="12">
        <v>24.7514</v>
      </c>
    </row>
    <row r="593" spans="2:20" x14ac:dyDescent="0.2">
      <c r="C593" s="12" t="s">
        <v>12801</v>
      </c>
      <c r="D593" s="12">
        <v>34.65</v>
      </c>
      <c r="E593" s="12">
        <v>0.01</v>
      </c>
      <c r="F593" s="12">
        <v>26.58</v>
      </c>
      <c r="G593" s="12">
        <v>0.06</v>
      </c>
      <c r="H593" s="12">
        <v>2064.58</v>
      </c>
      <c r="I593" s="12">
        <v>9.67</v>
      </c>
      <c r="K593" s="12">
        <v>8.06</v>
      </c>
      <c r="L593" s="12">
        <v>0.01</v>
      </c>
      <c r="M593" s="12">
        <v>354.67</v>
      </c>
      <c r="N593" s="12">
        <v>15.8</v>
      </c>
      <c r="Q593" s="12" t="s">
        <v>12788</v>
      </c>
      <c r="R593" s="12" t="s">
        <v>12746</v>
      </c>
      <c r="S593" s="12" t="s">
        <v>12746</v>
      </c>
      <c r="T593" s="12">
        <v>51.904200000000003</v>
      </c>
    </row>
    <row r="594" spans="2:20" x14ac:dyDescent="0.2">
      <c r="C594" s="12" t="s">
        <v>12802</v>
      </c>
      <c r="D594" s="12">
        <v>34.67</v>
      </c>
      <c r="E594" s="12">
        <v>0.01</v>
      </c>
      <c r="F594" s="12">
        <v>28.57</v>
      </c>
      <c r="G594" s="12">
        <v>0.05</v>
      </c>
      <c r="H594" s="12">
        <v>2085.7800000000002</v>
      </c>
      <c r="I594" s="12">
        <v>8.82</v>
      </c>
      <c r="K594" s="12">
        <v>8.1999999999999993</v>
      </c>
      <c r="L594" s="12">
        <v>0.01</v>
      </c>
      <c r="M594" s="12">
        <v>227.23</v>
      </c>
      <c r="N594" s="12">
        <v>7.9</v>
      </c>
      <c r="Q594" s="12" t="s">
        <v>12788</v>
      </c>
      <c r="R594" s="12" t="s">
        <v>12746</v>
      </c>
      <c r="S594" s="12" t="s">
        <v>12746</v>
      </c>
      <c r="T594" s="12">
        <v>66.886899999999997</v>
      </c>
    </row>
    <row r="595" spans="2:20" x14ac:dyDescent="0.2">
      <c r="C595" s="12" t="s">
        <v>12803</v>
      </c>
      <c r="D595" s="12">
        <v>34.67</v>
      </c>
      <c r="E595" s="12">
        <v>0.01</v>
      </c>
      <c r="F595" s="12">
        <v>28.49</v>
      </c>
      <c r="G595" s="12">
        <v>0.05</v>
      </c>
      <c r="H595" s="12">
        <v>2080.5700000000002</v>
      </c>
      <c r="I595" s="12">
        <v>8.42</v>
      </c>
      <c r="K595" s="12">
        <v>8.0299999999999994</v>
      </c>
      <c r="L595" s="12">
        <v>0.01</v>
      </c>
      <c r="M595" s="12">
        <v>387.84</v>
      </c>
      <c r="N595" s="12">
        <v>18.489999999999998</v>
      </c>
      <c r="Q595" s="12" t="s">
        <v>12788</v>
      </c>
      <c r="R595" s="12" t="s">
        <v>12746</v>
      </c>
      <c r="S595" s="12" t="s">
        <v>12746</v>
      </c>
      <c r="T595" s="12">
        <v>23.993099999999998</v>
      </c>
    </row>
    <row r="596" spans="2:20" x14ac:dyDescent="0.2">
      <c r="B596" s="48">
        <v>43009</v>
      </c>
      <c r="C596" s="12" t="s">
        <v>12800</v>
      </c>
      <c r="D596" s="12">
        <v>34.65</v>
      </c>
      <c r="E596" s="12">
        <v>0.02</v>
      </c>
      <c r="F596" s="12">
        <v>27.65</v>
      </c>
      <c r="G596" s="12">
        <v>0.09</v>
      </c>
      <c r="H596" s="12">
        <v>2088.1</v>
      </c>
      <c r="I596" s="12">
        <v>7.92</v>
      </c>
      <c r="K596" s="12">
        <v>8.11</v>
      </c>
      <c r="L596" s="12">
        <v>0.01</v>
      </c>
      <c r="M596" s="12">
        <v>297.8</v>
      </c>
      <c r="N596" s="12">
        <v>8.36</v>
      </c>
      <c r="Q596" s="12" t="s">
        <v>12788</v>
      </c>
      <c r="R596" s="12" t="s">
        <v>12746</v>
      </c>
      <c r="S596" s="12" t="s">
        <v>12746</v>
      </c>
      <c r="T596" s="12">
        <v>10.473599999999999</v>
      </c>
    </row>
    <row r="597" spans="2:20" x14ac:dyDescent="0.2">
      <c r="C597" s="12" t="s">
        <v>12801</v>
      </c>
      <c r="D597" s="12">
        <v>34.65</v>
      </c>
      <c r="E597" s="12">
        <v>0.02</v>
      </c>
      <c r="F597" s="12">
        <v>27.68</v>
      </c>
      <c r="G597" s="12">
        <v>0.09</v>
      </c>
      <c r="H597" s="12">
        <v>2086.59</v>
      </c>
      <c r="I597" s="12">
        <v>7.61</v>
      </c>
      <c r="K597" s="12">
        <v>7.95</v>
      </c>
      <c r="L597" s="12">
        <v>0.01</v>
      </c>
      <c r="M597" s="12">
        <v>477.89</v>
      </c>
      <c r="N597" s="12">
        <v>19.670000000000002</v>
      </c>
      <c r="Q597" s="12" t="s">
        <v>12788</v>
      </c>
      <c r="R597" s="12" t="s">
        <v>12746</v>
      </c>
      <c r="S597" s="12" t="s">
        <v>12789</v>
      </c>
      <c r="T597" s="12">
        <v>56.224400000000003</v>
      </c>
    </row>
    <row r="598" spans="2:20" x14ac:dyDescent="0.2">
      <c r="C598" s="12" t="s">
        <v>12802</v>
      </c>
      <c r="D598" s="12">
        <v>34.67</v>
      </c>
      <c r="E598" s="12">
        <v>0.02</v>
      </c>
      <c r="F598" s="12">
        <v>29.41</v>
      </c>
      <c r="G598" s="12">
        <v>0.1</v>
      </c>
      <c r="H598" s="12">
        <v>2119.56</v>
      </c>
      <c r="I598" s="12">
        <v>6.5</v>
      </c>
      <c r="K598" s="12">
        <v>8.1199999999999992</v>
      </c>
      <c r="L598" s="12">
        <v>0.01</v>
      </c>
      <c r="M598" s="12">
        <v>300.77999999999997</v>
      </c>
      <c r="N598" s="12">
        <v>11.01</v>
      </c>
      <c r="Q598" s="12" t="s">
        <v>12788</v>
      </c>
      <c r="R598" s="12" t="s">
        <v>12746</v>
      </c>
      <c r="S598" s="12" t="s">
        <v>12789</v>
      </c>
      <c r="T598" s="12">
        <v>23.507100000000001</v>
      </c>
    </row>
    <row r="599" spans="2:20" x14ac:dyDescent="0.2">
      <c r="C599" s="12" t="s">
        <v>12803</v>
      </c>
      <c r="D599" s="12">
        <v>34.68</v>
      </c>
      <c r="E599" s="12">
        <v>0.02</v>
      </c>
      <c r="F599" s="12">
        <v>29.34</v>
      </c>
      <c r="G599" s="12">
        <v>0.08</v>
      </c>
      <c r="H599" s="12">
        <v>2121.77</v>
      </c>
      <c r="I599" s="12">
        <v>5.64</v>
      </c>
      <c r="K599" s="12">
        <v>7.96</v>
      </c>
      <c r="L599" s="12">
        <v>0.01</v>
      </c>
      <c r="M599" s="12">
        <v>476.09</v>
      </c>
      <c r="N599" s="12">
        <v>20.6</v>
      </c>
      <c r="Q599" s="12" t="s">
        <v>12788</v>
      </c>
      <c r="R599" s="12" t="s">
        <v>12746</v>
      </c>
      <c r="S599" s="12" t="s">
        <v>12789</v>
      </c>
      <c r="T599" s="12">
        <v>36.473500000000001</v>
      </c>
    </row>
    <row r="600" spans="2:20" x14ac:dyDescent="0.2">
      <c r="B600" s="48">
        <v>43101</v>
      </c>
      <c r="C600" s="12" t="s">
        <v>12800</v>
      </c>
      <c r="D600" s="12">
        <v>34.47</v>
      </c>
      <c r="E600" s="12">
        <v>0.01</v>
      </c>
      <c r="F600" s="12">
        <v>24.84</v>
      </c>
      <c r="G600" s="12">
        <v>0.04</v>
      </c>
      <c r="H600" s="12">
        <v>2207.23</v>
      </c>
      <c r="I600" s="12">
        <v>12</v>
      </c>
      <c r="K600" s="12">
        <v>8.1999999999999993</v>
      </c>
      <c r="L600" s="12">
        <v>0.02</v>
      </c>
      <c r="M600" s="12">
        <v>253.04</v>
      </c>
      <c r="N600" s="12">
        <v>10.42</v>
      </c>
      <c r="Q600" s="12" t="s">
        <v>12788</v>
      </c>
      <c r="R600" s="12" t="s">
        <v>12746</v>
      </c>
      <c r="S600" s="12" t="s">
        <v>12789</v>
      </c>
      <c r="T600" s="12">
        <v>44.728700000000003</v>
      </c>
    </row>
    <row r="601" spans="2:20" x14ac:dyDescent="0.2">
      <c r="C601" s="12" t="s">
        <v>12801</v>
      </c>
      <c r="D601" s="12">
        <v>34.479999999999997</v>
      </c>
      <c r="E601" s="12">
        <v>0.01</v>
      </c>
      <c r="F601" s="12">
        <v>24.84</v>
      </c>
      <c r="G601" s="12">
        <v>0.04</v>
      </c>
      <c r="H601" s="12">
        <v>2209.0500000000002</v>
      </c>
      <c r="I601" s="12">
        <v>12.02</v>
      </c>
      <c r="K601" s="12">
        <v>8.0299999999999994</v>
      </c>
      <c r="L601" s="12">
        <v>0.02</v>
      </c>
      <c r="M601" s="12">
        <v>417.41</v>
      </c>
      <c r="N601" s="12">
        <v>23.14</v>
      </c>
      <c r="Q601" s="12" t="s">
        <v>12788</v>
      </c>
      <c r="R601" s="12" t="s">
        <v>12746</v>
      </c>
      <c r="S601" s="12" t="s">
        <v>12789</v>
      </c>
      <c r="T601" s="12">
        <v>21.0794</v>
      </c>
    </row>
    <row r="602" spans="2:20" x14ac:dyDescent="0.2">
      <c r="C602" s="12" t="s">
        <v>12802</v>
      </c>
      <c r="D602" s="12">
        <v>34.49</v>
      </c>
      <c r="E602" s="12">
        <v>0.01</v>
      </c>
      <c r="F602" s="12">
        <v>26.91</v>
      </c>
      <c r="G602" s="12">
        <v>0.05</v>
      </c>
      <c r="H602" s="12">
        <v>2215.73</v>
      </c>
      <c r="I602" s="12">
        <v>11.4</v>
      </c>
      <c r="K602" s="12">
        <v>8.19</v>
      </c>
      <c r="L602" s="12">
        <v>0.02</v>
      </c>
      <c r="M602" s="12">
        <v>257.13</v>
      </c>
      <c r="N602" s="12">
        <v>11.42</v>
      </c>
      <c r="Q602" s="12" t="s">
        <v>12788</v>
      </c>
      <c r="R602" s="12" t="s">
        <v>12746</v>
      </c>
      <c r="S602" s="12" t="s">
        <v>12789</v>
      </c>
      <c r="T602" s="12" t="s">
        <v>12790</v>
      </c>
    </row>
    <row r="603" spans="2:20" x14ac:dyDescent="0.2">
      <c r="C603" s="12" t="s">
        <v>12803</v>
      </c>
      <c r="D603" s="12">
        <v>34.49</v>
      </c>
      <c r="E603" s="12">
        <v>0.01</v>
      </c>
      <c r="F603" s="12">
        <v>27.01</v>
      </c>
      <c r="G603" s="12">
        <v>0.05</v>
      </c>
      <c r="H603" s="12">
        <v>2218.5500000000002</v>
      </c>
      <c r="I603" s="12">
        <v>10.96</v>
      </c>
      <c r="K603" s="12">
        <v>8.01</v>
      </c>
      <c r="L603" s="12">
        <v>0.02</v>
      </c>
      <c r="M603" s="12">
        <v>444.7</v>
      </c>
      <c r="N603" s="12">
        <v>24.63</v>
      </c>
      <c r="Q603" s="12" t="s">
        <v>12788</v>
      </c>
      <c r="R603" s="12" t="s">
        <v>12789</v>
      </c>
      <c r="S603" s="12" t="s">
        <v>12746</v>
      </c>
      <c r="T603" s="12" t="s">
        <v>12790</v>
      </c>
    </row>
    <row r="604" spans="2:20" x14ac:dyDescent="0.2">
      <c r="B604" s="12" t="s">
        <v>12804</v>
      </c>
      <c r="C604" s="12" t="s">
        <v>12800</v>
      </c>
      <c r="D604" s="12">
        <f t="shared" ref="D604:I607" si="10">AVERAGE(D592,D596,D600)</f>
        <v>34.589999999999996</v>
      </c>
      <c r="E604" s="12">
        <f t="shared" si="10"/>
        <v>1.3333333333333334E-2</v>
      </c>
      <c r="F604" s="12">
        <f t="shared" si="10"/>
        <v>26.366666666666664</v>
      </c>
      <c r="G604" s="12">
        <f t="shared" si="10"/>
        <v>6.6666666666666666E-2</v>
      </c>
      <c r="H604" s="12">
        <f t="shared" si="10"/>
        <v>2119.4533333333334</v>
      </c>
      <c r="I604" s="12">
        <f t="shared" si="10"/>
        <v>9.91</v>
      </c>
      <c r="K604" s="12">
        <f t="shared" ref="K604:N607" si="11">AVERAGE(K592,K596,K600)</f>
        <v>8.1733333333333338</v>
      </c>
      <c r="L604" s="12">
        <f t="shared" si="11"/>
        <v>1.3333333333333334E-2</v>
      </c>
      <c r="M604" s="12">
        <f t="shared" si="11"/>
        <v>256.52666666666664</v>
      </c>
      <c r="N604" s="12">
        <f t="shared" si="11"/>
        <v>8.5633333333333326</v>
      </c>
      <c r="Q604" s="12" t="s">
        <v>12788</v>
      </c>
      <c r="R604" s="12" t="s">
        <v>12789</v>
      </c>
      <c r="S604" s="12" t="s">
        <v>12746</v>
      </c>
      <c r="T604" s="12">
        <v>17.9636</v>
      </c>
    </row>
    <row r="605" spans="2:20" x14ac:dyDescent="0.2">
      <c r="C605" s="12" t="s">
        <v>12801</v>
      </c>
      <c r="D605" s="12">
        <f t="shared" si="10"/>
        <v>34.593333333333334</v>
      </c>
      <c r="E605" s="12">
        <f t="shared" si="10"/>
        <v>1.3333333333333334E-2</v>
      </c>
      <c r="F605" s="12">
        <f t="shared" si="10"/>
        <v>26.366666666666664</v>
      </c>
      <c r="G605" s="12">
        <f t="shared" si="10"/>
        <v>6.3333333333333339E-2</v>
      </c>
      <c r="H605" s="12">
        <f t="shared" si="10"/>
        <v>2120.0733333333333</v>
      </c>
      <c r="I605" s="12">
        <f t="shared" si="10"/>
        <v>9.7666666666666675</v>
      </c>
      <c r="K605" s="12">
        <f t="shared" si="11"/>
        <v>8.0133333333333336</v>
      </c>
      <c r="L605" s="12">
        <f t="shared" si="11"/>
        <v>1.3333333333333334E-2</v>
      </c>
      <c r="M605" s="12">
        <f t="shared" si="11"/>
        <v>416.65666666666669</v>
      </c>
      <c r="N605" s="12">
        <f t="shared" si="11"/>
        <v>19.536666666666665</v>
      </c>
      <c r="Q605" s="12" t="s">
        <v>12788</v>
      </c>
      <c r="R605" s="12" t="s">
        <v>12789</v>
      </c>
      <c r="S605" s="12" t="s">
        <v>12746</v>
      </c>
      <c r="T605" s="12" t="s">
        <v>12790</v>
      </c>
    </row>
    <row r="606" spans="2:20" x14ac:dyDescent="0.2">
      <c r="C606" s="12" t="s">
        <v>12802</v>
      </c>
      <c r="D606" s="12">
        <f t="shared" si="10"/>
        <v>34.610000000000007</v>
      </c>
      <c r="E606" s="12">
        <f t="shared" si="10"/>
        <v>1.3333333333333334E-2</v>
      </c>
      <c r="F606" s="12">
        <f t="shared" si="10"/>
        <v>28.296666666666667</v>
      </c>
      <c r="G606" s="12">
        <f t="shared" si="10"/>
        <v>6.6666666666666666E-2</v>
      </c>
      <c r="H606" s="12">
        <f t="shared" si="10"/>
        <v>2140.3566666666666</v>
      </c>
      <c r="I606" s="12">
        <f t="shared" si="10"/>
        <v>8.9066666666666663</v>
      </c>
      <c r="K606" s="12">
        <f t="shared" si="11"/>
        <v>8.17</v>
      </c>
      <c r="L606" s="12">
        <f t="shared" si="11"/>
        <v>1.3333333333333334E-2</v>
      </c>
      <c r="M606" s="12">
        <f t="shared" si="11"/>
        <v>261.71333333333331</v>
      </c>
      <c r="N606" s="12">
        <f t="shared" si="11"/>
        <v>10.11</v>
      </c>
      <c r="Q606" s="12" t="s">
        <v>12788</v>
      </c>
      <c r="R606" s="12" t="s">
        <v>12789</v>
      </c>
      <c r="S606" s="12" t="s">
        <v>12746</v>
      </c>
      <c r="T606" s="12" t="s">
        <v>12790</v>
      </c>
    </row>
    <row r="607" spans="2:20" x14ac:dyDescent="0.2">
      <c r="C607" s="12" t="s">
        <v>12803</v>
      </c>
      <c r="D607" s="12">
        <f t="shared" si="10"/>
        <v>34.613333333333337</v>
      </c>
      <c r="E607" s="12">
        <f t="shared" si="10"/>
        <v>1.3333333333333334E-2</v>
      </c>
      <c r="F607" s="12">
        <f t="shared" si="10"/>
        <v>28.28</v>
      </c>
      <c r="G607" s="12">
        <f t="shared" si="10"/>
        <v>0.06</v>
      </c>
      <c r="H607" s="12">
        <f t="shared" si="10"/>
        <v>2140.2966666666666</v>
      </c>
      <c r="I607" s="12">
        <f t="shared" si="10"/>
        <v>8.34</v>
      </c>
      <c r="K607" s="12">
        <f t="shared" si="11"/>
        <v>8</v>
      </c>
      <c r="L607" s="12">
        <f t="shared" si="11"/>
        <v>1.3333333333333334E-2</v>
      </c>
      <c r="M607" s="12">
        <f t="shared" si="11"/>
        <v>436.21</v>
      </c>
      <c r="N607" s="12">
        <f t="shared" si="11"/>
        <v>21.24</v>
      </c>
      <c r="Q607" s="12" t="s">
        <v>12788</v>
      </c>
      <c r="R607" s="12" t="s">
        <v>12789</v>
      </c>
      <c r="S607" s="12" t="s">
        <v>12746</v>
      </c>
      <c r="T607" s="12">
        <v>17.719899999999999</v>
      </c>
    </row>
    <row r="608" spans="2:20" x14ac:dyDescent="0.2">
      <c r="Q608" s="12" t="s">
        <v>12788</v>
      </c>
      <c r="R608" s="12" t="s">
        <v>12789</v>
      </c>
      <c r="S608" s="12" t="s">
        <v>12746</v>
      </c>
      <c r="T608" s="12" t="s">
        <v>12790</v>
      </c>
    </row>
    <row r="609" spans="17:20" x14ac:dyDescent="0.2">
      <c r="Q609" s="12" t="s">
        <v>12788</v>
      </c>
      <c r="R609" s="12" t="s">
        <v>12789</v>
      </c>
      <c r="S609" s="12" t="s">
        <v>12789</v>
      </c>
      <c r="T609" s="12" t="s">
        <v>12790</v>
      </c>
    </row>
    <row r="610" spans="17:20" x14ac:dyDescent="0.2">
      <c r="Q610" s="12" t="s">
        <v>12788</v>
      </c>
      <c r="R610" s="12" t="s">
        <v>12789</v>
      </c>
      <c r="S610" s="12" t="s">
        <v>12789</v>
      </c>
      <c r="T610" s="12">
        <v>24.4556</v>
      </c>
    </row>
    <row r="611" spans="17:20" x14ac:dyDescent="0.2">
      <c r="Q611" s="12" t="s">
        <v>12788</v>
      </c>
      <c r="R611" s="12" t="s">
        <v>12789</v>
      </c>
      <c r="S611" s="12" t="s">
        <v>12789</v>
      </c>
      <c r="T611" s="12">
        <v>30.769300000000001</v>
      </c>
    </row>
    <row r="612" spans="17:20" x14ac:dyDescent="0.2">
      <c r="Q612" s="12" t="s">
        <v>12788</v>
      </c>
      <c r="R612" s="12" t="s">
        <v>12789</v>
      </c>
      <c r="S612" s="12" t="s">
        <v>12789</v>
      </c>
      <c r="T612" s="12" t="s">
        <v>12790</v>
      </c>
    </row>
    <row r="613" spans="17:20" x14ac:dyDescent="0.2">
      <c r="Q613" s="12" t="s">
        <v>12788</v>
      </c>
      <c r="R613" s="12" t="s">
        <v>12789</v>
      </c>
      <c r="S613" s="12" t="s">
        <v>12789</v>
      </c>
      <c r="T613" s="12">
        <v>8.4894999999999996</v>
      </c>
    </row>
    <row r="614" spans="17:20" x14ac:dyDescent="0.2">
      <c r="Q614" s="12" t="s">
        <v>12788</v>
      </c>
      <c r="R614" s="12" t="s">
        <v>12789</v>
      </c>
      <c r="S614" s="12" t="s">
        <v>12789</v>
      </c>
      <c r="T614" s="12" t="s">
        <v>12790</v>
      </c>
    </row>
    <row r="615" spans="17:20" x14ac:dyDescent="0.2">
      <c r="Q615" s="12" t="s">
        <v>12788</v>
      </c>
      <c r="R615" s="12" t="s">
        <v>12746</v>
      </c>
      <c r="S615" s="12" t="s">
        <v>12746</v>
      </c>
      <c r="T615" s="12">
        <v>17.893999999999998</v>
      </c>
    </row>
    <row r="616" spans="17:20" x14ac:dyDescent="0.2">
      <c r="Q616" s="12" t="s">
        <v>12788</v>
      </c>
      <c r="R616" s="12" t="s">
        <v>12746</v>
      </c>
      <c r="S616" s="12" t="s">
        <v>12746</v>
      </c>
      <c r="T616" s="12">
        <v>11.2379</v>
      </c>
    </row>
    <row r="617" spans="17:20" x14ac:dyDescent="0.2">
      <c r="Q617" s="12" t="s">
        <v>12788</v>
      </c>
      <c r="R617" s="12" t="s">
        <v>12746</v>
      </c>
      <c r="S617" s="12" t="s">
        <v>12746</v>
      </c>
      <c r="T617" s="12">
        <v>19.569199999999999</v>
      </c>
    </row>
    <row r="618" spans="17:20" x14ac:dyDescent="0.2">
      <c r="Q618" s="12" t="s">
        <v>12788</v>
      </c>
      <c r="R618" s="12" t="s">
        <v>12746</v>
      </c>
      <c r="S618" s="12" t="s">
        <v>12746</v>
      </c>
      <c r="T618" s="12">
        <v>13.768599999999999</v>
      </c>
    </row>
    <row r="619" spans="17:20" x14ac:dyDescent="0.2">
      <c r="Q619" s="12" t="s">
        <v>12788</v>
      </c>
      <c r="R619" s="12" t="s">
        <v>12746</v>
      </c>
      <c r="S619" s="12" t="s">
        <v>12746</v>
      </c>
      <c r="T619" s="12">
        <v>9.8254999999999999</v>
      </c>
    </row>
    <row r="620" spans="17:20" x14ac:dyDescent="0.2">
      <c r="Q620" s="12" t="s">
        <v>12788</v>
      </c>
      <c r="R620" s="12" t="s">
        <v>12746</v>
      </c>
      <c r="S620" s="12" t="s">
        <v>12746</v>
      </c>
      <c r="T620" s="12">
        <v>10.6898</v>
      </c>
    </row>
    <row r="621" spans="17:20" x14ac:dyDescent="0.2">
      <c r="Q621" s="12" t="s">
        <v>12788</v>
      </c>
      <c r="R621" s="12" t="s">
        <v>12746</v>
      </c>
      <c r="S621" s="12" t="s">
        <v>12789</v>
      </c>
      <c r="T621" s="12">
        <v>12.5662</v>
      </c>
    </row>
    <row r="622" spans="17:20" x14ac:dyDescent="0.2">
      <c r="Q622" s="12" t="s">
        <v>12788</v>
      </c>
      <c r="R622" s="12" t="s">
        <v>12746</v>
      </c>
      <c r="S622" s="12" t="s">
        <v>12789</v>
      </c>
      <c r="T622" s="12">
        <v>6.835</v>
      </c>
    </row>
    <row r="623" spans="17:20" x14ac:dyDescent="0.2">
      <c r="Q623" s="12" t="s">
        <v>12788</v>
      </c>
      <c r="R623" s="12" t="s">
        <v>12746</v>
      </c>
      <c r="S623" s="12" t="s">
        <v>12789</v>
      </c>
      <c r="T623" s="12">
        <v>9.1795000000000009</v>
      </c>
    </row>
    <row r="624" spans="17:20" x14ac:dyDescent="0.2">
      <c r="Q624" s="12" t="s">
        <v>12788</v>
      </c>
      <c r="R624" s="12" t="s">
        <v>12746</v>
      </c>
      <c r="S624" s="12" t="s">
        <v>12789</v>
      </c>
      <c r="T624" s="12">
        <v>6.6234999999999999</v>
      </c>
    </row>
    <row r="625" spans="17:20" x14ac:dyDescent="0.2">
      <c r="Q625" s="12" t="s">
        <v>12788</v>
      </c>
      <c r="R625" s="12" t="s">
        <v>12746</v>
      </c>
      <c r="S625" s="12" t="s">
        <v>12789</v>
      </c>
      <c r="T625" s="12">
        <v>8.64</v>
      </c>
    </row>
    <row r="626" spans="17:20" x14ac:dyDescent="0.2">
      <c r="Q626" s="12" t="s">
        <v>12788</v>
      </c>
      <c r="R626" s="12" t="s">
        <v>12746</v>
      </c>
      <c r="S626" s="12" t="s">
        <v>12789</v>
      </c>
      <c r="T626" s="12">
        <v>11.968299999999999</v>
      </c>
    </row>
    <row r="627" spans="17:20" x14ac:dyDescent="0.2">
      <c r="Q627" s="12" t="s">
        <v>12788</v>
      </c>
      <c r="R627" s="12" t="s">
        <v>12789</v>
      </c>
      <c r="S627" s="12" t="s">
        <v>12746</v>
      </c>
      <c r="T627" s="12" t="s">
        <v>12790</v>
      </c>
    </row>
    <row r="628" spans="17:20" x14ac:dyDescent="0.2">
      <c r="Q628" s="12" t="s">
        <v>12788</v>
      </c>
      <c r="R628" s="12" t="s">
        <v>12789</v>
      </c>
      <c r="S628" s="12" t="s">
        <v>12746</v>
      </c>
      <c r="T628" s="12">
        <v>4.4004000000000003</v>
      </c>
    </row>
    <row r="629" spans="17:20" x14ac:dyDescent="0.2">
      <c r="Q629" s="12" t="s">
        <v>12788</v>
      </c>
      <c r="R629" s="12" t="s">
        <v>12789</v>
      </c>
      <c r="S629" s="12" t="s">
        <v>12746</v>
      </c>
      <c r="T629" s="12" t="s">
        <v>12790</v>
      </c>
    </row>
    <row r="630" spans="17:20" x14ac:dyDescent="0.2">
      <c r="Q630" s="12" t="s">
        <v>12788</v>
      </c>
      <c r="R630" s="12" t="s">
        <v>12789</v>
      </c>
      <c r="S630" s="12" t="s">
        <v>12746</v>
      </c>
      <c r="T630" s="12" t="s">
        <v>12790</v>
      </c>
    </row>
    <row r="631" spans="17:20" x14ac:dyDescent="0.2">
      <c r="Q631" s="12" t="s">
        <v>12788</v>
      </c>
      <c r="R631" s="12" t="s">
        <v>12789</v>
      </c>
      <c r="S631" s="12" t="s">
        <v>12746</v>
      </c>
      <c r="T631" s="12" t="s">
        <v>12790</v>
      </c>
    </row>
    <row r="632" spans="17:20" x14ac:dyDescent="0.2">
      <c r="Q632" s="12" t="s">
        <v>12788</v>
      </c>
      <c r="R632" s="12" t="s">
        <v>12789</v>
      </c>
      <c r="S632" s="12" t="s">
        <v>12746</v>
      </c>
      <c r="T632" s="12" t="s">
        <v>12790</v>
      </c>
    </row>
    <row r="633" spans="17:20" x14ac:dyDescent="0.2">
      <c r="Q633" s="12" t="s">
        <v>12788</v>
      </c>
      <c r="R633" s="12" t="s">
        <v>12789</v>
      </c>
      <c r="S633" s="12" t="s">
        <v>12789</v>
      </c>
      <c r="T633" s="12" t="s">
        <v>12790</v>
      </c>
    </row>
    <row r="634" spans="17:20" x14ac:dyDescent="0.2">
      <c r="Q634" s="12" t="s">
        <v>12788</v>
      </c>
      <c r="R634" s="12" t="s">
        <v>12789</v>
      </c>
      <c r="S634" s="12" t="s">
        <v>12789</v>
      </c>
      <c r="T634" s="12">
        <v>2.8448000000000002</v>
      </c>
    </row>
    <row r="635" spans="17:20" x14ac:dyDescent="0.2">
      <c r="Q635" s="12" t="s">
        <v>12788</v>
      </c>
      <c r="R635" s="12" t="s">
        <v>12789</v>
      </c>
      <c r="S635" s="12" t="s">
        <v>12789</v>
      </c>
      <c r="T635" s="12" t="s">
        <v>12790</v>
      </c>
    </row>
    <row r="636" spans="17:20" x14ac:dyDescent="0.2">
      <c r="Q636" s="12" t="s">
        <v>12788</v>
      </c>
      <c r="R636" s="12" t="s">
        <v>12789</v>
      </c>
      <c r="S636" s="12" t="s">
        <v>12789</v>
      </c>
      <c r="T636" s="12" t="s">
        <v>12790</v>
      </c>
    </row>
    <row r="637" spans="17:20" x14ac:dyDescent="0.2">
      <c r="Q637" s="12" t="s">
        <v>12788</v>
      </c>
      <c r="R637" s="12" t="s">
        <v>12789</v>
      </c>
      <c r="S637" s="12" t="s">
        <v>12789</v>
      </c>
      <c r="T637" s="12" t="s">
        <v>12790</v>
      </c>
    </row>
    <row r="638" spans="17:20" x14ac:dyDescent="0.2">
      <c r="Q638" s="12" t="s">
        <v>12788</v>
      </c>
      <c r="R638" s="12" t="s">
        <v>12789</v>
      </c>
      <c r="S638" s="12" t="s">
        <v>12789</v>
      </c>
      <c r="T638" s="12" t="s">
        <v>12790</v>
      </c>
    </row>
    <row r="639" spans="17:20" x14ac:dyDescent="0.2">
      <c r="Q639" s="12" t="s">
        <v>12788</v>
      </c>
      <c r="R639" s="12" t="s">
        <v>12746</v>
      </c>
      <c r="S639" s="12" t="s">
        <v>12746</v>
      </c>
      <c r="T639" s="12">
        <v>37.450800000000001</v>
      </c>
    </row>
    <row r="640" spans="17:20" x14ac:dyDescent="0.2">
      <c r="Q640" s="12" t="s">
        <v>12788</v>
      </c>
      <c r="R640" s="12" t="s">
        <v>12746</v>
      </c>
      <c r="S640" s="12" t="s">
        <v>12746</v>
      </c>
      <c r="T640" s="12" t="s">
        <v>12790</v>
      </c>
    </row>
    <row r="641" spans="17:20" x14ac:dyDescent="0.2">
      <c r="Q641" s="12" t="s">
        <v>12788</v>
      </c>
      <c r="R641" s="12" t="s">
        <v>12746</v>
      </c>
      <c r="S641" s="12" t="s">
        <v>12746</v>
      </c>
      <c r="T641" s="12">
        <v>68.953999999999994</v>
      </c>
    </row>
    <row r="642" spans="17:20" x14ac:dyDescent="0.2">
      <c r="Q642" s="12" t="s">
        <v>12788</v>
      </c>
      <c r="R642" s="12" t="s">
        <v>12746</v>
      </c>
      <c r="S642" s="12" t="s">
        <v>12746</v>
      </c>
      <c r="T642" s="12">
        <v>13.287599999999999</v>
      </c>
    </row>
    <row r="643" spans="17:20" x14ac:dyDescent="0.2">
      <c r="Q643" s="12" t="s">
        <v>12788</v>
      </c>
      <c r="R643" s="12" t="s">
        <v>12746</v>
      </c>
      <c r="S643" s="12" t="s">
        <v>12746</v>
      </c>
      <c r="T643" s="12">
        <v>20.7483</v>
      </c>
    </row>
    <row r="644" spans="17:20" x14ac:dyDescent="0.2">
      <c r="Q644" s="12" t="s">
        <v>12788</v>
      </c>
      <c r="R644" s="12" t="s">
        <v>12746</v>
      </c>
      <c r="S644" s="12" t="s">
        <v>12746</v>
      </c>
      <c r="T644" s="12">
        <v>29.471299999999999</v>
      </c>
    </row>
    <row r="645" spans="17:20" x14ac:dyDescent="0.2">
      <c r="Q645" s="12" t="s">
        <v>12788</v>
      </c>
      <c r="R645" s="12" t="s">
        <v>12746</v>
      </c>
      <c r="S645" s="12" t="s">
        <v>12789</v>
      </c>
      <c r="T645" s="12">
        <v>29.388999999999999</v>
      </c>
    </row>
    <row r="646" spans="17:20" x14ac:dyDescent="0.2">
      <c r="Q646" s="12" t="s">
        <v>12788</v>
      </c>
      <c r="R646" s="12" t="s">
        <v>12746</v>
      </c>
      <c r="S646" s="12" t="s">
        <v>12789</v>
      </c>
      <c r="T646" s="12" t="s">
        <v>12790</v>
      </c>
    </row>
    <row r="647" spans="17:20" x14ac:dyDescent="0.2">
      <c r="Q647" s="12" t="s">
        <v>12788</v>
      </c>
      <c r="R647" s="12" t="s">
        <v>12746</v>
      </c>
      <c r="S647" s="12" t="s">
        <v>12789</v>
      </c>
      <c r="T647" s="12">
        <v>28.109300000000001</v>
      </c>
    </row>
    <row r="648" spans="17:20" x14ac:dyDescent="0.2">
      <c r="Q648" s="12" t="s">
        <v>12788</v>
      </c>
      <c r="R648" s="12" t="s">
        <v>12746</v>
      </c>
      <c r="S648" s="12" t="s">
        <v>12789</v>
      </c>
      <c r="T648" s="12">
        <v>21.634799999999998</v>
      </c>
    </row>
    <row r="649" spans="17:20" x14ac:dyDescent="0.2">
      <c r="Q649" s="12" t="s">
        <v>12788</v>
      </c>
      <c r="R649" s="12" t="s">
        <v>12746</v>
      </c>
      <c r="S649" s="12" t="s">
        <v>12789</v>
      </c>
      <c r="T649" s="12">
        <v>29.269100000000002</v>
      </c>
    </row>
    <row r="650" spans="17:20" x14ac:dyDescent="0.2">
      <c r="Q650" s="12" t="s">
        <v>12788</v>
      </c>
      <c r="R650" s="12" t="s">
        <v>12746</v>
      </c>
      <c r="S650" s="12" t="s">
        <v>12789</v>
      </c>
      <c r="T650" s="12">
        <v>23.634899999999998</v>
      </c>
    </row>
    <row r="651" spans="17:20" x14ac:dyDescent="0.2">
      <c r="Q651" s="12" t="s">
        <v>12788</v>
      </c>
      <c r="R651" s="12" t="s">
        <v>12789</v>
      </c>
      <c r="S651" s="12" t="s">
        <v>12746</v>
      </c>
      <c r="T651" s="12">
        <v>25.8856</v>
      </c>
    </row>
    <row r="652" spans="17:20" x14ac:dyDescent="0.2">
      <c r="Q652" s="12" t="s">
        <v>12788</v>
      </c>
      <c r="R652" s="12" t="s">
        <v>12789</v>
      </c>
      <c r="S652" s="12" t="s">
        <v>12746</v>
      </c>
      <c r="T652" s="12">
        <v>8.1869999999999994</v>
      </c>
    </row>
    <row r="653" spans="17:20" x14ac:dyDescent="0.2">
      <c r="Q653" s="12" t="s">
        <v>12788</v>
      </c>
      <c r="R653" s="12" t="s">
        <v>12789</v>
      </c>
      <c r="S653" s="12" t="s">
        <v>12746</v>
      </c>
      <c r="T653" s="12">
        <v>37.827300000000001</v>
      </c>
    </row>
    <row r="654" spans="17:20" x14ac:dyDescent="0.2">
      <c r="Q654" s="12" t="s">
        <v>12788</v>
      </c>
      <c r="R654" s="12" t="s">
        <v>12789</v>
      </c>
      <c r="S654" s="12" t="s">
        <v>12746</v>
      </c>
      <c r="T654" s="12">
        <v>16.026900000000001</v>
      </c>
    </row>
    <row r="655" spans="17:20" x14ac:dyDescent="0.2">
      <c r="Q655" s="12" t="s">
        <v>12788</v>
      </c>
      <c r="R655" s="12" t="s">
        <v>12789</v>
      </c>
      <c r="S655" s="12" t="s">
        <v>12746</v>
      </c>
      <c r="T655" s="12">
        <v>19.312999999999999</v>
      </c>
    </row>
    <row r="656" spans="17:20" x14ac:dyDescent="0.2">
      <c r="Q656" s="12" t="s">
        <v>12788</v>
      </c>
      <c r="R656" s="12" t="s">
        <v>12789</v>
      </c>
      <c r="S656" s="12" t="s">
        <v>12746</v>
      </c>
      <c r="T656" s="12">
        <v>17.3004</v>
      </c>
    </row>
    <row r="657" spans="17:20" x14ac:dyDescent="0.2">
      <c r="Q657" s="12" t="s">
        <v>12788</v>
      </c>
      <c r="R657" s="12" t="s">
        <v>12789</v>
      </c>
      <c r="S657" s="12" t="s">
        <v>12789</v>
      </c>
      <c r="T657" s="12">
        <v>40.314700000000002</v>
      </c>
    </row>
    <row r="658" spans="17:20" x14ac:dyDescent="0.2">
      <c r="Q658" s="12" t="s">
        <v>12788</v>
      </c>
      <c r="R658" s="12" t="s">
        <v>12789</v>
      </c>
      <c r="S658" s="12" t="s">
        <v>12789</v>
      </c>
      <c r="T658" s="12">
        <v>4.3093000000000004</v>
      </c>
    </row>
    <row r="659" spans="17:20" x14ac:dyDescent="0.2">
      <c r="Q659" s="12" t="s">
        <v>12788</v>
      </c>
      <c r="R659" s="12" t="s">
        <v>12789</v>
      </c>
      <c r="S659" s="12" t="s">
        <v>12789</v>
      </c>
      <c r="T659" s="12">
        <v>51.290500000000002</v>
      </c>
    </row>
    <row r="660" spans="17:20" x14ac:dyDescent="0.2">
      <c r="Q660" s="12" t="s">
        <v>12788</v>
      </c>
      <c r="R660" s="12" t="s">
        <v>12789</v>
      </c>
      <c r="S660" s="12" t="s">
        <v>12789</v>
      </c>
      <c r="T660" s="12">
        <v>25.385999999999999</v>
      </c>
    </row>
    <row r="661" spans="17:20" x14ac:dyDescent="0.2">
      <c r="Q661" s="12" t="s">
        <v>12788</v>
      </c>
      <c r="R661" s="12" t="s">
        <v>12789</v>
      </c>
      <c r="S661" s="12" t="s">
        <v>12789</v>
      </c>
      <c r="T661" s="12">
        <v>16.620999999999999</v>
      </c>
    </row>
    <row r="662" spans="17:20" x14ac:dyDescent="0.2">
      <c r="Q662" s="12" t="s">
        <v>12788</v>
      </c>
      <c r="R662" s="12" t="s">
        <v>12789</v>
      </c>
      <c r="S662" s="12" t="s">
        <v>12789</v>
      </c>
      <c r="T662" s="12">
        <v>23.798400000000001</v>
      </c>
    </row>
    <row r="663" spans="17:20" x14ac:dyDescent="0.2">
      <c r="Q663" s="12" t="s">
        <v>12788</v>
      </c>
      <c r="R663" s="12" t="s">
        <v>12746</v>
      </c>
      <c r="S663" s="12" t="s">
        <v>12746</v>
      </c>
      <c r="T663" s="12">
        <v>8.4593000000000007</v>
      </c>
    </row>
    <row r="664" spans="17:20" x14ac:dyDescent="0.2">
      <c r="Q664" s="12" t="s">
        <v>12788</v>
      </c>
      <c r="R664" s="12" t="s">
        <v>12746</v>
      </c>
      <c r="S664" s="12" t="s">
        <v>12746</v>
      </c>
      <c r="T664" s="12">
        <v>8.5373000000000001</v>
      </c>
    </row>
    <row r="665" spans="17:20" x14ac:dyDescent="0.2">
      <c r="Q665" s="12" t="s">
        <v>12788</v>
      </c>
      <c r="R665" s="12" t="s">
        <v>12746</v>
      </c>
      <c r="S665" s="12" t="s">
        <v>12746</v>
      </c>
      <c r="T665" s="12" t="s">
        <v>12790</v>
      </c>
    </row>
    <row r="666" spans="17:20" x14ac:dyDescent="0.2">
      <c r="Q666" s="12" t="s">
        <v>12788</v>
      </c>
      <c r="R666" s="12" t="s">
        <v>12746</v>
      </c>
      <c r="S666" s="12" t="s">
        <v>12746</v>
      </c>
      <c r="T666" s="12">
        <v>19.857199999999999</v>
      </c>
    </row>
    <row r="667" spans="17:20" x14ac:dyDescent="0.2">
      <c r="Q667" s="12" t="s">
        <v>12788</v>
      </c>
      <c r="R667" s="12" t="s">
        <v>12746</v>
      </c>
      <c r="S667" s="12" t="s">
        <v>12746</v>
      </c>
      <c r="T667" s="12">
        <v>12.614699999999999</v>
      </c>
    </row>
    <row r="668" spans="17:20" x14ac:dyDescent="0.2">
      <c r="Q668" s="12" t="s">
        <v>12788</v>
      </c>
      <c r="R668" s="12" t="s">
        <v>12746</v>
      </c>
      <c r="S668" s="12" t="s">
        <v>12746</v>
      </c>
      <c r="T668" s="12">
        <v>1.4735</v>
      </c>
    </row>
    <row r="669" spans="17:20" x14ac:dyDescent="0.2">
      <c r="Q669" s="12" t="s">
        <v>12788</v>
      </c>
      <c r="R669" s="12" t="s">
        <v>12746</v>
      </c>
      <c r="S669" s="12" t="s">
        <v>12789</v>
      </c>
      <c r="T669" s="12">
        <v>17.355899999999998</v>
      </c>
    </row>
    <row r="670" spans="17:20" x14ac:dyDescent="0.2">
      <c r="Q670" s="12" t="s">
        <v>12788</v>
      </c>
      <c r="R670" s="12" t="s">
        <v>12746</v>
      </c>
      <c r="S670" s="12" t="s">
        <v>12789</v>
      </c>
      <c r="T670" s="12">
        <v>10.867800000000001</v>
      </c>
    </row>
    <row r="671" spans="17:20" x14ac:dyDescent="0.2">
      <c r="Q671" s="12" t="s">
        <v>12788</v>
      </c>
      <c r="R671" s="12" t="s">
        <v>12746</v>
      </c>
      <c r="S671" s="12" t="s">
        <v>12789</v>
      </c>
      <c r="T671" s="12">
        <v>9.6137999999999995</v>
      </c>
    </row>
    <row r="672" spans="17:20" x14ac:dyDescent="0.2">
      <c r="Q672" s="12" t="s">
        <v>12788</v>
      </c>
      <c r="R672" s="12" t="s">
        <v>12746</v>
      </c>
      <c r="S672" s="12" t="s">
        <v>12789</v>
      </c>
      <c r="T672" s="12">
        <v>8.2897999999999996</v>
      </c>
    </row>
    <row r="673" spans="17:20" x14ac:dyDescent="0.2">
      <c r="Q673" s="12" t="s">
        <v>12788</v>
      </c>
      <c r="R673" s="12" t="s">
        <v>12746</v>
      </c>
      <c r="S673" s="12" t="s">
        <v>12789</v>
      </c>
      <c r="T673" s="12">
        <v>11.2364</v>
      </c>
    </row>
    <row r="674" spans="17:20" x14ac:dyDescent="0.2">
      <c r="Q674" s="12" t="s">
        <v>12788</v>
      </c>
      <c r="R674" s="12" t="s">
        <v>12746</v>
      </c>
      <c r="S674" s="12" t="s">
        <v>12789</v>
      </c>
      <c r="T674" s="12" t="s">
        <v>12790</v>
      </c>
    </row>
    <row r="675" spans="17:20" x14ac:dyDescent="0.2">
      <c r="Q675" s="12" t="s">
        <v>12788</v>
      </c>
      <c r="R675" s="12" t="s">
        <v>12789</v>
      </c>
      <c r="S675" s="12" t="s">
        <v>12746</v>
      </c>
      <c r="T675" s="12" t="s">
        <v>12790</v>
      </c>
    </row>
    <row r="676" spans="17:20" x14ac:dyDescent="0.2">
      <c r="Q676" s="12" t="s">
        <v>12788</v>
      </c>
      <c r="R676" s="12" t="s">
        <v>12789</v>
      </c>
      <c r="S676" s="12" t="s">
        <v>12746</v>
      </c>
      <c r="T676" s="12">
        <v>2.6804999999999999</v>
      </c>
    </row>
    <row r="677" spans="17:20" x14ac:dyDescent="0.2">
      <c r="Q677" s="12" t="s">
        <v>12788</v>
      </c>
      <c r="R677" s="12" t="s">
        <v>12789</v>
      </c>
      <c r="S677" s="12" t="s">
        <v>12746</v>
      </c>
      <c r="T677" s="12" t="s">
        <v>12790</v>
      </c>
    </row>
    <row r="678" spans="17:20" x14ac:dyDescent="0.2">
      <c r="Q678" s="12" t="s">
        <v>12788</v>
      </c>
      <c r="R678" s="12" t="s">
        <v>12789</v>
      </c>
      <c r="S678" s="12" t="s">
        <v>12746</v>
      </c>
      <c r="T678" s="12" t="s">
        <v>12790</v>
      </c>
    </row>
    <row r="679" spans="17:20" x14ac:dyDescent="0.2">
      <c r="Q679" s="12" t="s">
        <v>12788</v>
      </c>
      <c r="R679" s="12" t="s">
        <v>12789</v>
      </c>
      <c r="S679" s="12" t="s">
        <v>12746</v>
      </c>
      <c r="T679" s="12" t="s">
        <v>12790</v>
      </c>
    </row>
    <row r="680" spans="17:20" x14ac:dyDescent="0.2">
      <c r="Q680" s="12" t="s">
        <v>12788</v>
      </c>
      <c r="R680" s="12" t="s">
        <v>12789</v>
      </c>
      <c r="S680" s="12" t="s">
        <v>12746</v>
      </c>
      <c r="T680" s="12" t="s">
        <v>12790</v>
      </c>
    </row>
    <row r="681" spans="17:20" x14ac:dyDescent="0.2">
      <c r="Q681" s="12" t="s">
        <v>12788</v>
      </c>
      <c r="R681" s="12" t="s">
        <v>12789</v>
      </c>
      <c r="S681" s="12" t="s">
        <v>12789</v>
      </c>
      <c r="T681" s="12">
        <v>2.2042999999999999</v>
      </c>
    </row>
    <row r="682" spans="17:20" x14ac:dyDescent="0.2">
      <c r="Q682" s="12" t="s">
        <v>12788</v>
      </c>
      <c r="R682" s="12" t="s">
        <v>12789</v>
      </c>
      <c r="S682" s="12" t="s">
        <v>12789</v>
      </c>
      <c r="T682" s="12" t="s">
        <v>12790</v>
      </c>
    </row>
    <row r="683" spans="17:20" x14ac:dyDescent="0.2">
      <c r="Q683" s="12" t="s">
        <v>12788</v>
      </c>
      <c r="R683" s="12" t="s">
        <v>12789</v>
      </c>
      <c r="S683" s="12" t="s">
        <v>12789</v>
      </c>
      <c r="T683" s="12" t="s">
        <v>12790</v>
      </c>
    </row>
    <row r="684" spans="17:20" x14ac:dyDescent="0.2">
      <c r="Q684" s="12" t="s">
        <v>12788</v>
      </c>
      <c r="R684" s="12" t="s">
        <v>12789</v>
      </c>
      <c r="S684" s="12" t="s">
        <v>12789</v>
      </c>
      <c r="T684" s="12" t="s">
        <v>12790</v>
      </c>
    </row>
    <row r="685" spans="17:20" x14ac:dyDescent="0.2">
      <c r="Q685" s="12" t="s">
        <v>12788</v>
      </c>
      <c r="R685" s="12" t="s">
        <v>12789</v>
      </c>
      <c r="S685" s="12" t="s">
        <v>12789</v>
      </c>
      <c r="T685" s="12" t="s">
        <v>12790</v>
      </c>
    </row>
    <row r="686" spans="17:20" x14ac:dyDescent="0.2">
      <c r="Q686" s="12" t="s">
        <v>12788</v>
      </c>
      <c r="R686" s="12" t="s">
        <v>12789</v>
      </c>
      <c r="S686" s="12" t="s">
        <v>12789</v>
      </c>
      <c r="T686" s="12" t="s">
        <v>12790</v>
      </c>
    </row>
    <row r="687" spans="17:20" x14ac:dyDescent="0.2">
      <c r="Q687" s="12" t="s">
        <v>12791</v>
      </c>
      <c r="R687" s="12" t="s">
        <v>12746</v>
      </c>
      <c r="S687" s="12" t="s">
        <v>12746</v>
      </c>
      <c r="T687" s="12">
        <v>13.184100000000001</v>
      </c>
    </row>
    <row r="688" spans="17:20" x14ac:dyDescent="0.2">
      <c r="Q688" s="12" t="s">
        <v>12791</v>
      </c>
      <c r="R688" s="12" t="s">
        <v>12746</v>
      </c>
      <c r="S688" s="12" t="s">
        <v>12746</v>
      </c>
      <c r="T688" s="12">
        <v>3.4497</v>
      </c>
    </row>
    <row r="689" spans="17:20" x14ac:dyDescent="0.2">
      <c r="Q689" s="12" t="s">
        <v>12791</v>
      </c>
      <c r="R689" s="12" t="s">
        <v>12746</v>
      </c>
      <c r="S689" s="12" t="s">
        <v>12746</v>
      </c>
      <c r="T689" s="12">
        <v>8.1326000000000001</v>
      </c>
    </row>
    <row r="690" spans="17:20" x14ac:dyDescent="0.2">
      <c r="Q690" s="12" t="s">
        <v>12791</v>
      </c>
      <c r="R690" s="12" t="s">
        <v>12746</v>
      </c>
      <c r="S690" s="12" t="s">
        <v>12746</v>
      </c>
      <c r="T690" s="12">
        <v>16.894100000000002</v>
      </c>
    </row>
    <row r="691" spans="17:20" x14ac:dyDescent="0.2">
      <c r="Q691" s="12" t="s">
        <v>12791</v>
      </c>
      <c r="R691" s="12" t="s">
        <v>12746</v>
      </c>
      <c r="S691" s="12" t="s">
        <v>12746</v>
      </c>
      <c r="T691" s="12">
        <v>31.672499999999999</v>
      </c>
    </row>
    <row r="692" spans="17:20" x14ac:dyDescent="0.2">
      <c r="Q692" s="12" t="s">
        <v>12791</v>
      </c>
      <c r="R692" s="12" t="s">
        <v>12746</v>
      </c>
      <c r="S692" s="12" t="s">
        <v>12746</v>
      </c>
      <c r="T692" s="12">
        <v>14.088200000000001</v>
      </c>
    </row>
    <row r="693" spans="17:20" x14ac:dyDescent="0.2">
      <c r="Q693" s="12" t="s">
        <v>12791</v>
      </c>
      <c r="R693" s="12" t="s">
        <v>12746</v>
      </c>
      <c r="S693" s="12" t="s">
        <v>12789</v>
      </c>
      <c r="T693" s="12">
        <v>11.7981</v>
      </c>
    </row>
    <row r="694" spans="17:20" x14ac:dyDescent="0.2">
      <c r="Q694" s="12" t="s">
        <v>12791</v>
      </c>
      <c r="R694" s="12" t="s">
        <v>12746</v>
      </c>
      <c r="S694" s="12" t="s">
        <v>12789</v>
      </c>
      <c r="T694" s="12" t="s">
        <v>12790</v>
      </c>
    </row>
    <row r="695" spans="17:20" x14ac:dyDescent="0.2">
      <c r="Q695" s="12" t="s">
        <v>12791</v>
      </c>
      <c r="R695" s="12" t="s">
        <v>12746</v>
      </c>
      <c r="S695" s="12" t="s">
        <v>12789</v>
      </c>
      <c r="T695" s="12">
        <v>7.3582999999999998</v>
      </c>
    </row>
    <row r="696" spans="17:20" x14ac:dyDescent="0.2">
      <c r="Q696" s="12" t="s">
        <v>12791</v>
      </c>
      <c r="R696" s="12" t="s">
        <v>12746</v>
      </c>
      <c r="S696" s="12" t="s">
        <v>12789</v>
      </c>
      <c r="T696" s="12" t="s">
        <v>12790</v>
      </c>
    </row>
    <row r="697" spans="17:20" x14ac:dyDescent="0.2">
      <c r="Q697" s="12" t="s">
        <v>12791</v>
      </c>
      <c r="R697" s="12" t="s">
        <v>12746</v>
      </c>
      <c r="S697" s="12" t="s">
        <v>12789</v>
      </c>
      <c r="T697" s="12">
        <v>14.9459</v>
      </c>
    </row>
    <row r="698" spans="17:20" x14ac:dyDescent="0.2">
      <c r="Q698" s="12" t="s">
        <v>12791</v>
      </c>
      <c r="R698" s="12" t="s">
        <v>12746</v>
      </c>
      <c r="S698" s="12" t="s">
        <v>12789</v>
      </c>
      <c r="T698" s="12">
        <v>7.4122000000000003</v>
      </c>
    </row>
    <row r="699" spans="17:20" x14ac:dyDescent="0.2">
      <c r="Q699" s="12" t="s">
        <v>12791</v>
      </c>
      <c r="R699" s="12" t="s">
        <v>12789</v>
      </c>
      <c r="S699" s="12" t="s">
        <v>12746</v>
      </c>
      <c r="T699" s="12">
        <v>16.463100000000001</v>
      </c>
    </row>
    <row r="700" spans="17:20" x14ac:dyDescent="0.2">
      <c r="Q700" s="12" t="s">
        <v>12791</v>
      </c>
      <c r="R700" s="12" t="s">
        <v>12789</v>
      </c>
      <c r="S700" s="12" t="s">
        <v>12746</v>
      </c>
      <c r="T700" s="12">
        <v>13.2818</v>
      </c>
    </row>
    <row r="701" spans="17:20" x14ac:dyDescent="0.2">
      <c r="Q701" s="12" t="s">
        <v>12791</v>
      </c>
      <c r="R701" s="12" t="s">
        <v>12789</v>
      </c>
      <c r="S701" s="12" t="s">
        <v>12746</v>
      </c>
      <c r="T701" s="12">
        <v>11.1259</v>
      </c>
    </row>
    <row r="702" spans="17:20" x14ac:dyDescent="0.2">
      <c r="Q702" s="12" t="s">
        <v>12791</v>
      </c>
      <c r="R702" s="12" t="s">
        <v>12789</v>
      </c>
      <c r="S702" s="12" t="s">
        <v>12746</v>
      </c>
      <c r="T702" s="12" t="s">
        <v>12790</v>
      </c>
    </row>
    <row r="703" spans="17:20" x14ac:dyDescent="0.2">
      <c r="Q703" s="12" t="s">
        <v>12791</v>
      </c>
      <c r="R703" s="12" t="s">
        <v>12789</v>
      </c>
      <c r="S703" s="12" t="s">
        <v>12746</v>
      </c>
      <c r="T703" s="12">
        <v>22.461300000000001</v>
      </c>
    </row>
    <row r="704" spans="17:20" x14ac:dyDescent="0.2">
      <c r="Q704" s="12" t="s">
        <v>12791</v>
      </c>
      <c r="R704" s="12" t="s">
        <v>12789</v>
      </c>
      <c r="S704" s="12" t="s">
        <v>12746</v>
      </c>
      <c r="T704" s="12">
        <v>8.6981000000000002</v>
      </c>
    </row>
    <row r="705" spans="17:20" x14ac:dyDescent="0.2">
      <c r="Q705" s="12" t="s">
        <v>12791</v>
      </c>
      <c r="R705" s="12" t="s">
        <v>12789</v>
      </c>
      <c r="S705" s="12" t="s">
        <v>12789</v>
      </c>
      <c r="T705" s="12">
        <v>11.6493</v>
      </c>
    </row>
    <row r="706" spans="17:20" x14ac:dyDescent="0.2">
      <c r="Q706" s="12" t="s">
        <v>12791</v>
      </c>
      <c r="R706" s="12" t="s">
        <v>12789</v>
      </c>
      <c r="S706" s="12" t="s">
        <v>12789</v>
      </c>
      <c r="T706" s="12" t="s">
        <v>12790</v>
      </c>
    </row>
    <row r="707" spans="17:20" x14ac:dyDescent="0.2">
      <c r="Q707" s="12" t="s">
        <v>12791</v>
      </c>
      <c r="R707" s="12" t="s">
        <v>12789</v>
      </c>
      <c r="S707" s="12" t="s">
        <v>12789</v>
      </c>
      <c r="T707" s="12">
        <v>9.6460000000000008</v>
      </c>
    </row>
    <row r="708" spans="17:20" x14ac:dyDescent="0.2">
      <c r="Q708" s="12" t="s">
        <v>12791</v>
      </c>
      <c r="R708" s="12" t="s">
        <v>12789</v>
      </c>
      <c r="S708" s="12" t="s">
        <v>12789</v>
      </c>
      <c r="T708" s="12" t="s">
        <v>12790</v>
      </c>
    </row>
    <row r="709" spans="17:20" x14ac:dyDescent="0.2">
      <c r="Q709" s="12" t="s">
        <v>12791</v>
      </c>
      <c r="R709" s="12" t="s">
        <v>12789</v>
      </c>
      <c r="S709" s="12" t="s">
        <v>12789</v>
      </c>
      <c r="T709" s="12" t="s">
        <v>12790</v>
      </c>
    </row>
    <row r="710" spans="17:20" x14ac:dyDescent="0.2">
      <c r="Q710" s="12" t="s">
        <v>12791</v>
      </c>
      <c r="R710" s="12" t="s">
        <v>12789</v>
      </c>
      <c r="S710" s="12" t="s">
        <v>12789</v>
      </c>
      <c r="T710" s="12">
        <v>11.1732</v>
      </c>
    </row>
    <row r="711" spans="17:20" x14ac:dyDescent="0.2">
      <c r="Q711" s="12" t="s">
        <v>12791</v>
      </c>
      <c r="R711" s="12" t="s">
        <v>12746</v>
      </c>
      <c r="S711" s="12" t="s">
        <v>12746</v>
      </c>
      <c r="T711" s="12">
        <v>9.8328000000000007</v>
      </c>
    </row>
    <row r="712" spans="17:20" x14ac:dyDescent="0.2">
      <c r="Q712" s="12" t="s">
        <v>12791</v>
      </c>
      <c r="R712" s="12" t="s">
        <v>12746</v>
      </c>
      <c r="S712" s="12" t="s">
        <v>12746</v>
      </c>
      <c r="T712" s="12">
        <v>13.24</v>
      </c>
    </row>
    <row r="713" spans="17:20" x14ac:dyDescent="0.2">
      <c r="Q713" s="12" t="s">
        <v>12791</v>
      </c>
      <c r="R713" s="12" t="s">
        <v>12746</v>
      </c>
      <c r="S713" s="12" t="s">
        <v>12746</v>
      </c>
      <c r="T713" s="12">
        <v>24.991900000000001</v>
      </c>
    </row>
    <row r="714" spans="17:20" x14ac:dyDescent="0.2">
      <c r="Q714" s="12" t="s">
        <v>12791</v>
      </c>
      <c r="R714" s="12" t="s">
        <v>12746</v>
      </c>
      <c r="S714" s="12" t="s">
        <v>12746</v>
      </c>
      <c r="T714" s="12">
        <v>11.8134</v>
      </c>
    </row>
    <row r="715" spans="17:20" x14ac:dyDescent="0.2">
      <c r="Q715" s="12" t="s">
        <v>12791</v>
      </c>
      <c r="R715" s="12" t="s">
        <v>12746</v>
      </c>
      <c r="S715" s="12" t="s">
        <v>12746</v>
      </c>
      <c r="T715" s="12">
        <v>1.5770999999999999</v>
      </c>
    </row>
    <row r="716" spans="17:20" x14ac:dyDescent="0.2">
      <c r="Q716" s="12" t="s">
        <v>12791</v>
      </c>
      <c r="R716" s="12" t="s">
        <v>12746</v>
      </c>
      <c r="S716" s="12" t="s">
        <v>12746</v>
      </c>
      <c r="T716" s="12">
        <v>22.425699999999999</v>
      </c>
    </row>
    <row r="717" spans="17:20" x14ac:dyDescent="0.2">
      <c r="Q717" s="12" t="s">
        <v>12791</v>
      </c>
      <c r="R717" s="12" t="s">
        <v>12746</v>
      </c>
      <c r="S717" s="12" t="s">
        <v>12789</v>
      </c>
      <c r="T717" s="12">
        <v>9.4391999999999996</v>
      </c>
    </row>
    <row r="718" spans="17:20" x14ac:dyDescent="0.2">
      <c r="Q718" s="12" t="s">
        <v>12791</v>
      </c>
      <c r="R718" s="12" t="s">
        <v>12746</v>
      </c>
      <c r="S718" s="12" t="s">
        <v>12789</v>
      </c>
      <c r="T718" s="12">
        <v>7.3305999999999996</v>
      </c>
    </row>
    <row r="719" spans="17:20" x14ac:dyDescent="0.2">
      <c r="Q719" s="12" t="s">
        <v>12791</v>
      </c>
      <c r="R719" s="12" t="s">
        <v>12746</v>
      </c>
      <c r="S719" s="12" t="s">
        <v>12789</v>
      </c>
      <c r="T719" s="12">
        <v>10.9505</v>
      </c>
    </row>
    <row r="720" spans="17:20" x14ac:dyDescent="0.2">
      <c r="Q720" s="12" t="s">
        <v>12791</v>
      </c>
      <c r="R720" s="12" t="s">
        <v>12746</v>
      </c>
      <c r="S720" s="12" t="s">
        <v>12789</v>
      </c>
      <c r="T720" s="12">
        <v>10.024699999999999</v>
      </c>
    </row>
    <row r="721" spans="17:20" x14ac:dyDescent="0.2">
      <c r="Q721" s="12" t="s">
        <v>12791</v>
      </c>
      <c r="R721" s="12" t="s">
        <v>12746</v>
      </c>
      <c r="S721" s="12" t="s">
        <v>12789</v>
      </c>
      <c r="T721" s="12">
        <v>3.8553999999999999</v>
      </c>
    </row>
    <row r="722" spans="17:20" x14ac:dyDescent="0.2">
      <c r="Q722" s="12" t="s">
        <v>12791</v>
      </c>
      <c r="R722" s="12" t="s">
        <v>12746</v>
      </c>
      <c r="S722" s="12" t="s">
        <v>12789</v>
      </c>
      <c r="T722" s="12">
        <v>22.976500000000001</v>
      </c>
    </row>
    <row r="723" spans="17:20" x14ac:dyDescent="0.2">
      <c r="Q723" s="12" t="s">
        <v>12791</v>
      </c>
      <c r="R723" s="12" t="s">
        <v>12789</v>
      </c>
      <c r="S723" s="12" t="s">
        <v>12746</v>
      </c>
      <c r="T723" s="12">
        <v>5.4490999999999996</v>
      </c>
    </row>
    <row r="724" spans="17:20" x14ac:dyDescent="0.2">
      <c r="Q724" s="12" t="s">
        <v>12791</v>
      </c>
      <c r="R724" s="12" t="s">
        <v>12789</v>
      </c>
      <c r="S724" s="12" t="s">
        <v>12746</v>
      </c>
      <c r="T724" s="12">
        <v>4.6664000000000003</v>
      </c>
    </row>
    <row r="725" spans="17:20" x14ac:dyDescent="0.2">
      <c r="Q725" s="12" t="s">
        <v>12791</v>
      </c>
      <c r="R725" s="12" t="s">
        <v>12789</v>
      </c>
      <c r="S725" s="12" t="s">
        <v>12746</v>
      </c>
      <c r="T725" s="12">
        <v>5.1464999999999996</v>
      </c>
    </row>
    <row r="726" spans="17:20" x14ac:dyDescent="0.2">
      <c r="Q726" s="12" t="s">
        <v>12791</v>
      </c>
      <c r="R726" s="12" t="s">
        <v>12789</v>
      </c>
      <c r="S726" s="12" t="s">
        <v>12746</v>
      </c>
      <c r="T726" s="12">
        <v>3.4956999999999998</v>
      </c>
    </row>
    <row r="727" spans="17:20" x14ac:dyDescent="0.2">
      <c r="Q727" s="12" t="s">
        <v>12791</v>
      </c>
      <c r="R727" s="12" t="s">
        <v>12789</v>
      </c>
      <c r="S727" s="12" t="s">
        <v>12746</v>
      </c>
      <c r="T727" s="12" t="s">
        <v>12790</v>
      </c>
    </row>
    <row r="728" spans="17:20" x14ac:dyDescent="0.2">
      <c r="Q728" s="12" t="s">
        <v>12791</v>
      </c>
      <c r="R728" s="12" t="s">
        <v>12789</v>
      </c>
      <c r="S728" s="12" t="s">
        <v>12746</v>
      </c>
      <c r="T728" s="12">
        <v>16.5213</v>
      </c>
    </row>
    <row r="729" spans="17:20" x14ac:dyDescent="0.2">
      <c r="Q729" s="12" t="s">
        <v>12791</v>
      </c>
      <c r="R729" s="12" t="s">
        <v>12789</v>
      </c>
      <c r="S729" s="12" t="s">
        <v>12789</v>
      </c>
      <c r="T729" s="12">
        <v>4.0434999999999999</v>
      </c>
    </row>
    <row r="730" spans="17:20" x14ac:dyDescent="0.2">
      <c r="Q730" s="12" t="s">
        <v>12791</v>
      </c>
      <c r="R730" s="12" t="s">
        <v>12789</v>
      </c>
      <c r="S730" s="12" t="s">
        <v>12789</v>
      </c>
      <c r="T730" s="12">
        <v>5.6204000000000001</v>
      </c>
    </row>
    <row r="731" spans="17:20" x14ac:dyDescent="0.2">
      <c r="Q731" s="12" t="s">
        <v>12791</v>
      </c>
      <c r="R731" s="12" t="s">
        <v>12789</v>
      </c>
      <c r="S731" s="12" t="s">
        <v>12789</v>
      </c>
      <c r="T731" s="12">
        <v>5.4226000000000001</v>
      </c>
    </row>
    <row r="732" spans="17:20" x14ac:dyDescent="0.2">
      <c r="Q732" s="12" t="s">
        <v>12791</v>
      </c>
      <c r="R732" s="12" t="s">
        <v>12789</v>
      </c>
      <c r="S732" s="12" t="s">
        <v>12789</v>
      </c>
      <c r="T732" s="12">
        <v>4.1584000000000003</v>
      </c>
    </row>
    <row r="733" spans="17:20" x14ac:dyDescent="0.2">
      <c r="Q733" s="12" t="s">
        <v>12791</v>
      </c>
      <c r="R733" s="12" t="s">
        <v>12789</v>
      </c>
      <c r="S733" s="12" t="s">
        <v>12789</v>
      </c>
      <c r="T733" s="12" t="s">
        <v>12790</v>
      </c>
    </row>
    <row r="734" spans="17:20" x14ac:dyDescent="0.2">
      <c r="Q734" s="12" t="s">
        <v>12791</v>
      </c>
      <c r="R734" s="12" t="s">
        <v>12789</v>
      </c>
      <c r="S734" s="12" t="s">
        <v>12789</v>
      </c>
      <c r="T734" s="12">
        <v>11.6715</v>
      </c>
    </row>
    <row r="735" spans="17:20" x14ac:dyDescent="0.2">
      <c r="Q735" s="12" t="s">
        <v>12791</v>
      </c>
      <c r="R735" s="12" t="s">
        <v>12746</v>
      </c>
      <c r="S735" s="12" t="s">
        <v>12746</v>
      </c>
      <c r="T735" s="12">
        <v>25.430099999999999</v>
      </c>
    </row>
    <row r="736" spans="17:20" x14ac:dyDescent="0.2">
      <c r="Q736" s="12" t="s">
        <v>12791</v>
      </c>
      <c r="R736" s="12" t="s">
        <v>12746</v>
      </c>
      <c r="S736" s="12" t="s">
        <v>12746</v>
      </c>
      <c r="T736" s="12">
        <v>10.1296</v>
      </c>
    </row>
    <row r="737" spans="17:20" x14ac:dyDescent="0.2">
      <c r="Q737" s="12" t="s">
        <v>12791</v>
      </c>
      <c r="R737" s="12" t="s">
        <v>12746</v>
      </c>
      <c r="S737" s="12" t="s">
        <v>12746</v>
      </c>
      <c r="T737" s="12">
        <v>18.603100000000001</v>
      </c>
    </row>
    <row r="738" spans="17:20" x14ac:dyDescent="0.2">
      <c r="Q738" s="12" t="s">
        <v>12791</v>
      </c>
      <c r="R738" s="12" t="s">
        <v>12746</v>
      </c>
      <c r="S738" s="12" t="s">
        <v>12746</v>
      </c>
      <c r="T738" s="12">
        <v>29.6341</v>
      </c>
    </row>
    <row r="739" spans="17:20" x14ac:dyDescent="0.2">
      <c r="Q739" s="12" t="s">
        <v>12791</v>
      </c>
      <c r="R739" s="12" t="s">
        <v>12746</v>
      </c>
      <c r="S739" s="12" t="s">
        <v>12746</v>
      </c>
      <c r="T739" s="12" t="s">
        <v>12790</v>
      </c>
    </row>
    <row r="740" spans="17:20" x14ac:dyDescent="0.2">
      <c r="Q740" s="12" t="s">
        <v>12791</v>
      </c>
      <c r="R740" s="12" t="s">
        <v>12746</v>
      </c>
      <c r="S740" s="12" t="s">
        <v>12746</v>
      </c>
      <c r="T740" s="12">
        <v>12.4612</v>
      </c>
    </row>
    <row r="741" spans="17:20" x14ac:dyDescent="0.2">
      <c r="Q741" s="12" t="s">
        <v>12791</v>
      </c>
      <c r="R741" s="12" t="s">
        <v>12746</v>
      </c>
      <c r="S741" s="12" t="s">
        <v>12789</v>
      </c>
      <c r="T741" s="12">
        <v>26.0002</v>
      </c>
    </row>
    <row r="742" spans="17:20" x14ac:dyDescent="0.2">
      <c r="Q742" s="12" t="s">
        <v>12791</v>
      </c>
      <c r="R742" s="12" t="s">
        <v>12746</v>
      </c>
      <c r="S742" s="12" t="s">
        <v>12789</v>
      </c>
      <c r="T742" s="12">
        <v>7.7112999999999996</v>
      </c>
    </row>
    <row r="743" spans="17:20" x14ac:dyDescent="0.2">
      <c r="Q743" s="12" t="s">
        <v>12791</v>
      </c>
      <c r="R743" s="12" t="s">
        <v>12746</v>
      </c>
      <c r="S743" s="12" t="s">
        <v>12789</v>
      </c>
      <c r="T743" s="12">
        <v>19.418199999999999</v>
      </c>
    </row>
    <row r="744" spans="17:20" x14ac:dyDescent="0.2">
      <c r="Q744" s="12" t="s">
        <v>12791</v>
      </c>
      <c r="R744" s="12" t="s">
        <v>12746</v>
      </c>
      <c r="S744" s="12" t="s">
        <v>12789</v>
      </c>
      <c r="T744" s="12">
        <v>30.185300000000002</v>
      </c>
    </row>
    <row r="745" spans="17:20" x14ac:dyDescent="0.2">
      <c r="Q745" s="12" t="s">
        <v>12791</v>
      </c>
      <c r="R745" s="12" t="s">
        <v>12746</v>
      </c>
      <c r="S745" s="12" t="s">
        <v>12789</v>
      </c>
      <c r="T745" s="12">
        <v>21.674299999999999</v>
      </c>
    </row>
    <row r="746" spans="17:20" x14ac:dyDescent="0.2">
      <c r="Q746" s="12" t="s">
        <v>12791</v>
      </c>
      <c r="R746" s="12" t="s">
        <v>12746</v>
      </c>
      <c r="S746" s="12" t="s">
        <v>12789</v>
      </c>
      <c r="T746" s="12">
        <v>13.229799999999999</v>
      </c>
    </row>
    <row r="747" spans="17:20" x14ac:dyDescent="0.2">
      <c r="Q747" s="12" t="s">
        <v>12791</v>
      </c>
      <c r="R747" s="12" t="s">
        <v>12789</v>
      </c>
      <c r="S747" s="12" t="s">
        <v>12746</v>
      </c>
      <c r="T747" s="12">
        <v>8.9398</v>
      </c>
    </row>
    <row r="748" spans="17:20" x14ac:dyDescent="0.2">
      <c r="Q748" s="12" t="s">
        <v>12791</v>
      </c>
      <c r="R748" s="12" t="s">
        <v>12789</v>
      </c>
      <c r="S748" s="12" t="s">
        <v>12746</v>
      </c>
      <c r="T748" s="12">
        <v>17.630400000000002</v>
      </c>
    </row>
    <row r="749" spans="17:20" x14ac:dyDescent="0.2">
      <c r="Q749" s="12" t="s">
        <v>12791</v>
      </c>
      <c r="R749" s="12" t="s">
        <v>12789</v>
      </c>
      <c r="S749" s="12" t="s">
        <v>12746</v>
      </c>
      <c r="T749" s="12" t="s">
        <v>12790</v>
      </c>
    </row>
    <row r="750" spans="17:20" x14ac:dyDescent="0.2">
      <c r="Q750" s="12" t="s">
        <v>12791</v>
      </c>
      <c r="R750" s="12" t="s">
        <v>12789</v>
      </c>
      <c r="S750" s="12" t="s">
        <v>12746</v>
      </c>
      <c r="T750" s="12">
        <v>27.434799999999999</v>
      </c>
    </row>
    <row r="751" spans="17:20" x14ac:dyDescent="0.2">
      <c r="Q751" s="12" t="s">
        <v>12791</v>
      </c>
      <c r="R751" s="12" t="s">
        <v>12789</v>
      </c>
      <c r="S751" s="12" t="s">
        <v>12746</v>
      </c>
      <c r="T751" s="12" t="s">
        <v>12790</v>
      </c>
    </row>
    <row r="752" spans="17:20" x14ac:dyDescent="0.2">
      <c r="Q752" s="12" t="s">
        <v>12791</v>
      </c>
      <c r="R752" s="12" t="s">
        <v>12789</v>
      </c>
      <c r="S752" s="12" t="s">
        <v>12746</v>
      </c>
      <c r="T752" s="12">
        <v>10.7498</v>
      </c>
    </row>
    <row r="753" spans="17:20" x14ac:dyDescent="0.2">
      <c r="Q753" s="12" t="s">
        <v>12791</v>
      </c>
      <c r="R753" s="12" t="s">
        <v>12789</v>
      </c>
      <c r="S753" s="12" t="s">
        <v>12789</v>
      </c>
      <c r="T753" s="12">
        <v>19.248000000000001</v>
      </c>
    </row>
    <row r="754" spans="17:20" x14ac:dyDescent="0.2">
      <c r="Q754" s="12" t="s">
        <v>12791</v>
      </c>
      <c r="R754" s="12" t="s">
        <v>12789</v>
      </c>
      <c r="S754" s="12" t="s">
        <v>12789</v>
      </c>
      <c r="T754" s="12">
        <v>13.7933</v>
      </c>
    </row>
    <row r="755" spans="17:20" x14ac:dyDescent="0.2">
      <c r="Q755" s="12" t="s">
        <v>12791</v>
      </c>
      <c r="R755" s="12" t="s">
        <v>12789</v>
      </c>
      <c r="S755" s="12" t="s">
        <v>12789</v>
      </c>
      <c r="T755" s="12" t="s">
        <v>12790</v>
      </c>
    </row>
    <row r="756" spans="17:20" x14ac:dyDescent="0.2">
      <c r="Q756" s="12" t="s">
        <v>12791</v>
      </c>
      <c r="R756" s="12" t="s">
        <v>12789</v>
      </c>
      <c r="S756" s="12" t="s">
        <v>12789</v>
      </c>
      <c r="T756" s="12">
        <v>41.591500000000003</v>
      </c>
    </row>
    <row r="757" spans="17:20" x14ac:dyDescent="0.2">
      <c r="Q757" s="12" t="s">
        <v>12791</v>
      </c>
      <c r="R757" s="12" t="s">
        <v>12789</v>
      </c>
      <c r="S757" s="12" t="s">
        <v>12789</v>
      </c>
      <c r="T757" s="12" t="s">
        <v>12790</v>
      </c>
    </row>
    <row r="758" spans="17:20" x14ac:dyDescent="0.2">
      <c r="Q758" s="12" t="s">
        <v>12791</v>
      </c>
      <c r="R758" s="12" t="s">
        <v>12789</v>
      </c>
      <c r="S758" s="12" t="s">
        <v>12789</v>
      </c>
      <c r="T758" s="12">
        <v>13.3378</v>
      </c>
    </row>
    <row r="759" spans="17:20" x14ac:dyDescent="0.2">
      <c r="Q759" s="12" t="s">
        <v>12791</v>
      </c>
      <c r="R759" s="12" t="s">
        <v>12746</v>
      </c>
      <c r="S759" s="12" t="s">
        <v>12746</v>
      </c>
      <c r="T759" s="12">
        <v>13.7864</v>
      </c>
    </row>
    <row r="760" spans="17:20" x14ac:dyDescent="0.2">
      <c r="Q760" s="12" t="s">
        <v>12791</v>
      </c>
      <c r="R760" s="12" t="s">
        <v>12746</v>
      </c>
      <c r="S760" s="12" t="s">
        <v>12746</v>
      </c>
      <c r="T760" s="12">
        <v>7.2119999999999997</v>
      </c>
    </row>
    <row r="761" spans="17:20" x14ac:dyDescent="0.2">
      <c r="Q761" s="12" t="s">
        <v>12791</v>
      </c>
      <c r="R761" s="12" t="s">
        <v>12746</v>
      </c>
      <c r="S761" s="12" t="s">
        <v>12746</v>
      </c>
      <c r="T761" s="12">
        <v>15.1713</v>
      </c>
    </row>
    <row r="762" spans="17:20" x14ac:dyDescent="0.2">
      <c r="Q762" s="12" t="s">
        <v>12791</v>
      </c>
      <c r="R762" s="12" t="s">
        <v>12746</v>
      </c>
      <c r="S762" s="12" t="s">
        <v>12746</v>
      </c>
      <c r="T762" s="12">
        <v>18.5106</v>
      </c>
    </row>
    <row r="763" spans="17:20" x14ac:dyDescent="0.2">
      <c r="Q763" s="12" t="s">
        <v>12791</v>
      </c>
      <c r="R763" s="12" t="s">
        <v>12746</v>
      </c>
      <c r="S763" s="12" t="s">
        <v>12746</v>
      </c>
      <c r="T763" s="12">
        <v>7.2481999999999998</v>
      </c>
    </row>
    <row r="764" spans="17:20" x14ac:dyDescent="0.2">
      <c r="Q764" s="12" t="s">
        <v>12791</v>
      </c>
      <c r="R764" s="12" t="s">
        <v>12746</v>
      </c>
      <c r="S764" s="12" t="s">
        <v>12746</v>
      </c>
      <c r="T764" s="12">
        <v>9.0794999999999995</v>
      </c>
    </row>
    <row r="765" spans="17:20" x14ac:dyDescent="0.2">
      <c r="Q765" s="12" t="s">
        <v>12791</v>
      </c>
      <c r="R765" s="12" t="s">
        <v>12746</v>
      </c>
      <c r="S765" s="12" t="s">
        <v>12789</v>
      </c>
      <c r="T765" s="12">
        <v>11.629300000000001</v>
      </c>
    </row>
    <row r="766" spans="17:20" x14ac:dyDescent="0.2">
      <c r="Q766" s="12" t="s">
        <v>12791</v>
      </c>
      <c r="R766" s="12" t="s">
        <v>12746</v>
      </c>
      <c r="S766" s="12" t="s">
        <v>12789</v>
      </c>
      <c r="T766" s="12">
        <v>9.8427000000000007</v>
      </c>
    </row>
    <row r="767" spans="17:20" x14ac:dyDescent="0.2">
      <c r="Q767" s="12" t="s">
        <v>12791</v>
      </c>
      <c r="R767" s="12" t="s">
        <v>12746</v>
      </c>
      <c r="S767" s="12" t="s">
        <v>12789</v>
      </c>
      <c r="T767" s="12">
        <v>21.8111</v>
      </c>
    </row>
    <row r="768" spans="17:20" x14ac:dyDescent="0.2">
      <c r="Q768" s="12" t="s">
        <v>12791</v>
      </c>
      <c r="R768" s="12" t="s">
        <v>12746</v>
      </c>
      <c r="S768" s="12" t="s">
        <v>12789</v>
      </c>
      <c r="T768" s="12" t="s">
        <v>12790</v>
      </c>
    </row>
    <row r="769" spans="17:20" x14ac:dyDescent="0.2">
      <c r="Q769" s="12" t="s">
        <v>12791</v>
      </c>
      <c r="R769" s="12" t="s">
        <v>12746</v>
      </c>
      <c r="S769" s="12" t="s">
        <v>12789</v>
      </c>
      <c r="T769" s="12">
        <v>9.2908000000000008</v>
      </c>
    </row>
    <row r="770" spans="17:20" x14ac:dyDescent="0.2">
      <c r="Q770" s="12" t="s">
        <v>12791</v>
      </c>
      <c r="R770" s="12" t="s">
        <v>12746</v>
      </c>
      <c r="S770" s="12" t="s">
        <v>12789</v>
      </c>
      <c r="T770" s="12">
        <v>7.5770999999999997</v>
      </c>
    </row>
    <row r="771" spans="17:20" x14ac:dyDescent="0.2">
      <c r="Q771" s="12" t="s">
        <v>12791</v>
      </c>
      <c r="R771" s="12" t="s">
        <v>12789</v>
      </c>
      <c r="S771" s="12" t="s">
        <v>12746</v>
      </c>
      <c r="T771" s="12" t="s">
        <v>12790</v>
      </c>
    </row>
    <row r="772" spans="17:20" x14ac:dyDescent="0.2">
      <c r="Q772" s="12" t="s">
        <v>12791</v>
      </c>
      <c r="R772" s="12" t="s">
        <v>12789</v>
      </c>
      <c r="S772" s="12" t="s">
        <v>12746</v>
      </c>
      <c r="T772" s="12">
        <v>2.5865999999999998</v>
      </c>
    </row>
    <row r="773" spans="17:20" x14ac:dyDescent="0.2">
      <c r="Q773" s="12" t="s">
        <v>12791</v>
      </c>
      <c r="R773" s="12" t="s">
        <v>12789</v>
      </c>
      <c r="S773" s="12" t="s">
        <v>12746</v>
      </c>
      <c r="T773" s="12">
        <v>7.6596000000000002</v>
      </c>
    </row>
    <row r="774" spans="17:20" x14ac:dyDescent="0.2">
      <c r="Q774" s="12" t="s">
        <v>12791</v>
      </c>
      <c r="R774" s="12" t="s">
        <v>12789</v>
      </c>
      <c r="S774" s="12" t="s">
        <v>12746</v>
      </c>
      <c r="T774" s="12">
        <v>3.3792</v>
      </c>
    </row>
    <row r="775" spans="17:20" x14ac:dyDescent="0.2">
      <c r="Q775" s="12" t="s">
        <v>12791</v>
      </c>
      <c r="R775" s="12" t="s">
        <v>12789</v>
      </c>
      <c r="S775" s="12" t="s">
        <v>12746</v>
      </c>
      <c r="T775" s="12">
        <v>4.4048999999999996</v>
      </c>
    </row>
    <row r="776" spans="17:20" x14ac:dyDescent="0.2">
      <c r="Q776" s="12" t="s">
        <v>12791</v>
      </c>
      <c r="R776" s="12" t="s">
        <v>12789</v>
      </c>
      <c r="S776" s="12" t="s">
        <v>12746</v>
      </c>
      <c r="T776" s="12">
        <v>5.1124000000000001</v>
      </c>
    </row>
    <row r="777" spans="17:20" x14ac:dyDescent="0.2">
      <c r="Q777" s="12" t="s">
        <v>12791</v>
      </c>
      <c r="R777" s="12" t="s">
        <v>12789</v>
      </c>
      <c r="S777" s="12" t="s">
        <v>12789</v>
      </c>
      <c r="T777" s="12" t="s">
        <v>12790</v>
      </c>
    </row>
    <row r="778" spans="17:20" x14ac:dyDescent="0.2">
      <c r="Q778" s="12" t="s">
        <v>12791</v>
      </c>
      <c r="R778" s="12" t="s">
        <v>12789</v>
      </c>
      <c r="S778" s="12" t="s">
        <v>12789</v>
      </c>
      <c r="T778" s="12">
        <v>5.7672999999999996</v>
      </c>
    </row>
    <row r="779" spans="17:20" x14ac:dyDescent="0.2">
      <c r="Q779" s="12" t="s">
        <v>12791</v>
      </c>
      <c r="R779" s="12" t="s">
        <v>12789</v>
      </c>
      <c r="S779" s="12" t="s">
        <v>12789</v>
      </c>
      <c r="T779" s="12">
        <v>8.6148000000000007</v>
      </c>
    </row>
    <row r="780" spans="17:20" x14ac:dyDescent="0.2">
      <c r="Q780" s="12" t="s">
        <v>12791</v>
      </c>
      <c r="R780" s="12" t="s">
        <v>12789</v>
      </c>
      <c r="S780" s="12" t="s">
        <v>12789</v>
      </c>
      <c r="T780" s="12">
        <v>15.418799999999999</v>
      </c>
    </row>
    <row r="781" spans="17:20" x14ac:dyDescent="0.2">
      <c r="Q781" s="12" t="s">
        <v>12791</v>
      </c>
      <c r="R781" s="12" t="s">
        <v>12789</v>
      </c>
      <c r="S781" s="12" t="s">
        <v>12789</v>
      </c>
      <c r="T781" s="12">
        <v>4.2541000000000002</v>
      </c>
    </row>
    <row r="782" spans="17:20" x14ac:dyDescent="0.2">
      <c r="Q782" s="12" t="s">
        <v>12791</v>
      </c>
      <c r="R782" s="12" t="s">
        <v>12789</v>
      </c>
      <c r="S782" s="12" t="s">
        <v>12789</v>
      </c>
      <c r="T782" s="12">
        <v>4.2022000000000004</v>
      </c>
    </row>
    <row r="783" spans="17:20" x14ac:dyDescent="0.2">
      <c r="Q783" s="12" t="s">
        <v>12792</v>
      </c>
      <c r="R783" s="12" t="s">
        <v>12746</v>
      </c>
      <c r="S783" s="12" t="s">
        <v>12746</v>
      </c>
      <c r="T783" s="12">
        <v>11.6595</v>
      </c>
    </row>
    <row r="784" spans="17:20" x14ac:dyDescent="0.2">
      <c r="Q784" s="12" t="s">
        <v>12792</v>
      </c>
      <c r="R784" s="12" t="s">
        <v>12746</v>
      </c>
      <c r="S784" s="12" t="s">
        <v>12746</v>
      </c>
      <c r="T784" s="12">
        <v>13.3172</v>
      </c>
    </row>
    <row r="785" spans="17:20" x14ac:dyDescent="0.2">
      <c r="Q785" s="12" t="s">
        <v>12792</v>
      </c>
      <c r="R785" s="12" t="s">
        <v>12746</v>
      </c>
      <c r="S785" s="12" t="s">
        <v>12746</v>
      </c>
      <c r="T785" s="12">
        <v>23.244199999999999</v>
      </c>
    </row>
    <row r="786" spans="17:20" x14ac:dyDescent="0.2">
      <c r="Q786" s="12" t="s">
        <v>12792</v>
      </c>
      <c r="R786" s="12" t="s">
        <v>12746</v>
      </c>
      <c r="S786" s="12" t="s">
        <v>12746</v>
      </c>
      <c r="T786" s="12">
        <v>18.3415</v>
      </c>
    </row>
    <row r="787" spans="17:20" x14ac:dyDescent="0.2">
      <c r="Q787" s="12" t="s">
        <v>12792</v>
      </c>
      <c r="R787" s="12" t="s">
        <v>12746</v>
      </c>
      <c r="S787" s="12" t="s">
        <v>12746</v>
      </c>
      <c r="T787" s="12">
        <v>20.5459</v>
      </c>
    </row>
    <row r="788" spans="17:20" x14ac:dyDescent="0.2">
      <c r="Q788" s="12" t="s">
        <v>12792</v>
      </c>
      <c r="R788" s="12" t="s">
        <v>12746</v>
      </c>
      <c r="S788" s="12" t="s">
        <v>12746</v>
      </c>
      <c r="T788" s="12">
        <v>8.3123000000000005</v>
      </c>
    </row>
    <row r="789" spans="17:20" x14ac:dyDescent="0.2">
      <c r="Q789" s="12" t="s">
        <v>12792</v>
      </c>
      <c r="R789" s="12" t="s">
        <v>12746</v>
      </c>
      <c r="S789" s="12" t="s">
        <v>12789</v>
      </c>
      <c r="T789" s="12">
        <v>7.0906000000000002</v>
      </c>
    </row>
    <row r="790" spans="17:20" x14ac:dyDescent="0.2">
      <c r="Q790" s="12" t="s">
        <v>12792</v>
      </c>
      <c r="R790" s="12" t="s">
        <v>12746</v>
      </c>
      <c r="S790" s="12" t="s">
        <v>12789</v>
      </c>
      <c r="T790" s="12" t="s">
        <v>12790</v>
      </c>
    </row>
    <row r="791" spans="17:20" x14ac:dyDescent="0.2">
      <c r="Q791" s="12" t="s">
        <v>12792</v>
      </c>
      <c r="R791" s="12" t="s">
        <v>12746</v>
      </c>
      <c r="S791" s="12" t="s">
        <v>12789</v>
      </c>
      <c r="T791" s="12">
        <v>14.4536</v>
      </c>
    </row>
    <row r="792" spans="17:20" x14ac:dyDescent="0.2">
      <c r="Q792" s="12" t="s">
        <v>12792</v>
      </c>
      <c r="R792" s="12" t="s">
        <v>12746</v>
      </c>
      <c r="S792" s="12" t="s">
        <v>12789</v>
      </c>
      <c r="T792" s="12">
        <v>13.8414</v>
      </c>
    </row>
    <row r="793" spans="17:20" x14ac:dyDescent="0.2">
      <c r="Q793" s="12" t="s">
        <v>12792</v>
      </c>
      <c r="R793" s="12" t="s">
        <v>12746</v>
      </c>
      <c r="S793" s="12" t="s">
        <v>12789</v>
      </c>
      <c r="T793" s="12">
        <v>6.6082999999999998</v>
      </c>
    </row>
    <row r="794" spans="17:20" x14ac:dyDescent="0.2">
      <c r="Q794" s="12" t="s">
        <v>12792</v>
      </c>
      <c r="R794" s="12" t="s">
        <v>12746</v>
      </c>
      <c r="S794" s="12" t="s">
        <v>12789</v>
      </c>
      <c r="T794" s="12">
        <v>1.931</v>
      </c>
    </row>
    <row r="795" spans="17:20" x14ac:dyDescent="0.2">
      <c r="Q795" s="12" t="s">
        <v>12792</v>
      </c>
      <c r="R795" s="12" t="s">
        <v>12789</v>
      </c>
      <c r="S795" s="12" t="s">
        <v>12746</v>
      </c>
      <c r="T795" s="12">
        <v>9.9172999999999991</v>
      </c>
    </row>
    <row r="796" spans="17:20" x14ac:dyDescent="0.2">
      <c r="Q796" s="12" t="s">
        <v>12792</v>
      </c>
      <c r="R796" s="12" t="s">
        <v>12789</v>
      </c>
      <c r="S796" s="12" t="s">
        <v>12746</v>
      </c>
      <c r="T796" s="12" t="s">
        <v>12790</v>
      </c>
    </row>
    <row r="797" spans="17:20" x14ac:dyDescent="0.2">
      <c r="Q797" s="12" t="s">
        <v>12792</v>
      </c>
      <c r="R797" s="12" t="s">
        <v>12789</v>
      </c>
      <c r="S797" s="12" t="s">
        <v>12746</v>
      </c>
      <c r="T797" s="12">
        <v>6.0258000000000003</v>
      </c>
    </row>
    <row r="798" spans="17:20" x14ac:dyDescent="0.2">
      <c r="Q798" s="12" t="s">
        <v>12792</v>
      </c>
      <c r="R798" s="12" t="s">
        <v>12789</v>
      </c>
      <c r="S798" s="12" t="s">
        <v>12746</v>
      </c>
      <c r="T798" s="12">
        <v>10.4063</v>
      </c>
    </row>
    <row r="799" spans="17:20" x14ac:dyDescent="0.2">
      <c r="Q799" s="12" t="s">
        <v>12792</v>
      </c>
      <c r="R799" s="12" t="s">
        <v>12789</v>
      </c>
      <c r="S799" s="12" t="s">
        <v>12746</v>
      </c>
      <c r="T799" s="12" t="s">
        <v>12790</v>
      </c>
    </row>
    <row r="800" spans="17:20" x14ac:dyDescent="0.2">
      <c r="Q800" s="12" t="s">
        <v>12792</v>
      </c>
      <c r="R800" s="12" t="s">
        <v>12789</v>
      </c>
      <c r="S800" s="12" t="s">
        <v>12746</v>
      </c>
      <c r="T800" s="12">
        <v>5.3478000000000003</v>
      </c>
    </row>
    <row r="801" spans="17:20" x14ac:dyDescent="0.2">
      <c r="Q801" s="12" t="s">
        <v>12792</v>
      </c>
      <c r="R801" s="12" t="s">
        <v>12789</v>
      </c>
      <c r="S801" s="12" t="s">
        <v>12789</v>
      </c>
      <c r="T801" s="12" t="s">
        <v>12790</v>
      </c>
    </row>
    <row r="802" spans="17:20" x14ac:dyDescent="0.2">
      <c r="Q802" s="12" t="s">
        <v>12792</v>
      </c>
      <c r="R802" s="12" t="s">
        <v>12789</v>
      </c>
      <c r="S802" s="12" t="s">
        <v>12789</v>
      </c>
      <c r="T802" s="12" t="s">
        <v>12790</v>
      </c>
    </row>
    <row r="803" spans="17:20" x14ac:dyDescent="0.2">
      <c r="Q803" s="12" t="s">
        <v>12792</v>
      </c>
      <c r="R803" s="12" t="s">
        <v>12789</v>
      </c>
      <c r="S803" s="12" t="s">
        <v>12789</v>
      </c>
      <c r="T803" s="12">
        <v>13.278499999999999</v>
      </c>
    </row>
    <row r="804" spans="17:20" x14ac:dyDescent="0.2">
      <c r="Q804" s="12" t="s">
        <v>12792</v>
      </c>
      <c r="R804" s="12" t="s">
        <v>12789</v>
      </c>
      <c r="S804" s="12" t="s">
        <v>12789</v>
      </c>
      <c r="T804" s="12">
        <v>5.7907999999999999</v>
      </c>
    </row>
    <row r="805" spans="17:20" x14ac:dyDescent="0.2">
      <c r="Q805" s="12" t="s">
        <v>12792</v>
      </c>
      <c r="R805" s="12" t="s">
        <v>12789</v>
      </c>
      <c r="S805" s="12" t="s">
        <v>12789</v>
      </c>
      <c r="T805" s="12" t="s">
        <v>12790</v>
      </c>
    </row>
    <row r="806" spans="17:20" x14ac:dyDescent="0.2">
      <c r="Q806" s="12" t="s">
        <v>12792</v>
      </c>
      <c r="R806" s="12" t="s">
        <v>12789</v>
      </c>
      <c r="S806" s="12" t="s">
        <v>12789</v>
      </c>
      <c r="T806" s="12">
        <v>2.7241</v>
      </c>
    </row>
    <row r="807" spans="17:20" x14ac:dyDescent="0.2">
      <c r="Q807" s="12" t="s">
        <v>12792</v>
      </c>
      <c r="R807" s="12" t="s">
        <v>12746</v>
      </c>
      <c r="S807" s="12" t="s">
        <v>12746</v>
      </c>
      <c r="T807" s="12">
        <v>19.889900000000001</v>
      </c>
    </row>
    <row r="808" spans="17:20" x14ac:dyDescent="0.2">
      <c r="Q808" s="12" t="s">
        <v>12792</v>
      </c>
      <c r="R808" s="12" t="s">
        <v>12746</v>
      </c>
      <c r="S808" s="12" t="s">
        <v>12746</v>
      </c>
      <c r="T808" s="12">
        <v>15.259</v>
      </c>
    </row>
    <row r="809" spans="17:20" x14ac:dyDescent="0.2">
      <c r="Q809" s="12" t="s">
        <v>12792</v>
      </c>
      <c r="R809" s="12" t="s">
        <v>12746</v>
      </c>
      <c r="S809" s="12" t="s">
        <v>12746</v>
      </c>
      <c r="T809" s="12">
        <v>5.2949000000000002</v>
      </c>
    </row>
    <row r="810" spans="17:20" x14ac:dyDescent="0.2">
      <c r="Q810" s="12" t="s">
        <v>12792</v>
      </c>
      <c r="R810" s="12" t="s">
        <v>12746</v>
      </c>
      <c r="S810" s="12" t="s">
        <v>12746</v>
      </c>
      <c r="T810" s="12">
        <v>12.3041</v>
      </c>
    </row>
    <row r="811" spans="17:20" x14ac:dyDescent="0.2">
      <c r="Q811" s="12" t="s">
        <v>12792</v>
      </c>
      <c r="R811" s="12" t="s">
        <v>12746</v>
      </c>
      <c r="S811" s="12" t="s">
        <v>12746</v>
      </c>
      <c r="T811" s="12">
        <v>12.245100000000001</v>
      </c>
    </row>
    <row r="812" spans="17:20" x14ac:dyDescent="0.2">
      <c r="Q812" s="12" t="s">
        <v>12792</v>
      </c>
      <c r="R812" s="12" t="s">
        <v>12746</v>
      </c>
      <c r="S812" s="12" t="s">
        <v>12746</v>
      </c>
      <c r="T812" s="12">
        <v>12.3307</v>
      </c>
    </row>
    <row r="813" spans="17:20" x14ac:dyDescent="0.2">
      <c r="Q813" s="12" t="s">
        <v>12792</v>
      </c>
      <c r="R813" s="12" t="s">
        <v>12746</v>
      </c>
      <c r="S813" s="12" t="s">
        <v>12789</v>
      </c>
      <c r="T813" s="12">
        <v>18.956399999999999</v>
      </c>
    </row>
    <row r="814" spans="17:20" x14ac:dyDescent="0.2">
      <c r="Q814" s="12" t="s">
        <v>12792</v>
      </c>
      <c r="R814" s="12" t="s">
        <v>12746</v>
      </c>
      <c r="S814" s="12" t="s">
        <v>12789</v>
      </c>
      <c r="T814" s="12">
        <v>18.527899999999999</v>
      </c>
    </row>
    <row r="815" spans="17:20" x14ac:dyDescent="0.2">
      <c r="Q815" s="12" t="s">
        <v>12792</v>
      </c>
      <c r="R815" s="12" t="s">
        <v>12746</v>
      </c>
      <c r="S815" s="12" t="s">
        <v>12789</v>
      </c>
      <c r="T815" s="12">
        <v>5.4043999999999999</v>
      </c>
    </row>
    <row r="816" spans="17:20" x14ac:dyDescent="0.2">
      <c r="Q816" s="12" t="s">
        <v>12792</v>
      </c>
      <c r="R816" s="12" t="s">
        <v>12746</v>
      </c>
      <c r="S816" s="12" t="s">
        <v>12789</v>
      </c>
      <c r="T816" s="12">
        <v>8.4367000000000001</v>
      </c>
    </row>
    <row r="817" spans="17:20" x14ac:dyDescent="0.2">
      <c r="Q817" s="12" t="s">
        <v>12792</v>
      </c>
      <c r="R817" s="12" t="s">
        <v>12746</v>
      </c>
      <c r="S817" s="12" t="s">
        <v>12789</v>
      </c>
      <c r="T817" s="12">
        <v>9.8879000000000001</v>
      </c>
    </row>
    <row r="818" spans="17:20" x14ac:dyDescent="0.2">
      <c r="Q818" s="12" t="s">
        <v>12792</v>
      </c>
      <c r="R818" s="12" t="s">
        <v>12746</v>
      </c>
      <c r="S818" s="12" t="s">
        <v>12789</v>
      </c>
      <c r="T818" s="12">
        <v>9.1052</v>
      </c>
    </row>
    <row r="819" spans="17:20" x14ac:dyDescent="0.2">
      <c r="Q819" s="12" t="s">
        <v>12792</v>
      </c>
      <c r="R819" s="12" t="s">
        <v>12789</v>
      </c>
      <c r="S819" s="12" t="s">
        <v>12746</v>
      </c>
      <c r="T819" s="12">
        <v>17.144200000000001</v>
      </c>
    </row>
    <row r="820" spans="17:20" x14ac:dyDescent="0.2">
      <c r="Q820" s="12" t="s">
        <v>12792</v>
      </c>
      <c r="R820" s="12" t="s">
        <v>12789</v>
      </c>
      <c r="S820" s="12" t="s">
        <v>12746</v>
      </c>
      <c r="T820" s="12">
        <v>9.5949000000000009</v>
      </c>
    </row>
    <row r="821" spans="17:20" x14ac:dyDescent="0.2">
      <c r="Q821" s="12" t="s">
        <v>12792</v>
      </c>
      <c r="R821" s="12" t="s">
        <v>12789</v>
      </c>
      <c r="S821" s="12" t="s">
        <v>12746</v>
      </c>
      <c r="T821" s="12" t="s">
        <v>12790</v>
      </c>
    </row>
    <row r="822" spans="17:20" x14ac:dyDescent="0.2">
      <c r="Q822" s="12" t="s">
        <v>12792</v>
      </c>
      <c r="R822" s="12" t="s">
        <v>12789</v>
      </c>
      <c r="S822" s="12" t="s">
        <v>12746</v>
      </c>
      <c r="T822" s="12">
        <v>19.299900000000001</v>
      </c>
    </row>
    <row r="823" spans="17:20" x14ac:dyDescent="0.2">
      <c r="Q823" s="12" t="s">
        <v>12792</v>
      </c>
      <c r="R823" s="12" t="s">
        <v>12789</v>
      </c>
      <c r="S823" s="12" t="s">
        <v>12746</v>
      </c>
      <c r="T823" s="12">
        <v>3.6842999999999999</v>
      </c>
    </row>
    <row r="824" spans="17:20" x14ac:dyDescent="0.2">
      <c r="Q824" s="12" t="s">
        <v>12792</v>
      </c>
      <c r="R824" s="12" t="s">
        <v>12789</v>
      </c>
      <c r="S824" s="12" t="s">
        <v>12746</v>
      </c>
      <c r="T824" s="12" t="s">
        <v>12790</v>
      </c>
    </row>
    <row r="825" spans="17:20" x14ac:dyDescent="0.2">
      <c r="Q825" s="12" t="s">
        <v>12792</v>
      </c>
      <c r="R825" s="12" t="s">
        <v>12789</v>
      </c>
      <c r="S825" s="12" t="s">
        <v>12789</v>
      </c>
      <c r="T825" s="12">
        <v>10.0787</v>
      </c>
    </row>
    <row r="826" spans="17:20" x14ac:dyDescent="0.2">
      <c r="Q826" s="12" t="s">
        <v>12792</v>
      </c>
      <c r="R826" s="12" t="s">
        <v>12789</v>
      </c>
      <c r="S826" s="12" t="s">
        <v>12789</v>
      </c>
      <c r="T826" s="12">
        <v>12.869300000000001</v>
      </c>
    </row>
    <row r="827" spans="17:20" x14ac:dyDescent="0.2">
      <c r="Q827" s="12" t="s">
        <v>12792</v>
      </c>
      <c r="R827" s="12" t="s">
        <v>12789</v>
      </c>
      <c r="S827" s="12" t="s">
        <v>12789</v>
      </c>
      <c r="T827" s="12" t="s">
        <v>12790</v>
      </c>
    </row>
    <row r="828" spans="17:20" x14ac:dyDescent="0.2">
      <c r="Q828" s="12" t="s">
        <v>12792</v>
      </c>
      <c r="R828" s="12" t="s">
        <v>12789</v>
      </c>
      <c r="S828" s="12" t="s">
        <v>12789</v>
      </c>
      <c r="T828" s="12">
        <v>6.9528999999999996</v>
      </c>
    </row>
    <row r="829" spans="17:20" x14ac:dyDescent="0.2">
      <c r="Q829" s="12" t="s">
        <v>12792</v>
      </c>
      <c r="R829" s="12" t="s">
        <v>12789</v>
      </c>
      <c r="S829" s="12" t="s">
        <v>12789</v>
      </c>
      <c r="T829" s="12">
        <v>3.0678000000000001</v>
      </c>
    </row>
    <row r="830" spans="17:20" x14ac:dyDescent="0.2">
      <c r="Q830" s="12" t="s">
        <v>12792</v>
      </c>
      <c r="R830" s="12" t="s">
        <v>12789</v>
      </c>
      <c r="S830" s="12" t="s">
        <v>12789</v>
      </c>
      <c r="T830" s="12" t="s">
        <v>12790</v>
      </c>
    </row>
    <row r="831" spans="17:20" x14ac:dyDescent="0.2">
      <c r="Q831" s="12" t="s">
        <v>12792</v>
      </c>
      <c r="R831" s="12" t="s">
        <v>12746</v>
      </c>
      <c r="S831" s="12" t="s">
        <v>12746</v>
      </c>
      <c r="T831" s="12">
        <v>9.6321999999999992</v>
      </c>
    </row>
    <row r="832" spans="17:20" x14ac:dyDescent="0.2">
      <c r="Q832" s="12" t="s">
        <v>12792</v>
      </c>
      <c r="R832" s="12" t="s">
        <v>12746</v>
      </c>
      <c r="S832" s="12" t="s">
        <v>12746</v>
      </c>
      <c r="T832" s="12">
        <v>13.186500000000001</v>
      </c>
    </row>
    <row r="833" spans="17:20" x14ac:dyDescent="0.2">
      <c r="Q833" s="12" t="s">
        <v>12792</v>
      </c>
      <c r="R833" s="12" t="s">
        <v>12746</v>
      </c>
      <c r="S833" s="12" t="s">
        <v>12746</v>
      </c>
      <c r="T833" s="12">
        <v>8.3131000000000004</v>
      </c>
    </row>
    <row r="834" spans="17:20" x14ac:dyDescent="0.2">
      <c r="Q834" s="12" t="s">
        <v>12792</v>
      </c>
      <c r="R834" s="12" t="s">
        <v>12746</v>
      </c>
      <c r="S834" s="12" t="s">
        <v>12746</v>
      </c>
      <c r="T834" s="12">
        <v>10.9726</v>
      </c>
    </row>
    <row r="835" spans="17:20" x14ac:dyDescent="0.2">
      <c r="Q835" s="12" t="s">
        <v>12792</v>
      </c>
      <c r="R835" s="12" t="s">
        <v>12746</v>
      </c>
      <c r="S835" s="12" t="s">
        <v>12746</v>
      </c>
      <c r="T835" s="12">
        <v>7.9180999999999999</v>
      </c>
    </row>
    <row r="836" spans="17:20" x14ac:dyDescent="0.2">
      <c r="Q836" s="12" t="s">
        <v>12792</v>
      </c>
      <c r="R836" s="12" t="s">
        <v>12746</v>
      </c>
      <c r="S836" s="12" t="s">
        <v>12746</v>
      </c>
      <c r="T836" s="12" t="s">
        <v>12790</v>
      </c>
    </row>
    <row r="837" spans="17:20" x14ac:dyDescent="0.2">
      <c r="Q837" s="12" t="s">
        <v>12792</v>
      </c>
      <c r="R837" s="12" t="s">
        <v>12746</v>
      </c>
      <c r="S837" s="12" t="s">
        <v>12789</v>
      </c>
      <c r="T837" s="12">
        <v>9.9977</v>
      </c>
    </row>
    <row r="838" spans="17:20" x14ac:dyDescent="0.2">
      <c r="Q838" s="12" t="s">
        <v>12792</v>
      </c>
      <c r="R838" s="12" t="s">
        <v>12746</v>
      </c>
      <c r="S838" s="12" t="s">
        <v>12789</v>
      </c>
      <c r="T838" s="12">
        <v>4.7304000000000004</v>
      </c>
    </row>
    <row r="839" spans="17:20" x14ac:dyDescent="0.2">
      <c r="Q839" s="12" t="s">
        <v>12792</v>
      </c>
      <c r="R839" s="12" t="s">
        <v>12746</v>
      </c>
      <c r="S839" s="12" t="s">
        <v>12789</v>
      </c>
      <c r="T839" s="12">
        <v>14.446899999999999</v>
      </c>
    </row>
    <row r="840" spans="17:20" x14ac:dyDescent="0.2">
      <c r="Q840" s="12" t="s">
        <v>12792</v>
      </c>
      <c r="R840" s="12" t="s">
        <v>12746</v>
      </c>
      <c r="S840" s="12" t="s">
        <v>12789</v>
      </c>
      <c r="T840" s="12">
        <v>6.1951000000000001</v>
      </c>
    </row>
    <row r="841" spans="17:20" x14ac:dyDescent="0.2">
      <c r="Q841" s="12" t="s">
        <v>12792</v>
      </c>
      <c r="R841" s="12" t="s">
        <v>12746</v>
      </c>
      <c r="S841" s="12" t="s">
        <v>12789</v>
      </c>
      <c r="T841" s="12">
        <v>16.729800000000001</v>
      </c>
    </row>
    <row r="842" spans="17:20" x14ac:dyDescent="0.2">
      <c r="Q842" s="12" t="s">
        <v>12792</v>
      </c>
      <c r="R842" s="12" t="s">
        <v>12746</v>
      </c>
      <c r="S842" s="12" t="s">
        <v>12789</v>
      </c>
      <c r="T842" s="12">
        <v>3.0897999999999999</v>
      </c>
    </row>
    <row r="843" spans="17:20" x14ac:dyDescent="0.2">
      <c r="Q843" s="12" t="s">
        <v>12792</v>
      </c>
      <c r="R843" s="12" t="s">
        <v>12789</v>
      </c>
      <c r="S843" s="12" t="s">
        <v>12746</v>
      </c>
      <c r="T843" s="12">
        <v>9.2197999999999993</v>
      </c>
    </row>
    <row r="844" spans="17:20" x14ac:dyDescent="0.2">
      <c r="Q844" s="12" t="s">
        <v>12792</v>
      </c>
      <c r="R844" s="12" t="s">
        <v>12789</v>
      </c>
      <c r="S844" s="12" t="s">
        <v>12746</v>
      </c>
      <c r="T844" s="12">
        <v>7.4913999999999996</v>
      </c>
    </row>
    <row r="845" spans="17:20" x14ac:dyDescent="0.2">
      <c r="Q845" s="12" t="s">
        <v>12792</v>
      </c>
      <c r="R845" s="12" t="s">
        <v>12789</v>
      </c>
      <c r="S845" s="12" t="s">
        <v>12746</v>
      </c>
      <c r="T845" s="12">
        <v>9.5806000000000004</v>
      </c>
    </row>
    <row r="846" spans="17:20" x14ac:dyDescent="0.2">
      <c r="Q846" s="12" t="s">
        <v>12792</v>
      </c>
      <c r="R846" s="12" t="s">
        <v>12789</v>
      </c>
      <c r="S846" s="12" t="s">
        <v>12746</v>
      </c>
      <c r="T846" s="12">
        <v>4.4706999999999999</v>
      </c>
    </row>
    <row r="847" spans="17:20" x14ac:dyDescent="0.2">
      <c r="Q847" s="12" t="s">
        <v>12792</v>
      </c>
      <c r="R847" s="12" t="s">
        <v>12789</v>
      </c>
      <c r="S847" s="12" t="s">
        <v>12746</v>
      </c>
      <c r="T847" s="12">
        <v>2.4466000000000001</v>
      </c>
    </row>
    <row r="848" spans="17:20" x14ac:dyDescent="0.2">
      <c r="Q848" s="12" t="s">
        <v>12792</v>
      </c>
      <c r="R848" s="12" t="s">
        <v>12789</v>
      </c>
      <c r="S848" s="12" t="s">
        <v>12746</v>
      </c>
      <c r="T848" s="12" t="s">
        <v>12790</v>
      </c>
    </row>
    <row r="849" spans="1:24" x14ac:dyDescent="0.2">
      <c r="Q849" s="12" t="s">
        <v>12792</v>
      </c>
      <c r="R849" s="12" t="s">
        <v>12789</v>
      </c>
      <c r="S849" s="12" t="s">
        <v>12789</v>
      </c>
      <c r="T849" s="12" t="s">
        <v>12790</v>
      </c>
    </row>
    <row r="850" spans="1:24" x14ac:dyDescent="0.2">
      <c r="Q850" s="12" t="s">
        <v>12792</v>
      </c>
      <c r="R850" s="12" t="s">
        <v>12789</v>
      </c>
      <c r="S850" s="12" t="s">
        <v>12789</v>
      </c>
      <c r="T850" s="12">
        <v>8.7688000000000006</v>
      </c>
    </row>
    <row r="851" spans="1:24" x14ac:dyDescent="0.2">
      <c r="Q851" s="12" t="s">
        <v>12792</v>
      </c>
      <c r="R851" s="12" t="s">
        <v>12789</v>
      </c>
      <c r="S851" s="12" t="s">
        <v>12789</v>
      </c>
      <c r="T851" s="12">
        <v>14.8339</v>
      </c>
    </row>
    <row r="852" spans="1:24" x14ac:dyDescent="0.2">
      <c r="Q852" s="12" t="s">
        <v>12792</v>
      </c>
      <c r="R852" s="12" t="s">
        <v>12789</v>
      </c>
      <c r="S852" s="12" t="s">
        <v>12789</v>
      </c>
      <c r="T852" s="12">
        <v>7.2320000000000002</v>
      </c>
    </row>
    <row r="853" spans="1:24" x14ac:dyDescent="0.2">
      <c r="Q853" s="12" t="s">
        <v>12792</v>
      </c>
      <c r="R853" s="12" t="s">
        <v>12789</v>
      </c>
      <c r="S853" s="12" t="s">
        <v>12789</v>
      </c>
      <c r="T853" s="12" t="s">
        <v>12790</v>
      </c>
    </row>
    <row r="854" spans="1:24" x14ac:dyDescent="0.2">
      <c r="Q854" s="12" t="s">
        <v>12792</v>
      </c>
      <c r="R854" s="12" t="s">
        <v>12789</v>
      </c>
      <c r="S854" s="12" t="s">
        <v>12789</v>
      </c>
      <c r="T854" s="12" t="s">
        <v>12790</v>
      </c>
    </row>
    <row r="857" spans="1:24" x14ac:dyDescent="0.2">
      <c r="A857" s="206" t="s">
        <v>8448</v>
      </c>
      <c r="C857" s="27" t="s">
        <v>12805</v>
      </c>
    </row>
    <row r="858" spans="1:24" ht="17" x14ac:dyDescent="0.2">
      <c r="C858" s="370" t="s">
        <v>12806</v>
      </c>
      <c r="D858" s="371" t="s">
        <v>12245</v>
      </c>
      <c r="E858" s="18"/>
      <c r="F858" s="27" t="s">
        <v>13988</v>
      </c>
      <c r="G858" s="18"/>
      <c r="H858" s="18" t="s">
        <v>13989</v>
      </c>
      <c r="I858" s="18"/>
      <c r="J858" s="18"/>
      <c r="K858" s="18" t="s">
        <v>13990</v>
      </c>
      <c r="L858" s="18"/>
      <c r="M858" s="27" t="s">
        <v>12424</v>
      </c>
      <c r="N858" s="18"/>
      <c r="O858" s="27" t="s">
        <v>13991</v>
      </c>
      <c r="P858" s="18"/>
      <c r="Q858" s="27" t="s">
        <v>13992</v>
      </c>
      <c r="R858" s="18"/>
      <c r="S858" s="18"/>
      <c r="T858" s="18" t="s">
        <v>12485</v>
      </c>
      <c r="U858" s="18" t="s">
        <v>12570</v>
      </c>
      <c r="V858" s="18" t="s">
        <v>12812</v>
      </c>
      <c r="W858" s="18" t="s">
        <v>12430</v>
      </c>
      <c r="X858" s="18" t="s">
        <v>12472</v>
      </c>
    </row>
    <row r="859" spans="1:24" ht="17" x14ac:dyDescent="0.2">
      <c r="C859" s="370"/>
      <c r="D859" s="371"/>
      <c r="E859" s="18"/>
      <c r="F859" s="27" t="s">
        <v>13976</v>
      </c>
      <c r="G859" s="18"/>
      <c r="H859" s="18" t="s">
        <v>13993</v>
      </c>
      <c r="I859" s="18"/>
      <c r="J859" s="18"/>
      <c r="K859" s="18" t="s">
        <v>13993</v>
      </c>
      <c r="L859" s="18"/>
      <c r="M859" s="27" t="s">
        <v>13993</v>
      </c>
      <c r="N859" s="18"/>
      <c r="O859" s="27"/>
      <c r="P859" s="18"/>
      <c r="Q859" s="27"/>
      <c r="R859" s="18"/>
      <c r="S859" s="18"/>
      <c r="T859" s="18" t="s">
        <v>12817</v>
      </c>
      <c r="U859" s="18" t="s">
        <v>12817</v>
      </c>
      <c r="V859" s="18"/>
      <c r="W859" s="18"/>
      <c r="X859" s="18"/>
    </row>
    <row r="860" spans="1:24" x14ac:dyDescent="0.2">
      <c r="C860" s="367" t="s">
        <v>12807</v>
      </c>
      <c r="D860" s="28">
        <v>8.14</v>
      </c>
      <c r="E860" s="12">
        <v>0.02</v>
      </c>
      <c r="F860" s="28">
        <v>288</v>
      </c>
      <c r="G860" s="12">
        <v>21</v>
      </c>
      <c r="H860" s="28">
        <v>1561</v>
      </c>
      <c r="I860" s="12">
        <v>42</v>
      </c>
      <c r="K860" s="12">
        <v>272</v>
      </c>
      <c r="L860" s="12">
        <v>9</v>
      </c>
      <c r="M860" s="12">
        <v>2241</v>
      </c>
      <c r="N860" s="12">
        <v>34</v>
      </c>
      <c r="O860" s="28">
        <v>6.6</v>
      </c>
      <c r="P860" s="12">
        <v>0.2</v>
      </c>
      <c r="Q860" s="28">
        <v>4.4000000000000004</v>
      </c>
      <c r="R860" s="12">
        <v>0.1</v>
      </c>
      <c r="T860" s="12">
        <v>5.2180597216510201</v>
      </c>
      <c r="U860" s="12">
        <v>0.9245846848564403</v>
      </c>
      <c r="V860" s="12">
        <v>500</v>
      </c>
      <c r="W860" s="12">
        <v>29</v>
      </c>
      <c r="X860" s="12">
        <v>35.5</v>
      </c>
    </row>
    <row r="861" spans="1:24" x14ac:dyDescent="0.2">
      <c r="C861" s="367"/>
      <c r="D861" s="28">
        <v>7.77</v>
      </c>
      <c r="E861" s="12">
        <v>0.02</v>
      </c>
      <c r="F861" s="28">
        <v>818</v>
      </c>
      <c r="G861" s="12">
        <v>32</v>
      </c>
      <c r="H861" s="28">
        <v>1901</v>
      </c>
      <c r="I861" s="12">
        <v>11</v>
      </c>
      <c r="K861" s="12">
        <v>142</v>
      </c>
      <c r="L861" s="12">
        <v>6</v>
      </c>
      <c r="M861" s="12">
        <v>2253</v>
      </c>
      <c r="N861" s="12">
        <v>18</v>
      </c>
      <c r="O861" s="28">
        <v>3.4</v>
      </c>
      <c r="P861" s="12">
        <v>0.1</v>
      </c>
      <c r="Q861" s="28">
        <v>2.2999999999999998</v>
      </c>
      <c r="R861" s="12">
        <v>0.1</v>
      </c>
      <c r="T861" s="12">
        <v>4.7269088775579702</v>
      </c>
      <c r="U861" s="12">
        <v>0.73002615683067962</v>
      </c>
      <c r="V861" s="12">
        <v>500</v>
      </c>
      <c r="W861" s="12">
        <v>29</v>
      </c>
      <c r="X861" s="12">
        <v>35.5</v>
      </c>
    </row>
    <row r="862" spans="1:24" x14ac:dyDescent="0.2">
      <c r="C862" s="367" t="s">
        <v>12808</v>
      </c>
      <c r="D862" s="28">
        <v>8.1300000000000008</v>
      </c>
      <c r="E862" s="12">
        <v>0.05</v>
      </c>
      <c r="F862" s="28">
        <v>300</v>
      </c>
      <c r="G862" s="12">
        <v>51</v>
      </c>
      <c r="H862" s="28">
        <v>1578</v>
      </c>
      <c r="I862" s="12">
        <v>69</v>
      </c>
      <c r="K862" s="12">
        <v>270</v>
      </c>
      <c r="L862" s="12">
        <v>19</v>
      </c>
      <c r="M862" s="12">
        <v>2251</v>
      </c>
      <c r="N862" s="12">
        <v>23</v>
      </c>
      <c r="O862" s="28">
        <v>6.5</v>
      </c>
      <c r="P862" s="12">
        <v>0.5</v>
      </c>
      <c r="Q862" s="28">
        <v>4.4000000000000004</v>
      </c>
      <c r="R862" s="12">
        <v>0.3</v>
      </c>
      <c r="T862" s="12">
        <v>14.211986935133201</v>
      </c>
      <c r="U862" s="12">
        <v>2.9858244027996985</v>
      </c>
      <c r="V862" s="12">
        <v>500</v>
      </c>
      <c r="W862" s="12">
        <v>29</v>
      </c>
      <c r="X862" s="12">
        <v>35.5</v>
      </c>
    </row>
    <row r="863" spans="1:24" x14ac:dyDescent="0.2">
      <c r="C863" s="367"/>
      <c r="D863" s="28">
        <v>7.78</v>
      </c>
      <c r="E863" s="12">
        <v>0.02</v>
      </c>
      <c r="F863" s="28">
        <v>810</v>
      </c>
      <c r="G863" s="12">
        <v>75</v>
      </c>
      <c r="H863" s="28">
        <v>1900</v>
      </c>
      <c r="I863" s="12">
        <v>43</v>
      </c>
      <c r="K863" s="12">
        <v>144</v>
      </c>
      <c r="L863" s="12">
        <v>7</v>
      </c>
      <c r="M863" s="12">
        <v>2256</v>
      </c>
      <c r="N863" s="12">
        <v>27</v>
      </c>
      <c r="O863" s="28">
        <v>3.5</v>
      </c>
      <c r="P863" s="12">
        <v>0.2</v>
      </c>
      <c r="Q863" s="28">
        <v>2.2999999999999998</v>
      </c>
      <c r="R863" s="12">
        <v>0.1</v>
      </c>
      <c r="T863" s="12">
        <v>11.732847885535801</v>
      </c>
      <c r="U863" s="12">
        <v>2.8249687680694002</v>
      </c>
      <c r="V863" s="12">
        <v>500</v>
      </c>
      <c r="W863" s="12">
        <v>29</v>
      </c>
      <c r="X863" s="12">
        <v>35.5</v>
      </c>
    </row>
    <row r="864" spans="1:24" x14ac:dyDescent="0.2">
      <c r="C864" s="372" t="s">
        <v>12809</v>
      </c>
      <c r="D864" s="28">
        <v>8.16</v>
      </c>
      <c r="E864" s="12">
        <v>0.03</v>
      </c>
      <c r="F864" s="28">
        <v>277</v>
      </c>
      <c r="G864" s="12">
        <v>25</v>
      </c>
      <c r="H864" s="28">
        <v>1576</v>
      </c>
      <c r="I864" s="12">
        <v>36</v>
      </c>
      <c r="K864" s="12">
        <v>288</v>
      </c>
      <c r="L864" s="12">
        <v>14</v>
      </c>
      <c r="M864" s="12">
        <v>2293</v>
      </c>
      <c r="N864" s="12">
        <v>4</v>
      </c>
      <c r="O864" s="28">
        <v>7</v>
      </c>
      <c r="P864" s="12">
        <v>0.3</v>
      </c>
      <c r="Q864" s="28">
        <v>4.7</v>
      </c>
      <c r="R864" s="12">
        <v>0.2</v>
      </c>
      <c r="T864" s="12">
        <v>16.917829509346401</v>
      </c>
      <c r="U864" s="12">
        <v>3.6218803719699011</v>
      </c>
      <c r="V864" s="12">
        <v>500</v>
      </c>
      <c r="W864" s="12">
        <v>29</v>
      </c>
      <c r="X864" s="12">
        <v>35.5</v>
      </c>
    </row>
    <row r="865" spans="3:24" x14ac:dyDescent="0.2">
      <c r="C865" s="372"/>
      <c r="D865" s="28">
        <v>7.78</v>
      </c>
      <c r="E865" s="12">
        <v>0.04</v>
      </c>
      <c r="F865" s="28">
        <v>829</v>
      </c>
      <c r="G865" s="12">
        <v>90</v>
      </c>
      <c r="H865" s="28">
        <v>1938</v>
      </c>
      <c r="I865" s="12">
        <v>44</v>
      </c>
      <c r="K865" s="12">
        <v>146</v>
      </c>
      <c r="L865" s="12">
        <v>10</v>
      </c>
      <c r="M865" s="12">
        <v>2300</v>
      </c>
      <c r="N865" s="12">
        <v>19</v>
      </c>
      <c r="O865" s="28">
        <v>3.5</v>
      </c>
      <c r="P865" s="12">
        <v>0.2</v>
      </c>
      <c r="Q865" s="28">
        <v>2.4</v>
      </c>
      <c r="R865" s="12">
        <v>0.2</v>
      </c>
      <c r="T865" s="12">
        <v>3.1894474864506699</v>
      </c>
      <c r="U865" s="12">
        <v>2.3815241603748096</v>
      </c>
      <c r="V865" s="12">
        <v>500</v>
      </c>
      <c r="W865" s="12">
        <v>29</v>
      </c>
      <c r="X865" s="12">
        <v>35.5</v>
      </c>
    </row>
    <row r="866" spans="3:24" x14ac:dyDescent="0.2">
      <c r="C866" s="367" t="s">
        <v>12810</v>
      </c>
      <c r="D866" s="28">
        <v>8.1</v>
      </c>
      <c r="E866" s="12">
        <v>0.05</v>
      </c>
      <c r="F866" s="28">
        <v>325</v>
      </c>
      <c r="G866" s="12">
        <v>47</v>
      </c>
      <c r="H866" s="28">
        <v>1612</v>
      </c>
      <c r="I866" s="12">
        <v>63</v>
      </c>
      <c r="K866" s="12">
        <v>260</v>
      </c>
      <c r="L866" s="12">
        <v>17</v>
      </c>
      <c r="M866" s="12">
        <v>2259</v>
      </c>
      <c r="N866" s="12">
        <v>23</v>
      </c>
      <c r="O866" s="28">
        <v>6.3</v>
      </c>
      <c r="P866" s="12">
        <v>0.4</v>
      </c>
      <c r="Q866" s="28">
        <v>4.2</v>
      </c>
      <c r="R866" s="12">
        <v>0.3</v>
      </c>
      <c r="T866" s="12">
        <v>7.2046665824703302</v>
      </c>
      <c r="U866" s="12">
        <v>0.88176307148269029</v>
      </c>
      <c r="V866" s="12">
        <v>500</v>
      </c>
      <c r="W866" s="12">
        <v>29</v>
      </c>
      <c r="X866" s="12">
        <v>35.5</v>
      </c>
    </row>
    <row r="867" spans="3:24" x14ac:dyDescent="0.2">
      <c r="C867" s="367"/>
      <c r="D867" s="28">
        <v>7.71</v>
      </c>
      <c r="E867" s="12">
        <v>0.04</v>
      </c>
      <c r="F867" s="28">
        <v>968</v>
      </c>
      <c r="G867" s="12">
        <v>113</v>
      </c>
      <c r="H867" s="28">
        <v>1941</v>
      </c>
      <c r="I867" s="12">
        <v>51</v>
      </c>
      <c r="K867" s="12">
        <v>126</v>
      </c>
      <c r="L867" s="12">
        <v>8</v>
      </c>
      <c r="M867" s="12">
        <v>2253</v>
      </c>
      <c r="N867" s="12">
        <v>31</v>
      </c>
      <c r="O867" s="28">
        <v>3</v>
      </c>
      <c r="P867" s="12">
        <v>0.2</v>
      </c>
      <c r="Q867" s="28">
        <v>2</v>
      </c>
      <c r="R867" s="12">
        <v>0.1</v>
      </c>
      <c r="T867" s="12">
        <v>8.4023932811315998</v>
      </c>
      <c r="U867" s="12">
        <v>1.0717163425107401</v>
      </c>
      <c r="V867" s="12">
        <v>500</v>
      </c>
      <c r="W867" s="12">
        <v>29</v>
      </c>
      <c r="X867" s="12">
        <v>35.5</v>
      </c>
    </row>
    <row r="868" spans="3:24" x14ac:dyDescent="0.2">
      <c r="C868" s="367" t="s">
        <v>12811</v>
      </c>
      <c r="D868" s="28">
        <v>8.17</v>
      </c>
      <c r="E868" s="12">
        <v>0.02</v>
      </c>
      <c r="F868" s="28">
        <v>264</v>
      </c>
      <c r="G868" s="12">
        <v>21</v>
      </c>
      <c r="H868" s="28">
        <v>1526</v>
      </c>
      <c r="I868" s="12">
        <v>38</v>
      </c>
      <c r="K868" s="12">
        <v>284</v>
      </c>
      <c r="L868" s="12">
        <v>9</v>
      </c>
      <c r="M868" s="12">
        <v>2237</v>
      </c>
      <c r="N868" s="12">
        <v>19</v>
      </c>
      <c r="O868" s="28">
        <v>6.9</v>
      </c>
      <c r="P868" s="12">
        <v>0.2</v>
      </c>
      <c r="Q868" s="28">
        <v>4.5999999999999996</v>
      </c>
      <c r="R868" s="12">
        <v>0.1</v>
      </c>
      <c r="T868" s="12">
        <v>11.2580259175307</v>
      </c>
      <c r="U868" s="12">
        <v>1.0909425502080001</v>
      </c>
      <c r="V868" s="12">
        <v>500</v>
      </c>
      <c r="W868" s="12">
        <v>29</v>
      </c>
      <c r="X868" s="12">
        <v>35.5</v>
      </c>
    </row>
    <row r="869" spans="3:24" x14ac:dyDescent="0.2">
      <c r="C869" s="367"/>
      <c r="D869" s="28">
        <v>7.8</v>
      </c>
      <c r="E869" s="12">
        <v>0.03</v>
      </c>
      <c r="F869" s="28">
        <v>759</v>
      </c>
      <c r="G869" s="12">
        <v>56</v>
      </c>
      <c r="H869" s="28">
        <v>1877</v>
      </c>
      <c r="I869" s="12">
        <v>18</v>
      </c>
      <c r="K869" s="12">
        <v>150</v>
      </c>
      <c r="L869" s="12">
        <v>10</v>
      </c>
      <c r="M869" s="12">
        <v>2248</v>
      </c>
      <c r="N869" s="12">
        <v>24</v>
      </c>
      <c r="O869" s="28">
        <v>3.6</v>
      </c>
      <c r="P869" s="12">
        <v>0.2</v>
      </c>
      <c r="Q869" s="28">
        <v>2.4</v>
      </c>
      <c r="R869" s="12">
        <v>0.2</v>
      </c>
      <c r="T869" s="12">
        <v>8.5641847235877098</v>
      </c>
      <c r="U869" s="12">
        <v>1.1300829006850304</v>
      </c>
      <c r="V869" s="12">
        <v>500</v>
      </c>
      <c r="W869" s="12">
        <v>29</v>
      </c>
      <c r="X869" s="12">
        <v>35.5</v>
      </c>
    </row>
    <row r="870" spans="3:24" x14ac:dyDescent="0.2">
      <c r="C870" s="367" t="s">
        <v>12807</v>
      </c>
      <c r="D870" s="28">
        <v>8</v>
      </c>
      <c r="E870" s="12">
        <v>0.03</v>
      </c>
      <c r="F870" s="28">
        <v>445</v>
      </c>
      <c r="G870" s="12">
        <v>29</v>
      </c>
      <c r="H870" s="28">
        <v>1740</v>
      </c>
      <c r="I870" s="12">
        <v>11</v>
      </c>
      <c r="K870" s="12">
        <v>219</v>
      </c>
      <c r="L870" s="12">
        <v>12</v>
      </c>
      <c r="M870" s="12">
        <v>2282</v>
      </c>
      <c r="N870" s="12">
        <v>24</v>
      </c>
      <c r="O870" s="28">
        <v>5.3</v>
      </c>
      <c r="P870" s="12">
        <v>0.3</v>
      </c>
      <c r="Q870" s="28">
        <v>3.5</v>
      </c>
      <c r="R870" s="12">
        <v>0.2</v>
      </c>
      <c r="T870" s="12">
        <v>0.61653469547464901</v>
      </c>
      <c r="U870" s="12">
        <v>0</v>
      </c>
      <c r="V870" s="12">
        <v>0</v>
      </c>
      <c r="W870" s="12">
        <v>29</v>
      </c>
      <c r="X870" s="12">
        <v>35.5</v>
      </c>
    </row>
    <row r="871" spans="3:24" x14ac:dyDescent="0.2">
      <c r="C871" s="367"/>
      <c r="D871" s="28">
        <v>7.63</v>
      </c>
      <c r="E871" s="12">
        <v>0.01</v>
      </c>
      <c r="F871" s="28">
        <v>1201</v>
      </c>
      <c r="G871" s="12">
        <v>33</v>
      </c>
      <c r="H871" s="28">
        <v>2037</v>
      </c>
      <c r="I871" s="12">
        <v>13</v>
      </c>
      <c r="K871" s="12">
        <v>111</v>
      </c>
      <c r="L871" s="12">
        <v>4</v>
      </c>
      <c r="M871" s="12">
        <v>2310</v>
      </c>
      <c r="N871" s="12">
        <v>19</v>
      </c>
      <c r="O871" s="28">
        <v>2.7</v>
      </c>
      <c r="P871" s="12">
        <v>0.1</v>
      </c>
      <c r="Q871" s="28">
        <v>1.8</v>
      </c>
      <c r="R871" s="12">
        <v>0.1</v>
      </c>
      <c r="T871" s="12">
        <v>-0.102900181486624</v>
      </c>
      <c r="U871" s="12">
        <v>0</v>
      </c>
      <c r="V871" s="12">
        <v>0</v>
      </c>
      <c r="W871" s="12">
        <v>29</v>
      </c>
      <c r="X871" s="12">
        <v>35.5</v>
      </c>
    </row>
    <row r="872" spans="3:24" x14ac:dyDescent="0.2">
      <c r="C872" s="367" t="s">
        <v>12808</v>
      </c>
      <c r="D872" s="28">
        <v>8.02</v>
      </c>
      <c r="E872" s="12">
        <v>0.03</v>
      </c>
      <c r="F872" s="28">
        <v>423</v>
      </c>
      <c r="G872" s="12">
        <v>31</v>
      </c>
      <c r="H872" s="28">
        <v>1731</v>
      </c>
      <c r="I872" s="12">
        <v>17</v>
      </c>
      <c r="K872" s="12">
        <v>228</v>
      </c>
      <c r="L872" s="12">
        <v>12</v>
      </c>
      <c r="M872" s="12">
        <v>2296</v>
      </c>
      <c r="N872" s="12">
        <v>16</v>
      </c>
      <c r="O872" s="28">
        <v>5.5</v>
      </c>
      <c r="P872" s="12">
        <v>0.3</v>
      </c>
      <c r="Q872" s="28">
        <v>3.7</v>
      </c>
      <c r="R872" s="12">
        <v>0.2</v>
      </c>
      <c r="T872" s="12">
        <v>1.76803593922226</v>
      </c>
      <c r="U872" s="12">
        <v>0.42332992391445012</v>
      </c>
      <c r="V872" s="12">
        <v>0</v>
      </c>
      <c r="W872" s="12">
        <v>29</v>
      </c>
      <c r="X872" s="12">
        <v>35.5</v>
      </c>
    </row>
    <row r="873" spans="3:24" x14ac:dyDescent="0.2">
      <c r="C873" s="367"/>
      <c r="D873" s="28">
        <v>7.64</v>
      </c>
      <c r="E873" s="12">
        <v>0.02</v>
      </c>
      <c r="F873" s="28">
        <v>1195</v>
      </c>
      <c r="G873" s="12">
        <v>47</v>
      </c>
      <c r="H873" s="28">
        <v>2040</v>
      </c>
      <c r="I873" s="12">
        <v>12</v>
      </c>
      <c r="K873" s="12">
        <v>112</v>
      </c>
      <c r="L873" s="12">
        <v>3</v>
      </c>
      <c r="M873" s="12">
        <v>2316</v>
      </c>
      <c r="N873" s="12">
        <v>10</v>
      </c>
      <c r="O873" s="28">
        <v>2.7</v>
      </c>
      <c r="P873" s="12">
        <v>0.1</v>
      </c>
      <c r="Q873" s="28">
        <v>1.8</v>
      </c>
      <c r="R873" s="12">
        <v>0.1</v>
      </c>
      <c r="T873" s="12">
        <v>-1.2157809490642599</v>
      </c>
      <c r="U873" s="12">
        <v>0.78470039195984986</v>
      </c>
      <c r="V873" s="12">
        <v>0</v>
      </c>
      <c r="W873" s="12">
        <v>29</v>
      </c>
      <c r="X873" s="12">
        <v>35.5</v>
      </c>
    </row>
    <row r="874" spans="3:24" x14ac:dyDescent="0.2">
      <c r="C874" s="372" t="s">
        <v>12809</v>
      </c>
      <c r="D874" s="28">
        <v>8.0500000000000007</v>
      </c>
      <c r="E874" s="12">
        <v>0.04</v>
      </c>
      <c r="F874" s="28">
        <v>392</v>
      </c>
      <c r="G874" s="12">
        <v>40</v>
      </c>
      <c r="H874" s="28">
        <v>1721</v>
      </c>
      <c r="I874" s="12">
        <v>22</v>
      </c>
      <c r="K874" s="12">
        <v>244</v>
      </c>
      <c r="L874" s="12">
        <v>18</v>
      </c>
      <c r="M874" s="12">
        <v>2325</v>
      </c>
      <c r="N874" s="12">
        <v>21</v>
      </c>
      <c r="O874" s="28">
        <v>5.9</v>
      </c>
      <c r="P874" s="12">
        <v>0.4</v>
      </c>
      <c r="Q874" s="28">
        <v>3.9</v>
      </c>
      <c r="R874" s="12">
        <v>0.3</v>
      </c>
      <c r="T874" s="12">
        <v>-0.65187643936488204</v>
      </c>
      <c r="U874" s="12">
        <v>1.2639378718250009</v>
      </c>
      <c r="V874" s="12">
        <v>0</v>
      </c>
      <c r="W874" s="12">
        <v>29</v>
      </c>
      <c r="X874" s="12">
        <v>35.5</v>
      </c>
    </row>
    <row r="875" spans="3:24" x14ac:dyDescent="0.2">
      <c r="C875" s="372"/>
      <c r="D875" s="28">
        <v>7.66</v>
      </c>
      <c r="E875" s="12">
        <v>0.02</v>
      </c>
      <c r="F875" s="28">
        <v>1143</v>
      </c>
      <c r="G875" s="12">
        <v>68</v>
      </c>
      <c r="H875" s="28">
        <v>2048</v>
      </c>
      <c r="I875" s="12">
        <v>15</v>
      </c>
      <c r="K875" s="12">
        <v>118</v>
      </c>
      <c r="L875" s="12">
        <v>6</v>
      </c>
      <c r="M875" s="12">
        <v>2339</v>
      </c>
      <c r="N875" s="12">
        <v>9</v>
      </c>
      <c r="O875" s="28">
        <v>2.9</v>
      </c>
      <c r="P875" s="12">
        <v>0.1</v>
      </c>
      <c r="Q875" s="28">
        <v>1.9</v>
      </c>
      <c r="R875" s="12">
        <v>0.1</v>
      </c>
      <c r="T875" s="12">
        <v>-5.3588764065349199</v>
      </c>
      <c r="U875" s="12">
        <v>0.63804596328218022</v>
      </c>
      <c r="V875" s="12">
        <v>0</v>
      </c>
      <c r="W875" s="12">
        <v>29</v>
      </c>
      <c r="X875" s="12">
        <v>35.5</v>
      </c>
    </row>
    <row r="876" spans="3:24" x14ac:dyDescent="0.2">
      <c r="C876" s="367" t="s">
        <v>12810</v>
      </c>
      <c r="D876" s="28">
        <v>8.0399999999999991</v>
      </c>
      <c r="E876" s="12">
        <v>0.03</v>
      </c>
      <c r="F876" s="28">
        <v>402</v>
      </c>
      <c r="G876" s="12">
        <v>37</v>
      </c>
      <c r="H876" s="28">
        <v>1722</v>
      </c>
      <c r="I876" s="12">
        <v>31</v>
      </c>
      <c r="K876" s="12">
        <v>238</v>
      </c>
      <c r="L876" s="12">
        <v>14</v>
      </c>
      <c r="M876" s="12">
        <v>2324</v>
      </c>
      <c r="N876" s="12">
        <v>21</v>
      </c>
      <c r="O876" s="28">
        <v>5.7</v>
      </c>
      <c r="P876" s="12">
        <v>0.3</v>
      </c>
      <c r="Q876" s="28">
        <v>3.8</v>
      </c>
      <c r="R876" s="12">
        <v>0.2</v>
      </c>
      <c r="T876" s="12">
        <v>-0.60483708007071402</v>
      </c>
      <c r="U876" s="12">
        <v>0.333966910836071</v>
      </c>
      <c r="V876" s="12">
        <v>0</v>
      </c>
      <c r="W876" s="12">
        <v>29</v>
      </c>
      <c r="X876" s="12">
        <v>35.5</v>
      </c>
    </row>
    <row r="877" spans="3:24" x14ac:dyDescent="0.2">
      <c r="C877" s="367"/>
      <c r="D877" s="28">
        <v>7.65</v>
      </c>
      <c r="E877" s="12">
        <v>0.01</v>
      </c>
      <c r="F877" s="28">
        <v>1157</v>
      </c>
      <c r="G877" s="12">
        <v>19</v>
      </c>
      <c r="H877" s="28">
        <v>2045</v>
      </c>
      <c r="I877" s="12">
        <v>10</v>
      </c>
      <c r="K877" s="12">
        <v>116</v>
      </c>
      <c r="L877" s="12">
        <v>1</v>
      </c>
      <c r="M877" s="12">
        <v>2352</v>
      </c>
      <c r="N877" s="12">
        <v>38</v>
      </c>
      <c r="O877" s="28">
        <v>2.8</v>
      </c>
      <c r="P877" s="12">
        <v>0</v>
      </c>
      <c r="Q877" s="28">
        <v>1.9</v>
      </c>
      <c r="R877" s="12">
        <v>0</v>
      </c>
      <c r="T877" s="12">
        <v>-2.24528921444809</v>
      </c>
      <c r="U877" s="12">
        <v>0.58747789845920018</v>
      </c>
      <c r="V877" s="12">
        <v>0</v>
      </c>
      <c r="W877" s="12">
        <v>29</v>
      </c>
      <c r="X877" s="12">
        <v>35.5</v>
      </c>
    </row>
    <row r="878" spans="3:24" x14ac:dyDescent="0.2">
      <c r="C878" s="367" t="s">
        <v>12811</v>
      </c>
      <c r="D878" s="28">
        <v>8.0500000000000007</v>
      </c>
      <c r="E878" s="12">
        <v>0.03</v>
      </c>
      <c r="F878" s="28">
        <v>395</v>
      </c>
      <c r="G878" s="12">
        <v>30</v>
      </c>
      <c r="H878" s="28">
        <v>1725</v>
      </c>
      <c r="I878" s="12">
        <v>19</v>
      </c>
      <c r="K878" s="12">
        <v>242</v>
      </c>
      <c r="L878" s="12">
        <v>14</v>
      </c>
      <c r="M878" s="12">
        <v>2237</v>
      </c>
      <c r="N878" s="12">
        <v>19</v>
      </c>
      <c r="O878" s="28">
        <v>5.9</v>
      </c>
      <c r="P878" s="12">
        <v>0.3</v>
      </c>
      <c r="Q878" s="28">
        <v>3.9</v>
      </c>
      <c r="R878" s="12">
        <v>0.2</v>
      </c>
      <c r="T878" s="12">
        <v>-2.3596303858092602</v>
      </c>
      <c r="U878" s="12">
        <v>0.96497742780162987</v>
      </c>
      <c r="V878" s="12">
        <v>0</v>
      </c>
      <c r="W878" s="12">
        <v>29</v>
      </c>
      <c r="X878" s="12">
        <v>35.5</v>
      </c>
    </row>
    <row r="879" spans="3:24" x14ac:dyDescent="0.2">
      <c r="C879" s="367"/>
      <c r="D879" s="28">
        <v>7.65</v>
      </c>
      <c r="E879" s="12">
        <v>0.01</v>
      </c>
      <c r="F879" s="28">
        <v>1054</v>
      </c>
      <c r="G879" s="12">
        <v>22</v>
      </c>
      <c r="H879" s="28">
        <v>2040</v>
      </c>
      <c r="I879" s="12">
        <v>33</v>
      </c>
      <c r="K879" s="12">
        <v>127</v>
      </c>
      <c r="L879" s="12">
        <v>3</v>
      </c>
      <c r="M879" s="12">
        <v>2248</v>
      </c>
      <c r="N879" s="12">
        <v>24</v>
      </c>
      <c r="O879" s="28">
        <v>3.1</v>
      </c>
      <c r="P879" s="12">
        <v>0.1</v>
      </c>
      <c r="Q879" s="28">
        <v>2</v>
      </c>
      <c r="R879" s="12">
        <v>0.1</v>
      </c>
      <c r="T879" s="12">
        <v>-3.9440800219903398</v>
      </c>
      <c r="U879" s="12">
        <v>0.4746173435362202</v>
      </c>
      <c r="V879" s="12">
        <v>0</v>
      </c>
      <c r="W879" s="12">
        <v>29</v>
      </c>
      <c r="X879" s="12">
        <v>35.5</v>
      </c>
    </row>
    <row r="880" spans="3:24" x14ac:dyDescent="0.2">
      <c r="C880" s="38"/>
      <c r="D880" s="38"/>
      <c r="F880" s="38"/>
      <c r="H880" s="38"/>
      <c r="K880" s="38"/>
      <c r="M880" s="38"/>
      <c r="O880" s="38"/>
      <c r="Q880" s="38"/>
    </row>
    <row r="882" spans="1:20" x14ac:dyDescent="0.2">
      <c r="A882" s="206" t="s">
        <v>8471</v>
      </c>
      <c r="C882" s="18" t="s">
        <v>12818</v>
      </c>
      <c r="D882" s="18" t="s">
        <v>12462</v>
      </c>
      <c r="E882" s="18" t="s">
        <v>12746</v>
      </c>
      <c r="F882" s="18"/>
      <c r="G882" s="18"/>
      <c r="H882" s="18"/>
      <c r="I882" s="18" t="s">
        <v>12430</v>
      </c>
      <c r="J882" s="18"/>
      <c r="K882" s="18"/>
      <c r="L882" s="18"/>
      <c r="M882" s="18" t="s">
        <v>12248</v>
      </c>
      <c r="N882" s="18"/>
      <c r="O882" s="18" t="s">
        <v>12245</v>
      </c>
      <c r="P882" s="18"/>
      <c r="Q882" s="18"/>
      <c r="R882" s="18" t="s">
        <v>12822</v>
      </c>
      <c r="S882" s="18" t="s">
        <v>12821</v>
      </c>
      <c r="T882" s="18" t="s">
        <v>12823</v>
      </c>
    </row>
    <row r="883" spans="1:20" x14ac:dyDescent="0.2">
      <c r="D883" s="12">
        <v>29.818072847140801</v>
      </c>
      <c r="E883" s="12">
        <v>26.025444738060798</v>
      </c>
      <c r="F883" s="12" t="s">
        <v>12824</v>
      </c>
      <c r="G883" s="12" t="s">
        <v>12462</v>
      </c>
      <c r="H883" s="12" t="s">
        <v>12820</v>
      </c>
      <c r="I883" s="28">
        <v>30.003245780290964</v>
      </c>
      <c r="J883" s="28"/>
      <c r="K883" s="12">
        <v>0.1308887345851289</v>
      </c>
      <c r="L883" s="28"/>
      <c r="M883" s="12">
        <v>33.71</v>
      </c>
      <c r="N883" s="28">
        <v>1</v>
      </c>
      <c r="O883" s="12">
        <v>8.07</v>
      </c>
      <c r="P883" s="28">
        <v>0.05</v>
      </c>
      <c r="R883" s="12">
        <v>20.9967479483898</v>
      </c>
      <c r="S883" s="12">
        <v>0.26891991477227201</v>
      </c>
      <c r="T883" s="12" cm="1">
        <f t="array" ref="T883">AVERAGE(S883:S884/(R884-R883))</f>
        <v>1.0370073561866051E-2</v>
      </c>
    </row>
    <row r="884" spans="1:20" x14ac:dyDescent="0.2">
      <c r="D884" s="12">
        <v>29.993189309940799</v>
      </c>
      <c r="E884" s="12">
        <v>26.049636309150799</v>
      </c>
      <c r="H884" s="12" t="s">
        <v>12820</v>
      </c>
      <c r="I884" s="28"/>
      <c r="J884" s="28"/>
      <c r="N884" s="28"/>
      <c r="P884" s="28"/>
      <c r="R884" s="12">
        <v>83.858788170515496</v>
      </c>
      <c r="S884" s="12">
        <v>1.0348480479325799</v>
      </c>
    </row>
    <row r="885" spans="1:20" x14ac:dyDescent="0.2">
      <c r="D885" s="12">
        <v>30.1464025935107</v>
      </c>
      <c r="E885" s="12">
        <v>26.298744108752999</v>
      </c>
      <c r="H885" s="12" t="s">
        <v>12819</v>
      </c>
      <c r="I885" s="12">
        <v>30.003245780290964</v>
      </c>
      <c r="K885" s="12">
        <v>0.1308887345851289</v>
      </c>
      <c r="M885" s="12">
        <v>33.71</v>
      </c>
      <c r="N885" s="12">
        <v>1</v>
      </c>
      <c r="O885" s="12">
        <v>8.07</v>
      </c>
      <c r="P885" s="12">
        <v>0.05</v>
      </c>
      <c r="R885" s="12">
        <v>21.197506369090199</v>
      </c>
      <c r="S885" s="12">
        <v>0.32727367392383899</v>
      </c>
      <c r="T885" s="12" cm="1">
        <f t="array" ref="T885">AVERAGE(S885:S886/(R886-R885))</f>
        <v>9.9316619113845907E-3</v>
      </c>
    </row>
    <row r="886" spans="1:20" x14ac:dyDescent="0.2">
      <c r="D886" s="12">
        <v>29.872776309695698</v>
      </c>
      <c r="E886" s="12">
        <v>26.4515215081592</v>
      </c>
      <c r="H886" s="12" t="s">
        <v>12819</v>
      </c>
      <c r="R886" s="12">
        <v>84.025734646676895</v>
      </c>
      <c r="S886" s="12">
        <v>0.92070376956472899</v>
      </c>
    </row>
    <row r="887" spans="1:20" x14ac:dyDescent="0.2">
      <c r="D887" s="12">
        <v>29.886397689813901</v>
      </c>
      <c r="E887" s="12">
        <v>26.183997602637099</v>
      </c>
      <c r="G887" s="12" t="s">
        <v>12746</v>
      </c>
      <c r="H887" s="12" t="s">
        <v>12820</v>
      </c>
      <c r="I887" s="28">
        <v>26.408678862342285</v>
      </c>
      <c r="J887" s="28"/>
      <c r="K887" s="12">
        <v>0.34103394747803639</v>
      </c>
      <c r="M887" s="12">
        <v>33.54</v>
      </c>
      <c r="N887" s="28">
        <v>0.93</v>
      </c>
      <c r="O887" s="12">
        <v>8.0500000000000007</v>
      </c>
      <c r="P887" s="28">
        <v>0.05</v>
      </c>
      <c r="R887" s="12">
        <v>21.075642485647499</v>
      </c>
      <c r="S887" s="12">
        <v>0.257745790679418</v>
      </c>
      <c r="T887" s="12" cm="1">
        <f t="array" ref="T887">AVERAGE(S887:S888/(R888-R887))</f>
        <v>8.3867049389700545E-3</v>
      </c>
    </row>
    <row r="888" spans="1:20" x14ac:dyDescent="0.2">
      <c r="D888" s="12">
        <v>29.933582150543401</v>
      </c>
      <c r="E888" s="12">
        <v>25.676737407034</v>
      </c>
      <c r="H888" s="12" t="s">
        <v>12819</v>
      </c>
      <c r="Q888" s="28"/>
      <c r="R888" s="12">
        <v>83.676344553107</v>
      </c>
      <c r="S888" s="12">
        <v>0.79228144374489295</v>
      </c>
    </row>
    <row r="889" spans="1:20" x14ac:dyDescent="0.2">
      <c r="D889" s="12">
        <v>30.201759882311201</v>
      </c>
      <c r="E889" s="12">
        <v>26.217887596371199</v>
      </c>
      <c r="H889" s="12" t="s">
        <v>12820</v>
      </c>
      <c r="I889" s="12">
        <v>26.408678862342285</v>
      </c>
      <c r="K889" s="28">
        <v>0.34103394747803639</v>
      </c>
      <c r="M889" s="12">
        <v>33.54</v>
      </c>
      <c r="N889" s="12">
        <v>0.93</v>
      </c>
      <c r="O889" s="12">
        <v>8.0500000000000007</v>
      </c>
      <c r="P889" s="12">
        <v>0.05</v>
      </c>
      <c r="Q889" s="28"/>
      <c r="R889" s="12">
        <v>21.075642485647499</v>
      </c>
      <c r="S889" s="12">
        <v>0.257745790679418</v>
      </c>
      <c r="T889" s="12" cm="1">
        <f t="array" ref="T889">AVERAGE(S889:S890/(R890-R889))</f>
        <v>8.0166302232215006E-3</v>
      </c>
    </row>
    <row r="890" spans="1:20" x14ac:dyDescent="0.2">
      <c r="D890" s="12">
        <v>29.986868989565998</v>
      </c>
      <c r="E890" s="12">
        <v>26.6335031465388</v>
      </c>
      <c r="H890" s="12" t="s">
        <v>12819</v>
      </c>
      <c r="K890" s="28"/>
      <c r="M890" s="28"/>
      <c r="O890" s="28"/>
      <c r="Q890" s="28"/>
      <c r="R890" s="12">
        <v>83.860901417049206</v>
      </c>
      <c r="S890" s="12">
        <v>0.74890661796510705</v>
      </c>
    </row>
    <row r="891" spans="1:20" x14ac:dyDescent="0.2">
      <c r="D891" s="12">
        <v>29.881493992971301</v>
      </c>
      <c r="E891" s="12">
        <v>26.757948075298899</v>
      </c>
      <c r="F891" s="12" t="s">
        <v>12825</v>
      </c>
      <c r="G891" s="12" t="s">
        <v>12462</v>
      </c>
      <c r="H891" s="12" t="s">
        <v>12820</v>
      </c>
      <c r="I891" s="28">
        <v>30.003245780290964</v>
      </c>
      <c r="J891" s="28"/>
      <c r="K891" s="12">
        <v>0.1308887345851289</v>
      </c>
      <c r="L891" s="28"/>
      <c r="M891" s="12">
        <v>33.71</v>
      </c>
      <c r="N891" s="28">
        <v>1</v>
      </c>
      <c r="O891" s="12">
        <v>8.07</v>
      </c>
      <c r="P891" s="28">
        <v>0.05</v>
      </c>
      <c r="Q891" s="28"/>
      <c r="R891" s="12">
        <v>20.814304330981301</v>
      </c>
      <c r="S891" s="12">
        <v>0.165892021422023</v>
      </c>
      <c r="T891" s="12" cm="1">
        <f t="array" ref="T891">AVERAGE(S891:S892/(R892-R891))</f>
        <v>5.6335803518614731E-3</v>
      </c>
    </row>
    <row r="892" spans="1:20" x14ac:dyDescent="0.2">
      <c r="D892" s="12">
        <v>30.041899365243601</v>
      </c>
      <c r="E892" s="12">
        <v>26.059661644917799</v>
      </c>
      <c r="H892" s="12" t="s">
        <v>12820</v>
      </c>
      <c r="I892" s="28"/>
      <c r="J892" s="28"/>
      <c r="N892" s="28"/>
      <c r="P892" s="28"/>
      <c r="Q892" s="28"/>
      <c r="R892" s="12">
        <v>83.940500369818096</v>
      </c>
      <c r="S892" s="12">
        <v>0.54536097396227001</v>
      </c>
    </row>
    <row r="893" spans="1:20" x14ac:dyDescent="0.2">
      <c r="D893" s="12">
        <v>30.125153240526299</v>
      </c>
      <c r="E893" s="12">
        <v>26.416868717138399</v>
      </c>
      <c r="H893" s="12" t="s">
        <v>12819</v>
      </c>
      <c r="I893" s="12">
        <v>30.003245780290964</v>
      </c>
      <c r="K893" s="12">
        <v>0.1308887345851289</v>
      </c>
      <c r="M893" s="12">
        <v>33.71</v>
      </c>
      <c r="N893" s="12">
        <v>1</v>
      </c>
      <c r="O893" s="12">
        <v>8.07</v>
      </c>
      <c r="P893" s="12">
        <v>0.05</v>
      </c>
      <c r="Q893" s="28"/>
      <c r="R893" s="12">
        <v>21.348251288493302</v>
      </c>
      <c r="S893" s="12">
        <v>0.12242879428745999</v>
      </c>
      <c r="T893" s="12" cm="1">
        <f t="array" ref="T893">AVERAGE(S893:S894/(R894-R893))</f>
        <v>5.0863770817877003E-3</v>
      </c>
    </row>
    <row r="894" spans="1:20" x14ac:dyDescent="0.2">
      <c r="D894" s="12">
        <v>29.942844689023801</v>
      </c>
      <c r="E894" s="12">
        <v>26.689623232625902</v>
      </c>
      <c r="H894" s="12" t="s">
        <v>12819</v>
      </c>
      <c r="Q894" s="28"/>
      <c r="R894" s="12">
        <v>84.064477499794506</v>
      </c>
      <c r="S894" s="12">
        <v>0.51556795702729097</v>
      </c>
    </row>
    <row r="895" spans="1:20" x14ac:dyDescent="0.2">
      <c r="D895" s="12">
        <v>29.928569482659899</v>
      </c>
      <c r="E895" s="12">
        <v>26.432342604952701</v>
      </c>
      <c r="G895" s="12" t="s">
        <v>12746</v>
      </c>
      <c r="H895" s="12" t="s">
        <v>12820</v>
      </c>
      <c r="I895" s="28">
        <v>26.408678862342285</v>
      </c>
      <c r="J895" s="28"/>
      <c r="K895" s="12">
        <v>0.34103394747803639</v>
      </c>
      <c r="M895" s="12">
        <v>33.54</v>
      </c>
      <c r="N895" s="28">
        <v>0.93</v>
      </c>
      <c r="O895" s="12">
        <v>8.0500000000000007</v>
      </c>
      <c r="P895" s="28">
        <v>0.05</v>
      </c>
      <c r="Q895" s="28"/>
      <c r="R895" s="12">
        <v>20.814304330981301</v>
      </c>
      <c r="S895" s="12">
        <v>0.165892021422023</v>
      </c>
      <c r="T895" s="12" cm="1">
        <f t="array" ref="T895">AVERAGE(S895:S896/(R896-R895))</f>
        <v>4.9268277354967902E-3</v>
      </c>
    </row>
    <row r="896" spans="1:20" x14ac:dyDescent="0.2">
      <c r="D896" s="12">
        <v>30.041027596916098</v>
      </c>
      <c r="E896" s="12">
        <v>26.394420682703501</v>
      </c>
      <c r="H896" s="12" t="s">
        <v>12820</v>
      </c>
      <c r="Q896" s="28"/>
      <c r="R896" s="12">
        <v>83.658029749815</v>
      </c>
      <c r="S896" s="12">
        <v>0.45334839736888599</v>
      </c>
    </row>
    <row r="897" spans="4:20" x14ac:dyDescent="0.2">
      <c r="D897" s="12">
        <v>29.827444356662198</v>
      </c>
      <c r="E897" s="12">
        <v>26.546544255863999</v>
      </c>
      <c r="H897" s="12" t="s">
        <v>12819</v>
      </c>
      <c r="I897" s="12">
        <v>26.408678862342285</v>
      </c>
      <c r="K897" s="28">
        <v>0.34103394747803639</v>
      </c>
      <c r="M897" s="12">
        <v>33.54</v>
      </c>
      <c r="N897" s="12">
        <v>0.93</v>
      </c>
      <c r="O897" s="12">
        <v>8.0500000000000007</v>
      </c>
      <c r="P897" s="12">
        <v>0.05</v>
      </c>
      <c r="Q897" s="28"/>
      <c r="R897" s="12">
        <v>21.348251288493302</v>
      </c>
      <c r="S897" s="12">
        <v>0.12242879428745999</v>
      </c>
      <c r="T897" s="12" cm="1">
        <f t="array" ref="T897">AVERAGE(S897:S898/(R898-R897))</f>
        <v>3.8763592981104281E-3</v>
      </c>
    </row>
    <row r="898" spans="4:20" x14ac:dyDescent="0.2">
      <c r="D898" s="12">
        <v>30.0483286566594</v>
      </c>
      <c r="E898" s="12">
        <v>27.016645326504399</v>
      </c>
      <c r="H898" s="12" t="s">
        <v>12819</v>
      </c>
      <c r="K898" s="28"/>
      <c r="M898" s="28"/>
      <c r="O898" s="28"/>
      <c r="Q898" s="28"/>
      <c r="R898" s="12">
        <v>83.838360120689799</v>
      </c>
      <c r="S898" s="12">
        <v>0.36203943453577497</v>
      </c>
    </row>
    <row r="899" spans="4:20" x14ac:dyDescent="0.2">
      <c r="D899" s="12">
        <v>29.857847277086101</v>
      </c>
      <c r="E899" s="12">
        <v>26.403574250142999</v>
      </c>
      <c r="F899" s="12" t="s">
        <v>12371</v>
      </c>
      <c r="G899" s="12" t="s">
        <v>12462</v>
      </c>
      <c r="H899" s="12" t="s">
        <v>12820</v>
      </c>
      <c r="I899" s="28">
        <v>30.003245780290964</v>
      </c>
      <c r="J899" s="28"/>
      <c r="K899" s="12">
        <v>0.1308887345851289</v>
      </c>
      <c r="L899" s="28"/>
      <c r="M899" s="12">
        <v>33.71</v>
      </c>
      <c r="N899" s="28">
        <v>1</v>
      </c>
      <c r="O899" s="12">
        <v>8.07</v>
      </c>
      <c r="P899" s="28">
        <v>0.05</v>
      </c>
      <c r="Q899" s="28"/>
      <c r="R899" s="12">
        <v>21.0960705354731</v>
      </c>
      <c r="S899" s="12">
        <v>0.21412961081272799</v>
      </c>
      <c r="T899" s="12" cm="1">
        <f t="array" ref="T899">AVERAGE(S899:S900/(R900-R899))</f>
        <v>5.2979859491317479E-3</v>
      </c>
    </row>
    <row r="900" spans="4:20" x14ac:dyDescent="0.2">
      <c r="D900" s="12">
        <v>30.0501811643555</v>
      </c>
      <c r="E900" s="12">
        <v>26.506551883836799</v>
      </c>
      <c r="H900" s="12" t="s">
        <v>12820</v>
      </c>
      <c r="I900" s="28"/>
      <c r="J900" s="28"/>
      <c r="N900" s="28"/>
      <c r="P900" s="28"/>
      <c r="Q900" s="28"/>
      <c r="R900" s="12">
        <v>83.894713361588202</v>
      </c>
      <c r="S900" s="12">
        <v>0.45128304382187401</v>
      </c>
    </row>
    <row r="901" spans="4:20" x14ac:dyDescent="0.2">
      <c r="D901" s="12">
        <v>30.0187975045631</v>
      </c>
      <c r="E901" s="12">
        <v>26.4812706023374</v>
      </c>
      <c r="H901" s="12" t="s">
        <v>12819</v>
      </c>
      <c r="I901" s="12">
        <v>30.003245780290964</v>
      </c>
      <c r="K901" s="12">
        <v>0.1308887345851289</v>
      </c>
      <c r="M901" s="12">
        <v>33.71</v>
      </c>
      <c r="N901" s="12">
        <v>1</v>
      </c>
      <c r="O901" s="12">
        <v>8.07</v>
      </c>
      <c r="P901" s="12">
        <v>0.05</v>
      </c>
      <c r="Q901" s="28"/>
      <c r="R901" s="12">
        <v>21.0939572889395</v>
      </c>
      <c r="S901" s="12">
        <v>0.30820067418267399</v>
      </c>
      <c r="T901" s="12" cm="1">
        <f t="array" ref="T901">AVERAGE(S901:S902/(R902-R901))</f>
        <v>7.529980594886479E-3</v>
      </c>
    </row>
    <row r="902" spans="4:20" x14ac:dyDescent="0.2">
      <c r="D902" s="12">
        <v>30.123409703871101</v>
      </c>
      <c r="E902" s="12">
        <v>26.349306671751901</v>
      </c>
      <c r="H902" s="12" t="s">
        <v>12819</v>
      </c>
      <c r="R902" s="12">
        <v>84.061659837749602</v>
      </c>
      <c r="S902" s="12">
        <v>0.64009048241157396</v>
      </c>
    </row>
    <row r="903" spans="4:20" x14ac:dyDescent="0.2">
      <c r="D903" s="12">
        <v>29.837033808265399</v>
      </c>
      <c r="E903" s="12">
        <v>26.1480371591249</v>
      </c>
      <c r="G903" s="12" t="s">
        <v>12746</v>
      </c>
      <c r="H903" s="12" t="s">
        <v>12820</v>
      </c>
      <c r="I903" s="28">
        <v>26.408678862342285</v>
      </c>
      <c r="J903" s="28"/>
      <c r="K903" s="12">
        <v>0.34103394747803639</v>
      </c>
      <c r="M903" s="12">
        <v>33.54</v>
      </c>
      <c r="N903" s="28">
        <v>0.93</v>
      </c>
      <c r="O903" s="12">
        <v>8.0500000000000007</v>
      </c>
      <c r="P903" s="28">
        <v>0.05</v>
      </c>
      <c r="R903" s="12">
        <v>20.7847188795097</v>
      </c>
      <c r="S903" s="12">
        <v>0.230036612312704</v>
      </c>
      <c r="T903" s="12" cm="1">
        <f t="array" ref="T903">AVERAGE(S903:S904/(R904-R903))</f>
        <v>4.6293001635870287E-3</v>
      </c>
    </row>
    <row r="904" spans="4:20" x14ac:dyDescent="0.2">
      <c r="D904" s="12">
        <v>29.980548669191101</v>
      </c>
      <c r="E904" s="12">
        <v>26.511782493802201</v>
      </c>
      <c r="H904" s="12" t="s">
        <v>12820</v>
      </c>
      <c r="R904" s="12">
        <v>83.698181433955099</v>
      </c>
      <c r="S904" s="12">
        <v>0.35245399267753702</v>
      </c>
    </row>
    <row r="905" spans="4:20" x14ac:dyDescent="0.2">
      <c r="D905" s="12">
        <v>29.8768082382106</v>
      </c>
      <c r="E905" s="12">
        <v>26.396382161440599</v>
      </c>
      <c r="H905" s="12" t="s">
        <v>12819</v>
      </c>
      <c r="I905" s="12">
        <v>26.408678862342285</v>
      </c>
      <c r="K905" s="28">
        <v>0.34103394747803639</v>
      </c>
      <c r="M905" s="12">
        <v>33.54</v>
      </c>
      <c r="N905" s="12">
        <v>0.93</v>
      </c>
      <c r="O905" s="12">
        <v>8.0500000000000007</v>
      </c>
      <c r="P905" s="12">
        <v>0.05</v>
      </c>
      <c r="R905" s="12">
        <v>20.980546391631499</v>
      </c>
      <c r="S905" s="12">
        <v>0.30191045305720898</v>
      </c>
      <c r="T905" s="12" cm="1">
        <f t="array" ref="T905">AVERAGE(S905:S906/(R906-R905))</f>
        <v>8.153468435093715E-3</v>
      </c>
    </row>
    <row r="906" spans="4:20" x14ac:dyDescent="0.2">
      <c r="D906" s="12">
        <v>30.136486228784701</v>
      </c>
      <c r="E906" s="12">
        <v>26.726128531342699</v>
      </c>
      <c r="H906" s="12" t="s">
        <v>12819</v>
      </c>
      <c r="R906" s="12">
        <v>83.846108691313304</v>
      </c>
      <c r="S906" s="12">
        <v>0.72323430267253697</v>
      </c>
    </row>
    <row r="907" spans="4:20" x14ac:dyDescent="0.2">
      <c r="D907" s="12">
        <v>30.1903179230119</v>
      </c>
      <c r="E907" s="12">
        <v>26.792056011115001</v>
      </c>
    </row>
    <row r="908" spans="4:20" x14ac:dyDescent="0.2">
      <c r="D908" s="12">
        <v>29.9537417931184</v>
      </c>
      <c r="E908" s="12">
        <v>26.497616258479301</v>
      </c>
    </row>
    <row r="909" spans="4:20" x14ac:dyDescent="0.2">
      <c r="D909" s="12">
        <v>30.347999019260602</v>
      </c>
      <c r="E909" s="12">
        <v>26.623586781812701</v>
      </c>
    </row>
    <row r="910" spans="4:20" x14ac:dyDescent="0.2">
      <c r="D910" s="12">
        <v>30.041899365243601</v>
      </c>
      <c r="E910" s="12">
        <v>26.705206091481099</v>
      </c>
    </row>
    <row r="911" spans="4:20" x14ac:dyDescent="0.2">
      <c r="E911" s="12">
        <v>27.237856539624499</v>
      </c>
    </row>
    <row r="912" spans="4:20" x14ac:dyDescent="0.2">
      <c r="E912" s="12">
        <v>26.219740104067299</v>
      </c>
    </row>
    <row r="913" spans="1:19" x14ac:dyDescent="0.2">
      <c r="E913" s="12">
        <v>25.890647560410802</v>
      </c>
    </row>
    <row r="914" spans="1:19" x14ac:dyDescent="0.2">
      <c r="E914" s="12">
        <v>25.7364535374724</v>
      </c>
    </row>
    <row r="918" spans="1:19" x14ac:dyDescent="0.2">
      <c r="A918" s="206" t="s">
        <v>8798</v>
      </c>
      <c r="C918" s="18" t="s">
        <v>12381</v>
      </c>
      <c r="D918" s="18" t="s">
        <v>12247</v>
      </c>
      <c r="E918" s="18"/>
      <c r="F918" s="18" t="s">
        <v>12519</v>
      </c>
      <c r="G918" s="18"/>
      <c r="H918" s="22" t="s">
        <v>13994</v>
      </c>
      <c r="I918" s="18"/>
      <c r="J918" s="18" t="s">
        <v>13939</v>
      </c>
      <c r="K918" s="18"/>
      <c r="L918" s="18" t="s">
        <v>13940</v>
      </c>
      <c r="M918" s="18"/>
      <c r="N918" s="18" t="s">
        <v>13941</v>
      </c>
      <c r="O918" s="18"/>
      <c r="P918" s="18" t="s">
        <v>12485</v>
      </c>
      <c r="Q918" s="18"/>
      <c r="R918" s="18" t="s">
        <v>12812</v>
      </c>
      <c r="S918" s="18" t="s">
        <v>12831</v>
      </c>
    </row>
    <row r="919" spans="1:19" x14ac:dyDescent="0.2">
      <c r="C919" s="12" t="s">
        <v>12826</v>
      </c>
      <c r="D919" s="12">
        <v>26.8</v>
      </c>
      <c r="E919" s="12">
        <v>0.5</v>
      </c>
      <c r="F919" s="12">
        <v>8.1300000000000008</v>
      </c>
      <c r="G919" s="12">
        <v>0.03</v>
      </c>
      <c r="H919" s="12">
        <v>304</v>
      </c>
      <c r="I919" s="12">
        <v>25</v>
      </c>
      <c r="J919" s="12">
        <v>248</v>
      </c>
      <c r="K919" s="12">
        <v>12</v>
      </c>
      <c r="L919" s="12">
        <v>616</v>
      </c>
      <c r="M919" s="12">
        <v>30</v>
      </c>
      <c r="N919" s="12">
        <v>3.98</v>
      </c>
      <c r="O919" s="12">
        <v>0.19</v>
      </c>
      <c r="P919" s="12">
        <v>0.52383842675487802</v>
      </c>
      <c r="Q919" s="12">
        <v>0.14594397742101894</v>
      </c>
      <c r="R919" s="12">
        <v>110</v>
      </c>
      <c r="S919" s="12" t="s">
        <v>12832</v>
      </c>
    </row>
    <row r="920" spans="1:19" x14ac:dyDescent="0.2">
      <c r="C920" s="12" t="s">
        <v>12827</v>
      </c>
      <c r="D920" s="12">
        <v>27</v>
      </c>
      <c r="E920" s="12">
        <v>0.3</v>
      </c>
      <c r="F920" s="12">
        <v>8.02</v>
      </c>
      <c r="G920" s="12">
        <v>0.02</v>
      </c>
      <c r="H920" s="12">
        <v>413</v>
      </c>
      <c r="I920" s="12">
        <v>19</v>
      </c>
      <c r="J920" s="12">
        <v>207</v>
      </c>
      <c r="K920" s="12">
        <v>5</v>
      </c>
      <c r="L920" s="12">
        <v>717</v>
      </c>
      <c r="M920" s="12">
        <v>14</v>
      </c>
      <c r="N920" s="12">
        <v>3.33</v>
      </c>
      <c r="O920" s="12">
        <v>0.09</v>
      </c>
      <c r="P920" s="12">
        <v>0.65497253497617602</v>
      </c>
      <c r="Q920" s="12">
        <v>0.12494309732633302</v>
      </c>
      <c r="R920" s="12">
        <v>110</v>
      </c>
      <c r="S920" s="12" t="s">
        <v>12832</v>
      </c>
    </row>
    <row r="921" spans="1:19" x14ac:dyDescent="0.2">
      <c r="C921" s="12" t="s">
        <v>12828</v>
      </c>
      <c r="D921" s="12">
        <v>27.2</v>
      </c>
      <c r="E921" s="12">
        <v>0.1</v>
      </c>
      <c r="F921" s="12">
        <v>7.94</v>
      </c>
      <c r="G921" s="12">
        <v>0.02</v>
      </c>
      <c r="H921" s="12">
        <v>521</v>
      </c>
      <c r="I921" s="12">
        <v>25</v>
      </c>
      <c r="J921" s="12">
        <v>179</v>
      </c>
      <c r="K921" s="12">
        <v>6</v>
      </c>
      <c r="L921" s="12">
        <v>786</v>
      </c>
      <c r="M921" s="12">
        <v>14</v>
      </c>
      <c r="N921" s="12">
        <v>2.89</v>
      </c>
      <c r="O921" s="12">
        <v>0.09</v>
      </c>
      <c r="P921" s="12">
        <v>0.51819368152711598</v>
      </c>
      <c r="Q921" s="12">
        <v>0.16011653667567005</v>
      </c>
      <c r="R921" s="12">
        <v>110</v>
      </c>
      <c r="S921" s="12" t="s">
        <v>12832</v>
      </c>
    </row>
    <row r="922" spans="1:19" x14ac:dyDescent="0.2">
      <c r="C922" s="12" t="s">
        <v>12829</v>
      </c>
      <c r="D922" s="12">
        <v>27.2</v>
      </c>
      <c r="E922" s="12">
        <v>0.2</v>
      </c>
      <c r="F922" s="12">
        <v>7.85</v>
      </c>
      <c r="G922" s="12">
        <v>0.02</v>
      </c>
      <c r="H922" s="12">
        <v>668</v>
      </c>
      <c r="I922" s="12">
        <v>38</v>
      </c>
      <c r="J922" s="12">
        <v>151</v>
      </c>
      <c r="K922" s="12">
        <v>6</v>
      </c>
      <c r="L922" s="12">
        <v>856</v>
      </c>
      <c r="M922" s="12">
        <v>14</v>
      </c>
      <c r="N922" s="12">
        <v>2.4300000000000002</v>
      </c>
      <c r="O922" s="12">
        <v>0.09</v>
      </c>
      <c r="P922" s="12">
        <v>0.54832933750113799</v>
      </c>
      <c r="Q922" s="12">
        <v>0.10300142636035303</v>
      </c>
      <c r="R922" s="12">
        <v>110</v>
      </c>
      <c r="S922" s="12" t="s">
        <v>12832</v>
      </c>
    </row>
    <row r="923" spans="1:19" x14ac:dyDescent="0.2">
      <c r="C923" s="12" t="s">
        <v>12830</v>
      </c>
      <c r="D923" s="12">
        <v>27</v>
      </c>
      <c r="E923" s="12">
        <v>0.2</v>
      </c>
      <c r="F923" s="12">
        <v>7.78</v>
      </c>
      <c r="G923" s="12">
        <v>0.02</v>
      </c>
      <c r="H923" s="12">
        <v>800</v>
      </c>
      <c r="I923" s="12">
        <v>50</v>
      </c>
      <c r="J923" s="12">
        <v>132</v>
      </c>
      <c r="K923" s="12">
        <v>6</v>
      </c>
      <c r="L923" s="12">
        <v>904</v>
      </c>
      <c r="M923" s="12">
        <v>14</v>
      </c>
      <c r="N923" s="12">
        <v>2.11</v>
      </c>
      <c r="O923" s="12">
        <v>0.09</v>
      </c>
      <c r="P923" s="12">
        <v>0.55245667809778098</v>
      </c>
      <c r="Q923" s="12">
        <v>5.6568844648114069E-2</v>
      </c>
      <c r="R923" s="12">
        <v>110</v>
      </c>
      <c r="S923" s="12" t="s">
        <v>12832</v>
      </c>
    </row>
    <row r="924" spans="1:19" x14ac:dyDescent="0.2">
      <c r="C924" s="12" t="s">
        <v>12826</v>
      </c>
      <c r="D924" s="12">
        <v>26.8</v>
      </c>
      <c r="E924" s="12">
        <v>0.5</v>
      </c>
      <c r="F924" s="12">
        <v>8.1300000000000008</v>
      </c>
      <c r="G924" s="12">
        <v>0.03</v>
      </c>
      <c r="H924" s="12">
        <v>304</v>
      </c>
      <c r="I924" s="12">
        <v>25</v>
      </c>
      <c r="J924" s="12">
        <v>248</v>
      </c>
      <c r="K924" s="12">
        <v>12</v>
      </c>
      <c r="L924" s="12">
        <v>616</v>
      </c>
      <c r="M924" s="12">
        <v>30</v>
      </c>
      <c r="N924" s="12">
        <v>3.98</v>
      </c>
      <c r="O924" s="12">
        <v>0.19</v>
      </c>
      <c r="P924" s="12">
        <v>0.474401383873023</v>
      </c>
      <c r="Q924" s="12">
        <v>0.15237777305696398</v>
      </c>
      <c r="R924" s="12">
        <v>110</v>
      </c>
      <c r="S924" s="12" t="s">
        <v>12833</v>
      </c>
    </row>
    <row r="925" spans="1:19" x14ac:dyDescent="0.2">
      <c r="C925" s="12" t="s">
        <v>12827</v>
      </c>
      <c r="D925" s="12">
        <v>27</v>
      </c>
      <c r="E925" s="12">
        <v>0.3</v>
      </c>
      <c r="F925" s="12">
        <v>8.02</v>
      </c>
      <c r="G925" s="12">
        <v>0.02</v>
      </c>
      <c r="H925" s="12">
        <v>413</v>
      </c>
      <c r="I925" s="12">
        <v>19</v>
      </c>
      <c r="J925" s="12">
        <v>207</v>
      </c>
      <c r="K925" s="12">
        <v>5</v>
      </c>
      <c r="L925" s="12">
        <v>717</v>
      </c>
      <c r="M925" s="12">
        <v>14</v>
      </c>
      <c r="N925" s="12">
        <v>3.33</v>
      </c>
      <c r="O925" s="12">
        <v>0.09</v>
      </c>
      <c r="P925" s="12">
        <v>0.44815028375466598</v>
      </c>
      <c r="Q925" s="12">
        <v>0.11474613820521301</v>
      </c>
      <c r="R925" s="12">
        <v>110</v>
      </c>
      <c r="S925" s="12" t="s">
        <v>12833</v>
      </c>
    </row>
    <row r="926" spans="1:19" x14ac:dyDescent="0.2">
      <c r="C926" s="12" t="s">
        <v>12828</v>
      </c>
      <c r="D926" s="12">
        <v>27.2</v>
      </c>
      <c r="E926" s="12">
        <v>0.1</v>
      </c>
      <c r="F926" s="12">
        <v>7.94</v>
      </c>
      <c r="G926" s="12">
        <v>0.02</v>
      </c>
      <c r="H926" s="12">
        <v>521</v>
      </c>
      <c r="I926" s="12">
        <v>25</v>
      </c>
      <c r="J926" s="12">
        <v>179</v>
      </c>
      <c r="K926" s="12">
        <v>6</v>
      </c>
      <c r="L926" s="12">
        <v>786</v>
      </c>
      <c r="M926" s="12">
        <v>14</v>
      </c>
      <c r="N926" s="12">
        <v>2.89</v>
      </c>
      <c r="O926" s="12">
        <v>0.09</v>
      </c>
      <c r="P926" s="12">
        <v>0.47509939000333801</v>
      </c>
      <c r="Q926" s="12">
        <v>8.7979120512275966E-2</v>
      </c>
      <c r="R926" s="12">
        <v>110</v>
      </c>
      <c r="S926" s="12" t="s">
        <v>12833</v>
      </c>
    </row>
    <row r="927" spans="1:19" x14ac:dyDescent="0.2">
      <c r="C927" s="12" t="s">
        <v>12829</v>
      </c>
      <c r="D927" s="12">
        <v>27.2</v>
      </c>
      <c r="E927" s="12">
        <v>0.2</v>
      </c>
      <c r="F927" s="12">
        <v>7.85</v>
      </c>
      <c r="G927" s="12">
        <v>0.02</v>
      </c>
      <c r="H927" s="12">
        <v>668</v>
      </c>
      <c r="I927" s="12">
        <v>38</v>
      </c>
      <c r="J927" s="12">
        <v>151</v>
      </c>
      <c r="K927" s="12">
        <v>6</v>
      </c>
      <c r="L927" s="12">
        <v>856</v>
      </c>
      <c r="M927" s="12">
        <v>14</v>
      </c>
      <c r="N927" s="12">
        <v>2.4300000000000002</v>
      </c>
      <c r="O927" s="12">
        <v>0.09</v>
      </c>
      <c r="P927" s="12">
        <v>0.50368729325361905</v>
      </c>
      <c r="Q927" s="12">
        <v>0.15595884798640391</v>
      </c>
      <c r="R927" s="12">
        <v>110</v>
      </c>
      <c r="S927" s="12" t="s">
        <v>12833</v>
      </c>
    </row>
    <row r="928" spans="1:19" x14ac:dyDescent="0.2">
      <c r="C928" s="12" t="s">
        <v>12830</v>
      </c>
      <c r="D928" s="12">
        <v>27</v>
      </c>
      <c r="E928" s="12">
        <v>0.2</v>
      </c>
      <c r="F928" s="12">
        <v>7.78</v>
      </c>
      <c r="G928" s="12">
        <v>0.02</v>
      </c>
      <c r="H928" s="12">
        <v>800</v>
      </c>
      <c r="I928" s="12">
        <v>50</v>
      </c>
      <c r="J928" s="12">
        <v>132</v>
      </c>
      <c r="K928" s="12">
        <v>6</v>
      </c>
      <c r="L928" s="12">
        <v>904</v>
      </c>
      <c r="M928" s="12">
        <v>14</v>
      </c>
      <c r="N928" s="12">
        <v>2.11</v>
      </c>
      <c r="O928" s="12">
        <v>0.09</v>
      </c>
      <c r="P928" s="12">
        <v>0.46547904464204398</v>
      </c>
      <c r="Q928" s="12">
        <v>6.3184728839792037E-2</v>
      </c>
      <c r="R928" s="12">
        <v>110</v>
      </c>
      <c r="S928" s="12" t="s">
        <v>12833</v>
      </c>
    </row>
    <row r="929" spans="3:19" x14ac:dyDescent="0.2">
      <c r="C929" s="12" t="s">
        <v>12826</v>
      </c>
      <c r="D929" s="12">
        <v>26.8</v>
      </c>
      <c r="E929" s="12">
        <v>0.5</v>
      </c>
      <c r="F929" s="12">
        <v>8.1300000000000008</v>
      </c>
      <c r="G929" s="12">
        <v>0.03</v>
      </c>
      <c r="H929" s="12">
        <v>304</v>
      </c>
      <c r="I929" s="12">
        <v>25</v>
      </c>
      <c r="J929" s="12">
        <v>248</v>
      </c>
      <c r="K929" s="12">
        <v>12</v>
      </c>
      <c r="L929" s="12">
        <v>616</v>
      </c>
      <c r="M929" s="12">
        <v>30</v>
      </c>
      <c r="N929" s="12">
        <v>3.98</v>
      </c>
      <c r="O929" s="12">
        <v>0.19</v>
      </c>
      <c r="P929" s="12">
        <v>0.62092197505386704</v>
      </c>
      <c r="Q929" s="12">
        <v>8.4398045582835923E-2</v>
      </c>
      <c r="R929" s="12">
        <v>110</v>
      </c>
      <c r="S929" s="12" t="s">
        <v>12485</v>
      </c>
    </row>
    <row r="930" spans="3:19" x14ac:dyDescent="0.2">
      <c r="C930" s="12" t="s">
        <v>12827</v>
      </c>
      <c r="D930" s="12">
        <v>27</v>
      </c>
      <c r="E930" s="12">
        <v>0.3</v>
      </c>
      <c r="F930" s="12">
        <v>8.02</v>
      </c>
      <c r="G930" s="12">
        <v>0.02</v>
      </c>
      <c r="H930" s="12">
        <v>413</v>
      </c>
      <c r="I930" s="12">
        <v>19</v>
      </c>
      <c r="J930" s="12">
        <v>207</v>
      </c>
      <c r="K930" s="12">
        <v>5</v>
      </c>
      <c r="L930" s="12">
        <v>717</v>
      </c>
      <c r="M930" s="12">
        <v>14</v>
      </c>
      <c r="N930" s="12">
        <v>3.33</v>
      </c>
      <c r="O930" s="12">
        <v>0.09</v>
      </c>
      <c r="P930" s="12">
        <v>0.551880064337956</v>
      </c>
      <c r="Q930" s="12">
        <v>0.10075566750629705</v>
      </c>
      <c r="R930" s="12">
        <v>110</v>
      </c>
      <c r="S930" s="12" t="s">
        <v>12485</v>
      </c>
    </row>
    <row r="931" spans="3:19" x14ac:dyDescent="0.2">
      <c r="C931" s="12" t="s">
        <v>12828</v>
      </c>
      <c r="D931" s="12">
        <v>27.2</v>
      </c>
      <c r="E931" s="12">
        <v>0.1</v>
      </c>
      <c r="F931" s="12">
        <v>7.94</v>
      </c>
      <c r="G931" s="12">
        <v>0.02</v>
      </c>
      <c r="H931" s="12">
        <v>521</v>
      </c>
      <c r="I931" s="12">
        <v>25</v>
      </c>
      <c r="J931" s="12">
        <v>179</v>
      </c>
      <c r="K931" s="12">
        <v>6</v>
      </c>
      <c r="L931" s="12">
        <v>786</v>
      </c>
      <c r="M931" s="12">
        <v>14</v>
      </c>
      <c r="N931" s="12">
        <v>2.89</v>
      </c>
      <c r="O931" s="12">
        <v>0.09</v>
      </c>
      <c r="P931" s="12">
        <v>0.569694394707292</v>
      </c>
      <c r="Q931" s="12">
        <v>6.0453400503779009E-2</v>
      </c>
      <c r="R931" s="12">
        <v>110</v>
      </c>
      <c r="S931" s="12" t="s">
        <v>12485</v>
      </c>
    </row>
    <row r="932" spans="3:19" x14ac:dyDescent="0.2">
      <c r="C932" s="12" t="s">
        <v>12829</v>
      </c>
      <c r="D932" s="12">
        <v>27.2</v>
      </c>
      <c r="E932" s="12">
        <v>0.2</v>
      </c>
      <c r="F932" s="12">
        <v>7.85</v>
      </c>
      <c r="G932" s="12">
        <v>0.02</v>
      </c>
      <c r="H932" s="12">
        <v>668</v>
      </c>
      <c r="I932" s="12">
        <v>38</v>
      </c>
      <c r="J932" s="12">
        <v>151</v>
      </c>
      <c r="K932" s="12">
        <v>6</v>
      </c>
      <c r="L932" s="12">
        <v>856</v>
      </c>
      <c r="M932" s="12">
        <v>14</v>
      </c>
      <c r="N932" s="12">
        <v>2.4300000000000002</v>
      </c>
      <c r="O932" s="12">
        <v>0.09</v>
      </c>
      <c r="P932" s="12">
        <v>0.45531243361354701</v>
      </c>
      <c r="Q932" s="12">
        <v>9.2925859609722994E-2</v>
      </c>
      <c r="R932" s="12">
        <v>110</v>
      </c>
      <c r="S932" s="12" t="s">
        <v>12485</v>
      </c>
    </row>
    <row r="933" spans="3:19" x14ac:dyDescent="0.2">
      <c r="C933" s="12" t="s">
        <v>12830</v>
      </c>
      <c r="D933" s="12">
        <v>27</v>
      </c>
      <c r="E933" s="12">
        <v>0.2</v>
      </c>
      <c r="F933" s="12">
        <v>7.78</v>
      </c>
      <c r="G933" s="12">
        <v>0.02</v>
      </c>
      <c r="H933" s="12">
        <v>800</v>
      </c>
      <c r="I933" s="12">
        <v>50</v>
      </c>
      <c r="J933" s="12">
        <v>132</v>
      </c>
      <c r="K933" s="12">
        <v>6</v>
      </c>
      <c r="L933" s="12">
        <v>904</v>
      </c>
      <c r="M933" s="12">
        <v>14</v>
      </c>
      <c r="N933" s="12">
        <v>2.11</v>
      </c>
      <c r="O933" s="12">
        <v>0.09</v>
      </c>
      <c r="P933" s="12">
        <v>0.55889047373372502</v>
      </c>
      <c r="Q933" s="12">
        <v>5.8420078298078937E-2</v>
      </c>
      <c r="R933" s="12">
        <v>110</v>
      </c>
      <c r="S933" s="12" t="s">
        <v>12485</v>
      </c>
    </row>
    <row r="934" spans="3:19" x14ac:dyDescent="0.2">
      <c r="C934" s="12" t="s">
        <v>12826</v>
      </c>
      <c r="D934" s="12">
        <v>26.8</v>
      </c>
      <c r="E934" s="12">
        <v>0.5</v>
      </c>
      <c r="F934" s="12">
        <v>8.1300000000000008</v>
      </c>
      <c r="G934" s="12">
        <v>0.03</v>
      </c>
      <c r="H934" s="12">
        <v>304</v>
      </c>
      <c r="I934" s="12">
        <v>25</v>
      </c>
      <c r="J934" s="12">
        <v>248</v>
      </c>
      <c r="K934" s="12">
        <v>12</v>
      </c>
      <c r="L934" s="12">
        <v>616</v>
      </c>
      <c r="M934" s="12">
        <v>30</v>
      </c>
      <c r="N934" s="12">
        <v>3.98</v>
      </c>
      <c r="O934" s="12">
        <v>0.19</v>
      </c>
      <c r="P934" s="12">
        <v>0.68226296931924202</v>
      </c>
      <c r="Q934" s="12">
        <v>0.17228193779544199</v>
      </c>
      <c r="R934" s="12">
        <v>27.5</v>
      </c>
      <c r="S934" s="12" t="s">
        <v>12832</v>
      </c>
    </row>
    <row r="935" spans="3:19" x14ac:dyDescent="0.2">
      <c r="C935" s="12" t="s">
        <v>12827</v>
      </c>
      <c r="D935" s="12">
        <v>27</v>
      </c>
      <c r="E935" s="12">
        <v>0.3</v>
      </c>
      <c r="F935" s="12">
        <v>8.02</v>
      </c>
      <c r="G935" s="12">
        <v>0.02</v>
      </c>
      <c r="H935" s="12">
        <v>413</v>
      </c>
      <c r="I935" s="12">
        <v>19</v>
      </c>
      <c r="J935" s="12">
        <v>207</v>
      </c>
      <c r="K935" s="12">
        <v>5</v>
      </c>
      <c r="L935" s="12">
        <v>717</v>
      </c>
      <c r="M935" s="12">
        <v>14</v>
      </c>
      <c r="N935" s="12">
        <v>3.33</v>
      </c>
      <c r="O935" s="12">
        <v>0.09</v>
      </c>
      <c r="P935" s="12">
        <v>0.72799807304368702</v>
      </c>
      <c r="Q935" s="12">
        <v>0.13669346340288402</v>
      </c>
      <c r="R935" s="12">
        <v>27.5</v>
      </c>
      <c r="S935" s="12" t="s">
        <v>12832</v>
      </c>
    </row>
    <row r="936" spans="3:19" x14ac:dyDescent="0.2">
      <c r="C936" s="12" t="s">
        <v>12828</v>
      </c>
      <c r="D936" s="12">
        <v>27.2</v>
      </c>
      <c r="E936" s="12">
        <v>0.1</v>
      </c>
      <c r="F936" s="12">
        <v>7.94</v>
      </c>
      <c r="G936" s="12">
        <v>0.02</v>
      </c>
      <c r="H936" s="12">
        <v>521</v>
      </c>
      <c r="I936" s="12">
        <v>25</v>
      </c>
      <c r="J936" s="12">
        <v>179</v>
      </c>
      <c r="K936" s="12">
        <v>6</v>
      </c>
      <c r="L936" s="12">
        <v>786</v>
      </c>
      <c r="M936" s="12">
        <v>14</v>
      </c>
      <c r="N936" s="12">
        <v>2.89</v>
      </c>
      <c r="O936" s="12">
        <v>0.09</v>
      </c>
      <c r="P936" s="12">
        <v>0.65642971125764005</v>
      </c>
      <c r="Q936" s="12">
        <v>0.1030018366302351</v>
      </c>
      <c r="R936" s="12">
        <v>27.5</v>
      </c>
      <c r="S936" s="12" t="s">
        <v>12832</v>
      </c>
    </row>
    <row r="937" spans="3:19" x14ac:dyDescent="0.2">
      <c r="C937" s="12" t="s">
        <v>12829</v>
      </c>
      <c r="D937" s="12">
        <v>27.2</v>
      </c>
      <c r="E937" s="12">
        <v>0.2</v>
      </c>
      <c r="F937" s="12">
        <v>7.85</v>
      </c>
      <c r="G937" s="12">
        <v>0.02</v>
      </c>
      <c r="H937" s="12">
        <v>668</v>
      </c>
      <c r="I937" s="12">
        <v>38</v>
      </c>
      <c r="J937" s="12">
        <v>151</v>
      </c>
      <c r="K937" s="12">
        <v>6</v>
      </c>
      <c r="L937" s="12">
        <v>856</v>
      </c>
      <c r="M937" s="12">
        <v>14</v>
      </c>
      <c r="N937" s="12">
        <v>2.4300000000000002</v>
      </c>
      <c r="O937" s="12">
        <v>0.09</v>
      </c>
      <c r="P937" s="12">
        <v>0.67410351368440002</v>
      </c>
      <c r="Q937" s="12">
        <v>7.0303796706108979E-2</v>
      </c>
      <c r="R937" s="12">
        <v>27.5</v>
      </c>
      <c r="S937" s="12" t="s">
        <v>12832</v>
      </c>
    </row>
    <row r="938" spans="3:19" x14ac:dyDescent="0.2">
      <c r="C938" s="12" t="s">
        <v>12830</v>
      </c>
      <c r="D938" s="12">
        <v>27</v>
      </c>
      <c r="E938" s="12">
        <v>0.2</v>
      </c>
      <c r="F938" s="12">
        <v>7.78</v>
      </c>
      <c r="G938" s="12">
        <v>0.02</v>
      </c>
      <c r="H938" s="12">
        <v>800</v>
      </c>
      <c r="I938" s="12">
        <v>50</v>
      </c>
      <c r="J938" s="12">
        <v>132</v>
      </c>
      <c r="K938" s="12">
        <v>6</v>
      </c>
      <c r="L938" s="12">
        <v>904</v>
      </c>
      <c r="M938" s="12">
        <v>14</v>
      </c>
      <c r="N938" s="12">
        <v>2.11</v>
      </c>
      <c r="O938" s="12">
        <v>0.09</v>
      </c>
      <c r="P938" s="12">
        <v>0.55357841808930197</v>
      </c>
      <c r="Q938" s="12">
        <v>6.3469123535964955E-2</v>
      </c>
      <c r="R938" s="12">
        <v>27.5</v>
      </c>
      <c r="S938" s="12" t="s">
        <v>12832</v>
      </c>
    </row>
    <row r="939" spans="3:19" x14ac:dyDescent="0.2">
      <c r="C939" s="12" t="s">
        <v>12826</v>
      </c>
      <c r="D939" s="12">
        <v>26.8</v>
      </c>
      <c r="E939" s="12">
        <v>0.5</v>
      </c>
      <c r="F939" s="12">
        <v>8.1300000000000008</v>
      </c>
      <c r="G939" s="12">
        <v>0.03</v>
      </c>
      <c r="H939" s="12">
        <v>304</v>
      </c>
      <c r="I939" s="12">
        <v>25</v>
      </c>
      <c r="J939" s="12">
        <v>248</v>
      </c>
      <c r="K939" s="12">
        <v>12</v>
      </c>
      <c r="L939" s="12">
        <v>616</v>
      </c>
      <c r="M939" s="12">
        <v>30</v>
      </c>
      <c r="N939" s="12">
        <v>3.98</v>
      </c>
      <c r="O939" s="12">
        <v>0.19</v>
      </c>
      <c r="P939" s="12">
        <v>0.54656309276488102</v>
      </c>
      <c r="Q939" s="12">
        <v>0.12215096498359101</v>
      </c>
      <c r="R939" s="12">
        <v>27.5</v>
      </c>
      <c r="S939" s="12" t="s">
        <v>12833</v>
      </c>
    </row>
    <row r="940" spans="3:19" x14ac:dyDescent="0.2">
      <c r="C940" s="12" t="s">
        <v>12827</v>
      </c>
      <c r="D940" s="12">
        <v>27</v>
      </c>
      <c r="E940" s="12">
        <v>0.3</v>
      </c>
      <c r="F940" s="12">
        <v>8.02</v>
      </c>
      <c r="G940" s="12">
        <v>0.02</v>
      </c>
      <c r="H940" s="12">
        <v>413</v>
      </c>
      <c r="I940" s="12">
        <v>19</v>
      </c>
      <c r="J940" s="12">
        <v>207</v>
      </c>
      <c r="K940" s="12">
        <v>5</v>
      </c>
      <c r="L940" s="12">
        <v>717</v>
      </c>
      <c r="M940" s="12">
        <v>14</v>
      </c>
      <c r="N940" s="12">
        <v>3.33</v>
      </c>
      <c r="O940" s="12">
        <v>0.09</v>
      </c>
      <c r="P940" s="12">
        <v>0.53852407189955698</v>
      </c>
      <c r="Q940" s="12">
        <v>0.106946075331948</v>
      </c>
      <c r="R940" s="12">
        <v>27.5</v>
      </c>
      <c r="S940" s="12" t="s">
        <v>12833</v>
      </c>
    </row>
    <row r="941" spans="3:19" x14ac:dyDescent="0.2">
      <c r="C941" s="12" t="s">
        <v>12828</v>
      </c>
      <c r="D941" s="12">
        <v>27.2</v>
      </c>
      <c r="E941" s="12">
        <v>0.1</v>
      </c>
      <c r="F941" s="12">
        <v>7.94</v>
      </c>
      <c r="G941" s="12">
        <v>0.02</v>
      </c>
      <c r="H941" s="12">
        <v>521</v>
      </c>
      <c r="I941" s="12">
        <v>25</v>
      </c>
      <c r="J941" s="12">
        <v>179</v>
      </c>
      <c r="K941" s="12">
        <v>6</v>
      </c>
      <c r="L941" s="12">
        <v>786</v>
      </c>
      <c r="M941" s="12">
        <v>14</v>
      </c>
      <c r="N941" s="12">
        <v>2.89</v>
      </c>
      <c r="O941" s="12">
        <v>0.09</v>
      </c>
      <c r="P941" s="12">
        <v>0.58118808900129404</v>
      </c>
      <c r="Q941" s="12">
        <v>2.5411736368289084E-2</v>
      </c>
      <c r="R941" s="12">
        <v>27.5</v>
      </c>
      <c r="S941" s="12" t="s">
        <v>12833</v>
      </c>
    </row>
    <row r="942" spans="3:19" x14ac:dyDescent="0.2">
      <c r="C942" s="12" t="s">
        <v>12829</v>
      </c>
      <c r="D942" s="12">
        <v>27.2</v>
      </c>
      <c r="E942" s="12">
        <v>0.2</v>
      </c>
      <c r="F942" s="12">
        <v>7.85</v>
      </c>
      <c r="G942" s="12">
        <v>0.02</v>
      </c>
      <c r="H942" s="12">
        <v>668</v>
      </c>
      <c r="I942" s="12">
        <v>38</v>
      </c>
      <c r="J942" s="12">
        <v>151</v>
      </c>
      <c r="K942" s="12">
        <v>6</v>
      </c>
      <c r="L942" s="12">
        <v>856</v>
      </c>
      <c r="M942" s="12">
        <v>14</v>
      </c>
      <c r="N942" s="12">
        <v>2.4300000000000002</v>
      </c>
      <c r="O942" s="12">
        <v>0.09</v>
      </c>
      <c r="P942" s="12">
        <v>0.58182037154126398</v>
      </c>
      <c r="Q942" s="12">
        <v>7.2953361635505032E-2</v>
      </c>
      <c r="R942" s="12">
        <v>27.5</v>
      </c>
      <c r="S942" s="12" t="s">
        <v>12833</v>
      </c>
    </row>
    <row r="943" spans="3:19" x14ac:dyDescent="0.2">
      <c r="C943" s="12" t="s">
        <v>12830</v>
      </c>
      <c r="D943" s="12">
        <v>27</v>
      </c>
      <c r="E943" s="12">
        <v>0.2</v>
      </c>
      <c r="F943" s="12">
        <v>7.78</v>
      </c>
      <c r="G943" s="12">
        <v>0.02</v>
      </c>
      <c r="H943" s="12">
        <v>800</v>
      </c>
      <c r="I943" s="12">
        <v>50</v>
      </c>
      <c r="J943" s="12">
        <v>132</v>
      </c>
      <c r="K943" s="12">
        <v>6</v>
      </c>
      <c r="L943" s="12">
        <v>904</v>
      </c>
      <c r="M943" s="12">
        <v>14</v>
      </c>
      <c r="N943" s="12">
        <v>2.11</v>
      </c>
      <c r="O943" s="12">
        <v>0.09</v>
      </c>
      <c r="P943" s="12">
        <v>0.45361755938939502</v>
      </c>
      <c r="Q943" s="12">
        <v>7.5693252642038023E-2</v>
      </c>
      <c r="R943" s="12">
        <v>27.5</v>
      </c>
      <c r="S943" s="12" t="s">
        <v>12833</v>
      </c>
    </row>
    <row r="944" spans="3:19" x14ac:dyDescent="0.2">
      <c r="C944" s="12" t="s">
        <v>12826</v>
      </c>
      <c r="D944" s="12">
        <v>26.8</v>
      </c>
      <c r="E944" s="12">
        <v>0.5</v>
      </c>
      <c r="F944" s="12">
        <v>8.1300000000000008</v>
      </c>
      <c r="G944" s="12">
        <v>0.03</v>
      </c>
      <c r="H944" s="12">
        <v>304</v>
      </c>
      <c r="I944" s="12">
        <v>25</v>
      </c>
      <c r="J944" s="12">
        <v>248</v>
      </c>
      <c r="K944" s="12">
        <v>12</v>
      </c>
      <c r="L944" s="12">
        <v>616</v>
      </c>
      <c r="M944" s="12">
        <v>30</v>
      </c>
      <c r="N944" s="12">
        <v>3.98</v>
      </c>
      <c r="O944" s="12">
        <v>0.19</v>
      </c>
      <c r="P944" s="12">
        <v>0.60090928250985998</v>
      </c>
      <c r="Q944" s="12">
        <v>9.7943576310481006E-2</v>
      </c>
      <c r="R944" s="12">
        <v>27.5</v>
      </c>
      <c r="S944" s="12" t="s">
        <v>12485</v>
      </c>
    </row>
    <row r="945" spans="1:25" x14ac:dyDescent="0.2">
      <c r="C945" s="12" t="s">
        <v>12827</v>
      </c>
      <c r="D945" s="12">
        <v>27</v>
      </c>
      <c r="E945" s="12">
        <v>0.3</v>
      </c>
      <c r="F945" s="12">
        <v>8.02</v>
      </c>
      <c r="G945" s="12">
        <v>0.02</v>
      </c>
      <c r="H945" s="12">
        <v>413</v>
      </c>
      <c r="I945" s="12">
        <v>19</v>
      </c>
      <c r="J945" s="12">
        <v>207</v>
      </c>
      <c r="K945" s="12">
        <v>5</v>
      </c>
      <c r="L945" s="12">
        <v>717</v>
      </c>
      <c r="M945" s="12">
        <v>14</v>
      </c>
      <c r="N945" s="12">
        <v>3.33</v>
      </c>
      <c r="O945" s="12">
        <v>0.09</v>
      </c>
      <c r="P945" s="12">
        <v>0.56176798241652304</v>
      </c>
      <c r="Q945" s="12">
        <v>8.7586186131936028E-2</v>
      </c>
      <c r="R945" s="12">
        <v>27.5</v>
      </c>
      <c r="S945" s="12" t="s">
        <v>12485</v>
      </c>
    </row>
    <row r="946" spans="1:25" x14ac:dyDescent="0.2">
      <c r="C946" s="12" t="s">
        <v>12828</v>
      </c>
      <c r="D946" s="12">
        <v>27.2</v>
      </c>
      <c r="E946" s="12">
        <v>0.1</v>
      </c>
      <c r="F946" s="12">
        <v>7.94</v>
      </c>
      <c r="G946" s="12">
        <v>0.02</v>
      </c>
      <c r="H946" s="12">
        <v>521</v>
      </c>
      <c r="I946" s="12">
        <v>25</v>
      </c>
      <c r="J946" s="12">
        <v>179</v>
      </c>
      <c r="K946" s="12">
        <v>6</v>
      </c>
      <c r="L946" s="12">
        <v>786</v>
      </c>
      <c r="M946" s="12">
        <v>14</v>
      </c>
      <c r="N946" s="12">
        <v>2.89</v>
      </c>
      <c r="O946" s="12">
        <v>0.09</v>
      </c>
      <c r="P946" s="12">
        <v>0.61885406316803604</v>
      </c>
      <c r="Q946" s="12">
        <v>4.7360973112938076E-2</v>
      </c>
      <c r="R946" s="12">
        <v>27.5</v>
      </c>
      <c r="S946" s="12" t="s">
        <v>12485</v>
      </c>
    </row>
    <row r="947" spans="1:25" x14ac:dyDescent="0.2">
      <c r="C947" s="12" t="s">
        <v>12829</v>
      </c>
      <c r="D947" s="12">
        <v>27.2</v>
      </c>
      <c r="E947" s="12">
        <v>0.2</v>
      </c>
      <c r="F947" s="12">
        <v>7.85</v>
      </c>
      <c r="G947" s="12">
        <v>0.02</v>
      </c>
      <c r="H947" s="12">
        <v>668</v>
      </c>
      <c r="I947" s="12">
        <v>38</v>
      </c>
      <c r="J947" s="12">
        <v>151</v>
      </c>
      <c r="K947" s="12">
        <v>6</v>
      </c>
      <c r="L947" s="12">
        <v>856</v>
      </c>
      <c r="M947" s="12">
        <v>14</v>
      </c>
      <c r="N947" s="12">
        <v>2.4300000000000002</v>
      </c>
      <c r="O947" s="12">
        <v>0.09</v>
      </c>
      <c r="P947" s="12">
        <v>0.61716797639478505</v>
      </c>
      <c r="Q947" s="12">
        <v>0.104928792942523</v>
      </c>
      <c r="R947" s="12">
        <v>27.5</v>
      </c>
      <c r="S947" s="12" t="s">
        <v>12485</v>
      </c>
    </row>
    <row r="948" spans="1:25" x14ac:dyDescent="0.2">
      <c r="C948" s="12" t="s">
        <v>12830</v>
      </c>
      <c r="D948" s="12">
        <v>27</v>
      </c>
      <c r="E948" s="12">
        <v>0.2</v>
      </c>
      <c r="F948" s="12">
        <v>7.78</v>
      </c>
      <c r="G948" s="12">
        <v>0.02</v>
      </c>
      <c r="H948" s="12">
        <v>800</v>
      </c>
      <c r="I948" s="12">
        <v>50</v>
      </c>
      <c r="J948" s="12">
        <v>132</v>
      </c>
      <c r="K948" s="12">
        <v>6</v>
      </c>
      <c r="L948" s="12">
        <v>904</v>
      </c>
      <c r="M948" s="12">
        <v>14</v>
      </c>
      <c r="N948" s="12">
        <v>2.11</v>
      </c>
      <c r="O948" s="12">
        <v>0.09</v>
      </c>
      <c r="P948" s="12">
        <v>0.38201908891096797</v>
      </c>
      <c r="Q948" s="12">
        <v>6.5396079848251965E-2</v>
      </c>
      <c r="R948" s="12">
        <v>27.5</v>
      </c>
      <c r="S948" s="12" t="s">
        <v>12485</v>
      </c>
    </row>
    <row r="950" spans="1:25" s="18" customFormat="1" ht="32" x14ac:dyDescent="0.2">
      <c r="A950" s="207" t="s">
        <v>9912</v>
      </c>
      <c r="D950" s="14" t="s">
        <v>12505</v>
      </c>
      <c r="E950" s="14" t="s">
        <v>12381</v>
      </c>
      <c r="F950" s="14" t="s">
        <v>12834</v>
      </c>
      <c r="G950" s="14" t="s">
        <v>12835</v>
      </c>
      <c r="H950" s="14" t="s">
        <v>12836</v>
      </c>
      <c r="J950" s="14" t="s">
        <v>12454</v>
      </c>
      <c r="K950" s="14" t="s">
        <v>12430</v>
      </c>
      <c r="M950" s="14" t="s">
        <v>12472</v>
      </c>
      <c r="O950" s="18" t="s">
        <v>12245</v>
      </c>
      <c r="Q950" s="14" t="s">
        <v>12424</v>
      </c>
      <c r="S950" s="18" t="s">
        <v>12425</v>
      </c>
      <c r="U950" s="14" t="s">
        <v>12426</v>
      </c>
      <c r="W950" s="18" t="s">
        <v>12429</v>
      </c>
      <c r="Y950" s="14" t="s">
        <v>12878</v>
      </c>
    </row>
    <row r="951" spans="1:25" ht="16" x14ac:dyDescent="0.2">
      <c r="D951" s="12" t="s">
        <v>12837</v>
      </c>
      <c r="E951" s="12" t="s">
        <v>12812</v>
      </c>
      <c r="F951" s="12">
        <v>0.33518500000000001</v>
      </c>
      <c r="G951" s="12">
        <v>0.41589000000000004</v>
      </c>
      <c r="H951" s="12">
        <v>6.5966433176035899E-2</v>
      </c>
      <c r="I951" s="13" t="s">
        <v>12880</v>
      </c>
      <c r="J951" s="12">
        <v>26</v>
      </c>
      <c r="K951" s="12">
        <v>11.5</v>
      </c>
      <c r="L951" s="12">
        <v>0.5</v>
      </c>
      <c r="M951" s="12">
        <v>32.5</v>
      </c>
      <c r="N951" s="12">
        <v>0.1</v>
      </c>
      <c r="O951" s="12">
        <v>7.63</v>
      </c>
      <c r="P951" s="12">
        <v>0.02</v>
      </c>
    </row>
    <row r="952" spans="1:25" x14ac:dyDescent="0.2">
      <c r="D952" s="12" t="s">
        <v>12838</v>
      </c>
      <c r="E952" s="12" t="s">
        <v>12812</v>
      </c>
      <c r="F952" s="12">
        <v>0.58688999999999991</v>
      </c>
      <c r="G952" s="12">
        <v>0.63754999999999995</v>
      </c>
      <c r="H952" s="12">
        <v>2.3649154108597067E-2</v>
      </c>
      <c r="J952" s="12">
        <v>26</v>
      </c>
      <c r="K952" s="12">
        <v>11.5</v>
      </c>
      <c r="L952" s="12">
        <v>0.5</v>
      </c>
      <c r="M952" s="12">
        <v>32.700000000000003</v>
      </c>
      <c r="N952" s="12">
        <v>0.1</v>
      </c>
      <c r="O952" s="12">
        <v>7.7</v>
      </c>
      <c r="P952" s="12">
        <v>0.02</v>
      </c>
      <c r="Q952" s="12">
        <v>2234</v>
      </c>
      <c r="R952" s="12">
        <v>36</v>
      </c>
      <c r="S952" s="12">
        <v>2182</v>
      </c>
      <c r="T952" s="12">
        <v>34</v>
      </c>
      <c r="U952" s="12">
        <v>955</v>
      </c>
      <c r="V952" s="12">
        <v>42</v>
      </c>
      <c r="W952" s="12">
        <v>0.98</v>
      </c>
      <c r="X952" s="12">
        <v>0.05</v>
      </c>
    </row>
    <row r="953" spans="1:25" x14ac:dyDescent="0.2">
      <c r="D953" s="12" t="s">
        <v>12839</v>
      </c>
      <c r="E953" s="12" t="s">
        <v>12812</v>
      </c>
      <c r="F953" s="12">
        <v>0.37124000000000001</v>
      </c>
      <c r="G953" s="12">
        <v>0.41339333333333333</v>
      </c>
      <c r="H953" s="12">
        <v>3.1108874171664101E-2</v>
      </c>
      <c r="I953" s="12" t="s">
        <v>12881</v>
      </c>
      <c r="J953" s="12">
        <v>34</v>
      </c>
      <c r="K953" s="12">
        <v>12.9</v>
      </c>
      <c r="L953" s="12">
        <v>0.9</v>
      </c>
      <c r="M953" s="12">
        <v>32.6</v>
      </c>
      <c r="N953" s="12">
        <v>0.1</v>
      </c>
      <c r="O953" s="12">
        <v>7.9</v>
      </c>
      <c r="P953" s="12">
        <v>0.01</v>
      </c>
    </row>
    <row r="954" spans="1:25" x14ac:dyDescent="0.2">
      <c r="D954" s="12" t="s">
        <v>12840</v>
      </c>
      <c r="E954" s="12" t="s">
        <v>12812</v>
      </c>
      <c r="F954" s="12">
        <v>0.43548500000000001</v>
      </c>
      <c r="G954" s="12">
        <v>0.46803</v>
      </c>
      <c r="H954" s="12">
        <v>2.0474731290777825E-2</v>
      </c>
      <c r="J954" s="12">
        <v>34</v>
      </c>
      <c r="K954" s="12">
        <v>12.9</v>
      </c>
      <c r="L954" s="12">
        <v>0.9</v>
      </c>
      <c r="M954" s="12">
        <v>32.6</v>
      </c>
      <c r="N954" s="12">
        <v>0.1</v>
      </c>
      <c r="O954" s="12">
        <v>7.9</v>
      </c>
      <c r="P954" s="12">
        <v>0.01</v>
      </c>
      <c r="Q954" s="12">
        <v>2216</v>
      </c>
      <c r="R954" s="12">
        <v>19</v>
      </c>
      <c r="S954" s="12">
        <v>2098</v>
      </c>
      <c r="T954" s="12">
        <v>21</v>
      </c>
      <c r="U954" s="12">
        <v>577</v>
      </c>
      <c r="V954" s="12">
        <v>21</v>
      </c>
      <c r="W954" s="12">
        <v>1.47</v>
      </c>
      <c r="X954" s="12">
        <v>0.03</v>
      </c>
    </row>
    <row r="955" spans="1:25" x14ac:dyDescent="0.2">
      <c r="D955" s="12" t="s">
        <v>12841</v>
      </c>
      <c r="E955" s="12" t="s">
        <v>12812</v>
      </c>
      <c r="F955" s="12">
        <v>0.44969750000000003</v>
      </c>
      <c r="G955" s="12">
        <v>0.4772966666666667</v>
      </c>
      <c r="H955" s="12">
        <v>1.6814448657406719E-2</v>
      </c>
      <c r="I955" s="12" t="s">
        <v>12879</v>
      </c>
      <c r="K955" s="12">
        <f>AVERAGE(K951:K952)</f>
        <v>11.5</v>
      </c>
      <c r="L955" s="12">
        <f>MAX(L951:L952)</f>
        <v>0.5</v>
      </c>
      <c r="M955" s="12">
        <f>AVERAGE(M951:M952)</f>
        <v>32.6</v>
      </c>
      <c r="N955" s="12">
        <f>MAX(N951:N952)</f>
        <v>0.1</v>
      </c>
      <c r="O955" s="12">
        <f>AVERAGE(O951:O952)</f>
        <v>7.665</v>
      </c>
      <c r="P955" s="12">
        <f>MAX(P951:P952)</f>
        <v>0.02</v>
      </c>
      <c r="Q955" s="12">
        <f>AVERAGE(Q951:Q952)</f>
        <v>2234</v>
      </c>
      <c r="R955" s="12">
        <f>MAX(R951:R952)</f>
        <v>36</v>
      </c>
      <c r="S955" s="12">
        <f>AVERAGE(S951:S952)</f>
        <v>2182</v>
      </c>
      <c r="T955" s="12">
        <f>MAX(T951:T952)</f>
        <v>34</v>
      </c>
      <c r="U955" s="12">
        <f>AVERAGE(U951:U952)</f>
        <v>955</v>
      </c>
      <c r="V955" s="12">
        <f>MAX(V951:V952)</f>
        <v>42</v>
      </c>
      <c r="W955" s="12">
        <f>AVERAGE(W951:W952)</f>
        <v>0.98</v>
      </c>
      <c r="X955" s="12">
        <f>MAX(X951:X952)</f>
        <v>0.05</v>
      </c>
      <c r="Y955" s="12">
        <v>2.4710196099733801E-2</v>
      </c>
    </row>
    <row r="956" spans="1:25" x14ac:dyDescent="0.2">
      <c r="D956" s="12" t="s">
        <v>12842</v>
      </c>
      <c r="E956" s="12" t="s">
        <v>12812</v>
      </c>
      <c r="F956" s="12">
        <v>0.42959000000000003</v>
      </c>
      <c r="G956" s="12">
        <v>0.44846333333333338</v>
      </c>
      <c r="H956" s="12">
        <v>1.203653775857857E-2</v>
      </c>
    </row>
    <row r="957" spans="1:25" x14ac:dyDescent="0.2">
      <c r="D957" s="12" t="s">
        <v>12843</v>
      </c>
      <c r="E957" s="12" t="s">
        <v>12812</v>
      </c>
      <c r="F957" s="12">
        <v>0.43978</v>
      </c>
      <c r="G957" s="12">
        <v>0.51356333333333337</v>
      </c>
      <c r="H957" s="12">
        <v>4.5965282350598317E-2</v>
      </c>
      <c r="I957" s="12" t="s">
        <v>12882</v>
      </c>
      <c r="K957" s="12">
        <f>AVERAGE(K953:K954)</f>
        <v>12.9</v>
      </c>
      <c r="L957" s="12">
        <f>MAX(L953:L954)</f>
        <v>0.9</v>
      </c>
      <c r="M957" s="12">
        <f>AVERAGE(M953:M954)</f>
        <v>32.6</v>
      </c>
      <c r="N957" s="12">
        <f>MAX(N953:N954)</f>
        <v>0.1</v>
      </c>
      <c r="O957" s="12">
        <f>AVERAGE(O953:O954)</f>
        <v>7.9</v>
      </c>
      <c r="P957" s="12">
        <f>MAX(P953:P954)</f>
        <v>0.01</v>
      </c>
      <c r="Q957" s="12">
        <f>AVERAGE(Q953:Q954)</f>
        <v>2216</v>
      </c>
      <c r="R957" s="12">
        <f>MAX(R953:R954)</f>
        <v>19</v>
      </c>
      <c r="S957" s="12">
        <f>AVERAGE(S953:S954)</f>
        <v>2098</v>
      </c>
      <c r="T957" s="12">
        <f>MAX(T953:T954)</f>
        <v>21</v>
      </c>
      <c r="U957" s="12">
        <f>AVERAGE(U953:U954)</f>
        <v>577</v>
      </c>
      <c r="V957" s="12">
        <f>MAX(V953:V954)</f>
        <v>21</v>
      </c>
      <c r="W957" s="12">
        <f>AVERAGE(W953:W954)</f>
        <v>1.47</v>
      </c>
      <c r="X957" s="12">
        <f>MAX(X953:X954)</f>
        <v>0.03</v>
      </c>
      <c r="Y957" s="12">
        <v>2.6354500516051899E-2</v>
      </c>
    </row>
    <row r="958" spans="1:25" x14ac:dyDescent="0.2">
      <c r="D958" s="12" t="s">
        <v>12844</v>
      </c>
      <c r="E958" s="12" t="s">
        <v>12812</v>
      </c>
      <c r="F958" s="12">
        <v>0.45283999999999996</v>
      </c>
      <c r="G958" s="12">
        <v>0.48015999999999998</v>
      </c>
      <c r="H958" s="12">
        <v>1.6528865618870504E-2</v>
      </c>
    </row>
    <row r="959" spans="1:25" x14ac:dyDescent="0.2">
      <c r="D959" s="12" t="s">
        <v>12845</v>
      </c>
      <c r="E959" s="12" t="s">
        <v>12812</v>
      </c>
      <c r="F959" s="12">
        <v>0.65695499999999996</v>
      </c>
      <c r="G959" s="12">
        <v>0.69715000000000005</v>
      </c>
      <c r="H959" s="12">
        <v>1.6762683543200544E-2</v>
      </c>
    </row>
    <row r="960" spans="1:25" x14ac:dyDescent="0.2">
      <c r="D960" s="12" t="s">
        <v>12846</v>
      </c>
      <c r="E960" s="12" t="s">
        <v>12812</v>
      </c>
      <c r="F960" s="12">
        <v>0.3362425</v>
      </c>
      <c r="G960" s="12">
        <v>0.38458999999999999</v>
      </c>
      <c r="H960" s="12">
        <v>3.9393861308308437E-2</v>
      </c>
    </row>
    <row r="961" spans="4:8" x14ac:dyDescent="0.2">
      <c r="D961" s="12" t="s">
        <v>12847</v>
      </c>
      <c r="E961" s="12" t="s">
        <v>12812</v>
      </c>
      <c r="F961" s="12">
        <v>0.42217333333333329</v>
      </c>
      <c r="G961" s="12">
        <v>0.46655333333333332</v>
      </c>
      <c r="H961" s="12">
        <v>2.880073929252373E-2</v>
      </c>
    </row>
    <row r="962" spans="4:8" x14ac:dyDescent="0.2">
      <c r="D962" s="12" t="s">
        <v>12848</v>
      </c>
      <c r="E962" s="12" t="s">
        <v>12812</v>
      </c>
      <c r="F962" s="12">
        <v>0.40743000000000001</v>
      </c>
      <c r="G962" s="12">
        <v>0.47366999999999998</v>
      </c>
      <c r="H962" s="12">
        <v>4.4542486330116697E-2</v>
      </c>
    </row>
    <row r="963" spans="4:8" x14ac:dyDescent="0.2">
      <c r="D963" s="12" t="s">
        <v>12849</v>
      </c>
      <c r="E963" s="12" t="s">
        <v>12850</v>
      </c>
      <c r="F963" s="12">
        <v>0.48562</v>
      </c>
      <c r="G963" s="12">
        <v>0.56734000000000007</v>
      </c>
      <c r="H963" s="12">
        <v>4.610403421582808E-2</v>
      </c>
    </row>
    <row r="964" spans="4:8" x14ac:dyDescent="0.2">
      <c r="D964" s="12" t="s">
        <v>12851</v>
      </c>
      <c r="E964" s="12" t="s">
        <v>12850</v>
      </c>
      <c r="F964" s="12">
        <v>0.45759250000000007</v>
      </c>
      <c r="G964" s="12">
        <v>0.4792966666666667</v>
      </c>
      <c r="H964" s="12">
        <v>1.2994852476741774E-2</v>
      </c>
    </row>
    <row r="965" spans="4:8" x14ac:dyDescent="0.2">
      <c r="D965" s="12" t="s">
        <v>12852</v>
      </c>
      <c r="E965" s="12" t="s">
        <v>12850</v>
      </c>
      <c r="F965" s="12">
        <v>0.40332750000000001</v>
      </c>
      <c r="G965" s="12">
        <v>0.47517000000000004</v>
      </c>
      <c r="H965" s="12">
        <v>4.8801226577232584E-2</v>
      </c>
    </row>
    <row r="966" spans="4:8" x14ac:dyDescent="0.2">
      <c r="D966" s="12" t="s">
        <v>12853</v>
      </c>
      <c r="E966" s="12" t="s">
        <v>12850</v>
      </c>
      <c r="F966" s="12">
        <v>0.43502750000000001</v>
      </c>
      <c r="G966" s="12">
        <v>0.4732966666666667</v>
      </c>
      <c r="H966" s="12">
        <v>2.4101242326857585E-2</v>
      </c>
    </row>
    <row r="967" spans="4:8" x14ac:dyDescent="0.2">
      <c r="D967" s="12" t="s">
        <v>12854</v>
      </c>
      <c r="E967" s="12" t="s">
        <v>12850</v>
      </c>
      <c r="F967" s="12">
        <v>0.41525750000000006</v>
      </c>
      <c r="G967" s="12">
        <v>0.45645666666666668</v>
      </c>
      <c r="H967" s="12">
        <v>2.7181791833680101E-2</v>
      </c>
    </row>
    <row r="968" spans="4:8" x14ac:dyDescent="0.2">
      <c r="D968" s="12" t="s">
        <v>12855</v>
      </c>
      <c r="E968" s="12" t="s">
        <v>12850</v>
      </c>
      <c r="F968" s="12">
        <v>0.53002666666666665</v>
      </c>
      <c r="G968" s="12">
        <v>0.56968999999999992</v>
      </c>
      <c r="H968" s="12">
        <v>2.0502113101227581E-2</v>
      </c>
    </row>
    <row r="969" spans="4:8" x14ac:dyDescent="0.2">
      <c r="D969" s="12" t="s">
        <v>12856</v>
      </c>
      <c r="E969" s="12" t="s">
        <v>12850</v>
      </c>
      <c r="F969" s="12">
        <v>0.40357333333333328</v>
      </c>
      <c r="G969" s="12">
        <v>0.44004333333333334</v>
      </c>
      <c r="H969" s="12">
        <v>2.4758278103734533E-2</v>
      </c>
    </row>
    <row r="970" spans="4:8" x14ac:dyDescent="0.2">
      <c r="D970" s="12" t="s">
        <v>12857</v>
      </c>
      <c r="E970" s="12" t="s">
        <v>12850</v>
      </c>
      <c r="F970" s="12">
        <v>0.34609000000000001</v>
      </c>
      <c r="G970" s="12">
        <v>0.40120666666666666</v>
      </c>
      <c r="H970" s="12">
        <v>4.3631588953753526E-2</v>
      </c>
    </row>
    <row r="971" spans="4:8" x14ac:dyDescent="0.2">
      <c r="D971" s="12" t="s">
        <v>12858</v>
      </c>
      <c r="E971" s="12" t="s">
        <v>12850</v>
      </c>
      <c r="F971" s="12">
        <v>0.65581</v>
      </c>
      <c r="G971" s="12">
        <v>0.69976666666666676</v>
      </c>
      <c r="H971" s="12">
        <v>1.8363432052620806E-2</v>
      </c>
    </row>
    <row r="972" spans="4:8" x14ac:dyDescent="0.2">
      <c r="D972" s="12" t="s">
        <v>12859</v>
      </c>
      <c r="E972" s="12" t="s">
        <v>12850</v>
      </c>
      <c r="F972" s="12">
        <v>0.46759333333333331</v>
      </c>
      <c r="G972" s="12">
        <v>0.50596999999999992</v>
      </c>
      <c r="H972" s="12">
        <v>2.2485682539973923E-2</v>
      </c>
    </row>
    <row r="973" spans="4:8" x14ac:dyDescent="0.2">
      <c r="D973" s="12" t="s">
        <v>12860</v>
      </c>
      <c r="E973" s="12" t="s">
        <v>12850</v>
      </c>
      <c r="F973" s="12">
        <v>0.46033333333333332</v>
      </c>
      <c r="G973" s="12">
        <v>0.52381</v>
      </c>
      <c r="H973" s="12">
        <v>3.7778857885391773E-2</v>
      </c>
    </row>
    <row r="974" spans="4:8" x14ac:dyDescent="0.2">
      <c r="D974" s="12" t="s">
        <v>12861</v>
      </c>
      <c r="E974" s="12" t="s">
        <v>12862</v>
      </c>
      <c r="F974" s="12">
        <v>0.40862750000000003</v>
      </c>
      <c r="G974" s="12">
        <v>0.38184333333333331</v>
      </c>
      <c r="H974" s="12">
        <v>-1.7957988275094785E-2</v>
      </c>
    </row>
    <row r="975" spans="4:8" x14ac:dyDescent="0.2">
      <c r="D975" s="12" t="s">
        <v>12863</v>
      </c>
      <c r="E975" s="12" t="s">
        <v>12862</v>
      </c>
      <c r="F975" s="12">
        <v>0.39135999999999993</v>
      </c>
      <c r="G975" s="12">
        <v>0.56337999999999999</v>
      </c>
      <c r="H975" s="12">
        <v>0.12042305581379725</v>
      </c>
    </row>
    <row r="976" spans="4:8" x14ac:dyDescent="0.2">
      <c r="D976" s="12" t="s">
        <v>12837</v>
      </c>
      <c r="E976" s="12" t="s">
        <v>12862</v>
      </c>
      <c r="F976" s="12">
        <v>0.3929725</v>
      </c>
      <c r="G976" s="12">
        <v>0.41589000000000004</v>
      </c>
      <c r="H976" s="12">
        <v>1.5977624702206088E-2</v>
      </c>
    </row>
    <row r="977" spans="1:18" x14ac:dyDescent="0.2">
      <c r="D977" s="12" t="s">
        <v>12864</v>
      </c>
      <c r="E977" s="12" t="s">
        <v>12862</v>
      </c>
      <c r="F977" s="12">
        <v>0.60719749999999995</v>
      </c>
      <c r="G977" s="12">
        <v>0.6378233333333333</v>
      </c>
      <c r="H977" s="12">
        <v>1.3818632766779174E-2</v>
      </c>
    </row>
    <row r="978" spans="1:18" x14ac:dyDescent="0.2">
      <c r="D978" s="12" t="s">
        <v>12865</v>
      </c>
      <c r="E978" s="12" t="s">
        <v>12862</v>
      </c>
      <c r="F978" s="12">
        <v>0.39463500000000001</v>
      </c>
      <c r="G978" s="12">
        <v>0.43535333333333331</v>
      </c>
      <c r="H978" s="12">
        <v>2.8268419584063925E-2</v>
      </c>
    </row>
    <row r="979" spans="1:18" x14ac:dyDescent="0.2">
      <c r="D979" s="12" t="s">
        <v>12866</v>
      </c>
      <c r="E979" s="12" t="s">
        <v>12862</v>
      </c>
      <c r="F979" s="12">
        <v>0.41113500000000003</v>
      </c>
      <c r="G979" s="12">
        <v>0.42914999999999998</v>
      </c>
      <c r="H979" s="12">
        <v>1.2004855919238571E-2</v>
      </c>
    </row>
    <row r="980" spans="1:18" x14ac:dyDescent="0.2">
      <c r="D980" s="12" t="s">
        <v>12867</v>
      </c>
      <c r="E980" s="12" t="s">
        <v>12862</v>
      </c>
      <c r="F980" s="12">
        <v>0.38732</v>
      </c>
      <c r="G980" s="12">
        <v>0.41113333333333335</v>
      </c>
      <c r="H980" s="12">
        <v>1.6844472046994768E-2</v>
      </c>
    </row>
    <row r="981" spans="1:18" x14ac:dyDescent="0.2">
      <c r="D981" s="12" t="s">
        <v>12868</v>
      </c>
      <c r="E981" s="12" t="s">
        <v>12862</v>
      </c>
      <c r="F981" s="12">
        <v>0.56299999999999994</v>
      </c>
      <c r="G981" s="12">
        <v>0.62597333333333338</v>
      </c>
      <c r="H981" s="12">
        <v>3.0644703439662007E-2</v>
      </c>
    </row>
    <row r="982" spans="1:18" x14ac:dyDescent="0.2">
      <c r="D982" s="12" t="s">
        <v>12869</v>
      </c>
      <c r="E982" s="12" t="s">
        <v>12862</v>
      </c>
      <c r="F982" s="12">
        <v>0.52589249999999998</v>
      </c>
      <c r="G982" s="12">
        <v>0.54847999999999997</v>
      </c>
      <c r="H982" s="12">
        <v>1.1767340596003093E-2</v>
      </c>
    </row>
    <row r="983" spans="1:18" x14ac:dyDescent="0.2">
      <c r="D983" s="12" t="s">
        <v>12870</v>
      </c>
      <c r="E983" s="12" t="s">
        <v>12871</v>
      </c>
      <c r="F983" s="12">
        <v>0.46067250000000004</v>
      </c>
      <c r="G983" s="12">
        <v>0.45752666666666664</v>
      </c>
      <c r="H983" s="12">
        <v>-1.8708999259099263E-3</v>
      </c>
    </row>
    <row r="984" spans="1:18" x14ac:dyDescent="0.2">
      <c r="D984" s="12" t="s">
        <v>12872</v>
      </c>
      <c r="E984" s="12" t="s">
        <v>12871</v>
      </c>
      <c r="F984" s="12">
        <v>0.44008250000000004</v>
      </c>
      <c r="G984" s="12">
        <v>0.48754000000000003</v>
      </c>
      <c r="H984" s="12">
        <v>2.9544584923328111E-2</v>
      </c>
      <c r="K984" s="34"/>
      <c r="L984" s="34"/>
    </row>
    <row r="985" spans="1:18" x14ac:dyDescent="0.2">
      <c r="D985" s="12" t="s">
        <v>12873</v>
      </c>
      <c r="E985" s="12" t="s">
        <v>12871</v>
      </c>
      <c r="F985" s="12">
        <v>0.357595</v>
      </c>
      <c r="G985" s="12">
        <v>0.3976466666666667</v>
      </c>
      <c r="H985" s="12">
        <v>3.068571809094256E-2</v>
      </c>
      <c r="K985" s="34"/>
    </row>
    <row r="986" spans="1:18" x14ac:dyDescent="0.2">
      <c r="D986" s="12" t="s">
        <v>12874</v>
      </c>
      <c r="E986" s="12" t="s">
        <v>12871</v>
      </c>
      <c r="F986" s="12">
        <v>0.47794499999999995</v>
      </c>
      <c r="G986" s="12">
        <v>0.52434999999999998</v>
      </c>
      <c r="H986" s="12">
        <v>2.660075663546432E-2</v>
      </c>
      <c r="K986" s="34"/>
    </row>
    <row r="987" spans="1:18" x14ac:dyDescent="0.2">
      <c r="D987" s="12" t="s">
        <v>12875</v>
      </c>
      <c r="E987" s="12" t="s">
        <v>12871</v>
      </c>
      <c r="F987" s="12">
        <v>0.30579500000000004</v>
      </c>
      <c r="G987" s="12">
        <v>0.34322000000000003</v>
      </c>
      <c r="H987" s="12">
        <v>3.3530386885116635E-2</v>
      </c>
      <c r="K987" s="34"/>
    </row>
    <row r="988" spans="1:18" x14ac:dyDescent="0.2">
      <c r="D988" s="12" t="s">
        <v>12876</v>
      </c>
      <c r="E988" s="12" t="s">
        <v>12871</v>
      </c>
      <c r="F988" s="12">
        <v>0.56911000000000012</v>
      </c>
      <c r="G988" s="12">
        <v>0.62443333333333328</v>
      </c>
      <c r="H988" s="12">
        <v>2.6632949035460152E-2</v>
      </c>
      <c r="K988" s="34"/>
    </row>
    <row r="989" spans="1:18" x14ac:dyDescent="0.2">
      <c r="D989" s="12" t="s">
        <v>12877</v>
      </c>
      <c r="E989" s="12" t="s">
        <v>12871</v>
      </c>
      <c r="F989" s="12">
        <v>0.52949999999999997</v>
      </c>
      <c r="G989" s="12">
        <v>0.57853333333333323</v>
      </c>
      <c r="H989" s="12">
        <v>2.5370708129061156E-2</v>
      </c>
      <c r="K989" s="34"/>
    </row>
    <row r="991" spans="1:18" s="18" customFormat="1" x14ac:dyDescent="0.2">
      <c r="A991" s="206" t="s">
        <v>10465</v>
      </c>
      <c r="C991" s="18" t="s">
        <v>12426</v>
      </c>
      <c r="E991" s="18" t="s">
        <v>12519</v>
      </c>
      <c r="G991" s="18" t="s">
        <v>12812</v>
      </c>
      <c r="I991" s="18" t="s">
        <v>12424</v>
      </c>
      <c r="K991" s="18" t="s">
        <v>12430</v>
      </c>
      <c r="M991" s="18" t="s">
        <v>12472</v>
      </c>
      <c r="O991" s="18" t="s">
        <v>12485</v>
      </c>
      <c r="P991" s="18" t="s">
        <v>12570</v>
      </c>
      <c r="Q991" s="18" t="s">
        <v>12479</v>
      </c>
    </row>
    <row r="992" spans="1:18" x14ac:dyDescent="0.2">
      <c r="C992" s="34">
        <f>AVERAGE(D996:D1012)</f>
        <v>1054.1222188500426</v>
      </c>
      <c r="D992" s="12">
        <f>STDEV(D996:D1088)</f>
        <v>148.47132202062625</v>
      </c>
      <c r="E992" s="34">
        <f>AVERAGE(L996:L1055)</f>
        <v>7.6896310513099451</v>
      </c>
      <c r="F992" s="12">
        <f>STDEV(L996:L1055)</f>
        <v>4.6783896636222629E-2</v>
      </c>
      <c r="G992" s="34">
        <f>AVERAGE(P996:P1072)</f>
        <v>296.59870704665241</v>
      </c>
      <c r="H992" s="34">
        <f>STDEV(P996:P1072)</f>
        <v>161.05914466402251</v>
      </c>
      <c r="I992" s="34">
        <f>AVERAGE(X996:X1026)</f>
        <v>2339.2332298862007</v>
      </c>
      <c r="J992" s="12">
        <f>STDEV(X996:X1026)</f>
        <v>11.50589885931721</v>
      </c>
      <c r="K992" s="34">
        <f>AVERAGE(T996:T1046)</f>
        <v>28.853891710634471</v>
      </c>
      <c r="L992" s="12">
        <f>STDEV(T996:T1046)</f>
        <v>0.24822488749756835</v>
      </c>
      <c r="M992" s="34">
        <f>AVERAGE(H996:H1026)</f>
        <v>35.229623877988985</v>
      </c>
      <c r="N992" s="12">
        <f>STDEV(H996:H1026)</f>
        <v>0.78040770052255315</v>
      </c>
      <c r="O992" s="34">
        <f>AVERAGE(AB996:AB998)</f>
        <v>17.138364779874166</v>
      </c>
      <c r="P992" s="12">
        <f>STDEV(AB996:AB998)</f>
        <v>4.2865741761684255</v>
      </c>
      <c r="Q992" s="34">
        <f>AVERAGE(AF996:AF1123)</f>
        <v>201.49126114382634</v>
      </c>
      <c r="R992" s="12">
        <f>STDEV(AF996:AF1044)</f>
        <v>64.239379826114273</v>
      </c>
    </row>
    <row r="993" spans="2:34" x14ac:dyDescent="0.2">
      <c r="B993" s="12" t="s">
        <v>12746</v>
      </c>
      <c r="C993" s="34">
        <f>AVERAGE(F996:F1046)</f>
        <v>411.25457640358616</v>
      </c>
      <c r="D993" s="12">
        <f>STDEV(F996:F1046)</f>
        <v>103.84827658856497</v>
      </c>
      <c r="E993" s="34">
        <f>AVERAGE(N996:N1057)</f>
        <v>8.0317509796333475</v>
      </c>
      <c r="F993" s="12">
        <f>STDEV(N996:N1057)</f>
        <v>7.8992943591030443E-2</v>
      </c>
      <c r="G993" s="34">
        <f>AVERAGE(R996:R1123)</f>
        <v>245.48924033699947</v>
      </c>
      <c r="H993" s="12">
        <f>STDEV(R996:R1123)</f>
        <v>199.56434995262248</v>
      </c>
      <c r="I993" s="34">
        <f>AVERAGE(Z996:Z1026)</f>
        <v>2327.2449522504753</v>
      </c>
      <c r="J993" s="12">
        <f>STDEV(Z996:Z1026)</f>
        <v>15.861301551035027</v>
      </c>
      <c r="K993" s="34">
        <f>AVERAGE(V996:V1052)</f>
        <v>28.841432611136465</v>
      </c>
      <c r="L993" s="12">
        <f>STDEV(V996:V1052)</f>
        <v>0.22094810300315926</v>
      </c>
      <c r="M993" s="34">
        <f>AVERAGE(J996:J1011)</f>
        <v>35.491201088846488</v>
      </c>
      <c r="N993" s="12">
        <f>STDEV(J996:J1011)</f>
        <v>5.3838320627063799E-2</v>
      </c>
      <c r="O993" s="34">
        <f>AVERAGE(AD996:AD998)</f>
        <v>42.295597484276698</v>
      </c>
      <c r="P993" s="12">
        <f>STDEV(AD996:AD998)</f>
        <v>6.1697560246016971</v>
      </c>
      <c r="Q993" s="34">
        <f>AVERAGE(AH996:AH1065)</f>
        <v>205.84257188053974</v>
      </c>
      <c r="R993" s="12">
        <f>STDEV(AH996:AH1065)</f>
        <v>83.24918175318038</v>
      </c>
    </row>
    <row r="994" spans="2:34" x14ac:dyDescent="0.2">
      <c r="B994" s="12" t="s">
        <v>12457</v>
      </c>
      <c r="C994" s="12" t="s">
        <v>12746</v>
      </c>
      <c r="E994" s="12" t="s">
        <v>12457</v>
      </c>
      <c r="G994" s="12" t="s">
        <v>12746</v>
      </c>
      <c r="I994" s="12" t="s">
        <v>12457</v>
      </c>
      <c r="K994" s="12" t="s">
        <v>12746</v>
      </c>
      <c r="M994" s="12" t="s">
        <v>12457</v>
      </c>
      <c r="O994" s="12" t="s">
        <v>12746</v>
      </c>
      <c r="Q994" s="12" t="s">
        <v>12457</v>
      </c>
      <c r="S994" s="12" t="s">
        <v>12746</v>
      </c>
      <c r="U994" s="12" t="s">
        <v>12457</v>
      </c>
      <c r="W994" s="12" t="s">
        <v>12746</v>
      </c>
      <c r="Y994" s="12" t="s">
        <v>12457</v>
      </c>
      <c r="AA994" s="12" t="s">
        <v>12746</v>
      </c>
      <c r="AC994" s="12" t="s">
        <v>12457</v>
      </c>
      <c r="AE994" s="12" t="s">
        <v>12746</v>
      </c>
      <c r="AG994" s="12" t="s">
        <v>12457</v>
      </c>
    </row>
    <row r="995" spans="2:34" x14ac:dyDescent="0.2">
      <c r="C995" s="12" t="s">
        <v>12426</v>
      </c>
      <c r="G995" s="12" t="s">
        <v>12472</v>
      </c>
      <c r="K995" s="12" t="s">
        <v>12245</v>
      </c>
      <c r="O995" s="12" t="s">
        <v>12812</v>
      </c>
      <c r="S995" s="12" t="s">
        <v>12430</v>
      </c>
      <c r="W995" s="12" t="s">
        <v>12424</v>
      </c>
      <c r="AA995" s="12" t="s">
        <v>12485</v>
      </c>
      <c r="AE995" s="12" t="s">
        <v>12479</v>
      </c>
    </row>
    <row r="996" spans="2:34" x14ac:dyDescent="0.2">
      <c r="C996" s="12" t="s">
        <v>12935</v>
      </c>
      <c r="D996" s="49">
        <f t="shared" ref="D996:D1027" si="12">VALUE(TRIM(MID(C996, FIND(",", C996) + 1, LEN(C996))))</f>
        <v>1219.01321016934</v>
      </c>
      <c r="E996" s="12" t="s">
        <v>12884</v>
      </c>
      <c r="F996" s="49">
        <f t="shared" ref="F996:F1027" si="13">VALUE(TRIM(MID(E996, FIND(",", E996) + 1, LEN(E996))))</f>
        <v>459.25510280936902</v>
      </c>
      <c r="G996" s="12" t="s">
        <v>13044</v>
      </c>
      <c r="H996" s="49">
        <f t="shared" ref="H996:H1026" si="14">VALUE(TRIM(MID(G996, FIND(",", G996) + 1, LEN(G996))))</f>
        <v>35.416428195325103</v>
      </c>
      <c r="I996" s="12" t="s">
        <v>13028</v>
      </c>
      <c r="J996" s="49">
        <f t="shared" ref="J996:J1011" si="15">VALUE(TRIM(MID(I996, FIND(",", I996) + 1, LEN(I996))))</f>
        <v>35.5150675732393</v>
      </c>
      <c r="K996" s="12" t="s">
        <v>13137</v>
      </c>
      <c r="L996" s="49">
        <f t="shared" ref="L996:L1027" si="16">VALUE(TRIM(MID(K996, FIND(",", K996) + 1, LEN(K996))))</f>
        <v>7.6303406042100796</v>
      </c>
      <c r="M996" s="12" t="s">
        <v>13075</v>
      </c>
      <c r="N996" s="49">
        <f t="shared" ref="N996:N1027" si="17">VALUE(TRIM(MID(M996, FIND(",", M996) + 1, LEN(M996))))</f>
        <v>7.9845463987891998</v>
      </c>
      <c r="O996" s="12" t="s">
        <v>13197</v>
      </c>
      <c r="P996" s="49">
        <f t="shared" ref="P996:P1027" si="18">VALUE(TRIM(MID(O996, FIND(",", O996) + 1, LEN(O996))))</f>
        <v>115.163303668458</v>
      </c>
      <c r="Q996" s="12" t="s">
        <v>13274</v>
      </c>
      <c r="R996" s="49">
        <f t="shared" ref="R996:R1027" si="19">VALUE(TRIM(MID(Q996, FIND(",", Q996) + 1, LEN(Q996))))</f>
        <v>-5.7147606116677698</v>
      </c>
      <c r="S996" s="12" t="s">
        <v>13402</v>
      </c>
      <c r="T996" s="49">
        <f t="shared" ref="T996:T1027" si="20">VALUE(TRIM(MID(S996, FIND(",", S996) + 1, LEN(S996))))</f>
        <v>28.5565564845135</v>
      </c>
      <c r="U996" s="12" t="s">
        <v>13453</v>
      </c>
      <c r="V996" s="49">
        <f t="shared" ref="V996:V1027" si="21">VALUE(TRIM(MID(U996, FIND(",", U996) + 1, LEN(U996))))</f>
        <v>28.590382091695499</v>
      </c>
      <c r="W996" s="12" t="s">
        <v>13541</v>
      </c>
      <c r="X996" s="49">
        <f t="shared" ref="X996:X1026" si="22">VALUE(TRIM(MID(W996, FIND(",", W996) + 1, LEN(W996))))</f>
        <v>2350.7738271118501</v>
      </c>
      <c r="Y996" s="12" t="s">
        <v>13510</v>
      </c>
      <c r="Z996" s="49">
        <f>VALUE(TRIM(MID(Y996, FIND(",", Y996) + 1, LEN(Y996))))</f>
        <v>2340.2550970156599</v>
      </c>
      <c r="AA996" s="12" t="s">
        <v>13575</v>
      </c>
      <c r="AB996" s="49">
        <f>VALUE(TRIM(MID(AA996, FIND(",", AA996) + 1, LEN(AA996))))</f>
        <v>13.679245283018799</v>
      </c>
      <c r="AC996" s="12" t="s">
        <v>13572</v>
      </c>
      <c r="AD996" s="49">
        <f>VALUE(TRIM(MID(AC996, FIND(",", AC996) + 1, LEN(AC996))))</f>
        <v>36.556603773584897</v>
      </c>
      <c r="AE996" s="12" t="s">
        <v>13580</v>
      </c>
      <c r="AF996" s="49">
        <f>VALUE(TRIM(MID(AE996, FIND(",", AE996) + 1, LEN(AE996))))</f>
        <v>181.94616725880601</v>
      </c>
      <c r="AG996" s="12" t="s">
        <v>13629</v>
      </c>
      <c r="AH996" s="49">
        <f>VALUE(TRIM(MID(AG996, FIND(",", AG996) + 1, LEN(AG996))))</f>
        <v>164.44278258234201</v>
      </c>
    </row>
    <row r="997" spans="2:34" x14ac:dyDescent="0.2">
      <c r="C997" s="12" t="s">
        <v>12936</v>
      </c>
      <c r="D997" s="49">
        <f t="shared" si="12"/>
        <v>1231.0873634788099</v>
      </c>
      <c r="E997" s="12" t="s">
        <v>12885</v>
      </c>
      <c r="F997" s="49">
        <f t="shared" si="13"/>
        <v>451.17094725214002</v>
      </c>
      <c r="G997" s="12" t="s">
        <v>13045</v>
      </c>
      <c r="H997" s="49">
        <f t="shared" si="14"/>
        <v>35.433428067777001</v>
      </c>
      <c r="I997" s="12" t="s">
        <v>13029</v>
      </c>
      <c r="J997" s="49">
        <f t="shared" si="15"/>
        <v>35.406950390329797</v>
      </c>
      <c r="K997" s="12" t="s">
        <v>13138</v>
      </c>
      <c r="L997" s="49">
        <f t="shared" si="16"/>
        <v>7.6268645002217701</v>
      </c>
      <c r="M997" s="12" t="s">
        <v>13076</v>
      </c>
      <c r="N997" s="49">
        <f t="shared" si="17"/>
        <v>7.9872963303690003</v>
      </c>
      <c r="O997" s="12" t="s">
        <v>13198</v>
      </c>
      <c r="P997" s="49">
        <f t="shared" si="18"/>
        <v>184.66190119540599</v>
      </c>
      <c r="Q997" s="12" t="s">
        <v>13275</v>
      </c>
      <c r="R997" s="49">
        <f t="shared" si="19"/>
        <v>-6.5292096219931102</v>
      </c>
      <c r="S997" s="12" t="s">
        <v>13403</v>
      </c>
      <c r="T997" s="49">
        <f t="shared" si="20"/>
        <v>28.513726321232799</v>
      </c>
      <c r="U997" s="12" t="s">
        <v>13454</v>
      </c>
      <c r="V997" s="49">
        <f t="shared" si="21"/>
        <v>28.548733083474399</v>
      </c>
      <c r="W997" s="12" t="s">
        <v>13542</v>
      </c>
      <c r="X997" s="49">
        <f t="shared" si="22"/>
        <v>2338.4579270494701</v>
      </c>
      <c r="Y997" s="12" t="s">
        <v>13511</v>
      </c>
      <c r="Z997" s="49">
        <f t="shared" ref="Z997:Z1026" si="23">VALUE(TRIM(MID(Y997, FIND(",", Y997) + 1, LEN(Y997))))</f>
        <v>2326.63536776212</v>
      </c>
      <c r="AA997" s="12" t="s">
        <v>13576</v>
      </c>
      <c r="AB997" s="49">
        <f t="shared" ref="AB997:AB998" si="24">VALUE(TRIM(MID(AA997, FIND(",", AA997) + 1, LEN(AA997))))</f>
        <v>15.8018867924528</v>
      </c>
      <c r="AC997" s="12" t="s">
        <v>13573</v>
      </c>
      <c r="AD997" s="49">
        <f>VALUE(TRIM(MID(AC997, FIND(",", AC997) + 1, LEN(AC997))))</f>
        <v>41.509433962264097</v>
      </c>
      <c r="AE997" s="12" t="s">
        <v>13581</v>
      </c>
      <c r="AF997" s="49">
        <f t="shared" ref="AF997:AF1044" si="25">VALUE(TRIM(MID(AE997, FIND(",", AE997) + 1, LEN(AE997))))</f>
        <v>206.36370033060001</v>
      </c>
      <c r="AG997" s="12" t="s">
        <v>13630</v>
      </c>
      <c r="AH997" s="49">
        <f t="shared" ref="AH997:AH1060" si="26">VALUE(TRIM(MID(AG997, FIND(",", AG997) + 1, LEN(AG997))))</f>
        <v>195.454941342507</v>
      </c>
    </row>
    <row r="998" spans="2:34" x14ac:dyDescent="0.2">
      <c r="C998" s="12" t="s">
        <v>12937</v>
      </c>
      <c r="D998" s="49">
        <f t="shared" si="12"/>
        <v>1240.8789871558999</v>
      </c>
      <c r="E998" s="12" t="s">
        <v>12886</v>
      </c>
      <c r="F998" s="49">
        <f t="shared" si="13"/>
        <v>402.24994936941903</v>
      </c>
      <c r="G998" s="12" t="s">
        <v>13046</v>
      </c>
      <c r="H998" s="49">
        <f t="shared" si="14"/>
        <v>35.4501270575307</v>
      </c>
      <c r="I998" s="12" t="s">
        <v>13030</v>
      </c>
      <c r="J998" s="49">
        <f t="shared" si="15"/>
        <v>35.395366406446698</v>
      </c>
      <c r="K998" s="12" t="s">
        <v>13139</v>
      </c>
      <c r="L998" s="49">
        <f t="shared" si="16"/>
        <v>7.6309869621069497</v>
      </c>
      <c r="M998" s="12" t="s">
        <v>13077</v>
      </c>
      <c r="N998" s="49">
        <f t="shared" si="17"/>
        <v>8.0296505348865992</v>
      </c>
      <c r="O998" s="12" t="s">
        <v>13199</v>
      </c>
      <c r="P998" s="49">
        <f t="shared" si="18"/>
        <v>238.444405282893</v>
      </c>
      <c r="Q998" s="12" t="s">
        <v>13276</v>
      </c>
      <c r="R998" s="49">
        <f t="shared" si="19"/>
        <v>-0.71289703082015798</v>
      </c>
      <c r="S998" s="12" t="s">
        <v>13404</v>
      </c>
      <c r="T998" s="49">
        <f t="shared" si="20"/>
        <v>28.479209599321798</v>
      </c>
      <c r="U998" s="12" t="s">
        <v>13455</v>
      </c>
      <c r="V998" s="49">
        <f t="shared" si="21"/>
        <v>28.5348164674804</v>
      </c>
      <c r="W998" s="12" t="s">
        <v>13543</v>
      </c>
      <c r="X998" s="49">
        <f t="shared" si="22"/>
        <v>2325.6663055254598</v>
      </c>
      <c r="Y998" s="12" t="s">
        <v>13512</v>
      </c>
      <c r="Z998" s="49">
        <f t="shared" si="23"/>
        <v>2313.6014806789399</v>
      </c>
      <c r="AA998" s="12" t="s">
        <v>13577</v>
      </c>
      <c r="AB998" s="49">
        <f t="shared" si="24"/>
        <v>21.9339622641509</v>
      </c>
      <c r="AC998" s="12" t="s">
        <v>13574</v>
      </c>
      <c r="AD998" s="49">
        <f>VALUE(TRIM(MID(AC998, FIND(",", AC998) + 1, LEN(AC998))))</f>
        <v>48.820754716981099</v>
      </c>
      <c r="AE998" s="12" t="s">
        <v>13582</v>
      </c>
      <c r="AF998" s="49">
        <f t="shared" si="25"/>
        <v>239.365522372946</v>
      </c>
      <c r="AG998" s="12" t="s">
        <v>13631</v>
      </c>
      <c r="AH998" s="49">
        <f t="shared" si="26"/>
        <v>223.150754317458</v>
      </c>
    </row>
    <row r="999" spans="2:34" x14ac:dyDescent="0.2">
      <c r="C999" s="12" t="s">
        <v>12938</v>
      </c>
      <c r="D999" s="49">
        <f t="shared" si="12"/>
        <v>1182.1750788311599</v>
      </c>
      <c r="E999" s="12" t="s">
        <v>12887</v>
      </c>
      <c r="F999" s="49">
        <f t="shared" si="13"/>
        <v>353.54419731055998</v>
      </c>
      <c r="G999" s="12" t="s">
        <v>13047</v>
      </c>
      <c r="H999" s="49">
        <f t="shared" si="14"/>
        <v>35.441702341979301</v>
      </c>
      <c r="I999" s="12" t="s">
        <v>13031</v>
      </c>
      <c r="J999" s="49">
        <f t="shared" si="15"/>
        <v>35.4532863258625</v>
      </c>
      <c r="K999" s="12" t="s">
        <v>13140</v>
      </c>
      <c r="L999" s="49">
        <f t="shared" si="16"/>
        <v>7.6751159809441898</v>
      </c>
      <c r="M999" s="12" t="s">
        <v>13078</v>
      </c>
      <c r="N999" s="49">
        <f t="shared" si="17"/>
        <v>8.0658020990988302</v>
      </c>
      <c r="O999" s="12" t="s">
        <v>13200</v>
      </c>
      <c r="P999" s="49">
        <f t="shared" si="18"/>
        <v>49.984580139219197</v>
      </c>
      <c r="Q999" s="12" t="s">
        <v>13277</v>
      </c>
      <c r="R999" s="49">
        <f t="shared" si="19"/>
        <v>35.544454983508899</v>
      </c>
      <c r="S999" s="12" t="s">
        <v>13405</v>
      </c>
      <c r="T999" s="49">
        <f t="shared" si="20"/>
        <v>28.614615695259101</v>
      </c>
      <c r="U999" s="12" t="s">
        <v>13456</v>
      </c>
      <c r="V999" s="49">
        <f t="shared" si="21"/>
        <v>28.555249541618998</v>
      </c>
      <c r="W999" s="12" t="s">
        <v>13544</v>
      </c>
      <c r="X999" s="49">
        <f t="shared" si="22"/>
        <v>2316.9976033356302</v>
      </c>
      <c r="Y999" s="12" t="s">
        <v>13513</v>
      </c>
      <c r="Z999" s="49">
        <f t="shared" si="23"/>
        <v>2300.03020453724</v>
      </c>
      <c r="AE999" s="12" t="s">
        <v>13583</v>
      </c>
      <c r="AF999" s="49">
        <f t="shared" si="25"/>
        <v>269.61189363462103</v>
      </c>
      <c r="AG999" s="12" t="s">
        <v>13632</v>
      </c>
      <c r="AH999" s="49">
        <f t="shared" si="26"/>
        <v>244.516095755278</v>
      </c>
    </row>
    <row r="1000" spans="2:34" x14ac:dyDescent="0.2">
      <c r="C1000" s="12" t="s">
        <v>12939</v>
      </c>
      <c r="D1000" s="49">
        <f t="shared" si="12"/>
        <v>1025.0394892281599</v>
      </c>
      <c r="E1000" s="12" t="s">
        <v>12888</v>
      </c>
      <c r="F1000" s="49">
        <f t="shared" si="13"/>
        <v>316.84461851321799</v>
      </c>
      <c r="G1000" s="12" t="s">
        <v>13048</v>
      </c>
      <c r="H1000" s="49">
        <f t="shared" si="14"/>
        <v>35.4025274146654</v>
      </c>
      <c r="I1000" s="12" t="s">
        <v>13032</v>
      </c>
      <c r="J1000" s="49">
        <f t="shared" si="15"/>
        <v>35.499622261395103</v>
      </c>
      <c r="K1000" s="12" t="s">
        <v>13141</v>
      </c>
      <c r="L1000" s="49">
        <f t="shared" si="16"/>
        <v>7.6382142821813996</v>
      </c>
      <c r="M1000" s="12" t="s">
        <v>13079</v>
      </c>
      <c r="N1000" s="49">
        <f t="shared" si="17"/>
        <v>8.0910172919431798</v>
      </c>
      <c r="O1000" s="12" t="s">
        <v>13201</v>
      </c>
      <c r="P1000" s="49">
        <f t="shared" si="18"/>
        <v>129.13472552647801</v>
      </c>
      <c r="Q1000" s="12" t="s">
        <v>13278</v>
      </c>
      <c r="R1000" s="49">
        <f t="shared" si="19"/>
        <v>76.997145656939395</v>
      </c>
      <c r="S1000" s="12" t="s">
        <v>13406</v>
      </c>
      <c r="T1000" s="49">
        <f t="shared" si="20"/>
        <v>28.961883754518698</v>
      </c>
      <c r="U1000" s="12" t="s">
        <v>13457</v>
      </c>
      <c r="V1000" s="49">
        <f t="shared" si="21"/>
        <v>28.6718454011246</v>
      </c>
      <c r="W1000" s="12" t="s">
        <v>13545</v>
      </c>
      <c r="X1000" s="49">
        <f t="shared" si="22"/>
        <v>2336.0969390546802</v>
      </c>
      <c r="Y1000" s="12" t="s">
        <v>13514</v>
      </c>
      <c r="Z1000" s="49">
        <f t="shared" si="23"/>
        <v>2310.7427470807702</v>
      </c>
      <c r="AE1000" s="12" t="s">
        <v>13584</v>
      </c>
      <c r="AF1000" s="49">
        <f t="shared" si="25"/>
        <v>285.25822953605501</v>
      </c>
      <c r="AG1000" s="12" t="s">
        <v>13633</v>
      </c>
      <c r="AH1000" s="49">
        <f t="shared" si="26"/>
        <v>273.02744141549698</v>
      </c>
    </row>
    <row r="1001" spans="2:34" x14ac:dyDescent="0.2">
      <c r="C1001" s="12" t="s">
        <v>12940</v>
      </c>
      <c r="D1001" s="49">
        <f t="shared" si="12"/>
        <v>1107.9116129051599</v>
      </c>
      <c r="E1001" s="12" t="s">
        <v>12889</v>
      </c>
      <c r="F1001" s="49">
        <f t="shared" si="13"/>
        <v>292.01009264140902</v>
      </c>
      <c r="G1001" s="12" t="s">
        <v>13049</v>
      </c>
      <c r="H1001" s="49">
        <f t="shared" si="14"/>
        <v>33.414505162427503</v>
      </c>
      <c r="I1001" s="12" t="s">
        <v>13033</v>
      </c>
      <c r="J1001" s="49">
        <f t="shared" si="15"/>
        <v>35.464870309745599</v>
      </c>
      <c r="K1001" s="12" t="s">
        <v>13142</v>
      </c>
      <c r="L1001" s="49">
        <f t="shared" si="16"/>
        <v>7.6840741450172496</v>
      </c>
      <c r="M1001" s="12" t="s">
        <v>13080</v>
      </c>
      <c r="N1001" s="49">
        <f t="shared" si="17"/>
        <v>8.1176134593803795</v>
      </c>
      <c r="O1001" s="12" t="s">
        <v>13202</v>
      </c>
      <c r="P1001" s="49">
        <f t="shared" si="18"/>
        <v>396.68472993215198</v>
      </c>
      <c r="Q1001" s="12" t="s">
        <v>13279</v>
      </c>
      <c r="R1001" s="49">
        <f t="shared" si="19"/>
        <v>128.04294431227399</v>
      </c>
      <c r="S1001" s="12" t="s">
        <v>13407</v>
      </c>
      <c r="T1001" s="49">
        <f t="shared" si="20"/>
        <v>29.065400850783501</v>
      </c>
      <c r="U1001" s="12" t="s">
        <v>13458</v>
      </c>
      <c r="V1001" s="49">
        <f t="shared" si="21"/>
        <v>28.754637450279599</v>
      </c>
      <c r="W1001" s="12" t="s">
        <v>13546</v>
      </c>
      <c r="X1001" s="49">
        <f t="shared" si="22"/>
        <v>2338.7222167503801</v>
      </c>
      <c r="Y1001" s="12" t="s">
        <v>13515</v>
      </c>
      <c r="Z1001" s="49">
        <f t="shared" si="23"/>
        <v>2316.9447453954399</v>
      </c>
      <c r="AE1001" s="12" t="s">
        <v>13585</v>
      </c>
      <c r="AF1001" s="49">
        <f t="shared" si="25"/>
        <v>268.47580008197502</v>
      </c>
      <c r="AG1001" s="12" t="s">
        <v>13634</v>
      </c>
      <c r="AH1001" s="49">
        <f t="shared" si="26"/>
        <v>298.42280625150897</v>
      </c>
    </row>
    <row r="1002" spans="2:34" x14ac:dyDescent="0.2">
      <c r="C1002" s="12" t="s">
        <v>12941</v>
      </c>
      <c r="D1002" s="49">
        <f t="shared" si="12"/>
        <v>1000.46708293835</v>
      </c>
      <c r="E1002" s="12" t="s">
        <v>12890</v>
      </c>
      <c r="F1002" s="49">
        <f t="shared" si="13"/>
        <v>277.07057317164998</v>
      </c>
      <c r="G1002" s="12" t="s">
        <v>13050</v>
      </c>
      <c r="H1002" s="49">
        <f t="shared" si="14"/>
        <v>33.093463323380199</v>
      </c>
      <c r="I1002" s="12" t="s">
        <v>13034</v>
      </c>
      <c r="J1002" s="49">
        <f t="shared" si="15"/>
        <v>35.445563669940398</v>
      </c>
      <c r="K1002" s="12" t="s">
        <v>13143</v>
      </c>
      <c r="L1002" s="49">
        <f t="shared" si="16"/>
        <v>7.6841230498493696</v>
      </c>
      <c r="M1002" s="12" t="s">
        <v>13081</v>
      </c>
      <c r="N1002" s="49">
        <f t="shared" si="17"/>
        <v>8.1342778728516301</v>
      </c>
      <c r="O1002" s="12" t="s">
        <v>13203</v>
      </c>
      <c r="P1002" s="49">
        <f t="shared" si="18"/>
        <v>289.45147149528498</v>
      </c>
      <c r="Q1002" s="12" t="s">
        <v>13280</v>
      </c>
      <c r="R1002" s="49">
        <f t="shared" si="19"/>
        <v>190.484791856355</v>
      </c>
      <c r="S1002" s="12" t="s">
        <v>13408</v>
      </c>
      <c r="T1002" s="49">
        <f t="shared" si="20"/>
        <v>29.127912213412799</v>
      </c>
      <c r="U1002" s="12" t="s">
        <v>13459</v>
      </c>
      <c r="V1002" s="49">
        <f t="shared" si="21"/>
        <v>28.8700010173667</v>
      </c>
      <c r="W1002" s="12" t="s">
        <v>13547</v>
      </c>
      <c r="X1002" s="49">
        <f t="shared" si="22"/>
        <v>2340.4136708361998</v>
      </c>
      <c r="Y1002" s="12" t="s">
        <v>13516</v>
      </c>
      <c r="Z1002" s="49">
        <f t="shared" si="23"/>
        <v>2321.4905282510899</v>
      </c>
      <c r="AE1002" s="12" t="s">
        <v>13586</v>
      </c>
      <c r="AF1002" s="49">
        <f t="shared" si="25"/>
        <v>244.685661957165</v>
      </c>
      <c r="AG1002" s="12" t="s">
        <v>13635</v>
      </c>
      <c r="AH1002" s="49">
        <f t="shared" si="26"/>
        <v>320.477515045811</v>
      </c>
    </row>
    <row r="1003" spans="2:34" x14ac:dyDescent="0.2">
      <c r="C1003" s="12" t="s">
        <v>12942</v>
      </c>
      <c r="D1003" s="49">
        <f t="shared" si="12"/>
        <v>993.67162823237004</v>
      </c>
      <c r="E1003" s="12" t="s">
        <v>12891</v>
      </c>
      <c r="F1003" s="49">
        <f t="shared" si="13"/>
        <v>273.14167357083602</v>
      </c>
      <c r="G1003" s="12" t="s">
        <v>13051</v>
      </c>
      <c r="H1003" s="49">
        <f t="shared" si="14"/>
        <v>35.443808520867101</v>
      </c>
      <c r="I1003" s="12" t="s">
        <v>13035</v>
      </c>
      <c r="J1003" s="49">
        <f t="shared" si="15"/>
        <v>35.592294132460303</v>
      </c>
      <c r="K1003" s="12" t="s">
        <v>13144</v>
      </c>
      <c r="L1003" s="49">
        <f t="shared" si="16"/>
        <v>7.6908498946578199</v>
      </c>
      <c r="M1003" s="12" t="s">
        <v>13082</v>
      </c>
      <c r="N1003" s="49">
        <f t="shared" si="17"/>
        <v>8.1402802975097206</v>
      </c>
      <c r="O1003" s="12" t="s">
        <v>13204</v>
      </c>
      <c r="P1003" s="49">
        <f t="shared" si="18"/>
        <v>177.98052691867099</v>
      </c>
      <c r="Q1003" s="12" t="s">
        <v>13281</v>
      </c>
      <c r="R1003" s="49">
        <f t="shared" si="19"/>
        <v>45.526698387522998</v>
      </c>
      <c r="S1003" s="12" t="s">
        <v>13409</v>
      </c>
      <c r="T1003" s="49">
        <f t="shared" si="20"/>
        <v>29.202074361957699</v>
      </c>
      <c r="U1003" s="12" t="s">
        <v>13460</v>
      </c>
      <c r="V1003" s="49">
        <f t="shared" si="21"/>
        <v>28.9937527249573</v>
      </c>
      <c r="W1003" s="12" t="s">
        <v>13548</v>
      </c>
      <c r="X1003" s="49">
        <f t="shared" si="22"/>
        <v>2342.0522669818401</v>
      </c>
      <c r="Y1003" s="12" t="s">
        <v>13517</v>
      </c>
      <c r="Z1003" s="49">
        <f t="shared" si="23"/>
        <v>2326.03631110673</v>
      </c>
      <c r="AE1003" s="12" t="s">
        <v>13587</v>
      </c>
      <c r="AF1003" s="49">
        <f t="shared" si="25"/>
        <v>220.098562683484</v>
      </c>
      <c r="AG1003" s="12" t="s">
        <v>13636</v>
      </c>
      <c r="AH1003" s="49">
        <f t="shared" si="26"/>
        <v>313.00469215572599</v>
      </c>
    </row>
    <row r="1004" spans="2:34" x14ac:dyDescent="0.2">
      <c r="C1004" s="12" t="s">
        <v>12943</v>
      </c>
      <c r="D1004" s="49">
        <f t="shared" si="12"/>
        <v>995.35355799839397</v>
      </c>
      <c r="E1004" s="12" t="s">
        <v>12892</v>
      </c>
      <c r="F1004" s="49">
        <f t="shared" si="13"/>
        <v>305.93473965967701</v>
      </c>
      <c r="G1004" s="12" t="s">
        <v>13052</v>
      </c>
      <c r="H1004" s="49">
        <f t="shared" si="14"/>
        <v>33.414505162427503</v>
      </c>
      <c r="I1004" s="12" t="s">
        <v>13036</v>
      </c>
      <c r="J1004" s="49">
        <f t="shared" si="15"/>
        <v>35.488038277511897</v>
      </c>
      <c r="K1004" s="12" t="s">
        <v>13145</v>
      </c>
      <c r="L1004" s="49">
        <f t="shared" si="16"/>
        <v>7.7265572456353002</v>
      </c>
      <c r="M1004" s="12" t="s">
        <v>13083</v>
      </c>
      <c r="N1004" s="49">
        <f t="shared" si="17"/>
        <v>8.1268817677255605</v>
      </c>
      <c r="O1004" s="12" t="s">
        <v>13205</v>
      </c>
      <c r="P1004" s="49">
        <f t="shared" si="18"/>
        <v>437.13102475989001</v>
      </c>
      <c r="Q1004" s="12" t="s">
        <v>13282</v>
      </c>
      <c r="R1004" s="49">
        <f t="shared" si="19"/>
        <v>70.600934002995899</v>
      </c>
      <c r="S1004" s="12" t="s">
        <v>13410</v>
      </c>
      <c r="T1004" s="49">
        <f t="shared" si="20"/>
        <v>28.9765726810977</v>
      </c>
      <c r="U1004" s="12" t="s">
        <v>13461</v>
      </c>
      <c r="V1004" s="49">
        <f t="shared" si="21"/>
        <v>29.076459302187899</v>
      </c>
      <c r="W1004" s="12" t="s">
        <v>13549</v>
      </c>
      <c r="X1004" s="49">
        <f t="shared" si="22"/>
        <v>2344.0608687087501</v>
      </c>
      <c r="Y1004" s="12" t="s">
        <v>13518</v>
      </c>
      <c r="Z1004" s="49">
        <f t="shared" si="23"/>
        <v>2330.58209396237</v>
      </c>
      <c r="AE1004" s="12" t="s">
        <v>13588</v>
      </c>
      <c r="AF1004" s="49">
        <f t="shared" si="25"/>
        <v>156.60813194819499</v>
      </c>
      <c r="AG1004" s="12" t="s">
        <v>13637</v>
      </c>
      <c r="AH1004" s="49">
        <f t="shared" si="26"/>
        <v>290.63810266866602</v>
      </c>
    </row>
    <row r="1005" spans="2:34" x14ac:dyDescent="0.2">
      <c r="C1005" s="12" t="s">
        <v>12944</v>
      </c>
      <c r="D1005" s="49">
        <f t="shared" si="12"/>
        <v>947.92966277961295</v>
      </c>
      <c r="E1005" s="12" t="s">
        <v>12893</v>
      </c>
      <c r="F1005" s="49">
        <f t="shared" si="13"/>
        <v>357.03774647887298</v>
      </c>
      <c r="G1005" s="12" t="s">
        <v>13053</v>
      </c>
      <c r="H1005" s="49">
        <f t="shared" si="14"/>
        <v>33.0901536136993</v>
      </c>
      <c r="I1005" s="12" t="s">
        <v>13037</v>
      </c>
      <c r="J1005" s="49">
        <f t="shared" si="15"/>
        <v>35.5401662049861</v>
      </c>
      <c r="K1005" s="12" t="s">
        <v>13146</v>
      </c>
      <c r="L1005" s="49">
        <f t="shared" si="16"/>
        <v>7.6893375275741596</v>
      </c>
      <c r="M1005" s="12" t="s">
        <v>13084</v>
      </c>
      <c r="N1005" s="49">
        <f t="shared" si="17"/>
        <v>8.0909060133205895</v>
      </c>
      <c r="O1005" s="12" t="s">
        <v>13206</v>
      </c>
      <c r="P1005" s="49">
        <f t="shared" si="18"/>
        <v>561.90751020647895</v>
      </c>
      <c r="Q1005" s="12" t="s">
        <v>13283</v>
      </c>
      <c r="R1005" s="49">
        <f t="shared" si="19"/>
        <v>241.08527060631801</v>
      </c>
      <c r="S1005" s="12" t="s">
        <v>13411</v>
      </c>
      <c r="T1005" s="49">
        <f t="shared" si="20"/>
        <v>28.871569699174799</v>
      </c>
      <c r="U1005" s="12" t="s">
        <v>13462</v>
      </c>
      <c r="V1005" s="49">
        <f t="shared" si="21"/>
        <v>29.148713289082899</v>
      </c>
      <c r="W1005" s="12" t="s">
        <v>13550</v>
      </c>
      <c r="X1005" s="49">
        <f t="shared" si="22"/>
        <v>2340.9951081782001</v>
      </c>
      <c r="Y1005" s="12" t="s">
        <v>13519</v>
      </c>
      <c r="Z1005" s="49">
        <f t="shared" si="23"/>
        <v>2333.92271578187</v>
      </c>
      <c r="AE1005" s="12" t="s">
        <v>13589</v>
      </c>
      <c r="AF1005" s="49">
        <f t="shared" si="25"/>
        <v>135.88582078246799</v>
      </c>
      <c r="AG1005" s="12" t="s">
        <v>13638</v>
      </c>
      <c r="AH1005" s="49">
        <f t="shared" si="26"/>
        <v>268.72167107471199</v>
      </c>
    </row>
    <row r="1006" spans="2:34" x14ac:dyDescent="0.2">
      <c r="C1006" s="12" t="s">
        <v>12945</v>
      </c>
      <c r="D1006" s="49">
        <f t="shared" si="12"/>
        <v>868.20927757888296</v>
      </c>
      <c r="E1006" s="12" t="s">
        <v>12894</v>
      </c>
      <c r="F1006" s="49">
        <f t="shared" si="13"/>
        <v>413.11074288870401</v>
      </c>
      <c r="G1006" s="12" t="s">
        <v>13054</v>
      </c>
      <c r="H1006" s="49">
        <f t="shared" si="14"/>
        <v>35.467187106522204</v>
      </c>
      <c r="I1006" s="12" t="s">
        <v>13038</v>
      </c>
      <c r="J1006" s="49">
        <f t="shared" si="15"/>
        <v>35.459905745224297</v>
      </c>
      <c r="K1006" s="12" t="s">
        <v>13147</v>
      </c>
      <c r="L1006" s="49">
        <f t="shared" si="16"/>
        <v>7.6646023337242504</v>
      </c>
      <c r="M1006" s="12" t="s">
        <v>13085</v>
      </c>
      <c r="N1006" s="49">
        <f t="shared" si="17"/>
        <v>8.0646857938736094</v>
      </c>
      <c r="O1006" s="12" t="s">
        <v>13207</v>
      </c>
      <c r="P1006" s="49">
        <f t="shared" si="18"/>
        <v>221.62990376048799</v>
      </c>
      <c r="Q1006" s="12" t="s">
        <v>13284</v>
      </c>
      <c r="R1006" s="49">
        <f t="shared" si="19"/>
        <v>296.50105613808302</v>
      </c>
      <c r="S1006" s="12" t="s">
        <v>13412</v>
      </c>
      <c r="T1006" s="49">
        <f t="shared" si="20"/>
        <v>29.079251235834001</v>
      </c>
      <c r="U1006" s="12" t="s">
        <v>13463</v>
      </c>
      <c r="V1006" s="49">
        <f t="shared" si="21"/>
        <v>29.023630561894901</v>
      </c>
      <c r="W1006" s="12" t="s">
        <v>13551</v>
      </c>
      <c r="X1006" s="49">
        <f t="shared" si="22"/>
        <v>2328.83778193637</v>
      </c>
      <c r="Y1006" s="12" t="s">
        <v>13520</v>
      </c>
      <c r="Z1006" s="49">
        <f t="shared" si="23"/>
        <v>2323.77125048486</v>
      </c>
      <c r="AE1006" s="12" t="s">
        <v>13590</v>
      </c>
      <c r="AF1006" s="49">
        <f t="shared" si="25"/>
        <v>126.08181129152101</v>
      </c>
      <c r="AG1006" s="12" t="s">
        <v>13639</v>
      </c>
      <c r="AH1006" s="49">
        <f t="shared" si="26"/>
        <v>239.123890535257</v>
      </c>
    </row>
    <row r="1007" spans="2:34" x14ac:dyDescent="0.2">
      <c r="C1007" s="12" t="s">
        <v>12946</v>
      </c>
      <c r="D1007" s="49">
        <f t="shared" si="12"/>
        <v>803.47576549143798</v>
      </c>
      <c r="E1007" s="12" t="s">
        <v>12895</v>
      </c>
      <c r="F1007" s="49">
        <f t="shared" si="13"/>
        <v>482.672206740143</v>
      </c>
      <c r="G1007" s="12" t="s">
        <v>13055</v>
      </c>
      <c r="H1007" s="49">
        <f t="shared" si="14"/>
        <v>35.561754538586499</v>
      </c>
      <c r="I1007" s="12" t="s">
        <v>13039</v>
      </c>
      <c r="J1007" s="49">
        <f t="shared" si="15"/>
        <v>35.516746411483197</v>
      </c>
      <c r="K1007" s="12" t="s">
        <v>13148</v>
      </c>
      <c r="L1007" s="49">
        <f t="shared" si="16"/>
        <v>7.63965568775967</v>
      </c>
      <c r="M1007" s="12" t="s">
        <v>13086</v>
      </c>
      <c r="N1007" s="49">
        <f t="shared" si="17"/>
        <v>8.0346112075893892</v>
      </c>
      <c r="O1007" s="12" t="s">
        <v>13208</v>
      </c>
      <c r="P1007" s="49">
        <f t="shared" si="18"/>
        <v>195.193409110934</v>
      </c>
      <c r="Q1007" s="12" t="s">
        <v>13285</v>
      </c>
      <c r="R1007" s="49">
        <f t="shared" si="19"/>
        <v>453.27799128354201</v>
      </c>
      <c r="S1007" s="12" t="s">
        <v>13413</v>
      </c>
      <c r="T1007" s="49">
        <f t="shared" si="20"/>
        <v>28.642046707675501</v>
      </c>
      <c r="U1007" s="12" t="s">
        <v>13464</v>
      </c>
      <c r="V1007" s="49">
        <f t="shared" si="21"/>
        <v>28.9295748221422</v>
      </c>
      <c r="W1007" s="12" t="s">
        <v>13552</v>
      </c>
      <c r="X1007" s="49">
        <f t="shared" si="22"/>
        <v>2325.0320102432702</v>
      </c>
      <c r="Y1007" s="12" t="s">
        <v>13521</v>
      </c>
      <c r="Z1007" s="49">
        <f t="shared" si="23"/>
        <v>2315.5880582641098</v>
      </c>
      <c r="AE1007" s="12" t="s">
        <v>13591</v>
      </c>
      <c r="AF1007" s="49">
        <f t="shared" si="25"/>
        <v>121.179806546047</v>
      </c>
      <c r="AG1007" s="12" t="s">
        <v>13640</v>
      </c>
      <c r="AH1007" s="49">
        <f t="shared" si="26"/>
        <v>197.98782206430599</v>
      </c>
    </row>
    <row r="1008" spans="2:34" x14ac:dyDescent="0.2">
      <c r="C1008" s="12" t="s">
        <v>12947</v>
      </c>
      <c r="D1008" s="49">
        <f t="shared" si="12"/>
        <v>975.62149618394005</v>
      </c>
      <c r="E1008" s="12" t="s">
        <v>12896</v>
      </c>
      <c r="F1008" s="49">
        <f t="shared" si="13"/>
        <v>543.03282368004795</v>
      </c>
      <c r="G1008" s="12" t="s">
        <v>13056</v>
      </c>
      <c r="H1008" s="49">
        <f t="shared" si="14"/>
        <v>35.571232343581798</v>
      </c>
      <c r="I1008" s="12" t="s">
        <v>13040</v>
      </c>
      <c r="J1008" s="49">
        <f t="shared" si="15"/>
        <v>35.559808612440101</v>
      </c>
      <c r="K1008" s="12" t="s">
        <v>13149</v>
      </c>
      <c r="L1008" s="49">
        <f t="shared" si="16"/>
        <v>7.7434690636269403</v>
      </c>
      <c r="M1008" s="12" t="s">
        <v>13087</v>
      </c>
      <c r="N1008" s="49">
        <f t="shared" si="17"/>
        <v>8.0046585967964905</v>
      </c>
      <c r="O1008" s="12" t="s">
        <v>13209</v>
      </c>
      <c r="P1008" s="49">
        <f t="shared" si="18"/>
        <v>591.66372955032705</v>
      </c>
      <c r="Q1008" s="12" t="s">
        <v>13286</v>
      </c>
      <c r="R1008" s="49">
        <f t="shared" si="19"/>
        <v>262.18113930742697</v>
      </c>
      <c r="S1008" s="12" t="s">
        <v>13414</v>
      </c>
      <c r="T1008" s="49">
        <f t="shared" si="20"/>
        <v>28.783517871478299</v>
      </c>
      <c r="U1008" s="12" t="s">
        <v>13465</v>
      </c>
      <c r="V1008" s="49">
        <f t="shared" si="21"/>
        <v>28.821625465216801</v>
      </c>
      <c r="W1008" s="12" t="s">
        <v>13553</v>
      </c>
      <c r="X1008" s="49">
        <f t="shared" si="22"/>
        <v>2326.30060080764</v>
      </c>
      <c r="Y1008" s="12" t="s">
        <v>13522</v>
      </c>
      <c r="Z1008" s="49">
        <f t="shared" si="23"/>
        <v>2304.9724219442501</v>
      </c>
      <c r="AE1008" s="12" t="s">
        <v>13592</v>
      </c>
      <c r="AF1008" s="49">
        <f t="shared" si="25"/>
        <v>117.624054676165</v>
      </c>
      <c r="AG1008" s="12" t="s">
        <v>13641</v>
      </c>
      <c r="AH1008" s="49">
        <f t="shared" si="26"/>
        <v>175.67221778897101</v>
      </c>
    </row>
    <row r="1009" spans="3:34" x14ac:dyDescent="0.2">
      <c r="C1009" s="12" t="s">
        <v>12948</v>
      </c>
      <c r="D1009" s="49">
        <f t="shared" si="12"/>
        <v>1058.82411967197</v>
      </c>
      <c r="E1009" s="12" t="s">
        <v>12897</v>
      </c>
      <c r="F1009" s="49">
        <f t="shared" si="13"/>
        <v>564.10660038663298</v>
      </c>
      <c r="G1009" s="12" t="s">
        <v>13057</v>
      </c>
      <c r="H1009" s="49">
        <f t="shared" si="14"/>
        <v>35.579657059133197</v>
      </c>
      <c r="I1009" s="12" t="s">
        <v>13041</v>
      </c>
      <c r="J1009" s="49">
        <f t="shared" si="15"/>
        <v>35.502392344497601</v>
      </c>
      <c r="K1009" s="12" t="s">
        <v>13150</v>
      </c>
      <c r="L1009" s="49">
        <f t="shared" si="16"/>
        <v>7.6366068575677701</v>
      </c>
      <c r="M1009" s="12" t="s">
        <v>13088</v>
      </c>
      <c r="N1009" s="49">
        <f t="shared" si="17"/>
        <v>7.9659667849550102</v>
      </c>
      <c r="O1009" s="12" t="s">
        <v>13210</v>
      </c>
      <c r="P1009" s="49">
        <f t="shared" si="18"/>
        <v>435.643008194554</v>
      </c>
      <c r="Q1009" s="12" t="s">
        <v>13287</v>
      </c>
      <c r="R1009" s="49">
        <f t="shared" si="19"/>
        <v>494.26507842100602</v>
      </c>
      <c r="S1009" s="12" t="s">
        <v>13415</v>
      </c>
      <c r="T1009" s="49">
        <f t="shared" si="20"/>
        <v>28.595056628233301</v>
      </c>
      <c r="U1009" s="12" t="s">
        <v>13466</v>
      </c>
      <c r="V1009" s="49">
        <f t="shared" si="21"/>
        <v>28.670544526274</v>
      </c>
      <c r="W1009" s="12" t="s">
        <v>13554</v>
      </c>
      <c r="X1009" s="49">
        <f t="shared" si="22"/>
        <v>2332.4321218687401</v>
      </c>
      <c r="Y1009" s="12" t="s">
        <v>13523</v>
      </c>
      <c r="Z1009" s="49">
        <f t="shared" si="23"/>
        <v>2311.32418442277</v>
      </c>
      <c r="AE1009" s="12" t="s">
        <v>13593</v>
      </c>
      <c r="AF1009" s="49">
        <f t="shared" si="25"/>
        <v>163.40692918577801</v>
      </c>
      <c r="AG1009" s="12" t="s">
        <v>13642</v>
      </c>
      <c r="AH1009" s="49">
        <f t="shared" si="26"/>
        <v>151.71493583658599</v>
      </c>
    </row>
    <row r="1010" spans="3:34" x14ac:dyDescent="0.2">
      <c r="C1010" s="12" t="s">
        <v>12949</v>
      </c>
      <c r="D1010" s="49">
        <f t="shared" si="12"/>
        <v>1169.47067841393</v>
      </c>
      <c r="E1010" s="12" t="s">
        <v>12898</v>
      </c>
      <c r="F1010" s="49">
        <f t="shared" si="13"/>
        <v>538.16570008284998</v>
      </c>
      <c r="G1010" s="12" t="s">
        <v>13058</v>
      </c>
      <c r="H1010" s="49">
        <f t="shared" si="14"/>
        <v>35.6249399052219</v>
      </c>
      <c r="I1010" s="12" t="s">
        <v>13042</v>
      </c>
      <c r="J1010" s="49">
        <f t="shared" si="15"/>
        <v>35.473684210526301</v>
      </c>
      <c r="K1010" s="12" t="s">
        <v>13151</v>
      </c>
      <c r="L1010" s="49">
        <f t="shared" si="16"/>
        <v>7.6297273633546796</v>
      </c>
      <c r="M1010" s="12" t="s">
        <v>13089</v>
      </c>
      <c r="N1010" s="49">
        <f t="shared" si="17"/>
        <v>7.9331716081035104</v>
      </c>
      <c r="O1010" s="12" t="s">
        <v>13211</v>
      </c>
      <c r="P1010" s="49">
        <f t="shared" si="18"/>
        <v>396.85743237289603</v>
      </c>
      <c r="Q1010" s="12" t="s">
        <v>13288</v>
      </c>
      <c r="R1010" s="49">
        <f t="shared" si="19"/>
        <v>190.274473521896</v>
      </c>
      <c r="S1010" s="12" t="s">
        <v>13416</v>
      </c>
      <c r="T1010" s="49">
        <f t="shared" si="20"/>
        <v>28.6001281894812</v>
      </c>
      <c r="U1010" s="12" t="s">
        <v>13467</v>
      </c>
      <c r="V1010" s="49">
        <f t="shared" si="21"/>
        <v>28.6327568995459</v>
      </c>
      <c r="W1010" s="12" t="s">
        <v>13555</v>
      </c>
      <c r="X1010" s="49">
        <f t="shared" si="22"/>
        <v>2341.3122558192899</v>
      </c>
      <c r="Y1010" s="12" t="s">
        <v>13524</v>
      </c>
      <c r="Z1010" s="49">
        <f t="shared" si="23"/>
        <v>2319.9576479858101</v>
      </c>
      <c r="AE1010" s="12" t="s">
        <v>13594</v>
      </c>
      <c r="AF1010" s="49">
        <f t="shared" si="25"/>
        <v>198.73322124566499</v>
      </c>
      <c r="AG1010" s="12" t="s">
        <v>13643</v>
      </c>
      <c r="AH1010" s="49">
        <f t="shared" si="26"/>
        <v>130.567608086907</v>
      </c>
    </row>
    <row r="1011" spans="3:34" x14ac:dyDescent="0.2">
      <c r="C1011" s="12" t="s">
        <v>12950</v>
      </c>
      <c r="D1011" s="49">
        <f t="shared" si="12"/>
        <v>908.75291953359601</v>
      </c>
      <c r="E1011" s="12" t="s">
        <v>12899</v>
      </c>
      <c r="F1011" s="49">
        <f t="shared" si="13"/>
        <v>450.38840099420003</v>
      </c>
      <c r="G1011" s="12" t="s">
        <v>13059</v>
      </c>
      <c r="H1011" s="49">
        <f t="shared" si="14"/>
        <v>35.689178361301202</v>
      </c>
      <c r="I1011" s="12" t="s">
        <v>13043</v>
      </c>
      <c r="J1011" s="49">
        <f t="shared" si="15"/>
        <v>35.545454545454497</v>
      </c>
      <c r="K1011" s="12" t="s">
        <v>13152</v>
      </c>
      <c r="L1011" s="49">
        <f t="shared" si="16"/>
        <v>7.6289069204474096</v>
      </c>
      <c r="M1011" s="12" t="s">
        <v>13090</v>
      </c>
      <c r="N1011" s="49">
        <f t="shared" si="17"/>
        <v>7.9086508825748103</v>
      </c>
      <c r="O1011" s="12" t="s">
        <v>13212</v>
      </c>
      <c r="P1011" s="49">
        <f t="shared" si="18"/>
        <v>354.81209798220101</v>
      </c>
      <c r="Q1011" s="12" t="s">
        <v>13289</v>
      </c>
      <c r="R1011" s="49">
        <f t="shared" si="19"/>
        <v>661.91049627475695</v>
      </c>
      <c r="S1011" s="12" t="s">
        <v>13417</v>
      </c>
      <c r="T1011" s="49">
        <f t="shared" si="20"/>
        <v>28.5880945093737</v>
      </c>
      <c r="U1011" s="12" t="s">
        <v>13468</v>
      </c>
      <c r="V1011" s="49">
        <f t="shared" si="21"/>
        <v>28.635161665624999</v>
      </c>
      <c r="W1011" s="12" t="s">
        <v>13556</v>
      </c>
      <c r="X1011" s="49">
        <f t="shared" si="22"/>
        <v>2349.5052365474899</v>
      </c>
      <c r="Y1011" s="12" t="s">
        <v>13525</v>
      </c>
      <c r="Z1011" s="49">
        <f t="shared" si="23"/>
        <v>2328.57349223546</v>
      </c>
      <c r="AE1011" s="12" t="s">
        <v>13595</v>
      </c>
      <c r="AF1011" s="49">
        <f t="shared" si="25"/>
        <v>231.21726077867601</v>
      </c>
      <c r="AG1011" s="12" t="s">
        <v>13644</v>
      </c>
      <c r="AH1011" s="49">
        <f t="shared" si="26"/>
        <v>109.618474599175</v>
      </c>
    </row>
    <row r="1012" spans="3:34" x14ac:dyDescent="0.2">
      <c r="C1012" s="12" t="s">
        <v>12951</v>
      </c>
      <c r="D1012" s="49">
        <f t="shared" si="12"/>
        <v>1192.19578985971</v>
      </c>
      <c r="E1012" s="12" t="s">
        <v>12900</v>
      </c>
      <c r="F1012" s="49">
        <f t="shared" si="13"/>
        <v>394.646531595993</v>
      </c>
      <c r="G1012" s="12" t="s">
        <v>13060</v>
      </c>
      <c r="H1012" s="49">
        <f t="shared" si="14"/>
        <v>35.7176117762871</v>
      </c>
      <c r="J1012" s="49"/>
      <c r="K1012" s="12" t="s">
        <v>13153</v>
      </c>
      <c r="L1012" s="49">
        <f t="shared" si="16"/>
        <v>7.6322837298069501</v>
      </c>
      <c r="M1012" s="12" t="s">
        <v>13091</v>
      </c>
      <c r="N1012" s="49">
        <f t="shared" si="17"/>
        <v>7.9231678315503702</v>
      </c>
      <c r="O1012" s="12" t="s">
        <v>13213</v>
      </c>
      <c r="P1012" s="49">
        <f t="shared" si="18"/>
        <v>292.86280729579698</v>
      </c>
      <c r="Q1012" s="12" t="s">
        <v>13290</v>
      </c>
      <c r="R1012" s="49">
        <f t="shared" si="19"/>
        <v>608.57006491027096</v>
      </c>
      <c r="S1012" s="12" t="s">
        <v>13418</v>
      </c>
      <c r="T1012" s="49">
        <f t="shared" si="20"/>
        <v>28.547098162465801</v>
      </c>
      <c r="U1012" s="12" t="s">
        <v>13469</v>
      </c>
      <c r="V1012" s="49">
        <f t="shared" si="21"/>
        <v>28.646361765469599</v>
      </c>
      <c r="W1012" s="12" t="s">
        <v>13557</v>
      </c>
      <c r="X1012" s="49">
        <f t="shared" si="22"/>
        <v>2357.8039331560399</v>
      </c>
      <c r="Y1012" s="12" t="s">
        <v>13526</v>
      </c>
      <c r="Z1012" s="49">
        <f t="shared" si="23"/>
        <v>2337.0836206047402</v>
      </c>
      <c r="AE1012" s="12" t="s">
        <v>13596</v>
      </c>
      <c r="AF1012" s="49">
        <f t="shared" si="25"/>
        <v>261.55749904496702</v>
      </c>
      <c r="AG1012" s="12" t="s">
        <v>13645</v>
      </c>
      <c r="AH1012" s="49">
        <f t="shared" si="26"/>
        <v>94.542497740454294</v>
      </c>
    </row>
    <row r="1013" spans="3:34" x14ac:dyDescent="0.2">
      <c r="C1013" s="12" t="s">
        <v>12952</v>
      </c>
      <c r="D1013" s="49">
        <f t="shared" si="12"/>
        <v>1219.9321556002401</v>
      </c>
      <c r="E1013" s="12" t="s">
        <v>12901</v>
      </c>
      <c r="F1013" s="49">
        <f t="shared" si="13"/>
        <v>351.768170520448</v>
      </c>
      <c r="G1013" s="12" t="s">
        <v>13061</v>
      </c>
      <c r="H1013" s="49">
        <f t="shared" si="14"/>
        <v>35.670222751310597</v>
      </c>
      <c r="J1013" s="49"/>
      <c r="K1013" s="12" t="s">
        <v>13154</v>
      </c>
      <c r="L1013" s="49">
        <f t="shared" si="16"/>
        <v>7.7819814759248196</v>
      </c>
      <c r="M1013" s="12" t="s">
        <v>13092</v>
      </c>
      <c r="N1013" s="49">
        <f t="shared" si="17"/>
        <v>7.9949768639527301</v>
      </c>
      <c r="O1013" s="12" t="s">
        <v>13214</v>
      </c>
      <c r="P1013" s="49">
        <f t="shared" si="18"/>
        <v>247.279128851293</v>
      </c>
      <c r="Q1013" s="12" t="s">
        <v>13291</v>
      </c>
      <c r="R1013" s="49">
        <f t="shared" si="19"/>
        <v>406.94065066917301</v>
      </c>
      <c r="S1013" s="12" t="s">
        <v>13419</v>
      </c>
      <c r="T1013" s="49">
        <f t="shared" si="20"/>
        <v>28.725746051928301</v>
      </c>
      <c r="U1013" s="12" t="s">
        <v>13470</v>
      </c>
      <c r="V1013" s="49">
        <f t="shared" si="21"/>
        <v>28.5781984078432</v>
      </c>
      <c r="W1013" s="12" t="s">
        <v>13558</v>
      </c>
      <c r="X1013" s="49">
        <f t="shared" si="22"/>
        <v>2366.5254932860498</v>
      </c>
      <c r="Y1013" s="12" t="s">
        <v>13527</v>
      </c>
      <c r="Z1013" s="49">
        <f t="shared" si="23"/>
        <v>2345.7523227945699</v>
      </c>
      <c r="AE1013" s="12" t="s">
        <v>13597</v>
      </c>
      <c r="AF1013" s="49">
        <f t="shared" si="25"/>
        <v>292.10253804860298</v>
      </c>
      <c r="AG1013" s="12" t="s">
        <v>13646</v>
      </c>
      <c r="AH1013" s="49">
        <f t="shared" si="26"/>
        <v>85.293432182956707</v>
      </c>
    </row>
    <row r="1014" spans="3:34" x14ac:dyDescent="0.2">
      <c r="C1014" s="12" t="s">
        <v>12953</v>
      </c>
      <c r="D1014" s="49">
        <f t="shared" si="12"/>
        <v>1228.23431035062</v>
      </c>
      <c r="E1014" s="12" t="s">
        <v>12902</v>
      </c>
      <c r="F1014" s="49">
        <f t="shared" si="13"/>
        <v>319.94893424719402</v>
      </c>
      <c r="G1014" s="12" t="s">
        <v>13062</v>
      </c>
      <c r="H1014" s="49">
        <f t="shared" si="14"/>
        <v>35.6312584418854</v>
      </c>
      <c r="J1014" s="49"/>
      <c r="K1014" s="12" t="s">
        <v>13155</v>
      </c>
      <c r="L1014" s="49">
        <f t="shared" si="16"/>
        <v>7.6851546272146098</v>
      </c>
      <c r="M1014" s="12" t="s">
        <v>13093</v>
      </c>
      <c r="N1014" s="49">
        <f t="shared" si="17"/>
        <v>7.9530584434926004</v>
      </c>
      <c r="O1014" s="12" t="s">
        <v>13215</v>
      </c>
      <c r="P1014" s="49">
        <f t="shared" si="18"/>
        <v>163.081035039797</v>
      </c>
      <c r="Q1014" s="12" t="s">
        <v>13292</v>
      </c>
      <c r="R1014" s="49">
        <f t="shared" si="19"/>
        <v>369.38283842922999</v>
      </c>
      <c r="S1014" s="12" t="s">
        <v>13420</v>
      </c>
      <c r="T1014" s="49">
        <f t="shared" si="20"/>
        <v>28.6013812197649</v>
      </c>
      <c r="U1014" s="12" t="s">
        <v>13471</v>
      </c>
      <c r="V1014" s="49">
        <f t="shared" si="21"/>
        <v>28.592062224511999</v>
      </c>
      <c r="W1014" s="12" t="s">
        <v>13559</v>
      </c>
      <c r="X1014" s="49">
        <f t="shared" si="22"/>
        <v>2363.4907427470798</v>
      </c>
      <c r="Y1014" s="12" t="s">
        <v>13528</v>
      </c>
      <c r="Z1014" s="49">
        <f t="shared" si="23"/>
        <v>2352.47887323943</v>
      </c>
      <c r="AE1014" s="12" t="s">
        <v>13598</v>
      </c>
      <c r="AF1014" s="49">
        <f t="shared" si="25"/>
        <v>295.02260017461299</v>
      </c>
      <c r="AG1014" s="12" t="s">
        <v>13647</v>
      </c>
      <c r="AH1014" s="49">
        <f t="shared" si="26"/>
        <v>82.037761106717497</v>
      </c>
    </row>
    <row r="1015" spans="3:34" x14ac:dyDescent="0.2">
      <c r="C1015" s="12" t="s">
        <v>12954</v>
      </c>
      <c r="D1015" s="49">
        <f t="shared" si="12"/>
        <v>1216.44303445124</v>
      </c>
      <c r="E1015" s="12" t="s">
        <v>12903</v>
      </c>
      <c r="F1015" s="49">
        <f t="shared" si="13"/>
        <v>297.44264517586799</v>
      </c>
      <c r="G1015" s="12" t="s">
        <v>13063</v>
      </c>
      <c r="H1015" s="49">
        <f t="shared" si="14"/>
        <v>35.593347221904203</v>
      </c>
      <c r="J1015" s="49"/>
      <c r="K1015" s="12" t="s">
        <v>13156</v>
      </c>
      <c r="L1015" s="49">
        <f t="shared" si="16"/>
        <v>7.73894095418978</v>
      </c>
      <c r="M1015" s="12" t="s">
        <v>13094</v>
      </c>
      <c r="N1015" s="49">
        <f t="shared" si="17"/>
        <v>8.0316615392731894</v>
      </c>
      <c r="O1015" s="12" t="s">
        <v>13216</v>
      </c>
      <c r="P1015" s="49">
        <f t="shared" si="18"/>
        <v>74.694907040267907</v>
      </c>
      <c r="Q1015" s="12" t="s">
        <v>13293</v>
      </c>
      <c r="R1015" s="49">
        <f t="shared" si="19"/>
        <v>331.817585494561</v>
      </c>
      <c r="S1015" s="12" t="s">
        <v>13421</v>
      </c>
      <c r="T1015" s="49">
        <f t="shared" si="20"/>
        <v>28.744271047830001</v>
      </c>
      <c r="U1015" s="12" t="s">
        <v>13472</v>
      </c>
      <c r="V1015" s="49">
        <f t="shared" si="21"/>
        <v>28.669733627614399</v>
      </c>
      <c r="W1015" s="12" t="s">
        <v>13560</v>
      </c>
      <c r="X1015" s="49">
        <f t="shared" si="22"/>
        <v>2349.7959552184898</v>
      </c>
      <c r="Y1015" s="12" t="s">
        <v>13529</v>
      </c>
      <c r="Z1015" s="49">
        <f t="shared" si="23"/>
        <v>2334.3878656554698</v>
      </c>
      <c r="AE1015" s="12" t="s">
        <v>13599</v>
      </c>
      <c r="AF1015" s="49">
        <f t="shared" si="25"/>
        <v>271.01929311028698</v>
      </c>
      <c r="AG1015" s="12" t="s">
        <v>13648</v>
      </c>
      <c r="AH1015" s="49">
        <f t="shared" si="26"/>
        <v>126.849747991809</v>
      </c>
    </row>
    <row r="1016" spans="3:34" x14ac:dyDescent="0.2">
      <c r="C1016" s="12" t="s">
        <v>12955</v>
      </c>
      <c r="D1016" s="49">
        <f t="shared" si="12"/>
        <v>696.25196814890205</v>
      </c>
      <c r="E1016" s="12" t="s">
        <v>12904</v>
      </c>
      <c r="F1016" s="49">
        <f t="shared" si="13"/>
        <v>274.16027717104703</v>
      </c>
      <c r="G1016" s="12" t="s">
        <v>13064</v>
      </c>
      <c r="H1016" s="49">
        <f t="shared" si="14"/>
        <v>35.564913806918298</v>
      </c>
      <c r="J1016" s="49"/>
      <c r="K1016" s="12" t="s">
        <v>13157</v>
      </c>
      <c r="L1016" s="49">
        <f t="shared" si="16"/>
        <v>7.7099676777116102</v>
      </c>
      <c r="M1016" s="12" t="s">
        <v>13095</v>
      </c>
      <c r="N1016" s="49">
        <f t="shared" si="17"/>
        <v>8.0599900028955602</v>
      </c>
      <c r="O1016" s="12" t="s">
        <v>13217</v>
      </c>
      <c r="P1016" s="49">
        <f t="shared" si="18"/>
        <v>46.854348400740101</v>
      </c>
      <c r="Q1016" s="12" t="s">
        <v>13294</v>
      </c>
      <c r="R1016" s="49">
        <f t="shared" si="19"/>
        <v>548.99286280729496</v>
      </c>
      <c r="S1016" s="12" t="s">
        <v>13422</v>
      </c>
      <c r="T1016" s="49">
        <f t="shared" si="20"/>
        <v>29.076578795499898</v>
      </c>
      <c r="U1016" s="12" t="s">
        <v>13473</v>
      </c>
      <c r="V1016" s="49">
        <f t="shared" si="21"/>
        <v>28.775790843610199</v>
      </c>
      <c r="W1016" s="12" t="s">
        <v>13561</v>
      </c>
      <c r="X1016" s="49">
        <f t="shared" si="22"/>
        <v>2336.2775370169702</v>
      </c>
      <c r="Y1016" s="12" t="s">
        <v>13530</v>
      </c>
      <c r="Z1016" s="49">
        <f t="shared" si="23"/>
        <v>2317.58432647165</v>
      </c>
      <c r="AE1016" s="12" t="s">
        <v>13600</v>
      </c>
      <c r="AF1016" s="49">
        <f t="shared" si="25"/>
        <v>254.181369262863</v>
      </c>
      <c r="AG1016" s="12" t="s">
        <v>13649</v>
      </c>
      <c r="AH1016" s="49">
        <f t="shared" si="26"/>
        <v>103.945714390577</v>
      </c>
    </row>
    <row r="1017" spans="3:34" x14ac:dyDescent="0.2">
      <c r="C1017" s="12" t="s">
        <v>12956</v>
      </c>
      <c r="D1017" s="49">
        <f t="shared" si="12"/>
        <v>1183.3898152239501</v>
      </c>
      <c r="E1017" s="12" t="s">
        <v>12905</v>
      </c>
      <c r="F1017" s="49">
        <f t="shared" si="13"/>
        <v>275.809444904722</v>
      </c>
      <c r="G1017" s="12" t="s">
        <v>13065</v>
      </c>
      <c r="H1017" s="49">
        <f t="shared" si="14"/>
        <v>35.471489729107397</v>
      </c>
      <c r="J1017" s="49"/>
      <c r="K1017" s="12" t="s">
        <v>13158</v>
      </c>
      <c r="L1017" s="49">
        <f t="shared" si="16"/>
        <v>7.6973262105490798</v>
      </c>
      <c r="M1017" s="12" t="s">
        <v>13096</v>
      </c>
      <c r="N1017" s="49">
        <f t="shared" si="17"/>
        <v>8.0883044502990806</v>
      </c>
      <c r="O1017" s="12" t="s">
        <v>13218</v>
      </c>
      <c r="P1017" s="49">
        <f t="shared" si="18"/>
        <v>86.5389021059123</v>
      </c>
      <c r="Q1017" s="12" t="s">
        <v>13295</v>
      </c>
      <c r="R1017" s="49">
        <f t="shared" si="19"/>
        <v>519.45986430522498</v>
      </c>
      <c r="S1017" s="12" t="s">
        <v>13423</v>
      </c>
      <c r="T1017" s="49">
        <f t="shared" si="20"/>
        <v>29.170793506090199</v>
      </c>
      <c r="U1017" s="12" t="s">
        <v>13474</v>
      </c>
      <c r="V1017" s="49">
        <f t="shared" si="21"/>
        <v>28.884138243443701</v>
      </c>
      <c r="W1017" s="12" t="s">
        <v>13562</v>
      </c>
      <c r="X1017" s="49">
        <f t="shared" si="22"/>
        <v>2326.4591746281799</v>
      </c>
      <c r="Y1017" s="12" t="s">
        <v>13531</v>
      </c>
      <c r="Z1017" s="49">
        <f t="shared" si="23"/>
        <v>2304.58920187793</v>
      </c>
      <c r="AE1017" s="12" t="s">
        <v>13601</v>
      </c>
      <c r="AF1017" s="49">
        <f t="shared" si="25"/>
        <v>222.13335710613401</v>
      </c>
      <c r="AG1017" s="12" t="s">
        <v>13650</v>
      </c>
      <c r="AH1017" s="49">
        <f t="shared" si="26"/>
        <v>154.38600724536499</v>
      </c>
    </row>
    <row r="1018" spans="3:34" x14ac:dyDescent="0.2">
      <c r="C1018" s="12" t="s">
        <v>12957</v>
      </c>
      <c r="D1018" s="49">
        <f t="shared" si="12"/>
        <v>1133.6049814682799</v>
      </c>
      <c r="E1018" s="12" t="s">
        <v>12906</v>
      </c>
      <c r="F1018" s="49">
        <f t="shared" si="13"/>
        <v>334.643259995704</v>
      </c>
      <c r="G1018" s="12" t="s">
        <v>13066</v>
      </c>
      <c r="H1018" s="49">
        <f t="shared" si="14"/>
        <v>35.425906000320502</v>
      </c>
      <c r="J1018" s="49"/>
      <c r="K1018" s="12" t="s">
        <v>13159</v>
      </c>
      <c r="L1018" s="49">
        <f t="shared" si="16"/>
        <v>7.7269768474095697</v>
      </c>
      <c r="M1018" s="12" t="s">
        <v>13097</v>
      </c>
      <c r="N1018" s="49">
        <f t="shared" si="17"/>
        <v>8.1112300550489103</v>
      </c>
      <c r="O1018" s="12" t="s">
        <v>13219</v>
      </c>
      <c r="P1018" s="49">
        <f t="shared" si="18"/>
        <v>283.41660058154901</v>
      </c>
      <c r="Q1018" s="12" t="s">
        <v>13296</v>
      </c>
      <c r="R1018" s="49">
        <f t="shared" si="19"/>
        <v>223.319235174905</v>
      </c>
      <c r="S1018" s="12" t="s">
        <v>13424</v>
      </c>
      <c r="T1018" s="49">
        <f t="shared" si="20"/>
        <v>28.948453091617601</v>
      </c>
      <c r="U1018" s="12" t="s">
        <v>13475</v>
      </c>
      <c r="V1018" s="49">
        <f t="shared" si="21"/>
        <v>28.8005332364243</v>
      </c>
      <c r="W1018" s="12" t="s">
        <v>13563</v>
      </c>
      <c r="X1018" s="49">
        <f t="shared" si="22"/>
        <v>2321.7019600118101</v>
      </c>
      <c r="Y1018" s="12" t="s">
        <v>13532</v>
      </c>
      <c r="Z1018" s="49">
        <f t="shared" si="23"/>
        <v>2299.60545323221</v>
      </c>
      <c r="AE1018" s="12" t="s">
        <v>13602</v>
      </c>
      <c r="AF1018" s="49">
        <f t="shared" si="25"/>
        <v>194.154933794703</v>
      </c>
      <c r="AG1018" s="12" t="s">
        <v>13651</v>
      </c>
      <c r="AH1018" s="49">
        <f t="shared" si="26"/>
        <v>181.52536623534701</v>
      </c>
    </row>
    <row r="1019" spans="3:34" x14ac:dyDescent="0.2">
      <c r="C1019" s="12" t="s">
        <v>12958</v>
      </c>
      <c r="D1019" s="49">
        <f t="shared" si="12"/>
        <v>1072.42775939135</v>
      </c>
      <c r="E1019" s="12" t="s">
        <v>12907</v>
      </c>
      <c r="F1019" s="49">
        <f t="shared" si="13"/>
        <v>385.29478044739</v>
      </c>
      <c r="G1019" s="12" t="s">
        <v>13067</v>
      </c>
      <c r="H1019" s="49">
        <f t="shared" si="14"/>
        <v>35.385888601451398</v>
      </c>
      <c r="J1019" s="49"/>
      <c r="K1019" s="12" t="s">
        <v>13160</v>
      </c>
      <c r="L1019" s="49">
        <f t="shared" si="16"/>
        <v>7.8053226655216204</v>
      </c>
      <c r="M1019" s="12" t="s">
        <v>13098</v>
      </c>
      <c r="N1019" s="49">
        <f t="shared" si="17"/>
        <v>8.13371418031298</v>
      </c>
      <c r="O1019" s="12" t="s">
        <v>13220</v>
      </c>
      <c r="P1019" s="49">
        <f t="shared" si="18"/>
        <v>200.64175992010999</v>
      </c>
      <c r="Q1019" s="12" t="s">
        <v>13297</v>
      </c>
      <c r="R1019" s="49">
        <f t="shared" si="19"/>
        <v>277.30416776808499</v>
      </c>
      <c r="S1019" s="12" t="s">
        <v>13425</v>
      </c>
      <c r="T1019" s="49">
        <f t="shared" si="20"/>
        <v>29.281884736748101</v>
      </c>
      <c r="U1019" s="12" t="s">
        <v>13476</v>
      </c>
      <c r="V1019" s="49">
        <f t="shared" si="21"/>
        <v>28.9574660182965</v>
      </c>
      <c r="W1019" s="12" t="s">
        <v>13564</v>
      </c>
      <c r="X1019" s="49">
        <f t="shared" si="22"/>
        <v>2327.3621644396198</v>
      </c>
      <c r="Y1019" s="12" t="s">
        <v>13533</v>
      </c>
      <c r="Z1019" s="49">
        <f t="shared" si="23"/>
        <v>2316.1307331166399</v>
      </c>
      <c r="AE1019" s="12" t="s">
        <v>13603</v>
      </c>
      <c r="AF1019" s="49">
        <f t="shared" si="25"/>
        <v>145.755895027398</v>
      </c>
      <c r="AG1019" s="12" t="s">
        <v>13652</v>
      </c>
      <c r="AH1019" s="49">
        <f t="shared" si="26"/>
        <v>216.25883024518799</v>
      </c>
    </row>
    <row r="1020" spans="3:34" x14ac:dyDescent="0.2">
      <c r="C1020" s="12" t="s">
        <v>12959</v>
      </c>
      <c r="D1020" s="49">
        <f t="shared" si="12"/>
        <v>1039.68311224535</v>
      </c>
      <c r="E1020" s="12" t="s">
        <v>12908</v>
      </c>
      <c r="F1020" s="49">
        <f t="shared" si="13"/>
        <v>439.25490196078403</v>
      </c>
      <c r="G1020" s="12" t="s">
        <v>13068</v>
      </c>
      <c r="H1020" s="49">
        <f t="shared" si="14"/>
        <v>35.433628656242597</v>
      </c>
      <c r="J1020" s="49"/>
      <c r="K1020" s="12" t="s">
        <v>13161</v>
      </c>
      <c r="L1020" s="49">
        <f t="shared" si="16"/>
        <v>7.7503841560454703</v>
      </c>
      <c r="M1020" s="12" t="s">
        <v>13099</v>
      </c>
      <c r="N1020" s="49">
        <f t="shared" si="17"/>
        <v>8.1378764963140995</v>
      </c>
      <c r="O1020" s="12" t="s">
        <v>13221</v>
      </c>
      <c r="P1020" s="49">
        <f t="shared" si="18"/>
        <v>362.255264781037</v>
      </c>
      <c r="Q1020" s="12" t="s">
        <v>13298</v>
      </c>
      <c r="R1020" s="49">
        <f t="shared" si="19"/>
        <v>160.42635180779499</v>
      </c>
      <c r="S1020" s="12" t="s">
        <v>13426</v>
      </c>
      <c r="T1020" s="49">
        <f t="shared" si="20"/>
        <v>29.088439813172599</v>
      </c>
      <c r="U1020" s="12" t="s">
        <v>13477</v>
      </c>
      <c r="V1020" s="49">
        <f t="shared" si="21"/>
        <v>29.127404734201601</v>
      </c>
      <c r="W1020" s="12" t="s">
        <v>13565</v>
      </c>
      <c r="X1020" s="49">
        <f t="shared" si="22"/>
        <v>2337.9187760596201</v>
      </c>
      <c r="Y1020" s="12" t="s">
        <v>13534</v>
      </c>
      <c r="Z1020" s="49">
        <f t="shared" si="23"/>
        <v>2334.2292918349199</v>
      </c>
      <c r="AE1020" s="12" t="s">
        <v>13604</v>
      </c>
      <c r="AF1020" s="49">
        <f t="shared" si="25"/>
        <v>125.61935801364601</v>
      </c>
      <c r="AG1020" s="12" t="s">
        <v>13653</v>
      </c>
      <c r="AH1020" s="49">
        <f t="shared" si="26"/>
        <v>247.12741526434499</v>
      </c>
    </row>
    <row r="1021" spans="3:34" x14ac:dyDescent="0.2">
      <c r="C1021" s="12" t="s">
        <v>12960</v>
      </c>
      <c r="D1021" s="49">
        <f t="shared" si="12"/>
        <v>978.76335620864904</v>
      </c>
      <c r="E1021" s="12" t="s">
        <v>12909</v>
      </c>
      <c r="F1021" s="49">
        <f t="shared" si="13"/>
        <v>487.71329794306803</v>
      </c>
      <c r="G1021" s="12" t="s">
        <v>13069</v>
      </c>
      <c r="H1021" s="49">
        <f t="shared" si="14"/>
        <v>35.468029578077399</v>
      </c>
      <c r="J1021" s="49"/>
      <c r="K1021" s="12" t="s">
        <v>13162</v>
      </c>
      <c r="L1021" s="49">
        <f t="shared" si="16"/>
        <v>7.7801843663409898</v>
      </c>
      <c r="M1021" s="12" t="s">
        <v>13100</v>
      </c>
      <c r="N1021" s="49">
        <f t="shared" si="17"/>
        <v>8.0910082171598994</v>
      </c>
      <c r="O1021" s="12" t="s">
        <v>13222</v>
      </c>
      <c r="P1021" s="49">
        <f t="shared" si="18"/>
        <v>395.30670837371798</v>
      </c>
      <c r="Q1021" s="12" t="s">
        <v>13299</v>
      </c>
      <c r="R1021" s="49">
        <f t="shared" si="19"/>
        <v>467.02670817791</v>
      </c>
      <c r="S1021" s="12" t="s">
        <v>13427</v>
      </c>
      <c r="T1021" s="49">
        <f t="shared" si="20"/>
        <v>29.286756476309399</v>
      </c>
      <c r="U1021" s="12" t="s">
        <v>13478</v>
      </c>
      <c r="V1021" s="49">
        <f t="shared" si="21"/>
        <v>29.1802720145505</v>
      </c>
      <c r="W1021" s="12" t="s">
        <v>13566</v>
      </c>
      <c r="X1021" s="49">
        <f t="shared" si="22"/>
        <v>2339.15565185987</v>
      </c>
      <c r="Y1021" s="12" t="s">
        <v>13535</v>
      </c>
      <c r="Z1021" s="49">
        <f t="shared" si="23"/>
        <v>2338.3997833152698</v>
      </c>
      <c r="AE1021" s="12" t="s">
        <v>13605</v>
      </c>
      <c r="AF1021" s="49">
        <f t="shared" si="25"/>
        <v>113.965535411199</v>
      </c>
      <c r="AG1021" s="12" t="s">
        <v>13654</v>
      </c>
      <c r="AH1021" s="49">
        <f t="shared" si="26"/>
        <v>271.88408073991297</v>
      </c>
    </row>
    <row r="1022" spans="3:34" x14ac:dyDescent="0.2">
      <c r="C1022" s="12" t="s">
        <v>12961</v>
      </c>
      <c r="D1022" s="49">
        <f t="shared" si="12"/>
        <v>936.63257162438697</v>
      </c>
      <c r="E1022" s="12" t="s">
        <v>12910</v>
      </c>
      <c r="F1022" s="49">
        <f t="shared" si="13"/>
        <v>542.005596980576</v>
      </c>
      <c r="G1022" s="12" t="s">
        <v>13070</v>
      </c>
      <c r="H1022" s="49">
        <f t="shared" si="14"/>
        <v>35.476454293628798</v>
      </c>
      <c r="J1022" s="49"/>
      <c r="K1022" s="12" t="s">
        <v>13163</v>
      </c>
      <c r="L1022" s="49">
        <f t="shared" si="16"/>
        <v>7.6747541434065401</v>
      </c>
      <c r="M1022" s="12" t="s">
        <v>13101</v>
      </c>
      <c r="N1022" s="49">
        <f t="shared" si="17"/>
        <v>8.0523765715593907</v>
      </c>
      <c r="O1022" s="12" t="s">
        <v>13223</v>
      </c>
      <c r="P1022" s="49">
        <f t="shared" si="18"/>
        <v>191.63313458846</v>
      </c>
      <c r="Q1022" s="12" t="s">
        <v>13300</v>
      </c>
      <c r="R1022" s="49">
        <f t="shared" si="19"/>
        <v>410.31074690868502</v>
      </c>
      <c r="S1022" s="12" t="s">
        <v>13428</v>
      </c>
      <c r="T1022" s="49">
        <f t="shared" si="20"/>
        <v>28.9900584460174</v>
      </c>
      <c r="U1022" s="12" t="s">
        <v>13479</v>
      </c>
      <c r="V1022" s="49">
        <f t="shared" si="21"/>
        <v>29.271342819163898</v>
      </c>
      <c r="W1022" s="12" t="s">
        <v>13567</v>
      </c>
      <c r="X1022" s="49">
        <f t="shared" si="22"/>
        <v>2339.6208017334702</v>
      </c>
      <c r="Y1022" s="12" t="s">
        <v>13536</v>
      </c>
      <c r="Z1022" s="49">
        <f t="shared" si="23"/>
        <v>2342.1579828621998</v>
      </c>
      <c r="AE1022" s="12" t="s">
        <v>13606</v>
      </c>
      <c r="AF1022" s="49">
        <f t="shared" si="25"/>
        <v>109.24851197687499</v>
      </c>
      <c r="AG1022" s="12" t="s">
        <v>13655</v>
      </c>
      <c r="AH1022" s="49">
        <f t="shared" si="26"/>
        <v>293.13314821072402</v>
      </c>
    </row>
    <row r="1023" spans="3:34" x14ac:dyDescent="0.2">
      <c r="C1023" s="12" t="s">
        <v>12962</v>
      </c>
      <c r="D1023" s="49">
        <f t="shared" si="12"/>
        <v>885.38134294036399</v>
      </c>
      <c r="E1023" s="12" t="s">
        <v>12911</v>
      </c>
      <c r="F1023" s="49">
        <f t="shared" si="13"/>
        <v>579.26843413421705</v>
      </c>
      <c r="G1023" s="12" t="s">
        <v>13071</v>
      </c>
      <c r="H1023" s="49">
        <f t="shared" si="14"/>
        <v>35.523843318605302</v>
      </c>
      <c r="J1023" s="49"/>
      <c r="K1023" s="12" t="s">
        <v>13164</v>
      </c>
      <c r="L1023" s="49">
        <f t="shared" si="16"/>
        <v>7.6950747205161596</v>
      </c>
      <c r="M1023" s="12" t="s">
        <v>13102</v>
      </c>
      <c r="N1023" s="49">
        <f t="shared" si="17"/>
        <v>8.0203664149777492</v>
      </c>
      <c r="O1023" s="12" t="s">
        <v>13224</v>
      </c>
      <c r="P1023" s="49">
        <f t="shared" si="18"/>
        <v>492.31356654037</v>
      </c>
      <c r="Q1023" s="12" t="s">
        <v>13301</v>
      </c>
      <c r="R1023" s="49">
        <f t="shared" si="19"/>
        <v>201.03329588509899</v>
      </c>
      <c r="S1023" s="12" t="s">
        <v>13429</v>
      </c>
      <c r="T1023" s="49">
        <f t="shared" si="20"/>
        <v>28.863640574922002</v>
      </c>
      <c r="U1023" s="12" t="s">
        <v>13480</v>
      </c>
      <c r="V1023" s="49">
        <f t="shared" si="21"/>
        <v>29.157071121467901</v>
      </c>
      <c r="W1023" s="12" t="s">
        <v>13568</v>
      </c>
      <c r="X1023" s="49">
        <f t="shared" si="22"/>
        <v>2341.15368199875</v>
      </c>
      <c r="Y1023" s="12" t="s">
        <v>13537</v>
      </c>
      <c r="Z1023" s="49">
        <f t="shared" si="23"/>
        <v>2344.90659575166</v>
      </c>
      <c r="AE1023" s="12" t="s">
        <v>13607</v>
      </c>
      <c r="AF1023" s="49">
        <f t="shared" si="25"/>
        <v>109.507485812485</v>
      </c>
      <c r="AG1023" s="12" t="s">
        <v>13656</v>
      </c>
      <c r="AH1023" s="49">
        <f t="shared" si="26"/>
        <v>318.56565611952999</v>
      </c>
    </row>
    <row r="1024" spans="3:34" x14ac:dyDescent="0.2">
      <c r="C1024" s="12" t="s">
        <v>12963</v>
      </c>
      <c r="D1024" s="49">
        <f t="shared" si="12"/>
        <v>836.88504928262796</v>
      </c>
      <c r="E1024" s="12" t="s">
        <v>12912</v>
      </c>
      <c r="F1024" s="49">
        <f t="shared" si="13"/>
        <v>550.66611433305695</v>
      </c>
      <c r="G1024" s="12" t="s">
        <v>13072</v>
      </c>
      <c r="H1024" s="49">
        <f t="shared" si="14"/>
        <v>35.534374213044501</v>
      </c>
      <c r="J1024" s="49"/>
      <c r="K1024" s="12" t="s">
        <v>13165</v>
      </c>
      <c r="L1024" s="49">
        <f t="shared" si="16"/>
        <v>7.7070392249958104</v>
      </c>
      <c r="M1024" s="12" t="s">
        <v>13103</v>
      </c>
      <c r="N1024" s="49">
        <f t="shared" si="17"/>
        <v>7.9926618982856601</v>
      </c>
      <c r="O1024" s="12" t="s">
        <v>13225</v>
      </c>
      <c r="P1024" s="49">
        <f t="shared" si="18"/>
        <v>609.75208290500302</v>
      </c>
      <c r="Q1024" s="12" t="s">
        <v>13302</v>
      </c>
      <c r="R1024" s="49">
        <f t="shared" si="19"/>
        <v>87.868310892365798</v>
      </c>
      <c r="S1024" s="12" t="s">
        <v>13430</v>
      </c>
      <c r="T1024" s="49">
        <f t="shared" si="20"/>
        <v>28.757004155506301</v>
      </c>
      <c r="U1024" s="12" t="s">
        <v>13481</v>
      </c>
      <c r="V1024" s="49">
        <f t="shared" si="21"/>
        <v>29.065380786162301</v>
      </c>
      <c r="W1024" s="12" t="s">
        <v>13569</v>
      </c>
      <c r="X1024" s="49">
        <f t="shared" si="22"/>
        <v>2342.4751305032901</v>
      </c>
      <c r="Y1024" s="12" t="s">
        <v>13538</v>
      </c>
      <c r="Z1024" s="49">
        <f t="shared" si="23"/>
        <v>2348.1837880429398</v>
      </c>
      <c r="AE1024" s="12" t="s">
        <v>13608</v>
      </c>
      <c r="AF1024" s="49">
        <f t="shared" si="25"/>
        <v>162.30878616403001</v>
      </c>
      <c r="AG1024" s="12" t="s">
        <v>13657</v>
      </c>
      <c r="AH1024" s="49">
        <f t="shared" si="26"/>
        <v>331.81883865716202</v>
      </c>
    </row>
    <row r="1025" spans="3:34" x14ac:dyDescent="0.2">
      <c r="C1025" s="12" t="s">
        <v>12964</v>
      </c>
      <c r="D1025" s="49">
        <f t="shared" si="12"/>
        <v>787.80582734396796</v>
      </c>
      <c r="E1025" s="12" t="s">
        <v>12913</v>
      </c>
      <c r="F1025" s="49">
        <f t="shared" si="13"/>
        <v>451.98115928687503</v>
      </c>
      <c r="G1025" s="12" t="s">
        <v>13073</v>
      </c>
      <c r="H1025" s="49">
        <f t="shared" si="14"/>
        <v>35.5449051074838</v>
      </c>
      <c r="J1025" s="49"/>
      <c r="K1025" s="12" t="s">
        <v>13166</v>
      </c>
      <c r="L1025" s="49">
        <f t="shared" si="16"/>
        <v>7.6795370212626297</v>
      </c>
      <c r="M1025" s="12" t="s">
        <v>13104</v>
      </c>
      <c r="N1025" s="49">
        <f t="shared" si="17"/>
        <v>7.9661936107752203</v>
      </c>
      <c r="O1025" s="12" t="s">
        <v>13226</v>
      </c>
      <c r="P1025" s="49">
        <f t="shared" si="18"/>
        <v>355.29125587831101</v>
      </c>
      <c r="Q1025" s="12" t="s">
        <v>13303</v>
      </c>
      <c r="R1025" s="49">
        <f t="shared" si="19"/>
        <v>235.59344435633</v>
      </c>
      <c r="S1025" s="12" t="s">
        <v>13431</v>
      </c>
      <c r="T1025" s="49">
        <f t="shared" si="20"/>
        <v>28.734628962280102</v>
      </c>
      <c r="U1025" s="12" t="s">
        <v>13482</v>
      </c>
      <c r="V1025" s="49">
        <f t="shared" si="21"/>
        <v>28.9574379843876</v>
      </c>
      <c r="W1025" s="12" t="s">
        <v>13570</v>
      </c>
      <c r="X1025" s="49">
        <f t="shared" si="22"/>
        <v>2343.84943694802</v>
      </c>
      <c r="Y1025" s="12" t="s">
        <v>13539</v>
      </c>
      <c r="Z1025" s="49">
        <f t="shared" si="23"/>
        <v>2351.0169736366902</v>
      </c>
      <c r="AE1025" s="12" t="s">
        <v>13609</v>
      </c>
      <c r="AF1025" s="49">
        <f t="shared" si="25"/>
        <v>177.36787980784499</v>
      </c>
      <c r="AG1025" s="12" t="s">
        <v>13658</v>
      </c>
      <c r="AH1025" s="49">
        <f t="shared" si="26"/>
        <v>353.88629597268698</v>
      </c>
    </row>
    <row r="1026" spans="3:34" x14ac:dyDescent="0.2">
      <c r="C1026" s="12" t="s">
        <v>12965</v>
      </c>
      <c r="D1026" s="49">
        <f t="shared" si="12"/>
        <v>736.56040616461098</v>
      </c>
      <c r="E1026" s="12" t="s">
        <v>12914</v>
      </c>
      <c r="F1026" s="49">
        <f t="shared" si="13"/>
        <v>522.311516155758</v>
      </c>
      <c r="G1026" s="12" t="s">
        <v>13074</v>
      </c>
      <c r="H1026" s="49">
        <f t="shared" si="14"/>
        <v>35.581868546965403</v>
      </c>
      <c r="J1026" s="49"/>
      <c r="K1026" s="12" t="s">
        <v>13167</v>
      </c>
      <c r="L1026" s="49">
        <f t="shared" si="16"/>
        <v>7.6601975557775699</v>
      </c>
      <c r="M1026" s="12" t="s">
        <v>13105</v>
      </c>
      <c r="N1026" s="49">
        <f t="shared" si="17"/>
        <v>7.93325615721775</v>
      </c>
      <c r="O1026" s="12" t="s">
        <v>13227</v>
      </c>
      <c r="P1026" s="49">
        <f t="shared" si="18"/>
        <v>277.19108878902603</v>
      </c>
      <c r="Q1026" s="12" t="s">
        <v>13304</v>
      </c>
      <c r="R1026" s="49">
        <f t="shared" si="19"/>
        <v>51.766406242351103</v>
      </c>
      <c r="S1026" s="12" t="s">
        <v>13432</v>
      </c>
      <c r="T1026" s="49">
        <f t="shared" si="20"/>
        <v>28.6548218519718</v>
      </c>
      <c r="U1026" s="12" t="s">
        <v>13483</v>
      </c>
      <c r="V1026" s="49">
        <f t="shared" si="21"/>
        <v>28.8159272242758</v>
      </c>
      <c r="W1026" s="12" t="s">
        <v>13571</v>
      </c>
      <c r="X1026" s="49">
        <f t="shared" si="22"/>
        <v>2344.9829461097002</v>
      </c>
      <c r="Y1026" s="12" t="s">
        <v>13540</v>
      </c>
      <c r="Z1026" s="49">
        <f t="shared" si="23"/>
        <v>2353.65836041892</v>
      </c>
      <c r="AE1026" s="12" t="s">
        <v>13610</v>
      </c>
      <c r="AF1026" s="49">
        <f t="shared" si="25"/>
        <v>204.328905907951</v>
      </c>
      <c r="AG1026" s="12" t="s">
        <v>13659</v>
      </c>
      <c r="AH1026" s="49">
        <f t="shared" si="26"/>
        <v>309.799083481948</v>
      </c>
    </row>
    <row r="1027" spans="3:34" x14ac:dyDescent="0.2">
      <c r="C1027" s="12" t="s">
        <v>12966</v>
      </c>
      <c r="D1027" s="49">
        <f t="shared" si="12"/>
        <v>973.92764065613903</v>
      </c>
      <c r="E1027" s="12" t="s">
        <v>12915</v>
      </c>
      <c r="F1027" s="49">
        <f t="shared" si="13"/>
        <v>397.03297431648701</v>
      </c>
      <c r="J1027" s="49"/>
      <c r="K1027" s="12" t="s">
        <v>13168</v>
      </c>
      <c r="L1027" s="49">
        <f t="shared" si="16"/>
        <v>7.7074787392999102</v>
      </c>
      <c r="M1027" s="12" t="s">
        <v>13106</v>
      </c>
      <c r="N1027" s="49">
        <f t="shared" si="17"/>
        <v>7.9090477409975604</v>
      </c>
      <c r="O1027" s="12" t="s">
        <v>13228</v>
      </c>
      <c r="P1027" s="49">
        <f t="shared" si="18"/>
        <v>547.96061326989104</v>
      </c>
      <c r="Q1027" s="12" t="s">
        <v>13305</v>
      </c>
      <c r="R1027" s="49">
        <f t="shared" si="19"/>
        <v>13.878690568266601</v>
      </c>
      <c r="S1027" s="12" t="s">
        <v>13433</v>
      </c>
      <c r="T1027" s="49">
        <f t="shared" si="20"/>
        <v>28.6241737004916</v>
      </c>
      <c r="U1027" s="12" t="s">
        <v>13484</v>
      </c>
      <c r="V1027" s="49">
        <f t="shared" si="21"/>
        <v>28.7596840209888</v>
      </c>
      <c r="AE1027" s="12" t="s">
        <v>13611</v>
      </c>
      <c r="AF1027" s="49">
        <f t="shared" si="25"/>
        <v>246.449150456795</v>
      </c>
      <c r="AG1027" s="12" t="s">
        <v>13660</v>
      </c>
      <c r="AH1027" s="49">
        <f t="shared" si="26"/>
        <v>288.36591556337402</v>
      </c>
    </row>
    <row r="1028" spans="3:34" x14ac:dyDescent="0.2">
      <c r="C1028" s="12" t="s">
        <v>12967</v>
      </c>
      <c r="D1028" s="49">
        <f t="shared" ref="D1028:D1059" si="27">VALUE(TRIM(MID(C1028, FIND(",", C1028) + 1, LEN(C1028))))</f>
        <v>929.41519149434998</v>
      </c>
      <c r="E1028" s="12" t="s">
        <v>12916</v>
      </c>
      <c r="F1028" s="49">
        <f t="shared" ref="F1028:F1046" si="28">VALUE(TRIM(MID(E1028, FIND(",", E1028) + 1, LEN(E1028))))</f>
        <v>349.60410426358999</v>
      </c>
      <c r="J1028" s="49"/>
      <c r="K1028" s="12" t="s">
        <v>13169</v>
      </c>
      <c r="L1028" s="49">
        <f t="shared" ref="L1028:L1055" si="29">VALUE(TRIM(MID(K1028, FIND(",", K1028) + 1, LEN(K1028))))</f>
        <v>7.6528264555270598</v>
      </c>
      <c r="M1028" s="12" t="s">
        <v>13107</v>
      </c>
      <c r="N1028" s="49">
        <f t="shared" ref="N1028:N1057" si="30">VALUE(TRIM(MID(M1028, FIND(",", M1028) + 1, LEN(M1028))))</f>
        <v>7.9043514369341503</v>
      </c>
      <c r="O1028" s="12" t="s">
        <v>13229</v>
      </c>
      <c r="P1028" s="49">
        <f t="shared" ref="P1028:P1059" si="31">VALUE(TRIM(MID(O1028, FIND(",", O1028) + 1, LEN(O1028))))</f>
        <v>414.916145328516</v>
      </c>
      <c r="Q1028" s="12" t="s">
        <v>13306</v>
      </c>
      <c r="R1028" s="49">
        <f t="shared" ref="R1028:R1059" si="32">VALUE(TRIM(MID(Q1028, FIND(",", Q1028) + 1, LEN(Q1028))))</f>
        <v>280.24936117719602</v>
      </c>
      <c r="S1028" s="12" t="s">
        <v>13434</v>
      </c>
      <c r="T1028" s="49">
        <f t="shared" ref="T1028:T1046" si="33">VALUE(TRIM(MID(S1028, FIND(",", S1028) + 1, LEN(S1028))))</f>
        <v>28.579969544156</v>
      </c>
      <c r="U1028" s="12" t="s">
        <v>13485</v>
      </c>
      <c r="V1028" s="49">
        <f t="shared" ref="V1028:V1052" si="34">VALUE(TRIM(MID(U1028, FIND(",", U1028) + 1, LEN(U1028))))</f>
        <v>28.686344526335098</v>
      </c>
      <c r="AE1028" s="12" t="s">
        <v>13612</v>
      </c>
      <c r="AF1028" s="49">
        <f t="shared" si="25"/>
        <v>267.74666541385898</v>
      </c>
      <c r="AG1028" s="12" t="s">
        <v>13661</v>
      </c>
      <c r="AH1028" s="49">
        <f t="shared" si="26"/>
        <v>244.516095755278</v>
      </c>
    </row>
    <row r="1029" spans="3:34" x14ac:dyDescent="0.2">
      <c r="C1029" s="12" t="s">
        <v>12968</v>
      </c>
      <c r="D1029" s="49">
        <f t="shared" si="27"/>
        <v>852.45158158311597</v>
      </c>
      <c r="E1029" s="12" t="s">
        <v>12917</v>
      </c>
      <c r="F1029" s="49">
        <f t="shared" si="28"/>
        <v>314.75890637945298</v>
      </c>
      <c r="J1029" s="49"/>
      <c r="K1029" s="12" t="s">
        <v>13170</v>
      </c>
      <c r="L1029" s="49">
        <f t="shared" si="29"/>
        <v>7.64023726917112</v>
      </c>
      <c r="M1029" s="12" t="s">
        <v>13108</v>
      </c>
      <c r="N1029" s="49">
        <f t="shared" si="30"/>
        <v>7.9253396994347201</v>
      </c>
      <c r="O1029" s="12" t="s">
        <v>13230</v>
      </c>
      <c r="P1029" s="49">
        <f t="shared" si="31"/>
        <v>155.30736922489399</v>
      </c>
      <c r="Q1029" s="12" t="s">
        <v>13307</v>
      </c>
      <c r="R1029" s="49">
        <f t="shared" si="32"/>
        <v>-10.3659513453328</v>
      </c>
      <c r="S1029" s="12" t="s">
        <v>13435</v>
      </c>
      <c r="T1029" s="49">
        <f t="shared" si="33"/>
        <v>28.562432910437501</v>
      </c>
      <c r="U1029" s="12" t="s">
        <v>13486</v>
      </c>
      <c r="V1029" s="49">
        <f t="shared" si="34"/>
        <v>28.659350325498799</v>
      </c>
      <c r="AE1029" s="12" t="s">
        <v>13613</v>
      </c>
      <c r="AF1029" s="49">
        <f t="shared" si="25"/>
        <v>293.06855156238601</v>
      </c>
      <c r="AG1029" s="12" t="s">
        <v>13662</v>
      </c>
      <c r="AH1029" s="49">
        <f t="shared" si="26"/>
        <v>205.04592870450301</v>
      </c>
    </row>
    <row r="1030" spans="3:34" x14ac:dyDescent="0.2">
      <c r="C1030" s="12" t="s">
        <v>12969</v>
      </c>
      <c r="D1030" s="49">
        <f t="shared" si="27"/>
        <v>798.18067045362295</v>
      </c>
      <c r="E1030" s="12" t="s">
        <v>12918</v>
      </c>
      <c r="F1030" s="49">
        <f t="shared" si="28"/>
        <v>287.93567824056601</v>
      </c>
      <c r="J1030" s="49"/>
      <c r="K1030" s="12" t="s">
        <v>13171</v>
      </c>
      <c r="L1030" s="49">
        <f t="shared" si="29"/>
        <v>7.6374365505666502</v>
      </c>
      <c r="M1030" s="12" t="s">
        <v>13109</v>
      </c>
      <c r="N1030" s="49">
        <f t="shared" si="30"/>
        <v>7.9919175125120896</v>
      </c>
      <c r="O1030" s="12" t="s">
        <v>13231</v>
      </c>
      <c r="P1030" s="49">
        <f t="shared" si="31"/>
        <v>135.03025229829299</v>
      </c>
      <c r="Q1030" s="12" t="s">
        <v>13308</v>
      </c>
      <c r="R1030" s="49">
        <f t="shared" si="32"/>
        <v>-10.908450083707899</v>
      </c>
      <c r="S1030" s="12" t="s">
        <v>13436</v>
      </c>
      <c r="T1030" s="49">
        <f t="shared" si="33"/>
        <v>28.650652869573999</v>
      </c>
      <c r="U1030" s="12" t="s">
        <v>13487</v>
      </c>
      <c r="V1030" s="49">
        <f t="shared" si="34"/>
        <v>28.639178698328202</v>
      </c>
      <c r="AE1030" s="12" t="s">
        <v>13614</v>
      </c>
      <c r="AF1030" s="49">
        <f t="shared" si="25"/>
        <v>315.446266027771</v>
      </c>
      <c r="AG1030" s="12" t="s">
        <v>13663</v>
      </c>
      <c r="AH1030" s="49">
        <f t="shared" si="26"/>
        <v>271.04109447910099</v>
      </c>
    </row>
    <row r="1031" spans="3:34" x14ac:dyDescent="0.2">
      <c r="C1031" s="12" t="s">
        <v>12970</v>
      </c>
      <c r="D1031" s="49">
        <f t="shared" si="27"/>
        <v>627.07310454738104</v>
      </c>
      <c r="E1031" s="12" t="s">
        <v>12919</v>
      </c>
      <c r="F1031" s="49">
        <f t="shared" si="28"/>
        <v>270.08586277020402</v>
      </c>
      <c r="J1031" s="49"/>
      <c r="K1031" s="12" t="s">
        <v>13172</v>
      </c>
      <c r="L1031" s="49">
        <f t="shared" si="29"/>
        <v>7.6355558633090697</v>
      </c>
      <c r="M1031" s="12" t="s">
        <v>13110</v>
      </c>
      <c r="N1031" s="49">
        <f t="shared" si="30"/>
        <v>7.9473674653969599</v>
      </c>
      <c r="O1031" s="12" t="s">
        <v>13232</v>
      </c>
      <c r="P1031" s="49">
        <f t="shared" si="31"/>
        <v>619.27042030134805</v>
      </c>
      <c r="Q1031" s="12" t="s">
        <v>13309</v>
      </c>
      <c r="R1031" s="49">
        <f t="shared" si="32"/>
        <v>-11.586923958058099</v>
      </c>
      <c r="S1031" s="12" t="s">
        <v>13437</v>
      </c>
      <c r="T1031" s="49">
        <f t="shared" si="33"/>
        <v>28.794541346036901</v>
      </c>
      <c r="U1031" s="12" t="s">
        <v>13488</v>
      </c>
      <c r="V1031" s="49">
        <f t="shared" si="34"/>
        <v>28.645760446113101</v>
      </c>
      <c r="AE1031" s="12" t="s">
        <v>13615</v>
      </c>
      <c r="AF1031" s="49">
        <f t="shared" si="25"/>
        <v>317.25999636499699</v>
      </c>
      <c r="AG1031" s="12" t="s">
        <v>13664</v>
      </c>
      <c r="AH1031" s="49">
        <f t="shared" si="26"/>
        <v>175.841783990858</v>
      </c>
    </row>
    <row r="1032" spans="3:34" x14ac:dyDescent="0.2">
      <c r="C1032" s="12" t="s">
        <v>12971</v>
      </c>
      <c r="D1032" s="49">
        <f t="shared" si="27"/>
        <v>735.28275513792801</v>
      </c>
      <c r="E1032" s="12" t="s">
        <v>12920</v>
      </c>
      <c r="F1032" s="49">
        <f t="shared" si="28"/>
        <v>269.40679370339598</v>
      </c>
      <c r="J1032" s="49"/>
      <c r="K1032" s="12" t="s">
        <v>13173</v>
      </c>
      <c r="L1032" s="49">
        <f t="shared" si="29"/>
        <v>7.6330037978465297</v>
      </c>
      <c r="M1032" s="12" t="s">
        <v>13111</v>
      </c>
      <c r="N1032" s="49">
        <f t="shared" si="30"/>
        <v>8.0234441531777101</v>
      </c>
      <c r="O1032" s="12" t="s">
        <v>13233</v>
      </c>
      <c r="P1032" s="49">
        <f t="shared" si="31"/>
        <v>257.97485828413602</v>
      </c>
      <c r="Q1032" s="12" t="s">
        <v>13310</v>
      </c>
      <c r="R1032" s="49">
        <f t="shared" si="32"/>
        <v>-12.265397832408199</v>
      </c>
      <c r="S1032" s="12" t="s">
        <v>13438</v>
      </c>
      <c r="T1032" s="49">
        <f t="shared" si="33"/>
        <v>29.072212895831299</v>
      </c>
      <c r="U1032" s="12" t="s">
        <v>13489</v>
      </c>
      <c r="V1032" s="49">
        <f t="shared" si="34"/>
        <v>28.728822992548</v>
      </c>
      <c r="AE1032" s="12" t="s">
        <v>13616</v>
      </c>
      <c r="AF1032" s="49">
        <f t="shared" si="25"/>
        <v>286.35655607100801</v>
      </c>
      <c r="AG1032" s="12" t="s">
        <v>13665</v>
      </c>
      <c r="AH1032" s="49">
        <f t="shared" si="26"/>
        <v>150.325603236002</v>
      </c>
    </row>
    <row r="1033" spans="3:34" x14ac:dyDescent="0.2">
      <c r="C1033" s="12" t="s">
        <v>12972</v>
      </c>
      <c r="D1033" s="49">
        <f t="shared" si="27"/>
        <v>692.01684537067899</v>
      </c>
      <c r="E1033" s="12" t="s">
        <v>12921</v>
      </c>
      <c r="F1033" s="49">
        <f t="shared" si="28"/>
        <v>333.92451440670101</v>
      </c>
      <c r="J1033" s="49"/>
      <c r="K1033" s="12" t="s">
        <v>13174</v>
      </c>
      <c r="L1033" s="49">
        <f t="shared" si="29"/>
        <v>7.69614428657421</v>
      </c>
      <c r="M1033" s="12" t="s">
        <v>13112</v>
      </c>
      <c r="N1033" s="49">
        <f t="shared" si="30"/>
        <v>8.0509014259368499</v>
      </c>
      <c r="O1033" s="12" t="s">
        <v>13234</v>
      </c>
      <c r="P1033" s="49">
        <f t="shared" si="31"/>
        <v>344.120994507592</v>
      </c>
      <c r="Q1033" s="12" t="s">
        <v>13311</v>
      </c>
      <c r="R1033" s="49">
        <f t="shared" si="32"/>
        <v>-9.86386465767918</v>
      </c>
      <c r="S1033" s="12" t="s">
        <v>13439</v>
      </c>
      <c r="T1033" s="49">
        <f t="shared" si="33"/>
        <v>29.211121170539101</v>
      </c>
      <c r="U1033" s="12" t="s">
        <v>13490</v>
      </c>
      <c r="V1033" s="49">
        <f t="shared" si="34"/>
        <v>28.592973771929401</v>
      </c>
      <c r="AE1033" s="12" t="s">
        <v>13617</v>
      </c>
      <c r="AF1033" s="49">
        <f t="shared" si="25"/>
        <v>251.63787623455099</v>
      </c>
      <c r="AG1033" s="12" t="s">
        <v>13666</v>
      </c>
      <c r="AH1033" s="49">
        <f t="shared" si="26"/>
        <v>127.388241801517</v>
      </c>
    </row>
    <row r="1034" spans="3:34" x14ac:dyDescent="0.2">
      <c r="C1034" s="12" t="s">
        <v>12973</v>
      </c>
      <c r="D1034" s="49">
        <f t="shared" si="27"/>
        <v>1075.72775292855</v>
      </c>
      <c r="E1034" s="12" t="s">
        <v>12922</v>
      </c>
      <c r="F1034" s="49">
        <f t="shared" si="28"/>
        <v>387.38157046856298</v>
      </c>
      <c r="J1034" s="49"/>
      <c r="K1034" s="12" t="s">
        <v>13175</v>
      </c>
      <c r="L1034" s="49">
        <f t="shared" si="29"/>
        <v>7.68024136668941</v>
      </c>
      <c r="M1034" s="12" t="s">
        <v>13113</v>
      </c>
      <c r="N1034" s="49">
        <f t="shared" si="30"/>
        <v>8.0796359891362997</v>
      </c>
      <c r="O1034" s="12" t="s">
        <v>13235</v>
      </c>
      <c r="P1034" s="49">
        <f t="shared" si="31"/>
        <v>223.06943343025799</v>
      </c>
      <c r="Q1034" s="12" t="s">
        <v>13312</v>
      </c>
      <c r="R1034" s="49">
        <f t="shared" si="32"/>
        <v>34.625791273128002</v>
      </c>
      <c r="S1034" s="12" t="s">
        <v>13440</v>
      </c>
      <c r="T1034" s="49">
        <f t="shared" si="33"/>
        <v>29.342246222402601</v>
      </c>
      <c r="U1034" s="12" t="s">
        <v>13491</v>
      </c>
      <c r="V1034" s="49">
        <f t="shared" si="34"/>
        <v>28.8346013353462</v>
      </c>
      <c r="AE1034" s="12" t="s">
        <v>13618</v>
      </c>
      <c r="AF1034" s="49">
        <f t="shared" si="25"/>
        <v>198.22452264000199</v>
      </c>
      <c r="AG1034" s="12" t="s">
        <v>13667</v>
      </c>
      <c r="AH1034" s="49">
        <f t="shared" si="26"/>
        <v>105.733867065026</v>
      </c>
    </row>
    <row r="1035" spans="3:34" x14ac:dyDescent="0.2">
      <c r="C1035" s="12" t="s">
        <v>12974</v>
      </c>
      <c r="D1035" s="49">
        <f t="shared" si="27"/>
        <v>1015.15326111025</v>
      </c>
      <c r="E1035" s="12" t="s">
        <v>12923</v>
      </c>
      <c r="F1035" s="49">
        <f t="shared" si="28"/>
        <v>435.80985404072902</v>
      </c>
      <c r="J1035" s="49"/>
      <c r="K1035" s="12" t="s">
        <v>13176</v>
      </c>
      <c r="L1035" s="49">
        <f t="shared" si="29"/>
        <v>7.6392990364017397</v>
      </c>
      <c r="M1035" s="12" t="s">
        <v>13114</v>
      </c>
      <c r="N1035" s="49">
        <f t="shared" si="30"/>
        <v>8.1081224287468103</v>
      </c>
      <c r="O1035" s="12" t="s">
        <v>13236</v>
      </c>
      <c r="P1035" s="49">
        <f t="shared" si="31"/>
        <v>466.33624107850898</v>
      </c>
      <c r="Q1035" s="12" t="s">
        <v>13313</v>
      </c>
      <c r="R1035" s="49">
        <f t="shared" si="32"/>
        <v>78.399969160278303</v>
      </c>
      <c r="S1035" s="12" t="s">
        <v>13441</v>
      </c>
      <c r="T1035" s="49">
        <f t="shared" si="33"/>
        <v>29.2318239724191</v>
      </c>
      <c r="U1035" s="12" t="s">
        <v>13492</v>
      </c>
      <c r="V1035" s="49">
        <f t="shared" si="34"/>
        <v>28.929498077443299</v>
      </c>
      <c r="AE1035" s="12" t="s">
        <v>13619</v>
      </c>
      <c r="AF1035" s="49">
        <f t="shared" si="25"/>
        <v>163.972149858736</v>
      </c>
      <c r="AG1035" s="12" t="s">
        <v>13668</v>
      </c>
      <c r="AH1035" s="49">
        <f t="shared" si="26"/>
        <v>88.253133161355805</v>
      </c>
    </row>
    <row r="1036" spans="3:34" x14ac:dyDescent="0.2">
      <c r="C1036" s="12" t="s">
        <v>12975</v>
      </c>
      <c r="D1036" s="49">
        <f t="shared" si="27"/>
        <v>966.87920533075999</v>
      </c>
      <c r="E1036" s="12" t="s">
        <v>12924</v>
      </c>
      <c r="F1036" s="49">
        <f t="shared" si="28"/>
        <v>487.99804842124598</v>
      </c>
      <c r="J1036" s="49"/>
      <c r="K1036" s="12" t="s">
        <v>13177</v>
      </c>
      <c r="L1036" s="49">
        <f t="shared" si="29"/>
        <v>7.69287385610642</v>
      </c>
      <c r="M1036" s="12" t="s">
        <v>13115</v>
      </c>
      <c r="N1036" s="49">
        <f t="shared" si="30"/>
        <v>8.1365969914695295</v>
      </c>
      <c r="O1036" s="12" t="s">
        <v>13237</v>
      </c>
      <c r="P1036" s="49">
        <f t="shared" si="31"/>
        <v>294.99126207888997</v>
      </c>
      <c r="Q1036" s="12" t="s">
        <v>13314</v>
      </c>
      <c r="R1036" s="49">
        <f t="shared" si="32"/>
        <v>-10.7272667195348</v>
      </c>
      <c r="S1036" s="12" t="s">
        <v>13442</v>
      </c>
      <c r="T1036" s="49">
        <f t="shared" si="33"/>
        <v>29.113046534755501</v>
      </c>
      <c r="U1036" s="12" t="s">
        <v>13493</v>
      </c>
      <c r="V1036" s="49">
        <f t="shared" si="34"/>
        <v>29.058959735822199</v>
      </c>
      <c r="AE1036" s="12" t="s">
        <v>13620</v>
      </c>
      <c r="AF1036" s="49">
        <f t="shared" si="25"/>
        <v>141.250278805817</v>
      </c>
      <c r="AG1036" s="12" t="s">
        <v>13669</v>
      </c>
      <c r="AH1036" s="49">
        <f t="shared" si="26"/>
        <v>78.911576948283297</v>
      </c>
    </row>
    <row r="1037" spans="3:34" x14ac:dyDescent="0.2">
      <c r="C1037" s="12" t="s">
        <v>12976</v>
      </c>
      <c r="D1037" s="49">
        <f t="shared" si="27"/>
        <v>913.05640148133398</v>
      </c>
      <c r="E1037" s="12" t="s">
        <v>12925</v>
      </c>
      <c r="F1037" s="49">
        <f t="shared" si="28"/>
        <v>539.403696543823</v>
      </c>
      <c r="J1037" s="49"/>
      <c r="K1037" s="12" t="s">
        <v>13178</v>
      </c>
      <c r="L1037" s="49">
        <f t="shared" si="29"/>
        <v>7.7583168852510402</v>
      </c>
      <c r="M1037" s="12" t="s">
        <v>13116</v>
      </c>
      <c r="N1037" s="49">
        <f t="shared" si="30"/>
        <v>8.1615281600965695</v>
      </c>
      <c r="O1037" s="12" t="s">
        <v>13238</v>
      </c>
      <c r="P1037" s="49">
        <f t="shared" si="31"/>
        <v>170.236364437395</v>
      </c>
      <c r="Q1037" s="12" t="s">
        <v>13315</v>
      </c>
      <c r="R1037" s="49">
        <f t="shared" si="32"/>
        <v>178.10925472007901</v>
      </c>
      <c r="S1037" s="12" t="s">
        <v>13443</v>
      </c>
      <c r="T1037" s="49">
        <f t="shared" si="33"/>
        <v>29.227407060880701</v>
      </c>
      <c r="U1037" s="12" t="s">
        <v>13494</v>
      </c>
      <c r="V1037" s="49">
        <f t="shared" si="34"/>
        <v>29.167755189866199</v>
      </c>
      <c r="AE1037" s="12" t="s">
        <v>13621</v>
      </c>
      <c r="AF1037" s="49">
        <f t="shared" si="25"/>
        <v>126.914227191696</v>
      </c>
      <c r="AG1037" s="12" t="s">
        <v>13670</v>
      </c>
      <c r="AH1037" s="49">
        <f t="shared" si="26"/>
        <v>76.340336723299004</v>
      </c>
    </row>
    <row r="1038" spans="3:34" x14ac:dyDescent="0.2">
      <c r="C1038" s="12" t="s">
        <v>12977</v>
      </c>
      <c r="D1038" s="49">
        <f t="shared" si="27"/>
        <v>880.76074703988502</v>
      </c>
      <c r="E1038" s="12" t="s">
        <v>12926</v>
      </c>
      <c r="F1038" s="49">
        <f t="shared" si="28"/>
        <v>592.83483600565296</v>
      </c>
      <c r="J1038" s="49"/>
      <c r="K1038" s="12" t="s">
        <v>13179</v>
      </c>
      <c r="L1038" s="49">
        <f t="shared" si="29"/>
        <v>7.7242162607967204</v>
      </c>
      <c r="M1038" s="12" t="s">
        <v>13117</v>
      </c>
      <c r="N1038" s="49">
        <f t="shared" si="30"/>
        <v>8.16927626085009</v>
      </c>
      <c r="O1038" s="12" t="s">
        <v>13239</v>
      </c>
      <c r="P1038" s="49">
        <f t="shared" si="31"/>
        <v>127.99365582870701</v>
      </c>
      <c r="Q1038" s="12" t="s">
        <v>13316</v>
      </c>
      <c r="R1038" s="49">
        <f t="shared" si="32"/>
        <v>256.99579579331498</v>
      </c>
      <c r="S1038" s="12" t="s">
        <v>13444</v>
      </c>
      <c r="T1038" s="49">
        <f t="shared" si="33"/>
        <v>28.773388528812099</v>
      </c>
      <c r="U1038" s="12" t="s">
        <v>13495</v>
      </c>
      <c r="V1038" s="49">
        <f t="shared" si="34"/>
        <v>29.279941961225401</v>
      </c>
      <c r="AE1038" s="12" t="s">
        <v>13622</v>
      </c>
      <c r="AF1038" s="49">
        <f t="shared" si="25"/>
        <v>120.439881301447</v>
      </c>
      <c r="AG1038" s="12" t="s">
        <v>13671</v>
      </c>
      <c r="AH1038" s="49">
        <f t="shared" si="26"/>
        <v>108.388348880028</v>
      </c>
    </row>
    <row r="1039" spans="3:34" x14ac:dyDescent="0.2">
      <c r="C1039" s="12" t="s">
        <v>12978</v>
      </c>
      <c r="D1039" s="49">
        <f t="shared" si="27"/>
        <v>1065.54593088909</v>
      </c>
      <c r="E1039" s="12" t="s">
        <v>12927</v>
      </c>
      <c r="F1039" s="49">
        <f t="shared" si="28"/>
        <v>646.62966031482995</v>
      </c>
      <c r="J1039" s="49"/>
      <c r="K1039" s="12" t="s">
        <v>13180</v>
      </c>
      <c r="L1039" s="49">
        <f t="shared" si="29"/>
        <v>7.6816917504104198</v>
      </c>
      <c r="M1039" s="12" t="s">
        <v>13118</v>
      </c>
      <c r="N1039" s="49">
        <f t="shared" si="30"/>
        <v>8.0988932701429004</v>
      </c>
      <c r="O1039" s="12" t="s">
        <v>13240</v>
      </c>
      <c r="P1039" s="49">
        <f t="shared" si="31"/>
        <v>69.722001938496604</v>
      </c>
      <c r="Q1039" s="12" t="s">
        <v>13317</v>
      </c>
      <c r="R1039" s="49">
        <f t="shared" si="32"/>
        <v>346.74653420271898</v>
      </c>
      <c r="S1039" s="12" t="s">
        <v>13445</v>
      </c>
      <c r="T1039" s="49">
        <f t="shared" si="33"/>
        <v>28.860524348163299</v>
      </c>
      <c r="U1039" s="12" t="s">
        <v>13496</v>
      </c>
      <c r="V1039" s="49">
        <f t="shared" si="34"/>
        <v>29.369859827000202</v>
      </c>
      <c r="AE1039" s="12" t="s">
        <v>13623</v>
      </c>
      <c r="AF1039" s="49">
        <f t="shared" si="25"/>
        <v>121.364787857197</v>
      </c>
      <c r="AG1039" s="12" t="s">
        <v>13672</v>
      </c>
      <c r="AH1039" s="49">
        <f t="shared" si="26"/>
        <v>151.090256885044</v>
      </c>
    </row>
    <row r="1040" spans="3:34" x14ac:dyDescent="0.2">
      <c r="C1040" s="12" t="s">
        <v>12979</v>
      </c>
      <c r="D1040" s="49">
        <f t="shared" si="27"/>
        <v>986.88144733948695</v>
      </c>
      <c r="E1040" s="12" t="s">
        <v>12928</v>
      </c>
      <c r="F1040" s="49">
        <f t="shared" si="28"/>
        <v>486.28593206296603</v>
      </c>
      <c r="J1040" s="49"/>
      <c r="K1040" s="12" t="s">
        <v>13181</v>
      </c>
      <c r="L1040" s="49">
        <f t="shared" si="29"/>
        <v>7.7491331440649098</v>
      </c>
      <c r="M1040" s="12" t="s">
        <v>13119</v>
      </c>
      <c r="N1040" s="49">
        <f t="shared" si="30"/>
        <v>8.1594752143008602</v>
      </c>
      <c r="O1040" s="12" t="s">
        <v>13241</v>
      </c>
      <c r="P1040" s="49">
        <f t="shared" si="31"/>
        <v>38.065027755749199</v>
      </c>
      <c r="Q1040" s="12" t="s">
        <v>13318</v>
      </c>
      <c r="R1040" s="49">
        <f t="shared" si="32"/>
        <v>132.03958797696799</v>
      </c>
      <c r="S1040" s="12" t="s">
        <v>13446</v>
      </c>
      <c r="T1040" s="49">
        <f t="shared" si="33"/>
        <v>29.010681284760899</v>
      </c>
      <c r="U1040" s="12" t="s">
        <v>13497</v>
      </c>
      <c r="V1040" s="49">
        <f t="shared" si="34"/>
        <v>29.0955516916043</v>
      </c>
      <c r="AE1040" s="12" t="s">
        <v>13624</v>
      </c>
      <c r="AF1040" s="49">
        <f t="shared" si="25"/>
        <v>122.17408109347799</v>
      </c>
      <c r="AG1040" s="12" t="s">
        <v>13673</v>
      </c>
      <c r="AH1040" s="49">
        <f t="shared" si="26"/>
        <v>193.740438634534</v>
      </c>
    </row>
    <row r="1041" spans="3:34" x14ac:dyDescent="0.2">
      <c r="C1041" s="12" t="s">
        <v>12980</v>
      </c>
      <c r="D1041" s="49">
        <f t="shared" si="27"/>
        <v>917.39893889795599</v>
      </c>
      <c r="E1041" s="12" t="s">
        <v>12929</v>
      </c>
      <c r="F1041" s="49">
        <f t="shared" si="28"/>
        <v>561.26097763048801</v>
      </c>
      <c r="J1041" s="49"/>
      <c r="K1041" s="12" t="s">
        <v>13182</v>
      </c>
      <c r="L1041" s="49">
        <f t="shared" si="29"/>
        <v>7.7078237988596596</v>
      </c>
      <c r="M1041" s="12" t="s">
        <v>13120</v>
      </c>
      <c r="N1041" s="49">
        <f t="shared" si="30"/>
        <v>8.0669261029452599</v>
      </c>
      <c r="O1041" s="12" t="s">
        <v>13242</v>
      </c>
      <c r="P1041" s="49">
        <f t="shared" si="31"/>
        <v>74.636368679896506</v>
      </c>
      <c r="Q1041" s="12" t="s">
        <v>13319</v>
      </c>
      <c r="R1041" s="49">
        <f t="shared" si="32"/>
        <v>222.870082307036</v>
      </c>
      <c r="S1041" s="12" t="s">
        <v>13447</v>
      </c>
      <c r="T1041" s="49">
        <f t="shared" si="33"/>
        <v>28.725304630262698</v>
      </c>
      <c r="U1041" s="12" t="s">
        <v>13498</v>
      </c>
      <c r="V1041" s="49">
        <f t="shared" si="34"/>
        <v>29.222600469410299</v>
      </c>
      <c r="AE1041" s="12" t="s">
        <v>13625</v>
      </c>
      <c r="AF1041" s="49">
        <f t="shared" si="25"/>
        <v>155.15470736058799</v>
      </c>
      <c r="AG1041" s="12" t="s">
        <v>13674</v>
      </c>
      <c r="AH1041" s="49">
        <f t="shared" si="26"/>
        <v>224.62409620496899</v>
      </c>
    </row>
    <row r="1042" spans="3:34" x14ac:dyDescent="0.2">
      <c r="C1042" s="12" t="s">
        <v>12981</v>
      </c>
      <c r="D1042" s="49">
        <f t="shared" si="27"/>
        <v>1102.9218048954899</v>
      </c>
      <c r="E1042" s="12" t="s">
        <v>12930</v>
      </c>
      <c r="F1042" s="49">
        <f t="shared" si="28"/>
        <v>488.75476387738098</v>
      </c>
      <c r="J1042" s="49"/>
      <c r="K1042" s="12" t="s">
        <v>13183</v>
      </c>
      <c r="L1042" s="49">
        <f t="shared" si="29"/>
        <v>7.6926777919564202</v>
      </c>
      <c r="M1042" s="12" t="s">
        <v>13121</v>
      </c>
      <c r="N1042" s="49">
        <f t="shared" si="30"/>
        <v>8.0414482587562208</v>
      </c>
      <c r="O1042" s="12" t="s">
        <v>13243</v>
      </c>
      <c r="P1042" s="49">
        <f t="shared" si="31"/>
        <v>196.59155297578801</v>
      </c>
      <c r="Q1042" s="12" t="s">
        <v>13320</v>
      </c>
      <c r="R1042" s="49">
        <f t="shared" si="32"/>
        <v>302.40938996093598</v>
      </c>
      <c r="S1042" s="12" t="s">
        <v>13448</v>
      </c>
      <c r="T1042" s="49">
        <f t="shared" si="33"/>
        <v>28.644788337511599</v>
      </c>
      <c r="U1042" s="12" t="s">
        <v>13499</v>
      </c>
      <c r="V1042" s="49">
        <f t="shared" si="34"/>
        <v>28.987968244663101</v>
      </c>
      <c r="AE1042" s="12" t="s">
        <v>13626</v>
      </c>
      <c r="AF1042" s="49">
        <f t="shared" si="25"/>
        <v>174.99395298142099</v>
      </c>
      <c r="AG1042" s="12" t="s">
        <v>13675</v>
      </c>
      <c r="AH1042" s="49">
        <f t="shared" si="26"/>
        <v>243.926005372709</v>
      </c>
    </row>
    <row r="1043" spans="3:34" x14ac:dyDescent="0.2">
      <c r="C1043" s="12" t="s">
        <v>12982</v>
      </c>
      <c r="D1043" s="49">
        <f t="shared" si="27"/>
        <v>991.32837651387297</v>
      </c>
      <c r="E1043" s="12" t="s">
        <v>12931</v>
      </c>
      <c r="F1043" s="49">
        <f t="shared" si="28"/>
        <v>424.91361000225902</v>
      </c>
      <c r="J1043" s="49"/>
      <c r="K1043" s="12" t="s">
        <v>13184</v>
      </c>
      <c r="L1043" s="49">
        <f t="shared" si="29"/>
        <v>7.7742772806839202</v>
      </c>
      <c r="M1043" s="12" t="s">
        <v>13122</v>
      </c>
      <c r="N1043" s="49">
        <f t="shared" si="30"/>
        <v>8.0154075285548192</v>
      </c>
      <c r="O1043" s="12" t="s">
        <v>13244</v>
      </c>
      <c r="P1043" s="49">
        <f t="shared" si="31"/>
        <v>274.00211472376401</v>
      </c>
      <c r="Q1043" s="12" t="s">
        <v>13321</v>
      </c>
      <c r="R1043" s="49">
        <f t="shared" si="32"/>
        <v>387.74474439745001</v>
      </c>
      <c r="S1043" s="12" t="s">
        <v>13449</v>
      </c>
      <c r="T1043" s="49">
        <f t="shared" si="33"/>
        <v>28.5992934587759</v>
      </c>
      <c r="U1043" s="12" t="s">
        <v>13500</v>
      </c>
      <c r="V1043" s="49">
        <f t="shared" si="34"/>
        <v>28.867487474651998</v>
      </c>
      <c r="AE1043" s="12" t="s">
        <v>13627</v>
      </c>
      <c r="AF1043" s="49">
        <f t="shared" si="25"/>
        <v>223.82901912500799</v>
      </c>
      <c r="AG1043" s="12" t="s">
        <v>13676</v>
      </c>
      <c r="AH1043" s="49">
        <f t="shared" si="26"/>
        <v>272.57757190028599</v>
      </c>
    </row>
    <row r="1044" spans="3:34" x14ac:dyDescent="0.2">
      <c r="C1044" s="12" t="s">
        <v>12983</v>
      </c>
      <c r="D1044" s="49">
        <f t="shared" si="27"/>
        <v>1034.02079519528</v>
      </c>
      <c r="E1044" s="12" t="s">
        <v>12932</v>
      </c>
      <c r="F1044" s="49">
        <f t="shared" si="28"/>
        <v>378.785418392709</v>
      </c>
      <c r="J1044" s="49"/>
      <c r="K1044" s="12" t="s">
        <v>13185</v>
      </c>
      <c r="L1044" s="49">
        <f t="shared" si="29"/>
        <v>7.7402534789886701</v>
      </c>
      <c r="M1044" s="12" t="s">
        <v>13123</v>
      </c>
      <c r="N1044" s="49">
        <f t="shared" si="30"/>
        <v>7.9792716501487204</v>
      </c>
      <c r="O1044" s="12" t="s">
        <v>13245</v>
      </c>
      <c r="P1044" s="49">
        <f t="shared" si="31"/>
        <v>309.73598995506097</v>
      </c>
      <c r="Q1044" s="12" t="s">
        <v>13322</v>
      </c>
      <c r="R1044" s="49">
        <f t="shared" si="32"/>
        <v>81.734073486650601</v>
      </c>
      <c r="S1044" s="12" t="s">
        <v>13450</v>
      </c>
      <c r="T1044" s="49">
        <f t="shared" si="33"/>
        <v>28.5899620227502</v>
      </c>
      <c r="U1044" s="12" t="s">
        <v>13501</v>
      </c>
      <c r="V1044" s="49">
        <f t="shared" si="34"/>
        <v>28.796129175934102</v>
      </c>
      <c r="AE1044" s="12" t="s">
        <v>13628</v>
      </c>
      <c r="AF1044" s="49">
        <f t="shared" si="25"/>
        <v>241.97260272696599</v>
      </c>
      <c r="AG1044" s="12" t="s">
        <v>13677</v>
      </c>
      <c r="AH1044" s="49">
        <f t="shared" si="26"/>
        <v>296.81709506544502</v>
      </c>
    </row>
    <row r="1045" spans="3:34" x14ac:dyDescent="0.2">
      <c r="C1045" s="12" t="s">
        <v>12984</v>
      </c>
      <c r="D1045" s="49">
        <f t="shared" si="27"/>
        <v>1171.21430103034</v>
      </c>
      <c r="E1045" s="12" t="s">
        <v>12933</v>
      </c>
      <c r="F1045" s="49">
        <f t="shared" si="28"/>
        <v>334.17207316295901</v>
      </c>
      <c r="J1045" s="49"/>
      <c r="K1045" s="12" t="s">
        <v>13186</v>
      </c>
      <c r="L1045" s="49">
        <f t="shared" si="29"/>
        <v>7.6882904279295996</v>
      </c>
      <c r="M1045" s="12" t="s">
        <v>13124</v>
      </c>
      <c r="N1045" s="49">
        <f t="shared" si="30"/>
        <v>7.9444027143371896</v>
      </c>
      <c r="O1045" s="12" t="s">
        <v>13246</v>
      </c>
      <c r="P1045" s="49">
        <f t="shared" si="31"/>
        <v>364.59959761506099</v>
      </c>
      <c r="Q1045" s="12" t="s">
        <v>13323</v>
      </c>
      <c r="R1045" s="49">
        <f t="shared" si="32"/>
        <v>618.63306605574599</v>
      </c>
      <c r="S1045" s="12" t="s">
        <v>13451</v>
      </c>
      <c r="T1045" s="49">
        <f t="shared" si="33"/>
        <v>28.857782152306701</v>
      </c>
      <c r="U1045" s="12" t="s">
        <v>13502</v>
      </c>
      <c r="V1045" s="49">
        <f t="shared" si="34"/>
        <v>28.7351810313077</v>
      </c>
      <c r="AF1045" s="49"/>
      <c r="AG1045" s="12" t="s">
        <v>13678</v>
      </c>
      <c r="AH1045" s="49">
        <f t="shared" si="26"/>
        <v>322.44872214275301</v>
      </c>
    </row>
    <row r="1046" spans="3:34" x14ac:dyDescent="0.2">
      <c r="C1046" s="12" t="s">
        <v>12985</v>
      </c>
      <c r="D1046" s="49">
        <f t="shared" si="27"/>
        <v>905.87820472355702</v>
      </c>
      <c r="E1046" s="12" t="s">
        <v>12934</v>
      </c>
      <c r="F1046" s="49">
        <f t="shared" si="28"/>
        <v>300.35294117646998</v>
      </c>
      <c r="J1046" s="49"/>
      <c r="K1046" s="12" t="s">
        <v>13187</v>
      </c>
      <c r="L1046" s="49">
        <f t="shared" si="29"/>
        <v>7.6495372522813101</v>
      </c>
      <c r="M1046" s="12" t="s">
        <v>13125</v>
      </c>
      <c r="N1046" s="49">
        <f t="shared" si="30"/>
        <v>7.9118968740750297</v>
      </c>
      <c r="O1046" s="12" t="s">
        <v>13247</v>
      </c>
      <c r="P1046" s="49">
        <f t="shared" si="31"/>
        <v>420.71988721473201</v>
      </c>
      <c r="Q1046" s="12" t="s">
        <v>13324</v>
      </c>
      <c r="R1046" s="49">
        <f t="shared" si="32"/>
        <v>503.98757599788502</v>
      </c>
      <c r="S1046" s="12" t="s">
        <v>13452</v>
      </c>
      <c r="T1046" s="49">
        <f t="shared" si="33"/>
        <v>28.947950556017599</v>
      </c>
      <c r="U1046" s="12" t="s">
        <v>13503</v>
      </c>
      <c r="V1046" s="49">
        <f t="shared" si="34"/>
        <v>28.661843521883799</v>
      </c>
      <c r="AF1046" s="49"/>
      <c r="AG1046" s="12" t="s">
        <v>13679</v>
      </c>
      <c r="AH1046" s="49">
        <f t="shared" si="26"/>
        <v>343.58043903574998</v>
      </c>
    </row>
    <row r="1047" spans="3:34" x14ac:dyDescent="0.2">
      <c r="C1047" s="12" t="s">
        <v>12986</v>
      </c>
      <c r="D1047" s="49">
        <f t="shared" si="27"/>
        <v>1177.4096409988099</v>
      </c>
      <c r="J1047" s="49"/>
      <c r="K1047" s="12" t="s">
        <v>13188</v>
      </c>
      <c r="L1047" s="49">
        <f t="shared" si="29"/>
        <v>7.6480281158204999</v>
      </c>
      <c r="M1047" s="12" t="s">
        <v>13126</v>
      </c>
      <c r="N1047" s="49">
        <f t="shared" si="30"/>
        <v>7.8801736560299904</v>
      </c>
      <c r="O1047" s="12" t="s">
        <v>13248</v>
      </c>
      <c r="P1047" s="49">
        <f t="shared" si="31"/>
        <v>506.36517167444902</v>
      </c>
      <c r="Q1047" s="12" t="s">
        <v>13325</v>
      </c>
      <c r="R1047" s="49">
        <f t="shared" si="32"/>
        <v>334.70202954739</v>
      </c>
      <c r="U1047" s="12" t="s">
        <v>13504</v>
      </c>
      <c r="V1047" s="49">
        <f t="shared" si="34"/>
        <v>28.627664403556501</v>
      </c>
      <c r="AF1047" s="49"/>
      <c r="AG1047" s="12" t="s">
        <v>13680</v>
      </c>
      <c r="AH1047" s="49">
        <f t="shared" si="26"/>
        <v>366.40925870619901</v>
      </c>
    </row>
    <row r="1048" spans="3:34" x14ac:dyDescent="0.2">
      <c r="C1048" s="12" t="s">
        <v>12987</v>
      </c>
      <c r="D1048" s="49">
        <f t="shared" si="27"/>
        <v>1193.72334585723</v>
      </c>
      <c r="J1048" s="49"/>
      <c r="K1048" s="12" t="s">
        <v>13189</v>
      </c>
      <c r="L1048" s="49">
        <f t="shared" si="29"/>
        <v>7.6499966696672601</v>
      </c>
      <c r="M1048" s="12" t="s">
        <v>13127</v>
      </c>
      <c r="N1048" s="49">
        <f t="shared" si="30"/>
        <v>7.9226102950147199</v>
      </c>
      <c r="O1048" s="12" t="s">
        <v>13249</v>
      </c>
      <c r="P1048" s="49">
        <f t="shared" si="31"/>
        <v>652.62700580569901</v>
      </c>
      <c r="Q1048" s="12" t="s">
        <v>13326</v>
      </c>
      <c r="R1048" s="49">
        <f t="shared" si="32"/>
        <v>169.25676795522099</v>
      </c>
      <c r="U1048" s="12" t="s">
        <v>13505</v>
      </c>
      <c r="V1048" s="49">
        <f t="shared" si="34"/>
        <v>28.638871592846101</v>
      </c>
      <c r="AF1048" s="49"/>
      <c r="AG1048" s="12" t="s">
        <v>13681</v>
      </c>
      <c r="AH1048" s="49">
        <f t="shared" si="26"/>
        <v>298.33640823435599</v>
      </c>
    </row>
    <row r="1049" spans="3:34" x14ac:dyDescent="0.2">
      <c r="C1049" s="12" t="s">
        <v>12988</v>
      </c>
      <c r="D1049" s="49">
        <f t="shared" si="27"/>
        <v>1211.87496567062</v>
      </c>
      <c r="J1049" s="49"/>
      <c r="K1049" s="12" t="s">
        <v>13190</v>
      </c>
      <c r="L1049" s="49">
        <f t="shared" si="29"/>
        <v>7.6478614038016897</v>
      </c>
      <c r="M1049" s="12" t="s">
        <v>13128</v>
      </c>
      <c r="N1049" s="49">
        <f t="shared" si="30"/>
        <v>7.9677389019134504</v>
      </c>
      <c r="O1049" s="12" t="s">
        <v>13250</v>
      </c>
      <c r="P1049" s="49">
        <f t="shared" si="31"/>
        <v>454.29846976238701</v>
      </c>
      <c r="Q1049" s="12" t="s">
        <v>13327</v>
      </c>
      <c r="R1049" s="49">
        <f t="shared" si="32"/>
        <v>113.28353697339899</v>
      </c>
      <c r="U1049" s="12" t="s">
        <v>13506</v>
      </c>
      <c r="V1049" s="49">
        <f t="shared" si="34"/>
        <v>28.626722836297301</v>
      </c>
      <c r="AF1049" s="49"/>
      <c r="AG1049" s="12" t="s">
        <v>13682</v>
      </c>
      <c r="AH1049" s="49">
        <f t="shared" si="26"/>
        <v>258.07141742380998</v>
      </c>
    </row>
    <row r="1050" spans="3:34" x14ac:dyDescent="0.2">
      <c r="C1050" s="12" t="s">
        <v>12989</v>
      </c>
      <c r="D1050" s="49">
        <f t="shared" si="27"/>
        <v>1205.14000910804</v>
      </c>
      <c r="J1050" s="49"/>
      <c r="K1050" s="12" t="s">
        <v>13191</v>
      </c>
      <c r="L1050" s="49">
        <f t="shared" si="29"/>
        <v>7.6522920712801099</v>
      </c>
      <c r="M1050" s="12" t="s">
        <v>13129</v>
      </c>
      <c r="N1050" s="49">
        <f t="shared" si="30"/>
        <v>7.9587890602416502</v>
      </c>
      <c r="O1050" s="12" t="s">
        <v>13251</v>
      </c>
      <c r="P1050" s="49">
        <f t="shared" si="31"/>
        <v>596.01727024407398</v>
      </c>
      <c r="Q1050" s="12" t="s">
        <v>13328</v>
      </c>
      <c r="R1050" s="49">
        <f t="shared" si="32"/>
        <v>428.48141906775902</v>
      </c>
      <c r="U1050" s="12" t="s">
        <v>13507</v>
      </c>
      <c r="V1050" s="49">
        <f t="shared" si="34"/>
        <v>28.731716044630399</v>
      </c>
      <c r="AF1050" s="49"/>
      <c r="AG1050" s="12" t="s">
        <v>13683</v>
      </c>
      <c r="AH1050" s="49">
        <f t="shared" si="26"/>
        <v>330.48616011221799</v>
      </c>
    </row>
    <row r="1051" spans="3:34" x14ac:dyDescent="0.2">
      <c r="C1051" s="12" t="s">
        <v>12990</v>
      </c>
      <c r="D1051" s="49">
        <f t="shared" si="27"/>
        <v>1163.5475076125799</v>
      </c>
      <c r="J1051" s="49"/>
      <c r="K1051" s="12" t="s">
        <v>13192</v>
      </c>
      <c r="L1051" s="49">
        <f t="shared" si="29"/>
        <v>7.7663717112964203</v>
      </c>
      <c r="M1051" s="12" t="s">
        <v>13130</v>
      </c>
      <c r="N1051" s="49">
        <f t="shared" si="30"/>
        <v>8.0080848450253903</v>
      </c>
      <c r="O1051" s="12" t="s">
        <v>13252</v>
      </c>
      <c r="P1051" s="49">
        <f t="shared" si="31"/>
        <v>367.65330829441598</v>
      </c>
      <c r="Q1051" s="12" t="s">
        <v>13329</v>
      </c>
      <c r="R1051" s="49">
        <f t="shared" si="32"/>
        <v>233.208138749375</v>
      </c>
      <c r="U1051" s="12" t="s">
        <v>13508</v>
      </c>
      <c r="V1051" s="49">
        <f t="shared" si="34"/>
        <v>28.796033409169301</v>
      </c>
      <c r="AF1051" s="49"/>
      <c r="AG1051" s="12" t="s">
        <v>13684</v>
      </c>
      <c r="AH1051" s="49">
        <f t="shared" si="26"/>
        <v>234.68125604580499</v>
      </c>
    </row>
    <row r="1052" spans="3:34" x14ac:dyDescent="0.2">
      <c r="C1052" s="12" t="s">
        <v>12991</v>
      </c>
      <c r="D1052" s="49">
        <f t="shared" si="27"/>
        <v>945.03946698409504</v>
      </c>
      <c r="J1052" s="49"/>
      <c r="K1052" s="12" t="s">
        <v>13193</v>
      </c>
      <c r="L1052" s="49">
        <f t="shared" si="29"/>
        <v>7.7021553336345603</v>
      </c>
      <c r="M1052" s="12" t="s">
        <v>13131</v>
      </c>
      <c r="N1052" s="49">
        <f t="shared" si="30"/>
        <v>7.9716602972679098</v>
      </c>
      <c r="O1052" s="12" t="s">
        <v>13253</v>
      </c>
      <c r="P1052" s="49">
        <f t="shared" si="31"/>
        <v>513.44391576350301</v>
      </c>
      <c r="Q1052" s="12" t="s">
        <v>13330</v>
      </c>
      <c r="R1052" s="49">
        <f t="shared" si="32"/>
        <v>589.83635366796796</v>
      </c>
      <c r="U1052" s="12" t="s">
        <v>13509</v>
      </c>
      <c r="V1052" s="49">
        <f t="shared" si="34"/>
        <v>28.8841526689883</v>
      </c>
      <c r="AF1052" s="49"/>
      <c r="AG1052" s="12" t="s">
        <v>13685</v>
      </c>
      <c r="AH1052" s="49">
        <f t="shared" si="26"/>
        <v>203.01274919806201</v>
      </c>
    </row>
    <row r="1053" spans="3:34" x14ac:dyDescent="0.2">
      <c r="C1053" s="12" t="s">
        <v>12992</v>
      </c>
      <c r="D1053" s="49">
        <f t="shared" si="27"/>
        <v>1108.7391823201699</v>
      </c>
      <c r="J1053" s="49"/>
      <c r="K1053" s="12" t="s">
        <v>13194</v>
      </c>
      <c r="L1053" s="49">
        <f t="shared" si="29"/>
        <v>7.7400560946737702</v>
      </c>
      <c r="M1053" s="12" t="s">
        <v>13132</v>
      </c>
      <c r="N1053" s="49">
        <f t="shared" si="30"/>
        <v>8.0399356362822303</v>
      </c>
      <c r="O1053" s="12" t="s">
        <v>13254</v>
      </c>
      <c r="P1053" s="49">
        <f t="shared" si="31"/>
        <v>403.82335448057</v>
      </c>
      <c r="Q1053" s="12" t="s">
        <v>13331</v>
      </c>
      <c r="R1053" s="49">
        <f t="shared" si="32"/>
        <v>545.10529562075897</v>
      </c>
      <c r="AF1053" s="49"/>
      <c r="AG1053" s="12" t="s">
        <v>13686</v>
      </c>
      <c r="AH1053" s="49">
        <f t="shared" si="26"/>
        <v>171.13188086890801</v>
      </c>
    </row>
    <row r="1054" spans="3:34" x14ac:dyDescent="0.2">
      <c r="C1054" s="12" t="s">
        <v>12993</v>
      </c>
      <c r="D1054" s="49">
        <f t="shared" si="27"/>
        <v>1044.6824058459799</v>
      </c>
      <c r="J1054" s="49"/>
      <c r="K1054" s="12" t="s">
        <v>13195</v>
      </c>
      <c r="L1054" s="49">
        <f t="shared" si="29"/>
        <v>7.7017028998808099</v>
      </c>
      <c r="M1054" s="12" t="s">
        <v>13133</v>
      </c>
      <c r="N1054" s="49">
        <f t="shared" si="30"/>
        <v>8.0675433685161497</v>
      </c>
      <c r="O1054" s="12" t="s">
        <v>13255</v>
      </c>
      <c r="P1054" s="49">
        <f t="shared" si="31"/>
        <v>325.659823185596</v>
      </c>
      <c r="Q1054" s="12" t="s">
        <v>13332</v>
      </c>
      <c r="R1054" s="49">
        <f t="shared" si="32"/>
        <v>289.12004884513402</v>
      </c>
      <c r="AF1054" s="49"/>
      <c r="AG1054" s="12" t="s">
        <v>13687</v>
      </c>
      <c r="AH1054" s="49">
        <f t="shared" si="26"/>
        <v>144.938343696869</v>
      </c>
    </row>
    <row r="1055" spans="3:34" x14ac:dyDescent="0.2">
      <c r="C1055" s="12" t="s">
        <v>12994</v>
      </c>
      <c r="D1055" s="49">
        <f t="shared" si="27"/>
        <v>998.44135983383001</v>
      </c>
      <c r="J1055" s="49"/>
      <c r="K1055" s="12" t="s">
        <v>13196</v>
      </c>
      <c r="L1055" s="49">
        <f t="shared" si="29"/>
        <v>7.7435256902746499</v>
      </c>
      <c r="M1055" s="12" t="s">
        <v>13134</v>
      </c>
      <c r="N1055" s="49">
        <f t="shared" si="30"/>
        <v>8.0946392194491406</v>
      </c>
      <c r="O1055" s="12" t="s">
        <v>13256</v>
      </c>
      <c r="P1055" s="49">
        <f t="shared" si="31"/>
        <v>270.21809924515998</v>
      </c>
      <c r="Q1055" s="12" t="s">
        <v>13333</v>
      </c>
      <c r="R1055" s="49">
        <f t="shared" si="32"/>
        <v>689.60260815930906</v>
      </c>
      <c r="AF1055" s="49"/>
      <c r="AG1055" s="12" t="s">
        <v>13688</v>
      </c>
      <c r="AH1055" s="49">
        <f t="shared" si="26"/>
        <v>119.43276082963099</v>
      </c>
    </row>
    <row r="1056" spans="3:34" x14ac:dyDescent="0.2">
      <c r="C1056" s="12" t="s">
        <v>12995</v>
      </c>
      <c r="D1056" s="49">
        <f t="shared" si="27"/>
        <v>994.47713295037397</v>
      </c>
      <c r="J1056" s="49"/>
      <c r="L1056" s="49"/>
      <c r="M1056" s="12" t="s">
        <v>13135</v>
      </c>
      <c r="N1056" s="49">
        <f t="shared" si="30"/>
        <v>8.1192906867556403</v>
      </c>
      <c r="O1056" s="12" t="s">
        <v>13257</v>
      </c>
      <c r="P1056" s="49">
        <f t="shared" si="31"/>
        <v>361.94378359326703</v>
      </c>
      <c r="Q1056" s="12" t="s">
        <v>13334</v>
      </c>
      <c r="R1056" s="49">
        <f t="shared" si="32"/>
        <v>384.79181185366701</v>
      </c>
      <c r="AF1056" s="49"/>
      <c r="AG1056" s="12" t="s">
        <v>13689</v>
      </c>
      <c r="AH1056" s="49">
        <f t="shared" si="26"/>
        <v>100.92435297512699</v>
      </c>
    </row>
    <row r="1057" spans="3:34" x14ac:dyDescent="0.2">
      <c r="C1057" s="12" t="s">
        <v>12996</v>
      </c>
      <c r="D1057" s="49">
        <f t="shared" si="27"/>
        <v>934.38434138027401</v>
      </c>
      <c r="J1057" s="49"/>
      <c r="L1057" s="49"/>
      <c r="M1057" s="12" t="s">
        <v>13136</v>
      </c>
      <c r="N1057" s="49">
        <f t="shared" si="30"/>
        <v>8.1429842199382492</v>
      </c>
      <c r="O1057" s="12" t="s">
        <v>13258</v>
      </c>
      <c r="P1057" s="49">
        <f t="shared" si="31"/>
        <v>489.35368754956301</v>
      </c>
      <c r="Q1057" s="12" t="s">
        <v>13335</v>
      </c>
      <c r="R1057" s="49">
        <f t="shared" si="32"/>
        <v>459.57953844551702</v>
      </c>
      <c r="AF1057" s="49"/>
      <c r="AG1057" s="12" t="s">
        <v>13690</v>
      </c>
      <c r="AH1057" s="49">
        <f t="shared" si="26"/>
        <v>91.120343484180196</v>
      </c>
    </row>
    <row r="1058" spans="3:34" x14ac:dyDescent="0.2">
      <c r="C1058" s="12" t="s">
        <v>12997</v>
      </c>
      <c r="D1058" s="49">
        <f t="shared" si="27"/>
        <v>878.157291093656</v>
      </c>
      <c r="J1058" s="49"/>
      <c r="L1058" s="49"/>
      <c r="O1058" s="12" t="s">
        <v>13259</v>
      </c>
      <c r="P1058" s="49">
        <f t="shared" si="31"/>
        <v>449.97576879020102</v>
      </c>
      <c r="Q1058" s="12" t="s">
        <v>13336</v>
      </c>
      <c r="R1058" s="49">
        <f t="shared" si="32"/>
        <v>498.87831527006699</v>
      </c>
      <c r="AF1058" s="49"/>
      <c r="AG1058" s="12" t="s">
        <v>13691</v>
      </c>
      <c r="AH1058" s="49">
        <f t="shared" si="26"/>
        <v>86.680792016581293</v>
      </c>
    </row>
    <row r="1059" spans="3:34" x14ac:dyDescent="0.2">
      <c r="C1059" s="12" t="s">
        <v>12998</v>
      </c>
      <c r="D1059" s="49">
        <f t="shared" si="27"/>
        <v>820.78858218129994</v>
      </c>
      <c r="J1059" s="49"/>
      <c r="L1059" s="49"/>
      <c r="O1059" s="12" t="s">
        <v>13260</v>
      </c>
      <c r="P1059" s="49">
        <f t="shared" si="31"/>
        <v>213.492102828442</v>
      </c>
      <c r="Q1059" s="12" t="s">
        <v>13337</v>
      </c>
      <c r="R1059" s="49">
        <f t="shared" si="32"/>
        <v>187.193683241793</v>
      </c>
      <c r="AF1059" s="49"/>
      <c r="AG1059" s="12" t="s">
        <v>13692</v>
      </c>
      <c r="AH1059" s="49">
        <f t="shared" si="26"/>
        <v>88.910844489889001</v>
      </c>
    </row>
    <row r="1060" spans="3:34" x14ac:dyDescent="0.2">
      <c r="C1060" s="12" t="s">
        <v>12999</v>
      </c>
      <c r="D1060" s="49">
        <f t="shared" ref="D1060" si="35">VALUE(TRIM(MID(C1060, FIND(",", C1060) + 1, LEN(C1060))))</f>
        <v>755.24750430603001</v>
      </c>
      <c r="J1060" s="49"/>
      <c r="L1060" s="49"/>
      <c r="O1060" s="12" t="s">
        <v>13261</v>
      </c>
      <c r="P1060" s="49">
        <f t="shared" ref="P1060" si="36">VALUE(TRIM(MID(O1060, FIND(",", O1060) + 1, LEN(O1060))))</f>
        <v>147.552647810379</v>
      </c>
      <c r="Q1060" s="12" t="s">
        <v>13338</v>
      </c>
      <c r="R1060" s="49">
        <f t="shared" ref="R1060" si="37">VALUE(TRIM(MID(Q1060, FIND(",", Q1060) + 1, LEN(Q1060))))</f>
        <v>153.04845140540999</v>
      </c>
      <c r="AF1060" s="49"/>
      <c r="AG1060" s="12" t="s">
        <v>13693</v>
      </c>
      <c r="AH1060" s="49">
        <f t="shared" si="26"/>
        <v>158.67791622202799</v>
      </c>
    </row>
    <row r="1061" spans="3:34" x14ac:dyDescent="0.2">
      <c r="C1061" s="12" t="s">
        <v>13000</v>
      </c>
      <c r="D1061" s="49">
        <f t="shared" ref="D1061:D1088" si="38">VALUE(TRIM(MID(C1061, FIND(",", C1061) + 1, LEN(C1061))))</f>
        <v>1032.4250512993499</v>
      </c>
      <c r="J1061" s="49"/>
      <c r="L1061" s="49"/>
      <c r="O1061" s="12" t="s">
        <v>13262</v>
      </c>
      <c r="P1061" s="49">
        <f t="shared" ref="P1061:P1072" si="39">VALUE(TRIM(MID(O1061, FIND(",", O1061) + 1, LEN(O1061))))</f>
        <v>60.7541847232566</v>
      </c>
      <c r="Q1061" s="12" t="s">
        <v>13339</v>
      </c>
      <c r="R1061" s="49">
        <f t="shared" ref="R1061:R1123" si="40">VALUE(TRIM(MID(Q1061, FIND(",", Q1061) + 1, LEN(Q1061))))</f>
        <v>603.34941404529002</v>
      </c>
      <c r="AF1061" s="49"/>
      <c r="AG1061" s="12" t="s">
        <v>13694</v>
      </c>
      <c r="AH1061" s="49">
        <f t="shared" ref="AH1061:AH1065" si="41">VALUE(TRIM(MID(AG1061, FIND(",", AG1061) + 1, LEN(AG1061))))</f>
        <v>126.66758544349599</v>
      </c>
    </row>
    <row r="1062" spans="3:34" x14ac:dyDescent="0.2">
      <c r="C1062" s="12" t="s">
        <v>13001</v>
      </c>
      <c r="D1062" s="49">
        <f t="shared" si="38"/>
        <v>990.67055562068401</v>
      </c>
      <c r="J1062" s="49"/>
      <c r="L1062" s="49"/>
      <c r="O1062" s="12" t="s">
        <v>13263</v>
      </c>
      <c r="P1062" s="49">
        <f t="shared" si="39"/>
        <v>38.188386641994597</v>
      </c>
      <c r="Q1062" s="12" t="s">
        <v>13340</v>
      </c>
      <c r="R1062" s="49">
        <f t="shared" si="40"/>
        <v>534.85824742268005</v>
      </c>
      <c r="AF1062" s="49"/>
      <c r="AG1062" s="12" t="s">
        <v>13695</v>
      </c>
      <c r="AH1062" s="49">
        <f t="shared" si="41"/>
        <v>194.74841550130901</v>
      </c>
    </row>
    <row r="1063" spans="3:34" x14ac:dyDescent="0.2">
      <c r="C1063" s="12" t="s">
        <v>13002</v>
      </c>
      <c r="D1063" s="49">
        <f t="shared" si="38"/>
        <v>872.909000730446</v>
      </c>
      <c r="J1063" s="49"/>
      <c r="L1063" s="49"/>
      <c r="O1063" s="12" t="s">
        <v>13264</v>
      </c>
      <c r="P1063" s="49">
        <f t="shared" si="39"/>
        <v>72.461597203864898</v>
      </c>
      <c r="Q1063" s="12" t="s">
        <v>13341</v>
      </c>
      <c r="R1063" s="49">
        <f t="shared" si="40"/>
        <v>318.00727336809803</v>
      </c>
      <c r="AF1063" s="49"/>
      <c r="AG1063" s="12" t="s">
        <v>13696</v>
      </c>
      <c r="AH1063" s="49">
        <f t="shared" si="41"/>
        <v>223.281562530343</v>
      </c>
    </row>
    <row r="1064" spans="3:34" x14ac:dyDescent="0.2">
      <c r="C1064" s="12" t="s">
        <v>13003</v>
      </c>
      <c r="D1064" s="49">
        <f t="shared" si="38"/>
        <v>942.41683353670896</v>
      </c>
      <c r="J1064" s="49"/>
      <c r="L1064" s="49"/>
      <c r="O1064" s="12" t="s">
        <v>13265</v>
      </c>
      <c r="P1064" s="49">
        <f t="shared" si="39"/>
        <v>114.559873116573</v>
      </c>
      <c r="Q1064" s="12" t="s">
        <v>13342</v>
      </c>
      <c r="R1064" s="49">
        <f t="shared" si="40"/>
        <v>264.30119883298499</v>
      </c>
      <c r="AF1064" s="49"/>
      <c r="AG1064" s="12" t="s">
        <v>13697</v>
      </c>
      <c r="AH1064" s="49">
        <f t="shared" si="41"/>
        <v>255.32594112560301</v>
      </c>
    </row>
    <row r="1065" spans="3:34" x14ac:dyDescent="0.2">
      <c r="C1065" s="12" t="s">
        <v>13004</v>
      </c>
      <c r="D1065" s="49">
        <f t="shared" si="38"/>
        <v>783.16853486757202</v>
      </c>
      <c r="J1065" s="49"/>
      <c r="L1065" s="49"/>
      <c r="O1065" s="12" t="s">
        <v>13266</v>
      </c>
      <c r="P1065" s="49">
        <f t="shared" si="39"/>
        <v>148.16283372984299</v>
      </c>
      <c r="Q1065" s="12" t="s">
        <v>13343</v>
      </c>
      <c r="R1065" s="49">
        <f t="shared" si="40"/>
        <v>396.46050223799301</v>
      </c>
      <c r="AF1065" s="49"/>
      <c r="AG1065" s="12" t="s">
        <v>13698</v>
      </c>
      <c r="AH1065" s="49">
        <f t="shared" si="41"/>
        <v>219.589864077822</v>
      </c>
    </row>
    <row r="1066" spans="3:34" x14ac:dyDescent="0.2">
      <c r="C1066" s="12" t="s">
        <v>13005</v>
      </c>
      <c r="D1066" s="49">
        <f t="shared" si="38"/>
        <v>841.14146624463001</v>
      </c>
      <c r="J1066" s="49"/>
      <c r="L1066" s="49"/>
      <c r="O1066" s="12" t="s">
        <v>13267</v>
      </c>
      <c r="P1066" s="49">
        <f t="shared" si="39"/>
        <v>248.12979117102799</v>
      </c>
      <c r="Q1066" s="12" t="s">
        <v>13344</v>
      </c>
      <c r="R1066" s="49">
        <f t="shared" si="40"/>
        <v>360.05577583927999</v>
      </c>
      <c r="AF1066" s="49"/>
      <c r="AH1066" s="49"/>
    </row>
    <row r="1067" spans="3:34" x14ac:dyDescent="0.2">
      <c r="C1067" s="12" t="s">
        <v>13006</v>
      </c>
      <c r="D1067" s="49">
        <f t="shared" si="38"/>
        <v>960.62845496929401</v>
      </c>
      <c r="J1067" s="49"/>
      <c r="L1067" s="49"/>
      <c r="O1067" s="12" t="s">
        <v>13268</v>
      </c>
      <c r="P1067" s="49">
        <f t="shared" si="39"/>
        <v>195.40671718506701</v>
      </c>
      <c r="Q1067" s="12" t="s">
        <v>13345</v>
      </c>
      <c r="R1067" s="49">
        <f t="shared" si="40"/>
        <v>90.657032925074006</v>
      </c>
      <c r="AF1067" s="49"/>
      <c r="AH1067" s="49"/>
    </row>
    <row r="1068" spans="3:34" x14ac:dyDescent="0.2">
      <c r="C1068" s="12" t="s">
        <v>13007</v>
      </c>
      <c r="D1068" s="49">
        <f t="shared" si="38"/>
        <v>891.41403360056199</v>
      </c>
      <c r="J1068" s="49"/>
      <c r="L1068" s="49"/>
      <c r="O1068" s="12" t="s">
        <v>13269</v>
      </c>
      <c r="P1068" s="49">
        <f t="shared" si="39"/>
        <v>298.36898258289898</v>
      </c>
      <c r="Q1068" s="12" t="s">
        <v>13346</v>
      </c>
      <c r="R1068" s="49">
        <f t="shared" si="40"/>
        <v>192.248215701823</v>
      </c>
      <c r="AF1068" s="49"/>
      <c r="AH1068" s="49"/>
    </row>
    <row r="1069" spans="3:34" x14ac:dyDescent="0.2">
      <c r="C1069" s="12" t="s">
        <v>13008</v>
      </c>
      <c r="D1069" s="49">
        <f t="shared" si="38"/>
        <v>708.98927775924005</v>
      </c>
      <c r="J1069" s="49"/>
      <c r="L1069" s="49"/>
      <c r="O1069" s="12" t="s">
        <v>13270</v>
      </c>
      <c r="P1069" s="49">
        <f t="shared" si="39"/>
        <v>328.50797427086002</v>
      </c>
      <c r="Q1069" s="12" t="s">
        <v>13347</v>
      </c>
      <c r="R1069" s="49">
        <f t="shared" si="40"/>
        <v>146.05759440381399</v>
      </c>
      <c r="AF1069" s="49"/>
      <c r="AH1069" s="49"/>
    </row>
    <row r="1070" spans="3:34" x14ac:dyDescent="0.2">
      <c r="C1070" s="12" t="s">
        <v>13009</v>
      </c>
      <c r="D1070" s="49">
        <f t="shared" si="38"/>
        <v>813.88110847588996</v>
      </c>
      <c r="J1070" s="49"/>
      <c r="L1070" s="49"/>
      <c r="O1070" s="12" t="s">
        <v>13271</v>
      </c>
      <c r="P1070" s="49">
        <f t="shared" si="39"/>
        <v>441.92274649748799</v>
      </c>
      <c r="Q1070" s="12" t="s">
        <v>13348</v>
      </c>
      <c r="R1070" s="49">
        <f t="shared" si="40"/>
        <v>44.745568217790101</v>
      </c>
      <c r="AF1070" s="49"/>
      <c r="AH1070" s="49"/>
    </row>
    <row r="1071" spans="3:34" x14ac:dyDescent="0.2">
      <c r="C1071" s="12" t="s">
        <v>13010</v>
      </c>
      <c r="D1071" s="49">
        <f t="shared" si="38"/>
        <v>1017.1035341010499</v>
      </c>
      <c r="J1071" s="49"/>
      <c r="L1071" s="49"/>
      <c r="O1071" s="12" t="s">
        <v>13272</v>
      </c>
      <c r="P1071" s="49">
        <f t="shared" si="39"/>
        <v>368.11943783593199</v>
      </c>
      <c r="Q1071" s="12" t="s">
        <v>13349</v>
      </c>
      <c r="R1071" s="49">
        <f t="shared" si="40"/>
        <v>-9.4580761196892809</v>
      </c>
      <c r="AF1071" s="49"/>
      <c r="AH1071" s="49"/>
    </row>
    <row r="1072" spans="3:34" x14ac:dyDescent="0.2">
      <c r="C1072" s="12" t="s">
        <v>13011</v>
      </c>
      <c r="D1072" s="49">
        <f t="shared" si="38"/>
        <v>1148.8569405993201</v>
      </c>
      <c r="J1072" s="49"/>
      <c r="L1072" s="49"/>
      <c r="O1072" s="12" t="s">
        <v>13273</v>
      </c>
      <c r="P1072" s="49">
        <f t="shared" si="39"/>
        <v>410.35700649102603</v>
      </c>
      <c r="Q1072" s="12" t="s">
        <v>13350</v>
      </c>
      <c r="R1072" s="49">
        <f t="shared" si="40"/>
        <v>-16.7679971803685</v>
      </c>
      <c r="AF1072" s="49"/>
      <c r="AH1072" s="49"/>
    </row>
    <row r="1073" spans="3:34" x14ac:dyDescent="0.2">
      <c r="C1073" s="12" t="s">
        <v>13012</v>
      </c>
      <c r="D1073" s="49">
        <f t="shared" si="38"/>
        <v>768.73398201837801</v>
      </c>
      <c r="J1073" s="49"/>
      <c r="L1073" s="49"/>
      <c r="Q1073" s="12" t="s">
        <v>13351</v>
      </c>
      <c r="R1073" s="49">
        <f t="shared" si="40"/>
        <v>-17.4464710547187</v>
      </c>
      <c r="AF1073" s="49"/>
      <c r="AH1073" s="49"/>
    </row>
    <row r="1074" spans="3:34" x14ac:dyDescent="0.2">
      <c r="C1074" s="12" t="s">
        <v>13013</v>
      </c>
      <c r="D1074" s="49">
        <f t="shared" si="38"/>
        <v>959.35080394261001</v>
      </c>
      <c r="J1074" s="49"/>
      <c r="L1074" s="49"/>
      <c r="Q1074" s="12" t="s">
        <v>13352</v>
      </c>
      <c r="R1074" s="49">
        <f t="shared" si="40"/>
        <v>-18.1249449290688</v>
      </c>
      <c r="AF1074" s="49"/>
      <c r="AH1074" s="49"/>
    </row>
    <row r="1075" spans="3:34" x14ac:dyDescent="0.2">
      <c r="C1075" s="12" t="s">
        <v>13014</v>
      </c>
      <c r="D1075" s="49">
        <f t="shared" si="38"/>
        <v>1084.5122086854001</v>
      </c>
      <c r="J1075" s="49"/>
      <c r="L1075" s="49"/>
      <c r="Q1075" s="12" t="s">
        <v>13353</v>
      </c>
      <c r="R1075" s="49">
        <f t="shared" si="40"/>
        <v>-16.498979916902499</v>
      </c>
      <c r="AF1075" s="49"/>
      <c r="AH1075" s="49"/>
    </row>
    <row r="1076" spans="3:34" x14ac:dyDescent="0.2">
      <c r="C1076" s="12" t="s">
        <v>13015</v>
      </c>
      <c r="D1076" s="49">
        <f t="shared" si="38"/>
        <v>1153.4987961151</v>
      </c>
      <c r="J1076" s="49"/>
      <c r="L1076" s="49"/>
      <c r="Q1076" s="12" t="s">
        <v>13354</v>
      </c>
      <c r="R1076" s="49">
        <f t="shared" si="40"/>
        <v>29.992002476967901</v>
      </c>
      <c r="AF1076" s="49"/>
      <c r="AH1076" s="49"/>
    </row>
    <row r="1077" spans="3:34" x14ac:dyDescent="0.2">
      <c r="C1077" s="12" t="s">
        <v>13016</v>
      </c>
      <c r="D1077" s="49">
        <f t="shared" si="38"/>
        <v>1151.6469626329699</v>
      </c>
      <c r="J1077" s="49"/>
      <c r="L1077" s="49"/>
      <c r="Q1077" s="12" t="s">
        <v>13355</v>
      </c>
      <c r="R1077" s="49">
        <f t="shared" si="40"/>
        <v>68.849907847974606</v>
      </c>
      <c r="AF1077" s="49"/>
      <c r="AH1077" s="49"/>
    </row>
    <row r="1078" spans="3:34" x14ac:dyDescent="0.2">
      <c r="C1078" s="12" t="s">
        <v>13017</v>
      </c>
      <c r="D1078" s="49">
        <f t="shared" si="38"/>
        <v>1165.61304343905</v>
      </c>
      <c r="J1078" s="49"/>
      <c r="L1078" s="49"/>
      <c r="Q1078" s="12" t="s">
        <v>13356</v>
      </c>
      <c r="R1078" s="49">
        <f t="shared" si="40"/>
        <v>-10.8837783064589</v>
      </c>
      <c r="AF1078" s="49"/>
      <c r="AH1078" s="49"/>
    </row>
    <row r="1079" spans="3:34" x14ac:dyDescent="0.2">
      <c r="C1079" s="12" t="s">
        <v>13018</v>
      </c>
      <c r="D1079" s="49">
        <f t="shared" si="38"/>
        <v>1156.7833778715601</v>
      </c>
      <c r="J1079" s="49"/>
      <c r="L1079" s="49"/>
      <c r="Q1079" s="12" t="s">
        <v>13357</v>
      </c>
      <c r="R1079" s="49">
        <f t="shared" si="40"/>
        <v>160.962148478008</v>
      </c>
      <c r="AF1079" s="49"/>
      <c r="AH1079" s="49"/>
    </row>
    <row r="1080" spans="3:34" x14ac:dyDescent="0.2">
      <c r="C1080" s="12" t="s">
        <v>13019</v>
      </c>
      <c r="D1080" s="49">
        <f t="shared" si="38"/>
        <v>1103.88507633622</v>
      </c>
      <c r="J1080" s="49"/>
      <c r="L1080" s="49"/>
      <c r="Q1080" s="12" t="s">
        <v>13358</v>
      </c>
      <c r="R1080" s="49">
        <f t="shared" si="40"/>
        <v>236.222623628121</v>
      </c>
      <c r="AF1080" s="49"/>
      <c r="AH1080" s="49"/>
    </row>
    <row r="1081" spans="3:34" x14ac:dyDescent="0.2">
      <c r="C1081" s="12" t="s">
        <v>13020</v>
      </c>
      <c r="D1081" s="49">
        <f t="shared" si="38"/>
        <v>1057.48021029659</v>
      </c>
      <c r="J1081" s="49"/>
      <c r="L1081" s="49"/>
      <c r="Q1081" s="12" t="s">
        <v>13359</v>
      </c>
      <c r="R1081" s="49">
        <f t="shared" si="40"/>
        <v>106.159132963256</v>
      </c>
      <c r="AF1081" s="49"/>
      <c r="AH1081" s="49"/>
    </row>
    <row r="1082" spans="3:34" x14ac:dyDescent="0.2">
      <c r="C1082" s="12" t="s">
        <v>13021</v>
      </c>
      <c r="D1082" s="49">
        <f t="shared" si="38"/>
        <v>1012.1316360209501</v>
      </c>
      <c r="J1082" s="49"/>
      <c r="L1082" s="49"/>
      <c r="Q1082" s="12" t="s">
        <v>13360</v>
      </c>
      <c r="R1082" s="49">
        <f t="shared" si="40"/>
        <v>277.48560812993702</v>
      </c>
      <c r="AF1082" s="49"/>
      <c r="AH1082" s="49"/>
    </row>
    <row r="1083" spans="3:34" x14ac:dyDescent="0.2">
      <c r="C1083" s="12" t="s">
        <v>13022</v>
      </c>
      <c r="D1083" s="49">
        <f t="shared" si="38"/>
        <v>851.95697576899795</v>
      </c>
      <c r="J1083" s="49"/>
      <c r="L1083" s="49"/>
      <c r="Q1083" s="12" t="s">
        <v>13361</v>
      </c>
      <c r="R1083" s="49">
        <f t="shared" si="40"/>
        <v>316.79547825500401</v>
      </c>
      <c r="AF1083" s="49"/>
      <c r="AH1083" s="49"/>
    </row>
    <row r="1084" spans="3:34" x14ac:dyDescent="0.2">
      <c r="C1084" s="12" t="s">
        <v>13023</v>
      </c>
      <c r="D1084" s="49">
        <f t="shared" si="38"/>
        <v>946.11384152005098</v>
      </c>
      <c r="J1084" s="49"/>
      <c r="L1084" s="49"/>
      <c r="Q1084" s="12" t="s">
        <v>13362</v>
      </c>
      <c r="R1084" s="49">
        <f t="shared" si="40"/>
        <v>197.618182218697</v>
      </c>
      <c r="AF1084" s="49"/>
      <c r="AH1084" s="49"/>
    </row>
    <row r="1085" spans="3:34" x14ac:dyDescent="0.2">
      <c r="C1085" s="12" t="s">
        <v>13024</v>
      </c>
      <c r="D1085" s="49">
        <f t="shared" si="38"/>
        <v>906.49283230078697</v>
      </c>
      <c r="J1085" s="49"/>
      <c r="L1085" s="49"/>
      <c r="Q1085" s="12" t="s">
        <v>13363</v>
      </c>
      <c r="R1085" s="49">
        <f t="shared" si="40"/>
        <v>355.719544551159</v>
      </c>
      <c r="AF1085" s="49"/>
      <c r="AH1085" s="49"/>
    </row>
    <row r="1086" spans="3:34" x14ac:dyDescent="0.2">
      <c r="C1086" s="12" t="s">
        <v>13025</v>
      </c>
      <c r="D1086" s="49">
        <f t="shared" si="38"/>
        <v>1031.3039719183701</v>
      </c>
      <c r="J1086" s="49"/>
      <c r="L1086" s="49"/>
      <c r="Q1086" s="12" t="s">
        <v>13364</v>
      </c>
      <c r="R1086" s="49">
        <f t="shared" si="40"/>
        <v>411.65007195934999</v>
      </c>
      <c r="AF1086" s="49"/>
      <c r="AH1086" s="49"/>
    </row>
    <row r="1087" spans="3:34" x14ac:dyDescent="0.2">
      <c r="C1087" s="12" t="s">
        <v>13026</v>
      </c>
      <c r="D1087" s="49">
        <f t="shared" si="38"/>
        <v>1001.76010677151</v>
      </c>
      <c r="J1087" s="49"/>
      <c r="L1087" s="49"/>
      <c r="Q1087" s="12" t="s">
        <v>13365</v>
      </c>
      <c r="R1087" s="49">
        <f t="shared" si="40"/>
        <v>464.84296594526501</v>
      </c>
      <c r="AF1087" s="49"/>
      <c r="AH1087" s="49"/>
    </row>
    <row r="1088" spans="3:34" x14ac:dyDescent="0.2">
      <c r="C1088" s="12" t="s">
        <v>13027</v>
      </c>
      <c r="D1088" s="49">
        <f t="shared" si="38"/>
        <v>924.12828813880196</v>
      </c>
      <c r="J1088" s="49"/>
      <c r="L1088" s="49"/>
      <c r="Q1088" s="12" t="s">
        <v>13366</v>
      </c>
      <c r="R1088" s="49">
        <f t="shared" si="40"/>
        <v>631.474212118541</v>
      </c>
      <c r="AF1088" s="49"/>
      <c r="AH1088" s="49"/>
    </row>
    <row r="1089" spans="17:34" x14ac:dyDescent="0.2">
      <c r="Q1089" s="12" t="s">
        <v>13367</v>
      </c>
      <c r="R1089" s="49">
        <f t="shared" si="40"/>
        <v>572.07903780068705</v>
      </c>
      <c r="AF1089" s="49"/>
      <c r="AH1089" s="49"/>
    </row>
    <row r="1090" spans="17:34" x14ac:dyDescent="0.2">
      <c r="Q1090" s="12" t="s">
        <v>13368</v>
      </c>
      <c r="R1090" s="49">
        <f t="shared" si="40"/>
        <v>524.58524802167301</v>
      </c>
      <c r="AF1090" s="49"/>
      <c r="AH1090" s="49"/>
    </row>
    <row r="1091" spans="17:34" x14ac:dyDescent="0.2">
      <c r="Q1091" s="12" t="s">
        <v>13369</v>
      </c>
      <c r="R1091" s="49">
        <f t="shared" si="40"/>
        <v>430.03046442336199</v>
      </c>
      <c r="AF1091" s="49"/>
      <c r="AH1091" s="49"/>
    </row>
    <row r="1092" spans="17:34" x14ac:dyDescent="0.2">
      <c r="Q1092" s="12" t="s">
        <v>13370</v>
      </c>
      <c r="R1092" s="49">
        <f t="shared" si="40"/>
        <v>492.070446735394</v>
      </c>
      <c r="AF1092" s="49"/>
      <c r="AH1092" s="49"/>
    </row>
    <row r="1093" spans="17:34" x14ac:dyDescent="0.2">
      <c r="Q1093" s="12" t="s">
        <v>13371</v>
      </c>
      <c r="R1093" s="49">
        <f t="shared" si="40"/>
        <v>400.855078483944</v>
      </c>
      <c r="AF1093" s="49"/>
      <c r="AH1093" s="49"/>
    </row>
    <row r="1094" spans="17:34" x14ac:dyDescent="0.2">
      <c r="Q1094" s="12" t="s">
        <v>13372</v>
      </c>
      <c r="R1094" s="49">
        <f t="shared" si="40"/>
        <v>638.83822363203706</v>
      </c>
      <c r="AF1094" s="49"/>
      <c r="AH1094" s="49"/>
    </row>
    <row r="1095" spans="17:34" x14ac:dyDescent="0.2">
      <c r="Q1095" s="12" t="s">
        <v>13373</v>
      </c>
      <c r="R1095" s="49">
        <f t="shared" si="40"/>
        <v>573.90959555907898</v>
      </c>
      <c r="AF1095" s="49"/>
      <c r="AH1095" s="49"/>
    </row>
    <row r="1096" spans="17:34" x14ac:dyDescent="0.2">
      <c r="Q1096" s="12" t="s">
        <v>13374</v>
      </c>
      <c r="R1096" s="49">
        <f t="shared" si="40"/>
        <v>528.76817340734794</v>
      </c>
      <c r="AF1096" s="49"/>
      <c r="AH1096" s="49"/>
    </row>
    <row r="1097" spans="17:34" x14ac:dyDescent="0.2">
      <c r="Q1097" s="12" t="s">
        <v>13375</v>
      </c>
      <c r="R1097" s="49">
        <f t="shared" si="40"/>
        <v>319.76379936332302</v>
      </c>
      <c r="AF1097" s="49"/>
      <c r="AH1097" s="49"/>
    </row>
    <row r="1098" spans="17:34" x14ac:dyDescent="0.2">
      <c r="Q1098" s="12" t="s">
        <v>13376</v>
      </c>
      <c r="R1098" s="49">
        <f t="shared" si="40"/>
        <v>455.66415543219603</v>
      </c>
      <c r="AF1098" s="49"/>
      <c r="AH1098" s="49"/>
    </row>
    <row r="1099" spans="17:34" x14ac:dyDescent="0.2">
      <c r="Q1099" s="12" t="s">
        <v>13377</v>
      </c>
      <c r="R1099" s="49">
        <f t="shared" si="40"/>
        <v>252.08549945663299</v>
      </c>
      <c r="AF1099" s="49"/>
      <c r="AH1099" s="49"/>
    </row>
    <row r="1100" spans="17:34" x14ac:dyDescent="0.2">
      <c r="Q1100" s="12" t="s">
        <v>13378</v>
      </c>
      <c r="R1100" s="49">
        <f t="shared" si="40"/>
        <v>360.803827552109</v>
      </c>
      <c r="AF1100" s="49"/>
      <c r="AH1100" s="49"/>
    </row>
    <row r="1101" spans="17:34" x14ac:dyDescent="0.2">
      <c r="Q1101" s="12" t="s">
        <v>13379</v>
      </c>
      <c r="R1101" s="49">
        <f t="shared" si="40"/>
        <v>413.95497400651999</v>
      </c>
      <c r="AF1101" s="49"/>
      <c r="AH1101" s="49"/>
    </row>
    <row r="1102" spans="17:34" x14ac:dyDescent="0.2">
      <c r="Q1102" s="12" t="s">
        <v>13380</v>
      </c>
      <c r="R1102" s="49">
        <f t="shared" si="40"/>
        <v>196.11011983434599</v>
      </c>
      <c r="AF1102" s="49"/>
      <c r="AH1102" s="49"/>
    </row>
    <row r="1103" spans="17:34" x14ac:dyDescent="0.2">
      <c r="Q1103" s="12" t="s">
        <v>13381</v>
      </c>
      <c r="R1103" s="49">
        <f t="shared" si="40"/>
        <v>72.536954634606104</v>
      </c>
      <c r="AF1103" s="49"/>
      <c r="AH1103" s="49"/>
    </row>
    <row r="1104" spans="17:34" x14ac:dyDescent="0.2">
      <c r="Q1104" s="12" t="s">
        <v>13382</v>
      </c>
      <c r="R1104" s="49">
        <f t="shared" si="40"/>
        <v>150.64322847827901</v>
      </c>
      <c r="AF1104" s="49"/>
      <c r="AH1104" s="49"/>
    </row>
    <row r="1105" spans="17:34" x14ac:dyDescent="0.2">
      <c r="Q1105" s="12" t="s">
        <v>13383</v>
      </c>
      <c r="R1105" s="49">
        <f t="shared" si="40"/>
        <v>122.197073163567</v>
      </c>
      <c r="AF1105" s="49"/>
      <c r="AH1105" s="49"/>
    </row>
    <row r="1106" spans="17:34" x14ac:dyDescent="0.2">
      <c r="Q1106" s="12" t="s">
        <v>13384</v>
      </c>
      <c r="R1106" s="49">
        <f t="shared" si="40"/>
        <v>23.8763755494852</v>
      </c>
      <c r="AF1106" s="49"/>
      <c r="AH1106" s="49"/>
    </row>
    <row r="1107" spans="17:34" x14ac:dyDescent="0.2">
      <c r="Q1107" s="12" t="s">
        <v>13385</v>
      </c>
      <c r="R1107" s="49">
        <f t="shared" si="40"/>
        <v>252.01559608776</v>
      </c>
      <c r="AF1107" s="49"/>
      <c r="AH1107" s="49"/>
    </row>
    <row r="1108" spans="17:34" x14ac:dyDescent="0.2">
      <c r="Q1108" s="12" t="s">
        <v>13386</v>
      </c>
      <c r="R1108" s="49">
        <f t="shared" si="40"/>
        <v>-17.276030193556199</v>
      </c>
      <c r="AF1108" s="49"/>
      <c r="AH1108" s="49"/>
    </row>
    <row r="1109" spans="17:34" x14ac:dyDescent="0.2">
      <c r="Q1109" s="12" t="s">
        <v>13387</v>
      </c>
      <c r="R1109" s="49">
        <f t="shared" si="40"/>
        <v>-22.689223720151801</v>
      </c>
      <c r="AF1109" s="49"/>
      <c r="AH1109" s="49"/>
    </row>
    <row r="1110" spans="17:34" x14ac:dyDescent="0.2">
      <c r="Q1110" s="12" t="s">
        <v>13388</v>
      </c>
      <c r="R1110" s="49">
        <f t="shared" si="40"/>
        <v>-23.367697594502001</v>
      </c>
      <c r="AF1110" s="49"/>
      <c r="AH1110" s="49"/>
    </row>
    <row r="1111" spans="17:34" x14ac:dyDescent="0.2">
      <c r="Q1111" s="12" t="s">
        <v>13389</v>
      </c>
      <c r="R1111" s="49">
        <f t="shared" si="40"/>
        <v>-24.046171468852201</v>
      </c>
      <c r="AF1111" s="49"/>
      <c r="AH1111" s="49"/>
    </row>
    <row r="1112" spans="17:34" x14ac:dyDescent="0.2">
      <c r="Q1112" s="12" t="s">
        <v>13390</v>
      </c>
      <c r="R1112" s="49">
        <f t="shared" si="40"/>
        <v>-23.997341909713299</v>
      </c>
      <c r="AF1112" s="49"/>
      <c r="AH1112" s="49"/>
    </row>
    <row r="1113" spans="17:34" x14ac:dyDescent="0.2">
      <c r="Q1113" s="12" t="s">
        <v>13391</v>
      </c>
      <c r="R1113" s="49">
        <f t="shared" si="40"/>
        <v>10.6697020634368</v>
      </c>
      <c r="AF1113" s="49"/>
      <c r="AH1113" s="49"/>
    </row>
    <row r="1114" spans="17:34" x14ac:dyDescent="0.2">
      <c r="Q1114" s="12" t="s">
        <v>13392</v>
      </c>
      <c r="R1114" s="49">
        <f t="shared" si="40"/>
        <v>72.335094379337903</v>
      </c>
      <c r="AF1114" s="49"/>
      <c r="AH1114" s="49"/>
    </row>
    <row r="1115" spans="17:34" x14ac:dyDescent="0.2">
      <c r="Q1115" s="12" t="s">
        <v>13393</v>
      </c>
      <c r="R1115" s="49">
        <f t="shared" si="40"/>
        <v>-23.629835227773501</v>
      </c>
      <c r="AF1115" s="49"/>
      <c r="AH1115" s="49"/>
    </row>
    <row r="1116" spans="17:34" x14ac:dyDescent="0.2">
      <c r="Q1116" s="12" t="s">
        <v>13394</v>
      </c>
      <c r="R1116" s="49">
        <f t="shared" si="40"/>
        <v>115.38257572049</v>
      </c>
      <c r="AF1116" s="49"/>
      <c r="AH1116" s="49"/>
    </row>
    <row r="1117" spans="17:34" x14ac:dyDescent="0.2">
      <c r="Q1117" s="12" t="s">
        <v>13395</v>
      </c>
      <c r="R1117" s="49">
        <f t="shared" si="40"/>
        <v>172.36492201956</v>
      </c>
      <c r="AF1117" s="49"/>
      <c r="AH1117" s="49"/>
    </row>
    <row r="1118" spans="17:34" x14ac:dyDescent="0.2">
      <c r="Q1118" s="12" t="s">
        <v>13396</v>
      </c>
      <c r="R1118" s="49">
        <f t="shared" si="40"/>
        <v>260.47866806292598</v>
      </c>
      <c r="AF1118" s="49"/>
      <c r="AH1118" s="49"/>
    </row>
    <row r="1119" spans="17:34" x14ac:dyDescent="0.2">
      <c r="Q1119" s="12" t="s">
        <v>13397</v>
      </c>
      <c r="R1119" s="49">
        <f t="shared" si="40"/>
        <v>212.55297415663901</v>
      </c>
      <c r="AF1119" s="49"/>
      <c r="AH1119" s="49"/>
    </row>
    <row r="1120" spans="17:34" x14ac:dyDescent="0.2">
      <c r="Q1120" s="12" t="s">
        <v>13398</v>
      </c>
      <c r="R1120" s="49">
        <f t="shared" si="40"/>
        <v>314.77717077373399</v>
      </c>
      <c r="AF1120" s="49"/>
      <c r="AH1120" s="49"/>
    </row>
    <row r="1121" spans="1:34" x14ac:dyDescent="0.2">
      <c r="Q1121" s="12" t="s">
        <v>13399</v>
      </c>
      <c r="R1121" s="49">
        <f t="shared" si="40"/>
        <v>395.56833201162999</v>
      </c>
      <c r="AF1121" s="49"/>
      <c r="AH1121" s="49"/>
    </row>
    <row r="1122" spans="1:34" x14ac:dyDescent="0.2">
      <c r="Q1122" s="12" t="s">
        <v>13400</v>
      </c>
      <c r="R1122" s="49">
        <f t="shared" si="40"/>
        <v>351.02652216054202</v>
      </c>
      <c r="AF1122" s="49"/>
      <c r="AH1122" s="49"/>
    </row>
    <row r="1123" spans="1:34" x14ac:dyDescent="0.2">
      <c r="Q1123" s="12" t="s">
        <v>13401</v>
      </c>
      <c r="R1123" s="49">
        <f t="shared" si="40"/>
        <v>270.01057361881999</v>
      </c>
      <c r="AF1123" s="49"/>
      <c r="AH1123" s="49"/>
    </row>
    <row r="1129" spans="1:34" x14ac:dyDescent="0.2">
      <c r="A1129" s="206" t="s">
        <v>10836</v>
      </c>
      <c r="C1129" s="18" t="s">
        <v>12381</v>
      </c>
      <c r="D1129" s="18" t="s">
        <v>12245</v>
      </c>
      <c r="E1129" s="18"/>
      <c r="F1129" s="18" t="s">
        <v>12795</v>
      </c>
      <c r="G1129" s="18"/>
      <c r="H1129" s="18"/>
      <c r="I1129" s="18"/>
      <c r="J1129" s="18" t="s">
        <v>13699</v>
      </c>
      <c r="K1129" s="18"/>
      <c r="L1129" s="18"/>
      <c r="M1129" s="18"/>
      <c r="N1129" s="18"/>
      <c r="O1129" s="18"/>
      <c r="P1129" s="18"/>
    </row>
    <row r="1130" spans="1:34" x14ac:dyDescent="0.2">
      <c r="C1130" s="18"/>
      <c r="D1130" s="18"/>
      <c r="E1130" s="18"/>
      <c r="F1130" s="18"/>
      <c r="G1130" s="18"/>
      <c r="H1130" s="18" t="s">
        <v>13700</v>
      </c>
      <c r="I1130" s="18"/>
      <c r="J1130" s="18" t="s">
        <v>12568</v>
      </c>
      <c r="K1130" s="18"/>
      <c r="L1130" s="18" t="s">
        <v>13701</v>
      </c>
      <c r="M1130" s="18"/>
      <c r="N1130" s="18" t="s">
        <v>12485</v>
      </c>
      <c r="O1130" s="18"/>
      <c r="P1130" s="18" t="s">
        <v>12472</v>
      </c>
    </row>
    <row r="1131" spans="1:34" x14ac:dyDescent="0.2">
      <c r="C1131" s="12" t="s">
        <v>12828</v>
      </c>
      <c r="D1131" s="12">
        <v>8.02</v>
      </c>
      <c r="E1131" s="12">
        <v>0.05</v>
      </c>
      <c r="F1131" s="12">
        <v>27.91</v>
      </c>
      <c r="G1131" s="12">
        <v>0.61</v>
      </c>
      <c r="H1131" s="12">
        <v>2244.63</v>
      </c>
      <c r="I1131" s="12">
        <v>24.31</v>
      </c>
      <c r="J1131" s="12">
        <v>520.13</v>
      </c>
      <c r="K1131" s="12">
        <v>44.86</v>
      </c>
      <c r="L1131" s="12">
        <v>2.81</v>
      </c>
      <c r="M1131" s="12">
        <v>0.12</v>
      </c>
      <c r="N1131" s="49">
        <v>7.0913705583756301E-2</v>
      </c>
      <c r="O1131" s="34">
        <v>3.0710659898476697E-2</v>
      </c>
      <c r="P1131" s="12">
        <v>32.9</v>
      </c>
    </row>
    <row r="1132" spans="1:34" x14ac:dyDescent="0.2">
      <c r="C1132" s="12" t="s">
        <v>12379</v>
      </c>
      <c r="D1132" s="12">
        <v>7.74</v>
      </c>
      <c r="E1132" s="12">
        <v>0.05</v>
      </c>
      <c r="F1132" s="12">
        <v>4</v>
      </c>
      <c r="G1132" s="12">
        <v>0.6</v>
      </c>
      <c r="H1132" s="12">
        <v>2234.61</v>
      </c>
      <c r="I1132" s="12">
        <v>49.92</v>
      </c>
      <c r="J1132" s="12">
        <v>1049.6300000000001</v>
      </c>
      <c r="K1132" s="12">
        <v>201.54</v>
      </c>
      <c r="L1132" s="12">
        <v>1.62</v>
      </c>
      <c r="M1132" s="12">
        <v>0.16</v>
      </c>
      <c r="N1132" s="49">
        <v>3.9086294416243603E-2</v>
      </c>
      <c r="O1132" s="34">
        <v>3.46192893401015E-2</v>
      </c>
      <c r="P1132" s="12">
        <v>32.9</v>
      </c>
    </row>
    <row r="1133" spans="1:34" x14ac:dyDescent="0.2">
      <c r="C1133" s="12" t="s">
        <v>12430</v>
      </c>
      <c r="D1133" s="12">
        <v>8</v>
      </c>
      <c r="E1133" s="12">
        <v>0.05</v>
      </c>
      <c r="F1133" s="12">
        <v>32.01</v>
      </c>
      <c r="G1133" s="12">
        <v>0.43</v>
      </c>
      <c r="H1133" s="12">
        <v>2250.9699999999998</v>
      </c>
      <c r="I1133" s="12">
        <v>28.69</v>
      </c>
      <c r="J1133" s="12">
        <v>526.58000000000004</v>
      </c>
      <c r="K1133" s="12">
        <v>85.47</v>
      </c>
      <c r="L1133" s="12">
        <v>2.74</v>
      </c>
      <c r="M1133" s="12">
        <v>0.12</v>
      </c>
      <c r="N1133" s="49">
        <v>4.69035532994923E-2</v>
      </c>
      <c r="O1133" s="34">
        <v>1.4517766497462004E-2</v>
      </c>
      <c r="P1133" s="12">
        <v>32.9</v>
      </c>
    </row>
    <row r="1134" spans="1:34" x14ac:dyDescent="0.2">
      <c r="C1134" s="12" t="s">
        <v>13702</v>
      </c>
      <c r="D1134" s="12">
        <v>7.72</v>
      </c>
      <c r="E1134" s="12">
        <v>0.05</v>
      </c>
      <c r="F1134" s="12">
        <v>32</v>
      </c>
      <c r="G1134" s="12">
        <v>0.45</v>
      </c>
      <c r="H1134" s="12">
        <v>2249.14</v>
      </c>
      <c r="I1134" s="12">
        <v>47.61</v>
      </c>
      <c r="J1134" s="12">
        <v>1008.67</v>
      </c>
      <c r="K1134" s="12">
        <v>177.53</v>
      </c>
      <c r="L1134" s="12">
        <v>1.74</v>
      </c>
      <c r="M1134" s="12">
        <v>0.21</v>
      </c>
      <c r="N1134" s="49">
        <v>1.00507614213197E-2</v>
      </c>
      <c r="O1134" s="34">
        <v>5.0812182741116797E-2</v>
      </c>
      <c r="P1134" s="12">
        <v>32.9</v>
      </c>
    </row>
    <row r="1136" spans="1:34" x14ac:dyDescent="0.2">
      <c r="C1136" s="12" t="s">
        <v>13703</v>
      </c>
      <c r="D1136" s="49">
        <f t="shared" ref="D1136:D1143" si="42">VALUE(TRIM(MID(C1136, FIND(",", C1136) + 1, LEN(C1136))))</f>
        <v>0.101624365482233</v>
      </c>
      <c r="E1136" s="34">
        <f>D1136-D1137</f>
        <v>3.0710659898476697E-2</v>
      </c>
    </row>
    <row r="1137" spans="1:17" x14ac:dyDescent="0.2">
      <c r="C1137" s="12" t="s">
        <v>13704</v>
      </c>
      <c r="D1137" s="49">
        <f t="shared" si="42"/>
        <v>7.0913705583756301E-2</v>
      </c>
      <c r="E1137" s="34">
        <f t="shared" ref="E1137:E1143" si="43">D1137-D1138</f>
        <v>-2.791878172588802E-3</v>
      </c>
    </row>
    <row r="1138" spans="1:17" x14ac:dyDescent="0.2">
      <c r="C1138" s="12" t="s">
        <v>13705</v>
      </c>
      <c r="D1138" s="49">
        <f t="shared" si="42"/>
        <v>7.3705583756345103E-2</v>
      </c>
      <c r="E1138" s="34">
        <f t="shared" si="43"/>
        <v>3.46192893401015E-2</v>
      </c>
    </row>
    <row r="1139" spans="1:17" x14ac:dyDescent="0.2">
      <c r="C1139" s="12" t="s">
        <v>13706</v>
      </c>
      <c r="D1139" s="49">
        <f t="shared" si="42"/>
        <v>3.9086294416243603E-2</v>
      </c>
      <c r="E1139" s="34">
        <f t="shared" si="43"/>
        <v>-2.23350253807107E-2</v>
      </c>
    </row>
    <row r="1140" spans="1:17" x14ac:dyDescent="0.2">
      <c r="C1140" s="12" t="s">
        <v>13707</v>
      </c>
      <c r="D1140" s="49">
        <f t="shared" si="42"/>
        <v>6.1421319796954303E-2</v>
      </c>
      <c r="E1140" s="34">
        <f t="shared" si="43"/>
        <v>1.4517766497462004E-2</v>
      </c>
    </row>
    <row r="1141" spans="1:17" x14ac:dyDescent="0.2">
      <c r="C1141" s="12" t="s">
        <v>13708</v>
      </c>
      <c r="D1141" s="49">
        <f t="shared" si="42"/>
        <v>4.69035532994923E-2</v>
      </c>
      <c r="E1141" s="34">
        <f t="shared" si="43"/>
        <v>-1.3959390862944197E-2</v>
      </c>
    </row>
    <row r="1142" spans="1:17" x14ac:dyDescent="0.2">
      <c r="C1142" s="12" t="s">
        <v>13709</v>
      </c>
      <c r="D1142" s="49">
        <f t="shared" si="42"/>
        <v>6.0862944162436497E-2</v>
      </c>
      <c r="E1142" s="34">
        <f t="shared" si="43"/>
        <v>5.0812182741116797E-2</v>
      </c>
    </row>
    <row r="1143" spans="1:17" x14ac:dyDescent="0.2">
      <c r="C1143" s="12" t="s">
        <v>13710</v>
      </c>
      <c r="D1143" s="49">
        <f t="shared" si="42"/>
        <v>1.00507614213197E-2</v>
      </c>
      <c r="E1143" s="34">
        <f t="shared" si="43"/>
        <v>1.00507614213197E-2</v>
      </c>
    </row>
    <row r="1146" spans="1:17" x14ac:dyDescent="0.2">
      <c r="A1146" s="206" t="s">
        <v>11112</v>
      </c>
      <c r="C1146" s="18" t="s">
        <v>13711</v>
      </c>
      <c r="D1146" s="18" t="s">
        <v>13712</v>
      </c>
      <c r="E1146" s="18"/>
      <c r="F1146" s="18"/>
      <c r="G1146" s="18"/>
      <c r="H1146" s="18"/>
      <c r="I1146" s="18"/>
      <c r="J1146" s="18"/>
      <c r="K1146" s="18"/>
      <c r="L1146" s="18"/>
      <c r="M1146" s="18"/>
      <c r="N1146" s="18"/>
      <c r="O1146" s="18"/>
      <c r="P1146" s="18"/>
      <c r="Q1146" s="18"/>
    </row>
    <row r="1147" spans="1:17" x14ac:dyDescent="0.2">
      <c r="C1147" s="18" t="s">
        <v>12381</v>
      </c>
      <c r="D1147" s="18" t="s">
        <v>13713</v>
      </c>
      <c r="E1147" s="22" t="s">
        <v>13995</v>
      </c>
      <c r="F1147" s="18" t="s">
        <v>12421</v>
      </c>
      <c r="G1147" s="18"/>
      <c r="H1147" s="22" t="s">
        <v>13996</v>
      </c>
      <c r="I1147" s="18"/>
      <c r="J1147" s="18" t="s">
        <v>13714</v>
      </c>
      <c r="K1147" s="18"/>
      <c r="L1147" s="18" t="s">
        <v>12473</v>
      </c>
      <c r="M1147" s="18"/>
      <c r="N1147" s="18" t="s">
        <v>13719</v>
      </c>
      <c r="O1147" s="18"/>
      <c r="P1147" s="18" t="s">
        <v>12485</v>
      </c>
      <c r="Q1147" s="18"/>
    </row>
    <row r="1148" spans="1:17" x14ac:dyDescent="0.2">
      <c r="C1148" s="12" t="s">
        <v>13715</v>
      </c>
      <c r="D1148" s="12" t="s">
        <v>13716</v>
      </c>
      <c r="E1148" s="12" t="s">
        <v>13716</v>
      </c>
      <c r="F1148" s="12">
        <v>27.5</v>
      </c>
      <c r="G1148" s="12">
        <v>1.6</v>
      </c>
      <c r="H1148" s="12">
        <v>490</v>
      </c>
      <c r="I1148" s="12">
        <v>99</v>
      </c>
      <c r="J1148" s="12">
        <v>210</v>
      </c>
      <c r="K1148" s="12">
        <v>32</v>
      </c>
      <c r="L1148" s="12">
        <v>8.1</v>
      </c>
      <c r="M1148" s="12">
        <v>7.0000000000000007E-2</v>
      </c>
      <c r="N1148" s="12">
        <v>3.24</v>
      </c>
      <c r="O1148" s="12">
        <v>0.13</v>
      </c>
      <c r="P1148" s="49">
        <v>0.89150943396226401</v>
      </c>
      <c r="Q1148" s="34">
        <v>6.6037735849057033E-2</v>
      </c>
    </row>
    <row r="1149" spans="1:17" x14ac:dyDescent="0.2">
      <c r="B1149" s="12" t="s">
        <v>13720</v>
      </c>
      <c r="C1149" s="12" t="s">
        <v>13942</v>
      </c>
      <c r="D1149" s="12" t="s">
        <v>13716</v>
      </c>
      <c r="E1149" s="12" t="s">
        <v>13717</v>
      </c>
      <c r="F1149" s="12">
        <v>27.4</v>
      </c>
      <c r="G1149" s="12">
        <v>1.9</v>
      </c>
      <c r="H1149" s="12">
        <v>925</v>
      </c>
      <c r="I1149" s="12">
        <v>204</v>
      </c>
      <c r="J1149" s="12">
        <v>218</v>
      </c>
      <c r="K1149" s="12">
        <v>39</v>
      </c>
      <c r="L1149" s="12">
        <v>7.87</v>
      </c>
      <c r="M1149" s="12">
        <v>0.08</v>
      </c>
      <c r="N1149" s="12">
        <v>2.1800000000000002</v>
      </c>
      <c r="O1149" s="12">
        <v>0.1</v>
      </c>
      <c r="P1149" s="49">
        <v>0.72641509433962204</v>
      </c>
      <c r="Q1149" s="34">
        <v>9.9056603773584939E-2</v>
      </c>
    </row>
    <row r="1150" spans="1:17" x14ac:dyDescent="0.2">
      <c r="C1150" s="12" t="s">
        <v>13718</v>
      </c>
      <c r="D1150" s="12" t="s">
        <v>13717</v>
      </c>
      <c r="E1150" s="12" t="s">
        <v>13716</v>
      </c>
      <c r="F1150" s="12">
        <v>30.4</v>
      </c>
      <c r="G1150" s="12">
        <v>1.8</v>
      </c>
      <c r="H1150" s="12">
        <v>524</v>
      </c>
      <c r="I1150" s="12">
        <v>162</v>
      </c>
      <c r="J1150" s="12">
        <v>258</v>
      </c>
      <c r="K1150" s="12">
        <v>10</v>
      </c>
      <c r="L1150" s="12">
        <v>8.09</v>
      </c>
      <c r="M1150" s="12">
        <v>0.08</v>
      </c>
      <c r="N1150" s="12">
        <v>3.39</v>
      </c>
      <c r="O1150" s="12">
        <v>0.38</v>
      </c>
      <c r="P1150" s="49">
        <v>0.46226415094339601</v>
      </c>
      <c r="Q1150" s="34">
        <v>0.13207547169811296</v>
      </c>
    </row>
    <row r="1151" spans="1:17" x14ac:dyDescent="0.2">
      <c r="C1151" s="12" t="s">
        <v>13943</v>
      </c>
      <c r="D1151" s="12" t="s">
        <v>13717</v>
      </c>
      <c r="E1151" s="12" t="s">
        <v>13717</v>
      </c>
      <c r="F1151" s="12">
        <v>30.8</v>
      </c>
      <c r="G1151" s="12">
        <v>2</v>
      </c>
      <c r="H1151" s="12">
        <v>890</v>
      </c>
      <c r="I1151" s="12">
        <v>47</v>
      </c>
      <c r="J1151" s="12">
        <v>261</v>
      </c>
      <c r="K1151" s="12">
        <v>10</v>
      </c>
      <c r="L1151" s="12">
        <v>7.89</v>
      </c>
      <c r="M1151" s="12">
        <v>0.02</v>
      </c>
      <c r="N1151" s="12">
        <v>2.3199999999999998</v>
      </c>
      <c r="O1151" s="12">
        <v>7.0000000000000007E-2</v>
      </c>
      <c r="P1151" s="49">
        <v>0.330188679245283</v>
      </c>
      <c r="Q1151" s="34">
        <v>0.16509433962264097</v>
      </c>
    </row>
    <row r="1152" spans="1:17" x14ac:dyDescent="0.2">
      <c r="C1152" s="12" t="s">
        <v>13715</v>
      </c>
      <c r="D1152" s="12" t="s">
        <v>13716</v>
      </c>
      <c r="E1152" s="12" t="s">
        <v>13716</v>
      </c>
      <c r="F1152" s="12">
        <v>27.5</v>
      </c>
      <c r="G1152" s="12">
        <v>1.6</v>
      </c>
      <c r="H1152" s="12">
        <v>490</v>
      </c>
      <c r="I1152" s="12">
        <v>99</v>
      </c>
      <c r="J1152" s="12">
        <v>210</v>
      </c>
      <c r="K1152" s="12">
        <v>32</v>
      </c>
      <c r="L1152" s="12">
        <v>8.1</v>
      </c>
      <c r="M1152" s="12">
        <v>7.0000000000000007E-2</v>
      </c>
      <c r="N1152" s="12">
        <v>3.24</v>
      </c>
      <c r="O1152" s="12">
        <v>0.13</v>
      </c>
      <c r="P1152" s="49">
        <v>4.75471698113207</v>
      </c>
      <c r="Q1152" s="34">
        <v>0.56132075471697984</v>
      </c>
    </row>
    <row r="1153" spans="2:17" x14ac:dyDescent="0.2">
      <c r="B1153" s="12" t="s">
        <v>12792</v>
      </c>
      <c r="C1153" s="12" t="s">
        <v>13942</v>
      </c>
      <c r="D1153" s="12" t="s">
        <v>13716</v>
      </c>
      <c r="E1153" s="12" t="s">
        <v>13717</v>
      </c>
      <c r="F1153" s="12">
        <v>27.4</v>
      </c>
      <c r="G1153" s="12">
        <v>1.9</v>
      </c>
      <c r="H1153" s="12">
        <v>925</v>
      </c>
      <c r="I1153" s="12">
        <v>204</v>
      </c>
      <c r="J1153" s="12">
        <v>218</v>
      </c>
      <c r="K1153" s="12">
        <v>39</v>
      </c>
      <c r="L1153" s="12">
        <v>7.87</v>
      </c>
      <c r="M1153" s="12">
        <v>0.08</v>
      </c>
      <c r="N1153" s="12">
        <v>2.1800000000000002</v>
      </c>
      <c r="O1153" s="12">
        <v>0.1</v>
      </c>
      <c r="P1153" s="49">
        <v>3.1037735849056598</v>
      </c>
      <c r="Q1153" s="34">
        <v>0.46226415094339002</v>
      </c>
    </row>
    <row r="1154" spans="2:17" x14ac:dyDescent="0.2">
      <c r="C1154" s="12" t="s">
        <v>13718</v>
      </c>
      <c r="D1154" s="12" t="s">
        <v>13717</v>
      </c>
      <c r="E1154" s="12" t="s">
        <v>13716</v>
      </c>
      <c r="F1154" s="12">
        <v>30.4</v>
      </c>
      <c r="G1154" s="12">
        <v>1.8</v>
      </c>
      <c r="H1154" s="12">
        <v>524</v>
      </c>
      <c r="I1154" s="12">
        <v>162</v>
      </c>
      <c r="J1154" s="12">
        <v>258</v>
      </c>
      <c r="K1154" s="12">
        <v>10</v>
      </c>
      <c r="L1154" s="12">
        <v>8.09</v>
      </c>
      <c r="M1154" s="12">
        <v>0.08</v>
      </c>
      <c r="N1154" s="12">
        <v>3.39</v>
      </c>
      <c r="O1154" s="12">
        <v>0.38</v>
      </c>
      <c r="P1154" s="49">
        <v>3.9292452830188598</v>
      </c>
      <c r="Q1154" s="34">
        <v>0.66037735849057011</v>
      </c>
    </row>
    <row r="1155" spans="2:17" x14ac:dyDescent="0.2">
      <c r="C1155" s="12" t="s">
        <v>13943</v>
      </c>
      <c r="D1155" s="12" t="s">
        <v>13717</v>
      </c>
      <c r="E1155" s="12" t="s">
        <v>13717</v>
      </c>
      <c r="F1155" s="12">
        <v>30.8</v>
      </c>
      <c r="G1155" s="12">
        <v>2</v>
      </c>
      <c r="H1155" s="12">
        <v>890</v>
      </c>
      <c r="I1155" s="12">
        <v>47</v>
      </c>
      <c r="J1155" s="12">
        <v>261</v>
      </c>
      <c r="K1155" s="12">
        <v>10</v>
      </c>
      <c r="L1155" s="12">
        <v>7.89</v>
      </c>
      <c r="M1155" s="12">
        <v>0.02</v>
      </c>
      <c r="N1155" s="12">
        <v>2.3199999999999998</v>
      </c>
      <c r="O1155" s="12">
        <v>7.0000000000000007E-2</v>
      </c>
      <c r="P1155" s="49">
        <v>4.4245283018867898</v>
      </c>
      <c r="Q1155" s="34">
        <v>0.33018867924528017</v>
      </c>
    </row>
    <row r="1157" spans="2:17" x14ac:dyDescent="0.2">
      <c r="C1157" s="12" t="s">
        <v>13721</v>
      </c>
      <c r="D1157" s="49">
        <f t="shared" ref="D1157:D1172" si="44">VALUE(TRIM(MID(C1157, FIND(",", C1157) + 1, LEN(C1157))))</f>
        <v>0.95754716981132104</v>
      </c>
      <c r="E1157" s="34">
        <f>D1157-D1158</f>
        <v>6.6037735849057033E-2</v>
      </c>
    </row>
    <row r="1158" spans="2:17" x14ac:dyDescent="0.2">
      <c r="C1158" s="12" t="s">
        <v>13722</v>
      </c>
      <c r="D1158" s="49">
        <f t="shared" si="44"/>
        <v>0.89150943396226401</v>
      </c>
      <c r="E1158" s="34">
        <f>D1158-D1159</f>
        <v>6.6037735849057033E-2</v>
      </c>
    </row>
    <row r="1159" spans="2:17" x14ac:dyDescent="0.2">
      <c r="C1159" s="12" t="s">
        <v>13723</v>
      </c>
      <c r="D1159" s="49">
        <f t="shared" si="44"/>
        <v>0.82547169811320698</v>
      </c>
      <c r="E1159" s="34">
        <f t="shared" ref="E1159:E1172" si="45">D1159-D1160</f>
        <v>9.9056603773584939E-2</v>
      </c>
    </row>
    <row r="1160" spans="2:17" x14ac:dyDescent="0.2">
      <c r="C1160" s="12" t="s">
        <v>13724</v>
      </c>
      <c r="D1160" s="49">
        <f t="shared" si="44"/>
        <v>0.72641509433962204</v>
      </c>
      <c r="E1160" s="34">
        <f t="shared" si="45"/>
        <v>0.13207547169811307</v>
      </c>
    </row>
    <row r="1161" spans="2:17" x14ac:dyDescent="0.2">
      <c r="C1161" s="12" t="s">
        <v>13725</v>
      </c>
      <c r="D1161" s="49">
        <f t="shared" si="44"/>
        <v>0.59433962264150897</v>
      </c>
      <c r="E1161" s="34">
        <f t="shared" si="45"/>
        <v>0.13207547169811296</v>
      </c>
    </row>
    <row r="1162" spans="2:17" x14ac:dyDescent="0.2">
      <c r="C1162" s="12" t="s">
        <v>13726</v>
      </c>
      <c r="D1162" s="49">
        <f t="shared" si="44"/>
        <v>0.46226415094339601</v>
      </c>
      <c r="E1162" s="34">
        <f t="shared" si="45"/>
        <v>-3.3018867924527961E-2</v>
      </c>
    </row>
    <row r="1163" spans="2:17" x14ac:dyDescent="0.2">
      <c r="C1163" s="12" t="s">
        <v>13727</v>
      </c>
      <c r="D1163" s="49">
        <f t="shared" si="44"/>
        <v>0.49528301886792397</v>
      </c>
      <c r="E1163" s="34">
        <f t="shared" si="45"/>
        <v>0.16509433962264097</v>
      </c>
    </row>
    <row r="1164" spans="2:17" x14ac:dyDescent="0.2">
      <c r="C1164" s="12" t="s">
        <v>13728</v>
      </c>
      <c r="D1164" s="49">
        <f t="shared" si="44"/>
        <v>0.330188679245283</v>
      </c>
      <c r="E1164" s="34">
        <f t="shared" si="45"/>
        <v>-4.985849056603767</v>
      </c>
    </row>
    <row r="1165" spans="2:17" x14ac:dyDescent="0.2">
      <c r="C1165" s="12" t="s">
        <v>13729</v>
      </c>
      <c r="D1165" s="49">
        <f t="shared" si="44"/>
        <v>5.3160377358490498</v>
      </c>
      <c r="E1165" s="34">
        <f t="shared" si="45"/>
        <v>0.56132075471697984</v>
      </c>
    </row>
    <row r="1166" spans="2:17" x14ac:dyDescent="0.2">
      <c r="C1166" s="12" t="s">
        <v>13730</v>
      </c>
      <c r="D1166" s="49">
        <f t="shared" si="44"/>
        <v>4.75471698113207</v>
      </c>
      <c r="E1166" s="34">
        <f t="shared" si="45"/>
        <v>1.1886792452830202</v>
      </c>
    </row>
    <row r="1167" spans="2:17" x14ac:dyDescent="0.2">
      <c r="C1167" s="12" t="s">
        <v>13731</v>
      </c>
      <c r="D1167" s="49">
        <f t="shared" si="44"/>
        <v>3.5660377358490498</v>
      </c>
      <c r="E1167" s="34">
        <f t="shared" si="45"/>
        <v>0.46226415094339002</v>
      </c>
    </row>
    <row r="1168" spans="2:17" x14ac:dyDescent="0.2">
      <c r="C1168" s="12" t="s">
        <v>13732</v>
      </c>
      <c r="D1168" s="49">
        <f t="shared" si="44"/>
        <v>3.1037735849056598</v>
      </c>
      <c r="E1168" s="34">
        <f t="shared" si="45"/>
        <v>-1.4858490566037701</v>
      </c>
    </row>
    <row r="1169" spans="1:30" x14ac:dyDescent="0.2">
      <c r="C1169" s="12" t="s">
        <v>13733</v>
      </c>
      <c r="D1169" s="49">
        <f t="shared" si="44"/>
        <v>4.5896226415094299</v>
      </c>
      <c r="E1169" s="34">
        <f t="shared" si="45"/>
        <v>0.66037735849057011</v>
      </c>
    </row>
    <row r="1170" spans="1:30" x14ac:dyDescent="0.2">
      <c r="C1170" s="12" t="s">
        <v>13734</v>
      </c>
      <c r="D1170" s="49">
        <f t="shared" si="44"/>
        <v>3.9292452830188598</v>
      </c>
      <c r="E1170" s="34">
        <f t="shared" si="45"/>
        <v>-0.82547169811321019</v>
      </c>
    </row>
    <row r="1171" spans="1:30" x14ac:dyDescent="0.2">
      <c r="C1171" s="12" t="s">
        <v>13735</v>
      </c>
      <c r="D1171" s="49">
        <f t="shared" si="44"/>
        <v>4.75471698113207</v>
      </c>
      <c r="E1171" s="34">
        <f t="shared" si="45"/>
        <v>0.33018867924528017</v>
      </c>
    </row>
    <row r="1172" spans="1:30" x14ac:dyDescent="0.2">
      <c r="C1172" s="12" t="s">
        <v>13736</v>
      </c>
      <c r="D1172" s="49">
        <f t="shared" si="44"/>
        <v>4.4245283018867898</v>
      </c>
      <c r="E1172" s="34">
        <f t="shared" si="45"/>
        <v>4.4245283018867898</v>
      </c>
    </row>
    <row r="1174" spans="1:30" ht="16" customHeight="1" thickBot="1" x14ac:dyDescent="0.25">
      <c r="A1174" s="206" t="s">
        <v>11292</v>
      </c>
    </row>
    <row r="1175" spans="1:30" ht="17" customHeight="1" x14ac:dyDescent="0.2">
      <c r="C1175" s="373" t="s">
        <v>12613</v>
      </c>
      <c r="D1175" s="373" t="s">
        <v>13737</v>
      </c>
      <c r="E1175" s="373" t="s">
        <v>12421</v>
      </c>
      <c r="F1175" s="373" t="s">
        <v>14006</v>
      </c>
      <c r="G1175" s="373" t="s">
        <v>14007</v>
      </c>
      <c r="H1175" s="378" t="s">
        <v>13977</v>
      </c>
      <c r="I1175" s="378" t="s">
        <v>13978</v>
      </c>
      <c r="J1175" s="378" t="s">
        <v>13979</v>
      </c>
      <c r="K1175" s="378" t="s">
        <v>13980</v>
      </c>
      <c r="L1175" s="373" t="s">
        <v>13981</v>
      </c>
      <c r="M1175" s="373" t="s">
        <v>13982</v>
      </c>
      <c r="N1175" s="373"/>
      <c r="O1175" s="373" t="s">
        <v>13983</v>
      </c>
      <c r="P1175" s="373"/>
      <c r="Q1175" s="373" t="s">
        <v>13743</v>
      </c>
      <c r="R1175" s="373"/>
      <c r="S1175" s="373" t="s">
        <v>13744</v>
      </c>
      <c r="T1175" s="373"/>
      <c r="U1175" s="373" t="s">
        <v>13984</v>
      </c>
      <c r="V1175" s="373"/>
      <c r="W1175" s="373" t="s">
        <v>13985</v>
      </c>
      <c r="X1175" s="373"/>
      <c r="Y1175" s="373" t="s">
        <v>13986</v>
      </c>
      <c r="Z1175" s="373"/>
      <c r="AA1175" s="373" t="s">
        <v>13987</v>
      </c>
      <c r="AB1175" s="373"/>
      <c r="AC1175" s="373" t="s">
        <v>13747</v>
      </c>
      <c r="AD1175" s="373"/>
    </row>
    <row r="1176" spans="1:30" ht="16" customHeight="1" thickBot="1" x14ac:dyDescent="0.25">
      <c r="C1176" s="374"/>
      <c r="D1176" s="374"/>
      <c r="E1176" s="374"/>
      <c r="F1176" s="374"/>
      <c r="G1176" s="374"/>
      <c r="H1176" s="379"/>
      <c r="I1176" s="379"/>
      <c r="J1176" s="379"/>
      <c r="K1176" s="379"/>
      <c r="L1176" s="374"/>
      <c r="M1176" s="374"/>
      <c r="N1176" s="374"/>
      <c r="O1176" s="374"/>
      <c r="P1176" s="374"/>
      <c r="Q1176" s="374"/>
      <c r="R1176" s="374"/>
      <c r="S1176" s="375" t="s">
        <v>13745</v>
      </c>
      <c r="T1176" s="375"/>
      <c r="U1176" s="375" t="s">
        <v>13746</v>
      </c>
      <c r="V1176" s="375"/>
      <c r="W1176" s="375" t="s">
        <v>13746</v>
      </c>
      <c r="X1176" s="375"/>
      <c r="Y1176" s="374"/>
      <c r="Z1176" s="374"/>
      <c r="AA1176" s="374"/>
      <c r="AB1176" s="374"/>
      <c r="AC1176" s="374"/>
      <c r="AD1176" s="374"/>
    </row>
    <row r="1177" spans="1:30" x14ac:dyDescent="0.2">
      <c r="C1177" s="28" t="s">
        <v>13738</v>
      </c>
      <c r="D1177" s="28">
        <v>33.799999999999997</v>
      </c>
      <c r="E1177" s="28">
        <v>28.7</v>
      </c>
      <c r="F1177" s="28">
        <v>2559</v>
      </c>
      <c r="G1177" s="51">
        <v>2601</v>
      </c>
      <c r="H1177" s="13">
        <v>1.22</v>
      </c>
      <c r="I1177" s="13">
        <v>7.41</v>
      </c>
      <c r="J1177" s="13">
        <v>2423</v>
      </c>
      <c r="K1177" s="13">
        <v>8.5619999999999994</v>
      </c>
      <c r="L1177" s="27">
        <v>0.77</v>
      </c>
      <c r="M1177" s="28">
        <v>24.8</v>
      </c>
      <c r="N1177" s="12">
        <v>0.4</v>
      </c>
      <c r="O1177" s="28">
        <v>8.5299999999999994</v>
      </c>
      <c r="P1177" s="12">
        <v>0.03</v>
      </c>
      <c r="Q1177" s="28">
        <v>1.23</v>
      </c>
      <c r="R1177" s="52">
        <v>0.03</v>
      </c>
      <c r="S1177" s="28">
        <v>679</v>
      </c>
      <c r="T1177" s="12">
        <v>22</v>
      </c>
      <c r="U1177" s="28">
        <v>768</v>
      </c>
      <c r="V1177" s="52">
        <v>31</v>
      </c>
      <c r="W1177" s="28">
        <v>2839</v>
      </c>
      <c r="X1177" s="12">
        <v>111</v>
      </c>
      <c r="Y1177" s="28">
        <v>0.9</v>
      </c>
      <c r="Z1177" s="12">
        <v>0.03</v>
      </c>
      <c r="AA1177" s="28">
        <v>12.5</v>
      </c>
      <c r="AB1177" s="12">
        <v>0.5</v>
      </c>
      <c r="AC1177" s="28">
        <v>0.46</v>
      </c>
      <c r="AD1177" s="12">
        <v>0.03</v>
      </c>
    </row>
    <row r="1178" spans="1:30" x14ac:dyDescent="0.2">
      <c r="C1178" s="28" t="s">
        <v>13738</v>
      </c>
      <c r="D1178" s="28">
        <v>33.9</v>
      </c>
      <c r="E1178" s="28">
        <v>27.8</v>
      </c>
      <c r="F1178" s="28">
        <v>2409</v>
      </c>
      <c r="G1178" s="51">
        <v>2533</v>
      </c>
      <c r="H1178" s="13">
        <v>1.85</v>
      </c>
      <c r="I1178" s="13">
        <v>7.64</v>
      </c>
      <c r="J1178" s="13">
        <v>2261</v>
      </c>
      <c r="K1178" s="13">
        <v>8.5719999999999992</v>
      </c>
      <c r="L1178" s="27">
        <v>1.22</v>
      </c>
      <c r="M1178" s="28">
        <v>23.1</v>
      </c>
      <c r="N1178" s="12">
        <v>0.3</v>
      </c>
      <c r="O1178" s="28">
        <v>8.4</v>
      </c>
      <c r="P1178" s="12">
        <v>0.02</v>
      </c>
      <c r="Q1178" s="28">
        <v>0.99</v>
      </c>
      <c r="R1178" s="52">
        <v>0.02</v>
      </c>
      <c r="S1178" s="28">
        <v>503</v>
      </c>
      <c r="T1178" s="12">
        <v>9</v>
      </c>
      <c r="U1178" s="28">
        <v>922</v>
      </c>
      <c r="V1178" s="52">
        <v>32</v>
      </c>
      <c r="W1178" s="28">
        <v>4028</v>
      </c>
      <c r="X1178" s="12">
        <v>80</v>
      </c>
      <c r="Y1178" s="28">
        <v>1.57</v>
      </c>
      <c r="Z1178" s="12">
        <v>0.03</v>
      </c>
      <c r="AA1178" s="28">
        <v>15</v>
      </c>
      <c r="AB1178" s="12">
        <v>0.5</v>
      </c>
      <c r="AC1178" s="28">
        <v>0.8</v>
      </c>
      <c r="AD1178" s="12">
        <v>0.06</v>
      </c>
    </row>
    <row r="1179" spans="1:30" x14ac:dyDescent="0.2">
      <c r="C1179" s="28" t="s">
        <v>13739</v>
      </c>
      <c r="D1179" s="28">
        <v>33.1</v>
      </c>
      <c r="E1179" s="28">
        <v>27.6</v>
      </c>
      <c r="F1179" s="28">
        <v>2900</v>
      </c>
      <c r="G1179" s="51">
        <v>2997</v>
      </c>
      <c r="H1179" s="13">
        <v>1.82</v>
      </c>
      <c r="I1179" s="13">
        <v>7.56</v>
      </c>
      <c r="J1179" s="13">
        <v>2738</v>
      </c>
      <c r="K1179" s="13">
        <v>8.5790000000000006</v>
      </c>
      <c r="L1179" s="53">
        <v>1.82</v>
      </c>
      <c r="M1179" s="28">
        <v>23.2</v>
      </c>
      <c r="N1179" s="12">
        <v>0.4</v>
      </c>
      <c r="O1179" s="28">
        <v>8.44</v>
      </c>
      <c r="P1179" s="12">
        <v>0.02</v>
      </c>
      <c r="Q1179" s="28">
        <v>0.88</v>
      </c>
      <c r="R1179" s="52">
        <v>0.02</v>
      </c>
      <c r="S1179" s="28">
        <v>529</v>
      </c>
      <c r="T1179" s="12">
        <v>14</v>
      </c>
      <c r="U1179" s="28">
        <v>808</v>
      </c>
      <c r="V1179" s="52">
        <v>22</v>
      </c>
      <c r="W1179" s="28">
        <v>3642</v>
      </c>
      <c r="X1179" s="12">
        <v>113</v>
      </c>
      <c r="Y1179" s="28">
        <v>1.25</v>
      </c>
      <c r="Z1179" s="12">
        <v>0.04</v>
      </c>
      <c r="AA1179" s="28">
        <v>13.3</v>
      </c>
      <c r="AB1179" s="12">
        <v>0.4</v>
      </c>
      <c r="AC1179" s="28">
        <v>0.5</v>
      </c>
      <c r="AD1179" s="12">
        <v>0.03</v>
      </c>
    </row>
    <row r="1180" spans="1:30" x14ac:dyDescent="0.2">
      <c r="C1180" s="28" t="s">
        <v>13739</v>
      </c>
      <c r="D1180" s="28">
        <v>31.1</v>
      </c>
      <c r="E1180" s="28">
        <v>27.4</v>
      </c>
      <c r="F1180" s="28">
        <v>2904</v>
      </c>
      <c r="G1180" s="51">
        <v>2999</v>
      </c>
      <c r="H1180" s="13">
        <v>1.82</v>
      </c>
      <c r="I1180" s="13">
        <v>7.57</v>
      </c>
      <c r="J1180" s="13">
        <v>2743</v>
      </c>
      <c r="K1180" s="13">
        <v>8.5939999999999994</v>
      </c>
      <c r="L1180" s="27">
        <v>1.82</v>
      </c>
      <c r="M1180" s="28">
        <v>24.9</v>
      </c>
      <c r="N1180" s="12">
        <v>0.2</v>
      </c>
      <c r="O1180" s="28">
        <v>8.5299999999999994</v>
      </c>
      <c r="P1180" s="12">
        <v>0.01</v>
      </c>
      <c r="Q1180" s="28">
        <v>0.97</v>
      </c>
      <c r="R1180" s="52">
        <v>0.01</v>
      </c>
      <c r="S1180" s="28">
        <v>738</v>
      </c>
      <c r="T1180" s="12">
        <v>12</v>
      </c>
      <c r="U1180" s="28">
        <v>708</v>
      </c>
      <c r="V1180" s="52">
        <v>17</v>
      </c>
      <c r="W1180" s="28">
        <v>2587</v>
      </c>
      <c r="X1180" s="12">
        <v>48</v>
      </c>
      <c r="Y1180" s="28">
        <v>0.89</v>
      </c>
      <c r="Z1180" s="12">
        <v>0.02</v>
      </c>
      <c r="AA1180" s="28">
        <v>11.5</v>
      </c>
      <c r="AB1180" s="12">
        <v>0.2</v>
      </c>
      <c r="AC1180" s="28">
        <v>0.39</v>
      </c>
      <c r="AD1180" s="12">
        <v>0.02</v>
      </c>
    </row>
    <row r="1181" spans="1:30" ht="16" thickBot="1" x14ac:dyDescent="0.25">
      <c r="C1181" s="41" t="s">
        <v>13739</v>
      </c>
      <c r="D1181" s="41">
        <v>32.700000000000003</v>
      </c>
      <c r="E1181" s="41">
        <v>27.5</v>
      </c>
      <c r="F1181" s="41">
        <v>3169</v>
      </c>
      <c r="G1181" s="54">
        <v>3096</v>
      </c>
      <c r="H1181" s="40">
        <v>0.77</v>
      </c>
      <c r="I1181" s="40">
        <v>7.3</v>
      </c>
      <c r="J1181" s="40">
        <v>2982</v>
      </c>
      <c r="K1181" s="40">
        <v>8.5820000000000007</v>
      </c>
      <c r="L1181" s="50">
        <v>1.85</v>
      </c>
      <c r="M1181" s="41">
        <v>23.2</v>
      </c>
      <c r="N1181" s="55">
        <v>0.3</v>
      </c>
      <c r="O1181" s="41">
        <v>8.41</v>
      </c>
      <c r="P1181" s="55">
        <v>0.02</v>
      </c>
      <c r="Q1181" s="41">
        <v>0.78</v>
      </c>
      <c r="R1181" s="56">
        <v>0.02</v>
      </c>
      <c r="S1181" s="41">
        <v>569</v>
      </c>
      <c r="T1181" s="55">
        <v>11</v>
      </c>
      <c r="U1181" s="41">
        <v>819</v>
      </c>
      <c r="V1181" s="56">
        <v>25</v>
      </c>
      <c r="W1181" s="41">
        <v>3588</v>
      </c>
      <c r="X1181" s="55">
        <v>71</v>
      </c>
      <c r="Y1181" s="41">
        <v>1.49</v>
      </c>
      <c r="Z1181" s="55">
        <v>0.03</v>
      </c>
      <c r="AA1181" s="41">
        <v>13.3</v>
      </c>
      <c r="AB1181" s="55">
        <v>0.4</v>
      </c>
      <c r="AC1181" s="41">
        <v>0.53</v>
      </c>
      <c r="AD1181" s="55">
        <v>0.03</v>
      </c>
    </row>
    <row r="1182" spans="1:30" x14ac:dyDescent="0.2">
      <c r="C1182" s="28" t="s">
        <v>13740</v>
      </c>
      <c r="D1182" s="28">
        <v>35.1</v>
      </c>
      <c r="E1182" s="28">
        <v>29.2</v>
      </c>
      <c r="F1182" s="28">
        <v>2052</v>
      </c>
      <c r="G1182" s="51">
        <v>2399</v>
      </c>
      <c r="H1182" s="13">
        <v>4.03</v>
      </c>
      <c r="I1182" s="13">
        <v>8.0399999999999991</v>
      </c>
      <c r="J1182" s="13">
        <v>1796</v>
      </c>
      <c r="K1182" s="13">
        <v>8.5489999999999995</v>
      </c>
      <c r="L1182" s="27">
        <v>3.6</v>
      </c>
      <c r="M1182" s="28">
        <v>24.4</v>
      </c>
      <c r="N1182" s="12">
        <v>0.5</v>
      </c>
      <c r="O1182" s="28">
        <v>8.4700000000000006</v>
      </c>
      <c r="P1182" s="12">
        <v>0.03</v>
      </c>
      <c r="Q1182" s="28">
        <v>0.47</v>
      </c>
      <c r="R1182" s="52">
        <v>0.03</v>
      </c>
      <c r="S1182" s="28">
        <v>589</v>
      </c>
      <c r="T1182" s="12">
        <v>18</v>
      </c>
      <c r="U1182" s="28">
        <v>918</v>
      </c>
      <c r="V1182" s="52">
        <v>47</v>
      </c>
      <c r="W1182" s="28">
        <v>3474</v>
      </c>
      <c r="X1182" s="12">
        <v>133</v>
      </c>
      <c r="Y1182" s="28">
        <v>1.67</v>
      </c>
      <c r="Z1182" s="12">
        <v>0.06</v>
      </c>
      <c r="AA1182" s="28">
        <v>14.8</v>
      </c>
      <c r="AB1182" s="12">
        <v>0.8</v>
      </c>
      <c r="AC1182" s="28">
        <v>0.8</v>
      </c>
      <c r="AD1182" s="12">
        <v>0.09</v>
      </c>
    </row>
    <row r="1183" spans="1:30" x14ac:dyDescent="0.2">
      <c r="C1183" s="28" t="s">
        <v>13740</v>
      </c>
      <c r="D1183" s="28">
        <v>35.299999999999997</v>
      </c>
      <c r="E1183" s="28">
        <v>29.4</v>
      </c>
      <c r="F1183" s="28">
        <v>2056</v>
      </c>
      <c r="G1183" s="51">
        <v>2404</v>
      </c>
      <c r="H1183" s="13">
        <v>4.03</v>
      </c>
      <c r="I1183" s="13">
        <v>8.0399999999999991</v>
      </c>
      <c r="J1183" s="13">
        <v>1800</v>
      </c>
      <c r="K1183" s="13">
        <v>8.5449999999999999</v>
      </c>
      <c r="L1183" s="27">
        <v>3.6</v>
      </c>
      <c r="M1183" s="28">
        <v>24.2</v>
      </c>
      <c r="N1183" s="12">
        <v>0.4</v>
      </c>
      <c r="O1183" s="28">
        <v>8.4499999999999993</v>
      </c>
      <c r="P1183" s="12">
        <v>0.02</v>
      </c>
      <c r="Q1183" s="28">
        <v>0.45</v>
      </c>
      <c r="R1183" s="52">
        <v>0.02</v>
      </c>
      <c r="S1183" s="28">
        <v>568</v>
      </c>
      <c r="T1183" s="12">
        <v>20</v>
      </c>
      <c r="U1183" s="28">
        <v>940</v>
      </c>
      <c r="V1183" s="52">
        <v>26</v>
      </c>
      <c r="W1183" s="28">
        <v>3756</v>
      </c>
      <c r="X1183" s="12">
        <v>164</v>
      </c>
      <c r="Y1183" s="28">
        <v>1.81</v>
      </c>
      <c r="Z1183" s="12">
        <v>0.08</v>
      </c>
      <c r="AA1183" s="28">
        <v>15.1</v>
      </c>
      <c r="AB1183" s="12">
        <v>0.4</v>
      </c>
      <c r="AC1183" s="28">
        <v>0.74</v>
      </c>
      <c r="AD1183" s="12">
        <v>0.04</v>
      </c>
    </row>
    <row r="1184" spans="1:30" x14ac:dyDescent="0.2">
      <c r="C1184" s="28" t="s">
        <v>13740</v>
      </c>
      <c r="D1184" s="28">
        <v>35.299999999999997</v>
      </c>
      <c r="E1184" s="28">
        <v>29.4</v>
      </c>
      <c r="F1184" s="28">
        <v>2050</v>
      </c>
      <c r="G1184" s="51">
        <v>2406</v>
      </c>
      <c r="H1184" s="13">
        <v>4.12</v>
      </c>
      <c r="I1184" s="13">
        <v>8.0500000000000007</v>
      </c>
      <c r="J1184" s="13">
        <v>1789</v>
      </c>
      <c r="K1184" s="13">
        <v>8.5449999999999999</v>
      </c>
      <c r="L1184" s="27">
        <v>3.83</v>
      </c>
      <c r="M1184" s="28">
        <v>27.6</v>
      </c>
      <c r="N1184" s="12">
        <v>0.2</v>
      </c>
      <c r="O1184" s="28">
        <v>8.68</v>
      </c>
      <c r="P1184" s="12">
        <v>0.01</v>
      </c>
      <c r="Q1184" s="28">
        <v>0.66</v>
      </c>
      <c r="R1184" s="52">
        <v>0.01</v>
      </c>
      <c r="S1184" s="28">
        <v>685</v>
      </c>
      <c r="T1184" s="12">
        <v>15</v>
      </c>
      <c r="U1184" s="28">
        <v>973</v>
      </c>
      <c r="V1184" s="52">
        <v>22</v>
      </c>
      <c r="W1184" s="28">
        <v>2666</v>
      </c>
      <c r="X1184" s="12">
        <v>58</v>
      </c>
      <c r="Y1184" s="28">
        <v>1.29</v>
      </c>
      <c r="Z1184" s="12">
        <v>0.03</v>
      </c>
      <c r="AA1184" s="28">
        <v>15.8</v>
      </c>
      <c r="AB1184" s="12">
        <v>0.4</v>
      </c>
      <c r="AC1184" s="28">
        <v>0.89</v>
      </c>
      <c r="AD1184" s="12">
        <v>0.04</v>
      </c>
    </row>
    <row r="1185" spans="1:30" x14ac:dyDescent="0.2">
      <c r="C1185" s="28" t="s">
        <v>13741</v>
      </c>
      <c r="D1185" s="28">
        <v>34.799999999999997</v>
      </c>
      <c r="E1185" s="28">
        <v>28.8</v>
      </c>
      <c r="F1185" s="28">
        <v>2069</v>
      </c>
      <c r="G1185" s="51">
        <v>2398</v>
      </c>
      <c r="H1185" s="13">
        <v>3.83</v>
      </c>
      <c r="I1185" s="13">
        <v>8.02</v>
      </c>
      <c r="J1185" s="13">
        <v>1824</v>
      </c>
      <c r="K1185" s="13">
        <v>8.5549999999999997</v>
      </c>
      <c r="L1185" s="27">
        <v>4.03</v>
      </c>
      <c r="M1185" s="28">
        <v>25.4</v>
      </c>
      <c r="N1185" s="12">
        <v>0.5</v>
      </c>
      <c r="O1185" s="28">
        <v>8.5299999999999994</v>
      </c>
      <c r="P1185" s="12">
        <v>0.03</v>
      </c>
      <c r="Q1185" s="28">
        <v>0.49</v>
      </c>
      <c r="R1185" s="52">
        <v>0.03</v>
      </c>
      <c r="S1185" s="28">
        <v>598</v>
      </c>
      <c r="T1185" s="12">
        <v>14</v>
      </c>
      <c r="U1185" s="28">
        <v>965</v>
      </c>
      <c r="V1185" s="52">
        <v>42</v>
      </c>
      <c r="W1185" s="28">
        <v>3281</v>
      </c>
      <c r="X1185" s="12">
        <v>103</v>
      </c>
      <c r="Y1185" s="28">
        <v>1.6</v>
      </c>
      <c r="Z1185" s="12">
        <v>0.05</v>
      </c>
      <c r="AA1185" s="28">
        <v>15.6</v>
      </c>
      <c r="AB1185" s="12">
        <v>0.6</v>
      </c>
      <c r="AC1185" s="28">
        <v>0.96</v>
      </c>
      <c r="AD1185" s="12">
        <v>7.0000000000000007E-2</v>
      </c>
    </row>
    <row r="1186" spans="1:30" x14ac:dyDescent="0.2">
      <c r="C1186" s="28" t="s">
        <v>13742</v>
      </c>
      <c r="D1186" s="28">
        <v>35.4</v>
      </c>
      <c r="E1186" s="28">
        <v>28.8</v>
      </c>
      <c r="F1186" s="28">
        <v>2083</v>
      </c>
      <c r="G1186" s="51">
        <v>2392</v>
      </c>
      <c r="H1186" s="13">
        <v>3.6</v>
      </c>
      <c r="I1186" s="13">
        <v>8</v>
      </c>
      <c r="J1186" s="13">
        <v>1851</v>
      </c>
      <c r="K1186" s="13">
        <v>8.5510000000000002</v>
      </c>
      <c r="L1186" s="53">
        <v>4.04</v>
      </c>
      <c r="M1186" s="28">
        <v>25.8</v>
      </c>
      <c r="N1186" s="12">
        <v>0.4</v>
      </c>
      <c r="O1186" s="28">
        <v>8.56</v>
      </c>
      <c r="P1186" s="12">
        <v>0.03</v>
      </c>
      <c r="Q1186" s="28">
        <v>0.52</v>
      </c>
      <c r="R1186" s="52">
        <v>0.03</v>
      </c>
      <c r="S1186" s="28">
        <v>555</v>
      </c>
      <c r="T1186" s="12">
        <v>15</v>
      </c>
      <c r="U1186" s="28">
        <v>1087</v>
      </c>
      <c r="V1186" s="52">
        <v>39</v>
      </c>
      <c r="W1186" s="28">
        <v>3516</v>
      </c>
      <c r="X1186" s="12">
        <v>114</v>
      </c>
      <c r="Y1186" s="28">
        <v>1.71</v>
      </c>
      <c r="Z1186" s="12">
        <v>0.06</v>
      </c>
      <c r="AA1186" s="28">
        <v>17.600000000000001</v>
      </c>
      <c r="AB1186" s="12">
        <v>0.6</v>
      </c>
      <c r="AC1186" s="28">
        <v>1.27</v>
      </c>
      <c r="AD1186" s="12">
        <v>0.09</v>
      </c>
    </row>
    <row r="1187" spans="1:30" x14ac:dyDescent="0.2">
      <c r="C1187" s="28" t="s">
        <v>13742</v>
      </c>
      <c r="D1187" s="28">
        <v>35.299999999999997</v>
      </c>
      <c r="E1187" s="28">
        <v>28.2</v>
      </c>
      <c r="F1187" s="28">
        <v>2076</v>
      </c>
      <c r="G1187" s="51">
        <v>2387</v>
      </c>
      <c r="H1187" s="13">
        <v>3.6</v>
      </c>
      <c r="I1187" s="13">
        <v>8</v>
      </c>
      <c r="J1187" s="13">
        <v>1843</v>
      </c>
      <c r="K1187" s="13">
        <v>8.5589999999999993</v>
      </c>
      <c r="L1187" s="27">
        <v>4.12</v>
      </c>
      <c r="M1187" s="28">
        <v>26.5</v>
      </c>
      <c r="N1187" s="12">
        <v>0.4</v>
      </c>
      <c r="O1187" s="28">
        <v>8.6</v>
      </c>
      <c r="P1187" s="12">
        <v>0.03</v>
      </c>
      <c r="Q1187" s="28">
        <v>0.55000000000000004</v>
      </c>
      <c r="R1187" s="52">
        <v>0.03</v>
      </c>
      <c r="S1187" s="28">
        <v>463</v>
      </c>
      <c r="T1187" s="12">
        <v>13</v>
      </c>
      <c r="U1187" s="28">
        <v>1350</v>
      </c>
      <c r="V1187" s="52">
        <v>56</v>
      </c>
      <c r="W1187" s="28">
        <v>4136</v>
      </c>
      <c r="X1187" s="12">
        <v>173</v>
      </c>
      <c r="Y1187" s="28">
        <v>2.02</v>
      </c>
      <c r="Z1187" s="12">
        <v>0.08</v>
      </c>
      <c r="AA1187" s="28">
        <v>21.6</v>
      </c>
      <c r="AB1187" s="12">
        <v>0.4</v>
      </c>
      <c r="AC1187" s="28">
        <v>1.93</v>
      </c>
      <c r="AD1187" s="12">
        <v>7.0000000000000007E-2</v>
      </c>
    </row>
    <row r="1188" spans="1:30" ht="16" thickBot="1" x14ac:dyDescent="0.25">
      <c r="C1188" s="41" t="s">
        <v>13742</v>
      </c>
      <c r="D1188" s="41">
        <v>34.9</v>
      </c>
      <c r="E1188" s="41">
        <v>28.6</v>
      </c>
      <c r="F1188" s="41">
        <v>2020</v>
      </c>
      <c r="G1188" s="54">
        <v>2388</v>
      </c>
      <c r="H1188" s="40">
        <v>4.24</v>
      </c>
      <c r="I1188" s="40">
        <v>8.09</v>
      </c>
      <c r="J1188" s="40">
        <v>1752</v>
      </c>
      <c r="K1188" s="40">
        <v>8.5570000000000004</v>
      </c>
      <c r="L1188" s="50">
        <v>4.24</v>
      </c>
      <c r="M1188" s="41">
        <v>24.7</v>
      </c>
      <c r="N1188" s="55">
        <v>0.2</v>
      </c>
      <c r="O1188" s="41">
        <v>8.5</v>
      </c>
      <c r="P1188" s="55">
        <v>0.01</v>
      </c>
      <c r="Q1188" s="41">
        <v>0.41</v>
      </c>
      <c r="R1188" s="56">
        <v>0.01</v>
      </c>
      <c r="S1188" s="41">
        <v>755</v>
      </c>
      <c r="T1188" s="55">
        <v>17</v>
      </c>
      <c r="U1188" s="41">
        <v>755</v>
      </c>
      <c r="V1188" s="56">
        <v>22</v>
      </c>
      <c r="W1188" s="41">
        <v>2757</v>
      </c>
      <c r="X1188" s="55">
        <v>72</v>
      </c>
      <c r="Y1188" s="41">
        <v>1.36</v>
      </c>
      <c r="Z1188" s="55">
        <v>0.04</v>
      </c>
      <c r="AA1188" s="41">
        <v>12.1</v>
      </c>
      <c r="AB1188" s="55">
        <v>0.4</v>
      </c>
      <c r="AC1188" s="41">
        <v>0.51</v>
      </c>
      <c r="AD1188" s="55">
        <v>0.03</v>
      </c>
    </row>
    <row r="1190" spans="1:30" ht="16" thickBot="1" x14ac:dyDescent="0.25"/>
    <row r="1191" spans="1:30" ht="70" thickBot="1" x14ac:dyDescent="0.25">
      <c r="A1191" s="206" t="s">
        <v>11313</v>
      </c>
      <c r="C1191" s="57" t="s">
        <v>13749</v>
      </c>
      <c r="D1191" s="57" t="s">
        <v>13750</v>
      </c>
      <c r="E1191" s="57" t="s">
        <v>13751</v>
      </c>
      <c r="F1191" s="57" t="s">
        <v>13997</v>
      </c>
      <c r="G1191" s="57" t="s">
        <v>13998</v>
      </c>
      <c r="H1191" s="58" t="s">
        <v>13999</v>
      </c>
      <c r="I1191" s="57" t="s">
        <v>14000</v>
      </c>
      <c r="J1191" s="57" t="s">
        <v>13752</v>
      </c>
      <c r="K1191" s="57" t="s">
        <v>13753</v>
      </c>
    </row>
    <row r="1192" spans="1:30" ht="32" x14ac:dyDescent="0.2">
      <c r="C1192" s="13" t="s">
        <v>13754</v>
      </c>
      <c r="D1192" s="13" t="s">
        <v>13755</v>
      </c>
      <c r="E1192" s="13">
        <v>0</v>
      </c>
      <c r="F1192" s="13" t="s">
        <v>13756</v>
      </c>
      <c r="G1192" s="13" t="s">
        <v>13757</v>
      </c>
      <c r="H1192" s="13" t="s">
        <v>13758</v>
      </c>
      <c r="I1192" s="13" t="s">
        <v>13759</v>
      </c>
      <c r="J1192" s="13" t="s">
        <v>13760</v>
      </c>
      <c r="K1192" s="13" t="s">
        <v>13760</v>
      </c>
    </row>
    <row r="1193" spans="1:30" ht="32" x14ac:dyDescent="0.2">
      <c r="C1193" s="13"/>
      <c r="D1193" s="13" t="s">
        <v>13761</v>
      </c>
      <c r="E1193" s="13">
        <v>0</v>
      </c>
      <c r="F1193" s="13" t="s">
        <v>13762</v>
      </c>
      <c r="G1193" s="13" t="s">
        <v>13763</v>
      </c>
      <c r="H1193" s="13" t="s">
        <v>13764</v>
      </c>
      <c r="I1193" s="13" t="s">
        <v>13765</v>
      </c>
      <c r="J1193" s="13" t="s">
        <v>13760</v>
      </c>
      <c r="K1193" s="13" t="s">
        <v>13760</v>
      </c>
    </row>
    <row r="1194" spans="1:30" ht="32" x14ac:dyDescent="0.2">
      <c r="C1194" s="13"/>
      <c r="D1194" s="13" t="s">
        <v>13766</v>
      </c>
      <c r="E1194" s="13">
        <v>0</v>
      </c>
      <c r="F1194" s="13" t="s">
        <v>13767</v>
      </c>
      <c r="G1194" s="13" t="s">
        <v>13768</v>
      </c>
      <c r="H1194" s="13" t="s">
        <v>13769</v>
      </c>
      <c r="I1194" s="13" t="s">
        <v>13770</v>
      </c>
      <c r="J1194" s="13" t="s">
        <v>13760</v>
      </c>
      <c r="K1194" s="13" t="s">
        <v>13760</v>
      </c>
    </row>
    <row r="1195" spans="1:30" ht="32" x14ac:dyDescent="0.2">
      <c r="C1195" s="13"/>
      <c r="D1195" s="13" t="s">
        <v>13771</v>
      </c>
      <c r="E1195" s="13">
        <v>0</v>
      </c>
      <c r="F1195" s="13" t="s">
        <v>13772</v>
      </c>
      <c r="G1195" s="13" t="s">
        <v>13773</v>
      </c>
      <c r="H1195" s="13" t="s">
        <v>13774</v>
      </c>
      <c r="I1195" s="13" t="s">
        <v>13775</v>
      </c>
      <c r="J1195" s="13" t="s">
        <v>13760</v>
      </c>
      <c r="K1195" s="13" t="s">
        <v>13760</v>
      </c>
    </row>
    <row r="1196" spans="1:30" ht="32" x14ac:dyDescent="0.2">
      <c r="C1196" s="13" t="s">
        <v>13776</v>
      </c>
      <c r="D1196" s="13" t="s">
        <v>13755</v>
      </c>
      <c r="E1196" s="13">
        <v>0</v>
      </c>
      <c r="F1196" s="13" t="s">
        <v>13777</v>
      </c>
      <c r="G1196" s="13" t="s">
        <v>13778</v>
      </c>
      <c r="H1196" s="13" t="s">
        <v>13779</v>
      </c>
      <c r="I1196" s="13" t="s">
        <v>13780</v>
      </c>
      <c r="J1196" s="13" t="s">
        <v>13760</v>
      </c>
      <c r="K1196" s="13" t="s">
        <v>13760</v>
      </c>
    </row>
    <row r="1197" spans="1:30" ht="32" x14ac:dyDescent="0.2">
      <c r="C1197" s="13"/>
      <c r="D1197" s="13" t="s">
        <v>13761</v>
      </c>
      <c r="E1197" s="13" t="s">
        <v>13781</v>
      </c>
      <c r="F1197" s="13" t="s">
        <v>13782</v>
      </c>
      <c r="G1197" s="13" t="s">
        <v>13783</v>
      </c>
      <c r="H1197" s="13" t="s">
        <v>13784</v>
      </c>
      <c r="I1197" s="13" t="s">
        <v>13785</v>
      </c>
      <c r="J1197" s="13" t="s">
        <v>13760</v>
      </c>
      <c r="K1197" s="13" t="s">
        <v>13760</v>
      </c>
    </row>
    <row r="1198" spans="1:30" ht="32" x14ac:dyDescent="0.2">
      <c r="C1198" s="13"/>
      <c r="D1198" s="13" t="s">
        <v>13766</v>
      </c>
      <c r="E1198" s="13">
        <v>0</v>
      </c>
      <c r="F1198" s="13" t="s">
        <v>13786</v>
      </c>
      <c r="G1198" s="13" t="s">
        <v>13787</v>
      </c>
      <c r="H1198" s="13" t="s">
        <v>13788</v>
      </c>
      <c r="I1198" s="13" t="s">
        <v>13789</v>
      </c>
      <c r="J1198" s="13" t="s">
        <v>13760</v>
      </c>
      <c r="K1198" s="13" t="s">
        <v>13760</v>
      </c>
    </row>
    <row r="1199" spans="1:30" ht="32" x14ac:dyDescent="0.2">
      <c r="C1199" s="13"/>
      <c r="D1199" s="13" t="s">
        <v>13771</v>
      </c>
      <c r="E1199" s="13">
        <v>0</v>
      </c>
      <c r="F1199" s="13" t="s">
        <v>13790</v>
      </c>
      <c r="G1199" s="13" t="s">
        <v>13791</v>
      </c>
      <c r="H1199" s="13" t="s">
        <v>13792</v>
      </c>
      <c r="I1199" s="13" t="s">
        <v>13793</v>
      </c>
      <c r="J1199" s="13" t="s">
        <v>13760</v>
      </c>
      <c r="K1199" s="13" t="s">
        <v>13760</v>
      </c>
    </row>
    <row r="1200" spans="1:30" ht="32" x14ac:dyDescent="0.2">
      <c r="C1200" s="13" t="s">
        <v>12358</v>
      </c>
      <c r="D1200" s="13" t="s">
        <v>13755</v>
      </c>
      <c r="E1200" s="13">
        <v>0</v>
      </c>
      <c r="F1200" s="13" t="s">
        <v>13794</v>
      </c>
      <c r="G1200" s="13" t="s">
        <v>13795</v>
      </c>
      <c r="H1200" s="13" t="s">
        <v>13796</v>
      </c>
      <c r="I1200" s="13" t="s">
        <v>13797</v>
      </c>
      <c r="J1200" s="13" t="s">
        <v>13798</v>
      </c>
      <c r="K1200" s="13" t="s">
        <v>13799</v>
      </c>
    </row>
    <row r="1201" spans="2:12" ht="32" x14ac:dyDescent="0.2">
      <c r="C1201" s="13"/>
      <c r="D1201" s="13" t="s">
        <v>13761</v>
      </c>
      <c r="E1201" s="13" t="s">
        <v>13800</v>
      </c>
      <c r="F1201" s="13" t="s">
        <v>13801</v>
      </c>
      <c r="G1201" s="13" t="s">
        <v>13802</v>
      </c>
      <c r="H1201" s="13" t="s">
        <v>13803</v>
      </c>
      <c r="I1201" s="13" t="s">
        <v>13804</v>
      </c>
      <c r="J1201" s="13" t="s">
        <v>13805</v>
      </c>
      <c r="K1201" s="13" t="s">
        <v>13806</v>
      </c>
    </row>
    <row r="1202" spans="2:12" ht="32" x14ac:dyDescent="0.2">
      <c r="C1202" s="13"/>
      <c r="D1202" s="13" t="s">
        <v>13766</v>
      </c>
      <c r="E1202" s="13">
        <v>0</v>
      </c>
      <c r="F1202" s="13" t="s">
        <v>13807</v>
      </c>
      <c r="G1202" s="13" t="s">
        <v>13808</v>
      </c>
      <c r="H1202" s="13" t="s">
        <v>13809</v>
      </c>
      <c r="I1202" s="13" t="s">
        <v>13810</v>
      </c>
      <c r="J1202" s="13" t="s">
        <v>13811</v>
      </c>
      <c r="K1202" s="13" t="s">
        <v>13812</v>
      </c>
    </row>
    <row r="1203" spans="2:12" ht="33" thickBot="1" x14ac:dyDescent="0.25">
      <c r="C1203" s="40"/>
      <c r="D1203" s="40" t="s">
        <v>13771</v>
      </c>
      <c r="E1203" s="40">
        <v>0</v>
      </c>
      <c r="F1203" s="40" t="s">
        <v>13813</v>
      </c>
      <c r="G1203" s="40" t="s">
        <v>13814</v>
      </c>
      <c r="H1203" s="40" t="s">
        <v>13815</v>
      </c>
      <c r="I1203" s="40" t="s">
        <v>13816</v>
      </c>
      <c r="J1203" s="40" t="s">
        <v>13817</v>
      </c>
      <c r="K1203" s="40" t="s">
        <v>13818</v>
      </c>
    </row>
    <row r="1204" spans="2:12" ht="16" thickBot="1" x14ac:dyDescent="0.25"/>
    <row r="1205" spans="2:12" ht="33" customHeight="1" thickBot="1" x14ac:dyDescent="0.25">
      <c r="C1205" s="12" t="s">
        <v>11553</v>
      </c>
      <c r="D1205" s="12" t="s">
        <v>16015</v>
      </c>
      <c r="E1205" s="18" t="s">
        <v>12276</v>
      </c>
      <c r="F1205" s="57" t="s">
        <v>13750</v>
      </c>
      <c r="G1205" s="57" t="s">
        <v>14000</v>
      </c>
      <c r="I1205" s="12" t="s">
        <v>16016</v>
      </c>
      <c r="J1205" s="12" t="s">
        <v>12276</v>
      </c>
      <c r="K1205" s="12" t="s">
        <v>16017</v>
      </c>
    </row>
    <row r="1206" spans="2:12" ht="33" customHeight="1" x14ac:dyDescent="0.2">
      <c r="B1206" s="13" t="s">
        <v>13754</v>
      </c>
      <c r="C1206" s="12" t="s">
        <v>12571</v>
      </c>
      <c r="D1206" s="12" t="s">
        <v>13820</v>
      </c>
      <c r="E1206" s="12">
        <v>26</v>
      </c>
      <c r="F1206" s="13" t="s">
        <v>13755</v>
      </c>
      <c r="G1206" s="13">
        <v>7.9399999999999991E-3</v>
      </c>
      <c r="H1206" s="12">
        <v>1.73E-3</v>
      </c>
      <c r="I1206" s="12">
        <v>1</v>
      </c>
      <c r="J1206" s="12">
        <v>26</v>
      </c>
      <c r="K1206" s="12">
        <f>(G1206*(1/H1206^2)+G1208*(1/H1208^2))/((1/H1206^2)+(1/H1208^2))</f>
        <v>3.5002318420039673E-3</v>
      </c>
      <c r="L1206" s="12">
        <f>SQRT(1/((1/H1206^2)+1/H1208^2))</f>
        <v>5.8365064878493952E-4</v>
      </c>
    </row>
    <row r="1207" spans="2:12" ht="33" customHeight="1" x14ac:dyDescent="0.2">
      <c r="B1207" s="13"/>
      <c r="D1207" s="12" t="s">
        <v>13820</v>
      </c>
      <c r="E1207" s="12">
        <v>32</v>
      </c>
      <c r="F1207" s="13" t="s">
        <v>13761</v>
      </c>
      <c r="G1207" s="13">
        <v>7.5500000000000003E-3</v>
      </c>
      <c r="H1207" s="12">
        <v>1.2899999999999999E-3</v>
      </c>
      <c r="J1207" s="12">
        <v>32</v>
      </c>
      <c r="K1207" s="12">
        <f>(G1207*(1/H1207^2)+G1209*(1/H1209^2))/((1/H1207^2)+(1/H1209^2))</f>
        <v>4.2025771758613826E-3</v>
      </c>
      <c r="L1207" s="12">
        <f>SQRT(1/((1/H1207^2)+1/H1209^2))</f>
        <v>7.4902691703684985E-4</v>
      </c>
    </row>
    <row r="1208" spans="2:12" ht="33" customHeight="1" x14ac:dyDescent="0.2">
      <c r="B1208" s="13"/>
      <c r="D1208" s="12" t="s">
        <v>13819</v>
      </c>
      <c r="E1208" s="12">
        <v>26</v>
      </c>
      <c r="F1208" s="13" t="s">
        <v>13766</v>
      </c>
      <c r="G1208" s="13">
        <v>2.9299999999999999E-3</v>
      </c>
      <c r="H1208" s="12">
        <v>6.2E-4</v>
      </c>
      <c r="I1208" s="12">
        <v>2</v>
      </c>
      <c r="J1208" s="12">
        <v>26</v>
      </c>
      <c r="K1208" s="12">
        <f>(G1212*(1/H1212^2)+G1210*(1/H1210^2))/((1/H1212^2)+(1/H1210^2))</f>
        <v>3.5761934282715043E-3</v>
      </c>
      <c r="L1208" s="12">
        <f>SQRT(1/((1/H1212^2)+1/H1210^2))</f>
        <v>8.3935040417712037E-4</v>
      </c>
    </row>
    <row r="1209" spans="2:12" ht="33" customHeight="1" x14ac:dyDescent="0.2">
      <c r="B1209" s="13"/>
      <c r="D1209" s="12" t="s">
        <v>13819</v>
      </c>
      <c r="E1209" s="12">
        <v>32</v>
      </c>
      <c r="F1209" s="13" t="s">
        <v>13771</v>
      </c>
      <c r="G1209" s="13">
        <v>2.5000000000000001E-3</v>
      </c>
      <c r="H1209" s="12">
        <v>9.2000000000000003E-4</v>
      </c>
      <c r="J1209" s="12">
        <v>32</v>
      </c>
      <c r="K1209" s="12">
        <f>(G1213*(1/H1213^2)+G1211*(1/H1211^2))/((1/H1213^2)+(1/H1211^2))</f>
        <v>2.7565959913064477E-3</v>
      </c>
      <c r="L1209" s="12">
        <f>SQRT(1/((1/H1213^2)+1/H1211^2))</f>
        <v>4.4422106490321129E-4</v>
      </c>
    </row>
    <row r="1210" spans="2:12" ht="33" customHeight="1" x14ac:dyDescent="0.2">
      <c r="B1210" s="13" t="s">
        <v>13776</v>
      </c>
      <c r="D1210" s="12" t="s">
        <v>13820</v>
      </c>
      <c r="E1210" s="12">
        <v>26</v>
      </c>
      <c r="F1210" s="13" t="s">
        <v>13755</v>
      </c>
      <c r="G1210" s="13">
        <v>8.8699999999999994E-3</v>
      </c>
      <c r="H1210" s="12">
        <v>2.0500000000000002E-3</v>
      </c>
      <c r="I1210" s="12">
        <v>3</v>
      </c>
      <c r="J1210" s="12">
        <v>26</v>
      </c>
      <c r="K1210" s="12">
        <f>(G1214*(1/H1214^2)+G1216*(1/H1216^2))/((1/H1214^2)+(1/H1216^2))</f>
        <v>3.65E-3</v>
      </c>
      <c r="L1210" s="12">
        <f>SQRT(1/((1/H1216^2)+1/H1214^2))</f>
        <v>6.082104898799428E-4</v>
      </c>
    </row>
    <row r="1211" spans="2:12" ht="33" customHeight="1" x14ac:dyDescent="0.2">
      <c r="B1211" s="13"/>
      <c r="D1211" s="12" t="s">
        <v>13820</v>
      </c>
      <c r="E1211" s="12">
        <v>32</v>
      </c>
      <c r="F1211" s="13" t="s">
        <v>13761</v>
      </c>
      <c r="G1211" s="13">
        <v>5.2399999999999999E-3</v>
      </c>
      <c r="H1211" s="12">
        <v>1.3600000000000001E-3</v>
      </c>
      <c r="J1211" s="12">
        <v>32</v>
      </c>
      <c r="K1211" s="12">
        <f>(G1215*(1/H1215^2)+G1217*(1/H1217^2))/((1/H1215^2)+(1/H1217^2))</f>
        <v>2.8586625907527701E-3</v>
      </c>
      <c r="L1211" s="12">
        <f>SQRT(1/((1/H1217^2)+1/H1215^2))</f>
        <v>7.1461756034036088E-4</v>
      </c>
    </row>
    <row r="1212" spans="2:12" ht="33" customHeight="1" x14ac:dyDescent="0.2">
      <c r="B1212" s="13"/>
      <c r="D1212" s="12" t="s">
        <v>13819</v>
      </c>
      <c r="E1212" s="12">
        <v>26</v>
      </c>
      <c r="F1212" s="13" t="s">
        <v>13766</v>
      </c>
      <c r="G1212" s="13">
        <v>2.5100000000000001E-3</v>
      </c>
      <c r="H1212" s="12">
        <v>9.2000000000000003E-4</v>
      </c>
    </row>
    <row r="1213" spans="2:12" ht="33" customHeight="1" x14ac:dyDescent="0.2">
      <c r="B1213" s="13"/>
      <c r="D1213" s="12" t="s">
        <v>13819</v>
      </c>
      <c r="E1213" s="12">
        <v>32</v>
      </c>
      <c r="F1213" s="13" t="s">
        <v>13771</v>
      </c>
      <c r="G1213" s="13">
        <v>2.4599999999999999E-3</v>
      </c>
      <c r="H1213" s="12">
        <v>4.6999999999999999E-4</v>
      </c>
    </row>
    <row r="1214" spans="2:12" ht="33" customHeight="1" x14ac:dyDescent="0.2">
      <c r="B1214" s="13" t="s">
        <v>12358</v>
      </c>
      <c r="D1214" s="12" t="s">
        <v>13820</v>
      </c>
      <c r="E1214" s="12">
        <v>26</v>
      </c>
      <c r="F1214" s="13" t="s">
        <v>13755</v>
      </c>
      <c r="G1214" s="13">
        <v>7.6499999999999997E-3</v>
      </c>
      <c r="H1214" s="12">
        <v>1.3600000000000001E-3</v>
      </c>
    </row>
    <row r="1215" spans="2:12" ht="33" customHeight="1" x14ac:dyDescent="0.2">
      <c r="B1215" s="13"/>
      <c r="D1215" s="12" t="s">
        <v>13820</v>
      </c>
      <c r="E1215" s="12">
        <v>32</v>
      </c>
      <c r="F1215" s="13" t="s">
        <v>13761</v>
      </c>
      <c r="G1215" s="13">
        <v>3.6099999999999999E-3</v>
      </c>
      <c r="H1215" s="12">
        <v>1.1000000000000001E-3</v>
      </c>
    </row>
    <row r="1216" spans="2:12" ht="33" customHeight="1" x14ac:dyDescent="0.2">
      <c r="B1216" s="13"/>
      <c r="D1216" s="12" t="s">
        <v>13819</v>
      </c>
      <c r="E1216" s="12">
        <v>26</v>
      </c>
      <c r="F1216" s="13" t="s">
        <v>13766</v>
      </c>
      <c r="G1216" s="13">
        <v>2.65E-3</v>
      </c>
      <c r="H1216" s="12">
        <v>6.8000000000000005E-4</v>
      </c>
    </row>
    <row r="1217" spans="1:14" ht="34" customHeight="1" thickBot="1" x14ac:dyDescent="0.25">
      <c r="B1217" s="40"/>
      <c r="D1217" s="12" t="s">
        <v>13819</v>
      </c>
      <c r="E1217" s="12">
        <v>32</v>
      </c>
      <c r="F1217" s="40" t="s">
        <v>13771</v>
      </c>
      <c r="G1217" s="40">
        <v>2.31E-3</v>
      </c>
      <c r="H1217" s="12">
        <v>9.3999999999999997E-4</v>
      </c>
    </row>
    <row r="1218" spans="1:14" ht="33" customHeight="1" x14ac:dyDescent="0.2"/>
    <row r="1219" spans="1:14" ht="33" customHeight="1" thickBot="1" x14ac:dyDescent="0.25"/>
    <row r="1220" spans="1:14" ht="18" thickBot="1" x14ac:dyDescent="0.25">
      <c r="A1220" s="206" t="s">
        <v>11758</v>
      </c>
      <c r="C1220" s="57" t="s">
        <v>12245</v>
      </c>
      <c r="D1220" s="18"/>
      <c r="E1220" s="59" t="s">
        <v>14001</v>
      </c>
      <c r="F1220" s="18"/>
      <c r="G1220" s="59" t="s">
        <v>12248</v>
      </c>
      <c r="H1220" s="18"/>
      <c r="I1220" s="59" t="s">
        <v>14002</v>
      </c>
      <c r="J1220" s="18"/>
      <c r="K1220" s="59" t="s">
        <v>14003</v>
      </c>
      <c r="L1220" s="60" t="s">
        <v>14004</v>
      </c>
      <c r="M1220" s="59" t="s">
        <v>14005</v>
      </c>
    </row>
    <row r="1221" spans="1:14" x14ac:dyDescent="0.2">
      <c r="C1221" s="13">
        <v>8.1</v>
      </c>
      <c r="D1221" s="12">
        <v>0.14000000000000001</v>
      </c>
      <c r="E1221" s="28">
        <v>27</v>
      </c>
      <c r="F1221" s="12">
        <v>1</v>
      </c>
      <c r="G1221" s="28">
        <v>34</v>
      </c>
      <c r="H1221" s="12">
        <v>0.02</v>
      </c>
      <c r="I1221" s="28">
        <v>2239</v>
      </c>
      <c r="J1221" s="12">
        <v>13</v>
      </c>
      <c r="K1221" s="28">
        <v>1888</v>
      </c>
      <c r="L1221" s="28">
        <v>321</v>
      </c>
      <c r="M1221" s="28">
        <v>3.87</v>
      </c>
      <c r="N1221" s="49">
        <v>17.173913043478201</v>
      </c>
    </row>
    <row r="1222" spans="1:14" x14ac:dyDescent="0.2">
      <c r="C1222" s="13">
        <v>8.1</v>
      </c>
      <c r="D1222" s="12">
        <v>0.14000000000000001</v>
      </c>
      <c r="E1222" s="13">
        <v>29</v>
      </c>
      <c r="F1222" s="12">
        <v>1</v>
      </c>
      <c r="G1222" s="28">
        <v>34</v>
      </c>
      <c r="H1222" s="12">
        <v>0.02</v>
      </c>
      <c r="I1222" s="28">
        <v>2239</v>
      </c>
      <c r="J1222" s="12">
        <v>13</v>
      </c>
      <c r="K1222" s="28">
        <v>1869</v>
      </c>
      <c r="L1222" s="28">
        <v>318</v>
      </c>
      <c r="M1222" s="28">
        <v>4.12</v>
      </c>
      <c r="N1222" s="49">
        <v>12.173913043478199</v>
      </c>
    </row>
    <row r="1223" spans="1:14" x14ac:dyDescent="0.2">
      <c r="C1223" s="13">
        <v>8.1</v>
      </c>
      <c r="D1223" s="12">
        <v>0.14000000000000001</v>
      </c>
      <c r="E1223" s="13">
        <v>31</v>
      </c>
      <c r="F1223" s="12">
        <v>1</v>
      </c>
      <c r="G1223" s="28">
        <v>34</v>
      </c>
      <c r="H1223" s="12">
        <v>0.02</v>
      </c>
      <c r="I1223" s="28">
        <v>2239</v>
      </c>
      <c r="J1223" s="12">
        <v>13</v>
      </c>
      <c r="K1223" s="28">
        <v>1859</v>
      </c>
      <c r="L1223" s="28">
        <v>317</v>
      </c>
      <c r="M1223" s="28">
        <v>4.25</v>
      </c>
      <c r="N1223" s="49">
        <v>7.6086956521739202</v>
      </c>
    </row>
    <row r="1224" spans="1:14" x14ac:dyDescent="0.2">
      <c r="C1224" s="13">
        <v>7.7</v>
      </c>
      <c r="D1224" s="12">
        <v>0.16</v>
      </c>
      <c r="E1224" s="13">
        <v>27</v>
      </c>
      <c r="F1224" s="12">
        <v>1</v>
      </c>
      <c r="G1224" s="28">
        <v>34</v>
      </c>
      <c r="H1224" s="12">
        <v>0.02</v>
      </c>
      <c r="I1224" s="13">
        <v>2225</v>
      </c>
      <c r="J1224" s="12">
        <v>14</v>
      </c>
      <c r="K1224" s="28">
        <v>2091</v>
      </c>
      <c r="L1224" s="28">
        <v>960</v>
      </c>
      <c r="M1224" s="28">
        <v>1.83</v>
      </c>
      <c r="N1224" s="49">
        <v>31.5217391304347</v>
      </c>
    </row>
    <row r="1225" spans="1:14" x14ac:dyDescent="0.2">
      <c r="C1225" s="13">
        <v>7.7</v>
      </c>
      <c r="D1225" s="12">
        <v>0.16</v>
      </c>
      <c r="E1225" s="13">
        <v>29</v>
      </c>
      <c r="F1225" s="12">
        <v>1</v>
      </c>
      <c r="G1225" s="28">
        <v>34</v>
      </c>
      <c r="H1225" s="12">
        <v>0.02</v>
      </c>
      <c r="I1225" s="13">
        <v>2225</v>
      </c>
      <c r="J1225" s="12">
        <v>14</v>
      </c>
      <c r="K1225" s="28">
        <v>2079</v>
      </c>
      <c r="L1225" s="28">
        <v>962</v>
      </c>
      <c r="M1225" s="28">
        <v>1.97</v>
      </c>
      <c r="N1225" s="49">
        <v>8.6956521739130395</v>
      </c>
    </row>
    <row r="1226" spans="1:14" x14ac:dyDescent="0.2">
      <c r="C1226" s="13">
        <v>7.7</v>
      </c>
      <c r="D1226" s="12">
        <v>0.16</v>
      </c>
      <c r="E1226" s="13">
        <v>31</v>
      </c>
      <c r="F1226" s="12">
        <v>1</v>
      </c>
      <c r="G1226" s="28">
        <v>34</v>
      </c>
      <c r="H1226" s="12">
        <v>0.02</v>
      </c>
      <c r="I1226" s="13">
        <v>2225</v>
      </c>
      <c r="J1226" s="12">
        <v>14</v>
      </c>
      <c r="K1226" s="28">
        <v>2073</v>
      </c>
      <c r="L1226" s="28">
        <v>963</v>
      </c>
      <c r="M1226" s="28">
        <v>2.04</v>
      </c>
      <c r="N1226" s="49">
        <v>5.2173913043478199</v>
      </c>
    </row>
    <row r="1227" spans="1:14" x14ac:dyDescent="0.2">
      <c r="C1227" s="13">
        <v>7.4</v>
      </c>
      <c r="D1227" s="12">
        <v>0.18</v>
      </c>
      <c r="E1227" s="13">
        <v>27</v>
      </c>
      <c r="F1227" s="12">
        <v>1</v>
      </c>
      <c r="G1227" s="28">
        <v>34</v>
      </c>
      <c r="H1227" s="12">
        <v>0.02</v>
      </c>
      <c r="I1227" s="13">
        <v>2224</v>
      </c>
      <c r="J1227" s="12">
        <v>11</v>
      </c>
      <c r="K1227" s="28">
        <v>2197</v>
      </c>
      <c r="L1227" s="28">
        <v>2043</v>
      </c>
      <c r="M1227" s="28">
        <v>0.98</v>
      </c>
      <c r="N1227" s="49">
        <v>29.130434782608699</v>
      </c>
    </row>
    <row r="1228" spans="1:14" x14ac:dyDescent="0.2">
      <c r="C1228" s="13">
        <v>7.4</v>
      </c>
      <c r="D1228" s="12">
        <v>0.18</v>
      </c>
      <c r="E1228" s="13">
        <v>29</v>
      </c>
      <c r="F1228" s="12">
        <v>1</v>
      </c>
      <c r="G1228" s="28">
        <v>34</v>
      </c>
      <c r="H1228" s="12">
        <v>0.02</v>
      </c>
      <c r="I1228" s="13">
        <v>2224</v>
      </c>
      <c r="J1228" s="12">
        <v>11</v>
      </c>
      <c r="K1228" s="28">
        <v>2189</v>
      </c>
      <c r="L1228" s="28">
        <v>2056</v>
      </c>
      <c r="M1228" s="28">
        <v>1.06</v>
      </c>
      <c r="N1228" s="49">
        <v>5.4347826086956497</v>
      </c>
    </row>
    <row r="1229" spans="1:14" ht="16" thickBot="1" x14ac:dyDescent="0.25">
      <c r="C1229" s="13">
        <v>7.4</v>
      </c>
      <c r="D1229" s="12">
        <v>0.18</v>
      </c>
      <c r="E1229" s="40">
        <v>31</v>
      </c>
      <c r="F1229" s="12">
        <v>1</v>
      </c>
      <c r="G1229" s="41">
        <v>34</v>
      </c>
      <c r="H1229" s="12">
        <v>0.02</v>
      </c>
      <c r="I1229" s="40">
        <v>2224</v>
      </c>
      <c r="J1229" s="12">
        <v>11</v>
      </c>
      <c r="K1229" s="41">
        <v>2185</v>
      </c>
      <c r="L1229" s="41">
        <v>2062</v>
      </c>
      <c r="M1229" s="41">
        <v>1.1000000000000001</v>
      </c>
      <c r="N1229" s="49">
        <v>-1.0869565217391199</v>
      </c>
    </row>
    <row r="1230" spans="1:14" x14ac:dyDescent="0.2">
      <c r="N1230" s="49"/>
    </row>
    <row r="1231" spans="1:14" x14ac:dyDescent="0.2">
      <c r="C1231" s="12" t="s">
        <v>13822</v>
      </c>
      <c r="D1231" s="49">
        <f t="shared" ref="D1231:D1254" si="46">VALUE(TRIM(MID(C1231, FIND(",", C1231) + 1, LEN(C1231))))</f>
        <v>23.9130434782608</v>
      </c>
      <c r="E1231" s="34">
        <f>D1231-D1232</f>
        <v>6.7391304347825987</v>
      </c>
    </row>
    <row r="1232" spans="1:14" x14ac:dyDescent="0.2">
      <c r="C1232" s="12" t="s">
        <v>13823</v>
      </c>
      <c r="D1232" s="49">
        <f t="shared" si="46"/>
        <v>17.173913043478201</v>
      </c>
      <c r="E1232" s="34">
        <f t="shared" ref="E1232:E1254" si="47">D1232-D1233</f>
        <v>2.8260869565217011</v>
      </c>
    </row>
    <row r="1233" spans="3:5" x14ac:dyDescent="0.2">
      <c r="C1233" s="12" t="s">
        <v>13824</v>
      </c>
      <c r="D1233" s="49">
        <f t="shared" si="46"/>
        <v>14.3478260869565</v>
      </c>
      <c r="E1233" s="34">
        <f t="shared" si="47"/>
        <v>2.1739130434783007</v>
      </c>
    </row>
    <row r="1234" spans="3:5" x14ac:dyDescent="0.2">
      <c r="C1234" s="12" t="s">
        <v>13825</v>
      </c>
      <c r="D1234" s="49">
        <f t="shared" si="46"/>
        <v>12.173913043478199</v>
      </c>
      <c r="E1234" s="34">
        <f t="shared" si="47"/>
        <v>-4.1304347826087007</v>
      </c>
    </row>
    <row r="1235" spans="3:5" x14ac:dyDescent="0.2">
      <c r="C1235" s="12" t="s">
        <v>13826</v>
      </c>
      <c r="D1235" s="49">
        <f t="shared" si="46"/>
        <v>16.3043478260869</v>
      </c>
      <c r="E1235" s="34">
        <f t="shared" si="47"/>
        <v>8.6956521739129791</v>
      </c>
    </row>
    <row r="1236" spans="3:5" x14ac:dyDescent="0.2">
      <c r="C1236" s="12" t="s">
        <v>13827</v>
      </c>
      <c r="D1236" s="49">
        <f t="shared" si="46"/>
        <v>7.6086956521739202</v>
      </c>
      <c r="E1236" s="34">
        <f t="shared" si="47"/>
        <v>7.391304347826078</v>
      </c>
    </row>
    <row r="1237" spans="3:5" x14ac:dyDescent="0.2">
      <c r="C1237" s="12" t="s">
        <v>13828</v>
      </c>
      <c r="D1237" s="49">
        <f t="shared" si="46"/>
        <v>0.21739130434784201</v>
      </c>
      <c r="E1237" s="34">
        <f t="shared" si="47"/>
        <v>-0.43478260869565</v>
      </c>
    </row>
    <row r="1238" spans="3:5" x14ac:dyDescent="0.2">
      <c r="C1238" s="12" t="s">
        <v>13829</v>
      </c>
      <c r="D1238" s="49">
        <f t="shared" si="46"/>
        <v>0.65217391304349204</v>
      </c>
      <c r="E1238" s="34">
        <f t="shared" si="47"/>
        <v>-42.173913043478208</v>
      </c>
    </row>
    <row r="1239" spans="3:5" x14ac:dyDescent="0.2">
      <c r="C1239" s="12" t="s">
        <v>13830</v>
      </c>
      <c r="D1239" s="49">
        <f t="shared" si="46"/>
        <v>42.826086956521699</v>
      </c>
      <c r="E1239" s="34">
        <f t="shared" si="47"/>
        <v>11.304347826087</v>
      </c>
    </row>
    <row r="1240" spans="3:5" x14ac:dyDescent="0.2">
      <c r="C1240" s="12" t="s">
        <v>13831</v>
      </c>
      <c r="D1240" s="49">
        <f t="shared" si="46"/>
        <v>31.5217391304347</v>
      </c>
      <c r="E1240" s="34">
        <f t="shared" si="47"/>
        <v>19.565217391304301</v>
      </c>
    </row>
    <row r="1241" spans="3:5" x14ac:dyDescent="0.2">
      <c r="C1241" s="12" t="s">
        <v>13832</v>
      </c>
      <c r="D1241" s="49">
        <f t="shared" si="46"/>
        <v>11.9565217391304</v>
      </c>
      <c r="E1241" s="34">
        <f t="shared" si="47"/>
        <v>3.2608695652173605</v>
      </c>
    </row>
    <row r="1242" spans="3:5" x14ac:dyDescent="0.2">
      <c r="C1242" s="12" t="s">
        <v>13833</v>
      </c>
      <c r="D1242" s="49">
        <f t="shared" si="46"/>
        <v>8.6956521739130395</v>
      </c>
      <c r="E1242" s="34">
        <f t="shared" si="47"/>
        <v>-1.5217391304347601</v>
      </c>
    </row>
    <row r="1243" spans="3:5" x14ac:dyDescent="0.2">
      <c r="C1243" s="12" t="s">
        <v>13834</v>
      </c>
      <c r="D1243" s="49">
        <f t="shared" si="46"/>
        <v>10.2173913043478</v>
      </c>
      <c r="E1243" s="34">
        <f t="shared" si="47"/>
        <v>4.9999999999999796</v>
      </c>
    </row>
    <row r="1244" spans="3:5" x14ac:dyDescent="0.2">
      <c r="C1244" s="12" t="s">
        <v>13835</v>
      </c>
      <c r="D1244" s="49">
        <f t="shared" si="46"/>
        <v>5.2173913043478199</v>
      </c>
      <c r="E1244" s="34">
        <f t="shared" si="47"/>
        <v>4.9999999999999778</v>
      </c>
    </row>
    <row r="1245" spans="3:5" x14ac:dyDescent="0.2">
      <c r="C1245" s="12" t="s">
        <v>13836</v>
      </c>
      <c r="D1245" s="49">
        <f t="shared" si="46"/>
        <v>0.21739130434784201</v>
      </c>
      <c r="E1245" s="34">
        <f t="shared" si="47"/>
        <v>-0.21739130434781498</v>
      </c>
    </row>
    <row r="1246" spans="3:5" x14ac:dyDescent="0.2">
      <c r="C1246" s="12" t="s">
        <v>13837</v>
      </c>
      <c r="D1246" s="49">
        <f t="shared" si="46"/>
        <v>0.43478260869565699</v>
      </c>
      <c r="E1246" s="34">
        <f t="shared" si="47"/>
        <v>-44.130434782608646</v>
      </c>
    </row>
    <row r="1247" spans="3:5" x14ac:dyDescent="0.2">
      <c r="C1247" s="12" t="s">
        <v>13838</v>
      </c>
      <c r="D1247" s="49">
        <f t="shared" si="46"/>
        <v>44.565217391304301</v>
      </c>
      <c r="E1247" s="34">
        <f t="shared" si="47"/>
        <v>15.434782608695603</v>
      </c>
    </row>
    <row r="1248" spans="3:5" x14ac:dyDescent="0.2">
      <c r="C1248" s="12" t="s">
        <v>13839</v>
      </c>
      <c r="D1248" s="49">
        <f t="shared" si="46"/>
        <v>29.130434782608699</v>
      </c>
      <c r="E1248" s="34">
        <f t="shared" si="47"/>
        <v>14.3478260869566</v>
      </c>
    </row>
    <row r="1249" spans="1:33" x14ac:dyDescent="0.2">
      <c r="C1249" s="12" t="s">
        <v>13840</v>
      </c>
      <c r="D1249" s="49">
        <f t="shared" si="46"/>
        <v>14.782608695652099</v>
      </c>
      <c r="E1249" s="34">
        <f t="shared" si="47"/>
        <v>9.3478260869564487</v>
      </c>
    </row>
    <row r="1250" spans="1:33" x14ac:dyDescent="0.2">
      <c r="C1250" s="12" t="s">
        <v>13841</v>
      </c>
      <c r="D1250" s="49">
        <f t="shared" si="46"/>
        <v>5.4347826086956497</v>
      </c>
      <c r="E1250" s="34">
        <f t="shared" si="47"/>
        <v>0.21739130434782972</v>
      </c>
    </row>
    <row r="1251" spans="1:33" x14ac:dyDescent="0.2">
      <c r="C1251" s="12" t="s">
        <v>13842</v>
      </c>
      <c r="D1251" s="49">
        <f t="shared" si="46"/>
        <v>5.2173913043478199</v>
      </c>
      <c r="E1251" s="34">
        <f t="shared" si="47"/>
        <v>6.3043478260869401</v>
      </c>
    </row>
    <row r="1252" spans="1:33" x14ac:dyDescent="0.2">
      <c r="C1252" s="12" t="s">
        <v>13843</v>
      </c>
      <c r="D1252" s="49">
        <f t="shared" si="46"/>
        <v>-1.0869565217391199</v>
      </c>
      <c r="E1252" s="34">
        <f t="shared" si="47"/>
        <v>-1.5217391304347769</v>
      </c>
    </row>
    <row r="1253" spans="1:33" x14ac:dyDescent="0.2">
      <c r="C1253" s="12" t="s">
        <v>13844</v>
      </c>
      <c r="D1253" s="49">
        <f t="shared" si="46"/>
        <v>0.43478260869565699</v>
      </c>
      <c r="E1253" s="34">
        <f t="shared" si="47"/>
        <v>0.21739130434781498</v>
      </c>
    </row>
    <row r="1254" spans="1:33" x14ac:dyDescent="0.2">
      <c r="C1254" s="12" t="s">
        <v>13845</v>
      </c>
      <c r="D1254" s="49">
        <f t="shared" si="46"/>
        <v>0.21739130434784201</v>
      </c>
      <c r="E1254" s="34">
        <f t="shared" si="47"/>
        <v>0.21739130434784201</v>
      </c>
    </row>
    <row r="1256" spans="1:33" x14ac:dyDescent="0.2">
      <c r="A1256" s="206" t="s">
        <v>11789</v>
      </c>
      <c r="E1256" s="18" t="s">
        <v>13847</v>
      </c>
      <c r="F1256" s="18" t="s">
        <v>13848</v>
      </c>
      <c r="G1256" s="18"/>
      <c r="H1256" s="18"/>
      <c r="I1256" s="18"/>
      <c r="J1256" s="18"/>
      <c r="K1256" s="18"/>
      <c r="L1256" s="18"/>
      <c r="M1256" s="18"/>
      <c r="N1256" s="18" t="s">
        <v>13847</v>
      </c>
      <c r="O1256" s="18"/>
      <c r="P1256" s="18" t="s">
        <v>12245</v>
      </c>
      <c r="Q1256" s="18"/>
      <c r="R1256" s="18"/>
      <c r="S1256" s="18" t="s">
        <v>13851</v>
      </c>
      <c r="T1256" s="18"/>
      <c r="U1256" s="18"/>
      <c r="V1256" s="18" t="s">
        <v>13852</v>
      </c>
      <c r="W1256" s="18"/>
      <c r="X1256" s="18"/>
      <c r="Y1256" s="18" t="s">
        <v>13853</v>
      </c>
      <c r="Z1256" s="18"/>
      <c r="AA1256" s="18"/>
      <c r="AB1256" s="18" t="s">
        <v>13854</v>
      </c>
      <c r="AC1256" s="18"/>
      <c r="AD1256" s="18"/>
      <c r="AE1256" s="18" t="s">
        <v>13855</v>
      </c>
      <c r="AF1256" s="18"/>
      <c r="AG1256" s="18"/>
    </row>
    <row r="1257" spans="1:33" x14ac:dyDescent="0.2">
      <c r="E1257" s="18"/>
      <c r="F1257" s="18"/>
      <c r="G1257" s="18" t="s">
        <v>13849</v>
      </c>
      <c r="H1257" s="18"/>
      <c r="I1257" s="18" t="s">
        <v>13850</v>
      </c>
      <c r="J1257" s="18"/>
      <c r="K1257" s="18" t="s">
        <v>12492</v>
      </c>
      <c r="L1257" s="18"/>
      <c r="M1257" s="18"/>
      <c r="N1257" s="18" t="s">
        <v>13848</v>
      </c>
      <c r="O1257" s="18"/>
      <c r="P1257" s="18" t="s">
        <v>13856</v>
      </c>
      <c r="Q1257" s="18" t="s">
        <v>13857</v>
      </c>
      <c r="R1257" s="18" t="s">
        <v>13858</v>
      </c>
      <c r="S1257" s="18" t="s">
        <v>13856</v>
      </c>
      <c r="T1257" s="18" t="s">
        <v>13857</v>
      </c>
      <c r="U1257" s="18" t="s">
        <v>13858</v>
      </c>
      <c r="V1257" s="18" t="s">
        <v>13856</v>
      </c>
      <c r="W1257" s="18" t="s">
        <v>13857</v>
      </c>
      <c r="X1257" s="18" t="s">
        <v>13858</v>
      </c>
      <c r="Y1257" s="18" t="s">
        <v>13856</v>
      </c>
      <c r="Z1257" s="18" t="s">
        <v>13857</v>
      </c>
      <c r="AA1257" s="18" t="s">
        <v>13858</v>
      </c>
      <c r="AB1257" s="18" t="s">
        <v>13856</v>
      </c>
      <c r="AC1257" s="18" t="s">
        <v>13857</v>
      </c>
      <c r="AD1257" s="18" t="s">
        <v>13858</v>
      </c>
      <c r="AE1257" s="18" t="s">
        <v>13856</v>
      </c>
      <c r="AF1257" s="18" t="s">
        <v>13857</v>
      </c>
      <c r="AG1257" s="18" t="s">
        <v>13858</v>
      </c>
    </row>
    <row r="1258" spans="1:33" x14ac:dyDescent="0.2">
      <c r="E1258" s="12" t="s">
        <v>12245</v>
      </c>
      <c r="F1258" s="12" t="s">
        <v>13856</v>
      </c>
      <c r="G1258" s="12">
        <v>8.0299999999999994</v>
      </c>
      <c r="H1258" s="12">
        <v>0.05</v>
      </c>
      <c r="I1258" s="12">
        <v>7.91</v>
      </c>
      <c r="J1258" s="12">
        <v>0.04</v>
      </c>
      <c r="K1258" s="12">
        <v>7.76</v>
      </c>
      <c r="L1258" s="12">
        <v>0.05</v>
      </c>
      <c r="O1258" s="12" t="s">
        <v>13849</v>
      </c>
      <c r="P1258" s="12">
        <v>8.0299999999999994</v>
      </c>
      <c r="Q1258" s="12">
        <v>8.02</v>
      </c>
      <c r="R1258" s="12">
        <v>8.02</v>
      </c>
      <c r="S1258" s="12">
        <v>6.71</v>
      </c>
      <c r="T1258" s="12">
        <v>7.04</v>
      </c>
      <c r="U1258" s="12">
        <v>6.8</v>
      </c>
      <c r="V1258" s="12">
        <v>31.61</v>
      </c>
      <c r="W1258" s="12">
        <v>31.6</v>
      </c>
      <c r="X1258" s="12">
        <v>32.25</v>
      </c>
      <c r="Y1258" s="12">
        <v>29.68</v>
      </c>
      <c r="Z1258" s="12">
        <v>29.54</v>
      </c>
      <c r="AA1258" s="12">
        <v>30.09</v>
      </c>
      <c r="AB1258" s="12">
        <v>92.98</v>
      </c>
      <c r="AC1258" s="12">
        <v>93.18</v>
      </c>
      <c r="AD1258" s="12">
        <v>93.04</v>
      </c>
      <c r="AE1258" s="12">
        <v>10.63</v>
      </c>
      <c r="AF1258" s="12">
        <v>10.6</v>
      </c>
      <c r="AG1258" s="12">
        <v>10.75</v>
      </c>
    </row>
    <row r="1259" spans="1:33" x14ac:dyDescent="0.2">
      <c r="F1259" s="12" t="s">
        <v>13857</v>
      </c>
      <c r="G1259" s="12">
        <v>8.02</v>
      </c>
      <c r="H1259" s="12">
        <v>7.0000000000000007E-2</v>
      </c>
      <c r="I1259" s="12">
        <v>7.91</v>
      </c>
      <c r="J1259" s="12">
        <v>0.04</v>
      </c>
      <c r="K1259" s="12">
        <v>7.75</v>
      </c>
      <c r="L1259" s="12">
        <v>0.06</v>
      </c>
      <c r="P1259" s="12">
        <v>0.05</v>
      </c>
      <c r="Q1259" s="12">
        <v>7.0000000000000007E-2</v>
      </c>
      <c r="R1259" s="12">
        <v>7.0000000000000007E-2</v>
      </c>
      <c r="S1259" s="12">
        <v>0.19</v>
      </c>
      <c r="T1259" s="12">
        <v>0.4</v>
      </c>
      <c r="U1259" s="12">
        <v>0.33</v>
      </c>
      <c r="V1259" s="12">
        <v>0.53</v>
      </c>
      <c r="W1259" s="12">
        <v>0.6</v>
      </c>
      <c r="X1259" s="12">
        <v>0.85</v>
      </c>
      <c r="Y1259" s="12">
        <v>0.69</v>
      </c>
      <c r="Z1259" s="12">
        <v>0.62</v>
      </c>
      <c r="AA1259" s="12">
        <v>0.78</v>
      </c>
      <c r="AB1259" s="12">
        <v>0.65</v>
      </c>
      <c r="AC1259" s="12">
        <v>0.72</v>
      </c>
      <c r="AD1259" s="12">
        <v>0.56999999999999995</v>
      </c>
      <c r="AE1259" s="12">
        <v>0.34</v>
      </c>
      <c r="AF1259" s="12">
        <v>0.32</v>
      </c>
      <c r="AG1259" s="12">
        <v>0.54</v>
      </c>
    </row>
    <row r="1260" spans="1:33" x14ac:dyDescent="0.2">
      <c r="F1260" s="12" t="s">
        <v>13858</v>
      </c>
      <c r="G1260" s="12">
        <v>8.02</v>
      </c>
      <c r="H1260" s="12">
        <v>7.0000000000000007E-2</v>
      </c>
      <c r="I1260" s="12">
        <v>7.93</v>
      </c>
      <c r="J1260" s="12">
        <v>0.04</v>
      </c>
      <c r="K1260" s="12">
        <v>7.75</v>
      </c>
      <c r="L1260" s="12">
        <v>7.0000000000000007E-2</v>
      </c>
      <c r="O1260" s="12" t="s">
        <v>13850</v>
      </c>
      <c r="P1260" s="12">
        <v>7.91</v>
      </c>
      <c r="Q1260" s="12">
        <v>7.91</v>
      </c>
      <c r="R1260" s="12">
        <v>7.93</v>
      </c>
      <c r="S1260" s="12">
        <v>4.1100000000000003</v>
      </c>
      <c r="T1260" s="12">
        <v>4.18</v>
      </c>
      <c r="U1260" s="12">
        <v>4.01</v>
      </c>
      <c r="V1260" s="12">
        <v>32.28</v>
      </c>
      <c r="W1260" s="12">
        <v>32.03</v>
      </c>
      <c r="X1260" s="12">
        <v>31.96</v>
      </c>
      <c r="Y1260" s="12">
        <v>29.69</v>
      </c>
      <c r="Z1260" s="12">
        <v>29.09</v>
      </c>
      <c r="AA1260" s="12">
        <v>29.99</v>
      </c>
      <c r="AB1260" s="12">
        <v>83.48</v>
      </c>
      <c r="AC1260" s="12">
        <v>84.37</v>
      </c>
      <c r="AD1260" s="12">
        <v>83.75</v>
      </c>
      <c r="AE1260" s="12">
        <v>16.149999999999999</v>
      </c>
      <c r="AF1260" s="12">
        <v>16.28</v>
      </c>
      <c r="AG1260" s="12">
        <v>16.43</v>
      </c>
    </row>
    <row r="1261" spans="1:33" x14ac:dyDescent="0.2">
      <c r="E1261" s="12" t="s">
        <v>13851</v>
      </c>
      <c r="F1261" s="12" t="s">
        <v>13856</v>
      </c>
      <c r="G1261" s="12">
        <v>6.71</v>
      </c>
      <c r="H1261" s="12">
        <v>0.19</v>
      </c>
      <c r="I1261" s="12">
        <v>4.1100000000000003</v>
      </c>
      <c r="J1261" s="12">
        <v>0.32</v>
      </c>
      <c r="K1261" s="12">
        <v>3.03</v>
      </c>
      <c r="L1261" s="12">
        <v>0.25</v>
      </c>
      <c r="P1261" s="12">
        <v>0.04</v>
      </c>
      <c r="Q1261" s="12">
        <v>0.04</v>
      </c>
      <c r="R1261" s="12">
        <v>0.04</v>
      </c>
      <c r="S1261" s="12">
        <v>0.32</v>
      </c>
      <c r="T1261" s="12">
        <v>0.21</v>
      </c>
      <c r="U1261" s="12">
        <v>0.24</v>
      </c>
      <c r="V1261" s="12">
        <v>0.83</v>
      </c>
      <c r="W1261" s="12">
        <v>0.49</v>
      </c>
      <c r="X1261" s="12">
        <v>0.92</v>
      </c>
      <c r="Y1261" s="12">
        <v>0.59</v>
      </c>
      <c r="Z1261" s="12">
        <v>0.65</v>
      </c>
      <c r="AA1261" s="12">
        <v>0.63</v>
      </c>
      <c r="AB1261" s="12">
        <v>0.9</v>
      </c>
      <c r="AC1261" s="12">
        <v>0.54</v>
      </c>
      <c r="AD1261" s="12">
        <v>0.23</v>
      </c>
      <c r="AE1261" s="12">
        <v>0.24</v>
      </c>
      <c r="AF1261" s="12">
        <v>0.3</v>
      </c>
      <c r="AG1261" s="12">
        <v>0.13</v>
      </c>
    </row>
    <row r="1262" spans="1:33" x14ac:dyDescent="0.2">
      <c r="F1262" s="12" t="s">
        <v>13857</v>
      </c>
      <c r="G1262" s="12">
        <v>7.04</v>
      </c>
      <c r="H1262" s="12">
        <v>0.4</v>
      </c>
      <c r="I1262" s="12">
        <v>4.18</v>
      </c>
      <c r="J1262" s="12">
        <v>0.21</v>
      </c>
      <c r="K1262" s="12">
        <v>3.17</v>
      </c>
      <c r="L1262" s="12">
        <v>0.24</v>
      </c>
      <c r="O1262" s="12" t="s">
        <v>12492</v>
      </c>
      <c r="P1262" s="12">
        <v>7.76</v>
      </c>
      <c r="Q1262" s="12">
        <v>7.75</v>
      </c>
      <c r="R1262" s="12">
        <v>7.75</v>
      </c>
      <c r="S1262" s="12">
        <v>3.03</v>
      </c>
      <c r="T1262" s="12">
        <v>3.17</v>
      </c>
      <c r="U1262" s="12">
        <v>3.33</v>
      </c>
      <c r="V1262" s="12">
        <v>31.66</v>
      </c>
      <c r="W1262" s="12">
        <v>31.59</v>
      </c>
      <c r="X1262" s="12">
        <v>31.51</v>
      </c>
      <c r="Y1262" s="12">
        <v>29.53</v>
      </c>
      <c r="Z1262" s="12">
        <v>29.07</v>
      </c>
      <c r="AA1262" s="12">
        <v>29.71</v>
      </c>
      <c r="AB1262" s="12">
        <v>76.84</v>
      </c>
      <c r="AC1262" s="12">
        <v>75.95</v>
      </c>
      <c r="AD1262" s="12">
        <v>75.040000000000006</v>
      </c>
      <c r="AE1262" s="12">
        <v>27.18</v>
      </c>
      <c r="AF1262" s="12">
        <v>27.48</v>
      </c>
      <c r="AG1262" s="12">
        <v>27.4</v>
      </c>
    </row>
    <row r="1263" spans="1:33" x14ac:dyDescent="0.2">
      <c r="F1263" s="12" t="s">
        <v>13858</v>
      </c>
      <c r="G1263" s="12">
        <v>6.8</v>
      </c>
      <c r="H1263" s="12">
        <v>0.33</v>
      </c>
      <c r="I1263" s="12">
        <v>4.01</v>
      </c>
      <c r="J1263" s="12">
        <v>0.24</v>
      </c>
      <c r="K1263" s="12">
        <v>3.33</v>
      </c>
      <c r="L1263" s="12">
        <v>0.22</v>
      </c>
      <c r="P1263" s="12">
        <v>0.05</v>
      </c>
      <c r="Q1263" s="12">
        <v>0.06</v>
      </c>
      <c r="R1263" s="12">
        <v>7.0000000000000007E-2</v>
      </c>
      <c r="S1263" s="12">
        <v>0.25</v>
      </c>
      <c r="T1263" s="12">
        <v>0.24</v>
      </c>
      <c r="U1263" s="12">
        <v>0.22</v>
      </c>
      <c r="V1263" s="12">
        <v>0.65</v>
      </c>
      <c r="W1263" s="12">
        <v>0.61</v>
      </c>
      <c r="X1263" s="12">
        <v>0.96</v>
      </c>
      <c r="Y1263" s="12">
        <v>0.74</v>
      </c>
      <c r="Z1263" s="12">
        <v>0.72</v>
      </c>
      <c r="AA1263" s="12">
        <v>0.82</v>
      </c>
      <c r="AB1263" s="12">
        <v>0.94</v>
      </c>
      <c r="AC1263" s="12">
        <v>1.08</v>
      </c>
      <c r="AD1263" s="12">
        <v>0.9</v>
      </c>
      <c r="AE1263" s="12">
        <v>0.15</v>
      </c>
      <c r="AF1263" s="12">
        <v>0.25</v>
      </c>
      <c r="AG1263" s="12">
        <v>0.22</v>
      </c>
    </row>
    <row r="1264" spans="1:33" x14ac:dyDescent="0.2">
      <c r="E1264" s="12" t="s">
        <v>13852</v>
      </c>
      <c r="F1264" s="12" t="s">
        <v>13856</v>
      </c>
      <c r="G1264" s="12">
        <v>31.61</v>
      </c>
      <c r="H1264" s="12">
        <v>0.53</v>
      </c>
      <c r="I1264" s="12">
        <v>32.28</v>
      </c>
      <c r="J1264" s="12">
        <v>0.83</v>
      </c>
      <c r="K1264" s="12">
        <v>31.66</v>
      </c>
      <c r="L1264" s="12">
        <v>0.65</v>
      </c>
    </row>
    <row r="1265" spans="5:25" x14ac:dyDescent="0.2">
      <c r="F1265" s="12" t="s">
        <v>13857</v>
      </c>
      <c r="G1265" s="12">
        <v>31.6</v>
      </c>
      <c r="H1265" s="12">
        <v>0.6</v>
      </c>
      <c r="I1265" s="12">
        <v>32.03</v>
      </c>
      <c r="J1265" s="12">
        <v>0.49</v>
      </c>
      <c r="K1265" s="12">
        <v>31.59</v>
      </c>
      <c r="L1265" s="12">
        <v>0.61</v>
      </c>
    </row>
    <row r="1266" spans="5:25" x14ac:dyDescent="0.2">
      <c r="F1266" s="12" t="s">
        <v>13858</v>
      </c>
      <c r="G1266" s="12">
        <v>32.25</v>
      </c>
      <c r="H1266" s="12">
        <v>0.85</v>
      </c>
      <c r="I1266" s="12">
        <v>31.96</v>
      </c>
      <c r="J1266" s="12">
        <v>0.92</v>
      </c>
      <c r="K1266" s="12">
        <v>31.51</v>
      </c>
      <c r="L1266" s="12">
        <v>0.96</v>
      </c>
    </row>
    <row r="1267" spans="5:25" x14ac:dyDescent="0.2">
      <c r="E1267" s="12" t="s">
        <v>13853</v>
      </c>
      <c r="F1267" s="12" t="s">
        <v>13856</v>
      </c>
      <c r="G1267" s="12">
        <v>29.68</v>
      </c>
      <c r="H1267" s="12">
        <v>0.69</v>
      </c>
      <c r="I1267" s="12">
        <v>29.69</v>
      </c>
      <c r="J1267" s="12">
        <v>0.59</v>
      </c>
      <c r="K1267" s="12">
        <v>29.53</v>
      </c>
      <c r="L1267" s="12">
        <v>0.74</v>
      </c>
    </row>
    <row r="1268" spans="5:25" x14ac:dyDescent="0.2">
      <c r="F1268" s="12" t="s">
        <v>13857</v>
      </c>
      <c r="G1268" s="12">
        <v>29.54</v>
      </c>
      <c r="H1268" s="12">
        <v>0.62</v>
      </c>
      <c r="I1268" s="12">
        <v>29.09</v>
      </c>
      <c r="J1268" s="12">
        <v>0.65</v>
      </c>
      <c r="K1268" s="12">
        <v>29.07</v>
      </c>
      <c r="L1268" s="12">
        <v>0.72</v>
      </c>
    </row>
    <row r="1269" spans="5:25" x14ac:dyDescent="0.2">
      <c r="F1269" s="12" t="s">
        <v>13858</v>
      </c>
      <c r="G1269" s="12">
        <v>30.09</v>
      </c>
      <c r="H1269" s="12">
        <v>0.78</v>
      </c>
      <c r="I1269" s="12">
        <v>29.99</v>
      </c>
      <c r="J1269" s="12">
        <v>0.63</v>
      </c>
      <c r="K1269" s="12">
        <v>29.71</v>
      </c>
      <c r="L1269" s="12">
        <v>0.82</v>
      </c>
    </row>
    <row r="1270" spans="5:25" x14ac:dyDescent="0.2">
      <c r="E1270" s="12" t="s">
        <v>13854</v>
      </c>
      <c r="F1270" s="12" t="s">
        <v>13856</v>
      </c>
      <c r="G1270" s="12">
        <v>92.98</v>
      </c>
      <c r="H1270" s="12">
        <v>0.65</v>
      </c>
      <c r="I1270" s="12">
        <v>83.48</v>
      </c>
      <c r="J1270" s="12">
        <v>0.9</v>
      </c>
      <c r="K1270" s="12">
        <v>76.84</v>
      </c>
      <c r="L1270" s="12">
        <v>0.94</v>
      </c>
    </row>
    <row r="1271" spans="5:25" x14ac:dyDescent="0.2">
      <c r="F1271" s="12" t="s">
        <v>13857</v>
      </c>
      <c r="G1271" s="12">
        <v>93.18</v>
      </c>
      <c r="H1271" s="12">
        <v>0.72</v>
      </c>
      <c r="I1271" s="12">
        <v>84.37</v>
      </c>
      <c r="J1271" s="12">
        <v>0.54</v>
      </c>
      <c r="K1271" s="12">
        <v>75.95</v>
      </c>
      <c r="L1271" s="12">
        <v>1.08</v>
      </c>
    </row>
    <row r="1272" spans="5:25" x14ac:dyDescent="0.2">
      <c r="F1272" s="12" t="s">
        <v>13858</v>
      </c>
      <c r="G1272" s="12">
        <v>93.04</v>
      </c>
      <c r="H1272" s="12">
        <v>0.56999999999999995</v>
      </c>
      <c r="I1272" s="12">
        <v>83.75</v>
      </c>
      <c r="J1272" s="12">
        <v>0.23</v>
      </c>
      <c r="K1272" s="12">
        <v>75.040000000000006</v>
      </c>
      <c r="L1272" s="12">
        <v>0.9</v>
      </c>
    </row>
    <row r="1273" spans="5:25" x14ac:dyDescent="0.2">
      <c r="E1273" s="12" t="s">
        <v>13855</v>
      </c>
      <c r="F1273" s="12" t="s">
        <v>13856</v>
      </c>
      <c r="G1273" s="12">
        <v>10.63</v>
      </c>
      <c r="H1273" s="12">
        <v>0.34</v>
      </c>
      <c r="I1273" s="12">
        <v>16.149999999999999</v>
      </c>
      <c r="J1273" s="12">
        <v>0.24</v>
      </c>
      <c r="K1273" s="12">
        <v>27.18</v>
      </c>
      <c r="L1273" s="12">
        <v>0.15</v>
      </c>
    </row>
    <row r="1274" spans="5:25" x14ac:dyDescent="0.2">
      <c r="F1274" s="12" t="s">
        <v>13857</v>
      </c>
      <c r="G1274" s="12">
        <v>10.6</v>
      </c>
      <c r="H1274" s="12">
        <v>0.32</v>
      </c>
      <c r="I1274" s="12">
        <v>16.28</v>
      </c>
      <c r="J1274" s="12">
        <v>0.3</v>
      </c>
      <c r="K1274" s="12">
        <v>27.48</v>
      </c>
      <c r="L1274" s="12">
        <v>0.25</v>
      </c>
    </row>
    <row r="1275" spans="5:25" x14ac:dyDescent="0.2">
      <c r="F1275" s="12" t="s">
        <v>13858</v>
      </c>
      <c r="G1275" s="12">
        <v>10.75</v>
      </c>
      <c r="H1275" s="12">
        <v>0.54</v>
      </c>
      <c r="I1275" s="12">
        <v>16.43</v>
      </c>
      <c r="J1275" s="12">
        <v>0.13</v>
      </c>
      <c r="K1275" s="12">
        <v>27.4</v>
      </c>
      <c r="L1275" s="12">
        <v>0.22</v>
      </c>
    </row>
    <row r="1276" spans="5:25" x14ac:dyDescent="0.2">
      <c r="F1276" s="18" t="s">
        <v>12426</v>
      </c>
      <c r="G1276" s="18"/>
      <c r="H1276" s="18" t="s">
        <v>12245</v>
      </c>
      <c r="I1276" s="18"/>
      <c r="J1276" s="18" t="s">
        <v>12479</v>
      </c>
      <c r="K1276" s="18"/>
      <c r="L1276" s="18" t="s">
        <v>12248</v>
      </c>
      <c r="M1276" s="18"/>
      <c r="N1276" s="18" t="s">
        <v>12430</v>
      </c>
      <c r="O1276" s="18"/>
      <c r="P1276" s="18" t="s">
        <v>12424</v>
      </c>
      <c r="Q1276" s="18"/>
      <c r="R1276" s="18" t="s">
        <v>13864</v>
      </c>
      <c r="S1276" s="18"/>
      <c r="T1276" s="18" t="s">
        <v>12485</v>
      </c>
      <c r="U1276" s="18"/>
      <c r="V1276" s="18"/>
      <c r="W1276" s="18" t="s">
        <v>13860</v>
      </c>
      <c r="X1276" s="18" t="s">
        <v>13861</v>
      </c>
      <c r="Y1276" s="18" t="s">
        <v>13863</v>
      </c>
    </row>
    <row r="1277" spans="5:25" x14ac:dyDescent="0.2">
      <c r="E1277" s="12" t="s">
        <v>13859</v>
      </c>
      <c r="F1277" s="49">
        <v>390</v>
      </c>
      <c r="H1277" s="12">
        <v>8.0299999999999994</v>
      </c>
      <c r="I1277" s="12">
        <v>0.05</v>
      </c>
      <c r="J1277" s="12">
        <v>6.71</v>
      </c>
      <c r="K1277" s="12">
        <v>0.19</v>
      </c>
      <c r="L1277" s="12">
        <v>31.61</v>
      </c>
      <c r="M1277" s="12">
        <v>0.53</v>
      </c>
      <c r="N1277" s="12">
        <v>29.68</v>
      </c>
      <c r="O1277" s="12">
        <v>0.69</v>
      </c>
      <c r="P1277" s="12">
        <v>92.98</v>
      </c>
      <c r="Q1277" s="12">
        <v>0.65</v>
      </c>
      <c r="R1277" s="12">
        <v>10.63</v>
      </c>
      <c r="S1277" s="12">
        <v>0.34</v>
      </c>
      <c r="T1277" s="12">
        <v>3.6428571428571428E-2</v>
      </c>
      <c r="V1277" s="34">
        <v>1.02</v>
      </c>
      <c r="W1277" s="12">
        <v>4</v>
      </c>
      <c r="X1277" s="12">
        <f>7*W1277</f>
        <v>28</v>
      </c>
      <c r="Y1277" s="12">
        <f>V1277/X1277</f>
        <v>3.6428571428571428E-2</v>
      </c>
    </row>
    <row r="1278" spans="5:25" x14ac:dyDescent="0.2">
      <c r="E1278" s="12" t="s">
        <v>13859</v>
      </c>
      <c r="F1278" s="49">
        <v>390</v>
      </c>
      <c r="H1278" s="12">
        <v>8.02</v>
      </c>
      <c r="I1278" s="12">
        <v>7.0000000000000007E-2</v>
      </c>
      <c r="J1278" s="12">
        <v>7.04</v>
      </c>
      <c r="K1278" s="12">
        <v>0.4</v>
      </c>
      <c r="L1278" s="12">
        <v>31.6</v>
      </c>
      <c r="M1278" s="12">
        <v>0.6</v>
      </c>
      <c r="N1278" s="12">
        <v>29.54</v>
      </c>
      <c r="O1278" s="12">
        <v>0.62</v>
      </c>
      <c r="P1278" s="12">
        <v>93.18</v>
      </c>
      <c r="Q1278" s="12">
        <v>0.72</v>
      </c>
      <c r="R1278" s="12">
        <v>10.6</v>
      </c>
      <c r="S1278" s="12">
        <v>0.32</v>
      </c>
      <c r="T1278" s="12">
        <v>3.1071428571428573E-2</v>
      </c>
      <c r="V1278" s="34">
        <v>0.87</v>
      </c>
      <c r="W1278" s="12">
        <v>4</v>
      </c>
      <c r="X1278" s="12">
        <f t="shared" ref="X1278:X1285" si="48">7*W1278</f>
        <v>28</v>
      </c>
      <c r="Y1278" s="12">
        <f t="shared" ref="Y1278:Y1285" si="49">V1278/X1278</f>
        <v>3.1071428571428573E-2</v>
      </c>
    </row>
    <row r="1279" spans="5:25" x14ac:dyDescent="0.2">
      <c r="E1279" s="12" t="s">
        <v>13859</v>
      </c>
      <c r="F1279" s="49">
        <v>390</v>
      </c>
      <c r="H1279" s="12">
        <v>8.02</v>
      </c>
      <c r="I1279" s="12">
        <v>7.0000000000000007E-2</v>
      </c>
      <c r="J1279" s="12">
        <v>6.8</v>
      </c>
      <c r="K1279" s="12">
        <v>0.33</v>
      </c>
      <c r="L1279" s="12">
        <v>32.25</v>
      </c>
      <c r="M1279" s="12">
        <v>0.85</v>
      </c>
      <c r="N1279" s="12">
        <v>30.09</v>
      </c>
      <c r="O1279" s="12">
        <v>0.78</v>
      </c>
      <c r="P1279" s="12">
        <v>93.04</v>
      </c>
      <c r="Q1279" s="12">
        <v>0.56999999999999995</v>
      </c>
      <c r="R1279" s="12">
        <v>10.75</v>
      </c>
      <c r="S1279" s="12">
        <v>0.54</v>
      </c>
      <c r="T1279" s="12">
        <v>5.5357142857142862E-2</v>
      </c>
      <c r="V1279" s="34">
        <v>1.55</v>
      </c>
      <c r="W1279" s="12">
        <v>4</v>
      </c>
      <c r="X1279" s="12">
        <f t="shared" si="48"/>
        <v>28</v>
      </c>
      <c r="Y1279" s="12">
        <f t="shared" si="49"/>
        <v>5.5357142857142862E-2</v>
      </c>
    </row>
    <row r="1280" spans="5:25" x14ac:dyDescent="0.2">
      <c r="E1280" s="12" t="s">
        <v>13859</v>
      </c>
      <c r="F1280" s="49">
        <v>550</v>
      </c>
      <c r="H1280" s="12">
        <v>7.91</v>
      </c>
      <c r="I1280" s="12">
        <v>0.04</v>
      </c>
      <c r="J1280" s="12">
        <v>4.1100000000000003</v>
      </c>
      <c r="K1280" s="12">
        <v>0.32</v>
      </c>
      <c r="L1280" s="12">
        <v>32.28</v>
      </c>
      <c r="M1280" s="12">
        <v>0.83</v>
      </c>
      <c r="N1280" s="12">
        <v>29.69</v>
      </c>
      <c r="O1280" s="12">
        <v>0.59</v>
      </c>
      <c r="P1280" s="12">
        <v>83.48</v>
      </c>
      <c r="Q1280" s="12">
        <v>0.9</v>
      </c>
      <c r="R1280" s="12">
        <v>16.149999999999999</v>
      </c>
      <c r="S1280" s="12">
        <v>0.24</v>
      </c>
      <c r="T1280" s="12">
        <v>-0.2857142857142857</v>
      </c>
      <c r="V1280" s="34">
        <v>-8</v>
      </c>
      <c r="W1280" s="12">
        <v>4</v>
      </c>
      <c r="X1280" s="12">
        <f t="shared" si="48"/>
        <v>28</v>
      </c>
      <c r="Y1280" s="12">
        <f t="shared" si="49"/>
        <v>-0.2857142857142857</v>
      </c>
    </row>
    <row r="1281" spans="4:27" x14ac:dyDescent="0.2">
      <c r="E1281" s="12" t="s">
        <v>13859</v>
      </c>
      <c r="F1281" s="49">
        <v>550</v>
      </c>
      <c r="H1281" s="12">
        <v>7.91</v>
      </c>
      <c r="I1281" s="12">
        <v>0.04</v>
      </c>
      <c r="J1281" s="12">
        <v>4.18</v>
      </c>
      <c r="K1281" s="12">
        <v>0.21</v>
      </c>
      <c r="L1281" s="12">
        <v>32.03</v>
      </c>
      <c r="M1281" s="12">
        <v>0.49</v>
      </c>
      <c r="N1281" s="12">
        <v>29.09</v>
      </c>
      <c r="O1281" s="12">
        <v>0.65</v>
      </c>
      <c r="P1281" s="12">
        <v>84.37</v>
      </c>
      <c r="Q1281" s="12">
        <v>0.54</v>
      </c>
      <c r="R1281" s="12">
        <v>16.28</v>
      </c>
      <c r="S1281" s="12">
        <v>0.3</v>
      </c>
      <c r="T1281" s="12">
        <v>-0.05</v>
      </c>
      <c r="V1281" s="34">
        <v>-1.05</v>
      </c>
      <c r="W1281" s="12">
        <v>3</v>
      </c>
      <c r="X1281" s="12">
        <f t="shared" si="48"/>
        <v>21</v>
      </c>
      <c r="Y1281" s="12">
        <f t="shared" si="49"/>
        <v>-0.05</v>
      </c>
    </row>
    <row r="1282" spans="4:27" x14ac:dyDescent="0.2">
      <c r="E1282" s="12" t="s">
        <v>13859</v>
      </c>
      <c r="F1282" s="49">
        <v>550</v>
      </c>
      <c r="H1282" s="12">
        <v>7.93</v>
      </c>
      <c r="I1282" s="12">
        <v>0.04</v>
      </c>
      <c r="J1282" s="12">
        <v>4.01</v>
      </c>
      <c r="K1282" s="12">
        <v>0.24</v>
      </c>
      <c r="L1282" s="12">
        <v>31.96</v>
      </c>
      <c r="M1282" s="12">
        <v>0.92</v>
      </c>
      <c r="N1282" s="12">
        <v>29.99</v>
      </c>
      <c r="O1282" s="12">
        <v>0.63</v>
      </c>
      <c r="P1282" s="12">
        <v>83.75</v>
      </c>
      <c r="Q1282" s="12">
        <v>0.23</v>
      </c>
      <c r="R1282" s="12">
        <v>16.43</v>
      </c>
      <c r="S1282" s="12">
        <v>0.13</v>
      </c>
      <c r="T1282" s="12">
        <v>-6.0476190476190475E-2</v>
      </c>
      <c r="V1282" s="34">
        <v>-1.27</v>
      </c>
      <c r="W1282" s="12">
        <v>3</v>
      </c>
      <c r="X1282" s="12">
        <f t="shared" si="48"/>
        <v>21</v>
      </c>
      <c r="Y1282" s="12">
        <f t="shared" si="49"/>
        <v>-6.0476190476190475E-2</v>
      </c>
    </row>
    <row r="1283" spans="4:27" x14ac:dyDescent="0.2">
      <c r="E1283" s="12" t="s">
        <v>13859</v>
      </c>
      <c r="F1283" s="49">
        <v>1000</v>
      </c>
      <c r="H1283" s="12">
        <v>7.76</v>
      </c>
      <c r="I1283" s="12">
        <v>0.05</v>
      </c>
      <c r="J1283" s="12">
        <v>3.03</v>
      </c>
      <c r="K1283" s="12">
        <v>0.25</v>
      </c>
      <c r="L1283" s="12">
        <v>31.66</v>
      </c>
      <c r="M1283" s="12">
        <v>0.65</v>
      </c>
      <c r="N1283" s="12">
        <v>29.53</v>
      </c>
      <c r="O1283" s="12">
        <v>0.74</v>
      </c>
      <c r="P1283" s="12">
        <v>76.84</v>
      </c>
      <c r="Q1283" s="12">
        <v>0.94</v>
      </c>
      <c r="R1283" s="12">
        <v>27.18</v>
      </c>
      <c r="S1283" s="12">
        <v>0.15</v>
      </c>
      <c r="T1283" s="12">
        <v>-6.0476190476190475E-2</v>
      </c>
      <c r="V1283" s="34">
        <v>-1.27</v>
      </c>
      <c r="W1283" s="12">
        <v>3</v>
      </c>
      <c r="X1283" s="12">
        <f t="shared" si="48"/>
        <v>21</v>
      </c>
      <c r="Y1283" s="12">
        <f t="shared" si="49"/>
        <v>-6.0476190476190475E-2</v>
      </c>
    </row>
    <row r="1284" spans="4:27" x14ac:dyDescent="0.2">
      <c r="E1284" s="12" t="s">
        <v>13859</v>
      </c>
      <c r="F1284" s="49">
        <v>1000</v>
      </c>
      <c r="H1284" s="12">
        <v>7.75</v>
      </c>
      <c r="I1284" s="12">
        <v>0.06</v>
      </c>
      <c r="J1284" s="12">
        <v>3.17</v>
      </c>
      <c r="K1284" s="12">
        <v>0.24</v>
      </c>
      <c r="L1284" s="12">
        <v>31.59</v>
      </c>
      <c r="M1284" s="12">
        <v>0.61</v>
      </c>
      <c r="N1284" s="12">
        <v>29.07</v>
      </c>
      <c r="O1284" s="12">
        <v>0.72</v>
      </c>
      <c r="P1284" s="12">
        <v>75.95</v>
      </c>
      <c r="Q1284" s="12">
        <v>1.08</v>
      </c>
      <c r="R1284" s="12">
        <v>27.48</v>
      </c>
      <c r="S1284" s="12">
        <v>0.25</v>
      </c>
      <c r="T1284" s="12">
        <v>-7.6190476190476197E-2</v>
      </c>
      <c r="V1284" s="34">
        <v>-1.6</v>
      </c>
      <c r="W1284" s="12">
        <v>3</v>
      </c>
      <c r="X1284" s="12">
        <f t="shared" si="48"/>
        <v>21</v>
      </c>
      <c r="Y1284" s="12">
        <f t="shared" si="49"/>
        <v>-7.6190476190476197E-2</v>
      </c>
    </row>
    <row r="1285" spans="4:27" x14ac:dyDescent="0.2">
      <c r="E1285" s="12" t="s">
        <v>13859</v>
      </c>
      <c r="F1285" s="49">
        <v>1000</v>
      </c>
      <c r="H1285" s="12">
        <v>7.75</v>
      </c>
      <c r="I1285" s="12">
        <v>7.0000000000000007E-2</v>
      </c>
      <c r="J1285" s="12">
        <v>3.33</v>
      </c>
      <c r="K1285" s="12">
        <v>0.22</v>
      </c>
      <c r="L1285" s="12">
        <v>31.51</v>
      </c>
      <c r="M1285" s="12">
        <v>0.96</v>
      </c>
      <c r="N1285" s="12">
        <v>29.71</v>
      </c>
      <c r="O1285" s="12">
        <v>0.82</v>
      </c>
      <c r="P1285" s="12">
        <v>75.040000000000006</v>
      </c>
      <c r="Q1285" s="12">
        <v>0.9</v>
      </c>
      <c r="R1285" s="12">
        <v>27.4</v>
      </c>
      <c r="S1285" s="12">
        <v>0.22</v>
      </c>
      <c r="T1285" s="12">
        <v>-0.10714285714285714</v>
      </c>
      <c r="V1285" s="34">
        <v>-1.5</v>
      </c>
      <c r="W1285" s="12">
        <v>2</v>
      </c>
      <c r="X1285" s="12">
        <f t="shared" si="48"/>
        <v>14</v>
      </c>
      <c r="Y1285" s="12">
        <f t="shared" si="49"/>
        <v>-0.10714285714285714</v>
      </c>
    </row>
    <row r="1286" spans="4:27" x14ac:dyDescent="0.2">
      <c r="E1286" s="12" t="s">
        <v>13862</v>
      </c>
      <c r="F1286" s="12">
        <v>390</v>
      </c>
      <c r="H1286" s="12">
        <v>8.0299999999999994</v>
      </c>
      <c r="I1286" s="12">
        <v>0.05</v>
      </c>
      <c r="J1286" s="12">
        <v>6.71</v>
      </c>
      <c r="K1286" s="12">
        <v>0.19</v>
      </c>
      <c r="L1286" s="12">
        <v>31.61</v>
      </c>
      <c r="M1286" s="12">
        <v>0.53</v>
      </c>
      <c r="N1286" s="12">
        <v>29.68</v>
      </c>
      <c r="O1286" s="12">
        <v>0.69</v>
      </c>
      <c r="P1286" s="12">
        <v>92.98</v>
      </c>
      <c r="Q1286" s="12">
        <v>0.65</v>
      </c>
      <c r="R1286" s="12">
        <v>10.63</v>
      </c>
      <c r="S1286" s="12">
        <v>0.34</v>
      </c>
      <c r="T1286" s="12">
        <v>3.2142857142857147E-2</v>
      </c>
      <c r="W1286" s="12" t="s">
        <v>13860</v>
      </c>
      <c r="X1286" s="12" t="s">
        <v>13861</v>
      </c>
    </row>
    <row r="1287" spans="4:27" x14ac:dyDescent="0.2">
      <c r="E1287" s="12" t="s">
        <v>13862</v>
      </c>
      <c r="F1287" s="12">
        <v>390</v>
      </c>
      <c r="H1287" s="12">
        <v>8.02</v>
      </c>
      <c r="I1287" s="12">
        <v>7.0000000000000007E-2</v>
      </c>
      <c r="J1287" s="12">
        <v>7.04</v>
      </c>
      <c r="K1287" s="12">
        <v>0.4</v>
      </c>
      <c r="L1287" s="12">
        <v>31.6</v>
      </c>
      <c r="M1287" s="12">
        <v>0.6</v>
      </c>
      <c r="N1287" s="12">
        <v>29.54</v>
      </c>
      <c r="O1287" s="12">
        <v>0.62</v>
      </c>
      <c r="P1287" s="12">
        <v>93.18</v>
      </c>
      <c r="Q1287" s="12">
        <v>0.72</v>
      </c>
      <c r="R1287" s="12">
        <v>10.6</v>
      </c>
      <c r="S1287" s="12">
        <v>0.32</v>
      </c>
      <c r="T1287" s="12">
        <v>2.4285714285714289E-2</v>
      </c>
      <c r="V1287" s="34">
        <v>0.9</v>
      </c>
      <c r="W1287" s="12">
        <v>4</v>
      </c>
      <c r="X1287" s="12">
        <f>7*W1287</f>
        <v>28</v>
      </c>
      <c r="Y1287" s="12">
        <f>V1287/X1287</f>
        <v>3.2142857142857147E-2</v>
      </c>
    </row>
    <row r="1288" spans="4:27" x14ac:dyDescent="0.2">
      <c r="E1288" s="12" t="s">
        <v>13862</v>
      </c>
      <c r="F1288" s="12">
        <v>390</v>
      </c>
      <c r="H1288" s="12">
        <v>8.02</v>
      </c>
      <c r="I1288" s="12">
        <v>7.0000000000000007E-2</v>
      </c>
      <c r="J1288" s="12">
        <v>6.8</v>
      </c>
      <c r="K1288" s="12">
        <v>0.33</v>
      </c>
      <c r="L1288" s="12">
        <v>32.25</v>
      </c>
      <c r="M1288" s="12">
        <v>0.85</v>
      </c>
      <c r="N1288" s="12">
        <v>30.09</v>
      </c>
      <c r="O1288" s="12">
        <v>0.78</v>
      </c>
      <c r="P1288" s="12">
        <v>93.04</v>
      </c>
      <c r="Q1288" s="12">
        <v>0.56999999999999995</v>
      </c>
      <c r="R1288" s="12">
        <v>10.75</v>
      </c>
      <c r="S1288" s="12">
        <v>0.54</v>
      </c>
      <c r="T1288" s="12">
        <v>2.75E-2</v>
      </c>
      <c r="V1288" s="34">
        <v>0.68</v>
      </c>
      <c r="W1288" s="12">
        <v>4</v>
      </c>
      <c r="X1288" s="12">
        <f t="shared" ref="X1288:X1295" si="50">7*W1288</f>
        <v>28</v>
      </c>
      <c r="Y1288" s="12">
        <f t="shared" ref="Y1288:Y1295" si="51">V1288/X1288</f>
        <v>2.4285714285714289E-2</v>
      </c>
    </row>
    <row r="1289" spans="4:27" x14ac:dyDescent="0.2">
      <c r="E1289" s="12" t="s">
        <v>13862</v>
      </c>
      <c r="F1289" s="12">
        <v>550</v>
      </c>
      <c r="H1289" s="12">
        <v>7.91</v>
      </c>
      <c r="I1289" s="12">
        <v>0.04</v>
      </c>
      <c r="J1289" s="12">
        <v>4.1100000000000003</v>
      </c>
      <c r="K1289" s="12">
        <v>0.32</v>
      </c>
      <c r="L1289" s="12">
        <v>32.28</v>
      </c>
      <c r="M1289" s="12">
        <v>0.83</v>
      </c>
      <c r="N1289" s="12">
        <v>29.69</v>
      </c>
      <c r="O1289" s="12">
        <v>0.59</v>
      </c>
      <c r="P1289" s="12">
        <v>83.48</v>
      </c>
      <c r="Q1289" s="12">
        <v>0.9</v>
      </c>
      <c r="R1289" s="12">
        <v>16.149999999999999</v>
      </c>
      <c r="S1289" s="12">
        <v>0.24</v>
      </c>
      <c r="T1289" s="12">
        <v>-3.7499999999999999E-2</v>
      </c>
      <c r="V1289" s="34">
        <v>0.77</v>
      </c>
      <c r="W1289" s="12">
        <v>4</v>
      </c>
      <c r="X1289" s="12">
        <f t="shared" si="50"/>
        <v>28</v>
      </c>
      <c r="Y1289" s="12">
        <f t="shared" si="51"/>
        <v>2.75E-2</v>
      </c>
    </row>
    <row r="1290" spans="4:27" x14ac:dyDescent="0.2">
      <c r="E1290" s="12" t="s">
        <v>13862</v>
      </c>
      <c r="F1290" s="12">
        <v>550</v>
      </c>
      <c r="H1290" s="12">
        <v>7.91</v>
      </c>
      <c r="I1290" s="12">
        <v>0.04</v>
      </c>
      <c r="J1290" s="12">
        <v>4.18</v>
      </c>
      <c r="K1290" s="12">
        <v>0.21</v>
      </c>
      <c r="L1290" s="12">
        <v>32.03</v>
      </c>
      <c r="M1290" s="12">
        <v>0.49</v>
      </c>
      <c r="N1290" s="12">
        <v>29.09</v>
      </c>
      <c r="O1290" s="12">
        <v>0.65</v>
      </c>
      <c r="P1290" s="12">
        <v>84.37</v>
      </c>
      <c r="Q1290" s="12">
        <v>0.54</v>
      </c>
      <c r="R1290" s="12">
        <v>16.28</v>
      </c>
      <c r="S1290" s="12">
        <v>0.3</v>
      </c>
      <c r="T1290" s="12">
        <v>-3.3928571428571426E-2</v>
      </c>
      <c r="V1290" s="34">
        <v>-1.05</v>
      </c>
      <c r="W1290" s="12">
        <v>4</v>
      </c>
      <c r="X1290" s="12">
        <f t="shared" si="50"/>
        <v>28</v>
      </c>
      <c r="Y1290" s="12">
        <f t="shared" si="51"/>
        <v>-3.7499999999999999E-2</v>
      </c>
    </row>
    <row r="1291" spans="4:27" x14ac:dyDescent="0.2">
      <c r="E1291" s="12" t="s">
        <v>13862</v>
      </c>
      <c r="F1291" s="12">
        <v>550</v>
      </c>
      <c r="H1291" s="12">
        <v>7.93</v>
      </c>
      <c r="I1291" s="12">
        <v>0.04</v>
      </c>
      <c r="J1291" s="12">
        <v>4.01</v>
      </c>
      <c r="K1291" s="12">
        <v>0.24</v>
      </c>
      <c r="L1291" s="12">
        <v>31.96</v>
      </c>
      <c r="M1291" s="12">
        <v>0.92</v>
      </c>
      <c r="N1291" s="12">
        <v>29.99</v>
      </c>
      <c r="O1291" s="12">
        <v>0.63</v>
      </c>
      <c r="P1291" s="12">
        <v>83.75</v>
      </c>
      <c r="Q1291" s="12">
        <v>0.23</v>
      </c>
      <c r="R1291" s="12">
        <v>16.43</v>
      </c>
      <c r="S1291" s="12">
        <v>0.13</v>
      </c>
      <c r="T1291" s="12">
        <v>-2.5714285714285714E-2</v>
      </c>
      <c r="V1291" s="34">
        <v>-0.95</v>
      </c>
      <c r="W1291" s="12">
        <v>4</v>
      </c>
      <c r="X1291" s="12">
        <f t="shared" si="50"/>
        <v>28</v>
      </c>
      <c r="Y1291" s="12">
        <f t="shared" si="51"/>
        <v>-3.3928571428571426E-2</v>
      </c>
    </row>
    <row r="1292" spans="4:27" x14ac:dyDescent="0.2">
      <c r="E1292" s="12" t="s">
        <v>13862</v>
      </c>
      <c r="F1292" s="12">
        <v>1000</v>
      </c>
      <c r="H1292" s="12">
        <v>7.76</v>
      </c>
      <c r="I1292" s="12">
        <v>0.05</v>
      </c>
      <c r="J1292" s="12">
        <v>3.03</v>
      </c>
      <c r="K1292" s="12">
        <v>0.25</v>
      </c>
      <c r="L1292" s="12">
        <v>31.66</v>
      </c>
      <c r="M1292" s="12">
        <v>0.65</v>
      </c>
      <c r="N1292" s="12">
        <v>29.53</v>
      </c>
      <c r="O1292" s="12">
        <v>0.74</v>
      </c>
      <c r="P1292" s="12">
        <v>76.84</v>
      </c>
      <c r="Q1292" s="12">
        <v>0.94</v>
      </c>
      <c r="R1292" s="12">
        <v>27.18</v>
      </c>
      <c r="S1292" s="12">
        <v>0.15</v>
      </c>
      <c r="T1292" s="12">
        <v>-5.3571428571428568E-2</v>
      </c>
      <c r="V1292" s="34">
        <v>-0.72</v>
      </c>
      <c r="W1292" s="12">
        <v>4</v>
      </c>
      <c r="X1292" s="12">
        <f t="shared" si="50"/>
        <v>28</v>
      </c>
      <c r="Y1292" s="12">
        <f t="shared" si="51"/>
        <v>-2.5714285714285714E-2</v>
      </c>
    </row>
    <row r="1293" spans="4:27" x14ac:dyDescent="0.2">
      <c r="E1293" s="12" t="s">
        <v>13862</v>
      </c>
      <c r="F1293" s="12">
        <v>1000</v>
      </c>
      <c r="H1293" s="12">
        <v>7.75</v>
      </c>
      <c r="I1293" s="12">
        <v>0.06</v>
      </c>
      <c r="J1293" s="12">
        <v>3.17</v>
      </c>
      <c r="K1293" s="12">
        <v>0.24</v>
      </c>
      <c r="L1293" s="12">
        <v>31.59</v>
      </c>
      <c r="M1293" s="12">
        <v>0.61</v>
      </c>
      <c r="N1293" s="12">
        <v>29.07</v>
      </c>
      <c r="O1293" s="12">
        <v>0.72</v>
      </c>
      <c r="P1293" s="12">
        <v>75.95</v>
      </c>
      <c r="Q1293" s="12">
        <v>1.08</v>
      </c>
      <c r="R1293" s="12">
        <v>27.48</v>
      </c>
      <c r="S1293" s="12">
        <v>0.25</v>
      </c>
      <c r="T1293" s="12">
        <v>-6.7857142857142852E-2</v>
      </c>
      <c r="V1293" s="34">
        <v>-1.5</v>
      </c>
      <c r="W1293" s="12">
        <v>4</v>
      </c>
      <c r="X1293" s="12">
        <f t="shared" si="50"/>
        <v>28</v>
      </c>
      <c r="Y1293" s="12">
        <f t="shared" si="51"/>
        <v>-5.3571428571428568E-2</v>
      </c>
    </row>
    <row r="1294" spans="4:27" x14ac:dyDescent="0.2">
      <c r="E1294" s="12" t="s">
        <v>13862</v>
      </c>
      <c r="F1294" s="12">
        <v>1000</v>
      </c>
      <c r="H1294" s="12">
        <v>7.75</v>
      </c>
      <c r="I1294" s="12">
        <v>7.0000000000000007E-2</v>
      </c>
      <c r="J1294" s="12">
        <v>3.33</v>
      </c>
      <c r="K1294" s="12">
        <v>0.22</v>
      </c>
      <c r="L1294" s="12">
        <v>31.51</v>
      </c>
      <c r="M1294" s="12">
        <v>0.96</v>
      </c>
      <c r="N1294" s="12">
        <v>29.71</v>
      </c>
      <c r="O1294" s="12">
        <v>0.82</v>
      </c>
      <c r="P1294" s="12">
        <v>75.040000000000006</v>
      </c>
      <c r="Q1294" s="12">
        <v>0.9</v>
      </c>
      <c r="R1294" s="12">
        <v>27.4</v>
      </c>
      <c r="S1294" s="12">
        <v>0.22</v>
      </c>
      <c r="T1294" s="12">
        <v>-4.8214285714285716E-2</v>
      </c>
      <c r="V1294" s="34">
        <v>-1.9</v>
      </c>
      <c r="W1294" s="12">
        <v>4</v>
      </c>
      <c r="X1294" s="12">
        <f t="shared" si="50"/>
        <v>28</v>
      </c>
      <c r="Y1294" s="12">
        <f t="shared" si="51"/>
        <v>-6.7857142857142852E-2</v>
      </c>
    </row>
    <row r="1295" spans="4:27" x14ac:dyDescent="0.2">
      <c r="V1295" s="34">
        <v>-1.35</v>
      </c>
      <c r="W1295" s="12">
        <v>4</v>
      </c>
      <c r="X1295" s="12">
        <f t="shared" si="50"/>
        <v>28</v>
      </c>
      <c r="Y1295" s="12">
        <f t="shared" si="51"/>
        <v>-4.8214285714285716E-2</v>
      </c>
    </row>
    <row r="1296" spans="4:27" x14ac:dyDescent="0.2">
      <c r="D1296" s="18" t="s">
        <v>12613</v>
      </c>
      <c r="E1296" s="18" t="s">
        <v>13890</v>
      </c>
      <c r="F1296" s="18" t="s">
        <v>13893</v>
      </c>
      <c r="G1296" s="18" t="s">
        <v>13865</v>
      </c>
      <c r="H1296" s="18" t="s">
        <v>13866</v>
      </c>
      <c r="I1296" s="18" t="s">
        <v>13895</v>
      </c>
      <c r="J1296" s="18" t="s">
        <v>13867</v>
      </c>
      <c r="K1296" s="18" t="s">
        <v>13868</v>
      </c>
      <c r="L1296" s="18" t="s">
        <v>13894</v>
      </c>
      <c r="M1296" s="18" t="s">
        <v>13869</v>
      </c>
      <c r="N1296" s="18" t="s">
        <v>13870</v>
      </c>
      <c r="O1296" s="18" t="s">
        <v>13871</v>
      </c>
      <c r="P1296" s="18" t="s">
        <v>13872</v>
      </c>
      <c r="Q1296" s="18" t="s">
        <v>13873</v>
      </c>
      <c r="R1296" s="18" t="s">
        <v>13874</v>
      </c>
      <c r="S1296" s="18" t="s">
        <v>13875</v>
      </c>
      <c r="T1296" s="18" t="s">
        <v>13876</v>
      </c>
      <c r="U1296" s="18" t="s">
        <v>13877</v>
      </c>
      <c r="V1296" s="18" t="s">
        <v>13878</v>
      </c>
      <c r="W1296" s="18" t="s">
        <v>13879</v>
      </c>
      <c r="X1296" s="18" t="s">
        <v>13880</v>
      </c>
      <c r="Y1296" s="18" t="s">
        <v>12430</v>
      </c>
      <c r="Z1296" s="18"/>
      <c r="AA1296" s="18" t="s">
        <v>12427</v>
      </c>
    </row>
    <row r="1297" spans="1:28" x14ac:dyDescent="0.2">
      <c r="A1297" s="206" t="s">
        <v>1156</v>
      </c>
      <c r="D1297" s="18" t="s">
        <v>13881</v>
      </c>
      <c r="E1297" s="12" t="s">
        <v>13891</v>
      </c>
      <c r="F1297" s="12" t="str">
        <f>_xlfn.CONCAT(D1297,E1297)</f>
        <v>Upa.S</v>
      </c>
      <c r="G1297" s="12">
        <v>5.0253837000000003E-2</v>
      </c>
      <c r="H1297" s="12">
        <v>-3.1045098E-2</v>
      </c>
      <c r="I1297" s="12">
        <f>G1297+H1297</f>
        <v>1.9208739000000002E-2</v>
      </c>
      <c r="J1297" s="12">
        <v>10</v>
      </c>
      <c r="K1297" s="12">
        <v>7.8879999999999999</v>
      </c>
      <c r="L1297" s="12">
        <f>M1297*SQRT(J1297)</f>
        <v>7.6853684627762708E-2</v>
      </c>
      <c r="M1297" s="12">
        <v>2.4303268999999999E-2</v>
      </c>
      <c r="N1297" s="12">
        <v>5</v>
      </c>
      <c r="O1297" s="12">
        <v>2306</v>
      </c>
      <c r="P1297" s="12">
        <v>5</v>
      </c>
      <c r="Q1297" s="12">
        <v>583.4</v>
      </c>
      <c r="R1297" s="12">
        <v>5</v>
      </c>
      <c r="S1297" s="12">
        <v>4.58</v>
      </c>
      <c r="T1297" s="12">
        <v>5</v>
      </c>
      <c r="U1297" s="12">
        <v>3.07</v>
      </c>
      <c r="V1297" s="12">
        <v>0.11792893</v>
      </c>
      <c r="W1297" s="12">
        <v>5</v>
      </c>
      <c r="X1297" s="12">
        <v>2032</v>
      </c>
      <c r="Y1297" s="12">
        <f t="shared" ref="Y1297:Y1328" si="52">VLOOKUP(F1297,$G$1382:$K$1386,2, FALSE)</f>
        <v>30</v>
      </c>
      <c r="Z1297" s="12">
        <f t="shared" ref="Z1297:Z1328" si="53">VLOOKUP(F1297,$G$1382:$K$1386,3, FALSE)</f>
        <v>0.15</v>
      </c>
      <c r="AA1297" s="12">
        <f t="shared" ref="AA1297:AA1328" si="54">VLOOKUP(F1297,$G$1382:$K$1386,4, FALSE)</f>
        <v>1935</v>
      </c>
      <c r="AB1297" s="12">
        <f t="shared" ref="AB1297:AB1328" si="55">VLOOKUP(F1297,$G$1382:$K$1386,5, FALSE)</f>
        <v>5</v>
      </c>
    </row>
    <row r="1298" spans="1:28" x14ac:dyDescent="0.2">
      <c r="D1298" s="18" t="s">
        <v>13881</v>
      </c>
      <c r="E1298" s="12" t="s">
        <v>13891</v>
      </c>
      <c r="F1298" s="12" t="str">
        <f t="shared" ref="F1298:F1361" si="56">_xlfn.CONCAT(D1298,E1298)</f>
        <v>Upa.S</v>
      </c>
      <c r="G1298" s="12">
        <v>9.1265174000000004E-2</v>
      </c>
      <c r="H1298" s="12">
        <v>-4.1779123000000001E-2</v>
      </c>
      <c r="I1298" s="12">
        <f t="shared" ref="I1298:I1361" si="57">G1298+H1298</f>
        <v>4.9486051000000003E-2</v>
      </c>
      <c r="J1298" s="12">
        <v>22</v>
      </c>
      <c r="K1298" s="12">
        <v>7.8369999999999997</v>
      </c>
      <c r="L1298" s="12">
        <f t="shared" ref="L1298:L1361" si="58">M1298*SQRT(J1298)</f>
        <v>0.11607289798559245</v>
      </c>
      <c r="M1298" s="12">
        <v>2.4746825E-2</v>
      </c>
      <c r="N1298" s="12">
        <v>13</v>
      </c>
      <c r="O1298" s="12">
        <v>2302.6046240000001</v>
      </c>
      <c r="P1298" s="12">
        <v>13</v>
      </c>
      <c r="Q1298" s="12">
        <v>604.5</v>
      </c>
      <c r="R1298" s="12">
        <v>13</v>
      </c>
      <c r="S1298" s="12">
        <v>4.1666778889999998</v>
      </c>
      <c r="T1298" s="12">
        <v>13</v>
      </c>
      <c r="U1298" s="12">
        <v>2.7907201110000002</v>
      </c>
      <c r="V1298" s="12">
        <v>0.13067492999999999</v>
      </c>
      <c r="W1298" s="12">
        <v>13</v>
      </c>
      <c r="X1298" s="12">
        <v>2075.1</v>
      </c>
      <c r="Y1298" s="12">
        <f t="shared" si="52"/>
        <v>30</v>
      </c>
      <c r="Z1298" s="12">
        <f t="shared" si="53"/>
        <v>0.15</v>
      </c>
      <c r="AA1298" s="12">
        <f t="shared" si="54"/>
        <v>1935</v>
      </c>
      <c r="AB1298" s="12">
        <f t="shared" si="55"/>
        <v>5</v>
      </c>
    </row>
    <row r="1299" spans="1:28" x14ac:dyDescent="0.2">
      <c r="D1299" s="18" t="s">
        <v>13881</v>
      </c>
      <c r="E1299" s="12" t="s">
        <v>13891</v>
      </c>
      <c r="F1299" s="12" t="str">
        <f t="shared" si="56"/>
        <v>Upa.S</v>
      </c>
      <c r="G1299" s="12">
        <v>7.4100202000000004E-2</v>
      </c>
      <c r="H1299" s="12">
        <v>-6.4579732000000001E-2</v>
      </c>
      <c r="I1299" s="12">
        <f t="shared" si="57"/>
        <v>9.5204700000000031E-3</v>
      </c>
      <c r="J1299" s="12">
        <v>21</v>
      </c>
      <c r="K1299" s="12">
        <v>7.843</v>
      </c>
      <c r="L1299" s="12">
        <f t="shared" si="58"/>
        <v>9.6903292287958423E-2</v>
      </c>
      <c r="M1299" s="12">
        <v>2.1146031999999999E-2</v>
      </c>
      <c r="N1299" s="12">
        <v>14</v>
      </c>
      <c r="O1299" s="12">
        <v>2296.8023119999998</v>
      </c>
      <c r="P1299" s="12">
        <v>14</v>
      </c>
      <c r="Q1299" s="12">
        <v>615.37637849999999</v>
      </c>
      <c r="R1299" s="12">
        <v>14</v>
      </c>
      <c r="S1299" s="12">
        <v>4.3099999999999996</v>
      </c>
      <c r="T1299" s="12">
        <v>14</v>
      </c>
      <c r="U1299" s="12">
        <v>2.87</v>
      </c>
      <c r="V1299" s="12">
        <v>0.118128443</v>
      </c>
      <c r="W1299" s="12">
        <v>14</v>
      </c>
      <c r="X1299" s="12">
        <v>2063.4</v>
      </c>
      <c r="Y1299" s="12">
        <f t="shared" si="52"/>
        <v>30</v>
      </c>
      <c r="Z1299" s="12">
        <f t="shared" si="53"/>
        <v>0.15</v>
      </c>
      <c r="AA1299" s="12">
        <f t="shared" si="54"/>
        <v>1935</v>
      </c>
      <c r="AB1299" s="12">
        <f t="shared" si="55"/>
        <v>5</v>
      </c>
    </row>
    <row r="1300" spans="1:28" x14ac:dyDescent="0.2">
      <c r="D1300" s="18" t="s">
        <v>13881</v>
      </c>
      <c r="E1300" s="12" t="s">
        <v>13891</v>
      </c>
      <c r="F1300" s="12" t="str">
        <f t="shared" si="56"/>
        <v>Upa.S</v>
      </c>
      <c r="G1300" s="12">
        <v>9.7973012999999998E-2</v>
      </c>
      <c r="H1300" s="12">
        <v>-5.9283859000000001E-2</v>
      </c>
      <c r="I1300" s="12">
        <f t="shared" si="57"/>
        <v>3.8689153999999996E-2</v>
      </c>
      <c r="J1300" s="12">
        <v>21</v>
      </c>
      <c r="K1300" s="12">
        <v>7.843</v>
      </c>
      <c r="L1300" s="12">
        <f t="shared" si="58"/>
        <v>0.11003936466451741</v>
      </c>
      <c r="M1300" s="12">
        <v>2.4012558E-2</v>
      </c>
      <c r="N1300" s="12">
        <v>13</v>
      </c>
      <c r="O1300" s="12">
        <v>2302.6046240000001</v>
      </c>
      <c r="P1300" s="12">
        <v>13</v>
      </c>
      <c r="Q1300" s="12">
        <v>626.25275690000001</v>
      </c>
      <c r="R1300" s="12">
        <v>13</v>
      </c>
      <c r="S1300" s="12">
        <v>4.12</v>
      </c>
      <c r="T1300" s="12">
        <v>13</v>
      </c>
      <c r="U1300" s="12">
        <v>2.7458766610000001</v>
      </c>
      <c r="V1300" s="12">
        <v>0.120977126</v>
      </c>
      <c r="W1300" s="12">
        <v>13</v>
      </c>
      <c r="X1300" s="12">
        <v>2075.1</v>
      </c>
      <c r="Y1300" s="12">
        <f t="shared" si="52"/>
        <v>30</v>
      </c>
      <c r="Z1300" s="12">
        <f t="shared" si="53"/>
        <v>0.15</v>
      </c>
      <c r="AA1300" s="12">
        <f t="shared" si="54"/>
        <v>1935</v>
      </c>
      <c r="AB1300" s="12">
        <f t="shared" si="55"/>
        <v>5</v>
      </c>
    </row>
    <row r="1301" spans="1:28" x14ac:dyDescent="0.2">
      <c r="D1301" s="18" t="s">
        <v>13881</v>
      </c>
      <c r="E1301" s="12" t="s">
        <v>13891</v>
      </c>
      <c r="F1301" s="12" t="str">
        <f t="shared" si="56"/>
        <v>Upa.S</v>
      </c>
      <c r="G1301" s="12">
        <v>8.9653733999999999E-2</v>
      </c>
      <c r="H1301" s="12">
        <v>-5.2609006999999999E-2</v>
      </c>
      <c r="I1301" s="12">
        <f t="shared" si="57"/>
        <v>3.7044727E-2</v>
      </c>
      <c r="J1301" s="12">
        <v>20</v>
      </c>
      <c r="K1301" s="12">
        <v>7.8410000000000002</v>
      </c>
      <c r="L1301" s="12">
        <f t="shared" si="58"/>
        <v>0.11701817325454034</v>
      </c>
      <c r="M1301" s="12">
        <v>2.6166058999999998E-2</v>
      </c>
      <c r="N1301" s="12">
        <v>14</v>
      </c>
      <c r="O1301" s="12">
        <v>2293.7023119999999</v>
      </c>
      <c r="P1301" s="12">
        <v>14</v>
      </c>
      <c r="Q1301" s="12">
        <v>637.65594050000004</v>
      </c>
      <c r="R1301" s="12">
        <v>14</v>
      </c>
      <c r="S1301" s="12">
        <v>4.1849999999999996</v>
      </c>
      <c r="T1301" s="12">
        <v>14</v>
      </c>
      <c r="U1301" s="12">
        <v>2.8050000000000002</v>
      </c>
      <c r="V1301" s="12">
        <v>0.113117653</v>
      </c>
      <c r="W1301" s="12">
        <v>14</v>
      </c>
      <c r="X1301" s="12">
        <v>2060.35</v>
      </c>
      <c r="Y1301" s="12">
        <f t="shared" si="52"/>
        <v>30</v>
      </c>
      <c r="Z1301" s="12">
        <f t="shared" si="53"/>
        <v>0.15</v>
      </c>
      <c r="AA1301" s="12">
        <f t="shared" si="54"/>
        <v>1935</v>
      </c>
      <c r="AB1301" s="12">
        <f t="shared" si="55"/>
        <v>5</v>
      </c>
    </row>
    <row r="1302" spans="1:28" x14ac:dyDescent="0.2">
      <c r="D1302" s="18" t="s">
        <v>13881</v>
      </c>
      <c r="E1302" s="12" t="s">
        <v>13891</v>
      </c>
      <c r="F1302" s="12" t="str">
        <f t="shared" si="56"/>
        <v>Upa.S</v>
      </c>
      <c r="G1302" s="12">
        <v>8.9385690000000004E-2</v>
      </c>
      <c r="H1302" s="12">
        <v>-4.0271989000000001E-2</v>
      </c>
      <c r="I1302" s="12">
        <f t="shared" si="57"/>
        <v>4.9113701000000003E-2</v>
      </c>
      <c r="J1302" s="12">
        <v>8</v>
      </c>
      <c r="K1302" s="12">
        <v>7.8384999999999998</v>
      </c>
      <c r="L1302" s="12">
        <f t="shared" si="58"/>
        <v>8.6180873414539033E-2</v>
      </c>
      <c r="M1302" s="12">
        <v>3.046954E-2</v>
      </c>
      <c r="N1302" s="12">
        <v>3</v>
      </c>
      <c r="O1302" s="12">
        <v>2333.457105</v>
      </c>
      <c r="P1302" s="12">
        <v>3</v>
      </c>
      <c r="Q1302" s="12">
        <v>584.07349710000005</v>
      </c>
      <c r="R1302" s="12">
        <v>3</v>
      </c>
      <c r="S1302" s="12">
        <v>4.5643183479999996</v>
      </c>
      <c r="T1302" s="12">
        <v>3</v>
      </c>
      <c r="U1302" s="12">
        <v>3.044775698</v>
      </c>
      <c r="V1302" s="12">
        <v>8.6333462E-2</v>
      </c>
      <c r="W1302" s="12">
        <v>3</v>
      </c>
      <c r="X1302" s="12">
        <v>2063.6</v>
      </c>
      <c r="Y1302" s="12">
        <f t="shared" si="52"/>
        <v>30</v>
      </c>
      <c r="Z1302" s="12">
        <f t="shared" si="53"/>
        <v>0.15</v>
      </c>
      <c r="AA1302" s="12">
        <f t="shared" si="54"/>
        <v>1935</v>
      </c>
      <c r="AB1302" s="12">
        <f t="shared" si="55"/>
        <v>5</v>
      </c>
    </row>
    <row r="1303" spans="1:28" x14ac:dyDescent="0.2">
      <c r="D1303" s="18" t="s">
        <v>13881</v>
      </c>
      <c r="E1303" s="12" t="s">
        <v>13891</v>
      </c>
      <c r="F1303" s="12" t="str">
        <f t="shared" si="56"/>
        <v>Upa.S</v>
      </c>
      <c r="G1303" s="12">
        <v>4.7729651999999997E-2</v>
      </c>
      <c r="H1303" s="12">
        <v>-7.0805800000000002E-4</v>
      </c>
      <c r="I1303" s="12">
        <f t="shared" si="57"/>
        <v>4.7021594E-2</v>
      </c>
      <c r="J1303" s="12">
        <v>9</v>
      </c>
      <c r="K1303" s="12">
        <v>7.883</v>
      </c>
      <c r="L1303" s="12">
        <f t="shared" si="58"/>
        <v>9.6993554999999995E-2</v>
      </c>
      <c r="M1303" s="12">
        <v>3.2331184999999998E-2</v>
      </c>
      <c r="N1303" s="12">
        <v>4</v>
      </c>
      <c r="O1303" s="12">
        <v>2308.5031330000002</v>
      </c>
      <c r="P1303" s="12">
        <v>4</v>
      </c>
      <c r="Q1303" s="12">
        <v>572.58885810000004</v>
      </c>
      <c r="R1303" s="12">
        <v>4</v>
      </c>
      <c r="S1303" s="12">
        <v>4.7441143849999996</v>
      </c>
      <c r="T1303" s="12">
        <v>4</v>
      </c>
      <c r="U1303" s="12">
        <v>3.17336442</v>
      </c>
      <c r="V1303" s="12">
        <v>0.14801555199999999</v>
      </c>
      <c r="W1303" s="12">
        <v>4</v>
      </c>
      <c r="X1303" s="12">
        <v>2049</v>
      </c>
      <c r="Y1303" s="12">
        <f t="shared" si="52"/>
        <v>30</v>
      </c>
      <c r="Z1303" s="12">
        <f t="shared" si="53"/>
        <v>0.15</v>
      </c>
      <c r="AA1303" s="12">
        <f t="shared" si="54"/>
        <v>1935</v>
      </c>
      <c r="AB1303" s="12">
        <f t="shared" si="55"/>
        <v>5</v>
      </c>
    </row>
    <row r="1304" spans="1:28" x14ac:dyDescent="0.2">
      <c r="D1304" s="18" t="s">
        <v>13881</v>
      </c>
      <c r="E1304" s="12" t="s">
        <v>13891</v>
      </c>
      <c r="F1304" s="12" t="str">
        <f t="shared" si="56"/>
        <v>Upa.S</v>
      </c>
      <c r="G1304" s="12">
        <v>4.7610537000000001E-2</v>
      </c>
      <c r="H1304" s="12">
        <v>-4.5008435999999999E-2</v>
      </c>
      <c r="I1304" s="12">
        <f t="shared" si="57"/>
        <v>2.6021010000000025E-3</v>
      </c>
      <c r="J1304" s="12">
        <v>9</v>
      </c>
      <c r="K1304" s="12">
        <v>7.8860000000000001</v>
      </c>
      <c r="L1304" s="12">
        <f t="shared" si="58"/>
        <v>7.6730045999999996E-2</v>
      </c>
      <c r="M1304" s="12">
        <v>2.5576682E-2</v>
      </c>
      <c r="N1304" s="12">
        <v>4</v>
      </c>
      <c r="O1304" s="12">
        <v>2323.1235729999999</v>
      </c>
      <c r="P1304" s="12">
        <v>4</v>
      </c>
      <c r="Q1304" s="12">
        <v>588.76979200000005</v>
      </c>
      <c r="R1304" s="12">
        <v>4</v>
      </c>
      <c r="S1304" s="12">
        <v>4.6696010059999997</v>
      </c>
      <c r="T1304" s="12">
        <v>4</v>
      </c>
      <c r="U1304" s="12">
        <v>3.130082958</v>
      </c>
      <c r="V1304" s="12">
        <v>0.21735454900000001</v>
      </c>
      <c r="W1304" s="12">
        <v>4</v>
      </c>
      <c r="X1304" s="12">
        <v>2043.55</v>
      </c>
      <c r="Y1304" s="12">
        <f t="shared" si="52"/>
        <v>30</v>
      </c>
      <c r="Z1304" s="12">
        <f t="shared" si="53"/>
        <v>0.15</v>
      </c>
      <c r="AA1304" s="12">
        <f t="shared" si="54"/>
        <v>1935</v>
      </c>
      <c r="AB1304" s="12">
        <f t="shared" si="55"/>
        <v>5</v>
      </c>
    </row>
    <row r="1305" spans="1:28" x14ac:dyDescent="0.2">
      <c r="D1305" s="18" t="s">
        <v>13881</v>
      </c>
      <c r="E1305" s="12" t="s">
        <v>13891</v>
      </c>
      <c r="F1305" s="12" t="str">
        <f t="shared" si="56"/>
        <v>Upa.S</v>
      </c>
      <c r="G1305" s="12">
        <v>5.9639066999999997E-2</v>
      </c>
      <c r="H1305" s="12">
        <v>-6.3733002999999996E-2</v>
      </c>
      <c r="I1305" s="12">
        <f t="shared" si="57"/>
        <v>-4.0939359999999994E-3</v>
      </c>
      <c r="J1305" s="12">
        <v>9</v>
      </c>
      <c r="K1305" s="12">
        <v>7.9279999999999999</v>
      </c>
      <c r="L1305" s="12">
        <f t="shared" si="58"/>
        <v>6.2945304000000007E-2</v>
      </c>
      <c r="M1305" s="12">
        <v>2.0981768000000001E-2</v>
      </c>
      <c r="N1305" s="12">
        <v>3</v>
      </c>
      <c r="O1305" s="12">
        <v>2308</v>
      </c>
      <c r="P1305" s="12">
        <v>3</v>
      </c>
      <c r="Q1305" s="12">
        <v>509.18230870000002</v>
      </c>
      <c r="R1305" s="12">
        <v>3</v>
      </c>
      <c r="S1305" s="12">
        <v>5.1239403149999996</v>
      </c>
      <c r="T1305" s="12">
        <v>3</v>
      </c>
      <c r="U1305" s="12">
        <v>3.4263339159999999</v>
      </c>
      <c r="V1305" s="12">
        <v>0.16820052399999999</v>
      </c>
      <c r="W1305" s="12">
        <v>3</v>
      </c>
      <c r="X1305" s="12">
        <v>2031.2</v>
      </c>
      <c r="Y1305" s="12">
        <f t="shared" si="52"/>
        <v>30</v>
      </c>
      <c r="Z1305" s="12">
        <f t="shared" si="53"/>
        <v>0.15</v>
      </c>
      <c r="AA1305" s="12">
        <f t="shared" si="54"/>
        <v>1935</v>
      </c>
      <c r="AB1305" s="12">
        <f t="shared" si="55"/>
        <v>5</v>
      </c>
    </row>
    <row r="1306" spans="1:28" x14ac:dyDescent="0.2">
      <c r="D1306" s="18" t="s">
        <v>13881</v>
      </c>
      <c r="E1306" s="12" t="s">
        <v>13891</v>
      </c>
      <c r="F1306" s="12" t="str">
        <f t="shared" si="56"/>
        <v>Upa.S</v>
      </c>
      <c r="G1306" s="12">
        <v>0.10828444199999999</v>
      </c>
      <c r="H1306" s="12">
        <v>-4.7175950000000001E-2</v>
      </c>
      <c r="I1306" s="12">
        <f t="shared" si="57"/>
        <v>6.1108491999999993E-2</v>
      </c>
      <c r="J1306" s="12">
        <v>8</v>
      </c>
      <c r="K1306" s="12">
        <v>7.8849999999999998</v>
      </c>
      <c r="L1306" s="12">
        <f t="shared" si="58"/>
        <v>8.9836259091455775E-2</v>
      </c>
      <c r="M1306" s="12">
        <v>3.1761914000000002E-2</v>
      </c>
      <c r="N1306" s="12">
        <v>4</v>
      </c>
      <c r="O1306" s="12">
        <v>2317.115331</v>
      </c>
      <c r="P1306" s="12">
        <v>4</v>
      </c>
      <c r="Q1306" s="12">
        <v>567.99719560000005</v>
      </c>
      <c r="R1306" s="12">
        <v>4</v>
      </c>
      <c r="S1306" s="12">
        <v>4.780681231</v>
      </c>
      <c r="T1306" s="12">
        <v>4</v>
      </c>
      <c r="U1306" s="12">
        <v>3.199824939</v>
      </c>
      <c r="V1306" s="12">
        <v>0.116228281</v>
      </c>
      <c r="W1306" s="12">
        <v>4</v>
      </c>
      <c r="X1306" s="12">
        <v>2041.75</v>
      </c>
      <c r="Y1306" s="12">
        <f t="shared" si="52"/>
        <v>30</v>
      </c>
      <c r="Z1306" s="12">
        <f t="shared" si="53"/>
        <v>0.15</v>
      </c>
      <c r="AA1306" s="12">
        <f t="shared" si="54"/>
        <v>1935</v>
      </c>
      <c r="AB1306" s="12">
        <f t="shared" si="55"/>
        <v>5</v>
      </c>
    </row>
    <row r="1307" spans="1:28" x14ac:dyDescent="0.2">
      <c r="D1307" s="18" t="s">
        <v>13881</v>
      </c>
      <c r="E1307" s="12" t="s">
        <v>13891</v>
      </c>
      <c r="F1307" s="12" t="str">
        <f t="shared" si="56"/>
        <v>Upa.S</v>
      </c>
      <c r="G1307" s="12">
        <v>6.4146891999999997E-2</v>
      </c>
      <c r="H1307" s="12">
        <v>-4.8419807000000002E-2</v>
      </c>
      <c r="I1307" s="12">
        <f t="shared" si="57"/>
        <v>1.5727084999999995E-2</v>
      </c>
      <c r="J1307" s="12">
        <v>11</v>
      </c>
      <c r="K1307" s="12">
        <v>7.8550000000000004</v>
      </c>
      <c r="L1307" s="12">
        <f t="shared" si="58"/>
        <v>0.14117371623150257</v>
      </c>
      <c r="M1307" s="12">
        <v>4.2565476999999997E-2</v>
      </c>
      <c r="N1307" s="12">
        <v>5</v>
      </c>
      <c r="O1307" s="12">
        <v>2332.7034330000001</v>
      </c>
      <c r="P1307" s="12">
        <v>5</v>
      </c>
      <c r="Q1307" s="12">
        <v>657.68295239999998</v>
      </c>
      <c r="R1307" s="12">
        <v>5</v>
      </c>
      <c r="S1307" s="12">
        <v>4.2488102479999998</v>
      </c>
      <c r="T1307" s="12">
        <v>5</v>
      </c>
      <c r="U1307" s="12">
        <v>2.8324780060000001</v>
      </c>
      <c r="V1307" s="12">
        <v>0.11634489000000001</v>
      </c>
      <c r="W1307" s="12">
        <v>5</v>
      </c>
      <c r="X1307" s="12">
        <v>2111</v>
      </c>
      <c r="Y1307" s="12">
        <f t="shared" si="52"/>
        <v>30</v>
      </c>
      <c r="Z1307" s="12">
        <f t="shared" si="53"/>
        <v>0.15</v>
      </c>
      <c r="AA1307" s="12">
        <f t="shared" si="54"/>
        <v>1935</v>
      </c>
      <c r="AB1307" s="12">
        <f t="shared" si="55"/>
        <v>5</v>
      </c>
    </row>
    <row r="1308" spans="1:28" x14ac:dyDescent="0.2">
      <c r="D1308" s="18" t="s">
        <v>13881</v>
      </c>
      <c r="E1308" s="12" t="s">
        <v>13891</v>
      </c>
      <c r="F1308" s="12" t="str">
        <f t="shared" si="56"/>
        <v>Upa.S</v>
      </c>
      <c r="G1308" s="12">
        <v>6.7136692999999997E-2</v>
      </c>
      <c r="H1308" s="12">
        <v>-4.4182896999999999E-2</v>
      </c>
      <c r="I1308" s="12">
        <f t="shared" si="57"/>
        <v>2.2953795999999999E-2</v>
      </c>
      <c r="J1308" s="12">
        <v>8</v>
      </c>
      <c r="K1308" s="12">
        <v>7.7329999999999997</v>
      </c>
      <c r="L1308" s="12">
        <f t="shared" si="58"/>
        <v>0.18598751914006112</v>
      </c>
      <c r="M1308" s="12">
        <v>6.5756518E-2</v>
      </c>
      <c r="N1308" s="12">
        <v>4</v>
      </c>
      <c r="O1308" s="12">
        <v>2339.6015400000001</v>
      </c>
      <c r="P1308" s="12">
        <v>4</v>
      </c>
      <c r="Q1308" s="12">
        <v>931.38161109999999</v>
      </c>
      <c r="R1308" s="12">
        <v>4</v>
      </c>
      <c r="S1308" s="12">
        <v>3.4220496929999999</v>
      </c>
      <c r="T1308" s="12">
        <v>4</v>
      </c>
      <c r="U1308" s="12">
        <v>2.2858292759999999</v>
      </c>
      <c r="V1308" s="12">
        <v>0.15096923900000001</v>
      </c>
      <c r="W1308" s="12">
        <v>4</v>
      </c>
      <c r="X1308" s="12">
        <v>2159.65</v>
      </c>
      <c r="Y1308" s="12">
        <f t="shared" si="52"/>
        <v>30</v>
      </c>
      <c r="Z1308" s="12">
        <f t="shared" si="53"/>
        <v>0.15</v>
      </c>
      <c r="AA1308" s="12">
        <f t="shared" si="54"/>
        <v>1935</v>
      </c>
      <c r="AB1308" s="12">
        <f t="shared" si="55"/>
        <v>5</v>
      </c>
    </row>
    <row r="1309" spans="1:28" x14ac:dyDescent="0.2">
      <c r="D1309" s="18" t="s">
        <v>13881</v>
      </c>
      <c r="E1309" s="12" t="s">
        <v>13891</v>
      </c>
      <c r="F1309" s="12" t="str">
        <f t="shared" si="56"/>
        <v>Upa.S</v>
      </c>
      <c r="G1309" s="12">
        <v>0.13094204400000001</v>
      </c>
      <c r="H1309" s="12">
        <v>-3.4929489000000001E-2</v>
      </c>
      <c r="I1309" s="12">
        <f t="shared" si="57"/>
        <v>9.6012554999999999E-2</v>
      </c>
      <c r="J1309" s="12">
        <v>9</v>
      </c>
      <c r="K1309" s="12">
        <v>7.8220000000000001</v>
      </c>
      <c r="L1309" s="12">
        <f t="shared" si="58"/>
        <v>0.14385129299999999</v>
      </c>
      <c r="M1309" s="12">
        <v>4.7950431000000002E-2</v>
      </c>
      <c r="N1309" s="12">
        <v>5</v>
      </c>
      <c r="O1309" s="12">
        <v>2332.7034330000001</v>
      </c>
      <c r="P1309" s="12">
        <v>5</v>
      </c>
      <c r="Q1309" s="12">
        <v>657.68295239999998</v>
      </c>
      <c r="R1309" s="12">
        <v>5</v>
      </c>
      <c r="S1309" s="12">
        <v>4.2488102479999998</v>
      </c>
      <c r="T1309" s="12">
        <v>5</v>
      </c>
      <c r="U1309" s="12">
        <v>2.8324780060000001</v>
      </c>
      <c r="V1309" s="12">
        <v>0.149684341</v>
      </c>
      <c r="W1309" s="12">
        <v>5</v>
      </c>
      <c r="X1309" s="12">
        <v>2112.1</v>
      </c>
      <c r="Y1309" s="12">
        <f t="shared" si="52"/>
        <v>30</v>
      </c>
      <c r="Z1309" s="12">
        <f t="shared" si="53"/>
        <v>0.15</v>
      </c>
      <c r="AA1309" s="12">
        <f t="shared" si="54"/>
        <v>1935</v>
      </c>
      <c r="AB1309" s="12">
        <f t="shared" si="55"/>
        <v>5</v>
      </c>
    </row>
    <row r="1310" spans="1:28" x14ac:dyDescent="0.2">
      <c r="D1310" s="18" t="s">
        <v>13881</v>
      </c>
      <c r="E1310" s="12" t="s">
        <v>13891</v>
      </c>
      <c r="F1310" s="12" t="str">
        <f t="shared" si="56"/>
        <v>Upa.S</v>
      </c>
      <c r="H1310" s="12">
        <v>-3.7334138000000003E-2</v>
      </c>
      <c r="I1310" s="12">
        <f t="shared" si="57"/>
        <v>-3.7334138000000003E-2</v>
      </c>
      <c r="J1310" s="12">
        <v>13</v>
      </c>
      <c r="K1310" s="12">
        <v>7.7240000000000002</v>
      </c>
      <c r="L1310" s="12">
        <f t="shared" si="58"/>
        <v>0.25045471580037137</v>
      </c>
      <c r="M1310" s="12">
        <v>6.9463639999999993E-2</v>
      </c>
      <c r="N1310" s="12">
        <v>6</v>
      </c>
      <c r="O1310" s="12">
        <v>2290.7341630000001</v>
      </c>
      <c r="P1310" s="12">
        <v>6</v>
      </c>
      <c r="Q1310" s="12">
        <v>662.9472538</v>
      </c>
      <c r="R1310" s="12">
        <v>6</v>
      </c>
      <c r="S1310" s="12">
        <v>3.8967305470000002</v>
      </c>
      <c r="T1310" s="12">
        <v>6</v>
      </c>
      <c r="U1310" s="12">
        <v>2.5929072529999999</v>
      </c>
      <c r="V1310" s="12">
        <v>0.40531466999999999</v>
      </c>
      <c r="W1310" s="12">
        <v>6</v>
      </c>
      <c r="X1310" s="12">
        <v>2069.1</v>
      </c>
      <c r="Y1310" s="12">
        <f t="shared" si="52"/>
        <v>30</v>
      </c>
      <c r="Z1310" s="12">
        <f t="shared" si="53"/>
        <v>0.15</v>
      </c>
      <c r="AA1310" s="12">
        <f t="shared" si="54"/>
        <v>1935</v>
      </c>
      <c r="AB1310" s="12">
        <f t="shared" si="55"/>
        <v>5</v>
      </c>
    </row>
    <row r="1311" spans="1:28" x14ac:dyDescent="0.2">
      <c r="D1311" s="18" t="s">
        <v>13881</v>
      </c>
      <c r="E1311" s="12" t="s">
        <v>13891</v>
      </c>
      <c r="F1311" s="12" t="str">
        <f t="shared" si="56"/>
        <v>Upa.S</v>
      </c>
      <c r="G1311" s="12">
        <v>0.15836529699999999</v>
      </c>
      <c r="H1311" s="12">
        <v>-1.6995745E-2</v>
      </c>
      <c r="I1311" s="12">
        <f t="shared" si="57"/>
        <v>0.14136955199999998</v>
      </c>
      <c r="J1311" s="12">
        <v>13</v>
      </c>
      <c r="K1311" s="12">
        <v>7.8140000000000001</v>
      </c>
      <c r="L1311" s="12">
        <f t="shared" si="58"/>
        <v>0.19400445994488985</v>
      </c>
      <c r="M1311" s="12">
        <v>5.3807156000000002E-2</v>
      </c>
      <c r="N1311" s="12">
        <v>7</v>
      </c>
      <c r="O1311" s="12">
        <v>2275</v>
      </c>
      <c r="P1311" s="12">
        <v>7</v>
      </c>
      <c r="Q1311" s="12">
        <v>686.2</v>
      </c>
      <c r="R1311" s="12">
        <v>7</v>
      </c>
      <c r="S1311" s="12">
        <v>4.12</v>
      </c>
      <c r="T1311" s="12">
        <v>7</v>
      </c>
      <c r="U1311" s="12">
        <v>2.76</v>
      </c>
      <c r="V1311" s="12">
        <v>0.22967416299999999</v>
      </c>
      <c r="W1311" s="12">
        <v>7</v>
      </c>
      <c r="X1311" s="12">
        <v>2047</v>
      </c>
      <c r="Y1311" s="12">
        <f t="shared" si="52"/>
        <v>30</v>
      </c>
      <c r="Z1311" s="12">
        <f t="shared" si="53"/>
        <v>0.15</v>
      </c>
      <c r="AA1311" s="12">
        <f t="shared" si="54"/>
        <v>1935</v>
      </c>
      <c r="AB1311" s="12">
        <f t="shared" si="55"/>
        <v>5</v>
      </c>
    </row>
    <row r="1312" spans="1:28" x14ac:dyDescent="0.2">
      <c r="D1312" s="18" t="s">
        <v>13881</v>
      </c>
      <c r="E1312" s="12" t="s">
        <v>13891</v>
      </c>
      <c r="F1312" s="12" t="str">
        <f t="shared" si="56"/>
        <v>Upa.S</v>
      </c>
      <c r="G1312" s="12">
        <v>0.14588616200000001</v>
      </c>
      <c r="H1312" s="12">
        <v>-1.1361105E-2</v>
      </c>
      <c r="I1312" s="12">
        <f t="shared" si="57"/>
        <v>0.134525057</v>
      </c>
      <c r="J1312" s="12">
        <v>13</v>
      </c>
      <c r="K1312" s="12">
        <v>7.8129999999999997</v>
      </c>
      <c r="L1312" s="12">
        <f t="shared" si="58"/>
        <v>0.22012729548489454</v>
      </c>
      <c r="M1312" s="12">
        <v>6.1052327000000003E-2</v>
      </c>
      <c r="N1312" s="12">
        <v>6</v>
      </c>
      <c r="O1312" s="12">
        <v>2289.6581449999999</v>
      </c>
      <c r="P1312" s="12">
        <v>6</v>
      </c>
      <c r="Q1312" s="12">
        <v>599.23254229999998</v>
      </c>
      <c r="R1312" s="12">
        <v>6</v>
      </c>
      <c r="S1312" s="12">
        <v>4.2012290290000003</v>
      </c>
      <c r="T1312" s="12">
        <v>6</v>
      </c>
      <c r="U1312" s="12">
        <v>2.7919153159999999</v>
      </c>
      <c r="V1312" s="12">
        <v>0.28361028399999999</v>
      </c>
      <c r="W1312" s="12">
        <v>6</v>
      </c>
      <c r="X1312" s="12">
        <v>2054.9</v>
      </c>
      <c r="Y1312" s="12">
        <f t="shared" si="52"/>
        <v>30</v>
      </c>
      <c r="Z1312" s="12">
        <f t="shared" si="53"/>
        <v>0.15</v>
      </c>
      <c r="AA1312" s="12">
        <f t="shared" si="54"/>
        <v>1935</v>
      </c>
      <c r="AB1312" s="12">
        <f t="shared" si="55"/>
        <v>5</v>
      </c>
    </row>
    <row r="1313" spans="4:28" x14ac:dyDescent="0.2">
      <c r="D1313" s="18" t="s">
        <v>13881</v>
      </c>
      <c r="E1313" s="12" t="s">
        <v>13891</v>
      </c>
      <c r="F1313" s="12" t="str">
        <f t="shared" si="56"/>
        <v>Upa.S</v>
      </c>
      <c r="G1313" s="12">
        <v>0.159189842</v>
      </c>
      <c r="H1313" s="12">
        <v>-1.8997854000000002E-2</v>
      </c>
      <c r="I1313" s="12">
        <f t="shared" si="57"/>
        <v>0.14019198799999999</v>
      </c>
      <c r="J1313" s="12">
        <v>5</v>
      </c>
      <c r="K1313" s="12">
        <v>7.8109999999999999</v>
      </c>
      <c r="L1313" s="12">
        <f t="shared" si="58"/>
        <v>0.1709698805433727</v>
      </c>
      <c r="M1313" s="12">
        <v>7.6460054999999999E-2</v>
      </c>
      <c r="N1313" s="12">
        <v>3</v>
      </c>
      <c r="O1313" s="12">
        <v>2321.6236269999999</v>
      </c>
      <c r="P1313" s="12">
        <v>3</v>
      </c>
      <c r="Q1313" s="12">
        <v>600.94958210000004</v>
      </c>
      <c r="R1313" s="12">
        <v>3</v>
      </c>
      <c r="S1313" s="12">
        <v>3.8761136860000001</v>
      </c>
      <c r="T1313" s="12">
        <v>3</v>
      </c>
      <c r="U1313" s="12">
        <v>2.5595905490000002</v>
      </c>
      <c r="V1313" s="12">
        <v>0.31656301999999997</v>
      </c>
      <c r="W1313" s="12">
        <v>3</v>
      </c>
      <c r="X1313" s="12">
        <v>2046.3</v>
      </c>
      <c r="Y1313" s="12">
        <f t="shared" si="52"/>
        <v>30</v>
      </c>
      <c r="Z1313" s="12">
        <f t="shared" si="53"/>
        <v>0.15</v>
      </c>
      <c r="AA1313" s="12">
        <f t="shared" si="54"/>
        <v>1935</v>
      </c>
      <c r="AB1313" s="12">
        <f t="shared" si="55"/>
        <v>5</v>
      </c>
    </row>
    <row r="1314" spans="4:28" x14ac:dyDescent="0.2">
      <c r="D1314" s="18" t="s">
        <v>13881</v>
      </c>
      <c r="E1314" s="12" t="s">
        <v>13891</v>
      </c>
      <c r="F1314" s="12" t="str">
        <f t="shared" si="56"/>
        <v>Upa.S</v>
      </c>
      <c r="G1314" s="12">
        <v>0.12722557700000001</v>
      </c>
      <c r="H1314" s="12">
        <v>-2.1022859000000001E-2</v>
      </c>
      <c r="I1314" s="12">
        <f t="shared" si="57"/>
        <v>0.106202718</v>
      </c>
      <c r="J1314" s="12">
        <v>7</v>
      </c>
      <c r="K1314" s="12">
        <v>7.8570000000000002</v>
      </c>
      <c r="L1314" s="12">
        <f t="shared" si="58"/>
        <v>0.30472829386054018</v>
      </c>
      <c r="M1314" s="12">
        <v>0.115176469</v>
      </c>
      <c r="N1314" s="12">
        <v>4</v>
      </c>
      <c r="O1314" s="12">
        <v>2325.6115580000001</v>
      </c>
      <c r="P1314" s="12">
        <v>4</v>
      </c>
      <c r="Q1314" s="12">
        <v>543.68161940000005</v>
      </c>
      <c r="R1314" s="12">
        <v>4</v>
      </c>
      <c r="S1314" s="12">
        <v>4.49354941</v>
      </c>
      <c r="T1314" s="12">
        <v>4</v>
      </c>
      <c r="U1314" s="12">
        <v>2.9871276519999999</v>
      </c>
      <c r="V1314" s="12">
        <v>0.54004804399999995</v>
      </c>
      <c r="W1314" s="12">
        <v>4</v>
      </c>
      <c r="X1314" s="12">
        <v>2036.25</v>
      </c>
      <c r="Y1314" s="12">
        <f t="shared" si="52"/>
        <v>30</v>
      </c>
      <c r="Z1314" s="12">
        <f t="shared" si="53"/>
        <v>0.15</v>
      </c>
      <c r="AA1314" s="12">
        <f t="shared" si="54"/>
        <v>1935</v>
      </c>
      <c r="AB1314" s="12">
        <f t="shared" si="55"/>
        <v>5</v>
      </c>
    </row>
    <row r="1315" spans="4:28" x14ac:dyDescent="0.2">
      <c r="D1315" s="18" t="s">
        <v>13881</v>
      </c>
      <c r="E1315" s="12" t="s">
        <v>13891</v>
      </c>
      <c r="F1315" s="12" t="str">
        <f t="shared" si="56"/>
        <v>Upa.S</v>
      </c>
      <c r="G1315" s="12">
        <v>0.173794702</v>
      </c>
      <c r="H1315" s="12">
        <v>-3.7278288E-2</v>
      </c>
      <c r="I1315" s="12">
        <f t="shared" si="57"/>
        <v>0.136516414</v>
      </c>
      <c r="J1315" s="12">
        <v>12</v>
      </c>
      <c r="K1315" s="12">
        <v>7.8360000000000003</v>
      </c>
      <c r="L1315" s="12">
        <f t="shared" si="58"/>
        <v>0.21481639590136792</v>
      </c>
      <c r="M1315" s="12">
        <v>6.2012152000000001E-2</v>
      </c>
      <c r="N1315" s="12">
        <v>6</v>
      </c>
      <c r="O1315" s="12">
        <v>2286.7483739999998</v>
      </c>
      <c r="P1315" s="12">
        <v>6</v>
      </c>
      <c r="Q1315" s="12">
        <v>553.45775939999999</v>
      </c>
      <c r="R1315" s="12">
        <v>6</v>
      </c>
      <c r="S1315" s="12">
        <v>4.348791802</v>
      </c>
      <c r="T1315" s="12">
        <v>6</v>
      </c>
      <c r="U1315" s="12">
        <v>2.8917658679999998</v>
      </c>
      <c r="V1315" s="12">
        <v>0.25619909600000002</v>
      </c>
      <c r="W1315" s="12">
        <v>6</v>
      </c>
      <c r="X1315" s="12">
        <v>2043.8</v>
      </c>
      <c r="Y1315" s="12">
        <f t="shared" si="52"/>
        <v>30</v>
      </c>
      <c r="Z1315" s="12">
        <f t="shared" si="53"/>
        <v>0.15</v>
      </c>
      <c r="AA1315" s="12">
        <f t="shared" si="54"/>
        <v>1935</v>
      </c>
      <c r="AB1315" s="12">
        <f t="shared" si="55"/>
        <v>5</v>
      </c>
    </row>
    <row r="1316" spans="4:28" x14ac:dyDescent="0.2">
      <c r="D1316" s="18" t="s">
        <v>13881</v>
      </c>
      <c r="E1316" s="12" t="s">
        <v>13891</v>
      </c>
      <c r="F1316" s="12" t="str">
        <f t="shared" si="56"/>
        <v>Upa.S</v>
      </c>
      <c r="G1316" s="12">
        <v>0.15023341100000001</v>
      </c>
      <c r="H1316" s="12">
        <v>2.2296374000000001E-2</v>
      </c>
      <c r="I1316" s="12">
        <f t="shared" si="57"/>
        <v>0.17252978500000002</v>
      </c>
      <c r="J1316" s="12">
        <v>12</v>
      </c>
      <c r="K1316" s="12">
        <v>7.8360000000000003</v>
      </c>
      <c r="L1316" s="12">
        <f t="shared" si="58"/>
        <v>0.20640536319012301</v>
      </c>
      <c r="M1316" s="12">
        <v>5.9584096000000003E-2</v>
      </c>
      <c r="N1316" s="12">
        <v>6</v>
      </c>
      <c r="O1316" s="12">
        <v>2286.7483739999998</v>
      </c>
      <c r="P1316" s="12">
        <v>6</v>
      </c>
      <c r="Q1316" s="12">
        <v>568.0165025</v>
      </c>
      <c r="R1316" s="12">
        <v>6</v>
      </c>
      <c r="S1316" s="12">
        <v>4.3435520849999998</v>
      </c>
      <c r="T1316" s="12">
        <v>6</v>
      </c>
      <c r="U1316" s="12">
        <v>2.8848791500000002</v>
      </c>
      <c r="V1316" s="12">
        <v>0.21748684200000001</v>
      </c>
      <c r="W1316" s="12">
        <v>6</v>
      </c>
      <c r="X1316" s="12">
        <v>2046.6</v>
      </c>
      <c r="Y1316" s="12">
        <f t="shared" si="52"/>
        <v>30</v>
      </c>
      <c r="Z1316" s="12">
        <f t="shared" si="53"/>
        <v>0.15</v>
      </c>
      <c r="AA1316" s="12">
        <f t="shared" si="54"/>
        <v>1935</v>
      </c>
      <c r="AB1316" s="12">
        <f t="shared" si="55"/>
        <v>5</v>
      </c>
    </row>
    <row r="1317" spans="4:28" x14ac:dyDescent="0.2">
      <c r="D1317" s="18" t="s">
        <v>13881</v>
      </c>
      <c r="E1317" s="12" t="s">
        <v>13891</v>
      </c>
      <c r="F1317" s="12" t="str">
        <f t="shared" si="56"/>
        <v>Upa.S</v>
      </c>
      <c r="G1317" s="12">
        <v>9.8182480000000003E-2</v>
      </c>
      <c r="H1317" s="12">
        <v>-3.7286727999999998E-2</v>
      </c>
      <c r="I1317" s="12">
        <f t="shared" si="57"/>
        <v>6.0895752000000004E-2</v>
      </c>
      <c r="J1317" s="12">
        <v>5</v>
      </c>
      <c r="K1317" s="12">
        <v>7.891</v>
      </c>
      <c r="L1317" s="12">
        <f t="shared" si="58"/>
        <v>9.5772126408898567E-2</v>
      </c>
      <c r="M1317" s="12">
        <v>4.2830596999999998E-2</v>
      </c>
      <c r="N1317" s="12">
        <v>4</v>
      </c>
      <c r="O1317" s="12">
        <v>2301.0069920000001</v>
      </c>
      <c r="P1317" s="12">
        <v>4</v>
      </c>
      <c r="Q1317" s="12">
        <v>536.82595549999996</v>
      </c>
      <c r="R1317" s="12">
        <v>4</v>
      </c>
      <c r="S1317" s="12">
        <v>4.9776644709999998</v>
      </c>
      <c r="T1317" s="12">
        <v>4</v>
      </c>
      <c r="U1317" s="12">
        <v>3.3370365510000002</v>
      </c>
      <c r="V1317" s="12">
        <v>0.32579446099999998</v>
      </c>
      <c r="W1317" s="12">
        <v>4</v>
      </c>
      <c r="X1317" s="12">
        <v>2000.4</v>
      </c>
      <c r="Y1317" s="12">
        <f t="shared" si="52"/>
        <v>30</v>
      </c>
      <c r="Z1317" s="12">
        <f t="shared" si="53"/>
        <v>0.15</v>
      </c>
      <c r="AA1317" s="12">
        <f t="shared" si="54"/>
        <v>1935</v>
      </c>
      <c r="AB1317" s="12">
        <f t="shared" si="55"/>
        <v>5</v>
      </c>
    </row>
    <row r="1318" spans="4:28" x14ac:dyDescent="0.2">
      <c r="D1318" s="18" t="s">
        <v>13881</v>
      </c>
      <c r="E1318" s="12" t="s">
        <v>13891</v>
      </c>
      <c r="F1318" s="12" t="str">
        <f t="shared" si="56"/>
        <v>Upa.S</v>
      </c>
      <c r="G1318" s="12">
        <v>0.119723889</v>
      </c>
      <c r="H1318" s="12">
        <v>-1.3058363999999999E-2</v>
      </c>
      <c r="I1318" s="12">
        <f t="shared" si="57"/>
        <v>0.106665525</v>
      </c>
      <c r="J1318" s="12">
        <v>10</v>
      </c>
      <c r="K1318" s="12">
        <v>7.8525</v>
      </c>
      <c r="L1318" s="12">
        <f t="shared" si="58"/>
        <v>0.11669813965050446</v>
      </c>
      <c r="M1318" s="12">
        <v>3.6903192000000001E-2</v>
      </c>
      <c r="N1318" s="12">
        <v>8</v>
      </c>
      <c r="O1318" s="12">
        <v>2271.8695029999999</v>
      </c>
      <c r="P1318" s="12">
        <v>8</v>
      </c>
      <c r="Q1318" s="12">
        <v>650.65</v>
      </c>
      <c r="R1318" s="12">
        <v>8</v>
      </c>
      <c r="S1318" s="12">
        <v>3.916338069</v>
      </c>
      <c r="T1318" s="12">
        <v>8</v>
      </c>
      <c r="U1318" s="12">
        <v>2.5903721179999999</v>
      </c>
      <c r="V1318" s="12">
        <v>0.18165741699999999</v>
      </c>
      <c r="W1318" s="12">
        <v>8</v>
      </c>
      <c r="X1318" s="12">
        <v>2047.3</v>
      </c>
      <c r="Y1318" s="12">
        <f t="shared" si="52"/>
        <v>30</v>
      </c>
      <c r="Z1318" s="12">
        <f t="shared" si="53"/>
        <v>0.15</v>
      </c>
      <c r="AA1318" s="12">
        <f t="shared" si="54"/>
        <v>1935</v>
      </c>
      <c r="AB1318" s="12">
        <f t="shared" si="55"/>
        <v>5</v>
      </c>
    </row>
    <row r="1319" spans="4:28" x14ac:dyDescent="0.2">
      <c r="D1319" s="18" t="s">
        <v>13881</v>
      </c>
      <c r="E1319" s="12" t="s">
        <v>13891</v>
      </c>
      <c r="F1319" s="12" t="str">
        <f t="shared" si="56"/>
        <v>Upa.S</v>
      </c>
      <c r="G1319" s="12">
        <v>0.106969039</v>
      </c>
      <c r="H1319" s="12">
        <v>8.9246849999999999E-3</v>
      </c>
      <c r="I1319" s="12">
        <f t="shared" si="57"/>
        <v>0.115893724</v>
      </c>
      <c r="J1319" s="12">
        <v>14</v>
      </c>
      <c r="K1319" s="12">
        <v>7.8635000000000002</v>
      </c>
      <c r="L1319" s="12">
        <f t="shared" si="58"/>
        <v>0.14015376016352588</v>
      </c>
      <c r="M1319" s="12">
        <v>3.7457668E-2</v>
      </c>
      <c r="N1319" s="12">
        <v>10</v>
      </c>
      <c r="O1319" s="12">
        <v>2270.0594919999999</v>
      </c>
      <c r="P1319" s="12">
        <v>9</v>
      </c>
      <c r="Q1319" s="12">
        <v>634.79999999999995</v>
      </c>
      <c r="R1319" s="12">
        <v>9</v>
      </c>
      <c r="S1319" s="12">
        <v>3.93</v>
      </c>
      <c r="T1319" s="12">
        <v>9</v>
      </c>
      <c r="U1319" s="12">
        <v>2.61</v>
      </c>
      <c r="V1319" s="12">
        <v>0.21998519499999999</v>
      </c>
      <c r="W1319" s="12">
        <v>9</v>
      </c>
      <c r="X1319" s="12">
        <v>2032.6</v>
      </c>
      <c r="Y1319" s="12">
        <f t="shared" si="52"/>
        <v>30</v>
      </c>
      <c r="Z1319" s="12">
        <f t="shared" si="53"/>
        <v>0.15</v>
      </c>
      <c r="AA1319" s="12">
        <f t="shared" si="54"/>
        <v>1935</v>
      </c>
      <c r="AB1319" s="12">
        <f t="shared" si="55"/>
        <v>5</v>
      </c>
    </row>
    <row r="1320" spans="4:28" x14ac:dyDescent="0.2">
      <c r="D1320" s="18" t="s">
        <v>13881</v>
      </c>
      <c r="E1320" s="12" t="s">
        <v>13891</v>
      </c>
      <c r="F1320" s="12" t="str">
        <f t="shared" si="56"/>
        <v>Upa.S</v>
      </c>
      <c r="G1320" s="12">
        <v>0.108708765</v>
      </c>
      <c r="H1320" s="12">
        <v>7.5293089999999997E-3</v>
      </c>
      <c r="I1320" s="12">
        <f t="shared" si="57"/>
        <v>0.116238074</v>
      </c>
      <c r="J1320" s="12">
        <v>14</v>
      </c>
      <c r="K1320" s="12">
        <v>7.8635000000000002</v>
      </c>
      <c r="L1320" s="12">
        <f t="shared" si="58"/>
        <v>0.14427303683874523</v>
      </c>
      <c r="M1320" s="12">
        <v>3.8558591000000003E-2</v>
      </c>
      <c r="N1320" s="12">
        <v>9</v>
      </c>
      <c r="O1320" s="12">
        <v>2267.9</v>
      </c>
      <c r="P1320" s="12">
        <v>8</v>
      </c>
      <c r="Q1320" s="12">
        <v>636.5</v>
      </c>
      <c r="R1320" s="12">
        <v>8</v>
      </c>
      <c r="S1320" s="12">
        <v>3.9249999999999998</v>
      </c>
      <c r="T1320" s="12">
        <v>8</v>
      </c>
      <c r="U1320" s="12">
        <v>2.605</v>
      </c>
      <c r="V1320" s="12">
        <v>0.24144652599999999</v>
      </c>
      <c r="W1320" s="12">
        <v>8</v>
      </c>
      <c r="X1320" s="12">
        <v>2039.05</v>
      </c>
      <c r="Y1320" s="12">
        <f t="shared" si="52"/>
        <v>30</v>
      </c>
      <c r="Z1320" s="12">
        <f t="shared" si="53"/>
        <v>0.15</v>
      </c>
      <c r="AA1320" s="12">
        <f t="shared" si="54"/>
        <v>1935</v>
      </c>
      <c r="AB1320" s="12">
        <f t="shared" si="55"/>
        <v>5</v>
      </c>
    </row>
    <row r="1321" spans="4:28" x14ac:dyDescent="0.2">
      <c r="D1321" s="18" t="s">
        <v>13881</v>
      </c>
      <c r="E1321" s="12" t="s">
        <v>13891</v>
      </c>
      <c r="F1321" s="12" t="str">
        <f t="shared" si="56"/>
        <v>Upa.S</v>
      </c>
      <c r="H1321" s="12">
        <v>-2.1010190000000002E-2</v>
      </c>
      <c r="I1321" s="12">
        <f t="shared" si="57"/>
        <v>-2.1010190000000002E-2</v>
      </c>
      <c r="J1321" s="12">
        <v>7</v>
      </c>
      <c r="K1321" s="12">
        <v>7.8310000000000004</v>
      </c>
      <c r="L1321" s="12">
        <f t="shared" si="58"/>
        <v>0.21935511647407127</v>
      </c>
      <c r="M1321" s="12">
        <v>8.2908440999999999E-2</v>
      </c>
      <c r="N1321" s="12">
        <v>5</v>
      </c>
      <c r="O1321" s="12">
        <v>2307.4053960000001</v>
      </c>
      <c r="P1321" s="12">
        <v>5</v>
      </c>
      <c r="Q1321" s="12">
        <v>736.67906010000002</v>
      </c>
      <c r="R1321" s="12">
        <v>5</v>
      </c>
      <c r="S1321" s="12">
        <v>3.4213692080000002</v>
      </c>
      <c r="T1321" s="12">
        <v>5</v>
      </c>
      <c r="U1321" s="12">
        <v>2.2579653519999998</v>
      </c>
      <c r="V1321" s="12">
        <v>0.42225782299999998</v>
      </c>
      <c r="W1321" s="12">
        <v>5</v>
      </c>
      <c r="X1321" s="12">
        <v>2114.6999999999998</v>
      </c>
      <c r="Y1321" s="12">
        <f t="shared" si="52"/>
        <v>30</v>
      </c>
      <c r="Z1321" s="12">
        <f t="shared" si="53"/>
        <v>0.15</v>
      </c>
      <c r="AA1321" s="12">
        <f t="shared" si="54"/>
        <v>1935</v>
      </c>
      <c r="AB1321" s="12">
        <f t="shared" si="55"/>
        <v>5</v>
      </c>
    </row>
    <row r="1322" spans="4:28" x14ac:dyDescent="0.2">
      <c r="D1322" s="18" t="s">
        <v>13881</v>
      </c>
      <c r="E1322" s="12" t="s">
        <v>13891</v>
      </c>
      <c r="F1322" s="12" t="str">
        <f t="shared" si="56"/>
        <v>Upa.S</v>
      </c>
      <c r="G1322" s="12">
        <v>0.19498242199999999</v>
      </c>
      <c r="H1322" s="12">
        <v>-8.5328499999999998E-3</v>
      </c>
      <c r="I1322" s="12">
        <f t="shared" si="57"/>
        <v>0.18644957199999998</v>
      </c>
      <c r="J1322" s="12">
        <v>6</v>
      </c>
      <c r="K1322" s="12">
        <v>7.6959999999999997</v>
      </c>
      <c r="L1322" s="12">
        <f t="shared" si="58"/>
        <v>0.24047764875745423</v>
      </c>
      <c r="M1322" s="12">
        <v>9.8174589000000007E-2</v>
      </c>
      <c r="N1322" s="12">
        <v>4</v>
      </c>
      <c r="O1322" s="12">
        <v>2319.0800770000001</v>
      </c>
      <c r="P1322" s="12">
        <v>4</v>
      </c>
      <c r="Q1322" s="12">
        <v>1008.238868</v>
      </c>
      <c r="R1322" s="12">
        <v>4</v>
      </c>
      <c r="S1322" s="12">
        <v>3.1364276979999999</v>
      </c>
      <c r="T1322" s="12">
        <v>4</v>
      </c>
      <c r="U1322" s="12">
        <v>2.0984558999999998</v>
      </c>
      <c r="V1322" s="12">
        <v>0.24883153599999999</v>
      </c>
      <c r="W1322" s="12">
        <v>4</v>
      </c>
      <c r="X1322" s="12">
        <v>2143.85</v>
      </c>
      <c r="Y1322" s="12">
        <f t="shared" si="52"/>
        <v>30</v>
      </c>
      <c r="Z1322" s="12">
        <f t="shared" si="53"/>
        <v>0.15</v>
      </c>
      <c r="AA1322" s="12">
        <f t="shared" si="54"/>
        <v>1935</v>
      </c>
      <c r="AB1322" s="12">
        <f t="shared" si="55"/>
        <v>5</v>
      </c>
    </row>
    <row r="1323" spans="4:28" x14ac:dyDescent="0.2">
      <c r="D1323" s="18" t="s">
        <v>13881</v>
      </c>
      <c r="E1323" s="12" t="s">
        <v>13891</v>
      </c>
      <c r="F1323" s="12" t="str">
        <f t="shared" si="56"/>
        <v>Upa.S</v>
      </c>
      <c r="G1323" s="12">
        <v>0.17173933499999999</v>
      </c>
      <c r="H1323" s="12">
        <v>-2.8746175999999998E-2</v>
      </c>
      <c r="I1323" s="12">
        <f t="shared" si="57"/>
        <v>0.14299315899999998</v>
      </c>
      <c r="J1323" s="12">
        <v>9</v>
      </c>
      <c r="K1323" s="12">
        <v>7.7880000000000003</v>
      </c>
      <c r="L1323" s="12">
        <f t="shared" si="58"/>
        <v>0.13306243200000001</v>
      </c>
      <c r="M1323" s="12">
        <v>4.4354143999999998E-2</v>
      </c>
      <c r="N1323" s="12">
        <v>8</v>
      </c>
      <c r="O1323" s="12">
        <v>2272.79556</v>
      </c>
      <c r="P1323" s="12">
        <v>8</v>
      </c>
      <c r="Q1323" s="12">
        <v>757.7</v>
      </c>
      <c r="R1323" s="12">
        <v>8</v>
      </c>
      <c r="S1323" s="12">
        <v>3.7650000000000001</v>
      </c>
      <c r="T1323" s="12">
        <v>8</v>
      </c>
      <c r="U1323" s="12">
        <v>2.5249999999999999</v>
      </c>
      <c r="V1323" s="12">
        <v>0.26012400200000002</v>
      </c>
      <c r="W1323" s="12">
        <v>8</v>
      </c>
      <c r="X1323" s="12">
        <v>2051.9499999999998</v>
      </c>
      <c r="Y1323" s="12">
        <f t="shared" si="52"/>
        <v>30</v>
      </c>
      <c r="Z1323" s="12">
        <f t="shared" si="53"/>
        <v>0.15</v>
      </c>
      <c r="AA1323" s="12">
        <f t="shared" si="54"/>
        <v>1935</v>
      </c>
      <c r="AB1323" s="12">
        <f t="shared" si="55"/>
        <v>5</v>
      </c>
    </row>
    <row r="1324" spans="4:28" x14ac:dyDescent="0.2">
      <c r="D1324" s="18" t="s">
        <v>13881</v>
      </c>
      <c r="E1324" s="12" t="s">
        <v>13889</v>
      </c>
      <c r="F1324" s="12" t="str">
        <f t="shared" si="56"/>
        <v>Upa.C</v>
      </c>
      <c r="G1324" s="12">
        <v>0.154191892</v>
      </c>
      <c r="H1324" s="12">
        <v>-9.5490409999999994E-3</v>
      </c>
      <c r="I1324" s="12">
        <f t="shared" si="57"/>
        <v>0.14464285099999999</v>
      </c>
      <c r="J1324" s="12">
        <v>19</v>
      </c>
      <c r="K1324" s="12">
        <v>8.0039999999999996</v>
      </c>
      <c r="L1324" s="12">
        <f t="shared" si="58"/>
        <v>6.1137607100276499E-2</v>
      </c>
      <c r="M1324" s="12">
        <v>1.4025928999999999E-2</v>
      </c>
      <c r="N1324" s="12">
        <v>14</v>
      </c>
      <c r="O1324" s="12">
        <v>2268.2114820000002</v>
      </c>
      <c r="P1324" s="12">
        <v>14</v>
      </c>
      <c r="Q1324" s="12">
        <v>337.88323439999999</v>
      </c>
      <c r="R1324" s="12">
        <v>14</v>
      </c>
      <c r="S1324" s="12">
        <v>6.0467609619999996</v>
      </c>
      <c r="T1324" s="12">
        <v>14</v>
      </c>
      <c r="U1324" s="12">
        <v>4.028016204</v>
      </c>
      <c r="V1324" s="12">
        <v>0.136560559</v>
      </c>
      <c r="W1324" s="12">
        <v>14</v>
      </c>
      <c r="X1324" s="12">
        <v>1925.5</v>
      </c>
      <c r="Y1324" s="12">
        <f t="shared" si="52"/>
        <v>30.5</v>
      </c>
      <c r="Z1324" s="12">
        <f t="shared" si="53"/>
        <v>7.0000000000000007E-2</v>
      </c>
      <c r="AA1324" s="12">
        <f t="shared" si="54"/>
        <v>1579</v>
      </c>
      <c r="AB1324" s="12">
        <f t="shared" si="55"/>
        <v>19</v>
      </c>
    </row>
    <row r="1325" spans="4:28" x14ac:dyDescent="0.2">
      <c r="D1325" s="18" t="s">
        <v>13881</v>
      </c>
      <c r="E1325" s="12" t="s">
        <v>13889</v>
      </c>
      <c r="F1325" s="12" t="str">
        <f t="shared" si="56"/>
        <v>Upa.C</v>
      </c>
      <c r="G1325" s="12">
        <v>0.22964944300000001</v>
      </c>
      <c r="H1325" s="12">
        <v>9.2840717000000003E-2</v>
      </c>
      <c r="I1325" s="12">
        <f t="shared" si="57"/>
        <v>0.32249016000000003</v>
      </c>
      <c r="J1325" s="12">
        <v>18</v>
      </c>
      <c r="K1325" s="12">
        <v>8.0009999999999994</v>
      </c>
      <c r="L1325" s="12">
        <f t="shared" si="58"/>
        <v>6.2583409150371611E-2</v>
      </c>
      <c r="M1325" s="12">
        <v>1.4751050999999999E-2</v>
      </c>
      <c r="N1325" s="12">
        <v>14</v>
      </c>
      <c r="O1325" s="12">
        <v>2272.2573710000001</v>
      </c>
      <c r="P1325" s="12">
        <v>14</v>
      </c>
      <c r="Q1325" s="12">
        <v>337.88323439999999</v>
      </c>
      <c r="R1325" s="12">
        <v>14</v>
      </c>
      <c r="S1325" s="12">
        <v>6.0467609619999996</v>
      </c>
      <c r="T1325" s="12">
        <v>14</v>
      </c>
      <c r="U1325" s="12">
        <v>4.028016204</v>
      </c>
      <c r="V1325" s="12">
        <v>0.13594994899999999</v>
      </c>
      <c r="W1325" s="12">
        <v>14</v>
      </c>
      <c r="X1325" s="12">
        <v>1932.9</v>
      </c>
      <c r="Y1325" s="12">
        <f t="shared" si="52"/>
        <v>30.5</v>
      </c>
      <c r="Z1325" s="12">
        <f t="shared" si="53"/>
        <v>7.0000000000000007E-2</v>
      </c>
      <c r="AA1325" s="12">
        <f t="shared" si="54"/>
        <v>1579</v>
      </c>
      <c r="AB1325" s="12">
        <f t="shared" si="55"/>
        <v>19</v>
      </c>
    </row>
    <row r="1326" spans="4:28" x14ac:dyDescent="0.2">
      <c r="D1326" s="18" t="s">
        <v>13881</v>
      </c>
      <c r="E1326" s="12" t="s">
        <v>13889</v>
      </c>
      <c r="F1326" s="12" t="str">
        <f t="shared" si="56"/>
        <v>Upa.C</v>
      </c>
      <c r="H1326" s="12">
        <v>-1.4483061E-2</v>
      </c>
      <c r="I1326" s="12">
        <f t="shared" si="57"/>
        <v>-1.4483061E-2</v>
      </c>
      <c r="J1326" s="12">
        <v>19</v>
      </c>
      <c r="K1326" s="12">
        <v>8.0039999999999996</v>
      </c>
      <c r="L1326" s="12">
        <f t="shared" si="58"/>
        <v>6.2681921406983532E-2</v>
      </c>
      <c r="M1326" s="12">
        <v>1.4380219E-2</v>
      </c>
      <c r="N1326" s="12">
        <v>15</v>
      </c>
      <c r="O1326" s="12">
        <v>2271.4229639999999</v>
      </c>
      <c r="P1326" s="12">
        <v>15</v>
      </c>
      <c r="Q1326" s="12">
        <v>346.7839118</v>
      </c>
      <c r="R1326" s="12">
        <v>15</v>
      </c>
      <c r="S1326" s="12">
        <v>6.078377691</v>
      </c>
      <c r="T1326" s="12">
        <v>15</v>
      </c>
      <c r="U1326" s="12">
        <v>4.0379964230000001</v>
      </c>
      <c r="V1326" s="12">
        <v>0.12833502299999999</v>
      </c>
      <c r="W1326" s="12">
        <v>15</v>
      </c>
      <c r="X1326" s="12">
        <v>1924.8</v>
      </c>
      <c r="Y1326" s="12">
        <f t="shared" si="52"/>
        <v>30.5</v>
      </c>
      <c r="Z1326" s="12">
        <f t="shared" si="53"/>
        <v>7.0000000000000007E-2</v>
      </c>
      <c r="AA1326" s="12">
        <f t="shared" si="54"/>
        <v>1579</v>
      </c>
      <c r="AB1326" s="12">
        <f t="shared" si="55"/>
        <v>19</v>
      </c>
    </row>
    <row r="1327" spans="4:28" x14ac:dyDescent="0.2">
      <c r="D1327" s="18" t="s">
        <v>13881</v>
      </c>
      <c r="E1327" s="12" t="s">
        <v>13889</v>
      </c>
      <c r="F1327" s="12" t="str">
        <f t="shared" si="56"/>
        <v>Upa.C</v>
      </c>
      <c r="G1327" s="12">
        <v>0.16259658299999999</v>
      </c>
      <c r="H1327" s="12">
        <v>-2.4597695999999999E-2</v>
      </c>
      <c r="I1327" s="12">
        <f t="shared" si="57"/>
        <v>0.13799888699999999</v>
      </c>
      <c r="J1327" s="12">
        <v>18</v>
      </c>
      <c r="K1327" s="12">
        <v>8.0009999999999994</v>
      </c>
      <c r="L1327" s="12">
        <f t="shared" si="58"/>
        <v>6.2547444285266901E-2</v>
      </c>
      <c r="M1327" s="12">
        <v>1.4742574E-2</v>
      </c>
      <c r="N1327" s="12">
        <v>14</v>
      </c>
      <c r="O1327" s="12">
        <v>2268.2114820000002</v>
      </c>
      <c r="P1327" s="12">
        <v>14</v>
      </c>
      <c r="Q1327" s="12">
        <v>337.88323439999999</v>
      </c>
      <c r="R1327" s="12">
        <v>14</v>
      </c>
      <c r="S1327" s="12">
        <v>6.0467609619999996</v>
      </c>
      <c r="T1327" s="12">
        <v>14</v>
      </c>
      <c r="U1327" s="12">
        <v>4.028016204</v>
      </c>
      <c r="V1327" s="12">
        <v>0.13651462</v>
      </c>
      <c r="W1327" s="12">
        <v>14</v>
      </c>
      <c r="X1327" s="12">
        <v>1930.6</v>
      </c>
      <c r="Y1327" s="12">
        <f t="shared" si="52"/>
        <v>30.5</v>
      </c>
      <c r="Z1327" s="12">
        <f t="shared" si="53"/>
        <v>7.0000000000000007E-2</v>
      </c>
      <c r="AA1327" s="12">
        <f t="shared" si="54"/>
        <v>1579</v>
      </c>
      <c r="AB1327" s="12">
        <f t="shared" si="55"/>
        <v>19</v>
      </c>
    </row>
    <row r="1328" spans="4:28" x14ac:dyDescent="0.2">
      <c r="D1328" s="18" t="s">
        <v>13881</v>
      </c>
      <c r="E1328" s="12" t="s">
        <v>13889</v>
      </c>
      <c r="F1328" s="12" t="str">
        <f t="shared" si="56"/>
        <v>Upa.C</v>
      </c>
      <c r="G1328" s="12">
        <v>0.20574877699999999</v>
      </c>
      <c r="H1328" s="12">
        <v>-3.7799866000000001E-2</v>
      </c>
      <c r="I1328" s="12">
        <f t="shared" si="57"/>
        <v>0.16794891099999998</v>
      </c>
      <c r="J1328" s="12">
        <v>23</v>
      </c>
      <c r="K1328" s="12">
        <v>8.0129999999999999</v>
      </c>
      <c r="L1328" s="12">
        <f t="shared" si="58"/>
        <v>6.474248344435718E-2</v>
      </c>
      <c r="M1328" s="12">
        <v>1.3499741000000001E-2</v>
      </c>
      <c r="N1328" s="12">
        <v>17</v>
      </c>
      <c r="O1328" s="12">
        <v>2275.1576249999998</v>
      </c>
      <c r="P1328" s="12">
        <v>17</v>
      </c>
      <c r="Q1328" s="12">
        <v>337.57587719999998</v>
      </c>
      <c r="R1328" s="12">
        <v>17</v>
      </c>
      <c r="S1328" s="12">
        <v>6.2033680359999996</v>
      </c>
      <c r="T1328" s="12">
        <v>17</v>
      </c>
      <c r="U1328" s="12">
        <v>4.1061024579999996</v>
      </c>
      <c r="V1328" s="12">
        <v>0.121418067</v>
      </c>
      <c r="W1328" s="12">
        <v>17</v>
      </c>
      <c r="X1328" s="12">
        <v>1919</v>
      </c>
      <c r="Y1328" s="12">
        <f t="shared" si="52"/>
        <v>30.5</v>
      </c>
      <c r="Z1328" s="12">
        <f t="shared" si="53"/>
        <v>7.0000000000000007E-2</v>
      </c>
      <c r="AA1328" s="12">
        <f t="shared" si="54"/>
        <v>1579</v>
      </c>
      <c r="AB1328" s="12">
        <f t="shared" si="55"/>
        <v>19</v>
      </c>
    </row>
    <row r="1329" spans="4:28" x14ac:dyDescent="0.2">
      <c r="D1329" s="18" t="s">
        <v>13881</v>
      </c>
      <c r="E1329" s="12" t="s">
        <v>13889</v>
      </c>
      <c r="F1329" s="12" t="str">
        <f t="shared" si="56"/>
        <v>Upa.C</v>
      </c>
      <c r="G1329" s="12">
        <v>0.21710659600000001</v>
      </c>
      <c r="H1329" s="12">
        <v>-2.8823310000000001E-2</v>
      </c>
      <c r="I1329" s="12">
        <f t="shared" si="57"/>
        <v>0.18828328600000002</v>
      </c>
      <c r="J1329" s="12">
        <v>22</v>
      </c>
      <c r="K1329" s="12">
        <v>8.0054999999999996</v>
      </c>
      <c r="L1329" s="12">
        <f t="shared" si="58"/>
        <v>6.3818481628858517E-2</v>
      </c>
      <c r="M1329" s="12">
        <v>1.3606146E-2</v>
      </c>
      <c r="N1329" s="12">
        <v>18</v>
      </c>
      <c r="O1329" s="12">
        <v>2273.2902949999998</v>
      </c>
      <c r="P1329" s="12">
        <v>18</v>
      </c>
      <c r="Q1329" s="12">
        <v>341.2914672</v>
      </c>
      <c r="R1329" s="12">
        <v>18</v>
      </c>
      <c r="S1329" s="12">
        <v>6.2120169409999999</v>
      </c>
      <c r="T1329" s="12">
        <v>18</v>
      </c>
      <c r="U1329" s="12">
        <v>4.1203357360000004</v>
      </c>
      <c r="V1329" s="12">
        <v>0.117006418</v>
      </c>
      <c r="W1329" s="12">
        <v>18</v>
      </c>
      <c r="X1329" s="12">
        <v>1916.25</v>
      </c>
      <c r="Y1329" s="12">
        <f t="shared" ref="Y1329:Y1360" si="59">VLOOKUP(F1329,$G$1382:$K$1386,2, FALSE)</f>
        <v>30.5</v>
      </c>
      <c r="Z1329" s="12">
        <f t="shared" ref="Z1329:Z1360" si="60">VLOOKUP(F1329,$G$1382:$K$1386,3, FALSE)</f>
        <v>7.0000000000000007E-2</v>
      </c>
      <c r="AA1329" s="12">
        <f t="shared" ref="AA1329:AA1360" si="61">VLOOKUP(F1329,$G$1382:$K$1386,4, FALSE)</f>
        <v>1579</v>
      </c>
      <c r="AB1329" s="12">
        <f t="shared" ref="AB1329:AB1360" si="62">VLOOKUP(F1329,$G$1382:$K$1386,5, FALSE)</f>
        <v>19</v>
      </c>
    </row>
    <row r="1330" spans="4:28" x14ac:dyDescent="0.2">
      <c r="D1330" s="18" t="s">
        <v>13881</v>
      </c>
      <c r="E1330" s="12" t="s">
        <v>13889</v>
      </c>
      <c r="F1330" s="12" t="str">
        <f t="shared" si="56"/>
        <v>Upa.C</v>
      </c>
      <c r="G1330" s="12">
        <v>0.10162643</v>
      </c>
      <c r="H1330" s="12">
        <v>-2.5621001000000001E-2</v>
      </c>
      <c r="I1330" s="12">
        <f t="shared" si="57"/>
        <v>7.6005428999999999E-2</v>
      </c>
      <c r="J1330" s="12">
        <v>19</v>
      </c>
      <c r="K1330" s="12">
        <v>7.9950000000000001</v>
      </c>
      <c r="L1330" s="12">
        <f t="shared" si="58"/>
        <v>5.8903776005286554E-2</v>
      </c>
      <c r="M1330" s="12">
        <v>1.3513453E-2</v>
      </c>
      <c r="N1330" s="12">
        <v>15</v>
      </c>
      <c r="O1330" s="12">
        <v>2271.4229639999999</v>
      </c>
      <c r="P1330" s="12">
        <v>15</v>
      </c>
      <c r="Q1330" s="12">
        <v>337.57587719999998</v>
      </c>
      <c r="R1330" s="12">
        <v>15</v>
      </c>
      <c r="S1330" s="12">
        <v>6.2206658450000001</v>
      </c>
      <c r="T1330" s="12">
        <v>15</v>
      </c>
      <c r="U1330" s="12">
        <v>4.1345690130000001</v>
      </c>
      <c r="V1330" s="12">
        <v>0.13309916699999999</v>
      </c>
      <c r="W1330" s="12">
        <v>15</v>
      </c>
      <c r="X1330" s="12">
        <v>1917.7</v>
      </c>
      <c r="Y1330" s="12">
        <f t="shared" si="59"/>
        <v>30.5</v>
      </c>
      <c r="Z1330" s="12">
        <f t="shared" si="60"/>
        <v>7.0000000000000007E-2</v>
      </c>
      <c r="AA1330" s="12">
        <f t="shared" si="61"/>
        <v>1579</v>
      </c>
      <c r="AB1330" s="12">
        <f t="shared" si="62"/>
        <v>19</v>
      </c>
    </row>
    <row r="1331" spans="4:28" x14ac:dyDescent="0.2">
      <c r="D1331" s="18" t="s">
        <v>13881</v>
      </c>
      <c r="E1331" s="12" t="s">
        <v>13889</v>
      </c>
      <c r="F1331" s="12" t="str">
        <f t="shared" si="56"/>
        <v>Upa.C</v>
      </c>
      <c r="G1331" s="12">
        <v>0.142427949</v>
      </c>
      <c r="H1331" s="12">
        <v>4.4266890000000003E-2</v>
      </c>
      <c r="I1331" s="12">
        <f t="shared" si="57"/>
        <v>0.186694839</v>
      </c>
      <c r="J1331" s="12">
        <v>20</v>
      </c>
      <c r="K1331" s="12">
        <v>7.9965000000000002</v>
      </c>
      <c r="L1331" s="12">
        <f t="shared" si="58"/>
        <v>6.0499913849337672E-2</v>
      </c>
      <c r="M1331" s="12">
        <v>1.3528192E-2</v>
      </c>
      <c r="N1331" s="12">
        <v>16</v>
      </c>
      <c r="O1331" s="12">
        <v>2268.2114820000002</v>
      </c>
      <c r="P1331" s="12">
        <v>16</v>
      </c>
      <c r="Q1331" s="12">
        <v>343.00743210000002</v>
      </c>
      <c r="R1331" s="12">
        <v>16</v>
      </c>
      <c r="S1331" s="12">
        <v>6.2561136189999997</v>
      </c>
      <c r="T1331" s="12">
        <v>16</v>
      </c>
      <c r="U1331" s="12">
        <v>4.1492727289999998</v>
      </c>
      <c r="V1331" s="12">
        <v>0.12668696800000001</v>
      </c>
      <c r="W1331" s="12">
        <v>16</v>
      </c>
      <c r="X1331" s="12">
        <v>1925.1</v>
      </c>
      <c r="Y1331" s="12">
        <f t="shared" si="59"/>
        <v>30.5</v>
      </c>
      <c r="Z1331" s="12">
        <f t="shared" si="60"/>
        <v>7.0000000000000007E-2</v>
      </c>
      <c r="AA1331" s="12">
        <f t="shared" si="61"/>
        <v>1579</v>
      </c>
      <c r="AB1331" s="12">
        <f t="shared" si="62"/>
        <v>19</v>
      </c>
    </row>
    <row r="1332" spans="4:28" x14ac:dyDescent="0.2">
      <c r="D1332" s="18" t="s">
        <v>13881</v>
      </c>
      <c r="E1332" s="12" t="s">
        <v>13889</v>
      </c>
      <c r="F1332" s="12" t="str">
        <f t="shared" si="56"/>
        <v>Upa.C</v>
      </c>
      <c r="G1332" s="12">
        <v>0.22260479899999999</v>
      </c>
      <c r="H1332" s="12">
        <v>-3.4017823000000003E-2</v>
      </c>
      <c r="I1332" s="12">
        <f t="shared" si="57"/>
        <v>0.18858697599999999</v>
      </c>
      <c r="J1332" s="12">
        <v>18</v>
      </c>
      <c r="K1332" s="12">
        <v>7.9965000000000002</v>
      </c>
      <c r="L1332" s="12">
        <f t="shared" si="58"/>
        <v>6.224159656077316E-2</v>
      </c>
      <c r="M1332" s="12">
        <v>1.4670485E-2</v>
      </c>
      <c r="N1332" s="12">
        <v>14</v>
      </c>
      <c r="O1332" s="12">
        <v>2268.2114820000002</v>
      </c>
      <c r="P1332" s="12">
        <v>14</v>
      </c>
      <c r="Q1332" s="12">
        <v>347.59100560000002</v>
      </c>
      <c r="R1332" s="12">
        <v>14</v>
      </c>
      <c r="S1332" s="12">
        <v>6.117905039</v>
      </c>
      <c r="T1332" s="12">
        <v>14</v>
      </c>
      <c r="U1332" s="12">
        <v>4.0763024989999996</v>
      </c>
      <c r="V1332" s="12">
        <v>0.13978443099999999</v>
      </c>
      <c r="W1332" s="12">
        <v>14</v>
      </c>
      <c r="X1332" s="12">
        <v>1927.45</v>
      </c>
      <c r="Y1332" s="12">
        <f t="shared" si="59"/>
        <v>30.5</v>
      </c>
      <c r="Z1332" s="12">
        <f t="shared" si="60"/>
        <v>7.0000000000000007E-2</v>
      </c>
      <c r="AA1332" s="12">
        <f t="shared" si="61"/>
        <v>1579</v>
      </c>
      <c r="AB1332" s="12">
        <f t="shared" si="62"/>
        <v>19</v>
      </c>
    </row>
    <row r="1333" spans="4:28" x14ac:dyDescent="0.2">
      <c r="D1333" s="18" t="s">
        <v>13881</v>
      </c>
      <c r="E1333" s="12" t="s">
        <v>13889</v>
      </c>
      <c r="F1333" s="12" t="str">
        <f t="shared" si="56"/>
        <v>Upa.C</v>
      </c>
      <c r="G1333" s="12">
        <v>0.15929673599999999</v>
      </c>
      <c r="H1333" s="12">
        <v>3.1552348000000001E-2</v>
      </c>
      <c r="I1333" s="12">
        <f t="shared" si="57"/>
        <v>0.190849084</v>
      </c>
      <c r="J1333" s="12">
        <v>20</v>
      </c>
      <c r="K1333" s="12">
        <v>8.0020000000000007</v>
      </c>
      <c r="L1333" s="12">
        <f t="shared" si="58"/>
        <v>6.1368152212185112E-2</v>
      </c>
      <c r="M1333" s="12">
        <v>1.3722336E-2</v>
      </c>
      <c r="N1333" s="12">
        <v>15</v>
      </c>
      <c r="O1333" s="12">
        <v>2265</v>
      </c>
      <c r="P1333" s="12">
        <v>15</v>
      </c>
      <c r="Q1333" s="12">
        <v>346.09337390000002</v>
      </c>
      <c r="R1333" s="12">
        <v>15</v>
      </c>
      <c r="S1333" s="12">
        <v>6.152380687</v>
      </c>
      <c r="T1333" s="12">
        <v>15</v>
      </c>
      <c r="U1333" s="12">
        <v>4.0879465000000001</v>
      </c>
      <c r="V1333" s="12">
        <v>0.124682312</v>
      </c>
      <c r="W1333" s="12">
        <v>15</v>
      </c>
      <c r="X1333" s="12">
        <v>1923.7</v>
      </c>
      <c r="Y1333" s="12">
        <f t="shared" si="59"/>
        <v>30.5</v>
      </c>
      <c r="Z1333" s="12">
        <f t="shared" si="60"/>
        <v>7.0000000000000007E-2</v>
      </c>
      <c r="AA1333" s="12">
        <f t="shared" si="61"/>
        <v>1579</v>
      </c>
      <c r="AB1333" s="12">
        <f t="shared" si="62"/>
        <v>19</v>
      </c>
    </row>
    <row r="1334" spans="4:28" x14ac:dyDescent="0.2">
      <c r="D1334" s="18" t="s">
        <v>13881</v>
      </c>
      <c r="E1334" s="12" t="s">
        <v>13889</v>
      </c>
      <c r="F1334" s="12" t="str">
        <f t="shared" si="56"/>
        <v>Upa.C</v>
      </c>
      <c r="G1334" s="12">
        <v>0.17242739000000001</v>
      </c>
      <c r="H1334" s="12">
        <v>4.6657009999999999E-2</v>
      </c>
      <c r="I1334" s="12">
        <f t="shared" si="57"/>
        <v>0.21908440000000001</v>
      </c>
      <c r="J1334" s="12">
        <v>20</v>
      </c>
      <c r="K1334" s="12">
        <v>8.0020000000000007</v>
      </c>
      <c r="L1334" s="12">
        <f t="shared" si="58"/>
        <v>6.1794226021025786E-2</v>
      </c>
      <c r="M1334" s="12">
        <v>1.3817609E-2</v>
      </c>
      <c r="N1334" s="12">
        <v>16</v>
      </c>
      <c r="O1334" s="12">
        <v>2268.2114820000002</v>
      </c>
      <c r="P1334" s="12">
        <v>16</v>
      </c>
      <c r="Q1334" s="12">
        <v>342.47897160000002</v>
      </c>
      <c r="R1334" s="12">
        <v>16</v>
      </c>
      <c r="S1334" s="12">
        <v>6.340237353</v>
      </c>
      <c r="T1334" s="12">
        <v>16</v>
      </c>
      <c r="U1334" s="12">
        <v>4.212375293</v>
      </c>
      <c r="V1334" s="12">
        <v>0.123222074</v>
      </c>
      <c r="W1334" s="12">
        <v>16</v>
      </c>
      <c r="X1334" s="12">
        <v>1917.8</v>
      </c>
      <c r="Y1334" s="12">
        <f t="shared" si="59"/>
        <v>30.5</v>
      </c>
      <c r="Z1334" s="12">
        <f t="shared" si="60"/>
        <v>7.0000000000000007E-2</v>
      </c>
      <c r="AA1334" s="12">
        <f t="shared" si="61"/>
        <v>1579</v>
      </c>
      <c r="AB1334" s="12">
        <f t="shared" si="62"/>
        <v>19</v>
      </c>
    </row>
    <row r="1335" spans="4:28" x14ac:dyDescent="0.2">
      <c r="D1335" s="18" t="s">
        <v>13881</v>
      </c>
      <c r="E1335" s="12" t="s">
        <v>13889</v>
      </c>
      <c r="F1335" s="12" t="str">
        <f t="shared" si="56"/>
        <v>Upa.C</v>
      </c>
      <c r="G1335" s="12">
        <v>0.20566533400000001</v>
      </c>
      <c r="H1335" s="12">
        <v>-2.2399989999999999E-3</v>
      </c>
      <c r="I1335" s="12">
        <f t="shared" si="57"/>
        <v>0.20342533500000001</v>
      </c>
      <c r="J1335" s="12">
        <v>20</v>
      </c>
      <c r="K1335" s="12">
        <v>7.9969999999999999</v>
      </c>
      <c r="L1335" s="12">
        <f t="shared" si="58"/>
        <v>6.4763129501063499E-2</v>
      </c>
      <c r="M1335" s="12">
        <v>1.4481476E-2</v>
      </c>
      <c r="N1335" s="12">
        <v>15</v>
      </c>
      <c r="O1335" s="12">
        <v>2265</v>
      </c>
      <c r="P1335" s="12">
        <v>15</v>
      </c>
      <c r="Q1335" s="12">
        <v>346.09337390000002</v>
      </c>
      <c r="R1335" s="12">
        <v>15</v>
      </c>
      <c r="S1335" s="12">
        <v>6.3244860020000004</v>
      </c>
      <c r="T1335" s="12">
        <v>15</v>
      </c>
      <c r="U1335" s="12">
        <v>4.1859028819999997</v>
      </c>
      <c r="V1335" s="12">
        <v>0.128801938</v>
      </c>
      <c r="W1335" s="12">
        <v>15</v>
      </c>
      <c r="X1335" s="12">
        <v>1924</v>
      </c>
      <c r="Y1335" s="12">
        <f t="shared" si="59"/>
        <v>30.5</v>
      </c>
      <c r="Z1335" s="12">
        <f t="shared" si="60"/>
        <v>7.0000000000000007E-2</v>
      </c>
      <c r="AA1335" s="12">
        <f t="shared" si="61"/>
        <v>1579</v>
      </c>
      <c r="AB1335" s="12">
        <f t="shared" si="62"/>
        <v>19</v>
      </c>
    </row>
    <row r="1336" spans="4:28" x14ac:dyDescent="0.2">
      <c r="D1336" s="18" t="s">
        <v>13881</v>
      </c>
      <c r="E1336" s="12" t="s">
        <v>13889</v>
      </c>
      <c r="F1336" s="12" t="str">
        <f t="shared" si="56"/>
        <v>Upa.C</v>
      </c>
      <c r="G1336" s="12">
        <v>6.2898277000000002E-2</v>
      </c>
      <c r="H1336" s="12">
        <v>-3.8697018999999999E-2</v>
      </c>
      <c r="I1336" s="12">
        <f t="shared" si="57"/>
        <v>2.4201258000000003E-2</v>
      </c>
      <c r="J1336" s="12">
        <v>20</v>
      </c>
      <c r="K1336" s="12">
        <v>7.9969999999999999</v>
      </c>
      <c r="L1336" s="12">
        <f t="shared" si="58"/>
        <v>6.0878998925699167E-2</v>
      </c>
      <c r="M1336" s="12">
        <v>1.3612958E-2</v>
      </c>
      <c r="N1336" s="12">
        <v>16</v>
      </c>
      <c r="O1336" s="12">
        <v>2278.656622</v>
      </c>
      <c r="P1336" s="12">
        <v>16</v>
      </c>
      <c r="Q1336" s="12">
        <v>344.4402025</v>
      </c>
      <c r="R1336" s="12">
        <v>16</v>
      </c>
      <c r="S1336" s="12">
        <v>6.1359851440000002</v>
      </c>
      <c r="T1336" s="12">
        <v>16</v>
      </c>
      <c r="U1336" s="12">
        <v>4.0845073369999998</v>
      </c>
      <c r="V1336" s="12">
        <v>0.11992959</v>
      </c>
      <c r="W1336" s="12">
        <v>16</v>
      </c>
      <c r="X1336" s="12">
        <v>1931</v>
      </c>
      <c r="Y1336" s="12">
        <f t="shared" si="59"/>
        <v>30.5</v>
      </c>
      <c r="Z1336" s="12">
        <f t="shared" si="60"/>
        <v>7.0000000000000007E-2</v>
      </c>
      <c r="AA1336" s="12">
        <f t="shared" si="61"/>
        <v>1579</v>
      </c>
      <c r="AB1336" s="12">
        <f t="shared" si="62"/>
        <v>19</v>
      </c>
    </row>
    <row r="1337" spans="4:28" x14ac:dyDescent="0.2">
      <c r="D1337" s="18" t="s">
        <v>13881</v>
      </c>
      <c r="E1337" s="12" t="s">
        <v>13889</v>
      </c>
      <c r="F1337" s="12" t="str">
        <f t="shared" si="56"/>
        <v>Upa.C</v>
      </c>
      <c r="G1337" s="12">
        <v>0.13054622099999999</v>
      </c>
      <c r="H1337" s="12">
        <v>-1.4933151E-2</v>
      </c>
      <c r="I1337" s="12">
        <f t="shared" si="57"/>
        <v>0.11561306999999998</v>
      </c>
      <c r="J1337" s="12">
        <v>20</v>
      </c>
      <c r="K1337" s="12">
        <v>7.9969999999999999</v>
      </c>
      <c r="L1337" s="12">
        <f t="shared" si="58"/>
        <v>6.3845599255720045E-2</v>
      </c>
      <c r="M1337" s="12">
        <v>1.427631E-2</v>
      </c>
      <c r="N1337" s="12">
        <v>15</v>
      </c>
      <c r="O1337" s="12">
        <v>2271.4229639999999</v>
      </c>
      <c r="P1337" s="12">
        <v>15</v>
      </c>
      <c r="Q1337" s="12">
        <v>346.09337390000002</v>
      </c>
      <c r="R1337" s="12">
        <v>15</v>
      </c>
      <c r="S1337" s="12">
        <v>6.3244860020000004</v>
      </c>
      <c r="T1337" s="12">
        <v>15</v>
      </c>
      <c r="U1337" s="12">
        <v>4.1859028819999997</v>
      </c>
      <c r="V1337" s="12">
        <v>0.133144659</v>
      </c>
      <c r="W1337" s="12">
        <v>15</v>
      </c>
      <c r="X1337" s="12">
        <v>1925</v>
      </c>
      <c r="Y1337" s="12">
        <f t="shared" si="59"/>
        <v>30.5</v>
      </c>
      <c r="Z1337" s="12">
        <f t="shared" si="60"/>
        <v>7.0000000000000007E-2</v>
      </c>
      <c r="AA1337" s="12">
        <f t="shared" si="61"/>
        <v>1579</v>
      </c>
      <c r="AB1337" s="12">
        <f t="shared" si="62"/>
        <v>19</v>
      </c>
    </row>
    <row r="1338" spans="4:28" x14ac:dyDescent="0.2">
      <c r="D1338" s="18" t="s">
        <v>13881</v>
      </c>
      <c r="E1338" s="12" t="s">
        <v>13889</v>
      </c>
      <c r="F1338" s="12" t="str">
        <f t="shared" si="56"/>
        <v>Upa.C</v>
      </c>
      <c r="G1338" s="12">
        <v>0.129070666</v>
      </c>
      <c r="H1338" s="12">
        <v>7.5558960000000003E-3</v>
      </c>
      <c r="I1338" s="12">
        <f t="shared" si="57"/>
        <v>0.13662656200000001</v>
      </c>
      <c r="J1338" s="12">
        <v>18</v>
      </c>
      <c r="K1338" s="12">
        <v>7.9954999999999998</v>
      </c>
      <c r="L1338" s="12">
        <f t="shared" si="58"/>
        <v>6.3386897414261012E-2</v>
      </c>
      <c r="M1338" s="12">
        <v>1.4940435E-2</v>
      </c>
      <c r="N1338" s="12">
        <v>13</v>
      </c>
      <c r="O1338" s="12">
        <v>2271.4229639999999</v>
      </c>
      <c r="P1338" s="12">
        <v>13</v>
      </c>
      <c r="Q1338" s="12">
        <v>338.31199420000002</v>
      </c>
      <c r="R1338" s="12">
        <v>13</v>
      </c>
      <c r="S1338" s="12">
        <v>6.3244860020000004</v>
      </c>
      <c r="T1338" s="12">
        <v>13</v>
      </c>
      <c r="U1338" s="12">
        <v>4.1859028819999997</v>
      </c>
      <c r="V1338" s="12">
        <v>0.141575698</v>
      </c>
      <c r="W1338" s="12">
        <v>13</v>
      </c>
      <c r="X1338" s="12">
        <v>1934.1</v>
      </c>
      <c r="Y1338" s="12">
        <f t="shared" si="59"/>
        <v>30.5</v>
      </c>
      <c r="Z1338" s="12">
        <f t="shared" si="60"/>
        <v>7.0000000000000007E-2</v>
      </c>
      <c r="AA1338" s="12">
        <f t="shared" si="61"/>
        <v>1579</v>
      </c>
      <c r="AB1338" s="12">
        <f t="shared" si="62"/>
        <v>19</v>
      </c>
    </row>
    <row r="1339" spans="4:28" x14ac:dyDescent="0.2">
      <c r="D1339" s="18" t="s">
        <v>13892</v>
      </c>
      <c r="E1339" s="12" t="s">
        <v>13891</v>
      </c>
      <c r="F1339" s="12" t="str">
        <f t="shared" si="56"/>
        <v>Dob.S</v>
      </c>
      <c r="G1339" s="12">
        <v>3.0758454000000001E-2</v>
      </c>
      <c r="H1339" s="12">
        <v>-4.0528815000000003E-2</v>
      </c>
      <c r="I1339" s="12">
        <f t="shared" si="57"/>
        <v>-9.7703610000000017E-3</v>
      </c>
      <c r="J1339" s="12">
        <v>5</v>
      </c>
      <c r="K1339" s="12">
        <v>7.4669999999999996</v>
      </c>
      <c r="L1339" s="12">
        <f t="shared" si="58"/>
        <v>0.29258110065665999</v>
      </c>
      <c r="M1339" s="12">
        <v>0.130846246</v>
      </c>
      <c r="N1339" s="12">
        <v>4</v>
      </c>
      <c r="O1339" s="12">
        <v>2291.6075719999999</v>
      </c>
      <c r="P1339" s="12">
        <v>4</v>
      </c>
      <c r="Q1339" s="12">
        <v>2193.8541500000001</v>
      </c>
      <c r="R1339" s="12">
        <v>4</v>
      </c>
      <c r="S1339" s="12">
        <v>1.731971033</v>
      </c>
      <c r="T1339" s="12">
        <v>4</v>
      </c>
      <c r="U1339" s="12">
        <v>1.162041501</v>
      </c>
      <c r="V1339" s="12">
        <v>0.43554884399999999</v>
      </c>
      <c r="W1339" s="12">
        <v>4</v>
      </c>
      <c r="X1339" s="12">
        <v>2224.1999999999998</v>
      </c>
      <c r="Y1339" s="12">
        <f t="shared" si="59"/>
        <v>30.5</v>
      </c>
      <c r="Z1339" s="12">
        <f t="shared" si="60"/>
        <v>0.25</v>
      </c>
      <c r="AA1339" s="12">
        <f t="shared" si="61"/>
        <v>1957</v>
      </c>
      <c r="AB1339" s="12">
        <f t="shared" si="62"/>
        <v>24</v>
      </c>
    </row>
    <row r="1340" spans="4:28" x14ac:dyDescent="0.2">
      <c r="D1340" s="18" t="s">
        <v>13892</v>
      </c>
      <c r="E1340" s="12" t="s">
        <v>13891</v>
      </c>
      <c r="F1340" s="12" t="str">
        <f t="shared" si="56"/>
        <v>Dob.S</v>
      </c>
      <c r="G1340" s="12">
        <v>9.0315633000000006E-2</v>
      </c>
      <c r="H1340" s="12">
        <v>-1.9724143999999999E-2</v>
      </c>
      <c r="I1340" s="12">
        <f t="shared" si="57"/>
        <v>7.0591489000000007E-2</v>
      </c>
      <c r="J1340" s="12">
        <v>6</v>
      </c>
      <c r="K1340" s="12">
        <v>7.5810000000000004</v>
      </c>
      <c r="L1340" s="12">
        <f t="shared" si="58"/>
        <v>0.34525377152185871</v>
      </c>
      <c r="M1340" s="12">
        <v>0.14094926199999999</v>
      </c>
      <c r="N1340" s="12">
        <v>4</v>
      </c>
      <c r="O1340" s="12">
        <v>2301.1444310000002</v>
      </c>
      <c r="P1340" s="12">
        <v>4</v>
      </c>
      <c r="Q1340" s="12">
        <v>2253.2521109999998</v>
      </c>
      <c r="R1340" s="12">
        <v>4</v>
      </c>
      <c r="S1340" s="12">
        <v>1.738322119</v>
      </c>
      <c r="T1340" s="12">
        <v>4</v>
      </c>
      <c r="U1340" s="12">
        <v>1.1675615420000001</v>
      </c>
      <c r="V1340" s="12">
        <v>0.43453638900000002</v>
      </c>
      <c r="W1340" s="12">
        <v>4</v>
      </c>
      <c r="X1340" s="12">
        <v>2235.6</v>
      </c>
      <c r="Y1340" s="12">
        <f t="shared" si="59"/>
        <v>30.5</v>
      </c>
      <c r="Z1340" s="12">
        <f t="shared" si="60"/>
        <v>0.25</v>
      </c>
      <c r="AA1340" s="12">
        <f t="shared" si="61"/>
        <v>1957</v>
      </c>
      <c r="AB1340" s="12">
        <f t="shared" si="62"/>
        <v>24</v>
      </c>
    </row>
    <row r="1341" spans="4:28" x14ac:dyDescent="0.2">
      <c r="D1341" s="18" t="s">
        <v>13892</v>
      </c>
      <c r="E1341" s="12" t="s">
        <v>13891</v>
      </c>
      <c r="F1341" s="12" t="str">
        <f t="shared" si="56"/>
        <v>Dob.S</v>
      </c>
      <c r="G1341" s="12">
        <v>0.121336376</v>
      </c>
      <c r="H1341" s="12">
        <v>-1.1258768000000001E-2</v>
      </c>
      <c r="I1341" s="12">
        <f t="shared" si="57"/>
        <v>0.11007760799999999</v>
      </c>
      <c r="J1341" s="12">
        <v>6</v>
      </c>
      <c r="K1341" s="12">
        <v>7.7930000000000001</v>
      </c>
      <c r="L1341" s="12">
        <f t="shared" si="58"/>
        <v>0.27434212124377261</v>
      </c>
      <c r="M1341" s="12">
        <v>0.11199970200000001</v>
      </c>
      <c r="N1341" s="12">
        <v>4</v>
      </c>
      <c r="O1341" s="12">
        <v>2287.051743</v>
      </c>
      <c r="P1341" s="12">
        <v>4</v>
      </c>
      <c r="Q1341" s="12">
        <v>1294.3</v>
      </c>
      <c r="R1341" s="12">
        <v>4</v>
      </c>
      <c r="S1341" s="12">
        <v>2.86</v>
      </c>
      <c r="T1341" s="12">
        <v>4</v>
      </c>
      <c r="U1341" s="12">
        <v>1.92</v>
      </c>
      <c r="V1341" s="12">
        <v>0.491123107</v>
      </c>
      <c r="W1341" s="12">
        <v>4</v>
      </c>
      <c r="X1341" s="12">
        <v>2129.4499999999998</v>
      </c>
      <c r="Y1341" s="12">
        <f t="shared" si="59"/>
        <v>30.5</v>
      </c>
      <c r="Z1341" s="12">
        <f t="shared" si="60"/>
        <v>0.25</v>
      </c>
      <c r="AA1341" s="12">
        <f t="shared" si="61"/>
        <v>1957</v>
      </c>
      <c r="AB1341" s="12">
        <f t="shared" si="62"/>
        <v>24</v>
      </c>
    </row>
    <row r="1342" spans="4:28" x14ac:dyDescent="0.2">
      <c r="D1342" s="18" t="s">
        <v>13892</v>
      </c>
      <c r="E1342" s="12" t="s">
        <v>13891</v>
      </c>
      <c r="F1342" s="12" t="str">
        <f t="shared" si="56"/>
        <v>Dob.S</v>
      </c>
      <c r="G1342" s="12">
        <v>7.6800743000000005E-2</v>
      </c>
      <c r="H1342" s="12">
        <v>-1.3958327E-2</v>
      </c>
      <c r="I1342" s="12">
        <f t="shared" si="57"/>
        <v>6.2842416000000012E-2</v>
      </c>
      <c r="J1342" s="12">
        <v>6</v>
      </c>
      <c r="K1342" s="12">
        <v>7.6304999999999996</v>
      </c>
      <c r="L1342" s="12">
        <f t="shared" si="58"/>
        <v>0.27193798380357703</v>
      </c>
      <c r="M1342" s="12">
        <v>0.111018217</v>
      </c>
      <c r="N1342" s="12">
        <v>4</v>
      </c>
      <c r="O1342" s="12">
        <v>2294.7112579999998</v>
      </c>
      <c r="P1342" s="12">
        <v>4</v>
      </c>
      <c r="Q1342" s="12">
        <v>1691.110725</v>
      </c>
      <c r="R1342" s="12">
        <v>4</v>
      </c>
      <c r="S1342" s="12">
        <v>2.136911166</v>
      </c>
      <c r="T1342" s="12">
        <v>4</v>
      </c>
      <c r="U1342" s="12">
        <v>1.436335519</v>
      </c>
      <c r="V1342" s="12">
        <v>0.41768939900000002</v>
      </c>
      <c r="W1342" s="12">
        <v>4</v>
      </c>
      <c r="X1342" s="12">
        <v>2189.9499999999998</v>
      </c>
      <c r="Y1342" s="12">
        <f t="shared" si="59"/>
        <v>30.5</v>
      </c>
      <c r="Z1342" s="12">
        <f t="shared" si="60"/>
        <v>0.25</v>
      </c>
      <c r="AA1342" s="12">
        <f t="shared" si="61"/>
        <v>1957</v>
      </c>
      <c r="AB1342" s="12">
        <f t="shared" si="62"/>
        <v>24</v>
      </c>
    </row>
    <row r="1343" spans="4:28" x14ac:dyDescent="0.2">
      <c r="D1343" s="18" t="s">
        <v>13892</v>
      </c>
      <c r="E1343" s="12" t="s">
        <v>13891</v>
      </c>
      <c r="F1343" s="12" t="str">
        <f t="shared" si="56"/>
        <v>Dob.S</v>
      </c>
      <c r="G1343" s="12">
        <v>5.5055010000000001E-2</v>
      </c>
      <c r="H1343" s="12">
        <v>-2.2012288000000001E-2</v>
      </c>
      <c r="I1343" s="12">
        <f t="shared" si="57"/>
        <v>3.3042721999999997E-2</v>
      </c>
      <c r="J1343" s="12">
        <v>9</v>
      </c>
      <c r="K1343" s="12">
        <v>7.8070000000000004</v>
      </c>
      <c r="L1343" s="12">
        <f t="shared" si="58"/>
        <v>0.20642795399999997</v>
      </c>
      <c r="M1343" s="12">
        <v>6.8809317999999994E-2</v>
      </c>
      <c r="N1343" s="12">
        <v>5</v>
      </c>
      <c r="O1343" s="12">
        <v>2289.887369</v>
      </c>
      <c r="P1343" s="12">
        <v>5</v>
      </c>
      <c r="Q1343" s="12">
        <v>1103.0159639999999</v>
      </c>
      <c r="R1343" s="12">
        <v>5</v>
      </c>
      <c r="S1343" s="12">
        <v>3.127892852</v>
      </c>
      <c r="T1343" s="12">
        <v>5</v>
      </c>
      <c r="U1343" s="12">
        <v>2.1075295399999998</v>
      </c>
      <c r="V1343" s="12">
        <v>0.36228717799999999</v>
      </c>
      <c r="W1343" s="12">
        <v>5</v>
      </c>
      <c r="X1343" s="12">
        <v>2151.9</v>
      </c>
      <c r="Y1343" s="12">
        <f t="shared" si="59"/>
        <v>30.5</v>
      </c>
      <c r="Z1343" s="12">
        <f t="shared" si="60"/>
        <v>0.25</v>
      </c>
      <c r="AA1343" s="12">
        <f t="shared" si="61"/>
        <v>1957</v>
      </c>
      <c r="AB1343" s="12">
        <f t="shared" si="62"/>
        <v>24</v>
      </c>
    </row>
    <row r="1344" spans="4:28" x14ac:dyDescent="0.2">
      <c r="D1344" s="18" t="s">
        <v>13892</v>
      </c>
      <c r="E1344" s="12" t="s">
        <v>13891</v>
      </c>
      <c r="F1344" s="12" t="str">
        <f t="shared" si="56"/>
        <v>Dob.S</v>
      </c>
      <c r="G1344" s="12">
        <v>3.0223450999999998E-2</v>
      </c>
      <c r="H1344" s="12">
        <v>-5.5610272000000002E-2</v>
      </c>
      <c r="I1344" s="12">
        <f t="shared" si="57"/>
        <v>-2.5386821000000004E-2</v>
      </c>
      <c r="J1344" s="12">
        <v>6</v>
      </c>
      <c r="K1344" s="12">
        <v>7.7409999999999997</v>
      </c>
      <c r="L1344" s="12">
        <f t="shared" si="58"/>
        <v>0.18838860516136757</v>
      </c>
      <c r="M1344" s="12">
        <v>7.6909326E-2</v>
      </c>
      <c r="N1344" s="12">
        <v>3</v>
      </c>
      <c r="O1344" s="12">
        <v>2282.3535849999998</v>
      </c>
      <c r="P1344" s="12">
        <v>3</v>
      </c>
      <c r="Q1344" s="12">
        <v>1246.0931459999999</v>
      </c>
      <c r="R1344" s="12">
        <v>3</v>
      </c>
      <c r="S1344" s="12">
        <v>2.6930302679999998</v>
      </c>
      <c r="T1344" s="12">
        <v>3</v>
      </c>
      <c r="U1344" s="12">
        <v>1.806194275</v>
      </c>
      <c r="V1344" s="12">
        <v>0.30689611700000002</v>
      </c>
      <c r="W1344" s="12">
        <v>3</v>
      </c>
      <c r="X1344" s="12">
        <v>2166.9</v>
      </c>
      <c r="Y1344" s="12">
        <f t="shared" si="59"/>
        <v>30.5</v>
      </c>
      <c r="Z1344" s="12">
        <f t="shared" si="60"/>
        <v>0.25</v>
      </c>
      <c r="AA1344" s="12">
        <f t="shared" si="61"/>
        <v>1957</v>
      </c>
      <c r="AB1344" s="12">
        <f t="shared" si="62"/>
        <v>24</v>
      </c>
    </row>
    <row r="1345" spans="4:28" x14ac:dyDescent="0.2">
      <c r="D1345" s="18" t="s">
        <v>13892</v>
      </c>
      <c r="E1345" s="12" t="s">
        <v>13891</v>
      </c>
      <c r="F1345" s="12" t="str">
        <f t="shared" si="56"/>
        <v>Dob.S</v>
      </c>
      <c r="G1345" s="12">
        <v>7.4586288000000001E-2</v>
      </c>
      <c r="H1345" s="12">
        <v>-1.9490994000000001E-2</v>
      </c>
      <c r="I1345" s="12">
        <f t="shared" si="57"/>
        <v>5.5095294000000003E-2</v>
      </c>
      <c r="J1345" s="12">
        <v>7</v>
      </c>
      <c r="K1345" s="12">
        <v>7.7960000000000003</v>
      </c>
      <c r="L1345" s="12">
        <f t="shared" si="58"/>
        <v>0.21370986102714487</v>
      </c>
      <c r="M1345" s="12">
        <v>8.0774735E-2</v>
      </c>
      <c r="N1345" s="12">
        <v>4</v>
      </c>
      <c r="O1345" s="12">
        <v>2291.6406900000002</v>
      </c>
      <c r="P1345" s="12">
        <v>4</v>
      </c>
      <c r="Q1345" s="12">
        <v>972.47210849999999</v>
      </c>
      <c r="R1345" s="12">
        <v>4</v>
      </c>
      <c r="S1345" s="12">
        <v>3.2958601719999998</v>
      </c>
      <c r="T1345" s="12">
        <v>4</v>
      </c>
      <c r="U1345" s="12">
        <v>2.2076729720000001</v>
      </c>
      <c r="V1345" s="12">
        <v>0.33847626400000003</v>
      </c>
      <c r="W1345" s="12">
        <v>4</v>
      </c>
      <c r="X1345" s="12">
        <v>2123.5500000000002</v>
      </c>
      <c r="Y1345" s="12">
        <f t="shared" si="59"/>
        <v>30.5</v>
      </c>
      <c r="Z1345" s="12">
        <f t="shared" si="60"/>
        <v>0.25</v>
      </c>
      <c r="AA1345" s="12">
        <f t="shared" si="61"/>
        <v>1957</v>
      </c>
      <c r="AB1345" s="12">
        <f t="shared" si="62"/>
        <v>24</v>
      </c>
    </row>
    <row r="1346" spans="4:28" x14ac:dyDescent="0.2">
      <c r="D1346" s="18" t="s">
        <v>13892</v>
      </c>
      <c r="E1346" s="12" t="s">
        <v>13891</v>
      </c>
      <c r="F1346" s="12" t="str">
        <f t="shared" si="56"/>
        <v>Dob.S</v>
      </c>
      <c r="G1346" s="12">
        <v>8.9801670000000007E-3</v>
      </c>
      <c r="H1346" s="12">
        <v>-5.4757696000000002E-2</v>
      </c>
      <c r="I1346" s="12">
        <f t="shared" si="57"/>
        <v>-4.5777528999999997E-2</v>
      </c>
      <c r="J1346" s="12">
        <v>5</v>
      </c>
      <c r="K1346" s="12">
        <v>7.556</v>
      </c>
      <c r="L1346" s="12">
        <f t="shared" si="58"/>
        <v>0.31452694733654013</v>
      </c>
      <c r="M1346" s="12">
        <v>0.14066072700000001</v>
      </c>
      <c r="N1346" s="12">
        <v>4</v>
      </c>
      <c r="O1346" s="12">
        <v>2289.5106249999999</v>
      </c>
      <c r="P1346" s="12">
        <v>4</v>
      </c>
      <c r="Q1346" s="12">
        <v>1428.3577909999999</v>
      </c>
      <c r="R1346" s="12">
        <v>4</v>
      </c>
      <c r="S1346" s="12">
        <v>2.5629411129999999</v>
      </c>
      <c r="T1346" s="12">
        <v>4</v>
      </c>
      <c r="U1346" s="12">
        <v>1.7227092820000001</v>
      </c>
      <c r="V1346" s="12">
        <v>0.61626110000000001</v>
      </c>
      <c r="W1346" s="12">
        <v>4</v>
      </c>
      <c r="X1346" s="12">
        <v>2169.9</v>
      </c>
      <c r="Y1346" s="12">
        <f t="shared" si="59"/>
        <v>30.5</v>
      </c>
      <c r="Z1346" s="12">
        <f t="shared" si="60"/>
        <v>0.25</v>
      </c>
      <c r="AA1346" s="12">
        <f t="shared" si="61"/>
        <v>1957</v>
      </c>
      <c r="AB1346" s="12">
        <f t="shared" si="62"/>
        <v>24</v>
      </c>
    </row>
    <row r="1347" spans="4:28" x14ac:dyDescent="0.2">
      <c r="D1347" s="18" t="s">
        <v>13892</v>
      </c>
      <c r="E1347" s="12" t="s">
        <v>13891</v>
      </c>
      <c r="F1347" s="12" t="str">
        <f t="shared" si="56"/>
        <v>Dob.S</v>
      </c>
      <c r="G1347" s="12">
        <v>7.3004579E-2</v>
      </c>
      <c r="H1347" s="12">
        <v>-1.1068710000000001E-2</v>
      </c>
      <c r="I1347" s="12">
        <f t="shared" si="57"/>
        <v>6.1935868999999998E-2</v>
      </c>
      <c r="J1347" s="12">
        <v>9</v>
      </c>
      <c r="K1347" s="12">
        <v>7.7240000000000002</v>
      </c>
      <c r="L1347" s="12">
        <f t="shared" si="58"/>
        <v>0.275054085</v>
      </c>
      <c r="M1347" s="12">
        <v>9.1684694999999997E-2</v>
      </c>
      <c r="N1347" s="12">
        <v>6</v>
      </c>
      <c r="O1347" s="12">
        <v>2270.5</v>
      </c>
      <c r="P1347" s="12">
        <v>6</v>
      </c>
      <c r="Q1347" s="12">
        <v>1019.506764</v>
      </c>
      <c r="R1347" s="12">
        <v>6</v>
      </c>
      <c r="S1347" s="12">
        <v>3.0181784610000002</v>
      </c>
      <c r="T1347" s="12">
        <v>6</v>
      </c>
      <c r="U1347" s="12">
        <v>2.0170449769999999</v>
      </c>
      <c r="V1347" s="12">
        <v>0.35195807299999998</v>
      </c>
      <c r="W1347" s="12">
        <v>6</v>
      </c>
      <c r="X1347" s="12">
        <v>2130.0500000000002</v>
      </c>
      <c r="Y1347" s="12">
        <f t="shared" si="59"/>
        <v>30.5</v>
      </c>
      <c r="Z1347" s="12">
        <f t="shared" si="60"/>
        <v>0.25</v>
      </c>
      <c r="AA1347" s="12">
        <f t="shared" si="61"/>
        <v>1957</v>
      </c>
      <c r="AB1347" s="12">
        <f t="shared" si="62"/>
        <v>24</v>
      </c>
    </row>
    <row r="1348" spans="4:28" x14ac:dyDescent="0.2">
      <c r="D1348" s="18" t="s">
        <v>13892</v>
      </c>
      <c r="E1348" s="12" t="s">
        <v>13891</v>
      </c>
      <c r="F1348" s="12" t="str">
        <f t="shared" si="56"/>
        <v>Dob.S</v>
      </c>
      <c r="G1348" s="12">
        <v>1.937204E-2</v>
      </c>
      <c r="H1348" s="12">
        <v>-4.7217600999999998E-2</v>
      </c>
      <c r="I1348" s="12">
        <f t="shared" si="57"/>
        <v>-2.7845560999999998E-2</v>
      </c>
      <c r="J1348" s="12">
        <v>6</v>
      </c>
      <c r="K1348" s="12">
        <v>7.7590000000000003</v>
      </c>
      <c r="L1348" s="12">
        <f t="shared" si="58"/>
        <v>0.24457180184772401</v>
      </c>
      <c r="M1348" s="12">
        <v>9.9846019999999994E-2</v>
      </c>
      <c r="N1348" s="12">
        <v>4</v>
      </c>
      <c r="O1348" s="12">
        <v>2295.120778</v>
      </c>
      <c r="P1348" s="12">
        <v>4</v>
      </c>
      <c r="Q1348" s="12">
        <v>1067.998143</v>
      </c>
      <c r="R1348" s="12">
        <v>4</v>
      </c>
      <c r="S1348" s="12">
        <v>2.8755127090000001</v>
      </c>
      <c r="T1348" s="12">
        <v>4</v>
      </c>
      <c r="U1348" s="12">
        <v>1.9154229490000001</v>
      </c>
      <c r="V1348" s="12">
        <v>0.33776545200000002</v>
      </c>
      <c r="W1348" s="12">
        <v>4</v>
      </c>
      <c r="X1348" s="12">
        <v>2126.9</v>
      </c>
      <c r="Y1348" s="12">
        <f t="shared" si="59"/>
        <v>30.5</v>
      </c>
      <c r="Z1348" s="12">
        <f t="shared" si="60"/>
        <v>0.25</v>
      </c>
      <c r="AA1348" s="12">
        <f t="shared" si="61"/>
        <v>1957</v>
      </c>
      <c r="AB1348" s="12">
        <f t="shared" si="62"/>
        <v>24</v>
      </c>
    </row>
    <row r="1349" spans="4:28" x14ac:dyDescent="0.2">
      <c r="D1349" s="18" t="s">
        <v>13892</v>
      </c>
      <c r="E1349" s="12" t="s">
        <v>13891</v>
      </c>
      <c r="F1349" s="12" t="str">
        <f t="shared" si="56"/>
        <v>Dob.S</v>
      </c>
      <c r="G1349" s="12">
        <v>2.8391719999999999E-2</v>
      </c>
      <c r="H1349" s="12">
        <v>-2.7134249999999999E-2</v>
      </c>
      <c r="I1349" s="12">
        <f t="shared" si="57"/>
        <v>1.2574700000000001E-3</v>
      </c>
      <c r="J1349" s="12">
        <v>6</v>
      </c>
      <c r="K1349" s="12">
        <v>7.7435</v>
      </c>
      <c r="L1349" s="12">
        <f t="shared" si="58"/>
        <v>0.16242957422958201</v>
      </c>
      <c r="M1349" s="12">
        <v>6.6311596E-2</v>
      </c>
      <c r="N1349" s="12">
        <v>5</v>
      </c>
      <c r="O1349" s="12">
        <v>2274.2363099999998</v>
      </c>
      <c r="P1349" s="12">
        <v>5</v>
      </c>
      <c r="Q1349" s="12">
        <v>787.19907309999996</v>
      </c>
      <c r="R1349" s="12">
        <v>5</v>
      </c>
      <c r="S1349" s="12">
        <v>3.4736573399999999</v>
      </c>
      <c r="T1349" s="12">
        <v>5</v>
      </c>
      <c r="U1349" s="12">
        <v>2.3126270889999998</v>
      </c>
      <c r="V1349" s="12">
        <v>0.158407361</v>
      </c>
      <c r="W1349" s="12">
        <v>5</v>
      </c>
      <c r="X1349" s="12">
        <v>2084.8000000000002</v>
      </c>
      <c r="Y1349" s="12">
        <f t="shared" si="59"/>
        <v>30.5</v>
      </c>
      <c r="Z1349" s="12">
        <f t="shared" si="60"/>
        <v>0.25</v>
      </c>
      <c r="AA1349" s="12">
        <f t="shared" si="61"/>
        <v>1957</v>
      </c>
      <c r="AB1349" s="12">
        <f t="shared" si="62"/>
        <v>24</v>
      </c>
    </row>
    <row r="1350" spans="4:28" x14ac:dyDescent="0.2">
      <c r="D1350" s="18" t="s">
        <v>13892</v>
      </c>
      <c r="E1350" s="12" t="s">
        <v>13891</v>
      </c>
      <c r="F1350" s="12" t="str">
        <f t="shared" si="56"/>
        <v>Dob.S</v>
      </c>
      <c r="G1350" s="12">
        <v>3.5475552E-2</v>
      </c>
      <c r="H1350" s="12">
        <v>-5.0780249999999999E-2</v>
      </c>
      <c r="I1350" s="12">
        <f t="shared" si="57"/>
        <v>-1.5304697999999999E-2</v>
      </c>
      <c r="J1350" s="12">
        <v>7</v>
      </c>
      <c r="K1350" s="12">
        <v>7.7750000000000004</v>
      </c>
      <c r="L1350" s="12">
        <f t="shared" si="58"/>
        <v>0.16977043236133332</v>
      </c>
      <c r="M1350" s="12">
        <v>6.4167191999999998E-2</v>
      </c>
      <c r="N1350" s="12">
        <v>6</v>
      </c>
      <c r="O1350" s="12">
        <v>2275.058012</v>
      </c>
      <c r="P1350" s="12">
        <v>6</v>
      </c>
      <c r="Q1350" s="12">
        <v>884.88286249999999</v>
      </c>
      <c r="R1350" s="12">
        <v>6</v>
      </c>
      <c r="S1350" s="12">
        <v>3.1979002570000001</v>
      </c>
      <c r="T1350" s="12">
        <v>6</v>
      </c>
      <c r="U1350" s="12">
        <v>2.1346956330000002</v>
      </c>
      <c r="V1350" s="12">
        <v>0.157769774</v>
      </c>
      <c r="W1350" s="12">
        <v>6</v>
      </c>
      <c r="X1350" s="12">
        <v>2118.4499999999998</v>
      </c>
      <c r="Y1350" s="12">
        <f t="shared" si="59"/>
        <v>30.5</v>
      </c>
      <c r="Z1350" s="12">
        <f t="shared" si="60"/>
        <v>0.25</v>
      </c>
      <c r="AA1350" s="12">
        <f t="shared" si="61"/>
        <v>1957</v>
      </c>
      <c r="AB1350" s="12">
        <f t="shared" si="62"/>
        <v>24</v>
      </c>
    </row>
    <row r="1351" spans="4:28" x14ac:dyDescent="0.2">
      <c r="D1351" s="18" t="s">
        <v>13892</v>
      </c>
      <c r="E1351" s="12" t="s">
        <v>13891</v>
      </c>
      <c r="F1351" s="12" t="str">
        <f t="shared" si="56"/>
        <v>Dob.S</v>
      </c>
      <c r="G1351" s="12">
        <v>0.18592373500000001</v>
      </c>
      <c r="H1351" s="12">
        <v>2.8180117000000001E-2</v>
      </c>
      <c r="I1351" s="12">
        <f t="shared" si="57"/>
        <v>0.21410385200000001</v>
      </c>
      <c r="J1351" s="12">
        <v>7</v>
      </c>
      <c r="K1351" s="12">
        <v>7.37</v>
      </c>
      <c r="L1351" s="12">
        <f t="shared" si="58"/>
        <v>0.27183783751414037</v>
      </c>
      <c r="M1351" s="12">
        <v>0.10274504499999999</v>
      </c>
      <c r="N1351" s="12">
        <v>4</v>
      </c>
      <c r="O1351" s="12">
        <v>2283.8644829999998</v>
      </c>
      <c r="P1351" s="12">
        <v>4</v>
      </c>
      <c r="Q1351" s="12">
        <v>860.49660180000001</v>
      </c>
      <c r="R1351" s="12">
        <v>4</v>
      </c>
      <c r="S1351" s="12">
        <v>3.3802959669999999</v>
      </c>
      <c r="T1351" s="12">
        <v>4</v>
      </c>
      <c r="U1351" s="12">
        <v>2.2520411760000001</v>
      </c>
      <c r="V1351" s="12">
        <v>0.39714491600000001</v>
      </c>
      <c r="W1351" s="12">
        <v>4</v>
      </c>
      <c r="X1351" s="12">
        <v>2101.1</v>
      </c>
      <c r="Y1351" s="12">
        <f t="shared" si="59"/>
        <v>30.5</v>
      </c>
      <c r="Z1351" s="12">
        <f t="shared" si="60"/>
        <v>0.25</v>
      </c>
      <c r="AA1351" s="12">
        <f t="shared" si="61"/>
        <v>1957</v>
      </c>
      <c r="AB1351" s="12">
        <f t="shared" si="62"/>
        <v>24</v>
      </c>
    </row>
    <row r="1352" spans="4:28" x14ac:dyDescent="0.2">
      <c r="D1352" s="18" t="s">
        <v>13892</v>
      </c>
      <c r="E1352" s="12" t="s">
        <v>13891</v>
      </c>
      <c r="F1352" s="12" t="str">
        <f t="shared" si="56"/>
        <v>Dob.S</v>
      </c>
      <c r="G1352" s="12">
        <v>0.195383415</v>
      </c>
      <c r="I1352" s="12">
        <f t="shared" si="57"/>
        <v>0.195383415</v>
      </c>
      <c r="J1352" s="12">
        <v>6</v>
      </c>
      <c r="K1352" s="12">
        <v>7.508</v>
      </c>
      <c r="L1352" s="12">
        <f t="shared" si="58"/>
        <v>0.3117945916083813</v>
      </c>
      <c r="M1352" s="12">
        <v>0.127289609</v>
      </c>
      <c r="N1352" s="12">
        <v>2</v>
      </c>
      <c r="O1352" s="12">
        <v>2302.0567540000002</v>
      </c>
      <c r="P1352" s="12">
        <v>2</v>
      </c>
      <c r="Q1352" s="12">
        <v>1305.6161320000001</v>
      </c>
      <c r="R1352" s="12">
        <v>2</v>
      </c>
      <c r="S1352" s="12">
        <v>2.6322129460000001</v>
      </c>
      <c r="T1352" s="12">
        <v>2</v>
      </c>
      <c r="U1352" s="12">
        <v>1.7526270500000001</v>
      </c>
      <c r="V1352" s="12">
        <v>0.443029167</v>
      </c>
      <c r="W1352" s="12">
        <v>2</v>
      </c>
      <c r="X1352" s="12">
        <v>2171.85</v>
      </c>
      <c r="Y1352" s="12">
        <f t="shared" si="59"/>
        <v>30.5</v>
      </c>
      <c r="Z1352" s="12">
        <f t="shared" si="60"/>
        <v>0.25</v>
      </c>
      <c r="AA1352" s="12">
        <f t="shared" si="61"/>
        <v>1957</v>
      </c>
      <c r="AB1352" s="12">
        <f t="shared" si="62"/>
        <v>24</v>
      </c>
    </row>
    <row r="1353" spans="4:28" x14ac:dyDescent="0.2">
      <c r="D1353" s="18" t="s">
        <v>13892</v>
      </c>
      <c r="E1353" s="12" t="s">
        <v>13891</v>
      </c>
      <c r="F1353" s="12" t="str">
        <f t="shared" si="56"/>
        <v>Dob.S</v>
      </c>
      <c r="G1353" s="12">
        <v>0.13711105500000001</v>
      </c>
      <c r="H1353" s="12">
        <v>-7.8460316000000002E-2</v>
      </c>
      <c r="I1353" s="12">
        <f t="shared" si="57"/>
        <v>5.8650739000000007E-2</v>
      </c>
      <c r="J1353" s="12">
        <v>6</v>
      </c>
      <c r="K1353" s="12">
        <v>7.4675000000000002</v>
      </c>
      <c r="L1353" s="12">
        <f t="shared" si="58"/>
        <v>0.31578457769784957</v>
      </c>
      <c r="M1353" s="12">
        <v>0.12891851400000001</v>
      </c>
      <c r="N1353" s="12">
        <v>3</v>
      </c>
      <c r="O1353" s="12">
        <v>2304.2790380000001</v>
      </c>
      <c r="P1353" s="12">
        <v>3</v>
      </c>
      <c r="Q1353" s="12">
        <v>719.60674470000004</v>
      </c>
      <c r="R1353" s="12">
        <v>3</v>
      </c>
      <c r="S1353" s="12">
        <v>3.7293087690000002</v>
      </c>
      <c r="T1353" s="12">
        <v>3</v>
      </c>
      <c r="U1353" s="12">
        <v>2.4768377080000001</v>
      </c>
      <c r="V1353" s="12">
        <v>0.65739097000000002</v>
      </c>
      <c r="W1353" s="12">
        <v>3</v>
      </c>
      <c r="X1353" s="12">
        <v>2101.6999999999998</v>
      </c>
      <c r="Y1353" s="12">
        <f t="shared" si="59"/>
        <v>30.5</v>
      </c>
      <c r="Z1353" s="12">
        <f t="shared" si="60"/>
        <v>0.25</v>
      </c>
      <c r="AA1353" s="12">
        <f t="shared" si="61"/>
        <v>1957</v>
      </c>
      <c r="AB1353" s="12">
        <f t="shared" si="62"/>
        <v>24</v>
      </c>
    </row>
    <row r="1354" spans="4:28" x14ac:dyDescent="0.2">
      <c r="D1354" s="18" t="s">
        <v>13892</v>
      </c>
      <c r="E1354" s="12" t="s">
        <v>13891</v>
      </c>
      <c r="F1354" s="12" t="str">
        <f t="shared" si="56"/>
        <v>Dob.S</v>
      </c>
      <c r="G1354" s="12">
        <v>0.126049668</v>
      </c>
      <c r="H1354" s="12">
        <v>-9.6451000000000002E-3</v>
      </c>
      <c r="I1354" s="12">
        <f t="shared" si="57"/>
        <v>0.116404568</v>
      </c>
      <c r="J1354" s="12">
        <v>12</v>
      </c>
      <c r="K1354" s="12">
        <v>7.7190000000000003</v>
      </c>
      <c r="L1354" s="12">
        <f t="shared" si="58"/>
        <v>0.29037169106253252</v>
      </c>
      <c r="M1354" s="12">
        <v>8.3823087000000004E-2</v>
      </c>
      <c r="N1354" s="12">
        <v>6</v>
      </c>
      <c r="O1354" s="12">
        <v>2290.0727780000002</v>
      </c>
      <c r="P1354" s="12">
        <v>5</v>
      </c>
      <c r="Q1354" s="12">
        <v>799.45843620000005</v>
      </c>
      <c r="R1354" s="12">
        <v>5</v>
      </c>
      <c r="S1354" s="12">
        <v>3.4382278469999998</v>
      </c>
      <c r="T1354" s="12">
        <v>5</v>
      </c>
      <c r="U1354" s="12">
        <v>2.2829810039999998</v>
      </c>
      <c r="V1354" s="12">
        <v>0.41485184200000003</v>
      </c>
      <c r="W1354" s="12">
        <v>5</v>
      </c>
      <c r="X1354" s="12">
        <v>2118.1999999999998</v>
      </c>
      <c r="Y1354" s="12">
        <f t="shared" si="59"/>
        <v>30.5</v>
      </c>
      <c r="Z1354" s="12">
        <f t="shared" si="60"/>
        <v>0.25</v>
      </c>
      <c r="AA1354" s="12">
        <f t="shared" si="61"/>
        <v>1957</v>
      </c>
      <c r="AB1354" s="12">
        <f t="shared" si="62"/>
        <v>24</v>
      </c>
    </row>
    <row r="1355" spans="4:28" x14ac:dyDescent="0.2">
      <c r="D1355" s="18" t="s">
        <v>13892</v>
      </c>
      <c r="E1355" s="12" t="s">
        <v>13891</v>
      </c>
      <c r="F1355" s="12" t="str">
        <f t="shared" si="56"/>
        <v>Dob.S</v>
      </c>
      <c r="G1355" s="12">
        <v>9.9626913999999997E-2</v>
      </c>
      <c r="H1355" s="12">
        <v>1.6344931E-2</v>
      </c>
      <c r="I1355" s="12">
        <f t="shared" si="57"/>
        <v>0.11597184499999999</v>
      </c>
      <c r="J1355" s="12">
        <v>9</v>
      </c>
      <c r="K1355" s="12">
        <v>7.7030000000000003</v>
      </c>
      <c r="L1355" s="12">
        <f t="shared" si="58"/>
        <v>0.32199085500000002</v>
      </c>
      <c r="M1355" s="12">
        <v>0.107330285</v>
      </c>
      <c r="N1355" s="12">
        <v>3</v>
      </c>
      <c r="O1355" s="12">
        <v>2293.4148049999999</v>
      </c>
      <c r="P1355" s="12">
        <v>3</v>
      </c>
      <c r="Q1355" s="12">
        <v>889.42009889999997</v>
      </c>
      <c r="R1355" s="12">
        <v>3</v>
      </c>
      <c r="S1355" s="12">
        <v>3.163484108</v>
      </c>
      <c r="T1355" s="12">
        <v>3</v>
      </c>
      <c r="U1355" s="12">
        <v>2.09933009</v>
      </c>
      <c r="V1355" s="12">
        <v>0.65214149499999996</v>
      </c>
      <c r="W1355" s="12">
        <v>3</v>
      </c>
      <c r="X1355" s="12">
        <v>2140.1</v>
      </c>
      <c r="Y1355" s="12">
        <f t="shared" si="59"/>
        <v>30.5</v>
      </c>
      <c r="Z1355" s="12">
        <f t="shared" si="60"/>
        <v>0.25</v>
      </c>
      <c r="AA1355" s="12">
        <f t="shared" si="61"/>
        <v>1957</v>
      </c>
      <c r="AB1355" s="12">
        <f t="shared" si="62"/>
        <v>24</v>
      </c>
    </row>
    <row r="1356" spans="4:28" x14ac:dyDescent="0.2">
      <c r="D1356" s="18" t="s">
        <v>13892</v>
      </c>
      <c r="E1356" s="12" t="s">
        <v>13891</v>
      </c>
      <c r="F1356" s="12" t="str">
        <f t="shared" si="56"/>
        <v>Dob.S</v>
      </c>
      <c r="G1356" s="12">
        <v>0.15723166499999999</v>
      </c>
      <c r="H1356" s="12">
        <v>2.8344186E-2</v>
      </c>
      <c r="I1356" s="12">
        <f t="shared" si="57"/>
        <v>0.18557585099999999</v>
      </c>
      <c r="J1356" s="12">
        <v>10</v>
      </c>
      <c r="K1356" s="12">
        <v>7.7030000000000003</v>
      </c>
      <c r="L1356" s="12">
        <f t="shared" si="58"/>
        <v>0.32140289665325666</v>
      </c>
      <c r="M1356" s="12">
        <v>0.10163651999999999</v>
      </c>
      <c r="N1356" s="12">
        <v>6</v>
      </c>
      <c r="O1356" s="12">
        <v>2282.4722379999998</v>
      </c>
      <c r="P1356" s="12">
        <v>5</v>
      </c>
      <c r="Q1356" s="12">
        <v>754.0621807</v>
      </c>
      <c r="R1356" s="12">
        <v>5</v>
      </c>
      <c r="S1356" s="12">
        <v>3.471400241</v>
      </c>
      <c r="T1356" s="12">
        <v>5</v>
      </c>
      <c r="U1356" s="12">
        <v>2.2994120329999999</v>
      </c>
      <c r="V1356" s="12">
        <v>0.48513471000000002</v>
      </c>
      <c r="W1356" s="12">
        <v>5</v>
      </c>
      <c r="X1356" s="12">
        <v>2103.4</v>
      </c>
      <c r="Y1356" s="12">
        <f t="shared" si="59"/>
        <v>30.5</v>
      </c>
      <c r="Z1356" s="12">
        <f t="shared" si="60"/>
        <v>0.25</v>
      </c>
      <c r="AA1356" s="12">
        <f t="shared" si="61"/>
        <v>1957</v>
      </c>
      <c r="AB1356" s="12">
        <f t="shared" si="62"/>
        <v>24</v>
      </c>
    </row>
    <row r="1357" spans="4:28" x14ac:dyDescent="0.2">
      <c r="D1357" s="18" t="s">
        <v>13892</v>
      </c>
      <c r="E1357" s="12" t="s">
        <v>13891</v>
      </c>
      <c r="F1357" s="12" t="str">
        <f t="shared" si="56"/>
        <v>Dob.S</v>
      </c>
      <c r="G1357" s="12">
        <v>0.15287573300000001</v>
      </c>
      <c r="H1357" s="12">
        <v>2.7630913999999999E-2</v>
      </c>
      <c r="I1357" s="12">
        <f t="shared" si="57"/>
        <v>0.18050664700000002</v>
      </c>
      <c r="J1357" s="12">
        <v>9</v>
      </c>
      <c r="K1357" s="12">
        <v>7.6740000000000004</v>
      </c>
      <c r="L1357" s="12">
        <f t="shared" si="58"/>
        <v>0.28517382600000002</v>
      </c>
      <c r="M1357" s="12">
        <v>9.5057942000000006E-2</v>
      </c>
      <c r="N1357" s="12">
        <v>5</v>
      </c>
      <c r="O1357" s="12">
        <v>2287.4489520000002</v>
      </c>
      <c r="P1357" s="12">
        <v>4</v>
      </c>
      <c r="Q1357" s="12">
        <v>1245.770847</v>
      </c>
      <c r="R1357" s="12">
        <v>4</v>
      </c>
      <c r="S1357" s="12">
        <v>2.6874349820000001</v>
      </c>
      <c r="T1357" s="12">
        <v>4</v>
      </c>
      <c r="U1357" s="12">
        <v>1.78946703</v>
      </c>
      <c r="V1357" s="12">
        <v>0.47987933399999999</v>
      </c>
      <c r="W1357" s="12">
        <v>4</v>
      </c>
      <c r="X1357" s="12">
        <v>2142.6999999999998</v>
      </c>
      <c r="Y1357" s="12">
        <f t="shared" si="59"/>
        <v>30.5</v>
      </c>
      <c r="Z1357" s="12">
        <f t="shared" si="60"/>
        <v>0.25</v>
      </c>
      <c r="AA1357" s="12">
        <f t="shared" si="61"/>
        <v>1957</v>
      </c>
      <c r="AB1357" s="12">
        <f t="shared" si="62"/>
        <v>24</v>
      </c>
    </row>
    <row r="1358" spans="4:28" x14ac:dyDescent="0.2">
      <c r="D1358" s="18" t="s">
        <v>13892</v>
      </c>
      <c r="E1358" s="12" t="s">
        <v>13891</v>
      </c>
      <c r="F1358" s="12" t="str">
        <f t="shared" si="56"/>
        <v>Dob.S</v>
      </c>
      <c r="G1358" s="12">
        <v>0.14440001999999999</v>
      </c>
      <c r="H1358" s="12">
        <v>-1.8555117999999999E-2</v>
      </c>
      <c r="I1358" s="12">
        <f t="shared" si="57"/>
        <v>0.12584490199999998</v>
      </c>
      <c r="J1358" s="12">
        <v>7</v>
      </c>
      <c r="K1358" s="12">
        <v>7.6740000000000004</v>
      </c>
      <c r="L1358" s="12">
        <f t="shared" si="58"/>
        <v>0.30355771294197542</v>
      </c>
      <c r="M1358" s="12">
        <v>0.114734031</v>
      </c>
      <c r="N1358" s="12">
        <v>5</v>
      </c>
      <c r="O1358" s="12">
        <v>2275</v>
      </c>
      <c r="P1358" s="12">
        <v>4</v>
      </c>
      <c r="Q1358" s="12">
        <v>1442.15</v>
      </c>
      <c r="R1358" s="12">
        <v>4</v>
      </c>
      <c r="S1358" s="12">
        <v>2.3450000000000002</v>
      </c>
      <c r="T1358" s="12">
        <v>4</v>
      </c>
      <c r="U1358" s="12">
        <v>1.57</v>
      </c>
      <c r="V1358" s="12">
        <v>0.34232510999999999</v>
      </c>
      <c r="W1358" s="12">
        <v>4</v>
      </c>
      <c r="X1358" s="12">
        <v>2155.75</v>
      </c>
      <c r="Y1358" s="12">
        <f t="shared" si="59"/>
        <v>30.5</v>
      </c>
      <c r="Z1358" s="12">
        <f t="shared" si="60"/>
        <v>0.25</v>
      </c>
      <c r="AA1358" s="12">
        <f t="shared" si="61"/>
        <v>1957</v>
      </c>
      <c r="AB1358" s="12">
        <f t="shared" si="62"/>
        <v>24</v>
      </c>
    </row>
    <row r="1359" spans="4:28" x14ac:dyDescent="0.2">
      <c r="D1359" s="18" t="s">
        <v>13892</v>
      </c>
      <c r="E1359" s="12" t="s">
        <v>13891</v>
      </c>
      <c r="F1359" s="12" t="str">
        <f t="shared" si="56"/>
        <v>Dob.S</v>
      </c>
      <c r="G1359" s="12">
        <v>0.10903581399999999</v>
      </c>
      <c r="H1359" s="12">
        <v>-1.5923049000000002E-2</v>
      </c>
      <c r="I1359" s="12">
        <f t="shared" si="57"/>
        <v>9.3112764999999986E-2</v>
      </c>
      <c r="J1359" s="12">
        <v>6</v>
      </c>
      <c r="K1359" s="12">
        <v>7.4965000000000002</v>
      </c>
      <c r="L1359" s="12">
        <f t="shared" si="58"/>
        <v>0.32047131869516265</v>
      </c>
      <c r="M1359" s="12">
        <v>0.13083186799999999</v>
      </c>
      <c r="N1359" s="12">
        <v>3</v>
      </c>
      <c r="O1359" s="12">
        <v>2289.3891669999998</v>
      </c>
      <c r="P1359" s="12">
        <v>3</v>
      </c>
      <c r="Q1359" s="12">
        <v>757.44884590000004</v>
      </c>
      <c r="R1359" s="12">
        <v>3</v>
      </c>
      <c r="S1359" s="12">
        <v>3.538176789</v>
      </c>
      <c r="T1359" s="12">
        <v>3</v>
      </c>
      <c r="U1359" s="12">
        <v>2.34708608</v>
      </c>
      <c r="V1359" s="12">
        <v>0.57916184100000001</v>
      </c>
      <c r="W1359" s="12">
        <v>3</v>
      </c>
      <c r="X1359" s="12">
        <v>2109.3000000000002</v>
      </c>
      <c r="Y1359" s="12">
        <f t="shared" si="59"/>
        <v>30.5</v>
      </c>
      <c r="Z1359" s="12">
        <f t="shared" si="60"/>
        <v>0.25</v>
      </c>
      <c r="AA1359" s="12">
        <f t="shared" si="61"/>
        <v>1957</v>
      </c>
      <c r="AB1359" s="12">
        <f t="shared" si="62"/>
        <v>24</v>
      </c>
    </row>
    <row r="1360" spans="4:28" x14ac:dyDescent="0.2">
      <c r="D1360" s="18" t="s">
        <v>13892</v>
      </c>
      <c r="E1360" s="12" t="s">
        <v>13891</v>
      </c>
      <c r="F1360" s="12" t="str">
        <f t="shared" si="56"/>
        <v>Dob.S</v>
      </c>
      <c r="G1360" s="12">
        <v>0.11221774299999999</v>
      </c>
      <c r="H1360" s="12">
        <v>8.4960690000000002E-3</v>
      </c>
      <c r="I1360" s="12">
        <f t="shared" si="57"/>
        <v>0.12071381199999999</v>
      </c>
      <c r="J1360" s="12">
        <v>6</v>
      </c>
      <c r="K1360" s="12">
        <v>7.4894999999999996</v>
      </c>
      <c r="L1360" s="12">
        <f t="shared" si="58"/>
        <v>0.35158749553344498</v>
      </c>
      <c r="M1360" s="12">
        <v>0.143534994</v>
      </c>
      <c r="N1360" s="12">
        <v>3</v>
      </c>
      <c r="O1360" s="12">
        <v>2304.203931</v>
      </c>
      <c r="P1360" s="12">
        <v>3</v>
      </c>
      <c r="Q1360" s="12">
        <v>736.41849060000004</v>
      </c>
      <c r="R1360" s="12">
        <v>3</v>
      </c>
      <c r="S1360" s="12">
        <v>3.6363347359999998</v>
      </c>
      <c r="T1360" s="12">
        <v>3</v>
      </c>
      <c r="U1360" s="12">
        <v>2.4145238459999998</v>
      </c>
      <c r="V1360" s="12">
        <v>0.74055675200000004</v>
      </c>
      <c r="W1360" s="12">
        <v>3</v>
      </c>
      <c r="X1360" s="12">
        <v>2099.3000000000002</v>
      </c>
      <c r="Y1360" s="12">
        <f t="shared" si="59"/>
        <v>30.5</v>
      </c>
      <c r="Z1360" s="12">
        <f t="shared" si="60"/>
        <v>0.25</v>
      </c>
      <c r="AA1360" s="12">
        <f t="shared" si="61"/>
        <v>1957</v>
      </c>
      <c r="AB1360" s="12">
        <f t="shared" si="62"/>
        <v>24</v>
      </c>
    </row>
    <row r="1361" spans="4:28" x14ac:dyDescent="0.2">
      <c r="D1361" s="18" t="s">
        <v>13892</v>
      </c>
      <c r="E1361" s="12" t="s">
        <v>13891</v>
      </c>
      <c r="F1361" s="12" t="str">
        <f t="shared" si="56"/>
        <v>Dob.S</v>
      </c>
      <c r="G1361" s="12">
        <v>0.146338355</v>
      </c>
      <c r="H1361" s="12">
        <v>-6.5437248000000003E-2</v>
      </c>
      <c r="I1361" s="12">
        <f t="shared" si="57"/>
        <v>8.0901107E-2</v>
      </c>
      <c r="J1361" s="12">
        <v>6</v>
      </c>
      <c r="K1361" s="12">
        <v>7.5255000000000001</v>
      </c>
      <c r="L1361" s="12">
        <f t="shared" si="58"/>
        <v>0.36281161356904912</v>
      </c>
      <c r="M1361" s="12">
        <v>0.14811722099999999</v>
      </c>
      <c r="N1361" s="12">
        <v>3</v>
      </c>
      <c r="O1361" s="12">
        <v>2305.289303</v>
      </c>
      <c r="P1361" s="12">
        <v>3</v>
      </c>
      <c r="Q1361" s="12">
        <v>779.18181440000001</v>
      </c>
      <c r="R1361" s="12">
        <v>3</v>
      </c>
      <c r="S1361" s="12">
        <v>3.5124389589999998</v>
      </c>
      <c r="T1361" s="12">
        <v>3</v>
      </c>
      <c r="U1361" s="12">
        <v>2.3324931979999999</v>
      </c>
      <c r="V1361" s="12">
        <v>0.82177552700000001</v>
      </c>
      <c r="W1361" s="12">
        <v>3</v>
      </c>
      <c r="X1361" s="12">
        <v>2115.1</v>
      </c>
      <c r="Y1361" s="12">
        <f t="shared" ref="Y1361:Y1377" si="63">VLOOKUP(F1361,$G$1382:$K$1386,2, FALSE)</f>
        <v>30.5</v>
      </c>
      <c r="Z1361" s="12">
        <f t="shared" ref="Z1361:Z1377" si="64">VLOOKUP(F1361,$G$1382:$K$1386,3, FALSE)</f>
        <v>0.25</v>
      </c>
      <c r="AA1361" s="12">
        <f t="shared" ref="AA1361:AA1377" si="65">VLOOKUP(F1361,$G$1382:$K$1386,4, FALSE)</f>
        <v>1957</v>
      </c>
      <c r="AB1361" s="12">
        <f t="shared" ref="AB1361:AB1377" si="66">VLOOKUP(F1361,$G$1382:$K$1386,5, FALSE)</f>
        <v>24</v>
      </c>
    </row>
    <row r="1362" spans="4:28" x14ac:dyDescent="0.2">
      <c r="D1362" s="18" t="s">
        <v>13892</v>
      </c>
      <c r="E1362" s="12" t="s">
        <v>13891</v>
      </c>
      <c r="F1362" s="12" t="str">
        <f t="shared" ref="F1362:F1377" si="67">_xlfn.CONCAT(D1362,E1362)</f>
        <v>Dob.S</v>
      </c>
      <c r="G1362" s="12">
        <v>0.11333054200000001</v>
      </c>
      <c r="H1362" s="12">
        <v>1.8886403999999999E-2</v>
      </c>
      <c r="I1362" s="12">
        <f t="shared" ref="I1362:I1377" si="68">G1362+H1362</f>
        <v>0.132216946</v>
      </c>
      <c r="J1362" s="12">
        <v>8</v>
      </c>
      <c r="K1362" s="12">
        <v>7.8585000000000003</v>
      </c>
      <c r="L1362" s="12">
        <f t="shared" ref="L1362:L1377" si="69">M1362*SQRT(J1362)</f>
        <v>0.63306949375995658</v>
      </c>
      <c r="M1362" s="12">
        <v>0.22382386600000001</v>
      </c>
      <c r="N1362" s="12">
        <v>5</v>
      </c>
      <c r="O1362" s="12">
        <v>2291.9114599999998</v>
      </c>
      <c r="P1362" s="12">
        <v>5</v>
      </c>
      <c r="Q1362" s="12">
        <v>740.57885480000004</v>
      </c>
      <c r="R1362" s="12">
        <v>5</v>
      </c>
      <c r="S1362" s="12">
        <v>3.6657455400000001</v>
      </c>
      <c r="T1362" s="12">
        <v>5</v>
      </c>
      <c r="U1362" s="12">
        <v>2.43465497</v>
      </c>
      <c r="V1362" s="12">
        <v>0.52862199799999998</v>
      </c>
      <c r="W1362" s="12">
        <v>5</v>
      </c>
      <c r="X1362" s="12">
        <v>2110.6</v>
      </c>
      <c r="Y1362" s="12">
        <f t="shared" si="63"/>
        <v>30.5</v>
      </c>
      <c r="Z1362" s="12">
        <f t="shared" si="64"/>
        <v>0.25</v>
      </c>
      <c r="AA1362" s="12">
        <f t="shared" si="65"/>
        <v>1957</v>
      </c>
      <c r="AB1362" s="12">
        <f t="shared" si="66"/>
        <v>24</v>
      </c>
    </row>
    <row r="1363" spans="4:28" x14ac:dyDescent="0.2">
      <c r="D1363" s="18" t="s">
        <v>13892</v>
      </c>
      <c r="E1363" s="12" t="s">
        <v>13889</v>
      </c>
      <c r="F1363" s="12" t="str">
        <f t="shared" si="67"/>
        <v>Dob.C</v>
      </c>
      <c r="G1363" s="12">
        <v>0.10131401399999999</v>
      </c>
      <c r="H1363" s="12">
        <v>-5.5255790000000001E-3</v>
      </c>
      <c r="I1363" s="12">
        <f t="shared" si="68"/>
        <v>9.5788434999999991E-2</v>
      </c>
      <c r="J1363" s="12">
        <v>7</v>
      </c>
      <c r="K1363" s="12">
        <v>7.9909999999999997</v>
      </c>
      <c r="L1363" s="12">
        <f t="shared" si="69"/>
        <v>7.9472067204757343E-2</v>
      </c>
      <c r="M1363" s="12">
        <v>3.0037617999999999E-2</v>
      </c>
      <c r="N1363" s="12">
        <v>7</v>
      </c>
      <c r="O1363" s="12">
        <v>2235</v>
      </c>
      <c r="P1363" s="12">
        <v>7</v>
      </c>
      <c r="Q1363" s="12">
        <v>442.4</v>
      </c>
      <c r="R1363" s="12">
        <v>7</v>
      </c>
      <c r="S1363" s="12">
        <v>5.31</v>
      </c>
      <c r="T1363" s="12">
        <v>7</v>
      </c>
      <c r="U1363" s="12">
        <v>3.56</v>
      </c>
      <c r="V1363" s="12">
        <v>0.14971607200000001</v>
      </c>
      <c r="W1363" s="12">
        <v>7</v>
      </c>
      <c r="X1363" s="12">
        <v>1928.2</v>
      </c>
      <c r="Y1363" s="12">
        <f t="shared" si="63"/>
        <v>30.3</v>
      </c>
      <c r="Z1363" s="12">
        <f t="shared" si="64"/>
        <v>0.21</v>
      </c>
      <c r="AA1363" s="12">
        <f t="shared" si="65"/>
        <v>1606</v>
      </c>
      <c r="AB1363" s="12">
        <f t="shared" si="66"/>
        <v>8</v>
      </c>
    </row>
    <row r="1364" spans="4:28" x14ac:dyDescent="0.2">
      <c r="D1364" s="18" t="s">
        <v>13892</v>
      </c>
      <c r="E1364" s="12" t="s">
        <v>13889</v>
      </c>
      <c r="F1364" s="12" t="str">
        <f t="shared" si="67"/>
        <v>Dob.C</v>
      </c>
      <c r="G1364" s="12">
        <v>0.11258868299999999</v>
      </c>
      <c r="H1364" s="12">
        <v>-2.36417E-4</v>
      </c>
      <c r="I1364" s="12">
        <f t="shared" si="68"/>
        <v>0.11235226599999999</v>
      </c>
      <c r="J1364" s="12">
        <v>5</v>
      </c>
      <c r="K1364" s="12">
        <v>7.9909999999999997</v>
      </c>
      <c r="L1364" s="12">
        <f t="shared" si="69"/>
        <v>9.9180139974085771E-2</v>
      </c>
      <c r="M1364" s="12">
        <v>4.4354707E-2</v>
      </c>
      <c r="N1364" s="12">
        <v>5</v>
      </c>
      <c r="O1364" s="12">
        <v>2235</v>
      </c>
      <c r="P1364" s="12">
        <v>5</v>
      </c>
      <c r="Q1364" s="12">
        <v>437.1</v>
      </c>
      <c r="R1364" s="12">
        <v>5</v>
      </c>
      <c r="S1364" s="12">
        <v>5.35</v>
      </c>
      <c r="T1364" s="12">
        <v>5</v>
      </c>
      <c r="U1364" s="12">
        <v>3.59</v>
      </c>
      <c r="V1364" s="12">
        <v>0.220031015</v>
      </c>
      <c r="W1364" s="12">
        <v>5</v>
      </c>
      <c r="X1364" s="12">
        <v>1924.5</v>
      </c>
      <c r="Y1364" s="12">
        <f t="shared" si="63"/>
        <v>30.3</v>
      </c>
      <c r="Z1364" s="12">
        <f t="shared" si="64"/>
        <v>0.21</v>
      </c>
      <c r="AA1364" s="12">
        <f t="shared" si="65"/>
        <v>1606</v>
      </c>
      <c r="AB1364" s="12">
        <f t="shared" si="66"/>
        <v>8</v>
      </c>
    </row>
    <row r="1365" spans="4:28" x14ac:dyDescent="0.2">
      <c r="D1365" s="18" t="s">
        <v>13892</v>
      </c>
      <c r="E1365" s="12" t="s">
        <v>13889</v>
      </c>
      <c r="F1365" s="12" t="str">
        <f t="shared" si="67"/>
        <v>Dob.C</v>
      </c>
      <c r="G1365" s="12">
        <v>8.0740329E-2</v>
      </c>
      <c r="H1365" s="12">
        <v>-4.8082059999999998E-3</v>
      </c>
      <c r="I1365" s="12">
        <f t="shared" si="68"/>
        <v>7.5932123000000004E-2</v>
      </c>
      <c r="J1365" s="12">
        <v>5</v>
      </c>
      <c r="K1365" s="12">
        <v>7.9909999999999997</v>
      </c>
      <c r="L1365" s="12">
        <f t="shared" si="69"/>
        <v>0.10011243721235262</v>
      </c>
      <c r="M1365" s="12">
        <v>4.4771643E-2</v>
      </c>
      <c r="N1365" s="12">
        <v>5</v>
      </c>
      <c r="O1365" s="12">
        <v>2235</v>
      </c>
      <c r="P1365" s="12">
        <v>5</v>
      </c>
      <c r="Q1365" s="12">
        <v>442.4</v>
      </c>
      <c r="R1365" s="12">
        <v>5</v>
      </c>
      <c r="S1365" s="12">
        <v>5.31</v>
      </c>
      <c r="T1365" s="12">
        <v>5</v>
      </c>
      <c r="U1365" s="12">
        <v>3.56</v>
      </c>
      <c r="V1365" s="12">
        <v>0.22066947000000001</v>
      </c>
      <c r="W1365" s="12">
        <v>5</v>
      </c>
      <c r="X1365" s="12">
        <v>1926.6</v>
      </c>
      <c r="Y1365" s="12">
        <f t="shared" si="63"/>
        <v>30.3</v>
      </c>
      <c r="Z1365" s="12">
        <f t="shared" si="64"/>
        <v>0.21</v>
      </c>
      <c r="AA1365" s="12">
        <f t="shared" si="65"/>
        <v>1606</v>
      </c>
      <c r="AB1365" s="12">
        <f t="shared" si="66"/>
        <v>8</v>
      </c>
    </row>
    <row r="1366" spans="4:28" x14ac:dyDescent="0.2">
      <c r="D1366" s="18" t="s">
        <v>13892</v>
      </c>
      <c r="E1366" s="12" t="s">
        <v>13889</v>
      </c>
      <c r="F1366" s="12" t="str">
        <f t="shared" si="67"/>
        <v>Dob.C</v>
      </c>
      <c r="G1366" s="12">
        <v>0.105589371</v>
      </c>
      <c r="H1366" s="12">
        <v>-1.4611588E-2</v>
      </c>
      <c r="I1366" s="12">
        <f t="shared" si="68"/>
        <v>9.0977783000000007E-2</v>
      </c>
      <c r="J1366" s="12">
        <v>7</v>
      </c>
      <c r="K1366" s="12">
        <v>7.9909999999999997</v>
      </c>
      <c r="L1366" s="12">
        <f t="shared" si="69"/>
        <v>8.1355188637661502E-2</v>
      </c>
      <c r="M1366" s="12">
        <v>3.0749371000000001E-2</v>
      </c>
      <c r="N1366" s="12">
        <v>7</v>
      </c>
      <c r="O1366" s="12">
        <v>2235</v>
      </c>
      <c r="P1366" s="12">
        <v>7</v>
      </c>
      <c r="Q1366" s="12">
        <v>442</v>
      </c>
      <c r="R1366" s="12">
        <v>7</v>
      </c>
      <c r="S1366" s="12">
        <v>5.3</v>
      </c>
      <c r="T1366" s="12">
        <v>7</v>
      </c>
      <c r="U1366" s="12">
        <v>3.56</v>
      </c>
      <c r="V1366" s="12">
        <v>0.159972157</v>
      </c>
      <c r="W1366" s="12">
        <v>7</v>
      </c>
      <c r="X1366" s="12">
        <v>1924.5</v>
      </c>
      <c r="Y1366" s="12">
        <f t="shared" si="63"/>
        <v>30.3</v>
      </c>
      <c r="Z1366" s="12">
        <f t="shared" si="64"/>
        <v>0.21</v>
      </c>
      <c r="AA1366" s="12">
        <f t="shared" si="65"/>
        <v>1606</v>
      </c>
      <c r="AB1366" s="12">
        <f t="shared" si="66"/>
        <v>8</v>
      </c>
    </row>
    <row r="1367" spans="4:28" x14ac:dyDescent="0.2">
      <c r="D1367" s="18" t="s">
        <v>13892</v>
      </c>
      <c r="E1367" s="12" t="s">
        <v>13889</v>
      </c>
      <c r="F1367" s="12" t="str">
        <f t="shared" si="67"/>
        <v>Dob.C</v>
      </c>
      <c r="G1367" s="12">
        <v>7.2330811999999994E-2</v>
      </c>
      <c r="H1367" s="12">
        <v>-1.505506E-3</v>
      </c>
      <c r="I1367" s="12">
        <f t="shared" si="68"/>
        <v>7.0825305999999991E-2</v>
      </c>
      <c r="J1367" s="12">
        <v>6</v>
      </c>
      <c r="K1367" s="12">
        <v>7.992</v>
      </c>
      <c r="L1367" s="12">
        <f t="shared" si="69"/>
        <v>9.3382546578904935E-2</v>
      </c>
      <c r="M1367" s="12">
        <v>3.8123265000000003E-2</v>
      </c>
      <c r="N1367" s="12">
        <v>6</v>
      </c>
      <c r="O1367" s="12">
        <v>2235</v>
      </c>
      <c r="P1367" s="12">
        <v>6</v>
      </c>
      <c r="Q1367" s="12">
        <v>442.2</v>
      </c>
      <c r="R1367" s="12">
        <v>6</v>
      </c>
      <c r="S1367" s="12">
        <v>5.3049999999999997</v>
      </c>
      <c r="T1367" s="12">
        <v>6</v>
      </c>
      <c r="U1367" s="12">
        <v>3.56</v>
      </c>
      <c r="V1367" s="12">
        <v>0.18069870900000001</v>
      </c>
      <c r="W1367" s="12">
        <v>6</v>
      </c>
      <c r="X1367" s="12">
        <v>1925.35</v>
      </c>
      <c r="Y1367" s="12">
        <f t="shared" si="63"/>
        <v>30.3</v>
      </c>
      <c r="Z1367" s="12">
        <f t="shared" si="64"/>
        <v>0.21</v>
      </c>
      <c r="AA1367" s="12">
        <f t="shared" si="65"/>
        <v>1606</v>
      </c>
      <c r="AB1367" s="12">
        <f t="shared" si="66"/>
        <v>8</v>
      </c>
    </row>
    <row r="1368" spans="4:28" x14ac:dyDescent="0.2">
      <c r="D1368" s="18" t="s">
        <v>13892</v>
      </c>
      <c r="E1368" s="12" t="s">
        <v>13889</v>
      </c>
      <c r="F1368" s="12" t="str">
        <f t="shared" si="67"/>
        <v>Dob.C</v>
      </c>
      <c r="G1368" s="12">
        <v>9.7659942E-2</v>
      </c>
      <c r="H1368" s="12">
        <v>3.2358273E-2</v>
      </c>
      <c r="I1368" s="12">
        <f t="shared" si="68"/>
        <v>0.13001821499999999</v>
      </c>
      <c r="J1368" s="12">
        <v>5</v>
      </c>
      <c r="K1368" s="12">
        <v>7.9930000000000003</v>
      </c>
      <c r="L1368" s="12">
        <f t="shared" si="69"/>
        <v>0.10094701604393476</v>
      </c>
      <c r="M1368" s="12">
        <v>4.5144877999999999E-2</v>
      </c>
      <c r="N1368" s="12">
        <v>5</v>
      </c>
      <c r="O1368" s="12">
        <v>2234.2598029999999</v>
      </c>
      <c r="P1368" s="12">
        <v>5</v>
      </c>
      <c r="Q1368" s="12">
        <v>437.1</v>
      </c>
      <c r="R1368" s="12">
        <v>5</v>
      </c>
      <c r="S1368" s="12">
        <v>5.35</v>
      </c>
      <c r="T1368" s="12">
        <v>5</v>
      </c>
      <c r="U1368" s="12">
        <v>3.59</v>
      </c>
      <c r="V1368" s="12">
        <v>0.227503969</v>
      </c>
      <c r="W1368" s="12">
        <v>5</v>
      </c>
      <c r="X1368" s="12">
        <v>1924.1</v>
      </c>
      <c r="Y1368" s="12">
        <f t="shared" si="63"/>
        <v>30.3</v>
      </c>
      <c r="Z1368" s="12">
        <f t="shared" si="64"/>
        <v>0.21</v>
      </c>
      <c r="AA1368" s="12">
        <f t="shared" si="65"/>
        <v>1606</v>
      </c>
      <c r="AB1368" s="12">
        <f t="shared" si="66"/>
        <v>8</v>
      </c>
    </row>
    <row r="1369" spans="4:28" x14ac:dyDescent="0.2">
      <c r="D1369" s="18" t="s">
        <v>13892</v>
      </c>
      <c r="E1369" s="12" t="s">
        <v>13889</v>
      </c>
      <c r="F1369" s="12" t="str">
        <f t="shared" si="67"/>
        <v>Dob.C</v>
      </c>
      <c r="G1369" s="12">
        <v>9.6073900000000004E-2</v>
      </c>
      <c r="H1369" s="12">
        <v>6.9099448999999993E-2</v>
      </c>
      <c r="I1369" s="12">
        <f t="shared" si="68"/>
        <v>0.165173349</v>
      </c>
      <c r="J1369" s="12">
        <v>6</v>
      </c>
      <c r="K1369" s="12">
        <v>7.9930000000000003</v>
      </c>
      <c r="L1369" s="12">
        <f t="shared" si="69"/>
        <v>0.1126280013267319</v>
      </c>
      <c r="M1369" s="12">
        <v>4.5980188999999998E-2</v>
      </c>
      <c r="N1369" s="12">
        <v>5</v>
      </c>
      <c r="O1369" s="12">
        <v>2232</v>
      </c>
      <c r="P1369" s="12">
        <v>5</v>
      </c>
      <c r="Q1369" s="12">
        <v>442</v>
      </c>
      <c r="R1369" s="12">
        <v>5</v>
      </c>
      <c r="S1369" s="12">
        <v>5.31</v>
      </c>
      <c r="T1369" s="12">
        <v>5</v>
      </c>
      <c r="U1369" s="12">
        <v>3.56</v>
      </c>
      <c r="V1369" s="12">
        <v>0.21072310299999999</v>
      </c>
      <c r="W1369" s="12">
        <v>5</v>
      </c>
      <c r="X1369" s="12">
        <v>1924.1</v>
      </c>
      <c r="Y1369" s="12">
        <f t="shared" si="63"/>
        <v>30.3</v>
      </c>
      <c r="Z1369" s="12">
        <f t="shared" si="64"/>
        <v>0.21</v>
      </c>
      <c r="AA1369" s="12">
        <f t="shared" si="65"/>
        <v>1606</v>
      </c>
      <c r="AB1369" s="12">
        <f t="shared" si="66"/>
        <v>8</v>
      </c>
    </row>
    <row r="1370" spans="4:28" x14ac:dyDescent="0.2">
      <c r="D1370" s="18" t="s">
        <v>13892</v>
      </c>
      <c r="E1370" s="12" t="s">
        <v>13889</v>
      </c>
      <c r="F1370" s="12" t="str">
        <f t="shared" si="67"/>
        <v>Dob.C</v>
      </c>
      <c r="G1370" s="12">
        <v>7.6071411000000005E-2</v>
      </c>
      <c r="H1370" s="12">
        <v>-1.3091959E-2</v>
      </c>
      <c r="I1370" s="12">
        <f t="shared" si="68"/>
        <v>6.2979452000000005E-2</v>
      </c>
      <c r="J1370" s="12">
        <v>8</v>
      </c>
      <c r="K1370" s="12">
        <v>7.9904999999999999</v>
      </c>
      <c r="L1370" s="12">
        <f t="shared" si="69"/>
        <v>4.7670746338249498E-2</v>
      </c>
      <c r="M1370" s="12">
        <v>1.6854154E-2</v>
      </c>
      <c r="N1370" s="12">
        <v>8</v>
      </c>
      <c r="O1370" s="12">
        <v>2235</v>
      </c>
      <c r="P1370" s="12">
        <v>8</v>
      </c>
      <c r="Q1370" s="12">
        <v>444.55</v>
      </c>
      <c r="R1370" s="12">
        <v>8</v>
      </c>
      <c r="S1370" s="12">
        <v>5.29</v>
      </c>
      <c r="T1370" s="12">
        <v>8</v>
      </c>
      <c r="U1370" s="12">
        <v>3.55</v>
      </c>
      <c r="V1370" s="12">
        <v>0.16843066500000001</v>
      </c>
      <c r="W1370" s="12">
        <v>8</v>
      </c>
      <c r="X1370" s="12">
        <v>1926.9</v>
      </c>
      <c r="Y1370" s="12">
        <f t="shared" si="63"/>
        <v>30.3</v>
      </c>
      <c r="Z1370" s="12">
        <f t="shared" si="64"/>
        <v>0.21</v>
      </c>
      <c r="AA1370" s="12">
        <f t="shared" si="65"/>
        <v>1606</v>
      </c>
      <c r="AB1370" s="12">
        <f t="shared" si="66"/>
        <v>8</v>
      </c>
    </row>
    <row r="1371" spans="4:28" x14ac:dyDescent="0.2">
      <c r="D1371" s="18" t="s">
        <v>13892</v>
      </c>
      <c r="E1371" s="12" t="s">
        <v>13889</v>
      </c>
      <c r="F1371" s="12" t="str">
        <f t="shared" si="67"/>
        <v>Dob.C</v>
      </c>
      <c r="G1371" s="12">
        <v>7.9889663999999999E-2</v>
      </c>
      <c r="H1371" s="12">
        <v>-9.3741740000000007E-3</v>
      </c>
      <c r="I1371" s="12">
        <f t="shared" si="68"/>
        <v>7.051549E-2</v>
      </c>
      <c r="J1371" s="12">
        <v>5</v>
      </c>
      <c r="K1371" s="12">
        <v>7.992</v>
      </c>
      <c r="L1371" s="12">
        <f t="shared" si="69"/>
        <v>6.3747156363010621E-2</v>
      </c>
      <c r="M1371" s="12">
        <v>2.8508595000000001E-2</v>
      </c>
      <c r="N1371" s="12">
        <v>5</v>
      </c>
      <c r="O1371" s="12">
        <v>2235</v>
      </c>
      <c r="P1371" s="12">
        <v>5</v>
      </c>
      <c r="Q1371" s="12">
        <v>442.4</v>
      </c>
      <c r="R1371" s="12">
        <v>5</v>
      </c>
      <c r="S1371" s="12">
        <v>5.31</v>
      </c>
      <c r="T1371" s="12">
        <v>5</v>
      </c>
      <c r="U1371" s="12">
        <v>3.56</v>
      </c>
      <c r="V1371" s="12">
        <v>0.25934861599999998</v>
      </c>
      <c r="W1371" s="12">
        <v>5</v>
      </c>
      <c r="X1371" s="12">
        <v>1926.6</v>
      </c>
      <c r="Y1371" s="12">
        <f t="shared" si="63"/>
        <v>30.3</v>
      </c>
      <c r="Z1371" s="12">
        <f t="shared" si="64"/>
        <v>0.21</v>
      </c>
      <c r="AA1371" s="12">
        <f t="shared" si="65"/>
        <v>1606</v>
      </c>
      <c r="AB1371" s="12">
        <f t="shared" si="66"/>
        <v>8</v>
      </c>
    </row>
    <row r="1372" spans="4:28" x14ac:dyDescent="0.2">
      <c r="D1372" s="18" t="s">
        <v>13892</v>
      </c>
      <c r="E1372" s="12" t="s">
        <v>13889</v>
      </c>
      <c r="F1372" s="12" t="str">
        <f t="shared" si="67"/>
        <v>Dob.C</v>
      </c>
      <c r="G1372" s="12">
        <v>8.1182326999999999E-2</v>
      </c>
      <c r="H1372" s="12">
        <v>9.0401999999999995E-4</v>
      </c>
      <c r="I1372" s="12">
        <f t="shared" si="68"/>
        <v>8.2086347000000004E-2</v>
      </c>
      <c r="J1372" s="12">
        <v>6</v>
      </c>
      <c r="K1372" s="12">
        <v>7.9904999999999999</v>
      </c>
      <c r="L1372" s="12">
        <f t="shared" si="69"/>
        <v>5.2814455084432381E-2</v>
      </c>
      <c r="M1372" s="12">
        <v>2.1561410999999999E-2</v>
      </c>
      <c r="N1372" s="12">
        <v>6</v>
      </c>
      <c r="O1372" s="12">
        <v>2235</v>
      </c>
      <c r="P1372" s="12">
        <v>6</v>
      </c>
      <c r="Q1372" s="12">
        <v>442.1</v>
      </c>
      <c r="R1372" s="12">
        <v>6</v>
      </c>
      <c r="S1372" s="12">
        <v>5.3150000000000004</v>
      </c>
      <c r="T1372" s="12">
        <v>6</v>
      </c>
      <c r="U1372" s="12">
        <v>3.5649999999999999</v>
      </c>
      <c r="V1372" s="12">
        <v>0.21111186800000001</v>
      </c>
      <c r="W1372" s="12">
        <v>6</v>
      </c>
      <c r="X1372" s="12">
        <v>1926.9</v>
      </c>
      <c r="Y1372" s="12">
        <f t="shared" si="63"/>
        <v>30.3</v>
      </c>
      <c r="Z1372" s="12">
        <f t="shared" si="64"/>
        <v>0.21</v>
      </c>
      <c r="AA1372" s="12">
        <f t="shared" si="65"/>
        <v>1606</v>
      </c>
      <c r="AB1372" s="12">
        <f t="shared" si="66"/>
        <v>8</v>
      </c>
    </row>
    <row r="1373" spans="4:28" x14ac:dyDescent="0.2">
      <c r="D1373" s="18" t="s">
        <v>13892</v>
      </c>
      <c r="E1373" s="12" t="s">
        <v>13889</v>
      </c>
      <c r="F1373" s="12" t="str">
        <f t="shared" si="67"/>
        <v>Dob.C</v>
      </c>
      <c r="G1373" s="12">
        <v>8.9700858999999994E-2</v>
      </c>
      <c r="H1373" s="12">
        <v>-4.7394769999999998E-3</v>
      </c>
      <c r="I1373" s="12">
        <f t="shared" si="68"/>
        <v>8.4961381999999988E-2</v>
      </c>
      <c r="J1373" s="12">
        <v>7</v>
      </c>
      <c r="K1373" s="12">
        <v>7.9889999999999999</v>
      </c>
      <c r="L1373" s="12">
        <f t="shared" si="69"/>
        <v>4.7598518603521767E-2</v>
      </c>
      <c r="M1373" s="12">
        <v>1.7990549000000002E-2</v>
      </c>
      <c r="N1373" s="12">
        <v>7</v>
      </c>
      <c r="O1373" s="12">
        <v>2235</v>
      </c>
      <c r="P1373" s="12">
        <v>7</v>
      </c>
      <c r="Q1373" s="12">
        <v>447.1</v>
      </c>
      <c r="R1373" s="12">
        <v>7</v>
      </c>
      <c r="S1373" s="12">
        <v>5.28</v>
      </c>
      <c r="T1373" s="12">
        <v>7</v>
      </c>
      <c r="U1373" s="12">
        <v>3.54</v>
      </c>
      <c r="V1373" s="12">
        <v>0.17923715300000001</v>
      </c>
      <c r="W1373" s="12">
        <v>7</v>
      </c>
      <c r="X1373" s="12">
        <v>1929.3</v>
      </c>
      <c r="Y1373" s="12">
        <f t="shared" si="63"/>
        <v>30.3</v>
      </c>
      <c r="Z1373" s="12">
        <f t="shared" si="64"/>
        <v>0.21</v>
      </c>
      <c r="AA1373" s="12">
        <f t="shared" si="65"/>
        <v>1606</v>
      </c>
      <c r="AB1373" s="12">
        <f t="shared" si="66"/>
        <v>8</v>
      </c>
    </row>
    <row r="1374" spans="4:28" x14ac:dyDescent="0.2">
      <c r="D1374" s="18" t="s">
        <v>13892</v>
      </c>
      <c r="E1374" s="12" t="s">
        <v>13889</v>
      </c>
      <c r="F1374" s="12" t="str">
        <f t="shared" si="67"/>
        <v>Dob.C</v>
      </c>
      <c r="G1374" s="12">
        <v>0.110205158</v>
      </c>
      <c r="H1374" s="12">
        <v>-1.1466394E-2</v>
      </c>
      <c r="I1374" s="12">
        <f t="shared" si="68"/>
        <v>9.8738763999999993E-2</v>
      </c>
      <c r="J1374" s="12">
        <v>6</v>
      </c>
      <c r="K1374" s="12">
        <v>7.9945000000000004</v>
      </c>
      <c r="L1374" s="12">
        <f t="shared" si="69"/>
        <v>8.0646554484260169E-2</v>
      </c>
      <c r="M1374" s="12">
        <v>3.2923818000000001E-2</v>
      </c>
      <c r="N1374" s="12">
        <v>6</v>
      </c>
      <c r="O1374" s="12">
        <v>2236</v>
      </c>
      <c r="P1374" s="12">
        <v>5</v>
      </c>
      <c r="Q1374" s="12">
        <v>437.1</v>
      </c>
      <c r="R1374" s="12">
        <v>5</v>
      </c>
      <c r="S1374" s="12">
        <v>5.35</v>
      </c>
      <c r="T1374" s="12">
        <v>5</v>
      </c>
      <c r="U1374" s="12">
        <v>3.59</v>
      </c>
      <c r="V1374" s="12">
        <v>0.254445541</v>
      </c>
      <c r="W1374" s="12">
        <v>5</v>
      </c>
      <c r="X1374" s="12">
        <v>1924.5</v>
      </c>
      <c r="Y1374" s="12">
        <f t="shared" si="63"/>
        <v>30.3</v>
      </c>
      <c r="Z1374" s="12">
        <f t="shared" si="64"/>
        <v>0.21</v>
      </c>
      <c r="AA1374" s="12">
        <f t="shared" si="65"/>
        <v>1606</v>
      </c>
      <c r="AB1374" s="12">
        <f t="shared" si="66"/>
        <v>8</v>
      </c>
    </row>
    <row r="1375" spans="4:28" x14ac:dyDescent="0.2">
      <c r="D1375" s="18" t="s">
        <v>13892</v>
      </c>
      <c r="E1375" s="12" t="s">
        <v>13889</v>
      </c>
      <c r="F1375" s="12" t="str">
        <f t="shared" si="67"/>
        <v>Dob.C</v>
      </c>
      <c r="G1375" s="12">
        <v>9.6483349999999996E-2</v>
      </c>
      <c r="H1375" s="12">
        <v>-2.3030492E-2</v>
      </c>
      <c r="I1375" s="12">
        <f t="shared" si="68"/>
        <v>7.3452857999999996E-2</v>
      </c>
      <c r="J1375" s="12">
        <v>5</v>
      </c>
      <c r="K1375" s="12">
        <v>7.992</v>
      </c>
      <c r="L1375" s="12">
        <f t="shared" si="69"/>
        <v>6.4166191029858127E-2</v>
      </c>
      <c r="M1375" s="12">
        <v>2.8695993E-2</v>
      </c>
      <c r="N1375" s="12">
        <v>5</v>
      </c>
      <c r="O1375" s="12">
        <v>2235</v>
      </c>
      <c r="P1375" s="12">
        <v>5</v>
      </c>
      <c r="Q1375" s="12">
        <v>442.4</v>
      </c>
      <c r="R1375" s="12">
        <v>5</v>
      </c>
      <c r="S1375" s="12">
        <v>5.31</v>
      </c>
      <c r="T1375" s="12">
        <v>5</v>
      </c>
      <c r="U1375" s="12">
        <v>3.56</v>
      </c>
      <c r="V1375" s="12">
        <v>0.26079733300000002</v>
      </c>
      <c r="W1375" s="12">
        <v>5</v>
      </c>
      <c r="X1375" s="12">
        <v>1926.6</v>
      </c>
      <c r="Y1375" s="12">
        <f t="shared" si="63"/>
        <v>30.3</v>
      </c>
      <c r="Z1375" s="12">
        <f t="shared" si="64"/>
        <v>0.21</v>
      </c>
      <c r="AA1375" s="12">
        <f t="shared" si="65"/>
        <v>1606</v>
      </c>
      <c r="AB1375" s="12">
        <f t="shared" si="66"/>
        <v>8</v>
      </c>
    </row>
    <row r="1376" spans="4:28" x14ac:dyDescent="0.2">
      <c r="D1376" s="18" t="s">
        <v>13892</v>
      </c>
      <c r="E1376" s="12" t="s">
        <v>13889</v>
      </c>
      <c r="F1376" s="12" t="str">
        <f t="shared" si="67"/>
        <v>Dob.C</v>
      </c>
      <c r="G1376" s="12">
        <v>0.15150491399999999</v>
      </c>
      <c r="H1376" s="12">
        <v>1.071895E-2</v>
      </c>
      <c r="I1376" s="12">
        <f t="shared" si="68"/>
        <v>0.162223864</v>
      </c>
      <c r="J1376" s="12">
        <v>7</v>
      </c>
      <c r="K1376" s="12">
        <v>7.992</v>
      </c>
      <c r="L1376" s="12">
        <f t="shared" si="69"/>
        <v>7.3555939738604179E-2</v>
      </c>
      <c r="M1376" s="12">
        <v>2.7801532E-2</v>
      </c>
      <c r="N1376" s="12">
        <v>6</v>
      </c>
      <c r="O1376" s="12">
        <v>2236</v>
      </c>
      <c r="P1376" s="12">
        <v>6</v>
      </c>
      <c r="Q1376" s="12">
        <v>444.9</v>
      </c>
      <c r="R1376" s="12">
        <v>6</v>
      </c>
      <c r="S1376" s="12">
        <v>5.3</v>
      </c>
      <c r="T1376" s="12">
        <v>6</v>
      </c>
      <c r="U1376" s="12">
        <v>3.5550000000000002</v>
      </c>
      <c r="V1376" s="12">
        <v>0.215267242</v>
      </c>
      <c r="W1376" s="12">
        <v>6</v>
      </c>
      <c r="X1376" s="12">
        <v>1928.75</v>
      </c>
      <c r="Y1376" s="12">
        <f t="shared" si="63"/>
        <v>30.3</v>
      </c>
      <c r="Z1376" s="12">
        <f t="shared" si="64"/>
        <v>0.21</v>
      </c>
      <c r="AA1376" s="12">
        <f t="shared" si="65"/>
        <v>1606</v>
      </c>
      <c r="AB1376" s="12">
        <f t="shared" si="66"/>
        <v>8</v>
      </c>
    </row>
    <row r="1377" spans="1:28" x14ac:dyDescent="0.2">
      <c r="D1377" s="18" t="s">
        <v>13892</v>
      </c>
      <c r="E1377" s="12" t="s">
        <v>13889</v>
      </c>
      <c r="F1377" s="12" t="str">
        <f t="shared" si="67"/>
        <v>Dob.C</v>
      </c>
      <c r="G1377" s="12">
        <v>8.8297249999999994E-2</v>
      </c>
      <c r="H1377" s="12">
        <v>-2.1329015999999999E-2</v>
      </c>
      <c r="I1377" s="12">
        <f t="shared" si="68"/>
        <v>6.6968233999999988E-2</v>
      </c>
      <c r="J1377" s="12">
        <v>6</v>
      </c>
      <c r="K1377" s="12">
        <v>7.9885000000000002</v>
      </c>
      <c r="L1377" s="12">
        <f t="shared" si="69"/>
        <v>4.5296432176087399E-2</v>
      </c>
      <c r="M1377" s="12">
        <v>1.8492191000000002E-2</v>
      </c>
      <c r="N1377" s="12">
        <v>6</v>
      </c>
      <c r="O1377" s="12">
        <v>2236</v>
      </c>
      <c r="P1377" s="12">
        <v>6</v>
      </c>
      <c r="Q1377" s="12">
        <v>447.55</v>
      </c>
      <c r="R1377" s="12">
        <v>6</v>
      </c>
      <c r="S1377" s="12">
        <v>5.28</v>
      </c>
      <c r="T1377" s="12">
        <v>6</v>
      </c>
      <c r="U1377" s="12">
        <v>3.54</v>
      </c>
      <c r="V1377" s="12">
        <v>0.215991875</v>
      </c>
      <c r="W1377" s="12">
        <v>6</v>
      </c>
      <c r="X1377" s="12">
        <v>1929.8</v>
      </c>
      <c r="Y1377" s="12">
        <f t="shared" si="63"/>
        <v>30.3</v>
      </c>
      <c r="Z1377" s="12">
        <f t="shared" si="64"/>
        <v>0.21</v>
      </c>
      <c r="AA1377" s="12">
        <f t="shared" si="65"/>
        <v>1606</v>
      </c>
      <c r="AB1377" s="12">
        <f t="shared" si="66"/>
        <v>8</v>
      </c>
    </row>
    <row r="1381" spans="1:28" x14ac:dyDescent="0.2">
      <c r="H1381" s="18"/>
      <c r="I1381" s="18"/>
      <c r="J1381" s="18" t="s">
        <v>13882</v>
      </c>
    </row>
    <row r="1382" spans="1:28" x14ac:dyDescent="0.2">
      <c r="H1382" s="18" t="s">
        <v>13883</v>
      </c>
      <c r="I1382" s="18"/>
      <c r="J1382" s="18" t="s">
        <v>13888</v>
      </c>
    </row>
    <row r="1383" spans="1:28" x14ac:dyDescent="0.2">
      <c r="G1383" s="12" t="s">
        <v>13884</v>
      </c>
      <c r="H1383" s="12">
        <v>30.5</v>
      </c>
      <c r="I1383" s="12">
        <v>7.0000000000000007E-2</v>
      </c>
      <c r="J1383" s="12">
        <v>1579</v>
      </c>
      <c r="K1383" s="12">
        <v>19</v>
      </c>
    </row>
    <row r="1384" spans="1:28" x14ac:dyDescent="0.2">
      <c r="G1384" s="12" t="s">
        <v>13885</v>
      </c>
      <c r="H1384" s="12">
        <v>30</v>
      </c>
      <c r="I1384" s="12">
        <v>0.15</v>
      </c>
      <c r="J1384" s="12">
        <v>1935</v>
      </c>
      <c r="K1384" s="12">
        <v>5</v>
      </c>
    </row>
    <row r="1385" spans="1:28" x14ac:dyDescent="0.2">
      <c r="G1385" s="12" t="s">
        <v>13886</v>
      </c>
      <c r="H1385" s="12">
        <v>30.3</v>
      </c>
      <c r="I1385" s="12">
        <v>0.21</v>
      </c>
      <c r="J1385" s="12">
        <v>1606</v>
      </c>
      <c r="K1385" s="12">
        <v>8</v>
      </c>
    </row>
    <row r="1386" spans="1:28" x14ac:dyDescent="0.2">
      <c r="G1386" s="12" t="s">
        <v>13887</v>
      </c>
      <c r="H1386" s="12">
        <v>30.5</v>
      </c>
      <c r="I1386" s="12">
        <v>0.25</v>
      </c>
      <c r="J1386" s="12">
        <v>1957</v>
      </c>
      <c r="K1386" s="12">
        <v>24</v>
      </c>
    </row>
    <row r="1387" spans="1:28" ht="16" customHeight="1" x14ac:dyDescent="0.2"/>
    <row r="1388" spans="1:28" ht="16" customHeight="1" x14ac:dyDescent="0.2"/>
    <row r="1389" spans="1:28" x14ac:dyDescent="0.2">
      <c r="A1389" s="208" t="s">
        <v>770</v>
      </c>
      <c r="D1389" s="12" t="s">
        <v>14033</v>
      </c>
    </row>
    <row r="1390" spans="1:28" x14ac:dyDescent="0.2">
      <c r="D1390" s="4" t="s">
        <v>12288</v>
      </c>
      <c r="E1390" s="4" t="s">
        <v>12613</v>
      </c>
      <c r="F1390" s="4" t="s">
        <v>12615</v>
      </c>
      <c r="G1390" s="4" t="s">
        <v>12616</v>
      </c>
      <c r="H1390" s="4" t="s">
        <v>12614</v>
      </c>
      <c r="I1390" s="4" t="s">
        <v>12617</v>
      </c>
      <c r="K1390" s="5" t="s">
        <v>12572</v>
      </c>
      <c r="L1390" s="5" t="s">
        <v>12573</v>
      </c>
      <c r="M1390" s="5" t="s">
        <v>12574</v>
      </c>
      <c r="N1390" s="5" t="s">
        <v>12575</v>
      </c>
      <c r="O1390" s="4" t="s">
        <v>12615</v>
      </c>
      <c r="Q1390" s="4" t="s">
        <v>12616</v>
      </c>
      <c r="S1390" s="4" t="s">
        <v>12614</v>
      </c>
      <c r="U1390" s="4" t="s">
        <v>12617</v>
      </c>
    </row>
    <row r="1391" spans="1:28" x14ac:dyDescent="0.2">
      <c r="D1391" s="7">
        <v>42387.791666666664</v>
      </c>
      <c r="E1391" t="s">
        <v>12578</v>
      </c>
      <c r="F1391">
        <v>28.793749999999999</v>
      </c>
      <c r="G1391">
        <v>34.268999999999998</v>
      </c>
      <c r="H1391">
        <v>5.6704999999999997</v>
      </c>
      <c r="I1391">
        <v>8.1295000000000002</v>
      </c>
      <c r="K1391" s="6" t="s">
        <v>12576</v>
      </c>
      <c r="L1391" s="6" t="s">
        <v>12577</v>
      </c>
      <c r="M1391" s="6" t="s">
        <v>12578</v>
      </c>
      <c r="N1391" s="6">
        <v>0.37927681800000002</v>
      </c>
      <c r="O1391" s="12">
        <f>VLOOKUP($L1391,$K$1429:$S$1430,2,FALSE)</f>
        <v>29.122701472445556</v>
      </c>
      <c r="P1391" s="12">
        <f>VLOOKUP($L1391,$K$1429:$S$1430,3,FALSE)</f>
        <v>1.0300070952711269</v>
      </c>
      <c r="Q1391" s="12">
        <f>VLOOKUP($L1391,$K$1429:$S$1430,4,FALSE)</f>
        <v>33.621867075660951</v>
      </c>
      <c r="R1391" s="12">
        <f>VLOOKUP($L1391,$K$1429:$S$1430,5,FALSE)</f>
        <v>1.1871823813637179</v>
      </c>
      <c r="S1391" s="12">
        <f>VLOOKUP($L1391,$K$1429:$S$1430,6,FALSE)</f>
        <v>6.3544391503617774</v>
      </c>
      <c r="T1391" s="12">
        <f>VLOOKUP($L1391,$K$1429:$S$1430,7,FALSE)</f>
        <v>0.34394798584374531</v>
      </c>
      <c r="U1391" s="12">
        <f>VLOOKUP($L1391,$K$1429:$S$1430,8,FALSE)</f>
        <v>8.1744422556320195</v>
      </c>
      <c r="V1391" s="12">
        <f>VLOOKUP($L1391,$K$1429:$S$1430,9,FALSE)</f>
        <v>0.16510594107361465</v>
      </c>
    </row>
    <row r="1392" spans="1:28" x14ac:dyDescent="0.2">
      <c r="D1392" s="7">
        <v>42375.791666666664</v>
      </c>
      <c r="E1392" t="s">
        <v>12578</v>
      </c>
      <c r="F1392">
        <v>28.850428571428601</v>
      </c>
      <c r="G1392">
        <v>33.077857142857098</v>
      </c>
      <c r="H1392">
        <v>6.6035714285714304</v>
      </c>
      <c r="I1392">
        <v>8.18</v>
      </c>
      <c r="K1392" s="6" t="s">
        <v>12579</v>
      </c>
      <c r="L1392" s="6" t="s">
        <v>12577</v>
      </c>
      <c r="M1392" s="6" t="s">
        <v>12578</v>
      </c>
      <c r="N1392" s="6">
        <v>0.53868957799999995</v>
      </c>
      <c r="O1392" s="12">
        <f t="shared" ref="O1392:O1424" si="70">VLOOKUP($L1392,$K$1429:$S$1430,2,FALSE)</f>
        <v>29.122701472445556</v>
      </c>
      <c r="P1392" s="12">
        <f t="shared" ref="P1392:P1424" si="71">VLOOKUP($L1392,$K$1429:$S$1430,3,FALSE)</f>
        <v>1.0300070952711269</v>
      </c>
      <c r="Q1392" s="12">
        <f t="shared" ref="Q1392:Q1424" si="72">VLOOKUP($L1392,$K$1429:$S$1430,4,FALSE)</f>
        <v>33.621867075660951</v>
      </c>
      <c r="R1392" s="12">
        <f t="shared" ref="R1392:R1424" si="73">VLOOKUP($L1392,$K$1429:$S$1430,5,FALSE)</f>
        <v>1.1871823813637179</v>
      </c>
      <c r="S1392" s="12">
        <f t="shared" ref="S1392:S1424" si="74">VLOOKUP($L1392,$K$1429:$S$1430,6,FALSE)</f>
        <v>6.3544391503617774</v>
      </c>
      <c r="T1392" s="12">
        <f t="shared" ref="T1392:T1424" si="75">VLOOKUP($L1392,$K$1429:$S$1430,7,FALSE)</f>
        <v>0.34394798584374531</v>
      </c>
      <c r="U1392" s="12">
        <f t="shared" ref="U1392:U1424" si="76">VLOOKUP($L1392,$K$1429:$S$1430,8,FALSE)</f>
        <v>8.1744422556320195</v>
      </c>
      <c r="V1392" s="12">
        <f t="shared" ref="V1392:V1424" si="77">VLOOKUP($L1392,$K$1429:$S$1430,9,FALSE)</f>
        <v>0.16510594107361465</v>
      </c>
    </row>
    <row r="1393" spans="4:22" x14ac:dyDescent="0.2">
      <c r="D1393" s="7">
        <v>42660.833333333336</v>
      </c>
      <c r="E1393" t="s">
        <v>12578</v>
      </c>
      <c r="F1393">
        <v>29.485666666666699</v>
      </c>
      <c r="G1393">
        <v>33.270000000000003</v>
      </c>
      <c r="H1393">
        <v>6.15</v>
      </c>
      <c r="I1393">
        <v>8.08</v>
      </c>
      <c r="K1393" s="6" t="s">
        <v>12580</v>
      </c>
      <c r="L1393" s="6" t="s">
        <v>12577</v>
      </c>
      <c r="M1393" s="6" t="s">
        <v>12578</v>
      </c>
      <c r="N1393" s="6">
        <v>0.54850569299999996</v>
      </c>
      <c r="O1393" s="12">
        <f t="shared" si="70"/>
        <v>29.122701472445556</v>
      </c>
      <c r="P1393" s="12">
        <f t="shared" si="71"/>
        <v>1.0300070952711269</v>
      </c>
      <c r="Q1393" s="12">
        <f t="shared" si="72"/>
        <v>33.621867075660951</v>
      </c>
      <c r="R1393" s="12">
        <f t="shared" si="73"/>
        <v>1.1871823813637179</v>
      </c>
      <c r="S1393" s="12">
        <f t="shared" si="74"/>
        <v>6.3544391503617774</v>
      </c>
      <c r="T1393" s="12">
        <f t="shared" si="75"/>
        <v>0.34394798584374531</v>
      </c>
      <c r="U1393" s="12">
        <f t="shared" si="76"/>
        <v>8.1744422556320195</v>
      </c>
      <c r="V1393" s="12">
        <f t="shared" si="77"/>
        <v>0.16510594107361465</v>
      </c>
    </row>
    <row r="1394" spans="4:22" x14ac:dyDescent="0.2">
      <c r="D1394" s="7">
        <v>42646.833333333336</v>
      </c>
      <c r="E1394" t="s">
        <v>12578</v>
      </c>
      <c r="F1394">
        <v>29.9728125</v>
      </c>
      <c r="G1394">
        <v>33.735624999999999</v>
      </c>
      <c r="H1394">
        <v>6.1056249999999999</v>
      </c>
      <c r="I1394">
        <v>8.06</v>
      </c>
      <c r="K1394" s="6" t="s">
        <v>12581</v>
      </c>
      <c r="L1394" s="6" t="s">
        <v>12577</v>
      </c>
      <c r="M1394" s="6" t="s">
        <v>12578</v>
      </c>
      <c r="N1394" s="6">
        <v>0.79559158500000005</v>
      </c>
      <c r="O1394" s="12">
        <f t="shared" si="70"/>
        <v>29.122701472445556</v>
      </c>
      <c r="P1394" s="12">
        <f t="shared" si="71"/>
        <v>1.0300070952711269</v>
      </c>
      <c r="Q1394" s="12">
        <f t="shared" si="72"/>
        <v>33.621867075660951</v>
      </c>
      <c r="R1394" s="12">
        <f t="shared" si="73"/>
        <v>1.1871823813637179</v>
      </c>
      <c r="S1394" s="12">
        <f t="shared" si="74"/>
        <v>6.3544391503617774</v>
      </c>
      <c r="T1394" s="12">
        <f t="shared" si="75"/>
        <v>0.34394798584374531</v>
      </c>
      <c r="U1394" s="12">
        <f t="shared" si="76"/>
        <v>8.1744422556320195</v>
      </c>
      <c r="V1394" s="12">
        <f t="shared" si="77"/>
        <v>0.16510594107361465</v>
      </c>
    </row>
    <row r="1395" spans="4:22" x14ac:dyDescent="0.2">
      <c r="D1395" s="7">
        <v>42684.791666666664</v>
      </c>
      <c r="E1395" t="s">
        <v>12578</v>
      </c>
      <c r="F1395">
        <v>29.601500000000001</v>
      </c>
      <c r="G1395">
        <v>33.921250000000001</v>
      </c>
      <c r="H1395">
        <v>5.7612500000000004</v>
      </c>
      <c r="I1395">
        <v>8.02</v>
      </c>
      <c r="K1395" s="6" t="s">
        <v>12582</v>
      </c>
      <c r="L1395" s="6" t="s">
        <v>12577</v>
      </c>
      <c r="M1395" s="6" t="s">
        <v>12578</v>
      </c>
      <c r="N1395" s="6">
        <v>0.39088911399999998</v>
      </c>
      <c r="O1395" s="12">
        <f t="shared" si="70"/>
        <v>29.122701472445556</v>
      </c>
      <c r="P1395" s="12">
        <f t="shared" si="71"/>
        <v>1.0300070952711269</v>
      </c>
      <c r="Q1395" s="12">
        <f t="shared" si="72"/>
        <v>33.621867075660951</v>
      </c>
      <c r="R1395" s="12">
        <f t="shared" si="73"/>
        <v>1.1871823813637179</v>
      </c>
      <c r="S1395" s="12">
        <f t="shared" si="74"/>
        <v>6.3544391503617774</v>
      </c>
      <c r="T1395" s="12">
        <f t="shared" si="75"/>
        <v>0.34394798584374531</v>
      </c>
      <c r="U1395" s="12">
        <f t="shared" si="76"/>
        <v>8.1744422556320195</v>
      </c>
      <c r="V1395" s="12">
        <f t="shared" si="77"/>
        <v>0.16510594107361465</v>
      </c>
    </row>
    <row r="1396" spans="4:22" x14ac:dyDescent="0.2">
      <c r="D1396" s="7">
        <v>42702.791666666664</v>
      </c>
      <c r="E1396" t="s">
        <v>12578</v>
      </c>
      <c r="F1396">
        <v>28.506978260869602</v>
      </c>
      <c r="G1396">
        <v>33.576956521739099</v>
      </c>
      <c r="H1396">
        <v>6.1410869565217396</v>
      </c>
      <c r="I1396">
        <v>8.0995652173912998</v>
      </c>
      <c r="K1396" s="6" t="s">
        <v>12583</v>
      </c>
      <c r="L1396" s="6" t="s">
        <v>12577</v>
      </c>
      <c r="M1396" s="6" t="s">
        <v>12578</v>
      </c>
      <c r="N1396" s="6">
        <v>0.82658902499999998</v>
      </c>
      <c r="O1396" s="12">
        <f t="shared" si="70"/>
        <v>29.122701472445556</v>
      </c>
      <c r="P1396" s="12">
        <f t="shared" si="71"/>
        <v>1.0300070952711269</v>
      </c>
      <c r="Q1396" s="12">
        <f t="shared" si="72"/>
        <v>33.621867075660951</v>
      </c>
      <c r="R1396" s="12">
        <f t="shared" si="73"/>
        <v>1.1871823813637179</v>
      </c>
      <c r="S1396" s="12">
        <f t="shared" si="74"/>
        <v>6.3544391503617774</v>
      </c>
      <c r="T1396" s="12">
        <f t="shared" si="75"/>
        <v>0.34394798584374531</v>
      </c>
      <c r="U1396" s="12">
        <f t="shared" si="76"/>
        <v>8.1744422556320195</v>
      </c>
      <c r="V1396" s="12">
        <f t="shared" si="77"/>
        <v>0.16510594107361465</v>
      </c>
    </row>
    <row r="1397" spans="4:22" x14ac:dyDescent="0.2">
      <c r="D1397" s="7">
        <v>42716.791666666664</v>
      </c>
      <c r="E1397" t="s">
        <v>12578</v>
      </c>
      <c r="F1397">
        <v>28.373923076923099</v>
      </c>
      <c r="G1397">
        <v>32.266153846153799</v>
      </c>
      <c r="H1397">
        <v>6.2107692307692304</v>
      </c>
      <c r="I1397">
        <v>8.1015384615384605</v>
      </c>
      <c r="K1397" s="6" t="s">
        <v>12584</v>
      </c>
      <c r="L1397" s="6" t="s">
        <v>12577</v>
      </c>
      <c r="M1397" s="6" t="s">
        <v>12578</v>
      </c>
      <c r="N1397" s="6">
        <v>1.01532818</v>
      </c>
      <c r="O1397" s="12">
        <f t="shared" si="70"/>
        <v>29.122701472445556</v>
      </c>
      <c r="P1397" s="12">
        <f t="shared" si="71"/>
        <v>1.0300070952711269</v>
      </c>
      <c r="Q1397" s="12">
        <f t="shared" si="72"/>
        <v>33.621867075660951</v>
      </c>
      <c r="R1397" s="12">
        <f t="shared" si="73"/>
        <v>1.1871823813637179</v>
      </c>
      <c r="S1397" s="12">
        <f t="shared" si="74"/>
        <v>6.3544391503617774</v>
      </c>
      <c r="T1397" s="12">
        <f t="shared" si="75"/>
        <v>0.34394798584374531</v>
      </c>
      <c r="U1397" s="12">
        <f t="shared" si="76"/>
        <v>8.1744422556320195</v>
      </c>
      <c r="V1397" s="12">
        <f t="shared" si="77"/>
        <v>0.16510594107361465</v>
      </c>
    </row>
    <row r="1398" spans="4:22" x14ac:dyDescent="0.2">
      <c r="D1398" s="7">
        <v>42709.791666666664</v>
      </c>
      <c r="E1398" t="s">
        <v>12578</v>
      </c>
      <c r="F1398">
        <v>28.892769230769201</v>
      </c>
      <c r="G1398">
        <v>32.759230769230797</v>
      </c>
      <c r="H1398">
        <v>6.45</v>
      </c>
      <c r="I1398">
        <v>8.1292307692307695</v>
      </c>
      <c r="K1398" s="6" t="s">
        <v>12585</v>
      </c>
      <c r="L1398" s="6" t="s">
        <v>12577</v>
      </c>
      <c r="M1398" s="6" t="s">
        <v>12578</v>
      </c>
      <c r="N1398" s="6">
        <v>0.34806822100000001</v>
      </c>
      <c r="O1398" s="12">
        <f t="shared" si="70"/>
        <v>29.122701472445556</v>
      </c>
      <c r="P1398" s="12">
        <f t="shared" si="71"/>
        <v>1.0300070952711269</v>
      </c>
      <c r="Q1398" s="12">
        <f t="shared" si="72"/>
        <v>33.621867075660951</v>
      </c>
      <c r="R1398" s="12">
        <f t="shared" si="73"/>
        <v>1.1871823813637179</v>
      </c>
      <c r="S1398" s="12">
        <f t="shared" si="74"/>
        <v>6.3544391503617774</v>
      </c>
      <c r="T1398" s="12">
        <f t="shared" si="75"/>
        <v>0.34394798584374531</v>
      </c>
      <c r="U1398" s="12">
        <f t="shared" si="76"/>
        <v>8.1744422556320195</v>
      </c>
      <c r="V1398" s="12">
        <f t="shared" si="77"/>
        <v>0.16510594107361465</v>
      </c>
    </row>
    <row r="1399" spans="4:22" x14ac:dyDescent="0.2">
      <c r="D1399" s="7">
        <v>42410.791666666664</v>
      </c>
      <c r="E1399" t="s">
        <v>12578</v>
      </c>
      <c r="F1399">
        <v>27.312000000000001</v>
      </c>
      <c r="G1399">
        <v>34.856428571428602</v>
      </c>
      <c r="H1399">
        <v>6.6642857142857101</v>
      </c>
      <c r="I1399">
        <v>8.0014285714285691</v>
      </c>
      <c r="K1399" s="6" t="s">
        <v>12586</v>
      </c>
      <c r="L1399" s="6" t="s">
        <v>12577</v>
      </c>
      <c r="M1399" s="6" t="s">
        <v>12577</v>
      </c>
      <c r="N1399" s="6">
        <v>0.23158869800000001</v>
      </c>
      <c r="O1399" s="12">
        <f t="shared" si="70"/>
        <v>29.122701472445556</v>
      </c>
      <c r="P1399" s="12">
        <f t="shared" si="71"/>
        <v>1.0300070952711269</v>
      </c>
      <c r="Q1399" s="12">
        <f t="shared" si="72"/>
        <v>33.621867075660951</v>
      </c>
      <c r="R1399" s="12">
        <f t="shared" si="73"/>
        <v>1.1871823813637179</v>
      </c>
      <c r="S1399" s="12">
        <f t="shared" si="74"/>
        <v>6.3544391503617774</v>
      </c>
      <c r="T1399" s="12">
        <f t="shared" si="75"/>
        <v>0.34394798584374531</v>
      </c>
      <c r="U1399" s="12">
        <f t="shared" si="76"/>
        <v>8.1744422556320195</v>
      </c>
      <c r="V1399" s="12">
        <f t="shared" si="77"/>
        <v>0.16510594107361465</v>
      </c>
    </row>
    <row r="1400" spans="4:22" x14ac:dyDescent="0.2">
      <c r="D1400" s="7">
        <v>42401.791666666664</v>
      </c>
      <c r="E1400" t="s">
        <v>12578</v>
      </c>
      <c r="F1400">
        <v>28.665285714285702</v>
      </c>
      <c r="G1400">
        <v>34.898571428571401</v>
      </c>
      <c r="H1400">
        <v>6.2771428571428602</v>
      </c>
      <c r="I1400">
        <v>7.9042857142857104</v>
      </c>
      <c r="K1400" s="6" t="s">
        <v>12587</v>
      </c>
      <c r="L1400" s="6" t="s">
        <v>12577</v>
      </c>
      <c r="M1400" s="6" t="s">
        <v>12577</v>
      </c>
      <c r="N1400" s="6">
        <v>0.21374829000000001</v>
      </c>
      <c r="O1400" s="12">
        <f t="shared" si="70"/>
        <v>29.122701472445556</v>
      </c>
      <c r="P1400" s="12">
        <f t="shared" si="71"/>
        <v>1.0300070952711269</v>
      </c>
      <c r="Q1400" s="12">
        <f t="shared" si="72"/>
        <v>33.621867075660951</v>
      </c>
      <c r="R1400" s="12">
        <f t="shared" si="73"/>
        <v>1.1871823813637179</v>
      </c>
      <c r="S1400" s="12">
        <f t="shared" si="74"/>
        <v>6.3544391503617774</v>
      </c>
      <c r="T1400" s="12">
        <f t="shared" si="75"/>
        <v>0.34394798584374531</v>
      </c>
      <c r="U1400" s="12">
        <f t="shared" si="76"/>
        <v>8.1744422556320195</v>
      </c>
      <c r="V1400" s="12">
        <f t="shared" si="77"/>
        <v>0.16510594107361465</v>
      </c>
    </row>
    <row r="1401" spans="4:22" x14ac:dyDescent="0.2">
      <c r="D1401" s="7">
        <v>42422.791666666664</v>
      </c>
      <c r="E1401" t="s">
        <v>12578</v>
      </c>
      <c r="F1401">
        <v>27.9848888888889</v>
      </c>
      <c r="G1401">
        <v>34.104920634920603</v>
      </c>
      <c r="H1401">
        <v>6.8309523809523798</v>
      </c>
      <c r="I1401">
        <v>8.0439682539682504</v>
      </c>
      <c r="K1401" s="6" t="s">
        <v>12588</v>
      </c>
      <c r="L1401" s="6" t="s">
        <v>12577</v>
      </c>
      <c r="M1401" s="6" t="s">
        <v>12577</v>
      </c>
      <c r="N1401" s="6">
        <v>0.31068765500000001</v>
      </c>
      <c r="O1401" s="12">
        <f t="shared" si="70"/>
        <v>29.122701472445556</v>
      </c>
      <c r="P1401" s="12">
        <f t="shared" si="71"/>
        <v>1.0300070952711269</v>
      </c>
      <c r="Q1401" s="12">
        <f t="shared" si="72"/>
        <v>33.621867075660951</v>
      </c>
      <c r="R1401" s="12">
        <f t="shared" si="73"/>
        <v>1.1871823813637179</v>
      </c>
      <c r="S1401" s="12">
        <f t="shared" si="74"/>
        <v>6.3544391503617774</v>
      </c>
      <c r="T1401" s="12">
        <f t="shared" si="75"/>
        <v>0.34394798584374531</v>
      </c>
      <c r="U1401" s="12">
        <f t="shared" si="76"/>
        <v>8.1744422556320195</v>
      </c>
      <c r="V1401" s="12">
        <f t="shared" si="77"/>
        <v>0.16510594107361465</v>
      </c>
    </row>
    <row r="1402" spans="4:22" x14ac:dyDescent="0.2">
      <c r="D1402" s="7">
        <v>42429.791666666664</v>
      </c>
      <c r="E1402" t="s">
        <v>12578</v>
      </c>
      <c r="F1402">
        <v>27.982250000000001</v>
      </c>
      <c r="G1402">
        <v>34.3707142857143</v>
      </c>
      <c r="H1402">
        <v>6.9103571428571398</v>
      </c>
      <c r="I1402">
        <v>8.02392857142857</v>
      </c>
      <c r="K1402" s="6" t="s">
        <v>12589</v>
      </c>
      <c r="L1402" s="6" t="s">
        <v>12577</v>
      </c>
      <c r="M1402" s="6" t="s">
        <v>12577</v>
      </c>
      <c r="N1402" s="6">
        <v>0.84378013500000004</v>
      </c>
      <c r="O1402" s="12">
        <f t="shared" si="70"/>
        <v>29.122701472445556</v>
      </c>
      <c r="P1402" s="12">
        <f t="shared" si="71"/>
        <v>1.0300070952711269</v>
      </c>
      <c r="Q1402" s="12">
        <f t="shared" si="72"/>
        <v>33.621867075660951</v>
      </c>
      <c r="R1402" s="12">
        <f t="shared" si="73"/>
        <v>1.1871823813637179</v>
      </c>
      <c r="S1402" s="12">
        <f t="shared" si="74"/>
        <v>6.3544391503617774</v>
      </c>
      <c r="T1402" s="12">
        <f t="shared" si="75"/>
        <v>0.34394798584374531</v>
      </c>
      <c r="U1402" s="12">
        <f t="shared" si="76"/>
        <v>8.1744422556320195</v>
      </c>
      <c r="V1402" s="12">
        <f t="shared" si="77"/>
        <v>0.16510594107361465</v>
      </c>
    </row>
    <row r="1403" spans="4:22" x14ac:dyDescent="0.2">
      <c r="D1403" s="7">
        <v>42443.833333333336</v>
      </c>
      <c r="E1403" t="s">
        <v>12578</v>
      </c>
      <c r="F1403">
        <v>28.896699999999999</v>
      </c>
      <c r="G1403">
        <v>34.603999999999999</v>
      </c>
      <c r="H1403">
        <v>6.6020000000000003</v>
      </c>
      <c r="I1403">
        <v>7.9610000000000003</v>
      </c>
      <c r="K1403" s="6" t="s">
        <v>12590</v>
      </c>
      <c r="L1403" s="6" t="s">
        <v>12577</v>
      </c>
      <c r="M1403" s="6" t="s">
        <v>12577</v>
      </c>
      <c r="N1403" s="6">
        <v>0.82377349300000002</v>
      </c>
      <c r="O1403" s="12">
        <f t="shared" si="70"/>
        <v>29.122701472445556</v>
      </c>
      <c r="P1403" s="12">
        <f t="shared" si="71"/>
        <v>1.0300070952711269</v>
      </c>
      <c r="Q1403" s="12">
        <f t="shared" si="72"/>
        <v>33.621867075660951</v>
      </c>
      <c r="R1403" s="12">
        <f t="shared" si="73"/>
        <v>1.1871823813637179</v>
      </c>
      <c r="S1403" s="12">
        <f t="shared" si="74"/>
        <v>6.3544391503617774</v>
      </c>
      <c r="T1403" s="12">
        <f t="shared" si="75"/>
        <v>0.34394798584374531</v>
      </c>
      <c r="U1403" s="12">
        <f t="shared" si="76"/>
        <v>8.1744422556320195</v>
      </c>
      <c r="V1403" s="12">
        <f t="shared" si="77"/>
        <v>0.16510594107361465</v>
      </c>
    </row>
    <row r="1404" spans="4:22" x14ac:dyDescent="0.2">
      <c r="D1404" s="7">
        <v>42450.833333333336</v>
      </c>
      <c r="E1404" t="s">
        <v>12578</v>
      </c>
      <c r="F1404">
        <v>28.887692307692301</v>
      </c>
      <c r="G1404">
        <v>35.0753846153846</v>
      </c>
      <c r="H1404">
        <v>6.3392307692307703</v>
      </c>
      <c r="I1404">
        <v>8.0069230769230799</v>
      </c>
      <c r="K1404" s="6" t="s">
        <v>12591</v>
      </c>
      <c r="L1404" s="6" t="s">
        <v>12577</v>
      </c>
      <c r="M1404" s="6" t="s">
        <v>12577</v>
      </c>
      <c r="N1404" s="6">
        <v>0.11697861</v>
      </c>
      <c r="O1404" s="12">
        <f t="shared" si="70"/>
        <v>29.122701472445556</v>
      </c>
      <c r="P1404" s="12">
        <f t="shared" si="71"/>
        <v>1.0300070952711269</v>
      </c>
      <c r="Q1404" s="12">
        <f t="shared" si="72"/>
        <v>33.621867075660951</v>
      </c>
      <c r="R1404" s="12">
        <f t="shared" si="73"/>
        <v>1.1871823813637179</v>
      </c>
      <c r="S1404" s="12">
        <f t="shared" si="74"/>
        <v>6.3544391503617774</v>
      </c>
      <c r="T1404" s="12">
        <f t="shared" si="75"/>
        <v>0.34394798584374531</v>
      </c>
      <c r="U1404" s="12">
        <f t="shared" si="76"/>
        <v>8.1744422556320195</v>
      </c>
      <c r="V1404" s="12">
        <f t="shared" si="77"/>
        <v>0.16510594107361465</v>
      </c>
    </row>
    <row r="1405" spans="4:22" x14ac:dyDescent="0.2">
      <c r="D1405" s="7">
        <v>42456.833333333336</v>
      </c>
      <c r="E1405" t="s">
        <v>12578</v>
      </c>
      <c r="F1405">
        <v>29.143066666666702</v>
      </c>
      <c r="G1405">
        <v>35.368666666666698</v>
      </c>
      <c r="H1405">
        <v>6.2480000000000002</v>
      </c>
      <c r="I1405">
        <v>7.8893333333333304</v>
      </c>
      <c r="K1405" s="6" t="s">
        <v>12592</v>
      </c>
      <c r="L1405" s="6" t="s">
        <v>12577</v>
      </c>
      <c r="M1405" s="6" t="s">
        <v>12577</v>
      </c>
      <c r="N1405" s="6">
        <v>0.169422608</v>
      </c>
      <c r="O1405" s="12">
        <f t="shared" si="70"/>
        <v>29.122701472445556</v>
      </c>
      <c r="P1405" s="12">
        <f t="shared" si="71"/>
        <v>1.0300070952711269</v>
      </c>
      <c r="Q1405" s="12">
        <f t="shared" si="72"/>
        <v>33.621867075660951</v>
      </c>
      <c r="R1405" s="12">
        <f t="shared" si="73"/>
        <v>1.1871823813637179</v>
      </c>
      <c r="S1405" s="12">
        <f t="shared" si="74"/>
        <v>6.3544391503617774</v>
      </c>
      <c r="T1405" s="12">
        <f t="shared" si="75"/>
        <v>0.34394798584374531</v>
      </c>
      <c r="U1405" s="12">
        <f t="shared" si="76"/>
        <v>8.1744422556320195</v>
      </c>
      <c r="V1405" s="12">
        <f t="shared" si="77"/>
        <v>0.16510594107361465</v>
      </c>
    </row>
    <row r="1406" spans="4:22" x14ac:dyDescent="0.2">
      <c r="D1406" s="7">
        <v>42436.791666666664</v>
      </c>
      <c r="E1406" t="s">
        <v>12578</v>
      </c>
      <c r="F1406">
        <v>28.6045384615385</v>
      </c>
      <c r="G1406">
        <v>34.576923076923102</v>
      </c>
      <c r="H1406">
        <v>6.8130769230769204</v>
      </c>
      <c r="I1406">
        <v>7.9869230769230803</v>
      </c>
      <c r="K1406" s="6" t="s">
        <v>12593</v>
      </c>
      <c r="L1406" s="6" t="s">
        <v>12577</v>
      </c>
      <c r="M1406" s="6" t="s">
        <v>12577</v>
      </c>
      <c r="N1406" s="6">
        <v>0.25088775699999999</v>
      </c>
      <c r="O1406" s="12">
        <f t="shared" si="70"/>
        <v>29.122701472445556</v>
      </c>
      <c r="P1406" s="12">
        <f t="shared" si="71"/>
        <v>1.0300070952711269</v>
      </c>
      <c r="Q1406" s="12">
        <f t="shared" si="72"/>
        <v>33.621867075660951</v>
      </c>
      <c r="R1406" s="12">
        <f t="shared" si="73"/>
        <v>1.1871823813637179</v>
      </c>
      <c r="S1406" s="12">
        <f t="shared" si="74"/>
        <v>6.3544391503617774</v>
      </c>
      <c r="T1406" s="12">
        <f t="shared" si="75"/>
        <v>0.34394798584374531</v>
      </c>
      <c r="U1406" s="12">
        <f t="shared" si="76"/>
        <v>8.1744422556320195</v>
      </c>
      <c r="V1406" s="12">
        <f t="shared" si="77"/>
        <v>0.16510594107361465</v>
      </c>
    </row>
    <row r="1407" spans="4:22" x14ac:dyDescent="0.2">
      <c r="D1407" s="7">
        <v>42465.833333333336</v>
      </c>
      <c r="E1407" t="s">
        <v>12578</v>
      </c>
      <c r="F1407">
        <v>29.204999999999998</v>
      </c>
      <c r="G1407">
        <v>35.56</v>
      </c>
      <c r="H1407">
        <v>6.24</v>
      </c>
      <c r="I1407">
        <v>7.88</v>
      </c>
      <c r="K1407" s="6" t="s">
        <v>12594</v>
      </c>
      <c r="L1407" s="6" t="s">
        <v>12577</v>
      </c>
      <c r="M1407" s="6" t="s">
        <v>12577</v>
      </c>
      <c r="N1407" s="6">
        <v>0.70770559399999999</v>
      </c>
      <c r="O1407" s="12">
        <f t="shared" si="70"/>
        <v>29.122701472445556</v>
      </c>
      <c r="P1407" s="12">
        <f t="shared" si="71"/>
        <v>1.0300070952711269</v>
      </c>
      <c r="Q1407" s="12">
        <f t="shared" si="72"/>
        <v>33.621867075660951</v>
      </c>
      <c r="R1407" s="12">
        <f t="shared" si="73"/>
        <v>1.1871823813637179</v>
      </c>
      <c r="S1407" s="12">
        <f t="shared" si="74"/>
        <v>6.3544391503617774</v>
      </c>
      <c r="T1407" s="12">
        <f t="shared" si="75"/>
        <v>0.34394798584374531</v>
      </c>
      <c r="U1407" s="12">
        <f t="shared" si="76"/>
        <v>8.1744422556320195</v>
      </c>
      <c r="V1407" s="12">
        <f t="shared" si="77"/>
        <v>0.16510594107361465</v>
      </c>
    </row>
    <row r="1408" spans="4:22" x14ac:dyDescent="0.2">
      <c r="D1408" s="7">
        <v>42492.833333333336</v>
      </c>
      <c r="E1408" t="s">
        <v>12578</v>
      </c>
      <c r="F1408">
        <v>30.948571428571402</v>
      </c>
      <c r="G1408">
        <v>35.391428571428598</v>
      </c>
      <c r="H1408">
        <v>6.20571428571429</v>
      </c>
      <c r="I1408">
        <v>8.0314285714285703</v>
      </c>
      <c r="K1408" s="6" t="s">
        <v>12595</v>
      </c>
      <c r="L1408" s="6" t="s">
        <v>12578</v>
      </c>
      <c r="M1408" s="6" t="s">
        <v>12578</v>
      </c>
      <c r="N1408" s="6">
        <v>0.61936221599999997</v>
      </c>
      <c r="O1408" s="12">
        <f t="shared" si="70"/>
        <v>29.049311230334592</v>
      </c>
      <c r="P1408" s="12">
        <f t="shared" si="71"/>
        <v>1.0131389478273272</v>
      </c>
      <c r="Q1408" s="12">
        <f t="shared" si="72"/>
        <v>33.675575559316499</v>
      </c>
      <c r="R1408" s="12">
        <f t="shared" si="73"/>
        <v>1.2143411930160084</v>
      </c>
      <c r="S1408" s="12">
        <f t="shared" si="74"/>
        <v>6.3603347513262607</v>
      </c>
      <c r="T1408" s="12">
        <f t="shared" si="75"/>
        <v>0.36575112937267451</v>
      </c>
      <c r="U1408" s="12">
        <f t="shared" si="76"/>
        <v>8.1745728832347115</v>
      </c>
      <c r="V1408" s="12">
        <f t="shared" si="77"/>
        <v>0.16950084094426479</v>
      </c>
    </row>
    <row r="1409" spans="4:22" x14ac:dyDescent="0.2">
      <c r="D1409" s="7">
        <v>42542.833333333336</v>
      </c>
      <c r="E1409" t="s">
        <v>12578</v>
      </c>
      <c r="F1409">
        <v>29.5578</v>
      </c>
      <c r="G1409">
        <v>35.869999999999997</v>
      </c>
      <c r="H1409">
        <v>6.9939999999999998</v>
      </c>
      <c r="I1409">
        <v>8.0589999999999993</v>
      </c>
      <c r="K1409" s="6" t="s">
        <v>12596</v>
      </c>
      <c r="L1409" s="6" t="s">
        <v>12578</v>
      </c>
      <c r="M1409" s="6" t="s">
        <v>12578</v>
      </c>
      <c r="N1409" s="6">
        <v>0.54149566800000004</v>
      </c>
      <c r="O1409" s="12">
        <f t="shared" si="70"/>
        <v>29.049311230334592</v>
      </c>
      <c r="P1409" s="12">
        <f t="shared" si="71"/>
        <v>1.0131389478273272</v>
      </c>
      <c r="Q1409" s="12">
        <f t="shared" si="72"/>
        <v>33.675575559316499</v>
      </c>
      <c r="R1409" s="12">
        <f t="shared" si="73"/>
        <v>1.2143411930160084</v>
      </c>
      <c r="S1409" s="12">
        <f t="shared" si="74"/>
        <v>6.3603347513262607</v>
      </c>
      <c r="T1409" s="12">
        <f t="shared" si="75"/>
        <v>0.36575112937267451</v>
      </c>
      <c r="U1409" s="12">
        <f t="shared" si="76"/>
        <v>8.1745728832347115</v>
      </c>
      <c r="V1409" s="12">
        <f t="shared" si="77"/>
        <v>0.16950084094426479</v>
      </c>
    </row>
    <row r="1410" spans="4:22" x14ac:dyDescent="0.2">
      <c r="D1410" s="7">
        <v>42548.833333333336</v>
      </c>
      <c r="E1410" t="s">
        <v>12578</v>
      </c>
      <c r="F1410">
        <v>29.401571428571401</v>
      </c>
      <c r="G1410">
        <v>35.594285714285697</v>
      </c>
      <c r="H1410">
        <v>6.9071428571428601</v>
      </c>
      <c r="I1410">
        <v>8.0500000000000007</v>
      </c>
      <c r="K1410" s="6" t="s">
        <v>12597</v>
      </c>
      <c r="L1410" s="6" t="s">
        <v>12578</v>
      </c>
      <c r="M1410" s="6" t="s">
        <v>12578</v>
      </c>
      <c r="N1410" s="6">
        <v>0.64432989699999998</v>
      </c>
      <c r="O1410" s="12">
        <f t="shared" si="70"/>
        <v>29.049311230334592</v>
      </c>
      <c r="P1410" s="12">
        <f t="shared" si="71"/>
        <v>1.0131389478273272</v>
      </c>
      <c r="Q1410" s="12">
        <f t="shared" si="72"/>
        <v>33.675575559316499</v>
      </c>
      <c r="R1410" s="12">
        <f t="shared" si="73"/>
        <v>1.2143411930160084</v>
      </c>
      <c r="S1410" s="12">
        <f t="shared" si="74"/>
        <v>6.3603347513262607</v>
      </c>
      <c r="T1410" s="12">
        <f t="shared" si="75"/>
        <v>0.36575112937267451</v>
      </c>
      <c r="U1410" s="12">
        <f t="shared" si="76"/>
        <v>8.1745728832347115</v>
      </c>
      <c r="V1410" s="12">
        <f t="shared" si="77"/>
        <v>0.16950084094426479</v>
      </c>
    </row>
    <row r="1411" spans="4:22" x14ac:dyDescent="0.2">
      <c r="D1411" s="7">
        <v>42527.833333333336</v>
      </c>
      <c r="E1411" t="s">
        <v>12578</v>
      </c>
      <c r="F1411">
        <v>30.1396923076923</v>
      </c>
      <c r="G1411">
        <v>35.396923076923102</v>
      </c>
      <c r="H1411">
        <v>7.0830769230769199</v>
      </c>
      <c r="I1411">
        <v>8.0623076923076908</v>
      </c>
      <c r="K1411" s="6" t="s">
        <v>12598</v>
      </c>
      <c r="L1411" s="6" t="s">
        <v>12578</v>
      </c>
      <c r="M1411" s="6" t="s">
        <v>12578</v>
      </c>
      <c r="N1411" s="6">
        <v>1.019021739</v>
      </c>
      <c r="O1411" s="12">
        <f t="shared" si="70"/>
        <v>29.049311230334592</v>
      </c>
      <c r="P1411" s="12">
        <f t="shared" si="71"/>
        <v>1.0131389478273272</v>
      </c>
      <c r="Q1411" s="12">
        <f t="shared" si="72"/>
        <v>33.675575559316499</v>
      </c>
      <c r="R1411" s="12">
        <f t="shared" si="73"/>
        <v>1.2143411930160084</v>
      </c>
      <c r="S1411" s="12">
        <f t="shared" si="74"/>
        <v>6.3603347513262607</v>
      </c>
      <c r="T1411" s="12">
        <f t="shared" si="75"/>
        <v>0.36575112937267451</v>
      </c>
      <c r="U1411" s="12">
        <f t="shared" si="76"/>
        <v>8.1745728832347115</v>
      </c>
      <c r="V1411" s="12">
        <f t="shared" si="77"/>
        <v>0.16950084094426479</v>
      </c>
    </row>
    <row r="1412" spans="4:22" x14ac:dyDescent="0.2">
      <c r="D1412" s="7">
        <v>42562.833333333336</v>
      </c>
      <c r="E1412" t="s">
        <v>12578</v>
      </c>
      <c r="F1412">
        <v>28.744</v>
      </c>
      <c r="G1412">
        <v>34.200000000000003</v>
      </c>
      <c r="H1412">
        <v>7.02</v>
      </c>
      <c r="I1412">
        <v>8.08</v>
      </c>
      <c r="K1412" s="6" t="s">
        <v>12599</v>
      </c>
      <c r="L1412" s="6" t="s">
        <v>12578</v>
      </c>
      <c r="M1412" s="6" t="s">
        <v>12578</v>
      </c>
      <c r="N1412" s="6">
        <v>0.69894878100000002</v>
      </c>
      <c r="O1412" s="12">
        <f t="shared" si="70"/>
        <v>29.049311230334592</v>
      </c>
      <c r="P1412" s="12">
        <f t="shared" si="71"/>
        <v>1.0131389478273272</v>
      </c>
      <c r="Q1412" s="12">
        <f t="shared" si="72"/>
        <v>33.675575559316499</v>
      </c>
      <c r="R1412" s="12">
        <f t="shared" si="73"/>
        <v>1.2143411930160084</v>
      </c>
      <c r="S1412" s="12">
        <f t="shared" si="74"/>
        <v>6.3603347513262607</v>
      </c>
      <c r="T1412" s="12">
        <f t="shared" si="75"/>
        <v>0.36575112937267451</v>
      </c>
      <c r="U1412" s="12">
        <f t="shared" si="76"/>
        <v>8.1745728832347115</v>
      </c>
      <c r="V1412" s="12">
        <f t="shared" si="77"/>
        <v>0.16950084094426479</v>
      </c>
    </row>
    <row r="1413" spans="4:22" x14ac:dyDescent="0.2">
      <c r="D1413" s="7">
        <v>42576.833333333336</v>
      </c>
      <c r="E1413" t="s">
        <v>12578</v>
      </c>
      <c r="F1413">
        <v>28.779761904761902</v>
      </c>
      <c r="G1413">
        <v>31.463333333333299</v>
      </c>
      <c r="H1413">
        <v>7.1933333333333298</v>
      </c>
      <c r="I1413">
        <v>8.1161904761904804</v>
      </c>
      <c r="K1413" s="6" t="s">
        <v>12600</v>
      </c>
      <c r="L1413" s="6" t="s">
        <v>12578</v>
      </c>
      <c r="M1413" s="6" t="s">
        <v>12578</v>
      </c>
      <c r="N1413" s="6">
        <v>0.76526707800000005</v>
      </c>
      <c r="O1413" s="12">
        <f t="shared" si="70"/>
        <v>29.049311230334592</v>
      </c>
      <c r="P1413" s="12">
        <f t="shared" si="71"/>
        <v>1.0131389478273272</v>
      </c>
      <c r="Q1413" s="12">
        <f t="shared" si="72"/>
        <v>33.675575559316499</v>
      </c>
      <c r="R1413" s="12">
        <f t="shared" si="73"/>
        <v>1.2143411930160084</v>
      </c>
      <c r="S1413" s="12">
        <f t="shared" si="74"/>
        <v>6.3603347513262607</v>
      </c>
      <c r="T1413" s="12">
        <f t="shared" si="75"/>
        <v>0.36575112937267451</v>
      </c>
      <c r="U1413" s="12">
        <f t="shared" si="76"/>
        <v>8.1745728832347115</v>
      </c>
      <c r="V1413" s="12">
        <f t="shared" si="77"/>
        <v>0.16950084094426479</v>
      </c>
    </row>
    <row r="1414" spans="4:22" x14ac:dyDescent="0.2">
      <c r="D1414" s="7">
        <v>42555.833333333336</v>
      </c>
      <c r="E1414" t="s">
        <v>12578</v>
      </c>
      <c r="F1414">
        <v>28.827714285714301</v>
      </c>
      <c r="G1414">
        <v>35.222857142857102</v>
      </c>
      <c r="H1414">
        <v>6.6671428571428599</v>
      </c>
      <c r="I1414">
        <v>8.0399999999999991</v>
      </c>
      <c r="K1414" s="6" t="s">
        <v>12601</v>
      </c>
      <c r="L1414" s="6" t="s">
        <v>12578</v>
      </c>
      <c r="M1414" s="6" t="s">
        <v>12578</v>
      </c>
      <c r="N1414" s="6">
        <v>0.83675006299999999</v>
      </c>
      <c r="O1414" s="12">
        <f t="shared" si="70"/>
        <v>29.049311230334592</v>
      </c>
      <c r="P1414" s="12">
        <f t="shared" si="71"/>
        <v>1.0131389478273272</v>
      </c>
      <c r="Q1414" s="12">
        <f t="shared" si="72"/>
        <v>33.675575559316499</v>
      </c>
      <c r="R1414" s="12">
        <f t="shared" si="73"/>
        <v>1.2143411930160084</v>
      </c>
      <c r="S1414" s="12">
        <f t="shared" si="74"/>
        <v>6.3603347513262607</v>
      </c>
      <c r="T1414" s="12">
        <f t="shared" si="75"/>
        <v>0.36575112937267451</v>
      </c>
      <c r="U1414" s="12">
        <f t="shared" si="76"/>
        <v>8.1745728832347115</v>
      </c>
      <c r="V1414" s="12">
        <f t="shared" si="77"/>
        <v>0.16950084094426479</v>
      </c>
    </row>
    <row r="1415" spans="4:22" x14ac:dyDescent="0.2">
      <c r="D1415" s="7">
        <v>42598.833333333336</v>
      </c>
      <c r="E1415" t="s">
        <v>12578</v>
      </c>
      <c r="F1415">
        <v>28.612166666666699</v>
      </c>
      <c r="G1415">
        <v>35.734999999999999</v>
      </c>
      <c r="H1415">
        <v>6.8983333333333299</v>
      </c>
      <c r="I1415">
        <v>7.93</v>
      </c>
      <c r="K1415" s="6" t="s">
        <v>12602</v>
      </c>
      <c r="L1415" s="6" t="s">
        <v>12578</v>
      </c>
      <c r="M1415" s="6" t="s">
        <v>12578</v>
      </c>
      <c r="N1415" s="6">
        <v>0.67753687600000001</v>
      </c>
      <c r="O1415" s="12">
        <f t="shared" si="70"/>
        <v>29.049311230334592</v>
      </c>
      <c r="P1415" s="12">
        <f t="shared" si="71"/>
        <v>1.0131389478273272</v>
      </c>
      <c r="Q1415" s="12">
        <f t="shared" si="72"/>
        <v>33.675575559316499</v>
      </c>
      <c r="R1415" s="12">
        <f t="shared" si="73"/>
        <v>1.2143411930160084</v>
      </c>
      <c r="S1415" s="12">
        <f t="shared" si="74"/>
        <v>6.3603347513262607</v>
      </c>
      <c r="T1415" s="12">
        <f t="shared" si="75"/>
        <v>0.36575112937267451</v>
      </c>
      <c r="U1415" s="12">
        <f t="shared" si="76"/>
        <v>8.1745728832347115</v>
      </c>
      <c r="V1415" s="12">
        <f t="shared" si="77"/>
        <v>0.16950084094426479</v>
      </c>
    </row>
    <row r="1416" spans="4:22" x14ac:dyDescent="0.2">
      <c r="D1416" s="7">
        <v>42583.833333333336</v>
      </c>
      <c r="E1416" t="s">
        <v>12578</v>
      </c>
      <c r="F1416">
        <v>28.283000000000001</v>
      </c>
      <c r="G1416">
        <v>31.725555555555601</v>
      </c>
      <c r="H1416">
        <v>7.06111111111111</v>
      </c>
      <c r="I1416">
        <v>8.1199999999999992</v>
      </c>
      <c r="K1416" s="6" t="s">
        <v>12603</v>
      </c>
      <c r="L1416" s="6" t="s">
        <v>12578</v>
      </c>
      <c r="M1416" s="6" t="s">
        <v>12577</v>
      </c>
      <c r="N1416" s="6">
        <v>0.38543643300000002</v>
      </c>
      <c r="O1416" s="12">
        <f t="shared" si="70"/>
        <v>29.049311230334592</v>
      </c>
      <c r="P1416" s="12">
        <f t="shared" si="71"/>
        <v>1.0131389478273272</v>
      </c>
      <c r="Q1416" s="12">
        <f t="shared" si="72"/>
        <v>33.675575559316499</v>
      </c>
      <c r="R1416" s="12">
        <f t="shared" si="73"/>
        <v>1.2143411930160084</v>
      </c>
      <c r="S1416" s="12">
        <f t="shared" si="74"/>
        <v>6.3603347513262607</v>
      </c>
      <c r="T1416" s="12">
        <f t="shared" si="75"/>
        <v>0.36575112937267451</v>
      </c>
      <c r="U1416" s="12">
        <f t="shared" si="76"/>
        <v>8.1745728832347115</v>
      </c>
      <c r="V1416" s="12">
        <f t="shared" si="77"/>
        <v>0.16950084094426479</v>
      </c>
    </row>
    <row r="1417" spans="4:22" x14ac:dyDescent="0.2">
      <c r="D1417" s="7">
        <v>42632.833333333336</v>
      </c>
      <c r="E1417" t="s">
        <v>12578</v>
      </c>
      <c r="F1417">
        <v>29.4003333333333</v>
      </c>
      <c r="G1417">
        <v>34.39</v>
      </c>
      <c r="H1417">
        <v>6.2166666666666703</v>
      </c>
      <c r="I1417">
        <v>8.0299999999999994</v>
      </c>
      <c r="K1417" s="6" t="s">
        <v>12604</v>
      </c>
      <c r="L1417" s="6" t="s">
        <v>12578</v>
      </c>
      <c r="M1417" s="6" t="s">
        <v>12577</v>
      </c>
      <c r="N1417" s="6">
        <v>0.26753659200000002</v>
      </c>
      <c r="O1417" s="12">
        <f t="shared" si="70"/>
        <v>29.049311230334592</v>
      </c>
      <c r="P1417" s="12">
        <f t="shared" si="71"/>
        <v>1.0131389478273272</v>
      </c>
      <c r="Q1417" s="12">
        <f t="shared" si="72"/>
        <v>33.675575559316499</v>
      </c>
      <c r="R1417" s="12">
        <f t="shared" si="73"/>
        <v>1.2143411930160084</v>
      </c>
      <c r="S1417" s="12">
        <f t="shared" si="74"/>
        <v>6.3603347513262607</v>
      </c>
      <c r="T1417" s="12">
        <f t="shared" si="75"/>
        <v>0.36575112937267451</v>
      </c>
      <c r="U1417" s="12">
        <f t="shared" si="76"/>
        <v>8.1745728832347115</v>
      </c>
      <c r="V1417" s="12">
        <f t="shared" si="77"/>
        <v>0.16950084094426479</v>
      </c>
    </row>
    <row r="1418" spans="4:22" x14ac:dyDescent="0.2">
      <c r="D1418" s="7">
        <v>42639.833333333336</v>
      </c>
      <c r="E1418" t="s">
        <v>12578</v>
      </c>
      <c r="F1418">
        <v>29.635000000000002</v>
      </c>
      <c r="G1418">
        <v>34.24</v>
      </c>
      <c r="H1418">
        <v>6.34</v>
      </c>
      <c r="I1418">
        <v>8.0299999999999994</v>
      </c>
      <c r="K1418" s="6" t="s">
        <v>12605</v>
      </c>
      <c r="L1418" s="6" t="s">
        <v>12578</v>
      </c>
      <c r="M1418" s="6" t="s">
        <v>12577</v>
      </c>
      <c r="N1418" s="6">
        <v>0.38572806199999998</v>
      </c>
      <c r="O1418" s="12">
        <f t="shared" si="70"/>
        <v>29.049311230334592</v>
      </c>
      <c r="P1418" s="12">
        <f t="shared" si="71"/>
        <v>1.0131389478273272</v>
      </c>
      <c r="Q1418" s="12">
        <f t="shared" si="72"/>
        <v>33.675575559316499</v>
      </c>
      <c r="R1418" s="12">
        <f t="shared" si="73"/>
        <v>1.2143411930160084</v>
      </c>
      <c r="S1418" s="12">
        <f t="shared" si="74"/>
        <v>6.3603347513262607</v>
      </c>
      <c r="T1418" s="12">
        <f t="shared" si="75"/>
        <v>0.36575112937267451</v>
      </c>
      <c r="U1418" s="12">
        <f t="shared" si="76"/>
        <v>8.1745728832347115</v>
      </c>
      <c r="V1418" s="12">
        <f t="shared" si="77"/>
        <v>0.16950084094426479</v>
      </c>
    </row>
    <row r="1419" spans="4:22" x14ac:dyDescent="0.2">
      <c r="D1419" s="7">
        <v>42621.833333333336</v>
      </c>
      <c r="E1419" t="s">
        <v>12578</v>
      </c>
      <c r="F1419">
        <v>29.251799999999999</v>
      </c>
      <c r="G1419">
        <v>34.11</v>
      </c>
      <c r="H1419">
        <v>6.0140000000000002</v>
      </c>
      <c r="I1419">
        <v>7.9039999999999999</v>
      </c>
      <c r="K1419" s="6" t="s">
        <v>12606</v>
      </c>
      <c r="L1419" s="6" t="s">
        <v>12578</v>
      </c>
      <c r="M1419" s="6" t="s">
        <v>12577</v>
      </c>
      <c r="N1419" s="6">
        <v>0.22430325800000001</v>
      </c>
      <c r="O1419" s="12">
        <f t="shared" si="70"/>
        <v>29.049311230334592</v>
      </c>
      <c r="P1419" s="12">
        <f t="shared" si="71"/>
        <v>1.0131389478273272</v>
      </c>
      <c r="Q1419" s="12">
        <f t="shared" si="72"/>
        <v>33.675575559316499</v>
      </c>
      <c r="R1419" s="12">
        <f t="shared" si="73"/>
        <v>1.2143411930160084</v>
      </c>
      <c r="S1419" s="12">
        <f t="shared" si="74"/>
        <v>6.3603347513262607</v>
      </c>
      <c r="T1419" s="12">
        <f t="shared" si="75"/>
        <v>0.36575112937267451</v>
      </c>
      <c r="U1419" s="12">
        <f t="shared" si="76"/>
        <v>8.1745728832347115</v>
      </c>
      <c r="V1419" s="12">
        <f t="shared" si="77"/>
        <v>0.16950084094426479</v>
      </c>
    </row>
    <row r="1420" spans="4:22" x14ac:dyDescent="0.2">
      <c r="D1420" s="7">
        <v>42387.791666666664</v>
      </c>
      <c r="E1420" t="s">
        <v>12577</v>
      </c>
      <c r="F1420">
        <v>29.532399999999999</v>
      </c>
      <c r="G1420">
        <v>33.342666666666702</v>
      </c>
      <c r="H1420">
        <v>6.3033333333333301</v>
      </c>
      <c r="I1420">
        <v>8.17</v>
      </c>
      <c r="K1420" s="6" t="s">
        <v>12607</v>
      </c>
      <c r="L1420" s="6" t="s">
        <v>12578</v>
      </c>
      <c r="M1420" s="6" t="s">
        <v>12577</v>
      </c>
      <c r="N1420" s="6">
        <v>0.26175518800000003</v>
      </c>
      <c r="O1420" s="12">
        <f t="shared" si="70"/>
        <v>29.049311230334592</v>
      </c>
      <c r="P1420" s="12">
        <f t="shared" si="71"/>
        <v>1.0131389478273272</v>
      </c>
      <c r="Q1420" s="12">
        <f t="shared" si="72"/>
        <v>33.675575559316499</v>
      </c>
      <c r="R1420" s="12">
        <f t="shared" si="73"/>
        <v>1.2143411930160084</v>
      </c>
      <c r="S1420" s="12">
        <f t="shared" si="74"/>
        <v>6.3603347513262607</v>
      </c>
      <c r="T1420" s="12">
        <f t="shared" si="75"/>
        <v>0.36575112937267451</v>
      </c>
      <c r="U1420" s="12">
        <f t="shared" si="76"/>
        <v>8.1745728832347115</v>
      </c>
      <c r="V1420" s="12">
        <f t="shared" si="77"/>
        <v>0.16950084094426479</v>
      </c>
    </row>
    <row r="1421" spans="4:22" x14ac:dyDescent="0.2">
      <c r="D1421" s="7">
        <v>42375.791666666664</v>
      </c>
      <c r="E1421" t="s">
        <v>12577</v>
      </c>
      <c r="F1421">
        <v>29.5727857142857</v>
      </c>
      <c r="G1421">
        <v>32.538571428571402</v>
      </c>
      <c r="H1421">
        <v>6.8192857142857104</v>
      </c>
      <c r="I1421">
        <v>8.2128571428571409</v>
      </c>
      <c r="K1421" s="6" t="s">
        <v>12608</v>
      </c>
      <c r="L1421" s="6" t="s">
        <v>12578</v>
      </c>
      <c r="M1421" s="6" t="s">
        <v>12577</v>
      </c>
      <c r="N1421" s="6">
        <v>0.187377236</v>
      </c>
      <c r="O1421" s="12">
        <f t="shared" si="70"/>
        <v>29.049311230334592</v>
      </c>
      <c r="P1421" s="12">
        <f t="shared" si="71"/>
        <v>1.0131389478273272</v>
      </c>
      <c r="Q1421" s="12">
        <f t="shared" si="72"/>
        <v>33.675575559316499</v>
      </c>
      <c r="R1421" s="12">
        <f t="shared" si="73"/>
        <v>1.2143411930160084</v>
      </c>
      <c r="S1421" s="12">
        <f t="shared" si="74"/>
        <v>6.3603347513262607</v>
      </c>
      <c r="T1421" s="12">
        <f t="shared" si="75"/>
        <v>0.36575112937267451</v>
      </c>
      <c r="U1421" s="12">
        <f t="shared" si="76"/>
        <v>8.1745728832347115</v>
      </c>
      <c r="V1421" s="12">
        <f t="shared" si="77"/>
        <v>0.16950084094426479</v>
      </c>
    </row>
    <row r="1422" spans="4:22" x14ac:dyDescent="0.2">
      <c r="D1422" s="7">
        <v>42660.833333333336</v>
      </c>
      <c r="E1422" t="s">
        <v>12577</v>
      </c>
      <c r="F1422">
        <v>29.677222222222198</v>
      </c>
      <c r="G1422">
        <v>32.987777777777801</v>
      </c>
      <c r="H1422">
        <v>6.4644444444444398</v>
      </c>
      <c r="I1422">
        <v>8.0933333333333302</v>
      </c>
      <c r="K1422" s="6" t="s">
        <v>12609</v>
      </c>
      <c r="L1422" s="6" t="s">
        <v>12578</v>
      </c>
      <c r="M1422" s="6" t="s">
        <v>12577</v>
      </c>
      <c r="N1422" s="6">
        <v>0.37767916200000001</v>
      </c>
      <c r="O1422" s="12">
        <f t="shared" si="70"/>
        <v>29.049311230334592</v>
      </c>
      <c r="P1422" s="12">
        <f t="shared" si="71"/>
        <v>1.0131389478273272</v>
      </c>
      <c r="Q1422" s="12">
        <f t="shared" si="72"/>
        <v>33.675575559316499</v>
      </c>
      <c r="R1422" s="12">
        <f t="shared" si="73"/>
        <v>1.2143411930160084</v>
      </c>
      <c r="S1422" s="12">
        <f t="shared" si="74"/>
        <v>6.3603347513262607</v>
      </c>
      <c r="T1422" s="12">
        <f t="shared" si="75"/>
        <v>0.36575112937267451</v>
      </c>
      <c r="U1422" s="12">
        <f t="shared" si="76"/>
        <v>8.1745728832347115</v>
      </c>
      <c r="V1422" s="12">
        <f t="shared" si="77"/>
        <v>0.16950084094426479</v>
      </c>
    </row>
    <row r="1423" spans="4:22" x14ac:dyDescent="0.2">
      <c r="D1423" s="7">
        <v>42646.833333333336</v>
      </c>
      <c r="E1423" t="s">
        <v>12577</v>
      </c>
      <c r="F1423">
        <v>30.406428571428599</v>
      </c>
      <c r="G1423">
        <v>33.662857142857099</v>
      </c>
      <c r="H1423">
        <v>6.4814285714285704</v>
      </c>
      <c r="I1423">
        <v>8.06</v>
      </c>
      <c r="K1423" s="6" t="s">
        <v>12610</v>
      </c>
      <c r="L1423" s="6" t="s">
        <v>12578</v>
      </c>
      <c r="M1423" s="6" t="s">
        <v>12577</v>
      </c>
      <c r="N1423" s="6">
        <v>0.22607329200000001</v>
      </c>
      <c r="O1423" s="12">
        <f t="shared" si="70"/>
        <v>29.049311230334592</v>
      </c>
      <c r="P1423" s="12">
        <f t="shared" si="71"/>
        <v>1.0131389478273272</v>
      </c>
      <c r="Q1423" s="12">
        <f t="shared" si="72"/>
        <v>33.675575559316499</v>
      </c>
      <c r="R1423" s="12">
        <f t="shared" si="73"/>
        <v>1.2143411930160084</v>
      </c>
      <c r="S1423" s="12">
        <f t="shared" si="74"/>
        <v>6.3603347513262607</v>
      </c>
      <c r="T1423" s="12">
        <f t="shared" si="75"/>
        <v>0.36575112937267451</v>
      </c>
      <c r="U1423" s="12">
        <f t="shared" si="76"/>
        <v>8.1745728832347115</v>
      </c>
      <c r="V1423" s="12">
        <f t="shared" si="77"/>
        <v>0.16950084094426479</v>
      </c>
    </row>
    <row r="1424" spans="4:22" x14ac:dyDescent="0.2">
      <c r="D1424" s="7">
        <v>42684.791666666664</v>
      </c>
      <c r="E1424" t="s">
        <v>12577</v>
      </c>
      <c r="F1424">
        <v>29.939833333333301</v>
      </c>
      <c r="G1424">
        <v>33.7783333333333</v>
      </c>
      <c r="H1424">
        <v>6.5433333333333303</v>
      </c>
      <c r="I1424">
        <v>8.11</v>
      </c>
      <c r="K1424" s="6" t="s">
        <v>12611</v>
      </c>
      <c r="L1424" s="6" t="s">
        <v>12578</v>
      </c>
      <c r="M1424" s="6" t="s">
        <v>12577</v>
      </c>
      <c r="N1424" s="6">
        <v>0.54149566800000004</v>
      </c>
      <c r="O1424" s="12">
        <f t="shared" si="70"/>
        <v>29.049311230334592</v>
      </c>
      <c r="P1424" s="12">
        <f t="shared" si="71"/>
        <v>1.0131389478273272</v>
      </c>
      <c r="Q1424" s="12">
        <f t="shared" si="72"/>
        <v>33.675575559316499</v>
      </c>
      <c r="R1424" s="12">
        <f t="shared" si="73"/>
        <v>1.2143411930160084</v>
      </c>
      <c r="S1424" s="12">
        <f t="shared" si="74"/>
        <v>6.3603347513262607</v>
      </c>
      <c r="T1424" s="12">
        <f t="shared" si="75"/>
        <v>0.36575112937267451</v>
      </c>
      <c r="U1424" s="12">
        <f t="shared" si="76"/>
        <v>8.1745728832347115</v>
      </c>
      <c r="V1424" s="12">
        <f t="shared" si="77"/>
        <v>0.16950084094426479</v>
      </c>
    </row>
    <row r="1425" spans="4:19" x14ac:dyDescent="0.2">
      <c r="D1425" s="7">
        <v>42702.791666666664</v>
      </c>
      <c r="E1425" t="s">
        <v>12577</v>
      </c>
      <c r="F1425">
        <v>29.148794871794902</v>
      </c>
      <c r="G1425">
        <v>33.088205128205097</v>
      </c>
      <c r="H1425">
        <v>6.3482051282051302</v>
      </c>
      <c r="I1425">
        <v>8.1179487179487193</v>
      </c>
    </row>
    <row r="1426" spans="4:19" x14ac:dyDescent="0.2">
      <c r="D1426" s="7">
        <v>42716.791666666664</v>
      </c>
      <c r="E1426" t="s">
        <v>12577</v>
      </c>
      <c r="F1426">
        <v>29.039090909090898</v>
      </c>
      <c r="G1426">
        <v>32.068181818181799</v>
      </c>
      <c r="H1426">
        <v>6.53</v>
      </c>
      <c r="I1426">
        <v>8.0754545454545497</v>
      </c>
    </row>
    <row r="1427" spans="4:19" x14ac:dyDescent="0.2">
      <c r="D1427" s="7">
        <v>42709.791666666664</v>
      </c>
      <c r="E1427" t="s">
        <v>12577</v>
      </c>
      <c r="F1427">
        <v>29.403461538461499</v>
      </c>
      <c r="G1427">
        <v>32.808461538461501</v>
      </c>
      <c r="H1427">
        <v>6.4</v>
      </c>
      <c r="I1427">
        <v>8.1199999999999992</v>
      </c>
    </row>
    <row r="1428" spans="4:19" x14ac:dyDescent="0.2">
      <c r="D1428" s="7">
        <v>42410.791666666664</v>
      </c>
      <c r="E1428" t="s">
        <v>12577</v>
      </c>
      <c r="F1428">
        <v>27.926100000000002</v>
      </c>
      <c r="G1428">
        <v>34.087000000000003</v>
      </c>
      <c r="H1428">
        <v>6.4290000000000003</v>
      </c>
      <c r="I1428">
        <v>7.9550000000000001</v>
      </c>
      <c r="L1428" s="4" t="s">
        <v>12615</v>
      </c>
      <c r="N1428" s="4" t="s">
        <v>12616</v>
      </c>
      <c r="P1428" s="4" t="s">
        <v>12614</v>
      </c>
      <c r="R1428" s="4" t="s">
        <v>12617</v>
      </c>
    </row>
    <row r="1429" spans="4:19" x14ac:dyDescent="0.2">
      <c r="D1429" s="7">
        <v>42401.791666666664</v>
      </c>
      <c r="E1429" t="s">
        <v>12577</v>
      </c>
      <c r="F1429">
        <v>29.151399999999999</v>
      </c>
      <c r="G1429">
        <v>34.612000000000002</v>
      </c>
      <c r="H1429">
        <v>6.3659999999999997</v>
      </c>
      <c r="I1429">
        <v>7.92</v>
      </c>
      <c r="K1429" s="12" t="s">
        <v>12578</v>
      </c>
      <c r="L1429" s="12">
        <f>AVERAGE(F1391:F1693)</f>
        <v>29.049311230334592</v>
      </c>
      <c r="M1429" s="12">
        <f>STDEV(F1391:F1693)</f>
        <v>1.0131389478273272</v>
      </c>
      <c r="N1429" s="12">
        <f>AVERAGE(G1391:G1693)</f>
        <v>33.675575559316499</v>
      </c>
      <c r="O1429" s="12">
        <f>STDEV(G1391:G1693)</f>
        <v>1.2143411930160084</v>
      </c>
      <c r="P1429" s="12">
        <f>AVERAGE(H1391:H1693)</f>
        <v>6.3603347513262607</v>
      </c>
      <c r="Q1429" s="12">
        <f>STDEV(H1391:H1693)</f>
        <v>0.36575112937267451</v>
      </c>
      <c r="R1429" s="12">
        <f>AVERAGE(I1391:I1693)</f>
        <v>8.1745728832347115</v>
      </c>
      <c r="S1429" s="12">
        <f>STDEV(I1391:I1693)</f>
        <v>0.16950084094426479</v>
      </c>
    </row>
    <row r="1430" spans="4:19" x14ac:dyDescent="0.2">
      <c r="D1430" s="7">
        <v>42422.791666666664</v>
      </c>
      <c r="E1430" t="s">
        <v>12577</v>
      </c>
      <c r="F1430">
        <v>28.7053181818182</v>
      </c>
      <c r="G1430">
        <v>33.725000000000001</v>
      </c>
      <c r="H1430">
        <v>6.7427272727272696</v>
      </c>
      <c r="I1430">
        <v>8.0500000000000007</v>
      </c>
      <c r="K1430" s="12" t="s">
        <v>12577</v>
      </c>
      <c r="L1430" s="12">
        <f>AVERAGE(F1420:F1744)</f>
        <v>29.122701472445556</v>
      </c>
      <c r="M1430" s="12">
        <f>STDEV(F1420:F1744)</f>
        <v>1.0300070952711269</v>
      </c>
      <c r="N1430" s="12">
        <f>AVERAGE(G1420:G1744)</f>
        <v>33.621867075660951</v>
      </c>
      <c r="O1430" s="12">
        <f>STDEV(G1420:G1744)</f>
        <v>1.1871823813637179</v>
      </c>
      <c r="P1430" s="12">
        <f>AVERAGE(H1420:H1744)</f>
        <v>6.3544391503617774</v>
      </c>
      <c r="Q1430" s="12">
        <f>STDEV(H1420:H1744)</f>
        <v>0.34394798584374531</v>
      </c>
      <c r="R1430" s="12">
        <f>AVERAGE(I1420:I1744)</f>
        <v>8.1744422556320195</v>
      </c>
      <c r="S1430" s="12">
        <f>STDEV(I1420:I1744)</f>
        <v>0.16510594107361465</v>
      </c>
    </row>
    <row r="1431" spans="4:19" x14ac:dyDescent="0.2">
      <c r="D1431" s="7">
        <v>42429.791666666664</v>
      </c>
      <c r="E1431" t="s">
        <v>12577</v>
      </c>
      <c r="F1431">
        <v>28.564599999999999</v>
      </c>
      <c r="G1431">
        <v>33.902000000000001</v>
      </c>
      <c r="H1431">
        <v>6.7530000000000001</v>
      </c>
      <c r="I1431">
        <v>7.99</v>
      </c>
    </row>
    <row r="1432" spans="4:19" x14ac:dyDescent="0.2">
      <c r="D1432" s="7">
        <v>42443.833333333336</v>
      </c>
      <c r="E1432" t="s">
        <v>12577</v>
      </c>
      <c r="F1432">
        <v>29.835249999999998</v>
      </c>
      <c r="G1432">
        <v>34.466666666666697</v>
      </c>
      <c r="H1432">
        <v>6.6133333333333297</v>
      </c>
      <c r="I1432">
        <v>7.9641666666666699</v>
      </c>
    </row>
    <row r="1433" spans="4:19" x14ac:dyDescent="0.2">
      <c r="D1433" s="7">
        <v>42450.833333333336</v>
      </c>
      <c r="E1433" t="s">
        <v>12577</v>
      </c>
      <c r="F1433">
        <v>29.373999999999999</v>
      </c>
      <c r="G1433">
        <v>33.5485714285714</v>
      </c>
      <c r="H1433">
        <v>6.6057142857142903</v>
      </c>
      <c r="I1433">
        <v>8.0500000000000007</v>
      </c>
    </row>
    <row r="1434" spans="4:19" x14ac:dyDescent="0.2">
      <c r="D1434" s="7">
        <v>42456.833333333336</v>
      </c>
      <c r="E1434" t="s">
        <v>12577</v>
      </c>
      <c r="F1434">
        <v>30.105333333333299</v>
      </c>
      <c r="G1434">
        <v>35.725555555555601</v>
      </c>
      <c r="H1434">
        <v>6.1244444444444399</v>
      </c>
      <c r="I1434">
        <v>7.8944444444444404</v>
      </c>
    </row>
    <row r="1435" spans="4:19" x14ac:dyDescent="0.2">
      <c r="D1435" s="7">
        <v>42436.791666666664</v>
      </c>
      <c r="E1435" t="s">
        <v>12577</v>
      </c>
      <c r="F1435">
        <v>29.438800000000001</v>
      </c>
      <c r="G1435">
        <v>34.76</v>
      </c>
      <c r="H1435">
        <v>6.6239999999999997</v>
      </c>
      <c r="I1435">
        <v>8.0180000000000007</v>
      </c>
    </row>
    <row r="1436" spans="4:19" x14ac:dyDescent="0.2">
      <c r="D1436" s="7">
        <v>42485.833333333336</v>
      </c>
      <c r="E1436" t="s">
        <v>12577</v>
      </c>
      <c r="F1436">
        <v>30.049624999999999</v>
      </c>
      <c r="G1436">
        <v>35.7679166666667</v>
      </c>
      <c r="H1436">
        <v>6.1395833333333298</v>
      </c>
      <c r="I1436">
        <v>7.9929166666666696</v>
      </c>
    </row>
    <row r="1437" spans="4:19" x14ac:dyDescent="0.2">
      <c r="D1437" s="7">
        <v>42465.833333333336</v>
      </c>
      <c r="E1437" t="s">
        <v>12577</v>
      </c>
      <c r="F1437">
        <v>29.776333333333302</v>
      </c>
      <c r="G1437">
        <v>34.729999999999997</v>
      </c>
      <c r="H1437">
        <v>6.4275000000000002</v>
      </c>
      <c r="I1437">
        <v>7.8724999999999996</v>
      </c>
    </row>
    <row r="1438" spans="4:19" x14ac:dyDescent="0.2">
      <c r="D1438" s="7">
        <v>42499.833333333336</v>
      </c>
      <c r="E1438" t="s">
        <v>12577</v>
      </c>
      <c r="F1438">
        <v>30.819500000000001</v>
      </c>
      <c r="G1438">
        <v>35.847999999999999</v>
      </c>
      <c r="H1438">
        <v>6.1440000000000001</v>
      </c>
      <c r="I1438">
        <v>7.9409999999999998</v>
      </c>
    </row>
    <row r="1439" spans="4:19" x14ac:dyDescent="0.2">
      <c r="D1439" s="7">
        <v>42492.833333333336</v>
      </c>
      <c r="E1439" t="s">
        <v>12577</v>
      </c>
      <c r="F1439">
        <v>31.346285714285699</v>
      </c>
      <c r="G1439">
        <v>35.6842857142857</v>
      </c>
      <c r="H1439">
        <v>6.1057142857142903</v>
      </c>
      <c r="I1439">
        <v>7.9607142857142899</v>
      </c>
    </row>
    <row r="1440" spans="4:19" x14ac:dyDescent="0.2">
      <c r="D1440" s="7">
        <v>42542.833333333336</v>
      </c>
      <c r="E1440" t="s">
        <v>12577</v>
      </c>
      <c r="F1440">
        <v>30.104600000000001</v>
      </c>
      <c r="G1440">
        <v>35.671999999999997</v>
      </c>
      <c r="H1440">
        <v>7.2859999999999996</v>
      </c>
      <c r="I1440">
        <v>8.0299999999999994</v>
      </c>
    </row>
    <row r="1441" spans="4:9" x14ac:dyDescent="0.2">
      <c r="D1441" s="7">
        <v>42548.833333333336</v>
      </c>
      <c r="E1441" t="s">
        <v>12577</v>
      </c>
      <c r="F1441">
        <v>30.385000000000002</v>
      </c>
      <c r="G1441">
        <v>35.826666666666704</v>
      </c>
      <c r="H1441">
        <v>7.2324999999999999</v>
      </c>
      <c r="I1441">
        <v>8.05833333333333</v>
      </c>
    </row>
    <row r="1442" spans="4:9" x14ac:dyDescent="0.2">
      <c r="D1442" s="7">
        <v>42527.833333333336</v>
      </c>
      <c r="E1442" t="s">
        <v>12577</v>
      </c>
      <c r="F1442">
        <v>30.904769230769201</v>
      </c>
      <c r="G1442">
        <v>35.392307692307703</v>
      </c>
      <c r="H1442">
        <v>7.07</v>
      </c>
      <c r="I1442">
        <v>8.0399999999999991</v>
      </c>
    </row>
    <row r="1443" spans="4:9" x14ac:dyDescent="0.2">
      <c r="D1443" s="7">
        <v>42562.833333333336</v>
      </c>
      <c r="E1443" t="s">
        <v>12577</v>
      </c>
      <c r="F1443">
        <v>28.751000000000001</v>
      </c>
      <c r="G1443">
        <v>31.91</v>
      </c>
      <c r="H1443">
        <v>7.6</v>
      </c>
      <c r="I1443">
        <v>8.1199999999999992</v>
      </c>
    </row>
    <row r="1444" spans="4:9" x14ac:dyDescent="0.2">
      <c r="D1444" s="7">
        <v>42576.833333333336</v>
      </c>
      <c r="E1444" t="s">
        <v>12577</v>
      </c>
      <c r="F1444">
        <v>29.175333333333299</v>
      </c>
      <c r="G1444">
        <v>31.0513333333333</v>
      </c>
      <c r="H1444">
        <v>7.35666666666667</v>
      </c>
      <c r="I1444">
        <v>8.1120000000000001</v>
      </c>
    </row>
    <row r="1445" spans="4:9" x14ac:dyDescent="0.2">
      <c r="D1445" s="7">
        <v>42555.833333333336</v>
      </c>
      <c r="E1445" t="s">
        <v>12577</v>
      </c>
      <c r="F1445">
        <v>29.489249999999998</v>
      </c>
      <c r="G1445">
        <v>35.151249999999997</v>
      </c>
      <c r="H1445">
        <v>7.0137499999999999</v>
      </c>
      <c r="I1445">
        <v>8.07</v>
      </c>
    </row>
    <row r="1446" spans="4:9" x14ac:dyDescent="0.2">
      <c r="D1446" s="7">
        <v>42598.833333333336</v>
      </c>
      <c r="E1446" t="s">
        <v>12577</v>
      </c>
      <c r="F1446">
        <v>30.248999999999999</v>
      </c>
      <c r="G1446">
        <v>36.073999999999998</v>
      </c>
      <c r="H1446">
        <v>6.6959999999999997</v>
      </c>
      <c r="I1446">
        <v>7.9080000000000004</v>
      </c>
    </row>
    <row r="1447" spans="4:9" x14ac:dyDescent="0.2">
      <c r="D1447" s="7">
        <v>42583.833333333336</v>
      </c>
      <c r="E1447" t="s">
        <v>12577</v>
      </c>
      <c r="F1447">
        <v>29.450375000000001</v>
      </c>
      <c r="G1447">
        <v>32.931249999999999</v>
      </c>
      <c r="H1447">
        <v>6.7962499999999997</v>
      </c>
      <c r="I1447">
        <v>8.0537500000000009</v>
      </c>
    </row>
    <row r="1448" spans="4:9" x14ac:dyDescent="0.2">
      <c r="D1448" s="7">
        <v>42632.833333333336</v>
      </c>
      <c r="E1448" t="s">
        <v>12577</v>
      </c>
      <c r="F1448">
        <v>29.64</v>
      </c>
      <c r="G1448">
        <v>33.926666666666698</v>
      </c>
      <c r="H1448">
        <v>6.25</v>
      </c>
      <c r="I1448">
        <v>7.9866666666666699</v>
      </c>
    </row>
    <row r="1449" spans="4:9" x14ac:dyDescent="0.2">
      <c r="D1449" s="7">
        <v>42621.833333333336</v>
      </c>
      <c r="E1449" t="s">
        <v>12577</v>
      </c>
      <c r="F1449">
        <v>29.974900000000002</v>
      </c>
      <c r="G1449">
        <v>34.298000000000002</v>
      </c>
      <c r="H1449">
        <v>5.1479999999999997</v>
      </c>
      <c r="I1449">
        <v>7.8470000000000004</v>
      </c>
    </row>
    <row r="1450" spans="4:9" x14ac:dyDescent="0.2">
      <c r="D1450" s="7">
        <v>42738.791666666664</v>
      </c>
      <c r="E1450" t="s">
        <v>12578</v>
      </c>
      <c r="F1450">
        <v>27.174875</v>
      </c>
      <c r="G1450">
        <v>31.7075</v>
      </c>
      <c r="H1450">
        <v>6.5125000000000002</v>
      </c>
      <c r="I1450">
        <v>8.1662499999999998</v>
      </c>
    </row>
    <row r="1451" spans="4:9" x14ac:dyDescent="0.2">
      <c r="D1451" s="7">
        <v>43031.833333333336</v>
      </c>
      <c r="E1451" t="s">
        <v>12578</v>
      </c>
      <c r="F1451">
        <v>30.142133333333302</v>
      </c>
      <c r="G1451">
        <v>35.217333333333301</v>
      </c>
      <c r="H1451">
        <v>5.83266666666667</v>
      </c>
      <c r="I1451">
        <v>8.4179999999999993</v>
      </c>
    </row>
    <row r="1452" spans="4:9" x14ac:dyDescent="0.2">
      <c r="D1452" s="7">
        <v>43038.833333333336</v>
      </c>
      <c r="E1452" t="s">
        <v>12578</v>
      </c>
      <c r="F1452">
        <v>29.413157894736798</v>
      </c>
      <c r="G1452">
        <v>33.760526315789498</v>
      </c>
      <c r="H1452">
        <v>6.5384210526315796</v>
      </c>
      <c r="I1452">
        <v>7.8315789473684196</v>
      </c>
    </row>
    <row r="1453" spans="4:9" x14ac:dyDescent="0.2">
      <c r="D1453" s="7">
        <v>43011.833333333336</v>
      </c>
      <c r="E1453" t="s">
        <v>12578</v>
      </c>
      <c r="F1453">
        <v>30.1250526315789</v>
      </c>
      <c r="G1453">
        <v>35.618947368421097</v>
      </c>
      <c r="H1453">
        <v>5.9810526315789501</v>
      </c>
      <c r="I1453">
        <v>8.0378947368421105</v>
      </c>
    </row>
    <row r="1454" spans="4:9" x14ac:dyDescent="0.2">
      <c r="D1454" s="7">
        <v>43052.791666666664</v>
      </c>
      <c r="E1454" t="s">
        <v>12578</v>
      </c>
      <c r="F1454">
        <v>29.628133333333299</v>
      </c>
      <c r="G1454">
        <v>34.015333333333302</v>
      </c>
      <c r="H1454">
        <v>6.242</v>
      </c>
      <c r="I1454">
        <v>8.2840000000000007</v>
      </c>
    </row>
    <row r="1455" spans="4:9" x14ac:dyDescent="0.2">
      <c r="D1455" s="7">
        <v>43067.791666666664</v>
      </c>
      <c r="E1455" t="s">
        <v>12578</v>
      </c>
      <c r="F1455">
        <v>28.400538461538499</v>
      </c>
      <c r="G1455">
        <v>33.508461538461503</v>
      </c>
      <c r="H1455">
        <v>5.7907692307692296</v>
      </c>
      <c r="I1455">
        <v>8.4161538461538505</v>
      </c>
    </row>
    <row r="1456" spans="4:9" x14ac:dyDescent="0.2">
      <c r="D1456" s="7">
        <v>43045.791666666664</v>
      </c>
      <c r="E1456" t="s">
        <v>12578</v>
      </c>
      <c r="F1456">
        <v>29.353904761904801</v>
      </c>
      <c r="G1456">
        <v>33.692380952381001</v>
      </c>
      <c r="H1456">
        <v>6.5766666666666698</v>
      </c>
      <c r="I1456">
        <v>7.6952380952380999</v>
      </c>
    </row>
    <row r="1457" spans="4:9" x14ac:dyDescent="0.2">
      <c r="D1457" s="7">
        <v>43082.791666666664</v>
      </c>
      <c r="E1457" t="s">
        <v>12578</v>
      </c>
      <c r="F1457">
        <v>26.6195555555556</v>
      </c>
      <c r="G1457">
        <v>32.771111111111097</v>
      </c>
      <c r="H1457">
        <v>6.08777777777778</v>
      </c>
      <c r="I1457">
        <v>8.2444444444444507</v>
      </c>
    </row>
    <row r="1458" spans="4:9" x14ac:dyDescent="0.2">
      <c r="D1458" s="7">
        <v>43087.791666666664</v>
      </c>
      <c r="E1458" t="s">
        <v>12578</v>
      </c>
      <c r="F1458">
        <v>26.974222222222199</v>
      </c>
      <c r="G1458">
        <v>32.619444444444397</v>
      </c>
      <c r="H1458">
        <v>6.6688888888888904</v>
      </c>
      <c r="I1458">
        <v>8.3188888888888908</v>
      </c>
    </row>
    <row r="1459" spans="4:9" x14ac:dyDescent="0.2">
      <c r="D1459" s="7">
        <v>43095.791666666664</v>
      </c>
      <c r="E1459" t="s">
        <v>12578</v>
      </c>
      <c r="F1459">
        <v>27.181533333333299</v>
      </c>
      <c r="G1459">
        <v>32.444666666666699</v>
      </c>
      <c r="H1459">
        <v>6.5693333333333301</v>
      </c>
      <c r="I1459">
        <v>8.3433333333333302</v>
      </c>
    </row>
    <row r="1460" spans="4:9" x14ac:dyDescent="0.2">
      <c r="D1460" s="7">
        <v>43074.791666666664</v>
      </c>
      <c r="E1460" t="s">
        <v>12578</v>
      </c>
      <c r="F1460">
        <v>27.7865454545455</v>
      </c>
      <c r="G1460">
        <v>33.19</v>
      </c>
      <c r="H1460">
        <v>6.0409090909090901</v>
      </c>
      <c r="I1460">
        <v>8.2836363636363597</v>
      </c>
    </row>
    <row r="1461" spans="4:9" x14ac:dyDescent="0.2">
      <c r="D1461" s="7">
        <v>42781.791666666664</v>
      </c>
      <c r="E1461" t="s">
        <v>12578</v>
      </c>
      <c r="F1461">
        <v>27.883749999999999</v>
      </c>
      <c r="G1461">
        <v>34.090000000000003</v>
      </c>
      <c r="H1461">
        <v>6.2437500000000004</v>
      </c>
      <c r="I1461">
        <v>8.23</v>
      </c>
    </row>
    <row r="1462" spans="4:9" x14ac:dyDescent="0.2">
      <c r="D1462" s="7">
        <v>42786.791666666664</v>
      </c>
      <c r="E1462" t="s">
        <v>12578</v>
      </c>
      <c r="F1462">
        <v>28.417999999999999</v>
      </c>
      <c r="G1462">
        <v>34.473750000000003</v>
      </c>
      <c r="H1462">
        <v>5.9937500000000004</v>
      </c>
      <c r="I1462">
        <v>8.21875</v>
      </c>
    </row>
    <row r="1463" spans="4:9" x14ac:dyDescent="0.2">
      <c r="D1463" s="7">
        <v>42772.791666666664</v>
      </c>
      <c r="E1463" t="s">
        <v>12578</v>
      </c>
      <c r="F1463">
        <v>27.312750000000001</v>
      </c>
      <c r="G1463">
        <v>34.094999999999999</v>
      </c>
      <c r="H1463">
        <v>6.05</v>
      </c>
      <c r="I1463">
        <v>8.2200000000000006</v>
      </c>
    </row>
    <row r="1464" spans="4:9" x14ac:dyDescent="0.2">
      <c r="D1464" s="7">
        <v>42807.833333333336</v>
      </c>
      <c r="E1464" t="s">
        <v>12578</v>
      </c>
      <c r="F1464">
        <v>28.359538461538499</v>
      </c>
      <c r="G1464">
        <v>34.270000000000003</v>
      </c>
      <c r="H1464">
        <v>6.3807692307692303</v>
      </c>
      <c r="I1464">
        <v>8.2192307692307693</v>
      </c>
    </row>
    <row r="1465" spans="4:9" x14ac:dyDescent="0.2">
      <c r="D1465" s="7">
        <v>42795.791666666664</v>
      </c>
      <c r="E1465" t="s">
        <v>12578</v>
      </c>
      <c r="F1465">
        <v>28.588833333333302</v>
      </c>
      <c r="G1465">
        <v>34.57</v>
      </c>
      <c r="H1465">
        <v>6.1383333333333301</v>
      </c>
      <c r="I1465">
        <v>8.1950000000000003</v>
      </c>
    </row>
    <row r="1466" spans="4:9" x14ac:dyDescent="0.2">
      <c r="D1466" s="7">
        <v>42814.833333333336</v>
      </c>
      <c r="E1466" t="s">
        <v>12578</v>
      </c>
      <c r="F1466">
        <v>28.375833333333301</v>
      </c>
      <c r="G1466">
        <v>34.421666666666702</v>
      </c>
      <c r="H1466">
        <v>6.3516666666666701</v>
      </c>
      <c r="I1466">
        <v>8.3049999999999997</v>
      </c>
    </row>
    <row r="1467" spans="4:9" x14ac:dyDescent="0.2">
      <c r="D1467" s="7">
        <v>42800.791666666664</v>
      </c>
      <c r="E1467" t="s">
        <v>12578</v>
      </c>
      <c r="F1467">
        <v>27.441857142857099</v>
      </c>
      <c r="G1467">
        <v>34.519285714285701</v>
      </c>
      <c r="H1467">
        <v>6.2571428571428598</v>
      </c>
      <c r="I1467">
        <v>8.2799999999999994</v>
      </c>
    </row>
    <row r="1468" spans="4:9" x14ac:dyDescent="0.2">
      <c r="D1468" s="7">
        <v>42835.833333333336</v>
      </c>
      <c r="E1468" t="s">
        <v>12578</v>
      </c>
      <c r="F1468">
        <v>28.970321428571399</v>
      </c>
      <c r="G1468">
        <v>34.938214285714302</v>
      </c>
      <c r="H1468">
        <v>6.2725</v>
      </c>
      <c r="I1468">
        <v>8.3739285714285696</v>
      </c>
    </row>
    <row r="1469" spans="4:9" x14ac:dyDescent="0.2">
      <c r="D1469" s="7">
        <v>42842.833333333336</v>
      </c>
      <c r="E1469" t="s">
        <v>12578</v>
      </c>
      <c r="F1469">
        <v>28.695444444444401</v>
      </c>
      <c r="G1469">
        <v>35</v>
      </c>
      <c r="H1469">
        <v>6.2566666666666704</v>
      </c>
      <c r="I1469">
        <v>8.4466666666666708</v>
      </c>
    </row>
    <row r="1470" spans="4:9" x14ac:dyDescent="0.2">
      <c r="D1470" s="7">
        <v>42849.833333333336</v>
      </c>
      <c r="E1470" t="s">
        <v>12578</v>
      </c>
      <c r="F1470">
        <v>30.0457142857143</v>
      </c>
      <c r="G1470">
        <v>35.165714285714301</v>
      </c>
      <c r="H1470">
        <v>6.3985714285714304</v>
      </c>
      <c r="I1470">
        <v>8.43</v>
      </c>
    </row>
    <row r="1471" spans="4:9" x14ac:dyDescent="0.2">
      <c r="D1471" s="7">
        <v>42828.833333333336</v>
      </c>
      <c r="E1471" t="s">
        <v>12578</v>
      </c>
      <c r="F1471">
        <v>28.991062500000002</v>
      </c>
      <c r="G1471">
        <v>34.840625000000003</v>
      </c>
      <c r="H1471">
        <v>6.3068749999999998</v>
      </c>
      <c r="I1471">
        <v>8.3656249999999996</v>
      </c>
    </row>
    <row r="1472" spans="4:9" x14ac:dyDescent="0.2">
      <c r="D1472" s="7">
        <v>42877.833333333336</v>
      </c>
      <c r="E1472" t="s">
        <v>12578</v>
      </c>
      <c r="F1472">
        <v>30.184999999999999</v>
      </c>
      <c r="G1472">
        <v>34.090000000000003</v>
      </c>
      <c r="H1472">
        <v>6.4116666666666697</v>
      </c>
      <c r="I1472">
        <v>8.1999999999999993</v>
      </c>
    </row>
    <row r="1473" spans="4:9" x14ac:dyDescent="0.2">
      <c r="D1473" s="7">
        <v>42857.833333333336</v>
      </c>
      <c r="E1473" t="s">
        <v>12578</v>
      </c>
      <c r="F1473">
        <v>29.8238421052632</v>
      </c>
      <c r="G1473">
        <v>34.983157894736799</v>
      </c>
      <c r="H1473">
        <v>6.2415789473684198</v>
      </c>
      <c r="I1473">
        <v>8.5284210526315807</v>
      </c>
    </row>
    <row r="1474" spans="4:9" x14ac:dyDescent="0.2">
      <c r="D1474" s="7">
        <v>42884.833333333336</v>
      </c>
      <c r="E1474" t="s">
        <v>12578</v>
      </c>
      <c r="F1474">
        <v>30.040375000000001</v>
      </c>
      <c r="G1474">
        <v>33.501666666666701</v>
      </c>
      <c r="H1474">
        <v>6.3687500000000004</v>
      </c>
      <c r="I1474">
        <v>8.2208333333333297</v>
      </c>
    </row>
    <row r="1475" spans="4:9" x14ac:dyDescent="0.2">
      <c r="D1475" s="7">
        <v>42863.833333333336</v>
      </c>
      <c r="E1475" t="s">
        <v>12578</v>
      </c>
      <c r="F1475">
        <v>30.1585</v>
      </c>
      <c r="G1475">
        <v>34.789285714285697</v>
      </c>
      <c r="H1475">
        <v>6.2621428571428597</v>
      </c>
      <c r="I1475">
        <v>8.4685714285714297</v>
      </c>
    </row>
    <row r="1476" spans="4:9" x14ac:dyDescent="0.2">
      <c r="D1476" s="7">
        <v>42898.833333333336</v>
      </c>
      <c r="E1476" t="s">
        <v>12578</v>
      </c>
      <c r="F1476">
        <v>30.176500000000001</v>
      </c>
      <c r="G1476">
        <v>32.134999999999998</v>
      </c>
      <c r="H1476">
        <v>6.38375</v>
      </c>
      <c r="I1476">
        <v>8.2387499999999996</v>
      </c>
    </row>
    <row r="1477" spans="4:9" x14ac:dyDescent="0.2">
      <c r="D1477" s="7">
        <v>42905.833333333336</v>
      </c>
      <c r="E1477" t="s">
        <v>12578</v>
      </c>
      <c r="F1477">
        <v>30.167999999999999</v>
      </c>
      <c r="G1477">
        <v>32.722000000000001</v>
      </c>
      <c r="H1477">
        <v>6.40133333333333</v>
      </c>
      <c r="I1477">
        <v>8.3133333333333308</v>
      </c>
    </row>
    <row r="1478" spans="4:9" x14ac:dyDescent="0.2">
      <c r="D1478" s="7">
        <v>42926.833333333336</v>
      </c>
      <c r="E1478" t="s">
        <v>12578</v>
      </c>
      <c r="F1478">
        <v>28.768999999999998</v>
      </c>
      <c r="G1478">
        <v>33.396250000000002</v>
      </c>
      <c r="H1478">
        <v>6.1875</v>
      </c>
      <c r="I1478">
        <v>8.3375000000000004</v>
      </c>
    </row>
    <row r="1479" spans="4:9" x14ac:dyDescent="0.2">
      <c r="D1479" s="7">
        <v>42933.833333333336</v>
      </c>
      <c r="E1479" t="s">
        <v>12578</v>
      </c>
      <c r="F1479">
        <v>28.879650000000002</v>
      </c>
      <c r="G1479">
        <v>31.969000000000001</v>
      </c>
      <c r="H1479">
        <v>6.4494999999999996</v>
      </c>
      <c r="I1479">
        <v>8.4440000000000008</v>
      </c>
    </row>
    <row r="1480" spans="4:9" x14ac:dyDescent="0.2">
      <c r="D1480" s="7">
        <v>42941.833333333336</v>
      </c>
      <c r="E1480" t="s">
        <v>12578</v>
      </c>
      <c r="F1480">
        <v>28.592916666666699</v>
      </c>
      <c r="G1480">
        <v>31.615833333333299</v>
      </c>
      <c r="H1480">
        <v>6.3783333333333303</v>
      </c>
      <c r="I1480">
        <v>8.4774999999999991</v>
      </c>
    </row>
    <row r="1481" spans="4:9" x14ac:dyDescent="0.2">
      <c r="D1481" s="7">
        <v>42919.833333333336</v>
      </c>
      <c r="E1481" t="s">
        <v>12578</v>
      </c>
      <c r="F1481">
        <v>29.310277777777799</v>
      </c>
      <c r="G1481">
        <v>33.981666666666698</v>
      </c>
      <c r="H1481">
        <v>6.1911111111111099</v>
      </c>
      <c r="I1481">
        <v>8.3105555555555597</v>
      </c>
    </row>
    <row r="1482" spans="4:9" x14ac:dyDescent="0.2">
      <c r="D1482" s="7">
        <v>42947.833333333336</v>
      </c>
      <c r="E1482" t="s">
        <v>12578</v>
      </c>
      <c r="F1482">
        <v>28.595538461538499</v>
      </c>
      <c r="G1482">
        <v>31.5784615384615</v>
      </c>
      <c r="H1482">
        <v>6.5646153846153803</v>
      </c>
      <c r="I1482">
        <v>7.9915384615384601</v>
      </c>
    </row>
    <row r="1483" spans="4:9" x14ac:dyDescent="0.2">
      <c r="D1483" s="7">
        <v>42961.833333333336</v>
      </c>
      <c r="E1483" t="s">
        <v>12578</v>
      </c>
      <c r="F1483">
        <v>29.496409090909101</v>
      </c>
      <c r="G1483">
        <v>31.92</v>
      </c>
      <c r="H1483">
        <v>6.4740909090909096</v>
      </c>
      <c r="I1483">
        <v>8.3322727272727306</v>
      </c>
    </row>
    <row r="1484" spans="4:9" x14ac:dyDescent="0.2">
      <c r="D1484" s="7">
        <v>42968.833333333336</v>
      </c>
      <c r="E1484" t="s">
        <v>12578</v>
      </c>
      <c r="F1484">
        <v>29.396437500000001</v>
      </c>
      <c r="G1484">
        <v>31.840624999999999</v>
      </c>
      <c r="H1484">
        <v>7.2975000000000003</v>
      </c>
      <c r="I1484">
        <v>8.3956250000000008</v>
      </c>
    </row>
    <row r="1485" spans="4:9" x14ac:dyDescent="0.2">
      <c r="D1485" s="7">
        <v>42975.833333333336</v>
      </c>
      <c r="E1485" t="s">
        <v>12578</v>
      </c>
      <c r="F1485">
        <v>29.173100000000002</v>
      </c>
      <c r="G1485">
        <v>32.506999999999998</v>
      </c>
      <c r="H1485">
        <v>6.782</v>
      </c>
      <c r="I1485">
        <v>8.4719999999999995</v>
      </c>
    </row>
    <row r="1486" spans="4:9" x14ac:dyDescent="0.2">
      <c r="D1486" s="7">
        <v>42954.833333333336</v>
      </c>
      <c r="E1486" t="s">
        <v>12578</v>
      </c>
      <c r="F1486">
        <v>29.953388888888899</v>
      </c>
      <c r="G1486">
        <v>31.19</v>
      </c>
      <c r="H1486">
        <v>6.5411111111111104</v>
      </c>
      <c r="I1486">
        <v>8.2266666666666701</v>
      </c>
    </row>
    <row r="1487" spans="4:9" x14ac:dyDescent="0.2">
      <c r="D1487" s="7">
        <v>42990.833333333336</v>
      </c>
      <c r="E1487" t="s">
        <v>12578</v>
      </c>
      <c r="F1487">
        <v>30.572229166666698</v>
      </c>
      <c r="G1487">
        <v>34.330833333333302</v>
      </c>
      <c r="H1487">
        <v>5.6325000000000003</v>
      </c>
      <c r="I1487">
        <v>8.0679166666666706</v>
      </c>
    </row>
    <row r="1488" spans="4:9" x14ac:dyDescent="0.2">
      <c r="D1488" s="7">
        <v>42996.833333333336</v>
      </c>
      <c r="E1488" t="s">
        <v>12578</v>
      </c>
      <c r="F1488">
        <v>30.129588235294101</v>
      </c>
      <c r="G1488">
        <v>33.874117647058803</v>
      </c>
      <c r="H1488">
        <v>6.3747058823529397</v>
      </c>
      <c r="I1488">
        <v>8.1241176470588208</v>
      </c>
    </row>
    <row r="1489" spans="4:9" x14ac:dyDescent="0.2">
      <c r="D1489" s="7">
        <v>42982.833333333336</v>
      </c>
      <c r="E1489" t="s">
        <v>12578</v>
      </c>
      <c r="F1489">
        <v>29.471777777777799</v>
      </c>
      <c r="G1489">
        <v>32.761111111111099</v>
      </c>
      <c r="H1489">
        <v>6.7366666666666699</v>
      </c>
      <c r="I1489">
        <v>8.5511111111111102</v>
      </c>
    </row>
    <row r="1490" spans="4:9" x14ac:dyDescent="0.2">
      <c r="D1490" s="7">
        <v>42738.791666666664</v>
      </c>
      <c r="E1490" t="s">
        <v>12577</v>
      </c>
      <c r="F1490">
        <v>29.243625000000002</v>
      </c>
      <c r="G1490">
        <v>32.47</v>
      </c>
      <c r="H1490">
        <v>6.19</v>
      </c>
      <c r="I1490">
        <v>8.1349999999999998</v>
      </c>
    </row>
    <row r="1491" spans="4:9" x14ac:dyDescent="0.2">
      <c r="D1491" s="7">
        <v>43018.833333333336</v>
      </c>
      <c r="E1491" t="s">
        <v>12577</v>
      </c>
      <c r="F1491">
        <v>30.415500000000002</v>
      </c>
      <c r="G1491">
        <v>35.219090909090902</v>
      </c>
      <c r="H1491">
        <v>5.5827272727272703</v>
      </c>
      <c r="I1491">
        <v>8.0295454545454508</v>
      </c>
    </row>
    <row r="1492" spans="4:9" x14ac:dyDescent="0.2">
      <c r="D1492" s="7">
        <v>43031.833333333336</v>
      </c>
      <c r="E1492" t="s">
        <v>12577</v>
      </c>
      <c r="F1492">
        <v>30.528500000000001</v>
      </c>
      <c r="G1492">
        <v>35.182777777777801</v>
      </c>
      <c r="H1492">
        <v>6.0844444444444399</v>
      </c>
      <c r="I1492">
        <v>8.3538888888888891</v>
      </c>
    </row>
    <row r="1493" spans="4:9" x14ac:dyDescent="0.2">
      <c r="D1493" s="7">
        <v>43038.833333333336</v>
      </c>
      <c r="E1493" t="s">
        <v>12577</v>
      </c>
      <c r="F1493">
        <v>29.861791666666701</v>
      </c>
      <c r="G1493">
        <v>33.75</v>
      </c>
      <c r="H1493">
        <v>6.7837500000000004</v>
      </c>
      <c r="I1493">
        <v>7.8862500000000004</v>
      </c>
    </row>
    <row r="1494" spans="4:9" x14ac:dyDescent="0.2">
      <c r="D1494" s="7">
        <v>43011.833333333336</v>
      </c>
      <c r="E1494" t="s">
        <v>12577</v>
      </c>
      <c r="F1494">
        <v>30.787500000000001</v>
      </c>
      <c r="G1494">
        <v>35.715555555555603</v>
      </c>
      <c r="H1494">
        <v>4.1483333333333299</v>
      </c>
      <c r="I1494">
        <v>7.8444444444444397</v>
      </c>
    </row>
    <row r="1495" spans="4:9" x14ac:dyDescent="0.2">
      <c r="D1495" s="7">
        <v>43052.791666666664</v>
      </c>
      <c r="E1495" t="s">
        <v>12577</v>
      </c>
      <c r="F1495">
        <v>30.055666666666699</v>
      </c>
      <c r="G1495">
        <v>33.74</v>
      </c>
      <c r="H1495">
        <v>6.6355555555555599</v>
      </c>
      <c r="I1495">
        <v>8.1922222222222203</v>
      </c>
    </row>
    <row r="1496" spans="4:9" x14ac:dyDescent="0.2">
      <c r="D1496" s="7">
        <v>43067.791666666664</v>
      </c>
      <c r="E1496" t="s">
        <v>12577</v>
      </c>
      <c r="F1496">
        <v>29.268384615384601</v>
      </c>
      <c r="G1496">
        <v>33.550769230769198</v>
      </c>
      <c r="H1496">
        <v>6.0023076923076903</v>
      </c>
      <c r="I1496">
        <v>8.4153846153846192</v>
      </c>
    </row>
    <row r="1497" spans="4:9" x14ac:dyDescent="0.2">
      <c r="D1497" s="7">
        <v>43045.791666666664</v>
      </c>
      <c r="E1497" t="s">
        <v>12577</v>
      </c>
      <c r="F1497">
        <v>30.077000000000002</v>
      </c>
      <c r="G1497">
        <v>33.869999999999997</v>
      </c>
      <c r="H1497">
        <v>6.6587500000000004</v>
      </c>
      <c r="I1497">
        <v>7.5562500000000004</v>
      </c>
    </row>
    <row r="1498" spans="4:9" x14ac:dyDescent="0.2">
      <c r="D1498" s="7">
        <v>43082.791666666664</v>
      </c>
      <c r="E1498" t="s">
        <v>12577</v>
      </c>
      <c r="F1498">
        <v>26.709399999999999</v>
      </c>
      <c r="G1498">
        <v>31.556000000000001</v>
      </c>
      <c r="H1498">
        <v>6.4870000000000001</v>
      </c>
      <c r="I1498">
        <v>8.2720000000000002</v>
      </c>
    </row>
    <row r="1499" spans="4:9" x14ac:dyDescent="0.2">
      <c r="D1499" s="7">
        <v>43087.791666666664</v>
      </c>
      <c r="E1499" t="s">
        <v>12577</v>
      </c>
      <c r="F1499">
        <v>27.786999999999999</v>
      </c>
      <c r="G1499">
        <v>32.358888888888899</v>
      </c>
      <c r="H1499">
        <v>6.3344444444444399</v>
      </c>
      <c r="I1499">
        <v>8.3177777777777795</v>
      </c>
    </row>
    <row r="1500" spans="4:9" x14ac:dyDescent="0.2">
      <c r="D1500" s="7">
        <v>43095.791666666664</v>
      </c>
      <c r="E1500" t="s">
        <v>12577</v>
      </c>
      <c r="F1500">
        <v>27.819555555555599</v>
      </c>
      <c r="G1500">
        <v>32.566666666666698</v>
      </c>
      <c r="H1500">
        <v>6.3877777777777798</v>
      </c>
      <c r="I1500">
        <v>8.3366666666666696</v>
      </c>
    </row>
    <row r="1501" spans="4:9" x14ac:dyDescent="0.2">
      <c r="D1501" s="7">
        <v>43074.791666666664</v>
      </c>
      <c r="E1501" t="s">
        <v>12577</v>
      </c>
      <c r="F1501">
        <v>28.716666666666701</v>
      </c>
      <c r="G1501">
        <v>33.284999999999997</v>
      </c>
      <c r="H1501">
        <v>6.1775000000000002</v>
      </c>
      <c r="I1501">
        <v>8.3366666666666696</v>
      </c>
    </row>
    <row r="1502" spans="4:9" x14ac:dyDescent="0.2">
      <c r="D1502" s="7">
        <v>42780.791666666664</v>
      </c>
      <c r="E1502" t="s">
        <v>12577</v>
      </c>
      <c r="F1502">
        <v>28.334</v>
      </c>
      <c r="G1502">
        <v>33.786000000000001</v>
      </c>
      <c r="H1502">
        <v>6.5839999999999996</v>
      </c>
      <c r="I1502">
        <v>8.23</v>
      </c>
    </row>
    <row r="1503" spans="4:9" x14ac:dyDescent="0.2">
      <c r="D1503" s="7">
        <v>42781.791666666664</v>
      </c>
      <c r="E1503" t="s">
        <v>12577</v>
      </c>
      <c r="F1503">
        <v>28.577000000000002</v>
      </c>
      <c r="G1503">
        <v>33.761428571428603</v>
      </c>
      <c r="H1503">
        <v>6.38</v>
      </c>
      <c r="I1503">
        <v>8.2485714285714309</v>
      </c>
    </row>
    <row r="1504" spans="4:9" x14ac:dyDescent="0.2">
      <c r="D1504" s="7">
        <v>42786.791666666664</v>
      </c>
      <c r="E1504" t="s">
        <v>12577</v>
      </c>
      <c r="F1504">
        <v>28.917999999999999</v>
      </c>
      <c r="G1504">
        <v>34.136000000000003</v>
      </c>
      <c r="H1504">
        <v>6.0720000000000001</v>
      </c>
      <c r="I1504">
        <v>8.17</v>
      </c>
    </row>
    <row r="1505" spans="4:9" x14ac:dyDescent="0.2">
      <c r="D1505" s="7">
        <v>42772.791666666664</v>
      </c>
      <c r="E1505" t="s">
        <v>12577</v>
      </c>
      <c r="F1505">
        <v>27.857250000000001</v>
      </c>
      <c r="G1505">
        <v>33.774999999999999</v>
      </c>
      <c r="H1505">
        <v>6.2774999999999999</v>
      </c>
      <c r="I1505">
        <v>8.18</v>
      </c>
    </row>
    <row r="1506" spans="4:9" x14ac:dyDescent="0.2">
      <c r="D1506" s="7">
        <v>42807.833333333336</v>
      </c>
      <c r="E1506" t="s">
        <v>12577</v>
      </c>
      <c r="F1506">
        <v>28.998142857142899</v>
      </c>
      <c r="G1506">
        <v>33.502857142857103</v>
      </c>
      <c r="H1506">
        <v>6.3185714285714303</v>
      </c>
      <c r="I1506">
        <v>8.2457142857142909</v>
      </c>
    </row>
    <row r="1507" spans="4:9" x14ac:dyDescent="0.2">
      <c r="D1507" s="7">
        <v>42795.791666666664</v>
      </c>
      <c r="E1507" t="s">
        <v>12577</v>
      </c>
      <c r="F1507">
        <v>29.277333333333299</v>
      </c>
      <c r="G1507">
        <v>34.423333333333296</v>
      </c>
      <c r="H1507">
        <v>5.9916666666666698</v>
      </c>
      <c r="I1507">
        <v>8.1966666666666708</v>
      </c>
    </row>
    <row r="1508" spans="4:9" x14ac:dyDescent="0.2">
      <c r="D1508" s="7">
        <v>42813.833333333336</v>
      </c>
      <c r="E1508" t="s">
        <v>12577</v>
      </c>
      <c r="F1508">
        <v>28.941285714285701</v>
      </c>
      <c r="G1508">
        <v>33.857142857142897</v>
      </c>
      <c r="H1508">
        <v>6.2557142857142898</v>
      </c>
      <c r="I1508">
        <v>8.2642857142857107</v>
      </c>
    </row>
    <row r="1509" spans="4:9" x14ac:dyDescent="0.2">
      <c r="D1509" s="7">
        <v>42814.833333333336</v>
      </c>
      <c r="E1509" t="s">
        <v>12577</v>
      </c>
      <c r="F1509">
        <v>29.114272727272699</v>
      </c>
      <c r="G1509">
        <v>33.892727272727299</v>
      </c>
      <c r="H1509">
        <v>6.2690909090909104</v>
      </c>
      <c r="I1509">
        <v>8.27</v>
      </c>
    </row>
    <row r="1510" spans="4:9" x14ac:dyDescent="0.2">
      <c r="D1510" s="7">
        <v>42800.791666666664</v>
      </c>
      <c r="E1510" t="s">
        <v>12577</v>
      </c>
      <c r="F1510">
        <v>28.3347058823529</v>
      </c>
      <c r="G1510">
        <v>34.355882352941201</v>
      </c>
      <c r="H1510">
        <v>6.0705882352941201</v>
      </c>
      <c r="I1510">
        <v>8.25</v>
      </c>
    </row>
    <row r="1511" spans="4:9" x14ac:dyDescent="0.2">
      <c r="D1511" s="7">
        <v>42835.833333333336</v>
      </c>
      <c r="E1511" t="s">
        <v>12577</v>
      </c>
      <c r="F1511">
        <v>29.460312500000001</v>
      </c>
      <c r="G1511">
        <v>34.934375000000003</v>
      </c>
      <c r="H1511">
        <v>6.4662499999999996</v>
      </c>
      <c r="I1511">
        <v>8.3849999999999998</v>
      </c>
    </row>
    <row r="1512" spans="4:9" x14ac:dyDescent="0.2">
      <c r="D1512" s="7">
        <v>42842.833333333336</v>
      </c>
      <c r="E1512" t="s">
        <v>12577</v>
      </c>
      <c r="F1512">
        <v>29.249727272727299</v>
      </c>
      <c r="G1512">
        <v>34.994545454545502</v>
      </c>
      <c r="H1512">
        <v>6.3672727272727299</v>
      </c>
      <c r="I1512">
        <v>8.4072727272727299</v>
      </c>
    </row>
    <row r="1513" spans="4:9" x14ac:dyDescent="0.2">
      <c r="D1513" s="7">
        <v>42849.833333333336</v>
      </c>
      <c r="E1513" t="s">
        <v>12577</v>
      </c>
      <c r="F1513">
        <v>30.468909090909101</v>
      </c>
      <c r="G1513">
        <v>35.14</v>
      </c>
      <c r="H1513">
        <v>6.3590909090909102</v>
      </c>
      <c r="I1513">
        <v>8.4154545454545495</v>
      </c>
    </row>
    <row r="1514" spans="4:9" x14ac:dyDescent="0.2">
      <c r="D1514" s="7">
        <v>42828.833333333336</v>
      </c>
      <c r="E1514" t="s">
        <v>12577</v>
      </c>
      <c r="F1514">
        <v>29.735523809523801</v>
      </c>
      <c r="G1514">
        <v>34.6752380952381</v>
      </c>
      <c r="H1514">
        <v>6.2652380952381002</v>
      </c>
      <c r="I1514">
        <v>8.3380952380952404</v>
      </c>
    </row>
    <row r="1515" spans="4:9" x14ac:dyDescent="0.2">
      <c r="D1515" s="7">
        <v>42877.833333333336</v>
      </c>
      <c r="E1515" t="s">
        <v>12577</v>
      </c>
      <c r="F1515">
        <v>31.044625</v>
      </c>
      <c r="G1515">
        <v>34.247500000000002</v>
      </c>
      <c r="H1515">
        <v>6.4362500000000002</v>
      </c>
      <c r="I1515">
        <v>8.2662499999999994</v>
      </c>
    </row>
    <row r="1516" spans="4:9" x14ac:dyDescent="0.2">
      <c r="D1516" s="7">
        <v>42857.833333333336</v>
      </c>
      <c r="E1516" t="s">
        <v>12577</v>
      </c>
      <c r="F1516">
        <v>30.689624999999999</v>
      </c>
      <c r="G1516">
        <v>35.042499999999997</v>
      </c>
      <c r="H1516">
        <v>6.5706249999999997</v>
      </c>
      <c r="I1516">
        <v>8.5281249999999993</v>
      </c>
    </row>
    <row r="1517" spans="4:9" x14ac:dyDescent="0.2">
      <c r="D1517" s="7">
        <v>42884.833333333336</v>
      </c>
      <c r="E1517" t="s">
        <v>12577</v>
      </c>
      <c r="F1517">
        <v>31.011888888888901</v>
      </c>
      <c r="G1517">
        <v>33.408888888888903</v>
      </c>
      <c r="H1517">
        <v>6.56111111111111</v>
      </c>
      <c r="I1517">
        <v>8.2122222222222199</v>
      </c>
    </row>
    <row r="1518" spans="4:9" x14ac:dyDescent="0.2">
      <c r="D1518" s="7">
        <v>42863.833333333336</v>
      </c>
      <c r="E1518" t="s">
        <v>12577</v>
      </c>
      <c r="F1518">
        <v>30.855</v>
      </c>
      <c r="G1518">
        <v>34.619999999999997</v>
      </c>
      <c r="H1518">
        <v>6.3977777777777796</v>
      </c>
      <c r="I1518">
        <v>8.4666666666666703</v>
      </c>
    </row>
    <row r="1519" spans="4:9" x14ac:dyDescent="0.2">
      <c r="D1519" s="7">
        <v>42898.833333333336</v>
      </c>
      <c r="E1519" t="s">
        <v>12577</v>
      </c>
      <c r="F1519">
        <v>31.341999999999999</v>
      </c>
      <c r="G1519">
        <v>32.121333333333297</v>
      </c>
      <c r="H1519">
        <v>6.8233333333333297</v>
      </c>
      <c r="I1519">
        <v>8.2520000000000007</v>
      </c>
    </row>
    <row r="1520" spans="4:9" x14ac:dyDescent="0.2">
      <c r="D1520" s="7">
        <v>42899.833333333336</v>
      </c>
      <c r="E1520" t="s">
        <v>12577</v>
      </c>
      <c r="F1520">
        <v>31.276333333333302</v>
      </c>
      <c r="G1520">
        <v>33.0566666666667</v>
      </c>
      <c r="H1520">
        <v>6.6633333333333304</v>
      </c>
      <c r="I1520">
        <v>8.19</v>
      </c>
    </row>
    <row r="1521" spans="4:9" x14ac:dyDescent="0.2">
      <c r="D1521" s="7">
        <v>42905.833333333336</v>
      </c>
      <c r="E1521" t="s">
        <v>12577</v>
      </c>
      <c r="F1521">
        <v>32.188636363636398</v>
      </c>
      <c r="G1521">
        <v>33.951818181818197</v>
      </c>
      <c r="H1521">
        <v>6.96</v>
      </c>
      <c r="I1521">
        <v>8.2890909090909108</v>
      </c>
    </row>
    <row r="1522" spans="4:9" x14ac:dyDescent="0.2">
      <c r="D1522" s="7">
        <v>42926.833333333336</v>
      </c>
      <c r="E1522" t="s">
        <v>12577</v>
      </c>
      <c r="F1522">
        <v>29.206888888888901</v>
      </c>
      <c r="G1522">
        <v>33.002222222222201</v>
      </c>
      <c r="H1522">
        <v>6.60111111111111</v>
      </c>
      <c r="I1522">
        <v>8.39</v>
      </c>
    </row>
    <row r="1523" spans="4:9" x14ac:dyDescent="0.2">
      <c r="D1523" s="7">
        <v>42927.833333333336</v>
      </c>
      <c r="E1523" t="s">
        <v>12577</v>
      </c>
      <c r="F1523">
        <v>29.3423617021277</v>
      </c>
      <c r="G1523">
        <v>33.049787234042597</v>
      </c>
      <c r="H1523">
        <v>6.5657446808510596</v>
      </c>
      <c r="I1523">
        <v>8.4089361702127707</v>
      </c>
    </row>
    <row r="1524" spans="4:9" x14ac:dyDescent="0.2">
      <c r="D1524" s="7">
        <v>42933.833333333336</v>
      </c>
      <c r="E1524" t="s">
        <v>12577</v>
      </c>
      <c r="F1524">
        <v>29.108928571428599</v>
      </c>
      <c r="G1524">
        <v>31.407142857142901</v>
      </c>
      <c r="H1524">
        <v>6.6671428571428599</v>
      </c>
      <c r="I1524">
        <v>8.4471428571428593</v>
      </c>
    </row>
    <row r="1525" spans="4:9" x14ac:dyDescent="0.2">
      <c r="D1525" s="7">
        <v>42941.833333333336</v>
      </c>
      <c r="E1525" t="s">
        <v>12577</v>
      </c>
      <c r="F1525">
        <v>29.014411764705901</v>
      </c>
      <c r="G1525">
        <v>31.258823529411799</v>
      </c>
      <c r="H1525">
        <v>6.5</v>
      </c>
      <c r="I1525">
        <v>8.5052941176470593</v>
      </c>
    </row>
    <row r="1526" spans="4:9" x14ac:dyDescent="0.2">
      <c r="D1526" s="7">
        <v>42919.833333333336</v>
      </c>
      <c r="E1526" t="s">
        <v>12577</v>
      </c>
      <c r="F1526">
        <v>30.869636363636399</v>
      </c>
      <c r="G1526">
        <v>33.894545454545501</v>
      </c>
      <c r="H1526">
        <v>6.7090909090909099</v>
      </c>
      <c r="I1526">
        <v>8.3327272727272703</v>
      </c>
    </row>
    <row r="1527" spans="4:9" x14ac:dyDescent="0.2">
      <c r="D1527" s="7">
        <v>42947.833333333336</v>
      </c>
      <c r="E1527" t="s">
        <v>12577</v>
      </c>
      <c r="F1527">
        <v>29.236909090909101</v>
      </c>
      <c r="G1527">
        <v>31.7127272727273</v>
      </c>
      <c r="H1527">
        <v>6.57</v>
      </c>
      <c r="I1527">
        <v>7.97</v>
      </c>
    </row>
    <row r="1528" spans="4:9" x14ac:dyDescent="0.2">
      <c r="D1528" s="7">
        <v>42956.833333333336</v>
      </c>
      <c r="E1528" t="s">
        <v>12577</v>
      </c>
      <c r="F1528">
        <v>29.484999999999999</v>
      </c>
      <c r="G1528">
        <v>34.9</v>
      </c>
      <c r="H1528">
        <v>6.39</v>
      </c>
      <c r="I1528">
        <v>8.39</v>
      </c>
    </row>
    <row r="1529" spans="4:9" x14ac:dyDescent="0.2">
      <c r="D1529" s="7">
        <v>42957.833333333336</v>
      </c>
      <c r="E1529" t="s">
        <v>12577</v>
      </c>
      <c r="F1529">
        <v>29.481999999999999</v>
      </c>
      <c r="G1529">
        <v>34.9</v>
      </c>
      <c r="H1529">
        <v>6.38</v>
      </c>
      <c r="I1529">
        <v>8.39</v>
      </c>
    </row>
    <row r="1530" spans="4:9" x14ac:dyDescent="0.2">
      <c r="D1530" s="7">
        <v>42958.833333333336</v>
      </c>
      <c r="E1530" t="s">
        <v>12577</v>
      </c>
      <c r="F1530">
        <v>29.477</v>
      </c>
      <c r="G1530">
        <v>34.9</v>
      </c>
      <c r="H1530">
        <v>6.38</v>
      </c>
      <c r="I1530">
        <v>8.39</v>
      </c>
    </row>
    <row r="1531" spans="4:9" x14ac:dyDescent="0.2">
      <c r="D1531" s="7">
        <v>42959.833333333336</v>
      </c>
      <c r="E1531" t="s">
        <v>12577</v>
      </c>
      <c r="F1531">
        <v>29.472000000000001</v>
      </c>
      <c r="G1531">
        <v>34.9</v>
      </c>
      <c r="H1531">
        <v>6.38</v>
      </c>
      <c r="I1531">
        <v>8.39</v>
      </c>
    </row>
    <row r="1532" spans="4:9" x14ac:dyDescent="0.2">
      <c r="D1532" s="7">
        <v>42961.833333333336</v>
      </c>
      <c r="E1532" t="s">
        <v>12577</v>
      </c>
      <c r="F1532">
        <v>30.233404255319101</v>
      </c>
      <c r="G1532">
        <v>31.1017021276596</v>
      </c>
      <c r="H1532">
        <v>6.5010638297872303</v>
      </c>
      <c r="I1532">
        <v>8.3227659574468102</v>
      </c>
    </row>
    <row r="1533" spans="4:9" x14ac:dyDescent="0.2">
      <c r="D1533" s="7">
        <v>42968.833333333336</v>
      </c>
      <c r="E1533" t="s">
        <v>12577</v>
      </c>
      <c r="F1533">
        <v>30.18515</v>
      </c>
      <c r="G1533">
        <v>32.240499999999997</v>
      </c>
      <c r="H1533">
        <v>6.7145000000000001</v>
      </c>
      <c r="I1533">
        <v>8.3925000000000001</v>
      </c>
    </row>
    <row r="1534" spans="4:9" x14ac:dyDescent="0.2">
      <c r="D1534" s="7">
        <v>42975.833333333336</v>
      </c>
      <c r="E1534" t="s">
        <v>12577</v>
      </c>
      <c r="F1534">
        <v>29.8540833333333</v>
      </c>
      <c r="G1534">
        <v>32.297499999999999</v>
      </c>
      <c r="H1534">
        <v>6.61</v>
      </c>
      <c r="I1534">
        <v>8.4491666666666703</v>
      </c>
    </row>
    <row r="1535" spans="4:9" x14ac:dyDescent="0.2">
      <c r="D1535" s="7">
        <v>42950.833333333336</v>
      </c>
      <c r="E1535" t="s">
        <v>12577</v>
      </c>
      <c r="F1535">
        <v>29.550999999999998</v>
      </c>
      <c r="G1535">
        <v>34.9</v>
      </c>
      <c r="H1535">
        <v>6.39</v>
      </c>
      <c r="I1535">
        <v>8.3800000000000008</v>
      </c>
    </row>
    <row r="1536" spans="4:9" x14ac:dyDescent="0.2">
      <c r="D1536" s="7">
        <v>42951.833333333336</v>
      </c>
      <c r="E1536" t="s">
        <v>12577</v>
      </c>
      <c r="F1536">
        <v>29.515999999999998</v>
      </c>
      <c r="G1536">
        <v>34.9</v>
      </c>
      <c r="H1536">
        <v>6.39</v>
      </c>
      <c r="I1536">
        <v>8.3800000000000008</v>
      </c>
    </row>
    <row r="1537" spans="4:9" x14ac:dyDescent="0.2">
      <c r="D1537" s="7">
        <v>42952.833333333336</v>
      </c>
      <c r="E1537" t="s">
        <v>12577</v>
      </c>
      <c r="F1537">
        <v>29.498000000000001</v>
      </c>
      <c r="G1537">
        <v>34.9</v>
      </c>
      <c r="H1537">
        <v>6.39</v>
      </c>
      <c r="I1537">
        <v>8.3800000000000008</v>
      </c>
    </row>
    <row r="1538" spans="4:9" x14ac:dyDescent="0.2">
      <c r="D1538" s="7">
        <v>42953.833333333336</v>
      </c>
      <c r="E1538" t="s">
        <v>12577</v>
      </c>
      <c r="F1538">
        <v>29.494</v>
      </c>
      <c r="G1538">
        <v>34.9</v>
      </c>
      <c r="H1538">
        <v>6.39</v>
      </c>
      <c r="I1538">
        <v>8.39</v>
      </c>
    </row>
    <row r="1539" spans="4:9" x14ac:dyDescent="0.2">
      <c r="D1539" s="7">
        <v>42954.833333333336</v>
      </c>
      <c r="E1539" t="s">
        <v>12577</v>
      </c>
      <c r="F1539">
        <v>30.206687500000001</v>
      </c>
      <c r="G1539">
        <v>31.263124999999999</v>
      </c>
      <c r="H1539">
        <v>6.47</v>
      </c>
      <c r="I1539">
        <v>8.2249999999999996</v>
      </c>
    </row>
    <row r="1540" spans="4:9" x14ac:dyDescent="0.2">
      <c r="D1540" s="7">
        <v>42955.833333333336</v>
      </c>
      <c r="E1540" t="s">
        <v>12577</v>
      </c>
      <c r="F1540">
        <v>29.489000000000001</v>
      </c>
      <c r="G1540">
        <v>34.9</v>
      </c>
      <c r="H1540">
        <v>6.39</v>
      </c>
      <c r="I1540">
        <v>8.39</v>
      </c>
    </row>
    <row r="1541" spans="4:9" x14ac:dyDescent="0.2">
      <c r="D1541" s="7">
        <v>42990.833333333336</v>
      </c>
      <c r="E1541" t="s">
        <v>12577</v>
      </c>
      <c r="F1541">
        <v>30.866499999999998</v>
      </c>
      <c r="G1541">
        <v>34.235999999999997</v>
      </c>
      <c r="H1541">
        <v>4.68</v>
      </c>
      <c r="I1541">
        <v>7.9080000000000004</v>
      </c>
    </row>
    <row r="1542" spans="4:9" x14ac:dyDescent="0.2">
      <c r="D1542" s="7">
        <v>42996.833333333336</v>
      </c>
      <c r="E1542" t="s">
        <v>12577</v>
      </c>
      <c r="F1542">
        <v>31.775555555555599</v>
      </c>
      <c r="G1542">
        <v>34.993333333333297</v>
      </c>
      <c r="H1542">
        <v>3.75555555555556</v>
      </c>
      <c r="I1542">
        <v>7.8422222222222198</v>
      </c>
    </row>
    <row r="1543" spans="4:9" x14ac:dyDescent="0.2">
      <c r="D1543" s="7">
        <v>42982.833333333336</v>
      </c>
      <c r="E1543" t="s">
        <v>12577</v>
      </c>
      <c r="F1543">
        <v>30.794461538461501</v>
      </c>
      <c r="G1543">
        <v>33.593846153846201</v>
      </c>
      <c r="H1543">
        <v>5.8823076923076902</v>
      </c>
      <c r="I1543">
        <v>8.4146153846153808</v>
      </c>
    </row>
    <row r="1544" spans="4:9" x14ac:dyDescent="0.2">
      <c r="D1544" s="7">
        <v>43109.791666666664</v>
      </c>
      <c r="E1544" t="s">
        <v>12578</v>
      </c>
      <c r="F1544">
        <v>26.327999999999999</v>
      </c>
      <c r="G1544">
        <v>32.316470588235298</v>
      </c>
      <c r="H1544">
        <v>6.7382352941176498</v>
      </c>
      <c r="I1544">
        <v>8.3635294117647092</v>
      </c>
    </row>
    <row r="1545" spans="4:9" x14ac:dyDescent="0.2">
      <c r="D1545" s="7">
        <v>43116.791666666664</v>
      </c>
      <c r="E1545" t="s">
        <v>12578</v>
      </c>
      <c r="F1545">
        <v>26.370238095238101</v>
      </c>
      <c r="G1545">
        <v>32.264761904761897</v>
      </c>
      <c r="H1545">
        <v>6.5166666666666702</v>
      </c>
      <c r="I1545">
        <v>8.3552380952380894</v>
      </c>
    </row>
    <row r="1546" spans="4:9" x14ac:dyDescent="0.2">
      <c r="D1546" s="7">
        <v>43121.791666666664</v>
      </c>
      <c r="E1546" t="s">
        <v>12578</v>
      </c>
      <c r="F1546">
        <v>26.396000000000001</v>
      </c>
      <c r="G1546">
        <v>31.696428571428601</v>
      </c>
      <c r="H1546">
        <v>6.66642857142857</v>
      </c>
      <c r="I1546">
        <v>8.4242857142857108</v>
      </c>
    </row>
    <row r="1547" spans="4:9" x14ac:dyDescent="0.2">
      <c r="D1547" s="7">
        <v>43129.791666666664</v>
      </c>
      <c r="E1547" t="s">
        <v>12578</v>
      </c>
      <c r="F1547">
        <v>27.026800000000001</v>
      </c>
      <c r="G1547">
        <v>32.627333333333297</v>
      </c>
      <c r="H1547">
        <v>6.3479999999999999</v>
      </c>
      <c r="I1547">
        <v>8.4206666666666692</v>
      </c>
    </row>
    <row r="1548" spans="4:9" x14ac:dyDescent="0.2">
      <c r="D1548" s="7">
        <v>43388.833333333336</v>
      </c>
      <c r="E1548" t="s">
        <v>12578</v>
      </c>
      <c r="F1548">
        <v>29.471769230769201</v>
      </c>
      <c r="G1548">
        <v>32.659230769230803</v>
      </c>
      <c r="H1548">
        <v>6.41</v>
      </c>
      <c r="I1548">
        <v>8.2469230769230801</v>
      </c>
    </row>
    <row r="1549" spans="4:9" x14ac:dyDescent="0.2">
      <c r="D1549" s="7">
        <v>43395.833333333336</v>
      </c>
      <c r="E1549" t="s">
        <v>12578</v>
      </c>
      <c r="F1549">
        <v>28.7136666666667</v>
      </c>
      <c r="G1549">
        <v>33.407499999999999</v>
      </c>
      <c r="H1549">
        <v>6.335</v>
      </c>
      <c r="I1549">
        <v>8.2533333333333303</v>
      </c>
    </row>
    <row r="1550" spans="4:9" x14ac:dyDescent="0.2">
      <c r="D1550" s="7">
        <v>43403.833333333336</v>
      </c>
      <c r="E1550" t="s">
        <v>12578</v>
      </c>
      <c r="F1550">
        <v>28.648333333333301</v>
      </c>
      <c r="G1550">
        <v>33.03</v>
      </c>
      <c r="H1550">
        <v>6.2916666666666696</v>
      </c>
      <c r="I1550">
        <v>8.0616666666666692</v>
      </c>
    </row>
    <row r="1551" spans="4:9" x14ac:dyDescent="0.2">
      <c r="D1551" s="7">
        <v>43381.833333333336</v>
      </c>
      <c r="E1551" t="s">
        <v>12578</v>
      </c>
      <c r="F1551">
        <v>29.7250625</v>
      </c>
      <c r="G1551">
        <v>33.040624999999999</v>
      </c>
      <c r="H1551">
        <v>6.56</v>
      </c>
      <c r="I1551">
        <v>8.2456250000000004</v>
      </c>
    </row>
    <row r="1552" spans="4:9" x14ac:dyDescent="0.2">
      <c r="D1552" s="7">
        <v>43416.791666666664</v>
      </c>
      <c r="E1552" t="s">
        <v>12578</v>
      </c>
      <c r="F1552">
        <v>28.983333333333299</v>
      </c>
      <c r="G1552">
        <v>32.295833333333299</v>
      </c>
      <c r="H1552">
        <v>6.18333333333333</v>
      </c>
      <c r="I1552">
        <v>8.0891666666666708</v>
      </c>
    </row>
    <row r="1553" spans="4:9" x14ac:dyDescent="0.2">
      <c r="D1553" s="7">
        <v>43423.791666666664</v>
      </c>
      <c r="E1553" t="s">
        <v>12578</v>
      </c>
      <c r="F1553">
        <v>28.1845833333333</v>
      </c>
      <c r="G1553">
        <v>32.059166666666698</v>
      </c>
      <c r="H1553">
        <v>6.3150000000000004</v>
      </c>
      <c r="I1553">
        <v>8.0791666666666693</v>
      </c>
    </row>
    <row r="1554" spans="4:9" x14ac:dyDescent="0.2">
      <c r="D1554" s="7">
        <v>43430.791666666664</v>
      </c>
      <c r="E1554" t="s">
        <v>12578</v>
      </c>
      <c r="F1554">
        <v>28.728272727272699</v>
      </c>
      <c r="G1554">
        <v>31.997272727272701</v>
      </c>
      <c r="H1554">
        <v>6.4063636363636398</v>
      </c>
      <c r="I1554">
        <v>8.0299999999999994</v>
      </c>
    </row>
    <row r="1555" spans="4:9" x14ac:dyDescent="0.2">
      <c r="D1555" s="7">
        <v>43409.791666666664</v>
      </c>
      <c r="E1555" t="s">
        <v>12578</v>
      </c>
      <c r="F1555">
        <v>29.033357142857099</v>
      </c>
      <c r="G1555">
        <v>32.901428571428603</v>
      </c>
      <c r="H1555">
        <v>6.1007142857142904</v>
      </c>
      <c r="I1555">
        <v>7.9871428571428602</v>
      </c>
    </row>
    <row r="1556" spans="4:9" x14ac:dyDescent="0.2">
      <c r="D1556" s="7">
        <v>43443.791666666664</v>
      </c>
      <c r="E1556" t="s">
        <v>12578</v>
      </c>
      <c r="F1556">
        <v>28.231874999999999</v>
      </c>
      <c r="G1556">
        <v>33.801250000000003</v>
      </c>
      <c r="H1556">
        <v>6.21875</v>
      </c>
      <c r="I1556">
        <v>8.0150000000000006</v>
      </c>
    </row>
    <row r="1557" spans="4:9" x14ac:dyDescent="0.2">
      <c r="D1557" s="7">
        <v>43451.791666666664</v>
      </c>
      <c r="E1557" t="s">
        <v>12578</v>
      </c>
      <c r="F1557">
        <v>28.516166666666699</v>
      </c>
      <c r="G1557">
        <v>34.392499999999998</v>
      </c>
      <c r="H1557">
        <v>6.12</v>
      </c>
      <c r="I1557">
        <v>8.0358333333333292</v>
      </c>
    </row>
    <row r="1558" spans="4:9" x14ac:dyDescent="0.2">
      <c r="D1558" s="7">
        <v>43461.791666666664</v>
      </c>
      <c r="E1558" t="s">
        <v>12578</v>
      </c>
      <c r="F1558">
        <v>28.258333333333301</v>
      </c>
      <c r="G1558">
        <v>34.4791666666667</v>
      </c>
      <c r="H1558">
        <v>6.1150000000000002</v>
      </c>
      <c r="I1558">
        <v>8.0233333333333299</v>
      </c>
    </row>
    <row r="1559" spans="4:9" x14ac:dyDescent="0.2">
      <c r="D1559" s="7">
        <v>43438.791666666664</v>
      </c>
      <c r="E1559" t="s">
        <v>12578</v>
      </c>
      <c r="F1559">
        <v>28.529</v>
      </c>
      <c r="G1559">
        <v>33.520000000000003</v>
      </c>
      <c r="H1559">
        <v>5.9</v>
      </c>
      <c r="I1559">
        <v>8.0172727272727293</v>
      </c>
    </row>
    <row r="1560" spans="4:9" x14ac:dyDescent="0.2">
      <c r="D1560" s="7">
        <v>43144.791666666664</v>
      </c>
      <c r="E1560" t="s">
        <v>12578</v>
      </c>
      <c r="F1560">
        <v>27.052</v>
      </c>
      <c r="G1560">
        <v>33.89</v>
      </c>
      <c r="H1560">
        <v>6.2223076923076901</v>
      </c>
      <c r="I1560">
        <v>8.43923076923077</v>
      </c>
    </row>
    <row r="1561" spans="4:9" x14ac:dyDescent="0.2">
      <c r="D1561" s="7">
        <v>43151.791666666664</v>
      </c>
      <c r="E1561" t="s">
        <v>12578</v>
      </c>
      <c r="F1561">
        <v>26.855533333333302</v>
      </c>
      <c r="G1561">
        <v>34.018000000000001</v>
      </c>
      <c r="H1561">
        <v>6.3153333333333297</v>
      </c>
      <c r="I1561">
        <v>8.468</v>
      </c>
    </row>
    <row r="1562" spans="4:9" x14ac:dyDescent="0.2">
      <c r="D1562" s="7">
        <v>43158.791666666664</v>
      </c>
      <c r="E1562" t="s">
        <v>12578</v>
      </c>
      <c r="F1562">
        <v>27.109500000000001</v>
      </c>
      <c r="G1562">
        <v>35.450000000000003</v>
      </c>
      <c r="H1562">
        <v>6.2362500000000001</v>
      </c>
      <c r="I1562">
        <v>8.4849999999999994</v>
      </c>
    </row>
    <row r="1563" spans="4:9" x14ac:dyDescent="0.2">
      <c r="D1563" s="7">
        <v>43136.791666666664</v>
      </c>
      <c r="E1563" t="s">
        <v>12578</v>
      </c>
      <c r="F1563">
        <v>26.8936538461538</v>
      </c>
      <c r="G1563">
        <v>32.626153846153798</v>
      </c>
      <c r="H1563">
        <v>6.4261538461538503</v>
      </c>
      <c r="I1563">
        <v>8.4084615384615393</v>
      </c>
    </row>
    <row r="1564" spans="4:9" x14ac:dyDescent="0.2">
      <c r="D1564" s="7">
        <v>43171.833333333336</v>
      </c>
      <c r="E1564" t="s">
        <v>12578</v>
      </c>
      <c r="F1564">
        <v>27.7678333333333</v>
      </c>
      <c r="G1564">
        <v>34.683333333333302</v>
      </c>
      <c r="H1564">
        <v>6.25</v>
      </c>
      <c r="I1564">
        <v>8.4716666666666693</v>
      </c>
    </row>
    <row r="1565" spans="4:9" x14ac:dyDescent="0.2">
      <c r="D1565" s="7">
        <v>43178.833333333336</v>
      </c>
      <c r="E1565" t="s">
        <v>12578</v>
      </c>
      <c r="F1565">
        <v>28.214363636363601</v>
      </c>
      <c r="G1565">
        <v>34.624090909090903</v>
      </c>
      <c r="H1565">
        <v>6.35</v>
      </c>
      <c r="I1565">
        <v>8.5290909090909093</v>
      </c>
    </row>
    <row r="1566" spans="4:9" x14ac:dyDescent="0.2">
      <c r="D1566" s="7">
        <v>43185.833333333336</v>
      </c>
      <c r="E1566" t="s">
        <v>12578</v>
      </c>
      <c r="F1566">
        <v>28.044222222222199</v>
      </c>
      <c r="G1566">
        <v>34.897777777777797</v>
      </c>
      <c r="H1566">
        <v>6.2438888888888897</v>
      </c>
      <c r="I1566">
        <v>8.52</v>
      </c>
    </row>
    <row r="1567" spans="4:9" x14ac:dyDescent="0.2">
      <c r="D1567" s="7">
        <v>43164.791666666664</v>
      </c>
      <c r="E1567" t="s">
        <v>12578</v>
      </c>
      <c r="F1567">
        <v>27.6909523809524</v>
      </c>
      <c r="G1567">
        <v>34.563333333333297</v>
      </c>
      <c r="H1567">
        <v>6.22</v>
      </c>
      <c r="I1567">
        <v>8.4642857142857206</v>
      </c>
    </row>
    <row r="1568" spans="4:9" x14ac:dyDescent="0.2">
      <c r="D1568" s="7">
        <v>43199.833333333336</v>
      </c>
      <c r="E1568" t="s">
        <v>12578</v>
      </c>
      <c r="F1568">
        <v>29.051567567567599</v>
      </c>
      <c r="G1568">
        <v>35.146756756756801</v>
      </c>
      <c r="H1568">
        <v>6.3172972972972996</v>
      </c>
      <c r="I1568">
        <v>8.1759459459459496</v>
      </c>
    </row>
    <row r="1569" spans="4:9" x14ac:dyDescent="0.2">
      <c r="D1569" s="7">
        <v>43207.833333333336</v>
      </c>
      <c r="E1569" t="s">
        <v>12578</v>
      </c>
      <c r="F1569">
        <v>28.177759999999999</v>
      </c>
      <c r="G1569">
        <v>35.03</v>
      </c>
      <c r="H1569">
        <v>6.2076000000000002</v>
      </c>
      <c r="I1569">
        <v>8.1679999999999993</v>
      </c>
    </row>
    <row r="1570" spans="4:9" x14ac:dyDescent="0.2">
      <c r="D1570" s="7">
        <v>43213.833333333336</v>
      </c>
      <c r="E1570" t="s">
        <v>12578</v>
      </c>
      <c r="F1570">
        <v>28.308055555555601</v>
      </c>
      <c r="G1570">
        <v>34.495555555555597</v>
      </c>
      <c r="H1570">
        <v>6.3516666666666701</v>
      </c>
      <c r="I1570">
        <v>8.2100000000000009</v>
      </c>
    </row>
    <row r="1571" spans="4:9" x14ac:dyDescent="0.2">
      <c r="D1571" s="7">
        <v>43192.833333333336</v>
      </c>
      <c r="E1571" t="s">
        <v>12578</v>
      </c>
      <c r="F1571">
        <v>28.404888888888902</v>
      </c>
      <c r="G1571">
        <v>34.418888888888901</v>
      </c>
      <c r="H1571">
        <v>6.3688888888888897</v>
      </c>
      <c r="I1571">
        <v>8.1533333333333307</v>
      </c>
    </row>
    <row r="1572" spans="4:9" x14ac:dyDescent="0.2">
      <c r="D1572" s="7">
        <v>43234.833333333336</v>
      </c>
      <c r="E1572" t="s">
        <v>12578</v>
      </c>
      <c r="F1572">
        <v>29.215499999999999</v>
      </c>
      <c r="G1572">
        <v>34.314166666666701</v>
      </c>
      <c r="H1572">
        <v>6.2324999999999999</v>
      </c>
      <c r="I1572">
        <v>8.2241666666666706</v>
      </c>
    </row>
    <row r="1573" spans="4:9" x14ac:dyDescent="0.2">
      <c r="D1573" s="7">
        <v>43221.833333333336</v>
      </c>
      <c r="E1573" t="s">
        <v>12578</v>
      </c>
      <c r="F1573">
        <v>28.495999999999999</v>
      </c>
      <c r="G1573">
        <v>33.321111111111101</v>
      </c>
      <c r="H1573">
        <v>6.3311111111111096</v>
      </c>
      <c r="I1573">
        <v>8.2100000000000009</v>
      </c>
    </row>
    <row r="1574" spans="4:9" x14ac:dyDescent="0.2">
      <c r="D1574" s="7">
        <v>43241.833333333336</v>
      </c>
      <c r="E1574" t="s">
        <v>12578</v>
      </c>
      <c r="F1574">
        <v>29.526961538461499</v>
      </c>
      <c r="G1574">
        <v>34.234999999999999</v>
      </c>
      <c r="H1574">
        <v>6.2450000000000001</v>
      </c>
      <c r="I1574">
        <v>8.0573076923076901</v>
      </c>
    </row>
    <row r="1575" spans="4:9" x14ac:dyDescent="0.2">
      <c r="D1575" s="7">
        <v>43248.833333333336</v>
      </c>
      <c r="E1575" t="s">
        <v>12578</v>
      </c>
      <c r="F1575">
        <v>30.255090909090899</v>
      </c>
      <c r="G1575">
        <v>34.362727272727298</v>
      </c>
      <c r="H1575">
        <v>6.2118181818181801</v>
      </c>
      <c r="I1575">
        <v>8.0399999999999991</v>
      </c>
    </row>
    <row r="1576" spans="4:9" x14ac:dyDescent="0.2">
      <c r="D1576" s="7">
        <v>43228.833333333336</v>
      </c>
      <c r="E1576" t="s">
        <v>12578</v>
      </c>
      <c r="F1576">
        <v>29.1436666666667</v>
      </c>
      <c r="G1576">
        <v>33.908148148148101</v>
      </c>
      <c r="H1576">
        <v>6.3237037037036998</v>
      </c>
      <c r="I1576">
        <v>8.2388888888888907</v>
      </c>
    </row>
    <row r="1577" spans="4:9" x14ac:dyDescent="0.2">
      <c r="D1577" s="7">
        <v>43262.833333333336</v>
      </c>
      <c r="E1577" t="s">
        <v>12578</v>
      </c>
      <c r="F1577">
        <v>28.672785714285698</v>
      </c>
      <c r="G1577">
        <v>33.587857142857104</v>
      </c>
      <c r="H1577">
        <v>6.37785714285714</v>
      </c>
      <c r="I1577">
        <v>8.1300000000000008</v>
      </c>
    </row>
    <row r="1578" spans="4:9" x14ac:dyDescent="0.2">
      <c r="D1578" s="7">
        <v>43269.833333333336</v>
      </c>
      <c r="E1578" t="s">
        <v>12578</v>
      </c>
      <c r="F1578">
        <v>29.247375000000002</v>
      </c>
      <c r="G1578">
        <v>33.456249999999997</v>
      </c>
      <c r="H1578">
        <v>6.3343749999999996</v>
      </c>
      <c r="I1578">
        <v>8.15</v>
      </c>
    </row>
    <row r="1579" spans="4:9" x14ac:dyDescent="0.2">
      <c r="D1579" s="7">
        <v>43276.833333333336</v>
      </c>
      <c r="E1579" t="s">
        <v>12578</v>
      </c>
      <c r="F1579">
        <v>28.781230769230799</v>
      </c>
      <c r="G1579">
        <v>33.464615384615399</v>
      </c>
      <c r="H1579">
        <v>6.3892307692307702</v>
      </c>
      <c r="I1579">
        <v>8.1030769230769195</v>
      </c>
    </row>
    <row r="1580" spans="4:9" x14ac:dyDescent="0.2">
      <c r="D1580" s="7">
        <v>43256.833333333336</v>
      </c>
      <c r="E1580" t="s">
        <v>12578</v>
      </c>
      <c r="F1580">
        <v>29.119866666666699</v>
      </c>
      <c r="G1580">
        <v>34.369999999999997</v>
      </c>
      <c r="H1580">
        <v>6.4619999999999997</v>
      </c>
      <c r="I1580">
        <v>8.11933333333333</v>
      </c>
    </row>
    <row r="1581" spans="4:9" x14ac:dyDescent="0.2">
      <c r="D1581" s="7">
        <v>43291.833333333336</v>
      </c>
      <c r="E1581" t="s">
        <v>12578</v>
      </c>
      <c r="F1581">
        <v>27.713272727272699</v>
      </c>
      <c r="G1581">
        <v>32.904545454545399</v>
      </c>
      <c r="H1581">
        <v>6.2731818181818202</v>
      </c>
      <c r="I1581">
        <v>8.1086363636363608</v>
      </c>
    </row>
    <row r="1582" spans="4:9" x14ac:dyDescent="0.2">
      <c r="D1582" s="7">
        <v>43297.833333333336</v>
      </c>
      <c r="E1582" t="s">
        <v>12578</v>
      </c>
      <c r="F1582">
        <v>27.545437499999998</v>
      </c>
      <c r="G1582">
        <v>31.95</v>
      </c>
      <c r="H1582">
        <v>6.27</v>
      </c>
      <c r="I1582">
        <v>8.1356249999999992</v>
      </c>
    </row>
    <row r="1583" spans="4:9" x14ac:dyDescent="0.2">
      <c r="D1583" s="7">
        <v>43304.833333333336</v>
      </c>
      <c r="E1583" t="s">
        <v>12578</v>
      </c>
      <c r="F1583">
        <v>27.217625000000002</v>
      </c>
      <c r="G1583">
        <v>30.18</v>
      </c>
      <c r="H1583">
        <v>6.4606250000000003</v>
      </c>
      <c r="I1583">
        <v>8.1418750000000006</v>
      </c>
    </row>
    <row r="1584" spans="4:9" x14ac:dyDescent="0.2">
      <c r="D1584" s="7">
        <v>43283.833333333336</v>
      </c>
      <c r="E1584" t="s">
        <v>12578</v>
      </c>
      <c r="F1584">
        <v>27.900545454545501</v>
      </c>
      <c r="G1584">
        <v>33.744545454545502</v>
      </c>
      <c r="H1584">
        <v>6.29</v>
      </c>
      <c r="I1584">
        <v>8.09</v>
      </c>
    </row>
    <row r="1585" spans="4:9" x14ac:dyDescent="0.2">
      <c r="D1585" s="7">
        <v>43312.833333333336</v>
      </c>
      <c r="E1585" t="s">
        <v>12578</v>
      </c>
      <c r="F1585">
        <v>28.020250000000001</v>
      </c>
      <c r="G1585">
        <v>31.38</v>
      </c>
      <c r="H1585">
        <v>6.453125</v>
      </c>
      <c r="I1585">
        <v>8.1624999999999996</v>
      </c>
    </row>
    <row r="1586" spans="4:9" x14ac:dyDescent="0.2">
      <c r="D1586" s="7">
        <v>43325.833333333336</v>
      </c>
      <c r="E1586" t="s">
        <v>12578</v>
      </c>
      <c r="F1586">
        <v>28.094999999999999</v>
      </c>
      <c r="G1586">
        <v>33.6861538461538</v>
      </c>
      <c r="H1586">
        <v>6.2838461538461496</v>
      </c>
      <c r="I1586">
        <v>8.1761538461538503</v>
      </c>
    </row>
    <row r="1587" spans="4:9" x14ac:dyDescent="0.2">
      <c r="D1587" s="7">
        <v>43332.833333333336</v>
      </c>
      <c r="E1587" t="s">
        <v>12578</v>
      </c>
      <c r="F1587">
        <v>28.588916666666702</v>
      </c>
      <c r="G1587">
        <v>33.279166666666697</v>
      </c>
      <c r="H1587">
        <v>6.35</v>
      </c>
      <c r="I1587">
        <v>8.19</v>
      </c>
    </row>
    <row r="1588" spans="4:9" x14ac:dyDescent="0.2">
      <c r="D1588" s="7">
        <v>43339.833333333336</v>
      </c>
      <c r="E1588" t="s">
        <v>12578</v>
      </c>
      <c r="F1588">
        <v>28.2877692307692</v>
      </c>
      <c r="G1588">
        <v>33.15</v>
      </c>
      <c r="H1588">
        <v>6.3992307692307699</v>
      </c>
      <c r="I1588">
        <v>8.19</v>
      </c>
    </row>
    <row r="1589" spans="4:9" x14ac:dyDescent="0.2">
      <c r="D1589" s="7">
        <v>43318.833333333336</v>
      </c>
      <c r="E1589" t="s">
        <v>12578</v>
      </c>
      <c r="F1589">
        <v>28.6459166666667</v>
      </c>
      <c r="G1589">
        <v>33.018333333333302</v>
      </c>
      <c r="H1589">
        <v>6.3358333333333299</v>
      </c>
      <c r="I1589">
        <v>8.125</v>
      </c>
    </row>
    <row r="1590" spans="4:9" x14ac:dyDescent="0.2">
      <c r="D1590" s="7">
        <v>43353.833333333336</v>
      </c>
      <c r="E1590" t="s">
        <v>12578</v>
      </c>
      <c r="F1590">
        <v>29.573</v>
      </c>
      <c r="G1590">
        <v>32.356666666666698</v>
      </c>
      <c r="H1590">
        <v>6.5449999999999999</v>
      </c>
      <c r="I1590">
        <v>8.2899999999999991</v>
      </c>
    </row>
    <row r="1591" spans="4:9" x14ac:dyDescent="0.2">
      <c r="D1591" s="7">
        <v>43360.833333333336</v>
      </c>
      <c r="E1591" t="s">
        <v>12578</v>
      </c>
      <c r="F1591">
        <v>29.9756842105263</v>
      </c>
      <c r="G1591">
        <v>33.2647368421053</v>
      </c>
      <c r="H1591">
        <v>6.4384210526315799</v>
      </c>
      <c r="I1591">
        <v>8.1300000000000008</v>
      </c>
    </row>
    <row r="1592" spans="4:9" x14ac:dyDescent="0.2">
      <c r="D1592" s="7">
        <v>43367.833333333336</v>
      </c>
      <c r="E1592" t="s">
        <v>12578</v>
      </c>
      <c r="F1592">
        <v>28.608625</v>
      </c>
      <c r="G1592">
        <v>33.543125000000003</v>
      </c>
      <c r="H1592">
        <v>6.42875</v>
      </c>
      <c r="I1592">
        <v>8.1549999999999994</v>
      </c>
    </row>
    <row r="1593" spans="4:9" x14ac:dyDescent="0.2">
      <c r="D1593" s="7">
        <v>43346.833333333336</v>
      </c>
      <c r="E1593" t="s">
        <v>12578</v>
      </c>
      <c r="F1593">
        <v>28.598928571428601</v>
      </c>
      <c r="G1593">
        <v>33.144285714285701</v>
      </c>
      <c r="H1593">
        <v>6.41785714285714</v>
      </c>
      <c r="I1593">
        <v>8.2385714285714293</v>
      </c>
    </row>
    <row r="1594" spans="4:9" x14ac:dyDescent="0.2">
      <c r="D1594" s="7">
        <v>43109.791666666664</v>
      </c>
      <c r="E1594" t="s">
        <v>12577</v>
      </c>
      <c r="F1594">
        <v>26.9832608695652</v>
      </c>
      <c r="G1594">
        <v>31.996521739130401</v>
      </c>
      <c r="H1594">
        <v>6.2013043478260901</v>
      </c>
      <c r="I1594">
        <v>8.3330434782608709</v>
      </c>
    </row>
    <row r="1595" spans="4:9" x14ac:dyDescent="0.2">
      <c r="D1595" s="7">
        <v>43116.791666666664</v>
      </c>
      <c r="E1595" t="s">
        <v>12577</v>
      </c>
      <c r="F1595">
        <v>27.198368421052599</v>
      </c>
      <c r="G1595">
        <v>30.785789473684201</v>
      </c>
      <c r="H1595">
        <v>6.5089473684210502</v>
      </c>
      <c r="I1595">
        <v>8.3589473684210507</v>
      </c>
    </row>
    <row r="1596" spans="4:9" x14ac:dyDescent="0.2">
      <c r="D1596" s="7">
        <v>43121.791666666664</v>
      </c>
      <c r="E1596" t="s">
        <v>12577</v>
      </c>
      <c r="F1596">
        <v>27.426874999999999</v>
      </c>
      <c r="G1596">
        <v>30.684374999999999</v>
      </c>
      <c r="H1596">
        <v>6.4331250000000004</v>
      </c>
      <c r="I1596">
        <v>8.4056250000000006</v>
      </c>
    </row>
    <row r="1597" spans="4:9" x14ac:dyDescent="0.2">
      <c r="D1597" s="7">
        <v>43129.791666666664</v>
      </c>
      <c r="E1597" t="s">
        <v>12577</v>
      </c>
      <c r="F1597">
        <v>27.773785714285701</v>
      </c>
      <c r="G1597">
        <v>31.003571428571401</v>
      </c>
      <c r="H1597">
        <v>6.4464285714285703</v>
      </c>
      <c r="I1597">
        <v>8.4149999999999991</v>
      </c>
    </row>
    <row r="1598" spans="4:9" x14ac:dyDescent="0.2">
      <c r="D1598" s="7">
        <v>43388.833333333336</v>
      </c>
      <c r="E1598" t="s">
        <v>12577</v>
      </c>
      <c r="F1598">
        <v>30.005857142857099</v>
      </c>
      <c r="G1598">
        <v>32.670714285714297</v>
      </c>
      <c r="H1598">
        <v>6.4064285714285703</v>
      </c>
      <c r="I1598">
        <v>8.2214285714285698</v>
      </c>
    </row>
    <row r="1599" spans="4:9" x14ac:dyDescent="0.2">
      <c r="D1599" s="7">
        <v>43395.833333333336</v>
      </c>
      <c r="E1599" t="s">
        <v>12577</v>
      </c>
      <c r="F1599">
        <v>29.1063571428571</v>
      </c>
      <c r="G1599">
        <v>32.768571428571398</v>
      </c>
      <c r="H1599">
        <v>6.48</v>
      </c>
      <c r="I1599">
        <v>8.2564285714285699</v>
      </c>
    </row>
    <row r="1600" spans="4:9" x14ac:dyDescent="0.2">
      <c r="D1600" s="7">
        <v>43403.833333333336</v>
      </c>
      <c r="E1600" t="s">
        <v>12577</v>
      </c>
      <c r="F1600">
        <v>29.1176666666667</v>
      </c>
      <c r="G1600">
        <v>32.785833333333301</v>
      </c>
      <c r="H1600">
        <v>6.5333333333333297</v>
      </c>
      <c r="I1600">
        <v>8.0691666666666695</v>
      </c>
    </row>
    <row r="1601" spans="4:9" x14ac:dyDescent="0.2">
      <c r="D1601" s="7">
        <v>43381.833333333336</v>
      </c>
      <c r="E1601" t="s">
        <v>12577</v>
      </c>
      <c r="F1601">
        <v>30.6171111111111</v>
      </c>
      <c r="G1601">
        <v>32.658333333333303</v>
      </c>
      <c r="H1601">
        <v>6.4344444444444404</v>
      </c>
      <c r="I1601">
        <v>8.2233333333333292</v>
      </c>
    </row>
    <row r="1602" spans="4:9" x14ac:dyDescent="0.2">
      <c r="D1602" s="7">
        <v>43416.791666666664</v>
      </c>
      <c r="E1602" t="s">
        <v>12577</v>
      </c>
      <c r="F1602">
        <v>29.2976666666667</v>
      </c>
      <c r="G1602">
        <v>31.661666666666701</v>
      </c>
      <c r="H1602">
        <v>6.4208333333333298</v>
      </c>
      <c r="I1602">
        <v>8.0866666666666696</v>
      </c>
    </row>
    <row r="1603" spans="4:9" x14ac:dyDescent="0.2">
      <c r="D1603" s="7">
        <v>43423.791666666664</v>
      </c>
      <c r="E1603" t="s">
        <v>12577</v>
      </c>
      <c r="F1603">
        <v>28.766615384615399</v>
      </c>
      <c r="G1603">
        <v>31.451538461538501</v>
      </c>
      <c r="H1603">
        <v>6.4315384615384597</v>
      </c>
      <c r="I1603">
        <v>8.08</v>
      </c>
    </row>
    <row r="1604" spans="4:9" x14ac:dyDescent="0.2">
      <c r="D1604" s="7">
        <v>43430.791666666664</v>
      </c>
      <c r="E1604" t="s">
        <v>12577</v>
      </c>
      <c r="F1604">
        <v>29.4606666666667</v>
      </c>
      <c r="G1604">
        <v>32.331666666666699</v>
      </c>
      <c r="H1604">
        <v>7.15</v>
      </c>
      <c r="I1604">
        <v>8.0641666666666705</v>
      </c>
    </row>
    <row r="1605" spans="4:9" x14ac:dyDescent="0.2">
      <c r="D1605" s="7">
        <v>43409.791666666664</v>
      </c>
      <c r="E1605" t="s">
        <v>12577</v>
      </c>
      <c r="F1605">
        <v>29.421727272727299</v>
      </c>
      <c r="G1605">
        <v>32.674545454545502</v>
      </c>
      <c r="H1605">
        <v>6.5809090909090902</v>
      </c>
      <c r="I1605">
        <v>8.0500000000000007</v>
      </c>
    </row>
    <row r="1606" spans="4:9" x14ac:dyDescent="0.2">
      <c r="D1606" s="7">
        <v>43443.791666666664</v>
      </c>
      <c r="E1606" t="s">
        <v>12577</v>
      </c>
      <c r="F1606">
        <v>29.7457142857143</v>
      </c>
      <c r="G1606">
        <v>33.878571428571398</v>
      </c>
      <c r="H1606">
        <v>6.0707142857142902</v>
      </c>
      <c r="I1606">
        <v>8.0221428571428604</v>
      </c>
    </row>
    <row r="1607" spans="4:9" x14ac:dyDescent="0.2">
      <c r="D1607" s="7">
        <v>43451.791666666664</v>
      </c>
      <c r="E1607" t="s">
        <v>12577</v>
      </c>
      <c r="F1607">
        <v>28.911615384615398</v>
      </c>
      <c r="G1607">
        <v>33.870769230769199</v>
      </c>
      <c r="H1607">
        <v>6.3007692307692302</v>
      </c>
      <c r="I1607">
        <v>8.0269230769230795</v>
      </c>
    </row>
    <row r="1608" spans="4:9" x14ac:dyDescent="0.2">
      <c r="D1608" s="7">
        <v>43461.791666666664</v>
      </c>
      <c r="E1608" t="s">
        <v>12577</v>
      </c>
      <c r="F1608">
        <v>28.599083333333301</v>
      </c>
      <c r="G1608">
        <v>34.100833333333298</v>
      </c>
      <c r="H1608">
        <v>6.1583333333333297</v>
      </c>
      <c r="I1608">
        <v>8.0058333333333298</v>
      </c>
    </row>
    <row r="1609" spans="4:9" x14ac:dyDescent="0.2">
      <c r="D1609" s="7">
        <v>43438.791666666664</v>
      </c>
      <c r="E1609" t="s">
        <v>12577</v>
      </c>
      <c r="F1609">
        <v>28.753545454545499</v>
      </c>
      <c r="G1609">
        <v>32.669090909090897</v>
      </c>
      <c r="H1609">
        <v>6.6527272727272697</v>
      </c>
      <c r="I1609">
        <v>8.0727272727272705</v>
      </c>
    </row>
    <row r="1610" spans="4:9" x14ac:dyDescent="0.2">
      <c r="D1610" s="7">
        <v>43144.791666666664</v>
      </c>
      <c r="E1610" t="s">
        <v>12577</v>
      </c>
      <c r="F1610">
        <v>27.634153846153801</v>
      </c>
      <c r="G1610">
        <v>32.746153846153803</v>
      </c>
      <c r="H1610">
        <v>6.2715384615384604</v>
      </c>
      <c r="I1610">
        <v>8.4361538461538501</v>
      </c>
    </row>
    <row r="1611" spans="4:9" x14ac:dyDescent="0.2">
      <c r="D1611" s="7">
        <v>43151.791666666664</v>
      </c>
      <c r="E1611" t="s">
        <v>12577</v>
      </c>
      <c r="F1611">
        <v>27.153500000000001</v>
      </c>
      <c r="G1611">
        <v>32.851875</v>
      </c>
      <c r="H1611">
        <v>6.1443750000000001</v>
      </c>
      <c r="I1611">
        <v>8.4243749999999995</v>
      </c>
    </row>
    <row r="1612" spans="4:9" x14ac:dyDescent="0.2">
      <c r="D1612" s="7">
        <v>43158.791666666664</v>
      </c>
      <c r="E1612" t="s">
        <v>12577</v>
      </c>
      <c r="F1612">
        <v>27.297285714285699</v>
      </c>
      <c r="G1612">
        <v>33.404285714285699</v>
      </c>
      <c r="H1612">
        <v>6.4257142857142897</v>
      </c>
      <c r="I1612">
        <v>8.4442857142857104</v>
      </c>
    </row>
    <row r="1613" spans="4:9" x14ac:dyDescent="0.2">
      <c r="D1613" s="7">
        <v>43136.791666666664</v>
      </c>
      <c r="E1613" t="s">
        <v>12577</v>
      </c>
      <c r="F1613">
        <v>27.986466666666701</v>
      </c>
      <c r="G1613">
        <v>33.369333333333302</v>
      </c>
      <c r="H1613">
        <v>5.55866666666667</v>
      </c>
      <c r="I1613">
        <v>8.4033333333333307</v>
      </c>
    </row>
    <row r="1614" spans="4:9" x14ac:dyDescent="0.2">
      <c r="D1614" s="7">
        <v>43171.833333333336</v>
      </c>
      <c r="E1614" t="s">
        <v>12577</v>
      </c>
      <c r="F1614">
        <v>28.376999999999999</v>
      </c>
      <c r="G1614">
        <v>33.776666666666699</v>
      </c>
      <c r="H1614">
        <v>6.3</v>
      </c>
      <c r="I1614">
        <v>8.44166666666667</v>
      </c>
    </row>
    <row r="1615" spans="4:9" x14ac:dyDescent="0.2">
      <c r="D1615" s="7">
        <v>43178.833333333336</v>
      </c>
      <c r="E1615" t="s">
        <v>12577</v>
      </c>
      <c r="F1615">
        <v>28.935549999999999</v>
      </c>
      <c r="G1615">
        <v>34.165999999999997</v>
      </c>
      <c r="H1615">
        <v>6.3754999999999997</v>
      </c>
      <c r="I1615">
        <v>8.51</v>
      </c>
    </row>
    <row r="1616" spans="4:9" x14ac:dyDescent="0.2">
      <c r="D1616" s="7">
        <v>43185.833333333336</v>
      </c>
      <c r="E1616" t="s">
        <v>12577</v>
      </c>
      <c r="F1616">
        <v>28.6376428571429</v>
      </c>
      <c r="G1616">
        <v>34.420714285714297</v>
      </c>
      <c r="H1616">
        <v>6.3092857142857097</v>
      </c>
      <c r="I1616">
        <v>8.51</v>
      </c>
    </row>
    <row r="1617" spans="4:9" x14ac:dyDescent="0.2">
      <c r="D1617" s="7">
        <v>43162.791666666664</v>
      </c>
      <c r="E1617" t="s">
        <v>12577</v>
      </c>
      <c r="F1617">
        <v>28.749052631578898</v>
      </c>
      <c r="G1617">
        <v>34.616315789473703</v>
      </c>
      <c r="H1617">
        <v>6.24684210526316</v>
      </c>
      <c r="I1617">
        <v>8.1452631578947408</v>
      </c>
    </row>
    <row r="1618" spans="4:9" x14ac:dyDescent="0.2">
      <c r="D1618" s="7">
        <v>43164.791666666664</v>
      </c>
      <c r="E1618" t="s">
        <v>12577</v>
      </c>
      <c r="F1618">
        <v>28.122615384615401</v>
      </c>
      <c r="G1618">
        <v>33.2792307692308</v>
      </c>
      <c r="H1618">
        <v>6.2130769230769198</v>
      </c>
      <c r="I1618">
        <v>8.4438461538461507</v>
      </c>
    </row>
    <row r="1619" spans="4:9" x14ac:dyDescent="0.2">
      <c r="D1619" s="7">
        <v>43199.833333333336</v>
      </c>
      <c r="E1619" t="s">
        <v>12577</v>
      </c>
      <c r="F1619">
        <v>29.592133333333301</v>
      </c>
      <c r="G1619">
        <v>34.573333333333302</v>
      </c>
      <c r="H1619">
        <v>6.1873333333333296</v>
      </c>
      <c r="I1619">
        <v>8.1333333333333293</v>
      </c>
    </row>
    <row r="1620" spans="4:9" x14ac:dyDescent="0.2">
      <c r="D1620" s="7">
        <v>43207.833333333336</v>
      </c>
      <c r="E1620" t="s">
        <v>12577</v>
      </c>
      <c r="F1620">
        <v>28.704384615384601</v>
      </c>
      <c r="G1620">
        <v>34.695384615384597</v>
      </c>
      <c r="H1620">
        <v>6.2415384615384601</v>
      </c>
      <c r="I1620">
        <v>8.16307692307692</v>
      </c>
    </row>
    <row r="1621" spans="4:9" x14ac:dyDescent="0.2">
      <c r="D1621" s="7">
        <v>43213.833333333336</v>
      </c>
      <c r="E1621" t="s">
        <v>12577</v>
      </c>
      <c r="F1621">
        <v>28.644809523809499</v>
      </c>
      <c r="G1621">
        <v>33.775238095238102</v>
      </c>
      <c r="H1621">
        <v>6.3466666666666702</v>
      </c>
      <c r="I1621">
        <v>8.1814285714285706</v>
      </c>
    </row>
    <row r="1622" spans="4:9" x14ac:dyDescent="0.2">
      <c r="D1622" s="7">
        <v>43234.833333333336</v>
      </c>
      <c r="E1622" t="s">
        <v>12577</v>
      </c>
      <c r="F1622">
        <v>30.053000000000001</v>
      </c>
      <c r="G1622">
        <v>35.138125000000002</v>
      </c>
      <c r="H1622">
        <v>6.0350000000000001</v>
      </c>
      <c r="I1622">
        <v>8.1912500000000001</v>
      </c>
    </row>
    <row r="1623" spans="4:9" x14ac:dyDescent="0.2">
      <c r="D1623" s="7">
        <v>43221.833333333336</v>
      </c>
      <c r="E1623" t="s">
        <v>12577</v>
      </c>
      <c r="F1623">
        <v>29.558142857142901</v>
      </c>
      <c r="G1623">
        <v>33.984285714285697</v>
      </c>
      <c r="H1623">
        <v>6.50142857142857</v>
      </c>
      <c r="I1623">
        <v>8.1957142857142795</v>
      </c>
    </row>
    <row r="1624" spans="4:9" x14ac:dyDescent="0.2">
      <c r="D1624" s="7">
        <v>43241.833333333336</v>
      </c>
      <c r="E1624" t="s">
        <v>12577</v>
      </c>
      <c r="F1624">
        <v>30.54</v>
      </c>
      <c r="G1624">
        <v>34.659999999999997</v>
      </c>
      <c r="H1624">
        <v>6.4349999999999996</v>
      </c>
      <c r="I1624">
        <v>8.0299999999999994</v>
      </c>
    </row>
    <row r="1625" spans="4:9" x14ac:dyDescent="0.2">
      <c r="D1625" s="7">
        <v>43248.833333333336</v>
      </c>
      <c r="E1625" t="s">
        <v>12577</v>
      </c>
      <c r="F1625">
        <v>30.738333333333301</v>
      </c>
      <c r="G1625">
        <v>34.312380952380998</v>
      </c>
      <c r="H1625">
        <v>6.2828571428571403</v>
      </c>
      <c r="I1625">
        <v>8.0333333333333297</v>
      </c>
    </row>
    <row r="1626" spans="4:9" x14ac:dyDescent="0.2">
      <c r="D1626" s="7">
        <v>43228.833333333336</v>
      </c>
      <c r="E1626" t="s">
        <v>12577</v>
      </c>
      <c r="F1626">
        <v>30.187666666666701</v>
      </c>
      <c r="G1626">
        <v>34.024166666666702</v>
      </c>
      <c r="H1626">
        <v>6.4066666666666698</v>
      </c>
      <c r="I1626">
        <v>8.2166666666666703</v>
      </c>
    </row>
    <row r="1627" spans="4:9" x14ac:dyDescent="0.2">
      <c r="D1627" s="7">
        <v>43262.833333333336</v>
      </c>
      <c r="E1627" t="s">
        <v>12577</v>
      </c>
      <c r="F1627">
        <v>29.476133333333301</v>
      </c>
      <c r="G1627">
        <v>33.107999999999997</v>
      </c>
      <c r="H1627">
        <v>6.3813333333333304</v>
      </c>
      <c r="I1627">
        <v>8.1180000000000003</v>
      </c>
    </row>
    <row r="1628" spans="4:9" x14ac:dyDescent="0.2">
      <c r="D1628" s="7">
        <v>43269.833333333336</v>
      </c>
      <c r="E1628" t="s">
        <v>12577</v>
      </c>
      <c r="F1628">
        <v>30.020727272727299</v>
      </c>
      <c r="G1628">
        <v>32.383636363636398</v>
      </c>
      <c r="H1628">
        <v>6.2445454545454604</v>
      </c>
      <c r="I1628">
        <v>8.1172727272727307</v>
      </c>
    </row>
    <row r="1629" spans="4:9" x14ac:dyDescent="0.2">
      <c r="D1629" s="7">
        <v>43276.833333333336</v>
      </c>
      <c r="E1629" t="s">
        <v>12577</v>
      </c>
      <c r="F1629">
        <v>29.547769230769202</v>
      </c>
      <c r="G1629">
        <v>33.092307692307699</v>
      </c>
      <c r="H1629">
        <v>6.3792307692307704</v>
      </c>
      <c r="I1629">
        <v>8.0753846153846194</v>
      </c>
    </row>
    <row r="1630" spans="4:9" x14ac:dyDescent="0.2">
      <c r="D1630" s="7">
        <v>43256.833333333336</v>
      </c>
      <c r="E1630" t="s">
        <v>12577</v>
      </c>
      <c r="F1630">
        <v>30.3655333333333</v>
      </c>
      <c r="G1630">
        <v>33.862666666666698</v>
      </c>
      <c r="H1630">
        <v>6.3666666666666698</v>
      </c>
      <c r="I1630">
        <v>8.0586666666666709</v>
      </c>
    </row>
    <row r="1631" spans="4:9" x14ac:dyDescent="0.2">
      <c r="D1631" s="7">
        <v>43291.833333333336</v>
      </c>
      <c r="E1631" t="s">
        <v>12577</v>
      </c>
      <c r="F1631">
        <v>28.4426666666667</v>
      </c>
      <c r="G1631">
        <v>32.5822222222222</v>
      </c>
      <c r="H1631">
        <v>6.3222222222222202</v>
      </c>
      <c r="I1631">
        <v>8.0788888888888906</v>
      </c>
    </row>
    <row r="1632" spans="4:9" x14ac:dyDescent="0.2">
      <c r="D1632" s="7">
        <v>43297.833333333336</v>
      </c>
      <c r="E1632" t="s">
        <v>12577</v>
      </c>
      <c r="F1632">
        <v>28.2820588235294</v>
      </c>
      <c r="G1632">
        <v>31.425294117647098</v>
      </c>
      <c r="H1632">
        <v>6.4105882352941199</v>
      </c>
      <c r="I1632">
        <v>8.1361764705882393</v>
      </c>
    </row>
    <row r="1633" spans="4:9" x14ac:dyDescent="0.2">
      <c r="D1633" s="7">
        <v>43304.833333333336</v>
      </c>
      <c r="E1633" t="s">
        <v>12577</v>
      </c>
      <c r="F1633">
        <v>28.526499999999999</v>
      </c>
      <c r="G1633">
        <v>30.8325</v>
      </c>
      <c r="H1633">
        <v>6.2808333333333302</v>
      </c>
      <c r="I1633">
        <v>8.1</v>
      </c>
    </row>
    <row r="1634" spans="4:9" x14ac:dyDescent="0.2">
      <c r="D1634" s="7">
        <v>43283.833333333336</v>
      </c>
      <c r="E1634" t="s">
        <v>12577</v>
      </c>
      <c r="F1634">
        <v>28.681750000000001</v>
      </c>
      <c r="G1634">
        <v>32.803125000000001</v>
      </c>
      <c r="H1634">
        <v>6.5406250000000004</v>
      </c>
      <c r="I1634">
        <v>8.1131250000000001</v>
      </c>
    </row>
    <row r="1635" spans="4:9" x14ac:dyDescent="0.2">
      <c r="D1635" s="7">
        <v>43312.833333333336</v>
      </c>
      <c r="E1635" t="s">
        <v>12577</v>
      </c>
      <c r="F1635">
        <v>29.059666666666701</v>
      </c>
      <c r="G1635">
        <v>31.622</v>
      </c>
      <c r="H1635">
        <v>6.1660000000000004</v>
      </c>
      <c r="I1635">
        <v>8.1126666666666694</v>
      </c>
    </row>
    <row r="1636" spans="4:9" x14ac:dyDescent="0.2">
      <c r="D1636" s="7">
        <v>43325.833333333336</v>
      </c>
      <c r="E1636" t="s">
        <v>12577</v>
      </c>
      <c r="F1636">
        <v>28.875</v>
      </c>
      <c r="G1636">
        <v>32.946428571428598</v>
      </c>
      <c r="H1636">
        <v>6.2278571428571396</v>
      </c>
      <c r="I1636">
        <v>8.1521428571428594</v>
      </c>
    </row>
    <row r="1637" spans="4:9" x14ac:dyDescent="0.2">
      <c r="D1637" s="7">
        <v>43332.833333333336</v>
      </c>
      <c r="E1637" t="s">
        <v>12577</v>
      </c>
      <c r="F1637">
        <v>29.661000000000001</v>
      </c>
      <c r="G1637">
        <v>31.987500000000001</v>
      </c>
      <c r="H1637">
        <v>7.0941666666666698</v>
      </c>
      <c r="I1637">
        <v>8.1999999999999993</v>
      </c>
    </row>
    <row r="1638" spans="4:9" x14ac:dyDescent="0.2">
      <c r="D1638" s="7">
        <v>43339.833333333336</v>
      </c>
      <c r="E1638" t="s">
        <v>12577</v>
      </c>
      <c r="F1638">
        <v>29.198307692307701</v>
      </c>
      <c r="G1638">
        <v>31.883076923076899</v>
      </c>
      <c r="H1638">
        <v>6.3646153846153801</v>
      </c>
      <c r="I1638">
        <v>8.1769230769230798</v>
      </c>
    </row>
    <row r="1639" spans="4:9" x14ac:dyDescent="0.2">
      <c r="D1639" s="7">
        <v>43318.833333333336</v>
      </c>
      <c r="E1639" t="s">
        <v>12577</v>
      </c>
      <c r="F1639">
        <v>29.689166666666701</v>
      </c>
      <c r="G1639">
        <v>33.282499999999999</v>
      </c>
      <c r="H1639">
        <v>5.9566666666666697</v>
      </c>
      <c r="I1639">
        <v>8.125</v>
      </c>
    </row>
    <row r="1640" spans="4:9" x14ac:dyDescent="0.2">
      <c r="D1640" s="7">
        <v>43353.833333333336</v>
      </c>
      <c r="E1640" t="s">
        <v>12577</v>
      </c>
      <c r="F1640">
        <v>30.337923076923101</v>
      </c>
      <c r="G1640">
        <v>32.426153846153802</v>
      </c>
      <c r="H1640">
        <v>6.3361538461538496</v>
      </c>
      <c r="I1640">
        <v>8.2392307692307707</v>
      </c>
    </row>
    <row r="1641" spans="4:9" x14ac:dyDescent="0.2">
      <c r="D1641" s="7">
        <v>43360.833333333336</v>
      </c>
      <c r="E1641" t="s">
        <v>12577</v>
      </c>
      <c r="F1641">
        <v>30.722999999999999</v>
      </c>
      <c r="G1641">
        <v>33.167142857142899</v>
      </c>
      <c r="H1641">
        <v>5.8949999999999996</v>
      </c>
      <c r="I1641">
        <v>8.0764285714285702</v>
      </c>
    </row>
    <row r="1642" spans="4:9" x14ac:dyDescent="0.2">
      <c r="D1642" s="7">
        <v>43367.833333333336</v>
      </c>
      <c r="E1642" t="s">
        <v>12577</v>
      </c>
      <c r="F1642">
        <v>29.744499999999999</v>
      </c>
      <c r="G1642">
        <v>32.998333333333299</v>
      </c>
      <c r="H1642">
        <v>6.3966666666666701</v>
      </c>
      <c r="I1642">
        <v>8.1199999999999992</v>
      </c>
    </row>
    <row r="1643" spans="4:9" x14ac:dyDescent="0.2">
      <c r="D1643" s="7">
        <v>43346.833333333336</v>
      </c>
      <c r="E1643" t="s">
        <v>12577</v>
      </c>
      <c r="F1643">
        <v>29.2650714285714</v>
      </c>
      <c r="G1643">
        <v>31.361428571428601</v>
      </c>
      <c r="H1643">
        <v>6.3928571428571397</v>
      </c>
      <c r="I1643">
        <v>8.1971428571428593</v>
      </c>
    </row>
    <row r="1644" spans="4:9" x14ac:dyDescent="0.2">
      <c r="D1644" s="7">
        <v>43479.791666666664</v>
      </c>
      <c r="E1644" t="s">
        <v>12578</v>
      </c>
      <c r="F1644">
        <v>28.0499090909091</v>
      </c>
      <c r="G1644">
        <v>35.051818181818199</v>
      </c>
      <c r="H1644">
        <v>6.1672727272727297</v>
      </c>
      <c r="I1644">
        <v>8.0427272727272694</v>
      </c>
    </row>
    <row r="1645" spans="4:9" x14ac:dyDescent="0.2">
      <c r="D1645" s="7">
        <v>43467.791666666664</v>
      </c>
      <c r="E1645" t="s">
        <v>12578</v>
      </c>
      <c r="F1645">
        <v>28.108499999999999</v>
      </c>
      <c r="G1645">
        <v>34.679285714285697</v>
      </c>
      <c r="H1645">
        <v>6.16</v>
      </c>
      <c r="I1645">
        <v>8.02</v>
      </c>
    </row>
    <row r="1646" spans="4:9" x14ac:dyDescent="0.2">
      <c r="D1646" s="7">
        <v>43494.791666666664</v>
      </c>
      <c r="E1646" t="s">
        <v>12578</v>
      </c>
      <c r="F1646">
        <v>28.163933333333301</v>
      </c>
      <c r="G1646">
        <v>35.578000000000003</v>
      </c>
      <c r="H1646">
        <v>6.0839999999999996</v>
      </c>
      <c r="I1646">
        <v>8.0453333333333301</v>
      </c>
    </row>
    <row r="1647" spans="4:9" x14ac:dyDescent="0.2">
      <c r="D1647" s="7">
        <v>43472.791666666664</v>
      </c>
      <c r="E1647" t="s">
        <v>12578</v>
      </c>
      <c r="F1647">
        <v>28.170181818181799</v>
      </c>
      <c r="G1647">
        <v>34.7290909090909</v>
      </c>
      <c r="H1647">
        <v>6.14</v>
      </c>
      <c r="I1647">
        <v>8.0309090909090894</v>
      </c>
    </row>
    <row r="1648" spans="4:9" x14ac:dyDescent="0.2">
      <c r="D1648" s="7">
        <v>43738.833333333336</v>
      </c>
      <c r="E1648" t="s">
        <v>12578</v>
      </c>
      <c r="F1648">
        <v>29.868742424242399</v>
      </c>
      <c r="G1648">
        <v>33.6518181818182</v>
      </c>
      <c r="H1648">
        <v>6.3825757575757596</v>
      </c>
      <c r="I1648">
        <v>8.3175757575757601</v>
      </c>
    </row>
    <row r="1649" spans="4:9" x14ac:dyDescent="0.2">
      <c r="D1649" s="7">
        <v>43752.833333333336</v>
      </c>
      <c r="E1649" t="s">
        <v>12578</v>
      </c>
      <c r="F1649">
        <v>29.821603174603201</v>
      </c>
      <c r="G1649">
        <v>33.890952380952399</v>
      </c>
      <c r="H1649">
        <v>6.0696825396825398</v>
      </c>
      <c r="I1649">
        <v>8.1247619047619004</v>
      </c>
    </row>
    <row r="1650" spans="4:9" x14ac:dyDescent="0.2">
      <c r="D1650" s="7">
        <v>43759.833333333336</v>
      </c>
      <c r="E1650" t="s">
        <v>12578</v>
      </c>
      <c r="F1650">
        <v>30.0184918032787</v>
      </c>
      <c r="G1650">
        <v>34.118688524590198</v>
      </c>
      <c r="H1650">
        <v>6.28131147540984</v>
      </c>
      <c r="I1650">
        <v>8.1490163934426203</v>
      </c>
    </row>
    <row r="1651" spans="4:9" x14ac:dyDescent="0.2">
      <c r="D1651" s="7">
        <v>43766.833333333336</v>
      </c>
      <c r="E1651" t="s">
        <v>12578</v>
      </c>
      <c r="F1651">
        <v>29.9898064516129</v>
      </c>
      <c r="G1651">
        <v>33.2129032258064</v>
      </c>
      <c r="H1651">
        <v>6.3303225806451602</v>
      </c>
      <c r="I1651">
        <v>8.1729032258064507</v>
      </c>
    </row>
    <row r="1652" spans="4:9" x14ac:dyDescent="0.2">
      <c r="D1652" s="7">
        <v>43745.833333333336</v>
      </c>
      <c r="E1652" t="s">
        <v>12578</v>
      </c>
      <c r="F1652">
        <v>30.218</v>
      </c>
      <c r="G1652">
        <v>33.4562903225806</v>
      </c>
      <c r="H1652">
        <v>6.6177419354838696</v>
      </c>
      <c r="I1652">
        <v>8.3348387096774204</v>
      </c>
    </row>
    <row r="1653" spans="4:9" x14ac:dyDescent="0.2">
      <c r="D1653" s="7">
        <v>43780.791666666664</v>
      </c>
      <c r="E1653" t="s">
        <v>12578</v>
      </c>
      <c r="F1653">
        <v>28.6974032258065</v>
      </c>
      <c r="G1653">
        <v>33.383709677419397</v>
      </c>
      <c r="H1653">
        <v>5.9395161290322598</v>
      </c>
      <c r="I1653">
        <v>8.15</v>
      </c>
    </row>
    <row r="1654" spans="4:9" x14ac:dyDescent="0.2">
      <c r="D1654" s="7">
        <v>43787.791666666664</v>
      </c>
      <c r="E1654" t="s">
        <v>12578</v>
      </c>
      <c r="F1654">
        <v>28.7579523809524</v>
      </c>
      <c r="G1654">
        <v>33.0598412698413</v>
      </c>
      <c r="H1654">
        <v>6.1436507936507896</v>
      </c>
      <c r="I1654">
        <v>8.1639682539682497</v>
      </c>
    </row>
    <row r="1655" spans="4:9" x14ac:dyDescent="0.2">
      <c r="D1655" s="7">
        <v>43794.791666666664</v>
      </c>
      <c r="E1655" t="s">
        <v>12578</v>
      </c>
      <c r="F1655">
        <v>28.733699999999999</v>
      </c>
      <c r="G1655">
        <v>33.354999999999997</v>
      </c>
      <c r="H1655">
        <v>6.05525</v>
      </c>
      <c r="I1655">
        <v>8.15</v>
      </c>
    </row>
    <row r="1656" spans="4:9" x14ac:dyDescent="0.2">
      <c r="D1656" s="7">
        <v>43774.791666666664</v>
      </c>
      <c r="E1656" t="s">
        <v>12578</v>
      </c>
      <c r="F1656">
        <v>29.6606567164179</v>
      </c>
      <c r="G1656">
        <v>33.495671641790999</v>
      </c>
      <c r="H1656">
        <v>6.4364179104477603</v>
      </c>
      <c r="I1656">
        <v>8.1829850746268704</v>
      </c>
    </row>
    <row r="1657" spans="4:9" x14ac:dyDescent="0.2">
      <c r="D1657" s="7">
        <v>43808.791666666664</v>
      </c>
      <c r="E1657" t="s">
        <v>12578</v>
      </c>
      <c r="F1657">
        <v>28.098048387096799</v>
      </c>
      <c r="G1657">
        <v>33.093225806451599</v>
      </c>
      <c r="H1657">
        <v>6.3601612903225799</v>
      </c>
      <c r="I1657">
        <v>8.1666129032258095</v>
      </c>
    </row>
    <row r="1658" spans="4:9" x14ac:dyDescent="0.2">
      <c r="D1658" s="7">
        <v>43815.791666666664</v>
      </c>
      <c r="E1658" t="s">
        <v>12578</v>
      </c>
      <c r="F1658">
        <v>28.236360655737698</v>
      </c>
      <c r="G1658">
        <v>33.021639344262297</v>
      </c>
      <c r="H1658">
        <v>6.4950819672131104</v>
      </c>
      <c r="I1658">
        <v>8.19</v>
      </c>
    </row>
    <row r="1659" spans="4:9" x14ac:dyDescent="0.2">
      <c r="D1659" s="7">
        <v>43821.791666666664</v>
      </c>
      <c r="E1659" t="s">
        <v>12578</v>
      </c>
      <c r="F1659">
        <v>28.257166666666699</v>
      </c>
      <c r="G1659">
        <v>33.502638888888903</v>
      </c>
      <c r="H1659">
        <v>5.97888888888889</v>
      </c>
      <c r="I1659">
        <v>8.0891666666666708</v>
      </c>
    </row>
    <row r="1660" spans="4:9" x14ac:dyDescent="0.2">
      <c r="D1660" s="7">
        <v>43801.791666666664</v>
      </c>
      <c r="E1660" t="s">
        <v>12578</v>
      </c>
      <c r="F1660">
        <v>28.2841475409836</v>
      </c>
      <c r="G1660">
        <v>32.707213114754097</v>
      </c>
      <c r="H1660">
        <v>6.3527868852458997</v>
      </c>
      <c r="I1660">
        <v>8.1549180327868793</v>
      </c>
    </row>
    <row r="1661" spans="4:9" x14ac:dyDescent="0.2">
      <c r="D1661" s="7">
        <v>43828.791666666664</v>
      </c>
      <c r="E1661" t="s">
        <v>12578</v>
      </c>
      <c r="F1661">
        <v>27.323244680851101</v>
      </c>
      <c r="G1661">
        <v>31.6255319148936</v>
      </c>
      <c r="H1661">
        <v>6.4652127659574496</v>
      </c>
      <c r="I1661">
        <v>8.0942553191489406</v>
      </c>
    </row>
    <row r="1662" spans="4:9" x14ac:dyDescent="0.2">
      <c r="D1662" s="7">
        <v>43507.791666666664</v>
      </c>
      <c r="E1662" t="s">
        <v>12578</v>
      </c>
      <c r="F1662">
        <v>28.161846153846199</v>
      </c>
      <c r="G1662">
        <v>35.281538461538503</v>
      </c>
      <c r="H1662">
        <v>6.2730769230769203</v>
      </c>
      <c r="I1662">
        <v>8.08692307692308</v>
      </c>
    </row>
    <row r="1663" spans="4:9" x14ac:dyDescent="0.2">
      <c r="D1663" s="7">
        <v>43514.791666666664</v>
      </c>
      <c r="E1663" t="s">
        <v>12578</v>
      </c>
      <c r="F1663">
        <v>28.829333333333299</v>
      </c>
      <c r="G1663">
        <v>35.485555555555599</v>
      </c>
      <c r="H1663">
        <v>6.3555555555555596</v>
      </c>
      <c r="I1663">
        <v>8.09</v>
      </c>
    </row>
    <row r="1664" spans="4:9" x14ac:dyDescent="0.2">
      <c r="D1664" s="7">
        <v>43521.791666666664</v>
      </c>
      <c r="E1664" t="s">
        <v>12578</v>
      </c>
      <c r="F1664">
        <v>28.324285714285701</v>
      </c>
      <c r="G1664">
        <v>35.485714285714302</v>
      </c>
      <c r="H1664">
        <v>6.0828571428571401</v>
      </c>
      <c r="I1664">
        <v>8.1057142857142797</v>
      </c>
    </row>
    <row r="1665" spans="4:9" x14ac:dyDescent="0.2">
      <c r="D1665" s="7">
        <v>43500.791666666664</v>
      </c>
      <c r="E1665" t="s">
        <v>12578</v>
      </c>
      <c r="F1665">
        <v>28.323090909090901</v>
      </c>
      <c r="G1665">
        <v>35.06</v>
      </c>
      <c r="H1665">
        <v>6.3045454545454502</v>
      </c>
      <c r="I1665">
        <v>8.07909090909091</v>
      </c>
    </row>
    <row r="1666" spans="4:9" x14ac:dyDescent="0.2">
      <c r="D1666" s="7">
        <v>43535.833333333336</v>
      </c>
      <c r="E1666" t="s">
        <v>12578</v>
      </c>
      <c r="F1666">
        <v>28.1219583333333</v>
      </c>
      <c r="G1666">
        <v>35.045000000000002</v>
      </c>
      <c r="H1666">
        <v>6.21</v>
      </c>
      <c r="I1666">
        <v>8.0370833333333298</v>
      </c>
    </row>
    <row r="1667" spans="4:9" x14ac:dyDescent="0.2">
      <c r="D1667" s="7">
        <v>43542.833333333336</v>
      </c>
      <c r="E1667" t="s">
        <v>12578</v>
      </c>
      <c r="F1667">
        <v>28.063312499999999</v>
      </c>
      <c r="G1667">
        <v>35.171875</v>
      </c>
      <c r="H1667">
        <v>6.2112499999999997</v>
      </c>
      <c r="I1667">
        <v>8.0456249999999994</v>
      </c>
    </row>
    <row r="1668" spans="4:9" x14ac:dyDescent="0.2">
      <c r="D1668" s="7">
        <v>43529.791666666664</v>
      </c>
      <c r="E1668" t="s">
        <v>12578</v>
      </c>
      <c r="F1668">
        <v>28.170538461538499</v>
      </c>
      <c r="G1668">
        <v>35.2038461538462</v>
      </c>
      <c r="H1668">
        <v>6.35615384615385</v>
      </c>
      <c r="I1668">
        <v>8.02</v>
      </c>
    </row>
    <row r="1669" spans="4:9" x14ac:dyDescent="0.2">
      <c r="D1669" s="7">
        <v>43570.833333333336</v>
      </c>
      <c r="E1669" t="s">
        <v>12578</v>
      </c>
      <c r="F1669">
        <v>28.986210526315801</v>
      </c>
      <c r="G1669">
        <v>35.8205263157895</v>
      </c>
      <c r="H1669">
        <v>6.09526315789474</v>
      </c>
      <c r="I1669">
        <v>8.09</v>
      </c>
    </row>
    <row r="1670" spans="4:9" x14ac:dyDescent="0.2">
      <c r="D1670" s="7">
        <v>43556.833333333336</v>
      </c>
      <c r="E1670" t="s">
        <v>12578</v>
      </c>
      <c r="F1670">
        <v>28.075700000000001</v>
      </c>
      <c r="G1670">
        <v>35.277000000000001</v>
      </c>
      <c r="H1670">
        <v>6.266</v>
      </c>
      <c r="I1670">
        <v>8.0640000000000001</v>
      </c>
    </row>
    <row r="1671" spans="4:9" x14ac:dyDescent="0.2">
      <c r="D1671" s="7">
        <v>43578.833333333336</v>
      </c>
      <c r="E1671" t="s">
        <v>12578</v>
      </c>
      <c r="F1671">
        <v>28.7045833333333</v>
      </c>
      <c r="G1671">
        <v>35.523333333333298</v>
      </c>
      <c r="H1671">
        <v>6.1741666666666699</v>
      </c>
      <c r="I1671">
        <v>7.94</v>
      </c>
    </row>
    <row r="1672" spans="4:9" x14ac:dyDescent="0.2">
      <c r="D1672" s="7">
        <v>43563.833333333336</v>
      </c>
      <c r="E1672" t="s">
        <v>12578</v>
      </c>
      <c r="F1672">
        <v>28.468916666666701</v>
      </c>
      <c r="G1672">
        <v>35.435833333333299</v>
      </c>
      <c r="H1672">
        <v>6.1841666666666697</v>
      </c>
      <c r="I1672">
        <v>8.0749999999999993</v>
      </c>
    </row>
    <row r="1673" spans="4:9" x14ac:dyDescent="0.2">
      <c r="D1673" s="7">
        <v>43594.833333333336</v>
      </c>
      <c r="E1673" t="s">
        <v>12578</v>
      </c>
      <c r="F1673">
        <v>28.630099999999999</v>
      </c>
      <c r="G1673">
        <v>34.491</v>
      </c>
      <c r="H1673">
        <v>6.2110000000000003</v>
      </c>
      <c r="I1673">
        <v>7.9889999999999999</v>
      </c>
    </row>
    <row r="1674" spans="4:9" x14ac:dyDescent="0.2">
      <c r="D1674" s="7">
        <v>43598.833333333336</v>
      </c>
      <c r="E1674" t="s">
        <v>12578</v>
      </c>
      <c r="F1674">
        <v>29.4662222222222</v>
      </c>
      <c r="G1674">
        <v>34.270000000000003</v>
      </c>
      <c r="H1674">
        <v>6.41444444444444</v>
      </c>
      <c r="I1674">
        <v>8.02</v>
      </c>
    </row>
    <row r="1675" spans="4:9" x14ac:dyDescent="0.2">
      <c r="D1675" s="7">
        <v>43586.833333333336</v>
      </c>
      <c r="E1675" t="s">
        <v>12578</v>
      </c>
      <c r="F1675">
        <v>28.208642857142902</v>
      </c>
      <c r="G1675">
        <v>34.558571428571398</v>
      </c>
      <c r="H1675">
        <v>6.2278571428571396</v>
      </c>
      <c r="I1675">
        <v>7.9928571428571402</v>
      </c>
    </row>
    <row r="1676" spans="4:9" x14ac:dyDescent="0.2">
      <c r="D1676" s="7">
        <v>43605.833333333336</v>
      </c>
      <c r="E1676" t="s">
        <v>12578</v>
      </c>
      <c r="F1676">
        <v>29.656500000000001</v>
      </c>
      <c r="G1676">
        <v>33.7783333333333</v>
      </c>
      <c r="H1676">
        <v>6.23</v>
      </c>
      <c r="I1676">
        <v>8.01</v>
      </c>
    </row>
    <row r="1677" spans="4:9" x14ac:dyDescent="0.2">
      <c r="D1677" s="7">
        <v>43612.833333333336</v>
      </c>
      <c r="E1677" t="s">
        <v>12578</v>
      </c>
      <c r="F1677">
        <v>28.896333333333299</v>
      </c>
      <c r="G1677">
        <v>33.928333333333299</v>
      </c>
      <c r="H1677">
        <v>6.2949999999999999</v>
      </c>
      <c r="I1677">
        <v>8.0066666666666695</v>
      </c>
    </row>
    <row r="1678" spans="4:9" x14ac:dyDescent="0.2">
      <c r="D1678" s="7">
        <v>43626.833333333336</v>
      </c>
      <c r="E1678" t="s">
        <v>12578</v>
      </c>
      <c r="F1678">
        <v>30.076000000000001</v>
      </c>
      <c r="G1678">
        <v>34.153076923076902</v>
      </c>
      <c r="H1678">
        <v>6.1676923076923096</v>
      </c>
      <c r="I1678">
        <v>7.9984615384615401</v>
      </c>
    </row>
    <row r="1679" spans="4:9" x14ac:dyDescent="0.2">
      <c r="D1679" s="7">
        <v>43634.833333333336</v>
      </c>
      <c r="E1679" t="s">
        <v>12578</v>
      </c>
      <c r="F1679">
        <v>29.756599999999999</v>
      </c>
      <c r="G1679">
        <v>34.074666666666701</v>
      </c>
      <c r="H1679">
        <v>6.2273333333333296</v>
      </c>
      <c r="I1679">
        <v>8.02</v>
      </c>
    </row>
    <row r="1680" spans="4:9" x14ac:dyDescent="0.2">
      <c r="D1680" s="7">
        <v>43640.833333333336</v>
      </c>
      <c r="E1680" t="s">
        <v>12578</v>
      </c>
      <c r="F1680">
        <v>29.229749999999999</v>
      </c>
      <c r="G1680">
        <v>33.055</v>
      </c>
      <c r="H1680">
        <v>6.3724999999999996</v>
      </c>
      <c r="I1680">
        <v>8.0683333333333298</v>
      </c>
    </row>
    <row r="1681" spans="4:9" x14ac:dyDescent="0.2">
      <c r="D1681" s="7">
        <v>43619.833333333336</v>
      </c>
      <c r="E1681" t="s">
        <v>12578</v>
      </c>
      <c r="F1681">
        <v>30.1313</v>
      </c>
      <c r="G1681">
        <v>33.83</v>
      </c>
      <c r="H1681">
        <v>6.3</v>
      </c>
      <c r="I1681">
        <v>7.9779999999999998</v>
      </c>
    </row>
    <row r="1682" spans="4:9" x14ac:dyDescent="0.2">
      <c r="D1682" s="7">
        <v>43661.833333333336</v>
      </c>
      <c r="E1682" t="s">
        <v>12578</v>
      </c>
      <c r="F1682">
        <v>28.773777777777799</v>
      </c>
      <c r="G1682">
        <v>34.287777777777798</v>
      </c>
      <c r="H1682">
        <v>6.2877777777777801</v>
      </c>
      <c r="I1682">
        <v>7.9988888888888896</v>
      </c>
    </row>
    <row r="1683" spans="4:9" x14ac:dyDescent="0.2">
      <c r="D1683" s="7">
        <v>43669.833333333336</v>
      </c>
      <c r="E1683" t="s">
        <v>12578</v>
      </c>
      <c r="F1683">
        <v>28.846</v>
      </c>
      <c r="G1683">
        <v>34.276249999999997</v>
      </c>
      <c r="H1683">
        <v>6.36</v>
      </c>
      <c r="I1683">
        <v>8.06</v>
      </c>
    </row>
    <row r="1684" spans="4:9" x14ac:dyDescent="0.2">
      <c r="D1684" s="7">
        <v>43648.833333333336</v>
      </c>
      <c r="E1684" t="s">
        <v>12578</v>
      </c>
      <c r="F1684">
        <v>28.439066666666701</v>
      </c>
      <c r="G1684">
        <v>33.9433333333333</v>
      </c>
      <c r="H1684">
        <v>6.2333333333333298</v>
      </c>
      <c r="I1684">
        <v>7.9366666666666701</v>
      </c>
    </row>
    <row r="1685" spans="4:9" x14ac:dyDescent="0.2">
      <c r="D1685" s="7">
        <v>43675.833333333336</v>
      </c>
      <c r="E1685" t="s">
        <v>12578</v>
      </c>
      <c r="F1685">
        <v>28.4356923076923</v>
      </c>
      <c r="G1685">
        <v>34.105384615384601</v>
      </c>
      <c r="H1685">
        <v>6.3384615384615399</v>
      </c>
      <c r="I1685">
        <v>8.06</v>
      </c>
    </row>
    <row r="1686" spans="4:9" x14ac:dyDescent="0.2">
      <c r="D1686" s="7">
        <v>43654.833333333336</v>
      </c>
      <c r="E1686" t="s">
        <v>12578</v>
      </c>
      <c r="F1686">
        <v>29.2364</v>
      </c>
      <c r="G1686">
        <v>34.472999999999999</v>
      </c>
      <c r="H1686">
        <v>6.2830000000000004</v>
      </c>
      <c r="I1686">
        <v>7.992</v>
      </c>
    </row>
    <row r="1687" spans="4:9" x14ac:dyDescent="0.2">
      <c r="D1687" s="7">
        <v>43689.833333333336</v>
      </c>
      <c r="E1687" t="s">
        <v>12578</v>
      </c>
      <c r="F1687">
        <v>28.236416666666699</v>
      </c>
      <c r="G1687">
        <v>32.814166666666701</v>
      </c>
      <c r="H1687">
        <v>6.74583333333333</v>
      </c>
      <c r="I1687">
        <v>8.2933333333333294</v>
      </c>
    </row>
    <row r="1688" spans="4:9" x14ac:dyDescent="0.2">
      <c r="D1688" s="7">
        <v>43696.833333333336</v>
      </c>
      <c r="E1688" t="s">
        <v>12578</v>
      </c>
      <c r="F1688">
        <v>28.916599999999999</v>
      </c>
      <c r="G1688">
        <v>32.930999999999997</v>
      </c>
      <c r="H1688">
        <v>6.97</v>
      </c>
      <c r="I1688">
        <v>8.2919999999999998</v>
      </c>
    </row>
    <row r="1689" spans="4:9" x14ac:dyDescent="0.2">
      <c r="D1689" s="7">
        <v>43683.833333333336</v>
      </c>
      <c r="E1689" t="s">
        <v>12578</v>
      </c>
      <c r="F1689">
        <v>28.707249999999998</v>
      </c>
      <c r="G1689">
        <v>32.985833333333296</v>
      </c>
      <c r="H1689">
        <v>6.7366666666666699</v>
      </c>
      <c r="I1689">
        <v>8.2558333333333298</v>
      </c>
    </row>
    <row r="1690" spans="4:9" x14ac:dyDescent="0.2">
      <c r="D1690" s="7">
        <v>43717.833333333336</v>
      </c>
      <c r="E1690" t="s">
        <v>12578</v>
      </c>
      <c r="F1690">
        <v>28.764222222222202</v>
      </c>
      <c r="G1690">
        <v>32.942222222222199</v>
      </c>
      <c r="H1690">
        <v>6.2988888888888903</v>
      </c>
      <c r="I1690">
        <v>8.2344444444444491</v>
      </c>
    </row>
    <row r="1691" spans="4:9" x14ac:dyDescent="0.2">
      <c r="D1691" s="7">
        <v>43724.833333333336</v>
      </c>
      <c r="E1691" t="s">
        <v>12578</v>
      </c>
      <c r="F1691">
        <v>28.740361111111099</v>
      </c>
      <c r="G1691">
        <v>32.991805555555601</v>
      </c>
      <c r="H1691">
        <v>6.4740277777777804</v>
      </c>
      <c r="I1691">
        <v>8.2799999999999994</v>
      </c>
    </row>
    <row r="1692" spans="4:9" x14ac:dyDescent="0.2">
      <c r="D1692" s="7">
        <v>43731.833333333336</v>
      </c>
      <c r="E1692" t="s">
        <v>12578</v>
      </c>
      <c r="F1692">
        <v>30.272564705882399</v>
      </c>
      <c r="G1692">
        <v>33.616470588235302</v>
      </c>
      <c r="H1692">
        <v>6.4605882352941197</v>
      </c>
      <c r="I1692">
        <v>8.2972941176470592</v>
      </c>
    </row>
    <row r="1693" spans="4:9" x14ac:dyDescent="0.2">
      <c r="D1693" s="7">
        <v>43710.833333333336</v>
      </c>
      <c r="E1693" t="s">
        <v>12578</v>
      </c>
      <c r="F1693">
        <v>29.338000000000001</v>
      </c>
      <c r="G1693">
        <v>33.073333333333302</v>
      </c>
      <c r="H1693">
        <v>6.2677777777777797</v>
      </c>
      <c r="I1693">
        <v>8.2200000000000006</v>
      </c>
    </row>
    <row r="1694" spans="4:9" x14ac:dyDescent="0.2">
      <c r="D1694" s="7">
        <v>43479.791666666664</v>
      </c>
      <c r="E1694" t="s">
        <v>12577</v>
      </c>
      <c r="F1694">
        <v>28.568000000000001</v>
      </c>
      <c r="G1694">
        <v>34.911999999999999</v>
      </c>
      <c r="H1694">
        <v>5.9859999999999998</v>
      </c>
      <c r="I1694">
        <v>8.0299999999999994</v>
      </c>
    </row>
    <row r="1695" spans="4:9" x14ac:dyDescent="0.2">
      <c r="D1695" s="7">
        <v>43486.791666666664</v>
      </c>
      <c r="E1695" t="s">
        <v>12577</v>
      </c>
      <c r="F1695">
        <v>28.3788571428571</v>
      </c>
      <c r="G1695">
        <v>35.091428571428601</v>
      </c>
      <c r="H1695">
        <v>6.20714285714286</v>
      </c>
      <c r="I1695">
        <v>8.0371428571428591</v>
      </c>
    </row>
    <row r="1696" spans="4:9" x14ac:dyDescent="0.2">
      <c r="D1696" s="7">
        <v>43467.791666666664</v>
      </c>
      <c r="E1696" t="s">
        <v>12577</v>
      </c>
      <c r="F1696">
        <v>28.6004</v>
      </c>
      <c r="G1696">
        <v>34.207999999999998</v>
      </c>
      <c r="H1696">
        <v>6.056</v>
      </c>
      <c r="I1696">
        <v>8.01</v>
      </c>
    </row>
    <row r="1697" spans="4:9" x14ac:dyDescent="0.2">
      <c r="D1697" s="7">
        <v>43494.791666666664</v>
      </c>
      <c r="E1697" t="s">
        <v>12577</v>
      </c>
      <c r="F1697">
        <v>28.841176470588199</v>
      </c>
      <c r="G1697">
        <v>35.412352941176501</v>
      </c>
      <c r="H1697">
        <v>6.25</v>
      </c>
      <c r="I1697">
        <v>8.0082352941176502</v>
      </c>
    </row>
    <row r="1698" spans="4:9" x14ac:dyDescent="0.2">
      <c r="D1698" s="7">
        <v>43472.791666666664</v>
      </c>
      <c r="E1698" t="s">
        <v>12577</v>
      </c>
      <c r="F1698">
        <v>28.628333333333298</v>
      </c>
      <c r="G1698">
        <v>34.4588888888889</v>
      </c>
      <c r="H1698">
        <v>6.0522222222222197</v>
      </c>
      <c r="I1698">
        <v>8.0144444444444396</v>
      </c>
    </row>
    <row r="1699" spans="4:9" x14ac:dyDescent="0.2">
      <c r="D1699" s="7">
        <v>43738.833333333336</v>
      </c>
      <c r="E1699" t="s">
        <v>12577</v>
      </c>
      <c r="F1699">
        <v>30.5018307692308</v>
      </c>
      <c r="G1699">
        <v>33.5756923076923</v>
      </c>
      <c r="H1699">
        <v>6.5353846153846202</v>
      </c>
      <c r="I1699">
        <v>8.2875384615384604</v>
      </c>
    </row>
    <row r="1700" spans="4:9" x14ac:dyDescent="0.2">
      <c r="D1700" s="7">
        <v>43752.833333333336</v>
      </c>
      <c r="E1700" t="s">
        <v>12577</v>
      </c>
      <c r="F1700">
        <v>30.691683333333302</v>
      </c>
      <c r="G1700">
        <v>34.381999999999998</v>
      </c>
      <c r="H1700">
        <v>5.8274999999999997</v>
      </c>
      <c r="I1700">
        <v>8.0661666666666694</v>
      </c>
    </row>
    <row r="1701" spans="4:9" x14ac:dyDescent="0.2">
      <c r="D1701" s="7">
        <v>43759.833333333336</v>
      </c>
      <c r="E1701" t="s">
        <v>12577</v>
      </c>
      <c r="F1701">
        <v>31.087031746031698</v>
      </c>
      <c r="G1701">
        <v>33.957460317460303</v>
      </c>
      <c r="H1701">
        <v>6.5220634920634897</v>
      </c>
      <c r="I1701">
        <v>8.1442857142857203</v>
      </c>
    </row>
    <row r="1702" spans="4:9" x14ac:dyDescent="0.2">
      <c r="D1702" s="7">
        <v>43766.833333333336</v>
      </c>
      <c r="E1702" t="s">
        <v>12577</v>
      </c>
      <c r="F1702">
        <v>30.227606557377101</v>
      </c>
      <c r="G1702">
        <v>33.061475409836099</v>
      </c>
      <c r="H1702">
        <v>6.2981967213114798</v>
      </c>
      <c r="I1702">
        <v>8.1639344262295097</v>
      </c>
    </row>
    <row r="1703" spans="4:9" x14ac:dyDescent="0.2">
      <c r="D1703" s="7">
        <v>43745.833333333336</v>
      </c>
      <c r="E1703" t="s">
        <v>12577</v>
      </c>
      <c r="F1703">
        <v>31.5224905660377</v>
      </c>
      <c r="G1703">
        <v>34.286603773584901</v>
      </c>
      <c r="H1703">
        <v>6.6849056603773596</v>
      </c>
      <c r="I1703">
        <v>8.2805660377358503</v>
      </c>
    </row>
    <row r="1704" spans="4:9" x14ac:dyDescent="0.2">
      <c r="D1704" s="7">
        <v>43780.791666666664</v>
      </c>
      <c r="E1704" t="s">
        <v>12577</v>
      </c>
      <c r="F1704">
        <v>29.2012295081967</v>
      </c>
      <c r="G1704">
        <v>32.887049180327899</v>
      </c>
      <c r="H1704">
        <v>6.6367213114754096</v>
      </c>
      <c r="I1704">
        <v>8.1890163934426194</v>
      </c>
    </row>
    <row r="1705" spans="4:9" x14ac:dyDescent="0.2">
      <c r="D1705" s="7">
        <v>43787.791666666664</v>
      </c>
      <c r="E1705" t="s">
        <v>12577</v>
      </c>
      <c r="F1705">
        <v>29.319728813559301</v>
      </c>
      <c r="G1705">
        <v>32.573728813559299</v>
      </c>
      <c r="H1705">
        <v>6.7742372881355903</v>
      </c>
      <c r="I1705">
        <v>8.24</v>
      </c>
    </row>
    <row r="1706" spans="4:9" x14ac:dyDescent="0.2">
      <c r="D1706" s="7">
        <v>43794.791666666664</v>
      </c>
      <c r="E1706" t="s">
        <v>12577</v>
      </c>
      <c r="F1706">
        <v>29.229419354838701</v>
      </c>
      <c r="G1706">
        <v>32.584516129032302</v>
      </c>
      <c r="H1706">
        <v>6.6537096774193598</v>
      </c>
      <c r="I1706">
        <v>8.1817741935483905</v>
      </c>
    </row>
    <row r="1707" spans="4:9" x14ac:dyDescent="0.2">
      <c r="D1707" s="7">
        <v>43774.791666666664</v>
      </c>
      <c r="E1707" t="s">
        <v>12577</v>
      </c>
      <c r="F1707">
        <v>30.0822</v>
      </c>
      <c r="G1707">
        <v>33.020000000000003</v>
      </c>
      <c r="H1707">
        <v>6.6471999999999998</v>
      </c>
      <c r="I1707">
        <v>8.2027999999999999</v>
      </c>
    </row>
    <row r="1708" spans="4:9" x14ac:dyDescent="0.2">
      <c r="D1708" s="7">
        <v>43808.791666666664</v>
      </c>
      <c r="E1708" t="s">
        <v>12577</v>
      </c>
      <c r="F1708">
        <v>28.422590163934402</v>
      </c>
      <c r="G1708">
        <v>31.709344262295101</v>
      </c>
      <c r="H1708">
        <v>6.7162295081967196</v>
      </c>
      <c r="I1708">
        <v>8.1890163934426194</v>
      </c>
    </row>
    <row r="1709" spans="4:9" x14ac:dyDescent="0.2">
      <c r="D1709" s="7">
        <v>43815.791666666664</v>
      </c>
      <c r="E1709" t="s">
        <v>12577</v>
      </c>
      <c r="F1709">
        <v>28.721450000000001</v>
      </c>
      <c r="G1709">
        <v>32.329000000000001</v>
      </c>
      <c r="H1709">
        <v>6.6435000000000004</v>
      </c>
      <c r="I1709">
        <v>8.1683333333333294</v>
      </c>
    </row>
    <row r="1710" spans="4:9" x14ac:dyDescent="0.2">
      <c r="D1710" s="7">
        <v>43821.791666666664</v>
      </c>
      <c r="E1710" t="s">
        <v>12577</v>
      </c>
      <c r="F1710">
        <v>28.517228070175399</v>
      </c>
      <c r="G1710">
        <v>32.372807017543899</v>
      </c>
      <c r="H1710">
        <v>6.6507017543859703</v>
      </c>
      <c r="I1710">
        <v>8.0840350877193003</v>
      </c>
    </row>
    <row r="1711" spans="4:9" x14ac:dyDescent="0.2">
      <c r="D1711" s="7">
        <v>43801.791666666664</v>
      </c>
      <c r="E1711" t="s">
        <v>12577</v>
      </c>
      <c r="F1711">
        <v>29.208819672131099</v>
      </c>
      <c r="G1711">
        <v>31.5554098360656</v>
      </c>
      <c r="H1711">
        <v>6.6073770491803296</v>
      </c>
      <c r="I1711">
        <v>8.1785245901639296</v>
      </c>
    </row>
    <row r="1712" spans="4:9" x14ac:dyDescent="0.2">
      <c r="D1712" s="7">
        <v>43828.791666666664</v>
      </c>
      <c r="E1712" t="s">
        <v>12577</v>
      </c>
      <c r="F1712">
        <v>28.263636363636401</v>
      </c>
      <c r="G1712">
        <v>31.762</v>
      </c>
      <c r="H1712">
        <v>7.0161818181818196</v>
      </c>
      <c r="I1712">
        <v>8.1187272727272699</v>
      </c>
    </row>
    <row r="1713" spans="4:9" x14ac:dyDescent="0.2">
      <c r="D1713" s="7">
        <v>43507.791666666664</v>
      </c>
      <c r="E1713" t="s">
        <v>12577</v>
      </c>
      <c r="F1713">
        <v>28.581071428571398</v>
      </c>
      <c r="G1713">
        <v>35.2392857142857</v>
      </c>
      <c r="H1713">
        <v>6.0650000000000004</v>
      </c>
      <c r="I1713">
        <v>8.0585714285714296</v>
      </c>
    </row>
    <row r="1714" spans="4:9" x14ac:dyDescent="0.2">
      <c r="D1714" s="7">
        <v>43514.791666666664</v>
      </c>
      <c r="E1714" t="s">
        <v>12577</v>
      </c>
      <c r="F1714">
        <v>29.457599999999999</v>
      </c>
      <c r="G1714">
        <v>35.33</v>
      </c>
      <c r="H1714">
        <v>6.1760000000000002</v>
      </c>
      <c r="I1714">
        <v>8.0779999999999994</v>
      </c>
    </row>
    <row r="1715" spans="4:9" x14ac:dyDescent="0.2">
      <c r="D1715" s="7">
        <v>43521.791666666664</v>
      </c>
      <c r="E1715" t="s">
        <v>12577</v>
      </c>
      <c r="F1715">
        <v>28.751100000000001</v>
      </c>
      <c r="G1715">
        <v>34.973999999999997</v>
      </c>
      <c r="H1715">
        <v>6.0949999999999998</v>
      </c>
      <c r="I1715">
        <v>8.0609999999999999</v>
      </c>
    </row>
    <row r="1716" spans="4:9" x14ac:dyDescent="0.2">
      <c r="D1716" s="7">
        <v>43535.833333333336</v>
      </c>
      <c r="E1716" t="s">
        <v>12577</v>
      </c>
      <c r="F1716">
        <v>28.404250000000001</v>
      </c>
      <c r="G1716">
        <v>34.337499999999999</v>
      </c>
      <c r="H1716">
        <v>6.3550000000000004</v>
      </c>
      <c r="I1716">
        <v>8.02</v>
      </c>
    </row>
    <row r="1717" spans="4:9" x14ac:dyDescent="0.2">
      <c r="D1717" s="7">
        <v>43542.833333333336</v>
      </c>
      <c r="E1717" t="s">
        <v>12577</v>
      </c>
      <c r="F1717">
        <v>28.281818181818199</v>
      </c>
      <c r="G1717">
        <v>34.502727272727299</v>
      </c>
      <c r="H1717">
        <v>6.4040909090909102</v>
      </c>
      <c r="I1717">
        <v>8.0477272727272702</v>
      </c>
    </row>
    <row r="1718" spans="4:9" x14ac:dyDescent="0.2">
      <c r="D1718" s="7">
        <v>43551.833333333336</v>
      </c>
      <c r="E1718" t="s">
        <v>12577</v>
      </c>
      <c r="F1718">
        <v>28.202999999999999</v>
      </c>
      <c r="G1718">
        <v>34.619999999999997</v>
      </c>
      <c r="H1718">
        <v>6.4</v>
      </c>
      <c r="I1718">
        <v>8.06</v>
      </c>
    </row>
    <row r="1719" spans="4:9" x14ac:dyDescent="0.2">
      <c r="D1719" s="7">
        <v>43529.791666666664</v>
      </c>
      <c r="E1719" t="s">
        <v>12577</v>
      </c>
      <c r="F1719">
        <v>28.4304615384615</v>
      </c>
      <c r="G1719">
        <v>34.593846153846201</v>
      </c>
      <c r="H1719">
        <v>6.4407692307692299</v>
      </c>
      <c r="I1719">
        <v>8</v>
      </c>
    </row>
    <row r="1720" spans="4:9" x14ac:dyDescent="0.2">
      <c r="D1720" s="7">
        <v>43570.833333333336</v>
      </c>
      <c r="E1720" t="s">
        <v>12577</v>
      </c>
      <c r="F1720">
        <v>30.054222222222201</v>
      </c>
      <c r="G1720">
        <v>35.369444444444397</v>
      </c>
      <c r="H1720">
        <v>6.0983333333333301</v>
      </c>
      <c r="I1720">
        <v>8.0622222222222195</v>
      </c>
    </row>
    <row r="1721" spans="4:9" x14ac:dyDescent="0.2">
      <c r="D1721" s="7">
        <v>43556.833333333336</v>
      </c>
      <c r="E1721" t="s">
        <v>12577</v>
      </c>
      <c r="F1721">
        <v>28.552333333333301</v>
      </c>
      <c r="G1721">
        <v>35.071111111111101</v>
      </c>
      <c r="H1721">
        <v>6.0755555555555603</v>
      </c>
      <c r="I1721">
        <v>8.0522222222222197</v>
      </c>
    </row>
    <row r="1722" spans="4:9" x14ac:dyDescent="0.2">
      <c r="D1722" s="7">
        <v>43578.833333333336</v>
      </c>
      <c r="E1722" t="s">
        <v>12577</v>
      </c>
      <c r="F1722">
        <v>28.941700000000001</v>
      </c>
      <c r="G1722">
        <v>35.478000000000002</v>
      </c>
      <c r="H1722">
        <v>6.0590000000000002</v>
      </c>
      <c r="I1722">
        <v>7.92</v>
      </c>
    </row>
    <row r="1723" spans="4:9" x14ac:dyDescent="0.2">
      <c r="D1723" s="7">
        <v>43563.833333333336</v>
      </c>
      <c r="E1723" t="s">
        <v>12577</v>
      </c>
      <c r="F1723">
        <v>28.9584166666667</v>
      </c>
      <c r="G1723">
        <v>35.251249999999999</v>
      </c>
      <c r="H1723">
        <v>6.1825000000000001</v>
      </c>
      <c r="I1723">
        <v>8.07</v>
      </c>
    </row>
    <row r="1724" spans="4:9" x14ac:dyDescent="0.2">
      <c r="D1724" s="7">
        <v>43594.833333333336</v>
      </c>
      <c r="E1724" t="s">
        <v>12577</v>
      </c>
      <c r="F1724">
        <v>29.349916666666701</v>
      </c>
      <c r="G1724">
        <v>33.765000000000001</v>
      </c>
      <c r="H1724">
        <v>6.5033333333333303</v>
      </c>
      <c r="I1724">
        <v>7.9874999999999998</v>
      </c>
    </row>
    <row r="1725" spans="4:9" x14ac:dyDescent="0.2">
      <c r="D1725" s="7">
        <v>43598.833333333336</v>
      </c>
      <c r="E1725" t="s">
        <v>12577</v>
      </c>
      <c r="F1725">
        <v>30.037285714285701</v>
      </c>
      <c r="G1725">
        <v>33.514285714285698</v>
      </c>
      <c r="H1725">
        <v>6.3728571428571401</v>
      </c>
      <c r="I1725">
        <v>7.9857142857142902</v>
      </c>
    </row>
    <row r="1726" spans="4:9" x14ac:dyDescent="0.2">
      <c r="D1726" s="7">
        <v>43586.833333333336</v>
      </c>
      <c r="E1726" t="s">
        <v>12577</v>
      </c>
      <c r="F1726">
        <v>28.877812500000001</v>
      </c>
      <c r="G1726">
        <v>34.409374999999997</v>
      </c>
      <c r="H1726">
        <v>6.2756249999999998</v>
      </c>
      <c r="I1726">
        <v>7.9543749999999998</v>
      </c>
    </row>
    <row r="1727" spans="4:9" x14ac:dyDescent="0.2">
      <c r="D1727" s="7">
        <v>43605.833333333336</v>
      </c>
      <c r="E1727" t="s">
        <v>12577</v>
      </c>
      <c r="F1727">
        <v>30.843333333333302</v>
      </c>
      <c r="G1727">
        <v>33.738888888888901</v>
      </c>
      <c r="H1727">
        <v>6.3966666666666701</v>
      </c>
      <c r="I1727">
        <v>7.9933333333333296</v>
      </c>
    </row>
    <row r="1728" spans="4:9" x14ac:dyDescent="0.2">
      <c r="D1728" s="7">
        <v>43612.833333333336</v>
      </c>
      <c r="E1728" t="s">
        <v>12577</v>
      </c>
      <c r="F1728">
        <v>30.143142857142902</v>
      </c>
      <c r="G1728">
        <v>32.678571428571402</v>
      </c>
      <c r="H1728">
        <v>6.2842857142857103</v>
      </c>
      <c r="I1728">
        <v>7.9714285714285698</v>
      </c>
    </row>
    <row r="1729" spans="4:9" x14ac:dyDescent="0.2">
      <c r="D1729" s="7">
        <v>43626.833333333336</v>
      </c>
      <c r="E1729" t="s">
        <v>12577</v>
      </c>
      <c r="F1729">
        <v>31.122363636363598</v>
      </c>
      <c r="G1729">
        <v>34.1754545454545</v>
      </c>
      <c r="H1729">
        <v>6.4672727272727304</v>
      </c>
      <c r="I1729">
        <v>7.9554545454545504</v>
      </c>
    </row>
    <row r="1730" spans="4:9" x14ac:dyDescent="0.2">
      <c r="D1730" s="7">
        <v>43634.833333333336</v>
      </c>
      <c r="E1730" t="s">
        <v>12577</v>
      </c>
      <c r="F1730">
        <v>30.4264166666667</v>
      </c>
      <c r="G1730">
        <v>33.475833333333298</v>
      </c>
      <c r="H1730">
        <v>6.2649999999999997</v>
      </c>
      <c r="I1730">
        <v>7.9924999999999997</v>
      </c>
    </row>
    <row r="1731" spans="4:9" x14ac:dyDescent="0.2">
      <c r="D1731" s="7">
        <v>43640.833333333336</v>
      </c>
      <c r="E1731" t="s">
        <v>12577</v>
      </c>
      <c r="F1731">
        <v>30.027083333333302</v>
      </c>
      <c r="G1731">
        <v>32.792499999999997</v>
      </c>
      <c r="H1731">
        <v>6.3650000000000002</v>
      </c>
      <c r="I1731">
        <v>8.0474999999999994</v>
      </c>
    </row>
    <row r="1732" spans="4:9" x14ac:dyDescent="0.2">
      <c r="D1732" s="7">
        <v>43619.833333333336</v>
      </c>
      <c r="E1732" t="s">
        <v>12577</v>
      </c>
      <c r="F1732">
        <v>31.331428571428599</v>
      </c>
      <c r="G1732">
        <v>32.9471428571429</v>
      </c>
      <c r="H1732">
        <v>6.3242857142857103</v>
      </c>
      <c r="I1732">
        <v>7.9214285714285699</v>
      </c>
    </row>
    <row r="1733" spans="4:9" x14ac:dyDescent="0.2">
      <c r="D1733" s="7">
        <v>43661.833333333336</v>
      </c>
      <c r="E1733" t="s">
        <v>12577</v>
      </c>
      <c r="F1733">
        <v>29.641375</v>
      </c>
      <c r="G1733">
        <v>33.984999999999999</v>
      </c>
      <c r="H1733">
        <v>6.4587500000000002</v>
      </c>
      <c r="I1733">
        <v>8.0124999999999993</v>
      </c>
    </row>
    <row r="1734" spans="4:9" x14ac:dyDescent="0.2">
      <c r="D1734" s="7">
        <v>43669.833333333336</v>
      </c>
      <c r="E1734" t="s">
        <v>12577</v>
      </c>
      <c r="F1734">
        <v>29.5246</v>
      </c>
      <c r="G1734">
        <v>33.35</v>
      </c>
      <c r="H1734">
        <v>6.5549999999999997</v>
      </c>
      <c r="I1734">
        <v>8.09</v>
      </c>
    </row>
    <row r="1735" spans="4:9" x14ac:dyDescent="0.2">
      <c r="D1735" s="7">
        <v>43648.833333333336</v>
      </c>
      <c r="E1735" t="s">
        <v>12577</v>
      </c>
      <c r="F1735">
        <v>29.7524615384615</v>
      </c>
      <c r="G1735">
        <v>33.707692307692298</v>
      </c>
      <c r="H1735">
        <v>6.3915384615384596</v>
      </c>
      <c r="I1735">
        <v>7.99</v>
      </c>
    </row>
    <row r="1736" spans="4:9" x14ac:dyDescent="0.2">
      <c r="D1736" s="7">
        <v>43675.833333333336</v>
      </c>
      <c r="E1736" t="s">
        <v>12577</v>
      </c>
      <c r="F1736">
        <v>28.937555555555601</v>
      </c>
      <c r="G1736">
        <v>33.214444444444403</v>
      </c>
      <c r="H1736">
        <v>6.4622222222222199</v>
      </c>
      <c r="I1736">
        <v>8.0688888888888908</v>
      </c>
    </row>
    <row r="1737" spans="4:9" x14ac:dyDescent="0.2">
      <c r="D1737" s="7">
        <v>43654.833333333336</v>
      </c>
      <c r="E1737" t="s">
        <v>12577</v>
      </c>
      <c r="F1737">
        <v>30.072866666666702</v>
      </c>
      <c r="G1737">
        <v>33.658666666666697</v>
      </c>
      <c r="H1737">
        <v>6.3739999999999997</v>
      </c>
      <c r="I1737">
        <v>8.0013333333333296</v>
      </c>
    </row>
    <row r="1738" spans="4:9" x14ac:dyDescent="0.2">
      <c r="D1738" s="7">
        <v>43689.833333333336</v>
      </c>
      <c r="E1738" t="s">
        <v>12577</v>
      </c>
      <c r="F1738">
        <v>29.2093076923077</v>
      </c>
      <c r="G1738">
        <v>31.909230769230799</v>
      </c>
      <c r="H1738">
        <v>6.7984615384615399</v>
      </c>
      <c r="I1738">
        <v>8.2907692307692304</v>
      </c>
    </row>
    <row r="1739" spans="4:9" x14ac:dyDescent="0.2">
      <c r="D1739" s="7">
        <v>43696.833333333336</v>
      </c>
      <c r="E1739" t="s">
        <v>12577</v>
      </c>
      <c r="F1739">
        <v>29.862500000000001</v>
      </c>
      <c r="G1739">
        <v>32.281999999999996</v>
      </c>
      <c r="H1739">
        <v>6.9820000000000002</v>
      </c>
      <c r="I1739">
        <v>8.2859999999999996</v>
      </c>
    </row>
    <row r="1740" spans="4:9" x14ac:dyDescent="0.2">
      <c r="D1740" s="7">
        <v>43683.833333333336</v>
      </c>
      <c r="E1740" t="s">
        <v>12577</v>
      </c>
      <c r="F1740">
        <v>29.276111111111099</v>
      </c>
      <c r="G1740">
        <v>32.6955555555556</v>
      </c>
      <c r="H1740">
        <v>6.7333333333333298</v>
      </c>
      <c r="I1740">
        <v>8.2655555555555509</v>
      </c>
    </row>
    <row r="1741" spans="4:9" x14ac:dyDescent="0.2">
      <c r="D1741" s="7">
        <v>43717.833333333336</v>
      </c>
      <c r="E1741" t="s">
        <v>12577</v>
      </c>
      <c r="F1741">
        <v>29.854187499999998</v>
      </c>
      <c r="G1741">
        <v>32.313124999999999</v>
      </c>
      <c r="H1741">
        <v>6.305625</v>
      </c>
      <c r="I1741">
        <v>8.23</v>
      </c>
    </row>
    <row r="1742" spans="4:9" x14ac:dyDescent="0.2">
      <c r="D1742" s="7">
        <v>43724.833333333336</v>
      </c>
      <c r="E1742" t="s">
        <v>12577</v>
      </c>
      <c r="F1742">
        <v>29.812272727272699</v>
      </c>
      <c r="G1742">
        <v>32.933454545454502</v>
      </c>
      <c r="H1742">
        <v>6.38036363636364</v>
      </c>
      <c r="I1742">
        <v>8.2405454545454493</v>
      </c>
    </row>
    <row r="1743" spans="4:9" x14ac:dyDescent="0.2">
      <c r="D1743" s="7">
        <v>43731.833333333336</v>
      </c>
      <c r="E1743" t="s">
        <v>12577</v>
      </c>
      <c r="F1743">
        <v>30.642131147541001</v>
      </c>
      <c r="G1743">
        <v>33.680327868852501</v>
      </c>
      <c r="H1743">
        <v>6.38377049180328</v>
      </c>
      <c r="I1743">
        <v>8.2445901639344292</v>
      </c>
    </row>
    <row r="1744" spans="4:9" x14ac:dyDescent="0.2">
      <c r="D1744" s="7">
        <v>43710.833333333336</v>
      </c>
      <c r="E1744" t="s">
        <v>12577</v>
      </c>
      <c r="F1744">
        <v>30.3035</v>
      </c>
      <c r="G1744">
        <v>32.905000000000001</v>
      </c>
      <c r="H1744">
        <v>6.4337499999999999</v>
      </c>
      <c r="I1744">
        <v>8.1950000000000003</v>
      </c>
    </row>
    <row r="1745" spans="1:57" x14ac:dyDescent="0.2">
      <c r="D1745" s="7"/>
      <c r="E1745"/>
      <c r="F1745"/>
      <c r="G1745"/>
      <c r="H1745"/>
      <c r="I1745"/>
    </row>
    <row r="1746" spans="1:57" x14ac:dyDescent="0.2">
      <c r="D1746" s="7"/>
      <c r="E1746"/>
      <c r="F1746"/>
      <c r="G1746"/>
      <c r="H1746"/>
      <c r="I1746"/>
    </row>
    <row r="1747" spans="1:57" ht="16" customHeight="1" x14ac:dyDescent="0.2">
      <c r="A1747" s="43" t="s">
        <v>432</v>
      </c>
      <c r="D1747" s="7"/>
      <c r="E1747"/>
      <c r="F1747"/>
      <c r="G1747"/>
      <c r="H1747"/>
      <c r="I1747"/>
    </row>
    <row r="1748" spans="1:57" ht="16" thickBot="1" x14ac:dyDescent="0.25">
      <c r="A1748" s="43"/>
      <c r="D1748" s="7"/>
      <c r="E1748"/>
      <c r="F1748"/>
      <c r="G1748"/>
      <c r="H1748"/>
      <c r="I1748"/>
    </row>
    <row r="1749" spans="1:57" s="203" customFormat="1" ht="16" thickBot="1" x14ac:dyDescent="0.25">
      <c r="A1749" s="206"/>
      <c r="B1749" s="12"/>
      <c r="C1749" s="12"/>
      <c r="D1749" s="7"/>
      <c r="E1749"/>
      <c r="F1749"/>
      <c r="G1749"/>
      <c r="H1749"/>
      <c r="I1749"/>
      <c r="J1749" s="200" t="s">
        <v>12243</v>
      </c>
      <c r="K1749" s="200" t="s">
        <v>14139</v>
      </c>
      <c r="L1749" s="200" t="s">
        <v>14140</v>
      </c>
      <c r="M1749" s="201" t="s">
        <v>14178</v>
      </c>
      <c r="N1749" s="201" t="s">
        <v>14141</v>
      </c>
      <c r="O1749" s="201" t="s">
        <v>14142</v>
      </c>
      <c r="P1749" s="201" t="s">
        <v>14177</v>
      </c>
      <c r="Q1749" s="200" t="s">
        <v>14189</v>
      </c>
      <c r="R1749" s="200" t="s">
        <v>14201</v>
      </c>
      <c r="S1749" s="200" t="s">
        <v>14202</v>
      </c>
      <c r="T1749" s="200" t="s">
        <v>14007</v>
      </c>
      <c r="U1749" s="200" t="s">
        <v>14159</v>
      </c>
      <c r="V1749" s="200" t="s">
        <v>14176</v>
      </c>
      <c r="W1749" s="196" t="s">
        <v>14143</v>
      </c>
      <c r="X1749" s="196" t="s">
        <v>14158</v>
      </c>
      <c r="Y1749" s="196" t="s">
        <v>14144</v>
      </c>
      <c r="Z1749" s="200" t="s">
        <v>12335</v>
      </c>
      <c r="AA1749" s="200" t="s">
        <v>14157</v>
      </c>
      <c r="AB1749" s="200" t="s">
        <v>12336</v>
      </c>
      <c r="AC1749" s="200" t="s">
        <v>12353</v>
      </c>
      <c r="AD1749" s="200" t="s">
        <v>14156</v>
      </c>
      <c r="AE1749" s="200" t="s">
        <v>12354</v>
      </c>
      <c r="AF1749" s="200" t="s">
        <v>12344</v>
      </c>
      <c r="AG1749" s="200" t="s">
        <v>14155</v>
      </c>
      <c r="AH1749" s="200" t="s">
        <v>14039</v>
      </c>
      <c r="AI1749" s="200" t="s">
        <v>12345</v>
      </c>
      <c r="AJ1749" s="200" t="s">
        <v>14433</v>
      </c>
      <c r="AK1749" s="200" t="s">
        <v>13896</v>
      </c>
      <c r="AL1749" s="200" t="s">
        <v>12356</v>
      </c>
      <c r="AM1749" s="200" t="s">
        <v>14153</v>
      </c>
      <c r="AN1749" s="200" t="s">
        <v>12357</v>
      </c>
      <c r="AO1749" s="196" t="s">
        <v>14145</v>
      </c>
      <c r="AP1749" s="196" t="s">
        <v>14152</v>
      </c>
      <c r="AQ1749" s="196" t="s">
        <v>14040</v>
      </c>
      <c r="AR1749" s="196" t="s">
        <v>14219</v>
      </c>
      <c r="AS1749" s="196" t="s">
        <v>14220</v>
      </c>
      <c r="AT1749" s="196" t="s">
        <v>14147</v>
      </c>
      <c r="AU1749" s="196" t="s">
        <v>14151</v>
      </c>
      <c r="AV1749" s="196" t="s">
        <v>14146</v>
      </c>
      <c r="AW1749" s="196" t="s">
        <v>13852</v>
      </c>
      <c r="AX1749" s="200" t="s">
        <v>14150</v>
      </c>
      <c r="AY1749" s="200" t="s">
        <v>14041</v>
      </c>
      <c r="AZ1749" s="200" t="s">
        <v>1830</v>
      </c>
      <c r="BA1749" s="200" t="s">
        <v>12250</v>
      </c>
      <c r="BB1749" s="200" t="s">
        <v>14434</v>
      </c>
      <c r="BC1749" s="200" t="s">
        <v>12461</v>
      </c>
      <c r="BD1749" s="200" t="s">
        <v>12249</v>
      </c>
      <c r="BE1749" s="202" t="s">
        <v>14012</v>
      </c>
    </row>
    <row r="1750" spans="1:57" s="61" customFormat="1" x14ac:dyDescent="0.2">
      <c r="A1750" s="206"/>
      <c r="B1750" s="12"/>
      <c r="C1750" s="12"/>
      <c r="D1750" s="7"/>
      <c r="E1750"/>
      <c r="F1750" t="s">
        <v>13720</v>
      </c>
      <c r="G1750" t="s">
        <v>14545</v>
      </c>
      <c r="H1750" s="12" t="s">
        <v>14545</v>
      </c>
      <c r="I1750" s="12" t="s">
        <v>14069</v>
      </c>
      <c r="L1750" s="43"/>
      <c r="M1750" s="43"/>
      <c r="N1750" s="43"/>
      <c r="O1750" s="43"/>
      <c r="P1750" s="43"/>
      <c r="Q1750" s="43"/>
      <c r="R1750" s="43"/>
      <c r="S1750" s="43"/>
      <c r="T1750" s="43"/>
      <c r="U1750" s="43"/>
      <c r="V1750" s="43"/>
      <c r="W1750" s="43"/>
      <c r="X1750" s="43"/>
      <c r="Y1750" s="43"/>
      <c r="Z1750" s="43"/>
      <c r="AA1750" s="43"/>
      <c r="AB1750" s="43"/>
      <c r="AC1750" s="43"/>
      <c r="AD1750" s="43"/>
      <c r="AE1750" s="43"/>
      <c r="AF1750" s="43"/>
      <c r="AG1750" s="43"/>
      <c r="AH1750" s="43"/>
      <c r="AI1750" s="43"/>
      <c r="AJ1750" s="43"/>
      <c r="AK1750" s="43"/>
      <c r="AL1750" s="43"/>
      <c r="AM1750" s="43"/>
      <c r="AN1750" s="43"/>
      <c r="AR1750" s="43"/>
      <c r="AS1750" s="43"/>
      <c r="AT1750" s="43"/>
      <c r="AU1750" s="43"/>
      <c r="AV1750" s="43"/>
      <c r="AW1750" s="43"/>
      <c r="AX1750" s="43"/>
      <c r="AY1750" s="43"/>
      <c r="AZ1750" s="43"/>
      <c r="BA1750" s="43"/>
      <c r="BB1750" s="43"/>
      <c r="BC1750" s="43"/>
      <c r="BD1750" s="43"/>
      <c r="BE1750" s="43"/>
    </row>
    <row r="1751" spans="1:57" s="61" customFormat="1" x14ac:dyDescent="0.2">
      <c r="A1751" s="206"/>
      <c r="B1751" s="12"/>
      <c r="C1751" s="12"/>
      <c r="D1751" s="7"/>
      <c r="E1751"/>
      <c r="F1751" t="s">
        <v>13720</v>
      </c>
      <c r="G1751" t="s">
        <v>14545</v>
      </c>
      <c r="H1751" s="12" t="s">
        <v>14545</v>
      </c>
      <c r="I1751" s="12" t="s">
        <v>12819</v>
      </c>
      <c r="L1751" s="43"/>
      <c r="M1751" s="43"/>
      <c r="N1751" s="43"/>
      <c r="O1751" s="43"/>
      <c r="P1751" s="43"/>
      <c r="Q1751" s="43"/>
      <c r="R1751" s="43"/>
      <c r="S1751" s="43"/>
      <c r="T1751" s="43"/>
      <c r="U1751" s="43"/>
      <c r="V1751" s="43"/>
      <c r="W1751" s="43"/>
      <c r="X1751" s="43"/>
      <c r="Y1751" s="43"/>
      <c r="Z1751" s="43"/>
      <c r="AA1751" s="43"/>
      <c r="AB1751" s="43"/>
      <c r="AC1751" s="43"/>
      <c r="AD1751" s="43"/>
      <c r="AE1751" s="43"/>
      <c r="AF1751" s="43"/>
      <c r="AG1751" s="43"/>
      <c r="AH1751" s="43"/>
      <c r="AI1751" s="43"/>
      <c r="AJ1751" s="43"/>
      <c r="AK1751" s="43"/>
      <c r="AL1751" s="43"/>
      <c r="AM1751" s="43"/>
      <c r="AN1751" s="43"/>
      <c r="AQ1751" s="43"/>
      <c r="AR1751" s="43"/>
      <c r="AS1751" s="43"/>
      <c r="AT1751" s="43"/>
      <c r="AU1751" s="43"/>
      <c r="AV1751" s="43"/>
      <c r="AW1751" s="43"/>
      <c r="AX1751" s="43"/>
      <c r="AY1751" s="43"/>
      <c r="AZ1751" s="43"/>
      <c r="BA1751" s="43"/>
      <c r="BB1751" s="43"/>
      <c r="BC1751" s="43"/>
      <c r="BD1751" s="43"/>
      <c r="BE1751" s="43"/>
    </row>
    <row r="1752" spans="1:57" s="61" customFormat="1" x14ac:dyDescent="0.2">
      <c r="A1752" s="206"/>
      <c r="B1752" s="12"/>
      <c r="C1752" s="12"/>
      <c r="D1752" s="7"/>
      <c r="E1752"/>
      <c r="F1752" t="s">
        <v>13720</v>
      </c>
      <c r="G1752" t="s">
        <v>14545</v>
      </c>
      <c r="H1752" s="12">
        <v>85</v>
      </c>
      <c r="I1752" s="12" t="s">
        <v>14069</v>
      </c>
      <c r="L1752" s="43"/>
      <c r="M1752" s="43"/>
      <c r="N1752" s="43"/>
      <c r="O1752" s="43"/>
      <c r="P1752" s="43"/>
      <c r="Q1752" s="43"/>
      <c r="R1752" s="43"/>
      <c r="S1752" s="43"/>
      <c r="T1752" s="43"/>
      <c r="U1752" s="43"/>
      <c r="V1752" s="43"/>
      <c r="W1752" s="43"/>
      <c r="X1752" s="43"/>
      <c r="Y1752" s="43"/>
      <c r="Z1752" s="43"/>
      <c r="AA1752" s="43"/>
      <c r="AB1752" s="43"/>
      <c r="AC1752" s="43"/>
      <c r="AD1752" s="43"/>
      <c r="AE1752" s="62"/>
      <c r="AF1752" s="43"/>
      <c r="AG1752" s="43"/>
      <c r="AH1752" s="43"/>
      <c r="AI1752" s="43"/>
      <c r="AJ1752" s="43"/>
      <c r="AK1752" s="43"/>
      <c r="AL1752" s="43"/>
      <c r="AM1752" s="43"/>
      <c r="AN1752" s="43"/>
      <c r="AO1752" s="43"/>
      <c r="AP1752" s="43"/>
      <c r="AQ1752" s="43"/>
      <c r="AR1752" s="43"/>
      <c r="AS1752" s="43"/>
      <c r="AT1752" s="43"/>
      <c r="AU1752" s="43"/>
      <c r="AV1752" s="43"/>
      <c r="AW1752" s="43"/>
      <c r="AX1752" s="43"/>
      <c r="AY1752" s="43"/>
      <c r="AZ1752" s="43"/>
      <c r="BA1752" s="43"/>
      <c r="BB1752" s="43"/>
      <c r="BC1752" s="43"/>
      <c r="BD1752" s="43"/>
      <c r="BE1752" s="43"/>
    </row>
    <row r="1753" spans="1:57" s="61" customFormat="1" x14ac:dyDescent="0.2">
      <c r="A1753" s="206"/>
      <c r="B1753" s="12"/>
      <c r="C1753" s="12"/>
      <c r="D1753" s="7"/>
      <c r="E1753"/>
      <c r="F1753" t="s">
        <v>13720</v>
      </c>
      <c r="G1753" t="s">
        <v>14545</v>
      </c>
      <c r="H1753" s="12">
        <v>85</v>
      </c>
      <c r="I1753" s="12" t="s">
        <v>12819</v>
      </c>
      <c r="L1753" s="43"/>
      <c r="M1753" s="43"/>
      <c r="N1753" s="43"/>
      <c r="O1753" s="43"/>
      <c r="P1753" s="43"/>
      <c r="Q1753" s="43"/>
      <c r="R1753" s="43"/>
      <c r="S1753" s="43"/>
      <c r="T1753" s="43"/>
      <c r="U1753" s="43"/>
      <c r="V1753" s="43"/>
      <c r="W1753" s="43"/>
      <c r="X1753" s="43"/>
      <c r="Y1753" s="43"/>
      <c r="Z1753" s="43"/>
      <c r="AA1753" s="43"/>
      <c r="AB1753" s="43"/>
      <c r="AC1753" s="43"/>
      <c r="AD1753" s="43"/>
      <c r="AE1753" s="63"/>
      <c r="AF1753" s="43"/>
      <c r="AG1753" s="43"/>
      <c r="AH1753" s="43"/>
      <c r="AI1753" s="43"/>
      <c r="AJ1753" s="43"/>
      <c r="AK1753" s="43"/>
      <c r="AL1753" s="43"/>
      <c r="AM1753" s="43"/>
      <c r="AN1753" s="43"/>
      <c r="AO1753" s="43"/>
      <c r="AP1753" s="43"/>
      <c r="AQ1753" s="43"/>
      <c r="AR1753" s="43"/>
      <c r="AS1753" s="43"/>
      <c r="AT1753" s="43"/>
      <c r="AU1753" s="43"/>
      <c r="AV1753" s="43"/>
      <c r="AW1753" s="43"/>
      <c r="AX1753" s="43"/>
      <c r="AY1753" s="43"/>
      <c r="AZ1753" s="43"/>
      <c r="BA1753" s="43"/>
      <c r="BB1753" s="43"/>
      <c r="BC1753" s="43"/>
      <c r="BD1753" s="43"/>
      <c r="BE1753" s="43"/>
    </row>
    <row r="1754" spans="1:57" s="61" customFormat="1" x14ac:dyDescent="0.2">
      <c r="A1754" s="206"/>
      <c r="B1754" s="12"/>
      <c r="C1754" s="12"/>
      <c r="D1754" s="7"/>
      <c r="E1754"/>
      <c r="F1754" t="s">
        <v>12398</v>
      </c>
      <c r="G1754" s="12" t="s">
        <v>14545</v>
      </c>
      <c r="H1754" s="12" t="s">
        <v>14545</v>
      </c>
      <c r="I1754" s="12" t="s">
        <v>14069</v>
      </c>
      <c r="L1754" s="43"/>
      <c r="M1754" s="43"/>
      <c r="N1754" s="43"/>
      <c r="O1754" s="43"/>
      <c r="P1754" s="43"/>
      <c r="Q1754" s="43"/>
      <c r="R1754" s="43"/>
      <c r="S1754" s="43"/>
      <c r="T1754" s="43"/>
      <c r="U1754" s="43"/>
      <c r="V1754" s="43"/>
      <c r="W1754" s="43"/>
      <c r="X1754" s="43"/>
      <c r="Y1754" s="43"/>
      <c r="Z1754" s="43"/>
      <c r="AA1754" s="43"/>
      <c r="AB1754" s="43"/>
      <c r="AC1754" s="43"/>
      <c r="AD1754" s="43"/>
      <c r="AE1754" s="43"/>
      <c r="AF1754" s="43"/>
      <c r="AG1754" s="43"/>
      <c r="AH1754" s="43"/>
      <c r="AI1754" s="43"/>
      <c r="AJ1754" s="43"/>
      <c r="AK1754" s="43"/>
      <c r="AL1754" s="43"/>
      <c r="AM1754" s="43"/>
      <c r="AN1754" s="43"/>
      <c r="AO1754" s="43"/>
      <c r="AP1754" s="43"/>
      <c r="AQ1754" s="43"/>
      <c r="AR1754" s="43"/>
      <c r="AS1754" s="43"/>
      <c r="AT1754" s="43"/>
      <c r="AU1754" s="43"/>
      <c r="AV1754" s="43"/>
      <c r="AW1754" s="43"/>
      <c r="AX1754" s="43"/>
      <c r="AY1754" s="43"/>
      <c r="AZ1754" s="43"/>
      <c r="BA1754" s="43"/>
      <c r="BB1754" s="43"/>
      <c r="BC1754" s="43"/>
      <c r="BD1754" s="43"/>
      <c r="BE1754" s="43"/>
    </row>
    <row r="1755" spans="1:57" s="61" customFormat="1" x14ac:dyDescent="0.2">
      <c r="A1755" s="206"/>
      <c r="B1755" s="12"/>
      <c r="C1755" s="12"/>
      <c r="D1755" s="7"/>
      <c r="E1755"/>
      <c r="F1755" t="s">
        <v>12398</v>
      </c>
      <c r="G1755" s="12" t="s">
        <v>14545</v>
      </c>
      <c r="H1755" s="12" t="s">
        <v>14545</v>
      </c>
      <c r="I1755" s="12" t="s">
        <v>12819</v>
      </c>
      <c r="L1755" s="43"/>
      <c r="M1755" s="43"/>
      <c r="N1755" s="43"/>
      <c r="O1755" s="43"/>
      <c r="P1755" s="43"/>
      <c r="Q1755" s="43"/>
      <c r="R1755" s="43"/>
      <c r="S1755" s="43"/>
      <c r="T1755" s="43"/>
      <c r="U1755" s="43"/>
      <c r="V1755" s="43"/>
      <c r="W1755" s="43"/>
      <c r="X1755" s="43"/>
      <c r="Y1755" s="43"/>
      <c r="Z1755" s="43"/>
      <c r="AA1755" s="43"/>
      <c r="AB1755" s="43"/>
      <c r="AC1755" s="43"/>
      <c r="AD1755" s="43"/>
      <c r="AE1755" s="43"/>
      <c r="AF1755" s="43"/>
      <c r="AG1755" s="43"/>
      <c r="AH1755" s="43"/>
      <c r="AI1755" s="43"/>
      <c r="AJ1755" s="43"/>
      <c r="AK1755" s="43"/>
      <c r="AL1755" s="43"/>
      <c r="AM1755" s="43"/>
      <c r="AN1755" s="43"/>
      <c r="AO1755" s="43"/>
      <c r="AP1755" s="43"/>
      <c r="AQ1755" s="43"/>
      <c r="AR1755" s="43"/>
      <c r="AS1755" s="43"/>
      <c r="AT1755" s="43"/>
      <c r="AU1755" s="43"/>
      <c r="AV1755" s="43"/>
      <c r="AW1755" s="43"/>
      <c r="AX1755" s="43"/>
      <c r="AY1755" s="43"/>
      <c r="AZ1755" s="43"/>
      <c r="BA1755" s="43"/>
      <c r="BB1755" s="43"/>
      <c r="BC1755" s="43"/>
      <c r="BD1755" s="43"/>
      <c r="BE1755" s="43"/>
    </row>
    <row r="1756" spans="1:57" s="61" customFormat="1" x14ac:dyDescent="0.2">
      <c r="A1756" s="206"/>
      <c r="B1756" s="12"/>
      <c r="C1756" s="12"/>
      <c r="D1756" s="7"/>
      <c r="E1756"/>
      <c r="F1756" t="s">
        <v>12398</v>
      </c>
      <c r="G1756" s="12" t="s">
        <v>14545</v>
      </c>
      <c r="H1756" s="12">
        <v>85</v>
      </c>
      <c r="I1756" s="12" t="s">
        <v>14069</v>
      </c>
      <c r="L1756" s="43"/>
      <c r="M1756" s="43"/>
      <c r="N1756" s="43"/>
      <c r="O1756" s="43"/>
      <c r="P1756" s="43"/>
      <c r="Q1756" s="43"/>
      <c r="R1756" s="43"/>
      <c r="S1756" s="43"/>
      <c r="T1756" s="43"/>
      <c r="U1756" s="43"/>
      <c r="V1756" s="43"/>
      <c r="W1756" s="43"/>
      <c r="X1756" s="43"/>
      <c r="Y1756" s="43"/>
      <c r="Z1756" s="43"/>
      <c r="AA1756" s="43"/>
      <c r="AB1756" s="43"/>
      <c r="AC1756" s="43"/>
      <c r="AD1756" s="43"/>
      <c r="AE1756" s="43"/>
      <c r="AF1756" s="43"/>
      <c r="AG1756" s="43"/>
      <c r="AH1756" s="43"/>
      <c r="AI1756" s="43"/>
      <c r="AJ1756" s="43"/>
      <c r="AK1756" s="43"/>
      <c r="AL1756" s="43"/>
      <c r="AM1756" s="43"/>
      <c r="AN1756" s="43"/>
      <c r="AO1756" s="43"/>
      <c r="AP1756" s="43"/>
      <c r="AQ1756" s="43"/>
      <c r="AR1756" s="43"/>
      <c r="AS1756" s="43"/>
      <c r="AT1756" s="43"/>
      <c r="AU1756" s="43"/>
      <c r="AV1756" s="43"/>
      <c r="AW1756" s="43"/>
      <c r="AX1756" s="43"/>
      <c r="AY1756" s="43"/>
      <c r="AZ1756" s="43"/>
      <c r="BA1756" s="43"/>
      <c r="BB1756" s="43"/>
      <c r="BC1756" s="43"/>
      <c r="BD1756" s="43"/>
      <c r="BE1756" s="43"/>
    </row>
    <row r="1757" spans="1:57" s="61" customFormat="1" x14ac:dyDescent="0.2">
      <c r="A1757" s="206"/>
      <c r="B1757" s="12"/>
      <c r="C1757" s="12"/>
      <c r="D1757" s="7"/>
      <c r="E1757"/>
      <c r="F1757" t="s">
        <v>12398</v>
      </c>
      <c r="G1757" s="12" t="s">
        <v>14545</v>
      </c>
      <c r="H1757" s="12">
        <v>85</v>
      </c>
      <c r="I1757" s="12" t="s">
        <v>12819</v>
      </c>
      <c r="L1757" s="43"/>
      <c r="M1757" s="43"/>
      <c r="N1757" s="43"/>
      <c r="O1757" s="43"/>
      <c r="P1757" s="43"/>
      <c r="Q1757" s="43"/>
      <c r="R1757" s="43"/>
      <c r="S1757" s="43"/>
      <c r="T1757" s="43"/>
      <c r="U1757" s="43"/>
      <c r="V1757" s="43"/>
      <c r="W1757" s="43"/>
      <c r="X1757" s="43"/>
      <c r="Y1757" s="43"/>
      <c r="Z1757" s="43"/>
      <c r="AA1757" s="43"/>
      <c r="AB1757" s="43"/>
      <c r="AC1757" s="43"/>
      <c r="AD1757" s="43"/>
      <c r="AE1757" s="43"/>
      <c r="AF1757" s="43"/>
      <c r="AG1757" s="43"/>
      <c r="AH1757" s="43"/>
      <c r="AI1757" s="43"/>
      <c r="AJ1757" s="43"/>
      <c r="AK1757" s="43"/>
      <c r="AL1757" s="43"/>
      <c r="AM1757" s="43"/>
      <c r="AN1757" s="43"/>
      <c r="AO1757" s="43"/>
      <c r="AP1757" s="43"/>
      <c r="AQ1757" s="43"/>
      <c r="AR1757" s="43"/>
      <c r="AS1757" s="43"/>
      <c r="AT1757" s="43"/>
      <c r="AU1757" s="43"/>
      <c r="AV1757" s="43"/>
      <c r="AW1757" s="43"/>
      <c r="AX1757" s="43"/>
      <c r="AY1757" s="43"/>
      <c r="AZ1757" s="43"/>
      <c r="BA1757" s="43"/>
      <c r="BB1757" s="43"/>
      <c r="BC1757" s="43"/>
      <c r="BD1757" s="43"/>
      <c r="BE1757" s="43"/>
    </row>
    <row r="1758" spans="1:57" x14ac:dyDescent="0.2">
      <c r="D1758" s="7"/>
      <c r="E1758"/>
      <c r="F1758" t="s">
        <v>12398</v>
      </c>
      <c r="G1758">
        <v>85</v>
      </c>
      <c r="H1758" s="12" t="s">
        <v>14545</v>
      </c>
      <c r="I1758" s="12" t="s">
        <v>14546</v>
      </c>
    </row>
    <row r="1759" spans="1:57" x14ac:dyDescent="0.2">
      <c r="D1759" s="7"/>
      <c r="E1759"/>
      <c r="F1759" t="s">
        <v>12398</v>
      </c>
      <c r="G1759" t="s">
        <v>14545</v>
      </c>
      <c r="H1759" s="12" t="s">
        <v>14545</v>
      </c>
      <c r="I1759" s="12" t="s">
        <v>14546</v>
      </c>
    </row>
    <row r="1760" spans="1:57" x14ac:dyDescent="0.2">
      <c r="D1760" s="7"/>
      <c r="E1760"/>
      <c r="F1760" t="s">
        <v>12398</v>
      </c>
      <c r="G1760">
        <v>85</v>
      </c>
      <c r="H1760" s="12">
        <v>85</v>
      </c>
      <c r="I1760" s="12" t="s">
        <v>14546</v>
      </c>
    </row>
    <row r="1761" spans="4:22" x14ac:dyDescent="0.2">
      <c r="D1761" s="7"/>
      <c r="E1761"/>
      <c r="F1761" t="s">
        <v>12398</v>
      </c>
      <c r="G1761" t="s">
        <v>14545</v>
      </c>
      <c r="H1761" s="12">
        <v>85</v>
      </c>
      <c r="I1761" s="12" t="s">
        <v>14546</v>
      </c>
    </row>
    <row r="1762" spans="4:22" x14ac:dyDescent="0.2">
      <c r="D1762" s="7"/>
      <c r="E1762"/>
      <c r="F1762"/>
      <c r="G1762"/>
    </row>
    <row r="1763" spans="4:22" x14ac:dyDescent="0.2">
      <c r="D1763" s="7"/>
      <c r="E1763"/>
      <c r="F1763"/>
      <c r="G1763"/>
    </row>
    <row r="1764" spans="4:22" x14ac:dyDescent="0.2">
      <c r="D1764" s="7"/>
      <c r="E1764"/>
      <c r="F1764"/>
      <c r="G1764"/>
    </row>
    <row r="1765" spans="4:22" x14ac:dyDescent="0.2">
      <c r="D1765" s="7"/>
      <c r="E1765"/>
      <c r="F1765" s="18" t="s">
        <v>12399</v>
      </c>
      <c r="G1765" s="18" t="s">
        <v>12381</v>
      </c>
      <c r="H1765" s="22" t="s">
        <v>12434</v>
      </c>
      <c r="I1765" s="22"/>
      <c r="J1765" s="18" t="s">
        <v>12435</v>
      </c>
      <c r="K1765" s="18"/>
      <c r="L1765" s="18" t="s">
        <v>12437</v>
      </c>
      <c r="M1765" s="18"/>
      <c r="N1765" s="18" t="s">
        <v>12245</v>
      </c>
      <c r="P1765" s="18" t="s">
        <v>12438</v>
      </c>
      <c r="Q1765" s="18"/>
      <c r="R1765" s="18" t="s">
        <v>12439</v>
      </c>
      <c r="T1765" s="22" t="s">
        <v>12440</v>
      </c>
    </row>
    <row r="1766" spans="4:22" x14ac:dyDescent="0.2">
      <c r="D1766" s="7"/>
      <c r="E1766"/>
      <c r="F1766" s="12" t="s">
        <v>12400</v>
      </c>
      <c r="G1766" s="12" t="s">
        <v>12441</v>
      </c>
      <c r="H1766" s="12">
        <v>21.1</v>
      </c>
      <c r="I1766" s="12">
        <v>0.64</v>
      </c>
      <c r="J1766" s="12">
        <v>2268</v>
      </c>
      <c r="K1766" s="12">
        <v>5.34</v>
      </c>
      <c r="L1766" s="12">
        <v>396</v>
      </c>
      <c r="M1766" s="12">
        <v>0.97</v>
      </c>
      <c r="N1766" s="12">
        <v>8.11</v>
      </c>
      <c r="O1766" s="12">
        <v>0.02</v>
      </c>
      <c r="P1766" s="12">
        <v>1801</v>
      </c>
      <c r="Q1766" s="12">
        <v>4.42</v>
      </c>
      <c r="R1766" s="12">
        <v>187</v>
      </c>
      <c r="S1766" s="12">
        <v>0.46</v>
      </c>
      <c r="T1766" s="12">
        <v>2.9</v>
      </c>
      <c r="U1766" s="12">
        <v>7.0000000000000001E-3</v>
      </c>
    </row>
    <row r="1767" spans="4:22" x14ac:dyDescent="0.2">
      <c r="D1767" s="7"/>
      <c r="E1767"/>
      <c r="G1767" s="12" t="s">
        <v>12442</v>
      </c>
      <c r="H1767" s="12">
        <v>21.1</v>
      </c>
      <c r="I1767" s="12">
        <v>0.63</v>
      </c>
      <c r="J1767" s="12">
        <v>2268</v>
      </c>
      <c r="K1767" s="12">
        <v>4.0599999999999996</v>
      </c>
      <c r="L1767" s="12">
        <v>631</v>
      </c>
      <c r="M1767" s="12">
        <v>1.1599999999999999</v>
      </c>
      <c r="N1767" s="12">
        <v>7.82</v>
      </c>
      <c r="O1767" s="12">
        <v>0.01</v>
      </c>
      <c r="P1767" s="12">
        <v>1933</v>
      </c>
      <c r="Q1767" s="12">
        <v>3.56</v>
      </c>
      <c r="R1767" s="12">
        <v>135</v>
      </c>
      <c r="S1767" s="12">
        <v>0.25</v>
      </c>
      <c r="T1767" s="12">
        <v>2.1</v>
      </c>
      <c r="U1767" s="12">
        <v>4.0000000000000001E-3</v>
      </c>
    </row>
    <row r="1768" spans="4:22" x14ac:dyDescent="0.2">
      <c r="D1768" s="7"/>
      <c r="E1768"/>
      <c r="G1768" s="12" t="s">
        <v>12443</v>
      </c>
      <c r="H1768" s="12">
        <v>24.6</v>
      </c>
      <c r="I1768" s="12">
        <v>0.57999999999999996</v>
      </c>
      <c r="J1768" s="12">
        <v>2287</v>
      </c>
      <c r="K1768" s="12">
        <v>5.0599999999999996</v>
      </c>
      <c r="L1768" s="12">
        <v>415</v>
      </c>
      <c r="M1768" s="12">
        <v>0.96</v>
      </c>
      <c r="N1768" s="12">
        <v>8.18</v>
      </c>
      <c r="O1768" s="12">
        <v>5.0000000000000001E-3</v>
      </c>
      <c r="P1768" s="12">
        <v>1785</v>
      </c>
      <c r="Q1768" s="12">
        <v>4.12</v>
      </c>
      <c r="R1768" s="12">
        <v>202</v>
      </c>
      <c r="S1768" s="12">
        <v>0.47</v>
      </c>
      <c r="T1768" s="12">
        <v>3.2</v>
      </c>
      <c r="U1768" s="12">
        <v>7.0000000000000001E-3</v>
      </c>
    </row>
    <row r="1769" spans="4:22" x14ac:dyDescent="0.2">
      <c r="D1769" s="7"/>
      <c r="E1769"/>
      <c r="G1769" s="12" t="s">
        <v>12444</v>
      </c>
      <c r="H1769" s="12">
        <v>24.6</v>
      </c>
      <c r="I1769" s="12">
        <v>0.51</v>
      </c>
      <c r="J1769" s="12">
        <v>2283</v>
      </c>
      <c r="K1769" s="12">
        <v>4.34</v>
      </c>
      <c r="L1769" s="12">
        <v>781</v>
      </c>
      <c r="M1769" s="12">
        <v>1.53</v>
      </c>
      <c r="N1769" s="12">
        <v>7.89</v>
      </c>
      <c r="O1769" s="12">
        <v>0.01</v>
      </c>
      <c r="P1769" s="12">
        <v>1961</v>
      </c>
      <c r="Q1769" s="12">
        <v>3.84</v>
      </c>
      <c r="R1769" s="12">
        <v>130</v>
      </c>
      <c r="S1769" s="12">
        <v>0.25</v>
      </c>
      <c r="T1769" s="12">
        <v>2.1</v>
      </c>
      <c r="U1769" s="38">
        <v>4.0000000000000001E-3</v>
      </c>
    </row>
    <row r="1770" spans="4:22" x14ac:dyDescent="0.2">
      <c r="D1770" s="7"/>
      <c r="E1770"/>
      <c r="F1770" s="12" t="s">
        <v>12401</v>
      </c>
      <c r="G1770" s="12" t="s">
        <v>12441</v>
      </c>
      <c r="H1770" s="12">
        <v>27.1</v>
      </c>
      <c r="I1770" s="12">
        <v>0.56999999999999995</v>
      </c>
      <c r="J1770" s="12">
        <v>2262</v>
      </c>
      <c r="K1770" s="12">
        <v>1.46</v>
      </c>
      <c r="L1770" s="12">
        <v>388</v>
      </c>
      <c r="M1770" s="12">
        <v>0.26</v>
      </c>
      <c r="N1770" s="12">
        <v>8.08</v>
      </c>
      <c r="O1770" s="12">
        <v>0.01</v>
      </c>
      <c r="P1770" s="12">
        <v>1712</v>
      </c>
      <c r="Q1770" s="12">
        <v>1.1599999999999999</v>
      </c>
      <c r="R1770" s="12">
        <v>221</v>
      </c>
      <c r="S1770" s="12">
        <v>0.15</v>
      </c>
      <c r="T1770" s="12">
        <v>3.6</v>
      </c>
      <c r="U1770" s="38">
        <v>2E-3</v>
      </c>
    </row>
    <row r="1771" spans="4:22" x14ac:dyDescent="0.2">
      <c r="D1771" s="7"/>
      <c r="E1771"/>
      <c r="G1771" s="12" t="s">
        <v>12442</v>
      </c>
      <c r="H1771" s="12">
        <v>27</v>
      </c>
      <c r="I1771" s="12">
        <v>0.5</v>
      </c>
      <c r="J1771" s="12">
        <v>2050</v>
      </c>
      <c r="K1771" s="12">
        <v>2.19</v>
      </c>
      <c r="L1771" s="12">
        <v>631</v>
      </c>
      <c r="M1771" s="12">
        <v>0.67</v>
      </c>
      <c r="N1771" s="12">
        <v>7.8</v>
      </c>
      <c r="O1771" s="12">
        <v>0.01</v>
      </c>
      <c r="P1771" s="12">
        <v>1871</v>
      </c>
      <c r="Q1771" s="12">
        <v>2</v>
      </c>
      <c r="R1771" s="12">
        <v>162</v>
      </c>
      <c r="S1771" s="12">
        <v>0.17</v>
      </c>
      <c r="T1771" s="12">
        <v>2.6</v>
      </c>
      <c r="U1771" s="38">
        <v>3.0000000000000001E-3</v>
      </c>
    </row>
    <row r="1772" spans="4:22" x14ac:dyDescent="0.2">
      <c r="D1772" s="7"/>
      <c r="E1772"/>
      <c r="G1772" s="12" t="s">
        <v>12443</v>
      </c>
      <c r="H1772" s="12">
        <v>30.7</v>
      </c>
      <c r="I1772" s="12">
        <v>0.54</v>
      </c>
      <c r="J1772" s="12">
        <v>2263</v>
      </c>
      <c r="K1772" s="12">
        <v>2.74</v>
      </c>
      <c r="L1772" s="12">
        <v>400</v>
      </c>
      <c r="M1772" s="12">
        <v>0.51</v>
      </c>
      <c r="N1772" s="12">
        <v>8.07</v>
      </c>
      <c r="O1772" s="12">
        <v>0.01</v>
      </c>
      <c r="P1772" s="12">
        <v>1674</v>
      </c>
      <c r="Q1772" s="12">
        <v>2.14</v>
      </c>
      <c r="R1772" s="12">
        <v>237</v>
      </c>
      <c r="S1772" s="12">
        <v>0.3</v>
      </c>
      <c r="T1772" s="12">
        <v>3.9</v>
      </c>
      <c r="U1772" s="38">
        <v>5.0000000000000001E-3</v>
      </c>
    </row>
    <row r="1773" spans="4:22" x14ac:dyDescent="0.2">
      <c r="D1773" s="7"/>
      <c r="E1773"/>
      <c r="G1773" s="12" t="s">
        <v>12444</v>
      </c>
      <c r="H1773" s="12">
        <v>30.6</v>
      </c>
      <c r="I1773" s="12">
        <v>0.66</v>
      </c>
      <c r="J1773" s="12">
        <v>2264</v>
      </c>
      <c r="K1773" s="12">
        <v>2.7</v>
      </c>
      <c r="L1773" s="12">
        <v>770</v>
      </c>
      <c r="M1773" s="12">
        <v>0.95</v>
      </c>
      <c r="N1773" s="12">
        <v>7.76</v>
      </c>
      <c r="O1773" s="12">
        <v>0.01</v>
      </c>
      <c r="P1773" s="12">
        <v>1881</v>
      </c>
      <c r="Q1773" s="12">
        <v>2.3199999999999998</v>
      </c>
      <c r="R1773" s="12">
        <v>155</v>
      </c>
      <c r="S1773" s="12">
        <v>0.19</v>
      </c>
      <c r="T1773" s="12">
        <v>2.5</v>
      </c>
      <c r="U1773" s="38">
        <v>3.0000000000000001E-3</v>
      </c>
    </row>
    <row r="1774" spans="4:22" x14ac:dyDescent="0.2">
      <c r="D1774" s="7"/>
      <c r="E1774"/>
      <c r="F1774"/>
      <c r="G1774"/>
      <c r="H1774"/>
      <c r="I1774"/>
      <c r="L1774" s="180"/>
      <c r="M1774" s="180"/>
      <c r="N1774" s="180"/>
      <c r="O1774" s="180"/>
      <c r="P1774" s="180"/>
      <c r="Q1774" s="180"/>
      <c r="R1774" s="180"/>
      <c r="S1774" s="180"/>
      <c r="T1774" s="180"/>
    </row>
    <row r="1775" spans="4:22" x14ac:dyDescent="0.2">
      <c r="D1775" s="7"/>
      <c r="E1775"/>
      <c r="F1775"/>
      <c r="G1775"/>
      <c r="H1775"/>
      <c r="I1775"/>
    </row>
    <row r="1776" spans="4:22" x14ac:dyDescent="0.2">
      <c r="D1776" s="7"/>
      <c r="E1776" t="s">
        <v>14200</v>
      </c>
      <c r="F1776" t="s">
        <v>12430</v>
      </c>
      <c r="G1776" s="12" t="s">
        <v>12399</v>
      </c>
      <c r="H1776" s="22" t="s">
        <v>12434</v>
      </c>
      <c r="I1776" s="22"/>
      <c r="J1776" s="18" t="s">
        <v>12435</v>
      </c>
      <c r="K1776" s="18"/>
      <c r="L1776" s="18" t="s">
        <v>12437</v>
      </c>
      <c r="M1776" s="18"/>
      <c r="N1776" s="18" t="s">
        <v>12245</v>
      </c>
      <c r="P1776" s="18" t="s">
        <v>12438</v>
      </c>
      <c r="Q1776" s="18"/>
      <c r="R1776" s="18" t="s">
        <v>12439</v>
      </c>
      <c r="T1776" s="22" t="s">
        <v>12440</v>
      </c>
      <c r="V1776" s="18" t="s">
        <v>14188</v>
      </c>
    </row>
    <row r="1777" spans="4:31" x14ac:dyDescent="0.2">
      <c r="D1777" t="s">
        <v>13720</v>
      </c>
      <c r="E1777" t="s">
        <v>14545</v>
      </c>
      <c r="F1777" s="12" t="s">
        <v>14545</v>
      </c>
      <c r="G1777" s="12" t="s">
        <v>14069</v>
      </c>
      <c r="H1777" s="12">
        <v>27.1</v>
      </c>
      <c r="I1777" s="12">
        <v>0.56999999999999995</v>
      </c>
      <c r="J1777" s="12">
        <v>2262</v>
      </c>
      <c r="K1777" s="12">
        <v>1.46</v>
      </c>
      <c r="L1777" s="12">
        <v>388</v>
      </c>
      <c r="M1777" s="12">
        <v>0.26</v>
      </c>
      <c r="N1777" s="12">
        <v>8.08</v>
      </c>
      <c r="O1777" s="12">
        <v>0.01</v>
      </c>
      <c r="P1777" s="12">
        <v>1712</v>
      </c>
      <c r="Q1777" s="12">
        <v>1.1599999999999999</v>
      </c>
      <c r="R1777" s="12">
        <v>221</v>
      </c>
      <c r="S1777" s="12">
        <v>0.15</v>
      </c>
      <c r="T1777" s="12">
        <v>3.6</v>
      </c>
      <c r="U1777" s="38">
        <v>2E-3</v>
      </c>
      <c r="V1777" s="43">
        <v>89.09</v>
      </c>
      <c r="W1777" s="43">
        <v>2.78</v>
      </c>
      <c r="Y1777" s="12">
        <v>165</v>
      </c>
      <c r="Z1777">
        <v>0.25119999999999998</v>
      </c>
      <c r="AA1777">
        <v>6.6400000000000015E-2</v>
      </c>
      <c r="AB1777" s="12" t="s">
        <v>14547</v>
      </c>
      <c r="AE1777" s="14"/>
    </row>
    <row r="1778" spans="4:31" x14ac:dyDescent="0.2">
      <c r="D1778" t="s">
        <v>13720</v>
      </c>
      <c r="E1778" t="s">
        <v>14545</v>
      </c>
      <c r="F1778" s="12" t="s">
        <v>14545</v>
      </c>
      <c r="G1778" s="12" t="s">
        <v>12819</v>
      </c>
      <c r="H1778" s="12">
        <v>21.1</v>
      </c>
      <c r="I1778" s="12">
        <v>0.64</v>
      </c>
      <c r="J1778" s="12">
        <v>2268</v>
      </c>
      <c r="K1778" s="12">
        <v>5.34</v>
      </c>
      <c r="L1778" s="12">
        <v>396</v>
      </c>
      <c r="M1778" s="12">
        <v>0.97</v>
      </c>
      <c r="N1778" s="12">
        <v>8.11</v>
      </c>
      <c r="O1778" s="12">
        <v>0.02</v>
      </c>
      <c r="P1778" s="12">
        <v>1801</v>
      </c>
      <c r="Q1778" s="12">
        <v>4.42</v>
      </c>
      <c r="R1778" s="12">
        <v>187</v>
      </c>
      <c r="S1778" s="12">
        <v>0.46</v>
      </c>
      <c r="T1778" s="12">
        <v>2.9</v>
      </c>
      <c r="U1778" s="12">
        <v>7.0000000000000001E-3</v>
      </c>
      <c r="V1778" s="43">
        <v>70.11</v>
      </c>
      <c r="W1778" s="43">
        <v>3.84</v>
      </c>
      <c r="Y1778" s="12">
        <v>165</v>
      </c>
      <c r="Z1778">
        <v>2.8799999999999899E-2</v>
      </c>
      <c r="AA1778">
        <v>2.4800000000000103E-2</v>
      </c>
      <c r="AB1778" s="12" t="s">
        <v>14547</v>
      </c>
    </row>
    <row r="1779" spans="4:31" x14ac:dyDescent="0.2">
      <c r="D1779" t="s">
        <v>13720</v>
      </c>
      <c r="E1779" t="s">
        <v>14545</v>
      </c>
      <c r="F1779" s="12">
        <v>85</v>
      </c>
      <c r="G1779" s="12" t="s">
        <v>14069</v>
      </c>
      <c r="H1779" s="12">
        <v>30.7</v>
      </c>
      <c r="I1779" s="12">
        <v>0.54</v>
      </c>
      <c r="J1779" s="12">
        <v>2263</v>
      </c>
      <c r="K1779" s="12">
        <v>2.74</v>
      </c>
      <c r="L1779" s="12">
        <v>400</v>
      </c>
      <c r="M1779" s="12">
        <v>0.51</v>
      </c>
      <c r="N1779" s="12">
        <v>8.07</v>
      </c>
      <c r="O1779" s="12">
        <v>0.01</v>
      </c>
      <c r="P1779" s="12">
        <v>1674</v>
      </c>
      <c r="Q1779" s="12">
        <v>2.14</v>
      </c>
      <c r="R1779" s="12">
        <v>237</v>
      </c>
      <c r="S1779" s="12">
        <v>0.3</v>
      </c>
      <c r="T1779" s="12">
        <v>3.9</v>
      </c>
      <c r="U1779" s="38">
        <v>5.0000000000000001E-3</v>
      </c>
      <c r="V1779" s="43">
        <v>89.09</v>
      </c>
      <c r="W1779" s="43">
        <v>2.78</v>
      </c>
      <c r="Y1779" s="12">
        <v>165</v>
      </c>
      <c r="Z1779">
        <v>-0.12639999999999901</v>
      </c>
      <c r="AA1779">
        <v>6.5599999999999103E-2</v>
      </c>
      <c r="AB1779" s="12" t="s">
        <v>14547</v>
      </c>
    </row>
    <row r="1780" spans="4:31" x14ac:dyDescent="0.2">
      <c r="D1780" t="s">
        <v>13720</v>
      </c>
      <c r="E1780" t="s">
        <v>14545</v>
      </c>
      <c r="F1780" s="12">
        <v>85</v>
      </c>
      <c r="G1780" s="12" t="s">
        <v>12819</v>
      </c>
      <c r="H1780" s="12">
        <v>24.6</v>
      </c>
      <c r="I1780" s="12">
        <v>0.57999999999999996</v>
      </c>
      <c r="J1780" s="12">
        <v>2287</v>
      </c>
      <c r="K1780" s="12">
        <v>5.0599999999999996</v>
      </c>
      <c r="L1780" s="12">
        <v>415</v>
      </c>
      <c r="M1780" s="12">
        <v>0.96</v>
      </c>
      <c r="N1780" s="12">
        <v>8.18</v>
      </c>
      <c r="O1780" s="12">
        <v>5.0000000000000001E-3</v>
      </c>
      <c r="P1780" s="12">
        <v>1785</v>
      </c>
      <c r="Q1780" s="12">
        <v>4.12</v>
      </c>
      <c r="R1780" s="12">
        <v>202</v>
      </c>
      <c r="S1780" s="12">
        <v>0.47</v>
      </c>
      <c r="T1780" s="12">
        <v>3.2</v>
      </c>
      <c r="U1780" s="12">
        <v>7.0000000000000001E-3</v>
      </c>
      <c r="V1780" s="43">
        <v>70.11</v>
      </c>
      <c r="W1780" s="43">
        <v>3.84</v>
      </c>
      <c r="Y1780" s="12">
        <v>165</v>
      </c>
      <c r="Z1780">
        <v>8.48E-2</v>
      </c>
      <c r="AA1780">
        <v>3.7599999999999995E-2</v>
      </c>
      <c r="AB1780" s="12" t="s">
        <v>14547</v>
      </c>
    </row>
    <row r="1781" spans="4:31" x14ac:dyDescent="0.2">
      <c r="D1781" t="s">
        <v>12398</v>
      </c>
      <c r="E1781" s="12" t="s">
        <v>14545</v>
      </c>
      <c r="F1781" s="12" t="s">
        <v>14545</v>
      </c>
      <c r="G1781" s="12" t="s">
        <v>14069</v>
      </c>
      <c r="H1781" s="12">
        <v>27.1</v>
      </c>
      <c r="I1781" s="12">
        <v>0.56999999999999995</v>
      </c>
      <c r="J1781" s="12">
        <v>2262</v>
      </c>
      <c r="K1781" s="12">
        <v>1.46</v>
      </c>
      <c r="L1781" s="12">
        <v>388</v>
      </c>
      <c r="M1781" s="12">
        <v>0.26</v>
      </c>
      <c r="N1781" s="12">
        <v>8.08</v>
      </c>
      <c r="O1781" s="12">
        <v>0.01</v>
      </c>
      <c r="P1781" s="12">
        <v>1712</v>
      </c>
      <c r="Q1781" s="12">
        <v>1.1599999999999999</v>
      </c>
      <c r="R1781" s="12">
        <v>221</v>
      </c>
      <c r="S1781" s="12">
        <v>0.15</v>
      </c>
      <c r="T1781" s="12">
        <v>3.6</v>
      </c>
      <c r="U1781" s="38">
        <v>2E-3</v>
      </c>
      <c r="V1781" s="43">
        <v>89.09</v>
      </c>
      <c r="W1781" s="43">
        <v>2.78</v>
      </c>
      <c r="Y1781" s="12">
        <v>12</v>
      </c>
      <c r="Z1781">
        <v>0.23682719546742201</v>
      </c>
      <c r="AA1781">
        <v>4.4192634560905969E-2</v>
      </c>
      <c r="AB1781" s="12" t="s">
        <v>14548</v>
      </c>
    </row>
    <row r="1782" spans="4:31" x14ac:dyDescent="0.2">
      <c r="D1782" t="s">
        <v>12398</v>
      </c>
      <c r="E1782" s="12" t="s">
        <v>14545</v>
      </c>
      <c r="F1782" s="12" t="s">
        <v>14545</v>
      </c>
      <c r="G1782" s="12" t="s">
        <v>12819</v>
      </c>
      <c r="H1782" s="12">
        <v>21.1</v>
      </c>
      <c r="I1782" s="12">
        <v>0.64</v>
      </c>
      <c r="J1782" s="12">
        <v>2268</v>
      </c>
      <c r="K1782" s="12">
        <v>5.34</v>
      </c>
      <c r="L1782" s="12">
        <v>396</v>
      </c>
      <c r="M1782" s="12">
        <v>0.97</v>
      </c>
      <c r="N1782" s="12">
        <v>8.11</v>
      </c>
      <c r="O1782" s="12">
        <v>0.02</v>
      </c>
      <c r="P1782" s="12">
        <v>1801</v>
      </c>
      <c r="Q1782" s="12">
        <v>4.42</v>
      </c>
      <c r="R1782" s="12">
        <v>187</v>
      </c>
      <c r="S1782" s="12">
        <v>0.46</v>
      </c>
      <c r="T1782" s="12">
        <v>2.9</v>
      </c>
      <c r="U1782" s="12">
        <v>7.0000000000000001E-3</v>
      </c>
      <c r="V1782" s="43">
        <v>70.11</v>
      </c>
      <c r="W1782" s="43">
        <v>3.84</v>
      </c>
      <c r="Y1782" s="12">
        <v>12</v>
      </c>
      <c r="Z1782">
        <v>0.212181303116147</v>
      </c>
      <c r="AA1782">
        <v>3.9093484419262997E-2</v>
      </c>
      <c r="AB1782" s="12" t="s">
        <v>14548</v>
      </c>
    </row>
    <row r="1783" spans="4:31" x14ac:dyDescent="0.2">
      <c r="D1783" t="s">
        <v>12398</v>
      </c>
      <c r="E1783" s="12" t="s">
        <v>14545</v>
      </c>
      <c r="F1783" s="12">
        <v>85</v>
      </c>
      <c r="G1783" s="12" t="s">
        <v>14069</v>
      </c>
      <c r="H1783" s="12">
        <v>30.7</v>
      </c>
      <c r="I1783" s="12">
        <v>0.54</v>
      </c>
      <c r="J1783" s="12">
        <v>2263</v>
      </c>
      <c r="K1783" s="12">
        <v>2.74</v>
      </c>
      <c r="L1783" s="12">
        <v>400</v>
      </c>
      <c r="M1783" s="12">
        <v>0.51</v>
      </c>
      <c r="N1783" s="12">
        <v>8.07</v>
      </c>
      <c r="O1783" s="12">
        <v>0.01</v>
      </c>
      <c r="P1783" s="12">
        <v>1674</v>
      </c>
      <c r="Q1783" s="12">
        <v>2.14</v>
      </c>
      <c r="R1783" s="12">
        <v>237</v>
      </c>
      <c r="S1783" s="12">
        <v>0.3</v>
      </c>
      <c r="T1783" s="12">
        <v>3.9</v>
      </c>
      <c r="U1783" s="38">
        <v>5.0000000000000001E-3</v>
      </c>
      <c r="V1783" s="43">
        <v>89.09</v>
      </c>
      <c r="W1783" s="43">
        <v>2.78</v>
      </c>
      <c r="Y1783" s="12">
        <v>12</v>
      </c>
      <c r="Z1783">
        <v>0.14674220963172799</v>
      </c>
      <c r="AA1783">
        <v>3.0594900849858025E-2</v>
      </c>
      <c r="AB1783" s="12" t="s">
        <v>14548</v>
      </c>
    </row>
    <row r="1784" spans="4:31" x14ac:dyDescent="0.2">
      <c r="D1784" t="s">
        <v>12398</v>
      </c>
      <c r="E1784" s="12" t="s">
        <v>14545</v>
      </c>
      <c r="F1784" s="12">
        <v>85</v>
      </c>
      <c r="G1784" s="12" t="s">
        <v>12819</v>
      </c>
      <c r="H1784" s="12">
        <v>24.6</v>
      </c>
      <c r="I1784" s="12">
        <v>0.57999999999999996</v>
      </c>
      <c r="J1784" s="12">
        <v>2287</v>
      </c>
      <c r="K1784" s="12">
        <v>5.0599999999999996</v>
      </c>
      <c r="L1784" s="12">
        <v>415</v>
      </c>
      <c r="M1784" s="12">
        <v>0.96</v>
      </c>
      <c r="N1784" s="12">
        <v>8.18</v>
      </c>
      <c r="O1784" s="12">
        <v>5.0000000000000001E-3</v>
      </c>
      <c r="P1784" s="12">
        <v>1785</v>
      </c>
      <c r="Q1784" s="12">
        <v>4.12</v>
      </c>
      <c r="R1784" s="12">
        <v>202</v>
      </c>
      <c r="S1784" s="12">
        <v>0.47</v>
      </c>
      <c r="T1784" s="12">
        <v>3.2</v>
      </c>
      <c r="U1784" s="12">
        <v>7.0000000000000001E-3</v>
      </c>
      <c r="V1784" s="43">
        <v>70.11</v>
      </c>
      <c r="W1784" s="43">
        <v>3.84</v>
      </c>
      <c r="Y1784" s="12">
        <v>12</v>
      </c>
      <c r="Z1784">
        <v>0.28356940509915002</v>
      </c>
      <c r="AA1784">
        <v>4.7592067988667996E-2</v>
      </c>
      <c r="AB1784" s="12" t="s">
        <v>14548</v>
      </c>
    </row>
    <row r="1785" spans="4:31" x14ac:dyDescent="0.2">
      <c r="D1785"/>
      <c r="E1785"/>
      <c r="H1785"/>
      <c r="I1785"/>
    </row>
    <row r="1786" spans="4:31" x14ac:dyDescent="0.2">
      <c r="D1786"/>
      <c r="E1786"/>
      <c r="H1786"/>
      <c r="I1786"/>
    </row>
    <row r="1787" spans="4:31" x14ac:dyDescent="0.2">
      <c r="D1787"/>
      <c r="E1787"/>
      <c r="H1787"/>
      <c r="I1787"/>
    </row>
    <row r="1788" spans="4:31" x14ac:dyDescent="0.2">
      <c r="D1788"/>
      <c r="E1788" t="s">
        <v>14453</v>
      </c>
      <c r="F1788" s="12">
        <v>0.28101983002832798</v>
      </c>
      <c r="G1788" s="12">
        <v>0.28101983002832798</v>
      </c>
      <c r="H1788"/>
      <c r="I1788"/>
      <c r="W1788" s="43"/>
      <c r="X1788" s="43"/>
    </row>
    <row r="1789" spans="4:31" x14ac:dyDescent="0.2">
      <c r="D1789" s="7"/>
      <c r="E1789" t="s">
        <v>14454</v>
      </c>
      <c r="F1789">
        <v>0.23682719546742201</v>
      </c>
      <c r="G1789">
        <v>0.23682719546742201</v>
      </c>
      <c r="H1789">
        <f>G1788-G1789</f>
        <v>4.4192634560905969E-2</v>
      </c>
      <c r="I1789"/>
      <c r="W1789" s="43"/>
      <c r="X1789" s="43"/>
    </row>
    <row r="1790" spans="4:31" x14ac:dyDescent="0.2">
      <c r="D1790" s="7"/>
      <c r="E1790" t="s">
        <v>14455</v>
      </c>
      <c r="F1790">
        <v>0.25127478753540999</v>
      </c>
      <c r="G1790">
        <v>0.25127478753540999</v>
      </c>
      <c r="H1790"/>
      <c r="I1790"/>
    </row>
    <row r="1791" spans="4:31" x14ac:dyDescent="0.2">
      <c r="D1791" s="7"/>
      <c r="E1791" t="s">
        <v>14456</v>
      </c>
      <c r="F1791">
        <v>0.212181303116147</v>
      </c>
      <c r="G1791">
        <v>0.212181303116147</v>
      </c>
      <c r="H1791">
        <f>G1790-G1791</f>
        <v>3.9093484419262997E-2</v>
      </c>
      <c r="I1791"/>
    </row>
    <row r="1792" spans="4:31" x14ac:dyDescent="0.2">
      <c r="D1792" s="7"/>
      <c r="E1792" t="s">
        <v>14457</v>
      </c>
      <c r="F1792">
        <v>0.17733711048158601</v>
      </c>
      <c r="G1792">
        <v>0.17733711048158601</v>
      </c>
      <c r="H1792"/>
      <c r="I1792"/>
    </row>
    <row r="1793" spans="1:17" x14ac:dyDescent="0.2">
      <c r="D1793" s="7"/>
      <c r="E1793" t="s">
        <v>14458</v>
      </c>
      <c r="F1793">
        <v>0.14674220963172799</v>
      </c>
      <c r="G1793">
        <v>0.14674220963172799</v>
      </c>
      <c r="H1793">
        <f>G1792-G1793</f>
        <v>3.0594900849858025E-2</v>
      </c>
      <c r="I1793"/>
    </row>
    <row r="1794" spans="1:17" x14ac:dyDescent="0.2">
      <c r="D1794" s="7"/>
      <c r="E1794" t="s">
        <v>14459</v>
      </c>
      <c r="F1794">
        <v>0.33116147308781801</v>
      </c>
      <c r="G1794">
        <v>0.33116147308781801</v>
      </c>
      <c r="H1794"/>
      <c r="I1794"/>
    </row>
    <row r="1795" spans="1:17" x14ac:dyDescent="0.2">
      <c r="D1795" s="7"/>
      <c r="E1795" t="s">
        <v>14460</v>
      </c>
      <c r="F1795">
        <v>0.28356940509915002</v>
      </c>
      <c r="G1795">
        <v>0.28356940509915002</v>
      </c>
      <c r="H1795">
        <f>G1794-G1795</f>
        <v>4.7592067988667996E-2</v>
      </c>
      <c r="I1795"/>
    </row>
    <row r="1796" spans="1:17" x14ac:dyDescent="0.2">
      <c r="D1796" s="7"/>
      <c r="E1796"/>
      <c r="F1796"/>
      <c r="G1796"/>
      <c r="H1796"/>
      <c r="I1796"/>
    </row>
    <row r="1797" spans="1:17" x14ac:dyDescent="0.2">
      <c r="D1797" s="7"/>
      <c r="E1797"/>
      <c r="F1797"/>
      <c r="G1797"/>
      <c r="H1797"/>
      <c r="I1797"/>
    </row>
    <row r="1798" spans="1:17" x14ac:dyDescent="0.2">
      <c r="D1798" s="7"/>
      <c r="E1798"/>
      <c r="F1798"/>
      <c r="G1798"/>
      <c r="H1798"/>
      <c r="I1798"/>
    </row>
    <row r="1799" spans="1:17" x14ac:dyDescent="0.2">
      <c r="D1799" s="7"/>
      <c r="E1799"/>
      <c r="F1799"/>
      <c r="G1799"/>
      <c r="H1799"/>
      <c r="I1799"/>
    </row>
    <row r="1800" spans="1:17" x14ac:dyDescent="0.2">
      <c r="A1800" s="43" t="s">
        <v>4954</v>
      </c>
      <c r="D1800" s="230" t="s">
        <v>14577</v>
      </c>
      <c r="E1800" s="230"/>
      <c r="F1800" s="230" t="s">
        <v>12276</v>
      </c>
      <c r="G1800" s="231" t="s">
        <v>14553</v>
      </c>
      <c r="H1800" s="231" t="s">
        <v>14554</v>
      </c>
      <c r="I1800" s="230" t="s">
        <v>12245</v>
      </c>
      <c r="J1800" s="230" t="s">
        <v>14555</v>
      </c>
      <c r="K1800" s="12" t="s">
        <v>12248</v>
      </c>
      <c r="M1800" s="12" t="s">
        <v>14578</v>
      </c>
      <c r="O1800" s="12" t="s">
        <v>12271</v>
      </c>
      <c r="Q1800" s="12" t="s">
        <v>14581</v>
      </c>
    </row>
    <row r="1801" spans="1:17" ht="16" thickBot="1" x14ac:dyDescent="0.25">
      <c r="D1801" s="232" t="s">
        <v>14556</v>
      </c>
      <c r="E1801" s="232" t="s">
        <v>12288</v>
      </c>
      <c r="F1801" s="232" t="s">
        <v>14057</v>
      </c>
      <c r="G1801" s="232" t="s">
        <v>14060</v>
      </c>
      <c r="H1801" s="232" t="s">
        <v>14557</v>
      </c>
      <c r="I1801" s="232"/>
      <c r="J1801" s="232" t="s">
        <v>14558</v>
      </c>
      <c r="L1801" s="12" t="s">
        <v>14579</v>
      </c>
      <c r="M1801" s="12">
        <v>-7.8571428571428403E-2</v>
      </c>
      <c r="N1801" s="12">
        <v>100.15873015872999</v>
      </c>
    </row>
    <row r="1802" spans="1:17" x14ac:dyDescent="0.2">
      <c r="D1802" s="230" t="s">
        <v>14559</v>
      </c>
      <c r="E1802" s="233" t="s">
        <v>14560</v>
      </c>
      <c r="F1802" s="234">
        <v>27.6</v>
      </c>
      <c r="G1802" s="235"/>
      <c r="H1802" s="235"/>
      <c r="I1802" s="234">
        <v>8.11</v>
      </c>
      <c r="J1802" s="234">
        <v>63</v>
      </c>
      <c r="M1802" s="12">
        <v>1.01428571428571</v>
      </c>
      <c r="N1802" s="12">
        <v>103.63605442176799</v>
      </c>
      <c r="O1802" s="12">
        <f>N1802-N1801</f>
        <v>3.4773242630379997</v>
      </c>
      <c r="P1802" s="12">
        <v>365</v>
      </c>
      <c r="Q1802" s="12">
        <f>O1802/P1802</f>
        <v>9.5269157891452044E-3</v>
      </c>
    </row>
    <row r="1803" spans="1:17" x14ac:dyDescent="0.2">
      <c r="D1803" s="230"/>
      <c r="E1803" s="233" t="s">
        <v>14561</v>
      </c>
      <c r="F1803" s="234">
        <v>27.6</v>
      </c>
      <c r="G1803" s="234">
        <v>357</v>
      </c>
      <c r="H1803" s="234">
        <v>2346</v>
      </c>
      <c r="I1803" s="234">
        <v>8.11</v>
      </c>
      <c r="J1803" s="234">
        <v>91</v>
      </c>
      <c r="M1803" s="12">
        <v>1.26428571428571</v>
      </c>
      <c r="N1803" s="12">
        <v>99.786848072562293</v>
      </c>
    </row>
    <row r="1804" spans="1:17" x14ac:dyDescent="0.2">
      <c r="D1804" s="230"/>
      <c r="E1804" s="233" t="s">
        <v>14562</v>
      </c>
      <c r="F1804" s="234">
        <v>28.7</v>
      </c>
      <c r="G1804" s="234">
        <v>370</v>
      </c>
      <c r="H1804" s="234">
        <v>2330</v>
      </c>
      <c r="I1804" s="234">
        <v>8.11</v>
      </c>
      <c r="J1804" s="234">
        <v>77</v>
      </c>
      <c r="M1804" s="12">
        <v>2.3214285714285698</v>
      </c>
      <c r="N1804" s="12">
        <v>103.74603174603099</v>
      </c>
      <c r="O1804" s="12">
        <f>N1804-N1803</f>
        <v>3.9591836734687007</v>
      </c>
      <c r="P1804" s="12">
        <v>365</v>
      </c>
      <c r="Q1804" s="12">
        <f>O1804/P1804</f>
        <v>1.0847078557448495E-2</v>
      </c>
    </row>
    <row r="1805" spans="1:17" x14ac:dyDescent="0.2">
      <c r="D1805" s="230"/>
      <c r="E1805" s="233" t="s">
        <v>14563</v>
      </c>
      <c r="F1805" s="234">
        <v>28.7</v>
      </c>
      <c r="G1805" s="234">
        <v>374</v>
      </c>
      <c r="H1805" s="234">
        <v>2333</v>
      </c>
      <c r="I1805" s="234">
        <v>8.09</v>
      </c>
      <c r="J1805" s="234">
        <v>16</v>
      </c>
      <c r="M1805" s="12">
        <v>2.5999999999999899</v>
      </c>
      <c r="N1805" s="12">
        <v>99.574829931972701</v>
      </c>
    </row>
    <row r="1806" spans="1:17" x14ac:dyDescent="0.2">
      <c r="D1806" s="230"/>
      <c r="E1806" s="233" t="s">
        <v>14564</v>
      </c>
      <c r="F1806" s="234">
        <v>28.8</v>
      </c>
      <c r="G1806" s="234">
        <v>369</v>
      </c>
      <c r="H1806" s="234">
        <v>2279</v>
      </c>
      <c r="I1806" s="234">
        <v>8.1</v>
      </c>
      <c r="J1806" s="234">
        <v>40</v>
      </c>
      <c r="M1806" s="12">
        <v>3.6499999999999901</v>
      </c>
      <c r="N1806" s="12">
        <v>102.265306122448</v>
      </c>
      <c r="O1806" s="12">
        <f>N1806-N1805</f>
        <v>2.6904761904752945</v>
      </c>
      <c r="P1806" s="12">
        <v>365</v>
      </c>
      <c r="Q1806" s="12">
        <f>O1806/P1806</f>
        <v>7.3711676451377935E-3</v>
      </c>
    </row>
    <row r="1807" spans="1:17" x14ac:dyDescent="0.2">
      <c r="D1807" s="230"/>
      <c r="E1807" s="233" t="s">
        <v>14565</v>
      </c>
      <c r="F1807" s="234">
        <v>29.1</v>
      </c>
      <c r="G1807" s="234">
        <v>347</v>
      </c>
      <c r="H1807" s="234">
        <v>2324</v>
      </c>
      <c r="I1807" s="234">
        <v>8.0500000000000007</v>
      </c>
      <c r="J1807" s="234">
        <v>85</v>
      </c>
      <c r="L1807" s="12" t="s">
        <v>14575</v>
      </c>
      <c r="M1807" s="12">
        <v>-4.2857142857142698E-2</v>
      </c>
      <c r="N1807" s="12">
        <v>99.996614759647898</v>
      </c>
    </row>
    <row r="1808" spans="1:17" x14ac:dyDescent="0.2">
      <c r="D1808" s="236"/>
      <c r="E1808" s="237" t="s">
        <v>14566</v>
      </c>
      <c r="F1808" s="235">
        <v>28.8</v>
      </c>
      <c r="G1808" s="235">
        <v>409</v>
      </c>
      <c r="H1808" s="235">
        <v>2333</v>
      </c>
      <c r="I1808" s="235">
        <v>8.0299999999999994</v>
      </c>
      <c r="J1808" s="235">
        <v>82</v>
      </c>
      <c r="M1808" s="12">
        <v>1.00714285714285</v>
      </c>
      <c r="N1808" s="12">
        <v>102.551117129316</v>
      </c>
      <c r="O1808" s="12">
        <f>N1808-N1807</f>
        <v>2.5545023696681</v>
      </c>
      <c r="P1808" s="12">
        <v>365</v>
      </c>
      <c r="Q1808" s="12">
        <f>O1808/P1808</f>
        <v>6.9986366292276708E-3</v>
      </c>
    </row>
    <row r="1809" spans="4:17" x14ac:dyDescent="0.2">
      <c r="D1809" s="236"/>
      <c r="E1809" s="237" t="s">
        <v>14567</v>
      </c>
      <c r="F1809" s="235">
        <v>28.4</v>
      </c>
      <c r="G1809" s="235">
        <v>436</v>
      </c>
      <c r="H1809" s="235">
        <v>2341</v>
      </c>
      <c r="I1809" s="235">
        <v>8.09</v>
      </c>
      <c r="J1809" s="235">
        <v>103</v>
      </c>
      <c r="M1809" s="12">
        <v>1.27142857142857</v>
      </c>
      <c r="N1809" s="12">
        <v>99.7772511848341</v>
      </c>
    </row>
    <row r="1810" spans="4:17" x14ac:dyDescent="0.2">
      <c r="D1810" s="236"/>
      <c r="E1810" s="237" t="s">
        <v>14568</v>
      </c>
      <c r="F1810" s="235">
        <v>28.3</v>
      </c>
      <c r="G1810" s="235">
        <v>375</v>
      </c>
      <c r="H1810" s="235">
        <v>2340</v>
      </c>
      <c r="I1810" s="235">
        <v>8</v>
      </c>
      <c r="J1810" s="235">
        <v>90</v>
      </c>
      <c r="M1810" s="12">
        <v>2.3142857142857101</v>
      </c>
      <c r="N1810" s="12">
        <v>99.867975626269399</v>
      </c>
      <c r="O1810" s="12">
        <f>N1810-N1809</f>
        <v>9.0724441435298786E-2</v>
      </c>
      <c r="P1810" s="12">
        <v>365</v>
      </c>
      <c r="Q1810" s="12">
        <f>O1810/P1810</f>
        <v>2.4856011352136656E-4</v>
      </c>
    </row>
    <row r="1811" spans="4:17" x14ac:dyDescent="0.2">
      <c r="D1811" s="236"/>
      <c r="E1811" s="237" t="s">
        <v>14569</v>
      </c>
      <c r="F1811" s="235">
        <v>28</v>
      </c>
      <c r="G1811" s="235">
        <v>465</v>
      </c>
      <c r="H1811" s="235">
        <v>2346</v>
      </c>
      <c r="I1811" s="235">
        <v>8.01</v>
      </c>
      <c r="J1811" s="235">
        <v>72</v>
      </c>
      <c r="M1811" s="12">
        <v>2.6</v>
      </c>
      <c r="N1811" s="12">
        <v>99.746106973595104</v>
      </c>
    </row>
    <row r="1812" spans="4:17" x14ac:dyDescent="0.2">
      <c r="D1812" s="236"/>
      <c r="E1812" s="237" t="s">
        <v>14570</v>
      </c>
      <c r="F1812" s="235">
        <v>27.7</v>
      </c>
      <c r="G1812" s="235">
        <v>446</v>
      </c>
      <c r="H1812" s="235">
        <v>2356</v>
      </c>
      <c r="I1812" s="235">
        <v>8.0500000000000007</v>
      </c>
      <c r="J1812" s="235">
        <v>199</v>
      </c>
      <c r="M1812" s="12">
        <v>3.6499999999999901</v>
      </c>
      <c r="N1812" s="12">
        <v>98.698713608666196</v>
      </c>
      <c r="O1812" s="12">
        <f>N1812-N1811</f>
        <v>-1.047393364928908</v>
      </c>
      <c r="P1812" s="12">
        <v>365</v>
      </c>
      <c r="Q1812" s="12">
        <f>O1812/P1812</f>
        <v>-2.8695708628189262E-3</v>
      </c>
    </row>
    <row r="1813" spans="4:17" x14ac:dyDescent="0.2">
      <c r="D1813" s="236"/>
      <c r="E1813" s="237" t="s">
        <v>14571</v>
      </c>
      <c r="F1813" s="235">
        <v>27</v>
      </c>
      <c r="G1813" s="235">
        <v>403</v>
      </c>
      <c r="H1813" s="235">
        <v>2355</v>
      </c>
      <c r="I1813" s="235">
        <v>8.08</v>
      </c>
      <c r="J1813" s="235"/>
      <c r="L1813" s="12" t="s">
        <v>14580</v>
      </c>
      <c r="M1813" s="12">
        <v>-2.20760667403434E-2</v>
      </c>
      <c r="N1813" s="12">
        <v>100.18086740882499</v>
      </c>
    </row>
    <row r="1814" spans="4:17" ht="16" thickBot="1" x14ac:dyDescent="0.25">
      <c r="D1814" s="238"/>
      <c r="E1814" s="239" t="s">
        <v>14572</v>
      </c>
      <c r="F1814" s="240">
        <v>27.2</v>
      </c>
      <c r="G1814" s="240">
        <v>396</v>
      </c>
      <c r="H1814" s="240">
        <v>2350</v>
      </c>
      <c r="I1814" s="240">
        <v>8.07</v>
      </c>
      <c r="J1814" s="240"/>
      <c r="M1814" s="12">
        <v>1.0249063317070499</v>
      </c>
      <c r="N1814" s="12">
        <v>121.304078277042</v>
      </c>
      <c r="O1814" s="12">
        <f>N1814-N1813</f>
        <v>21.123210868217001</v>
      </c>
      <c r="P1814" s="12">
        <v>365</v>
      </c>
      <c r="Q1814" s="12">
        <f>O1814/P1814</f>
        <v>5.7871810597854796E-2</v>
      </c>
    </row>
    <row r="1815" spans="4:17" x14ac:dyDescent="0.2">
      <c r="D1815" s="235" t="s">
        <v>14573</v>
      </c>
      <c r="E1815" s="235" t="s">
        <v>14560</v>
      </c>
      <c r="F1815" s="235">
        <v>27.4</v>
      </c>
      <c r="G1815" s="235"/>
      <c r="H1815" s="235"/>
      <c r="I1815" s="235">
        <v>7.84</v>
      </c>
      <c r="J1815" s="235">
        <v>12</v>
      </c>
      <c r="M1815" s="12">
        <v>1.28512897921776</v>
      </c>
      <c r="N1815" s="12">
        <v>99.745545702040502</v>
      </c>
    </row>
    <row r="1816" spans="4:17" x14ac:dyDescent="0.2">
      <c r="D1816" s="236"/>
      <c r="E1816" s="235" t="s">
        <v>14561</v>
      </c>
      <c r="F1816" s="235">
        <v>27.4</v>
      </c>
      <c r="G1816" s="235">
        <v>689</v>
      </c>
      <c r="H1816" s="235">
        <v>2346</v>
      </c>
      <c r="I1816" s="235">
        <v>7.83</v>
      </c>
      <c r="J1816" s="235">
        <v>47</v>
      </c>
      <c r="M1816" s="12">
        <v>2.3410334510364099</v>
      </c>
      <c r="N1816" s="12">
        <v>108.414242971508</v>
      </c>
      <c r="O1816" s="12">
        <f>N1816-N1815</f>
        <v>8.6686972694675006</v>
      </c>
      <c r="P1816" s="12">
        <v>365</v>
      </c>
      <c r="Q1816" s="12">
        <f>O1816/P1816</f>
        <v>2.3749855532787672E-2</v>
      </c>
    </row>
    <row r="1817" spans="4:17" x14ac:dyDescent="0.2">
      <c r="D1817" s="236"/>
      <c r="E1817" s="235" t="s">
        <v>14562</v>
      </c>
      <c r="F1817" s="235">
        <v>28.5</v>
      </c>
      <c r="G1817" s="235">
        <v>772</v>
      </c>
      <c r="H1817" s="235">
        <v>2338</v>
      </c>
      <c r="I1817" s="235">
        <v>7.85</v>
      </c>
      <c r="J1817" s="235">
        <v>73</v>
      </c>
      <c r="M1817" s="12">
        <v>2.6208792689829901</v>
      </c>
      <c r="N1817" s="12">
        <v>99.493517345480996</v>
      </c>
    </row>
    <row r="1818" spans="4:17" x14ac:dyDescent="0.2">
      <c r="D1818" s="236"/>
      <c r="E1818" s="235" t="s">
        <v>14563</v>
      </c>
      <c r="F1818" s="235">
        <v>28.5</v>
      </c>
      <c r="G1818" s="235">
        <v>704</v>
      </c>
      <c r="H1818" s="235">
        <v>2342</v>
      </c>
      <c r="I1818" s="235">
        <v>7.83</v>
      </c>
      <c r="J1818" s="235">
        <v>81</v>
      </c>
      <c r="M1818" s="12">
        <v>3.6633332434836499</v>
      </c>
      <c r="N1818" s="12">
        <v>102.315695840858</v>
      </c>
      <c r="O1818" s="12">
        <f>N1818-N1817</f>
        <v>2.8221784953770026</v>
      </c>
      <c r="P1818" s="12">
        <v>365</v>
      </c>
      <c r="Q1818" s="12">
        <f>O1818/P1818</f>
        <v>7.7319958777452126E-3</v>
      </c>
    </row>
    <row r="1819" spans="4:17" x14ac:dyDescent="0.2">
      <c r="D1819" s="236"/>
      <c r="E1819" s="235" t="s">
        <v>14564</v>
      </c>
      <c r="F1819" s="235">
        <v>28.7</v>
      </c>
      <c r="G1819" s="235">
        <v>778</v>
      </c>
      <c r="H1819" s="235">
        <v>2296</v>
      </c>
      <c r="I1819" s="235">
        <v>7.81</v>
      </c>
      <c r="J1819" s="235">
        <v>13</v>
      </c>
    </row>
    <row r="1820" spans="4:17" x14ac:dyDescent="0.2">
      <c r="D1820" s="236"/>
      <c r="E1820" s="235" t="s">
        <v>14565</v>
      </c>
      <c r="F1820" s="235">
        <v>28.7</v>
      </c>
      <c r="G1820" s="235">
        <v>805</v>
      </c>
      <c r="H1820" s="235">
        <v>2332</v>
      </c>
      <c r="I1820" s="235">
        <v>7.78</v>
      </c>
      <c r="J1820" s="235">
        <v>66</v>
      </c>
    </row>
    <row r="1821" spans="4:17" x14ac:dyDescent="0.2">
      <c r="D1821" s="236"/>
      <c r="E1821" s="235" t="s">
        <v>14566</v>
      </c>
      <c r="F1821" s="235">
        <v>28.6</v>
      </c>
      <c r="G1821" s="235">
        <v>865</v>
      </c>
      <c r="H1821" s="235">
        <v>2330</v>
      </c>
      <c r="I1821" s="235">
        <v>7.8</v>
      </c>
      <c r="J1821" s="235">
        <v>92</v>
      </c>
    </row>
    <row r="1822" spans="4:17" x14ac:dyDescent="0.2">
      <c r="D1822" s="236"/>
      <c r="E1822" s="235" t="s">
        <v>14567</v>
      </c>
      <c r="F1822" s="235">
        <v>28.9</v>
      </c>
      <c r="G1822" s="235">
        <v>865</v>
      </c>
      <c r="H1822" s="235">
        <v>2345</v>
      </c>
      <c r="I1822" s="235">
        <v>7.87</v>
      </c>
      <c r="J1822" s="235">
        <v>82</v>
      </c>
    </row>
    <row r="1823" spans="4:17" x14ac:dyDescent="0.2">
      <c r="D1823" s="236"/>
      <c r="E1823" s="235" t="s">
        <v>14568</v>
      </c>
      <c r="F1823" s="235">
        <v>28.1</v>
      </c>
      <c r="G1823" s="235">
        <v>744</v>
      </c>
      <c r="H1823" s="235">
        <v>2344</v>
      </c>
      <c r="I1823" s="235">
        <v>7.81</v>
      </c>
      <c r="J1823" s="235">
        <v>96</v>
      </c>
    </row>
    <row r="1824" spans="4:17" x14ac:dyDescent="0.2">
      <c r="D1824" s="236"/>
      <c r="E1824" s="235" t="s">
        <v>14569</v>
      </c>
      <c r="F1824" s="235">
        <v>28.5</v>
      </c>
      <c r="G1824" s="235">
        <v>857</v>
      </c>
      <c r="H1824" s="235">
        <v>2359</v>
      </c>
      <c r="I1824" s="235">
        <v>7.83</v>
      </c>
      <c r="J1824" s="235">
        <v>76</v>
      </c>
    </row>
    <row r="1825" spans="4:10" x14ac:dyDescent="0.2">
      <c r="D1825" s="236"/>
      <c r="E1825" s="235" t="s">
        <v>14570</v>
      </c>
      <c r="F1825" s="235">
        <v>28.1</v>
      </c>
      <c r="G1825" s="235">
        <v>824</v>
      </c>
      <c r="H1825" s="235">
        <v>2358</v>
      </c>
      <c r="I1825" s="235">
        <v>7.87</v>
      </c>
      <c r="J1825" s="235">
        <v>65</v>
      </c>
    </row>
    <row r="1826" spans="4:10" x14ac:dyDescent="0.2">
      <c r="D1826" s="236"/>
      <c r="E1826" s="235" t="s">
        <v>14571</v>
      </c>
      <c r="F1826" s="235">
        <v>27.4</v>
      </c>
      <c r="G1826" s="235">
        <v>710</v>
      </c>
      <c r="H1826" s="235">
        <v>2357</v>
      </c>
      <c r="I1826" s="235">
        <v>7.84</v>
      </c>
      <c r="J1826" s="235"/>
    </row>
    <row r="1827" spans="4:10" ht="16" thickBot="1" x14ac:dyDescent="0.25">
      <c r="D1827" s="238"/>
      <c r="E1827" s="240" t="s">
        <v>14572</v>
      </c>
      <c r="F1827" s="240">
        <v>27.3</v>
      </c>
      <c r="G1827" s="240">
        <v>772</v>
      </c>
      <c r="H1827" s="240">
        <v>2352</v>
      </c>
      <c r="I1827" s="240">
        <v>7.81</v>
      </c>
      <c r="J1827" s="240"/>
    </row>
    <row r="1828" spans="4:10" x14ac:dyDescent="0.2">
      <c r="D1828" s="235" t="s">
        <v>14574</v>
      </c>
      <c r="E1828" s="235" t="s">
        <v>14560</v>
      </c>
      <c r="F1828" s="235">
        <v>27.3</v>
      </c>
      <c r="G1828" s="235"/>
      <c r="H1828" s="235"/>
      <c r="I1828" s="235">
        <v>7.61</v>
      </c>
      <c r="J1828" s="235">
        <v>54</v>
      </c>
    </row>
    <row r="1829" spans="4:10" x14ac:dyDescent="0.2">
      <c r="D1829" s="236"/>
      <c r="E1829" s="235" t="s">
        <v>14561</v>
      </c>
      <c r="F1829" s="235">
        <v>27.5</v>
      </c>
      <c r="G1829" s="235">
        <v>1330</v>
      </c>
      <c r="H1829" s="235">
        <v>2355</v>
      </c>
      <c r="I1829" s="235">
        <v>7.58</v>
      </c>
      <c r="J1829" s="235">
        <v>61</v>
      </c>
    </row>
    <row r="1830" spans="4:10" x14ac:dyDescent="0.2">
      <c r="D1830" s="236"/>
      <c r="E1830" s="235" t="s">
        <v>14562</v>
      </c>
      <c r="F1830" s="235">
        <v>28.4</v>
      </c>
      <c r="G1830" s="235">
        <v>1443</v>
      </c>
      <c r="H1830" s="235">
        <v>2341</v>
      </c>
      <c r="I1830" s="235">
        <v>7.61</v>
      </c>
      <c r="J1830" s="235">
        <v>59</v>
      </c>
    </row>
    <row r="1831" spans="4:10" x14ac:dyDescent="0.2">
      <c r="D1831" s="236"/>
      <c r="E1831" s="235" t="s">
        <v>14563</v>
      </c>
      <c r="F1831" s="235">
        <v>28.5</v>
      </c>
      <c r="G1831" s="235">
        <v>1426</v>
      </c>
      <c r="H1831" s="235">
        <v>2347</v>
      </c>
      <c r="I1831" s="235">
        <v>7.61</v>
      </c>
      <c r="J1831" s="235">
        <v>11</v>
      </c>
    </row>
    <row r="1832" spans="4:10" x14ac:dyDescent="0.2">
      <c r="D1832" s="236"/>
      <c r="E1832" s="235" t="s">
        <v>14564</v>
      </c>
      <c r="F1832" s="235">
        <v>28.5</v>
      </c>
      <c r="G1832" s="235">
        <v>1381</v>
      </c>
      <c r="H1832" s="235">
        <v>2290</v>
      </c>
      <c r="I1832" s="235">
        <v>7.6</v>
      </c>
      <c r="J1832" s="235">
        <v>26</v>
      </c>
    </row>
    <row r="1833" spans="4:10" x14ac:dyDescent="0.2">
      <c r="D1833" s="236"/>
      <c r="E1833" s="235" t="s">
        <v>14565</v>
      </c>
      <c r="F1833" s="235">
        <v>28.7</v>
      </c>
      <c r="G1833" s="235">
        <v>1415</v>
      </c>
      <c r="H1833" s="235">
        <v>2338</v>
      </c>
      <c r="I1833" s="235">
        <v>7.58</v>
      </c>
      <c r="J1833" s="235">
        <v>95</v>
      </c>
    </row>
    <row r="1834" spans="4:10" x14ac:dyDescent="0.2">
      <c r="D1834" s="236"/>
      <c r="E1834" s="235" t="s">
        <v>14566</v>
      </c>
      <c r="F1834" s="235">
        <v>28.5</v>
      </c>
      <c r="G1834" s="235">
        <v>1475</v>
      </c>
      <c r="H1834" s="235">
        <v>2335</v>
      </c>
      <c r="I1834" s="235">
        <v>7.61</v>
      </c>
      <c r="J1834" s="235">
        <v>42</v>
      </c>
    </row>
    <row r="1835" spans="4:10" x14ac:dyDescent="0.2">
      <c r="D1835" s="230"/>
      <c r="E1835" s="234" t="s">
        <v>14567</v>
      </c>
      <c r="F1835" s="234">
        <v>28.4</v>
      </c>
      <c r="G1835" s="234">
        <v>1496</v>
      </c>
      <c r="H1835" s="234">
        <v>2352</v>
      </c>
      <c r="I1835" s="234">
        <v>7.66</v>
      </c>
      <c r="J1835" s="234">
        <v>65</v>
      </c>
    </row>
    <row r="1836" spans="4:10" x14ac:dyDescent="0.2">
      <c r="D1836" s="230"/>
      <c r="E1836" s="234" t="s">
        <v>14568</v>
      </c>
      <c r="F1836" s="234">
        <v>27.7</v>
      </c>
      <c r="G1836" s="234">
        <v>1310</v>
      </c>
      <c r="H1836" s="234">
        <v>2348</v>
      </c>
      <c r="I1836" s="234">
        <v>7.59</v>
      </c>
      <c r="J1836" s="234">
        <v>56</v>
      </c>
    </row>
    <row r="1837" spans="4:10" x14ac:dyDescent="0.2">
      <c r="D1837" s="230"/>
      <c r="E1837" s="234" t="s">
        <v>14569</v>
      </c>
      <c r="F1837" s="234">
        <v>27.8</v>
      </c>
      <c r="G1837" s="234">
        <v>1535</v>
      </c>
      <c r="H1837" s="234">
        <v>2365</v>
      </c>
      <c r="I1837" s="234">
        <v>7.61</v>
      </c>
      <c r="J1837" s="234">
        <v>45</v>
      </c>
    </row>
    <row r="1838" spans="4:10" x14ac:dyDescent="0.2">
      <c r="D1838" s="230"/>
      <c r="E1838" s="234" t="s">
        <v>14570</v>
      </c>
      <c r="F1838" s="234">
        <v>27.6</v>
      </c>
      <c r="G1838" s="234">
        <v>1493</v>
      </c>
      <c r="H1838" s="234">
        <v>2361</v>
      </c>
      <c r="I1838" s="234">
        <v>7.63</v>
      </c>
      <c r="J1838" s="234">
        <v>124</v>
      </c>
    </row>
    <row r="1839" spans="4:10" x14ac:dyDescent="0.2">
      <c r="D1839" s="230"/>
      <c r="E1839" s="234" t="s">
        <v>14571</v>
      </c>
      <c r="F1839" s="234">
        <v>26.9</v>
      </c>
      <c r="G1839" s="234">
        <v>1339</v>
      </c>
      <c r="H1839" s="234">
        <v>2366</v>
      </c>
      <c r="I1839" s="234">
        <v>7.6</v>
      </c>
      <c r="J1839" s="235"/>
    </row>
    <row r="1840" spans="4:10" ht="16" thickBot="1" x14ac:dyDescent="0.25">
      <c r="D1840" s="232"/>
      <c r="E1840" s="241" t="s">
        <v>14572</v>
      </c>
      <c r="F1840" s="241">
        <v>27.1</v>
      </c>
      <c r="G1840" s="241">
        <v>1562</v>
      </c>
      <c r="H1840" s="241">
        <v>2370</v>
      </c>
      <c r="I1840" s="241">
        <v>7.63</v>
      </c>
      <c r="J1840" s="240"/>
    </row>
    <row r="1841" spans="1:30" x14ac:dyDescent="0.2">
      <c r="D1841" s="7"/>
      <c r="E1841">
        <v>400</v>
      </c>
      <c r="F1841">
        <f>AVERAGE(F1802:F1813)</f>
        <v>28.224999999999998</v>
      </c>
      <c r="G1841">
        <f t="shared" ref="G1841:J1841" si="78">AVERAGE(G1802:G1813)</f>
        <v>395.54545454545456</v>
      </c>
      <c r="H1841">
        <f t="shared" si="78"/>
        <v>2334.818181818182</v>
      </c>
      <c r="I1841">
        <f t="shared" si="78"/>
        <v>8.0691666666666677</v>
      </c>
      <c r="J1841">
        <f t="shared" si="78"/>
        <v>83.454545454545453</v>
      </c>
      <c r="K1841" s="12">
        <v>35.6</v>
      </c>
    </row>
    <row r="1842" spans="1:30" x14ac:dyDescent="0.2">
      <c r="D1842" s="7"/>
      <c r="E1842" s="12">
        <v>700</v>
      </c>
      <c r="F1842">
        <f>AVERAGE(F1815:F1826)</f>
        <v>28.233333333333331</v>
      </c>
      <c r="G1842">
        <f t="shared" ref="G1842:J1842" si="79">AVERAGE(G1815:G1826)</f>
        <v>783</v>
      </c>
      <c r="H1842">
        <f t="shared" si="79"/>
        <v>2340.6363636363635</v>
      </c>
      <c r="I1842">
        <f t="shared" si="79"/>
        <v>7.830000000000001</v>
      </c>
      <c r="J1842">
        <f t="shared" si="79"/>
        <v>63.909090909090907</v>
      </c>
      <c r="K1842" s="12">
        <v>35.5</v>
      </c>
    </row>
    <row r="1843" spans="1:30" x14ac:dyDescent="0.2">
      <c r="D1843" s="7"/>
      <c r="E1843">
        <v>1300</v>
      </c>
      <c r="F1843">
        <f>AVERAGE(F1828:F1839)</f>
        <v>27.983333333333331</v>
      </c>
      <c r="G1843">
        <f t="shared" ref="G1843:I1843" si="80">AVERAGE(G1828:G1839)</f>
        <v>1422.090909090909</v>
      </c>
      <c r="H1843">
        <f t="shared" si="80"/>
        <v>2345.2727272727275</v>
      </c>
      <c r="I1843">
        <f t="shared" si="80"/>
        <v>7.607499999999999</v>
      </c>
      <c r="J1843">
        <f>AVERAGE(J1828:J1839)</f>
        <v>58</v>
      </c>
      <c r="K1843" s="12">
        <v>35.4</v>
      </c>
    </row>
    <row r="1844" spans="1:30" x14ac:dyDescent="0.2">
      <c r="D1844" s="7" t="s">
        <v>12454</v>
      </c>
      <c r="E1844"/>
      <c r="F1844">
        <v>12</v>
      </c>
      <c r="G1844">
        <v>47</v>
      </c>
      <c r="H1844" s="12">
        <v>47</v>
      </c>
      <c r="I1844" s="12">
        <v>299</v>
      </c>
      <c r="J1844" s="12">
        <v>11</v>
      </c>
    </row>
    <row r="1845" spans="1:30" x14ac:dyDescent="0.2">
      <c r="D1845" s="7"/>
      <c r="E1845"/>
      <c r="F1845" cm="1">
        <f t="array" ref="F1845">STDEV(F1802:F1813/SQRT(F1844))</f>
        <v>0.18509825400679414</v>
      </c>
      <c r="G1845" cm="1">
        <f t="array" ref="G1845">STDEV(G1802:G1813/SQRT(G1844))</f>
        <v>17.522956297982883</v>
      </c>
      <c r="H1845" cm="1">
        <f t="array" ref="H1845">STDEV(H1802:H1813/SQRT(H1844))</f>
        <v>98.357185198018769</v>
      </c>
      <c r="I1845" cm="1">
        <f t="array" ref="I1845">STDEV(I1802:I1813/SQRT(I1844))</f>
        <v>2.3061293311836479E-3</v>
      </c>
      <c r="J1845" cm="1">
        <f t="array" ref="J1845">STDEV(J1802:J1813/SQRT(J1844))</f>
        <v>15.007160825188015</v>
      </c>
      <c r="K1845" s="12">
        <v>0.1</v>
      </c>
    </row>
    <row r="1846" spans="1:30" x14ac:dyDescent="0.2">
      <c r="D1846" s="7"/>
      <c r="E1846"/>
      <c r="F1846" cm="1">
        <f t="array" ref="F1846">STDEV(F1815:F1826/SQRT(F1844))</f>
        <v>0.15922793521720799</v>
      </c>
      <c r="G1846" cm="1">
        <f t="array" ref="G1846">STDEV(G1815:G1826/SQRT(G1844))</f>
        <v>34.212902935482248</v>
      </c>
      <c r="H1846" cm="1">
        <f t="array" ref="H1846">STDEV(H1815:H1826/SQRT(H1844))</f>
        <v>98.589520010165955</v>
      </c>
      <c r="I1846" cm="1">
        <f t="array" ref="I1846">STDEV(I1815:I1826/SQRT(I1844))</f>
        <v>1.5595993903683098E-3</v>
      </c>
      <c r="J1846" cm="1">
        <f t="array" ref="J1846">STDEV(J1815:J1826/SQRT(J1844))</f>
        <v>9.9539919591521198</v>
      </c>
      <c r="K1846" s="12">
        <v>0.1</v>
      </c>
    </row>
    <row r="1847" spans="1:30" x14ac:dyDescent="0.2">
      <c r="D1847" s="7"/>
      <c r="E1847"/>
      <c r="F1847" cm="1">
        <f t="array" ref="F1847">STDEV(F1828:F1839/SQRT(F1828:F1839))</f>
        <v>5.564806852316944E-2</v>
      </c>
      <c r="G1847" cm="1">
        <f t="array" ref="G1847">STDEV(G1829:G1839/SQRT(G1829:G1839))</f>
        <v>0.99588163433107801</v>
      </c>
      <c r="H1847" cm="1">
        <f t="array" ref="H1847">STDEV(H1829:H1839/SQRT(H1829:H1839))</f>
        <v>0.21854096403866119</v>
      </c>
      <c r="I1847" cm="1">
        <f t="array" ref="I1847">STDEV(I1828:I1839/SQRT(I1828:I1839))</f>
        <v>3.9482217673666173E-3</v>
      </c>
      <c r="J1847" cm="1">
        <f t="array" ref="J1847">STDEV(J1828:J1838/SQRT(J1828:J1838))</f>
        <v>2.0838407246369095</v>
      </c>
      <c r="K1847" s="12">
        <v>0.1</v>
      </c>
    </row>
    <row r="1848" spans="1:30" x14ac:dyDescent="0.2">
      <c r="D1848" s="7"/>
      <c r="E1848"/>
      <c r="F1848"/>
      <c r="G1848"/>
    </row>
    <row r="1849" spans="1:30" x14ac:dyDescent="0.2">
      <c r="D1849" s="7"/>
    </row>
    <row r="1850" spans="1:30" x14ac:dyDescent="0.2">
      <c r="D1850" s="7"/>
    </row>
    <row r="1851" spans="1:30" x14ac:dyDescent="0.2">
      <c r="A1851" s="43" t="s">
        <v>7111</v>
      </c>
      <c r="D1851" s="12" t="s">
        <v>14203</v>
      </c>
    </row>
    <row r="1852" spans="1:30" ht="19" thickBot="1" x14ac:dyDescent="0.25">
      <c r="D1852" s="155"/>
      <c r="E1852" s="153" t="s">
        <v>12754</v>
      </c>
      <c r="F1852" s="153" t="s">
        <v>14586</v>
      </c>
      <c r="G1852" s="155" t="s">
        <v>14598</v>
      </c>
      <c r="I1852" s="153">
        <v>19</v>
      </c>
      <c r="J1852" s="155"/>
      <c r="K1852" s="153">
        <v>21</v>
      </c>
      <c r="L1852" s="155"/>
      <c r="M1852" s="153">
        <v>23</v>
      </c>
      <c r="N1852" s="155"/>
      <c r="O1852" s="153">
        <v>25</v>
      </c>
      <c r="P1852" s="155"/>
      <c r="Q1852" s="153">
        <v>27</v>
      </c>
      <c r="R1852" s="155"/>
      <c r="S1852" s="153">
        <v>29</v>
      </c>
      <c r="T1852"/>
      <c r="V1852" s="12" t="s">
        <v>14231</v>
      </c>
    </row>
    <row r="1853" spans="1:30" ht="18" x14ac:dyDescent="0.2">
      <c r="D1853" s="155"/>
      <c r="E1853" s="153" t="s">
        <v>14587</v>
      </c>
      <c r="F1853" s="155"/>
      <c r="G1853" s="153">
        <f>12*7</f>
        <v>84</v>
      </c>
      <c r="H1853" s="155"/>
      <c r="I1853" s="153"/>
      <c r="J1853" s="155"/>
      <c r="K1853" s="153"/>
      <c r="L1853" s="155"/>
      <c r="M1853" s="153"/>
      <c r="N1853" s="155"/>
      <c r="O1853" s="153"/>
      <c r="P1853" s="155"/>
      <c r="Q1853" s="153"/>
      <c r="R1853" s="155"/>
      <c r="S1853" s="153"/>
      <c r="T1853" s="155"/>
      <c r="V1853" s="244" t="s">
        <v>12649</v>
      </c>
      <c r="W1853" s="246"/>
      <c r="X1853" s="376" t="s">
        <v>12650</v>
      </c>
      <c r="Y1853" s="248"/>
      <c r="Z1853" s="244" t="s">
        <v>12651</v>
      </c>
      <c r="AA1853" s="248"/>
      <c r="AB1853" s="244" t="s">
        <v>12651</v>
      </c>
      <c r="AC1853" s="248"/>
      <c r="AD1853" s="244" t="s">
        <v>12652</v>
      </c>
    </row>
    <row r="1854" spans="1:30" ht="18" x14ac:dyDescent="0.2">
      <c r="D1854" s="155" t="s">
        <v>14588</v>
      </c>
      <c r="E1854" s="155"/>
      <c r="F1854" s="155"/>
      <c r="G1854" s="155"/>
      <c r="H1854" s="155"/>
      <c r="I1854" s="155"/>
      <c r="J1854" s="155" t="s">
        <v>14596</v>
      </c>
      <c r="K1854" s="155"/>
      <c r="L1854" s="155"/>
      <c r="M1854" s="155"/>
      <c r="N1854" s="155"/>
      <c r="O1854" s="155"/>
      <c r="P1854" s="155"/>
      <c r="Q1854" s="155"/>
      <c r="R1854" s="155"/>
      <c r="S1854" s="155"/>
      <c r="T1854"/>
      <c r="V1854" s="247" t="s">
        <v>12653</v>
      </c>
      <c r="W1854" s="249"/>
      <c r="X1854" s="377"/>
      <c r="Y1854"/>
      <c r="Z1854" s="247" t="s">
        <v>12654</v>
      </c>
      <c r="AA1854"/>
      <c r="AB1854" s="247" t="s">
        <v>12655</v>
      </c>
      <c r="AC1854" s="250"/>
      <c r="AD1854" s="247" t="s">
        <v>12656</v>
      </c>
    </row>
    <row r="1855" spans="1:30" ht="19" thickBot="1" x14ac:dyDescent="0.25">
      <c r="D1855" s="155"/>
      <c r="E1855" s="155" t="s">
        <v>14589</v>
      </c>
      <c r="F1855" s="155"/>
      <c r="G1855" s="155">
        <v>9.6999999999999993</v>
      </c>
      <c r="H1855" s="155"/>
      <c r="I1855" s="155">
        <v>17.5</v>
      </c>
      <c r="J1855" s="155">
        <f>I1855-$G$1855</f>
        <v>7.8000000000000007</v>
      </c>
      <c r="K1855" s="155">
        <v>21.8</v>
      </c>
      <c r="L1855" s="155">
        <f>K1855-$G$1855</f>
        <v>12.100000000000001</v>
      </c>
      <c r="M1855" s="155">
        <v>30.2</v>
      </c>
      <c r="N1855" s="155">
        <f>M1855-$G$1855</f>
        <v>20.5</v>
      </c>
      <c r="O1855" s="155">
        <v>26.5</v>
      </c>
      <c r="P1855" s="155">
        <f>O1855-$G$1855</f>
        <v>16.8</v>
      </c>
      <c r="Q1855" s="155">
        <v>28.8</v>
      </c>
      <c r="R1855" s="155">
        <f>Q1855-$G$1855</f>
        <v>19.100000000000001</v>
      </c>
      <c r="S1855" s="155">
        <v>25</v>
      </c>
      <c r="T1855" s="155">
        <f>S1855-$G$1855</f>
        <v>15.3</v>
      </c>
      <c r="V1855" s="251"/>
      <c r="W1855" s="253"/>
      <c r="X1855" s="254"/>
      <c r="Y1855" s="254"/>
      <c r="Z1855" s="255" t="s">
        <v>12657</v>
      </c>
      <c r="AA1855" s="254"/>
      <c r="AB1855" s="255" t="s">
        <v>14599</v>
      </c>
      <c r="AC1855" s="254"/>
      <c r="AD1855" s="254"/>
    </row>
    <row r="1856" spans="1:30" ht="18" x14ac:dyDescent="0.2">
      <c r="D1856" s="155"/>
      <c r="E1856" s="155" t="s">
        <v>14590</v>
      </c>
      <c r="F1856" s="155"/>
      <c r="G1856" s="155">
        <v>13</v>
      </c>
      <c r="H1856" s="155"/>
      <c r="I1856" s="155">
        <v>23</v>
      </c>
      <c r="J1856" s="155" t="s">
        <v>14597</v>
      </c>
      <c r="K1856" s="155">
        <v>27</v>
      </c>
      <c r="L1856" s="155"/>
      <c r="M1856" s="155">
        <v>32</v>
      </c>
      <c r="N1856" s="155"/>
      <c r="O1856" s="155">
        <v>35</v>
      </c>
      <c r="P1856" s="155"/>
      <c r="Q1856" s="155">
        <v>46</v>
      </c>
      <c r="R1856" s="155"/>
      <c r="S1856" s="155">
        <v>32</v>
      </c>
      <c r="T1856" s="155"/>
      <c r="V1856" s="256" t="s">
        <v>12658</v>
      </c>
      <c r="W1856"/>
      <c r="X1856" s="247" t="s">
        <v>12659</v>
      </c>
      <c r="Y1856"/>
      <c r="Z1856" s="257">
        <v>11</v>
      </c>
      <c r="AA1856"/>
      <c r="AB1856" s="257">
        <v>0.45</v>
      </c>
      <c r="AC1856"/>
      <c r="AD1856" s="247">
        <v>7</v>
      </c>
    </row>
    <row r="1857" spans="4:32" ht="18" x14ac:dyDescent="0.2">
      <c r="D1857" s="155"/>
      <c r="E1857" s="155" t="s">
        <v>14591</v>
      </c>
      <c r="F1857" s="155"/>
      <c r="G1857" s="155">
        <v>7</v>
      </c>
      <c r="H1857" s="155"/>
      <c r="I1857" s="155">
        <v>13</v>
      </c>
      <c r="J1857" s="155">
        <f>J1855/$G$1853</f>
        <v>9.285714285714286E-2</v>
      </c>
      <c r="K1857" s="155">
        <v>19</v>
      </c>
      <c r="L1857" s="155">
        <f>L1855/$G$1853</f>
        <v>0.14404761904761906</v>
      </c>
      <c r="M1857" s="155">
        <v>28</v>
      </c>
      <c r="N1857" s="155">
        <f>N1855/$G$1853</f>
        <v>0.24404761904761904</v>
      </c>
      <c r="O1857" s="155">
        <v>16</v>
      </c>
      <c r="P1857" s="155">
        <f>P1855/$G$1853</f>
        <v>0.2</v>
      </c>
      <c r="Q1857" s="155">
        <v>22</v>
      </c>
      <c r="R1857" s="155">
        <f>R1855/$G$1853</f>
        <v>0.22738095238095241</v>
      </c>
      <c r="S1857" s="155">
        <v>21</v>
      </c>
      <c r="T1857" s="155">
        <f>T1855/$G$1853</f>
        <v>0.18214285714285716</v>
      </c>
      <c r="V1857"/>
      <c r="W1857"/>
      <c r="X1857" s="247" t="s">
        <v>12660</v>
      </c>
      <c r="Y1857"/>
      <c r="Z1857" s="257">
        <v>13</v>
      </c>
      <c r="AA1857"/>
      <c r="AB1857" s="257">
        <v>0.5</v>
      </c>
      <c r="AC1857"/>
      <c r="AD1857" s="247">
        <v>7</v>
      </c>
    </row>
    <row r="1858" spans="4:32" ht="18" x14ac:dyDescent="0.2">
      <c r="D1858" s="155"/>
      <c r="E1858" s="155" t="s">
        <v>14592</v>
      </c>
      <c r="F1858" s="155"/>
      <c r="G1858" s="155">
        <v>2.2000000000000002</v>
      </c>
      <c r="H1858" s="155"/>
      <c r="I1858" s="155">
        <v>3.3</v>
      </c>
      <c r="J1858" s="155"/>
      <c r="K1858" s="155">
        <v>3</v>
      </c>
      <c r="L1858" s="155"/>
      <c r="M1858" s="155">
        <v>1.6</v>
      </c>
      <c r="N1858" s="155"/>
      <c r="O1858" s="155">
        <v>6.6</v>
      </c>
      <c r="P1858" s="155"/>
      <c r="Q1858" s="155">
        <v>8.9</v>
      </c>
      <c r="R1858" s="155"/>
      <c r="S1858" s="155">
        <v>3.8</v>
      </c>
      <c r="T1858" s="155"/>
      <c r="V1858"/>
      <c r="W1858"/>
      <c r="X1858" s="247" t="s">
        <v>12661</v>
      </c>
      <c r="Y1858"/>
      <c r="Z1858" s="257">
        <v>10</v>
      </c>
      <c r="AA1858"/>
      <c r="AB1858" s="257">
        <v>0.35</v>
      </c>
      <c r="AC1858"/>
      <c r="AD1858" s="247">
        <v>6</v>
      </c>
    </row>
    <row r="1859" spans="4:32" ht="18" x14ac:dyDescent="0.2">
      <c r="D1859" s="155"/>
      <c r="E1859" s="155"/>
      <c r="F1859" s="155"/>
      <c r="G1859" s="155"/>
      <c r="H1859" s="155"/>
      <c r="I1859" s="155"/>
      <c r="J1859" s="155"/>
      <c r="K1859" s="155"/>
      <c r="L1859" s="155"/>
      <c r="M1859" s="155"/>
      <c r="N1859" s="155"/>
      <c r="O1859" s="155"/>
      <c r="P1859" s="155"/>
      <c r="Q1859" s="155"/>
      <c r="R1859" s="155"/>
      <c r="S1859" s="155"/>
      <c r="T1859" s="155"/>
      <c r="V1859"/>
      <c r="W1859"/>
      <c r="X1859" s="247" t="s">
        <v>12662</v>
      </c>
      <c r="Y1859"/>
      <c r="Z1859" s="257">
        <v>8</v>
      </c>
      <c r="AA1859"/>
      <c r="AB1859" s="257">
        <v>0.39</v>
      </c>
      <c r="AC1859"/>
      <c r="AD1859" s="247">
        <v>7</v>
      </c>
    </row>
    <row r="1860" spans="4:32" ht="18" x14ac:dyDescent="0.2">
      <c r="D1860" s="155" t="s">
        <v>14593</v>
      </c>
      <c r="E1860" s="155"/>
      <c r="F1860" s="155"/>
      <c r="G1860" s="155"/>
      <c r="H1860" s="155"/>
      <c r="I1860" s="155"/>
      <c r="J1860" s="155"/>
      <c r="K1860" s="155"/>
      <c r="L1860" s="155"/>
      <c r="M1860" s="155"/>
      <c r="N1860" s="155"/>
      <c r="O1860" s="155"/>
      <c r="P1860" s="155"/>
      <c r="Q1860" s="155"/>
      <c r="R1860"/>
      <c r="S1860"/>
      <c r="T1860"/>
      <c r="V1860"/>
      <c r="W1860"/>
      <c r="X1860" s="247" t="s">
        <v>12663</v>
      </c>
      <c r="Y1860"/>
      <c r="Z1860" s="257">
        <v>9</v>
      </c>
      <c r="AA1860"/>
      <c r="AB1860" s="257">
        <v>0.52</v>
      </c>
      <c r="AC1860"/>
      <c r="AD1860" s="247">
        <v>7</v>
      </c>
    </row>
    <row r="1861" spans="4:32" ht="18" x14ac:dyDescent="0.2">
      <c r="D1861" s="155"/>
      <c r="E1861" s="155" t="s">
        <v>14589</v>
      </c>
      <c r="F1861" s="155"/>
      <c r="G1861" s="155">
        <v>0.44</v>
      </c>
      <c r="H1861" s="155"/>
      <c r="I1861" s="155">
        <v>0.75</v>
      </c>
      <c r="J1861" s="155"/>
      <c r="K1861" s="155">
        <v>0.92</v>
      </c>
      <c r="L1861" s="155"/>
      <c r="M1861" s="155">
        <v>1.1499999999999999</v>
      </c>
      <c r="N1861" s="155"/>
      <c r="O1861" s="155">
        <v>1.1000000000000001</v>
      </c>
      <c r="P1861" s="155"/>
      <c r="Q1861" s="155">
        <v>1.33</v>
      </c>
      <c r="R1861" s="155"/>
      <c r="S1861" s="155">
        <v>1.1000000000000001</v>
      </c>
      <c r="T1861" s="155"/>
      <c r="V1861"/>
      <c r="W1861"/>
      <c r="X1861" s="247" t="s">
        <v>12664</v>
      </c>
      <c r="Y1861"/>
      <c r="Z1861" s="257">
        <v>7</v>
      </c>
      <c r="AA1861"/>
      <c r="AB1861" s="257">
        <v>0.42</v>
      </c>
      <c r="AC1861"/>
      <c r="AD1861" s="247">
        <v>6</v>
      </c>
    </row>
    <row r="1862" spans="4:32" ht="18" x14ac:dyDescent="0.2">
      <c r="D1862" s="155"/>
      <c r="E1862" s="155" t="s">
        <v>14590</v>
      </c>
      <c r="F1862" s="155"/>
      <c r="G1862" s="155">
        <v>0.52</v>
      </c>
      <c r="H1862" s="155"/>
      <c r="I1862" s="155">
        <v>0.99</v>
      </c>
      <c r="J1862" s="155"/>
      <c r="K1862" s="155">
        <v>1.23</v>
      </c>
      <c r="L1862" s="155"/>
      <c r="M1862" s="155">
        <v>1.28</v>
      </c>
      <c r="N1862" s="155"/>
      <c r="O1862" s="155">
        <v>1.46</v>
      </c>
      <c r="P1862" s="155"/>
      <c r="Q1862" s="155">
        <v>1.97</v>
      </c>
      <c r="R1862" s="155"/>
      <c r="S1862" s="155">
        <v>1.4</v>
      </c>
      <c r="T1862" s="155"/>
      <c r="V1862"/>
      <c r="W1862"/>
      <c r="X1862"/>
      <c r="Y1862"/>
      <c r="Z1862"/>
      <c r="AA1862"/>
      <c r="AB1862"/>
      <c r="AC1862"/>
      <c r="AD1862"/>
    </row>
    <row r="1863" spans="4:32" ht="18" x14ac:dyDescent="0.2">
      <c r="D1863" s="155"/>
      <c r="E1863" s="155" t="s">
        <v>14591</v>
      </c>
      <c r="F1863" s="155"/>
      <c r="G1863" s="155">
        <v>0.35</v>
      </c>
      <c r="H1863" s="155"/>
      <c r="I1863" s="155">
        <v>0.57999999999999996</v>
      </c>
      <c r="J1863" s="155"/>
      <c r="K1863" s="155">
        <v>0.72</v>
      </c>
      <c r="L1863" s="155"/>
      <c r="M1863" s="155">
        <v>0.93</v>
      </c>
      <c r="N1863" s="155"/>
      <c r="O1863" s="155">
        <v>0.68</v>
      </c>
      <c r="P1863" s="155"/>
      <c r="Q1863" s="155">
        <v>1.03</v>
      </c>
      <c r="R1863" s="155"/>
      <c r="S1863" s="155">
        <v>0.94</v>
      </c>
      <c r="T1863" s="155"/>
      <c r="V1863" s="256" t="s">
        <v>12665</v>
      </c>
      <c r="W1863"/>
      <c r="X1863" s="247" t="s">
        <v>12666</v>
      </c>
      <c r="Y1863"/>
      <c r="Z1863" s="257">
        <v>23</v>
      </c>
      <c r="AA1863">
        <f>Z1863-AVERAGE($Z$1856:$Z$1861)</f>
        <v>13.333333333333334</v>
      </c>
      <c r="AB1863" s="257">
        <v>0.99</v>
      </c>
      <c r="AC1863"/>
      <c r="AD1863" s="247">
        <v>11</v>
      </c>
    </row>
    <row r="1864" spans="4:32" ht="18" x14ac:dyDescent="0.2">
      <c r="D1864" s="155"/>
      <c r="E1864" s="155" t="s">
        <v>14592</v>
      </c>
      <c r="F1864" s="155"/>
      <c r="G1864" s="155">
        <v>0.06</v>
      </c>
      <c r="H1864" s="155"/>
      <c r="I1864" s="155">
        <v>0.15</v>
      </c>
      <c r="J1864" s="155"/>
      <c r="K1864" s="155">
        <v>0.17</v>
      </c>
      <c r="L1864" s="155"/>
      <c r="M1864" s="155">
        <v>0.15</v>
      </c>
      <c r="N1864" s="155"/>
      <c r="O1864" s="155">
        <v>0.27</v>
      </c>
      <c r="P1864" s="155"/>
      <c r="Q1864" s="155">
        <v>0.38</v>
      </c>
      <c r="R1864" s="155"/>
      <c r="S1864" s="155">
        <v>0.17</v>
      </c>
      <c r="T1864" s="155"/>
      <c r="V1864"/>
      <c r="W1864"/>
      <c r="X1864" s="247" t="s">
        <v>12667</v>
      </c>
      <c r="Y1864"/>
      <c r="Z1864" s="257">
        <v>19</v>
      </c>
      <c r="AA1864">
        <f t="shared" ref="AA1864:AA1868" si="81">Z1864-AVERAGE($Z$1856:$Z$1861)</f>
        <v>9.3333333333333339</v>
      </c>
      <c r="AB1864" s="257">
        <v>0.82</v>
      </c>
      <c r="AC1864"/>
      <c r="AD1864" s="247">
        <v>10</v>
      </c>
    </row>
    <row r="1865" spans="4:32" ht="18" x14ac:dyDescent="0.2">
      <c r="D1865" s="155"/>
      <c r="E1865" s="155"/>
      <c r="F1865" s="155"/>
      <c r="G1865" s="155"/>
      <c r="H1865" s="155"/>
      <c r="I1865" s="155"/>
      <c r="J1865" s="155"/>
      <c r="K1865" s="155"/>
      <c r="L1865" s="155"/>
      <c r="M1865" s="155"/>
      <c r="N1865" s="155"/>
      <c r="O1865" s="155"/>
      <c r="P1865" s="155"/>
      <c r="Q1865" s="155"/>
      <c r="R1865" s="155"/>
      <c r="S1865" s="155"/>
      <c r="T1865" s="155"/>
      <c r="V1865"/>
      <c r="W1865"/>
      <c r="X1865" s="247" t="s">
        <v>12668</v>
      </c>
      <c r="Y1865"/>
      <c r="Z1865" s="257">
        <v>17</v>
      </c>
      <c r="AA1865">
        <f t="shared" si="81"/>
        <v>7.3333333333333339</v>
      </c>
      <c r="AB1865" s="257">
        <v>0.78</v>
      </c>
      <c r="AC1865"/>
      <c r="AD1865" s="247">
        <v>11</v>
      </c>
    </row>
    <row r="1866" spans="4:32" ht="18" x14ac:dyDescent="0.2">
      <c r="D1866" s="155" t="s">
        <v>14594</v>
      </c>
      <c r="E1866" s="155"/>
      <c r="F1866" s="155"/>
      <c r="G1866" s="155"/>
      <c r="H1866" s="155"/>
      <c r="I1866" s="155"/>
      <c r="J1866" s="155"/>
      <c r="K1866" s="155"/>
      <c r="L1866" s="155"/>
      <c r="M1866" s="155"/>
      <c r="N1866" s="155"/>
      <c r="O1866" s="155"/>
      <c r="P1866" s="155"/>
      <c r="Q1866" s="155"/>
      <c r="R1866"/>
      <c r="S1866"/>
      <c r="T1866"/>
      <c r="V1866"/>
      <c r="W1866"/>
      <c r="X1866" s="247" t="s">
        <v>12669</v>
      </c>
      <c r="Y1866"/>
      <c r="Z1866" s="257">
        <v>16</v>
      </c>
      <c r="AA1866">
        <f>Z1866-AVERAGE($Z$1856:$Z$1861)</f>
        <v>6.3333333333333339</v>
      </c>
      <c r="AB1866" s="257">
        <v>0.68</v>
      </c>
      <c r="AC1866"/>
      <c r="AD1866" s="247">
        <v>9</v>
      </c>
    </row>
    <row r="1867" spans="4:32" ht="18" x14ac:dyDescent="0.2">
      <c r="D1867" s="155"/>
      <c r="E1867" s="155" t="s">
        <v>14589</v>
      </c>
      <c r="F1867" s="155"/>
      <c r="G1867" s="155">
        <v>2.2200000000000002</v>
      </c>
      <c r="H1867" s="155"/>
      <c r="I1867" s="155">
        <v>2.33</v>
      </c>
      <c r="J1867" s="155"/>
      <c r="K1867" s="155">
        <v>2.41</v>
      </c>
      <c r="L1867" s="155"/>
      <c r="M1867" s="155">
        <v>2.65</v>
      </c>
      <c r="N1867" s="155"/>
      <c r="O1867" s="155">
        <v>2.4</v>
      </c>
      <c r="P1867" s="155"/>
      <c r="Q1867" s="155">
        <v>2.1800000000000002</v>
      </c>
      <c r="R1867" s="155"/>
      <c r="S1867" s="155">
        <v>2.2799999999999998</v>
      </c>
      <c r="T1867" s="155"/>
      <c r="V1867"/>
      <c r="W1867"/>
      <c r="X1867" s="247" t="s">
        <v>12670</v>
      </c>
      <c r="Y1867"/>
      <c r="Z1867" s="257">
        <v>13</v>
      </c>
      <c r="AA1867">
        <f t="shared" si="81"/>
        <v>3.3333333333333339</v>
      </c>
      <c r="AB1867" s="257">
        <v>0.57999999999999996</v>
      </c>
      <c r="AC1867"/>
      <c r="AD1867" s="247">
        <v>9</v>
      </c>
    </row>
    <row r="1868" spans="4:32" ht="18" x14ac:dyDescent="0.2">
      <c r="D1868" s="155"/>
      <c r="E1868" s="155" t="s">
        <v>14590</v>
      </c>
      <c r="F1868" s="155"/>
      <c r="G1868" s="155">
        <v>2.83</v>
      </c>
      <c r="H1868" s="155"/>
      <c r="I1868" s="155">
        <v>2.59</v>
      </c>
      <c r="J1868" s="155"/>
      <c r="K1868" s="155">
        <v>2.63</v>
      </c>
      <c r="L1868" s="155"/>
      <c r="M1868" s="155">
        <v>3.02</v>
      </c>
      <c r="N1868" s="155"/>
      <c r="O1868" s="155">
        <v>2.4300000000000002</v>
      </c>
      <c r="P1868" s="155"/>
      <c r="Q1868" s="155">
        <v>2.34</v>
      </c>
      <c r="R1868" s="155"/>
      <c r="S1868" s="155">
        <v>2.35</v>
      </c>
      <c r="T1868" s="155"/>
      <c r="V1868"/>
      <c r="W1868"/>
      <c r="X1868" s="247" t="s">
        <v>12671</v>
      </c>
      <c r="Y1868"/>
      <c r="Z1868" s="257">
        <v>17</v>
      </c>
      <c r="AA1868">
        <f t="shared" si="81"/>
        <v>7.3333333333333339</v>
      </c>
      <c r="AB1868" s="257">
        <v>0.66</v>
      </c>
      <c r="AC1868"/>
      <c r="AD1868" s="247">
        <v>9</v>
      </c>
    </row>
    <row r="1869" spans="4:32" ht="18" x14ac:dyDescent="0.2">
      <c r="D1869" s="155"/>
      <c r="E1869" s="155" t="s">
        <v>14591</v>
      </c>
      <c r="F1869" s="155"/>
      <c r="G1869" s="155">
        <v>1.68</v>
      </c>
      <c r="H1869" s="155"/>
      <c r="I1869" s="155">
        <v>2.19</v>
      </c>
      <c r="J1869" s="155"/>
      <c r="K1869" s="155">
        <v>2.0699999999999998</v>
      </c>
      <c r="L1869" s="155"/>
      <c r="M1869" s="155">
        <v>2.35</v>
      </c>
      <c r="N1869" s="155"/>
      <c r="O1869" s="155">
        <v>2.35</v>
      </c>
      <c r="P1869" s="155"/>
      <c r="Q1869" s="155">
        <v>1.86</v>
      </c>
      <c r="R1869" s="155"/>
      <c r="S1869" s="155">
        <v>2.21</v>
      </c>
      <c r="T1869" s="155"/>
      <c r="V1869"/>
      <c r="W1869"/>
      <c r="X1869"/>
      <c r="Y1869"/>
      <c r="Z1869"/>
      <c r="AA1869">
        <f>AVERAGE(AA1863:AA1868)</f>
        <v>7.8333333333333348</v>
      </c>
      <c r="AB1869">
        <f>STDEV(AA1863:AA1868)</f>
        <v>3.3316662497915348</v>
      </c>
      <c r="AC1869"/>
      <c r="AD1869"/>
      <c r="AE1869">
        <v>7.8333333333333348</v>
      </c>
      <c r="AF1869">
        <v>3.3316662497915348</v>
      </c>
    </row>
    <row r="1870" spans="4:32" ht="18" x14ac:dyDescent="0.2">
      <c r="D1870" s="155"/>
      <c r="E1870" s="155" t="s">
        <v>14592</v>
      </c>
      <c r="F1870" s="155"/>
      <c r="G1870" s="155">
        <v>0.47</v>
      </c>
      <c r="H1870" s="155"/>
      <c r="I1870" s="155">
        <v>0.14000000000000001</v>
      </c>
      <c r="J1870" s="155"/>
      <c r="K1870" s="155">
        <v>0.22</v>
      </c>
      <c r="L1870" s="155"/>
      <c r="M1870" s="155">
        <v>0.27</v>
      </c>
      <c r="N1870" s="155"/>
      <c r="O1870" s="155">
        <v>0.03</v>
      </c>
      <c r="P1870" s="155"/>
      <c r="Q1870" s="155">
        <v>0.23</v>
      </c>
      <c r="R1870" s="155"/>
      <c r="S1870" s="155">
        <v>0.05</v>
      </c>
      <c r="T1870" s="155"/>
      <c r="V1870" s="256" t="s">
        <v>12672</v>
      </c>
      <c r="W1870"/>
      <c r="X1870" s="247" t="s">
        <v>12673</v>
      </c>
      <c r="Y1870"/>
      <c r="Z1870" s="257">
        <v>19</v>
      </c>
      <c r="AA1870">
        <f>Z1870-AVERAGE($Z$1856:$Z$1861)</f>
        <v>9.3333333333333339</v>
      </c>
      <c r="AB1870" s="257">
        <v>0.72</v>
      </c>
      <c r="AC1870"/>
      <c r="AD1870" s="247">
        <v>10</v>
      </c>
      <c r="AE1870">
        <v>12.166666666666666</v>
      </c>
      <c r="AF1870">
        <v>2.9944392908634363</v>
      </c>
    </row>
    <row r="1871" spans="4:32" ht="18" x14ac:dyDescent="0.2">
      <c r="D1871" s="155"/>
      <c r="E1871" s="155"/>
      <c r="F1871" s="155"/>
      <c r="G1871" s="155"/>
      <c r="H1871" s="155"/>
      <c r="I1871" s="155"/>
      <c r="J1871" s="155"/>
      <c r="K1871" s="155"/>
      <c r="L1871" s="155"/>
      <c r="M1871" s="155"/>
      <c r="N1871" s="155"/>
      <c r="O1871" s="155"/>
      <c r="P1871" s="155"/>
      <c r="Q1871" s="155"/>
      <c r="R1871" s="155"/>
      <c r="S1871" s="155"/>
      <c r="T1871" s="155"/>
      <c r="V1871"/>
      <c r="W1871"/>
      <c r="X1871" s="247" t="s">
        <v>12674</v>
      </c>
      <c r="Y1871"/>
      <c r="Z1871" s="257">
        <v>22</v>
      </c>
      <c r="AA1871">
        <f t="shared" ref="AA1871:AA1875" si="82">Z1871-AVERAGE($Z$1856:$Z$1861)</f>
        <v>12.333333333333334</v>
      </c>
      <c r="AB1871" s="257">
        <v>0.85</v>
      </c>
      <c r="AC1871"/>
      <c r="AD1871" s="247">
        <v>13</v>
      </c>
      <c r="AE1871">
        <v>20.500000000000004</v>
      </c>
      <c r="AF1871">
        <v>1.6020819787597222</v>
      </c>
    </row>
    <row r="1872" spans="4:32" ht="18" x14ac:dyDescent="0.2">
      <c r="D1872" s="155" t="s">
        <v>14595</v>
      </c>
      <c r="E1872" s="155"/>
      <c r="F1872" s="155"/>
      <c r="G1872" s="155"/>
      <c r="H1872" s="155"/>
      <c r="I1872" s="155"/>
      <c r="J1872" s="155"/>
      <c r="K1872" s="155"/>
      <c r="L1872" s="155"/>
      <c r="M1872" s="155"/>
      <c r="N1872" s="155"/>
      <c r="O1872" s="155"/>
      <c r="P1872" s="155"/>
      <c r="Q1872" s="155"/>
      <c r="R1872" s="155"/>
      <c r="S1872"/>
      <c r="T1872"/>
      <c r="V1872"/>
      <c r="W1872"/>
      <c r="X1872" s="247" t="s">
        <v>12675</v>
      </c>
      <c r="Y1872"/>
      <c r="Z1872" s="257">
        <v>21</v>
      </c>
      <c r="AA1872">
        <f t="shared" si="82"/>
        <v>11.333333333333334</v>
      </c>
      <c r="AB1872" s="257">
        <v>0.84</v>
      </c>
      <c r="AC1872"/>
      <c r="AD1872" s="247">
        <v>13</v>
      </c>
      <c r="AE1872">
        <v>16.833333333333336</v>
      </c>
      <c r="AF1872">
        <v>6.5954529791364598</v>
      </c>
    </row>
    <row r="1873" spans="4:32" ht="18" x14ac:dyDescent="0.2">
      <c r="D1873" s="155"/>
      <c r="E1873" s="155" t="s">
        <v>14589</v>
      </c>
      <c r="F1873" s="155"/>
      <c r="G1873" s="155">
        <v>6.7</v>
      </c>
      <c r="H1873" s="155"/>
      <c r="I1873" s="155">
        <v>9.8000000000000007</v>
      </c>
      <c r="J1873" s="155"/>
      <c r="K1873" s="155">
        <v>12.5</v>
      </c>
      <c r="L1873" s="155"/>
      <c r="M1873" s="155">
        <v>13.3</v>
      </c>
      <c r="N1873" s="155"/>
      <c r="O1873" s="155">
        <v>12.5</v>
      </c>
      <c r="P1873" s="155"/>
      <c r="Q1873" s="155">
        <v>14.3</v>
      </c>
      <c r="R1873" s="155"/>
      <c r="S1873" s="155">
        <v>12.3</v>
      </c>
      <c r="T1873" s="155"/>
      <c r="V1873"/>
      <c r="W1873"/>
      <c r="X1873" s="247" t="s">
        <v>12676</v>
      </c>
      <c r="Y1873"/>
      <c r="Z1873" s="257">
        <v>19</v>
      </c>
      <c r="AA1873">
        <f>Z1873-AVERAGE($Z$1856:$Z$1861)</f>
        <v>9.3333333333333339</v>
      </c>
      <c r="AB1873" s="257">
        <v>0.92</v>
      </c>
      <c r="AC1873"/>
      <c r="AD1873" s="247">
        <v>12</v>
      </c>
      <c r="AE1873">
        <v>19.166666666666668</v>
      </c>
      <c r="AF1873">
        <v>8.9312186551817607</v>
      </c>
    </row>
    <row r="1874" spans="4:32" ht="18" x14ac:dyDescent="0.2">
      <c r="D1874" s="155"/>
      <c r="E1874" s="155" t="s">
        <v>14590</v>
      </c>
      <c r="F1874" s="155"/>
      <c r="G1874" s="155">
        <v>7</v>
      </c>
      <c r="H1874" s="155"/>
      <c r="I1874" s="155">
        <v>11</v>
      </c>
      <c r="J1874" s="155"/>
      <c r="K1874" s="155">
        <v>14</v>
      </c>
      <c r="L1874" s="155"/>
      <c r="M1874" s="155">
        <v>16</v>
      </c>
      <c r="N1874" s="155"/>
      <c r="O1874" s="155">
        <v>14</v>
      </c>
      <c r="P1874" s="155"/>
      <c r="Q1874" s="155">
        <v>18</v>
      </c>
      <c r="R1874" s="155"/>
      <c r="S1874" s="155">
        <v>13</v>
      </c>
      <c r="T1874" s="155"/>
      <c r="V1874"/>
      <c r="W1874"/>
      <c r="X1874" s="247" t="s">
        <v>12677</v>
      </c>
      <c r="Y1874"/>
      <c r="Z1874" s="257">
        <v>23</v>
      </c>
      <c r="AA1874">
        <f t="shared" si="82"/>
        <v>13.333333333333334</v>
      </c>
      <c r="AB1874" s="257">
        <v>0.94</v>
      </c>
      <c r="AC1874"/>
      <c r="AD1874" s="247">
        <v>13</v>
      </c>
      <c r="AE1874">
        <v>15.333333333333334</v>
      </c>
      <c r="AF1874">
        <v>3.8470768123342749</v>
      </c>
    </row>
    <row r="1875" spans="4:32" ht="18" x14ac:dyDescent="0.2">
      <c r="D1875" s="155"/>
      <c r="E1875" s="155" t="s">
        <v>14591</v>
      </c>
      <c r="F1875" s="155"/>
      <c r="G1875" s="155">
        <v>6</v>
      </c>
      <c r="H1875" s="155"/>
      <c r="I1875" s="155">
        <v>9</v>
      </c>
      <c r="J1875" s="155"/>
      <c r="K1875" s="155">
        <v>10</v>
      </c>
      <c r="L1875" s="155"/>
      <c r="M1875" s="155">
        <v>11</v>
      </c>
      <c r="N1875" s="155"/>
      <c r="O1875" s="155">
        <v>11</v>
      </c>
      <c r="P1875" s="155"/>
      <c r="Q1875" s="155">
        <v>11</v>
      </c>
      <c r="R1875" s="155"/>
      <c r="S1875" s="155">
        <v>12</v>
      </c>
      <c r="T1875" s="155"/>
      <c r="V1875"/>
      <c r="W1875"/>
      <c r="X1875" s="247" t="s">
        <v>12678</v>
      </c>
      <c r="Y1875"/>
      <c r="Z1875" s="257">
        <v>27</v>
      </c>
      <c r="AA1875">
        <f t="shared" si="82"/>
        <v>17.333333333333336</v>
      </c>
      <c r="AB1875" s="257">
        <v>1.23</v>
      </c>
      <c r="AC1875"/>
      <c r="AD1875" s="247">
        <v>14</v>
      </c>
    </row>
    <row r="1876" spans="4:32" ht="18" x14ac:dyDescent="0.2">
      <c r="D1876" s="155"/>
      <c r="E1876" s="155" t="s">
        <v>14592</v>
      </c>
      <c r="F1876" s="155"/>
      <c r="G1876" s="155">
        <v>0.5</v>
      </c>
      <c r="H1876" s="155"/>
      <c r="I1876" s="155">
        <v>1</v>
      </c>
      <c r="J1876" s="155"/>
      <c r="K1876" s="155">
        <v>1.4</v>
      </c>
      <c r="L1876" s="155"/>
      <c r="M1876" s="155">
        <v>1.9</v>
      </c>
      <c r="N1876" s="155"/>
      <c r="O1876" s="155">
        <v>1.4</v>
      </c>
      <c r="P1876" s="155"/>
      <c r="Q1876" s="155">
        <v>2.7</v>
      </c>
      <c r="R1876" s="155"/>
      <c r="S1876" s="155">
        <v>0.5</v>
      </c>
      <c r="T1876"/>
      <c r="V1876"/>
      <c r="W1876"/>
      <c r="X1876"/>
      <c r="Y1876"/>
      <c r="Z1876"/>
      <c r="AA1876">
        <f>AVERAGE(AA1870:AA1875)</f>
        <v>12.166666666666666</v>
      </c>
      <c r="AB1876">
        <f>STDEV(AA1870:AA1875)</f>
        <v>2.9944392908634363</v>
      </c>
      <c r="AC1876"/>
      <c r="AD1876"/>
    </row>
    <row r="1877" spans="4:32" x14ac:dyDescent="0.2">
      <c r="D1877" s="7"/>
      <c r="E1877"/>
      <c r="F1877"/>
      <c r="G1877"/>
      <c r="H1877"/>
      <c r="I1877"/>
      <c r="V1877" s="256" t="s">
        <v>12679</v>
      </c>
      <c r="W1877"/>
      <c r="X1877" s="247" t="s">
        <v>12680</v>
      </c>
      <c r="Y1877"/>
      <c r="Z1877" s="257">
        <v>30</v>
      </c>
      <c r="AA1877">
        <f>Z1877-AVERAGE($Z$1856:$Z$1861)</f>
        <v>20.333333333333336</v>
      </c>
      <c r="AB1877" s="257">
        <v>1.24</v>
      </c>
      <c r="AC1877"/>
      <c r="AD1877" s="247">
        <v>15</v>
      </c>
    </row>
    <row r="1878" spans="4:32" x14ac:dyDescent="0.2">
      <c r="D1878" s="7"/>
      <c r="E1878"/>
      <c r="F1878"/>
      <c r="G1878"/>
      <c r="H1878"/>
      <c r="I1878"/>
      <c r="V1878"/>
      <c r="W1878"/>
      <c r="X1878" s="247" t="s">
        <v>12681</v>
      </c>
      <c r="Y1878"/>
      <c r="Z1878" s="257">
        <v>30</v>
      </c>
      <c r="AA1878">
        <f t="shared" ref="AA1878:AA1882" si="83">Z1878-AVERAGE($Z$1856:$Z$1861)</f>
        <v>20.333333333333336</v>
      </c>
      <c r="AB1878" s="257">
        <v>1.28</v>
      </c>
      <c r="AC1878"/>
      <c r="AD1878" s="247">
        <v>16</v>
      </c>
    </row>
    <row r="1879" spans="4:32" x14ac:dyDescent="0.2">
      <c r="D1879" s="7"/>
      <c r="E1879"/>
      <c r="F1879"/>
      <c r="G1879"/>
      <c r="H1879"/>
      <c r="I1879"/>
      <c r="V1879"/>
      <c r="W1879"/>
      <c r="X1879" s="247" t="s">
        <v>12682</v>
      </c>
      <c r="Y1879"/>
      <c r="Z1879" s="257">
        <v>32</v>
      </c>
      <c r="AA1879">
        <f t="shared" si="83"/>
        <v>22.333333333333336</v>
      </c>
      <c r="AB1879" s="257">
        <v>1.28</v>
      </c>
      <c r="AC1879"/>
      <c r="AD1879" s="247">
        <v>12</v>
      </c>
    </row>
    <row r="1880" spans="4:32" ht="18" x14ac:dyDescent="0.2">
      <c r="D1880" s="7"/>
      <c r="E1880"/>
      <c r="F1880"/>
      <c r="G1880" s="155">
        <v>9.285714285714286E-2</v>
      </c>
      <c r="H1880" s="155">
        <v>0.14404761904761906</v>
      </c>
      <c r="I1880" s="155">
        <v>0.24404761904761904</v>
      </c>
      <c r="J1880" s="155">
        <v>0.2</v>
      </c>
      <c r="K1880" s="155">
        <v>0.22738095238095241</v>
      </c>
      <c r="L1880" s="12">
        <v>0.18214285714285716</v>
      </c>
      <c r="N1880" s="155">
        <v>9.285714285714286E-2</v>
      </c>
      <c r="V1880"/>
      <c r="W1880"/>
      <c r="X1880" s="247" t="s">
        <v>12683</v>
      </c>
      <c r="Y1880"/>
      <c r="Z1880" s="257">
        <v>29</v>
      </c>
      <c r="AA1880">
        <f>Z1880-AVERAGE($Z$1856:$Z$1861)</f>
        <v>19.333333333333336</v>
      </c>
      <c r="AB1880" s="257">
        <v>1</v>
      </c>
      <c r="AC1880"/>
      <c r="AD1880" s="247">
        <v>11</v>
      </c>
    </row>
    <row r="1881" spans="4:32" ht="18" x14ac:dyDescent="0.2">
      <c r="D1881" s="7"/>
      <c r="E1881"/>
      <c r="F1881"/>
      <c r="G1881" s="155"/>
      <c r="H1881" s="155"/>
      <c r="I1881" s="155"/>
      <c r="J1881" s="155"/>
      <c r="K1881" s="155"/>
      <c r="N1881" s="155">
        <v>0.14404761904761906</v>
      </c>
      <c r="V1881"/>
      <c r="W1881"/>
      <c r="X1881" s="247" t="s">
        <v>12684</v>
      </c>
      <c r="Y1881"/>
      <c r="Z1881" s="257">
        <v>28</v>
      </c>
      <c r="AA1881">
        <f t="shared" si="83"/>
        <v>18.333333333333336</v>
      </c>
      <c r="AB1881" s="257">
        <v>0.93</v>
      </c>
      <c r="AC1881"/>
      <c r="AD1881" s="247">
        <v>13</v>
      </c>
    </row>
    <row r="1882" spans="4:32" ht="18" x14ac:dyDescent="0.2">
      <c r="D1882" s="7"/>
      <c r="E1882"/>
      <c r="F1882"/>
      <c r="G1882" s="155"/>
      <c r="H1882" s="155"/>
      <c r="I1882" s="155"/>
      <c r="J1882" s="155"/>
      <c r="K1882" s="155"/>
      <c r="N1882" s="155">
        <v>0.24404761904761904</v>
      </c>
      <c r="V1882"/>
      <c r="W1882"/>
      <c r="X1882" s="247" t="s">
        <v>12685</v>
      </c>
      <c r="Y1882"/>
      <c r="Z1882" s="257">
        <v>32</v>
      </c>
      <c r="AA1882">
        <f t="shared" si="83"/>
        <v>22.333333333333336</v>
      </c>
      <c r="AB1882" s="257">
        <v>1.19</v>
      </c>
      <c r="AC1882"/>
      <c r="AD1882" s="247">
        <v>13</v>
      </c>
    </row>
    <row r="1883" spans="4:32" ht="18" x14ac:dyDescent="0.2">
      <c r="D1883" s="7"/>
      <c r="E1883"/>
      <c r="F1883"/>
      <c r="G1883" s="155"/>
      <c r="H1883" s="155"/>
      <c r="I1883" s="155"/>
      <c r="J1883" s="155"/>
      <c r="K1883" s="155"/>
      <c r="N1883" s="155">
        <v>0.2</v>
      </c>
      <c r="V1883"/>
      <c r="W1883"/>
      <c r="X1883"/>
      <c r="Y1883"/>
      <c r="Z1883"/>
      <c r="AA1883">
        <f>AVERAGE(AA1877:AA1882)</f>
        <v>20.500000000000004</v>
      </c>
      <c r="AB1883">
        <f>STDEV(AA1877:AA1882)</f>
        <v>1.6020819787597222</v>
      </c>
      <c r="AC1883"/>
      <c r="AD1883"/>
    </row>
    <row r="1884" spans="4:32" ht="18" x14ac:dyDescent="0.2">
      <c r="D1884" s="7"/>
      <c r="E1884"/>
      <c r="F1884"/>
      <c r="G1884" s="155"/>
      <c r="H1884" s="155"/>
      <c r="I1884" s="155"/>
      <c r="J1884" s="155"/>
      <c r="K1884" s="155"/>
      <c r="N1884" s="155">
        <v>0.22738095238095241</v>
      </c>
      <c r="V1884" s="256" t="s">
        <v>12686</v>
      </c>
      <c r="W1884"/>
      <c r="X1884" s="247" t="s">
        <v>12687</v>
      </c>
      <c r="Y1884"/>
      <c r="Z1884" s="257">
        <v>29</v>
      </c>
      <c r="AA1884">
        <f>Z1884-AVERAGE($Z$1856:$Z$1861)</f>
        <v>19.333333333333336</v>
      </c>
      <c r="AB1884" s="257">
        <v>1.2</v>
      </c>
      <c r="AC1884"/>
      <c r="AD1884" s="247">
        <v>12</v>
      </c>
    </row>
    <row r="1885" spans="4:32" x14ac:dyDescent="0.2">
      <c r="D1885" s="7"/>
      <c r="E1885"/>
      <c r="F1885"/>
      <c r="G1885"/>
      <c r="H1885"/>
      <c r="I1885"/>
      <c r="N1885" s="12">
        <v>0.18214285714285716</v>
      </c>
      <c r="V1885"/>
      <c r="W1885"/>
      <c r="X1885" s="247" t="s">
        <v>12688</v>
      </c>
      <c r="Y1885"/>
      <c r="Z1885" s="257">
        <v>22</v>
      </c>
      <c r="AA1885">
        <f t="shared" ref="AA1885:AA1889" si="84">Z1885-AVERAGE($Z$1856:$Z$1861)</f>
        <v>12.333333333333334</v>
      </c>
      <c r="AB1885" s="257">
        <v>0.91</v>
      </c>
      <c r="AC1885"/>
      <c r="AD1885" s="247">
        <v>11</v>
      </c>
    </row>
    <row r="1886" spans="4:32" x14ac:dyDescent="0.2">
      <c r="D1886" s="7"/>
      <c r="E1886"/>
      <c r="F1886"/>
      <c r="G1886"/>
      <c r="H1886"/>
      <c r="I1886"/>
      <c r="V1886"/>
      <c r="W1886"/>
      <c r="X1886" s="247" t="s">
        <v>12689</v>
      </c>
      <c r="Y1886"/>
      <c r="Z1886" s="257">
        <v>35</v>
      </c>
      <c r="AA1886">
        <f t="shared" si="84"/>
        <v>25.333333333333336</v>
      </c>
      <c r="AB1886" s="257">
        <v>1.46</v>
      </c>
      <c r="AC1886"/>
      <c r="AD1886" s="247">
        <v>14</v>
      </c>
    </row>
    <row r="1887" spans="4:32" x14ac:dyDescent="0.2">
      <c r="D1887" s="7"/>
      <c r="E1887"/>
      <c r="F1887"/>
      <c r="G1887"/>
      <c r="H1887"/>
      <c r="I1887"/>
      <c r="V1887"/>
      <c r="W1887"/>
      <c r="X1887" s="247" t="s">
        <v>12690</v>
      </c>
      <c r="Y1887"/>
      <c r="Z1887" s="257">
        <v>29</v>
      </c>
      <c r="AA1887">
        <f>Z1887-AVERAGE($Z$1856:$Z$1861)</f>
        <v>19.333333333333336</v>
      </c>
      <c r="AB1887" s="257">
        <v>1.2</v>
      </c>
      <c r="AC1887"/>
      <c r="AD1887" s="247">
        <v>14</v>
      </c>
    </row>
    <row r="1888" spans="4:32" x14ac:dyDescent="0.2">
      <c r="D1888" s="7"/>
      <c r="E1888"/>
      <c r="F1888"/>
      <c r="G1888"/>
      <c r="H1888"/>
      <c r="I1888"/>
      <c r="V1888"/>
      <c r="W1888"/>
      <c r="X1888" s="247" t="s">
        <v>12691</v>
      </c>
      <c r="Y1888"/>
      <c r="Z1888" s="257">
        <v>28</v>
      </c>
      <c r="AA1888">
        <f t="shared" si="84"/>
        <v>18.333333333333336</v>
      </c>
      <c r="AB1888" s="257">
        <v>1.1599999999999999</v>
      </c>
      <c r="AC1888"/>
      <c r="AD1888" s="247">
        <v>13</v>
      </c>
    </row>
    <row r="1889" spans="4:30" x14ac:dyDescent="0.2">
      <c r="D1889" s="7"/>
      <c r="E1889"/>
      <c r="F1889"/>
      <c r="G1889"/>
      <c r="H1889"/>
      <c r="I1889"/>
      <c r="V1889"/>
      <c r="W1889"/>
      <c r="X1889" s="247" t="s">
        <v>12692</v>
      </c>
      <c r="Y1889"/>
      <c r="Z1889" s="257">
        <v>16</v>
      </c>
      <c r="AA1889">
        <f t="shared" si="84"/>
        <v>6.3333333333333339</v>
      </c>
      <c r="AB1889" s="257">
        <v>0.68</v>
      </c>
      <c r="AC1889"/>
      <c r="AD1889" s="247">
        <v>11</v>
      </c>
    </row>
    <row r="1890" spans="4:30" x14ac:dyDescent="0.2">
      <c r="D1890" s="7"/>
      <c r="E1890"/>
      <c r="F1890"/>
      <c r="G1890"/>
      <c r="H1890"/>
      <c r="I1890"/>
      <c r="V1890"/>
      <c r="W1890"/>
      <c r="X1890"/>
      <c r="Y1890"/>
      <c r="Z1890"/>
      <c r="AA1890">
        <f>AVERAGE(AA1884:AA1889)</f>
        <v>16.833333333333336</v>
      </c>
      <c r="AB1890">
        <f>STDEV(AA1884:AA1889)</f>
        <v>6.5954529791364598</v>
      </c>
      <c r="AC1890"/>
      <c r="AD1890"/>
    </row>
    <row r="1891" spans="4:30" x14ac:dyDescent="0.2">
      <c r="D1891" s="7"/>
      <c r="E1891"/>
      <c r="F1891"/>
      <c r="G1891"/>
      <c r="H1891"/>
      <c r="I1891"/>
      <c r="V1891" s="256" t="s">
        <v>12693</v>
      </c>
      <c r="W1891"/>
      <c r="X1891" s="247" t="s">
        <v>12694</v>
      </c>
      <c r="Y1891"/>
      <c r="Z1891" s="257">
        <v>25</v>
      </c>
      <c r="AA1891">
        <f>Z1891-AVERAGE($Z$1856:$Z$1861)</f>
        <v>15.333333333333334</v>
      </c>
      <c r="AB1891" s="257">
        <v>1.07</v>
      </c>
      <c r="AC1891"/>
      <c r="AD1891" s="247">
        <v>11</v>
      </c>
    </row>
    <row r="1892" spans="4:30" x14ac:dyDescent="0.2">
      <c r="D1892" s="7"/>
      <c r="E1892"/>
      <c r="F1892"/>
      <c r="G1892"/>
      <c r="H1892"/>
      <c r="I1892"/>
      <c r="V1892"/>
      <c r="W1892"/>
      <c r="X1892" s="247" t="s">
        <v>12695</v>
      </c>
      <c r="Y1892"/>
      <c r="Z1892" s="257">
        <v>22</v>
      </c>
      <c r="AA1892">
        <f t="shared" ref="AA1892:AA1896" si="85">Z1892-AVERAGE($Z$1856:$Z$1861)</f>
        <v>12.333333333333334</v>
      </c>
      <c r="AB1892" s="257">
        <v>1.18</v>
      </c>
      <c r="AC1892"/>
      <c r="AD1892" s="247">
        <v>14</v>
      </c>
    </row>
    <row r="1893" spans="4:30" x14ac:dyDescent="0.2">
      <c r="D1893" s="7"/>
      <c r="E1893"/>
      <c r="F1893"/>
      <c r="G1893"/>
      <c r="H1893"/>
      <c r="I1893"/>
      <c r="V1893"/>
      <c r="W1893"/>
      <c r="X1893" s="247" t="s">
        <v>12696</v>
      </c>
      <c r="Y1893"/>
      <c r="Z1893" s="257">
        <v>31</v>
      </c>
      <c r="AA1893">
        <f t="shared" si="85"/>
        <v>21.333333333333336</v>
      </c>
      <c r="AB1893" s="257">
        <v>1.64</v>
      </c>
      <c r="AC1893"/>
      <c r="AD1893" s="247">
        <v>18</v>
      </c>
    </row>
    <row r="1894" spans="4:30" x14ac:dyDescent="0.2">
      <c r="D1894" s="7"/>
      <c r="E1894"/>
      <c r="F1894"/>
      <c r="G1894"/>
      <c r="H1894"/>
      <c r="I1894"/>
      <c r="V1894"/>
      <c r="W1894"/>
      <c r="X1894" s="247" t="s">
        <v>12697</v>
      </c>
      <c r="Y1894"/>
      <c r="Z1894" s="257">
        <v>24</v>
      </c>
      <c r="AA1894">
        <f>Z1894-AVERAGE($Z$1856:$Z$1861)</f>
        <v>14.333333333333334</v>
      </c>
      <c r="AB1894" s="257">
        <v>1.03</v>
      </c>
      <c r="AC1894"/>
      <c r="AD1894" s="247">
        <v>12</v>
      </c>
    </row>
    <row r="1895" spans="4:30" x14ac:dyDescent="0.2">
      <c r="D1895" s="7"/>
      <c r="E1895"/>
      <c r="F1895"/>
      <c r="G1895"/>
      <c r="H1895"/>
      <c r="I1895"/>
      <c r="V1895"/>
      <c r="W1895"/>
      <c r="X1895" s="247" t="s">
        <v>12698</v>
      </c>
      <c r="Y1895"/>
      <c r="Z1895" s="257">
        <v>25</v>
      </c>
      <c r="AA1895">
        <f t="shared" si="85"/>
        <v>15.333333333333334</v>
      </c>
      <c r="AB1895" s="257">
        <v>1.08</v>
      </c>
      <c r="AC1895"/>
      <c r="AD1895" s="247">
        <v>14</v>
      </c>
    </row>
    <row r="1896" spans="4:30" x14ac:dyDescent="0.2">
      <c r="D1896" s="7"/>
      <c r="E1896"/>
      <c r="F1896"/>
      <c r="G1896"/>
      <c r="H1896"/>
      <c r="I1896"/>
      <c r="V1896"/>
      <c r="W1896"/>
      <c r="X1896" s="247" t="s">
        <v>12699</v>
      </c>
      <c r="Y1896"/>
      <c r="Z1896" s="257">
        <v>46</v>
      </c>
      <c r="AA1896">
        <f t="shared" si="85"/>
        <v>36.333333333333336</v>
      </c>
      <c r="AB1896" s="257">
        <v>1.97</v>
      </c>
      <c r="AC1896"/>
      <c r="AD1896" s="247">
        <v>17</v>
      </c>
    </row>
    <row r="1897" spans="4:30" x14ac:dyDescent="0.2">
      <c r="D1897" s="7"/>
      <c r="E1897"/>
      <c r="F1897"/>
      <c r="G1897"/>
      <c r="H1897"/>
      <c r="I1897"/>
      <c r="V1897"/>
      <c r="W1897"/>
      <c r="X1897"/>
      <c r="Y1897"/>
      <c r="Z1897"/>
      <c r="AA1897">
        <f>AVERAGE(AA1891:AA1896)</f>
        <v>19.166666666666668</v>
      </c>
      <c r="AB1897">
        <f>STDEV(AA1891:AA1896)</f>
        <v>8.9312186551817607</v>
      </c>
      <c r="AC1897"/>
      <c r="AD1897"/>
    </row>
    <row r="1898" spans="4:30" x14ac:dyDescent="0.2">
      <c r="D1898" s="7"/>
      <c r="E1898"/>
      <c r="F1898"/>
      <c r="G1898"/>
      <c r="H1898"/>
      <c r="I1898"/>
      <c r="V1898" s="256" t="s">
        <v>12700</v>
      </c>
      <c r="W1898"/>
      <c r="X1898" s="247" t="s">
        <v>12701</v>
      </c>
      <c r="Y1898"/>
      <c r="Z1898" s="257">
        <v>25</v>
      </c>
      <c r="AA1898">
        <f>Z1898-AVERAGE($Z$1856:$Z$1861)</f>
        <v>15.333333333333334</v>
      </c>
      <c r="AB1898" s="257">
        <v>1.1000000000000001</v>
      </c>
      <c r="AC1898"/>
      <c r="AD1898" s="247">
        <v>13</v>
      </c>
    </row>
    <row r="1899" spans="4:30" x14ac:dyDescent="0.2">
      <c r="D1899" s="7"/>
      <c r="E1899"/>
      <c r="F1899"/>
      <c r="G1899"/>
      <c r="H1899"/>
      <c r="I1899"/>
      <c r="V1899"/>
      <c r="W1899"/>
      <c r="X1899" s="247" t="s">
        <v>12702</v>
      </c>
      <c r="Y1899"/>
      <c r="Z1899" s="257">
        <v>21</v>
      </c>
      <c r="AA1899">
        <f t="shared" ref="AA1899:AA1903" si="86">Z1899-AVERAGE($Z$1856:$Z$1861)</f>
        <v>11.333333333333334</v>
      </c>
      <c r="AB1899" s="257">
        <v>0.94</v>
      </c>
      <c r="AC1899"/>
      <c r="AD1899" s="247">
        <v>12</v>
      </c>
    </row>
    <row r="1900" spans="4:30" x14ac:dyDescent="0.2">
      <c r="D1900" s="7"/>
      <c r="E1900"/>
      <c r="F1900"/>
      <c r="G1900"/>
      <c r="H1900"/>
      <c r="I1900"/>
      <c r="V1900"/>
      <c r="W1900"/>
      <c r="X1900" s="247" t="s">
        <v>12703</v>
      </c>
      <c r="Y1900"/>
      <c r="Z1900" s="257">
        <v>26</v>
      </c>
      <c r="AA1900">
        <f t="shared" si="86"/>
        <v>16.333333333333336</v>
      </c>
      <c r="AB1900" s="257">
        <v>1.18</v>
      </c>
      <c r="AC1900"/>
      <c r="AD1900" s="247">
        <v>12</v>
      </c>
    </row>
    <row r="1901" spans="4:30" x14ac:dyDescent="0.2">
      <c r="D1901" s="7"/>
      <c r="E1901"/>
      <c r="F1901"/>
      <c r="G1901"/>
      <c r="H1901"/>
      <c r="I1901"/>
      <c r="V1901"/>
      <c r="W1901"/>
      <c r="X1901" s="247" t="s">
        <v>12704</v>
      </c>
      <c r="Y1901"/>
      <c r="Z1901" s="257">
        <v>32</v>
      </c>
      <c r="AA1901">
        <f>Z1901-AVERAGE($Z$1856:$Z$1861)</f>
        <v>22.333333333333336</v>
      </c>
      <c r="AB1901" s="257">
        <v>1.4</v>
      </c>
      <c r="AC1901"/>
      <c r="AD1901" s="247">
        <v>13</v>
      </c>
    </row>
    <row r="1902" spans="4:30" x14ac:dyDescent="0.2">
      <c r="D1902" s="7"/>
      <c r="E1902"/>
      <c r="F1902"/>
      <c r="G1902"/>
      <c r="H1902"/>
      <c r="I1902"/>
      <c r="V1902"/>
      <c r="W1902"/>
      <c r="X1902" s="247" t="s">
        <v>12705</v>
      </c>
      <c r="Y1902"/>
      <c r="Z1902" s="257">
        <v>23</v>
      </c>
      <c r="AA1902">
        <f t="shared" si="86"/>
        <v>13.333333333333334</v>
      </c>
      <c r="AB1902" s="257">
        <v>0.98</v>
      </c>
      <c r="AC1902"/>
      <c r="AD1902" s="247">
        <v>12</v>
      </c>
    </row>
    <row r="1903" spans="4:30" x14ac:dyDescent="0.2">
      <c r="D1903" s="7"/>
      <c r="E1903"/>
      <c r="F1903"/>
      <c r="G1903"/>
      <c r="H1903"/>
      <c r="I1903"/>
      <c r="V1903"/>
      <c r="W1903"/>
      <c r="X1903" s="247" t="s">
        <v>12706</v>
      </c>
      <c r="Y1903"/>
      <c r="Z1903" s="257">
        <v>23</v>
      </c>
      <c r="AA1903">
        <f t="shared" si="86"/>
        <v>13.333333333333334</v>
      </c>
      <c r="AB1903" s="257">
        <v>0.98</v>
      </c>
      <c r="AC1903"/>
      <c r="AD1903" s="247">
        <v>12</v>
      </c>
    </row>
    <row r="1904" spans="4:30" ht="18" thickBot="1" x14ac:dyDescent="0.25">
      <c r="D1904" s="7"/>
      <c r="E1904"/>
      <c r="F1904"/>
      <c r="G1904"/>
      <c r="H1904"/>
      <c r="I1904"/>
      <c r="V1904" s="258"/>
      <c r="W1904" s="258"/>
      <c r="X1904" s="258"/>
      <c r="Y1904" s="258"/>
      <c r="Z1904" s="251"/>
      <c r="AA1904">
        <f>AVERAGE(AA1898:AA1903)</f>
        <v>15.333333333333334</v>
      </c>
      <c r="AB1904">
        <f>STDEV(AA1898:AA1903)</f>
        <v>3.8470768123342749</v>
      </c>
      <c r="AC1904" s="251"/>
      <c r="AD1904" s="258"/>
    </row>
    <row r="1905" spans="4:9" x14ac:dyDescent="0.2">
      <c r="D1905" s="7"/>
      <c r="E1905"/>
      <c r="F1905"/>
      <c r="G1905"/>
      <c r="H1905"/>
      <c r="I1905"/>
    </row>
    <row r="1906" spans="4:9" x14ac:dyDescent="0.2">
      <c r="D1906" s="7"/>
      <c r="E1906"/>
      <c r="F1906"/>
      <c r="G1906"/>
      <c r="H1906"/>
      <c r="I1906"/>
    </row>
    <row r="1907" spans="4:9" x14ac:dyDescent="0.2">
      <c r="D1907" s="7"/>
      <c r="E1907"/>
      <c r="F1907"/>
      <c r="G1907"/>
      <c r="H1907"/>
      <c r="I1907"/>
    </row>
    <row r="1908" spans="4:9" x14ac:dyDescent="0.2">
      <c r="D1908" s="7"/>
      <c r="E1908"/>
      <c r="F1908"/>
      <c r="G1908"/>
      <c r="H1908"/>
      <c r="I1908"/>
    </row>
    <row r="1909" spans="4:9" x14ac:dyDescent="0.2">
      <c r="D1909" s="7"/>
      <c r="E1909"/>
      <c r="F1909"/>
      <c r="G1909"/>
      <c r="H1909"/>
      <c r="I1909"/>
    </row>
    <row r="1910" spans="4:9" x14ac:dyDescent="0.2">
      <c r="D1910" s="7"/>
      <c r="E1910"/>
      <c r="F1910"/>
      <c r="G1910"/>
      <c r="H1910"/>
      <c r="I1910"/>
    </row>
    <row r="1911" spans="4:9" x14ac:dyDescent="0.2">
      <c r="D1911" s="7"/>
      <c r="E1911"/>
      <c r="F1911"/>
      <c r="G1911"/>
      <c r="H1911"/>
      <c r="I1911"/>
    </row>
    <row r="1912" spans="4:9" x14ac:dyDescent="0.2">
      <c r="D1912" s="7"/>
      <c r="E1912"/>
      <c r="F1912"/>
      <c r="G1912"/>
      <c r="H1912"/>
      <c r="I1912"/>
    </row>
    <row r="1913" spans="4:9" x14ac:dyDescent="0.2">
      <c r="D1913" s="7"/>
      <c r="E1913"/>
      <c r="F1913"/>
      <c r="G1913"/>
      <c r="H1913"/>
      <c r="I1913"/>
    </row>
    <row r="1914" spans="4:9" x14ac:dyDescent="0.2">
      <c r="D1914" s="7"/>
      <c r="E1914"/>
      <c r="F1914"/>
      <c r="G1914"/>
      <c r="H1914"/>
      <c r="I1914"/>
    </row>
    <row r="1915" spans="4:9" x14ac:dyDescent="0.2">
      <c r="D1915" s="7"/>
      <c r="E1915"/>
      <c r="F1915"/>
      <c r="G1915"/>
      <c r="H1915"/>
      <c r="I1915"/>
    </row>
    <row r="1916" spans="4:9" x14ac:dyDescent="0.2">
      <c r="D1916" s="7"/>
      <c r="E1916"/>
      <c r="F1916"/>
      <c r="G1916"/>
      <c r="H1916"/>
      <c r="I1916"/>
    </row>
    <row r="1917" spans="4:9" x14ac:dyDescent="0.2">
      <c r="D1917" s="7"/>
      <c r="E1917"/>
      <c r="F1917"/>
      <c r="G1917"/>
      <c r="H1917"/>
      <c r="I1917"/>
    </row>
    <row r="1918" spans="4:9" x14ac:dyDescent="0.2">
      <c r="D1918" s="7"/>
      <c r="E1918"/>
      <c r="F1918"/>
      <c r="G1918"/>
      <c r="H1918"/>
      <c r="I1918"/>
    </row>
    <row r="1919" spans="4:9" x14ac:dyDescent="0.2">
      <c r="D1919" s="7"/>
      <c r="E1919"/>
      <c r="F1919"/>
      <c r="G1919"/>
      <c r="H1919"/>
      <c r="I1919"/>
    </row>
    <row r="1920" spans="4:9" x14ac:dyDescent="0.2">
      <c r="D1920" s="7"/>
      <c r="E1920"/>
      <c r="F1920"/>
      <c r="G1920"/>
      <c r="H1920"/>
      <c r="I1920"/>
    </row>
    <row r="1921" spans="4:9" x14ac:dyDescent="0.2">
      <c r="D1921" s="7"/>
      <c r="E1921"/>
      <c r="F1921"/>
      <c r="G1921"/>
      <c r="H1921"/>
      <c r="I1921"/>
    </row>
    <row r="1922" spans="4:9" x14ac:dyDescent="0.2">
      <c r="D1922" s="7"/>
      <c r="E1922"/>
      <c r="F1922"/>
      <c r="G1922"/>
      <c r="H1922"/>
      <c r="I1922"/>
    </row>
    <row r="1923" spans="4:9" x14ac:dyDescent="0.2">
      <c r="D1923" s="7"/>
      <c r="E1923"/>
      <c r="F1923"/>
      <c r="G1923"/>
      <c r="H1923"/>
      <c r="I1923"/>
    </row>
    <row r="1924" spans="4:9" x14ac:dyDescent="0.2">
      <c r="D1924" s="7"/>
      <c r="E1924"/>
      <c r="F1924"/>
      <c r="G1924"/>
      <c r="H1924"/>
      <c r="I1924"/>
    </row>
    <row r="1925" spans="4:9" x14ac:dyDescent="0.2">
      <c r="D1925" s="7"/>
      <c r="E1925"/>
      <c r="F1925"/>
      <c r="G1925"/>
      <c r="H1925"/>
      <c r="I1925"/>
    </row>
    <row r="1926" spans="4:9" x14ac:dyDescent="0.2">
      <c r="D1926" s="7"/>
      <c r="E1926"/>
      <c r="F1926"/>
      <c r="G1926"/>
      <c r="H1926"/>
      <c r="I1926"/>
    </row>
    <row r="1927" spans="4:9" x14ac:dyDescent="0.2">
      <c r="D1927" s="7"/>
      <c r="E1927"/>
      <c r="F1927"/>
      <c r="G1927"/>
      <c r="H1927"/>
      <c r="I1927"/>
    </row>
    <row r="1928" spans="4:9" x14ac:dyDescent="0.2">
      <c r="D1928" s="7"/>
      <c r="E1928"/>
      <c r="F1928"/>
      <c r="G1928"/>
      <c r="H1928"/>
      <c r="I1928"/>
    </row>
    <row r="1929" spans="4:9" x14ac:dyDescent="0.2">
      <c r="D1929" s="7"/>
      <c r="E1929"/>
      <c r="F1929"/>
      <c r="G1929"/>
      <c r="H1929"/>
      <c r="I1929"/>
    </row>
    <row r="1930" spans="4:9" x14ac:dyDescent="0.2">
      <c r="D1930" s="7"/>
      <c r="E1930"/>
      <c r="F1930"/>
      <c r="G1930"/>
      <c r="H1930"/>
      <c r="I1930"/>
    </row>
    <row r="1931" spans="4:9" x14ac:dyDescent="0.2">
      <c r="D1931" s="7"/>
      <c r="E1931"/>
      <c r="F1931"/>
      <c r="G1931"/>
      <c r="H1931"/>
      <c r="I1931"/>
    </row>
    <row r="1932" spans="4:9" x14ac:dyDescent="0.2">
      <c r="D1932" s="7"/>
      <c r="E1932"/>
      <c r="F1932"/>
      <c r="G1932"/>
      <c r="H1932"/>
      <c r="I1932"/>
    </row>
    <row r="1933" spans="4:9" x14ac:dyDescent="0.2">
      <c r="D1933" s="7"/>
      <c r="E1933"/>
      <c r="F1933"/>
      <c r="G1933"/>
      <c r="H1933"/>
      <c r="I1933"/>
    </row>
    <row r="1934" spans="4:9" x14ac:dyDescent="0.2">
      <c r="D1934" s="7"/>
      <c r="E1934"/>
      <c r="F1934"/>
      <c r="G1934"/>
      <c r="H1934"/>
      <c r="I1934"/>
    </row>
    <row r="1935" spans="4:9" x14ac:dyDescent="0.2">
      <c r="D1935" s="7"/>
      <c r="E1935"/>
      <c r="F1935"/>
      <c r="G1935"/>
      <c r="H1935"/>
      <c r="I1935"/>
    </row>
    <row r="1936" spans="4:9" x14ac:dyDescent="0.2">
      <c r="D1936" s="7"/>
      <c r="E1936"/>
      <c r="F1936"/>
      <c r="G1936"/>
      <c r="H1936"/>
      <c r="I1936"/>
    </row>
    <row r="1937" spans="4:9" x14ac:dyDescent="0.2">
      <c r="D1937" s="7"/>
      <c r="E1937"/>
      <c r="F1937"/>
      <c r="G1937"/>
      <c r="H1937"/>
      <c r="I1937"/>
    </row>
    <row r="1938" spans="4:9" x14ac:dyDescent="0.2">
      <c r="D1938" s="7"/>
      <c r="E1938"/>
      <c r="F1938"/>
      <c r="G1938"/>
      <c r="H1938"/>
      <c r="I1938"/>
    </row>
    <row r="1939" spans="4:9" x14ac:dyDescent="0.2">
      <c r="D1939" s="7"/>
      <c r="E1939"/>
      <c r="F1939"/>
      <c r="G1939"/>
      <c r="H1939"/>
      <c r="I1939"/>
    </row>
    <row r="1940" spans="4:9" x14ac:dyDescent="0.2">
      <c r="D1940" s="7"/>
      <c r="E1940"/>
      <c r="F1940"/>
      <c r="G1940"/>
      <c r="H1940"/>
      <c r="I1940"/>
    </row>
    <row r="1941" spans="4:9" x14ac:dyDescent="0.2">
      <c r="D1941" s="7"/>
      <c r="E1941"/>
      <c r="F1941"/>
      <c r="G1941"/>
      <c r="H1941"/>
      <c r="I1941"/>
    </row>
    <row r="1942" spans="4:9" x14ac:dyDescent="0.2">
      <c r="D1942" s="7"/>
      <c r="E1942"/>
      <c r="F1942"/>
      <c r="G1942"/>
      <c r="H1942"/>
      <c r="I1942"/>
    </row>
    <row r="1943" spans="4:9" x14ac:dyDescent="0.2">
      <c r="D1943" s="7"/>
      <c r="E1943"/>
      <c r="F1943"/>
      <c r="G1943"/>
      <c r="H1943"/>
      <c r="I1943"/>
    </row>
    <row r="1944" spans="4:9" x14ac:dyDescent="0.2">
      <c r="D1944" s="7"/>
      <c r="E1944"/>
      <c r="F1944"/>
      <c r="G1944"/>
      <c r="H1944"/>
      <c r="I1944"/>
    </row>
    <row r="1945" spans="4:9" x14ac:dyDescent="0.2">
      <c r="D1945" s="7"/>
      <c r="E1945"/>
      <c r="F1945"/>
      <c r="G1945"/>
      <c r="H1945"/>
      <c r="I1945"/>
    </row>
    <row r="1946" spans="4:9" x14ac:dyDescent="0.2">
      <c r="D1946" s="7"/>
      <c r="E1946"/>
      <c r="F1946"/>
      <c r="G1946"/>
      <c r="H1946"/>
      <c r="I1946"/>
    </row>
    <row r="1947" spans="4:9" x14ac:dyDescent="0.2">
      <c r="D1947" s="7"/>
      <c r="E1947"/>
      <c r="F1947"/>
      <c r="G1947"/>
      <c r="H1947"/>
      <c r="I1947"/>
    </row>
    <row r="1948" spans="4:9" x14ac:dyDescent="0.2">
      <c r="D1948" s="7"/>
      <c r="E1948"/>
      <c r="F1948"/>
      <c r="G1948"/>
      <c r="H1948"/>
      <c r="I1948"/>
    </row>
    <row r="1949" spans="4:9" x14ac:dyDescent="0.2">
      <c r="D1949" s="7"/>
      <c r="E1949"/>
      <c r="F1949"/>
      <c r="G1949"/>
      <c r="H1949"/>
      <c r="I1949"/>
    </row>
    <row r="1950" spans="4:9" x14ac:dyDescent="0.2">
      <c r="D1950" s="7"/>
      <c r="E1950"/>
      <c r="F1950"/>
      <c r="G1950"/>
      <c r="H1950"/>
      <c r="I1950"/>
    </row>
    <row r="1951" spans="4:9" x14ac:dyDescent="0.2">
      <c r="D1951" s="7"/>
      <c r="E1951"/>
      <c r="F1951"/>
      <c r="G1951"/>
      <c r="H1951"/>
      <c r="I1951"/>
    </row>
    <row r="1952" spans="4:9" x14ac:dyDescent="0.2">
      <c r="D1952" s="7"/>
      <c r="E1952"/>
      <c r="F1952"/>
      <c r="G1952"/>
      <c r="H1952"/>
      <c r="I1952"/>
    </row>
    <row r="1953" spans="4:9" x14ac:dyDescent="0.2">
      <c r="D1953" s="7"/>
      <c r="E1953"/>
      <c r="F1953"/>
      <c r="G1953"/>
      <c r="H1953"/>
      <c r="I1953"/>
    </row>
    <row r="1954" spans="4:9" x14ac:dyDescent="0.2">
      <c r="D1954" s="7"/>
      <c r="E1954"/>
      <c r="F1954"/>
      <c r="G1954"/>
      <c r="H1954"/>
      <c r="I1954"/>
    </row>
    <row r="1955" spans="4:9" x14ac:dyDescent="0.2">
      <c r="D1955" s="7"/>
      <c r="E1955"/>
      <c r="F1955"/>
      <c r="G1955"/>
      <c r="H1955"/>
      <c r="I1955"/>
    </row>
    <row r="1956" spans="4:9" x14ac:dyDescent="0.2">
      <c r="D1956" s="7"/>
      <c r="E1956"/>
      <c r="F1956"/>
      <c r="G1956"/>
      <c r="H1956"/>
      <c r="I1956"/>
    </row>
    <row r="1957" spans="4:9" x14ac:dyDescent="0.2">
      <c r="D1957" s="7"/>
      <c r="E1957"/>
      <c r="F1957"/>
      <c r="G1957"/>
      <c r="H1957"/>
      <c r="I1957"/>
    </row>
    <row r="1958" spans="4:9" x14ac:dyDescent="0.2">
      <c r="D1958" s="7"/>
      <c r="E1958"/>
      <c r="F1958"/>
      <c r="G1958"/>
      <c r="H1958"/>
      <c r="I1958"/>
    </row>
    <row r="1959" spans="4:9" x14ac:dyDescent="0.2">
      <c r="D1959" s="7"/>
      <c r="E1959"/>
      <c r="F1959"/>
      <c r="G1959"/>
      <c r="H1959"/>
      <c r="I1959"/>
    </row>
    <row r="1960" spans="4:9" x14ac:dyDescent="0.2">
      <c r="D1960" s="7"/>
      <c r="E1960"/>
      <c r="F1960"/>
      <c r="G1960"/>
      <c r="H1960"/>
      <c r="I1960"/>
    </row>
    <row r="1961" spans="4:9" x14ac:dyDescent="0.2">
      <c r="D1961" s="7"/>
      <c r="E1961"/>
      <c r="F1961"/>
      <c r="G1961"/>
      <c r="H1961"/>
      <c r="I1961"/>
    </row>
    <row r="1962" spans="4:9" x14ac:dyDescent="0.2">
      <c r="D1962" s="7"/>
      <c r="E1962"/>
      <c r="F1962"/>
      <c r="G1962"/>
      <c r="H1962"/>
      <c r="I1962"/>
    </row>
    <row r="1963" spans="4:9" x14ac:dyDescent="0.2">
      <c r="D1963" s="7"/>
      <c r="E1963"/>
      <c r="F1963"/>
      <c r="G1963"/>
      <c r="H1963"/>
      <c r="I1963"/>
    </row>
    <row r="1964" spans="4:9" x14ac:dyDescent="0.2">
      <c r="D1964" s="7"/>
      <c r="E1964"/>
      <c r="F1964"/>
      <c r="G1964"/>
      <c r="H1964"/>
      <c r="I1964"/>
    </row>
    <row r="1965" spans="4:9" x14ac:dyDescent="0.2">
      <c r="D1965" s="7"/>
      <c r="E1965"/>
      <c r="F1965"/>
      <c r="G1965"/>
      <c r="H1965"/>
      <c r="I1965"/>
    </row>
    <row r="1966" spans="4:9" x14ac:dyDescent="0.2">
      <c r="D1966" s="7"/>
      <c r="E1966"/>
      <c r="F1966"/>
      <c r="G1966"/>
      <c r="H1966"/>
      <c r="I1966"/>
    </row>
    <row r="1967" spans="4:9" x14ac:dyDescent="0.2">
      <c r="D1967" s="7"/>
      <c r="E1967"/>
      <c r="F1967"/>
      <c r="G1967"/>
      <c r="H1967"/>
      <c r="I1967"/>
    </row>
    <row r="1968" spans="4:9" x14ac:dyDescent="0.2">
      <c r="D1968" s="7"/>
      <c r="E1968"/>
      <c r="F1968"/>
      <c r="G1968"/>
      <c r="H1968"/>
      <c r="I1968"/>
    </row>
    <row r="1969" spans="4:9" x14ac:dyDescent="0.2">
      <c r="D1969" s="7"/>
      <c r="E1969"/>
      <c r="F1969"/>
      <c r="G1969"/>
      <c r="H1969"/>
      <c r="I1969"/>
    </row>
    <row r="1970" spans="4:9" x14ac:dyDescent="0.2">
      <c r="D1970" s="7"/>
      <c r="E1970"/>
      <c r="F1970"/>
      <c r="G1970"/>
      <c r="H1970"/>
      <c r="I1970"/>
    </row>
    <row r="1971" spans="4:9" x14ac:dyDescent="0.2">
      <c r="D1971" s="7"/>
      <c r="E1971"/>
      <c r="F1971"/>
      <c r="G1971"/>
      <c r="H1971"/>
      <c r="I1971"/>
    </row>
    <row r="1972" spans="4:9" x14ac:dyDescent="0.2">
      <c r="D1972" s="7"/>
      <c r="E1972"/>
      <c r="F1972"/>
      <c r="G1972"/>
      <c r="H1972"/>
      <c r="I1972"/>
    </row>
    <row r="1973" spans="4:9" x14ac:dyDescent="0.2">
      <c r="D1973" s="7"/>
      <c r="E1973"/>
      <c r="F1973"/>
      <c r="G1973"/>
      <c r="H1973"/>
      <c r="I1973"/>
    </row>
    <row r="1974" spans="4:9" x14ac:dyDescent="0.2">
      <c r="D1974" s="7"/>
      <c r="E1974"/>
      <c r="F1974"/>
      <c r="G1974"/>
      <c r="H1974"/>
      <c r="I1974"/>
    </row>
    <row r="1975" spans="4:9" x14ac:dyDescent="0.2">
      <c r="D1975" s="7"/>
      <c r="E1975"/>
      <c r="F1975"/>
      <c r="G1975"/>
      <c r="H1975"/>
      <c r="I1975"/>
    </row>
    <row r="1976" spans="4:9" x14ac:dyDescent="0.2">
      <c r="D1976" s="7"/>
      <c r="E1976"/>
      <c r="F1976"/>
      <c r="G1976"/>
      <c r="H1976"/>
      <c r="I1976"/>
    </row>
    <row r="1977" spans="4:9" x14ac:dyDescent="0.2">
      <c r="D1977" s="7"/>
      <c r="E1977"/>
      <c r="F1977"/>
      <c r="G1977"/>
      <c r="H1977"/>
      <c r="I1977"/>
    </row>
    <row r="1978" spans="4:9" x14ac:dyDescent="0.2">
      <c r="D1978" s="7"/>
      <c r="E1978"/>
      <c r="F1978"/>
      <c r="G1978"/>
      <c r="H1978"/>
      <c r="I1978"/>
    </row>
    <row r="1979" spans="4:9" x14ac:dyDescent="0.2">
      <c r="D1979" s="7"/>
      <c r="E1979"/>
      <c r="F1979"/>
      <c r="G1979"/>
      <c r="H1979"/>
      <c r="I1979"/>
    </row>
    <row r="1980" spans="4:9" x14ac:dyDescent="0.2">
      <c r="D1980" s="7"/>
      <c r="E1980"/>
      <c r="F1980"/>
      <c r="G1980"/>
      <c r="H1980"/>
      <c r="I1980"/>
    </row>
    <row r="1981" spans="4:9" x14ac:dyDescent="0.2">
      <c r="D1981" s="7"/>
      <c r="E1981"/>
      <c r="F1981"/>
      <c r="G1981"/>
      <c r="H1981"/>
      <c r="I1981"/>
    </row>
    <row r="1982" spans="4:9" x14ac:dyDescent="0.2">
      <c r="D1982" s="7"/>
      <c r="E1982"/>
      <c r="F1982"/>
      <c r="G1982"/>
      <c r="H1982"/>
      <c r="I1982"/>
    </row>
    <row r="1983" spans="4:9" x14ac:dyDescent="0.2">
      <c r="D1983" s="7"/>
      <c r="E1983"/>
      <c r="F1983"/>
      <c r="G1983"/>
      <c r="H1983"/>
      <c r="I1983"/>
    </row>
    <row r="1984" spans="4:9" x14ac:dyDescent="0.2">
      <c r="D1984" s="7"/>
      <c r="E1984"/>
      <c r="F1984"/>
      <c r="G1984"/>
      <c r="H1984"/>
      <c r="I1984"/>
    </row>
    <row r="1985" spans="4:9" x14ac:dyDescent="0.2">
      <c r="D1985" s="7"/>
      <c r="E1985"/>
      <c r="F1985"/>
      <c r="G1985"/>
      <c r="H1985"/>
      <c r="I1985"/>
    </row>
    <row r="1986" spans="4:9" x14ac:dyDescent="0.2">
      <c r="D1986" s="7"/>
      <c r="E1986"/>
      <c r="F1986"/>
      <c r="G1986"/>
      <c r="H1986"/>
      <c r="I1986"/>
    </row>
    <row r="1987" spans="4:9" x14ac:dyDescent="0.2">
      <c r="D1987" s="7"/>
      <c r="E1987"/>
      <c r="F1987"/>
      <c r="G1987"/>
      <c r="H1987"/>
      <c r="I1987"/>
    </row>
    <row r="1988" spans="4:9" x14ac:dyDescent="0.2">
      <c r="D1988" s="7"/>
      <c r="E1988"/>
      <c r="F1988"/>
      <c r="G1988"/>
      <c r="H1988"/>
      <c r="I1988"/>
    </row>
    <row r="1989" spans="4:9" x14ac:dyDescent="0.2">
      <c r="D1989" s="7"/>
      <c r="E1989"/>
      <c r="F1989"/>
      <c r="G1989"/>
      <c r="H1989"/>
      <c r="I1989"/>
    </row>
    <row r="1990" spans="4:9" x14ac:dyDescent="0.2">
      <c r="D1990" s="7"/>
      <c r="E1990"/>
      <c r="F1990"/>
      <c r="G1990"/>
      <c r="H1990"/>
      <c r="I1990"/>
    </row>
    <row r="1991" spans="4:9" x14ac:dyDescent="0.2">
      <c r="D1991" s="7"/>
      <c r="E1991"/>
      <c r="F1991"/>
      <c r="G1991"/>
      <c r="H1991"/>
      <c r="I1991"/>
    </row>
    <row r="1992" spans="4:9" x14ac:dyDescent="0.2">
      <c r="D1992" s="7"/>
      <c r="E1992"/>
      <c r="F1992"/>
      <c r="G1992"/>
      <c r="H1992"/>
      <c r="I1992"/>
    </row>
    <row r="1993" spans="4:9" x14ac:dyDescent="0.2">
      <c r="D1993" s="7"/>
      <c r="E1993"/>
      <c r="F1993"/>
      <c r="G1993"/>
      <c r="H1993"/>
      <c r="I1993"/>
    </row>
    <row r="1994" spans="4:9" x14ac:dyDescent="0.2">
      <c r="D1994" s="7"/>
      <c r="E1994"/>
      <c r="F1994"/>
      <c r="G1994"/>
      <c r="H1994"/>
      <c r="I1994"/>
    </row>
    <row r="1995" spans="4:9" x14ac:dyDescent="0.2">
      <c r="D1995" s="7"/>
      <c r="E1995"/>
      <c r="F1995"/>
      <c r="G1995"/>
      <c r="H1995"/>
      <c r="I1995"/>
    </row>
    <row r="1996" spans="4:9" x14ac:dyDescent="0.2">
      <c r="D1996" s="7"/>
      <c r="E1996"/>
      <c r="F1996"/>
      <c r="G1996"/>
      <c r="H1996"/>
      <c r="I1996"/>
    </row>
    <row r="1997" spans="4:9" x14ac:dyDescent="0.2">
      <c r="D1997" s="7"/>
      <c r="E1997"/>
      <c r="F1997"/>
      <c r="G1997"/>
      <c r="H1997"/>
      <c r="I1997"/>
    </row>
    <row r="1998" spans="4:9" x14ac:dyDescent="0.2">
      <c r="D1998" s="7"/>
      <c r="E1998"/>
      <c r="F1998"/>
      <c r="G1998"/>
      <c r="H1998"/>
      <c r="I1998"/>
    </row>
    <row r="1999" spans="4:9" x14ac:dyDescent="0.2">
      <c r="D1999" s="7"/>
      <c r="E1999"/>
      <c r="F1999"/>
      <c r="G1999"/>
      <c r="H1999"/>
      <c r="I1999"/>
    </row>
    <row r="2000" spans="4:9" x14ac:dyDescent="0.2">
      <c r="D2000" s="7"/>
      <c r="E2000"/>
      <c r="F2000"/>
      <c r="G2000"/>
      <c r="H2000"/>
      <c r="I2000"/>
    </row>
    <row r="2001" spans="4:9" x14ac:dyDescent="0.2">
      <c r="D2001" s="7"/>
      <c r="E2001"/>
      <c r="F2001"/>
      <c r="G2001"/>
      <c r="H2001"/>
      <c r="I2001"/>
    </row>
    <row r="2002" spans="4:9" x14ac:dyDescent="0.2">
      <c r="D2002" s="7"/>
      <c r="E2002"/>
      <c r="F2002"/>
      <c r="G2002"/>
      <c r="H2002"/>
      <c r="I2002"/>
    </row>
    <row r="2003" spans="4:9" x14ac:dyDescent="0.2">
      <c r="D2003" s="7"/>
      <c r="E2003"/>
      <c r="F2003"/>
      <c r="G2003"/>
      <c r="H2003"/>
      <c r="I2003"/>
    </row>
    <row r="2004" spans="4:9" x14ac:dyDescent="0.2">
      <c r="D2004" s="7"/>
      <c r="E2004"/>
      <c r="F2004"/>
      <c r="G2004"/>
      <c r="H2004"/>
      <c r="I2004"/>
    </row>
    <row r="2005" spans="4:9" x14ac:dyDescent="0.2">
      <c r="D2005" s="7"/>
      <c r="E2005"/>
      <c r="F2005"/>
      <c r="G2005"/>
      <c r="H2005"/>
      <c r="I2005"/>
    </row>
    <row r="2006" spans="4:9" x14ac:dyDescent="0.2">
      <c r="D2006" s="7"/>
      <c r="E2006"/>
      <c r="F2006"/>
      <c r="G2006"/>
      <c r="H2006"/>
      <c r="I2006"/>
    </row>
    <row r="2007" spans="4:9" x14ac:dyDescent="0.2">
      <c r="D2007" s="7"/>
      <c r="E2007"/>
      <c r="F2007"/>
      <c r="G2007"/>
      <c r="H2007"/>
      <c r="I2007"/>
    </row>
    <row r="2008" spans="4:9" x14ac:dyDescent="0.2">
      <c r="D2008" s="7"/>
      <c r="E2008"/>
      <c r="F2008"/>
      <c r="G2008"/>
      <c r="H2008"/>
      <c r="I2008"/>
    </row>
    <row r="2009" spans="4:9" x14ac:dyDescent="0.2">
      <c r="D2009" s="7"/>
      <c r="E2009"/>
      <c r="F2009"/>
      <c r="G2009"/>
      <c r="H2009"/>
      <c r="I2009"/>
    </row>
    <row r="2010" spans="4:9" x14ac:dyDescent="0.2">
      <c r="D2010" s="7"/>
      <c r="E2010"/>
      <c r="F2010"/>
      <c r="G2010"/>
      <c r="H2010"/>
      <c r="I2010"/>
    </row>
    <row r="2011" spans="4:9" x14ac:dyDescent="0.2">
      <c r="D2011" s="7"/>
      <c r="E2011"/>
      <c r="F2011"/>
      <c r="G2011"/>
      <c r="H2011"/>
      <c r="I2011"/>
    </row>
    <row r="2012" spans="4:9" x14ac:dyDescent="0.2">
      <c r="D2012" s="7"/>
      <c r="E2012"/>
      <c r="F2012"/>
      <c r="G2012"/>
      <c r="H2012"/>
      <c r="I2012"/>
    </row>
    <row r="2013" spans="4:9" x14ac:dyDescent="0.2">
      <c r="D2013" s="7"/>
      <c r="E2013"/>
      <c r="F2013"/>
      <c r="G2013"/>
      <c r="H2013"/>
      <c r="I2013"/>
    </row>
    <row r="2014" spans="4:9" x14ac:dyDescent="0.2">
      <c r="D2014" s="7"/>
      <c r="E2014"/>
      <c r="F2014"/>
      <c r="G2014"/>
      <c r="H2014"/>
      <c r="I2014"/>
    </row>
    <row r="2015" spans="4:9" x14ac:dyDescent="0.2">
      <c r="D2015" s="7"/>
      <c r="E2015"/>
      <c r="F2015"/>
      <c r="G2015"/>
      <c r="H2015"/>
      <c r="I2015"/>
    </row>
    <row r="2016" spans="4:9" x14ac:dyDescent="0.2">
      <c r="D2016" s="7"/>
      <c r="E2016"/>
      <c r="F2016"/>
      <c r="G2016"/>
      <c r="H2016"/>
      <c r="I2016"/>
    </row>
    <row r="2017" spans="4:9" x14ac:dyDescent="0.2">
      <c r="D2017" s="7"/>
      <c r="E2017"/>
      <c r="F2017"/>
      <c r="G2017"/>
      <c r="H2017"/>
      <c r="I2017"/>
    </row>
    <row r="2018" spans="4:9" x14ac:dyDescent="0.2">
      <c r="D2018" s="7"/>
      <c r="E2018"/>
      <c r="F2018"/>
      <c r="G2018"/>
      <c r="H2018"/>
      <c r="I2018"/>
    </row>
    <row r="2019" spans="4:9" x14ac:dyDescent="0.2">
      <c r="D2019" s="7"/>
      <c r="E2019"/>
      <c r="F2019"/>
      <c r="G2019"/>
      <c r="H2019"/>
      <c r="I2019"/>
    </row>
    <row r="2020" spans="4:9" x14ac:dyDescent="0.2">
      <c r="D2020" s="7"/>
      <c r="E2020"/>
      <c r="F2020"/>
      <c r="G2020"/>
      <c r="H2020"/>
      <c r="I2020"/>
    </row>
    <row r="2021" spans="4:9" x14ac:dyDescent="0.2">
      <c r="D2021" s="7"/>
      <c r="E2021"/>
      <c r="F2021"/>
      <c r="G2021"/>
      <c r="H2021"/>
      <c r="I2021"/>
    </row>
    <row r="2022" spans="4:9" x14ac:dyDescent="0.2">
      <c r="D2022" s="7"/>
      <c r="E2022"/>
      <c r="F2022"/>
      <c r="G2022"/>
      <c r="H2022"/>
      <c r="I2022"/>
    </row>
    <row r="2023" spans="4:9" x14ac:dyDescent="0.2">
      <c r="D2023" s="7"/>
      <c r="E2023"/>
      <c r="F2023"/>
      <c r="G2023"/>
      <c r="H2023"/>
      <c r="I2023"/>
    </row>
    <row r="2024" spans="4:9" x14ac:dyDescent="0.2">
      <c r="D2024" s="7"/>
      <c r="E2024"/>
      <c r="F2024"/>
      <c r="G2024"/>
      <c r="H2024"/>
      <c r="I2024"/>
    </row>
    <row r="2025" spans="4:9" x14ac:dyDescent="0.2">
      <c r="D2025" s="7"/>
      <c r="E2025"/>
      <c r="F2025"/>
      <c r="G2025"/>
      <c r="H2025"/>
      <c r="I2025"/>
    </row>
    <row r="2026" spans="4:9" x14ac:dyDescent="0.2">
      <c r="D2026" s="7"/>
      <c r="E2026"/>
      <c r="F2026"/>
      <c r="G2026"/>
      <c r="H2026"/>
      <c r="I2026"/>
    </row>
    <row r="2027" spans="4:9" x14ac:dyDescent="0.2">
      <c r="D2027" s="7"/>
      <c r="E2027"/>
      <c r="F2027"/>
      <c r="G2027"/>
      <c r="H2027"/>
      <c r="I2027"/>
    </row>
    <row r="2028" spans="4:9" x14ac:dyDescent="0.2">
      <c r="D2028" s="7"/>
      <c r="E2028"/>
      <c r="F2028"/>
      <c r="G2028"/>
      <c r="H2028"/>
      <c r="I2028"/>
    </row>
    <row r="2029" spans="4:9" x14ac:dyDescent="0.2">
      <c r="D2029" s="7"/>
      <c r="E2029"/>
      <c r="F2029"/>
      <c r="G2029"/>
      <c r="H2029"/>
      <c r="I2029"/>
    </row>
    <row r="2030" spans="4:9" x14ac:dyDescent="0.2">
      <c r="D2030" s="7"/>
      <c r="E2030"/>
      <c r="F2030"/>
      <c r="G2030"/>
      <c r="H2030"/>
      <c r="I2030"/>
    </row>
    <row r="2031" spans="4:9" x14ac:dyDescent="0.2">
      <c r="D2031" s="7"/>
      <c r="E2031"/>
      <c r="F2031"/>
      <c r="G2031"/>
      <c r="H2031"/>
      <c r="I2031"/>
    </row>
    <row r="2032" spans="4:9" x14ac:dyDescent="0.2">
      <c r="D2032" s="7"/>
      <c r="E2032"/>
      <c r="F2032"/>
      <c r="G2032"/>
      <c r="H2032"/>
      <c r="I2032"/>
    </row>
    <row r="2033" spans="4:9" x14ac:dyDescent="0.2">
      <c r="D2033" s="7"/>
      <c r="E2033"/>
      <c r="F2033"/>
      <c r="G2033"/>
      <c r="H2033"/>
      <c r="I2033"/>
    </row>
    <row r="2034" spans="4:9" x14ac:dyDescent="0.2">
      <c r="D2034" s="7"/>
      <c r="E2034"/>
      <c r="F2034"/>
      <c r="G2034"/>
      <c r="H2034"/>
      <c r="I2034"/>
    </row>
    <row r="2035" spans="4:9" x14ac:dyDescent="0.2">
      <c r="D2035" s="7"/>
      <c r="E2035"/>
      <c r="F2035"/>
      <c r="G2035"/>
      <c r="H2035"/>
      <c r="I2035"/>
    </row>
    <row r="2036" spans="4:9" x14ac:dyDescent="0.2">
      <c r="D2036" s="7"/>
      <c r="E2036"/>
      <c r="F2036"/>
      <c r="G2036"/>
      <c r="H2036"/>
      <c r="I2036"/>
    </row>
    <row r="2037" spans="4:9" x14ac:dyDescent="0.2">
      <c r="D2037" s="7"/>
      <c r="E2037"/>
      <c r="F2037"/>
      <c r="G2037"/>
      <c r="H2037"/>
      <c r="I2037"/>
    </row>
    <row r="2038" spans="4:9" x14ac:dyDescent="0.2">
      <c r="D2038" s="7"/>
      <c r="E2038"/>
      <c r="F2038"/>
      <c r="G2038"/>
      <c r="H2038"/>
      <c r="I2038"/>
    </row>
    <row r="2039" spans="4:9" x14ac:dyDescent="0.2">
      <c r="D2039" s="7"/>
      <c r="E2039"/>
      <c r="F2039"/>
      <c r="G2039"/>
      <c r="H2039"/>
      <c r="I2039"/>
    </row>
    <row r="2040" spans="4:9" x14ac:dyDescent="0.2">
      <c r="D2040" s="7"/>
      <c r="E2040"/>
      <c r="F2040"/>
      <c r="G2040"/>
      <c r="H2040"/>
      <c r="I2040"/>
    </row>
    <row r="2041" spans="4:9" x14ac:dyDescent="0.2">
      <c r="D2041" s="7"/>
      <c r="E2041"/>
      <c r="F2041"/>
      <c r="G2041"/>
      <c r="H2041"/>
      <c r="I2041"/>
    </row>
    <row r="2042" spans="4:9" x14ac:dyDescent="0.2">
      <c r="D2042" s="7"/>
      <c r="E2042"/>
      <c r="F2042"/>
      <c r="G2042"/>
      <c r="H2042"/>
      <c r="I2042"/>
    </row>
    <row r="2043" spans="4:9" x14ac:dyDescent="0.2">
      <c r="D2043" s="7"/>
      <c r="E2043"/>
      <c r="F2043"/>
      <c r="G2043"/>
      <c r="H2043"/>
      <c r="I2043"/>
    </row>
    <row r="2044" spans="4:9" x14ac:dyDescent="0.2">
      <c r="D2044" s="7"/>
      <c r="E2044"/>
      <c r="F2044"/>
      <c r="G2044"/>
      <c r="H2044"/>
      <c r="I2044"/>
    </row>
    <row r="2045" spans="4:9" x14ac:dyDescent="0.2">
      <c r="D2045" s="7"/>
      <c r="E2045"/>
      <c r="F2045"/>
      <c r="G2045"/>
      <c r="H2045"/>
      <c r="I2045"/>
    </row>
    <row r="2046" spans="4:9" x14ac:dyDescent="0.2">
      <c r="D2046" s="7"/>
      <c r="E2046"/>
      <c r="F2046"/>
      <c r="G2046"/>
      <c r="H2046"/>
      <c r="I2046"/>
    </row>
    <row r="2047" spans="4:9" x14ac:dyDescent="0.2">
      <c r="D2047" s="7"/>
      <c r="E2047"/>
      <c r="F2047"/>
      <c r="G2047"/>
      <c r="H2047"/>
      <c r="I2047"/>
    </row>
    <row r="2048" spans="4:9" x14ac:dyDescent="0.2">
      <c r="D2048" s="7"/>
      <c r="E2048"/>
      <c r="F2048"/>
      <c r="G2048"/>
      <c r="H2048"/>
      <c r="I2048"/>
    </row>
    <row r="2049" spans="4:9" x14ac:dyDescent="0.2">
      <c r="D2049" s="7"/>
      <c r="E2049"/>
      <c r="F2049"/>
      <c r="G2049"/>
      <c r="H2049"/>
      <c r="I2049"/>
    </row>
    <row r="2050" spans="4:9" x14ac:dyDescent="0.2">
      <c r="D2050" s="7"/>
      <c r="E2050"/>
      <c r="F2050"/>
      <c r="G2050"/>
      <c r="H2050"/>
      <c r="I2050"/>
    </row>
    <row r="2051" spans="4:9" x14ac:dyDescent="0.2">
      <c r="D2051" s="7"/>
      <c r="E2051"/>
      <c r="F2051"/>
      <c r="G2051"/>
      <c r="H2051"/>
      <c r="I2051"/>
    </row>
    <row r="2052" spans="4:9" x14ac:dyDescent="0.2">
      <c r="D2052" s="7"/>
      <c r="E2052"/>
      <c r="F2052"/>
      <c r="G2052"/>
      <c r="H2052"/>
      <c r="I2052"/>
    </row>
    <row r="2053" spans="4:9" x14ac:dyDescent="0.2">
      <c r="D2053" s="7"/>
      <c r="E2053"/>
      <c r="F2053"/>
      <c r="G2053"/>
      <c r="H2053"/>
      <c r="I2053"/>
    </row>
    <row r="2054" spans="4:9" x14ac:dyDescent="0.2">
      <c r="D2054" s="7"/>
      <c r="E2054"/>
      <c r="F2054"/>
      <c r="G2054"/>
      <c r="H2054"/>
      <c r="I2054"/>
    </row>
    <row r="2055" spans="4:9" x14ac:dyDescent="0.2">
      <c r="D2055" s="7"/>
      <c r="E2055"/>
      <c r="F2055"/>
      <c r="G2055"/>
      <c r="H2055"/>
      <c r="I2055"/>
    </row>
    <row r="2056" spans="4:9" x14ac:dyDescent="0.2">
      <c r="D2056" s="7"/>
      <c r="E2056"/>
      <c r="F2056"/>
      <c r="G2056"/>
      <c r="H2056"/>
      <c r="I2056"/>
    </row>
    <row r="2057" spans="4:9" x14ac:dyDescent="0.2">
      <c r="D2057" s="7"/>
      <c r="E2057"/>
      <c r="F2057"/>
      <c r="G2057"/>
      <c r="H2057"/>
      <c r="I2057"/>
    </row>
    <row r="2058" spans="4:9" x14ac:dyDescent="0.2">
      <c r="D2058" s="7"/>
      <c r="E2058"/>
      <c r="F2058"/>
      <c r="G2058"/>
      <c r="H2058"/>
      <c r="I2058"/>
    </row>
    <row r="2059" spans="4:9" x14ac:dyDescent="0.2">
      <c r="D2059" s="7"/>
      <c r="E2059"/>
      <c r="F2059"/>
      <c r="G2059"/>
      <c r="H2059"/>
      <c r="I2059"/>
    </row>
    <row r="2060" spans="4:9" x14ac:dyDescent="0.2">
      <c r="D2060" s="7"/>
      <c r="E2060"/>
      <c r="F2060"/>
      <c r="G2060"/>
      <c r="H2060"/>
      <c r="I2060"/>
    </row>
    <row r="2061" spans="4:9" x14ac:dyDescent="0.2">
      <c r="D2061" s="7"/>
      <c r="E2061"/>
      <c r="F2061"/>
      <c r="G2061"/>
      <c r="H2061"/>
      <c r="I2061"/>
    </row>
    <row r="2062" spans="4:9" x14ac:dyDescent="0.2">
      <c r="D2062" s="7"/>
      <c r="E2062"/>
      <c r="F2062"/>
      <c r="G2062"/>
      <c r="H2062"/>
      <c r="I2062"/>
    </row>
    <row r="2063" spans="4:9" x14ac:dyDescent="0.2">
      <c r="D2063" s="7"/>
      <c r="E2063"/>
      <c r="F2063"/>
      <c r="G2063"/>
      <c r="H2063"/>
      <c r="I2063"/>
    </row>
    <row r="2064" spans="4:9" x14ac:dyDescent="0.2">
      <c r="D2064" s="7"/>
      <c r="E2064"/>
      <c r="F2064"/>
      <c r="G2064"/>
      <c r="H2064"/>
      <c r="I2064"/>
    </row>
    <row r="2065" spans="4:9" x14ac:dyDescent="0.2">
      <c r="D2065" s="7"/>
      <c r="E2065"/>
      <c r="F2065"/>
      <c r="G2065"/>
      <c r="H2065"/>
      <c r="I2065"/>
    </row>
    <row r="2066" spans="4:9" x14ac:dyDescent="0.2">
      <c r="D2066" s="7"/>
      <c r="E2066"/>
      <c r="F2066"/>
      <c r="G2066"/>
      <c r="H2066"/>
      <c r="I2066"/>
    </row>
    <row r="2067" spans="4:9" x14ac:dyDescent="0.2">
      <c r="D2067" s="7"/>
      <c r="E2067"/>
      <c r="F2067"/>
      <c r="G2067"/>
      <c r="H2067"/>
      <c r="I2067"/>
    </row>
    <row r="2068" spans="4:9" x14ac:dyDescent="0.2">
      <c r="D2068" s="7"/>
      <c r="E2068"/>
      <c r="F2068"/>
      <c r="G2068"/>
      <c r="H2068"/>
      <c r="I2068"/>
    </row>
    <row r="2069" spans="4:9" x14ac:dyDescent="0.2">
      <c r="D2069" s="7"/>
      <c r="E2069"/>
      <c r="F2069"/>
      <c r="G2069"/>
      <c r="H2069"/>
      <c r="I2069"/>
    </row>
    <row r="2070" spans="4:9" x14ac:dyDescent="0.2">
      <c r="D2070" s="7"/>
      <c r="E2070"/>
      <c r="F2070"/>
      <c r="G2070"/>
      <c r="H2070"/>
      <c r="I2070"/>
    </row>
    <row r="2071" spans="4:9" x14ac:dyDescent="0.2">
      <c r="D2071" s="7"/>
      <c r="E2071"/>
      <c r="F2071"/>
      <c r="G2071"/>
      <c r="H2071"/>
      <c r="I2071"/>
    </row>
    <row r="2072" spans="4:9" x14ac:dyDescent="0.2">
      <c r="D2072" s="7"/>
      <c r="E2072"/>
      <c r="F2072"/>
      <c r="G2072"/>
      <c r="H2072"/>
      <c r="I2072"/>
    </row>
    <row r="2073" spans="4:9" x14ac:dyDescent="0.2">
      <c r="D2073" s="7"/>
      <c r="E2073"/>
      <c r="F2073"/>
      <c r="G2073"/>
      <c r="H2073"/>
      <c r="I2073"/>
    </row>
    <row r="2074" spans="4:9" x14ac:dyDescent="0.2">
      <c r="D2074" s="7"/>
      <c r="E2074"/>
      <c r="F2074"/>
      <c r="G2074"/>
      <c r="H2074"/>
      <c r="I2074"/>
    </row>
    <row r="2075" spans="4:9" x14ac:dyDescent="0.2">
      <c r="D2075" s="7"/>
      <c r="E2075"/>
      <c r="F2075"/>
      <c r="G2075"/>
      <c r="H2075"/>
      <c r="I2075"/>
    </row>
    <row r="2076" spans="4:9" x14ac:dyDescent="0.2">
      <c r="D2076" s="7"/>
      <c r="E2076"/>
      <c r="F2076"/>
      <c r="G2076"/>
      <c r="H2076"/>
      <c r="I2076"/>
    </row>
    <row r="2077" spans="4:9" x14ac:dyDescent="0.2">
      <c r="D2077" s="7"/>
      <c r="E2077"/>
      <c r="F2077"/>
      <c r="G2077"/>
      <c r="H2077"/>
      <c r="I2077"/>
    </row>
    <row r="2078" spans="4:9" x14ac:dyDescent="0.2">
      <c r="D2078" s="7"/>
      <c r="E2078"/>
      <c r="F2078"/>
      <c r="G2078"/>
      <c r="H2078"/>
      <c r="I2078"/>
    </row>
    <row r="2079" spans="4:9" x14ac:dyDescent="0.2">
      <c r="D2079" s="7"/>
      <c r="E2079"/>
      <c r="F2079"/>
      <c r="G2079"/>
      <c r="H2079"/>
      <c r="I2079"/>
    </row>
    <row r="2080" spans="4:9" x14ac:dyDescent="0.2">
      <c r="D2080" s="7"/>
      <c r="E2080"/>
      <c r="F2080"/>
      <c r="G2080"/>
      <c r="H2080"/>
      <c r="I2080"/>
    </row>
    <row r="2081" spans="4:9" x14ac:dyDescent="0.2">
      <c r="D2081" s="7"/>
      <c r="E2081"/>
      <c r="F2081"/>
      <c r="G2081"/>
      <c r="H2081"/>
      <c r="I2081"/>
    </row>
    <row r="2082" spans="4:9" x14ac:dyDescent="0.2">
      <c r="D2082" s="7"/>
      <c r="E2082"/>
      <c r="F2082"/>
      <c r="G2082"/>
      <c r="H2082"/>
      <c r="I2082"/>
    </row>
    <row r="2083" spans="4:9" x14ac:dyDescent="0.2">
      <c r="D2083" s="7"/>
      <c r="E2083"/>
      <c r="F2083"/>
      <c r="G2083"/>
      <c r="H2083"/>
      <c r="I2083"/>
    </row>
    <row r="2084" spans="4:9" x14ac:dyDescent="0.2">
      <c r="D2084" s="7"/>
      <c r="E2084"/>
      <c r="F2084"/>
      <c r="G2084"/>
      <c r="H2084"/>
      <c r="I2084"/>
    </row>
    <row r="2085" spans="4:9" x14ac:dyDescent="0.2">
      <c r="D2085" s="7"/>
      <c r="E2085"/>
      <c r="F2085"/>
      <c r="G2085"/>
      <c r="H2085"/>
      <c r="I2085"/>
    </row>
    <row r="2086" spans="4:9" x14ac:dyDescent="0.2">
      <c r="D2086" s="7"/>
      <c r="E2086"/>
      <c r="F2086"/>
      <c r="G2086"/>
      <c r="H2086"/>
      <c r="I2086"/>
    </row>
    <row r="2087" spans="4:9" x14ac:dyDescent="0.2">
      <c r="D2087" s="7"/>
      <c r="E2087"/>
      <c r="F2087"/>
      <c r="G2087"/>
      <c r="H2087"/>
      <c r="I2087"/>
    </row>
    <row r="2088" spans="4:9" x14ac:dyDescent="0.2">
      <c r="D2088" s="7"/>
      <c r="E2088"/>
      <c r="F2088"/>
      <c r="G2088"/>
      <c r="H2088"/>
      <c r="I2088"/>
    </row>
    <row r="2089" spans="4:9" x14ac:dyDescent="0.2">
      <c r="D2089" s="7"/>
      <c r="E2089"/>
      <c r="F2089"/>
      <c r="G2089"/>
      <c r="H2089"/>
      <c r="I2089"/>
    </row>
    <row r="2090" spans="4:9" x14ac:dyDescent="0.2">
      <c r="D2090" s="7"/>
      <c r="E2090"/>
      <c r="F2090"/>
      <c r="G2090"/>
      <c r="H2090"/>
      <c r="I2090"/>
    </row>
    <row r="2091" spans="4:9" x14ac:dyDescent="0.2">
      <c r="D2091" s="7"/>
      <c r="E2091"/>
      <c r="F2091"/>
      <c r="G2091"/>
      <c r="H2091"/>
      <c r="I2091"/>
    </row>
    <row r="2092" spans="4:9" x14ac:dyDescent="0.2">
      <c r="D2092" s="7"/>
      <c r="E2092"/>
      <c r="F2092"/>
      <c r="G2092"/>
      <c r="H2092"/>
      <c r="I2092"/>
    </row>
    <row r="2093" spans="4:9" x14ac:dyDescent="0.2">
      <c r="D2093" s="7"/>
      <c r="E2093"/>
      <c r="F2093"/>
      <c r="G2093"/>
      <c r="H2093"/>
      <c r="I2093"/>
    </row>
    <row r="2094" spans="4:9" x14ac:dyDescent="0.2">
      <c r="D2094" s="7"/>
      <c r="E2094"/>
      <c r="F2094"/>
      <c r="G2094"/>
      <c r="H2094"/>
      <c r="I2094"/>
    </row>
    <row r="2095" spans="4:9" x14ac:dyDescent="0.2">
      <c r="D2095" s="7"/>
      <c r="E2095"/>
      <c r="F2095"/>
      <c r="G2095"/>
      <c r="H2095"/>
      <c r="I2095"/>
    </row>
    <row r="2096" spans="4:9" x14ac:dyDescent="0.2">
      <c r="D2096" s="7"/>
      <c r="E2096"/>
      <c r="F2096"/>
      <c r="G2096"/>
      <c r="H2096"/>
      <c r="I2096"/>
    </row>
    <row r="2097" spans="4:9" x14ac:dyDescent="0.2">
      <c r="D2097" s="7"/>
      <c r="E2097"/>
      <c r="F2097"/>
      <c r="G2097"/>
      <c r="H2097"/>
      <c r="I2097"/>
    </row>
    <row r="2098" spans="4:9" x14ac:dyDescent="0.2">
      <c r="D2098" s="7"/>
      <c r="E2098"/>
      <c r="F2098"/>
      <c r="G2098"/>
      <c r="H2098"/>
      <c r="I2098"/>
    </row>
    <row r="2099" spans="4:9" x14ac:dyDescent="0.2">
      <c r="D2099" s="7"/>
      <c r="E2099"/>
      <c r="F2099"/>
      <c r="G2099"/>
      <c r="H2099"/>
      <c r="I2099"/>
    </row>
    <row r="2100" spans="4:9" x14ac:dyDescent="0.2">
      <c r="D2100" s="7"/>
      <c r="E2100"/>
      <c r="F2100"/>
      <c r="G2100"/>
      <c r="H2100"/>
      <c r="I2100"/>
    </row>
    <row r="2101" spans="4:9" x14ac:dyDescent="0.2">
      <c r="D2101" s="7"/>
      <c r="E2101"/>
      <c r="F2101"/>
      <c r="G2101"/>
      <c r="H2101"/>
      <c r="I2101"/>
    </row>
    <row r="2102" spans="4:9" x14ac:dyDescent="0.2">
      <c r="D2102" s="7"/>
      <c r="E2102"/>
      <c r="F2102"/>
      <c r="G2102"/>
      <c r="H2102"/>
      <c r="I2102"/>
    </row>
    <row r="2103" spans="4:9" x14ac:dyDescent="0.2">
      <c r="D2103" s="7"/>
      <c r="E2103"/>
      <c r="F2103"/>
      <c r="G2103"/>
      <c r="H2103"/>
      <c r="I2103"/>
    </row>
    <row r="2104" spans="4:9" x14ac:dyDescent="0.2">
      <c r="D2104" s="7"/>
      <c r="E2104"/>
      <c r="F2104"/>
      <c r="G2104"/>
      <c r="H2104"/>
      <c r="I2104"/>
    </row>
    <row r="2105" spans="4:9" x14ac:dyDescent="0.2">
      <c r="D2105" s="7"/>
      <c r="E2105"/>
      <c r="F2105"/>
      <c r="G2105"/>
      <c r="H2105"/>
      <c r="I2105"/>
    </row>
    <row r="2106" spans="4:9" x14ac:dyDescent="0.2">
      <c r="D2106" s="7"/>
      <c r="E2106"/>
      <c r="F2106"/>
      <c r="G2106"/>
      <c r="H2106"/>
      <c r="I2106"/>
    </row>
    <row r="2107" spans="4:9" x14ac:dyDescent="0.2">
      <c r="D2107" s="7"/>
      <c r="E2107"/>
      <c r="F2107"/>
      <c r="G2107"/>
      <c r="H2107"/>
      <c r="I2107"/>
    </row>
    <row r="2108" spans="4:9" x14ac:dyDescent="0.2">
      <c r="D2108" s="7"/>
      <c r="E2108"/>
      <c r="F2108"/>
      <c r="G2108"/>
      <c r="H2108"/>
      <c r="I2108"/>
    </row>
    <row r="2109" spans="4:9" x14ac:dyDescent="0.2">
      <c r="D2109" s="7"/>
      <c r="E2109"/>
      <c r="F2109"/>
      <c r="G2109"/>
      <c r="H2109"/>
      <c r="I2109"/>
    </row>
    <row r="2110" spans="4:9" x14ac:dyDescent="0.2">
      <c r="D2110" s="7"/>
      <c r="E2110"/>
      <c r="F2110"/>
      <c r="G2110"/>
      <c r="H2110"/>
      <c r="I2110"/>
    </row>
    <row r="2111" spans="4:9" x14ac:dyDescent="0.2">
      <c r="D2111" s="7"/>
      <c r="E2111"/>
      <c r="F2111"/>
      <c r="G2111"/>
      <c r="H2111"/>
      <c r="I2111"/>
    </row>
    <row r="2112" spans="4:9" x14ac:dyDescent="0.2">
      <c r="D2112" s="7"/>
      <c r="E2112"/>
      <c r="F2112"/>
      <c r="G2112"/>
      <c r="H2112"/>
      <c r="I2112"/>
    </row>
    <row r="2113" spans="4:9" x14ac:dyDescent="0.2">
      <c r="D2113" s="7"/>
      <c r="E2113"/>
      <c r="F2113"/>
      <c r="G2113"/>
      <c r="H2113"/>
      <c r="I2113"/>
    </row>
    <row r="2114" spans="4:9" x14ac:dyDescent="0.2">
      <c r="D2114" s="7"/>
      <c r="E2114"/>
      <c r="F2114"/>
      <c r="G2114"/>
      <c r="H2114"/>
      <c r="I2114"/>
    </row>
    <row r="2115" spans="4:9" x14ac:dyDescent="0.2">
      <c r="D2115" s="7"/>
      <c r="E2115"/>
      <c r="F2115"/>
      <c r="G2115"/>
      <c r="H2115"/>
      <c r="I2115"/>
    </row>
    <row r="2116" spans="4:9" x14ac:dyDescent="0.2">
      <c r="D2116" s="7"/>
      <c r="E2116"/>
      <c r="F2116"/>
      <c r="G2116"/>
      <c r="H2116"/>
      <c r="I2116"/>
    </row>
    <row r="2117" spans="4:9" x14ac:dyDescent="0.2">
      <c r="D2117" s="7"/>
      <c r="E2117"/>
      <c r="F2117"/>
      <c r="G2117"/>
      <c r="H2117"/>
      <c r="I2117"/>
    </row>
    <row r="2118" spans="4:9" x14ac:dyDescent="0.2">
      <c r="D2118" s="7"/>
      <c r="E2118"/>
      <c r="F2118"/>
      <c r="G2118"/>
      <c r="H2118"/>
      <c r="I2118"/>
    </row>
    <row r="2119" spans="4:9" x14ac:dyDescent="0.2">
      <c r="D2119" s="7"/>
      <c r="E2119"/>
      <c r="F2119"/>
      <c r="G2119"/>
      <c r="H2119"/>
      <c r="I2119"/>
    </row>
    <row r="2120" spans="4:9" x14ac:dyDescent="0.2">
      <c r="D2120" s="7"/>
      <c r="E2120"/>
      <c r="F2120"/>
      <c r="G2120"/>
      <c r="H2120"/>
      <c r="I2120"/>
    </row>
    <row r="2121" spans="4:9" x14ac:dyDescent="0.2">
      <c r="D2121" s="7"/>
      <c r="E2121"/>
      <c r="F2121"/>
      <c r="G2121"/>
      <c r="H2121"/>
      <c r="I2121"/>
    </row>
    <row r="2122" spans="4:9" x14ac:dyDescent="0.2">
      <c r="D2122" s="7"/>
      <c r="E2122"/>
      <c r="F2122"/>
      <c r="G2122"/>
      <c r="H2122"/>
      <c r="I2122"/>
    </row>
    <row r="2123" spans="4:9" x14ac:dyDescent="0.2">
      <c r="D2123" s="7"/>
      <c r="E2123"/>
      <c r="F2123"/>
      <c r="G2123"/>
      <c r="H2123"/>
      <c r="I2123"/>
    </row>
    <row r="2124" spans="4:9" x14ac:dyDescent="0.2">
      <c r="D2124" s="7"/>
      <c r="E2124"/>
      <c r="F2124"/>
      <c r="G2124"/>
      <c r="H2124"/>
      <c r="I2124"/>
    </row>
    <row r="2125" spans="4:9" x14ac:dyDescent="0.2">
      <c r="D2125" s="7"/>
      <c r="E2125"/>
      <c r="F2125"/>
      <c r="G2125"/>
      <c r="H2125"/>
      <c r="I2125"/>
    </row>
    <row r="2126" spans="4:9" x14ac:dyDescent="0.2">
      <c r="D2126" s="7"/>
      <c r="E2126"/>
      <c r="F2126"/>
      <c r="G2126"/>
      <c r="H2126"/>
      <c r="I2126"/>
    </row>
    <row r="2127" spans="4:9" x14ac:dyDescent="0.2">
      <c r="D2127" s="7"/>
      <c r="E2127"/>
      <c r="F2127"/>
      <c r="G2127"/>
      <c r="H2127"/>
      <c r="I2127"/>
    </row>
    <row r="2128" spans="4:9" x14ac:dyDescent="0.2">
      <c r="D2128" s="7"/>
      <c r="E2128"/>
      <c r="F2128"/>
      <c r="G2128"/>
      <c r="H2128"/>
      <c r="I2128"/>
    </row>
    <row r="2129" spans="4:9" x14ac:dyDescent="0.2">
      <c r="D2129" s="7"/>
      <c r="E2129"/>
      <c r="F2129"/>
      <c r="G2129"/>
      <c r="H2129"/>
      <c r="I2129"/>
    </row>
    <row r="2130" spans="4:9" x14ac:dyDescent="0.2">
      <c r="D2130" s="7"/>
      <c r="E2130"/>
      <c r="F2130"/>
      <c r="G2130"/>
      <c r="H2130"/>
      <c r="I2130"/>
    </row>
    <row r="2131" spans="4:9" x14ac:dyDescent="0.2">
      <c r="D2131" s="7"/>
      <c r="E2131"/>
      <c r="F2131"/>
      <c r="G2131"/>
      <c r="H2131"/>
      <c r="I2131"/>
    </row>
    <row r="2132" spans="4:9" x14ac:dyDescent="0.2">
      <c r="D2132" s="7"/>
      <c r="E2132"/>
      <c r="F2132"/>
      <c r="G2132"/>
      <c r="H2132"/>
      <c r="I2132"/>
    </row>
    <row r="2133" spans="4:9" x14ac:dyDescent="0.2">
      <c r="D2133" s="7"/>
      <c r="E2133"/>
      <c r="F2133"/>
      <c r="G2133"/>
      <c r="H2133"/>
      <c r="I2133"/>
    </row>
    <row r="2134" spans="4:9" x14ac:dyDescent="0.2">
      <c r="D2134" s="7"/>
      <c r="E2134"/>
      <c r="F2134"/>
      <c r="G2134"/>
      <c r="H2134"/>
      <c r="I2134"/>
    </row>
    <row r="2135" spans="4:9" x14ac:dyDescent="0.2">
      <c r="D2135" s="7"/>
      <c r="E2135"/>
      <c r="F2135"/>
      <c r="G2135"/>
      <c r="H2135"/>
      <c r="I2135"/>
    </row>
    <row r="2136" spans="4:9" x14ac:dyDescent="0.2">
      <c r="D2136" s="7"/>
      <c r="E2136"/>
      <c r="F2136"/>
      <c r="G2136"/>
      <c r="H2136"/>
      <c r="I2136"/>
    </row>
    <row r="2137" spans="4:9" x14ac:dyDescent="0.2">
      <c r="D2137" s="7"/>
      <c r="E2137"/>
      <c r="F2137"/>
      <c r="G2137"/>
      <c r="H2137"/>
      <c r="I2137"/>
    </row>
    <row r="2138" spans="4:9" x14ac:dyDescent="0.2">
      <c r="D2138" s="7"/>
      <c r="E2138"/>
      <c r="F2138"/>
      <c r="G2138"/>
      <c r="H2138"/>
      <c r="I2138"/>
    </row>
    <row r="2139" spans="4:9" x14ac:dyDescent="0.2">
      <c r="D2139" s="7"/>
      <c r="E2139"/>
      <c r="F2139"/>
      <c r="G2139"/>
      <c r="H2139"/>
      <c r="I2139"/>
    </row>
    <row r="2140" spans="4:9" x14ac:dyDescent="0.2">
      <c r="D2140" s="7"/>
      <c r="E2140"/>
      <c r="F2140"/>
      <c r="G2140"/>
      <c r="H2140"/>
      <c r="I2140"/>
    </row>
    <row r="2141" spans="4:9" x14ac:dyDescent="0.2">
      <c r="D2141" s="7"/>
      <c r="E2141"/>
      <c r="F2141"/>
      <c r="G2141"/>
      <c r="H2141"/>
      <c r="I2141"/>
    </row>
    <row r="2142" spans="4:9" x14ac:dyDescent="0.2">
      <c r="D2142" s="7"/>
      <c r="E2142"/>
      <c r="F2142"/>
      <c r="G2142"/>
      <c r="H2142"/>
      <c r="I2142"/>
    </row>
    <row r="2143" spans="4:9" x14ac:dyDescent="0.2">
      <c r="D2143" s="7"/>
      <c r="E2143"/>
      <c r="F2143"/>
      <c r="G2143"/>
      <c r="H2143"/>
      <c r="I2143"/>
    </row>
    <row r="2144" spans="4:9" x14ac:dyDescent="0.2">
      <c r="D2144" s="7"/>
      <c r="E2144"/>
      <c r="F2144"/>
      <c r="G2144"/>
      <c r="H2144"/>
      <c r="I2144"/>
    </row>
    <row r="2145" spans="4:9" x14ac:dyDescent="0.2">
      <c r="D2145" s="7"/>
      <c r="E2145"/>
      <c r="F2145"/>
      <c r="G2145"/>
      <c r="H2145"/>
      <c r="I2145"/>
    </row>
    <row r="2146" spans="4:9" x14ac:dyDescent="0.2">
      <c r="D2146" s="7"/>
      <c r="E2146"/>
      <c r="F2146"/>
      <c r="G2146"/>
      <c r="H2146"/>
      <c r="I2146"/>
    </row>
    <row r="2147" spans="4:9" x14ac:dyDescent="0.2">
      <c r="D2147" s="7"/>
      <c r="E2147"/>
      <c r="F2147"/>
      <c r="G2147"/>
      <c r="H2147"/>
      <c r="I2147"/>
    </row>
    <row r="2148" spans="4:9" x14ac:dyDescent="0.2">
      <c r="D2148" s="7"/>
      <c r="E2148"/>
      <c r="F2148"/>
      <c r="G2148"/>
      <c r="H2148"/>
      <c r="I2148"/>
    </row>
    <row r="2149" spans="4:9" x14ac:dyDescent="0.2">
      <c r="D2149" s="7"/>
      <c r="E2149"/>
      <c r="F2149"/>
      <c r="G2149"/>
      <c r="H2149"/>
      <c r="I2149"/>
    </row>
    <row r="2150" spans="4:9" x14ac:dyDescent="0.2">
      <c r="D2150" s="7"/>
      <c r="E2150"/>
      <c r="F2150"/>
      <c r="G2150"/>
      <c r="H2150"/>
      <c r="I2150"/>
    </row>
    <row r="2151" spans="4:9" x14ac:dyDescent="0.2">
      <c r="D2151" s="7"/>
      <c r="E2151"/>
      <c r="F2151"/>
      <c r="G2151"/>
      <c r="H2151"/>
      <c r="I2151"/>
    </row>
    <row r="2152" spans="4:9" x14ac:dyDescent="0.2">
      <c r="D2152" s="7"/>
      <c r="E2152"/>
      <c r="F2152"/>
      <c r="G2152"/>
      <c r="H2152"/>
      <c r="I2152"/>
    </row>
    <row r="2153" spans="4:9" x14ac:dyDescent="0.2">
      <c r="D2153" s="7"/>
      <c r="E2153"/>
      <c r="F2153"/>
      <c r="G2153"/>
      <c r="H2153"/>
      <c r="I2153"/>
    </row>
    <row r="2154" spans="4:9" x14ac:dyDescent="0.2">
      <c r="D2154" s="7"/>
      <c r="E2154"/>
      <c r="F2154"/>
      <c r="G2154"/>
      <c r="H2154"/>
      <c r="I2154"/>
    </row>
    <row r="2155" spans="4:9" x14ac:dyDescent="0.2">
      <c r="D2155" s="7"/>
      <c r="E2155"/>
      <c r="F2155"/>
      <c r="G2155"/>
      <c r="H2155"/>
      <c r="I2155"/>
    </row>
    <row r="2156" spans="4:9" x14ac:dyDescent="0.2">
      <c r="D2156" s="7"/>
      <c r="E2156"/>
      <c r="F2156"/>
      <c r="G2156"/>
      <c r="H2156"/>
      <c r="I2156"/>
    </row>
    <row r="2157" spans="4:9" x14ac:dyDescent="0.2">
      <c r="D2157" s="7"/>
      <c r="E2157"/>
      <c r="F2157"/>
      <c r="G2157"/>
      <c r="H2157"/>
      <c r="I2157"/>
    </row>
    <row r="2158" spans="4:9" x14ac:dyDescent="0.2">
      <c r="D2158" s="7"/>
      <c r="E2158"/>
      <c r="F2158"/>
      <c r="G2158"/>
      <c r="H2158"/>
      <c r="I2158"/>
    </row>
    <row r="2159" spans="4:9" x14ac:dyDescent="0.2">
      <c r="D2159" s="7"/>
      <c r="E2159"/>
      <c r="F2159"/>
      <c r="G2159"/>
      <c r="H2159"/>
      <c r="I2159"/>
    </row>
    <row r="2160" spans="4:9" x14ac:dyDescent="0.2">
      <c r="D2160" s="7"/>
      <c r="E2160"/>
      <c r="F2160"/>
      <c r="G2160"/>
      <c r="H2160"/>
      <c r="I2160"/>
    </row>
    <row r="2161" spans="4:9" x14ac:dyDescent="0.2">
      <c r="D2161" s="7"/>
      <c r="E2161"/>
      <c r="F2161"/>
      <c r="G2161"/>
      <c r="H2161"/>
      <c r="I2161"/>
    </row>
    <row r="2162" spans="4:9" x14ac:dyDescent="0.2">
      <c r="D2162" s="7"/>
      <c r="E2162"/>
      <c r="F2162"/>
      <c r="G2162"/>
      <c r="H2162"/>
      <c r="I2162"/>
    </row>
    <row r="2163" spans="4:9" x14ac:dyDescent="0.2">
      <c r="D2163" s="7"/>
      <c r="E2163"/>
      <c r="F2163"/>
      <c r="G2163"/>
      <c r="H2163"/>
      <c r="I2163"/>
    </row>
    <row r="2164" spans="4:9" x14ac:dyDescent="0.2">
      <c r="D2164" s="7"/>
      <c r="E2164"/>
      <c r="F2164"/>
      <c r="G2164"/>
      <c r="H2164"/>
      <c r="I2164"/>
    </row>
    <row r="2165" spans="4:9" x14ac:dyDescent="0.2">
      <c r="D2165" s="7"/>
      <c r="E2165"/>
      <c r="F2165"/>
      <c r="G2165"/>
      <c r="H2165"/>
      <c r="I2165"/>
    </row>
    <row r="2166" spans="4:9" x14ac:dyDescent="0.2">
      <c r="D2166" s="7"/>
      <c r="E2166"/>
      <c r="F2166"/>
      <c r="G2166"/>
      <c r="H2166"/>
      <c r="I2166"/>
    </row>
    <row r="2167" spans="4:9" x14ac:dyDescent="0.2">
      <c r="D2167" s="7"/>
      <c r="E2167"/>
      <c r="F2167"/>
      <c r="G2167"/>
      <c r="H2167"/>
      <c r="I2167"/>
    </row>
    <row r="2168" spans="4:9" x14ac:dyDescent="0.2">
      <c r="D2168" s="7"/>
      <c r="E2168"/>
      <c r="F2168"/>
      <c r="G2168"/>
      <c r="H2168"/>
      <c r="I2168"/>
    </row>
    <row r="2169" spans="4:9" x14ac:dyDescent="0.2">
      <c r="D2169" s="7"/>
      <c r="E2169"/>
      <c r="F2169"/>
      <c r="G2169"/>
      <c r="H2169"/>
      <c r="I2169"/>
    </row>
    <row r="2170" spans="4:9" x14ac:dyDescent="0.2">
      <c r="D2170" s="7"/>
      <c r="E2170"/>
      <c r="F2170"/>
      <c r="G2170"/>
      <c r="H2170"/>
      <c r="I2170"/>
    </row>
    <row r="2171" spans="4:9" x14ac:dyDescent="0.2">
      <c r="D2171" s="7"/>
      <c r="E2171"/>
      <c r="F2171"/>
      <c r="G2171"/>
      <c r="H2171"/>
      <c r="I2171"/>
    </row>
    <row r="2172" spans="4:9" x14ac:dyDescent="0.2">
      <c r="D2172" s="7"/>
      <c r="E2172"/>
      <c r="F2172"/>
      <c r="G2172"/>
      <c r="H2172"/>
      <c r="I2172"/>
    </row>
    <row r="2173" spans="4:9" x14ac:dyDescent="0.2">
      <c r="D2173" s="7"/>
      <c r="E2173"/>
      <c r="F2173"/>
      <c r="G2173"/>
      <c r="H2173"/>
      <c r="I2173"/>
    </row>
    <row r="2174" spans="4:9" x14ac:dyDescent="0.2">
      <c r="D2174" s="7"/>
      <c r="E2174"/>
      <c r="F2174"/>
      <c r="G2174"/>
      <c r="H2174"/>
      <c r="I2174"/>
    </row>
    <row r="2175" spans="4:9" x14ac:dyDescent="0.2">
      <c r="D2175" s="7"/>
      <c r="E2175"/>
      <c r="F2175"/>
      <c r="G2175"/>
      <c r="H2175"/>
      <c r="I2175"/>
    </row>
    <row r="2176" spans="4:9" x14ac:dyDescent="0.2">
      <c r="D2176" s="7"/>
      <c r="E2176"/>
      <c r="F2176"/>
      <c r="G2176"/>
      <c r="H2176"/>
      <c r="I2176"/>
    </row>
    <row r="2177" spans="4:9" x14ac:dyDescent="0.2">
      <c r="D2177" s="7"/>
      <c r="E2177"/>
      <c r="F2177"/>
      <c r="G2177"/>
      <c r="H2177"/>
      <c r="I2177"/>
    </row>
    <row r="2178" spans="4:9" x14ac:dyDescent="0.2">
      <c r="D2178" s="7"/>
      <c r="E2178"/>
      <c r="F2178"/>
      <c r="G2178"/>
      <c r="H2178"/>
      <c r="I2178"/>
    </row>
    <row r="2179" spans="4:9" x14ac:dyDescent="0.2">
      <c r="D2179" s="7"/>
      <c r="E2179"/>
      <c r="F2179"/>
      <c r="G2179"/>
      <c r="H2179"/>
      <c r="I2179"/>
    </row>
    <row r="2180" spans="4:9" x14ac:dyDescent="0.2">
      <c r="D2180" s="7"/>
      <c r="E2180"/>
      <c r="F2180"/>
      <c r="G2180"/>
      <c r="H2180"/>
      <c r="I2180"/>
    </row>
    <row r="2181" spans="4:9" x14ac:dyDescent="0.2">
      <c r="D2181" s="7"/>
      <c r="E2181"/>
      <c r="F2181"/>
      <c r="G2181"/>
      <c r="H2181"/>
      <c r="I2181"/>
    </row>
    <row r="2182" spans="4:9" x14ac:dyDescent="0.2">
      <c r="D2182" s="7"/>
      <c r="E2182"/>
      <c r="F2182"/>
      <c r="G2182"/>
      <c r="H2182"/>
      <c r="I2182"/>
    </row>
    <row r="2183" spans="4:9" x14ac:dyDescent="0.2">
      <c r="D2183" s="7"/>
      <c r="E2183"/>
      <c r="F2183"/>
      <c r="G2183"/>
      <c r="H2183"/>
      <c r="I2183"/>
    </row>
    <row r="2184" spans="4:9" x14ac:dyDescent="0.2">
      <c r="D2184" s="7"/>
      <c r="E2184"/>
      <c r="F2184"/>
      <c r="G2184"/>
      <c r="H2184"/>
      <c r="I2184"/>
    </row>
    <row r="2185" spans="4:9" x14ac:dyDescent="0.2">
      <c r="D2185" s="7"/>
      <c r="E2185"/>
      <c r="F2185"/>
      <c r="G2185"/>
      <c r="H2185"/>
      <c r="I2185"/>
    </row>
    <row r="2186" spans="4:9" x14ac:dyDescent="0.2">
      <c r="D2186" s="7"/>
      <c r="E2186"/>
      <c r="F2186"/>
      <c r="G2186"/>
      <c r="H2186"/>
      <c r="I2186"/>
    </row>
    <row r="2187" spans="4:9" x14ac:dyDescent="0.2">
      <c r="D2187" s="7"/>
      <c r="E2187"/>
      <c r="F2187"/>
      <c r="G2187"/>
      <c r="H2187"/>
      <c r="I2187"/>
    </row>
    <row r="2188" spans="4:9" x14ac:dyDescent="0.2">
      <c r="D2188" s="7"/>
      <c r="E2188"/>
      <c r="F2188"/>
      <c r="G2188"/>
      <c r="H2188"/>
      <c r="I2188"/>
    </row>
    <row r="2189" spans="4:9" x14ac:dyDescent="0.2">
      <c r="D2189" s="7"/>
      <c r="E2189"/>
      <c r="F2189"/>
      <c r="G2189"/>
      <c r="H2189"/>
      <c r="I2189"/>
    </row>
    <row r="2190" spans="4:9" x14ac:dyDescent="0.2">
      <c r="D2190" s="7"/>
      <c r="E2190"/>
      <c r="F2190"/>
      <c r="G2190"/>
      <c r="H2190"/>
      <c r="I2190"/>
    </row>
    <row r="2191" spans="4:9" x14ac:dyDescent="0.2">
      <c r="D2191" s="7"/>
      <c r="E2191"/>
      <c r="F2191"/>
      <c r="G2191"/>
      <c r="H2191"/>
      <c r="I2191"/>
    </row>
    <row r="2192" spans="4:9" x14ac:dyDescent="0.2">
      <c r="D2192" s="7"/>
      <c r="E2192"/>
      <c r="F2192"/>
      <c r="G2192"/>
      <c r="H2192"/>
      <c r="I2192"/>
    </row>
    <row r="2193" spans="4:9" x14ac:dyDescent="0.2">
      <c r="D2193" s="7"/>
      <c r="E2193"/>
      <c r="F2193"/>
      <c r="G2193"/>
      <c r="H2193"/>
      <c r="I2193"/>
    </row>
    <row r="2194" spans="4:9" x14ac:dyDescent="0.2">
      <c r="D2194" s="7"/>
      <c r="E2194"/>
      <c r="F2194"/>
      <c r="G2194"/>
      <c r="H2194"/>
      <c r="I2194"/>
    </row>
    <row r="2195" spans="4:9" x14ac:dyDescent="0.2">
      <c r="D2195" s="7"/>
      <c r="E2195"/>
      <c r="F2195"/>
      <c r="G2195"/>
      <c r="H2195"/>
      <c r="I2195"/>
    </row>
    <row r="2196" spans="4:9" x14ac:dyDescent="0.2">
      <c r="D2196" s="7"/>
      <c r="E2196"/>
      <c r="F2196"/>
      <c r="G2196"/>
      <c r="H2196"/>
      <c r="I2196"/>
    </row>
    <row r="2197" spans="4:9" x14ac:dyDescent="0.2">
      <c r="D2197" s="7"/>
      <c r="E2197"/>
      <c r="F2197"/>
      <c r="G2197"/>
      <c r="H2197"/>
      <c r="I2197"/>
    </row>
    <row r="2198" spans="4:9" x14ac:dyDescent="0.2">
      <c r="D2198" s="7"/>
      <c r="E2198"/>
      <c r="F2198"/>
      <c r="G2198"/>
      <c r="H2198"/>
      <c r="I2198"/>
    </row>
    <row r="2199" spans="4:9" x14ac:dyDescent="0.2">
      <c r="D2199" s="7"/>
      <c r="E2199"/>
      <c r="F2199"/>
      <c r="G2199"/>
      <c r="H2199"/>
      <c r="I2199"/>
    </row>
    <row r="2200" spans="4:9" x14ac:dyDescent="0.2">
      <c r="D2200" s="7"/>
      <c r="E2200"/>
      <c r="F2200"/>
      <c r="G2200"/>
      <c r="H2200"/>
      <c r="I2200"/>
    </row>
    <row r="2201" spans="4:9" x14ac:dyDescent="0.2">
      <c r="D2201" s="7"/>
      <c r="E2201"/>
      <c r="F2201"/>
      <c r="G2201"/>
      <c r="H2201"/>
      <c r="I2201"/>
    </row>
    <row r="2202" spans="4:9" x14ac:dyDescent="0.2">
      <c r="D2202" s="7"/>
      <c r="E2202"/>
      <c r="F2202"/>
      <c r="G2202"/>
      <c r="H2202"/>
      <c r="I2202"/>
    </row>
    <row r="2203" spans="4:9" x14ac:dyDescent="0.2">
      <c r="D2203" s="7"/>
      <c r="E2203"/>
      <c r="F2203"/>
      <c r="G2203"/>
      <c r="H2203"/>
      <c r="I2203"/>
    </row>
    <row r="2204" spans="4:9" x14ac:dyDescent="0.2">
      <c r="D2204" s="7"/>
      <c r="E2204"/>
      <c r="F2204"/>
      <c r="G2204"/>
      <c r="H2204"/>
      <c r="I2204"/>
    </row>
    <row r="2205" spans="4:9" x14ac:dyDescent="0.2">
      <c r="D2205" s="7"/>
      <c r="E2205"/>
      <c r="F2205"/>
      <c r="G2205"/>
      <c r="H2205"/>
      <c r="I2205"/>
    </row>
    <row r="2206" spans="4:9" x14ac:dyDescent="0.2">
      <c r="D2206" s="7"/>
      <c r="E2206"/>
      <c r="F2206"/>
      <c r="G2206"/>
      <c r="H2206"/>
      <c r="I2206"/>
    </row>
    <row r="2207" spans="4:9" x14ac:dyDescent="0.2">
      <c r="D2207" s="7"/>
      <c r="E2207"/>
      <c r="F2207"/>
      <c r="G2207"/>
      <c r="H2207"/>
      <c r="I2207"/>
    </row>
    <row r="2208" spans="4:9" x14ac:dyDescent="0.2">
      <c r="D2208" s="7"/>
      <c r="E2208"/>
      <c r="F2208"/>
      <c r="G2208"/>
      <c r="H2208"/>
      <c r="I2208"/>
    </row>
    <row r="2209" spans="4:9" x14ac:dyDescent="0.2">
      <c r="D2209" s="7"/>
      <c r="E2209"/>
      <c r="F2209"/>
      <c r="G2209"/>
      <c r="H2209"/>
      <c r="I2209"/>
    </row>
    <row r="2210" spans="4:9" x14ac:dyDescent="0.2">
      <c r="D2210" s="7"/>
      <c r="E2210"/>
      <c r="F2210"/>
      <c r="G2210"/>
      <c r="H2210"/>
      <c r="I2210"/>
    </row>
    <row r="2211" spans="4:9" x14ac:dyDescent="0.2">
      <c r="D2211" s="7"/>
      <c r="E2211"/>
      <c r="F2211"/>
      <c r="G2211"/>
      <c r="H2211"/>
      <c r="I2211"/>
    </row>
    <row r="2212" spans="4:9" x14ac:dyDescent="0.2">
      <c r="D2212" s="7"/>
      <c r="E2212"/>
      <c r="F2212"/>
      <c r="G2212"/>
      <c r="H2212"/>
      <c r="I2212"/>
    </row>
    <row r="2213" spans="4:9" x14ac:dyDescent="0.2">
      <c r="D2213" s="7"/>
      <c r="E2213"/>
      <c r="F2213"/>
      <c r="G2213"/>
      <c r="H2213"/>
      <c r="I2213"/>
    </row>
    <row r="2214" spans="4:9" x14ac:dyDescent="0.2">
      <c r="D2214" s="7"/>
      <c r="E2214"/>
      <c r="F2214"/>
      <c r="G2214"/>
      <c r="H2214"/>
      <c r="I2214"/>
    </row>
    <row r="2215" spans="4:9" x14ac:dyDescent="0.2">
      <c r="D2215" s="7"/>
      <c r="E2215"/>
      <c r="F2215"/>
      <c r="G2215"/>
      <c r="H2215"/>
      <c r="I2215"/>
    </row>
    <row r="2216" spans="4:9" x14ac:dyDescent="0.2">
      <c r="D2216" s="7"/>
      <c r="E2216"/>
      <c r="F2216"/>
      <c r="G2216"/>
      <c r="H2216"/>
      <c r="I2216"/>
    </row>
    <row r="2217" spans="4:9" x14ac:dyDescent="0.2">
      <c r="D2217" s="7"/>
      <c r="E2217"/>
      <c r="F2217"/>
      <c r="G2217"/>
      <c r="H2217"/>
      <c r="I2217"/>
    </row>
    <row r="2218" spans="4:9" x14ac:dyDescent="0.2">
      <c r="D2218" s="7"/>
      <c r="E2218"/>
      <c r="F2218"/>
      <c r="G2218"/>
      <c r="H2218"/>
      <c r="I2218"/>
    </row>
    <row r="2219" spans="4:9" x14ac:dyDescent="0.2">
      <c r="D2219" s="7"/>
      <c r="E2219"/>
      <c r="F2219"/>
      <c r="G2219"/>
      <c r="H2219"/>
      <c r="I2219"/>
    </row>
    <row r="2220" spans="4:9" x14ac:dyDescent="0.2">
      <c r="D2220" s="7"/>
      <c r="E2220"/>
      <c r="F2220"/>
      <c r="G2220"/>
      <c r="H2220"/>
      <c r="I2220"/>
    </row>
    <row r="2221" spans="4:9" x14ac:dyDescent="0.2">
      <c r="D2221" s="7"/>
      <c r="E2221"/>
      <c r="F2221"/>
      <c r="G2221"/>
      <c r="H2221"/>
      <c r="I2221"/>
    </row>
    <row r="2222" spans="4:9" x14ac:dyDescent="0.2">
      <c r="D2222" s="7"/>
      <c r="E2222"/>
      <c r="F2222"/>
      <c r="G2222"/>
      <c r="H2222"/>
      <c r="I2222"/>
    </row>
    <row r="2223" spans="4:9" x14ac:dyDescent="0.2">
      <c r="D2223" s="7"/>
      <c r="E2223"/>
      <c r="F2223"/>
      <c r="G2223"/>
      <c r="H2223"/>
      <c r="I2223"/>
    </row>
    <row r="2224" spans="4:9" x14ac:dyDescent="0.2">
      <c r="D2224" s="7"/>
      <c r="E2224"/>
      <c r="F2224"/>
      <c r="G2224"/>
      <c r="H2224"/>
      <c r="I2224"/>
    </row>
    <row r="2225" spans="4:9" x14ac:dyDescent="0.2">
      <c r="D2225" s="7"/>
      <c r="E2225"/>
      <c r="F2225"/>
      <c r="G2225"/>
      <c r="H2225"/>
      <c r="I2225"/>
    </row>
    <row r="2226" spans="4:9" x14ac:dyDescent="0.2">
      <c r="D2226" s="7"/>
      <c r="E2226"/>
      <c r="F2226"/>
      <c r="G2226"/>
      <c r="H2226"/>
      <c r="I2226"/>
    </row>
    <row r="2227" spans="4:9" x14ac:dyDescent="0.2">
      <c r="D2227" s="7"/>
      <c r="E2227"/>
      <c r="F2227"/>
      <c r="G2227"/>
      <c r="H2227"/>
      <c r="I2227"/>
    </row>
    <row r="2228" spans="4:9" x14ac:dyDescent="0.2">
      <c r="D2228" s="7"/>
      <c r="E2228"/>
      <c r="F2228"/>
      <c r="G2228"/>
      <c r="H2228"/>
      <c r="I2228"/>
    </row>
    <row r="2229" spans="4:9" x14ac:dyDescent="0.2">
      <c r="D2229" s="7"/>
      <c r="E2229"/>
      <c r="F2229"/>
      <c r="G2229"/>
      <c r="H2229"/>
      <c r="I2229"/>
    </row>
    <row r="2230" spans="4:9" x14ac:dyDescent="0.2">
      <c r="D2230" s="7"/>
      <c r="E2230"/>
      <c r="F2230"/>
      <c r="G2230"/>
      <c r="H2230"/>
      <c r="I2230"/>
    </row>
    <row r="2231" spans="4:9" x14ac:dyDescent="0.2">
      <c r="D2231" s="7"/>
      <c r="E2231"/>
      <c r="F2231"/>
      <c r="G2231"/>
      <c r="H2231"/>
      <c r="I2231"/>
    </row>
    <row r="2232" spans="4:9" x14ac:dyDescent="0.2">
      <c r="D2232" s="7"/>
      <c r="E2232"/>
      <c r="F2232"/>
      <c r="G2232"/>
      <c r="H2232"/>
      <c r="I2232"/>
    </row>
    <row r="2233" spans="4:9" x14ac:dyDescent="0.2">
      <c r="D2233" s="7"/>
      <c r="E2233"/>
      <c r="F2233"/>
      <c r="G2233"/>
      <c r="H2233"/>
      <c r="I2233"/>
    </row>
    <row r="2234" spans="4:9" x14ac:dyDescent="0.2">
      <c r="D2234" s="7"/>
      <c r="E2234"/>
      <c r="F2234"/>
      <c r="G2234"/>
      <c r="H2234"/>
      <c r="I2234"/>
    </row>
    <row r="2235" spans="4:9" x14ac:dyDescent="0.2">
      <c r="D2235" s="7"/>
      <c r="E2235"/>
      <c r="F2235"/>
      <c r="G2235"/>
      <c r="H2235"/>
      <c r="I2235"/>
    </row>
    <row r="2236" spans="4:9" x14ac:dyDescent="0.2">
      <c r="D2236" s="7"/>
      <c r="E2236"/>
      <c r="F2236"/>
      <c r="G2236"/>
      <c r="H2236"/>
      <c r="I2236"/>
    </row>
    <row r="2237" spans="4:9" x14ac:dyDescent="0.2">
      <c r="D2237" s="7"/>
      <c r="E2237"/>
      <c r="F2237"/>
      <c r="G2237"/>
      <c r="H2237"/>
      <c r="I2237"/>
    </row>
    <row r="2238" spans="4:9" x14ac:dyDescent="0.2">
      <c r="D2238" s="7"/>
      <c r="E2238"/>
      <c r="F2238"/>
      <c r="G2238"/>
      <c r="H2238"/>
      <c r="I2238"/>
    </row>
    <row r="2239" spans="4:9" x14ac:dyDescent="0.2">
      <c r="D2239" s="7"/>
      <c r="E2239"/>
      <c r="F2239"/>
      <c r="G2239"/>
      <c r="H2239"/>
      <c r="I2239"/>
    </row>
    <row r="2240" spans="4:9" x14ac:dyDescent="0.2">
      <c r="D2240" s="7"/>
      <c r="E2240"/>
      <c r="F2240"/>
      <c r="G2240"/>
      <c r="H2240"/>
      <c r="I2240"/>
    </row>
    <row r="2241" spans="4:9" x14ac:dyDescent="0.2">
      <c r="D2241" s="7"/>
      <c r="E2241"/>
      <c r="F2241"/>
      <c r="G2241"/>
      <c r="H2241"/>
      <c r="I2241"/>
    </row>
    <row r="2242" spans="4:9" x14ac:dyDescent="0.2">
      <c r="D2242" s="7"/>
      <c r="E2242"/>
      <c r="F2242"/>
      <c r="G2242"/>
      <c r="H2242"/>
      <c r="I2242"/>
    </row>
    <row r="2243" spans="4:9" x14ac:dyDescent="0.2">
      <c r="D2243" s="7"/>
      <c r="E2243"/>
      <c r="F2243"/>
      <c r="G2243"/>
      <c r="H2243"/>
      <c r="I2243"/>
    </row>
    <row r="2244" spans="4:9" x14ac:dyDescent="0.2">
      <c r="D2244" s="7"/>
      <c r="E2244"/>
      <c r="F2244"/>
      <c r="G2244"/>
      <c r="H2244"/>
      <c r="I2244"/>
    </row>
    <row r="2245" spans="4:9" x14ac:dyDescent="0.2">
      <c r="D2245" s="7"/>
      <c r="E2245"/>
      <c r="F2245"/>
      <c r="G2245"/>
      <c r="H2245"/>
      <c r="I2245"/>
    </row>
    <row r="2246" spans="4:9" x14ac:dyDescent="0.2">
      <c r="D2246" s="7"/>
      <c r="E2246"/>
      <c r="F2246"/>
      <c r="G2246"/>
      <c r="H2246"/>
      <c r="I2246"/>
    </row>
    <row r="2247" spans="4:9" x14ac:dyDescent="0.2">
      <c r="D2247" s="7"/>
      <c r="E2247"/>
      <c r="F2247"/>
      <c r="G2247"/>
      <c r="H2247"/>
      <c r="I2247"/>
    </row>
    <row r="2248" spans="4:9" x14ac:dyDescent="0.2">
      <c r="D2248" s="7"/>
      <c r="E2248"/>
      <c r="F2248"/>
      <c r="G2248"/>
      <c r="H2248"/>
      <c r="I2248"/>
    </row>
    <row r="2249" spans="4:9" x14ac:dyDescent="0.2">
      <c r="D2249" s="7"/>
      <c r="E2249"/>
      <c r="F2249"/>
      <c r="G2249"/>
      <c r="H2249"/>
      <c r="I2249"/>
    </row>
    <row r="2250" spans="4:9" x14ac:dyDescent="0.2">
      <c r="D2250" s="7"/>
      <c r="E2250"/>
      <c r="F2250"/>
      <c r="G2250"/>
      <c r="H2250"/>
      <c r="I2250"/>
    </row>
    <row r="2251" spans="4:9" x14ac:dyDescent="0.2">
      <c r="D2251" s="7"/>
      <c r="E2251"/>
      <c r="F2251"/>
      <c r="G2251"/>
      <c r="H2251"/>
      <c r="I2251"/>
    </row>
    <row r="2252" spans="4:9" x14ac:dyDescent="0.2">
      <c r="D2252" s="7"/>
      <c r="E2252"/>
      <c r="F2252"/>
      <c r="G2252"/>
      <c r="H2252"/>
      <c r="I2252"/>
    </row>
    <row r="2253" spans="4:9" x14ac:dyDescent="0.2">
      <c r="D2253" s="7"/>
      <c r="E2253"/>
      <c r="F2253"/>
      <c r="G2253"/>
      <c r="H2253"/>
      <c r="I2253"/>
    </row>
    <row r="2254" spans="4:9" x14ac:dyDescent="0.2">
      <c r="D2254" s="7"/>
      <c r="E2254"/>
      <c r="F2254"/>
      <c r="G2254"/>
      <c r="H2254"/>
      <c r="I2254"/>
    </row>
    <row r="2255" spans="4:9" x14ac:dyDescent="0.2">
      <c r="D2255" s="7"/>
      <c r="E2255"/>
      <c r="F2255"/>
      <c r="G2255"/>
      <c r="H2255"/>
      <c r="I2255"/>
    </row>
    <row r="2256" spans="4:9" x14ac:dyDescent="0.2">
      <c r="D2256" s="7"/>
      <c r="E2256"/>
      <c r="F2256"/>
      <c r="G2256"/>
      <c r="H2256"/>
      <c r="I2256"/>
    </row>
    <row r="2257" spans="4:9" x14ac:dyDescent="0.2">
      <c r="D2257" s="7"/>
      <c r="E2257"/>
      <c r="F2257"/>
      <c r="G2257"/>
      <c r="H2257"/>
      <c r="I2257"/>
    </row>
    <row r="2258" spans="4:9" x14ac:dyDescent="0.2">
      <c r="D2258" s="7"/>
      <c r="E2258"/>
      <c r="F2258"/>
      <c r="G2258"/>
      <c r="H2258"/>
      <c r="I2258"/>
    </row>
    <row r="2259" spans="4:9" x14ac:dyDescent="0.2">
      <c r="D2259" s="7"/>
      <c r="E2259"/>
      <c r="F2259"/>
      <c r="G2259"/>
      <c r="H2259"/>
      <c r="I2259"/>
    </row>
    <row r="2260" spans="4:9" x14ac:dyDescent="0.2">
      <c r="D2260" s="7"/>
      <c r="E2260"/>
      <c r="F2260"/>
      <c r="G2260"/>
      <c r="H2260"/>
      <c r="I2260"/>
    </row>
    <row r="2261" spans="4:9" x14ac:dyDescent="0.2">
      <c r="D2261" s="7"/>
      <c r="E2261"/>
      <c r="F2261"/>
      <c r="G2261"/>
      <c r="H2261"/>
      <c r="I2261"/>
    </row>
    <row r="2262" spans="4:9" x14ac:dyDescent="0.2">
      <c r="D2262" s="7"/>
      <c r="E2262"/>
      <c r="F2262"/>
      <c r="G2262"/>
      <c r="H2262"/>
      <c r="I2262"/>
    </row>
    <row r="2263" spans="4:9" x14ac:dyDescent="0.2">
      <c r="D2263" s="7"/>
      <c r="E2263"/>
      <c r="F2263"/>
      <c r="G2263"/>
      <c r="H2263"/>
      <c r="I2263"/>
    </row>
    <row r="2264" spans="4:9" x14ac:dyDescent="0.2">
      <c r="D2264" s="7"/>
      <c r="E2264"/>
      <c r="F2264"/>
      <c r="G2264"/>
      <c r="H2264"/>
      <c r="I2264"/>
    </row>
    <row r="2265" spans="4:9" x14ac:dyDescent="0.2">
      <c r="D2265" s="7"/>
      <c r="E2265"/>
      <c r="F2265"/>
      <c r="G2265"/>
      <c r="H2265"/>
      <c r="I2265"/>
    </row>
    <row r="2266" spans="4:9" x14ac:dyDescent="0.2">
      <c r="D2266" s="7"/>
      <c r="E2266"/>
      <c r="F2266"/>
      <c r="G2266"/>
      <c r="H2266"/>
      <c r="I2266"/>
    </row>
    <row r="2267" spans="4:9" x14ac:dyDescent="0.2">
      <c r="D2267" s="7"/>
      <c r="E2267"/>
      <c r="F2267"/>
      <c r="G2267"/>
      <c r="H2267"/>
      <c r="I2267"/>
    </row>
    <row r="2268" spans="4:9" x14ac:dyDescent="0.2">
      <c r="D2268" s="7"/>
      <c r="E2268"/>
      <c r="F2268"/>
      <c r="G2268"/>
      <c r="H2268"/>
      <c r="I2268"/>
    </row>
    <row r="2269" spans="4:9" x14ac:dyDescent="0.2">
      <c r="D2269" s="7"/>
      <c r="E2269"/>
      <c r="F2269"/>
      <c r="G2269"/>
      <c r="H2269"/>
      <c r="I2269"/>
    </row>
    <row r="2270" spans="4:9" x14ac:dyDescent="0.2">
      <c r="D2270" s="7"/>
      <c r="E2270"/>
      <c r="F2270"/>
      <c r="G2270"/>
      <c r="H2270"/>
      <c r="I2270"/>
    </row>
    <row r="2271" spans="4:9" x14ac:dyDescent="0.2">
      <c r="D2271" s="7"/>
      <c r="E2271"/>
      <c r="F2271"/>
      <c r="G2271"/>
      <c r="H2271"/>
      <c r="I2271"/>
    </row>
    <row r="2272" spans="4:9" x14ac:dyDescent="0.2">
      <c r="D2272" s="7"/>
      <c r="E2272"/>
      <c r="F2272"/>
      <c r="G2272"/>
      <c r="H2272"/>
      <c r="I2272"/>
    </row>
    <row r="2273" spans="4:9" x14ac:dyDescent="0.2">
      <c r="D2273" s="7"/>
      <c r="E2273"/>
      <c r="F2273"/>
      <c r="G2273"/>
      <c r="H2273"/>
      <c r="I2273"/>
    </row>
    <row r="2274" spans="4:9" x14ac:dyDescent="0.2">
      <c r="D2274" s="7"/>
      <c r="E2274"/>
      <c r="F2274"/>
      <c r="G2274"/>
      <c r="H2274"/>
      <c r="I2274"/>
    </row>
    <row r="2275" spans="4:9" x14ac:dyDescent="0.2">
      <c r="D2275" s="7"/>
      <c r="E2275"/>
      <c r="F2275"/>
      <c r="G2275"/>
      <c r="H2275"/>
      <c r="I2275"/>
    </row>
    <row r="2276" spans="4:9" x14ac:dyDescent="0.2">
      <c r="D2276" s="7"/>
      <c r="E2276"/>
      <c r="F2276"/>
      <c r="G2276"/>
      <c r="H2276"/>
      <c r="I2276"/>
    </row>
    <row r="2277" spans="4:9" x14ac:dyDescent="0.2">
      <c r="D2277" s="7"/>
      <c r="E2277"/>
      <c r="F2277"/>
      <c r="G2277"/>
      <c r="H2277"/>
      <c r="I2277"/>
    </row>
    <row r="2278" spans="4:9" x14ac:dyDescent="0.2">
      <c r="D2278" s="7"/>
      <c r="E2278"/>
      <c r="F2278"/>
      <c r="G2278"/>
      <c r="H2278"/>
      <c r="I2278"/>
    </row>
    <row r="2279" spans="4:9" x14ac:dyDescent="0.2">
      <c r="D2279" s="7"/>
      <c r="E2279"/>
      <c r="F2279"/>
      <c r="G2279"/>
      <c r="H2279"/>
      <c r="I2279"/>
    </row>
    <row r="2280" spans="4:9" x14ac:dyDescent="0.2">
      <c r="D2280" s="7"/>
      <c r="E2280"/>
      <c r="F2280"/>
      <c r="G2280"/>
      <c r="H2280"/>
      <c r="I2280"/>
    </row>
    <row r="2281" spans="4:9" x14ac:dyDescent="0.2">
      <c r="D2281" s="7"/>
      <c r="E2281"/>
      <c r="F2281"/>
      <c r="G2281"/>
      <c r="H2281"/>
      <c r="I2281"/>
    </row>
    <row r="2282" spans="4:9" x14ac:dyDescent="0.2">
      <c r="D2282" s="7"/>
      <c r="E2282"/>
      <c r="F2282"/>
      <c r="G2282"/>
      <c r="H2282"/>
      <c r="I2282"/>
    </row>
    <row r="2283" spans="4:9" x14ac:dyDescent="0.2">
      <c r="D2283" s="7"/>
      <c r="E2283"/>
      <c r="F2283"/>
      <c r="G2283"/>
      <c r="H2283"/>
      <c r="I2283"/>
    </row>
    <row r="2284" spans="4:9" x14ac:dyDescent="0.2">
      <c r="D2284" s="7"/>
      <c r="E2284"/>
      <c r="F2284"/>
      <c r="G2284"/>
      <c r="H2284"/>
      <c r="I2284"/>
    </row>
    <row r="2285" spans="4:9" x14ac:dyDescent="0.2">
      <c r="D2285" s="7"/>
      <c r="E2285"/>
      <c r="F2285"/>
      <c r="G2285"/>
      <c r="H2285"/>
      <c r="I2285"/>
    </row>
    <row r="2286" spans="4:9" x14ac:dyDescent="0.2">
      <c r="D2286" s="7"/>
      <c r="E2286"/>
      <c r="F2286"/>
      <c r="G2286"/>
      <c r="H2286"/>
      <c r="I2286"/>
    </row>
    <row r="2287" spans="4:9" x14ac:dyDescent="0.2">
      <c r="D2287" s="7"/>
      <c r="E2287"/>
      <c r="F2287"/>
      <c r="G2287"/>
      <c r="H2287"/>
      <c r="I2287"/>
    </row>
    <row r="2288" spans="4:9" x14ac:dyDescent="0.2">
      <c r="D2288" s="7"/>
      <c r="E2288"/>
      <c r="F2288"/>
      <c r="G2288"/>
      <c r="H2288"/>
      <c r="I2288"/>
    </row>
    <row r="2289" spans="4:9" x14ac:dyDescent="0.2">
      <c r="D2289" s="7"/>
      <c r="E2289"/>
      <c r="F2289"/>
      <c r="G2289"/>
      <c r="H2289"/>
      <c r="I2289"/>
    </row>
    <row r="2290" spans="4:9" x14ac:dyDescent="0.2">
      <c r="D2290" s="7"/>
      <c r="E2290"/>
      <c r="F2290"/>
      <c r="G2290"/>
      <c r="H2290"/>
      <c r="I2290"/>
    </row>
    <row r="2291" spans="4:9" x14ac:dyDescent="0.2">
      <c r="D2291" s="7"/>
      <c r="E2291"/>
      <c r="F2291"/>
      <c r="G2291"/>
      <c r="H2291"/>
      <c r="I2291"/>
    </row>
    <row r="2292" spans="4:9" x14ac:dyDescent="0.2">
      <c r="D2292" s="7"/>
      <c r="E2292"/>
      <c r="F2292"/>
      <c r="G2292"/>
      <c r="H2292"/>
      <c r="I2292"/>
    </row>
    <row r="2293" spans="4:9" x14ac:dyDescent="0.2">
      <c r="D2293" s="7"/>
      <c r="E2293"/>
      <c r="F2293"/>
      <c r="G2293"/>
      <c r="H2293"/>
      <c r="I2293"/>
    </row>
    <row r="2294" spans="4:9" x14ac:dyDescent="0.2">
      <c r="D2294" s="7"/>
      <c r="E2294"/>
      <c r="F2294"/>
      <c r="G2294"/>
      <c r="H2294"/>
      <c r="I2294"/>
    </row>
    <row r="2295" spans="4:9" x14ac:dyDescent="0.2">
      <c r="D2295" s="7"/>
      <c r="E2295"/>
      <c r="F2295"/>
      <c r="G2295"/>
      <c r="H2295"/>
      <c r="I2295"/>
    </row>
    <row r="2296" spans="4:9" x14ac:dyDescent="0.2">
      <c r="D2296" s="7"/>
      <c r="E2296"/>
      <c r="F2296"/>
      <c r="G2296"/>
      <c r="H2296"/>
      <c r="I2296"/>
    </row>
    <row r="2297" spans="4:9" x14ac:dyDescent="0.2">
      <c r="D2297" s="7"/>
      <c r="E2297"/>
      <c r="F2297"/>
      <c r="G2297"/>
      <c r="H2297"/>
      <c r="I2297"/>
    </row>
    <row r="2298" spans="4:9" x14ac:dyDescent="0.2">
      <c r="D2298" s="7"/>
      <c r="E2298"/>
      <c r="F2298"/>
      <c r="G2298"/>
      <c r="H2298"/>
      <c r="I2298"/>
    </row>
    <row r="2299" spans="4:9" x14ac:dyDescent="0.2">
      <c r="D2299" s="7"/>
      <c r="E2299"/>
      <c r="F2299"/>
      <c r="G2299"/>
      <c r="H2299"/>
      <c r="I2299"/>
    </row>
    <row r="2300" spans="4:9" x14ac:dyDescent="0.2">
      <c r="D2300" s="7"/>
      <c r="E2300"/>
      <c r="F2300"/>
      <c r="G2300"/>
      <c r="H2300"/>
      <c r="I2300"/>
    </row>
    <row r="2301" spans="4:9" x14ac:dyDescent="0.2">
      <c r="D2301" s="7"/>
      <c r="E2301"/>
      <c r="F2301"/>
      <c r="G2301"/>
      <c r="H2301"/>
      <c r="I2301"/>
    </row>
    <row r="2302" spans="4:9" x14ac:dyDescent="0.2">
      <c r="D2302" s="7"/>
      <c r="E2302"/>
      <c r="F2302"/>
      <c r="G2302"/>
      <c r="H2302"/>
      <c r="I2302"/>
    </row>
    <row r="2303" spans="4:9" x14ac:dyDescent="0.2">
      <c r="D2303" s="7"/>
      <c r="E2303"/>
      <c r="F2303"/>
      <c r="G2303"/>
      <c r="H2303"/>
      <c r="I2303"/>
    </row>
    <row r="2304" spans="4:9" x14ac:dyDescent="0.2">
      <c r="D2304" s="7"/>
      <c r="E2304"/>
      <c r="F2304"/>
      <c r="G2304"/>
      <c r="H2304"/>
      <c r="I2304"/>
    </row>
    <row r="2305" spans="4:9" x14ac:dyDescent="0.2">
      <c r="D2305" s="7"/>
      <c r="E2305"/>
      <c r="F2305"/>
      <c r="G2305"/>
      <c r="H2305"/>
      <c r="I2305"/>
    </row>
    <row r="2306" spans="4:9" x14ac:dyDescent="0.2">
      <c r="D2306" s="7"/>
      <c r="E2306"/>
      <c r="F2306"/>
      <c r="G2306"/>
      <c r="H2306"/>
      <c r="I2306"/>
    </row>
    <row r="2307" spans="4:9" x14ac:dyDescent="0.2">
      <c r="D2307" s="7"/>
      <c r="E2307"/>
      <c r="F2307"/>
      <c r="G2307"/>
      <c r="H2307"/>
      <c r="I2307"/>
    </row>
    <row r="2308" spans="4:9" x14ac:dyDescent="0.2">
      <c r="D2308" s="7"/>
      <c r="E2308"/>
      <c r="F2308"/>
      <c r="G2308"/>
      <c r="H2308"/>
      <c r="I2308"/>
    </row>
    <row r="2309" spans="4:9" x14ac:dyDescent="0.2">
      <c r="D2309" s="7"/>
      <c r="E2309"/>
      <c r="F2309"/>
      <c r="G2309"/>
      <c r="H2309"/>
      <c r="I2309"/>
    </row>
    <row r="2310" spans="4:9" x14ac:dyDescent="0.2">
      <c r="D2310" s="7"/>
      <c r="E2310"/>
      <c r="F2310"/>
      <c r="G2310"/>
      <c r="H2310"/>
      <c r="I2310"/>
    </row>
    <row r="2311" spans="4:9" x14ac:dyDescent="0.2">
      <c r="D2311" s="7"/>
      <c r="E2311"/>
      <c r="F2311"/>
      <c r="G2311"/>
      <c r="H2311"/>
      <c r="I2311"/>
    </row>
    <row r="2312" spans="4:9" x14ac:dyDescent="0.2">
      <c r="D2312" s="7"/>
      <c r="E2312"/>
      <c r="F2312"/>
      <c r="G2312"/>
      <c r="H2312"/>
      <c r="I2312"/>
    </row>
    <row r="2313" spans="4:9" x14ac:dyDescent="0.2">
      <c r="D2313" s="7"/>
      <c r="E2313"/>
      <c r="F2313"/>
      <c r="G2313"/>
      <c r="H2313"/>
      <c r="I2313"/>
    </row>
    <row r="2314" spans="4:9" x14ac:dyDescent="0.2">
      <c r="D2314" s="7"/>
      <c r="E2314"/>
      <c r="F2314"/>
      <c r="G2314"/>
      <c r="H2314"/>
      <c r="I2314"/>
    </row>
    <row r="2315" spans="4:9" x14ac:dyDescent="0.2">
      <c r="D2315" s="7"/>
      <c r="E2315"/>
      <c r="F2315"/>
      <c r="G2315"/>
      <c r="H2315"/>
      <c r="I2315"/>
    </row>
    <row r="2316" spans="4:9" x14ac:dyDescent="0.2">
      <c r="D2316" s="7"/>
      <c r="E2316"/>
      <c r="F2316"/>
      <c r="G2316"/>
      <c r="H2316"/>
      <c r="I2316"/>
    </row>
    <row r="2317" spans="4:9" x14ac:dyDescent="0.2">
      <c r="D2317" s="7"/>
      <c r="E2317"/>
      <c r="F2317"/>
      <c r="G2317"/>
      <c r="H2317"/>
      <c r="I2317"/>
    </row>
    <row r="2318" spans="4:9" x14ac:dyDescent="0.2">
      <c r="D2318" s="7"/>
      <c r="E2318"/>
      <c r="F2318"/>
      <c r="G2318"/>
      <c r="H2318"/>
      <c r="I2318"/>
    </row>
    <row r="2319" spans="4:9" x14ac:dyDescent="0.2">
      <c r="D2319" s="7"/>
      <c r="E2319"/>
      <c r="F2319"/>
      <c r="G2319"/>
      <c r="H2319"/>
      <c r="I2319"/>
    </row>
    <row r="2320" spans="4:9" x14ac:dyDescent="0.2">
      <c r="D2320" s="7"/>
      <c r="E2320"/>
      <c r="F2320"/>
      <c r="G2320"/>
      <c r="H2320"/>
      <c r="I2320"/>
    </row>
    <row r="2321" spans="4:9" x14ac:dyDescent="0.2">
      <c r="D2321" s="7"/>
      <c r="E2321"/>
      <c r="F2321"/>
      <c r="G2321"/>
      <c r="H2321"/>
      <c r="I2321"/>
    </row>
    <row r="2322" spans="4:9" x14ac:dyDescent="0.2">
      <c r="D2322" s="7"/>
      <c r="E2322"/>
      <c r="F2322"/>
      <c r="G2322"/>
      <c r="H2322"/>
      <c r="I2322"/>
    </row>
    <row r="2323" spans="4:9" x14ac:dyDescent="0.2">
      <c r="D2323" s="7"/>
      <c r="E2323"/>
      <c r="F2323"/>
      <c r="G2323"/>
      <c r="H2323"/>
      <c r="I2323"/>
    </row>
    <row r="2324" spans="4:9" x14ac:dyDescent="0.2">
      <c r="D2324" s="7"/>
      <c r="E2324"/>
      <c r="F2324"/>
      <c r="G2324"/>
      <c r="H2324"/>
      <c r="I2324"/>
    </row>
    <row r="2325" spans="4:9" x14ac:dyDescent="0.2">
      <c r="D2325" s="7"/>
      <c r="E2325"/>
      <c r="F2325"/>
      <c r="G2325"/>
      <c r="H2325"/>
      <c r="I2325"/>
    </row>
    <row r="2326" spans="4:9" x14ac:dyDescent="0.2">
      <c r="D2326" s="7"/>
      <c r="E2326"/>
      <c r="F2326"/>
      <c r="G2326"/>
      <c r="H2326"/>
      <c r="I2326"/>
    </row>
    <row r="2327" spans="4:9" x14ac:dyDescent="0.2">
      <c r="D2327" s="7"/>
      <c r="E2327"/>
      <c r="F2327"/>
      <c r="G2327"/>
      <c r="H2327"/>
      <c r="I2327"/>
    </row>
    <row r="2328" spans="4:9" x14ac:dyDescent="0.2">
      <c r="D2328" s="7"/>
      <c r="E2328"/>
      <c r="F2328"/>
      <c r="G2328"/>
      <c r="H2328"/>
      <c r="I2328"/>
    </row>
    <row r="2329" spans="4:9" x14ac:dyDescent="0.2">
      <c r="D2329" s="7"/>
      <c r="E2329"/>
      <c r="F2329"/>
      <c r="G2329"/>
      <c r="H2329"/>
      <c r="I2329"/>
    </row>
    <row r="2330" spans="4:9" x14ac:dyDescent="0.2">
      <c r="D2330" s="7"/>
      <c r="E2330"/>
      <c r="F2330"/>
      <c r="G2330"/>
      <c r="H2330"/>
      <c r="I2330"/>
    </row>
    <row r="2331" spans="4:9" x14ac:dyDescent="0.2">
      <c r="D2331" s="7"/>
      <c r="E2331"/>
      <c r="F2331"/>
      <c r="G2331"/>
      <c r="H2331"/>
      <c r="I2331"/>
    </row>
    <row r="2332" spans="4:9" x14ac:dyDescent="0.2">
      <c r="D2332" s="7"/>
      <c r="E2332"/>
      <c r="F2332"/>
      <c r="G2332"/>
      <c r="H2332"/>
      <c r="I2332"/>
    </row>
    <row r="2333" spans="4:9" x14ac:dyDescent="0.2">
      <c r="D2333" s="7"/>
      <c r="E2333"/>
      <c r="F2333"/>
      <c r="G2333"/>
      <c r="H2333"/>
      <c r="I2333"/>
    </row>
    <row r="2334" spans="4:9" x14ac:dyDescent="0.2">
      <c r="D2334" s="7"/>
      <c r="E2334"/>
      <c r="F2334"/>
      <c r="G2334"/>
      <c r="H2334"/>
      <c r="I2334"/>
    </row>
    <row r="2335" spans="4:9" x14ac:dyDescent="0.2">
      <c r="D2335" s="7"/>
      <c r="E2335"/>
      <c r="F2335"/>
      <c r="G2335"/>
      <c r="H2335"/>
      <c r="I2335"/>
    </row>
    <row r="2336" spans="4:9" x14ac:dyDescent="0.2">
      <c r="D2336" s="7"/>
      <c r="E2336"/>
      <c r="F2336"/>
      <c r="G2336"/>
      <c r="H2336"/>
      <c r="I2336"/>
    </row>
    <row r="2337" spans="4:9" x14ac:dyDescent="0.2">
      <c r="D2337" s="7"/>
      <c r="E2337"/>
      <c r="F2337"/>
      <c r="G2337"/>
      <c r="H2337"/>
      <c r="I2337"/>
    </row>
    <row r="2338" spans="4:9" x14ac:dyDescent="0.2">
      <c r="D2338" s="7"/>
      <c r="E2338"/>
      <c r="F2338"/>
      <c r="G2338"/>
      <c r="H2338"/>
      <c r="I2338"/>
    </row>
    <row r="2339" spans="4:9" x14ac:dyDescent="0.2">
      <c r="D2339" s="7"/>
      <c r="E2339"/>
      <c r="F2339"/>
      <c r="G2339"/>
      <c r="H2339"/>
      <c r="I2339"/>
    </row>
    <row r="2340" spans="4:9" x14ac:dyDescent="0.2">
      <c r="D2340" s="7"/>
      <c r="E2340"/>
      <c r="F2340"/>
      <c r="G2340"/>
      <c r="H2340"/>
      <c r="I2340"/>
    </row>
    <row r="2341" spans="4:9" x14ac:dyDescent="0.2">
      <c r="D2341" s="7"/>
      <c r="E2341"/>
      <c r="F2341"/>
      <c r="G2341"/>
      <c r="H2341"/>
      <c r="I2341"/>
    </row>
    <row r="2342" spans="4:9" x14ac:dyDescent="0.2">
      <c r="D2342" s="7"/>
      <c r="E2342"/>
      <c r="F2342"/>
      <c r="G2342"/>
      <c r="H2342"/>
      <c r="I2342"/>
    </row>
    <row r="2343" spans="4:9" x14ac:dyDescent="0.2">
      <c r="D2343" s="7"/>
      <c r="E2343"/>
      <c r="F2343"/>
      <c r="G2343"/>
      <c r="H2343"/>
      <c r="I2343"/>
    </row>
    <row r="2344" spans="4:9" x14ac:dyDescent="0.2">
      <c r="D2344" s="7"/>
      <c r="E2344"/>
      <c r="F2344"/>
      <c r="G2344"/>
      <c r="H2344"/>
      <c r="I2344"/>
    </row>
    <row r="2345" spans="4:9" x14ac:dyDescent="0.2">
      <c r="D2345" s="7"/>
      <c r="E2345"/>
      <c r="F2345"/>
      <c r="G2345"/>
      <c r="H2345"/>
      <c r="I2345"/>
    </row>
    <row r="2346" spans="4:9" x14ac:dyDescent="0.2">
      <c r="D2346" s="7"/>
      <c r="E2346"/>
      <c r="F2346"/>
      <c r="G2346"/>
      <c r="H2346"/>
      <c r="I2346"/>
    </row>
    <row r="2347" spans="4:9" x14ac:dyDescent="0.2">
      <c r="D2347" s="7"/>
      <c r="E2347"/>
      <c r="F2347"/>
      <c r="G2347"/>
      <c r="H2347"/>
      <c r="I2347"/>
    </row>
    <row r="2348" spans="4:9" x14ac:dyDescent="0.2">
      <c r="D2348" s="7"/>
      <c r="E2348"/>
      <c r="F2348"/>
      <c r="G2348"/>
      <c r="H2348"/>
      <c r="I2348"/>
    </row>
    <row r="2349" spans="4:9" x14ac:dyDescent="0.2">
      <c r="D2349" s="7"/>
      <c r="E2349"/>
      <c r="F2349"/>
      <c r="G2349"/>
      <c r="H2349"/>
      <c r="I2349"/>
    </row>
    <row r="2350" spans="4:9" x14ac:dyDescent="0.2">
      <c r="D2350" s="7"/>
      <c r="E2350"/>
      <c r="F2350"/>
      <c r="G2350"/>
      <c r="H2350"/>
      <c r="I2350"/>
    </row>
    <row r="2351" spans="4:9" x14ac:dyDescent="0.2">
      <c r="D2351" s="7"/>
      <c r="E2351"/>
      <c r="F2351"/>
      <c r="G2351"/>
      <c r="H2351"/>
      <c r="I2351"/>
    </row>
    <row r="2352" spans="4:9" x14ac:dyDescent="0.2">
      <c r="D2352" s="7"/>
      <c r="E2352"/>
      <c r="F2352"/>
      <c r="G2352"/>
      <c r="H2352"/>
      <c r="I2352"/>
    </row>
    <row r="2353" spans="4:9" x14ac:dyDescent="0.2">
      <c r="D2353" s="7"/>
      <c r="E2353"/>
      <c r="F2353"/>
      <c r="G2353"/>
      <c r="H2353"/>
      <c r="I2353"/>
    </row>
    <row r="2354" spans="4:9" x14ac:dyDescent="0.2">
      <c r="D2354" s="7"/>
      <c r="E2354"/>
      <c r="F2354"/>
      <c r="G2354"/>
      <c r="H2354"/>
      <c r="I2354"/>
    </row>
    <row r="2355" spans="4:9" x14ac:dyDescent="0.2">
      <c r="D2355" s="7"/>
      <c r="E2355"/>
      <c r="F2355"/>
      <c r="G2355"/>
      <c r="H2355"/>
      <c r="I2355"/>
    </row>
    <row r="2356" spans="4:9" x14ac:dyDescent="0.2">
      <c r="D2356" s="7"/>
      <c r="E2356"/>
      <c r="F2356"/>
      <c r="G2356"/>
      <c r="H2356"/>
      <c r="I2356"/>
    </row>
    <row r="2357" spans="4:9" x14ac:dyDescent="0.2">
      <c r="D2357" s="7"/>
      <c r="E2357"/>
      <c r="F2357"/>
      <c r="G2357"/>
      <c r="H2357"/>
      <c r="I2357"/>
    </row>
    <row r="2358" spans="4:9" x14ac:dyDescent="0.2">
      <c r="D2358" s="7"/>
      <c r="E2358"/>
      <c r="F2358"/>
      <c r="G2358"/>
      <c r="H2358"/>
      <c r="I2358"/>
    </row>
    <row r="2359" spans="4:9" x14ac:dyDescent="0.2">
      <c r="D2359" s="7"/>
      <c r="E2359"/>
      <c r="F2359"/>
      <c r="G2359"/>
      <c r="H2359"/>
      <c r="I2359"/>
    </row>
    <row r="2360" spans="4:9" x14ac:dyDescent="0.2">
      <c r="D2360" s="7"/>
      <c r="E2360"/>
      <c r="F2360"/>
      <c r="G2360"/>
      <c r="H2360"/>
      <c r="I2360"/>
    </row>
    <row r="2361" spans="4:9" x14ac:dyDescent="0.2">
      <c r="D2361" s="7"/>
      <c r="E2361"/>
      <c r="F2361"/>
      <c r="G2361"/>
      <c r="H2361"/>
      <c r="I2361"/>
    </row>
    <row r="2362" spans="4:9" x14ac:dyDescent="0.2">
      <c r="D2362" s="7"/>
      <c r="E2362"/>
      <c r="F2362"/>
      <c r="G2362"/>
      <c r="H2362"/>
      <c r="I2362"/>
    </row>
    <row r="2363" spans="4:9" x14ac:dyDescent="0.2">
      <c r="D2363" s="7"/>
      <c r="E2363"/>
      <c r="F2363"/>
      <c r="G2363"/>
      <c r="H2363"/>
      <c r="I2363"/>
    </row>
    <row r="2364" spans="4:9" x14ac:dyDescent="0.2">
      <c r="D2364" s="7"/>
      <c r="E2364"/>
      <c r="F2364"/>
      <c r="G2364"/>
      <c r="H2364"/>
      <c r="I2364"/>
    </row>
    <row r="2365" spans="4:9" x14ac:dyDescent="0.2">
      <c r="D2365" s="7"/>
      <c r="E2365"/>
      <c r="F2365"/>
      <c r="G2365"/>
      <c r="H2365"/>
      <c r="I2365"/>
    </row>
    <row r="2366" spans="4:9" x14ac:dyDescent="0.2">
      <c r="D2366" s="7"/>
      <c r="E2366"/>
      <c r="F2366"/>
      <c r="G2366"/>
      <c r="H2366"/>
      <c r="I2366"/>
    </row>
    <row r="2367" spans="4:9" x14ac:dyDescent="0.2">
      <c r="D2367" s="7"/>
      <c r="E2367"/>
      <c r="F2367"/>
      <c r="G2367"/>
      <c r="H2367"/>
      <c r="I2367"/>
    </row>
    <row r="2368" spans="4:9" x14ac:dyDescent="0.2">
      <c r="D2368" s="7"/>
      <c r="E2368"/>
      <c r="F2368"/>
      <c r="G2368"/>
      <c r="H2368"/>
      <c r="I2368"/>
    </row>
    <row r="2369" spans="4:9" x14ac:dyDescent="0.2">
      <c r="D2369" s="7"/>
      <c r="E2369"/>
      <c r="F2369"/>
      <c r="G2369"/>
      <c r="H2369"/>
      <c r="I2369"/>
    </row>
    <row r="2370" spans="4:9" x14ac:dyDescent="0.2">
      <c r="D2370" s="7"/>
      <c r="E2370"/>
      <c r="F2370"/>
      <c r="G2370"/>
      <c r="H2370"/>
      <c r="I2370"/>
    </row>
    <row r="2371" spans="4:9" x14ac:dyDescent="0.2">
      <c r="D2371" s="7"/>
      <c r="E2371"/>
      <c r="F2371"/>
      <c r="G2371"/>
      <c r="H2371"/>
      <c r="I2371"/>
    </row>
    <row r="2372" spans="4:9" x14ac:dyDescent="0.2">
      <c r="D2372" s="7"/>
      <c r="E2372"/>
      <c r="F2372"/>
      <c r="G2372"/>
      <c r="H2372"/>
      <c r="I2372"/>
    </row>
    <row r="2373" spans="4:9" x14ac:dyDescent="0.2">
      <c r="D2373" s="7"/>
      <c r="E2373"/>
      <c r="F2373"/>
      <c r="G2373"/>
      <c r="H2373"/>
      <c r="I2373"/>
    </row>
    <row r="2374" spans="4:9" x14ac:dyDescent="0.2">
      <c r="D2374" s="7"/>
      <c r="E2374"/>
      <c r="F2374"/>
      <c r="G2374"/>
      <c r="H2374"/>
      <c r="I2374"/>
    </row>
    <row r="2375" spans="4:9" x14ac:dyDescent="0.2">
      <c r="D2375" s="7"/>
      <c r="E2375"/>
      <c r="F2375"/>
      <c r="G2375"/>
      <c r="H2375"/>
      <c r="I2375"/>
    </row>
    <row r="2376" spans="4:9" x14ac:dyDescent="0.2">
      <c r="D2376" s="7"/>
      <c r="E2376"/>
      <c r="F2376"/>
      <c r="G2376"/>
      <c r="H2376"/>
      <c r="I2376"/>
    </row>
    <row r="2377" spans="4:9" x14ac:dyDescent="0.2">
      <c r="D2377" s="7"/>
      <c r="E2377"/>
      <c r="F2377"/>
      <c r="G2377"/>
      <c r="H2377"/>
      <c r="I2377"/>
    </row>
    <row r="2378" spans="4:9" x14ac:dyDescent="0.2">
      <c r="D2378" s="7"/>
      <c r="E2378"/>
      <c r="F2378"/>
      <c r="G2378"/>
      <c r="H2378"/>
      <c r="I2378"/>
    </row>
    <row r="2379" spans="4:9" x14ac:dyDescent="0.2">
      <c r="D2379" s="7"/>
      <c r="E2379"/>
      <c r="F2379"/>
      <c r="G2379"/>
      <c r="H2379"/>
      <c r="I2379"/>
    </row>
    <row r="2380" spans="4:9" x14ac:dyDescent="0.2">
      <c r="D2380" s="7"/>
      <c r="E2380"/>
      <c r="F2380"/>
      <c r="G2380"/>
      <c r="H2380"/>
      <c r="I2380"/>
    </row>
    <row r="2381" spans="4:9" x14ac:dyDescent="0.2">
      <c r="D2381" s="7"/>
      <c r="E2381"/>
      <c r="F2381"/>
      <c r="G2381"/>
      <c r="H2381"/>
      <c r="I2381"/>
    </row>
    <row r="2382" spans="4:9" x14ac:dyDescent="0.2">
      <c r="D2382" s="7"/>
      <c r="E2382"/>
      <c r="F2382"/>
      <c r="G2382"/>
      <c r="H2382"/>
      <c r="I2382"/>
    </row>
    <row r="2383" spans="4:9" x14ac:dyDescent="0.2">
      <c r="D2383" s="7"/>
      <c r="E2383"/>
      <c r="F2383"/>
      <c r="G2383"/>
      <c r="H2383"/>
      <c r="I2383"/>
    </row>
    <row r="2384" spans="4:9" x14ac:dyDescent="0.2">
      <c r="D2384" s="7"/>
      <c r="E2384"/>
      <c r="F2384"/>
      <c r="G2384"/>
      <c r="H2384"/>
      <c r="I2384"/>
    </row>
    <row r="2385" spans="4:9" x14ac:dyDescent="0.2">
      <c r="D2385" s="7"/>
      <c r="E2385"/>
      <c r="F2385"/>
      <c r="G2385"/>
      <c r="H2385"/>
      <c r="I2385"/>
    </row>
    <row r="2386" spans="4:9" x14ac:dyDescent="0.2">
      <c r="D2386" s="7"/>
      <c r="E2386"/>
      <c r="F2386"/>
      <c r="G2386"/>
      <c r="H2386"/>
      <c r="I2386"/>
    </row>
    <row r="2387" spans="4:9" x14ac:dyDescent="0.2">
      <c r="D2387" s="7"/>
      <c r="E2387"/>
      <c r="F2387"/>
      <c r="G2387"/>
      <c r="H2387"/>
      <c r="I2387"/>
    </row>
    <row r="2388" spans="4:9" x14ac:dyDescent="0.2">
      <c r="D2388" s="7"/>
      <c r="E2388"/>
      <c r="F2388"/>
      <c r="G2388"/>
      <c r="H2388"/>
      <c r="I2388"/>
    </row>
    <row r="2389" spans="4:9" x14ac:dyDescent="0.2">
      <c r="D2389" s="7"/>
      <c r="E2389"/>
      <c r="F2389"/>
      <c r="G2389"/>
      <c r="H2389"/>
      <c r="I2389"/>
    </row>
    <row r="2390" spans="4:9" x14ac:dyDescent="0.2">
      <c r="D2390" s="7"/>
      <c r="E2390"/>
      <c r="F2390"/>
      <c r="G2390"/>
      <c r="H2390"/>
      <c r="I2390"/>
    </row>
    <row r="2391" spans="4:9" x14ac:dyDescent="0.2">
      <c r="D2391" s="7"/>
      <c r="E2391"/>
      <c r="F2391"/>
      <c r="G2391"/>
      <c r="H2391"/>
      <c r="I2391"/>
    </row>
    <row r="2392" spans="4:9" x14ac:dyDescent="0.2">
      <c r="D2392" s="7"/>
      <c r="E2392"/>
      <c r="F2392"/>
      <c r="G2392"/>
      <c r="H2392"/>
      <c r="I2392"/>
    </row>
    <row r="2393" spans="4:9" x14ac:dyDescent="0.2">
      <c r="D2393" s="7"/>
      <c r="E2393"/>
      <c r="F2393"/>
      <c r="G2393"/>
      <c r="H2393"/>
      <c r="I2393"/>
    </row>
    <row r="2394" spans="4:9" x14ac:dyDescent="0.2">
      <c r="D2394" s="7"/>
      <c r="E2394"/>
      <c r="F2394"/>
      <c r="G2394"/>
      <c r="H2394"/>
      <c r="I2394"/>
    </row>
    <row r="2395" spans="4:9" x14ac:dyDescent="0.2">
      <c r="D2395" s="7"/>
      <c r="E2395"/>
      <c r="F2395"/>
      <c r="G2395"/>
      <c r="H2395"/>
      <c r="I2395"/>
    </row>
    <row r="2396" spans="4:9" x14ac:dyDescent="0.2">
      <c r="D2396" s="7"/>
      <c r="E2396"/>
      <c r="F2396"/>
      <c r="G2396"/>
      <c r="H2396"/>
      <c r="I2396"/>
    </row>
    <row r="2397" spans="4:9" x14ac:dyDescent="0.2">
      <c r="D2397" s="7"/>
      <c r="E2397"/>
      <c r="F2397"/>
      <c r="G2397"/>
      <c r="H2397"/>
      <c r="I2397"/>
    </row>
    <row r="2398" spans="4:9" x14ac:dyDescent="0.2">
      <c r="D2398" s="7"/>
      <c r="E2398"/>
      <c r="F2398"/>
      <c r="G2398"/>
      <c r="H2398"/>
      <c r="I2398"/>
    </row>
    <row r="2399" spans="4:9" x14ac:dyDescent="0.2">
      <c r="D2399" s="7"/>
      <c r="E2399"/>
      <c r="F2399"/>
      <c r="G2399"/>
      <c r="H2399"/>
      <c r="I2399"/>
    </row>
    <row r="2400" spans="4:9" x14ac:dyDescent="0.2">
      <c r="D2400" s="7"/>
      <c r="E2400"/>
      <c r="F2400"/>
      <c r="G2400"/>
      <c r="H2400"/>
      <c r="I2400"/>
    </row>
    <row r="2401" spans="4:9" x14ac:dyDescent="0.2">
      <c r="D2401" s="7"/>
      <c r="E2401"/>
      <c r="F2401"/>
      <c r="G2401"/>
      <c r="H2401"/>
      <c r="I2401"/>
    </row>
    <row r="2402" spans="4:9" x14ac:dyDescent="0.2">
      <c r="D2402" s="7"/>
      <c r="E2402"/>
      <c r="F2402"/>
      <c r="G2402"/>
      <c r="H2402"/>
      <c r="I2402"/>
    </row>
    <row r="2403" spans="4:9" x14ac:dyDescent="0.2">
      <c r="D2403" s="7"/>
      <c r="E2403"/>
      <c r="F2403"/>
      <c r="G2403"/>
      <c r="H2403"/>
      <c r="I2403"/>
    </row>
    <row r="2404" spans="4:9" x14ac:dyDescent="0.2">
      <c r="D2404" s="7"/>
      <c r="E2404"/>
      <c r="F2404"/>
      <c r="G2404"/>
      <c r="H2404"/>
      <c r="I2404"/>
    </row>
    <row r="2405" spans="4:9" x14ac:dyDescent="0.2">
      <c r="D2405" s="7"/>
      <c r="E2405"/>
      <c r="F2405"/>
      <c r="G2405"/>
      <c r="H2405"/>
      <c r="I2405"/>
    </row>
    <row r="2406" spans="4:9" x14ac:dyDescent="0.2">
      <c r="D2406" s="7"/>
      <c r="E2406"/>
      <c r="F2406"/>
      <c r="G2406"/>
      <c r="H2406"/>
      <c r="I2406"/>
    </row>
    <row r="2407" spans="4:9" x14ac:dyDescent="0.2">
      <c r="D2407" s="7"/>
      <c r="E2407"/>
      <c r="F2407"/>
      <c r="G2407"/>
      <c r="H2407"/>
      <c r="I2407"/>
    </row>
    <row r="2408" spans="4:9" x14ac:dyDescent="0.2">
      <c r="D2408" s="7"/>
      <c r="E2408"/>
      <c r="F2408"/>
      <c r="G2408"/>
      <c r="H2408"/>
      <c r="I2408"/>
    </row>
    <row r="2409" spans="4:9" x14ac:dyDescent="0.2">
      <c r="D2409" s="7"/>
      <c r="E2409"/>
      <c r="F2409"/>
      <c r="G2409"/>
      <c r="H2409"/>
      <c r="I2409"/>
    </row>
    <row r="2410" spans="4:9" x14ac:dyDescent="0.2">
      <c r="D2410" s="7"/>
      <c r="E2410"/>
      <c r="F2410"/>
      <c r="G2410"/>
      <c r="H2410"/>
      <c r="I2410"/>
    </row>
    <row r="2411" spans="4:9" x14ac:dyDescent="0.2">
      <c r="D2411" s="7"/>
      <c r="E2411"/>
      <c r="F2411"/>
      <c r="G2411"/>
      <c r="H2411"/>
      <c r="I2411"/>
    </row>
    <row r="2412" spans="4:9" x14ac:dyDescent="0.2">
      <c r="D2412" s="7"/>
      <c r="E2412"/>
      <c r="F2412"/>
      <c r="G2412"/>
      <c r="H2412"/>
      <c r="I2412"/>
    </row>
    <row r="2413" spans="4:9" x14ac:dyDescent="0.2">
      <c r="D2413" s="7"/>
      <c r="E2413"/>
      <c r="F2413"/>
      <c r="G2413"/>
      <c r="H2413"/>
      <c r="I2413"/>
    </row>
    <row r="2414" spans="4:9" x14ac:dyDescent="0.2">
      <c r="D2414" s="7"/>
      <c r="E2414"/>
      <c r="F2414"/>
      <c r="G2414"/>
      <c r="H2414"/>
      <c r="I2414"/>
    </row>
    <row r="2415" spans="4:9" x14ac:dyDescent="0.2">
      <c r="D2415" s="7"/>
      <c r="E2415"/>
      <c r="F2415"/>
      <c r="G2415"/>
      <c r="H2415"/>
      <c r="I2415"/>
    </row>
    <row r="2416" spans="4:9" x14ac:dyDescent="0.2">
      <c r="D2416" s="7"/>
      <c r="E2416"/>
      <c r="F2416"/>
      <c r="G2416"/>
      <c r="H2416"/>
      <c r="I2416"/>
    </row>
    <row r="2417" spans="4:9" x14ac:dyDescent="0.2">
      <c r="D2417" s="7"/>
      <c r="E2417"/>
      <c r="F2417"/>
      <c r="G2417"/>
      <c r="H2417"/>
      <c r="I2417"/>
    </row>
    <row r="2418" spans="4:9" x14ac:dyDescent="0.2">
      <c r="D2418" s="7"/>
      <c r="E2418"/>
      <c r="F2418"/>
      <c r="G2418"/>
      <c r="H2418"/>
      <c r="I2418"/>
    </row>
    <row r="2419" spans="4:9" x14ac:dyDescent="0.2">
      <c r="D2419" s="7"/>
      <c r="E2419"/>
      <c r="F2419"/>
      <c r="G2419"/>
      <c r="H2419"/>
      <c r="I2419"/>
    </row>
    <row r="2420" spans="4:9" x14ac:dyDescent="0.2">
      <c r="D2420" s="7"/>
      <c r="E2420"/>
      <c r="F2420"/>
      <c r="G2420"/>
      <c r="H2420"/>
      <c r="I2420"/>
    </row>
    <row r="2421" spans="4:9" x14ac:dyDescent="0.2">
      <c r="D2421" s="7"/>
      <c r="E2421"/>
      <c r="F2421"/>
      <c r="G2421"/>
      <c r="H2421"/>
      <c r="I2421"/>
    </row>
    <row r="2422" spans="4:9" x14ac:dyDescent="0.2">
      <c r="D2422" s="7"/>
      <c r="E2422"/>
      <c r="F2422"/>
      <c r="G2422"/>
      <c r="H2422"/>
      <c r="I2422"/>
    </row>
    <row r="2423" spans="4:9" x14ac:dyDescent="0.2">
      <c r="D2423" s="7"/>
      <c r="E2423"/>
      <c r="F2423"/>
      <c r="G2423"/>
      <c r="H2423"/>
      <c r="I2423"/>
    </row>
    <row r="2424" spans="4:9" x14ac:dyDescent="0.2">
      <c r="D2424" s="7"/>
      <c r="E2424"/>
      <c r="F2424"/>
      <c r="G2424"/>
      <c r="H2424"/>
      <c r="I2424"/>
    </row>
    <row r="2425" spans="4:9" x14ac:dyDescent="0.2">
      <c r="D2425" s="7"/>
      <c r="E2425"/>
      <c r="F2425"/>
      <c r="G2425"/>
      <c r="H2425"/>
      <c r="I2425"/>
    </row>
    <row r="2426" spans="4:9" x14ac:dyDescent="0.2">
      <c r="D2426" s="7"/>
      <c r="E2426"/>
      <c r="F2426"/>
      <c r="G2426"/>
      <c r="H2426"/>
      <c r="I2426"/>
    </row>
    <row r="2427" spans="4:9" x14ac:dyDescent="0.2">
      <c r="D2427" s="7"/>
      <c r="E2427"/>
      <c r="F2427"/>
      <c r="G2427"/>
      <c r="H2427"/>
      <c r="I2427"/>
    </row>
    <row r="2428" spans="4:9" x14ac:dyDescent="0.2">
      <c r="D2428" s="7"/>
      <c r="E2428"/>
      <c r="F2428"/>
      <c r="G2428"/>
      <c r="H2428"/>
      <c r="I2428"/>
    </row>
    <row r="2429" spans="4:9" x14ac:dyDescent="0.2">
      <c r="D2429" s="7"/>
      <c r="E2429"/>
      <c r="F2429"/>
      <c r="G2429"/>
      <c r="H2429"/>
      <c r="I2429"/>
    </row>
    <row r="2430" spans="4:9" x14ac:dyDescent="0.2">
      <c r="D2430" s="7"/>
      <c r="E2430"/>
      <c r="F2430"/>
      <c r="G2430"/>
      <c r="H2430"/>
      <c r="I2430"/>
    </row>
    <row r="2431" spans="4:9" x14ac:dyDescent="0.2">
      <c r="D2431" s="7"/>
      <c r="E2431"/>
      <c r="F2431"/>
      <c r="G2431"/>
      <c r="H2431"/>
      <c r="I2431"/>
    </row>
    <row r="2432" spans="4:9" x14ac:dyDescent="0.2">
      <c r="D2432" s="7"/>
      <c r="E2432"/>
      <c r="F2432"/>
      <c r="G2432"/>
      <c r="H2432"/>
      <c r="I2432"/>
    </row>
    <row r="2433" spans="4:9" x14ac:dyDescent="0.2">
      <c r="D2433" s="7"/>
      <c r="E2433"/>
      <c r="F2433"/>
      <c r="G2433"/>
      <c r="H2433"/>
      <c r="I2433"/>
    </row>
    <row r="2434" spans="4:9" x14ac:dyDescent="0.2">
      <c r="D2434" s="7"/>
      <c r="E2434"/>
      <c r="F2434"/>
      <c r="G2434"/>
      <c r="H2434"/>
      <c r="I2434"/>
    </row>
    <row r="2435" spans="4:9" x14ac:dyDescent="0.2">
      <c r="D2435" s="7"/>
      <c r="E2435"/>
      <c r="F2435"/>
      <c r="G2435"/>
      <c r="H2435"/>
      <c r="I2435"/>
    </row>
    <row r="2436" spans="4:9" x14ac:dyDescent="0.2">
      <c r="D2436" s="7"/>
      <c r="E2436"/>
      <c r="F2436"/>
      <c r="G2436"/>
      <c r="H2436"/>
      <c r="I2436"/>
    </row>
    <row r="2437" spans="4:9" x14ac:dyDescent="0.2">
      <c r="D2437" s="7"/>
      <c r="E2437"/>
      <c r="F2437"/>
      <c r="G2437"/>
      <c r="H2437"/>
      <c r="I2437"/>
    </row>
    <row r="2438" spans="4:9" x14ac:dyDescent="0.2">
      <c r="D2438" s="7"/>
      <c r="E2438"/>
      <c r="F2438"/>
      <c r="G2438"/>
      <c r="H2438"/>
      <c r="I2438"/>
    </row>
    <row r="2439" spans="4:9" x14ac:dyDescent="0.2">
      <c r="D2439" s="7"/>
      <c r="E2439"/>
      <c r="F2439"/>
      <c r="G2439"/>
      <c r="H2439"/>
      <c r="I2439"/>
    </row>
    <row r="2440" spans="4:9" x14ac:dyDescent="0.2">
      <c r="D2440" s="7"/>
      <c r="E2440"/>
      <c r="F2440"/>
      <c r="G2440"/>
      <c r="H2440"/>
      <c r="I2440"/>
    </row>
    <row r="2441" spans="4:9" x14ac:dyDescent="0.2">
      <c r="D2441" s="7"/>
      <c r="E2441"/>
      <c r="F2441"/>
      <c r="G2441"/>
      <c r="H2441"/>
      <c r="I2441"/>
    </row>
    <row r="2442" spans="4:9" x14ac:dyDescent="0.2">
      <c r="D2442" s="7"/>
      <c r="E2442"/>
      <c r="F2442"/>
      <c r="G2442"/>
      <c r="H2442"/>
      <c r="I2442"/>
    </row>
    <row r="2443" spans="4:9" x14ac:dyDescent="0.2">
      <c r="D2443" s="7"/>
      <c r="E2443"/>
      <c r="F2443"/>
      <c r="G2443"/>
      <c r="H2443"/>
      <c r="I2443"/>
    </row>
    <row r="2444" spans="4:9" x14ac:dyDescent="0.2">
      <c r="D2444" s="7"/>
      <c r="E2444"/>
      <c r="F2444"/>
      <c r="G2444"/>
      <c r="H2444"/>
      <c r="I2444"/>
    </row>
    <row r="2445" spans="4:9" x14ac:dyDescent="0.2">
      <c r="D2445" s="7"/>
      <c r="E2445"/>
      <c r="F2445"/>
      <c r="G2445"/>
      <c r="H2445"/>
      <c r="I2445"/>
    </row>
    <row r="2446" spans="4:9" x14ac:dyDescent="0.2">
      <c r="D2446" s="7"/>
      <c r="E2446"/>
      <c r="F2446"/>
      <c r="G2446"/>
      <c r="H2446"/>
      <c r="I2446"/>
    </row>
    <row r="2447" spans="4:9" x14ac:dyDescent="0.2">
      <c r="D2447" s="7"/>
      <c r="E2447"/>
      <c r="F2447"/>
      <c r="G2447"/>
      <c r="H2447"/>
      <c r="I2447"/>
    </row>
    <row r="2448" spans="4:9" x14ac:dyDescent="0.2">
      <c r="D2448" s="7"/>
      <c r="E2448"/>
      <c r="F2448"/>
      <c r="G2448"/>
      <c r="H2448"/>
      <c r="I2448"/>
    </row>
    <row r="2449" spans="4:9" x14ac:dyDescent="0.2">
      <c r="D2449" s="7"/>
      <c r="E2449"/>
      <c r="F2449"/>
      <c r="G2449"/>
      <c r="H2449"/>
      <c r="I2449"/>
    </row>
    <row r="2450" spans="4:9" x14ac:dyDescent="0.2">
      <c r="D2450" s="7"/>
      <c r="E2450"/>
      <c r="F2450"/>
      <c r="G2450"/>
      <c r="H2450"/>
      <c r="I2450"/>
    </row>
    <row r="2451" spans="4:9" x14ac:dyDescent="0.2">
      <c r="D2451" s="7"/>
      <c r="E2451"/>
      <c r="F2451"/>
      <c r="G2451"/>
      <c r="H2451"/>
      <c r="I2451"/>
    </row>
    <row r="2452" spans="4:9" x14ac:dyDescent="0.2">
      <c r="D2452" s="7"/>
      <c r="E2452"/>
      <c r="F2452"/>
      <c r="G2452"/>
      <c r="H2452"/>
      <c r="I2452"/>
    </row>
    <row r="2453" spans="4:9" x14ac:dyDescent="0.2">
      <c r="D2453" s="7"/>
      <c r="E2453"/>
      <c r="F2453"/>
      <c r="G2453"/>
      <c r="H2453"/>
      <c r="I2453"/>
    </row>
    <row r="2454" spans="4:9" x14ac:dyDescent="0.2">
      <c r="D2454" s="7"/>
      <c r="E2454"/>
      <c r="F2454"/>
      <c r="G2454"/>
      <c r="H2454"/>
      <c r="I2454"/>
    </row>
    <row r="2455" spans="4:9" x14ac:dyDescent="0.2">
      <c r="D2455" s="7"/>
      <c r="E2455"/>
      <c r="F2455"/>
      <c r="G2455"/>
      <c r="H2455"/>
      <c r="I2455"/>
    </row>
    <row r="2456" spans="4:9" x14ac:dyDescent="0.2">
      <c r="D2456" s="7"/>
      <c r="E2456"/>
      <c r="F2456"/>
      <c r="G2456"/>
      <c r="H2456"/>
      <c r="I2456"/>
    </row>
    <row r="2457" spans="4:9" x14ac:dyDescent="0.2">
      <c r="D2457" s="7"/>
      <c r="E2457"/>
      <c r="F2457"/>
      <c r="G2457"/>
      <c r="H2457"/>
      <c r="I2457"/>
    </row>
    <row r="2458" spans="4:9" x14ac:dyDescent="0.2">
      <c r="D2458" s="7"/>
      <c r="E2458"/>
      <c r="F2458"/>
      <c r="G2458"/>
      <c r="H2458"/>
      <c r="I2458"/>
    </row>
    <row r="2459" spans="4:9" x14ac:dyDescent="0.2">
      <c r="D2459" s="7"/>
      <c r="E2459"/>
      <c r="F2459"/>
      <c r="G2459"/>
      <c r="H2459"/>
      <c r="I2459"/>
    </row>
    <row r="2460" spans="4:9" x14ac:dyDescent="0.2">
      <c r="D2460" s="7"/>
      <c r="E2460"/>
      <c r="F2460"/>
      <c r="G2460"/>
      <c r="H2460"/>
      <c r="I2460"/>
    </row>
    <row r="2461" spans="4:9" x14ac:dyDescent="0.2">
      <c r="D2461" s="7"/>
      <c r="E2461"/>
      <c r="F2461"/>
      <c r="G2461"/>
      <c r="H2461"/>
      <c r="I2461"/>
    </row>
    <row r="2462" spans="4:9" x14ac:dyDescent="0.2">
      <c r="D2462" s="7"/>
      <c r="E2462"/>
      <c r="F2462"/>
      <c r="G2462"/>
      <c r="H2462"/>
      <c r="I2462"/>
    </row>
    <row r="2463" spans="4:9" x14ac:dyDescent="0.2">
      <c r="D2463" s="7"/>
      <c r="E2463"/>
      <c r="F2463"/>
      <c r="G2463"/>
      <c r="H2463"/>
      <c r="I2463"/>
    </row>
    <row r="2464" spans="4:9" x14ac:dyDescent="0.2">
      <c r="D2464" s="7"/>
      <c r="E2464"/>
      <c r="F2464"/>
      <c r="G2464"/>
      <c r="H2464"/>
      <c r="I2464"/>
    </row>
    <row r="2465" spans="4:9" x14ac:dyDescent="0.2">
      <c r="D2465" s="7"/>
      <c r="E2465"/>
      <c r="F2465"/>
      <c r="G2465"/>
      <c r="H2465"/>
      <c r="I2465"/>
    </row>
    <row r="2466" spans="4:9" x14ac:dyDescent="0.2">
      <c r="D2466" s="7"/>
      <c r="E2466"/>
      <c r="F2466"/>
      <c r="G2466"/>
      <c r="H2466"/>
      <c r="I2466"/>
    </row>
    <row r="2467" spans="4:9" x14ac:dyDescent="0.2">
      <c r="D2467" s="7"/>
      <c r="E2467"/>
      <c r="F2467"/>
      <c r="G2467"/>
      <c r="H2467"/>
      <c r="I2467"/>
    </row>
    <row r="2468" spans="4:9" x14ac:dyDescent="0.2">
      <c r="D2468" s="7"/>
      <c r="E2468"/>
      <c r="F2468"/>
      <c r="G2468"/>
      <c r="H2468"/>
      <c r="I2468"/>
    </row>
    <row r="2469" spans="4:9" x14ac:dyDescent="0.2">
      <c r="D2469" s="7"/>
      <c r="E2469"/>
      <c r="F2469"/>
      <c r="G2469"/>
      <c r="H2469"/>
      <c r="I2469"/>
    </row>
    <row r="2470" spans="4:9" x14ac:dyDescent="0.2">
      <c r="D2470" s="7"/>
      <c r="E2470"/>
      <c r="F2470"/>
      <c r="G2470"/>
      <c r="H2470"/>
      <c r="I2470"/>
    </row>
    <row r="2471" spans="4:9" x14ac:dyDescent="0.2">
      <c r="D2471" s="7"/>
      <c r="E2471"/>
      <c r="F2471"/>
      <c r="G2471"/>
      <c r="H2471"/>
      <c r="I2471"/>
    </row>
    <row r="2472" spans="4:9" x14ac:dyDescent="0.2">
      <c r="D2472" s="7"/>
      <c r="E2472"/>
      <c r="F2472"/>
      <c r="G2472"/>
      <c r="H2472"/>
      <c r="I2472"/>
    </row>
    <row r="2473" spans="4:9" x14ac:dyDescent="0.2">
      <c r="D2473" s="7"/>
      <c r="E2473"/>
      <c r="F2473"/>
      <c r="G2473"/>
      <c r="H2473"/>
      <c r="I2473"/>
    </row>
    <row r="2474" spans="4:9" x14ac:dyDescent="0.2">
      <c r="D2474" s="7"/>
      <c r="E2474"/>
      <c r="F2474"/>
      <c r="G2474"/>
      <c r="H2474"/>
      <c r="I2474"/>
    </row>
    <row r="2475" spans="4:9" x14ac:dyDescent="0.2">
      <c r="D2475" s="7"/>
      <c r="E2475"/>
      <c r="F2475"/>
      <c r="G2475"/>
      <c r="H2475"/>
      <c r="I2475"/>
    </row>
    <row r="2476" spans="4:9" x14ac:dyDescent="0.2">
      <c r="D2476" s="7"/>
      <c r="E2476"/>
      <c r="F2476"/>
      <c r="G2476"/>
      <c r="H2476"/>
      <c r="I2476"/>
    </row>
    <row r="2477" spans="4:9" x14ac:dyDescent="0.2">
      <c r="D2477" s="7"/>
      <c r="E2477"/>
      <c r="F2477"/>
      <c r="G2477"/>
      <c r="H2477"/>
      <c r="I2477"/>
    </row>
    <row r="2478" spans="4:9" x14ac:dyDescent="0.2">
      <c r="D2478" s="7"/>
      <c r="E2478"/>
      <c r="F2478"/>
      <c r="G2478"/>
      <c r="H2478"/>
      <c r="I2478"/>
    </row>
    <row r="2479" spans="4:9" x14ac:dyDescent="0.2">
      <c r="D2479" s="7"/>
      <c r="E2479"/>
      <c r="F2479"/>
      <c r="G2479"/>
      <c r="H2479"/>
      <c r="I2479"/>
    </row>
    <row r="2480" spans="4:9" x14ac:dyDescent="0.2">
      <c r="D2480" s="7"/>
      <c r="E2480"/>
      <c r="F2480"/>
      <c r="G2480"/>
      <c r="H2480"/>
      <c r="I2480"/>
    </row>
    <row r="2481" spans="4:9" x14ac:dyDescent="0.2">
      <c r="D2481" s="7"/>
      <c r="E2481"/>
      <c r="F2481"/>
      <c r="G2481"/>
      <c r="H2481"/>
      <c r="I2481"/>
    </row>
    <row r="2482" spans="4:9" x14ac:dyDescent="0.2">
      <c r="D2482" s="7"/>
      <c r="E2482"/>
      <c r="F2482"/>
      <c r="G2482"/>
      <c r="H2482"/>
      <c r="I2482"/>
    </row>
    <row r="2483" spans="4:9" x14ac:dyDescent="0.2">
      <c r="D2483" s="7"/>
      <c r="E2483"/>
      <c r="F2483"/>
      <c r="G2483"/>
      <c r="H2483"/>
      <c r="I2483"/>
    </row>
    <row r="2484" spans="4:9" x14ac:dyDescent="0.2">
      <c r="D2484" s="7"/>
      <c r="E2484"/>
      <c r="F2484"/>
      <c r="G2484"/>
      <c r="H2484"/>
      <c r="I2484"/>
    </row>
    <row r="2485" spans="4:9" x14ac:dyDescent="0.2">
      <c r="D2485" s="7"/>
      <c r="E2485"/>
      <c r="F2485"/>
      <c r="G2485"/>
      <c r="H2485"/>
      <c r="I2485"/>
    </row>
    <row r="2486" spans="4:9" x14ac:dyDescent="0.2">
      <c r="D2486" s="7"/>
      <c r="E2486"/>
      <c r="F2486"/>
      <c r="G2486"/>
      <c r="H2486"/>
      <c r="I2486"/>
    </row>
    <row r="2487" spans="4:9" x14ac:dyDescent="0.2">
      <c r="D2487" s="7"/>
      <c r="E2487"/>
      <c r="F2487"/>
      <c r="G2487"/>
      <c r="H2487"/>
      <c r="I2487"/>
    </row>
    <row r="2488" spans="4:9" x14ac:dyDescent="0.2">
      <c r="D2488" s="7"/>
      <c r="E2488"/>
      <c r="F2488"/>
      <c r="G2488"/>
      <c r="H2488"/>
      <c r="I2488"/>
    </row>
    <row r="2489" spans="4:9" x14ac:dyDescent="0.2">
      <c r="D2489" s="7"/>
      <c r="E2489"/>
      <c r="F2489"/>
      <c r="G2489"/>
      <c r="H2489"/>
      <c r="I2489"/>
    </row>
    <row r="2490" spans="4:9" x14ac:dyDescent="0.2">
      <c r="D2490" s="7"/>
      <c r="E2490"/>
      <c r="F2490"/>
      <c r="G2490"/>
      <c r="H2490"/>
      <c r="I2490"/>
    </row>
    <row r="2491" spans="4:9" x14ac:dyDescent="0.2">
      <c r="D2491" s="7"/>
      <c r="E2491"/>
      <c r="F2491"/>
      <c r="G2491"/>
      <c r="H2491"/>
      <c r="I2491"/>
    </row>
    <row r="2492" spans="4:9" x14ac:dyDescent="0.2">
      <c r="D2492" s="7"/>
      <c r="E2492"/>
      <c r="F2492"/>
      <c r="G2492"/>
      <c r="H2492"/>
      <c r="I2492"/>
    </row>
    <row r="2493" spans="4:9" x14ac:dyDescent="0.2">
      <c r="D2493" s="7"/>
      <c r="E2493"/>
      <c r="F2493"/>
      <c r="G2493"/>
      <c r="H2493"/>
      <c r="I2493"/>
    </row>
    <row r="2494" spans="4:9" x14ac:dyDescent="0.2">
      <c r="D2494" s="7"/>
      <c r="E2494"/>
      <c r="F2494"/>
      <c r="G2494"/>
      <c r="H2494"/>
      <c r="I2494"/>
    </row>
    <row r="2495" spans="4:9" x14ac:dyDescent="0.2">
      <c r="D2495" s="7"/>
      <c r="E2495"/>
      <c r="F2495"/>
      <c r="G2495"/>
      <c r="H2495"/>
      <c r="I2495"/>
    </row>
    <row r="2496" spans="4:9" x14ac:dyDescent="0.2">
      <c r="D2496" s="7"/>
      <c r="E2496"/>
      <c r="F2496"/>
      <c r="G2496"/>
      <c r="H2496"/>
      <c r="I2496"/>
    </row>
    <row r="2497" spans="4:9" x14ac:dyDescent="0.2">
      <c r="D2497" s="7"/>
      <c r="E2497"/>
      <c r="F2497"/>
      <c r="G2497"/>
      <c r="H2497"/>
      <c r="I2497"/>
    </row>
    <row r="2498" spans="4:9" x14ac:dyDescent="0.2">
      <c r="D2498" s="7"/>
      <c r="E2498"/>
      <c r="F2498"/>
      <c r="G2498"/>
      <c r="H2498"/>
      <c r="I2498"/>
    </row>
    <row r="2499" spans="4:9" x14ac:dyDescent="0.2">
      <c r="D2499" s="7"/>
      <c r="E2499"/>
      <c r="F2499"/>
      <c r="G2499"/>
      <c r="H2499"/>
      <c r="I2499"/>
    </row>
    <row r="2500" spans="4:9" x14ac:dyDescent="0.2">
      <c r="D2500" s="7"/>
      <c r="E2500"/>
      <c r="F2500"/>
      <c r="G2500"/>
      <c r="H2500"/>
      <c r="I2500"/>
    </row>
    <row r="2501" spans="4:9" x14ac:dyDescent="0.2">
      <c r="D2501" s="7"/>
      <c r="E2501"/>
      <c r="F2501"/>
      <c r="G2501"/>
      <c r="H2501"/>
      <c r="I2501"/>
    </row>
    <row r="2502" spans="4:9" x14ac:dyDescent="0.2">
      <c r="D2502" s="7"/>
      <c r="E2502"/>
      <c r="F2502"/>
      <c r="G2502"/>
      <c r="H2502"/>
      <c r="I2502"/>
    </row>
    <row r="2503" spans="4:9" x14ac:dyDescent="0.2">
      <c r="D2503" s="7"/>
      <c r="E2503"/>
      <c r="F2503"/>
      <c r="G2503"/>
      <c r="H2503"/>
      <c r="I2503"/>
    </row>
    <row r="2504" spans="4:9" x14ac:dyDescent="0.2">
      <c r="D2504" s="7"/>
      <c r="E2504"/>
      <c r="F2504"/>
      <c r="G2504"/>
      <c r="H2504"/>
      <c r="I2504"/>
    </row>
    <row r="2505" spans="4:9" x14ac:dyDescent="0.2">
      <c r="D2505" s="7"/>
      <c r="E2505"/>
      <c r="F2505"/>
      <c r="G2505"/>
      <c r="H2505"/>
      <c r="I2505"/>
    </row>
    <row r="2506" spans="4:9" x14ac:dyDescent="0.2">
      <c r="D2506" s="7"/>
      <c r="E2506"/>
      <c r="F2506"/>
      <c r="G2506"/>
      <c r="H2506"/>
      <c r="I2506"/>
    </row>
    <row r="2507" spans="4:9" x14ac:dyDescent="0.2">
      <c r="D2507" s="7"/>
      <c r="E2507"/>
      <c r="F2507"/>
      <c r="G2507"/>
      <c r="H2507"/>
      <c r="I2507"/>
    </row>
    <row r="2508" spans="4:9" x14ac:dyDescent="0.2">
      <c r="D2508" s="7"/>
      <c r="E2508"/>
      <c r="F2508"/>
      <c r="G2508"/>
      <c r="H2508"/>
      <c r="I2508"/>
    </row>
    <row r="2509" spans="4:9" x14ac:dyDescent="0.2">
      <c r="D2509" s="7"/>
      <c r="E2509"/>
      <c r="F2509"/>
      <c r="G2509"/>
      <c r="H2509"/>
      <c r="I2509"/>
    </row>
    <row r="2510" spans="4:9" x14ac:dyDescent="0.2">
      <c r="D2510" s="7"/>
      <c r="E2510"/>
      <c r="F2510"/>
      <c r="G2510"/>
      <c r="H2510"/>
      <c r="I2510"/>
    </row>
    <row r="2511" spans="4:9" x14ac:dyDescent="0.2">
      <c r="D2511" s="7"/>
      <c r="E2511"/>
      <c r="F2511"/>
      <c r="G2511"/>
      <c r="H2511"/>
      <c r="I2511"/>
    </row>
    <row r="2512" spans="4:9" x14ac:dyDescent="0.2">
      <c r="D2512" s="7"/>
      <c r="E2512"/>
      <c r="F2512"/>
      <c r="G2512"/>
      <c r="H2512"/>
      <c r="I2512"/>
    </row>
    <row r="2513" spans="4:9" x14ac:dyDescent="0.2">
      <c r="D2513" s="7"/>
      <c r="E2513"/>
      <c r="F2513"/>
      <c r="G2513"/>
      <c r="H2513"/>
      <c r="I2513"/>
    </row>
    <row r="2514" spans="4:9" x14ac:dyDescent="0.2">
      <c r="D2514" s="7"/>
      <c r="E2514"/>
      <c r="F2514"/>
      <c r="G2514"/>
      <c r="H2514"/>
      <c r="I2514"/>
    </row>
    <row r="2515" spans="4:9" x14ac:dyDescent="0.2">
      <c r="D2515" s="7"/>
      <c r="E2515"/>
      <c r="F2515"/>
      <c r="G2515"/>
      <c r="H2515"/>
      <c r="I2515"/>
    </row>
    <row r="2516" spans="4:9" x14ac:dyDescent="0.2">
      <c r="D2516" s="7"/>
      <c r="E2516"/>
      <c r="F2516"/>
      <c r="G2516"/>
      <c r="H2516"/>
      <c r="I2516"/>
    </row>
    <row r="2517" spans="4:9" x14ac:dyDescent="0.2">
      <c r="D2517" s="7"/>
      <c r="E2517"/>
      <c r="F2517"/>
      <c r="G2517"/>
      <c r="H2517"/>
      <c r="I2517"/>
    </row>
    <row r="2518" spans="4:9" x14ac:dyDescent="0.2">
      <c r="D2518" s="7"/>
      <c r="E2518"/>
      <c r="F2518"/>
      <c r="G2518"/>
      <c r="H2518"/>
      <c r="I2518"/>
    </row>
    <row r="2519" spans="4:9" x14ac:dyDescent="0.2">
      <c r="D2519" s="7"/>
      <c r="E2519"/>
      <c r="F2519"/>
      <c r="G2519"/>
      <c r="H2519"/>
      <c r="I2519"/>
    </row>
    <row r="2520" spans="4:9" x14ac:dyDescent="0.2">
      <c r="D2520" s="7"/>
      <c r="E2520"/>
      <c r="F2520"/>
      <c r="G2520"/>
      <c r="H2520"/>
      <c r="I2520"/>
    </row>
    <row r="2521" spans="4:9" x14ac:dyDescent="0.2">
      <c r="D2521" s="7"/>
      <c r="E2521"/>
      <c r="F2521"/>
      <c r="G2521"/>
      <c r="H2521"/>
      <c r="I2521"/>
    </row>
    <row r="2522" spans="4:9" x14ac:dyDescent="0.2">
      <c r="D2522" s="7"/>
      <c r="E2522"/>
      <c r="F2522"/>
      <c r="G2522"/>
      <c r="H2522"/>
      <c r="I2522"/>
    </row>
    <row r="2523" spans="4:9" x14ac:dyDescent="0.2">
      <c r="D2523" s="7"/>
      <c r="E2523"/>
      <c r="F2523"/>
      <c r="G2523"/>
      <c r="H2523"/>
      <c r="I2523"/>
    </row>
    <row r="2524" spans="4:9" x14ac:dyDescent="0.2">
      <c r="D2524" s="7"/>
      <c r="E2524"/>
      <c r="F2524"/>
      <c r="G2524"/>
      <c r="H2524"/>
      <c r="I2524"/>
    </row>
    <row r="2525" spans="4:9" x14ac:dyDescent="0.2">
      <c r="D2525" s="7"/>
      <c r="E2525"/>
      <c r="F2525"/>
      <c r="G2525"/>
      <c r="H2525"/>
      <c r="I2525"/>
    </row>
    <row r="2526" spans="4:9" x14ac:dyDescent="0.2">
      <c r="D2526" s="7"/>
      <c r="E2526"/>
      <c r="F2526"/>
      <c r="G2526"/>
      <c r="H2526"/>
      <c r="I2526"/>
    </row>
    <row r="2527" spans="4:9" x14ac:dyDescent="0.2">
      <c r="D2527" s="7"/>
      <c r="E2527"/>
      <c r="F2527"/>
      <c r="G2527"/>
      <c r="H2527"/>
      <c r="I2527"/>
    </row>
    <row r="2528" spans="4:9" x14ac:dyDescent="0.2">
      <c r="D2528" s="7"/>
      <c r="E2528"/>
      <c r="F2528"/>
      <c r="G2528"/>
      <c r="H2528"/>
      <c r="I2528"/>
    </row>
    <row r="2529" spans="4:9" x14ac:dyDescent="0.2">
      <c r="D2529" s="7"/>
      <c r="E2529"/>
      <c r="F2529"/>
      <c r="G2529"/>
      <c r="H2529"/>
      <c r="I2529"/>
    </row>
    <row r="2530" spans="4:9" x14ac:dyDescent="0.2">
      <c r="D2530" s="7"/>
      <c r="E2530"/>
      <c r="F2530"/>
      <c r="G2530"/>
      <c r="H2530"/>
      <c r="I2530"/>
    </row>
    <row r="2531" spans="4:9" x14ac:dyDescent="0.2">
      <c r="D2531" s="7"/>
      <c r="E2531"/>
      <c r="F2531"/>
      <c r="G2531"/>
      <c r="H2531"/>
      <c r="I2531"/>
    </row>
    <row r="2532" spans="4:9" x14ac:dyDescent="0.2">
      <c r="D2532" s="7"/>
      <c r="E2532"/>
      <c r="F2532"/>
      <c r="G2532"/>
      <c r="H2532"/>
      <c r="I2532"/>
    </row>
    <row r="2533" spans="4:9" x14ac:dyDescent="0.2">
      <c r="D2533" s="7"/>
      <c r="E2533"/>
      <c r="F2533"/>
      <c r="G2533"/>
      <c r="H2533"/>
      <c r="I2533"/>
    </row>
    <row r="2534" spans="4:9" x14ac:dyDescent="0.2">
      <c r="D2534" s="7"/>
      <c r="E2534"/>
      <c r="F2534"/>
      <c r="G2534"/>
      <c r="H2534"/>
      <c r="I2534"/>
    </row>
    <row r="2535" spans="4:9" x14ac:dyDescent="0.2">
      <c r="D2535" s="7"/>
      <c r="E2535"/>
      <c r="F2535"/>
      <c r="G2535"/>
      <c r="H2535"/>
      <c r="I2535"/>
    </row>
    <row r="2536" spans="4:9" x14ac:dyDescent="0.2">
      <c r="D2536" s="7"/>
      <c r="E2536"/>
      <c r="F2536"/>
      <c r="G2536"/>
      <c r="H2536"/>
      <c r="I2536"/>
    </row>
    <row r="2537" spans="4:9" x14ac:dyDescent="0.2">
      <c r="D2537" s="7"/>
      <c r="E2537"/>
      <c r="F2537"/>
      <c r="G2537"/>
      <c r="H2537"/>
      <c r="I2537"/>
    </row>
    <row r="2538" spans="4:9" x14ac:dyDescent="0.2">
      <c r="D2538" s="7"/>
      <c r="E2538"/>
      <c r="F2538"/>
      <c r="G2538"/>
      <c r="H2538"/>
      <c r="I2538"/>
    </row>
    <row r="2539" spans="4:9" x14ac:dyDescent="0.2">
      <c r="D2539" s="7"/>
      <c r="E2539"/>
      <c r="F2539"/>
      <c r="G2539"/>
      <c r="H2539"/>
      <c r="I2539"/>
    </row>
    <row r="2540" spans="4:9" x14ac:dyDescent="0.2">
      <c r="D2540" s="7"/>
      <c r="E2540"/>
      <c r="F2540"/>
      <c r="G2540"/>
      <c r="H2540"/>
      <c r="I2540"/>
    </row>
    <row r="2541" spans="4:9" x14ac:dyDescent="0.2">
      <c r="D2541" s="7"/>
      <c r="E2541"/>
      <c r="F2541"/>
      <c r="G2541"/>
      <c r="H2541"/>
      <c r="I2541"/>
    </row>
    <row r="2542" spans="4:9" x14ac:dyDescent="0.2">
      <c r="D2542" s="7"/>
      <c r="E2542"/>
      <c r="F2542"/>
      <c r="G2542"/>
      <c r="H2542"/>
      <c r="I2542"/>
    </row>
    <row r="2543" spans="4:9" x14ac:dyDescent="0.2">
      <c r="D2543" s="7"/>
      <c r="E2543"/>
      <c r="F2543"/>
      <c r="G2543"/>
      <c r="H2543"/>
      <c r="I2543"/>
    </row>
    <row r="2544" spans="4:9" x14ac:dyDescent="0.2">
      <c r="D2544" s="7"/>
      <c r="E2544"/>
      <c r="F2544"/>
      <c r="G2544"/>
      <c r="H2544"/>
      <c r="I2544"/>
    </row>
    <row r="2545" spans="4:9" x14ac:dyDescent="0.2">
      <c r="D2545" s="7"/>
      <c r="E2545"/>
      <c r="F2545"/>
      <c r="G2545"/>
      <c r="H2545"/>
      <c r="I2545"/>
    </row>
    <row r="2546" spans="4:9" x14ac:dyDescent="0.2">
      <c r="D2546" s="7"/>
      <c r="E2546"/>
      <c r="F2546"/>
      <c r="G2546"/>
      <c r="H2546"/>
      <c r="I2546"/>
    </row>
    <row r="2547" spans="4:9" x14ac:dyDescent="0.2">
      <c r="D2547" s="7"/>
      <c r="E2547"/>
      <c r="F2547"/>
      <c r="G2547"/>
      <c r="H2547"/>
      <c r="I2547"/>
    </row>
    <row r="2548" spans="4:9" x14ac:dyDescent="0.2">
      <c r="D2548" s="7"/>
      <c r="E2548"/>
      <c r="F2548"/>
      <c r="G2548"/>
      <c r="H2548"/>
      <c r="I2548"/>
    </row>
    <row r="2549" spans="4:9" x14ac:dyDescent="0.2">
      <c r="D2549" s="7"/>
      <c r="E2549"/>
      <c r="F2549"/>
      <c r="G2549"/>
      <c r="H2549"/>
      <c r="I2549"/>
    </row>
    <row r="2550" spans="4:9" x14ac:dyDescent="0.2">
      <c r="D2550" s="7"/>
      <c r="E2550"/>
      <c r="F2550"/>
      <c r="G2550"/>
      <c r="H2550"/>
      <c r="I2550"/>
    </row>
    <row r="2551" spans="4:9" x14ac:dyDescent="0.2">
      <c r="D2551" s="7"/>
      <c r="E2551"/>
      <c r="F2551"/>
      <c r="G2551"/>
      <c r="H2551"/>
      <c r="I2551"/>
    </row>
    <row r="2552" spans="4:9" x14ac:dyDescent="0.2">
      <c r="D2552" s="7"/>
      <c r="E2552"/>
      <c r="F2552"/>
      <c r="G2552"/>
      <c r="H2552"/>
      <c r="I2552"/>
    </row>
    <row r="2553" spans="4:9" x14ac:dyDescent="0.2">
      <c r="D2553" s="7"/>
      <c r="E2553"/>
      <c r="F2553"/>
      <c r="G2553"/>
      <c r="H2553"/>
      <c r="I2553"/>
    </row>
    <row r="2554" spans="4:9" x14ac:dyDescent="0.2">
      <c r="D2554" s="7"/>
      <c r="E2554"/>
      <c r="F2554"/>
      <c r="G2554"/>
      <c r="H2554"/>
      <c r="I2554"/>
    </row>
    <row r="2555" spans="4:9" x14ac:dyDescent="0.2">
      <c r="D2555" s="7"/>
      <c r="E2555"/>
      <c r="F2555"/>
      <c r="G2555"/>
      <c r="H2555"/>
      <c r="I2555"/>
    </row>
    <row r="2556" spans="4:9" x14ac:dyDescent="0.2">
      <c r="D2556" s="7"/>
      <c r="E2556"/>
      <c r="F2556"/>
      <c r="G2556"/>
      <c r="H2556"/>
      <c r="I2556"/>
    </row>
    <row r="2557" spans="4:9" x14ac:dyDescent="0.2">
      <c r="D2557" s="7"/>
      <c r="E2557"/>
      <c r="F2557"/>
      <c r="G2557"/>
      <c r="H2557"/>
      <c r="I2557"/>
    </row>
    <row r="2558" spans="4:9" x14ac:dyDescent="0.2">
      <c r="D2558" s="7"/>
      <c r="E2558"/>
      <c r="F2558"/>
      <c r="G2558"/>
      <c r="H2558"/>
      <c r="I2558"/>
    </row>
    <row r="2559" spans="4:9" x14ac:dyDescent="0.2">
      <c r="D2559" s="7"/>
      <c r="E2559"/>
      <c r="F2559"/>
      <c r="G2559"/>
      <c r="H2559"/>
      <c r="I2559"/>
    </row>
    <row r="2560" spans="4:9" x14ac:dyDescent="0.2">
      <c r="D2560" s="7"/>
      <c r="E2560"/>
      <c r="F2560"/>
      <c r="G2560"/>
      <c r="H2560"/>
      <c r="I2560"/>
    </row>
    <row r="2561" spans="4:9" x14ac:dyDescent="0.2">
      <c r="D2561" s="7"/>
      <c r="E2561"/>
      <c r="F2561"/>
      <c r="G2561"/>
      <c r="H2561"/>
      <c r="I2561"/>
    </row>
    <row r="2562" spans="4:9" x14ac:dyDescent="0.2">
      <c r="D2562" s="7"/>
      <c r="E2562"/>
      <c r="F2562"/>
      <c r="G2562"/>
      <c r="H2562"/>
      <c r="I2562"/>
    </row>
    <row r="2563" spans="4:9" x14ac:dyDescent="0.2">
      <c r="D2563" s="7"/>
      <c r="E2563"/>
      <c r="F2563"/>
      <c r="G2563"/>
      <c r="H2563"/>
      <c r="I2563"/>
    </row>
    <row r="2564" spans="4:9" x14ac:dyDescent="0.2">
      <c r="D2564" s="7"/>
      <c r="E2564"/>
      <c r="F2564"/>
      <c r="G2564"/>
      <c r="H2564"/>
      <c r="I2564"/>
    </row>
    <row r="2565" spans="4:9" x14ac:dyDescent="0.2">
      <c r="D2565" s="7"/>
      <c r="E2565"/>
      <c r="F2565"/>
      <c r="G2565"/>
      <c r="H2565"/>
      <c r="I2565"/>
    </row>
    <row r="2566" spans="4:9" x14ac:dyDescent="0.2">
      <c r="D2566" s="7"/>
      <c r="E2566"/>
      <c r="F2566"/>
      <c r="G2566"/>
      <c r="H2566"/>
      <c r="I2566"/>
    </row>
    <row r="2567" spans="4:9" x14ac:dyDescent="0.2">
      <c r="D2567" s="7"/>
      <c r="E2567"/>
      <c r="F2567"/>
      <c r="G2567"/>
      <c r="H2567"/>
      <c r="I2567"/>
    </row>
    <row r="2568" spans="4:9" x14ac:dyDescent="0.2">
      <c r="D2568" s="7"/>
      <c r="E2568"/>
      <c r="F2568"/>
      <c r="G2568"/>
      <c r="H2568"/>
      <c r="I2568"/>
    </row>
    <row r="2569" spans="4:9" x14ac:dyDescent="0.2">
      <c r="D2569" s="7"/>
      <c r="E2569"/>
      <c r="F2569"/>
      <c r="G2569"/>
      <c r="H2569"/>
      <c r="I2569"/>
    </row>
    <row r="2570" spans="4:9" x14ac:dyDescent="0.2">
      <c r="D2570" s="7"/>
      <c r="E2570"/>
      <c r="F2570"/>
      <c r="G2570"/>
      <c r="H2570"/>
      <c r="I2570"/>
    </row>
    <row r="2571" spans="4:9" x14ac:dyDescent="0.2">
      <c r="D2571" s="7"/>
      <c r="E2571"/>
      <c r="F2571"/>
      <c r="G2571"/>
      <c r="H2571"/>
      <c r="I2571"/>
    </row>
    <row r="2572" spans="4:9" x14ac:dyDescent="0.2">
      <c r="D2572" s="7"/>
      <c r="E2572"/>
      <c r="F2572"/>
      <c r="G2572"/>
      <c r="H2572"/>
      <c r="I2572"/>
    </row>
    <row r="2573" spans="4:9" x14ac:dyDescent="0.2">
      <c r="D2573" s="7"/>
      <c r="E2573"/>
      <c r="F2573"/>
      <c r="G2573"/>
      <c r="H2573"/>
      <c r="I2573"/>
    </row>
    <row r="2574" spans="4:9" x14ac:dyDescent="0.2">
      <c r="D2574" s="7"/>
      <c r="E2574"/>
      <c r="F2574"/>
      <c r="G2574"/>
      <c r="H2574"/>
      <c r="I2574"/>
    </row>
    <row r="2575" spans="4:9" x14ac:dyDescent="0.2">
      <c r="D2575" s="7"/>
      <c r="E2575"/>
      <c r="F2575"/>
      <c r="G2575"/>
      <c r="H2575"/>
      <c r="I2575"/>
    </row>
    <row r="2576" spans="4:9" x14ac:dyDescent="0.2">
      <c r="D2576" s="7"/>
      <c r="E2576"/>
      <c r="F2576"/>
      <c r="G2576"/>
      <c r="H2576"/>
      <c r="I2576"/>
    </row>
    <row r="2577" spans="4:9" x14ac:dyDescent="0.2">
      <c r="D2577" s="7"/>
      <c r="E2577"/>
      <c r="F2577"/>
      <c r="G2577"/>
      <c r="H2577"/>
      <c r="I2577"/>
    </row>
    <row r="2578" spans="4:9" x14ac:dyDescent="0.2">
      <c r="D2578" s="7"/>
      <c r="E2578"/>
      <c r="F2578"/>
      <c r="G2578"/>
      <c r="H2578"/>
      <c r="I2578"/>
    </row>
    <row r="2579" spans="4:9" x14ac:dyDescent="0.2">
      <c r="D2579" s="7"/>
      <c r="E2579"/>
      <c r="F2579"/>
      <c r="G2579"/>
      <c r="H2579"/>
      <c r="I2579"/>
    </row>
    <row r="2580" spans="4:9" x14ac:dyDescent="0.2">
      <c r="D2580" s="7"/>
      <c r="E2580"/>
      <c r="F2580"/>
      <c r="G2580"/>
      <c r="H2580"/>
      <c r="I2580"/>
    </row>
    <row r="2581" spans="4:9" x14ac:dyDescent="0.2">
      <c r="D2581" s="7"/>
      <c r="E2581"/>
      <c r="F2581"/>
      <c r="G2581"/>
      <c r="H2581"/>
      <c r="I2581"/>
    </row>
    <row r="2582" spans="4:9" x14ac:dyDescent="0.2">
      <c r="D2582" s="7"/>
      <c r="E2582"/>
      <c r="F2582"/>
      <c r="G2582"/>
      <c r="H2582"/>
      <c r="I2582"/>
    </row>
    <row r="2583" spans="4:9" x14ac:dyDescent="0.2">
      <c r="D2583" s="7"/>
      <c r="E2583"/>
      <c r="F2583"/>
      <c r="G2583"/>
      <c r="H2583"/>
      <c r="I2583"/>
    </row>
    <row r="2584" spans="4:9" x14ac:dyDescent="0.2">
      <c r="D2584" s="7"/>
      <c r="E2584"/>
      <c r="F2584"/>
      <c r="G2584"/>
      <c r="H2584"/>
      <c r="I2584"/>
    </row>
    <row r="2585" spans="4:9" x14ac:dyDescent="0.2">
      <c r="D2585" s="7"/>
      <c r="E2585"/>
      <c r="F2585"/>
      <c r="G2585"/>
      <c r="H2585"/>
      <c r="I2585"/>
    </row>
    <row r="2586" spans="4:9" x14ac:dyDescent="0.2">
      <c r="D2586" s="7"/>
      <c r="E2586"/>
      <c r="F2586"/>
      <c r="G2586"/>
      <c r="H2586"/>
      <c r="I2586"/>
    </row>
    <row r="2587" spans="4:9" x14ac:dyDescent="0.2">
      <c r="D2587" s="7"/>
      <c r="E2587"/>
      <c r="F2587"/>
      <c r="G2587"/>
      <c r="H2587"/>
      <c r="I2587"/>
    </row>
    <row r="2588" spans="4:9" x14ac:dyDescent="0.2">
      <c r="D2588" s="7"/>
      <c r="E2588"/>
      <c r="F2588"/>
      <c r="G2588"/>
      <c r="H2588"/>
      <c r="I2588"/>
    </row>
    <row r="2589" spans="4:9" x14ac:dyDescent="0.2">
      <c r="D2589" s="7"/>
      <c r="E2589"/>
      <c r="F2589"/>
      <c r="G2589"/>
      <c r="H2589"/>
      <c r="I2589"/>
    </row>
    <row r="2590" spans="4:9" x14ac:dyDescent="0.2">
      <c r="D2590" s="7"/>
      <c r="E2590"/>
      <c r="F2590"/>
      <c r="G2590"/>
      <c r="H2590"/>
      <c r="I2590"/>
    </row>
    <row r="2591" spans="4:9" x14ac:dyDescent="0.2">
      <c r="D2591" s="7"/>
      <c r="E2591"/>
      <c r="F2591"/>
      <c r="G2591"/>
      <c r="H2591"/>
      <c r="I2591"/>
    </row>
    <row r="2592" spans="4:9" x14ac:dyDescent="0.2">
      <c r="D2592" s="7"/>
      <c r="E2592"/>
      <c r="F2592"/>
      <c r="G2592"/>
      <c r="H2592"/>
      <c r="I2592"/>
    </row>
    <row r="2593" spans="4:9" x14ac:dyDescent="0.2">
      <c r="D2593" s="7"/>
      <c r="E2593"/>
      <c r="F2593"/>
      <c r="G2593"/>
      <c r="H2593"/>
      <c r="I2593"/>
    </row>
    <row r="2594" spans="4:9" x14ac:dyDescent="0.2">
      <c r="D2594" s="7"/>
      <c r="E2594"/>
      <c r="F2594"/>
      <c r="G2594"/>
      <c r="H2594"/>
      <c r="I2594"/>
    </row>
    <row r="2595" spans="4:9" x14ac:dyDescent="0.2">
      <c r="D2595" s="7"/>
      <c r="E2595"/>
      <c r="F2595"/>
      <c r="G2595"/>
      <c r="H2595"/>
      <c r="I2595"/>
    </row>
    <row r="2596" spans="4:9" x14ac:dyDescent="0.2">
      <c r="D2596" s="7"/>
      <c r="E2596"/>
      <c r="F2596"/>
      <c r="G2596"/>
      <c r="H2596"/>
      <c r="I2596"/>
    </row>
    <row r="2597" spans="4:9" x14ac:dyDescent="0.2">
      <c r="D2597" s="7"/>
      <c r="E2597"/>
      <c r="F2597"/>
      <c r="G2597"/>
      <c r="H2597"/>
      <c r="I2597"/>
    </row>
    <row r="2598" spans="4:9" x14ac:dyDescent="0.2">
      <c r="D2598" s="7"/>
      <c r="E2598"/>
      <c r="F2598"/>
      <c r="G2598"/>
      <c r="H2598"/>
      <c r="I2598"/>
    </row>
    <row r="2599" spans="4:9" x14ac:dyDescent="0.2">
      <c r="D2599" s="7"/>
      <c r="E2599"/>
      <c r="F2599"/>
      <c r="G2599"/>
      <c r="H2599"/>
      <c r="I2599"/>
    </row>
    <row r="2600" spans="4:9" x14ac:dyDescent="0.2">
      <c r="D2600" s="7"/>
      <c r="E2600"/>
      <c r="F2600"/>
      <c r="G2600"/>
      <c r="H2600"/>
      <c r="I2600"/>
    </row>
    <row r="2601" spans="4:9" x14ac:dyDescent="0.2">
      <c r="D2601" s="7"/>
      <c r="E2601"/>
      <c r="F2601"/>
      <c r="G2601"/>
      <c r="H2601"/>
      <c r="I2601"/>
    </row>
    <row r="2602" spans="4:9" x14ac:dyDescent="0.2">
      <c r="D2602" s="7"/>
      <c r="E2602"/>
      <c r="F2602"/>
      <c r="G2602"/>
      <c r="H2602"/>
      <c r="I2602"/>
    </row>
    <row r="2603" spans="4:9" x14ac:dyDescent="0.2">
      <c r="D2603" s="7"/>
      <c r="E2603"/>
      <c r="F2603"/>
      <c r="G2603"/>
      <c r="H2603"/>
      <c r="I2603"/>
    </row>
    <row r="2604" spans="4:9" x14ac:dyDescent="0.2">
      <c r="D2604" s="7"/>
      <c r="E2604"/>
      <c r="F2604"/>
      <c r="G2604"/>
      <c r="H2604"/>
      <c r="I2604"/>
    </row>
    <row r="2605" spans="4:9" x14ac:dyDescent="0.2">
      <c r="D2605" s="7"/>
      <c r="E2605"/>
      <c r="F2605"/>
      <c r="G2605"/>
      <c r="H2605"/>
      <c r="I2605"/>
    </row>
    <row r="2606" spans="4:9" x14ac:dyDescent="0.2">
      <c r="D2606" s="7"/>
      <c r="E2606"/>
      <c r="F2606"/>
      <c r="G2606"/>
      <c r="H2606"/>
      <c r="I2606"/>
    </row>
    <row r="2607" spans="4:9" x14ac:dyDescent="0.2">
      <c r="D2607" s="7"/>
      <c r="E2607"/>
      <c r="F2607"/>
      <c r="G2607"/>
      <c r="H2607"/>
      <c r="I2607"/>
    </row>
    <row r="2608" spans="4:9" x14ac:dyDescent="0.2">
      <c r="D2608" s="7"/>
      <c r="E2608"/>
      <c r="F2608"/>
      <c r="G2608"/>
      <c r="H2608"/>
      <c r="I2608"/>
    </row>
    <row r="2609" spans="4:9" x14ac:dyDescent="0.2">
      <c r="D2609" s="7"/>
      <c r="E2609"/>
      <c r="F2609"/>
      <c r="G2609"/>
      <c r="H2609"/>
      <c r="I2609"/>
    </row>
    <row r="2610" spans="4:9" x14ac:dyDescent="0.2">
      <c r="D2610" s="7"/>
      <c r="E2610"/>
      <c r="F2610"/>
      <c r="G2610"/>
      <c r="H2610"/>
      <c r="I2610"/>
    </row>
    <row r="2611" spans="4:9" x14ac:dyDescent="0.2">
      <c r="D2611" s="7"/>
      <c r="E2611"/>
      <c r="F2611"/>
      <c r="G2611"/>
      <c r="H2611"/>
      <c r="I2611"/>
    </row>
    <row r="2612" spans="4:9" x14ac:dyDescent="0.2">
      <c r="D2612" s="7"/>
      <c r="E2612"/>
      <c r="F2612"/>
      <c r="G2612"/>
      <c r="H2612"/>
      <c r="I2612"/>
    </row>
    <row r="2613" spans="4:9" x14ac:dyDescent="0.2">
      <c r="D2613" s="7"/>
      <c r="E2613"/>
      <c r="F2613"/>
      <c r="G2613"/>
      <c r="H2613"/>
      <c r="I2613"/>
    </row>
    <row r="2614" spans="4:9" x14ac:dyDescent="0.2">
      <c r="D2614" s="7"/>
      <c r="E2614"/>
      <c r="F2614"/>
      <c r="G2614"/>
      <c r="H2614"/>
      <c r="I2614"/>
    </row>
    <row r="2615" spans="4:9" x14ac:dyDescent="0.2">
      <c r="D2615" s="7"/>
      <c r="E2615"/>
      <c r="F2615"/>
      <c r="G2615"/>
      <c r="H2615"/>
      <c r="I2615"/>
    </row>
    <row r="2616" spans="4:9" x14ac:dyDescent="0.2">
      <c r="D2616" s="7"/>
      <c r="E2616"/>
      <c r="F2616"/>
      <c r="G2616"/>
      <c r="H2616"/>
      <c r="I2616"/>
    </row>
    <row r="2617" spans="4:9" x14ac:dyDescent="0.2">
      <c r="D2617" s="7"/>
      <c r="E2617"/>
      <c r="F2617"/>
      <c r="G2617"/>
      <c r="H2617"/>
      <c r="I2617"/>
    </row>
    <row r="2618" spans="4:9" x14ac:dyDescent="0.2">
      <c r="D2618" s="7"/>
      <c r="E2618"/>
      <c r="F2618"/>
      <c r="G2618"/>
      <c r="H2618"/>
      <c r="I2618"/>
    </row>
    <row r="2619" spans="4:9" x14ac:dyDescent="0.2">
      <c r="D2619" s="7"/>
      <c r="E2619"/>
      <c r="F2619"/>
      <c r="G2619"/>
      <c r="H2619"/>
      <c r="I2619"/>
    </row>
    <row r="2620" spans="4:9" x14ac:dyDescent="0.2">
      <c r="D2620" s="7"/>
      <c r="E2620"/>
      <c r="F2620"/>
      <c r="G2620"/>
      <c r="H2620"/>
      <c r="I2620"/>
    </row>
    <row r="2621" spans="4:9" x14ac:dyDescent="0.2">
      <c r="D2621" s="7"/>
      <c r="E2621"/>
      <c r="F2621"/>
      <c r="G2621"/>
      <c r="H2621"/>
      <c r="I2621"/>
    </row>
    <row r="2622" spans="4:9" x14ac:dyDescent="0.2">
      <c r="D2622" s="7"/>
      <c r="E2622"/>
      <c r="F2622"/>
      <c r="G2622"/>
      <c r="H2622"/>
      <c r="I2622"/>
    </row>
    <row r="2623" spans="4:9" x14ac:dyDescent="0.2">
      <c r="D2623" s="7"/>
      <c r="E2623"/>
      <c r="F2623"/>
      <c r="G2623"/>
      <c r="H2623"/>
      <c r="I2623"/>
    </row>
    <row r="2624" spans="4:9" x14ac:dyDescent="0.2">
      <c r="D2624" s="7"/>
      <c r="E2624"/>
      <c r="F2624"/>
      <c r="G2624"/>
      <c r="H2624"/>
      <c r="I2624"/>
    </row>
    <row r="2625" spans="4:9" x14ac:dyDescent="0.2">
      <c r="D2625" s="7"/>
      <c r="E2625"/>
      <c r="F2625"/>
      <c r="G2625"/>
      <c r="H2625"/>
      <c r="I2625"/>
    </row>
    <row r="2626" spans="4:9" x14ac:dyDescent="0.2">
      <c r="D2626" s="7"/>
      <c r="E2626"/>
      <c r="F2626"/>
      <c r="G2626"/>
      <c r="H2626"/>
      <c r="I2626"/>
    </row>
    <row r="2627" spans="4:9" x14ac:dyDescent="0.2">
      <c r="D2627" s="7"/>
      <c r="E2627"/>
      <c r="F2627"/>
      <c r="G2627"/>
      <c r="H2627"/>
      <c r="I2627"/>
    </row>
    <row r="2628" spans="4:9" x14ac:dyDescent="0.2">
      <c r="D2628" s="7"/>
      <c r="E2628"/>
      <c r="F2628"/>
      <c r="G2628"/>
      <c r="H2628"/>
      <c r="I2628"/>
    </row>
    <row r="2629" spans="4:9" x14ac:dyDescent="0.2">
      <c r="D2629" s="7"/>
      <c r="E2629"/>
      <c r="F2629"/>
      <c r="G2629"/>
      <c r="H2629"/>
      <c r="I2629"/>
    </row>
    <row r="2630" spans="4:9" x14ac:dyDescent="0.2">
      <c r="D2630" s="7"/>
      <c r="E2630"/>
      <c r="F2630"/>
      <c r="G2630"/>
      <c r="H2630"/>
      <c r="I2630"/>
    </row>
    <row r="2631" spans="4:9" x14ac:dyDescent="0.2">
      <c r="D2631" s="7"/>
      <c r="E2631"/>
      <c r="F2631"/>
      <c r="G2631"/>
      <c r="H2631"/>
      <c r="I2631"/>
    </row>
    <row r="2632" spans="4:9" x14ac:dyDescent="0.2">
      <c r="D2632" s="7"/>
      <c r="E2632"/>
      <c r="F2632"/>
      <c r="G2632"/>
      <c r="H2632"/>
      <c r="I2632"/>
    </row>
    <row r="2633" spans="4:9" x14ac:dyDescent="0.2">
      <c r="D2633" s="7"/>
      <c r="E2633"/>
      <c r="F2633"/>
      <c r="G2633"/>
      <c r="H2633"/>
      <c r="I2633"/>
    </row>
    <row r="2634" spans="4:9" x14ac:dyDescent="0.2">
      <c r="D2634" s="7"/>
      <c r="E2634"/>
      <c r="F2634"/>
      <c r="G2634"/>
      <c r="H2634"/>
      <c r="I2634"/>
    </row>
    <row r="2635" spans="4:9" x14ac:dyDescent="0.2">
      <c r="D2635" s="7"/>
      <c r="E2635"/>
      <c r="F2635"/>
      <c r="G2635"/>
      <c r="H2635"/>
      <c r="I2635"/>
    </row>
    <row r="2636" spans="4:9" x14ac:dyDescent="0.2">
      <c r="D2636" s="7"/>
      <c r="E2636"/>
      <c r="F2636"/>
      <c r="G2636"/>
      <c r="H2636"/>
      <c r="I2636"/>
    </row>
    <row r="2637" spans="4:9" x14ac:dyDescent="0.2">
      <c r="D2637" s="7"/>
      <c r="E2637"/>
      <c r="F2637"/>
      <c r="G2637"/>
      <c r="H2637"/>
      <c r="I2637"/>
    </row>
    <row r="2638" spans="4:9" x14ac:dyDescent="0.2">
      <c r="D2638" s="7"/>
      <c r="E2638"/>
      <c r="F2638"/>
      <c r="G2638"/>
      <c r="H2638"/>
      <c r="I2638"/>
    </row>
    <row r="2639" spans="4:9" x14ac:dyDescent="0.2">
      <c r="D2639" s="7"/>
      <c r="E2639"/>
      <c r="F2639"/>
      <c r="G2639"/>
      <c r="H2639"/>
      <c r="I2639"/>
    </row>
    <row r="2640" spans="4:9" x14ac:dyDescent="0.2">
      <c r="D2640" s="7"/>
      <c r="E2640"/>
      <c r="F2640"/>
      <c r="G2640"/>
      <c r="H2640"/>
      <c r="I2640"/>
    </row>
    <row r="2641" spans="4:9" x14ac:dyDescent="0.2">
      <c r="D2641" s="7"/>
      <c r="E2641"/>
      <c r="F2641"/>
      <c r="G2641"/>
      <c r="H2641"/>
      <c r="I2641"/>
    </row>
    <row r="2642" spans="4:9" x14ac:dyDescent="0.2">
      <c r="D2642" s="7"/>
      <c r="E2642"/>
      <c r="F2642"/>
      <c r="G2642"/>
      <c r="H2642"/>
      <c r="I2642"/>
    </row>
    <row r="2643" spans="4:9" x14ac:dyDescent="0.2">
      <c r="D2643" s="7"/>
      <c r="E2643"/>
      <c r="F2643"/>
      <c r="G2643"/>
      <c r="H2643"/>
      <c r="I2643"/>
    </row>
    <row r="2644" spans="4:9" x14ac:dyDescent="0.2">
      <c r="D2644" s="7"/>
      <c r="E2644"/>
      <c r="F2644"/>
      <c r="G2644"/>
      <c r="H2644"/>
      <c r="I2644"/>
    </row>
    <row r="2645" spans="4:9" x14ac:dyDescent="0.2">
      <c r="D2645" s="7"/>
      <c r="E2645"/>
      <c r="F2645"/>
      <c r="G2645"/>
      <c r="H2645"/>
      <c r="I2645"/>
    </row>
    <row r="2646" spans="4:9" x14ac:dyDescent="0.2">
      <c r="D2646" s="7"/>
      <c r="E2646"/>
      <c r="F2646"/>
      <c r="G2646"/>
      <c r="H2646"/>
      <c r="I2646"/>
    </row>
    <row r="2647" spans="4:9" x14ac:dyDescent="0.2">
      <c r="D2647" s="7"/>
      <c r="E2647"/>
      <c r="F2647"/>
      <c r="G2647"/>
      <c r="H2647"/>
      <c r="I2647"/>
    </row>
    <row r="2648" spans="4:9" x14ac:dyDescent="0.2">
      <c r="D2648" s="7"/>
      <c r="E2648"/>
      <c r="F2648"/>
      <c r="G2648"/>
      <c r="H2648"/>
      <c r="I2648"/>
    </row>
    <row r="2649" spans="4:9" x14ac:dyDescent="0.2">
      <c r="D2649" s="7"/>
      <c r="E2649"/>
      <c r="F2649"/>
      <c r="G2649"/>
      <c r="H2649"/>
      <c r="I2649"/>
    </row>
    <row r="2650" spans="4:9" x14ac:dyDescent="0.2">
      <c r="D2650" s="7"/>
      <c r="E2650"/>
      <c r="F2650"/>
      <c r="G2650"/>
      <c r="H2650"/>
      <c r="I2650"/>
    </row>
    <row r="2651" spans="4:9" x14ac:dyDescent="0.2">
      <c r="D2651" s="7"/>
      <c r="E2651"/>
      <c r="F2651"/>
      <c r="G2651"/>
      <c r="H2651"/>
      <c r="I2651"/>
    </row>
    <row r="2652" spans="4:9" x14ac:dyDescent="0.2">
      <c r="D2652" s="7"/>
      <c r="E2652"/>
      <c r="F2652"/>
      <c r="G2652"/>
      <c r="H2652"/>
      <c r="I2652"/>
    </row>
    <row r="2653" spans="4:9" x14ac:dyDescent="0.2">
      <c r="D2653" s="7"/>
      <c r="E2653"/>
      <c r="F2653"/>
      <c r="G2653"/>
      <c r="H2653"/>
      <c r="I2653"/>
    </row>
    <row r="2654" spans="4:9" x14ac:dyDescent="0.2">
      <c r="D2654" s="7"/>
      <c r="E2654"/>
      <c r="F2654"/>
      <c r="G2654"/>
      <c r="H2654"/>
      <c r="I2654"/>
    </row>
    <row r="2655" spans="4:9" x14ac:dyDescent="0.2">
      <c r="D2655" s="7"/>
      <c r="E2655"/>
      <c r="F2655"/>
      <c r="G2655"/>
      <c r="H2655"/>
      <c r="I2655"/>
    </row>
    <row r="2656" spans="4:9" x14ac:dyDescent="0.2">
      <c r="D2656" s="7"/>
      <c r="E2656"/>
      <c r="F2656"/>
      <c r="G2656"/>
      <c r="H2656"/>
      <c r="I2656"/>
    </row>
    <row r="2657" spans="4:9" x14ac:dyDescent="0.2">
      <c r="D2657" s="7"/>
      <c r="E2657"/>
      <c r="F2657"/>
      <c r="G2657"/>
      <c r="H2657"/>
      <c r="I2657"/>
    </row>
    <row r="2658" spans="4:9" x14ac:dyDescent="0.2">
      <c r="D2658" s="7"/>
      <c r="E2658"/>
      <c r="F2658"/>
      <c r="G2658"/>
      <c r="H2658"/>
      <c r="I2658"/>
    </row>
    <row r="2659" spans="4:9" x14ac:dyDescent="0.2">
      <c r="D2659" s="7"/>
      <c r="E2659"/>
      <c r="F2659"/>
      <c r="G2659"/>
      <c r="H2659"/>
      <c r="I2659"/>
    </row>
    <row r="2660" spans="4:9" x14ac:dyDescent="0.2">
      <c r="D2660" s="7"/>
      <c r="E2660"/>
      <c r="F2660"/>
      <c r="G2660"/>
      <c r="H2660"/>
      <c r="I2660"/>
    </row>
    <row r="2661" spans="4:9" x14ac:dyDescent="0.2">
      <c r="D2661" s="7"/>
      <c r="E2661"/>
      <c r="F2661"/>
      <c r="G2661"/>
      <c r="H2661"/>
      <c r="I2661"/>
    </row>
    <row r="2662" spans="4:9" x14ac:dyDescent="0.2">
      <c r="D2662" s="7"/>
      <c r="E2662"/>
      <c r="F2662"/>
      <c r="G2662"/>
      <c r="H2662"/>
      <c r="I2662"/>
    </row>
    <row r="2663" spans="4:9" x14ac:dyDescent="0.2">
      <c r="D2663" s="7"/>
      <c r="E2663"/>
      <c r="F2663"/>
      <c r="G2663"/>
      <c r="H2663"/>
      <c r="I2663"/>
    </row>
    <row r="2664" spans="4:9" x14ac:dyDescent="0.2">
      <c r="D2664" s="7"/>
      <c r="E2664"/>
      <c r="F2664"/>
      <c r="G2664"/>
      <c r="H2664"/>
      <c r="I2664"/>
    </row>
    <row r="2665" spans="4:9" x14ac:dyDescent="0.2">
      <c r="D2665" s="7"/>
      <c r="E2665"/>
      <c r="F2665"/>
      <c r="G2665"/>
      <c r="H2665"/>
      <c r="I2665"/>
    </row>
    <row r="2666" spans="4:9" x14ac:dyDescent="0.2">
      <c r="D2666" s="7"/>
      <c r="E2666"/>
      <c r="F2666"/>
      <c r="G2666"/>
      <c r="H2666"/>
      <c r="I2666"/>
    </row>
    <row r="2667" spans="4:9" x14ac:dyDescent="0.2">
      <c r="D2667" s="7"/>
      <c r="E2667"/>
      <c r="F2667"/>
      <c r="G2667"/>
      <c r="H2667"/>
      <c r="I2667"/>
    </row>
    <row r="2668" spans="4:9" x14ac:dyDescent="0.2">
      <c r="D2668" s="7"/>
      <c r="E2668"/>
      <c r="F2668"/>
      <c r="G2668"/>
      <c r="H2668"/>
      <c r="I2668"/>
    </row>
    <row r="2669" spans="4:9" x14ac:dyDescent="0.2">
      <c r="D2669" s="7"/>
      <c r="E2669"/>
      <c r="F2669"/>
      <c r="G2669"/>
      <c r="H2669"/>
      <c r="I2669"/>
    </row>
    <row r="2670" spans="4:9" x14ac:dyDescent="0.2">
      <c r="D2670" s="7"/>
      <c r="E2670"/>
      <c r="F2670"/>
      <c r="G2670"/>
      <c r="H2670"/>
      <c r="I2670"/>
    </row>
    <row r="2671" spans="4:9" x14ac:dyDescent="0.2">
      <c r="D2671" s="7"/>
      <c r="E2671"/>
      <c r="F2671"/>
      <c r="G2671"/>
      <c r="H2671"/>
      <c r="I2671"/>
    </row>
    <row r="2672" spans="4:9" x14ac:dyDescent="0.2">
      <c r="D2672" s="7"/>
      <c r="E2672"/>
      <c r="F2672"/>
      <c r="G2672"/>
      <c r="H2672"/>
      <c r="I2672"/>
    </row>
    <row r="2673" spans="4:9" x14ac:dyDescent="0.2">
      <c r="D2673" s="7"/>
      <c r="E2673"/>
      <c r="F2673"/>
      <c r="G2673"/>
      <c r="H2673"/>
      <c r="I2673"/>
    </row>
    <row r="2674" spans="4:9" x14ac:dyDescent="0.2">
      <c r="D2674" s="7"/>
      <c r="E2674"/>
      <c r="F2674"/>
      <c r="G2674"/>
      <c r="H2674"/>
      <c r="I2674"/>
    </row>
    <row r="2675" spans="4:9" x14ac:dyDescent="0.2">
      <c r="D2675" s="7"/>
      <c r="E2675"/>
      <c r="F2675"/>
      <c r="G2675"/>
      <c r="H2675"/>
      <c r="I2675"/>
    </row>
    <row r="2676" spans="4:9" x14ac:dyDescent="0.2">
      <c r="D2676" s="7"/>
      <c r="E2676"/>
      <c r="F2676"/>
      <c r="G2676"/>
      <c r="H2676"/>
      <c r="I2676"/>
    </row>
    <row r="2677" spans="4:9" x14ac:dyDescent="0.2">
      <c r="D2677" s="7"/>
      <c r="E2677"/>
      <c r="F2677"/>
      <c r="G2677"/>
      <c r="H2677"/>
      <c r="I2677"/>
    </row>
    <row r="2678" spans="4:9" x14ac:dyDescent="0.2">
      <c r="D2678" s="7"/>
      <c r="E2678"/>
      <c r="F2678"/>
      <c r="G2678"/>
      <c r="H2678"/>
      <c r="I2678"/>
    </row>
    <row r="2679" spans="4:9" x14ac:dyDescent="0.2">
      <c r="D2679" s="7"/>
      <c r="E2679"/>
      <c r="F2679"/>
      <c r="G2679"/>
      <c r="H2679"/>
      <c r="I2679"/>
    </row>
    <row r="2680" spans="4:9" x14ac:dyDescent="0.2">
      <c r="D2680" s="7"/>
      <c r="E2680"/>
      <c r="F2680"/>
      <c r="G2680"/>
      <c r="H2680"/>
      <c r="I2680"/>
    </row>
    <row r="2681" spans="4:9" x14ac:dyDescent="0.2">
      <c r="D2681" s="7"/>
      <c r="E2681"/>
      <c r="F2681"/>
      <c r="G2681"/>
      <c r="H2681"/>
      <c r="I2681"/>
    </row>
    <row r="2682" spans="4:9" x14ac:dyDescent="0.2">
      <c r="D2682" s="7"/>
      <c r="E2682"/>
      <c r="F2682"/>
      <c r="G2682"/>
      <c r="H2682"/>
      <c r="I2682"/>
    </row>
    <row r="2683" spans="4:9" x14ac:dyDescent="0.2">
      <c r="D2683" s="7"/>
      <c r="E2683"/>
      <c r="F2683"/>
      <c r="G2683"/>
      <c r="H2683"/>
      <c r="I2683"/>
    </row>
    <row r="2684" spans="4:9" x14ac:dyDescent="0.2">
      <c r="D2684" s="7"/>
      <c r="E2684"/>
      <c r="F2684"/>
      <c r="G2684"/>
      <c r="H2684"/>
      <c r="I2684"/>
    </row>
    <row r="2685" spans="4:9" x14ac:dyDescent="0.2">
      <c r="D2685" s="7"/>
      <c r="E2685"/>
      <c r="F2685"/>
      <c r="G2685"/>
      <c r="H2685"/>
      <c r="I2685"/>
    </row>
    <row r="2686" spans="4:9" x14ac:dyDescent="0.2">
      <c r="D2686" s="7"/>
      <c r="E2686"/>
      <c r="F2686"/>
      <c r="G2686"/>
      <c r="H2686"/>
      <c r="I2686"/>
    </row>
    <row r="2687" spans="4:9" x14ac:dyDescent="0.2">
      <c r="D2687" s="7"/>
      <c r="E2687"/>
      <c r="F2687"/>
      <c r="G2687"/>
      <c r="H2687"/>
      <c r="I2687"/>
    </row>
    <row r="2688" spans="4:9" x14ac:dyDescent="0.2">
      <c r="D2688" s="7"/>
      <c r="E2688"/>
      <c r="F2688"/>
      <c r="G2688"/>
      <c r="H2688"/>
      <c r="I2688"/>
    </row>
    <row r="2689" spans="4:9" x14ac:dyDescent="0.2">
      <c r="D2689" s="7"/>
      <c r="E2689"/>
      <c r="F2689"/>
      <c r="G2689"/>
      <c r="H2689"/>
      <c r="I2689"/>
    </row>
    <row r="2690" spans="4:9" x14ac:dyDescent="0.2">
      <c r="D2690" s="7"/>
      <c r="E2690"/>
      <c r="F2690"/>
      <c r="G2690"/>
      <c r="H2690"/>
      <c r="I2690"/>
    </row>
    <row r="2691" spans="4:9" x14ac:dyDescent="0.2">
      <c r="D2691" s="7"/>
      <c r="E2691"/>
      <c r="F2691"/>
      <c r="G2691"/>
      <c r="H2691"/>
      <c r="I2691"/>
    </row>
    <row r="2692" spans="4:9" x14ac:dyDescent="0.2">
      <c r="D2692" s="7"/>
      <c r="E2692"/>
      <c r="F2692"/>
      <c r="G2692"/>
      <c r="H2692"/>
      <c r="I2692"/>
    </row>
    <row r="2693" spans="4:9" x14ac:dyDescent="0.2">
      <c r="D2693" s="7"/>
      <c r="E2693"/>
      <c r="F2693"/>
      <c r="G2693"/>
      <c r="H2693"/>
      <c r="I2693"/>
    </row>
    <row r="2694" spans="4:9" x14ac:dyDescent="0.2">
      <c r="D2694" s="7"/>
      <c r="E2694"/>
      <c r="F2694"/>
      <c r="G2694"/>
      <c r="H2694"/>
      <c r="I2694"/>
    </row>
    <row r="2695" spans="4:9" x14ac:dyDescent="0.2">
      <c r="D2695" s="7"/>
      <c r="E2695"/>
      <c r="F2695"/>
      <c r="G2695"/>
      <c r="H2695"/>
      <c r="I2695"/>
    </row>
    <row r="2696" spans="4:9" x14ac:dyDescent="0.2">
      <c r="D2696" s="7"/>
      <c r="E2696"/>
      <c r="F2696"/>
      <c r="G2696"/>
      <c r="H2696"/>
      <c r="I2696"/>
    </row>
    <row r="2697" spans="4:9" x14ac:dyDescent="0.2">
      <c r="D2697" s="7"/>
      <c r="E2697"/>
      <c r="F2697"/>
      <c r="G2697"/>
      <c r="H2697"/>
      <c r="I2697"/>
    </row>
    <row r="2698" spans="4:9" x14ac:dyDescent="0.2">
      <c r="D2698" s="7"/>
      <c r="E2698"/>
      <c r="F2698"/>
      <c r="G2698"/>
      <c r="H2698"/>
      <c r="I2698"/>
    </row>
    <row r="2699" spans="4:9" x14ac:dyDescent="0.2">
      <c r="D2699" s="7"/>
      <c r="E2699"/>
      <c r="F2699"/>
      <c r="G2699"/>
      <c r="H2699"/>
      <c r="I2699"/>
    </row>
    <row r="2700" spans="4:9" x14ac:dyDescent="0.2">
      <c r="D2700" s="7"/>
      <c r="E2700"/>
      <c r="F2700"/>
      <c r="G2700"/>
      <c r="H2700"/>
      <c r="I2700"/>
    </row>
    <row r="2701" spans="4:9" x14ac:dyDescent="0.2">
      <c r="D2701" s="7"/>
      <c r="E2701"/>
      <c r="F2701"/>
      <c r="G2701"/>
      <c r="H2701"/>
      <c r="I2701"/>
    </row>
    <row r="2702" spans="4:9" x14ac:dyDescent="0.2">
      <c r="D2702" s="7"/>
      <c r="E2702"/>
      <c r="F2702"/>
      <c r="G2702"/>
      <c r="H2702"/>
      <c r="I2702"/>
    </row>
    <row r="2703" spans="4:9" x14ac:dyDescent="0.2">
      <c r="D2703" s="7"/>
      <c r="E2703"/>
      <c r="F2703"/>
      <c r="G2703"/>
      <c r="H2703"/>
      <c r="I2703"/>
    </row>
    <row r="2704" spans="4:9" x14ac:dyDescent="0.2">
      <c r="D2704" s="7"/>
      <c r="E2704"/>
      <c r="F2704"/>
      <c r="G2704"/>
      <c r="H2704"/>
      <c r="I2704"/>
    </row>
    <row r="2705" spans="4:9" x14ac:dyDescent="0.2">
      <c r="D2705" s="7"/>
      <c r="E2705"/>
      <c r="F2705"/>
      <c r="G2705"/>
      <c r="H2705"/>
      <c r="I2705"/>
    </row>
    <row r="2706" spans="4:9" x14ac:dyDescent="0.2">
      <c r="D2706" s="7"/>
      <c r="E2706"/>
      <c r="F2706"/>
      <c r="G2706"/>
      <c r="H2706"/>
      <c r="I2706"/>
    </row>
    <row r="2707" spans="4:9" x14ac:dyDescent="0.2">
      <c r="D2707" s="7"/>
      <c r="E2707"/>
      <c r="F2707"/>
      <c r="G2707"/>
      <c r="H2707"/>
      <c r="I2707"/>
    </row>
    <row r="2708" spans="4:9" x14ac:dyDescent="0.2">
      <c r="D2708" s="7"/>
      <c r="E2708"/>
      <c r="F2708"/>
      <c r="G2708"/>
      <c r="H2708"/>
      <c r="I2708"/>
    </row>
    <row r="2709" spans="4:9" x14ac:dyDescent="0.2">
      <c r="D2709" s="7"/>
      <c r="E2709"/>
      <c r="F2709"/>
      <c r="G2709"/>
      <c r="H2709"/>
      <c r="I2709"/>
    </row>
    <row r="2710" spans="4:9" x14ac:dyDescent="0.2">
      <c r="D2710" s="7"/>
      <c r="E2710"/>
      <c r="F2710"/>
      <c r="G2710"/>
      <c r="H2710"/>
      <c r="I2710"/>
    </row>
    <row r="2711" spans="4:9" x14ac:dyDescent="0.2">
      <c r="D2711" s="7"/>
      <c r="E2711"/>
      <c r="F2711"/>
      <c r="G2711"/>
      <c r="H2711"/>
      <c r="I2711"/>
    </row>
    <row r="2712" spans="4:9" x14ac:dyDescent="0.2">
      <c r="D2712" s="7"/>
      <c r="E2712"/>
      <c r="F2712"/>
      <c r="G2712"/>
      <c r="H2712"/>
      <c r="I2712"/>
    </row>
    <row r="2713" spans="4:9" x14ac:dyDescent="0.2">
      <c r="D2713" s="7"/>
      <c r="E2713"/>
      <c r="F2713"/>
      <c r="G2713"/>
      <c r="H2713"/>
      <c r="I2713"/>
    </row>
    <row r="2714" spans="4:9" x14ac:dyDescent="0.2">
      <c r="D2714" s="7"/>
      <c r="E2714"/>
      <c r="F2714"/>
      <c r="G2714"/>
      <c r="H2714"/>
      <c r="I2714"/>
    </row>
    <row r="2715" spans="4:9" x14ac:dyDescent="0.2">
      <c r="D2715" s="7"/>
      <c r="E2715"/>
      <c r="F2715"/>
      <c r="G2715"/>
      <c r="H2715"/>
      <c r="I2715"/>
    </row>
    <row r="2716" spans="4:9" x14ac:dyDescent="0.2">
      <c r="D2716" s="7"/>
      <c r="E2716"/>
      <c r="F2716"/>
      <c r="G2716"/>
      <c r="H2716"/>
      <c r="I2716"/>
    </row>
    <row r="2717" spans="4:9" x14ac:dyDescent="0.2">
      <c r="D2717" s="7"/>
      <c r="E2717"/>
      <c r="F2717"/>
      <c r="G2717"/>
      <c r="H2717"/>
      <c r="I2717"/>
    </row>
    <row r="2718" spans="4:9" x14ac:dyDescent="0.2">
      <c r="D2718" s="7"/>
      <c r="E2718"/>
      <c r="F2718"/>
      <c r="G2718"/>
      <c r="H2718"/>
      <c r="I2718"/>
    </row>
    <row r="2719" spans="4:9" x14ac:dyDescent="0.2">
      <c r="D2719" s="7"/>
      <c r="E2719"/>
      <c r="F2719"/>
      <c r="G2719"/>
      <c r="H2719"/>
      <c r="I2719"/>
    </row>
    <row r="2720" spans="4:9" x14ac:dyDescent="0.2">
      <c r="D2720" s="7"/>
      <c r="E2720"/>
      <c r="F2720"/>
      <c r="G2720"/>
      <c r="H2720"/>
      <c r="I2720"/>
    </row>
    <row r="2721" spans="4:9" x14ac:dyDescent="0.2">
      <c r="D2721" s="7"/>
      <c r="E2721"/>
      <c r="F2721"/>
      <c r="G2721"/>
      <c r="H2721"/>
      <c r="I2721"/>
    </row>
    <row r="2722" spans="4:9" x14ac:dyDescent="0.2">
      <c r="D2722" s="7"/>
      <c r="E2722"/>
      <c r="F2722"/>
      <c r="G2722"/>
      <c r="H2722"/>
      <c r="I2722"/>
    </row>
    <row r="2723" spans="4:9" x14ac:dyDescent="0.2">
      <c r="D2723" s="7"/>
      <c r="E2723"/>
      <c r="F2723"/>
      <c r="G2723"/>
      <c r="H2723"/>
      <c r="I2723"/>
    </row>
    <row r="2724" spans="4:9" x14ac:dyDescent="0.2">
      <c r="D2724" s="7"/>
      <c r="E2724"/>
      <c r="F2724"/>
      <c r="G2724"/>
      <c r="H2724"/>
      <c r="I2724"/>
    </row>
    <row r="2725" spans="4:9" x14ac:dyDescent="0.2">
      <c r="D2725" s="7"/>
      <c r="E2725"/>
      <c r="F2725"/>
      <c r="G2725"/>
      <c r="H2725"/>
      <c r="I2725"/>
    </row>
    <row r="2726" spans="4:9" x14ac:dyDescent="0.2">
      <c r="D2726" s="7"/>
      <c r="E2726"/>
      <c r="F2726"/>
      <c r="G2726"/>
      <c r="H2726"/>
      <c r="I2726"/>
    </row>
    <row r="2727" spans="4:9" x14ac:dyDescent="0.2">
      <c r="D2727" s="7"/>
      <c r="E2727"/>
      <c r="F2727"/>
      <c r="G2727"/>
      <c r="H2727"/>
      <c r="I2727"/>
    </row>
    <row r="2728" spans="4:9" x14ac:dyDescent="0.2">
      <c r="D2728" s="7"/>
      <c r="E2728"/>
      <c r="F2728"/>
      <c r="G2728"/>
      <c r="H2728"/>
      <c r="I2728"/>
    </row>
    <row r="2729" spans="4:9" x14ac:dyDescent="0.2">
      <c r="D2729" s="7"/>
      <c r="E2729"/>
      <c r="F2729"/>
      <c r="G2729"/>
      <c r="H2729"/>
      <c r="I2729"/>
    </row>
    <row r="2730" spans="4:9" x14ac:dyDescent="0.2">
      <c r="D2730" s="7"/>
      <c r="E2730"/>
      <c r="F2730"/>
      <c r="G2730"/>
      <c r="H2730"/>
      <c r="I2730"/>
    </row>
    <row r="2731" spans="4:9" x14ac:dyDescent="0.2">
      <c r="D2731" s="7"/>
      <c r="E2731"/>
      <c r="F2731"/>
      <c r="G2731"/>
      <c r="H2731"/>
      <c r="I2731"/>
    </row>
    <row r="2732" spans="4:9" x14ac:dyDescent="0.2">
      <c r="D2732" s="7"/>
      <c r="E2732"/>
      <c r="F2732"/>
      <c r="G2732"/>
      <c r="H2732"/>
      <c r="I2732"/>
    </row>
    <row r="2733" spans="4:9" x14ac:dyDescent="0.2">
      <c r="D2733" s="7"/>
      <c r="E2733"/>
      <c r="F2733"/>
      <c r="G2733"/>
      <c r="H2733"/>
      <c r="I2733"/>
    </row>
    <row r="2734" spans="4:9" x14ac:dyDescent="0.2">
      <c r="D2734" s="7"/>
      <c r="E2734"/>
      <c r="F2734"/>
      <c r="G2734"/>
      <c r="H2734"/>
      <c r="I2734"/>
    </row>
    <row r="2735" spans="4:9" x14ac:dyDescent="0.2">
      <c r="D2735" s="7"/>
      <c r="E2735"/>
      <c r="F2735"/>
      <c r="G2735"/>
      <c r="H2735"/>
      <c r="I2735"/>
    </row>
    <row r="2736" spans="4:9" x14ac:dyDescent="0.2">
      <c r="D2736" s="7"/>
      <c r="E2736"/>
      <c r="F2736"/>
      <c r="G2736"/>
      <c r="H2736"/>
      <c r="I2736"/>
    </row>
    <row r="2737" spans="4:9" x14ac:dyDescent="0.2">
      <c r="D2737" s="7"/>
      <c r="E2737"/>
      <c r="F2737"/>
      <c r="G2737"/>
      <c r="H2737"/>
      <c r="I2737"/>
    </row>
    <row r="2738" spans="4:9" x14ac:dyDescent="0.2">
      <c r="D2738" s="7"/>
      <c r="E2738"/>
      <c r="F2738"/>
      <c r="G2738"/>
      <c r="H2738"/>
      <c r="I2738"/>
    </row>
    <row r="2739" spans="4:9" x14ac:dyDescent="0.2">
      <c r="D2739" s="7"/>
      <c r="E2739"/>
      <c r="F2739"/>
      <c r="G2739"/>
      <c r="H2739"/>
      <c r="I2739"/>
    </row>
    <row r="2740" spans="4:9" x14ac:dyDescent="0.2">
      <c r="D2740" s="7"/>
      <c r="E2740"/>
      <c r="F2740"/>
      <c r="G2740"/>
      <c r="H2740"/>
      <c r="I2740"/>
    </row>
    <row r="2741" spans="4:9" x14ac:dyDescent="0.2">
      <c r="D2741" s="7"/>
      <c r="E2741"/>
      <c r="F2741"/>
      <c r="G2741"/>
      <c r="H2741"/>
      <c r="I2741"/>
    </row>
    <row r="2742" spans="4:9" x14ac:dyDescent="0.2">
      <c r="D2742" s="7"/>
      <c r="E2742"/>
      <c r="F2742"/>
      <c r="G2742"/>
      <c r="H2742"/>
      <c r="I2742"/>
    </row>
    <row r="2743" spans="4:9" x14ac:dyDescent="0.2">
      <c r="D2743" s="7"/>
      <c r="E2743"/>
      <c r="F2743"/>
      <c r="G2743"/>
      <c r="H2743"/>
      <c r="I2743"/>
    </row>
    <row r="2744" spans="4:9" x14ac:dyDescent="0.2">
      <c r="D2744" s="7"/>
      <c r="E2744"/>
      <c r="F2744"/>
      <c r="G2744"/>
      <c r="H2744"/>
      <c r="I2744"/>
    </row>
    <row r="2745" spans="4:9" x14ac:dyDescent="0.2">
      <c r="D2745" s="7"/>
      <c r="E2745"/>
      <c r="F2745"/>
      <c r="G2745"/>
      <c r="H2745"/>
      <c r="I2745"/>
    </row>
    <row r="2746" spans="4:9" x14ac:dyDescent="0.2">
      <c r="D2746" s="7"/>
      <c r="E2746"/>
      <c r="F2746"/>
      <c r="G2746"/>
      <c r="H2746"/>
      <c r="I2746"/>
    </row>
    <row r="2747" spans="4:9" x14ac:dyDescent="0.2">
      <c r="D2747" s="7"/>
      <c r="E2747"/>
      <c r="F2747"/>
      <c r="G2747"/>
      <c r="H2747"/>
      <c r="I2747"/>
    </row>
    <row r="2748" spans="4:9" x14ac:dyDescent="0.2">
      <c r="D2748" s="7"/>
      <c r="E2748"/>
      <c r="F2748"/>
      <c r="G2748"/>
      <c r="H2748"/>
      <c r="I2748"/>
    </row>
    <row r="2749" spans="4:9" x14ac:dyDescent="0.2">
      <c r="D2749" s="7"/>
      <c r="E2749"/>
      <c r="F2749"/>
      <c r="G2749"/>
      <c r="H2749"/>
      <c r="I2749"/>
    </row>
    <row r="2750" spans="4:9" x14ac:dyDescent="0.2">
      <c r="D2750" s="7"/>
      <c r="E2750"/>
      <c r="F2750"/>
      <c r="G2750"/>
      <c r="H2750"/>
      <c r="I2750"/>
    </row>
    <row r="2751" spans="4:9" x14ac:dyDescent="0.2">
      <c r="D2751" s="7"/>
      <c r="E2751"/>
      <c r="F2751"/>
      <c r="G2751"/>
      <c r="H2751"/>
      <c r="I2751"/>
    </row>
    <row r="2752" spans="4:9" x14ac:dyDescent="0.2">
      <c r="D2752" s="7"/>
      <c r="E2752"/>
      <c r="F2752"/>
      <c r="G2752"/>
      <c r="H2752"/>
      <c r="I2752"/>
    </row>
    <row r="2753" spans="4:9" x14ac:dyDescent="0.2">
      <c r="D2753" s="7"/>
      <c r="E2753"/>
      <c r="F2753"/>
      <c r="G2753"/>
      <c r="H2753"/>
      <c r="I2753"/>
    </row>
    <row r="2754" spans="4:9" x14ac:dyDescent="0.2">
      <c r="D2754" s="7"/>
      <c r="E2754"/>
      <c r="F2754"/>
      <c r="G2754"/>
      <c r="H2754"/>
      <c r="I2754"/>
    </row>
    <row r="2755" spans="4:9" x14ac:dyDescent="0.2">
      <c r="D2755" s="7"/>
      <c r="E2755"/>
      <c r="F2755"/>
      <c r="G2755"/>
      <c r="H2755"/>
      <c r="I2755"/>
    </row>
    <row r="2756" spans="4:9" x14ac:dyDescent="0.2">
      <c r="D2756" s="7"/>
      <c r="E2756"/>
      <c r="F2756"/>
      <c r="G2756"/>
      <c r="H2756"/>
      <c r="I2756"/>
    </row>
    <row r="2757" spans="4:9" x14ac:dyDescent="0.2">
      <c r="D2757" s="7"/>
      <c r="E2757"/>
      <c r="F2757"/>
      <c r="G2757"/>
      <c r="H2757"/>
      <c r="I2757"/>
    </row>
    <row r="2758" spans="4:9" x14ac:dyDescent="0.2">
      <c r="D2758" s="7"/>
      <c r="E2758"/>
      <c r="F2758"/>
      <c r="G2758"/>
      <c r="H2758"/>
      <c r="I2758"/>
    </row>
    <row r="2759" spans="4:9" x14ac:dyDescent="0.2">
      <c r="D2759" s="7"/>
      <c r="E2759"/>
      <c r="F2759"/>
      <c r="G2759"/>
      <c r="H2759"/>
      <c r="I2759"/>
    </row>
    <row r="2760" spans="4:9" x14ac:dyDescent="0.2">
      <c r="D2760" s="7"/>
      <c r="E2760"/>
      <c r="F2760"/>
      <c r="G2760"/>
      <c r="H2760"/>
      <c r="I2760"/>
    </row>
    <row r="2761" spans="4:9" x14ac:dyDescent="0.2">
      <c r="D2761" s="7"/>
      <c r="E2761"/>
      <c r="F2761"/>
      <c r="G2761"/>
      <c r="H2761"/>
      <c r="I2761"/>
    </row>
    <row r="2762" spans="4:9" x14ac:dyDescent="0.2">
      <c r="D2762" s="7"/>
      <c r="E2762"/>
      <c r="F2762"/>
      <c r="G2762"/>
      <c r="H2762"/>
      <c r="I2762"/>
    </row>
    <row r="2763" spans="4:9" x14ac:dyDescent="0.2">
      <c r="D2763" s="7"/>
      <c r="E2763"/>
      <c r="F2763"/>
      <c r="G2763"/>
      <c r="H2763"/>
      <c r="I2763"/>
    </row>
    <row r="2764" spans="4:9" x14ac:dyDescent="0.2">
      <c r="D2764" s="7"/>
      <c r="E2764"/>
      <c r="F2764"/>
      <c r="G2764"/>
      <c r="H2764"/>
      <c r="I2764"/>
    </row>
    <row r="2765" spans="4:9" x14ac:dyDescent="0.2">
      <c r="D2765" s="7"/>
      <c r="E2765"/>
      <c r="F2765"/>
      <c r="G2765"/>
      <c r="H2765"/>
      <c r="I2765"/>
    </row>
    <row r="2766" spans="4:9" x14ac:dyDescent="0.2">
      <c r="D2766" s="7"/>
      <c r="E2766"/>
      <c r="F2766"/>
      <c r="G2766"/>
      <c r="H2766"/>
      <c r="I2766"/>
    </row>
    <row r="2767" spans="4:9" x14ac:dyDescent="0.2">
      <c r="D2767" s="7"/>
      <c r="E2767"/>
      <c r="F2767"/>
      <c r="G2767"/>
      <c r="H2767"/>
      <c r="I2767"/>
    </row>
    <row r="2768" spans="4:9" x14ac:dyDescent="0.2">
      <c r="D2768" s="7"/>
      <c r="E2768"/>
      <c r="F2768"/>
      <c r="G2768"/>
      <c r="H2768"/>
      <c r="I2768"/>
    </row>
    <row r="2769" spans="4:9" x14ac:dyDescent="0.2">
      <c r="D2769" s="7"/>
      <c r="E2769"/>
      <c r="F2769"/>
      <c r="G2769"/>
      <c r="H2769"/>
      <c r="I2769"/>
    </row>
    <row r="2770" spans="4:9" x14ac:dyDescent="0.2">
      <c r="D2770" s="7"/>
      <c r="E2770"/>
      <c r="F2770"/>
      <c r="G2770"/>
      <c r="H2770"/>
      <c r="I2770"/>
    </row>
    <row r="2771" spans="4:9" x14ac:dyDescent="0.2">
      <c r="D2771" s="7"/>
      <c r="E2771"/>
      <c r="F2771"/>
      <c r="G2771"/>
      <c r="H2771"/>
      <c r="I2771"/>
    </row>
    <row r="2772" spans="4:9" x14ac:dyDescent="0.2">
      <c r="D2772" s="7"/>
      <c r="E2772"/>
      <c r="F2772"/>
      <c r="G2772"/>
      <c r="H2772"/>
      <c r="I2772"/>
    </row>
    <row r="2773" spans="4:9" x14ac:dyDescent="0.2">
      <c r="D2773" s="7"/>
      <c r="E2773"/>
      <c r="F2773"/>
      <c r="G2773"/>
      <c r="H2773"/>
      <c r="I2773"/>
    </row>
    <row r="2774" spans="4:9" x14ac:dyDescent="0.2">
      <c r="D2774" s="7"/>
      <c r="E2774"/>
      <c r="F2774"/>
      <c r="G2774"/>
      <c r="H2774"/>
      <c r="I2774"/>
    </row>
    <row r="2775" spans="4:9" x14ac:dyDescent="0.2">
      <c r="D2775" s="7"/>
      <c r="E2775"/>
      <c r="F2775"/>
      <c r="G2775"/>
      <c r="H2775"/>
      <c r="I2775"/>
    </row>
    <row r="2776" spans="4:9" x14ac:dyDescent="0.2">
      <c r="D2776" s="7"/>
      <c r="E2776"/>
      <c r="F2776"/>
      <c r="G2776"/>
      <c r="H2776"/>
      <c r="I2776"/>
    </row>
    <row r="2777" spans="4:9" x14ac:dyDescent="0.2">
      <c r="D2777" s="7"/>
      <c r="E2777"/>
      <c r="F2777"/>
      <c r="G2777"/>
      <c r="H2777"/>
      <c r="I2777"/>
    </row>
    <row r="2778" spans="4:9" x14ac:dyDescent="0.2">
      <c r="D2778" s="7"/>
      <c r="E2778"/>
      <c r="F2778"/>
      <c r="G2778"/>
      <c r="H2778"/>
      <c r="I2778"/>
    </row>
    <row r="2779" spans="4:9" x14ac:dyDescent="0.2">
      <c r="D2779" s="7"/>
      <c r="E2779"/>
      <c r="F2779"/>
      <c r="G2779"/>
      <c r="H2779"/>
      <c r="I2779"/>
    </row>
    <row r="2780" spans="4:9" x14ac:dyDescent="0.2">
      <c r="D2780" s="7"/>
      <c r="E2780"/>
      <c r="F2780"/>
      <c r="G2780"/>
      <c r="H2780"/>
      <c r="I2780"/>
    </row>
    <row r="2781" spans="4:9" x14ac:dyDescent="0.2">
      <c r="D2781" s="7"/>
      <c r="E2781"/>
      <c r="F2781"/>
      <c r="G2781"/>
      <c r="H2781"/>
      <c r="I2781"/>
    </row>
    <row r="2782" spans="4:9" x14ac:dyDescent="0.2">
      <c r="D2782" s="7"/>
      <c r="E2782"/>
      <c r="F2782"/>
      <c r="G2782"/>
      <c r="H2782"/>
      <c r="I2782"/>
    </row>
    <row r="2783" spans="4:9" x14ac:dyDescent="0.2">
      <c r="D2783" s="7"/>
      <c r="E2783"/>
      <c r="F2783"/>
      <c r="G2783"/>
      <c r="H2783"/>
      <c r="I2783"/>
    </row>
    <row r="2784" spans="4:9" x14ac:dyDescent="0.2">
      <c r="D2784" s="7"/>
      <c r="E2784"/>
      <c r="F2784"/>
      <c r="G2784"/>
      <c r="H2784"/>
      <c r="I2784"/>
    </row>
    <row r="2785" spans="4:9" x14ac:dyDescent="0.2">
      <c r="D2785" s="7"/>
      <c r="E2785"/>
      <c r="F2785"/>
      <c r="G2785"/>
      <c r="H2785"/>
      <c r="I2785"/>
    </row>
    <row r="2786" spans="4:9" x14ac:dyDescent="0.2">
      <c r="D2786" s="7"/>
      <c r="E2786"/>
      <c r="F2786"/>
      <c r="G2786"/>
      <c r="H2786"/>
      <c r="I2786"/>
    </row>
    <row r="2787" spans="4:9" x14ac:dyDescent="0.2">
      <c r="D2787" s="7"/>
      <c r="E2787"/>
      <c r="F2787"/>
      <c r="G2787"/>
      <c r="H2787"/>
      <c r="I2787"/>
    </row>
    <row r="2788" spans="4:9" x14ac:dyDescent="0.2">
      <c r="D2788" s="7"/>
      <c r="E2788"/>
      <c r="F2788"/>
      <c r="G2788"/>
      <c r="H2788"/>
      <c r="I2788"/>
    </row>
    <row r="2789" spans="4:9" x14ac:dyDescent="0.2">
      <c r="D2789" s="7"/>
      <c r="E2789"/>
      <c r="F2789"/>
      <c r="G2789"/>
      <c r="H2789"/>
      <c r="I2789"/>
    </row>
    <row r="2790" spans="4:9" x14ac:dyDescent="0.2">
      <c r="D2790" s="7"/>
      <c r="E2790"/>
      <c r="F2790"/>
      <c r="G2790"/>
      <c r="H2790"/>
      <c r="I2790"/>
    </row>
    <row r="2791" spans="4:9" x14ac:dyDescent="0.2">
      <c r="D2791" s="7"/>
      <c r="E2791"/>
      <c r="F2791"/>
      <c r="G2791"/>
      <c r="H2791"/>
      <c r="I2791"/>
    </row>
    <row r="2792" spans="4:9" x14ac:dyDescent="0.2">
      <c r="D2792" s="7"/>
      <c r="E2792"/>
      <c r="F2792"/>
      <c r="G2792"/>
      <c r="H2792"/>
      <c r="I2792"/>
    </row>
    <row r="2793" spans="4:9" x14ac:dyDescent="0.2">
      <c r="D2793" s="7"/>
      <c r="E2793"/>
      <c r="F2793"/>
      <c r="G2793"/>
      <c r="H2793"/>
      <c r="I2793"/>
    </row>
    <row r="2794" spans="4:9" x14ac:dyDescent="0.2">
      <c r="D2794" s="7"/>
      <c r="E2794"/>
      <c r="F2794"/>
      <c r="G2794"/>
      <c r="H2794"/>
      <c r="I2794"/>
    </row>
    <row r="2795" spans="4:9" x14ac:dyDescent="0.2">
      <c r="D2795" s="7"/>
      <c r="E2795"/>
      <c r="F2795"/>
      <c r="G2795"/>
      <c r="H2795"/>
      <c r="I2795"/>
    </row>
    <row r="2796" spans="4:9" x14ac:dyDescent="0.2">
      <c r="D2796" s="7"/>
      <c r="E2796"/>
      <c r="F2796"/>
      <c r="G2796"/>
      <c r="H2796"/>
      <c r="I2796"/>
    </row>
    <row r="2797" spans="4:9" x14ac:dyDescent="0.2">
      <c r="D2797" s="7"/>
      <c r="E2797"/>
      <c r="F2797"/>
      <c r="G2797"/>
      <c r="H2797"/>
      <c r="I2797"/>
    </row>
    <row r="2798" spans="4:9" x14ac:dyDescent="0.2">
      <c r="D2798" s="7"/>
      <c r="E2798"/>
      <c r="F2798"/>
      <c r="G2798"/>
      <c r="H2798"/>
      <c r="I2798"/>
    </row>
    <row r="2799" spans="4:9" x14ac:dyDescent="0.2">
      <c r="D2799" s="7"/>
      <c r="E2799"/>
      <c r="F2799"/>
      <c r="G2799"/>
      <c r="H2799"/>
      <c r="I2799"/>
    </row>
    <row r="2800" spans="4:9" x14ac:dyDescent="0.2">
      <c r="D2800" s="7"/>
      <c r="E2800"/>
      <c r="F2800"/>
      <c r="G2800"/>
      <c r="H2800"/>
      <c r="I2800"/>
    </row>
    <row r="2801" spans="4:9" x14ac:dyDescent="0.2">
      <c r="D2801" s="7"/>
      <c r="E2801"/>
      <c r="F2801"/>
      <c r="G2801"/>
      <c r="H2801"/>
      <c r="I2801"/>
    </row>
    <row r="2802" spans="4:9" x14ac:dyDescent="0.2">
      <c r="D2802" s="7"/>
      <c r="E2802"/>
      <c r="F2802"/>
      <c r="G2802"/>
      <c r="H2802"/>
      <c r="I2802"/>
    </row>
    <row r="2803" spans="4:9" x14ac:dyDescent="0.2">
      <c r="D2803" s="7"/>
      <c r="E2803"/>
      <c r="F2803"/>
      <c r="G2803"/>
      <c r="H2803"/>
      <c r="I2803"/>
    </row>
    <row r="2804" spans="4:9" x14ac:dyDescent="0.2">
      <c r="D2804" s="7"/>
      <c r="E2804"/>
      <c r="F2804"/>
      <c r="G2804"/>
      <c r="H2804"/>
      <c r="I2804"/>
    </row>
    <row r="2805" spans="4:9" x14ac:dyDescent="0.2">
      <c r="D2805" s="7"/>
      <c r="E2805"/>
      <c r="F2805"/>
      <c r="G2805"/>
      <c r="H2805"/>
      <c r="I2805"/>
    </row>
    <row r="2806" spans="4:9" x14ac:dyDescent="0.2">
      <c r="D2806" s="7"/>
      <c r="E2806"/>
      <c r="F2806"/>
      <c r="G2806"/>
      <c r="H2806"/>
      <c r="I2806"/>
    </row>
    <row r="2807" spans="4:9" x14ac:dyDescent="0.2">
      <c r="D2807" s="7"/>
      <c r="E2807"/>
      <c r="F2807"/>
      <c r="G2807"/>
      <c r="H2807"/>
      <c r="I2807"/>
    </row>
    <row r="2808" spans="4:9" x14ac:dyDescent="0.2">
      <c r="D2808" s="7"/>
      <c r="E2808"/>
      <c r="F2808"/>
      <c r="G2808"/>
      <c r="H2808"/>
      <c r="I2808"/>
    </row>
    <row r="2809" spans="4:9" x14ac:dyDescent="0.2">
      <c r="D2809" s="7"/>
      <c r="E2809"/>
      <c r="F2809"/>
      <c r="G2809"/>
      <c r="H2809"/>
      <c r="I2809"/>
    </row>
    <row r="2810" spans="4:9" x14ac:dyDescent="0.2">
      <c r="D2810" s="7"/>
      <c r="E2810"/>
      <c r="F2810"/>
      <c r="G2810"/>
      <c r="H2810"/>
      <c r="I2810"/>
    </row>
    <row r="2811" spans="4:9" x14ac:dyDescent="0.2">
      <c r="D2811" s="7"/>
      <c r="E2811"/>
      <c r="F2811"/>
      <c r="G2811"/>
      <c r="H2811"/>
      <c r="I2811"/>
    </row>
    <row r="2812" spans="4:9" x14ac:dyDescent="0.2">
      <c r="D2812" s="7"/>
      <c r="E2812"/>
      <c r="F2812"/>
      <c r="G2812"/>
      <c r="H2812"/>
      <c r="I2812"/>
    </row>
    <row r="2813" spans="4:9" x14ac:dyDescent="0.2">
      <c r="D2813" s="7"/>
      <c r="E2813"/>
      <c r="F2813"/>
      <c r="G2813"/>
      <c r="H2813"/>
      <c r="I2813"/>
    </row>
    <row r="2814" spans="4:9" x14ac:dyDescent="0.2">
      <c r="D2814" s="7"/>
      <c r="E2814"/>
      <c r="F2814"/>
      <c r="G2814"/>
      <c r="H2814"/>
      <c r="I2814"/>
    </row>
    <row r="2815" spans="4:9" x14ac:dyDescent="0.2">
      <c r="D2815" s="7"/>
      <c r="E2815"/>
      <c r="F2815"/>
      <c r="G2815"/>
      <c r="H2815"/>
      <c r="I2815"/>
    </row>
    <row r="2816" spans="4:9" x14ac:dyDescent="0.2">
      <c r="D2816" s="7"/>
      <c r="E2816"/>
      <c r="F2816"/>
      <c r="G2816"/>
      <c r="H2816"/>
      <c r="I2816"/>
    </row>
    <row r="2817" spans="4:9" x14ac:dyDescent="0.2">
      <c r="D2817" s="7"/>
      <c r="E2817"/>
      <c r="F2817"/>
      <c r="G2817"/>
      <c r="H2817"/>
      <c r="I2817"/>
    </row>
    <row r="2818" spans="4:9" x14ac:dyDescent="0.2">
      <c r="D2818" s="7"/>
      <c r="E2818"/>
      <c r="F2818"/>
      <c r="G2818"/>
      <c r="H2818"/>
      <c r="I2818"/>
    </row>
    <row r="2819" spans="4:9" x14ac:dyDescent="0.2">
      <c r="D2819" s="7"/>
      <c r="E2819"/>
      <c r="F2819"/>
      <c r="G2819"/>
      <c r="H2819"/>
      <c r="I2819"/>
    </row>
    <row r="2820" spans="4:9" x14ac:dyDescent="0.2">
      <c r="D2820" s="7"/>
      <c r="E2820"/>
      <c r="F2820"/>
      <c r="G2820"/>
      <c r="H2820"/>
      <c r="I2820"/>
    </row>
    <row r="2821" spans="4:9" x14ac:dyDescent="0.2">
      <c r="D2821" s="7"/>
      <c r="E2821"/>
      <c r="F2821"/>
      <c r="G2821"/>
      <c r="H2821"/>
      <c r="I2821"/>
    </row>
    <row r="2822" spans="4:9" x14ac:dyDescent="0.2">
      <c r="D2822" s="7"/>
      <c r="E2822"/>
      <c r="F2822"/>
      <c r="G2822"/>
      <c r="H2822"/>
      <c r="I2822"/>
    </row>
    <row r="2823" spans="4:9" x14ac:dyDescent="0.2">
      <c r="D2823" s="7"/>
      <c r="E2823"/>
      <c r="F2823"/>
      <c r="G2823"/>
      <c r="H2823"/>
      <c r="I2823"/>
    </row>
    <row r="2824" spans="4:9" x14ac:dyDescent="0.2">
      <c r="D2824" s="7"/>
      <c r="E2824"/>
      <c r="F2824"/>
      <c r="G2824"/>
      <c r="H2824"/>
      <c r="I2824"/>
    </row>
    <row r="2825" spans="4:9" x14ac:dyDescent="0.2">
      <c r="D2825" s="7"/>
      <c r="E2825"/>
      <c r="F2825"/>
      <c r="G2825"/>
      <c r="H2825"/>
      <c r="I2825"/>
    </row>
    <row r="2826" spans="4:9" x14ac:dyDescent="0.2">
      <c r="D2826" s="7"/>
      <c r="E2826"/>
      <c r="F2826"/>
      <c r="G2826"/>
      <c r="H2826"/>
      <c r="I2826"/>
    </row>
    <row r="2827" spans="4:9" x14ac:dyDescent="0.2">
      <c r="D2827" s="7"/>
      <c r="E2827"/>
      <c r="F2827"/>
      <c r="G2827"/>
      <c r="H2827"/>
      <c r="I2827"/>
    </row>
    <row r="2828" spans="4:9" x14ac:dyDescent="0.2">
      <c r="D2828" s="7"/>
      <c r="E2828"/>
      <c r="F2828"/>
      <c r="G2828"/>
      <c r="H2828"/>
      <c r="I2828"/>
    </row>
    <row r="2829" spans="4:9" x14ac:dyDescent="0.2">
      <c r="D2829" s="7"/>
      <c r="E2829"/>
      <c r="F2829"/>
      <c r="G2829"/>
      <c r="H2829"/>
      <c r="I2829"/>
    </row>
    <row r="2830" spans="4:9" x14ac:dyDescent="0.2">
      <c r="D2830" s="7"/>
      <c r="E2830"/>
      <c r="F2830"/>
      <c r="G2830"/>
      <c r="H2830"/>
      <c r="I2830"/>
    </row>
    <row r="2831" spans="4:9" x14ac:dyDescent="0.2">
      <c r="D2831" s="7"/>
      <c r="E2831"/>
      <c r="F2831"/>
      <c r="G2831"/>
      <c r="H2831"/>
      <c r="I2831"/>
    </row>
    <row r="2832" spans="4:9" x14ac:dyDescent="0.2">
      <c r="D2832" s="7"/>
      <c r="E2832"/>
      <c r="F2832"/>
      <c r="G2832"/>
      <c r="H2832"/>
      <c r="I2832"/>
    </row>
    <row r="2833" spans="4:9" x14ac:dyDescent="0.2">
      <c r="D2833" s="7"/>
      <c r="E2833"/>
      <c r="F2833"/>
      <c r="G2833"/>
      <c r="H2833"/>
      <c r="I2833"/>
    </row>
    <row r="2834" spans="4:9" x14ac:dyDescent="0.2">
      <c r="D2834" s="7"/>
      <c r="E2834"/>
      <c r="F2834"/>
      <c r="G2834"/>
      <c r="H2834"/>
      <c r="I2834"/>
    </row>
    <row r="2835" spans="4:9" x14ac:dyDescent="0.2">
      <c r="D2835" s="7"/>
      <c r="E2835"/>
      <c r="F2835"/>
      <c r="G2835"/>
      <c r="H2835"/>
      <c r="I2835"/>
    </row>
    <row r="2836" spans="4:9" x14ac:dyDescent="0.2">
      <c r="D2836" s="7"/>
      <c r="E2836"/>
      <c r="F2836"/>
      <c r="G2836"/>
      <c r="H2836"/>
      <c r="I2836"/>
    </row>
    <row r="2837" spans="4:9" x14ac:dyDescent="0.2">
      <c r="D2837" s="7"/>
      <c r="E2837"/>
      <c r="F2837"/>
      <c r="G2837"/>
      <c r="H2837"/>
      <c r="I2837"/>
    </row>
    <row r="2838" spans="4:9" x14ac:dyDescent="0.2">
      <c r="D2838" s="7"/>
      <c r="E2838"/>
      <c r="F2838"/>
      <c r="G2838"/>
      <c r="H2838"/>
      <c r="I2838"/>
    </row>
    <row r="2839" spans="4:9" x14ac:dyDescent="0.2">
      <c r="D2839" s="7"/>
      <c r="E2839"/>
      <c r="F2839"/>
      <c r="G2839"/>
      <c r="H2839"/>
      <c r="I2839"/>
    </row>
    <row r="2840" spans="4:9" x14ac:dyDescent="0.2">
      <c r="D2840" s="7"/>
      <c r="E2840"/>
      <c r="F2840"/>
      <c r="G2840"/>
      <c r="H2840"/>
      <c r="I2840"/>
    </row>
    <row r="2841" spans="4:9" x14ac:dyDescent="0.2">
      <c r="D2841" s="7"/>
      <c r="E2841"/>
      <c r="F2841"/>
      <c r="G2841"/>
      <c r="H2841"/>
      <c r="I2841"/>
    </row>
    <row r="2842" spans="4:9" x14ac:dyDescent="0.2">
      <c r="D2842" s="7"/>
      <c r="E2842"/>
      <c r="F2842"/>
      <c r="G2842"/>
      <c r="H2842"/>
      <c r="I2842"/>
    </row>
    <row r="2843" spans="4:9" x14ac:dyDescent="0.2">
      <c r="D2843" s="7"/>
      <c r="E2843"/>
      <c r="F2843"/>
      <c r="G2843"/>
      <c r="H2843"/>
      <c r="I2843"/>
    </row>
    <row r="2844" spans="4:9" x14ac:dyDescent="0.2">
      <c r="D2844" s="7"/>
      <c r="E2844"/>
      <c r="F2844"/>
      <c r="G2844"/>
      <c r="H2844"/>
      <c r="I2844"/>
    </row>
    <row r="2845" spans="4:9" x14ac:dyDescent="0.2">
      <c r="D2845" s="7"/>
      <c r="E2845"/>
      <c r="F2845"/>
      <c r="G2845"/>
      <c r="H2845"/>
      <c r="I2845"/>
    </row>
    <row r="2846" spans="4:9" x14ac:dyDescent="0.2">
      <c r="D2846" s="7"/>
      <c r="E2846"/>
      <c r="F2846"/>
      <c r="G2846"/>
      <c r="H2846"/>
      <c r="I2846"/>
    </row>
    <row r="2847" spans="4:9" x14ac:dyDescent="0.2">
      <c r="D2847" s="7"/>
      <c r="E2847"/>
      <c r="F2847"/>
      <c r="G2847"/>
      <c r="H2847"/>
      <c r="I2847"/>
    </row>
    <row r="2848" spans="4:9" x14ac:dyDescent="0.2">
      <c r="D2848" s="7"/>
      <c r="E2848"/>
      <c r="F2848"/>
      <c r="G2848"/>
      <c r="H2848"/>
      <c r="I2848"/>
    </row>
    <row r="2849" spans="4:9" x14ac:dyDescent="0.2">
      <c r="D2849" s="7"/>
      <c r="E2849"/>
      <c r="F2849"/>
      <c r="G2849"/>
      <c r="H2849"/>
      <c r="I2849"/>
    </row>
    <row r="2850" spans="4:9" x14ac:dyDescent="0.2">
      <c r="D2850" s="7"/>
      <c r="E2850"/>
      <c r="F2850"/>
      <c r="G2850"/>
      <c r="H2850"/>
      <c r="I2850"/>
    </row>
    <row r="2851" spans="4:9" x14ac:dyDescent="0.2">
      <c r="D2851" s="7"/>
      <c r="E2851"/>
      <c r="F2851"/>
      <c r="G2851"/>
      <c r="H2851"/>
      <c r="I2851"/>
    </row>
    <row r="2852" spans="4:9" x14ac:dyDescent="0.2">
      <c r="D2852" s="7"/>
      <c r="E2852"/>
      <c r="F2852"/>
      <c r="G2852"/>
      <c r="H2852"/>
      <c r="I2852"/>
    </row>
    <row r="2853" spans="4:9" x14ac:dyDescent="0.2">
      <c r="D2853" s="7"/>
      <c r="E2853"/>
      <c r="F2853"/>
      <c r="G2853"/>
      <c r="H2853"/>
      <c r="I2853"/>
    </row>
    <row r="2854" spans="4:9" x14ac:dyDescent="0.2">
      <c r="D2854" s="7"/>
      <c r="E2854"/>
      <c r="F2854"/>
      <c r="G2854"/>
      <c r="H2854"/>
      <c r="I2854"/>
    </row>
    <row r="2855" spans="4:9" x14ac:dyDescent="0.2">
      <c r="D2855" s="7"/>
      <c r="E2855"/>
      <c r="F2855"/>
      <c r="G2855"/>
      <c r="H2855"/>
      <c r="I2855"/>
    </row>
    <row r="2856" spans="4:9" x14ac:dyDescent="0.2">
      <c r="D2856" s="7"/>
      <c r="E2856"/>
      <c r="F2856"/>
      <c r="G2856"/>
      <c r="H2856"/>
      <c r="I2856"/>
    </row>
    <row r="2857" spans="4:9" x14ac:dyDescent="0.2">
      <c r="D2857" s="7"/>
      <c r="E2857"/>
      <c r="F2857"/>
      <c r="G2857"/>
      <c r="H2857"/>
      <c r="I2857"/>
    </row>
    <row r="2858" spans="4:9" x14ac:dyDescent="0.2">
      <c r="D2858" s="7"/>
      <c r="E2858"/>
      <c r="F2858"/>
      <c r="G2858"/>
      <c r="H2858"/>
      <c r="I2858"/>
    </row>
    <row r="2859" spans="4:9" x14ac:dyDescent="0.2">
      <c r="D2859" s="7"/>
      <c r="E2859"/>
      <c r="F2859"/>
      <c r="G2859"/>
      <c r="H2859"/>
      <c r="I2859"/>
    </row>
    <row r="2860" spans="4:9" x14ac:dyDescent="0.2">
      <c r="D2860" s="7"/>
      <c r="E2860"/>
      <c r="F2860"/>
      <c r="G2860"/>
      <c r="H2860"/>
      <c r="I2860"/>
    </row>
    <row r="2861" spans="4:9" x14ac:dyDescent="0.2">
      <c r="D2861" s="7"/>
      <c r="E2861"/>
      <c r="F2861"/>
      <c r="G2861"/>
      <c r="H2861"/>
      <c r="I2861"/>
    </row>
    <row r="2862" spans="4:9" x14ac:dyDescent="0.2">
      <c r="D2862" s="7"/>
      <c r="E2862"/>
      <c r="F2862"/>
      <c r="G2862"/>
      <c r="H2862"/>
      <c r="I2862"/>
    </row>
    <row r="2863" spans="4:9" x14ac:dyDescent="0.2">
      <c r="D2863" s="7"/>
      <c r="E2863"/>
      <c r="F2863"/>
      <c r="G2863"/>
      <c r="H2863"/>
      <c r="I2863"/>
    </row>
    <row r="2864" spans="4:9" x14ac:dyDescent="0.2">
      <c r="D2864" s="7"/>
      <c r="E2864"/>
      <c r="F2864"/>
      <c r="G2864"/>
      <c r="H2864"/>
      <c r="I2864"/>
    </row>
    <row r="2865" spans="4:9" x14ac:dyDescent="0.2">
      <c r="D2865" s="7"/>
      <c r="E2865"/>
      <c r="F2865"/>
      <c r="G2865"/>
      <c r="H2865"/>
      <c r="I2865"/>
    </row>
    <row r="2866" spans="4:9" x14ac:dyDescent="0.2">
      <c r="D2866" s="7"/>
      <c r="E2866"/>
      <c r="F2866"/>
      <c r="G2866"/>
      <c r="H2866"/>
      <c r="I2866"/>
    </row>
    <row r="2867" spans="4:9" x14ac:dyDescent="0.2">
      <c r="D2867" s="7"/>
      <c r="E2867"/>
      <c r="F2867"/>
      <c r="G2867"/>
      <c r="H2867"/>
      <c r="I2867"/>
    </row>
    <row r="2868" spans="4:9" x14ac:dyDescent="0.2">
      <c r="D2868" s="7"/>
      <c r="E2868"/>
      <c r="F2868"/>
      <c r="G2868"/>
      <c r="H2868"/>
      <c r="I2868"/>
    </row>
    <row r="2869" spans="4:9" x14ac:dyDescent="0.2">
      <c r="D2869" s="7"/>
      <c r="E2869"/>
      <c r="F2869"/>
      <c r="G2869"/>
      <c r="H2869"/>
      <c r="I2869"/>
    </row>
    <row r="2870" spans="4:9" x14ac:dyDescent="0.2">
      <c r="D2870" s="7"/>
      <c r="E2870"/>
      <c r="F2870"/>
      <c r="G2870"/>
      <c r="H2870"/>
      <c r="I2870"/>
    </row>
    <row r="2871" spans="4:9" x14ac:dyDescent="0.2">
      <c r="D2871" s="7"/>
      <c r="E2871"/>
      <c r="F2871"/>
      <c r="G2871"/>
      <c r="H2871"/>
      <c r="I2871"/>
    </row>
    <row r="2872" spans="4:9" x14ac:dyDescent="0.2">
      <c r="D2872" s="7"/>
      <c r="E2872"/>
      <c r="F2872"/>
      <c r="G2872"/>
      <c r="H2872"/>
      <c r="I2872"/>
    </row>
    <row r="2873" spans="4:9" x14ac:dyDescent="0.2">
      <c r="D2873" s="7"/>
      <c r="E2873"/>
      <c r="F2873"/>
      <c r="G2873"/>
      <c r="H2873"/>
      <c r="I2873"/>
    </row>
    <row r="2874" spans="4:9" x14ac:dyDescent="0.2">
      <c r="D2874" s="7"/>
      <c r="E2874"/>
      <c r="F2874"/>
      <c r="G2874"/>
      <c r="H2874"/>
      <c r="I2874"/>
    </row>
    <row r="2875" spans="4:9" x14ac:dyDescent="0.2">
      <c r="D2875" s="7"/>
      <c r="E2875"/>
      <c r="F2875"/>
      <c r="G2875"/>
      <c r="H2875"/>
      <c r="I2875"/>
    </row>
    <row r="2876" spans="4:9" x14ac:dyDescent="0.2">
      <c r="D2876" s="7"/>
      <c r="E2876"/>
      <c r="F2876"/>
      <c r="G2876"/>
      <c r="H2876"/>
      <c r="I2876"/>
    </row>
    <row r="2877" spans="4:9" x14ac:dyDescent="0.2">
      <c r="D2877" s="7"/>
      <c r="E2877"/>
      <c r="F2877"/>
      <c r="G2877"/>
      <c r="H2877"/>
      <c r="I2877"/>
    </row>
    <row r="2878" spans="4:9" x14ac:dyDescent="0.2">
      <c r="D2878" s="7"/>
      <c r="E2878"/>
      <c r="F2878"/>
      <c r="G2878"/>
      <c r="H2878"/>
      <c r="I2878"/>
    </row>
    <row r="2879" spans="4:9" x14ac:dyDescent="0.2">
      <c r="D2879" s="7"/>
      <c r="E2879"/>
      <c r="F2879"/>
      <c r="G2879"/>
      <c r="H2879"/>
      <c r="I2879"/>
    </row>
    <row r="2880" spans="4:9" x14ac:dyDescent="0.2">
      <c r="D2880" s="7"/>
      <c r="E2880"/>
      <c r="F2880"/>
      <c r="G2880"/>
      <c r="H2880"/>
      <c r="I2880"/>
    </row>
    <row r="2881" spans="4:9" x14ac:dyDescent="0.2">
      <c r="D2881" s="7"/>
      <c r="E2881"/>
      <c r="F2881"/>
      <c r="G2881"/>
      <c r="H2881"/>
      <c r="I2881"/>
    </row>
    <row r="2882" spans="4:9" x14ac:dyDescent="0.2">
      <c r="D2882" s="7"/>
      <c r="E2882"/>
      <c r="F2882"/>
      <c r="G2882"/>
      <c r="H2882"/>
      <c r="I2882"/>
    </row>
    <row r="2883" spans="4:9" x14ac:dyDescent="0.2">
      <c r="D2883" s="7"/>
      <c r="E2883"/>
      <c r="F2883"/>
      <c r="G2883"/>
      <c r="H2883"/>
      <c r="I2883"/>
    </row>
    <row r="2884" spans="4:9" x14ac:dyDescent="0.2">
      <c r="D2884" s="7"/>
      <c r="E2884"/>
      <c r="F2884"/>
      <c r="G2884"/>
      <c r="H2884"/>
      <c r="I2884"/>
    </row>
    <row r="2885" spans="4:9" x14ac:dyDescent="0.2">
      <c r="D2885" s="7"/>
      <c r="E2885"/>
      <c r="F2885"/>
      <c r="G2885"/>
      <c r="H2885"/>
      <c r="I2885"/>
    </row>
    <row r="2886" spans="4:9" x14ac:dyDescent="0.2">
      <c r="D2886" s="7"/>
      <c r="E2886"/>
      <c r="F2886"/>
      <c r="G2886"/>
      <c r="H2886"/>
      <c r="I2886"/>
    </row>
    <row r="2887" spans="4:9" x14ac:dyDescent="0.2">
      <c r="D2887" s="7"/>
      <c r="E2887"/>
      <c r="F2887"/>
      <c r="G2887"/>
      <c r="H2887"/>
      <c r="I2887"/>
    </row>
    <row r="2888" spans="4:9" x14ac:dyDescent="0.2">
      <c r="D2888" s="7"/>
      <c r="E2888"/>
      <c r="F2888"/>
      <c r="G2888"/>
      <c r="H2888"/>
      <c r="I2888"/>
    </row>
    <row r="2889" spans="4:9" x14ac:dyDescent="0.2">
      <c r="D2889" s="7"/>
      <c r="E2889"/>
      <c r="F2889"/>
      <c r="G2889"/>
      <c r="H2889"/>
      <c r="I2889"/>
    </row>
    <row r="2890" spans="4:9" x14ac:dyDescent="0.2">
      <c r="D2890" s="7"/>
      <c r="E2890"/>
      <c r="F2890"/>
      <c r="G2890"/>
      <c r="H2890"/>
      <c r="I2890"/>
    </row>
    <row r="2891" spans="4:9" x14ac:dyDescent="0.2">
      <c r="D2891" s="7"/>
      <c r="E2891"/>
      <c r="F2891"/>
      <c r="G2891"/>
      <c r="H2891"/>
      <c r="I2891"/>
    </row>
    <row r="2892" spans="4:9" x14ac:dyDescent="0.2">
      <c r="D2892" s="7"/>
      <c r="E2892"/>
      <c r="F2892"/>
      <c r="G2892"/>
      <c r="H2892"/>
      <c r="I2892"/>
    </row>
    <row r="2893" spans="4:9" x14ac:dyDescent="0.2">
      <c r="D2893" s="7"/>
      <c r="E2893"/>
      <c r="F2893"/>
      <c r="G2893"/>
      <c r="H2893"/>
      <c r="I2893"/>
    </row>
    <row r="2894" spans="4:9" x14ac:dyDescent="0.2">
      <c r="D2894" s="7"/>
      <c r="E2894"/>
      <c r="F2894"/>
      <c r="G2894"/>
      <c r="H2894"/>
      <c r="I2894"/>
    </row>
    <row r="2895" spans="4:9" x14ac:dyDescent="0.2">
      <c r="D2895" s="7"/>
      <c r="E2895"/>
      <c r="F2895"/>
      <c r="G2895"/>
      <c r="H2895"/>
      <c r="I2895"/>
    </row>
    <row r="2896" spans="4:9" x14ac:dyDescent="0.2">
      <c r="D2896" s="7"/>
      <c r="E2896"/>
      <c r="F2896"/>
      <c r="G2896"/>
      <c r="H2896"/>
      <c r="I2896"/>
    </row>
    <row r="2897" spans="4:9" x14ac:dyDescent="0.2">
      <c r="D2897" s="7"/>
      <c r="E2897"/>
      <c r="F2897"/>
      <c r="G2897"/>
      <c r="H2897"/>
      <c r="I2897"/>
    </row>
    <row r="2898" spans="4:9" x14ac:dyDescent="0.2">
      <c r="D2898" s="7"/>
      <c r="E2898"/>
      <c r="F2898"/>
      <c r="G2898"/>
      <c r="H2898"/>
      <c r="I2898"/>
    </row>
    <row r="2899" spans="4:9" x14ac:dyDescent="0.2">
      <c r="D2899" s="7"/>
      <c r="E2899"/>
      <c r="F2899"/>
      <c r="G2899"/>
      <c r="H2899"/>
      <c r="I2899"/>
    </row>
    <row r="2900" spans="4:9" x14ac:dyDescent="0.2">
      <c r="D2900" s="7"/>
      <c r="E2900"/>
      <c r="F2900"/>
      <c r="G2900"/>
      <c r="H2900"/>
      <c r="I2900"/>
    </row>
    <row r="2901" spans="4:9" x14ac:dyDescent="0.2">
      <c r="D2901" s="7"/>
      <c r="E2901"/>
      <c r="F2901"/>
      <c r="G2901"/>
      <c r="H2901"/>
      <c r="I2901"/>
    </row>
    <row r="2902" spans="4:9" x14ac:dyDescent="0.2">
      <c r="D2902" s="7"/>
      <c r="E2902"/>
      <c r="F2902"/>
      <c r="G2902"/>
      <c r="H2902"/>
      <c r="I2902"/>
    </row>
    <row r="2903" spans="4:9" x14ac:dyDescent="0.2">
      <c r="D2903" s="7"/>
      <c r="E2903"/>
      <c r="F2903"/>
      <c r="G2903"/>
      <c r="H2903"/>
      <c r="I2903"/>
    </row>
    <row r="2904" spans="4:9" x14ac:dyDescent="0.2">
      <c r="D2904" s="7"/>
      <c r="E2904"/>
      <c r="F2904"/>
      <c r="G2904"/>
      <c r="H2904"/>
      <c r="I2904"/>
    </row>
    <row r="2905" spans="4:9" x14ac:dyDescent="0.2">
      <c r="D2905" s="7"/>
      <c r="E2905"/>
      <c r="F2905"/>
      <c r="G2905"/>
      <c r="H2905"/>
      <c r="I2905"/>
    </row>
    <row r="2906" spans="4:9" x14ac:dyDescent="0.2">
      <c r="D2906" s="7"/>
      <c r="E2906"/>
      <c r="F2906"/>
      <c r="G2906"/>
      <c r="H2906"/>
      <c r="I2906"/>
    </row>
    <row r="2907" spans="4:9" x14ac:dyDescent="0.2">
      <c r="D2907" s="7"/>
      <c r="E2907"/>
      <c r="F2907"/>
      <c r="G2907"/>
      <c r="H2907"/>
      <c r="I2907"/>
    </row>
    <row r="2908" spans="4:9" x14ac:dyDescent="0.2">
      <c r="D2908" s="7"/>
      <c r="E2908"/>
      <c r="F2908"/>
      <c r="G2908"/>
      <c r="H2908"/>
      <c r="I2908"/>
    </row>
    <row r="2909" spans="4:9" x14ac:dyDescent="0.2">
      <c r="D2909" s="7"/>
      <c r="E2909"/>
      <c r="F2909"/>
      <c r="G2909"/>
      <c r="H2909"/>
      <c r="I2909"/>
    </row>
    <row r="2910" spans="4:9" x14ac:dyDescent="0.2">
      <c r="D2910" s="7"/>
      <c r="E2910"/>
      <c r="F2910"/>
      <c r="G2910"/>
      <c r="H2910"/>
      <c r="I2910"/>
    </row>
    <row r="2911" spans="4:9" x14ac:dyDescent="0.2">
      <c r="D2911" s="7"/>
      <c r="E2911"/>
      <c r="F2911"/>
      <c r="G2911"/>
      <c r="H2911"/>
      <c r="I2911"/>
    </row>
    <row r="2912" spans="4:9" x14ac:dyDescent="0.2">
      <c r="D2912" s="7"/>
      <c r="E2912"/>
      <c r="F2912"/>
      <c r="G2912"/>
      <c r="H2912"/>
      <c r="I2912"/>
    </row>
    <row r="2913" spans="4:9" x14ac:dyDescent="0.2">
      <c r="D2913" s="7"/>
      <c r="E2913"/>
      <c r="F2913"/>
      <c r="G2913"/>
      <c r="H2913"/>
      <c r="I2913"/>
    </row>
    <row r="2914" spans="4:9" x14ac:dyDescent="0.2">
      <c r="D2914" s="7"/>
      <c r="E2914"/>
      <c r="F2914"/>
      <c r="G2914"/>
      <c r="H2914"/>
      <c r="I2914"/>
    </row>
    <row r="2915" spans="4:9" x14ac:dyDescent="0.2">
      <c r="D2915" s="7"/>
      <c r="E2915"/>
      <c r="F2915"/>
      <c r="G2915"/>
      <c r="H2915"/>
      <c r="I2915"/>
    </row>
    <row r="2916" spans="4:9" x14ac:dyDescent="0.2">
      <c r="D2916" s="7"/>
      <c r="E2916"/>
      <c r="F2916"/>
      <c r="G2916"/>
      <c r="H2916"/>
      <c r="I2916"/>
    </row>
    <row r="2917" spans="4:9" x14ac:dyDescent="0.2">
      <c r="D2917" s="7"/>
      <c r="E2917"/>
      <c r="F2917"/>
      <c r="G2917"/>
      <c r="H2917"/>
      <c r="I2917"/>
    </row>
    <row r="2918" spans="4:9" x14ac:dyDescent="0.2">
      <c r="D2918" s="7"/>
      <c r="E2918"/>
      <c r="F2918"/>
      <c r="G2918"/>
      <c r="H2918"/>
      <c r="I2918"/>
    </row>
    <row r="2919" spans="4:9" x14ac:dyDescent="0.2">
      <c r="D2919" s="7"/>
      <c r="E2919"/>
      <c r="F2919"/>
      <c r="G2919"/>
      <c r="H2919"/>
      <c r="I2919"/>
    </row>
    <row r="2920" spans="4:9" x14ac:dyDescent="0.2">
      <c r="D2920" s="7"/>
      <c r="E2920"/>
      <c r="F2920"/>
      <c r="G2920"/>
      <c r="H2920"/>
      <c r="I2920"/>
    </row>
    <row r="2921" spans="4:9" x14ac:dyDescent="0.2">
      <c r="D2921" s="7"/>
      <c r="E2921"/>
      <c r="F2921"/>
      <c r="G2921"/>
      <c r="H2921"/>
      <c r="I2921"/>
    </row>
    <row r="2922" spans="4:9" x14ac:dyDescent="0.2">
      <c r="D2922" s="7"/>
      <c r="E2922"/>
      <c r="F2922"/>
      <c r="G2922"/>
      <c r="H2922"/>
      <c r="I2922"/>
    </row>
    <row r="2923" spans="4:9" x14ac:dyDescent="0.2">
      <c r="D2923" s="7"/>
      <c r="E2923"/>
      <c r="F2923"/>
      <c r="G2923"/>
      <c r="H2923"/>
      <c r="I2923"/>
    </row>
    <row r="2924" spans="4:9" x14ac:dyDescent="0.2">
      <c r="D2924" s="7"/>
      <c r="E2924"/>
      <c r="F2924"/>
      <c r="G2924"/>
      <c r="H2924"/>
      <c r="I2924"/>
    </row>
    <row r="2925" spans="4:9" x14ac:dyDescent="0.2">
      <c r="D2925" s="7"/>
      <c r="E2925"/>
      <c r="F2925"/>
      <c r="G2925"/>
      <c r="H2925"/>
      <c r="I2925"/>
    </row>
    <row r="2926" spans="4:9" x14ac:dyDescent="0.2">
      <c r="D2926" s="7"/>
      <c r="E2926"/>
      <c r="F2926"/>
      <c r="G2926"/>
      <c r="H2926"/>
      <c r="I2926"/>
    </row>
    <row r="2927" spans="4:9" x14ac:dyDescent="0.2">
      <c r="D2927" s="7"/>
      <c r="E2927"/>
      <c r="F2927"/>
      <c r="G2927"/>
      <c r="H2927"/>
      <c r="I2927"/>
    </row>
    <row r="2928" spans="4:9" x14ac:dyDescent="0.2">
      <c r="D2928" s="7"/>
      <c r="E2928"/>
      <c r="F2928"/>
      <c r="G2928"/>
      <c r="H2928"/>
      <c r="I2928"/>
    </row>
    <row r="2929" spans="4:9" x14ac:dyDescent="0.2">
      <c r="D2929" s="7"/>
      <c r="E2929"/>
      <c r="F2929"/>
      <c r="G2929"/>
      <c r="H2929"/>
      <c r="I2929"/>
    </row>
    <row r="2930" spans="4:9" x14ac:dyDescent="0.2">
      <c r="D2930" s="7"/>
      <c r="E2930"/>
      <c r="F2930"/>
      <c r="G2930"/>
      <c r="H2930"/>
      <c r="I2930"/>
    </row>
    <row r="2931" spans="4:9" x14ac:dyDescent="0.2">
      <c r="D2931" s="7"/>
      <c r="E2931"/>
      <c r="F2931"/>
      <c r="G2931"/>
      <c r="H2931"/>
      <c r="I2931"/>
    </row>
    <row r="2932" spans="4:9" x14ac:dyDescent="0.2">
      <c r="D2932" s="7"/>
      <c r="E2932"/>
      <c r="F2932"/>
      <c r="G2932"/>
      <c r="H2932"/>
      <c r="I2932"/>
    </row>
    <row r="2933" spans="4:9" x14ac:dyDescent="0.2">
      <c r="D2933" s="7"/>
      <c r="E2933"/>
      <c r="F2933"/>
      <c r="G2933"/>
      <c r="H2933"/>
      <c r="I2933"/>
    </row>
    <row r="2934" spans="4:9" x14ac:dyDescent="0.2">
      <c r="D2934" s="7"/>
      <c r="E2934"/>
      <c r="F2934"/>
      <c r="G2934"/>
      <c r="H2934"/>
      <c r="I2934"/>
    </row>
    <row r="2935" spans="4:9" x14ac:dyDescent="0.2">
      <c r="D2935" s="7"/>
      <c r="E2935"/>
      <c r="F2935"/>
      <c r="G2935"/>
      <c r="H2935"/>
      <c r="I2935"/>
    </row>
    <row r="2936" spans="4:9" x14ac:dyDescent="0.2">
      <c r="D2936" s="7"/>
      <c r="E2936"/>
      <c r="F2936"/>
      <c r="G2936"/>
      <c r="H2936"/>
      <c r="I2936"/>
    </row>
    <row r="2937" spans="4:9" x14ac:dyDescent="0.2">
      <c r="D2937" s="7"/>
      <c r="E2937"/>
      <c r="F2937"/>
      <c r="G2937"/>
      <c r="H2937"/>
      <c r="I2937"/>
    </row>
    <row r="2938" spans="4:9" x14ac:dyDescent="0.2">
      <c r="D2938" s="7"/>
      <c r="E2938"/>
      <c r="F2938"/>
      <c r="G2938"/>
      <c r="H2938"/>
      <c r="I2938"/>
    </row>
    <row r="2939" spans="4:9" x14ac:dyDescent="0.2">
      <c r="D2939" s="7"/>
      <c r="E2939"/>
      <c r="F2939"/>
      <c r="G2939"/>
      <c r="H2939"/>
      <c r="I2939"/>
    </row>
    <row r="2940" spans="4:9" x14ac:dyDescent="0.2">
      <c r="D2940" s="7"/>
      <c r="E2940"/>
      <c r="F2940"/>
      <c r="G2940"/>
      <c r="H2940"/>
      <c r="I2940"/>
    </row>
    <row r="2941" spans="4:9" x14ac:dyDescent="0.2">
      <c r="D2941" s="7"/>
      <c r="E2941"/>
      <c r="F2941"/>
      <c r="G2941"/>
      <c r="H2941"/>
      <c r="I2941"/>
    </row>
    <row r="2942" spans="4:9" x14ac:dyDescent="0.2">
      <c r="D2942" s="7"/>
      <c r="E2942"/>
      <c r="F2942"/>
      <c r="G2942"/>
      <c r="H2942"/>
      <c r="I2942"/>
    </row>
    <row r="2943" spans="4:9" x14ac:dyDescent="0.2">
      <c r="D2943" s="7"/>
      <c r="E2943"/>
      <c r="F2943"/>
      <c r="G2943"/>
      <c r="H2943"/>
      <c r="I2943"/>
    </row>
    <row r="2944" spans="4:9" x14ac:dyDescent="0.2">
      <c r="D2944" s="7"/>
      <c r="E2944"/>
      <c r="F2944"/>
      <c r="G2944"/>
      <c r="H2944"/>
      <c r="I2944"/>
    </row>
    <row r="2945" spans="4:9" x14ac:dyDescent="0.2">
      <c r="D2945" s="7"/>
      <c r="E2945"/>
      <c r="F2945"/>
      <c r="G2945"/>
      <c r="H2945"/>
      <c r="I2945"/>
    </row>
    <row r="2946" spans="4:9" x14ac:dyDescent="0.2">
      <c r="D2946" s="7"/>
      <c r="E2946"/>
      <c r="F2946"/>
      <c r="G2946"/>
      <c r="H2946"/>
      <c r="I2946"/>
    </row>
    <row r="2947" spans="4:9" x14ac:dyDescent="0.2">
      <c r="D2947" s="7"/>
      <c r="E2947"/>
      <c r="F2947"/>
      <c r="G2947"/>
      <c r="H2947"/>
      <c r="I2947"/>
    </row>
    <row r="2948" spans="4:9" x14ac:dyDescent="0.2">
      <c r="D2948" s="7"/>
      <c r="E2948"/>
      <c r="F2948"/>
      <c r="G2948"/>
      <c r="H2948"/>
      <c r="I2948"/>
    </row>
    <row r="2949" spans="4:9" x14ac:dyDescent="0.2">
      <c r="D2949" s="7"/>
      <c r="E2949"/>
      <c r="F2949"/>
      <c r="G2949"/>
      <c r="H2949"/>
      <c r="I2949"/>
    </row>
    <row r="2950" spans="4:9" x14ac:dyDescent="0.2">
      <c r="D2950" s="7"/>
      <c r="E2950"/>
      <c r="F2950"/>
      <c r="G2950"/>
      <c r="H2950"/>
      <c r="I2950"/>
    </row>
    <row r="2951" spans="4:9" x14ac:dyDescent="0.2">
      <c r="D2951" s="7"/>
      <c r="E2951"/>
      <c r="F2951"/>
      <c r="G2951"/>
      <c r="H2951"/>
      <c r="I2951"/>
    </row>
    <row r="2952" spans="4:9" x14ac:dyDescent="0.2">
      <c r="D2952" s="7"/>
      <c r="E2952"/>
      <c r="F2952"/>
      <c r="G2952"/>
      <c r="H2952"/>
      <c r="I2952"/>
    </row>
    <row r="2953" spans="4:9" x14ac:dyDescent="0.2">
      <c r="D2953" s="7"/>
      <c r="E2953"/>
      <c r="F2953"/>
      <c r="G2953"/>
      <c r="H2953"/>
      <c r="I2953"/>
    </row>
    <row r="2954" spans="4:9" x14ac:dyDescent="0.2">
      <c r="D2954" s="7"/>
      <c r="E2954"/>
      <c r="F2954"/>
      <c r="G2954"/>
      <c r="H2954"/>
      <c r="I2954"/>
    </row>
    <row r="2955" spans="4:9" x14ac:dyDescent="0.2">
      <c r="D2955" s="7"/>
      <c r="E2955"/>
      <c r="F2955"/>
      <c r="G2955"/>
      <c r="H2955"/>
      <c r="I2955"/>
    </row>
    <row r="2956" spans="4:9" x14ac:dyDescent="0.2">
      <c r="D2956" s="7"/>
      <c r="E2956"/>
      <c r="F2956"/>
      <c r="G2956"/>
      <c r="H2956"/>
      <c r="I2956"/>
    </row>
    <row r="2957" spans="4:9" x14ac:dyDescent="0.2">
      <c r="D2957" s="7"/>
      <c r="E2957"/>
      <c r="F2957"/>
      <c r="G2957"/>
      <c r="H2957"/>
      <c r="I2957"/>
    </row>
    <row r="2958" spans="4:9" x14ac:dyDescent="0.2">
      <c r="D2958" s="7"/>
      <c r="E2958"/>
      <c r="F2958"/>
      <c r="G2958"/>
      <c r="H2958"/>
      <c r="I2958"/>
    </row>
    <row r="2959" spans="4:9" x14ac:dyDescent="0.2">
      <c r="D2959" s="7"/>
      <c r="E2959"/>
      <c r="F2959"/>
      <c r="G2959"/>
      <c r="H2959"/>
      <c r="I2959"/>
    </row>
    <row r="2960" spans="4:9" x14ac:dyDescent="0.2">
      <c r="D2960" s="7"/>
      <c r="E2960"/>
      <c r="F2960"/>
      <c r="G2960"/>
      <c r="H2960"/>
      <c r="I2960"/>
    </row>
    <row r="2961" spans="4:9" x14ac:dyDescent="0.2">
      <c r="D2961" s="7"/>
      <c r="E2961"/>
      <c r="F2961"/>
      <c r="G2961"/>
      <c r="H2961"/>
      <c r="I2961"/>
    </row>
    <row r="2962" spans="4:9" x14ac:dyDescent="0.2">
      <c r="D2962" s="7"/>
      <c r="E2962"/>
      <c r="F2962"/>
      <c r="G2962"/>
      <c r="H2962"/>
      <c r="I2962"/>
    </row>
    <row r="2963" spans="4:9" x14ac:dyDescent="0.2">
      <c r="D2963" s="7"/>
      <c r="E2963"/>
      <c r="F2963"/>
      <c r="G2963"/>
      <c r="H2963"/>
      <c r="I2963"/>
    </row>
    <row r="2964" spans="4:9" x14ac:dyDescent="0.2">
      <c r="D2964" s="7"/>
      <c r="E2964"/>
      <c r="F2964"/>
      <c r="G2964"/>
      <c r="H2964"/>
      <c r="I2964"/>
    </row>
    <row r="2965" spans="4:9" x14ac:dyDescent="0.2">
      <c r="D2965" s="7"/>
      <c r="E2965"/>
      <c r="F2965"/>
      <c r="G2965"/>
      <c r="H2965"/>
      <c r="I2965"/>
    </row>
    <row r="2966" spans="4:9" x14ac:dyDescent="0.2">
      <c r="D2966" s="7"/>
      <c r="E2966"/>
      <c r="F2966"/>
      <c r="G2966"/>
      <c r="H2966"/>
      <c r="I2966"/>
    </row>
    <row r="2967" spans="4:9" x14ac:dyDescent="0.2">
      <c r="D2967" s="7"/>
      <c r="E2967"/>
      <c r="F2967"/>
      <c r="G2967"/>
      <c r="H2967"/>
      <c r="I2967"/>
    </row>
    <row r="2968" spans="4:9" x14ac:dyDescent="0.2">
      <c r="D2968" s="7"/>
      <c r="E2968"/>
      <c r="F2968"/>
      <c r="G2968"/>
      <c r="H2968"/>
      <c r="I2968"/>
    </row>
    <row r="2969" spans="4:9" x14ac:dyDescent="0.2">
      <c r="D2969" s="7"/>
      <c r="E2969"/>
      <c r="F2969"/>
      <c r="G2969"/>
      <c r="H2969"/>
      <c r="I2969"/>
    </row>
    <row r="2970" spans="4:9" x14ac:dyDescent="0.2">
      <c r="D2970" s="7"/>
      <c r="E2970"/>
      <c r="F2970"/>
      <c r="G2970"/>
      <c r="H2970"/>
      <c r="I2970"/>
    </row>
    <row r="2971" spans="4:9" x14ac:dyDescent="0.2">
      <c r="D2971" s="7"/>
      <c r="E2971"/>
      <c r="F2971"/>
      <c r="G2971"/>
      <c r="H2971"/>
      <c r="I2971"/>
    </row>
    <row r="2972" spans="4:9" x14ac:dyDescent="0.2">
      <c r="D2972" s="7"/>
      <c r="E2972"/>
      <c r="F2972"/>
      <c r="G2972"/>
      <c r="H2972"/>
      <c r="I2972"/>
    </row>
    <row r="2973" spans="4:9" x14ac:dyDescent="0.2">
      <c r="D2973" s="7"/>
      <c r="E2973"/>
      <c r="F2973"/>
      <c r="G2973"/>
      <c r="H2973"/>
      <c r="I2973"/>
    </row>
    <row r="2974" spans="4:9" x14ac:dyDescent="0.2">
      <c r="D2974" s="7"/>
      <c r="E2974"/>
      <c r="F2974"/>
      <c r="G2974"/>
      <c r="H2974"/>
      <c r="I2974"/>
    </row>
    <row r="2975" spans="4:9" x14ac:dyDescent="0.2">
      <c r="D2975" s="7"/>
      <c r="E2975"/>
      <c r="F2975"/>
      <c r="G2975"/>
      <c r="H2975"/>
      <c r="I2975"/>
    </row>
    <row r="2976" spans="4:9" x14ac:dyDescent="0.2">
      <c r="D2976" s="7"/>
      <c r="E2976"/>
      <c r="F2976"/>
      <c r="G2976"/>
      <c r="H2976"/>
      <c r="I2976"/>
    </row>
    <row r="2977" spans="4:9" x14ac:dyDescent="0.2">
      <c r="D2977" s="7"/>
      <c r="E2977"/>
      <c r="F2977"/>
      <c r="G2977"/>
      <c r="H2977"/>
      <c r="I2977"/>
    </row>
    <row r="2978" spans="4:9" x14ac:dyDescent="0.2">
      <c r="D2978" s="7"/>
      <c r="E2978"/>
      <c r="F2978"/>
      <c r="G2978"/>
      <c r="H2978"/>
      <c r="I2978"/>
    </row>
    <row r="2979" spans="4:9" x14ac:dyDescent="0.2">
      <c r="D2979" s="7"/>
      <c r="E2979"/>
      <c r="F2979"/>
      <c r="G2979"/>
      <c r="H2979"/>
      <c r="I2979"/>
    </row>
    <row r="2980" spans="4:9" x14ac:dyDescent="0.2">
      <c r="D2980" s="7"/>
      <c r="E2980"/>
      <c r="F2980"/>
      <c r="G2980"/>
      <c r="H2980"/>
      <c r="I2980"/>
    </row>
    <row r="2981" spans="4:9" x14ac:dyDescent="0.2">
      <c r="D2981" s="7"/>
      <c r="E2981"/>
      <c r="F2981"/>
      <c r="G2981"/>
      <c r="H2981"/>
      <c r="I2981"/>
    </row>
    <row r="2982" spans="4:9" x14ac:dyDescent="0.2">
      <c r="D2982" s="7"/>
      <c r="E2982"/>
      <c r="F2982"/>
      <c r="G2982"/>
      <c r="H2982"/>
      <c r="I2982"/>
    </row>
    <row r="2983" spans="4:9" x14ac:dyDescent="0.2">
      <c r="D2983" s="7"/>
      <c r="E2983"/>
      <c r="F2983"/>
      <c r="G2983"/>
      <c r="H2983"/>
      <c r="I2983"/>
    </row>
    <row r="2984" spans="4:9" x14ac:dyDescent="0.2">
      <c r="D2984" s="7"/>
      <c r="E2984"/>
      <c r="F2984"/>
      <c r="G2984"/>
      <c r="H2984"/>
      <c r="I2984"/>
    </row>
    <row r="2985" spans="4:9" x14ac:dyDescent="0.2">
      <c r="D2985" s="7"/>
      <c r="E2985"/>
      <c r="F2985"/>
      <c r="G2985"/>
      <c r="H2985"/>
      <c r="I2985"/>
    </row>
    <row r="2986" spans="4:9" x14ac:dyDescent="0.2">
      <c r="D2986" s="7"/>
      <c r="E2986"/>
      <c r="F2986"/>
      <c r="G2986"/>
      <c r="H2986"/>
      <c r="I2986"/>
    </row>
    <row r="2987" spans="4:9" x14ac:dyDescent="0.2">
      <c r="D2987" s="7"/>
      <c r="E2987"/>
      <c r="F2987"/>
      <c r="G2987"/>
      <c r="H2987"/>
      <c r="I2987"/>
    </row>
    <row r="2988" spans="4:9" x14ac:dyDescent="0.2">
      <c r="D2988" s="7"/>
      <c r="E2988"/>
      <c r="F2988"/>
      <c r="G2988"/>
      <c r="H2988"/>
      <c r="I2988"/>
    </row>
    <row r="2989" spans="4:9" x14ac:dyDescent="0.2">
      <c r="D2989" s="7"/>
      <c r="E2989"/>
      <c r="F2989"/>
      <c r="G2989"/>
      <c r="H2989"/>
      <c r="I2989"/>
    </row>
    <row r="2990" spans="4:9" x14ac:dyDescent="0.2">
      <c r="D2990" s="7"/>
      <c r="E2990"/>
      <c r="F2990"/>
      <c r="G2990"/>
      <c r="H2990"/>
      <c r="I2990"/>
    </row>
    <row r="2991" spans="4:9" x14ac:dyDescent="0.2">
      <c r="D2991" s="7"/>
      <c r="E2991"/>
      <c r="F2991"/>
      <c r="G2991"/>
      <c r="H2991"/>
      <c r="I2991"/>
    </row>
    <row r="2992" spans="4:9" x14ac:dyDescent="0.2">
      <c r="D2992" s="7"/>
      <c r="E2992"/>
      <c r="F2992"/>
      <c r="G2992"/>
      <c r="H2992"/>
      <c r="I2992"/>
    </row>
    <row r="2993" spans="4:9" x14ac:dyDescent="0.2">
      <c r="D2993" s="7"/>
      <c r="E2993"/>
      <c r="F2993"/>
      <c r="G2993"/>
      <c r="H2993"/>
      <c r="I2993"/>
    </row>
    <row r="2994" spans="4:9" x14ac:dyDescent="0.2">
      <c r="D2994" s="7"/>
      <c r="E2994"/>
      <c r="F2994"/>
      <c r="G2994"/>
      <c r="H2994"/>
      <c r="I2994"/>
    </row>
    <row r="2995" spans="4:9" x14ac:dyDescent="0.2">
      <c r="D2995" s="7"/>
      <c r="E2995"/>
      <c r="F2995"/>
      <c r="G2995"/>
      <c r="H2995"/>
      <c r="I2995"/>
    </row>
    <row r="2996" spans="4:9" x14ac:dyDescent="0.2">
      <c r="D2996" s="7"/>
      <c r="E2996"/>
      <c r="F2996"/>
      <c r="G2996"/>
      <c r="H2996"/>
      <c r="I2996"/>
    </row>
    <row r="2997" spans="4:9" x14ac:dyDescent="0.2">
      <c r="D2997" s="7"/>
      <c r="E2997"/>
      <c r="F2997"/>
      <c r="G2997"/>
      <c r="H2997"/>
      <c r="I2997"/>
    </row>
    <row r="2998" spans="4:9" x14ac:dyDescent="0.2">
      <c r="D2998" s="7"/>
      <c r="E2998"/>
      <c r="F2998"/>
      <c r="G2998"/>
      <c r="H2998"/>
      <c r="I2998"/>
    </row>
    <row r="2999" spans="4:9" x14ac:dyDescent="0.2">
      <c r="D2999" s="7"/>
      <c r="E2999"/>
      <c r="F2999"/>
      <c r="G2999"/>
      <c r="H2999"/>
      <c r="I2999"/>
    </row>
    <row r="3000" spans="4:9" x14ac:dyDescent="0.2">
      <c r="D3000" s="7"/>
      <c r="E3000"/>
      <c r="F3000"/>
      <c r="G3000"/>
      <c r="H3000"/>
      <c r="I3000"/>
    </row>
    <row r="3001" spans="4:9" x14ac:dyDescent="0.2">
      <c r="D3001" s="7"/>
      <c r="E3001"/>
      <c r="F3001"/>
      <c r="G3001"/>
      <c r="H3001"/>
      <c r="I3001"/>
    </row>
    <row r="3002" spans="4:9" x14ac:dyDescent="0.2">
      <c r="D3002" s="7"/>
      <c r="E3002"/>
      <c r="F3002"/>
      <c r="G3002"/>
      <c r="H3002"/>
      <c r="I3002"/>
    </row>
    <row r="3003" spans="4:9" x14ac:dyDescent="0.2">
      <c r="D3003" s="7"/>
      <c r="E3003"/>
      <c r="F3003"/>
      <c r="G3003"/>
      <c r="H3003"/>
      <c r="I3003"/>
    </row>
    <row r="3004" spans="4:9" x14ac:dyDescent="0.2">
      <c r="D3004" s="7"/>
      <c r="E3004"/>
      <c r="F3004"/>
      <c r="G3004"/>
      <c r="H3004"/>
      <c r="I3004"/>
    </row>
    <row r="3005" spans="4:9" x14ac:dyDescent="0.2">
      <c r="D3005" s="7"/>
      <c r="E3005"/>
      <c r="F3005"/>
      <c r="G3005"/>
      <c r="H3005"/>
      <c r="I3005"/>
    </row>
    <row r="3006" spans="4:9" x14ac:dyDescent="0.2">
      <c r="D3006" s="7"/>
      <c r="E3006"/>
      <c r="F3006"/>
      <c r="G3006"/>
      <c r="H3006"/>
      <c r="I3006"/>
    </row>
    <row r="3007" spans="4:9" x14ac:dyDescent="0.2">
      <c r="D3007" s="7"/>
      <c r="E3007"/>
      <c r="F3007"/>
      <c r="G3007"/>
      <c r="H3007"/>
      <c r="I3007"/>
    </row>
    <row r="3008" spans="4:9" x14ac:dyDescent="0.2">
      <c r="D3008" s="7"/>
      <c r="E3008"/>
      <c r="F3008"/>
      <c r="G3008"/>
      <c r="H3008"/>
      <c r="I3008"/>
    </row>
    <row r="3009" spans="4:9" x14ac:dyDescent="0.2">
      <c r="D3009" s="7"/>
      <c r="E3009"/>
      <c r="F3009"/>
      <c r="G3009"/>
      <c r="H3009"/>
      <c r="I3009"/>
    </row>
    <row r="3010" spans="4:9" x14ac:dyDescent="0.2">
      <c r="D3010" s="7"/>
      <c r="E3010"/>
      <c r="F3010"/>
      <c r="G3010"/>
      <c r="H3010"/>
      <c r="I3010"/>
    </row>
    <row r="3011" spans="4:9" x14ac:dyDescent="0.2">
      <c r="D3011" s="7"/>
      <c r="E3011"/>
      <c r="F3011"/>
      <c r="G3011"/>
      <c r="H3011"/>
      <c r="I3011"/>
    </row>
    <row r="3012" spans="4:9" x14ac:dyDescent="0.2">
      <c r="D3012" s="7"/>
      <c r="E3012"/>
      <c r="F3012"/>
      <c r="G3012"/>
      <c r="H3012"/>
      <c r="I3012"/>
    </row>
    <row r="3013" spans="4:9" x14ac:dyDescent="0.2">
      <c r="D3013" s="7"/>
      <c r="E3013"/>
      <c r="F3013"/>
      <c r="G3013"/>
      <c r="H3013"/>
      <c r="I3013"/>
    </row>
    <row r="3014" spans="4:9" x14ac:dyDescent="0.2">
      <c r="D3014" s="7"/>
      <c r="E3014"/>
      <c r="F3014"/>
      <c r="G3014"/>
      <c r="H3014"/>
      <c r="I3014"/>
    </row>
    <row r="3015" spans="4:9" x14ac:dyDescent="0.2">
      <c r="D3015" s="7"/>
      <c r="E3015"/>
      <c r="F3015"/>
      <c r="G3015"/>
      <c r="H3015"/>
      <c r="I3015"/>
    </row>
    <row r="3016" spans="4:9" x14ac:dyDescent="0.2">
      <c r="D3016" s="7"/>
      <c r="E3016"/>
      <c r="F3016"/>
      <c r="G3016"/>
      <c r="H3016"/>
      <c r="I3016"/>
    </row>
    <row r="3017" spans="4:9" x14ac:dyDescent="0.2">
      <c r="D3017" s="7"/>
      <c r="E3017"/>
      <c r="F3017"/>
      <c r="G3017"/>
      <c r="H3017"/>
      <c r="I3017"/>
    </row>
    <row r="3018" spans="4:9" x14ac:dyDescent="0.2">
      <c r="D3018" s="7"/>
      <c r="E3018"/>
      <c r="F3018"/>
      <c r="G3018"/>
      <c r="H3018"/>
      <c r="I3018"/>
    </row>
    <row r="3019" spans="4:9" x14ac:dyDescent="0.2">
      <c r="D3019" s="7"/>
      <c r="E3019"/>
      <c r="F3019"/>
      <c r="G3019"/>
      <c r="H3019"/>
      <c r="I3019"/>
    </row>
    <row r="3020" spans="4:9" x14ac:dyDescent="0.2">
      <c r="D3020" s="7"/>
      <c r="E3020"/>
      <c r="F3020"/>
      <c r="G3020"/>
      <c r="H3020"/>
      <c r="I3020"/>
    </row>
    <row r="3021" spans="4:9" x14ac:dyDescent="0.2">
      <c r="D3021" s="7"/>
      <c r="E3021"/>
      <c r="F3021"/>
      <c r="G3021"/>
      <c r="H3021"/>
      <c r="I3021"/>
    </row>
    <row r="3022" spans="4:9" x14ac:dyDescent="0.2">
      <c r="D3022" s="7"/>
      <c r="E3022"/>
      <c r="F3022"/>
      <c r="G3022"/>
      <c r="H3022"/>
      <c r="I3022"/>
    </row>
    <row r="3023" spans="4:9" x14ac:dyDescent="0.2">
      <c r="D3023" s="7"/>
      <c r="E3023"/>
      <c r="F3023"/>
      <c r="G3023"/>
      <c r="H3023"/>
      <c r="I3023"/>
    </row>
    <row r="3024" spans="4:9" x14ac:dyDescent="0.2">
      <c r="D3024" s="7"/>
      <c r="E3024"/>
      <c r="F3024"/>
      <c r="G3024"/>
      <c r="H3024"/>
      <c r="I3024"/>
    </row>
    <row r="3025" spans="4:9" x14ac:dyDescent="0.2">
      <c r="D3025" s="7"/>
      <c r="E3025"/>
      <c r="F3025"/>
      <c r="G3025"/>
      <c r="H3025"/>
      <c r="I3025"/>
    </row>
    <row r="3026" spans="4:9" x14ac:dyDescent="0.2">
      <c r="D3026" s="7"/>
      <c r="E3026"/>
      <c r="F3026"/>
      <c r="G3026"/>
      <c r="H3026"/>
      <c r="I3026"/>
    </row>
    <row r="3027" spans="4:9" x14ac:dyDescent="0.2">
      <c r="D3027" s="7"/>
      <c r="E3027"/>
      <c r="F3027"/>
      <c r="G3027"/>
      <c r="H3027"/>
      <c r="I3027"/>
    </row>
    <row r="3028" spans="4:9" x14ac:dyDescent="0.2">
      <c r="D3028" s="7"/>
      <c r="E3028"/>
      <c r="F3028"/>
      <c r="G3028"/>
      <c r="H3028"/>
      <c r="I3028"/>
    </row>
    <row r="3029" spans="4:9" x14ac:dyDescent="0.2">
      <c r="D3029" s="7"/>
      <c r="E3029"/>
      <c r="F3029"/>
      <c r="G3029"/>
      <c r="H3029"/>
      <c r="I3029"/>
    </row>
    <row r="3030" spans="4:9" x14ac:dyDescent="0.2">
      <c r="D3030" s="7"/>
      <c r="E3030"/>
      <c r="F3030"/>
      <c r="G3030"/>
      <c r="H3030"/>
      <c r="I3030"/>
    </row>
    <row r="3031" spans="4:9" x14ac:dyDescent="0.2">
      <c r="D3031" s="7"/>
      <c r="E3031"/>
      <c r="F3031"/>
      <c r="G3031"/>
      <c r="H3031"/>
      <c r="I3031"/>
    </row>
    <row r="3032" spans="4:9" x14ac:dyDescent="0.2">
      <c r="D3032" s="7"/>
      <c r="E3032"/>
      <c r="F3032"/>
      <c r="G3032"/>
      <c r="H3032"/>
      <c r="I3032"/>
    </row>
    <row r="3033" spans="4:9" x14ac:dyDescent="0.2">
      <c r="D3033" s="7"/>
      <c r="E3033"/>
      <c r="F3033"/>
      <c r="G3033"/>
      <c r="H3033"/>
      <c r="I3033"/>
    </row>
    <row r="3034" spans="4:9" x14ac:dyDescent="0.2">
      <c r="D3034" s="7"/>
      <c r="E3034"/>
      <c r="F3034"/>
      <c r="G3034"/>
      <c r="H3034"/>
      <c r="I3034"/>
    </row>
    <row r="3035" spans="4:9" x14ac:dyDescent="0.2">
      <c r="D3035" s="7"/>
      <c r="E3035"/>
      <c r="F3035"/>
      <c r="G3035"/>
      <c r="H3035"/>
      <c r="I3035"/>
    </row>
    <row r="3036" spans="4:9" x14ac:dyDescent="0.2">
      <c r="D3036" s="7"/>
      <c r="E3036"/>
      <c r="F3036"/>
      <c r="G3036"/>
      <c r="H3036"/>
      <c r="I3036"/>
    </row>
    <row r="3037" spans="4:9" x14ac:dyDescent="0.2">
      <c r="D3037" s="7"/>
      <c r="E3037"/>
      <c r="F3037"/>
      <c r="G3037"/>
      <c r="H3037"/>
      <c r="I3037"/>
    </row>
    <row r="3038" spans="4:9" x14ac:dyDescent="0.2">
      <c r="D3038" s="7"/>
      <c r="E3038"/>
      <c r="F3038"/>
      <c r="G3038"/>
      <c r="H3038"/>
      <c r="I3038"/>
    </row>
    <row r="3039" spans="4:9" x14ac:dyDescent="0.2">
      <c r="D3039" s="7"/>
      <c r="E3039"/>
      <c r="F3039"/>
      <c r="G3039"/>
      <c r="H3039"/>
      <c r="I3039"/>
    </row>
    <row r="3040" spans="4:9" x14ac:dyDescent="0.2">
      <c r="D3040" s="7"/>
      <c r="E3040"/>
      <c r="F3040"/>
      <c r="G3040"/>
      <c r="H3040"/>
      <c r="I3040"/>
    </row>
    <row r="3041" spans="4:9" x14ac:dyDescent="0.2">
      <c r="D3041" s="7"/>
      <c r="E3041"/>
      <c r="F3041"/>
      <c r="G3041"/>
      <c r="H3041"/>
      <c r="I3041"/>
    </row>
    <row r="3042" spans="4:9" x14ac:dyDescent="0.2">
      <c r="D3042" s="7"/>
      <c r="E3042"/>
      <c r="F3042"/>
      <c r="G3042"/>
      <c r="H3042"/>
      <c r="I3042"/>
    </row>
    <row r="3043" spans="4:9" x14ac:dyDescent="0.2">
      <c r="D3043" s="7"/>
      <c r="E3043"/>
      <c r="F3043"/>
      <c r="G3043"/>
      <c r="H3043"/>
      <c r="I3043"/>
    </row>
    <row r="3044" spans="4:9" x14ac:dyDescent="0.2">
      <c r="D3044" s="7"/>
      <c r="E3044"/>
      <c r="F3044"/>
      <c r="G3044"/>
      <c r="H3044"/>
      <c r="I3044"/>
    </row>
    <row r="3045" spans="4:9" x14ac:dyDescent="0.2">
      <c r="D3045" s="7"/>
      <c r="E3045"/>
      <c r="F3045"/>
      <c r="G3045"/>
      <c r="H3045"/>
      <c r="I3045"/>
    </row>
    <row r="3046" spans="4:9" x14ac:dyDescent="0.2">
      <c r="D3046" s="7"/>
      <c r="E3046"/>
      <c r="F3046"/>
      <c r="G3046"/>
      <c r="H3046"/>
      <c r="I3046"/>
    </row>
    <row r="3047" spans="4:9" x14ac:dyDescent="0.2">
      <c r="D3047" s="7"/>
      <c r="E3047"/>
      <c r="F3047"/>
      <c r="G3047"/>
      <c r="H3047"/>
      <c r="I3047"/>
    </row>
    <row r="3048" spans="4:9" x14ac:dyDescent="0.2">
      <c r="D3048" s="7"/>
      <c r="E3048"/>
      <c r="F3048"/>
      <c r="G3048"/>
      <c r="H3048"/>
      <c r="I3048"/>
    </row>
    <row r="3049" spans="4:9" x14ac:dyDescent="0.2">
      <c r="D3049" s="7"/>
      <c r="E3049"/>
      <c r="F3049"/>
      <c r="G3049"/>
      <c r="H3049"/>
      <c r="I3049"/>
    </row>
    <row r="3050" spans="4:9" x14ac:dyDescent="0.2">
      <c r="D3050" s="7"/>
      <c r="E3050"/>
      <c r="F3050"/>
      <c r="G3050"/>
      <c r="H3050"/>
      <c r="I3050"/>
    </row>
    <row r="3051" spans="4:9" x14ac:dyDescent="0.2">
      <c r="D3051" s="7"/>
      <c r="E3051"/>
      <c r="F3051"/>
      <c r="G3051"/>
      <c r="H3051"/>
      <c r="I3051"/>
    </row>
    <row r="3052" spans="4:9" x14ac:dyDescent="0.2">
      <c r="D3052" s="7"/>
      <c r="E3052"/>
      <c r="F3052"/>
      <c r="G3052"/>
      <c r="H3052"/>
      <c r="I3052"/>
    </row>
    <row r="3053" spans="4:9" x14ac:dyDescent="0.2">
      <c r="D3053" s="7"/>
      <c r="E3053"/>
      <c r="F3053"/>
      <c r="G3053"/>
      <c r="H3053"/>
      <c r="I3053"/>
    </row>
    <row r="3054" spans="4:9" x14ac:dyDescent="0.2">
      <c r="D3054" s="7"/>
      <c r="E3054"/>
      <c r="F3054"/>
      <c r="G3054"/>
      <c r="H3054"/>
      <c r="I3054"/>
    </row>
    <row r="3055" spans="4:9" x14ac:dyDescent="0.2">
      <c r="D3055" s="7"/>
      <c r="E3055"/>
      <c r="F3055"/>
      <c r="G3055"/>
      <c r="H3055"/>
      <c r="I3055"/>
    </row>
    <row r="3056" spans="4:9" x14ac:dyDescent="0.2">
      <c r="D3056" s="7"/>
      <c r="E3056"/>
      <c r="F3056"/>
      <c r="G3056"/>
      <c r="H3056"/>
      <c r="I3056"/>
    </row>
    <row r="3057" spans="4:9" x14ac:dyDescent="0.2">
      <c r="D3057" s="7"/>
      <c r="E3057"/>
      <c r="F3057"/>
      <c r="G3057"/>
      <c r="H3057"/>
      <c r="I3057"/>
    </row>
    <row r="3058" spans="4:9" x14ac:dyDescent="0.2">
      <c r="D3058" s="7"/>
      <c r="E3058"/>
      <c r="F3058"/>
      <c r="G3058"/>
      <c r="H3058"/>
      <c r="I3058"/>
    </row>
    <row r="3059" spans="4:9" x14ac:dyDescent="0.2">
      <c r="D3059" s="7"/>
      <c r="E3059"/>
      <c r="F3059"/>
      <c r="G3059"/>
      <c r="H3059"/>
      <c r="I3059"/>
    </row>
    <row r="3060" spans="4:9" x14ac:dyDescent="0.2">
      <c r="D3060" s="7"/>
      <c r="E3060"/>
      <c r="F3060"/>
      <c r="G3060"/>
      <c r="H3060"/>
      <c r="I3060"/>
    </row>
    <row r="3061" spans="4:9" x14ac:dyDescent="0.2">
      <c r="D3061" s="7"/>
      <c r="E3061"/>
      <c r="F3061"/>
      <c r="G3061"/>
      <c r="H3061"/>
      <c r="I3061"/>
    </row>
    <row r="3062" spans="4:9" x14ac:dyDescent="0.2">
      <c r="D3062" s="7"/>
      <c r="E3062"/>
      <c r="F3062"/>
      <c r="G3062"/>
      <c r="H3062"/>
      <c r="I3062"/>
    </row>
    <row r="3063" spans="4:9" x14ac:dyDescent="0.2">
      <c r="D3063" s="7"/>
      <c r="E3063"/>
      <c r="F3063"/>
      <c r="G3063"/>
      <c r="H3063"/>
      <c r="I3063"/>
    </row>
    <row r="3064" spans="4:9" x14ac:dyDescent="0.2">
      <c r="D3064" s="7"/>
      <c r="E3064"/>
      <c r="F3064"/>
      <c r="G3064"/>
      <c r="H3064"/>
      <c r="I3064"/>
    </row>
    <row r="3065" spans="4:9" x14ac:dyDescent="0.2">
      <c r="D3065" s="7"/>
      <c r="E3065"/>
      <c r="F3065"/>
      <c r="G3065"/>
      <c r="H3065"/>
      <c r="I3065"/>
    </row>
    <row r="3066" spans="4:9" x14ac:dyDescent="0.2">
      <c r="D3066" s="7"/>
      <c r="E3066"/>
      <c r="F3066"/>
      <c r="G3066"/>
      <c r="H3066"/>
      <c r="I3066"/>
    </row>
    <row r="3067" spans="4:9" x14ac:dyDescent="0.2">
      <c r="D3067" s="7"/>
      <c r="E3067"/>
      <c r="F3067"/>
      <c r="G3067"/>
      <c r="H3067"/>
      <c r="I3067"/>
    </row>
    <row r="3068" spans="4:9" x14ac:dyDescent="0.2">
      <c r="D3068" s="7"/>
      <c r="E3068"/>
      <c r="F3068"/>
      <c r="G3068"/>
      <c r="H3068"/>
      <c r="I3068"/>
    </row>
    <row r="3069" spans="4:9" x14ac:dyDescent="0.2">
      <c r="D3069" s="7"/>
      <c r="E3069"/>
      <c r="F3069"/>
      <c r="G3069"/>
      <c r="H3069"/>
      <c r="I3069"/>
    </row>
    <row r="3070" spans="4:9" x14ac:dyDescent="0.2">
      <c r="D3070" s="7"/>
      <c r="E3070"/>
      <c r="F3070"/>
      <c r="G3070"/>
      <c r="H3070"/>
      <c r="I3070"/>
    </row>
    <row r="3071" spans="4:9" x14ac:dyDescent="0.2">
      <c r="D3071" s="7"/>
      <c r="E3071"/>
      <c r="F3071"/>
      <c r="G3071"/>
      <c r="H3071"/>
      <c r="I3071"/>
    </row>
    <row r="3072" spans="4:9" x14ac:dyDescent="0.2">
      <c r="D3072" s="7"/>
      <c r="E3072"/>
      <c r="F3072"/>
      <c r="G3072"/>
      <c r="H3072"/>
      <c r="I3072"/>
    </row>
    <row r="3073" spans="4:9" x14ac:dyDescent="0.2">
      <c r="D3073" s="7"/>
      <c r="E3073"/>
      <c r="F3073"/>
      <c r="G3073"/>
      <c r="H3073"/>
      <c r="I3073"/>
    </row>
    <row r="3074" spans="4:9" x14ac:dyDescent="0.2">
      <c r="D3074" s="7"/>
      <c r="E3074"/>
      <c r="F3074"/>
      <c r="G3074"/>
      <c r="H3074"/>
      <c r="I3074"/>
    </row>
    <row r="3075" spans="4:9" x14ac:dyDescent="0.2">
      <c r="D3075" s="7"/>
      <c r="E3075"/>
      <c r="F3075"/>
      <c r="G3075"/>
      <c r="H3075"/>
      <c r="I3075"/>
    </row>
    <row r="3076" spans="4:9" x14ac:dyDescent="0.2">
      <c r="D3076" s="7"/>
      <c r="E3076"/>
      <c r="F3076"/>
      <c r="G3076"/>
      <c r="H3076"/>
      <c r="I3076"/>
    </row>
    <row r="3077" spans="4:9" x14ac:dyDescent="0.2">
      <c r="D3077" s="7"/>
      <c r="E3077"/>
      <c r="F3077"/>
      <c r="G3077"/>
      <c r="H3077"/>
      <c r="I3077"/>
    </row>
    <row r="3078" spans="4:9" x14ac:dyDescent="0.2">
      <c r="D3078" s="7"/>
      <c r="E3078"/>
      <c r="F3078"/>
      <c r="G3078"/>
      <c r="H3078"/>
      <c r="I3078"/>
    </row>
    <row r="3079" spans="4:9" x14ac:dyDescent="0.2">
      <c r="D3079" s="7"/>
      <c r="E3079"/>
      <c r="F3079"/>
      <c r="G3079"/>
      <c r="H3079"/>
      <c r="I3079"/>
    </row>
    <row r="3080" spans="4:9" x14ac:dyDescent="0.2">
      <c r="D3080" s="7"/>
      <c r="E3080"/>
      <c r="F3080"/>
      <c r="G3080"/>
      <c r="H3080"/>
      <c r="I3080"/>
    </row>
    <row r="3081" spans="4:9" x14ac:dyDescent="0.2">
      <c r="D3081" s="7"/>
      <c r="E3081"/>
      <c r="F3081"/>
      <c r="G3081"/>
      <c r="H3081"/>
      <c r="I3081"/>
    </row>
    <row r="3082" spans="4:9" x14ac:dyDescent="0.2">
      <c r="D3082" s="7"/>
      <c r="E3082"/>
      <c r="F3082"/>
      <c r="G3082"/>
      <c r="H3082"/>
      <c r="I3082"/>
    </row>
    <row r="3083" spans="4:9" x14ac:dyDescent="0.2">
      <c r="D3083" s="7"/>
      <c r="E3083"/>
      <c r="F3083"/>
      <c r="G3083"/>
      <c r="H3083"/>
      <c r="I3083"/>
    </row>
    <row r="3084" spans="4:9" x14ac:dyDescent="0.2">
      <c r="D3084" s="7"/>
      <c r="E3084"/>
      <c r="F3084"/>
      <c r="G3084"/>
      <c r="H3084"/>
      <c r="I3084"/>
    </row>
    <row r="3085" spans="4:9" x14ac:dyDescent="0.2">
      <c r="D3085" s="7"/>
      <c r="E3085"/>
      <c r="F3085"/>
      <c r="G3085"/>
      <c r="H3085"/>
      <c r="I3085"/>
    </row>
    <row r="3086" spans="4:9" x14ac:dyDescent="0.2">
      <c r="D3086" s="7"/>
      <c r="E3086"/>
      <c r="F3086"/>
      <c r="G3086"/>
      <c r="H3086"/>
      <c r="I3086"/>
    </row>
    <row r="3087" spans="4:9" x14ac:dyDescent="0.2">
      <c r="D3087" s="7"/>
      <c r="E3087"/>
      <c r="F3087"/>
      <c r="G3087"/>
      <c r="H3087"/>
      <c r="I3087"/>
    </row>
    <row r="3088" spans="4:9" x14ac:dyDescent="0.2">
      <c r="D3088" s="7"/>
      <c r="E3088"/>
      <c r="F3088"/>
      <c r="G3088"/>
      <c r="H3088"/>
      <c r="I3088"/>
    </row>
    <row r="3089" spans="4:9" x14ac:dyDescent="0.2">
      <c r="D3089" s="7"/>
      <c r="E3089"/>
      <c r="F3089"/>
      <c r="G3089"/>
      <c r="H3089"/>
      <c r="I3089"/>
    </row>
    <row r="3090" spans="4:9" x14ac:dyDescent="0.2">
      <c r="D3090" s="7"/>
      <c r="E3090"/>
      <c r="F3090"/>
      <c r="G3090"/>
      <c r="H3090"/>
      <c r="I3090"/>
    </row>
    <row r="3091" spans="4:9" x14ac:dyDescent="0.2">
      <c r="D3091" s="7"/>
      <c r="E3091"/>
      <c r="F3091"/>
      <c r="G3091"/>
      <c r="H3091"/>
      <c r="I3091"/>
    </row>
    <row r="3092" spans="4:9" x14ac:dyDescent="0.2">
      <c r="D3092" s="7"/>
      <c r="E3092"/>
      <c r="F3092"/>
      <c r="G3092"/>
      <c r="H3092"/>
      <c r="I3092"/>
    </row>
    <row r="3093" spans="4:9" x14ac:dyDescent="0.2">
      <c r="D3093" s="7"/>
      <c r="E3093"/>
      <c r="F3093"/>
      <c r="G3093"/>
      <c r="H3093"/>
      <c r="I3093"/>
    </row>
    <row r="3094" spans="4:9" x14ac:dyDescent="0.2">
      <c r="D3094" s="7"/>
      <c r="E3094"/>
      <c r="F3094"/>
      <c r="G3094"/>
      <c r="H3094"/>
      <c r="I3094"/>
    </row>
    <row r="3095" spans="4:9" x14ac:dyDescent="0.2">
      <c r="D3095" s="7"/>
      <c r="E3095"/>
      <c r="F3095"/>
      <c r="G3095"/>
      <c r="H3095"/>
      <c r="I3095"/>
    </row>
    <row r="3096" spans="4:9" x14ac:dyDescent="0.2">
      <c r="D3096" s="7"/>
      <c r="E3096"/>
      <c r="F3096"/>
      <c r="G3096"/>
      <c r="H3096"/>
      <c r="I3096"/>
    </row>
    <row r="3097" spans="4:9" x14ac:dyDescent="0.2">
      <c r="D3097" s="7"/>
      <c r="E3097"/>
      <c r="F3097"/>
      <c r="G3097"/>
      <c r="H3097"/>
      <c r="I3097"/>
    </row>
    <row r="3098" spans="4:9" x14ac:dyDescent="0.2">
      <c r="D3098" s="7"/>
      <c r="E3098"/>
      <c r="F3098"/>
      <c r="G3098"/>
      <c r="H3098"/>
      <c r="I3098"/>
    </row>
    <row r="3099" spans="4:9" x14ac:dyDescent="0.2">
      <c r="D3099" s="7"/>
      <c r="E3099"/>
      <c r="F3099"/>
      <c r="G3099"/>
      <c r="H3099"/>
      <c r="I3099"/>
    </row>
    <row r="3100" spans="4:9" x14ac:dyDescent="0.2">
      <c r="D3100" s="7"/>
      <c r="E3100"/>
      <c r="F3100"/>
      <c r="G3100"/>
      <c r="H3100"/>
      <c r="I3100"/>
    </row>
    <row r="3101" spans="4:9" x14ac:dyDescent="0.2">
      <c r="D3101" s="7"/>
      <c r="E3101"/>
      <c r="F3101"/>
      <c r="G3101"/>
      <c r="H3101"/>
      <c r="I3101"/>
    </row>
    <row r="3102" spans="4:9" x14ac:dyDescent="0.2">
      <c r="D3102" s="7"/>
      <c r="E3102"/>
      <c r="F3102"/>
      <c r="G3102"/>
      <c r="H3102"/>
      <c r="I3102"/>
    </row>
    <row r="3103" spans="4:9" x14ac:dyDescent="0.2">
      <c r="D3103" s="7"/>
      <c r="E3103"/>
      <c r="F3103"/>
      <c r="G3103"/>
      <c r="H3103"/>
      <c r="I3103"/>
    </row>
    <row r="3104" spans="4:9" x14ac:dyDescent="0.2">
      <c r="D3104" s="7"/>
      <c r="E3104"/>
      <c r="F3104"/>
      <c r="G3104"/>
      <c r="H3104"/>
      <c r="I3104"/>
    </row>
    <row r="3105" spans="4:9" x14ac:dyDescent="0.2">
      <c r="D3105" s="7"/>
      <c r="E3105"/>
      <c r="F3105"/>
      <c r="G3105"/>
      <c r="H3105"/>
      <c r="I3105"/>
    </row>
    <row r="3106" spans="4:9" x14ac:dyDescent="0.2">
      <c r="D3106" s="7"/>
      <c r="E3106"/>
      <c r="F3106"/>
      <c r="G3106"/>
      <c r="H3106"/>
      <c r="I3106"/>
    </row>
    <row r="3107" spans="4:9" x14ac:dyDescent="0.2">
      <c r="D3107" s="7"/>
      <c r="E3107"/>
      <c r="F3107"/>
      <c r="G3107"/>
      <c r="H3107"/>
      <c r="I3107"/>
    </row>
    <row r="3108" spans="4:9" x14ac:dyDescent="0.2">
      <c r="D3108" s="7"/>
      <c r="E3108"/>
      <c r="F3108"/>
      <c r="G3108"/>
      <c r="H3108"/>
      <c r="I3108"/>
    </row>
    <row r="3109" spans="4:9" x14ac:dyDescent="0.2">
      <c r="D3109" s="7"/>
      <c r="E3109"/>
      <c r="F3109"/>
      <c r="G3109"/>
      <c r="H3109"/>
      <c r="I3109"/>
    </row>
    <row r="3110" spans="4:9" x14ac:dyDescent="0.2">
      <c r="D3110" s="7"/>
      <c r="E3110"/>
      <c r="F3110"/>
      <c r="G3110"/>
      <c r="H3110"/>
      <c r="I3110"/>
    </row>
    <row r="3111" spans="4:9" x14ac:dyDescent="0.2">
      <c r="D3111" s="7"/>
      <c r="E3111"/>
      <c r="F3111"/>
      <c r="G3111"/>
      <c r="H3111"/>
      <c r="I3111"/>
    </row>
    <row r="3112" spans="4:9" x14ac:dyDescent="0.2">
      <c r="D3112" s="7"/>
      <c r="E3112"/>
      <c r="F3112"/>
      <c r="G3112"/>
      <c r="H3112"/>
      <c r="I3112"/>
    </row>
    <row r="3113" spans="4:9" x14ac:dyDescent="0.2">
      <c r="D3113" s="7"/>
      <c r="E3113"/>
      <c r="F3113"/>
      <c r="G3113"/>
      <c r="H3113"/>
      <c r="I3113"/>
    </row>
    <row r="3114" spans="4:9" x14ac:dyDescent="0.2">
      <c r="D3114" s="7"/>
      <c r="E3114"/>
      <c r="F3114"/>
      <c r="G3114"/>
      <c r="H3114"/>
      <c r="I3114"/>
    </row>
    <row r="3115" spans="4:9" x14ac:dyDescent="0.2">
      <c r="D3115" s="7"/>
      <c r="E3115"/>
      <c r="F3115"/>
      <c r="G3115"/>
      <c r="H3115"/>
      <c r="I3115"/>
    </row>
    <row r="3116" spans="4:9" x14ac:dyDescent="0.2">
      <c r="D3116" s="7"/>
      <c r="E3116"/>
      <c r="F3116"/>
      <c r="G3116"/>
      <c r="H3116"/>
      <c r="I3116"/>
    </row>
    <row r="3117" spans="4:9" x14ac:dyDescent="0.2">
      <c r="D3117" s="7"/>
      <c r="E3117"/>
      <c r="F3117"/>
      <c r="G3117"/>
      <c r="H3117"/>
      <c r="I3117"/>
    </row>
    <row r="3118" spans="4:9" x14ac:dyDescent="0.2">
      <c r="D3118" s="7"/>
      <c r="E3118"/>
      <c r="F3118"/>
      <c r="G3118"/>
      <c r="H3118"/>
      <c r="I3118"/>
    </row>
    <row r="3119" spans="4:9" x14ac:dyDescent="0.2">
      <c r="D3119" s="7"/>
      <c r="E3119"/>
      <c r="F3119"/>
      <c r="G3119"/>
      <c r="H3119"/>
      <c r="I3119"/>
    </row>
    <row r="3120" spans="4:9" x14ac:dyDescent="0.2">
      <c r="D3120" s="7"/>
      <c r="E3120"/>
      <c r="F3120"/>
      <c r="G3120"/>
      <c r="H3120"/>
      <c r="I3120"/>
    </row>
    <row r="3121" spans="4:9" x14ac:dyDescent="0.2">
      <c r="D3121" s="7"/>
      <c r="E3121"/>
      <c r="F3121"/>
      <c r="G3121"/>
      <c r="H3121"/>
      <c r="I3121"/>
    </row>
    <row r="3122" spans="4:9" x14ac:dyDescent="0.2">
      <c r="D3122" s="7"/>
      <c r="E3122"/>
      <c r="F3122"/>
      <c r="G3122"/>
      <c r="H3122"/>
      <c r="I3122"/>
    </row>
    <row r="3123" spans="4:9" x14ac:dyDescent="0.2">
      <c r="D3123" s="7"/>
      <c r="E3123"/>
      <c r="F3123"/>
      <c r="G3123"/>
      <c r="H3123"/>
      <c r="I3123"/>
    </row>
    <row r="3124" spans="4:9" x14ac:dyDescent="0.2">
      <c r="D3124" s="7"/>
      <c r="E3124"/>
      <c r="F3124"/>
      <c r="G3124"/>
      <c r="H3124"/>
      <c r="I3124"/>
    </row>
    <row r="3125" spans="4:9" x14ac:dyDescent="0.2">
      <c r="D3125" s="7"/>
      <c r="E3125"/>
      <c r="F3125"/>
      <c r="G3125"/>
      <c r="H3125"/>
      <c r="I3125"/>
    </row>
    <row r="3126" spans="4:9" x14ac:dyDescent="0.2">
      <c r="D3126" s="7"/>
      <c r="E3126"/>
      <c r="F3126"/>
      <c r="G3126"/>
      <c r="H3126"/>
      <c r="I3126"/>
    </row>
    <row r="3127" spans="4:9" x14ac:dyDescent="0.2">
      <c r="D3127" s="7"/>
      <c r="E3127"/>
      <c r="F3127"/>
      <c r="G3127"/>
      <c r="H3127"/>
      <c r="I3127"/>
    </row>
    <row r="3128" spans="4:9" x14ac:dyDescent="0.2">
      <c r="D3128" s="7"/>
      <c r="E3128"/>
      <c r="F3128"/>
      <c r="G3128"/>
      <c r="H3128"/>
      <c r="I3128"/>
    </row>
    <row r="3129" spans="4:9" x14ac:dyDescent="0.2">
      <c r="D3129" s="7"/>
      <c r="E3129"/>
      <c r="F3129"/>
      <c r="G3129"/>
      <c r="H3129"/>
      <c r="I3129"/>
    </row>
    <row r="3130" spans="4:9" x14ac:dyDescent="0.2">
      <c r="D3130" s="7"/>
      <c r="E3130"/>
      <c r="F3130"/>
      <c r="G3130"/>
      <c r="H3130"/>
      <c r="I3130"/>
    </row>
    <row r="3131" spans="4:9" x14ac:dyDescent="0.2">
      <c r="D3131" s="7"/>
      <c r="E3131"/>
      <c r="F3131"/>
      <c r="G3131"/>
      <c r="H3131"/>
      <c r="I3131"/>
    </row>
    <row r="3132" spans="4:9" x14ac:dyDescent="0.2">
      <c r="D3132" s="7"/>
      <c r="E3132"/>
      <c r="F3132"/>
      <c r="G3132"/>
      <c r="H3132"/>
      <c r="I3132"/>
    </row>
    <row r="3133" spans="4:9" x14ac:dyDescent="0.2">
      <c r="D3133" s="7"/>
      <c r="E3133"/>
      <c r="F3133"/>
      <c r="G3133"/>
      <c r="H3133"/>
      <c r="I3133"/>
    </row>
    <row r="3134" spans="4:9" x14ac:dyDescent="0.2">
      <c r="D3134" s="7"/>
      <c r="E3134"/>
      <c r="F3134"/>
      <c r="G3134"/>
      <c r="H3134"/>
      <c r="I3134"/>
    </row>
    <row r="3135" spans="4:9" x14ac:dyDescent="0.2">
      <c r="D3135" s="7"/>
      <c r="E3135"/>
      <c r="F3135"/>
      <c r="G3135"/>
      <c r="H3135"/>
      <c r="I3135"/>
    </row>
    <row r="3136" spans="4:9" x14ac:dyDescent="0.2">
      <c r="D3136" s="7"/>
      <c r="E3136"/>
      <c r="F3136"/>
      <c r="G3136"/>
      <c r="H3136"/>
      <c r="I3136"/>
    </row>
    <row r="3137" spans="4:9" x14ac:dyDescent="0.2">
      <c r="D3137" s="7"/>
      <c r="E3137"/>
      <c r="F3137"/>
      <c r="G3137"/>
      <c r="H3137"/>
      <c r="I3137"/>
    </row>
    <row r="3138" spans="4:9" x14ac:dyDescent="0.2">
      <c r="D3138" s="7"/>
      <c r="E3138"/>
      <c r="F3138"/>
      <c r="G3138"/>
      <c r="H3138"/>
      <c r="I3138"/>
    </row>
    <row r="3139" spans="4:9" x14ac:dyDescent="0.2">
      <c r="D3139" s="7"/>
      <c r="E3139"/>
      <c r="F3139"/>
      <c r="G3139"/>
      <c r="H3139"/>
      <c r="I3139"/>
    </row>
    <row r="3140" spans="4:9" x14ac:dyDescent="0.2">
      <c r="D3140" s="7"/>
      <c r="E3140"/>
      <c r="F3140"/>
      <c r="G3140"/>
      <c r="H3140"/>
      <c r="I3140"/>
    </row>
    <row r="3141" spans="4:9" x14ac:dyDescent="0.2">
      <c r="D3141" s="7"/>
      <c r="E3141"/>
      <c r="F3141"/>
      <c r="G3141"/>
      <c r="H3141"/>
      <c r="I3141"/>
    </row>
    <row r="3142" spans="4:9" x14ac:dyDescent="0.2">
      <c r="D3142" s="7"/>
      <c r="E3142"/>
      <c r="F3142"/>
      <c r="G3142"/>
      <c r="H3142"/>
      <c r="I3142"/>
    </row>
    <row r="3143" spans="4:9" x14ac:dyDescent="0.2">
      <c r="D3143" s="7"/>
      <c r="E3143"/>
      <c r="F3143"/>
      <c r="G3143"/>
      <c r="H3143"/>
      <c r="I3143"/>
    </row>
    <row r="3144" spans="4:9" x14ac:dyDescent="0.2">
      <c r="D3144" s="7"/>
      <c r="E3144"/>
      <c r="F3144"/>
      <c r="G3144"/>
      <c r="H3144"/>
      <c r="I3144"/>
    </row>
    <row r="3145" spans="4:9" x14ac:dyDescent="0.2">
      <c r="D3145" s="7"/>
      <c r="E3145"/>
      <c r="F3145"/>
      <c r="G3145"/>
      <c r="H3145"/>
      <c r="I3145"/>
    </row>
    <row r="3146" spans="4:9" x14ac:dyDescent="0.2">
      <c r="D3146" s="7"/>
      <c r="E3146"/>
      <c r="F3146"/>
      <c r="G3146"/>
      <c r="H3146"/>
      <c r="I3146"/>
    </row>
    <row r="3147" spans="4:9" x14ac:dyDescent="0.2">
      <c r="D3147" s="7"/>
      <c r="E3147"/>
      <c r="F3147"/>
      <c r="G3147"/>
      <c r="H3147"/>
      <c r="I3147"/>
    </row>
    <row r="3148" spans="4:9" x14ac:dyDescent="0.2">
      <c r="D3148" s="7"/>
      <c r="E3148"/>
      <c r="F3148"/>
      <c r="G3148"/>
      <c r="H3148"/>
      <c r="I3148"/>
    </row>
    <row r="3149" spans="4:9" x14ac:dyDescent="0.2">
      <c r="D3149" s="7"/>
      <c r="E3149"/>
      <c r="F3149"/>
      <c r="G3149"/>
      <c r="H3149"/>
      <c r="I3149"/>
    </row>
    <row r="3150" spans="4:9" x14ac:dyDescent="0.2">
      <c r="D3150" s="7"/>
      <c r="E3150"/>
      <c r="F3150"/>
      <c r="G3150"/>
      <c r="H3150"/>
      <c r="I3150"/>
    </row>
    <row r="3151" spans="4:9" x14ac:dyDescent="0.2">
      <c r="D3151" s="7"/>
      <c r="E3151"/>
      <c r="F3151"/>
      <c r="G3151"/>
      <c r="H3151"/>
      <c r="I3151"/>
    </row>
    <row r="3152" spans="4:9" x14ac:dyDescent="0.2">
      <c r="D3152" s="7"/>
      <c r="E3152"/>
      <c r="F3152"/>
      <c r="G3152"/>
      <c r="H3152"/>
      <c r="I3152"/>
    </row>
    <row r="3153" spans="4:9" x14ac:dyDescent="0.2">
      <c r="D3153" s="7"/>
      <c r="E3153"/>
      <c r="F3153"/>
      <c r="G3153"/>
      <c r="H3153"/>
      <c r="I3153"/>
    </row>
    <row r="3154" spans="4:9" x14ac:dyDescent="0.2">
      <c r="D3154" s="7"/>
      <c r="E3154"/>
      <c r="F3154"/>
      <c r="G3154"/>
      <c r="H3154"/>
      <c r="I3154"/>
    </row>
    <row r="3155" spans="4:9" x14ac:dyDescent="0.2">
      <c r="D3155" s="7"/>
      <c r="E3155"/>
      <c r="F3155"/>
      <c r="G3155"/>
      <c r="H3155"/>
      <c r="I3155"/>
    </row>
    <row r="3156" spans="4:9" x14ac:dyDescent="0.2">
      <c r="D3156" s="7"/>
      <c r="E3156"/>
      <c r="F3156"/>
      <c r="G3156"/>
      <c r="H3156"/>
      <c r="I3156"/>
    </row>
    <row r="3157" spans="4:9" x14ac:dyDescent="0.2">
      <c r="D3157" s="7"/>
      <c r="E3157"/>
      <c r="F3157"/>
      <c r="G3157"/>
      <c r="H3157"/>
      <c r="I3157"/>
    </row>
    <row r="3158" spans="4:9" x14ac:dyDescent="0.2">
      <c r="D3158" s="7"/>
      <c r="E3158"/>
      <c r="F3158"/>
      <c r="G3158"/>
      <c r="H3158"/>
      <c r="I3158"/>
    </row>
    <row r="3159" spans="4:9" x14ac:dyDescent="0.2">
      <c r="D3159" s="7"/>
      <c r="E3159"/>
      <c r="F3159"/>
      <c r="G3159"/>
      <c r="H3159"/>
      <c r="I3159"/>
    </row>
    <row r="3160" spans="4:9" x14ac:dyDescent="0.2">
      <c r="D3160" s="7"/>
      <c r="E3160"/>
      <c r="F3160"/>
      <c r="G3160"/>
      <c r="H3160"/>
      <c r="I3160"/>
    </row>
    <row r="3161" spans="4:9" x14ac:dyDescent="0.2">
      <c r="D3161" s="7"/>
      <c r="E3161"/>
      <c r="F3161"/>
      <c r="G3161"/>
      <c r="H3161"/>
      <c r="I3161"/>
    </row>
    <row r="3162" spans="4:9" x14ac:dyDescent="0.2">
      <c r="D3162" s="7"/>
      <c r="E3162"/>
      <c r="F3162"/>
      <c r="G3162"/>
      <c r="H3162"/>
      <c r="I3162"/>
    </row>
    <row r="3163" spans="4:9" x14ac:dyDescent="0.2">
      <c r="D3163" s="7"/>
      <c r="E3163"/>
      <c r="F3163"/>
      <c r="G3163"/>
      <c r="H3163"/>
      <c r="I3163"/>
    </row>
    <row r="3164" spans="4:9" x14ac:dyDescent="0.2">
      <c r="D3164" s="7"/>
      <c r="E3164"/>
      <c r="F3164"/>
      <c r="G3164"/>
      <c r="H3164"/>
      <c r="I3164"/>
    </row>
    <row r="3165" spans="4:9" x14ac:dyDescent="0.2">
      <c r="D3165" s="7"/>
      <c r="E3165"/>
      <c r="F3165"/>
      <c r="G3165"/>
      <c r="H3165"/>
      <c r="I3165"/>
    </row>
    <row r="3166" spans="4:9" x14ac:dyDescent="0.2">
      <c r="D3166" s="7"/>
      <c r="E3166"/>
      <c r="F3166"/>
      <c r="G3166"/>
      <c r="H3166"/>
      <c r="I3166"/>
    </row>
    <row r="3167" spans="4:9" x14ac:dyDescent="0.2">
      <c r="D3167" s="7"/>
      <c r="E3167"/>
      <c r="F3167"/>
      <c r="G3167"/>
      <c r="H3167"/>
      <c r="I3167"/>
    </row>
    <row r="3168" spans="4:9" x14ac:dyDescent="0.2">
      <c r="D3168" s="7"/>
      <c r="E3168"/>
      <c r="F3168"/>
      <c r="G3168"/>
      <c r="H3168"/>
      <c r="I3168"/>
    </row>
    <row r="3169" spans="4:9" x14ac:dyDescent="0.2">
      <c r="D3169" s="7"/>
      <c r="E3169"/>
      <c r="F3169"/>
      <c r="G3169"/>
      <c r="H3169"/>
      <c r="I3169"/>
    </row>
    <row r="3170" spans="4:9" x14ac:dyDescent="0.2">
      <c r="D3170" s="7"/>
      <c r="E3170"/>
      <c r="F3170"/>
      <c r="G3170"/>
      <c r="H3170"/>
      <c r="I3170"/>
    </row>
    <row r="3171" spans="4:9" x14ac:dyDescent="0.2">
      <c r="D3171" s="7"/>
      <c r="E3171"/>
      <c r="F3171"/>
      <c r="G3171"/>
      <c r="H3171"/>
      <c r="I3171"/>
    </row>
    <row r="3172" spans="4:9" x14ac:dyDescent="0.2">
      <c r="D3172" s="7"/>
      <c r="E3172"/>
      <c r="F3172"/>
      <c r="G3172"/>
      <c r="H3172"/>
      <c r="I3172"/>
    </row>
    <row r="3173" spans="4:9" x14ac:dyDescent="0.2">
      <c r="D3173" s="7"/>
      <c r="E3173"/>
      <c r="F3173"/>
      <c r="G3173"/>
      <c r="H3173"/>
      <c r="I3173"/>
    </row>
    <row r="3174" spans="4:9" x14ac:dyDescent="0.2">
      <c r="D3174" s="7"/>
      <c r="E3174"/>
      <c r="F3174"/>
      <c r="G3174"/>
      <c r="H3174"/>
      <c r="I3174"/>
    </row>
    <row r="3175" spans="4:9" x14ac:dyDescent="0.2">
      <c r="D3175" s="7"/>
      <c r="E3175"/>
      <c r="F3175"/>
      <c r="G3175"/>
      <c r="H3175"/>
      <c r="I3175"/>
    </row>
    <row r="3176" spans="4:9" x14ac:dyDescent="0.2">
      <c r="D3176" s="7"/>
      <c r="E3176"/>
      <c r="F3176"/>
      <c r="G3176"/>
      <c r="H3176"/>
      <c r="I3176"/>
    </row>
    <row r="3177" spans="4:9" x14ac:dyDescent="0.2">
      <c r="D3177" s="7"/>
      <c r="E3177"/>
      <c r="F3177"/>
      <c r="G3177"/>
      <c r="H3177"/>
      <c r="I3177"/>
    </row>
    <row r="3178" spans="4:9" x14ac:dyDescent="0.2">
      <c r="D3178" s="7"/>
      <c r="E3178"/>
      <c r="F3178"/>
      <c r="G3178"/>
      <c r="H3178"/>
      <c r="I3178"/>
    </row>
    <row r="3179" spans="4:9" x14ac:dyDescent="0.2">
      <c r="D3179" s="7"/>
      <c r="E3179"/>
      <c r="F3179"/>
      <c r="G3179"/>
      <c r="H3179"/>
      <c r="I3179"/>
    </row>
    <row r="3180" spans="4:9" x14ac:dyDescent="0.2">
      <c r="D3180" s="7"/>
      <c r="E3180"/>
      <c r="F3180"/>
      <c r="G3180"/>
      <c r="H3180"/>
      <c r="I3180"/>
    </row>
    <row r="3181" spans="4:9" x14ac:dyDescent="0.2">
      <c r="D3181" s="7"/>
      <c r="E3181"/>
      <c r="F3181"/>
      <c r="G3181"/>
      <c r="H3181"/>
      <c r="I3181"/>
    </row>
    <row r="3182" spans="4:9" x14ac:dyDescent="0.2">
      <c r="D3182" s="7"/>
      <c r="E3182"/>
      <c r="F3182"/>
      <c r="G3182"/>
      <c r="H3182"/>
      <c r="I3182"/>
    </row>
    <row r="3183" spans="4:9" x14ac:dyDescent="0.2">
      <c r="D3183" s="7"/>
      <c r="E3183"/>
      <c r="F3183"/>
      <c r="G3183"/>
      <c r="H3183"/>
      <c r="I3183"/>
    </row>
    <row r="3184" spans="4:9" x14ac:dyDescent="0.2">
      <c r="D3184" s="7"/>
      <c r="E3184"/>
      <c r="F3184"/>
      <c r="G3184"/>
      <c r="H3184"/>
      <c r="I3184"/>
    </row>
    <row r="3185" spans="4:9" x14ac:dyDescent="0.2">
      <c r="D3185" s="7"/>
      <c r="E3185"/>
      <c r="F3185"/>
      <c r="G3185"/>
      <c r="H3185"/>
      <c r="I3185"/>
    </row>
    <row r="3186" spans="4:9" x14ac:dyDescent="0.2">
      <c r="D3186" s="7"/>
      <c r="E3186"/>
      <c r="F3186"/>
      <c r="G3186"/>
      <c r="H3186"/>
      <c r="I3186"/>
    </row>
    <row r="3187" spans="4:9" x14ac:dyDescent="0.2">
      <c r="D3187" s="7"/>
      <c r="E3187"/>
      <c r="F3187"/>
      <c r="G3187"/>
      <c r="H3187"/>
      <c r="I3187"/>
    </row>
    <row r="3188" spans="4:9" x14ac:dyDescent="0.2">
      <c r="D3188" s="7"/>
      <c r="E3188"/>
      <c r="F3188"/>
      <c r="G3188"/>
      <c r="H3188"/>
      <c r="I3188"/>
    </row>
    <row r="3189" spans="4:9" x14ac:dyDescent="0.2">
      <c r="D3189" s="7"/>
      <c r="E3189"/>
      <c r="F3189"/>
      <c r="G3189"/>
      <c r="H3189"/>
      <c r="I3189"/>
    </row>
    <row r="3190" spans="4:9" x14ac:dyDescent="0.2">
      <c r="D3190" s="7"/>
      <c r="E3190"/>
      <c r="F3190"/>
      <c r="G3190"/>
      <c r="H3190"/>
      <c r="I3190"/>
    </row>
    <row r="3191" spans="4:9" x14ac:dyDescent="0.2">
      <c r="D3191" s="7"/>
      <c r="E3191"/>
      <c r="F3191"/>
      <c r="G3191"/>
      <c r="H3191"/>
      <c r="I3191"/>
    </row>
    <row r="3192" spans="4:9" x14ac:dyDescent="0.2">
      <c r="D3192" s="7"/>
      <c r="E3192"/>
      <c r="F3192"/>
      <c r="G3192"/>
      <c r="H3192"/>
      <c r="I3192"/>
    </row>
    <row r="3193" spans="4:9" x14ac:dyDescent="0.2">
      <c r="D3193" s="7"/>
      <c r="E3193"/>
      <c r="F3193"/>
      <c r="G3193"/>
      <c r="H3193"/>
      <c r="I3193"/>
    </row>
    <row r="3194" spans="4:9" x14ac:dyDescent="0.2">
      <c r="D3194" s="7"/>
      <c r="E3194"/>
      <c r="F3194"/>
      <c r="G3194"/>
      <c r="H3194"/>
      <c r="I3194"/>
    </row>
    <row r="3195" spans="4:9" x14ac:dyDescent="0.2">
      <c r="D3195" s="7"/>
      <c r="E3195"/>
      <c r="F3195"/>
      <c r="G3195"/>
      <c r="H3195"/>
      <c r="I3195"/>
    </row>
    <row r="3196" spans="4:9" x14ac:dyDescent="0.2">
      <c r="D3196" s="7"/>
      <c r="E3196"/>
      <c r="F3196"/>
      <c r="G3196"/>
      <c r="H3196"/>
      <c r="I3196"/>
    </row>
    <row r="3197" spans="4:9" x14ac:dyDescent="0.2">
      <c r="D3197" s="7"/>
      <c r="E3197"/>
      <c r="F3197"/>
      <c r="G3197"/>
      <c r="H3197"/>
      <c r="I3197"/>
    </row>
    <row r="3198" spans="4:9" x14ac:dyDescent="0.2">
      <c r="D3198" s="7"/>
      <c r="E3198"/>
      <c r="F3198"/>
      <c r="G3198"/>
      <c r="H3198"/>
      <c r="I3198"/>
    </row>
    <row r="3199" spans="4:9" x14ac:dyDescent="0.2">
      <c r="D3199" s="7"/>
      <c r="E3199"/>
      <c r="F3199"/>
      <c r="G3199"/>
      <c r="H3199"/>
      <c r="I3199"/>
    </row>
    <row r="3200" spans="4:9" x14ac:dyDescent="0.2">
      <c r="D3200" s="7"/>
      <c r="E3200"/>
      <c r="F3200"/>
      <c r="G3200"/>
      <c r="H3200"/>
      <c r="I3200"/>
    </row>
    <row r="3201" spans="4:9" x14ac:dyDescent="0.2">
      <c r="D3201" s="7"/>
      <c r="E3201"/>
      <c r="F3201"/>
      <c r="G3201"/>
      <c r="H3201"/>
      <c r="I3201"/>
    </row>
    <row r="3202" spans="4:9" x14ac:dyDescent="0.2">
      <c r="D3202" s="7"/>
      <c r="E3202"/>
      <c r="F3202"/>
      <c r="G3202"/>
      <c r="H3202"/>
      <c r="I3202"/>
    </row>
    <row r="3203" spans="4:9" x14ac:dyDescent="0.2">
      <c r="D3203" s="7"/>
      <c r="E3203"/>
      <c r="F3203"/>
      <c r="G3203"/>
      <c r="H3203"/>
      <c r="I3203"/>
    </row>
    <row r="3204" spans="4:9" x14ac:dyDescent="0.2">
      <c r="D3204" s="7"/>
      <c r="E3204"/>
      <c r="F3204"/>
      <c r="G3204"/>
      <c r="H3204"/>
      <c r="I3204"/>
    </row>
    <row r="3205" spans="4:9" x14ac:dyDescent="0.2">
      <c r="D3205" s="7"/>
      <c r="E3205"/>
      <c r="F3205"/>
      <c r="G3205"/>
      <c r="H3205"/>
      <c r="I3205"/>
    </row>
    <row r="3206" spans="4:9" x14ac:dyDescent="0.2">
      <c r="D3206" s="7"/>
      <c r="E3206"/>
      <c r="F3206"/>
      <c r="G3206"/>
      <c r="H3206"/>
      <c r="I3206"/>
    </row>
    <row r="3207" spans="4:9" x14ac:dyDescent="0.2">
      <c r="D3207" s="7"/>
      <c r="E3207"/>
      <c r="F3207"/>
      <c r="G3207"/>
      <c r="H3207"/>
      <c r="I3207"/>
    </row>
    <row r="3208" spans="4:9" x14ac:dyDescent="0.2">
      <c r="D3208" s="7"/>
      <c r="E3208"/>
      <c r="F3208"/>
      <c r="G3208"/>
      <c r="H3208"/>
      <c r="I3208"/>
    </row>
    <row r="3209" spans="4:9" x14ac:dyDescent="0.2">
      <c r="D3209" s="7"/>
      <c r="E3209"/>
      <c r="F3209"/>
      <c r="G3209"/>
      <c r="H3209"/>
      <c r="I3209"/>
    </row>
    <row r="3210" spans="4:9" x14ac:dyDescent="0.2">
      <c r="D3210" s="7"/>
      <c r="E3210"/>
      <c r="F3210"/>
      <c r="G3210"/>
      <c r="H3210"/>
      <c r="I3210"/>
    </row>
    <row r="3211" spans="4:9" x14ac:dyDescent="0.2">
      <c r="D3211" s="7"/>
      <c r="E3211"/>
      <c r="F3211"/>
      <c r="G3211"/>
      <c r="H3211"/>
      <c r="I3211"/>
    </row>
    <row r="3212" spans="4:9" x14ac:dyDescent="0.2">
      <c r="D3212" s="7"/>
      <c r="E3212"/>
      <c r="F3212"/>
      <c r="G3212"/>
      <c r="H3212"/>
      <c r="I3212"/>
    </row>
    <row r="3213" spans="4:9" x14ac:dyDescent="0.2">
      <c r="D3213" s="7"/>
      <c r="E3213"/>
      <c r="F3213"/>
      <c r="G3213"/>
      <c r="H3213"/>
      <c r="I3213"/>
    </row>
    <row r="3214" spans="4:9" x14ac:dyDescent="0.2">
      <c r="D3214" s="7"/>
      <c r="E3214"/>
      <c r="F3214"/>
      <c r="G3214"/>
      <c r="H3214"/>
      <c r="I3214"/>
    </row>
    <row r="3215" spans="4:9" x14ac:dyDescent="0.2">
      <c r="D3215" s="7"/>
      <c r="E3215"/>
      <c r="F3215"/>
      <c r="G3215"/>
      <c r="H3215"/>
      <c r="I3215"/>
    </row>
    <row r="3216" spans="4:9" x14ac:dyDescent="0.2">
      <c r="D3216" s="7"/>
      <c r="E3216"/>
      <c r="F3216"/>
      <c r="G3216"/>
      <c r="H3216"/>
      <c r="I3216"/>
    </row>
    <row r="3217" spans="4:9" x14ac:dyDescent="0.2">
      <c r="D3217" s="7"/>
      <c r="E3217"/>
      <c r="F3217"/>
      <c r="G3217"/>
      <c r="H3217"/>
      <c r="I3217"/>
    </row>
    <row r="3218" spans="4:9" x14ac:dyDescent="0.2">
      <c r="D3218" s="7"/>
      <c r="E3218"/>
      <c r="F3218"/>
      <c r="G3218"/>
      <c r="H3218"/>
      <c r="I3218"/>
    </row>
    <row r="3219" spans="4:9" x14ac:dyDescent="0.2">
      <c r="D3219" s="7"/>
      <c r="E3219"/>
      <c r="F3219"/>
      <c r="G3219"/>
      <c r="H3219"/>
      <c r="I3219"/>
    </row>
    <row r="3220" spans="4:9" x14ac:dyDescent="0.2">
      <c r="D3220" s="7"/>
      <c r="E3220"/>
      <c r="F3220"/>
      <c r="G3220"/>
      <c r="H3220"/>
      <c r="I3220"/>
    </row>
    <row r="3221" spans="4:9" x14ac:dyDescent="0.2">
      <c r="D3221" s="7"/>
      <c r="E3221"/>
      <c r="F3221"/>
      <c r="G3221"/>
      <c r="H3221"/>
      <c r="I3221"/>
    </row>
    <row r="3222" spans="4:9" x14ac:dyDescent="0.2">
      <c r="D3222" s="7"/>
      <c r="E3222"/>
      <c r="F3222"/>
      <c r="G3222"/>
      <c r="H3222"/>
      <c r="I3222"/>
    </row>
    <row r="3223" spans="4:9" x14ac:dyDescent="0.2">
      <c r="D3223" s="7"/>
      <c r="E3223"/>
      <c r="F3223"/>
      <c r="G3223"/>
      <c r="H3223"/>
      <c r="I3223"/>
    </row>
    <row r="3224" spans="4:9" x14ac:dyDescent="0.2">
      <c r="D3224" s="7"/>
      <c r="E3224"/>
      <c r="F3224"/>
      <c r="G3224"/>
      <c r="H3224"/>
      <c r="I3224"/>
    </row>
    <row r="3225" spans="4:9" x14ac:dyDescent="0.2">
      <c r="D3225" s="7"/>
      <c r="E3225"/>
      <c r="F3225"/>
      <c r="G3225"/>
      <c r="H3225"/>
      <c r="I3225"/>
    </row>
    <row r="3226" spans="4:9" x14ac:dyDescent="0.2">
      <c r="D3226" s="7"/>
      <c r="E3226"/>
      <c r="F3226"/>
      <c r="G3226"/>
      <c r="H3226"/>
      <c r="I3226"/>
    </row>
    <row r="3227" spans="4:9" x14ac:dyDescent="0.2">
      <c r="D3227" s="7"/>
      <c r="E3227"/>
      <c r="F3227"/>
      <c r="G3227"/>
      <c r="H3227"/>
      <c r="I3227"/>
    </row>
    <row r="3228" spans="4:9" x14ac:dyDescent="0.2">
      <c r="D3228" s="7"/>
      <c r="E3228"/>
      <c r="F3228"/>
      <c r="G3228"/>
      <c r="H3228"/>
      <c r="I3228"/>
    </row>
    <row r="3229" spans="4:9" x14ac:dyDescent="0.2">
      <c r="D3229" s="7"/>
      <c r="E3229"/>
      <c r="F3229"/>
      <c r="G3229"/>
      <c r="H3229"/>
      <c r="I3229"/>
    </row>
    <row r="3230" spans="4:9" x14ac:dyDescent="0.2">
      <c r="D3230" s="7"/>
      <c r="E3230"/>
      <c r="F3230"/>
      <c r="G3230"/>
      <c r="H3230"/>
      <c r="I3230"/>
    </row>
    <row r="3231" spans="4:9" x14ac:dyDescent="0.2">
      <c r="D3231" s="7"/>
      <c r="E3231"/>
      <c r="F3231"/>
      <c r="G3231"/>
      <c r="H3231"/>
      <c r="I3231"/>
    </row>
    <row r="3232" spans="4:9" x14ac:dyDescent="0.2">
      <c r="D3232" s="7"/>
      <c r="E3232"/>
      <c r="F3232"/>
      <c r="G3232"/>
      <c r="H3232"/>
      <c r="I3232"/>
    </row>
    <row r="3233" spans="4:9" x14ac:dyDescent="0.2">
      <c r="D3233" s="7"/>
      <c r="E3233"/>
      <c r="F3233"/>
      <c r="G3233"/>
      <c r="H3233"/>
      <c r="I3233"/>
    </row>
    <row r="3234" spans="4:9" x14ac:dyDescent="0.2">
      <c r="D3234" s="7"/>
      <c r="E3234"/>
      <c r="F3234"/>
      <c r="G3234"/>
      <c r="H3234"/>
      <c r="I3234"/>
    </row>
    <row r="3235" spans="4:9" x14ac:dyDescent="0.2">
      <c r="D3235" s="7"/>
      <c r="E3235"/>
      <c r="F3235"/>
      <c r="G3235"/>
      <c r="H3235"/>
      <c r="I3235"/>
    </row>
    <row r="3236" spans="4:9" x14ac:dyDescent="0.2">
      <c r="D3236" s="7"/>
      <c r="E3236"/>
      <c r="F3236"/>
      <c r="G3236"/>
      <c r="H3236"/>
      <c r="I3236"/>
    </row>
    <row r="3237" spans="4:9" x14ac:dyDescent="0.2">
      <c r="D3237" s="7"/>
      <c r="E3237"/>
      <c r="F3237"/>
      <c r="G3237"/>
      <c r="H3237"/>
      <c r="I3237"/>
    </row>
    <row r="3238" spans="4:9" x14ac:dyDescent="0.2">
      <c r="D3238" s="7"/>
      <c r="E3238"/>
      <c r="F3238"/>
      <c r="G3238"/>
      <c r="H3238"/>
      <c r="I3238"/>
    </row>
    <row r="3239" spans="4:9" x14ac:dyDescent="0.2">
      <c r="D3239" s="7"/>
      <c r="E3239"/>
      <c r="F3239"/>
      <c r="G3239"/>
      <c r="H3239"/>
      <c r="I3239"/>
    </row>
    <row r="3240" spans="4:9" x14ac:dyDescent="0.2">
      <c r="D3240" s="7"/>
      <c r="E3240"/>
      <c r="F3240"/>
      <c r="G3240"/>
      <c r="H3240"/>
      <c r="I3240"/>
    </row>
    <row r="3241" spans="4:9" x14ac:dyDescent="0.2">
      <c r="D3241" s="7"/>
      <c r="E3241"/>
      <c r="F3241"/>
      <c r="G3241"/>
      <c r="H3241"/>
      <c r="I3241"/>
    </row>
    <row r="3242" spans="4:9" x14ac:dyDescent="0.2">
      <c r="D3242" s="7"/>
      <c r="E3242"/>
      <c r="F3242"/>
      <c r="G3242"/>
      <c r="H3242"/>
      <c r="I3242"/>
    </row>
    <row r="3243" spans="4:9" x14ac:dyDescent="0.2">
      <c r="D3243" s="7"/>
      <c r="E3243"/>
      <c r="F3243"/>
      <c r="G3243"/>
      <c r="H3243"/>
      <c r="I3243"/>
    </row>
    <row r="3244" spans="4:9" x14ac:dyDescent="0.2">
      <c r="D3244" s="7"/>
      <c r="E3244"/>
      <c r="F3244"/>
      <c r="G3244"/>
      <c r="H3244"/>
      <c r="I3244"/>
    </row>
    <row r="3245" spans="4:9" x14ac:dyDescent="0.2">
      <c r="D3245" s="7"/>
      <c r="E3245"/>
      <c r="F3245"/>
      <c r="G3245"/>
      <c r="H3245"/>
      <c r="I3245"/>
    </row>
    <row r="3246" spans="4:9" x14ac:dyDescent="0.2">
      <c r="D3246" s="7"/>
      <c r="E3246"/>
      <c r="F3246"/>
      <c r="G3246"/>
      <c r="H3246"/>
      <c r="I3246"/>
    </row>
    <row r="3247" spans="4:9" x14ac:dyDescent="0.2">
      <c r="D3247" s="7"/>
      <c r="E3247"/>
      <c r="F3247"/>
      <c r="G3247"/>
      <c r="H3247"/>
      <c r="I3247"/>
    </row>
    <row r="3248" spans="4:9" x14ac:dyDescent="0.2">
      <c r="D3248" s="7"/>
      <c r="E3248"/>
      <c r="F3248"/>
      <c r="G3248"/>
      <c r="H3248"/>
      <c r="I3248"/>
    </row>
    <row r="3249" spans="4:9" x14ac:dyDescent="0.2">
      <c r="D3249" s="7"/>
      <c r="E3249"/>
      <c r="F3249"/>
      <c r="G3249"/>
      <c r="H3249"/>
      <c r="I3249"/>
    </row>
    <row r="3250" spans="4:9" x14ac:dyDescent="0.2">
      <c r="D3250" s="7"/>
      <c r="E3250"/>
      <c r="F3250"/>
      <c r="G3250"/>
      <c r="H3250"/>
      <c r="I3250"/>
    </row>
    <row r="3251" spans="4:9" x14ac:dyDescent="0.2">
      <c r="D3251" s="7"/>
      <c r="E3251"/>
      <c r="F3251"/>
      <c r="G3251"/>
      <c r="H3251"/>
      <c r="I3251"/>
    </row>
    <row r="3252" spans="4:9" x14ac:dyDescent="0.2">
      <c r="D3252" s="7"/>
      <c r="E3252"/>
      <c r="F3252"/>
      <c r="G3252"/>
      <c r="H3252"/>
      <c r="I3252"/>
    </row>
    <row r="3253" spans="4:9" x14ac:dyDescent="0.2">
      <c r="D3253" s="7"/>
      <c r="E3253"/>
      <c r="F3253"/>
      <c r="G3253"/>
      <c r="H3253"/>
      <c r="I3253"/>
    </row>
    <row r="3254" spans="4:9" x14ac:dyDescent="0.2">
      <c r="D3254" s="7"/>
      <c r="E3254"/>
      <c r="F3254"/>
      <c r="G3254"/>
      <c r="H3254"/>
      <c r="I3254"/>
    </row>
    <row r="3255" spans="4:9" x14ac:dyDescent="0.2">
      <c r="D3255" s="7"/>
      <c r="E3255"/>
      <c r="F3255"/>
      <c r="G3255"/>
      <c r="H3255"/>
      <c r="I3255"/>
    </row>
    <row r="3256" spans="4:9" x14ac:dyDescent="0.2">
      <c r="D3256" s="7"/>
      <c r="E3256"/>
      <c r="F3256"/>
      <c r="G3256"/>
      <c r="H3256"/>
      <c r="I3256"/>
    </row>
    <row r="3257" spans="4:9" x14ac:dyDescent="0.2">
      <c r="D3257" s="7"/>
      <c r="E3257"/>
      <c r="F3257"/>
      <c r="G3257"/>
      <c r="H3257"/>
      <c r="I3257"/>
    </row>
    <row r="3258" spans="4:9" x14ac:dyDescent="0.2">
      <c r="D3258" s="7"/>
      <c r="E3258"/>
      <c r="F3258"/>
      <c r="G3258"/>
      <c r="H3258"/>
      <c r="I3258"/>
    </row>
    <row r="3259" spans="4:9" x14ac:dyDescent="0.2">
      <c r="D3259" s="7"/>
      <c r="E3259"/>
      <c r="F3259"/>
      <c r="G3259"/>
      <c r="H3259"/>
      <c r="I3259"/>
    </row>
    <row r="3260" spans="4:9" x14ac:dyDescent="0.2">
      <c r="D3260" s="7"/>
      <c r="E3260"/>
      <c r="F3260"/>
      <c r="G3260"/>
      <c r="H3260"/>
      <c r="I3260"/>
    </row>
    <row r="3261" spans="4:9" x14ac:dyDescent="0.2">
      <c r="D3261" s="7"/>
      <c r="E3261"/>
      <c r="F3261"/>
      <c r="G3261"/>
      <c r="H3261"/>
      <c r="I3261"/>
    </row>
    <row r="3262" spans="4:9" x14ac:dyDescent="0.2">
      <c r="D3262" s="7"/>
      <c r="E3262"/>
      <c r="F3262"/>
      <c r="G3262"/>
      <c r="H3262"/>
      <c r="I3262"/>
    </row>
    <row r="3263" spans="4:9" x14ac:dyDescent="0.2">
      <c r="D3263" s="7"/>
      <c r="E3263"/>
      <c r="F3263"/>
      <c r="G3263"/>
      <c r="H3263"/>
      <c r="I3263"/>
    </row>
    <row r="3264" spans="4:9" x14ac:dyDescent="0.2">
      <c r="D3264" s="7"/>
      <c r="E3264"/>
      <c r="F3264"/>
      <c r="G3264"/>
      <c r="H3264"/>
      <c r="I3264"/>
    </row>
    <row r="3265" spans="4:9" x14ac:dyDescent="0.2">
      <c r="D3265" s="7"/>
      <c r="E3265"/>
      <c r="F3265"/>
      <c r="G3265"/>
      <c r="H3265"/>
      <c r="I3265"/>
    </row>
    <row r="3266" spans="4:9" x14ac:dyDescent="0.2">
      <c r="D3266" s="7"/>
      <c r="E3266"/>
      <c r="F3266"/>
      <c r="G3266"/>
      <c r="H3266"/>
      <c r="I3266"/>
    </row>
    <row r="3267" spans="4:9" x14ac:dyDescent="0.2">
      <c r="D3267" s="7"/>
      <c r="E3267"/>
      <c r="F3267"/>
      <c r="G3267"/>
      <c r="H3267"/>
      <c r="I3267"/>
    </row>
    <row r="3268" spans="4:9" x14ac:dyDescent="0.2">
      <c r="D3268" s="7"/>
      <c r="E3268"/>
      <c r="F3268"/>
      <c r="G3268"/>
      <c r="H3268"/>
      <c r="I3268"/>
    </row>
    <row r="3269" spans="4:9" x14ac:dyDescent="0.2">
      <c r="D3269" s="7"/>
      <c r="E3269"/>
      <c r="F3269"/>
      <c r="G3269"/>
      <c r="H3269"/>
      <c r="I3269"/>
    </row>
    <row r="3270" spans="4:9" x14ac:dyDescent="0.2">
      <c r="D3270" s="7"/>
      <c r="E3270"/>
      <c r="F3270"/>
      <c r="G3270"/>
      <c r="H3270"/>
      <c r="I3270"/>
    </row>
    <row r="3271" spans="4:9" x14ac:dyDescent="0.2">
      <c r="D3271" s="7"/>
      <c r="E3271"/>
      <c r="F3271"/>
      <c r="G3271"/>
      <c r="H3271"/>
      <c r="I3271"/>
    </row>
    <row r="3272" spans="4:9" x14ac:dyDescent="0.2">
      <c r="D3272" s="7"/>
      <c r="E3272"/>
      <c r="F3272"/>
      <c r="G3272"/>
      <c r="H3272"/>
      <c r="I3272"/>
    </row>
    <row r="3273" spans="4:9" x14ac:dyDescent="0.2">
      <c r="D3273" s="7"/>
      <c r="E3273"/>
      <c r="F3273"/>
      <c r="G3273"/>
      <c r="H3273"/>
      <c r="I3273"/>
    </row>
    <row r="3274" spans="4:9" x14ac:dyDescent="0.2">
      <c r="D3274" s="7"/>
      <c r="E3274"/>
      <c r="F3274"/>
      <c r="G3274"/>
      <c r="H3274"/>
      <c r="I3274"/>
    </row>
    <row r="3275" spans="4:9" x14ac:dyDescent="0.2">
      <c r="D3275" s="7"/>
      <c r="E3275"/>
      <c r="F3275"/>
      <c r="G3275"/>
      <c r="H3275"/>
      <c r="I3275"/>
    </row>
    <row r="3276" spans="4:9" x14ac:dyDescent="0.2">
      <c r="D3276" s="7"/>
      <c r="E3276"/>
      <c r="F3276"/>
      <c r="G3276"/>
      <c r="H3276"/>
      <c r="I3276"/>
    </row>
    <row r="3277" spans="4:9" x14ac:dyDescent="0.2">
      <c r="D3277" s="7"/>
      <c r="E3277"/>
      <c r="F3277"/>
      <c r="G3277"/>
      <c r="H3277"/>
      <c r="I3277"/>
    </row>
    <row r="3278" spans="4:9" x14ac:dyDescent="0.2">
      <c r="D3278" s="7"/>
      <c r="E3278"/>
      <c r="F3278"/>
      <c r="G3278"/>
      <c r="H3278"/>
      <c r="I3278"/>
    </row>
    <row r="3279" spans="4:9" x14ac:dyDescent="0.2">
      <c r="D3279" s="7"/>
      <c r="E3279"/>
      <c r="F3279"/>
      <c r="G3279"/>
      <c r="H3279"/>
      <c r="I3279"/>
    </row>
    <row r="3280" spans="4:9" x14ac:dyDescent="0.2">
      <c r="D3280" s="7"/>
      <c r="E3280"/>
      <c r="F3280"/>
      <c r="G3280"/>
      <c r="H3280"/>
      <c r="I3280"/>
    </row>
    <row r="3281" spans="4:9" x14ac:dyDescent="0.2">
      <c r="D3281" s="7"/>
      <c r="E3281"/>
      <c r="F3281"/>
      <c r="G3281"/>
      <c r="H3281"/>
      <c r="I3281"/>
    </row>
    <row r="3282" spans="4:9" x14ac:dyDescent="0.2">
      <c r="D3282" s="7"/>
      <c r="E3282"/>
      <c r="F3282"/>
      <c r="G3282"/>
      <c r="H3282"/>
      <c r="I3282"/>
    </row>
    <row r="3283" spans="4:9" x14ac:dyDescent="0.2">
      <c r="D3283" s="7"/>
      <c r="E3283"/>
      <c r="F3283"/>
      <c r="G3283"/>
      <c r="H3283"/>
      <c r="I3283"/>
    </row>
    <row r="3284" spans="4:9" x14ac:dyDescent="0.2">
      <c r="D3284" s="7"/>
      <c r="E3284"/>
      <c r="F3284"/>
      <c r="G3284"/>
      <c r="H3284"/>
      <c r="I3284"/>
    </row>
    <row r="3285" spans="4:9" x14ac:dyDescent="0.2">
      <c r="D3285" s="7"/>
      <c r="E3285"/>
      <c r="F3285"/>
      <c r="G3285"/>
      <c r="H3285"/>
      <c r="I3285"/>
    </row>
    <row r="3286" spans="4:9" x14ac:dyDescent="0.2">
      <c r="D3286" s="7"/>
      <c r="E3286"/>
      <c r="F3286"/>
      <c r="G3286"/>
      <c r="H3286"/>
      <c r="I3286"/>
    </row>
    <row r="3287" spans="4:9" x14ac:dyDescent="0.2">
      <c r="D3287" s="7"/>
      <c r="E3287"/>
      <c r="F3287"/>
      <c r="G3287"/>
      <c r="H3287"/>
      <c r="I3287"/>
    </row>
    <row r="3288" spans="4:9" x14ac:dyDescent="0.2">
      <c r="D3288" s="7"/>
      <c r="E3288"/>
      <c r="F3288"/>
      <c r="G3288"/>
      <c r="H3288"/>
      <c r="I3288"/>
    </row>
    <row r="3289" spans="4:9" x14ac:dyDescent="0.2">
      <c r="D3289" s="7"/>
      <c r="E3289"/>
      <c r="F3289"/>
      <c r="G3289"/>
      <c r="H3289"/>
      <c r="I3289"/>
    </row>
    <row r="3290" spans="4:9" x14ac:dyDescent="0.2">
      <c r="D3290" s="7"/>
      <c r="E3290"/>
      <c r="F3290"/>
      <c r="G3290"/>
      <c r="H3290"/>
      <c r="I3290"/>
    </row>
    <row r="3291" spans="4:9" x14ac:dyDescent="0.2">
      <c r="D3291" s="7"/>
      <c r="E3291"/>
      <c r="F3291"/>
      <c r="G3291"/>
      <c r="H3291"/>
      <c r="I3291"/>
    </row>
    <row r="3292" spans="4:9" x14ac:dyDescent="0.2">
      <c r="D3292" s="7"/>
      <c r="E3292"/>
      <c r="F3292"/>
      <c r="G3292"/>
      <c r="H3292"/>
      <c r="I3292"/>
    </row>
    <row r="3293" spans="4:9" x14ac:dyDescent="0.2">
      <c r="D3293" s="7"/>
      <c r="E3293"/>
      <c r="F3293"/>
      <c r="G3293"/>
      <c r="H3293"/>
      <c r="I3293"/>
    </row>
    <row r="3294" spans="4:9" x14ac:dyDescent="0.2">
      <c r="D3294" s="7"/>
      <c r="E3294"/>
      <c r="F3294"/>
      <c r="G3294"/>
      <c r="H3294"/>
      <c r="I3294"/>
    </row>
    <row r="3295" spans="4:9" x14ac:dyDescent="0.2">
      <c r="D3295" s="7"/>
      <c r="E3295"/>
      <c r="F3295"/>
      <c r="G3295"/>
      <c r="H3295"/>
      <c r="I3295"/>
    </row>
    <row r="3296" spans="4:9" x14ac:dyDescent="0.2">
      <c r="D3296" s="7"/>
      <c r="E3296"/>
      <c r="F3296"/>
      <c r="G3296"/>
      <c r="H3296"/>
      <c r="I3296"/>
    </row>
    <row r="3297" spans="4:9" x14ac:dyDescent="0.2">
      <c r="D3297" s="7"/>
      <c r="E3297"/>
      <c r="F3297"/>
      <c r="G3297"/>
      <c r="H3297"/>
      <c r="I3297"/>
    </row>
    <row r="3298" spans="4:9" x14ac:dyDescent="0.2">
      <c r="D3298" s="7"/>
      <c r="E3298"/>
      <c r="F3298"/>
      <c r="G3298"/>
      <c r="H3298"/>
      <c r="I3298"/>
    </row>
    <row r="3299" spans="4:9" x14ac:dyDescent="0.2">
      <c r="D3299" s="7"/>
      <c r="E3299"/>
      <c r="F3299"/>
      <c r="G3299"/>
      <c r="H3299"/>
      <c r="I3299"/>
    </row>
    <row r="3300" spans="4:9" x14ac:dyDescent="0.2">
      <c r="D3300" s="7"/>
      <c r="E3300"/>
      <c r="F3300"/>
      <c r="G3300"/>
      <c r="H3300"/>
      <c r="I3300"/>
    </row>
    <row r="3301" spans="4:9" x14ac:dyDescent="0.2">
      <c r="D3301" s="7"/>
      <c r="E3301"/>
      <c r="F3301"/>
      <c r="G3301"/>
      <c r="H3301"/>
      <c r="I3301"/>
    </row>
    <row r="3302" spans="4:9" x14ac:dyDescent="0.2">
      <c r="D3302" s="7"/>
      <c r="E3302"/>
      <c r="F3302"/>
      <c r="G3302"/>
      <c r="H3302"/>
      <c r="I3302"/>
    </row>
    <row r="3303" spans="4:9" x14ac:dyDescent="0.2">
      <c r="D3303" s="7"/>
      <c r="E3303"/>
      <c r="F3303"/>
      <c r="G3303"/>
      <c r="H3303"/>
      <c r="I3303"/>
    </row>
    <row r="3304" spans="4:9" x14ac:dyDescent="0.2">
      <c r="D3304" s="7"/>
      <c r="E3304"/>
      <c r="F3304"/>
      <c r="G3304"/>
      <c r="H3304"/>
      <c r="I3304"/>
    </row>
    <row r="3305" spans="4:9" x14ac:dyDescent="0.2">
      <c r="D3305" s="7"/>
      <c r="E3305"/>
      <c r="F3305"/>
      <c r="G3305"/>
      <c r="H3305"/>
      <c r="I3305"/>
    </row>
    <row r="3306" spans="4:9" x14ac:dyDescent="0.2">
      <c r="D3306" s="7"/>
      <c r="E3306"/>
      <c r="F3306"/>
      <c r="G3306"/>
      <c r="H3306"/>
      <c r="I3306"/>
    </row>
    <row r="3307" spans="4:9" x14ac:dyDescent="0.2">
      <c r="D3307" s="7"/>
      <c r="E3307"/>
      <c r="F3307"/>
      <c r="G3307"/>
      <c r="H3307"/>
      <c r="I3307"/>
    </row>
    <row r="3308" spans="4:9" x14ac:dyDescent="0.2">
      <c r="D3308" s="7"/>
      <c r="E3308"/>
      <c r="F3308"/>
      <c r="G3308"/>
      <c r="H3308"/>
      <c r="I3308"/>
    </row>
    <row r="3309" spans="4:9" x14ac:dyDescent="0.2">
      <c r="D3309" s="7"/>
      <c r="E3309"/>
      <c r="F3309"/>
      <c r="G3309"/>
      <c r="H3309"/>
      <c r="I3309"/>
    </row>
    <row r="3310" spans="4:9" x14ac:dyDescent="0.2">
      <c r="D3310" s="7"/>
      <c r="E3310"/>
      <c r="F3310"/>
      <c r="G3310"/>
      <c r="H3310"/>
      <c r="I3310"/>
    </row>
    <row r="3311" spans="4:9" x14ac:dyDescent="0.2">
      <c r="D3311" s="7"/>
      <c r="E3311"/>
      <c r="F3311"/>
      <c r="G3311"/>
      <c r="H3311"/>
      <c r="I3311"/>
    </row>
    <row r="3312" spans="4:9" x14ac:dyDescent="0.2">
      <c r="D3312" s="7"/>
      <c r="E3312"/>
      <c r="F3312"/>
      <c r="G3312"/>
      <c r="H3312"/>
      <c r="I3312"/>
    </row>
    <row r="3313" spans="4:9" x14ac:dyDescent="0.2">
      <c r="D3313" s="7"/>
      <c r="E3313"/>
      <c r="F3313"/>
      <c r="G3313"/>
      <c r="H3313"/>
      <c r="I3313"/>
    </row>
    <row r="3314" spans="4:9" x14ac:dyDescent="0.2">
      <c r="D3314" s="7"/>
      <c r="E3314"/>
      <c r="F3314"/>
      <c r="G3314"/>
      <c r="H3314"/>
      <c r="I3314"/>
    </row>
    <row r="3315" spans="4:9" x14ac:dyDescent="0.2">
      <c r="D3315" s="7"/>
      <c r="E3315"/>
      <c r="F3315"/>
      <c r="G3315"/>
      <c r="H3315"/>
      <c r="I3315"/>
    </row>
    <row r="3316" spans="4:9" x14ac:dyDescent="0.2">
      <c r="D3316" s="7"/>
      <c r="E3316"/>
      <c r="F3316"/>
      <c r="G3316"/>
      <c r="H3316"/>
      <c r="I3316"/>
    </row>
    <row r="3317" spans="4:9" x14ac:dyDescent="0.2">
      <c r="D3317" s="7"/>
      <c r="E3317"/>
      <c r="F3317"/>
      <c r="G3317"/>
      <c r="H3317"/>
      <c r="I3317"/>
    </row>
    <row r="3318" spans="4:9" x14ac:dyDescent="0.2">
      <c r="D3318" s="7"/>
      <c r="E3318"/>
      <c r="F3318"/>
      <c r="G3318"/>
      <c r="H3318"/>
      <c r="I3318"/>
    </row>
    <row r="3319" spans="4:9" x14ac:dyDescent="0.2">
      <c r="D3319" s="7"/>
      <c r="E3319"/>
      <c r="F3319"/>
      <c r="G3319"/>
      <c r="H3319"/>
      <c r="I3319"/>
    </row>
    <row r="3320" spans="4:9" x14ac:dyDescent="0.2">
      <c r="D3320" s="7"/>
      <c r="E3320"/>
      <c r="F3320"/>
      <c r="G3320"/>
      <c r="H3320"/>
      <c r="I3320"/>
    </row>
    <row r="3321" spans="4:9" x14ac:dyDescent="0.2">
      <c r="D3321" s="7"/>
      <c r="E3321"/>
      <c r="F3321"/>
      <c r="G3321"/>
      <c r="H3321"/>
      <c r="I3321"/>
    </row>
    <row r="3322" spans="4:9" x14ac:dyDescent="0.2">
      <c r="D3322" s="7"/>
      <c r="E3322"/>
      <c r="F3322"/>
      <c r="G3322"/>
      <c r="H3322"/>
      <c r="I3322"/>
    </row>
    <row r="3323" spans="4:9" x14ac:dyDescent="0.2">
      <c r="D3323" s="7"/>
      <c r="E3323"/>
      <c r="F3323"/>
      <c r="G3323"/>
      <c r="H3323"/>
      <c r="I3323"/>
    </row>
    <row r="3324" spans="4:9" x14ac:dyDescent="0.2">
      <c r="D3324" s="7"/>
      <c r="E3324"/>
      <c r="F3324"/>
      <c r="G3324"/>
      <c r="H3324"/>
      <c r="I3324"/>
    </row>
    <row r="3325" spans="4:9" x14ac:dyDescent="0.2">
      <c r="D3325" s="7"/>
      <c r="E3325"/>
      <c r="F3325"/>
      <c r="G3325"/>
      <c r="H3325"/>
      <c r="I3325"/>
    </row>
    <row r="3326" spans="4:9" x14ac:dyDescent="0.2">
      <c r="D3326" s="7"/>
      <c r="E3326"/>
      <c r="F3326"/>
      <c r="G3326"/>
      <c r="H3326"/>
      <c r="I3326"/>
    </row>
    <row r="3327" spans="4:9" x14ac:dyDescent="0.2">
      <c r="D3327" s="7"/>
      <c r="E3327"/>
      <c r="F3327"/>
      <c r="G3327"/>
      <c r="H3327"/>
      <c r="I3327"/>
    </row>
    <row r="3328" spans="4:9" x14ac:dyDescent="0.2">
      <c r="D3328" s="7"/>
      <c r="E3328"/>
      <c r="F3328"/>
      <c r="G3328"/>
      <c r="H3328"/>
      <c r="I3328"/>
    </row>
    <row r="3329" spans="4:9" x14ac:dyDescent="0.2">
      <c r="D3329" s="7"/>
      <c r="E3329"/>
      <c r="F3329"/>
      <c r="G3329"/>
      <c r="H3329"/>
      <c r="I3329"/>
    </row>
    <row r="3330" spans="4:9" x14ac:dyDescent="0.2">
      <c r="D3330" s="7"/>
      <c r="E3330"/>
      <c r="F3330"/>
      <c r="G3330"/>
      <c r="H3330"/>
      <c r="I3330"/>
    </row>
    <row r="3331" spans="4:9" x14ac:dyDescent="0.2">
      <c r="D3331" s="7"/>
      <c r="E3331"/>
      <c r="F3331"/>
      <c r="G3331"/>
      <c r="H3331"/>
      <c r="I3331"/>
    </row>
    <row r="3332" spans="4:9" x14ac:dyDescent="0.2">
      <c r="D3332" s="7"/>
      <c r="E3332"/>
      <c r="F3332"/>
      <c r="G3332"/>
      <c r="H3332"/>
      <c r="I3332"/>
    </row>
    <row r="3333" spans="4:9" x14ac:dyDescent="0.2">
      <c r="D3333" s="7"/>
      <c r="E3333"/>
      <c r="F3333"/>
      <c r="G3333"/>
      <c r="H3333"/>
      <c r="I3333"/>
    </row>
    <row r="3334" spans="4:9" x14ac:dyDescent="0.2">
      <c r="D3334" s="7"/>
      <c r="E3334"/>
      <c r="F3334"/>
      <c r="G3334"/>
      <c r="H3334"/>
      <c r="I3334"/>
    </row>
    <row r="3335" spans="4:9" x14ac:dyDescent="0.2">
      <c r="D3335" s="7"/>
      <c r="E3335"/>
      <c r="F3335"/>
      <c r="G3335"/>
      <c r="H3335"/>
      <c r="I3335"/>
    </row>
    <row r="3336" spans="4:9" x14ac:dyDescent="0.2">
      <c r="D3336" s="7"/>
      <c r="E3336"/>
      <c r="F3336"/>
      <c r="G3336"/>
      <c r="H3336"/>
      <c r="I3336"/>
    </row>
    <row r="3337" spans="4:9" x14ac:dyDescent="0.2">
      <c r="D3337" s="7"/>
      <c r="E3337"/>
      <c r="F3337"/>
      <c r="G3337"/>
      <c r="H3337"/>
      <c r="I3337"/>
    </row>
    <row r="3338" spans="4:9" x14ac:dyDescent="0.2">
      <c r="D3338" s="7"/>
      <c r="E3338"/>
      <c r="F3338"/>
      <c r="G3338"/>
      <c r="H3338"/>
      <c r="I3338"/>
    </row>
    <row r="3339" spans="4:9" x14ac:dyDescent="0.2">
      <c r="D3339" s="7"/>
      <c r="E3339"/>
      <c r="F3339"/>
      <c r="G3339"/>
      <c r="H3339"/>
      <c r="I3339"/>
    </row>
    <row r="3340" spans="4:9" x14ac:dyDescent="0.2">
      <c r="D3340" s="7"/>
      <c r="E3340"/>
      <c r="F3340"/>
      <c r="G3340"/>
      <c r="H3340"/>
      <c r="I3340"/>
    </row>
    <row r="3341" spans="4:9" x14ac:dyDescent="0.2">
      <c r="D3341" s="7"/>
      <c r="E3341"/>
      <c r="F3341"/>
      <c r="G3341"/>
      <c r="H3341"/>
      <c r="I3341"/>
    </row>
    <row r="3342" spans="4:9" x14ac:dyDescent="0.2">
      <c r="D3342" s="7"/>
      <c r="E3342"/>
      <c r="F3342"/>
      <c r="G3342"/>
      <c r="H3342"/>
      <c r="I3342"/>
    </row>
    <row r="3343" spans="4:9" x14ac:dyDescent="0.2">
      <c r="D3343" s="7"/>
      <c r="E3343"/>
      <c r="F3343"/>
      <c r="G3343"/>
      <c r="H3343"/>
      <c r="I3343"/>
    </row>
    <row r="3344" spans="4:9" x14ac:dyDescent="0.2">
      <c r="D3344" s="7"/>
      <c r="E3344"/>
      <c r="F3344"/>
      <c r="G3344"/>
      <c r="H3344"/>
      <c r="I3344"/>
    </row>
    <row r="3345" spans="4:9" x14ac:dyDescent="0.2">
      <c r="D3345" s="7"/>
      <c r="E3345"/>
      <c r="F3345"/>
      <c r="G3345"/>
      <c r="H3345"/>
      <c r="I3345"/>
    </row>
    <row r="3346" spans="4:9" x14ac:dyDescent="0.2">
      <c r="D3346" s="7"/>
      <c r="E3346"/>
      <c r="F3346"/>
      <c r="G3346"/>
      <c r="H3346"/>
      <c r="I3346"/>
    </row>
    <row r="3347" spans="4:9" x14ac:dyDescent="0.2">
      <c r="D3347" s="7"/>
      <c r="E3347"/>
      <c r="F3347"/>
      <c r="G3347"/>
      <c r="H3347"/>
      <c r="I3347"/>
    </row>
    <row r="3348" spans="4:9" x14ac:dyDescent="0.2">
      <c r="D3348" s="7"/>
      <c r="E3348"/>
      <c r="F3348"/>
      <c r="G3348"/>
      <c r="H3348"/>
      <c r="I3348"/>
    </row>
    <row r="3349" spans="4:9" x14ac:dyDescent="0.2">
      <c r="D3349" s="7"/>
      <c r="E3349"/>
      <c r="F3349"/>
      <c r="G3349"/>
      <c r="H3349"/>
      <c r="I3349"/>
    </row>
    <row r="3350" spans="4:9" x14ac:dyDescent="0.2">
      <c r="D3350" s="7"/>
      <c r="E3350"/>
      <c r="F3350"/>
      <c r="G3350"/>
      <c r="H3350"/>
      <c r="I3350"/>
    </row>
    <row r="3351" spans="4:9" x14ac:dyDescent="0.2">
      <c r="D3351" s="7"/>
      <c r="E3351"/>
      <c r="F3351"/>
      <c r="G3351"/>
      <c r="H3351"/>
      <c r="I3351"/>
    </row>
    <row r="3352" spans="4:9" x14ac:dyDescent="0.2">
      <c r="D3352" s="7"/>
      <c r="E3352"/>
      <c r="F3352"/>
      <c r="G3352"/>
      <c r="H3352"/>
      <c r="I3352"/>
    </row>
    <row r="3353" spans="4:9" x14ac:dyDescent="0.2">
      <c r="D3353" s="7"/>
      <c r="E3353"/>
      <c r="F3353"/>
      <c r="G3353"/>
      <c r="H3353"/>
      <c r="I3353"/>
    </row>
    <row r="3354" spans="4:9" x14ac:dyDescent="0.2">
      <c r="D3354" s="7"/>
      <c r="E3354"/>
      <c r="F3354"/>
      <c r="G3354"/>
      <c r="H3354"/>
      <c r="I3354"/>
    </row>
    <row r="3355" spans="4:9" x14ac:dyDescent="0.2">
      <c r="D3355" s="7"/>
      <c r="E3355"/>
      <c r="F3355"/>
      <c r="G3355"/>
      <c r="H3355"/>
      <c r="I3355"/>
    </row>
    <row r="3356" spans="4:9" x14ac:dyDescent="0.2">
      <c r="D3356" s="7"/>
      <c r="E3356"/>
      <c r="F3356"/>
      <c r="G3356"/>
      <c r="H3356"/>
      <c r="I3356"/>
    </row>
    <row r="3357" spans="4:9" x14ac:dyDescent="0.2">
      <c r="D3357" s="7"/>
      <c r="E3357"/>
      <c r="F3357"/>
      <c r="G3357"/>
      <c r="H3357"/>
      <c r="I3357"/>
    </row>
    <row r="3358" spans="4:9" x14ac:dyDescent="0.2">
      <c r="D3358" s="7"/>
      <c r="E3358"/>
      <c r="F3358"/>
      <c r="G3358"/>
      <c r="H3358"/>
      <c r="I3358"/>
    </row>
    <row r="3359" spans="4:9" x14ac:dyDescent="0.2">
      <c r="D3359" s="7"/>
      <c r="E3359"/>
      <c r="F3359"/>
      <c r="G3359"/>
      <c r="H3359"/>
      <c r="I3359"/>
    </row>
    <row r="3360" spans="4:9" x14ac:dyDescent="0.2">
      <c r="D3360" s="7"/>
      <c r="E3360"/>
      <c r="F3360"/>
      <c r="G3360"/>
      <c r="H3360"/>
      <c r="I3360"/>
    </row>
    <row r="3361" spans="4:9" x14ac:dyDescent="0.2">
      <c r="D3361" s="7"/>
      <c r="E3361"/>
      <c r="F3361"/>
      <c r="G3361"/>
      <c r="H3361"/>
      <c r="I3361"/>
    </row>
    <row r="3362" spans="4:9" x14ac:dyDescent="0.2">
      <c r="D3362" s="7"/>
      <c r="E3362"/>
      <c r="F3362"/>
      <c r="G3362"/>
      <c r="H3362"/>
      <c r="I3362"/>
    </row>
    <row r="3363" spans="4:9" x14ac:dyDescent="0.2">
      <c r="D3363" s="7"/>
      <c r="E3363"/>
      <c r="F3363"/>
      <c r="G3363"/>
      <c r="H3363"/>
      <c r="I3363"/>
    </row>
    <row r="3364" spans="4:9" x14ac:dyDescent="0.2">
      <c r="D3364" s="7"/>
      <c r="E3364"/>
      <c r="F3364"/>
      <c r="G3364"/>
      <c r="H3364"/>
      <c r="I3364"/>
    </row>
    <row r="3365" spans="4:9" x14ac:dyDescent="0.2">
      <c r="D3365" s="7"/>
      <c r="E3365"/>
      <c r="F3365"/>
      <c r="G3365"/>
      <c r="H3365"/>
      <c r="I3365"/>
    </row>
    <row r="3366" spans="4:9" x14ac:dyDescent="0.2">
      <c r="D3366" s="7"/>
      <c r="E3366"/>
      <c r="F3366"/>
      <c r="G3366"/>
      <c r="H3366"/>
      <c r="I3366"/>
    </row>
    <row r="3367" spans="4:9" x14ac:dyDescent="0.2">
      <c r="D3367" s="7"/>
      <c r="E3367"/>
      <c r="F3367"/>
      <c r="G3367"/>
      <c r="H3367"/>
      <c r="I3367"/>
    </row>
    <row r="3368" spans="4:9" x14ac:dyDescent="0.2">
      <c r="D3368" s="7"/>
      <c r="E3368"/>
      <c r="F3368"/>
      <c r="G3368"/>
      <c r="H3368"/>
      <c r="I3368"/>
    </row>
    <row r="3369" spans="4:9" x14ac:dyDescent="0.2">
      <c r="D3369" s="7"/>
      <c r="E3369"/>
      <c r="F3369"/>
      <c r="G3369"/>
      <c r="H3369"/>
      <c r="I3369"/>
    </row>
    <row r="3370" spans="4:9" x14ac:dyDescent="0.2">
      <c r="D3370" s="7"/>
      <c r="E3370"/>
      <c r="F3370"/>
      <c r="G3370"/>
      <c r="H3370"/>
      <c r="I3370"/>
    </row>
    <row r="3371" spans="4:9" x14ac:dyDescent="0.2">
      <c r="D3371" s="7"/>
      <c r="E3371"/>
      <c r="F3371"/>
      <c r="G3371"/>
      <c r="H3371"/>
      <c r="I3371"/>
    </row>
    <row r="3372" spans="4:9" x14ac:dyDescent="0.2">
      <c r="D3372" s="7"/>
      <c r="E3372"/>
      <c r="F3372"/>
      <c r="G3372"/>
      <c r="H3372"/>
      <c r="I3372"/>
    </row>
    <row r="3373" spans="4:9" x14ac:dyDescent="0.2">
      <c r="D3373" s="7"/>
      <c r="E3373"/>
      <c r="F3373"/>
      <c r="G3373"/>
      <c r="H3373"/>
      <c r="I3373"/>
    </row>
    <row r="3374" spans="4:9" x14ac:dyDescent="0.2">
      <c r="D3374" s="7"/>
      <c r="E3374"/>
      <c r="F3374"/>
      <c r="G3374"/>
      <c r="H3374"/>
      <c r="I3374"/>
    </row>
    <row r="3375" spans="4:9" x14ac:dyDescent="0.2">
      <c r="D3375" s="7"/>
      <c r="E3375"/>
      <c r="F3375"/>
      <c r="G3375"/>
      <c r="H3375"/>
      <c r="I3375"/>
    </row>
    <row r="3376" spans="4:9" x14ac:dyDescent="0.2">
      <c r="D3376" s="7"/>
      <c r="E3376"/>
      <c r="F3376"/>
      <c r="G3376"/>
      <c r="H3376"/>
      <c r="I3376"/>
    </row>
    <row r="3377" spans="4:9" x14ac:dyDescent="0.2">
      <c r="D3377" s="7"/>
      <c r="E3377"/>
      <c r="F3377"/>
      <c r="G3377"/>
      <c r="H3377"/>
      <c r="I3377"/>
    </row>
    <row r="3378" spans="4:9" x14ac:dyDescent="0.2">
      <c r="D3378" s="7"/>
      <c r="E3378"/>
      <c r="F3378"/>
      <c r="G3378"/>
      <c r="H3378"/>
      <c r="I3378"/>
    </row>
    <row r="3379" spans="4:9" x14ac:dyDescent="0.2">
      <c r="D3379" s="7"/>
      <c r="E3379"/>
      <c r="F3379"/>
      <c r="G3379"/>
      <c r="H3379"/>
      <c r="I3379"/>
    </row>
    <row r="3380" spans="4:9" x14ac:dyDescent="0.2">
      <c r="D3380" s="7"/>
      <c r="E3380"/>
      <c r="F3380"/>
      <c r="G3380"/>
      <c r="H3380"/>
      <c r="I3380"/>
    </row>
    <row r="3381" spans="4:9" x14ac:dyDescent="0.2">
      <c r="D3381" s="7"/>
      <c r="E3381"/>
      <c r="F3381"/>
      <c r="G3381"/>
      <c r="H3381"/>
      <c r="I3381"/>
    </row>
    <row r="3382" spans="4:9" x14ac:dyDescent="0.2">
      <c r="D3382" s="7"/>
      <c r="E3382"/>
      <c r="F3382"/>
      <c r="G3382"/>
      <c r="H3382"/>
      <c r="I3382"/>
    </row>
    <row r="3383" spans="4:9" x14ac:dyDescent="0.2">
      <c r="D3383" s="7"/>
      <c r="E3383"/>
      <c r="F3383"/>
      <c r="G3383"/>
      <c r="H3383"/>
      <c r="I3383"/>
    </row>
    <row r="3384" spans="4:9" x14ac:dyDescent="0.2">
      <c r="D3384" s="7"/>
      <c r="E3384"/>
      <c r="F3384"/>
      <c r="G3384"/>
      <c r="H3384"/>
      <c r="I3384"/>
    </row>
    <row r="3385" spans="4:9" x14ac:dyDescent="0.2">
      <c r="D3385" s="7"/>
      <c r="E3385"/>
      <c r="F3385"/>
      <c r="G3385"/>
      <c r="H3385"/>
      <c r="I3385"/>
    </row>
    <row r="3386" spans="4:9" x14ac:dyDescent="0.2">
      <c r="D3386" s="7"/>
      <c r="E3386"/>
      <c r="F3386"/>
      <c r="G3386"/>
      <c r="H3386"/>
      <c r="I3386"/>
    </row>
    <row r="3387" spans="4:9" x14ac:dyDescent="0.2">
      <c r="D3387" s="7"/>
      <c r="E3387"/>
      <c r="F3387"/>
      <c r="G3387"/>
      <c r="H3387"/>
      <c r="I3387"/>
    </row>
    <row r="3388" spans="4:9" x14ac:dyDescent="0.2">
      <c r="D3388" s="7"/>
      <c r="E3388"/>
      <c r="F3388"/>
      <c r="G3388"/>
      <c r="H3388"/>
      <c r="I3388"/>
    </row>
    <row r="3389" spans="4:9" x14ac:dyDescent="0.2">
      <c r="D3389" s="7"/>
      <c r="E3389"/>
      <c r="F3389"/>
      <c r="G3389"/>
      <c r="H3389"/>
      <c r="I3389"/>
    </row>
    <row r="3390" spans="4:9" x14ac:dyDescent="0.2">
      <c r="D3390" s="7"/>
      <c r="E3390"/>
      <c r="F3390"/>
      <c r="G3390"/>
      <c r="H3390"/>
      <c r="I3390"/>
    </row>
    <row r="3391" spans="4:9" x14ac:dyDescent="0.2">
      <c r="D3391" s="7"/>
      <c r="E3391"/>
      <c r="F3391"/>
      <c r="G3391"/>
      <c r="H3391"/>
      <c r="I3391"/>
    </row>
    <row r="3392" spans="4:9" x14ac:dyDescent="0.2">
      <c r="D3392" s="7"/>
      <c r="E3392"/>
      <c r="F3392"/>
      <c r="G3392"/>
      <c r="H3392"/>
      <c r="I3392"/>
    </row>
    <row r="3393" spans="4:9" x14ac:dyDescent="0.2">
      <c r="D3393" s="7"/>
      <c r="E3393"/>
      <c r="F3393"/>
      <c r="G3393"/>
      <c r="H3393"/>
      <c r="I3393"/>
    </row>
    <row r="3394" spans="4:9" x14ac:dyDescent="0.2">
      <c r="D3394" s="7"/>
      <c r="E3394"/>
      <c r="F3394"/>
      <c r="G3394"/>
      <c r="H3394"/>
      <c r="I3394"/>
    </row>
    <row r="3395" spans="4:9" x14ac:dyDescent="0.2">
      <c r="D3395" s="7"/>
      <c r="E3395"/>
      <c r="F3395"/>
      <c r="G3395"/>
      <c r="H3395"/>
      <c r="I3395"/>
    </row>
    <row r="3396" spans="4:9" x14ac:dyDescent="0.2">
      <c r="D3396" s="7"/>
      <c r="E3396"/>
      <c r="F3396"/>
      <c r="G3396"/>
      <c r="H3396"/>
      <c r="I3396"/>
    </row>
    <row r="3397" spans="4:9" x14ac:dyDescent="0.2">
      <c r="D3397" s="7"/>
      <c r="E3397"/>
      <c r="F3397"/>
      <c r="G3397"/>
      <c r="H3397"/>
      <c r="I3397"/>
    </row>
    <row r="3398" spans="4:9" x14ac:dyDescent="0.2">
      <c r="D3398" s="7"/>
      <c r="E3398"/>
      <c r="F3398"/>
      <c r="G3398"/>
      <c r="H3398"/>
      <c r="I3398"/>
    </row>
    <row r="3399" spans="4:9" x14ac:dyDescent="0.2">
      <c r="D3399" s="7"/>
      <c r="E3399"/>
      <c r="F3399"/>
      <c r="G3399"/>
      <c r="H3399"/>
      <c r="I3399"/>
    </row>
    <row r="3400" spans="4:9" x14ac:dyDescent="0.2">
      <c r="D3400" s="7"/>
      <c r="E3400"/>
      <c r="F3400"/>
      <c r="G3400"/>
      <c r="H3400"/>
      <c r="I3400"/>
    </row>
    <row r="3401" spans="4:9" x14ac:dyDescent="0.2">
      <c r="D3401" s="7"/>
      <c r="E3401"/>
      <c r="F3401"/>
      <c r="G3401"/>
      <c r="H3401"/>
      <c r="I3401"/>
    </row>
    <row r="3402" spans="4:9" x14ac:dyDescent="0.2">
      <c r="D3402" s="7"/>
      <c r="E3402"/>
      <c r="F3402"/>
      <c r="G3402"/>
      <c r="H3402"/>
      <c r="I3402"/>
    </row>
    <row r="3403" spans="4:9" x14ac:dyDescent="0.2">
      <c r="D3403" s="7"/>
      <c r="E3403"/>
      <c r="F3403"/>
      <c r="G3403"/>
      <c r="H3403"/>
      <c r="I3403"/>
    </row>
    <row r="3404" spans="4:9" x14ac:dyDescent="0.2">
      <c r="D3404" s="7"/>
      <c r="E3404"/>
      <c r="F3404"/>
      <c r="G3404"/>
      <c r="H3404"/>
      <c r="I3404"/>
    </row>
    <row r="3405" spans="4:9" x14ac:dyDescent="0.2">
      <c r="D3405" s="7"/>
      <c r="E3405"/>
      <c r="F3405"/>
      <c r="G3405"/>
      <c r="H3405"/>
      <c r="I3405"/>
    </row>
    <row r="3406" spans="4:9" x14ac:dyDescent="0.2">
      <c r="D3406" s="7"/>
      <c r="E3406"/>
      <c r="F3406"/>
      <c r="G3406"/>
      <c r="H3406"/>
      <c r="I3406"/>
    </row>
    <row r="3407" spans="4:9" x14ac:dyDescent="0.2">
      <c r="D3407" s="7"/>
      <c r="E3407"/>
      <c r="F3407"/>
      <c r="G3407"/>
      <c r="H3407"/>
      <c r="I3407"/>
    </row>
    <row r="3408" spans="4:9" x14ac:dyDescent="0.2">
      <c r="D3408" s="7"/>
      <c r="E3408"/>
      <c r="F3408"/>
      <c r="G3408"/>
      <c r="H3408"/>
      <c r="I3408"/>
    </row>
    <row r="3409" spans="4:9" x14ac:dyDescent="0.2">
      <c r="D3409" s="7"/>
      <c r="E3409"/>
      <c r="F3409"/>
      <c r="G3409"/>
      <c r="H3409"/>
      <c r="I3409"/>
    </row>
    <row r="3410" spans="4:9" x14ac:dyDescent="0.2">
      <c r="D3410" s="7"/>
      <c r="E3410"/>
      <c r="F3410"/>
      <c r="G3410"/>
      <c r="H3410"/>
      <c r="I3410"/>
    </row>
    <row r="3411" spans="4:9" x14ac:dyDescent="0.2">
      <c r="D3411" s="7"/>
      <c r="E3411"/>
      <c r="F3411"/>
      <c r="G3411"/>
      <c r="H3411"/>
      <c r="I3411"/>
    </row>
    <row r="3412" spans="4:9" x14ac:dyDescent="0.2">
      <c r="D3412" s="7"/>
      <c r="E3412"/>
      <c r="F3412"/>
      <c r="G3412"/>
      <c r="H3412"/>
      <c r="I3412"/>
    </row>
    <row r="3413" spans="4:9" x14ac:dyDescent="0.2">
      <c r="D3413" s="7"/>
      <c r="E3413"/>
      <c r="F3413"/>
      <c r="G3413"/>
      <c r="H3413"/>
      <c r="I3413"/>
    </row>
    <row r="3414" spans="4:9" x14ac:dyDescent="0.2">
      <c r="D3414" s="7"/>
      <c r="E3414"/>
      <c r="F3414"/>
      <c r="G3414"/>
      <c r="H3414"/>
      <c r="I3414"/>
    </row>
    <row r="3415" spans="4:9" x14ac:dyDescent="0.2">
      <c r="D3415" s="7"/>
      <c r="E3415"/>
      <c r="F3415"/>
      <c r="G3415"/>
      <c r="H3415"/>
      <c r="I3415"/>
    </row>
    <row r="3416" spans="4:9" x14ac:dyDescent="0.2">
      <c r="D3416" s="7"/>
      <c r="E3416"/>
      <c r="F3416"/>
      <c r="G3416"/>
      <c r="H3416"/>
      <c r="I3416"/>
    </row>
    <row r="3417" spans="4:9" x14ac:dyDescent="0.2">
      <c r="D3417" s="7"/>
      <c r="E3417"/>
      <c r="F3417"/>
      <c r="G3417"/>
      <c r="H3417"/>
      <c r="I3417"/>
    </row>
    <row r="3418" spans="4:9" x14ac:dyDescent="0.2">
      <c r="D3418" s="7"/>
      <c r="E3418"/>
      <c r="F3418"/>
      <c r="G3418"/>
      <c r="H3418"/>
      <c r="I3418"/>
    </row>
    <row r="3419" spans="4:9" x14ac:dyDescent="0.2">
      <c r="D3419" s="7"/>
      <c r="E3419"/>
      <c r="F3419"/>
      <c r="G3419"/>
      <c r="H3419"/>
      <c r="I3419"/>
    </row>
    <row r="3420" spans="4:9" x14ac:dyDescent="0.2">
      <c r="D3420" s="7"/>
      <c r="E3420"/>
      <c r="F3420"/>
      <c r="G3420"/>
      <c r="H3420"/>
      <c r="I3420"/>
    </row>
    <row r="3421" spans="4:9" x14ac:dyDescent="0.2">
      <c r="D3421" s="7"/>
      <c r="E3421"/>
      <c r="F3421"/>
      <c r="G3421"/>
      <c r="H3421"/>
      <c r="I3421"/>
    </row>
    <row r="3422" spans="4:9" x14ac:dyDescent="0.2">
      <c r="D3422" s="7"/>
      <c r="E3422"/>
      <c r="F3422"/>
      <c r="G3422"/>
      <c r="H3422"/>
      <c r="I3422"/>
    </row>
    <row r="3423" spans="4:9" x14ac:dyDescent="0.2">
      <c r="D3423" s="7"/>
      <c r="E3423"/>
      <c r="F3423"/>
      <c r="G3423"/>
      <c r="H3423"/>
      <c r="I3423"/>
    </row>
    <row r="3424" spans="4:9" x14ac:dyDescent="0.2">
      <c r="D3424" s="7"/>
      <c r="E3424"/>
      <c r="F3424"/>
      <c r="G3424"/>
      <c r="H3424"/>
      <c r="I3424"/>
    </row>
    <row r="3425" spans="4:9" x14ac:dyDescent="0.2">
      <c r="D3425" s="7"/>
      <c r="E3425"/>
      <c r="F3425"/>
      <c r="G3425"/>
      <c r="H3425"/>
      <c r="I3425"/>
    </row>
    <row r="3426" spans="4:9" x14ac:dyDescent="0.2">
      <c r="D3426" s="7"/>
      <c r="E3426"/>
      <c r="F3426"/>
      <c r="G3426"/>
      <c r="H3426"/>
      <c r="I3426"/>
    </row>
    <row r="3427" spans="4:9" x14ac:dyDescent="0.2">
      <c r="D3427" s="7"/>
      <c r="E3427"/>
      <c r="F3427"/>
      <c r="G3427"/>
      <c r="H3427"/>
      <c r="I3427"/>
    </row>
    <row r="3428" spans="4:9" x14ac:dyDescent="0.2">
      <c r="D3428" s="7"/>
      <c r="E3428"/>
      <c r="F3428"/>
      <c r="G3428"/>
      <c r="H3428"/>
      <c r="I3428"/>
    </row>
    <row r="3429" spans="4:9" x14ac:dyDescent="0.2">
      <c r="D3429" s="7"/>
      <c r="E3429"/>
      <c r="F3429"/>
      <c r="G3429"/>
      <c r="H3429"/>
      <c r="I3429"/>
    </row>
    <row r="3430" spans="4:9" x14ac:dyDescent="0.2">
      <c r="D3430" s="7"/>
      <c r="E3430"/>
      <c r="F3430"/>
      <c r="G3430"/>
      <c r="H3430"/>
      <c r="I3430"/>
    </row>
    <row r="3431" spans="4:9" x14ac:dyDescent="0.2">
      <c r="D3431" s="7"/>
      <c r="E3431"/>
      <c r="F3431"/>
      <c r="G3431"/>
      <c r="H3431"/>
      <c r="I3431"/>
    </row>
    <row r="3432" spans="4:9" x14ac:dyDescent="0.2">
      <c r="D3432" s="7"/>
      <c r="E3432"/>
      <c r="F3432"/>
      <c r="G3432"/>
      <c r="H3432"/>
      <c r="I3432"/>
    </row>
    <row r="3433" spans="4:9" x14ac:dyDescent="0.2">
      <c r="D3433" s="7"/>
      <c r="E3433"/>
      <c r="F3433"/>
      <c r="G3433"/>
      <c r="H3433"/>
      <c r="I3433"/>
    </row>
    <row r="3434" spans="4:9" x14ac:dyDescent="0.2">
      <c r="D3434" s="7"/>
      <c r="E3434"/>
      <c r="F3434"/>
      <c r="G3434"/>
      <c r="H3434"/>
      <c r="I3434"/>
    </row>
    <row r="3435" spans="4:9" x14ac:dyDescent="0.2">
      <c r="D3435" s="7"/>
      <c r="E3435"/>
      <c r="F3435"/>
      <c r="G3435"/>
      <c r="H3435"/>
      <c r="I3435"/>
    </row>
    <row r="3436" spans="4:9" x14ac:dyDescent="0.2">
      <c r="D3436" s="7"/>
      <c r="E3436"/>
      <c r="F3436"/>
      <c r="G3436"/>
      <c r="H3436"/>
      <c r="I3436"/>
    </row>
    <row r="3437" spans="4:9" x14ac:dyDescent="0.2">
      <c r="D3437" s="7"/>
      <c r="E3437"/>
      <c r="F3437"/>
      <c r="G3437"/>
      <c r="H3437"/>
      <c r="I3437"/>
    </row>
    <row r="3438" spans="4:9" x14ac:dyDescent="0.2">
      <c r="D3438" s="7"/>
      <c r="E3438"/>
      <c r="F3438"/>
      <c r="G3438"/>
      <c r="H3438"/>
      <c r="I3438"/>
    </row>
    <row r="3439" spans="4:9" x14ac:dyDescent="0.2">
      <c r="D3439" s="7"/>
      <c r="E3439"/>
      <c r="F3439"/>
      <c r="G3439"/>
      <c r="H3439"/>
      <c r="I3439"/>
    </row>
    <row r="3440" spans="4:9" x14ac:dyDescent="0.2">
      <c r="D3440" s="7"/>
      <c r="E3440"/>
      <c r="F3440"/>
      <c r="G3440"/>
      <c r="H3440"/>
      <c r="I3440"/>
    </row>
    <row r="3441" spans="4:9" x14ac:dyDescent="0.2">
      <c r="D3441" s="7"/>
      <c r="E3441"/>
      <c r="F3441"/>
      <c r="G3441"/>
      <c r="H3441"/>
      <c r="I3441"/>
    </row>
    <row r="3442" spans="4:9" x14ac:dyDescent="0.2">
      <c r="D3442" s="7"/>
      <c r="E3442"/>
      <c r="F3442"/>
      <c r="G3442"/>
      <c r="H3442"/>
      <c r="I3442"/>
    </row>
    <row r="3443" spans="4:9" x14ac:dyDescent="0.2">
      <c r="D3443" s="7"/>
      <c r="E3443"/>
      <c r="F3443"/>
      <c r="G3443"/>
      <c r="H3443"/>
      <c r="I3443"/>
    </row>
    <row r="3444" spans="4:9" x14ac:dyDescent="0.2">
      <c r="D3444" s="7"/>
      <c r="E3444"/>
      <c r="F3444"/>
      <c r="G3444"/>
      <c r="H3444"/>
      <c r="I3444"/>
    </row>
    <row r="3445" spans="4:9" x14ac:dyDescent="0.2">
      <c r="D3445" s="7"/>
      <c r="E3445"/>
      <c r="F3445"/>
      <c r="G3445"/>
      <c r="H3445"/>
      <c r="I3445"/>
    </row>
    <row r="3446" spans="4:9" x14ac:dyDescent="0.2">
      <c r="D3446" s="7"/>
      <c r="E3446"/>
      <c r="F3446"/>
      <c r="G3446"/>
      <c r="H3446"/>
      <c r="I3446"/>
    </row>
    <row r="3447" spans="4:9" x14ac:dyDescent="0.2">
      <c r="D3447" s="7"/>
      <c r="E3447"/>
      <c r="F3447"/>
      <c r="G3447"/>
      <c r="H3447"/>
      <c r="I3447"/>
    </row>
    <row r="3448" spans="4:9" x14ac:dyDescent="0.2">
      <c r="D3448" s="7"/>
      <c r="E3448"/>
      <c r="F3448"/>
      <c r="G3448"/>
      <c r="H3448"/>
      <c r="I3448"/>
    </row>
    <row r="3449" spans="4:9" x14ac:dyDescent="0.2">
      <c r="D3449" s="7"/>
      <c r="E3449"/>
      <c r="F3449"/>
      <c r="G3449"/>
      <c r="H3449"/>
      <c r="I3449"/>
    </row>
    <row r="3450" spans="4:9" x14ac:dyDescent="0.2">
      <c r="D3450" s="7"/>
      <c r="E3450"/>
      <c r="F3450"/>
      <c r="G3450"/>
      <c r="H3450"/>
      <c r="I3450"/>
    </row>
    <row r="3451" spans="4:9" x14ac:dyDescent="0.2">
      <c r="D3451" s="7"/>
      <c r="E3451"/>
      <c r="F3451"/>
      <c r="G3451"/>
      <c r="H3451"/>
      <c r="I3451"/>
    </row>
    <row r="3452" spans="4:9" x14ac:dyDescent="0.2">
      <c r="D3452" s="7"/>
      <c r="E3452"/>
      <c r="F3452"/>
      <c r="G3452"/>
      <c r="H3452"/>
      <c r="I3452"/>
    </row>
    <row r="3453" spans="4:9" x14ac:dyDescent="0.2">
      <c r="D3453" s="7"/>
      <c r="E3453"/>
      <c r="F3453"/>
      <c r="G3453"/>
      <c r="H3453"/>
      <c r="I3453"/>
    </row>
    <row r="3454" spans="4:9" x14ac:dyDescent="0.2">
      <c r="D3454" s="7"/>
      <c r="E3454"/>
      <c r="F3454"/>
      <c r="G3454"/>
      <c r="H3454"/>
      <c r="I3454"/>
    </row>
    <row r="3455" spans="4:9" x14ac:dyDescent="0.2">
      <c r="D3455" s="7"/>
      <c r="E3455"/>
      <c r="F3455"/>
      <c r="G3455"/>
      <c r="H3455"/>
      <c r="I3455"/>
    </row>
    <row r="3456" spans="4:9" x14ac:dyDescent="0.2">
      <c r="D3456" s="7"/>
      <c r="E3456"/>
      <c r="F3456"/>
      <c r="G3456"/>
      <c r="H3456"/>
      <c r="I3456"/>
    </row>
    <row r="3457" spans="4:9" x14ac:dyDescent="0.2">
      <c r="D3457" s="7"/>
      <c r="E3457"/>
      <c r="F3457"/>
      <c r="G3457"/>
      <c r="H3457"/>
      <c r="I3457"/>
    </row>
    <row r="3458" spans="4:9" x14ac:dyDescent="0.2">
      <c r="D3458" s="7"/>
      <c r="E3458"/>
      <c r="F3458"/>
      <c r="G3458"/>
      <c r="H3458"/>
      <c r="I3458"/>
    </row>
    <row r="3459" spans="4:9" x14ac:dyDescent="0.2">
      <c r="D3459" s="7"/>
      <c r="E3459"/>
      <c r="F3459"/>
      <c r="G3459"/>
      <c r="H3459"/>
      <c r="I3459"/>
    </row>
    <row r="3460" spans="4:9" x14ac:dyDescent="0.2">
      <c r="D3460" s="7"/>
      <c r="E3460"/>
      <c r="F3460"/>
      <c r="G3460"/>
      <c r="H3460"/>
      <c r="I3460"/>
    </row>
    <row r="3461" spans="4:9" x14ac:dyDescent="0.2">
      <c r="D3461" s="7"/>
      <c r="E3461"/>
      <c r="F3461"/>
      <c r="G3461"/>
      <c r="H3461"/>
      <c r="I3461"/>
    </row>
    <row r="3462" spans="4:9" x14ac:dyDescent="0.2">
      <c r="D3462" s="7"/>
      <c r="E3462"/>
      <c r="F3462"/>
      <c r="G3462"/>
      <c r="H3462"/>
      <c r="I3462"/>
    </row>
    <row r="3463" spans="4:9" x14ac:dyDescent="0.2">
      <c r="D3463" s="7"/>
      <c r="E3463"/>
      <c r="F3463"/>
      <c r="G3463"/>
      <c r="H3463"/>
      <c r="I3463"/>
    </row>
    <row r="3464" spans="4:9" x14ac:dyDescent="0.2">
      <c r="D3464" s="7"/>
      <c r="E3464"/>
      <c r="F3464"/>
      <c r="G3464"/>
      <c r="H3464"/>
      <c r="I3464"/>
    </row>
    <row r="3465" spans="4:9" x14ac:dyDescent="0.2">
      <c r="D3465" s="7"/>
      <c r="E3465"/>
      <c r="F3465"/>
      <c r="G3465"/>
      <c r="H3465"/>
      <c r="I3465"/>
    </row>
    <row r="3466" spans="4:9" x14ac:dyDescent="0.2">
      <c r="D3466" s="7"/>
      <c r="E3466"/>
      <c r="F3466"/>
      <c r="G3466"/>
      <c r="H3466"/>
      <c r="I3466"/>
    </row>
    <row r="3467" spans="4:9" x14ac:dyDescent="0.2">
      <c r="D3467" s="7"/>
      <c r="E3467"/>
      <c r="F3467"/>
      <c r="G3467"/>
      <c r="H3467"/>
      <c r="I3467"/>
    </row>
    <row r="3468" spans="4:9" x14ac:dyDescent="0.2">
      <c r="D3468" s="7"/>
      <c r="E3468"/>
      <c r="F3468"/>
      <c r="G3468"/>
      <c r="H3468"/>
      <c r="I3468"/>
    </row>
    <row r="3469" spans="4:9" x14ac:dyDescent="0.2">
      <c r="D3469" s="7"/>
      <c r="E3469"/>
      <c r="F3469"/>
      <c r="G3469"/>
      <c r="H3469"/>
      <c r="I3469"/>
    </row>
    <row r="3470" spans="4:9" x14ac:dyDescent="0.2">
      <c r="D3470" s="7"/>
      <c r="E3470"/>
      <c r="F3470"/>
      <c r="G3470"/>
      <c r="H3470"/>
      <c r="I3470"/>
    </row>
    <row r="3471" spans="4:9" x14ac:dyDescent="0.2">
      <c r="D3471" s="7"/>
      <c r="E3471"/>
      <c r="F3471"/>
      <c r="G3471"/>
      <c r="H3471"/>
      <c r="I3471"/>
    </row>
    <row r="3472" spans="4:9" x14ac:dyDescent="0.2">
      <c r="D3472" s="7"/>
      <c r="E3472"/>
      <c r="F3472"/>
      <c r="G3472"/>
      <c r="H3472"/>
      <c r="I3472"/>
    </row>
    <row r="3473" spans="4:9" x14ac:dyDescent="0.2">
      <c r="D3473" s="7"/>
      <c r="E3473"/>
      <c r="F3473"/>
      <c r="G3473"/>
      <c r="H3473"/>
      <c r="I3473"/>
    </row>
    <row r="3474" spans="4:9" x14ac:dyDescent="0.2">
      <c r="D3474" s="7"/>
      <c r="E3474"/>
      <c r="F3474"/>
      <c r="G3474"/>
      <c r="H3474"/>
      <c r="I3474"/>
    </row>
    <row r="3475" spans="4:9" x14ac:dyDescent="0.2">
      <c r="D3475" s="7"/>
      <c r="E3475"/>
      <c r="F3475"/>
      <c r="G3475"/>
      <c r="H3475"/>
      <c r="I3475"/>
    </row>
    <row r="3476" spans="4:9" x14ac:dyDescent="0.2">
      <c r="D3476" s="7"/>
      <c r="E3476"/>
      <c r="F3476"/>
      <c r="G3476"/>
      <c r="H3476"/>
      <c r="I3476"/>
    </row>
    <row r="3477" spans="4:9" x14ac:dyDescent="0.2">
      <c r="D3477" s="7"/>
      <c r="E3477"/>
      <c r="F3477"/>
      <c r="G3477"/>
      <c r="H3477"/>
      <c r="I3477"/>
    </row>
    <row r="3478" spans="4:9" x14ac:dyDescent="0.2">
      <c r="D3478" s="7"/>
      <c r="E3478"/>
      <c r="F3478"/>
      <c r="G3478"/>
      <c r="H3478"/>
      <c r="I3478"/>
    </row>
    <row r="3479" spans="4:9" x14ac:dyDescent="0.2">
      <c r="D3479" s="7"/>
      <c r="E3479"/>
      <c r="F3479"/>
      <c r="G3479"/>
      <c r="H3479"/>
      <c r="I3479"/>
    </row>
    <row r="3480" spans="4:9" x14ac:dyDescent="0.2">
      <c r="D3480" s="7"/>
      <c r="E3480"/>
      <c r="F3480"/>
      <c r="G3480"/>
      <c r="H3480"/>
      <c r="I3480"/>
    </row>
    <row r="3481" spans="4:9" x14ac:dyDescent="0.2">
      <c r="D3481" s="7"/>
      <c r="E3481"/>
      <c r="F3481"/>
      <c r="G3481"/>
      <c r="H3481"/>
      <c r="I3481"/>
    </row>
    <row r="3482" spans="4:9" x14ac:dyDescent="0.2">
      <c r="D3482" s="7"/>
      <c r="E3482"/>
      <c r="F3482"/>
      <c r="G3482"/>
      <c r="H3482"/>
      <c r="I3482"/>
    </row>
    <row r="3483" spans="4:9" x14ac:dyDescent="0.2">
      <c r="D3483" s="7"/>
      <c r="E3483"/>
      <c r="F3483"/>
      <c r="G3483"/>
      <c r="H3483"/>
      <c r="I3483"/>
    </row>
    <row r="3484" spans="4:9" x14ac:dyDescent="0.2">
      <c r="D3484" s="7"/>
      <c r="E3484"/>
      <c r="F3484"/>
      <c r="G3484"/>
      <c r="H3484"/>
      <c r="I3484"/>
    </row>
    <row r="3485" spans="4:9" x14ac:dyDescent="0.2">
      <c r="D3485" s="7"/>
      <c r="E3485"/>
      <c r="F3485"/>
      <c r="G3485"/>
      <c r="H3485"/>
      <c r="I3485"/>
    </row>
    <row r="3486" spans="4:9" x14ac:dyDescent="0.2">
      <c r="D3486" s="7"/>
      <c r="E3486"/>
      <c r="F3486"/>
      <c r="G3486"/>
      <c r="H3486"/>
      <c r="I3486"/>
    </row>
    <row r="3487" spans="4:9" x14ac:dyDescent="0.2">
      <c r="D3487" s="7"/>
      <c r="E3487"/>
      <c r="F3487"/>
      <c r="G3487"/>
      <c r="H3487"/>
      <c r="I3487"/>
    </row>
    <row r="3488" spans="4:9" x14ac:dyDescent="0.2">
      <c r="D3488" s="7"/>
      <c r="E3488"/>
      <c r="F3488"/>
      <c r="G3488"/>
      <c r="H3488"/>
      <c r="I3488"/>
    </row>
    <row r="3489" spans="4:9" x14ac:dyDescent="0.2">
      <c r="D3489" s="7"/>
      <c r="E3489"/>
      <c r="F3489"/>
      <c r="G3489"/>
      <c r="H3489"/>
      <c r="I3489"/>
    </row>
    <row r="3490" spans="4:9" x14ac:dyDescent="0.2">
      <c r="D3490" s="7"/>
      <c r="E3490"/>
      <c r="F3490"/>
      <c r="G3490"/>
      <c r="H3490"/>
      <c r="I3490"/>
    </row>
    <row r="3491" spans="4:9" x14ac:dyDescent="0.2">
      <c r="D3491" s="7"/>
      <c r="E3491"/>
      <c r="F3491"/>
      <c r="G3491"/>
      <c r="H3491"/>
      <c r="I3491"/>
    </row>
    <row r="3492" spans="4:9" x14ac:dyDescent="0.2">
      <c r="D3492" s="7"/>
      <c r="E3492"/>
      <c r="F3492"/>
      <c r="G3492"/>
      <c r="H3492"/>
      <c r="I3492"/>
    </row>
    <row r="3493" spans="4:9" x14ac:dyDescent="0.2">
      <c r="D3493" s="7"/>
      <c r="E3493"/>
      <c r="F3493"/>
      <c r="G3493"/>
      <c r="H3493"/>
      <c r="I3493"/>
    </row>
    <row r="3494" spans="4:9" x14ac:dyDescent="0.2">
      <c r="D3494" s="7"/>
      <c r="E3494"/>
      <c r="F3494"/>
      <c r="G3494"/>
      <c r="H3494"/>
      <c r="I3494"/>
    </row>
    <row r="3495" spans="4:9" x14ac:dyDescent="0.2">
      <c r="D3495" s="7"/>
      <c r="E3495"/>
      <c r="F3495"/>
      <c r="G3495"/>
      <c r="H3495"/>
      <c r="I3495"/>
    </row>
    <row r="3496" spans="4:9" x14ac:dyDescent="0.2">
      <c r="D3496" s="7"/>
      <c r="E3496"/>
      <c r="F3496"/>
      <c r="G3496"/>
      <c r="H3496"/>
      <c r="I3496"/>
    </row>
    <row r="3497" spans="4:9" x14ac:dyDescent="0.2">
      <c r="D3497" s="7"/>
      <c r="E3497"/>
      <c r="F3497"/>
      <c r="G3497"/>
      <c r="H3497"/>
      <c r="I3497"/>
    </row>
    <row r="3498" spans="4:9" x14ac:dyDescent="0.2">
      <c r="D3498" s="7"/>
      <c r="E3498"/>
      <c r="F3498"/>
      <c r="G3498"/>
      <c r="H3498"/>
      <c r="I3498"/>
    </row>
    <row r="3499" spans="4:9" x14ac:dyDescent="0.2">
      <c r="D3499" s="7"/>
      <c r="E3499"/>
      <c r="F3499"/>
      <c r="G3499"/>
      <c r="H3499"/>
      <c r="I3499"/>
    </row>
    <row r="3500" spans="4:9" x14ac:dyDescent="0.2">
      <c r="D3500" s="7"/>
      <c r="E3500"/>
      <c r="F3500"/>
      <c r="G3500"/>
      <c r="H3500"/>
      <c r="I3500"/>
    </row>
    <row r="3501" spans="4:9" x14ac:dyDescent="0.2">
      <c r="D3501" s="7"/>
      <c r="E3501"/>
      <c r="F3501"/>
      <c r="G3501"/>
      <c r="H3501"/>
      <c r="I3501"/>
    </row>
    <row r="3502" spans="4:9" x14ac:dyDescent="0.2">
      <c r="D3502" s="7"/>
      <c r="E3502"/>
      <c r="F3502"/>
      <c r="G3502"/>
      <c r="H3502"/>
      <c r="I3502"/>
    </row>
    <row r="3503" spans="4:9" x14ac:dyDescent="0.2">
      <c r="D3503" s="7"/>
      <c r="E3503"/>
      <c r="F3503"/>
      <c r="G3503"/>
      <c r="H3503"/>
      <c r="I3503"/>
    </row>
    <row r="3504" spans="4:9" x14ac:dyDescent="0.2">
      <c r="D3504" s="7"/>
      <c r="E3504"/>
      <c r="F3504"/>
      <c r="G3504"/>
      <c r="H3504"/>
      <c r="I3504"/>
    </row>
    <row r="3505" spans="4:9" x14ac:dyDescent="0.2">
      <c r="D3505" s="7"/>
      <c r="E3505"/>
      <c r="F3505"/>
      <c r="G3505"/>
      <c r="H3505"/>
      <c r="I3505"/>
    </row>
    <row r="3506" spans="4:9" x14ac:dyDescent="0.2">
      <c r="D3506" s="7"/>
      <c r="E3506"/>
      <c r="F3506"/>
      <c r="G3506"/>
      <c r="H3506"/>
      <c r="I3506"/>
    </row>
    <row r="3507" spans="4:9" x14ac:dyDescent="0.2">
      <c r="D3507" s="7"/>
      <c r="E3507"/>
      <c r="F3507"/>
      <c r="G3507"/>
      <c r="H3507"/>
      <c r="I3507"/>
    </row>
    <row r="3508" spans="4:9" x14ac:dyDescent="0.2">
      <c r="D3508" s="7"/>
      <c r="E3508"/>
      <c r="F3508"/>
      <c r="G3508"/>
      <c r="H3508"/>
      <c r="I3508"/>
    </row>
    <row r="3509" spans="4:9" x14ac:dyDescent="0.2">
      <c r="D3509" s="7"/>
      <c r="E3509"/>
      <c r="F3509"/>
      <c r="G3509"/>
      <c r="H3509"/>
      <c r="I3509"/>
    </row>
    <row r="3510" spans="4:9" x14ac:dyDescent="0.2">
      <c r="D3510" s="7"/>
      <c r="E3510"/>
      <c r="F3510"/>
      <c r="G3510"/>
      <c r="H3510"/>
      <c r="I3510"/>
    </row>
    <row r="3511" spans="4:9" x14ac:dyDescent="0.2">
      <c r="D3511" s="7"/>
      <c r="E3511"/>
      <c r="F3511"/>
      <c r="G3511"/>
      <c r="H3511"/>
      <c r="I3511"/>
    </row>
    <row r="3512" spans="4:9" x14ac:dyDescent="0.2">
      <c r="D3512" s="7"/>
      <c r="E3512"/>
      <c r="F3512"/>
      <c r="G3512"/>
      <c r="H3512"/>
      <c r="I3512"/>
    </row>
    <row r="3513" spans="4:9" x14ac:dyDescent="0.2">
      <c r="D3513" s="7"/>
      <c r="E3513"/>
      <c r="F3513"/>
      <c r="G3513"/>
      <c r="H3513"/>
      <c r="I3513"/>
    </row>
    <row r="3514" spans="4:9" x14ac:dyDescent="0.2">
      <c r="D3514" s="7"/>
      <c r="E3514"/>
      <c r="F3514"/>
      <c r="G3514"/>
      <c r="H3514"/>
      <c r="I3514"/>
    </row>
    <row r="3515" spans="4:9" x14ac:dyDescent="0.2">
      <c r="D3515" s="7"/>
      <c r="E3515"/>
      <c r="F3515"/>
      <c r="G3515"/>
      <c r="H3515"/>
      <c r="I3515"/>
    </row>
    <row r="3516" spans="4:9" x14ac:dyDescent="0.2">
      <c r="D3516" s="7"/>
      <c r="E3516"/>
      <c r="F3516"/>
      <c r="G3516"/>
      <c r="H3516"/>
      <c r="I3516"/>
    </row>
    <row r="3517" spans="4:9" x14ac:dyDescent="0.2">
      <c r="D3517" s="7"/>
      <c r="E3517"/>
      <c r="F3517"/>
      <c r="G3517"/>
      <c r="H3517"/>
      <c r="I3517"/>
    </row>
    <row r="3518" spans="4:9" x14ac:dyDescent="0.2">
      <c r="D3518" s="7"/>
      <c r="E3518"/>
      <c r="F3518"/>
      <c r="G3518"/>
      <c r="H3518"/>
      <c r="I3518"/>
    </row>
    <row r="3519" spans="4:9" x14ac:dyDescent="0.2">
      <c r="D3519" s="7"/>
      <c r="E3519"/>
      <c r="F3519"/>
      <c r="G3519"/>
      <c r="H3519"/>
      <c r="I3519"/>
    </row>
    <row r="3520" spans="4:9" x14ac:dyDescent="0.2">
      <c r="D3520" s="7"/>
      <c r="E3520"/>
      <c r="F3520"/>
      <c r="G3520"/>
      <c r="H3520"/>
      <c r="I3520"/>
    </row>
    <row r="3521" spans="4:9" x14ac:dyDescent="0.2">
      <c r="D3521" s="7"/>
      <c r="E3521"/>
      <c r="F3521"/>
      <c r="G3521"/>
      <c r="H3521"/>
      <c r="I3521"/>
    </row>
    <row r="3522" spans="4:9" x14ac:dyDescent="0.2">
      <c r="D3522" s="7"/>
      <c r="E3522"/>
      <c r="F3522"/>
      <c r="G3522"/>
      <c r="H3522"/>
      <c r="I3522"/>
    </row>
    <row r="3523" spans="4:9" x14ac:dyDescent="0.2">
      <c r="D3523" s="7"/>
      <c r="E3523"/>
      <c r="F3523"/>
      <c r="G3523"/>
      <c r="H3523"/>
      <c r="I3523"/>
    </row>
    <row r="3524" spans="4:9" x14ac:dyDescent="0.2">
      <c r="D3524" s="7"/>
      <c r="E3524"/>
      <c r="F3524"/>
      <c r="G3524"/>
      <c r="H3524"/>
      <c r="I3524"/>
    </row>
    <row r="3525" spans="4:9" x14ac:dyDescent="0.2">
      <c r="D3525" s="7"/>
      <c r="E3525"/>
      <c r="F3525"/>
      <c r="G3525"/>
      <c r="H3525"/>
      <c r="I3525"/>
    </row>
    <row r="3526" spans="4:9" x14ac:dyDescent="0.2">
      <c r="D3526" s="7"/>
      <c r="E3526"/>
      <c r="F3526"/>
      <c r="G3526"/>
      <c r="H3526"/>
      <c r="I3526"/>
    </row>
    <row r="3527" spans="4:9" x14ac:dyDescent="0.2">
      <c r="D3527" s="7"/>
      <c r="E3527"/>
      <c r="F3527"/>
      <c r="G3527"/>
      <c r="H3527"/>
      <c r="I3527"/>
    </row>
    <row r="3528" spans="4:9" x14ac:dyDescent="0.2">
      <c r="D3528" s="7"/>
      <c r="E3528"/>
      <c r="F3528"/>
      <c r="G3528"/>
      <c r="H3528"/>
      <c r="I3528"/>
    </row>
    <row r="3529" spans="4:9" x14ac:dyDescent="0.2">
      <c r="D3529" s="7"/>
      <c r="E3529"/>
      <c r="F3529"/>
      <c r="G3529"/>
      <c r="H3529"/>
      <c r="I3529"/>
    </row>
    <row r="3530" spans="4:9" x14ac:dyDescent="0.2">
      <c r="D3530" s="7"/>
      <c r="E3530"/>
      <c r="F3530"/>
      <c r="G3530"/>
      <c r="H3530"/>
      <c r="I3530"/>
    </row>
    <row r="3531" spans="4:9" x14ac:dyDescent="0.2">
      <c r="D3531" s="7"/>
      <c r="E3531"/>
      <c r="F3531"/>
      <c r="G3531"/>
      <c r="H3531"/>
      <c r="I3531"/>
    </row>
    <row r="3532" spans="4:9" x14ac:dyDescent="0.2">
      <c r="D3532" s="7"/>
      <c r="E3532"/>
      <c r="F3532"/>
      <c r="G3532"/>
      <c r="H3532"/>
      <c r="I3532"/>
    </row>
    <row r="3533" spans="4:9" x14ac:dyDescent="0.2">
      <c r="D3533" s="7"/>
      <c r="E3533"/>
      <c r="F3533"/>
      <c r="G3533"/>
      <c r="H3533"/>
      <c r="I3533"/>
    </row>
    <row r="3534" spans="4:9" x14ac:dyDescent="0.2">
      <c r="D3534" s="7"/>
      <c r="E3534"/>
      <c r="F3534"/>
      <c r="G3534"/>
      <c r="H3534"/>
      <c r="I3534"/>
    </row>
    <row r="3535" spans="4:9" x14ac:dyDescent="0.2">
      <c r="D3535" s="7"/>
      <c r="E3535"/>
      <c r="F3535"/>
      <c r="G3535"/>
      <c r="H3535"/>
      <c r="I3535"/>
    </row>
    <row r="3536" spans="4:9" x14ac:dyDescent="0.2">
      <c r="D3536" s="7"/>
      <c r="E3536"/>
      <c r="F3536"/>
      <c r="G3536"/>
      <c r="H3536"/>
      <c r="I3536"/>
    </row>
    <row r="3537" spans="4:9" x14ac:dyDescent="0.2">
      <c r="D3537" s="7"/>
      <c r="E3537"/>
      <c r="F3537"/>
      <c r="G3537"/>
      <c r="H3537"/>
      <c r="I3537"/>
    </row>
    <row r="3538" spans="4:9" x14ac:dyDescent="0.2">
      <c r="D3538" s="7"/>
      <c r="E3538"/>
      <c r="F3538"/>
      <c r="G3538"/>
      <c r="H3538"/>
      <c r="I3538"/>
    </row>
    <row r="3539" spans="4:9" x14ac:dyDescent="0.2">
      <c r="D3539" s="7"/>
      <c r="E3539"/>
      <c r="F3539"/>
      <c r="G3539"/>
      <c r="H3539"/>
      <c r="I3539"/>
    </row>
    <row r="3540" spans="4:9" x14ac:dyDescent="0.2">
      <c r="D3540" s="7"/>
      <c r="E3540"/>
      <c r="F3540"/>
      <c r="G3540"/>
      <c r="H3540"/>
      <c r="I3540"/>
    </row>
    <row r="3541" spans="4:9" x14ac:dyDescent="0.2">
      <c r="D3541" s="7"/>
      <c r="E3541"/>
      <c r="F3541"/>
      <c r="G3541"/>
      <c r="H3541"/>
      <c r="I3541"/>
    </row>
    <row r="3542" spans="4:9" x14ac:dyDescent="0.2">
      <c r="D3542" s="7"/>
      <c r="E3542"/>
      <c r="F3542"/>
      <c r="G3542"/>
      <c r="H3542"/>
      <c r="I3542"/>
    </row>
    <row r="3543" spans="4:9" x14ac:dyDescent="0.2">
      <c r="D3543" s="7"/>
      <c r="E3543"/>
      <c r="F3543"/>
      <c r="G3543"/>
      <c r="H3543"/>
      <c r="I3543"/>
    </row>
    <row r="3544" spans="4:9" x14ac:dyDescent="0.2">
      <c r="D3544" s="7"/>
      <c r="E3544"/>
      <c r="F3544"/>
      <c r="G3544"/>
      <c r="H3544"/>
      <c r="I3544"/>
    </row>
    <row r="3545" spans="4:9" x14ac:dyDescent="0.2">
      <c r="D3545" s="7"/>
      <c r="E3545"/>
      <c r="F3545"/>
      <c r="G3545"/>
      <c r="H3545"/>
      <c r="I3545"/>
    </row>
    <row r="3546" spans="4:9" x14ac:dyDescent="0.2">
      <c r="D3546" s="7"/>
      <c r="E3546"/>
      <c r="F3546"/>
      <c r="G3546"/>
      <c r="H3546"/>
      <c r="I3546"/>
    </row>
    <row r="3547" spans="4:9" x14ac:dyDescent="0.2">
      <c r="D3547" s="7"/>
      <c r="E3547"/>
      <c r="F3547"/>
      <c r="G3547"/>
      <c r="H3547"/>
      <c r="I3547"/>
    </row>
    <row r="3548" spans="4:9" x14ac:dyDescent="0.2">
      <c r="D3548" s="7"/>
      <c r="E3548"/>
      <c r="F3548"/>
      <c r="G3548"/>
      <c r="H3548"/>
      <c r="I3548"/>
    </row>
    <row r="3549" spans="4:9" x14ac:dyDescent="0.2">
      <c r="D3549" s="7"/>
      <c r="E3549"/>
      <c r="F3549"/>
      <c r="G3549"/>
      <c r="H3549"/>
      <c r="I3549"/>
    </row>
    <row r="3550" spans="4:9" x14ac:dyDescent="0.2">
      <c r="D3550" s="7"/>
      <c r="E3550"/>
      <c r="F3550"/>
      <c r="G3550"/>
      <c r="H3550"/>
      <c r="I3550"/>
    </row>
    <row r="3551" spans="4:9" x14ac:dyDescent="0.2">
      <c r="D3551" s="7"/>
      <c r="E3551"/>
      <c r="F3551"/>
      <c r="G3551"/>
      <c r="H3551"/>
      <c r="I3551"/>
    </row>
    <row r="3552" spans="4:9" x14ac:dyDescent="0.2">
      <c r="D3552" s="7"/>
      <c r="E3552"/>
      <c r="F3552"/>
      <c r="G3552"/>
      <c r="H3552"/>
      <c r="I3552"/>
    </row>
    <row r="3553" spans="4:9" x14ac:dyDescent="0.2">
      <c r="D3553" s="7"/>
      <c r="E3553"/>
      <c r="F3553"/>
      <c r="G3553"/>
      <c r="H3553"/>
      <c r="I3553"/>
    </row>
    <row r="3554" spans="4:9" x14ac:dyDescent="0.2">
      <c r="D3554" s="7"/>
      <c r="E3554"/>
      <c r="F3554"/>
      <c r="G3554"/>
      <c r="H3554"/>
      <c r="I3554"/>
    </row>
    <row r="3555" spans="4:9" x14ac:dyDescent="0.2">
      <c r="D3555" s="7"/>
      <c r="E3555"/>
      <c r="F3555"/>
      <c r="G3555"/>
      <c r="H3555"/>
      <c r="I3555"/>
    </row>
    <row r="3556" spans="4:9" x14ac:dyDescent="0.2">
      <c r="D3556" s="7"/>
      <c r="E3556"/>
      <c r="F3556"/>
      <c r="G3556"/>
      <c r="H3556"/>
      <c r="I3556"/>
    </row>
    <row r="3557" spans="4:9" x14ac:dyDescent="0.2">
      <c r="D3557" s="7"/>
      <c r="E3557"/>
      <c r="F3557"/>
      <c r="G3557"/>
      <c r="H3557"/>
      <c r="I3557"/>
    </row>
    <row r="3558" spans="4:9" x14ac:dyDescent="0.2">
      <c r="D3558" s="7"/>
      <c r="E3558"/>
      <c r="F3558"/>
      <c r="G3558"/>
      <c r="H3558"/>
      <c r="I3558"/>
    </row>
    <row r="3559" spans="4:9" x14ac:dyDescent="0.2">
      <c r="D3559" s="7"/>
      <c r="E3559"/>
      <c r="F3559"/>
      <c r="G3559"/>
      <c r="H3559"/>
      <c r="I3559"/>
    </row>
    <row r="3560" spans="4:9" x14ac:dyDescent="0.2">
      <c r="D3560" s="7"/>
      <c r="E3560"/>
      <c r="F3560"/>
      <c r="G3560"/>
      <c r="H3560"/>
      <c r="I3560"/>
    </row>
    <row r="3561" spans="4:9" x14ac:dyDescent="0.2">
      <c r="D3561" s="7"/>
      <c r="E3561"/>
      <c r="F3561"/>
      <c r="G3561"/>
      <c r="H3561"/>
      <c r="I3561"/>
    </row>
    <row r="3562" spans="4:9" x14ac:dyDescent="0.2">
      <c r="D3562" s="7"/>
      <c r="E3562"/>
      <c r="F3562"/>
      <c r="G3562"/>
      <c r="H3562"/>
      <c r="I3562"/>
    </row>
    <row r="3563" spans="4:9" x14ac:dyDescent="0.2">
      <c r="D3563" s="7"/>
      <c r="E3563"/>
      <c r="F3563"/>
      <c r="G3563"/>
      <c r="H3563"/>
      <c r="I3563"/>
    </row>
    <row r="3564" spans="4:9" x14ac:dyDescent="0.2">
      <c r="D3564" s="7"/>
      <c r="E3564"/>
      <c r="F3564"/>
      <c r="G3564"/>
      <c r="H3564"/>
      <c r="I3564"/>
    </row>
    <row r="3565" spans="4:9" x14ac:dyDescent="0.2">
      <c r="D3565" s="7"/>
      <c r="E3565"/>
      <c r="F3565"/>
      <c r="G3565"/>
      <c r="H3565"/>
      <c r="I3565"/>
    </row>
    <row r="3566" spans="4:9" x14ac:dyDescent="0.2">
      <c r="D3566" s="7"/>
      <c r="E3566"/>
      <c r="F3566"/>
      <c r="G3566"/>
      <c r="H3566"/>
      <c r="I3566"/>
    </row>
    <row r="3567" spans="4:9" x14ac:dyDescent="0.2">
      <c r="D3567" s="7"/>
      <c r="E3567"/>
      <c r="F3567"/>
      <c r="G3567"/>
      <c r="H3567"/>
      <c r="I3567"/>
    </row>
    <row r="3568" spans="4:9" x14ac:dyDescent="0.2">
      <c r="D3568" s="7"/>
      <c r="E3568"/>
      <c r="F3568"/>
      <c r="G3568"/>
      <c r="H3568"/>
      <c r="I3568"/>
    </row>
    <row r="3569" spans="4:9" x14ac:dyDescent="0.2">
      <c r="D3569" s="7"/>
      <c r="E3569"/>
      <c r="F3569"/>
      <c r="G3569"/>
      <c r="H3569"/>
      <c r="I3569"/>
    </row>
    <row r="3570" spans="4:9" x14ac:dyDescent="0.2">
      <c r="D3570" s="7"/>
      <c r="E3570"/>
      <c r="F3570"/>
      <c r="G3570"/>
      <c r="H3570"/>
      <c r="I3570"/>
    </row>
    <row r="3571" spans="4:9" x14ac:dyDescent="0.2">
      <c r="D3571" s="7"/>
      <c r="E3571"/>
      <c r="F3571"/>
      <c r="G3571"/>
      <c r="H3571"/>
      <c r="I3571"/>
    </row>
    <row r="3572" spans="4:9" x14ac:dyDescent="0.2">
      <c r="D3572" s="7"/>
      <c r="E3572"/>
      <c r="F3572"/>
      <c r="G3572"/>
      <c r="H3572"/>
      <c r="I3572"/>
    </row>
    <row r="3573" spans="4:9" x14ac:dyDescent="0.2">
      <c r="D3573" s="7"/>
      <c r="E3573"/>
      <c r="F3573"/>
      <c r="G3573"/>
      <c r="H3573"/>
      <c r="I3573"/>
    </row>
    <row r="3574" spans="4:9" x14ac:dyDescent="0.2">
      <c r="D3574" s="7"/>
      <c r="E3574"/>
      <c r="F3574"/>
      <c r="G3574"/>
      <c r="H3574"/>
      <c r="I3574"/>
    </row>
    <row r="3575" spans="4:9" x14ac:dyDescent="0.2">
      <c r="D3575" s="7"/>
      <c r="E3575"/>
      <c r="F3575"/>
      <c r="G3575"/>
      <c r="H3575"/>
      <c r="I3575"/>
    </row>
    <row r="3576" spans="4:9" x14ac:dyDescent="0.2">
      <c r="D3576" s="7"/>
      <c r="E3576"/>
      <c r="F3576"/>
      <c r="G3576"/>
      <c r="H3576"/>
      <c r="I3576"/>
    </row>
    <row r="3577" spans="4:9" x14ac:dyDescent="0.2">
      <c r="D3577" s="7"/>
      <c r="E3577"/>
      <c r="F3577"/>
      <c r="G3577"/>
      <c r="H3577"/>
      <c r="I3577"/>
    </row>
    <row r="3578" spans="4:9" x14ac:dyDescent="0.2">
      <c r="D3578" s="7"/>
      <c r="E3578"/>
      <c r="F3578"/>
      <c r="G3578"/>
      <c r="H3578"/>
      <c r="I3578"/>
    </row>
    <row r="3579" spans="4:9" x14ac:dyDescent="0.2">
      <c r="D3579" s="7"/>
      <c r="E3579"/>
      <c r="F3579"/>
      <c r="G3579"/>
      <c r="H3579"/>
      <c r="I3579"/>
    </row>
    <row r="3580" spans="4:9" x14ac:dyDescent="0.2">
      <c r="D3580" s="7"/>
      <c r="E3580"/>
      <c r="F3580"/>
      <c r="G3580"/>
      <c r="H3580"/>
      <c r="I3580"/>
    </row>
    <row r="3581" spans="4:9" x14ac:dyDescent="0.2">
      <c r="D3581" s="7"/>
      <c r="E3581"/>
      <c r="F3581"/>
      <c r="G3581"/>
      <c r="H3581"/>
      <c r="I3581"/>
    </row>
    <row r="3582" spans="4:9" x14ac:dyDescent="0.2">
      <c r="D3582" s="7"/>
      <c r="E3582"/>
      <c r="F3582"/>
      <c r="G3582"/>
      <c r="H3582"/>
      <c r="I3582"/>
    </row>
    <row r="3583" spans="4:9" x14ac:dyDescent="0.2">
      <c r="D3583" s="7"/>
      <c r="E3583"/>
      <c r="F3583"/>
      <c r="G3583"/>
      <c r="H3583"/>
      <c r="I3583"/>
    </row>
    <row r="3584" spans="4:9" x14ac:dyDescent="0.2">
      <c r="D3584" s="7"/>
      <c r="E3584"/>
      <c r="F3584"/>
      <c r="G3584"/>
      <c r="H3584"/>
      <c r="I3584"/>
    </row>
    <row r="3585" spans="4:9" x14ac:dyDescent="0.2">
      <c r="D3585" s="7"/>
      <c r="E3585"/>
      <c r="F3585"/>
      <c r="G3585"/>
      <c r="H3585"/>
      <c r="I3585"/>
    </row>
    <row r="3586" spans="4:9" x14ac:dyDescent="0.2">
      <c r="D3586" s="7"/>
      <c r="E3586"/>
      <c r="F3586"/>
      <c r="G3586"/>
      <c r="H3586"/>
      <c r="I3586"/>
    </row>
    <row r="3587" spans="4:9" x14ac:dyDescent="0.2">
      <c r="D3587" s="7"/>
      <c r="E3587"/>
      <c r="F3587"/>
      <c r="G3587"/>
      <c r="H3587"/>
      <c r="I3587"/>
    </row>
    <row r="3588" spans="4:9" x14ac:dyDescent="0.2">
      <c r="D3588" s="7"/>
      <c r="E3588"/>
      <c r="F3588"/>
      <c r="G3588"/>
      <c r="H3588"/>
      <c r="I3588"/>
    </row>
    <row r="3589" spans="4:9" x14ac:dyDescent="0.2">
      <c r="D3589" s="7"/>
      <c r="E3589"/>
      <c r="F3589"/>
      <c r="G3589"/>
      <c r="H3589"/>
      <c r="I3589"/>
    </row>
    <row r="3590" spans="4:9" x14ac:dyDescent="0.2">
      <c r="D3590" s="7"/>
      <c r="E3590"/>
      <c r="F3590"/>
      <c r="G3590"/>
      <c r="H3590"/>
      <c r="I3590"/>
    </row>
    <row r="3591" spans="4:9" x14ac:dyDescent="0.2">
      <c r="D3591" s="7"/>
      <c r="E3591"/>
      <c r="F3591"/>
      <c r="G3591"/>
      <c r="H3591"/>
      <c r="I3591"/>
    </row>
    <row r="3592" spans="4:9" x14ac:dyDescent="0.2">
      <c r="D3592" s="7"/>
      <c r="E3592"/>
      <c r="F3592"/>
      <c r="G3592"/>
      <c r="H3592"/>
      <c r="I3592"/>
    </row>
    <row r="3593" spans="4:9" x14ac:dyDescent="0.2">
      <c r="D3593" s="7"/>
      <c r="E3593"/>
      <c r="F3593"/>
      <c r="G3593"/>
      <c r="H3593"/>
      <c r="I3593"/>
    </row>
    <row r="3594" spans="4:9" x14ac:dyDescent="0.2">
      <c r="D3594" s="7"/>
      <c r="E3594"/>
      <c r="F3594"/>
      <c r="G3594"/>
      <c r="H3594"/>
      <c r="I3594"/>
    </row>
    <row r="3595" spans="4:9" x14ac:dyDescent="0.2">
      <c r="D3595" s="7"/>
      <c r="E3595"/>
      <c r="F3595"/>
      <c r="G3595"/>
      <c r="H3595"/>
      <c r="I3595"/>
    </row>
    <row r="3596" spans="4:9" x14ac:dyDescent="0.2">
      <c r="D3596" s="7"/>
      <c r="E3596"/>
      <c r="F3596"/>
      <c r="G3596"/>
      <c r="H3596"/>
      <c r="I3596"/>
    </row>
    <row r="3597" spans="4:9" x14ac:dyDescent="0.2">
      <c r="D3597" s="7"/>
      <c r="E3597"/>
      <c r="F3597"/>
      <c r="G3597"/>
      <c r="H3597"/>
      <c r="I3597"/>
    </row>
    <row r="3598" spans="4:9" x14ac:dyDescent="0.2">
      <c r="D3598" s="7"/>
      <c r="E3598"/>
      <c r="F3598"/>
      <c r="G3598"/>
      <c r="H3598"/>
      <c r="I3598"/>
    </row>
    <row r="3599" spans="4:9" x14ac:dyDescent="0.2">
      <c r="D3599" s="7"/>
      <c r="E3599"/>
      <c r="F3599"/>
      <c r="G3599"/>
      <c r="H3599"/>
      <c r="I3599"/>
    </row>
    <row r="3600" spans="4:9" x14ac:dyDescent="0.2">
      <c r="D3600" s="7"/>
      <c r="E3600"/>
      <c r="F3600"/>
      <c r="G3600"/>
      <c r="H3600"/>
      <c r="I3600"/>
    </row>
    <row r="3601" spans="4:9" x14ac:dyDescent="0.2">
      <c r="D3601" s="7"/>
      <c r="E3601"/>
      <c r="F3601"/>
      <c r="G3601"/>
      <c r="H3601"/>
      <c r="I3601"/>
    </row>
    <row r="3602" spans="4:9" x14ac:dyDescent="0.2">
      <c r="D3602" s="7"/>
      <c r="E3602"/>
      <c r="F3602"/>
      <c r="G3602"/>
      <c r="H3602"/>
      <c r="I3602"/>
    </row>
    <row r="3603" spans="4:9" x14ac:dyDescent="0.2">
      <c r="D3603" s="7"/>
      <c r="E3603"/>
      <c r="F3603"/>
      <c r="G3603"/>
      <c r="H3603"/>
      <c r="I3603"/>
    </row>
    <row r="3604" spans="4:9" x14ac:dyDescent="0.2">
      <c r="D3604" s="7"/>
      <c r="E3604"/>
      <c r="F3604"/>
      <c r="G3604"/>
      <c r="H3604"/>
      <c r="I3604"/>
    </row>
    <row r="3605" spans="4:9" x14ac:dyDescent="0.2">
      <c r="D3605" s="7"/>
      <c r="E3605"/>
      <c r="F3605"/>
      <c r="G3605"/>
      <c r="H3605"/>
      <c r="I3605"/>
    </row>
    <row r="3606" spans="4:9" x14ac:dyDescent="0.2">
      <c r="D3606" s="7"/>
      <c r="E3606"/>
      <c r="F3606"/>
      <c r="G3606"/>
      <c r="H3606"/>
      <c r="I3606"/>
    </row>
    <row r="3607" spans="4:9" x14ac:dyDescent="0.2">
      <c r="D3607" s="7"/>
      <c r="E3607"/>
      <c r="F3607"/>
      <c r="G3607"/>
      <c r="H3607"/>
      <c r="I3607"/>
    </row>
    <row r="3608" spans="4:9" x14ac:dyDescent="0.2">
      <c r="D3608" s="7"/>
      <c r="E3608"/>
      <c r="F3608"/>
      <c r="G3608"/>
      <c r="H3608"/>
      <c r="I3608"/>
    </row>
    <row r="3609" spans="4:9" x14ac:dyDescent="0.2">
      <c r="D3609" s="7"/>
      <c r="E3609"/>
      <c r="F3609"/>
      <c r="G3609"/>
      <c r="H3609"/>
      <c r="I3609"/>
    </row>
    <row r="3610" spans="4:9" x14ac:dyDescent="0.2">
      <c r="D3610" s="7"/>
      <c r="E3610"/>
      <c r="F3610"/>
      <c r="G3610"/>
      <c r="H3610"/>
      <c r="I3610"/>
    </row>
    <row r="3611" spans="4:9" x14ac:dyDescent="0.2">
      <c r="D3611" s="7"/>
      <c r="E3611"/>
      <c r="F3611"/>
      <c r="G3611"/>
      <c r="H3611"/>
      <c r="I3611"/>
    </row>
    <row r="3612" spans="4:9" x14ac:dyDescent="0.2">
      <c r="D3612" s="7"/>
      <c r="E3612"/>
      <c r="F3612"/>
      <c r="G3612"/>
      <c r="H3612"/>
      <c r="I3612"/>
    </row>
    <row r="3613" spans="4:9" x14ac:dyDescent="0.2">
      <c r="D3613" s="7"/>
      <c r="E3613"/>
      <c r="F3613"/>
      <c r="G3613"/>
      <c r="H3613"/>
      <c r="I3613"/>
    </row>
    <row r="3614" spans="4:9" x14ac:dyDescent="0.2">
      <c r="D3614" s="7"/>
      <c r="E3614"/>
      <c r="F3614"/>
      <c r="G3614"/>
      <c r="H3614"/>
      <c r="I3614"/>
    </row>
    <row r="3615" spans="4:9" x14ac:dyDescent="0.2">
      <c r="D3615" s="7"/>
      <c r="E3615"/>
      <c r="F3615"/>
      <c r="G3615"/>
      <c r="H3615"/>
      <c r="I3615"/>
    </row>
    <row r="3616" spans="4:9" x14ac:dyDescent="0.2">
      <c r="D3616" s="7"/>
      <c r="E3616"/>
      <c r="F3616"/>
      <c r="G3616"/>
      <c r="H3616"/>
      <c r="I3616"/>
    </row>
    <row r="3617" spans="4:9" x14ac:dyDescent="0.2">
      <c r="D3617" s="7"/>
      <c r="E3617"/>
      <c r="F3617"/>
      <c r="G3617"/>
      <c r="H3617"/>
      <c r="I3617"/>
    </row>
    <row r="3618" spans="4:9" x14ac:dyDescent="0.2">
      <c r="D3618" s="7"/>
      <c r="E3618"/>
      <c r="F3618"/>
      <c r="G3618"/>
      <c r="H3618"/>
      <c r="I3618"/>
    </row>
    <row r="3619" spans="4:9" x14ac:dyDescent="0.2">
      <c r="D3619" s="7"/>
      <c r="E3619"/>
      <c r="F3619"/>
      <c r="G3619"/>
      <c r="H3619"/>
      <c r="I3619"/>
    </row>
    <row r="3620" spans="4:9" x14ac:dyDescent="0.2">
      <c r="D3620" s="7"/>
      <c r="E3620"/>
      <c r="F3620"/>
      <c r="G3620"/>
      <c r="H3620"/>
      <c r="I3620"/>
    </row>
    <row r="3621" spans="4:9" x14ac:dyDescent="0.2">
      <c r="D3621" s="7"/>
      <c r="E3621"/>
      <c r="F3621"/>
      <c r="G3621"/>
      <c r="H3621"/>
      <c r="I3621"/>
    </row>
    <row r="3622" spans="4:9" x14ac:dyDescent="0.2">
      <c r="D3622" s="7"/>
      <c r="E3622"/>
      <c r="F3622"/>
      <c r="G3622"/>
      <c r="H3622"/>
      <c r="I3622"/>
    </row>
    <row r="3623" spans="4:9" x14ac:dyDescent="0.2">
      <c r="D3623" s="7"/>
      <c r="E3623"/>
      <c r="F3623"/>
      <c r="G3623"/>
      <c r="H3623"/>
      <c r="I3623"/>
    </row>
    <row r="3624" spans="4:9" x14ac:dyDescent="0.2">
      <c r="D3624" s="7"/>
      <c r="E3624"/>
      <c r="F3624"/>
      <c r="G3624"/>
      <c r="H3624"/>
      <c r="I3624"/>
    </row>
    <row r="3625" spans="4:9" x14ac:dyDescent="0.2">
      <c r="D3625" s="7"/>
      <c r="E3625"/>
      <c r="F3625"/>
      <c r="G3625"/>
      <c r="H3625"/>
      <c r="I3625"/>
    </row>
    <row r="3626" spans="4:9" x14ac:dyDescent="0.2">
      <c r="D3626" s="7"/>
      <c r="E3626"/>
      <c r="F3626"/>
      <c r="G3626"/>
      <c r="H3626"/>
      <c r="I3626"/>
    </row>
    <row r="3627" spans="4:9" x14ac:dyDescent="0.2">
      <c r="D3627" s="7"/>
      <c r="E3627"/>
      <c r="F3627"/>
      <c r="G3627"/>
      <c r="H3627"/>
      <c r="I3627"/>
    </row>
    <row r="3628" spans="4:9" x14ac:dyDescent="0.2">
      <c r="D3628" s="7"/>
      <c r="E3628"/>
      <c r="F3628"/>
      <c r="G3628"/>
      <c r="H3628"/>
      <c r="I3628"/>
    </row>
    <row r="3629" spans="4:9" x14ac:dyDescent="0.2">
      <c r="D3629" s="7"/>
      <c r="E3629"/>
      <c r="F3629"/>
      <c r="G3629"/>
      <c r="H3629"/>
      <c r="I3629"/>
    </row>
    <row r="3630" spans="4:9" x14ac:dyDescent="0.2">
      <c r="D3630" s="7"/>
      <c r="E3630"/>
      <c r="F3630"/>
      <c r="G3630"/>
      <c r="H3630"/>
      <c r="I3630"/>
    </row>
    <row r="3631" spans="4:9" x14ac:dyDescent="0.2">
      <c r="D3631" s="7"/>
      <c r="E3631"/>
      <c r="F3631"/>
      <c r="G3631"/>
      <c r="H3631"/>
      <c r="I3631"/>
    </row>
    <row r="3632" spans="4:9" x14ac:dyDescent="0.2">
      <c r="D3632" s="7"/>
      <c r="E3632"/>
      <c r="F3632"/>
      <c r="G3632"/>
      <c r="H3632"/>
      <c r="I3632"/>
    </row>
    <row r="3633" spans="4:9" x14ac:dyDescent="0.2">
      <c r="D3633" s="7"/>
      <c r="E3633"/>
      <c r="F3633"/>
      <c r="G3633"/>
      <c r="H3633"/>
      <c r="I3633"/>
    </row>
    <row r="3634" spans="4:9" x14ac:dyDescent="0.2">
      <c r="D3634" s="7"/>
      <c r="E3634"/>
      <c r="F3634"/>
      <c r="G3634"/>
      <c r="H3634"/>
      <c r="I3634"/>
    </row>
    <row r="3635" spans="4:9" x14ac:dyDescent="0.2">
      <c r="D3635" s="7"/>
      <c r="E3635"/>
      <c r="F3635"/>
      <c r="G3635"/>
      <c r="H3635"/>
      <c r="I3635"/>
    </row>
    <row r="3636" spans="4:9" x14ac:dyDescent="0.2">
      <c r="D3636" s="7"/>
      <c r="E3636"/>
      <c r="F3636"/>
      <c r="G3636"/>
      <c r="H3636"/>
      <c r="I3636"/>
    </row>
    <row r="3637" spans="4:9" x14ac:dyDescent="0.2">
      <c r="D3637" s="7"/>
      <c r="E3637"/>
      <c r="F3637"/>
      <c r="G3637"/>
      <c r="H3637"/>
      <c r="I3637"/>
    </row>
    <row r="3638" spans="4:9" x14ac:dyDescent="0.2">
      <c r="D3638" s="7"/>
      <c r="E3638"/>
      <c r="F3638"/>
      <c r="G3638"/>
      <c r="H3638"/>
      <c r="I3638"/>
    </row>
    <row r="3639" spans="4:9" x14ac:dyDescent="0.2">
      <c r="D3639" s="7"/>
      <c r="E3639"/>
      <c r="F3639"/>
      <c r="G3639"/>
      <c r="H3639"/>
      <c r="I3639"/>
    </row>
    <row r="3640" spans="4:9" x14ac:dyDescent="0.2">
      <c r="D3640" s="7"/>
      <c r="E3640"/>
      <c r="F3640"/>
      <c r="G3640"/>
      <c r="H3640"/>
      <c r="I3640"/>
    </row>
    <row r="3641" spans="4:9" x14ac:dyDescent="0.2">
      <c r="D3641" s="7"/>
      <c r="E3641"/>
      <c r="F3641"/>
      <c r="G3641"/>
      <c r="H3641"/>
      <c r="I3641"/>
    </row>
    <row r="3642" spans="4:9" x14ac:dyDescent="0.2">
      <c r="D3642" s="7"/>
      <c r="E3642"/>
      <c r="F3642"/>
      <c r="G3642"/>
      <c r="H3642"/>
      <c r="I3642"/>
    </row>
    <row r="3643" spans="4:9" x14ac:dyDescent="0.2">
      <c r="D3643" s="7"/>
      <c r="E3643"/>
      <c r="F3643"/>
      <c r="G3643"/>
      <c r="H3643"/>
      <c r="I3643"/>
    </row>
    <row r="3644" spans="4:9" x14ac:dyDescent="0.2">
      <c r="D3644" s="7"/>
      <c r="E3644"/>
      <c r="F3644"/>
      <c r="G3644"/>
      <c r="H3644"/>
      <c r="I3644"/>
    </row>
    <row r="3645" spans="4:9" x14ac:dyDescent="0.2">
      <c r="D3645" s="7"/>
      <c r="E3645"/>
      <c r="F3645"/>
      <c r="G3645"/>
      <c r="H3645"/>
      <c r="I3645"/>
    </row>
    <row r="3646" spans="4:9" x14ac:dyDescent="0.2">
      <c r="D3646" s="7"/>
      <c r="E3646"/>
      <c r="F3646"/>
      <c r="G3646"/>
      <c r="H3646"/>
      <c r="I3646"/>
    </row>
    <row r="3647" spans="4:9" x14ac:dyDescent="0.2">
      <c r="D3647" s="7"/>
      <c r="E3647"/>
      <c r="F3647"/>
      <c r="G3647"/>
      <c r="H3647"/>
      <c r="I3647"/>
    </row>
    <row r="3648" spans="4:9" x14ac:dyDescent="0.2">
      <c r="D3648" s="7"/>
      <c r="E3648"/>
      <c r="F3648"/>
      <c r="G3648"/>
      <c r="H3648"/>
      <c r="I3648"/>
    </row>
    <row r="3649" spans="4:9" x14ac:dyDescent="0.2">
      <c r="D3649" s="7"/>
      <c r="E3649"/>
      <c r="F3649"/>
      <c r="G3649"/>
      <c r="H3649"/>
      <c r="I3649"/>
    </row>
    <row r="3650" spans="4:9" x14ac:dyDescent="0.2">
      <c r="D3650" s="7"/>
      <c r="E3650"/>
      <c r="F3650"/>
      <c r="G3650"/>
      <c r="H3650"/>
      <c r="I3650"/>
    </row>
    <row r="3651" spans="4:9" x14ac:dyDescent="0.2">
      <c r="D3651" s="7"/>
      <c r="E3651"/>
      <c r="F3651"/>
      <c r="G3651"/>
      <c r="H3651"/>
      <c r="I3651"/>
    </row>
    <row r="3652" spans="4:9" x14ac:dyDescent="0.2">
      <c r="D3652" s="7"/>
      <c r="E3652"/>
      <c r="F3652"/>
      <c r="G3652"/>
      <c r="H3652"/>
      <c r="I3652"/>
    </row>
    <row r="3653" spans="4:9" x14ac:dyDescent="0.2">
      <c r="D3653" s="7"/>
      <c r="E3653"/>
      <c r="F3653"/>
      <c r="G3653"/>
      <c r="H3653"/>
      <c r="I3653"/>
    </row>
    <row r="3654" spans="4:9" x14ac:dyDescent="0.2">
      <c r="D3654" s="7"/>
      <c r="E3654"/>
      <c r="F3654"/>
      <c r="G3654"/>
      <c r="H3654"/>
      <c r="I3654"/>
    </row>
    <row r="3655" spans="4:9" x14ac:dyDescent="0.2">
      <c r="D3655" s="7"/>
      <c r="E3655"/>
      <c r="F3655"/>
      <c r="G3655"/>
      <c r="H3655"/>
      <c r="I3655"/>
    </row>
    <row r="3656" spans="4:9" x14ac:dyDescent="0.2">
      <c r="D3656" s="7"/>
      <c r="E3656"/>
      <c r="F3656"/>
      <c r="G3656"/>
      <c r="H3656"/>
      <c r="I3656"/>
    </row>
    <row r="3657" spans="4:9" x14ac:dyDescent="0.2">
      <c r="D3657" s="7"/>
      <c r="E3657"/>
      <c r="F3657"/>
      <c r="G3657"/>
      <c r="H3657"/>
      <c r="I3657"/>
    </row>
    <row r="3658" spans="4:9" x14ac:dyDescent="0.2">
      <c r="D3658" s="7"/>
      <c r="E3658"/>
      <c r="F3658"/>
      <c r="G3658"/>
      <c r="H3658"/>
      <c r="I3658"/>
    </row>
    <row r="3659" spans="4:9" x14ac:dyDescent="0.2">
      <c r="D3659" s="7"/>
      <c r="E3659"/>
      <c r="F3659"/>
      <c r="G3659"/>
      <c r="H3659"/>
      <c r="I3659"/>
    </row>
    <row r="3660" spans="4:9" x14ac:dyDescent="0.2">
      <c r="D3660" s="7"/>
      <c r="E3660"/>
      <c r="F3660"/>
      <c r="G3660"/>
      <c r="H3660"/>
      <c r="I3660"/>
    </row>
    <row r="3661" spans="4:9" x14ac:dyDescent="0.2">
      <c r="D3661" s="7"/>
      <c r="E3661"/>
      <c r="F3661"/>
      <c r="G3661"/>
      <c r="H3661"/>
      <c r="I3661"/>
    </row>
    <row r="3662" spans="4:9" x14ac:dyDescent="0.2">
      <c r="D3662" s="7"/>
      <c r="E3662"/>
      <c r="F3662"/>
      <c r="G3662"/>
      <c r="H3662"/>
      <c r="I3662"/>
    </row>
    <row r="3663" spans="4:9" x14ac:dyDescent="0.2">
      <c r="D3663" s="7"/>
      <c r="E3663"/>
      <c r="F3663"/>
      <c r="G3663"/>
      <c r="H3663"/>
      <c r="I3663"/>
    </row>
    <row r="3664" spans="4:9" x14ac:dyDescent="0.2">
      <c r="D3664" s="7"/>
      <c r="E3664"/>
      <c r="F3664"/>
      <c r="G3664"/>
      <c r="H3664"/>
      <c r="I3664"/>
    </row>
    <row r="3665" spans="4:9" x14ac:dyDescent="0.2">
      <c r="D3665" s="7"/>
      <c r="E3665"/>
      <c r="F3665"/>
      <c r="G3665"/>
      <c r="H3665"/>
      <c r="I3665"/>
    </row>
    <row r="3666" spans="4:9" x14ac:dyDescent="0.2">
      <c r="D3666" s="7"/>
      <c r="E3666"/>
      <c r="F3666"/>
      <c r="G3666"/>
      <c r="H3666"/>
      <c r="I3666"/>
    </row>
    <row r="3667" spans="4:9" x14ac:dyDescent="0.2">
      <c r="D3667" s="7"/>
      <c r="E3667"/>
      <c r="F3667"/>
      <c r="G3667"/>
      <c r="H3667"/>
      <c r="I3667"/>
    </row>
    <row r="3668" spans="4:9" x14ac:dyDescent="0.2">
      <c r="D3668" s="7"/>
      <c r="E3668"/>
      <c r="F3668"/>
      <c r="G3668"/>
      <c r="H3668"/>
      <c r="I3668"/>
    </row>
    <row r="3669" spans="4:9" x14ac:dyDescent="0.2">
      <c r="D3669" s="7"/>
      <c r="E3669"/>
      <c r="F3669"/>
      <c r="G3669"/>
      <c r="H3669"/>
      <c r="I3669"/>
    </row>
    <row r="3670" spans="4:9" x14ac:dyDescent="0.2">
      <c r="D3670" s="7"/>
      <c r="E3670"/>
      <c r="F3670"/>
      <c r="G3670"/>
      <c r="H3670"/>
      <c r="I3670"/>
    </row>
    <row r="3671" spans="4:9" x14ac:dyDescent="0.2">
      <c r="D3671" s="7"/>
      <c r="E3671"/>
      <c r="F3671"/>
      <c r="G3671"/>
      <c r="H3671"/>
      <c r="I3671"/>
    </row>
    <row r="3672" spans="4:9" x14ac:dyDescent="0.2">
      <c r="D3672" s="7"/>
      <c r="E3672"/>
      <c r="F3672"/>
      <c r="G3672"/>
      <c r="H3672"/>
      <c r="I3672"/>
    </row>
    <row r="3673" spans="4:9" x14ac:dyDescent="0.2">
      <c r="D3673" s="7"/>
      <c r="E3673"/>
      <c r="F3673"/>
      <c r="G3673"/>
      <c r="H3673"/>
      <c r="I3673"/>
    </row>
    <row r="3674" spans="4:9" x14ac:dyDescent="0.2">
      <c r="D3674" s="7"/>
      <c r="E3674"/>
      <c r="F3674"/>
      <c r="G3674"/>
      <c r="H3674"/>
      <c r="I3674"/>
    </row>
    <row r="3675" spans="4:9" x14ac:dyDescent="0.2">
      <c r="D3675" s="7"/>
      <c r="E3675"/>
      <c r="F3675"/>
      <c r="G3675"/>
      <c r="H3675"/>
      <c r="I3675"/>
    </row>
    <row r="3676" spans="4:9" x14ac:dyDescent="0.2">
      <c r="D3676" s="7"/>
      <c r="E3676"/>
      <c r="F3676"/>
      <c r="G3676"/>
      <c r="H3676"/>
      <c r="I3676"/>
    </row>
    <row r="3677" spans="4:9" x14ac:dyDescent="0.2">
      <c r="D3677" s="7"/>
      <c r="E3677"/>
      <c r="F3677"/>
      <c r="G3677"/>
      <c r="H3677"/>
      <c r="I3677"/>
    </row>
    <row r="3678" spans="4:9" x14ac:dyDescent="0.2">
      <c r="D3678" s="7"/>
      <c r="E3678"/>
      <c r="F3678"/>
      <c r="G3678"/>
      <c r="H3678"/>
      <c r="I3678"/>
    </row>
    <row r="3679" spans="4:9" x14ac:dyDescent="0.2">
      <c r="D3679" s="7"/>
      <c r="E3679"/>
      <c r="F3679"/>
      <c r="G3679"/>
      <c r="H3679"/>
      <c r="I3679"/>
    </row>
    <row r="3680" spans="4:9" x14ac:dyDescent="0.2">
      <c r="D3680" s="7"/>
      <c r="E3680"/>
      <c r="F3680"/>
      <c r="G3680"/>
      <c r="H3680"/>
      <c r="I3680"/>
    </row>
    <row r="3681" spans="4:9" x14ac:dyDescent="0.2">
      <c r="D3681" s="7"/>
      <c r="E3681"/>
      <c r="F3681"/>
      <c r="G3681"/>
      <c r="H3681"/>
      <c r="I3681"/>
    </row>
    <row r="3682" spans="4:9" x14ac:dyDescent="0.2">
      <c r="D3682" s="7"/>
      <c r="E3682"/>
      <c r="F3682"/>
      <c r="G3682"/>
      <c r="H3682"/>
      <c r="I3682"/>
    </row>
    <row r="3683" spans="4:9" x14ac:dyDescent="0.2">
      <c r="D3683" s="7"/>
      <c r="E3683"/>
      <c r="F3683"/>
      <c r="G3683"/>
      <c r="H3683"/>
      <c r="I3683"/>
    </row>
    <row r="3684" spans="4:9" x14ac:dyDescent="0.2">
      <c r="D3684" s="7"/>
      <c r="E3684"/>
      <c r="F3684"/>
      <c r="G3684"/>
      <c r="H3684"/>
      <c r="I3684"/>
    </row>
    <row r="3685" spans="4:9" x14ac:dyDescent="0.2">
      <c r="D3685" s="7"/>
      <c r="E3685"/>
      <c r="F3685"/>
      <c r="G3685"/>
      <c r="H3685"/>
      <c r="I3685"/>
    </row>
    <row r="3686" spans="4:9" x14ac:dyDescent="0.2">
      <c r="D3686" s="7"/>
      <c r="E3686"/>
      <c r="F3686"/>
      <c r="G3686"/>
      <c r="H3686"/>
      <c r="I3686"/>
    </row>
    <row r="3687" spans="4:9" x14ac:dyDescent="0.2">
      <c r="D3687" s="7"/>
      <c r="E3687"/>
      <c r="F3687"/>
      <c r="G3687"/>
      <c r="H3687"/>
      <c r="I3687"/>
    </row>
    <row r="3688" spans="4:9" x14ac:dyDescent="0.2">
      <c r="D3688" s="7"/>
      <c r="E3688"/>
      <c r="F3688"/>
      <c r="G3688"/>
      <c r="H3688"/>
      <c r="I3688"/>
    </row>
    <row r="3689" spans="4:9" x14ac:dyDescent="0.2">
      <c r="D3689" s="7"/>
      <c r="E3689"/>
      <c r="F3689"/>
      <c r="G3689"/>
      <c r="H3689"/>
      <c r="I3689"/>
    </row>
    <row r="3690" spans="4:9" x14ac:dyDescent="0.2">
      <c r="D3690" s="7"/>
      <c r="E3690"/>
      <c r="F3690"/>
      <c r="G3690"/>
      <c r="H3690"/>
      <c r="I3690"/>
    </row>
    <row r="3691" spans="4:9" x14ac:dyDescent="0.2">
      <c r="D3691" s="7"/>
      <c r="E3691"/>
      <c r="F3691"/>
      <c r="G3691"/>
      <c r="H3691"/>
      <c r="I3691"/>
    </row>
    <row r="3692" spans="4:9" x14ac:dyDescent="0.2">
      <c r="D3692" s="7"/>
      <c r="E3692"/>
      <c r="F3692"/>
      <c r="G3692"/>
      <c r="H3692"/>
      <c r="I3692"/>
    </row>
    <row r="3693" spans="4:9" x14ac:dyDescent="0.2">
      <c r="D3693" s="7"/>
      <c r="E3693"/>
      <c r="F3693"/>
      <c r="G3693"/>
      <c r="H3693"/>
      <c r="I3693"/>
    </row>
    <row r="3694" spans="4:9" x14ac:dyDescent="0.2">
      <c r="D3694" s="7"/>
      <c r="E3694"/>
      <c r="F3694"/>
      <c r="G3694"/>
      <c r="H3694"/>
      <c r="I3694"/>
    </row>
    <row r="3695" spans="4:9" x14ac:dyDescent="0.2">
      <c r="D3695" s="7"/>
      <c r="E3695"/>
      <c r="F3695"/>
      <c r="G3695"/>
      <c r="H3695"/>
      <c r="I3695"/>
    </row>
    <row r="3696" spans="4:9" x14ac:dyDescent="0.2">
      <c r="D3696" s="7"/>
      <c r="E3696"/>
      <c r="F3696"/>
      <c r="G3696"/>
      <c r="H3696"/>
      <c r="I3696"/>
    </row>
    <row r="3697" spans="4:9" x14ac:dyDescent="0.2">
      <c r="D3697" s="7"/>
      <c r="E3697"/>
      <c r="F3697"/>
      <c r="G3697"/>
      <c r="H3697"/>
      <c r="I3697"/>
    </row>
    <row r="3698" spans="4:9" x14ac:dyDescent="0.2">
      <c r="D3698" s="7"/>
      <c r="E3698"/>
      <c r="F3698"/>
      <c r="G3698"/>
      <c r="H3698"/>
      <c r="I3698"/>
    </row>
    <row r="3699" spans="4:9" x14ac:dyDescent="0.2">
      <c r="D3699" s="7"/>
      <c r="E3699"/>
      <c r="F3699"/>
      <c r="G3699"/>
      <c r="H3699"/>
      <c r="I3699"/>
    </row>
    <row r="3700" spans="4:9" x14ac:dyDescent="0.2">
      <c r="D3700" s="7"/>
      <c r="E3700"/>
      <c r="F3700"/>
      <c r="G3700"/>
      <c r="H3700"/>
      <c r="I3700"/>
    </row>
    <row r="3701" spans="4:9" x14ac:dyDescent="0.2">
      <c r="D3701" s="7"/>
      <c r="E3701"/>
      <c r="F3701"/>
      <c r="G3701"/>
      <c r="H3701"/>
      <c r="I3701"/>
    </row>
    <row r="3702" spans="4:9" x14ac:dyDescent="0.2">
      <c r="D3702" s="7"/>
      <c r="E3702"/>
      <c r="F3702"/>
      <c r="G3702"/>
      <c r="H3702"/>
      <c r="I3702"/>
    </row>
    <row r="3703" spans="4:9" x14ac:dyDescent="0.2">
      <c r="D3703" s="7"/>
      <c r="E3703"/>
      <c r="F3703"/>
      <c r="G3703"/>
      <c r="H3703"/>
      <c r="I3703"/>
    </row>
    <row r="3704" spans="4:9" x14ac:dyDescent="0.2">
      <c r="D3704" s="7"/>
      <c r="E3704"/>
      <c r="F3704"/>
      <c r="G3704"/>
      <c r="H3704"/>
      <c r="I3704"/>
    </row>
    <row r="3705" spans="4:9" x14ac:dyDescent="0.2">
      <c r="D3705" s="7"/>
      <c r="E3705"/>
      <c r="F3705"/>
      <c r="G3705"/>
      <c r="H3705"/>
      <c r="I3705"/>
    </row>
    <row r="3706" spans="4:9" x14ac:dyDescent="0.2">
      <c r="D3706" s="7"/>
      <c r="E3706"/>
      <c r="F3706"/>
      <c r="G3706"/>
      <c r="H3706"/>
      <c r="I3706"/>
    </row>
    <row r="3707" spans="4:9" x14ac:dyDescent="0.2">
      <c r="D3707" s="7"/>
      <c r="E3707"/>
      <c r="F3707"/>
      <c r="G3707"/>
      <c r="H3707"/>
      <c r="I3707"/>
    </row>
    <row r="3708" spans="4:9" x14ac:dyDescent="0.2">
      <c r="D3708" s="7"/>
      <c r="E3708"/>
      <c r="F3708"/>
      <c r="G3708"/>
      <c r="H3708"/>
      <c r="I3708"/>
    </row>
    <row r="3709" spans="4:9" x14ac:dyDescent="0.2">
      <c r="D3709" s="7"/>
      <c r="E3709"/>
      <c r="F3709"/>
      <c r="G3709"/>
      <c r="H3709"/>
      <c r="I3709"/>
    </row>
    <row r="3710" spans="4:9" x14ac:dyDescent="0.2">
      <c r="D3710" s="7"/>
      <c r="E3710"/>
      <c r="F3710"/>
      <c r="G3710"/>
      <c r="H3710"/>
      <c r="I3710"/>
    </row>
    <row r="3711" spans="4:9" x14ac:dyDescent="0.2">
      <c r="D3711" s="7"/>
      <c r="E3711"/>
      <c r="F3711"/>
      <c r="G3711"/>
      <c r="H3711"/>
      <c r="I3711"/>
    </row>
    <row r="3712" spans="4:9" x14ac:dyDescent="0.2">
      <c r="D3712" s="7"/>
      <c r="E3712"/>
      <c r="F3712"/>
      <c r="G3712"/>
      <c r="H3712"/>
      <c r="I3712"/>
    </row>
    <row r="3713" spans="4:9" x14ac:dyDescent="0.2">
      <c r="D3713" s="7"/>
      <c r="E3713"/>
      <c r="F3713"/>
      <c r="G3713"/>
      <c r="H3713"/>
      <c r="I3713"/>
    </row>
    <row r="3714" spans="4:9" x14ac:dyDescent="0.2">
      <c r="D3714" s="7"/>
      <c r="E3714"/>
      <c r="F3714"/>
      <c r="G3714"/>
      <c r="H3714"/>
      <c r="I3714"/>
    </row>
    <row r="3715" spans="4:9" x14ac:dyDescent="0.2">
      <c r="D3715" s="7"/>
      <c r="E3715"/>
      <c r="F3715"/>
      <c r="G3715"/>
      <c r="H3715"/>
      <c r="I3715"/>
    </row>
    <row r="3716" spans="4:9" x14ac:dyDescent="0.2">
      <c r="D3716" s="7"/>
      <c r="E3716"/>
      <c r="F3716"/>
      <c r="G3716"/>
      <c r="H3716"/>
      <c r="I3716"/>
    </row>
    <row r="3717" spans="4:9" x14ac:dyDescent="0.2">
      <c r="D3717" s="7"/>
      <c r="E3717"/>
      <c r="F3717"/>
      <c r="G3717"/>
      <c r="H3717"/>
      <c r="I3717"/>
    </row>
    <row r="3718" spans="4:9" x14ac:dyDescent="0.2">
      <c r="D3718" s="7"/>
      <c r="E3718"/>
      <c r="F3718"/>
      <c r="G3718"/>
      <c r="H3718"/>
      <c r="I3718"/>
    </row>
    <row r="3719" spans="4:9" x14ac:dyDescent="0.2">
      <c r="D3719" s="7"/>
      <c r="E3719"/>
      <c r="F3719"/>
      <c r="G3719"/>
      <c r="H3719"/>
      <c r="I3719"/>
    </row>
    <row r="3720" spans="4:9" x14ac:dyDescent="0.2">
      <c r="D3720" s="7"/>
      <c r="E3720"/>
      <c r="F3720"/>
      <c r="G3720"/>
      <c r="H3720"/>
      <c r="I3720"/>
    </row>
    <row r="3721" spans="4:9" x14ac:dyDescent="0.2">
      <c r="D3721" s="7"/>
      <c r="E3721"/>
      <c r="F3721"/>
      <c r="G3721"/>
      <c r="H3721"/>
      <c r="I3721"/>
    </row>
    <row r="3722" spans="4:9" x14ac:dyDescent="0.2">
      <c r="D3722" s="7"/>
      <c r="E3722"/>
      <c r="F3722"/>
      <c r="G3722"/>
      <c r="H3722"/>
      <c r="I3722"/>
    </row>
    <row r="3723" spans="4:9" x14ac:dyDescent="0.2">
      <c r="D3723" s="7"/>
      <c r="E3723"/>
      <c r="F3723"/>
      <c r="G3723"/>
      <c r="H3723"/>
      <c r="I3723"/>
    </row>
    <row r="3724" spans="4:9" x14ac:dyDescent="0.2">
      <c r="D3724" s="7"/>
      <c r="E3724"/>
      <c r="F3724"/>
      <c r="G3724"/>
      <c r="H3724"/>
      <c r="I3724"/>
    </row>
    <row r="3725" spans="4:9" x14ac:dyDescent="0.2">
      <c r="D3725" s="7"/>
      <c r="E3725"/>
      <c r="F3725"/>
      <c r="G3725"/>
      <c r="H3725"/>
      <c r="I3725"/>
    </row>
    <row r="3726" spans="4:9" x14ac:dyDescent="0.2">
      <c r="D3726" s="7"/>
      <c r="E3726"/>
      <c r="F3726"/>
      <c r="G3726"/>
      <c r="H3726"/>
      <c r="I3726"/>
    </row>
    <row r="3727" spans="4:9" x14ac:dyDescent="0.2">
      <c r="D3727" s="7"/>
      <c r="E3727"/>
      <c r="F3727"/>
      <c r="G3727"/>
      <c r="H3727"/>
      <c r="I3727"/>
    </row>
    <row r="3728" spans="4:9" x14ac:dyDescent="0.2">
      <c r="D3728" s="7"/>
      <c r="E3728"/>
      <c r="F3728"/>
      <c r="G3728"/>
      <c r="H3728"/>
      <c r="I3728"/>
    </row>
    <row r="3729" spans="4:9" x14ac:dyDescent="0.2">
      <c r="D3729" s="7"/>
      <c r="E3729"/>
      <c r="F3729"/>
      <c r="G3729"/>
      <c r="H3729"/>
      <c r="I3729"/>
    </row>
    <row r="3730" spans="4:9" x14ac:dyDescent="0.2">
      <c r="D3730" s="7"/>
      <c r="E3730"/>
      <c r="F3730"/>
      <c r="G3730"/>
      <c r="H3730"/>
      <c r="I3730"/>
    </row>
    <row r="3731" spans="4:9" x14ac:dyDescent="0.2">
      <c r="D3731" s="7"/>
      <c r="E3731"/>
      <c r="F3731"/>
      <c r="G3731"/>
      <c r="H3731"/>
      <c r="I3731"/>
    </row>
    <row r="3732" spans="4:9" x14ac:dyDescent="0.2">
      <c r="D3732" s="7"/>
      <c r="E3732"/>
      <c r="F3732"/>
      <c r="G3732"/>
      <c r="H3732"/>
      <c r="I3732"/>
    </row>
    <row r="3733" spans="4:9" x14ac:dyDescent="0.2">
      <c r="D3733" s="7"/>
      <c r="E3733"/>
      <c r="F3733"/>
      <c r="G3733"/>
      <c r="H3733"/>
      <c r="I3733"/>
    </row>
    <row r="3734" spans="4:9" x14ac:dyDescent="0.2">
      <c r="D3734" s="7"/>
      <c r="E3734"/>
      <c r="F3734"/>
      <c r="G3734"/>
      <c r="H3734"/>
      <c r="I3734"/>
    </row>
    <row r="3735" spans="4:9" x14ac:dyDescent="0.2">
      <c r="D3735" s="7"/>
      <c r="E3735"/>
      <c r="F3735"/>
      <c r="G3735"/>
      <c r="H3735"/>
      <c r="I3735"/>
    </row>
    <row r="3736" spans="4:9" x14ac:dyDescent="0.2">
      <c r="D3736" s="7"/>
      <c r="E3736"/>
      <c r="F3736"/>
      <c r="G3736"/>
      <c r="H3736"/>
      <c r="I3736"/>
    </row>
    <row r="3737" spans="4:9" x14ac:dyDescent="0.2">
      <c r="D3737" s="7"/>
      <c r="E3737"/>
      <c r="F3737"/>
      <c r="G3737"/>
      <c r="H3737"/>
      <c r="I3737"/>
    </row>
    <row r="3738" spans="4:9" x14ac:dyDescent="0.2">
      <c r="D3738" s="7"/>
      <c r="E3738"/>
      <c r="F3738"/>
      <c r="G3738"/>
      <c r="H3738"/>
      <c r="I3738"/>
    </row>
    <row r="3739" spans="4:9" x14ac:dyDescent="0.2">
      <c r="D3739" s="7"/>
      <c r="E3739"/>
      <c r="F3739"/>
      <c r="G3739"/>
      <c r="H3739"/>
      <c r="I3739"/>
    </row>
    <row r="3740" spans="4:9" x14ac:dyDescent="0.2">
      <c r="D3740" s="7"/>
      <c r="E3740"/>
      <c r="F3740"/>
      <c r="G3740"/>
      <c r="H3740"/>
      <c r="I3740"/>
    </row>
    <row r="3741" spans="4:9" x14ac:dyDescent="0.2">
      <c r="D3741" s="7"/>
      <c r="E3741"/>
      <c r="F3741"/>
      <c r="G3741"/>
      <c r="H3741"/>
      <c r="I3741"/>
    </row>
    <row r="3742" spans="4:9" x14ac:dyDescent="0.2">
      <c r="D3742" s="7"/>
      <c r="E3742"/>
      <c r="F3742"/>
      <c r="G3742"/>
      <c r="H3742"/>
      <c r="I3742"/>
    </row>
    <row r="3743" spans="4:9" x14ac:dyDescent="0.2">
      <c r="D3743" s="7"/>
      <c r="E3743"/>
      <c r="F3743"/>
      <c r="G3743"/>
      <c r="H3743"/>
      <c r="I3743"/>
    </row>
    <row r="3744" spans="4:9" x14ac:dyDescent="0.2">
      <c r="D3744" s="7"/>
      <c r="E3744"/>
      <c r="F3744"/>
      <c r="G3744"/>
      <c r="H3744"/>
      <c r="I3744"/>
    </row>
    <row r="3745" spans="4:9" x14ac:dyDescent="0.2">
      <c r="D3745" s="7"/>
      <c r="E3745"/>
      <c r="F3745"/>
      <c r="G3745"/>
      <c r="H3745"/>
      <c r="I3745"/>
    </row>
    <row r="3746" spans="4:9" x14ac:dyDescent="0.2">
      <c r="D3746" s="7"/>
      <c r="E3746"/>
      <c r="F3746"/>
      <c r="G3746"/>
      <c r="H3746"/>
      <c r="I3746"/>
    </row>
    <row r="3747" spans="4:9" x14ac:dyDescent="0.2">
      <c r="D3747" s="7"/>
      <c r="E3747"/>
      <c r="F3747"/>
      <c r="G3747"/>
      <c r="H3747"/>
      <c r="I3747"/>
    </row>
    <row r="3748" spans="4:9" x14ac:dyDescent="0.2">
      <c r="D3748" s="7"/>
      <c r="E3748"/>
      <c r="F3748"/>
      <c r="G3748"/>
      <c r="H3748"/>
      <c r="I3748"/>
    </row>
    <row r="3749" spans="4:9" x14ac:dyDescent="0.2">
      <c r="D3749" s="7"/>
      <c r="E3749"/>
      <c r="F3749"/>
      <c r="G3749"/>
      <c r="H3749"/>
      <c r="I3749"/>
    </row>
    <row r="3750" spans="4:9" x14ac:dyDescent="0.2">
      <c r="D3750" s="7"/>
      <c r="E3750"/>
      <c r="F3750"/>
      <c r="G3750"/>
      <c r="H3750"/>
      <c r="I3750"/>
    </row>
    <row r="3751" spans="4:9" x14ac:dyDescent="0.2">
      <c r="D3751" s="7"/>
      <c r="E3751"/>
      <c r="F3751"/>
      <c r="G3751"/>
      <c r="H3751"/>
      <c r="I3751"/>
    </row>
    <row r="3752" spans="4:9" x14ac:dyDescent="0.2">
      <c r="D3752" s="7"/>
      <c r="E3752"/>
      <c r="F3752"/>
      <c r="G3752"/>
      <c r="H3752"/>
      <c r="I3752"/>
    </row>
    <row r="3753" spans="4:9" x14ac:dyDescent="0.2">
      <c r="D3753" s="7"/>
      <c r="E3753"/>
      <c r="F3753"/>
      <c r="G3753"/>
      <c r="H3753"/>
      <c r="I3753"/>
    </row>
    <row r="3754" spans="4:9" x14ac:dyDescent="0.2">
      <c r="D3754" s="7"/>
      <c r="E3754"/>
      <c r="F3754"/>
      <c r="G3754"/>
      <c r="H3754"/>
      <c r="I3754"/>
    </row>
    <row r="3755" spans="4:9" x14ac:dyDescent="0.2">
      <c r="D3755" s="7"/>
      <c r="E3755"/>
      <c r="F3755"/>
      <c r="G3755"/>
      <c r="H3755"/>
      <c r="I3755"/>
    </row>
    <row r="3756" spans="4:9" x14ac:dyDescent="0.2">
      <c r="D3756" s="7"/>
      <c r="E3756"/>
      <c r="F3756"/>
      <c r="G3756"/>
      <c r="H3756"/>
      <c r="I3756"/>
    </row>
    <row r="3757" spans="4:9" x14ac:dyDescent="0.2">
      <c r="D3757" s="7"/>
      <c r="E3757"/>
      <c r="F3757"/>
      <c r="G3757"/>
      <c r="H3757"/>
      <c r="I3757"/>
    </row>
    <row r="3758" spans="4:9" x14ac:dyDescent="0.2">
      <c r="D3758" s="7"/>
      <c r="E3758"/>
      <c r="F3758"/>
      <c r="G3758"/>
      <c r="H3758"/>
      <c r="I3758"/>
    </row>
    <row r="3759" spans="4:9" x14ac:dyDescent="0.2">
      <c r="D3759" s="7"/>
      <c r="E3759"/>
      <c r="F3759"/>
      <c r="G3759"/>
      <c r="H3759"/>
      <c r="I3759"/>
    </row>
    <row r="3760" spans="4:9" x14ac:dyDescent="0.2">
      <c r="D3760" s="7"/>
      <c r="E3760"/>
      <c r="F3760"/>
      <c r="G3760"/>
      <c r="H3760"/>
      <c r="I3760"/>
    </row>
    <row r="3761" spans="4:9" x14ac:dyDescent="0.2">
      <c r="D3761" s="7"/>
      <c r="E3761"/>
      <c r="F3761"/>
      <c r="G3761"/>
      <c r="H3761"/>
      <c r="I3761"/>
    </row>
    <row r="3762" spans="4:9" x14ac:dyDescent="0.2">
      <c r="D3762" s="7"/>
      <c r="E3762"/>
      <c r="F3762"/>
      <c r="G3762"/>
      <c r="H3762"/>
      <c r="I3762"/>
    </row>
    <row r="3763" spans="4:9" x14ac:dyDescent="0.2">
      <c r="D3763" s="7"/>
      <c r="E3763"/>
      <c r="F3763"/>
      <c r="G3763"/>
      <c r="H3763"/>
      <c r="I3763"/>
    </row>
    <row r="3764" spans="4:9" x14ac:dyDescent="0.2">
      <c r="D3764" s="7"/>
      <c r="E3764"/>
      <c r="F3764"/>
      <c r="G3764"/>
      <c r="H3764"/>
      <c r="I3764"/>
    </row>
    <row r="3765" spans="4:9" x14ac:dyDescent="0.2">
      <c r="D3765" s="7"/>
      <c r="E3765"/>
      <c r="F3765"/>
      <c r="G3765"/>
      <c r="H3765"/>
      <c r="I3765"/>
    </row>
    <row r="3766" spans="4:9" x14ac:dyDescent="0.2">
      <c r="D3766" s="7"/>
      <c r="E3766"/>
      <c r="F3766"/>
      <c r="G3766"/>
      <c r="H3766"/>
      <c r="I3766"/>
    </row>
    <row r="3767" spans="4:9" x14ac:dyDescent="0.2">
      <c r="D3767" s="7"/>
      <c r="E3767"/>
      <c r="F3767"/>
      <c r="G3767"/>
      <c r="H3767"/>
      <c r="I3767"/>
    </row>
    <row r="3768" spans="4:9" x14ac:dyDescent="0.2">
      <c r="D3768" s="7"/>
      <c r="E3768"/>
      <c r="F3768"/>
      <c r="G3768"/>
      <c r="H3768"/>
      <c r="I3768"/>
    </row>
    <row r="3769" spans="4:9" x14ac:dyDescent="0.2">
      <c r="D3769" s="7"/>
      <c r="E3769"/>
      <c r="F3769"/>
      <c r="G3769"/>
      <c r="H3769"/>
      <c r="I3769"/>
    </row>
    <row r="3770" spans="4:9" x14ac:dyDescent="0.2">
      <c r="D3770" s="7"/>
      <c r="E3770"/>
      <c r="F3770"/>
      <c r="G3770"/>
      <c r="H3770"/>
      <c r="I3770"/>
    </row>
    <row r="3771" spans="4:9" x14ac:dyDescent="0.2">
      <c r="D3771" s="7"/>
      <c r="E3771"/>
      <c r="F3771"/>
      <c r="G3771"/>
      <c r="H3771"/>
      <c r="I3771"/>
    </row>
    <row r="3772" spans="4:9" x14ac:dyDescent="0.2">
      <c r="D3772" s="7"/>
      <c r="E3772"/>
      <c r="F3772"/>
      <c r="G3772"/>
      <c r="H3772"/>
      <c r="I3772"/>
    </row>
    <row r="3773" spans="4:9" x14ac:dyDescent="0.2">
      <c r="D3773" s="7"/>
      <c r="E3773"/>
      <c r="F3773"/>
      <c r="G3773"/>
      <c r="H3773"/>
      <c r="I3773"/>
    </row>
    <row r="3774" spans="4:9" x14ac:dyDescent="0.2">
      <c r="D3774" s="7"/>
      <c r="E3774"/>
      <c r="F3774"/>
      <c r="G3774"/>
      <c r="H3774"/>
      <c r="I3774"/>
    </row>
    <row r="3775" spans="4:9" x14ac:dyDescent="0.2">
      <c r="D3775" s="7"/>
      <c r="E3775"/>
      <c r="F3775"/>
      <c r="G3775"/>
      <c r="H3775"/>
      <c r="I3775"/>
    </row>
    <row r="3776" spans="4:9" x14ac:dyDescent="0.2">
      <c r="D3776" s="7"/>
      <c r="E3776"/>
      <c r="F3776"/>
      <c r="G3776"/>
      <c r="H3776"/>
      <c r="I3776"/>
    </row>
    <row r="3777" spans="4:9" x14ac:dyDescent="0.2">
      <c r="D3777" s="7"/>
      <c r="E3777"/>
      <c r="F3777"/>
      <c r="G3777"/>
      <c r="H3777"/>
      <c r="I3777"/>
    </row>
    <row r="3778" spans="4:9" x14ac:dyDescent="0.2">
      <c r="D3778" s="7"/>
      <c r="E3778"/>
      <c r="F3778"/>
      <c r="G3778"/>
      <c r="H3778"/>
      <c r="I3778"/>
    </row>
    <row r="3779" spans="4:9" x14ac:dyDescent="0.2">
      <c r="D3779" s="7"/>
      <c r="E3779"/>
      <c r="F3779"/>
      <c r="G3779"/>
      <c r="H3779"/>
      <c r="I3779"/>
    </row>
    <row r="3780" spans="4:9" x14ac:dyDescent="0.2">
      <c r="D3780" s="7"/>
      <c r="E3780"/>
      <c r="F3780"/>
      <c r="G3780"/>
      <c r="H3780"/>
      <c r="I3780"/>
    </row>
    <row r="3781" spans="4:9" x14ac:dyDescent="0.2">
      <c r="D3781" s="7"/>
      <c r="E3781"/>
      <c r="F3781"/>
      <c r="G3781"/>
      <c r="H3781"/>
      <c r="I3781"/>
    </row>
    <row r="3782" spans="4:9" x14ac:dyDescent="0.2">
      <c r="D3782" s="7"/>
      <c r="E3782"/>
      <c r="F3782"/>
      <c r="G3782"/>
      <c r="H3782"/>
      <c r="I3782"/>
    </row>
    <row r="3783" spans="4:9" x14ac:dyDescent="0.2">
      <c r="D3783" s="7"/>
      <c r="E3783"/>
      <c r="F3783"/>
      <c r="G3783"/>
      <c r="H3783"/>
      <c r="I3783"/>
    </row>
    <row r="3784" spans="4:9" x14ac:dyDescent="0.2">
      <c r="D3784" s="7"/>
      <c r="E3784"/>
      <c r="F3784"/>
      <c r="G3784"/>
      <c r="H3784"/>
      <c r="I3784"/>
    </row>
    <row r="3785" spans="4:9" x14ac:dyDescent="0.2">
      <c r="D3785" s="7"/>
      <c r="E3785"/>
      <c r="F3785"/>
      <c r="G3785"/>
      <c r="H3785"/>
      <c r="I3785"/>
    </row>
    <row r="3786" spans="4:9" x14ac:dyDescent="0.2">
      <c r="D3786" s="7"/>
      <c r="E3786"/>
      <c r="F3786"/>
      <c r="G3786"/>
      <c r="H3786"/>
      <c r="I3786"/>
    </row>
    <row r="3787" spans="4:9" x14ac:dyDescent="0.2">
      <c r="D3787" s="7"/>
      <c r="E3787"/>
      <c r="F3787"/>
      <c r="G3787"/>
      <c r="H3787"/>
      <c r="I3787"/>
    </row>
    <row r="3788" spans="4:9" x14ac:dyDescent="0.2">
      <c r="D3788" s="7"/>
      <c r="E3788"/>
      <c r="F3788"/>
      <c r="G3788"/>
      <c r="H3788"/>
      <c r="I3788"/>
    </row>
    <row r="3789" spans="4:9" x14ac:dyDescent="0.2">
      <c r="D3789" s="7"/>
      <c r="E3789"/>
      <c r="F3789"/>
      <c r="G3789"/>
      <c r="H3789"/>
      <c r="I3789"/>
    </row>
    <row r="3790" spans="4:9" x14ac:dyDescent="0.2">
      <c r="D3790" s="7"/>
      <c r="E3790"/>
      <c r="F3790"/>
      <c r="G3790"/>
      <c r="H3790"/>
      <c r="I3790"/>
    </row>
    <row r="3791" spans="4:9" x14ac:dyDescent="0.2">
      <c r="D3791" s="7"/>
      <c r="E3791"/>
      <c r="F3791"/>
      <c r="G3791"/>
      <c r="H3791"/>
      <c r="I3791"/>
    </row>
    <row r="3792" spans="4:9" x14ac:dyDescent="0.2">
      <c r="D3792" s="7"/>
      <c r="E3792"/>
      <c r="F3792"/>
      <c r="G3792"/>
      <c r="H3792"/>
      <c r="I3792"/>
    </row>
    <row r="3793" spans="4:9" x14ac:dyDescent="0.2">
      <c r="D3793" s="7"/>
      <c r="E3793"/>
      <c r="F3793"/>
      <c r="G3793"/>
      <c r="H3793"/>
      <c r="I3793"/>
    </row>
    <row r="3794" spans="4:9" x14ac:dyDescent="0.2">
      <c r="D3794" s="7"/>
      <c r="E3794"/>
      <c r="F3794"/>
      <c r="G3794"/>
      <c r="H3794"/>
      <c r="I3794"/>
    </row>
    <row r="3795" spans="4:9" x14ac:dyDescent="0.2">
      <c r="D3795" s="7"/>
      <c r="E3795"/>
      <c r="F3795"/>
      <c r="G3795"/>
      <c r="H3795"/>
      <c r="I3795"/>
    </row>
    <row r="3796" spans="4:9" x14ac:dyDescent="0.2">
      <c r="D3796" s="7"/>
      <c r="E3796"/>
      <c r="F3796"/>
      <c r="G3796"/>
      <c r="H3796"/>
      <c r="I3796"/>
    </row>
    <row r="3797" spans="4:9" x14ac:dyDescent="0.2">
      <c r="D3797" s="7"/>
      <c r="E3797"/>
      <c r="F3797"/>
      <c r="G3797"/>
      <c r="H3797"/>
      <c r="I3797"/>
    </row>
    <row r="3798" spans="4:9" x14ac:dyDescent="0.2">
      <c r="D3798" s="7"/>
      <c r="E3798"/>
      <c r="F3798"/>
      <c r="G3798"/>
      <c r="H3798"/>
      <c r="I3798"/>
    </row>
    <row r="3799" spans="4:9" x14ac:dyDescent="0.2">
      <c r="D3799" s="7"/>
      <c r="E3799"/>
      <c r="F3799"/>
      <c r="G3799"/>
      <c r="H3799"/>
      <c r="I3799"/>
    </row>
    <row r="3800" spans="4:9" x14ac:dyDescent="0.2">
      <c r="D3800" s="7"/>
      <c r="E3800"/>
      <c r="F3800"/>
      <c r="G3800"/>
      <c r="H3800"/>
      <c r="I3800"/>
    </row>
    <row r="3801" spans="4:9" x14ac:dyDescent="0.2">
      <c r="D3801" s="7"/>
      <c r="E3801"/>
      <c r="F3801"/>
      <c r="G3801"/>
      <c r="H3801"/>
      <c r="I3801"/>
    </row>
    <row r="3802" spans="4:9" x14ac:dyDescent="0.2">
      <c r="D3802" s="7"/>
      <c r="E3802"/>
      <c r="F3802"/>
      <c r="G3802"/>
      <c r="H3802"/>
      <c r="I3802"/>
    </row>
    <row r="3803" spans="4:9" x14ac:dyDescent="0.2">
      <c r="D3803" s="7"/>
      <c r="E3803"/>
      <c r="F3803"/>
      <c r="G3803"/>
      <c r="H3803"/>
      <c r="I3803"/>
    </row>
    <row r="3804" spans="4:9" x14ac:dyDescent="0.2">
      <c r="D3804" s="7"/>
      <c r="E3804"/>
      <c r="F3804"/>
      <c r="G3804"/>
      <c r="H3804"/>
      <c r="I3804"/>
    </row>
    <row r="3805" spans="4:9" x14ac:dyDescent="0.2">
      <c r="D3805" s="7"/>
      <c r="E3805"/>
      <c r="F3805"/>
      <c r="G3805"/>
      <c r="H3805"/>
      <c r="I3805"/>
    </row>
    <row r="3806" spans="4:9" x14ac:dyDescent="0.2">
      <c r="D3806" s="7"/>
      <c r="E3806"/>
      <c r="F3806"/>
      <c r="G3806"/>
      <c r="H3806"/>
      <c r="I3806"/>
    </row>
    <row r="3807" spans="4:9" x14ac:dyDescent="0.2">
      <c r="D3807" s="7"/>
      <c r="E3807"/>
      <c r="F3807"/>
      <c r="G3807"/>
      <c r="H3807"/>
      <c r="I3807"/>
    </row>
    <row r="3808" spans="4:9" x14ac:dyDescent="0.2">
      <c r="D3808" s="7"/>
      <c r="E3808"/>
      <c r="F3808"/>
      <c r="G3808"/>
      <c r="H3808"/>
      <c r="I3808"/>
    </row>
    <row r="3809" spans="4:9" x14ac:dyDescent="0.2">
      <c r="D3809" s="7"/>
      <c r="E3809"/>
      <c r="F3809"/>
      <c r="G3809"/>
      <c r="H3809"/>
      <c r="I3809"/>
    </row>
    <row r="3810" spans="4:9" x14ac:dyDescent="0.2">
      <c r="D3810" s="7"/>
      <c r="E3810"/>
      <c r="F3810"/>
      <c r="G3810"/>
      <c r="H3810"/>
      <c r="I3810"/>
    </row>
    <row r="3811" spans="4:9" x14ac:dyDescent="0.2">
      <c r="D3811" s="7"/>
      <c r="E3811"/>
      <c r="F3811"/>
      <c r="G3811"/>
      <c r="H3811"/>
      <c r="I3811"/>
    </row>
    <row r="3812" spans="4:9" x14ac:dyDescent="0.2">
      <c r="D3812" s="7"/>
      <c r="E3812"/>
      <c r="F3812"/>
      <c r="G3812"/>
      <c r="H3812"/>
      <c r="I3812"/>
    </row>
    <row r="3813" spans="4:9" x14ac:dyDescent="0.2">
      <c r="D3813" s="7"/>
      <c r="E3813"/>
      <c r="F3813"/>
      <c r="G3813"/>
      <c r="H3813"/>
      <c r="I3813"/>
    </row>
    <row r="3814" spans="4:9" x14ac:dyDescent="0.2">
      <c r="D3814" s="7"/>
      <c r="E3814"/>
      <c r="F3814"/>
      <c r="G3814"/>
      <c r="H3814"/>
      <c r="I3814"/>
    </row>
    <row r="3815" spans="4:9" x14ac:dyDescent="0.2">
      <c r="D3815" s="7"/>
      <c r="E3815"/>
      <c r="F3815"/>
      <c r="G3815"/>
      <c r="H3815"/>
      <c r="I3815"/>
    </row>
    <row r="3816" spans="4:9" x14ac:dyDescent="0.2">
      <c r="D3816" s="7"/>
      <c r="E3816"/>
      <c r="F3816"/>
      <c r="G3816"/>
      <c r="H3816"/>
      <c r="I3816"/>
    </row>
    <row r="3817" spans="4:9" x14ac:dyDescent="0.2">
      <c r="D3817" s="7"/>
      <c r="E3817"/>
      <c r="F3817"/>
      <c r="G3817"/>
      <c r="H3817"/>
      <c r="I3817"/>
    </row>
    <row r="3818" spans="4:9" x14ac:dyDescent="0.2">
      <c r="D3818" s="7"/>
      <c r="E3818"/>
      <c r="F3818"/>
      <c r="G3818"/>
      <c r="H3818"/>
      <c r="I3818"/>
    </row>
    <row r="3819" spans="4:9" x14ac:dyDescent="0.2">
      <c r="D3819" s="7"/>
      <c r="E3819"/>
      <c r="F3819"/>
      <c r="G3819"/>
      <c r="H3819"/>
      <c r="I3819"/>
    </row>
    <row r="3820" spans="4:9" x14ac:dyDescent="0.2">
      <c r="D3820" s="7"/>
      <c r="E3820"/>
      <c r="F3820"/>
      <c r="G3820"/>
      <c r="H3820"/>
      <c r="I3820"/>
    </row>
    <row r="3821" spans="4:9" x14ac:dyDescent="0.2">
      <c r="D3821" s="7"/>
      <c r="E3821"/>
      <c r="F3821"/>
      <c r="G3821"/>
      <c r="H3821"/>
      <c r="I3821"/>
    </row>
    <row r="3822" spans="4:9" x14ac:dyDescent="0.2">
      <c r="D3822" s="7"/>
      <c r="E3822"/>
      <c r="F3822"/>
      <c r="G3822"/>
      <c r="H3822"/>
      <c r="I3822"/>
    </row>
    <row r="3823" spans="4:9" x14ac:dyDescent="0.2">
      <c r="D3823" s="7"/>
      <c r="E3823"/>
      <c r="F3823"/>
      <c r="G3823"/>
      <c r="H3823"/>
      <c r="I3823"/>
    </row>
    <row r="3824" spans="4:9" x14ac:dyDescent="0.2">
      <c r="D3824" s="7"/>
      <c r="E3824"/>
      <c r="F3824"/>
      <c r="G3824"/>
      <c r="H3824"/>
      <c r="I3824"/>
    </row>
    <row r="3825" spans="4:9" x14ac:dyDescent="0.2">
      <c r="D3825" s="7"/>
      <c r="E3825"/>
      <c r="F3825"/>
      <c r="G3825"/>
      <c r="H3825"/>
      <c r="I3825"/>
    </row>
    <row r="3826" spans="4:9" x14ac:dyDescent="0.2">
      <c r="D3826" s="7"/>
      <c r="E3826"/>
      <c r="F3826"/>
      <c r="G3826"/>
      <c r="H3826"/>
      <c r="I3826"/>
    </row>
    <row r="3827" spans="4:9" x14ac:dyDescent="0.2">
      <c r="D3827" s="7"/>
      <c r="E3827"/>
      <c r="F3827"/>
      <c r="G3827"/>
      <c r="H3827"/>
      <c r="I3827"/>
    </row>
    <row r="3828" spans="4:9" x14ac:dyDescent="0.2">
      <c r="D3828" s="7"/>
      <c r="E3828"/>
      <c r="F3828"/>
      <c r="G3828"/>
      <c r="H3828"/>
      <c r="I3828"/>
    </row>
    <row r="3829" spans="4:9" x14ac:dyDescent="0.2">
      <c r="D3829" s="7"/>
      <c r="E3829"/>
      <c r="F3829"/>
      <c r="G3829"/>
      <c r="H3829"/>
      <c r="I3829"/>
    </row>
    <row r="3830" spans="4:9" x14ac:dyDescent="0.2">
      <c r="D3830" s="7"/>
      <c r="E3830"/>
      <c r="F3830"/>
      <c r="G3830"/>
      <c r="H3830"/>
      <c r="I3830"/>
    </row>
    <row r="3831" spans="4:9" x14ac:dyDescent="0.2">
      <c r="D3831" s="7"/>
      <c r="E3831"/>
      <c r="F3831"/>
      <c r="G3831"/>
      <c r="H3831"/>
      <c r="I3831"/>
    </row>
    <row r="3832" spans="4:9" x14ac:dyDescent="0.2">
      <c r="D3832" s="7"/>
      <c r="E3832"/>
      <c r="F3832"/>
      <c r="G3832"/>
      <c r="H3832"/>
      <c r="I3832"/>
    </row>
    <row r="3833" spans="4:9" x14ac:dyDescent="0.2">
      <c r="D3833" s="7"/>
      <c r="E3833"/>
      <c r="F3833"/>
      <c r="G3833"/>
      <c r="H3833"/>
      <c r="I3833"/>
    </row>
    <row r="3834" spans="4:9" x14ac:dyDescent="0.2">
      <c r="D3834" s="7"/>
      <c r="E3834"/>
      <c r="F3834"/>
      <c r="G3834"/>
      <c r="H3834"/>
      <c r="I3834"/>
    </row>
    <row r="3835" spans="4:9" x14ac:dyDescent="0.2">
      <c r="D3835" s="7"/>
      <c r="E3835"/>
      <c r="F3835"/>
      <c r="G3835"/>
      <c r="H3835"/>
      <c r="I3835"/>
    </row>
    <row r="3836" spans="4:9" x14ac:dyDescent="0.2">
      <c r="D3836" s="7"/>
      <c r="E3836"/>
      <c r="F3836"/>
      <c r="G3836"/>
      <c r="H3836"/>
      <c r="I3836"/>
    </row>
    <row r="3837" spans="4:9" x14ac:dyDescent="0.2">
      <c r="D3837" s="7"/>
      <c r="E3837"/>
      <c r="F3837"/>
      <c r="G3837"/>
      <c r="H3837"/>
      <c r="I3837"/>
    </row>
    <row r="3838" spans="4:9" x14ac:dyDescent="0.2">
      <c r="D3838" s="7"/>
      <c r="E3838"/>
      <c r="F3838"/>
      <c r="G3838"/>
      <c r="H3838"/>
      <c r="I3838"/>
    </row>
    <row r="3839" spans="4:9" x14ac:dyDescent="0.2">
      <c r="D3839" s="7"/>
      <c r="E3839"/>
      <c r="F3839"/>
      <c r="G3839"/>
      <c r="H3839"/>
      <c r="I3839"/>
    </row>
    <row r="3840" spans="4:9" x14ac:dyDescent="0.2">
      <c r="D3840" s="7"/>
      <c r="E3840"/>
      <c r="F3840"/>
      <c r="G3840"/>
      <c r="H3840"/>
      <c r="I3840"/>
    </row>
    <row r="3841" spans="4:9" x14ac:dyDescent="0.2">
      <c r="D3841" s="7"/>
      <c r="E3841"/>
      <c r="F3841"/>
      <c r="G3841"/>
      <c r="H3841"/>
      <c r="I3841"/>
    </row>
    <row r="3842" spans="4:9" x14ac:dyDescent="0.2">
      <c r="D3842" s="7"/>
      <c r="E3842"/>
      <c r="F3842"/>
      <c r="G3842"/>
      <c r="H3842"/>
      <c r="I3842"/>
    </row>
    <row r="3843" spans="4:9" x14ac:dyDescent="0.2">
      <c r="D3843" s="7"/>
      <c r="E3843"/>
      <c r="F3843"/>
      <c r="G3843"/>
      <c r="H3843"/>
      <c r="I3843"/>
    </row>
    <row r="3844" spans="4:9" x14ac:dyDescent="0.2">
      <c r="D3844" s="7"/>
      <c r="E3844"/>
      <c r="F3844"/>
      <c r="G3844"/>
      <c r="H3844"/>
      <c r="I3844"/>
    </row>
    <row r="3845" spans="4:9" x14ac:dyDescent="0.2">
      <c r="D3845" s="7"/>
      <c r="E3845"/>
      <c r="F3845"/>
      <c r="G3845"/>
      <c r="H3845"/>
      <c r="I3845"/>
    </row>
    <row r="3846" spans="4:9" x14ac:dyDescent="0.2">
      <c r="D3846" s="7"/>
      <c r="E3846"/>
      <c r="F3846"/>
      <c r="G3846"/>
      <c r="H3846"/>
      <c r="I3846"/>
    </row>
    <row r="3847" spans="4:9" x14ac:dyDescent="0.2">
      <c r="D3847" s="7"/>
      <c r="E3847"/>
      <c r="F3847"/>
      <c r="G3847"/>
      <c r="H3847"/>
      <c r="I3847"/>
    </row>
    <row r="3848" spans="4:9" x14ac:dyDescent="0.2">
      <c r="D3848" s="7"/>
      <c r="E3848"/>
      <c r="F3848"/>
      <c r="G3848"/>
      <c r="H3848"/>
      <c r="I3848"/>
    </row>
    <row r="3849" spans="4:9" x14ac:dyDescent="0.2">
      <c r="D3849" s="7"/>
      <c r="E3849"/>
      <c r="F3849"/>
      <c r="G3849"/>
      <c r="H3849"/>
      <c r="I3849"/>
    </row>
    <row r="3850" spans="4:9" x14ac:dyDescent="0.2">
      <c r="D3850" s="7"/>
      <c r="E3850"/>
      <c r="F3850"/>
      <c r="G3850"/>
      <c r="H3850"/>
      <c r="I3850"/>
    </row>
    <row r="3851" spans="4:9" x14ac:dyDescent="0.2">
      <c r="D3851" s="7"/>
      <c r="E3851"/>
      <c r="F3851"/>
      <c r="G3851"/>
      <c r="H3851"/>
      <c r="I3851"/>
    </row>
    <row r="3852" spans="4:9" x14ac:dyDescent="0.2">
      <c r="D3852" s="7"/>
      <c r="E3852"/>
      <c r="F3852"/>
      <c r="G3852"/>
      <c r="H3852"/>
      <c r="I3852"/>
    </row>
    <row r="3853" spans="4:9" x14ac:dyDescent="0.2">
      <c r="D3853" s="7"/>
      <c r="E3853"/>
      <c r="F3853"/>
      <c r="G3853"/>
      <c r="H3853"/>
      <c r="I3853"/>
    </row>
    <row r="3854" spans="4:9" x14ac:dyDescent="0.2">
      <c r="D3854" s="7"/>
      <c r="E3854"/>
      <c r="F3854"/>
      <c r="G3854"/>
      <c r="H3854"/>
      <c r="I3854"/>
    </row>
    <row r="3855" spans="4:9" x14ac:dyDescent="0.2">
      <c r="D3855" s="7"/>
      <c r="E3855"/>
      <c r="F3855"/>
      <c r="G3855"/>
      <c r="H3855"/>
      <c r="I3855"/>
    </row>
    <row r="3856" spans="4:9" x14ac:dyDescent="0.2">
      <c r="D3856" s="7"/>
      <c r="E3856"/>
      <c r="F3856"/>
      <c r="G3856"/>
      <c r="H3856"/>
      <c r="I3856"/>
    </row>
    <row r="3857" spans="4:9" x14ac:dyDescent="0.2">
      <c r="D3857" s="7"/>
      <c r="E3857"/>
      <c r="F3857"/>
      <c r="G3857"/>
      <c r="H3857"/>
      <c r="I3857"/>
    </row>
    <row r="3858" spans="4:9" x14ac:dyDescent="0.2">
      <c r="D3858" s="7"/>
      <c r="E3858"/>
      <c r="F3858"/>
      <c r="G3858"/>
      <c r="H3858"/>
      <c r="I3858"/>
    </row>
    <row r="3859" spans="4:9" x14ac:dyDescent="0.2">
      <c r="D3859" s="7"/>
      <c r="E3859"/>
      <c r="F3859"/>
      <c r="G3859"/>
      <c r="H3859"/>
      <c r="I3859"/>
    </row>
    <row r="3860" spans="4:9" x14ac:dyDescent="0.2">
      <c r="D3860" s="7"/>
      <c r="E3860"/>
      <c r="F3860"/>
      <c r="G3860"/>
      <c r="H3860"/>
      <c r="I3860"/>
    </row>
    <row r="3861" spans="4:9" x14ac:dyDescent="0.2">
      <c r="D3861" s="7"/>
      <c r="E3861"/>
      <c r="F3861"/>
      <c r="G3861"/>
      <c r="H3861"/>
      <c r="I3861"/>
    </row>
    <row r="3862" spans="4:9" x14ac:dyDescent="0.2">
      <c r="D3862" s="7"/>
      <c r="E3862"/>
      <c r="F3862"/>
      <c r="G3862"/>
      <c r="H3862"/>
      <c r="I3862"/>
    </row>
    <row r="3863" spans="4:9" x14ac:dyDescent="0.2">
      <c r="D3863" s="7"/>
      <c r="E3863"/>
      <c r="F3863"/>
      <c r="G3863"/>
      <c r="H3863"/>
      <c r="I3863"/>
    </row>
    <row r="3864" spans="4:9" x14ac:dyDescent="0.2">
      <c r="D3864" s="7"/>
      <c r="E3864"/>
      <c r="F3864"/>
      <c r="G3864"/>
      <c r="H3864"/>
      <c r="I3864"/>
    </row>
    <row r="3865" spans="4:9" x14ac:dyDescent="0.2">
      <c r="D3865" s="7"/>
      <c r="E3865"/>
      <c r="F3865"/>
      <c r="G3865"/>
      <c r="H3865"/>
      <c r="I3865"/>
    </row>
    <row r="3866" spans="4:9" x14ac:dyDescent="0.2">
      <c r="D3866" s="7"/>
      <c r="E3866"/>
      <c r="F3866"/>
      <c r="G3866"/>
      <c r="H3866"/>
      <c r="I3866"/>
    </row>
    <row r="3867" spans="4:9" x14ac:dyDescent="0.2">
      <c r="D3867" s="7"/>
      <c r="E3867"/>
      <c r="F3867"/>
      <c r="G3867"/>
      <c r="H3867"/>
      <c r="I3867"/>
    </row>
    <row r="3868" spans="4:9" x14ac:dyDescent="0.2">
      <c r="D3868" s="7"/>
      <c r="E3868"/>
      <c r="F3868"/>
      <c r="G3868"/>
      <c r="H3868"/>
      <c r="I3868"/>
    </row>
    <row r="3869" spans="4:9" x14ac:dyDescent="0.2">
      <c r="D3869" s="7"/>
      <c r="E3869"/>
      <c r="F3869"/>
      <c r="G3869"/>
      <c r="H3869"/>
      <c r="I3869"/>
    </row>
    <row r="3870" spans="4:9" x14ac:dyDescent="0.2">
      <c r="D3870" s="7"/>
      <c r="E3870"/>
      <c r="F3870"/>
      <c r="G3870"/>
      <c r="H3870"/>
      <c r="I3870"/>
    </row>
    <row r="3871" spans="4:9" x14ac:dyDescent="0.2">
      <c r="D3871" s="7"/>
      <c r="E3871"/>
      <c r="F3871"/>
      <c r="G3871"/>
      <c r="H3871"/>
      <c r="I3871"/>
    </row>
    <row r="3872" spans="4:9" x14ac:dyDescent="0.2">
      <c r="D3872" s="7"/>
      <c r="E3872"/>
      <c r="F3872"/>
      <c r="G3872"/>
      <c r="H3872"/>
      <c r="I3872"/>
    </row>
    <row r="3873" spans="4:9" x14ac:dyDescent="0.2">
      <c r="D3873" s="7"/>
      <c r="E3873"/>
      <c r="F3873"/>
      <c r="G3873"/>
      <c r="H3873"/>
      <c r="I3873"/>
    </row>
    <row r="3874" spans="4:9" x14ac:dyDescent="0.2">
      <c r="D3874" s="7"/>
      <c r="E3874"/>
      <c r="F3874"/>
      <c r="G3874"/>
      <c r="H3874"/>
      <c r="I3874"/>
    </row>
    <row r="3875" spans="4:9" x14ac:dyDescent="0.2">
      <c r="D3875" s="7"/>
      <c r="E3875"/>
      <c r="F3875"/>
      <c r="G3875"/>
      <c r="H3875"/>
      <c r="I3875"/>
    </row>
    <row r="3876" spans="4:9" x14ac:dyDescent="0.2">
      <c r="D3876" s="7"/>
      <c r="E3876"/>
      <c r="F3876"/>
      <c r="G3876"/>
      <c r="H3876"/>
      <c r="I3876"/>
    </row>
    <row r="3877" spans="4:9" x14ac:dyDescent="0.2">
      <c r="D3877" s="7"/>
      <c r="E3877"/>
      <c r="F3877"/>
      <c r="G3877"/>
      <c r="H3877"/>
      <c r="I3877"/>
    </row>
    <row r="3878" spans="4:9" x14ac:dyDescent="0.2">
      <c r="D3878" s="7"/>
      <c r="E3878"/>
      <c r="F3878"/>
      <c r="G3878"/>
      <c r="H3878"/>
      <c r="I3878"/>
    </row>
    <row r="3879" spans="4:9" x14ac:dyDescent="0.2">
      <c r="D3879" s="7"/>
      <c r="E3879"/>
      <c r="F3879"/>
      <c r="G3879"/>
      <c r="H3879"/>
      <c r="I3879"/>
    </row>
    <row r="3880" spans="4:9" x14ac:dyDescent="0.2">
      <c r="D3880" s="7"/>
      <c r="E3880"/>
      <c r="F3880"/>
      <c r="G3880"/>
      <c r="H3880"/>
      <c r="I3880"/>
    </row>
    <row r="3881" spans="4:9" x14ac:dyDescent="0.2">
      <c r="D3881" s="7"/>
      <c r="E3881"/>
      <c r="F3881"/>
      <c r="G3881"/>
      <c r="H3881"/>
      <c r="I3881"/>
    </row>
    <row r="3882" spans="4:9" x14ac:dyDescent="0.2">
      <c r="D3882" s="7"/>
      <c r="E3882"/>
      <c r="F3882"/>
      <c r="G3882"/>
      <c r="H3882"/>
      <c r="I3882"/>
    </row>
    <row r="3883" spans="4:9" x14ac:dyDescent="0.2">
      <c r="D3883" s="7"/>
      <c r="E3883"/>
      <c r="F3883"/>
      <c r="G3883"/>
      <c r="H3883"/>
      <c r="I3883"/>
    </row>
    <row r="3884" spans="4:9" x14ac:dyDescent="0.2">
      <c r="D3884" s="7"/>
      <c r="E3884"/>
      <c r="F3884"/>
      <c r="G3884"/>
      <c r="H3884"/>
      <c r="I3884"/>
    </row>
    <row r="3885" spans="4:9" x14ac:dyDescent="0.2">
      <c r="D3885" s="7"/>
      <c r="E3885"/>
      <c r="F3885"/>
      <c r="G3885"/>
      <c r="H3885"/>
      <c r="I3885"/>
    </row>
    <row r="3886" spans="4:9" x14ac:dyDescent="0.2">
      <c r="D3886" s="7"/>
      <c r="E3886"/>
      <c r="F3886"/>
      <c r="G3886"/>
      <c r="H3886"/>
      <c r="I3886"/>
    </row>
    <row r="3887" spans="4:9" x14ac:dyDescent="0.2">
      <c r="D3887" s="7"/>
      <c r="E3887"/>
      <c r="F3887"/>
      <c r="G3887"/>
      <c r="H3887"/>
      <c r="I3887"/>
    </row>
    <row r="3888" spans="4:9" x14ac:dyDescent="0.2">
      <c r="D3888" s="7"/>
      <c r="E3888"/>
      <c r="F3888"/>
      <c r="G3888"/>
      <c r="H3888"/>
      <c r="I3888"/>
    </row>
    <row r="3889" spans="4:9" x14ac:dyDescent="0.2">
      <c r="D3889" s="7"/>
      <c r="E3889"/>
      <c r="F3889"/>
      <c r="G3889"/>
      <c r="H3889"/>
      <c r="I3889"/>
    </row>
    <row r="3890" spans="4:9" x14ac:dyDescent="0.2">
      <c r="D3890" s="7"/>
      <c r="E3890"/>
      <c r="F3890"/>
      <c r="G3890"/>
      <c r="H3890"/>
      <c r="I3890"/>
    </row>
    <row r="3891" spans="4:9" x14ac:dyDescent="0.2">
      <c r="D3891" s="7"/>
      <c r="E3891"/>
      <c r="F3891"/>
      <c r="G3891"/>
      <c r="H3891"/>
      <c r="I3891"/>
    </row>
    <row r="3892" spans="4:9" x14ac:dyDescent="0.2">
      <c r="D3892" s="7"/>
      <c r="E3892"/>
      <c r="F3892"/>
      <c r="G3892"/>
      <c r="H3892"/>
      <c r="I3892"/>
    </row>
    <row r="3893" spans="4:9" x14ac:dyDescent="0.2">
      <c r="D3893" s="7"/>
      <c r="E3893"/>
      <c r="F3893"/>
      <c r="G3893"/>
      <c r="H3893"/>
      <c r="I3893"/>
    </row>
    <row r="3894" spans="4:9" x14ac:dyDescent="0.2">
      <c r="D3894" s="7"/>
      <c r="E3894"/>
      <c r="F3894"/>
      <c r="G3894"/>
      <c r="H3894"/>
      <c r="I3894"/>
    </row>
    <row r="3895" spans="4:9" x14ac:dyDescent="0.2">
      <c r="D3895" s="7"/>
      <c r="E3895"/>
      <c r="F3895"/>
      <c r="G3895"/>
      <c r="H3895"/>
      <c r="I3895"/>
    </row>
    <row r="3896" spans="4:9" x14ac:dyDescent="0.2">
      <c r="D3896" s="7"/>
      <c r="E3896"/>
      <c r="F3896"/>
      <c r="G3896"/>
      <c r="H3896"/>
      <c r="I3896"/>
    </row>
    <row r="3897" spans="4:9" x14ac:dyDescent="0.2">
      <c r="D3897" s="7"/>
      <c r="E3897"/>
      <c r="F3897"/>
      <c r="G3897"/>
      <c r="H3897"/>
      <c r="I3897"/>
    </row>
    <row r="3898" spans="4:9" x14ac:dyDescent="0.2">
      <c r="D3898" s="7"/>
      <c r="E3898"/>
      <c r="F3898"/>
      <c r="G3898"/>
      <c r="H3898"/>
      <c r="I3898"/>
    </row>
    <row r="3899" spans="4:9" x14ac:dyDescent="0.2">
      <c r="D3899" s="7"/>
      <c r="E3899"/>
      <c r="F3899"/>
      <c r="G3899"/>
      <c r="H3899"/>
      <c r="I3899"/>
    </row>
    <row r="3900" spans="4:9" x14ac:dyDescent="0.2">
      <c r="D3900" s="7"/>
      <c r="E3900"/>
      <c r="F3900"/>
      <c r="G3900"/>
      <c r="H3900"/>
      <c r="I3900"/>
    </row>
    <row r="3901" spans="4:9" x14ac:dyDescent="0.2">
      <c r="D3901" s="7"/>
      <c r="E3901"/>
      <c r="F3901"/>
      <c r="G3901"/>
      <c r="H3901"/>
      <c r="I3901"/>
    </row>
    <row r="3902" spans="4:9" x14ac:dyDescent="0.2">
      <c r="D3902" s="7"/>
      <c r="E3902"/>
      <c r="F3902"/>
      <c r="G3902"/>
      <c r="H3902"/>
      <c r="I3902"/>
    </row>
    <row r="3903" spans="4:9" x14ac:dyDescent="0.2">
      <c r="D3903" s="7"/>
      <c r="E3903"/>
      <c r="F3903"/>
      <c r="G3903"/>
      <c r="H3903"/>
      <c r="I3903"/>
    </row>
    <row r="3904" spans="4:9" x14ac:dyDescent="0.2">
      <c r="D3904" s="7"/>
      <c r="E3904"/>
      <c r="F3904"/>
      <c r="G3904"/>
      <c r="H3904"/>
      <c r="I3904"/>
    </row>
    <row r="3905" spans="4:9" x14ac:dyDescent="0.2">
      <c r="D3905" s="7"/>
      <c r="E3905"/>
      <c r="F3905"/>
      <c r="G3905"/>
      <c r="H3905"/>
      <c r="I3905"/>
    </row>
    <row r="3906" spans="4:9" x14ac:dyDescent="0.2">
      <c r="D3906" s="7"/>
      <c r="E3906"/>
      <c r="F3906"/>
      <c r="G3906"/>
      <c r="H3906"/>
      <c r="I3906"/>
    </row>
    <row r="3907" spans="4:9" x14ac:dyDescent="0.2">
      <c r="D3907" s="7"/>
      <c r="E3907"/>
      <c r="F3907"/>
      <c r="G3907"/>
      <c r="H3907"/>
      <c r="I3907"/>
    </row>
    <row r="3908" spans="4:9" x14ac:dyDescent="0.2">
      <c r="D3908" s="7"/>
      <c r="E3908"/>
      <c r="F3908"/>
      <c r="G3908"/>
      <c r="H3908"/>
      <c r="I3908"/>
    </row>
    <row r="3909" spans="4:9" x14ac:dyDescent="0.2">
      <c r="D3909" s="7"/>
      <c r="E3909"/>
      <c r="F3909"/>
      <c r="G3909"/>
      <c r="H3909"/>
      <c r="I3909"/>
    </row>
    <row r="3910" spans="4:9" x14ac:dyDescent="0.2">
      <c r="D3910" s="7"/>
      <c r="E3910"/>
      <c r="F3910"/>
      <c r="G3910"/>
      <c r="H3910"/>
      <c r="I3910"/>
    </row>
    <row r="3911" spans="4:9" x14ac:dyDescent="0.2">
      <c r="D3911" s="7"/>
      <c r="E3911"/>
      <c r="F3911"/>
      <c r="G3911"/>
      <c r="H3911"/>
      <c r="I3911"/>
    </row>
    <row r="3912" spans="4:9" x14ac:dyDescent="0.2">
      <c r="D3912" s="7"/>
      <c r="E3912"/>
      <c r="F3912"/>
      <c r="G3912"/>
      <c r="H3912"/>
      <c r="I3912"/>
    </row>
    <row r="3913" spans="4:9" x14ac:dyDescent="0.2">
      <c r="D3913" s="7"/>
      <c r="E3913"/>
      <c r="F3913"/>
      <c r="G3913"/>
      <c r="H3913"/>
      <c r="I3913"/>
    </row>
    <row r="3914" spans="4:9" x14ac:dyDescent="0.2">
      <c r="D3914" s="7"/>
      <c r="E3914"/>
      <c r="F3914"/>
      <c r="G3914"/>
      <c r="H3914"/>
      <c r="I3914"/>
    </row>
    <row r="3915" spans="4:9" x14ac:dyDescent="0.2">
      <c r="D3915" s="7"/>
      <c r="E3915"/>
      <c r="F3915"/>
      <c r="G3915"/>
      <c r="H3915"/>
      <c r="I3915"/>
    </row>
    <row r="3916" spans="4:9" x14ac:dyDescent="0.2">
      <c r="D3916" s="7"/>
      <c r="E3916"/>
      <c r="F3916"/>
      <c r="G3916"/>
      <c r="H3916"/>
      <c r="I3916"/>
    </row>
    <row r="3917" spans="4:9" x14ac:dyDescent="0.2">
      <c r="D3917" s="7"/>
      <c r="E3917"/>
      <c r="F3917"/>
      <c r="G3917"/>
      <c r="H3917"/>
      <c r="I3917"/>
    </row>
    <row r="3918" spans="4:9" x14ac:dyDescent="0.2">
      <c r="D3918" s="7"/>
      <c r="E3918"/>
      <c r="F3918"/>
      <c r="G3918"/>
      <c r="H3918"/>
      <c r="I3918"/>
    </row>
    <row r="3919" spans="4:9" x14ac:dyDescent="0.2">
      <c r="D3919" s="7"/>
      <c r="E3919"/>
      <c r="F3919"/>
      <c r="G3919"/>
      <c r="H3919"/>
      <c r="I3919"/>
    </row>
    <row r="3920" spans="4:9" x14ac:dyDescent="0.2">
      <c r="D3920" s="7"/>
      <c r="E3920"/>
      <c r="F3920"/>
      <c r="G3920"/>
      <c r="H3920"/>
      <c r="I3920"/>
    </row>
    <row r="3921" spans="4:9" x14ac:dyDescent="0.2">
      <c r="D3921" s="7"/>
      <c r="E3921"/>
      <c r="F3921"/>
      <c r="G3921"/>
      <c r="H3921"/>
      <c r="I3921"/>
    </row>
    <row r="3922" spans="4:9" x14ac:dyDescent="0.2">
      <c r="D3922" s="7"/>
      <c r="E3922"/>
      <c r="F3922"/>
      <c r="G3922"/>
      <c r="H3922"/>
      <c r="I3922"/>
    </row>
    <row r="3923" spans="4:9" x14ac:dyDescent="0.2">
      <c r="D3923" s="7"/>
      <c r="E3923"/>
      <c r="F3923"/>
      <c r="G3923"/>
      <c r="H3923"/>
      <c r="I3923"/>
    </row>
    <row r="3924" spans="4:9" x14ac:dyDescent="0.2">
      <c r="D3924" s="7"/>
      <c r="E3924"/>
      <c r="F3924"/>
      <c r="G3924"/>
      <c r="H3924"/>
      <c r="I3924"/>
    </row>
    <row r="3925" spans="4:9" x14ac:dyDescent="0.2">
      <c r="D3925" s="7"/>
      <c r="E3925"/>
      <c r="F3925"/>
      <c r="G3925"/>
      <c r="H3925"/>
      <c r="I3925"/>
    </row>
    <row r="3926" spans="4:9" x14ac:dyDescent="0.2">
      <c r="D3926" s="7"/>
      <c r="E3926"/>
      <c r="F3926"/>
      <c r="G3926"/>
      <c r="H3926"/>
      <c r="I3926"/>
    </row>
    <row r="3927" spans="4:9" x14ac:dyDescent="0.2">
      <c r="D3927" s="7"/>
      <c r="E3927"/>
      <c r="F3927"/>
      <c r="G3927"/>
      <c r="H3927"/>
      <c r="I3927"/>
    </row>
    <row r="3928" spans="4:9" x14ac:dyDescent="0.2">
      <c r="D3928" s="7"/>
      <c r="E3928"/>
      <c r="F3928"/>
      <c r="G3928"/>
      <c r="H3928"/>
      <c r="I3928"/>
    </row>
    <row r="3929" spans="4:9" x14ac:dyDescent="0.2">
      <c r="D3929" s="7"/>
      <c r="E3929"/>
      <c r="F3929"/>
      <c r="G3929"/>
      <c r="H3929"/>
      <c r="I3929"/>
    </row>
    <row r="3930" spans="4:9" x14ac:dyDescent="0.2">
      <c r="D3930" s="7"/>
      <c r="E3930"/>
      <c r="F3930"/>
      <c r="G3930"/>
      <c r="H3930"/>
      <c r="I3930"/>
    </row>
    <row r="3931" spans="4:9" x14ac:dyDescent="0.2">
      <c r="D3931" s="7"/>
      <c r="E3931"/>
      <c r="F3931"/>
      <c r="G3931"/>
      <c r="H3931"/>
      <c r="I3931"/>
    </row>
    <row r="3932" spans="4:9" x14ac:dyDescent="0.2">
      <c r="D3932" s="7"/>
      <c r="E3932"/>
      <c r="F3932"/>
      <c r="G3932"/>
      <c r="H3932"/>
      <c r="I3932"/>
    </row>
    <row r="3933" spans="4:9" x14ac:dyDescent="0.2">
      <c r="D3933" s="7"/>
      <c r="E3933"/>
      <c r="F3933"/>
      <c r="G3933"/>
      <c r="H3933"/>
      <c r="I3933"/>
    </row>
    <row r="3934" spans="4:9" x14ac:dyDescent="0.2">
      <c r="D3934" s="7"/>
      <c r="E3934"/>
      <c r="F3934"/>
      <c r="G3934"/>
      <c r="H3934"/>
      <c r="I3934"/>
    </row>
    <row r="3935" spans="4:9" x14ac:dyDescent="0.2">
      <c r="D3935" s="7"/>
      <c r="E3935"/>
      <c r="F3935"/>
      <c r="G3935"/>
      <c r="H3935"/>
      <c r="I3935"/>
    </row>
    <row r="3936" spans="4:9" x14ac:dyDescent="0.2">
      <c r="D3936" s="7"/>
      <c r="E3936"/>
      <c r="F3936"/>
      <c r="G3936"/>
      <c r="H3936"/>
      <c r="I3936"/>
    </row>
    <row r="3937" spans="4:9" x14ac:dyDescent="0.2">
      <c r="D3937" s="7"/>
      <c r="E3937"/>
      <c r="F3937"/>
      <c r="G3937"/>
      <c r="H3937"/>
      <c r="I3937"/>
    </row>
    <row r="3938" spans="4:9" x14ac:dyDescent="0.2">
      <c r="D3938" s="7"/>
      <c r="E3938"/>
      <c r="F3938"/>
      <c r="G3938"/>
      <c r="H3938"/>
      <c r="I3938"/>
    </row>
    <row r="3939" spans="4:9" x14ac:dyDescent="0.2">
      <c r="D3939" s="7"/>
      <c r="E3939"/>
      <c r="F3939"/>
      <c r="G3939"/>
      <c r="H3939"/>
      <c r="I3939"/>
    </row>
    <row r="3940" spans="4:9" x14ac:dyDescent="0.2">
      <c r="D3940" s="7"/>
      <c r="E3940"/>
      <c r="F3940"/>
      <c r="G3940"/>
      <c r="H3940"/>
      <c r="I3940"/>
    </row>
    <row r="3941" spans="4:9" x14ac:dyDescent="0.2">
      <c r="D3941" s="7"/>
      <c r="E3941"/>
      <c r="F3941"/>
      <c r="G3941"/>
      <c r="H3941"/>
      <c r="I3941"/>
    </row>
    <row r="3942" spans="4:9" x14ac:dyDescent="0.2">
      <c r="D3942" s="7"/>
      <c r="E3942"/>
      <c r="F3942"/>
      <c r="G3942"/>
      <c r="H3942"/>
      <c r="I3942"/>
    </row>
    <row r="3943" spans="4:9" x14ac:dyDescent="0.2">
      <c r="D3943" s="7"/>
      <c r="E3943"/>
      <c r="F3943"/>
      <c r="G3943"/>
      <c r="H3943"/>
      <c r="I3943"/>
    </row>
    <row r="3944" spans="4:9" x14ac:dyDescent="0.2">
      <c r="D3944" s="7"/>
      <c r="E3944"/>
      <c r="F3944"/>
      <c r="G3944"/>
      <c r="H3944"/>
      <c r="I3944"/>
    </row>
    <row r="3945" spans="4:9" x14ac:dyDescent="0.2">
      <c r="D3945" s="7"/>
      <c r="E3945"/>
      <c r="F3945"/>
      <c r="G3945"/>
      <c r="H3945"/>
      <c r="I3945"/>
    </row>
    <row r="3946" spans="4:9" x14ac:dyDescent="0.2">
      <c r="D3946" s="7"/>
      <c r="E3946"/>
      <c r="F3946"/>
      <c r="G3946"/>
      <c r="H3946"/>
      <c r="I3946"/>
    </row>
    <row r="3947" spans="4:9" x14ac:dyDescent="0.2">
      <c r="D3947" s="7"/>
      <c r="E3947"/>
      <c r="F3947"/>
      <c r="G3947"/>
      <c r="H3947"/>
      <c r="I3947"/>
    </row>
    <row r="3948" spans="4:9" x14ac:dyDescent="0.2">
      <c r="D3948" s="7"/>
      <c r="E3948"/>
      <c r="F3948"/>
      <c r="G3948"/>
      <c r="H3948"/>
      <c r="I3948"/>
    </row>
    <row r="3949" spans="4:9" x14ac:dyDescent="0.2">
      <c r="D3949" s="7"/>
      <c r="E3949"/>
      <c r="F3949"/>
      <c r="G3949"/>
      <c r="H3949"/>
      <c r="I3949"/>
    </row>
    <row r="3950" spans="4:9" x14ac:dyDescent="0.2">
      <c r="D3950" s="7"/>
      <c r="E3950"/>
      <c r="F3950"/>
      <c r="G3950"/>
      <c r="H3950"/>
      <c r="I3950"/>
    </row>
    <row r="3951" spans="4:9" x14ac:dyDescent="0.2">
      <c r="D3951" s="7"/>
      <c r="E3951"/>
      <c r="F3951"/>
      <c r="G3951"/>
      <c r="H3951"/>
      <c r="I3951"/>
    </row>
    <row r="3952" spans="4:9" x14ac:dyDescent="0.2">
      <c r="D3952" s="7"/>
      <c r="E3952"/>
      <c r="F3952"/>
      <c r="G3952"/>
      <c r="H3952"/>
      <c r="I3952"/>
    </row>
    <row r="3953" spans="4:9" x14ac:dyDescent="0.2">
      <c r="D3953" s="7"/>
      <c r="E3953"/>
      <c r="F3953"/>
      <c r="G3953"/>
      <c r="H3953"/>
      <c r="I3953"/>
    </row>
    <row r="3954" spans="4:9" x14ac:dyDescent="0.2">
      <c r="D3954" s="7"/>
      <c r="E3954"/>
      <c r="F3954"/>
      <c r="G3954"/>
      <c r="H3954"/>
      <c r="I3954"/>
    </row>
    <row r="3955" spans="4:9" x14ac:dyDescent="0.2">
      <c r="D3955" s="7"/>
      <c r="E3955"/>
      <c r="F3955"/>
      <c r="G3955"/>
      <c r="H3955"/>
      <c r="I3955"/>
    </row>
    <row r="3956" spans="4:9" x14ac:dyDescent="0.2">
      <c r="D3956" s="7"/>
      <c r="E3956"/>
      <c r="F3956"/>
      <c r="G3956"/>
      <c r="H3956"/>
      <c r="I3956"/>
    </row>
    <row r="3957" spans="4:9" x14ac:dyDescent="0.2">
      <c r="D3957" s="7"/>
      <c r="E3957"/>
      <c r="F3957"/>
      <c r="G3957"/>
      <c r="H3957"/>
      <c r="I3957"/>
    </row>
    <row r="3958" spans="4:9" x14ac:dyDescent="0.2">
      <c r="D3958" s="7"/>
      <c r="E3958"/>
      <c r="F3958"/>
      <c r="G3958"/>
      <c r="H3958"/>
      <c r="I3958"/>
    </row>
    <row r="3959" spans="4:9" x14ac:dyDescent="0.2">
      <c r="D3959" s="7"/>
      <c r="E3959"/>
      <c r="F3959"/>
      <c r="G3959"/>
      <c r="H3959"/>
      <c r="I3959"/>
    </row>
    <row r="3960" spans="4:9" x14ac:dyDescent="0.2">
      <c r="D3960" s="7"/>
      <c r="E3960"/>
      <c r="F3960"/>
      <c r="G3960"/>
      <c r="H3960"/>
      <c r="I3960"/>
    </row>
    <row r="3961" spans="4:9" x14ac:dyDescent="0.2">
      <c r="D3961" s="7"/>
      <c r="E3961"/>
      <c r="F3961"/>
      <c r="G3961"/>
      <c r="H3961"/>
      <c r="I3961"/>
    </row>
    <row r="3962" spans="4:9" x14ac:dyDescent="0.2">
      <c r="D3962" s="7"/>
      <c r="E3962"/>
      <c r="F3962"/>
      <c r="G3962"/>
      <c r="H3962"/>
      <c r="I3962"/>
    </row>
    <row r="3963" spans="4:9" x14ac:dyDescent="0.2">
      <c r="D3963" s="7"/>
      <c r="E3963"/>
      <c r="F3963"/>
      <c r="G3963"/>
      <c r="H3963"/>
      <c r="I3963"/>
    </row>
    <row r="3964" spans="4:9" x14ac:dyDescent="0.2">
      <c r="D3964" s="7"/>
      <c r="E3964"/>
      <c r="F3964"/>
      <c r="G3964"/>
      <c r="H3964"/>
      <c r="I3964"/>
    </row>
    <row r="3965" spans="4:9" x14ac:dyDescent="0.2">
      <c r="D3965" s="7"/>
      <c r="E3965"/>
      <c r="F3965"/>
      <c r="G3965"/>
      <c r="H3965"/>
      <c r="I3965"/>
    </row>
    <row r="3966" spans="4:9" x14ac:dyDescent="0.2">
      <c r="D3966" s="7"/>
      <c r="E3966"/>
      <c r="F3966"/>
      <c r="G3966"/>
      <c r="H3966"/>
      <c r="I3966"/>
    </row>
    <row r="3967" spans="4:9" x14ac:dyDescent="0.2">
      <c r="D3967" s="7"/>
      <c r="E3967"/>
      <c r="F3967"/>
      <c r="G3967"/>
      <c r="H3967"/>
      <c r="I3967"/>
    </row>
    <row r="3968" spans="4:9" x14ac:dyDescent="0.2">
      <c r="D3968" s="7"/>
      <c r="E3968"/>
      <c r="F3968"/>
      <c r="G3968"/>
      <c r="H3968"/>
      <c r="I3968"/>
    </row>
    <row r="3969" spans="4:9" x14ac:dyDescent="0.2">
      <c r="D3969" s="7"/>
      <c r="E3969"/>
      <c r="F3969"/>
      <c r="G3969"/>
      <c r="H3969"/>
      <c r="I3969"/>
    </row>
    <row r="3970" spans="4:9" x14ac:dyDescent="0.2">
      <c r="D3970" s="7"/>
      <c r="E3970"/>
      <c r="F3970"/>
      <c r="G3970"/>
      <c r="H3970"/>
      <c r="I3970"/>
    </row>
    <row r="3971" spans="4:9" x14ac:dyDescent="0.2">
      <c r="D3971" s="7"/>
      <c r="E3971"/>
      <c r="F3971"/>
      <c r="G3971"/>
      <c r="H3971"/>
      <c r="I3971"/>
    </row>
    <row r="3972" spans="4:9" x14ac:dyDescent="0.2">
      <c r="D3972" s="7"/>
      <c r="E3972"/>
      <c r="F3972"/>
      <c r="G3972"/>
      <c r="H3972"/>
      <c r="I3972"/>
    </row>
    <row r="3973" spans="4:9" x14ac:dyDescent="0.2">
      <c r="D3973" s="7"/>
      <c r="E3973"/>
      <c r="F3973"/>
      <c r="G3973"/>
      <c r="H3973"/>
      <c r="I3973"/>
    </row>
    <row r="3974" spans="4:9" x14ac:dyDescent="0.2">
      <c r="D3974" s="7"/>
      <c r="E3974"/>
      <c r="F3974"/>
      <c r="G3974"/>
      <c r="H3974"/>
      <c r="I3974"/>
    </row>
    <row r="3975" spans="4:9" x14ac:dyDescent="0.2">
      <c r="D3975" s="7"/>
      <c r="E3975"/>
      <c r="F3975"/>
      <c r="G3975"/>
      <c r="H3975"/>
      <c r="I3975"/>
    </row>
    <row r="3976" spans="4:9" x14ac:dyDescent="0.2">
      <c r="D3976" s="7"/>
      <c r="E3976"/>
      <c r="F3976"/>
      <c r="G3976"/>
      <c r="H3976"/>
      <c r="I3976"/>
    </row>
    <row r="3977" spans="4:9" x14ac:dyDescent="0.2">
      <c r="D3977" s="7"/>
      <c r="E3977"/>
      <c r="F3977"/>
      <c r="G3977"/>
      <c r="H3977"/>
      <c r="I3977"/>
    </row>
    <row r="3978" spans="4:9" x14ac:dyDescent="0.2">
      <c r="D3978" s="7"/>
      <c r="E3978"/>
      <c r="F3978"/>
      <c r="G3978"/>
      <c r="H3978"/>
      <c r="I3978"/>
    </row>
    <row r="3979" spans="4:9" x14ac:dyDescent="0.2">
      <c r="D3979" s="7"/>
      <c r="E3979"/>
      <c r="F3979"/>
      <c r="G3979"/>
      <c r="H3979"/>
      <c r="I3979"/>
    </row>
    <row r="3980" spans="4:9" x14ac:dyDescent="0.2">
      <c r="D3980" s="7"/>
      <c r="E3980"/>
      <c r="F3980"/>
      <c r="G3980"/>
      <c r="H3980"/>
      <c r="I3980"/>
    </row>
    <row r="3981" spans="4:9" x14ac:dyDescent="0.2">
      <c r="D3981" s="7"/>
      <c r="E3981"/>
      <c r="F3981"/>
      <c r="G3981"/>
      <c r="H3981"/>
      <c r="I3981"/>
    </row>
    <row r="3982" spans="4:9" x14ac:dyDescent="0.2">
      <c r="D3982" s="7"/>
      <c r="E3982"/>
      <c r="F3982"/>
      <c r="G3982"/>
      <c r="H3982"/>
      <c r="I3982"/>
    </row>
    <row r="3983" spans="4:9" x14ac:dyDescent="0.2">
      <c r="D3983" s="7"/>
      <c r="E3983"/>
      <c r="F3983"/>
      <c r="G3983"/>
      <c r="H3983"/>
      <c r="I3983"/>
    </row>
    <row r="3984" spans="4:9" x14ac:dyDescent="0.2">
      <c r="D3984" s="7"/>
      <c r="E3984"/>
      <c r="F3984"/>
      <c r="G3984"/>
      <c r="H3984"/>
      <c r="I3984"/>
    </row>
    <row r="3985" spans="4:9" x14ac:dyDescent="0.2">
      <c r="D3985" s="7"/>
      <c r="E3985"/>
      <c r="F3985"/>
      <c r="G3985"/>
      <c r="H3985"/>
      <c r="I3985"/>
    </row>
    <row r="3986" spans="4:9" x14ac:dyDescent="0.2">
      <c r="D3986" s="7"/>
      <c r="E3986"/>
      <c r="F3986"/>
      <c r="G3986"/>
      <c r="H3986"/>
      <c r="I3986"/>
    </row>
    <row r="3987" spans="4:9" x14ac:dyDescent="0.2">
      <c r="D3987" s="7"/>
      <c r="E3987"/>
      <c r="F3987"/>
      <c r="G3987"/>
      <c r="H3987"/>
      <c r="I3987"/>
    </row>
    <row r="3988" spans="4:9" x14ac:dyDescent="0.2">
      <c r="D3988" s="7"/>
      <c r="E3988"/>
      <c r="F3988"/>
      <c r="G3988"/>
      <c r="H3988"/>
      <c r="I3988"/>
    </row>
    <row r="3989" spans="4:9" x14ac:dyDescent="0.2">
      <c r="D3989" s="7"/>
      <c r="E3989"/>
      <c r="F3989"/>
      <c r="G3989"/>
      <c r="H3989"/>
      <c r="I3989"/>
    </row>
    <row r="3990" spans="4:9" x14ac:dyDescent="0.2">
      <c r="D3990" s="7"/>
      <c r="E3990"/>
      <c r="F3990"/>
      <c r="G3990"/>
      <c r="H3990"/>
      <c r="I3990"/>
    </row>
    <row r="3991" spans="4:9" x14ac:dyDescent="0.2">
      <c r="D3991" s="7"/>
      <c r="E3991"/>
      <c r="F3991"/>
      <c r="G3991"/>
      <c r="H3991"/>
      <c r="I3991"/>
    </row>
    <row r="3992" spans="4:9" x14ac:dyDescent="0.2">
      <c r="D3992" s="7"/>
      <c r="E3992"/>
      <c r="F3992"/>
      <c r="G3992"/>
      <c r="H3992"/>
      <c r="I3992"/>
    </row>
    <row r="3993" spans="4:9" x14ac:dyDescent="0.2">
      <c r="D3993" s="7"/>
      <c r="E3993"/>
      <c r="F3993"/>
      <c r="G3993"/>
      <c r="H3993"/>
      <c r="I3993"/>
    </row>
    <row r="3994" spans="4:9" x14ac:dyDescent="0.2">
      <c r="D3994" s="7"/>
      <c r="E3994"/>
      <c r="F3994"/>
      <c r="G3994"/>
      <c r="H3994"/>
      <c r="I3994"/>
    </row>
    <row r="3995" spans="4:9" x14ac:dyDescent="0.2">
      <c r="D3995" s="7"/>
      <c r="E3995"/>
      <c r="F3995"/>
      <c r="G3995"/>
      <c r="H3995"/>
      <c r="I3995"/>
    </row>
    <row r="3996" spans="4:9" x14ac:dyDescent="0.2">
      <c r="D3996" s="7"/>
      <c r="E3996"/>
      <c r="F3996"/>
      <c r="G3996"/>
      <c r="H3996"/>
      <c r="I3996"/>
    </row>
    <row r="3997" spans="4:9" x14ac:dyDescent="0.2">
      <c r="D3997" s="7"/>
      <c r="E3997"/>
      <c r="F3997"/>
      <c r="G3997"/>
      <c r="H3997"/>
      <c r="I3997"/>
    </row>
    <row r="3998" spans="4:9" x14ac:dyDescent="0.2">
      <c r="D3998" s="7"/>
      <c r="E3998"/>
      <c r="F3998"/>
      <c r="G3998"/>
      <c r="H3998"/>
      <c r="I3998"/>
    </row>
    <row r="3999" spans="4:9" x14ac:dyDescent="0.2">
      <c r="D3999" s="7"/>
      <c r="E3999"/>
      <c r="F3999"/>
      <c r="G3999"/>
      <c r="H3999"/>
      <c r="I3999"/>
    </row>
    <row r="4000" spans="4:9" x14ac:dyDescent="0.2">
      <c r="D4000" s="7"/>
      <c r="E4000"/>
      <c r="F4000"/>
      <c r="G4000"/>
      <c r="H4000"/>
      <c r="I4000"/>
    </row>
    <row r="4001" spans="4:9" x14ac:dyDescent="0.2">
      <c r="D4001" s="7"/>
      <c r="E4001"/>
      <c r="F4001"/>
      <c r="G4001"/>
      <c r="H4001"/>
      <c r="I4001"/>
    </row>
    <row r="4002" spans="4:9" x14ac:dyDescent="0.2">
      <c r="D4002" s="7"/>
      <c r="E4002"/>
      <c r="F4002"/>
      <c r="G4002"/>
      <c r="H4002"/>
      <c r="I4002"/>
    </row>
    <row r="4003" spans="4:9" x14ac:dyDescent="0.2">
      <c r="D4003" s="7"/>
      <c r="E4003"/>
      <c r="F4003"/>
      <c r="G4003"/>
      <c r="H4003"/>
      <c r="I4003"/>
    </row>
    <row r="4004" spans="4:9" x14ac:dyDescent="0.2">
      <c r="D4004" s="7"/>
      <c r="E4004"/>
      <c r="F4004"/>
      <c r="G4004"/>
      <c r="H4004"/>
      <c r="I4004"/>
    </row>
    <row r="4005" spans="4:9" x14ac:dyDescent="0.2">
      <c r="D4005" s="7"/>
      <c r="E4005"/>
      <c r="F4005"/>
      <c r="G4005"/>
      <c r="H4005"/>
      <c r="I4005"/>
    </row>
    <row r="4006" spans="4:9" x14ac:dyDescent="0.2">
      <c r="D4006" s="7"/>
      <c r="E4006"/>
      <c r="F4006"/>
      <c r="G4006"/>
      <c r="H4006"/>
      <c r="I4006"/>
    </row>
    <row r="4007" spans="4:9" x14ac:dyDescent="0.2">
      <c r="D4007" s="7"/>
      <c r="E4007"/>
      <c r="F4007"/>
      <c r="G4007"/>
      <c r="H4007"/>
      <c r="I4007"/>
    </row>
    <row r="4008" spans="4:9" x14ac:dyDescent="0.2">
      <c r="D4008" s="7"/>
      <c r="E4008"/>
      <c r="F4008"/>
      <c r="G4008"/>
      <c r="H4008"/>
      <c r="I4008"/>
    </row>
    <row r="4009" spans="4:9" x14ac:dyDescent="0.2">
      <c r="D4009" s="7"/>
      <c r="E4009"/>
      <c r="F4009"/>
      <c r="G4009"/>
      <c r="H4009"/>
      <c r="I4009"/>
    </row>
    <row r="4010" spans="4:9" x14ac:dyDescent="0.2">
      <c r="D4010" s="7"/>
      <c r="E4010"/>
      <c r="F4010"/>
      <c r="G4010"/>
      <c r="H4010"/>
      <c r="I4010"/>
    </row>
    <row r="4011" spans="4:9" x14ac:dyDescent="0.2">
      <c r="D4011" s="7"/>
      <c r="E4011"/>
      <c r="F4011"/>
      <c r="G4011"/>
      <c r="H4011"/>
      <c r="I4011"/>
    </row>
    <row r="4012" spans="4:9" x14ac:dyDescent="0.2">
      <c r="D4012" s="7"/>
      <c r="E4012"/>
      <c r="F4012"/>
      <c r="G4012"/>
      <c r="H4012"/>
      <c r="I4012"/>
    </row>
    <row r="4013" spans="4:9" x14ac:dyDescent="0.2">
      <c r="D4013" s="7"/>
      <c r="E4013"/>
      <c r="F4013"/>
      <c r="G4013"/>
      <c r="H4013"/>
      <c r="I4013"/>
    </row>
    <row r="4014" spans="4:9" x14ac:dyDescent="0.2">
      <c r="D4014" s="7"/>
      <c r="E4014"/>
      <c r="F4014"/>
      <c r="G4014"/>
      <c r="H4014"/>
      <c r="I4014"/>
    </row>
    <row r="4015" spans="4:9" x14ac:dyDescent="0.2">
      <c r="D4015" s="7"/>
      <c r="E4015"/>
      <c r="F4015"/>
      <c r="G4015"/>
      <c r="H4015"/>
      <c r="I4015"/>
    </row>
    <row r="4016" spans="4:9" x14ac:dyDescent="0.2">
      <c r="D4016" s="7"/>
      <c r="E4016"/>
      <c r="F4016"/>
      <c r="G4016"/>
      <c r="H4016"/>
      <c r="I4016"/>
    </row>
    <row r="4017" spans="4:9" x14ac:dyDescent="0.2">
      <c r="D4017" s="7"/>
      <c r="E4017"/>
      <c r="F4017"/>
      <c r="G4017"/>
      <c r="H4017"/>
      <c r="I4017"/>
    </row>
    <row r="4018" spans="4:9" x14ac:dyDescent="0.2">
      <c r="D4018" s="7"/>
      <c r="E4018"/>
      <c r="F4018"/>
      <c r="G4018"/>
      <c r="H4018"/>
      <c r="I4018"/>
    </row>
    <row r="4019" spans="4:9" x14ac:dyDescent="0.2">
      <c r="D4019" s="7"/>
      <c r="E4019"/>
      <c r="F4019"/>
      <c r="G4019"/>
      <c r="H4019"/>
      <c r="I4019"/>
    </row>
    <row r="4020" spans="4:9" x14ac:dyDescent="0.2">
      <c r="D4020" s="7"/>
      <c r="E4020"/>
      <c r="F4020"/>
      <c r="G4020"/>
      <c r="H4020"/>
      <c r="I4020"/>
    </row>
    <row r="4021" spans="4:9" x14ac:dyDescent="0.2">
      <c r="D4021" s="7"/>
      <c r="E4021"/>
      <c r="F4021"/>
      <c r="G4021"/>
      <c r="H4021"/>
      <c r="I4021"/>
    </row>
    <row r="4022" spans="4:9" x14ac:dyDescent="0.2">
      <c r="D4022" s="7"/>
      <c r="E4022"/>
      <c r="F4022"/>
      <c r="G4022"/>
      <c r="H4022"/>
      <c r="I4022"/>
    </row>
    <row r="4023" spans="4:9" x14ac:dyDescent="0.2">
      <c r="D4023" s="7"/>
      <c r="E4023"/>
      <c r="F4023"/>
      <c r="G4023"/>
      <c r="H4023"/>
      <c r="I4023"/>
    </row>
    <row r="4024" spans="4:9" x14ac:dyDescent="0.2">
      <c r="D4024" s="7"/>
      <c r="E4024"/>
      <c r="F4024"/>
      <c r="G4024"/>
      <c r="H4024"/>
      <c r="I4024"/>
    </row>
    <row r="4025" spans="4:9" x14ac:dyDescent="0.2">
      <c r="D4025" s="7"/>
      <c r="E4025"/>
      <c r="F4025"/>
      <c r="G4025"/>
      <c r="H4025"/>
      <c r="I4025"/>
    </row>
    <row r="4026" spans="4:9" x14ac:dyDescent="0.2">
      <c r="D4026" s="7"/>
      <c r="E4026"/>
      <c r="F4026"/>
      <c r="G4026"/>
      <c r="H4026"/>
      <c r="I4026"/>
    </row>
    <row r="4027" spans="4:9" x14ac:dyDescent="0.2">
      <c r="D4027" s="7"/>
      <c r="E4027"/>
      <c r="F4027"/>
      <c r="G4027"/>
      <c r="H4027"/>
      <c r="I4027"/>
    </row>
    <row r="4028" spans="4:9" x14ac:dyDescent="0.2">
      <c r="D4028" s="7"/>
      <c r="E4028"/>
      <c r="F4028"/>
      <c r="G4028"/>
      <c r="H4028"/>
      <c r="I4028"/>
    </row>
    <row r="4029" spans="4:9" x14ac:dyDescent="0.2">
      <c r="D4029" s="7"/>
      <c r="E4029"/>
      <c r="F4029"/>
      <c r="G4029"/>
      <c r="H4029"/>
      <c r="I4029"/>
    </row>
    <row r="4030" spans="4:9" x14ac:dyDescent="0.2">
      <c r="D4030" s="7"/>
      <c r="E4030"/>
      <c r="F4030"/>
      <c r="G4030"/>
      <c r="H4030"/>
      <c r="I4030"/>
    </row>
    <row r="4031" spans="4:9" x14ac:dyDescent="0.2">
      <c r="D4031" s="7"/>
      <c r="E4031"/>
      <c r="F4031"/>
      <c r="G4031"/>
      <c r="H4031"/>
      <c r="I4031"/>
    </row>
    <row r="4032" spans="4:9" x14ac:dyDescent="0.2">
      <c r="D4032" s="7"/>
      <c r="E4032"/>
      <c r="F4032"/>
      <c r="G4032"/>
      <c r="H4032"/>
      <c r="I4032"/>
    </row>
    <row r="4033" spans="4:9" x14ac:dyDescent="0.2">
      <c r="D4033" s="7"/>
      <c r="E4033"/>
      <c r="F4033"/>
      <c r="G4033"/>
      <c r="H4033"/>
      <c r="I4033"/>
    </row>
    <row r="4034" spans="4:9" x14ac:dyDescent="0.2">
      <c r="D4034" s="7"/>
      <c r="E4034"/>
      <c r="F4034"/>
      <c r="G4034"/>
      <c r="H4034"/>
      <c r="I4034"/>
    </row>
    <row r="4035" spans="4:9" x14ac:dyDescent="0.2">
      <c r="D4035" s="7"/>
      <c r="E4035"/>
      <c r="F4035"/>
      <c r="G4035"/>
      <c r="H4035"/>
      <c r="I4035"/>
    </row>
    <row r="4036" spans="4:9" x14ac:dyDescent="0.2">
      <c r="D4036" s="7"/>
      <c r="E4036"/>
      <c r="F4036"/>
      <c r="G4036"/>
      <c r="H4036"/>
      <c r="I4036"/>
    </row>
    <row r="4037" spans="4:9" x14ac:dyDescent="0.2">
      <c r="D4037" s="7"/>
      <c r="E4037"/>
      <c r="F4037"/>
      <c r="G4037"/>
      <c r="H4037"/>
      <c r="I4037"/>
    </row>
    <row r="4038" spans="4:9" x14ac:dyDescent="0.2">
      <c r="D4038" s="7"/>
      <c r="E4038"/>
      <c r="F4038"/>
      <c r="G4038"/>
      <c r="H4038"/>
      <c r="I4038"/>
    </row>
    <row r="4039" spans="4:9" x14ac:dyDescent="0.2">
      <c r="D4039" s="7"/>
      <c r="E4039"/>
      <c r="F4039"/>
      <c r="G4039"/>
      <c r="H4039"/>
      <c r="I4039"/>
    </row>
    <row r="4040" spans="4:9" x14ac:dyDescent="0.2">
      <c r="D4040" s="7"/>
      <c r="E4040"/>
      <c r="F4040"/>
      <c r="G4040"/>
      <c r="H4040"/>
      <c r="I4040"/>
    </row>
    <row r="4041" spans="4:9" x14ac:dyDescent="0.2">
      <c r="D4041" s="7"/>
      <c r="E4041"/>
      <c r="F4041"/>
      <c r="G4041"/>
      <c r="H4041"/>
      <c r="I4041"/>
    </row>
    <row r="4042" spans="4:9" x14ac:dyDescent="0.2">
      <c r="D4042" s="7"/>
      <c r="E4042"/>
      <c r="F4042"/>
      <c r="G4042"/>
      <c r="H4042"/>
      <c r="I4042"/>
    </row>
    <row r="4043" spans="4:9" x14ac:dyDescent="0.2">
      <c r="D4043" s="7"/>
      <c r="E4043"/>
      <c r="F4043"/>
      <c r="G4043"/>
      <c r="H4043"/>
      <c r="I4043"/>
    </row>
    <row r="4044" spans="4:9" x14ac:dyDescent="0.2">
      <c r="D4044" s="7"/>
      <c r="E4044"/>
      <c r="F4044"/>
      <c r="G4044"/>
      <c r="H4044"/>
      <c r="I4044"/>
    </row>
    <row r="4045" spans="4:9" x14ac:dyDescent="0.2">
      <c r="D4045" s="7"/>
      <c r="E4045"/>
      <c r="F4045"/>
      <c r="G4045"/>
      <c r="H4045"/>
      <c r="I4045"/>
    </row>
    <row r="4046" spans="4:9" x14ac:dyDescent="0.2">
      <c r="D4046" s="7"/>
      <c r="E4046"/>
      <c r="F4046"/>
      <c r="G4046"/>
      <c r="H4046"/>
      <c r="I4046"/>
    </row>
    <row r="4047" spans="4:9" x14ac:dyDescent="0.2">
      <c r="D4047" s="7"/>
      <c r="E4047"/>
      <c r="F4047"/>
      <c r="G4047"/>
      <c r="H4047"/>
      <c r="I4047"/>
    </row>
    <row r="4048" spans="4:9" x14ac:dyDescent="0.2">
      <c r="D4048" s="7"/>
      <c r="E4048"/>
      <c r="F4048"/>
      <c r="G4048"/>
      <c r="H4048"/>
      <c r="I4048"/>
    </row>
    <row r="4049" spans="4:9" x14ac:dyDescent="0.2">
      <c r="D4049" s="7"/>
      <c r="E4049"/>
      <c r="F4049"/>
      <c r="G4049"/>
      <c r="H4049"/>
      <c r="I4049"/>
    </row>
    <row r="4050" spans="4:9" x14ac:dyDescent="0.2">
      <c r="D4050" s="7"/>
      <c r="E4050"/>
      <c r="F4050"/>
      <c r="G4050"/>
      <c r="H4050"/>
      <c r="I4050"/>
    </row>
    <row r="4051" spans="4:9" x14ac:dyDescent="0.2">
      <c r="D4051" s="7"/>
      <c r="E4051"/>
      <c r="F4051"/>
      <c r="G4051"/>
      <c r="H4051"/>
      <c r="I4051"/>
    </row>
    <row r="4052" spans="4:9" x14ac:dyDescent="0.2">
      <c r="D4052" s="7"/>
      <c r="E4052"/>
      <c r="F4052"/>
      <c r="G4052"/>
      <c r="H4052"/>
      <c r="I4052"/>
    </row>
    <row r="4053" spans="4:9" x14ac:dyDescent="0.2">
      <c r="D4053" s="7"/>
      <c r="E4053"/>
      <c r="F4053"/>
      <c r="G4053"/>
      <c r="H4053"/>
      <c r="I4053"/>
    </row>
    <row r="4054" spans="4:9" x14ac:dyDescent="0.2">
      <c r="D4054" s="7"/>
      <c r="E4054"/>
      <c r="F4054"/>
      <c r="G4054"/>
      <c r="H4054"/>
      <c r="I4054"/>
    </row>
    <row r="4055" spans="4:9" x14ac:dyDescent="0.2">
      <c r="D4055" s="7"/>
      <c r="E4055"/>
      <c r="F4055"/>
      <c r="G4055"/>
      <c r="H4055"/>
      <c r="I4055"/>
    </row>
    <row r="4056" spans="4:9" x14ac:dyDescent="0.2">
      <c r="D4056" s="7"/>
      <c r="E4056"/>
      <c r="F4056"/>
      <c r="G4056"/>
      <c r="H4056"/>
      <c r="I4056"/>
    </row>
    <row r="4057" spans="4:9" x14ac:dyDescent="0.2">
      <c r="D4057" s="7"/>
      <c r="E4057"/>
      <c r="F4057"/>
      <c r="G4057"/>
      <c r="H4057"/>
      <c r="I4057"/>
    </row>
    <row r="4058" spans="4:9" x14ac:dyDescent="0.2">
      <c r="D4058" s="7"/>
      <c r="E4058"/>
      <c r="F4058"/>
      <c r="G4058"/>
      <c r="H4058"/>
      <c r="I4058"/>
    </row>
    <row r="4059" spans="4:9" x14ac:dyDescent="0.2">
      <c r="D4059" s="7"/>
      <c r="E4059"/>
      <c r="F4059"/>
      <c r="G4059"/>
      <c r="H4059"/>
      <c r="I4059"/>
    </row>
    <row r="4060" spans="4:9" x14ac:dyDescent="0.2">
      <c r="D4060" s="7"/>
      <c r="E4060"/>
      <c r="F4060"/>
      <c r="G4060"/>
      <c r="H4060"/>
      <c r="I4060"/>
    </row>
    <row r="4061" spans="4:9" x14ac:dyDescent="0.2">
      <c r="D4061" s="7"/>
      <c r="E4061"/>
      <c r="F4061"/>
      <c r="G4061"/>
      <c r="H4061"/>
      <c r="I4061"/>
    </row>
    <row r="4062" spans="4:9" x14ac:dyDescent="0.2">
      <c r="D4062" s="7"/>
      <c r="E4062"/>
      <c r="F4062"/>
      <c r="G4062"/>
      <c r="H4062"/>
      <c r="I4062"/>
    </row>
    <row r="4063" spans="4:9" x14ac:dyDescent="0.2">
      <c r="D4063" s="7"/>
      <c r="E4063"/>
      <c r="F4063"/>
      <c r="G4063"/>
      <c r="H4063"/>
      <c r="I4063"/>
    </row>
    <row r="4064" spans="4:9" x14ac:dyDescent="0.2">
      <c r="D4064" s="7"/>
      <c r="E4064"/>
      <c r="F4064"/>
      <c r="G4064"/>
      <c r="H4064"/>
      <c r="I4064"/>
    </row>
    <row r="4065" spans="4:9" x14ac:dyDescent="0.2">
      <c r="D4065" s="7"/>
      <c r="E4065"/>
      <c r="F4065"/>
      <c r="G4065"/>
      <c r="H4065"/>
      <c r="I4065"/>
    </row>
    <row r="4066" spans="4:9" x14ac:dyDescent="0.2">
      <c r="D4066" s="7"/>
      <c r="E4066"/>
      <c r="F4066"/>
      <c r="G4066"/>
      <c r="H4066"/>
      <c r="I4066"/>
    </row>
    <row r="4067" spans="4:9" x14ac:dyDescent="0.2">
      <c r="D4067" s="7"/>
      <c r="E4067"/>
      <c r="F4067"/>
      <c r="G4067"/>
      <c r="H4067"/>
      <c r="I4067"/>
    </row>
    <row r="4068" spans="4:9" x14ac:dyDescent="0.2">
      <c r="D4068" s="7"/>
      <c r="E4068"/>
      <c r="F4068"/>
      <c r="G4068"/>
      <c r="H4068"/>
      <c r="I4068"/>
    </row>
    <row r="4069" spans="4:9" x14ac:dyDescent="0.2">
      <c r="D4069" s="7"/>
      <c r="E4069"/>
      <c r="F4069"/>
      <c r="G4069"/>
      <c r="H4069"/>
      <c r="I4069"/>
    </row>
    <row r="4070" spans="4:9" x14ac:dyDescent="0.2">
      <c r="D4070" s="7"/>
      <c r="E4070"/>
      <c r="F4070"/>
      <c r="G4070"/>
      <c r="H4070"/>
      <c r="I4070"/>
    </row>
    <row r="4071" spans="4:9" x14ac:dyDescent="0.2">
      <c r="D4071" s="7"/>
      <c r="E4071"/>
      <c r="F4071"/>
      <c r="G4071"/>
      <c r="H4071"/>
      <c r="I4071"/>
    </row>
    <row r="4072" spans="4:9" x14ac:dyDescent="0.2">
      <c r="D4072" s="7"/>
      <c r="E4072"/>
      <c r="F4072"/>
      <c r="G4072"/>
      <c r="H4072"/>
      <c r="I4072"/>
    </row>
    <row r="4073" spans="4:9" x14ac:dyDescent="0.2">
      <c r="D4073" s="7"/>
      <c r="E4073"/>
      <c r="F4073"/>
      <c r="G4073"/>
      <c r="H4073"/>
      <c r="I4073"/>
    </row>
    <row r="4074" spans="4:9" x14ac:dyDescent="0.2">
      <c r="D4074" s="7"/>
      <c r="E4074"/>
      <c r="F4074"/>
      <c r="G4074"/>
      <c r="H4074"/>
      <c r="I4074"/>
    </row>
    <row r="4075" spans="4:9" x14ac:dyDescent="0.2">
      <c r="D4075" s="7"/>
      <c r="E4075"/>
      <c r="F4075"/>
      <c r="G4075"/>
      <c r="H4075"/>
      <c r="I4075"/>
    </row>
    <row r="4076" spans="4:9" x14ac:dyDescent="0.2">
      <c r="D4076" s="7"/>
      <c r="E4076"/>
      <c r="F4076"/>
      <c r="G4076"/>
      <c r="H4076"/>
      <c r="I4076"/>
    </row>
    <row r="4077" spans="4:9" x14ac:dyDescent="0.2">
      <c r="D4077" s="7"/>
      <c r="E4077"/>
      <c r="F4077"/>
      <c r="G4077"/>
      <c r="H4077"/>
      <c r="I4077"/>
    </row>
    <row r="4078" spans="4:9" x14ac:dyDescent="0.2">
      <c r="D4078" s="7"/>
      <c r="E4078"/>
      <c r="F4078"/>
      <c r="G4078"/>
      <c r="H4078"/>
      <c r="I4078"/>
    </row>
    <row r="4079" spans="4:9" x14ac:dyDescent="0.2">
      <c r="D4079" s="7"/>
      <c r="E4079"/>
      <c r="F4079"/>
      <c r="G4079"/>
      <c r="H4079"/>
      <c r="I4079"/>
    </row>
    <row r="4080" spans="4:9" x14ac:dyDescent="0.2">
      <c r="D4080" s="7"/>
      <c r="E4080"/>
      <c r="F4080"/>
      <c r="G4080"/>
      <c r="H4080"/>
      <c r="I4080"/>
    </row>
    <row r="4081" spans="4:9" x14ac:dyDescent="0.2">
      <c r="D4081" s="7"/>
      <c r="E4081"/>
      <c r="F4081"/>
      <c r="G4081"/>
      <c r="H4081"/>
      <c r="I4081"/>
    </row>
    <row r="4082" spans="4:9" x14ac:dyDescent="0.2">
      <c r="D4082" s="7"/>
      <c r="E4082"/>
      <c r="F4082"/>
      <c r="G4082"/>
      <c r="H4082"/>
      <c r="I4082"/>
    </row>
    <row r="4083" spans="4:9" x14ac:dyDescent="0.2">
      <c r="D4083" s="7"/>
      <c r="E4083"/>
      <c r="F4083"/>
      <c r="G4083"/>
      <c r="H4083"/>
      <c r="I4083"/>
    </row>
    <row r="4084" spans="4:9" x14ac:dyDescent="0.2">
      <c r="D4084" s="7"/>
      <c r="E4084"/>
      <c r="F4084"/>
      <c r="G4084"/>
      <c r="H4084"/>
      <c r="I4084"/>
    </row>
    <row r="4085" spans="4:9" x14ac:dyDescent="0.2">
      <c r="D4085" s="7"/>
      <c r="E4085"/>
      <c r="F4085"/>
      <c r="G4085"/>
      <c r="H4085"/>
      <c r="I4085"/>
    </row>
    <row r="4086" spans="4:9" x14ac:dyDescent="0.2">
      <c r="D4086" s="7"/>
      <c r="E4086"/>
      <c r="F4086"/>
      <c r="G4086"/>
      <c r="H4086"/>
      <c r="I4086"/>
    </row>
    <row r="4087" spans="4:9" x14ac:dyDescent="0.2">
      <c r="D4087" s="7"/>
      <c r="E4087"/>
      <c r="F4087"/>
      <c r="G4087"/>
      <c r="H4087"/>
      <c r="I4087"/>
    </row>
    <row r="4088" spans="4:9" x14ac:dyDescent="0.2">
      <c r="D4088" s="7"/>
      <c r="E4088"/>
      <c r="F4088"/>
      <c r="G4088"/>
      <c r="H4088"/>
      <c r="I4088"/>
    </row>
    <row r="4089" spans="4:9" x14ac:dyDescent="0.2">
      <c r="D4089" s="7"/>
      <c r="E4089"/>
      <c r="F4089"/>
      <c r="G4089"/>
      <c r="H4089"/>
      <c r="I4089"/>
    </row>
    <row r="4090" spans="4:9" x14ac:dyDescent="0.2">
      <c r="D4090" s="7"/>
      <c r="E4090"/>
      <c r="F4090"/>
      <c r="G4090"/>
      <c r="H4090"/>
      <c r="I4090"/>
    </row>
    <row r="4091" spans="4:9" x14ac:dyDescent="0.2">
      <c r="D4091" s="7"/>
      <c r="E4091"/>
      <c r="F4091"/>
      <c r="G4091"/>
      <c r="H4091"/>
      <c r="I4091"/>
    </row>
    <row r="4092" spans="4:9" x14ac:dyDescent="0.2">
      <c r="D4092" s="7"/>
      <c r="E4092"/>
      <c r="F4092"/>
      <c r="G4092"/>
      <c r="H4092"/>
      <c r="I4092"/>
    </row>
    <row r="4093" spans="4:9" x14ac:dyDescent="0.2">
      <c r="D4093" s="7"/>
      <c r="E4093"/>
      <c r="F4093"/>
      <c r="G4093"/>
      <c r="H4093"/>
      <c r="I4093"/>
    </row>
    <row r="4094" spans="4:9" x14ac:dyDescent="0.2">
      <c r="D4094" s="7"/>
      <c r="E4094"/>
      <c r="F4094"/>
      <c r="G4094"/>
      <c r="H4094"/>
      <c r="I4094"/>
    </row>
    <row r="4095" spans="4:9" x14ac:dyDescent="0.2">
      <c r="D4095" s="7"/>
      <c r="E4095"/>
      <c r="F4095"/>
      <c r="G4095"/>
      <c r="H4095"/>
      <c r="I4095"/>
    </row>
    <row r="4096" spans="4:9" x14ac:dyDescent="0.2">
      <c r="D4096" s="7"/>
      <c r="E4096"/>
      <c r="F4096"/>
      <c r="G4096"/>
      <c r="H4096"/>
      <c r="I4096"/>
    </row>
    <row r="4097" spans="4:9" x14ac:dyDescent="0.2">
      <c r="D4097" s="7"/>
      <c r="E4097"/>
      <c r="F4097"/>
      <c r="G4097"/>
      <c r="H4097"/>
      <c r="I4097"/>
    </row>
    <row r="4098" spans="4:9" x14ac:dyDescent="0.2">
      <c r="D4098" s="7"/>
      <c r="E4098"/>
      <c r="F4098"/>
      <c r="G4098"/>
      <c r="H4098"/>
      <c r="I4098"/>
    </row>
    <row r="4099" spans="4:9" x14ac:dyDescent="0.2">
      <c r="D4099" s="7"/>
      <c r="E4099"/>
      <c r="F4099"/>
      <c r="G4099"/>
      <c r="H4099"/>
      <c r="I4099"/>
    </row>
    <row r="4100" spans="4:9" x14ac:dyDescent="0.2">
      <c r="D4100" s="7"/>
      <c r="E4100"/>
      <c r="F4100"/>
      <c r="G4100"/>
      <c r="H4100"/>
      <c r="I4100"/>
    </row>
    <row r="4101" spans="4:9" x14ac:dyDescent="0.2">
      <c r="D4101" s="7"/>
      <c r="E4101"/>
      <c r="F4101"/>
      <c r="G4101"/>
      <c r="H4101"/>
      <c r="I4101"/>
    </row>
    <row r="4102" spans="4:9" x14ac:dyDescent="0.2">
      <c r="D4102" s="7"/>
      <c r="E4102"/>
      <c r="F4102"/>
      <c r="G4102"/>
      <c r="H4102"/>
      <c r="I4102"/>
    </row>
    <row r="4103" spans="4:9" x14ac:dyDescent="0.2">
      <c r="D4103" s="7"/>
      <c r="E4103"/>
      <c r="F4103"/>
      <c r="G4103"/>
      <c r="H4103"/>
      <c r="I4103"/>
    </row>
    <row r="4104" spans="4:9" x14ac:dyDescent="0.2">
      <c r="D4104" s="7"/>
      <c r="E4104"/>
      <c r="F4104"/>
      <c r="G4104"/>
      <c r="H4104"/>
      <c r="I4104"/>
    </row>
    <row r="4105" spans="4:9" x14ac:dyDescent="0.2">
      <c r="D4105" s="7"/>
      <c r="E4105"/>
      <c r="F4105"/>
      <c r="G4105"/>
      <c r="H4105"/>
      <c r="I4105"/>
    </row>
    <row r="4106" spans="4:9" x14ac:dyDescent="0.2">
      <c r="D4106" s="7"/>
      <c r="E4106"/>
      <c r="F4106"/>
      <c r="G4106"/>
      <c r="H4106"/>
      <c r="I4106"/>
    </row>
    <row r="4107" spans="4:9" x14ac:dyDescent="0.2">
      <c r="D4107" s="7"/>
      <c r="E4107"/>
      <c r="F4107"/>
      <c r="G4107"/>
      <c r="H4107"/>
      <c r="I4107"/>
    </row>
    <row r="4108" spans="4:9" x14ac:dyDescent="0.2">
      <c r="D4108" s="7"/>
      <c r="E4108"/>
      <c r="F4108"/>
      <c r="G4108"/>
      <c r="H4108"/>
      <c r="I4108"/>
    </row>
    <row r="4109" spans="4:9" x14ac:dyDescent="0.2">
      <c r="D4109" s="7"/>
      <c r="E4109"/>
      <c r="F4109"/>
      <c r="G4109"/>
      <c r="H4109"/>
      <c r="I4109"/>
    </row>
    <row r="4110" spans="4:9" x14ac:dyDescent="0.2">
      <c r="D4110" s="7"/>
      <c r="E4110"/>
      <c r="F4110"/>
      <c r="G4110"/>
      <c r="H4110"/>
      <c r="I4110"/>
    </row>
    <row r="4111" spans="4:9" x14ac:dyDescent="0.2">
      <c r="D4111" s="7"/>
      <c r="E4111"/>
      <c r="F4111"/>
      <c r="G4111"/>
      <c r="H4111"/>
      <c r="I4111"/>
    </row>
    <row r="4112" spans="4:9" x14ac:dyDescent="0.2">
      <c r="D4112" s="7"/>
      <c r="E4112"/>
      <c r="F4112"/>
      <c r="G4112"/>
      <c r="H4112"/>
      <c r="I4112"/>
    </row>
    <row r="4113" spans="4:9" x14ac:dyDescent="0.2">
      <c r="D4113" s="7"/>
      <c r="E4113"/>
      <c r="F4113"/>
      <c r="G4113"/>
      <c r="H4113"/>
      <c r="I4113"/>
    </row>
    <row r="4114" spans="4:9" x14ac:dyDescent="0.2">
      <c r="D4114" s="7"/>
      <c r="E4114"/>
      <c r="F4114"/>
      <c r="G4114"/>
      <c r="H4114"/>
      <c r="I4114"/>
    </row>
    <row r="4115" spans="4:9" x14ac:dyDescent="0.2">
      <c r="D4115" s="7"/>
      <c r="E4115"/>
      <c r="F4115"/>
      <c r="G4115"/>
      <c r="H4115"/>
      <c r="I4115"/>
    </row>
    <row r="4116" spans="4:9" x14ac:dyDescent="0.2">
      <c r="D4116" s="7"/>
      <c r="E4116"/>
      <c r="F4116"/>
      <c r="G4116"/>
      <c r="H4116"/>
      <c r="I4116"/>
    </row>
    <row r="4117" spans="4:9" x14ac:dyDescent="0.2">
      <c r="D4117" s="7"/>
      <c r="E4117"/>
      <c r="F4117"/>
      <c r="G4117"/>
      <c r="H4117"/>
      <c r="I4117"/>
    </row>
    <row r="4118" spans="4:9" x14ac:dyDescent="0.2">
      <c r="D4118" s="7"/>
      <c r="E4118"/>
      <c r="F4118"/>
      <c r="G4118"/>
      <c r="H4118"/>
      <c r="I4118"/>
    </row>
    <row r="4119" spans="4:9" x14ac:dyDescent="0.2">
      <c r="D4119" s="7"/>
      <c r="E4119"/>
      <c r="F4119"/>
      <c r="G4119"/>
      <c r="H4119"/>
      <c r="I4119"/>
    </row>
    <row r="4120" spans="4:9" x14ac:dyDescent="0.2">
      <c r="D4120" s="7"/>
      <c r="E4120"/>
      <c r="F4120"/>
      <c r="G4120"/>
      <c r="H4120"/>
      <c r="I4120"/>
    </row>
    <row r="4121" spans="4:9" x14ac:dyDescent="0.2">
      <c r="D4121" s="7"/>
      <c r="E4121"/>
      <c r="F4121"/>
      <c r="G4121"/>
      <c r="H4121"/>
      <c r="I4121"/>
    </row>
    <row r="4122" spans="4:9" x14ac:dyDescent="0.2">
      <c r="D4122" s="7"/>
      <c r="E4122"/>
      <c r="F4122"/>
      <c r="G4122"/>
      <c r="H4122"/>
      <c r="I4122"/>
    </row>
    <row r="4123" spans="4:9" x14ac:dyDescent="0.2">
      <c r="D4123" s="7"/>
      <c r="E4123"/>
      <c r="F4123"/>
      <c r="G4123"/>
      <c r="H4123"/>
      <c r="I4123"/>
    </row>
    <row r="4124" spans="4:9" x14ac:dyDescent="0.2">
      <c r="D4124" s="7"/>
      <c r="E4124"/>
      <c r="F4124"/>
      <c r="G4124"/>
      <c r="H4124"/>
      <c r="I4124"/>
    </row>
    <row r="4125" spans="4:9" x14ac:dyDescent="0.2">
      <c r="D4125" s="7"/>
      <c r="E4125"/>
      <c r="F4125"/>
      <c r="G4125"/>
      <c r="H4125"/>
      <c r="I4125"/>
    </row>
    <row r="4126" spans="4:9" x14ac:dyDescent="0.2">
      <c r="D4126" s="7"/>
      <c r="E4126"/>
      <c r="F4126"/>
      <c r="G4126"/>
      <c r="H4126"/>
      <c r="I4126"/>
    </row>
    <row r="4127" spans="4:9" x14ac:dyDescent="0.2">
      <c r="D4127" s="7"/>
      <c r="E4127"/>
      <c r="F4127"/>
      <c r="G4127"/>
      <c r="H4127"/>
      <c r="I4127"/>
    </row>
    <row r="4128" spans="4:9" x14ac:dyDescent="0.2">
      <c r="D4128" s="7"/>
      <c r="E4128"/>
      <c r="F4128"/>
      <c r="G4128"/>
      <c r="H4128"/>
      <c r="I4128"/>
    </row>
    <row r="4129" spans="4:9" x14ac:dyDescent="0.2">
      <c r="D4129" s="7"/>
      <c r="E4129"/>
      <c r="F4129"/>
      <c r="G4129"/>
      <c r="H4129"/>
      <c r="I4129"/>
    </row>
    <row r="4130" spans="4:9" x14ac:dyDescent="0.2">
      <c r="D4130" s="7"/>
      <c r="E4130"/>
      <c r="F4130"/>
      <c r="G4130"/>
      <c r="H4130"/>
      <c r="I4130"/>
    </row>
    <row r="4131" spans="4:9" x14ac:dyDescent="0.2">
      <c r="D4131" s="7"/>
      <c r="E4131"/>
      <c r="F4131"/>
      <c r="G4131"/>
      <c r="H4131"/>
      <c r="I4131"/>
    </row>
    <row r="4132" spans="4:9" x14ac:dyDescent="0.2">
      <c r="D4132" s="7"/>
      <c r="E4132"/>
      <c r="F4132"/>
      <c r="G4132"/>
      <c r="H4132"/>
      <c r="I4132"/>
    </row>
    <row r="4133" spans="4:9" x14ac:dyDescent="0.2">
      <c r="D4133" s="7"/>
      <c r="E4133"/>
      <c r="F4133"/>
      <c r="G4133"/>
      <c r="H4133"/>
      <c r="I4133"/>
    </row>
    <row r="4134" spans="4:9" x14ac:dyDescent="0.2">
      <c r="D4134" s="7"/>
      <c r="E4134"/>
      <c r="F4134"/>
      <c r="G4134"/>
      <c r="H4134"/>
      <c r="I4134"/>
    </row>
    <row r="4135" spans="4:9" x14ac:dyDescent="0.2">
      <c r="D4135" s="7"/>
      <c r="E4135"/>
      <c r="F4135"/>
      <c r="G4135"/>
      <c r="H4135"/>
      <c r="I4135"/>
    </row>
    <row r="4136" spans="4:9" x14ac:dyDescent="0.2">
      <c r="D4136" s="7"/>
      <c r="E4136"/>
      <c r="F4136"/>
      <c r="G4136"/>
      <c r="H4136"/>
      <c r="I4136"/>
    </row>
    <row r="4137" spans="4:9" x14ac:dyDescent="0.2">
      <c r="D4137" s="7"/>
      <c r="E4137"/>
      <c r="F4137"/>
      <c r="G4137"/>
      <c r="H4137"/>
      <c r="I4137"/>
    </row>
    <row r="4138" spans="4:9" x14ac:dyDescent="0.2">
      <c r="D4138" s="7"/>
      <c r="E4138"/>
      <c r="F4138"/>
      <c r="G4138"/>
      <c r="H4138"/>
      <c r="I4138"/>
    </row>
    <row r="4139" spans="4:9" x14ac:dyDescent="0.2">
      <c r="D4139" s="7"/>
      <c r="E4139"/>
      <c r="F4139"/>
      <c r="G4139"/>
      <c r="H4139"/>
      <c r="I4139"/>
    </row>
    <row r="4140" spans="4:9" x14ac:dyDescent="0.2">
      <c r="D4140" s="7"/>
      <c r="E4140"/>
      <c r="F4140"/>
      <c r="G4140"/>
      <c r="H4140"/>
      <c r="I4140"/>
    </row>
    <row r="4141" spans="4:9" x14ac:dyDescent="0.2">
      <c r="D4141" s="7"/>
      <c r="E4141"/>
      <c r="F4141"/>
      <c r="G4141"/>
      <c r="H4141"/>
      <c r="I4141"/>
    </row>
    <row r="4142" spans="4:9" x14ac:dyDescent="0.2">
      <c r="D4142" s="7"/>
      <c r="E4142"/>
      <c r="F4142"/>
      <c r="G4142"/>
      <c r="H4142"/>
      <c r="I4142"/>
    </row>
    <row r="4143" spans="4:9" x14ac:dyDescent="0.2">
      <c r="D4143" s="7"/>
      <c r="E4143"/>
      <c r="F4143"/>
      <c r="G4143"/>
      <c r="H4143"/>
      <c r="I4143"/>
    </row>
    <row r="4144" spans="4:9" x14ac:dyDescent="0.2">
      <c r="D4144" s="7"/>
      <c r="E4144"/>
      <c r="F4144"/>
      <c r="G4144"/>
      <c r="H4144"/>
      <c r="I4144"/>
    </row>
    <row r="4145" spans="4:9" x14ac:dyDescent="0.2">
      <c r="D4145" s="7"/>
      <c r="E4145"/>
      <c r="F4145"/>
      <c r="G4145"/>
      <c r="H4145"/>
      <c r="I4145"/>
    </row>
    <row r="4146" spans="4:9" x14ac:dyDescent="0.2">
      <c r="D4146" s="7"/>
      <c r="E4146"/>
      <c r="F4146"/>
      <c r="G4146"/>
      <c r="H4146"/>
      <c r="I4146"/>
    </row>
    <row r="4147" spans="4:9" x14ac:dyDescent="0.2">
      <c r="D4147" s="7"/>
      <c r="E4147"/>
      <c r="F4147"/>
      <c r="G4147"/>
      <c r="H4147"/>
      <c r="I4147"/>
    </row>
    <row r="4148" spans="4:9" x14ac:dyDescent="0.2">
      <c r="D4148" s="7"/>
      <c r="E4148"/>
      <c r="F4148"/>
      <c r="G4148"/>
      <c r="H4148"/>
      <c r="I4148"/>
    </row>
    <row r="4149" spans="4:9" x14ac:dyDescent="0.2">
      <c r="D4149" s="7"/>
      <c r="E4149"/>
      <c r="F4149"/>
      <c r="G4149"/>
      <c r="H4149"/>
      <c r="I4149"/>
    </row>
    <row r="4150" spans="4:9" x14ac:dyDescent="0.2">
      <c r="D4150" s="7"/>
      <c r="E4150"/>
      <c r="F4150"/>
      <c r="G4150"/>
      <c r="H4150"/>
      <c r="I4150"/>
    </row>
    <row r="4151" spans="4:9" x14ac:dyDescent="0.2">
      <c r="D4151" s="7"/>
      <c r="E4151"/>
      <c r="F4151"/>
      <c r="G4151"/>
      <c r="H4151"/>
      <c r="I4151"/>
    </row>
    <row r="4152" spans="4:9" x14ac:dyDescent="0.2">
      <c r="D4152" s="7"/>
      <c r="E4152"/>
      <c r="F4152"/>
      <c r="G4152"/>
      <c r="H4152"/>
      <c r="I4152"/>
    </row>
    <row r="4153" spans="4:9" x14ac:dyDescent="0.2">
      <c r="D4153" s="7"/>
      <c r="E4153"/>
      <c r="F4153"/>
      <c r="G4153"/>
      <c r="H4153"/>
      <c r="I4153"/>
    </row>
    <row r="4154" spans="4:9" x14ac:dyDescent="0.2">
      <c r="D4154" s="7"/>
      <c r="E4154"/>
      <c r="F4154"/>
      <c r="G4154"/>
      <c r="H4154"/>
      <c r="I4154"/>
    </row>
    <row r="4155" spans="4:9" x14ac:dyDescent="0.2">
      <c r="D4155" s="7"/>
      <c r="E4155"/>
      <c r="F4155"/>
      <c r="G4155"/>
      <c r="H4155"/>
      <c r="I4155"/>
    </row>
    <row r="4156" spans="4:9" x14ac:dyDescent="0.2">
      <c r="D4156" s="7"/>
      <c r="E4156"/>
      <c r="F4156"/>
      <c r="G4156"/>
      <c r="H4156"/>
      <c r="I4156"/>
    </row>
    <row r="4157" spans="4:9" x14ac:dyDescent="0.2">
      <c r="D4157" s="7"/>
      <c r="E4157"/>
      <c r="F4157"/>
      <c r="G4157"/>
      <c r="H4157"/>
      <c r="I4157"/>
    </row>
    <row r="4158" spans="4:9" x14ac:dyDescent="0.2">
      <c r="D4158" s="7"/>
      <c r="E4158"/>
      <c r="F4158"/>
      <c r="G4158"/>
      <c r="H4158"/>
      <c r="I4158"/>
    </row>
    <row r="4159" spans="4:9" x14ac:dyDescent="0.2">
      <c r="D4159" s="7"/>
      <c r="E4159"/>
      <c r="F4159"/>
      <c r="G4159"/>
      <c r="H4159"/>
      <c r="I4159"/>
    </row>
    <row r="4160" spans="4:9" x14ac:dyDescent="0.2">
      <c r="D4160" s="7"/>
      <c r="E4160"/>
      <c r="F4160"/>
      <c r="G4160"/>
      <c r="H4160"/>
      <c r="I4160"/>
    </row>
    <row r="4161" spans="4:9" x14ac:dyDescent="0.2">
      <c r="D4161" s="7"/>
      <c r="E4161"/>
      <c r="F4161"/>
      <c r="G4161"/>
      <c r="H4161"/>
      <c r="I4161"/>
    </row>
    <row r="4162" spans="4:9" x14ac:dyDescent="0.2">
      <c r="D4162" s="7"/>
      <c r="E4162"/>
      <c r="F4162"/>
      <c r="G4162"/>
      <c r="H4162"/>
      <c r="I4162"/>
    </row>
    <row r="4163" spans="4:9" x14ac:dyDescent="0.2">
      <c r="D4163" s="7"/>
      <c r="E4163"/>
      <c r="F4163"/>
      <c r="G4163"/>
      <c r="H4163"/>
      <c r="I4163"/>
    </row>
    <row r="4164" spans="4:9" x14ac:dyDescent="0.2">
      <c r="D4164" s="7"/>
      <c r="E4164"/>
      <c r="F4164"/>
      <c r="G4164"/>
      <c r="H4164"/>
      <c r="I4164"/>
    </row>
    <row r="4165" spans="4:9" x14ac:dyDescent="0.2">
      <c r="D4165" s="7"/>
      <c r="E4165"/>
      <c r="F4165"/>
      <c r="G4165"/>
      <c r="H4165"/>
      <c r="I4165"/>
    </row>
    <row r="4166" spans="4:9" x14ac:dyDescent="0.2">
      <c r="D4166" s="7"/>
      <c r="E4166"/>
      <c r="F4166"/>
      <c r="G4166"/>
      <c r="H4166"/>
      <c r="I4166"/>
    </row>
    <row r="4167" spans="4:9" x14ac:dyDescent="0.2">
      <c r="D4167" s="7"/>
      <c r="E4167"/>
      <c r="F4167"/>
      <c r="G4167"/>
      <c r="H4167"/>
      <c r="I4167"/>
    </row>
    <row r="4168" spans="4:9" x14ac:dyDescent="0.2">
      <c r="D4168" s="7"/>
      <c r="E4168"/>
      <c r="F4168"/>
      <c r="G4168"/>
      <c r="H4168"/>
      <c r="I4168"/>
    </row>
    <row r="4169" spans="4:9" x14ac:dyDescent="0.2">
      <c r="D4169" s="7"/>
      <c r="E4169"/>
      <c r="F4169"/>
      <c r="G4169"/>
      <c r="H4169"/>
      <c r="I4169"/>
    </row>
    <row r="4170" spans="4:9" x14ac:dyDescent="0.2">
      <c r="D4170" s="7"/>
      <c r="E4170"/>
      <c r="F4170"/>
      <c r="G4170"/>
      <c r="H4170"/>
      <c r="I4170"/>
    </row>
    <row r="4171" spans="4:9" x14ac:dyDescent="0.2">
      <c r="D4171" s="7"/>
      <c r="E4171"/>
      <c r="F4171"/>
      <c r="G4171"/>
      <c r="H4171"/>
      <c r="I4171"/>
    </row>
    <row r="4172" spans="4:9" x14ac:dyDescent="0.2">
      <c r="D4172" s="7"/>
      <c r="E4172"/>
      <c r="F4172"/>
      <c r="G4172"/>
      <c r="H4172"/>
      <c r="I4172"/>
    </row>
    <row r="4173" spans="4:9" x14ac:dyDescent="0.2">
      <c r="D4173" s="7"/>
      <c r="E4173"/>
      <c r="F4173"/>
      <c r="G4173"/>
      <c r="H4173"/>
      <c r="I4173"/>
    </row>
    <row r="4174" spans="4:9" x14ac:dyDescent="0.2">
      <c r="D4174" s="7"/>
      <c r="E4174"/>
      <c r="F4174"/>
      <c r="G4174"/>
      <c r="H4174"/>
      <c r="I4174"/>
    </row>
    <row r="4175" spans="4:9" x14ac:dyDescent="0.2">
      <c r="D4175" s="7"/>
      <c r="E4175"/>
      <c r="F4175"/>
      <c r="G4175"/>
      <c r="H4175"/>
      <c r="I4175"/>
    </row>
    <row r="4176" spans="4:9" x14ac:dyDescent="0.2">
      <c r="D4176" s="7"/>
      <c r="E4176"/>
      <c r="F4176"/>
      <c r="G4176"/>
      <c r="H4176"/>
      <c r="I4176"/>
    </row>
    <row r="4177" spans="4:9" x14ac:dyDescent="0.2">
      <c r="D4177" s="7"/>
      <c r="E4177"/>
      <c r="F4177"/>
      <c r="G4177"/>
      <c r="H4177"/>
      <c r="I4177"/>
    </row>
    <row r="4178" spans="4:9" x14ac:dyDescent="0.2">
      <c r="D4178" s="7"/>
      <c r="E4178"/>
      <c r="F4178"/>
      <c r="G4178"/>
      <c r="H4178"/>
      <c r="I4178"/>
    </row>
    <row r="4179" spans="4:9" x14ac:dyDescent="0.2">
      <c r="D4179" s="7"/>
      <c r="E4179"/>
      <c r="F4179"/>
      <c r="G4179"/>
      <c r="H4179"/>
      <c r="I4179"/>
    </row>
    <row r="4180" spans="4:9" x14ac:dyDescent="0.2">
      <c r="D4180" s="7"/>
      <c r="E4180"/>
      <c r="F4180"/>
      <c r="G4180"/>
      <c r="H4180"/>
      <c r="I4180"/>
    </row>
    <row r="4181" spans="4:9" x14ac:dyDescent="0.2">
      <c r="D4181" s="7"/>
      <c r="E4181"/>
      <c r="F4181"/>
      <c r="G4181"/>
      <c r="H4181"/>
      <c r="I4181"/>
    </row>
    <row r="4182" spans="4:9" x14ac:dyDescent="0.2">
      <c r="D4182" s="7"/>
      <c r="E4182"/>
      <c r="F4182"/>
      <c r="G4182"/>
      <c r="H4182"/>
      <c r="I4182"/>
    </row>
    <row r="4183" spans="4:9" x14ac:dyDescent="0.2">
      <c r="D4183" s="7"/>
      <c r="E4183"/>
      <c r="F4183"/>
      <c r="G4183"/>
      <c r="H4183"/>
      <c r="I4183"/>
    </row>
    <row r="4184" spans="4:9" x14ac:dyDescent="0.2">
      <c r="D4184" s="7"/>
      <c r="E4184"/>
      <c r="F4184"/>
      <c r="G4184"/>
      <c r="H4184"/>
      <c r="I4184"/>
    </row>
    <row r="4185" spans="4:9" x14ac:dyDescent="0.2">
      <c r="D4185" s="7"/>
      <c r="E4185"/>
      <c r="F4185"/>
      <c r="G4185"/>
      <c r="H4185"/>
      <c r="I4185"/>
    </row>
    <row r="4186" spans="4:9" x14ac:dyDescent="0.2">
      <c r="D4186" s="7"/>
      <c r="E4186"/>
      <c r="F4186"/>
      <c r="G4186"/>
      <c r="H4186"/>
      <c r="I4186"/>
    </row>
    <row r="4187" spans="4:9" x14ac:dyDescent="0.2">
      <c r="D4187" s="7"/>
      <c r="E4187"/>
      <c r="F4187"/>
      <c r="G4187"/>
      <c r="H4187"/>
      <c r="I4187"/>
    </row>
    <row r="4188" spans="4:9" x14ac:dyDescent="0.2">
      <c r="D4188" s="7"/>
      <c r="E4188"/>
      <c r="F4188"/>
      <c r="G4188"/>
      <c r="H4188"/>
      <c r="I4188"/>
    </row>
    <row r="4189" spans="4:9" x14ac:dyDescent="0.2">
      <c r="D4189" s="7"/>
      <c r="E4189"/>
      <c r="F4189"/>
      <c r="G4189"/>
      <c r="H4189"/>
      <c r="I4189"/>
    </row>
    <row r="4190" spans="4:9" x14ac:dyDescent="0.2">
      <c r="D4190" s="7"/>
      <c r="E4190"/>
      <c r="F4190"/>
      <c r="G4190"/>
      <c r="H4190"/>
      <c r="I4190"/>
    </row>
    <row r="4191" spans="4:9" x14ac:dyDescent="0.2">
      <c r="D4191" s="7"/>
      <c r="E4191"/>
      <c r="F4191"/>
      <c r="G4191"/>
      <c r="H4191"/>
      <c r="I4191"/>
    </row>
    <row r="4192" spans="4:9" x14ac:dyDescent="0.2">
      <c r="D4192" s="7"/>
      <c r="E4192"/>
      <c r="F4192"/>
      <c r="G4192"/>
      <c r="H4192"/>
      <c r="I4192"/>
    </row>
    <row r="4193" spans="4:9" x14ac:dyDescent="0.2">
      <c r="D4193" s="7"/>
      <c r="E4193"/>
      <c r="F4193"/>
      <c r="G4193"/>
      <c r="H4193"/>
      <c r="I4193"/>
    </row>
    <row r="4194" spans="4:9" x14ac:dyDescent="0.2">
      <c r="D4194" s="7"/>
      <c r="E4194"/>
      <c r="F4194"/>
      <c r="G4194"/>
      <c r="H4194"/>
      <c r="I4194"/>
    </row>
    <row r="4195" spans="4:9" x14ac:dyDescent="0.2">
      <c r="D4195" s="7"/>
      <c r="E4195"/>
      <c r="F4195"/>
      <c r="G4195"/>
      <c r="H4195"/>
      <c r="I4195"/>
    </row>
    <row r="4196" spans="4:9" x14ac:dyDescent="0.2">
      <c r="D4196" s="7"/>
      <c r="E4196"/>
      <c r="F4196"/>
      <c r="G4196"/>
      <c r="H4196"/>
      <c r="I4196"/>
    </row>
    <row r="4197" spans="4:9" x14ac:dyDescent="0.2">
      <c r="D4197" s="7"/>
      <c r="E4197"/>
      <c r="F4197"/>
      <c r="G4197"/>
      <c r="H4197"/>
      <c r="I4197"/>
    </row>
    <row r="4198" spans="4:9" x14ac:dyDescent="0.2">
      <c r="D4198" s="7"/>
      <c r="E4198"/>
      <c r="F4198"/>
      <c r="G4198"/>
      <c r="H4198"/>
      <c r="I4198"/>
    </row>
    <row r="4199" spans="4:9" x14ac:dyDescent="0.2">
      <c r="D4199" s="7"/>
      <c r="E4199"/>
      <c r="F4199"/>
      <c r="G4199"/>
      <c r="H4199"/>
      <c r="I4199"/>
    </row>
    <row r="4200" spans="4:9" x14ac:dyDescent="0.2">
      <c r="D4200" s="7"/>
      <c r="E4200"/>
      <c r="F4200"/>
      <c r="G4200"/>
      <c r="H4200"/>
      <c r="I4200"/>
    </row>
    <row r="4201" spans="4:9" x14ac:dyDescent="0.2">
      <c r="D4201" s="7"/>
      <c r="E4201"/>
      <c r="F4201"/>
      <c r="G4201"/>
      <c r="H4201"/>
      <c r="I4201"/>
    </row>
    <row r="4202" spans="4:9" x14ac:dyDescent="0.2">
      <c r="D4202" s="7"/>
      <c r="E4202"/>
      <c r="F4202"/>
      <c r="G4202"/>
      <c r="H4202"/>
      <c r="I4202"/>
    </row>
    <row r="4203" spans="4:9" x14ac:dyDescent="0.2">
      <c r="D4203" s="7"/>
      <c r="E4203"/>
      <c r="F4203"/>
      <c r="G4203"/>
      <c r="H4203"/>
      <c r="I4203"/>
    </row>
    <row r="4204" spans="4:9" x14ac:dyDescent="0.2">
      <c r="D4204" s="7"/>
      <c r="E4204"/>
      <c r="F4204"/>
      <c r="G4204"/>
      <c r="H4204"/>
      <c r="I4204"/>
    </row>
    <row r="4205" spans="4:9" x14ac:dyDescent="0.2">
      <c r="D4205" s="7"/>
      <c r="E4205"/>
      <c r="F4205"/>
      <c r="G4205"/>
      <c r="H4205"/>
      <c r="I4205"/>
    </row>
    <row r="4206" spans="4:9" x14ac:dyDescent="0.2">
      <c r="D4206" s="7"/>
      <c r="E4206"/>
      <c r="F4206"/>
      <c r="G4206"/>
      <c r="H4206"/>
      <c r="I4206"/>
    </row>
    <row r="4207" spans="4:9" x14ac:dyDescent="0.2">
      <c r="D4207" s="7"/>
      <c r="E4207"/>
      <c r="F4207"/>
      <c r="G4207"/>
      <c r="H4207"/>
      <c r="I4207"/>
    </row>
    <row r="4208" spans="4:9" x14ac:dyDescent="0.2">
      <c r="D4208" s="7"/>
      <c r="E4208"/>
      <c r="F4208"/>
      <c r="G4208"/>
      <c r="H4208"/>
      <c r="I4208"/>
    </row>
    <row r="4209" spans="4:9" x14ac:dyDescent="0.2">
      <c r="D4209" s="7"/>
      <c r="E4209"/>
      <c r="F4209"/>
      <c r="G4209"/>
      <c r="H4209"/>
      <c r="I4209"/>
    </row>
    <row r="4210" spans="4:9" x14ac:dyDescent="0.2">
      <c r="D4210" s="7"/>
      <c r="E4210"/>
      <c r="F4210"/>
      <c r="G4210"/>
      <c r="H4210"/>
      <c r="I4210"/>
    </row>
    <row r="4211" spans="4:9" x14ac:dyDescent="0.2">
      <c r="D4211" s="7"/>
      <c r="E4211"/>
      <c r="F4211"/>
      <c r="G4211"/>
      <c r="H4211"/>
      <c r="I4211"/>
    </row>
    <row r="4212" spans="4:9" x14ac:dyDescent="0.2">
      <c r="D4212" s="7"/>
      <c r="E4212"/>
      <c r="F4212"/>
      <c r="G4212"/>
      <c r="H4212"/>
      <c r="I4212"/>
    </row>
    <row r="4213" spans="4:9" x14ac:dyDescent="0.2">
      <c r="D4213" s="7"/>
      <c r="E4213"/>
      <c r="F4213"/>
      <c r="G4213"/>
      <c r="H4213"/>
      <c r="I4213"/>
    </row>
    <row r="4214" spans="4:9" x14ac:dyDescent="0.2">
      <c r="D4214" s="7"/>
      <c r="E4214"/>
      <c r="F4214"/>
      <c r="G4214"/>
      <c r="H4214"/>
      <c r="I4214"/>
    </row>
    <row r="4215" spans="4:9" x14ac:dyDescent="0.2">
      <c r="D4215" s="7"/>
      <c r="E4215"/>
      <c r="F4215"/>
      <c r="G4215"/>
      <c r="H4215"/>
      <c r="I4215"/>
    </row>
    <row r="4216" spans="4:9" x14ac:dyDescent="0.2">
      <c r="D4216" s="7"/>
      <c r="E4216"/>
      <c r="F4216"/>
      <c r="G4216"/>
      <c r="H4216"/>
      <c r="I4216"/>
    </row>
    <row r="4217" spans="4:9" x14ac:dyDescent="0.2">
      <c r="D4217" s="7"/>
      <c r="E4217"/>
      <c r="F4217"/>
      <c r="G4217"/>
      <c r="H4217"/>
      <c r="I4217"/>
    </row>
    <row r="4218" spans="4:9" x14ac:dyDescent="0.2">
      <c r="D4218" s="7"/>
      <c r="E4218"/>
      <c r="F4218"/>
      <c r="G4218"/>
      <c r="H4218"/>
      <c r="I4218"/>
    </row>
    <row r="4219" spans="4:9" x14ac:dyDescent="0.2">
      <c r="D4219" s="7"/>
      <c r="E4219"/>
      <c r="F4219"/>
      <c r="G4219"/>
      <c r="H4219"/>
      <c r="I4219"/>
    </row>
    <row r="4220" spans="4:9" x14ac:dyDescent="0.2">
      <c r="D4220" s="7"/>
      <c r="E4220"/>
      <c r="F4220"/>
      <c r="G4220"/>
      <c r="H4220"/>
      <c r="I4220"/>
    </row>
    <row r="4221" spans="4:9" x14ac:dyDescent="0.2">
      <c r="D4221" s="7"/>
      <c r="E4221"/>
      <c r="F4221"/>
      <c r="G4221"/>
      <c r="H4221"/>
      <c r="I4221"/>
    </row>
    <row r="4222" spans="4:9" x14ac:dyDescent="0.2">
      <c r="D4222" s="7"/>
      <c r="E4222"/>
      <c r="F4222"/>
      <c r="G4222"/>
      <c r="H4222"/>
      <c r="I4222"/>
    </row>
    <row r="4223" spans="4:9" x14ac:dyDescent="0.2">
      <c r="D4223" s="7"/>
      <c r="E4223"/>
      <c r="F4223"/>
      <c r="G4223"/>
      <c r="H4223"/>
      <c r="I4223"/>
    </row>
    <row r="4224" spans="4:9" x14ac:dyDescent="0.2">
      <c r="D4224" s="7"/>
      <c r="E4224"/>
      <c r="F4224"/>
      <c r="G4224"/>
      <c r="H4224"/>
      <c r="I4224"/>
    </row>
    <row r="4225" spans="4:9" x14ac:dyDescent="0.2">
      <c r="D4225" s="7"/>
      <c r="E4225"/>
      <c r="F4225"/>
      <c r="G4225"/>
      <c r="H4225"/>
      <c r="I4225"/>
    </row>
    <row r="4226" spans="4:9" x14ac:dyDescent="0.2">
      <c r="D4226" s="7"/>
      <c r="E4226"/>
      <c r="F4226"/>
      <c r="G4226"/>
      <c r="H4226"/>
      <c r="I4226"/>
    </row>
    <row r="4227" spans="4:9" x14ac:dyDescent="0.2">
      <c r="D4227" s="7"/>
      <c r="E4227"/>
      <c r="F4227"/>
      <c r="G4227"/>
      <c r="H4227"/>
      <c r="I4227"/>
    </row>
    <row r="4228" spans="4:9" x14ac:dyDescent="0.2">
      <c r="D4228" s="7"/>
      <c r="E4228"/>
      <c r="F4228"/>
      <c r="G4228"/>
      <c r="H4228"/>
      <c r="I4228"/>
    </row>
    <row r="4229" spans="4:9" x14ac:dyDescent="0.2">
      <c r="D4229" s="7"/>
      <c r="E4229"/>
      <c r="F4229"/>
      <c r="G4229"/>
      <c r="H4229"/>
      <c r="I4229"/>
    </row>
    <row r="4230" spans="4:9" x14ac:dyDescent="0.2">
      <c r="D4230" s="7"/>
      <c r="E4230"/>
      <c r="F4230"/>
      <c r="G4230"/>
      <c r="H4230"/>
      <c r="I4230"/>
    </row>
    <row r="4231" spans="4:9" x14ac:dyDescent="0.2">
      <c r="D4231" s="7"/>
      <c r="E4231"/>
      <c r="F4231"/>
      <c r="G4231"/>
      <c r="H4231"/>
      <c r="I4231"/>
    </row>
    <row r="4232" spans="4:9" x14ac:dyDescent="0.2">
      <c r="D4232" s="7"/>
      <c r="E4232"/>
      <c r="F4232"/>
      <c r="G4232"/>
      <c r="H4232"/>
      <c r="I4232"/>
    </row>
    <row r="4233" spans="4:9" x14ac:dyDescent="0.2">
      <c r="D4233" s="7"/>
      <c r="E4233"/>
      <c r="F4233"/>
      <c r="G4233"/>
      <c r="H4233"/>
      <c r="I4233"/>
    </row>
    <row r="4234" spans="4:9" x14ac:dyDescent="0.2">
      <c r="D4234" s="7"/>
      <c r="E4234"/>
      <c r="F4234"/>
      <c r="G4234"/>
      <c r="H4234"/>
      <c r="I4234"/>
    </row>
    <row r="4235" spans="4:9" x14ac:dyDescent="0.2">
      <c r="D4235" s="7"/>
      <c r="E4235"/>
      <c r="F4235"/>
      <c r="G4235"/>
      <c r="H4235"/>
      <c r="I4235"/>
    </row>
    <row r="4236" spans="4:9" x14ac:dyDescent="0.2">
      <c r="D4236" s="7"/>
      <c r="E4236"/>
      <c r="F4236"/>
      <c r="G4236"/>
      <c r="H4236"/>
      <c r="I4236"/>
    </row>
    <row r="4237" spans="4:9" x14ac:dyDescent="0.2">
      <c r="D4237" s="7"/>
      <c r="E4237"/>
      <c r="F4237"/>
      <c r="G4237"/>
      <c r="H4237"/>
      <c r="I4237"/>
    </row>
    <row r="4238" spans="4:9" x14ac:dyDescent="0.2">
      <c r="D4238" s="7"/>
      <c r="E4238"/>
      <c r="F4238"/>
      <c r="G4238"/>
      <c r="H4238"/>
      <c r="I4238"/>
    </row>
    <row r="4239" spans="4:9" x14ac:dyDescent="0.2">
      <c r="D4239" s="7"/>
      <c r="E4239"/>
      <c r="F4239"/>
      <c r="G4239"/>
      <c r="H4239"/>
      <c r="I4239"/>
    </row>
    <row r="4240" spans="4:9" x14ac:dyDescent="0.2">
      <c r="D4240" s="7"/>
      <c r="E4240"/>
      <c r="F4240"/>
      <c r="G4240"/>
      <c r="H4240"/>
      <c r="I4240"/>
    </row>
    <row r="4241" spans="4:9" x14ac:dyDescent="0.2">
      <c r="D4241" s="7"/>
      <c r="E4241"/>
      <c r="F4241"/>
      <c r="G4241"/>
      <c r="H4241"/>
      <c r="I4241"/>
    </row>
    <row r="4242" spans="4:9" x14ac:dyDescent="0.2">
      <c r="D4242" s="7"/>
      <c r="E4242"/>
      <c r="F4242"/>
      <c r="G4242"/>
      <c r="H4242"/>
      <c r="I4242"/>
    </row>
    <row r="4243" spans="4:9" x14ac:dyDescent="0.2">
      <c r="D4243" s="7"/>
      <c r="E4243"/>
      <c r="F4243"/>
      <c r="G4243"/>
      <c r="H4243"/>
      <c r="I4243"/>
    </row>
    <row r="4244" spans="4:9" x14ac:dyDescent="0.2">
      <c r="D4244" s="7"/>
      <c r="E4244"/>
      <c r="F4244"/>
      <c r="G4244"/>
      <c r="H4244"/>
      <c r="I4244"/>
    </row>
    <row r="4245" spans="4:9" x14ac:dyDescent="0.2">
      <c r="D4245" s="7"/>
      <c r="E4245"/>
      <c r="F4245"/>
      <c r="G4245"/>
      <c r="H4245"/>
      <c r="I4245"/>
    </row>
    <row r="4246" spans="4:9" x14ac:dyDescent="0.2">
      <c r="D4246" s="7"/>
      <c r="E4246"/>
      <c r="F4246"/>
      <c r="G4246"/>
      <c r="H4246"/>
      <c r="I4246"/>
    </row>
    <row r="4247" spans="4:9" x14ac:dyDescent="0.2">
      <c r="D4247" s="7"/>
      <c r="E4247"/>
      <c r="F4247"/>
      <c r="G4247"/>
      <c r="H4247"/>
      <c r="I4247"/>
    </row>
    <row r="4248" spans="4:9" x14ac:dyDescent="0.2">
      <c r="D4248" s="7"/>
      <c r="E4248"/>
      <c r="F4248"/>
      <c r="G4248"/>
      <c r="H4248"/>
      <c r="I4248"/>
    </row>
    <row r="4249" spans="4:9" x14ac:dyDescent="0.2">
      <c r="D4249" s="7"/>
      <c r="E4249"/>
      <c r="F4249"/>
      <c r="G4249"/>
      <c r="H4249"/>
      <c r="I4249"/>
    </row>
    <row r="4250" spans="4:9" x14ac:dyDescent="0.2">
      <c r="D4250" s="7"/>
      <c r="E4250"/>
      <c r="F4250"/>
      <c r="G4250"/>
      <c r="H4250"/>
      <c r="I4250"/>
    </row>
    <row r="4251" spans="4:9" x14ac:dyDescent="0.2">
      <c r="D4251" s="7"/>
      <c r="E4251"/>
      <c r="F4251"/>
      <c r="G4251"/>
      <c r="H4251"/>
      <c r="I4251"/>
    </row>
    <row r="4252" spans="4:9" x14ac:dyDescent="0.2">
      <c r="D4252" s="7"/>
      <c r="E4252"/>
      <c r="F4252"/>
      <c r="G4252"/>
      <c r="H4252"/>
      <c r="I4252"/>
    </row>
    <row r="4253" spans="4:9" x14ac:dyDescent="0.2">
      <c r="D4253" s="7"/>
      <c r="E4253"/>
      <c r="F4253"/>
      <c r="G4253"/>
      <c r="H4253"/>
      <c r="I4253"/>
    </row>
    <row r="4254" spans="4:9" x14ac:dyDescent="0.2">
      <c r="D4254" s="7"/>
      <c r="E4254"/>
      <c r="F4254"/>
      <c r="G4254"/>
      <c r="H4254"/>
      <c r="I4254"/>
    </row>
    <row r="4255" spans="4:9" x14ac:dyDescent="0.2">
      <c r="D4255" s="7"/>
      <c r="E4255"/>
      <c r="F4255"/>
      <c r="G4255"/>
      <c r="H4255"/>
      <c r="I4255"/>
    </row>
    <row r="4256" spans="4:9" x14ac:dyDescent="0.2">
      <c r="D4256" s="7"/>
      <c r="E4256"/>
      <c r="F4256"/>
      <c r="G4256"/>
      <c r="H4256"/>
      <c r="I4256"/>
    </row>
    <row r="4257" spans="4:9" x14ac:dyDescent="0.2">
      <c r="D4257" s="7"/>
      <c r="E4257"/>
      <c r="F4257"/>
      <c r="G4257"/>
      <c r="H4257"/>
      <c r="I4257"/>
    </row>
    <row r="4258" spans="4:9" x14ac:dyDescent="0.2">
      <c r="D4258" s="7"/>
      <c r="E4258"/>
      <c r="F4258"/>
      <c r="G4258"/>
      <c r="H4258"/>
      <c r="I4258"/>
    </row>
    <row r="4259" spans="4:9" x14ac:dyDescent="0.2">
      <c r="D4259" s="7"/>
      <c r="E4259"/>
      <c r="F4259"/>
      <c r="G4259"/>
      <c r="H4259"/>
      <c r="I4259"/>
    </row>
    <row r="4260" spans="4:9" x14ac:dyDescent="0.2">
      <c r="D4260" s="7"/>
      <c r="E4260"/>
      <c r="F4260"/>
      <c r="G4260"/>
      <c r="H4260"/>
      <c r="I4260"/>
    </row>
    <row r="4261" spans="4:9" x14ac:dyDescent="0.2">
      <c r="D4261" s="7"/>
      <c r="E4261"/>
      <c r="F4261"/>
      <c r="G4261"/>
      <c r="H4261"/>
      <c r="I4261"/>
    </row>
    <row r="4262" spans="4:9" x14ac:dyDescent="0.2">
      <c r="D4262" s="7"/>
      <c r="E4262"/>
      <c r="F4262"/>
      <c r="G4262"/>
      <c r="H4262"/>
      <c r="I4262"/>
    </row>
    <row r="4263" spans="4:9" x14ac:dyDescent="0.2">
      <c r="D4263" s="7"/>
      <c r="E4263"/>
      <c r="F4263"/>
      <c r="G4263"/>
      <c r="H4263"/>
      <c r="I4263"/>
    </row>
    <row r="4264" spans="4:9" x14ac:dyDescent="0.2">
      <c r="D4264" s="7"/>
      <c r="E4264"/>
      <c r="F4264"/>
      <c r="G4264"/>
      <c r="H4264"/>
      <c r="I4264"/>
    </row>
    <row r="4265" spans="4:9" x14ac:dyDescent="0.2">
      <c r="D4265" s="7"/>
      <c r="E4265"/>
      <c r="F4265"/>
      <c r="G4265"/>
      <c r="H4265"/>
      <c r="I4265"/>
    </row>
    <row r="4266" spans="4:9" x14ac:dyDescent="0.2">
      <c r="D4266" s="7"/>
      <c r="E4266"/>
      <c r="F4266"/>
      <c r="G4266"/>
      <c r="H4266"/>
      <c r="I4266"/>
    </row>
    <row r="4267" spans="4:9" x14ac:dyDescent="0.2">
      <c r="D4267" s="7"/>
      <c r="E4267"/>
      <c r="F4267"/>
      <c r="G4267"/>
      <c r="H4267"/>
      <c r="I4267"/>
    </row>
    <row r="4268" spans="4:9" x14ac:dyDescent="0.2">
      <c r="D4268" s="7"/>
      <c r="E4268"/>
      <c r="F4268"/>
      <c r="G4268"/>
      <c r="H4268"/>
      <c r="I4268"/>
    </row>
    <row r="4269" spans="4:9" x14ac:dyDescent="0.2">
      <c r="D4269" s="7"/>
      <c r="E4269"/>
      <c r="F4269"/>
      <c r="G4269"/>
      <c r="H4269"/>
      <c r="I4269"/>
    </row>
    <row r="4270" spans="4:9" x14ac:dyDescent="0.2">
      <c r="D4270" s="7"/>
      <c r="E4270"/>
      <c r="F4270"/>
      <c r="G4270"/>
      <c r="H4270"/>
      <c r="I4270"/>
    </row>
    <row r="4271" spans="4:9" x14ac:dyDescent="0.2">
      <c r="D4271" s="7"/>
      <c r="E4271"/>
      <c r="F4271"/>
      <c r="G4271"/>
      <c r="H4271"/>
      <c r="I4271"/>
    </row>
    <row r="4272" spans="4:9" x14ac:dyDescent="0.2">
      <c r="D4272" s="7"/>
      <c r="E4272"/>
      <c r="F4272"/>
      <c r="G4272"/>
      <c r="H4272"/>
      <c r="I4272"/>
    </row>
    <row r="4273" spans="4:9" x14ac:dyDescent="0.2">
      <c r="D4273" s="7"/>
      <c r="E4273"/>
      <c r="F4273"/>
      <c r="G4273"/>
      <c r="H4273"/>
      <c r="I4273"/>
    </row>
    <row r="4274" spans="4:9" x14ac:dyDescent="0.2">
      <c r="D4274" s="7"/>
      <c r="E4274"/>
      <c r="F4274"/>
      <c r="G4274"/>
      <c r="H4274"/>
      <c r="I4274"/>
    </row>
    <row r="4275" spans="4:9" x14ac:dyDescent="0.2">
      <c r="D4275" s="7"/>
      <c r="E4275"/>
      <c r="F4275"/>
      <c r="G4275"/>
      <c r="H4275"/>
      <c r="I4275"/>
    </row>
    <row r="4276" spans="4:9" x14ac:dyDescent="0.2">
      <c r="D4276" s="7"/>
      <c r="E4276"/>
      <c r="F4276"/>
      <c r="G4276"/>
      <c r="H4276"/>
      <c r="I4276"/>
    </row>
    <row r="4277" spans="4:9" x14ac:dyDescent="0.2">
      <c r="D4277" s="7"/>
      <c r="E4277"/>
      <c r="F4277"/>
      <c r="G4277"/>
      <c r="H4277"/>
      <c r="I4277"/>
    </row>
    <row r="4278" spans="4:9" x14ac:dyDescent="0.2">
      <c r="D4278" s="7"/>
      <c r="E4278"/>
      <c r="F4278"/>
      <c r="G4278"/>
      <c r="H4278"/>
      <c r="I4278"/>
    </row>
    <row r="4279" spans="4:9" x14ac:dyDescent="0.2">
      <c r="D4279" s="7"/>
      <c r="E4279"/>
      <c r="F4279"/>
      <c r="G4279"/>
      <c r="H4279"/>
      <c r="I4279"/>
    </row>
    <row r="4280" spans="4:9" x14ac:dyDescent="0.2">
      <c r="D4280" s="7"/>
      <c r="E4280"/>
      <c r="F4280"/>
      <c r="G4280"/>
      <c r="H4280"/>
      <c r="I4280"/>
    </row>
    <row r="4281" spans="4:9" x14ac:dyDescent="0.2">
      <c r="D4281" s="7"/>
      <c r="E4281"/>
      <c r="F4281"/>
      <c r="G4281"/>
      <c r="H4281"/>
      <c r="I4281"/>
    </row>
    <row r="4282" spans="4:9" x14ac:dyDescent="0.2">
      <c r="D4282" s="7"/>
      <c r="E4282"/>
      <c r="F4282"/>
      <c r="G4282"/>
      <c r="H4282"/>
      <c r="I4282"/>
    </row>
    <row r="4283" spans="4:9" x14ac:dyDescent="0.2">
      <c r="D4283" s="7"/>
      <c r="E4283"/>
      <c r="F4283"/>
      <c r="G4283"/>
      <c r="H4283"/>
      <c r="I4283"/>
    </row>
    <row r="4284" spans="4:9" x14ac:dyDescent="0.2">
      <c r="D4284" s="7"/>
      <c r="E4284"/>
      <c r="F4284"/>
      <c r="G4284"/>
      <c r="H4284"/>
      <c r="I4284"/>
    </row>
    <row r="4285" spans="4:9" x14ac:dyDescent="0.2">
      <c r="D4285" s="7"/>
      <c r="E4285"/>
      <c r="F4285"/>
      <c r="G4285"/>
      <c r="H4285"/>
      <c r="I4285"/>
    </row>
    <row r="4286" spans="4:9" x14ac:dyDescent="0.2">
      <c r="D4286" s="7"/>
      <c r="E4286"/>
      <c r="F4286"/>
      <c r="G4286"/>
      <c r="H4286"/>
      <c r="I4286"/>
    </row>
    <row r="4287" spans="4:9" x14ac:dyDescent="0.2">
      <c r="D4287" s="7"/>
      <c r="E4287"/>
      <c r="F4287"/>
      <c r="G4287"/>
      <c r="H4287"/>
      <c r="I4287"/>
    </row>
    <row r="4288" spans="4:9" x14ac:dyDescent="0.2">
      <c r="D4288" s="7"/>
      <c r="E4288"/>
      <c r="F4288"/>
      <c r="G4288"/>
      <c r="H4288"/>
      <c r="I4288"/>
    </row>
    <row r="4289" spans="4:9" x14ac:dyDescent="0.2">
      <c r="D4289" s="7"/>
      <c r="E4289"/>
      <c r="F4289"/>
      <c r="G4289"/>
      <c r="H4289"/>
      <c r="I4289"/>
    </row>
    <row r="4290" spans="4:9" x14ac:dyDescent="0.2">
      <c r="D4290" s="7"/>
      <c r="E4290"/>
      <c r="F4290"/>
      <c r="G4290"/>
      <c r="H4290"/>
      <c r="I4290"/>
    </row>
    <row r="4291" spans="4:9" x14ac:dyDescent="0.2">
      <c r="D4291" s="7"/>
      <c r="E4291"/>
      <c r="F4291"/>
      <c r="G4291"/>
      <c r="H4291"/>
      <c r="I4291"/>
    </row>
    <row r="4292" spans="4:9" x14ac:dyDescent="0.2">
      <c r="D4292" s="7"/>
      <c r="E4292"/>
      <c r="F4292"/>
      <c r="G4292"/>
      <c r="H4292"/>
      <c r="I4292"/>
    </row>
    <row r="4293" spans="4:9" x14ac:dyDescent="0.2">
      <c r="D4293" s="7"/>
      <c r="E4293"/>
      <c r="F4293"/>
      <c r="G4293"/>
      <c r="H4293"/>
      <c r="I4293"/>
    </row>
    <row r="4294" spans="4:9" x14ac:dyDescent="0.2">
      <c r="D4294" s="7"/>
      <c r="E4294"/>
      <c r="F4294"/>
      <c r="G4294"/>
      <c r="H4294"/>
      <c r="I4294"/>
    </row>
    <row r="4295" spans="4:9" x14ac:dyDescent="0.2">
      <c r="D4295" s="7"/>
      <c r="E4295"/>
      <c r="F4295"/>
      <c r="G4295"/>
      <c r="H4295"/>
      <c r="I4295"/>
    </row>
    <row r="4296" spans="4:9" x14ac:dyDescent="0.2">
      <c r="D4296" s="7"/>
      <c r="E4296"/>
      <c r="F4296"/>
      <c r="G4296"/>
      <c r="H4296"/>
      <c r="I4296"/>
    </row>
    <row r="4297" spans="4:9" x14ac:dyDescent="0.2">
      <c r="D4297" s="7"/>
      <c r="E4297"/>
      <c r="F4297"/>
      <c r="G4297"/>
      <c r="H4297"/>
      <c r="I4297"/>
    </row>
    <row r="4298" spans="4:9" x14ac:dyDescent="0.2">
      <c r="D4298" s="7"/>
      <c r="E4298"/>
      <c r="F4298"/>
      <c r="G4298"/>
      <c r="H4298"/>
      <c r="I4298"/>
    </row>
    <row r="4299" spans="4:9" x14ac:dyDescent="0.2">
      <c r="D4299" s="7"/>
      <c r="E4299"/>
      <c r="F4299"/>
      <c r="G4299"/>
      <c r="H4299"/>
      <c r="I4299"/>
    </row>
    <row r="4300" spans="4:9" x14ac:dyDescent="0.2">
      <c r="D4300" s="7"/>
      <c r="E4300"/>
      <c r="F4300"/>
      <c r="G4300"/>
      <c r="H4300"/>
      <c r="I4300"/>
    </row>
    <row r="4301" spans="4:9" x14ac:dyDescent="0.2">
      <c r="D4301" s="7"/>
      <c r="E4301"/>
      <c r="F4301"/>
      <c r="G4301"/>
      <c r="H4301"/>
      <c r="I4301"/>
    </row>
    <row r="4302" spans="4:9" x14ac:dyDescent="0.2">
      <c r="D4302" s="7"/>
      <c r="E4302"/>
      <c r="F4302"/>
      <c r="G4302"/>
      <c r="H4302"/>
      <c r="I4302"/>
    </row>
    <row r="4303" spans="4:9" x14ac:dyDescent="0.2">
      <c r="D4303" s="7"/>
      <c r="E4303"/>
      <c r="F4303"/>
      <c r="G4303"/>
      <c r="H4303"/>
      <c r="I4303"/>
    </row>
    <row r="4304" spans="4:9" x14ac:dyDescent="0.2">
      <c r="D4304" s="7"/>
      <c r="E4304"/>
      <c r="F4304"/>
      <c r="G4304"/>
      <c r="H4304"/>
      <c r="I4304"/>
    </row>
    <row r="4305" spans="4:9" x14ac:dyDescent="0.2">
      <c r="D4305" s="7"/>
      <c r="E4305"/>
      <c r="F4305"/>
      <c r="G4305"/>
      <c r="H4305"/>
      <c r="I4305"/>
    </row>
    <row r="4306" spans="4:9" x14ac:dyDescent="0.2">
      <c r="D4306" s="7"/>
      <c r="E4306"/>
      <c r="F4306"/>
      <c r="G4306"/>
      <c r="H4306"/>
      <c r="I4306"/>
    </row>
    <row r="4307" spans="4:9" x14ac:dyDescent="0.2">
      <c r="D4307" s="7"/>
      <c r="E4307"/>
      <c r="F4307"/>
      <c r="G4307"/>
      <c r="H4307"/>
      <c r="I4307"/>
    </row>
    <row r="4308" spans="4:9" x14ac:dyDescent="0.2">
      <c r="D4308" s="7"/>
      <c r="E4308"/>
      <c r="F4308"/>
      <c r="G4308"/>
      <c r="H4308"/>
      <c r="I4308"/>
    </row>
    <row r="4309" spans="4:9" x14ac:dyDescent="0.2">
      <c r="D4309" s="7"/>
      <c r="E4309"/>
      <c r="F4309"/>
      <c r="G4309"/>
      <c r="H4309"/>
      <c r="I4309"/>
    </row>
    <row r="4310" spans="4:9" x14ac:dyDescent="0.2">
      <c r="D4310" s="7"/>
      <c r="E4310"/>
      <c r="F4310"/>
      <c r="G4310"/>
      <c r="H4310"/>
      <c r="I4310"/>
    </row>
    <row r="4311" spans="4:9" x14ac:dyDescent="0.2">
      <c r="D4311" s="7"/>
      <c r="E4311"/>
      <c r="F4311"/>
      <c r="G4311"/>
      <c r="H4311"/>
      <c r="I4311"/>
    </row>
    <row r="4312" spans="4:9" x14ac:dyDescent="0.2">
      <c r="D4312" s="7"/>
      <c r="E4312"/>
      <c r="F4312"/>
      <c r="G4312"/>
      <c r="H4312"/>
      <c r="I4312"/>
    </row>
    <row r="4313" spans="4:9" x14ac:dyDescent="0.2">
      <c r="D4313" s="7"/>
      <c r="E4313"/>
      <c r="F4313"/>
      <c r="G4313"/>
      <c r="H4313"/>
      <c r="I4313"/>
    </row>
    <row r="4314" spans="4:9" x14ac:dyDescent="0.2">
      <c r="D4314" s="7"/>
      <c r="E4314"/>
      <c r="F4314"/>
      <c r="G4314"/>
      <c r="H4314"/>
      <c r="I4314"/>
    </row>
    <row r="4315" spans="4:9" x14ac:dyDescent="0.2">
      <c r="D4315" s="7"/>
      <c r="E4315"/>
      <c r="F4315"/>
      <c r="G4315"/>
      <c r="H4315"/>
      <c r="I4315"/>
    </row>
    <row r="4316" spans="4:9" x14ac:dyDescent="0.2">
      <c r="D4316" s="7"/>
      <c r="E4316"/>
      <c r="F4316"/>
      <c r="G4316"/>
      <c r="H4316"/>
      <c r="I4316"/>
    </row>
    <row r="4317" spans="4:9" x14ac:dyDescent="0.2">
      <c r="D4317" s="7"/>
      <c r="E4317"/>
      <c r="F4317"/>
      <c r="G4317"/>
      <c r="H4317"/>
      <c r="I4317"/>
    </row>
    <row r="4318" spans="4:9" x14ac:dyDescent="0.2">
      <c r="D4318" s="7"/>
      <c r="E4318"/>
      <c r="F4318"/>
      <c r="G4318"/>
      <c r="H4318"/>
      <c r="I4318"/>
    </row>
    <row r="4319" spans="4:9" x14ac:dyDescent="0.2">
      <c r="D4319" s="7"/>
      <c r="E4319"/>
      <c r="F4319"/>
      <c r="G4319"/>
      <c r="H4319"/>
      <c r="I4319"/>
    </row>
    <row r="4320" spans="4:9" x14ac:dyDescent="0.2">
      <c r="D4320" s="7"/>
      <c r="E4320"/>
      <c r="F4320"/>
      <c r="G4320"/>
      <c r="H4320"/>
      <c r="I4320"/>
    </row>
    <row r="4321" spans="4:9" x14ac:dyDescent="0.2">
      <c r="D4321" s="7"/>
      <c r="E4321"/>
      <c r="F4321"/>
      <c r="G4321"/>
      <c r="H4321"/>
      <c r="I4321"/>
    </row>
    <row r="4322" spans="4:9" x14ac:dyDescent="0.2">
      <c r="D4322" s="7"/>
      <c r="E4322"/>
      <c r="F4322"/>
      <c r="G4322"/>
      <c r="H4322"/>
      <c r="I4322"/>
    </row>
    <row r="4323" spans="4:9" x14ac:dyDescent="0.2">
      <c r="D4323" s="7"/>
      <c r="E4323"/>
      <c r="F4323"/>
      <c r="G4323"/>
      <c r="H4323"/>
      <c r="I4323"/>
    </row>
    <row r="4324" spans="4:9" x14ac:dyDescent="0.2">
      <c r="D4324" s="7"/>
      <c r="E4324"/>
      <c r="F4324"/>
      <c r="G4324"/>
      <c r="H4324"/>
      <c r="I4324"/>
    </row>
    <row r="4325" spans="4:9" x14ac:dyDescent="0.2">
      <c r="D4325" s="7"/>
      <c r="E4325"/>
      <c r="F4325"/>
      <c r="G4325"/>
      <c r="H4325"/>
      <c r="I4325"/>
    </row>
    <row r="4326" spans="4:9" x14ac:dyDescent="0.2">
      <c r="D4326" s="7"/>
      <c r="E4326"/>
      <c r="F4326"/>
      <c r="G4326"/>
      <c r="H4326"/>
      <c r="I4326"/>
    </row>
    <row r="4327" spans="4:9" x14ac:dyDescent="0.2">
      <c r="D4327" s="7"/>
      <c r="E4327"/>
      <c r="F4327"/>
      <c r="G4327"/>
      <c r="H4327"/>
      <c r="I4327"/>
    </row>
    <row r="4328" spans="4:9" x14ac:dyDescent="0.2">
      <c r="D4328" s="7"/>
      <c r="E4328"/>
      <c r="F4328"/>
      <c r="G4328"/>
      <c r="H4328"/>
      <c r="I4328"/>
    </row>
    <row r="4329" spans="4:9" x14ac:dyDescent="0.2">
      <c r="D4329" s="7"/>
      <c r="E4329"/>
      <c r="F4329"/>
      <c r="G4329"/>
      <c r="H4329"/>
      <c r="I4329"/>
    </row>
    <row r="4330" spans="4:9" x14ac:dyDescent="0.2">
      <c r="D4330" s="7"/>
      <c r="E4330"/>
      <c r="F4330"/>
      <c r="G4330"/>
      <c r="H4330"/>
      <c r="I4330"/>
    </row>
    <row r="4331" spans="4:9" x14ac:dyDescent="0.2">
      <c r="D4331" s="7"/>
      <c r="E4331"/>
      <c r="F4331"/>
      <c r="G4331"/>
      <c r="H4331"/>
      <c r="I4331"/>
    </row>
    <row r="4332" spans="4:9" x14ac:dyDescent="0.2">
      <c r="D4332" s="7"/>
      <c r="E4332"/>
      <c r="F4332"/>
      <c r="G4332"/>
      <c r="H4332"/>
      <c r="I4332"/>
    </row>
    <row r="4333" spans="4:9" x14ac:dyDescent="0.2">
      <c r="D4333" s="7"/>
      <c r="E4333"/>
      <c r="F4333"/>
      <c r="G4333"/>
      <c r="H4333"/>
      <c r="I4333"/>
    </row>
    <row r="4334" spans="4:9" x14ac:dyDescent="0.2">
      <c r="D4334" s="7"/>
      <c r="E4334"/>
      <c r="F4334"/>
      <c r="G4334"/>
      <c r="H4334"/>
      <c r="I4334"/>
    </row>
    <row r="4335" spans="4:9" x14ac:dyDescent="0.2">
      <c r="D4335" s="7"/>
      <c r="E4335"/>
      <c r="F4335"/>
      <c r="G4335"/>
      <c r="H4335"/>
      <c r="I4335"/>
    </row>
    <row r="4336" spans="4:9" x14ac:dyDescent="0.2">
      <c r="D4336" s="7"/>
      <c r="E4336"/>
      <c r="F4336"/>
      <c r="G4336"/>
      <c r="H4336"/>
      <c r="I4336"/>
    </row>
    <row r="4337" spans="4:9" x14ac:dyDescent="0.2">
      <c r="D4337" s="7"/>
      <c r="E4337"/>
      <c r="F4337"/>
      <c r="G4337"/>
      <c r="H4337"/>
      <c r="I4337"/>
    </row>
    <row r="4338" spans="4:9" x14ac:dyDescent="0.2">
      <c r="D4338" s="7"/>
      <c r="E4338"/>
      <c r="F4338"/>
      <c r="G4338"/>
      <c r="H4338"/>
      <c r="I4338"/>
    </row>
    <row r="4339" spans="4:9" x14ac:dyDescent="0.2">
      <c r="D4339" s="7"/>
      <c r="E4339"/>
      <c r="F4339"/>
      <c r="G4339"/>
      <c r="H4339"/>
      <c r="I4339"/>
    </row>
    <row r="4340" spans="4:9" x14ac:dyDescent="0.2">
      <c r="D4340" s="7"/>
      <c r="E4340"/>
      <c r="F4340"/>
      <c r="G4340"/>
      <c r="H4340"/>
      <c r="I4340"/>
    </row>
    <row r="4341" spans="4:9" x14ac:dyDescent="0.2">
      <c r="D4341" s="7"/>
      <c r="E4341"/>
      <c r="F4341"/>
      <c r="G4341"/>
      <c r="H4341"/>
      <c r="I4341"/>
    </row>
    <row r="4342" spans="4:9" x14ac:dyDescent="0.2">
      <c r="D4342" s="7"/>
      <c r="E4342"/>
      <c r="F4342"/>
      <c r="G4342"/>
      <c r="H4342"/>
      <c r="I4342"/>
    </row>
    <row r="4343" spans="4:9" x14ac:dyDescent="0.2">
      <c r="D4343" s="7"/>
      <c r="E4343"/>
      <c r="F4343"/>
      <c r="G4343"/>
      <c r="H4343"/>
      <c r="I4343"/>
    </row>
    <row r="4344" spans="4:9" x14ac:dyDescent="0.2">
      <c r="D4344" s="7"/>
      <c r="E4344"/>
      <c r="F4344"/>
      <c r="G4344"/>
      <c r="H4344"/>
      <c r="I4344"/>
    </row>
    <row r="4345" spans="4:9" x14ac:dyDescent="0.2">
      <c r="D4345" s="7"/>
      <c r="E4345"/>
      <c r="F4345"/>
      <c r="G4345"/>
      <c r="H4345"/>
      <c r="I4345"/>
    </row>
    <row r="4346" spans="4:9" x14ac:dyDescent="0.2">
      <c r="D4346" s="7"/>
      <c r="E4346"/>
      <c r="F4346"/>
      <c r="G4346"/>
      <c r="H4346"/>
      <c r="I4346"/>
    </row>
    <row r="4347" spans="4:9" x14ac:dyDescent="0.2">
      <c r="D4347" s="7"/>
      <c r="E4347"/>
      <c r="F4347"/>
      <c r="G4347"/>
      <c r="H4347"/>
      <c r="I4347"/>
    </row>
    <row r="4348" spans="4:9" x14ac:dyDescent="0.2">
      <c r="D4348" s="7"/>
      <c r="E4348"/>
      <c r="F4348"/>
      <c r="G4348"/>
      <c r="H4348"/>
      <c r="I4348"/>
    </row>
    <row r="4349" spans="4:9" x14ac:dyDescent="0.2">
      <c r="D4349" s="7"/>
      <c r="E4349"/>
      <c r="F4349"/>
      <c r="G4349"/>
      <c r="H4349"/>
      <c r="I4349"/>
    </row>
    <row r="4350" spans="4:9" x14ac:dyDescent="0.2">
      <c r="D4350" s="7"/>
      <c r="E4350"/>
      <c r="F4350"/>
      <c r="G4350"/>
      <c r="H4350"/>
      <c r="I4350"/>
    </row>
    <row r="4351" spans="4:9" x14ac:dyDescent="0.2">
      <c r="D4351" s="7"/>
      <c r="E4351"/>
      <c r="F4351"/>
      <c r="G4351"/>
      <c r="H4351"/>
      <c r="I4351"/>
    </row>
    <row r="4352" spans="4:9" x14ac:dyDescent="0.2">
      <c r="D4352" s="7"/>
      <c r="E4352"/>
      <c r="F4352"/>
      <c r="G4352"/>
      <c r="H4352"/>
      <c r="I4352"/>
    </row>
    <row r="4353" spans="4:9" x14ac:dyDescent="0.2">
      <c r="D4353" s="7"/>
      <c r="E4353"/>
      <c r="F4353"/>
      <c r="G4353"/>
      <c r="H4353"/>
      <c r="I4353"/>
    </row>
    <row r="4354" spans="4:9" x14ac:dyDescent="0.2">
      <c r="D4354" s="7"/>
      <c r="E4354"/>
      <c r="F4354"/>
      <c r="G4354"/>
      <c r="H4354"/>
      <c r="I4354"/>
    </row>
    <row r="4355" spans="4:9" x14ac:dyDescent="0.2">
      <c r="D4355" s="7"/>
      <c r="E4355"/>
      <c r="F4355"/>
      <c r="G4355"/>
      <c r="H4355"/>
      <c r="I4355"/>
    </row>
    <row r="4356" spans="4:9" x14ac:dyDescent="0.2">
      <c r="D4356" s="7"/>
      <c r="E4356"/>
      <c r="F4356"/>
      <c r="G4356"/>
      <c r="H4356"/>
      <c r="I4356"/>
    </row>
    <row r="4357" spans="4:9" x14ac:dyDescent="0.2">
      <c r="D4357" s="7"/>
      <c r="E4357"/>
      <c r="F4357"/>
      <c r="G4357"/>
      <c r="H4357"/>
      <c r="I4357"/>
    </row>
    <row r="4358" spans="4:9" x14ac:dyDescent="0.2">
      <c r="D4358" s="7"/>
      <c r="E4358"/>
      <c r="F4358"/>
      <c r="G4358"/>
      <c r="H4358"/>
      <c r="I4358"/>
    </row>
    <row r="4359" spans="4:9" x14ac:dyDescent="0.2">
      <c r="D4359" s="7"/>
      <c r="E4359"/>
      <c r="F4359"/>
      <c r="G4359"/>
      <c r="H4359"/>
      <c r="I4359"/>
    </row>
    <row r="4360" spans="4:9" x14ac:dyDescent="0.2">
      <c r="D4360" s="7"/>
      <c r="E4360"/>
      <c r="F4360"/>
      <c r="G4360"/>
      <c r="H4360"/>
      <c r="I4360"/>
    </row>
    <row r="4361" spans="4:9" x14ac:dyDescent="0.2">
      <c r="D4361" s="7"/>
      <c r="E4361"/>
      <c r="F4361"/>
      <c r="G4361"/>
      <c r="H4361"/>
      <c r="I4361"/>
    </row>
    <row r="4362" spans="4:9" x14ac:dyDescent="0.2">
      <c r="D4362" s="7"/>
      <c r="E4362"/>
      <c r="F4362"/>
      <c r="G4362"/>
      <c r="H4362"/>
      <c r="I4362"/>
    </row>
    <row r="4363" spans="4:9" x14ac:dyDescent="0.2">
      <c r="D4363" s="7"/>
      <c r="E4363"/>
      <c r="F4363"/>
      <c r="G4363"/>
      <c r="H4363"/>
      <c r="I4363"/>
    </row>
    <row r="4364" spans="4:9" x14ac:dyDescent="0.2">
      <c r="D4364" s="7"/>
      <c r="E4364"/>
      <c r="F4364"/>
      <c r="G4364"/>
      <c r="H4364"/>
      <c r="I4364"/>
    </row>
    <row r="4365" spans="4:9" x14ac:dyDescent="0.2">
      <c r="D4365" s="7"/>
      <c r="E4365"/>
      <c r="F4365"/>
      <c r="G4365"/>
      <c r="H4365"/>
      <c r="I4365"/>
    </row>
    <row r="4366" spans="4:9" x14ac:dyDescent="0.2">
      <c r="D4366" s="7"/>
      <c r="E4366"/>
      <c r="F4366"/>
      <c r="G4366"/>
      <c r="H4366"/>
      <c r="I4366"/>
    </row>
    <row r="4367" spans="4:9" x14ac:dyDescent="0.2">
      <c r="D4367" s="7"/>
      <c r="E4367"/>
      <c r="F4367"/>
      <c r="G4367"/>
      <c r="H4367"/>
      <c r="I4367"/>
    </row>
    <row r="4368" spans="4:9" x14ac:dyDescent="0.2">
      <c r="D4368" s="7"/>
      <c r="E4368"/>
      <c r="F4368"/>
      <c r="G4368"/>
      <c r="H4368"/>
      <c r="I4368"/>
    </row>
    <row r="4369" spans="4:9" x14ac:dyDescent="0.2">
      <c r="D4369" s="7"/>
      <c r="E4369"/>
      <c r="F4369"/>
      <c r="G4369"/>
      <c r="H4369"/>
      <c r="I4369"/>
    </row>
    <row r="4370" spans="4:9" x14ac:dyDescent="0.2">
      <c r="D4370" s="7"/>
      <c r="E4370"/>
      <c r="F4370"/>
      <c r="G4370"/>
      <c r="H4370"/>
      <c r="I4370"/>
    </row>
    <row r="4371" spans="4:9" x14ac:dyDescent="0.2">
      <c r="D4371" s="7"/>
      <c r="E4371"/>
      <c r="F4371"/>
      <c r="G4371"/>
      <c r="H4371"/>
      <c r="I4371"/>
    </row>
    <row r="4372" spans="4:9" x14ac:dyDescent="0.2">
      <c r="D4372" s="7"/>
      <c r="E4372"/>
      <c r="F4372"/>
      <c r="G4372"/>
      <c r="H4372"/>
      <c r="I4372"/>
    </row>
    <row r="4373" spans="4:9" x14ac:dyDescent="0.2">
      <c r="D4373" s="7"/>
      <c r="E4373"/>
      <c r="F4373"/>
      <c r="G4373"/>
      <c r="H4373"/>
      <c r="I4373"/>
    </row>
    <row r="4374" spans="4:9" x14ac:dyDescent="0.2">
      <c r="D4374" s="7"/>
      <c r="E4374"/>
      <c r="F4374"/>
      <c r="G4374"/>
      <c r="H4374"/>
      <c r="I4374"/>
    </row>
    <row r="4375" spans="4:9" x14ac:dyDescent="0.2">
      <c r="D4375" s="7"/>
      <c r="E4375"/>
      <c r="F4375"/>
      <c r="G4375"/>
      <c r="H4375"/>
      <c r="I4375"/>
    </row>
    <row r="4376" spans="4:9" x14ac:dyDescent="0.2">
      <c r="D4376" s="7"/>
      <c r="E4376"/>
      <c r="F4376"/>
      <c r="G4376"/>
      <c r="H4376"/>
      <c r="I4376"/>
    </row>
    <row r="4377" spans="4:9" x14ac:dyDescent="0.2">
      <c r="D4377" s="7"/>
      <c r="E4377"/>
      <c r="F4377"/>
      <c r="G4377"/>
      <c r="H4377"/>
      <c r="I4377"/>
    </row>
    <row r="4378" spans="4:9" x14ac:dyDescent="0.2">
      <c r="D4378" s="7"/>
      <c r="E4378"/>
      <c r="F4378"/>
      <c r="G4378"/>
      <c r="H4378"/>
      <c r="I4378"/>
    </row>
    <row r="4379" spans="4:9" x14ac:dyDescent="0.2">
      <c r="D4379" s="7"/>
      <c r="E4379"/>
      <c r="F4379"/>
      <c r="G4379"/>
      <c r="H4379"/>
      <c r="I4379"/>
    </row>
    <row r="4380" spans="4:9" x14ac:dyDescent="0.2">
      <c r="D4380" s="7"/>
      <c r="E4380"/>
      <c r="F4380"/>
      <c r="G4380"/>
      <c r="H4380"/>
      <c r="I4380"/>
    </row>
    <row r="4381" spans="4:9" x14ac:dyDescent="0.2">
      <c r="D4381" s="7"/>
      <c r="E4381"/>
      <c r="F4381"/>
      <c r="G4381"/>
      <c r="H4381"/>
      <c r="I4381"/>
    </row>
    <row r="4382" spans="4:9" x14ac:dyDescent="0.2">
      <c r="D4382" s="7"/>
      <c r="E4382"/>
      <c r="F4382"/>
      <c r="G4382"/>
      <c r="H4382"/>
      <c r="I4382"/>
    </row>
    <row r="4383" spans="4:9" x14ac:dyDescent="0.2">
      <c r="D4383" s="7"/>
      <c r="E4383"/>
      <c r="F4383"/>
      <c r="G4383"/>
      <c r="H4383"/>
      <c r="I4383"/>
    </row>
    <row r="4384" spans="4:9" x14ac:dyDescent="0.2">
      <c r="D4384" s="7"/>
      <c r="E4384"/>
      <c r="F4384"/>
      <c r="G4384"/>
      <c r="H4384"/>
      <c r="I4384"/>
    </row>
    <row r="4385" spans="4:9" x14ac:dyDescent="0.2">
      <c r="D4385" s="7"/>
      <c r="E4385"/>
      <c r="F4385"/>
      <c r="G4385"/>
      <c r="H4385"/>
      <c r="I4385"/>
    </row>
    <row r="4386" spans="4:9" x14ac:dyDescent="0.2">
      <c r="D4386" s="7"/>
      <c r="E4386"/>
      <c r="F4386"/>
      <c r="G4386"/>
      <c r="H4386"/>
      <c r="I4386"/>
    </row>
    <row r="4387" spans="4:9" x14ac:dyDescent="0.2">
      <c r="D4387" s="7"/>
      <c r="E4387"/>
      <c r="F4387"/>
      <c r="G4387"/>
      <c r="H4387"/>
      <c r="I4387"/>
    </row>
    <row r="4388" spans="4:9" x14ac:dyDescent="0.2">
      <c r="D4388" s="7"/>
      <c r="E4388"/>
      <c r="F4388"/>
      <c r="G4388"/>
      <c r="H4388"/>
      <c r="I4388"/>
    </row>
    <row r="4389" spans="4:9" x14ac:dyDescent="0.2">
      <c r="D4389" s="7"/>
      <c r="E4389"/>
      <c r="F4389"/>
      <c r="G4389"/>
      <c r="H4389"/>
      <c r="I4389"/>
    </row>
    <row r="4390" spans="4:9" x14ac:dyDescent="0.2">
      <c r="D4390" s="7"/>
      <c r="E4390"/>
      <c r="F4390"/>
      <c r="G4390"/>
      <c r="H4390"/>
      <c r="I4390"/>
    </row>
    <row r="4391" spans="4:9" x14ac:dyDescent="0.2">
      <c r="D4391" s="7"/>
      <c r="E4391"/>
      <c r="F4391"/>
      <c r="G4391"/>
      <c r="H4391"/>
      <c r="I4391"/>
    </row>
    <row r="4392" spans="4:9" x14ac:dyDescent="0.2">
      <c r="D4392" s="7"/>
      <c r="E4392"/>
      <c r="F4392"/>
      <c r="G4392"/>
      <c r="H4392"/>
      <c r="I4392"/>
    </row>
    <row r="4393" spans="4:9" x14ac:dyDescent="0.2">
      <c r="D4393" s="7"/>
      <c r="E4393"/>
      <c r="F4393"/>
      <c r="G4393"/>
      <c r="H4393"/>
      <c r="I4393"/>
    </row>
    <row r="4394" spans="4:9" x14ac:dyDescent="0.2">
      <c r="D4394" s="7"/>
      <c r="E4394"/>
      <c r="F4394"/>
      <c r="G4394"/>
      <c r="H4394"/>
      <c r="I4394"/>
    </row>
    <row r="4395" spans="4:9" x14ac:dyDescent="0.2">
      <c r="D4395" s="7"/>
      <c r="E4395"/>
      <c r="F4395"/>
      <c r="G4395"/>
      <c r="H4395"/>
      <c r="I4395"/>
    </row>
    <row r="4396" spans="4:9" x14ac:dyDescent="0.2">
      <c r="D4396" s="7"/>
      <c r="E4396"/>
      <c r="F4396"/>
      <c r="G4396"/>
      <c r="H4396"/>
      <c r="I4396"/>
    </row>
    <row r="4397" spans="4:9" x14ac:dyDescent="0.2">
      <c r="D4397" s="7"/>
      <c r="E4397"/>
      <c r="F4397"/>
      <c r="G4397"/>
      <c r="H4397"/>
      <c r="I4397"/>
    </row>
    <row r="4398" spans="4:9" x14ac:dyDescent="0.2">
      <c r="D4398" s="7"/>
      <c r="E4398"/>
      <c r="F4398"/>
      <c r="G4398"/>
      <c r="H4398"/>
      <c r="I4398"/>
    </row>
    <row r="4399" spans="4:9" x14ac:dyDescent="0.2">
      <c r="D4399" s="7"/>
      <c r="E4399"/>
      <c r="F4399"/>
      <c r="G4399"/>
      <c r="H4399"/>
      <c r="I4399"/>
    </row>
    <row r="4400" spans="4:9" x14ac:dyDescent="0.2">
      <c r="D4400" s="7"/>
      <c r="E4400"/>
      <c r="F4400"/>
      <c r="G4400"/>
      <c r="H4400"/>
      <c r="I4400"/>
    </row>
    <row r="4401" spans="4:9" x14ac:dyDescent="0.2">
      <c r="D4401" s="7"/>
      <c r="E4401"/>
      <c r="F4401"/>
      <c r="G4401"/>
      <c r="H4401"/>
      <c r="I4401"/>
    </row>
    <row r="4402" spans="4:9" x14ac:dyDescent="0.2">
      <c r="D4402" s="7"/>
      <c r="E4402"/>
      <c r="F4402"/>
      <c r="G4402"/>
      <c r="H4402"/>
      <c r="I4402"/>
    </row>
    <row r="4403" spans="4:9" x14ac:dyDescent="0.2">
      <c r="D4403" s="7"/>
      <c r="E4403"/>
      <c r="F4403"/>
      <c r="G4403"/>
      <c r="H4403"/>
      <c r="I4403"/>
    </row>
    <row r="4404" spans="4:9" x14ac:dyDescent="0.2">
      <c r="D4404" s="7"/>
      <c r="E4404"/>
      <c r="F4404"/>
      <c r="G4404"/>
      <c r="H4404"/>
      <c r="I4404"/>
    </row>
    <row r="4405" spans="4:9" x14ac:dyDescent="0.2">
      <c r="D4405" s="7"/>
      <c r="E4405"/>
      <c r="F4405"/>
      <c r="G4405"/>
      <c r="H4405"/>
      <c r="I4405"/>
    </row>
    <row r="4406" spans="4:9" x14ac:dyDescent="0.2">
      <c r="D4406" s="7"/>
      <c r="E4406"/>
      <c r="F4406"/>
      <c r="G4406"/>
      <c r="H4406"/>
      <c r="I4406"/>
    </row>
    <row r="4407" spans="4:9" x14ac:dyDescent="0.2">
      <c r="D4407" s="7"/>
      <c r="E4407"/>
      <c r="F4407"/>
      <c r="G4407"/>
      <c r="H4407"/>
      <c r="I4407"/>
    </row>
    <row r="4408" spans="4:9" x14ac:dyDescent="0.2">
      <c r="D4408" s="7"/>
      <c r="E4408"/>
      <c r="F4408"/>
      <c r="G4408"/>
      <c r="H4408"/>
      <c r="I4408"/>
    </row>
    <row r="4409" spans="4:9" x14ac:dyDescent="0.2">
      <c r="D4409" s="7"/>
      <c r="E4409"/>
      <c r="F4409"/>
      <c r="G4409"/>
      <c r="H4409"/>
      <c r="I4409"/>
    </row>
    <row r="4410" spans="4:9" x14ac:dyDescent="0.2">
      <c r="D4410" s="7"/>
      <c r="E4410"/>
      <c r="F4410"/>
      <c r="G4410"/>
      <c r="H4410"/>
      <c r="I4410"/>
    </row>
    <row r="4411" spans="4:9" x14ac:dyDescent="0.2">
      <c r="D4411" s="7"/>
      <c r="E4411"/>
      <c r="F4411"/>
      <c r="G4411"/>
      <c r="H4411"/>
      <c r="I4411"/>
    </row>
    <row r="4412" spans="4:9" x14ac:dyDescent="0.2">
      <c r="D4412" s="7"/>
      <c r="E4412"/>
      <c r="F4412"/>
      <c r="G4412"/>
      <c r="H4412"/>
      <c r="I4412"/>
    </row>
    <row r="4413" spans="4:9" x14ac:dyDescent="0.2">
      <c r="D4413" s="7"/>
      <c r="E4413"/>
      <c r="F4413"/>
      <c r="G4413"/>
      <c r="H4413"/>
      <c r="I4413"/>
    </row>
    <row r="4414" spans="4:9" x14ac:dyDescent="0.2">
      <c r="D4414" s="7"/>
      <c r="E4414"/>
      <c r="F4414"/>
      <c r="G4414"/>
      <c r="H4414"/>
      <c r="I4414"/>
    </row>
    <row r="4415" spans="4:9" x14ac:dyDescent="0.2">
      <c r="D4415" s="7"/>
      <c r="E4415"/>
      <c r="F4415"/>
      <c r="G4415"/>
      <c r="H4415"/>
      <c r="I4415"/>
    </row>
    <row r="4416" spans="4:9" x14ac:dyDescent="0.2">
      <c r="D4416" s="7"/>
      <c r="E4416"/>
      <c r="F4416"/>
      <c r="G4416"/>
      <c r="H4416"/>
      <c r="I4416"/>
    </row>
    <row r="4417" spans="4:9" x14ac:dyDescent="0.2">
      <c r="D4417" s="7"/>
      <c r="E4417"/>
      <c r="F4417"/>
      <c r="G4417"/>
      <c r="H4417"/>
      <c r="I4417"/>
    </row>
    <row r="4418" spans="4:9" x14ac:dyDescent="0.2">
      <c r="D4418" s="7"/>
      <c r="E4418"/>
      <c r="F4418"/>
      <c r="G4418"/>
      <c r="H4418"/>
      <c r="I4418"/>
    </row>
    <row r="4419" spans="4:9" x14ac:dyDescent="0.2">
      <c r="D4419" s="7"/>
      <c r="E4419"/>
      <c r="F4419"/>
      <c r="G4419"/>
      <c r="H4419"/>
      <c r="I4419"/>
    </row>
    <row r="4420" spans="4:9" x14ac:dyDescent="0.2">
      <c r="D4420" s="7"/>
      <c r="E4420"/>
      <c r="F4420"/>
      <c r="G4420"/>
      <c r="H4420"/>
      <c r="I4420"/>
    </row>
    <row r="4421" spans="4:9" x14ac:dyDescent="0.2">
      <c r="D4421" s="7"/>
      <c r="E4421"/>
      <c r="F4421"/>
      <c r="G4421"/>
      <c r="H4421"/>
      <c r="I4421"/>
    </row>
    <row r="4422" spans="4:9" x14ac:dyDescent="0.2">
      <c r="D4422" s="7"/>
      <c r="E4422"/>
      <c r="F4422"/>
      <c r="G4422"/>
      <c r="H4422"/>
      <c r="I4422"/>
    </row>
    <row r="4423" spans="4:9" x14ac:dyDescent="0.2">
      <c r="D4423" s="7"/>
      <c r="E4423"/>
      <c r="F4423"/>
      <c r="G4423"/>
      <c r="H4423"/>
      <c r="I4423"/>
    </row>
    <row r="4424" spans="4:9" x14ac:dyDescent="0.2">
      <c r="D4424" s="7"/>
      <c r="E4424"/>
      <c r="F4424"/>
      <c r="G4424"/>
      <c r="H4424"/>
      <c r="I4424"/>
    </row>
    <row r="4425" spans="4:9" x14ac:dyDescent="0.2">
      <c r="D4425" s="7"/>
      <c r="E4425"/>
      <c r="F4425"/>
      <c r="G4425"/>
      <c r="H4425"/>
      <c r="I4425"/>
    </row>
    <row r="4426" spans="4:9" x14ac:dyDescent="0.2">
      <c r="D4426" s="7"/>
      <c r="E4426"/>
      <c r="F4426"/>
      <c r="G4426"/>
      <c r="H4426"/>
      <c r="I4426"/>
    </row>
    <row r="4427" spans="4:9" x14ac:dyDescent="0.2">
      <c r="D4427" s="7"/>
      <c r="E4427"/>
      <c r="F4427"/>
      <c r="G4427"/>
      <c r="H4427"/>
      <c r="I4427"/>
    </row>
    <row r="4428" spans="4:9" x14ac:dyDescent="0.2">
      <c r="D4428" s="7"/>
      <c r="E4428"/>
      <c r="F4428"/>
      <c r="G4428"/>
      <c r="H4428"/>
      <c r="I4428"/>
    </row>
    <row r="4429" spans="4:9" x14ac:dyDescent="0.2">
      <c r="D4429" s="7"/>
      <c r="E4429"/>
      <c r="F4429"/>
      <c r="G4429"/>
      <c r="H4429"/>
      <c r="I4429"/>
    </row>
    <row r="4430" spans="4:9" x14ac:dyDescent="0.2">
      <c r="D4430" s="7"/>
      <c r="E4430"/>
      <c r="F4430"/>
      <c r="G4430"/>
      <c r="H4430"/>
      <c r="I4430"/>
    </row>
    <row r="4431" spans="4:9" x14ac:dyDescent="0.2">
      <c r="D4431" s="7"/>
      <c r="E4431"/>
      <c r="F4431"/>
      <c r="G4431"/>
      <c r="H4431"/>
      <c r="I4431"/>
    </row>
    <row r="4432" spans="4:9" x14ac:dyDescent="0.2">
      <c r="D4432" s="7"/>
      <c r="E4432"/>
      <c r="F4432"/>
      <c r="G4432"/>
      <c r="H4432"/>
      <c r="I4432"/>
    </row>
    <row r="4433" spans="4:9" x14ac:dyDescent="0.2">
      <c r="D4433" s="7"/>
      <c r="E4433"/>
      <c r="F4433"/>
      <c r="G4433"/>
      <c r="H4433"/>
      <c r="I4433"/>
    </row>
    <row r="4434" spans="4:9" x14ac:dyDescent="0.2">
      <c r="D4434" s="7"/>
      <c r="E4434"/>
      <c r="F4434"/>
      <c r="G4434"/>
      <c r="H4434"/>
      <c r="I4434"/>
    </row>
    <row r="4435" spans="4:9" x14ac:dyDescent="0.2">
      <c r="D4435" s="7"/>
      <c r="E4435"/>
      <c r="F4435"/>
      <c r="G4435"/>
      <c r="H4435"/>
      <c r="I4435"/>
    </row>
    <row r="4436" spans="4:9" x14ac:dyDescent="0.2">
      <c r="D4436" s="7"/>
      <c r="E4436"/>
      <c r="F4436"/>
      <c r="G4436"/>
      <c r="H4436"/>
      <c r="I4436"/>
    </row>
    <row r="4437" spans="4:9" x14ac:dyDescent="0.2">
      <c r="D4437" s="7"/>
      <c r="E4437"/>
      <c r="F4437"/>
      <c r="G4437"/>
      <c r="H4437"/>
      <c r="I4437"/>
    </row>
    <row r="4438" spans="4:9" x14ac:dyDescent="0.2">
      <c r="D4438" s="7"/>
      <c r="E4438"/>
      <c r="F4438"/>
      <c r="G4438"/>
      <c r="H4438"/>
      <c r="I4438"/>
    </row>
    <row r="4439" spans="4:9" x14ac:dyDescent="0.2">
      <c r="D4439" s="7"/>
      <c r="E4439"/>
      <c r="F4439"/>
      <c r="G4439"/>
      <c r="H4439"/>
      <c r="I4439"/>
    </row>
    <row r="4440" spans="4:9" x14ac:dyDescent="0.2">
      <c r="D4440" s="7"/>
      <c r="E4440"/>
      <c r="F4440"/>
      <c r="G4440"/>
      <c r="H4440"/>
      <c r="I4440"/>
    </row>
    <row r="4441" spans="4:9" x14ac:dyDescent="0.2">
      <c r="D4441" s="7"/>
      <c r="E4441"/>
      <c r="F4441"/>
      <c r="G4441"/>
      <c r="H4441"/>
      <c r="I4441"/>
    </row>
    <row r="4442" spans="4:9" x14ac:dyDescent="0.2">
      <c r="D4442" s="7"/>
      <c r="E4442"/>
      <c r="F4442"/>
      <c r="G4442"/>
      <c r="H4442"/>
      <c r="I4442"/>
    </row>
    <row r="4443" spans="4:9" x14ac:dyDescent="0.2">
      <c r="D4443" s="7"/>
      <c r="E4443"/>
      <c r="F4443"/>
      <c r="G4443"/>
      <c r="H4443"/>
      <c r="I4443"/>
    </row>
    <row r="4444" spans="4:9" x14ac:dyDescent="0.2">
      <c r="D4444" s="7"/>
      <c r="E4444"/>
      <c r="F4444"/>
      <c r="G4444"/>
      <c r="H4444"/>
      <c r="I4444"/>
    </row>
    <row r="4445" spans="4:9" x14ac:dyDescent="0.2">
      <c r="D4445" s="7"/>
      <c r="E4445"/>
      <c r="F4445"/>
      <c r="G4445"/>
      <c r="H4445"/>
      <c r="I4445"/>
    </row>
    <row r="4446" spans="4:9" x14ac:dyDescent="0.2">
      <c r="D4446" s="7"/>
      <c r="E4446"/>
      <c r="F4446"/>
      <c r="G4446"/>
      <c r="H4446"/>
      <c r="I4446"/>
    </row>
    <row r="4447" spans="4:9" x14ac:dyDescent="0.2">
      <c r="D4447" s="7"/>
      <c r="E4447"/>
      <c r="F4447"/>
      <c r="G4447"/>
      <c r="H4447"/>
      <c r="I4447"/>
    </row>
    <row r="4448" spans="4:9" x14ac:dyDescent="0.2">
      <c r="D4448" s="7"/>
      <c r="E4448"/>
      <c r="F4448"/>
      <c r="G4448"/>
      <c r="H4448"/>
      <c r="I4448"/>
    </row>
    <row r="4449" spans="4:9" x14ac:dyDescent="0.2">
      <c r="D4449" s="7"/>
      <c r="E4449"/>
      <c r="F4449"/>
      <c r="G4449"/>
      <c r="H4449"/>
      <c r="I4449"/>
    </row>
    <row r="4450" spans="4:9" x14ac:dyDescent="0.2">
      <c r="D4450" s="7"/>
      <c r="E4450"/>
      <c r="F4450"/>
      <c r="G4450"/>
      <c r="H4450"/>
      <c r="I4450"/>
    </row>
    <row r="4451" spans="4:9" x14ac:dyDescent="0.2">
      <c r="D4451" s="7"/>
      <c r="E4451"/>
      <c r="F4451"/>
      <c r="G4451"/>
      <c r="H4451"/>
      <c r="I4451"/>
    </row>
    <row r="4452" spans="4:9" x14ac:dyDescent="0.2">
      <c r="D4452" s="7"/>
      <c r="E4452"/>
      <c r="F4452"/>
      <c r="G4452"/>
      <c r="H4452"/>
      <c r="I4452"/>
    </row>
    <row r="4453" spans="4:9" x14ac:dyDescent="0.2">
      <c r="D4453" s="7"/>
      <c r="E4453"/>
      <c r="F4453"/>
      <c r="G4453"/>
      <c r="H4453"/>
      <c r="I4453"/>
    </row>
    <row r="4454" spans="4:9" x14ac:dyDescent="0.2">
      <c r="D4454" s="7"/>
      <c r="E4454"/>
      <c r="F4454"/>
      <c r="G4454"/>
      <c r="H4454"/>
      <c r="I4454"/>
    </row>
    <row r="4455" spans="4:9" x14ac:dyDescent="0.2">
      <c r="D4455" s="7"/>
      <c r="E4455"/>
      <c r="F4455"/>
      <c r="G4455"/>
      <c r="H4455"/>
      <c r="I4455"/>
    </row>
    <row r="4456" spans="4:9" x14ac:dyDescent="0.2">
      <c r="D4456" s="7"/>
      <c r="E4456"/>
      <c r="F4456"/>
      <c r="G4456"/>
      <c r="H4456"/>
      <c r="I4456"/>
    </row>
    <row r="4457" spans="4:9" x14ac:dyDescent="0.2">
      <c r="D4457" s="7"/>
      <c r="E4457"/>
      <c r="F4457"/>
      <c r="G4457"/>
      <c r="H4457"/>
      <c r="I4457"/>
    </row>
    <row r="4458" spans="4:9" x14ac:dyDescent="0.2">
      <c r="D4458" s="7"/>
      <c r="E4458"/>
      <c r="F4458"/>
      <c r="G4458"/>
      <c r="H4458"/>
      <c r="I4458"/>
    </row>
    <row r="4459" spans="4:9" x14ac:dyDescent="0.2">
      <c r="D4459" s="7"/>
      <c r="E4459"/>
      <c r="F4459"/>
      <c r="G4459"/>
      <c r="H4459"/>
      <c r="I4459"/>
    </row>
    <row r="4460" spans="4:9" x14ac:dyDescent="0.2">
      <c r="D4460" s="7"/>
      <c r="E4460"/>
      <c r="F4460"/>
      <c r="G4460"/>
      <c r="H4460"/>
      <c r="I4460"/>
    </row>
    <row r="4461" spans="4:9" x14ac:dyDescent="0.2">
      <c r="D4461" s="7"/>
      <c r="E4461"/>
      <c r="F4461"/>
      <c r="G4461"/>
      <c r="H4461"/>
      <c r="I4461"/>
    </row>
    <row r="4462" spans="4:9" x14ac:dyDescent="0.2">
      <c r="D4462" s="7"/>
      <c r="E4462"/>
      <c r="F4462"/>
      <c r="G4462"/>
      <c r="H4462"/>
      <c r="I4462"/>
    </row>
    <row r="4463" spans="4:9" x14ac:dyDescent="0.2">
      <c r="D4463" s="7"/>
      <c r="E4463"/>
      <c r="F4463"/>
      <c r="G4463"/>
      <c r="H4463"/>
      <c r="I4463"/>
    </row>
    <row r="4464" spans="4:9" x14ac:dyDescent="0.2">
      <c r="D4464" s="7"/>
      <c r="E4464"/>
      <c r="F4464"/>
      <c r="G4464"/>
      <c r="H4464"/>
      <c r="I4464"/>
    </row>
    <row r="4465" spans="4:9" x14ac:dyDescent="0.2">
      <c r="D4465" s="7"/>
      <c r="E4465"/>
      <c r="F4465"/>
      <c r="G4465"/>
      <c r="H4465"/>
      <c r="I4465"/>
    </row>
    <row r="4466" spans="4:9" x14ac:dyDescent="0.2">
      <c r="D4466" s="7"/>
      <c r="E4466"/>
      <c r="F4466"/>
      <c r="G4466"/>
      <c r="H4466"/>
      <c r="I4466"/>
    </row>
    <row r="4467" spans="4:9" x14ac:dyDescent="0.2">
      <c r="D4467" s="7"/>
      <c r="E4467"/>
      <c r="F4467"/>
      <c r="G4467"/>
      <c r="H4467"/>
      <c r="I4467"/>
    </row>
    <row r="4468" spans="4:9" x14ac:dyDescent="0.2">
      <c r="D4468" s="7"/>
      <c r="E4468"/>
      <c r="F4468"/>
      <c r="G4468"/>
      <c r="H4468"/>
      <c r="I4468"/>
    </row>
    <row r="4469" spans="4:9" x14ac:dyDescent="0.2">
      <c r="D4469" s="7"/>
      <c r="E4469"/>
      <c r="F4469"/>
      <c r="G4469"/>
      <c r="H4469"/>
      <c r="I4469"/>
    </row>
    <row r="4470" spans="4:9" x14ac:dyDescent="0.2">
      <c r="D4470" s="7"/>
      <c r="E4470"/>
      <c r="F4470"/>
      <c r="G4470"/>
      <c r="H4470"/>
      <c r="I4470"/>
    </row>
    <row r="4471" spans="4:9" x14ac:dyDescent="0.2">
      <c r="D4471" s="7"/>
      <c r="E4471"/>
      <c r="F4471"/>
      <c r="G4471"/>
      <c r="H4471"/>
      <c r="I4471"/>
    </row>
    <row r="4472" spans="4:9" x14ac:dyDescent="0.2">
      <c r="D4472" s="7"/>
      <c r="E4472"/>
      <c r="F4472"/>
      <c r="G4472"/>
      <c r="H4472"/>
      <c r="I4472"/>
    </row>
    <row r="4473" spans="4:9" x14ac:dyDescent="0.2">
      <c r="D4473" s="7"/>
      <c r="E4473"/>
      <c r="F4473"/>
      <c r="G4473"/>
      <c r="H4473"/>
      <c r="I4473"/>
    </row>
    <row r="4474" spans="4:9" x14ac:dyDescent="0.2">
      <c r="D4474" s="7"/>
      <c r="E4474"/>
      <c r="F4474"/>
      <c r="G4474"/>
      <c r="H4474"/>
      <c r="I4474"/>
    </row>
    <row r="4475" spans="4:9" x14ac:dyDescent="0.2">
      <c r="D4475" s="7"/>
      <c r="E4475"/>
      <c r="F4475"/>
      <c r="G4475"/>
      <c r="H4475"/>
      <c r="I4475"/>
    </row>
    <row r="4476" spans="4:9" x14ac:dyDescent="0.2">
      <c r="D4476" s="7"/>
      <c r="E4476"/>
      <c r="F4476"/>
      <c r="G4476"/>
      <c r="H4476"/>
      <c r="I4476"/>
    </row>
    <row r="4477" spans="4:9" x14ac:dyDescent="0.2">
      <c r="D4477" s="7"/>
      <c r="E4477"/>
      <c r="F4477"/>
      <c r="G4477"/>
      <c r="H4477"/>
      <c r="I4477"/>
    </row>
    <row r="4478" spans="4:9" x14ac:dyDescent="0.2">
      <c r="D4478" s="7"/>
      <c r="E4478"/>
      <c r="F4478"/>
      <c r="G4478"/>
      <c r="H4478"/>
      <c r="I4478"/>
    </row>
    <row r="4479" spans="4:9" x14ac:dyDescent="0.2">
      <c r="D4479" s="7"/>
      <c r="E4479"/>
      <c r="F4479"/>
      <c r="G4479"/>
      <c r="H4479"/>
      <c r="I4479"/>
    </row>
    <row r="4480" spans="4:9" x14ac:dyDescent="0.2">
      <c r="D4480" s="7"/>
      <c r="E4480"/>
      <c r="F4480"/>
      <c r="G4480"/>
      <c r="H4480"/>
      <c r="I4480"/>
    </row>
    <row r="4481" spans="4:9" x14ac:dyDescent="0.2">
      <c r="D4481" s="7"/>
      <c r="E4481"/>
      <c r="F4481"/>
      <c r="G4481"/>
      <c r="H4481"/>
      <c r="I4481"/>
    </row>
    <row r="4482" spans="4:9" x14ac:dyDescent="0.2">
      <c r="D4482" s="7"/>
      <c r="E4482"/>
      <c r="F4482"/>
      <c r="G4482"/>
      <c r="H4482"/>
      <c r="I4482"/>
    </row>
    <row r="4483" spans="4:9" x14ac:dyDescent="0.2">
      <c r="D4483" s="7"/>
      <c r="E4483"/>
      <c r="F4483"/>
      <c r="G4483"/>
      <c r="H4483"/>
      <c r="I4483"/>
    </row>
    <row r="4484" spans="4:9" x14ac:dyDescent="0.2">
      <c r="D4484" s="7"/>
      <c r="E4484"/>
      <c r="F4484"/>
      <c r="G4484"/>
      <c r="H4484"/>
      <c r="I4484"/>
    </row>
    <row r="4485" spans="4:9" x14ac:dyDescent="0.2">
      <c r="D4485" s="7"/>
      <c r="E4485"/>
      <c r="F4485"/>
      <c r="G4485"/>
      <c r="H4485"/>
      <c r="I4485"/>
    </row>
    <row r="4486" spans="4:9" x14ac:dyDescent="0.2">
      <c r="D4486" s="7"/>
      <c r="E4486"/>
      <c r="F4486"/>
      <c r="G4486"/>
      <c r="H4486"/>
      <c r="I4486"/>
    </row>
    <row r="4487" spans="4:9" x14ac:dyDescent="0.2">
      <c r="D4487" s="7"/>
      <c r="E4487"/>
      <c r="F4487"/>
      <c r="G4487"/>
      <c r="H4487"/>
      <c r="I4487"/>
    </row>
    <row r="4488" spans="4:9" x14ac:dyDescent="0.2">
      <c r="D4488" s="7"/>
      <c r="E4488"/>
      <c r="F4488"/>
      <c r="G4488"/>
      <c r="H4488"/>
      <c r="I4488"/>
    </row>
    <row r="4489" spans="4:9" x14ac:dyDescent="0.2">
      <c r="D4489" s="7"/>
      <c r="E4489"/>
      <c r="F4489"/>
      <c r="G4489"/>
      <c r="H4489"/>
      <c r="I4489"/>
    </row>
    <row r="4490" spans="4:9" x14ac:dyDescent="0.2">
      <c r="D4490" s="7"/>
      <c r="E4490"/>
      <c r="F4490"/>
      <c r="G4490"/>
      <c r="H4490"/>
      <c r="I4490"/>
    </row>
    <row r="4491" spans="4:9" x14ac:dyDescent="0.2">
      <c r="D4491" s="7"/>
      <c r="E4491"/>
      <c r="F4491"/>
      <c r="G4491"/>
      <c r="H4491"/>
      <c r="I4491"/>
    </row>
    <row r="4492" spans="4:9" x14ac:dyDescent="0.2">
      <c r="D4492" s="7"/>
      <c r="E4492"/>
      <c r="F4492"/>
      <c r="G4492"/>
      <c r="H4492"/>
      <c r="I4492"/>
    </row>
    <row r="4493" spans="4:9" x14ac:dyDescent="0.2">
      <c r="D4493" s="7"/>
      <c r="E4493"/>
      <c r="F4493"/>
      <c r="G4493"/>
      <c r="H4493"/>
      <c r="I4493"/>
    </row>
    <row r="4494" spans="4:9" x14ac:dyDescent="0.2">
      <c r="D4494" s="7"/>
      <c r="E4494"/>
      <c r="F4494"/>
      <c r="G4494"/>
      <c r="H4494"/>
      <c r="I4494"/>
    </row>
    <row r="4495" spans="4:9" x14ac:dyDescent="0.2">
      <c r="D4495" s="7"/>
      <c r="E4495"/>
      <c r="F4495"/>
      <c r="G4495"/>
      <c r="H4495"/>
      <c r="I4495"/>
    </row>
    <row r="4496" spans="4:9" x14ac:dyDescent="0.2">
      <c r="D4496" s="7"/>
      <c r="E4496"/>
      <c r="F4496"/>
      <c r="G4496"/>
      <c r="H4496"/>
      <c r="I4496"/>
    </row>
    <row r="4497" spans="4:9" x14ac:dyDescent="0.2">
      <c r="D4497" s="7"/>
      <c r="E4497"/>
      <c r="F4497"/>
      <c r="G4497"/>
      <c r="H4497"/>
      <c r="I4497"/>
    </row>
    <row r="4498" spans="4:9" x14ac:dyDescent="0.2">
      <c r="D4498" s="7"/>
      <c r="E4498"/>
      <c r="F4498"/>
      <c r="G4498"/>
      <c r="H4498"/>
      <c r="I4498"/>
    </row>
    <row r="4499" spans="4:9" x14ac:dyDescent="0.2">
      <c r="D4499" s="7"/>
      <c r="E4499"/>
      <c r="F4499"/>
      <c r="G4499"/>
      <c r="H4499"/>
      <c r="I4499"/>
    </row>
    <row r="4500" spans="4:9" x14ac:dyDescent="0.2">
      <c r="D4500" s="7"/>
      <c r="E4500"/>
      <c r="F4500"/>
      <c r="G4500"/>
      <c r="H4500"/>
      <c r="I4500"/>
    </row>
    <row r="4501" spans="4:9" x14ac:dyDescent="0.2">
      <c r="D4501" s="7"/>
      <c r="E4501"/>
      <c r="F4501"/>
      <c r="G4501"/>
      <c r="H4501"/>
      <c r="I4501"/>
    </row>
    <row r="4502" spans="4:9" x14ac:dyDescent="0.2">
      <c r="D4502" s="7"/>
      <c r="E4502"/>
      <c r="F4502"/>
      <c r="G4502"/>
      <c r="H4502"/>
      <c r="I4502"/>
    </row>
    <row r="4503" spans="4:9" x14ac:dyDescent="0.2">
      <c r="D4503" s="7"/>
      <c r="E4503"/>
      <c r="F4503"/>
      <c r="G4503"/>
      <c r="H4503"/>
      <c r="I4503"/>
    </row>
    <row r="4504" spans="4:9" x14ac:dyDescent="0.2">
      <c r="D4504" s="7"/>
      <c r="E4504"/>
      <c r="F4504"/>
      <c r="G4504"/>
      <c r="H4504"/>
      <c r="I4504"/>
    </row>
    <row r="4505" spans="4:9" x14ac:dyDescent="0.2">
      <c r="D4505" s="7"/>
      <c r="E4505"/>
      <c r="F4505"/>
      <c r="G4505"/>
      <c r="H4505"/>
      <c r="I4505"/>
    </row>
    <row r="4506" spans="4:9" x14ac:dyDescent="0.2">
      <c r="D4506" s="7"/>
      <c r="E4506"/>
      <c r="F4506"/>
      <c r="G4506"/>
      <c r="H4506"/>
      <c r="I4506"/>
    </row>
    <row r="4507" spans="4:9" x14ac:dyDescent="0.2">
      <c r="D4507" s="7"/>
      <c r="E4507"/>
      <c r="F4507"/>
      <c r="G4507"/>
      <c r="H4507"/>
      <c r="I4507"/>
    </row>
    <row r="4508" spans="4:9" x14ac:dyDescent="0.2">
      <c r="D4508" s="7"/>
      <c r="E4508"/>
      <c r="F4508"/>
      <c r="G4508"/>
      <c r="H4508"/>
      <c r="I4508"/>
    </row>
    <row r="4509" spans="4:9" x14ac:dyDescent="0.2">
      <c r="D4509" s="7"/>
      <c r="E4509"/>
      <c r="F4509"/>
      <c r="G4509"/>
      <c r="H4509"/>
      <c r="I4509"/>
    </row>
    <row r="4510" spans="4:9" x14ac:dyDescent="0.2">
      <c r="D4510" s="7"/>
      <c r="E4510"/>
      <c r="F4510"/>
      <c r="G4510"/>
      <c r="H4510"/>
      <c r="I4510"/>
    </row>
    <row r="4511" spans="4:9" x14ac:dyDescent="0.2">
      <c r="D4511" s="7"/>
      <c r="E4511"/>
      <c r="F4511"/>
      <c r="G4511"/>
      <c r="H4511"/>
      <c r="I4511"/>
    </row>
    <row r="4512" spans="4:9" x14ac:dyDescent="0.2">
      <c r="D4512" s="7"/>
      <c r="E4512"/>
      <c r="F4512"/>
      <c r="G4512"/>
      <c r="H4512"/>
      <c r="I4512"/>
    </row>
    <row r="4513" spans="4:9" x14ac:dyDescent="0.2">
      <c r="D4513" s="7"/>
      <c r="E4513"/>
      <c r="F4513"/>
      <c r="G4513"/>
      <c r="H4513"/>
      <c r="I4513"/>
    </row>
    <row r="4514" spans="4:9" x14ac:dyDescent="0.2">
      <c r="D4514" s="7"/>
      <c r="E4514"/>
      <c r="F4514"/>
      <c r="G4514"/>
      <c r="H4514"/>
      <c r="I4514"/>
    </row>
    <row r="4515" spans="4:9" x14ac:dyDescent="0.2">
      <c r="D4515" s="7"/>
      <c r="E4515"/>
      <c r="F4515"/>
      <c r="G4515"/>
      <c r="H4515"/>
      <c r="I4515"/>
    </row>
    <row r="4516" spans="4:9" x14ac:dyDescent="0.2">
      <c r="D4516" s="7"/>
      <c r="E4516"/>
      <c r="F4516"/>
      <c r="G4516"/>
      <c r="H4516"/>
      <c r="I4516"/>
    </row>
    <row r="4517" spans="4:9" x14ac:dyDescent="0.2">
      <c r="D4517" s="7"/>
      <c r="E4517"/>
      <c r="F4517"/>
      <c r="G4517"/>
      <c r="H4517"/>
      <c r="I4517"/>
    </row>
    <row r="4518" spans="4:9" x14ac:dyDescent="0.2">
      <c r="D4518" s="7"/>
      <c r="E4518"/>
      <c r="F4518"/>
      <c r="G4518"/>
      <c r="H4518"/>
      <c r="I4518"/>
    </row>
    <row r="4519" spans="4:9" x14ac:dyDescent="0.2">
      <c r="D4519" s="7"/>
      <c r="E4519"/>
      <c r="F4519"/>
      <c r="G4519"/>
      <c r="H4519"/>
      <c r="I4519"/>
    </row>
    <row r="4520" spans="4:9" x14ac:dyDescent="0.2">
      <c r="D4520" s="7"/>
      <c r="E4520"/>
      <c r="F4520"/>
      <c r="G4520"/>
      <c r="H4520"/>
      <c r="I4520"/>
    </row>
    <row r="4521" spans="4:9" x14ac:dyDescent="0.2">
      <c r="D4521" s="7"/>
      <c r="E4521"/>
      <c r="F4521"/>
      <c r="G4521"/>
      <c r="H4521"/>
      <c r="I4521"/>
    </row>
    <row r="4522" spans="4:9" x14ac:dyDescent="0.2">
      <c r="D4522" s="7"/>
      <c r="E4522"/>
      <c r="F4522"/>
      <c r="G4522"/>
      <c r="H4522"/>
      <c r="I4522"/>
    </row>
    <row r="4523" spans="4:9" x14ac:dyDescent="0.2">
      <c r="D4523" s="7"/>
      <c r="E4523"/>
      <c r="F4523"/>
      <c r="G4523"/>
      <c r="H4523"/>
      <c r="I4523"/>
    </row>
    <row r="4524" spans="4:9" x14ac:dyDescent="0.2">
      <c r="D4524" s="7"/>
      <c r="E4524"/>
      <c r="F4524"/>
      <c r="G4524"/>
      <c r="H4524"/>
      <c r="I4524"/>
    </row>
    <row r="4525" spans="4:9" x14ac:dyDescent="0.2">
      <c r="D4525" s="7"/>
      <c r="E4525"/>
      <c r="F4525"/>
      <c r="G4525"/>
      <c r="H4525"/>
      <c r="I4525"/>
    </row>
    <row r="4526" spans="4:9" x14ac:dyDescent="0.2">
      <c r="D4526" s="7"/>
      <c r="E4526"/>
      <c r="F4526"/>
      <c r="G4526"/>
      <c r="H4526"/>
      <c r="I4526"/>
    </row>
    <row r="4527" spans="4:9" x14ac:dyDescent="0.2">
      <c r="D4527" s="7"/>
      <c r="E4527"/>
      <c r="F4527"/>
      <c r="G4527"/>
      <c r="H4527"/>
      <c r="I4527"/>
    </row>
    <row r="4528" spans="4:9" x14ac:dyDescent="0.2">
      <c r="D4528" s="7"/>
      <c r="E4528"/>
      <c r="F4528"/>
      <c r="G4528"/>
      <c r="H4528"/>
      <c r="I4528"/>
    </row>
    <row r="4529" spans="4:9" x14ac:dyDescent="0.2">
      <c r="D4529" s="7"/>
      <c r="E4529"/>
      <c r="F4529"/>
      <c r="G4529"/>
      <c r="H4529"/>
      <c r="I4529"/>
    </row>
    <row r="4530" spans="4:9" x14ac:dyDescent="0.2">
      <c r="D4530" s="7"/>
      <c r="E4530"/>
      <c r="F4530"/>
      <c r="G4530"/>
      <c r="H4530"/>
      <c r="I4530"/>
    </row>
    <row r="4531" spans="4:9" x14ac:dyDescent="0.2">
      <c r="D4531" s="7"/>
      <c r="E4531"/>
      <c r="F4531"/>
      <c r="G4531"/>
      <c r="H4531"/>
      <c r="I4531"/>
    </row>
    <row r="4532" spans="4:9" x14ac:dyDescent="0.2">
      <c r="D4532" s="7"/>
      <c r="E4532"/>
      <c r="F4532"/>
      <c r="G4532"/>
      <c r="H4532"/>
      <c r="I4532"/>
    </row>
    <row r="4533" spans="4:9" x14ac:dyDescent="0.2">
      <c r="D4533" s="7"/>
      <c r="E4533"/>
      <c r="F4533"/>
      <c r="G4533"/>
      <c r="H4533"/>
      <c r="I4533"/>
    </row>
    <row r="4534" spans="4:9" x14ac:dyDescent="0.2">
      <c r="D4534" s="7"/>
      <c r="E4534"/>
      <c r="F4534"/>
      <c r="G4534"/>
      <c r="H4534"/>
      <c r="I4534"/>
    </row>
    <row r="4535" spans="4:9" x14ac:dyDescent="0.2">
      <c r="D4535" s="7"/>
      <c r="E4535"/>
      <c r="F4535"/>
      <c r="G4535"/>
      <c r="H4535"/>
      <c r="I4535"/>
    </row>
    <row r="4536" spans="4:9" x14ac:dyDescent="0.2">
      <c r="D4536" s="7"/>
      <c r="E4536"/>
      <c r="F4536"/>
      <c r="G4536"/>
      <c r="H4536"/>
      <c r="I4536"/>
    </row>
    <row r="4537" spans="4:9" x14ac:dyDescent="0.2">
      <c r="D4537" s="7"/>
      <c r="E4537"/>
      <c r="F4537"/>
      <c r="G4537"/>
      <c r="H4537"/>
      <c r="I4537"/>
    </row>
    <row r="4538" spans="4:9" x14ac:dyDescent="0.2">
      <c r="D4538" s="7"/>
      <c r="E4538"/>
      <c r="F4538"/>
      <c r="G4538"/>
      <c r="H4538"/>
      <c r="I4538"/>
    </row>
    <row r="4539" spans="4:9" x14ac:dyDescent="0.2">
      <c r="D4539" s="7"/>
      <c r="E4539"/>
      <c r="F4539"/>
      <c r="G4539"/>
      <c r="H4539"/>
      <c r="I4539"/>
    </row>
    <row r="4540" spans="4:9" x14ac:dyDescent="0.2">
      <c r="D4540" s="7"/>
      <c r="E4540"/>
      <c r="F4540"/>
      <c r="G4540"/>
      <c r="H4540"/>
      <c r="I4540"/>
    </row>
    <row r="4541" spans="4:9" x14ac:dyDescent="0.2">
      <c r="D4541" s="7"/>
      <c r="E4541"/>
      <c r="F4541"/>
      <c r="G4541"/>
      <c r="H4541"/>
      <c r="I4541"/>
    </row>
    <row r="4542" spans="4:9" x14ac:dyDescent="0.2">
      <c r="D4542" s="7"/>
      <c r="E4542"/>
      <c r="F4542"/>
      <c r="G4542"/>
      <c r="H4542"/>
      <c r="I4542"/>
    </row>
    <row r="4543" spans="4:9" x14ac:dyDescent="0.2">
      <c r="D4543" s="7"/>
      <c r="E4543"/>
      <c r="F4543"/>
      <c r="G4543"/>
      <c r="H4543"/>
      <c r="I4543"/>
    </row>
    <row r="4544" spans="4:9" x14ac:dyDescent="0.2">
      <c r="D4544" s="7"/>
      <c r="E4544"/>
      <c r="F4544"/>
      <c r="G4544"/>
      <c r="H4544"/>
      <c r="I4544"/>
    </row>
    <row r="4545" spans="4:9" x14ac:dyDescent="0.2">
      <c r="D4545" s="7"/>
      <c r="E4545"/>
      <c r="F4545"/>
      <c r="G4545"/>
      <c r="H4545"/>
      <c r="I4545"/>
    </row>
    <row r="4546" spans="4:9" x14ac:dyDescent="0.2">
      <c r="D4546" s="7"/>
      <c r="E4546"/>
      <c r="F4546"/>
      <c r="G4546"/>
      <c r="H4546"/>
      <c r="I4546"/>
    </row>
    <row r="4547" spans="4:9" x14ac:dyDescent="0.2">
      <c r="D4547" s="7"/>
      <c r="E4547"/>
      <c r="F4547"/>
      <c r="G4547"/>
      <c r="H4547"/>
      <c r="I4547"/>
    </row>
    <row r="4548" spans="4:9" x14ac:dyDescent="0.2">
      <c r="D4548" s="7"/>
      <c r="E4548"/>
      <c r="F4548"/>
      <c r="G4548"/>
      <c r="H4548"/>
      <c r="I4548"/>
    </row>
    <row r="4549" spans="4:9" x14ac:dyDescent="0.2">
      <c r="D4549" s="7"/>
      <c r="E4549"/>
      <c r="F4549"/>
      <c r="G4549"/>
      <c r="H4549"/>
      <c r="I4549"/>
    </row>
    <row r="4550" spans="4:9" x14ac:dyDescent="0.2">
      <c r="D4550" s="7"/>
      <c r="E4550"/>
      <c r="F4550"/>
      <c r="G4550"/>
      <c r="H4550"/>
      <c r="I4550"/>
    </row>
    <row r="4551" spans="4:9" x14ac:dyDescent="0.2">
      <c r="D4551" s="7"/>
      <c r="E4551"/>
      <c r="F4551"/>
      <c r="G4551"/>
      <c r="H4551"/>
      <c r="I4551"/>
    </row>
    <row r="4552" spans="4:9" x14ac:dyDescent="0.2">
      <c r="D4552" s="7"/>
      <c r="E4552"/>
      <c r="F4552"/>
      <c r="G4552"/>
      <c r="H4552"/>
      <c r="I4552"/>
    </row>
    <row r="4553" spans="4:9" x14ac:dyDescent="0.2">
      <c r="D4553" s="7"/>
      <c r="E4553"/>
      <c r="F4553"/>
      <c r="G4553"/>
      <c r="H4553"/>
      <c r="I4553"/>
    </row>
    <row r="4554" spans="4:9" x14ac:dyDescent="0.2">
      <c r="D4554" s="7"/>
      <c r="E4554"/>
      <c r="F4554"/>
      <c r="G4554"/>
      <c r="H4554"/>
      <c r="I4554"/>
    </row>
    <row r="4555" spans="4:9" x14ac:dyDescent="0.2">
      <c r="D4555" s="7"/>
      <c r="E4555"/>
      <c r="F4555"/>
      <c r="G4555"/>
      <c r="H4555"/>
      <c r="I4555"/>
    </row>
    <row r="4556" spans="4:9" x14ac:dyDescent="0.2">
      <c r="D4556" s="7"/>
      <c r="E4556"/>
      <c r="F4556"/>
      <c r="G4556"/>
      <c r="H4556"/>
      <c r="I4556"/>
    </row>
    <row r="4557" spans="4:9" x14ac:dyDescent="0.2">
      <c r="D4557" s="7"/>
      <c r="E4557"/>
      <c r="F4557"/>
      <c r="G4557"/>
      <c r="H4557"/>
      <c r="I4557"/>
    </row>
    <row r="4558" spans="4:9" x14ac:dyDescent="0.2">
      <c r="D4558" s="7"/>
      <c r="E4558"/>
      <c r="F4558"/>
      <c r="G4558"/>
      <c r="H4558"/>
      <c r="I4558"/>
    </row>
    <row r="4559" spans="4:9" x14ac:dyDescent="0.2">
      <c r="D4559" s="7"/>
      <c r="E4559"/>
      <c r="F4559"/>
      <c r="G4559"/>
      <c r="H4559"/>
      <c r="I4559"/>
    </row>
    <row r="4560" spans="4:9" x14ac:dyDescent="0.2">
      <c r="D4560" s="7"/>
      <c r="E4560"/>
      <c r="F4560"/>
      <c r="G4560"/>
      <c r="H4560"/>
      <c r="I4560"/>
    </row>
    <row r="4561" spans="4:9" x14ac:dyDescent="0.2">
      <c r="D4561" s="7"/>
      <c r="E4561"/>
      <c r="F4561"/>
      <c r="G4561"/>
      <c r="H4561"/>
      <c r="I4561"/>
    </row>
    <row r="4562" spans="4:9" x14ac:dyDescent="0.2">
      <c r="D4562" s="7"/>
      <c r="E4562"/>
      <c r="F4562"/>
      <c r="G4562"/>
      <c r="H4562"/>
      <c r="I4562"/>
    </row>
    <row r="4563" spans="4:9" x14ac:dyDescent="0.2">
      <c r="D4563" s="7"/>
      <c r="E4563"/>
      <c r="F4563"/>
      <c r="G4563"/>
      <c r="H4563"/>
      <c r="I4563"/>
    </row>
    <row r="4564" spans="4:9" x14ac:dyDescent="0.2">
      <c r="D4564" s="7"/>
      <c r="E4564"/>
      <c r="F4564"/>
      <c r="G4564"/>
      <c r="H4564"/>
      <c r="I4564"/>
    </row>
    <row r="4565" spans="4:9" x14ac:dyDescent="0.2">
      <c r="D4565" s="7"/>
      <c r="E4565"/>
      <c r="F4565"/>
      <c r="G4565"/>
      <c r="H4565"/>
      <c r="I4565"/>
    </row>
    <row r="4566" spans="4:9" x14ac:dyDescent="0.2">
      <c r="D4566" s="7"/>
      <c r="E4566"/>
      <c r="F4566"/>
      <c r="G4566"/>
      <c r="H4566"/>
      <c r="I4566"/>
    </row>
    <row r="4567" spans="4:9" x14ac:dyDescent="0.2">
      <c r="D4567" s="7"/>
      <c r="E4567"/>
      <c r="F4567"/>
      <c r="G4567"/>
      <c r="H4567"/>
      <c r="I4567"/>
    </row>
    <row r="4568" spans="4:9" x14ac:dyDescent="0.2">
      <c r="D4568" s="7"/>
      <c r="E4568"/>
      <c r="F4568"/>
      <c r="G4568"/>
      <c r="H4568"/>
      <c r="I4568"/>
    </row>
    <row r="4569" spans="4:9" x14ac:dyDescent="0.2">
      <c r="D4569" s="7"/>
      <c r="E4569"/>
      <c r="F4569"/>
      <c r="G4569"/>
      <c r="H4569"/>
      <c r="I4569"/>
    </row>
    <row r="4570" spans="4:9" x14ac:dyDescent="0.2">
      <c r="D4570" s="7"/>
      <c r="E4570"/>
      <c r="F4570"/>
      <c r="G4570"/>
      <c r="H4570"/>
      <c r="I4570"/>
    </row>
    <row r="4571" spans="4:9" x14ac:dyDescent="0.2">
      <c r="D4571" s="7"/>
      <c r="E4571"/>
      <c r="F4571"/>
      <c r="G4571"/>
      <c r="H4571"/>
      <c r="I4571"/>
    </row>
    <row r="4572" spans="4:9" x14ac:dyDescent="0.2">
      <c r="D4572" s="7"/>
      <c r="E4572"/>
      <c r="F4572"/>
      <c r="G4572"/>
      <c r="H4572"/>
      <c r="I4572"/>
    </row>
    <row r="4573" spans="4:9" x14ac:dyDescent="0.2">
      <c r="D4573" s="7"/>
      <c r="E4573"/>
      <c r="F4573"/>
      <c r="G4573"/>
      <c r="H4573"/>
      <c r="I4573"/>
    </row>
    <row r="4574" spans="4:9" x14ac:dyDescent="0.2">
      <c r="D4574" s="7"/>
      <c r="E4574"/>
      <c r="F4574"/>
      <c r="G4574"/>
      <c r="H4574"/>
      <c r="I4574"/>
    </row>
    <row r="4575" spans="4:9" x14ac:dyDescent="0.2">
      <c r="D4575" s="7"/>
      <c r="E4575"/>
      <c r="F4575"/>
      <c r="G4575"/>
      <c r="H4575"/>
      <c r="I4575"/>
    </row>
    <row r="4576" spans="4:9" x14ac:dyDescent="0.2">
      <c r="D4576" s="7"/>
      <c r="E4576"/>
      <c r="F4576"/>
      <c r="G4576"/>
      <c r="H4576"/>
      <c r="I4576"/>
    </row>
    <row r="4577" spans="4:9" x14ac:dyDescent="0.2">
      <c r="D4577" s="7"/>
      <c r="E4577"/>
      <c r="F4577"/>
      <c r="G4577"/>
      <c r="H4577"/>
      <c r="I4577"/>
    </row>
    <row r="4578" spans="4:9" x14ac:dyDescent="0.2">
      <c r="D4578" s="7"/>
      <c r="E4578"/>
      <c r="F4578"/>
      <c r="G4578"/>
      <c r="H4578"/>
      <c r="I4578"/>
    </row>
    <row r="4579" spans="4:9" x14ac:dyDescent="0.2">
      <c r="D4579" s="7"/>
      <c r="E4579"/>
      <c r="F4579"/>
      <c r="G4579"/>
      <c r="H4579"/>
      <c r="I4579"/>
    </row>
    <row r="4580" spans="4:9" x14ac:dyDescent="0.2">
      <c r="D4580" s="7"/>
      <c r="E4580"/>
      <c r="F4580"/>
      <c r="G4580"/>
      <c r="H4580"/>
      <c r="I4580"/>
    </row>
    <row r="4581" spans="4:9" x14ac:dyDescent="0.2">
      <c r="D4581" s="7"/>
      <c r="E4581"/>
      <c r="F4581"/>
      <c r="G4581"/>
      <c r="H4581"/>
      <c r="I4581"/>
    </row>
    <row r="4582" spans="4:9" x14ac:dyDescent="0.2">
      <c r="D4582" s="7"/>
      <c r="E4582"/>
      <c r="F4582"/>
      <c r="G4582"/>
      <c r="H4582"/>
      <c r="I4582"/>
    </row>
    <row r="4583" spans="4:9" x14ac:dyDescent="0.2">
      <c r="D4583" s="7"/>
      <c r="E4583"/>
      <c r="F4583"/>
      <c r="G4583"/>
      <c r="H4583"/>
      <c r="I4583"/>
    </row>
    <row r="4584" spans="4:9" x14ac:dyDescent="0.2">
      <c r="D4584" s="7"/>
      <c r="E4584"/>
      <c r="F4584"/>
      <c r="G4584"/>
      <c r="H4584"/>
      <c r="I4584"/>
    </row>
    <row r="4585" spans="4:9" x14ac:dyDescent="0.2">
      <c r="D4585" s="7"/>
      <c r="E4585"/>
      <c r="F4585"/>
      <c r="G4585"/>
      <c r="H4585"/>
      <c r="I4585"/>
    </row>
    <row r="4586" spans="4:9" x14ac:dyDescent="0.2">
      <c r="D4586" s="7"/>
      <c r="E4586"/>
      <c r="F4586"/>
      <c r="G4586"/>
      <c r="H4586"/>
      <c r="I4586"/>
    </row>
    <row r="4587" spans="4:9" x14ac:dyDescent="0.2">
      <c r="D4587" s="7"/>
      <c r="E4587"/>
      <c r="F4587"/>
      <c r="G4587"/>
      <c r="H4587"/>
      <c r="I4587"/>
    </row>
    <row r="4588" spans="4:9" x14ac:dyDescent="0.2">
      <c r="D4588" s="7"/>
      <c r="E4588"/>
      <c r="F4588"/>
      <c r="G4588"/>
      <c r="H4588"/>
      <c r="I4588"/>
    </row>
    <row r="4589" spans="4:9" x14ac:dyDescent="0.2">
      <c r="D4589" s="7"/>
      <c r="E4589"/>
      <c r="F4589"/>
      <c r="G4589"/>
      <c r="H4589"/>
      <c r="I4589"/>
    </row>
    <row r="4590" spans="4:9" x14ac:dyDescent="0.2">
      <c r="D4590" s="7"/>
      <c r="E4590"/>
      <c r="F4590"/>
      <c r="G4590"/>
      <c r="H4590"/>
      <c r="I4590"/>
    </row>
    <row r="4591" spans="4:9" x14ac:dyDescent="0.2">
      <c r="D4591" s="7"/>
      <c r="E4591"/>
      <c r="F4591"/>
      <c r="G4591"/>
      <c r="H4591"/>
      <c r="I4591"/>
    </row>
    <row r="4592" spans="4:9" x14ac:dyDescent="0.2">
      <c r="D4592" s="7"/>
      <c r="E4592"/>
      <c r="F4592"/>
      <c r="G4592"/>
      <c r="H4592"/>
      <c r="I4592"/>
    </row>
    <row r="4593" spans="4:9" x14ac:dyDescent="0.2">
      <c r="D4593" s="7"/>
      <c r="E4593"/>
      <c r="F4593"/>
      <c r="G4593"/>
      <c r="H4593"/>
      <c r="I4593"/>
    </row>
    <row r="4594" spans="4:9" x14ac:dyDescent="0.2">
      <c r="D4594" s="7"/>
      <c r="E4594"/>
      <c r="F4594"/>
      <c r="G4594"/>
      <c r="H4594"/>
      <c r="I4594"/>
    </row>
    <row r="4595" spans="4:9" x14ac:dyDescent="0.2">
      <c r="D4595" s="7"/>
      <c r="E4595"/>
      <c r="F4595"/>
      <c r="G4595"/>
      <c r="H4595"/>
      <c r="I4595"/>
    </row>
    <row r="4596" spans="4:9" x14ac:dyDescent="0.2">
      <c r="D4596" s="7"/>
      <c r="E4596"/>
      <c r="F4596"/>
      <c r="G4596"/>
      <c r="H4596"/>
      <c r="I4596"/>
    </row>
    <row r="4597" spans="4:9" x14ac:dyDescent="0.2">
      <c r="D4597" s="7"/>
      <c r="E4597"/>
      <c r="F4597"/>
      <c r="G4597"/>
      <c r="H4597"/>
      <c r="I4597"/>
    </row>
    <row r="4598" spans="4:9" x14ac:dyDescent="0.2">
      <c r="D4598" s="7"/>
      <c r="E4598"/>
      <c r="F4598"/>
      <c r="G4598"/>
      <c r="H4598"/>
      <c r="I4598"/>
    </row>
    <row r="4599" spans="4:9" x14ac:dyDescent="0.2">
      <c r="D4599" s="7"/>
      <c r="E4599"/>
      <c r="F4599"/>
      <c r="G4599"/>
      <c r="H4599"/>
      <c r="I4599"/>
    </row>
    <row r="4600" spans="4:9" x14ac:dyDescent="0.2">
      <c r="D4600" s="7"/>
      <c r="E4600"/>
      <c r="F4600"/>
      <c r="G4600"/>
      <c r="H4600"/>
      <c r="I4600"/>
    </row>
    <row r="4601" spans="4:9" x14ac:dyDescent="0.2">
      <c r="D4601" s="7"/>
      <c r="E4601"/>
      <c r="F4601"/>
      <c r="G4601"/>
      <c r="H4601"/>
      <c r="I4601"/>
    </row>
    <row r="4602" spans="4:9" x14ac:dyDescent="0.2">
      <c r="D4602" s="7"/>
      <c r="E4602"/>
      <c r="F4602"/>
      <c r="G4602"/>
      <c r="H4602"/>
      <c r="I4602"/>
    </row>
    <row r="4603" spans="4:9" x14ac:dyDescent="0.2">
      <c r="D4603" s="7"/>
      <c r="E4603"/>
      <c r="F4603"/>
      <c r="G4603"/>
      <c r="H4603"/>
      <c r="I4603"/>
    </row>
    <row r="4604" spans="4:9" x14ac:dyDescent="0.2">
      <c r="D4604" s="7"/>
      <c r="E4604"/>
      <c r="F4604"/>
      <c r="G4604"/>
      <c r="H4604"/>
      <c r="I4604"/>
    </row>
    <row r="4605" spans="4:9" x14ac:dyDescent="0.2">
      <c r="D4605" s="7"/>
      <c r="E4605"/>
      <c r="F4605"/>
      <c r="G4605"/>
      <c r="H4605"/>
      <c r="I4605"/>
    </row>
    <row r="4606" spans="4:9" x14ac:dyDescent="0.2">
      <c r="D4606" s="7"/>
      <c r="E4606"/>
      <c r="F4606"/>
      <c r="G4606"/>
      <c r="H4606"/>
      <c r="I4606"/>
    </row>
    <row r="4607" spans="4:9" x14ac:dyDescent="0.2">
      <c r="D4607" s="7"/>
      <c r="E4607"/>
      <c r="F4607"/>
      <c r="G4607"/>
      <c r="H4607"/>
      <c r="I4607"/>
    </row>
    <row r="4608" spans="4:9" x14ac:dyDescent="0.2">
      <c r="D4608" s="7"/>
      <c r="E4608"/>
      <c r="F4608"/>
      <c r="G4608"/>
      <c r="H4608"/>
      <c r="I4608"/>
    </row>
    <row r="4609" spans="4:9" x14ac:dyDescent="0.2">
      <c r="D4609" s="7"/>
      <c r="E4609"/>
      <c r="F4609"/>
      <c r="G4609"/>
      <c r="H4609"/>
      <c r="I4609"/>
    </row>
    <row r="4610" spans="4:9" x14ac:dyDescent="0.2">
      <c r="D4610" s="7"/>
      <c r="E4610"/>
      <c r="F4610"/>
      <c r="G4610"/>
      <c r="H4610"/>
      <c r="I4610"/>
    </row>
    <row r="4611" spans="4:9" x14ac:dyDescent="0.2">
      <c r="D4611" s="7"/>
      <c r="E4611"/>
      <c r="F4611"/>
      <c r="G4611"/>
      <c r="H4611"/>
      <c r="I4611"/>
    </row>
    <row r="4612" spans="4:9" x14ac:dyDescent="0.2">
      <c r="D4612" s="7"/>
      <c r="E4612"/>
      <c r="F4612"/>
      <c r="G4612"/>
      <c r="H4612"/>
      <c r="I4612"/>
    </row>
    <row r="4613" spans="4:9" x14ac:dyDescent="0.2">
      <c r="D4613" s="7"/>
      <c r="E4613"/>
      <c r="F4613"/>
      <c r="G4613"/>
      <c r="H4613"/>
      <c r="I4613"/>
    </row>
    <row r="4614" spans="4:9" x14ac:dyDescent="0.2">
      <c r="D4614" s="7"/>
      <c r="E4614"/>
      <c r="F4614"/>
      <c r="G4614"/>
      <c r="H4614"/>
      <c r="I4614"/>
    </row>
    <row r="4615" spans="4:9" x14ac:dyDescent="0.2">
      <c r="D4615" s="7"/>
      <c r="E4615"/>
      <c r="F4615"/>
      <c r="G4615"/>
      <c r="H4615"/>
      <c r="I4615"/>
    </row>
    <row r="4616" spans="4:9" x14ac:dyDescent="0.2">
      <c r="D4616" s="7"/>
      <c r="E4616"/>
      <c r="F4616"/>
      <c r="G4616"/>
      <c r="H4616"/>
      <c r="I4616"/>
    </row>
    <row r="4617" spans="4:9" x14ac:dyDescent="0.2">
      <c r="D4617" s="7"/>
      <c r="E4617"/>
      <c r="F4617"/>
      <c r="G4617"/>
      <c r="H4617"/>
      <c r="I4617"/>
    </row>
    <row r="4618" spans="4:9" x14ac:dyDescent="0.2">
      <c r="D4618" s="7"/>
      <c r="E4618"/>
      <c r="F4618"/>
      <c r="G4618"/>
      <c r="H4618"/>
      <c r="I4618"/>
    </row>
    <row r="4619" spans="4:9" x14ac:dyDescent="0.2">
      <c r="D4619" s="7"/>
      <c r="E4619"/>
      <c r="F4619"/>
      <c r="G4619"/>
      <c r="H4619"/>
      <c r="I4619"/>
    </row>
    <row r="4620" spans="4:9" x14ac:dyDescent="0.2">
      <c r="D4620" s="7"/>
      <c r="E4620"/>
      <c r="F4620"/>
      <c r="G4620"/>
      <c r="H4620"/>
      <c r="I4620"/>
    </row>
    <row r="4621" spans="4:9" x14ac:dyDescent="0.2">
      <c r="D4621" s="7"/>
      <c r="E4621"/>
      <c r="F4621"/>
      <c r="G4621"/>
      <c r="H4621"/>
      <c r="I4621"/>
    </row>
    <row r="4622" spans="4:9" x14ac:dyDescent="0.2">
      <c r="D4622" s="7"/>
      <c r="E4622"/>
      <c r="F4622"/>
      <c r="G4622"/>
      <c r="H4622"/>
      <c r="I4622"/>
    </row>
    <row r="4623" spans="4:9" x14ac:dyDescent="0.2">
      <c r="D4623" s="7"/>
      <c r="E4623"/>
      <c r="F4623"/>
      <c r="G4623"/>
      <c r="H4623"/>
      <c r="I4623"/>
    </row>
    <row r="4624" spans="4:9" x14ac:dyDescent="0.2">
      <c r="D4624" s="7"/>
      <c r="E4624"/>
      <c r="F4624"/>
      <c r="G4624"/>
      <c r="H4624"/>
      <c r="I4624"/>
    </row>
    <row r="4625" spans="4:9" x14ac:dyDescent="0.2">
      <c r="D4625" s="7"/>
      <c r="E4625"/>
      <c r="F4625"/>
      <c r="G4625"/>
      <c r="H4625"/>
      <c r="I4625"/>
    </row>
    <row r="4626" spans="4:9" x14ac:dyDescent="0.2">
      <c r="D4626" s="7"/>
      <c r="E4626"/>
      <c r="F4626"/>
      <c r="G4626"/>
      <c r="H4626"/>
      <c r="I4626"/>
    </row>
    <row r="4627" spans="4:9" x14ac:dyDescent="0.2">
      <c r="D4627" s="7"/>
      <c r="E4627"/>
      <c r="F4627"/>
      <c r="G4627"/>
      <c r="H4627"/>
      <c r="I4627"/>
    </row>
    <row r="4628" spans="4:9" x14ac:dyDescent="0.2">
      <c r="D4628" s="7"/>
      <c r="E4628"/>
      <c r="F4628"/>
      <c r="G4628"/>
      <c r="H4628"/>
      <c r="I4628"/>
    </row>
    <row r="4629" spans="4:9" x14ac:dyDescent="0.2">
      <c r="D4629" s="7"/>
      <c r="E4629"/>
      <c r="F4629"/>
      <c r="G4629"/>
      <c r="H4629"/>
      <c r="I4629"/>
    </row>
    <row r="4630" spans="4:9" x14ac:dyDescent="0.2">
      <c r="D4630" s="7"/>
      <c r="E4630"/>
      <c r="F4630"/>
      <c r="G4630"/>
      <c r="H4630"/>
      <c r="I4630"/>
    </row>
    <row r="4631" spans="4:9" x14ac:dyDescent="0.2">
      <c r="D4631" s="7"/>
      <c r="E4631"/>
      <c r="F4631"/>
      <c r="G4631"/>
      <c r="H4631"/>
      <c r="I4631"/>
    </row>
    <row r="4632" spans="4:9" x14ac:dyDescent="0.2">
      <c r="D4632" s="7"/>
      <c r="E4632"/>
      <c r="F4632"/>
      <c r="G4632"/>
      <c r="H4632"/>
      <c r="I4632"/>
    </row>
    <row r="4633" spans="4:9" x14ac:dyDescent="0.2">
      <c r="D4633" s="7"/>
      <c r="E4633"/>
      <c r="F4633"/>
      <c r="G4633"/>
      <c r="H4633"/>
      <c r="I4633"/>
    </row>
    <row r="4634" spans="4:9" x14ac:dyDescent="0.2">
      <c r="D4634" s="7"/>
      <c r="E4634"/>
      <c r="F4634"/>
      <c r="G4634"/>
      <c r="H4634"/>
      <c r="I4634"/>
    </row>
    <row r="4635" spans="4:9" x14ac:dyDescent="0.2">
      <c r="D4635" s="7"/>
      <c r="E4635"/>
      <c r="F4635"/>
      <c r="G4635"/>
      <c r="H4635"/>
      <c r="I4635"/>
    </row>
    <row r="4636" spans="4:9" x14ac:dyDescent="0.2">
      <c r="D4636" s="7"/>
      <c r="E4636"/>
      <c r="F4636"/>
      <c r="G4636"/>
      <c r="H4636"/>
      <c r="I4636"/>
    </row>
    <row r="4637" spans="4:9" x14ac:dyDescent="0.2">
      <c r="D4637" s="7"/>
      <c r="E4637"/>
      <c r="F4637"/>
      <c r="G4637"/>
      <c r="H4637"/>
      <c r="I4637"/>
    </row>
    <row r="4638" spans="4:9" x14ac:dyDescent="0.2">
      <c r="D4638" s="7"/>
      <c r="E4638"/>
      <c r="F4638"/>
      <c r="G4638"/>
      <c r="H4638"/>
      <c r="I4638"/>
    </row>
    <row r="4639" spans="4:9" x14ac:dyDescent="0.2">
      <c r="D4639" s="7"/>
      <c r="E4639"/>
      <c r="F4639"/>
      <c r="G4639"/>
      <c r="H4639"/>
      <c r="I4639"/>
    </row>
    <row r="4640" spans="4:9" x14ac:dyDescent="0.2">
      <c r="D4640" s="7"/>
      <c r="E4640"/>
      <c r="F4640"/>
      <c r="G4640"/>
      <c r="H4640"/>
      <c r="I4640"/>
    </row>
    <row r="4641" spans="4:9" x14ac:dyDescent="0.2">
      <c r="D4641" s="7"/>
      <c r="E4641"/>
      <c r="F4641"/>
      <c r="G4641"/>
      <c r="H4641"/>
      <c r="I4641"/>
    </row>
    <row r="4642" spans="4:9" x14ac:dyDescent="0.2">
      <c r="D4642" s="7"/>
      <c r="E4642"/>
      <c r="F4642"/>
      <c r="G4642"/>
      <c r="H4642"/>
      <c r="I4642"/>
    </row>
    <row r="4643" spans="4:9" x14ac:dyDescent="0.2">
      <c r="D4643" s="7"/>
      <c r="E4643"/>
      <c r="F4643"/>
      <c r="G4643"/>
      <c r="H4643"/>
      <c r="I4643"/>
    </row>
    <row r="4644" spans="4:9" x14ac:dyDescent="0.2">
      <c r="D4644" s="7"/>
      <c r="E4644"/>
      <c r="F4644"/>
      <c r="G4644"/>
      <c r="H4644"/>
      <c r="I4644"/>
    </row>
    <row r="4645" spans="4:9" x14ac:dyDescent="0.2">
      <c r="D4645" s="7"/>
      <c r="E4645"/>
      <c r="F4645"/>
      <c r="G4645"/>
      <c r="H4645"/>
      <c r="I4645"/>
    </row>
    <row r="4646" spans="4:9" x14ac:dyDescent="0.2">
      <c r="D4646" s="7"/>
      <c r="E4646"/>
      <c r="F4646"/>
      <c r="G4646"/>
      <c r="H4646"/>
      <c r="I4646"/>
    </row>
    <row r="4647" spans="4:9" x14ac:dyDescent="0.2">
      <c r="D4647" s="7"/>
      <c r="E4647"/>
      <c r="F4647"/>
      <c r="G4647"/>
      <c r="H4647"/>
      <c r="I4647"/>
    </row>
    <row r="4648" spans="4:9" x14ac:dyDescent="0.2">
      <c r="D4648" s="7"/>
      <c r="E4648"/>
      <c r="F4648"/>
      <c r="G4648"/>
      <c r="H4648"/>
      <c r="I4648"/>
    </row>
    <row r="4649" spans="4:9" x14ac:dyDescent="0.2">
      <c r="D4649" s="7"/>
      <c r="E4649"/>
      <c r="F4649"/>
      <c r="G4649"/>
      <c r="H4649"/>
      <c r="I4649"/>
    </row>
    <row r="4650" spans="4:9" x14ac:dyDescent="0.2">
      <c r="D4650" s="7"/>
      <c r="E4650"/>
      <c r="F4650"/>
      <c r="G4650"/>
      <c r="H4650"/>
      <c r="I4650"/>
    </row>
    <row r="4651" spans="4:9" x14ac:dyDescent="0.2">
      <c r="D4651" s="7"/>
      <c r="E4651"/>
      <c r="F4651"/>
      <c r="G4651"/>
      <c r="H4651"/>
      <c r="I4651"/>
    </row>
    <row r="4652" spans="4:9" x14ac:dyDescent="0.2">
      <c r="D4652" s="7"/>
      <c r="E4652"/>
      <c r="F4652"/>
      <c r="G4652"/>
      <c r="H4652"/>
      <c r="I4652"/>
    </row>
    <row r="4653" spans="4:9" x14ac:dyDescent="0.2">
      <c r="D4653" s="7"/>
      <c r="E4653"/>
      <c r="F4653"/>
      <c r="G4653"/>
      <c r="H4653"/>
      <c r="I4653"/>
    </row>
    <row r="4654" spans="4:9" x14ac:dyDescent="0.2">
      <c r="D4654" s="7"/>
      <c r="E4654"/>
      <c r="F4654"/>
      <c r="G4654"/>
      <c r="H4654"/>
      <c r="I4654"/>
    </row>
    <row r="4655" spans="4:9" x14ac:dyDescent="0.2">
      <c r="D4655" s="7"/>
      <c r="E4655"/>
      <c r="F4655"/>
      <c r="G4655"/>
      <c r="H4655"/>
      <c r="I4655"/>
    </row>
    <row r="4656" spans="4:9" x14ac:dyDescent="0.2">
      <c r="D4656" s="7"/>
      <c r="E4656"/>
      <c r="F4656"/>
      <c r="G4656"/>
      <c r="H4656"/>
      <c r="I4656"/>
    </row>
    <row r="4657" spans="4:9" x14ac:dyDescent="0.2">
      <c r="D4657" s="7"/>
      <c r="E4657"/>
      <c r="F4657"/>
      <c r="G4657"/>
      <c r="H4657"/>
      <c r="I4657"/>
    </row>
    <row r="4658" spans="4:9" x14ac:dyDescent="0.2">
      <c r="D4658" s="7"/>
      <c r="E4658"/>
      <c r="F4658"/>
      <c r="G4658"/>
      <c r="H4658"/>
      <c r="I4658"/>
    </row>
    <row r="4659" spans="4:9" x14ac:dyDescent="0.2">
      <c r="D4659" s="7"/>
      <c r="E4659"/>
      <c r="F4659"/>
      <c r="G4659"/>
      <c r="H4659"/>
      <c r="I4659"/>
    </row>
    <row r="4660" spans="4:9" x14ac:dyDescent="0.2">
      <c r="D4660" s="7"/>
      <c r="E4660"/>
      <c r="F4660"/>
      <c r="G4660"/>
      <c r="H4660"/>
      <c r="I4660"/>
    </row>
    <row r="4661" spans="4:9" x14ac:dyDescent="0.2">
      <c r="D4661" s="7"/>
      <c r="E4661"/>
      <c r="F4661"/>
      <c r="G4661"/>
      <c r="H4661"/>
      <c r="I4661"/>
    </row>
    <row r="4662" spans="4:9" x14ac:dyDescent="0.2">
      <c r="D4662" s="7"/>
      <c r="E4662"/>
      <c r="F4662"/>
      <c r="G4662"/>
      <c r="H4662"/>
      <c r="I4662"/>
    </row>
    <row r="4663" spans="4:9" x14ac:dyDescent="0.2">
      <c r="D4663" s="7"/>
      <c r="E4663"/>
      <c r="F4663"/>
      <c r="G4663"/>
      <c r="H4663"/>
      <c r="I4663"/>
    </row>
    <row r="4664" spans="4:9" x14ac:dyDescent="0.2">
      <c r="D4664" s="7"/>
      <c r="E4664"/>
      <c r="F4664"/>
      <c r="G4664"/>
      <c r="H4664"/>
      <c r="I4664"/>
    </row>
    <row r="4665" spans="4:9" x14ac:dyDescent="0.2">
      <c r="D4665" s="7"/>
      <c r="E4665"/>
      <c r="F4665"/>
      <c r="G4665"/>
      <c r="H4665"/>
      <c r="I4665"/>
    </row>
    <row r="4666" spans="4:9" x14ac:dyDescent="0.2">
      <c r="D4666" s="7"/>
      <c r="E4666"/>
      <c r="F4666"/>
      <c r="G4666"/>
      <c r="H4666"/>
      <c r="I4666"/>
    </row>
    <row r="4667" spans="4:9" x14ac:dyDescent="0.2">
      <c r="D4667" s="7"/>
      <c r="E4667"/>
      <c r="F4667"/>
      <c r="G4667"/>
      <c r="H4667"/>
      <c r="I4667"/>
    </row>
    <row r="4668" spans="4:9" x14ac:dyDescent="0.2">
      <c r="D4668" s="7"/>
      <c r="E4668"/>
      <c r="F4668"/>
      <c r="G4668"/>
      <c r="H4668"/>
      <c r="I4668"/>
    </row>
    <row r="4669" spans="4:9" x14ac:dyDescent="0.2">
      <c r="D4669" s="7"/>
      <c r="E4669"/>
      <c r="F4669"/>
      <c r="G4669"/>
      <c r="H4669"/>
      <c r="I4669"/>
    </row>
    <row r="4670" spans="4:9" x14ac:dyDescent="0.2">
      <c r="D4670" s="7"/>
      <c r="E4670"/>
      <c r="F4670"/>
      <c r="G4670"/>
      <c r="H4670"/>
      <c r="I4670"/>
    </row>
    <row r="4671" spans="4:9" x14ac:dyDescent="0.2">
      <c r="D4671" s="7"/>
      <c r="E4671"/>
      <c r="F4671"/>
      <c r="G4671"/>
      <c r="H4671"/>
      <c r="I4671"/>
    </row>
    <row r="4672" spans="4:9" x14ac:dyDescent="0.2">
      <c r="D4672" s="7"/>
      <c r="E4672"/>
      <c r="F4672"/>
      <c r="G4672"/>
      <c r="H4672"/>
      <c r="I4672"/>
    </row>
    <row r="4673" spans="4:9" x14ac:dyDescent="0.2">
      <c r="D4673" s="7"/>
      <c r="E4673"/>
      <c r="F4673"/>
      <c r="G4673"/>
      <c r="H4673"/>
      <c r="I4673"/>
    </row>
    <row r="4674" spans="4:9" x14ac:dyDescent="0.2">
      <c r="D4674" s="7"/>
      <c r="E4674"/>
      <c r="F4674"/>
      <c r="G4674"/>
      <c r="H4674"/>
      <c r="I4674"/>
    </row>
    <row r="4675" spans="4:9" x14ac:dyDescent="0.2">
      <c r="D4675" s="7"/>
      <c r="E4675"/>
      <c r="F4675"/>
      <c r="G4675"/>
      <c r="H4675"/>
      <c r="I4675"/>
    </row>
    <row r="4676" spans="4:9" x14ac:dyDescent="0.2">
      <c r="D4676" s="7"/>
      <c r="E4676"/>
      <c r="F4676"/>
      <c r="G4676"/>
      <c r="H4676"/>
      <c r="I4676"/>
    </row>
    <row r="4677" spans="4:9" x14ac:dyDescent="0.2">
      <c r="D4677" s="7"/>
      <c r="E4677"/>
      <c r="F4677"/>
      <c r="G4677"/>
      <c r="H4677"/>
      <c r="I4677"/>
    </row>
    <row r="4678" spans="4:9" x14ac:dyDescent="0.2">
      <c r="D4678" s="7"/>
      <c r="E4678"/>
      <c r="F4678"/>
      <c r="G4678"/>
      <c r="H4678"/>
      <c r="I4678"/>
    </row>
    <row r="4679" spans="4:9" x14ac:dyDescent="0.2">
      <c r="D4679" s="7"/>
      <c r="E4679"/>
      <c r="F4679"/>
      <c r="G4679"/>
      <c r="H4679"/>
      <c r="I4679"/>
    </row>
    <row r="4680" spans="4:9" x14ac:dyDescent="0.2">
      <c r="D4680" s="7"/>
      <c r="E4680"/>
      <c r="F4680"/>
      <c r="G4680"/>
      <c r="H4680"/>
      <c r="I4680"/>
    </row>
    <row r="4681" spans="4:9" x14ac:dyDescent="0.2">
      <c r="D4681" s="7"/>
      <c r="E4681"/>
      <c r="F4681"/>
      <c r="G4681"/>
      <c r="H4681"/>
      <c r="I4681"/>
    </row>
    <row r="4682" spans="4:9" x14ac:dyDescent="0.2">
      <c r="D4682" s="7"/>
      <c r="E4682"/>
      <c r="F4682"/>
      <c r="G4682"/>
      <c r="H4682"/>
      <c r="I4682"/>
    </row>
    <row r="4683" spans="4:9" x14ac:dyDescent="0.2">
      <c r="D4683" s="7"/>
      <c r="E4683"/>
      <c r="F4683"/>
      <c r="G4683"/>
      <c r="H4683"/>
      <c r="I4683"/>
    </row>
    <row r="4684" spans="4:9" x14ac:dyDescent="0.2">
      <c r="D4684" s="7"/>
      <c r="E4684"/>
      <c r="F4684"/>
      <c r="G4684"/>
      <c r="H4684"/>
      <c r="I4684"/>
    </row>
    <row r="4685" spans="4:9" x14ac:dyDescent="0.2">
      <c r="D4685" s="7"/>
      <c r="E4685"/>
      <c r="F4685"/>
      <c r="G4685"/>
      <c r="H4685"/>
      <c r="I4685"/>
    </row>
    <row r="4686" spans="4:9" x14ac:dyDescent="0.2">
      <c r="D4686" s="7"/>
      <c r="E4686"/>
      <c r="F4686"/>
      <c r="G4686"/>
      <c r="H4686"/>
      <c r="I4686"/>
    </row>
    <row r="4687" spans="4:9" x14ac:dyDescent="0.2">
      <c r="D4687" s="7"/>
      <c r="E4687"/>
      <c r="F4687"/>
      <c r="G4687"/>
      <c r="H4687"/>
      <c r="I4687"/>
    </row>
    <row r="4688" spans="4:9" x14ac:dyDescent="0.2">
      <c r="D4688" s="7"/>
      <c r="E4688"/>
      <c r="F4688"/>
      <c r="G4688"/>
      <c r="H4688"/>
      <c r="I4688"/>
    </row>
    <row r="4689" spans="4:9" x14ac:dyDescent="0.2">
      <c r="D4689" s="7"/>
      <c r="E4689"/>
      <c r="F4689"/>
      <c r="G4689"/>
      <c r="H4689"/>
      <c r="I4689"/>
    </row>
    <row r="4690" spans="4:9" x14ac:dyDescent="0.2">
      <c r="D4690" s="7"/>
      <c r="E4690"/>
      <c r="F4690"/>
      <c r="G4690"/>
      <c r="H4690"/>
      <c r="I4690"/>
    </row>
    <row r="4691" spans="4:9" x14ac:dyDescent="0.2">
      <c r="D4691" s="7"/>
      <c r="E4691"/>
      <c r="F4691"/>
      <c r="G4691"/>
      <c r="H4691"/>
      <c r="I4691"/>
    </row>
    <row r="4692" spans="4:9" x14ac:dyDescent="0.2">
      <c r="D4692" s="7"/>
      <c r="E4692"/>
      <c r="F4692"/>
      <c r="G4692"/>
      <c r="H4692"/>
      <c r="I4692"/>
    </row>
    <row r="4693" spans="4:9" x14ac:dyDescent="0.2">
      <c r="D4693" s="7"/>
      <c r="E4693"/>
      <c r="F4693"/>
      <c r="G4693"/>
      <c r="H4693"/>
      <c r="I4693"/>
    </row>
    <row r="4694" spans="4:9" x14ac:dyDescent="0.2">
      <c r="D4694" s="7"/>
      <c r="E4694"/>
      <c r="F4694"/>
      <c r="G4694"/>
      <c r="H4694"/>
      <c r="I4694"/>
    </row>
    <row r="4695" spans="4:9" x14ac:dyDescent="0.2">
      <c r="D4695" s="7"/>
      <c r="E4695"/>
      <c r="F4695"/>
      <c r="G4695"/>
      <c r="H4695"/>
      <c r="I4695"/>
    </row>
    <row r="4696" spans="4:9" x14ac:dyDescent="0.2">
      <c r="D4696" s="7"/>
      <c r="E4696"/>
      <c r="F4696"/>
      <c r="G4696"/>
      <c r="H4696"/>
      <c r="I4696"/>
    </row>
    <row r="4697" spans="4:9" x14ac:dyDescent="0.2">
      <c r="D4697" s="7"/>
      <c r="E4697"/>
      <c r="F4697"/>
      <c r="G4697"/>
      <c r="H4697"/>
      <c r="I4697"/>
    </row>
    <row r="4698" spans="4:9" x14ac:dyDescent="0.2">
      <c r="D4698" s="7"/>
      <c r="E4698"/>
      <c r="F4698"/>
      <c r="G4698"/>
      <c r="H4698"/>
      <c r="I4698"/>
    </row>
    <row r="4699" spans="4:9" x14ac:dyDescent="0.2">
      <c r="D4699" s="7"/>
      <c r="E4699"/>
      <c r="F4699"/>
      <c r="G4699"/>
      <c r="H4699"/>
      <c r="I4699"/>
    </row>
    <row r="4700" spans="4:9" x14ac:dyDescent="0.2">
      <c r="D4700" s="7"/>
      <c r="E4700"/>
      <c r="F4700"/>
      <c r="G4700"/>
      <c r="H4700"/>
      <c r="I4700"/>
    </row>
    <row r="4701" spans="4:9" x14ac:dyDescent="0.2">
      <c r="D4701" s="7"/>
      <c r="E4701"/>
      <c r="F4701"/>
      <c r="G4701"/>
      <c r="H4701"/>
      <c r="I4701"/>
    </row>
    <row r="4702" spans="4:9" x14ac:dyDescent="0.2">
      <c r="D4702" s="7"/>
      <c r="E4702"/>
      <c r="F4702"/>
      <c r="G4702"/>
      <c r="H4702"/>
      <c r="I4702"/>
    </row>
    <row r="4703" spans="4:9" x14ac:dyDescent="0.2">
      <c r="D4703" s="7"/>
      <c r="E4703"/>
      <c r="F4703"/>
      <c r="G4703"/>
      <c r="H4703"/>
      <c r="I4703"/>
    </row>
    <row r="4704" spans="4:9" x14ac:dyDescent="0.2">
      <c r="D4704" s="7"/>
      <c r="E4704"/>
      <c r="F4704"/>
      <c r="G4704"/>
      <c r="H4704"/>
      <c r="I4704"/>
    </row>
    <row r="4705" spans="4:9" x14ac:dyDescent="0.2">
      <c r="D4705" s="7"/>
      <c r="E4705"/>
      <c r="F4705"/>
      <c r="G4705"/>
      <c r="H4705"/>
      <c r="I4705"/>
    </row>
    <row r="4706" spans="4:9" x14ac:dyDescent="0.2">
      <c r="D4706" s="7"/>
      <c r="E4706"/>
      <c r="F4706"/>
      <c r="G4706"/>
      <c r="H4706"/>
      <c r="I4706"/>
    </row>
    <row r="4707" spans="4:9" x14ac:dyDescent="0.2">
      <c r="D4707" s="7"/>
      <c r="E4707"/>
      <c r="F4707"/>
      <c r="G4707"/>
      <c r="H4707"/>
      <c r="I4707"/>
    </row>
    <row r="4708" spans="4:9" x14ac:dyDescent="0.2">
      <c r="D4708" s="7"/>
      <c r="E4708"/>
      <c r="F4708"/>
      <c r="G4708"/>
      <c r="H4708"/>
      <c r="I4708"/>
    </row>
    <row r="4709" spans="4:9" x14ac:dyDescent="0.2">
      <c r="D4709" s="7"/>
      <c r="E4709"/>
      <c r="F4709"/>
      <c r="G4709"/>
      <c r="H4709"/>
      <c r="I4709"/>
    </row>
    <row r="4710" spans="4:9" x14ac:dyDescent="0.2">
      <c r="D4710" s="7"/>
      <c r="E4710"/>
      <c r="F4710"/>
      <c r="G4710"/>
      <c r="H4710"/>
      <c r="I4710"/>
    </row>
    <row r="4711" spans="4:9" x14ac:dyDescent="0.2">
      <c r="D4711" s="7"/>
      <c r="E4711"/>
      <c r="F4711"/>
      <c r="G4711"/>
      <c r="H4711"/>
      <c r="I4711"/>
    </row>
    <row r="4712" spans="4:9" x14ac:dyDescent="0.2">
      <c r="D4712" s="7"/>
      <c r="E4712"/>
      <c r="F4712"/>
      <c r="G4712"/>
      <c r="H4712"/>
      <c r="I4712"/>
    </row>
    <row r="4713" spans="4:9" x14ac:dyDescent="0.2">
      <c r="D4713" s="7"/>
      <c r="E4713"/>
      <c r="F4713"/>
      <c r="G4713"/>
      <c r="H4713"/>
      <c r="I4713"/>
    </row>
    <row r="4714" spans="4:9" x14ac:dyDescent="0.2">
      <c r="D4714" s="7"/>
      <c r="E4714"/>
      <c r="F4714"/>
      <c r="G4714"/>
      <c r="H4714"/>
      <c r="I4714"/>
    </row>
    <row r="4715" spans="4:9" x14ac:dyDescent="0.2">
      <c r="D4715" s="7"/>
      <c r="E4715"/>
      <c r="F4715"/>
      <c r="G4715"/>
      <c r="H4715"/>
      <c r="I4715"/>
    </row>
    <row r="4716" spans="4:9" x14ac:dyDescent="0.2">
      <c r="D4716" s="7"/>
      <c r="E4716"/>
      <c r="F4716"/>
      <c r="G4716"/>
      <c r="H4716"/>
      <c r="I4716"/>
    </row>
    <row r="4717" spans="4:9" x14ac:dyDescent="0.2">
      <c r="D4717" s="7"/>
      <c r="E4717"/>
      <c r="F4717"/>
      <c r="G4717"/>
      <c r="H4717"/>
      <c r="I4717"/>
    </row>
    <row r="4718" spans="4:9" x14ac:dyDescent="0.2">
      <c r="D4718" s="7"/>
      <c r="E4718"/>
      <c r="F4718"/>
      <c r="G4718"/>
      <c r="H4718"/>
      <c r="I4718"/>
    </row>
    <row r="4719" spans="4:9" x14ac:dyDescent="0.2">
      <c r="D4719" s="7"/>
      <c r="E4719"/>
      <c r="F4719"/>
      <c r="G4719"/>
      <c r="H4719"/>
      <c r="I4719"/>
    </row>
    <row r="4720" spans="4:9" x14ac:dyDescent="0.2">
      <c r="D4720" s="7"/>
      <c r="E4720"/>
      <c r="F4720"/>
      <c r="G4720"/>
      <c r="H4720"/>
      <c r="I4720"/>
    </row>
    <row r="4721" spans="4:9" x14ac:dyDescent="0.2">
      <c r="D4721" s="7"/>
      <c r="E4721"/>
      <c r="F4721"/>
      <c r="G4721"/>
      <c r="H4721"/>
      <c r="I4721"/>
    </row>
    <row r="4722" spans="4:9" x14ac:dyDescent="0.2">
      <c r="D4722" s="7"/>
      <c r="E4722"/>
      <c r="F4722"/>
      <c r="G4722"/>
      <c r="H4722"/>
      <c r="I4722"/>
    </row>
    <row r="4723" spans="4:9" x14ac:dyDescent="0.2">
      <c r="D4723" s="7"/>
      <c r="E4723"/>
      <c r="F4723"/>
      <c r="G4723"/>
      <c r="H4723"/>
      <c r="I4723"/>
    </row>
    <row r="4724" spans="4:9" x14ac:dyDescent="0.2">
      <c r="D4724" s="7"/>
      <c r="E4724"/>
      <c r="F4724"/>
      <c r="G4724"/>
      <c r="H4724"/>
      <c r="I4724"/>
    </row>
    <row r="4725" spans="4:9" x14ac:dyDescent="0.2">
      <c r="D4725" s="7"/>
      <c r="E4725"/>
      <c r="F4725"/>
      <c r="G4725"/>
      <c r="H4725"/>
      <c r="I4725"/>
    </row>
    <row r="4726" spans="4:9" x14ac:dyDescent="0.2">
      <c r="D4726" s="7"/>
      <c r="E4726"/>
      <c r="F4726"/>
      <c r="G4726"/>
      <c r="H4726"/>
      <c r="I4726"/>
    </row>
    <row r="4727" spans="4:9" x14ac:dyDescent="0.2">
      <c r="D4727" s="7"/>
      <c r="E4727"/>
      <c r="F4727"/>
      <c r="G4727"/>
      <c r="H4727"/>
      <c r="I4727"/>
    </row>
    <row r="4728" spans="4:9" x14ac:dyDescent="0.2">
      <c r="D4728" s="7"/>
      <c r="E4728"/>
      <c r="F4728"/>
      <c r="G4728"/>
      <c r="H4728"/>
      <c r="I4728"/>
    </row>
    <row r="4729" spans="4:9" x14ac:dyDescent="0.2">
      <c r="D4729" s="7"/>
      <c r="E4729"/>
      <c r="F4729"/>
      <c r="G4729"/>
      <c r="H4729"/>
      <c r="I4729"/>
    </row>
    <row r="4730" spans="4:9" x14ac:dyDescent="0.2">
      <c r="D4730" s="7"/>
      <c r="E4730"/>
      <c r="F4730"/>
      <c r="G4730"/>
      <c r="H4730"/>
      <c r="I4730"/>
    </row>
    <row r="4731" spans="4:9" x14ac:dyDescent="0.2">
      <c r="D4731" s="7"/>
      <c r="E4731"/>
      <c r="F4731"/>
      <c r="G4731"/>
      <c r="H4731"/>
      <c r="I4731"/>
    </row>
    <row r="4732" spans="4:9" x14ac:dyDescent="0.2">
      <c r="D4732" s="7"/>
      <c r="E4732"/>
      <c r="F4732"/>
      <c r="G4732"/>
      <c r="H4732"/>
      <c r="I4732"/>
    </row>
    <row r="4733" spans="4:9" x14ac:dyDescent="0.2">
      <c r="D4733" s="7"/>
      <c r="E4733"/>
      <c r="F4733"/>
      <c r="G4733"/>
      <c r="H4733"/>
      <c r="I4733"/>
    </row>
    <row r="4734" spans="4:9" x14ac:dyDescent="0.2">
      <c r="D4734" s="7"/>
      <c r="E4734"/>
      <c r="F4734"/>
      <c r="G4734"/>
      <c r="H4734"/>
      <c r="I4734"/>
    </row>
    <row r="4735" spans="4:9" x14ac:dyDescent="0.2">
      <c r="D4735" s="7"/>
      <c r="E4735"/>
      <c r="F4735"/>
      <c r="G4735"/>
      <c r="H4735"/>
      <c r="I4735"/>
    </row>
    <row r="4736" spans="4:9" x14ac:dyDescent="0.2">
      <c r="D4736" s="7"/>
      <c r="E4736"/>
      <c r="F4736"/>
      <c r="G4736"/>
      <c r="H4736"/>
      <c r="I4736"/>
    </row>
    <row r="4737" spans="4:9" x14ac:dyDescent="0.2">
      <c r="D4737" s="7"/>
      <c r="E4737"/>
      <c r="F4737"/>
      <c r="G4737"/>
      <c r="H4737"/>
      <c r="I4737"/>
    </row>
    <row r="4738" spans="4:9" x14ac:dyDescent="0.2">
      <c r="D4738" s="7"/>
      <c r="E4738"/>
      <c r="F4738"/>
      <c r="G4738"/>
      <c r="H4738"/>
      <c r="I4738"/>
    </row>
    <row r="4739" spans="4:9" x14ac:dyDescent="0.2">
      <c r="D4739" s="7"/>
      <c r="E4739"/>
      <c r="F4739"/>
      <c r="G4739"/>
      <c r="H4739"/>
      <c r="I4739"/>
    </row>
    <row r="4740" spans="4:9" x14ac:dyDescent="0.2">
      <c r="D4740" s="7"/>
      <c r="E4740"/>
      <c r="F4740"/>
      <c r="G4740"/>
      <c r="H4740"/>
      <c r="I4740"/>
    </row>
    <row r="4741" spans="4:9" x14ac:dyDescent="0.2">
      <c r="D4741" s="7"/>
      <c r="E4741"/>
      <c r="F4741"/>
      <c r="G4741"/>
      <c r="H4741"/>
      <c r="I4741"/>
    </row>
    <row r="4742" spans="4:9" x14ac:dyDescent="0.2">
      <c r="D4742" s="7"/>
      <c r="E4742"/>
      <c r="F4742"/>
      <c r="G4742"/>
      <c r="H4742"/>
      <c r="I4742"/>
    </row>
    <row r="4743" spans="4:9" x14ac:dyDescent="0.2">
      <c r="D4743" s="7"/>
      <c r="E4743"/>
      <c r="F4743"/>
      <c r="G4743"/>
      <c r="H4743"/>
      <c r="I4743"/>
    </row>
    <row r="4744" spans="4:9" x14ac:dyDescent="0.2">
      <c r="D4744" s="7"/>
      <c r="E4744"/>
      <c r="F4744"/>
      <c r="G4744"/>
      <c r="H4744"/>
      <c r="I4744"/>
    </row>
    <row r="4745" spans="4:9" x14ac:dyDescent="0.2">
      <c r="D4745" s="7"/>
      <c r="E4745"/>
      <c r="F4745"/>
      <c r="G4745"/>
      <c r="H4745"/>
      <c r="I4745"/>
    </row>
    <row r="4746" spans="4:9" x14ac:dyDescent="0.2">
      <c r="D4746" s="7"/>
      <c r="E4746"/>
      <c r="F4746"/>
      <c r="G4746"/>
      <c r="H4746"/>
      <c r="I4746"/>
    </row>
    <row r="4747" spans="4:9" x14ac:dyDescent="0.2">
      <c r="D4747" s="7"/>
      <c r="E4747"/>
      <c r="F4747"/>
      <c r="G4747"/>
      <c r="H4747"/>
      <c r="I4747"/>
    </row>
    <row r="4748" spans="4:9" x14ac:dyDescent="0.2">
      <c r="D4748" s="7"/>
      <c r="E4748"/>
      <c r="F4748"/>
      <c r="G4748"/>
      <c r="H4748"/>
      <c r="I4748"/>
    </row>
    <row r="4749" spans="4:9" x14ac:dyDescent="0.2">
      <c r="D4749" s="7"/>
      <c r="E4749"/>
      <c r="F4749"/>
      <c r="G4749"/>
      <c r="H4749"/>
      <c r="I4749"/>
    </row>
    <row r="4750" spans="4:9" x14ac:dyDescent="0.2">
      <c r="D4750" s="7"/>
      <c r="E4750"/>
      <c r="F4750"/>
      <c r="G4750"/>
      <c r="H4750"/>
      <c r="I4750"/>
    </row>
    <row r="4751" spans="4:9" x14ac:dyDescent="0.2">
      <c r="D4751" s="7"/>
      <c r="E4751"/>
      <c r="F4751"/>
      <c r="G4751"/>
      <c r="H4751"/>
      <c r="I4751"/>
    </row>
    <row r="4752" spans="4:9" x14ac:dyDescent="0.2">
      <c r="D4752" s="7"/>
      <c r="E4752"/>
      <c r="F4752"/>
      <c r="G4752"/>
      <c r="H4752"/>
      <c r="I4752"/>
    </row>
    <row r="4753" spans="4:9" x14ac:dyDescent="0.2">
      <c r="D4753" s="7"/>
      <c r="E4753"/>
      <c r="F4753"/>
      <c r="G4753"/>
      <c r="H4753"/>
      <c r="I4753"/>
    </row>
    <row r="4754" spans="4:9" x14ac:dyDescent="0.2">
      <c r="D4754" s="7"/>
      <c r="E4754"/>
      <c r="F4754"/>
      <c r="G4754"/>
      <c r="H4754"/>
      <c r="I4754"/>
    </row>
    <row r="4755" spans="4:9" x14ac:dyDescent="0.2">
      <c r="D4755" s="7"/>
      <c r="E4755"/>
      <c r="F4755"/>
      <c r="G4755"/>
      <c r="H4755"/>
      <c r="I4755"/>
    </row>
    <row r="4756" spans="4:9" x14ac:dyDescent="0.2">
      <c r="D4756" s="7"/>
      <c r="E4756"/>
      <c r="F4756"/>
      <c r="G4756"/>
      <c r="H4756"/>
      <c r="I4756"/>
    </row>
    <row r="4757" spans="4:9" x14ac:dyDescent="0.2">
      <c r="D4757" s="7"/>
      <c r="E4757"/>
      <c r="F4757"/>
      <c r="G4757"/>
      <c r="H4757"/>
      <c r="I4757"/>
    </row>
    <row r="4758" spans="4:9" x14ac:dyDescent="0.2">
      <c r="D4758" s="7"/>
      <c r="E4758"/>
      <c r="F4758"/>
      <c r="G4758"/>
      <c r="H4758"/>
      <c r="I4758"/>
    </row>
    <row r="4759" spans="4:9" x14ac:dyDescent="0.2">
      <c r="D4759" s="7"/>
      <c r="E4759"/>
      <c r="F4759"/>
      <c r="G4759"/>
      <c r="H4759"/>
      <c r="I4759"/>
    </row>
    <row r="4760" spans="4:9" x14ac:dyDescent="0.2">
      <c r="D4760" s="7"/>
      <c r="E4760"/>
      <c r="F4760"/>
      <c r="G4760"/>
      <c r="H4760"/>
      <c r="I4760"/>
    </row>
    <row r="4761" spans="4:9" x14ac:dyDescent="0.2">
      <c r="D4761" s="7"/>
      <c r="E4761"/>
      <c r="F4761"/>
      <c r="G4761"/>
      <c r="H4761"/>
      <c r="I4761"/>
    </row>
    <row r="4762" spans="4:9" x14ac:dyDescent="0.2">
      <c r="D4762" s="7"/>
      <c r="E4762"/>
      <c r="F4762"/>
      <c r="G4762"/>
      <c r="H4762"/>
      <c r="I4762"/>
    </row>
    <row r="4763" spans="4:9" x14ac:dyDescent="0.2">
      <c r="D4763" s="7"/>
      <c r="E4763"/>
      <c r="F4763"/>
      <c r="G4763"/>
      <c r="H4763"/>
      <c r="I4763"/>
    </row>
    <row r="4764" spans="4:9" x14ac:dyDescent="0.2">
      <c r="D4764" s="7"/>
      <c r="E4764"/>
      <c r="F4764"/>
      <c r="G4764"/>
      <c r="H4764"/>
      <c r="I4764"/>
    </row>
    <row r="4765" spans="4:9" x14ac:dyDescent="0.2">
      <c r="D4765" s="7"/>
      <c r="E4765"/>
      <c r="F4765"/>
      <c r="G4765"/>
      <c r="H4765"/>
      <c r="I4765"/>
    </row>
    <row r="4766" spans="4:9" x14ac:dyDescent="0.2">
      <c r="D4766" s="7"/>
      <c r="E4766"/>
      <c r="F4766"/>
      <c r="G4766"/>
      <c r="H4766"/>
      <c r="I4766"/>
    </row>
    <row r="4767" spans="4:9" x14ac:dyDescent="0.2">
      <c r="D4767" s="7"/>
      <c r="E4767"/>
      <c r="F4767"/>
      <c r="G4767"/>
      <c r="H4767"/>
      <c r="I4767"/>
    </row>
    <row r="4768" spans="4:9" x14ac:dyDescent="0.2">
      <c r="D4768" s="7"/>
      <c r="E4768"/>
      <c r="F4768"/>
      <c r="G4768"/>
      <c r="H4768"/>
      <c r="I4768"/>
    </row>
    <row r="4769" spans="4:9" x14ac:dyDescent="0.2">
      <c r="D4769" s="7"/>
      <c r="E4769"/>
      <c r="F4769"/>
      <c r="G4769"/>
      <c r="H4769"/>
      <c r="I4769"/>
    </row>
    <row r="4770" spans="4:9" x14ac:dyDescent="0.2">
      <c r="D4770" s="7"/>
      <c r="E4770"/>
      <c r="F4770"/>
      <c r="G4770"/>
      <c r="H4770"/>
      <c r="I4770"/>
    </row>
    <row r="4771" spans="4:9" x14ac:dyDescent="0.2">
      <c r="D4771" s="7"/>
      <c r="E4771"/>
      <c r="F4771"/>
      <c r="G4771"/>
      <c r="H4771"/>
      <c r="I4771"/>
    </row>
    <row r="4772" spans="4:9" x14ac:dyDescent="0.2">
      <c r="D4772" s="7"/>
      <c r="E4772"/>
      <c r="F4772"/>
      <c r="G4772"/>
      <c r="H4772"/>
      <c r="I4772"/>
    </row>
    <row r="4773" spans="4:9" x14ac:dyDescent="0.2">
      <c r="D4773" s="7"/>
      <c r="E4773"/>
      <c r="F4773"/>
      <c r="G4773"/>
      <c r="H4773"/>
      <c r="I4773"/>
    </row>
    <row r="4774" spans="4:9" x14ac:dyDescent="0.2">
      <c r="D4774" s="7"/>
      <c r="E4774"/>
      <c r="F4774"/>
      <c r="G4774"/>
      <c r="H4774"/>
      <c r="I4774"/>
    </row>
    <row r="4775" spans="4:9" x14ac:dyDescent="0.2">
      <c r="D4775" s="7"/>
      <c r="E4775"/>
      <c r="F4775"/>
      <c r="G4775"/>
      <c r="H4775"/>
      <c r="I4775"/>
    </row>
    <row r="4776" spans="4:9" x14ac:dyDescent="0.2">
      <c r="D4776" s="7"/>
      <c r="E4776"/>
      <c r="F4776"/>
      <c r="G4776"/>
      <c r="H4776"/>
      <c r="I4776"/>
    </row>
    <row r="4777" spans="4:9" x14ac:dyDescent="0.2">
      <c r="D4777" s="7"/>
      <c r="E4777"/>
      <c r="F4777"/>
      <c r="G4777"/>
      <c r="H4777"/>
      <c r="I4777"/>
    </row>
    <row r="4778" spans="4:9" x14ac:dyDescent="0.2">
      <c r="D4778" s="7"/>
      <c r="E4778"/>
      <c r="F4778"/>
      <c r="G4778"/>
      <c r="H4778"/>
      <c r="I4778"/>
    </row>
    <row r="4779" spans="4:9" x14ac:dyDescent="0.2">
      <c r="D4779" s="7"/>
      <c r="E4779"/>
      <c r="F4779"/>
      <c r="G4779"/>
      <c r="H4779"/>
      <c r="I4779"/>
    </row>
    <row r="4780" spans="4:9" x14ac:dyDescent="0.2">
      <c r="D4780" s="7"/>
      <c r="E4780"/>
      <c r="F4780"/>
      <c r="G4780"/>
      <c r="H4780"/>
      <c r="I4780"/>
    </row>
    <row r="4781" spans="4:9" x14ac:dyDescent="0.2">
      <c r="D4781" s="7"/>
      <c r="E4781"/>
      <c r="F4781"/>
      <c r="G4781"/>
      <c r="H4781"/>
      <c r="I4781"/>
    </row>
    <row r="4782" spans="4:9" x14ac:dyDescent="0.2">
      <c r="D4782" s="7"/>
      <c r="E4782"/>
      <c r="F4782"/>
      <c r="G4782"/>
      <c r="H4782"/>
      <c r="I4782"/>
    </row>
    <row r="4783" spans="4:9" x14ac:dyDescent="0.2">
      <c r="D4783" s="7"/>
      <c r="E4783"/>
      <c r="F4783"/>
      <c r="G4783"/>
      <c r="H4783"/>
      <c r="I4783"/>
    </row>
    <row r="4784" spans="4:9" x14ac:dyDescent="0.2">
      <c r="D4784" s="7"/>
      <c r="E4784"/>
      <c r="F4784"/>
      <c r="G4784"/>
      <c r="H4784"/>
      <c r="I4784"/>
    </row>
    <row r="4785" spans="4:9" x14ac:dyDescent="0.2">
      <c r="D4785" s="7"/>
      <c r="E4785"/>
      <c r="F4785"/>
      <c r="G4785"/>
      <c r="H4785"/>
      <c r="I4785"/>
    </row>
    <row r="4786" spans="4:9" x14ac:dyDescent="0.2">
      <c r="D4786" s="7"/>
      <c r="E4786"/>
      <c r="F4786"/>
      <c r="G4786"/>
      <c r="H4786"/>
      <c r="I4786"/>
    </row>
    <row r="4787" spans="4:9" x14ac:dyDescent="0.2">
      <c r="D4787" s="7"/>
      <c r="E4787"/>
      <c r="F4787"/>
      <c r="G4787"/>
      <c r="H4787"/>
      <c r="I4787"/>
    </row>
    <row r="4788" spans="4:9" x14ac:dyDescent="0.2">
      <c r="D4788" s="7"/>
      <c r="E4788"/>
      <c r="F4788"/>
      <c r="G4788"/>
      <c r="H4788"/>
      <c r="I4788"/>
    </row>
    <row r="4789" spans="4:9" x14ac:dyDescent="0.2">
      <c r="D4789" s="7"/>
      <c r="E4789"/>
      <c r="F4789"/>
      <c r="G4789"/>
      <c r="H4789"/>
      <c r="I4789"/>
    </row>
    <row r="4790" spans="4:9" x14ac:dyDescent="0.2">
      <c r="D4790" s="7"/>
      <c r="E4790"/>
      <c r="F4790"/>
      <c r="G4790"/>
      <c r="H4790"/>
      <c r="I4790"/>
    </row>
    <row r="4791" spans="4:9" x14ac:dyDescent="0.2">
      <c r="D4791" s="7"/>
      <c r="E4791"/>
      <c r="F4791"/>
      <c r="G4791"/>
      <c r="H4791"/>
      <c r="I4791"/>
    </row>
    <row r="4792" spans="4:9" x14ac:dyDescent="0.2">
      <c r="D4792" s="7"/>
      <c r="E4792"/>
      <c r="F4792"/>
      <c r="G4792"/>
      <c r="H4792"/>
      <c r="I4792"/>
    </row>
    <row r="4793" spans="4:9" x14ac:dyDescent="0.2">
      <c r="D4793" s="7"/>
      <c r="E4793"/>
      <c r="F4793"/>
      <c r="G4793"/>
      <c r="H4793"/>
      <c r="I4793"/>
    </row>
    <row r="4794" spans="4:9" x14ac:dyDescent="0.2">
      <c r="D4794" s="7"/>
      <c r="E4794"/>
      <c r="F4794"/>
      <c r="G4794"/>
      <c r="H4794"/>
      <c r="I4794"/>
    </row>
    <row r="4795" spans="4:9" x14ac:dyDescent="0.2">
      <c r="D4795" s="7"/>
      <c r="E4795"/>
      <c r="F4795"/>
      <c r="G4795"/>
      <c r="H4795"/>
      <c r="I4795"/>
    </row>
    <row r="4796" spans="4:9" x14ac:dyDescent="0.2">
      <c r="D4796" s="7"/>
      <c r="E4796"/>
      <c r="F4796"/>
      <c r="G4796"/>
      <c r="H4796"/>
      <c r="I4796"/>
    </row>
    <row r="4797" spans="4:9" x14ac:dyDescent="0.2">
      <c r="D4797" s="7"/>
      <c r="E4797"/>
      <c r="F4797"/>
      <c r="G4797"/>
      <c r="H4797"/>
      <c r="I4797"/>
    </row>
    <row r="4798" spans="4:9" x14ac:dyDescent="0.2">
      <c r="D4798" s="7"/>
      <c r="E4798"/>
      <c r="F4798"/>
      <c r="G4798"/>
      <c r="H4798"/>
      <c r="I4798"/>
    </row>
    <row r="4799" spans="4:9" x14ac:dyDescent="0.2">
      <c r="D4799" s="7"/>
      <c r="E4799"/>
      <c r="F4799"/>
      <c r="G4799"/>
      <c r="H4799"/>
      <c r="I4799"/>
    </row>
    <row r="4800" spans="4:9" x14ac:dyDescent="0.2">
      <c r="D4800" s="7"/>
      <c r="E4800"/>
      <c r="F4800"/>
      <c r="G4800"/>
      <c r="H4800"/>
      <c r="I4800"/>
    </row>
    <row r="4801" spans="4:9" x14ac:dyDescent="0.2">
      <c r="D4801" s="7"/>
      <c r="E4801"/>
      <c r="F4801"/>
      <c r="G4801"/>
      <c r="H4801"/>
      <c r="I4801"/>
    </row>
    <row r="4802" spans="4:9" x14ac:dyDescent="0.2">
      <c r="D4802" s="7"/>
      <c r="E4802"/>
      <c r="F4802"/>
      <c r="G4802"/>
      <c r="H4802"/>
      <c r="I4802"/>
    </row>
    <row r="4803" spans="4:9" x14ac:dyDescent="0.2">
      <c r="D4803" s="7"/>
      <c r="E4803"/>
      <c r="F4803"/>
      <c r="G4803"/>
      <c r="H4803"/>
      <c r="I4803"/>
    </row>
    <row r="4804" spans="4:9" x14ac:dyDescent="0.2">
      <c r="D4804" s="7"/>
      <c r="E4804"/>
      <c r="F4804"/>
      <c r="G4804"/>
      <c r="H4804"/>
      <c r="I4804"/>
    </row>
    <row r="4805" spans="4:9" x14ac:dyDescent="0.2">
      <c r="D4805" s="7"/>
      <c r="E4805"/>
      <c r="F4805"/>
      <c r="G4805"/>
      <c r="H4805"/>
      <c r="I4805"/>
    </row>
    <row r="4806" spans="4:9" x14ac:dyDescent="0.2">
      <c r="D4806" s="7"/>
      <c r="E4806"/>
      <c r="F4806"/>
      <c r="G4806"/>
      <c r="H4806"/>
      <c r="I4806"/>
    </row>
    <row r="4807" spans="4:9" x14ac:dyDescent="0.2">
      <c r="D4807" s="7"/>
      <c r="E4807"/>
      <c r="F4807"/>
      <c r="G4807"/>
      <c r="H4807"/>
      <c r="I4807"/>
    </row>
    <row r="4808" spans="4:9" x14ac:dyDescent="0.2">
      <c r="D4808" s="7"/>
      <c r="E4808"/>
      <c r="F4808"/>
      <c r="G4808"/>
      <c r="H4808"/>
      <c r="I4808"/>
    </row>
    <row r="4809" spans="4:9" x14ac:dyDescent="0.2">
      <c r="D4809" s="7"/>
      <c r="E4809"/>
      <c r="F4809"/>
      <c r="G4809"/>
      <c r="H4809"/>
      <c r="I4809"/>
    </row>
    <row r="4810" spans="4:9" x14ac:dyDescent="0.2">
      <c r="D4810" s="7"/>
      <c r="E4810"/>
      <c r="F4810"/>
      <c r="G4810"/>
      <c r="H4810"/>
      <c r="I4810"/>
    </row>
    <row r="4811" spans="4:9" x14ac:dyDescent="0.2">
      <c r="D4811" s="7"/>
      <c r="E4811"/>
      <c r="F4811"/>
      <c r="G4811"/>
      <c r="H4811"/>
      <c r="I4811"/>
    </row>
    <row r="4812" spans="4:9" x14ac:dyDescent="0.2">
      <c r="D4812" s="7"/>
      <c r="E4812"/>
      <c r="F4812"/>
      <c r="G4812"/>
      <c r="H4812"/>
      <c r="I4812"/>
    </row>
    <row r="4813" spans="4:9" x14ac:dyDescent="0.2">
      <c r="D4813" s="7"/>
      <c r="E4813"/>
      <c r="F4813"/>
      <c r="G4813"/>
      <c r="H4813"/>
      <c r="I4813"/>
    </row>
    <row r="4814" spans="4:9" x14ac:dyDescent="0.2">
      <c r="D4814" s="7"/>
      <c r="E4814"/>
      <c r="F4814"/>
      <c r="G4814"/>
      <c r="H4814"/>
      <c r="I4814"/>
    </row>
    <row r="4815" spans="4:9" x14ac:dyDescent="0.2">
      <c r="D4815" s="7"/>
      <c r="E4815"/>
      <c r="F4815"/>
      <c r="G4815"/>
      <c r="H4815"/>
      <c r="I4815"/>
    </row>
    <row r="4816" spans="4:9" x14ac:dyDescent="0.2">
      <c r="D4816" s="7"/>
      <c r="E4816"/>
      <c r="F4816"/>
      <c r="G4816"/>
      <c r="H4816"/>
      <c r="I4816"/>
    </row>
    <row r="4817" spans="4:9" x14ac:dyDescent="0.2">
      <c r="D4817" s="7"/>
      <c r="E4817"/>
      <c r="F4817"/>
      <c r="G4817"/>
      <c r="H4817"/>
      <c r="I4817"/>
    </row>
    <row r="4818" spans="4:9" x14ac:dyDescent="0.2">
      <c r="D4818" s="7"/>
      <c r="E4818"/>
      <c r="F4818"/>
      <c r="G4818"/>
      <c r="H4818"/>
      <c r="I4818"/>
    </row>
    <row r="4819" spans="4:9" x14ac:dyDescent="0.2">
      <c r="D4819" s="7"/>
      <c r="E4819"/>
      <c r="F4819"/>
      <c r="G4819"/>
      <c r="H4819"/>
      <c r="I4819"/>
    </row>
    <row r="4820" spans="4:9" x14ac:dyDescent="0.2">
      <c r="D4820" s="7"/>
      <c r="E4820"/>
      <c r="F4820"/>
      <c r="G4820"/>
      <c r="H4820"/>
      <c r="I4820"/>
    </row>
    <row r="4821" spans="4:9" x14ac:dyDescent="0.2">
      <c r="D4821" s="7"/>
      <c r="E4821"/>
      <c r="F4821"/>
      <c r="G4821"/>
      <c r="H4821"/>
      <c r="I4821"/>
    </row>
    <row r="4822" spans="4:9" x14ac:dyDescent="0.2">
      <c r="D4822" s="7"/>
      <c r="E4822"/>
      <c r="F4822"/>
      <c r="G4822"/>
      <c r="H4822"/>
      <c r="I4822"/>
    </row>
    <row r="4823" spans="4:9" x14ac:dyDescent="0.2">
      <c r="D4823" s="7"/>
      <c r="E4823"/>
      <c r="F4823"/>
      <c r="G4823"/>
      <c r="H4823"/>
      <c r="I4823"/>
    </row>
    <row r="4824" spans="4:9" x14ac:dyDescent="0.2">
      <c r="D4824" s="7"/>
      <c r="E4824"/>
      <c r="F4824"/>
      <c r="G4824"/>
      <c r="H4824"/>
      <c r="I4824"/>
    </row>
    <row r="4825" spans="4:9" x14ac:dyDescent="0.2">
      <c r="D4825" s="7"/>
      <c r="E4825"/>
      <c r="F4825"/>
      <c r="G4825"/>
      <c r="H4825"/>
      <c r="I4825"/>
    </row>
    <row r="4826" spans="4:9" x14ac:dyDescent="0.2">
      <c r="D4826" s="7"/>
      <c r="E4826"/>
      <c r="F4826"/>
      <c r="G4826"/>
      <c r="H4826"/>
      <c r="I4826"/>
    </row>
    <row r="4827" spans="4:9" x14ac:dyDescent="0.2">
      <c r="D4827" s="7"/>
      <c r="E4827"/>
      <c r="F4827"/>
      <c r="G4827"/>
      <c r="H4827"/>
      <c r="I4827"/>
    </row>
    <row r="4828" spans="4:9" x14ac:dyDescent="0.2">
      <c r="D4828" s="7"/>
      <c r="E4828"/>
      <c r="F4828"/>
      <c r="G4828"/>
      <c r="H4828"/>
      <c r="I4828"/>
    </row>
    <row r="4829" spans="4:9" x14ac:dyDescent="0.2">
      <c r="D4829" s="7"/>
      <c r="E4829"/>
      <c r="F4829"/>
      <c r="G4829"/>
      <c r="H4829"/>
      <c r="I4829"/>
    </row>
    <row r="4830" spans="4:9" x14ac:dyDescent="0.2">
      <c r="D4830" s="7"/>
      <c r="E4830"/>
      <c r="F4830"/>
      <c r="G4830"/>
      <c r="H4830"/>
      <c r="I4830"/>
    </row>
    <row r="4831" spans="4:9" x14ac:dyDescent="0.2">
      <c r="D4831" s="7"/>
      <c r="E4831"/>
      <c r="F4831"/>
      <c r="G4831"/>
      <c r="H4831"/>
      <c r="I4831"/>
    </row>
    <row r="4832" spans="4:9" x14ac:dyDescent="0.2">
      <c r="D4832" s="7"/>
      <c r="E4832"/>
      <c r="F4832"/>
      <c r="G4832"/>
      <c r="H4832"/>
      <c r="I4832"/>
    </row>
    <row r="4833" spans="4:9" x14ac:dyDescent="0.2">
      <c r="D4833" s="7"/>
      <c r="E4833"/>
      <c r="F4833"/>
      <c r="G4833"/>
      <c r="H4833"/>
      <c r="I4833"/>
    </row>
    <row r="4834" spans="4:9" x14ac:dyDescent="0.2">
      <c r="D4834" s="7"/>
      <c r="E4834"/>
      <c r="F4834"/>
      <c r="G4834"/>
      <c r="H4834"/>
      <c r="I4834"/>
    </row>
    <row r="4835" spans="4:9" x14ac:dyDescent="0.2">
      <c r="D4835" s="7"/>
      <c r="E4835"/>
      <c r="F4835"/>
      <c r="G4835"/>
      <c r="H4835"/>
      <c r="I4835"/>
    </row>
    <row r="4836" spans="4:9" x14ac:dyDescent="0.2">
      <c r="D4836" s="7"/>
      <c r="E4836"/>
      <c r="F4836"/>
      <c r="G4836"/>
      <c r="H4836"/>
      <c r="I4836"/>
    </row>
    <row r="4837" spans="4:9" x14ac:dyDescent="0.2">
      <c r="D4837" s="7"/>
      <c r="E4837"/>
      <c r="F4837"/>
      <c r="G4837"/>
      <c r="H4837"/>
      <c r="I4837"/>
    </row>
    <row r="4838" spans="4:9" x14ac:dyDescent="0.2">
      <c r="D4838" s="7"/>
      <c r="E4838"/>
      <c r="F4838"/>
      <c r="G4838"/>
      <c r="H4838"/>
      <c r="I4838"/>
    </row>
    <row r="4839" spans="4:9" x14ac:dyDescent="0.2">
      <c r="D4839" s="7"/>
      <c r="E4839"/>
      <c r="F4839"/>
      <c r="G4839"/>
      <c r="H4839"/>
      <c r="I4839"/>
    </row>
    <row r="4840" spans="4:9" x14ac:dyDescent="0.2">
      <c r="D4840" s="7"/>
      <c r="E4840"/>
      <c r="F4840"/>
      <c r="G4840"/>
      <c r="H4840"/>
      <c r="I4840"/>
    </row>
    <row r="4841" spans="4:9" x14ac:dyDescent="0.2">
      <c r="D4841" s="7"/>
      <c r="E4841"/>
      <c r="F4841"/>
      <c r="G4841"/>
      <c r="H4841"/>
      <c r="I4841"/>
    </row>
    <row r="4842" spans="4:9" x14ac:dyDescent="0.2">
      <c r="D4842" s="7"/>
      <c r="E4842"/>
      <c r="F4842"/>
      <c r="G4842"/>
      <c r="H4842"/>
      <c r="I4842"/>
    </row>
    <row r="4843" spans="4:9" x14ac:dyDescent="0.2">
      <c r="D4843" s="7"/>
      <c r="E4843"/>
      <c r="F4843"/>
      <c r="G4843"/>
      <c r="H4843"/>
      <c r="I4843"/>
    </row>
    <row r="4844" spans="4:9" x14ac:dyDescent="0.2">
      <c r="D4844" s="7"/>
      <c r="E4844"/>
      <c r="F4844"/>
      <c r="G4844"/>
      <c r="H4844"/>
      <c r="I4844"/>
    </row>
    <row r="4845" spans="4:9" x14ac:dyDescent="0.2">
      <c r="D4845" s="7"/>
      <c r="E4845"/>
      <c r="F4845"/>
      <c r="G4845"/>
      <c r="H4845"/>
      <c r="I4845"/>
    </row>
    <row r="4846" spans="4:9" x14ac:dyDescent="0.2">
      <c r="D4846" s="7"/>
      <c r="E4846"/>
      <c r="F4846"/>
      <c r="G4846"/>
      <c r="H4846"/>
      <c r="I4846"/>
    </row>
    <row r="4847" spans="4:9" x14ac:dyDescent="0.2">
      <c r="D4847" s="7"/>
      <c r="E4847"/>
      <c r="F4847"/>
      <c r="G4847"/>
      <c r="H4847"/>
      <c r="I4847"/>
    </row>
    <row r="4848" spans="4:9" x14ac:dyDescent="0.2">
      <c r="D4848" s="7"/>
      <c r="E4848"/>
      <c r="F4848"/>
      <c r="G4848"/>
      <c r="H4848"/>
      <c r="I4848"/>
    </row>
    <row r="4849" spans="4:9" x14ac:dyDescent="0.2">
      <c r="D4849" s="7"/>
      <c r="E4849"/>
      <c r="F4849"/>
      <c r="G4849"/>
      <c r="H4849"/>
      <c r="I4849"/>
    </row>
    <row r="4850" spans="4:9" x14ac:dyDescent="0.2">
      <c r="D4850" s="7"/>
      <c r="E4850"/>
      <c r="F4850"/>
      <c r="G4850"/>
      <c r="H4850"/>
      <c r="I4850"/>
    </row>
    <row r="4851" spans="4:9" x14ac:dyDescent="0.2">
      <c r="D4851" s="7"/>
      <c r="E4851"/>
      <c r="F4851"/>
      <c r="G4851"/>
      <c r="H4851"/>
      <c r="I4851"/>
    </row>
    <row r="4852" spans="4:9" x14ac:dyDescent="0.2">
      <c r="D4852" s="7"/>
      <c r="E4852"/>
      <c r="F4852"/>
      <c r="G4852"/>
      <c r="H4852"/>
      <c r="I4852"/>
    </row>
    <row r="4853" spans="4:9" x14ac:dyDescent="0.2">
      <c r="D4853" s="7"/>
      <c r="E4853"/>
      <c r="F4853"/>
      <c r="G4853"/>
      <c r="H4853"/>
      <c r="I4853"/>
    </row>
    <row r="4854" spans="4:9" x14ac:dyDescent="0.2">
      <c r="D4854" s="7"/>
      <c r="E4854"/>
      <c r="F4854"/>
      <c r="G4854"/>
      <c r="H4854"/>
      <c r="I4854"/>
    </row>
    <row r="4855" spans="4:9" x14ac:dyDescent="0.2">
      <c r="D4855" s="7"/>
      <c r="E4855"/>
      <c r="F4855"/>
      <c r="G4855"/>
      <c r="H4855"/>
      <c r="I4855"/>
    </row>
    <row r="4856" spans="4:9" x14ac:dyDescent="0.2">
      <c r="D4856" s="7"/>
      <c r="E4856"/>
      <c r="F4856"/>
      <c r="G4856"/>
      <c r="H4856"/>
      <c r="I4856"/>
    </row>
    <row r="4857" spans="4:9" x14ac:dyDescent="0.2">
      <c r="D4857" s="7"/>
      <c r="E4857"/>
      <c r="F4857"/>
      <c r="G4857"/>
      <c r="H4857"/>
      <c r="I4857"/>
    </row>
    <row r="4858" spans="4:9" x14ac:dyDescent="0.2">
      <c r="D4858" s="7"/>
      <c r="E4858"/>
      <c r="F4858"/>
      <c r="G4858"/>
      <c r="H4858"/>
      <c r="I4858"/>
    </row>
    <row r="4859" spans="4:9" x14ac:dyDescent="0.2">
      <c r="D4859" s="7"/>
      <c r="E4859"/>
      <c r="F4859"/>
      <c r="G4859"/>
      <c r="H4859"/>
      <c r="I4859"/>
    </row>
    <row r="4860" spans="4:9" x14ac:dyDescent="0.2">
      <c r="D4860" s="7"/>
      <c r="E4860"/>
      <c r="F4860"/>
      <c r="G4860"/>
      <c r="H4860"/>
      <c r="I4860"/>
    </row>
    <row r="4861" spans="4:9" x14ac:dyDescent="0.2">
      <c r="D4861" s="7"/>
      <c r="E4861"/>
      <c r="F4861"/>
      <c r="G4861"/>
      <c r="H4861"/>
      <c r="I4861"/>
    </row>
    <row r="4862" spans="4:9" x14ac:dyDescent="0.2">
      <c r="D4862" s="7"/>
      <c r="E4862"/>
      <c r="F4862"/>
      <c r="G4862"/>
      <c r="H4862"/>
      <c r="I4862"/>
    </row>
    <row r="4863" spans="4:9" x14ac:dyDescent="0.2">
      <c r="D4863" s="7"/>
      <c r="E4863"/>
      <c r="F4863"/>
      <c r="G4863"/>
      <c r="H4863"/>
      <c r="I4863"/>
    </row>
    <row r="4864" spans="4:9" x14ac:dyDescent="0.2">
      <c r="D4864" s="7"/>
      <c r="E4864"/>
      <c r="F4864"/>
      <c r="G4864"/>
      <c r="H4864"/>
      <c r="I4864"/>
    </row>
    <row r="4865" spans="4:9" x14ac:dyDescent="0.2">
      <c r="D4865" s="7"/>
      <c r="E4865"/>
      <c r="F4865"/>
      <c r="G4865"/>
      <c r="H4865"/>
      <c r="I4865"/>
    </row>
    <row r="4866" spans="4:9" x14ac:dyDescent="0.2">
      <c r="D4866" s="7"/>
      <c r="E4866"/>
      <c r="F4866"/>
      <c r="G4866"/>
      <c r="H4866"/>
      <c r="I4866"/>
    </row>
    <row r="4867" spans="4:9" x14ac:dyDescent="0.2">
      <c r="D4867" s="7"/>
      <c r="E4867"/>
      <c r="F4867"/>
      <c r="G4867"/>
      <c r="H4867"/>
      <c r="I4867"/>
    </row>
    <row r="4868" spans="4:9" x14ac:dyDescent="0.2">
      <c r="D4868" s="7"/>
      <c r="E4868"/>
      <c r="F4868"/>
      <c r="G4868"/>
      <c r="H4868"/>
      <c r="I4868"/>
    </row>
    <row r="4869" spans="4:9" x14ac:dyDescent="0.2">
      <c r="D4869" s="7"/>
      <c r="E4869"/>
      <c r="F4869"/>
      <c r="G4869"/>
      <c r="H4869"/>
      <c r="I4869"/>
    </row>
    <row r="4870" spans="4:9" x14ac:dyDescent="0.2">
      <c r="D4870" s="7"/>
      <c r="E4870"/>
      <c r="F4870"/>
      <c r="G4870"/>
      <c r="H4870"/>
      <c r="I4870"/>
    </row>
    <row r="4871" spans="4:9" x14ac:dyDescent="0.2">
      <c r="D4871" s="7"/>
      <c r="E4871"/>
      <c r="F4871"/>
      <c r="G4871"/>
      <c r="H4871"/>
      <c r="I4871"/>
    </row>
    <row r="4872" spans="4:9" x14ac:dyDescent="0.2">
      <c r="D4872" s="7"/>
      <c r="E4872"/>
      <c r="F4872"/>
      <c r="G4872"/>
      <c r="H4872"/>
      <c r="I4872"/>
    </row>
    <row r="4873" spans="4:9" x14ac:dyDescent="0.2">
      <c r="D4873" s="7"/>
      <c r="E4873"/>
      <c r="F4873"/>
      <c r="G4873"/>
      <c r="H4873"/>
      <c r="I4873"/>
    </row>
    <row r="4874" spans="4:9" x14ac:dyDescent="0.2">
      <c r="D4874" s="7"/>
      <c r="E4874"/>
      <c r="F4874"/>
      <c r="G4874"/>
      <c r="H4874"/>
      <c r="I4874"/>
    </row>
    <row r="4875" spans="4:9" x14ac:dyDescent="0.2">
      <c r="D4875" s="7"/>
      <c r="E4875"/>
      <c r="F4875"/>
      <c r="G4875"/>
      <c r="H4875"/>
      <c r="I4875"/>
    </row>
    <row r="4876" spans="4:9" x14ac:dyDescent="0.2">
      <c r="D4876" s="7"/>
      <c r="E4876"/>
      <c r="F4876"/>
      <c r="G4876"/>
      <c r="H4876"/>
      <c r="I4876"/>
    </row>
    <row r="4877" spans="4:9" x14ac:dyDescent="0.2">
      <c r="D4877" s="7"/>
      <c r="E4877"/>
      <c r="F4877"/>
      <c r="G4877"/>
      <c r="H4877"/>
      <c r="I4877"/>
    </row>
    <row r="4878" spans="4:9" x14ac:dyDescent="0.2">
      <c r="D4878" s="7"/>
      <c r="E4878"/>
      <c r="F4878"/>
      <c r="G4878"/>
      <c r="H4878"/>
      <c r="I4878"/>
    </row>
    <row r="4879" spans="4:9" x14ac:dyDescent="0.2">
      <c r="D4879" s="7"/>
      <c r="E4879"/>
      <c r="F4879"/>
      <c r="G4879"/>
      <c r="H4879"/>
      <c r="I4879"/>
    </row>
    <row r="4880" spans="4:9" x14ac:dyDescent="0.2">
      <c r="D4880" s="7"/>
      <c r="E4880"/>
      <c r="F4880"/>
      <c r="G4880"/>
      <c r="H4880"/>
      <c r="I4880"/>
    </row>
    <row r="4881" spans="4:9" x14ac:dyDescent="0.2">
      <c r="D4881" s="7"/>
      <c r="E4881"/>
      <c r="F4881"/>
      <c r="G4881"/>
      <c r="H4881"/>
      <c r="I4881"/>
    </row>
    <row r="4882" spans="4:9" x14ac:dyDescent="0.2">
      <c r="D4882" s="7"/>
      <c r="E4882"/>
      <c r="F4882"/>
      <c r="G4882"/>
      <c r="H4882"/>
      <c r="I4882"/>
    </row>
    <row r="4883" spans="4:9" x14ac:dyDescent="0.2">
      <c r="D4883" s="7"/>
      <c r="E4883"/>
      <c r="F4883"/>
      <c r="G4883"/>
      <c r="H4883"/>
      <c r="I4883"/>
    </row>
    <row r="4884" spans="4:9" x14ac:dyDescent="0.2">
      <c r="D4884" s="7"/>
      <c r="E4884"/>
      <c r="F4884"/>
      <c r="G4884"/>
      <c r="H4884"/>
      <c r="I4884"/>
    </row>
    <row r="4885" spans="4:9" x14ac:dyDescent="0.2">
      <c r="D4885" s="7"/>
      <c r="E4885"/>
      <c r="F4885"/>
      <c r="G4885"/>
      <c r="H4885"/>
      <c r="I4885"/>
    </row>
    <row r="4886" spans="4:9" x14ac:dyDescent="0.2">
      <c r="D4886" s="7"/>
      <c r="E4886"/>
      <c r="F4886"/>
      <c r="G4886"/>
      <c r="H4886"/>
      <c r="I4886"/>
    </row>
    <row r="4887" spans="4:9" x14ac:dyDescent="0.2">
      <c r="D4887" s="7"/>
      <c r="E4887"/>
      <c r="F4887"/>
      <c r="G4887"/>
      <c r="H4887"/>
      <c r="I4887"/>
    </row>
    <row r="4888" spans="4:9" x14ac:dyDescent="0.2">
      <c r="D4888" s="7"/>
      <c r="E4888"/>
      <c r="F4888"/>
      <c r="G4888"/>
      <c r="H4888"/>
      <c r="I4888"/>
    </row>
    <row r="4889" spans="4:9" x14ac:dyDescent="0.2">
      <c r="D4889" s="7"/>
      <c r="E4889"/>
      <c r="F4889"/>
      <c r="G4889"/>
      <c r="H4889"/>
      <c r="I4889"/>
    </row>
    <row r="4890" spans="4:9" x14ac:dyDescent="0.2">
      <c r="D4890" s="7"/>
      <c r="E4890"/>
      <c r="F4890"/>
      <c r="G4890"/>
      <c r="H4890"/>
      <c r="I4890"/>
    </row>
    <row r="4891" spans="4:9" x14ac:dyDescent="0.2">
      <c r="D4891" s="7"/>
      <c r="E4891"/>
      <c r="F4891"/>
      <c r="G4891"/>
      <c r="H4891"/>
      <c r="I4891"/>
    </row>
    <row r="4892" spans="4:9" x14ac:dyDescent="0.2">
      <c r="D4892" s="7"/>
      <c r="E4892"/>
      <c r="F4892"/>
      <c r="G4892"/>
      <c r="H4892"/>
      <c r="I4892"/>
    </row>
    <row r="4893" spans="4:9" x14ac:dyDescent="0.2">
      <c r="D4893" s="7"/>
      <c r="E4893"/>
      <c r="F4893"/>
      <c r="G4893"/>
      <c r="H4893"/>
      <c r="I4893"/>
    </row>
    <row r="4894" spans="4:9" x14ac:dyDescent="0.2">
      <c r="D4894" s="7"/>
      <c r="E4894"/>
      <c r="F4894"/>
      <c r="G4894"/>
      <c r="H4894"/>
      <c r="I4894"/>
    </row>
    <row r="4895" spans="4:9" x14ac:dyDescent="0.2">
      <c r="D4895" s="7"/>
      <c r="E4895"/>
      <c r="F4895"/>
      <c r="G4895"/>
      <c r="H4895"/>
      <c r="I4895"/>
    </row>
    <row r="4896" spans="4:9" x14ac:dyDescent="0.2">
      <c r="D4896" s="7"/>
      <c r="E4896"/>
      <c r="F4896"/>
      <c r="G4896"/>
      <c r="H4896"/>
      <c r="I4896"/>
    </row>
    <row r="4897" spans="4:9" x14ac:dyDescent="0.2">
      <c r="D4897" s="7"/>
      <c r="E4897"/>
      <c r="F4897"/>
      <c r="G4897"/>
      <c r="H4897"/>
      <c r="I4897"/>
    </row>
    <row r="4898" spans="4:9" x14ac:dyDescent="0.2">
      <c r="D4898" s="7"/>
      <c r="E4898"/>
      <c r="F4898"/>
      <c r="G4898"/>
      <c r="H4898"/>
      <c r="I4898"/>
    </row>
    <row r="4899" spans="4:9" x14ac:dyDescent="0.2">
      <c r="D4899" s="7"/>
      <c r="E4899"/>
      <c r="F4899"/>
      <c r="G4899"/>
      <c r="H4899"/>
      <c r="I4899"/>
    </row>
    <row r="4900" spans="4:9" x14ac:dyDescent="0.2">
      <c r="D4900" s="7"/>
      <c r="E4900"/>
      <c r="F4900"/>
      <c r="G4900"/>
      <c r="H4900"/>
      <c r="I4900"/>
    </row>
    <row r="4901" spans="4:9" x14ac:dyDescent="0.2">
      <c r="D4901" s="7"/>
      <c r="E4901"/>
      <c r="F4901"/>
      <c r="G4901"/>
      <c r="H4901"/>
      <c r="I4901"/>
    </row>
    <row r="4902" spans="4:9" x14ac:dyDescent="0.2">
      <c r="D4902" s="7"/>
      <c r="E4902"/>
      <c r="F4902"/>
      <c r="G4902"/>
      <c r="H4902"/>
      <c r="I4902"/>
    </row>
    <row r="4903" spans="4:9" x14ac:dyDescent="0.2">
      <c r="D4903" s="7"/>
      <c r="E4903"/>
      <c r="F4903"/>
      <c r="G4903"/>
      <c r="H4903"/>
      <c r="I4903"/>
    </row>
    <row r="4904" spans="4:9" x14ac:dyDescent="0.2">
      <c r="D4904" s="7"/>
      <c r="E4904"/>
      <c r="F4904"/>
      <c r="G4904"/>
      <c r="H4904"/>
      <c r="I4904"/>
    </row>
    <row r="4905" spans="4:9" x14ac:dyDescent="0.2">
      <c r="D4905" s="7"/>
      <c r="E4905"/>
      <c r="F4905"/>
      <c r="G4905"/>
      <c r="H4905"/>
      <c r="I4905"/>
    </row>
    <row r="4906" spans="4:9" x14ac:dyDescent="0.2">
      <c r="D4906" s="7"/>
      <c r="E4906"/>
      <c r="F4906"/>
      <c r="G4906"/>
      <c r="H4906"/>
      <c r="I4906"/>
    </row>
    <row r="4907" spans="4:9" x14ac:dyDescent="0.2">
      <c r="D4907" s="7"/>
      <c r="E4907"/>
      <c r="F4907"/>
      <c r="G4907"/>
      <c r="H4907"/>
      <c r="I4907"/>
    </row>
    <row r="4908" spans="4:9" x14ac:dyDescent="0.2">
      <c r="D4908" s="7"/>
      <c r="E4908"/>
      <c r="F4908"/>
      <c r="G4908"/>
      <c r="H4908"/>
      <c r="I4908"/>
    </row>
    <row r="4909" spans="4:9" x14ac:dyDescent="0.2">
      <c r="D4909" s="7"/>
      <c r="E4909"/>
      <c r="F4909"/>
      <c r="G4909"/>
      <c r="H4909"/>
      <c r="I4909"/>
    </row>
    <row r="4910" spans="4:9" x14ac:dyDescent="0.2">
      <c r="D4910" s="7"/>
      <c r="E4910"/>
      <c r="F4910"/>
      <c r="G4910"/>
      <c r="H4910"/>
      <c r="I4910"/>
    </row>
    <row r="4911" spans="4:9" x14ac:dyDescent="0.2">
      <c r="D4911" s="7"/>
      <c r="E4911"/>
      <c r="F4911"/>
      <c r="G4911"/>
      <c r="H4911"/>
      <c r="I4911"/>
    </row>
    <row r="4912" spans="4:9" x14ac:dyDescent="0.2">
      <c r="D4912" s="7"/>
      <c r="E4912"/>
      <c r="F4912"/>
      <c r="G4912"/>
      <c r="H4912"/>
      <c r="I4912"/>
    </row>
    <row r="4913" spans="4:9" x14ac:dyDescent="0.2">
      <c r="D4913" s="7"/>
      <c r="E4913"/>
      <c r="F4913"/>
      <c r="G4913"/>
      <c r="H4913"/>
      <c r="I4913"/>
    </row>
    <row r="4914" spans="4:9" x14ac:dyDescent="0.2">
      <c r="D4914" s="7"/>
      <c r="E4914"/>
      <c r="F4914"/>
      <c r="G4914"/>
      <c r="H4914"/>
      <c r="I4914"/>
    </row>
    <row r="4915" spans="4:9" x14ac:dyDescent="0.2">
      <c r="D4915" s="7"/>
      <c r="E4915"/>
      <c r="F4915"/>
      <c r="G4915"/>
      <c r="H4915"/>
      <c r="I4915"/>
    </row>
    <row r="4916" spans="4:9" x14ac:dyDescent="0.2">
      <c r="D4916" s="7"/>
      <c r="E4916"/>
      <c r="F4916"/>
      <c r="G4916"/>
      <c r="H4916"/>
      <c r="I4916"/>
    </row>
    <row r="4917" spans="4:9" x14ac:dyDescent="0.2">
      <c r="D4917" s="7"/>
      <c r="E4917"/>
      <c r="F4917"/>
      <c r="G4917"/>
      <c r="H4917"/>
      <c r="I4917"/>
    </row>
    <row r="4918" spans="4:9" x14ac:dyDescent="0.2">
      <c r="D4918" s="7"/>
      <c r="E4918"/>
      <c r="F4918"/>
      <c r="G4918"/>
      <c r="H4918"/>
      <c r="I4918"/>
    </row>
    <row r="4919" spans="4:9" x14ac:dyDescent="0.2">
      <c r="D4919" s="7"/>
      <c r="E4919"/>
      <c r="F4919"/>
      <c r="G4919"/>
      <c r="H4919"/>
      <c r="I4919"/>
    </row>
    <row r="4920" spans="4:9" x14ac:dyDescent="0.2">
      <c r="D4920" s="7"/>
      <c r="E4920"/>
      <c r="F4920"/>
      <c r="G4920"/>
      <c r="H4920"/>
      <c r="I4920"/>
    </row>
    <row r="4921" spans="4:9" x14ac:dyDescent="0.2">
      <c r="D4921" s="7"/>
      <c r="E4921"/>
      <c r="F4921"/>
      <c r="G4921"/>
      <c r="H4921"/>
      <c r="I4921"/>
    </row>
    <row r="4922" spans="4:9" x14ac:dyDescent="0.2">
      <c r="D4922" s="7"/>
      <c r="E4922"/>
      <c r="F4922"/>
      <c r="G4922"/>
      <c r="H4922"/>
      <c r="I4922"/>
    </row>
    <row r="4923" spans="4:9" x14ac:dyDescent="0.2">
      <c r="D4923" s="7"/>
      <c r="E4923"/>
      <c r="F4923"/>
      <c r="G4923"/>
      <c r="H4923"/>
      <c r="I4923"/>
    </row>
    <row r="4924" spans="4:9" x14ac:dyDescent="0.2">
      <c r="D4924" s="7"/>
      <c r="E4924"/>
      <c r="F4924"/>
      <c r="G4924"/>
      <c r="H4924"/>
      <c r="I4924"/>
    </row>
    <row r="4925" spans="4:9" x14ac:dyDescent="0.2">
      <c r="D4925" s="7"/>
      <c r="E4925"/>
      <c r="F4925"/>
      <c r="G4925"/>
      <c r="H4925"/>
      <c r="I4925"/>
    </row>
    <row r="4926" spans="4:9" x14ac:dyDescent="0.2">
      <c r="D4926" s="7"/>
      <c r="E4926"/>
      <c r="F4926"/>
      <c r="G4926"/>
      <c r="H4926"/>
      <c r="I4926"/>
    </row>
    <row r="4927" spans="4:9" x14ac:dyDescent="0.2">
      <c r="D4927" s="7"/>
      <c r="E4927"/>
      <c r="F4927"/>
      <c r="G4927"/>
      <c r="H4927"/>
      <c r="I4927"/>
    </row>
    <row r="4928" spans="4:9" x14ac:dyDescent="0.2">
      <c r="D4928" s="7"/>
      <c r="E4928"/>
      <c r="F4928"/>
      <c r="G4928"/>
      <c r="H4928"/>
      <c r="I4928"/>
    </row>
    <row r="4929" spans="4:9" x14ac:dyDescent="0.2">
      <c r="D4929" s="7"/>
      <c r="E4929"/>
      <c r="F4929"/>
      <c r="G4929"/>
      <c r="H4929"/>
      <c r="I4929"/>
    </row>
    <row r="4930" spans="4:9" x14ac:dyDescent="0.2">
      <c r="D4930" s="7"/>
      <c r="E4930"/>
      <c r="F4930"/>
      <c r="G4930"/>
      <c r="H4930"/>
      <c r="I4930"/>
    </row>
    <row r="4931" spans="4:9" x14ac:dyDescent="0.2">
      <c r="D4931" s="7"/>
      <c r="E4931"/>
      <c r="F4931"/>
      <c r="G4931"/>
      <c r="H4931"/>
      <c r="I4931"/>
    </row>
    <row r="4932" spans="4:9" x14ac:dyDescent="0.2">
      <c r="D4932" s="7"/>
      <c r="E4932"/>
      <c r="F4932"/>
      <c r="G4932"/>
      <c r="H4932"/>
      <c r="I4932"/>
    </row>
    <row r="4933" spans="4:9" x14ac:dyDescent="0.2">
      <c r="D4933" s="7"/>
      <c r="E4933"/>
      <c r="F4933"/>
      <c r="G4933"/>
      <c r="H4933"/>
      <c r="I4933"/>
    </row>
    <row r="4934" spans="4:9" x14ac:dyDescent="0.2">
      <c r="D4934" s="7"/>
      <c r="E4934"/>
      <c r="F4934"/>
      <c r="G4934"/>
      <c r="H4934"/>
      <c r="I4934"/>
    </row>
    <row r="4935" spans="4:9" x14ac:dyDescent="0.2">
      <c r="D4935" s="7"/>
      <c r="E4935"/>
      <c r="F4935"/>
      <c r="G4935"/>
      <c r="H4935"/>
      <c r="I4935"/>
    </row>
    <row r="4936" spans="4:9" x14ac:dyDescent="0.2">
      <c r="D4936" s="7"/>
      <c r="E4936"/>
      <c r="F4936"/>
      <c r="G4936"/>
      <c r="H4936"/>
      <c r="I4936"/>
    </row>
    <row r="4937" spans="4:9" x14ac:dyDescent="0.2">
      <c r="D4937" s="7"/>
      <c r="E4937"/>
      <c r="F4937"/>
      <c r="G4937"/>
      <c r="H4937"/>
      <c r="I4937"/>
    </row>
    <row r="4938" spans="4:9" x14ac:dyDescent="0.2">
      <c r="D4938" s="7"/>
      <c r="E4938"/>
      <c r="F4938"/>
      <c r="G4938"/>
      <c r="H4938"/>
      <c r="I4938"/>
    </row>
    <row r="4939" spans="4:9" x14ac:dyDescent="0.2">
      <c r="D4939" s="7"/>
      <c r="E4939"/>
      <c r="F4939"/>
      <c r="G4939"/>
      <c r="H4939"/>
      <c r="I4939"/>
    </row>
    <row r="4940" spans="4:9" x14ac:dyDescent="0.2">
      <c r="D4940" s="7"/>
      <c r="E4940"/>
      <c r="F4940"/>
      <c r="G4940"/>
      <c r="H4940"/>
      <c r="I4940"/>
    </row>
    <row r="4941" spans="4:9" x14ac:dyDescent="0.2">
      <c r="D4941" s="7"/>
      <c r="E4941"/>
      <c r="F4941"/>
      <c r="G4941"/>
      <c r="H4941"/>
      <c r="I4941"/>
    </row>
    <row r="4942" spans="4:9" x14ac:dyDescent="0.2">
      <c r="D4942" s="7"/>
      <c r="E4942"/>
      <c r="F4942"/>
      <c r="G4942"/>
      <c r="H4942"/>
      <c r="I4942"/>
    </row>
    <row r="4943" spans="4:9" x14ac:dyDescent="0.2">
      <c r="D4943" s="7"/>
      <c r="E4943"/>
      <c r="F4943"/>
      <c r="G4943"/>
      <c r="H4943"/>
      <c r="I4943"/>
    </row>
    <row r="4944" spans="4:9" x14ac:dyDescent="0.2">
      <c r="D4944" s="7"/>
      <c r="E4944"/>
      <c r="F4944"/>
      <c r="G4944"/>
      <c r="H4944"/>
      <c r="I4944"/>
    </row>
    <row r="4945" spans="4:9" x14ac:dyDescent="0.2">
      <c r="D4945" s="7"/>
      <c r="E4945"/>
      <c r="F4945"/>
      <c r="G4945"/>
      <c r="H4945"/>
      <c r="I4945"/>
    </row>
    <row r="4946" spans="4:9" x14ac:dyDescent="0.2">
      <c r="D4946" s="7"/>
      <c r="E4946"/>
      <c r="F4946"/>
      <c r="G4946"/>
      <c r="H4946"/>
      <c r="I4946"/>
    </row>
    <row r="4947" spans="4:9" x14ac:dyDescent="0.2">
      <c r="D4947" s="7"/>
      <c r="E4947"/>
      <c r="F4947"/>
      <c r="G4947"/>
      <c r="H4947"/>
      <c r="I4947"/>
    </row>
    <row r="4948" spans="4:9" x14ac:dyDescent="0.2">
      <c r="D4948" s="7"/>
      <c r="E4948"/>
      <c r="F4948"/>
      <c r="G4948"/>
      <c r="H4948"/>
      <c r="I4948"/>
    </row>
    <row r="4949" spans="4:9" x14ac:dyDescent="0.2">
      <c r="D4949" s="7"/>
      <c r="E4949"/>
      <c r="F4949"/>
      <c r="G4949"/>
      <c r="H4949"/>
      <c r="I4949"/>
    </row>
    <row r="4950" spans="4:9" x14ac:dyDescent="0.2">
      <c r="D4950" s="7"/>
      <c r="E4950"/>
      <c r="F4950"/>
      <c r="G4950"/>
      <c r="H4950"/>
      <c r="I4950"/>
    </row>
    <row r="4951" spans="4:9" x14ac:dyDescent="0.2">
      <c r="D4951" s="7"/>
      <c r="E4951"/>
      <c r="F4951"/>
      <c r="G4951"/>
      <c r="H4951"/>
      <c r="I4951"/>
    </row>
    <row r="4952" spans="4:9" x14ac:dyDescent="0.2">
      <c r="D4952" s="7"/>
      <c r="E4952"/>
      <c r="F4952"/>
      <c r="G4952"/>
      <c r="H4952"/>
      <c r="I4952"/>
    </row>
    <row r="4953" spans="4:9" x14ac:dyDescent="0.2">
      <c r="D4953" s="7"/>
      <c r="E4953"/>
      <c r="F4953"/>
      <c r="G4953"/>
      <c r="H4953"/>
      <c r="I4953"/>
    </row>
    <row r="4954" spans="4:9" x14ac:dyDescent="0.2">
      <c r="D4954" s="7"/>
      <c r="E4954"/>
      <c r="F4954"/>
      <c r="G4954"/>
      <c r="H4954"/>
      <c r="I4954"/>
    </row>
    <row r="4955" spans="4:9" x14ac:dyDescent="0.2">
      <c r="D4955" s="7"/>
      <c r="E4955"/>
      <c r="F4955"/>
      <c r="G4955"/>
      <c r="H4955"/>
      <c r="I4955"/>
    </row>
    <row r="4956" spans="4:9" x14ac:dyDescent="0.2">
      <c r="D4956" s="7"/>
      <c r="E4956"/>
      <c r="F4956"/>
      <c r="G4956"/>
      <c r="H4956"/>
      <c r="I4956"/>
    </row>
    <row r="4957" spans="4:9" x14ac:dyDescent="0.2">
      <c r="D4957" s="7"/>
      <c r="E4957"/>
      <c r="F4957"/>
      <c r="G4957"/>
      <c r="H4957"/>
      <c r="I4957"/>
    </row>
    <row r="4958" spans="4:9" x14ac:dyDescent="0.2">
      <c r="D4958" s="7"/>
      <c r="E4958"/>
      <c r="F4958"/>
      <c r="G4958"/>
      <c r="H4958"/>
      <c r="I4958"/>
    </row>
    <row r="4959" spans="4:9" x14ac:dyDescent="0.2">
      <c r="D4959" s="7"/>
      <c r="E4959"/>
      <c r="F4959"/>
      <c r="G4959"/>
      <c r="H4959"/>
      <c r="I4959"/>
    </row>
    <row r="4960" spans="4:9" x14ac:dyDescent="0.2">
      <c r="D4960" s="7"/>
      <c r="E4960"/>
      <c r="F4960"/>
      <c r="G4960"/>
      <c r="H4960"/>
      <c r="I4960"/>
    </row>
    <row r="4961" spans="4:9" x14ac:dyDescent="0.2">
      <c r="D4961" s="7"/>
      <c r="E4961"/>
      <c r="F4961"/>
      <c r="G4961"/>
      <c r="H4961"/>
      <c r="I4961"/>
    </row>
    <row r="4962" spans="4:9" x14ac:dyDescent="0.2">
      <c r="D4962" s="7"/>
      <c r="E4962"/>
      <c r="F4962"/>
      <c r="G4962"/>
      <c r="H4962"/>
      <c r="I4962"/>
    </row>
    <row r="4963" spans="4:9" x14ac:dyDescent="0.2">
      <c r="D4963" s="7"/>
      <c r="E4963"/>
      <c r="F4963"/>
      <c r="G4963"/>
      <c r="H4963"/>
      <c r="I4963"/>
    </row>
    <row r="4964" spans="4:9" x14ac:dyDescent="0.2">
      <c r="D4964" s="7"/>
      <c r="E4964"/>
      <c r="F4964"/>
      <c r="G4964"/>
      <c r="H4964"/>
      <c r="I4964"/>
    </row>
    <row r="4965" spans="4:9" x14ac:dyDescent="0.2">
      <c r="D4965" s="7"/>
      <c r="E4965"/>
      <c r="F4965"/>
      <c r="G4965"/>
      <c r="H4965"/>
      <c r="I4965"/>
    </row>
    <row r="4966" spans="4:9" x14ac:dyDescent="0.2">
      <c r="D4966" s="7"/>
      <c r="E4966"/>
      <c r="F4966"/>
      <c r="G4966"/>
      <c r="H4966"/>
      <c r="I4966"/>
    </row>
    <row r="4967" spans="4:9" x14ac:dyDescent="0.2">
      <c r="D4967" s="7"/>
      <c r="E4967"/>
      <c r="F4967"/>
      <c r="G4967"/>
      <c r="H4967"/>
      <c r="I4967"/>
    </row>
    <row r="4968" spans="4:9" x14ac:dyDescent="0.2">
      <c r="D4968" s="7"/>
      <c r="E4968"/>
      <c r="F4968"/>
      <c r="G4968"/>
      <c r="H4968"/>
      <c r="I4968"/>
    </row>
    <row r="4969" spans="4:9" x14ac:dyDescent="0.2">
      <c r="D4969" s="7"/>
      <c r="E4969"/>
      <c r="F4969"/>
      <c r="G4969"/>
      <c r="H4969"/>
      <c r="I4969"/>
    </row>
    <row r="4970" spans="4:9" x14ac:dyDescent="0.2">
      <c r="D4970" s="7"/>
      <c r="E4970"/>
      <c r="F4970"/>
      <c r="G4970"/>
      <c r="H4970"/>
      <c r="I4970"/>
    </row>
    <row r="4971" spans="4:9" x14ac:dyDescent="0.2">
      <c r="D4971" s="7"/>
      <c r="E4971"/>
      <c r="F4971"/>
      <c r="G4971"/>
      <c r="H4971"/>
      <c r="I4971"/>
    </row>
    <row r="4972" spans="4:9" x14ac:dyDescent="0.2">
      <c r="D4972" s="7"/>
      <c r="E4972"/>
      <c r="F4972"/>
      <c r="G4972"/>
      <c r="H4972"/>
      <c r="I4972"/>
    </row>
    <row r="4973" spans="4:9" x14ac:dyDescent="0.2">
      <c r="D4973" s="7"/>
      <c r="E4973"/>
      <c r="F4973"/>
      <c r="G4973"/>
      <c r="H4973"/>
      <c r="I4973"/>
    </row>
    <row r="4974" spans="4:9" x14ac:dyDescent="0.2">
      <c r="D4974" s="7"/>
      <c r="E4974"/>
      <c r="F4974"/>
      <c r="G4974"/>
      <c r="H4974"/>
      <c r="I4974"/>
    </row>
    <row r="4975" spans="4:9" x14ac:dyDescent="0.2">
      <c r="D4975" s="7"/>
      <c r="E4975"/>
      <c r="F4975"/>
      <c r="G4975"/>
      <c r="H4975"/>
      <c r="I4975"/>
    </row>
    <row r="4976" spans="4:9" x14ac:dyDescent="0.2">
      <c r="D4976" s="7"/>
      <c r="E4976"/>
      <c r="F4976"/>
      <c r="G4976"/>
      <c r="H4976"/>
      <c r="I4976"/>
    </row>
    <row r="4977" spans="4:9" x14ac:dyDescent="0.2">
      <c r="D4977" s="7"/>
      <c r="E4977"/>
      <c r="F4977"/>
      <c r="G4977"/>
      <c r="H4977"/>
      <c r="I4977"/>
    </row>
    <row r="4978" spans="4:9" x14ac:dyDescent="0.2">
      <c r="D4978" s="7"/>
      <c r="E4978"/>
      <c r="F4978"/>
      <c r="G4978"/>
      <c r="H4978"/>
      <c r="I4978"/>
    </row>
    <row r="4979" spans="4:9" x14ac:dyDescent="0.2">
      <c r="D4979" s="7"/>
      <c r="E4979"/>
      <c r="F4979"/>
      <c r="G4979"/>
      <c r="H4979"/>
      <c r="I4979"/>
    </row>
    <row r="4980" spans="4:9" x14ac:dyDescent="0.2">
      <c r="D4980" s="7"/>
      <c r="E4980"/>
      <c r="F4980"/>
      <c r="G4980"/>
      <c r="H4980"/>
      <c r="I4980"/>
    </row>
    <row r="4981" spans="4:9" x14ac:dyDescent="0.2">
      <c r="D4981" s="7"/>
      <c r="E4981"/>
      <c r="F4981"/>
      <c r="G4981"/>
      <c r="H4981"/>
      <c r="I4981"/>
    </row>
    <row r="4982" spans="4:9" x14ac:dyDescent="0.2">
      <c r="D4982" s="7"/>
      <c r="E4982"/>
      <c r="F4982"/>
      <c r="G4982"/>
      <c r="H4982"/>
      <c r="I4982"/>
    </row>
    <row r="4983" spans="4:9" x14ac:dyDescent="0.2">
      <c r="D4983" s="7"/>
      <c r="E4983"/>
      <c r="F4983"/>
      <c r="G4983"/>
      <c r="H4983"/>
      <c r="I4983"/>
    </row>
    <row r="4984" spans="4:9" x14ac:dyDescent="0.2">
      <c r="D4984" s="7"/>
      <c r="E4984"/>
      <c r="F4984"/>
      <c r="G4984"/>
      <c r="H4984"/>
      <c r="I4984"/>
    </row>
    <row r="4985" spans="4:9" x14ac:dyDescent="0.2">
      <c r="D4985" s="7"/>
      <c r="E4985"/>
      <c r="F4985"/>
      <c r="G4985"/>
      <c r="H4985"/>
      <c r="I4985"/>
    </row>
    <row r="4986" spans="4:9" x14ac:dyDescent="0.2">
      <c r="D4986" s="7"/>
      <c r="E4986"/>
      <c r="F4986"/>
      <c r="G4986"/>
      <c r="H4986"/>
      <c r="I4986"/>
    </row>
    <row r="4987" spans="4:9" x14ac:dyDescent="0.2">
      <c r="D4987" s="7"/>
      <c r="E4987"/>
      <c r="F4987"/>
      <c r="G4987"/>
      <c r="H4987"/>
      <c r="I4987"/>
    </row>
    <row r="4988" spans="4:9" x14ac:dyDescent="0.2">
      <c r="D4988" s="7"/>
      <c r="E4988"/>
      <c r="F4988"/>
      <c r="G4988"/>
      <c r="H4988"/>
      <c r="I4988"/>
    </row>
    <row r="4989" spans="4:9" x14ac:dyDescent="0.2">
      <c r="D4989" s="7"/>
      <c r="E4989"/>
      <c r="F4989"/>
      <c r="G4989"/>
      <c r="H4989"/>
      <c r="I4989"/>
    </row>
    <row r="4990" spans="4:9" x14ac:dyDescent="0.2">
      <c r="D4990" s="7"/>
      <c r="E4990"/>
      <c r="F4990"/>
      <c r="G4990"/>
      <c r="H4990"/>
      <c r="I4990"/>
    </row>
    <row r="4991" spans="4:9" x14ac:dyDescent="0.2">
      <c r="D4991" s="7"/>
      <c r="E4991"/>
      <c r="F4991"/>
      <c r="G4991"/>
      <c r="H4991"/>
      <c r="I4991"/>
    </row>
    <row r="4992" spans="4:9" x14ac:dyDescent="0.2">
      <c r="D4992" s="7"/>
      <c r="E4992"/>
      <c r="F4992"/>
      <c r="G4992"/>
      <c r="H4992"/>
      <c r="I4992"/>
    </row>
    <row r="4993" spans="4:9" x14ac:dyDescent="0.2">
      <c r="D4993" s="7"/>
      <c r="E4993"/>
      <c r="F4993"/>
      <c r="G4993"/>
      <c r="H4993"/>
      <c r="I4993"/>
    </row>
    <row r="4994" spans="4:9" x14ac:dyDescent="0.2">
      <c r="D4994" s="7"/>
      <c r="E4994"/>
      <c r="F4994"/>
      <c r="G4994"/>
      <c r="H4994"/>
      <c r="I4994"/>
    </row>
    <row r="4995" spans="4:9" x14ac:dyDescent="0.2">
      <c r="D4995" s="7"/>
      <c r="E4995"/>
      <c r="F4995"/>
      <c r="G4995"/>
      <c r="H4995"/>
      <c r="I4995"/>
    </row>
    <row r="4996" spans="4:9" x14ac:dyDescent="0.2">
      <c r="D4996" s="7"/>
      <c r="E4996"/>
      <c r="F4996"/>
      <c r="G4996"/>
      <c r="H4996"/>
      <c r="I4996"/>
    </row>
    <row r="4997" spans="4:9" x14ac:dyDescent="0.2">
      <c r="D4997" s="7"/>
      <c r="E4997"/>
      <c r="F4997"/>
      <c r="G4997"/>
      <c r="H4997"/>
      <c r="I4997"/>
    </row>
    <row r="4998" spans="4:9" x14ac:dyDescent="0.2">
      <c r="D4998" s="7"/>
      <c r="E4998"/>
      <c r="F4998"/>
      <c r="G4998"/>
      <c r="H4998"/>
      <c r="I4998"/>
    </row>
    <row r="4999" spans="4:9" x14ac:dyDescent="0.2">
      <c r="D4999" s="7"/>
      <c r="E4999"/>
      <c r="F4999"/>
      <c r="G4999"/>
      <c r="H4999"/>
      <c r="I4999"/>
    </row>
    <row r="5000" spans="4:9" x14ac:dyDescent="0.2">
      <c r="D5000" s="7"/>
      <c r="E5000"/>
      <c r="F5000"/>
      <c r="G5000"/>
      <c r="H5000"/>
      <c r="I5000"/>
    </row>
    <row r="5001" spans="4:9" x14ac:dyDescent="0.2">
      <c r="D5001" s="7"/>
      <c r="E5001"/>
      <c r="F5001"/>
      <c r="G5001"/>
      <c r="H5001"/>
      <c r="I5001"/>
    </row>
    <row r="5002" spans="4:9" x14ac:dyDescent="0.2">
      <c r="D5002" s="7"/>
      <c r="E5002"/>
      <c r="F5002"/>
      <c r="G5002"/>
      <c r="H5002"/>
      <c r="I5002"/>
    </row>
    <row r="5003" spans="4:9" x14ac:dyDescent="0.2">
      <c r="D5003" s="7"/>
      <c r="E5003"/>
      <c r="F5003"/>
      <c r="G5003"/>
      <c r="H5003"/>
      <c r="I5003"/>
    </row>
    <row r="5004" spans="4:9" x14ac:dyDescent="0.2">
      <c r="D5004" s="7"/>
      <c r="E5004"/>
      <c r="F5004"/>
      <c r="G5004"/>
      <c r="H5004"/>
      <c r="I5004"/>
    </row>
    <row r="5005" spans="4:9" x14ac:dyDescent="0.2">
      <c r="D5005" s="7"/>
      <c r="E5005"/>
      <c r="F5005"/>
      <c r="G5005"/>
      <c r="H5005"/>
      <c r="I5005"/>
    </row>
    <row r="5006" spans="4:9" x14ac:dyDescent="0.2">
      <c r="D5006" s="7"/>
      <c r="E5006"/>
      <c r="F5006"/>
      <c r="G5006"/>
      <c r="H5006"/>
      <c r="I5006"/>
    </row>
    <row r="5007" spans="4:9" x14ac:dyDescent="0.2">
      <c r="D5007" s="7"/>
      <c r="E5007"/>
      <c r="F5007"/>
      <c r="G5007"/>
      <c r="H5007"/>
      <c r="I5007"/>
    </row>
    <row r="5008" spans="4:9" x14ac:dyDescent="0.2">
      <c r="D5008" s="7"/>
      <c r="E5008"/>
      <c r="F5008"/>
      <c r="G5008"/>
      <c r="H5008"/>
      <c r="I5008"/>
    </row>
    <row r="5009" spans="4:9" x14ac:dyDescent="0.2">
      <c r="D5009" s="7"/>
      <c r="E5009"/>
      <c r="F5009"/>
      <c r="G5009"/>
      <c r="H5009"/>
      <c r="I5009"/>
    </row>
    <row r="5010" spans="4:9" x14ac:dyDescent="0.2">
      <c r="D5010" s="7"/>
      <c r="E5010"/>
      <c r="F5010"/>
      <c r="G5010"/>
      <c r="H5010"/>
      <c r="I5010"/>
    </row>
    <row r="5011" spans="4:9" x14ac:dyDescent="0.2">
      <c r="D5011" s="7"/>
      <c r="E5011"/>
      <c r="F5011"/>
      <c r="G5011"/>
      <c r="H5011"/>
      <c r="I5011"/>
    </row>
    <row r="5012" spans="4:9" x14ac:dyDescent="0.2">
      <c r="D5012" s="7"/>
      <c r="E5012"/>
      <c r="F5012"/>
      <c r="G5012"/>
      <c r="H5012"/>
      <c r="I5012"/>
    </row>
    <row r="5013" spans="4:9" x14ac:dyDescent="0.2">
      <c r="D5013" s="7"/>
      <c r="E5013"/>
      <c r="F5013"/>
      <c r="G5013"/>
      <c r="H5013"/>
      <c r="I5013"/>
    </row>
    <row r="5014" spans="4:9" x14ac:dyDescent="0.2">
      <c r="D5014" s="7"/>
      <c r="E5014"/>
      <c r="F5014"/>
      <c r="G5014"/>
      <c r="H5014"/>
      <c r="I5014"/>
    </row>
    <row r="5015" spans="4:9" x14ac:dyDescent="0.2">
      <c r="D5015" s="7"/>
      <c r="E5015"/>
      <c r="F5015"/>
      <c r="G5015"/>
      <c r="H5015"/>
      <c r="I5015"/>
    </row>
    <row r="5016" spans="4:9" x14ac:dyDescent="0.2">
      <c r="D5016" s="7"/>
      <c r="E5016"/>
      <c r="F5016"/>
      <c r="G5016"/>
      <c r="H5016"/>
      <c r="I5016"/>
    </row>
    <row r="5017" spans="4:9" x14ac:dyDescent="0.2">
      <c r="D5017" s="7"/>
      <c r="E5017"/>
      <c r="F5017"/>
      <c r="G5017"/>
      <c r="H5017"/>
      <c r="I5017"/>
    </row>
    <row r="5018" spans="4:9" x14ac:dyDescent="0.2">
      <c r="D5018" s="7"/>
      <c r="E5018"/>
      <c r="F5018"/>
      <c r="G5018"/>
      <c r="H5018"/>
      <c r="I5018"/>
    </row>
    <row r="5019" spans="4:9" x14ac:dyDescent="0.2">
      <c r="D5019" s="7"/>
      <c r="E5019"/>
      <c r="F5019"/>
      <c r="G5019"/>
      <c r="H5019"/>
      <c r="I5019"/>
    </row>
    <row r="5020" spans="4:9" x14ac:dyDescent="0.2">
      <c r="D5020" s="7"/>
      <c r="E5020"/>
      <c r="F5020"/>
      <c r="G5020"/>
      <c r="H5020"/>
      <c r="I5020"/>
    </row>
    <row r="5021" spans="4:9" x14ac:dyDescent="0.2">
      <c r="D5021" s="7"/>
      <c r="E5021"/>
      <c r="F5021"/>
      <c r="G5021"/>
      <c r="H5021"/>
      <c r="I5021"/>
    </row>
    <row r="5022" spans="4:9" x14ac:dyDescent="0.2">
      <c r="D5022" s="7"/>
      <c r="E5022"/>
      <c r="F5022"/>
      <c r="G5022"/>
      <c r="H5022"/>
      <c r="I5022"/>
    </row>
    <row r="5023" spans="4:9" x14ac:dyDescent="0.2">
      <c r="D5023" s="7"/>
      <c r="E5023"/>
      <c r="F5023"/>
      <c r="G5023"/>
      <c r="H5023"/>
      <c r="I5023"/>
    </row>
    <row r="5024" spans="4:9" x14ac:dyDescent="0.2">
      <c r="D5024" s="7"/>
      <c r="E5024"/>
      <c r="F5024"/>
      <c r="G5024"/>
      <c r="H5024"/>
      <c r="I5024"/>
    </row>
    <row r="5025" spans="4:9" x14ac:dyDescent="0.2">
      <c r="D5025" s="7"/>
      <c r="E5025"/>
      <c r="F5025"/>
      <c r="G5025"/>
      <c r="H5025"/>
      <c r="I5025"/>
    </row>
    <row r="5026" spans="4:9" x14ac:dyDescent="0.2">
      <c r="D5026" s="7"/>
      <c r="E5026"/>
      <c r="F5026"/>
      <c r="G5026"/>
      <c r="H5026"/>
      <c r="I5026"/>
    </row>
    <row r="5027" spans="4:9" x14ac:dyDescent="0.2">
      <c r="D5027" s="7"/>
      <c r="E5027"/>
      <c r="F5027"/>
      <c r="G5027"/>
      <c r="H5027"/>
      <c r="I5027"/>
    </row>
    <row r="5028" spans="4:9" x14ac:dyDescent="0.2">
      <c r="D5028" s="7"/>
      <c r="E5028"/>
      <c r="F5028"/>
      <c r="G5028"/>
      <c r="H5028"/>
      <c r="I5028"/>
    </row>
    <row r="5029" spans="4:9" x14ac:dyDescent="0.2">
      <c r="D5029" s="7"/>
      <c r="E5029"/>
      <c r="F5029"/>
      <c r="G5029"/>
      <c r="H5029"/>
      <c r="I5029"/>
    </row>
    <row r="5030" spans="4:9" x14ac:dyDescent="0.2">
      <c r="D5030" s="7"/>
      <c r="E5030"/>
      <c r="F5030"/>
      <c r="G5030"/>
      <c r="H5030"/>
      <c r="I5030"/>
    </row>
    <row r="5031" spans="4:9" x14ac:dyDescent="0.2">
      <c r="D5031" s="7"/>
      <c r="E5031"/>
      <c r="F5031"/>
      <c r="G5031"/>
      <c r="H5031"/>
      <c r="I5031"/>
    </row>
    <row r="5032" spans="4:9" x14ac:dyDescent="0.2">
      <c r="D5032" s="7"/>
      <c r="E5032"/>
      <c r="F5032"/>
      <c r="G5032"/>
      <c r="H5032"/>
      <c r="I5032"/>
    </row>
    <row r="5033" spans="4:9" x14ac:dyDescent="0.2">
      <c r="D5033" s="7"/>
      <c r="E5033"/>
      <c r="F5033"/>
      <c r="G5033"/>
      <c r="H5033"/>
      <c r="I5033"/>
    </row>
    <row r="5034" spans="4:9" x14ac:dyDescent="0.2">
      <c r="D5034" s="7"/>
      <c r="E5034"/>
      <c r="F5034"/>
      <c r="G5034"/>
      <c r="H5034"/>
      <c r="I5034"/>
    </row>
    <row r="5035" spans="4:9" x14ac:dyDescent="0.2">
      <c r="D5035" s="7"/>
      <c r="E5035"/>
      <c r="F5035"/>
      <c r="G5035"/>
      <c r="H5035"/>
      <c r="I5035"/>
    </row>
    <row r="5036" spans="4:9" x14ac:dyDescent="0.2">
      <c r="D5036" s="7"/>
      <c r="E5036"/>
      <c r="F5036"/>
      <c r="G5036"/>
      <c r="H5036"/>
      <c r="I5036"/>
    </row>
    <row r="5037" spans="4:9" x14ac:dyDescent="0.2">
      <c r="D5037" s="7"/>
      <c r="E5037"/>
      <c r="F5037"/>
      <c r="G5037"/>
      <c r="H5037"/>
      <c r="I5037"/>
    </row>
    <row r="5038" spans="4:9" x14ac:dyDescent="0.2">
      <c r="D5038" s="7"/>
      <c r="E5038"/>
      <c r="F5038"/>
      <c r="G5038"/>
      <c r="H5038"/>
      <c r="I5038"/>
    </row>
    <row r="5039" spans="4:9" x14ac:dyDescent="0.2">
      <c r="D5039" s="7"/>
      <c r="E5039"/>
      <c r="F5039"/>
      <c r="G5039"/>
      <c r="H5039"/>
      <c r="I5039"/>
    </row>
    <row r="5040" spans="4:9" x14ac:dyDescent="0.2">
      <c r="D5040" s="7"/>
      <c r="E5040"/>
      <c r="F5040"/>
      <c r="G5040"/>
      <c r="H5040"/>
      <c r="I5040"/>
    </row>
    <row r="5041" spans="4:9" x14ac:dyDescent="0.2">
      <c r="D5041" s="7"/>
      <c r="E5041"/>
      <c r="F5041"/>
      <c r="G5041"/>
      <c r="H5041"/>
      <c r="I5041"/>
    </row>
    <row r="5042" spans="4:9" x14ac:dyDescent="0.2">
      <c r="D5042" s="7"/>
      <c r="E5042"/>
      <c r="F5042"/>
      <c r="G5042"/>
      <c r="H5042"/>
      <c r="I5042"/>
    </row>
    <row r="5043" spans="4:9" x14ac:dyDescent="0.2">
      <c r="D5043" s="7"/>
      <c r="E5043"/>
      <c r="F5043"/>
      <c r="G5043"/>
      <c r="H5043"/>
      <c r="I5043"/>
    </row>
    <row r="5044" spans="4:9" x14ac:dyDescent="0.2">
      <c r="D5044" s="7"/>
      <c r="E5044"/>
      <c r="F5044"/>
      <c r="G5044"/>
      <c r="H5044"/>
      <c r="I5044"/>
    </row>
    <row r="5045" spans="4:9" x14ac:dyDescent="0.2">
      <c r="D5045" s="7"/>
      <c r="E5045"/>
      <c r="F5045"/>
      <c r="G5045"/>
      <c r="H5045"/>
      <c r="I5045"/>
    </row>
    <row r="5046" spans="4:9" x14ac:dyDescent="0.2">
      <c r="D5046" s="7"/>
      <c r="E5046"/>
      <c r="F5046"/>
      <c r="G5046"/>
      <c r="H5046"/>
      <c r="I5046"/>
    </row>
    <row r="5047" spans="4:9" x14ac:dyDescent="0.2">
      <c r="D5047" s="7"/>
      <c r="E5047"/>
      <c r="F5047"/>
      <c r="G5047"/>
      <c r="H5047"/>
      <c r="I5047"/>
    </row>
    <row r="5048" spans="4:9" x14ac:dyDescent="0.2">
      <c r="D5048" s="7"/>
      <c r="E5048"/>
      <c r="F5048"/>
      <c r="G5048"/>
      <c r="H5048"/>
      <c r="I5048"/>
    </row>
    <row r="5049" spans="4:9" x14ac:dyDescent="0.2">
      <c r="D5049" s="7"/>
      <c r="E5049"/>
      <c r="F5049"/>
      <c r="G5049"/>
      <c r="H5049"/>
      <c r="I5049"/>
    </row>
    <row r="5050" spans="4:9" x14ac:dyDescent="0.2">
      <c r="D5050" s="7"/>
      <c r="E5050"/>
      <c r="F5050"/>
      <c r="G5050"/>
      <c r="H5050"/>
      <c r="I5050"/>
    </row>
    <row r="5051" spans="4:9" x14ac:dyDescent="0.2">
      <c r="D5051" s="7"/>
      <c r="E5051"/>
      <c r="F5051"/>
      <c r="G5051"/>
      <c r="H5051"/>
      <c r="I5051"/>
    </row>
    <row r="5052" spans="4:9" x14ac:dyDescent="0.2">
      <c r="D5052" s="7"/>
      <c r="E5052"/>
      <c r="F5052"/>
      <c r="G5052"/>
      <c r="H5052"/>
      <c r="I5052"/>
    </row>
    <row r="5053" spans="4:9" x14ac:dyDescent="0.2">
      <c r="D5053" s="7"/>
      <c r="E5053"/>
      <c r="F5053"/>
      <c r="G5053"/>
      <c r="H5053"/>
      <c r="I5053"/>
    </row>
    <row r="5054" spans="4:9" x14ac:dyDescent="0.2">
      <c r="D5054" s="7"/>
      <c r="E5054"/>
      <c r="F5054"/>
      <c r="G5054"/>
      <c r="H5054"/>
      <c r="I5054"/>
    </row>
    <row r="5055" spans="4:9" x14ac:dyDescent="0.2">
      <c r="D5055" s="7"/>
      <c r="E5055"/>
      <c r="F5055"/>
      <c r="G5055"/>
      <c r="H5055"/>
      <c r="I5055"/>
    </row>
    <row r="5056" spans="4:9" x14ac:dyDescent="0.2">
      <c r="D5056" s="7"/>
      <c r="E5056"/>
      <c r="F5056"/>
      <c r="G5056"/>
      <c r="H5056"/>
      <c r="I5056"/>
    </row>
    <row r="5057" spans="4:9" x14ac:dyDescent="0.2">
      <c r="D5057" s="7"/>
      <c r="E5057"/>
      <c r="F5057"/>
      <c r="G5057"/>
      <c r="H5057"/>
      <c r="I5057"/>
    </row>
    <row r="5058" spans="4:9" x14ac:dyDescent="0.2">
      <c r="D5058" s="7"/>
      <c r="E5058"/>
      <c r="F5058"/>
      <c r="G5058"/>
      <c r="H5058"/>
      <c r="I5058"/>
    </row>
    <row r="5059" spans="4:9" x14ac:dyDescent="0.2">
      <c r="D5059" s="7"/>
      <c r="E5059"/>
      <c r="F5059"/>
      <c r="G5059"/>
      <c r="H5059"/>
      <c r="I5059"/>
    </row>
    <row r="5060" spans="4:9" x14ac:dyDescent="0.2">
      <c r="D5060" s="7"/>
      <c r="E5060"/>
      <c r="F5060"/>
      <c r="G5060"/>
      <c r="H5060"/>
      <c r="I5060"/>
    </row>
    <row r="5061" spans="4:9" x14ac:dyDescent="0.2">
      <c r="D5061" s="7"/>
      <c r="E5061"/>
      <c r="F5061"/>
      <c r="G5061"/>
      <c r="H5061"/>
      <c r="I5061"/>
    </row>
    <row r="5062" spans="4:9" x14ac:dyDescent="0.2">
      <c r="D5062" s="7"/>
      <c r="E5062"/>
      <c r="F5062"/>
      <c r="G5062"/>
      <c r="H5062"/>
      <c r="I5062"/>
    </row>
    <row r="5063" spans="4:9" x14ac:dyDescent="0.2">
      <c r="D5063" s="7"/>
      <c r="E5063"/>
      <c r="F5063"/>
      <c r="G5063"/>
      <c r="H5063"/>
      <c r="I5063"/>
    </row>
    <row r="5064" spans="4:9" x14ac:dyDescent="0.2">
      <c r="D5064" s="7"/>
      <c r="E5064"/>
      <c r="F5064"/>
      <c r="G5064"/>
      <c r="H5064"/>
      <c r="I5064"/>
    </row>
    <row r="5065" spans="4:9" x14ac:dyDescent="0.2">
      <c r="D5065" s="7"/>
      <c r="E5065"/>
      <c r="F5065"/>
      <c r="G5065"/>
      <c r="H5065"/>
      <c r="I5065"/>
    </row>
    <row r="5066" spans="4:9" x14ac:dyDescent="0.2">
      <c r="D5066" s="7"/>
      <c r="E5066"/>
      <c r="F5066"/>
      <c r="G5066"/>
      <c r="H5066"/>
      <c r="I5066"/>
    </row>
    <row r="5067" spans="4:9" x14ac:dyDescent="0.2">
      <c r="D5067" s="7"/>
      <c r="E5067"/>
      <c r="F5067"/>
      <c r="G5067"/>
      <c r="H5067"/>
      <c r="I5067"/>
    </row>
    <row r="5068" spans="4:9" x14ac:dyDescent="0.2">
      <c r="D5068" s="7"/>
      <c r="E5068"/>
      <c r="F5068"/>
      <c r="G5068"/>
      <c r="H5068"/>
      <c r="I5068"/>
    </row>
    <row r="5069" spans="4:9" x14ac:dyDescent="0.2">
      <c r="D5069" s="7"/>
      <c r="E5069"/>
      <c r="F5069"/>
      <c r="G5069"/>
      <c r="H5069"/>
      <c r="I5069"/>
    </row>
    <row r="5070" spans="4:9" x14ac:dyDescent="0.2">
      <c r="D5070" s="7"/>
      <c r="E5070"/>
      <c r="F5070"/>
      <c r="G5070"/>
      <c r="H5070"/>
      <c r="I5070"/>
    </row>
    <row r="5071" spans="4:9" x14ac:dyDescent="0.2">
      <c r="D5071" s="7"/>
      <c r="E5071"/>
      <c r="F5071"/>
      <c r="G5071"/>
      <c r="H5071"/>
      <c r="I5071"/>
    </row>
    <row r="5072" spans="4:9" x14ac:dyDescent="0.2">
      <c r="D5072" s="7"/>
      <c r="E5072"/>
      <c r="F5072"/>
      <c r="G5072"/>
      <c r="H5072"/>
      <c r="I5072"/>
    </row>
    <row r="5073" spans="4:9" x14ac:dyDescent="0.2">
      <c r="D5073" s="7"/>
      <c r="E5073"/>
      <c r="F5073"/>
      <c r="G5073"/>
      <c r="H5073"/>
      <c r="I5073"/>
    </row>
    <row r="5074" spans="4:9" x14ac:dyDescent="0.2">
      <c r="D5074" s="7"/>
      <c r="E5074"/>
      <c r="F5074"/>
      <c r="G5074"/>
      <c r="H5074"/>
      <c r="I5074"/>
    </row>
    <row r="5075" spans="4:9" x14ac:dyDescent="0.2">
      <c r="D5075" s="7"/>
      <c r="E5075"/>
      <c r="F5075"/>
      <c r="G5075"/>
      <c r="H5075"/>
      <c r="I5075"/>
    </row>
    <row r="5076" spans="4:9" x14ac:dyDescent="0.2">
      <c r="D5076" s="7"/>
      <c r="E5076"/>
      <c r="F5076"/>
      <c r="G5076"/>
      <c r="H5076"/>
      <c r="I5076"/>
    </row>
    <row r="5077" spans="4:9" x14ac:dyDescent="0.2">
      <c r="D5077" s="7"/>
      <c r="E5077"/>
      <c r="F5077"/>
      <c r="G5077"/>
      <c r="H5077"/>
      <c r="I5077"/>
    </row>
    <row r="5078" spans="4:9" x14ac:dyDescent="0.2">
      <c r="D5078" s="7"/>
      <c r="E5078"/>
      <c r="F5078"/>
      <c r="G5078"/>
      <c r="H5078"/>
      <c r="I5078"/>
    </row>
    <row r="5079" spans="4:9" x14ac:dyDescent="0.2">
      <c r="D5079" s="7"/>
      <c r="E5079"/>
      <c r="F5079"/>
      <c r="G5079"/>
      <c r="H5079"/>
      <c r="I5079"/>
    </row>
    <row r="5080" spans="4:9" x14ac:dyDescent="0.2">
      <c r="D5080" s="7"/>
      <c r="E5080"/>
      <c r="F5080"/>
      <c r="G5080"/>
      <c r="H5080"/>
      <c r="I5080"/>
    </row>
    <row r="5081" spans="4:9" x14ac:dyDescent="0.2">
      <c r="D5081" s="7"/>
      <c r="E5081"/>
      <c r="F5081"/>
      <c r="G5081"/>
      <c r="H5081"/>
      <c r="I5081"/>
    </row>
    <row r="5082" spans="4:9" x14ac:dyDescent="0.2">
      <c r="D5082" s="7"/>
      <c r="E5082"/>
      <c r="F5082"/>
      <c r="G5082"/>
      <c r="H5082"/>
      <c r="I5082"/>
    </row>
    <row r="5083" spans="4:9" x14ac:dyDescent="0.2">
      <c r="D5083" s="7"/>
      <c r="E5083"/>
      <c r="F5083"/>
      <c r="G5083"/>
      <c r="H5083"/>
      <c r="I5083"/>
    </row>
    <row r="5084" spans="4:9" x14ac:dyDescent="0.2">
      <c r="D5084" s="7"/>
      <c r="E5084"/>
      <c r="F5084"/>
      <c r="G5084"/>
      <c r="H5084"/>
      <c r="I5084"/>
    </row>
    <row r="5085" spans="4:9" x14ac:dyDescent="0.2">
      <c r="D5085" s="7"/>
      <c r="E5085"/>
      <c r="F5085"/>
      <c r="G5085"/>
      <c r="H5085"/>
      <c r="I5085"/>
    </row>
    <row r="5086" spans="4:9" x14ac:dyDescent="0.2">
      <c r="D5086" s="7"/>
      <c r="E5086"/>
      <c r="F5086"/>
      <c r="G5086"/>
      <c r="H5086"/>
      <c r="I5086"/>
    </row>
    <row r="5087" spans="4:9" x14ac:dyDescent="0.2">
      <c r="D5087" s="7"/>
      <c r="E5087"/>
      <c r="F5087"/>
      <c r="G5087"/>
      <c r="H5087"/>
      <c r="I5087"/>
    </row>
    <row r="5088" spans="4:9" x14ac:dyDescent="0.2">
      <c r="D5088" s="7"/>
      <c r="E5088"/>
      <c r="F5088"/>
      <c r="G5088"/>
      <c r="H5088"/>
      <c r="I5088"/>
    </row>
    <row r="5089" spans="4:9" x14ac:dyDescent="0.2">
      <c r="D5089" s="7"/>
      <c r="E5089"/>
      <c r="F5089"/>
      <c r="G5089"/>
      <c r="H5089"/>
      <c r="I5089"/>
    </row>
    <row r="5090" spans="4:9" x14ac:dyDescent="0.2">
      <c r="D5090" s="7"/>
      <c r="E5090"/>
      <c r="F5090"/>
      <c r="G5090"/>
      <c r="H5090"/>
      <c r="I5090"/>
    </row>
    <row r="5091" spans="4:9" x14ac:dyDescent="0.2">
      <c r="D5091" s="7"/>
      <c r="E5091"/>
      <c r="F5091"/>
      <c r="G5091"/>
      <c r="H5091"/>
      <c r="I5091"/>
    </row>
    <row r="5092" spans="4:9" x14ac:dyDescent="0.2">
      <c r="D5092" s="7"/>
      <c r="E5092"/>
      <c r="F5092"/>
      <c r="G5092"/>
      <c r="H5092"/>
      <c r="I5092"/>
    </row>
    <row r="5093" spans="4:9" x14ac:dyDescent="0.2">
      <c r="D5093" s="7"/>
      <c r="E5093"/>
      <c r="F5093"/>
      <c r="G5093"/>
      <c r="H5093"/>
      <c r="I5093"/>
    </row>
    <row r="5094" spans="4:9" x14ac:dyDescent="0.2">
      <c r="D5094" s="7"/>
      <c r="E5094"/>
      <c r="F5094"/>
      <c r="G5094"/>
      <c r="H5094"/>
      <c r="I5094"/>
    </row>
    <row r="5095" spans="4:9" x14ac:dyDescent="0.2">
      <c r="D5095" s="7"/>
      <c r="E5095"/>
      <c r="F5095"/>
      <c r="G5095"/>
      <c r="H5095"/>
      <c r="I5095"/>
    </row>
    <row r="5096" spans="4:9" x14ac:dyDescent="0.2">
      <c r="D5096" s="7"/>
      <c r="E5096"/>
      <c r="F5096"/>
      <c r="G5096"/>
      <c r="H5096"/>
      <c r="I5096"/>
    </row>
    <row r="5097" spans="4:9" x14ac:dyDescent="0.2">
      <c r="D5097" s="7"/>
      <c r="E5097"/>
      <c r="F5097"/>
      <c r="G5097"/>
      <c r="H5097"/>
      <c r="I5097"/>
    </row>
    <row r="5098" spans="4:9" x14ac:dyDescent="0.2">
      <c r="D5098" s="7"/>
      <c r="E5098"/>
      <c r="F5098"/>
      <c r="G5098"/>
      <c r="H5098"/>
      <c r="I5098"/>
    </row>
    <row r="5099" spans="4:9" x14ac:dyDescent="0.2">
      <c r="D5099" s="7"/>
      <c r="E5099"/>
      <c r="F5099"/>
      <c r="G5099"/>
      <c r="H5099"/>
      <c r="I5099"/>
    </row>
    <row r="5100" spans="4:9" x14ac:dyDescent="0.2">
      <c r="D5100" s="7"/>
      <c r="E5100"/>
      <c r="F5100"/>
      <c r="G5100"/>
      <c r="H5100"/>
      <c r="I5100"/>
    </row>
    <row r="5101" spans="4:9" x14ac:dyDescent="0.2">
      <c r="D5101" s="7"/>
      <c r="E5101"/>
      <c r="F5101"/>
      <c r="G5101"/>
      <c r="H5101"/>
      <c r="I5101"/>
    </row>
    <row r="5102" spans="4:9" x14ac:dyDescent="0.2">
      <c r="D5102" s="7"/>
      <c r="E5102"/>
      <c r="F5102"/>
      <c r="G5102"/>
      <c r="H5102"/>
      <c r="I5102"/>
    </row>
    <row r="5103" spans="4:9" x14ac:dyDescent="0.2">
      <c r="D5103" s="7"/>
      <c r="E5103"/>
      <c r="F5103"/>
      <c r="G5103"/>
      <c r="H5103"/>
      <c r="I5103"/>
    </row>
    <row r="5104" spans="4:9" x14ac:dyDescent="0.2">
      <c r="D5104" s="7"/>
      <c r="E5104"/>
      <c r="F5104"/>
      <c r="G5104"/>
      <c r="H5104"/>
      <c r="I5104"/>
    </row>
    <row r="5105" spans="4:9" x14ac:dyDescent="0.2">
      <c r="D5105" s="7"/>
      <c r="E5105"/>
      <c r="F5105"/>
      <c r="G5105"/>
      <c r="H5105"/>
      <c r="I5105"/>
    </row>
    <row r="5106" spans="4:9" x14ac:dyDescent="0.2">
      <c r="D5106" s="7"/>
      <c r="E5106"/>
      <c r="F5106"/>
      <c r="G5106"/>
      <c r="H5106"/>
      <c r="I5106"/>
    </row>
    <row r="5107" spans="4:9" x14ac:dyDescent="0.2">
      <c r="D5107" s="7"/>
      <c r="E5107"/>
      <c r="F5107"/>
      <c r="G5107"/>
      <c r="H5107"/>
      <c r="I5107"/>
    </row>
    <row r="5108" spans="4:9" x14ac:dyDescent="0.2">
      <c r="D5108" s="7"/>
      <c r="E5108"/>
      <c r="F5108"/>
      <c r="G5108"/>
      <c r="H5108"/>
      <c r="I5108"/>
    </row>
    <row r="5109" spans="4:9" x14ac:dyDescent="0.2">
      <c r="D5109" s="7"/>
      <c r="E5109"/>
      <c r="F5109"/>
      <c r="G5109"/>
      <c r="H5109"/>
      <c r="I5109"/>
    </row>
    <row r="5110" spans="4:9" x14ac:dyDescent="0.2">
      <c r="D5110" s="7"/>
      <c r="E5110"/>
      <c r="F5110"/>
      <c r="G5110"/>
      <c r="H5110"/>
      <c r="I5110"/>
    </row>
    <row r="5111" spans="4:9" x14ac:dyDescent="0.2">
      <c r="D5111" s="7"/>
      <c r="E5111"/>
      <c r="F5111"/>
      <c r="G5111"/>
      <c r="H5111"/>
      <c r="I5111"/>
    </row>
    <row r="5112" spans="4:9" x14ac:dyDescent="0.2">
      <c r="D5112" s="7"/>
      <c r="E5112"/>
      <c r="F5112"/>
      <c r="G5112"/>
      <c r="H5112"/>
      <c r="I5112"/>
    </row>
    <row r="5113" spans="4:9" x14ac:dyDescent="0.2">
      <c r="D5113" s="7"/>
      <c r="E5113"/>
      <c r="F5113"/>
      <c r="G5113"/>
      <c r="H5113"/>
      <c r="I5113"/>
    </row>
    <row r="5114" spans="4:9" x14ac:dyDescent="0.2">
      <c r="D5114" s="7"/>
      <c r="E5114"/>
      <c r="F5114"/>
      <c r="G5114"/>
      <c r="H5114"/>
      <c r="I5114"/>
    </row>
    <row r="5115" spans="4:9" x14ac:dyDescent="0.2">
      <c r="D5115" s="7"/>
      <c r="E5115"/>
      <c r="F5115"/>
      <c r="G5115"/>
      <c r="H5115"/>
      <c r="I5115"/>
    </row>
    <row r="5116" spans="4:9" x14ac:dyDescent="0.2">
      <c r="D5116" s="7"/>
      <c r="E5116"/>
      <c r="F5116"/>
      <c r="G5116"/>
      <c r="H5116"/>
      <c r="I5116"/>
    </row>
    <row r="5117" spans="4:9" x14ac:dyDescent="0.2">
      <c r="D5117" s="7"/>
      <c r="E5117"/>
      <c r="F5117"/>
      <c r="G5117"/>
      <c r="H5117"/>
      <c r="I5117"/>
    </row>
    <row r="5118" spans="4:9" x14ac:dyDescent="0.2">
      <c r="D5118" s="7"/>
      <c r="E5118"/>
      <c r="F5118"/>
      <c r="G5118"/>
      <c r="H5118"/>
      <c r="I5118"/>
    </row>
    <row r="5119" spans="4:9" x14ac:dyDescent="0.2">
      <c r="D5119" s="7"/>
      <c r="E5119"/>
      <c r="F5119"/>
      <c r="G5119"/>
      <c r="H5119"/>
      <c r="I5119"/>
    </row>
    <row r="5120" spans="4:9" x14ac:dyDescent="0.2">
      <c r="D5120" s="7"/>
      <c r="E5120"/>
      <c r="F5120"/>
      <c r="G5120"/>
      <c r="H5120"/>
      <c r="I5120"/>
    </row>
    <row r="5121" spans="4:9" x14ac:dyDescent="0.2">
      <c r="D5121" s="7"/>
      <c r="E5121"/>
      <c r="F5121"/>
      <c r="G5121"/>
      <c r="H5121"/>
      <c r="I5121"/>
    </row>
    <row r="5122" spans="4:9" x14ac:dyDescent="0.2">
      <c r="D5122" s="7"/>
      <c r="E5122"/>
      <c r="F5122"/>
      <c r="G5122"/>
      <c r="H5122"/>
      <c r="I5122"/>
    </row>
    <row r="5123" spans="4:9" x14ac:dyDescent="0.2">
      <c r="D5123" s="7"/>
      <c r="E5123"/>
      <c r="F5123"/>
      <c r="G5123"/>
      <c r="H5123"/>
      <c r="I5123"/>
    </row>
    <row r="5124" spans="4:9" x14ac:dyDescent="0.2">
      <c r="D5124" s="7"/>
      <c r="E5124"/>
      <c r="F5124"/>
      <c r="G5124"/>
      <c r="H5124"/>
      <c r="I5124"/>
    </row>
    <row r="5125" spans="4:9" x14ac:dyDescent="0.2">
      <c r="D5125" s="7"/>
      <c r="E5125"/>
      <c r="F5125"/>
      <c r="G5125"/>
      <c r="H5125"/>
      <c r="I5125"/>
    </row>
    <row r="5126" spans="4:9" x14ac:dyDescent="0.2">
      <c r="D5126" s="7"/>
      <c r="E5126"/>
      <c r="F5126"/>
      <c r="G5126"/>
      <c r="H5126"/>
      <c r="I5126"/>
    </row>
    <row r="5127" spans="4:9" x14ac:dyDescent="0.2">
      <c r="D5127" s="7"/>
      <c r="E5127"/>
      <c r="F5127"/>
      <c r="G5127"/>
      <c r="H5127"/>
      <c r="I5127"/>
    </row>
    <row r="5128" spans="4:9" x14ac:dyDescent="0.2">
      <c r="D5128" s="7"/>
      <c r="E5128"/>
      <c r="F5128"/>
      <c r="G5128"/>
      <c r="H5128"/>
      <c r="I5128"/>
    </row>
    <row r="5129" spans="4:9" x14ac:dyDescent="0.2">
      <c r="D5129" s="7"/>
      <c r="E5129"/>
      <c r="F5129"/>
      <c r="G5129"/>
      <c r="H5129"/>
      <c r="I5129"/>
    </row>
    <row r="5130" spans="4:9" x14ac:dyDescent="0.2">
      <c r="D5130" s="7"/>
      <c r="E5130"/>
      <c r="F5130"/>
      <c r="G5130"/>
      <c r="H5130"/>
      <c r="I5130"/>
    </row>
    <row r="5131" spans="4:9" x14ac:dyDescent="0.2">
      <c r="D5131" s="7"/>
      <c r="E5131"/>
      <c r="F5131"/>
      <c r="G5131"/>
      <c r="H5131"/>
      <c r="I5131"/>
    </row>
    <row r="5132" spans="4:9" x14ac:dyDescent="0.2">
      <c r="D5132" s="7"/>
      <c r="E5132"/>
      <c r="F5132"/>
      <c r="G5132"/>
      <c r="H5132"/>
      <c r="I5132"/>
    </row>
    <row r="5133" spans="4:9" x14ac:dyDescent="0.2">
      <c r="D5133" s="7"/>
      <c r="E5133"/>
      <c r="F5133"/>
      <c r="G5133"/>
      <c r="H5133"/>
      <c r="I5133"/>
    </row>
    <row r="5134" spans="4:9" x14ac:dyDescent="0.2">
      <c r="D5134" s="7"/>
      <c r="E5134"/>
      <c r="F5134"/>
      <c r="G5134"/>
      <c r="H5134"/>
      <c r="I5134"/>
    </row>
    <row r="5135" spans="4:9" x14ac:dyDescent="0.2">
      <c r="D5135" s="7"/>
      <c r="E5135"/>
      <c r="F5135"/>
      <c r="G5135"/>
      <c r="H5135"/>
      <c r="I5135"/>
    </row>
    <row r="5136" spans="4:9" x14ac:dyDescent="0.2">
      <c r="D5136" s="7"/>
      <c r="E5136"/>
      <c r="F5136"/>
      <c r="G5136"/>
      <c r="H5136"/>
      <c r="I5136"/>
    </row>
    <row r="5137" spans="4:9" x14ac:dyDescent="0.2">
      <c r="D5137" s="7"/>
      <c r="E5137"/>
      <c r="F5137"/>
      <c r="G5137"/>
      <c r="H5137"/>
      <c r="I5137"/>
    </row>
    <row r="5138" spans="4:9" x14ac:dyDescent="0.2">
      <c r="D5138" s="7"/>
      <c r="E5138"/>
      <c r="F5138"/>
      <c r="G5138"/>
      <c r="H5138"/>
      <c r="I5138"/>
    </row>
    <row r="5139" spans="4:9" x14ac:dyDescent="0.2">
      <c r="D5139" s="7"/>
      <c r="E5139"/>
      <c r="F5139"/>
      <c r="G5139"/>
      <c r="H5139"/>
      <c r="I5139"/>
    </row>
    <row r="5140" spans="4:9" x14ac:dyDescent="0.2">
      <c r="D5140" s="7"/>
      <c r="E5140"/>
      <c r="F5140"/>
      <c r="G5140"/>
      <c r="H5140"/>
      <c r="I5140"/>
    </row>
    <row r="5141" spans="4:9" x14ac:dyDescent="0.2">
      <c r="D5141" s="7"/>
      <c r="E5141"/>
      <c r="F5141"/>
      <c r="G5141"/>
      <c r="H5141"/>
      <c r="I5141"/>
    </row>
    <row r="5142" spans="4:9" x14ac:dyDescent="0.2">
      <c r="D5142" s="7"/>
      <c r="E5142"/>
      <c r="F5142"/>
      <c r="G5142"/>
      <c r="H5142"/>
      <c r="I5142"/>
    </row>
    <row r="5143" spans="4:9" x14ac:dyDescent="0.2">
      <c r="D5143" s="7"/>
      <c r="E5143"/>
      <c r="F5143"/>
      <c r="G5143"/>
      <c r="H5143"/>
      <c r="I5143"/>
    </row>
    <row r="5144" spans="4:9" x14ac:dyDescent="0.2">
      <c r="D5144" s="7"/>
      <c r="E5144"/>
      <c r="F5144"/>
      <c r="G5144"/>
      <c r="H5144"/>
      <c r="I5144"/>
    </row>
    <row r="5145" spans="4:9" x14ac:dyDescent="0.2">
      <c r="D5145" s="7"/>
      <c r="E5145"/>
      <c r="F5145"/>
      <c r="G5145"/>
      <c r="H5145"/>
      <c r="I5145"/>
    </row>
    <row r="5146" spans="4:9" x14ac:dyDescent="0.2">
      <c r="D5146" s="7"/>
      <c r="E5146"/>
      <c r="F5146"/>
      <c r="G5146"/>
      <c r="H5146"/>
      <c r="I5146"/>
    </row>
    <row r="5147" spans="4:9" x14ac:dyDescent="0.2">
      <c r="D5147" s="7"/>
      <c r="E5147"/>
      <c r="F5147"/>
      <c r="G5147"/>
      <c r="H5147"/>
      <c r="I5147"/>
    </row>
    <row r="5148" spans="4:9" x14ac:dyDescent="0.2">
      <c r="D5148" s="7"/>
      <c r="E5148"/>
      <c r="F5148"/>
      <c r="G5148"/>
      <c r="H5148"/>
      <c r="I5148"/>
    </row>
    <row r="5149" spans="4:9" x14ac:dyDescent="0.2">
      <c r="D5149" s="7"/>
      <c r="E5149"/>
      <c r="F5149"/>
      <c r="G5149"/>
      <c r="H5149"/>
      <c r="I5149"/>
    </row>
    <row r="5150" spans="4:9" x14ac:dyDescent="0.2">
      <c r="D5150" s="7"/>
      <c r="E5150"/>
      <c r="F5150"/>
      <c r="G5150"/>
      <c r="H5150"/>
      <c r="I5150"/>
    </row>
    <row r="5151" spans="4:9" x14ac:dyDescent="0.2">
      <c r="D5151" s="7"/>
      <c r="E5151"/>
      <c r="F5151"/>
      <c r="G5151"/>
      <c r="H5151"/>
      <c r="I5151"/>
    </row>
    <row r="5152" spans="4:9" x14ac:dyDescent="0.2">
      <c r="D5152" s="7"/>
      <c r="E5152"/>
      <c r="F5152"/>
      <c r="G5152"/>
      <c r="H5152"/>
      <c r="I5152"/>
    </row>
    <row r="5153" spans="4:9" x14ac:dyDescent="0.2">
      <c r="D5153" s="7"/>
      <c r="E5153"/>
      <c r="F5153"/>
      <c r="G5153"/>
      <c r="H5153"/>
      <c r="I5153"/>
    </row>
    <row r="5154" spans="4:9" x14ac:dyDescent="0.2">
      <c r="D5154" s="7"/>
      <c r="E5154"/>
      <c r="F5154"/>
      <c r="G5154"/>
      <c r="H5154"/>
      <c r="I5154"/>
    </row>
    <row r="5155" spans="4:9" x14ac:dyDescent="0.2">
      <c r="D5155" s="7"/>
      <c r="E5155"/>
      <c r="F5155"/>
      <c r="G5155"/>
      <c r="H5155"/>
      <c r="I5155"/>
    </row>
    <row r="5156" spans="4:9" x14ac:dyDescent="0.2">
      <c r="D5156" s="7"/>
      <c r="E5156"/>
      <c r="F5156"/>
      <c r="G5156"/>
      <c r="H5156"/>
      <c r="I5156"/>
    </row>
    <row r="5157" spans="4:9" x14ac:dyDescent="0.2">
      <c r="D5157" s="7"/>
      <c r="E5157"/>
      <c r="F5157"/>
      <c r="G5157"/>
      <c r="H5157"/>
      <c r="I5157"/>
    </row>
    <row r="5158" spans="4:9" x14ac:dyDescent="0.2">
      <c r="D5158" s="7"/>
      <c r="E5158"/>
      <c r="F5158"/>
      <c r="G5158"/>
      <c r="H5158"/>
      <c r="I5158"/>
    </row>
    <row r="5159" spans="4:9" x14ac:dyDescent="0.2">
      <c r="D5159" s="7"/>
      <c r="E5159"/>
      <c r="F5159"/>
      <c r="G5159"/>
      <c r="H5159"/>
      <c r="I5159"/>
    </row>
    <row r="5160" spans="4:9" x14ac:dyDescent="0.2">
      <c r="D5160" s="7"/>
      <c r="E5160"/>
      <c r="F5160"/>
      <c r="G5160"/>
      <c r="H5160"/>
      <c r="I5160"/>
    </row>
    <row r="5161" spans="4:9" x14ac:dyDescent="0.2">
      <c r="D5161" s="7"/>
      <c r="E5161"/>
      <c r="F5161"/>
      <c r="G5161"/>
      <c r="H5161"/>
      <c r="I5161"/>
    </row>
    <row r="5162" spans="4:9" x14ac:dyDescent="0.2">
      <c r="D5162" s="7"/>
      <c r="E5162"/>
      <c r="F5162"/>
      <c r="G5162"/>
      <c r="H5162"/>
      <c r="I5162"/>
    </row>
    <row r="5163" spans="4:9" x14ac:dyDescent="0.2">
      <c r="D5163" s="7"/>
      <c r="E5163"/>
      <c r="F5163"/>
      <c r="G5163"/>
      <c r="H5163"/>
      <c r="I5163"/>
    </row>
    <row r="5164" spans="4:9" x14ac:dyDescent="0.2">
      <c r="D5164" s="7"/>
      <c r="E5164"/>
      <c r="F5164"/>
      <c r="G5164"/>
      <c r="H5164"/>
      <c r="I5164"/>
    </row>
    <row r="5165" spans="4:9" x14ac:dyDescent="0.2">
      <c r="D5165" s="7"/>
      <c r="E5165"/>
      <c r="F5165"/>
      <c r="G5165"/>
      <c r="H5165"/>
      <c r="I5165"/>
    </row>
    <row r="5166" spans="4:9" x14ac:dyDescent="0.2">
      <c r="D5166" s="7"/>
      <c r="E5166"/>
      <c r="F5166"/>
      <c r="G5166"/>
      <c r="H5166"/>
      <c r="I5166"/>
    </row>
    <row r="5167" spans="4:9" x14ac:dyDescent="0.2">
      <c r="D5167" s="7"/>
      <c r="E5167"/>
      <c r="F5167"/>
      <c r="G5167"/>
      <c r="H5167"/>
      <c r="I5167"/>
    </row>
    <row r="5168" spans="4:9" x14ac:dyDescent="0.2">
      <c r="D5168" s="7"/>
      <c r="E5168"/>
      <c r="F5168"/>
      <c r="G5168"/>
      <c r="H5168"/>
      <c r="I5168"/>
    </row>
    <row r="5169" spans="4:9" x14ac:dyDescent="0.2">
      <c r="D5169" s="7"/>
      <c r="E5169"/>
      <c r="F5169"/>
      <c r="G5169"/>
      <c r="H5169"/>
      <c r="I5169"/>
    </row>
    <row r="5170" spans="4:9" x14ac:dyDescent="0.2">
      <c r="D5170" s="7"/>
      <c r="E5170"/>
      <c r="F5170"/>
      <c r="G5170"/>
      <c r="H5170"/>
      <c r="I5170"/>
    </row>
    <row r="5171" spans="4:9" x14ac:dyDescent="0.2">
      <c r="D5171" s="7"/>
      <c r="E5171"/>
      <c r="F5171"/>
      <c r="G5171"/>
      <c r="H5171"/>
      <c r="I5171"/>
    </row>
    <row r="5172" spans="4:9" x14ac:dyDescent="0.2">
      <c r="D5172" s="7"/>
      <c r="E5172"/>
      <c r="F5172"/>
      <c r="G5172"/>
      <c r="H5172"/>
      <c r="I5172"/>
    </row>
    <row r="5173" spans="4:9" x14ac:dyDescent="0.2">
      <c r="D5173" s="7"/>
      <c r="E5173"/>
      <c r="F5173"/>
      <c r="G5173"/>
      <c r="H5173"/>
      <c r="I5173"/>
    </row>
    <row r="5174" spans="4:9" x14ac:dyDescent="0.2">
      <c r="D5174" s="7"/>
      <c r="E5174"/>
      <c r="F5174"/>
      <c r="G5174"/>
      <c r="H5174"/>
      <c r="I5174"/>
    </row>
    <row r="5175" spans="4:9" x14ac:dyDescent="0.2">
      <c r="D5175" s="7"/>
      <c r="E5175"/>
      <c r="F5175"/>
      <c r="G5175"/>
      <c r="H5175"/>
      <c r="I5175"/>
    </row>
    <row r="5176" spans="4:9" x14ac:dyDescent="0.2">
      <c r="D5176" s="7"/>
      <c r="E5176"/>
      <c r="F5176"/>
      <c r="G5176"/>
      <c r="H5176"/>
      <c r="I5176"/>
    </row>
    <row r="5177" spans="4:9" x14ac:dyDescent="0.2">
      <c r="D5177" s="7"/>
      <c r="E5177"/>
      <c r="F5177"/>
      <c r="G5177"/>
      <c r="H5177"/>
      <c r="I5177"/>
    </row>
    <row r="5178" spans="4:9" x14ac:dyDescent="0.2">
      <c r="D5178" s="7"/>
      <c r="E5178"/>
      <c r="F5178"/>
      <c r="G5178"/>
      <c r="H5178"/>
      <c r="I5178"/>
    </row>
    <row r="5179" spans="4:9" x14ac:dyDescent="0.2">
      <c r="D5179" s="7"/>
      <c r="E5179"/>
      <c r="F5179"/>
      <c r="G5179"/>
      <c r="H5179"/>
      <c r="I5179"/>
    </row>
    <row r="5180" spans="4:9" x14ac:dyDescent="0.2">
      <c r="D5180" s="7"/>
      <c r="E5180"/>
      <c r="F5180"/>
      <c r="G5180"/>
      <c r="H5180"/>
      <c r="I5180"/>
    </row>
    <row r="5181" spans="4:9" x14ac:dyDescent="0.2">
      <c r="D5181" s="7"/>
      <c r="E5181"/>
      <c r="F5181"/>
      <c r="G5181"/>
      <c r="H5181"/>
      <c r="I5181"/>
    </row>
    <row r="5182" spans="4:9" x14ac:dyDescent="0.2">
      <c r="D5182" s="7"/>
      <c r="E5182"/>
      <c r="F5182"/>
      <c r="G5182"/>
      <c r="H5182"/>
      <c r="I5182"/>
    </row>
    <row r="5183" spans="4:9" x14ac:dyDescent="0.2">
      <c r="D5183" s="7"/>
      <c r="E5183"/>
      <c r="F5183"/>
      <c r="G5183"/>
      <c r="H5183"/>
      <c r="I5183"/>
    </row>
    <row r="5184" spans="4:9" x14ac:dyDescent="0.2">
      <c r="D5184" s="7"/>
      <c r="E5184"/>
      <c r="F5184"/>
      <c r="G5184"/>
      <c r="H5184"/>
      <c r="I5184"/>
    </row>
    <row r="5185" spans="4:9" x14ac:dyDescent="0.2">
      <c r="D5185" s="7"/>
      <c r="E5185"/>
      <c r="F5185"/>
      <c r="G5185"/>
      <c r="H5185"/>
      <c r="I5185"/>
    </row>
    <row r="5186" spans="4:9" x14ac:dyDescent="0.2">
      <c r="D5186" s="7"/>
      <c r="E5186"/>
      <c r="F5186"/>
      <c r="G5186"/>
      <c r="H5186"/>
      <c r="I5186"/>
    </row>
    <row r="5187" spans="4:9" x14ac:dyDescent="0.2">
      <c r="D5187" s="7"/>
      <c r="E5187"/>
      <c r="F5187"/>
      <c r="G5187"/>
      <c r="H5187"/>
      <c r="I5187"/>
    </row>
    <row r="5188" spans="4:9" x14ac:dyDescent="0.2">
      <c r="D5188" s="7"/>
      <c r="E5188"/>
      <c r="F5188"/>
      <c r="G5188"/>
      <c r="H5188"/>
      <c r="I5188"/>
    </row>
    <row r="5189" spans="4:9" x14ac:dyDescent="0.2">
      <c r="D5189" s="7"/>
      <c r="E5189"/>
      <c r="F5189"/>
      <c r="G5189"/>
      <c r="H5189"/>
      <c r="I5189"/>
    </row>
    <row r="5190" spans="4:9" x14ac:dyDescent="0.2">
      <c r="D5190" s="7"/>
      <c r="E5190"/>
      <c r="F5190"/>
      <c r="G5190"/>
      <c r="H5190"/>
      <c r="I5190"/>
    </row>
    <row r="5191" spans="4:9" x14ac:dyDescent="0.2">
      <c r="D5191" s="7"/>
      <c r="E5191"/>
      <c r="F5191"/>
      <c r="G5191"/>
      <c r="H5191"/>
      <c r="I5191"/>
    </row>
    <row r="5192" spans="4:9" x14ac:dyDescent="0.2">
      <c r="D5192" s="7"/>
      <c r="E5192"/>
      <c r="F5192"/>
      <c r="G5192"/>
      <c r="H5192"/>
      <c r="I5192"/>
    </row>
    <row r="5193" spans="4:9" x14ac:dyDescent="0.2">
      <c r="D5193" s="7"/>
      <c r="E5193"/>
      <c r="F5193"/>
      <c r="G5193"/>
      <c r="H5193"/>
      <c r="I5193"/>
    </row>
    <row r="5194" spans="4:9" x14ac:dyDescent="0.2">
      <c r="D5194" s="7"/>
      <c r="E5194"/>
      <c r="F5194"/>
      <c r="G5194"/>
      <c r="H5194"/>
      <c r="I5194"/>
    </row>
    <row r="5195" spans="4:9" x14ac:dyDescent="0.2">
      <c r="D5195" s="7"/>
      <c r="E5195"/>
      <c r="F5195"/>
      <c r="G5195"/>
      <c r="H5195"/>
      <c r="I5195"/>
    </row>
    <row r="5196" spans="4:9" x14ac:dyDescent="0.2">
      <c r="D5196" s="7"/>
      <c r="E5196"/>
      <c r="F5196"/>
      <c r="G5196"/>
      <c r="H5196"/>
      <c r="I5196"/>
    </row>
    <row r="5197" spans="4:9" x14ac:dyDescent="0.2">
      <c r="D5197" s="7"/>
      <c r="E5197"/>
      <c r="F5197"/>
      <c r="G5197"/>
      <c r="H5197"/>
      <c r="I5197"/>
    </row>
    <row r="5198" spans="4:9" x14ac:dyDescent="0.2">
      <c r="D5198" s="7"/>
      <c r="E5198"/>
      <c r="F5198"/>
      <c r="G5198"/>
      <c r="H5198"/>
      <c r="I5198"/>
    </row>
    <row r="5199" spans="4:9" x14ac:dyDescent="0.2">
      <c r="D5199" s="7"/>
      <c r="E5199"/>
      <c r="F5199"/>
      <c r="G5199"/>
      <c r="H5199"/>
      <c r="I5199"/>
    </row>
    <row r="5200" spans="4:9" x14ac:dyDescent="0.2">
      <c r="D5200" s="7"/>
      <c r="E5200"/>
      <c r="F5200"/>
      <c r="G5200"/>
      <c r="H5200"/>
      <c r="I5200"/>
    </row>
    <row r="5201" spans="4:9" x14ac:dyDescent="0.2">
      <c r="D5201" s="7"/>
      <c r="E5201"/>
      <c r="F5201"/>
      <c r="G5201"/>
      <c r="H5201"/>
      <c r="I5201"/>
    </row>
    <row r="5202" spans="4:9" x14ac:dyDescent="0.2">
      <c r="D5202" s="7"/>
      <c r="E5202"/>
      <c r="F5202"/>
      <c r="G5202"/>
      <c r="H5202"/>
      <c r="I5202"/>
    </row>
    <row r="5203" spans="4:9" x14ac:dyDescent="0.2">
      <c r="D5203" s="7"/>
      <c r="E5203"/>
      <c r="F5203"/>
      <c r="G5203"/>
      <c r="H5203"/>
      <c r="I5203"/>
    </row>
    <row r="5204" spans="4:9" x14ac:dyDescent="0.2">
      <c r="D5204" s="7"/>
      <c r="E5204"/>
      <c r="F5204"/>
      <c r="G5204"/>
      <c r="H5204"/>
      <c r="I5204"/>
    </row>
    <row r="5205" spans="4:9" x14ac:dyDescent="0.2">
      <c r="D5205" s="7"/>
      <c r="E5205"/>
      <c r="F5205"/>
      <c r="G5205"/>
      <c r="H5205"/>
      <c r="I5205"/>
    </row>
    <row r="5206" spans="4:9" x14ac:dyDescent="0.2">
      <c r="D5206" s="7"/>
      <c r="E5206"/>
      <c r="F5206"/>
      <c r="G5206"/>
      <c r="H5206"/>
      <c r="I5206"/>
    </row>
    <row r="5207" spans="4:9" x14ac:dyDescent="0.2">
      <c r="D5207" s="7"/>
      <c r="E5207"/>
      <c r="F5207"/>
      <c r="G5207"/>
      <c r="H5207"/>
      <c r="I5207"/>
    </row>
    <row r="5208" spans="4:9" x14ac:dyDescent="0.2">
      <c r="D5208" s="7"/>
      <c r="E5208"/>
      <c r="F5208"/>
      <c r="G5208"/>
      <c r="H5208"/>
      <c r="I5208"/>
    </row>
    <row r="5209" spans="4:9" x14ac:dyDescent="0.2">
      <c r="D5209" s="7"/>
      <c r="E5209"/>
      <c r="F5209"/>
      <c r="G5209"/>
      <c r="H5209"/>
      <c r="I5209"/>
    </row>
    <row r="5210" spans="4:9" x14ac:dyDescent="0.2">
      <c r="D5210" s="7"/>
      <c r="E5210"/>
      <c r="F5210"/>
      <c r="G5210"/>
      <c r="H5210"/>
      <c r="I5210"/>
    </row>
    <row r="5211" spans="4:9" x14ac:dyDescent="0.2">
      <c r="D5211" s="7"/>
      <c r="E5211"/>
      <c r="F5211"/>
      <c r="G5211"/>
      <c r="H5211"/>
      <c r="I5211"/>
    </row>
    <row r="5212" spans="4:9" x14ac:dyDescent="0.2">
      <c r="D5212" s="7"/>
      <c r="E5212"/>
      <c r="F5212"/>
      <c r="G5212"/>
      <c r="H5212"/>
      <c r="I5212"/>
    </row>
    <row r="5213" spans="4:9" x14ac:dyDescent="0.2">
      <c r="D5213" s="7"/>
      <c r="E5213"/>
      <c r="F5213"/>
      <c r="G5213"/>
      <c r="H5213"/>
      <c r="I5213"/>
    </row>
    <row r="5214" spans="4:9" x14ac:dyDescent="0.2">
      <c r="D5214" s="7"/>
      <c r="E5214"/>
      <c r="F5214"/>
      <c r="G5214"/>
      <c r="H5214"/>
      <c r="I5214"/>
    </row>
    <row r="5215" spans="4:9" x14ac:dyDescent="0.2">
      <c r="D5215" s="7"/>
      <c r="E5215"/>
      <c r="F5215"/>
      <c r="G5215"/>
      <c r="H5215"/>
      <c r="I5215"/>
    </row>
    <row r="5216" spans="4:9" x14ac:dyDescent="0.2">
      <c r="D5216" s="7"/>
      <c r="E5216"/>
      <c r="F5216"/>
      <c r="G5216"/>
      <c r="H5216"/>
      <c r="I5216"/>
    </row>
    <row r="5217" spans="4:9" x14ac:dyDescent="0.2">
      <c r="D5217" s="7"/>
      <c r="E5217"/>
      <c r="F5217"/>
      <c r="G5217"/>
      <c r="H5217"/>
      <c r="I5217"/>
    </row>
    <row r="5218" spans="4:9" x14ac:dyDescent="0.2">
      <c r="D5218" s="7"/>
      <c r="E5218"/>
      <c r="F5218"/>
      <c r="G5218"/>
      <c r="H5218"/>
      <c r="I5218"/>
    </row>
    <row r="5219" spans="4:9" x14ac:dyDescent="0.2">
      <c r="D5219" s="7"/>
      <c r="E5219"/>
      <c r="F5219"/>
      <c r="G5219"/>
      <c r="H5219"/>
      <c r="I5219"/>
    </row>
    <row r="5220" spans="4:9" x14ac:dyDescent="0.2">
      <c r="D5220" s="7"/>
      <c r="E5220"/>
      <c r="F5220"/>
      <c r="G5220"/>
      <c r="H5220"/>
      <c r="I5220"/>
    </row>
    <row r="5221" spans="4:9" x14ac:dyDescent="0.2">
      <c r="D5221" s="7"/>
      <c r="E5221"/>
      <c r="F5221"/>
      <c r="G5221"/>
      <c r="H5221"/>
      <c r="I5221"/>
    </row>
    <row r="5222" spans="4:9" x14ac:dyDescent="0.2">
      <c r="D5222" s="7"/>
      <c r="E5222"/>
      <c r="F5222"/>
      <c r="G5222"/>
      <c r="H5222"/>
      <c r="I5222"/>
    </row>
    <row r="5223" spans="4:9" x14ac:dyDescent="0.2">
      <c r="D5223" s="7"/>
      <c r="E5223"/>
      <c r="F5223"/>
      <c r="G5223"/>
      <c r="H5223"/>
      <c r="I5223"/>
    </row>
    <row r="5224" spans="4:9" x14ac:dyDescent="0.2">
      <c r="D5224" s="7"/>
      <c r="E5224"/>
      <c r="F5224"/>
      <c r="G5224"/>
      <c r="H5224"/>
      <c r="I5224"/>
    </row>
    <row r="5225" spans="4:9" x14ac:dyDescent="0.2">
      <c r="D5225" s="7"/>
      <c r="E5225"/>
      <c r="F5225"/>
      <c r="G5225"/>
      <c r="H5225"/>
      <c r="I5225"/>
    </row>
    <row r="5226" spans="4:9" x14ac:dyDescent="0.2">
      <c r="D5226" s="7"/>
      <c r="E5226"/>
      <c r="F5226"/>
      <c r="G5226"/>
      <c r="H5226"/>
      <c r="I5226"/>
    </row>
    <row r="5227" spans="4:9" x14ac:dyDescent="0.2">
      <c r="D5227" s="7"/>
      <c r="E5227"/>
      <c r="F5227"/>
      <c r="G5227"/>
      <c r="H5227"/>
      <c r="I5227"/>
    </row>
    <row r="5228" spans="4:9" x14ac:dyDescent="0.2">
      <c r="D5228" s="7"/>
      <c r="E5228"/>
      <c r="F5228"/>
      <c r="G5228"/>
      <c r="H5228"/>
      <c r="I5228"/>
    </row>
    <row r="5229" spans="4:9" x14ac:dyDescent="0.2">
      <c r="D5229" s="7"/>
      <c r="E5229"/>
      <c r="F5229"/>
      <c r="G5229"/>
      <c r="H5229"/>
      <c r="I5229"/>
    </row>
    <row r="5230" spans="4:9" x14ac:dyDescent="0.2">
      <c r="D5230" s="7"/>
      <c r="E5230"/>
      <c r="F5230"/>
      <c r="G5230"/>
      <c r="H5230"/>
      <c r="I5230"/>
    </row>
    <row r="5231" spans="4:9" x14ac:dyDescent="0.2">
      <c r="D5231" s="7"/>
      <c r="E5231"/>
      <c r="F5231"/>
      <c r="G5231"/>
      <c r="H5231"/>
      <c r="I5231"/>
    </row>
    <row r="5232" spans="4:9" x14ac:dyDescent="0.2">
      <c r="D5232" s="7"/>
      <c r="E5232"/>
      <c r="F5232"/>
      <c r="G5232"/>
      <c r="H5232"/>
      <c r="I5232"/>
    </row>
    <row r="5233" spans="4:9" x14ac:dyDescent="0.2">
      <c r="D5233" s="7"/>
      <c r="E5233"/>
      <c r="F5233"/>
      <c r="G5233"/>
      <c r="H5233"/>
      <c r="I5233"/>
    </row>
    <row r="5234" spans="4:9" x14ac:dyDescent="0.2">
      <c r="D5234" s="7"/>
      <c r="E5234"/>
      <c r="F5234"/>
      <c r="G5234"/>
      <c r="H5234"/>
      <c r="I5234"/>
    </row>
    <row r="5235" spans="4:9" x14ac:dyDescent="0.2">
      <c r="D5235" s="7"/>
      <c r="E5235"/>
      <c r="F5235"/>
      <c r="G5235"/>
      <c r="H5235"/>
      <c r="I5235"/>
    </row>
    <row r="5236" spans="4:9" x14ac:dyDescent="0.2">
      <c r="D5236" s="7"/>
      <c r="E5236"/>
      <c r="F5236"/>
      <c r="G5236"/>
      <c r="H5236"/>
      <c r="I5236"/>
    </row>
    <row r="5237" spans="4:9" x14ac:dyDescent="0.2">
      <c r="D5237" s="7"/>
      <c r="E5237"/>
      <c r="F5237"/>
      <c r="G5237"/>
      <c r="H5237"/>
      <c r="I5237"/>
    </row>
    <row r="5238" spans="4:9" x14ac:dyDescent="0.2">
      <c r="D5238" s="7"/>
      <c r="E5238"/>
      <c r="F5238"/>
      <c r="G5238"/>
      <c r="H5238"/>
      <c r="I5238"/>
    </row>
    <row r="5239" spans="4:9" x14ac:dyDescent="0.2">
      <c r="D5239" s="7"/>
      <c r="E5239"/>
      <c r="F5239"/>
      <c r="G5239"/>
      <c r="H5239"/>
      <c r="I5239"/>
    </row>
    <row r="5240" spans="4:9" x14ac:dyDescent="0.2">
      <c r="D5240" s="7"/>
      <c r="E5240"/>
      <c r="F5240"/>
      <c r="G5240"/>
      <c r="H5240"/>
      <c r="I5240"/>
    </row>
    <row r="5241" spans="4:9" x14ac:dyDescent="0.2">
      <c r="D5241" s="7"/>
      <c r="E5241"/>
      <c r="F5241"/>
      <c r="G5241"/>
      <c r="H5241"/>
      <c r="I5241"/>
    </row>
    <row r="5242" spans="4:9" x14ac:dyDescent="0.2">
      <c r="D5242" s="7"/>
      <c r="E5242"/>
      <c r="F5242"/>
      <c r="G5242"/>
      <c r="H5242"/>
      <c r="I5242"/>
    </row>
    <row r="5243" spans="4:9" x14ac:dyDescent="0.2">
      <c r="D5243" s="7"/>
      <c r="E5243"/>
      <c r="F5243"/>
      <c r="G5243"/>
      <c r="H5243"/>
      <c r="I5243"/>
    </row>
    <row r="5244" spans="4:9" x14ac:dyDescent="0.2">
      <c r="D5244" s="7"/>
      <c r="E5244"/>
      <c r="F5244"/>
      <c r="G5244"/>
      <c r="H5244"/>
      <c r="I5244"/>
    </row>
    <row r="5245" spans="4:9" x14ac:dyDescent="0.2">
      <c r="D5245" s="7"/>
      <c r="E5245"/>
      <c r="F5245"/>
      <c r="G5245"/>
      <c r="H5245"/>
      <c r="I5245"/>
    </row>
    <row r="5246" spans="4:9" x14ac:dyDescent="0.2">
      <c r="D5246" s="7"/>
      <c r="E5246"/>
      <c r="F5246"/>
      <c r="G5246"/>
      <c r="H5246"/>
      <c r="I5246"/>
    </row>
    <row r="5247" spans="4:9" x14ac:dyDescent="0.2">
      <c r="D5247" s="7"/>
      <c r="E5247"/>
      <c r="F5247"/>
      <c r="G5247"/>
      <c r="H5247"/>
      <c r="I5247"/>
    </row>
    <row r="5248" spans="4:9" x14ac:dyDescent="0.2">
      <c r="D5248" s="7"/>
      <c r="E5248"/>
      <c r="F5248"/>
      <c r="G5248"/>
      <c r="H5248"/>
      <c r="I5248"/>
    </row>
    <row r="5249" spans="4:9" x14ac:dyDescent="0.2">
      <c r="D5249" s="7"/>
      <c r="E5249"/>
      <c r="F5249"/>
      <c r="G5249"/>
      <c r="H5249"/>
      <c r="I5249"/>
    </row>
    <row r="5250" spans="4:9" x14ac:dyDescent="0.2">
      <c r="D5250" s="7"/>
      <c r="E5250"/>
      <c r="F5250"/>
      <c r="G5250"/>
      <c r="H5250"/>
      <c r="I5250"/>
    </row>
    <row r="5251" spans="4:9" x14ac:dyDescent="0.2">
      <c r="D5251" s="7"/>
      <c r="E5251"/>
      <c r="F5251"/>
      <c r="G5251"/>
      <c r="H5251"/>
      <c r="I5251"/>
    </row>
    <row r="5252" spans="4:9" x14ac:dyDescent="0.2">
      <c r="D5252" s="7"/>
      <c r="E5252"/>
      <c r="F5252"/>
      <c r="G5252"/>
      <c r="H5252"/>
      <c r="I5252"/>
    </row>
    <row r="5253" spans="4:9" x14ac:dyDescent="0.2">
      <c r="D5253" s="7"/>
      <c r="E5253"/>
      <c r="F5253"/>
      <c r="G5253"/>
      <c r="H5253"/>
      <c r="I5253"/>
    </row>
    <row r="5254" spans="4:9" x14ac:dyDescent="0.2">
      <c r="D5254" s="7"/>
      <c r="E5254"/>
      <c r="F5254"/>
      <c r="G5254"/>
      <c r="H5254"/>
      <c r="I5254"/>
    </row>
    <row r="5255" spans="4:9" x14ac:dyDescent="0.2">
      <c r="D5255" s="7"/>
      <c r="E5255"/>
      <c r="F5255"/>
      <c r="G5255"/>
      <c r="H5255"/>
      <c r="I5255"/>
    </row>
    <row r="5256" spans="4:9" x14ac:dyDescent="0.2">
      <c r="D5256" s="7"/>
      <c r="E5256"/>
      <c r="F5256"/>
      <c r="G5256"/>
      <c r="H5256"/>
      <c r="I5256"/>
    </row>
    <row r="5257" spans="4:9" x14ac:dyDescent="0.2">
      <c r="D5257" s="7"/>
      <c r="E5257"/>
      <c r="F5257"/>
      <c r="G5257"/>
      <c r="H5257"/>
      <c r="I5257"/>
    </row>
    <row r="5258" spans="4:9" x14ac:dyDescent="0.2">
      <c r="D5258" s="7"/>
      <c r="E5258"/>
      <c r="F5258"/>
      <c r="G5258"/>
      <c r="H5258"/>
      <c r="I5258"/>
    </row>
    <row r="5259" spans="4:9" x14ac:dyDescent="0.2">
      <c r="D5259" s="7"/>
      <c r="E5259"/>
      <c r="F5259"/>
      <c r="G5259"/>
      <c r="H5259"/>
      <c r="I5259"/>
    </row>
    <row r="5260" spans="4:9" x14ac:dyDescent="0.2">
      <c r="D5260" s="7"/>
      <c r="E5260"/>
      <c r="F5260"/>
      <c r="G5260"/>
      <c r="H5260"/>
      <c r="I5260"/>
    </row>
    <row r="5261" spans="4:9" x14ac:dyDescent="0.2">
      <c r="D5261" s="7"/>
      <c r="E5261"/>
      <c r="F5261"/>
      <c r="G5261"/>
      <c r="H5261"/>
      <c r="I5261"/>
    </row>
    <row r="5262" spans="4:9" x14ac:dyDescent="0.2">
      <c r="D5262" s="7"/>
      <c r="E5262"/>
      <c r="F5262"/>
      <c r="G5262"/>
      <c r="H5262"/>
      <c r="I5262"/>
    </row>
    <row r="5263" spans="4:9" x14ac:dyDescent="0.2">
      <c r="D5263" s="7"/>
      <c r="E5263"/>
      <c r="F5263"/>
      <c r="G5263"/>
      <c r="H5263"/>
      <c r="I5263"/>
    </row>
    <row r="5264" spans="4:9" x14ac:dyDescent="0.2">
      <c r="D5264" s="7"/>
      <c r="E5264"/>
      <c r="F5264"/>
      <c r="G5264"/>
      <c r="H5264"/>
      <c r="I5264"/>
    </row>
    <row r="5265" spans="4:9" x14ac:dyDescent="0.2">
      <c r="D5265" s="7"/>
      <c r="E5265"/>
      <c r="F5265"/>
      <c r="G5265"/>
      <c r="H5265"/>
      <c r="I5265"/>
    </row>
    <row r="5266" spans="4:9" x14ac:dyDescent="0.2">
      <c r="D5266" s="7"/>
      <c r="E5266"/>
      <c r="F5266"/>
      <c r="G5266"/>
      <c r="H5266"/>
      <c r="I5266"/>
    </row>
    <row r="5267" spans="4:9" x14ac:dyDescent="0.2">
      <c r="D5267" s="7"/>
      <c r="E5267"/>
      <c r="F5267"/>
      <c r="G5267"/>
      <c r="H5267"/>
      <c r="I5267"/>
    </row>
    <row r="5268" spans="4:9" x14ac:dyDescent="0.2">
      <c r="D5268" s="7"/>
      <c r="E5268"/>
      <c r="F5268"/>
      <c r="G5268"/>
      <c r="H5268"/>
      <c r="I5268"/>
    </row>
    <row r="5269" spans="4:9" x14ac:dyDescent="0.2">
      <c r="D5269" s="7"/>
      <c r="E5269"/>
      <c r="F5269"/>
      <c r="G5269"/>
      <c r="H5269"/>
      <c r="I5269"/>
    </row>
    <row r="5270" spans="4:9" x14ac:dyDescent="0.2">
      <c r="D5270" s="7"/>
      <c r="E5270"/>
      <c r="F5270"/>
      <c r="G5270"/>
      <c r="H5270"/>
      <c r="I5270"/>
    </row>
    <row r="5271" spans="4:9" x14ac:dyDescent="0.2">
      <c r="D5271" s="7"/>
      <c r="E5271"/>
      <c r="F5271"/>
      <c r="G5271"/>
      <c r="H5271"/>
      <c r="I5271"/>
    </row>
    <row r="5272" spans="4:9" x14ac:dyDescent="0.2">
      <c r="D5272" s="7"/>
      <c r="E5272"/>
      <c r="F5272"/>
      <c r="G5272"/>
      <c r="H5272"/>
      <c r="I5272"/>
    </row>
    <row r="5273" spans="4:9" x14ac:dyDescent="0.2">
      <c r="D5273" s="7"/>
      <c r="E5273"/>
      <c r="F5273"/>
      <c r="G5273"/>
      <c r="H5273"/>
      <c r="I5273"/>
    </row>
    <row r="5274" spans="4:9" x14ac:dyDescent="0.2">
      <c r="D5274" s="7"/>
      <c r="E5274"/>
      <c r="F5274"/>
      <c r="G5274"/>
      <c r="H5274"/>
      <c r="I5274"/>
    </row>
    <row r="5275" spans="4:9" x14ac:dyDescent="0.2">
      <c r="D5275" s="7"/>
      <c r="E5275"/>
      <c r="F5275"/>
      <c r="G5275"/>
      <c r="H5275"/>
      <c r="I5275"/>
    </row>
    <row r="5276" spans="4:9" x14ac:dyDescent="0.2">
      <c r="D5276" s="7"/>
      <c r="E5276"/>
      <c r="F5276"/>
      <c r="G5276"/>
      <c r="H5276"/>
      <c r="I5276"/>
    </row>
    <row r="5277" spans="4:9" x14ac:dyDescent="0.2">
      <c r="D5277" s="7"/>
      <c r="E5277"/>
      <c r="F5277"/>
      <c r="G5277"/>
      <c r="H5277"/>
      <c r="I5277"/>
    </row>
    <row r="5278" spans="4:9" x14ac:dyDescent="0.2">
      <c r="D5278" s="7"/>
      <c r="E5278"/>
      <c r="F5278"/>
      <c r="G5278"/>
      <c r="H5278"/>
      <c r="I5278"/>
    </row>
    <row r="5279" spans="4:9" x14ac:dyDescent="0.2">
      <c r="D5279" s="7"/>
      <c r="E5279"/>
      <c r="F5279"/>
      <c r="G5279"/>
      <c r="H5279"/>
      <c r="I5279"/>
    </row>
    <row r="5280" spans="4:9" x14ac:dyDescent="0.2">
      <c r="D5280" s="7"/>
      <c r="E5280"/>
      <c r="F5280"/>
      <c r="G5280"/>
      <c r="H5280"/>
      <c r="I5280"/>
    </row>
    <row r="5281" spans="4:9" x14ac:dyDescent="0.2">
      <c r="D5281" s="7"/>
      <c r="E5281"/>
      <c r="F5281"/>
      <c r="G5281"/>
      <c r="H5281"/>
      <c r="I5281"/>
    </row>
    <row r="5282" spans="4:9" x14ac:dyDescent="0.2">
      <c r="D5282" s="7"/>
      <c r="E5282"/>
      <c r="F5282"/>
      <c r="G5282"/>
      <c r="H5282"/>
      <c r="I5282"/>
    </row>
    <row r="5283" spans="4:9" x14ac:dyDescent="0.2">
      <c r="D5283" s="7"/>
      <c r="E5283"/>
      <c r="F5283"/>
      <c r="G5283"/>
      <c r="H5283"/>
      <c r="I5283"/>
    </row>
    <row r="5284" spans="4:9" x14ac:dyDescent="0.2">
      <c r="D5284" s="7"/>
      <c r="E5284"/>
      <c r="F5284"/>
      <c r="G5284"/>
      <c r="H5284"/>
      <c r="I5284"/>
    </row>
    <row r="5285" spans="4:9" x14ac:dyDescent="0.2">
      <c r="D5285" s="7"/>
      <c r="E5285"/>
      <c r="F5285"/>
      <c r="G5285"/>
      <c r="H5285"/>
      <c r="I5285"/>
    </row>
    <row r="5286" spans="4:9" x14ac:dyDescent="0.2">
      <c r="D5286" s="7"/>
      <c r="E5286"/>
      <c r="F5286"/>
      <c r="G5286"/>
      <c r="H5286"/>
      <c r="I5286"/>
    </row>
    <row r="5287" spans="4:9" x14ac:dyDescent="0.2">
      <c r="D5287" s="7"/>
      <c r="E5287"/>
      <c r="F5287"/>
      <c r="G5287"/>
      <c r="H5287"/>
      <c r="I5287"/>
    </row>
    <row r="5288" spans="4:9" x14ac:dyDescent="0.2">
      <c r="D5288" s="7"/>
      <c r="E5288"/>
      <c r="F5288"/>
      <c r="G5288"/>
      <c r="H5288"/>
      <c r="I5288"/>
    </row>
    <row r="5289" spans="4:9" x14ac:dyDescent="0.2">
      <c r="D5289" s="7"/>
      <c r="E5289"/>
      <c r="F5289"/>
      <c r="G5289"/>
      <c r="H5289"/>
      <c r="I5289"/>
    </row>
    <row r="5290" spans="4:9" x14ac:dyDescent="0.2">
      <c r="D5290" s="7"/>
      <c r="E5290"/>
      <c r="F5290"/>
      <c r="G5290"/>
      <c r="H5290"/>
      <c r="I5290"/>
    </row>
    <row r="5291" spans="4:9" x14ac:dyDescent="0.2">
      <c r="D5291" s="7"/>
      <c r="E5291"/>
      <c r="F5291"/>
      <c r="G5291"/>
      <c r="H5291"/>
      <c r="I5291"/>
    </row>
    <row r="5292" spans="4:9" x14ac:dyDescent="0.2">
      <c r="D5292" s="7"/>
      <c r="E5292"/>
      <c r="F5292"/>
      <c r="G5292"/>
      <c r="H5292"/>
      <c r="I5292"/>
    </row>
    <row r="5293" spans="4:9" x14ac:dyDescent="0.2">
      <c r="D5293" s="7"/>
      <c r="E5293"/>
      <c r="F5293"/>
      <c r="G5293"/>
      <c r="H5293"/>
      <c r="I5293"/>
    </row>
    <row r="5294" spans="4:9" x14ac:dyDescent="0.2">
      <c r="D5294" s="7"/>
      <c r="E5294"/>
      <c r="F5294"/>
      <c r="G5294"/>
      <c r="H5294"/>
      <c r="I5294"/>
    </row>
    <row r="5295" spans="4:9" x14ac:dyDescent="0.2">
      <c r="D5295" s="7"/>
      <c r="E5295"/>
      <c r="F5295"/>
      <c r="G5295"/>
      <c r="H5295"/>
      <c r="I5295"/>
    </row>
    <row r="5296" spans="4:9" x14ac:dyDescent="0.2">
      <c r="D5296" s="7"/>
      <c r="E5296"/>
      <c r="F5296"/>
      <c r="G5296"/>
      <c r="H5296"/>
      <c r="I5296"/>
    </row>
    <row r="5297" spans="4:9" x14ac:dyDescent="0.2">
      <c r="D5297" s="7"/>
      <c r="E5297"/>
      <c r="F5297"/>
      <c r="G5297"/>
      <c r="H5297"/>
      <c r="I5297"/>
    </row>
    <row r="5298" spans="4:9" x14ac:dyDescent="0.2">
      <c r="D5298" s="7"/>
      <c r="E5298"/>
      <c r="F5298"/>
      <c r="G5298"/>
      <c r="H5298"/>
      <c r="I5298"/>
    </row>
    <row r="5299" spans="4:9" x14ac:dyDescent="0.2">
      <c r="D5299" s="7"/>
      <c r="E5299"/>
      <c r="F5299"/>
      <c r="G5299"/>
      <c r="H5299"/>
      <c r="I5299"/>
    </row>
    <row r="5300" spans="4:9" x14ac:dyDescent="0.2">
      <c r="D5300" s="7"/>
      <c r="E5300"/>
      <c r="F5300"/>
      <c r="G5300"/>
      <c r="H5300"/>
      <c r="I5300"/>
    </row>
    <row r="5301" spans="4:9" x14ac:dyDescent="0.2">
      <c r="D5301" s="7"/>
      <c r="E5301"/>
      <c r="F5301"/>
      <c r="G5301"/>
      <c r="H5301"/>
      <c r="I5301"/>
    </row>
    <row r="5302" spans="4:9" x14ac:dyDescent="0.2">
      <c r="D5302" s="7"/>
      <c r="E5302"/>
      <c r="F5302"/>
      <c r="G5302"/>
      <c r="H5302"/>
      <c r="I5302"/>
    </row>
    <row r="5303" spans="4:9" x14ac:dyDescent="0.2">
      <c r="D5303" s="7"/>
      <c r="E5303"/>
      <c r="F5303"/>
      <c r="G5303"/>
      <c r="H5303"/>
      <c r="I5303"/>
    </row>
    <row r="5304" spans="4:9" x14ac:dyDescent="0.2">
      <c r="D5304" s="7"/>
      <c r="E5304"/>
      <c r="F5304"/>
      <c r="G5304"/>
      <c r="H5304"/>
      <c r="I5304"/>
    </row>
    <row r="5305" spans="4:9" x14ac:dyDescent="0.2">
      <c r="D5305" s="7"/>
      <c r="E5305"/>
      <c r="F5305"/>
      <c r="G5305"/>
      <c r="H5305"/>
      <c r="I5305"/>
    </row>
    <row r="5306" spans="4:9" x14ac:dyDescent="0.2">
      <c r="D5306" s="7"/>
      <c r="E5306"/>
      <c r="F5306"/>
      <c r="G5306"/>
      <c r="H5306"/>
      <c r="I5306"/>
    </row>
    <row r="5307" spans="4:9" x14ac:dyDescent="0.2">
      <c r="D5307" s="7"/>
      <c r="E5307"/>
      <c r="F5307"/>
      <c r="G5307"/>
      <c r="H5307"/>
      <c r="I5307"/>
    </row>
    <row r="5308" spans="4:9" x14ac:dyDescent="0.2">
      <c r="D5308" s="7"/>
      <c r="E5308"/>
      <c r="F5308"/>
      <c r="G5308"/>
      <c r="H5308"/>
      <c r="I5308"/>
    </row>
    <row r="5309" spans="4:9" x14ac:dyDescent="0.2">
      <c r="D5309" s="7"/>
      <c r="E5309"/>
      <c r="F5309"/>
      <c r="G5309"/>
      <c r="H5309"/>
      <c r="I5309"/>
    </row>
    <row r="5310" spans="4:9" x14ac:dyDescent="0.2">
      <c r="D5310" s="7"/>
      <c r="E5310"/>
      <c r="F5310"/>
      <c r="G5310"/>
      <c r="H5310"/>
      <c r="I5310"/>
    </row>
    <row r="5311" spans="4:9" x14ac:dyDescent="0.2">
      <c r="D5311" s="7"/>
      <c r="E5311"/>
      <c r="F5311"/>
      <c r="G5311"/>
      <c r="H5311"/>
      <c r="I5311"/>
    </row>
    <row r="5312" spans="4:9" x14ac:dyDescent="0.2">
      <c r="D5312" s="7"/>
      <c r="E5312"/>
      <c r="F5312"/>
      <c r="G5312"/>
      <c r="H5312"/>
      <c r="I5312"/>
    </row>
    <row r="5313" spans="4:9" x14ac:dyDescent="0.2">
      <c r="D5313" s="7"/>
      <c r="E5313"/>
      <c r="F5313"/>
      <c r="G5313"/>
      <c r="H5313"/>
      <c r="I5313"/>
    </row>
    <row r="5314" spans="4:9" x14ac:dyDescent="0.2">
      <c r="D5314" s="7"/>
      <c r="E5314"/>
      <c r="F5314"/>
      <c r="G5314"/>
      <c r="H5314"/>
      <c r="I5314"/>
    </row>
    <row r="5315" spans="4:9" x14ac:dyDescent="0.2">
      <c r="D5315" s="7"/>
      <c r="E5315"/>
      <c r="F5315"/>
      <c r="G5315"/>
      <c r="H5315"/>
      <c r="I5315"/>
    </row>
    <row r="5316" spans="4:9" x14ac:dyDescent="0.2">
      <c r="D5316" s="7"/>
      <c r="E5316"/>
      <c r="F5316"/>
      <c r="G5316"/>
      <c r="H5316"/>
      <c r="I5316"/>
    </row>
    <row r="5317" spans="4:9" x14ac:dyDescent="0.2">
      <c r="D5317" s="7"/>
      <c r="E5317"/>
      <c r="F5317"/>
      <c r="G5317"/>
      <c r="H5317"/>
      <c r="I5317"/>
    </row>
    <row r="5318" spans="4:9" x14ac:dyDescent="0.2">
      <c r="D5318" s="7"/>
      <c r="E5318"/>
      <c r="F5318"/>
      <c r="G5318"/>
      <c r="H5318"/>
      <c r="I5318"/>
    </row>
    <row r="5319" spans="4:9" x14ac:dyDescent="0.2">
      <c r="D5319" s="7"/>
      <c r="E5319"/>
      <c r="F5319"/>
      <c r="G5319"/>
      <c r="H5319"/>
      <c r="I5319"/>
    </row>
    <row r="5320" spans="4:9" x14ac:dyDescent="0.2">
      <c r="D5320" s="7"/>
      <c r="E5320"/>
      <c r="F5320"/>
      <c r="G5320"/>
      <c r="H5320"/>
      <c r="I5320"/>
    </row>
    <row r="5321" spans="4:9" x14ac:dyDescent="0.2">
      <c r="D5321" s="7"/>
      <c r="E5321"/>
      <c r="F5321"/>
      <c r="G5321"/>
      <c r="H5321"/>
      <c r="I5321"/>
    </row>
    <row r="5322" spans="4:9" x14ac:dyDescent="0.2">
      <c r="D5322" s="7"/>
      <c r="E5322"/>
      <c r="F5322"/>
      <c r="G5322"/>
      <c r="H5322"/>
      <c r="I5322"/>
    </row>
    <row r="5323" spans="4:9" x14ac:dyDescent="0.2">
      <c r="D5323" s="7"/>
      <c r="E5323"/>
      <c r="F5323"/>
      <c r="G5323"/>
      <c r="H5323"/>
      <c r="I5323"/>
    </row>
    <row r="5324" spans="4:9" x14ac:dyDescent="0.2">
      <c r="D5324" s="7"/>
      <c r="E5324"/>
      <c r="F5324"/>
      <c r="G5324"/>
      <c r="H5324"/>
      <c r="I5324"/>
    </row>
    <row r="5325" spans="4:9" x14ac:dyDescent="0.2">
      <c r="D5325" s="7"/>
      <c r="E5325"/>
      <c r="F5325"/>
      <c r="G5325"/>
      <c r="H5325"/>
      <c r="I5325"/>
    </row>
    <row r="5326" spans="4:9" x14ac:dyDescent="0.2">
      <c r="D5326" s="7"/>
      <c r="E5326"/>
      <c r="F5326"/>
      <c r="G5326"/>
      <c r="H5326"/>
      <c r="I5326"/>
    </row>
    <row r="5327" spans="4:9" x14ac:dyDescent="0.2">
      <c r="D5327" s="7"/>
      <c r="E5327"/>
      <c r="F5327"/>
      <c r="G5327"/>
      <c r="H5327"/>
      <c r="I5327"/>
    </row>
    <row r="5328" spans="4:9" x14ac:dyDescent="0.2">
      <c r="D5328" s="7"/>
      <c r="E5328"/>
      <c r="F5328"/>
      <c r="G5328"/>
      <c r="H5328"/>
      <c r="I5328"/>
    </row>
    <row r="5329" spans="4:9" x14ac:dyDescent="0.2">
      <c r="D5329" s="7"/>
      <c r="E5329"/>
      <c r="F5329"/>
      <c r="G5329"/>
      <c r="H5329"/>
      <c r="I5329"/>
    </row>
    <row r="5330" spans="4:9" x14ac:dyDescent="0.2">
      <c r="D5330" s="7"/>
      <c r="E5330"/>
      <c r="F5330"/>
      <c r="G5330"/>
      <c r="H5330"/>
      <c r="I5330"/>
    </row>
    <row r="5331" spans="4:9" x14ac:dyDescent="0.2">
      <c r="D5331" s="7"/>
      <c r="E5331"/>
      <c r="F5331"/>
      <c r="G5331"/>
      <c r="H5331"/>
      <c r="I5331"/>
    </row>
    <row r="5332" spans="4:9" x14ac:dyDescent="0.2">
      <c r="D5332" s="7"/>
      <c r="E5332"/>
      <c r="F5332"/>
      <c r="G5332"/>
      <c r="H5332"/>
      <c r="I5332"/>
    </row>
    <row r="5333" spans="4:9" x14ac:dyDescent="0.2">
      <c r="D5333" s="7"/>
      <c r="E5333"/>
      <c r="F5333"/>
      <c r="G5333"/>
      <c r="H5333"/>
      <c r="I5333"/>
    </row>
    <row r="5334" spans="4:9" x14ac:dyDescent="0.2">
      <c r="D5334" s="7"/>
      <c r="E5334"/>
      <c r="F5334"/>
      <c r="G5334"/>
      <c r="H5334"/>
      <c r="I5334"/>
    </row>
    <row r="5335" spans="4:9" x14ac:dyDescent="0.2">
      <c r="D5335" s="7"/>
      <c r="E5335"/>
      <c r="F5335"/>
      <c r="G5335"/>
      <c r="H5335"/>
      <c r="I5335"/>
    </row>
    <row r="5336" spans="4:9" x14ac:dyDescent="0.2">
      <c r="D5336" s="7"/>
      <c r="E5336"/>
      <c r="F5336"/>
      <c r="G5336"/>
      <c r="H5336"/>
      <c r="I5336"/>
    </row>
    <row r="5337" spans="4:9" x14ac:dyDescent="0.2">
      <c r="D5337" s="7"/>
      <c r="E5337"/>
      <c r="F5337"/>
      <c r="G5337"/>
      <c r="H5337"/>
      <c r="I5337"/>
    </row>
    <row r="5338" spans="4:9" x14ac:dyDescent="0.2">
      <c r="D5338" s="7"/>
      <c r="E5338"/>
      <c r="F5338"/>
      <c r="G5338"/>
      <c r="H5338"/>
      <c r="I5338"/>
    </row>
    <row r="5339" spans="4:9" x14ac:dyDescent="0.2">
      <c r="D5339" s="7"/>
      <c r="E5339"/>
      <c r="F5339"/>
      <c r="G5339"/>
      <c r="H5339"/>
      <c r="I5339"/>
    </row>
    <row r="5340" spans="4:9" x14ac:dyDescent="0.2">
      <c r="D5340" s="7"/>
      <c r="E5340"/>
      <c r="F5340"/>
      <c r="G5340"/>
      <c r="H5340"/>
      <c r="I5340"/>
    </row>
    <row r="5341" spans="4:9" x14ac:dyDescent="0.2">
      <c r="D5341" s="7"/>
      <c r="E5341"/>
      <c r="F5341"/>
      <c r="G5341"/>
      <c r="H5341"/>
      <c r="I5341"/>
    </row>
    <row r="5342" spans="4:9" x14ac:dyDescent="0.2">
      <c r="D5342" s="7"/>
      <c r="E5342"/>
      <c r="F5342"/>
      <c r="G5342"/>
      <c r="H5342"/>
      <c r="I5342"/>
    </row>
    <row r="5343" spans="4:9" x14ac:dyDescent="0.2">
      <c r="D5343" s="7"/>
      <c r="E5343"/>
      <c r="F5343"/>
      <c r="G5343"/>
      <c r="H5343"/>
      <c r="I5343"/>
    </row>
    <row r="5344" spans="4:9" x14ac:dyDescent="0.2">
      <c r="D5344" s="7"/>
      <c r="E5344"/>
      <c r="F5344"/>
      <c r="G5344"/>
      <c r="H5344"/>
      <c r="I5344"/>
    </row>
    <row r="5345" spans="4:9" x14ac:dyDescent="0.2">
      <c r="D5345" s="7"/>
      <c r="E5345"/>
      <c r="F5345"/>
      <c r="G5345"/>
      <c r="H5345"/>
      <c r="I5345"/>
    </row>
    <row r="5346" spans="4:9" x14ac:dyDescent="0.2">
      <c r="D5346" s="7"/>
      <c r="E5346"/>
      <c r="F5346"/>
      <c r="G5346"/>
      <c r="H5346"/>
      <c r="I5346"/>
    </row>
    <row r="5347" spans="4:9" x14ac:dyDescent="0.2">
      <c r="D5347" s="7"/>
      <c r="E5347"/>
      <c r="F5347"/>
      <c r="G5347"/>
      <c r="H5347"/>
      <c r="I5347"/>
    </row>
    <row r="5348" spans="4:9" x14ac:dyDescent="0.2">
      <c r="D5348" s="7"/>
      <c r="E5348"/>
      <c r="F5348"/>
      <c r="G5348"/>
      <c r="H5348"/>
      <c r="I5348"/>
    </row>
    <row r="5349" spans="4:9" x14ac:dyDescent="0.2">
      <c r="D5349" s="7"/>
      <c r="E5349"/>
      <c r="F5349"/>
      <c r="G5349"/>
      <c r="H5349"/>
      <c r="I5349"/>
    </row>
    <row r="5350" spans="4:9" x14ac:dyDescent="0.2">
      <c r="D5350" s="7"/>
      <c r="E5350"/>
      <c r="F5350"/>
      <c r="G5350"/>
      <c r="H5350"/>
      <c r="I5350"/>
    </row>
    <row r="5351" spans="4:9" x14ac:dyDescent="0.2">
      <c r="D5351" s="7"/>
      <c r="E5351"/>
      <c r="F5351"/>
      <c r="G5351"/>
      <c r="H5351"/>
      <c r="I5351"/>
    </row>
    <row r="5352" spans="4:9" x14ac:dyDescent="0.2">
      <c r="D5352" s="7"/>
      <c r="E5352"/>
      <c r="F5352"/>
      <c r="G5352"/>
      <c r="H5352"/>
      <c r="I5352"/>
    </row>
    <row r="5353" spans="4:9" x14ac:dyDescent="0.2">
      <c r="D5353" s="7"/>
      <c r="E5353"/>
      <c r="F5353"/>
      <c r="G5353"/>
      <c r="H5353"/>
      <c r="I5353"/>
    </row>
    <row r="5354" spans="4:9" x14ac:dyDescent="0.2">
      <c r="D5354" s="7"/>
      <c r="E5354"/>
      <c r="F5354"/>
      <c r="G5354"/>
      <c r="H5354"/>
      <c r="I5354"/>
    </row>
    <row r="5355" spans="4:9" x14ac:dyDescent="0.2">
      <c r="D5355" s="7"/>
      <c r="E5355"/>
      <c r="F5355"/>
      <c r="G5355"/>
      <c r="H5355"/>
      <c r="I5355"/>
    </row>
    <row r="5356" spans="4:9" x14ac:dyDescent="0.2">
      <c r="D5356" s="7"/>
      <c r="E5356"/>
      <c r="F5356"/>
      <c r="G5356"/>
      <c r="H5356"/>
      <c r="I5356"/>
    </row>
    <row r="5357" spans="4:9" x14ac:dyDescent="0.2">
      <c r="D5357" s="7"/>
      <c r="E5357"/>
      <c r="F5357"/>
      <c r="G5357"/>
      <c r="H5357"/>
      <c r="I5357"/>
    </row>
    <row r="5358" spans="4:9" x14ac:dyDescent="0.2">
      <c r="D5358" s="7"/>
      <c r="E5358"/>
      <c r="F5358"/>
      <c r="G5358"/>
      <c r="H5358"/>
      <c r="I5358"/>
    </row>
    <row r="5359" spans="4:9" x14ac:dyDescent="0.2">
      <c r="D5359" s="7"/>
      <c r="E5359"/>
      <c r="F5359"/>
      <c r="G5359"/>
      <c r="H5359"/>
      <c r="I5359"/>
    </row>
    <row r="5360" spans="4:9" x14ac:dyDescent="0.2">
      <c r="D5360" s="7"/>
      <c r="E5360"/>
      <c r="F5360"/>
      <c r="G5360"/>
      <c r="H5360"/>
      <c r="I5360"/>
    </row>
    <row r="5361" spans="4:9" x14ac:dyDescent="0.2">
      <c r="D5361" s="7"/>
      <c r="E5361"/>
      <c r="F5361"/>
      <c r="G5361"/>
      <c r="H5361"/>
      <c r="I5361"/>
    </row>
    <row r="5362" spans="4:9" x14ac:dyDescent="0.2">
      <c r="D5362" s="7"/>
      <c r="E5362"/>
      <c r="F5362"/>
      <c r="G5362"/>
      <c r="H5362"/>
      <c r="I5362"/>
    </row>
    <row r="5363" spans="4:9" x14ac:dyDescent="0.2">
      <c r="D5363" s="7"/>
      <c r="E5363"/>
      <c r="F5363"/>
      <c r="G5363"/>
      <c r="H5363"/>
      <c r="I5363"/>
    </row>
    <row r="5364" spans="4:9" x14ac:dyDescent="0.2">
      <c r="D5364" s="7"/>
      <c r="E5364"/>
      <c r="F5364"/>
      <c r="G5364"/>
      <c r="H5364"/>
      <c r="I5364"/>
    </row>
    <row r="5365" spans="4:9" x14ac:dyDescent="0.2">
      <c r="D5365" s="7"/>
      <c r="E5365"/>
      <c r="F5365"/>
      <c r="G5365"/>
      <c r="H5365"/>
      <c r="I5365"/>
    </row>
    <row r="5366" spans="4:9" x14ac:dyDescent="0.2">
      <c r="D5366" s="7"/>
      <c r="E5366"/>
      <c r="F5366"/>
      <c r="G5366"/>
      <c r="H5366"/>
      <c r="I5366"/>
    </row>
    <row r="5367" spans="4:9" x14ac:dyDescent="0.2">
      <c r="D5367" s="7"/>
      <c r="E5367"/>
      <c r="F5367"/>
      <c r="G5367"/>
      <c r="H5367"/>
      <c r="I5367"/>
    </row>
    <row r="5368" spans="4:9" x14ac:dyDescent="0.2">
      <c r="D5368" s="7"/>
      <c r="E5368"/>
      <c r="F5368"/>
      <c r="G5368"/>
      <c r="H5368"/>
      <c r="I5368"/>
    </row>
    <row r="5369" spans="4:9" x14ac:dyDescent="0.2">
      <c r="D5369" s="7"/>
      <c r="E5369"/>
      <c r="F5369"/>
      <c r="G5369"/>
      <c r="H5369"/>
      <c r="I5369"/>
    </row>
    <row r="5370" spans="4:9" x14ac:dyDescent="0.2">
      <c r="D5370" s="7"/>
      <c r="E5370"/>
      <c r="F5370"/>
      <c r="G5370"/>
      <c r="H5370"/>
      <c r="I5370"/>
    </row>
    <row r="5371" spans="4:9" x14ac:dyDescent="0.2">
      <c r="D5371" s="7"/>
      <c r="E5371"/>
      <c r="F5371"/>
      <c r="G5371"/>
      <c r="H5371"/>
      <c r="I5371"/>
    </row>
    <row r="5372" spans="4:9" x14ac:dyDescent="0.2">
      <c r="D5372" s="7"/>
      <c r="E5372"/>
      <c r="F5372"/>
      <c r="G5372"/>
      <c r="H5372"/>
      <c r="I5372"/>
    </row>
    <row r="5373" spans="4:9" x14ac:dyDescent="0.2">
      <c r="D5373" s="7"/>
      <c r="E5373"/>
      <c r="F5373"/>
      <c r="G5373"/>
      <c r="H5373"/>
      <c r="I5373"/>
    </row>
    <row r="5374" spans="4:9" x14ac:dyDescent="0.2">
      <c r="D5374" s="7"/>
      <c r="E5374"/>
      <c r="F5374"/>
      <c r="G5374"/>
      <c r="H5374"/>
      <c r="I5374"/>
    </row>
    <row r="5375" spans="4:9" x14ac:dyDescent="0.2">
      <c r="D5375" s="7"/>
      <c r="E5375"/>
      <c r="F5375"/>
      <c r="G5375"/>
      <c r="H5375"/>
      <c r="I5375"/>
    </row>
    <row r="5376" spans="4:9" x14ac:dyDescent="0.2">
      <c r="D5376" s="7"/>
      <c r="E5376"/>
      <c r="F5376"/>
      <c r="G5376"/>
      <c r="H5376"/>
      <c r="I5376"/>
    </row>
    <row r="5377" spans="4:9" x14ac:dyDescent="0.2">
      <c r="D5377" s="7"/>
      <c r="E5377"/>
      <c r="F5377"/>
      <c r="G5377"/>
      <c r="H5377"/>
      <c r="I5377"/>
    </row>
    <row r="5378" spans="4:9" x14ac:dyDescent="0.2">
      <c r="D5378" s="7"/>
      <c r="E5378"/>
      <c r="F5378"/>
      <c r="G5378"/>
      <c r="H5378"/>
      <c r="I5378"/>
    </row>
    <row r="5379" spans="4:9" x14ac:dyDescent="0.2">
      <c r="D5379" s="7"/>
      <c r="E5379"/>
      <c r="F5379"/>
      <c r="G5379"/>
      <c r="H5379"/>
      <c r="I5379"/>
    </row>
    <row r="5380" spans="4:9" x14ac:dyDescent="0.2">
      <c r="D5380" s="7"/>
      <c r="E5380"/>
      <c r="F5380"/>
      <c r="G5380"/>
      <c r="H5380"/>
      <c r="I5380"/>
    </row>
    <row r="5381" spans="4:9" x14ac:dyDescent="0.2">
      <c r="D5381" s="7"/>
      <c r="E5381"/>
      <c r="F5381"/>
      <c r="G5381"/>
      <c r="H5381"/>
      <c r="I5381"/>
    </row>
    <row r="5382" spans="4:9" x14ac:dyDescent="0.2">
      <c r="D5382" s="7"/>
      <c r="E5382"/>
      <c r="F5382"/>
      <c r="G5382"/>
      <c r="H5382"/>
      <c r="I5382"/>
    </row>
    <row r="5383" spans="4:9" x14ac:dyDescent="0.2">
      <c r="D5383" s="7"/>
      <c r="E5383"/>
      <c r="F5383"/>
      <c r="G5383"/>
      <c r="H5383"/>
      <c r="I5383"/>
    </row>
    <row r="5384" spans="4:9" x14ac:dyDescent="0.2">
      <c r="D5384" s="7"/>
      <c r="E5384"/>
      <c r="F5384"/>
      <c r="G5384"/>
      <c r="H5384"/>
      <c r="I5384"/>
    </row>
    <row r="5385" spans="4:9" x14ac:dyDescent="0.2">
      <c r="D5385" s="7"/>
      <c r="E5385"/>
      <c r="F5385"/>
      <c r="G5385"/>
      <c r="H5385"/>
      <c r="I5385"/>
    </row>
    <row r="5386" spans="4:9" x14ac:dyDescent="0.2">
      <c r="D5386" s="7"/>
      <c r="E5386"/>
      <c r="F5386"/>
      <c r="G5386"/>
      <c r="H5386"/>
      <c r="I5386"/>
    </row>
    <row r="5387" spans="4:9" x14ac:dyDescent="0.2">
      <c r="D5387" s="7"/>
      <c r="E5387"/>
      <c r="F5387"/>
      <c r="G5387"/>
      <c r="H5387"/>
      <c r="I5387"/>
    </row>
    <row r="5388" spans="4:9" x14ac:dyDescent="0.2">
      <c r="D5388" s="7"/>
      <c r="E5388"/>
      <c r="F5388"/>
      <c r="G5388"/>
      <c r="H5388"/>
      <c r="I5388"/>
    </row>
    <row r="5389" spans="4:9" x14ac:dyDescent="0.2">
      <c r="D5389" s="7"/>
      <c r="E5389"/>
      <c r="F5389"/>
      <c r="G5389"/>
      <c r="H5389"/>
      <c r="I5389"/>
    </row>
    <row r="5390" spans="4:9" x14ac:dyDescent="0.2">
      <c r="D5390" s="7"/>
      <c r="E5390"/>
      <c r="F5390"/>
      <c r="G5390"/>
      <c r="H5390"/>
      <c r="I5390"/>
    </row>
    <row r="5391" spans="4:9" x14ac:dyDescent="0.2">
      <c r="D5391" s="7"/>
      <c r="E5391"/>
      <c r="F5391"/>
      <c r="G5391"/>
      <c r="H5391"/>
      <c r="I5391"/>
    </row>
    <row r="5392" spans="4:9" x14ac:dyDescent="0.2">
      <c r="D5392" s="7"/>
      <c r="E5392"/>
      <c r="F5392"/>
      <c r="G5392"/>
      <c r="H5392"/>
      <c r="I5392"/>
    </row>
    <row r="5393" spans="4:9" x14ac:dyDescent="0.2">
      <c r="D5393" s="7"/>
      <c r="E5393"/>
      <c r="F5393"/>
      <c r="G5393"/>
      <c r="H5393"/>
      <c r="I5393"/>
    </row>
    <row r="5394" spans="4:9" x14ac:dyDescent="0.2">
      <c r="D5394" s="7"/>
      <c r="E5394"/>
      <c r="F5394"/>
      <c r="G5394"/>
      <c r="H5394"/>
      <c r="I5394"/>
    </row>
    <row r="5395" spans="4:9" x14ac:dyDescent="0.2">
      <c r="D5395" s="7"/>
      <c r="E5395"/>
      <c r="F5395"/>
      <c r="G5395"/>
      <c r="H5395"/>
      <c r="I5395"/>
    </row>
    <row r="5396" spans="4:9" x14ac:dyDescent="0.2">
      <c r="D5396" s="7"/>
      <c r="E5396"/>
      <c r="F5396"/>
      <c r="G5396"/>
      <c r="H5396"/>
      <c r="I5396"/>
    </row>
    <row r="5397" spans="4:9" x14ac:dyDescent="0.2">
      <c r="D5397" s="7"/>
      <c r="E5397"/>
      <c r="F5397"/>
      <c r="G5397"/>
      <c r="H5397"/>
      <c r="I5397"/>
    </row>
    <row r="5398" spans="4:9" x14ac:dyDescent="0.2">
      <c r="D5398" s="7"/>
      <c r="E5398"/>
      <c r="F5398"/>
      <c r="G5398"/>
      <c r="H5398"/>
      <c r="I5398"/>
    </row>
    <row r="5399" spans="4:9" x14ac:dyDescent="0.2">
      <c r="D5399" s="7"/>
      <c r="E5399"/>
      <c r="F5399"/>
      <c r="G5399"/>
      <c r="H5399"/>
      <c r="I5399"/>
    </row>
    <row r="5400" spans="4:9" x14ac:dyDescent="0.2">
      <c r="D5400" s="7"/>
      <c r="E5400"/>
      <c r="F5400"/>
      <c r="G5400"/>
      <c r="H5400"/>
      <c r="I5400"/>
    </row>
    <row r="5401" spans="4:9" x14ac:dyDescent="0.2">
      <c r="D5401" s="7"/>
      <c r="E5401"/>
      <c r="F5401"/>
      <c r="G5401"/>
      <c r="H5401"/>
      <c r="I5401"/>
    </row>
    <row r="5402" spans="4:9" x14ac:dyDescent="0.2">
      <c r="D5402" s="7"/>
      <c r="E5402"/>
      <c r="F5402"/>
      <c r="G5402"/>
      <c r="H5402"/>
      <c r="I5402"/>
    </row>
    <row r="5403" spans="4:9" x14ac:dyDescent="0.2">
      <c r="D5403" s="7"/>
      <c r="E5403"/>
      <c r="F5403"/>
      <c r="G5403"/>
      <c r="H5403"/>
      <c r="I5403"/>
    </row>
    <row r="5404" spans="4:9" x14ac:dyDescent="0.2">
      <c r="D5404" s="7"/>
      <c r="E5404"/>
      <c r="F5404"/>
      <c r="G5404"/>
      <c r="H5404"/>
      <c r="I5404"/>
    </row>
    <row r="5405" spans="4:9" x14ac:dyDescent="0.2">
      <c r="D5405" s="7"/>
      <c r="E5405"/>
      <c r="F5405"/>
      <c r="G5405"/>
      <c r="H5405"/>
      <c r="I5405"/>
    </row>
    <row r="5406" spans="4:9" x14ac:dyDescent="0.2">
      <c r="D5406" s="7"/>
      <c r="E5406"/>
      <c r="F5406"/>
      <c r="G5406"/>
      <c r="H5406"/>
      <c r="I5406"/>
    </row>
    <row r="5407" spans="4:9" x14ac:dyDescent="0.2">
      <c r="D5407" s="7"/>
      <c r="E5407"/>
      <c r="F5407"/>
      <c r="G5407"/>
      <c r="H5407"/>
      <c r="I5407"/>
    </row>
    <row r="5408" spans="4:9" x14ac:dyDescent="0.2">
      <c r="D5408" s="7"/>
      <c r="E5408"/>
      <c r="F5408"/>
      <c r="G5408"/>
      <c r="H5408"/>
      <c r="I5408"/>
    </row>
    <row r="5409" spans="4:9" x14ac:dyDescent="0.2">
      <c r="D5409" s="7"/>
      <c r="E5409"/>
      <c r="F5409"/>
      <c r="G5409"/>
      <c r="H5409"/>
      <c r="I5409"/>
    </row>
    <row r="5410" spans="4:9" x14ac:dyDescent="0.2">
      <c r="D5410" s="7"/>
      <c r="E5410"/>
      <c r="F5410"/>
      <c r="G5410"/>
      <c r="H5410"/>
      <c r="I5410"/>
    </row>
    <row r="5411" spans="4:9" x14ac:dyDescent="0.2">
      <c r="D5411" s="7"/>
      <c r="E5411"/>
      <c r="F5411"/>
      <c r="G5411"/>
      <c r="H5411"/>
      <c r="I5411"/>
    </row>
    <row r="5412" spans="4:9" x14ac:dyDescent="0.2">
      <c r="D5412" s="7"/>
      <c r="E5412"/>
      <c r="F5412"/>
      <c r="G5412"/>
      <c r="H5412"/>
      <c r="I5412"/>
    </row>
    <row r="5413" spans="4:9" x14ac:dyDescent="0.2">
      <c r="D5413" s="7"/>
      <c r="E5413"/>
      <c r="F5413"/>
      <c r="G5413"/>
      <c r="H5413"/>
      <c r="I5413"/>
    </row>
    <row r="5414" spans="4:9" x14ac:dyDescent="0.2">
      <c r="D5414" s="7"/>
      <c r="E5414"/>
      <c r="F5414"/>
      <c r="G5414"/>
      <c r="H5414"/>
      <c r="I5414"/>
    </row>
    <row r="5415" spans="4:9" x14ac:dyDescent="0.2">
      <c r="D5415" s="7"/>
      <c r="E5415"/>
      <c r="F5415"/>
      <c r="G5415"/>
      <c r="H5415"/>
      <c r="I5415"/>
    </row>
    <row r="5416" spans="4:9" x14ac:dyDescent="0.2">
      <c r="D5416" s="7"/>
      <c r="E5416"/>
      <c r="F5416"/>
      <c r="G5416"/>
      <c r="H5416"/>
      <c r="I5416"/>
    </row>
    <row r="5417" spans="4:9" x14ac:dyDescent="0.2">
      <c r="D5417" s="7"/>
      <c r="E5417"/>
      <c r="F5417"/>
      <c r="G5417"/>
      <c r="H5417"/>
      <c r="I5417"/>
    </row>
    <row r="5418" spans="4:9" x14ac:dyDescent="0.2">
      <c r="D5418" s="7"/>
      <c r="E5418"/>
      <c r="F5418"/>
      <c r="G5418"/>
      <c r="H5418"/>
      <c r="I5418"/>
    </row>
    <row r="5419" spans="4:9" x14ac:dyDescent="0.2">
      <c r="D5419" s="7"/>
      <c r="E5419"/>
      <c r="F5419"/>
      <c r="G5419"/>
      <c r="H5419"/>
      <c r="I5419"/>
    </row>
    <row r="5420" spans="4:9" x14ac:dyDescent="0.2">
      <c r="D5420" s="7"/>
      <c r="E5420"/>
      <c r="F5420"/>
      <c r="G5420"/>
      <c r="H5420"/>
      <c r="I5420"/>
    </row>
    <row r="5421" spans="4:9" x14ac:dyDescent="0.2">
      <c r="D5421" s="7"/>
      <c r="E5421"/>
      <c r="F5421"/>
      <c r="G5421"/>
      <c r="H5421"/>
      <c r="I5421"/>
    </row>
    <row r="5422" spans="4:9" x14ac:dyDescent="0.2">
      <c r="D5422" s="7"/>
      <c r="E5422"/>
      <c r="F5422"/>
      <c r="G5422"/>
      <c r="H5422"/>
      <c r="I5422"/>
    </row>
    <row r="5423" spans="4:9" x14ac:dyDescent="0.2">
      <c r="D5423" s="7"/>
      <c r="E5423"/>
      <c r="F5423"/>
      <c r="G5423"/>
      <c r="H5423"/>
      <c r="I5423"/>
    </row>
    <row r="5424" spans="4:9" x14ac:dyDescent="0.2">
      <c r="D5424" s="7"/>
      <c r="E5424"/>
      <c r="F5424"/>
      <c r="G5424"/>
      <c r="H5424"/>
      <c r="I5424"/>
    </row>
    <row r="5425" spans="4:9" x14ac:dyDescent="0.2">
      <c r="D5425" s="7"/>
      <c r="E5425"/>
      <c r="F5425"/>
      <c r="G5425"/>
      <c r="H5425"/>
      <c r="I5425"/>
    </row>
    <row r="5426" spans="4:9" x14ac:dyDescent="0.2">
      <c r="D5426" s="7"/>
      <c r="E5426"/>
      <c r="F5426"/>
      <c r="G5426"/>
      <c r="H5426"/>
      <c r="I5426"/>
    </row>
    <row r="5427" spans="4:9" x14ac:dyDescent="0.2">
      <c r="D5427" s="7"/>
      <c r="E5427"/>
      <c r="F5427"/>
      <c r="G5427"/>
      <c r="H5427"/>
      <c r="I5427"/>
    </row>
    <row r="5428" spans="4:9" x14ac:dyDescent="0.2">
      <c r="D5428" s="7"/>
      <c r="E5428"/>
      <c r="F5428"/>
      <c r="G5428"/>
      <c r="H5428"/>
      <c r="I5428"/>
    </row>
    <row r="5429" spans="4:9" x14ac:dyDescent="0.2">
      <c r="D5429" s="7"/>
      <c r="E5429"/>
      <c r="F5429"/>
      <c r="G5429"/>
      <c r="H5429"/>
      <c r="I5429"/>
    </row>
    <row r="5430" spans="4:9" x14ac:dyDescent="0.2">
      <c r="D5430" s="7"/>
      <c r="E5430"/>
      <c r="F5430"/>
      <c r="G5430"/>
      <c r="H5430"/>
      <c r="I5430"/>
    </row>
    <row r="5431" spans="4:9" x14ac:dyDescent="0.2">
      <c r="D5431" s="7"/>
      <c r="E5431"/>
      <c r="F5431"/>
      <c r="G5431"/>
      <c r="H5431"/>
      <c r="I5431"/>
    </row>
    <row r="5432" spans="4:9" x14ac:dyDescent="0.2">
      <c r="D5432" s="7"/>
      <c r="E5432"/>
      <c r="F5432"/>
      <c r="G5432"/>
      <c r="H5432"/>
      <c r="I5432"/>
    </row>
    <row r="5433" spans="4:9" x14ac:dyDescent="0.2">
      <c r="D5433" s="7"/>
      <c r="E5433"/>
      <c r="F5433"/>
      <c r="G5433"/>
      <c r="H5433"/>
      <c r="I5433"/>
    </row>
    <row r="5434" spans="4:9" x14ac:dyDescent="0.2">
      <c r="D5434" s="7"/>
      <c r="E5434"/>
      <c r="F5434"/>
      <c r="G5434"/>
      <c r="H5434"/>
      <c r="I5434"/>
    </row>
    <row r="5435" spans="4:9" x14ac:dyDescent="0.2">
      <c r="D5435" s="7"/>
      <c r="E5435"/>
      <c r="F5435"/>
      <c r="G5435"/>
      <c r="H5435"/>
      <c r="I5435"/>
    </row>
    <row r="5436" spans="4:9" x14ac:dyDescent="0.2">
      <c r="D5436" s="7"/>
      <c r="E5436"/>
      <c r="F5436"/>
      <c r="G5436"/>
      <c r="H5436"/>
      <c r="I5436"/>
    </row>
    <row r="5437" spans="4:9" x14ac:dyDescent="0.2">
      <c r="D5437" s="7"/>
      <c r="E5437"/>
      <c r="F5437"/>
      <c r="G5437"/>
      <c r="H5437"/>
      <c r="I5437"/>
    </row>
    <row r="5438" spans="4:9" x14ac:dyDescent="0.2">
      <c r="D5438" s="7"/>
      <c r="E5438"/>
      <c r="F5438"/>
      <c r="G5438"/>
      <c r="H5438"/>
      <c r="I5438"/>
    </row>
    <row r="5439" spans="4:9" x14ac:dyDescent="0.2">
      <c r="D5439" s="7"/>
      <c r="E5439"/>
      <c r="F5439"/>
      <c r="G5439"/>
      <c r="H5439"/>
      <c r="I5439"/>
    </row>
    <row r="5440" spans="4:9" x14ac:dyDescent="0.2">
      <c r="D5440" s="7"/>
      <c r="E5440"/>
      <c r="F5440"/>
      <c r="G5440"/>
      <c r="H5440"/>
      <c r="I5440"/>
    </row>
    <row r="5441" spans="4:9" x14ac:dyDescent="0.2">
      <c r="D5441" s="7"/>
      <c r="E5441"/>
      <c r="F5441"/>
      <c r="G5441"/>
      <c r="H5441"/>
      <c r="I5441"/>
    </row>
    <row r="5442" spans="4:9" x14ac:dyDescent="0.2">
      <c r="D5442" s="7"/>
      <c r="E5442"/>
      <c r="F5442"/>
      <c r="G5442"/>
      <c r="H5442"/>
      <c r="I5442"/>
    </row>
    <row r="5443" spans="4:9" x14ac:dyDescent="0.2">
      <c r="D5443" s="7"/>
      <c r="E5443"/>
      <c r="F5443"/>
      <c r="G5443"/>
      <c r="H5443"/>
      <c r="I5443"/>
    </row>
    <row r="5444" spans="4:9" x14ac:dyDescent="0.2">
      <c r="D5444" s="7"/>
      <c r="E5444"/>
      <c r="F5444"/>
      <c r="G5444"/>
      <c r="H5444"/>
      <c r="I5444"/>
    </row>
    <row r="5445" spans="4:9" x14ac:dyDescent="0.2">
      <c r="D5445" s="7"/>
      <c r="E5445"/>
      <c r="F5445"/>
      <c r="G5445"/>
      <c r="H5445"/>
      <c r="I5445"/>
    </row>
    <row r="5446" spans="4:9" x14ac:dyDescent="0.2">
      <c r="D5446" s="7"/>
      <c r="E5446"/>
      <c r="F5446"/>
      <c r="G5446"/>
      <c r="H5446"/>
      <c r="I5446"/>
    </row>
    <row r="5447" spans="4:9" x14ac:dyDescent="0.2">
      <c r="D5447" s="7"/>
      <c r="E5447"/>
      <c r="F5447"/>
      <c r="G5447"/>
      <c r="H5447"/>
      <c r="I5447"/>
    </row>
    <row r="5448" spans="4:9" x14ac:dyDescent="0.2">
      <c r="D5448" s="7"/>
      <c r="E5448"/>
      <c r="F5448"/>
      <c r="G5448"/>
      <c r="H5448"/>
      <c r="I5448"/>
    </row>
    <row r="5449" spans="4:9" x14ac:dyDescent="0.2">
      <c r="D5449" s="7"/>
      <c r="E5449"/>
      <c r="F5449"/>
      <c r="G5449"/>
      <c r="H5449"/>
      <c r="I5449"/>
    </row>
    <row r="5450" spans="4:9" x14ac:dyDescent="0.2">
      <c r="D5450" s="7"/>
      <c r="E5450"/>
      <c r="F5450"/>
      <c r="G5450"/>
      <c r="H5450"/>
      <c r="I5450"/>
    </row>
    <row r="5451" spans="4:9" x14ac:dyDescent="0.2">
      <c r="D5451" s="7"/>
      <c r="E5451"/>
      <c r="F5451"/>
      <c r="G5451"/>
      <c r="H5451"/>
      <c r="I5451"/>
    </row>
    <row r="5452" spans="4:9" x14ac:dyDescent="0.2">
      <c r="D5452" s="7"/>
      <c r="E5452"/>
      <c r="F5452"/>
      <c r="G5452"/>
      <c r="H5452"/>
      <c r="I5452"/>
    </row>
    <row r="5453" spans="4:9" x14ac:dyDescent="0.2">
      <c r="D5453" s="7"/>
      <c r="E5453"/>
      <c r="F5453"/>
      <c r="G5453"/>
      <c r="H5453"/>
      <c r="I5453"/>
    </row>
    <row r="5454" spans="4:9" x14ac:dyDescent="0.2">
      <c r="D5454" s="7"/>
      <c r="E5454"/>
      <c r="F5454"/>
      <c r="G5454"/>
      <c r="H5454"/>
      <c r="I5454"/>
    </row>
    <row r="5455" spans="4:9" x14ac:dyDescent="0.2">
      <c r="D5455" s="7"/>
      <c r="E5455"/>
      <c r="F5455"/>
      <c r="G5455"/>
      <c r="H5455"/>
      <c r="I5455"/>
    </row>
    <row r="5456" spans="4:9" x14ac:dyDescent="0.2">
      <c r="D5456" s="7"/>
      <c r="E5456"/>
      <c r="F5456"/>
      <c r="G5456"/>
      <c r="H5456"/>
      <c r="I5456"/>
    </row>
    <row r="5457" spans="4:9" x14ac:dyDescent="0.2">
      <c r="D5457" s="7"/>
      <c r="E5457"/>
      <c r="F5457"/>
      <c r="G5457"/>
      <c r="H5457"/>
      <c r="I5457"/>
    </row>
    <row r="5458" spans="4:9" x14ac:dyDescent="0.2">
      <c r="D5458" s="7"/>
      <c r="E5458"/>
      <c r="F5458"/>
      <c r="G5458"/>
      <c r="H5458"/>
      <c r="I5458"/>
    </row>
    <row r="5459" spans="4:9" x14ac:dyDescent="0.2">
      <c r="D5459" s="7"/>
      <c r="E5459"/>
      <c r="F5459"/>
      <c r="G5459"/>
      <c r="H5459"/>
      <c r="I5459"/>
    </row>
    <row r="5460" spans="4:9" x14ac:dyDescent="0.2">
      <c r="D5460" s="7"/>
      <c r="E5460"/>
      <c r="F5460"/>
      <c r="G5460"/>
      <c r="H5460"/>
      <c r="I5460"/>
    </row>
    <row r="5461" spans="4:9" x14ac:dyDescent="0.2">
      <c r="D5461" s="7"/>
      <c r="E5461"/>
      <c r="F5461"/>
      <c r="G5461"/>
      <c r="H5461"/>
      <c r="I5461"/>
    </row>
    <row r="5462" spans="4:9" x14ac:dyDescent="0.2">
      <c r="D5462" s="7"/>
      <c r="E5462"/>
      <c r="F5462"/>
      <c r="G5462"/>
      <c r="H5462"/>
      <c r="I5462"/>
    </row>
    <row r="5463" spans="4:9" x14ac:dyDescent="0.2">
      <c r="D5463" s="7"/>
      <c r="E5463"/>
      <c r="F5463"/>
      <c r="G5463"/>
      <c r="H5463"/>
      <c r="I5463"/>
    </row>
    <row r="5464" spans="4:9" x14ac:dyDescent="0.2">
      <c r="D5464" s="7"/>
      <c r="E5464"/>
      <c r="F5464"/>
      <c r="G5464"/>
      <c r="H5464"/>
      <c r="I5464"/>
    </row>
    <row r="5465" spans="4:9" x14ac:dyDescent="0.2">
      <c r="D5465" s="7"/>
      <c r="E5465"/>
      <c r="F5465"/>
      <c r="G5465"/>
      <c r="H5465"/>
      <c r="I5465"/>
    </row>
    <row r="5466" spans="4:9" x14ac:dyDescent="0.2">
      <c r="D5466" s="7"/>
      <c r="E5466"/>
      <c r="F5466"/>
      <c r="G5466"/>
      <c r="H5466"/>
      <c r="I5466"/>
    </row>
    <row r="5467" spans="4:9" x14ac:dyDescent="0.2">
      <c r="D5467" s="7"/>
      <c r="E5467"/>
      <c r="F5467"/>
      <c r="G5467"/>
      <c r="H5467"/>
      <c r="I5467"/>
    </row>
    <row r="5468" spans="4:9" x14ac:dyDescent="0.2">
      <c r="D5468" s="7"/>
      <c r="E5468"/>
      <c r="F5468"/>
      <c r="G5468"/>
      <c r="H5468"/>
      <c r="I5468"/>
    </row>
    <row r="5469" spans="4:9" x14ac:dyDescent="0.2">
      <c r="D5469" s="7"/>
      <c r="E5469"/>
      <c r="F5469"/>
      <c r="G5469"/>
      <c r="H5469"/>
      <c r="I5469"/>
    </row>
    <row r="5470" spans="4:9" x14ac:dyDescent="0.2">
      <c r="D5470" s="7"/>
      <c r="E5470"/>
      <c r="F5470"/>
      <c r="G5470"/>
      <c r="H5470"/>
      <c r="I5470"/>
    </row>
    <row r="5471" spans="4:9" x14ac:dyDescent="0.2">
      <c r="D5471" s="7"/>
      <c r="E5471"/>
      <c r="F5471"/>
      <c r="G5471"/>
      <c r="H5471"/>
      <c r="I5471"/>
    </row>
    <row r="5472" spans="4:9" x14ac:dyDescent="0.2">
      <c r="D5472" s="7"/>
      <c r="E5472"/>
      <c r="F5472"/>
      <c r="G5472"/>
      <c r="H5472"/>
      <c r="I5472"/>
    </row>
    <row r="5473" spans="4:9" x14ac:dyDescent="0.2">
      <c r="D5473" s="7"/>
      <c r="E5473"/>
      <c r="F5473"/>
      <c r="G5473"/>
      <c r="H5473"/>
      <c r="I5473"/>
    </row>
    <row r="5474" spans="4:9" x14ac:dyDescent="0.2">
      <c r="D5474" s="7"/>
      <c r="E5474"/>
      <c r="F5474"/>
      <c r="G5474"/>
      <c r="H5474"/>
      <c r="I5474"/>
    </row>
    <row r="5475" spans="4:9" x14ac:dyDescent="0.2">
      <c r="D5475" s="7"/>
      <c r="E5475"/>
      <c r="F5475"/>
      <c r="G5475"/>
      <c r="H5475"/>
      <c r="I5475"/>
    </row>
    <row r="5476" spans="4:9" x14ac:dyDescent="0.2">
      <c r="D5476" s="7"/>
      <c r="E5476"/>
      <c r="F5476"/>
      <c r="G5476"/>
      <c r="H5476"/>
      <c r="I5476"/>
    </row>
    <row r="5477" spans="4:9" x14ac:dyDescent="0.2">
      <c r="D5477" s="7"/>
      <c r="E5477"/>
      <c r="F5477"/>
      <c r="G5477"/>
      <c r="H5477"/>
      <c r="I5477"/>
    </row>
    <row r="5478" spans="4:9" x14ac:dyDescent="0.2">
      <c r="D5478" s="7"/>
      <c r="E5478"/>
      <c r="F5478"/>
      <c r="G5478"/>
      <c r="H5478"/>
      <c r="I5478"/>
    </row>
    <row r="5479" spans="4:9" x14ac:dyDescent="0.2">
      <c r="D5479" s="7"/>
      <c r="E5479"/>
      <c r="F5479"/>
      <c r="G5479"/>
      <c r="H5479"/>
      <c r="I5479"/>
    </row>
    <row r="5480" spans="4:9" x14ac:dyDescent="0.2">
      <c r="D5480" s="7"/>
      <c r="E5480"/>
      <c r="F5480"/>
      <c r="G5480"/>
      <c r="H5480"/>
      <c r="I5480"/>
    </row>
    <row r="5481" spans="4:9" x14ac:dyDescent="0.2">
      <c r="D5481" s="7"/>
      <c r="E5481"/>
      <c r="F5481"/>
      <c r="G5481"/>
      <c r="H5481"/>
      <c r="I5481"/>
    </row>
    <row r="5482" spans="4:9" x14ac:dyDescent="0.2">
      <c r="D5482" s="7"/>
      <c r="E5482"/>
      <c r="F5482"/>
      <c r="G5482"/>
      <c r="H5482"/>
      <c r="I5482"/>
    </row>
    <row r="5483" spans="4:9" x14ac:dyDescent="0.2">
      <c r="D5483" s="7"/>
      <c r="E5483"/>
      <c r="F5483"/>
      <c r="G5483"/>
      <c r="H5483"/>
      <c r="I5483"/>
    </row>
    <row r="5484" spans="4:9" x14ac:dyDescent="0.2">
      <c r="D5484" s="7"/>
      <c r="E5484"/>
      <c r="F5484"/>
      <c r="G5484"/>
      <c r="H5484"/>
      <c r="I5484"/>
    </row>
    <row r="5485" spans="4:9" x14ac:dyDescent="0.2">
      <c r="D5485" s="7"/>
      <c r="E5485"/>
      <c r="F5485"/>
      <c r="G5485"/>
      <c r="H5485"/>
      <c r="I5485"/>
    </row>
    <row r="5486" spans="4:9" x14ac:dyDescent="0.2">
      <c r="D5486" s="7"/>
      <c r="E5486"/>
      <c r="F5486"/>
      <c r="G5486"/>
      <c r="H5486"/>
      <c r="I5486"/>
    </row>
    <row r="5487" spans="4:9" x14ac:dyDescent="0.2">
      <c r="D5487" s="7"/>
      <c r="E5487"/>
      <c r="F5487"/>
      <c r="G5487"/>
      <c r="H5487"/>
      <c r="I5487"/>
    </row>
    <row r="5488" spans="4:9" x14ac:dyDescent="0.2">
      <c r="D5488" s="7"/>
      <c r="E5488"/>
      <c r="F5488"/>
      <c r="G5488"/>
      <c r="H5488"/>
      <c r="I5488"/>
    </row>
    <row r="5489" spans="4:9" x14ac:dyDescent="0.2">
      <c r="D5489" s="7"/>
      <c r="E5489"/>
      <c r="F5489"/>
      <c r="G5489"/>
      <c r="H5489"/>
      <c r="I5489"/>
    </row>
    <row r="5490" spans="4:9" x14ac:dyDescent="0.2">
      <c r="D5490" s="7"/>
      <c r="E5490"/>
      <c r="F5490"/>
      <c r="G5490"/>
      <c r="H5490"/>
      <c r="I5490"/>
    </row>
    <row r="5491" spans="4:9" x14ac:dyDescent="0.2">
      <c r="D5491" s="7"/>
      <c r="E5491"/>
      <c r="F5491"/>
      <c r="G5491"/>
      <c r="H5491"/>
      <c r="I5491"/>
    </row>
    <row r="5492" spans="4:9" x14ac:dyDescent="0.2">
      <c r="D5492" s="7"/>
      <c r="E5492"/>
      <c r="F5492"/>
      <c r="G5492"/>
      <c r="H5492"/>
      <c r="I5492"/>
    </row>
    <row r="5493" spans="4:9" x14ac:dyDescent="0.2">
      <c r="D5493" s="7"/>
      <c r="E5493"/>
      <c r="F5493"/>
      <c r="G5493"/>
      <c r="H5493"/>
      <c r="I5493"/>
    </row>
    <row r="5494" spans="4:9" x14ac:dyDescent="0.2">
      <c r="D5494" s="7"/>
      <c r="E5494"/>
      <c r="F5494"/>
      <c r="G5494"/>
      <c r="H5494"/>
      <c r="I5494"/>
    </row>
    <row r="5495" spans="4:9" x14ac:dyDescent="0.2">
      <c r="D5495" s="7"/>
      <c r="E5495"/>
      <c r="F5495"/>
      <c r="G5495"/>
      <c r="H5495"/>
      <c r="I5495"/>
    </row>
    <row r="5496" spans="4:9" x14ac:dyDescent="0.2">
      <c r="D5496" s="7"/>
      <c r="E5496"/>
      <c r="F5496"/>
      <c r="G5496"/>
      <c r="H5496"/>
      <c r="I5496"/>
    </row>
    <row r="5497" spans="4:9" x14ac:dyDescent="0.2">
      <c r="D5497" s="7"/>
      <c r="E5497"/>
      <c r="F5497"/>
      <c r="G5497"/>
      <c r="H5497"/>
      <c r="I5497"/>
    </row>
    <row r="5498" spans="4:9" x14ac:dyDescent="0.2">
      <c r="D5498" s="7"/>
      <c r="E5498"/>
      <c r="F5498"/>
      <c r="G5498"/>
      <c r="H5498"/>
      <c r="I5498"/>
    </row>
    <row r="5499" spans="4:9" x14ac:dyDescent="0.2">
      <c r="D5499" s="7"/>
      <c r="E5499"/>
      <c r="F5499"/>
      <c r="G5499"/>
      <c r="H5499"/>
      <c r="I5499"/>
    </row>
    <row r="5500" spans="4:9" x14ac:dyDescent="0.2">
      <c r="D5500" s="7"/>
      <c r="E5500"/>
      <c r="F5500"/>
      <c r="G5500"/>
      <c r="H5500"/>
      <c r="I5500"/>
    </row>
    <row r="5501" spans="4:9" x14ac:dyDescent="0.2">
      <c r="D5501" s="7"/>
      <c r="E5501"/>
      <c r="F5501"/>
      <c r="G5501"/>
      <c r="H5501"/>
      <c r="I5501"/>
    </row>
    <row r="5502" spans="4:9" x14ac:dyDescent="0.2">
      <c r="D5502" s="7"/>
      <c r="E5502"/>
      <c r="F5502"/>
      <c r="G5502"/>
      <c r="H5502"/>
      <c r="I5502"/>
    </row>
    <row r="5503" spans="4:9" x14ac:dyDescent="0.2">
      <c r="D5503" s="7"/>
      <c r="E5503"/>
      <c r="F5503"/>
      <c r="G5503"/>
      <c r="H5503"/>
      <c r="I5503"/>
    </row>
    <row r="5504" spans="4:9" x14ac:dyDescent="0.2">
      <c r="D5504" s="7"/>
      <c r="E5504"/>
      <c r="F5504"/>
      <c r="G5504"/>
      <c r="H5504"/>
      <c r="I5504"/>
    </row>
    <row r="5505" spans="4:9" x14ac:dyDescent="0.2">
      <c r="D5505" s="7"/>
      <c r="E5505"/>
      <c r="F5505"/>
      <c r="G5505"/>
      <c r="H5505"/>
      <c r="I5505"/>
    </row>
    <row r="5506" spans="4:9" x14ac:dyDescent="0.2">
      <c r="D5506" s="7"/>
      <c r="E5506"/>
      <c r="F5506"/>
      <c r="G5506"/>
      <c r="H5506"/>
      <c r="I5506"/>
    </row>
    <row r="5507" spans="4:9" x14ac:dyDescent="0.2">
      <c r="D5507" s="7"/>
      <c r="E5507"/>
      <c r="F5507"/>
      <c r="G5507"/>
      <c r="H5507"/>
      <c r="I5507"/>
    </row>
    <row r="5508" spans="4:9" x14ac:dyDescent="0.2">
      <c r="D5508" s="7"/>
      <c r="E5508"/>
      <c r="F5508"/>
      <c r="G5508"/>
      <c r="H5508"/>
      <c r="I5508"/>
    </row>
    <row r="5509" spans="4:9" x14ac:dyDescent="0.2">
      <c r="D5509" s="7"/>
      <c r="E5509"/>
      <c r="F5509"/>
      <c r="G5509"/>
      <c r="H5509"/>
      <c r="I5509"/>
    </row>
    <row r="5510" spans="4:9" x14ac:dyDescent="0.2">
      <c r="D5510" s="7"/>
      <c r="E5510"/>
      <c r="F5510"/>
      <c r="G5510"/>
      <c r="H5510"/>
      <c r="I5510"/>
    </row>
    <row r="5511" spans="4:9" x14ac:dyDescent="0.2">
      <c r="D5511" s="7"/>
      <c r="E5511"/>
      <c r="F5511"/>
      <c r="G5511"/>
      <c r="H5511"/>
      <c r="I5511"/>
    </row>
    <row r="5512" spans="4:9" x14ac:dyDescent="0.2">
      <c r="D5512" s="7"/>
      <c r="E5512"/>
      <c r="F5512"/>
      <c r="G5512"/>
      <c r="H5512"/>
      <c r="I5512"/>
    </row>
    <row r="5513" spans="4:9" x14ac:dyDescent="0.2">
      <c r="D5513" s="7"/>
      <c r="E5513"/>
      <c r="F5513"/>
      <c r="G5513"/>
      <c r="H5513"/>
      <c r="I5513"/>
    </row>
    <row r="5514" spans="4:9" x14ac:dyDescent="0.2">
      <c r="D5514" s="7"/>
      <c r="E5514"/>
      <c r="F5514"/>
      <c r="G5514"/>
      <c r="H5514"/>
      <c r="I5514"/>
    </row>
    <row r="5515" spans="4:9" x14ac:dyDescent="0.2">
      <c r="D5515" s="7"/>
      <c r="E5515"/>
      <c r="F5515"/>
      <c r="G5515"/>
      <c r="H5515"/>
      <c r="I5515"/>
    </row>
    <row r="5516" spans="4:9" x14ac:dyDescent="0.2">
      <c r="D5516" s="7"/>
      <c r="E5516"/>
      <c r="F5516"/>
      <c r="G5516"/>
      <c r="H5516"/>
      <c r="I5516"/>
    </row>
    <row r="5517" spans="4:9" x14ac:dyDescent="0.2">
      <c r="D5517" s="7"/>
      <c r="E5517"/>
      <c r="F5517"/>
      <c r="G5517"/>
      <c r="H5517"/>
      <c r="I5517"/>
    </row>
    <row r="5518" spans="4:9" x14ac:dyDescent="0.2">
      <c r="D5518" s="7"/>
      <c r="E5518"/>
      <c r="F5518"/>
      <c r="G5518"/>
      <c r="H5518"/>
      <c r="I5518"/>
    </row>
    <row r="5519" spans="4:9" x14ac:dyDescent="0.2">
      <c r="D5519" s="7"/>
      <c r="E5519"/>
      <c r="F5519"/>
      <c r="G5519"/>
      <c r="H5519"/>
      <c r="I5519"/>
    </row>
    <row r="5520" spans="4:9" x14ac:dyDescent="0.2">
      <c r="D5520" s="7"/>
      <c r="E5520"/>
      <c r="F5520"/>
      <c r="G5520"/>
      <c r="H5520"/>
      <c r="I5520"/>
    </row>
    <row r="5521" spans="4:9" x14ac:dyDescent="0.2">
      <c r="D5521" s="7"/>
      <c r="E5521"/>
      <c r="F5521"/>
      <c r="G5521"/>
      <c r="H5521"/>
      <c r="I5521"/>
    </row>
    <row r="5522" spans="4:9" x14ac:dyDescent="0.2">
      <c r="D5522" s="7"/>
      <c r="E5522"/>
      <c r="F5522"/>
      <c r="G5522"/>
      <c r="H5522"/>
      <c r="I5522"/>
    </row>
    <row r="5523" spans="4:9" x14ac:dyDescent="0.2">
      <c r="D5523" s="7"/>
      <c r="E5523"/>
      <c r="F5523"/>
      <c r="G5523"/>
      <c r="H5523"/>
      <c r="I5523"/>
    </row>
    <row r="5524" spans="4:9" x14ac:dyDescent="0.2">
      <c r="D5524" s="7"/>
      <c r="E5524"/>
      <c r="F5524"/>
      <c r="G5524"/>
      <c r="H5524"/>
      <c r="I5524"/>
    </row>
    <row r="5525" spans="4:9" x14ac:dyDescent="0.2">
      <c r="D5525" s="7"/>
      <c r="E5525"/>
      <c r="F5525"/>
      <c r="G5525"/>
      <c r="H5525"/>
      <c r="I5525"/>
    </row>
    <row r="5526" spans="4:9" x14ac:dyDescent="0.2">
      <c r="D5526" s="7"/>
      <c r="E5526"/>
      <c r="F5526"/>
      <c r="G5526"/>
      <c r="H5526"/>
      <c r="I5526"/>
    </row>
    <row r="5527" spans="4:9" x14ac:dyDescent="0.2">
      <c r="D5527" s="7"/>
      <c r="E5527"/>
      <c r="F5527"/>
      <c r="G5527"/>
      <c r="H5527"/>
      <c r="I5527"/>
    </row>
    <row r="5528" spans="4:9" x14ac:dyDescent="0.2">
      <c r="D5528" s="7"/>
      <c r="E5528"/>
      <c r="F5528"/>
      <c r="G5528"/>
      <c r="H5528"/>
      <c r="I5528"/>
    </row>
    <row r="5529" spans="4:9" x14ac:dyDescent="0.2">
      <c r="D5529" s="7"/>
      <c r="E5529"/>
      <c r="F5529"/>
      <c r="G5529"/>
      <c r="H5529"/>
      <c r="I5529"/>
    </row>
    <row r="5530" spans="4:9" x14ac:dyDescent="0.2">
      <c r="D5530" s="7"/>
      <c r="E5530"/>
      <c r="F5530"/>
      <c r="G5530"/>
      <c r="H5530"/>
      <c r="I5530"/>
    </row>
    <row r="5531" spans="4:9" x14ac:dyDescent="0.2">
      <c r="D5531" s="7"/>
      <c r="E5531"/>
      <c r="F5531"/>
      <c r="G5531"/>
      <c r="H5531"/>
      <c r="I5531"/>
    </row>
    <row r="5532" spans="4:9" x14ac:dyDescent="0.2">
      <c r="D5532" s="7"/>
      <c r="E5532"/>
      <c r="F5532"/>
      <c r="G5532"/>
      <c r="H5532"/>
      <c r="I5532"/>
    </row>
    <row r="5533" spans="4:9" x14ac:dyDescent="0.2">
      <c r="D5533" s="7"/>
      <c r="E5533"/>
      <c r="F5533"/>
      <c r="G5533"/>
      <c r="H5533"/>
      <c r="I5533"/>
    </row>
    <row r="5534" spans="4:9" x14ac:dyDescent="0.2">
      <c r="D5534" s="7"/>
      <c r="E5534"/>
      <c r="F5534"/>
      <c r="G5534"/>
      <c r="H5534"/>
      <c r="I5534"/>
    </row>
    <row r="5535" spans="4:9" x14ac:dyDescent="0.2">
      <c r="D5535" s="7"/>
      <c r="E5535"/>
      <c r="F5535"/>
      <c r="G5535"/>
      <c r="H5535"/>
      <c r="I5535"/>
    </row>
    <row r="5536" spans="4:9" x14ac:dyDescent="0.2">
      <c r="D5536" s="7"/>
      <c r="E5536"/>
      <c r="F5536"/>
      <c r="G5536"/>
      <c r="H5536"/>
      <c r="I5536"/>
    </row>
    <row r="5537" spans="4:9" x14ac:dyDescent="0.2">
      <c r="D5537" s="7"/>
      <c r="E5537"/>
      <c r="F5537"/>
      <c r="G5537"/>
      <c r="H5537"/>
      <c r="I5537"/>
    </row>
    <row r="5538" spans="4:9" x14ac:dyDescent="0.2">
      <c r="D5538" s="7"/>
      <c r="E5538"/>
      <c r="F5538"/>
      <c r="G5538"/>
      <c r="H5538"/>
      <c r="I5538"/>
    </row>
    <row r="5539" spans="4:9" x14ac:dyDescent="0.2">
      <c r="D5539" s="7"/>
      <c r="E5539"/>
      <c r="F5539"/>
      <c r="G5539"/>
      <c r="H5539"/>
      <c r="I5539"/>
    </row>
    <row r="5540" spans="4:9" x14ac:dyDescent="0.2">
      <c r="D5540" s="7"/>
      <c r="E5540"/>
      <c r="F5540"/>
      <c r="G5540"/>
      <c r="H5540"/>
      <c r="I5540"/>
    </row>
    <row r="5541" spans="4:9" x14ac:dyDescent="0.2">
      <c r="D5541" s="7"/>
      <c r="E5541"/>
      <c r="F5541"/>
      <c r="G5541"/>
      <c r="H5541"/>
      <c r="I5541"/>
    </row>
    <row r="5542" spans="4:9" x14ac:dyDescent="0.2">
      <c r="D5542" s="7"/>
      <c r="E5542"/>
      <c r="F5542"/>
      <c r="G5542"/>
      <c r="H5542"/>
      <c r="I5542"/>
    </row>
    <row r="5543" spans="4:9" x14ac:dyDescent="0.2">
      <c r="D5543" s="7"/>
      <c r="E5543"/>
      <c r="F5543"/>
      <c r="G5543"/>
      <c r="H5543"/>
      <c r="I5543"/>
    </row>
    <row r="5544" spans="4:9" x14ac:dyDescent="0.2">
      <c r="D5544" s="7"/>
      <c r="E5544"/>
      <c r="F5544"/>
      <c r="G5544"/>
      <c r="H5544"/>
      <c r="I5544"/>
    </row>
    <row r="5545" spans="4:9" x14ac:dyDescent="0.2">
      <c r="D5545" s="7"/>
      <c r="E5545"/>
      <c r="F5545"/>
      <c r="G5545"/>
      <c r="H5545"/>
      <c r="I5545"/>
    </row>
    <row r="5546" spans="4:9" x14ac:dyDescent="0.2">
      <c r="D5546" s="7"/>
      <c r="E5546"/>
      <c r="F5546"/>
      <c r="G5546"/>
      <c r="H5546"/>
      <c r="I5546"/>
    </row>
    <row r="5547" spans="4:9" x14ac:dyDescent="0.2">
      <c r="D5547" s="7"/>
      <c r="E5547"/>
      <c r="F5547"/>
      <c r="G5547"/>
      <c r="H5547"/>
      <c r="I5547"/>
    </row>
    <row r="5548" spans="4:9" x14ac:dyDescent="0.2">
      <c r="D5548" s="7"/>
      <c r="E5548"/>
      <c r="F5548"/>
      <c r="G5548"/>
      <c r="H5548"/>
      <c r="I5548"/>
    </row>
    <row r="5549" spans="4:9" x14ac:dyDescent="0.2">
      <c r="D5549" s="7"/>
      <c r="E5549"/>
      <c r="F5549"/>
      <c r="G5549"/>
      <c r="H5549"/>
      <c r="I5549"/>
    </row>
    <row r="5550" spans="4:9" x14ac:dyDescent="0.2">
      <c r="D5550" s="7"/>
      <c r="E5550"/>
      <c r="F5550"/>
      <c r="G5550"/>
      <c r="H5550"/>
      <c r="I5550"/>
    </row>
    <row r="5551" spans="4:9" x14ac:dyDescent="0.2">
      <c r="D5551" s="7"/>
      <c r="E5551"/>
      <c r="F5551"/>
      <c r="G5551"/>
      <c r="H5551"/>
      <c r="I5551"/>
    </row>
    <row r="5552" spans="4:9" x14ac:dyDescent="0.2">
      <c r="D5552" s="7"/>
      <c r="E5552"/>
      <c r="F5552"/>
      <c r="G5552"/>
      <c r="H5552"/>
      <c r="I5552"/>
    </row>
    <row r="5553" spans="4:9" x14ac:dyDescent="0.2">
      <c r="D5553" s="7"/>
      <c r="E5553"/>
      <c r="F5553"/>
      <c r="G5553"/>
      <c r="H5553"/>
      <c r="I5553"/>
    </row>
    <row r="5554" spans="4:9" x14ac:dyDescent="0.2">
      <c r="D5554" s="7"/>
      <c r="E5554"/>
      <c r="F5554"/>
      <c r="G5554"/>
      <c r="H5554"/>
      <c r="I5554"/>
    </row>
    <row r="5555" spans="4:9" x14ac:dyDescent="0.2">
      <c r="D5555" s="7"/>
      <c r="E5555"/>
      <c r="F5555"/>
      <c r="G5555"/>
      <c r="H5555"/>
      <c r="I5555"/>
    </row>
    <row r="5556" spans="4:9" x14ac:dyDescent="0.2">
      <c r="D5556" s="7"/>
      <c r="E5556"/>
      <c r="F5556"/>
      <c r="G5556"/>
      <c r="H5556"/>
      <c r="I5556"/>
    </row>
    <row r="5557" spans="4:9" x14ac:dyDescent="0.2">
      <c r="D5557" s="7"/>
      <c r="E5557"/>
      <c r="F5557"/>
      <c r="G5557"/>
      <c r="H5557"/>
      <c r="I5557"/>
    </row>
    <row r="5558" spans="4:9" x14ac:dyDescent="0.2">
      <c r="D5558" s="7"/>
      <c r="E5558"/>
      <c r="F5558"/>
      <c r="G5558"/>
      <c r="H5558"/>
      <c r="I5558"/>
    </row>
    <row r="5559" spans="4:9" x14ac:dyDescent="0.2">
      <c r="D5559" s="7"/>
      <c r="E5559"/>
      <c r="F5559"/>
      <c r="G5559"/>
      <c r="H5559"/>
      <c r="I5559"/>
    </row>
    <row r="5560" spans="4:9" x14ac:dyDescent="0.2">
      <c r="D5560" s="7"/>
      <c r="E5560"/>
      <c r="F5560"/>
      <c r="G5560"/>
      <c r="H5560"/>
      <c r="I5560"/>
    </row>
    <row r="5561" spans="4:9" x14ac:dyDescent="0.2">
      <c r="D5561" s="7"/>
      <c r="E5561"/>
      <c r="F5561"/>
      <c r="G5561"/>
      <c r="H5561"/>
      <c r="I5561"/>
    </row>
    <row r="5562" spans="4:9" x14ac:dyDescent="0.2">
      <c r="D5562" s="7"/>
      <c r="E5562"/>
      <c r="F5562"/>
      <c r="G5562"/>
      <c r="H5562"/>
      <c r="I5562"/>
    </row>
    <row r="5563" spans="4:9" x14ac:dyDescent="0.2">
      <c r="D5563" s="7"/>
      <c r="E5563"/>
      <c r="F5563"/>
      <c r="G5563"/>
      <c r="H5563"/>
      <c r="I5563"/>
    </row>
    <row r="5564" spans="4:9" x14ac:dyDescent="0.2">
      <c r="D5564" s="7"/>
      <c r="E5564"/>
      <c r="F5564"/>
      <c r="G5564"/>
      <c r="H5564"/>
      <c r="I5564"/>
    </row>
    <row r="5565" spans="4:9" x14ac:dyDescent="0.2">
      <c r="D5565" s="7"/>
      <c r="E5565"/>
      <c r="F5565"/>
      <c r="G5565"/>
      <c r="H5565"/>
      <c r="I5565"/>
    </row>
    <row r="5566" spans="4:9" x14ac:dyDescent="0.2">
      <c r="D5566" s="7"/>
      <c r="E5566"/>
      <c r="F5566"/>
      <c r="G5566"/>
      <c r="H5566"/>
      <c r="I5566"/>
    </row>
    <row r="5567" spans="4:9" x14ac:dyDescent="0.2">
      <c r="D5567" s="7"/>
      <c r="E5567"/>
      <c r="F5567"/>
      <c r="G5567"/>
      <c r="H5567"/>
      <c r="I5567"/>
    </row>
    <row r="5568" spans="4:9" x14ac:dyDescent="0.2">
      <c r="D5568" s="7"/>
      <c r="E5568"/>
      <c r="F5568"/>
      <c r="G5568"/>
      <c r="H5568"/>
      <c r="I5568"/>
    </row>
    <row r="5569" spans="4:9" x14ac:dyDescent="0.2">
      <c r="D5569" s="7"/>
      <c r="E5569"/>
      <c r="F5569"/>
      <c r="G5569"/>
      <c r="H5569"/>
      <c r="I5569"/>
    </row>
    <row r="5570" spans="4:9" x14ac:dyDescent="0.2">
      <c r="D5570" s="7"/>
      <c r="E5570"/>
      <c r="F5570"/>
      <c r="G5570"/>
      <c r="H5570"/>
      <c r="I5570"/>
    </row>
    <row r="5571" spans="4:9" x14ac:dyDescent="0.2">
      <c r="D5571" s="7"/>
      <c r="E5571"/>
      <c r="F5571"/>
      <c r="G5571"/>
      <c r="H5571"/>
      <c r="I5571"/>
    </row>
    <row r="5572" spans="4:9" x14ac:dyDescent="0.2">
      <c r="D5572" s="7"/>
      <c r="E5572"/>
      <c r="F5572"/>
      <c r="G5572"/>
      <c r="H5572"/>
      <c r="I5572"/>
    </row>
    <row r="5573" spans="4:9" x14ac:dyDescent="0.2">
      <c r="D5573" s="7"/>
      <c r="E5573"/>
      <c r="F5573"/>
      <c r="G5573"/>
      <c r="H5573"/>
      <c r="I5573"/>
    </row>
    <row r="5574" spans="4:9" x14ac:dyDescent="0.2">
      <c r="D5574" s="7"/>
      <c r="E5574"/>
      <c r="F5574"/>
      <c r="G5574"/>
      <c r="H5574"/>
      <c r="I5574"/>
    </row>
    <row r="5575" spans="4:9" x14ac:dyDescent="0.2">
      <c r="D5575" s="7"/>
      <c r="E5575"/>
      <c r="F5575"/>
      <c r="G5575"/>
      <c r="H5575"/>
      <c r="I5575"/>
    </row>
    <row r="5576" spans="4:9" x14ac:dyDescent="0.2">
      <c r="D5576" s="7"/>
      <c r="E5576"/>
      <c r="F5576"/>
      <c r="G5576"/>
      <c r="H5576"/>
      <c r="I5576"/>
    </row>
    <row r="5577" spans="4:9" x14ac:dyDescent="0.2">
      <c r="D5577" s="7"/>
      <c r="E5577"/>
      <c r="F5577"/>
      <c r="G5577"/>
      <c r="H5577"/>
      <c r="I5577"/>
    </row>
    <row r="5578" spans="4:9" x14ac:dyDescent="0.2">
      <c r="D5578" s="7"/>
      <c r="E5578"/>
      <c r="F5578"/>
      <c r="G5578"/>
      <c r="H5578"/>
      <c r="I5578"/>
    </row>
    <row r="5579" spans="4:9" x14ac:dyDescent="0.2">
      <c r="D5579" s="7"/>
      <c r="E5579"/>
      <c r="F5579"/>
      <c r="G5579"/>
      <c r="H5579"/>
      <c r="I5579"/>
    </row>
    <row r="5580" spans="4:9" x14ac:dyDescent="0.2">
      <c r="D5580" s="7"/>
      <c r="E5580"/>
      <c r="F5580"/>
      <c r="G5580"/>
      <c r="H5580"/>
      <c r="I5580"/>
    </row>
    <row r="5581" spans="4:9" x14ac:dyDescent="0.2">
      <c r="D5581" s="7"/>
      <c r="E5581"/>
      <c r="F5581"/>
      <c r="G5581"/>
      <c r="H5581"/>
      <c r="I5581"/>
    </row>
    <row r="5582" spans="4:9" x14ac:dyDescent="0.2">
      <c r="D5582" s="7"/>
      <c r="E5582"/>
      <c r="F5582"/>
      <c r="G5582"/>
      <c r="H5582"/>
      <c r="I5582"/>
    </row>
    <row r="5583" spans="4:9" x14ac:dyDescent="0.2">
      <c r="D5583" s="7"/>
      <c r="E5583"/>
      <c r="F5583"/>
      <c r="G5583"/>
      <c r="H5583"/>
      <c r="I5583"/>
    </row>
    <row r="5584" spans="4:9" x14ac:dyDescent="0.2">
      <c r="D5584" s="7"/>
      <c r="E5584"/>
      <c r="F5584"/>
      <c r="G5584"/>
      <c r="H5584"/>
      <c r="I5584"/>
    </row>
    <row r="5585" spans="4:9" x14ac:dyDescent="0.2">
      <c r="D5585" s="7"/>
      <c r="E5585"/>
      <c r="F5585"/>
      <c r="G5585"/>
      <c r="H5585"/>
      <c r="I5585"/>
    </row>
    <row r="5586" spans="4:9" x14ac:dyDescent="0.2">
      <c r="D5586" s="7"/>
      <c r="E5586"/>
      <c r="F5586"/>
      <c r="G5586"/>
      <c r="H5586"/>
      <c r="I5586"/>
    </row>
    <row r="5587" spans="4:9" x14ac:dyDescent="0.2">
      <c r="D5587" s="7"/>
      <c r="E5587"/>
      <c r="F5587"/>
      <c r="G5587"/>
      <c r="H5587"/>
      <c r="I5587"/>
    </row>
    <row r="5588" spans="4:9" x14ac:dyDescent="0.2">
      <c r="D5588" s="7"/>
      <c r="E5588"/>
      <c r="F5588"/>
      <c r="G5588"/>
      <c r="H5588"/>
      <c r="I5588"/>
    </row>
    <row r="5589" spans="4:9" x14ac:dyDescent="0.2">
      <c r="D5589" s="7"/>
      <c r="E5589"/>
      <c r="F5589"/>
      <c r="G5589"/>
      <c r="H5589"/>
      <c r="I5589"/>
    </row>
    <row r="5590" spans="4:9" x14ac:dyDescent="0.2">
      <c r="D5590" s="7"/>
      <c r="E5590"/>
      <c r="F5590"/>
      <c r="G5590"/>
      <c r="H5590"/>
      <c r="I5590"/>
    </row>
    <row r="5591" spans="4:9" x14ac:dyDescent="0.2">
      <c r="D5591" s="7"/>
      <c r="E5591"/>
      <c r="F5591"/>
      <c r="G5591"/>
      <c r="H5591"/>
      <c r="I5591"/>
    </row>
    <row r="5592" spans="4:9" x14ac:dyDescent="0.2">
      <c r="D5592" s="7"/>
      <c r="E5592"/>
      <c r="F5592"/>
      <c r="G5592"/>
      <c r="H5592"/>
      <c r="I5592"/>
    </row>
    <row r="5593" spans="4:9" x14ac:dyDescent="0.2">
      <c r="D5593" s="7"/>
      <c r="E5593"/>
      <c r="F5593"/>
      <c r="G5593"/>
      <c r="H5593"/>
      <c r="I5593"/>
    </row>
    <row r="5594" spans="4:9" x14ac:dyDescent="0.2">
      <c r="D5594" s="7"/>
      <c r="E5594"/>
      <c r="F5594"/>
      <c r="G5594"/>
      <c r="H5594"/>
      <c r="I5594"/>
    </row>
    <row r="5595" spans="4:9" x14ac:dyDescent="0.2">
      <c r="D5595" s="7"/>
      <c r="E5595"/>
      <c r="F5595"/>
      <c r="G5595"/>
      <c r="H5595"/>
      <c r="I5595"/>
    </row>
    <row r="5596" spans="4:9" x14ac:dyDescent="0.2">
      <c r="D5596" s="7"/>
      <c r="E5596"/>
      <c r="F5596"/>
      <c r="G5596"/>
      <c r="H5596"/>
      <c r="I5596"/>
    </row>
    <row r="5597" spans="4:9" x14ac:dyDescent="0.2">
      <c r="D5597" s="7"/>
      <c r="E5597"/>
      <c r="F5597"/>
      <c r="G5597"/>
      <c r="H5597"/>
      <c r="I5597"/>
    </row>
    <row r="5598" spans="4:9" x14ac:dyDescent="0.2">
      <c r="D5598" s="7"/>
      <c r="E5598"/>
      <c r="F5598"/>
      <c r="G5598"/>
      <c r="H5598"/>
      <c r="I5598"/>
    </row>
    <row r="5599" spans="4:9" x14ac:dyDescent="0.2">
      <c r="D5599" s="7"/>
      <c r="E5599"/>
      <c r="F5599"/>
      <c r="G5599"/>
      <c r="H5599"/>
      <c r="I5599"/>
    </row>
    <row r="5600" spans="4:9" x14ac:dyDescent="0.2">
      <c r="D5600" s="7"/>
      <c r="E5600"/>
      <c r="F5600"/>
      <c r="G5600"/>
      <c r="H5600"/>
      <c r="I5600"/>
    </row>
    <row r="5601" spans="4:9" x14ac:dyDescent="0.2">
      <c r="D5601" s="7"/>
      <c r="E5601"/>
      <c r="F5601"/>
      <c r="G5601"/>
      <c r="H5601"/>
      <c r="I5601"/>
    </row>
    <row r="5602" spans="4:9" x14ac:dyDescent="0.2">
      <c r="D5602" s="7"/>
      <c r="E5602"/>
      <c r="F5602"/>
      <c r="G5602"/>
      <c r="H5602"/>
      <c r="I5602"/>
    </row>
    <row r="5603" spans="4:9" x14ac:dyDescent="0.2">
      <c r="D5603" s="7"/>
      <c r="E5603"/>
      <c r="F5603"/>
      <c r="G5603"/>
      <c r="H5603"/>
      <c r="I5603"/>
    </row>
    <row r="5604" spans="4:9" x14ac:dyDescent="0.2">
      <c r="D5604" s="7"/>
      <c r="E5604"/>
      <c r="F5604"/>
      <c r="G5604"/>
      <c r="H5604"/>
      <c r="I5604"/>
    </row>
    <row r="5605" spans="4:9" x14ac:dyDescent="0.2">
      <c r="D5605" s="7"/>
      <c r="E5605"/>
      <c r="F5605"/>
      <c r="G5605"/>
      <c r="H5605"/>
      <c r="I5605"/>
    </row>
    <row r="5606" spans="4:9" x14ac:dyDescent="0.2">
      <c r="D5606" s="7"/>
      <c r="E5606"/>
      <c r="F5606"/>
      <c r="G5606"/>
      <c r="H5606"/>
      <c r="I5606"/>
    </row>
    <row r="5607" spans="4:9" x14ac:dyDescent="0.2">
      <c r="D5607" s="7"/>
      <c r="E5607"/>
      <c r="F5607"/>
      <c r="G5607"/>
      <c r="H5607"/>
      <c r="I5607"/>
    </row>
    <row r="5608" spans="4:9" x14ac:dyDescent="0.2">
      <c r="D5608" s="7"/>
      <c r="E5608"/>
      <c r="F5608"/>
      <c r="G5608"/>
      <c r="H5608"/>
      <c r="I5608"/>
    </row>
    <row r="5609" spans="4:9" x14ac:dyDescent="0.2">
      <c r="D5609" s="7"/>
      <c r="E5609"/>
      <c r="F5609"/>
      <c r="G5609"/>
      <c r="H5609"/>
      <c r="I5609"/>
    </row>
    <row r="5610" spans="4:9" x14ac:dyDescent="0.2">
      <c r="D5610" s="7"/>
      <c r="E5610"/>
      <c r="F5610"/>
      <c r="G5610"/>
      <c r="H5610"/>
      <c r="I5610"/>
    </row>
    <row r="5611" spans="4:9" x14ac:dyDescent="0.2">
      <c r="D5611" s="7"/>
      <c r="E5611"/>
      <c r="F5611"/>
      <c r="G5611"/>
      <c r="H5611"/>
      <c r="I5611"/>
    </row>
    <row r="5612" spans="4:9" x14ac:dyDescent="0.2">
      <c r="D5612" s="7"/>
      <c r="E5612"/>
      <c r="F5612"/>
      <c r="G5612"/>
      <c r="H5612"/>
      <c r="I5612"/>
    </row>
    <row r="5613" spans="4:9" x14ac:dyDescent="0.2">
      <c r="D5613" s="7"/>
      <c r="E5613"/>
      <c r="F5613"/>
      <c r="G5613"/>
      <c r="H5613"/>
      <c r="I5613"/>
    </row>
    <row r="5614" spans="4:9" x14ac:dyDescent="0.2">
      <c r="D5614" s="7"/>
      <c r="E5614"/>
      <c r="F5614"/>
      <c r="G5614"/>
      <c r="H5614"/>
      <c r="I5614"/>
    </row>
    <row r="5615" spans="4:9" x14ac:dyDescent="0.2">
      <c r="D5615" s="7"/>
      <c r="E5615"/>
      <c r="F5615"/>
      <c r="G5615"/>
      <c r="H5615"/>
      <c r="I5615"/>
    </row>
    <row r="5616" spans="4:9" x14ac:dyDescent="0.2">
      <c r="D5616" s="7"/>
      <c r="E5616"/>
      <c r="F5616"/>
      <c r="G5616"/>
      <c r="H5616"/>
      <c r="I5616"/>
    </row>
    <row r="5617" spans="4:9" x14ac:dyDescent="0.2">
      <c r="D5617" s="7"/>
      <c r="E5617"/>
      <c r="F5617"/>
      <c r="G5617"/>
      <c r="H5617"/>
      <c r="I5617"/>
    </row>
    <row r="5618" spans="4:9" x14ac:dyDescent="0.2">
      <c r="D5618" s="7"/>
      <c r="E5618"/>
      <c r="F5618"/>
      <c r="G5618"/>
      <c r="H5618"/>
      <c r="I5618"/>
    </row>
    <row r="5619" spans="4:9" x14ac:dyDescent="0.2">
      <c r="D5619" s="7"/>
      <c r="E5619"/>
      <c r="F5619"/>
      <c r="G5619"/>
      <c r="H5619"/>
      <c r="I5619"/>
    </row>
    <row r="5620" spans="4:9" x14ac:dyDescent="0.2">
      <c r="D5620" s="7"/>
      <c r="E5620"/>
      <c r="F5620"/>
      <c r="G5620"/>
      <c r="H5620"/>
      <c r="I5620"/>
    </row>
    <row r="5621" spans="4:9" x14ac:dyDescent="0.2">
      <c r="D5621" s="7"/>
      <c r="E5621"/>
      <c r="F5621"/>
      <c r="G5621"/>
      <c r="H5621"/>
      <c r="I5621"/>
    </row>
    <row r="5622" spans="4:9" x14ac:dyDescent="0.2">
      <c r="D5622" s="7"/>
      <c r="E5622"/>
      <c r="F5622"/>
      <c r="G5622"/>
      <c r="H5622"/>
      <c r="I5622"/>
    </row>
    <row r="5623" spans="4:9" x14ac:dyDescent="0.2">
      <c r="D5623" s="7"/>
      <c r="E5623"/>
      <c r="F5623"/>
      <c r="G5623"/>
      <c r="H5623"/>
      <c r="I5623"/>
    </row>
    <row r="5624" spans="4:9" x14ac:dyDescent="0.2">
      <c r="D5624" s="7"/>
      <c r="E5624"/>
      <c r="F5624"/>
      <c r="G5624"/>
      <c r="H5624"/>
      <c r="I5624"/>
    </row>
    <row r="5625" spans="4:9" x14ac:dyDescent="0.2">
      <c r="D5625" s="7"/>
      <c r="E5625"/>
      <c r="F5625"/>
      <c r="G5625"/>
      <c r="H5625"/>
      <c r="I5625"/>
    </row>
    <row r="5626" spans="4:9" x14ac:dyDescent="0.2">
      <c r="D5626" s="7"/>
      <c r="E5626"/>
      <c r="F5626"/>
      <c r="G5626"/>
      <c r="H5626"/>
      <c r="I5626"/>
    </row>
    <row r="5627" spans="4:9" x14ac:dyDescent="0.2">
      <c r="D5627" s="7"/>
      <c r="E5627"/>
      <c r="F5627"/>
      <c r="G5627"/>
      <c r="H5627"/>
      <c r="I5627"/>
    </row>
    <row r="5628" spans="4:9" x14ac:dyDescent="0.2">
      <c r="D5628" s="7"/>
      <c r="E5628"/>
      <c r="F5628"/>
      <c r="G5628"/>
      <c r="H5628"/>
      <c r="I5628"/>
    </row>
    <row r="5629" spans="4:9" x14ac:dyDescent="0.2">
      <c r="D5629" s="7"/>
      <c r="E5629"/>
      <c r="F5629"/>
      <c r="G5629"/>
      <c r="H5629"/>
      <c r="I5629"/>
    </row>
    <row r="5630" spans="4:9" x14ac:dyDescent="0.2">
      <c r="D5630" s="7"/>
      <c r="E5630"/>
      <c r="F5630"/>
      <c r="G5630"/>
      <c r="H5630"/>
      <c r="I5630"/>
    </row>
    <row r="5631" spans="4:9" x14ac:dyDescent="0.2">
      <c r="D5631" s="7"/>
      <c r="E5631"/>
      <c r="F5631"/>
      <c r="G5631"/>
      <c r="H5631"/>
      <c r="I5631"/>
    </row>
    <row r="5632" spans="4:9" x14ac:dyDescent="0.2">
      <c r="D5632" s="7"/>
      <c r="E5632"/>
      <c r="F5632"/>
      <c r="G5632"/>
      <c r="H5632"/>
      <c r="I5632"/>
    </row>
    <row r="5633" spans="4:9" x14ac:dyDescent="0.2">
      <c r="D5633" s="7"/>
      <c r="E5633"/>
      <c r="F5633"/>
      <c r="G5633"/>
      <c r="H5633"/>
      <c r="I5633"/>
    </row>
    <row r="5634" spans="4:9" x14ac:dyDescent="0.2">
      <c r="D5634" s="7"/>
      <c r="E5634"/>
      <c r="F5634"/>
      <c r="G5634"/>
      <c r="H5634"/>
      <c r="I5634"/>
    </row>
    <row r="5635" spans="4:9" x14ac:dyDescent="0.2">
      <c r="D5635" s="7"/>
      <c r="E5635"/>
      <c r="F5635"/>
      <c r="G5635"/>
      <c r="H5635"/>
      <c r="I5635"/>
    </row>
    <row r="5636" spans="4:9" x14ac:dyDescent="0.2">
      <c r="D5636" s="7"/>
      <c r="E5636"/>
      <c r="F5636"/>
      <c r="G5636"/>
      <c r="H5636"/>
      <c r="I5636"/>
    </row>
    <row r="5637" spans="4:9" x14ac:dyDescent="0.2">
      <c r="D5637" s="7"/>
      <c r="E5637"/>
      <c r="F5637"/>
      <c r="G5637"/>
      <c r="H5637"/>
      <c r="I5637"/>
    </row>
    <row r="5638" spans="4:9" x14ac:dyDescent="0.2">
      <c r="D5638" s="7"/>
      <c r="E5638"/>
      <c r="F5638"/>
      <c r="G5638"/>
      <c r="H5638"/>
      <c r="I5638"/>
    </row>
    <row r="5639" spans="4:9" x14ac:dyDescent="0.2">
      <c r="D5639" s="7"/>
      <c r="E5639"/>
      <c r="F5639"/>
      <c r="G5639"/>
      <c r="H5639"/>
      <c r="I5639"/>
    </row>
    <row r="5640" spans="4:9" x14ac:dyDescent="0.2">
      <c r="D5640" s="7"/>
      <c r="E5640"/>
      <c r="F5640"/>
      <c r="G5640"/>
      <c r="H5640"/>
      <c r="I5640"/>
    </row>
    <row r="5641" spans="4:9" x14ac:dyDescent="0.2">
      <c r="D5641" s="7"/>
      <c r="E5641"/>
      <c r="F5641"/>
      <c r="G5641"/>
      <c r="H5641"/>
      <c r="I5641"/>
    </row>
    <row r="5642" spans="4:9" x14ac:dyDescent="0.2">
      <c r="D5642" s="7"/>
      <c r="E5642"/>
      <c r="F5642"/>
      <c r="G5642"/>
      <c r="H5642"/>
      <c r="I5642"/>
    </row>
    <row r="5643" spans="4:9" x14ac:dyDescent="0.2">
      <c r="D5643" s="7"/>
      <c r="E5643"/>
      <c r="F5643"/>
      <c r="G5643"/>
      <c r="H5643"/>
      <c r="I5643"/>
    </row>
    <row r="5644" spans="4:9" x14ac:dyDescent="0.2">
      <c r="D5644" s="7"/>
      <c r="E5644"/>
      <c r="F5644"/>
      <c r="G5644"/>
      <c r="H5644"/>
      <c r="I5644"/>
    </row>
    <row r="5645" spans="4:9" x14ac:dyDescent="0.2">
      <c r="D5645" s="7"/>
      <c r="E5645"/>
      <c r="F5645"/>
      <c r="G5645"/>
      <c r="H5645"/>
      <c r="I5645"/>
    </row>
    <row r="5646" spans="4:9" x14ac:dyDescent="0.2">
      <c r="D5646" s="7"/>
      <c r="E5646"/>
      <c r="F5646"/>
      <c r="G5646"/>
      <c r="H5646"/>
      <c r="I5646"/>
    </row>
    <row r="5647" spans="4:9" x14ac:dyDescent="0.2">
      <c r="D5647" s="7"/>
      <c r="E5647"/>
      <c r="F5647"/>
      <c r="G5647"/>
      <c r="H5647"/>
      <c r="I5647"/>
    </row>
    <row r="5648" spans="4:9" x14ac:dyDescent="0.2">
      <c r="D5648" s="7"/>
      <c r="E5648"/>
      <c r="F5648"/>
      <c r="G5648"/>
      <c r="H5648"/>
      <c r="I5648"/>
    </row>
    <row r="5649" spans="4:9" x14ac:dyDescent="0.2">
      <c r="D5649" s="7"/>
      <c r="E5649"/>
      <c r="F5649"/>
      <c r="G5649"/>
      <c r="H5649"/>
      <c r="I5649"/>
    </row>
    <row r="5650" spans="4:9" x14ac:dyDescent="0.2">
      <c r="D5650" s="7"/>
      <c r="E5650"/>
      <c r="F5650"/>
      <c r="G5650"/>
      <c r="H5650"/>
      <c r="I5650"/>
    </row>
    <row r="5651" spans="4:9" x14ac:dyDescent="0.2">
      <c r="D5651" s="7"/>
      <c r="E5651"/>
      <c r="F5651"/>
      <c r="G5651"/>
      <c r="H5651"/>
      <c r="I5651"/>
    </row>
    <row r="5652" spans="4:9" x14ac:dyDescent="0.2">
      <c r="D5652" s="7"/>
      <c r="E5652"/>
      <c r="F5652"/>
      <c r="G5652"/>
      <c r="H5652"/>
      <c r="I5652"/>
    </row>
    <row r="5653" spans="4:9" x14ac:dyDescent="0.2">
      <c r="D5653" s="7"/>
      <c r="E5653"/>
      <c r="F5653"/>
      <c r="G5653"/>
      <c r="H5653"/>
      <c r="I5653"/>
    </row>
    <row r="5654" spans="4:9" x14ac:dyDescent="0.2">
      <c r="D5654" s="7"/>
      <c r="E5654"/>
      <c r="F5654"/>
      <c r="G5654"/>
      <c r="H5654"/>
      <c r="I5654"/>
    </row>
    <row r="5655" spans="4:9" x14ac:dyDescent="0.2">
      <c r="D5655" s="7"/>
      <c r="E5655"/>
      <c r="F5655"/>
      <c r="G5655"/>
      <c r="H5655"/>
      <c r="I5655"/>
    </row>
    <row r="5656" spans="4:9" x14ac:dyDescent="0.2">
      <c r="D5656" s="7"/>
      <c r="E5656"/>
      <c r="F5656"/>
      <c r="G5656"/>
      <c r="H5656"/>
      <c r="I5656"/>
    </row>
    <row r="5657" spans="4:9" x14ac:dyDescent="0.2">
      <c r="D5657" s="7"/>
      <c r="E5657"/>
      <c r="F5657"/>
      <c r="G5657"/>
      <c r="H5657"/>
      <c r="I5657"/>
    </row>
    <row r="5658" spans="4:9" x14ac:dyDescent="0.2">
      <c r="D5658" s="7"/>
      <c r="E5658"/>
      <c r="F5658"/>
      <c r="G5658"/>
      <c r="H5658"/>
      <c r="I5658"/>
    </row>
    <row r="5659" spans="4:9" x14ac:dyDescent="0.2">
      <c r="D5659" s="7"/>
      <c r="E5659"/>
      <c r="F5659"/>
      <c r="G5659"/>
      <c r="H5659"/>
      <c r="I5659"/>
    </row>
    <row r="5660" spans="4:9" x14ac:dyDescent="0.2">
      <c r="D5660" s="7"/>
      <c r="E5660"/>
      <c r="F5660"/>
      <c r="G5660"/>
      <c r="H5660"/>
      <c r="I5660"/>
    </row>
    <row r="5661" spans="4:9" x14ac:dyDescent="0.2">
      <c r="D5661" s="7"/>
      <c r="E5661"/>
      <c r="F5661"/>
      <c r="G5661"/>
      <c r="H5661"/>
      <c r="I5661"/>
    </row>
    <row r="5662" spans="4:9" x14ac:dyDescent="0.2">
      <c r="D5662" s="7"/>
      <c r="E5662"/>
      <c r="F5662"/>
      <c r="G5662"/>
      <c r="H5662"/>
      <c r="I5662"/>
    </row>
    <row r="5663" spans="4:9" x14ac:dyDescent="0.2">
      <c r="D5663" s="7"/>
      <c r="E5663"/>
      <c r="F5663"/>
      <c r="G5663"/>
      <c r="H5663"/>
      <c r="I5663"/>
    </row>
    <row r="5664" spans="4:9" x14ac:dyDescent="0.2">
      <c r="D5664" s="7"/>
      <c r="E5664"/>
      <c r="F5664"/>
      <c r="G5664"/>
      <c r="H5664"/>
      <c r="I5664"/>
    </row>
    <row r="5665" spans="4:9" x14ac:dyDescent="0.2">
      <c r="D5665" s="7"/>
      <c r="E5665"/>
      <c r="F5665"/>
      <c r="G5665"/>
      <c r="H5665"/>
      <c r="I5665"/>
    </row>
    <row r="5666" spans="4:9" x14ac:dyDescent="0.2">
      <c r="D5666" s="7"/>
      <c r="E5666"/>
      <c r="F5666"/>
      <c r="G5666"/>
      <c r="H5666"/>
      <c r="I5666"/>
    </row>
    <row r="5667" spans="4:9" x14ac:dyDescent="0.2">
      <c r="D5667" s="7"/>
      <c r="E5667"/>
      <c r="F5667"/>
      <c r="G5667"/>
      <c r="H5667"/>
      <c r="I5667"/>
    </row>
    <row r="5668" spans="4:9" x14ac:dyDescent="0.2">
      <c r="D5668" s="7"/>
      <c r="E5668"/>
      <c r="F5668"/>
      <c r="G5668"/>
      <c r="H5668"/>
      <c r="I5668"/>
    </row>
    <row r="5669" spans="4:9" x14ac:dyDescent="0.2">
      <c r="D5669" s="7"/>
      <c r="E5669"/>
      <c r="F5669"/>
      <c r="G5669"/>
      <c r="H5669"/>
      <c r="I5669"/>
    </row>
    <row r="5670" spans="4:9" x14ac:dyDescent="0.2">
      <c r="D5670" s="7"/>
      <c r="E5670"/>
      <c r="F5670"/>
      <c r="G5670"/>
      <c r="H5670"/>
      <c r="I5670"/>
    </row>
    <row r="5671" spans="4:9" x14ac:dyDescent="0.2">
      <c r="D5671" s="7"/>
      <c r="E5671"/>
      <c r="F5671"/>
      <c r="G5671"/>
      <c r="H5671"/>
      <c r="I5671"/>
    </row>
    <row r="5672" spans="4:9" x14ac:dyDescent="0.2">
      <c r="D5672" s="7"/>
      <c r="E5672"/>
      <c r="F5672"/>
      <c r="G5672"/>
      <c r="H5672"/>
      <c r="I5672"/>
    </row>
    <row r="5673" spans="4:9" x14ac:dyDescent="0.2">
      <c r="D5673" s="7"/>
      <c r="E5673"/>
      <c r="F5673"/>
      <c r="G5673"/>
      <c r="H5673"/>
      <c r="I5673"/>
    </row>
    <row r="5674" spans="4:9" x14ac:dyDescent="0.2">
      <c r="D5674" s="7"/>
      <c r="E5674"/>
      <c r="F5674"/>
      <c r="G5674"/>
      <c r="H5674"/>
      <c r="I5674"/>
    </row>
    <row r="5675" spans="4:9" x14ac:dyDescent="0.2">
      <c r="D5675" s="7"/>
      <c r="E5675"/>
      <c r="F5675"/>
      <c r="G5675"/>
      <c r="H5675"/>
      <c r="I5675"/>
    </row>
    <row r="5676" spans="4:9" x14ac:dyDescent="0.2">
      <c r="D5676" s="7"/>
      <c r="E5676"/>
      <c r="F5676"/>
      <c r="G5676"/>
      <c r="H5676"/>
      <c r="I5676"/>
    </row>
    <row r="5677" spans="4:9" x14ac:dyDescent="0.2">
      <c r="D5677" s="7"/>
      <c r="E5677"/>
      <c r="F5677"/>
      <c r="G5677"/>
      <c r="H5677"/>
      <c r="I5677"/>
    </row>
    <row r="5678" spans="4:9" x14ac:dyDescent="0.2">
      <c r="D5678" s="7"/>
      <c r="E5678"/>
      <c r="F5678"/>
      <c r="G5678"/>
      <c r="H5678"/>
      <c r="I5678"/>
    </row>
    <row r="5679" spans="4:9" x14ac:dyDescent="0.2">
      <c r="D5679" s="7"/>
      <c r="E5679"/>
      <c r="F5679"/>
      <c r="G5679"/>
      <c r="H5679"/>
      <c r="I5679"/>
    </row>
    <row r="5680" spans="4:9" x14ac:dyDescent="0.2">
      <c r="D5680" s="7"/>
      <c r="E5680"/>
      <c r="F5680"/>
      <c r="G5680"/>
      <c r="H5680"/>
      <c r="I5680"/>
    </row>
    <row r="5681" spans="4:9" x14ac:dyDescent="0.2">
      <c r="D5681" s="7"/>
      <c r="E5681"/>
      <c r="F5681"/>
      <c r="G5681"/>
      <c r="H5681"/>
      <c r="I5681"/>
    </row>
    <row r="5682" spans="4:9" x14ac:dyDescent="0.2">
      <c r="D5682" s="7"/>
      <c r="E5682"/>
      <c r="F5682"/>
      <c r="G5682"/>
      <c r="H5682"/>
      <c r="I5682"/>
    </row>
    <row r="5683" spans="4:9" x14ac:dyDescent="0.2">
      <c r="D5683" s="7"/>
      <c r="E5683"/>
      <c r="F5683"/>
      <c r="G5683"/>
      <c r="H5683"/>
      <c r="I5683"/>
    </row>
    <row r="5684" spans="4:9" x14ac:dyDescent="0.2">
      <c r="D5684" s="7"/>
      <c r="E5684"/>
      <c r="F5684"/>
      <c r="G5684"/>
      <c r="H5684"/>
      <c r="I5684"/>
    </row>
    <row r="5685" spans="4:9" x14ac:dyDescent="0.2">
      <c r="D5685" s="7"/>
      <c r="E5685"/>
      <c r="F5685"/>
      <c r="G5685"/>
      <c r="H5685"/>
      <c r="I5685"/>
    </row>
    <row r="5686" spans="4:9" x14ac:dyDescent="0.2">
      <c r="D5686" s="7"/>
      <c r="E5686"/>
      <c r="F5686"/>
      <c r="G5686"/>
      <c r="H5686"/>
      <c r="I5686"/>
    </row>
    <row r="5687" spans="4:9" x14ac:dyDescent="0.2">
      <c r="D5687" s="7"/>
      <c r="E5687"/>
      <c r="F5687"/>
      <c r="G5687"/>
      <c r="H5687"/>
      <c r="I5687"/>
    </row>
    <row r="5688" spans="4:9" x14ac:dyDescent="0.2">
      <c r="D5688" s="7"/>
      <c r="E5688"/>
      <c r="F5688"/>
      <c r="G5688"/>
      <c r="H5688"/>
      <c r="I5688"/>
    </row>
    <row r="5689" spans="4:9" x14ac:dyDescent="0.2">
      <c r="D5689" s="7"/>
      <c r="E5689"/>
      <c r="F5689"/>
      <c r="G5689"/>
      <c r="H5689"/>
      <c r="I5689"/>
    </row>
    <row r="5690" spans="4:9" x14ac:dyDescent="0.2">
      <c r="D5690" s="7"/>
      <c r="E5690"/>
      <c r="F5690"/>
      <c r="G5690"/>
      <c r="H5690"/>
      <c r="I5690"/>
    </row>
    <row r="5691" spans="4:9" x14ac:dyDescent="0.2">
      <c r="D5691" s="7"/>
      <c r="E5691"/>
      <c r="F5691"/>
      <c r="G5691"/>
      <c r="H5691"/>
      <c r="I5691"/>
    </row>
    <row r="5692" spans="4:9" x14ac:dyDescent="0.2">
      <c r="D5692" s="7"/>
      <c r="E5692"/>
      <c r="F5692"/>
      <c r="G5692"/>
      <c r="H5692"/>
      <c r="I5692"/>
    </row>
    <row r="5693" spans="4:9" x14ac:dyDescent="0.2">
      <c r="D5693" s="7"/>
      <c r="E5693"/>
      <c r="F5693"/>
      <c r="G5693"/>
      <c r="H5693"/>
      <c r="I5693"/>
    </row>
    <row r="5694" spans="4:9" x14ac:dyDescent="0.2">
      <c r="D5694" s="7"/>
      <c r="E5694"/>
      <c r="F5694"/>
      <c r="G5694"/>
      <c r="H5694"/>
      <c r="I5694"/>
    </row>
    <row r="5695" spans="4:9" x14ac:dyDescent="0.2">
      <c r="D5695" s="7"/>
      <c r="E5695"/>
      <c r="F5695"/>
      <c r="G5695"/>
      <c r="H5695"/>
      <c r="I5695"/>
    </row>
    <row r="5696" spans="4:9" x14ac:dyDescent="0.2">
      <c r="D5696" s="7"/>
      <c r="E5696"/>
      <c r="F5696"/>
      <c r="G5696"/>
      <c r="H5696"/>
      <c r="I5696"/>
    </row>
    <row r="5697" spans="4:9" x14ac:dyDescent="0.2">
      <c r="D5697" s="7"/>
      <c r="E5697"/>
      <c r="F5697"/>
      <c r="G5697"/>
      <c r="H5697"/>
      <c r="I5697"/>
    </row>
    <row r="5698" spans="4:9" x14ac:dyDescent="0.2">
      <c r="D5698" s="7"/>
      <c r="E5698"/>
      <c r="F5698"/>
      <c r="G5698"/>
      <c r="H5698"/>
      <c r="I5698"/>
    </row>
    <row r="5699" spans="4:9" x14ac:dyDescent="0.2">
      <c r="D5699" s="7"/>
      <c r="E5699"/>
      <c r="F5699"/>
      <c r="G5699"/>
      <c r="H5699"/>
      <c r="I5699"/>
    </row>
    <row r="5700" spans="4:9" x14ac:dyDescent="0.2">
      <c r="D5700" s="7"/>
      <c r="E5700"/>
      <c r="F5700"/>
      <c r="G5700"/>
      <c r="H5700"/>
      <c r="I5700"/>
    </row>
    <row r="5701" spans="4:9" x14ac:dyDescent="0.2">
      <c r="D5701" s="7"/>
      <c r="E5701"/>
      <c r="F5701"/>
      <c r="G5701"/>
      <c r="H5701"/>
      <c r="I5701"/>
    </row>
    <row r="5702" spans="4:9" x14ac:dyDescent="0.2">
      <c r="D5702" s="7"/>
      <c r="E5702"/>
      <c r="F5702"/>
      <c r="G5702"/>
      <c r="H5702"/>
      <c r="I5702"/>
    </row>
    <row r="5703" spans="4:9" x14ac:dyDescent="0.2">
      <c r="D5703" s="7"/>
      <c r="E5703"/>
      <c r="F5703"/>
      <c r="G5703"/>
      <c r="H5703"/>
      <c r="I5703"/>
    </row>
    <row r="5704" spans="4:9" x14ac:dyDescent="0.2">
      <c r="D5704" s="7"/>
      <c r="E5704"/>
      <c r="F5704"/>
      <c r="G5704"/>
      <c r="H5704"/>
      <c r="I5704"/>
    </row>
    <row r="5705" spans="4:9" x14ac:dyDescent="0.2">
      <c r="D5705" s="7"/>
      <c r="E5705"/>
      <c r="F5705"/>
      <c r="G5705"/>
      <c r="H5705"/>
      <c r="I5705"/>
    </row>
    <row r="5706" spans="4:9" x14ac:dyDescent="0.2">
      <c r="D5706" s="7"/>
      <c r="E5706"/>
      <c r="F5706"/>
      <c r="G5706"/>
      <c r="H5706"/>
      <c r="I5706"/>
    </row>
    <row r="5707" spans="4:9" x14ac:dyDescent="0.2">
      <c r="D5707" s="7"/>
      <c r="E5707"/>
      <c r="F5707"/>
      <c r="G5707"/>
      <c r="H5707"/>
      <c r="I5707"/>
    </row>
    <row r="5708" spans="4:9" x14ac:dyDescent="0.2">
      <c r="D5708" s="7"/>
      <c r="E5708"/>
      <c r="F5708"/>
      <c r="G5708"/>
      <c r="H5708"/>
      <c r="I5708"/>
    </row>
    <row r="5709" spans="4:9" x14ac:dyDescent="0.2">
      <c r="D5709" s="7"/>
      <c r="E5709"/>
      <c r="F5709"/>
      <c r="G5709"/>
      <c r="H5709"/>
      <c r="I5709"/>
    </row>
    <row r="5710" spans="4:9" x14ac:dyDescent="0.2">
      <c r="D5710" s="7"/>
      <c r="E5710"/>
      <c r="F5710"/>
      <c r="G5710"/>
      <c r="H5710"/>
      <c r="I5710"/>
    </row>
    <row r="5711" spans="4:9" x14ac:dyDescent="0.2">
      <c r="D5711" s="7"/>
      <c r="E5711"/>
      <c r="F5711"/>
      <c r="G5711"/>
      <c r="H5711"/>
      <c r="I5711"/>
    </row>
    <row r="5712" spans="4:9" x14ac:dyDescent="0.2">
      <c r="D5712" s="7"/>
      <c r="E5712"/>
      <c r="F5712"/>
      <c r="G5712"/>
      <c r="H5712"/>
      <c r="I5712"/>
    </row>
    <row r="5713" spans="4:9" x14ac:dyDescent="0.2">
      <c r="D5713" s="7"/>
      <c r="E5713"/>
      <c r="F5713"/>
      <c r="G5713"/>
      <c r="H5713"/>
      <c r="I5713"/>
    </row>
    <row r="5714" spans="4:9" x14ac:dyDescent="0.2">
      <c r="D5714" s="7"/>
      <c r="E5714"/>
      <c r="F5714"/>
      <c r="G5714"/>
      <c r="H5714"/>
      <c r="I5714"/>
    </row>
    <row r="5715" spans="4:9" x14ac:dyDescent="0.2">
      <c r="D5715" s="7"/>
      <c r="E5715"/>
      <c r="F5715"/>
      <c r="G5715"/>
      <c r="H5715"/>
      <c r="I5715"/>
    </row>
    <row r="5716" spans="4:9" x14ac:dyDescent="0.2">
      <c r="D5716" s="7"/>
      <c r="E5716"/>
      <c r="F5716"/>
      <c r="G5716"/>
      <c r="H5716"/>
      <c r="I5716"/>
    </row>
    <row r="5717" spans="4:9" x14ac:dyDescent="0.2">
      <c r="D5717" s="7"/>
      <c r="E5717"/>
      <c r="F5717"/>
      <c r="G5717"/>
      <c r="H5717"/>
      <c r="I5717"/>
    </row>
    <row r="5718" spans="4:9" x14ac:dyDescent="0.2">
      <c r="D5718" s="7"/>
      <c r="E5718"/>
      <c r="F5718"/>
      <c r="G5718"/>
      <c r="H5718"/>
      <c r="I5718"/>
    </row>
    <row r="5719" spans="4:9" x14ac:dyDescent="0.2">
      <c r="D5719" s="7"/>
      <c r="E5719"/>
      <c r="F5719"/>
      <c r="G5719"/>
      <c r="H5719"/>
      <c r="I5719"/>
    </row>
    <row r="5720" spans="4:9" x14ac:dyDescent="0.2">
      <c r="D5720" s="7"/>
      <c r="E5720"/>
      <c r="F5720"/>
      <c r="G5720"/>
      <c r="H5720"/>
      <c r="I5720"/>
    </row>
    <row r="5721" spans="4:9" x14ac:dyDescent="0.2">
      <c r="D5721" s="7"/>
      <c r="E5721"/>
      <c r="F5721"/>
      <c r="G5721"/>
      <c r="H5721"/>
      <c r="I5721"/>
    </row>
    <row r="5722" spans="4:9" x14ac:dyDescent="0.2">
      <c r="D5722" s="7"/>
      <c r="E5722"/>
      <c r="F5722"/>
      <c r="G5722"/>
      <c r="H5722"/>
      <c r="I5722"/>
    </row>
    <row r="5723" spans="4:9" x14ac:dyDescent="0.2">
      <c r="D5723" s="7"/>
      <c r="E5723"/>
      <c r="F5723"/>
      <c r="G5723"/>
      <c r="H5723"/>
      <c r="I5723"/>
    </row>
    <row r="5724" spans="4:9" x14ac:dyDescent="0.2">
      <c r="D5724" s="7"/>
      <c r="E5724"/>
      <c r="F5724"/>
      <c r="G5724"/>
      <c r="H5724"/>
      <c r="I5724"/>
    </row>
    <row r="5725" spans="4:9" x14ac:dyDescent="0.2">
      <c r="D5725" s="7"/>
      <c r="E5725"/>
      <c r="F5725"/>
      <c r="G5725"/>
      <c r="H5725"/>
      <c r="I5725"/>
    </row>
    <row r="5726" spans="4:9" x14ac:dyDescent="0.2">
      <c r="D5726" s="7"/>
      <c r="E5726"/>
      <c r="F5726"/>
      <c r="G5726"/>
      <c r="H5726"/>
      <c r="I5726"/>
    </row>
    <row r="5727" spans="4:9" x14ac:dyDescent="0.2">
      <c r="D5727" s="7"/>
      <c r="E5727"/>
      <c r="F5727"/>
      <c r="G5727"/>
      <c r="H5727"/>
      <c r="I5727"/>
    </row>
    <row r="5728" spans="4:9" x14ac:dyDescent="0.2">
      <c r="D5728" s="7"/>
      <c r="E5728"/>
      <c r="F5728"/>
      <c r="G5728"/>
      <c r="H5728"/>
      <c r="I5728"/>
    </row>
    <row r="5729" spans="4:9" x14ac:dyDescent="0.2">
      <c r="D5729" s="7"/>
      <c r="E5729"/>
      <c r="F5729"/>
      <c r="G5729"/>
      <c r="H5729"/>
      <c r="I5729"/>
    </row>
    <row r="5730" spans="4:9" x14ac:dyDescent="0.2">
      <c r="D5730" s="7"/>
      <c r="E5730"/>
      <c r="F5730"/>
      <c r="G5730"/>
      <c r="H5730"/>
      <c r="I5730"/>
    </row>
    <row r="5731" spans="4:9" x14ac:dyDescent="0.2">
      <c r="D5731" s="7"/>
      <c r="E5731"/>
      <c r="F5731"/>
      <c r="G5731"/>
      <c r="H5731"/>
      <c r="I5731"/>
    </row>
    <row r="5732" spans="4:9" x14ac:dyDescent="0.2">
      <c r="D5732" s="7"/>
      <c r="E5732"/>
      <c r="F5732"/>
      <c r="G5732"/>
      <c r="H5732"/>
      <c r="I5732"/>
    </row>
    <row r="5733" spans="4:9" x14ac:dyDescent="0.2">
      <c r="D5733" s="7"/>
      <c r="E5733"/>
      <c r="F5733"/>
      <c r="G5733"/>
      <c r="H5733"/>
      <c r="I5733"/>
    </row>
    <row r="5734" spans="4:9" x14ac:dyDescent="0.2">
      <c r="D5734" s="7"/>
      <c r="E5734"/>
      <c r="F5734"/>
      <c r="G5734"/>
      <c r="H5734"/>
      <c r="I5734"/>
    </row>
    <row r="5735" spans="4:9" x14ac:dyDescent="0.2">
      <c r="D5735" s="7"/>
      <c r="E5735"/>
      <c r="F5735"/>
      <c r="G5735"/>
      <c r="H5735"/>
      <c r="I5735"/>
    </row>
    <row r="5736" spans="4:9" x14ac:dyDescent="0.2">
      <c r="D5736" s="7"/>
      <c r="E5736"/>
      <c r="F5736"/>
      <c r="G5736"/>
      <c r="H5736"/>
      <c r="I5736"/>
    </row>
    <row r="5737" spans="4:9" x14ac:dyDescent="0.2">
      <c r="D5737" s="7"/>
      <c r="E5737"/>
      <c r="F5737"/>
      <c r="G5737"/>
      <c r="H5737"/>
      <c r="I5737"/>
    </row>
    <row r="5738" spans="4:9" x14ac:dyDescent="0.2">
      <c r="D5738" s="7"/>
      <c r="E5738"/>
      <c r="F5738"/>
      <c r="G5738"/>
      <c r="H5738"/>
      <c r="I5738"/>
    </row>
    <row r="5739" spans="4:9" x14ac:dyDescent="0.2">
      <c r="D5739" s="7"/>
      <c r="E5739"/>
      <c r="F5739"/>
      <c r="G5739"/>
      <c r="H5739"/>
      <c r="I5739"/>
    </row>
    <row r="5740" spans="4:9" x14ac:dyDescent="0.2">
      <c r="D5740" s="7"/>
      <c r="E5740"/>
      <c r="F5740"/>
      <c r="G5740"/>
      <c r="H5740"/>
      <c r="I5740"/>
    </row>
    <row r="5741" spans="4:9" x14ac:dyDescent="0.2">
      <c r="D5741" s="7"/>
      <c r="E5741"/>
      <c r="F5741"/>
      <c r="G5741"/>
      <c r="H5741"/>
      <c r="I5741"/>
    </row>
    <row r="5742" spans="4:9" x14ac:dyDescent="0.2">
      <c r="D5742" s="7"/>
      <c r="E5742"/>
      <c r="F5742"/>
      <c r="G5742"/>
      <c r="H5742"/>
      <c r="I5742"/>
    </row>
    <row r="5743" spans="4:9" x14ac:dyDescent="0.2">
      <c r="D5743" s="7"/>
      <c r="E5743"/>
      <c r="F5743"/>
      <c r="G5743"/>
      <c r="H5743"/>
      <c r="I5743"/>
    </row>
    <row r="5744" spans="4:9" x14ac:dyDescent="0.2">
      <c r="D5744" s="7"/>
      <c r="E5744"/>
      <c r="F5744"/>
      <c r="G5744"/>
      <c r="H5744"/>
      <c r="I5744"/>
    </row>
    <row r="5745" spans="4:9" x14ac:dyDescent="0.2">
      <c r="D5745" s="7"/>
      <c r="E5745"/>
      <c r="F5745"/>
      <c r="G5745"/>
      <c r="H5745"/>
      <c r="I5745"/>
    </row>
    <row r="5746" spans="4:9" x14ac:dyDescent="0.2">
      <c r="D5746" s="7"/>
      <c r="E5746"/>
      <c r="F5746"/>
      <c r="G5746"/>
      <c r="H5746"/>
      <c r="I5746"/>
    </row>
    <row r="5747" spans="4:9" x14ac:dyDescent="0.2">
      <c r="D5747" s="7"/>
      <c r="E5747"/>
      <c r="F5747"/>
      <c r="G5747"/>
      <c r="H5747"/>
      <c r="I5747"/>
    </row>
    <row r="5748" spans="4:9" x14ac:dyDescent="0.2">
      <c r="D5748" s="7"/>
      <c r="E5748"/>
      <c r="F5748"/>
      <c r="G5748"/>
      <c r="H5748"/>
      <c r="I5748"/>
    </row>
    <row r="5749" spans="4:9" x14ac:dyDescent="0.2">
      <c r="D5749" s="7"/>
      <c r="E5749"/>
      <c r="F5749"/>
      <c r="G5749"/>
      <c r="H5749"/>
      <c r="I5749"/>
    </row>
    <row r="5750" spans="4:9" x14ac:dyDescent="0.2">
      <c r="D5750" s="7"/>
      <c r="E5750"/>
      <c r="F5750"/>
      <c r="G5750"/>
      <c r="H5750"/>
      <c r="I5750"/>
    </row>
    <row r="5751" spans="4:9" x14ac:dyDescent="0.2">
      <c r="D5751" s="7"/>
      <c r="E5751"/>
      <c r="F5751"/>
      <c r="G5751"/>
      <c r="H5751"/>
      <c r="I5751"/>
    </row>
    <row r="5752" spans="4:9" x14ac:dyDescent="0.2">
      <c r="D5752" s="7"/>
      <c r="E5752"/>
      <c r="F5752"/>
      <c r="G5752"/>
      <c r="H5752"/>
      <c r="I5752"/>
    </row>
    <row r="5753" spans="4:9" x14ac:dyDescent="0.2">
      <c r="D5753" s="7"/>
      <c r="E5753"/>
      <c r="F5753"/>
      <c r="G5753"/>
      <c r="H5753"/>
      <c r="I5753"/>
    </row>
    <row r="5754" spans="4:9" x14ac:dyDescent="0.2">
      <c r="D5754" s="7"/>
      <c r="E5754"/>
      <c r="F5754"/>
      <c r="G5754"/>
      <c r="H5754"/>
      <c r="I5754"/>
    </row>
    <row r="5755" spans="4:9" x14ac:dyDescent="0.2">
      <c r="D5755" s="7"/>
      <c r="E5755"/>
      <c r="F5755"/>
      <c r="G5755"/>
      <c r="H5755"/>
      <c r="I5755"/>
    </row>
    <row r="5756" spans="4:9" x14ac:dyDescent="0.2">
      <c r="D5756" s="7"/>
      <c r="E5756"/>
      <c r="F5756"/>
      <c r="G5756"/>
      <c r="H5756"/>
      <c r="I5756"/>
    </row>
    <row r="5757" spans="4:9" x14ac:dyDescent="0.2">
      <c r="D5757" s="7"/>
      <c r="E5757"/>
      <c r="F5757"/>
      <c r="G5757"/>
      <c r="H5757"/>
      <c r="I5757"/>
    </row>
    <row r="5758" spans="4:9" x14ac:dyDescent="0.2">
      <c r="D5758" s="7"/>
      <c r="E5758"/>
      <c r="F5758"/>
      <c r="G5758"/>
      <c r="H5758"/>
      <c r="I5758"/>
    </row>
    <row r="5759" spans="4:9" x14ac:dyDescent="0.2">
      <c r="D5759" s="7"/>
      <c r="E5759"/>
      <c r="F5759"/>
      <c r="G5759"/>
      <c r="H5759"/>
      <c r="I5759"/>
    </row>
    <row r="5760" spans="4:9" x14ac:dyDescent="0.2">
      <c r="D5760" s="7"/>
      <c r="E5760"/>
      <c r="F5760"/>
      <c r="G5760"/>
      <c r="H5760"/>
      <c r="I5760"/>
    </row>
    <row r="5761" spans="4:9" x14ac:dyDescent="0.2">
      <c r="D5761" s="7"/>
      <c r="E5761"/>
      <c r="F5761"/>
      <c r="G5761"/>
      <c r="H5761"/>
      <c r="I5761"/>
    </row>
    <row r="5762" spans="4:9" x14ac:dyDescent="0.2">
      <c r="D5762" s="7"/>
      <c r="E5762"/>
      <c r="F5762"/>
      <c r="G5762"/>
      <c r="H5762"/>
      <c r="I5762"/>
    </row>
    <row r="5763" spans="4:9" x14ac:dyDescent="0.2">
      <c r="D5763" s="7"/>
      <c r="E5763"/>
      <c r="F5763"/>
      <c r="G5763"/>
      <c r="H5763"/>
      <c r="I5763"/>
    </row>
    <row r="5764" spans="4:9" x14ac:dyDescent="0.2">
      <c r="D5764" s="7"/>
      <c r="E5764"/>
      <c r="F5764"/>
      <c r="G5764"/>
      <c r="H5764"/>
      <c r="I5764"/>
    </row>
    <row r="5765" spans="4:9" x14ac:dyDescent="0.2">
      <c r="D5765" s="7"/>
      <c r="E5765"/>
      <c r="F5765"/>
      <c r="G5765"/>
      <c r="H5765"/>
      <c r="I5765"/>
    </row>
    <row r="5766" spans="4:9" x14ac:dyDescent="0.2">
      <c r="D5766" s="7"/>
      <c r="E5766"/>
      <c r="F5766"/>
      <c r="G5766"/>
      <c r="H5766"/>
      <c r="I5766"/>
    </row>
    <row r="5767" spans="4:9" x14ac:dyDescent="0.2">
      <c r="D5767" s="7"/>
      <c r="E5767"/>
      <c r="F5767"/>
      <c r="G5767"/>
      <c r="H5767"/>
      <c r="I5767"/>
    </row>
    <row r="5768" spans="4:9" x14ac:dyDescent="0.2">
      <c r="D5768" s="7"/>
      <c r="E5768"/>
      <c r="F5768"/>
      <c r="G5768"/>
      <c r="H5768"/>
      <c r="I5768"/>
    </row>
    <row r="5769" spans="4:9" x14ac:dyDescent="0.2">
      <c r="D5769" s="7"/>
      <c r="E5769"/>
      <c r="F5769"/>
      <c r="G5769"/>
      <c r="H5769"/>
      <c r="I5769"/>
    </row>
    <row r="5770" spans="4:9" x14ac:dyDescent="0.2">
      <c r="D5770" s="7"/>
      <c r="E5770"/>
      <c r="F5770"/>
      <c r="G5770"/>
      <c r="H5770"/>
      <c r="I5770"/>
    </row>
    <row r="5771" spans="4:9" x14ac:dyDescent="0.2">
      <c r="D5771" s="7"/>
      <c r="E5771"/>
      <c r="F5771"/>
      <c r="G5771"/>
      <c r="H5771"/>
      <c r="I5771"/>
    </row>
    <row r="5772" spans="4:9" x14ac:dyDescent="0.2">
      <c r="D5772" s="7"/>
      <c r="E5772"/>
      <c r="F5772"/>
      <c r="G5772"/>
      <c r="H5772"/>
      <c r="I5772"/>
    </row>
    <row r="5773" spans="4:9" x14ac:dyDescent="0.2">
      <c r="D5773" s="7"/>
      <c r="E5773"/>
      <c r="F5773"/>
      <c r="G5773"/>
      <c r="H5773"/>
      <c r="I5773"/>
    </row>
    <row r="5774" spans="4:9" x14ac:dyDescent="0.2">
      <c r="D5774" s="7"/>
      <c r="E5774"/>
      <c r="F5774"/>
      <c r="G5774"/>
      <c r="H5774"/>
      <c r="I5774"/>
    </row>
    <row r="5775" spans="4:9" x14ac:dyDescent="0.2">
      <c r="D5775" s="7"/>
      <c r="E5775"/>
      <c r="F5775"/>
      <c r="G5775"/>
      <c r="H5775"/>
      <c r="I5775"/>
    </row>
    <row r="5776" spans="4:9" x14ac:dyDescent="0.2">
      <c r="D5776" s="7"/>
      <c r="E5776"/>
      <c r="F5776"/>
      <c r="G5776"/>
      <c r="H5776"/>
      <c r="I5776"/>
    </row>
    <row r="5777" spans="4:9" x14ac:dyDescent="0.2">
      <c r="D5777" s="7"/>
      <c r="E5777"/>
      <c r="F5777"/>
      <c r="G5777"/>
      <c r="H5777"/>
      <c r="I5777"/>
    </row>
    <row r="5778" spans="4:9" x14ac:dyDescent="0.2">
      <c r="D5778" s="7"/>
      <c r="E5778"/>
      <c r="F5778"/>
      <c r="G5778"/>
      <c r="H5778"/>
      <c r="I5778"/>
    </row>
    <row r="5779" spans="4:9" x14ac:dyDescent="0.2">
      <c r="D5779" s="7"/>
      <c r="E5779"/>
      <c r="F5779"/>
      <c r="G5779"/>
      <c r="H5779"/>
      <c r="I5779"/>
    </row>
    <row r="5780" spans="4:9" x14ac:dyDescent="0.2">
      <c r="D5780" s="7"/>
      <c r="E5780"/>
      <c r="F5780"/>
      <c r="G5780"/>
      <c r="H5780"/>
      <c r="I5780"/>
    </row>
    <row r="5781" spans="4:9" x14ac:dyDescent="0.2">
      <c r="D5781" s="7"/>
      <c r="E5781"/>
      <c r="F5781"/>
      <c r="G5781"/>
      <c r="H5781"/>
      <c r="I5781"/>
    </row>
    <row r="5782" spans="4:9" x14ac:dyDescent="0.2">
      <c r="D5782" s="7"/>
      <c r="E5782"/>
      <c r="F5782"/>
      <c r="G5782"/>
      <c r="H5782"/>
      <c r="I5782"/>
    </row>
    <row r="5783" spans="4:9" x14ac:dyDescent="0.2">
      <c r="D5783" s="7"/>
      <c r="E5783"/>
      <c r="F5783"/>
      <c r="G5783"/>
      <c r="H5783"/>
      <c r="I5783"/>
    </row>
    <row r="5784" spans="4:9" x14ac:dyDescent="0.2">
      <c r="D5784" s="7"/>
      <c r="E5784"/>
      <c r="F5784"/>
      <c r="G5784"/>
      <c r="H5784"/>
      <c r="I5784"/>
    </row>
    <row r="5785" spans="4:9" x14ac:dyDescent="0.2">
      <c r="D5785" s="7"/>
      <c r="E5785"/>
      <c r="F5785"/>
      <c r="G5785"/>
      <c r="H5785"/>
      <c r="I5785"/>
    </row>
    <row r="5786" spans="4:9" x14ac:dyDescent="0.2">
      <c r="D5786" s="7"/>
      <c r="E5786"/>
      <c r="F5786"/>
      <c r="G5786"/>
      <c r="H5786"/>
      <c r="I5786"/>
    </row>
    <row r="5787" spans="4:9" x14ac:dyDescent="0.2">
      <c r="D5787" s="7"/>
      <c r="E5787"/>
      <c r="F5787"/>
      <c r="G5787"/>
      <c r="H5787"/>
      <c r="I5787"/>
    </row>
    <row r="5788" spans="4:9" x14ac:dyDescent="0.2">
      <c r="D5788" s="7"/>
      <c r="E5788"/>
      <c r="F5788"/>
      <c r="G5788"/>
      <c r="H5788"/>
      <c r="I5788"/>
    </row>
    <row r="5789" spans="4:9" x14ac:dyDescent="0.2">
      <c r="D5789" s="7"/>
      <c r="E5789"/>
      <c r="F5789"/>
      <c r="G5789"/>
      <c r="H5789"/>
      <c r="I5789"/>
    </row>
    <row r="5790" spans="4:9" x14ac:dyDescent="0.2">
      <c r="D5790" s="7"/>
      <c r="E5790"/>
      <c r="F5790"/>
      <c r="G5790"/>
      <c r="H5790"/>
      <c r="I5790"/>
    </row>
    <row r="5791" spans="4:9" x14ac:dyDescent="0.2">
      <c r="D5791" s="7"/>
      <c r="E5791"/>
      <c r="F5791"/>
      <c r="G5791"/>
      <c r="H5791"/>
      <c r="I5791"/>
    </row>
    <row r="5792" spans="4:9" x14ac:dyDescent="0.2">
      <c r="D5792" s="7"/>
      <c r="E5792"/>
      <c r="F5792"/>
      <c r="G5792"/>
      <c r="H5792"/>
      <c r="I5792"/>
    </row>
    <row r="5793" spans="4:9" x14ac:dyDescent="0.2">
      <c r="D5793" s="7"/>
      <c r="E5793"/>
      <c r="F5793"/>
      <c r="G5793"/>
      <c r="H5793"/>
      <c r="I5793"/>
    </row>
    <row r="5794" spans="4:9" x14ac:dyDescent="0.2">
      <c r="D5794" s="7"/>
      <c r="E5794"/>
      <c r="F5794"/>
      <c r="G5794"/>
      <c r="H5794"/>
      <c r="I5794"/>
    </row>
    <row r="5795" spans="4:9" x14ac:dyDescent="0.2">
      <c r="D5795" s="7"/>
      <c r="E5795"/>
      <c r="F5795"/>
      <c r="G5795"/>
      <c r="H5795"/>
      <c r="I5795"/>
    </row>
    <row r="5796" spans="4:9" x14ac:dyDescent="0.2">
      <c r="D5796" s="7"/>
      <c r="E5796"/>
      <c r="F5796"/>
      <c r="G5796"/>
      <c r="H5796"/>
      <c r="I5796"/>
    </row>
    <row r="5797" spans="4:9" x14ac:dyDescent="0.2">
      <c r="D5797" s="7"/>
      <c r="E5797"/>
      <c r="F5797"/>
      <c r="G5797"/>
      <c r="H5797"/>
      <c r="I5797"/>
    </row>
    <row r="5798" spans="4:9" x14ac:dyDescent="0.2">
      <c r="D5798" s="7"/>
      <c r="E5798"/>
      <c r="F5798"/>
      <c r="G5798"/>
      <c r="H5798"/>
      <c r="I5798"/>
    </row>
    <row r="5799" spans="4:9" x14ac:dyDescent="0.2">
      <c r="D5799" s="7"/>
      <c r="E5799"/>
      <c r="F5799"/>
      <c r="G5799"/>
      <c r="H5799"/>
      <c r="I5799"/>
    </row>
    <row r="5800" spans="4:9" x14ac:dyDescent="0.2">
      <c r="D5800" s="7"/>
      <c r="E5800"/>
      <c r="F5800"/>
      <c r="G5800"/>
      <c r="H5800"/>
      <c r="I5800"/>
    </row>
    <row r="5801" spans="4:9" x14ac:dyDescent="0.2">
      <c r="D5801" s="7"/>
      <c r="E5801"/>
      <c r="F5801"/>
      <c r="G5801"/>
      <c r="H5801"/>
      <c r="I5801"/>
    </row>
    <row r="5802" spans="4:9" x14ac:dyDescent="0.2">
      <c r="D5802" s="7"/>
      <c r="E5802"/>
      <c r="F5802"/>
      <c r="G5802"/>
      <c r="H5802"/>
      <c r="I5802"/>
    </row>
    <row r="5803" spans="4:9" x14ac:dyDescent="0.2">
      <c r="D5803" s="7"/>
      <c r="E5803"/>
      <c r="F5803"/>
      <c r="G5803"/>
      <c r="H5803"/>
      <c r="I5803"/>
    </row>
    <row r="5804" spans="4:9" x14ac:dyDescent="0.2">
      <c r="D5804" s="7"/>
      <c r="E5804"/>
      <c r="F5804"/>
      <c r="G5804"/>
      <c r="H5804"/>
      <c r="I5804"/>
    </row>
    <row r="5805" spans="4:9" x14ac:dyDescent="0.2">
      <c r="D5805" s="7"/>
      <c r="E5805"/>
      <c r="F5805"/>
      <c r="G5805"/>
      <c r="H5805"/>
      <c r="I5805"/>
    </row>
    <row r="5806" spans="4:9" x14ac:dyDescent="0.2">
      <c r="D5806" s="7"/>
      <c r="E5806"/>
      <c r="F5806"/>
      <c r="G5806"/>
      <c r="H5806"/>
      <c r="I5806"/>
    </row>
    <row r="5807" spans="4:9" x14ac:dyDescent="0.2">
      <c r="D5807" s="7"/>
      <c r="E5807"/>
      <c r="F5807"/>
      <c r="G5807"/>
      <c r="H5807"/>
      <c r="I5807"/>
    </row>
    <row r="5808" spans="4:9" x14ac:dyDescent="0.2">
      <c r="D5808" s="7"/>
      <c r="E5808"/>
      <c r="F5808"/>
      <c r="G5808"/>
      <c r="H5808"/>
      <c r="I5808"/>
    </row>
    <row r="5809" spans="4:9" x14ac:dyDescent="0.2">
      <c r="D5809" s="7"/>
      <c r="E5809"/>
      <c r="F5809"/>
      <c r="G5809"/>
      <c r="H5809"/>
      <c r="I5809"/>
    </row>
    <row r="5810" spans="4:9" x14ac:dyDescent="0.2">
      <c r="D5810" s="7"/>
      <c r="E5810"/>
      <c r="F5810"/>
      <c r="G5810"/>
      <c r="H5810"/>
      <c r="I5810"/>
    </row>
    <row r="5811" spans="4:9" x14ac:dyDescent="0.2">
      <c r="D5811" s="7"/>
      <c r="E5811"/>
      <c r="F5811"/>
      <c r="G5811"/>
      <c r="H5811"/>
      <c r="I5811"/>
    </row>
    <row r="5812" spans="4:9" x14ac:dyDescent="0.2">
      <c r="D5812" s="7"/>
      <c r="E5812"/>
      <c r="F5812"/>
      <c r="G5812"/>
      <c r="H5812"/>
      <c r="I5812"/>
    </row>
    <row r="5813" spans="4:9" x14ac:dyDescent="0.2">
      <c r="D5813" s="7"/>
      <c r="E5813"/>
      <c r="F5813"/>
      <c r="G5813"/>
      <c r="H5813"/>
      <c r="I5813"/>
    </row>
    <row r="5814" spans="4:9" x14ac:dyDescent="0.2">
      <c r="D5814" s="7"/>
      <c r="E5814"/>
      <c r="F5814"/>
      <c r="G5814"/>
      <c r="H5814"/>
      <c r="I5814"/>
    </row>
    <row r="5815" spans="4:9" x14ac:dyDescent="0.2">
      <c r="D5815" s="7"/>
      <c r="E5815"/>
      <c r="F5815"/>
      <c r="G5815"/>
      <c r="H5815"/>
      <c r="I5815"/>
    </row>
    <row r="5816" spans="4:9" x14ac:dyDescent="0.2">
      <c r="D5816" s="7"/>
      <c r="E5816"/>
      <c r="F5816"/>
      <c r="G5816"/>
      <c r="H5816"/>
      <c r="I5816"/>
    </row>
    <row r="5817" spans="4:9" x14ac:dyDescent="0.2">
      <c r="D5817" s="7"/>
      <c r="E5817"/>
      <c r="F5817"/>
      <c r="G5817"/>
      <c r="H5817"/>
      <c r="I5817"/>
    </row>
    <row r="5818" spans="4:9" x14ac:dyDescent="0.2">
      <c r="D5818" s="7"/>
      <c r="E5818"/>
      <c r="F5818"/>
      <c r="G5818"/>
      <c r="H5818"/>
      <c r="I5818"/>
    </row>
    <row r="5819" spans="4:9" x14ac:dyDescent="0.2">
      <c r="D5819" s="7"/>
      <c r="E5819"/>
      <c r="F5819"/>
      <c r="G5819"/>
      <c r="H5819"/>
      <c r="I5819"/>
    </row>
    <row r="5820" spans="4:9" x14ac:dyDescent="0.2">
      <c r="D5820" s="7"/>
      <c r="E5820"/>
      <c r="F5820"/>
      <c r="G5820"/>
      <c r="H5820"/>
      <c r="I5820"/>
    </row>
    <row r="5821" spans="4:9" x14ac:dyDescent="0.2">
      <c r="D5821" s="7"/>
      <c r="E5821"/>
      <c r="F5821"/>
      <c r="G5821"/>
      <c r="H5821"/>
      <c r="I5821"/>
    </row>
    <row r="5822" spans="4:9" x14ac:dyDescent="0.2">
      <c r="D5822" s="7"/>
      <c r="E5822"/>
      <c r="F5822"/>
      <c r="G5822"/>
      <c r="H5822"/>
      <c r="I5822"/>
    </row>
    <row r="5823" spans="4:9" x14ac:dyDescent="0.2">
      <c r="D5823" s="7"/>
      <c r="E5823"/>
      <c r="F5823"/>
      <c r="G5823"/>
      <c r="H5823"/>
      <c r="I5823"/>
    </row>
    <row r="5824" spans="4:9" x14ac:dyDescent="0.2">
      <c r="D5824" s="7"/>
      <c r="E5824"/>
      <c r="F5824"/>
      <c r="G5824"/>
      <c r="H5824"/>
      <c r="I5824"/>
    </row>
    <row r="5825" spans="4:9" x14ac:dyDescent="0.2">
      <c r="D5825" s="7"/>
      <c r="E5825"/>
      <c r="F5825"/>
      <c r="G5825"/>
      <c r="H5825"/>
      <c r="I5825"/>
    </row>
    <row r="5826" spans="4:9" x14ac:dyDescent="0.2">
      <c r="D5826" s="7"/>
      <c r="E5826"/>
      <c r="F5826"/>
      <c r="G5826"/>
      <c r="H5826"/>
      <c r="I5826"/>
    </row>
    <row r="5827" spans="4:9" x14ac:dyDescent="0.2">
      <c r="D5827" s="7"/>
      <c r="E5827"/>
      <c r="F5827"/>
      <c r="G5827"/>
      <c r="H5827"/>
      <c r="I5827"/>
    </row>
    <row r="5828" spans="4:9" x14ac:dyDescent="0.2">
      <c r="D5828" s="7"/>
      <c r="E5828"/>
      <c r="F5828"/>
      <c r="G5828"/>
      <c r="H5828"/>
      <c r="I5828"/>
    </row>
    <row r="5829" spans="4:9" x14ac:dyDescent="0.2">
      <c r="D5829" s="7"/>
      <c r="E5829"/>
      <c r="F5829"/>
      <c r="G5829"/>
      <c r="H5829"/>
      <c r="I5829"/>
    </row>
    <row r="5830" spans="4:9" x14ac:dyDescent="0.2">
      <c r="D5830" s="7"/>
      <c r="E5830"/>
      <c r="F5830"/>
      <c r="G5830"/>
      <c r="H5830"/>
      <c r="I5830"/>
    </row>
    <row r="5831" spans="4:9" x14ac:dyDescent="0.2">
      <c r="D5831" s="7"/>
      <c r="E5831"/>
      <c r="F5831"/>
      <c r="G5831"/>
      <c r="H5831"/>
      <c r="I5831"/>
    </row>
    <row r="5832" spans="4:9" x14ac:dyDescent="0.2">
      <c r="D5832" s="7"/>
      <c r="E5832"/>
      <c r="F5832"/>
      <c r="G5832"/>
      <c r="H5832"/>
      <c r="I5832"/>
    </row>
    <row r="5833" spans="4:9" x14ac:dyDescent="0.2">
      <c r="D5833" s="7"/>
      <c r="E5833"/>
      <c r="F5833"/>
      <c r="G5833"/>
      <c r="H5833"/>
      <c r="I5833"/>
    </row>
    <row r="5834" spans="4:9" x14ac:dyDescent="0.2">
      <c r="D5834" s="7"/>
      <c r="E5834"/>
      <c r="F5834"/>
      <c r="G5834"/>
      <c r="H5834"/>
      <c r="I5834"/>
    </row>
    <row r="5835" spans="4:9" x14ac:dyDescent="0.2">
      <c r="D5835" s="7"/>
      <c r="E5835"/>
      <c r="F5835"/>
      <c r="G5835"/>
      <c r="H5835"/>
      <c r="I5835"/>
    </row>
    <row r="5836" spans="4:9" x14ac:dyDescent="0.2">
      <c r="D5836" s="7"/>
      <c r="E5836"/>
      <c r="F5836"/>
      <c r="G5836"/>
      <c r="H5836"/>
      <c r="I5836"/>
    </row>
    <row r="5837" spans="4:9" x14ac:dyDescent="0.2">
      <c r="D5837" s="7"/>
      <c r="E5837"/>
      <c r="F5837"/>
      <c r="G5837"/>
      <c r="H5837"/>
      <c r="I5837"/>
    </row>
    <row r="5838" spans="4:9" x14ac:dyDescent="0.2">
      <c r="D5838" s="7"/>
      <c r="E5838"/>
      <c r="F5838"/>
      <c r="G5838"/>
      <c r="H5838"/>
      <c r="I5838"/>
    </row>
    <row r="5839" spans="4:9" x14ac:dyDescent="0.2">
      <c r="D5839" s="7"/>
      <c r="E5839"/>
      <c r="F5839"/>
      <c r="G5839"/>
      <c r="H5839"/>
      <c r="I5839"/>
    </row>
    <row r="5840" spans="4:9" x14ac:dyDescent="0.2">
      <c r="D5840" s="7"/>
      <c r="E5840"/>
      <c r="F5840"/>
      <c r="G5840"/>
      <c r="H5840"/>
      <c r="I5840"/>
    </row>
    <row r="5841" spans="4:9" x14ac:dyDescent="0.2">
      <c r="D5841" s="7"/>
      <c r="E5841"/>
      <c r="F5841"/>
      <c r="G5841"/>
      <c r="H5841"/>
      <c r="I5841"/>
    </row>
    <row r="5842" spans="4:9" x14ac:dyDescent="0.2">
      <c r="D5842" s="7"/>
      <c r="E5842"/>
      <c r="F5842"/>
      <c r="G5842"/>
      <c r="H5842"/>
      <c r="I5842"/>
    </row>
    <row r="5843" spans="4:9" x14ac:dyDescent="0.2">
      <c r="D5843" s="7"/>
      <c r="E5843"/>
      <c r="F5843"/>
      <c r="G5843"/>
      <c r="H5843"/>
      <c r="I5843"/>
    </row>
    <row r="5844" spans="4:9" x14ac:dyDescent="0.2">
      <c r="D5844" s="7"/>
      <c r="E5844"/>
      <c r="F5844"/>
      <c r="G5844"/>
      <c r="H5844"/>
      <c r="I5844"/>
    </row>
    <row r="5845" spans="4:9" x14ac:dyDescent="0.2">
      <c r="D5845" s="7"/>
      <c r="E5845"/>
      <c r="F5845"/>
      <c r="G5845"/>
      <c r="H5845"/>
      <c r="I5845"/>
    </row>
    <row r="5846" spans="4:9" x14ac:dyDescent="0.2">
      <c r="D5846" s="7"/>
      <c r="E5846"/>
      <c r="F5846"/>
      <c r="G5846"/>
      <c r="H5846"/>
      <c r="I5846"/>
    </row>
    <row r="5847" spans="4:9" x14ac:dyDescent="0.2">
      <c r="D5847" s="7"/>
      <c r="E5847"/>
      <c r="F5847"/>
      <c r="G5847"/>
      <c r="H5847"/>
      <c r="I5847"/>
    </row>
    <row r="5848" spans="4:9" x14ac:dyDescent="0.2">
      <c r="D5848" s="7"/>
      <c r="E5848"/>
      <c r="F5848"/>
      <c r="G5848"/>
      <c r="H5848"/>
      <c r="I5848"/>
    </row>
    <row r="5849" spans="4:9" x14ac:dyDescent="0.2">
      <c r="D5849" s="7"/>
      <c r="E5849"/>
      <c r="F5849"/>
      <c r="G5849"/>
      <c r="H5849"/>
      <c r="I5849"/>
    </row>
    <row r="5850" spans="4:9" x14ac:dyDescent="0.2">
      <c r="D5850" s="7"/>
      <c r="E5850"/>
      <c r="F5850"/>
      <c r="G5850"/>
      <c r="H5850"/>
      <c r="I5850"/>
    </row>
    <row r="5851" spans="4:9" x14ac:dyDescent="0.2">
      <c r="D5851" s="7"/>
      <c r="E5851"/>
      <c r="F5851"/>
      <c r="G5851"/>
      <c r="H5851"/>
      <c r="I5851"/>
    </row>
    <row r="5852" spans="4:9" x14ac:dyDescent="0.2">
      <c r="D5852" s="7"/>
      <c r="E5852"/>
      <c r="F5852"/>
      <c r="G5852"/>
      <c r="H5852"/>
      <c r="I5852"/>
    </row>
    <row r="5853" spans="4:9" x14ac:dyDescent="0.2">
      <c r="D5853" s="7"/>
      <c r="E5853"/>
      <c r="F5853"/>
      <c r="G5853"/>
      <c r="H5853"/>
      <c r="I5853"/>
    </row>
    <row r="5854" spans="4:9" x14ac:dyDescent="0.2">
      <c r="D5854" s="7"/>
      <c r="E5854"/>
      <c r="F5854"/>
      <c r="G5854"/>
      <c r="H5854"/>
      <c r="I5854"/>
    </row>
    <row r="5855" spans="4:9" x14ac:dyDescent="0.2">
      <c r="D5855" s="7"/>
      <c r="E5855"/>
      <c r="F5855"/>
      <c r="G5855"/>
      <c r="H5855"/>
      <c r="I5855"/>
    </row>
    <row r="5856" spans="4:9" x14ac:dyDescent="0.2">
      <c r="D5856" s="7"/>
      <c r="E5856"/>
      <c r="F5856"/>
      <c r="G5856"/>
      <c r="H5856"/>
      <c r="I5856"/>
    </row>
    <row r="5857" spans="4:9" x14ac:dyDescent="0.2">
      <c r="D5857" s="7"/>
      <c r="E5857"/>
      <c r="F5857"/>
      <c r="G5857"/>
      <c r="H5857"/>
      <c r="I5857"/>
    </row>
    <row r="5858" spans="4:9" x14ac:dyDescent="0.2">
      <c r="D5858" s="7"/>
      <c r="E5858"/>
      <c r="F5858"/>
      <c r="G5858"/>
      <c r="H5858"/>
      <c r="I5858"/>
    </row>
    <row r="5859" spans="4:9" x14ac:dyDescent="0.2">
      <c r="D5859" s="7"/>
      <c r="E5859"/>
      <c r="F5859"/>
      <c r="G5859"/>
      <c r="H5859"/>
      <c r="I5859"/>
    </row>
    <row r="5860" spans="4:9" x14ac:dyDescent="0.2">
      <c r="D5860" s="7"/>
      <c r="E5860"/>
      <c r="F5860"/>
      <c r="G5860"/>
      <c r="H5860"/>
      <c r="I5860"/>
    </row>
    <row r="5861" spans="4:9" x14ac:dyDescent="0.2">
      <c r="D5861" s="7"/>
      <c r="E5861"/>
      <c r="F5861"/>
      <c r="G5861"/>
      <c r="H5861"/>
      <c r="I5861"/>
    </row>
    <row r="5862" spans="4:9" x14ac:dyDescent="0.2">
      <c r="D5862" s="7"/>
      <c r="E5862"/>
      <c r="F5862"/>
      <c r="G5862"/>
      <c r="H5862"/>
      <c r="I5862"/>
    </row>
    <row r="5863" spans="4:9" x14ac:dyDescent="0.2">
      <c r="D5863" s="7"/>
      <c r="E5863"/>
      <c r="F5863"/>
      <c r="G5863"/>
      <c r="H5863"/>
      <c r="I5863"/>
    </row>
    <row r="5864" spans="4:9" x14ac:dyDescent="0.2">
      <c r="D5864" s="7"/>
      <c r="E5864"/>
      <c r="F5864"/>
      <c r="G5864"/>
      <c r="H5864"/>
      <c r="I5864"/>
    </row>
    <row r="5865" spans="4:9" x14ac:dyDescent="0.2">
      <c r="D5865" s="7"/>
      <c r="E5865"/>
      <c r="F5865"/>
      <c r="G5865"/>
      <c r="H5865"/>
      <c r="I5865"/>
    </row>
    <row r="5866" spans="4:9" x14ac:dyDescent="0.2">
      <c r="D5866" s="7"/>
      <c r="E5866"/>
      <c r="F5866"/>
      <c r="G5866"/>
      <c r="H5866"/>
      <c r="I5866"/>
    </row>
    <row r="5867" spans="4:9" x14ac:dyDescent="0.2">
      <c r="D5867" s="7"/>
      <c r="E5867"/>
      <c r="F5867"/>
      <c r="G5867"/>
      <c r="H5867"/>
      <c r="I5867"/>
    </row>
    <row r="5868" spans="4:9" x14ac:dyDescent="0.2">
      <c r="D5868" s="7"/>
      <c r="E5868"/>
      <c r="F5868"/>
      <c r="G5868"/>
      <c r="H5868"/>
      <c r="I5868"/>
    </row>
    <row r="5869" spans="4:9" x14ac:dyDescent="0.2">
      <c r="D5869" s="7"/>
      <c r="E5869"/>
      <c r="F5869"/>
      <c r="G5869"/>
      <c r="H5869"/>
      <c r="I5869"/>
    </row>
    <row r="5870" spans="4:9" x14ac:dyDescent="0.2">
      <c r="D5870" s="7"/>
      <c r="E5870"/>
      <c r="F5870"/>
      <c r="G5870"/>
      <c r="H5870"/>
      <c r="I5870"/>
    </row>
    <row r="5871" spans="4:9" x14ac:dyDescent="0.2">
      <c r="D5871" s="7"/>
      <c r="E5871"/>
      <c r="F5871"/>
      <c r="G5871"/>
      <c r="H5871"/>
      <c r="I5871"/>
    </row>
    <row r="5872" spans="4:9" x14ac:dyDescent="0.2">
      <c r="D5872" s="7"/>
      <c r="E5872"/>
      <c r="F5872"/>
      <c r="G5872"/>
      <c r="H5872"/>
      <c r="I5872"/>
    </row>
    <row r="5873" spans="4:9" x14ac:dyDescent="0.2">
      <c r="D5873" s="7"/>
      <c r="E5873"/>
      <c r="F5873"/>
      <c r="G5873"/>
      <c r="H5873"/>
      <c r="I5873"/>
    </row>
    <row r="5874" spans="4:9" x14ac:dyDescent="0.2">
      <c r="D5874" s="7"/>
      <c r="E5874"/>
      <c r="F5874"/>
      <c r="G5874"/>
      <c r="H5874"/>
      <c r="I5874"/>
    </row>
    <row r="5875" spans="4:9" x14ac:dyDescent="0.2">
      <c r="D5875" s="7"/>
      <c r="E5875"/>
      <c r="F5875"/>
      <c r="G5875"/>
      <c r="H5875"/>
      <c r="I5875"/>
    </row>
    <row r="5876" spans="4:9" x14ac:dyDescent="0.2">
      <c r="D5876" s="7"/>
      <c r="E5876"/>
      <c r="F5876"/>
      <c r="G5876"/>
      <c r="H5876"/>
      <c r="I5876"/>
    </row>
    <row r="5877" spans="4:9" x14ac:dyDescent="0.2">
      <c r="D5877" s="7"/>
      <c r="E5877"/>
      <c r="F5877"/>
      <c r="G5877"/>
      <c r="H5877"/>
      <c r="I5877"/>
    </row>
    <row r="5878" spans="4:9" x14ac:dyDescent="0.2">
      <c r="D5878" s="7"/>
      <c r="E5878"/>
      <c r="F5878"/>
      <c r="G5878"/>
      <c r="H5878"/>
      <c r="I5878"/>
    </row>
    <row r="5879" spans="4:9" x14ac:dyDescent="0.2">
      <c r="D5879" s="7"/>
      <c r="E5879"/>
      <c r="F5879"/>
      <c r="G5879"/>
      <c r="H5879"/>
      <c r="I5879"/>
    </row>
    <row r="5880" spans="4:9" x14ac:dyDescent="0.2">
      <c r="D5880" s="7"/>
      <c r="E5880"/>
      <c r="F5880"/>
      <c r="G5880"/>
      <c r="H5880"/>
      <c r="I5880"/>
    </row>
    <row r="5881" spans="4:9" x14ac:dyDescent="0.2">
      <c r="D5881" s="7"/>
      <c r="E5881"/>
      <c r="F5881"/>
      <c r="G5881"/>
      <c r="H5881"/>
      <c r="I5881"/>
    </row>
    <row r="5882" spans="4:9" x14ac:dyDescent="0.2">
      <c r="D5882" s="7"/>
      <c r="E5882"/>
      <c r="F5882"/>
      <c r="G5882"/>
      <c r="H5882"/>
      <c r="I5882"/>
    </row>
    <row r="5883" spans="4:9" x14ac:dyDescent="0.2">
      <c r="D5883" s="7"/>
      <c r="E5883"/>
      <c r="F5883"/>
      <c r="G5883"/>
      <c r="H5883"/>
      <c r="I5883"/>
    </row>
    <row r="5884" spans="4:9" x14ac:dyDescent="0.2">
      <c r="D5884" s="7"/>
      <c r="E5884"/>
      <c r="F5884"/>
      <c r="G5884"/>
      <c r="H5884"/>
      <c r="I5884"/>
    </row>
    <row r="5885" spans="4:9" x14ac:dyDescent="0.2">
      <c r="D5885" s="7"/>
      <c r="E5885"/>
      <c r="F5885"/>
      <c r="G5885"/>
      <c r="H5885"/>
      <c r="I5885"/>
    </row>
    <row r="5886" spans="4:9" x14ac:dyDescent="0.2">
      <c r="D5886" s="7"/>
      <c r="E5886"/>
      <c r="F5886"/>
      <c r="G5886"/>
      <c r="H5886"/>
      <c r="I5886"/>
    </row>
    <row r="5887" spans="4:9" x14ac:dyDescent="0.2">
      <c r="D5887" s="7"/>
      <c r="E5887"/>
      <c r="F5887"/>
      <c r="G5887"/>
      <c r="H5887"/>
      <c r="I5887"/>
    </row>
    <row r="5888" spans="4:9" x14ac:dyDescent="0.2">
      <c r="D5888" s="7"/>
      <c r="E5888"/>
      <c r="F5888"/>
      <c r="G5888"/>
      <c r="H5888"/>
      <c r="I5888"/>
    </row>
    <row r="5889" spans="4:9" x14ac:dyDescent="0.2">
      <c r="D5889" s="7"/>
      <c r="E5889"/>
      <c r="F5889"/>
      <c r="G5889"/>
      <c r="H5889"/>
      <c r="I5889"/>
    </row>
    <row r="5890" spans="4:9" x14ac:dyDescent="0.2">
      <c r="D5890" s="7"/>
      <c r="E5890"/>
      <c r="F5890"/>
      <c r="G5890"/>
      <c r="H5890"/>
      <c r="I5890"/>
    </row>
    <row r="5891" spans="4:9" x14ac:dyDescent="0.2">
      <c r="D5891" s="7"/>
      <c r="E5891"/>
      <c r="F5891"/>
      <c r="G5891"/>
      <c r="H5891"/>
      <c r="I5891"/>
    </row>
    <row r="5892" spans="4:9" x14ac:dyDescent="0.2">
      <c r="D5892" s="7"/>
      <c r="E5892"/>
      <c r="F5892"/>
      <c r="G5892"/>
      <c r="H5892"/>
      <c r="I5892"/>
    </row>
    <row r="5893" spans="4:9" x14ac:dyDescent="0.2">
      <c r="D5893" s="7"/>
      <c r="E5893"/>
      <c r="F5893"/>
      <c r="G5893"/>
      <c r="H5893"/>
      <c r="I5893"/>
    </row>
    <row r="5894" spans="4:9" x14ac:dyDescent="0.2">
      <c r="D5894" s="7"/>
      <c r="E5894"/>
      <c r="F5894"/>
      <c r="G5894"/>
      <c r="H5894"/>
      <c r="I5894"/>
    </row>
    <row r="5895" spans="4:9" x14ac:dyDescent="0.2">
      <c r="D5895" s="7"/>
      <c r="E5895"/>
      <c r="F5895"/>
      <c r="G5895"/>
      <c r="H5895"/>
      <c r="I5895"/>
    </row>
    <row r="5896" spans="4:9" x14ac:dyDescent="0.2">
      <c r="D5896" s="7"/>
      <c r="E5896"/>
      <c r="F5896"/>
      <c r="G5896"/>
      <c r="H5896"/>
      <c r="I5896"/>
    </row>
    <row r="5897" spans="4:9" x14ac:dyDescent="0.2">
      <c r="D5897" s="7"/>
      <c r="E5897"/>
      <c r="F5897"/>
      <c r="G5897"/>
      <c r="H5897"/>
      <c r="I5897"/>
    </row>
    <row r="5898" spans="4:9" x14ac:dyDescent="0.2">
      <c r="D5898" s="7"/>
      <c r="E5898"/>
      <c r="F5898"/>
      <c r="G5898"/>
      <c r="H5898"/>
      <c r="I5898"/>
    </row>
    <row r="5899" spans="4:9" x14ac:dyDescent="0.2">
      <c r="D5899" s="7"/>
      <c r="E5899"/>
      <c r="F5899"/>
      <c r="G5899"/>
      <c r="H5899"/>
      <c r="I5899"/>
    </row>
    <row r="5900" spans="4:9" x14ac:dyDescent="0.2">
      <c r="D5900" s="7"/>
      <c r="E5900"/>
      <c r="F5900"/>
      <c r="G5900"/>
      <c r="H5900"/>
      <c r="I5900"/>
    </row>
    <row r="5901" spans="4:9" x14ac:dyDescent="0.2">
      <c r="D5901" s="7"/>
      <c r="E5901"/>
      <c r="F5901"/>
      <c r="G5901"/>
      <c r="H5901"/>
      <c r="I5901"/>
    </row>
    <row r="5902" spans="4:9" x14ac:dyDescent="0.2">
      <c r="D5902" s="7"/>
      <c r="E5902"/>
      <c r="F5902"/>
      <c r="G5902"/>
      <c r="H5902"/>
      <c r="I5902"/>
    </row>
    <row r="5903" spans="4:9" x14ac:dyDescent="0.2">
      <c r="D5903" s="7"/>
      <c r="E5903"/>
      <c r="F5903"/>
      <c r="G5903"/>
      <c r="H5903"/>
      <c r="I5903"/>
    </row>
    <row r="5904" spans="4:9" x14ac:dyDescent="0.2">
      <c r="D5904" s="7"/>
      <c r="E5904"/>
      <c r="F5904"/>
      <c r="G5904"/>
      <c r="H5904"/>
      <c r="I5904"/>
    </row>
    <row r="5905" spans="4:9" x14ac:dyDescent="0.2">
      <c r="D5905" s="7"/>
      <c r="E5905"/>
      <c r="F5905"/>
      <c r="G5905"/>
      <c r="H5905"/>
      <c r="I5905"/>
    </row>
    <row r="5906" spans="4:9" x14ac:dyDescent="0.2">
      <c r="D5906" s="7"/>
      <c r="E5906"/>
      <c r="F5906"/>
      <c r="G5906"/>
      <c r="H5906"/>
      <c r="I5906"/>
    </row>
    <row r="5907" spans="4:9" x14ac:dyDescent="0.2">
      <c r="D5907" s="7"/>
      <c r="E5907"/>
      <c r="F5907"/>
      <c r="G5907"/>
      <c r="H5907"/>
      <c r="I5907"/>
    </row>
    <row r="5908" spans="4:9" x14ac:dyDescent="0.2">
      <c r="D5908" s="7"/>
      <c r="E5908"/>
      <c r="F5908"/>
      <c r="G5908"/>
      <c r="H5908"/>
      <c r="I5908"/>
    </row>
    <row r="5909" spans="4:9" x14ac:dyDescent="0.2">
      <c r="D5909" s="7"/>
      <c r="E5909"/>
      <c r="F5909"/>
      <c r="G5909"/>
      <c r="H5909"/>
      <c r="I5909"/>
    </row>
    <row r="5910" spans="4:9" x14ac:dyDescent="0.2">
      <c r="D5910" s="7"/>
      <c r="E5910"/>
      <c r="F5910"/>
      <c r="G5910"/>
      <c r="H5910"/>
      <c r="I5910"/>
    </row>
    <row r="5911" spans="4:9" x14ac:dyDescent="0.2">
      <c r="D5911" s="7"/>
      <c r="E5911"/>
      <c r="F5911"/>
      <c r="G5911"/>
      <c r="H5911"/>
      <c r="I5911"/>
    </row>
    <row r="5912" spans="4:9" x14ac:dyDescent="0.2">
      <c r="D5912" s="7"/>
      <c r="E5912"/>
      <c r="F5912"/>
      <c r="G5912"/>
      <c r="H5912"/>
      <c r="I5912"/>
    </row>
    <row r="5913" spans="4:9" x14ac:dyDescent="0.2">
      <c r="D5913" s="7"/>
      <c r="E5913"/>
      <c r="F5913"/>
      <c r="G5913"/>
      <c r="H5913"/>
      <c r="I5913"/>
    </row>
    <row r="5914" spans="4:9" x14ac:dyDescent="0.2">
      <c r="D5914" s="7"/>
      <c r="E5914"/>
      <c r="F5914"/>
      <c r="G5914"/>
      <c r="H5914"/>
      <c r="I5914"/>
    </row>
    <row r="5915" spans="4:9" x14ac:dyDescent="0.2">
      <c r="D5915" s="7"/>
      <c r="E5915"/>
      <c r="F5915"/>
      <c r="G5915"/>
      <c r="H5915"/>
      <c r="I5915"/>
    </row>
    <row r="5916" spans="4:9" x14ac:dyDescent="0.2">
      <c r="D5916" s="7"/>
      <c r="E5916"/>
      <c r="F5916"/>
      <c r="G5916"/>
      <c r="H5916"/>
      <c r="I5916"/>
    </row>
    <row r="5917" spans="4:9" x14ac:dyDescent="0.2">
      <c r="D5917" s="7"/>
      <c r="E5917"/>
      <c r="F5917"/>
      <c r="G5917"/>
      <c r="H5917"/>
      <c r="I5917"/>
    </row>
    <row r="5918" spans="4:9" x14ac:dyDescent="0.2">
      <c r="D5918" s="7"/>
      <c r="E5918"/>
      <c r="F5918"/>
      <c r="G5918"/>
      <c r="H5918"/>
      <c r="I5918"/>
    </row>
    <row r="5919" spans="4:9" x14ac:dyDescent="0.2">
      <c r="D5919" s="7"/>
      <c r="E5919"/>
      <c r="F5919"/>
      <c r="G5919"/>
      <c r="H5919"/>
      <c r="I5919"/>
    </row>
    <row r="5920" spans="4:9" x14ac:dyDescent="0.2">
      <c r="D5920" s="7"/>
      <c r="E5920"/>
      <c r="F5920"/>
      <c r="G5920"/>
      <c r="H5920"/>
      <c r="I5920"/>
    </row>
    <row r="5921" spans="4:9" x14ac:dyDescent="0.2">
      <c r="D5921" s="7"/>
      <c r="E5921"/>
      <c r="F5921"/>
      <c r="G5921"/>
      <c r="H5921"/>
      <c r="I5921"/>
    </row>
    <row r="5922" spans="4:9" x14ac:dyDescent="0.2">
      <c r="D5922" s="7"/>
      <c r="E5922"/>
      <c r="F5922"/>
      <c r="G5922"/>
      <c r="H5922"/>
      <c r="I5922"/>
    </row>
    <row r="5923" spans="4:9" x14ac:dyDescent="0.2">
      <c r="D5923" s="7"/>
      <c r="E5923"/>
      <c r="F5923"/>
      <c r="G5923"/>
      <c r="H5923"/>
      <c r="I5923"/>
    </row>
    <row r="5924" spans="4:9" x14ac:dyDescent="0.2">
      <c r="D5924" s="7"/>
      <c r="E5924"/>
      <c r="F5924"/>
      <c r="G5924"/>
      <c r="H5924"/>
      <c r="I5924"/>
    </row>
    <row r="5925" spans="4:9" x14ac:dyDescent="0.2">
      <c r="D5925" s="7"/>
      <c r="E5925"/>
      <c r="F5925"/>
      <c r="G5925"/>
      <c r="H5925"/>
      <c r="I5925"/>
    </row>
    <row r="5926" spans="4:9" x14ac:dyDescent="0.2">
      <c r="D5926" s="7"/>
      <c r="E5926"/>
      <c r="F5926"/>
      <c r="G5926"/>
      <c r="H5926"/>
      <c r="I5926"/>
    </row>
    <row r="5927" spans="4:9" x14ac:dyDescent="0.2">
      <c r="D5927" s="7"/>
      <c r="E5927"/>
      <c r="F5927"/>
      <c r="G5927"/>
      <c r="H5927"/>
      <c r="I5927"/>
    </row>
    <row r="5928" spans="4:9" x14ac:dyDescent="0.2">
      <c r="D5928" s="7"/>
      <c r="E5928"/>
      <c r="F5928"/>
      <c r="G5928"/>
      <c r="H5928"/>
      <c r="I5928"/>
    </row>
    <row r="5929" spans="4:9" x14ac:dyDescent="0.2">
      <c r="D5929" s="7"/>
      <c r="E5929"/>
      <c r="F5929"/>
      <c r="G5929"/>
      <c r="H5929"/>
      <c r="I5929"/>
    </row>
    <row r="5930" spans="4:9" x14ac:dyDescent="0.2">
      <c r="D5930" s="7"/>
      <c r="E5930"/>
      <c r="F5930"/>
      <c r="G5930"/>
      <c r="H5930"/>
      <c r="I5930"/>
    </row>
    <row r="5931" spans="4:9" x14ac:dyDescent="0.2">
      <c r="D5931" s="7"/>
      <c r="E5931"/>
      <c r="F5931"/>
      <c r="G5931"/>
      <c r="H5931"/>
      <c r="I5931"/>
    </row>
    <row r="5932" spans="4:9" x14ac:dyDescent="0.2">
      <c r="D5932" s="7"/>
      <c r="E5932"/>
      <c r="F5932"/>
      <c r="G5932"/>
      <c r="H5932"/>
      <c r="I5932"/>
    </row>
    <row r="5933" spans="4:9" x14ac:dyDescent="0.2">
      <c r="D5933" s="7"/>
      <c r="E5933"/>
      <c r="F5933"/>
      <c r="G5933"/>
      <c r="H5933"/>
      <c r="I5933"/>
    </row>
    <row r="5934" spans="4:9" x14ac:dyDescent="0.2">
      <c r="D5934" s="7"/>
      <c r="E5934"/>
      <c r="F5934"/>
      <c r="G5934"/>
      <c r="H5934"/>
      <c r="I5934"/>
    </row>
    <row r="5935" spans="4:9" x14ac:dyDescent="0.2">
      <c r="D5935" s="7"/>
      <c r="E5935"/>
      <c r="F5935"/>
      <c r="G5935"/>
      <c r="H5935"/>
      <c r="I5935"/>
    </row>
    <row r="5936" spans="4:9" x14ac:dyDescent="0.2">
      <c r="D5936" s="7"/>
      <c r="E5936"/>
      <c r="F5936"/>
      <c r="G5936"/>
      <c r="H5936"/>
      <c r="I5936"/>
    </row>
    <row r="5937" spans="4:9" x14ac:dyDescent="0.2">
      <c r="D5937" s="7"/>
      <c r="E5937"/>
      <c r="F5937"/>
      <c r="G5937"/>
      <c r="H5937"/>
      <c r="I5937"/>
    </row>
    <row r="5938" spans="4:9" x14ac:dyDescent="0.2">
      <c r="D5938" s="7"/>
      <c r="E5938"/>
      <c r="F5938"/>
      <c r="G5938"/>
      <c r="H5938"/>
      <c r="I5938"/>
    </row>
    <row r="5939" spans="4:9" x14ac:dyDescent="0.2">
      <c r="D5939" s="7"/>
      <c r="E5939"/>
      <c r="F5939"/>
      <c r="G5939"/>
      <c r="H5939"/>
      <c r="I5939"/>
    </row>
    <row r="5940" spans="4:9" x14ac:dyDescent="0.2">
      <c r="D5940" s="7"/>
      <c r="E5940"/>
      <c r="F5940"/>
      <c r="G5940"/>
      <c r="H5940"/>
      <c r="I5940"/>
    </row>
    <row r="5941" spans="4:9" x14ac:dyDescent="0.2">
      <c r="D5941" s="7"/>
      <c r="E5941"/>
      <c r="F5941"/>
      <c r="G5941"/>
      <c r="H5941"/>
      <c r="I5941"/>
    </row>
    <row r="5942" spans="4:9" x14ac:dyDescent="0.2">
      <c r="D5942" s="7"/>
      <c r="E5942"/>
      <c r="F5942"/>
      <c r="G5942"/>
      <c r="H5942"/>
      <c r="I5942"/>
    </row>
    <row r="5943" spans="4:9" x14ac:dyDescent="0.2">
      <c r="D5943" s="7"/>
      <c r="E5943"/>
      <c r="F5943"/>
      <c r="G5943"/>
      <c r="H5943"/>
      <c r="I5943"/>
    </row>
    <row r="5944" spans="4:9" x14ac:dyDescent="0.2">
      <c r="D5944" s="7"/>
      <c r="E5944"/>
      <c r="F5944"/>
      <c r="G5944"/>
      <c r="H5944"/>
      <c r="I5944"/>
    </row>
    <row r="5945" spans="4:9" x14ac:dyDescent="0.2">
      <c r="D5945" s="7"/>
      <c r="E5945"/>
      <c r="F5945"/>
      <c r="G5945"/>
      <c r="H5945"/>
      <c r="I5945"/>
    </row>
    <row r="5946" spans="4:9" x14ac:dyDescent="0.2">
      <c r="D5946" s="7"/>
      <c r="E5946"/>
      <c r="F5946"/>
      <c r="G5946"/>
      <c r="H5946"/>
      <c r="I5946"/>
    </row>
    <row r="5947" spans="4:9" x14ac:dyDescent="0.2">
      <c r="D5947" s="7"/>
      <c r="E5947"/>
      <c r="F5947"/>
      <c r="G5947"/>
      <c r="H5947"/>
      <c r="I5947"/>
    </row>
    <row r="5948" spans="4:9" x14ac:dyDescent="0.2">
      <c r="D5948" s="7"/>
      <c r="E5948"/>
      <c r="F5948"/>
      <c r="G5948"/>
      <c r="H5948"/>
      <c r="I5948"/>
    </row>
    <row r="5949" spans="4:9" x14ac:dyDescent="0.2">
      <c r="D5949" s="7"/>
      <c r="E5949"/>
      <c r="F5949"/>
      <c r="G5949"/>
      <c r="H5949"/>
      <c r="I5949"/>
    </row>
    <row r="5950" spans="4:9" x14ac:dyDescent="0.2">
      <c r="D5950" s="7"/>
      <c r="E5950"/>
      <c r="F5950"/>
      <c r="G5950"/>
      <c r="H5950"/>
      <c r="I5950"/>
    </row>
    <row r="5951" spans="4:9" x14ac:dyDescent="0.2">
      <c r="D5951" s="7"/>
      <c r="E5951"/>
      <c r="F5951"/>
      <c r="G5951"/>
      <c r="H5951"/>
      <c r="I5951"/>
    </row>
    <row r="5952" spans="4:9" x14ac:dyDescent="0.2">
      <c r="D5952" s="7"/>
      <c r="E5952"/>
      <c r="F5952"/>
      <c r="G5952"/>
      <c r="H5952"/>
      <c r="I5952"/>
    </row>
    <row r="5953" spans="4:9" x14ac:dyDescent="0.2">
      <c r="D5953" s="7"/>
      <c r="E5953"/>
      <c r="F5953"/>
      <c r="G5953"/>
      <c r="H5953"/>
      <c r="I5953"/>
    </row>
    <row r="5954" spans="4:9" x14ac:dyDescent="0.2">
      <c r="D5954" s="7"/>
      <c r="E5954"/>
      <c r="F5954"/>
      <c r="G5954"/>
      <c r="H5954"/>
      <c r="I5954"/>
    </row>
    <row r="5955" spans="4:9" x14ac:dyDescent="0.2">
      <c r="D5955" s="7"/>
      <c r="E5955"/>
      <c r="F5955"/>
      <c r="G5955"/>
      <c r="H5955"/>
      <c r="I5955"/>
    </row>
    <row r="5956" spans="4:9" x14ac:dyDescent="0.2">
      <c r="D5956" s="7"/>
      <c r="E5956"/>
      <c r="F5956"/>
      <c r="G5956"/>
      <c r="H5956"/>
      <c r="I5956"/>
    </row>
    <row r="5957" spans="4:9" x14ac:dyDescent="0.2">
      <c r="D5957" s="7"/>
      <c r="E5957"/>
      <c r="F5957"/>
      <c r="G5957"/>
      <c r="H5957"/>
      <c r="I5957"/>
    </row>
    <row r="5958" spans="4:9" x14ac:dyDescent="0.2">
      <c r="D5958" s="7"/>
      <c r="E5958"/>
      <c r="F5958"/>
      <c r="G5958"/>
      <c r="H5958"/>
      <c r="I5958"/>
    </row>
    <row r="5959" spans="4:9" x14ac:dyDescent="0.2">
      <c r="D5959" s="7"/>
      <c r="E5959"/>
      <c r="F5959"/>
      <c r="G5959"/>
      <c r="H5959"/>
      <c r="I5959"/>
    </row>
    <row r="5960" spans="4:9" x14ac:dyDescent="0.2">
      <c r="D5960" s="7"/>
      <c r="E5960"/>
      <c r="F5960"/>
      <c r="G5960"/>
      <c r="H5960"/>
      <c r="I5960"/>
    </row>
    <row r="5961" spans="4:9" x14ac:dyDescent="0.2">
      <c r="D5961" s="7"/>
      <c r="E5961"/>
      <c r="F5961"/>
      <c r="G5961"/>
      <c r="H5961"/>
      <c r="I5961"/>
    </row>
    <row r="5962" spans="4:9" x14ac:dyDescent="0.2">
      <c r="D5962" s="7"/>
      <c r="E5962"/>
      <c r="F5962"/>
      <c r="G5962"/>
      <c r="H5962"/>
      <c r="I5962"/>
    </row>
    <row r="5963" spans="4:9" x14ac:dyDescent="0.2">
      <c r="D5963" s="7"/>
      <c r="E5963"/>
      <c r="F5963"/>
      <c r="G5963"/>
      <c r="H5963"/>
      <c r="I5963"/>
    </row>
    <row r="5964" spans="4:9" x14ac:dyDescent="0.2">
      <c r="D5964" s="7"/>
      <c r="E5964"/>
      <c r="F5964"/>
      <c r="G5964"/>
      <c r="H5964"/>
      <c r="I5964"/>
    </row>
    <row r="5965" spans="4:9" x14ac:dyDescent="0.2">
      <c r="D5965" s="7"/>
      <c r="E5965"/>
      <c r="F5965"/>
      <c r="G5965"/>
      <c r="H5965"/>
      <c r="I5965"/>
    </row>
    <row r="5966" spans="4:9" x14ac:dyDescent="0.2">
      <c r="D5966" s="7"/>
      <c r="E5966"/>
      <c r="F5966"/>
      <c r="G5966"/>
      <c r="H5966"/>
      <c r="I5966"/>
    </row>
    <row r="5967" spans="4:9" x14ac:dyDescent="0.2">
      <c r="D5967" s="7"/>
      <c r="E5967"/>
      <c r="F5967"/>
      <c r="G5967"/>
      <c r="H5967"/>
      <c r="I5967"/>
    </row>
    <row r="5968" spans="4:9" x14ac:dyDescent="0.2">
      <c r="D5968" s="7"/>
      <c r="E5968"/>
      <c r="F5968"/>
      <c r="G5968"/>
      <c r="H5968"/>
      <c r="I5968"/>
    </row>
    <row r="5969" spans="4:9" x14ac:dyDescent="0.2">
      <c r="D5969" s="7"/>
      <c r="E5969"/>
      <c r="F5969"/>
      <c r="G5969"/>
      <c r="H5969"/>
      <c r="I5969"/>
    </row>
    <row r="5970" spans="4:9" x14ac:dyDescent="0.2">
      <c r="D5970" s="7"/>
      <c r="E5970"/>
      <c r="F5970"/>
      <c r="G5970"/>
      <c r="H5970"/>
      <c r="I5970"/>
    </row>
    <row r="5971" spans="4:9" x14ac:dyDescent="0.2">
      <c r="D5971" s="7"/>
      <c r="E5971"/>
      <c r="F5971"/>
      <c r="G5971"/>
      <c r="H5971"/>
      <c r="I5971"/>
    </row>
    <row r="5972" spans="4:9" x14ac:dyDescent="0.2">
      <c r="D5972" s="7"/>
      <c r="E5972"/>
      <c r="F5972"/>
      <c r="G5972"/>
      <c r="H5972"/>
      <c r="I5972"/>
    </row>
    <row r="5973" spans="4:9" x14ac:dyDescent="0.2">
      <c r="D5973" s="7"/>
      <c r="E5973"/>
      <c r="F5973"/>
      <c r="G5973"/>
      <c r="H5973"/>
      <c r="I5973"/>
    </row>
    <row r="5974" spans="4:9" x14ac:dyDescent="0.2">
      <c r="D5974" s="7"/>
      <c r="E5974"/>
      <c r="F5974"/>
      <c r="G5974"/>
      <c r="H5974"/>
      <c r="I5974"/>
    </row>
    <row r="5975" spans="4:9" x14ac:dyDescent="0.2">
      <c r="D5975" s="7"/>
      <c r="E5975"/>
      <c r="F5975"/>
      <c r="G5975"/>
      <c r="H5975"/>
      <c r="I5975"/>
    </row>
    <row r="5976" spans="4:9" x14ac:dyDescent="0.2">
      <c r="D5976" s="7"/>
      <c r="E5976"/>
      <c r="F5976"/>
      <c r="G5976"/>
      <c r="H5976"/>
      <c r="I5976"/>
    </row>
    <row r="5977" spans="4:9" x14ac:dyDescent="0.2">
      <c r="D5977" s="7"/>
      <c r="E5977"/>
      <c r="F5977"/>
      <c r="G5977"/>
      <c r="H5977"/>
      <c r="I5977"/>
    </row>
    <row r="5978" spans="4:9" x14ac:dyDescent="0.2">
      <c r="D5978" s="7"/>
      <c r="E5978"/>
      <c r="F5978"/>
      <c r="G5978"/>
      <c r="H5978"/>
      <c r="I5978"/>
    </row>
    <row r="5979" spans="4:9" x14ac:dyDescent="0.2">
      <c r="D5979" s="7"/>
      <c r="E5979"/>
      <c r="F5979"/>
      <c r="G5979"/>
      <c r="H5979"/>
      <c r="I5979"/>
    </row>
    <row r="5980" spans="4:9" x14ac:dyDescent="0.2">
      <c r="D5980" s="7"/>
      <c r="E5980"/>
      <c r="F5980"/>
      <c r="G5980"/>
      <c r="H5980"/>
      <c r="I5980"/>
    </row>
    <row r="5981" spans="4:9" x14ac:dyDescent="0.2">
      <c r="D5981" s="7"/>
      <c r="E5981"/>
      <c r="F5981"/>
      <c r="G5981"/>
      <c r="H5981"/>
      <c r="I5981"/>
    </row>
    <row r="5982" spans="4:9" x14ac:dyDescent="0.2">
      <c r="D5982" s="7"/>
      <c r="E5982"/>
      <c r="F5982"/>
      <c r="G5982"/>
      <c r="H5982"/>
      <c r="I5982"/>
    </row>
    <row r="5983" spans="4:9" x14ac:dyDescent="0.2">
      <c r="D5983" s="7"/>
      <c r="E5983"/>
      <c r="F5983"/>
      <c r="G5983"/>
      <c r="H5983"/>
      <c r="I5983"/>
    </row>
    <row r="5984" spans="4:9" x14ac:dyDescent="0.2">
      <c r="D5984" s="7"/>
      <c r="E5984"/>
      <c r="F5984"/>
      <c r="G5984"/>
      <c r="H5984"/>
      <c r="I5984"/>
    </row>
    <row r="5985" spans="4:9" x14ac:dyDescent="0.2">
      <c r="D5985" s="7"/>
      <c r="E5985"/>
      <c r="F5985"/>
      <c r="G5985"/>
      <c r="H5985"/>
      <c r="I5985"/>
    </row>
    <row r="5986" spans="4:9" x14ac:dyDescent="0.2">
      <c r="D5986" s="7"/>
      <c r="E5986"/>
      <c r="F5986"/>
      <c r="G5986"/>
      <c r="H5986"/>
      <c r="I5986"/>
    </row>
    <row r="5987" spans="4:9" x14ac:dyDescent="0.2">
      <c r="D5987" s="7"/>
      <c r="E5987"/>
      <c r="F5987"/>
      <c r="G5987"/>
      <c r="H5987"/>
      <c r="I5987"/>
    </row>
    <row r="5988" spans="4:9" x14ac:dyDescent="0.2">
      <c r="D5988" s="7"/>
      <c r="E5988"/>
      <c r="F5988"/>
      <c r="G5988"/>
      <c r="H5988"/>
      <c r="I5988"/>
    </row>
    <row r="5989" spans="4:9" x14ac:dyDescent="0.2">
      <c r="D5989" s="7"/>
      <c r="E5989"/>
      <c r="F5989"/>
      <c r="G5989"/>
      <c r="H5989"/>
      <c r="I5989"/>
    </row>
    <row r="5990" spans="4:9" x14ac:dyDescent="0.2">
      <c r="D5990" s="7"/>
      <c r="E5990"/>
      <c r="F5990"/>
      <c r="G5990"/>
      <c r="H5990"/>
      <c r="I5990"/>
    </row>
    <row r="5991" spans="4:9" x14ac:dyDescent="0.2">
      <c r="D5991" s="7"/>
      <c r="E5991"/>
      <c r="F5991"/>
      <c r="G5991"/>
      <c r="H5991"/>
      <c r="I5991"/>
    </row>
    <row r="5992" spans="4:9" x14ac:dyDescent="0.2">
      <c r="D5992" s="7"/>
      <c r="E5992"/>
      <c r="F5992"/>
      <c r="G5992"/>
      <c r="H5992"/>
      <c r="I5992"/>
    </row>
    <row r="5993" spans="4:9" x14ac:dyDescent="0.2">
      <c r="D5993" s="7"/>
      <c r="E5993"/>
      <c r="F5993"/>
      <c r="G5993"/>
      <c r="H5993"/>
      <c r="I5993"/>
    </row>
    <row r="5994" spans="4:9" x14ac:dyDescent="0.2">
      <c r="D5994" s="7"/>
      <c r="E5994"/>
      <c r="F5994"/>
      <c r="G5994"/>
      <c r="H5994"/>
      <c r="I5994"/>
    </row>
    <row r="5995" spans="4:9" x14ac:dyDescent="0.2">
      <c r="D5995" s="7"/>
      <c r="E5995"/>
      <c r="F5995"/>
      <c r="G5995"/>
      <c r="H5995"/>
      <c r="I5995"/>
    </row>
    <row r="5996" spans="4:9" x14ac:dyDescent="0.2">
      <c r="D5996" s="7"/>
      <c r="E5996"/>
      <c r="F5996"/>
      <c r="G5996"/>
      <c r="H5996"/>
      <c r="I5996"/>
    </row>
    <row r="5997" spans="4:9" x14ac:dyDescent="0.2">
      <c r="D5997" s="7"/>
      <c r="E5997"/>
      <c r="F5997"/>
      <c r="G5997"/>
      <c r="H5997"/>
      <c r="I5997"/>
    </row>
    <row r="5998" spans="4:9" x14ac:dyDescent="0.2">
      <c r="D5998" s="7"/>
      <c r="E5998"/>
      <c r="F5998"/>
      <c r="G5998"/>
      <c r="H5998"/>
      <c r="I5998"/>
    </row>
    <row r="5999" spans="4:9" x14ac:dyDescent="0.2">
      <c r="D5999" s="7"/>
      <c r="E5999"/>
      <c r="F5999"/>
      <c r="G5999"/>
      <c r="H5999"/>
      <c r="I5999"/>
    </row>
    <row r="6000" spans="4:9" x14ac:dyDescent="0.2">
      <c r="D6000" s="7"/>
      <c r="E6000"/>
      <c r="F6000"/>
      <c r="G6000"/>
      <c r="H6000"/>
      <c r="I6000"/>
    </row>
    <row r="6001" spans="4:9" x14ac:dyDescent="0.2">
      <c r="D6001" s="7"/>
      <c r="E6001"/>
      <c r="F6001"/>
      <c r="G6001"/>
      <c r="H6001"/>
      <c r="I6001"/>
    </row>
    <row r="6002" spans="4:9" x14ac:dyDescent="0.2">
      <c r="D6002" s="7"/>
      <c r="E6002"/>
      <c r="F6002"/>
      <c r="G6002"/>
      <c r="H6002"/>
      <c r="I6002"/>
    </row>
    <row r="6003" spans="4:9" x14ac:dyDescent="0.2">
      <c r="D6003" s="7"/>
      <c r="E6003"/>
      <c r="F6003"/>
      <c r="G6003"/>
      <c r="H6003"/>
      <c r="I6003"/>
    </row>
    <row r="6004" spans="4:9" x14ac:dyDescent="0.2">
      <c r="D6004" s="7"/>
      <c r="E6004"/>
      <c r="F6004"/>
      <c r="G6004"/>
      <c r="H6004"/>
      <c r="I6004"/>
    </row>
    <row r="6005" spans="4:9" x14ac:dyDescent="0.2">
      <c r="D6005" s="7"/>
      <c r="E6005"/>
      <c r="F6005"/>
      <c r="G6005"/>
      <c r="H6005"/>
      <c r="I6005"/>
    </row>
    <row r="6006" spans="4:9" x14ac:dyDescent="0.2">
      <c r="D6006" s="7"/>
      <c r="E6006"/>
      <c r="F6006"/>
      <c r="G6006"/>
      <c r="H6006"/>
      <c r="I6006"/>
    </row>
    <row r="6007" spans="4:9" x14ac:dyDescent="0.2">
      <c r="D6007" s="7"/>
      <c r="E6007"/>
      <c r="F6007"/>
      <c r="G6007"/>
      <c r="H6007"/>
      <c r="I6007"/>
    </row>
    <row r="6008" spans="4:9" x14ac:dyDescent="0.2">
      <c r="D6008" s="7"/>
      <c r="E6008"/>
      <c r="F6008"/>
      <c r="G6008"/>
      <c r="H6008"/>
      <c r="I6008"/>
    </row>
    <row r="6009" spans="4:9" x14ac:dyDescent="0.2">
      <c r="D6009" s="7"/>
      <c r="E6009"/>
      <c r="F6009"/>
      <c r="G6009"/>
      <c r="H6009"/>
      <c r="I6009"/>
    </row>
    <row r="6010" spans="4:9" x14ac:dyDescent="0.2">
      <c r="D6010" s="7"/>
      <c r="E6010"/>
      <c r="F6010"/>
      <c r="G6010"/>
      <c r="H6010"/>
      <c r="I6010"/>
    </row>
    <row r="6011" spans="4:9" x14ac:dyDescent="0.2">
      <c r="D6011" s="7"/>
      <c r="E6011"/>
      <c r="F6011"/>
      <c r="G6011"/>
      <c r="H6011"/>
      <c r="I6011"/>
    </row>
    <row r="6012" spans="4:9" x14ac:dyDescent="0.2">
      <c r="D6012" s="7"/>
      <c r="E6012"/>
      <c r="F6012"/>
      <c r="G6012"/>
      <c r="H6012"/>
      <c r="I6012"/>
    </row>
    <row r="6013" spans="4:9" x14ac:dyDescent="0.2">
      <c r="D6013" s="7"/>
      <c r="E6013"/>
      <c r="F6013"/>
      <c r="G6013"/>
      <c r="H6013"/>
      <c r="I6013"/>
    </row>
    <row r="6014" spans="4:9" x14ac:dyDescent="0.2">
      <c r="D6014" s="7"/>
      <c r="E6014"/>
      <c r="F6014"/>
      <c r="G6014"/>
      <c r="H6014"/>
      <c r="I6014"/>
    </row>
    <row r="6015" spans="4:9" x14ac:dyDescent="0.2">
      <c r="D6015" s="7"/>
      <c r="E6015"/>
      <c r="F6015"/>
      <c r="G6015"/>
      <c r="H6015"/>
      <c r="I6015"/>
    </row>
    <row r="6016" spans="4:9" x14ac:dyDescent="0.2">
      <c r="D6016" s="7"/>
      <c r="E6016"/>
      <c r="F6016"/>
      <c r="G6016"/>
      <c r="H6016"/>
      <c r="I6016"/>
    </row>
    <row r="6017" spans="4:9" x14ac:dyDescent="0.2">
      <c r="D6017" s="7"/>
      <c r="E6017"/>
      <c r="F6017"/>
      <c r="G6017"/>
      <c r="H6017"/>
      <c r="I6017"/>
    </row>
    <row r="6018" spans="4:9" x14ac:dyDescent="0.2">
      <c r="D6018" s="7"/>
      <c r="E6018"/>
      <c r="F6018"/>
      <c r="G6018"/>
      <c r="H6018"/>
      <c r="I6018"/>
    </row>
    <row r="6019" spans="4:9" x14ac:dyDescent="0.2">
      <c r="D6019" s="7"/>
      <c r="E6019"/>
      <c r="F6019"/>
      <c r="G6019"/>
      <c r="H6019"/>
      <c r="I6019"/>
    </row>
    <row r="6020" spans="4:9" x14ac:dyDescent="0.2">
      <c r="D6020" s="7"/>
      <c r="E6020"/>
      <c r="F6020"/>
      <c r="G6020"/>
      <c r="H6020"/>
      <c r="I6020"/>
    </row>
    <row r="6021" spans="4:9" x14ac:dyDescent="0.2">
      <c r="D6021" s="7"/>
      <c r="E6021"/>
      <c r="F6021"/>
      <c r="G6021"/>
      <c r="H6021"/>
      <c r="I6021"/>
    </row>
    <row r="6022" spans="4:9" x14ac:dyDescent="0.2">
      <c r="D6022" s="7"/>
      <c r="E6022"/>
      <c r="F6022"/>
      <c r="G6022"/>
      <c r="H6022"/>
      <c r="I6022"/>
    </row>
    <row r="6023" spans="4:9" x14ac:dyDescent="0.2">
      <c r="D6023" s="7"/>
      <c r="E6023"/>
      <c r="F6023"/>
      <c r="G6023"/>
      <c r="H6023"/>
      <c r="I6023"/>
    </row>
    <row r="6024" spans="4:9" x14ac:dyDescent="0.2">
      <c r="D6024" s="7"/>
      <c r="E6024"/>
      <c r="F6024"/>
      <c r="G6024"/>
      <c r="H6024"/>
      <c r="I6024"/>
    </row>
    <row r="6025" spans="4:9" x14ac:dyDescent="0.2">
      <c r="D6025" s="7"/>
      <c r="E6025"/>
      <c r="F6025"/>
      <c r="G6025"/>
      <c r="H6025"/>
      <c r="I6025"/>
    </row>
    <row r="6026" spans="4:9" x14ac:dyDescent="0.2">
      <c r="D6026" s="7"/>
      <c r="E6026"/>
      <c r="F6026"/>
      <c r="G6026"/>
      <c r="H6026"/>
      <c r="I6026"/>
    </row>
    <row r="6027" spans="4:9" x14ac:dyDescent="0.2">
      <c r="D6027" s="7"/>
      <c r="E6027"/>
      <c r="F6027"/>
      <c r="G6027"/>
      <c r="H6027"/>
      <c r="I6027"/>
    </row>
    <row r="6028" spans="4:9" x14ac:dyDescent="0.2">
      <c r="D6028" s="7"/>
      <c r="E6028"/>
      <c r="F6028"/>
      <c r="G6028"/>
      <c r="H6028"/>
      <c r="I6028"/>
    </row>
    <row r="6029" spans="4:9" x14ac:dyDescent="0.2">
      <c r="D6029" s="7"/>
      <c r="E6029"/>
      <c r="F6029"/>
      <c r="G6029"/>
      <c r="H6029"/>
      <c r="I6029"/>
    </row>
    <row r="6030" spans="4:9" x14ac:dyDescent="0.2">
      <c r="D6030" s="7"/>
      <c r="E6030"/>
      <c r="F6030"/>
      <c r="G6030"/>
      <c r="H6030"/>
      <c r="I6030"/>
    </row>
    <row r="6031" spans="4:9" x14ac:dyDescent="0.2">
      <c r="D6031" s="7"/>
      <c r="E6031"/>
      <c r="F6031"/>
      <c r="G6031"/>
      <c r="H6031"/>
      <c r="I6031"/>
    </row>
    <row r="6032" spans="4:9" x14ac:dyDescent="0.2">
      <c r="D6032" s="7"/>
      <c r="E6032"/>
      <c r="F6032"/>
      <c r="G6032"/>
      <c r="H6032"/>
      <c r="I6032"/>
    </row>
    <row r="6033" spans="4:9" x14ac:dyDescent="0.2">
      <c r="D6033" s="7"/>
      <c r="E6033"/>
      <c r="F6033"/>
      <c r="G6033"/>
      <c r="H6033"/>
      <c r="I6033"/>
    </row>
    <row r="6034" spans="4:9" x14ac:dyDescent="0.2">
      <c r="D6034" s="7"/>
      <c r="E6034"/>
      <c r="F6034"/>
      <c r="G6034"/>
      <c r="H6034"/>
      <c r="I6034"/>
    </row>
    <row r="6035" spans="4:9" x14ac:dyDescent="0.2">
      <c r="D6035" s="7"/>
      <c r="E6035"/>
      <c r="F6035"/>
      <c r="G6035"/>
      <c r="H6035"/>
      <c r="I6035"/>
    </row>
    <row r="6036" spans="4:9" x14ac:dyDescent="0.2">
      <c r="D6036" s="7"/>
      <c r="E6036"/>
      <c r="F6036"/>
      <c r="G6036"/>
      <c r="H6036"/>
      <c r="I6036"/>
    </row>
    <row r="6037" spans="4:9" x14ac:dyDescent="0.2">
      <c r="D6037" s="7"/>
      <c r="E6037"/>
      <c r="F6037"/>
      <c r="G6037"/>
      <c r="H6037"/>
      <c r="I6037"/>
    </row>
    <row r="6038" spans="4:9" x14ac:dyDescent="0.2">
      <c r="D6038" s="7"/>
      <c r="E6038"/>
      <c r="F6038"/>
      <c r="G6038"/>
      <c r="H6038"/>
      <c r="I6038"/>
    </row>
    <row r="6039" spans="4:9" x14ac:dyDescent="0.2">
      <c r="D6039" s="7"/>
      <c r="E6039"/>
      <c r="F6039"/>
      <c r="G6039"/>
      <c r="H6039"/>
      <c r="I6039"/>
    </row>
    <row r="6040" spans="4:9" x14ac:dyDescent="0.2">
      <c r="D6040" s="7"/>
      <c r="E6040"/>
      <c r="F6040"/>
      <c r="G6040"/>
      <c r="H6040"/>
      <c r="I6040"/>
    </row>
    <row r="6041" spans="4:9" x14ac:dyDescent="0.2">
      <c r="D6041" s="7"/>
      <c r="E6041"/>
      <c r="F6041"/>
      <c r="G6041"/>
      <c r="H6041"/>
      <c r="I6041"/>
    </row>
    <row r="6042" spans="4:9" x14ac:dyDescent="0.2">
      <c r="D6042" s="7"/>
      <c r="E6042"/>
      <c r="F6042"/>
      <c r="G6042"/>
      <c r="H6042"/>
      <c r="I6042"/>
    </row>
    <row r="6043" spans="4:9" x14ac:dyDescent="0.2">
      <c r="D6043" s="7"/>
      <c r="E6043"/>
      <c r="F6043"/>
      <c r="G6043"/>
      <c r="H6043"/>
      <c r="I6043"/>
    </row>
    <row r="6044" spans="4:9" x14ac:dyDescent="0.2">
      <c r="D6044" s="7"/>
      <c r="E6044"/>
      <c r="F6044"/>
      <c r="G6044"/>
      <c r="H6044"/>
      <c r="I6044"/>
    </row>
    <row r="6045" spans="4:9" x14ac:dyDescent="0.2">
      <c r="D6045" s="7"/>
      <c r="E6045"/>
      <c r="F6045"/>
      <c r="G6045"/>
      <c r="H6045"/>
      <c r="I6045"/>
    </row>
    <row r="6046" spans="4:9" x14ac:dyDescent="0.2">
      <c r="D6046" s="7"/>
      <c r="E6046"/>
      <c r="F6046"/>
      <c r="G6046"/>
      <c r="H6046"/>
      <c r="I6046"/>
    </row>
    <row r="6047" spans="4:9" x14ac:dyDescent="0.2">
      <c r="D6047" s="7"/>
      <c r="E6047"/>
      <c r="F6047"/>
      <c r="G6047"/>
      <c r="H6047"/>
      <c r="I6047"/>
    </row>
    <row r="6048" spans="4:9" x14ac:dyDescent="0.2">
      <c r="D6048" s="7"/>
      <c r="E6048"/>
      <c r="F6048"/>
      <c r="G6048"/>
      <c r="H6048"/>
      <c r="I6048"/>
    </row>
    <row r="6049" spans="4:9" x14ac:dyDescent="0.2">
      <c r="D6049" s="7"/>
      <c r="E6049"/>
      <c r="F6049"/>
      <c r="G6049"/>
      <c r="H6049"/>
      <c r="I6049"/>
    </row>
    <row r="6050" spans="4:9" x14ac:dyDescent="0.2">
      <c r="D6050" s="7"/>
      <c r="E6050"/>
      <c r="F6050"/>
      <c r="G6050"/>
      <c r="H6050"/>
      <c r="I6050"/>
    </row>
    <row r="6051" spans="4:9" x14ac:dyDescent="0.2">
      <c r="D6051" s="7"/>
      <c r="E6051"/>
      <c r="F6051"/>
      <c r="G6051"/>
      <c r="H6051"/>
      <c r="I6051"/>
    </row>
    <row r="6052" spans="4:9" x14ac:dyDescent="0.2">
      <c r="D6052" s="7"/>
      <c r="E6052"/>
      <c r="F6052"/>
      <c r="G6052"/>
      <c r="H6052"/>
      <c r="I6052"/>
    </row>
    <row r="6053" spans="4:9" x14ac:dyDescent="0.2">
      <c r="D6053" s="7"/>
      <c r="E6053"/>
      <c r="F6053"/>
      <c r="G6053"/>
      <c r="H6053"/>
      <c r="I6053"/>
    </row>
    <row r="6054" spans="4:9" x14ac:dyDescent="0.2">
      <c r="D6054" s="7"/>
      <c r="E6054"/>
      <c r="F6054"/>
      <c r="G6054"/>
      <c r="H6054"/>
      <c r="I6054"/>
    </row>
    <row r="6055" spans="4:9" x14ac:dyDescent="0.2">
      <c r="D6055" s="7"/>
      <c r="E6055"/>
      <c r="F6055"/>
      <c r="G6055"/>
      <c r="H6055"/>
      <c r="I6055"/>
    </row>
    <row r="6056" spans="4:9" x14ac:dyDescent="0.2">
      <c r="D6056" s="7"/>
      <c r="E6056"/>
      <c r="F6056"/>
      <c r="G6056"/>
      <c r="H6056"/>
      <c r="I6056"/>
    </row>
    <row r="6057" spans="4:9" x14ac:dyDescent="0.2">
      <c r="D6057" s="7"/>
      <c r="E6057"/>
      <c r="F6057"/>
      <c r="G6057"/>
      <c r="H6057"/>
      <c r="I6057"/>
    </row>
    <row r="6058" spans="4:9" x14ac:dyDescent="0.2">
      <c r="D6058" s="7"/>
      <c r="E6058"/>
      <c r="F6058"/>
      <c r="G6058"/>
      <c r="H6058"/>
      <c r="I6058"/>
    </row>
    <row r="6059" spans="4:9" x14ac:dyDescent="0.2">
      <c r="D6059" s="7"/>
      <c r="E6059"/>
      <c r="F6059"/>
      <c r="G6059"/>
      <c r="H6059"/>
      <c r="I6059"/>
    </row>
    <row r="6060" spans="4:9" x14ac:dyDescent="0.2">
      <c r="D6060" s="7"/>
      <c r="E6060"/>
      <c r="F6060"/>
      <c r="G6060"/>
      <c r="H6060"/>
      <c r="I6060"/>
    </row>
    <row r="6061" spans="4:9" x14ac:dyDescent="0.2">
      <c r="D6061" s="7"/>
      <c r="E6061"/>
      <c r="F6061"/>
      <c r="G6061"/>
      <c r="H6061"/>
      <c r="I6061"/>
    </row>
    <row r="6062" spans="4:9" x14ac:dyDescent="0.2">
      <c r="D6062" s="7"/>
      <c r="E6062"/>
      <c r="F6062"/>
      <c r="G6062"/>
      <c r="H6062"/>
      <c r="I6062"/>
    </row>
    <row r="6063" spans="4:9" x14ac:dyDescent="0.2">
      <c r="D6063" s="7"/>
      <c r="E6063"/>
      <c r="F6063"/>
      <c r="G6063"/>
      <c r="H6063"/>
      <c r="I6063"/>
    </row>
    <row r="6064" spans="4:9" x14ac:dyDescent="0.2">
      <c r="D6064" s="7"/>
      <c r="E6064"/>
      <c r="F6064"/>
      <c r="G6064"/>
      <c r="H6064"/>
      <c r="I6064"/>
    </row>
    <row r="6065" spans="4:9" x14ac:dyDescent="0.2">
      <c r="D6065" s="7"/>
      <c r="E6065"/>
      <c r="F6065"/>
      <c r="G6065"/>
      <c r="H6065"/>
      <c r="I6065"/>
    </row>
    <row r="6066" spans="4:9" x14ac:dyDescent="0.2">
      <c r="D6066" s="7"/>
      <c r="E6066"/>
      <c r="F6066"/>
      <c r="G6066"/>
      <c r="H6066"/>
      <c r="I6066"/>
    </row>
    <row r="6067" spans="4:9" x14ac:dyDescent="0.2">
      <c r="D6067" s="7"/>
      <c r="E6067"/>
      <c r="F6067"/>
      <c r="G6067"/>
      <c r="H6067"/>
      <c r="I6067"/>
    </row>
    <row r="6068" spans="4:9" x14ac:dyDescent="0.2">
      <c r="D6068" s="7"/>
      <c r="E6068"/>
      <c r="F6068"/>
      <c r="G6068"/>
      <c r="H6068"/>
      <c r="I6068"/>
    </row>
    <row r="6069" spans="4:9" x14ac:dyDescent="0.2">
      <c r="D6069" s="7"/>
      <c r="E6069"/>
      <c r="F6069"/>
      <c r="G6069"/>
      <c r="H6069"/>
      <c r="I6069"/>
    </row>
    <row r="6070" spans="4:9" x14ac:dyDescent="0.2">
      <c r="D6070" s="7"/>
      <c r="E6070"/>
      <c r="F6070"/>
      <c r="G6070"/>
      <c r="H6070"/>
      <c r="I6070"/>
    </row>
    <row r="6071" spans="4:9" x14ac:dyDescent="0.2">
      <c r="D6071" s="7"/>
      <c r="E6071"/>
      <c r="F6071"/>
      <c r="G6071"/>
      <c r="H6071"/>
      <c r="I6071"/>
    </row>
    <row r="6072" spans="4:9" x14ac:dyDescent="0.2">
      <c r="D6072" s="7"/>
      <c r="E6072"/>
      <c r="F6072"/>
      <c r="G6072"/>
      <c r="H6072"/>
      <c r="I6072"/>
    </row>
    <row r="6073" spans="4:9" x14ac:dyDescent="0.2">
      <c r="D6073" s="7"/>
      <c r="E6073"/>
      <c r="F6073"/>
      <c r="G6073"/>
      <c r="H6073"/>
      <c r="I6073"/>
    </row>
    <row r="6074" spans="4:9" x14ac:dyDescent="0.2">
      <c r="D6074" s="7"/>
      <c r="E6074"/>
      <c r="F6074"/>
      <c r="G6074"/>
      <c r="H6074"/>
      <c r="I6074"/>
    </row>
    <row r="6075" spans="4:9" x14ac:dyDescent="0.2">
      <c r="D6075" s="7"/>
      <c r="E6075"/>
      <c r="F6075"/>
      <c r="G6075"/>
      <c r="H6075"/>
      <c r="I6075"/>
    </row>
    <row r="6076" spans="4:9" x14ac:dyDescent="0.2">
      <c r="D6076" s="7"/>
      <c r="E6076"/>
      <c r="F6076"/>
      <c r="G6076"/>
      <c r="H6076"/>
      <c r="I6076"/>
    </row>
    <row r="6077" spans="4:9" x14ac:dyDescent="0.2">
      <c r="D6077" s="7"/>
      <c r="E6077"/>
      <c r="F6077"/>
      <c r="G6077"/>
      <c r="H6077"/>
      <c r="I6077"/>
    </row>
    <row r="6078" spans="4:9" x14ac:dyDescent="0.2">
      <c r="D6078" s="7"/>
      <c r="E6078"/>
      <c r="F6078"/>
      <c r="G6078"/>
      <c r="H6078"/>
      <c r="I6078"/>
    </row>
    <row r="6079" spans="4:9" x14ac:dyDescent="0.2">
      <c r="D6079" s="7"/>
      <c r="E6079"/>
      <c r="F6079"/>
      <c r="G6079"/>
      <c r="H6079"/>
      <c r="I6079"/>
    </row>
    <row r="6080" spans="4:9" x14ac:dyDescent="0.2">
      <c r="D6080" s="7"/>
      <c r="E6080"/>
      <c r="F6080"/>
      <c r="G6080"/>
      <c r="H6080"/>
      <c r="I6080"/>
    </row>
    <row r="6081" spans="4:9" x14ac:dyDescent="0.2">
      <c r="D6081" s="7"/>
      <c r="E6081"/>
      <c r="F6081"/>
      <c r="G6081"/>
      <c r="H6081"/>
      <c r="I6081"/>
    </row>
    <row r="6082" spans="4:9" x14ac:dyDescent="0.2">
      <c r="D6082" s="7"/>
      <c r="E6082"/>
      <c r="F6082"/>
      <c r="G6082"/>
      <c r="H6082"/>
      <c r="I6082"/>
    </row>
    <row r="6083" spans="4:9" x14ac:dyDescent="0.2">
      <c r="D6083" s="7"/>
      <c r="E6083"/>
      <c r="F6083"/>
      <c r="G6083"/>
      <c r="H6083"/>
      <c r="I6083"/>
    </row>
    <row r="6084" spans="4:9" x14ac:dyDescent="0.2">
      <c r="D6084" s="7"/>
      <c r="E6084"/>
      <c r="F6084"/>
      <c r="G6084"/>
      <c r="H6084"/>
      <c r="I6084"/>
    </row>
    <row r="6085" spans="4:9" x14ac:dyDescent="0.2">
      <c r="D6085" s="7"/>
      <c r="E6085"/>
      <c r="F6085"/>
      <c r="G6085"/>
      <c r="H6085"/>
      <c r="I6085"/>
    </row>
    <row r="6086" spans="4:9" x14ac:dyDescent="0.2">
      <c r="D6086" s="7"/>
      <c r="E6086"/>
      <c r="F6086"/>
      <c r="G6086"/>
      <c r="H6086"/>
      <c r="I6086"/>
    </row>
    <row r="6087" spans="4:9" x14ac:dyDescent="0.2">
      <c r="D6087" s="7"/>
      <c r="E6087"/>
      <c r="F6087"/>
      <c r="G6087"/>
      <c r="H6087"/>
      <c r="I6087"/>
    </row>
    <row r="6088" spans="4:9" x14ac:dyDescent="0.2">
      <c r="D6088" s="7"/>
      <c r="E6088"/>
      <c r="F6088"/>
      <c r="G6088"/>
      <c r="H6088"/>
      <c r="I6088"/>
    </row>
    <row r="6089" spans="4:9" x14ac:dyDescent="0.2">
      <c r="D6089" s="7"/>
      <c r="E6089"/>
      <c r="F6089"/>
      <c r="G6089"/>
      <c r="H6089"/>
      <c r="I6089"/>
    </row>
    <row r="6090" spans="4:9" x14ac:dyDescent="0.2">
      <c r="D6090" s="7"/>
      <c r="E6090"/>
      <c r="F6090"/>
      <c r="G6090"/>
      <c r="H6090"/>
      <c r="I6090"/>
    </row>
    <row r="6091" spans="4:9" x14ac:dyDescent="0.2">
      <c r="D6091" s="7"/>
      <c r="E6091"/>
      <c r="F6091"/>
      <c r="G6091"/>
      <c r="H6091"/>
      <c r="I6091"/>
    </row>
    <row r="6092" spans="4:9" x14ac:dyDescent="0.2">
      <c r="D6092" s="7"/>
      <c r="E6092"/>
      <c r="F6092"/>
      <c r="G6092"/>
      <c r="H6092"/>
      <c r="I6092"/>
    </row>
    <row r="6093" spans="4:9" x14ac:dyDescent="0.2">
      <c r="D6093" s="7"/>
      <c r="E6093"/>
      <c r="F6093"/>
      <c r="G6093"/>
      <c r="H6093"/>
      <c r="I6093"/>
    </row>
    <row r="6094" spans="4:9" x14ac:dyDescent="0.2">
      <c r="D6094" s="7"/>
      <c r="E6094"/>
      <c r="F6094"/>
      <c r="G6094"/>
      <c r="H6094"/>
      <c r="I6094"/>
    </row>
    <row r="6095" spans="4:9" x14ac:dyDescent="0.2">
      <c r="D6095" s="7"/>
      <c r="E6095"/>
      <c r="F6095"/>
      <c r="G6095"/>
      <c r="H6095"/>
      <c r="I6095"/>
    </row>
    <row r="6096" spans="4:9" x14ac:dyDescent="0.2">
      <c r="D6096" s="7"/>
      <c r="E6096"/>
      <c r="F6096"/>
      <c r="G6096"/>
      <c r="H6096"/>
      <c r="I6096"/>
    </row>
    <row r="6097" spans="4:9" x14ac:dyDescent="0.2">
      <c r="D6097" s="7"/>
      <c r="E6097"/>
      <c r="F6097"/>
      <c r="G6097"/>
      <c r="H6097"/>
      <c r="I6097"/>
    </row>
    <row r="6098" spans="4:9" x14ac:dyDescent="0.2">
      <c r="D6098" s="7"/>
      <c r="E6098"/>
      <c r="F6098"/>
      <c r="G6098"/>
      <c r="H6098"/>
      <c r="I6098"/>
    </row>
    <row r="6099" spans="4:9" x14ac:dyDescent="0.2">
      <c r="D6099" s="7"/>
      <c r="E6099"/>
      <c r="F6099"/>
      <c r="G6099"/>
      <c r="H6099"/>
      <c r="I6099"/>
    </row>
    <row r="6100" spans="4:9" x14ac:dyDescent="0.2">
      <c r="D6100" s="7"/>
      <c r="E6100"/>
      <c r="F6100"/>
      <c r="G6100"/>
      <c r="H6100"/>
      <c r="I6100"/>
    </row>
    <row r="6101" spans="4:9" x14ac:dyDescent="0.2">
      <c r="D6101" s="7"/>
      <c r="E6101"/>
      <c r="F6101"/>
      <c r="G6101"/>
      <c r="H6101"/>
      <c r="I6101"/>
    </row>
    <row r="6102" spans="4:9" x14ac:dyDescent="0.2">
      <c r="D6102" s="7"/>
      <c r="E6102"/>
      <c r="F6102"/>
      <c r="G6102"/>
      <c r="H6102"/>
      <c r="I6102"/>
    </row>
    <row r="6103" spans="4:9" x14ac:dyDescent="0.2">
      <c r="D6103" s="7"/>
      <c r="E6103"/>
      <c r="F6103"/>
      <c r="G6103"/>
      <c r="H6103"/>
      <c r="I6103"/>
    </row>
    <row r="6104" spans="4:9" x14ac:dyDescent="0.2">
      <c r="D6104" s="7"/>
      <c r="E6104"/>
      <c r="F6104"/>
      <c r="G6104"/>
      <c r="H6104"/>
      <c r="I6104"/>
    </row>
    <row r="6105" spans="4:9" x14ac:dyDescent="0.2">
      <c r="D6105" s="7"/>
      <c r="E6105"/>
      <c r="F6105"/>
      <c r="G6105"/>
      <c r="H6105"/>
      <c r="I6105"/>
    </row>
    <row r="6106" spans="4:9" x14ac:dyDescent="0.2">
      <c r="D6106" s="7"/>
      <c r="E6106"/>
      <c r="F6106"/>
      <c r="G6106"/>
      <c r="H6106"/>
      <c r="I6106"/>
    </row>
    <row r="6107" spans="4:9" x14ac:dyDescent="0.2">
      <c r="D6107" s="7"/>
      <c r="E6107"/>
      <c r="F6107"/>
      <c r="G6107"/>
      <c r="H6107"/>
      <c r="I6107"/>
    </row>
    <row r="6108" spans="4:9" x14ac:dyDescent="0.2">
      <c r="D6108" s="7"/>
      <c r="E6108"/>
      <c r="F6108"/>
      <c r="G6108"/>
      <c r="H6108"/>
      <c r="I6108"/>
    </row>
    <row r="6109" spans="4:9" x14ac:dyDescent="0.2">
      <c r="D6109" s="7"/>
      <c r="E6109"/>
      <c r="F6109"/>
      <c r="G6109"/>
      <c r="H6109"/>
      <c r="I6109"/>
    </row>
    <row r="6110" spans="4:9" x14ac:dyDescent="0.2">
      <c r="D6110" s="7"/>
      <c r="E6110"/>
      <c r="F6110"/>
      <c r="G6110"/>
      <c r="H6110"/>
      <c r="I6110"/>
    </row>
    <row r="6111" spans="4:9" x14ac:dyDescent="0.2">
      <c r="D6111" s="7"/>
      <c r="E6111"/>
      <c r="F6111"/>
      <c r="G6111"/>
      <c r="H6111"/>
      <c r="I6111"/>
    </row>
    <row r="6112" spans="4:9" x14ac:dyDescent="0.2">
      <c r="D6112" s="7"/>
      <c r="E6112"/>
      <c r="F6112"/>
      <c r="G6112"/>
      <c r="H6112"/>
      <c r="I6112"/>
    </row>
    <row r="6113" spans="4:9" x14ac:dyDescent="0.2">
      <c r="D6113" s="7"/>
      <c r="E6113"/>
      <c r="F6113"/>
      <c r="G6113"/>
      <c r="H6113"/>
      <c r="I6113"/>
    </row>
    <row r="6114" spans="4:9" x14ac:dyDescent="0.2">
      <c r="D6114" s="7"/>
      <c r="E6114"/>
      <c r="F6114"/>
      <c r="G6114"/>
      <c r="H6114"/>
      <c r="I6114"/>
    </row>
    <row r="6115" spans="4:9" x14ac:dyDescent="0.2">
      <c r="D6115" s="7"/>
      <c r="E6115"/>
      <c r="F6115"/>
      <c r="G6115"/>
      <c r="H6115"/>
      <c r="I6115"/>
    </row>
    <row r="6116" spans="4:9" x14ac:dyDescent="0.2">
      <c r="D6116" s="7"/>
      <c r="E6116"/>
      <c r="F6116"/>
      <c r="G6116"/>
      <c r="H6116"/>
      <c r="I6116"/>
    </row>
    <row r="6117" spans="4:9" x14ac:dyDescent="0.2">
      <c r="D6117" s="7"/>
      <c r="E6117"/>
      <c r="F6117"/>
      <c r="G6117"/>
      <c r="H6117"/>
      <c r="I6117"/>
    </row>
    <row r="6118" spans="4:9" x14ac:dyDescent="0.2">
      <c r="D6118" s="7"/>
      <c r="E6118"/>
      <c r="F6118"/>
      <c r="G6118"/>
      <c r="H6118"/>
      <c r="I6118"/>
    </row>
    <row r="6119" spans="4:9" x14ac:dyDescent="0.2">
      <c r="D6119" s="7"/>
      <c r="E6119"/>
      <c r="F6119"/>
      <c r="G6119"/>
      <c r="H6119"/>
      <c r="I6119"/>
    </row>
    <row r="6120" spans="4:9" x14ac:dyDescent="0.2">
      <c r="D6120" s="7"/>
      <c r="E6120"/>
      <c r="F6120"/>
      <c r="G6120"/>
      <c r="H6120"/>
      <c r="I6120"/>
    </row>
    <row r="6121" spans="4:9" x14ac:dyDescent="0.2">
      <c r="D6121" s="7"/>
      <c r="E6121"/>
      <c r="F6121"/>
      <c r="G6121"/>
      <c r="H6121"/>
      <c r="I6121"/>
    </row>
    <row r="6122" spans="4:9" x14ac:dyDescent="0.2">
      <c r="D6122" s="7"/>
      <c r="E6122"/>
      <c r="F6122"/>
      <c r="G6122"/>
      <c r="H6122"/>
      <c r="I6122"/>
    </row>
    <row r="6123" spans="4:9" x14ac:dyDescent="0.2">
      <c r="D6123" s="7"/>
      <c r="E6123"/>
      <c r="F6123"/>
      <c r="G6123"/>
      <c r="H6123"/>
      <c r="I6123"/>
    </row>
    <row r="6124" spans="4:9" x14ac:dyDescent="0.2">
      <c r="D6124" s="7"/>
      <c r="E6124"/>
      <c r="F6124"/>
      <c r="G6124"/>
      <c r="H6124"/>
      <c r="I6124"/>
    </row>
    <row r="6125" spans="4:9" x14ac:dyDescent="0.2">
      <c r="D6125" s="7"/>
      <c r="E6125"/>
      <c r="F6125"/>
      <c r="G6125"/>
      <c r="H6125"/>
      <c r="I6125"/>
    </row>
    <row r="6126" spans="4:9" x14ac:dyDescent="0.2">
      <c r="D6126" s="7"/>
      <c r="E6126"/>
      <c r="F6126"/>
      <c r="G6126"/>
      <c r="H6126"/>
      <c r="I6126"/>
    </row>
    <row r="6127" spans="4:9" x14ac:dyDescent="0.2">
      <c r="D6127" s="7"/>
      <c r="E6127"/>
      <c r="F6127"/>
      <c r="G6127"/>
      <c r="H6127"/>
      <c r="I6127"/>
    </row>
    <row r="6128" spans="4:9" x14ac:dyDescent="0.2">
      <c r="D6128" s="7"/>
      <c r="E6128"/>
      <c r="F6128"/>
      <c r="G6128"/>
      <c r="H6128"/>
      <c r="I6128"/>
    </row>
    <row r="6129" spans="4:9" x14ac:dyDescent="0.2">
      <c r="D6129" s="7"/>
      <c r="E6129"/>
      <c r="F6129"/>
      <c r="G6129"/>
      <c r="H6129"/>
      <c r="I6129"/>
    </row>
    <row r="6130" spans="4:9" x14ac:dyDescent="0.2">
      <c r="D6130" s="7"/>
      <c r="E6130"/>
      <c r="F6130"/>
      <c r="G6130"/>
      <c r="H6130"/>
      <c r="I6130"/>
    </row>
    <row r="6131" spans="4:9" x14ac:dyDescent="0.2">
      <c r="D6131" s="7"/>
      <c r="E6131"/>
      <c r="F6131"/>
      <c r="G6131"/>
      <c r="H6131"/>
      <c r="I6131"/>
    </row>
    <row r="6132" spans="4:9" x14ac:dyDescent="0.2">
      <c r="D6132" s="7"/>
      <c r="E6132"/>
      <c r="F6132"/>
      <c r="G6132"/>
      <c r="H6132"/>
      <c r="I6132"/>
    </row>
    <row r="6133" spans="4:9" x14ac:dyDescent="0.2">
      <c r="D6133" s="7"/>
      <c r="E6133"/>
      <c r="F6133"/>
      <c r="G6133"/>
      <c r="H6133"/>
      <c r="I6133"/>
    </row>
    <row r="6134" spans="4:9" x14ac:dyDescent="0.2">
      <c r="D6134" s="7"/>
      <c r="E6134"/>
      <c r="F6134"/>
      <c r="G6134"/>
      <c r="H6134"/>
      <c r="I6134"/>
    </row>
    <row r="6135" spans="4:9" x14ac:dyDescent="0.2">
      <c r="D6135" s="7"/>
      <c r="E6135"/>
      <c r="F6135"/>
      <c r="G6135"/>
      <c r="H6135"/>
      <c r="I6135"/>
    </row>
    <row r="6136" spans="4:9" x14ac:dyDescent="0.2">
      <c r="D6136" s="7"/>
      <c r="E6136"/>
      <c r="F6136"/>
      <c r="G6136"/>
      <c r="H6136"/>
      <c r="I6136"/>
    </row>
    <row r="6137" spans="4:9" x14ac:dyDescent="0.2">
      <c r="D6137" s="7"/>
      <c r="E6137"/>
      <c r="F6137"/>
      <c r="G6137"/>
      <c r="H6137"/>
      <c r="I6137"/>
    </row>
    <row r="6138" spans="4:9" x14ac:dyDescent="0.2">
      <c r="D6138" s="7"/>
      <c r="E6138"/>
      <c r="F6138"/>
      <c r="G6138"/>
      <c r="H6138"/>
      <c r="I6138"/>
    </row>
    <row r="6139" spans="4:9" x14ac:dyDescent="0.2">
      <c r="D6139" s="7"/>
      <c r="E6139"/>
      <c r="F6139"/>
      <c r="G6139"/>
      <c r="H6139"/>
      <c r="I6139"/>
    </row>
    <row r="6140" spans="4:9" x14ac:dyDescent="0.2">
      <c r="D6140" s="7"/>
      <c r="E6140"/>
      <c r="F6140"/>
      <c r="G6140"/>
      <c r="H6140"/>
      <c r="I6140"/>
    </row>
    <row r="6141" spans="4:9" x14ac:dyDescent="0.2">
      <c r="D6141" s="7"/>
      <c r="E6141"/>
      <c r="F6141"/>
      <c r="G6141"/>
      <c r="H6141"/>
      <c r="I6141"/>
    </row>
    <row r="6142" spans="4:9" x14ac:dyDescent="0.2">
      <c r="D6142" s="7"/>
      <c r="E6142"/>
      <c r="F6142"/>
      <c r="G6142"/>
      <c r="H6142"/>
      <c r="I6142"/>
    </row>
    <row r="6143" spans="4:9" x14ac:dyDescent="0.2">
      <c r="D6143" s="7"/>
      <c r="E6143"/>
      <c r="F6143"/>
      <c r="G6143"/>
      <c r="H6143"/>
      <c r="I6143"/>
    </row>
    <row r="6144" spans="4:9" x14ac:dyDescent="0.2">
      <c r="D6144" s="7"/>
      <c r="E6144"/>
      <c r="F6144"/>
      <c r="G6144"/>
      <c r="H6144"/>
      <c r="I6144"/>
    </row>
    <row r="6145" spans="4:9" x14ac:dyDescent="0.2">
      <c r="D6145" s="7"/>
      <c r="E6145"/>
      <c r="F6145"/>
      <c r="G6145"/>
      <c r="H6145"/>
      <c r="I6145"/>
    </row>
    <row r="6146" spans="4:9" x14ac:dyDescent="0.2">
      <c r="D6146" s="7"/>
      <c r="E6146"/>
      <c r="F6146"/>
      <c r="G6146"/>
      <c r="H6146"/>
      <c r="I6146"/>
    </row>
    <row r="6147" spans="4:9" x14ac:dyDescent="0.2">
      <c r="D6147" s="7"/>
      <c r="E6147"/>
      <c r="F6147"/>
      <c r="G6147"/>
      <c r="H6147"/>
      <c r="I6147"/>
    </row>
    <row r="6148" spans="4:9" x14ac:dyDescent="0.2">
      <c r="D6148" s="7"/>
      <c r="E6148"/>
      <c r="F6148"/>
      <c r="G6148"/>
      <c r="H6148"/>
      <c r="I6148"/>
    </row>
    <row r="6149" spans="4:9" x14ac:dyDescent="0.2">
      <c r="D6149" s="7"/>
      <c r="E6149"/>
      <c r="F6149"/>
      <c r="G6149"/>
      <c r="H6149"/>
      <c r="I6149"/>
    </row>
    <row r="6150" spans="4:9" x14ac:dyDescent="0.2">
      <c r="D6150" s="7"/>
      <c r="E6150"/>
      <c r="F6150"/>
      <c r="G6150"/>
      <c r="H6150"/>
      <c r="I6150"/>
    </row>
    <row r="6151" spans="4:9" x14ac:dyDescent="0.2">
      <c r="D6151" s="7"/>
      <c r="E6151"/>
      <c r="F6151"/>
      <c r="G6151"/>
      <c r="H6151"/>
      <c r="I6151"/>
    </row>
    <row r="6152" spans="4:9" x14ac:dyDescent="0.2">
      <c r="D6152" s="7"/>
      <c r="E6152"/>
      <c r="F6152"/>
      <c r="G6152"/>
      <c r="H6152"/>
      <c r="I6152"/>
    </row>
    <row r="6153" spans="4:9" x14ac:dyDescent="0.2">
      <c r="D6153" s="7"/>
      <c r="E6153"/>
      <c r="F6153"/>
      <c r="G6153"/>
      <c r="H6153"/>
      <c r="I6153"/>
    </row>
    <row r="6154" spans="4:9" x14ac:dyDescent="0.2">
      <c r="D6154" s="7"/>
      <c r="E6154"/>
      <c r="F6154"/>
      <c r="G6154"/>
      <c r="H6154"/>
      <c r="I6154"/>
    </row>
    <row r="6155" spans="4:9" x14ac:dyDescent="0.2">
      <c r="D6155" s="7"/>
      <c r="E6155"/>
      <c r="F6155"/>
      <c r="G6155"/>
      <c r="H6155"/>
      <c r="I6155"/>
    </row>
    <row r="6156" spans="4:9" x14ac:dyDescent="0.2">
      <c r="D6156" s="7"/>
      <c r="E6156"/>
      <c r="F6156"/>
      <c r="G6156"/>
      <c r="H6156"/>
      <c r="I6156"/>
    </row>
    <row r="6157" spans="4:9" x14ac:dyDescent="0.2">
      <c r="D6157" s="7"/>
      <c r="E6157"/>
      <c r="F6157"/>
      <c r="G6157"/>
      <c r="H6157"/>
      <c r="I6157"/>
    </row>
    <row r="6158" spans="4:9" x14ac:dyDescent="0.2">
      <c r="D6158" s="7"/>
      <c r="E6158"/>
      <c r="F6158"/>
      <c r="G6158"/>
      <c r="H6158"/>
      <c r="I6158"/>
    </row>
    <row r="6159" spans="4:9" x14ac:dyDescent="0.2">
      <c r="D6159" s="7"/>
      <c r="E6159"/>
      <c r="F6159"/>
      <c r="G6159"/>
      <c r="H6159"/>
      <c r="I6159"/>
    </row>
    <row r="6160" spans="4:9" x14ac:dyDescent="0.2">
      <c r="D6160" s="7"/>
      <c r="E6160"/>
      <c r="F6160"/>
      <c r="G6160"/>
      <c r="H6160"/>
      <c r="I6160"/>
    </row>
    <row r="6161" spans="4:9" x14ac:dyDescent="0.2">
      <c r="D6161" s="7"/>
      <c r="E6161"/>
      <c r="F6161"/>
      <c r="G6161"/>
      <c r="H6161"/>
      <c r="I6161"/>
    </row>
    <row r="6162" spans="4:9" x14ac:dyDescent="0.2">
      <c r="D6162" s="7"/>
      <c r="E6162"/>
      <c r="F6162"/>
      <c r="G6162"/>
      <c r="H6162"/>
      <c r="I6162"/>
    </row>
    <row r="6163" spans="4:9" x14ac:dyDescent="0.2">
      <c r="D6163" s="7"/>
      <c r="E6163"/>
      <c r="F6163"/>
      <c r="G6163"/>
      <c r="H6163"/>
      <c r="I6163"/>
    </row>
    <row r="6164" spans="4:9" x14ac:dyDescent="0.2">
      <c r="D6164" s="7"/>
      <c r="E6164"/>
      <c r="F6164"/>
      <c r="G6164"/>
      <c r="H6164"/>
      <c r="I6164"/>
    </row>
    <row r="6165" spans="4:9" x14ac:dyDescent="0.2">
      <c r="D6165" s="7"/>
      <c r="E6165"/>
      <c r="F6165"/>
      <c r="G6165"/>
      <c r="H6165"/>
      <c r="I6165"/>
    </row>
    <row r="6166" spans="4:9" x14ac:dyDescent="0.2">
      <c r="D6166" s="7"/>
      <c r="E6166"/>
      <c r="F6166"/>
      <c r="G6166"/>
      <c r="H6166"/>
      <c r="I6166"/>
    </row>
    <row r="6167" spans="4:9" x14ac:dyDescent="0.2">
      <c r="D6167" s="7"/>
      <c r="E6167"/>
      <c r="F6167"/>
      <c r="G6167"/>
      <c r="H6167"/>
      <c r="I6167"/>
    </row>
    <row r="6168" spans="4:9" x14ac:dyDescent="0.2">
      <c r="D6168" s="7"/>
      <c r="E6168"/>
      <c r="F6168"/>
      <c r="G6168"/>
      <c r="H6168"/>
      <c r="I6168"/>
    </row>
    <row r="6169" spans="4:9" x14ac:dyDescent="0.2">
      <c r="D6169" s="7"/>
      <c r="E6169"/>
      <c r="F6169"/>
      <c r="G6169"/>
      <c r="H6169"/>
      <c r="I6169"/>
    </row>
    <row r="6170" spans="4:9" x14ac:dyDescent="0.2">
      <c r="D6170" s="7"/>
      <c r="E6170"/>
      <c r="F6170"/>
      <c r="G6170"/>
      <c r="H6170"/>
      <c r="I6170"/>
    </row>
    <row r="6171" spans="4:9" x14ac:dyDescent="0.2">
      <c r="D6171" s="7"/>
      <c r="E6171"/>
      <c r="F6171"/>
      <c r="G6171"/>
      <c r="H6171"/>
      <c r="I6171"/>
    </row>
    <row r="6172" spans="4:9" x14ac:dyDescent="0.2">
      <c r="D6172" s="7"/>
      <c r="E6172"/>
      <c r="F6172"/>
      <c r="G6172"/>
      <c r="H6172"/>
      <c r="I6172"/>
    </row>
    <row r="6173" spans="4:9" x14ac:dyDescent="0.2">
      <c r="D6173" s="7"/>
      <c r="E6173"/>
      <c r="F6173"/>
      <c r="G6173"/>
      <c r="H6173"/>
      <c r="I6173"/>
    </row>
    <row r="6174" spans="4:9" x14ac:dyDescent="0.2">
      <c r="D6174" s="7"/>
      <c r="E6174"/>
      <c r="F6174"/>
      <c r="G6174"/>
      <c r="H6174"/>
      <c r="I6174"/>
    </row>
    <row r="6175" spans="4:9" x14ac:dyDescent="0.2">
      <c r="D6175" s="7"/>
      <c r="E6175"/>
      <c r="F6175"/>
      <c r="G6175"/>
      <c r="H6175"/>
      <c r="I6175"/>
    </row>
    <row r="6176" spans="4:9" x14ac:dyDescent="0.2">
      <c r="D6176" s="7"/>
      <c r="E6176"/>
      <c r="F6176"/>
      <c r="G6176"/>
      <c r="H6176"/>
      <c r="I6176"/>
    </row>
    <row r="6177" spans="4:9" x14ac:dyDescent="0.2">
      <c r="D6177" s="7"/>
      <c r="E6177"/>
      <c r="F6177"/>
      <c r="G6177"/>
      <c r="H6177"/>
      <c r="I6177"/>
    </row>
    <row r="6178" spans="4:9" x14ac:dyDescent="0.2">
      <c r="D6178" s="7"/>
      <c r="E6178"/>
      <c r="F6178"/>
      <c r="G6178"/>
      <c r="H6178"/>
      <c r="I6178"/>
    </row>
    <row r="6179" spans="4:9" x14ac:dyDescent="0.2">
      <c r="D6179" s="7"/>
      <c r="E6179"/>
      <c r="F6179"/>
      <c r="G6179"/>
      <c r="H6179"/>
      <c r="I6179"/>
    </row>
    <row r="6180" spans="4:9" x14ac:dyDescent="0.2">
      <c r="D6180" s="7"/>
      <c r="E6180"/>
      <c r="F6180"/>
      <c r="G6180"/>
      <c r="H6180"/>
      <c r="I6180"/>
    </row>
    <row r="6181" spans="4:9" x14ac:dyDescent="0.2">
      <c r="D6181" s="7"/>
      <c r="E6181"/>
      <c r="F6181"/>
      <c r="G6181"/>
      <c r="H6181"/>
      <c r="I6181"/>
    </row>
    <row r="6182" spans="4:9" x14ac:dyDescent="0.2">
      <c r="D6182" s="7"/>
      <c r="E6182"/>
      <c r="F6182"/>
      <c r="G6182"/>
      <c r="H6182"/>
      <c r="I6182"/>
    </row>
    <row r="6183" spans="4:9" x14ac:dyDescent="0.2">
      <c r="D6183" s="7"/>
      <c r="E6183"/>
      <c r="F6183"/>
      <c r="G6183"/>
      <c r="H6183"/>
      <c r="I6183"/>
    </row>
    <row r="6184" spans="4:9" x14ac:dyDescent="0.2">
      <c r="D6184" s="7"/>
      <c r="E6184"/>
      <c r="F6184"/>
      <c r="G6184"/>
      <c r="H6184"/>
      <c r="I6184"/>
    </row>
    <row r="6185" spans="4:9" x14ac:dyDescent="0.2">
      <c r="D6185" s="7"/>
      <c r="E6185"/>
      <c r="F6185"/>
      <c r="G6185"/>
      <c r="H6185"/>
      <c r="I6185"/>
    </row>
    <row r="6186" spans="4:9" x14ac:dyDescent="0.2">
      <c r="D6186" s="7"/>
      <c r="E6186"/>
      <c r="F6186"/>
      <c r="G6186"/>
      <c r="H6186"/>
      <c r="I6186"/>
    </row>
    <row r="6187" spans="4:9" x14ac:dyDescent="0.2">
      <c r="D6187" s="7"/>
      <c r="E6187"/>
      <c r="F6187"/>
      <c r="G6187"/>
      <c r="H6187"/>
      <c r="I6187"/>
    </row>
    <row r="6188" spans="4:9" x14ac:dyDescent="0.2">
      <c r="D6188" s="7"/>
      <c r="E6188"/>
      <c r="F6188"/>
      <c r="G6188"/>
      <c r="H6188"/>
      <c r="I6188"/>
    </row>
    <row r="6189" spans="4:9" x14ac:dyDescent="0.2">
      <c r="D6189" s="7"/>
      <c r="E6189"/>
      <c r="F6189"/>
      <c r="G6189"/>
      <c r="H6189"/>
      <c r="I6189"/>
    </row>
    <row r="6190" spans="4:9" x14ac:dyDescent="0.2">
      <c r="D6190" s="7"/>
      <c r="E6190"/>
      <c r="F6190"/>
      <c r="G6190"/>
      <c r="H6190"/>
      <c r="I6190"/>
    </row>
    <row r="6191" spans="4:9" x14ac:dyDescent="0.2">
      <c r="D6191" s="7"/>
      <c r="E6191"/>
      <c r="F6191"/>
      <c r="G6191"/>
      <c r="H6191"/>
      <c r="I6191"/>
    </row>
    <row r="6192" spans="4:9" x14ac:dyDescent="0.2">
      <c r="D6192" s="7"/>
      <c r="E6192"/>
      <c r="F6192"/>
      <c r="G6192"/>
      <c r="H6192"/>
      <c r="I6192"/>
    </row>
    <row r="6193" spans="4:9" x14ac:dyDescent="0.2">
      <c r="D6193" s="7"/>
      <c r="E6193"/>
      <c r="F6193"/>
      <c r="G6193"/>
      <c r="H6193"/>
      <c r="I6193"/>
    </row>
    <row r="6194" spans="4:9" x14ac:dyDescent="0.2">
      <c r="D6194" s="7"/>
      <c r="E6194"/>
      <c r="F6194"/>
      <c r="G6194"/>
      <c r="H6194"/>
      <c r="I6194"/>
    </row>
    <row r="6195" spans="4:9" x14ac:dyDescent="0.2">
      <c r="D6195" s="7"/>
      <c r="E6195"/>
      <c r="F6195"/>
      <c r="G6195"/>
      <c r="H6195"/>
      <c r="I6195"/>
    </row>
    <row r="6196" spans="4:9" x14ac:dyDescent="0.2">
      <c r="D6196" s="7"/>
      <c r="E6196"/>
      <c r="F6196"/>
      <c r="G6196"/>
      <c r="H6196"/>
      <c r="I6196"/>
    </row>
    <row r="6197" spans="4:9" x14ac:dyDescent="0.2">
      <c r="D6197" s="7"/>
      <c r="E6197"/>
      <c r="F6197"/>
      <c r="G6197"/>
      <c r="H6197"/>
      <c r="I6197"/>
    </row>
    <row r="6198" spans="4:9" x14ac:dyDescent="0.2">
      <c r="D6198" s="7"/>
      <c r="E6198"/>
      <c r="F6198"/>
      <c r="G6198"/>
      <c r="H6198"/>
      <c r="I6198"/>
    </row>
    <row r="6199" spans="4:9" x14ac:dyDescent="0.2">
      <c r="D6199" s="7"/>
      <c r="E6199"/>
      <c r="F6199"/>
      <c r="G6199"/>
      <c r="H6199"/>
      <c r="I6199"/>
    </row>
    <row r="6200" spans="4:9" x14ac:dyDescent="0.2">
      <c r="D6200" s="7"/>
      <c r="E6200"/>
      <c r="F6200"/>
      <c r="G6200"/>
      <c r="H6200"/>
      <c r="I6200"/>
    </row>
    <row r="6201" spans="4:9" x14ac:dyDescent="0.2">
      <c r="D6201" s="7"/>
      <c r="E6201"/>
      <c r="F6201"/>
      <c r="G6201"/>
      <c r="H6201"/>
      <c r="I6201"/>
    </row>
    <row r="6202" spans="4:9" x14ac:dyDescent="0.2">
      <c r="D6202" s="7"/>
      <c r="E6202"/>
      <c r="F6202"/>
      <c r="G6202"/>
      <c r="H6202"/>
      <c r="I6202"/>
    </row>
    <row r="6203" spans="4:9" x14ac:dyDescent="0.2">
      <c r="D6203" s="7"/>
      <c r="E6203"/>
      <c r="F6203"/>
      <c r="G6203"/>
      <c r="H6203"/>
      <c r="I6203"/>
    </row>
    <row r="6204" spans="4:9" x14ac:dyDescent="0.2">
      <c r="D6204" s="7"/>
      <c r="E6204"/>
      <c r="F6204"/>
      <c r="G6204"/>
      <c r="H6204"/>
      <c r="I6204"/>
    </row>
    <row r="6205" spans="4:9" x14ac:dyDescent="0.2">
      <c r="D6205" s="7"/>
      <c r="E6205"/>
      <c r="F6205"/>
      <c r="G6205"/>
      <c r="H6205"/>
      <c r="I6205"/>
    </row>
    <row r="6206" spans="4:9" x14ac:dyDescent="0.2">
      <c r="D6206" s="7"/>
      <c r="E6206"/>
      <c r="F6206"/>
      <c r="G6206"/>
      <c r="H6206"/>
      <c r="I6206"/>
    </row>
    <row r="6207" spans="4:9" x14ac:dyDescent="0.2">
      <c r="D6207" s="7"/>
      <c r="E6207"/>
      <c r="F6207"/>
      <c r="G6207"/>
      <c r="H6207"/>
      <c r="I6207"/>
    </row>
    <row r="6208" spans="4:9" x14ac:dyDescent="0.2">
      <c r="D6208" s="7"/>
      <c r="E6208"/>
      <c r="F6208"/>
      <c r="G6208"/>
      <c r="H6208"/>
      <c r="I6208"/>
    </row>
    <row r="6209" spans="4:9" x14ac:dyDescent="0.2">
      <c r="D6209" s="7"/>
      <c r="E6209"/>
      <c r="F6209"/>
      <c r="G6209"/>
      <c r="H6209"/>
      <c r="I6209"/>
    </row>
    <row r="6210" spans="4:9" x14ac:dyDescent="0.2">
      <c r="D6210" s="7"/>
      <c r="E6210"/>
      <c r="F6210"/>
      <c r="G6210"/>
      <c r="H6210"/>
      <c r="I6210"/>
    </row>
    <row r="6211" spans="4:9" x14ac:dyDescent="0.2">
      <c r="D6211" s="7"/>
      <c r="E6211"/>
      <c r="F6211"/>
      <c r="G6211"/>
      <c r="H6211"/>
      <c r="I6211"/>
    </row>
    <row r="6212" spans="4:9" x14ac:dyDescent="0.2">
      <c r="D6212" s="7"/>
      <c r="E6212"/>
      <c r="F6212"/>
      <c r="G6212"/>
      <c r="H6212"/>
      <c r="I6212"/>
    </row>
    <row r="6213" spans="4:9" x14ac:dyDescent="0.2">
      <c r="D6213" s="7"/>
      <c r="E6213"/>
      <c r="F6213"/>
      <c r="G6213"/>
      <c r="H6213"/>
      <c r="I6213"/>
    </row>
    <row r="6214" spans="4:9" x14ac:dyDescent="0.2">
      <c r="D6214" s="7"/>
      <c r="E6214"/>
      <c r="F6214"/>
      <c r="G6214"/>
      <c r="H6214"/>
      <c r="I6214"/>
    </row>
    <row r="6215" spans="4:9" x14ac:dyDescent="0.2">
      <c r="D6215" s="7"/>
      <c r="E6215"/>
      <c r="F6215"/>
      <c r="G6215"/>
      <c r="H6215"/>
      <c r="I6215"/>
    </row>
    <row r="6216" spans="4:9" x14ac:dyDescent="0.2">
      <c r="D6216" s="7"/>
      <c r="E6216"/>
      <c r="F6216"/>
      <c r="G6216"/>
      <c r="H6216"/>
      <c r="I6216"/>
    </row>
    <row r="6217" spans="4:9" x14ac:dyDescent="0.2">
      <c r="D6217" s="7"/>
      <c r="E6217"/>
      <c r="F6217"/>
      <c r="G6217"/>
      <c r="H6217"/>
      <c r="I6217"/>
    </row>
    <row r="6218" spans="4:9" x14ac:dyDescent="0.2">
      <c r="D6218" s="7"/>
      <c r="E6218"/>
      <c r="F6218"/>
      <c r="G6218"/>
      <c r="H6218"/>
      <c r="I6218"/>
    </row>
    <row r="6219" spans="4:9" x14ac:dyDescent="0.2">
      <c r="D6219" s="7"/>
      <c r="E6219"/>
      <c r="F6219"/>
      <c r="G6219"/>
      <c r="H6219"/>
      <c r="I6219"/>
    </row>
    <row r="6220" spans="4:9" x14ac:dyDescent="0.2">
      <c r="D6220" s="7"/>
      <c r="E6220"/>
      <c r="F6220"/>
      <c r="G6220"/>
      <c r="H6220"/>
      <c r="I6220"/>
    </row>
    <row r="6221" spans="4:9" x14ac:dyDescent="0.2">
      <c r="D6221" s="7"/>
      <c r="E6221"/>
      <c r="F6221"/>
      <c r="G6221"/>
      <c r="H6221"/>
      <c r="I6221"/>
    </row>
    <row r="6222" spans="4:9" x14ac:dyDescent="0.2">
      <c r="D6222" s="7"/>
      <c r="E6222"/>
      <c r="F6222"/>
      <c r="G6222"/>
      <c r="H6222"/>
      <c r="I6222"/>
    </row>
    <row r="6223" spans="4:9" x14ac:dyDescent="0.2">
      <c r="D6223" s="7"/>
      <c r="E6223"/>
      <c r="F6223"/>
      <c r="G6223"/>
      <c r="H6223"/>
      <c r="I6223"/>
    </row>
    <row r="6224" spans="4:9" x14ac:dyDescent="0.2">
      <c r="D6224" s="7"/>
      <c r="E6224"/>
      <c r="F6224"/>
      <c r="G6224"/>
      <c r="H6224"/>
      <c r="I6224"/>
    </row>
    <row r="6225" spans="4:9" x14ac:dyDescent="0.2">
      <c r="D6225" s="7"/>
      <c r="E6225"/>
      <c r="F6225"/>
      <c r="G6225"/>
      <c r="H6225"/>
      <c r="I6225"/>
    </row>
    <row r="6226" spans="4:9" x14ac:dyDescent="0.2">
      <c r="D6226" s="7"/>
      <c r="E6226"/>
      <c r="F6226"/>
      <c r="G6226"/>
      <c r="H6226"/>
      <c r="I6226"/>
    </row>
    <row r="6227" spans="4:9" x14ac:dyDescent="0.2">
      <c r="D6227" s="7"/>
      <c r="E6227"/>
      <c r="F6227"/>
      <c r="G6227"/>
      <c r="H6227"/>
      <c r="I6227"/>
    </row>
    <row r="6228" spans="4:9" x14ac:dyDescent="0.2">
      <c r="D6228" s="7"/>
      <c r="E6228"/>
      <c r="F6228"/>
      <c r="G6228"/>
      <c r="H6228"/>
      <c r="I6228"/>
    </row>
    <row r="6229" spans="4:9" x14ac:dyDescent="0.2">
      <c r="D6229" s="7"/>
      <c r="E6229"/>
      <c r="F6229"/>
      <c r="G6229"/>
      <c r="H6229"/>
      <c r="I6229"/>
    </row>
    <row r="6230" spans="4:9" x14ac:dyDescent="0.2">
      <c r="D6230" s="7"/>
      <c r="E6230"/>
      <c r="F6230"/>
      <c r="G6230"/>
      <c r="H6230"/>
      <c r="I6230"/>
    </row>
    <row r="6231" spans="4:9" x14ac:dyDescent="0.2">
      <c r="D6231" s="7"/>
      <c r="E6231"/>
      <c r="F6231"/>
      <c r="G6231"/>
      <c r="H6231"/>
      <c r="I6231"/>
    </row>
    <row r="6232" spans="4:9" x14ac:dyDescent="0.2">
      <c r="D6232" s="7"/>
      <c r="E6232"/>
      <c r="F6232"/>
      <c r="G6232"/>
      <c r="H6232"/>
      <c r="I6232"/>
    </row>
    <row r="6233" spans="4:9" x14ac:dyDescent="0.2">
      <c r="D6233" s="7"/>
      <c r="E6233"/>
      <c r="F6233"/>
      <c r="G6233"/>
      <c r="H6233"/>
      <c r="I6233"/>
    </row>
    <row r="6234" spans="4:9" x14ac:dyDescent="0.2">
      <c r="D6234" s="7"/>
      <c r="E6234"/>
      <c r="F6234"/>
      <c r="G6234"/>
      <c r="H6234"/>
      <c r="I6234"/>
    </row>
    <row r="6235" spans="4:9" x14ac:dyDescent="0.2">
      <c r="D6235" s="7"/>
      <c r="E6235"/>
      <c r="F6235"/>
      <c r="G6235"/>
      <c r="H6235"/>
      <c r="I6235"/>
    </row>
    <row r="6236" spans="4:9" x14ac:dyDescent="0.2">
      <c r="D6236" s="7"/>
      <c r="E6236"/>
      <c r="F6236"/>
      <c r="G6236"/>
      <c r="H6236"/>
      <c r="I6236"/>
    </row>
    <row r="6237" spans="4:9" x14ac:dyDescent="0.2">
      <c r="D6237" s="7"/>
      <c r="E6237"/>
      <c r="F6237"/>
      <c r="G6237"/>
      <c r="H6237"/>
      <c r="I6237"/>
    </row>
    <row r="6238" spans="4:9" x14ac:dyDescent="0.2">
      <c r="D6238" s="7"/>
      <c r="E6238"/>
      <c r="F6238"/>
      <c r="G6238"/>
      <c r="H6238"/>
      <c r="I6238"/>
    </row>
    <row r="6239" spans="4:9" x14ac:dyDescent="0.2">
      <c r="D6239" s="7"/>
      <c r="E6239"/>
      <c r="F6239"/>
      <c r="G6239"/>
      <c r="H6239"/>
      <c r="I6239"/>
    </row>
    <row r="6240" spans="4:9" x14ac:dyDescent="0.2">
      <c r="D6240" s="7"/>
      <c r="E6240"/>
      <c r="F6240"/>
      <c r="G6240"/>
      <c r="H6240"/>
      <c r="I6240"/>
    </row>
    <row r="6241" spans="4:9" x14ac:dyDescent="0.2">
      <c r="D6241" s="7"/>
      <c r="E6241"/>
      <c r="F6241"/>
      <c r="G6241"/>
      <c r="H6241"/>
      <c r="I6241"/>
    </row>
    <row r="6242" spans="4:9" x14ac:dyDescent="0.2">
      <c r="D6242" s="7"/>
      <c r="E6242"/>
      <c r="F6242"/>
      <c r="G6242"/>
      <c r="H6242"/>
      <c r="I6242"/>
    </row>
    <row r="6243" spans="4:9" x14ac:dyDescent="0.2">
      <c r="D6243" s="7"/>
      <c r="E6243"/>
      <c r="F6243"/>
      <c r="G6243"/>
      <c r="H6243"/>
      <c r="I6243"/>
    </row>
    <row r="6244" spans="4:9" x14ac:dyDescent="0.2">
      <c r="D6244" s="7"/>
      <c r="E6244"/>
      <c r="F6244"/>
      <c r="G6244"/>
      <c r="H6244"/>
      <c r="I6244"/>
    </row>
    <row r="6245" spans="4:9" x14ac:dyDescent="0.2">
      <c r="D6245" s="7"/>
      <c r="E6245"/>
      <c r="F6245"/>
      <c r="G6245"/>
      <c r="H6245"/>
      <c r="I6245"/>
    </row>
    <row r="6246" spans="4:9" x14ac:dyDescent="0.2">
      <c r="D6246" s="7"/>
      <c r="E6246"/>
      <c r="F6246"/>
      <c r="G6246"/>
      <c r="H6246"/>
      <c r="I6246"/>
    </row>
    <row r="6247" spans="4:9" x14ac:dyDescent="0.2">
      <c r="D6247" s="7"/>
      <c r="E6247"/>
      <c r="F6247"/>
      <c r="G6247"/>
      <c r="H6247"/>
      <c r="I6247"/>
    </row>
    <row r="6248" spans="4:9" x14ac:dyDescent="0.2">
      <c r="D6248" s="7"/>
      <c r="E6248"/>
      <c r="F6248"/>
      <c r="G6248"/>
      <c r="H6248"/>
      <c r="I6248"/>
    </row>
    <row r="6249" spans="4:9" x14ac:dyDescent="0.2">
      <c r="D6249" s="7"/>
      <c r="E6249"/>
      <c r="F6249"/>
      <c r="G6249"/>
      <c r="H6249"/>
      <c r="I6249"/>
    </row>
    <row r="6250" spans="4:9" x14ac:dyDescent="0.2">
      <c r="D6250" s="7"/>
      <c r="E6250"/>
      <c r="F6250"/>
      <c r="G6250"/>
      <c r="H6250"/>
      <c r="I6250"/>
    </row>
    <row r="6251" spans="4:9" x14ac:dyDescent="0.2">
      <c r="D6251" s="7"/>
      <c r="E6251"/>
      <c r="F6251"/>
      <c r="G6251"/>
      <c r="H6251"/>
      <c r="I6251"/>
    </row>
    <row r="6252" spans="4:9" x14ac:dyDescent="0.2">
      <c r="D6252" s="7"/>
      <c r="E6252"/>
      <c r="F6252"/>
      <c r="G6252"/>
      <c r="H6252"/>
      <c r="I6252"/>
    </row>
    <row r="6253" spans="4:9" x14ac:dyDescent="0.2">
      <c r="D6253" s="7"/>
      <c r="E6253"/>
      <c r="F6253"/>
      <c r="G6253"/>
      <c r="H6253"/>
      <c r="I6253"/>
    </row>
    <row r="6254" spans="4:9" x14ac:dyDescent="0.2">
      <c r="D6254" s="7"/>
      <c r="E6254"/>
      <c r="F6254"/>
      <c r="G6254"/>
      <c r="H6254"/>
      <c r="I6254"/>
    </row>
    <row r="6255" spans="4:9" x14ac:dyDescent="0.2">
      <c r="D6255" s="7"/>
      <c r="E6255"/>
      <c r="F6255"/>
      <c r="G6255"/>
      <c r="H6255"/>
      <c r="I6255"/>
    </row>
    <row r="6256" spans="4:9" x14ac:dyDescent="0.2">
      <c r="D6256" s="7"/>
      <c r="E6256"/>
      <c r="F6256"/>
      <c r="G6256"/>
      <c r="H6256"/>
      <c r="I6256"/>
    </row>
    <row r="6257" spans="4:9" x14ac:dyDescent="0.2">
      <c r="D6257" s="7"/>
      <c r="E6257"/>
      <c r="F6257"/>
      <c r="G6257"/>
      <c r="H6257"/>
      <c r="I6257"/>
    </row>
    <row r="6258" spans="4:9" x14ac:dyDescent="0.2">
      <c r="D6258" s="7"/>
      <c r="E6258"/>
      <c r="F6258"/>
      <c r="G6258"/>
      <c r="H6258"/>
      <c r="I6258"/>
    </row>
    <row r="6259" spans="4:9" x14ac:dyDescent="0.2">
      <c r="D6259" s="7"/>
      <c r="E6259"/>
      <c r="F6259"/>
      <c r="G6259"/>
      <c r="H6259"/>
      <c r="I6259"/>
    </row>
    <row r="6260" spans="4:9" x14ac:dyDescent="0.2">
      <c r="D6260" s="7"/>
      <c r="E6260"/>
      <c r="F6260"/>
      <c r="G6260"/>
      <c r="H6260"/>
      <c r="I6260"/>
    </row>
    <row r="6261" spans="4:9" x14ac:dyDescent="0.2">
      <c r="D6261" s="7"/>
      <c r="E6261"/>
      <c r="F6261"/>
      <c r="G6261"/>
      <c r="H6261"/>
      <c r="I6261"/>
    </row>
    <row r="6262" spans="4:9" x14ac:dyDescent="0.2">
      <c r="D6262" s="7"/>
      <c r="E6262"/>
      <c r="F6262"/>
      <c r="G6262"/>
      <c r="H6262"/>
      <c r="I6262"/>
    </row>
    <row r="6263" spans="4:9" x14ac:dyDescent="0.2">
      <c r="D6263" s="7"/>
      <c r="E6263"/>
      <c r="F6263"/>
      <c r="G6263"/>
      <c r="H6263"/>
      <c r="I6263"/>
    </row>
    <row r="6264" spans="4:9" x14ac:dyDescent="0.2">
      <c r="D6264" s="7"/>
      <c r="E6264"/>
      <c r="F6264"/>
      <c r="G6264"/>
      <c r="H6264"/>
      <c r="I6264"/>
    </row>
    <row r="6265" spans="4:9" x14ac:dyDescent="0.2">
      <c r="D6265" s="7"/>
      <c r="E6265"/>
      <c r="F6265"/>
      <c r="G6265"/>
      <c r="H6265"/>
      <c r="I6265"/>
    </row>
    <row r="6266" spans="4:9" x14ac:dyDescent="0.2">
      <c r="D6266" s="7"/>
      <c r="E6266"/>
      <c r="F6266"/>
      <c r="G6266"/>
      <c r="H6266"/>
      <c r="I6266"/>
    </row>
    <row r="6267" spans="4:9" x14ac:dyDescent="0.2">
      <c r="D6267" s="7"/>
      <c r="E6267"/>
      <c r="F6267"/>
      <c r="G6267"/>
      <c r="H6267"/>
      <c r="I6267"/>
    </row>
    <row r="6268" spans="4:9" x14ac:dyDescent="0.2">
      <c r="D6268" s="7"/>
      <c r="E6268"/>
      <c r="F6268"/>
      <c r="G6268"/>
      <c r="H6268"/>
      <c r="I6268"/>
    </row>
    <row r="6269" spans="4:9" x14ac:dyDescent="0.2">
      <c r="D6269" s="7"/>
      <c r="E6269"/>
      <c r="F6269"/>
      <c r="G6269"/>
      <c r="H6269"/>
      <c r="I6269"/>
    </row>
    <row r="6270" spans="4:9" x14ac:dyDescent="0.2">
      <c r="D6270" s="7"/>
      <c r="E6270"/>
      <c r="F6270"/>
      <c r="G6270"/>
      <c r="H6270"/>
      <c r="I6270"/>
    </row>
    <row r="6271" spans="4:9" x14ac:dyDescent="0.2">
      <c r="D6271" s="7"/>
      <c r="E6271"/>
      <c r="F6271"/>
      <c r="G6271"/>
      <c r="H6271"/>
      <c r="I6271"/>
    </row>
    <row r="6272" spans="4:9" x14ac:dyDescent="0.2">
      <c r="D6272" s="7"/>
      <c r="E6272"/>
      <c r="F6272"/>
      <c r="G6272"/>
      <c r="H6272"/>
      <c r="I6272"/>
    </row>
    <row r="6273" spans="4:9" x14ac:dyDescent="0.2">
      <c r="D6273" s="7"/>
      <c r="E6273"/>
      <c r="F6273"/>
      <c r="G6273"/>
      <c r="H6273"/>
      <c r="I6273"/>
    </row>
    <row r="6274" spans="4:9" x14ac:dyDescent="0.2">
      <c r="D6274" s="7"/>
      <c r="E6274"/>
      <c r="F6274"/>
      <c r="G6274"/>
      <c r="H6274"/>
      <c r="I6274"/>
    </row>
    <row r="6275" spans="4:9" x14ac:dyDescent="0.2">
      <c r="D6275" s="7"/>
      <c r="E6275"/>
      <c r="F6275"/>
      <c r="G6275"/>
      <c r="H6275"/>
      <c r="I6275"/>
    </row>
    <row r="6276" spans="4:9" x14ac:dyDescent="0.2">
      <c r="D6276" s="7"/>
      <c r="E6276"/>
      <c r="F6276"/>
      <c r="G6276"/>
      <c r="H6276"/>
      <c r="I6276"/>
    </row>
    <row r="6277" spans="4:9" x14ac:dyDescent="0.2">
      <c r="D6277" s="7"/>
      <c r="E6277"/>
      <c r="F6277"/>
      <c r="G6277"/>
      <c r="H6277"/>
      <c r="I6277"/>
    </row>
    <row r="6278" spans="4:9" x14ac:dyDescent="0.2">
      <c r="D6278" s="7"/>
      <c r="E6278"/>
      <c r="F6278"/>
      <c r="G6278"/>
      <c r="H6278"/>
      <c r="I6278"/>
    </row>
    <row r="6279" spans="4:9" x14ac:dyDescent="0.2">
      <c r="D6279" s="7"/>
      <c r="E6279"/>
      <c r="F6279"/>
      <c r="G6279"/>
      <c r="H6279"/>
      <c r="I6279"/>
    </row>
    <row r="6280" spans="4:9" x14ac:dyDescent="0.2">
      <c r="D6280" s="7"/>
      <c r="E6280"/>
      <c r="F6280"/>
      <c r="G6280"/>
      <c r="H6280"/>
      <c r="I6280"/>
    </row>
    <row r="6281" spans="4:9" x14ac:dyDescent="0.2">
      <c r="D6281" s="7"/>
      <c r="E6281"/>
      <c r="F6281"/>
      <c r="G6281"/>
      <c r="H6281"/>
      <c r="I6281"/>
    </row>
    <row r="6282" spans="4:9" x14ac:dyDescent="0.2">
      <c r="D6282" s="7"/>
      <c r="E6282"/>
      <c r="F6282"/>
      <c r="G6282"/>
      <c r="H6282"/>
      <c r="I6282"/>
    </row>
    <row r="6283" spans="4:9" x14ac:dyDescent="0.2">
      <c r="D6283" s="7"/>
      <c r="E6283"/>
      <c r="F6283"/>
      <c r="G6283"/>
      <c r="H6283"/>
      <c r="I6283"/>
    </row>
    <row r="6284" spans="4:9" x14ac:dyDescent="0.2">
      <c r="D6284" s="7"/>
      <c r="E6284"/>
      <c r="F6284"/>
      <c r="G6284"/>
      <c r="H6284"/>
      <c r="I6284"/>
    </row>
    <row r="6285" spans="4:9" x14ac:dyDescent="0.2">
      <c r="D6285" s="7"/>
      <c r="E6285"/>
      <c r="F6285"/>
      <c r="G6285"/>
      <c r="H6285"/>
      <c r="I6285"/>
    </row>
    <row r="6286" spans="4:9" x14ac:dyDescent="0.2">
      <c r="D6286" s="7"/>
      <c r="E6286"/>
      <c r="F6286"/>
      <c r="G6286"/>
      <c r="H6286"/>
      <c r="I6286"/>
    </row>
    <row r="6287" spans="4:9" x14ac:dyDescent="0.2">
      <c r="D6287" s="7"/>
      <c r="E6287"/>
      <c r="F6287"/>
      <c r="G6287"/>
      <c r="H6287"/>
      <c r="I6287"/>
    </row>
    <row r="6288" spans="4:9" x14ac:dyDescent="0.2">
      <c r="D6288" s="7"/>
      <c r="E6288"/>
      <c r="F6288"/>
      <c r="G6288"/>
      <c r="H6288"/>
      <c r="I6288"/>
    </row>
    <row r="6289" spans="4:9" x14ac:dyDescent="0.2">
      <c r="D6289" s="7"/>
      <c r="E6289"/>
      <c r="F6289"/>
      <c r="G6289"/>
      <c r="H6289"/>
      <c r="I6289"/>
    </row>
    <row r="6290" spans="4:9" x14ac:dyDescent="0.2">
      <c r="D6290" s="7"/>
      <c r="E6290"/>
      <c r="F6290"/>
      <c r="G6290"/>
      <c r="H6290"/>
      <c r="I6290"/>
    </row>
    <row r="6291" spans="4:9" x14ac:dyDescent="0.2">
      <c r="D6291" s="7"/>
      <c r="E6291"/>
      <c r="F6291"/>
      <c r="G6291"/>
      <c r="H6291"/>
      <c r="I6291"/>
    </row>
    <row r="6292" spans="4:9" x14ac:dyDescent="0.2">
      <c r="D6292" s="7"/>
      <c r="E6292"/>
      <c r="F6292"/>
      <c r="G6292"/>
      <c r="H6292"/>
      <c r="I6292"/>
    </row>
    <row r="6293" spans="4:9" x14ac:dyDescent="0.2">
      <c r="D6293" s="7"/>
      <c r="E6293"/>
      <c r="F6293"/>
      <c r="G6293"/>
      <c r="H6293"/>
      <c r="I6293"/>
    </row>
    <row r="6294" spans="4:9" x14ac:dyDescent="0.2">
      <c r="D6294" s="7"/>
      <c r="E6294"/>
      <c r="F6294"/>
      <c r="G6294"/>
      <c r="H6294"/>
      <c r="I6294"/>
    </row>
    <row r="6295" spans="4:9" x14ac:dyDescent="0.2">
      <c r="D6295" s="7"/>
      <c r="E6295"/>
      <c r="F6295"/>
      <c r="G6295"/>
      <c r="H6295"/>
      <c r="I6295"/>
    </row>
    <row r="6296" spans="4:9" x14ac:dyDescent="0.2">
      <c r="D6296" s="7"/>
      <c r="E6296"/>
      <c r="F6296"/>
      <c r="G6296"/>
      <c r="H6296"/>
      <c r="I6296"/>
    </row>
    <row r="6297" spans="4:9" x14ac:dyDescent="0.2">
      <c r="D6297" s="7"/>
      <c r="E6297"/>
      <c r="F6297"/>
      <c r="G6297"/>
      <c r="H6297"/>
      <c r="I6297"/>
    </row>
    <row r="6298" spans="4:9" x14ac:dyDescent="0.2">
      <c r="D6298" s="7"/>
      <c r="E6298"/>
      <c r="F6298"/>
      <c r="G6298"/>
      <c r="H6298"/>
      <c r="I6298"/>
    </row>
    <row r="6299" spans="4:9" x14ac:dyDescent="0.2">
      <c r="D6299" s="7"/>
      <c r="E6299"/>
      <c r="F6299"/>
      <c r="G6299"/>
      <c r="H6299"/>
      <c r="I6299"/>
    </row>
    <row r="6300" spans="4:9" x14ac:dyDescent="0.2">
      <c r="D6300" s="7"/>
      <c r="E6300"/>
      <c r="F6300"/>
      <c r="G6300"/>
      <c r="H6300"/>
      <c r="I6300"/>
    </row>
    <row r="6301" spans="4:9" x14ac:dyDescent="0.2">
      <c r="D6301" s="7"/>
      <c r="E6301"/>
      <c r="F6301"/>
      <c r="G6301"/>
      <c r="H6301"/>
      <c r="I6301"/>
    </row>
    <row r="6302" spans="4:9" x14ac:dyDescent="0.2">
      <c r="D6302" s="7"/>
      <c r="E6302"/>
      <c r="F6302"/>
      <c r="G6302"/>
      <c r="H6302"/>
      <c r="I6302"/>
    </row>
    <row r="6303" spans="4:9" x14ac:dyDescent="0.2">
      <c r="D6303" s="7"/>
      <c r="E6303"/>
      <c r="F6303"/>
      <c r="G6303"/>
      <c r="H6303"/>
      <c r="I6303"/>
    </row>
    <row r="6304" spans="4:9" x14ac:dyDescent="0.2">
      <c r="D6304" s="7"/>
      <c r="E6304"/>
      <c r="F6304"/>
      <c r="G6304"/>
      <c r="H6304"/>
      <c r="I6304"/>
    </row>
    <row r="6305" spans="4:9" x14ac:dyDescent="0.2">
      <c r="D6305" s="7"/>
      <c r="E6305"/>
      <c r="F6305"/>
      <c r="G6305"/>
      <c r="H6305"/>
      <c r="I6305"/>
    </row>
    <row r="6306" spans="4:9" x14ac:dyDescent="0.2">
      <c r="D6306" s="7"/>
      <c r="E6306"/>
      <c r="F6306"/>
      <c r="G6306"/>
      <c r="H6306"/>
      <c r="I6306"/>
    </row>
    <row r="6307" spans="4:9" x14ac:dyDescent="0.2">
      <c r="D6307" s="7"/>
      <c r="E6307"/>
      <c r="F6307"/>
      <c r="G6307"/>
      <c r="H6307"/>
      <c r="I6307"/>
    </row>
    <row r="6308" spans="4:9" x14ac:dyDescent="0.2">
      <c r="D6308" s="7"/>
      <c r="E6308"/>
      <c r="F6308"/>
      <c r="G6308"/>
      <c r="H6308"/>
      <c r="I6308"/>
    </row>
    <row r="6309" spans="4:9" x14ac:dyDescent="0.2">
      <c r="D6309" s="7"/>
      <c r="E6309"/>
      <c r="F6309"/>
      <c r="G6309"/>
      <c r="H6309"/>
      <c r="I6309"/>
    </row>
    <row r="6310" spans="4:9" x14ac:dyDescent="0.2">
      <c r="D6310" s="7"/>
      <c r="E6310"/>
      <c r="F6310"/>
      <c r="G6310"/>
      <c r="H6310"/>
      <c r="I6310"/>
    </row>
    <row r="6311" spans="4:9" x14ac:dyDescent="0.2">
      <c r="D6311" s="7"/>
      <c r="E6311"/>
      <c r="F6311"/>
      <c r="G6311"/>
      <c r="H6311"/>
      <c r="I6311"/>
    </row>
    <row r="6312" spans="4:9" x14ac:dyDescent="0.2">
      <c r="D6312" s="7"/>
      <c r="E6312"/>
      <c r="F6312"/>
      <c r="G6312"/>
      <c r="H6312"/>
      <c r="I6312"/>
    </row>
    <row r="6313" spans="4:9" x14ac:dyDescent="0.2">
      <c r="D6313" s="7"/>
      <c r="E6313"/>
      <c r="F6313"/>
      <c r="G6313"/>
      <c r="H6313"/>
      <c r="I6313"/>
    </row>
    <row r="6314" spans="4:9" x14ac:dyDescent="0.2">
      <c r="D6314" s="7"/>
      <c r="E6314"/>
      <c r="F6314"/>
      <c r="G6314"/>
      <c r="H6314"/>
      <c r="I6314"/>
    </row>
    <row r="6315" spans="4:9" x14ac:dyDescent="0.2">
      <c r="D6315" s="7"/>
      <c r="E6315"/>
      <c r="F6315"/>
      <c r="G6315"/>
      <c r="H6315"/>
      <c r="I6315"/>
    </row>
    <row r="6316" spans="4:9" x14ac:dyDescent="0.2">
      <c r="D6316" s="7"/>
      <c r="E6316"/>
      <c r="F6316"/>
      <c r="G6316"/>
      <c r="H6316"/>
      <c r="I6316"/>
    </row>
    <row r="6317" spans="4:9" x14ac:dyDescent="0.2">
      <c r="D6317" s="7"/>
      <c r="E6317"/>
      <c r="F6317"/>
      <c r="G6317"/>
      <c r="H6317"/>
      <c r="I6317"/>
    </row>
    <row r="6318" spans="4:9" x14ac:dyDescent="0.2">
      <c r="D6318" s="7"/>
      <c r="E6318"/>
      <c r="F6318"/>
      <c r="G6318"/>
      <c r="H6318"/>
      <c r="I6318"/>
    </row>
    <row r="6319" spans="4:9" x14ac:dyDescent="0.2">
      <c r="D6319" s="7"/>
      <c r="E6319"/>
      <c r="F6319"/>
      <c r="G6319"/>
      <c r="H6319"/>
      <c r="I6319"/>
    </row>
    <row r="6320" spans="4:9" x14ac:dyDescent="0.2">
      <c r="D6320" s="7"/>
      <c r="E6320"/>
      <c r="F6320"/>
      <c r="G6320"/>
      <c r="H6320"/>
      <c r="I6320"/>
    </row>
    <row r="6321" spans="4:9" x14ac:dyDescent="0.2">
      <c r="D6321" s="7"/>
      <c r="E6321"/>
      <c r="F6321"/>
      <c r="G6321"/>
      <c r="H6321"/>
      <c r="I6321"/>
    </row>
    <row r="6322" spans="4:9" x14ac:dyDescent="0.2">
      <c r="D6322" s="7"/>
      <c r="E6322"/>
      <c r="F6322"/>
      <c r="G6322"/>
      <c r="H6322"/>
      <c r="I6322"/>
    </row>
    <row r="6323" spans="4:9" x14ac:dyDescent="0.2">
      <c r="D6323" s="7"/>
      <c r="E6323"/>
      <c r="F6323"/>
      <c r="G6323"/>
      <c r="H6323"/>
      <c r="I6323"/>
    </row>
    <row r="6324" spans="4:9" x14ac:dyDescent="0.2">
      <c r="D6324" s="7"/>
      <c r="E6324"/>
      <c r="F6324"/>
      <c r="G6324"/>
      <c r="H6324"/>
      <c r="I6324"/>
    </row>
    <row r="6325" spans="4:9" x14ac:dyDescent="0.2">
      <c r="D6325" s="7"/>
      <c r="E6325"/>
      <c r="F6325"/>
      <c r="G6325"/>
      <c r="H6325"/>
      <c r="I6325"/>
    </row>
    <row r="6326" spans="4:9" x14ac:dyDescent="0.2">
      <c r="D6326" s="7"/>
      <c r="E6326"/>
      <c r="F6326"/>
      <c r="G6326"/>
      <c r="H6326"/>
      <c r="I6326"/>
    </row>
    <row r="6327" spans="4:9" x14ac:dyDescent="0.2">
      <c r="D6327" s="7"/>
      <c r="E6327"/>
      <c r="F6327"/>
      <c r="G6327"/>
      <c r="H6327"/>
      <c r="I6327"/>
    </row>
    <row r="6328" spans="4:9" x14ac:dyDescent="0.2">
      <c r="D6328" s="7"/>
      <c r="E6328"/>
      <c r="F6328"/>
      <c r="G6328"/>
      <c r="H6328"/>
      <c r="I6328"/>
    </row>
    <row r="6329" spans="4:9" x14ac:dyDescent="0.2">
      <c r="D6329" s="7"/>
      <c r="E6329"/>
      <c r="F6329"/>
      <c r="G6329"/>
      <c r="H6329"/>
      <c r="I6329"/>
    </row>
    <row r="6330" spans="4:9" x14ac:dyDescent="0.2">
      <c r="D6330" s="7"/>
      <c r="E6330"/>
      <c r="F6330"/>
      <c r="G6330"/>
      <c r="H6330"/>
      <c r="I6330"/>
    </row>
    <row r="6331" spans="4:9" x14ac:dyDescent="0.2">
      <c r="D6331" s="7"/>
      <c r="E6331"/>
      <c r="F6331"/>
      <c r="G6331"/>
      <c r="H6331"/>
      <c r="I6331"/>
    </row>
    <row r="6332" spans="4:9" x14ac:dyDescent="0.2">
      <c r="D6332" s="7"/>
      <c r="E6332"/>
      <c r="F6332"/>
      <c r="G6332"/>
      <c r="H6332"/>
      <c r="I6332"/>
    </row>
    <row r="6333" spans="4:9" x14ac:dyDescent="0.2">
      <c r="D6333" s="7"/>
      <c r="E6333"/>
      <c r="F6333"/>
      <c r="G6333"/>
      <c r="H6333"/>
      <c r="I6333"/>
    </row>
    <row r="6334" spans="4:9" x14ac:dyDescent="0.2">
      <c r="D6334" s="7"/>
      <c r="E6334"/>
      <c r="F6334"/>
      <c r="G6334"/>
      <c r="H6334"/>
      <c r="I6334"/>
    </row>
    <row r="6335" spans="4:9" x14ac:dyDescent="0.2">
      <c r="D6335" s="7"/>
      <c r="E6335"/>
      <c r="F6335"/>
      <c r="G6335"/>
      <c r="H6335"/>
      <c r="I6335"/>
    </row>
    <row r="6336" spans="4:9" x14ac:dyDescent="0.2">
      <c r="D6336" s="7"/>
      <c r="E6336"/>
      <c r="F6336"/>
      <c r="G6336"/>
      <c r="H6336"/>
      <c r="I6336"/>
    </row>
    <row r="6337" spans="4:9" x14ac:dyDescent="0.2">
      <c r="D6337" s="7"/>
      <c r="E6337"/>
      <c r="F6337"/>
      <c r="G6337"/>
      <c r="H6337"/>
      <c r="I6337"/>
    </row>
    <row r="6338" spans="4:9" x14ac:dyDescent="0.2">
      <c r="D6338" s="7"/>
      <c r="E6338"/>
      <c r="F6338"/>
      <c r="G6338"/>
      <c r="H6338"/>
      <c r="I6338"/>
    </row>
    <row r="6339" spans="4:9" x14ac:dyDescent="0.2">
      <c r="D6339" s="7"/>
      <c r="E6339"/>
      <c r="F6339"/>
      <c r="G6339"/>
      <c r="H6339"/>
      <c r="I6339"/>
    </row>
    <row r="6340" spans="4:9" x14ac:dyDescent="0.2">
      <c r="D6340" s="7"/>
      <c r="E6340"/>
      <c r="F6340"/>
      <c r="G6340"/>
      <c r="H6340"/>
      <c r="I6340"/>
    </row>
    <row r="6341" spans="4:9" x14ac:dyDescent="0.2">
      <c r="D6341" s="7"/>
      <c r="E6341"/>
      <c r="F6341"/>
      <c r="G6341"/>
      <c r="H6341"/>
      <c r="I6341"/>
    </row>
    <row r="6342" spans="4:9" x14ac:dyDescent="0.2">
      <c r="D6342" s="7"/>
      <c r="E6342"/>
      <c r="F6342"/>
      <c r="G6342"/>
      <c r="H6342"/>
      <c r="I6342"/>
    </row>
    <row r="6343" spans="4:9" x14ac:dyDescent="0.2">
      <c r="D6343" s="7"/>
      <c r="E6343"/>
      <c r="F6343"/>
      <c r="G6343"/>
      <c r="H6343"/>
      <c r="I6343"/>
    </row>
    <row r="6344" spans="4:9" x14ac:dyDescent="0.2">
      <c r="D6344" s="7"/>
      <c r="E6344"/>
      <c r="F6344"/>
      <c r="G6344"/>
      <c r="H6344"/>
      <c r="I6344"/>
    </row>
    <row r="6345" spans="4:9" x14ac:dyDescent="0.2">
      <c r="D6345" s="7"/>
      <c r="E6345"/>
      <c r="F6345"/>
      <c r="G6345"/>
      <c r="H6345"/>
      <c r="I6345"/>
    </row>
    <row r="6346" spans="4:9" x14ac:dyDescent="0.2">
      <c r="D6346" s="7"/>
      <c r="E6346"/>
      <c r="F6346"/>
      <c r="G6346"/>
      <c r="H6346"/>
      <c r="I6346"/>
    </row>
    <row r="6347" spans="4:9" x14ac:dyDescent="0.2">
      <c r="D6347" s="7"/>
      <c r="E6347"/>
      <c r="F6347"/>
      <c r="G6347"/>
      <c r="H6347"/>
      <c r="I6347"/>
    </row>
    <row r="6348" spans="4:9" x14ac:dyDescent="0.2">
      <c r="D6348" s="7"/>
      <c r="E6348"/>
      <c r="F6348"/>
      <c r="G6348"/>
      <c r="H6348"/>
      <c r="I6348"/>
    </row>
    <row r="6349" spans="4:9" x14ac:dyDescent="0.2">
      <c r="D6349" s="7"/>
      <c r="E6349"/>
      <c r="F6349"/>
      <c r="G6349"/>
      <c r="H6349"/>
      <c r="I6349"/>
    </row>
    <row r="6350" spans="4:9" x14ac:dyDescent="0.2">
      <c r="D6350" s="7"/>
      <c r="E6350"/>
      <c r="F6350"/>
      <c r="G6350"/>
      <c r="H6350"/>
      <c r="I6350"/>
    </row>
    <row r="6351" spans="4:9" x14ac:dyDescent="0.2">
      <c r="D6351" s="7"/>
      <c r="E6351"/>
      <c r="F6351"/>
      <c r="G6351"/>
      <c r="H6351"/>
      <c r="I6351"/>
    </row>
    <row r="6352" spans="4:9" x14ac:dyDescent="0.2">
      <c r="D6352" s="7"/>
      <c r="E6352"/>
      <c r="F6352"/>
      <c r="G6352"/>
      <c r="H6352"/>
      <c r="I6352"/>
    </row>
    <row r="6353" spans="4:9" x14ac:dyDescent="0.2">
      <c r="D6353" s="7"/>
      <c r="E6353"/>
      <c r="F6353"/>
      <c r="G6353"/>
      <c r="H6353"/>
      <c r="I6353"/>
    </row>
    <row r="6354" spans="4:9" x14ac:dyDescent="0.2">
      <c r="D6354" s="7"/>
      <c r="E6354"/>
      <c r="F6354"/>
      <c r="G6354"/>
      <c r="H6354"/>
      <c r="I6354"/>
    </row>
    <row r="6355" spans="4:9" x14ac:dyDescent="0.2">
      <c r="D6355" s="7"/>
      <c r="E6355"/>
      <c r="F6355"/>
      <c r="G6355"/>
      <c r="H6355"/>
      <c r="I6355"/>
    </row>
    <row r="6356" spans="4:9" x14ac:dyDescent="0.2">
      <c r="D6356" s="7"/>
      <c r="E6356"/>
      <c r="F6356"/>
      <c r="G6356"/>
      <c r="H6356"/>
      <c r="I6356"/>
    </row>
    <row r="6357" spans="4:9" x14ac:dyDescent="0.2">
      <c r="D6357" s="7"/>
      <c r="E6357"/>
      <c r="F6357"/>
      <c r="G6357"/>
      <c r="H6357"/>
      <c r="I6357"/>
    </row>
    <row r="6358" spans="4:9" x14ac:dyDescent="0.2">
      <c r="D6358" s="7"/>
      <c r="E6358"/>
      <c r="F6358"/>
      <c r="G6358"/>
      <c r="H6358"/>
      <c r="I6358"/>
    </row>
    <row r="6359" spans="4:9" x14ac:dyDescent="0.2">
      <c r="D6359" s="7"/>
      <c r="E6359"/>
      <c r="F6359"/>
      <c r="G6359"/>
      <c r="H6359"/>
      <c r="I6359"/>
    </row>
    <row r="6360" spans="4:9" x14ac:dyDescent="0.2">
      <c r="D6360" s="7"/>
      <c r="E6360"/>
      <c r="F6360"/>
      <c r="G6360"/>
      <c r="H6360"/>
      <c r="I6360"/>
    </row>
    <row r="6361" spans="4:9" x14ac:dyDescent="0.2">
      <c r="D6361" s="7"/>
      <c r="E6361"/>
      <c r="F6361"/>
      <c r="G6361"/>
      <c r="H6361"/>
      <c r="I6361"/>
    </row>
    <row r="6362" spans="4:9" x14ac:dyDescent="0.2">
      <c r="D6362" s="7"/>
      <c r="E6362"/>
      <c r="F6362"/>
      <c r="G6362"/>
      <c r="H6362"/>
      <c r="I6362"/>
    </row>
    <row r="6363" spans="4:9" x14ac:dyDescent="0.2">
      <c r="D6363" s="7"/>
      <c r="E6363"/>
      <c r="F6363"/>
      <c r="G6363"/>
      <c r="H6363"/>
      <c r="I6363"/>
    </row>
    <row r="6364" spans="4:9" x14ac:dyDescent="0.2">
      <c r="D6364" s="7"/>
      <c r="E6364"/>
      <c r="F6364"/>
      <c r="G6364"/>
      <c r="H6364"/>
      <c r="I6364"/>
    </row>
    <row r="6365" spans="4:9" x14ac:dyDescent="0.2">
      <c r="D6365" s="7"/>
      <c r="E6365"/>
      <c r="F6365"/>
      <c r="G6365"/>
      <c r="H6365"/>
      <c r="I6365"/>
    </row>
    <row r="6366" spans="4:9" x14ac:dyDescent="0.2">
      <c r="D6366" s="7"/>
      <c r="E6366"/>
      <c r="F6366"/>
      <c r="G6366"/>
      <c r="H6366"/>
      <c r="I6366"/>
    </row>
    <row r="6367" spans="4:9" x14ac:dyDescent="0.2">
      <c r="D6367" s="7"/>
      <c r="E6367"/>
      <c r="F6367"/>
      <c r="G6367"/>
      <c r="H6367"/>
      <c r="I6367"/>
    </row>
    <row r="6368" spans="4:9" x14ac:dyDescent="0.2">
      <c r="D6368" s="7"/>
      <c r="E6368"/>
      <c r="F6368"/>
      <c r="G6368"/>
      <c r="H6368"/>
      <c r="I6368"/>
    </row>
    <row r="6369" spans="4:9" x14ac:dyDescent="0.2">
      <c r="D6369" s="7"/>
      <c r="E6369"/>
      <c r="F6369"/>
      <c r="G6369"/>
      <c r="H6369"/>
      <c r="I6369"/>
    </row>
    <row r="6370" spans="4:9" x14ac:dyDescent="0.2">
      <c r="D6370" s="7"/>
      <c r="E6370"/>
      <c r="F6370"/>
      <c r="G6370"/>
      <c r="H6370"/>
      <c r="I6370"/>
    </row>
    <row r="6371" spans="4:9" x14ac:dyDescent="0.2">
      <c r="D6371" s="7"/>
      <c r="E6371"/>
      <c r="F6371"/>
      <c r="G6371"/>
      <c r="H6371"/>
      <c r="I6371"/>
    </row>
    <row r="6372" spans="4:9" x14ac:dyDescent="0.2">
      <c r="D6372" s="7"/>
      <c r="E6372"/>
      <c r="F6372"/>
      <c r="G6372"/>
      <c r="H6372"/>
      <c r="I6372"/>
    </row>
    <row r="6373" spans="4:9" x14ac:dyDescent="0.2">
      <c r="D6373" s="7"/>
      <c r="E6373"/>
      <c r="F6373"/>
      <c r="G6373"/>
      <c r="H6373"/>
      <c r="I6373"/>
    </row>
    <row r="6374" spans="4:9" x14ac:dyDescent="0.2">
      <c r="D6374" s="7"/>
      <c r="E6374"/>
      <c r="F6374"/>
      <c r="G6374"/>
      <c r="H6374"/>
      <c r="I6374"/>
    </row>
    <row r="6375" spans="4:9" x14ac:dyDescent="0.2">
      <c r="D6375" s="7"/>
      <c r="E6375"/>
      <c r="F6375"/>
      <c r="G6375"/>
      <c r="H6375"/>
      <c r="I6375"/>
    </row>
    <row r="6376" spans="4:9" x14ac:dyDescent="0.2">
      <c r="D6376" s="7"/>
      <c r="E6376"/>
      <c r="F6376"/>
      <c r="G6376"/>
      <c r="H6376"/>
      <c r="I6376"/>
    </row>
    <row r="6377" spans="4:9" x14ac:dyDescent="0.2">
      <c r="D6377" s="7"/>
      <c r="E6377"/>
      <c r="F6377"/>
      <c r="G6377"/>
      <c r="H6377"/>
      <c r="I6377"/>
    </row>
    <row r="6378" spans="4:9" x14ac:dyDescent="0.2">
      <c r="D6378" s="7"/>
      <c r="E6378"/>
      <c r="F6378"/>
      <c r="G6378"/>
      <c r="H6378"/>
      <c r="I6378"/>
    </row>
    <row r="6379" spans="4:9" x14ac:dyDescent="0.2">
      <c r="D6379" s="7"/>
      <c r="E6379"/>
      <c r="F6379"/>
      <c r="G6379"/>
      <c r="H6379"/>
      <c r="I6379"/>
    </row>
    <row r="6380" spans="4:9" x14ac:dyDescent="0.2">
      <c r="D6380" s="7"/>
      <c r="E6380"/>
      <c r="F6380"/>
      <c r="G6380"/>
      <c r="H6380"/>
      <c r="I6380"/>
    </row>
    <row r="6381" spans="4:9" x14ac:dyDescent="0.2">
      <c r="D6381" s="7"/>
      <c r="E6381"/>
      <c r="F6381"/>
      <c r="G6381"/>
      <c r="H6381"/>
      <c r="I6381"/>
    </row>
    <row r="6382" spans="4:9" x14ac:dyDescent="0.2">
      <c r="D6382" s="7"/>
      <c r="E6382"/>
      <c r="F6382"/>
      <c r="G6382"/>
      <c r="H6382"/>
      <c r="I6382"/>
    </row>
    <row r="6383" spans="4:9" x14ac:dyDescent="0.2">
      <c r="D6383" s="7"/>
      <c r="E6383"/>
      <c r="F6383"/>
      <c r="G6383"/>
      <c r="H6383"/>
      <c r="I6383"/>
    </row>
    <row r="6384" spans="4:9" x14ac:dyDescent="0.2">
      <c r="D6384" s="7"/>
      <c r="E6384"/>
      <c r="F6384"/>
      <c r="G6384"/>
      <c r="H6384"/>
      <c r="I6384"/>
    </row>
    <row r="6385" spans="4:9" x14ac:dyDescent="0.2">
      <c r="D6385" s="7"/>
      <c r="E6385"/>
      <c r="F6385"/>
      <c r="G6385"/>
      <c r="H6385"/>
      <c r="I6385"/>
    </row>
    <row r="6386" spans="4:9" x14ac:dyDescent="0.2">
      <c r="D6386" s="7"/>
      <c r="E6386"/>
      <c r="F6386"/>
      <c r="G6386"/>
      <c r="H6386"/>
      <c r="I6386"/>
    </row>
    <row r="6387" spans="4:9" x14ac:dyDescent="0.2">
      <c r="D6387" s="7"/>
      <c r="E6387"/>
      <c r="F6387"/>
      <c r="G6387"/>
      <c r="H6387"/>
      <c r="I6387"/>
    </row>
    <row r="6388" spans="4:9" x14ac:dyDescent="0.2">
      <c r="D6388" s="7"/>
      <c r="E6388"/>
      <c r="F6388"/>
      <c r="G6388"/>
      <c r="H6388"/>
      <c r="I6388"/>
    </row>
    <row r="6389" spans="4:9" x14ac:dyDescent="0.2">
      <c r="D6389" s="7"/>
      <c r="E6389"/>
      <c r="F6389"/>
      <c r="G6389"/>
      <c r="H6389"/>
      <c r="I6389"/>
    </row>
    <row r="6390" spans="4:9" x14ac:dyDescent="0.2">
      <c r="D6390" s="7"/>
      <c r="E6390"/>
      <c r="F6390"/>
      <c r="G6390"/>
      <c r="H6390"/>
      <c r="I6390"/>
    </row>
    <row r="6391" spans="4:9" x14ac:dyDescent="0.2">
      <c r="D6391" s="7"/>
      <c r="E6391"/>
      <c r="F6391"/>
      <c r="G6391"/>
      <c r="H6391"/>
      <c r="I6391"/>
    </row>
    <row r="6392" spans="4:9" x14ac:dyDescent="0.2">
      <c r="D6392" s="7"/>
      <c r="E6392"/>
      <c r="F6392"/>
      <c r="G6392"/>
      <c r="H6392"/>
      <c r="I6392"/>
    </row>
    <row r="6393" spans="4:9" x14ac:dyDescent="0.2">
      <c r="D6393" s="7"/>
      <c r="E6393"/>
      <c r="F6393"/>
      <c r="G6393"/>
      <c r="H6393"/>
      <c r="I6393"/>
    </row>
    <row r="6394" spans="4:9" x14ac:dyDescent="0.2">
      <c r="D6394" s="7"/>
      <c r="E6394"/>
      <c r="F6394"/>
      <c r="G6394"/>
      <c r="H6394"/>
      <c r="I6394"/>
    </row>
    <row r="6395" spans="4:9" x14ac:dyDescent="0.2">
      <c r="D6395" s="7"/>
      <c r="E6395"/>
      <c r="F6395"/>
      <c r="G6395"/>
      <c r="H6395"/>
      <c r="I6395"/>
    </row>
    <row r="6396" spans="4:9" x14ac:dyDescent="0.2">
      <c r="D6396" s="7"/>
      <c r="E6396"/>
      <c r="F6396"/>
      <c r="G6396"/>
      <c r="H6396"/>
      <c r="I6396"/>
    </row>
    <row r="6397" spans="4:9" x14ac:dyDescent="0.2">
      <c r="D6397" s="7"/>
      <c r="E6397"/>
      <c r="F6397"/>
      <c r="G6397"/>
      <c r="H6397"/>
      <c r="I6397"/>
    </row>
    <row r="6398" spans="4:9" x14ac:dyDescent="0.2">
      <c r="D6398" s="7"/>
      <c r="E6398"/>
      <c r="F6398"/>
      <c r="G6398"/>
      <c r="H6398"/>
      <c r="I6398"/>
    </row>
    <row r="6399" spans="4:9" x14ac:dyDescent="0.2">
      <c r="D6399" s="7"/>
      <c r="E6399"/>
      <c r="F6399"/>
      <c r="G6399"/>
      <c r="H6399"/>
      <c r="I6399"/>
    </row>
    <row r="6400" spans="4:9" x14ac:dyDescent="0.2">
      <c r="D6400" s="7"/>
      <c r="E6400"/>
      <c r="F6400"/>
      <c r="G6400"/>
      <c r="H6400"/>
      <c r="I6400"/>
    </row>
    <row r="6401" spans="4:9" x14ac:dyDescent="0.2">
      <c r="D6401" s="7"/>
      <c r="E6401"/>
      <c r="F6401"/>
      <c r="G6401"/>
      <c r="H6401"/>
      <c r="I6401"/>
    </row>
    <row r="6402" spans="4:9" x14ac:dyDescent="0.2">
      <c r="D6402" s="7"/>
      <c r="E6402"/>
      <c r="F6402"/>
      <c r="G6402"/>
      <c r="H6402"/>
      <c r="I6402"/>
    </row>
    <row r="6403" spans="4:9" x14ac:dyDescent="0.2">
      <c r="D6403" s="7"/>
      <c r="E6403"/>
      <c r="F6403"/>
      <c r="G6403"/>
      <c r="H6403"/>
      <c r="I6403"/>
    </row>
    <row r="6404" spans="4:9" x14ac:dyDescent="0.2">
      <c r="D6404" s="7"/>
      <c r="E6404"/>
      <c r="F6404"/>
      <c r="G6404"/>
      <c r="H6404"/>
      <c r="I6404"/>
    </row>
    <row r="6405" spans="4:9" x14ac:dyDescent="0.2">
      <c r="D6405" s="7"/>
      <c r="E6405"/>
      <c r="F6405"/>
      <c r="G6405"/>
      <c r="H6405"/>
      <c r="I6405"/>
    </row>
    <row r="6406" spans="4:9" x14ac:dyDescent="0.2">
      <c r="D6406" s="7"/>
      <c r="E6406"/>
      <c r="F6406"/>
      <c r="G6406"/>
      <c r="H6406"/>
      <c r="I6406"/>
    </row>
    <row r="6407" spans="4:9" x14ac:dyDescent="0.2">
      <c r="D6407" s="7"/>
      <c r="E6407"/>
      <c r="F6407"/>
      <c r="G6407"/>
      <c r="H6407"/>
      <c r="I6407"/>
    </row>
    <row r="6408" spans="4:9" x14ac:dyDescent="0.2">
      <c r="D6408" s="7"/>
      <c r="E6408"/>
      <c r="F6408"/>
      <c r="G6408"/>
      <c r="H6408"/>
      <c r="I6408"/>
    </row>
    <row r="6409" spans="4:9" x14ac:dyDescent="0.2">
      <c r="D6409" s="7"/>
      <c r="E6409"/>
      <c r="F6409"/>
      <c r="G6409"/>
      <c r="H6409"/>
      <c r="I6409"/>
    </row>
    <row r="6410" spans="4:9" x14ac:dyDescent="0.2">
      <c r="D6410" s="7"/>
      <c r="E6410"/>
      <c r="F6410"/>
      <c r="G6410"/>
      <c r="H6410"/>
      <c r="I6410"/>
    </row>
    <row r="6411" spans="4:9" x14ac:dyDescent="0.2">
      <c r="D6411" s="7"/>
      <c r="E6411"/>
      <c r="F6411"/>
      <c r="G6411"/>
      <c r="H6411"/>
      <c r="I6411"/>
    </row>
    <row r="6412" spans="4:9" x14ac:dyDescent="0.2">
      <c r="D6412" s="7"/>
      <c r="E6412"/>
      <c r="F6412"/>
      <c r="G6412"/>
      <c r="H6412"/>
      <c r="I6412"/>
    </row>
    <row r="6413" spans="4:9" x14ac:dyDescent="0.2">
      <c r="D6413" s="7"/>
      <c r="E6413"/>
      <c r="F6413"/>
      <c r="G6413"/>
      <c r="H6413"/>
      <c r="I6413"/>
    </row>
    <row r="6414" spans="4:9" x14ac:dyDescent="0.2">
      <c r="D6414" s="7"/>
      <c r="E6414"/>
      <c r="F6414"/>
      <c r="G6414"/>
      <c r="H6414"/>
      <c r="I6414"/>
    </row>
    <row r="6415" spans="4:9" x14ac:dyDescent="0.2">
      <c r="D6415" s="7"/>
      <c r="E6415"/>
      <c r="F6415"/>
      <c r="G6415"/>
      <c r="H6415"/>
      <c r="I6415"/>
    </row>
    <row r="6416" spans="4:9" x14ac:dyDescent="0.2">
      <c r="D6416" s="7"/>
      <c r="E6416"/>
      <c r="F6416"/>
      <c r="G6416"/>
      <c r="H6416"/>
      <c r="I6416"/>
    </row>
    <row r="6417" spans="4:9" x14ac:dyDescent="0.2">
      <c r="D6417" s="7"/>
      <c r="E6417"/>
      <c r="F6417"/>
      <c r="G6417"/>
      <c r="H6417"/>
      <c r="I6417"/>
    </row>
    <row r="6418" spans="4:9" x14ac:dyDescent="0.2">
      <c r="D6418" s="7"/>
      <c r="E6418"/>
      <c r="F6418"/>
      <c r="G6418"/>
      <c r="H6418"/>
      <c r="I6418"/>
    </row>
    <row r="6419" spans="4:9" x14ac:dyDescent="0.2">
      <c r="D6419" s="7"/>
      <c r="E6419"/>
      <c r="F6419"/>
      <c r="G6419"/>
      <c r="H6419"/>
      <c r="I6419"/>
    </row>
    <row r="6420" spans="4:9" x14ac:dyDescent="0.2">
      <c r="D6420" s="7"/>
      <c r="E6420"/>
      <c r="F6420"/>
      <c r="G6420"/>
      <c r="H6420"/>
      <c r="I6420"/>
    </row>
    <row r="6421" spans="4:9" x14ac:dyDescent="0.2">
      <c r="D6421" s="7"/>
      <c r="E6421"/>
      <c r="F6421"/>
      <c r="G6421"/>
      <c r="H6421"/>
      <c r="I6421"/>
    </row>
    <row r="6422" spans="4:9" x14ac:dyDescent="0.2">
      <c r="D6422" s="7"/>
      <c r="E6422"/>
      <c r="F6422"/>
      <c r="G6422"/>
      <c r="H6422"/>
      <c r="I6422"/>
    </row>
    <row r="6423" spans="4:9" x14ac:dyDescent="0.2">
      <c r="D6423" s="7"/>
      <c r="E6423"/>
      <c r="F6423"/>
      <c r="G6423"/>
      <c r="H6423"/>
      <c r="I6423"/>
    </row>
    <row r="6424" spans="4:9" x14ac:dyDescent="0.2">
      <c r="D6424" s="7"/>
      <c r="E6424"/>
      <c r="F6424"/>
      <c r="G6424"/>
      <c r="H6424"/>
      <c r="I6424"/>
    </row>
    <row r="6425" spans="4:9" x14ac:dyDescent="0.2">
      <c r="D6425" s="7"/>
      <c r="E6425"/>
      <c r="F6425"/>
      <c r="G6425"/>
      <c r="H6425"/>
      <c r="I6425"/>
    </row>
    <row r="6426" spans="4:9" x14ac:dyDescent="0.2">
      <c r="D6426" s="7"/>
      <c r="E6426"/>
      <c r="F6426"/>
      <c r="G6426"/>
      <c r="H6426"/>
      <c r="I6426"/>
    </row>
    <row r="6427" spans="4:9" x14ac:dyDescent="0.2">
      <c r="D6427" s="7"/>
      <c r="E6427"/>
      <c r="F6427"/>
      <c r="G6427"/>
      <c r="H6427"/>
      <c r="I6427"/>
    </row>
    <row r="6428" spans="4:9" x14ac:dyDescent="0.2">
      <c r="D6428" s="7"/>
      <c r="E6428"/>
      <c r="F6428"/>
      <c r="G6428"/>
      <c r="H6428"/>
      <c r="I6428"/>
    </row>
    <row r="6429" spans="4:9" x14ac:dyDescent="0.2">
      <c r="D6429" s="7"/>
      <c r="E6429"/>
      <c r="F6429"/>
      <c r="G6429"/>
      <c r="H6429"/>
      <c r="I6429"/>
    </row>
    <row r="6430" spans="4:9" x14ac:dyDescent="0.2">
      <c r="D6430" s="7"/>
      <c r="E6430"/>
      <c r="F6430"/>
      <c r="G6430"/>
      <c r="H6430"/>
      <c r="I6430"/>
    </row>
    <row r="6431" spans="4:9" x14ac:dyDescent="0.2">
      <c r="D6431" s="7"/>
      <c r="E6431"/>
      <c r="F6431"/>
      <c r="G6431"/>
      <c r="H6431"/>
      <c r="I6431"/>
    </row>
    <row r="6432" spans="4:9" x14ac:dyDescent="0.2">
      <c r="D6432" s="7"/>
      <c r="E6432"/>
      <c r="F6432"/>
      <c r="G6432"/>
      <c r="H6432"/>
      <c r="I6432"/>
    </row>
    <row r="6433" spans="4:9" x14ac:dyDescent="0.2">
      <c r="D6433" s="7"/>
      <c r="E6433"/>
      <c r="F6433"/>
      <c r="G6433"/>
      <c r="H6433"/>
      <c r="I6433"/>
    </row>
    <row r="6434" spans="4:9" x14ac:dyDescent="0.2">
      <c r="D6434" s="7"/>
      <c r="E6434"/>
      <c r="F6434"/>
      <c r="G6434"/>
      <c r="H6434"/>
      <c r="I6434"/>
    </row>
    <row r="6435" spans="4:9" x14ac:dyDescent="0.2">
      <c r="D6435" s="7"/>
      <c r="E6435"/>
      <c r="F6435"/>
      <c r="G6435"/>
      <c r="H6435"/>
      <c r="I6435"/>
    </row>
    <row r="6436" spans="4:9" x14ac:dyDescent="0.2">
      <c r="D6436" s="7"/>
      <c r="E6436"/>
      <c r="F6436"/>
      <c r="G6436"/>
      <c r="H6436"/>
      <c r="I6436"/>
    </row>
    <row r="6437" spans="4:9" x14ac:dyDescent="0.2">
      <c r="D6437" s="7"/>
      <c r="E6437"/>
      <c r="F6437"/>
      <c r="G6437"/>
      <c r="H6437"/>
      <c r="I6437"/>
    </row>
    <row r="6438" spans="4:9" x14ac:dyDescent="0.2">
      <c r="D6438" s="7"/>
      <c r="E6438"/>
      <c r="F6438"/>
      <c r="G6438"/>
      <c r="H6438"/>
      <c r="I6438"/>
    </row>
    <row r="6439" spans="4:9" x14ac:dyDescent="0.2">
      <c r="D6439" s="7"/>
      <c r="E6439"/>
      <c r="F6439"/>
      <c r="G6439"/>
      <c r="H6439"/>
      <c r="I6439"/>
    </row>
    <row r="6440" spans="4:9" x14ac:dyDescent="0.2">
      <c r="D6440" s="7"/>
      <c r="E6440"/>
      <c r="F6440"/>
      <c r="G6440"/>
      <c r="H6440"/>
      <c r="I6440"/>
    </row>
    <row r="6441" spans="4:9" x14ac:dyDescent="0.2">
      <c r="D6441" s="7"/>
      <c r="E6441"/>
      <c r="F6441"/>
      <c r="G6441"/>
      <c r="H6441"/>
      <c r="I6441"/>
    </row>
    <row r="6442" spans="4:9" x14ac:dyDescent="0.2">
      <c r="D6442" s="7"/>
      <c r="E6442"/>
      <c r="F6442"/>
      <c r="G6442"/>
      <c r="H6442"/>
      <c r="I6442"/>
    </row>
    <row r="6443" spans="4:9" x14ac:dyDescent="0.2">
      <c r="D6443" s="7"/>
      <c r="E6443"/>
      <c r="F6443"/>
      <c r="G6443"/>
      <c r="H6443"/>
      <c r="I6443"/>
    </row>
    <row r="6444" spans="4:9" x14ac:dyDescent="0.2">
      <c r="D6444" s="7"/>
      <c r="E6444"/>
      <c r="F6444"/>
      <c r="G6444"/>
      <c r="H6444"/>
      <c r="I6444"/>
    </row>
    <row r="6445" spans="4:9" x14ac:dyDescent="0.2">
      <c r="D6445" s="7"/>
      <c r="E6445"/>
      <c r="F6445"/>
      <c r="G6445"/>
      <c r="H6445"/>
      <c r="I6445"/>
    </row>
    <row r="6446" spans="4:9" x14ac:dyDescent="0.2">
      <c r="D6446" s="7"/>
      <c r="E6446"/>
      <c r="F6446"/>
      <c r="G6446"/>
      <c r="H6446"/>
      <c r="I6446"/>
    </row>
    <row r="6447" spans="4:9" x14ac:dyDescent="0.2">
      <c r="D6447" s="7"/>
      <c r="E6447"/>
      <c r="F6447"/>
      <c r="G6447"/>
      <c r="H6447"/>
      <c r="I6447"/>
    </row>
    <row r="6448" spans="4:9" x14ac:dyDescent="0.2">
      <c r="D6448" s="7"/>
      <c r="E6448"/>
      <c r="F6448"/>
      <c r="G6448"/>
      <c r="H6448"/>
      <c r="I6448"/>
    </row>
    <row r="6449" spans="4:9" x14ac:dyDescent="0.2">
      <c r="D6449" s="7"/>
      <c r="E6449"/>
      <c r="F6449"/>
      <c r="G6449"/>
      <c r="H6449"/>
      <c r="I6449"/>
    </row>
    <row r="6450" spans="4:9" x14ac:dyDescent="0.2">
      <c r="D6450" s="7"/>
      <c r="E6450"/>
      <c r="F6450"/>
      <c r="G6450"/>
      <c r="H6450"/>
      <c r="I6450"/>
    </row>
    <row r="6451" spans="4:9" x14ac:dyDescent="0.2">
      <c r="D6451" s="7"/>
      <c r="E6451"/>
      <c r="F6451"/>
      <c r="G6451"/>
      <c r="H6451"/>
      <c r="I6451"/>
    </row>
    <row r="6452" spans="4:9" x14ac:dyDescent="0.2">
      <c r="D6452" s="7"/>
      <c r="E6452"/>
      <c r="F6452"/>
      <c r="G6452"/>
      <c r="H6452"/>
      <c r="I6452"/>
    </row>
    <row r="6453" spans="4:9" x14ac:dyDescent="0.2">
      <c r="D6453" s="7"/>
      <c r="E6453"/>
      <c r="F6453"/>
      <c r="G6453"/>
      <c r="H6453"/>
      <c r="I6453"/>
    </row>
    <row r="6454" spans="4:9" x14ac:dyDescent="0.2">
      <c r="D6454" s="7"/>
      <c r="E6454"/>
      <c r="F6454"/>
      <c r="G6454"/>
      <c r="H6454"/>
      <c r="I6454"/>
    </row>
    <row r="6455" spans="4:9" x14ac:dyDescent="0.2">
      <c r="D6455" s="7"/>
      <c r="E6455"/>
      <c r="F6455"/>
      <c r="G6455"/>
      <c r="H6455"/>
      <c r="I6455"/>
    </row>
    <row r="6456" spans="4:9" x14ac:dyDescent="0.2">
      <c r="D6456" s="7"/>
      <c r="E6456"/>
      <c r="F6456"/>
      <c r="G6456"/>
      <c r="H6456"/>
      <c r="I6456"/>
    </row>
    <row r="6457" spans="4:9" x14ac:dyDescent="0.2">
      <c r="D6457" s="7"/>
      <c r="E6457"/>
      <c r="F6457"/>
      <c r="G6457"/>
      <c r="H6457"/>
      <c r="I6457"/>
    </row>
    <row r="6458" spans="4:9" x14ac:dyDescent="0.2">
      <c r="D6458" s="7"/>
      <c r="E6458"/>
      <c r="F6458"/>
      <c r="G6458"/>
      <c r="H6458"/>
      <c r="I6458"/>
    </row>
    <row r="6459" spans="4:9" x14ac:dyDescent="0.2">
      <c r="D6459" s="7"/>
      <c r="E6459"/>
      <c r="F6459"/>
      <c r="G6459"/>
      <c r="H6459"/>
      <c r="I6459"/>
    </row>
    <row r="6460" spans="4:9" x14ac:dyDescent="0.2">
      <c r="D6460" s="7"/>
      <c r="E6460"/>
      <c r="F6460"/>
      <c r="G6460"/>
      <c r="H6460"/>
      <c r="I6460"/>
    </row>
    <row r="6461" spans="4:9" x14ac:dyDescent="0.2">
      <c r="D6461" s="7"/>
      <c r="E6461"/>
      <c r="F6461"/>
      <c r="G6461"/>
      <c r="H6461"/>
      <c r="I6461"/>
    </row>
    <row r="6462" spans="4:9" x14ac:dyDescent="0.2">
      <c r="D6462" s="7"/>
      <c r="E6462"/>
      <c r="F6462"/>
      <c r="G6462"/>
      <c r="H6462"/>
      <c r="I6462"/>
    </row>
    <row r="6463" spans="4:9" x14ac:dyDescent="0.2">
      <c r="D6463" s="7"/>
      <c r="E6463"/>
      <c r="F6463"/>
      <c r="G6463"/>
      <c r="H6463"/>
      <c r="I6463"/>
    </row>
    <row r="6464" spans="4:9" x14ac:dyDescent="0.2">
      <c r="D6464" s="7"/>
      <c r="E6464"/>
      <c r="F6464"/>
      <c r="G6464"/>
      <c r="H6464"/>
      <c r="I6464"/>
    </row>
    <row r="6465" spans="4:9" x14ac:dyDescent="0.2">
      <c r="D6465" s="7"/>
      <c r="E6465"/>
      <c r="F6465"/>
      <c r="G6465"/>
      <c r="H6465"/>
      <c r="I6465"/>
    </row>
    <row r="6466" spans="4:9" x14ac:dyDescent="0.2">
      <c r="D6466" s="7"/>
      <c r="E6466"/>
      <c r="F6466"/>
      <c r="G6466"/>
      <c r="H6466"/>
      <c r="I6466"/>
    </row>
    <row r="6467" spans="4:9" x14ac:dyDescent="0.2">
      <c r="D6467" s="7"/>
      <c r="E6467"/>
      <c r="F6467"/>
      <c r="G6467"/>
      <c r="H6467"/>
      <c r="I6467"/>
    </row>
    <row r="6468" spans="4:9" x14ac:dyDescent="0.2">
      <c r="D6468" s="7"/>
      <c r="E6468"/>
      <c r="F6468"/>
      <c r="G6468"/>
      <c r="H6468"/>
      <c r="I6468"/>
    </row>
    <row r="6469" spans="4:9" x14ac:dyDescent="0.2">
      <c r="D6469" s="7"/>
      <c r="E6469"/>
      <c r="F6469"/>
      <c r="G6469"/>
      <c r="H6469"/>
      <c r="I6469"/>
    </row>
    <row r="6470" spans="4:9" x14ac:dyDescent="0.2">
      <c r="D6470" s="7"/>
      <c r="E6470"/>
      <c r="F6470"/>
      <c r="G6470"/>
      <c r="H6470"/>
      <c r="I6470"/>
    </row>
    <row r="6471" spans="4:9" x14ac:dyDescent="0.2">
      <c r="D6471" s="7"/>
      <c r="E6471"/>
      <c r="F6471"/>
      <c r="G6471"/>
      <c r="H6471"/>
      <c r="I6471"/>
    </row>
    <row r="6472" spans="4:9" x14ac:dyDescent="0.2">
      <c r="D6472" s="7"/>
      <c r="E6472"/>
      <c r="F6472"/>
      <c r="G6472"/>
      <c r="H6472"/>
      <c r="I6472"/>
    </row>
    <row r="6473" spans="4:9" x14ac:dyDescent="0.2">
      <c r="D6473" s="7"/>
      <c r="E6473"/>
      <c r="F6473"/>
      <c r="G6473"/>
      <c r="H6473"/>
      <c r="I6473"/>
    </row>
    <row r="6474" spans="4:9" x14ac:dyDescent="0.2">
      <c r="D6474" s="7"/>
      <c r="E6474"/>
      <c r="F6474"/>
      <c r="G6474"/>
      <c r="H6474"/>
      <c r="I6474"/>
    </row>
    <row r="6475" spans="4:9" x14ac:dyDescent="0.2">
      <c r="D6475" s="7"/>
      <c r="E6475"/>
      <c r="F6475"/>
      <c r="G6475"/>
      <c r="H6475"/>
      <c r="I6475"/>
    </row>
    <row r="6476" spans="4:9" x14ac:dyDescent="0.2">
      <c r="D6476" s="7"/>
      <c r="E6476"/>
      <c r="F6476"/>
      <c r="G6476"/>
      <c r="H6476"/>
      <c r="I6476"/>
    </row>
    <row r="6477" spans="4:9" x14ac:dyDescent="0.2">
      <c r="D6477" s="7"/>
      <c r="E6477"/>
      <c r="F6477"/>
      <c r="G6477"/>
      <c r="H6477"/>
      <c r="I6477"/>
    </row>
    <row r="6478" spans="4:9" x14ac:dyDescent="0.2">
      <c r="D6478" s="7"/>
      <c r="E6478"/>
      <c r="F6478"/>
      <c r="G6478"/>
      <c r="H6478"/>
      <c r="I6478"/>
    </row>
    <row r="6479" spans="4:9" x14ac:dyDescent="0.2">
      <c r="D6479" s="7"/>
      <c r="E6479"/>
      <c r="F6479"/>
      <c r="G6479"/>
      <c r="H6479"/>
      <c r="I6479"/>
    </row>
    <row r="6480" spans="4:9" x14ac:dyDescent="0.2">
      <c r="D6480" s="7"/>
      <c r="E6480"/>
      <c r="F6480"/>
      <c r="G6480"/>
      <c r="H6480"/>
      <c r="I6480"/>
    </row>
    <row r="6481" spans="4:9" x14ac:dyDescent="0.2">
      <c r="D6481" s="7"/>
      <c r="E6481"/>
      <c r="F6481"/>
      <c r="G6481"/>
      <c r="H6481"/>
      <c r="I6481"/>
    </row>
    <row r="6482" spans="4:9" x14ac:dyDescent="0.2">
      <c r="D6482" s="7"/>
      <c r="E6482"/>
      <c r="F6482"/>
      <c r="G6482"/>
      <c r="H6482"/>
      <c r="I6482"/>
    </row>
    <row r="6483" spans="4:9" x14ac:dyDescent="0.2">
      <c r="D6483" s="7"/>
      <c r="E6483"/>
      <c r="F6483"/>
      <c r="G6483"/>
      <c r="H6483"/>
      <c r="I6483"/>
    </row>
    <row r="6484" spans="4:9" x14ac:dyDescent="0.2">
      <c r="D6484" s="7"/>
      <c r="E6484"/>
      <c r="F6484"/>
      <c r="G6484"/>
      <c r="H6484"/>
      <c r="I6484"/>
    </row>
    <row r="6485" spans="4:9" x14ac:dyDescent="0.2">
      <c r="D6485" s="7"/>
      <c r="E6485"/>
      <c r="F6485"/>
      <c r="G6485"/>
      <c r="H6485"/>
      <c r="I6485"/>
    </row>
    <row r="6486" spans="4:9" x14ac:dyDescent="0.2">
      <c r="D6486" s="7"/>
      <c r="E6486"/>
      <c r="F6486"/>
      <c r="G6486"/>
      <c r="H6486"/>
      <c r="I6486"/>
    </row>
    <row r="6487" spans="4:9" x14ac:dyDescent="0.2">
      <c r="D6487" s="7"/>
      <c r="E6487"/>
      <c r="F6487"/>
      <c r="G6487"/>
      <c r="H6487"/>
      <c r="I6487"/>
    </row>
    <row r="6488" spans="4:9" x14ac:dyDescent="0.2">
      <c r="D6488" s="7"/>
      <c r="E6488"/>
      <c r="F6488"/>
      <c r="G6488"/>
      <c r="H6488"/>
      <c r="I6488"/>
    </row>
    <row r="6489" spans="4:9" x14ac:dyDescent="0.2">
      <c r="D6489" s="7"/>
      <c r="E6489"/>
      <c r="F6489"/>
      <c r="G6489"/>
      <c r="H6489"/>
      <c r="I6489"/>
    </row>
    <row r="6490" spans="4:9" x14ac:dyDescent="0.2">
      <c r="D6490" s="7"/>
      <c r="E6490"/>
      <c r="F6490"/>
      <c r="G6490"/>
      <c r="H6490"/>
      <c r="I6490"/>
    </row>
    <row r="6491" spans="4:9" x14ac:dyDescent="0.2">
      <c r="D6491" s="7"/>
      <c r="E6491"/>
      <c r="F6491"/>
      <c r="G6491"/>
      <c r="H6491"/>
      <c r="I6491"/>
    </row>
    <row r="6492" spans="4:9" x14ac:dyDescent="0.2">
      <c r="D6492" s="7"/>
      <c r="E6492"/>
      <c r="F6492"/>
      <c r="G6492"/>
      <c r="H6492"/>
      <c r="I6492"/>
    </row>
    <row r="6493" spans="4:9" x14ac:dyDescent="0.2">
      <c r="D6493" s="7"/>
      <c r="E6493"/>
      <c r="F6493"/>
      <c r="G6493"/>
      <c r="H6493"/>
      <c r="I6493"/>
    </row>
    <row r="6494" spans="4:9" x14ac:dyDescent="0.2">
      <c r="D6494" s="7"/>
      <c r="E6494"/>
      <c r="F6494"/>
      <c r="G6494"/>
      <c r="H6494"/>
      <c r="I6494"/>
    </row>
    <row r="6495" spans="4:9" x14ac:dyDescent="0.2">
      <c r="D6495" s="7"/>
      <c r="E6495"/>
      <c r="F6495"/>
      <c r="G6495"/>
      <c r="H6495"/>
      <c r="I6495"/>
    </row>
    <row r="6496" spans="4:9" x14ac:dyDescent="0.2">
      <c r="D6496" s="7"/>
      <c r="E6496"/>
      <c r="F6496"/>
      <c r="G6496"/>
      <c r="H6496"/>
      <c r="I6496"/>
    </row>
    <row r="6497" spans="4:9" x14ac:dyDescent="0.2">
      <c r="D6497" s="7"/>
      <c r="E6497"/>
      <c r="F6497"/>
      <c r="G6497"/>
      <c r="H6497"/>
      <c r="I6497"/>
    </row>
    <row r="6498" spans="4:9" x14ac:dyDescent="0.2">
      <c r="D6498" s="7"/>
      <c r="E6498"/>
      <c r="F6498"/>
      <c r="G6498"/>
      <c r="H6498"/>
      <c r="I6498"/>
    </row>
    <row r="6499" spans="4:9" x14ac:dyDescent="0.2">
      <c r="D6499" s="7"/>
      <c r="E6499"/>
      <c r="F6499"/>
      <c r="G6499"/>
      <c r="H6499"/>
      <c r="I6499"/>
    </row>
    <row r="6500" spans="4:9" x14ac:dyDescent="0.2">
      <c r="D6500" s="7"/>
      <c r="E6500"/>
      <c r="F6500"/>
      <c r="G6500"/>
      <c r="H6500"/>
      <c r="I6500"/>
    </row>
    <row r="6501" spans="4:9" x14ac:dyDescent="0.2">
      <c r="D6501" s="7"/>
      <c r="E6501"/>
      <c r="F6501"/>
      <c r="G6501"/>
      <c r="H6501"/>
      <c r="I6501"/>
    </row>
    <row r="6502" spans="4:9" x14ac:dyDescent="0.2">
      <c r="D6502" s="7"/>
      <c r="E6502"/>
      <c r="F6502"/>
      <c r="G6502"/>
      <c r="H6502"/>
      <c r="I6502"/>
    </row>
    <row r="6503" spans="4:9" x14ac:dyDescent="0.2">
      <c r="D6503" s="7"/>
      <c r="E6503"/>
      <c r="F6503"/>
      <c r="G6503"/>
      <c r="H6503"/>
      <c r="I6503"/>
    </row>
    <row r="6504" spans="4:9" x14ac:dyDescent="0.2">
      <c r="D6504" s="7"/>
      <c r="E6504"/>
      <c r="F6504"/>
      <c r="G6504"/>
      <c r="H6504"/>
      <c r="I6504"/>
    </row>
    <row r="6505" spans="4:9" x14ac:dyDescent="0.2">
      <c r="D6505" s="7"/>
      <c r="E6505"/>
      <c r="F6505"/>
      <c r="G6505"/>
      <c r="H6505"/>
      <c r="I6505"/>
    </row>
    <row r="6506" spans="4:9" x14ac:dyDescent="0.2">
      <c r="D6506" s="7"/>
      <c r="E6506"/>
      <c r="F6506"/>
      <c r="G6506"/>
      <c r="H6506"/>
      <c r="I6506"/>
    </row>
    <row r="6507" spans="4:9" x14ac:dyDescent="0.2">
      <c r="D6507" s="7"/>
      <c r="E6507"/>
      <c r="F6507"/>
      <c r="G6507"/>
      <c r="H6507"/>
      <c r="I6507"/>
    </row>
    <row r="6508" spans="4:9" x14ac:dyDescent="0.2">
      <c r="D6508" s="7"/>
      <c r="E6508"/>
      <c r="F6508"/>
      <c r="G6508"/>
      <c r="H6508"/>
      <c r="I6508"/>
    </row>
    <row r="6509" spans="4:9" x14ac:dyDescent="0.2">
      <c r="D6509" s="7"/>
      <c r="E6509"/>
      <c r="F6509"/>
      <c r="G6509"/>
      <c r="H6509"/>
      <c r="I6509"/>
    </row>
    <row r="6510" spans="4:9" x14ac:dyDescent="0.2">
      <c r="D6510" s="7"/>
      <c r="E6510"/>
      <c r="F6510"/>
      <c r="G6510"/>
      <c r="H6510"/>
      <c r="I6510"/>
    </row>
    <row r="6511" spans="4:9" x14ac:dyDescent="0.2">
      <c r="D6511" s="7"/>
      <c r="E6511"/>
      <c r="F6511"/>
      <c r="G6511"/>
      <c r="H6511"/>
      <c r="I6511"/>
    </row>
    <row r="6512" spans="4:9" x14ac:dyDescent="0.2">
      <c r="D6512" s="7"/>
      <c r="E6512"/>
      <c r="F6512"/>
      <c r="G6512"/>
      <c r="H6512"/>
      <c r="I6512"/>
    </row>
    <row r="6513" spans="4:9" x14ac:dyDescent="0.2">
      <c r="D6513" s="7"/>
      <c r="E6513"/>
      <c r="F6513"/>
      <c r="G6513"/>
      <c r="H6513"/>
      <c r="I6513"/>
    </row>
    <row r="6514" spans="4:9" x14ac:dyDescent="0.2">
      <c r="D6514" s="7"/>
      <c r="E6514"/>
      <c r="F6514"/>
      <c r="G6514"/>
      <c r="H6514"/>
      <c r="I6514"/>
    </row>
    <row r="6515" spans="4:9" x14ac:dyDescent="0.2">
      <c r="D6515" s="7"/>
      <c r="E6515"/>
      <c r="F6515"/>
      <c r="G6515"/>
      <c r="H6515"/>
      <c r="I6515"/>
    </row>
    <row r="6516" spans="4:9" x14ac:dyDescent="0.2">
      <c r="D6516" s="7"/>
      <c r="E6516"/>
      <c r="F6516"/>
      <c r="G6516"/>
      <c r="H6516"/>
      <c r="I6516"/>
    </row>
    <row r="6517" spans="4:9" x14ac:dyDescent="0.2">
      <c r="D6517" s="7"/>
      <c r="E6517"/>
      <c r="F6517"/>
      <c r="G6517"/>
      <c r="H6517"/>
      <c r="I6517"/>
    </row>
    <row r="6518" spans="4:9" x14ac:dyDescent="0.2">
      <c r="D6518" s="7"/>
      <c r="E6518"/>
      <c r="F6518"/>
      <c r="G6518"/>
      <c r="H6518"/>
      <c r="I6518"/>
    </row>
    <row r="6519" spans="4:9" x14ac:dyDescent="0.2">
      <c r="D6519" s="7"/>
      <c r="E6519"/>
      <c r="F6519"/>
      <c r="G6519"/>
      <c r="H6519"/>
      <c r="I6519"/>
    </row>
    <row r="6520" spans="4:9" x14ac:dyDescent="0.2">
      <c r="D6520" s="7"/>
      <c r="E6520"/>
      <c r="F6520"/>
      <c r="G6520"/>
      <c r="H6520"/>
      <c r="I6520"/>
    </row>
    <row r="6521" spans="4:9" x14ac:dyDescent="0.2">
      <c r="D6521" s="7"/>
      <c r="E6521"/>
      <c r="F6521"/>
      <c r="G6521"/>
      <c r="H6521"/>
      <c r="I6521"/>
    </row>
    <row r="6522" spans="4:9" x14ac:dyDescent="0.2">
      <c r="D6522" s="7"/>
      <c r="E6522"/>
      <c r="F6522"/>
      <c r="G6522"/>
      <c r="H6522"/>
      <c r="I6522"/>
    </row>
    <row r="6523" spans="4:9" x14ac:dyDescent="0.2">
      <c r="D6523" s="7"/>
      <c r="E6523"/>
      <c r="F6523"/>
      <c r="G6523"/>
      <c r="H6523"/>
      <c r="I6523"/>
    </row>
    <row r="6524" spans="4:9" x14ac:dyDescent="0.2">
      <c r="D6524" s="7"/>
      <c r="E6524"/>
      <c r="F6524"/>
      <c r="G6524"/>
      <c r="H6524"/>
      <c r="I6524"/>
    </row>
    <row r="6525" spans="4:9" x14ac:dyDescent="0.2">
      <c r="D6525" s="7"/>
      <c r="E6525"/>
      <c r="F6525"/>
      <c r="G6525"/>
      <c r="H6525"/>
      <c r="I6525"/>
    </row>
    <row r="6526" spans="4:9" x14ac:dyDescent="0.2">
      <c r="D6526" s="7"/>
      <c r="E6526"/>
      <c r="F6526"/>
      <c r="G6526"/>
      <c r="H6526"/>
      <c r="I6526"/>
    </row>
    <row r="6527" spans="4:9" x14ac:dyDescent="0.2">
      <c r="D6527" s="7"/>
      <c r="E6527"/>
      <c r="F6527"/>
      <c r="G6527"/>
      <c r="H6527"/>
      <c r="I6527"/>
    </row>
    <row r="6528" spans="4:9" x14ac:dyDescent="0.2">
      <c r="D6528" s="7"/>
      <c r="E6528"/>
      <c r="F6528"/>
      <c r="G6528"/>
      <c r="H6528"/>
      <c r="I6528"/>
    </row>
    <row r="6529" spans="4:9" x14ac:dyDescent="0.2">
      <c r="D6529" s="7"/>
      <c r="E6529"/>
      <c r="F6529"/>
      <c r="G6529"/>
      <c r="H6529"/>
      <c r="I6529"/>
    </row>
    <row r="6530" spans="4:9" x14ac:dyDescent="0.2">
      <c r="D6530" s="7"/>
      <c r="E6530"/>
      <c r="F6530"/>
      <c r="G6530"/>
      <c r="H6530"/>
      <c r="I6530"/>
    </row>
    <row r="6531" spans="4:9" x14ac:dyDescent="0.2">
      <c r="D6531" s="7"/>
      <c r="E6531"/>
      <c r="F6531"/>
      <c r="G6531"/>
      <c r="H6531"/>
      <c r="I6531"/>
    </row>
    <row r="6532" spans="4:9" x14ac:dyDescent="0.2">
      <c r="D6532" s="7"/>
      <c r="E6532"/>
      <c r="F6532"/>
      <c r="G6532"/>
      <c r="H6532"/>
      <c r="I6532"/>
    </row>
    <row r="6533" spans="4:9" x14ac:dyDescent="0.2">
      <c r="D6533" s="7"/>
      <c r="E6533"/>
      <c r="F6533"/>
      <c r="G6533"/>
      <c r="H6533"/>
      <c r="I6533"/>
    </row>
    <row r="6534" spans="4:9" x14ac:dyDescent="0.2">
      <c r="D6534" s="7"/>
      <c r="E6534"/>
      <c r="F6534"/>
      <c r="G6534"/>
      <c r="H6534"/>
      <c r="I6534"/>
    </row>
    <row r="6535" spans="4:9" x14ac:dyDescent="0.2">
      <c r="D6535" s="7"/>
      <c r="E6535"/>
      <c r="F6535"/>
      <c r="G6535"/>
      <c r="H6535"/>
      <c r="I6535"/>
    </row>
    <row r="6536" spans="4:9" x14ac:dyDescent="0.2">
      <c r="D6536" s="7"/>
      <c r="E6536"/>
      <c r="F6536"/>
      <c r="G6536"/>
      <c r="H6536"/>
      <c r="I6536"/>
    </row>
    <row r="6537" spans="4:9" x14ac:dyDescent="0.2">
      <c r="D6537" s="7"/>
      <c r="E6537"/>
      <c r="F6537"/>
      <c r="G6537"/>
      <c r="H6537"/>
      <c r="I6537"/>
    </row>
    <row r="6538" spans="4:9" x14ac:dyDescent="0.2">
      <c r="D6538" s="7"/>
      <c r="E6538"/>
      <c r="F6538"/>
      <c r="G6538"/>
      <c r="H6538"/>
      <c r="I6538"/>
    </row>
    <row r="6539" spans="4:9" x14ac:dyDescent="0.2">
      <c r="D6539" s="7"/>
      <c r="E6539"/>
      <c r="F6539"/>
      <c r="G6539"/>
      <c r="H6539"/>
      <c r="I6539"/>
    </row>
    <row r="6540" spans="4:9" x14ac:dyDescent="0.2">
      <c r="D6540" s="7"/>
      <c r="E6540"/>
      <c r="F6540"/>
      <c r="G6540"/>
      <c r="H6540"/>
      <c r="I6540"/>
    </row>
    <row r="6541" spans="4:9" x14ac:dyDescent="0.2">
      <c r="D6541" s="7"/>
      <c r="E6541"/>
      <c r="F6541"/>
      <c r="G6541"/>
      <c r="H6541"/>
      <c r="I6541"/>
    </row>
    <row r="6542" spans="4:9" x14ac:dyDescent="0.2">
      <c r="D6542" s="7"/>
      <c r="E6542"/>
      <c r="F6542"/>
      <c r="G6542"/>
      <c r="H6542"/>
      <c r="I6542"/>
    </row>
    <row r="6543" spans="4:9" x14ac:dyDescent="0.2">
      <c r="D6543" s="7"/>
      <c r="E6543"/>
      <c r="F6543"/>
      <c r="G6543"/>
      <c r="H6543"/>
      <c r="I6543"/>
    </row>
    <row r="6544" spans="4:9" x14ac:dyDescent="0.2">
      <c r="D6544" s="7"/>
      <c r="E6544"/>
      <c r="F6544"/>
      <c r="G6544"/>
      <c r="H6544"/>
      <c r="I6544"/>
    </row>
    <row r="6545" spans="4:9" x14ac:dyDescent="0.2">
      <c r="D6545" s="7"/>
      <c r="E6545"/>
      <c r="F6545"/>
      <c r="G6545"/>
      <c r="H6545"/>
      <c r="I6545"/>
    </row>
    <row r="6546" spans="4:9" x14ac:dyDescent="0.2">
      <c r="D6546" s="7"/>
      <c r="E6546"/>
      <c r="F6546"/>
      <c r="G6546"/>
      <c r="H6546"/>
      <c r="I6546"/>
    </row>
    <row r="6547" spans="4:9" x14ac:dyDescent="0.2">
      <c r="D6547" s="7"/>
      <c r="E6547"/>
      <c r="F6547"/>
      <c r="G6547"/>
      <c r="H6547"/>
      <c r="I6547"/>
    </row>
    <row r="6548" spans="4:9" x14ac:dyDescent="0.2">
      <c r="D6548" s="7"/>
      <c r="E6548"/>
      <c r="F6548"/>
      <c r="G6548"/>
      <c r="H6548"/>
      <c r="I6548"/>
    </row>
    <row r="6549" spans="4:9" x14ac:dyDescent="0.2">
      <c r="D6549" s="7"/>
      <c r="E6549"/>
      <c r="F6549"/>
      <c r="G6549"/>
      <c r="H6549"/>
      <c r="I6549"/>
    </row>
    <row r="6550" spans="4:9" x14ac:dyDescent="0.2">
      <c r="D6550" s="7"/>
      <c r="E6550"/>
      <c r="F6550"/>
      <c r="G6550"/>
      <c r="H6550"/>
      <c r="I6550"/>
    </row>
    <row r="6551" spans="4:9" x14ac:dyDescent="0.2">
      <c r="D6551" s="7"/>
      <c r="E6551"/>
      <c r="F6551"/>
      <c r="G6551"/>
      <c r="H6551"/>
      <c r="I6551"/>
    </row>
    <row r="6552" spans="4:9" x14ac:dyDescent="0.2">
      <c r="D6552" s="7"/>
      <c r="E6552"/>
      <c r="F6552"/>
      <c r="G6552"/>
      <c r="H6552"/>
      <c r="I6552"/>
    </row>
    <row r="6553" spans="4:9" x14ac:dyDescent="0.2">
      <c r="D6553" s="7"/>
      <c r="E6553"/>
      <c r="F6553"/>
      <c r="G6553"/>
      <c r="H6553"/>
      <c r="I6553"/>
    </row>
    <row r="6554" spans="4:9" x14ac:dyDescent="0.2">
      <c r="D6554" s="7"/>
      <c r="E6554"/>
      <c r="F6554"/>
      <c r="G6554"/>
      <c r="H6554"/>
      <c r="I6554"/>
    </row>
    <row r="6555" spans="4:9" x14ac:dyDescent="0.2">
      <c r="D6555" s="7"/>
      <c r="E6555"/>
      <c r="F6555"/>
      <c r="G6555"/>
      <c r="H6555"/>
      <c r="I6555"/>
    </row>
    <row r="6556" spans="4:9" x14ac:dyDescent="0.2">
      <c r="D6556" s="7"/>
      <c r="E6556"/>
      <c r="F6556"/>
      <c r="G6556"/>
      <c r="H6556"/>
      <c r="I6556"/>
    </row>
    <row r="6557" spans="4:9" x14ac:dyDescent="0.2">
      <c r="D6557" s="7"/>
      <c r="E6557"/>
      <c r="F6557"/>
      <c r="G6557"/>
      <c r="H6557"/>
      <c r="I6557"/>
    </row>
    <row r="6558" spans="4:9" x14ac:dyDescent="0.2">
      <c r="D6558" s="7"/>
      <c r="E6558"/>
      <c r="F6558"/>
      <c r="G6558"/>
      <c r="H6558"/>
      <c r="I6558"/>
    </row>
    <row r="6559" spans="4:9" x14ac:dyDescent="0.2">
      <c r="D6559" s="7"/>
      <c r="E6559"/>
      <c r="F6559"/>
      <c r="G6559"/>
      <c r="H6559"/>
      <c r="I6559"/>
    </row>
    <row r="6560" spans="4:9" x14ac:dyDescent="0.2">
      <c r="D6560" s="7"/>
      <c r="E6560"/>
      <c r="F6560"/>
      <c r="G6560"/>
      <c r="H6560"/>
      <c r="I6560"/>
    </row>
    <row r="6561" spans="4:9" x14ac:dyDescent="0.2">
      <c r="D6561" s="7"/>
      <c r="E6561"/>
      <c r="F6561"/>
      <c r="G6561"/>
      <c r="H6561"/>
      <c r="I6561"/>
    </row>
    <row r="6562" spans="4:9" x14ac:dyDescent="0.2">
      <c r="D6562" s="7"/>
      <c r="E6562"/>
      <c r="F6562"/>
      <c r="G6562"/>
      <c r="H6562"/>
      <c r="I6562"/>
    </row>
    <row r="6563" spans="4:9" x14ac:dyDescent="0.2">
      <c r="D6563" s="7"/>
      <c r="E6563"/>
      <c r="F6563"/>
      <c r="G6563"/>
      <c r="H6563"/>
      <c r="I6563"/>
    </row>
    <row r="6564" spans="4:9" x14ac:dyDescent="0.2">
      <c r="D6564" s="7"/>
      <c r="E6564"/>
      <c r="F6564"/>
      <c r="G6564"/>
      <c r="H6564"/>
      <c r="I6564"/>
    </row>
    <row r="6565" spans="4:9" x14ac:dyDescent="0.2">
      <c r="D6565" s="7"/>
      <c r="E6565"/>
      <c r="F6565"/>
      <c r="G6565"/>
      <c r="H6565"/>
      <c r="I6565"/>
    </row>
    <row r="6566" spans="4:9" x14ac:dyDescent="0.2">
      <c r="D6566" s="7"/>
      <c r="E6566"/>
      <c r="F6566"/>
      <c r="G6566"/>
      <c r="H6566"/>
      <c r="I6566"/>
    </row>
    <row r="6567" spans="4:9" x14ac:dyDescent="0.2">
      <c r="D6567" s="7"/>
      <c r="E6567"/>
      <c r="F6567"/>
      <c r="G6567"/>
      <c r="H6567"/>
      <c r="I6567"/>
    </row>
    <row r="6568" spans="4:9" x14ac:dyDescent="0.2">
      <c r="D6568" s="7"/>
      <c r="E6568"/>
      <c r="F6568"/>
      <c r="G6568"/>
      <c r="H6568"/>
      <c r="I6568"/>
    </row>
    <row r="6569" spans="4:9" x14ac:dyDescent="0.2">
      <c r="D6569" s="7"/>
      <c r="E6569"/>
      <c r="F6569"/>
      <c r="G6569"/>
      <c r="H6569"/>
      <c r="I6569"/>
    </row>
    <row r="6570" spans="4:9" x14ac:dyDescent="0.2">
      <c r="D6570" s="7"/>
      <c r="E6570"/>
      <c r="F6570"/>
      <c r="G6570"/>
      <c r="H6570"/>
      <c r="I6570"/>
    </row>
    <row r="6571" spans="4:9" x14ac:dyDescent="0.2">
      <c r="D6571" s="7"/>
      <c r="E6571"/>
      <c r="F6571"/>
      <c r="G6571"/>
      <c r="H6571"/>
      <c r="I6571"/>
    </row>
    <row r="6572" spans="4:9" x14ac:dyDescent="0.2">
      <c r="D6572" s="7"/>
      <c r="E6572"/>
      <c r="F6572"/>
      <c r="G6572"/>
      <c r="H6572"/>
      <c r="I6572"/>
    </row>
    <row r="6573" spans="4:9" x14ac:dyDescent="0.2">
      <c r="D6573" s="7"/>
      <c r="E6573"/>
      <c r="F6573"/>
      <c r="G6573"/>
      <c r="H6573"/>
      <c r="I6573"/>
    </row>
    <row r="6574" spans="4:9" x14ac:dyDescent="0.2">
      <c r="D6574" s="7"/>
      <c r="E6574"/>
      <c r="F6574"/>
      <c r="G6574"/>
      <c r="H6574"/>
      <c r="I6574"/>
    </row>
    <row r="6575" spans="4:9" x14ac:dyDescent="0.2">
      <c r="D6575" s="7"/>
      <c r="E6575"/>
      <c r="F6575"/>
      <c r="G6575"/>
      <c r="H6575"/>
      <c r="I6575"/>
    </row>
    <row r="6576" spans="4:9" x14ac:dyDescent="0.2">
      <c r="D6576" s="7"/>
      <c r="E6576"/>
      <c r="F6576"/>
      <c r="G6576"/>
      <c r="H6576"/>
      <c r="I6576"/>
    </row>
    <row r="6577" spans="4:9" x14ac:dyDescent="0.2">
      <c r="D6577" s="7"/>
      <c r="E6577"/>
      <c r="F6577"/>
      <c r="G6577"/>
      <c r="H6577"/>
      <c r="I6577"/>
    </row>
    <row r="6578" spans="4:9" x14ac:dyDescent="0.2">
      <c r="D6578" s="7"/>
      <c r="E6578"/>
      <c r="F6578"/>
      <c r="G6578"/>
      <c r="H6578"/>
      <c r="I6578"/>
    </row>
    <row r="6579" spans="4:9" x14ac:dyDescent="0.2">
      <c r="D6579" s="7"/>
      <c r="E6579"/>
      <c r="F6579"/>
      <c r="G6579"/>
      <c r="H6579"/>
      <c r="I6579"/>
    </row>
    <row r="6580" spans="4:9" x14ac:dyDescent="0.2">
      <c r="D6580" s="7"/>
      <c r="E6580"/>
      <c r="F6580"/>
      <c r="G6580"/>
      <c r="H6580"/>
      <c r="I6580"/>
    </row>
    <row r="6581" spans="4:9" x14ac:dyDescent="0.2">
      <c r="D6581" s="7"/>
      <c r="E6581"/>
      <c r="F6581"/>
      <c r="G6581"/>
      <c r="H6581"/>
      <c r="I6581"/>
    </row>
    <row r="6582" spans="4:9" x14ac:dyDescent="0.2">
      <c r="D6582" s="7"/>
      <c r="E6582"/>
      <c r="F6582"/>
      <c r="G6582"/>
      <c r="H6582"/>
      <c r="I6582"/>
    </row>
    <row r="6583" spans="4:9" x14ac:dyDescent="0.2">
      <c r="D6583" s="7"/>
      <c r="E6583"/>
      <c r="F6583"/>
      <c r="G6583"/>
      <c r="H6583"/>
      <c r="I6583"/>
    </row>
    <row r="6584" spans="4:9" x14ac:dyDescent="0.2">
      <c r="D6584" s="7"/>
      <c r="E6584"/>
      <c r="F6584"/>
      <c r="G6584"/>
      <c r="H6584"/>
      <c r="I6584"/>
    </row>
    <row r="6585" spans="4:9" x14ac:dyDescent="0.2">
      <c r="D6585" s="7"/>
      <c r="E6585"/>
      <c r="F6585"/>
      <c r="G6585"/>
      <c r="H6585"/>
      <c r="I6585"/>
    </row>
    <row r="6586" spans="4:9" x14ac:dyDescent="0.2">
      <c r="D6586" s="7"/>
      <c r="E6586"/>
      <c r="F6586"/>
      <c r="G6586"/>
      <c r="H6586"/>
      <c r="I6586"/>
    </row>
    <row r="6587" spans="4:9" x14ac:dyDescent="0.2">
      <c r="D6587" s="7"/>
      <c r="E6587"/>
      <c r="F6587"/>
      <c r="G6587"/>
      <c r="H6587"/>
      <c r="I6587"/>
    </row>
    <row r="6588" spans="4:9" x14ac:dyDescent="0.2">
      <c r="D6588" s="7"/>
      <c r="E6588"/>
      <c r="F6588"/>
      <c r="G6588"/>
      <c r="H6588"/>
      <c r="I6588"/>
    </row>
    <row r="6589" spans="4:9" x14ac:dyDescent="0.2">
      <c r="D6589" s="7"/>
      <c r="E6589"/>
      <c r="F6589"/>
      <c r="G6589"/>
      <c r="H6589"/>
      <c r="I6589"/>
    </row>
    <row r="6590" spans="4:9" x14ac:dyDescent="0.2">
      <c r="D6590" s="7"/>
      <c r="E6590"/>
      <c r="F6590"/>
      <c r="G6590"/>
      <c r="H6590"/>
      <c r="I6590"/>
    </row>
    <row r="6591" spans="4:9" x14ac:dyDescent="0.2">
      <c r="D6591" s="7"/>
      <c r="E6591"/>
      <c r="F6591"/>
      <c r="G6591"/>
      <c r="H6591"/>
      <c r="I6591"/>
    </row>
    <row r="6592" spans="4:9" x14ac:dyDescent="0.2">
      <c r="D6592" s="7"/>
      <c r="E6592"/>
      <c r="F6592"/>
      <c r="G6592"/>
      <c r="H6592"/>
      <c r="I6592"/>
    </row>
    <row r="6593" spans="4:9" x14ac:dyDescent="0.2">
      <c r="D6593" s="7"/>
      <c r="E6593"/>
      <c r="F6593"/>
      <c r="G6593"/>
      <c r="H6593"/>
      <c r="I6593"/>
    </row>
    <row r="6594" spans="4:9" x14ac:dyDescent="0.2">
      <c r="D6594" s="7"/>
      <c r="E6594"/>
      <c r="F6594"/>
      <c r="G6594"/>
      <c r="H6594"/>
      <c r="I6594"/>
    </row>
    <row r="6595" spans="4:9" x14ac:dyDescent="0.2">
      <c r="D6595" s="7"/>
      <c r="E6595"/>
      <c r="F6595"/>
      <c r="G6595"/>
      <c r="H6595"/>
      <c r="I6595"/>
    </row>
    <row r="6596" spans="4:9" x14ac:dyDescent="0.2">
      <c r="D6596" s="7"/>
      <c r="E6596"/>
      <c r="F6596"/>
      <c r="G6596"/>
      <c r="H6596"/>
      <c r="I6596"/>
    </row>
    <row r="6597" spans="4:9" x14ac:dyDescent="0.2">
      <c r="D6597" s="7"/>
      <c r="E6597"/>
      <c r="F6597"/>
      <c r="G6597"/>
      <c r="H6597"/>
      <c r="I6597"/>
    </row>
    <row r="6598" spans="4:9" x14ac:dyDescent="0.2">
      <c r="D6598" s="7"/>
      <c r="E6598"/>
      <c r="F6598"/>
      <c r="G6598"/>
      <c r="H6598"/>
      <c r="I6598"/>
    </row>
    <row r="6599" spans="4:9" x14ac:dyDescent="0.2">
      <c r="D6599" s="7"/>
      <c r="E6599"/>
      <c r="F6599"/>
      <c r="G6599"/>
      <c r="H6599"/>
      <c r="I6599"/>
    </row>
    <row r="6600" spans="4:9" x14ac:dyDescent="0.2">
      <c r="D6600" s="7"/>
      <c r="E6600"/>
      <c r="F6600"/>
      <c r="G6600"/>
      <c r="H6600"/>
      <c r="I6600"/>
    </row>
    <row r="6601" spans="4:9" x14ac:dyDescent="0.2">
      <c r="D6601" s="7"/>
      <c r="E6601"/>
      <c r="F6601"/>
      <c r="G6601"/>
      <c r="H6601"/>
      <c r="I6601"/>
    </row>
    <row r="6602" spans="4:9" x14ac:dyDescent="0.2">
      <c r="D6602" s="7"/>
      <c r="E6602"/>
      <c r="F6602"/>
      <c r="G6602"/>
      <c r="H6602"/>
      <c r="I6602"/>
    </row>
    <row r="6603" spans="4:9" x14ac:dyDescent="0.2">
      <c r="D6603" s="7"/>
      <c r="E6603"/>
      <c r="F6603"/>
      <c r="G6603"/>
      <c r="H6603"/>
      <c r="I6603"/>
    </row>
    <row r="6604" spans="4:9" x14ac:dyDescent="0.2">
      <c r="D6604" s="7"/>
      <c r="E6604"/>
      <c r="F6604"/>
      <c r="G6604"/>
      <c r="H6604"/>
      <c r="I6604"/>
    </row>
    <row r="6605" spans="4:9" x14ac:dyDescent="0.2">
      <c r="D6605" s="7"/>
      <c r="E6605"/>
      <c r="F6605"/>
      <c r="G6605"/>
      <c r="H6605"/>
      <c r="I6605"/>
    </row>
    <row r="6606" spans="4:9" x14ac:dyDescent="0.2">
      <c r="D6606" s="7"/>
      <c r="E6606"/>
      <c r="F6606"/>
      <c r="G6606"/>
      <c r="H6606"/>
      <c r="I6606"/>
    </row>
    <row r="6607" spans="4:9" x14ac:dyDescent="0.2">
      <c r="D6607" s="7"/>
      <c r="E6607"/>
      <c r="F6607"/>
      <c r="G6607"/>
      <c r="H6607"/>
      <c r="I6607"/>
    </row>
    <row r="6608" spans="4:9" x14ac:dyDescent="0.2">
      <c r="D6608" s="7"/>
      <c r="E6608"/>
      <c r="F6608"/>
      <c r="G6608"/>
      <c r="H6608"/>
      <c r="I6608"/>
    </row>
    <row r="6609" spans="4:9" x14ac:dyDescent="0.2">
      <c r="D6609" s="7"/>
      <c r="E6609"/>
      <c r="F6609"/>
      <c r="G6609"/>
      <c r="H6609"/>
      <c r="I6609"/>
    </row>
    <row r="6610" spans="4:9" x14ac:dyDescent="0.2">
      <c r="D6610" s="7"/>
      <c r="E6610"/>
      <c r="F6610"/>
      <c r="G6610"/>
      <c r="H6610"/>
      <c r="I6610"/>
    </row>
    <row r="6611" spans="4:9" x14ac:dyDescent="0.2">
      <c r="D6611" s="7"/>
      <c r="E6611"/>
      <c r="F6611"/>
      <c r="G6611"/>
      <c r="H6611"/>
      <c r="I6611"/>
    </row>
    <row r="6612" spans="4:9" x14ac:dyDescent="0.2">
      <c r="D6612" s="7"/>
      <c r="E6612"/>
      <c r="F6612"/>
      <c r="G6612"/>
      <c r="H6612"/>
      <c r="I6612"/>
    </row>
    <row r="6613" spans="4:9" x14ac:dyDescent="0.2">
      <c r="D6613" s="7"/>
      <c r="E6613"/>
      <c r="F6613"/>
      <c r="G6613"/>
      <c r="H6613"/>
      <c r="I6613"/>
    </row>
    <row r="6614" spans="4:9" x14ac:dyDescent="0.2">
      <c r="D6614" s="7"/>
      <c r="E6614"/>
      <c r="F6614"/>
      <c r="G6614"/>
      <c r="H6614"/>
      <c r="I6614"/>
    </row>
    <row r="6615" spans="4:9" x14ac:dyDescent="0.2">
      <c r="D6615" s="7"/>
      <c r="E6615"/>
      <c r="F6615"/>
      <c r="G6615"/>
      <c r="H6615"/>
      <c r="I6615"/>
    </row>
    <row r="6616" spans="4:9" x14ac:dyDescent="0.2">
      <c r="D6616" s="7"/>
      <c r="E6616"/>
      <c r="F6616"/>
      <c r="G6616"/>
      <c r="H6616"/>
      <c r="I6616"/>
    </row>
    <row r="6617" spans="4:9" x14ac:dyDescent="0.2">
      <c r="D6617" s="7"/>
      <c r="E6617"/>
      <c r="F6617"/>
      <c r="G6617"/>
      <c r="H6617"/>
      <c r="I6617"/>
    </row>
    <row r="6618" spans="4:9" x14ac:dyDescent="0.2">
      <c r="D6618" s="7"/>
      <c r="E6618"/>
      <c r="F6618"/>
      <c r="G6618"/>
      <c r="H6618"/>
      <c r="I6618"/>
    </row>
    <row r="6619" spans="4:9" x14ac:dyDescent="0.2">
      <c r="D6619" s="7"/>
      <c r="E6619"/>
      <c r="F6619"/>
      <c r="G6619"/>
      <c r="H6619"/>
      <c r="I6619"/>
    </row>
    <row r="6620" spans="4:9" x14ac:dyDescent="0.2">
      <c r="D6620" s="7"/>
      <c r="E6620"/>
      <c r="F6620"/>
      <c r="G6620"/>
      <c r="H6620"/>
      <c r="I6620"/>
    </row>
    <row r="6621" spans="4:9" x14ac:dyDescent="0.2">
      <c r="D6621" s="7"/>
      <c r="E6621"/>
      <c r="F6621"/>
      <c r="G6621"/>
      <c r="H6621"/>
      <c r="I6621"/>
    </row>
    <row r="6622" spans="4:9" x14ac:dyDescent="0.2">
      <c r="D6622" s="7"/>
      <c r="E6622"/>
      <c r="F6622"/>
      <c r="G6622"/>
      <c r="H6622"/>
      <c r="I6622"/>
    </row>
    <row r="6623" spans="4:9" x14ac:dyDescent="0.2">
      <c r="D6623" s="7"/>
      <c r="E6623"/>
      <c r="F6623"/>
      <c r="G6623"/>
      <c r="H6623"/>
      <c r="I6623"/>
    </row>
    <row r="6624" spans="4:9" x14ac:dyDescent="0.2">
      <c r="D6624" s="7"/>
      <c r="E6624"/>
      <c r="F6624"/>
      <c r="G6624"/>
      <c r="H6624"/>
      <c r="I6624"/>
    </row>
    <row r="6625" spans="4:9" x14ac:dyDescent="0.2">
      <c r="D6625" s="7"/>
      <c r="E6625"/>
      <c r="F6625"/>
      <c r="G6625"/>
      <c r="H6625"/>
      <c r="I6625"/>
    </row>
    <row r="6626" spans="4:9" x14ac:dyDescent="0.2">
      <c r="D6626" s="7"/>
      <c r="E6626"/>
      <c r="F6626"/>
      <c r="G6626"/>
      <c r="H6626"/>
      <c r="I6626"/>
    </row>
    <row r="6627" spans="4:9" x14ac:dyDescent="0.2">
      <c r="D6627" s="7"/>
      <c r="E6627"/>
      <c r="F6627"/>
      <c r="G6627"/>
      <c r="H6627"/>
      <c r="I6627"/>
    </row>
    <row r="6628" spans="4:9" x14ac:dyDescent="0.2">
      <c r="D6628" s="7"/>
      <c r="E6628"/>
      <c r="F6628"/>
      <c r="G6628"/>
      <c r="H6628"/>
      <c r="I6628"/>
    </row>
    <row r="6629" spans="4:9" x14ac:dyDescent="0.2">
      <c r="D6629" s="7"/>
      <c r="E6629"/>
      <c r="F6629"/>
      <c r="G6629"/>
      <c r="H6629"/>
      <c r="I6629"/>
    </row>
    <row r="6630" spans="4:9" x14ac:dyDescent="0.2">
      <c r="D6630" s="7"/>
      <c r="E6630"/>
      <c r="F6630"/>
      <c r="G6630"/>
      <c r="H6630"/>
      <c r="I6630"/>
    </row>
    <row r="6631" spans="4:9" x14ac:dyDescent="0.2">
      <c r="D6631" s="7"/>
      <c r="E6631"/>
      <c r="F6631"/>
      <c r="G6631"/>
      <c r="H6631"/>
      <c r="I6631"/>
    </row>
    <row r="6632" spans="4:9" x14ac:dyDescent="0.2">
      <c r="D6632" s="7"/>
      <c r="E6632"/>
      <c r="F6632"/>
      <c r="G6632"/>
      <c r="H6632"/>
      <c r="I6632"/>
    </row>
    <row r="6633" spans="4:9" x14ac:dyDescent="0.2">
      <c r="D6633" s="7"/>
      <c r="E6633"/>
      <c r="F6633"/>
      <c r="G6633"/>
      <c r="H6633"/>
      <c r="I6633"/>
    </row>
    <row r="6634" spans="4:9" x14ac:dyDescent="0.2">
      <c r="D6634" s="7"/>
      <c r="E6634"/>
      <c r="F6634"/>
      <c r="G6634"/>
      <c r="H6634"/>
      <c r="I6634"/>
    </row>
    <row r="6635" spans="4:9" x14ac:dyDescent="0.2">
      <c r="D6635" s="7"/>
      <c r="E6635"/>
      <c r="F6635"/>
      <c r="G6635"/>
      <c r="H6635"/>
      <c r="I6635"/>
    </row>
    <row r="6636" spans="4:9" x14ac:dyDescent="0.2">
      <c r="D6636" s="7"/>
      <c r="E6636"/>
      <c r="F6636"/>
      <c r="G6636"/>
      <c r="H6636"/>
      <c r="I6636"/>
    </row>
    <row r="6637" spans="4:9" x14ac:dyDescent="0.2">
      <c r="D6637" s="7"/>
      <c r="E6637"/>
      <c r="F6637"/>
      <c r="G6637"/>
      <c r="H6637"/>
      <c r="I6637"/>
    </row>
    <row r="6638" spans="4:9" x14ac:dyDescent="0.2">
      <c r="D6638" s="7"/>
      <c r="E6638"/>
      <c r="F6638"/>
      <c r="G6638"/>
      <c r="H6638"/>
      <c r="I6638"/>
    </row>
    <row r="6639" spans="4:9" x14ac:dyDescent="0.2">
      <c r="D6639" s="7"/>
      <c r="E6639"/>
      <c r="F6639"/>
      <c r="G6639"/>
      <c r="H6639"/>
      <c r="I6639"/>
    </row>
    <row r="6640" spans="4:9" x14ac:dyDescent="0.2">
      <c r="D6640" s="7"/>
      <c r="E6640"/>
      <c r="F6640"/>
      <c r="G6640"/>
      <c r="H6640"/>
      <c r="I6640"/>
    </row>
    <row r="6641" spans="4:9" x14ac:dyDescent="0.2">
      <c r="D6641" s="7"/>
      <c r="E6641"/>
      <c r="F6641"/>
      <c r="G6641"/>
      <c r="H6641"/>
      <c r="I6641"/>
    </row>
    <row r="6642" spans="4:9" x14ac:dyDescent="0.2">
      <c r="D6642" s="7"/>
      <c r="E6642"/>
      <c r="F6642"/>
      <c r="G6642"/>
      <c r="H6642"/>
      <c r="I6642"/>
    </row>
    <row r="6643" spans="4:9" x14ac:dyDescent="0.2">
      <c r="D6643" s="7"/>
      <c r="E6643"/>
      <c r="F6643"/>
      <c r="G6643"/>
      <c r="H6643"/>
      <c r="I6643"/>
    </row>
    <row r="6644" spans="4:9" x14ac:dyDescent="0.2">
      <c r="D6644" s="7"/>
      <c r="E6644"/>
      <c r="F6644"/>
      <c r="G6644"/>
      <c r="H6644"/>
      <c r="I6644"/>
    </row>
    <row r="6645" spans="4:9" x14ac:dyDescent="0.2">
      <c r="D6645" s="7"/>
      <c r="E6645"/>
      <c r="F6645"/>
      <c r="G6645"/>
      <c r="H6645"/>
      <c r="I6645"/>
    </row>
    <row r="6646" spans="4:9" x14ac:dyDescent="0.2">
      <c r="D6646" s="7"/>
      <c r="E6646"/>
      <c r="F6646"/>
      <c r="G6646"/>
      <c r="H6646"/>
      <c r="I6646"/>
    </row>
    <row r="6647" spans="4:9" x14ac:dyDescent="0.2">
      <c r="D6647" s="7"/>
      <c r="E6647"/>
      <c r="F6647"/>
      <c r="G6647"/>
      <c r="H6647"/>
      <c r="I6647"/>
    </row>
    <row r="6648" spans="4:9" x14ac:dyDescent="0.2">
      <c r="D6648" s="7"/>
      <c r="E6648"/>
      <c r="F6648"/>
      <c r="G6648"/>
      <c r="H6648"/>
      <c r="I6648"/>
    </row>
    <row r="6649" spans="4:9" x14ac:dyDescent="0.2">
      <c r="D6649" s="7"/>
      <c r="E6649"/>
      <c r="F6649"/>
      <c r="G6649"/>
      <c r="H6649"/>
      <c r="I6649"/>
    </row>
    <row r="6650" spans="4:9" x14ac:dyDescent="0.2">
      <c r="D6650" s="7"/>
      <c r="E6650"/>
      <c r="F6650"/>
      <c r="G6650"/>
      <c r="H6650"/>
      <c r="I6650"/>
    </row>
    <row r="6651" spans="4:9" x14ac:dyDescent="0.2">
      <c r="D6651" s="7"/>
      <c r="E6651"/>
      <c r="F6651"/>
      <c r="G6651"/>
      <c r="H6651"/>
      <c r="I6651"/>
    </row>
    <row r="6652" spans="4:9" x14ac:dyDescent="0.2">
      <c r="D6652" s="7"/>
      <c r="E6652"/>
      <c r="F6652"/>
      <c r="G6652"/>
      <c r="H6652"/>
      <c r="I6652"/>
    </row>
    <row r="6653" spans="4:9" x14ac:dyDescent="0.2">
      <c r="D6653" s="7"/>
      <c r="E6653"/>
      <c r="F6653"/>
      <c r="G6653"/>
      <c r="H6653"/>
      <c r="I6653"/>
    </row>
    <row r="6654" spans="4:9" x14ac:dyDescent="0.2">
      <c r="D6654" s="7"/>
      <c r="E6654"/>
      <c r="F6654"/>
      <c r="G6654"/>
      <c r="H6654"/>
      <c r="I6654"/>
    </row>
    <row r="6655" spans="4:9" x14ac:dyDescent="0.2">
      <c r="D6655" s="7"/>
      <c r="E6655"/>
      <c r="F6655"/>
      <c r="G6655"/>
      <c r="H6655"/>
      <c r="I6655"/>
    </row>
    <row r="6656" spans="4:9" x14ac:dyDescent="0.2">
      <c r="D6656" s="7"/>
      <c r="E6656"/>
      <c r="F6656"/>
      <c r="G6656"/>
      <c r="H6656"/>
      <c r="I6656"/>
    </row>
    <row r="6657" spans="4:9" x14ac:dyDescent="0.2">
      <c r="D6657" s="7"/>
      <c r="E6657"/>
      <c r="F6657"/>
      <c r="G6657"/>
      <c r="H6657"/>
      <c r="I6657"/>
    </row>
    <row r="6658" spans="4:9" x14ac:dyDescent="0.2">
      <c r="D6658" s="7"/>
      <c r="E6658"/>
      <c r="F6658"/>
      <c r="G6658"/>
      <c r="H6658"/>
      <c r="I6658"/>
    </row>
    <row r="6659" spans="4:9" x14ac:dyDescent="0.2">
      <c r="D6659" s="7"/>
      <c r="E6659"/>
      <c r="F6659"/>
      <c r="G6659"/>
      <c r="H6659"/>
      <c r="I6659"/>
    </row>
    <row r="6660" spans="4:9" x14ac:dyDescent="0.2">
      <c r="D6660" s="7"/>
      <c r="E6660"/>
      <c r="F6660"/>
      <c r="G6660"/>
      <c r="H6660"/>
      <c r="I6660"/>
    </row>
    <row r="6661" spans="4:9" x14ac:dyDescent="0.2">
      <c r="D6661" s="7"/>
      <c r="E6661"/>
      <c r="F6661"/>
      <c r="G6661"/>
      <c r="H6661"/>
      <c r="I6661"/>
    </row>
    <row r="6662" spans="4:9" x14ac:dyDescent="0.2">
      <c r="D6662" s="7"/>
      <c r="E6662"/>
      <c r="F6662"/>
      <c r="G6662"/>
      <c r="H6662"/>
      <c r="I6662"/>
    </row>
    <row r="6663" spans="4:9" x14ac:dyDescent="0.2">
      <c r="D6663" s="7"/>
      <c r="E6663"/>
      <c r="F6663"/>
      <c r="G6663"/>
      <c r="H6663"/>
      <c r="I6663"/>
    </row>
    <row r="6664" spans="4:9" x14ac:dyDescent="0.2">
      <c r="D6664" s="7"/>
      <c r="E6664"/>
      <c r="F6664"/>
      <c r="G6664"/>
      <c r="H6664"/>
      <c r="I6664"/>
    </row>
    <row r="6665" spans="4:9" x14ac:dyDescent="0.2">
      <c r="D6665" s="7"/>
      <c r="E6665"/>
      <c r="F6665"/>
      <c r="G6665"/>
      <c r="H6665"/>
      <c r="I6665"/>
    </row>
    <row r="6666" spans="4:9" x14ac:dyDescent="0.2">
      <c r="D6666" s="7"/>
      <c r="E6666"/>
      <c r="F6666"/>
      <c r="G6666"/>
      <c r="H6666"/>
      <c r="I6666"/>
    </row>
    <row r="6667" spans="4:9" x14ac:dyDescent="0.2">
      <c r="D6667" s="7"/>
      <c r="E6667"/>
      <c r="F6667"/>
      <c r="G6667"/>
      <c r="H6667"/>
      <c r="I6667"/>
    </row>
    <row r="6668" spans="4:9" x14ac:dyDescent="0.2">
      <c r="D6668" s="7"/>
      <c r="E6668"/>
      <c r="F6668"/>
      <c r="G6668"/>
      <c r="H6668"/>
      <c r="I6668"/>
    </row>
    <row r="6669" spans="4:9" x14ac:dyDescent="0.2">
      <c r="D6669" s="7"/>
      <c r="E6669"/>
      <c r="F6669"/>
      <c r="G6669"/>
      <c r="H6669"/>
      <c r="I6669"/>
    </row>
    <row r="6670" spans="4:9" x14ac:dyDescent="0.2">
      <c r="D6670" s="7"/>
      <c r="E6670"/>
      <c r="F6670"/>
      <c r="G6670"/>
      <c r="H6670"/>
      <c r="I6670"/>
    </row>
    <row r="6671" spans="4:9" x14ac:dyDescent="0.2">
      <c r="D6671" s="7"/>
      <c r="E6671"/>
      <c r="F6671"/>
      <c r="G6671"/>
      <c r="H6671"/>
      <c r="I6671"/>
    </row>
    <row r="6672" spans="4:9" x14ac:dyDescent="0.2">
      <c r="D6672" s="7"/>
      <c r="E6672"/>
      <c r="F6672"/>
      <c r="G6672"/>
      <c r="H6672"/>
      <c r="I6672"/>
    </row>
    <row r="6673" spans="4:9" x14ac:dyDescent="0.2">
      <c r="D6673" s="7"/>
      <c r="E6673"/>
      <c r="F6673"/>
      <c r="G6673"/>
      <c r="H6673"/>
      <c r="I6673"/>
    </row>
    <row r="6674" spans="4:9" x14ac:dyDescent="0.2">
      <c r="D6674" s="7"/>
      <c r="E6674"/>
      <c r="F6674"/>
      <c r="G6674"/>
      <c r="H6674"/>
      <c r="I6674"/>
    </row>
    <row r="6675" spans="4:9" x14ac:dyDescent="0.2">
      <c r="D6675" s="7"/>
      <c r="E6675"/>
      <c r="F6675"/>
      <c r="G6675"/>
      <c r="H6675"/>
      <c r="I6675"/>
    </row>
    <row r="6676" spans="4:9" x14ac:dyDescent="0.2">
      <c r="D6676" s="7"/>
      <c r="E6676"/>
      <c r="F6676"/>
      <c r="G6676"/>
      <c r="H6676"/>
      <c r="I6676"/>
    </row>
    <row r="6677" spans="4:9" x14ac:dyDescent="0.2">
      <c r="D6677" s="7"/>
      <c r="E6677"/>
      <c r="F6677"/>
      <c r="G6677"/>
      <c r="H6677"/>
      <c r="I6677"/>
    </row>
    <row r="6678" spans="4:9" x14ac:dyDescent="0.2">
      <c r="D6678" s="7"/>
      <c r="E6678"/>
      <c r="F6678"/>
      <c r="G6678"/>
      <c r="H6678"/>
      <c r="I6678"/>
    </row>
    <row r="6679" spans="4:9" x14ac:dyDescent="0.2">
      <c r="D6679" s="7"/>
      <c r="E6679"/>
      <c r="F6679"/>
      <c r="G6679"/>
      <c r="H6679"/>
      <c r="I6679"/>
    </row>
    <row r="6680" spans="4:9" x14ac:dyDescent="0.2">
      <c r="D6680" s="7"/>
      <c r="E6680"/>
      <c r="F6680"/>
      <c r="G6680"/>
      <c r="H6680"/>
      <c r="I6680"/>
    </row>
    <row r="6681" spans="4:9" x14ac:dyDescent="0.2">
      <c r="D6681" s="7"/>
      <c r="E6681"/>
      <c r="F6681"/>
      <c r="G6681"/>
      <c r="H6681"/>
      <c r="I6681"/>
    </row>
    <row r="6682" spans="4:9" x14ac:dyDescent="0.2">
      <c r="D6682" s="7"/>
      <c r="E6682"/>
      <c r="F6682"/>
      <c r="G6682"/>
      <c r="H6682"/>
      <c r="I6682"/>
    </row>
    <row r="6683" spans="4:9" x14ac:dyDescent="0.2">
      <c r="D6683" s="7"/>
      <c r="E6683"/>
      <c r="F6683"/>
      <c r="G6683"/>
      <c r="H6683"/>
      <c r="I6683"/>
    </row>
    <row r="6684" spans="4:9" x14ac:dyDescent="0.2">
      <c r="D6684" s="7"/>
      <c r="E6684"/>
      <c r="F6684"/>
      <c r="G6684"/>
      <c r="H6684"/>
      <c r="I6684"/>
    </row>
    <row r="6685" spans="4:9" x14ac:dyDescent="0.2">
      <c r="D6685" s="7"/>
      <c r="E6685"/>
      <c r="F6685"/>
      <c r="G6685"/>
      <c r="H6685"/>
      <c r="I6685"/>
    </row>
    <row r="6686" spans="4:9" x14ac:dyDescent="0.2">
      <c r="D6686" s="7"/>
      <c r="E6686"/>
      <c r="F6686"/>
      <c r="G6686"/>
      <c r="H6686"/>
      <c r="I6686"/>
    </row>
    <row r="6687" spans="4:9" x14ac:dyDescent="0.2">
      <c r="D6687" s="7"/>
      <c r="E6687"/>
      <c r="F6687"/>
      <c r="G6687"/>
      <c r="H6687"/>
      <c r="I6687"/>
    </row>
    <row r="6688" spans="4:9" x14ac:dyDescent="0.2">
      <c r="D6688" s="7"/>
      <c r="E6688"/>
      <c r="F6688"/>
      <c r="G6688"/>
      <c r="H6688"/>
      <c r="I6688"/>
    </row>
    <row r="6689" spans="4:9" x14ac:dyDescent="0.2">
      <c r="D6689" s="7"/>
      <c r="E6689"/>
      <c r="F6689"/>
      <c r="G6689"/>
      <c r="H6689"/>
      <c r="I6689"/>
    </row>
    <row r="6690" spans="4:9" x14ac:dyDescent="0.2">
      <c r="D6690" s="7"/>
      <c r="E6690"/>
      <c r="F6690"/>
      <c r="G6690"/>
      <c r="H6690"/>
      <c r="I6690"/>
    </row>
    <row r="6691" spans="4:9" x14ac:dyDescent="0.2">
      <c r="D6691" s="7"/>
      <c r="E6691"/>
      <c r="F6691"/>
      <c r="G6691"/>
      <c r="H6691"/>
      <c r="I6691"/>
    </row>
    <row r="6692" spans="4:9" x14ac:dyDescent="0.2">
      <c r="D6692" s="7"/>
      <c r="E6692"/>
      <c r="F6692"/>
      <c r="G6692"/>
      <c r="H6692"/>
      <c r="I6692"/>
    </row>
    <row r="6693" spans="4:9" x14ac:dyDescent="0.2">
      <c r="D6693" s="7"/>
      <c r="E6693"/>
      <c r="F6693"/>
      <c r="G6693"/>
      <c r="H6693"/>
      <c r="I6693"/>
    </row>
    <row r="6694" spans="4:9" x14ac:dyDescent="0.2">
      <c r="D6694" s="7"/>
      <c r="E6694"/>
      <c r="F6694"/>
      <c r="G6694"/>
      <c r="H6694"/>
      <c r="I6694"/>
    </row>
    <row r="6695" spans="4:9" x14ac:dyDescent="0.2">
      <c r="D6695" s="7"/>
      <c r="E6695"/>
      <c r="F6695"/>
      <c r="G6695"/>
      <c r="H6695"/>
      <c r="I6695"/>
    </row>
    <row r="6696" spans="4:9" x14ac:dyDescent="0.2">
      <c r="D6696" s="7"/>
      <c r="E6696"/>
      <c r="F6696"/>
      <c r="G6696"/>
      <c r="H6696"/>
      <c r="I6696"/>
    </row>
    <row r="6697" spans="4:9" x14ac:dyDescent="0.2">
      <c r="D6697" s="7"/>
      <c r="E6697"/>
      <c r="F6697"/>
      <c r="G6697"/>
      <c r="H6697"/>
      <c r="I6697"/>
    </row>
    <row r="6698" spans="4:9" x14ac:dyDescent="0.2">
      <c r="D6698" s="7"/>
      <c r="E6698"/>
      <c r="F6698"/>
      <c r="G6698"/>
      <c r="H6698"/>
      <c r="I6698"/>
    </row>
    <row r="6699" spans="4:9" x14ac:dyDescent="0.2">
      <c r="D6699" s="7"/>
      <c r="E6699"/>
      <c r="F6699"/>
      <c r="G6699"/>
      <c r="H6699"/>
      <c r="I6699"/>
    </row>
    <row r="6700" spans="4:9" x14ac:dyDescent="0.2">
      <c r="D6700" s="7"/>
      <c r="E6700"/>
      <c r="F6700"/>
      <c r="G6700"/>
      <c r="H6700"/>
      <c r="I6700"/>
    </row>
    <row r="6701" spans="4:9" x14ac:dyDescent="0.2">
      <c r="D6701" s="7"/>
      <c r="E6701"/>
      <c r="F6701"/>
      <c r="G6701"/>
      <c r="H6701"/>
      <c r="I6701"/>
    </row>
    <row r="6702" spans="4:9" x14ac:dyDescent="0.2">
      <c r="D6702" s="7"/>
      <c r="E6702"/>
      <c r="F6702"/>
      <c r="G6702"/>
      <c r="H6702"/>
      <c r="I6702"/>
    </row>
    <row r="6703" spans="4:9" x14ac:dyDescent="0.2">
      <c r="D6703" s="7"/>
      <c r="E6703"/>
      <c r="F6703"/>
      <c r="G6703"/>
      <c r="H6703"/>
      <c r="I6703"/>
    </row>
    <row r="6704" spans="4:9" x14ac:dyDescent="0.2">
      <c r="D6704" s="7"/>
      <c r="E6704"/>
      <c r="F6704"/>
      <c r="G6704"/>
      <c r="H6704"/>
      <c r="I6704"/>
    </row>
    <row r="6705" spans="4:9" x14ac:dyDescent="0.2">
      <c r="D6705" s="7"/>
      <c r="E6705"/>
      <c r="F6705"/>
      <c r="G6705"/>
      <c r="H6705"/>
      <c r="I6705"/>
    </row>
    <row r="6706" spans="4:9" x14ac:dyDescent="0.2">
      <c r="D6706" s="7"/>
      <c r="E6706"/>
      <c r="F6706"/>
      <c r="G6706"/>
      <c r="H6706"/>
      <c r="I6706"/>
    </row>
    <row r="6707" spans="4:9" x14ac:dyDescent="0.2">
      <c r="D6707" s="7"/>
      <c r="E6707"/>
      <c r="F6707"/>
      <c r="G6707"/>
      <c r="H6707"/>
      <c r="I6707"/>
    </row>
    <row r="6708" spans="4:9" x14ac:dyDescent="0.2">
      <c r="D6708" s="7"/>
      <c r="E6708"/>
      <c r="F6708"/>
      <c r="G6708"/>
      <c r="H6708"/>
      <c r="I6708"/>
    </row>
    <row r="6709" spans="4:9" x14ac:dyDescent="0.2">
      <c r="D6709" s="7"/>
      <c r="E6709"/>
      <c r="F6709"/>
      <c r="G6709"/>
      <c r="H6709"/>
      <c r="I6709"/>
    </row>
    <row r="6710" spans="4:9" x14ac:dyDescent="0.2">
      <c r="D6710" s="7"/>
      <c r="E6710"/>
      <c r="F6710"/>
      <c r="G6710"/>
      <c r="H6710"/>
      <c r="I6710"/>
    </row>
    <row r="6711" spans="4:9" x14ac:dyDescent="0.2">
      <c r="D6711" s="7"/>
      <c r="E6711"/>
      <c r="F6711"/>
      <c r="G6711"/>
      <c r="H6711"/>
      <c r="I6711"/>
    </row>
    <row r="6712" spans="4:9" x14ac:dyDescent="0.2">
      <c r="D6712" s="7"/>
      <c r="E6712"/>
      <c r="F6712"/>
      <c r="G6712"/>
      <c r="H6712"/>
      <c r="I6712"/>
    </row>
    <row r="6713" spans="4:9" x14ac:dyDescent="0.2">
      <c r="D6713" s="7"/>
      <c r="E6713"/>
      <c r="F6713"/>
      <c r="G6713"/>
      <c r="H6713"/>
      <c r="I6713"/>
    </row>
    <row r="6714" spans="4:9" x14ac:dyDescent="0.2">
      <c r="D6714" s="7"/>
      <c r="E6714"/>
      <c r="F6714"/>
      <c r="G6714"/>
      <c r="H6714"/>
      <c r="I6714"/>
    </row>
    <row r="6715" spans="4:9" x14ac:dyDescent="0.2">
      <c r="D6715" s="7"/>
      <c r="E6715"/>
      <c r="F6715"/>
      <c r="G6715"/>
      <c r="H6715"/>
      <c r="I6715"/>
    </row>
    <row r="6716" spans="4:9" x14ac:dyDescent="0.2">
      <c r="D6716" s="7"/>
      <c r="E6716"/>
      <c r="F6716"/>
      <c r="G6716"/>
      <c r="H6716"/>
      <c r="I6716"/>
    </row>
    <row r="6717" spans="4:9" x14ac:dyDescent="0.2">
      <c r="D6717" s="7"/>
      <c r="E6717"/>
      <c r="F6717"/>
      <c r="G6717"/>
      <c r="H6717"/>
      <c r="I6717"/>
    </row>
    <row r="6718" spans="4:9" x14ac:dyDescent="0.2">
      <c r="D6718" s="7"/>
      <c r="E6718"/>
      <c r="F6718"/>
      <c r="G6718"/>
      <c r="H6718"/>
      <c r="I6718"/>
    </row>
    <row r="6719" spans="4:9" x14ac:dyDescent="0.2">
      <c r="D6719" s="7"/>
      <c r="E6719"/>
      <c r="F6719"/>
      <c r="G6719"/>
      <c r="H6719"/>
      <c r="I6719"/>
    </row>
    <row r="6720" spans="4:9" x14ac:dyDescent="0.2">
      <c r="D6720" s="7"/>
      <c r="E6720"/>
      <c r="F6720"/>
      <c r="G6720"/>
      <c r="H6720"/>
      <c r="I6720"/>
    </row>
    <row r="6721" spans="4:9" x14ac:dyDescent="0.2">
      <c r="D6721" s="7"/>
      <c r="E6721"/>
      <c r="F6721"/>
      <c r="G6721"/>
      <c r="H6721"/>
      <c r="I6721"/>
    </row>
    <row r="6722" spans="4:9" x14ac:dyDescent="0.2">
      <c r="D6722" s="7"/>
      <c r="E6722"/>
      <c r="F6722"/>
      <c r="G6722"/>
      <c r="H6722"/>
      <c r="I6722"/>
    </row>
    <row r="6723" spans="4:9" x14ac:dyDescent="0.2">
      <c r="D6723" s="7"/>
      <c r="E6723"/>
      <c r="F6723"/>
      <c r="G6723"/>
      <c r="H6723"/>
      <c r="I6723"/>
    </row>
    <row r="6724" spans="4:9" x14ac:dyDescent="0.2">
      <c r="D6724" s="7"/>
      <c r="E6724"/>
      <c r="F6724"/>
      <c r="G6724"/>
      <c r="H6724"/>
      <c r="I6724"/>
    </row>
    <row r="6725" spans="4:9" x14ac:dyDescent="0.2">
      <c r="D6725" s="7"/>
      <c r="E6725"/>
      <c r="F6725"/>
      <c r="G6725"/>
      <c r="H6725"/>
      <c r="I6725"/>
    </row>
    <row r="6726" spans="4:9" x14ac:dyDescent="0.2">
      <c r="D6726" s="7"/>
      <c r="E6726"/>
      <c r="F6726"/>
      <c r="G6726"/>
      <c r="H6726"/>
      <c r="I6726"/>
    </row>
    <row r="6727" spans="4:9" x14ac:dyDescent="0.2">
      <c r="D6727" s="7"/>
      <c r="E6727"/>
      <c r="F6727"/>
      <c r="G6727"/>
      <c r="H6727"/>
      <c r="I6727"/>
    </row>
    <row r="6728" spans="4:9" x14ac:dyDescent="0.2">
      <c r="D6728" s="7"/>
      <c r="E6728"/>
      <c r="F6728"/>
      <c r="G6728"/>
      <c r="H6728"/>
      <c r="I6728"/>
    </row>
    <row r="6729" spans="4:9" x14ac:dyDescent="0.2">
      <c r="D6729" s="7"/>
      <c r="E6729"/>
      <c r="F6729"/>
      <c r="G6729"/>
      <c r="H6729"/>
      <c r="I6729"/>
    </row>
    <row r="6730" spans="4:9" x14ac:dyDescent="0.2">
      <c r="D6730" s="7"/>
      <c r="E6730"/>
      <c r="F6730"/>
      <c r="G6730"/>
      <c r="H6730"/>
      <c r="I6730"/>
    </row>
    <row r="6731" spans="4:9" x14ac:dyDescent="0.2">
      <c r="D6731" s="7"/>
      <c r="E6731"/>
      <c r="F6731"/>
      <c r="G6731"/>
      <c r="H6731"/>
      <c r="I6731"/>
    </row>
    <row r="6732" spans="4:9" x14ac:dyDescent="0.2">
      <c r="D6732" s="7"/>
      <c r="E6732"/>
      <c r="F6732"/>
      <c r="G6732"/>
      <c r="H6732"/>
      <c r="I6732"/>
    </row>
    <row r="6733" spans="4:9" x14ac:dyDescent="0.2">
      <c r="D6733" s="7"/>
      <c r="E6733"/>
      <c r="F6733"/>
      <c r="G6733"/>
      <c r="H6733"/>
      <c r="I6733"/>
    </row>
    <row r="6734" spans="4:9" x14ac:dyDescent="0.2">
      <c r="D6734" s="7"/>
      <c r="E6734"/>
      <c r="F6734"/>
      <c r="G6734"/>
      <c r="H6734"/>
      <c r="I6734"/>
    </row>
    <row r="6735" spans="4:9" x14ac:dyDescent="0.2">
      <c r="D6735" s="7"/>
      <c r="E6735"/>
      <c r="F6735"/>
      <c r="G6735"/>
      <c r="H6735"/>
      <c r="I6735"/>
    </row>
    <row r="6736" spans="4:9" x14ac:dyDescent="0.2">
      <c r="D6736" s="7"/>
      <c r="E6736"/>
      <c r="F6736"/>
      <c r="G6736"/>
      <c r="H6736"/>
      <c r="I6736"/>
    </row>
    <row r="6737" spans="4:9" x14ac:dyDescent="0.2">
      <c r="D6737" s="7"/>
      <c r="E6737"/>
      <c r="F6737"/>
      <c r="G6737"/>
      <c r="H6737"/>
      <c r="I6737"/>
    </row>
    <row r="6738" spans="4:9" x14ac:dyDescent="0.2">
      <c r="D6738" s="7"/>
      <c r="E6738"/>
      <c r="F6738"/>
      <c r="G6738"/>
      <c r="H6738"/>
      <c r="I6738"/>
    </row>
    <row r="6739" spans="4:9" x14ac:dyDescent="0.2">
      <c r="D6739" s="7"/>
      <c r="E6739"/>
      <c r="F6739"/>
      <c r="G6739"/>
      <c r="H6739"/>
      <c r="I6739"/>
    </row>
    <row r="6740" spans="4:9" x14ac:dyDescent="0.2">
      <c r="D6740" s="7"/>
      <c r="E6740"/>
      <c r="F6740"/>
      <c r="G6740"/>
      <c r="H6740"/>
      <c r="I6740"/>
    </row>
    <row r="6741" spans="4:9" x14ac:dyDescent="0.2">
      <c r="D6741" s="7"/>
      <c r="E6741"/>
      <c r="F6741"/>
      <c r="G6741"/>
      <c r="H6741"/>
      <c r="I6741"/>
    </row>
    <row r="6742" spans="4:9" x14ac:dyDescent="0.2">
      <c r="D6742" s="7"/>
      <c r="E6742"/>
      <c r="F6742"/>
      <c r="G6742"/>
      <c r="H6742"/>
      <c r="I6742"/>
    </row>
    <row r="6743" spans="4:9" x14ac:dyDescent="0.2">
      <c r="D6743" s="7"/>
      <c r="E6743"/>
      <c r="F6743"/>
      <c r="G6743"/>
      <c r="H6743"/>
      <c r="I6743"/>
    </row>
    <row r="6744" spans="4:9" x14ac:dyDescent="0.2">
      <c r="D6744" s="7"/>
      <c r="E6744"/>
      <c r="F6744"/>
      <c r="G6744"/>
      <c r="H6744"/>
      <c r="I6744"/>
    </row>
    <row r="6745" spans="4:9" x14ac:dyDescent="0.2">
      <c r="D6745" s="7"/>
      <c r="E6745"/>
      <c r="F6745"/>
      <c r="G6745"/>
      <c r="H6745"/>
      <c r="I6745"/>
    </row>
    <row r="6746" spans="4:9" x14ac:dyDescent="0.2">
      <c r="D6746" s="7"/>
      <c r="E6746"/>
      <c r="F6746"/>
      <c r="G6746"/>
      <c r="H6746"/>
      <c r="I6746"/>
    </row>
    <row r="6747" spans="4:9" x14ac:dyDescent="0.2">
      <c r="D6747" s="7"/>
      <c r="E6747"/>
      <c r="F6747"/>
      <c r="G6747"/>
      <c r="H6747"/>
      <c r="I6747"/>
    </row>
    <row r="6748" spans="4:9" x14ac:dyDescent="0.2">
      <c r="D6748" s="7"/>
      <c r="E6748"/>
      <c r="F6748"/>
      <c r="G6748"/>
      <c r="H6748"/>
      <c r="I6748"/>
    </row>
    <row r="6749" spans="4:9" x14ac:dyDescent="0.2">
      <c r="D6749" s="7"/>
      <c r="E6749"/>
      <c r="F6749"/>
      <c r="G6749"/>
      <c r="H6749"/>
      <c r="I6749"/>
    </row>
    <row r="6750" spans="4:9" x14ac:dyDescent="0.2">
      <c r="D6750" s="7"/>
      <c r="E6750"/>
      <c r="F6750"/>
      <c r="G6750"/>
      <c r="H6750"/>
      <c r="I6750"/>
    </row>
    <row r="6751" spans="4:9" x14ac:dyDescent="0.2">
      <c r="D6751" s="7"/>
      <c r="E6751"/>
      <c r="F6751"/>
      <c r="G6751"/>
      <c r="H6751"/>
      <c r="I6751"/>
    </row>
    <row r="6752" spans="4:9" x14ac:dyDescent="0.2">
      <c r="D6752" s="7"/>
      <c r="E6752"/>
      <c r="F6752"/>
      <c r="G6752"/>
      <c r="H6752"/>
      <c r="I6752"/>
    </row>
    <row r="6753" spans="4:9" x14ac:dyDescent="0.2">
      <c r="D6753" s="7"/>
      <c r="E6753"/>
      <c r="F6753"/>
      <c r="G6753"/>
      <c r="H6753"/>
      <c r="I6753"/>
    </row>
    <row r="6754" spans="4:9" x14ac:dyDescent="0.2">
      <c r="D6754" s="7"/>
      <c r="E6754"/>
      <c r="F6754"/>
      <c r="G6754"/>
      <c r="H6754"/>
      <c r="I6754"/>
    </row>
    <row r="6755" spans="4:9" x14ac:dyDescent="0.2">
      <c r="D6755" s="7"/>
      <c r="E6755"/>
      <c r="F6755"/>
      <c r="G6755"/>
      <c r="H6755"/>
      <c r="I6755"/>
    </row>
    <row r="6756" spans="4:9" x14ac:dyDescent="0.2">
      <c r="D6756" s="7"/>
      <c r="E6756"/>
      <c r="F6756"/>
      <c r="G6756"/>
      <c r="H6756"/>
      <c r="I6756"/>
    </row>
    <row r="6757" spans="4:9" x14ac:dyDescent="0.2">
      <c r="D6757" s="7"/>
      <c r="E6757"/>
      <c r="F6757"/>
      <c r="G6757"/>
      <c r="H6757"/>
      <c r="I6757"/>
    </row>
    <row r="6758" spans="4:9" x14ac:dyDescent="0.2">
      <c r="D6758" s="7"/>
      <c r="E6758"/>
      <c r="F6758"/>
      <c r="G6758"/>
      <c r="H6758"/>
      <c r="I6758"/>
    </row>
    <row r="6759" spans="4:9" x14ac:dyDescent="0.2">
      <c r="D6759" s="7"/>
      <c r="E6759"/>
      <c r="F6759"/>
      <c r="G6759"/>
      <c r="H6759"/>
      <c r="I6759"/>
    </row>
    <row r="6760" spans="4:9" x14ac:dyDescent="0.2">
      <c r="D6760" s="7"/>
      <c r="E6760"/>
      <c r="F6760"/>
      <c r="G6760"/>
      <c r="H6760"/>
      <c r="I6760"/>
    </row>
    <row r="6761" spans="4:9" x14ac:dyDescent="0.2">
      <c r="D6761" s="7"/>
      <c r="E6761"/>
      <c r="F6761"/>
      <c r="G6761"/>
      <c r="H6761"/>
      <c r="I6761"/>
    </row>
    <row r="6762" spans="4:9" x14ac:dyDescent="0.2">
      <c r="D6762" s="7"/>
      <c r="E6762"/>
      <c r="F6762"/>
      <c r="G6762"/>
      <c r="H6762"/>
      <c r="I6762"/>
    </row>
    <row r="6763" spans="4:9" x14ac:dyDescent="0.2">
      <c r="D6763" s="7"/>
      <c r="E6763"/>
      <c r="F6763"/>
      <c r="G6763"/>
      <c r="H6763"/>
      <c r="I6763"/>
    </row>
    <row r="6764" spans="4:9" x14ac:dyDescent="0.2">
      <c r="D6764" s="7"/>
      <c r="E6764"/>
      <c r="F6764"/>
      <c r="G6764"/>
      <c r="H6764"/>
      <c r="I6764"/>
    </row>
    <row r="6765" spans="4:9" x14ac:dyDescent="0.2">
      <c r="D6765" s="7"/>
      <c r="E6765"/>
      <c r="F6765"/>
      <c r="G6765"/>
      <c r="H6765"/>
      <c r="I6765"/>
    </row>
    <row r="6766" spans="4:9" x14ac:dyDescent="0.2">
      <c r="D6766" s="7"/>
      <c r="E6766"/>
      <c r="F6766"/>
      <c r="G6766"/>
      <c r="H6766"/>
      <c r="I6766"/>
    </row>
    <row r="6767" spans="4:9" x14ac:dyDescent="0.2">
      <c r="D6767" s="7"/>
      <c r="E6767"/>
      <c r="F6767"/>
      <c r="G6767"/>
      <c r="H6767"/>
      <c r="I6767"/>
    </row>
    <row r="6768" spans="4:9" x14ac:dyDescent="0.2">
      <c r="D6768" s="7"/>
      <c r="E6768"/>
      <c r="F6768"/>
      <c r="G6768"/>
      <c r="H6768"/>
      <c r="I6768"/>
    </row>
    <row r="6769" spans="4:9" x14ac:dyDescent="0.2">
      <c r="D6769" s="7"/>
      <c r="E6769"/>
      <c r="F6769"/>
      <c r="G6769"/>
      <c r="H6769"/>
      <c r="I6769"/>
    </row>
    <row r="6770" spans="4:9" x14ac:dyDescent="0.2">
      <c r="D6770" s="7"/>
      <c r="E6770"/>
      <c r="F6770"/>
      <c r="G6770"/>
      <c r="H6770"/>
      <c r="I6770"/>
    </row>
    <row r="6771" spans="4:9" x14ac:dyDescent="0.2">
      <c r="D6771" s="7"/>
      <c r="E6771"/>
      <c r="F6771"/>
      <c r="G6771"/>
      <c r="H6771"/>
      <c r="I6771"/>
    </row>
    <row r="6772" spans="4:9" x14ac:dyDescent="0.2">
      <c r="D6772" s="7"/>
      <c r="E6772"/>
      <c r="F6772"/>
      <c r="G6772"/>
      <c r="H6772"/>
      <c r="I6772"/>
    </row>
    <row r="6773" spans="4:9" x14ac:dyDescent="0.2">
      <c r="D6773" s="7"/>
      <c r="E6773"/>
      <c r="F6773"/>
      <c r="G6773"/>
      <c r="H6773"/>
      <c r="I6773"/>
    </row>
    <row r="6774" spans="4:9" x14ac:dyDescent="0.2">
      <c r="D6774" s="7"/>
      <c r="E6774"/>
      <c r="F6774"/>
      <c r="G6774"/>
      <c r="H6774"/>
      <c r="I6774"/>
    </row>
    <row r="6775" spans="4:9" x14ac:dyDescent="0.2">
      <c r="D6775" s="7"/>
      <c r="E6775"/>
      <c r="F6775"/>
      <c r="G6775"/>
      <c r="H6775"/>
      <c r="I6775"/>
    </row>
    <row r="6776" spans="4:9" x14ac:dyDescent="0.2">
      <c r="D6776" s="7"/>
      <c r="E6776"/>
      <c r="F6776"/>
      <c r="G6776"/>
      <c r="H6776"/>
      <c r="I6776"/>
    </row>
    <row r="6777" spans="4:9" x14ac:dyDescent="0.2">
      <c r="D6777" s="7"/>
      <c r="E6777"/>
      <c r="F6777"/>
      <c r="G6777"/>
      <c r="H6777"/>
      <c r="I6777"/>
    </row>
    <row r="6778" spans="4:9" x14ac:dyDescent="0.2">
      <c r="D6778" s="7"/>
      <c r="E6778"/>
      <c r="F6778"/>
      <c r="G6778"/>
      <c r="H6778"/>
      <c r="I6778"/>
    </row>
    <row r="6779" spans="4:9" x14ac:dyDescent="0.2">
      <c r="D6779" s="7"/>
      <c r="E6779"/>
      <c r="F6779"/>
      <c r="G6779"/>
      <c r="H6779"/>
      <c r="I6779"/>
    </row>
    <row r="6780" spans="4:9" x14ac:dyDescent="0.2">
      <c r="D6780" s="7"/>
      <c r="E6780"/>
      <c r="F6780"/>
      <c r="G6780"/>
      <c r="H6780"/>
      <c r="I6780"/>
    </row>
    <row r="6781" spans="4:9" x14ac:dyDescent="0.2">
      <c r="D6781" s="7"/>
      <c r="E6781"/>
      <c r="F6781"/>
      <c r="G6781"/>
      <c r="H6781"/>
      <c r="I6781"/>
    </row>
    <row r="6782" spans="4:9" x14ac:dyDescent="0.2">
      <c r="D6782" s="7"/>
      <c r="E6782"/>
      <c r="F6782"/>
      <c r="G6782"/>
      <c r="H6782"/>
      <c r="I6782"/>
    </row>
    <row r="6783" spans="4:9" x14ac:dyDescent="0.2">
      <c r="D6783" s="7"/>
      <c r="E6783"/>
      <c r="F6783"/>
      <c r="G6783"/>
      <c r="H6783"/>
      <c r="I6783"/>
    </row>
    <row r="6784" spans="4:9" x14ac:dyDescent="0.2">
      <c r="D6784" s="7"/>
      <c r="E6784"/>
      <c r="F6784"/>
      <c r="G6784"/>
      <c r="H6784"/>
      <c r="I6784"/>
    </row>
    <row r="6785" spans="4:9" x14ac:dyDescent="0.2">
      <c r="D6785" s="7"/>
      <c r="E6785"/>
      <c r="F6785"/>
      <c r="G6785"/>
      <c r="H6785"/>
      <c r="I6785"/>
    </row>
    <row r="6786" spans="4:9" x14ac:dyDescent="0.2">
      <c r="D6786" s="7"/>
      <c r="E6786"/>
      <c r="F6786"/>
      <c r="G6786"/>
      <c r="H6786"/>
      <c r="I6786"/>
    </row>
    <row r="6787" spans="4:9" x14ac:dyDescent="0.2">
      <c r="D6787" s="7"/>
      <c r="E6787"/>
      <c r="F6787"/>
      <c r="G6787"/>
      <c r="H6787"/>
      <c r="I6787"/>
    </row>
    <row r="6788" spans="4:9" x14ac:dyDescent="0.2">
      <c r="D6788" s="7"/>
      <c r="E6788"/>
      <c r="F6788"/>
      <c r="G6788"/>
      <c r="H6788"/>
      <c r="I6788"/>
    </row>
    <row r="6789" spans="4:9" x14ac:dyDescent="0.2">
      <c r="D6789" s="7"/>
      <c r="E6789"/>
      <c r="F6789"/>
      <c r="G6789"/>
      <c r="H6789"/>
      <c r="I6789"/>
    </row>
    <row r="6790" spans="4:9" x14ac:dyDescent="0.2">
      <c r="D6790" s="7"/>
      <c r="E6790"/>
      <c r="F6790"/>
      <c r="G6790"/>
      <c r="H6790"/>
      <c r="I6790"/>
    </row>
    <row r="6791" spans="4:9" x14ac:dyDescent="0.2">
      <c r="D6791" s="7"/>
      <c r="E6791"/>
      <c r="F6791"/>
      <c r="G6791"/>
      <c r="H6791"/>
      <c r="I6791"/>
    </row>
    <row r="6792" spans="4:9" x14ac:dyDescent="0.2">
      <c r="D6792" s="7"/>
      <c r="E6792"/>
      <c r="F6792"/>
      <c r="G6792"/>
      <c r="H6792"/>
      <c r="I6792"/>
    </row>
    <row r="6793" spans="4:9" x14ac:dyDescent="0.2">
      <c r="D6793" s="7"/>
      <c r="E6793"/>
      <c r="F6793"/>
      <c r="G6793"/>
      <c r="H6793"/>
      <c r="I6793"/>
    </row>
    <row r="6794" spans="4:9" x14ac:dyDescent="0.2">
      <c r="D6794" s="7"/>
      <c r="E6794"/>
      <c r="F6794"/>
      <c r="G6794"/>
      <c r="H6794"/>
      <c r="I6794"/>
    </row>
    <row r="6795" spans="4:9" x14ac:dyDescent="0.2">
      <c r="D6795" s="7"/>
      <c r="E6795"/>
      <c r="F6795"/>
      <c r="G6795"/>
      <c r="H6795"/>
      <c r="I6795"/>
    </row>
    <row r="6796" spans="4:9" x14ac:dyDescent="0.2">
      <c r="D6796" s="7"/>
      <c r="E6796"/>
      <c r="F6796"/>
      <c r="G6796"/>
      <c r="H6796"/>
      <c r="I6796"/>
    </row>
    <row r="6797" spans="4:9" x14ac:dyDescent="0.2">
      <c r="D6797" s="7"/>
      <c r="E6797"/>
      <c r="F6797"/>
      <c r="G6797"/>
      <c r="H6797"/>
      <c r="I6797"/>
    </row>
    <row r="6798" spans="4:9" x14ac:dyDescent="0.2">
      <c r="D6798" s="7"/>
      <c r="E6798"/>
      <c r="F6798"/>
      <c r="G6798"/>
      <c r="H6798"/>
      <c r="I6798"/>
    </row>
    <row r="6799" spans="4:9" x14ac:dyDescent="0.2">
      <c r="D6799" s="7"/>
      <c r="E6799"/>
      <c r="F6799"/>
      <c r="G6799"/>
      <c r="H6799"/>
      <c r="I6799"/>
    </row>
    <row r="6800" spans="4:9" x14ac:dyDescent="0.2">
      <c r="D6800" s="7"/>
      <c r="E6800"/>
      <c r="F6800"/>
      <c r="G6800"/>
      <c r="H6800"/>
      <c r="I6800"/>
    </row>
    <row r="6801" spans="4:9" x14ac:dyDescent="0.2">
      <c r="D6801" s="7"/>
      <c r="E6801"/>
      <c r="F6801"/>
      <c r="G6801"/>
      <c r="H6801"/>
      <c r="I6801"/>
    </row>
    <row r="6802" spans="4:9" x14ac:dyDescent="0.2">
      <c r="D6802" s="7"/>
      <c r="E6802"/>
      <c r="F6802"/>
      <c r="G6802"/>
      <c r="H6802"/>
      <c r="I6802"/>
    </row>
    <row r="6803" spans="4:9" x14ac:dyDescent="0.2">
      <c r="D6803" s="7"/>
      <c r="E6803"/>
      <c r="F6803"/>
      <c r="G6803"/>
      <c r="H6803"/>
      <c r="I6803"/>
    </row>
    <row r="6804" spans="4:9" x14ac:dyDescent="0.2">
      <c r="D6804" s="7"/>
      <c r="E6804"/>
      <c r="F6804"/>
      <c r="G6804"/>
      <c r="H6804"/>
      <c r="I6804"/>
    </row>
    <row r="6805" spans="4:9" x14ac:dyDescent="0.2">
      <c r="D6805" s="7"/>
      <c r="E6805"/>
      <c r="F6805"/>
      <c r="G6805"/>
      <c r="H6805"/>
      <c r="I6805"/>
    </row>
    <row r="6806" spans="4:9" x14ac:dyDescent="0.2">
      <c r="D6806" s="7"/>
      <c r="E6806"/>
      <c r="F6806"/>
      <c r="G6806"/>
      <c r="H6806"/>
      <c r="I6806"/>
    </row>
    <row r="6807" spans="4:9" x14ac:dyDescent="0.2">
      <c r="D6807" s="7"/>
      <c r="E6807"/>
      <c r="F6807"/>
      <c r="G6807"/>
      <c r="H6807"/>
      <c r="I6807"/>
    </row>
    <row r="6808" spans="4:9" x14ac:dyDescent="0.2">
      <c r="D6808" s="7"/>
      <c r="E6808"/>
      <c r="F6808"/>
      <c r="G6808"/>
      <c r="H6808"/>
      <c r="I6808"/>
    </row>
    <row r="6809" spans="4:9" x14ac:dyDescent="0.2">
      <c r="D6809" s="7"/>
      <c r="E6809"/>
      <c r="F6809"/>
      <c r="G6809"/>
      <c r="H6809"/>
      <c r="I6809"/>
    </row>
    <row r="6810" spans="4:9" x14ac:dyDescent="0.2">
      <c r="D6810" s="7"/>
      <c r="E6810"/>
      <c r="F6810"/>
      <c r="G6810"/>
      <c r="H6810"/>
      <c r="I6810"/>
    </row>
    <row r="6811" spans="4:9" x14ac:dyDescent="0.2">
      <c r="D6811" s="7"/>
      <c r="E6811"/>
      <c r="F6811"/>
      <c r="G6811"/>
      <c r="H6811"/>
      <c r="I6811"/>
    </row>
    <row r="6812" spans="4:9" x14ac:dyDescent="0.2">
      <c r="D6812" s="7"/>
      <c r="E6812"/>
      <c r="F6812"/>
      <c r="G6812"/>
      <c r="H6812"/>
      <c r="I6812"/>
    </row>
    <row r="6813" spans="4:9" x14ac:dyDescent="0.2">
      <c r="D6813" s="7"/>
      <c r="E6813"/>
      <c r="F6813"/>
      <c r="G6813"/>
      <c r="H6813"/>
      <c r="I6813"/>
    </row>
    <row r="6814" spans="4:9" x14ac:dyDescent="0.2">
      <c r="D6814" s="7"/>
      <c r="E6814"/>
      <c r="F6814"/>
      <c r="G6814"/>
      <c r="H6814"/>
      <c r="I6814"/>
    </row>
    <row r="6815" spans="4:9" x14ac:dyDescent="0.2">
      <c r="D6815" s="7"/>
      <c r="E6815"/>
      <c r="F6815"/>
      <c r="G6815"/>
      <c r="H6815"/>
      <c r="I6815"/>
    </row>
    <row r="6816" spans="4:9" x14ac:dyDescent="0.2">
      <c r="D6816" s="7"/>
      <c r="E6816"/>
      <c r="F6816"/>
      <c r="G6816"/>
      <c r="H6816"/>
      <c r="I6816"/>
    </row>
    <row r="6817" spans="4:9" x14ac:dyDescent="0.2">
      <c r="D6817" s="7"/>
      <c r="E6817"/>
      <c r="F6817"/>
      <c r="G6817"/>
      <c r="H6817"/>
      <c r="I6817"/>
    </row>
    <row r="6818" spans="4:9" x14ac:dyDescent="0.2">
      <c r="D6818" s="7"/>
      <c r="E6818"/>
      <c r="F6818"/>
      <c r="G6818"/>
      <c r="H6818"/>
      <c r="I6818"/>
    </row>
    <row r="6819" spans="4:9" x14ac:dyDescent="0.2">
      <c r="D6819" s="7"/>
      <c r="E6819"/>
      <c r="F6819"/>
      <c r="G6819"/>
      <c r="H6819"/>
      <c r="I6819"/>
    </row>
    <row r="6820" spans="4:9" x14ac:dyDescent="0.2">
      <c r="D6820" s="7"/>
      <c r="E6820"/>
      <c r="F6820"/>
      <c r="G6820"/>
      <c r="H6820"/>
      <c r="I6820"/>
    </row>
    <row r="6821" spans="4:9" x14ac:dyDescent="0.2">
      <c r="D6821" s="7"/>
      <c r="E6821"/>
      <c r="F6821"/>
      <c r="G6821"/>
      <c r="H6821"/>
      <c r="I6821"/>
    </row>
    <row r="6822" spans="4:9" x14ac:dyDescent="0.2">
      <c r="D6822" s="7"/>
      <c r="E6822"/>
      <c r="F6822"/>
      <c r="G6822"/>
      <c r="H6822"/>
      <c r="I6822"/>
    </row>
    <row r="6823" spans="4:9" x14ac:dyDescent="0.2">
      <c r="D6823" s="7"/>
      <c r="E6823"/>
      <c r="F6823"/>
      <c r="G6823"/>
      <c r="H6823"/>
      <c r="I6823"/>
    </row>
    <row r="6824" spans="4:9" x14ac:dyDescent="0.2">
      <c r="D6824" s="7"/>
      <c r="E6824"/>
      <c r="F6824"/>
      <c r="G6824"/>
      <c r="H6824"/>
      <c r="I6824"/>
    </row>
    <row r="6825" spans="4:9" x14ac:dyDescent="0.2">
      <c r="D6825" s="7"/>
      <c r="E6825"/>
      <c r="F6825"/>
      <c r="G6825"/>
      <c r="H6825"/>
      <c r="I6825"/>
    </row>
    <row r="6826" spans="4:9" x14ac:dyDescent="0.2">
      <c r="D6826" s="7"/>
      <c r="E6826"/>
      <c r="F6826"/>
      <c r="G6826"/>
      <c r="H6826"/>
      <c r="I6826"/>
    </row>
    <row r="6827" spans="4:9" x14ac:dyDescent="0.2">
      <c r="D6827" s="7"/>
      <c r="E6827"/>
      <c r="F6827"/>
      <c r="G6827"/>
      <c r="H6827"/>
      <c r="I6827"/>
    </row>
    <row r="6828" spans="4:9" x14ac:dyDescent="0.2">
      <c r="D6828" s="7"/>
      <c r="E6828"/>
      <c r="F6828"/>
      <c r="G6828"/>
      <c r="H6828"/>
      <c r="I6828"/>
    </row>
    <row r="6829" spans="4:9" x14ac:dyDescent="0.2">
      <c r="D6829" s="7"/>
      <c r="E6829"/>
      <c r="F6829"/>
      <c r="G6829"/>
      <c r="H6829"/>
      <c r="I6829"/>
    </row>
    <row r="6830" spans="4:9" x14ac:dyDescent="0.2">
      <c r="D6830" s="7"/>
      <c r="E6830"/>
      <c r="F6830"/>
      <c r="G6830"/>
      <c r="H6830"/>
      <c r="I6830"/>
    </row>
    <row r="6831" spans="4:9" x14ac:dyDescent="0.2">
      <c r="D6831" s="7"/>
      <c r="E6831"/>
      <c r="F6831"/>
      <c r="G6831"/>
      <c r="H6831"/>
      <c r="I6831"/>
    </row>
    <row r="6832" spans="4:9" x14ac:dyDescent="0.2">
      <c r="D6832" s="7"/>
      <c r="E6832"/>
      <c r="F6832"/>
      <c r="G6832"/>
      <c r="H6832"/>
      <c r="I6832"/>
    </row>
    <row r="6833" spans="4:9" x14ac:dyDescent="0.2">
      <c r="D6833" s="7"/>
      <c r="E6833"/>
      <c r="F6833"/>
      <c r="G6833"/>
      <c r="H6833"/>
      <c r="I6833"/>
    </row>
    <row r="6834" spans="4:9" x14ac:dyDescent="0.2">
      <c r="D6834" s="7"/>
      <c r="E6834"/>
      <c r="F6834"/>
      <c r="G6834"/>
      <c r="H6834"/>
      <c r="I6834"/>
    </row>
    <row r="6835" spans="4:9" x14ac:dyDescent="0.2">
      <c r="D6835" s="7"/>
      <c r="E6835"/>
      <c r="F6835"/>
      <c r="G6835"/>
      <c r="H6835"/>
      <c r="I6835"/>
    </row>
    <row r="6836" spans="4:9" x14ac:dyDescent="0.2">
      <c r="D6836" s="7"/>
      <c r="E6836"/>
      <c r="F6836"/>
      <c r="G6836"/>
      <c r="H6836"/>
      <c r="I6836"/>
    </row>
    <row r="6837" spans="4:9" x14ac:dyDescent="0.2">
      <c r="D6837" s="7"/>
      <c r="E6837"/>
      <c r="F6837"/>
      <c r="G6837"/>
      <c r="H6837"/>
      <c r="I6837"/>
    </row>
    <row r="6838" spans="4:9" x14ac:dyDescent="0.2">
      <c r="D6838" s="7"/>
      <c r="E6838"/>
      <c r="F6838"/>
      <c r="G6838"/>
      <c r="H6838"/>
      <c r="I6838"/>
    </row>
    <row r="6839" spans="4:9" x14ac:dyDescent="0.2">
      <c r="D6839" s="7"/>
      <c r="E6839"/>
      <c r="F6839"/>
      <c r="G6839"/>
      <c r="H6839"/>
      <c r="I6839"/>
    </row>
    <row r="6840" spans="4:9" x14ac:dyDescent="0.2">
      <c r="D6840" s="7"/>
      <c r="E6840"/>
      <c r="F6840"/>
      <c r="G6840"/>
      <c r="H6840"/>
      <c r="I6840"/>
    </row>
    <row r="6841" spans="4:9" x14ac:dyDescent="0.2">
      <c r="D6841" s="7"/>
      <c r="E6841"/>
      <c r="F6841"/>
      <c r="G6841"/>
      <c r="H6841"/>
      <c r="I6841"/>
    </row>
    <row r="6842" spans="4:9" x14ac:dyDescent="0.2">
      <c r="D6842" s="7"/>
      <c r="E6842"/>
      <c r="F6842"/>
      <c r="G6842"/>
      <c r="H6842"/>
      <c r="I6842"/>
    </row>
    <row r="6843" spans="4:9" x14ac:dyDescent="0.2">
      <c r="D6843" s="7"/>
      <c r="E6843"/>
      <c r="F6843"/>
      <c r="G6843"/>
      <c r="H6843"/>
      <c r="I6843"/>
    </row>
    <row r="6844" spans="4:9" x14ac:dyDescent="0.2">
      <c r="D6844" s="7"/>
      <c r="E6844"/>
      <c r="F6844"/>
      <c r="G6844"/>
      <c r="H6844"/>
      <c r="I6844"/>
    </row>
    <row r="6845" spans="4:9" x14ac:dyDescent="0.2">
      <c r="D6845" s="7"/>
      <c r="E6845"/>
      <c r="F6845"/>
      <c r="G6845"/>
      <c r="H6845"/>
      <c r="I6845"/>
    </row>
    <row r="6846" spans="4:9" x14ac:dyDescent="0.2">
      <c r="D6846" s="7"/>
      <c r="E6846"/>
      <c r="F6846"/>
      <c r="G6846"/>
      <c r="H6846"/>
      <c r="I6846"/>
    </row>
    <row r="6847" spans="4:9" x14ac:dyDescent="0.2">
      <c r="D6847" s="7"/>
      <c r="E6847"/>
      <c r="F6847"/>
      <c r="G6847"/>
      <c r="H6847"/>
      <c r="I6847"/>
    </row>
    <row r="6848" spans="4:9" x14ac:dyDescent="0.2">
      <c r="D6848" s="7"/>
      <c r="E6848"/>
      <c r="F6848"/>
      <c r="G6848"/>
      <c r="H6848"/>
      <c r="I6848"/>
    </row>
    <row r="6849" spans="4:9" x14ac:dyDescent="0.2">
      <c r="D6849" s="7"/>
      <c r="E6849"/>
      <c r="F6849"/>
      <c r="G6849"/>
      <c r="H6849"/>
      <c r="I6849"/>
    </row>
    <row r="6850" spans="4:9" x14ac:dyDescent="0.2">
      <c r="D6850" s="7"/>
      <c r="E6850"/>
      <c r="F6850"/>
      <c r="G6850"/>
      <c r="H6850"/>
      <c r="I6850"/>
    </row>
    <row r="6851" spans="4:9" x14ac:dyDescent="0.2">
      <c r="D6851" s="7"/>
      <c r="E6851"/>
      <c r="F6851"/>
      <c r="G6851"/>
      <c r="H6851"/>
      <c r="I6851"/>
    </row>
    <row r="6852" spans="4:9" x14ac:dyDescent="0.2">
      <c r="D6852" s="7"/>
      <c r="E6852"/>
      <c r="F6852"/>
      <c r="G6852"/>
      <c r="H6852"/>
      <c r="I6852"/>
    </row>
    <row r="6853" spans="4:9" x14ac:dyDescent="0.2">
      <c r="D6853" s="7"/>
      <c r="E6853"/>
      <c r="F6853"/>
      <c r="G6853"/>
      <c r="H6853"/>
      <c r="I6853"/>
    </row>
    <row r="6854" spans="4:9" x14ac:dyDescent="0.2">
      <c r="D6854" s="7"/>
      <c r="E6854"/>
      <c r="F6854"/>
      <c r="G6854"/>
      <c r="H6854"/>
      <c r="I6854"/>
    </row>
    <row r="6855" spans="4:9" x14ac:dyDescent="0.2">
      <c r="D6855" s="7"/>
      <c r="E6855"/>
      <c r="F6855"/>
      <c r="G6855"/>
      <c r="H6855"/>
      <c r="I6855"/>
    </row>
    <row r="6856" spans="4:9" x14ac:dyDescent="0.2">
      <c r="D6856" s="7"/>
      <c r="E6856"/>
      <c r="F6856"/>
      <c r="G6856"/>
      <c r="H6856"/>
      <c r="I6856"/>
    </row>
    <row r="6857" spans="4:9" x14ac:dyDescent="0.2">
      <c r="D6857" s="7"/>
      <c r="E6857"/>
      <c r="F6857"/>
      <c r="G6857"/>
      <c r="H6857"/>
      <c r="I6857"/>
    </row>
    <row r="6858" spans="4:9" x14ac:dyDescent="0.2">
      <c r="D6858" s="7"/>
      <c r="E6858"/>
      <c r="F6858"/>
      <c r="G6858"/>
      <c r="H6858"/>
      <c r="I6858"/>
    </row>
    <row r="6859" spans="4:9" x14ac:dyDescent="0.2">
      <c r="D6859" s="7"/>
      <c r="E6859"/>
      <c r="F6859"/>
      <c r="G6859"/>
      <c r="H6859"/>
      <c r="I6859"/>
    </row>
    <row r="6860" spans="4:9" x14ac:dyDescent="0.2">
      <c r="D6860" s="7"/>
      <c r="E6860"/>
      <c r="F6860"/>
      <c r="G6860"/>
      <c r="H6860"/>
      <c r="I6860"/>
    </row>
    <row r="6861" spans="4:9" x14ac:dyDescent="0.2">
      <c r="D6861" s="7"/>
      <c r="E6861"/>
      <c r="F6861"/>
      <c r="G6861"/>
      <c r="H6861"/>
      <c r="I6861"/>
    </row>
    <row r="6862" spans="4:9" x14ac:dyDescent="0.2">
      <c r="D6862" s="7"/>
      <c r="E6862"/>
      <c r="F6862"/>
      <c r="G6862"/>
      <c r="H6862"/>
      <c r="I6862"/>
    </row>
    <row r="6863" spans="4:9" x14ac:dyDescent="0.2">
      <c r="D6863" s="7"/>
      <c r="E6863"/>
      <c r="F6863"/>
      <c r="G6863"/>
      <c r="H6863"/>
      <c r="I6863"/>
    </row>
    <row r="6864" spans="4:9" x14ac:dyDescent="0.2">
      <c r="D6864" s="7"/>
      <c r="E6864"/>
      <c r="F6864"/>
      <c r="G6864"/>
      <c r="H6864"/>
      <c r="I6864"/>
    </row>
    <row r="6865" spans="4:9" x14ac:dyDescent="0.2">
      <c r="D6865" s="7"/>
      <c r="E6865"/>
      <c r="F6865"/>
      <c r="G6865"/>
      <c r="H6865"/>
      <c r="I6865"/>
    </row>
    <row r="6866" spans="4:9" x14ac:dyDescent="0.2">
      <c r="D6866" s="7"/>
      <c r="E6866"/>
      <c r="F6866"/>
      <c r="G6866"/>
      <c r="H6866"/>
      <c r="I6866"/>
    </row>
    <row r="6867" spans="4:9" x14ac:dyDescent="0.2">
      <c r="D6867" s="7"/>
      <c r="E6867"/>
      <c r="F6867"/>
      <c r="G6867"/>
      <c r="H6867"/>
      <c r="I6867"/>
    </row>
    <row r="6868" spans="4:9" x14ac:dyDescent="0.2">
      <c r="D6868" s="7"/>
      <c r="E6868"/>
      <c r="F6868"/>
      <c r="G6868"/>
      <c r="H6868"/>
      <c r="I6868"/>
    </row>
    <row r="6869" spans="4:9" x14ac:dyDescent="0.2">
      <c r="D6869" s="7"/>
      <c r="E6869"/>
      <c r="F6869"/>
      <c r="G6869"/>
      <c r="H6869"/>
      <c r="I6869"/>
    </row>
    <row r="6870" spans="4:9" x14ac:dyDescent="0.2">
      <c r="D6870" s="7"/>
      <c r="E6870"/>
      <c r="F6870"/>
      <c r="G6870"/>
      <c r="H6870"/>
      <c r="I6870"/>
    </row>
    <row r="6871" spans="4:9" x14ac:dyDescent="0.2">
      <c r="D6871" s="7"/>
      <c r="E6871"/>
      <c r="F6871"/>
      <c r="G6871"/>
      <c r="H6871"/>
      <c r="I6871"/>
    </row>
    <row r="6872" spans="4:9" x14ac:dyDescent="0.2">
      <c r="D6872" s="7"/>
      <c r="E6872"/>
      <c r="F6872"/>
      <c r="G6872"/>
      <c r="H6872"/>
      <c r="I6872"/>
    </row>
    <row r="6873" spans="4:9" x14ac:dyDescent="0.2">
      <c r="D6873" s="7"/>
      <c r="E6873"/>
      <c r="F6873"/>
      <c r="G6873"/>
      <c r="H6873"/>
      <c r="I6873"/>
    </row>
    <row r="6874" spans="4:9" x14ac:dyDescent="0.2">
      <c r="D6874" s="7"/>
      <c r="E6874"/>
      <c r="F6874"/>
      <c r="G6874"/>
      <c r="H6874"/>
      <c r="I6874"/>
    </row>
    <row r="6875" spans="4:9" x14ac:dyDescent="0.2">
      <c r="D6875" s="7"/>
      <c r="E6875"/>
      <c r="F6875"/>
      <c r="G6875"/>
      <c r="H6875"/>
      <c r="I6875"/>
    </row>
    <row r="6876" spans="4:9" x14ac:dyDescent="0.2">
      <c r="D6876" s="7"/>
      <c r="E6876"/>
      <c r="F6876"/>
      <c r="G6876"/>
      <c r="H6876"/>
      <c r="I6876"/>
    </row>
    <row r="6877" spans="4:9" x14ac:dyDescent="0.2">
      <c r="D6877" s="7"/>
      <c r="E6877"/>
      <c r="F6877"/>
      <c r="G6877"/>
      <c r="H6877"/>
      <c r="I6877"/>
    </row>
    <row r="6878" spans="4:9" x14ac:dyDescent="0.2">
      <c r="D6878" s="7"/>
      <c r="E6878"/>
      <c r="F6878"/>
      <c r="G6878"/>
      <c r="H6878"/>
      <c r="I6878"/>
    </row>
    <row r="6879" spans="4:9" x14ac:dyDescent="0.2">
      <c r="D6879" s="7"/>
      <c r="E6879"/>
      <c r="F6879"/>
      <c r="G6879"/>
      <c r="H6879"/>
      <c r="I6879"/>
    </row>
    <row r="6880" spans="4:9" x14ac:dyDescent="0.2">
      <c r="D6880" s="7"/>
      <c r="E6880"/>
      <c r="F6880"/>
      <c r="G6880"/>
      <c r="H6880"/>
      <c r="I6880"/>
    </row>
    <row r="6881" spans="4:9" x14ac:dyDescent="0.2">
      <c r="D6881" s="7"/>
      <c r="E6881"/>
      <c r="F6881"/>
      <c r="G6881"/>
      <c r="H6881"/>
      <c r="I6881"/>
    </row>
    <row r="6882" spans="4:9" x14ac:dyDescent="0.2">
      <c r="D6882" s="7"/>
      <c r="E6882"/>
      <c r="F6882"/>
      <c r="G6882"/>
      <c r="H6882"/>
      <c r="I6882"/>
    </row>
    <row r="6883" spans="4:9" x14ac:dyDescent="0.2">
      <c r="D6883" s="7"/>
      <c r="E6883"/>
      <c r="F6883"/>
      <c r="G6883"/>
      <c r="H6883"/>
      <c r="I6883"/>
    </row>
    <row r="6884" spans="4:9" x14ac:dyDescent="0.2">
      <c r="D6884" s="7"/>
      <c r="E6884"/>
      <c r="F6884"/>
      <c r="G6884"/>
      <c r="H6884"/>
      <c r="I6884"/>
    </row>
    <row r="6885" spans="4:9" x14ac:dyDescent="0.2">
      <c r="D6885" s="7"/>
      <c r="E6885"/>
      <c r="F6885"/>
      <c r="G6885"/>
      <c r="H6885"/>
      <c r="I6885"/>
    </row>
    <row r="6886" spans="4:9" x14ac:dyDescent="0.2">
      <c r="D6886" s="7"/>
      <c r="E6886"/>
      <c r="F6886"/>
      <c r="G6886"/>
      <c r="H6886"/>
      <c r="I6886"/>
    </row>
    <row r="6887" spans="4:9" x14ac:dyDescent="0.2">
      <c r="D6887" s="7"/>
      <c r="E6887"/>
      <c r="F6887"/>
      <c r="G6887"/>
      <c r="H6887"/>
      <c r="I6887"/>
    </row>
    <row r="6888" spans="4:9" x14ac:dyDescent="0.2">
      <c r="D6888" s="7"/>
      <c r="E6888"/>
      <c r="F6888"/>
      <c r="G6888"/>
      <c r="H6888"/>
      <c r="I6888"/>
    </row>
    <row r="6889" spans="4:9" x14ac:dyDescent="0.2">
      <c r="D6889" s="7"/>
      <c r="E6889"/>
      <c r="F6889"/>
      <c r="G6889"/>
      <c r="H6889"/>
      <c r="I6889"/>
    </row>
    <row r="6890" spans="4:9" x14ac:dyDescent="0.2">
      <c r="D6890" s="7"/>
      <c r="E6890"/>
      <c r="F6890"/>
      <c r="G6890"/>
      <c r="H6890"/>
      <c r="I6890"/>
    </row>
    <row r="6891" spans="4:9" x14ac:dyDescent="0.2">
      <c r="D6891" s="7"/>
      <c r="E6891"/>
      <c r="F6891"/>
      <c r="G6891"/>
      <c r="H6891"/>
      <c r="I6891"/>
    </row>
    <row r="6892" spans="4:9" x14ac:dyDescent="0.2">
      <c r="D6892" s="7"/>
      <c r="E6892"/>
      <c r="F6892"/>
      <c r="G6892"/>
      <c r="H6892"/>
      <c r="I6892"/>
    </row>
    <row r="6893" spans="4:9" x14ac:dyDescent="0.2">
      <c r="D6893" s="7"/>
      <c r="E6893"/>
      <c r="F6893"/>
      <c r="G6893"/>
      <c r="H6893"/>
      <c r="I6893"/>
    </row>
    <row r="6894" spans="4:9" x14ac:dyDescent="0.2">
      <c r="D6894" s="7"/>
      <c r="E6894"/>
      <c r="F6894"/>
      <c r="G6894"/>
      <c r="H6894"/>
      <c r="I6894"/>
    </row>
    <row r="6895" spans="4:9" x14ac:dyDescent="0.2">
      <c r="D6895" s="7"/>
      <c r="E6895"/>
      <c r="F6895"/>
      <c r="G6895"/>
      <c r="H6895"/>
      <c r="I6895"/>
    </row>
    <row r="6896" spans="4:9" x14ac:dyDescent="0.2">
      <c r="D6896" s="7"/>
      <c r="E6896"/>
      <c r="F6896"/>
      <c r="G6896"/>
      <c r="H6896"/>
      <c r="I6896"/>
    </row>
    <row r="6897" spans="4:9" x14ac:dyDescent="0.2">
      <c r="D6897" s="7"/>
      <c r="E6897"/>
      <c r="F6897"/>
      <c r="G6897"/>
      <c r="H6897"/>
      <c r="I6897"/>
    </row>
    <row r="6898" spans="4:9" x14ac:dyDescent="0.2">
      <c r="D6898" s="7"/>
      <c r="E6898"/>
      <c r="F6898"/>
      <c r="G6898"/>
      <c r="H6898"/>
      <c r="I6898"/>
    </row>
    <row r="6899" spans="4:9" x14ac:dyDescent="0.2">
      <c r="D6899" s="7"/>
      <c r="E6899"/>
      <c r="F6899"/>
      <c r="G6899"/>
      <c r="H6899"/>
      <c r="I6899"/>
    </row>
    <row r="6900" spans="4:9" x14ac:dyDescent="0.2">
      <c r="D6900" s="7"/>
      <c r="E6900"/>
      <c r="F6900"/>
      <c r="G6900"/>
      <c r="H6900"/>
      <c r="I6900"/>
    </row>
    <row r="6901" spans="4:9" x14ac:dyDescent="0.2">
      <c r="D6901" s="7"/>
      <c r="E6901"/>
      <c r="F6901"/>
      <c r="G6901"/>
      <c r="H6901"/>
      <c r="I6901"/>
    </row>
    <row r="6902" spans="4:9" x14ac:dyDescent="0.2">
      <c r="D6902" s="7"/>
      <c r="E6902"/>
      <c r="F6902"/>
      <c r="G6902"/>
      <c r="H6902"/>
      <c r="I6902"/>
    </row>
    <row r="6903" spans="4:9" x14ac:dyDescent="0.2">
      <c r="D6903" s="7"/>
      <c r="E6903"/>
      <c r="F6903"/>
      <c r="G6903"/>
      <c r="H6903"/>
      <c r="I6903"/>
    </row>
    <row r="6904" spans="4:9" x14ac:dyDescent="0.2">
      <c r="D6904" s="7"/>
      <c r="E6904"/>
      <c r="F6904"/>
      <c r="G6904"/>
      <c r="H6904"/>
      <c r="I6904"/>
    </row>
    <row r="6905" spans="4:9" x14ac:dyDescent="0.2">
      <c r="D6905" s="7"/>
      <c r="E6905"/>
      <c r="F6905"/>
      <c r="G6905"/>
      <c r="H6905"/>
      <c r="I6905"/>
    </row>
    <row r="6906" spans="4:9" x14ac:dyDescent="0.2">
      <c r="D6906" s="7"/>
      <c r="E6906"/>
      <c r="F6906"/>
      <c r="G6906"/>
      <c r="H6906"/>
      <c r="I6906"/>
    </row>
    <row r="6907" spans="4:9" x14ac:dyDescent="0.2">
      <c r="D6907" s="7"/>
      <c r="E6907"/>
      <c r="F6907"/>
      <c r="G6907"/>
      <c r="H6907"/>
      <c r="I6907"/>
    </row>
    <row r="6908" spans="4:9" x14ac:dyDescent="0.2">
      <c r="D6908" s="7"/>
      <c r="E6908"/>
      <c r="F6908"/>
      <c r="G6908"/>
      <c r="H6908"/>
      <c r="I6908"/>
    </row>
    <row r="6909" spans="4:9" x14ac:dyDescent="0.2">
      <c r="D6909" s="7"/>
      <c r="E6909"/>
      <c r="F6909"/>
      <c r="G6909"/>
      <c r="H6909"/>
      <c r="I6909"/>
    </row>
    <row r="6910" spans="4:9" x14ac:dyDescent="0.2">
      <c r="D6910" s="7"/>
      <c r="E6910"/>
      <c r="F6910"/>
      <c r="G6910"/>
      <c r="H6910"/>
      <c r="I6910"/>
    </row>
    <row r="6911" spans="4:9" x14ac:dyDescent="0.2">
      <c r="D6911" s="7"/>
      <c r="E6911"/>
      <c r="F6911"/>
      <c r="G6911"/>
      <c r="H6911"/>
      <c r="I6911"/>
    </row>
    <row r="6912" spans="4:9" x14ac:dyDescent="0.2">
      <c r="D6912" s="7"/>
      <c r="E6912"/>
      <c r="F6912"/>
      <c r="G6912"/>
      <c r="H6912"/>
      <c r="I6912"/>
    </row>
    <row r="6913" spans="4:9" x14ac:dyDescent="0.2">
      <c r="D6913" s="7"/>
      <c r="E6913"/>
      <c r="F6913"/>
      <c r="G6913"/>
      <c r="H6913"/>
      <c r="I6913"/>
    </row>
    <row r="6914" spans="4:9" x14ac:dyDescent="0.2">
      <c r="D6914" s="7"/>
      <c r="E6914"/>
      <c r="F6914"/>
      <c r="G6914"/>
      <c r="H6914"/>
      <c r="I6914"/>
    </row>
    <row r="6915" spans="4:9" x14ac:dyDescent="0.2">
      <c r="D6915" s="7"/>
      <c r="E6915"/>
      <c r="F6915"/>
      <c r="G6915"/>
      <c r="H6915"/>
      <c r="I6915"/>
    </row>
    <row r="6916" spans="4:9" x14ac:dyDescent="0.2">
      <c r="D6916" s="7"/>
      <c r="E6916"/>
      <c r="F6916"/>
      <c r="G6916"/>
      <c r="H6916"/>
      <c r="I6916"/>
    </row>
    <row r="6917" spans="4:9" x14ac:dyDescent="0.2">
      <c r="D6917" s="7"/>
      <c r="E6917"/>
      <c r="F6917"/>
      <c r="G6917"/>
      <c r="H6917"/>
      <c r="I6917"/>
    </row>
    <row r="6918" spans="4:9" x14ac:dyDescent="0.2">
      <c r="D6918" s="7"/>
      <c r="E6918"/>
      <c r="F6918"/>
      <c r="G6918"/>
      <c r="H6918"/>
      <c r="I6918"/>
    </row>
    <row r="6919" spans="4:9" x14ac:dyDescent="0.2">
      <c r="D6919" s="7"/>
      <c r="E6919"/>
      <c r="F6919"/>
      <c r="G6919"/>
      <c r="H6919"/>
      <c r="I6919"/>
    </row>
    <row r="6920" spans="4:9" x14ac:dyDescent="0.2">
      <c r="D6920" s="7"/>
      <c r="E6920"/>
      <c r="F6920"/>
      <c r="G6920"/>
      <c r="H6920"/>
      <c r="I6920"/>
    </row>
    <row r="6921" spans="4:9" x14ac:dyDescent="0.2">
      <c r="D6921" s="7"/>
      <c r="E6921"/>
      <c r="F6921"/>
      <c r="G6921"/>
      <c r="H6921"/>
      <c r="I6921"/>
    </row>
    <row r="6922" spans="4:9" x14ac:dyDescent="0.2">
      <c r="D6922" s="7"/>
      <c r="E6922"/>
      <c r="F6922"/>
      <c r="G6922"/>
      <c r="H6922"/>
      <c r="I6922"/>
    </row>
    <row r="6923" spans="4:9" x14ac:dyDescent="0.2">
      <c r="D6923" s="7"/>
      <c r="E6923"/>
      <c r="F6923"/>
      <c r="G6923"/>
      <c r="H6923"/>
      <c r="I6923"/>
    </row>
    <row r="6924" spans="4:9" x14ac:dyDescent="0.2">
      <c r="D6924" s="7"/>
      <c r="E6924"/>
      <c r="F6924"/>
      <c r="G6924"/>
      <c r="H6924"/>
      <c r="I6924"/>
    </row>
    <row r="6925" spans="4:9" x14ac:dyDescent="0.2">
      <c r="D6925" s="7"/>
      <c r="E6925"/>
      <c r="F6925"/>
      <c r="G6925"/>
      <c r="H6925"/>
      <c r="I6925"/>
    </row>
    <row r="6926" spans="4:9" x14ac:dyDescent="0.2">
      <c r="D6926" s="7"/>
      <c r="E6926"/>
      <c r="F6926"/>
      <c r="G6926"/>
      <c r="H6926"/>
      <c r="I6926"/>
    </row>
    <row r="6927" spans="4:9" x14ac:dyDescent="0.2">
      <c r="D6927" s="7"/>
      <c r="E6927"/>
      <c r="F6927"/>
      <c r="G6927"/>
      <c r="H6927"/>
      <c r="I6927"/>
    </row>
    <row r="6928" spans="4:9" x14ac:dyDescent="0.2">
      <c r="D6928" s="7"/>
      <c r="E6928"/>
      <c r="F6928"/>
      <c r="G6928"/>
      <c r="H6928"/>
      <c r="I6928"/>
    </row>
    <row r="6929" spans="4:9" x14ac:dyDescent="0.2">
      <c r="D6929" s="7"/>
      <c r="E6929"/>
      <c r="F6929"/>
      <c r="G6929"/>
      <c r="H6929"/>
      <c r="I6929"/>
    </row>
    <row r="6930" spans="4:9" x14ac:dyDescent="0.2">
      <c r="D6930" s="7"/>
      <c r="E6930"/>
      <c r="F6930"/>
      <c r="G6930"/>
      <c r="H6930"/>
      <c r="I6930"/>
    </row>
    <row r="6931" spans="4:9" x14ac:dyDescent="0.2">
      <c r="D6931" s="7"/>
      <c r="E6931"/>
      <c r="F6931"/>
      <c r="G6931"/>
      <c r="H6931"/>
      <c r="I6931"/>
    </row>
    <row r="6932" spans="4:9" x14ac:dyDescent="0.2">
      <c r="D6932" s="7"/>
      <c r="E6932"/>
      <c r="F6932"/>
      <c r="G6932"/>
      <c r="H6932"/>
      <c r="I6932"/>
    </row>
    <row r="6933" spans="4:9" x14ac:dyDescent="0.2">
      <c r="D6933" s="7"/>
      <c r="E6933"/>
      <c r="F6933"/>
      <c r="G6933"/>
      <c r="H6933"/>
      <c r="I6933"/>
    </row>
    <row r="6934" spans="4:9" x14ac:dyDescent="0.2">
      <c r="D6934" s="7"/>
      <c r="E6934"/>
      <c r="F6934"/>
      <c r="G6934"/>
      <c r="H6934"/>
      <c r="I6934"/>
    </row>
    <row r="6935" spans="4:9" x14ac:dyDescent="0.2">
      <c r="D6935" s="7"/>
      <c r="E6935"/>
      <c r="F6935"/>
      <c r="G6935"/>
      <c r="H6935"/>
      <c r="I6935"/>
    </row>
    <row r="6936" spans="4:9" x14ac:dyDescent="0.2">
      <c r="D6936" s="7"/>
      <c r="E6936"/>
      <c r="F6936"/>
      <c r="G6936"/>
      <c r="H6936"/>
      <c r="I6936"/>
    </row>
    <row r="6937" spans="4:9" x14ac:dyDescent="0.2">
      <c r="D6937" s="7"/>
      <c r="E6937"/>
      <c r="F6937"/>
      <c r="G6937"/>
      <c r="H6937"/>
      <c r="I6937"/>
    </row>
    <row r="6938" spans="4:9" x14ac:dyDescent="0.2">
      <c r="D6938" s="7"/>
      <c r="E6938"/>
      <c r="F6938"/>
      <c r="G6938"/>
      <c r="H6938"/>
      <c r="I6938"/>
    </row>
    <row r="6939" spans="4:9" x14ac:dyDescent="0.2">
      <c r="D6939" s="7"/>
      <c r="E6939"/>
      <c r="F6939"/>
      <c r="G6939"/>
      <c r="H6939"/>
      <c r="I6939"/>
    </row>
    <row r="6940" spans="4:9" x14ac:dyDescent="0.2">
      <c r="D6940" s="7"/>
      <c r="E6940"/>
      <c r="F6940"/>
      <c r="G6940"/>
      <c r="H6940"/>
      <c r="I6940"/>
    </row>
    <row r="6941" spans="4:9" x14ac:dyDescent="0.2">
      <c r="D6941" s="7"/>
      <c r="E6941"/>
      <c r="F6941"/>
      <c r="G6941"/>
      <c r="H6941"/>
      <c r="I6941"/>
    </row>
    <row r="6942" spans="4:9" x14ac:dyDescent="0.2">
      <c r="D6942" s="7"/>
      <c r="E6942"/>
      <c r="F6942"/>
      <c r="G6942"/>
      <c r="H6942"/>
      <c r="I6942"/>
    </row>
    <row r="6943" spans="4:9" x14ac:dyDescent="0.2">
      <c r="D6943" s="7"/>
      <c r="E6943"/>
      <c r="F6943"/>
      <c r="G6943"/>
      <c r="H6943"/>
      <c r="I6943"/>
    </row>
    <row r="6944" spans="4:9" x14ac:dyDescent="0.2">
      <c r="D6944" s="7"/>
      <c r="E6944"/>
      <c r="F6944"/>
      <c r="G6944"/>
      <c r="H6944"/>
      <c r="I6944"/>
    </row>
    <row r="6945" spans="4:9" x14ac:dyDescent="0.2">
      <c r="D6945" s="7"/>
      <c r="E6945"/>
      <c r="F6945"/>
      <c r="G6945"/>
      <c r="H6945"/>
      <c r="I6945"/>
    </row>
    <row r="6946" spans="4:9" x14ac:dyDescent="0.2">
      <c r="D6946" s="7"/>
      <c r="E6946"/>
      <c r="F6946"/>
      <c r="G6946"/>
      <c r="H6946"/>
      <c r="I6946"/>
    </row>
    <row r="6947" spans="4:9" x14ac:dyDescent="0.2">
      <c r="D6947" s="7"/>
      <c r="E6947"/>
      <c r="F6947"/>
      <c r="G6947"/>
      <c r="H6947"/>
      <c r="I6947"/>
    </row>
    <row r="6948" spans="4:9" x14ac:dyDescent="0.2">
      <c r="D6948" s="7"/>
      <c r="E6948"/>
      <c r="F6948"/>
      <c r="G6948"/>
      <c r="H6948"/>
      <c r="I6948"/>
    </row>
    <row r="6949" spans="4:9" x14ac:dyDescent="0.2">
      <c r="D6949" s="7"/>
      <c r="E6949"/>
      <c r="F6949"/>
      <c r="G6949"/>
      <c r="H6949"/>
      <c r="I6949"/>
    </row>
    <row r="6950" spans="4:9" x14ac:dyDescent="0.2">
      <c r="D6950" s="7"/>
      <c r="E6950"/>
      <c r="F6950"/>
      <c r="G6950"/>
      <c r="H6950"/>
      <c r="I6950"/>
    </row>
    <row r="6951" spans="4:9" x14ac:dyDescent="0.2">
      <c r="D6951" s="7"/>
      <c r="E6951"/>
      <c r="F6951"/>
      <c r="G6951"/>
      <c r="H6951"/>
      <c r="I6951"/>
    </row>
    <row r="6952" spans="4:9" x14ac:dyDescent="0.2">
      <c r="D6952" s="7"/>
      <c r="E6952"/>
      <c r="F6952"/>
      <c r="G6952"/>
      <c r="H6952"/>
      <c r="I6952"/>
    </row>
    <row r="6953" spans="4:9" x14ac:dyDescent="0.2">
      <c r="D6953" s="7"/>
      <c r="E6953"/>
      <c r="F6953"/>
      <c r="G6953"/>
      <c r="H6953"/>
      <c r="I6953"/>
    </row>
    <row r="6954" spans="4:9" x14ac:dyDescent="0.2">
      <c r="D6954" s="7"/>
      <c r="E6954"/>
      <c r="F6954"/>
      <c r="G6954"/>
      <c r="H6954"/>
      <c r="I6954"/>
    </row>
    <row r="6955" spans="4:9" x14ac:dyDescent="0.2">
      <c r="D6955" s="7"/>
      <c r="E6955"/>
      <c r="F6955"/>
      <c r="G6955"/>
      <c r="H6955"/>
      <c r="I6955"/>
    </row>
    <row r="6956" spans="4:9" x14ac:dyDescent="0.2">
      <c r="D6956" s="7"/>
      <c r="E6956"/>
      <c r="F6956"/>
      <c r="G6956"/>
      <c r="H6956"/>
      <c r="I6956"/>
    </row>
    <row r="6957" spans="4:9" x14ac:dyDescent="0.2">
      <c r="D6957" s="7"/>
      <c r="E6957"/>
      <c r="F6957"/>
      <c r="G6957"/>
      <c r="H6957"/>
      <c r="I6957"/>
    </row>
    <row r="6958" spans="4:9" x14ac:dyDescent="0.2">
      <c r="D6958" s="7"/>
      <c r="E6958"/>
      <c r="F6958"/>
      <c r="G6958"/>
      <c r="H6958"/>
      <c r="I6958"/>
    </row>
    <row r="6959" spans="4:9" x14ac:dyDescent="0.2">
      <c r="D6959" s="7"/>
      <c r="E6959"/>
      <c r="F6959"/>
      <c r="G6959"/>
      <c r="H6959"/>
      <c r="I6959"/>
    </row>
    <row r="6960" spans="4:9" x14ac:dyDescent="0.2">
      <c r="D6960" s="7"/>
      <c r="E6960"/>
      <c r="F6960"/>
      <c r="G6960"/>
      <c r="H6960"/>
      <c r="I6960"/>
    </row>
    <row r="6961" spans="4:9" x14ac:dyDescent="0.2">
      <c r="D6961" s="7"/>
      <c r="E6961"/>
      <c r="F6961"/>
      <c r="G6961"/>
      <c r="H6961"/>
      <c r="I6961"/>
    </row>
    <row r="6962" spans="4:9" x14ac:dyDescent="0.2">
      <c r="D6962" s="7"/>
      <c r="E6962"/>
      <c r="F6962"/>
      <c r="G6962"/>
      <c r="H6962"/>
      <c r="I6962"/>
    </row>
    <row r="6963" spans="4:9" x14ac:dyDescent="0.2">
      <c r="D6963" s="7"/>
      <c r="E6963"/>
      <c r="F6963"/>
      <c r="G6963"/>
      <c r="H6963"/>
      <c r="I6963"/>
    </row>
    <row r="6964" spans="4:9" x14ac:dyDescent="0.2">
      <c r="D6964" s="7"/>
      <c r="E6964"/>
      <c r="F6964"/>
      <c r="G6964"/>
      <c r="H6964"/>
      <c r="I6964"/>
    </row>
    <row r="6965" spans="4:9" x14ac:dyDescent="0.2">
      <c r="D6965" s="7"/>
      <c r="E6965"/>
      <c r="F6965"/>
      <c r="G6965"/>
      <c r="H6965"/>
      <c r="I6965"/>
    </row>
    <row r="6966" spans="4:9" x14ac:dyDescent="0.2">
      <c r="D6966" s="7"/>
      <c r="E6966"/>
      <c r="F6966"/>
      <c r="G6966"/>
      <c r="H6966"/>
      <c r="I6966"/>
    </row>
    <row r="6967" spans="4:9" x14ac:dyDescent="0.2">
      <c r="D6967" s="7"/>
      <c r="E6967"/>
      <c r="F6967"/>
      <c r="G6967"/>
      <c r="H6967"/>
      <c r="I6967"/>
    </row>
    <row r="6968" spans="4:9" x14ac:dyDescent="0.2">
      <c r="D6968" s="7"/>
      <c r="E6968"/>
      <c r="F6968"/>
      <c r="G6968"/>
      <c r="H6968"/>
      <c r="I6968"/>
    </row>
    <row r="6969" spans="4:9" x14ac:dyDescent="0.2">
      <c r="D6969" s="7"/>
      <c r="E6969"/>
      <c r="F6969"/>
      <c r="G6969"/>
      <c r="H6969"/>
      <c r="I6969"/>
    </row>
    <row r="6970" spans="4:9" x14ac:dyDescent="0.2">
      <c r="D6970" s="7"/>
      <c r="E6970"/>
      <c r="F6970"/>
      <c r="G6970"/>
      <c r="H6970"/>
      <c r="I6970"/>
    </row>
    <row r="6971" spans="4:9" x14ac:dyDescent="0.2">
      <c r="D6971" s="7"/>
      <c r="E6971"/>
      <c r="F6971"/>
      <c r="G6971"/>
      <c r="H6971"/>
      <c r="I6971"/>
    </row>
    <row r="6972" spans="4:9" x14ac:dyDescent="0.2">
      <c r="D6972" s="7"/>
      <c r="E6972"/>
      <c r="F6972"/>
      <c r="G6972"/>
      <c r="H6972"/>
      <c r="I6972"/>
    </row>
    <row r="6973" spans="4:9" x14ac:dyDescent="0.2">
      <c r="D6973" s="7"/>
      <c r="E6973"/>
      <c r="F6973"/>
      <c r="G6973"/>
      <c r="H6973"/>
      <c r="I6973"/>
    </row>
    <row r="6974" spans="4:9" x14ac:dyDescent="0.2">
      <c r="D6974" s="7"/>
      <c r="E6974"/>
      <c r="F6974"/>
      <c r="G6974"/>
      <c r="H6974"/>
      <c r="I6974"/>
    </row>
    <row r="6975" spans="4:9" x14ac:dyDescent="0.2">
      <c r="D6975" s="7"/>
      <c r="E6975"/>
      <c r="F6975"/>
      <c r="G6975"/>
      <c r="H6975"/>
      <c r="I6975"/>
    </row>
    <row r="6976" spans="4:9" x14ac:dyDescent="0.2">
      <c r="D6976" s="7"/>
      <c r="E6976"/>
      <c r="F6976"/>
      <c r="G6976"/>
      <c r="H6976"/>
      <c r="I6976"/>
    </row>
    <row r="6977" spans="4:9" x14ac:dyDescent="0.2">
      <c r="D6977" s="7"/>
      <c r="E6977"/>
      <c r="F6977"/>
      <c r="G6977"/>
      <c r="H6977"/>
      <c r="I6977"/>
    </row>
    <row r="6978" spans="4:9" x14ac:dyDescent="0.2">
      <c r="D6978" s="7"/>
      <c r="E6978"/>
      <c r="F6978"/>
      <c r="G6978"/>
      <c r="H6978"/>
      <c r="I6978"/>
    </row>
    <row r="6979" spans="4:9" x14ac:dyDescent="0.2">
      <c r="D6979" s="7"/>
      <c r="E6979"/>
      <c r="F6979"/>
      <c r="G6979"/>
      <c r="H6979"/>
      <c r="I6979"/>
    </row>
    <row r="6980" spans="4:9" x14ac:dyDescent="0.2">
      <c r="D6980" s="7"/>
      <c r="E6980"/>
      <c r="F6980"/>
      <c r="G6980"/>
      <c r="H6980"/>
      <c r="I6980"/>
    </row>
    <row r="6981" spans="4:9" x14ac:dyDescent="0.2">
      <c r="D6981" s="7"/>
      <c r="E6981"/>
      <c r="F6981"/>
      <c r="G6981"/>
      <c r="H6981"/>
      <c r="I6981"/>
    </row>
    <row r="6982" spans="4:9" x14ac:dyDescent="0.2">
      <c r="D6982" s="7"/>
      <c r="E6982"/>
      <c r="F6982"/>
      <c r="G6982"/>
      <c r="H6982"/>
      <c r="I6982"/>
    </row>
    <row r="6983" spans="4:9" x14ac:dyDescent="0.2">
      <c r="D6983" s="7"/>
      <c r="E6983"/>
      <c r="F6983"/>
      <c r="G6983"/>
      <c r="H6983"/>
      <c r="I6983"/>
    </row>
    <row r="6984" spans="4:9" x14ac:dyDescent="0.2">
      <c r="D6984" s="7"/>
      <c r="E6984"/>
      <c r="F6984"/>
      <c r="G6984"/>
      <c r="H6984"/>
      <c r="I6984"/>
    </row>
    <row r="6985" spans="4:9" x14ac:dyDescent="0.2">
      <c r="D6985" s="7"/>
      <c r="E6985"/>
      <c r="F6985"/>
      <c r="G6985"/>
      <c r="H6985"/>
      <c r="I6985"/>
    </row>
    <row r="6986" spans="4:9" x14ac:dyDescent="0.2">
      <c r="D6986" s="7"/>
      <c r="E6986"/>
      <c r="F6986"/>
      <c r="G6986"/>
      <c r="H6986"/>
      <c r="I6986"/>
    </row>
    <row r="6987" spans="4:9" x14ac:dyDescent="0.2">
      <c r="D6987" s="7"/>
      <c r="E6987"/>
      <c r="F6987"/>
      <c r="G6987"/>
      <c r="H6987"/>
      <c r="I6987"/>
    </row>
    <row r="6988" spans="4:9" x14ac:dyDescent="0.2">
      <c r="D6988" s="7"/>
      <c r="E6988"/>
      <c r="F6988"/>
      <c r="G6988"/>
      <c r="H6988"/>
      <c r="I6988"/>
    </row>
    <row r="6989" spans="4:9" x14ac:dyDescent="0.2">
      <c r="D6989" s="7"/>
      <c r="E6989"/>
      <c r="F6989"/>
      <c r="G6989"/>
      <c r="H6989"/>
      <c r="I6989"/>
    </row>
    <row r="6990" spans="4:9" x14ac:dyDescent="0.2">
      <c r="D6990" s="7"/>
      <c r="E6990"/>
      <c r="F6990"/>
      <c r="G6990"/>
      <c r="H6990"/>
      <c r="I6990"/>
    </row>
    <row r="6991" spans="4:9" x14ac:dyDescent="0.2">
      <c r="D6991" s="7"/>
      <c r="E6991"/>
      <c r="F6991"/>
      <c r="G6991"/>
      <c r="H6991"/>
      <c r="I6991"/>
    </row>
    <row r="6992" spans="4:9" x14ac:dyDescent="0.2">
      <c r="D6992" s="7"/>
      <c r="E6992"/>
      <c r="F6992"/>
      <c r="G6992"/>
      <c r="H6992"/>
      <c r="I6992"/>
    </row>
    <row r="6993" spans="4:9" x14ac:dyDescent="0.2">
      <c r="D6993" s="7"/>
      <c r="E6993"/>
      <c r="F6993"/>
      <c r="G6993"/>
      <c r="H6993"/>
      <c r="I6993"/>
    </row>
    <row r="6994" spans="4:9" x14ac:dyDescent="0.2">
      <c r="D6994" s="7"/>
      <c r="E6994"/>
      <c r="F6994"/>
      <c r="G6994"/>
      <c r="H6994"/>
      <c r="I6994"/>
    </row>
    <row r="6995" spans="4:9" x14ac:dyDescent="0.2">
      <c r="D6995" s="7"/>
      <c r="E6995"/>
      <c r="F6995"/>
      <c r="G6995"/>
      <c r="H6995"/>
      <c r="I6995"/>
    </row>
    <row r="6996" spans="4:9" x14ac:dyDescent="0.2">
      <c r="D6996" s="7"/>
      <c r="E6996"/>
      <c r="F6996"/>
      <c r="G6996"/>
      <c r="H6996"/>
      <c r="I6996"/>
    </row>
    <row r="6997" spans="4:9" x14ac:dyDescent="0.2">
      <c r="D6997" s="7"/>
      <c r="E6997"/>
      <c r="F6997"/>
      <c r="G6997"/>
      <c r="H6997"/>
      <c r="I6997"/>
    </row>
    <row r="6998" spans="4:9" x14ac:dyDescent="0.2">
      <c r="D6998" s="7"/>
      <c r="E6998"/>
      <c r="F6998"/>
      <c r="G6998"/>
      <c r="H6998"/>
      <c r="I6998"/>
    </row>
    <row r="6999" spans="4:9" x14ac:dyDescent="0.2">
      <c r="D6999" s="7"/>
      <c r="E6999"/>
      <c r="F6999"/>
      <c r="G6999"/>
      <c r="H6999"/>
      <c r="I6999"/>
    </row>
    <row r="7000" spans="4:9" x14ac:dyDescent="0.2">
      <c r="D7000" s="7"/>
      <c r="E7000"/>
      <c r="F7000"/>
      <c r="G7000"/>
      <c r="H7000"/>
      <c r="I7000"/>
    </row>
    <row r="7001" spans="4:9" x14ac:dyDescent="0.2">
      <c r="D7001" s="7"/>
      <c r="E7001"/>
      <c r="F7001"/>
      <c r="G7001"/>
      <c r="H7001"/>
      <c r="I7001"/>
    </row>
    <row r="7002" spans="4:9" x14ac:dyDescent="0.2">
      <c r="D7002" s="7"/>
      <c r="E7002"/>
      <c r="F7002"/>
      <c r="G7002"/>
      <c r="H7002"/>
      <c r="I7002"/>
    </row>
    <row r="7003" spans="4:9" x14ac:dyDescent="0.2">
      <c r="D7003" s="7"/>
      <c r="E7003"/>
      <c r="F7003"/>
      <c r="G7003"/>
      <c r="H7003"/>
      <c r="I7003"/>
    </row>
    <row r="7004" spans="4:9" x14ac:dyDescent="0.2">
      <c r="D7004" s="7"/>
      <c r="E7004"/>
      <c r="F7004"/>
      <c r="G7004"/>
      <c r="H7004"/>
      <c r="I7004"/>
    </row>
    <row r="7005" spans="4:9" x14ac:dyDescent="0.2">
      <c r="D7005" s="7"/>
      <c r="E7005"/>
      <c r="F7005"/>
      <c r="G7005"/>
      <c r="H7005"/>
      <c r="I7005"/>
    </row>
    <row r="7006" spans="4:9" x14ac:dyDescent="0.2">
      <c r="D7006" s="7"/>
      <c r="E7006"/>
      <c r="F7006"/>
      <c r="G7006"/>
      <c r="H7006"/>
      <c r="I7006"/>
    </row>
    <row r="7007" spans="4:9" x14ac:dyDescent="0.2">
      <c r="D7007" s="7"/>
      <c r="E7007"/>
      <c r="F7007"/>
      <c r="G7007"/>
      <c r="H7007"/>
      <c r="I7007"/>
    </row>
    <row r="7008" spans="4:9" x14ac:dyDescent="0.2">
      <c r="D7008" s="7"/>
      <c r="E7008"/>
      <c r="F7008"/>
      <c r="G7008"/>
      <c r="H7008"/>
      <c r="I7008"/>
    </row>
    <row r="7009" spans="4:9" x14ac:dyDescent="0.2">
      <c r="D7009" s="7"/>
      <c r="E7009"/>
      <c r="F7009"/>
      <c r="G7009"/>
      <c r="H7009"/>
      <c r="I7009"/>
    </row>
    <row r="7010" spans="4:9" x14ac:dyDescent="0.2">
      <c r="D7010" s="7"/>
      <c r="E7010"/>
      <c r="F7010"/>
      <c r="G7010"/>
      <c r="H7010"/>
      <c r="I7010"/>
    </row>
    <row r="7011" spans="4:9" x14ac:dyDescent="0.2">
      <c r="D7011" s="7"/>
      <c r="E7011"/>
      <c r="F7011"/>
      <c r="G7011"/>
      <c r="H7011"/>
      <c r="I7011"/>
    </row>
    <row r="7012" spans="4:9" x14ac:dyDescent="0.2">
      <c r="D7012" s="7"/>
      <c r="E7012"/>
      <c r="F7012"/>
      <c r="G7012"/>
      <c r="H7012"/>
      <c r="I7012"/>
    </row>
    <row r="7013" spans="4:9" x14ac:dyDescent="0.2">
      <c r="D7013" s="7"/>
      <c r="E7013"/>
      <c r="F7013"/>
      <c r="G7013"/>
      <c r="H7013"/>
      <c r="I7013"/>
    </row>
    <row r="7014" spans="4:9" x14ac:dyDescent="0.2">
      <c r="D7014" s="7"/>
      <c r="E7014"/>
      <c r="F7014"/>
      <c r="G7014"/>
      <c r="H7014"/>
      <c r="I7014"/>
    </row>
    <row r="7015" spans="4:9" x14ac:dyDescent="0.2">
      <c r="D7015" s="7"/>
      <c r="E7015"/>
      <c r="F7015"/>
      <c r="G7015"/>
      <c r="H7015"/>
      <c r="I7015"/>
    </row>
    <row r="7016" spans="4:9" x14ac:dyDescent="0.2">
      <c r="D7016" s="7"/>
      <c r="E7016"/>
      <c r="F7016"/>
      <c r="G7016"/>
      <c r="H7016"/>
      <c r="I7016"/>
    </row>
    <row r="7017" spans="4:9" x14ac:dyDescent="0.2">
      <c r="D7017" s="7"/>
      <c r="E7017"/>
      <c r="F7017"/>
      <c r="G7017"/>
      <c r="H7017"/>
      <c r="I7017"/>
    </row>
    <row r="7018" spans="4:9" x14ac:dyDescent="0.2">
      <c r="D7018" s="7"/>
      <c r="E7018"/>
      <c r="F7018"/>
      <c r="G7018"/>
      <c r="H7018"/>
      <c r="I7018"/>
    </row>
    <row r="7019" spans="4:9" x14ac:dyDescent="0.2">
      <c r="D7019" s="7"/>
      <c r="E7019"/>
      <c r="F7019"/>
      <c r="G7019"/>
      <c r="H7019"/>
      <c r="I7019"/>
    </row>
    <row r="7020" spans="4:9" x14ac:dyDescent="0.2">
      <c r="D7020" s="7"/>
      <c r="E7020"/>
      <c r="F7020"/>
      <c r="G7020"/>
      <c r="H7020"/>
      <c r="I7020"/>
    </row>
    <row r="7021" spans="4:9" x14ac:dyDescent="0.2">
      <c r="D7021" s="7"/>
      <c r="E7021"/>
      <c r="F7021"/>
      <c r="G7021"/>
      <c r="H7021"/>
      <c r="I7021"/>
    </row>
    <row r="7022" spans="4:9" x14ac:dyDescent="0.2">
      <c r="D7022" s="7"/>
      <c r="E7022"/>
      <c r="F7022"/>
      <c r="G7022"/>
      <c r="H7022"/>
      <c r="I7022"/>
    </row>
    <row r="7023" spans="4:9" x14ac:dyDescent="0.2">
      <c r="D7023" s="7"/>
      <c r="E7023"/>
      <c r="F7023"/>
      <c r="G7023"/>
      <c r="H7023"/>
      <c r="I7023"/>
    </row>
    <row r="7024" spans="4:9" x14ac:dyDescent="0.2">
      <c r="D7024" s="7"/>
      <c r="E7024"/>
      <c r="F7024"/>
      <c r="G7024"/>
      <c r="H7024"/>
      <c r="I7024"/>
    </row>
    <row r="7025" spans="4:9" x14ac:dyDescent="0.2">
      <c r="D7025" s="7"/>
      <c r="E7025"/>
      <c r="F7025"/>
      <c r="G7025"/>
      <c r="H7025"/>
      <c r="I7025"/>
    </row>
    <row r="7026" spans="4:9" x14ac:dyDescent="0.2">
      <c r="D7026" s="7"/>
      <c r="E7026"/>
      <c r="F7026"/>
      <c r="G7026"/>
      <c r="H7026"/>
      <c r="I7026"/>
    </row>
    <row r="7027" spans="4:9" x14ac:dyDescent="0.2">
      <c r="D7027" s="7"/>
      <c r="E7027"/>
      <c r="F7027"/>
      <c r="G7027"/>
      <c r="H7027"/>
      <c r="I7027"/>
    </row>
    <row r="7028" spans="4:9" x14ac:dyDescent="0.2">
      <c r="D7028" s="7"/>
      <c r="E7028"/>
      <c r="F7028"/>
      <c r="G7028"/>
      <c r="H7028"/>
      <c r="I7028"/>
    </row>
    <row r="7029" spans="4:9" x14ac:dyDescent="0.2">
      <c r="D7029" s="7"/>
      <c r="E7029"/>
      <c r="F7029"/>
      <c r="G7029"/>
      <c r="H7029"/>
      <c r="I7029"/>
    </row>
    <row r="7030" spans="4:9" x14ac:dyDescent="0.2">
      <c r="D7030" s="7"/>
      <c r="E7030"/>
      <c r="F7030"/>
      <c r="G7030"/>
      <c r="H7030"/>
      <c r="I7030"/>
    </row>
    <row r="7031" spans="4:9" x14ac:dyDescent="0.2">
      <c r="D7031" s="7"/>
      <c r="E7031"/>
      <c r="F7031"/>
      <c r="G7031"/>
      <c r="H7031"/>
      <c r="I7031"/>
    </row>
    <row r="7032" spans="4:9" x14ac:dyDescent="0.2">
      <c r="D7032" s="7"/>
      <c r="E7032"/>
      <c r="F7032"/>
      <c r="G7032"/>
      <c r="H7032"/>
      <c r="I7032"/>
    </row>
    <row r="7033" spans="4:9" x14ac:dyDescent="0.2">
      <c r="D7033" s="7"/>
      <c r="E7033"/>
      <c r="F7033"/>
      <c r="G7033"/>
      <c r="H7033"/>
      <c r="I7033"/>
    </row>
    <row r="7034" spans="4:9" x14ac:dyDescent="0.2">
      <c r="D7034" s="7"/>
      <c r="E7034"/>
      <c r="F7034"/>
      <c r="G7034"/>
      <c r="H7034"/>
      <c r="I7034"/>
    </row>
    <row r="7035" spans="4:9" x14ac:dyDescent="0.2">
      <c r="D7035" s="7"/>
      <c r="E7035"/>
      <c r="F7035"/>
      <c r="G7035"/>
      <c r="H7035"/>
      <c r="I7035"/>
    </row>
    <row r="7036" spans="4:9" x14ac:dyDescent="0.2">
      <c r="D7036" s="7"/>
      <c r="E7036"/>
      <c r="F7036"/>
      <c r="G7036"/>
      <c r="H7036"/>
      <c r="I7036"/>
    </row>
    <row r="7037" spans="4:9" x14ac:dyDescent="0.2">
      <c r="D7037" s="7"/>
      <c r="E7037"/>
      <c r="F7037"/>
      <c r="G7037"/>
      <c r="H7037"/>
      <c r="I7037"/>
    </row>
    <row r="7038" spans="4:9" x14ac:dyDescent="0.2">
      <c r="D7038" s="7"/>
      <c r="E7038"/>
      <c r="F7038"/>
      <c r="G7038"/>
      <c r="H7038"/>
      <c r="I7038"/>
    </row>
    <row r="7039" spans="4:9" x14ac:dyDescent="0.2">
      <c r="D7039" s="7"/>
      <c r="E7039"/>
      <c r="F7039"/>
      <c r="G7039"/>
      <c r="H7039"/>
      <c r="I7039"/>
    </row>
    <row r="7040" spans="4:9" x14ac:dyDescent="0.2">
      <c r="D7040" s="7"/>
      <c r="E7040"/>
      <c r="F7040"/>
      <c r="G7040"/>
      <c r="H7040"/>
      <c r="I7040"/>
    </row>
    <row r="7041" spans="4:9" x14ac:dyDescent="0.2">
      <c r="D7041" s="7"/>
      <c r="E7041"/>
      <c r="F7041"/>
      <c r="G7041"/>
      <c r="H7041"/>
      <c r="I7041"/>
    </row>
    <row r="7042" spans="4:9" x14ac:dyDescent="0.2">
      <c r="D7042" s="7"/>
      <c r="E7042"/>
      <c r="F7042"/>
      <c r="G7042"/>
      <c r="H7042"/>
      <c r="I7042"/>
    </row>
    <row r="7043" spans="4:9" x14ac:dyDescent="0.2">
      <c r="D7043" s="7"/>
      <c r="E7043"/>
      <c r="F7043"/>
      <c r="G7043"/>
      <c r="H7043"/>
      <c r="I7043"/>
    </row>
    <row r="7044" spans="4:9" x14ac:dyDescent="0.2">
      <c r="D7044" s="7"/>
      <c r="E7044"/>
      <c r="F7044"/>
      <c r="G7044"/>
      <c r="H7044"/>
      <c r="I7044"/>
    </row>
    <row r="7045" spans="4:9" x14ac:dyDescent="0.2">
      <c r="D7045" s="7"/>
      <c r="E7045"/>
      <c r="F7045"/>
      <c r="G7045"/>
      <c r="H7045"/>
      <c r="I7045"/>
    </row>
    <row r="7046" spans="4:9" x14ac:dyDescent="0.2">
      <c r="D7046" s="7"/>
      <c r="E7046"/>
      <c r="F7046"/>
      <c r="G7046"/>
      <c r="H7046"/>
      <c r="I7046"/>
    </row>
    <row r="7047" spans="4:9" x14ac:dyDescent="0.2">
      <c r="D7047" s="7"/>
      <c r="E7047"/>
      <c r="F7047"/>
      <c r="G7047"/>
      <c r="H7047"/>
      <c r="I7047"/>
    </row>
    <row r="7048" spans="4:9" x14ac:dyDescent="0.2">
      <c r="D7048" s="7"/>
      <c r="E7048"/>
      <c r="F7048"/>
      <c r="G7048"/>
      <c r="H7048"/>
      <c r="I7048"/>
    </row>
    <row r="7049" spans="4:9" x14ac:dyDescent="0.2">
      <c r="D7049" s="7"/>
      <c r="E7049"/>
      <c r="F7049"/>
      <c r="G7049"/>
      <c r="H7049"/>
      <c r="I7049"/>
    </row>
    <row r="7050" spans="4:9" x14ac:dyDescent="0.2">
      <c r="D7050" s="7"/>
      <c r="E7050"/>
      <c r="F7050"/>
      <c r="G7050"/>
      <c r="H7050"/>
      <c r="I7050"/>
    </row>
    <row r="7051" spans="4:9" x14ac:dyDescent="0.2">
      <c r="D7051" s="7"/>
      <c r="E7051"/>
      <c r="F7051"/>
      <c r="G7051"/>
      <c r="H7051"/>
      <c r="I7051"/>
    </row>
    <row r="7052" spans="4:9" x14ac:dyDescent="0.2">
      <c r="D7052" s="7"/>
      <c r="E7052"/>
      <c r="F7052"/>
      <c r="G7052"/>
      <c r="H7052"/>
      <c r="I7052"/>
    </row>
    <row r="7053" spans="4:9" x14ac:dyDescent="0.2">
      <c r="D7053" s="7"/>
      <c r="E7053"/>
      <c r="F7053"/>
      <c r="G7053"/>
      <c r="H7053"/>
      <c r="I7053"/>
    </row>
    <row r="7054" spans="4:9" x14ac:dyDescent="0.2">
      <c r="D7054" s="7"/>
      <c r="E7054"/>
      <c r="F7054"/>
      <c r="G7054"/>
      <c r="H7054"/>
      <c r="I7054"/>
    </row>
    <row r="7055" spans="4:9" x14ac:dyDescent="0.2">
      <c r="D7055" s="7"/>
      <c r="E7055"/>
      <c r="F7055"/>
      <c r="G7055"/>
      <c r="H7055"/>
      <c r="I7055"/>
    </row>
    <row r="7056" spans="4:9" x14ac:dyDescent="0.2">
      <c r="D7056" s="7"/>
      <c r="E7056"/>
      <c r="F7056"/>
      <c r="G7056"/>
      <c r="H7056"/>
      <c r="I7056"/>
    </row>
    <row r="7057" spans="4:9" x14ac:dyDescent="0.2">
      <c r="D7057" s="7"/>
      <c r="E7057"/>
      <c r="F7057"/>
      <c r="G7057"/>
      <c r="H7057"/>
      <c r="I7057"/>
    </row>
    <row r="7058" spans="4:9" x14ac:dyDescent="0.2">
      <c r="D7058" s="7"/>
      <c r="E7058"/>
      <c r="F7058"/>
      <c r="G7058"/>
      <c r="H7058"/>
      <c r="I7058"/>
    </row>
    <row r="7059" spans="4:9" x14ac:dyDescent="0.2">
      <c r="D7059" s="7"/>
      <c r="E7059"/>
      <c r="F7059"/>
      <c r="G7059"/>
      <c r="H7059"/>
      <c r="I7059"/>
    </row>
    <row r="7060" spans="4:9" x14ac:dyDescent="0.2">
      <c r="D7060" s="7"/>
      <c r="E7060"/>
      <c r="F7060"/>
      <c r="G7060"/>
      <c r="H7060"/>
      <c r="I7060"/>
    </row>
    <row r="7061" spans="4:9" x14ac:dyDescent="0.2">
      <c r="D7061" s="7"/>
      <c r="E7061"/>
      <c r="F7061"/>
      <c r="G7061"/>
      <c r="H7061"/>
      <c r="I7061"/>
    </row>
    <row r="7062" spans="4:9" x14ac:dyDescent="0.2">
      <c r="D7062" s="7"/>
      <c r="E7062"/>
      <c r="F7062"/>
      <c r="G7062"/>
      <c r="H7062"/>
      <c r="I7062"/>
    </row>
    <row r="7063" spans="4:9" x14ac:dyDescent="0.2">
      <c r="D7063" s="7"/>
      <c r="E7063"/>
      <c r="F7063"/>
      <c r="G7063"/>
      <c r="H7063"/>
      <c r="I7063"/>
    </row>
    <row r="7064" spans="4:9" x14ac:dyDescent="0.2">
      <c r="D7064" s="7"/>
      <c r="E7064"/>
      <c r="F7064"/>
      <c r="G7064"/>
      <c r="H7064"/>
      <c r="I7064"/>
    </row>
    <row r="7065" spans="4:9" x14ac:dyDescent="0.2">
      <c r="D7065" s="7"/>
      <c r="E7065"/>
      <c r="F7065"/>
      <c r="G7065"/>
      <c r="H7065"/>
      <c r="I7065"/>
    </row>
    <row r="7066" spans="4:9" x14ac:dyDescent="0.2">
      <c r="D7066" s="7"/>
      <c r="E7066"/>
      <c r="F7066"/>
      <c r="G7066"/>
      <c r="H7066"/>
      <c r="I7066"/>
    </row>
    <row r="7067" spans="4:9" x14ac:dyDescent="0.2">
      <c r="D7067" s="7"/>
      <c r="E7067"/>
      <c r="F7067"/>
      <c r="G7067"/>
      <c r="H7067"/>
      <c r="I7067"/>
    </row>
    <row r="7068" spans="4:9" x14ac:dyDescent="0.2">
      <c r="D7068" s="7"/>
      <c r="E7068"/>
      <c r="F7068"/>
      <c r="G7068"/>
      <c r="H7068"/>
      <c r="I7068"/>
    </row>
    <row r="7069" spans="4:9" x14ac:dyDescent="0.2">
      <c r="D7069" s="7"/>
      <c r="E7069"/>
      <c r="F7069"/>
      <c r="G7069"/>
      <c r="H7069"/>
      <c r="I7069"/>
    </row>
    <row r="7070" spans="4:9" x14ac:dyDescent="0.2">
      <c r="D7070" s="7"/>
      <c r="E7070"/>
      <c r="F7070"/>
      <c r="G7070"/>
      <c r="H7070"/>
      <c r="I7070"/>
    </row>
    <row r="7071" spans="4:9" x14ac:dyDescent="0.2">
      <c r="D7071" s="7"/>
      <c r="E7071"/>
      <c r="F7071"/>
      <c r="G7071"/>
      <c r="H7071"/>
      <c r="I7071"/>
    </row>
    <row r="7072" spans="4:9" x14ac:dyDescent="0.2">
      <c r="D7072" s="7"/>
      <c r="E7072"/>
      <c r="F7072"/>
      <c r="G7072"/>
      <c r="H7072"/>
      <c r="I7072"/>
    </row>
    <row r="7073" spans="4:9" x14ac:dyDescent="0.2">
      <c r="D7073" s="7"/>
      <c r="E7073"/>
      <c r="F7073"/>
      <c r="G7073"/>
      <c r="H7073"/>
      <c r="I7073"/>
    </row>
    <row r="7074" spans="4:9" x14ac:dyDescent="0.2">
      <c r="D7074" s="7"/>
      <c r="E7074"/>
      <c r="F7074"/>
      <c r="G7074"/>
      <c r="H7074"/>
      <c r="I7074"/>
    </row>
    <row r="7075" spans="4:9" x14ac:dyDescent="0.2">
      <c r="D7075" s="7"/>
      <c r="E7075"/>
      <c r="F7075"/>
      <c r="G7075"/>
      <c r="H7075"/>
      <c r="I7075"/>
    </row>
    <row r="7076" spans="4:9" x14ac:dyDescent="0.2">
      <c r="D7076" s="7"/>
      <c r="E7076"/>
      <c r="F7076"/>
      <c r="G7076"/>
      <c r="H7076"/>
      <c r="I7076"/>
    </row>
    <row r="7077" spans="4:9" x14ac:dyDescent="0.2">
      <c r="D7077" s="7"/>
      <c r="E7077"/>
      <c r="F7077"/>
      <c r="G7077"/>
      <c r="H7077"/>
      <c r="I7077"/>
    </row>
    <row r="7078" spans="4:9" x14ac:dyDescent="0.2">
      <c r="D7078" s="7"/>
      <c r="E7078"/>
      <c r="F7078"/>
      <c r="G7078"/>
      <c r="H7078"/>
      <c r="I7078"/>
    </row>
    <row r="7079" spans="4:9" x14ac:dyDescent="0.2">
      <c r="D7079" s="7"/>
      <c r="E7079"/>
      <c r="F7079"/>
      <c r="G7079"/>
      <c r="H7079"/>
      <c r="I7079"/>
    </row>
    <row r="7080" spans="4:9" x14ac:dyDescent="0.2">
      <c r="D7080" s="7"/>
      <c r="E7080"/>
      <c r="F7080"/>
      <c r="G7080"/>
      <c r="H7080"/>
      <c r="I7080"/>
    </row>
    <row r="7081" spans="4:9" x14ac:dyDescent="0.2">
      <c r="D7081" s="7"/>
      <c r="E7081"/>
      <c r="F7081"/>
      <c r="G7081"/>
      <c r="H7081"/>
      <c r="I7081"/>
    </row>
    <row r="7082" spans="4:9" x14ac:dyDescent="0.2">
      <c r="D7082" s="7"/>
      <c r="E7082"/>
      <c r="F7082"/>
      <c r="G7082"/>
      <c r="H7082"/>
      <c r="I7082"/>
    </row>
    <row r="7083" spans="4:9" x14ac:dyDescent="0.2">
      <c r="D7083" s="7"/>
      <c r="E7083"/>
      <c r="F7083"/>
      <c r="G7083"/>
      <c r="H7083"/>
      <c r="I7083"/>
    </row>
    <row r="7084" spans="4:9" x14ac:dyDescent="0.2">
      <c r="D7084" s="7"/>
      <c r="E7084"/>
      <c r="F7084"/>
      <c r="G7084"/>
      <c r="H7084"/>
      <c r="I7084"/>
    </row>
    <row r="7085" spans="4:9" x14ac:dyDescent="0.2">
      <c r="D7085" s="7"/>
      <c r="E7085"/>
      <c r="F7085"/>
      <c r="G7085"/>
      <c r="H7085"/>
      <c r="I7085"/>
    </row>
    <row r="7086" spans="4:9" x14ac:dyDescent="0.2">
      <c r="D7086" s="7"/>
      <c r="E7086"/>
      <c r="F7086"/>
      <c r="G7086"/>
      <c r="H7086"/>
      <c r="I7086"/>
    </row>
    <row r="7087" spans="4:9" x14ac:dyDescent="0.2">
      <c r="D7087" s="7"/>
      <c r="E7087"/>
      <c r="F7087"/>
      <c r="G7087"/>
      <c r="H7087"/>
      <c r="I7087"/>
    </row>
    <row r="7088" spans="4:9" x14ac:dyDescent="0.2">
      <c r="D7088" s="7"/>
      <c r="E7088"/>
      <c r="F7088"/>
      <c r="G7088"/>
      <c r="H7088"/>
      <c r="I7088"/>
    </row>
    <row r="7089" spans="4:9" x14ac:dyDescent="0.2">
      <c r="D7089" s="7"/>
      <c r="E7089"/>
      <c r="F7089"/>
      <c r="G7089"/>
      <c r="H7089"/>
      <c r="I7089"/>
    </row>
    <row r="7090" spans="4:9" x14ac:dyDescent="0.2">
      <c r="D7090" s="7"/>
      <c r="E7090"/>
      <c r="F7090"/>
      <c r="G7090"/>
      <c r="H7090"/>
      <c r="I7090"/>
    </row>
    <row r="7091" spans="4:9" x14ac:dyDescent="0.2">
      <c r="D7091" s="7"/>
      <c r="E7091"/>
      <c r="F7091"/>
      <c r="G7091"/>
      <c r="H7091"/>
      <c r="I7091"/>
    </row>
    <row r="7092" spans="4:9" x14ac:dyDescent="0.2">
      <c r="D7092" s="7"/>
      <c r="E7092"/>
      <c r="F7092"/>
      <c r="G7092"/>
      <c r="H7092"/>
      <c r="I7092"/>
    </row>
    <row r="7093" spans="4:9" x14ac:dyDescent="0.2">
      <c r="D7093" s="7"/>
      <c r="E7093"/>
      <c r="F7093"/>
      <c r="G7093"/>
      <c r="H7093"/>
      <c r="I7093"/>
    </row>
    <row r="7094" spans="4:9" x14ac:dyDescent="0.2">
      <c r="D7094" s="7"/>
      <c r="E7094"/>
      <c r="F7094"/>
      <c r="G7094"/>
      <c r="H7094"/>
      <c r="I7094"/>
    </row>
    <row r="7095" spans="4:9" x14ac:dyDescent="0.2">
      <c r="D7095" s="7"/>
      <c r="E7095"/>
      <c r="F7095"/>
      <c r="G7095"/>
      <c r="H7095"/>
      <c r="I7095"/>
    </row>
    <row r="7096" spans="4:9" x14ac:dyDescent="0.2">
      <c r="D7096" s="7"/>
      <c r="E7096"/>
      <c r="F7096"/>
      <c r="G7096"/>
      <c r="H7096"/>
      <c r="I7096"/>
    </row>
    <row r="7097" spans="4:9" x14ac:dyDescent="0.2">
      <c r="D7097" s="7"/>
      <c r="E7097"/>
      <c r="F7097"/>
      <c r="G7097"/>
      <c r="H7097"/>
      <c r="I7097"/>
    </row>
    <row r="7098" spans="4:9" x14ac:dyDescent="0.2">
      <c r="D7098" s="7"/>
      <c r="E7098"/>
      <c r="F7098"/>
      <c r="G7098"/>
      <c r="H7098"/>
      <c r="I7098"/>
    </row>
    <row r="7099" spans="4:9" x14ac:dyDescent="0.2">
      <c r="D7099" s="7"/>
      <c r="E7099"/>
      <c r="F7099"/>
      <c r="G7099"/>
      <c r="H7099"/>
      <c r="I7099"/>
    </row>
    <row r="7100" spans="4:9" x14ac:dyDescent="0.2">
      <c r="D7100" s="7"/>
      <c r="E7100"/>
      <c r="F7100"/>
      <c r="G7100"/>
      <c r="H7100"/>
      <c r="I7100"/>
    </row>
    <row r="7101" spans="4:9" x14ac:dyDescent="0.2">
      <c r="D7101" s="7"/>
      <c r="E7101"/>
      <c r="F7101"/>
      <c r="G7101"/>
      <c r="H7101"/>
      <c r="I7101"/>
    </row>
    <row r="7102" spans="4:9" x14ac:dyDescent="0.2">
      <c r="D7102" s="7"/>
      <c r="E7102"/>
      <c r="F7102"/>
      <c r="G7102"/>
      <c r="H7102"/>
      <c r="I7102"/>
    </row>
    <row r="7103" spans="4:9" x14ac:dyDescent="0.2">
      <c r="D7103" s="7"/>
      <c r="E7103"/>
      <c r="F7103"/>
      <c r="G7103"/>
      <c r="H7103"/>
      <c r="I7103"/>
    </row>
    <row r="7104" spans="4:9" x14ac:dyDescent="0.2">
      <c r="D7104" s="7"/>
      <c r="E7104"/>
      <c r="F7104"/>
      <c r="G7104"/>
      <c r="H7104"/>
      <c r="I7104"/>
    </row>
    <row r="7105" spans="4:9" x14ac:dyDescent="0.2">
      <c r="D7105" s="7"/>
      <c r="E7105"/>
      <c r="F7105"/>
      <c r="G7105"/>
      <c r="H7105"/>
      <c r="I7105"/>
    </row>
    <row r="7106" spans="4:9" x14ac:dyDescent="0.2">
      <c r="D7106" s="7"/>
      <c r="E7106"/>
      <c r="F7106"/>
      <c r="G7106"/>
      <c r="H7106"/>
      <c r="I7106"/>
    </row>
    <row r="7107" spans="4:9" x14ac:dyDescent="0.2">
      <c r="D7107" s="7"/>
      <c r="E7107"/>
      <c r="F7107"/>
      <c r="G7107"/>
      <c r="H7107"/>
      <c r="I7107"/>
    </row>
    <row r="7108" spans="4:9" x14ac:dyDescent="0.2">
      <c r="D7108" s="7"/>
      <c r="E7108"/>
      <c r="F7108"/>
      <c r="G7108"/>
      <c r="H7108"/>
      <c r="I7108"/>
    </row>
    <row r="7109" spans="4:9" x14ac:dyDescent="0.2">
      <c r="D7109" s="7"/>
      <c r="E7109"/>
      <c r="F7109"/>
      <c r="G7109"/>
      <c r="H7109"/>
      <c r="I7109"/>
    </row>
    <row r="7110" spans="4:9" x14ac:dyDescent="0.2">
      <c r="D7110" s="7"/>
      <c r="E7110"/>
      <c r="F7110"/>
      <c r="G7110"/>
      <c r="H7110"/>
      <c r="I7110"/>
    </row>
    <row r="7111" spans="4:9" x14ac:dyDescent="0.2">
      <c r="D7111" s="7"/>
      <c r="E7111"/>
      <c r="F7111"/>
      <c r="G7111"/>
      <c r="H7111"/>
      <c r="I7111"/>
    </row>
    <row r="7112" spans="4:9" x14ac:dyDescent="0.2">
      <c r="D7112" s="7"/>
      <c r="E7112"/>
      <c r="F7112"/>
      <c r="G7112"/>
      <c r="H7112"/>
      <c r="I7112"/>
    </row>
    <row r="7113" spans="4:9" x14ac:dyDescent="0.2">
      <c r="D7113" s="7"/>
      <c r="E7113"/>
      <c r="F7113"/>
      <c r="G7113"/>
      <c r="H7113"/>
      <c r="I7113"/>
    </row>
    <row r="7114" spans="4:9" x14ac:dyDescent="0.2">
      <c r="D7114" s="7"/>
      <c r="E7114"/>
      <c r="F7114"/>
      <c r="G7114"/>
      <c r="H7114"/>
      <c r="I7114"/>
    </row>
    <row r="7115" spans="4:9" x14ac:dyDescent="0.2">
      <c r="D7115" s="7"/>
      <c r="E7115"/>
      <c r="F7115"/>
      <c r="G7115"/>
      <c r="H7115"/>
      <c r="I7115"/>
    </row>
    <row r="7116" spans="4:9" x14ac:dyDescent="0.2">
      <c r="D7116" s="7"/>
      <c r="E7116"/>
      <c r="F7116"/>
      <c r="G7116"/>
      <c r="H7116"/>
      <c r="I7116"/>
    </row>
    <row r="7117" spans="4:9" x14ac:dyDescent="0.2">
      <c r="D7117" s="7"/>
      <c r="E7117"/>
      <c r="F7117"/>
      <c r="G7117"/>
      <c r="H7117"/>
      <c r="I7117"/>
    </row>
    <row r="7118" spans="4:9" x14ac:dyDescent="0.2">
      <c r="D7118" s="7"/>
      <c r="E7118"/>
      <c r="F7118"/>
      <c r="G7118"/>
      <c r="H7118"/>
      <c r="I7118"/>
    </row>
    <row r="7119" spans="4:9" x14ac:dyDescent="0.2">
      <c r="D7119" s="7"/>
      <c r="E7119"/>
      <c r="F7119"/>
      <c r="G7119"/>
      <c r="H7119"/>
      <c r="I7119"/>
    </row>
    <row r="7120" spans="4:9" x14ac:dyDescent="0.2">
      <c r="D7120" s="7"/>
      <c r="E7120"/>
      <c r="F7120"/>
      <c r="G7120"/>
      <c r="H7120"/>
      <c r="I7120"/>
    </row>
    <row r="7121" spans="4:9" x14ac:dyDescent="0.2">
      <c r="D7121" s="7"/>
      <c r="E7121"/>
      <c r="F7121"/>
      <c r="G7121"/>
      <c r="H7121"/>
      <c r="I7121"/>
    </row>
    <row r="7122" spans="4:9" x14ac:dyDescent="0.2">
      <c r="D7122" s="7"/>
      <c r="E7122"/>
      <c r="F7122"/>
      <c r="G7122"/>
      <c r="H7122"/>
      <c r="I7122"/>
    </row>
    <row r="7123" spans="4:9" x14ac:dyDescent="0.2">
      <c r="D7123" s="7"/>
      <c r="E7123"/>
      <c r="F7123"/>
      <c r="G7123"/>
      <c r="H7123"/>
      <c r="I7123"/>
    </row>
    <row r="7124" spans="4:9" x14ac:dyDescent="0.2">
      <c r="D7124" s="7"/>
      <c r="E7124"/>
      <c r="F7124"/>
      <c r="G7124"/>
      <c r="H7124"/>
      <c r="I7124"/>
    </row>
    <row r="7125" spans="4:9" x14ac:dyDescent="0.2">
      <c r="D7125" s="7"/>
      <c r="E7125"/>
      <c r="F7125"/>
      <c r="G7125"/>
      <c r="H7125"/>
      <c r="I7125"/>
    </row>
    <row r="7126" spans="4:9" x14ac:dyDescent="0.2">
      <c r="D7126" s="7"/>
      <c r="E7126"/>
      <c r="F7126"/>
      <c r="G7126"/>
      <c r="H7126"/>
      <c r="I7126"/>
    </row>
    <row r="7127" spans="4:9" x14ac:dyDescent="0.2">
      <c r="D7127" s="7"/>
      <c r="E7127"/>
      <c r="F7127"/>
      <c r="G7127"/>
      <c r="H7127"/>
      <c r="I7127"/>
    </row>
    <row r="7128" spans="4:9" x14ac:dyDescent="0.2">
      <c r="D7128" s="7"/>
      <c r="E7128"/>
      <c r="F7128"/>
      <c r="G7128"/>
      <c r="H7128"/>
      <c r="I7128"/>
    </row>
    <row r="7129" spans="4:9" x14ac:dyDescent="0.2">
      <c r="D7129" s="7"/>
      <c r="E7129"/>
      <c r="F7129"/>
      <c r="G7129"/>
      <c r="H7129"/>
      <c r="I7129"/>
    </row>
    <row r="7130" spans="4:9" x14ac:dyDescent="0.2">
      <c r="D7130" s="7"/>
      <c r="E7130"/>
      <c r="F7130"/>
      <c r="G7130"/>
      <c r="H7130"/>
      <c r="I7130"/>
    </row>
    <row r="7131" spans="4:9" x14ac:dyDescent="0.2">
      <c r="D7131" s="7"/>
      <c r="E7131"/>
      <c r="F7131"/>
      <c r="G7131"/>
      <c r="H7131"/>
      <c r="I7131"/>
    </row>
    <row r="7132" spans="4:9" x14ac:dyDescent="0.2">
      <c r="D7132" s="7"/>
      <c r="E7132"/>
      <c r="F7132"/>
      <c r="G7132"/>
      <c r="H7132"/>
      <c r="I7132"/>
    </row>
    <row r="7133" spans="4:9" x14ac:dyDescent="0.2">
      <c r="D7133" s="7"/>
      <c r="E7133"/>
      <c r="F7133"/>
      <c r="G7133"/>
      <c r="H7133"/>
      <c r="I7133"/>
    </row>
    <row r="7134" spans="4:9" x14ac:dyDescent="0.2">
      <c r="D7134" s="7"/>
      <c r="E7134"/>
      <c r="F7134"/>
      <c r="G7134"/>
      <c r="H7134"/>
      <c r="I7134"/>
    </row>
    <row r="7135" spans="4:9" x14ac:dyDescent="0.2">
      <c r="D7135" s="7"/>
      <c r="E7135"/>
      <c r="F7135"/>
      <c r="G7135"/>
      <c r="H7135"/>
      <c r="I7135"/>
    </row>
    <row r="7136" spans="4:9" x14ac:dyDescent="0.2">
      <c r="D7136" s="7"/>
      <c r="E7136"/>
      <c r="F7136"/>
      <c r="G7136"/>
      <c r="H7136"/>
      <c r="I7136"/>
    </row>
    <row r="7137" spans="4:9" x14ac:dyDescent="0.2">
      <c r="D7137" s="7"/>
      <c r="E7137"/>
      <c r="F7137"/>
      <c r="G7137"/>
      <c r="H7137"/>
      <c r="I7137"/>
    </row>
    <row r="7138" spans="4:9" x14ac:dyDescent="0.2">
      <c r="D7138" s="7"/>
      <c r="E7138"/>
      <c r="F7138"/>
      <c r="G7138"/>
      <c r="H7138"/>
      <c r="I7138"/>
    </row>
    <row r="7139" spans="4:9" x14ac:dyDescent="0.2">
      <c r="D7139" s="7"/>
      <c r="E7139"/>
      <c r="F7139"/>
      <c r="G7139"/>
      <c r="H7139"/>
      <c r="I7139"/>
    </row>
    <row r="7140" spans="4:9" x14ac:dyDescent="0.2">
      <c r="D7140" s="7"/>
      <c r="E7140"/>
      <c r="F7140"/>
      <c r="G7140"/>
      <c r="H7140"/>
      <c r="I7140"/>
    </row>
    <row r="7141" spans="4:9" x14ac:dyDescent="0.2">
      <c r="D7141" s="7"/>
      <c r="E7141"/>
      <c r="F7141"/>
      <c r="G7141"/>
      <c r="H7141"/>
      <c r="I7141"/>
    </row>
    <row r="7142" spans="4:9" x14ac:dyDescent="0.2">
      <c r="D7142" s="7"/>
      <c r="E7142"/>
      <c r="F7142"/>
      <c r="G7142"/>
      <c r="H7142"/>
      <c r="I7142"/>
    </row>
    <row r="7143" spans="4:9" x14ac:dyDescent="0.2">
      <c r="D7143" s="7"/>
      <c r="E7143"/>
      <c r="F7143"/>
      <c r="G7143"/>
      <c r="H7143"/>
      <c r="I7143"/>
    </row>
    <row r="7144" spans="4:9" x14ac:dyDescent="0.2">
      <c r="D7144" s="7"/>
      <c r="E7144"/>
      <c r="F7144"/>
      <c r="G7144"/>
      <c r="H7144"/>
      <c r="I7144"/>
    </row>
    <row r="7145" spans="4:9" x14ac:dyDescent="0.2">
      <c r="D7145" s="7"/>
      <c r="E7145"/>
      <c r="F7145"/>
      <c r="G7145"/>
      <c r="H7145"/>
      <c r="I7145"/>
    </row>
    <row r="7146" spans="4:9" x14ac:dyDescent="0.2">
      <c r="D7146" s="7"/>
      <c r="E7146"/>
      <c r="F7146"/>
      <c r="G7146"/>
      <c r="H7146"/>
      <c r="I7146"/>
    </row>
    <row r="7147" spans="4:9" x14ac:dyDescent="0.2">
      <c r="D7147" s="7"/>
      <c r="E7147"/>
      <c r="F7147"/>
      <c r="G7147"/>
      <c r="H7147"/>
      <c r="I7147"/>
    </row>
    <row r="7148" spans="4:9" x14ac:dyDescent="0.2">
      <c r="D7148" s="7"/>
      <c r="E7148"/>
      <c r="F7148"/>
      <c r="G7148"/>
      <c r="H7148"/>
      <c r="I7148"/>
    </row>
    <row r="7149" spans="4:9" x14ac:dyDescent="0.2">
      <c r="D7149" s="7"/>
      <c r="E7149"/>
      <c r="F7149"/>
      <c r="G7149"/>
      <c r="H7149"/>
      <c r="I7149"/>
    </row>
    <row r="7150" spans="4:9" x14ac:dyDescent="0.2">
      <c r="D7150" s="7"/>
      <c r="E7150"/>
      <c r="F7150"/>
      <c r="G7150"/>
      <c r="H7150"/>
      <c r="I7150"/>
    </row>
    <row r="7151" spans="4:9" x14ac:dyDescent="0.2">
      <c r="D7151" s="7"/>
      <c r="E7151"/>
      <c r="F7151"/>
      <c r="G7151"/>
      <c r="H7151"/>
      <c r="I7151"/>
    </row>
    <row r="7152" spans="4:9" x14ac:dyDescent="0.2">
      <c r="D7152" s="7"/>
      <c r="E7152"/>
      <c r="F7152"/>
      <c r="G7152"/>
      <c r="H7152"/>
      <c r="I7152"/>
    </row>
    <row r="7153" spans="4:9" x14ac:dyDescent="0.2">
      <c r="D7153" s="7"/>
      <c r="E7153"/>
      <c r="F7153"/>
      <c r="G7153"/>
      <c r="H7153"/>
      <c r="I7153"/>
    </row>
    <row r="7154" spans="4:9" x14ac:dyDescent="0.2">
      <c r="D7154" s="7"/>
      <c r="E7154"/>
      <c r="F7154"/>
      <c r="G7154"/>
      <c r="H7154"/>
      <c r="I7154"/>
    </row>
    <row r="7155" spans="4:9" x14ac:dyDescent="0.2">
      <c r="D7155" s="7"/>
      <c r="E7155"/>
      <c r="F7155"/>
      <c r="G7155"/>
      <c r="H7155"/>
      <c r="I7155"/>
    </row>
    <row r="7156" spans="4:9" x14ac:dyDescent="0.2">
      <c r="D7156" s="7"/>
      <c r="E7156"/>
      <c r="F7156"/>
      <c r="G7156"/>
      <c r="H7156"/>
      <c r="I7156"/>
    </row>
    <row r="7157" spans="4:9" x14ac:dyDescent="0.2">
      <c r="D7157" s="7"/>
      <c r="E7157"/>
      <c r="F7157"/>
      <c r="G7157"/>
      <c r="H7157"/>
      <c r="I7157"/>
    </row>
    <row r="7158" spans="4:9" x14ac:dyDescent="0.2">
      <c r="D7158" s="7"/>
      <c r="E7158"/>
      <c r="F7158"/>
      <c r="G7158"/>
      <c r="H7158"/>
      <c r="I7158"/>
    </row>
    <row r="7159" spans="4:9" x14ac:dyDescent="0.2">
      <c r="D7159" s="7"/>
      <c r="E7159"/>
      <c r="F7159"/>
      <c r="G7159"/>
      <c r="H7159"/>
      <c r="I7159"/>
    </row>
    <row r="7160" spans="4:9" x14ac:dyDescent="0.2">
      <c r="D7160" s="7"/>
      <c r="E7160"/>
      <c r="F7160"/>
      <c r="G7160"/>
      <c r="H7160"/>
      <c r="I7160"/>
    </row>
    <row r="7161" spans="4:9" x14ac:dyDescent="0.2">
      <c r="D7161" s="7"/>
      <c r="E7161"/>
      <c r="F7161"/>
      <c r="G7161"/>
      <c r="H7161"/>
      <c r="I7161"/>
    </row>
    <row r="7162" spans="4:9" x14ac:dyDescent="0.2">
      <c r="D7162" s="7"/>
      <c r="E7162"/>
      <c r="F7162"/>
      <c r="G7162"/>
      <c r="H7162"/>
      <c r="I7162"/>
    </row>
    <row r="7163" spans="4:9" x14ac:dyDescent="0.2">
      <c r="D7163" s="7"/>
      <c r="E7163"/>
      <c r="F7163"/>
      <c r="G7163"/>
      <c r="H7163"/>
      <c r="I7163"/>
    </row>
    <row r="7164" spans="4:9" x14ac:dyDescent="0.2">
      <c r="D7164" s="7"/>
      <c r="E7164"/>
      <c r="F7164"/>
      <c r="G7164"/>
      <c r="H7164"/>
      <c r="I7164"/>
    </row>
    <row r="7165" spans="4:9" x14ac:dyDescent="0.2">
      <c r="D7165" s="7"/>
      <c r="E7165"/>
      <c r="F7165"/>
      <c r="G7165"/>
      <c r="H7165"/>
      <c r="I7165"/>
    </row>
    <row r="7166" spans="4:9" x14ac:dyDescent="0.2">
      <c r="D7166" s="7"/>
      <c r="E7166"/>
      <c r="F7166"/>
      <c r="G7166"/>
      <c r="H7166"/>
      <c r="I7166"/>
    </row>
    <row r="7167" spans="4:9" x14ac:dyDescent="0.2">
      <c r="D7167" s="7"/>
      <c r="E7167"/>
      <c r="F7167"/>
      <c r="G7167"/>
      <c r="H7167"/>
      <c r="I7167"/>
    </row>
    <row r="7168" spans="4:9" x14ac:dyDescent="0.2">
      <c r="D7168" s="7"/>
      <c r="E7168"/>
      <c r="F7168"/>
      <c r="G7168"/>
      <c r="H7168"/>
      <c r="I7168"/>
    </row>
    <row r="7169" spans="4:9" x14ac:dyDescent="0.2">
      <c r="D7169" s="7"/>
      <c r="E7169"/>
      <c r="F7169"/>
      <c r="G7169"/>
      <c r="H7169"/>
      <c r="I7169"/>
    </row>
    <row r="7170" spans="4:9" x14ac:dyDescent="0.2">
      <c r="D7170" s="7"/>
      <c r="E7170"/>
      <c r="F7170"/>
      <c r="G7170"/>
      <c r="H7170"/>
      <c r="I7170"/>
    </row>
    <row r="7171" spans="4:9" x14ac:dyDescent="0.2">
      <c r="D7171" s="7"/>
      <c r="E7171"/>
      <c r="F7171"/>
      <c r="G7171"/>
      <c r="H7171"/>
      <c r="I7171"/>
    </row>
    <row r="7172" spans="4:9" x14ac:dyDescent="0.2">
      <c r="D7172" s="7"/>
      <c r="E7172"/>
      <c r="F7172"/>
      <c r="G7172"/>
      <c r="H7172"/>
      <c r="I7172"/>
    </row>
    <row r="7173" spans="4:9" x14ac:dyDescent="0.2">
      <c r="D7173" s="7"/>
      <c r="E7173"/>
      <c r="F7173"/>
      <c r="G7173"/>
      <c r="H7173"/>
      <c r="I7173"/>
    </row>
    <row r="7174" spans="4:9" x14ac:dyDescent="0.2">
      <c r="D7174" s="7"/>
      <c r="E7174"/>
      <c r="F7174"/>
      <c r="G7174"/>
      <c r="H7174"/>
      <c r="I7174"/>
    </row>
    <row r="7175" spans="4:9" x14ac:dyDescent="0.2">
      <c r="D7175" s="7"/>
      <c r="E7175"/>
      <c r="F7175"/>
      <c r="G7175"/>
      <c r="H7175"/>
      <c r="I7175"/>
    </row>
    <row r="7176" spans="4:9" x14ac:dyDescent="0.2">
      <c r="D7176" s="7"/>
      <c r="E7176"/>
      <c r="F7176"/>
      <c r="G7176"/>
      <c r="H7176"/>
      <c r="I7176"/>
    </row>
    <row r="7177" spans="4:9" x14ac:dyDescent="0.2">
      <c r="D7177" s="7"/>
      <c r="E7177"/>
      <c r="F7177"/>
      <c r="G7177"/>
      <c r="H7177"/>
      <c r="I7177"/>
    </row>
    <row r="7178" spans="4:9" x14ac:dyDescent="0.2">
      <c r="D7178" s="7"/>
      <c r="E7178"/>
      <c r="F7178"/>
      <c r="G7178"/>
      <c r="H7178"/>
      <c r="I7178"/>
    </row>
    <row r="7179" spans="4:9" x14ac:dyDescent="0.2">
      <c r="D7179" s="7"/>
      <c r="E7179"/>
      <c r="F7179"/>
      <c r="G7179"/>
      <c r="H7179"/>
      <c r="I7179"/>
    </row>
    <row r="7180" spans="4:9" x14ac:dyDescent="0.2">
      <c r="D7180" s="7"/>
      <c r="E7180"/>
      <c r="F7180"/>
      <c r="G7180"/>
      <c r="H7180"/>
      <c r="I7180"/>
    </row>
    <row r="7181" spans="4:9" x14ac:dyDescent="0.2">
      <c r="D7181" s="7"/>
      <c r="E7181"/>
      <c r="F7181"/>
      <c r="G7181"/>
      <c r="H7181"/>
      <c r="I7181"/>
    </row>
    <row r="7182" spans="4:9" x14ac:dyDescent="0.2">
      <c r="D7182" s="7"/>
      <c r="E7182"/>
      <c r="F7182"/>
      <c r="G7182"/>
      <c r="H7182"/>
      <c r="I7182"/>
    </row>
    <row r="7183" spans="4:9" x14ac:dyDescent="0.2">
      <c r="D7183" s="7"/>
      <c r="E7183"/>
      <c r="F7183"/>
      <c r="G7183"/>
      <c r="H7183"/>
      <c r="I7183"/>
    </row>
    <row r="7184" spans="4:9" x14ac:dyDescent="0.2">
      <c r="D7184" s="7"/>
      <c r="E7184"/>
      <c r="F7184"/>
      <c r="G7184"/>
      <c r="H7184"/>
      <c r="I7184"/>
    </row>
    <row r="7185" spans="4:9" x14ac:dyDescent="0.2">
      <c r="D7185" s="7"/>
      <c r="E7185"/>
      <c r="F7185"/>
      <c r="G7185"/>
      <c r="H7185"/>
      <c r="I7185"/>
    </row>
    <row r="7186" spans="4:9" x14ac:dyDescent="0.2">
      <c r="D7186" s="7"/>
      <c r="E7186"/>
      <c r="F7186"/>
      <c r="G7186"/>
      <c r="H7186"/>
      <c r="I7186"/>
    </row>
    <row r="7187" spans="4:9" x14ac:dyDescent="0.2">
      <c r="D7187" s="7"/>
      <c r="E7187"/>
      <c r="F7187"/>
      <c r="G7187"/>
      <c r="H7187"/>
      <c r="I7187"/>
    </row>
    <row r="7188" spans="4:9" x14ac:dyDescent="0.2">
      <c r="D7188" s="7"/>
      <c r="E7188"/>
      <c r="F7188"/>
      <c r="G7188"/>
      <c r="H7188"/>
      <c r="I7188"/>
    </row>
    <row r="7189" spans="4:9" x14ac:dyDescent="0.2">
      <c r="D7189" s="7"/>
      <c r="E7189"/>
      <c r="F7189"/>
      <c r="G7189"/>
      <c r="H7189"/>
      <c r="I7189"/>
    </row>
    <row r="7190" spans="4:9" x14ac:dyDescent="0.2">
      <c r="D7190" s="7"/>
      <c r="E7190"/>
      <c r="F7190"/>
      <c r="G7190"/>
      <c r="H7190"/>
      <c r="I7190"/>
    </row>
    <row r="7191" spans="4:9" x14ac:dyDescent="0.2">
      <c r="D7191" s="7"/>
      <c r="E7191"/>
      <c r="F7191"/>
      <c r="G7191"/>
      <c r="H7191"/>
      <c r="I7191"/>
    </row>
    <row r="7192" spans="4:9" x14ac:dyDescent="0.2">
      <c r="D7192" s="7"/>
      <c r="E7192"/>
      <c r="F7192"/>
      <c r="G7192"/>
      <c r="H7192"/>
      <c r="I7192"/>
    </row>
    <row r="7193" spans="4:9" x14ac:dyDescent="0.2">
      <c r="D7193" s="7"/>
      <c r="E7193"/>
      <c r="F7193"/>
      <c r="G7193"/>
      <c r="H7193"/>
      <c r="I7193"/>
    </row>
    <row r="7194" spans="4:9" x14ac:dyDescent="0.2">
      <c r="D7194" s="7"/>
      <c r="E7194"/>
      <c r="F7194"/>
      <c r="G7194"/>
      <c r="H7194"/>
      <c r="I7194"/>
    </row>
    <row r="7195" spans="4:9" x14ac:dyDescent="0.2">
      <c r="D7195" s="7"/>
      <c r="E7195"/>
      <c r="F7195"/>
      <c r="G7195"/>
      <c r="H7195"/>
      <c r="I7195"/>
    </row>
    <row r="7196" spans="4:9" x14ac:dyDescent="0.2">
      <c r="D7196" s="7"/>
      <c r="E7196"/>
      <c r="F7196"/>
      <c r="G7196"/>
      <c r="H7196"/>
      <c r="I7196"/>
    </row>
    <row r="7197" spans="4:9" x14ac:dyDescent="0.2">
      <c r="D7197" s="7"/>
      <c r="E7197"/>
      <c r="F7197"/>
      <c r="G7197"/>
      <c r="H7197"/>
      <c r="I7197"/>
    </row>
    <row r="7198" spans="4:9" x14ac:dyDescent="0.2">
      <c r="D7198" s="7"/>
      <c r="E7198"/>
      <c r="F7198"/>
      <c r="G7198"/>
      <c r="H7198"/>
      <c r="I7198"/>
    </row>
    <row r="7199" spans="4:9" x14ac:dyDescent="0.2">
      <c r="D7199" s="7"/>
      <c r="E7199"/>
      <c r="F7199"/>
      <c r="G7199"/>
      <c r="H7199"/>
      <c r="I7199"/>
    </row>
    <row r="7200" spans="4:9" x14ac:dyDescent="0.2">
      <c r="D7200" s="7"/>
      <c r="E7200"/>
      <c r="F7200"/>
      <c r="G7200"/>
      <c r="H7200"/>
      <c r="I7200"/>
    </row>
    <row r="7201" spans="4:9" x14ac:dyDescent="0.2">
      <c r="D7201" s="7"/>
      <c r="E7201"/>
      <c r="F7201"/>
      <c r="G7201"/>
      <c r="H7201"/>
      <c r="I7201"/>
    </row>
    <row r="7202" spans="4:9" x14ac:dyDescent="0.2">
      <c r="D7202" s="7"/>
      <c r="E7202"/>
      <c r="F7202"/>
      <c r="G7202"/>
      <c r="H7202"/>
      <c r="I7202"/>
    </row>
    <row r="7203" spans="4:9" x14ac:dyDescent="0.2">
      <c r="D7203" s="7"/>
      <c r="E7203"/>
      <c r="F7203"/>
      <c r="G7203"/>
      <c r="H7203"/>
      <c r="I7203"/>
    </row>
    <row r="7204" spans="4:9" x14ac:dyDescent="0.2">
      <c r="D7204" s="7"/>
      <c r="E7204"/>
      <c r="F7204"/>
      <c r="G7204"/>
      <c r="H7204"/>
      <c r="I7204"/>
    </row>
    <row r="7205" spans="4:9" x14ac:dyDescent="0.2">
      <c r="D7205" s="7"/>
      <c r="E7205"/>
      <c r="F7205"/>
      <c r="G7205"/>
      <c r="H7205"/>
      <c r="I7205"/>
    </row>
    <row r="7206" spans="4:9" x14ac:dyDescent="0.2">
      <c r="D7206" s="7"/>
      <c r="E7206"/>
      <c r="F7206"/>
      <c r="G7206"/>
      <c r="H7206"/>
      <c r="I7206"/>
    </row>
    <row r="7207" spans="4:9" x14ac:dyDescent="0.2">
      <c r="D7207" s="7"/>
      <c r="E7207"/>
      <c r="F7207"/>
      <c r="G7207"/>
      <c r="H7207"/>
      <c r="I7207"/>
    </row>
    <row r="7208" spans="4:9" x14ac:dyDescent="0.2">
      <c r="D7208" s="7"/>
      <c r="E7208"/>
      <c r="F7208"/>
      <c r="G7208"/>
      <c r="H7208"/>
      <c r="I7208"/>
    </row>
    <row r="7209" spans="4:9" x14ac:dyDescent="0.2">
      <c r="D7209" s="7"/>
      <c r="E7209"/>
      <c r="F7209"/>
      <c r="G7209"/>
      <c r="H7209"/>
      <c r="I7209"/>
    </row>
    <row r="7210" spans="4:9" x14ac:dyDescent="0.2">
      <c r="D7210" s="7"/>
      <c r="E7210"/>
      <c r="F7210"/>
      <c r="G7210"/>
      <c r="H7210"/>
      <c r="I7210"/>
    </row>
    <row r="7211" spans="4:9" x14ac:dyDescent="0.2">
      <c r="D7211" s="7"/>
      <c r="E7211"/>
      <c r="F7211"/>
      <c r="G7211"/>
      <c r="H7211"/>
      <c r="I7211"/>
    </row>
    <row r="7212" spans="4:9" x14ac:dyDescent="0.2">
      <c r="D7212" s="7"/>
      <c r="E7212"/>
      <c r="F7212"/>
      <c r="G7212"/>
      <c r="H7212"/>
      <c r="I7212"/>
    </row>
    <row r="7213" spans="4:9" x14ac:dyDescent="0.2">
      <c r="D7213" s="7"/>
      <c r="E7213"/>
      <c r="F7213"/>
      <c r="G7213"/>
      <c r="H7213"/>
      <c r="I7213"/>
    </row>
    <row r="7214" spans="4:9" x14ac:dyDescent="0.2">
      <c r="D7214" s="7"/>
      <c r="E7214"/>
      <c r="F7214"/>
      <c r="G7214"/>
      <c r="H7214"/>
      <c r="I7214"/>
    </row>
    <row r="7215" spans="4:9" x14ac:dyDescent="0.2">
      <c r="D7215" s="7"/>
      <c r="E7215"/>
      <c r="F7215"/>
      <c r="G7215"/>
      <c r="H7215"/>
      <c r="I7215"/>
    </row>
    <row r="7216" spans="4:9" x14ac:dyDescent="0.2">
      <c r="D7216" s="7"/>
      <c r="E7216"/>
      <c r="F7216"/>
      <c r="G7216"/>
      <c r="H7216"/>
      <c r="I7216"/>
    </row>
    <row r="7217" spans="4:9" x14ac:dyDescent="0.2">
      <c r="D7217" s="7"/>
      <c r="E7217"/>
      <c r="F7217"/>
      <c r="G7217"/>
      <c r="H7217"/>
      <c r="I7217"/>
    </row>
    <row r="7218" spans="4:9" x14ac:dyDescent="0.2">
      <c r="D7218" s="7"/>
      <c r="E7218"/>
      <c r="F7218"/>
      <c r="G7218"/>
      <c r="H7218"/>
      <c r="I7218"/>
    </row>
    <row r="7219" spans="4:9" x14ac:dyDescent="0.2">
      <c r="D7219" s="7"/>
      <c r="E7219"/>
      <c r="F7219"/>
      <c r="G7219"/>
      <c r="H7219"/>
      <c r="I7219"/>
    </row>
    <row r="7220" spans="4:9" x14ac:dyDescent="0.2">
      <c r="D7220" s="7"/>
      <c r="E7220"/>
      <c r="F7220"/>
      <c r="G7220"/>
      <c r="H7220"/>
      <c r="I7220"/>
    </row>
    <row r="7221" spans="4:9" x14ac:dyDescent="0.2">
      <c r="D7221" s="7"/>
      <c r="E7221"/>
      <c r="F7221"/>
      <c r="G7221"/>
      <c r="H7221"/>
      <c r="I7221"/>
    </row>
    <row r="7222" spans="4:9" x14ac:dyDescent="0.2">
      <c r="D7222" s="7"/>
      <c r="E7222"/>
      <c r="F7222"/>
      <c r="G7222"/>
      <c r="H7222"/>
      <c r="I7222"/>
    </row>
    <row r="7223" spans="4:9" x14ac:dyDescent="0.2">
      <c r="D7223" s="7"/>
      <c r="E7223"/>
      <c r="F7223"/>
      <c r="G7223"/>
      <c r="H7223"/>
      <c r="I7223"/>
    </row>
    <row r="7224" spans="4:9" x14ac:dyDescent="0.2">
      <c r="D7224" s="7"/>
      <c r="E7224"/>
      <c r="F7224"/>
      <c r="G7224"/>
      <c r="H7224"/>
      <c r="I7224"/>
    </row>
    <row r="7225" spans="4:9" x14ac:dyDescent="0.2">
      <c r="D7225" s="7"/>
      <c r="E7225"/>
      <c r="F7225"/>
      <c r="G7225"/>
      <c r="H7225"/>
      <c r="I7225"/>
    </row>
    <row r="7226" spans="4:9" x14ac:dyDescent="0.2">
      <c r="D7226" s="7"/>
      <c r="E7226"/>
      <c r="F7226"/>
      <c r="G7226"/>
      <c r="H7226"/>
      <c r="I7226"/>
    </row>
    <row r="7227" spans="4:9" x14ac:dyDescent="0.2">
      <c r="D7227" s="7"/>
      <c r="E7227"/>
      <c r="F7227"/>
      <c r="G7227"/>
      <c r="H7227"/>
      <c r="I7227"/>
    </row>
    <row r="7228" spans="4:9" x14ac:dyDescent="0.2">
      <c r="D7228" s="7"/>
      <c r="E7228"/>
      <c r="F7228"/>
      <c r="G7228"/>
      <c r="H7228"/>
      <c r="I7228"/>
    </row>
    <row r="7229" spans="4:9" x14ac:dyDescent="0.2">
      <c r="D7229" s="7"/>
      <c r="E7229"/>
      <c r="F7229"/>
      <c r="G7229"/>
      <c r="H7229"/>
      <c r="I7229"/>
    </row>
    <row r="7230" spans="4:9" x14ac:dyDescent="0.2">
      <c r="D7230" s="7"/>
      <c r="E7230"/>
      <c r="F7230"/>
      <c r="G7230"/>
      <c r="H7230"/>
      <c r="I7230"/>
    </row>
    <row r="7231" spans="4:9" x14ac:dyDescent="0.2">
      <c r="D7231" s="7"/>
      <c r="E7231"/>
      <c r="F7231"/>
      <c r="G7231"/>
      <c r="H7231"/>
      <c r="I7231"/>
    </row>
    <row r="7232" spans="4:9" x14ac:dyDescent="0.2">
      <c r="D7232" s="7"/>
      <c r="E7232"/>
      <c r="F7232"/>
      <c r="G7232"/>
      <c r="H7232"/>
      <c r="I7232"/>
    </row>
    <row r="7233" spans="4:9" x14ac:dyDescent="0.2">
      <c r="D7233" s="7"/>
      <c r="E7233"/>
      <c r="F7233"/>
      <c r="G7233"/>
      <c r="H7233"/>
      <c r="I7233"/>
    </row>
    <row r="7234" spans="4:9" x14ac:dyDescent="0.2">
      <c r="D7234" s="7"/>
      <c r="E7234"/>
      <c r="F7234"/>
      <c r="G7234"/>
      <c r="H7234"/>
      <c r="I7234"/>
    </row>
    <row r="7235" spans="4:9" x14ac:dyDescent="0.2">
      <c r="D7235" s="7"/>
      <c r="E7235"/>
      <c r="F7235"/>
      <c r="G7235"/>
      <c r="H7235"/>
      <c r="I7235"/>
    </row>
    <row r="7236" spans="4:9" x14ac:dyDescent="0.2">
      <c r="D7236" s="7"/>
      <c r="E7236"/>
      <c r="F7236"/>
      <c r="G7236"/>
      <c r="H7236"/>
      <c r="I7236"/>
    </row>
    <row r="7237" spans="4:9" x14ac:dyDescent="0.2">
      <c r="D7237" s="7"/>
      <c r="E7237"/>
      <c r="F7237"/>
      <c r="G7237"/>
      <c r="H7237"/>
      <c r="I7237"/>
    </row>
    <row r="7238" spans="4:9" x14ac:dyDescent="0.2">
      <c r="D7238" s="7"/>
      <c r="E7238"/>
      <c r="F7238"/>
      <c r="G7238"/>
      <c r="H7238"/>
      <c r="I7238"/>
    </row>
    <row r="7239" spans="4:9" x14ac:dyDescent="0.2">
      <c r="D7239" s="7"/>
      <c r="E7239"/>
      <c r="F7239"/>
      <c r="G7239"/>
      <c r="H7239"/>
      <c r="I7239"/>
    </row>
    <row r="7240" spans="4:9" x14ac:dyDescent="0.2">
      <c r="D7240" s="7"/>
      <c r="E7240"/>
      <c r="F7240"/>
      <c r="G7240"/>
      <c r="H7240"/>
      <c r="I7240"/>
    </row>
    <row r="7241" spans="4:9" x14ac:dyDescent="0.2">
      <c r="D7241" s="7"/>
      <c r="E7241"/>
      <c r="F7241"/>
      <c r="G7241"/>
      <c r="H7241"/>
      <c r="I7241"/>
    </row>
    <row r="7242" spans="4:9" x14ac:dyDescent="0.2">
      <c r="D7242" s="7"/>
      <c r="E7242"/>
      <c r="F7242"/>
      <c r="G7242"/>
      <c r="H7242"/>
      <c r="I7242"/>
    </row>
    <row r="7243" spans="4:9" x14ac:dyDescent="0.2">
      <c r="D7243" s="7"/>
      <c r="E7243"/>
      <c r="F7243"/>
      <c r="G7243"/>
      <c r="H7243"/>
      <c r="I7243"/>
    </row>
    <row r="7244" spans="4:9" x14ac:dyDescent="0.2">
      <c r="D7244" s="7"/>
      <c r="E7244"/>
      <c r="F7244"/>
      <c r="G7244"/>
      <c r="H7244"/>
      <c r="I7244"/>
    </row>
    <row r="7245" spans="4:9" x14ac:dyDescent="0.2">
      <c r="D7245" s="7"/>
      <c r="E7245"/>
      <c r="F7245"/>
      <c r="G7245"/>
      <c r="H7245"/>
      <c r="I7245"/>
    </row>
    <row r="7246" spans="4:9" x14ac:dyDescent="0.2">
      <c r="D7246" s="7"/>
      <c r="E7246"/>
      <c r="F7246"/>
      <c r="G7246"/>
      <c r="H7246"/>
      <c r="I7246"/>
    </row>
    <row r="7247" spans="4:9" x14ac:dyDescent="0.2">
      <c r="D7247" s="7"/>
      <c r="E7247"/>
      <c r="F7247"/>
      <c r="G7247"/>
      <c r="H7247"/>
      <c r="I7247"/>
    </row>
    <row r="7248" spans="4:9" x14ac:dyDescent="0.2">
      <c r="D7248" s="7"/>
      <c r="E7248"/>
      <c r="F7248"/>
      <c r="G7248"/>
      <c r="H7248"/>
      <c r="I7248"/>
    </row>
    <row r="7249" spans="4:9" x14ac:dyDescent="0.2">
      <c r="D7249" s="7"/>
      <c r="E7249"/>
      <c r="F7249"/>
      <c r="G7249"/>
      <c r="H7249"/>
      <c r="I7249"/>
    </row>
    <row r="7250" spans="4:9" x14ac:dyDescent="0.2">
      <c r="D7250" s="7"/>
      <c r="E7250"/>
      <c r="F7250"/>
      <c r="G7250"/>
      <c r="H7250"/>
      <c r="I7250"/>
    </row>
    <row r="7251" spans="4:9" x14ac:dyDescent="0.2">
      <c r="D7251" s="7"/>
      <c r="E7251"/>
      <c r="F7251"/>
      <c r="G7251"/>
      <c r="H7251"/>
      <c r="I7251"/>
    </row>
    <row r="7252" spans="4:9" x14ac:dyDescent="0.2">
      <c r="D7252" s="7"/>
      <c r="E7252"/>
      <c r="F7252"/>
      <c r="G7252"/>
      <c r="H7252"/>
      <c r="I7252"/>
    </row>
    <row r="7253" spans="4:9" x14ac:dyDescent="0.2">
      <c r="D7253" s="7"/>
      <c r="E7253"/>
      <c r="F7253"/>
      <c r="G7253"/>
      <c r="H7253"/>
      <c r="I7253"/>
    </row>
    <row r="7254" spans="4:9" x14ac:dyDescent="0.2">
      <c r="D7254" s="7"/>
      <c r="E7254"/>
      <c r="F7254"/>
      <c r="G7254"/>
      <c r="H7254"/>
      <c r="I7254"/>
    </row>
    <row r="7255" spans="4:9" x14ac:dyDescent="0.2">
      <c r="D7255" s="7"/>
      <c r="E7255"/>
      <c r="F7255"/>
      <c r="G7255"/>
      <c r="H7255"/>
      <c r="I7255"/>
    </row>
    <row r="7256" spans="4:9" x14ac:dyDescent="0.2">
      <c r="D7256" s="7"/>
      <c r="E7256"/>
      <c r="F7256"/>
      <c r="G7256"/>
      <c r="H7256"/>
      <c r="I7256"/>
    </row>
    <row r="7257" spans="4:9" x14ac:dyDescent="0.2">
      <c r="D7257" s="7"/>
      <c r="E7257"/>
      <c r="F7257"/>
      <c r="G7257"/>
      <c r="H7257"/>
      <c r="I7257"/>
    </row>
    <row r="7258" spans="4:9" x14ac:dyDescent="0.2">
      <c r="D7258" s="7"/>
      <c r="E7258"/>
      <c r="F7258"/>
      <c r="G7258"/>
      <c r="H7258"/>
      <c r="I7258"/>
    </row>
    <row r="7259" spans="4:9" x14ac:dyDescent="0.2">
      <c r="D7259" s="7"/>
      <c r="E7259"/>
      <c r="F7259"/>
      <c r="G7259"/>
      <c r="H7259"/>
      <c r="I7259"/>
    </row>
    <row r="7260" spans="4:9" x14ac:dyDescent="0.2">
      <c r="D7260" s="7"/>
      <c r="E7260"/>
      <c r="F7260"/>
      <c r="G7260"/>
      <c r="H7260"/>
      <c r="I7260"/>
    </row>
    <row r="7261" spans="4:9" x14ac:dyDescent="0.2">
      <c r="D7261" s="7"/>
      <c r="E7261"/>
      <c r="F7261"/>
      <c r="G7261"/>
      <c r="H7261"/>
      <c r="I7261"/>
    </row>
    <row r="7262" spans="4:9" x14ac:dyDescent="0.2">
      <c r="D7262" s="7"/>
      <c r="E7262"/>
      <c r="F7262"/>
      <c r="G7262"/>
      <c r="H7262"/>
      <c r="I7262"/>
    </row>
    <row r="7263" spans="4:9" x14ac:dyDescent="0.2">
      <c r="D7263" s="7"/>
      <c r="E7263"/>
      <c r="F7263"/>
      <c r="G7263"/>
      <c r="H7263"/>
      <c r="I7263"/>
    </row>
    <row r="7264" spans="4:9" x14ac:dyDescent="0.2">
      <c r="D7264" s="7"/>
      <c r="E7264"/>
      <c r="F7264"/>
      <c r="G7264"/>
      <c r="H7264"/>
      <c r="I7264"/>
    </row>
    <row r="7265" spans="4:9" x14ac:dyDescent="0.2">
      <c r="D7265" s="7"/>
      <c r="E7265"/>
      <c r="F7265"/>
      <c r="G7265"/>
      <c r="H7265"/>
      <c r="I7265"/>
    </row>
    <row r="7266" spans="4:9" x14ac:dyDescent="0.2">
      <c r="D7266" s="7"/>
      <c r="E7266"/>
      <c r="F7266"/>
      <c r="G7266"/>
      <c r="H7266"/>
      <c r="I7266"/>
    </row>
    <row r="7267" spans="4:9" x14ac:dyDescent="0.2">
      <c r="D7267" s="7"/>
      <c r="E7267"/>
      <c r="F7267"/>
      <c r="G7267"/>
      <c r="H7267"/>
      <c r="I7267"/>
    </row>
    <row r="7268" spans="4:9" x14ac:dyDescent="0.2">
      <c r="D7268" s="7"/>
      <c r="E7268"/>
      <c r="F7268"/>
      <c r="G7268"/>
      <c r="H7268"/>
      <c r="I7268"/>
    </row>
    <row r="7269" spans="4:9" x14ac:dyDescent="0.2">
      <c r="D7269" s="7"/>
      <c r="E7269"/>
      <c r="F7269"/>
      <c r="G7269"/>
      <c r="H7269"/>
      <c r="I7269"/>
    </row>
    <row r="7270" spans="4:9" x14ac:dyDescent="0.2">
      <c r="D7270" s="7"/>
      <c r="E7270"/>
      <c r="F7270"/>
      <c r="G7270"/>
      <c r="H7270"/>
      <c r="I7270"/>
    </row>
    <row r="7271" spans="4:9" x14ac:dyDescent="0.2">
      <c r="D7271" s="7"/>
      <c r="E7271"/>
      <c r="F7271"/>
      <c r="G7271"/>
      <c r="H7271"/>
      <c r="I7271"/>
    </row>
    <row r="7272" spans="4:9" x14ac:dyDescent="0.2">
      <c r="D7272" s="7"/>
      <c r="E7272"/>
      <c r="F7272"/>
      <c r="G7272"/>
      <c r="H7272"/>
      <c r="I7272"/>
    </row>
    <row r="7273" spans="4:9" x14ac:dyDescent="0.2">
      <c r="D7273" s="7"/>
      <c r="E7273"/>
      <c r="F7273"/>
      <c r="G7273"/>
      <c r="H7273"/>
      <c r="I7273"/>
    </row>
    <row r="7274" spans="4:9" x14ac:dyDescent="0.2">
      <c r="D7274" s="7"/>
      <c r="E7274"/>
      <c r="F7274"/>
      <c r="G7274"/>
      <c r="H7274"/>
      <c r="I7274"/>
    </row>
    <row r="7275" spans="4:9" x14ac:dyDescent="0.2">
      <c r="D7275" s="7"/>
      <c r="E7275"/>
      <c r="F7275"/>
      <c r="G7275"/>
      <c r="H7275"/>
      <c r="I7275"/>
    </row>
    <row r="7276" spans="4:9" x14ac:dyDescent="0.2">
      <c r="D7276" s="7"/>
      <c r="E7276"/>
      <c r="F7276"/>
      <c r="G7276"/>
      <c r="H7276"/>
      <c r="I7276"/>
    </row>
    <row r="7277" spans="4:9" x14ac:dyDescent="0.2">
      <c r="D7277" s="7"/>
      <c r="E7277"/>
      <c r="F7277"/>
      <c r="G7277"/>
      <c r="H7277"/>
      <c r="I7277"/>
    </row>
    <row r="7278" spans="4:9" x14ac:dyDescent="0.2">
      <c r="D7278" s="7"/>
      <c r="E7278"/>
      <c r="F7278"/>
      <c r="G7278"/>
      <c r="H7278"/>
      <c r="I7278"/>
    </row>
    <row r="7279" spans="4:9" x14ac:dyDescent="0.2">
      <c r="D7279" s="7"/>
      <c r="E7279"/>
      <c r="F7279"/>
      <c r="G7279"/>
      <c r="H7279"/>
      <c r="I7279"/>
    </row>
    <row r="7280" spans="4:9" x14ac:dyDescent="0.2">
      <c r="D7280" s="7"/>
      <c r="E7280"/>
      <c r="F7280"/>
      <c r="G7280"/>
      <c r="H7280"/>
      <c r="I7280"/>
    </row>
    <row r="7281" spans="4:9" x14ac:dyDescent="0.2">
      <c r="D7281" s="7"/>
      <c r="E7281"/>
      <c r="F7281"/>
      <c r="G7281"/>
      <c r="H7281"/>
      <c r="I7281"/>
    </row>
    <row r="7282" spans="4:9" x14ac:dyDescent="0.2">
      <c r="D7282" s="7"/>
      <c r="E7282"/>
      <c r="F7282"/>
      <c r="G7282"/>
      <c r="H7282"/>
      <c r="I7282"/>
    </row>
    <row r="7283" spans="4:9" x14ac:dyDescent="0.2">
      <c r="D7283" s="7"/>
      <c r="E7283"/>
      <c r="F7283"/>
      <c r="G7283"/>
      <c r="H7283"/>
      <c r="I7283"/>
    </row>
    <row r="7284" spans="4:9" x14ac:dyDescent="0.2">
      <c r="D7284" s="7"/>
      <c r="E7284"/>
      <c r="F7284"/>
      <c r="G7284"/>
      <c r="H7284"/>
      <c r="I7284"/>
    </row>
    <row r="7285" spans="4:9" x14ac:dyDescent="0.2">
      <c r="D7285" s="7"/>
      <c r="E7285"/>
      <c r="F7285"/>
      <c r="G7285"/>
      <c r="H7285"/>
      <c r="I7285"/>
    </row>
    <row r="7286" spans="4:9" x14ac:dyDescent="0.2">
      <c r="D7286" s="7"/>
      <c r="E7286"/>
      <c r="F7286"/>
      <c r="G7286"/>
      <c r="H7286"/>
      <c r="I7286"/>
    </row>
    <row r="7287" spans="4:9" x14ac:dyDescent="0.2">
      <c r="D7287" s="7"/>
      <c r="E7287"/>
      <c r="F7287"/>
      <c r="G7287"/>
      <c r="H7287"/>
      <c r="I7287"/>
    </row>
    <row r="7288" spans="4:9" x14ac:dyDescent="0.2">
      <c r="D7288" s="7"/>
      <c r="E7288"/>
      <c r="F7288"/>
      <c r="G7288"/>
      <c r="H7288"/>
      <c r="I7288"/>
    </row>
    <row r="7289" spans="4:9" x14ac:dyDescent="0.2">
      <c r="D7289" s="7"/>
      <c r="E7289"/>
      <c r="F7289"/>
      <c r="G7289"/>
      <c r="H7289"/>
      <c r="I7289"/>
    </row>
    <row r="7290" spans="4:9" x14ac:dyDescent="0.2">
      <c r="D7290" s="7"/>
      <c r="E7290"/>
      <c r="F7290"/>
      <c r="G7290"/>
      <c r="H7290"/>
      <c r="I7290"/>
    </row>
    <row r="7291" spans="4:9" x14ac:dyDescent="0.2">
      <c r="D7291" s="7"/>
      <c r="E7291"/>
      <c r="F7291"/>
      <c r="G7291"/>
      <c r="H7291"/>
      <c r="I7291"/>
    </row>
    <row r="7292" spans="4:9" x14ac:dyDescent="0.2">
      <c r="D7292" s="7"/>
      <c r="E7292"/>
      <c r="F7292"/>
      <c r="G7292"/>
      <c r="H7292"/>
      <c r="I7292"/>
    </row>
    <row r="7293" spans="4:9" x14ac:dyDescent="0.2">
      <c r="D7293" s="7"/>
      <c r="E7293"/>
      <c r="F7293"/>
      <c r="G7293"/>
      <c r="H7293"/>
      <c r="I7293"/>
    </row>
    <row r="7294" spans="4:9" x14ac:dyDescent="0.2">
      <c r="D7294" s="7"/>
      <c r="E7294"/>
      <c r="F7294"/>
      <c r="G7294"/>
      <c r="H7294"/>
      <c r="I7294"/>
    </row>
    <row r="7295" spans="4:9" x14ac:dyDescent="0.2">
      <c r="D7295" s="7"/>
      <c r="E7295"/>
      <c r="F7295"/>
      <c r="G7295"/>
      <c r="H7295"/>
      <c r="I7295"/>
    </row>
    <row r="7296" spans="4:9" x14ac:dyDescent="0.2">
      <c r="D7296" s="7"/>
      <c r="E7296"/>
      <c r="F7296"/>
      <c r="G7296"/>
      <c r="H7296"/>
      <c r="I7296"/>
    </row>
    <row r="7297" spans="4:9" x14ac:dyDescent="0.2">
      <c r="D7297" s="7"/>
      <c r="E7297"/>
      <c r="F7297"/>
      <c r="G7297"/>
      <c r="H7297"/>
      <c r="I7297"/>
    </row>
    <row r="7298" spans="4:9" x14ac:dyDescent="0.2">
      <c r="D7298" s="7"/>
      <c r="E7298"/>
      <c r="F7298"/>
      <c r="G7298"/>
      <c r="H7298"/>
      <c r="I7298"/>
    </row>
    <row r="7299" spans="4:9" x14ac:dyDescent="0.2">
      <c r="D7299" s="7"/>
      <c r="E7299"/>
      <c r="F7299"/>
      <c r="G7299"/>
      <c r="H7299"/>
      <c r="I7299"/>
    </row>
    <row r="7300" spans="4:9" x14ac:dyDescent="0.2">
      <c r="D7300" s="7"/>
      <c r="E7300"/>
      <c r="F7300"/>
      <c r="G7300"/>
      <c r="H7300"/>
      <c r="I7300"/>
    </row>
    <row r="7301" spans="4:9" x14ac:dyDescent="0.2">
      <c r="D7301" s="7"/>
      <c r="E7301"/>
      <c r="F7301"/>
      <c r="G7301"/>
      <c r="H7301"/>
      <c r="I7301"/>
    </row>
    <row r="7302" spans="4:9" x14ac:dyDescent="0.2">
      <c r="D7302" s="7"/>
      <c r="E7302"/>
      <c r="F7302"/>
      <c r="G7302"/>
      <c r="H7302"/>
      <c r="I7302"/>
    </row>
    <row r="7303" spans="4:9" x14ac:dyDescent="0.2">
      <c r="D7303" s="7"/>
      <c r="E7303"/>
      <c r="F7303"/>
      <c r="G7303"/>
      <c r="H7303"/>
      <c r="I7303"/>
    </row>
    <row r="7304" spans="4:9" x14ac:dyDescent="0.2">
      <c r="D7304" s="7"/>
      <c r="E7304"/>
      <c r="F7304"/>
      <c r="G7304"/>
      <c r="H7304"/>
      <c r="I7304"/>
    </row>
    <row r="7305" spans="4:9" x14ac:dyDescent="0.2">
      <c r="D7305" s="7"/>
      <c r="E7305"/>
      <c r="F7305"/>
      <c r="G7305"/>
      <c r="H7305"/>
      <c r="I7305"/>
    </row>
    <row r="7306" spans="4:9" x14ac:dyDescent="0.2">
      <c r="D7306" s="7"/>
      <c r="E7306"/>
      <c r="F7306"/>
      <c r="G7306"/>
      <c r="H7306"/>
      <c r="I7306"/>
    </row>
    <row r="7307" spans="4:9" x14ac:dyDescent="0.2">
      <c r="D7307" s="7"/>
      <c r="E7307"/>
      <c r="F7307"/>
      <c r="G7307"/>
      <c r="H7307"/>
      <c r="I7307"/>
    </row>
    <row r="7308" spans="4:9" x14ac:dyDescent="0.2">
      <c r="D7308" s="7"/>
      <c r="E7308"/>
      <c r="F7308"/>
      <c r="G7308"/>
      <c r="H7308"/>
      <c r="I7308"/>
    </row>
    <row r="7309" spans="4:9" x14ac:dyDescent="0.2">
      <c r="D7309" s="7"/>
      <c r="E7309"/>
      <c r="F7309"/>
      <c r="G7309"/>
      <c r="H7309"/>
      <c r="I7309"/>
    </row>
    <row r="7310" spans="4:9" x14ac:dyDescent="0.2">
      <c r="D7310" s="7"/>
      <c r="E7310"/>
      <c r="F7310"/>
      <c r="G7310"/>
      <c r="H7310"/>
      <c r="I7310"/>
    </row>
    <row r="7311" spans="4:9" x14ac:dyDescent="0.2">
      <c r="D7311" s="7"/>
      <c r="E7311"/>
      <c r="F7311"/>
      <c r="G7311"/>
      <c r="H7311"/>
      <c r="I7311"/>
    </row>
    <row r="7312" spans="4:9" x14ac:dyDescent="0.2">
      <c r="D7312" s="7"/>
      <c r="E7312"/>
      <c r="F7312"/>
      <c r="G7312"/>
      <c r="H7312"/>
      <c r="I7312"/>
    </row>
    <row r="7313" spans="4:9" x14ac:dyDescent="0.2">
      <c r="D7313" s="7"/>
      <c r="E7313"/>
      <c r="F7313"/>
      <c r="G7313"/>
      <c r="H7313"/>
      <c r="I7313"/>
    </row>
    <row r="7314" spans="4:9" x14ac:dyDescent="0.2">
      <c r="D7314" s="7"/>
      <c r="E7314"/>
      <c r="F7314"/>
      <c r="G7314"/>
      <c r="H7314"/>
      <c r="I7314"/>
    </row>
    <row r="7315" spans="4:9" x14ac:dyDescent="0.2">
      <c r="D7315" s="7"/>
      <c r="E7315"/>
      <c r="F7315"/>
      <c r="G7315"/>
      <c r="H7315"/>
      <c r="I7315"/>
    </row>
    <row r="7316" spans="4:9" x14ac:dyDescent="0.2">
      <c r="D7316" s="7"/>
      <c r="E7316"/>
      <c r="F7316"/>
      <c r="G7316"/>
      <c r="H7316"/>
      <c r="I7316"/>
    </row>
    <row r="7317" spans="4:9" x14ac:dyDescent="0.2">
      <c r="D7317" s="7"/>
      <c r="E7317"/>
      <c r="F7317"/>
      <c r="G7317"/>
      <c r="H7317"/>
      <c r="I7317"/>
    </row>
    <row r="7318" spans="4:9" x14ac:dyDescent="0.2">
      <c r="D7318" s="7"/>
      <c r="E7318"/>
      <c r="F7318"/>
      <c r="G7318"/>
      <c r="H7318"/>
      <c r="I7318"/>
    </row>
    <row r="7319" spans="4:9" x14ac:dyDescent="0.2">
      <c r="D7319" s="7"/>
      <c r="E7319"/>
      <c r="F7319"/>
      <c r="G7319"/>
      <c r="H7319"/>
      <c r="I7319"/>
    </row>
    <row r="7320" spans="4:9" x14ac:dyDescent="0.2">
      <c r="D7320" s="7"/>
      <c r="E7320"/>
      <c r="F7320"/>
      <c r="G7320"/>
      <c r="H7320"/>
      <c r="I7320"/>
    </row>
    <row r="7321" spans="4:9" x14ac:dyDescent="0.2">
      <c r="D7321" s="7"/>
      <c r="E7321"/>
      <c r="F7321"/>
      <c r="G7321"/>
      <c r="H7321"/>
      <c r="I7321"/>
    </row>
    <row r="7322" spans="4:9" x14ac:dyDescent="0.2">
      <c r="D7322" s="7"/>
      <c r="E7322"/>
      <c r="F7322"/>
      <c r="G7322"/>
      <c r="H7322"/>
      <c r="I7322"/>
    </row>
    <row r="7323" spans="4:9" x14ac:dyDescent="0.2">
      <c r="D7323" s="7"/>
      <c r="E7323"/>
      <c r="F7323"/>
      <c r="G7323"/>
      <c r="H7323"/>
      <c r="I7323"/>
    </row>
    <row r="7324" spans="4:9" x14ac:dyDescent="0.2">
      <c r="D7324" s="7"/>
      <c r="E7324"/>
      <c r="F7324"/>
      <c r="G7324"/>
      <c r="H7324"/>
      <c r="I7324"/>
    </row>
    <row r="7325" spans="4:9" x14ac:dyDescent="0.2">
      <c r="D7325" s="7"/>
      <c r="E7325"/>
      <c r="F7325"/>
      <c r="G7325"/>
      <c r="H7325"/>
      <c r="I7325"/>
    </row>
    <row r="7326" spans="4:9" x14ac:dyDescent="0.2">
      <c r="D7326" s="7"/>
      <c r="E7326"/>
      <c r="F7326"/>
      <c r="G7326"/>
      <c r="H7326"/>
      <c r="I7326"/>
    </row>
    <row r="7327" spans="4:9" x14ac:dyDescent="0.2">
      <c r="D7327" s="7"/>
      <c r="E7327"/>
      <c r="F7327"/>
      <c r="G7327"/>
      <c r="H7327"/>
      <c r="I7327"/>
    </row>
    <row r="7328" spans="4:9" x14ac:dyDescent="0.2">
      <c r="D7328" s="7"/>
      <c r="E7328"/>
      <c r="F7328"/>
      <c r="G7328"/>
      <c r="H7328"/>
      <c r="I7328"/>
    </row>
    <row r="7329" spans="4:9" x14ac:dyDescent="0.2">
      <c r="D7329" s="7"/>
      <c r="E7329"/>
      <c r="F7329"/>
      <c r="G7329"/>
      <c r="H7329"/>
      <c r="I7329"/>
    </row>
    <row r="7330" spans="4:9" x14ac:dyDescent="0.2">
      <c r="D7330" s="7"/>
      <c r="E7330"/>
      <c r="F7330"/>
      <c r="G7330"/>
      <c r="H7330"/>
      <c r="I7330"/>
    </row>
    <row r="7331" spans="4:9" x14ac:dyDescent="0.2">
      <c r="D7331" s="7"/>
      <c r="E7331"/>
      <c r="F7331"/>
      <c r="G7331"/>
      <c r="H7331"/>
      <c r="I7331"/>
    </row>
    <row r="7332" spans="4:9" x14ac:dyDescent="0.2">
      <c r="D7332" s="7"/>
      <c r="E7332"/>
      <c r="F7332"/>
      <c r="G7332"/>
      <c r="H7332"/>
      <c r="I7332"/>
    </row>
    <row r="7333" spans="4:9" x14ac:dyDescent="0.2">
      <c r="D7333" s="7"/>
      <c r="E7333"/>
      <c r="F7333"/>
      <c r="G7333"/>
      <c r="H7333"/>
      <c r="I7333"/>
    </row>
    <row r="7334" spans="4:9" x14ac:dyDescent="0.2">
      <c r="D7334" s="7"/>
      <c r="E7334"/>
      <c r="F7334"/>
      <c r="G7334"/>
      <c r="H7334"/>
      <c r="I7334"/>
    </row>
    <row r="7335" spans="4:9" x14ac:dyDescent="0.2">
      <c r="D7335" s="7"/>
      <c r="E7335"/>
      <c r="F7335"/>
      <c r="G7335"/>
      <c r="H7335"/>
      <c r="I7335"/>
    </row>
    <row r="7336" spans="4:9" x14ac:dyDescent="0.2">
      <c r="D7336" s="7"/>
      <c r="E7336"/>
      <c r="F7336"/>
      <c r="G7336"/>
      <c r="H7336"/>
      <c r="I7336"/>
    </row>
    <row r="7337" spans="4:9" x14ac:dyDescent="0.2">
      <c r="D7337" s="7"/>
      <c r="E7337"/>
      <c r="F7337"/>
      <c r="G7337"/>
      <c r="H7337"/>
      <c r="I7337"/>
    </row>
    <row r="7338" spans="4:9" x14ac:dyDescent="0.2">
      <c r="D7338" s="7"/>
      <c r="E7338"/>
      <c r="F7338"/>
      <c r="G7338"/>
      <c r="H7338"/>
      <c r="I7338"/>
    </row>
    <row r="7339" spans="4:9" x14ac:dyDescent="0.2">
      <c r="D7339" s="7"/>
      <c r="E7339"/>
      <c r="F7339"/>
      <c r="G7339"/>
      <c r="H7339"/>
      <c r="I7339"/>
    </row>
    <row r="7340" spans="4:9" x14ac:dyDescent="0.2">
      <c r="D7340" s="7"/>
      <c r="E7340"/>
      <c r="F7340"/>
      <c r="G7340"/>
      <c r="H7340"/>
      <c r="I7340"/>
    </row>
    <row r="7341" spans="4:9" x14ac:dyDescent="0.2">
      <c r="D7341" s="7"/>
      <c r="E7341"/>
      <c r="F7341"/>
      <c r="G7341"/>
      <c r="H7341"/>
      <c r="I7341"/>
    </row>
    <row r="7342" spans="4:9" x14ac:dyDescent="0.2">
      <c r="D7342" s="7"/>
      <c r="E7342"/>
      <c r="F7342"/>
      <c r="G7342"/>
      <c r="H7342"/>
      <c r="I7342"/>
    </row>
    <row r="7343" spans="4:9" x14ac:dyDescent="0.2">
      <c r="D7343" s="7"/>
      <c r="E7343"/>
      <c r="F7343"/>
      <c r="G7343"/>
      <c r="H7343"/>
      <c r="I7343"/>
    </row>
    <row r="7344" spans="4:9" x14ac:dyDescent="0.2">
      <c r="D7344" s="7"/>
      <c r="E7344"/>
      <c r="F7344"/>
      <c r="G7344"/>
      <c r="H7344"/>
      <c r="I7344"/>
    </row>
    <row r="7345" spans="4:9" x14ac:dyDescent="0.2">
      <c r="D7345" s="7"/>
      <c r="E7345"/>
      <c r="F7345"/>
      <c r="G7345"/>
      <c r="H7345"/>
      <c r="I7345"/>
    </row>
    <row r="7346" spans="4:9" x14ac:dyDescent="0.2">
      <c r="D7346" s="7"/>
      <c r="E7346"/>
      <c r="F7346"/>
      <c r="G7346"/>
      <c r="H7346"/>
      <c r="I7346"/>
    </row>
    <row r="7347" spans="4:9" x14ac:dyDescent="0.2">
      <c r="D7347" s="7"/>
      <c r="E7347"/>
      <c r="F7347"/>
      <c r="G7347"/>
      <c r="H7347"/>
      <c r="I7347"/>
    </row>
    <row r="7348" spans="4:9" x14ac:dyDescent="0.2">
      <c r="D7348" s="7"/>
      <c r="E7348"/>
      <c r="F7348"/>
      <c r="G7348"/>
      <c r="H7348"/>
      <c r="I7348"/>
    </row>
    <row r="7349" spans="4:9" x14ac:dyDescent="0.2">
      <c r="D7349" s="7"/>
      <c r="E7349"/>
      <c r="F7349"/>
      <c r="G7349"/>
      <c r="H7349"/>
      <c r="I7349"/>
    </row>
    <row r="7350" spans="4:9" x14ac:dyDescent="0.2">
      <c r="D7350" s="7"/>
      <c r="E7350"/>
      <c r="F7350"/>
      <c r="G7350"/>
      <c r="H7350"/>
      <c r="I7350"/>
    </row>
    <row r="7351" spans="4:9" x14ac:dyDescent="0.2">
      <c r="D7351" s="7"/>
      <c r="E7351"/>
      <c r="F7351"/>
      <c r="G7351"/>
      <c r="H7351"/>
      <c r="I7351"/>
    </row>
    <row r="7352" spans="4:9" x14ac:dyDescent="0.2">
      <c r="D7352" s="7"/>
      <c r="E7352"/>
      <c r="F7352"/>
      <c r="G7352"/>
      <c r="H7352"/>
      <c r="I7352"/>
    </row>
    <row r="7353" spans="4:9" x14ac:dyDescent="0.2">
      <c r="D7353" s="7"/>
      <c r="E7353"/>
      <c r="F7353"/>
      <c r="G7353"/>
      <c r="H7353"/>
      <c r="I7353"/>
    </row>
    <row r="7354" spans="4:9" x14ac:dyDescent="0.2">
      <c r="D7354" s="7"/>
      <c r="E7354"/>
      <c r="F7354"/>
      <c r="G7354"/>
      <c r="H7354"/>
      <c r="I7354"/>
    </row>
    <row r="7355" spans="4:9" x14ac:dyDescent="0.2">
      <c r="D7355" s="7"/>
      <c r="E7355"/>
      <c r="F7355"/>
      <c r="G7355"/>
      <c r="H7355"/>
      <c r="I7355"/>
    </row>
    <row r="7356" spans="4:9" x14ac:dyDescent="0.2">
      <c r="D7356" s="7"/>
      <c r="E7356"/>
      <c r="F7356"/>
      <c r="G7356"/>
      <c r="H7356"/>
      <c r="I7356"/>
    </row>
    <row r="7357" spans="4:9" x14ac:dyDescent="0.2">
      <c r="D7357" s="7"/>
      <c r="E7357"/>
      <c r="F7357"/>
      <c r="G7357"/>
      <c r="H7357"/>
      <c r="I7357"/>
    </row>
    <row r="7358" spans="4:9" x14ac:dyDescent="0.2">
      <c r="D7358" s="7"/>
      <c r="E7358"/>
      <c r="F7358"/>
      <c r="G7358"/>
      <c r="H7358"/>
      <c r="I7358"/>
    </row>
    <row r="7359" spans="4:9" x14ac:dyDescent="0.2">
      <c r="D7359" s="7"/>
      <c r="E7359"/>
      <c r="F7359"/>
      <c r="G7359"/>
      <c r="H7359"/>
      <c r="I7359"/>
    </row>
    <row r="7360" spans="4:9" x14ac:dyDescent="0.2">
      <c r="D7360" s="7"/>
      <c r="E7360"/>
      <c r="F7360"/>
      <c r="G7360"/>
      <c r="H7360"/>
      <c r="I7360"/>
    </row>
    <row r="7361" spans="4:9" x14ac:dyDescent="0.2">
      <c r="D7361" s="7"/>
      <c r="E7361"/>
      <c r="F7361"/>
      <c r="G7361"/>
      <c r="H7361"/>
      <c r="I7361"/>
    </row>
    <row r="7362" spans="4:9" x14ac:dyDescent="0.2">
      <c r="D7362" s="7"/>
      <c r="E7362"/>
      <c r="F7362"/>
      <c r="G7362"/>
      <c r="H7362"/>
      <c r="I7362"/>
    </row>
    <row r="7363" spans="4:9" x14ac:dyDescent="0.2">
      <c r="D7363" s="7"/>
      <c r="E7363"/>
      <c r="F7363"/>
      <c r="G7363"/>
      <c r="H7363"/>
      <c r="I7363"/>
    </row>
    <row r="7364" spans="4:9" x14ac:dyDescent="0.2">
      <c r="D7364" s="7"/>
      <c r="E7364"/>
      <c r="F7364"/>
      <c r="G7364"/>
      <c r="H7364"/>
      <c r="I7364"/>
    </row>
    <row r="7365" spans="4:9" x14ac:dyDescent="0.2">
      <c r="D7365" s="7"/>
      <c r="E7365"/>
      <c r="F7365"/>
      <c r="G7365"/>
      <c r="H7365"/>
      <c r="I7365"/>
    </row>
    <row r="7366" spans="4:9" x14ac:dyDescent="0.2">
      <c r="D7366" s="7"/>
      <c r="E7366"/>
      <c r="F7366"/>
      <c r="G7366"/>
      <c r="H7366"/>
      <c r="I7366"/>
    </row>
    <row r="7367" spans="4:9" x14ac:dyDescent="0.2">
      <c r="D7367" s="7"/>
      <c r="E7367"/>
      <c r="F7367"/>
      <c r="G7367"/>
      <c r="H7367"/>
      <c r="I7367"/>
    </row>
    <row r="7368" spans="4:9" x14ac:dyDescent="0.2">
      <c r="D7368" s="7"/>
      <c r="E7368"/>
      <c r="F7368"/>
      <c r="G7368"/>
      <c r="H7368"/>
      <c r="I7368"/>
    </row>
    <row r="7369" spans="4:9" x14ac:dyDescent="0.2">
      <c r="D7369" s="7"/>
      <c r="E7369"/>
      <c r="F7369"/>
      <c r="G7369"/>
      <c r="H7369"/>
      <c r="I7369"/>
    </row>
    <row r="7370" spans="4:9" x14ac:dyDescent="0.2">
      <c r="D7370" s="7"/>
      <c r="E7370"/>
      <c r="F7370"/>
      <c r="G7370"/>
      <c r="H7370"/>
      <c r="I7370"/>
    </row>
    <row r="7371" spans="4:9" x14ac:dyDescent="0.2">
      <c r="D7371" s="7"/>
      <c r="E7371"/>
      <c r="F7371"/>
      <c r="G7371"/>
      <c r="H7371"/>
      <c r="I7371"/>
    </row>
    <row r="7372" spans="4:9" x14ac:dyDescent="0.2">
      <c r="D7372" s="7"/>
      <c r="E7372"/>
      <c r="F7372"/>
      <c r="G7372"/>
      <c r="H7372"/>
      <c r="I7372"/>
    </row>
    <row r="7373" spans="4:9" x14ac:dyDescent="0.2">
      <c r="D7373" s="7"/>
      <c r="E7373"/>
      <c r="F7373"/>
      <c r="G7373"/>
      <c r="H7373"/>
      <c r="I7373"/>
    </row>
    <row r="7374" spans="4:9" x14ac:dyDescent="0.2">
      <c r="D7374" s="7"/>
      <c r="E7374"/>
      <c r="F7374"/>
      <c r="G7374"/>
      <c r="H7374"/>
      <c r="I7374"/>
    </row>
    <row r="7375" spans="4:9" x14ac:dyDescent="0.2">
      <c r="D7375" s="7"/>
      <c r="E7375"/>
      <c r="F7375"/>
      <c r="G7375"/>
      <c r="H7375"/>
      <c r="I7375"/>
    </row>
    <row r="7376" spans="4:9" x14ac:dyDescent="0.2">
      <c r="D7376" s="7"/>
      <c r="E7376"/>
      <c r="F7376"/>
      <c r="G7376"/>
      <c r="H7376"/>
      <c r="I7376"/>
    </row>
    <row r="7377" spans="4:9" x14ac:dyDescent="0.2">
      <c r="D7377" s="7"/>
      <c r="E7377"/>
      <c r="F7377"/>
      <c r="G7377"/>
      <c r="H7377"/>
      <c r="I7377"/>
    </row>
    <row r="7378" spans="4:9" x14ac:dyDescent="0.2">
      <c r="D7378" s="7"/>
      <c r="E7378"/>
      <c r="F7378"/>
      <c r="G7378"/>
      <c r="H7378"/>
      <c r="I7378"/>
    </row>
    <row r="7379" spans="4:9" x14ac:dyDescent="0.2">
      <c r="D7379" s="7"/>
      <c r="E7379"/>
      <c r="F7379"/>
      <c r="G7379"/>
      <c r="H7379"/>
      <c r="I7379"/>
    </row>
    <row r="7380" spans="4:9" x14ac:dyDescent="0.2">
      <c r="D7380" s="7"/>
      <c r="E7380"/>
      <c r="F7380"/>
      <c r="G7380"/>
      <c r="H7380"/>
      <c r="I7380"/>
    </row>
    <row r="7381" spans="4:9" x14ac:dyDescent="0.2">
      <c r="D7381" s="7"/>
      <c r="E7381"/>
      <c r="F7381"/>
      <c r="G7381"/>
      <c r="H7381"/>
      <c r="I7381"/>
    </row>
    <row r="7382" spans="4:9" x14ac:dyDescent="0.2">
      <c r="D7382" s="7"/>
      <c r="E7382"/>
      <c r="F7382"/>
      <c r="G7382"/>
      <c r="H7382"/>
      <c r="I7382"/>
    </row>
    <row r="7383" spans="4:9" x14ac:dyDescent="0.2">
      <c r="D7383" s="7"/>
      <c r="E7383"/>
      <c r="F7383"/>
      <c r="G7383"/>
      <c r="H7383"/>
      <c r="I7383"/>
    </row>
    <row r="7384" spans="4:9" x14ac:dyDescent="0.2">
      <c r="D7384" s="7"/>
      <c r="E7384"/>
      <c r="F7384"/>
      <c r="G7384"/>
      <c r="H7384"/>
      <c r="I7384"/>
    </row>
    <row r="7385" spans="4:9" x14ac:dyDescent="0.2">
      <c r="D7385" s="7"/>
      <c r="E7385"/>
      <c r="F7385"/>
      <c r="G7385"/>
      <c r="H7385"/>
      <c r="I7385"/>
    </row>
    <row r="7386" spans="4:9" x14ac:dyDescent="0.2">
      <c r="D7386" s="7"/>
      <c r="E7386"/>
      <c r="F7386"/>
      <c r="G7386"/>
      <c r="H7386"/>
      <c r="I7386"/>
    </row>
    <row r="7387" spans="4:9" x14ac:dyDescent="0.2">
      <c r="D7387" s="7"/>
      <c r="E7387"/>
      <c r="F7387"/>
      <c r="G7387"/>
      <c r="H7387"/>
      <c r="I7387"/>
    </row>
    <row r="7388" spans="4:9" x14ac:dyDescent="0.2">
      <c r="D7388" s="7"/>
      <c r="E7388"/>
      <c r="F7388"/>
      <c r="G7388"/>
      <c r="H7388"/>
      <c r="I7388"/>
    </row>
    <row r="7389" spans="4:9" x14ac:dyDescent="0.2">
      <c r="D7389" s="7"/>
      <c r="E7389"/>
      <c r="F7389"/>
      <c r="G7389"/>
      <c r="H7389"/>
      <c r="I7389"/>
    </row>
    <row r="7390" spans="4:9" x14ac:dyDescent="0.2">
      <c r="D7390" s="7"/>
      <c r="E7390"/>
      <c r="F7390"/>
      <c r="G7390"/>
      <c r="H7390"/>
      <c r="I7390"/>
    </row>
    <row r="7391" spans="4:9" x14ac:dyDescent="0.2">
      <c r="D7391" s="7"/>
      <c r="E7391"/>
      <c r="F7391"/>
      <c r="G7391"/>
      <c r="H7391"/>
      <c r="I7391"/>
    </row>
    <row r="7392" spans="4:9" x14ac:dyDescent="0.2">
      <c r="D7392" s="7"/>
      <c r="E7392"/>
      <c r="F7392"/>
      <c r="G7392"/>
      <c r="H7392"/>
      <c r="I7392"/>
    </row>
    <row r="7393" spans="4:9" x14ac:dyDescent="0.2">
      <c r="D7393" s="7"/>
      <c r="E7393"/>
      <c r="F7393"/>
      <c r="G7393"/>
      <c r="H7393"/>
      <c r="I7393"/>
    </row>
    <row r="7394" spans="4:9" x14ac:dyDescent="0.2">
      <c r="D7394" s="7"/>
      <c r="E7394"/>
      <c r="F7394"/>
      <c r="G7394"/>
      <c r="H7394"/>
      <c r="I7394"/>
    </row>
    <row r="7395" spans="4:9" x14ac:dyDescent="0.2">
      <c r="D7395" s="7"/>
      <c r="E7395"/>
      <c r="F7395"/>
      <c r="G7395"/>
      <c r="H7395"/>
      <c r="I7395"/>
    </row>
    <row r="7396" spans="4:9" x14ac:dyDescent="0.2">
      <c r="D7396" s="7"/>
      <c r="E7396"/>
      <c r="F7396"/>
      <c r="G7396"/>
      <c r="H7396"/>
      <c r="I7396"/>
    </row>
    <row r="7397" spans="4:9" x14ac:dyDescent="0.2">
      <c r="D7397" s="7"/>
      <c r="E7397"/>
      <c r="F7397"/>
      <c r="G7397"/>
      <c r="H7397"/>
      <c r="I7397"/>
    </row>
    <row r="7398" spans="4:9" x14ac:dyDescent="0.2">
      <c r="D7398" s="7"/>
      <c r="E7398"/>
      <c r="F7398"/>
      <c r="G7398"/>
      <c r="H7398"/>
      <c r="I7398"/>
    </row>
    <row r="7399" spans="4:9" x14ac:dyDescent="0.2">
      <c r="D7399" s="7"/>
      <c r="E7399"/>
      <c r="F7399"/>
      <c r="G7399"/>
      <c r="H7399"/>
      <c r="I7399"/>
    </row>
    <row r="7400" spans="4:9" x14ac:dyDescent="0.2">
      <c r="D7400" s="7"/>
      <c r="E7400"/>
      <c r="F7400"/>
      <c r="G7400"/>
      <c r="H7400"/>
      <c r="I7400"/>
    </row>
    <row r="7401" spans="4:9" x14ac:dyDescent="0.2">
      <c r="D7401" s="7"/>
      <c r="E7401"/>
      <c r="F7401"/>
      <c r="G7401"/>
      <c r="H7401"/>
      <c r="I7401"/>
    </row>
    <row r="7402" spans="4:9" x14ac:dyDescent="0.2">
      <c r="D7402" s="7"/>
      <c r="E7402"/>
      <c r="F7402"/>
      <c r="G7402"/>
      <c r="H7402"/>
      <c r="I7402"/>
    </row>
    <row r="7403" spans="4:9" x14ac:dyDescent="0.2">
      <c r="D7403" s="7"/>
      <c r="E7403"/>
      <c r="F7403"/>
      <c r="G7403"/>
      <c r="H7403"/>
      <c r="I7403"/>
    </row>
    <row r="7404" spans="4:9" x14ac:dyDescent="0.2">
      <c r="D7404" s="7"/>
      <c r="E7404"/>
      <c r="F7404"/>
      <c r="G7404"/>
      <c r="H7404"/>
      <c r="I7404"/>
    </row>
    <row r="7405" spans="4:9" x14ac:dyDescent="0.2">
      <c r="D7405" s="7"/>
      <c r="E7405"/>
      <c r="F7405"/>
      <c r="G7405"/>
      <c r="H7405"/>
      <c r="I7405"/>
    </row>
    <row r="7406" spans="4:9" x14ac:dyDescent="0.2">
      <c r="D7406" s="7"/>
      <c r="E7406"/>
      <c r="F7406"/>
      <c r="G7406"/>
      <c r="H7406"/>
      <c r="I7406"/>
    </row>
    <row r="7407" spans="4:9" x14ac:dyDescent="0.2">
      <c r="D7407" s="7"/>
      <c r="E7407"/>
      <c r="F7407"/>
      <c r="G7407"/>
      <c r="H7407"/>
      <c r="I7407"/>
    </row>
    <row r="7408" spans="4:9" x14ac:dyDescent="0.2">
      <c r="D7408" s="7"/>
      <c r="E7408"/>
      <c r="F7408"/>
      <c r="G7408"/>
      <c r="H7408"/>
      <c r="I7408"/>
    </row>
    <row r="7409" spans="4:9" x14ac:dyDescent="0.2">
      <c r="D7409" s="7"/>
      <c r="E7409"/>
      <c r="F7409"/>
      <c r="G7409"/>
      <c r="H7409"/>
      <c r="I7409"/>
    </row>
    <row r="7410" spans="4:9" x14ac:dyDescent="0.2">
      <c r="D7410" s="7"/>
      <c r="E7410"/>
      <c r="F7410"/>
      <c r="G7410"/>
      <c r="H7410"/>
      <c r="I7410"/>
    </row>
    <row r="7411" spans="4:9" x14ac:dyDescent="0.2">
      <c r="D7411" s="7"/>
      <c r="E7411"/>
      <c r="F7411"/>
      <c r="G7411"/>
      <c r="H7411"/>
      <c r="I7411"/>
    </row>
    <row r="7412" spans="4:9" x14ac:dyDescent="0.2">
      <c r="D7412" s="7"/>
      <c r="E7412"/>
      <c r="F7412"/>
      <c r="G7412"/>
      <c r="H7412"/>
      <c r="I7412"/>
    </row>
    <row r="7413" spans="4:9" x14ac:dyDescent="0.2">
      <c r="D7413" s="7"/>
      <c r="E7413"/>
      <c r="F7413"/>
      <c r="G7413"/>
      <c r="H7413"/>
      <c r="I7413"/>
    </row>
    <row r="7414" spans="4:9" x14ac:dyDescent="0.2">
      <c r="D7414" s="7"/>
      <c r="E7414"/>
      <c r="F7414"/>
      <c r="G7414"/>
      <c r="H7414"/>
      <c r="I7414"/>
    </row>
    <row r="7415" spans="4:9" x14ac:dyDescent="0.2">
      <c r="D7415" s="7"/>
      <c r="E7415"/>
      <c r="F7415"/>
      <c r="G7415"/>
      <c r="H7415"/>
      <c r="I7415"/>
    </row>
    <row r="7416" spans="4:9" x14ac:dyDescent="0.2">
      <c r="D7416" s="7"/>
      <c r="E7416"/>
      <c r="F7416"/>
      <c r="G7416"/>
      <c r="H7416"/>
      <c r="I7416"/>
    </row>
    <row r="7417" spans="4:9" x14ac:dyDescent="0.2">
      <c r="D7417" s="7"/>
      <c r="E7417"/>
      <c r="F7417"/>
      <c r="G7417"/>
      <c r="H7417"/>
      <c r="I7417"/>
    </row>
    <row r="7418" spans="4:9" x14ac:dyDescent="0.2">
      <c r="D7418" s="7"/>
      <c r="E7418"/>
      <c r="F7418"/>
      <c r="G7418"/>
      <c r="H7418"/>
      <c r="I7418"/>
    </row>
    <row r="7419" spans="4:9" x14ac:dyDescent="0.2">
      <c r="D7419" s="7"/>
      <c r="E7419"/>
      <c r="F7419"/>
      <c r="G7419"/>
      <c r="H7419"/>
      <c r="I7419"/>
    </row>
    <row r="7420" spans="4:9" x14ac:dyDescent="0.2">
      <c r="D7420" s="7"/>
      <c r="E7420"/>
      <c r="F7420"/>
      <c r="G7420"/>
      <c r="H7420"/>
      <c r="I7420"/>
    </row>
    <row r="7421" spans="4:9" x14ac:dyDescent="0.2">
      <c r="D7421" s="7"/>
      <c r="E7421"/>
      <c r="F7421"/>
      <c r="G7421"/>
      <c r="H7421"/>
      <c r="I7421"/>
    </row>
    <row r="7422" spans="4:9" x14ac:dyDescent="0.2">
      <c r="D7422" s="7"/>
      <c r="E7422"/>
      <c r="F7422"/>
      <c r="G7422"/>
      <c r="H7422"/>
      <c r="I7422"/>
    </row>
    <row r="7423" spans="4:9" x14ac:dyDescent="0.2">
      <c r="D7423" s="7"/>
      <c r="E7423"/>
      <c r="F7423"/>
      <c r="G7423"/>
      <c r="H7423"/>
      <c r="I7423"/>
    </row>
    <row r="7424" spans="4:9" x14ac:dyDescent="0.2">
      <c r="D7424" s="7"/>
      <c r="E7424"/>
      <c r="F7424"/>
      <c r="G7424"/>
      <c r="H7424"/>
      <c r="I7424"/>
    </row>
    <row r="7425" spans="4:9" x14ac:dyDescent="0.2">
      <c r="D7425" s="7"/>
      <c r="E7425"/>
      <c r="F7425"/>
      <c r="G7425"/>
      <c r="H7425"/>
      <c r="I7425"/>
    </row>
    <row r="7426" spans="4:9" x14ac:dyDescent="0.2">
      <c r="D7426" s="7"/>
      <c r="E7426"/>
      <c r="F7426"/>
      <c r="G7426"/>
      <c r="H7426"/>
      <c r="I7426"/>
    </row>
    <row r="7427" spans="4:9" x14ac:dyDescent="0.2">
      <c r="D7427" s="7"/>
      <c r="E7427"/>
      <c r="F7427"/>
      <c r="G7427"/>
      <c r="H7427"/>
      <c r="I7427"/>
    </row>
    <row r="7428" spans="4:9" x14ac:dyDescent="0.2">
      <c r="D7428" s="7"/>
      <c r="E7428"/>
      <c r="F7428"/>
      <c r="G7428"/>
      <c r="H7428"/>
      <c r="I7428"/>
    </row>
    <row r="7429" spans="4:9" x14ac:dyDescent="0.2">
      <c r="D7429" s="7"/>
      <c r="E7429"/>
      <c r="F7429"/>
      <c r="G7429"/>
      <c r="H7429"/>
      <c r="I7429"/>
    </row>
    <row r="7430" spans="4:9" x14ac:dyDescent="0.2">
      <c r="D7430" s="7"/>
      <c r="E7430"/>
      <c r="F7430"/>
      <c r="G7430"/>
      <c r="H7430"/>
      <c r="I7430"/>
    </row>
    <row r="7431" spans="4:9" x14ac:dyDescent="0.2">
      <c r="D7431" s="7"/>
      <c r="E7431"/>
      <c r="F7431"/>
      <c r="G7431"/>
      <c r="H7431"/>
      <c r="I7431"/>
    </row>
    <row r="7432" spans="4:9" x14ac:dyDescent="0.2">
      <c r="D7432" s="7"/>
      <c r="E7432"/>
      <c r="F7432"/>
      <c r="G7432"/>
      <c r="H7432"/>
      <c r="I7432"/>
    </row>
    <row r="7433" spans="4:9" x14ac:dyDescent="0.2">
      <c r="D7433" s="7"/>
      <c r="E7433"/>
      <c r="F7433"/>
      <c r="G7433"/>
      <c r="H7433"/>
      <c r="I7433"/>
    </row>
    <row r="7434" spans="4:9" x14ac:dyDescent="0.2">
      <c r="D7434" s="7"/>
      <c r="E7434"/>
      <c r="F7434"/>
      <c r="G7434"/>
      <c r="H7434"/>
      <c r="I7434"/>
    </row>
    <row r="7435" spans="4:9" x14ac:dyDescent="0.2">
      <c r="D7435" s="7"/>
      <c r="E7435"/>
      <c r="F7435"/>
      <c r="G7435"/>
      <c r="H7435"/>
      <c r="I7435"/>
    </row>
    <row r="7436" spans="4:9" x14ac:dyDescent="0.2">
      <c r="D7436" s="7"/>
      <c r="E7436"/>
      <c r="F7436"/>
      <c r="G7436"/>
      <c r="H7436"/>
      <c r="I7436"/>
    </row>
    <row r="7437" spans="4:9" x14ac:dyDescent="0.2">
      <c r="D7437" s="7"/>
      <c r="E7437"/>
      <c r="F7437"/>
      <c r="G7437"/>
      <c r="H7437"/>
      <c r="I7437"/>
    </row>
    <row r="7438" spans="4:9" x14ac:dyDescent="0.2">
      <c r="D7438" s="7"/>
      <c r="E7438"/>
      <c r="F7438"/>
      <c r="G7438"/>
      <c r="H7438"/>
      <c r="I7438"/>
    </row>
    <row r="7439" spans="4:9" x14ac:dyDescent="0.2">
      <c r="D7439" s="7"/>
      <c r="E7439"/>
      <c r="F7439"/>
      <c r="G7439"/>
      <c r="H7439"/>
      <c r="I7439"/>
    </row>
    <row r="7440" spans="4:9" x14ac:dyDescent="0.2">
      <c r="D7440" s="7"/>
      <c r="E7440"/>
      <c r="F7440"/>
      <c r="G7440"/>
      <c r="H7440"/>
      <c r="I7440"/>
    </row>
    <row r="7441" spans="4:9" x14ac:dyDescent="0.2">
      <c r="D7441" s="7"/>
      <c r="E7441"/>
      <c r="F7441"/>
      <c r="G7441"/>
      <c r="H7441"/>
      <c r="I7441"/>
    </row>
    <row r="7442" spans="4:9" x14ac:dyDescent="0.2">
      <c r="D7442" s="7"/>
      <c r="E7442"/>
      <c r="F7442"/>
      <c r="G7442"/>
      <c r="H7442"/>
      <c r="I7442"/>
    </row>
    <row r="7443" spans="4:9" x14ac:dyDescent="0.2">
      <c r="D7443" s="7"/>
      <c r="E7443"/>
      <c r="F7443"/>
      <c r="G7443"/>
      <c r="H7443"/>
      <c r="I7443"/>
    </row>
    <row r="7444" spans="4:9" x14ac:dyDescent="0.2">
      <c r="D7444" s="7"/>
      <c r="E7444"/>
      <c r="F7444"/>
      <c r="G7444"/>
      <c r="H7444"/>
      <c r="I7444"/>
    </row>
    <row r="7445" spans="4:9" x14ac:dyDescent="0.2">
      <c r="D7445" s="7"/>
      <c r="E7445"/>
      <c r="F7445"/>
      <c r="G7445"/>
      <c r="H7445"/>
      <c r="I7445"/>
    </row>
    <row r="7446" spans="4:9" x14ac:dyDescent="0.2">
      <c r="D7446" s="7"/>
      <c r="E7446"/>
      <c r="F7446"/>
      <c r="G7446"/>
      <c r="H7446"/>
      <c r="I7446"/>
    </row>
    <row r="7447" spans="4:9" x14ac:dyDescent="0.2">
      <c r="D7447" s="7"/>
      <c r="E7447"/>
      <c r="F7447"/>
      <c r="G7447"/>
      <c r="H7447"/>
      <c r="I7447"/>
    </row>
    <row r="7448" spans="4:9" x14ac:dyDescent="0.2">
      <c r="D7448" s="7"/>
      <c r="E7448"/>
      <c r="F7448"/>
      <c r="G7448"/>
      <c r="H7448"/>
      <c r="I7448"/>
    </row>
    <row r="7449" spans="4:9" x14ac:dyDescent="0.2">
      <c r="D7449" s="7"/>
      <c r="E7449"/>
      <c r="F7449"/>
      <c r="G7449"/>
      <c r="H7449"/>
      <c r="I7449"/>
    </row>
    <row r="7450" spans="4:9" x14ac:dyDescent="0.2">
      <c r="D7450" s="7"/>
      <c r="E7450"/>
      <c r="F7450"/>
      <c r="G7450"/>
      <c r="H7450"/>
      <c r="I7450"/>
    </row>
    <row r="7451" spans="4:9" x14ac:dyDescent="0.2">
      <c r="D7451" s="7"/>
      <c r="E7451"/>
      <c r="F7451"/>
      <c r="G7451"/>
      <c r="H7451"/>
      <c r="I7451"/>
    </row>
    <row r="7452" spans="4:9" x14ac:dyDescent="0.2">
      <c r="D7452" s="7"/>
      <c r="E7452"/>
      <c r="F7452"/>
      <c r="G7452"/>
      <c r="H7452"/>
      <c r="I7452"/>
    </row>
    <row r="7453" spans="4:9" x14ac:dyDescent="0.2">
      <c r="D7453" s="7"/>
      <c r="E7453"/>
      <c r="F7453"/>
      <c r="G7453"/>
      <c r="H7453"/>
      <c r="I7453"/>
    </row>
    <row r="7454" spans="4:9" x14ac:dyDescent="0.2">
      <c r="D7454" s="7"/>
      <c r="E7454"/>
      <c r="F7454"/>
      <c r="G7454"/>
      <c r="H7454"/>
      <c r="I7454"/>
    </row>
    <row r="7455" spans="4:9" x14ac:dyDescent="0.2">
      <c r="D7455" s="7"/>
      <c r="E7455"/>
      <c r="F7455"/>
      <c r="G7455"/>
      <c r="H7455"/>
      <c r="I7455"/>
    </row>
    <row r="7456" spans="4:9" x14ac:dyDescent="0.2">
      <c r="D7456" s="7"/>
      <c r="E7456"/>
      <c r="F7456"/>
      <c r="G7456"/>
      <c r="H7456"/>
      <c r="I7456"/>
    </row>
    <row r="7457" spans="4:9" x14ac:dyDescent="0.2">
      <c r="D7457" s="7"/>
      <c r="E7457"/>
      <c r="F7457"/>
      <c r="G7457"/>
      <c r="H7457"/>
      <c r="I7457"/>
    </row>
    <row r="7458" spans="4:9" x14ac:dyDescent="0.2">
      <c r="D7458" s="7"/>
      <c r="E7458"/>
      <c r="F7458"/>
      <c r="G7458"/>
      <c r="H7458"/>
      <c r="I7458"/>
    </row>
    <row r="7459" spans="4:9" x14ac:dyDescent="0.2">
      <c r="D7459" s="7"/>
      <c r="E7459"/>
      <c r="F7459"/>
      <c r="G7459"/>
      <c r="H7459"/>
      <c r="I7459"/>
    </row>
    <row r="7460" spans="4:9" x14ac:dyDescent="0.2">
      <c r="D7460" s="7"/>
      <c r="E7460"/>
      <c r="F7460"/>
      <c r="G7460"/>
      <c r="H7460"/>
      <c r="I7460"/>
    </row>
    <row r="7461" spans="4:9" x14ac:dyDescent="0.2">
      <c r="D7461" s="7"/>
      <c r="E7461"/>
      <c r="F7461"/>
      <c r="G7461"/>
      <c r="H7461"/>
      <c r="I7461"/>
    </row>
    <row r="7462" spans="4:9" x14ac:dyDescent="0.2">
      <c r="D7462" s="7"/>
      <c r="E7462"/>
      <c r="F7462"/>
      <c r="G7462"/>
      <c r="H7462"/>
      <c r="I7462"/>
    </row>
    <row r="7463" spans="4:9" x14ac:dyDescent="0.2">
      <c r="D7463" s="7"/>
      <c r="E7463"/>
      <c r="F7463"/>
      <c r="G7463"/>
      <c r="H7463"/>
      <c r="I7463"/>
    </row>
    <row r="7464" spans="4:9" x14ac:dyDescent="0.2">
      <c r="D7464" s="7"/>
      <c r="E7464"/>
      <c r="F7464"/>
      <c r="G7464"/>
      <c r="H7464"/>
      <c r="I7464"/>
    </row>
    <row r="7465" spans="4:9" x14ac:dyDescent="0.2">
      <c r="D7465" s="7"/>
      <c r="E7465"/>
      <c r="F7465"/>
      <c r="G7465"/>
      <c r="H7465"/>
      <c r="I7465"/>
    </row>
    <row r="7466" spans="4:9" x14ac:dyDescent="0.2">
      <c r="D7466" s="7"/>
      <c r="E7466"/>
      <c r="F7466"/>
      <c r="G7466"/>
      <c r="H7466"/>
      <c r="I7466"/>
    </row>
    <row r="7467" spans="4:9" x14ac:dyDescent="0.2">
      <c r="D7467" s="7"/>
      <c r="E7467"/>
      <c r="F7467"/>
      <c r="G7467"/>
      <c r="H7467"/>
      <c r="I7467"/>
    </row>
    <row r="7468" spans="4:9" x14ac:dyDescent="0.2">
      <c r="D7468" s="7"/>
      <c r="E7468"/>
      <c r="F7468"/>
      <c r="G7468"/>
      <c r="H7468"/>
      <c r="I7468"/>
    </row>
    <row r="7469" spans="4:9" x14ac:dyDescent="0.2">
      <c r="D7469" s="7"/>
      <c r="E7469"/>
      <c r="F7469"/>
      <c r="G7469"/>
      <c r="H7469"/>
      <c r="I7469"/>
    </row>
    <row r="7470" spans="4:9" x14ac:dyDescent="0.2">
      <c r="D7470" s="7"/>
      <c r="E7470"/>
      <c r="F7470"/>
      <c r="G7470"/>
      <c r="H7470"/>
      <c r="I7470"/>
    </row>
    <row r="7471" spans="4:9" x14ac:dyDescent="0.2">
      <c r="D7471" s="7"/>
      <c r="E7471"/>
      <c r="F7471"/>
      <c r="G7471"/>
      <c r="H7471"/>
      <c r="I7471"/>
    </row>
    <row r="7472" spans="4:9" x14ac:dyDescent="0.2">
      <c r="D7472" s="7"/>
      <c r="E7472"/>
      <c r="F7472"/>
      <c r="G7472"/>
      <c r="H7472"/>
      <c r="I7472"/>
    </row>
    <row r="7473" spans="4:9" x14ac:dyDescent="0.2">
      <c r="D7473" s="7"/>
      <c r="E7473"/>
      <c r="F7473"/>
      <c r="G7473"/>
      <c r="H7473"/>
      <c r="I7473"/>
    </row>
    <row r="7474" spans="4:9" x14ac:dyDescent="0.2">
      <c r="D7474" s="7"/>
      <c r="E7474"/>
      <c r="F7474"/>
      <c r="G7474"/>
      <c r="H7474"/>
      <c r="I7474"/>
    </row>
    <row r="7475" spans="4:9" x14ac:dyDescent="0.2">
      <c r="D7475" s="7"/>
      <c r="E7475"/>
      <c r="F7475"/>
      <c r="G7475"/>
      <c r="H7475"/>
      <c r="I7475"/>
    </row>
    <row r="7476" spans="4:9" x14ac:dyDescent="0.2">
      <c r="D7476" s="7"/>
      <c r="E7476"/>
      <c r="F7476"/>
      <c r="G7476"/>
      <c r="H7476"/>
      <c r="I7476"/>
    </row>
    <row r="7477" spans="4:9" x14ac:dyDescent="0.2">
      <c r="D7477" s="7"/>
      <c r="E7477"/>
      <c r="F7477"/>
      <c r="G7477"/>
      <c r="H7477"/>
      <c r="I7477"/>
    </row>
    <row r="7478" spans="4:9" x14ac:dyDescent="0.2">
      <c r="D7478" s="7"/>
      <c r="E7478"/>
      <c r="F7478"/>
      <c r="G7478"/>
      <c r="H7478"/>
      <c r="I7478"/>
    </row>
    <row r="7479" spans="4:9" x14ac:dyDescent="0.2">
      <c r="D7479" s="7"/>
      <c r="E7479"/>
      <c r="F7479"/>
      <c r="G7479"/>
      <c r="H7479"/>
      <c r="I7479"/>
    </row>
    <row r="7480" spans="4:9" x14ac:dyDescent="0.2">
      <c r="D7480" s="7"/>
      <c r="E7480"/>
      <c r="F7480"/>
      <c r="G7480"/>
      <c r="H7480"/>
      <c r="I7480"/>
    </row>
    <row r="7481" spans="4:9" x14ac:dyDescent="0.2">
      <c r="D7481" s="7"/>
      <c r="E7481"/>
      <c r="F7481"/>
      <c r="G7481"/>
      <c r="H7481"/>
      <c r="I7481"/>
    </row>
    <row r="7482" spans="4:9" x14ac:dyDescent="0.2">
      <c r="D7482" s="7"/>
      <c r="E7482"/>
      <c r="F7482"/>
      <c r="G7482"/>
      <c r="H7482"/>
      <c r="I7482"/>
    </row>
    <row r="7483" spans="4:9" x14ac:dyDescent="0.2">
      <c r="D7483" s="7"/>
      <c r="E7483"/>
      <c r="F7483"/>
      <c r="G7483"/>
      <c r="H7483"/>
      <c r="I7483"/>
    </row>
    <row r="7484" spans="4:9" x14ac:dyDescent="0.2">
      <c r="D7484" s="7"/>
      <c r="E7484"/>
      <c r="F7484"/>
      <c r="G7484"/>
      <c r="H7484"/>
      <c r="I7484"/>
    </row>
    <row r="7485" spans="4:9" x14ac:dyDescent="0.2">
      <c r="D7485" s="7"/>
      <c r="E7485"/>
      <c r="F7485"/>
      <c r="G7485"/>
      <c r="H7485"/>
      <c r="I7485"/>
    </row>
    <row r="7486" spans="4:9" x14ac:dyDescent="0.2">
      <c r="D7486" s="7"/>
      <c r="E7486"/>
      <c r="F7486"/>
      <c r="G7486"/>
      <c r="H7486"/>
      <c r="I7486"/>
    </row>
    <row r="7487" spans="4:9" x14ac:dyDescent="0.2">
      <c r="D7487" s="7"/>
      <c r="E7487"/>
      <c r="F7487"/>
      <c r="G7487"/>
      <c r="H7487"/>
      <c r="I7487"/>
    </row>
    <row r="7488" spans="4:9" x14ac:dyDescent="0.2">
      <c r="D7488" s="7"/>
      <c r="E7488"/>
      <c r="F7488"/>
      <c r="G7488"/>
      <c r="H7488"/>
      <c r="I7488"/>
    </row>
    <row r="7489" spans="4:9" x14ac:dyDescent="0.2">
      <c r="D7489" s="7"/>
      <c r="E7489"/>
      <c r="F7489"/>
      <c r="G7489"/>
      <c r="H7489"/>
      <c r="I7489"/>
    </row>
    <row r="7490" spans="4:9" x14ac:dyDescent="0.2">
      <c r="D7490" s="7"/>
      <c r="E7490"/>
      <c r="F7490"/>
      <c r="G7490"/>
      <c r="H7490"/>
      <c r="I7490"/>
    </row>
    <row r="7491" spans="4:9" x14ac:dyDescent="0.2">
      <c r="D7491" s="7"/>
      <c r="E7491"/>
      <c r="F7491"/>
      <c r="G7491"/>
      <c r="H7491"/>
      <c r="I7491"/>
    </row>
    <row r="7492" spans="4:9" x14ac:dyDescent="0.2">
      <c r="D7492" s="7"/>
      <c r="E7492"/>
      <c r="F7492"/>
      <c r="G7492"/>
      <c r="H7492"/>
      <c r="I7492"/>
    </row>
    <row r="7493" spans="4:9" x14ac:dyDescent="0.2">
      <c r="D7493" s="7"/>
      <c r="E7493"/>
      <c r="F7493"/>
      <c r="G7493"/>
      <c r="H7493"/>
      <c r="I7493"/>
    </row>
    <row r="7494" spans="4:9" x14ac:dyDescent="0.2">
      <c r="D7494" s="7"/>
      <c r="E7494"/>
      <c r="F7494"/>
      <c r="G7494"/>
      <c r="H7494"/>
      <c r="I7494"/>
    </row>
    <row r="7495" spans="4:9" x14ac:dyDescent="0.2">
      <c r="D7495" s="7"/>
      <c r="E7495"/>
      <c r="F7495"/>
      <c r="G7495"/>
      <c r="H7495"/>
      <c r="I7495"/>
    </row>
    <row r="7496" spans="4:9" x14ac:dyDescent="0.2">
      <c r="D7496" s="7"/>
      <c r="E7496"/>
      <c r="F7496"/>
      <c r="G7496"/>
      <c r="H7496"/>
      <c r="I7496"/>
    </row>
    <row r="7497" spans="4:9" x14ac:dyDescent="0.2">
      <c r="D7497" s="7"/>
      <c r="E7497"/>
      <c r="F7497"/>
      <c r="G7497"/>
      <c r="H7497"/>
      <c r="I7497"/>
    </row>
    <row r="7498" spans="4:9" x14ac:dyDescent="0.2">
      <c r="D7498" s="7"/>
      <c r="E7498"/>
      <c r="F7498"/>
      <c r="G7498"/>
      <c r="H7498"/>
      <c r="I7498"/>
    </row>
    <row r="7499" spans="4:9" x14ac:dyDescent="0.2">
      <c r="D7499" s="7"/>
      <c r="E7499"/>
      <c r="F7499"/>
      <c r="G7499"/>
      <c r="H7499"/>
      <c r="I7499"/>
    </row>
    <row r="7500" spans="4:9" x14ac:dyDescent="0.2">
      <c r="D7500" s="7"/>
      <c r="E7500"/>
      <c r="F7500"/>
      <c r="G7500"/>
      <c r="H7500"/>
      <c r="I7500"/>
    </row>
    <row r="7501" spans="4:9" x14ac:dyDescent="0.2">
      <c r="D7501" s="7"/>
      <c r="E7501"/>
      <c r="F7501"/>
      <c r="G7501"/>
      <c r="H7501"/>
      <c r="I7501"/>
    </row>
    <row r="7502" spans="4:9" x14ac:dyDescent="0.2">
      <c r="D7502" s="7"/>
      <c r="E7502"/>
      <c r="F7502"/>
      <c r="G7502"/>
      <c r="H7502"/>
      <c r="I7502"/>
    </row>
    <row r="7503" spans="4:9" x14ac:dyDescent="0.2">
      <c r="D7503" s="7"/>
      <c r="E7503"/>
      <c r="F7503"/>
      <c r="G7503"/>
      <c r="H7503"/>
      <c r="I7503"/>
    </row>
    <row r="7504" spans="4:9" x14ac:dyDescent="0.2">
      <c r="D7504" s="7"/>
      <c r="E7504"/>
      <c r="F7504"/>
      <c r="G7504"/>
      <c r="H7504"/>
      <c r="I7504"/>
    </row>
    <row r="7505" spans="4:9" x14ac:dyDescent="0.2">
      <c r="D7505" s="7"/>
      <c r="E7505"/>
      <c r="F7505"/>
      <c r="G7505"/>
      <c r="H7505"/>
      <c r="I7505"/>
    </row>
    <row r="7506" spans="4:9" x14ac:dyDescent="0.2">
      <c r="D7506" s="7"/>
      <c r="E7506"/>
      <c r="F7506"/>
      <c r="G7506"/>
      <c r="H7506"/>
      <c r="I7506"/>
    </row>
    <row r="7507" spans="4:9" x14ac:dyDescent="0.2">
      <c r="D7507" s="7"/>
      <c r="E7507"/>
      <c r="F7507"/>
      <c r="G7507"/>
      <c r="H7507"/>
      <c r="I7507"/>
    </row>
    <row r="7508" spans="4:9" x14ac:dyDescent="0.2">
      <c r="D7508" s="7"/>
      <c r="E7508"/>
      <c r="F7508"/>
      <c r="G7508"/>
      <c r="H7508"/>
      <c r="I7508"/>
    </row>
    <row r="7509" spans="4:9" x14ac:dyDescent="0.2">
      <c r="D7509" s="7"/>
      <c r="E7509"/>
      <c r="F7509"/>
      <c r="G7509"/>
      <c r="H7509"/>
      <c r="I7509"/>
    </row>
    <row r="7510" spans="4:9" x14ac:dyDescent="0.2">
      <c r="D7510" s="7"/>
      <c r="E7510"/>
      <c r="F7510"/>
      <c r="G7510"/>
      <c r="H7510"/>
      <c r="I7510"/>
    </row>
    <row r="7511" spans="4:9" x14ac:dyDescent="0.2">
      <c r="D7511" s="7"/>
      <c r="E7511"/>
      <c r="F7511"/>
      <c r="G7511"/>
      <c r="H7511"/>
      <c r="I7511"/>
    </row>
    <row r="7512" spans="4:9" x14ac:dyDescent="0.2">
      <c r="D7512" s="7"/>
      <c r="E7512"/>
      <c r="F7512"/>
      <c r="G7512"/>
      <c r="H7512"/>
      <c r="I7512"/>
    </row>
    <row r="7513" spans="4:9" x14ac:dyDescent="0.2">
      <c r="D7513" s="7"/>
      <c r="E7513"/>
      <c r="F7513"/>
      <c r="G7513"/>
      <c r="H7513"/>
      <c r="I7513"/>
    </row>
    <row r="7514" spans="4:9" x14ac:dyDescent="0.2">
      <c r="D7514" s="7"/>
      <c r="E7514"/>
      <c r="F7514"/>
      <c r="G7514"/>
      <c r="H7514"/>
      <c r="I7514"/>
    </row>
    <row r="7515" spans="4:9" x14ac:dyDescent="0.2">
      <c r="D7515" s="7"/>
      <c r="E7515"/>
      <c r="F7515"/>
      <c r="G7515"/>
      <c r="H7515"/>
      <c r="I7515"/>
    </row>
    <row r="7516" spans="4:9" x14ac:dyDescent="0.2">
      <c r="D7516" s="7"/>
      <c r="E7516"/>
      <c r="F7516"/>
      <c r="G7516"/>
      <c r="H7516"/>
      <c r="I7516"/>
    </row>
    <row r="7517" spans="4:9" x14ac:dyDescent="0.2">
      <c r="D7517" s="7"/>
      <c r="E7517"/>
      <c r="F7517"/>
      <c r="G7517"/>
      <c r="H7517"/>
      <c r="I7517"/>
    </row>
    <row r="7518" spans="4:9" x14ac:dyDescent="0.2">
      <c r="D7518" s="7"/>
      <c r="E7518"/>
      <c r="F7518"/>
      <c r="G7518"/>
      <c r="H7518"/>
      <c r="I7518"/>
    </row>
    <row r="7519" spans="4:9" x14ac:dyDescent="0.2">
      <c r="D7519" s="7"/>
      <c r="E7519"/>
      <c r="F7519"/>
      <c r="G7519"/>
      <c r="H7519"/>
      <c r="I7519"/>
    </row>
    <row r="7520" spans="4:9" x14ac:dyDescent="0.2">
      <c r="D7520" s="7"/>
      <c r="E7520"/>
      <c r="F7520"/>
      <c r="G7520"/>
      <c r="H7520"/>
      <c r="I7520"/>
    </row>
    <row r="7521" spans="4:9" x14ac:dyDescent="0.2">
      <c r="D7521" s="7"/>
      <c r="E7521"/>
      <c r="F7521"/>
      <c r="G7521"/>
      <c r="H7521"/>
      <c r="I7521"/>
    </row>
    <row r="7522" spans="4:9" x14ac:dyDescent="0.2">
      <c r="D7522" s="7"/>
      <c r="E7522"/>
      <c r="F7522"/>
      <c r="G7522"/>
      <c r="H7522"/>
      <c r="I7522"/>
    </row>
    <row r="7523" spans="4:9" x14ac:dyDescent="0.2">
      <c r="D7523" s="7"/>
      <c r="E7523"/>
      <c r="F7523"/>
      <c r="G7523"/>
      <c r="H7523"/>
      <c r="I7523"/>
    </row>
    <row r="7524" spans="4:9" x14ac:dyDescent="0.2">
      <c r="D7524" s="7"/>
      <c r="E7524"/>
      <c r="F7524"/>
      <c r="G7524"/>
      <c r="H7524"/>
      <c r="I7524"/>
    </row>
    <row r="7525" spans="4:9" x14ac:dyDescent="0.2">
      <c r="D7525" s="7"/>
      <c r="E7525"/>
      <c r="F7525"/>
      <c r="G7525"/>
      <c r="H7525"/>
      <c r="I7525"/>
    </row>
    <row r="7526" spans="4:9" x14ac:dyDescent="0.2">
      <c r="D7526" s="7"/>
      <c r="E7526"/>
      <c r="F7526"/>
      <c r="G7526"/>
      <c r="H7526"/>
      <c r="I7526"/>
    </row>
    <row r="7527" spans="4:9" x14ac:dyDescent="0.2">
      <c r="D7527" s="7"/>
      <c r="E7527"/>
      <c r="F7527"/>
      <c r="G7527"/>
      <c r="H7527"/>
      <c r="I7527"/>
    </row>
    <row r="7528" spans="4:9" x14ac:dyDescent="0.2">
      <c r="D7528" s="7"/>
      <c r="E7528"/>
      <c r="F7528"/>
      <c r="G7528"/>
      <c r="H7528"/>
      <c r="I7528"/>
    </row>
    <row r="7529" spans="4:9" x14ac:dyDescent="0.2">
      <c r="D7529" s="7"/>
      <c r="E7529"/>
      <c r="F7529"/>
      <c r="G7529"/>
      <c r="H7529"/>
      <c r="I7529"/>
    </row>
    <row r="7530" spans="4:9" x14ac:dyDescent="0.2">
      <c r="D7530" s="7"/>
      <c r="E7530"/>
      <c r="F7530"/>
      <c r="G7530"/>
      <c r="H7530"/>
      <c r="I7530"/>
    </row>
    <row r="7531" spans="4:9" x14ac:dyDescent="0.2">
      <c r="D7531" s="7"/>
      <c r="E7531"/>
      <c r="F7531"/>
      <c r="G7531"/>
      <c r="H7531"/>
      <c r="I7531"/>
    </row>
    <row r="7532" spans="4:9" x14ac:dyDescent="0.2">
      <c r="D7532" s="7"/>
      <c r="E7532"/>
      <c r="F7532"/>
      <c r="G7532"/>
      <c r="H7532"/>
      <c r="I7532"/>
    </row>
    <row r="7533" spans="4:9" x14ac:dyDescent="0.2">
      <c r="D7533" s="7"/>
      <c r="E7533"/>
      <c r="F7533"/>
      <c r="G7533"/>
      <c r="H7533"/>
      <c r="I7533"/>
    </row>
    <row r="7534" spans="4:9" x14ac:dyDescent="0.2">
      <c r="D7534" s="7"/>
      <c r="E7534"/>
      <c r="F7534"/>
      <c r="G7534"/>
      <c r="H7534"/>
      <c r="I7534"/>
    </row>
    <row r="7535" spans="4:9" x14ac:dyDescent="0.2">
      <c r="D7535" s="7"/>
      <c r="E7535"/>
      <c r="F7535"/>
      <c r="G7535"/>
      <c r="H7535"/>
      <c r="I7535"/>
    </row>
    <row r="7536" spans="4:9" x14ac:dyDescent="0.2">
      <c r="D7536" s="7"/>
      <c r="E7536"/>
      <c r="F7536"/>
      <c r="G7536"/>
      <c r="H7536"/>
      <c r="I7536"/>
    </row>
    <row r="7537" spans="4:9" x14ac:dyDescent="0.2">
      <c r="D7537" s="7"/>
      <c r="E7537"/>
      <c r="F7537"/>
      <c r="G7537"/>
      <c r="H7537"/>
      <c r="I7537"/>
    </row>
    <row r="7538" spans="4:9" x14ac:dyDescent="0.2">
      <c r="D7538" s="7"/>
      <c r="E7538"/>
      <c r="F7538"/>
      <c r="G7538"/>
      <c r="H7538"/>
      <c r="I7538"/>
    </row>
    <row r="7539" spans="4:9" x14ac:dyDescent="0.2">
      <c r="D7539" s="7"/>
      <c r="E7539"/>
      <c r="F7539"/>
      <c r="G7539"/>
      <c r="H7539"/>
      <c r="I7539"/>
    </row>
    <row r="7540" spans="4:9" x14ac:dyDescent="0.2">
      <c r="D7540" s="7"/>
      <c r="E7540"/>
      <c r="F7540"/>
      <c r="G7540"/>
      <c r="H7540"/>
      <c r="I7540"/>
    </row>
    <row r="7541" spans="4:9" x14ac:dyDescent="0.2">
      <c r="D7541" s="7"/>
      <c r="E7541"/>
      <c r="F7541"/>
      <c r="G7541"/>
      <c r="H7541"/>
      <c r="I7541"/>
    </row>
    <row r="7542" spans="4:9" x14ac:dyDescent="0.2">
      <c r="D7542" s="7"/>
      <c r="E7542"/>
      <c r="F7542"/>
      <c r="G7542"/>
      <c r="H7542"/>
      <c r="I7542"/>
    </row>
    <row r="7543" spans="4:9" x14ac:dyDescent="0.2">
      <c r="D7543" s="7"/>
      <c r="E7543"/>
      <c r="F7543"/>
      <c r="G7543"/>
      <c r="H7543"/>
      <c r="I7543"/>
    </row>
    <row r="7544" spans="4:9" x14ac:dyDescent="0.2">
      <c r="D7544" s="7"/>
      <c r="E7544"/>
      <c r="F7544"/>
      <c r="G7544"/>
      <c r="H7544"/>
      <c r="I7544"/>
    </row>
    <row r="7545" spans="4:9" x14ac:dyDescent="0.2">
      <c r="D7545" s="7"/>
      <c r="E7545"/>
      <c r="F7545"/>
      <c r="G7545"/>
      <c r="H7545"/>
      <c r="I7545"/>
    </row>
    <row r="7546" spans="4:9" x14ac:dyDescent="0.2">
      <c r="D7546" s="7"/>
      <c r="E7546"/>
      <c r="F7546"/>
      <c r="G7546"/>
      <c r="H7546"/>
      <c r="I7546"/>
    </row>
    <row r="7547" spans="4:9" x14ac:dyDescent="0.2">
      <c r="D7547" s="7"/>
      <c r="E7547"/>
      <c r="F7547"/>
      <c r="G7547"/>
      <c r="H7547"/>
      <c r="I7547"/>
    </row>
    <row r="7548" spans="4:9" x14ac:dyDescent="0.2">
      <c r="D7548" s="7"/>
      <c r="E7548"/>
      <c r="F7548"/>
      <c r="G7548"/>
      <c r="H7548"/>
      <c r="I7548"/>
    </row>
    <row r="7549" spans="4:9" x14ac:dyDescent="0.2">
      <c r="D7549" s="7"/>
      <c r="E7549"/>
      <c r="F7549"/>
      <c r="G7549"/>
      <c r="H7549"/>
      <c r="I7549"/>
    </row>
    <row r="7550" spans="4:9" x14ac:dyDescent="0.2">
      <c r="D7550" s="7"/>
      <c r="E7550"/>
      <c r="F7550"/>
      <c r="G7550"/>
      <c r="H7550"/>
      <c r="I7550"/>
    </row>
    <row r="7551" spans="4:9" x14ac:dyDescent="0.2">
      <c r="D7551" s="7"/>
      <c r="E7551"/>
      <c r="F7551"/>
      <c r="G7551"/>
      <c r="H7551"/>
      <c r="I7551"/>
    </row>
    <row r="7552" spans="4:9" x14ac:dyDescent="0.2">
      <c r="D7552" s="7"/>
      <c r="E7552"/>
      <c r="F7552"/>
      <c r="G7552"/>
      <c r="H7552"/>
      <c r="I7552"/>
    </row>
    <row r="7553" spans="4:9" x14ac:dyDescent="0.2">
      <c r="D7553" s="7"/>
      <c r="E7553"/>
      <c r="F7553"/>
      <c r="G7553"/>
      <c r="H7553"/>
      <c r="I7553"/>
    </row>
    <row r="7554" spans="4:9" x14ac:dyDescent="0.2">
      <c r="D7554" s="7"/>
      <c r="E7554"/>
      <c r="F7554"/>
      <c r="G7554"/>
      <c r="H7554"/>
      <c r="I7554"/>
    </row>
    <row r="7555" spans="4:9" x14ac:dyDescent="0.2">
      <c r="D7555" s="7"/>
      <c r="E7555"/>
      <c r="F7555"/>
      <c r="G7555"/>
      <c r="H7555"/>
      <c r="I7555"/>
    </row>
    <row r="7556" spans="4:9" x14ac:dyDescent="0.2">
      <c r="D7556" s="7"/>
      <c r="E7556"/>
      <c r="F7556"/>
      <c r="G7556"/>
      <c r="H7556"/>
      <c r="I7556"/>
    </row>
    <row r="7557" spans="4:9" x14ac:dyDescent="0.2">
      <c r="D7557" s="7"/>
      <c r="E7557"/>
      <c r="F7557"/>
      <c r="G7557"/>
      <c r="H7557"/>
      <c r="I7557"/>
    </row>
    <row r="7558" spans="4:9" x14ac:dyDescent="0.2">
      <c r="D7558" s="7"/>
      <c r="E7558"/>
      <c r="F7558"/>
      <c r="G7558"/>
      <c r="H7558"/>
      <c r="I7558"/>
    </row>
    <row r="7559" spans="4:9" x14ac:dyDescent="0.2">
      <c r="D7559" s="7"/>
      <c r="E7559"/>
      <c r="F7559"/>
      <c r="G7559"/>
      <c r="H7559"/>
      <c r="I7559"/>
    </row>
    <row r="7560" spans="4:9" x14ac:dyDescent="0.2">
      <c r="D7560" s="7"/>
      <c r="E7560"/>
      <c r="F7560"/>
      <c r="G7560"/>
      <c r="H7560"/>
      <c r="I7560"/>
    </row>
    <row r="7561" spans="4:9" x14ac:dyDescent="0.2">
      <c r="D7561" s="7"/>
      <c r="E7561"/>
      <c r="F7561"/>
      <c r="G7561"/>
      <c r="H7561"/>
      <c r="I7561"/>
    </row>
    <row r="7562" spans="4:9" x14ac:dyDescent="0.2">
      <c r="D7562" s="7"/>
      <c r="E7562"/>
      <c r="F7562"/>
      <c r="G7562"/>
      <c r="H7562"/>
      <c r="I7562"/>
    </row>
    <row r="7563" spans="4:9" x14ac:dyDescent="0.2">
      <c r="D7563" s="7"/>
      <c r="E7563"/>
      <c r="F7563"/>
      <c r="G7563"/>
      <c r="H7563"/>
      <c r="I7563"/>
    </row>
    <row r="7564" spans="4:9" x14ac:dyDescent="0.2">
      <c r="D7564" s="7"/>
      <c r="E7564"/>
      <c r="F7564"/>
      <c r="G7564"/>
      <c r="H7564"/>
      <c r="I7564"/>
    </row>
    <row r="7565" spans="4:9" x14ac:dyDescent="0.2">
      <c r="D7565" s="7"/>
      <c r="E7565"/>
      <c r="F7565"/>
      <c r="G7565"/>
      <c r="H7565"/>
      <c r="I7565"/>
    </row>
    <row r="7566" spans="4:9" x14ac:dyDescent="0.2">
      <c r="D7566" s="7"/>
      <c r="E7566"/>
      <c r="F7566"/>
      <c r="G7566"/>
      <c r="H7566"/>
      <c r="I7566"/>
    </row>
    <row r="7567" spans="4:9" x14ac:dyDescent="0.2">
      <c r="D7567" s="7"/>
      <c r="E7567"/>
      <c r="F7567"/>
      <c r="G7567"/>
      <c r="H7567"/>
      <c r="I7567"/>
    </row>
    <row r="7568" spans="4:9" x14ac:dyDescent="0.2">
      <c r="D7568" s="7"/>
      <c r="E7568"/>
      <c r="F7568"/>
      <c r="G7568"/>
      <c r="H7568"/>
      <c r="I7568"/>
    </row>
    <row r="7569" spans="4:9" x14ac:dyDescent="0.2">
      <c r="D7569" s="7"/>
      <c r="E7569"/>
      <c r="F7569"/>
      <c r="G7569"/>
      <c r="H7569"/>
      <c r="I7569"/>
    </row>
    <row r="7570" spans="4:9" x14ac:dyDescent="0.2">
      <c r="D7570" s="7"/>
      <c r="E7570"/>
      <c r="F7570"/>
      <c r="G7570"/>
      <c r="H7570"/>
      <c r="I7570"/>
    </row>
    <row r="7571" spans="4:9" x14ac:dyDescent="0.2">
      <c r="D7571" s="7"/>
      <c r="E7571"/>
      <c r="F7571"/>
      <c r="G7571"/>
      <c r="H7571"/>
      <c r="I7571"/>
    </row>
    <row r="7572" spans="4:9" x14ac:dyDescent="0.2">
      <c r="D7572" s="7"/>
      <c r="E7572"/>
      <c r="F7572"/>
      <c r="G7572"/>
      <c r="H7572"/>
      <c r="I7572"/>
    </row>
    <row r="7573" spans="4:9" x14ac:dyDescent="0.2">
      <c r="D7573" s="7"/>
      <c r="E7573"/>
      <c r="F7573"/>
      <c r="G7573"/>
      <c r="H7573"/>
      <c r="I7573"/>
    </row>
    <row r="7574" spans="4:9" x14ac:dyDescent="0.2">
      <c r="D7574" s="7"/>
      <c r="E7574"/>
      <c r="F7574"/>
      <c r="G7574"/>
      <c r="H7574"/>
      <c r="I7574"/>
    </row>
    <row r="7575" spans="4:9" x14ac:dyDescent="0.2">
      <c r="D7575" s="7"/>
      <c r="E7575"/>
      <c r="F7575"/>
      <c r="G7575"/>
      <c r="H7575"/>
      <c r="I7575"/>
    </row>
    <row r="7576" spans="4:9" x14ac:dyDescent="0.2">
      <c r="D7576" s="7"/>
      <c r="E7576"/>
      <c r="F7576"/>
      <c r="G7576"/>
      <c r="H7576"/>
      <c r="I7576"/>
    </row>
    <row r="7577" spans="4:9" x14ac:dyDescent="0.2">
      <c r="D7577" s="7"/>
      <c r="E7577"/>
      <c r="F7577"/>
      <c r="G7577"/>
      <c r="H7577"/>
      <c r="I7577"/>
    </row>
    <row r="7578" spans="4:9" x14ac:dyDescent="0.2">
      <c r="D7578" s="7"/>
      <c r="E7578"/>
      <c r="F7578"/>
      <c r="G7578"/>
      <c r="H7578"/>
      <c r="I7578"/>
    </row>
    <row r="7579" spans="4:9" x14ac:dyDescent="0.2">
      <c r="D7579" s="7"/>
      <c r="E7579"/>
      <c r="F7579"/>
      <c r="G7579"/>
      <c r="H7579"/>
      <c r="I7579"/>
    </row>
    <row r="7580" spans="4:9" x14ac:dyDescent="0.2">
      <c r="D7580" s="7"/>
      <c r="E7580"/>
      <c r="F7580"/>
      <c r="G7580"/>
      <c r="H7580"/>
      <c r="I7580"/>
    </row>
    <row r="7581" spans="4:9" x14ac:dyDescent="0.2">
      <c r="D7581" s="7"/>
      <c r="E7581"/>
      <c r="F7581"/>
      <c r="G7581"/>
      <c r="H7581"/>
      <c r="I7581"/>
    </row>
    <row r="7582" spans="4:9" x14ac:dyDescent="0.2">
      <c r="D7582" s="7"/>
      <c r="E7582"/>
      <c r="F7582"/>
      <c r="G7582"/>
      <c r="H7582"/>
      <c r="I7582"/>
    </row>
    <row r="7583" spans="4:9" x14ac:dyDescent="0.2">
      <c r="D7583" s="7"/>
      <c r="E7583"/>
      <c r="F7583"/>
      <c r="G7583"/>
      <c r="H7583"/>
      <c r="I7583"/>
    </row>
    <row r="7584" spans="4:9" x14ac:dyDescent="0.2">
      <c r="D7584" s="7"/>
      <c r="E7584"/>
      <c r="F7584"/>
      <c r="G7584"/>
      <c r="H7584"/>
      <c r="I7584"/>
    </row>
    <row r="7585" spans="4:9" x14ac:dyDescent="0.2">
      <c r="D7585" s="7"/>
      <c r="E7585"/>
      <c r="F7585"/>
      <c r="G7585"/>
      <c r="H7585"/>
      <c r="I7585"/>
    </row>
    <row r="7586" spans="4:9" x14ac:dyDescent="0.2">
      <c r="D7586" s="7"/>
      <c r="E7586"/>
      <c r="F7586"/>
      <c r="G7586"/>
      <c r="H7586"/>
      <c r="I7586"/>
    </row>
    <row r="7587" spans="4:9" x14ac:dyDescent="0.2">
      <c r="D7587" s="7"/>
      <c r="E7587"/>
      <c r="F7587"/>
      <c r="G7587"/>
      <c r="H7587"/>
      <c r="I7587"/>
    </row>
    <row r="7588" spans="4:9" x14ac:dyDescent="0.2">
      <c r="D7588" s="7"/>
      <c r="E7588"/>
      <c r="F7588"/>
      <c r="G7588"/>
      <c r="H7588"/>
      <c r="I7588"/>
    </row>
    <row r="7589" spans="4:9" x14ac:dyDescent="0.2">
      <c r="D7589" s="7"/>
      <c r="E7589"/>
      <c r="F7589"/>
      <c r="G7589"/>
      <c r="H7589"/>
      <c r="I7589"/>
    </row>
    <row r="7590" spans="4:9" x14ac:dyDescent="0.2">
      <c r="D7590" s="7"/>
      <c r="E7590"/>
      <c r="F7590"/>
      <c r="G7590"/>
      <c r="H7590"/>
      <c r="I7590"/>
    </row>
    <row r="7591" spans="4:9" x14ac:dyDescent="0.2">
      <c r="D7591" s="7"/>
      <c r="E7591"/>
      <c r="F7591"/>
      <c r="G7591"/>
      <c r="H7591"/>
      <c r="I7591"/>
    </row>
    <row r="7592" spans="4:9" x14ac:dyDescent="0.2">
      <c r="D7592" s="7"/>
      <c r="E7592"/>
      <c r="F7592"/>
      <c r="G7592"/>
      <c r="H7592"/>
      <c r="I7592"/>
    </row>
    <row r="7593" spans="4:9" x14ac:dyDescent="0.2">
      <c r="D7593" s="7"/>
      <c r="E7593"/>
      <c r="F7593"/>
      <c r="G7593"/>
      <c r="H7593"/>
      <c r="I7593"/>
    </row>
    <row r="7594" spans="4:9" x14ac:dyDescent="0.2">
      <c r="D7594" s="7"/>
      <c r="E7594"/>
      <c r="F7594"/>
      <c r="G7594"/>
      <c r="H7594"/>
      <c r="I7594"/>
    </row>
    <row r="7595" spans="4:9" x14ac:dyDescent="0.2">
      <c r="D7595" s="7"/>
      <c r="E7595"/>
      <c r="F7595"/>
      <c r="G7595"/>
      <c r="H7595"/>
      <c r="I7595"/>
    </row>
    <row r="7596" spans="4:9" x14ac:dyDescent="0.2">
      <c r="D7596" s="7"/>
      <c r="E7596"/>
      <c r="F7596"/>
      <c r="G7596"/>
      <c r="H7596"/>
      <c r="I7596"/>
    </row>
    <row r="7597" spans="4:9" x14ac:dyDescent="0.2">
      <c r="D7597" s="7"/>
      <c r="E7597"/>
      <c r="F7597"/>
      <c r="G7597"/>
      <c r="H7597"/>
      <c r="I7597"/>
    </row>
    <row r="7598" spans="4:9" x14ac:dyDescent="0.2">
      <c r="D7598" s="7"/>
      <c r="E7598"/>
      <c r="F7598"/>
      <c r="G7598"/>
      <c r="H7598"/>
      <c r="I7598"/>
    </row>
    <row r="7599" spans="4:9" x14ac:dyDescent="0.2">
      <c r="D7599" s="7"/>
      <c r="E7599"/>
      <c r="F7599"/>
      <c r="G7599"/>
      <c r="H7599"/>
      <c r="I7599"/>
    </row>
    <row r="7600" spans="4:9" x14ac:dyDescent="0.2">
      <c r="D7600" s="7"/>
      <c r="E7600"/>
      <c r="F7600"/>
      <c r="G7600"/>
      <c r="H7600"/>
      <c r="I7600"/>
    </row>
    <row r="7601" spans="4:9" x14ac:dyDescent="0.2">
      <c r="D7601" s="7"/>
      <c r="E7601"/>
      <c r="F7601"/>
      <c r="G7601"/>
      <c r="H7601"/>
      <c r="I7601"/>
    </row>
    <row r="7602" spans="4:9" x14ac:dyDescent="0.2">
      <c r="D7602" s="7"/>
      <c r="E7602"/>
      <c r="F7602"/>
      <c r="G7602"/>
      <c r="H7602"/>
      <c r="I7602"/>
    </row>
    <row r="7603" spans="4:9" x14ac:dyDescent="0.2">
      <c r="D7603" s="7"/>
      <c r="E7603"/>
      <c r="F7603"/>
      <c r="G7603"/>
      <c r="H7603"/>
      <c r="I7603"/>
    </row>
    <row r="7604" spans="4:9" x14ac:dyDescent="0.2">
      <c r="D7604" s="7"/>
      <c r="E7604"/>
      <c r="F7604"/>
      <c r="G7604"/>
      <c r="H7604"/>
      <c r="I7604"/>
    </row>
    <row r="7605" spans="4:9" x14ac:dyDescent="0.2">
      <c r="D7605" s="7"/>
      <c r="E7605"/>
      <c r="F7605"/>
      <c r="G7605"/>
      <c r="H7605"/>
      <c r="I7605"/>
    </row>
    <row r="7606" spans="4:9" x14ac:dyDescent="0.2">
      <c r="D7606" s="7"/>
      <c r="E7606"/>
      <c r="F7606"/>
      <c r="G7606"/>
      <c r="H7606"/>
      <c r="I7606"/>
    </row>
    <row r="7607" spans="4:9" x14ac:dyDescent="0.2">
      <c r="D7607" s="7"/>
      <c r="E7607"/>
      <c r="F7607"/>
      <c r="G7607"/>
      <c r="H7607"/>
      <c r="I7607"/>
    </row>
    <row r="7608" spans="4:9" x14ac:dyDescent="0.2">
      <c r="D7608" s="7"/>
      <c r="E7608"/>
      <c r="F7608"/>
      <c r="G7608"/>
      <c r="H7608"/>
      <c r="I7608"/>
    </row>
    <row r="7609" spans="4:9" x14ac:dyDescent="0.2">
      <c r="D7609" s="7"/>
      <c r="E7609"/>
      <c r="F7609"/>
      <c r="G7609"/>
      <c r="H7609"/>
      <c r="I7609"/>
    </row>
    <row r="7610" spans="4:9" x14ac:dyDescent="0.2">
      <c r="D7610" s="7"/>
      <c r="E7610"/>
      <c r="F7610"/>
      <c r="G7610"/>
      <c r="H7610"/>
      <c r="I7610"/>
    </row>
    <row r="7611" spans="4:9" x14ac:dyDescent="0.2">
      <c r="D7611" s="7"/>
      <c r="E7611"/>
      <c r="F7611"/>
      <c r="G7611"/>
      <c r="H7611"/>
      <c r="I7611"/>
    </row>
    <row r="7612" spans="4:9" x14ac:dyDescent="0.2">
      <c r="D7612" s="7"/>
      <c r="E7612"/>
      <c r="F7612"/>
      <c r="G7612"/>
      <c r="H7612"/>
      <c r="I7612"/>
    </row>
    <row r="7613" spans="4:9" x14ac:dyDescent="0.2">
      <c r="D7613" s="7"/>
      <c r="E7613"/>
      <c r="F7613"/>
      <c r="G7613"/>
      <c r="H7613"/>
      <c r="I7613"/>
    </row>
    <row r="7614" spans="4:9" x14ac:dyDescent="0.2">
      <c r="D7614" s="7"/>
      <c r="E7614"/>
      <c r="F7614"/>
      <c r="G7614"/>
      <c r="H7614"/>
      <c r="I7614"/>
    </row>
    <row r="7615" spans="4:9" x14ac:dyDescent="0.2">
      <c r="D7615" s="7"/>
      <c r="E7615"/>
      <c r="F7615"/>
      <c r="G7615"/>
      <c r="H7615"/>
      <c r="I7615"/>
    </row>
    <row r="7616" spans="4:9" x14ac:dyDescent="0.2">
      <c r="D7616" s="7"/>
      <c r="E7616"/>
      <c r="F7616"/>
      <c r="G7616"/>
      <c r="H7616"/>
      <c r="I7616"/>
    </row>
    <row r="7617" spans="4:9" x14ac:dyDescent="0.2">
      <c r="D7617" s="7"/>
      <c r="E7617"/>
      <c r="F7617"/>
      <c r="G7617"/>
      <c r="H7617"/>
      <c r="I7617"/>
    </row>
    <row r="7618" spans="4:9" x14ac:dyDescent="0.2">
      <c r="D7618" s="7"/>
      <c r="E7618"/>
      <c r="F7618"/>
      <c r="G7618"/>
      <c r="H7618"/>
      <c r="I7618"/>
    </row>
    <row r="7619" spans="4:9" x14ac:dyDescent="0.2">
      <c r="D7619" s="7"/>
      <c r="E7619"/>
      <c r="F7619"/>
      <c r="G7619"/>
      <c r="H7619"/>
      <c r="I7619"/>
    </row>
    <row r="7620" spans="4:9" x14ac:dyDescent="0.2">
      <c r="D7620" s="7"/>
      <c r="E7620"/>
      <c r="F7620"/>
      <c r="G7620"/>
      <c r="H7620"/>
      <c r="I7620"/>
    </row>
    <row r="7621" spans="4:9" x14ac:dyDescent="0.2">
      <c r="D7621" s="7"/>
      <c r="E7621"/>
      <c r="F7621"/>
      <c r="G7621"/>
      <c r="H7621"/>
      <c r="I7621"/>
    </row>
    <row r="7622" spans="4:9" x14ac:dyDescent="0.2">
      <c r="D7622" s="7"/>
      <c r="E7622"/>
      <c r="F7622"/>
      <c r="G7622"/>
      <c r="H7622"/>
      <c r="I7622"/>
    </row>
    <row r="7623" spans="4:9" x14ac:dyDescent="0.2">
      <c r="D7623" s="7"/>
      <c r="E7623"/>
      <c r="F7623"/>
      <c r="G7623"/>
      <c r="H7623"/>
      <c r="I7623"/>
    </row>
    <row r="7624" spans="4:9" x14ac:dyDescent="0.2">
      <c r="D7624" s="7"/>
      <c r="E7624"/>
      <c r="F7624"/>
      <c r="G7624"/>
      <c r="H7624"/>
      <c r="I7624"/>
    </row>
    <row r="7625" spans="4:9" x14ac:dyDescent="0.2">
      <c r="D7625" s="7"/>
      <c r="E7625"/>
      <c r="F7625"/>
      <c r="G7625"/>
      <c r="H7625"/>
      <c r="I7625"/>
    </row>
    <row r="7626" spans="4:9" x14ac:dyDescent="0.2">
      <c r="D7626" s="7"/>
      <c r="E7626"/>
      <c r="F7626"/>
      <c r="G7626"/>
      <c r="H7626"/>
      <c r="I7626"/>
    </row>
    <row r="7627" spans="4:9" x14ac:dyDescent="0.2">
      <c r="D7627" s="7"/>
      <c r="E7627"/>
      <c r="F7627"/>
      <c r="G7627"/>
      <c r="H7627"/>
      <c r="I7627"/>
    </row>
    <row r="7628" spans="4:9" x14ac:dyDescent="0.2">
      <c r="D7628" s="7"/>
      <c r="E7628"/>
      <c r="F7628"/>
      <c r="G7628"/>
      <c r="H7628"/>
      <c r="I7628"/>
    </row>
    <row r="7629" spans="4:9" x14ac:dyDescent="0.2">
      <c r="D7629" s="7"/>
      <c r="E7629"/>
      <c r="F7629"/>
      <c r="G7629"/>
      <c r="H7629"/>
      <c r="I7629"/>
    </row>
    <row r="7630" spans="4:9" x14ac:dyDescent="0.2">
      <c r="D7630" s="7"/>
      <c r="E7630"/>
      <c r="F7630"/>
      <c r="G7630"/>
      <c r="H7630"/>
      <c r="I7630"/>
    </row>
    <row r="7631" spans="4:9" x14ac:dyDescent="0.2">
      <c r="D7631" s="7"/>
      <c r="E7631"/>
      <c r="F7631"/>
      <c r="G7631"/>
      <c r="H7631"/>
      <c r="I7631"/>
    </row>
    <row r="7632" spans="4:9" x14ac:dyDescent="0.2">
      <c r="D7632" s="7"/>
      <c r="E7632"/>
      <c r="F7632"/>
      <c r="G7632"/>
      <c r="H7632"/>
      <c r="I7632"/>
    </row>
    <row r="7633" spans="4:9" x14ac:dyDescent="0.2">
      <c r="D7633" s="7"/>
      <c r="E7633"/>
      <c r="F7633"/>
      <c r="G7633"/>
      <c r="H7633"/>
      <c r="I7633"/>
    </row>
    <row r="7634" spans="4:9" x14ac:dyDescent="0.2">
      <c r="D7634" s="7"/>
      <c r="E7634"/>
      <c r="F7634"/>
      <c r="G7634"/>
      <c r="H7634"/>
      <c r="I7634"/>
    </row>
    <row r="7635" spans="4:9" x14ac:dyDescent="0.2">
      <c r="D7635" s="7"/>
      <c r="E7635"/>
      <c r="F7635"/>
      <c r="G7635"/>
      <c r="H7635"/>
      <c r="I7635"/>
    </row>
    <row r="7636" spans="4:9" x14ac:dyDescent="0.2">
      <c r="D7636" s="7"/>
      <c r="E7636"/>
      <c r="F7636"/>
      <c r="G7636"/>
      <c r="H7636"/>
      <c r="I7636"/>
    </row>
    <row r="7637" spans="4:9" x14ac:dyDescent="0.2">
      <c r="D7637" s="7"/>
      <c r="E7637"/>
      <c r="F7637"/>
      <c r="G7637"/>
      <c r="H7637"/>
      <c r="I7637"/>
    </row>
    <row r="7638" spans="4:9" x14ac:dyDescent="0.2">
      <c r="D7638" s="7"/>
      <c r="E7638"/>
      <c r="F7638"/>
      <c r="G7638"/>
      <c r="H7638"/>
      <c r="I7638"/>
    </row>
    <row r="7639" spans="4:9" x14ac:dyDescent="0.2">
      <c r="D7639" s="7"/>
      <c r="E7639"/>
      <c r="F7639"/>
      <c r="G7639"/>
      <c r="H7639"/>
      <c r="I7639"/>
    </row>
    <row r="7640" spans="4:9" x14ac:dyDescent="0.2">
      <c r="D7640" s="7"/>
      <c r="E7640"/>
      <c r="F7640"/>
      <c r="G7640"/>
      <c r="H7640"/>
      <c r="I7640"/>
    </row>
    <row r="7641" spans="4:9" x14ac:dyDescent="0.2">
      <c r="D7641" s="7"/>
      <c r="E7641"/>
      <c r="F7641"/>
      <c r="G7641"/>
      <c r="H7641"/>
      <c r="I7641"/>
    </row>
    <row r="7642" spans="4:9" x14ac:dyDescent="0.2">
      <c r="D7642" s="7"/>
      <c r="E7642"/>
      <c r="F7642"/>
      <c r="G7642"/>
      <c r="H7642"/>
      <c r="I7642"/>
    </row>
    <row r="7643" spans="4:9" x14ac:dyDescent="0.2">
      <c r="D7643" s="7"/>
      <c r="E7643"/>
      <c r="F7643"/>
      <c r="G7643"/>
      <c r="H7643"/>
      <c r="I7643"/>
    </row>
    <row r="7644" spans="4:9" x14ac:dyDescent="0.2">
      <c r="D7644" s="7"/>
      <c r="E7644"/>
      <c r="F7644"/>
      <c r="G7644"/>
      <c r="H7644"/>
      <c r="I7644"/>
    </row>
    <row r="7645" spans="4:9" x14ac:dyDescent="0.2">
      <c r="D7645" s="7"/>
      <c r="E7645"/>
      <c r="F7645"/>
      <c r="G7645"/>
      <c r="H7645"/>
      <c r="I7645"/>
    </row>
    <row r="7646" spans="4:9" x14ac:dyDescent="0.2">
      <c r="D7646" s="7"/>
      <c r="E7646"/>
      <c r="F7646"/>
      <c r="G7646"/>
      <c r="H7646"/>
      <c r="I7646"/>
    </row>
    <row r="7647" spans="4:9" x14ac:dyDescent="0.2">
      <c r="D7647" s="7"/>
      <c r="E7647"/>
      <c r="F7647"/>
      <c r="G7647"/>
      <c r="H7647"/>
      <c r="I7647"/>
    </row>
    <row r="7648" spans="4:9" x14ac:dyDescent="0.2">
      <c r="D7648" s="7"/>
      <c r="E7648"/>
      <c r="F7648"/>
      <c r="G7648"/>
      <c r="H7648"/>
      <c r="I7648"/>
    </row>
    <row r="7649" spans="4:9" x14ac:dyDescent="0.2">
      <c r="D7649" s="7"/>
      <c r="E7649"/>
      <c r="F7649"/>
      <c r="G7649"/>
      <c r="H7649"/>
      <c r="I7649"/>
    </row>
    <row r="7650" spans="4:9" x14ac:dyDescent="0.2">
      <c r="D7650" s="7"/>
      <c r="E7650"/>
      <c r="F7650"/>
      <c r="G7650"/>
      <c r="H7650"/>
      <c r="I7650"/>
    </row>
    <row r="7651" spans="4:9" x14ac:dyDescent="0.2">
      <c r="D7651" s="7"/>
      <c r="E7651"/>
      <c r="F7651"/>
      <c r="G7651"/>
      <c r="H7651"/>
      <c r="I7651"/>
    </row>
    <row r="7652" spans="4:9" x14ac:dyDescent="0.2">
      <c r="D7652" s="7"/>
      <c r="E7652"/>
      <c r="F7652"/>
      <c r="G7652"/>
      <c r="H7652"/>
      <c r="I7652"/>
    </row>
    <row r="7653" spans="4:9" x14ac:dyDescent="0.2">
      <c r="D7653" s="7"/>
      <c r="E7653"/>
      <c r="F7653"/>
      <c r="G7653"/>
      <c r="H7653"/>
      <c r="I7653"/>
    </row>
    <row r="7654" spans="4:9" x14ac:dyDescent="0.2">
      <c r="D7654" s="7"/>
      <c r="E7654"/>
      <c r="F7654"/>
      <c r="G7654"/>
      <c r="H7654"/>
      <c r="I7654"/>
    </row>
    <row r="7655" spans="4:9" x14ac:dyDescent="0.2">
      <c r="D7655" s="7"/>
      <c r="E7655"/>
      <c r="F7655"/>
      <c r="G7655"/>
      <c r="H7655"/>
      <c r="I7655"/>
    </row>
    <row r="7656" spans="4:9" x14ac:dyDescent="0.2">
      <c r="D7656" s="7"/>
      <c r="E7656"/>
      <c r="F7656"/>
      <c r="G7656"/>
      <c r="H7656"/>
      <c r="I7656"/>
    </row>
    <row r="7657" spans="4:9" x14ac:dyDescent="0.2">
      <c r="D7657" s="7"/>
      <c r="E7657"/>
      <c r="F7657"/>
      <c r="G7657"/>
      <c r="H7657"/>
      <c r="I7657"/>
    </row>
    <row r="7658" spans="4:9" x14ac:dyDescent="0.2">
      <c r="D7658" s="7"/>
      <c r="E7658"/>
      <c r="F7658"/>
      <c r="G7658"/>
      <c r="H7658"/>
      <c r="I7658"/>
    </row>
    <row r="7659" spans="4:9" x14ac:dyDescent="0.2">
      <c r="D7659" s="7"/>
      <c r="E7659"/>
      <c r="F7659"/>
      <c r="G7659"/>
      <c r="H7659"/>
      <c r="I7659"/>
    </row>
    <row r="7660" spans="4:9" x14ac:dyDescent="0.2">
      <c r="D7660" s="7"/>
      <c r="E7660"/>
      <c r="F7660"/>
      <c r="G7660"/>
      <c r="H7660"/>
      <c r="I7660"/>
    </row>
    <row r="7661" spans="4:9" x14ac:dyDescent="0.2">
      <c r="D7661" s="7"/>
      <c r="E7661"/>
      <c r="F7661"/>
      <c r="G7661"/>
      <c r="H7661"/>
      <c r="I7661"/>
    </row>
    <row r="7662" spans="4:9" x14ac:dyDescent="0.2">
      <c r="D7662" s="7"/>
      <c r="E7662"/>
      <c r="F7662"/>
      <c r="G7662"/>
      <c r="H7662"/>
      <c r="I7662"/>
    </row>
    <row r="7663" spans="4:9" x14ac:dyDescent="0.2">
      <c r="D7663" s="7"/>
      <c r="E7663"/>
      <c r="F7663"/>
      <c r="G7663"/>
      <c r="H7663"/>
      <c r="I7663"/>
    </row>
    <row r="7664" spans="4:9" x14ac:dyDescent="0.2">
      <c r="D7664" s="7"/>
      <c r="E7664"/>
      <c r="F7664"/>
      <c r="G7664"/>
      <c r="H7664"/>
      <c r="I7664"/>
    </row>
    <row r="7665" spans="4:9" x14ac:dyDescent="0.2">
      <c r="D7665" s="7"/>
      <c r="E7665"/>
      <c r="F7665"/>
      <c r="G7665"/>
      <c r="H7665"/>
      <c r="I7665"/>
    </row>
    <row r="7666" spans="4:9" x14ac:dyDescent="0.2">
      <c r="D7666" s="7"/>
      <c r="E7666"/>
      <c r="F7666"/>
      <c r="G7666"/>
      <c r="H7666"/>
      <c r="I7666"/>
    </row>
    <row r="7667" spans="4:9" x14ac:dyDescent="0.2">
      <c r="D7667" s="7"/>
      <c r="E7667"/>
      <c r="F7667"/>
      <c r="G7667"/>
      <c r="H7667"/>
      <c r="I7667"/>
    </row>
    <row r="7668" spans="4:9" x14ac:dyDescent="0.2">
      <c r="D7668" s="7"/>
      <c r="E7668"/>
      <c r="F7668"/>
      <c r="G7668"/>
      <c r="H7668"/>
      <c r="I7668"/>
    </row>
    <row r="7669" spans="4:9" x14ac:dyDescent="0.2">
      <c r="D7669" s="7"/>
      <c r="E7669"/>
      <c r="F7669"/>
      <c r="G7669"/>
      <c r="H7669"/>
      <c r="I7669"/>
    </row>
    <row r="7670" spans="4:9" x14ac:dyDescent="0.2">
      <c r="D7670" s="7"/>
      <c r="E7670"/>
      <c r="F7670"/>
      <c r="G7670"/>
      <c r="H7670"/>
      <c r="I7670"/>
    </row>
    <row r="7671" spans="4:9" x14ac:dyDescent="0.2">
      <c r="D7671" s="7"/>
      <c r="E7671"/>
      <c r="F7671"/>
      <c r="G7671"/>
      <c r="H7671"/>
      <c r="I7671"/>
    </row>
    <row r="7672" spans="4:9" x14ac:dyDescent="0.2">
      <c r="D7672" s="7"/>
      <c r="E7672"/>
      <c r="F7672"/>
      <c r="G7672"/>
      <c r="H7672"/>
      <c r="I7672"/>
    </row>
    <row r="7673" spans="4:9" x14ac:dyDescent="0.2">
      <c r="D7673" s="7"/>
      <c r="E7673"/>
      <c r="F7673"/>
      <c r="G7673"/>
      <c r="H7673"/>
      <c r="I7673"/>
    </row>
    <row r="7674" spans="4:9" x14ac:dyDescent="0.2">
      <c r="D7674" s="7"/>
      <c r="E7674"/>
      <c r="F7674"/>
      <c r="G7674"/>
      <c r="H7674"/>
      <c r="I7674"/>
    </row>
    <row r="7675" spans="4:9" x14ac:dyDescent="0.2">
      <c r="D7675" s="7"/>
      <c r="E7675"/>
      <c r="F7675"/>
      <c r="G7675"/>
      <c r="H7675"/>
      <c r="I7675"/>
    </row>
    <row r="7676" spans="4:9" x14ac:dyDescent="0.2">
      <c r="D7676" s="7"/>
      <c r="E7676"/>
      <c r="F7676"/>
      <c r="G7676"/>
      <c r="H7676"/>
      <c r="I7676"/>
    </row>
    <row r="7677" spans="4:9" x14ac:dyDescent="0.2">
      <c r="D7677" s="7"/>
      <c r="E7677"/>
      <c r="F7677"/>
      <c r="G7677"/>
      <c r="H7677"/>
      <c r="I7677"/>
    </row>
    <row r="7678" spans="4:9" x14ac:dyDescent="0.2">
      <c r="D7678" s="7"/>
      <c r="E7678"/>
      <c r="F7678"/>
      <c r="G7678"/>
      <c r="H7678"/>
      <c r="I7678"/>
    </row>
    <row r="7679" spans="4:9" x14ac:dyDescent="0.2">
      <c r="D7679" s="7"/>
      <c r="E7679"/>
      <c r="F7679"/>
      <c r="G7679"/>
      <c r="H7679"/>
      <c r="I7679"/>
    </row>
    <row r="7680" spans="4:9" x14ac:dyDescent="0.2">
      <c r="D7680" s="7"/>
      <c r="E7680"/>
      <c r="F7680"/>
      <c r="G7680"/>
      <c r="H7680"/>
      <c r="I7680"/>
    </row>
    <row r="7681" spans="4:9" x14ac:dyDescent="0.2">
      <c r="D7681" s="7"/>
      <c r="E7681"/>
      <c r="F7681"/>
      <c r="G7681"/>
      <c r="H7681"/>
      <c r="I7681"/>
    </row>
    <row r="7682" spans="4:9" x14ac:dyDescent="0.2">
      <c r="D7682" s="7"/>
      <c r="E7682"/>
      <c r="F7682"/>
      <c r="G7682"/>
      <c r="H7682"/>
      <c r="I7682"/>
    </row>
    <row r="7683" spans="4:9" x14ac:dyDescent="0.2">
      <c r="D7683" s="7"/>
      <c r="E7683"/>
      <c r="F7683"/>
      <c r="G7683"/>
      <c r="H7683"/>
      <c r="I7683"/>
    </row>
    <row r="7684" spans="4:9" x14ac:dyDescent="0.2">
      <c r="D7684" s="7"/>
      <c r="E7684"/>
      <c r="F7684"/>
      <c r="G7684"/>
      <c r="H7684"/>
      <c r="I7684"/>
    </row>
    <row r="7685" spans="4:9" x14ac:dyDescent="0.2">
      <c r="D7685" s="7"/>
      <c r="E7685"/>
      <c r="F7685"/>
      <c r="G7685"/>
      <c r="H7685"/>
      <c r="I7685"/>
    </row>
    <row r="7686" spans="4:9" x14ac:dyDescent="0.2">
      <c r="D7686" s="7"/>
      <c r="E7686"/>
      <c r="F7686"/>
      <c r="G7686"/>
      <c r="H7686"/>
      <c r="I7686"/>
    </row>
    <row r="7687" spans="4:9" x14ac:dyDescent="0.2">
      <c r="D7687" s="7"/>
      <c r="E7687"/>
      <c r="F7687"/>
      <c r="G7687"/>
      <c r="H7687"/>
      <c r="I7687"/>
    </row>
    <row r="7688" spans="4:9" x14ac:dyDescent="0.2">
      <c r="D7688" s="7"/>
      <c r="E7688"/>
      <c r="F7688"/>
      <c r="G7688"/>
      <c r="H7688"/>
      <c r="I7688"/>
    </row>
    <row r="7689" spans="4:9" x14ac:dyDescent="0.2">
      <c r="D7689" s="7"/>
      <c r="E7689"/>
      <c r="F7689"/>
      <c r="G7689"/>
      <c r="H7689"/>
      <c r="I7689"/>
    </row>
    <row r="7690" spans="4:9" x14ac:dyDescent="0.2">
      <c r="D7690" s="7"/>
      <c r="E7690"/>
      <c r="F7690"/>
      <c r="G7690"/>
      <c r="H7690"/>
      <c r="I7690"/>
    </row>
    <row r="7691" spans="4:9" x14ac:dyDescent="0.2">
      <c r="D7691" s="7"/>
      <c r="E7691"/>
      <c r="F7691"/>
      <c r="G7691"/>
      <c r="H7691"/>
      <c r="I7691"/>
    </row>
    <row r="7692" spans="4:9" x14ac:dyDescent="0.2">
      <c r="D7692" s="7"/>
      <c r="E7692"/>
      <c r="F7692"/>
      <c r="G7692"/>
      <c r="H7692"/>
      <c r="I7692"/>
    </row>
    <row r="7693" spans="4:9" x14ac:dyDescent="0.2">
      <c r="D7693" s="7"/>
      <c r="E7693"/>
      <c r="F7693"/>
      <c r="G7693"/>
      <c r="H7693"/>
      <c r="I7693"/>
    </row>
    <row r="7694" spans="4:9" x14ac:dyDescent="0.2">
      <c r="D7694" s="7"/>
      <c r="E7694"/>
      <c r="F7694"/>
      <c r="G7694"/>
      <c r="H7694"/>
      <c r="I7694"/>
    </row>
    <row r="7695" spans="4:9" x14ac:dyDescent="0.2">
      <c r="D7695" s="7"/>
      <c r="E7695"/>
      <c r="F7695"/>
      <c r="G7695"/>
      <c r="H7695"/>
      <c r="I7695"/>
    </row>
    <row r="7696" spans="4:9" x14ac:dyDescent="0.2">
      <c r="D7696" s="7"/>
      <c r="E7696"/>
      <c r="F7696"/>
      <c r="G7696"/>
      <c r="H7696"/>
      <c r="I7696"/>
    </row>
    <row r="7697" spans="4:9" x14ac:dyDescent="0.2">
      <c r="D7697" s="7"/>
      <c r="E7697"/>
      <c r="F7697"/>
      <c r="G7697"/>
      <c r="H7697"/>
      <c r="I7697"/>
    </row>
    <row r="7698" spans="4:9" x14ac:dyDescent="0.2">
      <c r="D7698" s="7"/>
      <c r="E7698"/>
      <c r="F7698"/>
      <c r="G7698"/>
      <c r="H7698"/>
      <c r="I7698"/>
    </row>
    <row r="7699" spans="4:9" x14ac:dyDescent="0.2">
      <c r="D7699" s="7"/>
      <c r="E7699"/>
      <c r="F7699"/>
      <c r="G7699"/>
      <c r="H7699"/>
      <c r="I7699"/>
    </row>
    <row r="7700" spans="4:9" x14ac:dyDescent="0.2">
      <c r="D7700" s="7"/>
      <c r="E7700"/>
      <c r="F7700"/>
      <c r="G7700"/>
      <c r="H7700"/>
      <c r="I7700"/>
    </row>
    <row r="7701" spans="4:9" x14ac:dyDescent="0.2">
      <c r="D7701" s="7"/>
      <c r="E7701"/>
      <c r="F7701"/>
      <c r="G7701"/>
      <c r="H7701"/>
      <c r="I7701"/>
    </row>
    <row r="7702" spans="4:9" x14ac:dyDescent="0.2">
      <c r="D7702" s="7"/>
      <c r="E7702"/>
      <c r="F7702"/>
      <c r="G7702"/>
      <c r="H7702"/>
      <c r="I7702"/>
    </row>
    <row r="7703" spans="4:9" x14ac:dyDescent="0.2">
      <c r="D7703" s="7"/>
      <c r="E7703"/>
      <c r="F7703"/>
      <c r="G7703"/>
      <c r="H7703"/>
      <c r="I7703"/>
    </row>
    <row r="7704" spans="4:9" x14ac:dyDescent="0.2">
      <c r="D7704" s="7"/>
      <c r="E7704"/>
      <c r="F7704"/>
      <c r="G7704"/>
      <c r="H7704"/>
      <c r="I7704"/>
    </row>
    <row r="7705" spans="4:9" x14ac:dyDescent="0.2">
      <c r="D7705" s="7"/>
      <c r="E7705"/>
      <c r="F7705"/>
      <c r="G7705"/>
      <c r="H7705"/>
      <c r="I7705"/>
    </row>
    <row r="7706" spans="4:9" x14ac:dyDescent="0.2">
      <c r="D7706" s="7"/>
      <c r="E7706"/>
      <c r="F7706"/>
      <c r="G7706"/>
      <c r="H7706"/>
      <c r="I7706"/>
    </row>
    <row r="7707" spans="4:9" x14ac:dyDescent="0.2">
      <c r="D7707" s="7"/>
      <c r="E7707"/>
      <c r="F7707"/>
      <c r="G7707"/>
      <c r="H7707"/>
      <c r="I7707"/>
    </row>
    <row r="7708" spans="4:9" x14ac:dyDescent="0.2">
      <c r="D7708" s="7"/>
      <c r="E7708"/>
      <c r="F7708"/>
      <c r="G7708"/>
      <c r="H7708"/>
      <c r="I7708"/>
    </row>
    <row r="7709" spans="4:9" x14ac:dyDescent="0.2">
      <c r="D7709" s="7"/>
      <c r="E7709"/>
      <c r="F7709"/>
      <c r="G7709"/>
      <c r="H7709"/>
      <c r="I7709"/>
    </row>
    <row r="7710" spans="4:9" x14ac:dyDescent="0.2">
      <c r="D7710" s="7"/>
      <c r="E7710"/>
      <c r="F7710"/>
      <c r="G7710"/>
      <c r="H7710"/>
      <c r="I7710"/>
    </row>
    <row r="7711" spans="4:9" x14ac:dyDescent="0.2">
      <c r="D7711" s="7"/>
      <c r="E7711"/>
      <c r="F7711"/>
      <c r="G7711"/>
      <c r="H7711"/>
      <c r="I7711"/>
    </row>
    <row r="7712" spans="4:9" x14ac:dyDescent="0.2">
      <c r="D7712" s="7"/>
      <c r="E7712"/>
      <c r="F7712"/>
      <c r="G7712"/>
      <c r="H7712"/>
      <c r="I7712"/>
    </row>
    <row r="7713" spans="4:9" x14ac:dyDescent="0.2">
      <c r="D7713" s="7"/>
      <c r="E7713"/>
      <c r="F7713"/>
      <c r="G7713"/>
      <c r="H7713"/>
      <c r="I7713"/>
    </row>
    <row r="7714" spans="4:9" x14ac:dyDescent="0.2">
      <c r="D7714" s="7"/>
      <c r="E7714"/>
      <c r="F7714"/>
      <c r="G7714"/>
      <c r="H7714"/>
      <c r="I7714"/>
    </row>
    <row r="7715" spans="4:9" x14ac:dyDescent="0.2">
      <c r="D7715" s="7"/>
      <c r="E7715"/>
      <c r="F7715"/>
      <c r="G7715"/>
      <c r="H7715"/>
      <c r="I7715"/>
    </row>
    <row r="7716" spans="4:9" x14ac:dyDescent="0.2">
      <c r="D7716" s="7"/>
      <c r="E7716"/>
      <c r="F7716"/>
      <c r="G7716"/>
      <c r="H7716"/>
      <c r="I7716"/>
    </row>
    <row r="7717" spans="4:9" x14ac:dyDescent="0.2">
      <c r="D7717" s="7"/>
      <c r="E7717"/>
      <c r="F7717"/>
      <c r="G7717"/>
      <c r="H7717"/>
      <c r="I7717"/>
    </row>
    <row r="7718" spans="4:9" x14ac:dyDescent="0.2">
      <c r="D7718" s="7"/>
      <c r="E7718"/>
      <c r="F7718"/>
      <c r="G7718"/>
      <c r="H7718"/>
      <c r="I7718"/>
    </row>
    <row r="7719" spans="4:9" x14ac:dyDescent="0.2">
      <c r="D7719" s="7"/>
      <c r="E7719"/>
      <c r="F7719"/>
      <c r="G7719"/>
      <c r="H7719"/>
      <c r="I7719"/>
    </row>
    <row r="7720" spans="4:9" x14ac:dyDescent="0.2">
      <c r="D7720" s="7"/>
      <c r="E7720"/>
      <c r="F7720"/>
      <c r="G7720"/>
      <c r="H7720"/>
      <c r="I7720"/>
    </row>
    <row r="7721" spans="4:9" x14ac:dyDescent="0.2">
      <c r="D7721" s="7"/>
      <c r="E7721"/>
      <c r="F7721"/>
      <c r="G7721"/>
      <c r="H7721"/>
      <c r="I7721"/>
    </row>
    <row r="7722" spans="4:9" x14ac:dyDescent="0.2">
      <c r="D7722" s="7"/>
      <c r="E7722"/>
      <c r="F7722"/>
      <c r="G7722"/>
      <c r="H7722"/>
      <c r="I7722"/>
    </row>
    <row r="7723" spans="4:9" x14ac:dyDescent="0.2">
      <c r="D7723" s="7"/>
      <c r="E7723"/>
      <c r="F7723"/>
      <c r="G7723"/>
      <c r="H7723"/>
      <c r="I7723"/>
    </row>
    <row r="7724" spans="4:9" x14ac:dyDescent="0.2">
      <c r="D7724" s="7"/>
      <c r="E7724"/>
      <c r="F7724"/>
      <c r="G7724"/>
      <c r="H7724"/>
      <c r="I7724"/>
    </row>
    <row r="7725" spans="4:9" x14ac:dyDescent="0.2">
      <c r="D7725" s="7"/>
      <c r="E7725"/>
      <c r="F7725"/>
      <c r="G7725"/>
      <c r="H7725"/>
      <c r="I7725"/>
    </row>
    <row r="7726" spans="4:9" x14ac:dyDescent="0.2">
      <c r="D7726" s="7"/>
      <c r="E7726"/>
      <c r="F7726"/>
      <c r="G7726"/>
      <c r="H7726"/>
      <c r="I7726"/>
    </row>
    <row r="7727" spans="4:9" x14ac:dyDescent="0.2">
      <c r="D7727" s="7"/>
      <c r="E7727"/>
      <c r="F7727"/>
      <c r="G7727"/>
      <c r="H7727"/>
      <c r="I7727"/>
    </row>
    <row r="7728" spans="4:9" x14ac:dyDescent="0.2">
      <c r="D7728" s="7"/>
      <c r="E7728"/>
      <c r="F7728"/>
      <c r="G7728"/>
      <c r="H7728"/>
      <c r="I7728"/>
    </row>
    <row r="7729" spans="4:9" x14ac:dyDescent="0.2">
      <c r="D7729" s="7"/>
      <c r="E7729"/>
      <c r="F7729"/>
      <c r="G7729"/>
      <c r="H7729"/>
      <c r="I7729"/>
    </row>
    <row r="7730" spans="4:9" x14ac:dyDescent="0.2">
      <c r="D7730" s="7"/>
      <c r="E7730"/>
      <c r="F7730"/>
      <c r="G7730"/>
      <c r="H7730"/>
      <c r="I7730"/>
    </row>
    <row r="7731" spans="4:9" x14ac:dyDescent="0.2">
      <c r="D7731" s="7"/>
      <c r="E7731"/>
      <c r="F7731"/>
      <c r="G7731"/>
      <c r="H7731"/>
      <c r="I7731"/>
    </row>
    <row r="7732" spans="4:9" x14ac:dyDescent="0.2">
      <c r="D7732" s="7"/>
      <c r="E7732"/>
      <c r="F7732"/>
      <c r="G7732"/>
      <c r="H7732"/>
      <c r="I7732"/>
    </row>
    <row r="7733" spans="4:9" x14ac:dyDescent="0.2">
      <c r="D7733" s="7"/>
      <c r="E7733"/>
      <c r="F7733"/>
      <c r="G7733"/>
      <c r="H7733"/>
      <c r="I7733"/>
    </row>
    <row r="7734" spans="4:9" x14ac:dyDescent="0.2">
      <c r="D7734" s="7"/>
      <c r="E7734"/>
      <c r="F7734"/>
      <c r="G7734"/>
      <c r="H7734"/>
      <c r="I7734"/>
    </row>
    <row r="7735" spans="4:9" x14ac:dyDescent="0.2">
      <c r="D7735" s="7"/>
      <c r="E7735"/>
      <c r="F7735"/>
      <c r="G7735"/>
      <c r="H7735"/>
      <c r="I7735"/>
    </row>
    <row r="7736" spans="4:9" x14ac:dyDescent="0.2">
      <c r="D7736" s="7"/>
      <c r="E7736"/>
      <c r="F7736"/>
      <c r="G7736"/>
      <c r="H7736"/>
      <c r="I7736"/>
    </row>
    <row r="7737" spans="4:9" x14ac:dyDescent="0.2">
      <c r="D7737" s="7"/>
      <c r="E7737"/>
      <c r="F7737"/>
      <c r="G7737"/>
      <c r="H7737"/>
      <c r="I7737"/>
    </row>
    <row r="7738" spans="4:9" x14ac:dyDescent="0.2">
      <c r="D7738" s="7"/>
      <c r="E7738"/>
      <c r="F7738"/>
      <c r="G7738"/>
      <c r="H7738"/>
      <c r="I7738"/>
    </row>
    <row r="7739" spans="4:9" x14ac:dyDescent="0.2">
      <c r="D7739" s="7"/>
      <c r="E7739"/>
      <c r="F7739"/>
      <c r="G7739"/>
      <c r="H7739"/>
      <c r="I7739"/>
    </row>
    <row r="7740" spans="4:9" x14ac:dyDescent="0.2">
      <c r="D7740" s="7"/>
      <c r="E7740"/>
      <c r="F7740"/>
      <c r="G7740"/>
      <c r="H7740"/>
      <c r="I7740"/>
    </row>
    <row r="7741" spans="4:9" x14ac:dyDescent="0.2">
      <c r="D7741" s="7"/>
      <c r="E7741"/>
      <c r="F7741"/>
      <c r="G7741"/>
      <c r="H7741"/>
      <c r="I7741"/>
    </row>
    <row r="7742" spans="4:9" x14ac:dyDescent="0.2">
      <c r="D7742" s="7"/>
      <c r="E7742"/>
      <c r="F7742"/>
      <c r="G7742"/>
      <c r="H7742"/>
      <c r="I7742"/>
    </row>
    <row r="7743" spans="4:9" x14ac:dyDescent="0.2">
      <c r="D7743" s="7"/>
      <c r="E7743"/>
      <c r="F7743"/>
      <c r="G7743"/>
      <c r="H7743"/>
      <c r="I7743"/>
    </row>
    <row r="7744" spans="4:9" x14ac:dyDescent="0.2">
      <c r="D7744" s="7"/>
      <c r="E7744"/>
      <c r="F7744"/>
      <c r="G7744"/>
      <c r="H7744"/>
      <c r="I7744"/>
    </row>
    <row r="7745" spans="4:9" x14ac:dyDescent="0.2">
      <c r="D7745" s="7"/>
      <c r="E7745"/>
      <c r="F7745"/>
      <c r="G7745"/>
      <c r="H7745"/>
      <c r="I7745"/>
    </row>
    <row r="7746" spans="4:9" x14ac:dyDescent="0.2">
      <c r="D7746" s="7"/>
      <c r="E7746"/>
      <c r="F7746"/>
      <c r="G7746"/>
      <c r="H7746"/>
      <c r="I7746"/>
    </row>
    <row r="7747" spans="4:9" x14ac:dyDescent="0.2">
      <c r="D7747" s="7"/>
      <c r="E7747"/>
      <c r="F7747"/>
      <c r="G7747"/>
      <c r="H7747"/>
      <c r="I7747"/>
    </row>
    <row r="7748" spans="4:9" x14ac:dyDescent="0.2">
      <c r="D7748" s="7"/>
      <c r="E7748"/>
      <c r="F7748"/>
      <c r="G7748"/>
      <c r="H7748"/>
      <c r="I7748"/>
    </row>
    <row r="7749" spans="4:9" x14ac:dyDescent="0.2">
      <c r="D7749" s="7"/>
      <c r="E7749"/>
      <c r="F7749"/>
      <c r="G7749"/>
      <c r="H7749"/>
      <c r="I7749"/>
    </row>
    <row r="7750" spans="4:9" x14ac:dyDescent="0.2">
      <c r="D7750" s="7"/>
      <c r="E7750"/>
      <c r="F7750"/>
      <c r="G7750"/>
      <c r="H7750"/>
      <c r="I7750"/>
    </row>
    <row r="7751" spans="4:9" x14ac:dyDescent="0.2">
      <c r="D7751" s="7"/>
      <c r="E7751"/>
      <c r="F7751"/>
      <c r="G7751"/>
      <c r="H7751"/>
      <c r="I7751"/>
    </row>
    <row r="7752" spans="4:9" x14ac:dyDescent="0.2">
      <c r="D7752" s="7"/>
      <c r="E7752"/>
      <c r="F7752"/>
      <c r="G7752"/>
      <c r="H7752"/>
      <c r="I7752"/>
    </row>
    <row r="7753" spans="4:9" x14ac:dyDescent="0.2">
      <c r="D7753" s="7"/>
      <c r="E7753"/>
      <c r="F7753"/>
      <c r="G7753"/>
      <c r="H7753"/>
      <c r="I7753"/>
    </row>
    <row r="7754" spans="4:9" x14ac:dyDescent="0.2">
      <c r="D7754" s="7"/>
      <c r="E7754"/>
      <c r="F7754"/>
      <c r="G7754"/>
      <c r="H7754"/>
      <c r="I7754"/>
    </row>
    <row r="7755" spans="4:9" x14ac:dyDescent="0.2">
      <c r="D7755" s="7"/>
      <c r="E7755"/>
      <c r="F7755"/>
      <c r="G7755"/>
      <c r="H7755"/>
      <c r="I7755"/>
    </row>
    <row r="7756" spans="4:9" x14ac:dyDescent="0.2">
      <c r="D7756" s="7"/>
      <c r="E7756"/>
      <c r="F7756"/>
      <c r="G7756"/>
      <c r="H7756"/>
      <c r="I7756"/>
    </row>
    <row r="7757" spans="4:9" x14ac:dyDescent="0.2">
      <c r="D7757" s="7"/>
      <c r="E7757"/>
      <c r="F7757"/>
      <c r="G7757"/>
      <c r="H7757"/>
      <c r="I7757"/>
    </row>
    <row r="7758" spans="4:9" x14ac:dyDescent="0.2">
      <c r="D7758" s="7"/>
      <c r="E7758"/>
      <c r="F7758"/>
      <c r="G7758"/>
      <c r="H7758"/>
      <c r="I7758"/>
    </row>
    <row r="7759" spans="4:9" x14ac:dyDescent="0.2">
      <c r="D7759" s="7"/>
      <c r="E7759"/>
      <c r="F7759"/>
      <c r="G7759"/>
      <c r="H7759"/>
      <c r="I7759"/>
    </row>
    <row r="7760" spans="4:9" x14ac:dyDescent="0.2">
      <c r="D7760" s="7"/>
      <c r="E7760"/>
      <c r="F7760"/>
      <c r="G7760"/>
      <c r="H7760"/>
      <c r="I7760"/>
    </row>
    <row r="7761" spans="4:9" x14ac:dyDescent="0.2">
      <c r="D7761" s="7"/>
      <c r="E7761"/>
      <c r="F7761"/>
      <c r="G7761"/>
      <c r="H7761"/>
      <c r="I7761"/>
    </row>
    <row r="7762" spans="4:9" x14ac:dyDescent="0.2">
      <c r="D7762" s="7"/>
      <c r="E7762"/>
      <c r="F7762"/>
      <c r="G7762"/>
      <c r="H7762"/>
      <c r="I7762"/>
    </row>
    <row r="7763" spans="4:9" x14ac:dyDescent="0.2">
      <c r="D7763" s="7"/>
      <c r="E7763"/>
      <c r="F7763"/>
      <c r="G7763"/>
      <c r="H7763"/>
      <c r="I7763"/>
    </row>
    <row r="7764" spans="4:9" x14ac:dyDescent="0.2">
      <c r="D7764" s="7"/>
      <c r="E7764"/>
      <c r="F7764"/>
      <c r="G7764"/>
      <c r="H7764"/>
      <c r="I7764"/>
    </row>
    <row r="7765" spans="4:9" x14ac:dyDescent="0.2">
      <c r="D7765" s="7"/>
      <c r="E7765"/>
      <c r="F7765"/>
      <c r="G7765"/>
      <c r="H7765"/>
      <c r="I7765"/>
    </row>
    <row r="7766" spans="4:9" x14ac:dyDescent="0.2">
      <c r="D7766" s="7"/>
      <c r="E7766"/>
      <c r="F7766"/>
      <c r="G7766"/>
      <c r="H7766"/>
      <c r="I7766"/>
    </row>
    <row r="7767" spans="4:9" x14ac:dyDescent="0.2">
      <c r="D7767" s="7"/>
      <c r="E7767"/>
      <c r="F7767"/>
      <c r="G7767"/>
      <c r="H7767"/>
      <c r="I7767"/>
    </row>
    <row r="7768" spans="4:9" x14ac:dyDescent="0.2">
      <c r="D7768" s="7"/>
      <c r="E7768"/>
      <c r="F7768"/>
      <c r="G7768"/>
      <c r="H7768"/>
      <c r="I7768"/>
    </row>
    <row r="7769" spans="4:9" x14ac:dyDescent="0.2">
      <c r="D7769" s="7"/>
      <c r="E7769"/>
      <c r="F7769"/>
      <c r="G7769"/>
      <c r="H7769"/>
      <c r="I7769"/>
    </row>
    <row r="7770" spans="4:9" x14ac:dyDescent="0.2">
      <c r="D7770" s="7"/>
      <c r="E7770"/>
      <c r="F7770"/>
      <c r="G7770"/>
      <c r="H7770"/>
      <c r="I7770"/>
    </row>
    <row r="7771" spans="4:9" x14ac:dyDescent="0.2">
      <c r="D7771" s="7"/>
      <c r="E7771"/>
      <c r="F7771"/>
      <c r="G7771"/>
      <c r="H7771"/>
      <c r="I7771"/>
    </row>
    <row r="7772" spans="4:9" x14ac:dyDescent="0.2">
      <c r="D7772" s="7"/>
      <c r="E7772"/>
      <c r="F7772"/>
      <c r="G7772"/>
      <c r="H7772"/>
      <c r="I7772"/>
    </row>
    <row r="7773" spans="4:9" x14ac:dyDescent="0.2">
      <c r="D7773" s="7"/>
      <c r="E7773"/>
      <c r="F7773"/>
      <c r="G7773"/>
      <c r="H7773"/>
      <c r="I7773"/>
    </row>
    <row r="7774" spans="4:9" x14ac:dyDescent="0.2">
      <c r="D7774" s="7"/>
      <c r="E7774"/>
      <c r="F7774"/>
      <c r="G7774"/>
      <c r="H7774"/>
      <c r="I7774"/>
    </row>
    <row r="7775" spans="4:9" x14ac:dyDescent="0.2">
      <c r="D7775" s="7"/>
      <c r="E7775"/>
      <c r="F7775"/>
      <c r="G7775"/>
      <c r="H7775"/>
      <c r="I7775"/>
    </row>
    <row r="7776" spans="4:9" x14ac:dyDescent="0.2">
      <c r="D7776" s="7"/>
      <c r="E7776"/>
      <c r="F7776"/>
      <c r="G7776"/>
      <c r="H7776"/>
      <c r="I7776"/>
    </row>
    <row r="7777" spans="4:9" x14ac:dyDescent="0.2">
      <c r="D7777" s="7"/>
      <c r="E7777"/>
      <c r="F7777"/>
      <c r="G7777"/>
      <c r="H7777"/>
      <c r="I7777"/>
    </row>
    <row r="7778" spans="4:9" x14ac:dyDescent="0.2">
      <c r="D7778" s="7"/>
      <c r="E7778"/>
      <c r="F7778"/>
      <c r="G7778"/>
      <c r="H7778"/>
      <c r="I7778"/>
    </row>
    <row r="7779" spans="4:9" x14ac:dyDescent="0.2">
      <c r="D7779" s="7"/>
      <c r="E7779"/>
      <c r="F7779"/>
      <c r="G7779"/>
      <c r="H7779"/>
      <c r="I7779"/>
    </row>
    <row r="7780" spans="4:9" x14ac:dyDescent="0.2">
      <c r="D7780" s="7"/>
      <c r="E7780"/>
      <c r="F7780"/>
      <c r="G7780"/>
      <c r="H7780"/>
      <c r="I7780"/>
    </row>
    <row r="7781" spans="4:9" x14ac:dyDescent="0.2">
      <c r="D7781" s="7"/>
      <c r="E7781"/>
      <c r="F7781"/>
      <c r="G7781"/>
      <c r="H7781"/>
      <c r="I7781"/>
    </row>
    <row r="7782" spans="4:9" x14ac:dyDescent="0.2">
      <c r="D7782" s="7"/>
      <c r="E7782"/>
      <c r="F7782"/>
      <c r="G7782"/>
      <c r="H7782"/>
      <c r="I7782"/>
    </row>
    <row r="7783" spans="4:9" x14ac:dyDescent="0.2">
      <c r="D7783" s="7"/>
      <c r="E7783"/>
      <c r="F7783"/>
      <c r="G7783"/>
      <c r="H7783"/>
      <c r="I7783"/>
    </row>
    <row r="7784" spans="4:9" x14ac:dyDescent="0.2">
      <c r="D7784" s="7"/>
      <c r="E7784"/>
      <c r="F7784"/>
      <c r="G7784"/>
      <c r="H7784"/>
      <c r="I7784"/>
    </row>
    <row r="7785" spans="4:9" x14ac:dyDescent="0.2">
      <c r="D7785" s="7"/>
      <c r="E7785"/>
      <c r="F7785"/>
      <c r="G7785"/>
      <c r="H7785"/>
      <c r="I7785"/>
    </row>
    <row r="7786" spans="4:9" x14ac:dyDescent="0.2">
      <c r="D7786" s="7"/>
      <c r="E7786"/>
      <c r="F7786"/>
      <c r="G7786"/>
      <c r="H7786"/>
      <c r="I7786"/>
    </row>
    <row r="7787" spans="4:9" x14ac:dyDescent="0.2">
      <c r="D7787" s="7"/>
      <c r="E7787"/>
      <c r="F7787"/>
      <c r="G7787"/>
      <c r="H7787"/>
      <c r="I7787"/>
    </row>
    <row r="7788" spans="4:9" x14ac:dyDescent="0.2">
      <c r="D7788" s="7"/>
      <c r="E7788"/>
      <c r="F7788"/>
      <c r="G7788"/>
      <c r="H7788"/>
      <c r="I7788"/>
    </row>
    <row r="7789" spans="4:9" x14ac:dyDescent="0.2">
      <c r="D7789" s="7"/>
      <c r="E7789"/>
      <c r="F7789"/>
      <c r="G7789"/>
      <c r="H7789"/>
      <c r="I7789"/>
    </row>
    <row r="7790" spans="4:9" x14ac:dyDescent="0.2">
      <c r="D7790" s="7"/>
      <c r="E7790"/>
      <c r="F7790"/>
      <c r="G7790"/>
      <c r="H7790"/>
      <c r="I7790"/>
    </row>
    <row r="7791" spans="4:9" x14ac:dyDescent="0.2">
      <c r="D7791" s="7"/>
      <c r="E7791"/>
      <c r="F7791"/>
      <c r="G7791"/>
      <c r="H7791"/>
      <c r="I7791"/>
    </row>
    <row r="7792" spans="4:9" x14ac:dyDescent="0.2">
      <c r="D7792" s="7"/>
      <c r="E7792"/>
      <c r="F7792"/>
      <c r="G7792"/>
      <c r="H7792"/>
      <c r="I7792"/>
    </row>
    <row r="7793" spans="4:9" x14ac:dyDescent="0.2">
      <c r="D7793" s="7"/>
      <c r="E7793"/>
      <c r="F7793"/>
      <c r="G7793"/>
      <c r="H7793"/>
      <c r="I7793"/>
    </row>
    <row r="7794" spans="4:9" x14ac:dyDescent="0.2">
      <c r="D7794" s="7"/>
      <c r="E7794"/>
      <c r="F7794"/>
      <c r="G7794"/>
      <c r="H7794"/>
      <c r="I7794"/>
    </row>
    <row r="7795" spans="4:9" x14ac:dyDescent="0.2">
      <c r="D7795" s="7"/>
      <c r="E7795"/>
      <c r="F7795"/>
      <c r="G7795"/>
      <c r="H7795"/>
      <c r="I7795"/>
    </row>
    <row r="7796" spans="4:9" x14ac:dyDescent="0.2">
      <c r="D7796" s="7"/>
      <c r="E7796"/>
      <c r="F7796"/>
      <c r="G7796"/>
      <c r="H7796"/>
      <c r="I7796"/>
    </row>
    <row r="7797" spans="4:9" x14ac:dyDescent="0.2">
      <c r="D7797" s="7"/>
      <c r="E7797"/>
      <c r="F7797"/>
      <c r="G7797"/>
      <c r="H7797"/>
      <c r="I7797"/>
    </row>
    <row r="7798" spans="4:9" x14ac:dyDescent="0.2">
      <c r="D7798" s="7"/>
      <c r="E7798"/>
      <c r="F7798"/>
      <c r="G7798"/>
      <c r="H7798"/>
      <c r="I7798"/>
    </row>
    <row r="7799" spans="4:9" x14ac:dyDescent="0.2">
      <c r="D7799" s="7"/>
      <c r="E7799"/>
      <c r="F7799"/>
      <c r="G7799"/>
      <c r="H7799"/>
      <c r="I7799"/>
    </row>
    <row r="7800" spans="4:9" x14ac:dyDescent="0.2">
      <c r="D7800" s="7"/>
      <c r="E7800"/>
      <c r="F7800"/>
      <c r="G7800"/>
      <c r="H7800"/>
      <c r="I7800"/>
    </row>
    <row r="7801" spans="4:9" x14ac:dyDescent="0.2">
      <c r="D7801" s="7"/>
      <c r="E7801"/>
      <c r="F7801"/>
      <c r="G7801"/>
      <c r="H7801"/>
      <c r="I7801"/>
    </row>
    <row r="7802" spans="4:9" x14ac:dyDescent="0.2">
      <c r="D7802" s="7"/>
      <c r="E7802"/>
      <c r="F7802"/>
      <c r="G7802"/>
      <c r="H7802"/>
      <c r="I7802"/>
    </row>
    <row r="7803" spans="4:9" x14ac:dyDescent="0.2">
      <c r="D7803" s="7"/>
      <c r="E7803"/>
      <c r="F7803"/>
      <c r="G7803"/>
      <c r="H7803"/>
      <c r="I7803"/>
    </row>
    <row r="7804" spans="4:9" x14ac:dyDescent="0.2">
      <c r="D7804" s="7"/>
      <c r="E7804"/>
      <c r="F7804"/>
      <c r="G7804"/>
      <c r="H7804"/>
      <c r="I7804"/>
    </row>
    <row r="7805" spans="4:9" x14ac:dyDescent="0.2">
      <c r="D7805" s="7"/>
      <c r="E7805"/>
      <c r="F7805"/>
      <c r="G7805"/>
      <c r="H7805"/>
      <c r="I7805"/>
    </row>
    <row r="7806" spans="4:9" x14ac:dyDescent="0.2">
      <c r="D7806" s="7"/>
      <c r="E7806"/>
      <c r="F7806"/>
      <c r="G7806"/>
      <c r="H7806"/>
      <c r="I7806"/>
    </row>
    <row r="7807" spans="4:9" x14ac:dyDescent="0.2">
      <c r="D7807" s="7"/>
      <c r="E7807"/>
      <c r="F7807"/>
      <c r="G7807"/>
      <c r="H7807"/>
      <c r="I7807"/>
    </row>
    <row r="7808" spans="4:9" x14ac:dyDescent="0.2">
      <c r="D7808" s="7"/>
      <c r="E7808"/>
      <c r="F7808"/>
      <c r="G7808"/>
      <c r="H7808"/>
      <c r="I7808"/>
    </row>
    <row r="7809" spans="4:9" x14ac:dyDescent="0.2">
      <c r="D7809" s="7"/>
      <c r="E7809"/>
      <c r="F7809"/>
      <c r="G7809"/>
      <c r="H7809"/>
      <c r="I7809"/>
    </row>
    <row r="7810" spans="4:9" x14ac:dyDescent="0.2">
      <c r="D7810" s="7"/>
      <c r="E7810"/>
      <c r="F7810"/>
      <c r="G7810"/>
      <c r="H7810"/>
      <c r="I7810"/>
    </row>
    <row r="7811" spans="4:9" x14ac:dyDescent="0.2">
      <c r="D7811" s="7"/>
      <c r="E7811"/>
      <c r="F7811"/>
      <c r="G7811"/>
      <c r="H7811"/>
      <c r="I7811"/>
    </row>
    <row r="7812" spans="4:9" x14ac:dyDescent="0.2">
      <c r="D7812" s="7"/>
      <c r="E7812"/>
      <c r="F7812"/>
      <c r="G7812"/>
      <c r="H7812"/>
      <c r="I7812"/>
    </row>
    <row r="7813" spans="4:9" x14ac:dyDescent="0.2">
      <c r="D7813" s="7"/>
      <c r="E7813"/>
      <c r="F7813"/>
      <c r="G7813"/>
      <c r="H7813"/>
      <c r="I7813"/>
    </row>
    <row r="7814" spans="4:9" x14ac:dyDescent="0.2">
      <c r="D7814" s="7"/>
      <c r="E7814"/>
      <c r="F7814"/>
      <c r="G7814"/>
      <c r="H7814"/>
      <c r="I7814"/>
    </row>
    <row r="7815" spans="4:9" x14ac:dyDescent="0.2">
      <c r="D7815" s="7"/>
      <c r="E7815"/>
      <c r="F7815"/>
      <c r="G7815"/>
      <c r="H7815"/>
      <c r="I7815"/>
    </row>
    <row r="7816" spans="4:9" x14ac:dyDescent="0.2">
      <c r="D7816" s="7"/>
      <c r="E7816"/>
      <c r="F7816"/>
      <c r="G7816"/>
      <c r="H7816"/>
      <c r="I7816"/>
    </row>
    <row r="7817" spans="4:9" x14ac:dyDescent="0.2">
      <c r="D7817" s="7"/>
      <c r="E7817"/>
      <c r="F7817"/>
      <c r="G7817"/>
      <c r="H7817"/>
      <c r="I7817"/>
    </row>
    <row r="7818" spans="4:9" x14ac:dyDescent="0.2">
      <c r="D7818" s="7"/>
      <c r="E7818"/>
      <c r="F7818"/>
      <c r="G7818"/>
      <c r="H7818"/>
      <c r="I7818"/>
    </row>
    <row r="7819" spans="4:9" x14ac:dyDescent="0.2">
      <c r="D7819" s="7"/>
      <c r="E7819"/>
      <c r="F7819"/>
      <c r="G7819"/>
      <c r="H7819"/>
      <c r="I7819"/>
    </row>
    <row r="7820" spans="4:9" x14ac:dyDescent="0.2">
      <c r="D7820" s="7"/>
      <c r="E7820"/>
      <c r="F7820"/>
      <c r="G7820"/>
      <c r="H7820"/>
      <c r="I7820"/>
    </row>
    <row r="7821" spans="4:9" x14ac:dyDescent="0.2">
      <c r="D7821" s="7"/>
      <c r="E7821"/>
      <c r="F7821"/>
      <c r="G7821"/>
      <c r="H7821"/>
      <c r="I7821"/>
    </row>
    <row r="7822" spans="4:9" x14ac:dyDescent="0.2">
      <c r="D7822" s="7"/>
      <c r="E7822"/>
      <c r="F7822"/>
      <c r="G7822"/>
      <c r="H7822"/>
      <c r="I7822"/>
    </row>
    <row r="7823" spans="4:9" x14ac:dyDescent="0.2">
      <c r="D7823" s="7"/>
      <c r="E7823"/>
      <c r="F7823"/>
      <c r="G7823"/>
      <c r="H7823"/>
      <c r="I7823"/>
    </row>
    <row r="7824" spans="4:9" x14ac:dyDescent="0.2">
      <c r="D7824" s="7"/>
      <c r="E7824"/>
      <c r="F7824"/>
      <c r="G7824"/>
      <c r="H7824"/>
      <c r="I7824"/>
    </row>
    <row r="7825" spans="4:9" x14ac:dyDescent="0.2">
      <c r="D7825" s="7"/>
      <c r="E7825"/>
      <c r="F7825"/>
      <c r="G7825"/>
      <c r="H7825"/>
      <c r="I7825"/>
    </row>
    <row r="7826" spans="4:9" x14ac:dyDescent="0.2">
      <c r="D7826" s="7"/>
      <c r="E7826"/>
      <c r="F7826"/>
      <c r="G7826"/>
      <c r="H7826"/>
      <c r="I7826"/>
    </row>
    <row r="7827" spans="4:9" x14ac:dyDescent="0.2">
      <c r="D7827" s="7"/>
      <c r="E7827"/>
      <c r="F7827"/>
      <c r="G7827"/>
      <c r="H7827"/>
      <c r="I7827"/>
    </row>
    <row r="7828" spans="4:9" x14ac:dyDescent="0.2">
      <c r="D7828" s="7"/>
      <c r="E7828"/>
      <c r="F7828"/>
      <c r="G7828"/>
      <c r="H7828"/>
      <c r="I7828"/>
    </row>
    <row r="7829" spans="4:9" x14ac:dyDescent="0.2">
      <c r="D7829" s="7"/>
      <c r="E7829"/>
      <c r="F7829"/>
      <c r="G7829"/>
      <c r="H7829"/>
      <c r="I7829"/>
    </row>
    <row r="7830" spans="4:9" x14ac:dyDescent="0.2">
      <c r="D7830" s="7"/>
      <c r="E7830"/>
      <c r="F7830"/>
      <c r="G7830"/>
      <c r="H7830"/>
      <c r="I7830"/>
    </row>
    <row r="7831" spans="4:9" x14ac:dyDescent="0.2">
      <c r="D7831" s="7"/>
      <c r="E7831"/>
      <c r="F7831"/>
      <c r="G7831"/>
      <c r="H7831"/>
      <c r="I7831"/>
    </row>
    <row r="7832" spans="4:9" x14ac:dyDescent="0.2">
      <c r="D7832" s="7"/>
      <c r="E7832"/>
      <c r="F7832"/>
      <c r="G7832"/>
      <c r="H7832"/>
      <c r="I7832"/>
    </row>
    <row r="7833" spans="4:9" x14ac:dyDescent="0.2">
      <c r="D7833" s="7"/>
      <c r="E7833"/>
      <c r="F7833"/>
      <c r="G7833"/>
      <c r="H7833"/>
      <c r="I7833"/>
    </row>
    <row r="7834" spans="4:9" x14ac:dyDescent="0.2">
      <c r="D7834" s="7"/>
      <c r="E7834"/>
      <c r="F7834"/>
      <c r="G7834"/>
      <c r="H7834"/>
      <c r="I7834"/>
    </row>
    <row r="7835" spans="4:9" x14ac:dyDescent="0.2">
      <c r="D7835" s="7"/>
      <c r="E7835"/>
      <c r="F7835"/>
      <c r="G7835"/>
      <c r="H7835"/>
      <c r="I7835"/>
    </row>
    <row r="7836" spans="4:9" x14ac:dyDescent="0.2">
      <c r="D7836" s="7"/>
      <c r="E7836"/>
      <c r="F7836"/>
      <c r="G7836"/>
      <c r="H7836"/>
      <c r="I7836"/>
    </row>
    <row r="7837" spans="4:9" x14ac:dyDescent="0.2">
      <c r="D7837" s="7"/>
      <c r="E7837"/>
      <c r="F7837"/>
      <c r="G7837"/>
      <c r="H7837"/>
      <c r="I7837"/>
    </row>
    <row r="7838" spans="4:9" x14ac:dyDescent="0.2">
      <c r="D7838" s="7"/>
      <c r="E7838"/>
      <c r="F7838"/>
      <c r="G7838"/>
      <c r="H7838"/>
      <c r="I7838"/>
    </row>
    <row r="7839" spans="4:9" x14ac:dyDescent="0.2">
      <c r="D7839" s="7"/>
      <c r="E7839"/>
      <c r="F7839"/>
      <c r="G7839"/>
      <c r="H7839"/>
      <c r="I7839"/>
    </row>
    <row r="7840" spans="4:9" x14ac:dyDescent="0.2">
      <c r="D7840" s="7"/>
      <c r="E7840"/>
      <c r="F7840"/>
      <c r="G7840"/>
      <c r="H7840"/>
      <c r="I7840"/>
    </row>
    <row r="7841" spans="4:9" x14ac:dyDescent="0.2">
      <c r="D7841" s="7"/>
      <c r="E7841"/>
      <c r="F7841"/>
      <c r="G7841"/>
      <c r="H7841"/>
      <c r="I7841"/>
    </row>
    <row r="7842" spans="4:9" x14ac:dyDescent="0.2">
      <c r="D7842" s="7"/>
      <c r="E7842"/>
      <c r="F7842"/>
      <c r="G7842"/>
      <c r="H7842"/>
      <c r="I7842"/>
    </row>
    <row r="7843" spans="4:9" x14ac:dyDescent="0.2">
      <c r="D7843" s="7"/>
      <c r="E7843"/>
      <c r="F7843"/>
      <c r="G7843"/>
      <c r="H7843"/>
      <c r="I7843"/>
    </row>
    <row r="7844" spans="4:9" x14ac:dyDescent="0.2">
      <c r="D7844" s="7"/>
      <c r="E7844"/>
      <c r="F7844"/>
      <c r="G7844"/>
      <c r="H7844"/>
      <c r="I7844"/>
    </row>
    <row r="7845" spans="4:9" x14ac:dyDescent="0.2">
      <c r="D7845" s="7"/>
      <c r="E7845"/>
      <c r="F7845"/>
      <c r="G7845"/>
      <c r="H7845"/>
      <c r="I7845"/>
    </row>
    <row r="7846" spans="4:9" x14ac:dyDescent="0.2">
      <c r="D7846" s="7"/>
      <c r="E7846"/>
      <c r="F7846"/>
      <c r="G7846"/>
      <c r="H7846"/>
      <c r="I7846"/>
    </row>
    <row r="7847" spans="4:9" x14ac:dyDescent="0.2">
      <c r="D7847" s="7"/>
      <c r="E7847"/>
      <c r="F7847"/>
      <c r="G7847"/>
      <c r="H7847"/>
      <c r="I7847"/>
    </row>
    <row r="7848" spans="4:9" x14ac:dyDescent="0.2">
      <c r="D7848" s="7"/>
      <c r="E7848"/>
      <c r="F7848"/>
      <c r="G7848"/>
      <c r="H7848"/>
      <c r="I7848"/>
    </row>
    <row r="7849" spans="4:9" x14ac:dyDescent="0.2">
      <c r="D7849" s="7"/>
      <c r="E7849"/>
      <c r="F7849"/>
      <c r="G7849"/>
      <c r="H7849"/>
      <c r="I7849"/>
    </row>
    <row r="7850" spans="4:9" x14ac:dyDescent="0.2">
      <c r="D7850" s="7"/>
      <c r="E7850"/>
      <c r="F7850"/>
      <c r="G7850"/>
      <c r="H7850"/>
      <c r="I7850"/>
    </row>
    <row r="7851" spans="4:9" x14ac:dyDescent="0.2">
      <c r="D7851" s="7"/>
      <c r="E7851"/>
      <c r="F7851"/>
      <c r="G7851"/>
      <c r="H7851"/>
      <c r="I7851"/>
    </row>
    <row r="7852" spans="4:9" x14ac:dyDescent="0.2">
      <c r="D7852" s="7"/>
      <c r="E7852"/>
      <c r="F7852"/>
      <c r="G7852"/>
      <c r="H7852"/>
      <c r="I7852"/>
    </row>
    <row r="7853" spans="4:9" x14ac:dyDescent="0.2">
      <c r="D7853" s="7"/>
      <c r="E7853"/>
      <c r="F7853"/>
      <c r="G7853"/>
      <c r="H7853"/>
      <c r="I7853"/>
    </row>
    <row r="7854" spans="4:9" x14ac:dyDescent="0.2">
      <c r="D7854" s="7"/>
      <c r="E7854"/>
      <c r="F7854"/>
      <c r="G7854"/>
      <c r="H7854"/>
      <c r="I7854"/>
    </row>
    <row r="7855" spans="4:9" x14ac:dyDescent="0.2">
      <c r="D7855" s="7"/>
      <c r="E7855"/>
      <c r="F7855"/>
      <c r="G7855"/>
      <c r="H7855"/>
      <c r="I7855"/>
    </row>
    <row r="7856" spans="4:9" x14ac:dyDescent="0.2">
      <c r="D7856" s="7"/>
      <c r="E7856"/>
      <c r="F7856"/>
      <c r="G7856"/>
      <c r="H7856"/>
      <c r="I7856"/>
    </row>
    <row r="7857" spans="4:9" x14ac:dyDescent="0.2">
      <c r="D7857" s="7"/>
      <c r="E7857"/>
      <c r="F7857"/>
      <c r="G7857"/>
      <c r="H7857"/>
      <c r="I7857"/>
    </row>
    <row r="7858" spans="4:9" x14ac:dyDescent="0.2">
      <c r="D7858" s="7"/>
      <c r="E7858"/>
      <c r="F7858"/>
      <c r="G7858"/>
      <c r="H7858"/>
      <c r="I7858"/>
    </row>
    <row r="7859" spans="4:9" x14ac:dyDescent="0.2">
      <c r="D7859" s="7"/>
      <c r="E7859"/>
      <c r="F7859"/>
      <c r="G7859"/>
      <c r="H7859"/>
      <c r="I7859"/>
    </row>
    <row r="7860" spans="4:9" x14ac:dyDescent="0.2">
      <c r="D7860" s="7"/>
      <c r="E7860"/>
      <c r="F7860"/>
      <c r="G7860"/>
      <c r="H7860"/>
      <c r="I7860"/>
    </row>
    <row r="7861" spans="4:9" x14ac:dyDescent="0.2">
      <c r="D7861" s="7"/>
      <c r="E7861"/>
      <c r="F7861"/>
      <c r="G7861"/>
      <c r="H7861"/>
      <c r="I7861"/>
    </row>
    <row r="7862" spans="4:9" x14ac:dyDescent="0.2">
      <c r="D7862" s="7"/>
      <c r="E7862"/>
      <c r="F7862"/>
      <c r="G7862"/>
      <c r="H7862"/>
      <c r="I7862"/>
    </row>
    <row r="7863" spans="4:9" x14ac:dyDescent="0.2">
      <c r="D7863" s="7"/>
      <c r="E7863"/>
      <c r="F7863"/>
      <c r="G7863"/>
      <c r="H7863"/>
      <c r="I7863"/>
    </row>
    <row r="7864" spans="4:9" x14ac:dyDescent="0.2">
      <c r="D7864" s="7"/>
      <c r="E7864"/>
      <c r="F7864"/>
      <c r="G7864"/>
      <c r="H7864"/>
      <c r="I7864"/>
    </row>
    <row r="7865" spans="4:9" x14ac:dyDescent="0.2">
      <c r="D7865" s="7"/>
      <c r="E7865"/>
      <c r="F7865"/>
      <c r="G7865"/>
      <c r="H7865"/>
      <c r="I7865"/>
    </row>
    <row r="7866" spans="4:9" x14ac:dyDescent="0.2">
      <c r="D7866" s="7"/>
      <c r="E7866"/>
      <c r="F7866"/>
      <c r="G7866"/>
      <c r="H7866"/>
      <c r="I7866"/>
    </row>
    <row r="7867" spans="4:9" x14ac:dyDescent="0.2">
      <c r="D7867" s="7"/>
      <c r="E7867"/>
      <c r="F7867"/>
      <c r="G7867"/>
      <c r="H7867"/>
      <c r="I7867"/>
    </row>
    <row r="7868" spans="4:9" x14ac:dyDescent="0.2">
      <c r="D7868" s="7"/>
      <c r="E7868"/>
      <c r="F7868"/>
      <c r="G7868"/>
      <c r="H7868"/>
      <c r="I7868"/>
    </row>
    <row r="7869" spans="4:9" x14ac:dyDescent="0.2">
      <c r="D7869" s="7"/>
      <c r="E7869"/>
      <c r="F7869"/>
      <c r="G7869"/>
      <c r="H7869"/>
      <c r="I7869"/>
    </row>
    <row r="7870" spans="4:9" x14ac:dyDescent="0.2">
      <c r="D7870" s="7"/>
      <c r="E7870"/>
      <c r="F7870"/>
      <c r="G7870"/>
      <c r="H7870"/>
      <c r="I7870"/>
    </row>
    <row r="7871" spans="4:9" x14ac:dyDescent="0.2">
      <c r="D7871" s="7"/>
      <c r="E7871"/>
      <c r="F7871"/>
      <c r="G7871"/>
      <c r="H7871"/>
      <c r="I7871"/>
    </row>
    <row r="7872" spans="4:9" x14ac:dyDescent="0.2">
      <c r="D7872" s="7"/>
      <c r="E7872"/>
      <c r="F7872"/>
      <c r="G7872"/>
      <c r="H7872"/>
      <c r="I7872"/>
    </row>
    <row r="7873" spans="4:9" x14ac:dyDescent="0.2">
      <c r="D7873" s="7"/>
      <c r="E7873"/>
      <c r="F7873"/>
      <c r="G7873"/>
      <c r="H7873"/>
      <c r="I7873"/>
    </row>
    <row r="7874" spans="4:9" x14ac:dyDescent="0.2">
      <c r="D7874" s="7"/>
      <c r="E7874"/>
      <c r="F7874"/>
      <c r="G7874"/>
      <c r="H7874"/>
      <c r="I7874"/>
    </row>
    <row r="7875" spans="4:9" x14ac:dyDescent="0.2">
      <c r="D7875" s="7"/>
      <c r="E7875"/>
      <c r="F7875"/>
      <c r="G7875"/>
      <c r="H7875"/>
      <c r="I7875"/>
    </row>
    <row r="7876" spans="4:9" x14ac:dyDescent="0.2">
      <c r="D7876" s="7"/>
      <c r="E7876"/>
      <c r="F7876"/>
      <c r="G7876"/>
      <c r="H7876"/>
      <c r="I7876"/>
    </row>
    <row r="7877" spans="4:9" x14ac:dyDescent="0.2">
      <c r="D7877" s="7"/>
      <c r="E7877"/>
      <c r="F7877"/>
      <c r="G7877"/>
      <c r="H7877"/>
      <c r="I7877"/>
    </row>
    <row r="7878" spans="4:9" x14ac:dyDescent="0.2">
      <c r="D7878" s="7"/>
      <c r="E7878"/>
      <c r="F7878"/>
      <c r="G7878"/>
      <c r="H7878"/>
      <c r="I7878"/>
    </row>
    <row r="7879" spans="4:9" x14ac:dyDescent="0.2">
      <c r="D7879" s="7"/>
      <c r="E7879"/>
      <c r="F7879"/>
      <c r="G7879"/>
      <c r="H7879"/>
      <c r="I7879"/>
    </row>
    <row r="7880" spans="4:9" x14ac:dyDescent="0.2">
      <c r="D7880" s="7"/>
      <c r="E7880"/>
      <c r="F7880"/>
      <c r="G7880"/>
      <c r="H7880"/>
      <c r="I7880"/>
    </row>
    <row r="7881" spans="4:9" x14ac:dyDescent="0.2">
      <c r="D7881" s="7"/>
      <c r="E7881"/>
      <c r="F7881"/>
      <c r="G7881"/>
      <c r="H7881"/>
      <c r="I7881"/>
    </row>
    <row r="7882" spans="4:9" x14ac:dyDescent="0.2">
      <c r="D7882" s="7"/>
      <c r="E7882"/>
      <c r="F7882"/>
      <c r="G7882"/>
      <c r="H7882"/>
      <c r="I7882"/>
    </row>
    <row r="7883" spans="4:9" x14ac:dyDescent="0.2">
      <c r="D7883" s="7"/>
      <c r="E7883"/>
      <c r="F7883"/>
      <c r="G7883"/>
      <c r="H7883"/>
      <c r="I7883"/>
    </row>
    <row r="7884" spans="4:9" x14ac:dyDescent="0.2">
      <c r="D7884" s="7"/>
      <c r="E7884"/>
      <c r="F7884"/>
      <c r="G7884"/>
      <c r="H7884"/>
      <c r="I7884"/>
    </row>
    <row r="7885" spans="4:9" x14ac:dyDescent="0.2">
      <c r="D7885" s="7"/>
      <c r="E7885"/>
      <c r="F7885"/>
      <c r="G7885"/>
      <c r="H7885"/>
      <c r="I7885"/>
    </row>
    <row r="7886" spans="4:9" x14ac:dyDescent="0.2">
      <c r="D7886" s="7"/>
      <c r="E7886"/>
      <c r="F7886"/>
      <c r="G7886"/>
      <c r="H7886"/>
      <c r="I7886"/>
    </row>
    <row r="7887" spans="4:9" x14ac:dyDescent="0.2">
      <c r="D7887" s="7"/>
      <c r="E7887"/>
      <c r="F7887"/>
      <c r="G7887"/>
      <c r="H7887"/>
      <c r="I7887"/>
    </row>
    <row r="7888" spans="4:9" x14ac:dyDescent="0.2">
      <c r="D7888" s="7"/>
      <c r="E7888"/>
      <c r="F7888"/>
      <c r="G7888"/>
      <c r="H7888"/>
      <c r="I7888"/>
    </row>
    <row r="7889" spans="4:9" x14ac:dyDescent="0.2">
      <c r="D7889" s="7"/>
      <c r="E7889"/>
      <c r="F7889"/>
      <c r="G7889"/>
      <c r="H7889"/>
      <c r="I7889"/>
    </row>
    <row r="7890" spans="4:9" x14ac:dyDescent="0.2">
      <c r="D7890" s="7"/>
      <c r="E7890"/>
      <c r="F7890"/>
      <c r="G7890"/>
      <c r="H7890"/>
      <c r="I7890"/>
    </row>
    <row r="7891" spans="4:9" x14ac:dyDescent="0.2">
      <c r="D7891" s="7"/>
      <c r="E7891"/>
      <c r="F7891"/>
      <c r="G7891"/>
      <c r="H7891"/>
      <c r="I7891"/>
    </row>
    <row r="7892" spans="4:9" x14ac:dyDescent="0.2">
      <c r="D7892" s="7"/>
      <c r="E7892"/>
      <c r="F7892"/>
      <c r="G7892"/>
      <c r="H7892"/>
      <c r="I7892"/>
    </row>
    <row r="7893" spans="4:9" x14ac:dyDescent="0.2">
      <c r="D7893" s="7"/>
      <c r="E7893"/>
      <c r="F7893"/>
      <c r="G7893"/>
      <c r="H7893"/>
      <c r="I7893"/>
    </row>
    <row r="7894" spans="4:9" x14ac:dyDescent="0.2">
      <c r="D7894" s="7"/>
      <c r="E7894"/>
      <c r="F7894"/>
      <c r="G7894"/>
      <c r="H7894"/>
      <c r="I7894"/>
    </row>
    <row r="7895" spans="4:9" x14ac:dyDescent="0.2">
      <c r="D7895" s="7"/>
      <c r="E7895"/>
      <c r="F7895"/>
      <c r="G7895"/>
      <c r="H7895"/>
      <c r="I7895"/>
    </row>
    <row r="7896" spans="4:9" x14ac:dyDescent="0.2">
      <c r="D7896" s="7"/>
      <c r="E7896"/>
      <c r="F7896"/>
      <c r="G7896"/>
      <c r="H7896"/>
      <c r="I7896"/>
    </row>
    <row r="7897" spans="4:9" x14ac:dyDescent="0.2">
      <c r="D7897" s="7"/>
      <c r="E7897"/>
      <c r="F7897"/>
      <c r="G7897"/>
      <c r="H7897"/>
      <c r="I7897"/>
    </row>
    <row r="7898" spans="4:9" x14ac:dyDescent="0.2">
      <c r="D7898" s="7"/>
      <c r="E7898"/>
      <c r="F7898"/>
      <c r="G7898"/>
      <c r="H7898"/>
      <c r="I7898"/>
    </row>
    <row r="7899" spans="4:9" x14ac:dyDescent="0.2">
      <c r="D7899" s="7"/>
      <c r="E7899"/>
      <c r="F7899"/>
      <c r="G7899"/>
      <c r="H7899"/>
      <c r="I7899"/>
    </row>
    <row r="7900" spans="4:9" x14ac:dyDescent="0.2">
      <c r="D7900" s="7"/>
      <c r="E7900"/>
      <c r="F7900"/>
      <c r="G7900"/>
      <c r="H7900"/>
      <c r="I7900"/>
    </row>
    <row r="7901" spans="4:9" x14ac:dyDescent="0.2">
      <c r="D7901" s="7"/>
      <c r="E7901"/>
      <c r="F7901"/>
      <c r="G7901"/>
      <c r="H7901"/>
      <c r="I7901"/>
    </row>
    <row r="7902" spans="4:9" x14ac:dyDescent="0.2">
      <c r="D7902" s="7"/>
      <c r="E7902"/>
      <c r="F7902"/>
      <c r="G7902"/>
      <c r="H7902"/>
      <c r="I7902"/>
    </row>
    <row r="7903" spans="4:9" x14ac:dyDescent="0.2">
      <c r="D7903" s="7"/>
      <c r="E7903"/>
      <c r="F7903"/>
      <c r="G7903"/>
      <c r="H7903"/>
      <c r="I7903"/>
    </row>
    <row r="7904" spans="4:9" x14ac:dyDescent="0.2">
      <c r="D7904" s="7"/>
      <c r="E7904"/>
      <c r="F7904"/>
      <c r="G7904"/>
      <c r="H7904"/>
      <c r="I7904"/>
    </row>
    <row r="7905" spans="4:9" x14ac:dyDescent="0.2">
      <c r="D7905" s="7"/>
      <c r="E7905"/>
      <c r="F7905"/>
      <c r="G7905"/>
      <c r="H7905"/>
      <c r="I7905"/>
    </row>
    <row r="7906" spans="4:9" x14ac:dyDescent="0.2">
      <c r="D7906" s="7"/>
      <c r="E7906"/>
      <c r="F7906"/>
      <c r="G7906"/>
      <c r="H7906"/>
      <c r="I7906"/>
    </row>
    <row r="7907" spans="4:9" x14ac:dyDescent="0.2">
      <c r="D7907" s="7"/>
      <c r="E7907"/>
      <c r="F7907"/>
      <c r="G7907"/>
      <c r="H7907"/>
      <c r="I7907"/>
    </row>
    <row r="7908" spans="4:9" x14ac:dyDescent="0.2">
      <c r="D7908" s="7"/>
      <c r="E7908"/>
      <c r="F7908"/>
      <c r="G7908"/>
      <c r="H7908"/>
      <c r="I7908"/>
    </row>
    <row r="7909" spans="4:9" x14ac:dyDescent="0.2">
      <c r="D7909" s="7"/>
      <c r="E7909"/>
      <c r="F7909"/>
      <c r="G7909"/>
      <c r="H7909"/>
      <c r="I7909"/>
    </row>
    <row r="7910" spans="4:9" x14ac:dyDescent="0.2">
      <c r="D7910" s="7"/>
      <c r="E7910"/>
      <c r="F7910"/>
      <c r="G7910"/>
      <c r="H7910"/>
      <c r="I7910"/>
    </row>
    <row r="7911" spans="4:9" x14ac:dyDescent="0.2">
      <c r="D7911" s="7"/>
      <c r="E7911"/>
      <c r="F7911"/>
      <c r="G7911"/>
      <c r="H7911"/>
      <c r="I7911"/>
    </row>
    <row r="7912" spans="4:9" x14ac:dyDescent="0.2">
      <c r="D7912" s="7"/>
      <c r="E7912"/>
      <c r="F7912"/>
      <c r="G7912"/>
      <c r="H7912"/>
      <c r="I7912"/>
    </row>
    <row r="7913" spans="4:9" x14ac:dyDescent="0.2">
      <c r="D7913" s="7"/>
      <c r="E7913"/>
      <c r="F7913"/>
      <c r="G7913"/>
      <c r="H7913"/>
      <c r="I7913"/>
    </row>
    <row r="7914" spans="4:9" x14ac:dyDescent="0.2">
      <c r="D7914" s="7"/>
      <c r="E7914"/>
      <c r="F7914"/>
      <c r="G7914"/>
      <c r="H7914"/>
      <c r="I7914"/>
    </row>
    <row r="7915" spans="4:9" x14ac:dyDescent="0.2">
      <c r="D7915" s="7"/>
      <c r="E7915"/>
      <c r="F7915"/>
      <c r="G7915"/>
      <c r="H7915"/>
      <c r="I7915"/>
    </row>
    <row r="7916" spans="4:9" x14ac:dyDescent="0.2">
      <c r="D7916" s="7"/>
      <c r="E7916"/>
      <c r="F7916"/>
      <c r="G7916"/>
      <c r="H7916"/>
      <c r="I7916"/>
    </row>
    <row r="7917" spans="4:9" x14ac:dyDescent="0.2">
      <c r="D7917" s="7"/>
      <c r="E7917"/>
      <c r="F7917"/>
      <c r="G7917"/>
      <c r="H7917"/>
      <c r="I7917"/>
    </row>
    <row r="7918" spans="4:9" x14ac:dyDescent="0.2">
      <c r="D7918" s="7"/>
      <c r="E7918"/>
      <c r="F7918"/>
      <c r="G7918"/>
      <c r="H7918"/>
      <c r="I7918"/>
    </row>
    <row r="7919" spans="4:9" x14ac:dyDescent="0.2">
      <c r="D7919" s="7"/>
      <c r="E7919"/>
      <c r="F7919"/>
      <c r="G7919"/>
      <c r="H7919"/>
      <c r="I7919"/>
    </row>
    <row r="7920" spans="4:9" x14ac:dyDescent="0.2">
      <c r="D7920" s="7"/>
      <c r="E7920"/>
      <c r="F7920"/>
      <c r="G7920"/>
      <c r="H7920"/>
      <c r="I7920"/>
    </row>
    <row r="7921" spans="4:9" x14ac:dyDescent="0.2">
      <c r="D7921" s="7"/>
      <c r="E7921"/>
      <c r="F7921"/>
      <c r="G7921"/>
      <c r="H7921"/>
      <c r="I7921"/>
    </row>
    <row r="7922" spans="4:9" x14ac:dyDescent="0.2">
      <c r="D7922" s="7"/>
      <c r="E7922"/>
      <c r="F7922"/>
      <c r="G7922"/>
      <c r="H7922"/>
      <c r="I7922"/>
    </row>
    <row r="7923" spans="4:9" x14ac:dyDescent="0.2">
      <c r="D7923" s="7"/>
      <c r="E7923"/>
      <c r="F7923"/>
      <c r="G7923"/>
      <c r="H7923"/>
      <c r="I7923"/>
    </row>
    <row r="7924" spans="4:9" x14ac:dyDescent="0.2">
      <c r="D7924" s="7"/>
      <c r="E7924"/>
      <c r="F7924"/>
      <c r="G7924"/>
      <c r="H7924"/>
      <c r="I7924"/>
    </row>
    <row r="7925" spans="4:9" x14ac:dyDescent="0.2">
      <c r="D7925" s="7"/>
      <c r="E7925"/>
      <c r="F7925"/>
      <c r="G7925"/>
      <c r="H7925"/>
      <c r="I7925"/>
    </row>
    <row r="7926" spans="4:9" x14ac:dyDescent="0.2">
      <c r="D7926" s="7"/>
      <c r="E7926"/>
      <c r="F7926"/>
      <c r="G7926"/>
      <c r="H7926"/>
      <c r="I7926"/>
    </row>
    <row r="7927" spans="4:9" x14ac:dyDescent="0.2">
      <c r="D7927" s="7"/>
      <c r="E7927"/>
      <c r="F7927"/>
      <c r="G7927"/>
      <c r="H7927"/>
      <c r="I7927"/>
    </row>
    <row r="7928" spans="4:9" x14ac:dyDescent="0.2">
      <c r="D7928" s="7"/>
      <c r="E7928"/>
      <c r="F7928"/>
      <c r="G7928"/>
      <c r="H7928"/>
      <c r="I7928"/>
    </row>
    <row r="7929" spans="4:9" x14ac:dyDescent="0.2">
      <c r="D7929" s="7"/>
      <c r="E7929"/>
      <c r="F7929"/>
      <c r="G7929"/>
      <c r="H7929"/>
      <c r="I7929"/>
    </row>
    <row r="7930" spans="4:9" x14ac:dyDescent="0.2">
      <c r="D7930" s="7"/>
      <c r="E7930"/>
      <c r="F7930"/>
      <c r="G7930"/>
      <c r="H7930"/>
      <c r="I7930"/>
    </row>
    <row r="7931" spans="4:9" x14ac:dyDescent="0.2">
      <c r="D7931" s="7"/>
      <c r="E7931"/>
      <c r="F7931"/>
      <c r="G7931"/>
      <c r="H7931"/>
      <c r="I7931"/>
    </row>
    <row r="7932" spans="4:9" x14ac:dyDescent="0.2">
      <c r="D7932" s="7"/>
      <c r="E7932"/>
      <c r="F7932"/>
      <c r="G7932"/>
      <c r="H7932"/>
      <c r="I7932"/>
    </row>
    <row r="7933" spans="4:9" x14ac:dyDescent="0.2">
      <c r="D7933" s="7"/>
      <c r="E7933"/>
      <c r="F7933"/>
      <c r="G7933"/>
      <c r="H7933"/>
      <c r="I7933"/>
    </row>
    <row r="7934" spans="4:9" x14ac:dyDescent="0.2">
      <c r="D7934" s="7"/>
      <c r="E7934"/>
      <c r="F7934"/>
      <c r="G7934"/>
      <c r="H7934"/>
      <c r="I7934"/>
    </row>
    <row r="7935" spans="4:9" x14ac:dyDescent="0.2">
      <c r="D7935" s="7"/>
      <c r="E7935"/>
      <c r="F7935"/>
      <c r="G7935"/>
      <c r="H7935"/>
      <c r="I7935"/>
    </row>
    <row r="7936" spans="4:9" x14ac:dyDescent="0.2">
      <c r="D7936" s="7"/>
      <c r="E7936"/>
      <c r="F7936"/>
      <c r="G7936"/>
      <c r="H7936"/>
      <c r="I7936"/>
    </row>
    <row r="7937" spans="4:9" x14ac:dyDescent="0.2">
      <c r="D7937" s="7"/>
      <c r="E7937"/>
      <c r="F7937"/>
      <c r="G7937"/>
      <c r="H7937"/>
      <c r="I7937"/>
    </row>
    <row r="7938" spans="4:9" x14ac:dyDescent="0.2">
      <c r="D7938" s="7"/>
      <c r="E7938"/>
      <c r="F7938"/>
      <c r="G7938"/>
      <c r="H7938"/>
      <c r="I7938"/>
    </row>
    <row r="7939" spans="4:9" x14ac:dyDescent="0.2">
      <c r="D7939" s="7"/>
      <c r="E7939"/>
      <c r="F7939"/>
      <c r="G7939"/>
      <c r="H7939"/>
      <c r="I7939"/>
    </row>
    <row r="7940" spans="4:9" x14ac:dyDescent="0.2">
      <c r="D7940" s="7"/>
      <c r="E7940"/>
      <c r="F7940"/>
      <c r="G7940"/>
      <c r="H7940"/>
      <c r="I7940"/>
    </row>
    <row r="7941" spans="4:9" x14ac:dyDescent="0.2">
      <c r="D7941" s="7"/>
      <c r="E7941"/>
      <c r="F7941"/>
      <c r="G7941"/>
      <c r="H7941"/>
      <c r="I7941"/>
    </row>
    <row r="7942" spans="4:9" x14ac:dyDescent="0.2">
      <c r="D7942" s="7"/>
      <c r="E7942"/>
      <c r="F7942"/>
      <c r="G7942"/>
      <c r="H7942"/>
      <c r="I7942"/>
    </row>
    <row r="7943" spans="4:9" x14ac:dyDescent="0.2">
      <c r="D7943" s="7"/>
      <c r="E7943"/>
      <c r="F7943"/>
      <c r="G7943"/>
      <c r="H7943"/>
      <c r="I7943"/>
    </row>
    <row r="7944" spans="4:9" x14ac:dyDescent="0.2">
      <c r="D7944" s="7"/>
      <c r="E7944"/>
      <c r="F7944"/>
      <c r="G7944"/>
      <c r="H7944"/>
      <c r="I7944"/>
    </row>
    <row r="7945" spans="4:9" x14ac:dyDescent="0.2">
      <c r="D7945" s="7"/>
      <c r="E7945"/>
      <c r="F7945"/>
      <c r="G7945"/>
      <c r="H7945"/>
      <c r="I7945"/>
    </row>
    <row r="7946" spans="4:9" x14ac:dyDescent="0.2">
      <c r="D7946" s="7"/>
      <c r="E7946"/>
      <c r="F7946"/>
      <c r="G7946"/>
      <c r="H7946"/>
      <c r="I7946"/>
    </row>
    <row r="7947" spans="4:9" x14ac:dyDescent="0.2">
      <c r="D7947" s="7"/>
      <c r="E7947"/>
      <c r="F7947"/>
      <c r="G7947"/>
      <c r="H7947"/>
      <c r="I7947"/>
    </row>
    <row r="7948" spans="4:9" x14ac:dyDescent="0.2">
      <c r="D7948" s="7"/>
      <c r="E7948"/>
      <c r="F7948"/>
      <c r="G7948"/>
      <c r="H7948"/>
      <c r="I7948"/>
    </row>
    <row r="7949" spans="4:9" x14ac:dyDescent="0.2">
      <c r="D7949" s="7"/>
      <c r="E7949"/>
      <c r="F7949"/>
      <c r="G7949"/>
      <c r="H7949"/>
      <c r="I7949"/>
    </row>
    <row r="7950" spans="4:9" x14ac:dyDescent="0.2">
      <c r="D7950" s="7"/>
      <c r="E7950"/>
      <c r="F7950"/>
      <c r="G7950"/>
      <c r="H7950"/>
      <c r="I7950"/>
    </row>
    <row r="7951" spans="4:9" x14ac:dyDescent="0.2">
      <c r="D7951" s="7"/>
      <c r="E7951"/>
      <c r="F7951"/>
      <c r="G7951"/>
      <c r="H7951"/>
      <c r="I7951"/>
    </row>
    <row r="7952" spans="4:9" x14ac:dyDescent="0.2">
      <c r="D7952" s="7"/>
      <c r="E7952"/>
      <c r="F7952"/>
      <c r="G7952"/>
      <c r="H7952"/>
      <c r="I7952"/>
    </row>
    <row r="7953" spans="4:9" x14ac:dyDescent="0.2">
      <c r="D7953" s="7"/>
      <c r="E7953"/>
      <c r="F7953"/>
      <c r="G7953"/>
      <c r="H7953"/>
      <c r="I7953"/>
    </row>
    <row r="7954" spans="4:9" x14ac:dyDescent="0.2">
      <c r="D7954" s="7"/>
      <c r="E7954"/>
      <c r="F7954"/>
      <c r="G7954"/>
      <c r="H7954"/>
      <c r="I7954"/>
    </row>
    <row r="7955" spans="4:9" x14ac:dyDescent="0.2">
      <c r="D7955" s="7"/>
      <c r="E7955"/>
      <c r="F7955"/>
      <c r="G7955"/>
      <c r="H7955"/>
      <c r="I7955"/>
    </row>
    <row r="7956" spans="4:9" x14ac:dyDescent="0.2">
      <c r="D7956" s="7"/>
      <c r="E7956"/>
      <c r="F7956"/>
      <c r="G7956"/>
      <c r="H7956"/>
      <c r="I7956"/>
    </row>
    <row r="7957" spans="4:9" x14ac:dyDescent="0.2">
      <c r="D7957" s="7"/>
      <c r="E7957"/>
      <c r="F7957"/>
      <c r="G7957"/>
      <c r="H7957"/>
      <c r="I7957"/>
    </row>
    <row r="7958" spans="4:9" x14ac:dyDescent="0.2">
      <c r="D7958" s="7"/>
      <c r="E7958"/>
      <c r="F7958"/>
      <c r="G7958"/>
      <c r="H7958"/>
      <c r="I7958"/>
    </row>
    <row r="7959" spans="4:9" x14ac:dyDescent="0.2">
      <c r="D7959" s="7"/>
      <c r="E7959"/>
      <c r="F7959"/>
      <c r="G7959"/>
      <c r="H7959"/>
      <c r="I7959"/>
    </row>
    <row r="7960" spans="4:9" x14ac:dyDescent="0.2">
      <c r="D7960" s="7"/>
      <c r="E7960"/>
      <c r="F7960"/>
      <c r="G7960"/>
      <c r="H7960"/>
      <c r="I7960"/>
    </row>
    <row r="7961" spans="4:9" x14ac:dyDescent="0.2">
      <c r="D7961" s="7"/>
      <c r="E7961"/>
      <c r="F7961"/>
      <c r="G7961"/>
      <c r="H7961"/>
      <c r="I7961"/>
    </row>
    <row r="7962" spans="4:9" x14ac:dyDescent="0.2">
      <c r="D7962" s="7"/>
      <c r="E7962"/>
      <c r="F7962"/>
      <c r="G7962"/>
      <c r="H7962"/>
      <c r="I7962"/>
    </row>
    <row r="7963" spans="4:9" x14ac:dyDescent="0.2">
      <c r="D7963" s="7"/>
      <c r="E7963"/>
      <c r="F7963"/>
      <c r="G7963"/>
      <c r="H7963"/>
      <c r="I7963"/>
    </row>
    <row r="7964" spans="4:9" x14ac:dyDescent="0.2">
      <c r="D7964" s="7"/>
      <c r="E7964"/>
      <c r="F7964"/>
      <c r="G7964"/>
      <c r="H7964"/>
      <c r="I7964"/>
    </row>
    <row r="7965" spans="4:9" x14ac:dyDescent="0.2">
      <c r="D7965" s="7"/>
      <c r="E7965"/>
      <c r="F7965"/>
      <c r="G7965"/>
      <c r="H7965"/>
      <c r="I7965"/>
    </row>
    <row r="7966" spans="4:9" x14ac:dyDescent="0.2">
      <c r="D7966" s="7"/>
      <c r="E7966"/>
      <c r="F7966"/>
      <c r="G7966"/>
      <c r="H7966"/>
      <c r="I7966"/>
    </row>
    <row r="7967" spans="4:9" x14ac:dyDescent="0.2">
      <c r="D7967" s="7"/>
      <c r="E7967"/>
      <c r="F7967"/>
      <c r="G7967"/>
      <c r="H7967"/>
      <c r="I7967"/>
    </row>
    <row r="7968" spans="4:9" x14ac:dyDescent="0.2">
      <c r="D7968" s="7"/>
      <c r="E7968"/>
      <c r="F7968"/>
      <c r="G7968"/>
      <c r="H7968"/>
      <c r="I7968"/>
    </row>
    <row r="7969" spans="4:9" x14ac:dyDescent="0.2">
      <c r="D7969" s="7"/>
      <c r="E7969"/>
      <c r="F7969"/>
      <c r="G7969"/>
      <c r="H7969"/>
      <c r="I7969"/>
    </row>
    <row r="7970" spans="4:9" x14ac:dyDescent="0.2">
      <c r="D7970" s="7"/>
      <c r="E7970"/>
      <c r="F7970"/>
      <c r="G7970"/>
      <c r="H7970"/>
      <c r="I7970"/>
    </row>
    <row r="7971" spans="4:9" x14ac:dyDescent="0.2">
      <c r="D7971" s="7"/>
      <c r="E7971"/>
      <c r="F7971"/>
      <c r="G7971"/>
      <c r="H7971"/>
      <c r="I7971"/>
    </row>
    <row r="7972" spans="4:9" x14ac:dyDescent="0.2">
      <c r="D7972" s="7"/>
      <c r="E7972"/>
      <c r="F7972"/>
      <c r="G7972"/>
      <c r="H7972"/>
      <c r="I7972"/>
    </row>
    <row r="7973" spans="4:9" x14ac:dyDescent="0.2">
      <c r="D7973" s="7"/>
      <c r="E7973"/>
      <c r="F7973"/>
      <c r="G7973"/>
      <c r="H7973"/>
      <c r="I7973"/>
    </row>
    <row r="7974" spans="4:9" x14ac:dyDescent="0.2">
      <c r="D7974" s="7"/>
      <c r="E7974"/>
      <c r="F7974"/>
      <c r="G7974"/>
      <c r="H7974"/>
      <c r="I7974"/>
    </row>
    <row r="7975" spans="4:9" x14ac:dyDescent="0.2">
      <c r="D7975" s="7"/>
      <c r="E7975"/>
      <c r="F7975"/>
      <c r="G7975"/>
      <c r="H7975"/>
      <c r="I7975"/>
    </row>
    <row r="7976" spans="4:9" x14ac:dyDescent="0.2">
      <c r="D7976" s="7"/>
      <c r="E7976"/>
      <c r="F7976"/>
      <c r="G7976"/>
      <c r="H7976"/>
      <c r="I7976"/>
    </row>
    <row r="7977" spans="4:9" x14ac:dyDescent="0.2">
      <c r="D7977" s="7"/>
      <c r="E7977"/>
      <c r="F7977"/>
      <c r="G7977"/>
      <c r="H7977"/>
      <c r="I7977"/>
    </row>
    <row r="7978" spans="4:9" x14ac:dyDescent="0.2">
      <c r="D7978" s="7"/>
      <c r="E7978"/>
      <c r="F7978"/>
      <c r="G7978"/>
      <c r="H7978"/>
      <c r="I7978"/>
    </row>
    <row r="7979" spans="4:9" x14ac:dyDescent="0.2">
      <c r="D7979" s="7"/>
      <c r="E7979"/>
      <c r="F7979"/>
      <c r="G7979"/>
      <c r="H7979"/>
      <c r="I7979"/>
    </row>
    <row r="7980" spans="4:9" x14ac:dyDescent="0.2">
      <c r="D7980" s="7"/>
      <c r="E7980"/>
      <c r="F7980"/>
      <c r="G7980"/>
      <c r="H7980"/>
      <c r="I7980"/>
    </row>
    <row r="7981" spans="4:9" x14ac:dyDescent="0.2">
      <c r="D7981" s="7"/>
      <c r="E7981"/>
      <c r="F7981"/>
      <c r="G7981"/>
      <c r="H7981"/>
      <c r="I7981"/>
    </row>
    <row r="7982" spans="4:9" x14ac:dyDescent="0.2">
      <c r="D7982" s="7"/>
      <c r="E7982"/>
      <c r="F7982"/>
      <c r="G7982"/>
      <c r="H7982"/>
      <c r="I7982"/>
    </row>
    <row r="7983" spans="4:9" x14ac:dyDescent="0.2">
      <c r="D7983" s="7"/>
      <c r="E7983"/>
      <c r="F7983"/>
      <c r="G7983"/>
      <c r="H7983"/>
      <c r="I7983"/>
    </row>
    <row r="7984" spans="4:9" x14ac:dyDescent="0.2">
      <c r="D7984" s="7"/>
      <c r="E7984"/>
      <c r="F7984"/>
      <c r="G7984"/>
      <c r="H7984"/>
      <c r="I7984"/>
    </row>
    <row r="7985" spans="4:9" x14ac:dyDescent="0.2">
      <c r="D7985" s="7"/>
      <c r="E7985"/>
      <c r="F7985"/>
      <c r="G7985"/>
      <c r="H7985"/>
      <c r="I7985"/>
    </row>
    <row r="7986" spans="4:9" x14ac:dyDescent="0.2">
      <c r="D7986" s="7"/>
      <c r="E7986"/>
      <c r="F7986"/>
      <c r="G7986"/>
      <c r="H7986"/>
      <c r="I7986"/>
    </row>
    <row r="7987" spans="4:9" x14ac:dyDescent="0.2">
      <c r="D7987" s="7"/>
      <c r="E7987"/>
      <c r="F7987"/>
      <c r="G7987"/>
      <c r="H7987"/>
      <c r="I7987"/>
    </row>
    <row r="7988" spans="4:9" x14ac:dyDescent="0.2">
      <c r="D7988" s="7"/>
      <c r="E7988"/>
      <c r="F7988"/>
      <c r="G7988"/>
      <c r="H7988"/>
      <c r="I7988"/>
    </row>
    <row r="7989" spans="4:9" x14ac:dyDescent="0.2">
      <c r="D7989" s="7"/>
      <c r="E7989"/>
      <c r="F7989"/>
      <c r="G7989"/>
      <c r="H7989"/>
      <c r="I7989"/>
    </row>
    <row r="7990" spans="4:9" x14ac:dyDescent="0.2">
      <c r="D7990" s="7"/>
      <c r="E7990"/>
      <c r="F7990"/>
      <c r="G7990"/>
      <c r="H7990"/>
      <c r="I7990"/>
    </row>
    <row r="7991" spans="4:9" x14ac:dyDescent="0.2">
      <c r="D7991" s="7"/>
      <c r="E7991"/>
      <c r="F7991"/>
      <c r="G7991"/>
      <c r="H7991"/>
      <c r="I7991"/>
    </row>
    <row r="7992" spans="4:9" x14ac:dyDescent="0.2">
      <c r="D7992" s="7"/>
      <c r="E7992"/>
      <c r="F7992"/>
      <c r="G7992"/>
      <c r="H7992"/>
      <c r="I7992"/>
    </row>
    <row r="7993" spans="4:9" x14ac:dyDescent="0.2">
      <c r="D7993" s="7"/>
      <c r="E7993"/>
      <c r="F7993"/>
      <c r="G7993"/>
      <c r="H7993"/>
      <c r="I7993"/>
    </row>
    <row r="7994" spans="4:9" x14ac:dyDescent="0.2">
      <c r="D7994" s="7"/>
      <c r="E7994"/>
      <c r="F7994"/>
      <c r="G7994"/>
      <c r="H7994"/>
      <c r="I7994"/>
    </row>
    <row r="7995" spans="4:9" x14ac:dyDescent="0.2">
      <c r="D7995" s="7"/>
      <c r="E7995"/>
      <c r="F7995"/>
      <c r="G7995"/>
      <c r="H7995"/>
      <c r="I7995"/>
    </row>
    <row r="7996" spans="4:9" x14ac:dyDescent="0.2">
      <c r="D7996" s="7"/>
      <c r="E7996"/>
      <c r="F7996"/>
      <c r="G7996"/>
      <c r="H7996"/>
      <c r="I7996"/>
    </row>
    <row r="7997" spans="4:9" x14ac:dyDescent="0.2">
      <c r="D7997" s="7"/>
      <c r="E7997"/>
      <c r="F7997"/>
      <c r="G7997"/>
      <c r="H7997"/>
      <c r="I7997"/>
    </row>
    <row r="7998" spans="4:9" x14ac:dyDescent="0.2">
      <c r="D7998" s="7"/>
      <c r="E7998"/>
      <c r="F7998"/>
      <c r="G7998"/>
      <c r="H7998"/>
      <c r="I7998"/>
    </row>
    <row r="7999" spans="4:9" x14ac:dyDescent="0.2">
      <c r="D7999" s="7"/>
      <c r="E7999"/>
      <c r="F7999"/>
      <c r="G7999"/>
      <c r="H7999"/>
      <c r="I7999"/>
    </row>
    <row r="8000" spans="4:9" x14ac:dyDescent="0.2">
      <c r="D8000" s="7"/>
      <c r="E8000"/>
      <c r="F8000"/>
      <c r="G8000"/>
      <c r="H8000"/>
      <c r="I8000"/>
    </row>
    <row r="8001" spans="4:9" x14ac:dyDescent="0.2">
      <c r="D8001" s="7"/>
      <c r="E8001"/>
      <c r="F8001"/>
      <c r="G8001"/>
      <c r="H8001"/>
      <c r="I8001"/>
    </row>
    <row r="8002" spans="4:9" x14ac:dyDescent="0.2">
      <c r="D8002" s="7"/>
      <c r="E8002"/>
      <c r="F8002"/>
      <c r="G8002"/>
      <c r="H8002"/>
      <c r="I8002"/>
    </row>
    <row r="8003" spans="4:9" x14ac:dyDescent="0.2">
      <c r="D8003" s="7"/>
      <c r="E8003"/>
      <c r="F8003"/>
      <c r="G8003"/>
      <c r="H8003"/>
      <c r="I8003"/>
    </row>
    <row r="8004" spans="4:9" x14ac:dyDescent="0.2">
      <c r="D8004" s="7"/>
      <c r="E8004"/>
      <c r="F8004"/>
      <c r="G8004"/>
      <c r="H8004"/>
      <c r="I8004"/>
    </row>
    <row r="8005" spans="4:9" x14ac:dyDescent="0.2">
      <c r="D8005" s="7"/>
      <c r="E8005"/>
      <c r="F8005"/>
      <c r="G8005"/>
      <c r="H8005"/>
      <c r="I8005"/>
    </row>
    <row r="8006" spans="4:9" x14ac:dyDescent="0.2">
      <c r="D8006" s="7"/>
      <c r="E8006"/>
      <c r="F8006"/>
      <c r="G8006"/>
      <c r="H8006"/>
      <c r="I8006"/>
    </row>
    <row r="8007" spans="4:9" x14ac:dyDescent="0.2">
      <c r="D8007" s="7"/>
      <c r="E8007"/>
      <c r="F8007"/>
      <c r="G8007"/>
      <c r="H8007"/>
      <c r="I8007"/>
    </row>
    <row r="8008" spans="4:9" x14ac:dyDescent="0.2">
      <c r="D8008" s="7"/>
      <c r="E8008"/>
      <c r="F8008"/>
      <c r="G8008"/>
      <c r="H8008"/>
      <c r="I8008"/>
    </row>
    <row r="8009" spans="4:9" x14ac:dyDescent="0.2">
      <c r="D8009" s="7"/>
      <c r="E8009"/>
      <c r="F8009"/>
      <c r="G8009"/>
      <c r="H8009"/>
      <c r="I8009"/>
    </row>
    <row r="8010" spans="4:9" x14ac:dyDescent="0.2">
      <c r="D8010" s="7"/>
      <c r="E8010"/>
      <c r="F8010"/>
      <c r="G8010"/>
      <c r="H8010"/>
      <c r="I8010"/>
    </row>
    <row r="8011" spans="4:9" x14ac:dyDescent="0.2">
      <c r="D8011" s="7"/>
      <c r="E8011"/>
      <c r="F8011"/>
      <c r="G8011"/>
      <c r="H8011"/>
      <c r="I8011"/>
    </row>
    <row r="8012" spans="4:9" x14ac:dyDescent="0.2">
      <c r="D8012" s="7"/>
      <c r="E8012"/>
      <c r="F8012"/>
      <c r="G8012"/>
      <c r="H8012"/>
      <c r="I8012"/>
    </row>
    <row r="8013" spans="4:9" x14ac:dyDescent="0.2">
      <c r="D8013" s="7"/>
      <c r="E8013"/>
      <c r="F8013"/>
      <c r="G8013"/>
      <c r="H8013"/>
      <c r="I8013"/>
    </row>
    <row r="8014" spans="4:9" x14ac:dyDescent="0.2">
      <c r="D8014" s="7"/>
      <c r="E8014"/>
      <c r="F8014"/>
      <c r="G8014"/>
      <c r="H8014"/>
      <c r="I8014"/>
    </row>
    <row r="8015" spans="4:9" x14ac:dyDescent="0.2">
      <c r="D8015" s="7"/>
      <c r="E8015"/>
      <c r="F8015"/>
      <c r="G8015"/>
      <c r="H8015"/>
      <c r="I8015"/>
    </row>
    <row r="8016" spans="4:9" x14ac:dyDescent="0.2">
      <c r="D8016" s="7"/>
      <c r="E8016"/>
      <c r="F8016"/>
      <c r="G8016"/>
      <c r="H8016"/>
      <c r="I8016"/>
    </row>
    <row r="8017" spans="4:9" x14ac:dyDescent="0.2">
      <c r="D8017" s="7"/>
      <c r="E8017"/>
      <c r="F8017"/>
      <c r="G8017"/>
      <c r="H8017"/>
      <c r="I8017"/>
    </row>
    <row r="8018" spans="4:9" x14ac:dyDescent="0.2">
      <c r="D8018" s="7"/>
      <c r="E8018"/>
      <c r="F8018"/>
      <c r="G8018"/>
      <c r="H8018"/>
      <c r="I8018"/>
    </row>
    <row r="8019" spans="4:9" x14ac:dyDescent="0.2">
      <c r="D8019" s="7"/>
      <c r="E8019"/>
      <c r="F8019"/>
      <c r="G8019"/>
      <c r="H8019"/>
      <c r="I8019"/>
    </row>
    <row r="8020" spans="4:9" x14ac:dyDescent="0.2">
      <c r="D8020" s="7"/>
      <c r="E8020"/>
      <c r="F8020"/>
      <c r="G8020"/>
      <c r="H8020"/>
      <c r="I8020"/>
    </row>
    <row r="8021" spans="4:9" x14ac:dyDescent="0.2">
      <c r="D8021" s="7"/>
      <c r="E8021"/>
      <c r="F8021"/>
      <c r="G8021"/>
      <c r="H8021"/>
      <c r="I8021"/>
    </row>
    <row r="8022" spans="4:9" x14ac:dyDescent="0.2">
      <c r="D8022" s="7"/>
      <c r="E8022"/>
      <c r="F8022"/>
      <c r="G8022"/>
      <c r="H8022"/>
      <c r="I8022"/>
    </row>
    <row r="8023" spans="4:9" x14ac:dyDescent="0.2">
      <c r="D8023" s="7"/>
      <c r="E8023"/>
      <c r="F8023"/>
      <c r="G8023"/>
      <c r="H8023"/>
      <c r="I8023"/>
    </row>
    <row r="8024" spans="4:9" x14ac:dyDescent="0.2">
      <c r="D8024" s="7"/>
      <c r="E8024"/>
      <c r="F8024"/>
      <c r="G8024"/>
      <c r="H8024"/>
      <c r="I8024"/>
    </row>
    <row r="8025" spans="4:9" x14ac:dyDescent="0.2">
      <c r="D8025" s="7"/>
      <c r="E8025"/>
      <c r="F8025"/>
      <c r="G8025"/>
      <c r="H8025"/>
      <c r="I8025"/>
    </row>
    <row r="8026" spans="4:9" x14ac:dyDescent="0.2">
      <c r="D8026" s="7"/>
      <c r="E8026"/>
      <c r="F8026"/>
      <c r="G8026"/>
      <c r="H8026"/>
      <c r="I8026"/>
    </row>
    <row r="8027" spans="4:9" x14ac:dyDescent="0.2">
      <c r="D8027" s="7"/>
      <c r="E8027"/>
      <c r="F8027"/>
      <c r="G8027"/>
      <c r="H8027"/>
      <c r="I8027"/>
    </row>
    <row r="8028" spans="4:9" x14ac:dyDescent="0.2">
      <c r="D8028" s="7"/>
      <c r="E8028"/>
      <c r="F8028"/>
      <c r="G8028"/>
      <c r="H8028"/>
      <c r="I8028"/>
    </row>
    <row r="8029" spans="4:9" x14ac:dyDescent="0.2">
      <c r="D8029" s="7"/>
      <c r="E8029"/>
      <c r="F8029"/>
      <c r="G8029"/>
      <c r="H8029"/>
      <c r="I8029"/>
    </row>
    <row r="8030" spans="4:9" x14ac:dyDescent="0.2">
      <c r="D8030" s="7"/>
      <c r="E8030"/>
      <c r="F8030"/>
      <c r="G8030"/>
      <c r="H8030"/>
      <c r="I8030"/>
    </row>
    <row r="8031" spans="4:9" x14ac:dyDescent="0.2">
      <c r="D8031" s="7"/>
      <c r="E8031"/>
      <c r="F8031"/>
      <c r="G8031"/>
      <c r="H8031"/>
      <c r="I8031"/>
    </row>
    <row r="8032" spans="4:9" x14ac:dyDescent="0.2">
      <c r="D8032" s="7"/>
      <c r="E8032"/>
      <c r="F8032"/>
      <c r="G8032"/>
      <c r="H8032"/>
      <c r="I8032"/>
    </row>
    <row r="8033" spans="4:9" x14ac:dyDescent="0.2">
      <c r="D8033" s="7"/>
      <c r="E8033"/>
      <c r="F8033"/>
      <c r="G8033"/>
      <c r="H8033"/>
      <c r="I8033"/>
    </row>
    <row r="8034" spans="4:9" x14ac:dyDescent="0.2">
      <c r="D8034" s="7"/>
      <c r="E8034"/>
      <c r="F8034"/>
      <c r="G8034"/>
      <c r="H8034"/>
      <c r="I8034"/>
    </row>
    <row r="8035" spans="4:9" x14ac:dyDescent="0.2">
      <c r="D8035" s="7"/>
      <c r="E8035"/>
      <c r="F8035"/>
      <c r="G8035"/>
      <c r="H8035"/>
      <c r="I8035"/>
    </row>
    <row r="8036" spans="4:9" x14ac:dyDescent="0.2">
      <c r="D8036" s="7"/>
      <c r="E8036"/>
      <c r="F8036"/>
      <c r="G8036"/>
      <c r="H8036"/>
      <c r="I8036"/>
    </row>
    <row r="8037" spans="4:9" x14ac:dyDescent="0.2">
      <c r="D8037" s="7"/>
      <c r="E8037"/>
      <c r="F8037"/>
      <c r="G8037"/>
      <c r="H8037"/>
      <c r="I8037"/>
    </row>
    <row r="8038" spans="4:9" x14ac:dyDescent="0.2">
      <c r="D8038" s="7"/>
      <c r="E8038"/>
      <c r="F8038"/>
      <c r="G8038"/>
      <c r="H8038"/>
      <c r="I8038"/>
    </row>
    <row r="8039" spans="4:9" x14ac:dyDescent="0.2">
      <c r="D8039" s="7"/>
      <c r="E8039"/>
      <c r="F8039"/>
      <c r="G8039"/>
      <c r="H8039"/>
      <c r="I8039"/>
    </row>
    <row r="8040" spans="4:9" x14ac:dyDescent="0.2">
      <c r="D8040" s="7"/>
      <c r="E8040"/>
      <c r="F8040"/>
      <c r="G8040"/>
      <c r="H8040"/>
      <c r="I8040"/>
    </row>
    <row r="8041" spans="4:9" x14ac:dyDescent="0.2">
      <c r="D8041" s="7"/>
      <c r="E8041"/>
      <c r="F8041"/>
      <c r="G8041"/>
      <c r="H8041"/>
      <c r="I8041"/>
    </row>
    <row r="8042" spans="4:9" x14ac:dyDescent="0.2">
      <c r="D8042" s="7"/>
      <c r="E8042"/>
      <c r="F8042"/>
      <c r="G8042"/>
      <c r="H8042"/>
      <c r="I8042"/>
    </row>
    <row r="8043" spans="4:9" x14ac:dyDescent="0.2">
      <c r="D8043" s="7"/>
      <c r="E8043"/>
      <c r="F8043"/>
      <c r="G8043"/>
      <c r="H8043"/>
      <c r="I8043"/>
    </row>
    <row r="8044" spans="4:9" x14ac:dyDescent="0.2">
      <c r="D8044" s="7"/>
      <c r="E8044"/>
      <c r="F8044"/>
      <c r="G8044"/>
      <c r="H8044"/>
      <c r="I8044"/>
    </row>
    <row r="8045" spans="4:9" x14ac:dyDescent="0.2">
      <c r="D8045" s="7"/>
      <c r="E8045"/>
      <c r="F8045"/>
      <c r="G8045"/>
      <c r="H8045"/>
      <c r="I8045"/>
    </row>
    <row r="8046" spans="4:9" x14ac:dyDescent="0.2">
      <c r="D8046" s="7"/>
      <c r="E8046"/>
      <c r="F8046"/>
      <c r="G8046"/>
      <c r="H8046"/>
      <c r="I8046"/>
    </row>
    <row r="8047" spans="4:9" x14ac:dyDescent="0.2">
      <c r="D8047" s="7"/>
      <c r="E8047"/>
      <c r="F8047"/>
      <c r="G8047"/>
      <c r="H8047"/>
      <c r="I8047"/>
    </row>
    <row r="8048" spans="4:9" x14ac:dyDescent="0.2">
      <c r="D8048" s="7"/>
      <c r="E8048"/>
      <c r="F8048"/>
      <c r="G8048"/>
      <c r="H8048"/>
      <c r="I8048"/>
    </row>
    <row r="8049" spans="4:9" x14ac:dyDescent="0.2">
      <c r="D8049" s="7"/>
      <c r="E8049"/>
      <c r="F8049"/>
      <c r="G8049"/>
      <c r="H8049"/>
      <c r="I8049"/>
    </row>
    <row r="8050" spans="4:9" x14ac:dyDescent="0.2">
      <c r="D8050" s="7"/>
      <c r="E8050"/>
      <c r="F8050"/>
      <c r="G8050"/>
      <c r="H8050"/>
      <c r="I8050"/>
    </row>
    <row r="8051" spans="4:9" x14ac:dyDescent="0.2">
      <c r="D8051" s="7"/>
      <c r="E8051"/>
      <c r="F8051"/>
      <c r="G8051"/>
      <c r="H8051"/>
      <c r="I8051"/>
    </row>
    <row r="8052" spans="4:9" x14ac:dyDescent="0.2">
      <c r="D8052" s="7"/>
      <c r="E8052"/>
      <c r="F8052"/>
      <c r="G8052"/>
      <c r="H8052"/>
      <c r="I8052"/>
    </row>
    <row r="8053" spans="4:9" x14ac:dyDescent="0.2">
      <c r="D8053" s="7"/>
      <c r="E8053"/>
      <c r="F8053"/>
      <c r="G8053"/>
      <c r="H8053"/>
      <c r="I8053"/>
    </row>
    <row r="8054" spans="4:9" x14ac:dyDescent="0.2">
      <c r="D8054" s="7"/>
      <c r="E8054"/>
      <c r="F8054"/>
      <c r="G8054"/>
      <c r="H8054"/>
      <c r="I8054"/>
    </row>
    <row r="8055" spans="4:9" x14ac:dyDescent="0.2">
      <c r="D8055" s="7"/>
      <c r="E8055"/>
      <c r="F8055"/>
      <c r="G8055"/>
      <c r="H8055"/>
      <c r="I8055"/>
    </row>
    <row r="8056" spans="4:9" x14ac:dyDescent="0.2">
      <c r="D8056" s="7"/>
      <c r="E8056"/>
      <c r="F8056"/>
      <c r="G8056"/>
      <c r="H8056"/>
      <c r="I8056"/>
    </row>
    <row r="8057" spans="4:9" x14ac:dyDescent="0.2">
      <c r="D8057" s="7"/>
      <c r="E8057"/>
      <c r="F8057"/>
      <c r="G8057"/>
      <c r="H8057"/>
      <c r="I8057"/>
    </row>
    <row r="8058" spans="4:9" x14ac:dyDescent="0.2">
      <c r="D8058" s="7"/>
      <c r="E8058"/>
      <c r="F8058"/>
      <c r="G8058"/>
      <c r="H8058"/>
      <c r="I8058"/>
    </row>
    <row r="8059" spans="4:9" x14ac:dyDescent="0.2">
      <c r="D8059" s="7"/>
      <c r="E8059"/>
      <c r="F8059"/>
      <c r="G8059"/>
      <c r="H8059"/>
      <c r="I8059"/>
    </row>
    <row r="8060" spans="4:9" x14ac:dyDescent="0.2">
      <c r="D8060" s="7"/>
      <c r="E8060"/>
      <c r="F8060"/>
      <c r="G8060"/>
      <c r="H8060"/>
      <c r="I8060"/>
    </row>
    <row r="8061" spans="4:9" x14ac:dyDescent="0.2">
      <c r="D8061" s="7"/>
      <c r="E8061"/>
      <c r="F8061"/>
      <c r="G8061"/>
      <c r="H8061"/>
      <c r="I8061"/>
    </row>
    <row r="8062" spans="4:9" x14ac:dyDescent="0.2">
      <c r="D8062" s="7"/>
      <c r="E8062"/>
      <c r="F8062"/>
      <c r="G8062"/>
      <c r="H8062"/>
      <c r="I8062"/>
    </row>
    <row r="8063" spans="4:9" x14ac:dyDescent="0.2">
      <c r="D8063" s="7"/>
      <c r="E8063"/>
      <c r="F8063"/>
      <c r="G8063"/>
      <c r="H8063"/>
      <c r="I8063"/>
    </row>
    <row r="8064" spans="4:9" x14ac:dyDescent="0.2">
      <c r="D8064" s="7"/>
      <c r="E8064"/>
      <c r="F8064"/>
      <c r="G8064"/>
      <c r="H8064"/>
      <c r="I8064"/>
    </row>
    <row r="8065" spans="4:9" x14ac:dyDescent="0.2">
      <c r="D8065" s="7"/>
      <c r="E8065"/>
      <c r="F8065"/>
      <c r="G8065"/>
      <c r="H8065"/>
      <c r="I8065"/>
    </row>
    <row r="8066" spans="4:9" x14ac:dyDescent="0.2">
      <c r="D8066" s="7"/>
      <c r="E8066"/>
      <c r="F8066"/>
      <c r="G8066"/>
      <c r="H8066"/>
      <c r="I8066"/>
    </row>
    <row r="8067" spans="4:9" x14ac:dyDescent="0.2">
      <c r="D8067" s="7"/>
      <c r="E8067"/>
      <c r="F8067"/>
      <c r="G8067"/>
      <c r="H8067"/>
      <c r="I8067"/>
    </row>
    <row r="8068" spans="4:9" x14ac:dyDescent="0.2">
      <c r="D8068" s="7"/>
      <c r="E8068"/>
      <c r="F8068"/>
      <c r="G8068"/>
      <c r="H8068"/>
      <c r="I8068"/>
    </row>
    <row r="8069" spans="4:9" x14ac:dyDescent="0.2">
      <c r="D8069" s="7"/>
      <c r="E8069"/>
      <c r="F8069"/>
      <c r="G8069"/>
      <c r="H8069"/>
      <c r="I8069"/>
    </row>
    <row r="8070" spans="4:9" x14ac:dyDescent="0.2">
      <c r="D8070" s="7"/>
      <c r="E8070"/>
      <c r="F8070"/>
      <c r="G8070"/>
      <c r="H8070"/>
      <c r="I8070"/>
    </row>
    <row r="8071" spans="4:9" x14ac:dyDescent="0.2">
      <c r="D8071" s="7"/>
      <c r="E8071"/>
      <c r="F8071"/>
      <c r="G8071"/>
      <c r="H8071"/>
      <c r="I8071"/>
    </row>
    <row r="8072" spans="4:9" x14ac:dyDescent="0.2">
      <c r="D8072" s="7"/>
      <c r="E8072"/>
      <c r="F8072"/>
      <c r="G8072"/>
      <c r="H8072"/>
      <c r="I8072"/>
    </row>
    <row r="8073" spans="4:9" x14ac:dyDescent="0.2">
      <c r="D8073" s="7"/>
      <c r="E8073"/>
      <c r="F8073"/>
      <c r="G8073"/>
      <c r="H8073"/>
      <c r="I8073"/>
    </row>
    <row r="8074" spans="4:9" x14ac:dyDescent="0.2">
      <c r="D8074" s="7"/>
      <c r="E8074"/>
      <c r="F8074"/>
      <c r="G8074"/>
      <c r="H8074"/>
      <c r="I8074"/>
    </row>
    <row r="8075" spans="4:9" x14ac:dyDescent="0.2">
      <c r="D8075" s="7"/>
      <c r="E8075"/>
      <c r="F8075"/>
      <c r="G8075"/>
      <c r="H8075"/>
      <c r="I8075"/>
    </row>
    <row r="8076" spans="4:9" x14ac:dyDescent="0.2">
      <c r="D8076" s="7"/>
      <c r="E8076"/>
      <c r="F8076"/>
      <c r="G8076"/>
      <c r="H8076"/>
      <c r="I8076"/>
    </row>
    <row r="8077" spans="4:9" x14ac:dyDescent="0.2">
      <c r="D8077" s="7"/>
      <c r="E8077"/>
      <c r="F8077"/>
      <c r="G8077"/>
      <c r="H8077"/>
      <c r="I8077"/>
    </row>
    <row r="8078" spans="4:9" x14ac:dyDescent="0.2">
      <c r="D8078" s="7"/>
      <c r="E8078"/>
      <c r="F8078"/>
      <c r="G8078"/>
      <c r="H8078"/>
      <c r="I8078"/>
    </row>
    <row r="8079" spans="4:9" x14ac:dyDescent="0.2">
      <c r="D8079" s="7"/>
      <c r="E8079"/>
      <c r="F8079"/>
      <c r="G8079"/>
      <c r="H8079"/>
      <c r="I8079"/>
    </row>
    <row r="8080" spans="4:9" x14ac:dyDescent="0.2">
      <c r="D8080" s="7"/>
      <c r="E8080"/>
      <c r="F8080"/>
      <c r="G8080"/>
      <c r="H8080"/>
      <c r="I8080"/>
    </row>
    <row r="8081" spans="4:9" x14ac:dyDescent="0.2">
      <c r="D8081" s="7"/>
      <c r="E8081"/>
      <c r="F8081"/>
      <c r="G8081"/>
      <c r="H8081"/>
      <c r="I8081"/>
    </row>
    <row r="8082" spans="4:9" x14ac:dyDescent="0.2">
      <c r="D8082" s="7"/>
      <c r="E8082"/>
      <c r="F8082"/>
      <c r="G8082"/>
      <c r="H8082"/>
      <c r="I8082"/>
    </row>
    <row r="8083" spans="4:9" x14ac:dyDescent="0.2">
      <c r="D8083" s="7"/>
      <c r="E8083"/>
      <c r="F8083"/>
      <c r="G8083"/>
      <c r="H8083"/>
      <c r="I8083"/>
    </row>
    <row r="8084" spans="4:9" x14ac:dyDescent="0.2">
      <c r="D8084" s="7"/>
      <c r="E8084"/>
      <c r="F8084"/>
      <c r="G8084"/>
      <c r="H8084"/>
      <c r="I8084"/>
    </row>
    <row r="8085" spans="4:9" x14ac:dyDescent="0.2">
      <c r="D8085" s="7"/>
      <c r="E8085"/>
      <c r="F8085"/>
      <c r="G8085"/>
      <c r="H8085"/>
      <c r="I8085"/>
    </row>
    <row r="8086" spans="4:9" x14ac:dyDescent="0.2">
      <c r="D8086" s="7"/>
      <c r="E8086"/>
      <c r="F8086"/>
      <c r="G8086"/>
      <c r="H8086"/>
      <c r="I8086"/>
    </row>
    <row r="8087" spans="4:9" x14ac:dyDescent="0.2">
      <c r="D8087" s="7"/>
      <c r="E8087"/>
      <c r="F8087"/>
      <c r="G8087"/>
      <c r="H8087"/>
      <c r="I8087"/>
    </row>
    <row r="8088" spans="4:9" x14ac:dyDescent="0.2">
      <c r="D8088" s="7"/>
      <c r="E8088"/>
      <c r="F8088"/>
      <c r="G8088"/>
      <c r="H8088"/>
      <c r="I8088"/>
    </row>
    <row r="8089" spans="4:9" x14ac:dyDescent="0.2">
      <c r="D8089" s="7"/>
      <c r="E8089"/>
      <c r="F8089"/>
      <c r="G8089"/>
      <c r="H8089"/>
      <c r="I8089"/>
    </row>
    <row r="8090" spans="4:9" x14ac:dyDescent="0.2">
      <c r="D8090" s="7"/>
      <c r="E8090"/>
      <c r="F8090"/>
      <c r="G8090"/>
      <c r="H8090"/>
      <c r="I8090"/>
    </row>
    <row r="8091" spans="4:9" x14ac:dyDescent="0.2">
      <c r="D8091" s="7"/>
      <c r="E8091"/>
      <c r="F8091"/>
      <c r="G8091"/>
      <c r="H8091"/>
      <c r="I8091"/>
    </row>
    <row r="8092" spans="4:9" x14ac:dyDescent="0.2">
      <c r="D8092" s="7"/>
      <c r="E8092"/>
      <c r="F8092"/>
      <c r="G8092"/>
      <c r="H8092"/>
      <c r="I8092"/>
    </row>
    <row r="8093" spans="4:9" x14ac:dyDescent="0.2">
      <c r="D8093" s="7"/>
      <c r="E8093"/>
      <c r="F8093"/>
      <c r="G8093"/>
      <c r="H8093"/>
      <c r="I8093"/>
    </row>
    <row r="8094" spans="4:9" x14ac:dyDescent="0.2">
      <c r="D8094" s="7"/>
      <c r="E8094"/>
      <c r="F8094"/>
      <c r="G8094"/>
      <c r="H8094"/>
      <c r="I8094"/>
    </row>
    <row r="8095" spans="4:9" x14ac:dyDescent="0.2">
      <c r="D8095" s="7"/>
      <c r="E8095"/>
      <c r="F8095"/>
      <c r="G8095"/>
      <c r="H8095"/>
      <c r="I8095"/>
    </row>
    <row r="8096" spans="4:9" x14ac:dyDescent="0.2">
      <c r="D8096" s="7"/>
      <c r="E8096"/>
      <c r="F8096"/>
      <c r="G8096"/>
      <c r="H8096"/>
      <c r="I8096"/>
    </row>
    <row r="8097" spans="4:9" x14ac:dyDescent="0.2">
      <c r="D8097" s="7"/>
      <c r="E8097"/>
      <c r="F8097"/>
      <c r="G8097"/>
      <c r="H8097"/>
      <c r="I8097"/>
    </row>
    <row r="8098" spans="4:9" x14ac:dyDescent="0.2">
      <c r="D8098" s="7"/>
      <c r="E8098"/>
      <c r="F8098"/>
      <c r="G8098"/>
      <c r="H8098"/>
      <c r="I8098"/>
    </row>
    <row r="8099" spans="4:9" x14ac:dyDescent="0.2">
      <c r="D8099" s="7"/>
      <c r="E8099"/>
      <c r="F8099"/>
      <c r="G8099"/>
      <c r="H8099"/>
      <c r="I8099"/>
    </row>
    <row r="8100" spans="4:9" x14ac:dyDescent="0.2">
      <c r="D8100" s="7"/>
      <c r="E8100"/>
      <c r="F8100"/>
      <c r="G8100"/>
      <c r="H8100"/>
      <c r="I8100"/>
    </row>
    <row r="8101" spans="4:9" x14ac:dyDescent="0.2">
      <c r="D8101" s="7"/>
      <c r="E8101"/>
      <c r="F8101"/>
      <c r="G8101"/>
      <c r="H8101"/>
      <c r="I8101"/>
    </row>
    <row r="8102" spans="4:9" x14ac:dyDescent="0.2">
      <c r="D8102" s="7"/>
      <c r="E8102"/>
      <c r="F8102"/>
      <c r="G8102"/>
      <c r="H8102"/>
      <c r="I8102"/>
    </row>
    <row r="8103" spans="4:9" x14ac:dyDescent="0.2">
      <c r="D8103" s="7"/>
      <c r="E8103"/>
      <c r="F8103"/>
      <c r="G8103"/>
      <c r="H8103"/>
      <c r="I8103"/>
    </row>
    <row r="8104" spans="4:9" x14ac:dyDescent="0.2">
      <c r="D8104" s="7"/>
      <c r="E8104"/>
      <c r="F8104"/>
      <c r="G8104"/>
      <c r="H8104"/>
      <c r="I8104"/>
    </row>
    <row r="8105" spans="4:9" x14ac:dyDescent="0.2">
      <c r="D8105" s="7"/>
      <c r="E8105"/>
      <c r="F8105"/>
      <c r="G8105"/>
      <c r="H8105"/>
      <c r="I8105"/>
    </row>
    <row r="8106" spans="4:9" x14ac:dyDescent="0.2">
      <c r="D8106" s="7"/>
      <c r="E8106"/>
      <c r="F8106"/>
      <c r="G8106"/>
      <c r="H8106"/>
      <c r="I8106"/>
    </row>
    <row r="8107" spans="4:9" x14ac:dyDescent="0.2">
      <c r="D8107" s="7"/>
      <c r="E8107"/>
      <c r="F8107"/>
      <c r="G8107"/>
      <c r="H8107"/>
      <c r="I8107"/>
    </row>
    <row r="8108" spans="4:9" x14ac:dyDescent="0.2">
      <c r="D8108" s="7"/>
      <c r="E8108"/>
      <c r="F8108"/>
      <c r="G8108"/>
      <c r="H8108"/>
      <c r="I8108"/>
    </row>
    <row r="8109" spans="4:9" x14ac:dyDescent="0.2">
      <c r="D8109" s="7"/>
      <c r="E8109"/>
      <c r="F8109"/>
      <c r="G8109"/>
      <c r="H8109"/>
      <c r="I8109"/>
    </row>
    <row r="8110" spans="4:9" x14ac:dyDescent="0.2">
      <c r="D8110" s="7"/>
      <c r="E8110"/>
      <c r="F8110"/>
      <c r="G8110"/>
      <c r="H8110"/>
      <c r="I8110"/>
    </row>
    <row r="8111" spans="4:9" x14ac:dyDescent="0.2">
      <c r="D8111" s="7"/>
      <c r="E8111"/>
      <c r="F8111"/>
      <c r="G8111"/>
      <c r="H8111"/>
      <c r="I8111"/>
    </row>
    <row r="8112" spans="4:9" x14ac:dyDescent="0.2">
      <c r="D8112" s="7"/>
      <c r="E8112"/>
      <c r="F8112"/>
      <c r="G8112"/>
      <c r="H8112"/>
      <c r="I8112"/>
    </row>
    <row r="8113" spans="4:9" x14ac:dyDescent="0.2">
      <c r="D8113" s="7"/>
      <c r="E8113"/>
      <c r="F8113"/>
      <c r="G8113"/>
      <c r="H8113"/>
      <c r="I8113"/>
    </row>
    <row r="8114" spans="4:9" x14ac:dyDescent="0.2">
      <c r="D8114" s="7"/>
      <c r="E8114"/>
      <c r="F8114"/>
      <c r="G8114"/>
      <c r="H8114"/>
      <c r="I8114"/>
    </row>
    <row r="8115" spans="4:9" x14ac:dyDescent="0.2">
      <c r="D8115" s="7"/>
      <c r="E8115"/>
      <c r="F8115"/>
      <c r="G8115"/>
      <c r="H8115"/>
      <c r="I8115"/>
    </row>
    <row r="8116" spans="4:9" x14ac:dyDescent="0.2">
      <c r="D8116" s="7"/>
      <c r="E8116"/>
      <c r="F8116"/>
      <c r="G8116"/>
      <c r="H8116"/>
      <c r="I8116"/>
    </row>
    <row r="8117" spans="4:9" x14ac:dyDescent="0.2">
      <c r="D8117" s="7"/>
      <c r="E8117"/>
      <c r="F8117"/>
      <c r="G8117"/>
      <c r="H8117"/>
      <c r="I8117"/>
    </row>
    <row r="8118" spans="4:9" x14ac:dyDescent="0.2">
      <c r="D8118" s="7"/>
      <c r="E8118"/>
      <c r="F8118"/>
      <c r="G8118"/>
      <c r="H8118"/>
      <c r="I8118"/>
    </row>
    <row r="8119" spans="4:9" x14ac:dyDescent="0.2">
      <c r="D8119" s="7"/>
      <c r="E8119"/>
      <c r="F8119"/>
      <c r="G8119"/>
      <c r="H8119"/>
      <c r="I8119"/>
    </row>
    <row r="8120" spans="4:9" x14ac:dyDescent="0.2">
      <c r="D8120" s="7"/>
      <c r="E8120"/>
      <c r="F8120"/>
      <c r="G8120"/>
      <c r="H8120"/>
      <c r="I8120"/>
    </row>
    <row r="8121" spans="4:9" x14ac:dyDescent="0.2">
      <c r="D8121" s="7"/>
      <c r="E8121"/>
      <c r="F8121"/>
      <c r="G8121"/>
      <c r="H8121"/>
      <c r="I8121"/>
    </row>
    <row r="8122" spans="4:9" x14ac:dyDescent="0.2">
      <c r="D8122" s="7"/>
      <c r="E8122"/>
      <c r="F8122"/>
      <c r="G8122"/>
      <c r="H8122"/>
      <c r="I8122"/>
    </row>
    <row r="8123" spans="4:9" x14ac:dyDescent="0.2">
      <c r="D8123" s="7"/>
      <c r="E8123"/>
      <c r="F8123"/>
      <c r="G8123"/>
      <c r="H8123"/>
      <c r="I8123"/>
    </row>
    <row r="8124" spans="4:9" x14ac:dyDescent="0.2">
      <c r="D8124" s="7"/>
      <c r="E8124"/>
      <c r="F8124"/>
      <c r="G8124"/>
      <c r="H8124"/>
      <c r="I8124"/>
    </row>
    <row r="8125" spans="4:9" x14ac:dyDescent="0.2">
      <c r="D8125" s="7"/>
      <c r="E8125"/>
      <c r="F8125"/>
      <c r="G8125"/>
      <c r="H8125"/>
      <c r="I8125"/>
    </row>
    <row r="8126" spans="4:9" x14ac:dyDescent="0.2">
      <c r="D8126" s="7"/>
      <c r="E8126"/>
      <c r="F8126"/>
      <c r="G8126"/>
      <c r="H8126"/>
      <c r="I8126"/>
    </row>
    <row r="8127" spans="4:9" x14ac:dyDescent="0.2">
      <c r="D8127" s="7"/>
      <c r="E8127"/>
      <c r="F8127"/>
      <c r="G8127"/>
      <c r="H8127"/>
      <c r="I8127"/>
    </row>
    <row r="8128" spans="4:9" x14ac:dyDescent="0.2">
      <c r="D8128" s="7"/>
      <c r="E8128"/>
      <c r="F8128"/>
      <c r="G8128"/>
      <c r="H8128"/>
      <c r="I8128"/>
    </row>
    <row r="8129" spans="4:9" x14ac:dyDescent="0.2">
      <c r="D8129" s="7"/>
      <c r="E8129"/>
      <c r="F8129"/>
      <c r="G8129"/>
      <c r="H8129"/>
      <c r="I8129"/>
    </row>
    <row r="8130" spans="4:9" x14ac:dyDescent="0.2">
      <c r="D8130" s="7"/>
      <c r="E8130"/>
      <c r="F8130"/>
      <c r="G8130"/>
      <c r="H8130"/>
      <c r="I8130"/>
    </row>
    <row r="8131" spans="4:9" x14ac:dyDescent="0.2">
      <c r="D8131" s="7"/>
      <c r="E8131"/>
      <c r="F8131"/>
      <c r="G8131"/>
      <c r="H8131"/>
      <c r="I8131"/>
    </row>
    <row r="8132" spans="4:9" x14ac:dyDescent="0.2">
      <c r="D8132" s="7"/>
      <c r="E8132"/>
      <c r="F8132"/>
      <c r="G8132"/>
      <c r="H8132"/>
      <c r="I8132"/>
    </row>
    <row r="8133" spans="4:9" x14ac:dyDescent="0.2">
      <c r="D8133" s="7"/>
      <c r="E8133"/>
      <c r="F8133"/>
      <c r="G8133"/>
      <c r="H8133"/>
      <c r="I8133"/>
    </row>
    <row r="8134" spans="4:9" x14ac:dyDescent="0.2">
      <c r="D8134" s="7"/>
      <c r="E8134"/>
      <c r="F8134"/>
      <c r="G8134"/>
      <c r="H8134"/>
      <c r="I8134"/>
    </row>
    <row r="8135" spans="4:9" x14ac:dyDescent="0.2">
      <c r="D8135" s="7"/>
      <c r="E8135"/>
      <c r="F8135"/>
      <c r="G8135"/>
      <c r="H8135"/>
      <c r="I8135"/>
    </row>
    <row r="8136" spans="4:9" x14ac:dyDescent="0.2">
      <c r="D8136" s="7"/>
      <c r="E8136"/>
      <c r="F8136"/>
      <c r="G8136"/>
      <c r="H8136"/>
      <c r="I8136"/>
    </row>
    <row r="8137" spans="4:9" x14ac:dyDescent="0.2">
      <c r="D8137" s="7"/>
      <c r="E8137"/>
      <c r="F8137"/>
      <c r="G8137"/>
      <c r="H8137"/>
      <c r="I8137"/>
    </row>
    <row r="8138" spans="4:9" x14ac:dyDescent="0.2">
      <c r="D8138" s="7"/>
      <c r="E8138"/>
      <c r="F8138"/>
      <c r="G8138"/>
      <c r="H8138"/>
      <c r="I8138"/>
    </row>
    <row r="8139" spans="4:9" x14ac:dyDescent="0.2">
      <c r="D8139" s="7"/>
      <c r="E8139"/>
      <c r="F8139"/>
      <c r="G8139"/>
      <c r="H8139"/>
      <c r="I8139"/>
    </row>
    <row r="8140" spans="4:9" x14ac:dyDescent="0.2">
      <c r="D8140" s="7"/>
      <c r="E8140"/>
      <c r="F8140"/>
      <c r="G8140"/>
      <c r="H8140"/>
      <c r="I8140"/>
    </row>
    <row r="8141" spans="4:9" x14ac:dyDescent="0.2">
      <c r="D8141" s="7"/>
      <c r="E8141"/>
      <c r="F8141"/>
      <c r="G8141"/>
      <c r="H8141"/>
      <c r="I8141"/>
    </row>
    <row r="8142" spans="4:9" x14ac:dyDescent="0.2">
      <c r="D8142" s="7"/>
      <c r="E8142"/>
      <c r="F8142"/>
      <c r="G8142"/>
      <c r="H8142"/>
      <c r="I8142"/>
    </row>
    <row r="8143" spans="4:9" x14ac:dyDescent="0.2">
      <c r="D8143" s="7"/>
      <c r="E8143"/>
      <c r="F8143"/>
      <c r="G8143"/>
      <c r="H8143"/>
      <c r="I8143"/>
    </row>
    <row r="8144" spans="4:9" x14ac:dyDescent="0.2">
      <c r="D8144" s="7"/>
      <c r="E8144"/>
      <c r="F8144"/>
      <c r="G8144"/>
      <c r="H8144"/>
      <c r="I8144"/>
    </row>
    <row r="8145" spans="4:9" x14ac:dyDescent="0.2">
      <c r="D8145" s="7"/>
      <c r="E8145"/>
      <c r="F8145"/>
      <c r="G8145"/>
      <c r="H8145"/>
      <c r="I8145"/>
    </row>
    <row r="8146" spans="4:9" x14ac:dyDescent="0.2">
      <c r="D8146" s="7"/>
      <c r="E8146"/>
      <c r="F8146"/>
      <c r="G8146"/>
      <c r="H8146"/>
      <c r="I8146"/>
    </row>
    <row r="8147" spans="4:9" x14ac:dyDescent="0.2">
      <c r="D8147" s="7"/>
      <c r="E8147"/>
      <c r="F8147"/>
      <c r="G8147"/>
      <c r="H8147"/>
      <c r="I8147"/>
    </row>
    <row r="8148" spans="4:9" x14ac:dyDescent="0.2">
      <c r="D8148" s="7"/>
      <c r="E8148"/>
      <c r="F8148"/>
      <c r="G8148"/>
      <c r="H8148"/>
      <c r="I8148"/>
    </row>
    <row r="8149" spans="4:9" x14ac:dyDescent="0.2">
      <c r="D8149" s="7"/>
      <c r="E8149"/>
      <c r="F8149"/>
      <c r="G8149"/>
      <c r="H8149"/>
      <c r="I8149"/>
    </row>
    <row r="8150" spans="4:9" x14ac:dyDescent="0.2">
      <c r="D8150" s="7"/>
      <c r="E8150"/>
      <c r="F8150"/>
      <c r="G8150"/>
      <c r="H8150"/>
      <c r="I8150"/>
    </row>
    <row r="8151" spans="4:9" x14ac:dyDescent="0.2">
      <c r="D8151" s="7"/>
      <c r="E8151"/>
      <c r="F8151"/>
      <c r="G8151"/>
      <c r="H8151"/>
      <c r="I8151"/>
    </row>
    <row r="8152" spans="4:9" x14ac:dyDescent="0.2">
      <c r="D8152" s="7"/>
      <c r="E8152"/>
      <c r="F8152"/>
      <c r="G8152"/>
      <c r="H8152"/>
      <c r="I8152"/>
    </row>
    <row r="8153" spans="4:9" x14ac:dyDescent="0.2">
      <c r="D8153" s="7"/>
      <c r="E8153"/>
      <c r="F8153"/>
      <c r="G8153"/>
      <c r="H8153"/>
      <c r="I8153"/>
    </row>
    <row r="8154" spans="4:9" x14ac:dyDescent="0.2">
      <c r="D8154" s="7"/>
      <c r="E8154"/>
      <c r="F8154"/>
      <c r="G8154"/>
      <c r="H8154"/>
      <c r="I8154"/>
    </row>
    <row r="8155" spans="4:9" x14ac:dyDescent="0.2">
      <c r="D8155" s="7"/>
      <c r="E8155"/>
      <c r="F8155"/>
      <c r="G8155"/>
      <c r="H8155"/>
      <c r="I8155"/>
    </row>
    <row r="8156" spans="4:9" x14ac:dyDescent="0.2">
      <c r="D8156" s="7"/>
      <c r="E8156"/>
      <c r="F8156"/>
      <c r="G8156"/>
      <c r="H8156"/>
      <c r="I8156"/>
    </row>
    <row r="8157" spans="4:9" x14ac:dyDescent="0.2">
      <c r="D8157" s="7"/>
      <c r="E8157"/>
      <c r="F8157"/>
      <c r="G8157"/>
      <c r="H8157"/>
      <c r="I8157"/>
    </row>
    <row r="8158" spans="4:9" x14ac:dyDescent="0.2">
      <c r="D8158" s="7"/>
      <c r="E8158"/>
      <c r="F8158"/>
      <c r="G8158"/>
      <c r="H8158"/>
      <c r="I8158"/>
    </row>
    <row r="8159" spans="4:9" x14ac:dyDescent="0.2">
      <c r="D8159" s="7"/>
      <c r="E8159"/>
      <c r="F8159"/>
      <c r="G8159"/>
      <c r="H8159"/>
      <c r="I8159"/>
    </row>
    <row r="8160" spans="4:9" x14ac:dyDescent="0.2">
      <c r="D8160" s="7"/>
      <c r="E8160"/>
      <c r="F8160"/>
      <c r="G8160"/>
      <c r="H8160"/>
      <c r="I8160"/>
    </row>
    <row r="8161" spans="4:9" x14ac:dyDescent="0.2">
      <c r="D8161" s="7"/>
      <c r="E8161"/>
      <c r="F8161"/>
      <c r="G8161"/>
      <c r="H8161"/>
      <c r="I8161"/>
    </row>
    <row r="8162" spans="4:9" x14ac:dyDescent="0.2">
      <c r="D8162" s="7"/>
      <c r="E8162"/>
      <c r="F8162"/>
      <c r="G8162"/>
      <c r="H8162"/>
      <c r="I8162"/>
    </row>
    <row r="8163" spans="4:9" x14ac:dyDescent="0.2">
      <c r="D8163" s="7"/>
      <c r="E8163"/>
      <c r="F8163"/>
      <c r="G8163"/>
      <c r="H8163"/>
      <c r="I8163"/>
    </row>
    <row r="8164" spans="4:9" x14ac:dyDescent="0.2">
      <c r="D8164" s="7"/>
      <c r="E8164"/>
      <c r="F8164"/>
      <c r="G8164"/>
      <c r="H8164"/>
      <c r="I8164"/>
    </row>
    <row r="8165" spans="4:9" x14ac:dyDescent="0.2">
      <c r="D8165" s="7"/>
      <c r="E8165"/>
      <c r="F8165"/>
      <c r="G8165"/>
      <c r="H8165"/>
      <c r="I8165"/>
    </row>
    <row r="8166" spans="4:9" x14ac:dyDescent="0.2">
      <c r="D8166" s="7"/>
      <c r="E8166"/>
      <c r="F8166"/>
      <c r="G8166"/>
      <c r="H8166"/>
      <c r="I8166"/>
    </row>
    <row r="8167" spans="4:9" x14ac:dyDescent="0.2">
      <c r="D8167" s="7"/>
      <c r="E8167"/>
      <c r="F8167"/>
      <c r="G8167"/>
      <c r="H8167"/>
      <c r="I8167"/>
    </row>
    <row r="8168" spans="4:9" x14ac:dyDescent="0.2">
      <c r="D8168" s="7"/>
      <c r="E8168"/>
      <c r="F8168"/>
      <c r="G8168"/>
      <c r="H8168"/>
      <c r="I8168"/>
    </row>
    <row r="8169" spans="4:9" x14ac:dyDescent="0.2">
      <c r="D8169" s="7"/>
      <c r="E8169"/>
      <c r="F8169"/>
      <c r="G8169"/>
      <c r="H8169"/>
      <c r="I8169"/>
    </row>
    <row r="8170" spans="4:9" x14ac:dyDescent="0.2">
      <c r="D8170" s="7"/>
      <c r="E8170"/>
      <c r="F8170"/>
      <c r="G8170"/>
      <c r="H8170"/>
      <c r="I8170"/>
    </row>
    <row r="8171" spans="4:9" x14ac:dyDescent="0.2">
      <c r="D8171" s="7"/>
      <c r="E8171"/>
      <c r="F8171"/>
      <c r="G8171"/>
      <c r="H8171"/>
      <c r="I8171"/>
    </row>
    <row r="8172" spans="4:9" x14ac:dyDescent="0.2">
      <c r="D8172" s="7"/>
      <c r="E8172"/>
      <c r="F8172"/>
      <c r="G8172"/>
      <c r="H8172"/>
      <c r="I8172"/>
    </row>
    <row r="8173" spans="4:9" x14ac:dyDescent="0.2">
      <c r="D8173" s="7"/>
      <c r="E8173"/>
      <c r="F8173"/>
      <c r="G8173"/>
      <c r="H8173"/>
      <c r="I8173"/>
    </row>
    <row r="8174" spans="4:9" x14ac:dyDescent="0.2">
      <c r="D8174" s="7"/>
      <c r="E8174"/>
      <c r="F8174"/>
      <c r="G8174"/>
      <c r="H8174"/>
      <c r="I8174"/>
    </row>
    <row r="8175" spans="4:9" x14ac:dyDescent="0.2">
      <c r="D8175" s="7"/>
      <c r="E8175"/>
      <c r="F8175"/>
      <c r="G8175"/>
      <c r="H8175"/>
      <c r="I8175"/>
    </row>
    <row r="8176" spans="4:9" x14ac:dyDescent="0.2">
      <c r="D8176" s="7"/>
      <c r="E8176"/>
      <c r="F8176"/>
      <c r="G8176"/>
      <c r="H8176"/>
      <c r="I8176"/>
    </row>
    <row r="8177" spans="4:9" x14ac:dyDescent="0.2">
      <c r="D8177" s="7"/>
      <c r="E8177"/>
      <c r="F8177"/>
      <c r="G8177"/>
      <c r="H8177"/>
      <c r="I8177"/>
    </row>
    <row r="8178" spans="4:9" x14ac:dyDescent="0.2">
      <c r="D8178" s="7"/>
      <c r="E8178"/>
      <c r="F8178"/>
      <c r="G8178"/>
      <c r="H8178"/>
      <c r="I8178"/>
    </row>
    <row r="8179" spans="4:9" x14ac:dyDescent="0.2">
      <c r="D8179" s="7"/>
      <c r="E8179"/>
      <c r="F8179"/>
      <c r="G8179"/>
      <c r="H8179"/>
      <c r="I8179"/>
    </row>
    <row r="8180" spans="4:9" x14ac:dyDescent="0.2">
      <c r="D8180" s="7"/>
      <c r="E8180"/>
      <c r="F8180"/>
      <c r="G8180"/>
      <c r="H8180"/>
      <c r="I8180"/>
    </row>
    <row r="8181" spans="4:9" x14ac:dyDescent="0.2">
      <c r="D8181" s="7"/>
      <c r="E8181"/>
      <c r="F8181"/>
      <c r="G8181"/>
      <c r="H8181"/>
      <c r="I8181"/>
    </row>
    <row r="8182" spans="4:9" x14ac:dyDescent="0.2">
      <c r="D8182" s="7"/>
      <c r="E8182"/>
      <c r="F8182"/>
      <c r="G8182"/>
      <c r="H8182"/>
      <c r="I8182"/>
    </row>
    <row r="8183" spans="4:9" x14ac:dyDescent="0.2">
      <c r="D8183" s="7"/>
      <c r="E8183"/>
      <c r="F8183"/>
      <c r="G8183"/>
      <c r="H8183"/>
      <c r="I8183"/>
    </row>
    <row r="8184" spans="4:9" x14ac:dyDescent="0.2">
      <c r="D8184" s="7"/>
      <c r="E8184"/>
      <c r="F8184"/>
      <c r="G8184"/>
      <c r="H8184"/>
      <c r="I8184"/>
    </row>
    <row r="8185" spans="4:9" x14ac:dyDescent="0.2">
      <c r="D8185" s="7"/>
      <c r="E8185"/>
      <c r="F8185"/>
      <c r="G8185"/>
      <c r="H8185"/>
      <c r="I8185"/>
    </row>
    <row r="8186" spans="4:9" x14ac:dyDescent="0.2">
      <c r="D8186" s="7"/>
      <c r="E8186"/>
      <c r="F8186"/>
      <c r="G8186"/>
      <c r="H8186"/>
      <c r="I8186"/>
    </row>
    <row r="8187" spans="4:9" x14ac:dyDescent="0.2">
      <c r="D8187" s="7"/>
      <c r="E8187"/>
      <c r="F8187"/>
      <c r="G8187"/>
      <c r="H8187"/>
      <c r="I8187"/>
    </row>
    <row r="8188" spans="4:9" x14ac:dyDescent="0.2">
      <c r="D8188" s="7"/>
      <c r="E8188"/>
      <c r="F8188"/>
      <c r="G8188"/>
      <c r="H8188"/>
      <c r="I8188"/>
    </row>
    <row r="8189" spans="4:9" x14ac:dyDescent="0.2">
      <c r="D8189" s="7"/>
      <c r="E8189"/>
      <c r="F8189"/>
      <c r="G8189"/>
      <c r="H8189"/>
      <c r="I8189"/>
    </row>
    <row r="8190" spans="4:9" x14ac:dyDescent="0.2">
      <c r="D8190" s="7"/>
      <c r="E8190"/>
      <c r="F8190"/>
      <c r="G8190"/>
      <c r="H8190"/>
      <c r="I8190"/>
    </row>
    <row r="8191" spans="4:9" x14ac:dyDescent="0.2">
      <c r="D8191" s="7"/>
      <c r="E8191"/>
      <c r="F8191"/>
      <c r="G8191"/>
      <c r="H8191"/>
      <c r="I8191"/>
    </row>
    <row r="8192" spans="4:9" x14ac:dyDescent="0.2">
      <c r="D8192" s="7"/>
      <c r="E8192"/>
      <c r="F8192"/>
      <c r="G8192"/>
      <c r="H8192"/>
      <c r="I8192"/>
    </row>
    <row r="8193" spans="4:9" x14ac:dyDescent="0.2">
      <c r="D8193" s="7"/>
      <c r="E8193"/>
      <c r="F8193"/>
      <c r="G8193"/>
      <c r="H8193"/>
      <c r="I8193"/>
    </row>
    <row r="8194" spans="4:9" x14ac:dyDescent="0.2">
      <c r="D8194" s="7"/>
      <c r="E8194"/>
      <c r="F8194"/>
      <c r="G8194"/>
      <c r="H8194"/>
      <c r="I8194"/>
    </row>
    <row r="8195" spans="4:9" x14ac:dyDescent="0.2">
      <c r="D8195" s="7"/>
      <c r="E8195"/>
      <c r="F8195"/>
      <c r="G8195"/>
      <c r="H8195"/>
      <c r="I8195"/>
    </row>
    <row r="8196" spans="4:9" x14ac:dyDescent="0.2">
      <c r="D8196" s="7"/>
      <c r="E8196"/>
      <c r="F8196"/>
      <c r="G8196"/>
      <c r="H8196"/>
      <c r="I8196"/>
    </row>
    <row r="8197" spans="4:9" x14ac:dyDescent="0.2">
      <c r="D8197" s="7"/>
      <c r="E8197"/>
      <c r="F8197"/>
      <c r="G8197"/>
      <c r="H8197"/>
      <c r="I8197"/>
    </row>
    <row r="8198" spans="4:9" x14ac:dyDescent="0.2">
      <c r="D8198" s="7"/>
      <c r="E8198"/>
      <c r="F8198"/>
      <c r="G8198"/>
      <c r="H8198"/>
      <c r="I8198"/>
    </row>
    <row r="8199" spans="4:9" x14ac:dyDescent="0.2">
      <c r="D8199" s="7"/>
      <c r="E8199"/>
      <c r="F8199"/>
      <c r="G8199"/>
      <c r="H8199"/>
      <c r="I8199"/>
    </row>
    <row r="8200" spans="4:9" x14ac:dyDescent="0.2">
      <c r="D8200" s="7"/>
      <c r="E8200"/>
      <c r="F8200"/>
      <c r="G8200"/>
      <c r="H8200"/>
      <c r="I8200"/>
    </row>
    <row r="8201" spans="4:9" x14ac:dyDescent="0.2">
      <c r="D8201" s="7"/>
      <c r="E8201"/>
      <c r="F8201"/>
      <c r="G8201"/>
      <c r="H8201"/>
      <c r="I8201"/>
    </row>
    <row r="8202" spans="4:9" x14ac:dyDescent="0.2">
      <c r="D8202" s="7"/>
      <c r="E8202"/>
      <c r="F8202"/>
      <c r="G8202"/>
      <c r="H8202"/>
      <c r="I8202"/>
    </row>
    <row r="8203" spans="4:9" x14ac:dyDescent="0.2">
      <c r="D8203" s="7"/>
      <c r="E8203"/>
      <c r="F8203"/>
      <c r="G8203"/>
      <c r="H8203"/>
      <c r="I8203"/>
    </row>
    <row r="8204" spans="4:9" x14ac:dyDescent="0.2">
      <c r="D8204" s="7"/>
      <c r="E8204"/>
      <c r="F8204"/>
      <c r="G8204"/>
      <c r="H8204"/>
      <c r="I8204"/>
    </row>
    <row r="8205" spans="4:9" x14ac:dyDescent="0.2">
      <c r="D8205" s="7"/>
      <c r="E8205"/>
      <c r="F8205"/>
      <c r="G8205"/>
      <c r="H8205"/>
      <c r="I8205"/>
    </row>
    <row r="8206" spans="4:9" x14ac:dyDescent="0.2">
      <c r="D8206" s="7"/>
      <c r="E8206"/>
      <c r="F8206"/>
      <c r="G8206"/>
      <c r="H8206"/>
      <c r="I8206"/>
    </row>
    <row r="8207" spans="4:9" x14ac:dyDescent="0.2">
      <c r="D8207" s="7"/>
      <c r="E8207"/>
      <c r="F8207"/>
      <c r="G8207"/>
      <c r="H8207"/>
      <c r="I8207"/>
    </row>
    <row r="8208" spans="4:9" x14ac:dyDescent="0.2">
      <c r="D8208" s="7"/>
      <c r="E8208"/>
      <c r="F8208"/>
      <c r="G8208"/>
      <c r="H8208"/>
      <c r="I8208"/>
    </row>
    <row r="8209" spans="4:9" x14ac:dyDescent="0.2">
      <c r="D8209" s="7"/>
      <c r="E8209"/>
      <c r="F8209"/>
      <c r="G8209"/>
      <c r="H8209"/>
      <c r="I8209"/>
    </row>
    <row r="8210" spans="4:9" x14ac:dyDescent="0.2">
      <c r="D8210" s="7"/>
      <c r="E8210"/>
      <c r="F8210"/>
      <c r="G8210"/>
      <c r="H8210"/>
      <c r="I8210"/>
    </row>
    <row r="8211" spans="4:9" x14ac:dyDescent="0.2">
      <c r="D8211" s="7"/>
      <c r="E8211"/>
      <c r="F8211"/>
      <c r="G8211"/>
      <c r="H8211"/>
      <c r="I8211"/>
    </row>
    <row r="8212" spans="4:9" x14ac:dyDescent="0.2">
      <c r="D8212" s="7"/>
      <c r="E8212"/>
      <c r="F8212"/>
      <c r="G8212"/>
      <c r="H8212"/>
      <c r="I8212"/>
    </row>
    <row r="8213" spans="4:9" x14ac:dyDescent="0.2">
      <c r="D8213" s="7"/>
      <c r="E8213"/>
      <c r="F8213"/>
      <c r="G8213"/>
      <c r="H8213"/>
      <c r="I8213"/>
    </row>
    <row r="8214" spans="4:9" x14ac:dyDescent="0.2">
      <c r="D8214" s="7"/>
      <c r="E8214"/>
      <c r="F8214"/>
      <c r="G8214"/>
      <c r="H8214"/>
      <c r="I8214"/>
    </row>
    <row r="8215" spans="4:9" x14ac:dyDescent="0.2">
      <c r="D8215" s="7"/>
      <c r="E8215"/>
      <c r="F8215"/>
      <c r="G8215"/>
      <c r="H8215"/>
      <c r="I8215"/>
    </row>
    <row r="8216" spans="4:9" x14ac:dyDescent="0.2">
      <c r="D8216" s="7"/>
      <c r="E8216"/>
      <c r="F8216"/>
      <c r="G8216"/>
      <c r="H8216"/>
      <c r="I8216"/>
    </row>
    <row r="8217" spans="4:9" x14ac:dyDescent="0.2">
      <c r="D8217" s="7"/>
      <c r="E8217"/>
      <c r="F8217"/>
      <c r="G8217"/>
      <c r="H8217"/>
      <c r="I8217"/>
    </row>
    <row r="8218" spans="4:9" x14ac:dyDescent="0.2">
      <c r="D8218" s="7"/>
      <c r="E8218"/>
      <c r="F8218"/>
      <c r="G8218"/>
      <c r="H8218"/>
      <c r="I8218"/>
    </row>
    <row r="8219" spans="4:9" x14ac:dyDescent="0.2">
      <c r="D8219" s="7"/>
      <c r="E8219"/>
      <c r="F8219"/>
      <c r="G8219"/>
      <c r="H8219"/>
      <c r="I8219"/>
    </row>
    <row r="8220" spans="4:9" x14ac:dyDescent="0.2">
      <c r="D8220" s="7"/>
      <c r="E8220"/>
      <c r="F8220"/>
      <c r="G8220"/>
      <c r="H8220"/>
      <c r="I8220"/>
    </row>
    <row r="8221" spans="4:9" x14ac:dyDescent="0.2">
      <c r="D8221" s="7"/>
      <c r="E8221"/>
      <c r="F8221"/>
      <c r="G8221"/>
      <c r="H8221"/>
      <c r="I8221"/>
    </row>
    <row r="8222" spans="4:9" x14ac:dyDescent="0.2">
      <c r="D8222" s="7"/>
      <c r="E8222"/>
      <c r="F8222"/>
      <c r="G8222"/>
      <c r="H8222"/>
      <c r="I8222"/>
    </row>
    <row r="8223" spans="4:9" x14ac:dyDescent="0.2">
      <c r="D8223" s="7"/>
      <c r="E8223"/>
      <c r="F8223"/>
      <c r="G8223"/>
      <c r="H8223"/>
      <c r="I8223"/>
    </row>
    <row r="8224" spans="4:9" x14ac:dyDescent="0.2">
      <c r="D8224" s="7"/>
      <c r="E8224"/>
      <c r="F8224"/>
      <c r="G8224"/>
      <c r="H8224"/>
      <c r="I8224"/>
    </row>
    <row r="8225" spans="4:9" x14ac:dyDescent="0.2">
      <c r="D8225" s="7"/>
      <c r="E8225"/>
      <c r="F8225"/>
      <c r="G8225"/>
      <c r="H8225"/>
      <c r="I8225"/>
    </row>
    <row r="8226" spans="4:9" x14ac:dyDescent="0.2">
      <c r="D8226" s="7"/>
      <c r="E8226"/>
      <c r="F8226"/>
      <c r="G8226"/>
      <c r="H8226"/>
      <c r="I8226"/>
    </row>
    <row r="8227" spans="4:9" x14ac:dyDescent="0.2">
      <c r="D8227" s="7"/>
      <c r="E8227"/>
      <c r="F8227"/>
      <c r="G8227"/>
      <c r="H8227"/>
      <c r="I8227"/>
    </row>
    <row r="8228" spans="4:9" x14ac:dyDescent="0.2">
      <c r="D8228" s="7"/>
      <c r="E8228"/>
      <c r="F8228"/>
      <c r="G8228"/>
      <c r="H8228"/>
      <c r="I8228"/>
    </row>
    <row r="8229" spans="4:9" x14ac:dyDescent="0.2">
      <c r="D8229" s="7"/>
      <c r="E8229"/>
      <c r="F8229"/>
      <c r="G8229"/>
      <c r="H8229"/>
      <c r="I8229"/>
    </row>
    <row r="8230" spans="4:9" x14ac:dyDescent="0.2">
      <c r="D8230" s="7"/>
      <c r="E8230"/>
      <c r="F8230"/>
      <c r="G8230"/>
      <c r="H8230"/>
      <c r="I8230"/>
    </row>
    <row r="8231" spans="4:9" x14ac:dyDescent="0.2">
      <c r="D8231" s="7"/>
      <c r="E8231"/>
      <c r="F8231"/>
      <c r="G8231"/>
      <c r="H8231"/>
      <c r="I8231"/>
    </row>
    <row r="8232" spans="4:9" x14ac:dyDescent="0.2">
      <c r="D8232" s="7"/>
      <c r="E8232"/>
      <c r="F8232"/>
      <c r="G8232"/>
      <c r="H8232"/>
      <c r="I8232"/>
    </row>
    <row r="8233" spans="4:9" x14ac:dyDescent="0.2">
      <c r="D8233" s="7"/>
      <c r="E8233"/>
      <c r="F8233"/>
      <c r="G8233"/>
      <c r="H8233"/>
      <c r="I8233"/>
    </row>
    <row r="8234" spans="4:9" x14ac:dyDescent="0.2">
      <c r="D8234" s="7"/>
      <c r="E8234"/>
      <c r="F8234"/>
      <c r="G8234"/>
      <c r="H8234"/>
      <c r="I8234"/>
    </row>
    <row r="8235" spans="4:9" x14ac:dyDescent="0.2">
      <c r="D8235" s="7"/>
      <c r="E8235"/>
      <c r="F8235"/>
      <c r="G8235"/>
      <c r="H8235"/>
      <c r="I8235"/>
    </row>
    <row r="8236" spans="4:9" x14ac:dyDescent="0.2">
      <c r="D8236" s="7"/>
      <c r="E8236"/>
      <c r="F8236"/>
      <c r="G8236"/>
      <c r="H8236"/>
      <c r="I8236"/>
    </row>
    <row r="8237" spans="4:9" x14ac:dyDescent="0.2">
      <c r="D8237" s="7"/>
      <c r="E8237"/>
      <c r="F8237"/>
      <c r="G8237"/>
      <c r="H8237"/>
      <c r="I8237"/>
    </row>
    <row r="8238" spans="4:9" x14ac:dyDescent="0.2">
      <c r="D8238" s="7"/>
      <c r="E8238"/>
      <c r="F8238"/>
      <c r="G8238"/>
      <c r="H8238"/>
      <c r="I8238"/>
    </row>
    <row r="8239" spans="4:9" x14ac:dyDescent="0.2">
      <c r="D8239" s="7"/>
      <c r="E8239"/>
      <c r="F8239"/>
      <c r="G8239"/>
      <c r="H8239"/>
      <c r="I8239"/>
    </row>
    <row r="8240" spans="4:9" x14ac:dyDescent="0.2">
      <c r="D8240" s="7"/>
      <c r="E8240"/>
      <c r="F8240"/>
      <c r="G8240"/>
      <c r="H8240"/>
      <c r="I8240"/>
    </row>
    <row r="8241" spans="4:9" x14ac:dyDescent="0.2">
      <c r="D8241" s="7"/>
      <c r="E8241"/>
      <c r="F8241"/>
      <c r="G8241"/>
      <c r="H8241"/>
      <c r="I8241"/>
    </row>
    <row r="8242" spans="4:9" x14ac:dyDescent="0.2">
      <c r="D8242" s="7"/>
      <c r="E8242"/>
      <c r="F8242"/>
      <c r="G8242"/>
      <c r="H8242"/>
      <c r="I8242"/>
    </row>
    <row r="8243" spans="4:9" x14ac:dyDescent="0.2">
      <c r="D8243" s="7"/>
      <c r="E8243"/>
      <c r="F8243"/>
      <c r="G8243"/>
      <c r="H8243"/>
      <c r="I8243"/>
    </row>
    <row r="8244" spans="4:9" x14ac:dyDescent="0.2">
      <c r="D8244" s="7"/>
      <c r="E8244"/>
      <c r="F8244"/>
      <c r="G8244"/>
      <c r="H8244"/>
      <c r="I8244"/>
    </row>
    <row r="8245" spans="4:9" x14ac:dyDescent="0.2">
      <c r="D8245" s="7"/>
      <c r="E8245"/>
      <c r="F8245"/>
      <c r="G8245"/>
      <c r="H8245"/>
      <c r="I8245"/>
    </row>
    <row r="8246" spans="4:9" x14ac:dyDescent="0.2">
      <c r="D8246" s="7"/>
      <c r="E8246"/>
      <c r="F8246"/>
      <c r="G8246"/>
      <c r="H8246"/>
      <c r="I8246"/>
    </row>
    <row r="8247" spans="4:9" x14ac:dyDescent="0.2">
      <c r="D8247" s="7"/>
      <c r="E8247"/>
      <c r="F8247"/>
      <c r="G8247"/>
      <c r="H8247"/>
      <c r="I8247"/>
    </row>
    <row r="8248" spans="4:9" x14ac:dyDescent="0.2">
      <c r="D8248" s="7"/>
      <c r="E8248"/>
      <c r="F8248"/>
      <c r="G8248"/>
      <c r="H8248"/>
      <c r="I8248"/>
    </row>
    <row r="8249" spans="4:9" x14ac:dyDescent="0.2">
      <c r="D8249" s="7"/>
      <c r="E8249"/>
      <c r="F8249"/>
      <c r="G8249"/>
      <c r="H8249"/>
      <c r="I8249"/>
    </row>
    <row r="8250" spans="4:9" x14ac:dyDescent="0.2">
      <c r="D8250" s="7"/>
      <c r="E8250"/>
      <c r="F8250"/>
      <c r="G8250"/>
      <c r="H8250"/>
      <c r="I8250"/>
    </row>
    <row r="8251" spans="4:9" x14ac:dyDescent="0.2">
      <c r="D8251" s="7"/>
      <c r="E8251"/>
      <c r="F8251"/>
      <c r="G8251"/>
      <c r="H8251"/>
      <c r="I8251"/>
    </row>
    <row r="8252" spans="4:9" x14ac:dyDescent="0.2">
      <c r="D8252" s="7"/>
      <c r="E8252"/>
      <c r="F8252"/>
      <c r="G8252"/>
      <c r="H8252"/>
      <c r="I8252"/>
    </row>
    <row r="8253" spans="4:9" x14ac:dyDescent="0.2">
      <c r="D8253" s="7"/>
      <c r="E8253"/>
      <c r="F8253"/>
      <c r="G8253"/>
      <c r="H8253"/>
      <c r="I8253"/>
    </row>
    <row r="8254" spans="4:9" x14ac:dyDescent="0.2">
      <c r="D8254" s="7"/>
      <c r="E8254"/>
      <c r="F8254"/>
      <c r="G8254"/>
      <c r="H8254"/>
      <c r="I8254"/>
    </row>
    <row r="8255" spans="4:9" x14ac:dyDescent="0.2">
      <c r="D8255" s="7"/>
      <c r="E8255"/>
      <c r="F8255"/>
      <c r="G8255"/>
      <c r="H8255"/>
      <c r="I8255"/>
    </row>
    <row r="8256" spans="4:9" x14ac:dyDescent="0.2">
      <c r="D8256" s="7"/>
      <c r="E8256"/>
      <c r="F8256"/>
      <c r="G8256"/>
      <c r="H8256"/>
      <c r="I8256"/>
    </row>
    <row r="8257" spans="4:9" x14ac:dyDescent="0.2">
      <c r="D8257" s="7"/>
      <c r="E8257"/>
      <c r="F8257"/>
      <c r="G8257"/>
      <c r="H8257"/>
      <c r="I8257"/>
    </row>
    <row r="8258" spans="4:9" x14ac:dyDescent="0.2">
      <c r="D8258" s="7"/>
      <c r="E8258"/>
      <c r="F8258"/>
      <c r="G8258"/>
      <c r="H8258"/>
      <c r="I8258"/>
    </row>
    <row r="8259" spans="4:9" x14ac:dyDescent="0.2">
      <c r="D8259" s="7"/>
      <c r="E8259"/>
      <c r="F8259"/>
      <c r="G8259"/>
      <c r="H8259"/>
      <c r="I8259"/>
    </row>
    <row r="8260" spans="4:9" x14ac:dyDescent="0.2">
      <c r="D8260" s="7"/>
      <c r="E8260"/>
      <c r="F8260"/>
      <c r="G8260"/>
      <c r="H8260"/>
      <c r="I8260"/>
    </row>
    <row r="8261" spans="4:9" x14ac:dyDescent="0.2">
      <c r="D8261" s="7"/>
      <c r="E8261"/>
      <c r="F8261"/>
      <c r="G8261"/>
      <c r="H8261"/>
      <c r="I8261"/>
    </row>
    <row r="8262" spans="4:9" x14ac:dyDescent="0.2">
      <c r="D8262" s="7"/>
      <c r="E8262"/>
      <c r="F8262"/>
      <c r="G8262"/>
      <c r="H8262"/>
      <c r="I8262"/>
    </row>
    <row r="8263" spans="4:9" x14ac:dyDescent="0.2">
      <c r="D8263" s="7"/>
      <c r="E8263"/>
      <c r="F8263"/>
      <c r="G8263"/>
      <c r="H8263"/>
      <c r="I8263"/>
    </row>
    <row r="8264" spans="4:9" x14ac:dyDescent="0.2">
      <c r="D8264" s="7"/>
      <c r="E8264"/>
      <c r="F8264"/>
      <c r="G8264"/>
      <c r="H8264"/>
      <c r="I8264"/>
    </row>
    <row r="8265" spans="4:9" x14ac:dyDescent="0.2">
      <c r="D8265" s="7"/>
      <c r="E8265"/>
      <c r="F8265"/>
      <c r="G8265"/>
      <c r="H8265"/>
      <c r="I8265"/>
    </row>
    <row r="8266" spans="4:9" x14ac:dyDescent="0.2">
      <c r="D8266" s="7"/>
      <c r="E8266"/>
      <c r="F8266"/>
      <c r="G8266"/>
      <c r="H8266"/>
      <c r="I8266"/>
    </row>
    <row r="8267" spans="4:9" x14ac:dyDescent="0.2">
      <c r="D8267" s="7"/>
      <c r="E8267"/>
      <c r="F8267"/>
      <c r="G8267"/>
      <c r="H8267"/>
      <c r="I8267"/>
    </row>
    <row r="8268" spans="4:9" x14ac:dyDescent="0.2">
      <c r="D8268" s="7"/>
      <c r="E8268"/>
      <c r="F8268"/>
      <c r="G8268"/>
      <c r="H8268"/>
      <c r="I8268"/>
    </row>
    <row r="8269" spans="4:9" x14ac:dyDescent="0.2">
      <c r="D8269" s="7"/>
      <c r="E8269"/>
      <c r="F8269"/>
      <c r="G8269"/>
      <c r="H8269"/>
      <c r="I8269"/>
    </row>
    <row r="8270" spans="4:9" x14ac:dyDescent="0.2">
      <c r="D8270" s="7"/>
      <c r="E8270"/>
      <c r="F8270"/>
      <c r="G8270"/>
      <c r="H8270"/>
      <c r="I8270"/>
    </row>
    <row r="8271" spans="4:9" x14ac:dyDescent="0.2">
      <c r="D8271" s="7"/>
      <c r="E8271"/>
      <c r="F8271"/>
      <c r="G8271"/>
      <c r="H8271"/>
      <c r="I8271"/>
    </row>
    <row r="8272" spans="4:9" x14ac:dyDescent="0.2">
      <c r="D8272" s="7"/>
      <c r="E8272"/>
      <c r="F8272"/>
      <c r="G8272"/>
      <c r="H8272"/>
      <c r="I8272"/>
    </row>
    <row r="8273" spans="4:9" x14ac:dyDescent="0.2">
      <c r="D8273" s="7"/>
      <c r="E8273"/>
      <c r="F8273"/>
      <c r="G8273"/>
      <c r="H8273"/>
      <c r="I8273"/>
    </row>
    <row r="8274" spans="4:9" x14ac:dyDescent="0.2">
      <c r="D8274" s="7"/>
      <c r="E8274"/>
      <c r="F8274"/>
      <c r="G8274"/>
      <c r="H8274"/>
      <c r="I8274"/>
    </row>
    <row r="8275" spans="4:9" x14ac:dyDescent="0.2">
      <c r="D8275" s="7"/>
      <c r="E8275"/>
      <c r="F8275"/>
      <c r="G8275"/>
      <c r="H8275"/>
      <c r="I8275"/>
    </row>
    <row r="8276" spans="4:9" x14ac:dyDescent="0.2">
      <c r="D8276" s="7"/>
      <c r="E8276"/>
      <c r="F8276"/>
      <c r="G8276"/>
      <c r="H8276"/>
      <c r="I8276"/>
    </row>
    <row r="8277" spans="4:9" x14ac:dyDescent="0.2">
      <c r="D8277" s="7"/>
      <c r="E8277"/>
      <c r="F8277"/>
      <c r="G8277"/>
      <c r="H8277"/>
      <c r="I8277"/>
    </row>
    <row r="8278" spans="4:9" x14ac:dyDescent="0.2">
      <c r="D8278" s="7"/>
      <c r="E8278"/>
      <c r="F8278"/>
      <c r="G8278"/>
      <c r="H8278"/>
      <c r="I8278"/>
    </row>
    <row r="8279" spans="4:9" x14ac:dyDescent="0.2">
      <c r="D8279" s="7"/>
      <c r="E8279"/>
      <c r="F8279"/>
      <c r="G8279"/>
      <c r="H8279"/>
      <c r="I8279"/>
    </row>
    <row r="8280" spans="4:9" x14ac:dyDescent="0.2">
      <c r="D8280" s="7"/>
      <c r="E8280"/>
      <c r="F8280"/>
      <c r="G8280"/>
      <c r="H8280"/>
      <c r="I8280"/>
    </row>
    <row r="8281" spans="4:9" x14ac:dyDescent="0.2">
      <c r="D8281" s="7"/>
      <c r="E8281"/>
      <c r="F8281"/>
      <c r="G8281"/>
      <c r="H8281"/>
      <c r="I8281"/>
    </row>
    <row r="8282" spans="4:9" x14ac:dyDescent="0.2">
      <c r="D8282" s="7"/>
      <c r="E8282"/>
      <c r="F8282"/>
      <c r="G8282"/>
      <c r="H8282"/>
      <c r="I8282"/>
    </row>
    <row r="8283" spans="4:9" x14ac:dyDescent="0.2">
      <c r="D8283" s="7"/>
      <c r="E8283"/>
      <c r="F8283"/>
      <c r="G8283"/>
      <c r="H8283"/>
      <c r="I8283"/>
    </row>
    <row r="8284" spans="4:9" x14ac:dyDescent="0.2">
      <c r="D8284" s="7"/>
      <c r="E8284"/>
      <c r="F8284"/>
      <c r="G8284"/>
      <c r="H8284"/>
      <c r="I8284"/>
    </row>
    <row r="8285" spans="4:9" x14ac:dyDescent="0.2">
      <c r="D8285" s="7"/>
      <c r="E8285"/>
      <c r="F8285"/>
      <c r="G8285"/>
      <c r="H8285"/>
      <c r="I8285"/>
    </row>
    <row r="8286" spans="4:9" x14ac:dyDescent="0.2">
      <c r="D8286" s="7"/>
      <c r="E8286"/>
      <c r="F8286"/>
      <c r="G8286"/>
      <c r="H8286"/>
      <c r="I8286"/>
    </row>
    <row r="8287" spans="4:9" x14ac:dyDescent="0.2">
      <c r="D8287" s="7"/>
      <c r="E8287"/>
      <c r="F8287"/>
      <c r="G8287"/>
      <c r="H8287"/>
      <c r="I8287"/>
    </row>
    <row r="8288" spans="4:9" x14ac:dyDescent="0.2">
      <c r="D8288" s="7"/>
      <c r="E8288"/>
      <c r="F8288"/>
      <c r="G8288"/>
      <c r="H8288"/>
      <c r="I8288"/>
    </row>
    <row r="8289" spans="4:9" x14ac:dyDescent="0.2">
      <c r="D8289" s="7"/>
      <c r="E8289"/>
      <c r="F8289"/>
      <c r="G8289"/>
      <c r="H8289"/>
      <c r="I8289"/>
    </row>
    <row r="8290" spans="4:9" x14ac:dyDescent="0.2">
      <c r="D8290" s="7"/>
      <c r="E8290"/>
      <c r="F8290"/>
      <c r="G8290"/>
      <c r="H8290"/>
      <c r="I8290"/>
    </row>
    <row r="8291" spans="4:9" x14ac:dyDescent="0.2">
      <c r="D8291" s="7"/>
      <c r="E8291"/>
      <c r="F8291"/>
      <c r="G8291"/>
      <c r="H8291"/>
      <c r="I8291"/>
    </row>
    <row r="8292" spans="4:9" x14ac:dyDescent="0.2">
      <c r="D8292" s="7"/>
      <c r="E8292"/>
      <c r="F8292"/>
      <c r="G8292"/>
      <c r="H8292"/>
      <c r="I8292"/>
    </row>
    <row r="8293" spans="4:9" x14ac:dyDescent="0.2">
      <c r="D8293" s="7"/>
      <c r="E8293"/>
      <c r="F8293"/>
      <c r="G8293"/>
      <c r="H8293"/>
      <c r="I8293"/>
    </row>
    <row r="8294" spans="4:9" x14ac:dyDescent="0.2">
      <c r="D8294" s="7"/>
      <c r="E8294"/>
      <c r="F8294"/>
      <c r="G8294"/>
      <c r="H8294"/>
      <c r="I8294"/>
    </row>
    <row r="8295" spans="4:9" x14ac:dyDescent="0.2">
      <c r="D8295" s="7"/>
      <c r="E8295"/>
      <c r="F8295"/>
      <c r="G8295"/>
      <c r="H8295"/>
      <c r="I8295"/>
    </row>
    <row r="8296" spans="4:9" x14ac:dyDescent="0.2">
      <c r="D8296" s="7"/>
      <c r="E8296"/>
      <c r="F8296"/>
      <c r="G8296"/>
      <c r="H8296"/>
      <c r="I8296"/>
    </row>
    <row r="8297" spans="4:9" x14ac:dyDescent="0.2">
      <c r="D8297" s="7"/>
      <c r="E8297"/>
      <c r="F8297"/>
      <c r="G8297"/>
      <c r="H8297"/>
      <c r="I8297"/>
    </row>
    <row r="8298" spans="4:9" x14ac:dyDescent="0.2">
      <c r="D8298" s="7"/>
      <c r="E8298"/>
      <c r="F8298"/>
      <c r="G8298"/>
      <c r="H8298"/>
      <c r="I8298"/>
    </row>
    <row r="8299" spans="4:9" x14ac:dyDescent="0.2">
      <c r="D8299" s="7"/>
      <c r="E8299"/>
      <c r="F8299"/>
      <c r="G8299"/>
      <c r="H8299"/>
      <c r="I8299"/>
    </row>
    <row r="8300" spans="4:9" x14ac:dyDescent="0.2">
      <c r="D8300" s="7"/>
      <c r="E8300"/>
      <c r="F8300"/>
      <c r="G8300"/>
      <c r="H8300"/>
      <c r="I8300"/>
    </row>
    <row r="8301" spans="4:9" x14ac:dyDescent="0.2">
      <c r="D8301" s="7"/>
      <c r="E8301"/>
      <c r="F8301"/>
      <c r="G8301"/>
      <c r="H8301"/>
      <c r="I8301"/>
    </row>
    <row r="8302" spans="4:9" x14ac:dyDescent="0.2">
      <c r="D8302" s="7"/>
      <c r="E8302"/>
      <c r="F8302"/>
      <c r="G8302"/>
      <c r="H8302"/>
      <c r="I8302"/>
    </row>
    <row r="8303" spans="4:9" x14ac:dyDescent="0.2">
      <c r="D8303" s="7"/>
      <c r="E8303"/>
      <c r="F8303"/>
      <c r="G8303"/>
      <c r="H8303"/>
      <c r="I8303"/>
    </row>
    <row r="8304" spans="4:9" x14ac:dyDescent="0.2">
      <c r="D8304" s="7"/>
      <c r="E8304"/>
      <c r="F8304"/>
      <c r="G8304"/>
      <c r="H8304"/>
      <c r="I8304"/>
    </row>
    <row r="8305" spans="4:9" x14ac:dyDescent="0.2">
      <c r="D8305" s="7"/>
      <c r="E8305"/>
      <c r="F8305"/>
      <c r="G8305"/>
      <c r="H8305"/>
      <c r="I8305"/>
    </row>
    <row r="8306" spans="4:9" x14ac:dyDescent="0.2">
      <c r="D8306" s="7"/>
      <c r="E8306"/>
      <c r="F8306"/>
      <c r="G8306"/>
      <c r="H8306"/>
      <c r="I8306"/>
    </row>
    <row r="8307" spans="4:9" x14ac:dyDescent="0.2">
      <c r="D8307" s="7"/>
      <c r="E8307"/>
      <c r="F8307"/>
      <c r="G8307"/>
      <c r="H8307"/>
      <c r="I8307"/>
    </row>
    <row r="8308" spans="4:9" x14ac:dyDescent="0.2">
      <c r="D8308" s="7"/>
      <c r="E8308"/>
      <c r="F8308"/>
      <c r="G8308"/>
      <c r="H8308"/>
      <c r="I8308"/>
    </row>
    <row r="8309" spans="4:9" x14ac:dyDescent="0.2">
      <c r="D8309" s="7"/>
      <c r="E8309"/>
      <c r="F8309"/>
      <c r="G8309"/>
      <c r="H8309"/>
      <c r="I8309"/>
    </row>
    <row r="8310" spans="4:9" x14ac:dyDescent="0.2">
      <c r="D8310" s="7"/>
      <c r="E8310"/>
      <c r="F8310"/>
      <c r="G8310"/>
      <c r="H8310"/>
      <c r="I8310"/>
    </row>
    <row r="8311" spans="4:9" x14ac:dyDescent="0.2">
      <c r="D8311" s="7"/>
      <c r="E8311"/>
      <c r="F8311"/>
      <c r="G8311"/>
      <c r="H8311"/>
      <c r="I8311"/>
    </row>
    <row r="8312" spans="4:9" x14ac:dyDescent="0.2">
      <c r="D8312" s="7"/>
      <c r="E8312"/>
      <c r="F8312"/>
      <c r="G8312"/>
      <c r="H8312"/>
      <c r="I8312"/>
    </row>
    <row r="8313" spans="4:9" x14ac:dyDescent="0.2">
      <c r="D8313" s="7"/>
      <c r="E8313"/>
      <c r="F8313"/>
      <c r="G8313"/>
      <c r="H8313"/>
      <c r="I8313"/>
    </row>
    <row r="8314" spans="4:9" x14ac:dyDescent="0.2">
      <c r="D8314" s="7"/>
      <c r="E8314"/>
      <c r="F8314"/>
      <c r="G8314"/>
      <c r="H8314"/>
      <c r="I8314"/>
    </row>
    <row r="8315" spans="4:9" x14ac:dyDescent="0.2">
      <c r="D8315" s="7"/>
      <c r="E8315"/>
      <c r="F8315"/>
      <c r="G8315"/>
      <c r="H8315"/>
      <c r="I8315"/>
    </row>
    <row r="8316" spans="4:9" x14ac:dyDescent="0.2">
      <c r="D8316" s="7"/>
      <c r="E8316"/>
      <c r="F8316"/>
      <c r="G8316"/>
      <c r="H8316"/>
      <c r="I8316"/>
    </row>
    <row r="8317" spans="4:9" x14ac:dyDescent="0.2">
      <c r="D8317" s="7"/>
      <c r="E8317"/>
      <c r="F8317"/>
      <c r="G8317"/>
      <c r="H8317"/>
      <c r="I8317"/>
    </row>
    <row r="8318" spans="4:9" x14ac:dyDescent="0.2">
      <c r="D8318" s="7"/>
      <c r="E8318"/>
      <c r="F8318"/>
      <c r="G8318"/>
      <c r="H8318"/>
      <c r="I8318"/>
    </row>
    <row r="8319" spans="4:9" x14ac:dyDescent="0.2">
      <c r="D8319" s="7"/>
      <c r="E8319"/>
      <c r="F8319"/>
      <c r="G8319"/>
      <c r="H8319"/>
      <c r="I8319"/>
    </row>
    <row r="8320" spans="4:9" x14ac:dyDescent="0.2">
      <c r="D8320" s="7"/>
      <c r="E8320"/>
      <c r="F8320"/>
      <c r="G8320"/>
      <c r="H8320"/>
      <c r="I8320"/>
    </row>
    <row r="8321" spans="4:9" x14ac:dyDescent="0.2">
      <c r="D8321" s="7"/>
      <c r="E8321"/>
      <c r="F8321"/>
      <c r="G8321"/>
      <c r="H8321"/>
      <c r="I8321"/>
    </row>
    <row r="8322" spans="4:9" x14ac:dyDescent="0.2">
      <c r="D8322" s="7"/>
      <c r="E8322"/>
      <c r="F8322"/>
      <c r="G8322"/>
      <c r="H8322"/>
      <c r="I8322"/>
    </row>
    <row r="8323" spans="4:9" x14ac:dyDescent="0.2">
      <c r="D8323" s="7"/>
      <c r="E8323"/>
      <c r="F8323"/>
      <c r="G8323"/>
      <c r="H8323"/>
      <c r="I8323"/>
    </row>
    <row r="8324" spans="4:9" x14ac:dyDescent="0.2">
      <c r="D8324" s="7"/>
      <c r="E8324"/>
      <c r="F8324"/>
      <c r="G8324"/>
      <c r="H8324"/>
      <c r="I8324"/>
    </row>
    <row r="8325" spans="4:9" x14ac:dyDescent="0.2">
      <c r="D8325" s="7"/>
      <c r="E8325"/>
      <c r="F8325"/>
      <c r="G8325"/>
      <c r="H8325"/>
      <c r="I8325"/>
    </row>
    <row r="8326" spans="4:9" x14ac:dyDescent="0.2">
      <c r="D8326" s="7"/>
      <c r="E8326"/>
      <c r="F8326"/>
      <c r="G8326"/>
      <c r="H8326"/>
      <c r="I8326"/>
    </row>
    <row r="8327" spans="4:9" x14ac:dyDescent="0.2">
      <c r="D8327" s="7"/>
      <c r="E8327"/>
      <c r="F8327"/>
      <c r="G8327"/>
      <c r="H8327"/>
      <c r="I8327"/>
    </row>
    <row r="8328" spans="4:9" x14ac:dyDescent="0.2">
      <c r="D8328" s="7"/>
      <c r="E8328"/>
      <c r="F8328"/>
      <c r="G8328"/>
      <c r="H8328"/>
      <c r="I8328"/>
    </row>
    <row r="8329" spans="4:9" x14ac:dyDescent="0.2">
      <c r="D8329" s="7"/>
      <c r="E8329"/>
      <c r="F8329"/>
      <c r="G8329"/>
      <c r="H8329"/>
      <c r="I8329"/>
    </row>
    <row r="8330" spans="4:9" x14ac:dyDescent="0.2">
      <c r="D8330" s="7"/>
      <c r="E8330"/>
      <c r="F8330"/>
      <c r="G8330"/>
      <c r="H8330"/>
      <c r="I8330"/>
    </row>
    <row r="8331" spans="4:9" x14ac:dyDescent="0.2">
      <c r="D8331" s="7"/>
      <c r="E8331"/>
      <c r="F8331"/>
      <c r="G8331"/>
      <c r="H8331"/>
      <c r="I8331"/>
    </row>
    <row r="8332" spans="4:9" x14ac:dyDescent="0.2">
      <c r="D8332" s="7"/>
      <c r="E8332"/>
      <c r="F8332"/>
      <c r="G8332"/>
      <c r="H8332"/>
      <c r="I8332"/>
    </row>
    <row r="8333" spans="4:9" x14ac:dyDescent="0.2">
      <c r="D8333" s="7"/>
      <c r="E8333"/>
      <c r="F8333"/>
      <c r="G8333"/>
      <c r="H8333"/>
      <c r="I8333"/>
    </row>
    <row r="8334" spans="4:9" x14ac:dyDescent="0.2">
      <c r="D8334" s="7"/>
      <c r="E8334"/>
      <c r="F8334"/>
      <c r="G8334"/>
      <c r="H8334"/>
      <c r="I8334"/>
    </row>
    <row r="8335" spans="4:9" x14ac:dyDescent="0.2">
      <c r="D8335" s="7"/>
      <c r="E8335"/>
      <c r="F8335"/>
      <c r="G8335"/>
      <c r="H8335"/>
      <c r="I8335"/>
    </row>
    <row r="8336" spans="4:9" x14ac:dyDescent="0.2">
      <c r="D8336" s="7"/>
      <c r="E8336"/>
      <c r="F8336"/>
      <c r="G8336"/>
      <c r="H8336"/>
      <c r="I8336"/>
    </row>
    <row r="8337" spans="4:9" x14ac:dyDescent="0.2">
      <c r="D8337" s="7"/>
      <c r="E8337"/>
      <c r="F8337"/>
      <c r="G8337"/>
      <c r="H8337"/>
      <c r="I8337"/>
    </row>
    <row r="8338" spans="4:9" x14ac:dyDescent="0.2">
      <c r="D8338" s="7"/>
      <c r="E8338"/>
      <c r="F8338"/>
      <c r="G8338"/>
      <c r="H8338"/>
      <c r="I8338"/>
    </row>
    <row r="8339" spans="4:9" x14ac:dyDescent="0.2">
      <c r="D8339" s="7"/>
      <c r="E8339"/>
      <c r="F8339"/>
      <c r="G8339"/>
      <c r="H8339"/>
      <c r="I8339"/>
    </row>
    <row r="8340" spans="4:9" x14ac:dyDescent="0.2">
      <c r="D8340" s="7"/>
      <c r="E8340"/>
      <c r="F8340"/>
      <c r="G8340"/>
      <c r="H8340"/>
      <c r="I8340"/>
    </row>
    <row r="8341" spans="4:9" x14ac:dyDescent="0.2">
      <c r="D8341" s="7"/>
      <c r="E8341"/>
      <c r="F8341"/>
      <c r="G8341"/>
      <c r="H8341"/>
      <c r="I8341"/>
    </row>
    <row r="8342" spans="4:9" x14ac:dyDescent="0.2">
      <c r="D8342" s="7"/>
      <c r="E8342"/>
      <c r="F8342"/>
      <c r="G8342"/>
      <c r="H8342"/>
      <c r="I8342"/>
    </row>
    <row r="8343" spans="4:9" x14ac:dyDescent="0.2">
      <c r="D8343" s="7"/>
      <c r="E8343"/>
      <c r="F8343"/>
      <c r="G8343"/>
      <c r="H8343"/>
      <c r="I8343"/>
    </row>
    <row r="8344" spans="4:9" x14ac:dyDescent="0.2">
      <c r="D8344" s="7"/>
      <c r="E8344"/>
      <c r="F8344"/>
      <c r="G8344"/>
      <c r="H8344"/>
      <c r="I8344"/>
    </row>
    <row r="8345" spans="4:9" x14ac:dyDescent="0.2">
      <c r="D8345" s="7"/>
      <c r="E8345"/>
      <c r="F8345"/>
      <c r="G8345"/>
      <c r="H8345"/>
      <c r="I8345"/>
    </row>
    <row r="8346" spans="4:9" x14ac:dyDescent="0.2">
      <c r="D8346" s="7"/>
      <c r="E8346"/>
      <c r="F8346"/>
      <c r="G8346"/>
      <c r="H8346"/>
      <c r="I8346"/>
    </row>
    <row r="8347" spans="4:9" x14ac:dyDescent="0.2">
      <c r="D8347" s="7"/>
      <c r="E8347"/>
      <c r="F8347"/>
      <c r="G8347"/>
      <c r="H8347"/>
      <c r="I8347"/>
    </row>
    <row r="8348" spans="4:9" x14ac:dyDescent="0.2">
      <c r="D8348" s="7"/>
      <c r="E8348"/>
      <c r="F8348"/>
      <c r="G8348"/>
      <c r="H8348"/>
      <c r="I8348"/>
    </row>
    <row r="8349" spans="4:9" x14ac:dyDescent="0.2">
      <c r="D8349" s="7"/>
      <c r="E8349"/>
      <c r="F8349"/>
      <c r="G8349"/>
      <c r="H8349"/>
      <c r="I8349"/>
    </row>
    <row r="8350" spans="4:9" x14ac:dyDescent="0.2">
      <c r="D8350" s="7"/>
      <c r="E8350"/>
      <c r="F8350"/>
      <c r="G8350"/>
      <c r="H8350"/>
      <c r="I8350"/>
    </row>
    <row r="8351" spans="4:9" x14ac:dyDescent="0.2">
      <c r="D8351" s="7"/>
      <c r="E8351"/>
      <c r="F8351"/>
      <c r="G8351"/>
      <c r="H8351"/>
      <c r="I8351"/>
    </row>
    <row r="8352" spans="4:9" x14ac:dyDescent="0.2">
      <c r="D8352" s="7"/>
      <c r="E8352"/>
      <c r="F8352"/>
      <c r="G8352"/>
      <c r="H8352"/>
      <c r="I8352"/>
    </row>
    <row r="8353" spans="4:9" x14ac:dyDescent="0.2">
      <c r="D8353" s="7"/>
      <c r="E8353"/>
      <c r="F8353"/>
      <c r="G8353"/>
      <c r="H8353"/>
      <c r="I8353"/>
    </row>
    <row r="8354" spans="4:9" x14ac:dyDescent="0.2">
      <c r="D8354" s="7"/>
      <c r="E8354"/>
      <c r="F8354"/>
      <c r="G8354"/>
      <c r="H8354"/>
      <c r="I8354"/>
    </row>
    <row r="8355" spans="4:9" x14ac:dyDescent="0.2">
      <c r="D8355" s="7"/>
      <c r="E8355"/>
      <c r="F8355"/>
      <c r="G8355"/>
      <c r="H8355"/>
      <c r="I8355"/>
    </row>
    <row r="8356" spans="4:9" x14ac:dyDescent="0.2">
      <c r="D8356" s="7"/>
      <c r="E8356"/>
      <c r="F8356"/>
      <c r="G8356"/>
      <c r="H8356"/>
      <c r="I8356"/>
    </row>
    <row r="8357" spans="4:9" x14ac:dyDescent="0.2">
      <c r="D8357" s="7"/>
      <c r="E8357"/>
      <c r="F8357"/>
      <c r="G8357"/>
      <c r="H8357"/>
      <c r="I8357"/>
    </row>
    <row r="8358" spans="4:9" x14ac:dyDescent="0.2">
      <c r="D8358" s="7"/>
      <c r="E8358"/>
      <c r="F8358"/>
      <c r="G8358"/>
      <c r="H8358"/>
      <c r="I8358"/>
    </row>
    <row r="8359" spans="4:9" x14ac:dyDescent="0.2">
      <c r="D8359" s="7"/>
      <c r="E8359"/>
      <c r="F8359"/>
      <c r="G8359"/>
      <c r="H8359"/>
      <c r="I8359"/>
    </row>
    <row r="8360" spans="4:9" x14ac:dyDescent="0.2">
      <c r="D8360" s="7"/>
      <c r="E8360"/>
      <c r="F8360"/>
      <c r="G8360"/>
      <c r="H8360"/>
      <c r="I8360"/>
    </row>
    <row r="8361" spans="4:9" x14ac:dyDescent="0.2">
      <c r="D8361" s="7"/>
      <c r="E8361"/>
      <c r="F8361"/>
      <c r="G8361"/>
      <c r="H8361"/>
      <c r="I8361"/>
    </row>
    <row r="8362" spans="4:9" x14ac:dyDescent="0.2">
      <c r="D8362" s="7"/>
      <c r="E8362"/>
      <c r="F8362"/>
      <c r="G8362"/>
      <c r="H8362"/>
      <c r="I8362"/>
    </row>
    <row r="8363" spans="4:9" x14ac:dyDescent="0.2">
      <c r="D8363" s="7"/>
      <c r="E8363"/>
      <c r="F8363"/>
      <c r="G8363"/>
      <c r="H8363"/>
      <c r="I8363"/>
    </row>
    <row r="8364" spans="4:9" x14ac:dyDescent="0.2">
      <c r="D8364" s="7"/>
      <c r="E8364"/>
      <c r="F8364"/>
      <c r="G8364"/>
      <c r="H8364"/>
      <c r="I8364"/>
    </row>
    <row r="8365" spans="4:9" x14ac:dyDescent="0.2">
      <c r="D8365" s="7"/>
      <c r="E8365"/>
      <c r="F8365"/>
      <c r="G8365"/>
      <c r="H8365"/>
      <c r="I8365"/>
    </row>
    <row r="8366" spans="4:9" x14ac:dyDescent="0.2">
      <c r="D8366" s="7"/>
      <c r="E8366"/>
      <c r="F8366"/>
      <c r="G8366"/>
      <c r="H8366"/>
      <c r="I8366"/>
    </row>
    <row r="8367" spans="4:9" x14ac:dyDescent="0.2">
      <c r="D8367" s="7"/>
      <c r="E8367"/>
      <c r="F8367"/>
      <c r="G8367"/>
      <c r="H8367"/>
      <c r="I8367"/>
    </row>
    <row r="8368" spans="4:9" x14ac:dyDescent="0.2">
      <c r="D8368" s="7"/>
      <c r="E8368"/>
      <c r="F8368"/>
      <c r="G8368"/>
      <c r="H8368"/>
      <c r="I8368"/>
    </row>
    <row r="8369" spans="4:9" x14ac:dyDescent="0.2">
      <c r="D8369" s="7"/>
      <c r="E8369"/>
      <c r="F8369"/>
      <c r="G8369"/>
      <c r="H8369"/>
      <c r="I8369"/>
    </row>
    <row r="8370" spans="4:9" x14ac:dyDescent="0.2">
      <c r="D8370" s="7"/>
      <c r="E8370"/>
      <c r="F8370"/>
      <c r="G8370"/>
      <c r="H8370"/>
      <c r="I8370"/>
    </row>
    <row r="8371" spans="4:9" x14ac:dyDescent="0.2">
      <c r="D8371" s="7"/>
      <c r="E8371"/>
      <c r="F8371"/>
      <c r="G8371"/>
      <c r="H8371"/>
      <c r="I8371"/>
    </row>
    <row r="8372" spans="4:9" x14ac:dyDescent="0.2">
      <c r="D8372" s="7"/>
      <c r="E8372"/>
      <c r="F8372"/>
      <c r="G8372"/>
      <c r="H8372"/>
      <c r="I8372"/>
    </row>
    <row r="8373" spans="4:9" x14ac:dyDescent="0.2">
      <c r="D8373" s="7"/>
      <c r="E8373"/>
      <c r="F8373"/>
      <c r="G8373"/>
      <c r="H8373"/>
      <c r="I8373"/>
    </row>
    <row r="8374" spans="4:9" x14ac:dyDescent="0.2">
      <c r="D8374" s="7"/>
      <c r="E8374"/>
      <c r="F8374"/>
      <c r="G8374"/>
      <c r="H8374"/>
      <c r="I8374"/>
    </row>
    <row r="8375" spans="4:9" x14ac:dyDescent="0.2">
      <c r="D8375" s="7"/>
      <c r="E8375"/>
      <c r="F8375"/>
      <c r="G8375"/>
      <c r="H8375"/>
      <c r="I8375"/>
    </row>
    <row r="8376" spans="4:9" x14ac:dyDescent="0.2">
      <c r="D8376" s="7"/>
      <c r="E8376"/>
      <c r="F8376"/>
      <c r="G8376"/>
      <c r="H8376"/>
      <c r="I8376"/>
    </row>
    <row r="8377" spans="4:9" x14ac:dyDescent="0.2">
      <c r="D8377" s="7"/>
      <c r="E8377"/>
      <c r="F8377"/>
      <c r="G8377"/>
      <c r="H8377"/>
      <c r="I8377"/>
    </row>
    <row r="8378" spans="4:9" x14ac:dyDescent="0.2">
      <c r="D8378" s="7"/>
      <c r="E8378"/>
      <c r="F8378"/>
      <c r="G8378"/>
      <c r="H8378"/>
      <c r="I8378"/>
    </row>
    <row r="8379" spans="4:9" x14ac:dyDescent="0.2">
      <c r="D8379" s="7"/>
      <c r="E8379"/>
      <c r="F8379"/>
      <c r="G8379"/>
      <c r="H8379"/>
      <c r="I8379"/>
    </row>
    <row r="8380" spans="4:9" x14ac:dyDescent="0.2">
      <c r="D8380" s="7"/>
      <c r="E8380"/>
      <c r="F8380"/>
      <c r="G8380"/>
      <c r="H8380"/>
      <c r="I8380"/>
    </row>
    <row r="8381" spans="4:9" x14ac:dyDescent="0.2">
      <c r="D8381" s="7"/>
      <c r="E8381"/>
      <c r="F8381"/>
      <c r="G8381"/>
      <c r="H8381"/>
      <c r="I8381"/>
    </row>
    <row r="8382" spans="4:9" x14ac:dyDescent="0.2">
      <c r="D8382" s="7"/>
      <c r="E8382"/>
      <c r="F8382"/>
      <c r="G8382"/>
      <c r="H8382"/>
      <c r="I8382"/>
    </row>
    <row r="8383" spans="4:9" x14ac:dyDescent="0.2">
      <c r="D8383" s="7"/>
      <c r="E8383"/>
      <c r="F8383"/>
      <c r="G8383"/>
      <c r="H8383"/>
      <c r="I8383"/>
    </row>
    <row r="8384" spans="4:9" x14ac:dyDescent="0.2">
      <c r="D8384" s="7"/>
      <c r="E8384"/>
      <c r="F8384"/>
      <c r="G8384"/>
      <c r="H8384"/>
      <c r="I8384"/>
    </row>
    <row r="8385" spans="4:9" x14ac:dyDescent="0.2">
      <c r="D8385" s="7"/>
      <c r="E8385"/>
      <c r="F8385"/>
      <c r="G8385"/>
      <c r="H8385"/>
      <c r="I8385"/>
    </row>
    <row r="8386" spans="4:9" x14ac:dyDescent="0.2">
      <c r="D8386" s="7"/>
      <c r="E8386"/>
      <c r="F8386"/>
      <c r="G8386"/>
      <c r="H8386"/>
      <c r="I8386"/>
    </row>
    <row r="8387" spans="4:9" x14ac:dyDescent="0.2">
      <c r="D8387" s="7"/>
      <c r="E8387"/>
      <c r="F8387"/>
      <c r="G8387"/>
      <c r="H8387"/>
      <c r="I8387"/>
    </row>
    <row r="8388" spans="4:9" x14ac:dyDescent="0.2">
      <c r="D8388" s="7"/>
      <c r="E8388"/>
      <c r="F8388"/>
      <c r="G8388"/>
      <c r="H8388"/>
      <c r="I8388"/>
    </row>
    <row r="8389" spans="4:9" x14ac:dyDescent="0.2">
      <c r="D8389" s="7"/>
      <c r="E8389"/>
      <c r="F8389"/>
      <c r="G8389"/>
      <c r="H8389"/>
      <c r="I8389"/>
    </row>
    <row r="8390" spans="4:9" x14ac:dyDescent="0.2">
      <c r="D8390" s="7"/>
      <c r="E8390"/>
      <c r="F8390"/>
      <c r="G8390"/>
      <c r="H8390"/>
      <c r="I8390"/>
    </row>
    <row r="8391" spans="4:9" x14ac:dyDescent="0.2">
      <c r="D8391" s="7"/>
      <c r="E8391"/>
      <c r="F8391"/>
      <c r="G8391"/>
      <c r="H8391"/>
      <c r="I8391"/>
    </row>
    <row r="8392" spans="4:9" x14ac:dyDescent="0.2">
      <c r="D8392" s="7"/>
      <c r="E8392"/>
      <c r="F8392"/>
      <c r="G8392"/>
      <c r="H8392"/>
      <c r="I8392"/>
    </row>
    <row r="8393" spans="4:9" x14ac:dyDescent="0.2">
      <c r="D8393" s="7"/>
      <c r="E8393"/>
      <c r="F8393"/>
      <c r="G8393"/>
      <c r="H8393"/>
      <c r="I8393"/>
    </row>
    <row r="8394" spans="4:9" x14ac:dyDescent="0.2">
      <c r="D8394" s="7"/>
      <c r="E8394"/>
      <c r="F8394"/>
      <c r="G8394"/>
      <c r="H8394"/>
      <c r="I8394"/>
    </row>
    <row r="8395" spans="4:9" x14ac:dyDescent="0.2">
      <c r="D8395" s="7"/>
      <c r="E8395"/>
      <c r="F8395"/>
      <c r="G8395"/>
      <c r="H8395"/>
      <c r="I8395"/>
    </row>
    <row r="8396" spans="4:9" x14ac:dyDescent="0.2">
      <c r="D8396" s="7"/>
      <c r="E8396"/>
      <c r="F8396"/>
      <c r="G8396"/>
      <c r="H8396"/>
      <c r="I8396"/>
    </row>
    <row r="8397" spans="4:9" x14ac:dyDescent="0.2">
      <c r="D8397" s="7"/>
      <c r="E8397"/>
      <c r="F8397"/>
      <c r="G8397"/>
      <c r="H8397"/>
      <c r="I8397"/>
    </row>
    <row r="8398" spans="4:9" x14ac:dyDescent="0.2">
      <c r="D8398" s="7"/>
      <c r="E8398"/>
      <c r="F8398"/>
      <c r="G8398"/>
      <c r="H8398"/>
      <c r="I8398"/>
    </row>
    <row r="8399" spans="4:9" x14ac:dyDescent="0.2">
      <c r="D8399" s="7"/>
      <c r="E8399"/>
      <c r="F8399"/>
      <c r="G8399"/>
      <c r="H8399"/>
      <c r="I8399"/>
    </row>
    <row r="8400" spans="4:9" x14ac:dyDescent="0.2">
      <c r="D8400" s="7"/>
      <c r="E8400"/>
      <c r="F8400"/>
      <c r="G8400"/>
      <c r="H8400"/>
      <c r="I8400"/>
    </row>
    <row r="8401" spans="4:9" x14ac:dyDescent="0.2">
      <c r="D8401" s="7"/>
      <c r="E8401"/>
      <c r="F8401"/>
      <c r="G8401"/>
      <c r="H8401"/>
      <c r="I8401"/>
    </row>
    <row r="8402" spans="4:9" x14ac:dyDescent="0.2">
      <c r="D8402" s="7"/>
      <c r="E8402"/>
      <c r="F8402"/>
      <c r="G8402"/>
      <c r="H8402"/>
      <c r="I8402"/>
    </row>
    <row r="8403" spans="4:9" x14ac:dyDescent="0.2">
      <c r="D8403" s="7"/>
      <c r="E8403"/>
      <c r="F8403"/>
      <c r="G8403"/>
      <c r="H8403"/>
      <c r="I8403"/>
    </row>
    <row r="8404" spans="4:9" x14ac:dyDescent="0.2">
      <c r="D8404" s="7"/>
      <c r="E8404"/>
      <c r="F8404"/>
      <c r="G8404"/>
      <c r="H8404"/>
      <c r="I8404"/>
    </row>
    <row r="8405" spans="4:9" x14ac:dyDescent="0.2">
      <c r="D8405" s="7"/>
      <c r="E8405"/>
      <c r="F8405"/>
      <c r="G8405"/>
      <c r="H8405"/>
      <c r="I8405"/>
    </row>
    <row r="8406" spans="4:9" x14ac:dyDescent="0.2">
      <c r="D8406" s="7"/>
      <c r="E8406"/>
      <c r="F8406"/>
      <c r="G8406"/>
      <c r="H8406"/>
      <c r="I8406"/>
    </row>
    <row r="8407" spans="4:9" x14ac:dyDescent="0.2">
      <c r="D8407" s="7"/>
      <c r="E8407"/>
      <c r="F8407"/>
      <c r="G8407"/>
      <c r="H8407"/>
      <c r="I8407"/>
    </row>
    <row r="8408" spans="4:9" x14ac:dyDescent="0.2">
      <c r="D8408" s="7"/>
      <c r="E8408"/>
      <c r="F8408"/>
      <c r="G8408"/>
      <c r="H8408"/>
      <c r="I8408"/>
    </row>
    <row r="8409" spans="4:9" x14ac:dyDescent="0.2">
      <c r="D8409" s="7"/>
      <c r="E8409"/>
      <c r="F8409"/>
      <c r="G8409"/>
      <c r="H8409"/>
      <c r="I8409"/>
    </row>
    <row r="8410" spans="4:9" x14ac:dyDescent="0.2">
      <c r="D8410" s="7"/>
      <c r="E8410"/>
      <c r="F8410"/>
      <c r="G8410"/>
      <c r="H8410"/>
      <c r="I8410"/>
    </row>
    <row r="8411" spans="4:9" x14ac:dyDescent="0.2">
      <c r="D8411" s="7"/>
      <c r="E8411"/>
      <c r="F8411"/>
      <c r="G8411"/>
      <c r="H8411"/>
      <c r="I8411"/>
    </row>
    <row r="8412" spans="4:9" x14ac:dyDescent="0.2">
      <c r="D8412" s="7"/>
      <c r="E8412"/>
      <c r="F8412"/>
      <c r="G8412"/>
      <c r="H8412"/>
      <c r="I8412"/>
    </row>
    <row r="8413" spans="4:9" x14ac:dyDescent="0.2">
      <c r="D8413" s="7"/>
      <c r="E8413"/>
      <c r="F8413"/>
      <c r="G8413"/>
      <c r="H8413"/>
      <c r="I8413"/>
    </row>
    <row r="8414" spans="4:9" x14ac:dyDescent="0.2">
      <c r="D8414" s="7"/>
      <c r="E8414"/>
      <c r="F8414"/>
      <c r="G8414"/>
      <c r="H8414"/>
      <c r="I8414"/>
    </row>
    <row r="8415" spans="4:9" x14ac:dyDescent="0.2">
      <c r="D8415" s="7"/>
      <c r="E8415"/>
      <c r="F8415"/>
      <c r="G8415"/>
      <c r="H8415"/>
      <c r="I8415"/>
    </row>
    <row r="8416" spans="4:9" x14ac:dyDescent="0.2">
      <c r="D8416" s="7"/>
      <c r="E8416"/>
      <c r="F8416"/>
      <c r="G8416"/>
      <c r="H8416"/>
      <c r="I8416"/>
    </row>
    <row r="8417" spans="4:9" x14ac:dyDescent="0.2">
      <c r="D8417" s="7"/>
      <c r="E8417"/>
      <c r="F8417"/>
      <c r="G8417"/>
      <c r="H8417"/>
      <c r="I8417"/>
    </row>
    <row r="8418" spans="4:9" x14ac:dyDescent="0.2">
      <c r="D8418" s="7"/>
      <c r="E8418"/>
      <c r="F8418"/>
      <c r="G8418"/>
      <c r="H8418"/>
      <c r="I8418"/>
    </row>
    <row r="8419" spans="4:9" x14ac:dyDescent="0.2">
      <c r="D8419" s="7"/>
      <c r="E8419"/>
      <c r="F8419"/>
      <c r="G8419"/>
      <c r="H8419"/>
      <c r="I8419"/>
    </row>
    <row r="8420" spans="4:9" x14ac:dyDescent="0.2">
      <c r="D8420" s="7"/>
      <c r="E8420"/>
      <c r="F8420"/>
      <c r="G8420"/>
      <c r="H8420"/>
      <c r="I8420"/>
    </row>
    <row r="8421" spans="4:9" x14ac:dyDescent="0.2">
      <c r="D8421" s="7"/>
      <c r="E8421"/>
      <c r="F8421"/>
      <c r="G8421"/>
      <c r="H8421"/>
      <c r="I8421"/>
    </row>
    <row r="8422" spans="4:9" x14ac:dyDescent="0.2">
      <c r="D8422" s="7"/>
      <c r="E8422"/>
      <c r="F8422"/>
      <c r="G8422"/>
      <c r="H8422"/>
      <c r="I8422"/>
    </row>
    <row r="8423" spans="4:9" x14ac:dyDescent="0.2">
      <c r="D8423" s="7"/>
      <c r="E8423"/>
      <c r="F8423"/>
      <c r="G8423"/>
      <c r="H8423"/>
      <c r="I8423"/>
    </row>
    <row r="8424" spans="4:9" x14ac:dyDescent="0.2">
      <c r="D8424" s="7"/>
      <c r="E8424"/>
      <c r="F8424"/>
      <c r="G8424"/>
      <c r="H8424"/>
      <c r="I8424"/>
    </row>
    <row r="8425" spans="4:9" x14ac:dyDescent="0.2">
      <c r="D8425" s="7"/>
      <c r="E8425"/>
      <c r="F8425"/>
      <c r="G8425"/>
      <c r="H8425"/>
      <c r="I8425"/>
    </row>
    <row r="8426" spans="4:9" x14ac:dyDescent="0.2">
      <c r="D8426" s="7"/>
      <c r="E8426"/>
      <c r="F8426"/>
      <c r="G8426"/>
      <c r="H8426"/>
      <c r="I8426"/>
    </row>
    <row r="8427" spans="4:9" x14ac:dyDescent="0.2">
      <c r="D8427" s="7"/>
      <c r="E8427"/>
      <c r="F8427"/>
      <c r="G8427"/>
      <c r="H8427"/>
      <c r="I8427"/>
    </row>
    <row r="8428" spans="4:9" x14ac:dyDescent="0.2">
      <c r="D8428" s="7"/>
      <c r="E8428"/>
      <c r="F8428"/>
      <c r="G8428"/>
      <c r="H8428"/>
      <c r="I8428"/>
    </row>
    <row r="8429" spans="4:9" x14ac:dyDescent="0.2">
      <c r="D8429" s="7"/>
      <c r="E8429"/>
      <c r="F8429"/>
      <c r="G8429"/>
      <c r="H8429"/>
      <c r="I8429"/>
    </row>
    <row r="8430" spans="4:9" x14ac:dyDescent="0.2">
      <c r="D8430" s="7"/>
      <c r="E8430"/>
      <c r="F8430"/>
      <c r="G8430"/>
      <c r="H8430"/>
      <c r="I8430"/>
    </row>
    <row r="8431" spans="4:9" x14ac:dyDescent="0.2">
      <c r="D8431" s="7"/>
      <c r="E8431"/>
      <c r="F8431"/>
      <c r="G8431"/>
      <c r="H8431"/>
      <c r="I8431"/>
    </row>
    <row r="8432" spans="4:9" x14ac:dyDescent="0.2">
      <c r="D8432" s="7"/>
      <c r="E8432"/>
      <c r="F8432"/>
      <c r="G8432"/>
      <c r="H8432"/>
      <c r="I8432"/>
    </row>
    <row r="8433" spans="4:9" x14ac:dyDescent="0.2">
      <c r="D8433" s="7"/>
      <c r="E8433"/>
      <c r="F8433"/>
      <c r="G8433"/>
      <c r="H8433"/>
      <c r="I8433"/>
    </row>
    <row r="8434" spans="4:9" x14ac:dyDescent="0.2">
      <c r="D8434" s="7"/>
      <c r="E8434"/>
      <c r="F8434"/>
      <c r="G8434"/>
      <c r="H8434"/>
      <c r="I8434"/>
    </row>
    <row r="8435" spans="4:9" x14ac:dyDescent="0.2">
      <c r="D8435" s="7"/>
      <c r="E8435"/>
      <c r="F8435"/>
      <c r="G8435"/>
      <c r="H8435"/>
      <c r="I8435"/>
    </row>
    <row r="8436" spans="4:9" x14ac:dyDescent="0.2">
      <c r="D8436" s="7"/>
      <c r="E8436"/>
      <c r="F8436"/>
      <c r="G8436"/>
      <c r="H8436"/>
      <c r="I8436"/>
    </row>
    <row r="8437" spans="4:9" x14ac:dyDescent="0.2">
      <c r="D8437" s="7"/>
      <c r="E8437"/>
      <c r="F8437"/>
      <c r="G8437"/>
      <c r="H8437"/>
      <c r="I8437"/>
    </row>
    <row r="8438" spans="4:9" x14ac:dyDescent="0.2">
      <c r="D8438" s="7"/>
      <c r="E8438"/>
      <c r="F8438"/>
      <c r="G8438"/>
      <c r="H8438"/>
      <c r="I8438"/>
    </row>
    <row r="8439" spans="4:9" x14ac:dyDescent="0.2">
      <c r="D8439" s="7"/>
      <c r="E8439"/>
      <c r="F8439"/>
      <c r="G8439"/>
      <c r="H8439"/>
      <c r="I8439"/>
    </row>
    <row r="8440" spans="4:9" x14ac:dyDescent="0.2">
      <c r="D8440" s="7"/>
      <c r="E8440"/>
      <c r="F8440"/>
      <c r="G8440"/>
      <c r="H8440"/>
      <c r="I8440"/>
    </row>
    <row r="8441" spans="4:9" x14ac:dyDescent="0.2">
      <c r="D8441" s="7"/>
      <c r="E8441"/>
      <c r="F8441"/>
      <c r="G8441"/>
      <c r="H8441"/>
      <c r="I8441"/>
    </row>
    <row r="8442" spans="4:9" x14ac:dyDescent="0.2">
      <c r="D8442" s="7"/>
      <c r="E8442"/>
      <c r="F8442"/>
      <c r="G8442"/>
      <c r="H8442"/>
      <c r="I8442"/>
    </row>
    <row r="8443" spans="4:9" x14ac:dyDescent="0.2">
      <c r="D8443" s="7"/>
      <c r="E8443"/>
      <c r="F8443"/>
      <c r="G8443"/>
      <c r="H8443"/>
      <c r="I8443"/>
    </row>
    <row r="8444" spans="4:9" x14ac:dyDescent="0.2">
      <c r="D8444" s="7"/>
      <c r="E8444"/>
      <c r="F8444"/>
      <c r="G8444"/>
      <c r="H8444"/>
      <c r="I8444"/>
    </row>
    <row r="8445" spans="4:9" x14ac:dyDescent="0.2">
      <c r="D8445" s="7"/>
      <c r="E8445"/>
      <c r="F8445"/>
      <c r="G8445"/>
      <c r="H8445"/>
      <c r="I8445"/>
    </row>
    <row r="8446" spans="4:9" x14ac:dyDescent="0.2">
      <c r="D8446" s="7"/>
      <c r="E8446"/>
      <c r="F8446"/>
      <c r="G8446"/>
      <c r="H8446"/>
      <c r="I8446"/>
    </row>
    <row r="8447" spans="4:9" x14ac:dyDescent="0.2">
      <c r="D8447" s="7"/>
      <c r="E8447"/>
      <c r="F8447"/>
      <c r="G8447"/>
      <c r="H8447"/>
      <c r="I8447"/>
    </row>
    <row r="8448" spans="4:9" x14ac:dyDescent="0.2">
      <c r="D8448" s="7"/>
      <c r="E8448"/>
      <c r="F8448"/>
      <c r="G8448"/>
      <c r="H8448"/>
      <c r="I8448"/>
    </row>
    <row r="8449" spans="4:9" x14ac:dyDescent="0.2">
      <c r="D8449" s="7"/>
      <c r="E8449"/>
      <c r="F8449"/>
      <c r="G8449"/>
      <c r="H8449"/>
      <c r="I8449"/>
    </row>
    <row r="8450" spans="4:9" x14ac:dyDescent="0.2">
      <c r="D8450" s="7"/>
      <c r="E8450"/>
      <c r="F8450"/>
      <c r="G8450"/>
      <c r="H8450"/>
      <c r="I8450"/>
    </row>
    <row r="8451" spans="4:9" x14ac:dyDescent="0.2">
      <c r="D8451" s="7"/>
      <c r="E8451"/>
      <c r="F8451"/>
      <c r="G8451"/>
      <c r="H8451"/>
      <c r="I8451"/>
    </row>
    <row r="8452" spans="4:9" x14ac:dyDescent="0.2">
      <c r="D8452" s="7"/>
      <c r="E8452"/>
      <c r="F8452"/>
      <c r="G8452"/>
      <c r="H8452"/>
      <c r="I8452"/>
    </row>
    <row r="8453" spans="4:9" x14ac:dyDescent="0.2">
      <c r="D8453" s="7"/>
      <c r="E8453"/>
      <c r="F8453"/>
      <c r="G8453"/>
      <c r="H8453"/>
      <c r="I8453"/>
    </row>
    <row r="8454" spans="4:9" x14ac:dyDescent="0.2">
      <c r="D8454" s="7"/>
      <c r="E8454"/>
      <c r="F8454"/>
      <c r="G8454"/>
      <c r="H8454"/>
      <c r="I8454"/>
    </row>
    <row r="8455" spans="4:9" x14ac:dyDescent="0.2">
      <c r="D8455" s="7"/>
      <c r="E8455"/>
      <c r="F8455"/>
      <c r="G8455"/>
      <c r="H8455"/>
      <c r="I8455"/>
    </row>
    <row r="8456" spans="4:9" x14ac:dyDescent="0.2">
      <c r="D8456" s="7"/>
      <c r="E8456"/>
      <c r="F8456"/>
      <c r="G8456"/>
      <c r="H8456"/>
      <c r="I8456"/>
    </row>
    <row r="8457" spans="4:9" x14ac:dyDescent="0.2">
      <c r="D8457" s="7"/>
      <c r="E8457"/>
      <c r="F8457"/>
      <c r="G8457"/>
      <c r="H8457"/>
      <c r="I8457"/>
    </row>
    <row r="8458" spans="4:9" x14ac:dyDescent="0.2">
      <c r="D8458" s="7"/>
      <c r="E8458"/>
      <c r="F8458"/>
      <c r="G8458"/>
      <c r="H8458"/>
      <c r="I8458"/>
    </row>
    <row r="8459" spans="4:9" x14ac:dyDescent="0.2">
      <c r="D8459" s="7"/>
      <c r="E8459"/>
      <c r="F8459"/>
      <c r="G8459"/>
      <c r="H8459"/>
      <c r="I8459"/>
    </row>
    <row r="8460" spans="4:9" x14ac:dyDescent="0.2">
      <c r="D8460" s="7"/>
      <c r="E8460"/>
      <c r="F8460"/>
      <c r="G8460"/>
      <c r="H8460"/>
      <c r="I8460"/>
    </row>
    <row r="8461" spans="4:9" x14ac:dyDescent="0.2">
      <c r="D8461" s="7"/>
      <c r="E8461"/>
      <c r="F8461"/>
      <c r="G8461"/>
      <c r="H8461"/>
      <c r="I8461"/>
    </row>
    <row r="8462" spans="4:9" x14ac:dyDescent="0.2">
      <c r="D8462" s="7"/>
      <c r="E8462"/>
      <c r="F8462"/>
      <c r="G8462"/>
      <c r="H8462"/>
      <c r="I8462"/>
    </row>
    <row r="8463" spans="4:9" x14ac:dyDescent="0.2">
      <c r="D8463" s="7"/>
      <c r="E8463"/>
      <c r="F8463"/>
      <c r="G8463"/>
      <c r="H8463"/>
      <c r="I8463"/>
    </row>
    <row r="8464" spans="4:9" x14ac:dyDescent="0.2">
      <c r="D8464" s="7"/>
      <c r="E8464"/>
      <c r="F8464"/>
      <c r="G8464"/>
      <c r="H8464"/>
      <c r="I8464"/>
    </row>
    <row r="8465" spans="4:9" x14ac:dyDescent="0.2">
      <c r="D8465" s="7"/>
      <c r="E8465"/>
      <c r="F8465"/>
      <c r="G8465"/>
      <c r="H8465"/>
      <c r="I8465"/>
    </row>
    <row r="8466" spans="4:9" x14ac:dyDescent="0.2">
      <c r="D8466" s="7"/>
      <c r="E8466"/>
      <c r="F8466"/>
      <c r="G8466"/>
      <c r="H8466"/>
      <c r="I8466"/>
    </row>
    <row r="8467" spans="4:9" x14ac:dyDescent="0.2">
      <c r="D8467" s="7"/>
      <c r="E8467"/>
      <c r="F8467"/>
      <c r="G8467"/>
      <c r="H8467"/>
      <c r="I8467"/>
    </row>
    <row r="8468" spans="4:9" x14ac:dyDescent="0.2">
      <c r="D8468" s="7"/>
      <c r="E8468"/>
      <c r="F8468"/>
      <c r="G8468"/>
      <c r="H8468"/>
      <c r="I8468"/>
    </row>
    <row r="8469" spans="4:9" x14ac:dyDescent="0.2">
      <c r="D8469" s="7"/>
      <c r="E8469"/>
      <c r="F8469"/>
      <c r="G8469"/>
      <c r="H8469"/>
      <c r="I8469"/>
    </row>
    <row r="8470" spans="4:9" x14ac:dyDescent="0.2">
      <c r="D8470" s="7"/>
      <c r="E8470"/>
      <c r="F8470"/>
      <c r="G8470"/>
      <c r="H8470"/>
      <c r="I8470"/>
    </row>
    <row r="8471" spans="4:9" x14ac:dyDescent="0.2">
      <c r="D8471" s="7"/>
      <c r="E8471"/>
      <c r="F8471"/>
      <c r="G8471"/>
      <c r="H8471"/>
      <c r="I8471"/>
    </row>
    <row r="8472" spans="4:9" x14ac:dyDescent="0.2">
      <c r="D8472" s="7"/>
      <c r="E8472"/>
      <c r="F8472"/>
      <c r="G8472"/>
      <c r="H8472"/>
      <c r="I8472"/>
    </row>
    <row r="8473" spans="4:9" x14ac:dyDescent="0.2">
      <c r="D8473" s="7"/>
      <c r="E8473"/>
      <c r="F8473"/>
      <c r="G8473"/>
      <c r="H8473"/>
      <c r="I8473"/>
    </row>
    <row r="8474" spans="4:9" x14ac:dyDescent="0.2">
      <c r="D8474" s="7"/>
      <c r="E8474"/>
      <c r="F8474"/>
      <c r="G8474"/>
      <c r="H8474"/>
      <c r="I8474"/>
    </row>
    <row r="8475" spans="4:9" x14ac:dyDescent="0.2">
      <c r="D8475" s="7"/>
      <c r="E8475"/>
      <c r="F8475"/>
      <c r="G8475"/>
      <c r="H8475"/>
      <c r="I8475"/>
    </row>
    <row r="8476" spans="4:9" x14ac:dyDescent="0.2">
      <c r="D8476" s="7"/>
      <c r="E8476"/>
      <c r="F8476"/>
      <c r="G8476"/>
      <c r="H8476"/>
      <c r="I8476"/>
    </row>
    <row r="8477" spans="4:9" x14ac:dyDescent="0.2">
      <c r="D8477" s="7"/>
      <c r="E8477"/>
      <c r="F8477"/>
      <c r="G8477"/>
      <c r="H8477"/>
      <c r="I8477"/>
    </row>
    <row r="8478" spans="4:9" x14ac:dyDescent="0.2">
      <c r="D8478" s="7"/>
      <c r="E8478"/>
      <c r="F8478"/>
      <c r="G8478"/>
      <c r="H8478"/>
      <c r="I8478"/>
    </row>
    <row r="8479" spans="4:9" x14ac:dyDescent="0.2">
      <c r="D8479" s="7"/>
      <c r="E8479"/>
      <c r="F8479"/>
      <c r="G8479"/>
      <c r="H8479"/>
      <c r="I8479"/>
    </row>
    <row r="8480" spans="4:9" x14ac:dyDescent="0.2">
      <c r="D8480" s="7"/>
      <c r="E8480"/>
      <c r="F8480"/>
      <c r="G8480"/>
      <c r="H8480"/>
      <c r="I8480"/>
    </row>
    <row r="8481" spans="4:9" x14ac:dyDescent="0.2">
      <c r="D8481" s="7"/>
      <c r="E8481"/>
      <c r="F8481"/>
      <c r="G8481"/>
      <c r="H8481"/>
      <c r="I8481"/>
    </row>
    <row r="8482" spans="4:9" x14ac:dyDescent="0.2">
      <c r="D8482" s="7"/>
      <c r="E8482"/>
      <c r="F8482"/>
      <c r="G8482"/>
      <c r="H8482"/>
      <c r="I8482"/>
    </row>
    <row r="8483" spans="4:9" x14ac:dyDescent="0.2">
      <c r="D8483" s="7"/>
      <c r="E8483"/>
      <c r="F8483"/>
      <c r="G8483"/>
      <c r="H8483"/>
      <c r="I8483"/>
    </row>
    <row r="8484" spans="4:9" x14ac:dyDescent="0.2">
      <c r="D8484" s="7"/>
      <c r="E8484"/>
      <c r="F8484"/>
      <c r="G8484"/>
      <c r="H8484"/>
      <c r="I8484"/>
    </row>
    <row r="8485" spans="4:9" x14ac:dyDescent="0.2">
      <c r="D8485" s="7"/>
      <c r="E8485"/>
      <c r="F8485"/>
      <c r="G8485"/>
      <c r="H8485"/>
      <c r="I8485"/>
    </row>
    <row r="8486" spans="4:9" x14ac:dyDescent="0.2">
      <c r="D8486" s="7"/>
      <c r="E8486"/>
      <c r="F8486"/>
      <c r="G8486"/>
      <c r="H8486"/>
      <c r="I8486"/>
    </row>
    <row r="8487" spans="4:9" x14ac:dyDescent="0.2">
      <c r="D8487" s="7"/>
      <c r="E8487"/>
      <c r="F8487"/>
      <c r="G8487"/>
      <c r="H8487"/>
      <c r="I8487"/>
    </row>
    <row r="8488" spans="4:9" x14ac:dyDescent="0.2">
      <c r="D8488" s="7"/>
      <c r="E8488"/>
      <c r="F8488"/>
      <c r="G8488"/>
      <c r="H8488"/>
      <c r="I8488"/>
    </row>
    <row r="8489" spans="4:9" x14ac:dyDescent="0.2">
      <c r="D8489" s="7"/>
      <c r="E8489"/>
      <c r="F8489"/>
      <c r="G8489"/>
      <c r="H8489"/>
      <c r="I8489"/>
    </row>
    <row r="8490" spans="4:9" x14ac:dyDescent="0.2">
      <c r="D8490" s="7"/>
      <c r="E8490"/>
      <c r="F8490"/>
      <c r="G8490"/>
      <c r="H8490"/>
      <c r="I8490"/>
    </row>
    <row r="8491" spans="4:9" x14ac:dyDescent="0.2">
      <c r="D8491" s="7"/>
      <c r="E8491"/>
      <c r="F8491"/>
      <c r="G8491"/>
      <c r="H8491"/>
      <c r="I8491"/>
    </row>
    <row r="8492" spans="4:9" x14ac:dyDescent="0.2">
      <c r="D8492" s="7"/>
      <c r="E8492"/>
      <c r="F8492"/>
      <c r="G8492"/>
      <c r="H8492"/>
      <c r="I8492"/>
    </row>
    <row r="8493" spans="4:9" x14ac:dyDescent="0.2">
      <c r="D8493" s="7"/>
      <c r="E8493"/>
      <c r="F8493"/>
      <c r="G8493"/>
      <c r="H8493"/>
      <c r="I8493"/>
    </row>
    <row r="8494" spans="4:9" x14ac:dyDescent="0.2">
      <c r="D8494" s="7"/>
      <c r="E8494"/>
      <c r="F8494"/>
      <c r="G8494"/>
      <c r="H8494"/>
      <c r="I8494"/>
    </row>
    <row r="8495" spans="4:9" x14ac:dyDescent="0.2">
      <c r="D8495" s="7"/>
      <c r="E8495"/>
      <c r="F8495"/>
      <c r="G8495"/>
      <c r="H8495"/>
      <c r="I8495"/>
    </row>
    <row r="8496" spans="4:9" x14ac:dyDescent="0.2">
      <c r="D8496" s="7"/>
      <c r="E8496"/>
      <c r="F8496"/>
      <c r="G8496"/>
      <c r="H8496"/>
      <c r="I8496"/>
    </row>
    <row r="8497" spans="4:9" x14ac:dyDescent="0.2">
      <c r="D8497" s="7"/>
      <c r="E8497"/>
      <c r="F8497"/>
      <c r="G8497"/>
      <c r="H8497"/>
      <c r="I8497"/>
    </row>
    <row r="8498" spans="4:9" x14ac:dyDescent="0.2">
      <c r="D8498" s="7"/>
      <c r="E8498"/>
      <c r="F8498"/>
      <c r="G8498"/>
      <c r="H8498"/>
      <c r="I8498"/>
    </row>
    <row r="8499" spans="4:9" x14ac:dyDescent="0.2">
      <c r="D8499" s="7"/>
      <c r="E8499"/>
      <c r="F8499"/>
      <c r="G8499"/>
      <c r="H8499"/>
      <c r="I8499"/>
    </row>
    <row r="8500" spans="4:9" x14ac:dyDescent="0.2">
      <c r="D8500" s="7"/>
      <c r="E8500"/>
      <c r="F8500"/>
      <c r="G8500"/>
      <c r="H8500"/>
      <c r="I8500"/>
    </row>
    <row r="8501" spans="4:9" x14ac:dyDescent="0.2">
      <c r="D8501" s="7"/>
      <c r="E8501"/>
      <c r="F8501"/>
      <c r="G8501"/>
      <c r="H8501"/>
      <c r="I8501"/>
    </row>
    <row r="8502" spans="4:9" x14ac:dyDescent="0.2">
      <c r="D8502" s="7"/>
      <c r="E8502"/>
      <c r="F8502"/>
      <c r="G8502"/>
      <c r="H8502"/>
      <c r="I8502"/>
    </row>
    <row r="8503" spans="4:9" x14ac:dyDescent="0.2">
      <c r="D8503" s="7"/>
      <c r="E8503"/>
      <c r="F8503"/>
      <c r="G8503"/>
      <c r="H8503"/>
      <c r="I8503"/>
    </row>
    <row r="8504" spans="4:9" x14ac:dyDescent="0.2">
      <c r="D8504" s="7"/>
      <c r="E8504"/>
      <c r="F8504"/>
      <c r="G8504"/>
      <c r="H8504"/>
      <c r="I8504"/>
    </row>
    <row r="8505" spans="4:9" x14ac:dyDescent="0.2">
      <c r="D8505" s="7"/>
      <c r="E8505"/>
      <c r="F8505"/>
      <c r="G8505"/>
      <c r="H8505"/>
      <c r="I8505"/>
    </row>
    <row r="8506" spans="4:9" x14ac:dyDescent="0.2">
      <c r="D8506" s="7"/>
      <c r="E8506"/>
      <c r="F8506"/>
      <c r="G8506"/>
      <c r="H8506"/>
      <c r="I8506"/>
    </row>
    <row r="8507" spans="4:9" x14ac:dyDescent="0.2">
      <c r="D8507" s="7"/>
      <c r="E8507"/>
      <c r="F8507"/>
      <c r="G8507"/>
      <c r="H8507"/>
      <c r="I8507"/>
    </row>
    <row r="8508" spans="4:9" x14ac:dyDescent="0.2">
      <c r="D8508" s="7"/>
      <c r="E8508"/>
      <c r="F8508"/>
      <c r="G8508"/>
      <c r="H8508"/>
      <c r="I8508"/>
    </row>
    <row r="8509" spans="4:9" x14ac:dyDescent="0.2">
      <c r="D8509" s="7"/>
      <c r="E8509"/>
      <c r="F8509"/>
      <c r="G8509"/>
      <c r="H8509"/>
      <c r="I8509"/>
    </row>
    <row r="8510" spans="4:9" x14ac:dyDescent="0.2">
      <c r="D8510" s="7"/>
      <c r="E8510"/>
      <c r="F8510"/>
      <c r="G8510"/>
      <c r="H8510"/>
      <c r="I8510"/>
    </row>
    <row r="8511" spans="4:9" x14ac:dyDescent="0.2">
      <c r="D8511" s="7"/>
      <c r="E8511"/>
      <c r="F8511"/>
      <c r="G8511"/>
      <c r="H8511"/>
      <c r="I8511"/>
    </row>
    <row r="8512" spans="4:9" x14ac:dyDescent="0.2">
      <c r="D8512" s="7"/>
      <c r="E8512"/>
      <c r="F8512"/>
      <c r="G8512"/>
      <c r="H8512"/>
      <c r="I8512"/>
    </row>
    <row r="8513" spans="4:9" x14ac:dyDescent="0.2">
      <c r="D8513" s="7"/>
      <c r="E8513"/>
      <c r="F8513"/>
      <c r="G8513"/>
      <c r="H8513"/>
      <c r="I8513"/>
    </row>
    <row r="8514" spans="4:9" x14ac:dyDescent="0.2">
      <c r="D8514" s="7"/>
      <c r="E8514"/>
      <c r="F8514"/>
      <c r="G8514"/>
      <c r="H8514"/>
      <c r="I8514"/>
    </row>
    <row r="8515" spans="4:9" x14ac:dyDescent="0.2">
      <c r="D8515" s="7"/>
      <c r="E8515"/>
      <c r="F8515"/>
      <c r="G8515"/>
      <c r="H8515"/>
      <c r="I8515"/>
    </row>
    <row r="8516" spans="4:9" x14ac:dyDescent="0.2">
      <c r="D8516" s="7"/>
      <c r="E8516"/>
      <c r="F8516"/>
      <c r="G8516"/>
      <c r="H8516"/>
      <c r="I8516"/>
    </row>
    <row r="8517" spans="4:9" x14ac:dyDescent="0.2">
      <c r="D8517" s="7"/>
      <c r="E8517"/>
      <c r="F8517"/>
      <c r="G8517"/>
      <c r="H8517"/>
      <c r="I8517"/>
    </row>
    <row r="8518" spans="4:9" x14ac:dyDescent="0.2">
      <c r="D8518" s="7"/>
      <c r="E8518"/>
      <c r="F8518"/>
      <c r="G8518"/>
      <c r="H8518"/>
      <c r="I8518"/>
    </row>
    <row r="8519" spans="4:9" x14ac:dyDescent="0.2">
      <c r="D8519" s="7"/>
      <c r="E8519"/>
      <c r="F8519"/>
      <c r="G8519"/>
      <c r="H8519"/>
      <c r="I8519"/>
    </row>
    <row r="8520" spans="4:9" x14ac:dyDescent="0.2">
      <c r="D8520" s="7"/>
      <c r="E8520"/>
      <c r="F8520"/>
      <c r="G8520"/>
      <c r="H8520"/>
      <c r="I8520"/>
    </row>
    <row r="8521" spans="4:9" x14ac:dyDescent="0.2">
      <c r="D8521" s="7"/>
      <c r="E8521"/>
      <c r="F8521"/>
      <c r="G8521"/>
      <c r="H8521"/>
      <c r="I8521"/>
    </row>
    <row r="8522" spans="4:9" x14ac:dyDescent="0.2">
      <c r="D8522" s="7"/>
      <c r="E8522"/>
      <c r="F8522"/>
      <c r="G8522"/>
      <c r="H8522"/>
      <c r="I8522"/>
    </row>
    <row r="8523" spans="4:9" x14ac:dyDescent="0.2">
      <c r="D8523" s="7"/>
      <c r="E8523"/>
      <c r="F8523"/>
      <c r="G8523"/>
      <c r="H8523"/>
      <c r="I8523"/>
    </row>
    <row r="8524" spans="4:9" x14ac:dyDescent="0.2">
      <c r="D8524" s="7"/>
      <c r="E8524"/>
      <c r="F8524"/>
      <c r="G8524"/>
      <c r="H8524"/>
      <c r="I8524"/>
    </row>
    <row r="8525" spans="4:9" x14ac:dyDescent="0.2">
      <c r="D8525" s="7"/>
      <c r="E8525"/>
      <c r="F8525"/>
      <c r="G8525"/>
      <c r="H8525"/>
      <c r="I8525"/>
    </row>
    <row r="8526" spans="4:9" x14ac:dyDescent="0.2">
      <c r="D8526" s="7"/>
      <c r="E8526"/>
      <c r="F8526"/>
      <c r="G8526"/>
      <c r="H8526"/>
      <c r="I8526"/>
    </row>
    <row r="8527" spans="4:9" x14ac:dyDescent="0.2">
      <c r="D8527" s="7"/>
      <c r="E8527"/>
      <c r="F8527"/>
      <c r="G8527"/>
      <c r="H8527"/>
      <c r="I8527"/>
    </row>
    <row r="8528" spans="4:9" x14ac:dyDescent="0.2">
      <c r="D8528" s="7"/>
      <c r="E8528"/>
      <c r="F8528"/>
      <c r="G8528"/>
      <c r="H8528"/>
      <c r="I8528"/>
    </row>
    <row r="8529" spans="4:9" x14ac:dyDescent="0.2">
      <c r="D8529" s="7"/>
      <c r="E8529"/>
      <c r="F8529"/>
      <c r="G8529"/>
      <c r="H8529"/>
      <c r="I8529"/>
    </row>
    <row r="8530" spans="4:9" x14ac:dyDescent="0.2">
      <c r="D8530" s="7"/>
      <c r="E8530"/>
      <c r="F8530"/>
      <c r="G8530"/>
      <c r="H8530"/>
      <c r="I8530"/>
    </row>
    <row r="8531" spans="4:9" x14ac:dyDescent="0.2">
      <c r="D8531" s="7"/>
      <c r="E8531"/>
      <c r="F8531"/>
      <c r="G8531"/>
      <c r="H8531"/>
      <c r="I8531"/>
    </row>
    <row r="8532" spans="4:9" x14ac:dyDescent="0.2">
      <c r="D8532" s="7"/>
      <c r="E8532"/>
      <c r="F8532"/>
      <c r="G8532"/>
      <c r="H8532"/>
      <c r="I8532"/>
    </row>
    <row r="8533" spans="4:9" x14ac:dyDescent="0.2">
      <c r="D8533" s="7"/>
      <c r="E8533"/>
      <c r="F8533"/>
      <c r="G8533"/>
      <c r="H8533"/>
      <c r="I8533"/>
    </row>
    <row r="8534" spans="4:9" x14ac:dyDescent="0.2">
      <c r="D8534" s="7"/>
      <c r="E8534"/>
      <c r="F8534"/>
      <c r="G8534"/>
      <c r="H8534"/>
      <c r="I8534"/>
    </row>
    <row r="8535" spans="4:9" x14ac:dyDescent="0.2">
      <c r="D8535" s="7"/>
      <c r="E8535"/>
      <c r="F8535"/>
      <c r="G8535"/>
      <c r="H8535"/>
      <c r="I8535"/>
    </row>
    <row r="8536" spans="4:9" x14ac:dyDescent="0.2">
      <c r="D8536" s="7"/>
      <c r="E8536"/>
      <c r="F8536"/>
      <c r="G8536"/>
      <c r="H8536"/>
      <c r="I8536"/>
    </row>
    <row r="8537" spans="4:9" x14ac:dyDescent="0.2">
      <c r="D8537" s="7"/>
      <c r="E8537"/>
      <c r="F8537"/>
      <c r="G8537"/>
      <c r="H8537"/>
      <c r="I8537"/>
    </row>
    <row r="8538" spans="4:9" x14ac:dyDescent="0.2">
      <c r="D8538" s="7"/>
      <c r="E8538"/>
      <c r="F8538"/>
      <c r="G8538"/>
      <c r="H8538"/>
      <c r="I8538"/>
    </row>
    <row r="8539" spans="4:9" x14ac:dyDescent="0.2">
      <c r="D8539" s="7"/>
      <c r="E8539"/>
      <c r="F8539"/>
      <c r="G8539"/>
      <c r="H8539"/>
      <c r="I8539"/>
    </row>
    <row r="8540" spans="4:9" x14ac:dyDescent="0.2">
      <c r="D8540" s="7"/>
      <c r="E8540"/>
      <c r="F8540"/>
      <c r="G8540"/>
      <c r="H8540"/>
      <c r="I8540"/>
    </row>
    <row r="8541" spans="4:9" x14ac:dyDescent="0.2">
      <c r="D8541" s="7"/>
      <c r="E8541"/>
      <c r="F8541"/>
      <c r="G8541"/>
      <c r="H8541"/>
      <c r="I8541"/>
    </row>
    <row r="8542" spans="4:9" x14ac:dyDescent="0.2">
      <c r="D8542" s="7"/>
      <c r="E8542"/>
      <c r="F8542"/>
      <c r="G8542"/>
      <c r="H8542"/>
      <c r="I8542"/>
    </row>
    <row r="8543" spans="4:9" x14ac:dyDescent="0.2">
      <c r="D8543" s="7"/>
      <c r="E8543"/>
      <c r="F8543"/>
      <c r="G8543"/>
      <c r="H8543"/>
      <c r="I8543"/>
    </row>
    <row r="8544" spans="4:9" x14ac:dyDescent="0.2">
      <c r="D8544" s="7"/>
      <c r="E8544"/>
      <c r="F8544"/>
      <c r="G8544"/>
      <c r="H8544"/>
      <c r="I8544"/>
    </row>
    <row r="8545" spans="4:9" x14ac:dyDescent="0.2">
      <c r="D8545" s="7"/>
      <c r="E8545"/>
      <c r="F8545"/>
      <c r="G8545"/>
      <c r="H8545"/>
      <c r="I8545"/>
    </row>
    <row r="8546" spans="4:9" x14ac:dyDescent="0.2">
      <c r="D8546" s="7"/>
      <c r="E8546"/>
      <c r="F8546"/>
      <c r="G8546"/>
      <c r="H8546"/>
      <c r="I8546"/>
    </row>
    <row r="8547" spans="4:9" x14ac:dyDescent="0.2">
      <c r="D8547" s="7"/>
      <c r="E8547"/>
      <c r="F8547"/>
      <c r="G8547"/>
      <c r="H8547"/>
      <c r="I8547"/>
    </row>
    <row r="8548" spans="4:9" x14ac:dyDescent="0.2">
      <c r="D8548" s="7"/>
      <c r="E8548"/>
      <c r="F8548"/>
      <c r="G8548"/>
      <c r="H8548"/>
      <c r="I8548"/>
    </row>
    <row r="8549" spans="4:9" x14ac:dyDescent="0.2">
      <c r="D8549" s="7"/>
      <c r="E8549"/>
      <c r="F8549"/>
      <c r="G8549"/>
      <c r="H8549"/>
      <c r="I8549"/>
    </row>
    <row r="8550" spans="4:9" x14ac:dyDescent="0.2">
      <c r="D8550" s="7"/>
      <c r="E8550"/>
      <c r="F8550"/>
      <c r="G8550"/>
      <c r="H8550"/>
      <c r="I8550"/>
    </row>
    <row r="8551" spans="4:9" x14ac:dyDescent="0.2">
      <c r="D8551" s="7"/>
      <c r="E8551"/>
      <c r="F8551"/>
      <c r="G8551"/>
      <c r="H8551"/>
      <c r="I8551"/>
    </row>
    <row r="8552" spans="4:9" x14ac:dyDescent="0.2">
      <c r="D8552" s="7"/>
      <c r="E8552"/>
      <c r="F8552"/>
      <c r="G8552"/>
      <c r="H8552"/>
      <c r="I8552"/>
    </row>
    <row r="8553" spans="4:9" x14ac:dyDescent="0.2">
      <c r="D8553" s="7"/>
      <c r="E8553"/>
      <c r="F8553"/>
      <c r="G8553"/>
      <c r="H8553"/>
      <c r="I8553"/>
    </row>
    <row r="8554" spans="4:9" x14ac:dyDescent="0.2">
      <c r="D8554" s="7"/>
      <c r="E8554"/>
      <c r="F8554"/>
      <c r="G8554"/>
      <c r="H8554"/>
      <c r="I8554"/>
    </row>
    <row r="8555" spans="4:9" x14ac:dyDescent="0.2">
      <c r="D8555" s="7"/>
      <c r="E8555"/>
      <c r="F8555"/>
      <c r="G8555"/>
      <c r="H8555"/>
      <c r="I8555"/>
    </row>
    <row r="8556" spans="4:9" x14ac:dyDescent="0.2">
      <c r="D8556" s="7"/>
      <c r="E8556"/>
      <c r="F8556"/>
      <c r="G8556"/>
      <c r="H8556"/>
      <c r="I8556"/>
    </row>
    <row r="8557" spans="4:9" x14ac:dyDescent="0.2">
      <c r="D8557" s="7"/>
      <c r="E8557"/>
      <c r="F8557"/>
      <c r="G8557"/>
      <c r="H8557"/>
      <c r="I8557"/>
    </row>
    <row r="8558" spans="4:9" x14ac:dyDescent="0.2">
      <c r="D8558" s="7"/>
      <c r="E8558"/>
      <c r="F8558"/>
      <c r="G8558"/>
      <c r="H8558"/>
      <c r="I8558"/>
    </row>
    <row r="8559" spans="4:9" x14ac:dyDescent="0.2">
      <c r="D8559" s="7"/>
      <c r="E8559"/>
      <c r="F8559"/>
      <c r="G8559"/>
      <c r="H8559"/>
      <c r="I8559"/>
    </row>
    <row r="8560" spans="4:9" x14ac:dyDescent="0.2">
      <c r="D8560" s="7"/>
      <c r="E8560"/>
      <c r="F8560"/>
      <c r="G8560"/>
      <c r="H8560"/>
      <c r="I8560"/>
    </row>
    <row r="8561" spans="4:9" x14ac:dyDescent="0.2">
      <c r="D8561" s="7"/>
      <c r="E8561"/>
      <c r="F8561"/>
      <c r="G8561"/>
      <c r="H8561"/>
      <c r="I8561"/>
    </row>
    <row r="8562" spans="4:9" x14ac:dyDescent="0.2">
      <c r="D8562" s="7"/>
      <c r="E8562"/>
      <c r="F8562"/>
      <c r="G8562"/>
      <c r="H8562"/>
      <c r="I8562"/>
    </row>
    <row r="8563" spans="4:9" x14ac:dyDescent="0.2">
      <c r="D8563" s="7"/>
      <c r="E8563"/>
      <c r="F8563"/>
      <c r="G8563"/>
      <c r="H8563"/>
      <c r="I8563"/>
    </row>
    <row r="8564" spans="4:9" x14ac:dyDescent="0.2">
      <c r="D8564" s="7"/>
      <c r="E8564"/>
      <c r="F8564"/>
      <c r="G8564"/>
      <c r="H8564"/>
      <c r="I8564"/>
    </row>
    <row r="8565" spans="4:9" x14ac:dyDescent="0.2">
      <c r="D8565" s="7"/>
      <c r="E8565"/>
      <c r="F8565"/>
      <c r="G8565"/>
      <c r="H8565"/>
      <c r="I8565"/>
    </row>
    <row r="8566" spans="4:9" x14ac:dyDescent="0.2">
      <c r="D8566" s="7"/>
      <c r="E8566"/>
      <c r="F8566"/>
      <c r="G8566"/>
      <c r="H8566"/>
      <c r="I8566"/>
    </row>
    <row r="8567" spans="4:9" x14ac:dyDescent="0.2">
      <c r="D8567" s="7"/>
      <c r="E8567"/>
      <c r="F8567"/>
      <c r="G8567"/>
      <c r="H8567"/>
      <c r="I8567"/>
    </row>
    <row r="8568" spans="4:9" x14ac:dyDescent="0.2">
      <c r="D8568" s="7"/>
      <c r="E8568"/>
      <c r="F8568"/>
      <c r="G8568"/>
      <c r="H8568"/>
      <c r="I8568"/>
    </row>
    <row r="8569" spans="4:9" x14ac:dyDescent="0.2">
      <c r="D8569" s="7"/>
      <c r="E8569"/>
      <c r="F8569"/>
      <c r="G8569"/>
      <c r="H8569"/>
      <c r="I8569"/>
    </row>
    <row r="8570" spans="4:9" x14ac:dyDescent="0.2">
      <c r="D8570" s="7"/>
      <c r="E8570"/>
      <c r="F8570"/>
      <c r="G8570"/>
      <c r="H8570"/>
      <c r="I8570"/>
    </row>
    <row r="8571" spans="4:9" x14ac:dyDescent="0.2">
      <c r="D8571" s="7"/>
      <c r="E8571"/>
      <c r="F8571"/>
      <c r="G8571"/>
      <c r="H8571"/>
      <c r="I8571"/>
    </row>
    <row r="8572" spans="4:9" x14ac:dyDescent="0.2">
      <c r="D8572" s="7"/>
      <c r="E8572"/>
      <c r="F8572"/>
      <c r="G8572"/>
      <c r="H8572"/>
      <c r="I8572"/>
    </row>
    <row r="8573" spans="4:9" x14ac:dyDescent="0.2">
      <c r="D8573" s="7"/>
      <c r="E8573"/>
      <c r="F8573"/>
      <c r="G8573"/>
      <c r="H8573"/>
      <c r="I8573"/>
    </row>
    <row r="8574" spans="4:9" x14ac:dyDescent="0.2">
      <c r="D8574" s="7"/>
      <c r="E8574"/>
      <c r="F8574"/>
      <c r="G8574"/>
      <c r="H8574"/>
      <c r="I8574"/>
    </row>
    <row r="8575" spans="4:9" x14ac:dyDescent="0.2">
      <c r="D8575" s="7"/>
      <c r="E8575"/>
      <c r="F8575"/>
      <c r="G8575"/>
      <c r="H8575"/>
      <c r="I8575"/>
    </row>
    <row r="8576" spans="4:9" x14ac:dyDescent="0.2">
      <c r="D8576" s="7"/>
      <c r="E8576"/>
      <c r="F8576"/>
      <c r="G8576"/>
      <c r="H8576"/>
      <c r="I8576"/>
    </row>
    <row r="8577" spans="4:9" x14ac:dyDescent="0.2">
      <c r="D8577" s="7"/>
      <c r="E8577"/>
      <c r="F8577"/>
      <c r="G8577"/>
      <c r="H8577"/>
      <c r="I8577"/>
    </row>
    <row r="8578" spans="4:9" x14ac:dyDescent="0.2">
      <c r="D8578" s="7"/>
      <c r="E8578"/>
      <c r="F8578"/>
      <c r="G8578"/>
      <c r="H8578"/>
      <c r="I8578"/>
    </row>
    <row r="8579" spans="4:9" x14ac:dyDescent="0.2">
      <c r="D8579" s="7"/>
      <c r="E8579"/>
      <c r="F8579"/>
      <c r="G8579"/>
      <c r="H8579"/>
      <c r="I8579"/>
    </row>
    <row r="8580" spans="4:9" x14ac:dyDescent="0.2">
      <c r="D8580" s="7"/>
      <c r="E8580"/>
      <c r="F8580"/>
      <c r="G8580"/>
      <c r="H8580"/>
      <c r="I8580"/>
    </row>
    <row r="8581" spans="4:9" x14ac:dyDescent="0.2">
      <c r="D8581" s="7"/>
      <c r="E8581"/>
      <c r="F8581"/>
      <c r="G8581"/>
      <c r="H8581"/>
      <c r="I8581"/>
    </row>
    <row r="8582" spans="4:9" x14ac:dyDescent="0.2">
      <c r="D8582" s="7"/>
      <c r="E8582"/>
      <c r="F8582"/>
      <c r="G8582"/>
      <c r="H8582"/>
      <c r="I8582"/>
    </row>
    <row r="8583" spans="4:9" x14ac:dyDescent="0.2">
      <c r="D8583" s="7"/>
      <c r="E8583"/>
      <c r="F8583"/>
      <c r="G8583"/>
      <c r="H8583"/>
      <c r="I8583"/>
    </row>
    <row r="8584" spans="4:9" x14ac:dyDescent="0.2">
      <c r="D8584" s="7"/>
      <c r="E8584"/>
      <c r="F8584"/>
      <c r="G8584"/>
      <c r="H8584"/>
      <c r="I8584"/>
    </row>
    <row r="8585" spans="4:9" x14ac:dyDescent="0.2">
      <c r="D8585" s="7"/>
      <c r="E8585"/>
      <c r="F8585"/>
      <c r="G8585"/>
      <c r="H8585"/>
      <c r="I8585"/>
    </row>
    <row r="8586" spans="4:9" x14ac:dyDescent="0.2">
      <c r="D8586" s="7"/>
      <c r="E8586"/>
      <c r="F8586"/>
      <c r="G8586"/>
      <c r="H8586"/>
      <c r="I8586"/>
    </row>
    <row r="8587" spans="4:9" x14ac:dyDescent="0.2">
      <c r="D8587" s="7"/>
      <c r="E8587"/>
      <c r="F8587"/>
      <c r="G8587"/>
      <c r="H8587"/>
      <c r="I8587"/>
    </row>
    <row r="8588" spans="4:9" x14ac:dyDescent="0.2">
      <c r="D8588" s="7"/>
      <c r="E8588"/>
      <c r="F8588"/>
      <c r="G8588"/>
      <c r="H8588"/>
      <c r="I8588"/>
    </row>
    <row r="8589" spans="4:9" x14ac:dyDescent="0.2">
      <c r="D8589" s="7"/>
      <c r="E8589"/>
      <c r="F8589"/>
      <c r="G8589"/>
      <c r="H8589"/>
      <c r="I8589"/>
    </row>
    <row r="8590" spans="4:9" x14ac:dyDescent="0.2">
      <c r="D8590" s="7"/>
      <c r="E8590"/>
      <c r="F8590"/>
      <c r="G8590"/>
      <c r="H8590"/>
      <c r="I8590"/>
    </row>
    <row r="8591" spans="4:9" x14ac:dyDescent="0.2">
      <c r="D8591" s="7"/>
      <c r="E8591"/>
      <c r="F8591"/>
      <c r="G8591"/>
      <c r="H8591"/>
      <c r="I8591"/>
    </row>
    <row r="8592" spans="4:9" x14ac:dyDescent="0.2">
      <c r="D8592" s="7"/>
      <c r="E8592"/>
      <c r="F8592"/>
      <c r="G8592"/>
      <c r="H8592"/>
      <c r="I8592"/>
    </row>
    <row r="8593" spans="4:9" x14ac:dyDescent="0.2">
      <c r="D8593" s="7"/>
      <c r="E8593"/>
      <c r="F8593"/>
      <c r="G8593"/>
      <c r="H8593"/>
      <c r="I8593"/>
    </row>
    <row r="8594" spans="4:9" x14ac:dyDescent="0.2">
      <c r="D8594" s="7"/>
      <c r="E8594"/>
      <c r="F8594"/>
      <c r="G8594"/>
      <c r="H8594"/>
      <c r="I8594"/>
    </row>
    <row r="8595" spans="4:9" x14ac:dyDescent="0.2">
      <c r="D8595" s="7"/>
      <c r="E8595"/>
      <c r="F8595"/>
      <c r="G8595"/>
      <c r="H8595"/>
      <c r="I8595"/>
    </row>
    <row r="8596" spans="4:9" x14ac:dyDescent="0.2">
      <c r="D8596" s="7"/>
      <c r="E8596"/>
      <c r="F8596"/>
      <c r="G8596"/>
      <c r="H8596"/>
      <c r="I8596"/>
    </row>
    <row r="8597" spans="4:9" x14ac:dyDescent="0.2">
      <c r="D8597" s="7"/>
      <c r="E8597"/>
      <c r="F8597"/>
      <c r="G8597"/>
      <c r="H8597"/>
      <c r="I8597"/>
    </row>
    <row r="8598" spans="4:9" x14ac:dyDescent="0.2">
      <c r="D8598" s="7"/>
      <c r="E8598"/>
      <c r="F8598"/>
      <c r="G8598"/>
      <c r="H8598"/>
      <c r="I8598"/>
    </row>
    <row r="8599" spans="4:9" x14ac:dyDescent="0.2">
      <c r="D8599" s="7"/>
      <c r="E8599"/>
      <c r="F8599"/>
      <c r="G8599"/>
      <c r="H8599"/>
      <c r="I8599"/>
    </row>
    <row r="8600" spans="4:9" x14ac:dyDescent="0.2">
      <c r="D8600" s="7"/>
      <c r="E8600"/>
      <c r="F8600"/>
      <c r="G8600"/>
      <c r="H8600"/>
      <c r="I8600"/>
    </row>
    <row r="8601" spans="4:9" x14ac:dyDescent="0.2">
      <c r="D8601" s="7"/>
      <c r="E8601"/>
      <c r="F8601"/>
      <c r="G8601"/>
      <c r="H8601"/>
      <c r="I8601"/>
    </row>
    <row r="8602" spans="4:9" x14ac:dyDescent="0.2">
      <c r="D8602" s="7"/>
      <c r="E8602"/>
      <c r="F8602"/>
      <c r="G8602"/>
      <c r="H8602"/>
      <c r="I8602"/>
    </row>
    <row r="8603" spans="4:9" x14ac:dyDescent="0.2">
      <c r="D8603" s="7"/>
      <c r="E8603"/>
      <c r="F8603"/>
      <c r="G8603"/>
      <c r="H8603"/>
      <c r="I8603"/>
    </row>
    <row r="8604" spans="4:9" x14ac:dyDescent="0.2">
      <c r="D8604" s="7"/>
      <c r="E8604"/>
      <c r="F8604"/>
      <c r="G8604"/>
      <c r="H8604"/>
      <c r="I8604"/>
    </row>
    <row r="8605" spans="4:9" x14ac:dyDescent="0.2">
      <c r="D8605" s="7"/>
      <c r="E8605"/>
      <c r="F8605"/>
      <c r="G8605"/>
      <c r="H8605"/>
      <c r="I8605"/>
    </row>
    <row r="8606" spans="4:9" x14ac:dyDescent="0.2">
      <c r="D8606" s="7"/>
      <c r="E8606"/>
      <c r="F8606"/>
      <c r="G8606"/>
      <c r="H8606"/>
      <c r="I8606"/>
    </row>
    <row r="8607" spans="4:9" x14ac:dyDescent="0.2">
      <c r="D8607" s="7"/>
      <c r="E8607"/>
      <c r="F8607"/>
      <c r="G8607"/>
      <c r="H8607"/>
      <c r="I8607"/>
    </row>
    <row r="8608" spans="4:9" x14ac:dyDescent="0.2">
      <c r="D8608" s="7"/>
      <c r="E8608"/>
      <c r="F8608"/>
      <c r="G8608"/>
      <c r="H8608"/>
      <c r="I8608"/>
    </row>
    <row r="8609" spans="4:9" x14ac:dyDescent="0.2">
      <c r="D8609" s="7"/>
      <c r="E8609"/>
      <c r="F8609"/>
      <c r="G8609"/>
      <c r="H8609"/>
      <c r="I8609"/>
    </row>
    <row r="8610" spans="4:9" x14ac:dyDescent="0.2">
      <c r="D8610" s="7"/>
      <c r="E8610"/>
      <c r="F8610"/>
      <c r="G8610"/>
      <c r="H8610"/>
      <c r="I8610"/>
    </row>
    <row r="8611" spans="4:9" x14ac:dyDescent="0.2">
      <c r="D8611" s="7"/>
      <c r="E8611"/>
      <c r="F8611"/>
      <c r="G8611"/>
      <c r="H8611"/>
      <c r="I8611"/>
    </row>
    <row r="8612" spans="4:9" x14ac:dyDescent="0.2">
      <c r="D8612" s="7"/>
      <c r="E8612"/>
      <c r="F8612"/>
      <c r="G8612"/>
      <c r="H8612"/>
      <c r="I8612"/>
    </row>
    <row r="8613" spans="4:9" x14ac:dyDescent="0.2">
      <c r="D8613" s="7"/>
      <c r="E8613"/>
      <c r="F8613"/>
      <c r="G8613"/>
      <c r="H8613"/>
      <c r="I8613"/>
    </row>
    <row r="8614" spans="4:9" x14ac:dyDescent="0.2">
      <c r="D8614" s="7"/>
      <c r="E8614"/>
      <c r="F8614"/>
      <c r="G8614"/>
      <c r="H8614"/>
      <c r="I8614"/>
    </row>
    <row r="8615" spans="4:9" x14ac:dyDescent="0.2">
      <c r="D8615" s="7"/>
      <c r="E8615"/>
      <c r="F8615"/>
      <c r="G8615"/>
      <c r="H8615"/>
      <c r="I8615"/>
    </row>
    <row r="8616" spans="4:9" x14ac:dyDescent="0.2">
      <c r="D8616" s="7"/>
      <c r="E8616"/>
      <c r="F8616"/>
      <c r="G8616"/>
      <c r="H8616"/>
      <c r="I8616"/>
    </row>
    <row r="8617" spans="4:9" x14ac:dyDescent="0.2">
      <c r="D8617" s="7"/>
      <c r="E8617"/>
      <c r="F8617"/>
      <c r="G8617"/>
      <c r="H8617"/>
      <c r="I8617"/>
    </row>
    <row r="8618" spans="4:9" x14ac:dyDescent="0.2">
      <c r="D8618" s="7"/>
      <c r="E8618"/>
      <c r="F8618"/>
      <c r="G8618"/>
      <c r="H8618"/>
      <c r="I8618"/>
    </row>
    <row r="8619" spans="4:9" x14ac:dyDescent="0.2">
      <c r="D8619" s="7"/>
      <c r="E8619"/>
      <c r="F8619"/>
      <c r="G8619"/>
      <c r="H8619"/>
      <c r="I8619"/>
    </row>
    <row r="8620" spans="4:9" x14ac:dyDescent="0.2">
      <c r="D8620" s="7"/>
      <c r="E8620"/>
      <c r="F8620"/>
      <c r="G8620"/>
      <c r="H8620"/>
      <c r="I8620"/>
    </row>
    <row r="8621" spans="4:9" x14ac:dyDescent="0.2">
      <c r="D8621" s="7"/>
      <c r="E8621"/>
      <c r="F8621"/>
      <c r="G8621"/>
      <c r="H8621"/>
      <c r="I8621"/>
    </row>
    <row r="8622" spans="4:9" x14ac:dyDescent="0.2">
      <c r="D8622" s="7"/>
      <c r="E8622"/>
      <c r="F8622"/>
      <c r="G8622"/>
      <c r="H8622"/>
      <c r="I8622"/>
    </row>
    <row r="8623" spans="4:9" x14ac:dyDescent="0.2">
      <c r="D8623" s="7"/>
      <c r="E8623"/>
      <c r="F8623"/>
      <c r="G8623"/>
      <c r="H8623"/>
      <c r="I8623"/>
    </row>
    <row r="8624" spans="4:9" x14ac:dyDescent="0.2">
      <c r="D8624" s="7"/>
      <c r="E8624"/>
      <c r="F8624"/>
      <c r="G8624"/>
      <c r="H8624"/>
      <c r="I8624"/>
    </row>
    <row r="8625" spans="4:9" x14ac:dyDescent="0.2">
      <c r="D8625" s="7"/>
      <c r="E8625"/>
      <c r="F8625"/>
      <c r="G8625"/>
      <c r="H8625"/>
      <c r="I8625"/>
    </row>
    <row r="8626" spans="4:9" x14ac:dyDescent="0.2">
      <c r="D8626" s="7"/>
      <c r="E8626"/>
      <c r="F8626"/>
      <c r="G8626"/>
      <c r="H8626"/>
      <c r="I8626"/>
    </row>
    <row r="8627" spans="4:9" x14ac:dyDescent="0.2">
      <c r="D8627" s="7"/>
      <c r="E8627"/>
      <c r="F8627"/>
      <c r="G8627"/>
      <c r="H8627"/>
      <c r="I8627"/>
    </row>
    <row r="8628" spans="4:9" x14ac:dyDescent="0.2">
      <c r="D8628" s="7"/>
      <c r="E8628"/>
      <c r="F8628"/>
      <c r="G8628"/>
      <c r="H8628"/>
      <c r="I8628"/>
    </row>
    <row r="8629" spans="4:9" x14ac:dyDescent="0.2">
      <c r="D8629" s="7"/>
      <c r="E8629"/>
      <c r="F8629"/>
      <c r="G8629"/>
      <c r="H8629"/>
      <c r="I8629"/>
    </row>
    <row r="8630" spans="4:9" x14ac:dyDescent="0.2">
      <c r="D8630" s="7"/>
      <c r="E8630"/>
      <c r="F8630"/>
      <c r="G8630"/>
      <c r="H8630"/>
      <c r="I8630"/>
    </row>
    <row r="8631" spans="4:9" x14ac:dyDescent="0.2">
      <c r="D8631" s="7"/>
      <c r="E8631"/>
      <c r="F8631"/>
      <c r="G8631"/>
      <c r="H8631"/>
      <c r="I8631"/>
    </row>
    <row r="8632" spans="4:9" x14ac:dyDescent="0.2">
      <c r="D8632" s="7"/>
      <c r="E8632"/>
      <c r="F8632"/>
      <c r="G8632"/>
      <c r="H8632"/>
      <c r="I8632"/>
    </row>
    <row r="8633" spans="4:9" x14ac:dyDescent="0.2">
      <c r="D8633" s="7"/>
      <c r="E8633"/>
      <c r="F8633"/>
      <c r="G8633"/>
      <c r="H8633"/>
      <c r="I8633"/>
    </row>
    <row r="8634" spans="4:9" x14ac:dyDescent="0.2">
      <c r="D8634" s="7"/>
      <c r="E8634"/>
      <c r="F8634"/>
      <c r="G8634"/>
      <c r="H8634"/>
      <c r="I8634"/>
    </row>
    <row r="8635" spans="4:9" x14ac:dyDescent="0.2">
      <c r="D8635" s="7"/>
      <c r="E8635"/>
      <c r="F8635"/>
      <c r="G8635"/>
      <c r="H8635"/>
      <c r="I8635"/>
    </row>
    <row r="8636" spans="4:9" x14ac:dyDescent="0.2">
      <c r="D8636" s="7"/>
      <c r="E8636"/>
      <c r="F8636"/>
      <c r="G8636"/>
      <c r="H8636"/>
      <c r="I8636"/>
    </row>
    <row r="8637" spans="4:9" x14ac:dyDescent="0.2">
      <c r="D8637" s="7"/>
      <c r="E8637"/>
      <c r="F8637"/>
      <c r="G8637"/>
      <c r="H8637"/>
      <c r="I8637"/>
    </row>
    <row r="8638" spans="4:9" x14ac:dyDescent="0.2">
      <c r="D8638" s="7"/>
      <c r="E8638"/>
      <c r="F8638"/>
      <c r="G8638"/>
      <c r="H8638"/>
      <c r="I8638"/>
    </row>
    <row r="8639" spans="4:9" x14ac:dyDescent="0.2">
      <c r="D8639" s="7"/>
      <c r="E8639"/>
      <c r="F8639"/>
      <c r="G8639"/>
      <c r="H8639"/>
      <c r="I8639"/>
    </row>
    <row r="8640" spans="4:9" x14ac:dyDescent="0.2">
      <c r="D8640" s="7"/>
      <c r="E8640"/>
      <c r="F8640"/>
      <c r="G8640"/>
      <c r="H8640"/>
      <c r="I8640"/>
    </row>
    <row r="8641" spans="4:9" x14ac:dyDescent="0.2">
      <c r="D8641" s="7"/>
      <c r="E8641"/>
      <c r="F8641"/>
      <c r="G8641"/>
      <c r="H8641"/>
      <c r="I8641"/>
    </row>
    <row r="8642" spans="4:9" x14ac:dyDescent="0.2">
      <c r="D8642" s="7"/>
      <c r="E8642"/>
      <c r="F8642"/>
      <c r="G8642"/>
      <c r="H8642"/>
      <c r="I8642"/>
    </row>
    <row r="8643" spans="4:9" x14ac:dyDescent="0.2">
      <c r="D8643" s="7"/>
      <c r="E8643"/>
      <c r="F8643"/>
      <c r="G8643"/>
      <c r="H8643"/>
      <c r="I8643"/>
    </row>
    <row r="8644" spans="4:9" x14ac:dyDescent="0.2">
      <c r="D8644" s="7"/>
      <c r="E8644"/>
      <c r="F8644"/>
      <c r="G8644"/>
      <c r="H8644"/>
      <c r="I8644"/>
    </row>
    <row r="8645" spans="4:9" x14ac:dyDescent="0.2">
      <c r="D8645" s="7"/>
      <c r="E8645"/>
      <c r="F8645"/>
      <c r="G8645"/>
      <c r="H8645"/>
      <c r="I8645"/>
    </row>
    <row r="8646" spans="4:9" x14ac:dyDescent="0.2">
      <c r="D8646" s="7"/>
      <c r="E8646"/>
      <c r="F8646"/>
      <c r="G8646"/>
      <c r="H8646"/>
      <c r="I8646"/>
    </row>
    <row r="8647" spans="4:9" x14ac:dyDescent="0.2">
      <c r="D8647" s="7"/>
      <c r="E8647"/>
      <c r="F8647"/>
      <c r="G8647"/>
      <c r="H8647"/>
      <c r="I8647"/>
    </row>
    <row r="8648" spans="4:9" x14ac:dyDescent="0.2">
      <c r="D8648" s="7"/>
      <c r="E8648"/>
      <c r="F8648"/>
      <c r="G8648"/>
      <c r="H8648"/>
      <c r="I8648"/>
    </row>
    <row r="8649" spans="4:9" x14ac:dyDescent="0.2">
      <c r="D8649" s="7"/>
      <c r="E8649"/>
      <c r="F8649"/>
      <c r="G8649"/>
      <c r="H8649"/>
      <c r="I8649"/>
    </row>
    <row r="8650" spans="4:9" x14ac:dyDescent="0.2">
      <c r="D8650" s="7"/>
      <c r="E8650"/>
      <c r="F8650"/>
      <c r="G8650"/>
      <c r="H8650"/>
      <c r="I8650"/>
    </row>
    <row r="8651" spans="4:9" x14ac:dyDescent="0.2">
      <c r="D8651" s="7"/>
      <c r="E8651"/>
      <c r="F8651"/>
      <c r="G8651"/>
      <c r="H8651"/>
      <c r="I8651"/>
    </row>
    <row r="8652" spans="4:9" x14ac:dyDescent="0.2">
      <c r="D8652" s="7"/>
      <c r="E8652"/>
      <c r="F8652"/>
      <c r="G8652"/>
      <c r="H8652"/>
      <c r="I8652"/>
    </row>
    <row r="8653" spans="4:9" x14ac:dyDescent="0.2">
      <c r="D8653" s="7"/>
      <c r="E8653"/>
      <c r="F8653"/>
      <c r="G8653"/>
      <c r="H8653"/>
      <c r="I8653"/>
    </row>
    <row r="8654" spans="4:9" x14ac:dyDescent="0.2">
      <c r="D8654" s="7"/>
      <c r="E8654"/>
      <c r="F8654"/>
      <c r="G8654"/>
      <c r="H8654"/>
      <c r="I8654"/>
    </row>
    <row r="8655" spans="4:9" x14ac:dyDescent="0.2">
      <c r="D8655" s="7"/>
      <c r="E8655"/>
      <c r="F8655"/>
      <c r="G8655"/>
      <c r="H8655"/>
      <c r="I8655"/>
    </row>
    <row r="8656" spans="4:9" x14ac:dyDescent="0.2">
      <c r="D8656" s="7"/>
      <c r="E8656"/>
      <c r="F8656"/>
      <c r="G8656"/>
      <c r="H8656"/>
      <c r="I8656"/>
    </row>
    <row r="8657" spans="4:9" x14ac:dyDescent="0.2">
      <c r="D8657" s="7"/>
      <c r="E8657"/>
      <c r="F8657"/>
      <c r="G8657"/>
      <c r="H8657"/>
      <c r="I8657"/>
    </row>
    <row r="8658" spans="4:9" x14ac:dyDescent="0.2">
      <c r="D8658" s="7"/>
      <c r="E8658"/>
      <c r="F8658"/>
      <c r="G8658"/>
      <c r="H8658"/>
      <c r="I8658"/>
    </row>
    <row r="8659" spans="4:9" x14ac:dyDescent="0.2">
      <c r="D8659" s="7"/>
      <c r="E8659"/>
      <c r="F8659"/>
      <c r="G8659"/>
      <c r="H8659"/>
      <c r="I8659"/>
    </row>
    <row r="8660" spans="4:9" x14ac:dyDescent="0.2">
      <c r="D8660" s="7"/>
      <c r="E8660"/>
      <c r="F8660"/>
      <c r="G8660"/>
      <c r="H8660"/>
      <c r="I8660"/>
    </row>
    <row r="8661" spans="4:9" x14ac:dyDescent="0.2">
      <c r="D8661" s="7"/>
      <c r="E8661"/>
      <c r="F8661"/>
      <c r="G8661"/>
      <c r="H8661"/>
      <c r="I8661"/>
    </row>
    <row r="8662" spans="4:9" x14ac:dyDescent="0.2">
      <c r="D8662" s="7"/>
      <c r="E8662"/>
      <c r="F8662"/>
      <c r="G8662"/>
      <c r="H8662"/>
      <c r="I8662"/>
    </row>
    <row r="8663" spans="4:9" x14ac:dyDescent="0.2">
      <c r="D8663" s="7"/>
      <c r="E8663"/>
      <c r="F8663"/>
      <c r="G8663"/>
      <c r="H8663"/>
      <c r="I8663"/>
    </row>
    <row r="8664" spans="4:9" x14ac:dyDescent="0.2">
      <c r="D8664" s="7"/>
      <c r="E8664"/>
      <c r="F8664"/>
      <c r="G8664"/>
      <c r="H8664"/>
      <c r="I8664"/>
    </row>
    <row r="8665" spans="4:9" x14ac:dyDescent="0.2">
      <c r="D8665" s="7"/>
      <c r="E8665"/>
      <c r="F8665"/>
      <c r="G8665"/>
      <c r="H8665"/>
      <c r="I8665"/>
    </row>
    <row r="8666" spans="4:9" x14ac:dyDescent="0.2">
      <c r="D8666" s="7"/>
      <c r="E8666"/>
      <c r="F8666"/>
      <c r="G8666"/>
      <c r="H8666"/>
      <c r="I8666"/>
    </row>
    <row r="8667" spans="4:9" x14ac:dyDescent="0.2">
      <c r="D8667" s="7"/>
      <c r="E8667"/>
      <c r="F8667"/>
      <c r="G8667"/>
      <c r="H8667"/>
      <c r="I8667"/>
    </row>
    <row r="8668" spans="4:9" x14ac:dyDescent="0.2">
      <c r="D8668" s="7"/>
      <c r="E8668"/>
      <c r="F8668"/>
      <c r="G8668"/>
      <c r="H8668"/>
      <c r="I8668"/>
    </row>
    <row r="8669" spans="4:9" x14ac:dyDescent="0.2">
      <c r="D8669" s="7"/>
      <c r="E8669"/>
      <c r="F8669"/>
      <c r="G8669"/>
      <c r="H8669"/>
      <c r="I8669"/>
    </row>
    <row r="8670" spans="4:9" x14ac:dyDescent="0.2">
      <c r="D8670" s="7"/>
      <c r="E8670"/>
      <c r="F8670"/>
      <c r="G8670"/>
      <c r="H8670"/>
      <c r="I8670"/>
    </row>
    <row r="8671" spans="4:9" x14ac:dyDescent="0.2">
      <c r="D8671" s="7"/>
      <c r="E8671"/>
      <c r="F8671"/>
      <c r="G8671"/>
      <c r="H8671"/>
      <c r="I8671"/>
    </row>
    <row r="8672" spans="4:9" x14ac:dyDescent="0.2">
      <c r="D8672" s="7"/>
      <c r="E8672"/>
      <c r="F8672"/>
      <c r="G8672"/>
      <c r="H8672"/>
      <c r="I8672"/>
    </row>
    <row r="8673" spans="4:9" x14ac:dyDescent="0.2">
      <c r="D8673" s="7"/>
      <c r="E8673"/>
      <c r="F8673"/>
      <c r="G8673"/>
      <c r="H8673"/>
      <c r="I8673"/>
    </row>
    <row r="8674" spans="4:9" x14ac:dyDescent="0.2">
      <c r="D8674" s="7"/>
      <c r="E8674"/>
      <c r="F8674"/>
      <c r="G8674"/>
      <c r="H8674"/>
      <c r="I8674"/>
    </row>
    <row r="8675" spans="4:9" x14ac:dyDescent="0.2">
      <c r="D8675" s="7"/>
      <c r="E8675"/>
      <c r="F8675"/>
      <c r="G8675"/>
      <c r="H8675"/>
      <c r="I8675"/>
    </row>
    <row r="8676" spans="4:9" x14ac:dyDescent="0.2">
      <c r="D8676" s="7"/>
      <c r="E8676"/>
      <c r="F8676"/>
      <c r="G8676"/>
      <c r="H8676"/>
      <c r="I8676"/>
    </row>
    <row r="8677" spans="4:9" x14ac:dyDescent="0.2">
      <c r="D8677" s="7"/>
      <c r="E8677"/>
      <c r="F8677"/>
      <c r="G8677"/>
      <c r="H8677"/>
      <c r="I8677"/>
    </row>
    <row r="8678" spans="4:9" x14ac:dyDescent="0.2">
      <c r="D8678" s="7"/>
      <c r="E8678"/>
      <c r="F8678"/>
      <c r="G8678"/>
      <c r="H8678"/>
      <c r="I8678"/>
    </row>
    <row r="8679" spans="4:9" x14ac:dyDescent="0.2">
      <c r="D8679" s="7"/>
      <c r="E8679"/>
      <c r="F8679"/>
      <c r="G8679"/>
      <c r="H8679"/>
      <c r="I8679"/>
    </row>
    <row r="8680" spans="4:9" x14ac:dyDescent="0.2">
      <c r="D8680" s="7"/>
      <c r="E8680"/>
      <c r="F8680"/>
      <c r="G8680"/>
      <c r="H8680"/>
      <c r="I8680"/>
    </row>
    <row r="8681" spans="4:9" x14ac:dyDescent="0.2">
      <c r="D8681" s="7"/>
      <c r="E8681"/>
      <c r="F8681"/>
      <c r="G8681"/>
      <c r="H8681"/>
      <c r="I8681"/>
    </row>
    <row r="8682" spans="4:9" x14ac:dyDescent="0.2">
      <c r="D8682" s="7"/>
      <c r="E8682"/>
      <c r="F8682"/>
      <c r="G8682"/>
      <c r="H8682"/>
      <c r="I8682"/>
    </row>
    <row r="8683" spans="4:9" x14ac:dyDescent="0.2">
      <c r="D8683" s="7"/>
      <c r="E8683"/>
      <c r="F8683"/>
      <c r="G8683"/>
      <c r="H8683"/>
      <c r="I8683"/>
    </row>
    <row r="8684" spans="4:9" x14ac:dyDescent="0.2">
      <c r="D8684" s="7"/>
      <c r="E8684"/>
      <c r="F8684"/>
      <c r="G8684"/>
      <c r="H8684"/>
      <c r="I8684"/>
    </row>
    <row r="8685" spans="4:9" x14ac:dyDescent="0.2">
      <c r="D8685" s="7"/>
      <c r="E8685"/>
      <c r="F8685"/>
      <c r="G8685"/>
      <c r="H8685"/>
      <c r="I8685"/>
    </row>
    <row r="8686" spans="4:9" x14ac:dyDescent="0.2">
      <c r="D8686" s="7"/>
      <c r="E8686"/>
      <c r="F8686"/>
      <c r="G8686"/>
      <c r="H8686"/>
      <c r="I8686"/>
    </row>
    <row r="8687" spans="4:9" x14ac:dyDescent="0.2">
      <c r="D8687" s="7"/>
      <c r="E8687"/>
      <c r="F8687"/>
      <c r="G8687"/>
      <c r="H8687"/>
      <c r="I8687"/>
    </row>
    <row r="8688" spans="4:9" x14ac:dyDescent="0.2">
      <c r="D8688" s="7"/>
      <c r="E8688"/>
      <c r="F8688"/>
      <c r="G8688"/>
      <c r="H8688"/>
      <c r="I8688"/>
    </row>
    <row r="8689" spans="4:9" x14ac:dyDescent="0.2">
      <c r="D8689" s="7"/>
      <c r="E8689"/>
      <c r="F8689"/>
      <c r="G8689"/>
      <c r="H8689"/>
      <c r="I8689"/>
    </row>
    <row r="8690" spans="4:9" x14ac:dyDescent="0.2">
      <c r="D8690" s="7"/>
      <c r="E8690"/>
      <c r="F8690"/>
      <c r="G8690"/>
      <c r="H8690"/>
      <c r="I8690"/>
    </row>
    <row r="8691" spans="4:9" x14ac:dyDescent="0.2">
      <c r="D8691" s="7"/>
      <c r="E8691"/>
      <c r="F8691"/>
      <c r="G8691"/>
      <c r="H8691"/>
      <c r="I8691"/>
    </row>
    <row r="8692" spans="4:9" x14ac:dyDescent="0.2">
      <c r="D8692" s="7"/>
      <c r="E8692"/>
      <c r="F8692"/>
      <c r="G8692"/>
      <c r="H8692"/>
      <c r="I8692"/>
    </row>
    <row r="8693" spans="4:9" x14ac:dyDescent="0.2">
      <c r="D8693" s="7"/>
      <c r="E8693"/>
      <c r="F8693"/>
      <c r="G8693"/>
      <c r="H8693"/>
      <c r="I8693"/>
    </row>
    <row r="8694" spans="4:9" x14ac:dyDescent="0.2">
      <c r="D8694" s="7"/>
      <c r="E8694"/>
      <c r="F8694"/>
      <c r="G8694"/>
      <c r="H8694"/>
      <c r="I8694"/>
    </row>
    <row r="8695" spans="4:9" x14ac:dyDescent="0.2">
      <c r="D8695" s="7"/>
      <c r="E8695"/>
      <c r="F8695"/>
      <c r="G8695"/>
      <c r="H8695"/>
      <c r="I8695"/>
    </row>
    <row r="8696" spans="4:9" x14ac:dyDescent="0.2">
      <c r="D8696" s="7"/>
      <c r="E8696"/>
      <c r="F8696"/>
      <c r="G8696"/>
      <c r="H8696"/>
      <c r="I8696"/>
    </row>
    <row r="8697" spans="4:9" x14ac:dyDescent="0.2">
      <c r="D8697" s="7"/>
      <c r="E8697"/>
      <c r="F8697"/>
      <c r="G8697"/>
      <c r="H8697"/>
      <c r="I8697"/>
    </row>
    <row r="8698" spans="4:9" x14ac:dyDescent="0.2">
      <c r="D8698" s="7"/>
      <c r="E8698"/>
      <c r="F8698"/>
      <c r="G8698"/>
      <c r="H8698"/>
      <c r="I8698"/>
    </row>
    <row r="8699" spans="4:9" x14ac:dyDescent="0.2">
      <c r="D8699" s="7"/>
      <c r="E8699"/>
      <c r="F8699"/>
      <c r="G8699"/>
      <c r="H8699"/>
      <c r="I8699"/>
    </row>
    <row r="8700" spans="4:9" x14ac:dyDescent="0.2">
      <c r="D8700" s="7"/>
      <c r="E8700"/>
      <c r="F8700"/>
      <c r="G8700"/>
      <c r="H8700"/>
      <c r="I8700"/>
    </row>
    <row r="8701" spans="4:9" x14ac:dyDescent="0.2">
      <c r="D8701" s="7"/>
      <c r="E8701"/>
      <c r="F8701"/>
      <c r="G8701"/>
      <c r="H8701"/>
      <c r="I8701"/>
    </row>
    <row r="8702" spans="4:9" x14ac:dyDescent="0.2">
      <c r="D8702" s="7"/>
      <c r="E8702"/>
      <c r="F8702"/>
      <c r="G8702"/>
      <c r="H8702"/>
      <c r="I8702"/>
    </row>
    <row r="8703" spans="4:9" x14ac:dyDescent="0.2">
      <c r="D8703" s="7"/>
      <c r="E8703"/>
      <c r="F8703"/>
      <c r="G8703"/>
      <c r="H8703"/>
      <c r="I8703"/>
    </row>
    <row r="8704" spans="4:9" x14ac:dyDescent="0.2">
      <c r="D8704" s="7"/>
      <c r="E8704"/>
      <c r="F8704"/>
      <c r="G8704"/>
      <c r="H8704"/>
      <c r="I8704"/>
    </row>
    <row r="8705" spans="4:9" x14ac:dyDescent="0.2">
      <c r="D8705" s="7"/>
      <c r="E8705"/>
      <c r="F8705"/>
      <c r="G8705"/>
      <c r="H8705"/>
      <c r="I8705"/>
    </row>
    <row r="8706" spans="4:9" x14ac:dyDescent="0.2">
      <c r="D8706" s="7"/>
      <c r="E8706"/>
      <c r="F8706"/>
      <c r="G8706"/>
      <c r="H8706"/>
      <c r="I8706"/>
    </row>
    <row r="8707" spans="4:9" x14ac:dyDescent="0.2">
      <c r="D8707" s="7"/>
      <c r="E8707"/>
      <c r="F8707"/>
      <c r="G8707"/>
      <c r="H8707"/>
      <c r="I8707"/>
    </row>
    <row r="8708" spans="4:9" x14ac:dyDescent="0.2">
      <c r="D8708" s="7"/>
      <c r="E8708"/>
      <c r="F8708"/>
      <c r="G8708"/>
      <c r="H8708"/>
      <c r="I8708"/>
    </row>
    <row r="8709" spans="4:9" x14ac:dyDescent="0.2">
      <c r="D8709" s="7"/>
      <c r="E8709"/>
      <c r="F8709"/>
      <c r="G8709"/>
      <c r="H8709"/>
      <c r="I8709"/>
    </row>
    <row r="8710" spans="4:9" x14ac:dyDescent="0.2">
      <c r="D8710" s="7"/>
      <c r="E8710"/>
      <c r="F8710"/>
      <c r="G8710"/>
      <c r="H8710"/>
      <c r="I8710"/>
    </row>
    <row r="8711" spans="4:9" x14ac:dyDescent="0.2">
      <c r="D8711" s="7"/>
      <c r="E8711"/>
      <c r="F8711"/>
      <c r="G8711"/>
      <c r="H8711"/>
      <c r="I8711"/>
    </row>
    <row r="8712" spans="4:9" x14ac:dyDescent="0.2">
      <c r="D8712" s="7"/>
      <c r="E8712"/>
      <c r="F8712"/>
      <c r="G8712"/>
      <c r="H8712"/>
      <c r="I8712"/>
    </row>
    <row r="8713" spans="4:9" x14ac:dyDescent="0.2">
      <c r="D8713" s="7"/>
      <c r="E8713"/>
      <c r="F8713"/>
      <c r="G8713"/>
      <c r="H8713"/>
      <c r="I8713"/>
    </row>
    <row r="8714" spans="4:9" x14ac:dyDescent="0.2">
      <c r="D8714" s="7"/>
      <c r="E8714"/>
      <c r="F8714"/>
      <c r="G8714"/>
      <c r="H8714"/>
      <c r="I8714"/>
    </row>
    <row r="8715" spans="4:9" x14ac:dyDescent="0.2">
      <c r="D8715" s="7"/>
      <c r="E8715"/>
      <c r="F8715"/>
      <c r="G8715"/>
      <c r="H8715"/>
      <c r="I8715"/>
    </row>
    <row r="8716" spans="4:9" x14ac:dyDescent="0.2">
      <c r="D8716" s="7"/>
      <c r="E8716"/>
      <c r="F8716"/>
      <c r="G8716"/>
      <c r="H8716"/>
      <c r="I8716"/>
    </row>
    <row r="8717" spans="4:9" x14ac:dyDescent="0.2">
      <c r="D8717" s="7"/>
      <c r="E8717"/>
      <c r="F8717"/>
      <c r="G8717"/>
      <c r="H8717"/>
      <c r="I8717"/>
    </row>
    <row r="8718" spans="4:9" x14ac:dyDescent="0.2">
      <c r="D8718" s="7"/>
      <c r="E8718"/>
      <c r="F8718"/>
      <c r="G8718"/>
      <c r="H8718"/>
      <c r="I8718"/>
    </row>
    <row r="8719" spans="4:9" x14ac:dyDescent="0.2">
      <c r="D8719" s="7"/>
      <c r="E8719"/>
      <c r="F8719"/>
      <c r="G8719"/>
      <c r="H8719"/>
      <c r="I8719"/>
    </row>
    <row r="8720" spans="4:9" x14ac:dyDescent="0.2">
      <c r="D8720" s="7"/>
      <c r="E8720"/>
      <c r="F8720"/>
      <c r="G8720"/>
      <c r="H8720"/>
      <c r="I8720"/>
    </row>
    <row r="8721" spans="4:9" x14ac:dyDescent="0.2">
      <c r="D8721" s="7"/>
      <c r="E8721"/>
      <c r="F8721"/>
      <c r="G8721"/>
      <c r="H8721"/>
      <c r="I8721"/>
    </row>
    <row r="8722" spans="4:9" x14ac:dyDescent="0.2">
      <c r="D8722" s="7"/>
      <c r="E8722"/>
      <c r="F8722"/>
      <c r="G8722"/>
      <c r="H8722"/>
      <c r="I8722"/>
    </row>
    <row r="8723" spans="4:9" x14ac:dyDescent="0.2">
      <c r="D8723" s="7"/>
      <c r="E8723"/>
      <c r="F8723"/>
      <c r="G8723"/>
      <c r="H8723"/>
      <c r="I8723"/>
    </row>
    <row r="8724" spans="4:9" x14ac:dyDescent="0.2">
      <c r="D8724" s="7"/>
      <c r="E8724"/>
      <c r="F8724"/>
      <c r="G8724"/>
      <c r="H8724"/>
      <c r="I8724"/>
    </row>
    <row r="8725" spans="4:9" x14ac:dyDescent="0.2">
      <c r="D8725" s="7"/>
      <c r="E8725"/>
      <c r="F8725"/>
      <c r="G8725"/>
      <c r="H8725"/>
      <c r="I8725"/>
    </row>
    <row r="8726" spans="4:9" x14ac:dyDescent="0.2">
      <c r="D8726" s="7"/>
      <c r="E8726"/>
      <c r="F8726"/>
      <c r="G8726"/>
      <c r="H8726"/>
      <c r="I8726"/>
    </row>
    <row r="8727" spans="4:9" x14ac:dyDescent="0.2">
      <c r="D8727" s="7"/>
      <c r="E8727"/>
      <c r="F8727"/>
      <c r="G8727"/>
      <c r="H8727"/>
      <c r="I8727"/>
    </row>
    <row r="8728" spans="4:9" x14ac:dyDescent="0.2">
      <c r="D8728" s="7"/>
      <c r="E8728"/>
      <c r="F8728"/>
      <c r="G8728"/>
      <c r="H8728"/>
      <c r="I8728"/>
    </row>
    <row r="8729" spans="4:9" x14ac:dyDescent="0.2">
      <c r="D8729" s="7"/>
      <c r="E8729"/>
      <c r="F8729"/>
      <c r="G8729"/>
      <c r="H8729"/>
      <c r="I8729"/>
    </row>
    <row r="8730" spans="4:9" x14ac:dyDescent="0.2">
      <c r="D8730" s="7"/>
      <c r="E8730"/>
      <c r="F8730"/>
      <c r="G8730"/>
      <c r="H8730"/>
      <c r="I8730"/>
    </row>
    <row r="8731" spans="4:9" x14ac:dyDescent="0.2">
      <c r="D8731" s="7"/>
      <c r="E8731"/>
      <c r="F8731"/>
      <c r="G8731"/>
      <c r="H8731"/>
      <c r="I8731"/>
    </row>
    <row r="8732" spans="4:9" x14ac:dyDescent="0.2">
      <c r="D8732" s="7"/>
      <c r="E8732"/>
      <c r="F8732"/>
      <c r="G8732"/>
      <c r="H8732"/>
      <c r="I8732"/>
    </row>
    <row r="8733" spans="4:9" x14ac:dyDescent="0.2">
      <c r="D8733" s="7"/>
      <c r="E8733"/>
      <c r="F8733"/>
      <c r="G8733"/>
      <c r="H8733"/>
      <c r="I8733"/>
    </row>
    <row r="8734" spans="4:9" x14ac:dyDescent="0.2">
      <c r="D8734" s="7"/>
      <c r="E8734"/>
      <c r="F8734"/>
      <c r="G8734"/>
      <c r="H8734"/>
      <c r="I8734"/>
    </row>
    <row r="8735" spans="4:9" x14ac:dyDescent="0.2">
      <c r="D8735" s="7"/>
      <c r="E8735"/>
      <c r="F8735"/>
      <c r="G8735"/>
      <c r="H8735"/>
      <c r="I8735"/>
    </row>
    <row r="8736" spans="4:9" x14ac:dyDescent="0.2">
      <c r="D8736" s="7"/>
      <c r="E8736"/>
      <c r="F8736"/>
      <c r="G8736"/>
      <c r="H8736"/>
      <c r="I8736"/>
    </row>
    <row r="8737" spans="4:9" x14ac:dyDescent="0.2">
      <c r="D8737" s="7"/>
      <c r="E8737"/>
      <c r="F8737"/>
      <c r="G8737"/>
      <c r="H8737"/>
      <c r="I8737"/>
    </row>
    <row r="8738" spans="4:9" x14ac:dyDescent="0.2">
      <c r="D8738" s="7"/>
      <c r="E8738"/>
      <c r="F8738"/>
      <c r="G8738"/>
      <c r="H8738"/>
      <c r="I8738"/>
    </row>
    <row r="8739" spans="4:9" x14ac:dyDescent="0.2">
      <c r="D8739" s="7"/>
      <c r="E8739"/>
      <c r="F8739"/>
      <c r="G8739"/>
      <c r="H8739"/>
      <c r="I8739"/>
    </row>
    <row r="8740" spans="4:9" x14ac:dyDescent="0.2">
      <c r="D8740" s="7"/>
      <c r="E8740"/>
      <c r="F8740"/>
      <c r="G8740"/>
      <c r="H8740"/>
      <c r="I8740"/>
    </row>
    <row r="8741" spans="4:9" x14ac:dyDescent="0.2">
      <c r="D8741" s="7"/>
      <c r="E8741"/>
      <c r="F8741"/>
      <c r="G8741"/>
      <c r="H8741"/>
      <c r="I8741"/>
    </row>
    <row r="8742" spans="4:9" x14ac:dyDescent="0.2">
      <c r="D8742" s="7"/>
      <c r="E8742"/>
      <c r="F8742"/>
      <c r="G8742"/>
      <c r="H8742"/>
      <c r="I8742"/>
    </row>
    <row r="8743" spans="4:9" x14ac:dyDescent="0.2">
      <c r="D8743" s="7"/>
      <c r="E8743"/>
      <c r="F8743"/>
      <c r="G8743"/>
      <c r="H8743"/>
      <c r="I8743"/>
    </row>
    <row r="8744" spans="4:9" x14ac:dyDescent="0.2">
      <c r="D8744" s="7"/>
      <c r="E8744"/>
      <c r="F8744"/>
      <c r="G8744"/>
      <c r="H8744"/>
      <c r="I8744"/>
    </row>
    <row r="8745" spans="4:9" x14ac:dyDescent="0.2">
      <c r="D8745" s="7"/>
      <c r="E8745"/>
      <c r="F8745"/>
      <c r="G8745"/>
      <c r="H8745"/>
      <c r="I8745"/>
    </row>
    <row r="8746" spans="4:9" x14ac:dyDescent="0.2">
      <c r="D8746" s="7"/>
      <c r="E8746"/>
      <c r="F8746"/>
      <c r="G8746"/>
      <c r="H8746"/>
      <c r="I8746"/>
    </row>
    <row r="8747" spans="4:9" x14ac:dyDescent="0.2">
      <c r="D8747" s="7"/>
      <c r="E8747"/>
      <c r="F8747"/>
      <c r="G8747"/>
      <c r="H8747"/>
      <c r="I8747"/>
    </row>
    <row r="8748" spans="4:9" x14ac:dyDescent="0.2">
      <c r="D8748" s="7"/>
      <c r="E8748"/>
      <c r="F8748"/>
      <c r="G8748"/>
      <c r="H8748"/>
      <c r="I8748"/>
    </row>
    <row r="8749" spans="4:9" x14ac:dyDescent="0.2">
      <c r="D8749" s="7"/>
      <c r="E8749"/>
      <c r="F8749"/>
      <c r="G8749"/>
      <c r="H8749"/>
      <c r="I8749"/>
    </row>
    <row r="8750" spans="4:9" x14ac:dyDescent="0.2">
      <c r="D8750" s="7"/>
      <c r="E8750"/>
      <c r="F8750"/>
      <c r="G8750"/>
      <c r="H8750"/>
      <c r="I8750"/>
    </row>
    <row r="8751" spans="4:9" x14ac:dyDescent="0.2">
      <c r="D8751" s="7"/>
      <c r="E8751"/>
      <c r="F8751"/>
      <c r="G8751"/>
      <c r="H8751"/>
      <c r="I8751"/>
    </row>
    <row r="8752" spans="4:9" x14ac:dyDescent="0.2">
      <c r="D8752" s="7"/>
      <c r="E8752"/>
      <c r="F8752"/>
      <c r="G8752"/>
      <c r="H8752"/>
      <c r="I8752"/>
    </row>
    <row r="8753" spans="4:9" x14ac:dyDescent="0.2">
      <c r="D8753" s="7"/>
      <c r="E8753"/>
      <c r="F8753"/>
      <c r="G8753"/>
      <c r="H8753"/>
      <c r="I8753"/>
    </row>
    <row r="8754" spans="4:9" x14ac:dyDescent="0.2">
      <c r="D8754" s="7"/>
      <c r="E8754"/>
      <c r="F8754"/>
      <c r="G8754"/>
      <c r="H8754"/>
      <c r="I8754"/>
    </row>
    <row r="8755" spans="4:9" x14ac:dyDescent="0.2">
      <c r="D8755" s="7"/>
      <c r="E8755"/>
      <c r="F8755"/>
      <c r="G8755"/>
      <c r="H8755"/>
      <c r="I8755"/>
    </row>
    <row r="8756" spans="4:9" x14ac:dyDescent="0.2">
      <c r="D8756" s="7"/>
      <c r="E8756"/>
      <c r="F8756"/>
      <c r="G8756"/>
      <c r="H8756"/>
      <c r="I8756"/>
    </row>
    <row r="8757" spans="4:9" x14ac:dyDescent="0.2">
      <c r="D8757" s="7"/>
      <c r="E8757"/>
      <c r="F8757"/>
      <c r="G8757"/>
      <c r="H8757"/>
      <c r="I8757"/>
    </row>
    <row r="8758" spans="4:9" x14ac:dyDescent="0.2">
      <c r="D8758" s="7"/>
      <c r="E8758"/>
      <c r="F8758"/>
      <c r="G8758"/>
      <c r="H8758"/>
      <c r="I8758"/>
    </row>
    <row r="8759" spans="4:9" x14ac:dyDescent="0.2">
      <c r="D8759" s="7"/>
      <c r="E8759"/>
      <c r="F8759"/>
      <c r="G8759"/>
      <c r="H8759"/>
      <c r="I8759"/>
    </row>
    <row r="8760" spans="4:9" x14ac:dyDescent="0.2">
      <c r="D8760" s="7"/>
      <c r="E8760"/>
      <c r="F8760"/>
      <c r="G8760"/>
      <c r="H8760"/>
      <c r="I8760"/>
    </row>
    <row r="8761" spans="4:9" x14ac:dyDescent="0.2">
      <c r="D8761" s="7"/>
      <c r="E8761"/>
      <c r="F8761"/>
      <c r="G8761"/>
      <c r="H8761"/>
      <c r="I8761"/>
    </row>
    <row r="8762" spans="4:9" x14ac:dyDescent="0.2">
      <c r="D8762" s="7"/>
      <c r="E8762"/>
      <c r="F8762"/>
      <c r="G8762"/>
      <c r="H8762"/>
      <c r="I8762"/>
    </row>
    <row r="8763" spans="4:9" x14ac:dyDescent="0.2">
      <c r="D8763" s="7"/>
      <c r="E8763"/>
      <c r="F8763"/>
      <c r="G8763"/>
      <c r="H8763"/>
      <c r="I8763"/>
    </row>
    <row r="8764" spans="4:9" x14ac:dyDescent="0.2">
      <c r="D8764" s="7"/>
      <c r="E8764"/>
      <c r="F8764"/>
      <c r="G8764"/>
      <c r="H8764"/>
      <c r="I8764"/>
    </row>
    <row r="8765" spans="4:9" x14ac:dyDescent="0.2">
      <c r="D8765" s="7"/>
      <c r="E8765"/>
      <c r="F8765"/>
      <c r="G8765"/>
      <c r="H8765"/>
      <c r="I8765"/>
    </row>
    <row r="8766" spans="4:9" x14ac:dyDescent="0.2">
      <c r="D8766" s="7"/>
      <c r="E8766"/>
      <c r="F8766"/>
      <c r="G8766"/>
      <c r="H8766"/>
      <c r="I8766"/>
    </row>
    <row r="8767" spans="4:9" x14ac:dyDescent="0.2">
      <c r="D8767" s="7"/>
      <c r="E8767"/>
      <c r="F8767"/>
      <c r="G8767"/>
      <c r="H8767"/>
      <c r="I8767"/>
    </row>
    <row r="8768" spans="4:9" x14ac:dyDescent="0.2">
      <c r="D8768" s="7"/>
      <c r="E8768"/>
      <c r="F8768"/>
      <c r="G8768"/>
      <c r="H8768"/>
      <c r="I8768"/>
    </row>
    <row r="8769" spans="4:9" x14ac:dyDescent="0.2">
      <c r="D8769" s="7"/>
      <c r="E8769"/>
      <c r="F8769"/>
      <c r="G8769"/>
      <c r="H8769"/>
      <c r="I8769"/>
    </row>
    <row r="8770" spans="4:9" x14ac:dyDescent="0.2">
      <c r="D8770" s="7"/>
      <c r="E8770"/>
      <c r="F8770"/>
      <c r="G8770"/>
      <c r="H8770"/>
      <c r="I8770"/>
    </row>
    <row r="8771" spans="4:9" x14ac:dyDescent="0.2">
      <c r="D8771" s="7"/>
      <c r="E8771"/>
      <c r="F8771"/>
      <c r="G8771"/>
      <c r="H8771"/>
      <c r="I8771"/>
    </row>
    <row r="8772" spans="4:9" x14ac:dyDescent="0.2">
      <c r="D8772" s="7"/>
      <c r="E8772"/>
      <c r="F8772"/>
      <c r="G8772"/>
      <c r="H8772"/>
      <c r="I8772"/>
    </row>
    <row r="8773" spans="4:9" x14ac:dyDescent="0.2">
      <c r="D8773" s="7"/>
      <c r="E8773"/>
      <c r="F8773"/>
      <c r="G8773"/>
      <c r="H8773"/>
      <c r="I8773"/>
    </row>
    <row r="8774" spans="4:9" x14ac:dyDescent="0.2">
      <c r="D8774" s="7"/>
      <c r="E8774"/>
      <c r="F8774"/>
      <c r="G8774"/>
      <c r="H8774"/>
      <c r="I8774"/>
    </row>
    <row r="8775" spans="4:9" x14ac:dyDescent="0.2">
      <c r="D8775" s="7"/>
      <c r="E8775"/>
      <c r="F8775"/>
      <c r="G8775"/>
      <c r="H8775"/>
      <c r="I8775"/>
    </row>
    <row r="8776" spans="4:9" x14ac:dyDescent="0.2">
      <c r="D8776" s="7"/>
      <c r="E8776"/>
      <c r="F8776"/>
      <c r="G8776"/>
      <c r="H8776"/>
      <c r="I8776"/>
    </row>
    <row r="8777" spans="4:9" x14ac:dyDescent="0.2">
      <c r="D8777" s="7"/>
      <c r="E8777"/>
      <c r="F8777"/>
      <c r="G8777"/>
      <c r="H8777"/>
      <c r="I8777"/>
    </row>
    <row r="8778" spans="4:9" x14ac:dyDescent="0.2">
      <c r="D8778" s="7"/>
      <c r="E8778"/>
      <c r="F8778"/>
      <c r="G8778"/>
      <c r="H8778"/>
      <c r="I8778"/>
    </row>
    <row r="8779" spans="4:9" x14ac:dyDescent="0.2">
      <c r="D8779" s="7"/>
      <c r="E8779"/>
      <c r="F8779"/>
      <c r="G8779"/>
      <c r="H8779"/>
      <c r="I8779"/>
    </row>
    <row r="8780" spans="4:9" x14ac:dyDescent="0.2">
      <c r="D8780" s="7"/>
      <c r="E8780"/>
      <c r="F8780"/>
      <c r="G8780"/>
      <c r="H8780"/>
      <c r="I8780"/>
    </row>
    <row r="8781" spans="4:9" x14ac:dyDescent="0.2">
      <c r="D8781" s="7"/>
      <c r="E8781"/>
      <c r="F8781"/>
      <c r="G8781"/>
      <c r="H8781"/>
      <c r="I8781"/>
    </row>
    <row r="8782" spans="4:9" x14ac:dyDescent="0.2">
      <c r="D8782" s="7"/>
      <c r="E8782"/>
      <c r="F8782"/>
      <c r="G8782"/>
      <c r="H8782"/>
      <c r="I8782"/>
    </row>
    <row r="8783" spans="4:9" x14ac:dyDescent="0.2">
      <c r="D8783" s="7"/>
      <c r="E8783"/>
      <c r="F8783"/>
      <c r="G8783"/>
      <c r="H8783"/>
      <c r="I8783"/>
    </row>
    <row r="8784" spans="4:9" x14ac:dyDescent="0.2">
      <c r="D8784" s="7"/>
      <c r="E8784"/>
      <c r="F8784"/>
      <c r="G8784"/>
      <c r="H8784"/>
      <c r="I8784"/>
    </row>
    <row r="8785" spans="4:9" x14ac:dyDescent="0.2">
      <c r="D8785" s="7"/>
      <c r="E8785"/>
      <c r="F8785"/>
      <c r="G8785"/>
      <c r="H8785"/>
      <c r="I8785"/>
    </row>
    <row r="8786" spans="4:9" x14ac:dyDescent="0.2">
      <c r="D8786" s="7"/>
      <c r="E8786"/>
      <c r="F8786"/>
      <c r="G8786"/>
      <c r="H8786"/>
      <c r="I8786"/>
    </row>
    <row r="8787" spans="4:9" x14ac:dyDescent="0.2">
      <c r="D8787" s="7"/>
      <c r="E8787"/>
      <c r="F8787"/>
      <c r="G8787"/>
      <c r="H8787"/>
      <c r="I8787"/>
    </row>
    <row r="8788" spans="4:9" x14ac:dyDescent="0.2">
      <c r="D8788" s="7"/>
      <c r="E8788"/>
      <c r="F8788"/>
      <c r="G8788"/>
      <c r="H8788"/>
      <c r="I8788"/>
    </row>
    <row r="8789" spans="4:9" x14ac:dyDescent="0.2">
      <c r="D8789" s="7"/>
      <c r="E8789"/>
      <c r="F8789"/>
      <c r="G8789"/>
      <c r="H8789"/>
      <c r="I8789"/>
    </row>
    <row r="8790" spans="4:9" x14ac:dyDescent="0.2">
      <c r="D8790" s="7"/>
      <c r="E8790"/>
      <c r="F8790"/>
      <c r="G8790"/>
      <c r="H8790"/>
      <c r="I8790"/>
    </row>
    <row r="8791" spans="4:9" x14ac:dyDescent="0.2">
      <c r="D8791" s="7"/>
      <c r="E8791"/>
      <c r="F8791"/>
      <c r="G8791"/>
      <c r="H8791"/>
      <c r="I8791"/>
    </row>
    <row r="8792" spans="4:9" x14ac:dyDescent="0.2">
      <c r="D8792" s="7"/>
      <c r="E8792"/>
      <c r="F8792"/>
      <c r="G8792"/>
      <c r="H8792"/>
      <c r="I8792"/>
    </row>
    <row r="8793" spans="4:9" x14ac:dyDescent="0.2">
      <c r="D8793" s="7"/>
      <c r="E8793"/>
      <c r="F8793"/>
      <c r="G8793"/>
      <c r="H8793"/>
      <c r="I8793"/>
    </row>
    <row r="8794" spans="4:9" x14ac:dyDescent="0.2">
      <c r="D8794" s="7"/>
      <c r="E8794"/>
      <c r="F8794"/>
      <c r="G8794"/>
      <c r="H8794"/>
      <c r="I8794"/>
    </row>
    <row r="8795" spans="4:9" x14ac:dyDescent="0.2">
      <c r="D8795" s="7"/>
      <c r="E8795"/>
      <c r="F8795"/>
      <c r="G8795"/>
      <c r="H8795"/>
      <c r="I8795"/>
    </row>
    <row r="8796" spans="4:9" x14ac:dyDescent="0.2">
      <c r="D8796" s="7"/>
      <c r="E8796"/>
      <c r="F8796"/>
      <c r="G8796"/>
      <c r="H8796"/>
      <c r="I8796"/>
    </row>
    <row r="8797" spans="4:9" x14ac:dyDescent="0.2">
      <c r="D8797" s="7"/>
      <c r="E8797"/>
      <c r="F8797"/>
      <c r="G8797"/>
      <c r="H8797"/>
      <c r="I8797"/>
    </row>
    <row r="8798" spans="4:9" x14ac:dyDescent="0.2">
      <c r="D8798" s="7"/>
      <c r="E8798"/>
      <c r="F8798"/>
      <c r="G8798"/>
      <c r="H8798"/>
      <c r="I8798"/>
    </row>
    <row r="8799" spans="4:9" x14ac:dyDescent="0.2">
      <c r="D8799" s="7"/>
      <c r="E8799"/>
      <c r="F8799"/>
      <c r="G8799"/>
      <c r="H8799"/>
      <c r="I8799"/>
    </row>
    <row r="8800" spans="4:9" x14ac:dyDescent="0.2">
      <c r="D8800" s="7"/>
      <c r="E8800"/>
      <c r="F8800"/>
      <c r="G8800"/>
      <c r="H8800"/>
      <c r="I8800"/>
    </row>
    <row r="8801" spans="4:9" x14ac:dyDescent="0.2">
      <c r="D8801" s="7"/>
      <c r="E8801"/>
      <c r="F8801"/>
      <c r="G8801"/>
      <c r="H8801"/>
      <c r="I8801"/>
    </row>
    <row r="8802" spans="4:9" x14ac:dyDescent="0.2">
      <c r="D8802" s="7"/>
      <c r="E8802"/>
      <c r="F8802"/>
      <c r="G8802"/>
      <c r="H8802"/>
      <c r="I8802"/>
    </row>
    <row r="8803" spans="4:9" x14ac:dyDescent="0.2">
      <c r="D8803" s="7"/>
      <c r="E8803"/>
      <c r="F8803"/>
      <c r="G8803"/>
      <c r="H8803"/>
      <c r="I8803"/>
    </row>
    <row r="8804" spans="4:9" x14ac:dyDescent="0.2">
      <c r="D8804" s="7"/>
      <c r="E8804"/>
      <c r="F8804"/>
      <c r="G8804"/>
      <c r="H8804"/>
      <c r="I8804"/>
    </row>
    <row r="8805" spans="4:9" x14ac:dyDescent="0.2">
      <c r="D8805" s="7"/>
      <c r="E8805"/>
      <c r="F8805"/>
      <c r="G8805"/>
      <c r="H8805"/>
      <c r="I8805"/>
    </row>
    <row r="8806" spans="4:9" x14ac:dyDescent="0.2">
      <c r="D8806" s="7"/>
      <c r="E8806"/>
      <c r="F8806"/>
      <c r="G8806"/>
      <c r="H8806"/>
      <c r="I8806"/>
    </row>
    <row r="8807" spans="4:9" x14ac:dyDescent="0.2">
      <c r="D8807" s="7"/>
      <c r="E8807"/>
      <c r="F8807"/>
      <c r="G8807"/>
      <c r="H8807"/>
      <c r="I8807"/>
    </row>
    <row r="8808" spans="4:9" x14ac:dyDescent="0.2">
      <c r="D8808" s="7"/>
      <c r="E8808"/>
      <c r="F8808"/>
      <c r="G8808"/>
      <c r="H8808"/>
      <c r="I8808"/>
    </row>
    <row r="8809" spans="4:9" x14ac:dyDescent="0.2">
      <c r="D8809" s="7"/>
      <c r="E8809"/>
      <c r="F8809"/>
      <c r="G8809"/>
      <c r="H8809"/>
      <c r="I8809"/>
    </row>
    <row r="8810" spans="4:9" x14ac:dyDescent="0.2">
      <c r="D8810" s="7"/>
      <c r="E8810"/>
      <c r="F8810"/>
      <c r="G8810"/>
      <c r="H8810"/>
      <c r="I8810"/>
    </row>
    <row r="8811" spans="4:9" x14ac:dyDescent="0.2">
      <c r="D8811" s="7"/>
      <c r="E8811"/>
      <c r="F8811"/>
      <c r="G8811"/>
      <c r="H8811"/>
      <c r="I8811"/>
    </row>
    <row r="8812" spans="4:9" x14ac:dyDescent="0.2">
      <c r="D8812" s="7"/>
      <c r="E8812"/>
      <c r="F8812"/>
      <c r="G8812"/>
      <c r="H8812"/>
      <c r="I8812"/>
    </row>
    <row r="8813" spans="4:9" x14ac:dyDescent="0.2">
      <c r="D8813" s="7"/>
      <c r="E8813"/>
      <c r="F8813"/>
      <c r="G8813"/>
      <c r="H8813"/>
      <c r="I8813"/>
    </row>
    <row r="8814" spans="4:9" x14ac:dyDescent="0.2">
      <c r="D8814" s="7"/>
      <c r="E8814"/>
      <c r="F8814"/>
      <c r="G8814"/>
      <c r="H8814"/>
      <c r="I8814"/>
    </row>
    <row r="8815" spans="4:9" x14ac:dyDescent="0.2">
      <c r="D8815" s="7"/>
      <c r="E8815"/>
      <c r="F8815"/>
      <c r="G8815"/>
      <c r="H8815"/>
      <c r="I8815"/>
    </row>
    <row r="8816" spans="4:9" x14ac:dyDescent="0.2">
      <c r="D8816" s="7"/>
      <c r="E8816"/>
      <c r="F8816"/>
      <c r="G8816"/>
      <c r="H8816"/>
      <c r="I8816"/>
    </row>
    <row r="8817" spans="4:9" x14ac:dyDescent="0.2">
      <c r="D8817" s="7"/>
      <c r="E8817"/>
      <c r="F8817"/>
      <c r="G8817"/>
      <c r="H8817"/>
      <c r="I8817"/>
    </row>
    <row r="8818" spans="4:9" x14ac:dyDescent="0.2">
      <c r="D8818" s="7"/>
      <c r="E8818"/>
      <c r="F8818"/>
      <c r="G8818"/>
      <c r="H8818"/>
      <c r="I8818"/>
    </row>
    <row r="8819" spans="4:9" x14ac:dyDescent="0.2">
      <c r="D8819" s="7"/>
      <c r="E8819"/>
      <c r="F8819"/>
      <c r="G8819"/>
      <c r="H8819"/>
      <c r="I8819"/>
    </row>
    <row r="8820" spans="4:9" x14ac:dyDescent="0.2">
      <c r="D8820" s="7"/>
      <c r="E8820"/>
      <c r="F8820"/>
      <c r="G8820"/>
      <c r="H8820"/>
      <c r="I8820"/>
    </row>
    <row r="8821" spans="4:9" x14ac:dyDescent="0.2">
      <c r="D8821" s="7"/>
      <c r="E8821"/>
      <c r="F8821"/>
      <c r="G8821"/>
      <c r="H8821"/>
      <c r="I8821"/>
    </row>
    <row r="8822" spans="4:9" x14ac:dyDescent="0.2">
      <c r="D8822" s="7"/>
      <c r="E8822"/>
      <c r="F8822"/>
      <c r="G8822"/>
      <c r="H8822"/>
      <c r="I8822"/>
    </row>
    <row r="8823" spans="4:9" x14ac:dyDescent="0.2">
      <c r="D8823" s="7"/>
      <c r="E8823"/>
      <c r="F8823"/>
      <c r="G8823"/>
      <c r="H8823"/>
      <c r="I8823"/>
    </row>
    <row r="8824" spans="4:9" x14ac:dyDescent="0.2">
      <c r="D8824" s="7"/>
      <c r="E8824"/>
      <c r="F8824"/>
      <c r="G8824"/>
      <c r="H8824"/>
      <c r="I8824"/>
    </row>
    <row r="8825" spans="4:9" x14ac:dyDescent="0.2">
      <c r="D8825" s="7"/>
      <c r="E8825"/>
      <c r="F8825"/>
      <c r="G8825"/>
      <c r="H8825"/>
      <c r="I8825"/>
    </row>
    <row r="8826" spans="4:9" x14ac:dyDescent="0.2">
      <c r="D8826" s="7"/>
      <c r="E8826"/>
      <c r="F8826"/>
      <c r="G8826"/>
      <c r="H8826"/>
      <c r="I8826"/>
    </row>
    <row r="8827" spans="4:9" x14ac:dyDescent="0.2">
      <c r="D8827" s="7"/>
      <c r="E8827"/>
      <c r="F8827"/>
      <c r="G8827"/>
      <c r="H8827"/>
      <c r="I8827"/>
    </row>
    <row r="8828" spans="4:9" x14ac:dyDescent="0.2">
      <c r="D8828" s="7"/>
      <c r="E8828"/>
      <c r="F8828"/>
      <c r="G8828"/>
      <c r="H8828"/>
      <c r="I8828"/>
    </row>
    <row r="8829" spans="4:9" x14ac:dyDescent="0.2">
      <c r="D8829" s="7"/>
      <c r="E8829"/>
      <c r="F8829"/>
      <c r="G8829"/>
      <c r="H8829"/>
      <c r="I8829"/>
    </row>
    <row r="8830" spans="4:9" x14ac:dyDescent="0.2">
      <c r="D8830" s="7"/>
      <c r="E8830"/>
      <c r="F8830"/>
      <c r="G8830"/>
      <c r="H8830"/>
      <c r="I8830"/>
    </row>
    <row r="8831" spans="4:9" x14ac:dyDescent="0.2">
      <c r="D8831" s="7"/>
      <c r="E8831"/>
      <c r="F8831"/>
      <c r="G8831"/>
      <c r="H8831"/>
      <c r="I8831"/>
    </row>
    <row r="8832" spans="4:9" x14ac:dyDescent="0.2">
      <c r="D8832" s="7"/>
      <c r="E8832"/>
      <c r="F8832"/>
      <c r="G8832"/>
      <c r="H8832"/>
      <c r="I8832"/>
    </row>
    <row r="8833" spans="4:9" x14ac:dyDescent="0.2">
      <c r="D8833" s="7"/>
      <c r="E8833"/>
      <c r="F8833"/>
      <c r="G8833"/>
      <c r="H8833"/>
      <c r="I8833"/>
    </row>
    <row r="8834" spans="4:9" x14ac:dyDescent="0.2">
      <c r="D8834" s="7"/>
      <c r="E8834"/>
      <c r="F8834"/>
      <c r="G8834"/>
      <c r="H8834"/>
      <c r="I8834"/>
    </row>
    <row r="8835" spans="4:9" x14ac:dyDescent="0.2">
      <c r="D8835" s="7"/>
      <c r="E8835"/>
      <c r="F8835"/>
      <c r="G8835"/>
      <c r="H8835"/>
      <c r="I8835"/>
    </row>
    <row r="8836" spans="4:9" x14ac:dyDescent="0.2">
      <c r="D8836" s="7"/>
      <c r="E8836"/>
      <c r="F8836"/>
      <c r="G8836"/>
      <c r="H8836"/>
      <c r="I8836"/>
    </row>
    <row r="8837" spans="4:9" x14ac:dyDescent="0.2">
      <c r="D8837" s="7"/>
      <c r="E8837"/>
      <c r="F8837"/>
      <c r="G8837"/>
      <c r="H8837"/>
      <c r="I8837"/>
    </row>
    <row r="8838" spans="4:9" x14ac:dyDescent="0.2">
      <c r="D8838" s="7"/>
      <c r="E8838"/>
      <c r="F8838"/>
      <c r="G8838"/>
      <c r="H8838"/>
      <c r="I8838"/>
    </row>
    <row r="8839" spans="4:9" x14ac:dyDescent="0.2">
      <c r="D8839" s="7"/>
      <c r="E8839"/>
      <c r="F8839"/>
      <c r="G8839"/>
      <c r="H8839"/>
      <c r="I8839"/>
    </row>
    <row r="8840" spans="4:9" x14ac:dyDescent="0.2">
      <c r="D8840" s="7"/>
      <c r="E8840"/>
      <c r="F8840"/>
      <c r="G8840"/>
      <c r="H8840"/>
      <c r="I8840"/>
    </row>
    <row r="8841" spans="4:9" x14ac:dyDescent="0.2">
      <c r="D8841" s="7"/>
      <c r="E8841"/>
      <c r="F8841"/>
      <c r="G8841"/>
      <c r="H8841"/>
      <c r="I8841"/>
    </row>
    <row r="8842" spans="4:9" x14ac:dyDescent="0.2">
      <c r="D8842" s="7"/>
      <c r="E8842"/>
      <c r="F8842"/>
      <c r="G8842"/>
      <c r="H8842"/>
      <c r="I8842"/>
    </row>
    <row r="8843" spans="4:9" x14ac:dyDescent="0.2">
      <c r="D8843" s="7"/>
      <c r="E8843"/>
      <c r="F8843"/>
      <c r="G8843"/>
      <c r="H8843"/>
      <c r="I8843"/>
    </row>
    <row r="8844" spans="4:9" x14ac:dyDescent="0.2">
      <c r="D8844" s="7"/>
      <c r="E8844"/>
      <c r="F8844"/>
      <c r="G8844"/>
      <c r="H8844"/>
      <c r="I8844"/>
    </row>
    <row r="8845" spans="4:9" x14ac:dyDescent="0.2">
      <c r="D8845" s="7"/>
      <c r="E8845"/>
      <c r="F8845"/>
      <c r="G8845"/>
      <c r="H8845"/>
      <c r="I8845"/>
    </row>
    <row r="8846" spans="4:9" x14ac:dyDescent="0.2">
      <c r="D8846" s="7"/>
      <c r="E8846"/>
      <c r="F8846"/>
      <c r="G8846"/>
      <c r="H8846"/>
      <c r="I8846"/>
    </row>
    <row r="8847" spans="4:9" x14ac:dyDescent="0.2">
      <c r="D8847" s="7"/>
      <c r="E8847"/>
      <c r="F8847"/>
      <c r="G8847"/>
      <c r="H8847"/>
      <c r="I8847"/>
    </row>
    <row r="8848" spans="4:9" x14ac:dyDescent="0.2">
      <c r="D8848" s="7"/>
      <c r="E8848"/>
      <c r="F8848"/>
      <c r="G8848"/>
      <c r="H8848"/>
      <c r="I8848"/>
    </row>
    <row r="8849" spans="4:9" x14ac:dyDescent="0.2">
      <c r="D8849" s="7"/>
      <c r="E8849"/>
      <c r="F8849"/>
      <c r="G8849"/>
      <c r="H8849"/>
      <c r="I8849"/>
    </row>
    <row r="8850" spans="4:9" x14ac:dyDescent="0.2">
      <c r="D8850" s="7"/>
      <c r="E8850"/>
      <c r="F8850"/>
      <c r="G8850"/>
      <c r="H8850"/>
      <c r="I8850"/>
    </row>
    <row r="8851" spans="4:9" x14ac:dyDescent="0.2">
      <c r="D8851" s="7"/>
      <c r="E8851"/>
      <c r="F8851"/>
      <c r="G8851"/>
      <c r="H8851"/>
      <c r="I8851"/>
    </row>
    <row r="8852" spans="4:9" x14ac:dyDescent="0.2">
      <c r="D8852" s="7"/>
      <c r="E8852"/>
      <c r="F8852"/>
      <c r="G8852"/>
      <c r="H8852"/>
      <c r="I8852"/>
    </row>
    <row r="8853" spans="4:9" x14ac:dyDescent="0.2">
      <c r="D8853" s="7"/>
      <c r="E8853"/>
      <c r="F8853"/>
      <c r="G8853"/>
      <c r="H8853"/>
      <c r="I8853"/>
    </row>
    <row r="8854" spans="4:9" x14ac:dyDescent="0.2">
      <c r="D8854" s="7"/>
      <c r="E8854"/>
      <c r="F8854"/>
      <c r="G8854"/>
      <c r="H8854"/>
      <c r="I8854"/>
    </row>
    <row r="8855" spans="4:9" x14ac:dyDescent="0.2">
      <c r="D8855" s="7"/>
      <c r="E8855"/>
      <c r="F8855"/>
      <c r="G8855"/>
      <c r="H8855"/>
      <c r="I8855"/>
    </row>
    <row r="8856" spans="4:9" x14ac:dyDescent="0.2">
      <c r="D8856" s="7"/>
      <c r="E8856"/>
      <c r="F8856"/>
      <c r="G8856"/>
      <c r="H8856"/>
      <c r="I8856"/>
    </row>
    <row r="8857" spans="4:9" x14ac:dyDescent="0.2">
      <c r="D8857" s="7"/>
      <c r="E8857"/>
      <c r="F8857"/>
      <c r="G8857"/>
      <c r="H8857"/>
      <c r="I8857"/>
    </row>
    <row r="8858" spans="4:9" x14ac:dyDescent="0.2">
      <c r="D8858" s="7"/>
      <c r="E8858"/>
      <c r="F8858"/>
      <c r="G8858"/>
      <c r="H8858"/>
      <c r="I8858"/>
    </row>
    <row r="8859" spans="4:9" x14ac:dyDescent="0.2">
      <c r="D8859" s="7"/>
      <c r="E8859"/>
      <c r="F8859"/>
      <c r="G8859"/>
      <c r="H8859"/>
      <c r="I8859"/>
    </row>
    <row r="8860" spans="4:9" x14ac:dyDescent="0.2">
      <c r="D8860" s="7"/>
      <c r="E8860"/>
      <c r="F8860"/>
      <c r="G8860"/>
      <c r="H8860"/>
      <c r="I8860"/>
    </row>
    <row r="8861" spans="4:9" x14ac:dyDescent="0.2">
      <c r="D8861" s="7"/>
      <c r="E8861"/>
      <c r="F8861"/>
      <c r="G8861"/>
      <c r="H8861"/>
      <c r="I8861"/>
    </row>
    <row r="8862" spans="4:9" x14ac:dyDescent="0.2">
      <c r="D8862" s="7"/>
      <c r="E8862"/>
      <c r="F8862"/>
      <c r="G8862"/>
      <c r="H8862"/>
      <c r="I8862"/>
    </row>
    <row r="8863" spans="4:9" x14ac:dyDescent="0.2">
      <c r="D8863" s="7"/>
      <c r="E8863"/>
      <c r="F8863"/>
      <c r="G8863"/>
      <c r="H8863"/>
      <c r="I8863"/>
    </row>
    <row r="8864" spans="4:9" x14ac:dyDescent="0.2">
      <c r="D8864" s="7"/>
      <c r="E8864"/>
      <c r="F8864"/>
      <c r="G8864"/>
      <c r="H8864"/>
      <c r="I8864"/>
    </row>
    <row r="8865" spans="4:9" x14ac:dyDescent="0.2">
      <c r="D8865" s="7"/>
      <c r="E8865"/>
      <c r="F8865"/>
      <c r="G8865"/>
      <c r="H8865"/>
      <c r="I8865"/>
    </row>
    <row r="8866" spans="4:9" x14ac:dyDescent="0.2">
      <c r="D8866" s="7"/>
      <c r="E8866"/>
      <c r="F8866"/>
      <c r="G8866"/>
      <c r="H8866"/>
      <c r="I8866"/>
    </row>
    <row r="8867" spans="4:9" x14ac:dyDescent="0.2">
      <c r="D8867" s="7"/>
      <c r="E8867"/>
      <c r="F8867"/>
      <c r="G8867"/>
      <c r="H8867"/>
      <c r="I8867"/>
    </row>
    <row r="8868" spans="4:9" x14ac:dyDescent="0.2">
      <c r="D8868" s="7"/>
      <c r="E8868"/>
      <c r="F8868"/>
      <c r="G8868"/>
      <c r="H8868"/>
      <c r="I8868"/>
    </row>
    <row r="8869" spans="4:9" x14ac:dyDescent="0.2">
      <c r="D8869" s="7"/>
      <c r="E8869"/>
      <c r="F8869"/>
      <c r="G8869"/>
      <c r="H8869"/>
      <c r="I8869"/>
    </row>
    <row r="8870" spans="4:9" x14ac:dyDescent="0.2">
      <c r="D8870" s="7"/>
      <c r="E8870"/>
      <c r="F8870"/>
      <c r="G8870"/>
      <c r="H8870"/>
      <c r="I8870"/>
    </row>
    <row r="8871" spans="4:9" x14ac:dyDescent="0.2">
      <c r="D8871" s="7"/>
      <c r="E8871"/>
      <c r="F8871"/>
      <c r="G8871"/>
      <c r="H8871"/>
      <c r="I8871"/>
    </row>
    <row r="8872" spans="4:9" x14ac:dyDescent="0.2">
      <c r="D8872" s="7"/>
      <c r="E8872"/>
      <c r="F8872"/>
      <c r="G8872"/>
      <c r="H8872"/>
      <c r="I8872"/>
    </row>
    <row r="8873" spans="4:9" x14ac:dyDescent="0.2">
      <c r="D8873" s="7"/>
      <c r="E8873"/>
      <c r="F8873"/>
      <c r="G8873"/>
      <c r="H8873"/>
      <c r="I8873"/>
    </row>
    <row r="8874" spans="4:9" x14ac:dyDescent="0.2">
      <c r="D8874" s="7"/>
      <c r="E8874"/>
      <c r="F8874"/>
      <c r="G8874"/>
      <c r="H8874"/>
      <c r="I8874"/>
    </row>
    <row r="8875" spans="4:9" x14ac:dyDescent="0.2">
      <c r="D8875" s="7"/>
      <c r="E8875"/>
      <c r="F8875"/>
      <c r="G8875"/>
      <c r="H8875"/>
      <c r="I8875"/>
    </row>
    <row r="8876" spans="4:9" x14ac:dyDescent="0.2">
      <c r="D8876" s="7"/>
      <c r="E8876"/>
      <c r="F8876"/>
      <c r="G8876"/>
      <c r="H8876"/>
      <c r="I8876"/>
    </row>
    <row r="8877" spans="4:9" x14ac:dyDescent="0.2">
      <c r="D8877" s="7"/>
      <c r="E8877"/>
      <c r="F8877"/>
      <c r="G8877"/>
      <c r="H8877"/>
      <c r="I8877"/>
    </row>
    <row r="8878" spans="4:9" x14ac:dyDescent="0.2">
      <c r="D8878" s="7"/>
      <c r="E8878"/>
      <c r="F8878"/>
      <c r="G8878"/>
      <c r="H8878"/>
      <c r="I8878"/>
    </row>
    <row r="8879" spans="4:9" x14ac:dyDescent="0.2">
      <c r="D8879" s="7"/>
      <c r="E8879"/>
      <c r="F8879"/>
      <c r="G8879"/>
      <c r="H8879"/>
      <c r="I8879"/>
    </row>
    <row r="8880" spans="4:9" x14ac:dyDescent="0.2">
      <c r="D8880" s="7"/>
      <c r="E8880"/>
      <c r="F8880"/>
      <c r="G8880"/>
      <c r="H8880"/>
      <c r="I8880"/>
    </row>
    <row r="8881" spans="4:9" x14ac:dyDescent="0.2">
      <c r="D8881" s="7"/>
      <c r="E8881"/>
      <c r="F8881"/>
      <c r="G8881"/>
      <c r="H8881"/>
      <c r="I8881"/>
    </row>
    <row r="8882" spans="4:9" x14ac:dyDescent="0.2">
      <c r="D8882" s="7"/>
      <c r="E8882"/>
      <c r="F8882"/>
      <c r="G8882"/>
      <c r="H8882"/>
      <c r="I8882"/>
    </row>
    <row r="8883" spans="4:9" x14ac:dyDescent="0.2">
      <c r="D8883" s="7"/>
      <c r="E8883"/>
      <c r="F8883"/>
      <c r="G8883"/>
      <c r="H8883"/>
      <c r="I8883"/>
    </row>
    <row r="8884" spans="4:9" x14ac:dyDescent="0.2">
      <c r="D8884" s="7"/>
      <c r="E8884"/>
      <c r="F8884"/>
      <c r="G8884"/>
      <c r="H8884"/>
      <c r="I8884"/>
    </row>
    <row r="8885" spans="4:9" x14ac:dyDescent="0.2">
      <c r="D8885" s="7"/>
      <c r="E8885"/>
      <c r="F8885"/>
      <c r="G8885"/>
      <c r="H8885"/>
      <c r="I8885"/>
    </row>
    <row r="8886" spans="4:9" x14ac:dyDescent="0.2">
      <c r="D8886" s="7"/>
      <c r="E8886"/>
      <c r="F8886"/>
      <c r="G8886"/>
      <c r="H8886"/>
      <c r="I8886"/>
    </row>
    <row r="8887" spans="4:9" x14ac:dyDescent="0.2">
      <c r="D8887" s="7"/>
      <c r="E8887"/>
      <c r="F8887"/>
      <c r="G8887"/>
      <c r="H8887"/>
      <c r="I8887"/>
    </row>
    <row r="8888" spans="4:9" x14ac:dyDescent="0.2">
      <c r="D8888" s="7"/>
      <c r="E8888"/>
      <c r="F8888"/>
      <c r="G8888"/>
      <c r="H8888"/>
      <c r="I8888"/>
    </row>
    <row r="8889" spans="4:9" x14ac:dyDescent="0.2">
      <c r="D8889" s="7"/>
      <c r="E8889"/>
      <c r="F8889"/>
      <c r="G8889"/>
      <c r="H8889"/>
      <c r="I8889"/>
    </row>
    <row r="8890" spans="4:9" x14ac:dyDescent="0.2">
      <c r="D8890" s="7"/>
      <c r="E8890"/>
      <c r="F8890"/>
      <c r="G8890"/>
      <c r="H8890"/>
      <c r="I8890"/>
    </row>
    <row r="8891" spans="4:9" x14ac:dyDescent="0.2">
      <c r="D8891" s="7"/>
      <c r="E8891"/>
      <c r="F8891"/>
      <c r="G8891"/>
      <c r="H8891"/>
      <c r="I8891"/>
    </row>
    <row r="8892" spans="4:9" x14ac:dyDescent="0.2">
      <c r="D8892" s="7"/>
      <c r="E8892"/>
      <c r="F8892"/>
      <c r="G8892"/>
      <c r="H8892"/>
      <c r="I8892"/>
    </row>
    <row r="8893" spans="4:9" x14ac:dyDescent="0.2">
      <c r="D8893" s="7"/>
      <c r="E8893"/>
      <c r="F8893"/>
      <c r="G8893"/>
      <c r="H8893"/>
      <c r="I8893"/>
    </row>
    <row r="8894" spans="4:9" x14ac:dyDescent="0.2">
      <c r="D8894" s="7"/>
      <c r="E8894"/>
      <c r="F8894"/>
      <c r="G8894"/>
      <c r="H8894"/>
      <c r="I8894"/>
    </row>
    <row r="8895" spans="4:9" x14ac:dyDescent="0.2">
      <c r="D8895" s="7"/>
      <c r="E8895"/>
      <c r="F8895"/>
      <c r="G8895"/>
      <c r="H8895"/>
      <c r="I8895"/>
    </row>
    <row r="8896" spans="4:9" x14ac:dyDescent="0.2">
      <c r="D8896" s="7"/>
      <c r="E8896"/>
      <c r="F8896"/>
      <c r="G8896"/>
      <c r="H8896"/>
      <c r="I8896"/>
    </row>
    <row r="8897" spans="4:9" x14ac:dyDescent="0.2">
      <c r="D8897" s="7"/>
      <c r="E8897"/>
      <c r="F8897"/>
      <c r="G8897"/>
      <c r="H8897"/>
      <c r="I8897"/>
    </row>
    <row r="8898" spans="4:9" x14ac:dyDescent="0.2">
      <c r="D8898" s="7"/>
      <c r="E8898"/>
      <c r="F8898"/>
      <c r="G8898"/>
      <c r="H8898"/>
      <c r="I8898"/>
    </row>
    <row r="8899" spans="4:9" x14ac:dyDescent="0.2">
      <c r="D8899" s="7"/>
      <c r="E8899"/>
      <c r="F8899"/>
      <c r="G8899"/>
      <c r="H8899"/>
      <c r="I8899"/>
    </row>
    <row r="8900" spans="4:9" x14ac:dyDescent="0.2">
      <c r="D8900" s="7"/>
      <c r="E8900"/>
      <c r="F8900"/>
      <c r="G8900"/>
      <c r="H8900"/>
      <c r="I8900"/>
    </row>
    <row r="8901" spans="4:9" x14ac:dyDescent="0.2">
      <c r="D8901" s="7"/>
      <c r="E8901"/>
      <c r="F8901"/>
      <c r="G8901"/>
      <c r="H8901"/>
      <c r="I8901"/>
    </row>
    <row r="8902" spans="4:9" x14ac:dyDescent="0.2">
      <c r="D8902" s="7"/>
      <c r="E8902"/>
      <c r="F8902"/>
      <c r="G8902"/>
      <c r="H8902"/>
      <c r="I8902"/>
    </row>
    <row r="8903" spans="4:9" x14ac:dyDescent="0.2">
      <c r="D8903" s="7"/>
      <c r="E8903"/>
      <c r="F8903"/>
      <c r="G8903"/>
      <c r="H8903"/>
      <c r="I8903"/>
    </row>
    <row r="8904" spans="4:9" x14ac:dyDescent="0.2">
      <c r="D8904" s="7"/>
      <c r="E8904"/>
      <c r="F8904"/>
      <c r="G8904"/>
      <c r="H8904"/>
      <c r="I8904"/>
    </row>
    <row r="8905" spans="4:9" x14ac:dyDescent="0.2">
      <c r="D8905" s="7"/>
      <c r="E8905"/>
      <c r="F8905"/>
      <c r="G8905"/>
      <c r="H8905"/>
      <c r="I8905"/>
    </row>
    <row r="8906" spans="4:9" x14ac:dyDescent="0.2">
      <c r="D8906" s="7"/>
      <c r="E8906"/>
      <c r="F8906"/>
      <c r="G8906"/>
      <c r="H8906"/>
      <c r="I8906"/>
    </row>
    <row r="8907" spans="4:9" x14ac:dyDescent="0.2">
      <c r="D8907" s="7"/>
      <c r="E8907"/>
      <c r="F8907"/>
      <c r="G8907"/>
      <c r="H8907"/>
      <c r="I8907"/>
    </row>
    <row r="8908" spans="4:9" x14ac:dyDescent="0.2">
      <c r="D8908" s="7"/>
      <c r="E8908"/>
      <c r="F8908"/>
      <c r="G8908"/>
      <c r="H8908"/>
      <c r="I8908"/>
    </row>
    <row r="8909" spans="4:9" x14ac:dyDescent="0.2">
      <c r="D8909" s="7"/>
      <c r="E8909"/>
      <c r="F8909"/>
      <c r="G8909"/>
      <c r="H8909"/>
      <c r="I8909"/>
    </row>
    <row r="8910" spans="4:9" x14ac:dyDescent="0.2">
      <c r="D8910" s="7"/>
      <c r="E8910"/>
      <c r="F8910"/>
      <c r="G8910"/>
      <c r="H8910"/>
      <c r="I8910"/>
    </row>
    <row r="8911" spans="4:9" x14ac:dyDescent="0.2">
      <c r="D8911" s="7"/>
      <c r="E8911"/>
      <c r="F8911"/>
      <c r="G8911"/>
      <c r="H8911"/>
      <c r="I8911"/>
    </row>
    <row r="8912" spans="4:9" x14ac:dyDescent="0.2">
      <c r="D8912" s="7"/>
      <c r="E8912"/>
      <c r="F8912"/>
      <c r="G8912"/>
      <c r="H8912"/>
      <c r="I8912"/>
    </row>
    <row r="8913" spans="4:9" x14ac:dyDescent="0.2">
      <c r="D8913" s="7"/>
      <c r="E8913"/>
      <c r="F8913"/>
      <c r="G8913"/>
      <c r="H8913"/>
      <c r="I8913"/>
    </row>
    <row r="8914" spans="4:9" x14ac:dyDescent="0.2">
      <c r="D8914" s="7"/>
      <c r="E8914"/>
      <c r="F8914"/>
      <c r="G8914"/>
      <c r="H8914"/>
      <c r="I8914"/>
    </row>
    <row r="8915" spans="4:9" x14ac:dyDescent="0.2">
      <c r="D8915" s="7"/>
      <c r="E8915"/>
      <c r="F8915"/>
      <c r="G8915"/>
      <c r="H8915"/>
      <c r="I8915"/>
    </row>
    <row r="8916" spans="4:9" x14ac:dyDescent="0.2">
      <c r="D8916" s="7"/>
      <c r="E8916"/>
      <c r="F8916"/>
      <c r="G8916"/>
      <c r="H8916"/>
      <c r="I8916"/>
    </row>
    <row r="8917" spans="4:9" x14ac:dyDescent="0.2">
      <c r="D8917" s="7"/>
      <c r="E8917"/>
      <c r="F8917"/>
      <c r="G8917"/>
      <c r="H8917"/>
      <c r="I8917"/>
    </row>
    <row r="8918" spans="4:9" x14ac:dyDescent="0.2">
      <c r="D8918" s="7"/>
      <c r="E8918"/>
      <c r="F8918"/>
      <c r="G8918"/>
      <c r="H8918"/>
      <c r="I8918"/>
    </row>
    <row r="8919" spans="4:9" x14ac:dyDescent="0.2">
      <c r="D8919" s="7"/>
      <c r="E8919"/>
      <c r="F8919"/>
      <c r="G8919"/>
      <c r="H8919"/>
      <c r="I8919"/>
    </row>
    <row r="8920" spans="4:9" x14ac:dyDescent="0.2">
      <c r="D8920" s="7"/>
      <c r="E8920"/>
      <c r="F8920"/>
      <c r="G8920"/>
      <c r="H8920"/>
      <c r="I8920"/>
    </row>
    <row r="8921" spans="4:9" x14ac:dyDescent="0.2">
      <c r="D8921" s="7"/>
      <c r="E8921"/>
      <c r="F8921"/>
      <c r="G8921"/>
      <c r="H8921"/>
      <c r="I8921"/>
    </row>
    <row r="8922" spans="4:9" x14ac:dyDescent="0.2">
      <c r="D8922" s="7"/>
      <c r="E8922"/>
      <c r="F8922"/>
      <c r="G8922"/>
      <c r="H8922"/>
      <c r="I8922"/>
    </row>
    <row r="8923" spans="4:9" x14ac:dyDescent="0.2">
      <c r="D8923" s="7"/>
      <c r="E8923"/>
      <c r="F8923"/>
      <c r="G8923"/>
      <c r="H8923"/>
      <c r="I8923"/>
    </row>
    <row r="8924" spans="4:9" x14ac:dyDescent="0.2">
      <c r="D8924" s="7"/>
      <c r="E8924"/>
      <c r="F8924"/>
      <c r="G8924"/>
      <c r="H8924"/>
      <c r="I8924"/>
    </row>
    <row r="8925" spans="4:9" x14ac:dyDescent="0.2">
      <c r="D8925" s="7"/>
      <c r="E8925"/>
      <c r="F8925"/>
      <c r="G8925"/>
      <c r="H8925"/>
      <c r="I8925"/>
    </row>
    <row r="8926" spans="4:9" x14ac:dyDescent="0.2">
      <c r="D8926" s="7"/>
      <c r="E8926"/>
      <c r="F8926"/>
      <c r="G8926"/>
      <c r="H8926"/>
      <c r="I8926"/>
    </row>
    <row r="8927" spans="4:9" x14ac:dyDescent="0.2">
      <c r="D8927" s="7"/>
      <c r="E8927"/>
      <c r="F8927"/>
      <c r="G8927"/>
      <c r="H8927"/>
      <c r="I8927"/>
    </row>
    <row r="8928" spans="4:9" x14ac:dyDescent="0.2">
      <c r="D8928" s="7"/>
      <c r="E8928"/>
      <c r="F8928"/>
      <c r="G8928"/>
      <c r="H8928"/>
      <c r="I8928"/>
    </row>
    <row r="8929" spans="4:9" x14ac:dyDescent="0.2">
      <c r="D8929" s="7"/>
      <c r="E8929"/>
      <c r="F8929"/>
      <c r="G8929"/>
      <c r="H8929"/>
      <c r="I8929"/>
    </row>
    <row r="8930" spans="4:9" x14ac:dyDescent="0.2">
      <c r="D8930" s="7"/>
      <c r="E8930"/>
      <c r="F8930"/>
      <c r="G8930"/>
      <c r="H8930"/>
      <c r="I8930"/>
    </row>
    <row r="8931" spans="4:9" x14ac:dyDescent="0.2">
      <c r="D8931" s="7"/>
      <c r="E8931"/>
      <c r="F8931"/>
      <c r="G8931"/>
      <c r="H8931"/>
      <c r="I8931"/>
    </row>
    <row r="8932" spans="4:9" x14ac:dyDescent="0.2">
      <c r="D8932" s="7"/>
      <c r="E8932"/>
      <c r="F8932"/>
      <c r="G8932"/>
      <c r="H8932"/>
      <c r="I8932"/>
    </row>
    <row r="8933" spans="4:9" x14ac:dyDescent="0.2">
      <c r="D8933" s="7"/>
      <c r="E8933"/>
      <c r="F8933"/>
      <c r="G8933"/>
      <c r="H8933"/>
      <c r="I8933"/>
    </row>
    <row r="8934" spans="4:9" x14ac:dyDescent="0.2">
      <c r="D8934" s="7"/>
      <c r="E8934"/>
      <c r="F8934"/>
      <c r="G8934"/>
      <c r="H8934"/>
      <c r="I8934"/>
    </row>
    <row r="8935" spans="4:9" x14ac:dyDescent="0.2">
      <c r="D8935" s="7"/>
      <c r="E8935"/>
      <c r="F8935"/>
      <c r="G8935"/>
      <c r="H8935"/>
      <c r="I8935"/>
    </row>
    <row r="8936" spans="4:9" x14ac:dyDescent="0.2">
      <c r="D8936" s="7"/>
      <c r="E8936"/>
      <c r="F8936"/>
      <c r="G8936"/>
      <c r="H8936"/>
      <c r="I8936"/>
    </row>
    <row r="8937" spans="4:9" x14ac:dyDescent="0.2">
      <c r="D8937" s="7"/>
      <c r="E8937"/>
      <c r="F8937"/>
      <c r="G8937"/>
      <c r="H8937"/>
      <c r="I8937"/>
    </row>
    <row r="8938" spans="4:9" x14ac:dyDescent="0.2">
      <c r="D8938" s="7"/>
      <c r="E8938"/>
      <c r="F8938"/>
      <c r="G8938"/>
      <c r="H8938"/>
      <c r="I8938"/>
    </row>
    <row r="8939" spans="4:9" x14ac:dyDescent="0.2">
      <c r="D8939" s="7"/>
      <c r="E8939"/>
      <c r="F8939"/>
      <c r="G8939"/>
      <c r="H8939"/>
      <c r="I8939"/>
    </row>
    <row r="8940" spans="4:9" x14ac:dyDescent="0.2">
      <c r="D8940" s="7"/>
      <c r="E8940"/>
      <c r="F8940"/>
      <c r="G8940"/>
      <c r="H8940"/>
      <c r="I8940"/>
    </row>
    <row r="8941" spans="4:9" x14ac:dyDescent="0.2">
      <c r="D8941" s="7"/>
      <c r="E8941"/>
      <c r="F8941"/>
      <c r="G8941"/>
      <c r="H8941"/>
      <c r="I8941"/>
    </row>
    <row r="8942" spans="4:9" x14ac:dyDescent="0.2">
      <c r="D8942" s="7"/>
      <c r="E8942"/>
      <c r="F8942"/>
      <c r="G8942"/>
      <c r="H8942"/>
      <c r="I8942"/>
    </row>
    <row r="8943" spans="4:9" x14ac:dyDescent="0.2">
      <c r="D8943" s="7"/>
      <c r="E8943"/>
      <c r="F8943"/>
      <c r="G8943"/>
      <c r="H8943"/>
      <c r="I8943"/>
    </row>
    <row r="8944" spans="4:9" x14ac:dyDescent="0.2">
      <c r="D8944" s="7"/>
      <c r="E8944"/>
      <c r="F8944"/>
      <c r="G8944"/>
      <c r="H8944"/>
      <c r="I8944"/>
    </row>
    <row r="8945" spans="4:9" x14ac:dyDescent="0.2">
      <c r="D8945" s="7"/>
      <c r="E8945"/>
      <c r="F8945"/>
      <c r="G8945"/>
      <c r="H8945"/>
      <c r="I8945"/>
    </row>
    <row r="8946" spans="4:9" x14ac:dyDescent="0.2">
      <c r="D8946" s="7"/>
      <c r="E8946"/>
      <c r="F8946"/>
      <c r="G8946"/>
      <c r="H8946"/>
      <c r="I8946"/>
    </row>
    <row r="8947" spans="4:9" x14ac:dyDescent="0.2">
      <c r="D8947" s="7"/>
      <c r="E8947"/>
      <c r="F8947"/>
      <c r="G8947"/>
      <c r="H8947"/>
      <c r="I8947"/>
    </row>
    <row r="8948" spans="4:9" x14ac:dyDescent="0.2">
      <c r="D8948" s="7"/>
      <c r="E8948"/>
      <c r="F8948"/>
      <c r="G8948"/>
      <c r="H8948"/>
      <c r="I8948"/>
    </row>
    <row r="8949" spans="4:9" x14ac:dyDescent="0.2">
      <c r="D8949" s="7"/>
      <c r="E8949"/>
      <c r="F8949"/>
      <c r="G8949"/>
      <c r="H8949"/>
      <c r="I8949"/>
    </row>
    <row r="8950" spans="4:9" x14ac:dyDescent="0.2">
      <c r="D8950" s="7"/>
      <c r="E8950"/>
      <c r="F8950"/>
      <c r="G8950"/>
      <c r="H8950"/>
      <c r="I8950"/>
    </row>
    <row r="8951" spans="4:9" x14ac:dyDescent="0.2">
      <c r="D8951" s="7"/>
      <c r="E8951"/>
      <c r="F8951"/>
      <c r="G8951"/>
      <c r="H8951"/>
      <c r="I8951"/>
    </row>
    <row r="8952" spans="4:9" x14ac:dyDescent="0.2">
      <c r="D8952" s="7"/>
      <c r="E8952"/>
      <c r="F8952"/>
      <c r="G8952"/>
      <c r="H8952"/>
      <c r="I8952"/>
    </row>
    <row r="8953" spans="4:9" x14ac:dyDescent="0.2">
      <c r="D8953" s="7"/>
      <c r="E8953"/>
      <c r="F8953"/>
      <c r="G8953"/>
      <c r="H8953"/>
      <c r="I8953"/>
    </row>
    <row r="8954" spans="4:9" x14ac:dyDescent="0.2">
      <c r="D8954" s="7"/>
      <c r="E8954"/>
      <c r="F8954"/>
      <c r="G8954"/>
      <c r="H8954"/>
      <c r="I8954"/>
    </row>
    <row r="8955" spans="4:9" x14ac:dyDescent="0.2">
      <c r="D8955" s="7"/>
      <c r="E8955"/>
      <c r="F8955"/>
      <c r="G8955"/>
      <c r="H8955"/>
      <c r="I8955"/>
    </row>
    <row r="8956" spans="4:9" x14ac:dyDescent="0.2">
      <c r="D8956" s="7"/>
      <c r="E8956"/>
      <c r="F8956"/>
      <c r="G8956"/>
      <c r="H8956"/>
      <c r="I8956"/>
    </row>
    <row r="8957" spans="4:9" x14ac:dyDescent="0.2">
      <c r="D8957" s="7"/>
      <c r="E8957"/>
      <c r="F8957"/>
      <c r="G8957"/>
      <c r="H8957"/>
      <c r="I8957"/>
    </row>
    <row r="8958" spans="4:9" x14ac:dyDescent="0.2">
      <c r="D8958" s="7"/>
      <c r="E8958"/>
      <c r="F8958"/>
      <c r="G8958"/>
      <c r="H8958"/>
      <c r="I8958"/>
    </row>
    <row r="8959" spans="4:9" x14ac:dyDescent="0.2">
      <c r="D8959" s="7"/>
      <c r="E8959"/>
      <c r="F8959"/>
      <c r="G8959"/>
      <c r="H8959"/>
      <c r="I8959"/>
    </row>
    <row r="8960" spans="4:9" x14ac:dyDescent="0.2">
      <c r="D8960" s="7"/>
      <c r="E8960"/>
      <c r="F8960"/>
      <c r="G8960"/>
      <c r="H8960"/>
      <c r="I8960"/>
    </row>
    <row r="8961" spans="4:9" x14ac:dyDescent="0.2">
      <c r="D8961" s="7"/>
      <c r="E8961"/>
      <c r="F8961"/>
      <c r="G8961"/>
      <c r="H8961"/>
      <c r="I8961"/>
    </row>
    <row r="8962" spans="4:9" x14ac:dyDescent="0.2">
      <c r="D8962" s="7"/>
      <c r="E8962"/>
      <c r="F8962"/>
      <c r="G8962"/>
      <c r="H8962"/>
      <c r="I8962"/>
    </row>
    <row r="8963" spans="4:9" x14ac:dyDescent="0.2">
      <c r="D8963" s="7"/>
      <c r="E8963"/>
      <c r="F8963"/>
      <c r="G8963"/>
      <c r="H8963"/>
      <c r="I8963"/>
    </row>
    <row r="8964" spans="4:9" x14ac:dyDescent="0.2">
      <c r="D8964" s="7"/>
      <c r="E8964"/>
      <c r="F8964"/>
      <c r="G8964"/>
      <c r="H8964"/>
      <c r="I8964"/>
    </row>
    <row r="8965" spans="4:9" x14ac:dyDescent="0.2">
      <c r="D8965" s="7"/>
      <c r="E8965"/>
      <c r="F8965"/>
      <c r="G8965"/>
      <c r="H8965"/>
      <c r="I8965"/>
    </row>
    <row r="8966" spans="4:9" x14ac:dyDescent="0.2">
      <c r="D8966" s="7"/>
      <c r="E8966"/>
      <c r="F8966"/>
      <c r="G8966"/>
      <c r="H8966"/>
      <c r="I8966"/>
    </row>
    <row r="8967" spans="4:9" x14ac:dyDescent="0.2">
      <c r="D8967" s="7"/>
      <c r="E8967"/>
      <c r="F8967"/>
      <c r="G8967"/>
      <c r="H8967"/>
      <c r="I8967"/>
    </row>
    <row r="8968" spans="4:9" x14ac:dyDescent="0.2">
      <c r="D8968" s="7"/>
      <c r="E8968"/>
      <c r="F8968"/>
      <c r="G8968"/>
      <c r="H8968"/>
      <c r="I8968"/>
    </row>
    <row r="8969" spans="4:9" x14ac:dyDescent="0.2">
      <c r="D8969" s="7"/>
      <c r="E8969"/>
      <c r="F8969"/>
      <c r="G8969"/>
      <c r="H8969"/>
      <c r="I8969"/>
    </row>
    <row r="8970" spans="4:9" x14ac:dyDescent="0.2">
      <c r="D8970" s="7"/>
      <c r="E8970"/>
      <c r="F8970"/>
      <c r="G8970"/>
      <c r="H8970"/>
      <c r="I8970"/>
    </row>
    <row r="8971" spans="4:9" x14ac:dyDescent="0.2">
      <c r="D8971" s="7"/>
      <c r="E8971"/>
      <c r="F8971"/>
      <c r="G8971"/>
      <c r="H8971"/>
      <c r="I8971"/>
    </row>
    <row r="8972" spans="4:9" x14ac:dyDescent="0.2">
      <c r="D8972" s="7"/>
      <c r="E8972"/>
      <c r="F8972"/>
      <c r="G8972"/>
      <c r="H8972"/>
      <c r="I8972"/>
    </row>
    <row r="8973" spans="4:9" x14ac:dyDescent="0.2">
      <c r="D8973" s="7"/>
      <c r="E8973"/>
      <c r="F8973"/>
      <c r="G8973"/>
      <c r="H8973"/>
      <c r="I8973"/>
    </row>
    <row r="8974" spans="4:9" x14ac:dyDescent="0.2">
      <c r="D8974" s="7"/>
      <c r="E8974"/>
      <c r="F8974"/>
      <c r="G8974"/>
      <c r="H8974"/>
      <c r="I8974"/>
    </row>
    <row r="8975" spans="4:9" x14ac:dyDescent="0.2">
      <c r="D8975" s="7"/>
      <c r="E8975"/>
      <c r="F8975"/>
      <c r="G8975"/>
      <c r="H8975"/>
      <c r="I8975"/>
    </row>
    <row r="8976" spans="4:9" x14ac:dyDescent="0.2">
      <c r="D8976" s="7"/>
      <c r="E8976"/>
      <c r="F8976"/>
      <c r="G8976"/>
      <c r="H8976"/>
      <c r="I8976"/>
    </row>
    <row r="8977" spans="4:9" x14ac:dyDescent="0.2">
      <c r="D8977" s="7"/>
      <c r="E8977"/>
      <c r="F8977"/>
      <c r="G8977"/>
      <c r="H8977"/>
      <c r="I8977"/>
    </row>
    <row r="8978" spans="4:9" x14ac:dyDescent="0.2">
      <c r="D8978" s="7"/>
      <c r="E8978"/>
      <c r="F8978"/>
      <c r="G8978"/>
      <c r="H8978"/>
      <c r="I8978"/>
    </row>
    <row r="8979" spans="4:9" x14ac:dyDescent="0.2">
      <c r="D8979" s="7"/>
      <c r="E8979"/>
      <c r="F8979"/>
      <c r="G8979"/>
      <c r="H8979"/>
      <c r="I8979"/>
    </row>
    <row r="8980" spans="4:9" x14ac:dyDescent="0.2">
      <c r="D8980" s="7"/>
      <c r="E8980"/>
      <c r="F8980"/>
      <c r="G8980"/>
      <c r="H8980"/>
      <c r="I8980"/>
    </row>
    <row r="8981" spans="4:9" x14ac:dyDescent="0.2">
      <c r="D8981" s="7"/>
      <c r="E8981"/>
      <c r="F8981"/>
      <c r="G8981"/>
      <c r="H8981"/>
      <c r="I8981"/>
    </row>
    <row r="8982" spans="4:9" x14ac:dyDescent="0.2">
      <c r="D8982" s="7"/>
      <c r="E8982"/>
      <c r="F8982"/>
      <c r="G8982"/>
      <c r="H8982"/>
      <c r="I8982"/>
    </row>
    <row r="8983" spans="4:9" x14ac:dyDescent="0.2">
      <c r="D8983" s="7"/>
      <c r="E8983"/>
      <c r="F8983"/>
      <c r="G8983"/>
      <c r="H8983"/>
      <c r="I8983"/>
    </row>
    <row r="8984" spans="4:9" x14ac:dyDescent="0.2">
      <c r="D8984" s="7"/>
      <c r="E8984"/>
      <c r="F8984"/>
      <c r="G8984"/>
      <c r="H8984"/>
      <c r="I8984"/>
    </row>
    <row r="8985" spans="4:9" x14ac:dyDescent="0.2">
      <c r="D8985" s="7"/>
      <c r="E8985"/>
      <c r="F8985"/>
      <c r="G8985"/>
      <c r="H8985"/>
      <c r="I8985"/>
    </row>
    <row r="8986" spans="4:9" x14ac:dyDescent="0.2">
      <c r="D8986" s="7"/>
      <c r="E8986"/>
      <c r="F8986"/>
      <c r="G8986"/>
      <c r="H8986"/>
      <c r="I8986"/>
    </row>
    <row r="8987" spans="4:9" x14ac:dyDescent="0.2">
      <c r="D8987" s="7"/>
      <c r="E8987"/>
      <c r="F8987"/>
      <c r="G8987"/>
      <c r="H8987"/>
      <c r="I8987"/>
    </row>
    <row r="8988" spans="4:9" x14ac:dyDescent="0.2">
      <c r="D8988" s="7"/>
      <c r="E8988"/>
      <c r="F8988"/>
      <c r="G8988"/>
      <c r="H8988"/>
      <c r="I8988"/>
    </row>
    <row r="8989" spans="4:9" x14ac:dyDescent="0.2">
      <c r="D8989" s="7"/>
      <c r="E8989"/>
      <c r="F8989"/>
      <c r="G8989"/>
      <c r="H8989"/>
      <c r="I8989"/>
    </row>
    <row r="8990" spans="4:9" x14ac:dyDescent="0.2">
      <c r="D8990" s="7"/>
      <c r="E8990"/>
      <c r="F8990"/>
      <c r="G8990"/>
      <c r="H8990"/>
      <c r="I8990"/>
    </row>
    <row r="8991" spans="4:9" x14ac:dyDescent="0.2">
      <c r="D8991" s="7"/>
      <c r="E8991"/>
      <c r="F8991"/>
      <c r="G8991"/>
      <c r="H8991"/>
      <c r="I8991"/>
    </row>
    <row r="8992" spans="4:9" x14ac:dyDescent="0.2">
      <c r="D8992" s="7"/>
      <c r="E8992"/>
      <c r="F8992"/>
      <c r="G8992"/>
      <c r="H8992"/>
      <c r="I8992"/>
    </row>
    <row r="8993" spans="4:9" x14ac:dyDescent="0.2">
      <c r="D8993" s="7"/>
      <c r="E8993"/>
      <c r="F8993"/>
      <c r="G8993"/>
      <c r="H8993"/>
      <c r="I8993"/>
    </row>
    <row r="8994" spans="4:9" x14ac:dyDescent="0.2">
      <c r="D8994" s="7"/>
      <c r="E8994"/>
      <c r="F8994"/>
      <c r="G8994"/>
      <c r="H8994"/>
      <c r="I8994"/>
    </row>
    <row r="8995" spans="4:9" x14ac:dyDescent="0.2">
      <c r="D8995" s="7"/>
      <c r="E8995"/>
      <c r="F8995"/>
      <c r="G8995"/>
      <c r="H8995"/>
      <c r="I8995"/>
    </row>
    <row r="8996" spans="4:9" x14ac:dyDescent="0.2">
      <c r="D8996" s="7"/>
      <c r="E8996"/>
      <c r="F8996"/>
      <c r="G8996"/>
      <c r="H8996"/>
      <c r="I8996"/>
    </row>
    <row r="8997" spans="4:9" x14ac:dyDescent="0.2">
      <c r="D8997" s="7"/>
      <c r="E8997"/>
      <c r="F8997"/>
      <c r="G8997"/>
      <c r="H8997"/>
      <c r="I8997"/>
    </row>
    <row r="8998" spans="4:9" x14ac:dyDescent="0.2">
      <c r="D8998" s="7"/>
      <c r="E8998"/>
      <c r="F8998"/>
      <c r="G8998"/>
      <c r="H8998"/>
      <c r="I8998"/>
    </row>
    <row r="8999" spans="4:9" x14ac:dyDescent="0.2">
      <c r="D8999" s="7"/>
      <c r="E8999"/>
      <c r="F8999"/>
      <c r="G8999"/>
      <c r="H8999"/>
      <c r="I8999"/>
    </row>
    <row r="9000" spans="4:9" x14ac:dyDescent="0.2">
      <c r="D9000" s="7"/>
      <c r="E9000"/>
      <c r="F9000"/>
      <c r="G9000"/>
      <c r="H9000"/>
      <c r="I9000"/>
    </row>
    <row r="9001" spans="4:9" x14ac:dyDescent="0.2">
      <c r="D9001" s="7"/>
      <c r="E9001"/>
      <c r="F9001"/>
      <c r="G9001"/>
      <c r="H9001"/>
      <c r="I9001"/>
    </row>
    <row r="9002" spans="4:9" x14ac:dyDescent="0.2">
      <c r="D9002" s="7"/>
      <c r="E9002"/>
      <c r="F9002"/>
      <c r="G9002"/>
      <c r="H9002"/>
      <c r="I9002"/>
    </row>
    <row r="9003" spans="4:9" x14ac:dyDescent="0.2">
      <c r="D9003" s="7"/>
      <c r="E9003"/>
      <c r="F9003"/>
      <c r="G9003"/>
      <c r="H9003"/>
      <c r="I9003"/>
    </row>
    <row r="9004" spans="4:9" x14ac:dyDescent="0.2">
      <c r="D9004" s="7"/>
      <c r="E9004"/>
      <c r="F9004"/>
      <c r="G9004"/>
      <c r="H9004"/>
      <c r="I9004"/>
    </row>
    <row r="9005" spans="4:9" x14ac:dyDescent="0.2">
      <c r="D9005" s="7"/>
      <c r="E9005"/>
      <c r="F9005"/>
      <c r="G9005"/>
      <c r="H9005"/>
      <c r="I9005"/>
    </row>
    <row r="9006" spans="4:9" x14ac:dyDescent="0.2">
      <c r="D9006" s="7"/>
      <c r="E9006"/>
      <c r="F9006"/>
      <c r="G9006"/>
      <c r="H9006"/>
      <c r="I9006"/>
    </row>
    <row r="9007" spans="4:9" x14ac:dyDescent="0.2">
      <c r="D9007" s="7"/>
      <c r="E9007"/>
      <c r="F9007"/>
      <c r="G9007"/>
      <c r="H9007"/>
      <c r="I9007"/>
    </row>
    <row r="9008" spans="4:9" x14ac:dyDescent="0.2">
      <c r="D9008" s="7"/>
      <c r="E9008"/>
      <c r="F9008"/>
      <c r="G9008"/>
      <c r="H9008"/>
      <c r="I9008"/>
    </row>
    <row r="9009" spans="4:9" x14ac:dyDescent="0.2">
      <c r="D9009" s="7"/>
      <c r="E9009"/>
      <c r="F9009"/>
      <c r="G9009"/>
      <c r="H9009"/>
      <c r="I9009"/>
    </row>
    <row r="9010" spans="4:9" x14ac:dyDescent="0.2">
      <c r="D9010" s="7"/>
      <c r="E9010"/>
      <c r="F9010"/>
      <c r="G9010"/>
      <c r="H9010"/>
      <c r="I9010"/>
    </row>
    <row r="9011" spans="4:9" x14ac:dyDescent="0.2">
      <c r="D9011" s="7"/>
      <c r="E9011"/>
      <c r="F9011"/>
      <c r="G9011"/>
      <c r="H9011"/>
      <c r="I9011"/>
    </row>
    <row r="9012" spans="4:9" x14ac:dyDescent="0.2">
      <c r="D9012" s="7"/>
      <c r="E9012"/>
      <c r="F9012"/>
      <c r="G9012"/>
      <c r="H9012"/>
      <c r="I9012"/>
    </row>
    <row r="9013" spans="4:9" x14ac:dyDescent="0.2">
      <c r="D9013" s="7"/>
      <c r="E9013"/>
      <c r="F9013"/>
      <c r="G9013"/>
      <c r="H9013"/>
      <c r="I9013"/>
    </row>
    <row r="9014" spans="4:9" x14ac:dyDescent="0.2">
      <c r="D9014" s="7"/>
      <c r="E9014"/>
      <c r="F9014"/>
      <c r="G9014"/>
      <c r="H9014"/>
      <c r="I9014"/>
    </row>
    <row r="9015" spans="4:9" x14ac:dyDescent="0.2">
      <c r="D9015" s="7"/>
      <c r="E9015"/>
      <c r="F9015"/>
      <c r="G9015"/>
      <c r="H9015"/>
      <c r="I9015"/>
    </row>
    <row r="9016" spans="4:9" x14ac:dyDescent="0.2">
      <c r="D9016" s="7"/>
      <c r="E9016"/>
      <c r="F9016"/>
      <c r="G9016"/>
      <c r="H9016"/>
      <c r="I9016"/>
    </row>
    <row r="9017" spans="4:9" x14ac:dyDescent="0.2">
      <c r="D9017" s="7"/>
      <c r="E9017"/>
      <c r="F9017"/>
      <c r="G9017"/>
      <c r="H9017"/>
      <c r="I9017"/>
    </row>
    <row r="9018" spans="4:9" x14ac:dyDescent="0.2">
      <c r="D9018" s="7"/>
      <c r="E9018"/>
      <c r="F9018"/>
      <c r="G9018"/>
      <c r="H9018"/>
      <c r="I9018"/>
    </row>
    <row r="9019" spans="4:9" x14ac:dyDescent="0.2">
      <c r="D9019" s="7"/>
      <c r="E9019"/>
      <c r="F9019"/>
      <c r="G9019"/>
      <c r="H9019"/>
      <c r="I9019"/>
    </row>
    <row r="9020" spans="4:9" x14ac:dyDescent="0.2">
      <c r="D9020" s="7"/>
      <c r="E9020"/>
      <c r="F9020"/>
      <c r="G9020"/>
      <c r="H9020"/>
      <c r="I9020"/>
    </row>
    <row r="9021" spans="4:9" x14ac:dyDescent="0.2">
      <c r="D9021" s="7"/>
      <c r="E9021"/>
      <c r="F9021"/>
      <c r="G9021"/>
      <c r="H9021"/>
      <c r="I9021"/>
    </row>
    <row r="9022" spans="4:9" x14ac:dyDescent="0.2">
      <c r="D9022" s="7"/>
      <c r="E9022"/>
      <c r="F9022"/>
      <c r="G9022"/>
      <c r="H9022"/>
      <c r="I9022"/>
    </row>
    <row r="9023" spans="4:9" x14ac:dyDescent="0.2">
      <c r="D9023" s="7"/>
      <c r="E9023"/>
      <c r="F9023"/>
      <c r="G9023"/>
      <c r="H9023"/>
      <c r="I9023"/>
    </row>
    <row r="9024" spans="4:9" x14ac:dyDescent="0.2">
      <c r="D9024" s="7"/>
      <c r="E9024"/>
      <c r="F9024"/>
      <c r="G9024"/>
      <c r="H9024"/>
      <c r="I9024"/>
    </row>
    <row r="9025" spans="4:9" x14ac:dyDescent="0.2">
      <c r="D9025" s="7"/>
      <c r="E9025"/>
      <c r="F9025"/>
      <c r="G9025"/>
      <c r="H9025"/>
      <c r="I9025"/>
    </row>
    <row r="9026" spans="4:9" x14ac:dyDescent="0.2">
      <c r="D9026" s="7"/>
      <c r="E9026"/>
      <c r="F9026"/>
      <c r="G9026"/>
      <c r="H9026"/>
      <c r="I9026"/>
    </row>
    <row r="9027" spans="4:9" x14ac:dyDescent="0.2">
      <c r="D9027" s="7"/>
      <c r="E9027"/>
      <c r="F9027"/>
      <c r="G9027"/>
      <c r="H9027"/>
      <c r="I9027"/>
    </row>
    <row r="9028" spans="4:9" x14ac:dyDescent="0.2">
      <c r="D9028" s="7"/>
      <c r="E9028"/>
      <c r="F9028"/>
      <c r="G9028"/>
      <c r="H9028"/>
      <c r="I9028"/>
    </row>
    <row r="9029" spans="4:9" x14ac:dyDescent="0.2">
      <c r="D9029" s="7"/>
      <c r="E9029"/>
      <c r="F9029"/>
      <c r="G9029"/>
      <c r="H9029"/>
      <c r="I9029"/>
    </row>
    <row r="9030" spans="4:9" x14ac:dyDescent="0.2">
      <c r="D9030" s="7"/>
      <c r="E9030"/>
      <c r="F9030"/>
      <c r="G9030"/>
      <c r="H9030"/>
      <c r="I9030"/>
    </row>
    <row r="9031" spans="4:9" x14ac:dyDescent="0.2">
      <c r="D9031" s="7"/>
      <c r="E9031"/>
      <c r="F9031"/>
      <c r="G9031"/>
      <c r="H9031"/>
      <c r="I9031"/>
    </row>
    <row r="9032" spans="4:9" x14ac:dyDescent="0.2">
      <c r="D9032" s="7"/>
      <c r="E9032"/>
      <c r="F9032"/>
      <c r="G9032"/>
      <c r="H9032"/>
      <c r="I9032"/>
    </row>
    <row r="9033" spans="4:9" x14ac:dyDescent="0.2">
      <c r="D9033" s="7"/>
      <c r="E9033"/>
      <c r="F9033"/>
      <c r="G9033"/>
      <c r="H9033"/>
      <c r="I9033"/>
    </row>
    <row r="9034" spans="4:9" x14ac:dyDescent="0.2">
      <c r="D9034" s="7"/>
      <c r="E9034"/>
      <c r="F9034"/>
      <c r="G9034"/>
      <c r="H9034"/>
      <c r="I9034"/>
    </row>
    <row r="9035" spans="4:9" x14ac:dyDescent="0.2">
      <c r="D9035" s="7"/>
      <c r="E9035"/>
      <c r="F9035"/>
      <c r="G9035"/>
      <c r="H9035"/>
      <c r="I9035"/>
    </row>
    <row r="9036" spans="4:9" x14ac:dyDescent="0.2">
      <c r="D9036" s="7"/>
      <c r="E9036"/>
      <c r="F9036"/>
      <c r="G9036"/>
      <c r="H9036"/>
      <c r="I9036"/>
    </row>
    <row r="9037" spans="4:9" x14ac:dyDescent="0.2">
      <c r="D9037" s="7"/>
      <c r="E9037"/>
      <c r="F9037"/>
      <c r="G9037"/>
      <c r="H9037"/>
      <c r="I9037"/>
    </row>
    <row r="9038" spans="4:9" x14ac:dyDescent="0.2">
      <c r="D9038" s="7"/>
      <c r="E9038"/>
      <c r="F9038"/>
      <c r="G9038"/>
      <c r="H9038"/>
      <c r="I9038"/>
    </row>
    <row r="9039" spans="4:9" x14ac:dyDescent="0.2">
      <c r="D9039" s="7"/>
      <c r="E9039"/>
      <c r="F9039"/>
      <c r="G9039"/>
      <c r="H9039"/>
      <c r="I9039"/>
    </row>
    <row r="9040" spans="4:9" x14ac:dyDescent="0.2">
      <c r="D9040" s="7"/>
      <c r="E9040"/>
      <c r="F9040"/>
      <c r="G9040"/>
      <c r="H9040"/>
      <c r="I9040"/>
    </row>
    <row r="9041" spans="4:9" x14ac:dyDescent="0.2">
      <c r="D9041" s="7"/>
      <c r="E9041"/>
      <c r="F9041"/>
      <c r="G9041"/>
      <c r="H9041"/>
      <c r="I9041"/>
    </row>
    <row r="9042" spans="4:9" x14ac:dyDescent="0.2">
      <c r="D9042" s="7"/>
      <c r="E9042"/>
      <c r="F9042"/>
      <c r="G9042"/>
      <c r="H9042"/>
      <c r="I9042"/>
    </row>
    <row r="9043" spans="4:9" x14ac:dyDescent="0.2">
      <c r="D9043" s="7"/>
      <c r="E9043"/>
      <c r="F9043"/>
      <c r="G9043"/>
      <c r="H9043"/>
      <c r="I9043"/>
    </row>
    <row r="9044" spans="4:9" x14ac:dyDescent="0.2">
      <c r="D9044" s="7"/>
      <c r="E9044"/>
      <c r="F9044"/>
      <c r="G9044"/>
      <c r="H9044"/>
      <c r="I9044"/>
    </row>
    <row r="9045" spans="4:9" x14ac:dyDescent="0.2">
      <c r="D9045" s="7"/>
      <c r="E9045"/>
      <c r="F9045"/>
      <c r="G9045"/>
      <c r="H9045"/>
      <c r="I9045"/>
    </row>
    <row r="9046" spans="4:9" x14ac:dyDescent="0.2">
      <c r="D9046" s="7"/>
      <c r="E9046"/>
      <c r="F9046"/>
      <c r="G9046"/>
      <c r="H9046"/>
      <c r="I9046"/>
    </row>
    <row r="9047" spans="4:9" x14ac:dyDescent="0.2">
      <c r="D9047" s="7"/>
      <c r="E9047"/>
      <c r="F9047"/>
      <c r="G9047"/>
      <c r="H9047"/>
      <c r="I9047"/>
    </row>
    <row r="9048" spans="4:9" x14ac:dyDescent="0.2">
      <c r="D9048" s="7"/>
      <c r="E9048"/>
      <c r="F9048"/>
      <c r="G9048"/>
      <c r="H9048"/>
      <c r="I9048"/>
    </row>
    <row r="9049" spans="4:9" x14ac:dyDescent="0.2">
      <c r="D9049" s="7"/>
      <c r="E9049"/>
      <c r="F9049"/>
      <c r="G9049"/>
      <c r="H9049"/>
      <c r="I9049"/>
    </row>
    <row r="9050" spans="4:9" x14ac:dyDescent="0.2">
      <c r="D9050" s="7"/>
      <c r="E9050"/>
      <c r="F9050"/>
      <c r="G9050"/>
      <c r="H9050"/>
      <c r="I9050"/>
    </row>
    <row r="9051" spans="4:9" x14ac:dyDescent="0.2">
      <c r="D9051" s="7"/>
      <c r="E9051"/>
      <c r="F9051"/>
      <c r="G9051"/>
      <c r="H9051"/>
      <c r="I9051"/>
    </row>
    <row r="9052" spans="4:9" x14ac:dyDescent="0.2">
      <c r="D9052" s="7"/>
      <c r="E9052"/>
      <c r="F9052"/>
      <c r="G9052"/>
      <c r="H9052"/>
      <c r="I9052"/>
    </row>
    <row r="9053" spans="4:9" x14ac:dyDescent="0.2">
      <c r="D9053" s="7"/>
      <c r="E9053"/>
      <c r="F9053"/>
      <c r="G9053"/>
      <c r="H9053"/>
      <c r="I9053"/>
    </row>
    <row r="9054" spans="4:9" x14ac:dyDescent="0.2">
      <c r="D9054" s="7"/>
      <c r="E9054"/>
      <c r="F9054"/>
      <c r="G9054"/>
      <c r="H9054"/>
      <c r="I9054"/>
    </row>
    <row r="9055" spans="4:9" x14ac:dyDescent="0.2">
      <c r="D9055" s="7"/>
      <c r="E9055"/>
      <c r="F9055"/>
      <c r="G9055"/>
      <c r="H9055"/>
      <c r="I9055"/>
    </row>
    <row r="9056" spans="4:9" x14ac:dyDescent="0.2">
      <c r="D9056" s="7"/>
      <c r="E9056"/>
      <c r="F9056"/>
      <c r="G9056"/>
      <c r="H9056"/>
      <c r="I9056"/>
    </row>
    <row r="9057" spans="4:9" x14ac:dyDescent="0.2">
      <c r="D9057" s="7"/>
      <c r="E9057"/>
      <c r="F9057"/>
      <c r="G9057"/>
      <c r="H9057"/>
      <c r="I9057"/>
    </row>
    <row r="9058" spans="4:9" x14ac:dyDescent="0.2">
      <c r="D9058" s="7"/>
      <c r="E9058"/>
      <c r="F9058"/>
      <c r="G9058"/>
      <c r="H9058"/>
      <c r="I9058"/>
    </row>
    <row r="9059" spans="4:9" x14ac:dyDescent="0.2">
      <c r="D9059" s="7"/>
      <c r="E9059"/>
      <c r="F9059"/>
      <c r="G9059"/>
      <c r="H9059"/>
      <c r="I9059"/>
    </row>
    <row r="9060" spans="4:9" x14ac:dyDescent="0.2">
      <c r="D9060" s="7"/>
      <c r="E9060"/>
      <c r="F9060"/>
      <c r="G9060"/>
      <c r="H9060"/>
      <c r="I9060"/>
    </row>
    <row r="9061" spans="4:9" x14ac:dyDescent="0.2">
      <c r="D9061" s="7"/>
      <c r="E9061"/>
      <c r="F9061"/>
      <c r="G9061"/>
      <c r="H9061"/>
      <c r="I9061"/>
    </row>
    <row r="9062" spans="4:9" x14ac:dyDescent="0.2">
      <c r="D9062" s="7"/>
      <c r="E9062"/>
      <c r="F9062"/>
      <c r="G9062"/>
      <c r="H9062"/>
      <c r="I9062"/>
    </row>
    <row r="9063" spans="4:9" x14ac:dyDescent="0.2">
      <c r="D9063" s="7"/>
      <c r="E9063"/>
      <c r="F9063"/>
      <c r="G9063"/>
      <c r="H9063"/>
      <c r="I9063"/>
    </row>
    <row r="9064" spans="4:9" x14ac:dyDescent="0.2">
      <c r="D9064" s="7"/>
      <c r="E9064"/>
      <c r="F9064"/>
      <c r="G9064"/>
      <c r="H9064"/>
      <c r="I9064"/>
    </row>
    <row r="9065" spans="4:9" x14ac:dyDescent="0.2">
      <c r="D9065" s="7"/>
      <c r="E9065"/>
      <c r="F9065"/>
      <c r="G9065"/>
      <c r="H9065"/>
      <c r="I9065"/>
    </row>
    <row r="9066" spans="4:9" x14ac:dyDescent="0.2">
      <c r="D9066" s="7"/>
      <c r="E9066"/>
      <c r="F9066"/>
      <c r="G9066"/>
      <c r="H9066"/>
      <c r="I9066"/>
    </row>
    <row r="9067" spans="4:9" x14ac:dyDescent="0.2">
      <c r="D9067" s="7"/>
      <c r="E9067"/>
      <c r="F9067"/>
      <c r="G9067"/>
      <c r="H9067"/>
      <c r="I9067"/>
    </row>
    <row r="9068" spans="4:9" x14ac:dyDescent="0.2">
      <c r="D9068" s="7"/>
      <c r="E9068"/>
      <c r="F9068"/>
      <c r="G9068"/>
      <c r="H9068"/>
      <c r="I9068"/>
    </row>
    <row r="9069" spans="4:9" x14ac:dyDescent="0.2">
      <c r="D9069" s="7"/>
      <c r="E9069"/>
      <c r="F9069"/>
      <c r="G9069"/>
      <c r="H9069"/>
      <c r="I9069"/>
    </row>
    <row r="9070" spans="4:9" x14ac:dyDescent="0.2">
      <c r="D9070" s="7"/>
      <c r="E9070"/>
      <c r="F9070"/>
      <c r="G9070"/>
      <c r="H9070"/>
      <c r="I9070"/>
    </row>
    <row r="9071" spans="4:9" x14ac:dyDescent="0.2">
      <c r="D9071" s="7"/>
      <c r="E9071"/>
      <c r="F9071"/>
      <c r="G9071"/>
      <c r="H9071"/>
      <c r="I9071"/>
    </row>
    <row r="9072" spans="4:9" x14ac:dyDescent="0.2">
      <c r="D9072" s="7"/>
      <c r="E9072"/>
      <c r="F9072"/>
      <c r="G9072"/>
      <c r="H9072"/>
      <c r="I9072"/>
    </row>
    <row r="9073" spans="4:9" x14ac:dyDescent="0.2">
      <c r="D9073" s="7"/>
      <c r="E9073"/>
      <c r="F9073"/>
      <c r="G9073"/>
      <c r="H9073"/>
      <c r="I9073"/>
    </row>
    <row r="9074" spans="4:9" x14ac:dyDescent="0.2">
      <c r="D9074" s="7"/>
      <c r="E9074"/>
      <c r="F9074"/>
      <c r="G9074"/>
      <c r="H9074"/>
      <c r="I9074"/>
    </row>
    <row r="9075" spans="4:9" x14ac:dyDescent="0.2">
      <c r="D9075" s="7"/>
      <c r="E9075"/>
      <c r="F9075"/>
      <c r="G9075"/>
      <c r="H9075"/>
      <c r="I9075"/>
    </row>
    <row r="9076" spans="4:9" x14ac:dyDescent="0.2">
      <c r="D9076" s="7"/>
      <c r="E9076"/>
      <c r="F9076"/>
      <c r="G9076"/>
      <c r="H9076"/>
      <c r="I9076"/>
    </row>
    <row r="9077" spans="4:9" x14ac:dyDescent="0.2">
      <c r="D9077" s="7"/>
      <c r="E9077"/>
      <c r="F9077"/>
      <c r="G9077"/>
      <c r="H9077"/>
      <c r="I9077"/>
    </row>
    <row r="9078" spans="4:9" x14ac:dyDescent="0.2">
      <c r="D9078" s="7"/>
      <c r="E9078"/>
      <c r="F9078"/>
      <c r="G9078"/>
      <c r="H9078"/>
      <c r="I9078"/>
    </row>
    <row r="9079" spans="4:9" x14ac:dyDescent="0.2">
      <c r="D9079" s="7"/>
      <c r="E9079"/>
      <c r="F9079"/>
      <c r="G9079"/>
      <c r="H9079"/>
      <c r="I9079"/>
    </row>
    <row r="9080" spans="4:9" x14ac:dyDescent="0.2">
      <c r="D9080" s="7"/>
      <c r="E9080"/>
      <c r="F9080"/>
      <c r="G9080"/>
      <c r="H9080"/>
      <c r="I9080"/>
    </row>
    <row r="9081" spans="4:9" x14ac:dyDescent="0.2">
      <c r="D9081" s="7"/>
      <c r="E9081"/>
      <c r="F9081"/>
      <c r="G9081"/>
      <c r="H9081"/>
      <c r="I9081"/>
    </row>
    <row r="9082" spans="4:9" x14ac:dyDescent="0.2">
      <c r="D9082" s="7"/>
      <c r="E9082"/>
      <c r="F9082"/>
      <c r="G9082"/>
      <c r="H9082"/>
      <c r="I9082"/>
    </row>
    <row r="9083" spans="4:9" x14ac:dyDescent="0.2">
      <c r="D9083" s="7"/>
      <c r="E9083"/>
      <c r="F9083"/>
      <c r="G9083"/>
      <c r="H9083"/>
      <c r="I9083"/>
    </row>
    <row r="9084" spans="4:9" x14ac:dyDescent="0.2">
      <c r="D9084" s="7"/>
      <c r="E9084"/>
      <c r="F9084"/>
      <c r="G9084"/>
      <c r="H9084"/>
      <c r="I9084"/>
    </row>
    <row r="9085" spans="4:9" x14ac:dyDescent="0.2">
      <c r="D9085" s="7"/>
      <c r="E9085"/>
      <c r="F9085"/>
      <c r="G9085"/>
      <c r="H9085"/>
      <c r="I9085"/>
    </row>
    <row r="9086" spans="4:9" x14ac:dyDescent="0.2">
      <c r="D9086" s="7"/>
      <c r="E9086"/>
      <c r="F9086"/>
      <c r="G9086"/>
      <c r="H9086"/>
      <c r="I9086"/>
    </row>
    <row r="9087" spans="4:9" x14ac:dyDescent="0.2">
      <c r="D9087" s="7"/>
      <c r="E9087"/>
      <c r="F9087"/>
      <c r="G9087"/>
      <c r="H9087"/>
      <c r="I9087"/>
    </row>
    <row r="9088" spans="4:9" x14ac:dyDescent="0.2">
      <c r="D9088" s="7"/>
      <c r="E9088"/>
      <c r="F9088"/>
      <c r="G9088"/>
      <c r="H9088"/>
      <c r="I9088"/>
    </row>
    <row r="9089" spans="4:9" x14ac:dyDescent="0.2">
      <c r="D9089" s="7"/>
      <c r="E9089"/>
      <c r="F9089"/>
      <c r="G9089"/>
      <c r="H9089"/>
      <c r="I9089"/>
    </row>
    <row r="9090" spans="4:9" x14ac:dyDescent="0.2">
      <c r="D9090" s="7"/>
      <c r="E9090"/>
      <c r="F9090"/>
      <c r="G9090"/>
      <c r="H9090"/>
      <c r="I9090"/>
    </row>
    <row r="9091" spans="4:9" x14ac:dyDescent="0.2">
      <c r="D9091" s="7"/>
      <c r="E9091"/>
      <c r="F9091"/>
      <c r="G9091"/>
      <c r="H9091"/>
      <c r="I9091"/>
    </row>
    <row r="9092" spans="4:9" x14ac:dyDescent="0.2">
      <c r="D9092" s="7"/>
      <c r="E9092"/>
      <c r="F9092"/>
      <c r="G9092"/>
      <c r="H9092"/>
      <c r="I9092"/>
    </row>
    <row r="9093" spans="4:9" x14ac:dyDescent="0.2">
      <c r="D9093" s="7"/>
      <c r="E9093"/>
      <c r="F9093"/>
      <c r="G9093"/>
      <c r="H9093"/>
      <c r="I9093"/>
    </row>
    <row r="9094" spans="4:9" x14ac:dyDescent="0.2">
      <c r="D9094" s="7"/>
      <c r="E9094"/>
      <c r="F9094"/>
      <c r="G9094"/>
      <c r="H9094"/>
      <c r="I9094"/>
    </row>
    <row r="9095" spans="4:9" x14ac:dyDescent="0.2">
      <c r="D9095" s="7"/>
      <c r="E9095"/>
      <c r="F9095"/>
      <c r="G9095"/>
      <c r="H9095"/>
      <c r="I9095"/>
    </row>
    <row r="9096" spans="4:9" x14ac:dyDescent="0.2">
      <c r="D9096" s="7"/>
      <c r="E9096"/>
      <c r="F9096"/>
      <c r="G9096"/>
      <c r="H9096"/>
      <c r="I9096"/>
    </row>
    <row r="9097" spans="4:9" x14ac:dyDescent="0.2">
      <c r="D9097" s="7"/>
      <c r="E9097"/>
      <c r="F9097"/>
      <c r="G9097"/>
      <c r="H9097"/>
      <c r="I9097"/>
    </row>
    <row r="9098" spans="4:9" x14ac:dyDescent="0.2">
      <c r="D9098" s="7"/>
      <c r="E9098"/>
      <c r="F9098"/>
      <c r="G9098"/>
      <c r="H9098"/>
      <c r="I9098"/>
    </row>
    <row r="9099" spans="4:9" x14ac:dyDescent="0.2">
      <c r="D9099" s="7"/>
      <c r="E9099"/>
      <c r="F9099"/>
      <c r="G9099"/>
      <c r="H9099"/>
      <c r="I9099"/>
    </row>
    <row r="9100" spans="4:9" x14ac:dyDescent="0.2">
      <c r="D9100" s="7"/>
      <c r="E9100"/>
      <c r="F9100"/>
      <c r="G9100"/>
      <c r="H9100"/>
      <c r="I9100"/>
    </row>
    <row r="9101" spans="4:9" x14ac:dyDescent="0.2">
      <c r="D9101" s="7"/>
      <c r="E9101"/>
      <c r="F9101"/>
      <c r="G9101"/>
      <c r="H9101"/>
      <c r="I9101"/>
    </row>
    <row r="9102" spans="4:9" x14ac:dyDescent="0.2">
      <c r="D9102" s="7"/>
      <c r="E9102"/>
      <c r="F9102"/>
      <c r="G9102"/>
      <c r="H9102"/>
      <c r="I9102"/>
    </row>
    <row r="9103" spans="4:9" x14ac:dyDescent="0.2">
      <c r="D9103" s="7"/>
      <c r="E9103"/>
      <c r="F9103"/>
      <c r="G9103"/>
      <c r="H9103"/>
      <c r="I9103"/>
    </row>
    <row r="9104" spans="4:9" x14ac:dyDescent="0.2">
      <c r="D9104" s="7"/>
      <c r="E9104"/>
      <c r="F9104"/>
      <c r="G9104"/>
      <c r="H9104"/>
      <c r="I9104"/>
    </row>
    <row r="9105" spans="4:9" x14ac:dyDescent="0.2">
      <c r="D9105" s="7"/>
      <c r="E9105"/>
      <c r="F9105"/>
      <c r="G9105"/>
      <c r="H9105"/>
      <c r="I9105"/>
    </row>
    <row r="9106" spans="4:9" x14ac:dyDescent="0.2">
      <c r="D9106" s="7"/>
      <c r="E9106"/>
      <c r="F9106"/>
      <c r="G9106"/>
      <c r="H9106"/>
      <c r="I9106"/>
    </row>
    <row r="9107" spans="4:9" x14ac:dyDescent="0.2">
      <c r="D9107" s="7"/>
      <c r="E9107"/>
      <c r="F9107"/>
      <c r="G9107"/>
      <c r="H9107"/>
      <c r="I9107"/>
    </row>
    <row r="9108" spans="4:9" x14ac:dyDescent="0.2">
      <c r="D9108" s="7"/>
      <c r="E9108"/>
      <c r="F9108"/>
      <c r="G9108"/>
      <c r="H9108"/>
      <c r="I9108"/>
    </row>
    <row r="9109" spans="4:9" x14ac:dyDescent="0.2">
      <c r="D9109" s="7"/>
      <c r="E9109"/>
      <c r="F9109"/>
      <c r="G9109"/>
      <c r="H9109"/>
      <c r="I9109"/>
    </row>
    <row r="9110" spans="4:9" x14ac:dyDescent="0.2">
      <c r="D9110" s="7"/>
      <c r="E9110"/>
      <c r="F9110"/>
      <c r="G9110"/>
      <c r="H9110"/>
      <c r="I9110"/>
    </row>
    <row r="9111" spans="4:9" x14ac:dyDescent="0.2">
      <c r="D9111" s="7"/>
      <c r="E9111"/>
      <c r="F9111"/>
      <c r="G9111"/>
      <c r="H9111"/>
      <c r="I9111"/>
    </row>
    <row r="9112" spans="4:9" x14ac:dyDescent="0.2">
      <c r="D9112" s="7"/>
      <c r="E9112"/>
      <c r="F9112"/>
      <c r="G9112"/>
      <c r="H9112"/>
      <c r="I9112"/>
    </row>
    <row r="9113" spans="4:9" x14ac:dyDescent="0.2">
      <c r="D9113" s="7"/>
      <c r="E9113"/>
      <c r="F9113"/>
      <c r="G9113"/>
      <c r="H9113"/>
      <c r="I9113"/>
    </row>
    <row r="9114" spans="4:9" x14ac:dyDescent="0.2">
      <c r="D9114" s="7"/>
      <c r="E9114"/>
      <c r="F9114"/>
      <c r="G9114"/>
      <c r="H9114"/>
      <c r="I9114"/>
    </row>
    <row r="9115" spans="4:9" x14ac:dyDescent="0.2">
      <c r="D9115" s="7"/>
      <c r="E9115"/>
      <c r="F9115"/>
      <c r="G9115"/>
      <c r="H9115"/>
      <c r="I9115"/>
    </row>
    <row r="9116" spans="4:9" x14ac:dyDescent="0.2">
      <c r="D9116" s="7"/>
      <c r="E9116"/>
      <c r="F9116"/>
      <c r="G9116"/>
      <c r="H9116"/>
      <c r="I9116"/>
    </row>
    <row r="9117" spans="4:9" x14ac:dyDescent="0.2">
      <c r="D9117" s="7"/>
      <c r="E9117"/>
      <c r="F9117"/>
      <c r="G9117"/>
      <c r="H9117"/>
      <c r="I9117"/>
    </row>
    <row r="9118" spans="4:9" x14ac:dyDescent="0.2">
      <c r="D9118" s="7"/>
      <c r="E9118"/>
      <c r="F9118"/>
      <c r="G9118"/>
      <c r="H9118"/>
      <c r="I9118"/>
    </row>
    <row r="9119" spans="4:9" x14ac:dyDescent="0.2">
      <c r="D9119" s="7"/>
      <c r="E9119"/>
      <c r="F9119"/>
      <c r="G9119"/>
      <c r="H9119"/>
      <c r="I9119"/>
    </row>
    <row r="9120" spans="4:9" x14ac:dyDescent="0.2">
      <c r="D9120" s="7"/>
      <c r="E9120"/>
      <c r="F9120"/>
      <c r="G9120"/>
      <c r="H9120"/>
      <c r="I9120"/>
    </row>
    <row r="9121" spans="4:9" x14ac:dyDescent="0.2">
      <c r="D9121" s="7"/>
      <c r="E9121"/>
      <c r="F9121"/>
      <c r="G9121"/>
      <c r="H9121"/>
      <c r="I9121"/>
    </row>
    <row r="9122" spans="4:9" x14ac:dyDescent="0.2">
      <c r="D9122" s="7"/>
      <c r="E9122"/>
      <c r="F9122"/>
      <c r="G9122"/>
      <c r="H9122"/>
      <c r="I9122"/>
    </row>
    <row r="9123" spans="4:9" x14ac:dyDescent="0.2">
      <c r="D9123" s="7"/>
      <c r="E9123"/>
      <c r="F9123"/>
      <c r="G9123"/>
      <c r="H9123"/>
      <c r="I9123"/>
    </row>
    <row r="9124" spans="4:9" x14ac:dyDescent="0.2">
      <c r="D9124" s="7"/>
      <c r="E9124"/>
      <c r="F9124"/>
      <c r="G9124"/>
      <c r="H9124"/>
      <c r="I9124"/>
    </row>
    <row r="9125" spans="4:9" x14ac:dyDescent="0.2">
      <c r="D9125" s="7"/>
      <c r="E9125"/>
      <c r="F9125"/>
      <c r="G9125"/>
      <c r="H9125"/>
      <c r="I9125"/>
    </row>
    <row r="9126" spans="4:9" x14ac:dyDescent="0.2">
      <c r="D9126" s="7"/>
      <c r="E9126"/>
      <c r="F9126"/>
      <c r="G9126"/>
      <c r="H9126"/>
      <c r="I9126"/>
    </row>
    <row r="9127" spans="4:9" x14ac:dyDescent="0.2">
      <c r="D9127" s="7"/>
      <c r="E9127"/>
      <c r="F9127"/>
      <c r="G9127"/>
      <c r="H9127"/>
      <c r="I9127"/>
    </row>
    <row r="9128" spans="4:9" x14ac:dyDescent="0.2">
      <c r="D9128" s="7"/>
      <c r="E9128"/>
      <c r="F9128"/>
      <c r="G9128"/>
      <c r="H9128"/>
      <c r="I9128"/>
    </row>
    <row r="9129" spans="4:9" x14ac:dyDescent="0.2">
      <c r="D9129" s="7"/>
      <c r="E9129"/>
      <c r="F9129"/>
      <c r="G9129"/>
      <c r="H9129"/>
      <c r="I9129"/>
    </row>
    <row r="9130" spans="4:9" x14ac:dyDescent="0.2">
      <c r="D9130" s="7"/>
      <c r="E9130"/>
      <c r="F9130"/>
      <c r="G9130"/>
      <c r="H9130"/>
      <c r="I9130"/>
    </row>
    <row r="9131" spans="4:9" x14ac:dyDescent="0.2">
      <c r="D9131" s="7"/>
      <c r="E9131"/>
      <c r="F9131"/>
      <c r="G9131"/>
      <c r="H9131"/>
      <c r="I9131"/>
    </row>
    <row r="9132" spans="4:9" x14ac:dyDescent="0.2">
      <c r="D9132" s="7"/>
      <c r="E9132"/>
      <c r="F9132"/>
      <c r="G9132"/>
      <c r="H9132"/>
      <c r="I9132"/>
    </row>
    <row r="9133" spans="4:9" x14ac:dyDescent="0.2">
      <c r="D9133" s="7"/>
      <c r="E9133"/>
      <c r="F9133"/>
      <c r="G9133"/>
      <c r="H9133"/>
      <c r="I9133"/>
    </row>
    <row r="9134" spans="4:9" x14ac:dyDescent="0.2">
      <c r="D9134" s="7"/>
      <c r="E9134"/>
      <c r="F9134"/>
      <c r="G9134"/>
      <c r="H9134"/>
      <c r="I9134"/>
    </row>
    <row r="9135" spans="4:9" x14ac:dyDescent="0.2">
      <c r="D9135" s="7"/>
      <c r="E9135"/>
      <c r="F9135"/>
      <c r="G9135"/>
      <c r="H9135"/>
      <c r="I9135"/>
    </row>
    <row r="9136" spans="4:9" x14ac:dyDescent="0.2">
      <c r="D9136" s="7"/>
      <c r="E9136"/>
      <c r="F9136"/>
      <c r="G9136"/>
      <c r="H9136"/>
      <c r="I9136"/>
    </row>
    <row r="9137" spans="4:9" x14ac:dyDescent="0.2">
      <c r="D9137" s="7"/>
      <c r="E9137"/>
      <c r="F9137"/>
      <c r="G9137"/>
      <c r="H9137"/>
      <c r="I9137"/>
    </row>
    <row r="9138" spans="4:9" x14ac:dyDescent="0.2">
      <c r="D9138" s="7"/>
      <c r="E9138"/>
      <c r="F9138"/>
      <c r="G9138"/>
      <c r="H9138"/>
      <c r="I9138"/>
    </row>
    <row r="9139" spans="4:9" x14ac:dyDescent="0.2">
      <c r="D9139" s="7"/>
      <c r="E9139"/>
      <c r="F9139"/>
      <c r="G9139"/>
      <c r="H9139"/>
      <c r="I9139"/>
    </row>
    <row r="9140" spans="4:9" x14ac:dyDescent="0.2">
      <c r="D9140" s="7"/>
      <c r="E9140"/>
      <c r="F9140"/>
      <c r="G9140"/>
      <c r="H9140"/>
      <c r="I9140"/>
    </row>
    <row r="9141" spans="4:9" x14ac:dyDescent="0.2">
      <c r="D9141" s="7"/>
      <c r="E9141"/>
      <c r="F9141"/>
      <c r="G9141"/>
      <c r="H9141"/>
      <c r="I9141"/>
    </row>
    <row r="9142" spans="4:9" x14ac:dyDescent="0.2">
      <c r="D9142" s="7"/>
      <c r="E9142"/>
      <c r="F9142"/>
      <c r="G9142"/>
      <c r="H9142"/>
      <c r="I9142"/>
    </row>
    <row r="9143" spans="4:9" x14ac:dyDescent="0.2">
      <c r="D9143" s="7"/>
      <c r="E9143"/>
      <c r="F9143"/>
      <c r="G9143"/>
      <c r="H9143"/>
      <c r="I9143"/>
    </row>
    <row r="9144" spans="4:9" x14ac:dyDescent="0.2">
      <c r="D9144" s="7"/>
      <c r="E9144"/>
      <c r="F9144"/>
      <c r="G9144"/>
      <c r="H9144"/>
      <c r="I9144"/>
    </row>
    <row r="9145" spans="4:9" x14ac:dyDescent="0.2">
      <c r="D9145" s="7"/>
      <c r="E9145"/>
      <c r="F9145"/>
      <c r="G9145"/>
      <c r="H9145"/>
      <c r="I9145"/>
    </row>
    <row r="9146" spans="4:9" x14ac:dyDescent="0.2">
      <c r="D9146" s="7"/>
      <c r="E9146"/>
      <c r="F9146"/>
      <c r="G9146"/>
      <c r="H9146"/>
      <c r="I9146"/>
    </row>
    <row r="9147" spans="4:9" x14ac:dyDescent="0.2">
      <c r="D9147" s="7"/>
      <c r="E9147"/>
      <c r="F9147"/>
      <c r="G9147"/>
      <c r="H9147"/>
      <c r="I9147"/>
    </row>
    <row r="9148" spans="4:9" x14ac:dyDescent="0.2">
      <c r="D9148" s="7"/>
      <c r="E9148"/>
      <c r="F9148"/>
      <c r="G9148"/>
      <c r="H9148"/>
      <c r="I9148"/>
    </row>
    <row r="9149" spans="4:9" x14ac:dyDescent="0.2">
      <c r="D9149" s="7"/>
      <c r="E9149"/>
      <c r="F9149"/>
      <c r="G9149"/>
      <c r="H9149"/>
      <c r="I9149"/>
    </row>
    <row r="9150" spans="4:9" x14ac:dyDescent="0.2">
      <c r="D9150" s="7"/>
      <c r="E9150"/>
      <c r="F9150"/>
      <c r="G9150"/>
      <c r="H9150"/>
      <c r="I9150"/>
    </row>
    <row r="9151" spans="4:9" x14ac:dyDescent="0.2">
      <c r="D9151" s="7"/>
      <c r="E9151"/>
      <c r="F9151"/>
      <c r="G9151"/>
      <c r="H9151"/>
      <c r="I9151"/>
    </row>
    <row r="9152" spans="4:9" x14ac:dyDescent="0.2">
      <c r="D9152" s="7"/>
      <c r="E9152"/>
      <c r="F9152"/>
      <c r="G9152"/>
      <c r="H9152"/>
      <c r="I9152"/>
    </row>
    <row r="9153" spans="4:9" x14ac:dyDescent="0.2">
      <c r="D9153" s="7"/>
      <c r="E9153"/>
      <c r="F9153"/>
      <c r="G9153"/>
      <c r="H9153"/>
      <c r="I9153"/>
    </row>
    <row r="9154" spans="4:9" x14ac:dyDescent="0.2">
      <c r="D9154" s="7"/>
      <c r="E9154"/>
      <c r="F9154"/>
      <c r="G9154"/>
      <c r="H9154"/>
      <c r="I9154"/>
    </row>
    <row r="9155" spans="4:9" x14ac:dyDescent="0.2">
      <c r="D9155" s="7"/>
      <c r="E9155"/>
      <c r="F9155"/>
      <c r="G9155"/>
      <c r="H9155"/>
      <c r="I9155"/>
    </row>
    <row r="9156" spans="4:9" x14ac:dyDescent="0.2">
      <c r="D9156" s="7"/>
      <c r="E9156"/>
      <c r="F9156"/>
      <c r="G9156"/>
      <c r="H9156"/>
      <c r="I9156"/>
    </row>
    <row r="9157" spans="4:9" x14ac:dyDescent="0.2">
      <c r="D9157" s="7"/>
      <c r="E9157"/>
      <c r="F9157"/>
      <c r="G9157"/>
      <c r="H9157"/>
      <c r="I9157"/>
    </row>
    <row r="9158" spans="4:9" x14ac:dyDescent="0.2">
      <c r="D9158" s="7"/>
      <c r="E9158"/>
      <c r="F9158"/>
      <c r="G9158"/>
      <c r="H9158"/>
      <c r="I9158"/>
    </row>
    <row r="9159" spans="4:9" x14ac:dyDescent="0.2">
      <c r="D9159" s="7"/>
      <c r="E9159"/>
      <c r="F9159"/>
      <c r="G9159"/>
      <c r="H9159"/>
      <c r="I9159"/>
    </row>
    <row r="9160" spans="4:9" x14ac:dyDescent="0.2">
      <c r="D9160" s="7"/>
      <c r="E9160"/>
      <c r="F9160"/>
      <c r="G9160"/>
      <c r="H9160"/>
      <c r="I9160"/>
    </row>
    <row r="9161" spans="4:9" x14ac:dyDescent="0.2">
      <c r="D9161" s="7"/>
      <c r="E9161"/>
      <c r="F9161"/>
      <c r="G9161"/>
      <c r="H9161"/>
      <c r="I9161"/>
    </row>
    <row r="9162" spans="4:9" x14ac:dyDescent="0.2">
      <c r="D9162" s="7"/>
      <c r="E9162"/>
      <c r="F9162"/>
      <c r="G9162"/>
      <c r="H9162"/>
      <c r="I9162"/>
    </row>
    <row r="9163" spans="4:9" x14ac:dyDescent="0.2">
      <c r="D9163" s="7"/>
      <c r="E9163"/>
      <c r="F9163"/>
      <c r="G9163"/>
      <c r="H9163"/>
      <c r="I9163"/>
    </row>
    <row r="9164" spans="4:9" x14ac:dyDescent="0.2">
      <c r="D9164" s="7"/>
      <c r="E9164"/>
      <c r="F9164"/>
      <c r="G9164"/>
      <c r="H9164"/>
      <c r="I9164"/>
    </row>
    <row r="9165" spans="4:9" x14ac:dyDescent="0.2">
      <c r="D9165" s="7"/>
      <c r="E9165"/>
      <c r="F9165"/>
      <c r="G9165"/>
      <c r="H9165"/>
      <c r="I9165"/>
    </row>
    <row r="9166" spans="4:9" x14ac:dyDescent="0.2">
      <c r="D9166" s="7"/>
      <c r="E9166"/>
      <c r="F9166"/>
      <c r="G9166"/>
      <c r="H9166"/>
      <c r="I9166"/>
    </row>
    <row r="9167" spans="4:9" x14ac:dyDescent="0.2">
      <c r="D9167" s="7"/>
      <c r="E9167"/>
      <c r="F9167"/>
      <c r="G9167"/>
      <c r="H9167"/>
      <c r="I9167"/>
    </row>
    <row r="9168" spans="4:9" x14ac:dyDescent="0.2">
      <c r="D9168" s="7"/>
      <c r="E9168"/>
      <c r="F9168"/>
      <c r="G9168"/>
      <c r="H9168"/>
      <c r="I9168"/>
    </row>
    <row r="9169" spans="4:9" x14ac:dyDescent="0.2">
      <c r="D9169" s="7"/>
      <c r="E9169"/>
      <c r="F9169"/>
      <c r="G9169"/>
      <c r="H9169"/>
      <c r="I9169"/>
    </row>
    <row r="9170" spans="4:9" x14ac:dyDescent="0.2">
      <c r="D9170" s="7"/>
      <c r="E9170"/>
      <c r="F9170"/>
      <c r="G9170"/>
      <c r="H9170"/>
      <c r="I9170"/>
    </row>
    <row r="9171" spans="4:9" x14ac:dyDescent="0.2">
      <c r="D9171" s="7"/>
      <c r="E9171"/>
      <c r="F9171"/>
      <c r="G9171"/>
      <c r="H9171"/>
      <c r="I9171"/>
    </row>
    <row r="9172" spans="4:9" x14ac:dyDescent="0.2">
      <c r="D9172" s="7"/>
      <c r="E9172"/>
      <c r="F9172"/>
      <c r="G9172"/>
      <c r="H9172"/>
      <c r="I9172"/>
    </row>
    <row r="9173" spans="4:9" x14ac:dyDescent="0.2">
      <c r="D9173" s="7"/>
      <c r="E9173"/>
      <c r="F9173"/>
      <c r="G9173"/>
      <c r="H9173"/>
      <c r="I9173"/>
    </row>
    <row r="9174" spans="4:9" x14ac:dyDescent="0.2">
      <c r="D9174" s="7"/>
      <c r="E9174"/>
      <c r="F9174"/>
      <c r="G9174"/>
      <c r="H9174"/>
      <c r="I9174"/>
    </row>
    <row r="9175" spans="4:9" x14ac:dyDescent="0.2">
      <c r="D9175" s="7"/>
      <c r="E9175"/>
      <c r="F9175"/>
      <c r="G9175"/>
      <c r="H9175"/>
      <c r="I9175"/>
    </row>
    <row r="9176" spans="4:9" x14ac:dyDescent="0.2">
      <c r="D9176" s="7"/>
      <c r="E9176"/>
      <c r="F9176"/>
      <c r="G9176"/>
      <c r="H9176"/>
      <c r="I9176"/>
    </row>
    <row r="9177" spans="4:9" x14ac:dyDescent="0.2">
      <c r="D9177" s="7"/>
      <c r="E9177"/>
      <c r="F9177"/>
      <c r="G9177"/>
      <c r="H9177"/>
      <c r="I9177"/>
    </row>
    <row r="9178" spans="4:9" x14ac:dyDescent="0.2">
      <c r="D9178" s="7"/>
      <c r="E9178"/>
      <c r="F9178"/>
      <c r="G9178"/>
      <c r="H9178"/>
      <c r="I9178"/>
    </row>
    <row r="9179" spans="4:9" x14ac:dyDescent="0.2">
      <c r="D9179" s="7"/>
      <c r="E9179"/>
      <c r="F9179"/>
      <c r="G9179"/>
      <c r="H9179"/>
      <c r="I9179"/>
    </row>
    <row r="9180" spans="4:9" x14ac:dyDescent="0.2">
      <c r="D9180" s="7"/>
      <c r="E9180"/>
      <c r="F9180"/>
      <c r="G9180"/>
      <c r="H9180"/>
      <c r="I9180"/>
    </row>
    <row r="9181" spans="4:9" x14ac:dyDescent="0.2">
      <c r="D9181" s="7"/>
      <c r="E9181"/>
      <c r="F9181"/>
      <c r="G9181"/>
      <c r="H9181"/>
      <c r="I9181"/>
    </row>
    <row r="9182" spans="4:9" x14ac:dyDescent="0.2">
      <c r="D9182" s="7"/>
      <c r="E9182"/>
      <c r="F9182"/>
      <c r="G9182"/>
      <c r="H9182"/>
      <c r="I9182"/>
    </row>
    <row r="9183" spans="4:9" x14ac:dyDescent="0.2">
      <c r="D9183" s="7"/>
      <c r="E9183"/>
      <c r="F9183"/>
      <c r="G9183"/>
      <c r="H9183"/>
      <c r="I9183"/>
    </row>
    <row r="9184" spans="4:9" x14ac:dyDescent="0.2">
      <c r="D9184" s="7"/>
      <c r="E9184"/>
      <c r="F9184"/>
      <c r="G9184"/>
      <c r="H9184"/>
      <c r="I9184"/>
    </row>
    <row r="9185" spans="4:9" x14ac:dyDescent="0.2">
      <c r="D9185" s="7"/>
      <c r="E9185"/>
      <c r="F9185"/>
      <c r="G9185"/>
      <c r="H9185"/>
      <c r="I9185"/>
    </row>
    <row r="9186" spans="4:9" x14ac:dyDescent="0.2">
      <c r="D9186" s="7"/>
      <c r="E9186"/>
      <c r="F9186"/>
      <c r="G9186"/>
      <c r="H9186"/>
      <c r="I9186"/>
    </row>
    <row r="9187" spans="4:9" x14ac:dyDescent="0.2">
      <c r="D9187" s="7"/>
      <c r="E9187"/>
      <c r="F9187"/>
      <c r="G9187"/>
      <c r="H9187"/>
      <c r="I9187"/>
    </row>
    <row r="9188" spans="4:9" x14ac:dyDescent="0.2">
      <c r="D9188" s="7"/>
      <c r="E9188"/>
      <c r="F9188"/>
      <c r="G9188"/>
      <c r="H9188"/>
      <c r="I9188"/>
    </row>
    <row r="9189" spans="4:9" x14ac:dyDescent="0.2">
      <c r="D9189" s="7"/>
      <c r="E9189"/>
      <c r="F9189"/>
      <c r="G9189"/>
      <c r="H9189"/>
      <c r="I9189"/>
    </row>
    <row r="9190" spans="4:9" x14ac:dyDescent="0.2">
      <c r="D9190" s="7"/>
      <c r="E9190"/>
      <c r="F9190"/>
      <c r="G9190"/>
      <c r="H9190"/>
      <c r="I9190"/>
    </row>
    <row r="9191" spans="4:9" x14ac:dyDescent="0.2">
      <c r="D9191" s="7"/>
      <c r="E9191"/>
      <c r="F9191"/>
      <c r="G9191"/>
      <c r="H9191"/>
      <c r="I9191"/>
    </row>
    <row r="9192" spans="4:9" x14ac:dyDescent="0.2">
      <c r="D9192" s="7"/>
      <c r="E9192"/>
      <c r="F9192"/>
      <c r="G9192"/>
      <c r="H9192"/>
      <c r="I9192"/>
    </row>
    <row r="9193" spans="4:9" x14ac:dyDescent="0.2">
      <c r="D9193" s="7"/>
      <c r="E9193"/>
      <c r="F9193"/>
      <c r="G9193"/>
      <c r="H9193"/>
      <c r="I9193"/>
    </row>
    <row r="9194" spans="4:9" x14ac:dyDescent="0.2">
      <c r="D9194" s="7"/>
      <c r="E9194"/>
      <c r="F9194"/>
      <c r="G9194"/>
      <c r="H9194"/>
      <c r="I9194"/>
    </row>
    <row r="9195" spans="4:9" x14ac:dyDescent="0.2">
      <c r="D9195" s="7"/>
      <c r="E9195"/>
      <c r="F9195"/>
      <c r="G9195"/>
      <c r="H9195"/>
      <c r="I9195"/>
    </row>
    <row r="9196" spans="4:9" x14ac:dyDescent="0.2">
      <c r="D9196" s="7"/>
      <c r="E9196"/>
      <c r="F9196"/>
      <c r="G9196"/>
      <c r="H9196"/>
      <c r="I9196"/>
    </row>
    <row r="9197" spans="4:9" x14ac:dyDescent="0.2">
      <c r="D9197" s="7"/>
      <c r="E9197"/>
      <c r="F9197"/>
      <c r="G9197"/>
      <c r="H9197"/>
      <c r="I9197"/>
    </row>
    <row r="9198" spans="4:9" x14ac:dyDescent="0.2">
      <c r="D9198" s="7"/>
      <c r="E9198"/>
      <c r="F9198"/>
      <c r="G9198"/>
      <c r="H9198"/>
      <c r="I9198"/>
    </row>
    <row r="9199" spans="4:9" x14ac:dyDescent="0.2">
      <c r="D9199" s="7"/>
      <c r="E9199"/>
      <c r="F9199"/>
      <c r="G9199"/>
      <c r="H9199"/>
      <c r="I9199"/>
    </row>
    <row r="9200" spans="4:9" x14ac:dyDescent="0.2">
      <c r="D9200" s="7"/>
      <c r="E9200"/>
      <c r="F9200"/>
      <c r="G9200"/>
      <c r="H9200"/>
      <c r="I9200"/>
    </row>
    <row r="9201" spans="4:9" x14ac:dyDescent="0.2">
      <c r="D9201" s="7"/>
      <c r="E9201"/>
      <c r="F9201"/>
      <c r="G9201"/>
      <c r="H9201"/>
      <c r="I9201"/>
    </row>
    <row r="9202" spans="4:9" x14ac:dyDescent="0.2">
      <c r="D9202" s="7"/>
      <c r="E9202"/>
      <c r="F9202"/>
      <c r="G9202"/>
      <c r="H9202"/>
      <c r="I9202"/>
    </row>
    <row r="9203" spans="4:9" x14ac:dyDescent="0.2">
      <c r="D9203" s="7"/>
      <c r="E9203"/>
      <c r="F9203"/>
      <c r="G9203"/>
      <c r="H9203"/>
      <c r="I9203"/>
    </row>
    <row r="9204" spans="4:9" x14ac:dyDescent="0.2">
      <c r="D9204" s="7"/>
      <c r="E9204"/>
      <c r="F9204"/>
      <c r="G9204"/>
      <c r="H9204"/>
      <c r="I9204"/>
    </row>
    <row r="9205" spans="4:9" x14ac:dyDescent="0.2">
      <c r="D9205" s="7"/>
      <c r="E9205"/>
      <c r="F9205"/>
      <c r="G9205"/>
      <c r="H9205"/>
      <c r="I9205"/>
    </row>
    <row r="9206" spans="4:9" x14ac:dyDescent="0.2">
      <c r="D9206" s="7"/>
      <c r="E9206"/>
      <c r="F9206"/>
      <c r="G9206"/>
      <c r="H9206"/>
      <c r="I9206"/>
    </row>
    <row r="9207" spans="4:9" x14ac:dyDescent="0.2">
      <c r="D9207" s="7"/>
      <c r="E9207"/>
      <c r="F9207"/>
      <c r="G9207"/>
      <c r="H9207"/>
      <c r="I9207"/>
    </row>
    <row r="9208" spans="4:9" x14ac:dyDescent="0.2">
      <c r="D9208" s="7"/>
      <c r="E9208"/>
      <c r="F9208"/>
      <c r="G9208"/>
      <c r="H9208"/>
      <c r="I9208"/>
    </row>
    <row r="9209" spans="4:9" x14ac:dyDescent="0.2">
      <c r="D9209" s="7"/>
      <c r="E9209"/>
      <c r="F9209"/>
      <c r="G9209"/>
      <c r="H9209"/>
      <c r="I9209"/>
    </row>
    <row r="9210" spans="4:9" x14ac:dyDescent="0.2">
      <c r="D9210" s="7"/>
      <c r="E9210"/>
      <c r="F9210"/>
      <c r="G9210"/>
      <c r="H9210"/>
      <c r="I9210"/>
    </row>
    <row r="9211" spans="4:9" x14ac:dyDescent="0.2">
      <c r="D9211" s="7"/>
      <c r="E9211"/>
      <c r="F9211"/>
      <c r="G9211"/>
      <c r="H9211"/>
      <c r="I9211"/>
    </row>
    <row r="9212" spans="4:9" x14ac:dyDescent="0.2">
      <c r="D9212" s="7"/>
      <c r="E9212"/>
      <c r="F9212"/>
      <c r="G9212"/>
      <c r="H9212"/>
      <c r="I9212"/>
    </row>
    <row r="9213" spans="4:9" x14ac:dyDescent="0.2">
      <c r="D9213" s="7"/>
      <c r="E9213"/>
      <c r="F9213"/>
      <c r="G9213"/>
      <c r="H9213"/>
      <c r="I9213"/>
    </row>
    <row r="9214" spans="4:9" x14ac:dyDescent="0.2">
      <c r="D9214" s="7"/>
      <c r="E9214"/>
      <c r="F9214"/>
      <c r="G9214"/>
      <c r="H9214"/>
      <c r="I9214"/>
    </row>
    <row r="9215" spans="4:9" x14ac:dyDescent="0.2">
      <c r="D9215" s="7"/>
      <c r="E9215"/>
      <c r="F9215"/>
      <c r="G9215"/>
      <c r="H9215"/>
      <c r="I9215"/>
    </row>
    <row r="9216" spans="4:9" x14ac:dyDescent="0.2">
      <c r="D9216" s="7"/>
      <c r="E9216"/>
      <c r="F9216"/>
      <c r="G9216"/>
      <c r="H9216"/>
      <c r="I9216"/>
    </row>
    <row r="9217" spans="4:9" x14ac:dyDescent="0.2">
      <c r="D9217" s="7"/>
      <c r="E9217"/>
      <c r="F9217"/>
      <c r="G9217"/>
      <c r="H9217"/>
      <c r="I9217"/>
    </row>
    <row r="9218" spans="4:9" x14ac:dyDescent="0.2">
      <c r="D9218" s="7"/>
      <c r="E9218"/>
      <c r="F9218"/>
      <c r="G9218"/>
      <c r="H9218"/>
      <c r="I9218"/>
    </row>
    <row r="9219" spans="4:9" x14ac:dyDescent="0.2">
      <c r="D9219" s="7"/>
      <c r="E9219"/>
      <c r="F9219"/>
      <c r="G9219"/>
      <c r="H9219"/>
      <c r="I9219"/>
    </row>
    <row r="9220" spans="4:9" x14ac:dyDescent="0.2">
      <c r="D9220" s="7"/>
      <c r="E9220"/>
      <c r="F9220"/>
      <c r="G9220"/>
      <c r="H9220"/>
      <c r="I9220"/>
    </row>
    <row r="9221" spans="4:9" x14ac:dyDescent="0.2">
      <c r="D9221" s="7"/>
      <c r="E9221"/>
      <c r="F9221"/>
      <c r="G9221"/>
      <c r="H9221"/>
      <c r="I9221"/>
    </row>
    <row r="9222" spans="4:9" x14ac:dyDescent="0.2">
      <c r="D9222" s="7"/>
      <c r="E9222"/>
      <c r="F9222"/>
      <c r="G9222"/>
      <c r="H9222"/>
      <c r="I9222"/>
    </row>
    <row r="9223" spans="4:9" x14ac:dyDescent="0.2">
      <c r="D9223" s="7"/>
      <c r="E9223"/>
      <c r="F9223"/>
      <c r="G9223"/>
      <c r="H9223"/>
      <c r="I9223"/>
    </row>
    <row r="9224" spans="4:9" x14ac:dyDescent="0.2">
      <c r="D9224" s="7"/>
      <c r="E9224"/>
      <c r="F9224"/>
      <c r="G9224"/>
      <c r="H9224"/>
      <c r="I9224"/>
    </row>
    <row r="9225" spans="4:9" x14ac:dyDescent="0.2">
      <c r="D9225" s="7"/>
      <c r="E9225"/>
      <c r="F9225"/>
      <c r="G9225"/>
      <c r="H9225"/>
      <c r="I9225"/>
    </row>
    <row r="9226" spans="4:9" x14ac:dyDescent="0.2">
      <c r="D9226" s="7"/>
      <c r="E9226"/>
      <c r="F9226"/>
      <c r="G9226"/>
      <c r="H9226"/>
      <c r="I9226"/>
    </row>
    <row r="9227" spans="4:9" x14ac:dyDescent="0.2">
      <c r="D9227" s="7"/>
      <c r="E9227"/>
      <c r="F9227"/>
      <c r="G9227"/>
      <c r="H9227"/>
      <c r="I9227"/>
    </row>
    <row r="9228" spans="4:9" x14ac:dyDescent="0.2">
      <c r="D9228" s="7"/>
      <c r="E9228"/>
      <c r="F9228"/>
      <c r="G9228"/>
      <c r="H9228"/>
      <c r="I9228"/>
    </row>
    <row r="9229" spans="4:9" x14ac:dyDescent="0.2">
      <c r="D9229" s="7"/>
      <c r="E9229"/>
      <c r="F9229"/>
      <c r="G9229"/>
      <c r="H9229"/>
      <c r="I9229"/>
    </row>
    <row r="9230" spans="4:9" x14ac:dyDescent="0.2">
      <c r="D9230" s="7"/>
      <c r="E9230"/>
      <c r="F9230"/>
      <c r="G9230"/>
      <c r="H9230"/>
      <c r="I9230"/>
    </row>
    <row r="9231" spans="4:9" x14ac:dyDescent="0.2">
      <c r="D9231" s="7"/>
      <c r="E9231"/>
      <c r="F9231"/>
      <c r="G9231"/>
      <c r="H9231"/>
      <c r="I9231"/>
    </row>
    <row r="9232" spans="4:9" x14ac:dyDescent="0.2">
      <c r="D9232" s="7"/>
      <c r="E9232"/>
      <c r="F9232"/>
      <c r="G9232"/>
      <c r="H9232"/>
      <c r="I9232"/>
    </row>
    <row r="9233" spans="4:9" x14ac:dyDescent="0.2">
      <c r="D9233" s="7"/>
      <c r="E9233"/>
      <c r="F9233"/>
      <c r="G9233"/>
      <c r="H9233"/>
      <c r="I9233"/>
    </row>
    <row r="9234" spans="4:9" x14ac:dyDescent="0.2">
      <c r="D9234" s="7"/>
      <c r="E9234"/>
      <c r="F9234"/>
      <c r="G9234"/>
      <c r="H9234"/>
      <c r="I9234"/>
    </row>
    <row r="9235" spans="4:9" x14ac:dyDescent="0.2">
      <c r="D9235" s="7"/>
      <c r="E9235"/>
      <c r="F9235"/>
      <c r="G9235"/>
      <c r="H9235"/>
      <c r="I9235"/>
    </row>
    <row r="9236" spans="4:9" x14ac:dyDescent="0.2">
      <c r="D9236" s="7"/>
      <c r="E9236"/>
      <c r="F9236"/>
      <c r="G9236"/>
      <c r="H9236"/>
      <c r="I9236"/>
    </row>
    <row r="9237" spans="4:9" x14ac:dyDescent="0.2">
      <c r="D9237" s="7"/>
      <c r="E9237"/>
      <c r="F9237"/>
      <c r="G9237"/>
      <c r="H9237"/>
      <c r="I9237"/>
    </row>
    <row r="9238" spans="4:9" x14ac:dyDescent="0.2">
      <c r="D9238" s="7"/>
      <c r="E9238"/>
      <c r="F9238"/>
      <c r="G9238"/>
      <c r="H9238"/>
      <c r="I9238"/>
    </row>
    <row r="9239" spans="4:9" x14ac:dyDescent="0.2">
      <c r="D9239" s="7"/>
      <c r="E9239"/>
      <c r="F9239"/>
      <c r="G9239"/>
      <c r="H9239"/>
      <c r="I9239"/>
    </row>
    <row r="9240" spans="4:9" x14ac:dyDescent="0.2">
      <c r="D9240" s="7"/>
      <c r="E9240"/>
      <c r="F9240"/>
      <c r="G9240"/>
      <c r="H9240"/>
      <c r="I9240"/>
    </row>
    <row r="9241" spans="4:9" x14ac:dyDescent="0.2">
      <c r="D9241" s="7"/>
      <c r="E9241"/>
      <c r="F9241"/>
      <c r="G9241"/>
      <c r="H9241"/>
      <c r="I9241"/>
    </row>
    <row r="9242" spans="4:9" x14ac:dyDescent="0.2">
      <c r="D9242" s="7"/>
      <c r="E9242"/>
      <c r="F9242"/>
      <c r="G9242"/>
      <c r="H9242"/>
      <c r="I9242"/>
    </row>
    <row r="9243" spans="4:9" x14ac:dyDescent="0.2">
      <c r="D9243" s="7"/>
      <c r="E9243"/>
      <c r="F9243"/>
      <c r="G9243"/>
      <c r="H9243"/>
      <c r="I9243"/>
    </row>
    <row r="9244" spans="4:9" x14ac:dyDescent="0.2">
      <c r="D9244" s="7"/>
      <c r="E9244"/>
      <c r="F9244"/>
      <c r="G9244"/>
      <c r="H9244"/>
      <c r="I9244"/>
    </row>
    <row r="9245" spans="4:9" x14ac:dyDescent="0.2">
      <c r="D9245" s="7"/>
      <c r="E9245"/>
      <c r="F9245"/>
      <c r="G9245"/>
      <c r="H9245"/>
      <c r="I9245"/>
    </row>
    <row r="9246" spans="4:9" x14ac:dyDescent="0.2">
      <c r="D9246" s="7"/>
      <c r="E9246"/>
      <c r="F9246"/>
      <c r="G9246"/>
      <c r="H9246"/>
      <c r="I9246"/>
    </row>
    <row r="9247" spans="4:9" x14ac:dyDescent="0.2">
      <c r="D9247" s="7"/>
      <c r="E9247"/>
      <c r="F9247"/>
      <c r="G9247"/>
      <c r="H9247"/>
      <c r="I9247"/>
    </row>
    <row r="9248" spans="4:9" x14ac:dyDescent="0.2">
      <c r="D9248" s="7"/>
      <c r="E9248"/>
      <c r="F9248"/>
      <c r="G9248"/>
      <c r="H9248"/>
      <c r="I9248"/>
    </row>
    <row r="9249" spans="4:9" x14ac:dyDescent="0.2">
      <c r="D9249" s="7"/>
      <c r="E9249"/>
      <c r="F9249"/>
      <c r="G9249"/>
      <c r="H9249"/>
      <c r="I9249"/>
    </row>
    <row r="9250" spans="4:9" x14ac:dyDescent="0.2">
      <c r="D9250" s="7"/>
      <c r="E9250"/>
      <c r="F9250"/>
      <c r="G9250"/>
      <c r="H9250"/>
      <c r="I9250"/>
    </row>
    <row r="9251" spans="4:9" x14ac:dyDescent="0.2">
      <c r="D9251" s="7"/>
      <c r="E9251"/>
      <c r="F9251"/>
      <c r="G9251"/>
      <c r="H9251"/>
      <c r="I9251"/>
    </row>
    <row r="9252" spans="4:9" x14ac:dyDescent="0.2">
      <c r="D9252" s="7"/>
      <c r="E9252"/>
      <c r="F9252"/>
      <c r="G9252"/>
      <c r="H9252"/>
      <c r="I9252"/>
    </row>
    <row r="9253" spans="4:9" x14ac:dyDescent="0.2">
      <c r="D9253" s="7"/>
      <c r="E9253"/>
      <c r="F9253"/>
      <c r="G9253"/>
      <c r="H9253"/>
      <c r="I9253"/>
    </row>
    <row r="9254" spans="4:9" x14ac:dyDescent="0.2">
      <c r="D9254" s="7"/>
      <c r="E9254"/>
      <c r="F9254"/>
      <c r="G9254"/>
      <c r="H9254"/>
      <c r="I9254"/>
    </row>
    <row r="9255" spans="4:9" x14ac:dyDescent="0.2">
      <c r="D9255" s="7"/>
      <c r="E9255"/>
      <c r="F9255"/>
      <c r="G9255"/>
      <c r="H9255"/>
      <c r="I9255"/>
    </row>
    <row r="9256" spans="4:9" x14ac:dyDescent="0.2">
      <c r="D9256" s="7"/>
      <c r="E9256"/>
      <c r="F9256"/>
      <c r="G9256"/>
      <c r="H9256"/>
      <c r="I9256"/>
    </row>
    <row r="9257" spans="4:9" x14ac:dyDescent="0.2">
      <c r="D9257" s="7"/>
      <c r="E9257"/>
      <c r="F9257"/>
      <c r="G9257"/>
      <c r="H9257"/>
      <c r="I9257"/>
    </row>
    <row r="9258" spans="4:9" x14ac:dyDescent="0.2">
      <c r="D9258" s="7"/>
      <c r="E9258"/>
      <c r="F9258"/>
      <c r="G9258"/>
      <c r="H9258"/>
      <c r="I9258"/>
    </row>
    <row r="9259" spans="4:9" x14ac:dyDescent="0.2">
      <c r="D9259" s="7"/>
      <c r="E9259"/>
      <c r="F9259"/>
      <c r="G9259"/>
      <c r="H9259"/>
      <c r="I9259"/>
    </row>
    <row r="9260" spans="4:9" x14ac:dyDescent="0.2">
      <c r="D9260" s="7"/>
      <c r="E9260"/>
      <c r="F9260"/>
      <c r="G9260"/>
      <c r="H9260"/>
      <c r="I9260"/>
    </row>
    <row r="9261" spans="4:9" x14ac:dyDescent="0.2">
      <c r="D9261" s="7"/>
      <c r="E9261"/>
      <c r="F9261"/>
      <c r="G9261"/>
      <c r="H9261"/>
      <c r="I9261"/>
    </row>
    <row r="9262" spans="4:9" x14ac:dyDescent="0.2">
      <c r="D9262" s="7"/>
      <c r="E9262"/>
      <c r="F9262"/>
      <c r="G9262"/>
      <c r="H9262"/>
      <c r="I9262"/>
    </row>
    <row r="9263" spans="4:9" x14ac:dyDescent="0.2">
      <c r="D9263" s="7"/>
      <c r="E9263"/>
      <c r="F9263"/>
      <c r="G9263"/>
      <c r="H9263"/>
      <c r="I9263"/>
    </row>
    <row r="9264" spans="4:9" x14ac:dyDescent="0.2">
      <c r="D9264" s="7"/>
      <c r="E9264"/>
      <c r="F9264"/>
      <c r="G9264"/>
      <c r="H9264"/>
      <c r="I9264"/>
    </row>
    <row r="9265" spans="4:9" x14ac:dyDescent="0.2">
      <c r="D9265" s="7"/>
      <c r="E9265"/>
      <c r="F9265"/>
      <c r="G9265"/>
      <c r="H9265"/>
      <c r="I9265"/>
    </row>
    <row r="9266" spans="4:9" x14ac:dyDescent="0.2">
      <c r="D9266" s="7"/>
      <c r="E9266"/>
      <c r="F9266"/>
      <c r="G9266"/>
      <c r="H9266"/>
      <c r="I9266"/>
    </row>
    <row r="9267" spans="4:9" x14ac:dyDescent="0.2">
      <c r="D9267" s="7"/>
      <c r="E9267"/>
      <c r="F9267"/>
      <c r="G9267"/>
      <c r="H9267"/>
      <c r="I9267"/>
    </row>
    <row r="9268" spans="4:9" x14ac:dyDescent="0.2">
      <c r="D9268" s="7"/>
      <c r="E9268"/>
      <c r="F9268"/>
      <c r="G9268"/>
      <c r="H9268"/>
      <c r="I9268"/>
    </row>
    <row r="9269" spans="4:9" x14ac:dyDescent="0.2">
      <c r="D9269" s="7"/>
      <c r="E9269"/>
      <c r="F9269"/>
      <c r="G9269"/>
      <c r="H9269"/>
      <c r="I9269"/>
    </row>
    <row r="9270" spans="4:9" x14ac:dyDescent="0.2">
      <c r="D9270" s="7"/>
      <c r="E9270"/>
      <c r="F9270"/>
      <c r="G9270"/>
      <c r="H9270"/>
      <c r="I9270"/>
    </row>
    <row r="9271" spans="4:9" x14ac:dyDescent="0.2">
      <c r="D9271" s="7"/>
      <c r="E9271"/>
      <c r="F9271"/>
      <c r="G9271"/>
      <c r="H9271"/>
      <c r="I9271"/>
    </row>
    <row r="9272" spans="4:9" x14ac:dyDescent="0.2">
      <c r="D9272" s="7"/>
      <c r="E9272"/>
      <c r="F9272"/>
      <c r="G9272"/>
      <c r="H9272"/>
      <c r="I9272"/>
    </row>
    <row r="9273" spans="4:9" x14ac:dyDescent="0.2">
      <c r="D9273" s="7"/>
      <c r="E9273"/>
      <c r="F9273"/>
      <c r="G9273"/>
      <c r="H9273"/>
      <c r="I9273"/>
    </row>
    <row r="9274" spans="4:9" x14ac:dyDescent="0.2">
      <c r="D9274" s="7"/>
      <c r="E9274"/>
      <c r="F9274"/>
      <c r="G9274"/>
      <c r="H9274"/>
      <c r="I9274"/>
    </row>
    <row r="9275" spans="4:9" x14ac:dyDescent="0.2">
      <c r="D9275" s="7"/>
      <c r="E9275"/>
      <c r="F9275"/>
      <c r="G9275"/>
      <c r="H9275"/>
      <c r="I9275"/>
    </row>
    <row r="9276" spans="4:9" x14ac:dyDescent="0.2">
      <c r="D9276" s="7"/>
      <c r="E9276"/>
      <c r="F9276"/>
      <c r="G9276"/>
      <c r="H9276"/>
      <c r="I9276"/>
    </row>
    <row r="9277" spans="4:9" x14ac:dyDescent="0.2">
      <c r="D9277" s="7"/>
      <c r="E9277"/>
      <c r="F9277"/>
      <c r="G9277"/>
      <c r="H9277"/>
      <c r="I9277"/>
    </row>
    <row r="9278" spans="4:9" x14ac:dyDescent="0.2">
      <c r="D9278" s="7"/>
      <c r="E9278"/>
      <c r="F9278"/>
      <c r="G9278"/>
      <c r="H9278"/>
      <c r="I9278"/>
    </row>
    <row r="9279" spans="4:9" x14ac:dyDescent="0.2">
      <c r="D9279" s="7"/>
      <c r="E9279"/>
      <c r="F9279"/>
      <c r="G9279"/>
      <c r="H9279"/>
      <c r="I9279"/>
    </row>
    <row r="9280" spans="4:9" x14ac:dyDescent="0.2">
      <c r="D9280" s="7"/>
      <c r="E9280"/>
      <c r="F9280"/>
      <c r="G9280"/>
      <c r="H9280"/>
      <c r="I9280"/>
    </row>
    <row r="9281" spans="4:9" x14ac:dyDescent="0.2">
      <c r="D9281" s="7"/>
      <c r="E9281"/>
      <c r="F9281"/>
      <c r="G9281"/>
      <c r="H9281"/>
      <c r="I9281"/>
    </row>
    <row r="9282" spans="4:9" x14ac:dyDescent="0.2">
      <c r="D9282" s="7"/>
      <c r="E9282"/>
      <c r="F9282"/>
      <c r="G9282"/>
      <c r="H9282"/>
      <c r="I9282"/>
    </row>
    <row r="9283" spans="4:9" x14ac:dyDescent="0.2">
      <c r="D9283" s="7"/>
      <c r="E9283"/>
      <c r="F9283"/>
      <c r="G9283"/>
      <c r="H9283"/>
      <c r="I9283"/>
    </row>
    <row r="9284" spans="4:9" x14ac:dyDescent="0.2">
      <c r="D9284" s="7"/>
      <c r="E9284"/>
      <c r="F9284"/>
      <c r="G9284"/>
      <c r="H9284"/>
      <c r="I9284"/>
    </row>
    <row r="9285" spans="4:9" x14ac:dyDescent="0.2">
      <c r="D9285" s="7"/>
      <c r="E9285"/>
      <c r="F9285"/>
      <c r="G9285"/>
      <c r="H9285"/>
      <c r="I9285"/>
    </row>
    <row r="9286" spans="4:9" x14ac:dyDescent="0.2">
      <c r="D9286" s="7"/>
      <c r="E9286"/>
      <c r="F9286"/>
      <c r="G9286"/>
      <c r="H9286"/>
      <c r="I9286"/>
    </row>
    <row r="9287" spans="4:9" x14ac:dyDescent="0.2">
      <c r="D9287" s="7"/>
      <c r="E9287"/>
      <c r="F9287"/>
      <c r="G9287"/>
      <c r="H9287"/>
      <c r="I9287"/>
    </row>
    <row r="9288" spans="4:9" x14ac:dyDescent="0.2">
      <c r="D9288" s="7"/>
      <c r="E9288"/>
      <c r="F9288"/>
      <c r="G9288"/>
      <c r="H9288"/>
      <c r="I9288"/>
    </row>
    <row r="9289" spans="4:9" x14ac:dyDescent="0.2">
      <c r="D9289" s="7"/>
      <c r="E9289"/>
      <c r="F9289"/>
      <c r="G9289"/>
      <c r="H9289"/>
      <c r="I9289"/>
    </row>
    <row r="9290" spans="4:9" x14ac:dyDescent="0.2">
      <c r="D9290" s="7"/>
      <c r="E9290"/>
      <c r="F9290"/>
      <c r="G9290"/>
      <c r="H9290"/>
      <c r="I9290"/>
    </row>
    <row r="9291" spans="4:9" x14ac:dyDescent="0.2">
      <c r="D9291" s="7"/>
      <c r="E9291"/>
      <c r="F9291"/>
      <c r="G9291"/>
      <c r="H9291"/>
      <c r="I9291"/>
    </row>
    <row r="9292" spans="4:9" x14ac:dyDescent="0.2">
      <c r="D9292" s="7"/>
      <c r="E9292"/>
      <c r="F9292"/>
      <c r="G9292"/>
      <c r="H9292"/>
      <c r="I9292"/>
    </row>
    <row r="9293" spans="4:9" x14ac:dyDescent="0.2">
      <c r="D9293" s="7"/>
      <c r="E9293"/>
      <c r="F9293"/>
      <c r="G9293"/>
      <c r="H9293"/>
      <c r="I9293"/>
    </row>
    <row r="9294" spans="4:9" x14ac:dyDescent="0.2">
      <c r="D9294" s="7"/>
      <c r="E9294"/>
      <c r="F9294"/>
      <c r="G9294"/>
      <c r="H9294"/>
      <c r="I9294"/>
    </row>
    <row r="9295" spans="4:9" x14ac:dyDescent="0.2">
      <c r="D9295" s="7"/>
      <c r="E9295"/>
      <c r="F9295"/>
      <c r="G9295"/>
      <c r="H9295"/>
      <c r="I9295"/>
    </row>
    <row r="9296" spans="4:9" x14ac:dyDescent="0.2">
      <c r="D9296" s="7"/>
      <c r="E9296"/>
      <c r="F9296"/>
      <c r="G9296"/>
      <c r="H9296"/>
      <c r="I9296"/>
    </row>
    <row r="9297" spans="4:9" x14ac:dyDescent="0.2">
      <c r="D9297" s="7"/>
      <c r="E9297"/>
      <c r="F9297"/>
      <c r="G9297"/>
      <c r="H9297"/>
      <c r="I9297"/>
    </row>
    <row r="9298" spans="4:9" x14ac:dyDescent="0.2">
      <c r="D9298" s="7"/>
      <c r="E9298"/>
      <c r="F9298"/>
      <c r="G9298"/>
      <c r="H9298"/>
      <c r="I9298"/>
    </row>
    <row r="9299" spans="4:9" x14ac:dyDescent="0.2">
      <c r="D9299" s="7"/>
      <c r="E9299"/>
      <c r="F9299"/>
      <c r="G9299"/>
      <c r="H9299"/>
      <c r="I9299"/>
    </row>
    <row r="9300" spans="4:9" x14ac:dyDescent="0.2">
      <c r="D9300" s="7"/>
      <c r="E9300"/>
      <c r="F9300"/>
      <c r="G9300"/>
      <c r="H9300"/>
      <c r="I9300"/>
    </row>
    <row r="9301" spans="4:9" x14ac:dyDescent="0.2">
      <c r="D9301" s="7"/>
      <c r="E9301"/>
      <c r="F9301"/>
      <c r="G9301"/>
      <c r="H9301"/>
      <c r="I9301"/>
    </row>
    <row r="9302" spans="4:9" x14ac:dyDescent="0.2">
      <c r="D9302" s="7"/>
      <c r="E9302"/>
      <c r="F9302"/>
      <c r="G9302"/>
      <c r="H9302"/>
      <c r="I9302"/>
    </row>
    <row r="9303" spans="4:9" x14ac:dyDescent="0.2">
      <c r="D9303" s="7"/>
      <c r="E9303"/>
      <c r="F9303"/>
      <c r="G9303"/>
      <c r="H9303"/>
      <c r="I9303"/>
    </row>
    <row r="9304" spans="4:9" x14ac:dyDescent="0.2">
      <c r="D9304" s="7"/>
      <c r="E9304"/>
      <c r="F9304"/>
      <c r="G9304"/>
      <c r="H9304"/>
      <c r="I9304"/>
    </row>
    <row r="9305" spans="4:9" x14ac:dyDescent="0.2">
      <c r="D9305" s="7"/>
      <c r="E9305"/>
      <c r="F9305"/>
      <c r="G9305"/>
      <c r="H9305"/>
      <c r="I9305"/>
    </row>
    <row r="9306" spans="4:9" x14ac:dyDescent="0.2">
      <c r="D9306" s="7"/>
      <c r="E9306"/>
      <c r="F9306"/>
      <c r="G9306"/>
      <c r="H9306"/>
      <c r="I9306"/>
    </row>
    <row r="9307" spans="4:9" x14ac:dyDescent="0.2">
      <c r="D9307" s="7"/>
      <c r="E9307"/>
      <c r="F9307"/>
      <c r="G9307"/>
      <c r="H9307"/>
      <c r="I9307"/>
    </row>
    <row r="9308" spans="4:9" x14ac:dyDescent="0.2">
      <c r="D9308" s="7"/>
      <c r="E9308"/>
      <c r="F9308"/>
      <c r="G9308"/>
      <c r="H9308"/>
      <c r="I9308"/>
    </row>
    <row r="9309" spans="4:9" x14ac:dyDescent="0.2">
      <c r="D9309" s="7"/>
      <c r="E9309"/>
      <c r="F9309"/>
      <c r="G9309"/>
      <c r="H9309"/>
      <c r="I9309"/>
    </row>
    <row r="9310" spans="4:9" x14ac:dyDescent="0.2">
      <c r="D9310" s="7"/>
      <c r="E9310"/>
      <c r="F9310"/>
      <c r="G9310"/>
      <c r="H9310"/>
      <c r="I9310"/>
    </row>
    <row r="9311" spans="4:9" x14ac:dyDescent="0.2">
      <c r="D9311" s="7"/>
      <c r="E9311"/>
      <c r="F9311"/>
      <c r="G9311"/>
      <c r="H9311"/>
      <c r="I9311"/>
    </row>
    <row r="9312" spans="4:9" x14ac:dyDescent="0.2">
      <c r="D9312" s="7"/>
      <c r="E9312"/>
      <c r="F9312"/>
      <c r="G9312"/>
      <c r="H9312"/>
      <c r="I9312"/>
    </row>
    <row r="9313" spans="4:9" x14ac:dyDescent="0.2">
      <c r="D9313" s="7"/>
      <c r="E9313"/>
      <c r="F9313"/>
      <c r="G9313"/>
      <c r="H9313"/>
      <c r="I9313"/>
    </row>
    <row r="9314" spans="4:9" x14ac:dyDescent="0.2">
      <c r="D9314" s="7"/>
      <c r="E9314"/>
      <c r="F9314"/>
      <c r="G9314"/>
      <c r="H9314"/>
      <c r="I9314"/>
    </row>
    <row r="9315" spans="4:9" x14ac:dyDescent="0.2">
      <c r="D9315" s="7"/>
      <c r="E9315"/>
      <c r="F9315"/>
      <c r="G9315"/>
      <c r="H9315"/>
      <c r="I9315"/>
    </row>
    <row r="9316" spans="4:9" x14ac:dyDescent="0.2">
      <c r="D9316" s="7"/>
      <c r="E9316"/>
      <c r="F9316"/>
      <c r="G9316"/>
      <c r="H9316"/>
      <c r="I9316"/>
    </row>
    <row r="9317" spans="4:9" x14ac:dyDescent="0.2">
      <c r="D9317" s="7"/>
      <c r="E9317"/>
      <c r="F9317"/>
      <c r="G9317"/>
      <c r="H9317"/>
      <c r="I9317"/>
    </row>
    <row r="9318" spans="4:9" x14ac:dyDescent="0.2">
      <c r="D9318" s="7"/>
      <c r="E9318"/>
      <c r="F9318"/>
      <c r="G9318"/>
      <c r="H9318"/>
      <c r="I9318"/>
    </row>
    <row r="9319" spans="4:9" x14ac:dyDescent="0.2">
      <c r="D9319" s="7"/>
      <c r="E9319"/>
      <c r="F9319"/>
      <c r="G9319"/>
      <c r="H9319"/>
      <c r="I9319"/>
    </row>
    <row r="9320" spans="4:9" x14ac:dyDescent="0.2">
      <c r="D9320" s="7"/>
      <c r="E9320"/>
      <c r="F9320"/>
      <c r="G9320"/>
      <c r="H9320"/>
      <c r="I9320"/>
    </row>
    <row r="9321" spans="4:9" x14ac:dyDescent="0.2">
      <c r="D9321" s="7"/>
      <c r="E9321"/>
      <c r="F9321"/>
      <c r="G9321"/>
      <c r="H9321"/>
      <c r="I9321"/>
    </row>
    <row r="9322" spans="4:9" x14ac:dyDescent="0.2">
      <c r="D9322" s="7"/>
      <c r="E9322"/>
      <c r="F9322"/>
      <c r="G9322"/>
      <c r="H9322"/>
      <c r="I9322"/>
    </row>
    <row r="9323" spans="4:9" x14ac:dyDescent="0.2">
      <c r="D9323" s="7"/>
      <c r="E9323"/>
      <c r="F9323"/>
      <c r="G9323"/>
      <c r="H9323"/>
      <c r="I9323"/>
    </row>
    <row r="9324" spans="4:9" x14ac:dyDescent="0.2">
      <c r="D9324" s="7"/>
      <c r="E9324"/>
      <c r="F9324"/>
      <c r="G9324"/>
      <c r="H9324"/>
      <c r="I9324"/>
    </row>
    <row r="9325" spans="4:9" x14ac:dyDescent="0.2">
      <c r="D9325" s="7"/>
      <c r="E9325"/>
      <c r="F9325"/>
      <c r="G9325"/>
      <c r="H9325"/>
      <c r="I9325"/>
    </row>
    <row r="9326" spans="4:9" x14ac:dyDescent="0.2">
      <c r="D9326" s="7"/>
      <c r="E9326"/>
      <c r="F9326"/>
      <c r="G9326"/>
      <c r="H9326"/>
      <c r="I9326"/>
    </row>
    <row r="9327" spans="4:9" x14ac:dyDescent="0.2">
      <c r="D9327" s="7"/>
      <c r="E9327"/>
      <c r="F9327"/>
      <c r="G9327"/>
      <c r="H9327"/>
      <c r="I9327"/>
    </row>
    <row r="9328" spans="4:9" x14ac:dyDescent="0.2">
      <c r="D9328" s="7"/>
      <c r="E9328"/>
      <c r="F9328"/>
      <c r="G9328"/>
      <c r="H9328"/>
      <c r="I9328"/>
    </row>
    <row r="9329" spans="4:9" x14ac:dyDescent="0.2">
      <c r="D9329" s="7"/>
      <c r="E9329"/>
      <c r="F9329"/>
      <c r="G9329"/>
      <c r="H9329"/>
      <c r="I9329"/>
    </row>
    <row r="9330" spans="4:9" x14ac:dyDescent="0.2">
      <c r="D9330" s="7"/>
      <c r="E9330"/>
      <c r="F9330"/>
      <c r="G9330"/>
      <c r="H9330"/>
      <c r="I9330"/>
    </row>
    <row r="9331" spans="4:9" x14ac:dyDescent="0.2">
      <c r="D9331" s="7"/>
      <c r="E9331"/>
      <c r="F9331"/>
      <c r="G9331"/>
      <c r="H9331"/>
      <c r="I9331"/>
    </row>
    <row r="9332" spans="4:9" x14ac:dyDescent="0.2">
      <c r="D9332" s="7"/>
      <c r="E9332"/>
      <c r="F9332"/>
      <c r="G9332"/>
      <c r="H9332"/>
      <c r="I9332"/>
    </row>
    <row r="9333" spans="4:9" x14ac:dyDescent="0.2">
      <c r="D9333" s="7"/>
      <c r="E9333"/>
      <c r="F9333"/>
      <c r="G9333"/>
      <c r="H9333"/>
      <c r="I9333"/>
    </row>
    <row r="9334" spans="4:9" x14ac:dyDescent="0.2">
      <c r="D9334" s="7"/>
      <c r="E9334"/>
      <c r="F9334"/>
      <c r="G9334"/>
      <c r="H9334"/>
      <c r="I9334"/>
    </row>
    <row r="9335" spans="4:9" x14ac:dyDescent="0.2">
      <c r="D9335" s="7"/>
      <c r="E9335"/>
      <c r="F9335"/>
      <c r="G9335"/>
      <c r="H9335"/>
      <c r="I9335"/>
    </row>
    <row r="9336" spans="4:9" x14ac:dyDescent="0.2">
      <c r="D9336" s="7"/>
      <c r="E9336"/>
      <c r="F9336"/>
      <c r="G9336"/>
      <c r="H9336"/>
      <c r="I9336"/>
    </row>
    <row r="9337" spans="4:9" x14ac:dyDescent="0.2">
      <c r="D9337" s="7"/>
      <c r="E9337"/>
      <c r="F9337"/>
      <c r="G9337"/>
      <c r="H9337"/>
      <c r="I9337"/>
    </row>
    <row r="9338" spans="4:9" x14ac:dyDescent="0.2">
      <c r="D9338" s="7"/>
      <c r="E9338"/>
      <c r="F9338"/>
      <c r="G9338"/>
      <c r="H9338"/>
      <c r="I9338"/>
    </row>
    <row r="9339" spans="4:9" x14ac:dyDescent="0.2">
      <c r="D9339" s="7"/>
      <c r="E9339"/>
      <c r="F9339"/>
      <c r="G9339"/>
      <c r="H9339"/>
      <c r="I9339"/>
    </row>
    <row r="9340" spans="4:9" x14ac:dyDescent="0.2">
      <c r="D9340" s="7"/>
      <c r="E9340"/>
      <c r="F9340"/>
      <c r="G9340"/>
      <c r="H9340"/>
      <c r="I9340"/>
    </row>
    <row r="9341" spans="4:9" x14ac:dyDescent="0.2">
      <c r="D9341" s="7"/>
      <c r="E9341"/>
      <c r="F9341"/>
      <c r="G9341"/>
      <c r="H9341"/>
      <c r="I9341"/>
    </row>
    <row r="9342" spans="4:9" x14ac:dyDescent="0.2">
      <c r="D9342" s="7"/>
      <c r="E9342"/>
      <c r="F9342"/>
      <c r="G9342"/>
      <c r="H9342"/>
      <c r="I9342"/>
    </row>
    <row r="9343" spans="4:9" x14ac:dyDescent="0.2">
      <c r="D9343" s="7"/>
      <c r="E9343"/>
      <c r="F9343"/>
      <c r="G9343"/>
      <c r="H9343"/>
      <c r="I9343"/>
    </row>
    <row r="9344" spans="4:9" x14ac:dyDescent="0.2">
      <c r="D9344" s="7"/>
      <c r="E9344"/>
      <c r="F9344"/>
      <c r="G9344"/>
      <c r="H9344"/>
      <c r="I9344"/>
    </row>
    <row r="9345" spans="4:9" x14ac:dyDescent="0.2">
      <c r="D9345" s="7"/>
      <c r="E9345"/>
      <c r="F9345"/>
      <c r="G9345"/>
      <c r="H9345"/>
      <c r="I9345"/>
    </row>
    <row r="9346" spans="4:9" x14ac:dyDescent="0.2">
      <c r="D9346" s="7"/>
      <c r="E9346"/>
      <c r="F9346"/>
      <c r="G9346"/>
      <c r="H9346"/>
      <c r="I9346"/>
    </row>
    <row r="9347" spans="4:9" x14ac:dyDescent="0.2">
      <c r="D9347" s="7"/>
      <c r="E9347"/>
      <c r="F9347"/>
      <c r="G9347"/>
      <c r="H9347"/>
      <c r="I9347"/>
    </row>
    <row r="9348" spans="4:9" x14ac:dyDescent="0.2">
      <c r="D9348" s="7"/>
      <c r="E9348"/>
      <c r="F9348"/>
      <c r="G9348"/>
      <c r="H9348"/>
      <c r="I9348"/>
    </row>
    <row r="9349" spans="4:9" x14ac:dyDescent="0.2">
      <c r="D9349" s="7"/>
      <c r="E9349"/>
      <c r="F9349"/>
      <c r="G9349"/>
      <c r="H9349"/>
      <c r="I9349"/>
    </row>
    <row r="9350" spans="4:9" x14ac:dyDescent="0.2">
      <c r="D9350" s="7"/>
      <c r="E9350"/>
      <c r="F9350"/>
      <c r="G9350"/>
      <c r="H9350"/>
      <c r="I9350"/>
    </row>
    <row r="9351" spans="4:9" x14ac:dyDescent="0.2">
      <c r="D9351" s="7"/>
      <c r="E9351"/>
      <c r="F9351"/>
      <c r="G9351"/>
      <c r="H9351"/>
      <c r="I9351"/>
    </row>
    <row r="9352" spans="4:9" x14ac:dyDescent="0.2">
      <c r="D9352" s="7"/>
      <c r="E9352"/>
      <c r="F9352"/>
      <c r="G9352"/>
      <c r="H9352"/>
      <c r="I9352"/>
    </row>
    <row r="9353" spans="4:9" x14ac:dyDescent="0.2">
      <c r="D9353" s="7"/>
      <c r="E9353"/>
      <c r="F9353"/>
      <c r="G9353"/>
      <c r="H9353"/>
      <c r="I9353"/>
    </row>
    <row r="9354" spans="4:9" x14ac:dyDescent="0.2">
      <c r="D9354" s="7"/>
      <c r="E9354"/>
      <c r="F9354"/>
      <c r="G9354"/>
      <c r="H9354"/>
      <c r="I9354"/>
    </row>
    <row r="9355" spans="4:9" x14ac:dyDescent="0.2">
      <c r="D9355" s="7"/>
      <c r="E9355"/>
      <c r="F9355"/>
      <c r="G9355"/>
      <c r="H9355"/>
      <c r="I9355"/>
    </row>
    <row r="9356" spans="4:9" x14ac:dyDescent="0.2">
      <c r="D9356" s="7"/>
      <c r="E9356"/>
      <c r="F9356"/>
      <c r="G9356"/>
      <c r="H9356"/>
      <c r="I9356"/>
    </row>
    <row r="9357" spans="4:9" x14ac:dyDescent="0.2">
      <c r="D9357" s="7"/>
      <c r="E9357"/>
      <c r="F9357"/>
      <c r="G9357"/>
      <c r="H9357"/>
      <c r="I9357"/>
    </row>
    <row r="9358" spans="4:9" x14ac:dyDescent="0.2">
      <c r="D9358" s="7"/>
      <c r="E9358"/>
      <c r="F9358"/>
      <c r="G9358"/>
      <c r="H9358"/>
      <c r="I9358"/>
    </row>
    <row r="9359" spans="4:9" x14ac:dyDescent="0.2">
      <c r="D9359" s="7"/>
      <c r="E9359"/>
      <c r="F9359"/>
      <c r="G9359"/>
      <c r="H9359"/>
      <c r="I9359"/>
    </row>
    <row r="9360" spans="4:9" x14ac:dyDescent="0.2">
      <c r="D9360" s="7"/>
      <c r="E9360"/>
      <c r="F9360"/>
      <c r="G9360"/>
      <c r="H9360"/>
      <c r="I9360"/>
    </row>
    <row r="9361" spans="4:9" x14ac:dyDescent="0.2">
      <c r="D9361" s="7"/>
      <c r="E9361"/>
      <c r="F9361"/>
      <c r="G9361"/>
      <c r="H9361"/>
      <c r="I9361"/>
    </row>
    <row r="9362" spans="4:9" x14ac:dyDescent="0.2">
      <c r="D9362" s="7"/>
      <c r="E9362"/>
      <c r="F9362"/>
      <c r="G9362"/>
      <c r="H9362"/>
      <c r="I9362"/>
    </row>
    <row r="9363" spans="4:9" x14ac:dyDescent="0.2">
      <c r="D9363" s="7"/>
      <c r="E9363"/>
      <c r="F9363"/>
      <c r="G9363"/>
      <c r="H9363"/>
      <c r="I9363"/>
    </row>
    <row r="9364" spans="4:9" x14ac:dyDescent="0.2">
      <c r="D9364" s="7"/>
      <c r="E9364"/>
      <c r="F9364"/>
      <c r="G9364"/>
      <c r="H9364"/>
      <c r="I9364"/>
    </row>
    <row r="9365" spans="4:9" x14ac:dyDescent="0.2">
      <c r="D9365" s="7"/>
      <c r="E9365"/>
      <c r="F9365"/>
      <c r="G9365"/>
      <c r="H9365"/>
      <c r="I9365"/>
    </row>
    <row r="9366" spans="4:9" x14ac:dyDescent="0.2">
      <c r="D9366" s="7"/>
      <c r="E9366"/>
      <c r="F9366"/>
      <c r="G9366"/>
      <c r="H9366"/>
      <c r="I9366"/>
    </row>
    <row r="9367" spans="4:9" x14ac:dyDescent="0.2">
      <c r="D9367" s="7"/>
      <c r="E9367"/>
      <c r="F9367"/>
      <c r="G9367"/>
      <c r="H9367"/>
      <c r="I9367"/>
    </row>
    <row r="9368" spans="4:9" x14ac:dyDescent="0.2">
      <c r="D9368" s="7"/>
      <c r="E9368"/>
      <c r="F9368"/>
      <c r="G9368"/>
      <c r="H9368"/>
      <c r="I9368"/>
    </row>
    <row r="9369" spans="4:9" x14ac:dyDescent="0.2">
      <c r="D9369" s="7"/>
      <c r="E9369"/>
      <c r="F9369"/>
      <c r="G9369"/>
      <c r="H9369"/>
      <c r="I9369"/>
    </row>
    <row r="9370" spans="4:9" x14ac:dyDescent="0.2">
      <c r="D9370" s="7"/>
      <c r="E9370"/>
      <c r="F9370"/>
      <c r="G9370"/>
      <c r="H9370"/>
      <c r="I9370"/>
    </row>
    <row r="9371" spans="4:9" x14ac:dyDescent="0.2">
      <c r="D9371" s="7"/>
      <c r="E9371"/>
      <c r="F9371"/>
      <c r="G9371"/>
      <c r="H9371"/>
      <c r="I9371"/>
    </row>
    <row r="9372" spans="4:9" x14ac:dyDescent="0.2">
      <c r="D9372" s="7"/>
      <c r="E9372"/>
      <c r="F9372"/>
      <c r="G9372"/>
      <c r="H9372"/>
      <c r="I9372"/>
    </row>
    <row r="9373" spans="4:9" x14ac:dyDescent="0.2">
      <c r="D9373" s="7"/>
      <c r="E9373"/>
      <c r="F9373"/>
      <c r="G9373"/>
      <c r="H9373"/>
      <c r="I9373"/>
    </row>
    <row r="9374" spans="4:9" x14ac:dyDescent="0.2">
      <c r="D9374" s="7"/>
      <c r="E9374"/>
      <c r="F9374"/>
      <c r="G9374"/>
      <c r="H9374"/>
      <c r="I9374"/>
    </row>
    <row r="9375" spans="4:9" x14ac:dyDescent="0.2">
      <c r="D9375" s="7"/>
      <c r="E9375"/>
      <c r="F9375"/>
      <c r="G9375"/>
      <c r="H9375"/>
      <c r="I9375"/>
    </row>
    <row r="9376" spans="4:9" x14ac:dyDescent="0.2">
      <c r="D9376" s="7"/>
      <c r="E9376"/>
      <c r="F9376"/>
      <c r="G9376"/>
      <c r="H9376"/>
      <c r="I9376"/>
    </row>
    <row r="9377" spans="4:9" x14ac:dyDescent="0.2">
      <c r="D9377" s="7"/>
      <c r="E9377"/>
      <c r="F9377"/>
      <c r="G9377"/>
      <c r="H9377"/>
      <c r="I9377"/>
    </row>
    <row r="9378" spans="4:9" x14ac:dyDescent="0.2">
      <c r="D9378" s="7"/>
      <c r="E9378"/>
      <c r="F9378"/>
      <c r="G9378"/>
      <c r="H9378"/>
      <c r="I9378"/>
    </row>
    <row r="9379" spans="4:9" x14ac:dyDescent="0.2">
      <c r="D9379" s="7"/>
      <c r="E9379"/>
      <c r="F9379"/>
      <c r="G9379"/>
      <c r="H9379"/>
      <c r="I9379"/>
    </row>
    <row r="9380" spans="4:9" x14ac:dyDescent="0.2">
      <c r="D9380" s="7"/>
      <c r="E9380"/>
      <c r="F9380"/>
      <c r="G9380"/>
      <c r="H9380"/>
      <c r="I9380"/>
    </row>
    <row r="9381" spans="4:9" x14ac:dyDescent="0.2">
      <c r="D9381" s="7"/>
      <c r="E9381"/>
      <c r="F9381"/>
      <c r="G9381"/>
      <c r="H9381"/>
      <c r="I9381"/>
    </row>
    <row r="9382" spans="4:9" x14ac:dyDescent="0.2">
      <c r="D9382" s="7"/>
      <c r="E9382"/>
      <c r="F9382"/>
      <c r="G9382"/>
      <c r="H9382"/>
      <c r="I9382"/>
    </row>
    <row r="9383" spans="4:9" x14ac:dyDescent="0.2">
      <c r="D9383" s="7"/>
      <c r="E9383"/>
      <c r="F9383"/>
      <c r="G9383"/>
      <c r="H9383"/>
      <c r="I9383"/>
    </row>
    <row r="9384" spans="4:9" x14ac:dyDescent="0.2">
      <c r="D9384" s="7"/>
      <c r="E9384"/>
      <c r="F9384"/>
      <c r="G9384"/>
      <c r="H9384"/>
      <c r="I9384"/>
    </row>
    <row r="9385" spans="4:9" x14ac:dyDescent="0.2">
      <c r="D9385" s="7"/>
      <c r="E9385"/>
      <c r="F9385"/>
      <c r="G9385"/>
      <c r="H9385"/>
      <c r="I9385"/>
    </row>
    <row r="9386" spans="4:9" x14ac:dyDescent="0.2">
      <c r="D9386" s="7"/>
      <c r="E9386"/>
      <c r="F9386"/>
      <c r="G9386"/>
      <c r="H9386"/>
      <c r="I9386"/>
    </row>
    <row r="9387" spans="4:9" x14ac:dyDescent="0.2">
      <c r="D9387" s="7"/>
      <c r="E9387"/>
      <c r="F9387"/>
      <c r="G9387"/>
      <c r="H9387"/>
      <c r="I9387"/>
    </row>
    <row r="9388" spans="4:9" x14ac:dyDescent="0.2">
      <c r="D9388" s="7"/>
      <c r="E9388"/>
      <c r="F9388"/>
      <c r="G9388"/>
      <c r="H9388"/>
      <c r="I9388"/>
    </row>
    <row r="9389" spans="4:9" x14ac:dyDescent="0.2">
      <c r="D9389" s="7"/>
      <c r="E9389"/>
      <c r="F9389"/>
      <c r="G9389"/>
      <c r="H9389"/>
      <c r="I9389"/>
    </row>
    <row r="9390" spans="4:9" x14ac:dyDescent="0.2">
      <c r="D9390" s="7"/>
      <c r="E9390"/>
      <c r="F9390"/>
      <c r="G9390"/>
      <c r="H9390"/>
      <c r="I9390"/>
    </row>
    <row r="9391" spans="4:9" x14ac:dyDescent="0.2">
      <c r="D9391" s="7"/>
      <c r="E9391"/>
      <c r="F9391"/>
      <c r="G9391"/>
      <c r="H9391"/>
      <c r="I9391"/>
    </row>
    <row r="9392" spans="4:9" x14ac:dyDescent="0.2">
      <c r="D9392" s="7"/>
      <c r="E9392"/>
      <c r="F9392"/>
      <c r="G9392"/>
      <c r="H9392"/>
      <c r="I9392"/>
    </row>
    <row r="9393" spans="4:9" x14ac:dyDescent="0.2">
      <c r="D9393" s="7"/>
      <c r="E9393"/>
      <c r="F9393"/>
      <c r="G9393"/>
      <c r="H9393"/>
      <c r="I9393"/>
    </row>
    <row r="9394" spans="4:9" x14ac:dyDescent="0.2">
      <c r="D9394" s="7"/>
      <c r="E9394"/>
      <c r="F9394"/>
      <c r="G9394"/>
      <c r="H9394"/>
      <c r="I9394"/>
    </row>
    <row r="9395" spans="4:9" x14ac:dyDescent="0.2">
      <c r="D9395" s="7"/>
      <c r="E9395"/>
      <c r="F9395"/>
      <c r="G9395"/>
      <c r="H9395"/>
      <c r="I9395"/>
    </row>
    <row r="9396" spans="4:9" x14ac:dyDescent="0.2">
      <c r="D9396" s="7"/>
      <c r="E9396"/>
      <c r="F9396"/>
      <c r="G9396"/>
      <c r="H9396"/>
      <c r="I9396"/>
    </row>
    <row r="9397" spans="4:9" x14ac:dyDescent="0.2">
      <c r="D9397" s="7"/>
      <c r="E9397"/>
      <c r="F9397"/>
      <c r="G9397"/>
      <c r="H9397"/>
      <c r="I9397"/>
    </row>
    <row r="9398" spans="4:9" x14ac:dyDescent="0.2">
      <c r="D9398" s="7"/>
      <c r="E9398"/>
      <c r="F9398"/>
      <c r="G9398"/>
      <c r="H9398"/>
      <c r="I9398"/>
    </row>
    <row r="9399" spans="4:9" x14ac:dyDescent="0.2">
      <c r="D9399" s="7"/>
      <c r="E9399"/>
      <c r="F9399"/>
      <c r="G9399"/>
      <c r="H9399"/>
      <c r="I9399"/>
    </row>
    <row r="9400" spans="4:9" x14ac:dyDescent="0.2">
      <c r="D9400" s="7"/>
      <c r="E9400"/>
      <c r="F9400"/>
      <c r="G9400"/>
      <c r="H9400"/>
      <c r="I9400"/>
    </row>
    <row r="9401" spans="4:9" x14ac:dyDescent="0.2">
      <c r="D9401" s="7"/>
      <c r="E9401"/>
      <c r="F9401"/>
      <c r="G9401"/>
      <c r="H9401"/>
      <c r="I9401"/>
    </row>
    <row r="9402" spans="4:9" x14ac:dyDescent="0.2">
      <c r="D9402" s="7"/>
      <c r="E9402"/>
      <c r="F9402"/>
      <c r="G9402"/>
      <c r="H9402"/>
      <c r="I9402"/>
    </row>
    <row r="9403" spans="4:9" x14ac:dyDescent="0.2">
      <c r="D9403" s="7"/>
      <c r="E9403"/>
      <c r="F9403"/>
      <c r="G9403"/>
      <c r="H9403"/>
      <c r="I9403"/>
    </row>
    <row r="9404" spans="4:9" x14ac:dyDescent="0.2">
      <c r="D9404" s="7"/>
      <c r="E9404"/>
      <c r="F9404"/>
      <c r="G9404"/>
      <c r="H9404"/>
      <c r="I9404"/>
    </row>
    <row r="9405" spans="4:9" x14ac:dyDescent="0.2">
      <c r="D9405" s="7"/>
      <c r="E9405"/>
      <c r="F9405"/>
      <c r="G9405"/>
      <c r="H9405"/>
      <c r="I9405"/>
    </row>
    <row r="9406" spans="4:9" x14ac:dyDescent="0.2">
      <c r="D9406" s="7"/>
      <c r="E9406"/>
      <c r="F9406"/>
      <c r="G9406"/>
      <c r="H9406"/>
      <c r="I9406"/>
    </row>
    <row r="9407" spans="4:9" x14ac:dyDescent="0.2">
      <c r="D9407" s="7"/>
      <c r="E9407"/>
      <c r="F9407"/>
      <c r="G9407"/>
      <c r="H9407"/>
      <c r="I9407"/>
    </row>
    <row r="9408" spans="4:9" x14ac:dyDescent="0.2">
      <c r="D9408" s="7"/>
      <c r="E9408"/>
      <c r="F9408"/>
      <c r="G9408"/>
      <c r="H9408"/>
      <c r="I9408"/>
    </row>
    <row r="9409" spans="4:9" x14ac:dyDescent="0.2">
      <c r="D9409" s="7"/>
      <c r="E9409"/>
      <c r="F9409"/>
      <c r="G9409"/>
      <c r="H9409"/>
      <c r="I9409"/>
    </row>
    <row r="9410" spans="4:9" x14ac:dyDescent="0.2">
      <c r="D9410" s="7"/>
      <c r="E9410"/>
      <c r="F9410"/>
      <c r="G9410"/>
      <c r="H9410"/>
      <c r="I9410"/>
    </row>
    <row r="9411" spans="4:9" x14ac:dyDescent="0.2">
      <c r="D9411" s="7"/>
      <c r="E9411"/>
      <c r="F9411"/>
      <c r="G9411"/>
      <c r="H9411"/>
      <c r="I9411"/>
    </row>
    <row r="9412" spans="4:9" x14ac:dyDescent="0.2">
      <c r="D9412" s="7"/>
      <c r="E9412"/>
      <c r="F9412"/>
      <c r="G9412"/>
      <c r="H9412"/>
      <c r="I9412"/>
    </row>
    <row r="9413" spans="4:9" x14ac:dyDescent="0.2">
      <c r="D9413" s="7"/>
      <c r="E9413"/>
      <c r="F9413"/>
      <c r="G9413"/>
      <c r="H9413"/>
      <c r="I9413"/>
    </row>
    <row r="9414" spans="4:9" x14ac:dyDescent="0.2">
      <c r="D9414" s="7"/>
      <c r="E9414"/>
      <c r="F9414"/>
      <c r="G9414"/>
      <c r="H9414"/>
      <c r="I9414"/>
    </row>
    <row r="9415" spans="4:9" x14ac:dyDescent="0.2">
      <c r="D9415" s="7"/>
      <c r="E9415"/>
      <c r="F9415"/>
      <c r="G9415"/>
      <c r="H9415"/>
      <c r="I9415"/>
    </row>
    <row r="9416" spans="4:9" x14ac:dyDescent="0.2">
      <c r="D9416" s="7"/>
      <c r="E9416"/>
      <c r="F9416"/>
      <c r="G9416"/>
      <c r="H9416"/>
      <c r="I9416"/>
    </row>
    <row r="9417" spans="4:9" x14ac:dyDescent="0.2">
      <c r="D9417" s="7"/>
      <c r="E9417"/>
      <c r="F9417"/>
      <c r="G9417"/>
      <c r="H9417"/>
      <c r="I9417"/>
    </row>
    <row r="9418" spans="4:9" x14ac:dyDescent="0.2">
      <c r="D9418" s="7"/>
      <c r="E9418"/>
      <c r="F9418"/>
      <c r="G9418"/>
      <c r="H9418"/>
      <c r="I9418"/>
    </row>
    <row r="9419" spans="4:9" x14ac:dyDescent="0.2">
      <c r="D9419" s="7"/>
      <c r="E9419"/>
      <c r="F9419"/>
      <c r="G9419"/>
      <c r="H9419"/>
      <c r="I9419"/>
    </row>
    <row r="9420" spans="4:9" x14ac:dyDescent="0.2">
      <c r="D9420" s="7"/>
      <c r="E9420"/>
      <c r="F9420"/>
      <c r="G9420"/>
      <c r="H9420"/>
      <c r="I9420"/>
    </row>
    <row r="9421" spans="4:9" x14ac:dyDescent="0.2">
      <c r="D9421" s="7"/>
      <c r="E9421"/>
      <c r="F9421"/>
      <c r="G9421"/>
      <c r="H9421"/>
      <c r="I9421"/>
    </row>
    <row r="9422" spans="4:9" x14ac:dyDescent="0.2">
      <c r="D9422" s="7"/>
      <c r="E9422"/>
      <c r="F9422"/>
      <c r="G9422"/>
      <c r="H9422"/>
      <c r="I9422"/>
    </row>
    <row r="9423" spans="4:9" x14ac:dyDescent="0.2">
      <c r="D9423" s="7"/>
      <c r="E9423"/>
      <c r="F9423"/>
      <c r="G9423"/>
      <c r="H9423"/>
      <c r="I9423"/>
    </row>
    <row r="9424" spans="4:9" x14ac:dyDescent="0.2">
      <c r="D9424" s="7"/>
      <c r="E9424"/>
      <c r="F9424"/>
      <c r="G9424"/>
      <c r="H9424"/>
      <c r="I9424"/>
    </row>
    <row r="9425" spans="4:9" x14ac:dyDescent="0.2">
      <c r="D9425" s="7"/>
      <c r="E9425"/>
      <c r="F9425"/>
      <c r="G9425"/>
      <c r="H9425"/>
      <c r="I9425"/>
    </row>
    <row r="9426" spans="4:9" x14ac:dyDescent="0.2">
      <c r="D9426" s="7"/>
      <c r="E9426"/>
      <c r="F9426"/>
      <c r="G9426"/>
      <c r="H9426"/>
      <c r="I9426"/>
    </row>
    <row r="9427" spans="4:9" x14ac:dyDescent="0.2">
      <c r="D9427" s="7"/>
      <c r="E9427"/>
      <c r="F9427"/>
      <c r="G9427"/>
      <c r="H9427"/>
      <c r="I9427"/>
    </row>
    <row r="9428" spans="4:9" x14ac:dyDescent="0.2">
      <c r="D9428" s="7"/>
      <c r="E9428"/>
      <c r="F9428"/>
      <c r="G9428"/>
      <c r="H9428"/>
      <c r="I9428"/>
    </row>
    <row r="9429" spans="4:9" x14ac:dyDescent="0.2">
      <c r="D9429" s="7"/>
      <c r="E9429"/>
      <c r="F9429"/>
      <c r="G9429"/>
      <c r="H9429"/>
      <c r="I9429"/>
    </row>
    <row r="9430" spans="4:9" x14ac:dyDescent="0.2">
      <c r="D9430" s="7"/>
      <c r="E9430"/>
      <c r="F9430"/>
      <c r="G9430"/>
      <c r="H9430"/>
      <c r="I9430"/>
    </row>
    <row r="9431" spans="4:9" x14ac:dyDescent="0.2">
      <c r="D9431" s="7"/>
      <c r="E9431"/>
      <c r="F9431"/>
      <c r="G9431"/>
      <c r="H9431"/>
      <c r="I9431"/>
    </row>
    <row r="9432" spans="4:9" x14ac:dyDescent="0.2">
      <c r="D9432" s="7"/>
      <c r="E9432"/>
      <c r="F9432"/>
      <c r="G9432"/>
      <c r="H9432"/>
      <c r="I9432"/>
    </row>
    <row r="9433" spans="4:9" x14ac:dyDescent="0.2">
      <c r="D9433" s="7"/>
      <c r="E9433"/>
      <c r="F9433"/>
      <c r="G9433"/>
      <c r="H9433"/>
      <c r="I9433"/>
    </row>
    <row r="9434" spans="4:9" x14ac:dyDescent="0.2">
      <c r="D9434" s="7"/>
      <c r="E9434"/>
      <c r="F9434"/>
      <c r="G9434"/>
      <c r="H9434"/>
      <c r="I9434"/>
    </row>
    <row r="9435" spans="4:9" x14ac:dyDescent="0.2">
      <c r="D9435" s="7"/>
      <c r="E9435"/>
      <c r="F9435"/>
      <c r="G9435"/>
      <c r="H9435"/>
      <c r="I9435"/>
    </row>
    <row r="9436" spans="4:9" x14ac:dyDescent="0.2">
      <c r="D9436" s="7"/>
      <c r="E9436"/>
      <c r="F9436"/>
      <c r="G9436"/>
      <c r="H9436"/>
      <c r="I9436"/>
    </row>
    <row r="9437" spans="4:9" x14ac:dyDescent="0.2">
      <c r="D9437" s="7"/>
      <c r="E9437"/>
      <c r="F9437"/>
      <c r="G9437"/>
      <c r="H9437"/>
      <c r="I9437"/>
    </row>
    <row r="9438" spans="4:9" x14ac:dyDescent="0.2">
      <c r="D9438" s="7"/>
      <c r="E9438"/>
      <c r="F9438"/>
      <c r="G9438"/>
      <c r="H9438"/>
      <c r="I9438"/>
    </row>
    <row r="9439" spans="4:9" x14ac:dyDescent="0.2">
      <c r="D9439" s="7"/>
      <c r="E9439"/>
      <c r="F9439"/>
      <c r="G9439"/>
      <c r="H9439"/>
      <c r="I9439"/>
    </row>
    <row r="9440" spans="4:9" x14ac:dyDescent="0.2">
      <c r="D9440" s="7"/>
      <c r="E9440"/>
      <c r="F9440"/>
      <c r="G9440"/>
      <c r="H9440"/>
      <c r="I9440"/>
    </row>
    <row r="9441" spans="4:9" x14ac:dyDescent="0.2">
      <c r="D9441" s="7"/>
      <c r="E9441"/>
      <c r="F9441"/>
      <c r="G9441"/>
      <c r="H9441"/>
      <c r="I9441"/>
    </row>
    <row r="9442" spans="4:9" x14ac:dyDescent="0.2">
      <c r="D9442" s="7"/>
      <c r="E9442"/>
      <c r="F9442"/>
      <c r="G9442"/>
      <c r="H9442"/>
      <c r="I9442"/>
    </row>
    <row r="9443" spans="4:9" x14ac:dyDescent="0.2">
      <c r="D9443" s="7"/>
      <c r="E9443"/>
      <c r="F9443"/>
      <c r="G9443"/>
      <c r="H9443"/>
      <c r="I9443"/>
    </row>
    <row r="9444" spans="4:9" x14ac:dyDescent="0.2">
      <c r="D9444" s="7"/>
      <c r="E9444"/>
      <c r="F9444"/>
      <c r="G9444"/>
      <c r="H9444"/>
      <c r="I9444"/>
    </row>
    <row r="9445" spans="4:9" x14ac:dyDescent="0.2">
      <c r="D9445" s="7"/>
      <c r="E9445"/>
      <c r="F9445"/>
      <c r="G9445"/>
      <c r="H9445"/>
      <c r="I9445"/>
    </row>
    <row r="9446" spans="4:9" x14ac:dyDescent="0.2">
      <c r="D9446" s="7"/>
      <c r="E9446"/>
      <c r="F9446"/>
      <c r="G9446"/>
      <c r="H9446"/>
      <c r="I9446"/>
    </row>
    <row r="9447" spans="4:9" x14ac:dyDescent="0.2">
      <c r="D9447" s="7"/>
      <c r="E9447"/>
      <c r="F9447"/>
      <c r="G9447"/>
      <c r="H9447"/>
      <c r="I9447"/>
    </row>
    <row r="9448" spans="4:9" x14ac:dyDescent="0.2">
      <c r="D9448" s="7"/>
      <c r="E9448"/>
      <c r="F9448"/>
      <c r="G9448"/>
      <c r="H9448"/>
      <c r="I9448"/>
    </row>
    <row r="9449" spans="4:9" x14ac:dyDescent="0.2">
      <c r="D9449" s="7"/>
      <c r="E9449"/>
      <c r="F9449"/>
      <c r="G9449"/>
      <c r="H9449"/>
      <c r="I9449"/>
    </row>
    <row r="9450" spans="4:9" x14ac:dyDescent="0.2">
      <c r="D9450" s="7"/>
      <c r="E9450"/>
      <c r="F9450"/>
      <c r="G9450"/>
      <c r="H9450"/>
      <c r="I9450"/>
    </row>
    <row r="9451" spans="4:9" x14ac:dyDescent="0.2">
      <c r="D9451" s="7"/>
      <c r="E9451"/>
      <c r="F9451"/>
      <c r="G9451"/>
      <c r="H9451"/>
      <c r="I9451"/>
    </row>
    <row r="9452" spans="4:9" x14ac:dyDescent="0.2">
      <c r="D9452" s="7"/>
      <c r="E9452"/>
      <c r="F9452"/>
      <c r="G9452"/>
      <c r="H9452"/>
      <c r="I9452"/>
    </row>
    <row r="9453" spans="4:9" x14ac:dyDescent="0.2">
      <c r="D9453" s="7"/>
      <c r="E9453"/>
      <c r="F9453"/>
      <c r="G9453"/>
      <c r="H9453"/>
      <c r="I9453"/>
    </row>
    <row r="9454" spans="4:9" x14ac:dyDescent="0.2">
      <c r="D9454" s="7"/>
      <c r="E9454"/>
      <c r="F9454"/>
      <c r="G9454"/>
      <c r="H9454"/>
      <c r="I9454"/>
    </row>
    <row r="9455" spans="4:9" x14ac:dyDescent="0.2">
      <c r="D9455" s="7"/>
      <c r="E9455"/>
      <c r="F9455"/>
      <c r="G9455"/>
      <c r="H9455"/>
      <c r="I9455"/>
    </row>
    <row r="9456" spans="4:9" x14ac:dyDescent="0.2">
      <c r="D9456" s="7"/>
      <c r="E9456"/>
      <c r="F9456"/>
      <c r="G9456"/>
      <c r="H9456"/>
      <c r="I9456"/>
    </row>
    <row r="9457" spans="4:9" x14ac:dyDescent="0.2">
      <c r="D9457" s="7"/>
      <c r="E9457"/>
      <c r="F9457"/>
      <c r="G9457"/>
      <c r="H9457"/>
      <c r="I9457"/>
    </row>
    <row r="9458" spans="4:9" x14ac:dyDescent="0.2">
      <c r="D9458" s="7"/>
      <c r="E9458"/>
      <c r="F9458"/>
      <c r="G9458"/>
      <c r="H9458"/>
      <c r="I9458"/>
    </row>
    <row r="9459" spans="4:9" x14ac:dyDescent="0.2">
      <c r="D9459" s="7"/>
      <c r="E9459"/>
      <c r="F9459"/>
      <c r="G9459"/>
      <c r="H9459"/>
      <c r="I9459"/>
    </row>
    <row r="9460" spans="4:9" x14ac:dyDescent="0.2">
      <c r="D9460" s="7"/>
      <c r="E9460"/>
      <c r="F9460"/>
      <c r="G9460"/>
      <c r="H9460"/>
      <c r="I9460"/>
    </row>
    <row r="9461" spans="4:9" x14ac:dyDescent="0.2">
      <c r="D9461" s="7"/>
      <c r="E9461"/>
      <c r="F9461"/>
      <c r="G9461"/>
      <c r="H9461"/>
      <c r="I9461"/>
    </row>
    <row r="9462" spans="4:9" x14ac:dyDescent="0.2">
      <c r="D9462" s="7"/>
      <c r="E9462"/>
      <c r="F9462"/>
      <c r="G9462"/>
      <c r="H9462"/>
      <c r="I9462"/>
    </row>
    <row r="9463" spans="4:9" x14ac:dyDescent="0.2">
      <c r="D9463" s="7"/>
      <c r="E9463"/>
      <c r="F9463"/>
      <c r="G9463"/>
      <c r="H9463"/>
      <c r="I9463"/>
    </row>
    <row r="9464" spans="4:9" x14ac:dyDescent="0.2">
      <c r="D9464" s="7"/>
      <c r="E9464"/>
      <c r="F9464"/>
      <c r="G9464"/>
      <c r="H9464"/>
      <c r="I9464"/>
    </row>
    <row r="9465" spans="4:9" x14ac:dyDescent="0.2">
      <c r="D9465" s="7"/>
      <c r="E9465"/>
      <c r="F9465"/>
      <c r="G9465"/>
      <c r="H9465"/>
      <c r="I9465"/>
    </row>
    <row r="9466" spans="4:9" x14ac:dyDescent="0.2">
      <c r="D9466" s="7"/>
      <c r="E9466"/>
      <c r="F9466"/>
      <c r="G9466"/>
      <c r="H9466"/>
      <c r="I9466"/>
    </row>
    <row r="9467" spans="4:9" x14ac:dyDescent="0.2">
      <c r="D9467" s="7"/>
      <c r="E9467"/>
      <c r="F9467"/>
      <c r="G9467"/>
      <c r="H9467"/>
      <c r="I9467"/>
    </row>
    <row r="9468" spans="4:9" x14ac:dyDescent="0.2">
      <c r="D9468" s="7"/>
      <c r="E9468"/>
      <c r="F9468"/>
      <c r="G9468"/>
      <c r="H9468"/>
      <c r="I9468"/>
    </row>
    <row r="9469" spans="4:9" x14ac:dyDescent="0.2">
      <c r="D9469" s="7"/>
      <c r="E9469"/>
      <c r="F9469"/>
      <c r="G9469"/>
      <c r="H9469"/>
      <c r="I9469"/>
    </row>
    <row r="9470" spans="4:9" x14ac:dyDescent="0.2">
      <c r="D9470" s="7"/>
      <c r="E9470"/>
      <c r="F9470"/>
      <c r="G9470"/>
      <c r="H9470"/>
      <c r="I9470"/>
    </row>
    <row r="9471" spans="4:9" x14ac:dyDescent="0.2">
      <c r="D9471" s="7"/>
      <c r="E9471"/>
      <c r="F9471"/>
      <c r="G9471"/>
      <c r="H9471"/>
      <c r="I9471"/>
    </row>
    <row r="9472" spans="4:9" x14ac:dyDescent="0.2">
      <c r="D9472" s="7"/>
      <c r="E9472"/>
      <c r="F9472"/>
      <c r="G9472"/>
      <c r="H9472"/>
      <c r="I9472"/>
    </row>
    <row r="9473" spans="4:9" x14ac:dyDescent="0.2">
      <c r="D9473" s="7"/>
      <c r="E9473"/>
      <c r="F9473"/>
      <c r="G9473"/>
      <c r="H9473"/>
      <c r="I9473"/>
    </row>
    <row r="9474" spans="4:9" x14ac:dyDescent="0.2">
      <c r="D9474" s="7"/>
      <c r="E9474"/>
      <c r="F9474"/>
      <c r="G9474"/>
      <c r="H9474"/>
      <c r="I9474"/>
    </row>
    <row r="9475" spans="4:9" x14ac:dyDescent="0.2">
      <c r="D9475" s="7"/>
      <c r="E9475"/>
      <c r="F9475"/>
      <c r="G9475"/>
      <c r="H9475"/>
      <c r="I9475"/>
    </row>
    <row r="9476" spans="4:9" x14ac:dyDescent="0.2">
      <c r="D9476" s="7"/>
      <c r="E9476"/>
      <c r="F9476"/>
      <c r="G9476"/>
      <c r="H9476"/>
      <c r="I9476"/>
    </row>
    <row r="9477" spans="4:9" x14ac:dyDescent="0.2">
      <c r="D9477" s="7"/>
      <c r="E9477"/>
      <c r="F9477"/>
      <c r="G9477"/>
      <c r="H9477"/>
      <c r="I9477"/>
    </row>
    <row r="9478" spans="4:9" x14ac:dyDescent="0.2">
      <c r="D9478" s="7"/>
      <c r="E9478"/>
      <c r="F9478"/>
      <c r="G9478"/>
      <c r="H9478"/>
      <c r="I9478"/>
    </row>
    <row r="9479" spans="4:9" x14ac:dyDescent="0.2">
      <c r="D9479" s="7"/>
      <c r="E9479"/>
      <c r="F9479"/>
      <c r="G9479"/>
      <c r="H9479"/>
      <c r="I9479"/>
    </row>
    <row r="9480" spans="4:9" x14ac:dyDescent="0.2">
      <c r="D9480" s="7"/>
      <c r="E9480"/>
      <c r="F9480"/>
      <c r="G9480"/>
      <c r="H9480"/>
      <c r="I9480"/>
    </row>
    <row r="9481" spans="4:9" x14ac:dyDescent="0.2">
      <c r="D9481" s="7"/>
      <c r="E9481"/>
      <c r="F9481"/>
      <c r="G9481"/>
      <c r="H9481"/>
      <c r="I9481"/>
    </row>
    <row r="9482" spans="4:9" x14ac:dyDescent="0.2">
      <c r="D9482" s="7"/>
      <c r="E9482"/>
      <c r="F9482"/>
      <c r="G9482"/>
      <c r="H9482"/>
      <c r="I9482"/>
    </row>
    <row r="9483" spans="4:9" x14ac:dyDescent="0.2">
      <c r="D9483" s="7"/>
      <c r="E9483"/>
      <c r="F9483"/>
      <c r="G9483"/>
      <c r="H9483"/>
      <c r="I9483"/>
    </row>
    <row r="9484" spans="4:9" x14ac:dyDescent="0.2">
      <c r="D9484" s="7"/>
      <c r="E9484"/>
      <c r="F9484"/>
      <c r="G9484"/>
      <c r="H9484"/>
      <c r="I9484"/>
    </row>
    <row r="9485" spans="4:9" x14ac:dyDescent="0.2">
      <c r="D9485" s="7"/>
      <c r="E9485"/>
      <c r="F9485"/>
      <c r="G9485"/>
      <c r="H9485"/>
      <c r="I9485"/>
    </row>
    <row r="9486" spans="4:9" x14ac:dyDescent="0.2">
      <c r="D9486" s="7"/>
      <c r="E9486"/>
      <c r="F9486"/>
      <c r="G9486"/>
      <c r="H9486"/>
      <c r="I9486"/>
    </row>
    <row r="9487" spans="4:9" x14ac:dyDescent="0.2">
      <c r="D9487" s="7"/>
      <c r="E9487"/>
      <c r="F9487"/>
      <c r="G9487"/>
      <c r="H9487"/>
      <c r="I9487"/>
    </row>
    <row r="9488" spans="4:9" x14ac:dyDescent="0.2">
      <c r="D9488" s="7"/>
      <c r="E9488"/>
      <c r="F9488"/>
      <c r="G9488"/>
      <c r="H9488"/>
      <c r="I9488"/>
    </row>
    <row r="9489" spans="4:9" x14ac:dyDescent="0.2">
      <c r="D9489" s="7"/>
      <c r="E9489"/>
      <c r="F9489"/>
      <c r="G9489"/>
      <c r="H9489"/>
      <c r="I9489"/>
    </row>
    <row r="9490" spans="4:9" x14ac:dyDescent="0.2">
      <c r="D9490" s="7"/>
      <c r="E9490"/>
      <c r="F9490"/>
      <c r="G9490"/>
      <c r="H9490"/>
      <c r="I9490"/>
    </row>
    <row r="9491" spans="4:9" x14ac:dyDescent="0.2">
      <c r="D9491" s="7"/>
      <c r="E9491"/>
      <c r="F9491"/>
      <c r="G9491"/>
      <c r="H9491"/>
      <c r="I9491"/>
    </row>
    <row r="9492" spans="4:9" x14ac:dyDescent="0.2">
      <c r="D9492" s="7"/>
      <c r="E9492"/>
      <c r="F9492"/>
      <c r="G9492"/>
      <c r="H9492"/>
      <c r="I9492"/>
    </row>
    <row r="9493" spans="4:9" x14ac:dyDescent="0.2">
      <c r="D9493" s="7"/>
      <c r="E9493"/>
      <c r="F9493"/>
      <c r="G9493"/>
      <c r="H9493"/>
      <c r="I9493"/>
    </row>
    <row r="9494" spans="4:9" x14ac:dyDescent="0.2">
      <c r="D9494" s="7"/>
      <c r="E9494"/>
      <c r="F9494"/>
      <c r="G9494"/>
      <c r="H9494"/>
      <c r="I9494"/>
    </row>
    <row r="9495" spans="4:9" x14ac:dyDescent="0.2">
      <c r="D9495" s="7"/>
      <c r="E9495"/>
      <c r="F9495"/>
      <c r="G9495"/>
      <c r="H9495"/>
      <c r="I9495"/>
    </row>
    <row r="9496" spans="4:9" x14ac:dyDescent="0.2">
      <c r="D9496" s="7"/>
      <c r="E9496"/>
      <c r="F9496"/>
      <c r="G9496"/>
      <c r="H9496"/>
      <c r="I9496"/>
    </row>
    <row r="9497" spans="4:9" x14ac:dyDescent="0.2">
      <c r="D9497" s="7"/>
      <c r="E9497"/>
      <c r="F9497"/>
      <c r="G9497"/>
      <c r="H9497"/>
      <c r="I9497"/>
    </row>
    <row r="9498" spans="4:9" x14ac:dyDescent="0.2">
      <c r="D9498" s="7"/>
      <c r="E9498"/>
      <c r="F9498"/>
      <c r="G9498"/>
      <c r="H9498"/>
      <c r="I9498"/>
    </row>
    <row r="9499" spans="4:9" x14ac:dyDescent="0.2">
      <c r="D9499" s="7"/>
      <c r="E9499"/>
      <c r="F9499"/>
      <c r="G9499"/>
      <c r="H9499"/>
      <c r="I9499"/>
    </row>
    <row r="9500" spans="4:9" x14ac:dyDescent="0.2">
      <c r="D9500" s="7"/>
      <c r="E9500"/>
      <c r="F9500"/>
      <c r="G9500"/>
      <c r="H9500"/>
      <c r="I9500"/>
    </row>
    <row r="9501" spans="4:9" x14ac:dyDescent="0.2">
      <c r="D9501" s="7"/>
      <c r="E9501"/>
      <c r="F9501"/>
      <c r="G9501"/>
      <c r="H9501"/>
      <c r="I9501"/>
    </row>
    <row r="9502" spans="4:9" x14ac:dyDescent="0.2">
      <c r="D9502" s="7"/>
      <c r="E9502"/>
      <c r="F9502"/>
      <c r="G9502"/>
      <c r="H9502"/>
      <c r="I9502"/>
    </row>
    <row r="9503" spans="4:9" x14ac:dyDescent="0.2">
      <c r="D9503" s="7"/>
      <c r="E9503"/>
      <c r="F9503"/>
      <c r="G9503"/>
      <c r="H9503"/>
      <c r="I9503"/>
    </row>
    <row r="9504" spans="4:9" x14ac:dyDescent="0.2">
      <c r="D9504" s="7"/>
      <c r="E9504"/>
      <c r="F9504"/>
      <c r="G9504"/>
      <c r="H9504"/>
      <c r="I9504"/>
    </row>
    <row r="9505" spans="4:9" x14ac:dyDescent="0.2">
      <c r="D9505" s="7"/>
      <c r="E9505"/>
      <c r="F9505"/>
      <c r="G9505"/>
      <c r="H9505"/>
      <c r="I9505"/>
    </row>
    <row r="9506" spans="4:9" x14ac:dyDescent="0.2">
      <c r="D9506" s="7"/>
      <c r="E9506"/>
      <c r="F9506"/>
      <c r="G9506"/>
      <c r="H9506"/>
      <c r="I9506"/>
    </row>
    <row r="9507" spans="4:9" x14ac:dyDescent="0.2">
      <c r="D9507" s="7"/>
      <c r="E9507"/>
      <c r="F9507"/>
      <c r="G9507"/>
      <c r="H9507"/>
      <c r="I9507"/>
    </row>
    <row r="9508" spans="4:9" x14ac:dyDescent="0.2">
      <c r="D9508" s="7"/>
      <c r="E9508"/>
      <c r="F9508"/>
      <c r="G9508"/>
      <c r="H9508"/>
      <c r="I9508"/>
    </row>
    <row r="9509" spans="4:9" x14ac:dyDescent="0.2">
      <c r="D9509" s="7"/>
      <c r="E9509"/>
      <c r="F9509"/>
      <c r="G9509"/>
      <c r="H9509"/>
      <c r="I9509"/>
    </row>
    <row r="9510" spans="4:9" x14ac:dyDescent="0.2">
      <c r="D9510" s="7"/>
      <c r="E9510"/>
      <c r="F9510"/>
      <c r="G9510"/>
      <c r="H9510"/>
      <c r="I9510"/>
    </row>
    <row r="9511" spans="4:9" x14ac:dyDescent="0.2">
      <c r="D9511" s="7"/>
      <c r="E9511"/>
      <c r="F9511"/>
      <c r="G9511"/>
      <c r="H9511"/>
      <c r="I9511"/>
    </row>
    <row r="9512" spans="4:9" x14ac:dyDescent="0.2">
      <c r="D9512" s="7"/>
      <c r="E9512"/>
      <c r="F9512"/>
      <c r="G9512"/>
      <c r="H9512"/>
      <c r="I9512"/>
    </row>
    <row r="9513" spans="4:9" x14ac:dyDescent="0.2">
      <c r="D9513" s="7"/>
      <c r="E9513"/>
      <c r="F9513"/>
      <c r="G9513"/>
      <c r="H9513"/>
      <c r="I9513"/>
    </row>
    <row r="9514" spans="4:9" x14ac:dyDescent="0.2">
      <c r="D9514" s="7"/>
      <c r="E9514"/>
      <c r="F9514"/>
      <c r="G9514"/>
      <c r="H9514"/>
      <c r="I9514"/>
    </row>
    <row r="9515" spans="4:9" x14ac:dyDescent="0.2">
      <c r="D9515" s="7"/>
      <c r="E9515"/>
      <c r="F9515"/>
      <c r="G9515"/>
      <c r="H9515"/>
      <c r="I9515"/>
    </row>
    <row r="9516" spans="4:9" x14ac:dyDescent="0.2">
      <c r="D9516" s="7"/>
      <c r="E9516"/>
      <c r="F9516"/>
      <c r="G9516"/>
      <c r="H9516"/>
      <c r="I9516"/>
    </row>
    <row r="9517" spans="4:9" x14ac:dyDescent="0.2">
      <c r="D9517" s="7"/>
      <c r="E9517"/>
      <c r="F9517"/>
      <c r="G9517"/>
      <c r="H9517"/>
      <c r="I9517"/>
    </row>
    <row r="9518" spans="4:9" x14ac:dyDescent="0.2">
      <c r="D9518" s="7"/>
      <c r="E9518"/>
      <c r="F9518"/>
      <c r="G9518"/>
      <c r="H9518"/>
      <c r="I9518"/>
    </row>
    <row r="9519" spans="4:9" x14ac:dyDescent="0.2">
      <c r="D9519" s="7"/>
      <c r="E9519"/>
      <c r="F9519"/>
      <c r="G9519"/>
      <c r="H9519"/>
      <c r="I9519"/>
    </row>
    <row r="9520" spans="4:9" x14ac:dyDescent="0.2">
      <c r="D9520" s="7"/>
      <c r="E9520"/>
      <c r="F9520"/>
      <c r="G9520"/>
      <c r="H9520"/>
      <c r="I9520"/>
    </row>
    <row r="9521" spans="4:9" x14ac:dyDescent="0.2">
      <c r="D9521" s="7"/>
      <c r="E9521"/>
      <c r="F9521"/>
      <c r="G9521"/>
      <c r="H9521"/>
      <c r="I9521"/>
    </row>
    <row r="9522" spans="4:9" x14ac:dyDescent="0.2">
      <c r="D9522" s="7"/>
      <c r="E9522"/>
      <c r="F9522"/>
      <c r="G9522"/>
      <c r="H9522"/>
      <c r="I9522"/>
    </row>
    <row r="9523" spans="4:9" x14ac:dyDescent="0.2">
      <c r="D9523" s="7"/>
      <c r="E9523"/>
      <c r="F9523"/>
      <c r="G9523"/>
      <c r="H9523"/>
      <c r="I9523"/>
    </row>
    <row r="9524" spans="4:9" x14ac:dyDescent="0.2">
      <c r="D9524" s="7"/>
      <c r="E9524"/>
      <c r="F9524"/>
      <c r="G9524"/>
      <c r="H9524"/>
      <c r="I9524"/>
    </row>
    <row r="9525" spans="4:9" x14ac:dyDescent="0.2">
      <c r="D9525" s="7"/>
      <c r="E9525"/>
      <c r="F9525"/>
      <c r="G9525"/>
      <c r="H9525"/>
      <c r="I9525"/>
    </row>
    <row r="9526" spans="4:9" x14ac:dyDescent="0.2">
      <c r="D9526" s="7"/>
      <c r="E9526"/>
      <c r="F9526"/>
      <c r="G9526"/>
      <c r="H9526"/>
      <c r="I9526"/>
    </row>
    <row r="9527" spans="4:9" x14ac:dyDescent="0.2">
      <c r="D9527" s="7"/>
      <c r="E9527"/>
      <c r="F9527"/>
      <c r="G9527"/>
      <c r="H9527"/>
      <c r="I9527"/>
    </row>
    <row r="9528" spans="4:9" x14ac:dyDescent="0.2">
      <c r="D9528" s="7"/>
      <c r="E9528"/>
      <c r="F9528"/>
      <c r="G9528"/>
      <c r="H9528"/>
      <c r="I9528"/>
    </row>
    <row r="9529" spans="4:9" x14ac:dyDescent="0.2">
      <c r="D9529" s="7"/>
      <c r="E9529"/>
      <c r="F9529"/>
      <c r="G9529"/>
      <c r="H9529"/>
      <c r="I9529"/>
    </row>
    <row r="9530" spans="4:9" x14ac:dyDescent="0.2">
      <c r="D9530" s="7"/>
      <c r="E9530"/>
      <c r="F9530"/>
      <c r="G9530"/>
      <c r="H9530"/>
      <c r="I9530"/>
    </row>
    <row r="9531" spans="4:9" x14ac:dyDescent="0.2">
      <c r="D9531" s="7"/>
      <c r="E9531"/>
      <c r="F9531"/>
      <c r="G9531"/>
      <c r="H9531"/>
      <c r="I9531"/>
    </row>
    <row r="9532" spans="4:9" x14ac:dyDescent="0.2">
      <c r="D9532" s="7"/>
      <c r="E9532"/>
      <c r="F9532"/>
      <c r="G9532"/>
      <c r="H9532"/>
      <c r="I9532"/>
    </row>
    <row r="9533" spans="4:9" x14ac:dyDescent="0.2">
      <c r="D9533" s="7"/>
      <c r="E9533"/>
      <c r="F9533"/>
      <c r="G9533"/>
      <c r="H9533"/>
      <c r="I9533"/>
    </row>
    <row r="9534" spans="4:9" x14ac:dyDescent="0.2">
      <c r="D9534" s="7"/>
      <c r="E9534"/>
      <c r="F9534"/>
      <c r="G9534"/>
      <c r="H9534"/>
      <c r="I9534"/>
    </row>
    <row r="9535" spans="4:9" x14ac:dyDescent="0.2">
      <c r="D9535" s="7"/>
      <c r="E9535"/>
      <c r="F9535"/>
      <c r="G9535"/>
      <c r="H9535"/>
      <c r="I9535"/>
    </row>
    <row r="9536" spans="4:9" x14ac:dyDescent="0.2">
      <c r="D9536" s="7"/>
      <c r="E9536"/>
      <c r="F9536"/>
      <c r="G9536"/>
      <c r="H9536"/>
      <c r="I9536"/>
    </row>
    <row r="9537" spans="4:9" x14ac:dyDescent="0.2">
      <c r="D9537" s="7"/>
      <c r="E9537"/>
      <c r="F9537"/>
      <c r="G9537"/>
      <c r="H9537"/>
      <c r="I9537"/>
    </row>
    <row r="9538" spans="4:9" x14ac:dyDescent="0.2">
      <c r="D9538" s="7"/>
      <c r="E9538"/>
      <c r="F9538"/>
      <c r="G9538"/>
      <c r="H9538"/>
      <c r="I9538"/>
    </row>
    <row r="9539" spans="4:9" x14ac:dyDescent="0.2">
      <c r="D9539" s="7"/>
      <c r="E9539"/>
      <c r="F9539"/>
      <c r="G9539"/>
      <c r="H9539"/>
      <c r="I9539"/>
    </row>
    <row r="9540" spans="4:9" x14ac:dyDescent="0.2">
      <c r="D9540" s="7"/>
      <c r="E9540"/>
      <c r="F9540"/>
      <c r="G9540"/>
      <c r="H9540"/>
      <c r="I9540"/>
    </row>
    <row r="9541" spans="4:9" x14ac:dyDescent="0.2">
      <c r="D9541" s="7"/>
      <c r="E9541"/>
      <c r="F9541"/>
      <c r="G9541"/>
      <c r="H9541"/>
      <c r="I9541"/>
    </row>
    <row r="9542" spans="4:9" x14ac:dyDescent="0.2">
      <c r="D9542" s="7"/>
      <c r="E9542"/>
      <c r="F9542"/>
      <c r="G9542"/>
      <c r="H9542"/>
      <c r="I9542"/>
    </row>
    <row r="9543" spans="4:9" x14ac:dyDescent="0.2">
      <c r="D9543" s="7"/>
      <c r="E9543"/>
      <c r="F9543"/>
      <c r="G9543"/>
      <c r="H9543"/>
      <c r="I9543"/>
    </row>
    <row r="9544" spans="4:9" x14ac:dyDescent="0.2">
      <c r="D9544" s="7"/>
      <c r="E9544"/>
      <c r="F9544"/>
      <c r="G9544"/>
      <c r="H9544"/>
      <c r="I9544"/>
    </row>
    <row r="9545" spans="4:9" x14ac:dyDescent="0.2">
      <c r="D9545" s="7"/>
      <c r="E9545"/>
      <c r="F9545"/>
      <c r="G9545"/>
      <c r="H9545"/>
      <c r="I9545"/>
    </row>
    <row r="9546" spans="4:9" x14ac:dyDescent="0.2">
      <c r="D9546" s="7"/>
      <c r="E9546"/>
      <c r="F9546"/>
      <c r="G9546"/>
      <c r="H9546"/>
      <c r="I9546"/>
    </row>
    <row r="9547" spans="4:9" x14ac:dyDescent="0.2">
      <c r="D9547" s="7"/>
      <c r="E9547"/>
      <c r="F9547"/>
      <c r="G9547"/>
      <c r="H9547"/>
      <c r="I9547"/>
    </row>
    <row r="9548" spans="4:9" x14ac:dyDescent="0.2">
      <c r="D9548" s="7"/>
      <c r="E9548"/>
      <c r="F9548"/>
      <c r="G9548"/>
      <c r="H9548"/>
      <c r="I9548"/>
    </row>
    <row r="9549" spans="4:9" x14ac:dyDescent="0.2">
      <c r="D9549" s="7"/>
      <c r="E9549"/>
      <c r="F9549"/>
      <c r="G9549"/>
      <c r="H9549"/>
      <c r="I9549"/>
    </row>
    <row r="9550" spans="4:9" x14ac:dyDescent="0.2">
      <c r="D9550" s="7"/>
      <c r="E9550"/>
      <c r="F9550"/>
      <c r="G9550"/>
      <c r="H9550"/>
      <c r="I9550"/>
    </row>
    <row r="9551" spans="4:9" x14ac:dyDescent="0.2">
      <c r="D9551" s="7"/>
      <c r="E9551"/>
      <c r="F9551"/>
      <c r="G9551"/>
      <c r="H9551"/>
      <c r="I9551"/>
    </row>
    <row r="9552" spans="4:9" x14ac:dyDescent="0.2">
      <c r="D9552" s="7"/>
      <c r="E9552"/>
      <c r="F9552"/>
      <c r="G9552"/>
      <c r="H9552"/>
      <c r="I9552"/>
    </row>
    <row r="9553" spans="4:9" x14ac:dyDescent="0.2">
      <c r="D9553" s="7"/>
      <c r="E9553"/>
      <c r="F9553"/>
      <c r="G9553"/>
      <c r="H9553"/>
      <c r="I9553"/>
    </row>
    <row r="9554" spans="4:9" x14ac:dyDescent="0.2">
      <c r="D9554" s="7"/>
      <c r="E9554"/>
      <c r="F9554"/>
      <c r="G9554"/>
      <c r="H9554"/>
      <c r="I9554"/>
    </row>
    <row r="9555" spans="4:9" x14ac:dyDescent="0.2">
      <c r="D9555" s="7"/>
      <c r="E9555"/>
      <c r="F9555"/>
      <c r="G9555"/>
      <c r="H9555"/>
      <c r="I9555"/>
    </row>
    <row r="9556" spans="4:9" x14ac:dyDescent="0.2">
      <c r="D9556" s="7"/>
      <c r="E9556"/>
      <c r="F9556"/>
      <c r="G9556"/>
      <c r="H9556"/>
      <c r="I9556"/>
    </row>
    <row r="9557" spans="4:9" x14ac:dyDescent="0.2">
      <c r="D9557" s="7"/>
      <c r="E9557"/>
      <c r="F9557"/>
      <c r="G9557"/>
      <c r="H9557"/>
      <c r="I9557"/>
    </row>
    <row r="9558" spans="4:9" x14ac:dyDescent="0.2">
      <c r="D9558" s="7"/>
      <c r="E9558"/>
      <c r="F9558"/>
      <c r="G9558"/>
      <c r="H9558"/>
      <c r="I9558"/>
    </row>
    <row r="9559" spans="4:9" x14ac:dyDescent="0.2">
      <c r="D9559" s="7"/>
      <c r="E9559"/>
      <c r="F9559"/>
      <c r="G9559"/>
      <c r="H9559"/>
      <c r="I9559"/>
    </row>
    <row r="9560" spans="4:9" x14ac:dyDescent="0.2">
      <c r="D9560" s="7"/>
      <c r="E9560"/>
      <c r="F9560"/>
      <c r="G9560"/>
      <c r="H9560"/>
      <c r="I9560"/>
    </row>
    <row r="9561" spans="4:9" x14ac:dyDescent="0.2">
      <c r="D9561" s="7"/>
      <c r="E9561"/>
      <c r="F9561"/>
      <c r="G9561"/>
      <c r="H9561"/>
      <c r="I9561"/>
    </row>
    <row r="9562" spans="4:9" x14ac:dyDescent="0.2">
      <c r="D9562" s="7"/>
      <c r="E9562"/>
      <c r="F9562"/>
      <c r="G9562"/>
      <c r="H9562"/>
      <c r="I9562"/>
    </row>
    <row r="9563" spans="4:9" x14ac:dyDescent="0.2">
      <c r="D9563" s="7"/>
      <c r="E9563"/>
      <c r="F9563"/>
      <c r="G9563"/>
      <c r="H9563"/>
      <c r="I9563"/>
    </row>
    <row r="9564" spans="4:9" x14ac:dyDescent="0.2">
      <c r="D9564" s="7"/>
      <c r="E9564"/>
      <c r="F9564"/>
      <c r="G9564"/>
      <c r="H9564"/>
      <c r="I9564"/>
    </row>
    <row r="9565" spans="4:9" x14ac:dyDescent="0.2">
      <c r="D9565" s="7"/>
      <c r="E9565"/>
      <c r="F9565"/>
      <c r="G9565"/>
      <c r="H9565"/>
      <c r="I9565"/>
    </row>
    <row r="9566" spans="4:9" x14ac:dyDescent="0.2">
      <c r="D9566" s="7"/>
      <c r="E9566"/>
      <c r="F9566"/>
      <c r="G9566"/>
      <c r="H9566"/>
      <c r="I9566"/>
    </row>
    <row r="9567" spans="4:9" x14ac:dyDescent="0.2">
      <c r="D9567" s="7"/>
      <c r="E9567"/>
      <c r="F9567"/>
      <c r="G9567"/>
      <c r="H9567"/>
      <c r="I9567"/>
    </row>
    <row r="9568" spans="4:9" x14ac:dyDescent="0.2">
      <c r="D9568" s="7"/>
      <c r="E9568"/>
      <c r="F9568"/>
      <c r="G9568"/>
      <c r="H9568"/>
      <c r="I9568"/>
    </row>
    <row r="9569" spans="4:9" x14ac:dyDescent="0.2">
      <c r="D9569" s="7"/>
      <c r="E9569"/>
      <c r="F9569"/>
      <c r="G9569"/>
      <c r="H9569"/>
      <c r="I9569"/>
    </row>
    <row r="9570" spans="4:9" x14ac:dyDescent="0.2">
      <c r="D9570" s="7"/>
      <c r="E9570"/>
      <c r="F9570"/>
      <c r="G9570"/>
      <c r="H9570"/>
      <c r="I9570"/>
    </row>
    <row r="9571" spans="4:9" x14ac:dyDescent="0.2">
      <c r="D9571" s="7"/>
      <c r="E9571"/>
      <c r="F9571"/>
      <c r="G9571"/>
      <c r="H9571"/>
      <c r="I9571"/>
    </row>
    <row r="9572" spans="4:9" x14ac:dyDescent="0.2">
      <c r="D9572" s="7"/>
      <c r="E9572"/>
      <c r="F9572"/>
      <c r="G9572"/>
      <c r="H9572"/>
      <c r="I9572"/>
    </row>
    <row r="9573" spans="4:9" x14ac:dyDescent="0.2">
      <c r="D9573" s="7"/>
      <c r="E9573"/>
      <c r="F9573"/>
      <c r="G9573"/>
      <c r="H9573"/>
      <c r="I9573"/>
    </row>
    <row r="9574" spans="4:9" x14ac:dyDescent="0.2">
      <c r="D9574" s="7"/>
      <c r="E9574"/>
      <c r="F9574"/>
      <c r="G9574"/>
      <c r="H9574"/>
      <c r="I9574"/>
    </row>
    <row r="9575" spans="4:9" x14ac:dyDescent="0.2">
      <c r="D9575" s="7"/>
      <c r="E9575"/>
      <c r="F9575"/>
      <c r="G9575"/>
      <c r="H9575"/>
      <c r="I9575"/>
    </row>
    <row r="9576" spans="4:9" x14ac:dyDescent="0.2">
      <c r="D9576" s="7"/>
      <c r="E9576"/>
      <c r="F9576"/>
      <c r="G9576"/>
      <c r="H9576"/>
      <c r="I9576"/>
    </row>
    <row r="9577" spans="4:9" x14ac:dyDescent="0.2">
      <c r="D9577" s="7"/>
      <c r="E9577"/>
      <c r="F9577"/>
      <c r="G9577"/>
      <c r="H9577"/>
      <c r="I9577"/>
    </row>
    <row r="9578" spans="4:9" x14ac:dyDescent="0.2">
      <c r="D9578" s="7"/>
      <c r="E9578"/>
      <c r="F9578"/>
      <c r="G9578"/>
      <c r="H9578"/>
      <c r="I9578"/>
    </row>
    <row r="9579" spans="4:9" x14ac:dyDescent="0.2">
      <c r="D9579" s="7"/>
      <c r="E9579"/>
      <c r="F9579"/>
      <c r="G9579"/>
      <c r="H9579"/>
      <c r="I9579"/>
    </row>
    <row r="9580" spans="4:9" x14ac:dyDescent="0.2">
      <c r="D9580" s="7"/>
      <c r="E9580"/>
      <c r="F9580"/>
      <c r="G9580"/>
      <c r="H9580"/>
      <c r="I9580"/>
    </row>
    <row r="9581" spans="4:9" x14ac:dyDescent="0.2">
      <c r="D9581" s="7"/>
      <c r="E9581"/>
      <c r="F9581"/>
      <c r="G9581"/>
      <c r="H9581"/>
      <c r="I9581"/>
    </row>
    <row r="9582" spans="4:9" x14ac:dyDescent="0.2">
      <c r="D9582" s="7"/>
      <c r="E9582"/>
      <c r="F9582"/>
      <c r="G9582"/>
      <c r="H9582"/>
      <c r="I9582"/>
    </row>
    <row r="9583" spans="4:9" x14ac:dyDescent="0.2">
      <c r="D9583" s="7"/>
      <c r="E9583"/>
      <c r="F9583"/>
      <c r="G9583"/>
      <c r="H9583"/>
      <c r="I9583"/>
    </row>
    <row r="9584" spans="4:9" x14ac:dyDescent="0.2">
      <c r="D9584" s="7"/>
      <c r="E9584"/>
      <c r="F9584"/>
      <c r="G9584"/>
      <c r="H9584"/>
      <c r="I9584"/>
    </row>
    <row r="9585" spans="4:9" x14ac:dyDescent="0.2">
      <c r="D9585" s="7"/>
      <c r="E9585"/>
      <c r="F9585"/>
      <c r="G9585"/>
      <c r="H9585"/>
      <c r="I9585"/>
    </row>
    <row r="9586" spans="4:9" x14ac:dyDescent="0.2">
      <c r="D9586" s="7"/>
      <c r="E9586"/>
      <c r="F9586"/>
      <c r="G9586"/>
      <c r="H9586"/>
      <c r="I9586"/>
    </row>
    <row r="9587" spans="4:9" x14ac:dyDescent="0.2">
      <c r="D9587" s="7"/>
      <c r="E9587"/>
      <c r="F9587"/>
      <c r="G9587"/>
      <c r="H9587"/>
      <c r="I9587"/>
    </row>
    <row r="9588" spans="4:9" x14ac:dyDescent="0.2">
      <c r="D9588" s="7"/>
      <c r="E9588"/>
      <c r="F9588"/>
      <c r="G9588"/>
      <c r="H9588"/>
      <c r="I9588"/>
    </row>
    <row r="9589" spans="4:9" x14ac:dyDescent="0.2">
      <c r="D9589" s="7"/>
      <c r="E9589"/>
      <c r="F9589"/>
      <c r="G9589"/>
      <c r="H9589"/>
      <c r="I9589"/>
    </row>
    <row r="9590" spans="4:9" x14ac:dyDescent="0.2">
      <c r="D9590" s="7"/>
      <c r="E9590"/>
      <c r="F9590"/>
      <c r="G9590"/>
      <c r="H9590"/>
      <c r="I9590"/>
    </row>
    <row r="9591" spans="4:9" x14ac:dyDescent="0.2">
      <c r="D9591" s="7"/>
      <c r="E9591"/>
      <c r="F9591"/>
      <c r="G9591"/>
      <c r="H9591"/>
      <c r="I9591"/>
    </row>
    <row r="9592" spans="4:9" x14ac:dyDescent="0.2">
      <c r="D9592" s="7"/>
      <c r="E9592"/>
      <c r="F9592"/>
      <c r="G9592"/>
      <c r="H9592"/>
      <c r="I9592"/>
    </row>
    <row r="9593" spans="4:9" x14ac:dyDescent="0.2">
      <c r="D9593" s="7"/>
      <c r="E9593"/>
      <c r="F9593"/>
      <c r="G9593"/>
      <c r="H9593"/>
      <c r="I9593"/>
    </row>
    <row r="9594" spans="4:9" x14ac:dyDescent="0.2">
      <c r="D9594" s="7"/>
      <c r="E9594"/>
      <c r="F9594"/>
      <c r="G9594"/>
      <c r="H9594"/>
      <c r="I9594"/>
    </row>
    <row r="9595" spans="4:9" x14ac:dyDescent="0.2">
      <c r="D9595" s="7"/>
      <c r="E9595"/>
      <c r="F9595"/>
      <c r="G9595"/>
      <c r="H9595"/>
      <c r="I9595"/>
    </row>
    <row r="9596" spans="4:9" x14ac:dyDescent="0.2">
      <c r="D9596" s="7"/>
      <c r="E9596"/>
      <c r="F9596"/>
      <c r="G9596"/>
      <c r="H9596"/>
      <c r="I9596"/>
    </row>
    <row r="9597" spans="4:9" x14ac:dyDescent="0.2">
      <c r="D9597" s="7"/>
      <c r="E9597"/>
      <c r="F9597"/>
      <c r="G9597"/>
      <c r="H9597"/>
      <c r="I9597"/>
    </row>
    <row r="9598" spans="4:9" x14ac:dyDescent="0.2">
      <c r="D9598" s="7"/>
      <c r="E9598"/>
      <c r="F9598"/>
      <c r="G9598"/>
      <c r="H9598"/>
      <c r="I9598"/>
    </row>
    <row r="9599" spans="4:9" x14ac:dyDescent="0.2">
      <c r="D9599" s="7"/>
      <c r="E9599"/>
      <c r="F9599"/>
      <c r="G9599"/>
      <c r="H9599"/>
      <c r="I9599"/>
    </row>
    <row r="9600" spans="4:9" x14ac:dyDescent="0.2">
      <c r="D9600" s="7"/>
      <c r="E9600"/>
      <c r="F9600"/>
      <c r="G9600"/>
      <c r="H9600"/>
      <c r="I9600"/>
    </row>
    <row r="9601" spans="4:9" x14ac:dyDescent="0.2">
      <c r="D9601" s="7"/>
      <c r="E9601"/>
      <c r="F9601"/>
      <c r="G9601"/>
      <c r="H9601"/>
      <c r="I9601"/>
    </row>
    <row r="9602" spans="4:9" x14ac:dyDescent="0.2">
      <c r="D9602" s="7"/>
      <c r="E9602"/>
      <c r="F9602"/>
      <c r="G9602"/>
      <c r="H9602"/>
      <c r="I9602"/>
    </row>
    <row r="9603" spans="4:9" x14ac:dyDescent="0.2">
      <c r="D9603" s="7"/>
      <c r="E9603"/>
      <c r="F9603"/>
      <c r="G9603"/>
      <c r="H9603"/>
      <c r="I9603"/>
    </row>
    <row r="9604" spans="4:9" x14ac:dyDescent="0.2">
      <c r="D9604" s="7"/>
      <c r="E9604"/>
      <c r="F9604"/>
      <c r="G9604"/>
      <c r="H9604"/>
      <c r="I9604"/>
    </row>
    <row r="9605" spans="4:9" x14ac:dyDescent="0.2">
      <c r="D9605" s="7"/>
      <c r="E9605"/>
      <c r="F9605"/>
      <c r="G9605"/>
      <c r="H9605"/>
      <c r="I9605"/>
    </row>
    <row r="9606" spans="4:9" x14ac:dyDescent="0.2">
      <c r="D9606" s="7"/>
      <c r="E9606"/>
      <c r="F9606"/>
      <c r="G9606"/>
      <c r="H9606"/>
      <c r="I9606"/>
    </row>
    <row r="9607" spans="4:9" x14ac:dyDescent="0.2">
      <c r="D9607" s="7"/>
      <c r="E9607"/>
      <c r="F9607"/>
      <c r="G9607"/>
      <c r="H9607"/>
      <c r="I9607"/>
    </row>
    <row r="9608" spans="4:9" x14ac:dyDescent="0.2">
      <c r="D9608" s="7"/>
      <c r="E9608"/>
      <c r="F9608"/>
      <c r="G9608"/>
      <c r="H9608"/>
      <c r="I9608"/>
    </row>
    <row r="9609" spans="4:9" x14ac:dyDescent="0.2">
      <c r="D9609" s="7"/>
      <c r="E9609"/>
      <c r="F9609"/>
      <c r="G9609"/>
      <c r="H9609"/>
      <c r="I9609"/>
    </row>
    <row r="9610" spans="4:9" x14ac:dyDescent="0.2">
      <c r="D9610" s="7"/>
      <c r="E9610"/>
      <c r="F9610"/>
      <c r="G9610"/>
      <c r="H9610"/>
      <c r="I9610"/>
    </row>
    <row r="9611" spans="4:9" x14ac:dyDescent="0.2">
      <c r="D9611" s="7"/>
      <c r="E9611"/>
      <c r="F9611"/>
      <c r="G9611"/>
      <c r="H9611"/>
      <c r="I9611"/>
    </row>
    <row r="9612" spans="4:9" x14ac:dyDescent="0.2">
      <c r="D9612" s="7"/>
      <c r="E9612"/>
      <c r="F9612"/>
      <c r="G9612"/>
      <c r="H9612"/>
      <c r="I9612"/>
    </row>
    <row r="9613" spans="4:9" x14ac:dyDescent="0.2">
      <c r="D9613" s="7"/>
      <c r="E9613"/>
      <c r="F9613"/>
      <c r="G9613"/>
      <c r="H9613"/>
      <c r="I9613"/>
    </row>
    <row r="9614" spans="4:9" x14ac:dyDescent="0.2">
      <c r="D9614" s="7"/>
      <c r="E9614"/>
      <c r="F9614"/>
      <c r="G9614"/>
      <c r="H9614"/>
      <c r="I9614"/>
    </row>
    <row r="9615" spans="4:9" x14ac:dyDescent="0.2">
      <c r="D9615" s="7"/>
      <c r="E9615"/>
      <c r="F9615"/>
      <c r="G9615"/>
      <c r="H9615"/>
      <c r="I9615"/>
    </row>
    <row r="9616" spans="4:9" x14ac:dyDescent="0.2">
      <c r="D9616" s="7"/>
      <c r="E9616"/>
      <c r="F9616"/>
      <c r="G9616"/>
      <c r="H9616"/>
      <c r="I9616"/>
    </row>
    <row r="9617" spans="4:9" x14ac:dyDescent="0.2">
      <c r="D9617" s="7"/>
      <c r="E9617"/>
      <c r="F9617"/>
      <c r="G9617"/>
      <c r="H9617"/>
      <c r="I9617"/>
    </row>
    <row r="9618" spans="4:9" x14ac:dyDescent="0.2">
      <c r="D9618" s="7"/>
      <c r="E9618"/>
      <c r="F9618"/>
      <c r="G9618"/>
      <c r="H9618"/>
      <c r="I9618"/>
    </row>
    <row r="9619" spans="4:9" x14ac:dyDescent="0.2">
      <c r="D9619" s="7"/>
      <c r="E9619"/>
      <c r="F9619"/>
      <c r="G9619"/>
      <c r="H9619"/>
      <c r="I9619"/>
    </row>
    <row r="9620" spans="4:9" x14ac:dyDescent="0.2">
      <c r="D9620" s="7"/>
      <c r="E9620"/>
      <c r="F9620"/>
      <c r="G9620"/>
      <c r="H9620"/>
      <c r="I9620"/>
    </row>
    <row r="9621" spans="4:9" x14ac:dyDescent="0.2">
      <c r="D9621" s="7"/>
      <c r="E9621"/>
      <c r="F9621"/>
      <c r="G9621"/>
      <c r="H9621"/>
      <c r="I9621"/>
    </row>
    <row r="9622" spans="4:9" x14ac:dyDescent="0.2">
      <c r="D9622" s="7"/>
      <c r="E9622"/>
      <c r="F9622"/>
      <c r="G9622"/>
      <c r="H9622"/>
      <c r="I9622"/>
    </row>
    <row r="9623" spans="4:9" x14ac:dyDescent="0.2">
      <c r="D9623" s="7"/>
      <c r="E9623"/>
      <c r="F9623"/>
      <c r="G9623"/>
      <c r="H9623"/>
      <c r="I9623"/>
    </row>
    <row r="9624" spans="4:9" x14ac:dyDescent="0.2">
      <c r="D9624" s="7"/>
      <c r="E9624"/>
      <c r="F9624"/>
      <c r="G9624"/>
      <c r="H9624"/>
      <c r="I9624"/>
    </row>
    <row r="9625" spans="4:9" x14ac:dyDescent="0.2">
      <c r="D9625" s="7"/>
      <c r="E9625"/>
      <c r="F9625"/>
      <c r="G9625"/>
      <c r="H9625"/>
      <c r="I9625"/>
    </row>
    <row r="9626" spans="4:9" x14ac:dyDescent="0.2">
      <c r="D9626" s="7"/>
      <c r="E9626"/>
      <c r="F9626"/>
      <c r="G9626"/>
      <c r="H9626"/>
      <c r="I9626"/>
    </row>
    <row r="9627" spans="4:9" x14ac:dyDescent="0.2">
      <c r="D9627" s="7"/>
      <c r="E9627"/>
      <c r="F9627"/>
      <c r="G9627"/>
      <c r="H9627"/>
      <c r="I9627"/>
    </row>
    <row r="9628" spans="4:9" x14ac:dyDescent="0.2">
      <c r="D9628" s="7"/>
      <c r="E9628"/>
      <c r="F9628"/>
      <c r="G9628"/>
      <c r="H9628"/>
      <c r="I9628"/>
    </row>
    <row r="9629" spans="4:9" x14ac:dyDescent="0.2">
      <c r="D9629" s="7"/>
      <c r="E9629"/>
      <c r="F9629"/>
      <c r="G9629"/>
      <c r="H9629"/>
      <c r="I9629"/>
    </row>
    <row r="9630" spans="4:9" x14ac:dyDescent="0.2">
      <c r="D9630" s="7"/>
      <c r="E9630"/>
      <c r="F9630"/>
      <c r="G9630"/>
      <c r="H9630"/>
      <c r="I9630"/>
    </row>
    <row r="9631" spans="4:9" x14ac:dyDescent="0.2">
      <c r="D9631" s="7"/>
      <c r="E9631"/>
      <c r="F9631"/>
      <c r="G9631"/>
      <c r="H9631"/>
      <c r="I9631"/>
    </row>
    <row r="9632" spans="4:9" x14ac:dyDescent="0.2">
      <c r="D9632" s="7"/>
      <c r="E9632"/>
      <c r="F9632"/>
      <c r="G9632"/>
      <c r="H9632"/>
      <c r="I9632"/>
    </row>
    <row r="9633" spans="4:9" x14ac:dyDescent="0.2">
      <c r="D9633" s="7"/>
      <c r="E9633"/>
      <c r="F9633"/>
      <c r="G9633"/>
      <c r="H9633"/>
      <c r="I9633"/>
    </row>
    <row r="9634" spans="4:9" x14ac:dyDescent="0.2">
      <c r="D9634" s="7"/>
      <c r="E9634"/>
      <c r="F9634"/>
      <c r="G9634"/>
      <c r="H9634"/>
      <c r="I9634"/>
    </row>
    <row r="9635" spans="4:9" x14ac:dyDescent="0.2">
      <c r="D9635" s="7"/>
      <c r="E9635"/>
      <c r="F9635"/>
      <c r="G9635"/>
      <c r="H9635"/>
      <c r="I9635"/>
    </row>
    <row r="9636" spans="4:9" x14ac:dyDescent="0.2">
      <c r="D9636" s="7"/>
      <c r="E9636"/>
      <c r="F9636"/>
      <c r="G9636"/>
      <c r="H9636"/>
      <c r="I9636"/>
    </row>
    <row r="9637" spans="4:9" x14ac:dyDescent="0.2">
      <c r="D9637" s="7"/>
      <c r="E9637"/>
      <c r="F9637"/>
      <c r="G9637"/>
      <c r="H9637"/>
      <c r="I9637"/>
    </row>
    <row r="9638" spans="4:9" x14ac:dyDescent="0.2">
      <c r="D9638" s="7"/>
      <c r="E9638"/>
      <c r="F9638"/>
      <c r="G9638"/>
      <c r="H9638"/>
      <c r="I9638"/>
    </row>
    <row r="9639" spans="4:9" x14ac:dyDescent="0.2">
      <c r="D9639" s="7"/>
      <c r="E9639"/>
      <c r="F9639"/>
      <c r="G9639"/>
      <c r="H9639"/>
      <c r="I9639"/>
    </row>
    <row r="9640" spans="4:9" x14ac:dyDescent="0.2">
      <c r="D9640" s="7"/>
      <c r="E9640"/>
      <c r="F9640"/>
      <c r="G9640"/>
      <c r="H9640"/>
      <c r="I9640"/>
    </row>
    <row r="9641" spans="4:9" x14ac:dyDescent="0.2">
      <c r="D9641" s="7"/>
      <c r="E9641"/>
      <c r="F9641"/>
      <c r="G9641"/>
      <c r="H9641"/>
      <c r="I9641"/>
    </row>
    <row r="9642" spans="4:9" x14ac:dyDescent="0.2">
      <c r="D9642" s="7"/>
      <c r="E9642"/>
      <c r="F9642"/>
      <c r="G9642"/>
      <c r="H9642"/>
      <c r="I9642"/>
    </row>
    <row r="9643" spans="4:9" x14ac:dyDescent="0.2">
      <c r="D9643" s="7"/>
      <c r="E9643"/>
      <c r="F9643"/>
      <c r="G9643"/>
      <c r="H9643"/>
      <c r="I9643"/>
    </row>
    <row r="9644" spans="4:9" x14ac:dyDescent="0.2">
      <c r="D9644" s="7"/>
      <c r="E9644"/>
      <c r="F9644"/>
      <c r="G9644"/>
      <c r="H9644"/>
      <c r="I9644"/>
    </row>
    <row r="9645" spans="4:9" x14ac:dyDescent="0.2">
      <c r="D9645" s="7"/>
      <c r="E9645"/>
      <c r="F9645"/>
      <c r="G9645"/>
      <c r="H9645"/>
      <c r="I9645"/>
    </row>
    <row r="9646" spans="4:9" x14ac:dyDescent="0.2">
      <c r="D9646" s="7"/>
      <c r="E9646"/>
      <c r="F9646"/>
      <c r="G9646"/>
      <c r="H9646"/>
      <c r="I9646"/>
    </row>
    <row r="9647" spans="4:9" x14ac:dyDescent="0.2">
      <c r="D9647" s="7"/>
      <c r="E9647"/>
      <c r="F9647"/>
      <c r="G9647"/>
      <c r="H9647"/>
      <c r="I9647"/>
    </row>
    <row r="9648" spans="4:9" x14ac:dyDescent="0.2">
      <c r="D9648" s="7"/>
      <c r="E9648"/>
      <c r="F9648"/>
      <c r="G9648"/>
      <c r="H9648"/>
      <c r="I9648"/>
    </row>
    <row r="9649" spans="4:9" x14ac:dyDescent="0.2">
      <c r="D9649" s="7"/>
      <c r="E9649"/>
      <c r="F9649"/>
      <c r="G9649"/>
      <c r="H9649"/>
      <c r="I9649"/>
    </row>
    <row r="9650" spans="4:9" x14ac:dyDescent="0.2">
      <c r="D9650" s="7"/>
      <c r="E9650"/>
      <c r="F9650"/>
      <c r="G9650"/>
      <c r="H9650"/>
      <c r="I9650"/>
    </row>
    <row r="9651" spans="4:9" x14ac:dyDescent="0.2">
      <c r="D9651" s="7"/>
      <c r="E9651"/>
      <c r="F9651"/>
      <c r="G9651"/>
      <c r="H9651"/>
      <c r="I9651"/>
    </row>
    <row r="9652" spans="4:9" x14ac:dyDescent="0.2">
      <c r="D9652" s="7"/>
      <c r="E9652"/>
      <c r="F9652"/>
      <c r="G9652"/>
      <c r="H9652"/>
      <c r="I9652"/>
    </row>
    <row r="9653" spans="4:9" x14ac:dyDescent="0.2">
      <c r="D9653" s="7"/>
      <c r="E9653"/>
      <c r="F9653"/>
      <c r="G9653"/>
      <c r="H9653"/>
      <c r="I9653"/>
    </row>
    <row r="9654" spans="4:9" x14ac:dyDescent="0.2">
      <c r="D9654" s="7"/>
      <c r="E9654"/>
      <c r="F9654"/>
      <c r="G9654"/>
      <c r="H9654"/>
      <c r="I9654"/>
    </row>
    <row r="9655" spans="4:9" x14ac:dyDescent="0.2">
      <c r="D9655" s="7"/>
      <c r="E9655"/>
      <c r="F9655"/>
      <c r="G9655"/>
      <c r="H9655"/>
      <c r="I9655"/>
    </row>
    <row r="9656" spans="4:9" x14ac:dyDescent="0.2">
      <c r="D9656" s="7"/>
      <c r="E9656"/>
      <c r="F9656"/>
      <c r="G9656"/>
      <c r="H9656"/>
      <c r="I9656"/>
    </row>
    <row r="9657" spans="4:9" x14ac:dyDescent="0.2">
      <c r="D9657" s="7"/>
      <c r="E9657"/>
      <c r="F9657"/>
      <c r="G9657"/>
      <c r="H9657"/>
      <c r="I9657"/>
    </row>
    <row r="9658" spans="4:9" x14ac:dyDescent="0.2">
      <c r="D9658" s="7"/>
      <c r="E9658"/>
      <c r="F9658"/>
      <c r="G9658"/>
      <c r="H9658"/>
      <c r="I9658"/>
    </row>
    <row r="9659" spans="4:9" x14ac:dyDescent="0.2">
      <c r="D9659" s="7"/>
      <c r="E9659"/>
      <c r="F9659"/>
      <c r="G9659"/>
      <c r="H9659"/>
      <c r="I9659"/>
    </row>
    <row r="9660" spans="4:9" x14ac:dyDescent="0.2">
      <c r="D9660" s="7"/>
      <c r="E9660"/>
      <c r="F9660"/>
      <c r="G9660"/>
      <c r="H9660"/>
      <c r="I9660"/>
    </row>
    <row r="9661" spans="4:9" x14ac:dyDescent="0.2">
      <c r="D9661" s="7"/>
      <c r="E9661"/>
      <c r="F9661"/>
      <c r="G9661"/>
      <c r="H9661"/>
      <c r="I9661"/>
    </row>
    <row r="9662" spans="4:9" x14ac:dyDescent="0.2">
      <c r="D9662" s="7"/>
      <c r="E9662"/>
      <c r="F9662"/>
      <c r="G9662"/>
      <c r="H9662"/>
      <c r="I9662"/>
    </row>
    <row r="9663" spans="4:9" x14ac:dyDescent="0.2">
      <c r="D9663" s="7"/>
      <c r="E9663"/>
      <c r="F9663"/>
      <c r="G9663"/>
      <c r="H9663"/>
      <c r="I9663"/>
    </row>
    <row r="9664" spans="4:9" x14ac:dyDescent="0.2">
      <c r="D9664" s="7"/>
      <c r="E9664"/>
      <c r="F9664"/>
      <c r="G9664"/>
      <c r="H9664"/>
      <c r="I9664"/>
    </row>
    <row r="9665" spans="4:9" x14ac:dyDescent="0.2">
      <c r="D9665" s="7"/>
      <c r="E9665"/>
      <c r="F9665"/>
      <c r="G9665"/>
      <c r="H9665"/>
      <c r="I9665"/>
    </row>
    <row r="9666" spans="4:9" x14ac:dyDescent="0.2">
      <c r="D9666" s="7"/>
      <c r="E9666"/>
      <c r="F9666"/>
      <c r="G9666"/>
      <c r="H9666"/>
      <c r="I9666"/>
    </row>
    <row r="9667" spans="4:9" x14ac:dyDescent="0.2">
      <c r="D9667" s="7"/>
      <c r="E9667"/>
      <c r="F9667"/>
      <c r="G9667"/>
      <c r="H9667"/>
      <c r="I9667"/>
    </row>
    <row r="9668" spans="4:9" x14ac:dyDescent="0.2">
      <c r="D9668" s="7"/>
      <c r="E9668"/>
      <c r="F9668"/>
      <c r="G9668"/>
      <c r="H9668"/>
      <c r="I9668"/>
    </row>
    <row r="9669" spans="4:9" x14ac:dyDescent="0.2">
      <c r="D9669" s="7"/>
      <c r="E9669"/>
      <c r="F9669"/>
      <c r="G9669"/>
      <c r="H9669"/>
      <c r="I9669"/>
    </row>
    <row r="9670" spans="4:9" x14ac:dyDescent="0.2">
      <c r="D9670" s="7"/>
      <c r="E9670"/>
      <c r="F9670"/>
      <c r="G9670"/>
      <c r="H9670"/>
      <c r="I9670"/>
    </row>
    <row r="9671" spans="4:9" x14ac:dyDescent="0.2">
      <c r="D9671" s="7"/>
      <c r="E9671"/>
      <c r="F9671"/>
      <c r="G9671"/>
      <c r="H9671"/>
      <c r="I9671"/>
    </row>
    <row r="9672" spans="4:9" x14ac:dyDescent="0.2">
      <c r="D9672" s="7"/>
      <c r="E9672"/>
      <c r="F9672"/>
      <c r="G9672"/>
      <c r="H9672"/>
      <c r="I9672"/>
    </row>
    <row r="9673" spans="4:9" x14ac:dyDescent="0.2">
      <c r="D9673" s="7"/>
      <c r="E9673"/>
      <c r="F9673"/>
      <c r="G9673"/>
      <c r="H9673"/>
      <c r="I9673"/>
    </row>
    <row r="9674" spans="4:9" x14ac:dyDescent="0.2">
      <c r="D9674" s="7"/>
      <c r="E9674"/>
      <c r="F9674"/>
      <c r="G9674"/>
      <c r="H9674"/>
      <c r="I9674"/>
    </row>
    <row r="9675" spans="4:9" x14ac:dyDescent="0.2">
      <c r="D9675" s="7"/>
      <c r="E9675"/>
      <c r="F9675"/>
      <c r="G9675"/>
      <c r="H9675"/>
      <c r="I9675"/>
    </row>
    <row r="9676" spans="4:9" x14ac:dyDescent="0.2">
      <c r="D9676" s="7"/>
      <c r="E9676"/>
      <c r="F9676"/>
      <c r="G9676"/>
      <c r="H9676"/>
      <c r="I9676"/>
    </row>
    <row r="9677" spans="4:9" x14ac:dyDescent="0.2">
      <c r="D9677" s="7"/>
      <c r="E9677"/>
      <c r="F9677"/>
      <c r="G9677"/>
      <c r="H9677"/>
      <c r="I9677"/>
    </row>
    <row r="9678" spans="4:9" x14ac:dyDescent="0.2">
      <c r="D9678" s="7"/>
      <c r="E9678"/>
      <c r="F9678"/>
      <c r="G9678"/>
      <c r="H9678"/>
      <c r="I9678"/>
    </row>
    <row r="9679" spans="4:9" x14ac:dyDescent="0.2">
      <c r="D9679" s="7"/>
      <c r="E9679"/>
      <c r="F9679"/>
      <c r="G9679"/>
      <c r="H9679"/>
      <c r="I9679"/>
    </row>
    <row r="9680" spans="4:9" x14ac:dyDescent="0.2">
      <c r="D9680" s="7"/>
      <c r="E9680"/>
      <c r="F9680"/>
      <c r="G9680"/>
      <c r="H9680"/>
      <c r="I9680"/>
    </row>
    <row r="9681" spans="4:9" x14ac:dyDescent="0.2">
      <c r="D9681" s="7"/>
      <c r="E9681"/>
      <c r="F9681"/>
      <c r="G9681"/>
      <c r="H9681"/>
      <c r="I9681"/>
    </row>
    <row r="9682" spans="4:9" x14ac:dyDescent="0.2">
      <c r="D9682" s="7"/>
      <c r="E9682"/>
      <c r="F9682"/>
      <c r="G9682"/>
      <c r="H9682"/>
      <c r="I9682"/>
    </row>
    <row r="9683" spans="4:9" x14ac:dyDescent="0.2">
      <c r="D9683" s="7"/>
      <c r="E9683"/>
      <c r="F9683"/>
      <c r="G9683"/>
      <c r="H9683"/>
      <c r="I9683"/>
    </row>
    <row r="9684" spans="4:9" x14ac:dyDescent="0.2">
      <c r="D9684" s="7"/>
      <c r="E9684"/>
      <c r="F9684"/>
      <c r="G9684"/>
      <c r="H9684"/>
      <c r="I9684"/>
    </row>
    <row r="9685" spans="4:9" x14ac:dyDescent="0.2">
      <c r="D9685" s="7"/>
      <c r="E9685"/>
      <c r="F9685"/>
      <c r="G9685"/>
      <c r="H9685"/>
      <c r="I9685"/>
    </row>
    <row r="9686" spans="4:9" x14ac:dyDescent="0.2">
      <c r="D9686" s="7"/>
      <c r="E9686"/>
      <c r="F9686"/>
      <c r="G9686"/>
      <c r="H9686"/>
      <c r="I9686"/>
    </row>
    <row r="9687" spans="4:9" x14ac:dyDescent="0.2">
      <c r="D9687" s="7"/>
      <c r="E9687"/>
      <c r="F9687"/>
      <c r="G9687"/>
      <c r="H9687"/>
      <c r="I9687"/>
    </row>
    <row r="9688" spans="4:9" x14ac:dyDescent="0.2">
      <c r="D9688" s="7"/>
      <c r="E9688"/>
      <c r="F9688"/>
      <c r="G9688"/>
      <c r="H9688"/>
      <c r="I9688"/>
    </row>
    <row r="9689" spans="4:9" x14ac:dyDescent="0.2">
      <c r="D9689" s="7"/>
      <c r="E9689"/>
      <c r="F9689"/>
      <c r="G9689"/>
      <c r="H9689"/>
      <c r="I9689"/>
    </row>
    <row r="9690" spans="4:9" x14ac:dyDescent="0.2">
      <c r="D9690" s="7"/>
      <c r="E9690"/>
      <c r="F9690"/>
      <c r="G9690"/>
      <c r="H9690"/>
      <c r="I9690"/>
    </row>
    <row r="9691" spans="4:9" x14ac:dyDescent="0.2">
      <c r="D9691" s="7"/>
      <c r="E9691"/>
      <c r="F9691"/>
      <c r="G9691"/>
      <c r="H9691"/>
      <c r="I9691"/>
    </row>
    <row r="9692" spans="4:9" x14ac:dyDescent="0.2">
      <c r="D9692" s="7"/>
      <c r="E9692"/>
      <c r="F9692"/>
      <c r="G9692"/>
      <c r="H9692"/>
      <c r="I9692"/>
    </row>
    <row r="9693" spans="4:9" x14ac:dyDescent="0.2">
      <c r="D9693" s="7"/>
      <c r="E9693"/>
      <c r="F9693"/>
      <c r="G9693"/>
      <c r="H9693"/>
      <c r="I9693"/>
    </row>
    <row r="9694" spans="4:9" x14ac:dyDescent="0.2">
      <c r="D9694" s="7"/>
      <c r="E9694"/>
      <c r="F9694"/>
      <c r="G9694"/>
      <c r="H9694"/>
      <c r="I9694"/>
    </row>
    <row r="9695" spans="4:9" x14ac:dyDescent="0.2">
      <c r="D9695" s="7"/>
      <c r="E9695"/>
      <c r="F9695"/>
      <c r="G9695"/>
      <c r="H9695"/>
      <c r="I9695"/>
    </row>
    <row r="9696" spans="4:9" x14ac:dyDescent="0.2">
      <c r="D9696" s="7"/>
      <c r="E9696"/>
      <c r="F9696"/>
      <c r="G9696"/>
      <c r="H9696"/>
      <c r="I9696"/>
    </row>
    <row r="9697" spans="4:9" x14ac:dyDescent="0.2">
      <c r="D9697" s="7"/>
      <c r="E9697"/>
      <c r="F9697"/>
      <c r="G9697"/>
      <c r="H9697"/>
      <c r="I9697"/>
    </row>
    <row r="9698" spans="4:9" x14ac:dyDescent="0.2">
      <c r="D9698" s="7"/>
      <c r="E9698"/>
      <c r="F9698"/>
      <c r="G9698"/>
      <c r="H9698"/>
      <c r="I9698"/>
    </row>
    <row r="9699" spans="4:9" x14ac:dyDescent="0.2">
      <c r="D9699" s="7"/>
      <c r="E9699"/>
      <c r="F9699"/>
      <c r="G9699"/>
      <c r="H9699"/>
      <c r="I9699"/>
    </row>
    <row r="9700" spans="4:9" x14ac:dyDescent="0.2">
      <c r="D9700" s="7"/>
      <c r="E9700"/>
      <c r="F9700"/>
      <c r="G9700"/>
      <c r="H9700"/>
      <c r="I9700"/>
    </row>
    <row r="9701" spans="4:9" x14ac:dyDescent="0.2">
      <c r="D9701" s="7"/>
      <c r="E9701"/>
      <c r="F9701"/>
      <c r="G9701"/>
      <c r="H9701"/>
      <c r="I9701"/>
    </row>
    <row r="9702" spans="4:9" x14ac:dyDescent="0.2">
      <c r="D9702" s="7"/>
      <c r="E9702"/>
      <c r="F9702"/>
      <c r="G9702"/>
      <c r="H9702"/>
      <c r="I9702"/>
    </row>
    <row r="9703" spans="4:9" x14ac:dyDescent="0.2">
      <c r="D9703" s="7"/>
      <c r="E9703"/>
      <c r="F9703"/>
      <c r="G9703"/>
      <c r="H9703"/>
      <c r="I9703"/>
    </row>
    <row r="9704" spans="4:9" x14ac:dyDescent="0.2">
      <c r="D9704" s="7"/>
      <c r="E9704"/>
      <c r="F9704"/>
      <c r="G9704"/>
      <c r="H9704"/>
      <c r="I9704"/>
    </row>
    <row r="9705" spans="4:9" x14ac:dyDescent="0.2">
      <c r="D9705" s="7"/>
      <c r="E9705"/>
      <c r="F9705"/>
      <c r="G9705"/>
      <c r="H9705"/>
      <c r="I9705"/>
    </row>
    <row r="9706" spans="4:9" x14ac:dyDescent="0.2">
      <c r="D9706" s="7"/>
      <c r="E9706"/>
      <c r="F9706"/>
      <c r="G9706"/>
      <c r="H9706"/>
      <c r="I9706"/>
    </row>
    <row r="9707" spans="4:9" x14ac:dyDescent="0.2">
      <c r="D9707" s="7"/>
      <c r="E9707"/>
      <c r="F9707"/>
      <c r="G9707"/>
      <c r="H9707"/>
      <c r="I9707"/>
    </row>
    <row r="9708" spans="4:9" x14ac:dyDescent="0.2">
      <c r="D9708" s="7"/>
      <c r="E9708"/>
      <c r="F9708"/>
      <c r="G9708"/>
      <c r="H9708"/>
      <c r="I9708"/>
    </row>
    <row r="9709" spans="4:9" x14ac:dyDescent="0.2">
      <c r="D9709" s="7"/>
      <c r="E9709"/>
      <c r="F9709"/>
      <c r="G9709"/>
      <c r="H9709"/>
      <c r="I9709"/>
    </row>
    <row r="9710" spans="4:9" x14ac:dyDescent="0.2">
      <c r="D9710" s="7"/>
      <c r="E9710"/>
      <c r="F9710"/>
      <c r="G9710"/>
      <c r="H9710"/>
      <c r="I9710"/>
    </row>
    <row r="9711" spans="4:9" x14ac:dyDescent="0.2">
      <c r="D9711" s="7"/>
      <c r="E9711"/>
      <c r="F9711"/>
      <c r="G9711"/>
      <c r="H9711"/>
      <c r="I9711"/>
    </row>
    <row r="9712" spans="4:9" x14ac:dyDescent="0.2">
      <c r="D9712" s="7"/>
      <c r="E9712"/>
      <c r="F9712"/>
      <c r="G9712"/>
      <c r="H9712"/>
      <c r="I9712"/>
    </row>
    <row r="9713" spans="4:9" x14ac:dyDescent="0.2">
      <c r="D9713" s="7"/>
      <c r="E9713"/>
      <c r="F9713"/>
      <c r="G9713"/>
      <c r="H9713"/>
      <c r="I9713"/>
    </row>
    <row r="9714" spans="4:9" x14ac:dyDescent="0.2">
      <c r="D9714" s="7"/>
      <c r="E9714"/>
      <c r="F9714"/>
      <c r="G9714"/>
      <c r="H9714"/>
      <c r="I9714"/>
    </row>
    <row r="9715" spans="4:9" x14ac:dyDescent="0.2">
      <c r="D9715" s="7"/>
      <c r="E9715"/>
      <c r="F9715"/>
      <c r="G9715"/>
      <c r="H9715"/>
      <c r="I9715"/>
    </row>
    <row r="9716" spans="4:9" x14ac:dyDescent="0.2">
      <c r="D9716" s="7"/>
      <c r="E9716"/>
      <c r="F9716"/>
      <c r="G9716"/>
      <c r="H9716"/>
      <c r="I9716"/>
    </row>
    <row r="9717" spans="4:9" x14ac:dyDescent="0.2">
      <c r="D9717" s="7"/>
      <c r="E9717"/>
      <c r="F9717"/>
      <c r="G9717"/>
      <c r="H9717"/>
      <c r="I9717"/>
    </row>
    <row r="9718" spans="4:9" x14ac:dyDescent="0.2">
      <c r="D9718" s="7"/>
      <c r="E9718"/>
      <c r="F9718"/>
      <c r="G9718"/>
      <c r="H9718"/>
      <c r="I9718"/>
    </row>
    <row r="9719" spans="4:9" x14ac:dyDescent="0.2">
      <c r="D9719" s="7"/>
      <c r="E9719"/>
      <c r="F9719"/>
      <c r="G9719"/>
      <c r="H9719"/>
      <c r="I9719"/>
    </row>
    <row r="9720" spans="4:9" x14ac:dyDescent="0.2">
      <c r="D9720" s="7"/>
      <c r="E9720"/>
      <c r="F9720"/>
      <c r="G9720"/>
      <c r="H9720"/>
      <c r="I9720"/>
    </row>
    <row r="9721" spans="4:9" x14ac:dyDescent="0.2">
      <c r="D9721" s="7"/>
      <c r="E9721"/>
      <c r="F9721"/>
      <c r="G9721"/>
      <c r="H9721"/>
      <c r="I9721"/>
    </row>
    <row r="9722" spans="4:9" x14ac:dyDescent="0.2">
      <c r="D9722" s="7"/>
      <c r="E9722"/>
      <c r="F9722"/>
      <c r="G9722"/>
      <c r="H9722"/>
      <c r="I9722"/>
    </row>
    <row r="9723" spans="4:9" x14ac:dyDescent="0.2">
      <c r="D9723" s="7"/>
      <c r="E9723"/>
      <c r="F9723"/>
      <c r="G9723"/>
      <c r="H9723"/>
      <c r="I9723"/>
    </row>
    <row r="9724" spans="4:9" x14ac:dyDescent="0.2">
      <c r="D9724" s="7"/>
      <c r="E9724"/>
      <c r="F9724"/>
      <c r="G9724"/>
      <c r="H9724"/>
      <c r="I9724"/>
    </row>
    <row r="9725" spans="4:9" x14ac:dyDescent="0.2">
      <c r="D9725" s="7"/>
      <c r="E9725"/>
      <c r="F9725"/>
      <c r="G9725"/>
      <c r="H9725"/>
      <c r="I9725"/>
    </row>
    <row r="9726" spans="4:9" x14ac:dyDescent="0.2">
      <c r="D9726" s="7"/>
      <c r="E9726"/>
      <c r="F9726"/>
      <c r="G9726"/>
      <c r="H9726"/>
      <c r="I9726"/>
    </row>
    <row r="9727" spans="4:9" x14ac:dyDescent="0.2">
      <c r="D9727" s="7"/>
      <c r="E9727"/>
      <c r="F9727"/>
      <c r="G9727"/>
      <c r="H9727"/>
      <c r="I9727"/>
    </row>
    <row r="9728" spans="4:9" x14ac:dyDescent="0.2">
      <c r="D9728" s="7"/>
      <c r="E9728"/>
      <c r="F9728"/>
      <c r="G9728"/>
      <c r="H9728"/>
      <c r="I9728"/>
    </row>
    <row r="9729" spans="4:9" x14ac:dyDescent="0.2">
      <c r="D9729" s="7"/>
      <c r="E9729"/>
      <c r="F9729"/>
      <c r="G9729"/>
      <c r="H9729"/>
      <c r="I9729"/>
    </row>
    <row r="9730" spans="4:9" x14ac:dyDescent="0.2">
      <c r="D9730" s="7"/>
      <c r="E9730"/>
      <c r="F9730"/>
      <c r="G9730"/>
      <c r="H9730"/>
      <c r="I9730"/>
    </row>
    <row r="9731" spans="4:9" x14ac:dyDescent="0.2">
      <c r="D9731" s="7"/>
      <c r="E9731"/>
      <c r="F9731"/>
      <c r="G9731"/>
      <c r="H9731"/>
      <c r="I9731"/>
    </row>
    <row r="9732" spans="4:9" x14ac:dyDescent="0.2">
      <c r="D9732" s="7"/>
      <c r="E9732"/>
      <c r="F9732"/>
      <c r="G9732"/>
      <c r="H9732"/>
      <c r="I9732"/>
    </row>
    <row r="9733" spans="4:9" x14ac:dyDescent="0.2">
      <c r="D9733" s="7"/>
      <c r="E9733"/>
      <c r="F9733"/>
      <c r="G9733"/>
      <c r="H9733"/>
      <c r="I9733"/>
    </row>
    <row r="9734" spans="4:9" x14ac:dyDescent="0.2">
      <c r="D9734" s="7"/>
      <c r="E9734"/>
      <c r="F9734"/>
      <c r="G9734"/>
      <c r="H9734"/>
      <c r="I9734"/>
    </row>
    <row r="9735" spans="4:9" x14ac:dyDescent="0.2">
      <c r="D9735" s="7"/>
      <c r="E9735"/>
      <c r="F9735"/>
      <c r="G9735"/>
      <c r="H9735"/>
      <c r="I9735"/>
    </row>
    <row r="9736" spans="4:9" x14ac:dyDescent="0.2">
      <c r="D9736" s="7"/>
      <c r="E9736"/>
      <c r="F9736"/>
      <c r="G9736"/>
      <c r="H9736"/>
      <c r="I9736"/>
    </row>
    <row r="9737" spans="4:9" x14ac:dyDescent="0.2">
      <c r="D9737" s="7"/>
      <c r="E9737"/>
      <c r="F9737"/>
      <c r="G9737"/>
      <c r="H9737"/>
      <c r="I9737"/>
    </row>
    <row r="9738" spans="4:9" x14ac:dyDescent="0.2">
      <c r="D9738" s="7"/>
      <c r="E9738"/>
      <c r="F9738"/>
      <c r="G9738"/>
      <c r="H9738"/>
      <c r="I9738"/>
    </row>
    <row r="9739" spans="4:9" x14ac:dyDescent="0.2">
      <c r="D9739" s="7"/>
      <c r="E9739"/>
      <c r="F9739"/>
      <c r="G9739"/>
      <c r="H9739"/>
      <c r="I9739"/>
    </row>
    <row r="9740" spans="4:9" x14ac:dyDescent="0.2">
      <c r="D9740" s="7"/>
      <c r="E9740"/>
      <c r="F9740"/>
      <c r="G9740"/>
      <c r="H9740"/>
      <c r="I9740"/>
    </row>
    <row r="9741" spans="4:9" x14ac:dyDescent="0.2">
      <c r="D9741" s="7"/>
      <c r="E9741"/>
      <c r="F9741"/>
      <c r="G9741"/>
      <c r="H9741"/>
      <c r="I9741"/>
    </row>
    <row r="9742" spans="4:9" x14ac:dyDescent="0.2">
      <c r="D9742" s="7"/>
      <c r="E9742"/>
      <c r="F9742"/>
      <c r="G9742"/>
      <c r="H9742"/>
      <c r="I9742"/>
    </row>
    <row r="9743" spans="4:9" x14ac:dyDescent="0.2">
      <c r="D9743" s="7"/>
      <c r="E9743"/>
      <c r="F9743"/>
      <c r="G9743"/>
      <c r="H9743"/>
      <c r="I9743"/>
    </row>
    <row r="9744" spans="4:9" x14ac:dyDescent="0.2">
      <c r="D9744" s="7"/>
      <c r="E9744"/>
      <c r="F9744"/>
      <c r="G9744"/>
      <c r="H9744"/>
      <c r="I9744"/>
    </row>
    <row r="9745" spans="4:9" x14ac:dyDescent="0.2">
      <c r="D9745" s="7"/>
      <c r="E9745"/>
      <c r="F9745"/>
      <c r="G9745"/>
      <c r="H9745"/>
      <c r="I9745"/>
    </row>
    <row r="9746" spans="4:9" x14ac:dyDescent="0.2">
      <c r="D9746" s="7"/>
      <c r="E9746"/>
      <c r="F9746"/>
      <c r="G9746"/>
      <c r="H9746"/>
      <c r="I9746"/>
    </row>
    <row r="9747" spans="4:9" x14ac:dyDescent="0.2">
      <c r="D9747" s="7"/>
      <c r="E9747"/>
      <c r="F9747"/>
      <c r="G9747"/>
      <c r="H9747"/>
      <c r="I9747"/>
    </row>
    <row r="9748" spans="4:9" x14ac:dyDescent="0.2">
      <c r="D9748" s="7"/>
      <c r="E9748"/>
      <c r="F9748"/>
      <c r="G9748"/>
      <c r="H9748"/>
      <c r="I9748"/>
    </row>
    <row r="9749" spans="4:9" x14ac:dyDescent="0.2">
      <c r="D9749" s="7"/>
      <c r="E9749"/>
      <c r="F9749"/>
      <c r="G9749"/>
      <c r="H9749"/>
      <c r="I9749"/>
    </row>
    <row r="9750" spans="4:9" x14ac:dyDescent="0.2">
      <c r="D9750" s="7"/>
      <c r="E9750"/>
      <c r="F9750"/>
      <c r="G9750"/>
      <c r="H9750"/>
      <c r="I9750"/>
    </row>
    <row r="9751" spans="4:9" x14ac:dyDescent="0.2">
      <c r="D9751" s="7"/>
      <c r="E9751"/>
      <c r="F9751"/>
      <c r="G9751"/>
      <c r="H9751"/>
      <c r="I9751"/>
    </row>
    <row r="9752" spans="4:9" x14ac:dyDescent="0.2">
      <c r="D9752" s="7"/>
      <c r="E9752"/>
      <c r="F9752"/>
      <c r="G9752"/>
      <c r="H9752"/>
      <c r="I9752"/>
    </row>
    <row r="9753" spans="4:9" x14ac:dyDescent="0.2">
      <c r="D9753" s="7"/>
      <c r="E9753"/>
      <c r="F9753"/>
      <c r="G9753"/>
      <c r="H9753"/>
      <c r="I9753"/>
    </row>
    <row r="9754" spans="4:9" x14ac:dyDescent="0.2">
      <c r="D9754" s="7"/>
      <c r="E9754"/>
      <c r="F9754"/>
      <c r="G9754"/>
      <c r="H9754"/>
      <c r="I9754"/>
    </row>
    <row r="9755" spans="4:9" x14ac:dyDescent="0.2">
      <c r="D9755" s="7"/>
      <c r="E9755"/>
      <c r="F9755"/>
      <c r="G9755"/>
      <c r="H9755"/>
      <c r="I9755"/>
    </row>
    <row r="9756" spans="4:9" x14ac:dyDescent="0.2">
      <c r="D9756" s="7"/>
      <c r="E9756"/>
      <c r="F9756"/>
      <c r="G9756"/>
      <c r="H9756"/>
      <c r="I9756"/>
    </row>
    <row r="9757" spans="4:9" x14ac:dyDescent="0.2">
      <c r="D9757" s="7"/>
      <c r="E9757"/>
      <c r="F9757"/>
      <c r="G9757"/>
      <c r="H9757"/>
      <c r="I9757"/>
    </row>
    <row r="9758" spans="4:9" x14ac:dyDescent="0.2">
      <c r="D9758" s="7"/>
      <c r="E9758"/>
      <c r="F9758"/>
      <c r="G9758"/>
      <c r="H9758"/>
      <c r="I9758"/>
    </row>
    <row r="9759" spans="4:9" x14ac:dyDescent="0.2">
      <c r="D9759" s="7"/>
      <c r="E9759"/>
      <c r="F9759"/>
      <c r="G9759"/>
      <c r="H9759"/>
      <c r="I9759"/>
    </row>
    <row r="9760" spans="4:9" x14ac:dyDescent="0.2">
      <c r="D9760" s="7"/>
      <c r="E9760"/>
      <c r="F9760"/>
      <c r="G9760"/>
      <c r="H9760"/>
      <c r="I9760"/>
    </row>
    <row r="9761" spans="4:9" x14ac:dyDescent="0.2">
      <c r="D9761" s="7"/>
      <c r="E9761"/>
      <c r="F9761"/>
      <c r="G9761"/>
      <c r="H9761"/>
      <c r="I9761"/>
    </row>
    <row r="9762" spans="4:9" x14ac:dyDescent="0.2">
      <c r="D9762" s="7"/>
      <c r="E9762"/>
      <c r="F9762"/>
      <c r="G9762"/>
      <c r="H9762"/>
      <c r="I9762"/>
    </row>
    <row r="9763" spans="4:9" x14ac:dyDescent="0.2">
      <c r="D9763" s="7"/>
      <c r="E9763"/>
      <c r="F9763"/>
      <c r="G9763"/>
      <c r="H9763"/>
      <c r="I9763"/>
    </row>
    <row r="9764" spans="4:9" x14ac:dyDescent="0.2">
      <c r="D9764" s="7"/>
      <c r="E9764"/>
      <c r="F9764"/>
      <c r="G9764"/>
      <c r="H9764"/>
      <c r="I9764"/>
    </row>
    <row r="9765" spans="4:9" x14ac:dyDescent="0.2">
      <c r="D9765" s="7"/>
      <c r="E9765"/>
      <c r="F9765"/>
      <c r="G9765"/>
      <c r="H9765"/>
      <c r="I9765"/>
    </row>
    <row r="9766" spans="4:9" x14ac:dyDescent="0.2">
      <c r="D9766" s="7"/>
      <c r="E9766"/>
      <c r="F9766"/>
      <c r="G9766"/>
      <c r="H9766"/>
      <c r="I9766"/>
    </row>
    <row r="9767" spans="4:9" x14ac:dyDescent="0.2">
      <c r="D9767" s="7"/>
      <c r="E9767"/>
      <c r="F9767"/>
      <c r="G9767"/>
      <c r="H9767"/>
      <c r="I9767"/>
    </row>
    <row r="9768" spans="4:9" x14ac:dyDescent="0.2">
      <c r="D9768" s="7"/>
      <c r="E9768"/>
      <c r="F9768"/>
      <c r="G9768"/>
      <c r="H9768"/>
      <c r="I9768"/>
    </row>
    <row r="9769" spans="4:9" x14ac:dyDescent="0.2">
      <c r="D9769" s="7"/>
      <c r="E9769"/>
      <c r="F9769"/>
      <c r="G9769"/>
      <c r="H9769"/>
      <c r="I9769"/>
    </row>
    <row r="9770" spans="4:9" x14ac:dyDescent="0.2">
      <c r="D9770" s="7"/>
      <c r="E9770"/>
      <c r="F9770"/>
      <c r="G9770"/>
      <c r="H9770"/>
      <c r="I9770"/>
    </row>
    <row r="9771" spans="4:9" x14ac:dyDescent="0.2">
      <c r="D9771" s="7"/>
      <c r="E9771"/>
      <c r="F9771"/>
      <c r="G9771"/>
      <c r="H9771"/>
      <c r="I9771"/>
    </row>
    <row r="9772" spans="4:9" x14ac:dyDescent="0.2">
      <c r="D9772" s="7"/>
      <c r="E9772"/>
      <c r="F9772"/>
      <c r="G9772"/>
      <c r="H9772"/>
      <c r="I9772"/>
    </row>
    <row r="9773" spans="4:9" x14ac:dyDescent="0.2">
      <c r="D9773" s="7"/>
      <c r="E9773"/>
      <c r="F9773"/>
      <c r="G9773"/>
      <c r="H9773"/>
      <c r="I9773"/>
    </row>
    <row r="9774" spans="4:9" x14ac:dyDescent="0.2">
      <c r="D9774" s="7"/>
      <c r="E9774"/>
      <c r="F9774"/>
      <c r="G9774"/>
      <c r="H9774"/>
      <c r="I9774"/>
    </row>
    <row r="9775" spans="4:9" x14ac:dyDescent="0.2">
      <c r="D9775" s="7"/>
      <c r="E9775"/>
      <c r="F9775"/>
      <c r="G9775"/>
      <c r="H9775"/>
      <c r="I9775"/>
    </row>
    <row r="9776" spans="4:9" x14ac:dyDescent="0.2">
      <c r="D9776" s="7"/>
      <c r="E9776"/>
      <c r="F9776"/>
      <c r="G9776"/>
      <c r="H9776"/>
      <c r="I9776"/>
    </row>
    <row r="9777" spans="4:9" x14ac:dyDescent="0.2">
      <c r="D9777" s="7"/>
      <c r="E9777"/>
      <c r="F9777"/>
      <c r="G9777"/>
      <c r="H9777"/>
      <c r="I9777"/>
    </row>
    <row r="9778" spans="4:9" x14ac:dyDescent="0.2">
      <c r="D9778" s="7"/>
      <c r="E9778"/>
      <c r="F9778"/>
      <c r="G9778"/>
      <c r="H9778"/>
      <c r="I9778"/>
    </row>
    <row r="9779" spans="4:9" x14ac:dyDescent="0.2">
      <c r="D9779" s="7"/>
      <c r="E9779"/>
      <c r="F9779"/>
      <c r="G9779"/>
      <c r="H9779"/>
      <c r="I9779"/>
    </row>
    <row r="9780" spans="4:9" x14ac:dyDescent="0.2">
      <c r="D9780" s="7"/>
      <c r="E9780"/>
      <c r="F9780"/>
      <c r="G9780"/>
      <c r="H9780"/>
      <c r="I9780"/>
    </row>
    <row r="9781" spans="4:9" x14ac:dyDescent="0.2">
      <c r="D9781" s="7"/>
      <c r="E9781"/>
      <c r="F9781"/>
      <c r="G9781"/>
      <c r="H9781"/>
      <c r="I9781"/>
    </row>
    <row r="9782" spans="4:9" x14ac:dyDescent="0.2">
      <c r="D9782" s="7"/>
      <c r="E9782"/>
      <c r="F9782"/>
      <c r="G9782"/>
      <c r="H9782"/>
      <c r="I9782"/>
    </row>
    <row r="9783" spans="4:9" x14ac:dyDescent="0.2">
      <c r="D9783" s="7"/>
      <c r="E9783"/>
      <c r="F9783"/>
      <c r="G9783"/>
      <c r="H9783"/>
      <c r="I9783"/>
    </row>
    <row r="9784" spans="4:9" x14ac:dyDescent="0.2">
      <c r="D9784" s="7"/>
      <c r="E9784"/>
      <c r="F9784"/>
      <c r="G9784"/>
      <c r="H9784"/>
      <c r="I9784"/>
    </row>
    <row r="9785" spans="4:9" x14ac:dyDescent="0.2">
      <c r="D9785" s="7"/>
      <c r="E9785"/>
      <c r="F9785"/>
      <c r="G9785"/>
      <c r="H9785"/>
      <c r="I9785"/>
    </row>
    <row r="9786" spans="4:9" x14ac:dyDescent="0.2">
      <c r="D9786" s="7"/>
      <c r="E9786"/>
      <c r="F9786"/>
      <c r="G9786"/>
      <c r="H9786"/>
      <c r="I9786"/>
    </row>
    <row r="9787" spans="4:9" x14ac:dyDescent="0.2">
      <c r="D9787" s="7"/>
      <c r="E9787"/>
      <c r="F9787"/>
      <c r="G9787"/>
      <c r="H9787"/>
      <c r="I9787"/>
    </row>
    <row r="9788" spans="4:9" x14ac:dyDescent="0.2">
      <c r="D9788" s="7"/>
      <c r="E9788"/>
      <c r="F9788"/>
      <c r="G9788"/>
      <c r="H9788"/>
      <c r="I9788"/>
    </row>
    <row r="9789" spans="4:9" x14ac:dyDescent="0.2">
      <c r="D9789" s="7"/>
      <c r="E9789"/>
      <c r="F9789"/>
      <c r="G9789"/>
      <c r="H9789"/>
      <c r="I9789"/>
    </row>
    <row r="9790" spans="4:9" x14ac:dyDescent="0.2">
      <c r="D9790" s="7"/>
      <c r="E9790"/>
      <c r="F9790"/>
      <c r="G9790"/>
      <c r="H9790"/>
      <c r="I9790"/>
    </row>
    <row r="9791" spans="4:9" x14ac:dyDescent="0.2">
      <c r="D9791" s="7"/>
      <c r="E9791"/>
      <c r="F9791"/>
      <c r="G9791"/>
      <c r="H9791"/>
      <c r="I9791"/>
    </row>
    <row r="9792" spans="4:9" x14ac:dyDescent="0.2">
      <c r="D9792" s="7"/>
      <c r="E9792"/>
      <c r="F9792"/>
      <c r="G9792"/>
      <c r="H9792"/>
      <c r="I9792"/>
    </row>
    <row r="9793" spans="4:9" x14ac:dyDescent="0.2">
      <c r="D9793" s="7"/>
      <c r="E9793"/>
      <c r="F9793"/>
      <c r="G9793"/>
      <c r="H9793"/>
      <c r="I9793"/>
    </row>
    <row r="9794" spans="4:9" x14ac:dyDescent="0.2">
      <c r="D9794" s="7"/>
      <c r="E9794"/>
      <c r="F9794"/>
      <c r="G9794"/>
      <c r="H9794"/>
      <c r="I9794"/>
    </row>
    <row r="9795" spans="4:9" x14ac:dyDescent="0.2">
      <c r="D9795" s="7"/>
      <c r="E9795"/>
      <c r="F9795"/>
      <c r="G9795"/>
      <c r="H9795"/>
      <c r="I9795"/>
    </row>
    <row r="9796" spans="4:9" x14ac:dyDescent="0.2">
      <c r="D9796" s="7"/>
      <c r="E9796"/>
      <c r="F9796"/>
      <c r="G9796"/>
      <c r="H9796"/>
      <c r="I9796"/>
    </row>
    <row r="9797" spans="4:9" x14ac:dyDescent="0.2">
      <c r="D9797" s="7"/>
      <c r="E9797"/>
      <c r="F9797"/>
      <c r="G9797"/>
      <c r="H9797"/>
      <c r="I9797"/>
    </row>
    <row r="9798" spans="4:9" x14ac:dyDescent="0.2">
      <c r="D9798" s="7"/>
      <c r="E9798"/>
      <c r="F9798"/>
      <c r="G9798"/>
      <c r="H9798"/>
      <c r="I9798"/>
    </row>
    <row r="9799" spans="4:9" x14ac:dyDescent="0.2">
      <c r="D9799" s="7"/>
      <c r="E9799"/>
      <c r="F9799"/>
      <c r="G9799"/>
      <c r="H9799"/>
      <c r="I9799"/>
    </row>
    <row r="9800" spans="4:9" x14ac:dyDescent="0.2">
      <c r="D9800" s="7"/>
      <c r="E9800"/>
      <c r="F9800"/>
      <c r="G9800"/>
      <c r="H9800"/>
      <c r="I9800"/>
    </row>
    <row r="9801" spans="4:9" x14ac:dyDescent="0.2">
      <c r="D9801" s="7"/>
      <c r="E9801"/>
      <c r="F9801"/>
      <c r="G9801"/>
      <c r="H9801"/>
      <c r="I9801"/>
    </row>
    <row r="9802" spans="4:9" x14ac:dyDescent="0.2">
      <c r="D9802" s="7"/>
      <c r="E9802"/>
      <c r="F9802"/>
      <c r="G9802"/>
      <c r="H9802"/>
      <c r="I9802"/>
    </row>
    <row r="9803" spans="4:9" x14ac:dyDescent="0.2">
      <c r="D9803" s="7"/>
      <c r="E9803"/>
      <c r="F9803"/>
      <c r="G9803"/>
      <c r="H9803"/>
      <c r="I9803"/>
    </row>
    <row r="9804" spans="4:9" x14ac:dyDescent="0.2">
      <c r="D9804" s="7"/>
      <c r="E9804"/>
      <c r="F9804"/>
      <c r="G9804"/>
      <c r="H9804"/>
      <c r="I9804"/>
    </row>
    <row r="9805" spans="4:9" x14ac:dyDescent="0.2">
      <c r="D9805" s="7"/>
      <c r="E9805"/>
      <c r="F9805"/>
      <c r="G9805"/>
      <c r="H9805"/>
      <c r="I9805"/>
    </row>
    <row r="9806" spans="4:9" x14ac:dyDescent="0.2">
      <c r="D9806" s="7"/>
      <c r="E9806"/>
      <c r="F9806"/>
      <c r="G9806"/>
      <c r="H9806"/>
      <c r="I9806"/>
    </row>
    <row r="9807" spans="4:9" x14ac:dyDescent="0.2">
      <c r="D9807" s="7"/>
      <c r="E9807"/>
      <c r="F9807"/>
      <c r="G9807"/>
      <c r="H9807"/>
      <c r="I9807"/>
    </row>
    <row r="9808" spans="4:9" x14ac:dyDescent="0.2">
      <c r="D9808" s="7"/>
      <c r="E9808"/>
      <c r="F9808"/>
      <c r="G9808"/>
      <c r="H9808"/>
      <c r="I9808"/>
    </row>
    <row r="9809" spans="4:9" x14ac:dyDescent="0.2">
      <c r="D9809" s="7"/>
      <c r="E9809"/>
      <c r="F9809"/>
      <c r="G9809"/>
      <c r="H9809"/>
      <c r="I9809"/>
    </row>
    <row r="9810" spans="4:9" x14ac:dyDescent="0.2">
      <c r="D9810" s="7"/>
      <c r="E9810"/>
      <c r="F9810"/>
      <c r="G9810"/>
      <c r="H9810"/>
      <c r="I9810"/>
    </row>
    <row r="9811" spans="4:9" x14ac:dyDescent="0.2">
      <c r="D9811" s="7"/>
      <c r="E9811"/>
      <c r="F9811"/>
      <c r="G9811"/>
      <c r="H9811"/>
      <c r="I9811"/>
    </row>
    <row r="9812" spans="4:9" x14ac:dyDescent="0.2">
      <c r="D9812" s="7"/>
      <c r="E9812"/>
      <c r="F9812"/>
      <c r="G9812"/>
      <c r="H9812"/>
      <c r="I9812"/>
    </row>
    <row r="9813" spans="4:9" x14ac:dyDescent="0.2">
      <c r="D9813" s="7"/>
      <c r="E9813"/>
      <c r="F9813"/>
      <c r="G9813"/>
      <c r="H9813"/>
      <c r="I9813"/>
    </row>
    <row r="9814" spans="4:9" x14ac:dyDescent="0.2">
      <c r="D9814" s="7"/>
      <c r="E9814"/>
      <c r="F9814"/>
      <c r="G9814"/>
      <c r="H9814"/>
      <c r="I9814"/>
    </row>
    <row r="9815" spans="4:9" x14ac:dyDescent="0.2">
      <c r="D9815" s="7"/>
      <c r="E9815"/>
      <c r="F9815"/>
      <c r="G9815"/>
      <c r="H9815"/>
      <c r="I9815"/>
    </row>
    <row r="9816" spans="4:9" x14ac:dyDescent="0.2">
      <c r="D9816" s="7"/>
      <c r="E9816"/>
      <c r="F9816"/>
      <c r="G9816"/>
      <c r="H9816"/>
      <c r="I9816"/>
    </row>
    <row r="9817" spans="4:9" x14ac:dyDescent="0.2">
      <c r="D9817" s="7"/>
      <c r="E9817"/>
      <c r="F9817"/>
      <c r="G9817"/>
      <c r="H9817"/>
      <c r="I9817"/>
    </row>
    <row r="9818" spans="4:9" x14ac:dyDescent="0.2">
      <c r="D9818" s="7"/>
      <c r="E9818"/>
      <c r="F9818"/>
      <c r="G9818"/>
      <c r="H9818"/>
      <c r="I9818"/>
    </row>
    <row r="9819" spans="4:9" x14ac:dyDescent="0.2">
      <c r="D9819" s="7"/>
      <c r="E9819"/>
      <c r="F9819"/>
      <c r="G9819"/>
      <c r="H9819"/>
      <c r="I9819"/>
    </row>
    <row r="9820" spans="4:9" x14ac:dyDescent="0.2">
      <c r="D9820" s="7"/>
      <c r="E9820"/>
      <c r="F9820"/>
      <c r="G9820"/>
      <c r="H9820"/>
      <c r="I9820"/>
    </row>
    <row r="9821" spans="4:9" x14ac:dyDescent="0.2">
      <c r="D9821" s="7"/>
      <c r="E9821"/>
      <c r="F9821"/>
      <c r="G9821"/>
      <c r="H9821"/>
      <c r="I9821"/>
    </row>
    <row r="9822" spans="4:9" x14ac:dyDescent="0.2">
      <c r="D9822" s="7"/>
      <c r="E9822"/>
      <c r="F9822"/>
      <c r="G9822"/>
      <c r="H9822"/>
      <c r="I9822"/>
    </row>
    <row r="9823" spans="4:9" x14ac:dyDescent="0.2">
      <c r="D9823" s="7"/>
      <c r="E9823"/>
      <c r="F9823"/>
      <c r="G9823"/>
      <c r="H9823"/>
      <c r="I9823"/>
    </row>
    <row r="9824" spans="4:9" x14ac:dyDescent="0.2">
      <c r="D9824" s="7"/>
      <c r="E9824"/>
      <c r="F9824"/>
      <c r="G9824"/>
      <c r="H9824"/>
      <c r="I9824"/>
    </row>
    <row r="9825" spans="4:9" x14ac:dyDescent="0.2">
      <c r="D9825" s="7"/>
      <c r="E9825"/>
      <c r="F9825"/>
      <c r="G9825"/>
      <c r="H9825"/>
      <c r="I9825"/>
    </row>
    <row r="9826" spans="4:9" x14ac:dyDescent="0.2">
      <c r="D9826" s="7"/>
      <c r="E9826"/>
      <c r="F9826"/>
      <c r="G9826"/>
      <c r="H9826"/>
      <c r="I9826"/>
    </row>
    <row r="9827" spans="4:9" x14ac:dyDescent="0.2">
      <c r="D9827" s="7"/>
      <c r="E9827"/>
      <c r="F9827"/>
      <c r="G9827"/>
      <c r="H9827"/>
      <c r="I9827"/>
    </row>
    <row r="9828" spans="4:9" x14ac:dyDescent="0.2">
      <c r="D9828" s="7"/>
      <c r="E9828"/>
      <c r="F9828"/>
      <c r="G9828"/>
      <c r="H9828"/>
      <c r="I9828"/>
    </row>
    <row r="9829" spans="4:9" x14ac:dyDescent="0.2">
      <c r="D9829" s="7"/>
      <c r="E9829"/>
      <c r="F9829"/>
      <c r="G9829"/>
      <c r="H9829"/>
      <c r="I9829"/>
    </row>
    <row r="9830" spans="4:9" x14ac:dyDescent="0.2">
      <c r="D9830" s="7"/>
      <c r="E9830"/>
      <c r="F9830"/>
      <c r="G9830"/>
      <c r="H9830"/>
      <c r="I9830"/>
    </row>
    <row r="9831" spans="4:9" x14ac:dyDescent="0.2">
      <c r="D9831" s="7"/>
      <c r="E9831"/>
      <c r="F9831"/>
      <c r="G9831"/>
      <c r="H9831"/>
      <c r="I9831"/>
    </row>
    <row r="9832" spans="4:9" x14ac:dyDescent="0.2">
      <c r="D9832" s="7"/>
      <c r="E9832"/>
      <c r="F9832"/>
      <c r="G9832"/>
      <c r="H9832"/>
      <c r="I9832"/>
    </row>
    <row r="9833" spans="4:9" x14ac:dyDescent="0.2">
      <c r="D9833" s="7"/>
      <c r="E9833"/>
      <c r="F9833"/>
      <c r="G9833"/>
      <c r="H9833"/>
      <c r="I9833"/>
    </row>
    <row r="9834" spans="4:9" x14ac:dyDescent="0.2">
      <c r="D9834" s="7"/>
      <c r="E9834"/>
      <c r="F9834"/>
      <c r="G9834"/>
      <c r="H9834"/>
      <c r="I9834"/>
    </row>
    <row r="9835" spans="4:9" x14ac:dyDescent="0.2">
      <c r="D9835" s="7"/>
      <c r="E9835"/>
      <c r="F9835"/>
      <c r="G9835"/>
      <c r="H9835"/>
      <c r="I9835"/>
    </row>
    <row r="9836" spans="4:9" x14ac:dyDescent="0.2">
      <c r="D9836" s="7"/>
      <c r="E9836"/>
      <c r="F9836"/>
      <c r="G9836"/>
      <c r="H9836"/>
      <c r="I9836"/>
    </row>
    <row r="9837" spans="4:9" x14ac:dyDescent="0.2">
      <c r="D9837" s="7"/>
      <c r="E9837"/>
      <c r="F9837"/>
      <c r="G9837"/>
      <c r="H9837"/>
      <c r="I9837"/>
    </row>
    <row r="9838" spans="4:9" x14ac:dyDescent="0.2">
      <c r="D9838" s="7"/>
      <c r="E9838"/>
      <c r="F9838"/>
      <c r="G9838"/>
      <c r="H9838"/>
      <c r="I9838"/>
    </row>
    <row r="9839" spans="4:9" x14ac:dyDescent="0.2">
      <c r="D9839" s="7"/>
      <c r="E9839"/>
      <c r="F9839"/>
      <c r="G9839"/>
      <c r="H9839"/>
      <c r="I9839"/>
    </row>
    <row r="9840" spans="4:9" x14ac:dyDescent="0.2">
      <c r="D9840" s="7"/>
      <c r="E9840"/>
      <c r="F9840"/>
      <c r="G9840"/>
      <c r="H9840"/>
      <c r="I9840"/>
    </row>
    <row r="9841" spans="4:9" x14ac:dyDescent="0.2">
      <c r="D9841" s="7"/>
      <c r="E9841"/>
      <c r="F9841"/>
      <c r="G9841"/>
      <c r="H9841"/>
      <c r="I9841"/>
    </row>
    <row r="9842" spans="4:9" x14ac:dyDescent="0.2">
      <c r="D9842" s="7"/>
      <c r="E9842"/>
      <c r="F9842"/>
      <c r="G9842"/>
      <c r="H9842"/>
      <c r="I9842"/>
    </row>
    <row r="9843" spans="4:9" x14ac:dyDescent="0.2">
      <c r="D9843" s="7"/>
      <c r="E9843"/>
      <c r="F9843"/>
      <c r="G9843"/>
      <c r="H9843"/>
      <c r="I9843"/>
    </row>
    <row r="9844" spans="4:9" x14ac:dyDescent="0.2">
      <c r="D9844" s="7"/>
      <c r="E9844"/>
      <c r="F9844"/>
      <c r="G9844"/>
      <c r="H9844"/>
      <c r="I9844"/>
    </row>
    <row r="9845" spans="4:9" x14ac:dyDescent="0.2">
      <c r="D9845" s="7"/>
      <c r="E9845"/>
      <c r="F9845"/>
      <c r="G9845"/>
      <c r="H9845"/>
      <c r="I9845"/>
    </row>
    <row r="9846" spans="4:9" x14ac:dyDescent="0.2">
      <c r="D9846" s="7"/>
      <c r="E9846"/>
      <c r="F9846"/>
      <c r="G9846"/>
      <c r="H9846"/>
      <c r="I9846"/>
    </row>
    <row r="9847" spans="4:9" x14ac:dyDescent="0.2">
      <c r="D9847" s="7"/>
      <c r="E9847"/>
      <c r="F9847"/>
      <c r="G9847"/>
      <c r="H9847"/>
      <c r="I9847"/>
    </row>
    <row r="9848" spans="4:9" x14ac:dyDescent="0.2">
      <c r="D9848" s="7"/>
      <c r="E9848"/>
      <c r="F9848"/>
      <c r="G9848"/>
      <c r="H9848"/>
      <c r="I9848"/>
    </row>
    <row r="9849" spans="4:9" x14ac:dyDescent="0.2">
      <c r="D9849" s="7"/>
      <c r="E9849"/>
      <c r="F9849"/>
      <c r="G9849"/>
      <c r="H9849"/>
      <c r="I9849"/>
    </row>
    <row r="9850" spans="4:9" x14ac:dyDescent="0.2">
      <c r="D9850" s="7"/>
      <c r="E9850"/>
      <c r="F9850"/>
      <c r="G9850"/>
      <c r="H9850"/>
      <c r="I9850"/>
    </row>
    <row r="9851" spans="4:9" x14ac:dyDescent="0.2">
      <c r="D9851" s="7"/>
      <c r="E9851"/>
      <c r="F9851"/>
      <c r="G9851"/>
      <c r="H9851"/>
      <c r="I9851"/>
    </row>
    <row r="9852" spans="4:9" x14ac:dyDescent="0.2">
      <c r="D9852" s="7"/>
      <c r="E9852"/>
      <c r="F9852"/>
      <c r="G9852"/>
      <c r="H9852"/>
      <c r="I9852"/>
    </row>
    <row r="9853" spans="4:9" x14ac:dyDescent="0.2">
      <c r="D9853" s="7"/>
      <c r="E9853"/>
      <c r="F9853"/>
      <c r="G9853"/>
      <c r="H9853"/>
      <c r="I9853"/>
    </row>
    <row r="9854" spans="4:9" x14ac:dyDescent="0.2">
      <c r="D9854" s="7"/>
      <c r="E9854"/>
      <c r="F9854"/>
      <c r="G9854"/>
      <c r="H9854"/>
      <c r="I9854"/>
    </row>
    <row r="9855" spans="4:9" x14ac:dyDescent="0.2">
      <c r="D9855" s="7"/>
      <c r="E9855"/>
      <c r="F9855"/>
      <c r="G9855"/>
      <c r="H9855"/>
      <c r="I9855"/>
    </row>
    <row r="9856" spans="4:9" x14ac:dyDescent="0.2">
      <c r="D9856" s="7"/>
      <c r="E9856"/>
      <c r="F9856"/>
      <c r="G9856"/>
      <c r="H9856"/>
      <c r="I9856"/>
    </row>
    <row r="9857" spans="4:9" x14ac:dyDescent="0.2">
      <c r="D9857" s="7"/>
      <c r="E9857"/>
      <c r="F9857"/>
      <c r="G9857"/>
      <c r="H9857"/>
      <c r="I9857"/>
    </row>
    <row r="9858" spans="4:9" x14ac:dyDescent="0.2">
      <c r="D9858" s="7"/>
      <c r="E9858"/>
      <c r="F9858"/>
      <c r="G9858"/>
      <c r="H9858"/>
      <c r="I9858"/>
    </row>
    <row r="9859" spans="4:9" x14ac:dyDescent="0.2">
      <c r="D9859" s="7"/>
      <c r="E9859"/>
      <c r="F9859"/>
      <c r="G9859"/>
      <c r="H9859"/>
      <c r="I9859"/>
    </row>
    <row r="9860" spans="4:9" x14ac:dyDescent="0.2">
      <c r="D9860" s="7"/>
      <c r="E9860"/>
      <c r="F9860"/>
      <c r="G9860"/>
      <c r="H9860"/>
      <c r="I9860"/>
    </row>
    <row r="9861" spans="4:9" x14ac:dyDescent="0.2">
      <c r="D9861" s="7"/>
      <c r="E9861"/>
      <c r="F9861"/>
      <c r="G9861"/>
      <c r="H9861"/>
      <c r="I9861"/>
    </row>
    <row r="9862" spans="4:9" x14ac:dyDescent="0.2">
      <c r="D9862" s="7"/>
      <c r="E9862"/>
      <c r="F9862"/>
      <c r="G9862"/>
      <c r="H9862"/>
      <c r="I9862"/>
    </row>
    <row r="9863" spans="4:9" x14ac:dyDescent="0.2">
      <c r="D9863" s="7"/>
      <c r="E9863"/>
      <c r="F9863"/>
      <c r="G9863"/>
      <c r="H9863"/>
      <c r="I9863"/>
    </row>
    <row r="9864" spans="4:9" x14ac:dyDescent="0.2">
      <c r="D9864" s="7"/>
      <c r="E9864"/>
      <c r="F9864"/>
      <c r="G9864"/>
      <c r="H9864"/>
      <c r="I9864"/>
    </row>
    <row r="9865" spans="4:9" x14ac:dyDescent="0.2">
      <c r="D9865" s="7"/>
      <c r="E9865"/>
      <c r="F9865"/>
      <c r="G9865"/>
      <c r="H9865"/>
      <c r="I9865"/>
    </row>
    <row r="9866" spans="4:9" x14ac:dyDescent="0.2">
      <c r="D9866" s="7"/>
      <c r="E9866"/>
      <c r="F9866"/>
      <c r="G9866"/>
      <c r="H9866"/>
      <c r="I9866"/>
    </row>
    <row r="9867" spans="4:9" x14ac:dyDescent="0.2">
      <c r="D9867" s="7"/>
      <c r="E9867"/>
      <c r="F9867"/>
      <c r="G9867"/>
      <c r="H9867"/>
      <c r="I9867"/>
    </row>
    <row r="9868" spans="4:9" x14ac:dyDescent="0.2">
      <c r="D9868" s="7"/>
      <c r="E9868"/>
      <c r="F9868"/>
      <c r="G9868"/>
      <c r="H9868"/>
      <c r="I9868"/>
    </row>
    <row r="9869" spans="4:9" x14ac:dyDescent="0.2">
      <c r="D9869" s="7"/>
      <c r="E9869"/>
      <c r="F9869"/>
      <c r="G9869"/>
      <c r="H9869"/>
      <c r="I9869"/>
    </row>
    <row r="9870" spans="4:9" x14ac:dyDescent="0.2">
      <c r="D9870" s="7"/>
      <c r="E9870"/>
      <c r="F9870"/>
      <c r="G9870"/>
      <c r="H9870"/>
      <c r="I9870"/>
    </row>
    <row r="9871" spans="4:9" x14ac:dyDescent="0.2">
      <c r="D9871" s="7"/>
      <c r="E9871"/>
      <c r="F9871"/>
      <c r="G9871"/>
      <c r="H9871"/>
      <c r="I9871"/>
    </row>
    <row r="9872" spans="4:9" x14ac:dyDescent="0.2">
      <c r="D9872" s="7"/>
      <c r="E9872"/>
      <c r="F9872"/>
      <c r="G9872"/>
      <c r="H9872"/>
      <c r="I9872"/>
    </row>
    <row r="9873" spans="4:9" x14ac:dyDescent="0.2">
      <c r="D9873" s="7"/>
      <c r="E9873"/>
      <c r="F9873"/>
      <c r="G9873"/>
      <c r="H9873"/>
      <c r="I9873"/>
    </row>
    <row r="9874" spans="4:9" x14ac:dyDescent="0.2">
      <c r="D9874" s="7"/>
      <c r="E9874"/>
      <c r="F9874"/>
      <c r="G9874"/>
      <c r="H9874"/>
      <c r="I9874"/>
    </row>
    <row r="9875" spans="4:9" x14ac:dyDescent="0.2">
      <c r="D9875" s="7"/>
      <c r="E9875"/>
      <c r="F9875"/>
      <c r="G9875"/>
      <c r="H9875"/>
      <c r="I9875"/>
    </row>
    <row r="9876" spans="4:9" x14ac:dyDescent="0.2">
      <c r="D9876" s="7"/>
      <c r="E9876"/>
      <c r="F9876"/>
      <c r="G9876"/>
      <c r="H9876"/>
      <c r="I9876"/>
    </row>
    <row r="9877" spans="4:9" x14ac:dyDescent="0.2">
      <c r="D9877" s="7"/>
      <c r="E9877"/>
      <c r="F9877"/>
      <c r="G9877"/>
      <c r="H9877"/>
      <c r="I9877"/>
    </row>
    <row r="9878" spans="4:9" x14ac:dyDescent="0.2">
      <c r="D9878" s="7"/>
      <c r="E9878"/>
      <c r="F9878"/>
      <c r="G9878"/>
      <c r="H9878"/>
      <c r="I9878"/>
    </row>
    <row r="9879" spans="4:9" x14ac:dyDescent="0.2">
      <c r="D9879" s="7"/>
      <c r="E9879"/>
      <c r="F9879"/>
      <c r="G9879"/>
      <c r="H9879"/>
      <c r="I9879"/>
    </row>
    <row r="9880" spans="4:9" x14ac:dyDescent="0.2">
      <c r="D9880" s="7"/>
      <c r="E9880"/>
      <c r="F9880"/>
      <c r="G9880"/>
      <c r="H9880"/>
      <c r="I9880"/>
    </row>
    <row r="9881" spans="4:9" x14ac:dyDescent="0.2">
      <c r="D9881" s="7"/>
      <c r="E9881"/>
      <c r="F9881"/>
      <c r="G9881"/>
      <c r="H9881"/>
      <c r="I9881"/>
    </row>
    <row r="9882" spans="4:9" x14ac:dyDescent="0.2">
      <c r="D9882" s="7"/>
      <c r="E9882"/>
      <c r="F9882"/>
      <c r="G9882"/>
      <c r="H9882"/>
      <c r="I9882"/>
    </row>
    <row r="9883" spans="4:9" x14ac:dyDescent="0.2">
      <c r="D9883" s="7"/>
      <c r="E9883"/>
      <c r="F9883"/>
      <c r="G9883"/>
      <c r="H9883"/>
      <c r="I9883"/>
    </row>
    <row r="9884" spans="4:9" x14ac:dyDescent="0.2">
      <c r="D9884" s="7"/>
      <c r="E9884"/>
      <c r="F9884"/>
      <c r="G9884"/>
      <c r="H9884"/>
      <c r="I9884"/>
    </row>
    <row r="9885" spans="4:9" x14ac:dyDescent="0.2">
      <c r="D9885" s="7"/>
      <c r="E9885"/>
      <c r="F9885"/>
      <c r="G9885"/>
      <c r="H9885"/>
      <c r="I9885"/>
    </row>
    <row r="9886" spans="4:9" x14ac:dyDescent="0.2">
      <c r="D9886" s="7"/>
      <c r="E9886"/>
      <c r="F9886"/>
      <c r="G9886"/>
      <c r="H9886"/>
      <c r="I9886"/>
    </row>
    <row r="9887" spans="4:9" x14ac:dyDescent="0.2">
      <c r="D9887" s="7"/>
      <c r="E9887"/>
      <c r="F9887"/>
      <c r="G9887"/>
      <c r="H9887"/>
      <c r="I9887"/>
    </row>
    <row r="9888" spans="4:9" x14ac:dyDescent="0.2">
      <c r="D9888" s="7"/>
      <c r="E9888"/>
      <c r="F9888"/>
      <c r="G9888"/>
      <c r="H9888"/>
      <c r="I9888"/>
    </row>
    <row r="9889" spans="4:9" x14ac:dyDescent="0.2">
      <c r="D9889" s="7"/>
      <c r="E9889"/>
      <c r="F9889"/>
      <c r="G9889"/>
      <c r="H9889"/>
      <c r="I9889"/>
    </row>
    <row r="9890" spans="4:9" x14ac:dyDescent="0.2">
      <c r="D9890" s="7"/>
      <c r="E9890"/>
      <c r="F9890"/>
      <c r="G9890"/>
      <c r="H9890"/>
      <c r="I9890"/>
    </row>
    <row r="9891" spans="4:9" x14ac:dyDescent="0.2">
      <c r="D9891" s="7"/>
      <c r="E9891"/>
      <c r="F9891"/>
      <c r="G9891"/>
      <c r="H9891"/>
      <c r="I9891"/>
    </row>
    <row r="9892" spans="4:9" x14ac:dyDescent="0.2">
      <c r="D9892" s="7"/>
      <c r="E9892"/>
      <c r="F9892"/>
      <c r="G9892"/>
      <c r="H9892"/>
      <c r="I9892"/>
    </row>
    <row r="9893" spans="4:9" x14ac:dyDescent="0.2">
      <c r="D9893" s="7"/>
      <c r="E9893"/>
      <c r="F9893"/>
      <c r="G9893"/>
      <c r="H9893"/>
      <c r="I9893"/>
    </row>
    <row r="9894" spans="4:9" x14ac:dyDescent="0.2">
      <c r="D9894" s="7"/>
      <c r="E9894"/>
      <c r="F9894"/>
      <c r="G9894"/>
      <c r="H9894"/>
      <c r="I9894"/>
    </row>
    <row r="9895" spans="4:9" x14ac:dyDescent="0.2">
      <c r="D9895" s="7"/>
      <c r="E9895"/>
      <c r="F9895"/>
      <c r="G9895"/>
      <c r="H9895"/>
      <c r="I9895"/>
    </row>
    <row r="9896" spans="4:9" x14ac:dyDescent="0.2">
      <c r="D9896" s="7"/>
      <c r="E9896"/>
      <c r="F9896"/>
      <c r="G9896"/>
      <c r="H9896"/>
      <c r="I9896"/>
    </row>
    <row r="9897" spans="4:9" x14ac:dyDescent="0.2">
      <c r="D9897" s="7"/>
      <c r="E9897"/>
      <c r="F9897"/>
      <c r="G9897"/>
      <c r="H9897"/>
      <c r="I9897"/>
    </row>
    <row r="9898" spans="4:9" x14ac:dyDescent="0.2">
      <c r="D9898" s="7"/>
      <c r="E9898"/>
      <c r="F9898"/>
      <c r="G9898"/>
      <c r="H9898"/>
      <c r="I9898"/>
    </row>
    <row r="9899" spans="4:9" x14ac:dyDescent="0.2">
      <c r="D9899" s="7"/>
      <c r="E9899"/>
      <c r="F9899"/>
      <c r="G9899"/>
      <c r="H9899"/>
      <c r="I9899"/>
    </row>
    <row r="9900" spans="4:9" x14ac:dyDescent="0.2">
      <c r="D9900" s="7"/>
      <c r="E9900"/>
      <c r="F9900"/>
      <c r="G9900"/>
      <c r="H9900"/>
      <c r="I9900"/>
    </row>
    <row r="9901" spans="4:9" x14ac:dyDescent="0.2">
      <c r="D9901" s="7"/>
      <c r="E9901"/>
      <c r="F9901"/>
      <c r="G9901"/>
      <c r="H9901"/>
      <c r="I9901"/>
    </row>
    <row r="9902" spans="4:9" x14ac:dyDescent="0.2">
      <c r="D9902" s="7"/>
      <c r="E9902"/>
      <c r="F9902"/>
      <c r="G9902"/>
      <c r="H9902"/>
      <c r="I9902"/>
    </row>
    <row r="9903" spans="4:9" x14ac:dyDescent="0.2">
      <c r="D9903" s="7"/>
      <c r="E9903"/>
      <c r="F9903"/>
      <c r="G9903"/>
      <c r="H9903"/>
      <c r="I9903"/>
    </row>
    <row r="9904" spans="4:9" x14ac:dyDescent="0.2">
      <c r="D9904" s="7"/>
      <c r="E9904"/>
      <c r="F9904"/>
      <c r="G9904"/>
      <c r="H9904"/>
      <c r="I9904"/>
    </row>
    <row r="9905" spans="4:9" x14ac:dyDescent="0.2">
      <c r="D9905" s="7"/>
      <c r="E9905"/>
      <c r="F9905"/>
      <c r="G9905"/>
      <c r="H9905"/>
      <c r="I9905"/>
    </row>
    <row r="9906" spans="4:9" x14ac:dyDescent="0.2">
      <c r="D9906" s="7"/>
      <c r="E9906"/>
      <c r="F9906"/>
      <c r="G9906"/>
      <c r="H9906"/>
      <c r="I9906"/>
    </row>
    <row r="9907" spans="4:9" x14ac:dyDescent="0.2">
      <c r="D9907" s="7"/>
      <c r="E9907"/>
      <c r="F9907"/>
      <c r="G9907"/>
      <c r="H9907"/>
      <c r="I9907"/>
    </row>
    <row r="9908" spans="4:9" x14ac:dyDescent="0.2">
      <c r="D9908" s="7"/>
      <c r="E9908"/>
      <c r="F9908"/>
      <c r="G9908"/>
      <c r="H9908"/>
      <c r="I9908"/>
    </row>
    <row r="9909" spans="4:9" x14ac:dyDescent="0.2">
      <c r="D9909" s="7"/>
      <c r="E9909"/>
      <c r="F9909"/>
      <c r="G9909"/>
      <c r="H9909"/>
      <c r="I9909"/>
    </row>
    <row r="9910" spans="4:9" x14ac:dyDescent="0.2">
      <c r="D9910" s="7"/>
      <c r="E9910"/>
      <c r="F9910"/>
      <c r="G9910"/>
      <c r="H9910"/>
      <c r="I9910"/>
    </row>
    <row r="9911" spans="4:9" x14ac:dyDescent="0.2">
      <c r="D9911" s="7"/>
      <c r="E9911"/>
      <c r="F9911"/>
      <c r="G9911"/>
      <c r="H9911"/>
      <c r="I9911"/>
    </row>
    <row r="9912" spans="4:9" x14ac:dyDescent="0.2">
      <c r="D9912" s="7"/>
      <c r="E9912"/>
      <c r="F9912"/>
      <c r="G9912"/>
      <c r="H9912"/>
      <c r="I9912"/>
    </row>
    <row r="9913" spans="4:9" x14ac:dyDescent="0.2">
      <c r="D9913" s="7"/>
      <c r="E9913"/>
      <c r="F9913"/>
      <c r="G9913"/>
      <c r="H9913"/>
      <c r="I9913"/>
    </row>
    <row r="9914" spans="4:9" x14ac:dyDescent="0.2">
      <c r="D9914" s="7"/>
      <c r="E9914"/>
      <c r="F9914"/>
      <c r="G9914"/>
      <c r="H9914"/>
      <c r="I9914"/>
    </row>
    <row r="9915" spans="4:9" x14ac:dyDescent="0.2">
      <c r="D9915" s="7"/>
      <c r="E9915"/>
      <c r="F9915"/>
      <c r="G9915"/>
      <c r="H9915"/>
      <c r="I9915"/>
    </row>
    <row r="9916" spans="4:9" x14ac:dyDescent="0.2">
      <c r="D9916" s="7"/>
      <c r="E9916"/>
      <c r="F9916"/>
      <c r="G9916"/>
      <c r="H9916"/>
      <c r="I9916"/>
    </row>
    <row r="9917" spans="4:9" x14ac:dyDescent="0.2">
      <c r="D9917" s="7"/>
      <c r="E9917"/>
      <c r="F9917"/>
      <c r="G9917"/>
      <c r="H9917"/>
      <c r="I9917"/>
    </row>
    <row r="9918" spans="4:9" x14ac:dyDescent="0.2">
      <c r="D9918" s="7"/>
      <c r="E9918"/>
      <c r="F9918"/>
      <c r="G9918"/>
      <c r="H9918"/>
      <c r="I9918"/>
    </row>
    <row r="9919" spans="4:9" x14ac:dyDescent="0.2">
      <c r="D9919" s="7"/>
      <c r="E9919"/>
      <c r="F9919"/>
      <c r="G9919"/>
      <c r="H9919"/>
      <c r="I9919"/>
    </row>
    <row r="9920" spans="4:9" x14ac:dyDescent="0.2">
      <c r="D9920" s="7"/>
      <c r="E9920"/>
      <c r="F9920"/>
      <c r="G9920"/>
      <c r="H9920"/>
      <c r="I9920"/>
    </row>
    <row r="9921" spans="4:9" x14ac:dyDescent="0.2">
      <c r="D9921" s="7"/>
      <c r="E9921"/>
      <c r="F9921"/>
      <c r="G9921"/>
      <c r="H9921"/>
      <c r="I9921"/>
    </row>
    <row r="9922" spans="4:9" x14ac:dyDescent="0.2">
      <c r="D9922" s="7"/>
      <c r="E9922"/>
      <c r="F9922"/>
      <c r="G9922"/>
      <c r="H9922"/>
      <c r="I9922"/>
    </row>
    <row r="9923" spans="4:9" x14ac:dyDescent="0.2">
      <c r="D9923" s="7"/>
      <c r="E9923"/>
      <c r="F9923"/>
      <c r="G9923"/>
      <c r="H9923"/>
      <c r="I9923"/>
    </row>
    <row r="9924" spans="4:9" x14ac:dyDescent="0.2">
      <c r="D9924" s="7"/>
      <c r="E9924"/>
      <c r="F9924"/>
      <c r="G9924"/>
      <c r="H9924"/>
      <c r="I9924"/>
    </row>
    <row r="9925" spans="4:9" x14ac:dyDescent="0.2">
      <c r="D9925" s="7"/>
      <c r="E9925"/>
      <c r="F9925"/>
      <c r="G9925"/>
      <c r="H9925"/>
      <c r="I9925"/>
    </row>
    <row r="9926" spans="4:9" x14ac:dyDescent="0.2">
      <c r="D9926" s="7"/>
      <c r="E9926"/>
      <c r="F9926"/>
      <c r="G9926"/>
      <c r="H9926"/>
      <c r="I9926"/>
    </row>
    <row r="9927" spans="4:9" x14ac:dyDescent="0.2">
      <c r="D9927" s="7"/>
      <c r="E9927"/>
      <c r="F9927"/>
      <c r="G9927"/>
      <c r="H9927"/>
      <c r="I9927"/>
    </row>
    <row r="9928" spans="4:9" x14ac:dyDescent="0.2">
      <c r="D9928" s="7"/>
      <c r="E9928"/>
      <c r="F9928"/>
      <c r="G9928"/>
      <c r="H9928"/>
      <c r="I9928"/>
    </row>
    <row r="9929" spans="4:9" x14ac:dyDescent="0.2">
      <c r="D9929" s="7"/>
      <c r="E9929"/>
      <c r="F9929"/>
      <c r="G9929"/>
      <c r="H9929"/>
      <c r="I9929"/>
    </row>
    <row r="9930" spans="4:9" x14ac:dyDescent="0.2">
      <c r="D9930" s="7"/>
      <c r="E9930"/>
      <c r="F9930"/>
      <c r="G9930"/>
      <c r="H9930"/>
      <c r="I9930"/>
    </row>
    <row r="9931" spans="4:9" x14ac:dyDescent="0.2">
      <c r="D9931" s="7"/>
      <c r="E9931"/>
      <c r="F9931"/>
      <c r="G9931"/>
      <c r="H9931"/>
      <c r="I9931"/>
    </row>
    <row r="9932" spans="4:9" x14ac:dyDescent="0.2">
      <c r="D9932" s="7"/>
      <c r="E9932"/>
      <c r="F9932"/>
      <c r="G9932"/>
      <c r="H9932"/>
      <c r="I9932"/>
    </row>
    <row r="9933" spans="4:9" x14ac:dyDescent="0.2">
      <c r="D9933" s="7"/>
      <c r="E9933"/>
      <c r="F9933"/>
      <c r="G9933"/>
      <c r="H9933"/>
      <c r="I9933"/>
    </row>
    <row r="9934" spans="4:9" x14ac:dyDescent="0.2">
      <c r="D9934" s="7"/>
      <c r="E9934"/>
      <c r="F9934"/>
      <c r="G9934"/>
      <c r="H9934"/>
      <c r="I9934"/>
    </row>
    <row r="9935" spans="4:9" x14ac:dyDescent="0.2">
      <c r="D9935" s="7"/>
      <c r="E9935"/>
      <c r="F9935"/>
      <c r="G9935"/>
      <c r="H9935"/>
      <c r="I9935"/>
    </row>
    <row r="9936" spans="4:9" x14ac:dyDescent="0.2">
      <c r="D9936" s="7"/>
      <c r="E9936"/>
      <c r="F9936"/>
      <c r="G9936"/>
      <c r="H9936"/>
      <c r="I9936"/>
    </row>
    <row r="9937" spans="4:9" x14ac:dyDescent="0.2">
      <c r="D9937" s="7"/>
      <c r="E9937"/>
      <c r="F9937"/>
      <c r="G9937"/>
      <c r="H9937"/>
      <c r="I9937"/>
    </row>
    <row r="9938" spans="4:9" x14ac:dyDescent="0.2">
      <c r="D9938" s="7"/>
      <c r="E9938"/>
      <c r="F9938"/>
      <c r="G9938"/>
      <c r="H9938"/>
      <c r="I9938"/>
    </row>
    <row r="9939" spans="4:9" x14ac:dyDescent="0.2">
      <c r="D9939" s="7"/>
      <c r="E9939"/>
      <c r="F9939"/>
      <c r="G9939"/>
      <c r="H9939"/>
      <c r="I9939"/>
    </row>
    <row r="9940" spans="4:9" x14ac:dyDescent="0.2">
      <c r="D9940" s="7"/>
      <c r="E9940"/>
      <c r="F9940"/>
      <c r="G9940"/>
      <c r="H9940"/>
      <c r="I9940"/>
    </row>
    <row r="9941" spans="4:9" x14ac:dyDescent="0.2">
      <c r="D9941" s="7"/>
      <c r="E9941"/>
      <c r="F9941"/>
      <c r="G9941"/>
      <c r="H9941"/>
      <c r="I9941"/>
    </row>
    <row r="9942" spans="4:9" x14ac:dyDescent="0.2">
      <c r="D9942" s="7"/>
      <c r="E9942"/>
      <c r="F9942"/>
      <c r="G9942"/>
      <c r="H9942"/>
      <c r="I9942"/>
    </row>
    <row r="9943" spans="4:9" x14ac:dyDescent="0.2">
      <c r="D9943" s="7"/>
      <c r="E9943"/>
      <c r="F9943"/>
      <c r="G9943"/>
      <c r="H9943"/>
      <c r="I9943"/>
    </row>
    <row r="9944" spans="4:9" x14ac:dyDescent="0.2">
      <c r="D9944" s="7"/>
      <c r="E9944"/>
      <c r="F9944"/>
      <c r="G9944"/>
      <c r="H9944"/>
      <c r="I9944"/>
    </row>
    <row r="9945" spans="4:9" x14ac:dyDescent="0.2">
      <c r="D9945" s="7"/>
      <c r="E9945"/>
      <c r="F9945"/>
      <c r="G9945"/>
      <c r="H9945"/>
      <c r="I9945"/>
    </row>
    <row r="9946" spans="4:9" x14ac:dyDescent="0.2">
      <c r="D9946" s="7"/>
      <c r="E9946"/>
      <c r="F9946"/>
      <c r="G9946"/>
      <c r="H9946"/>
      <c r="I9946"/>
    </row>
    <row r="9947" spans="4:9" x14ac:dyDescent="0.2">
      <c r="D9947" s="7"/>
      <c r="E9947"/>
      <c r="F9947"/>
      <c r="G9947"/>
      <c r="H9947"/>
      <c r="I9947"/>
    </row>
    <row r="9948" spans="4:9" x14ac:dyDescent="0.2">
      <c r="D9948" s="7"/>
      <c r="E9948"/>
      <c r="F9948"/>
      <c r="G9948"/>
      <c r="H9948"/>
      <c r="I9948"/>
    </row>
    <row r="9949" spans="4:9" x14ac:dyDescent="0.2">
      <c r="D9949" s="7"/>
      <c r="E9949"/>
      <c r="F9949"/>
      <c r="G9949"/>
      <c r="H9949"/>
      <c r="I9949"/>
    </row>
    <row r="9950" spans="4:9" x14ac:dyDescent="0.2">
      <c r="D9950" s="7"/>
      <c r="E9950"/>
      <c r="F9950"/>
      <c r="G9950"/>
      <c r="H9950"/>
      <c r="I9950"/>
    </row>
    <row r="9951" spans="4:9" x14ac:dyDescent="0.2">
      <c r="D9951" s="7"/>
      <c r="E9951"/>
      <c r="F9951"/>
      <c r="G9951"/>
      <c r="H9951"/>
      <c r="I9951"/>
    </row>
    <row r="9952" spans="4:9" x14ac:dyDescent="0.2">
      <c r="D9952" s="7"/>
      <c r="E9952"/>
      <c r="F9952"/>
      <c r="G9952"/>
      <c r="H9952"/>
      <c r="I9952"/>
    </row>
    <row r="9953" spans="4:9" x14ac:dyDescent="0.2">
      <c r="D9953" s="7"/>
      <c r="E9953"/>
      <c r="F9953"/>
      <c r="G9953"/>
      <c r="H9953"/>
      <c r="I9953"/>
    </row>
    <row r="9954" spans="4:9" x14ac:dyDescent="0.2">
      <c r="D9954" s="7"/>
      <c r="E9954"/>
      <c r="F9954"/>
      <c r="G9954"/>
      <c r="H9954"/>
      <c r="I9954"/>
    </row>
    <row r="9955" spans="4:9" x14ac:dyDescent="0.2">
      <c r="D9955" s="7"/>
      <c r="E9955"/>
      <c r="F9955"/>
      <c r="G9955"/>
      <c r="H9955"/>
      <c r="I9955"/>
    </row>
    <row r="9956" spans="4:9" x14ac:dyDescent="0.2">
      <c r="D9956" s="7"/>
      <c r="E9956"/>
      <c r="F9956"/>
      <c r="G9956"/>
      <c r="H9956"/>
      <c r="I9956"/>
    </row>
    <row r="9957" spans="4:9" x14ac:dyDescent="0.2">
      <c r="D9957" s="7"/>
      <c r="E9957"/>
      <c r="F9957"/>
      <c r="G9957"/>
      <c r="H9957"/>
      <c r="I9957"/>
    </row>
    <row r="9958" spans="4:9" x14ac:dyDescent="0.2">
      <c r="D9958" s="7"/>
      <c r="E9958"/>
      <c r="F9958"/>
      <c r="G9958"/>
      <c r="H9958"/>
      <c r="I9958"/>
    </row>
    <row r="9959" spans="4:9" x14ac:dyDescent="0.2">
      <c r="D9959" s="7"/>
      <c r="E9959"/>
      <c r="F9959"/>
      <c r="G9959"/>
      <c r="H9959"/>
      <c r="I9959"/>
    </row>
    <row r="9960" spans="4:9" x14ac:dyDescent="0.2">
      <c r="D9960" s="7"/>
      <c r="E9960"/>
      <c r="F9960"/>
      <c r="G9960"/>
      <c r="H9960"/>
      <c r="I9960"/>
    </row>
    <row r="9961" spans="4:9" x14ac:dyDescent="0.2">
      <c r="D9961" s="7"/>
      <c r="E9961"/>
      <c r="F9961"/>
      <c r="G9961"/>
      <c r="H9961"/>
      <c r="I9961"/>
    </row>
    <row r="9962" spans="4:9" x14ac:dyDescent="0.2">
      <c r="D9962" s="7"/>
      <c r="E9962"/>
      <c r="F9962"/>
      <c r="G9962"/>
      <c r="H9962"/>
      <c r="I9962"/>
    </row>
    <row r="9963" spans="4:9" x14ac:dyDescent="0.2">
      <c r="D9963" s="7"/>
      <c r="E9963"/>
      <c r="F9963"/>
      <c r="G9963"/>
      <c r="H9963"/>
      <c r="I9963"/>
    </row>
    <row r="9964" spans="4:9" x14ac:dyDescent="0.2">
      <c r="D9964" s="7"/>
      <c r="E9964"/>
      <c r="F9964"/>
      <c r="G9964"/>
      <c r="H9964"/>
      <c r="I9964"/>
    </row>
    <row r="9965" spans="4:9" x14ac:dyDescent="0.2">
      <c r="D9965" s="7"/>
      <c r="E9965"/>
      <c r="F9965"/>
      <c r="G9965"/>
      <c r="H9965"/>
      <c r="I9965"/>
    </row>
    <row r="9966" spans="4:9" x14ac:dyDescent="0.2">
      <c r="D9966" s="7"/>
      <c r="E9966"/>
      <c r="F9966"/>
      <c r="G9966"/>
      <c r="H9966"/>
      <c r="I9966"/>
    </row>
    <row r="9967" spans="4:9" x14ac:dyDescent="0.2">
      <c r="D9967" s="7"/>
      <c r="E9967"/>
      <c r="F9967"/>
      <c r="G9967"/>
      <c r="H9967"/>
      <c r="I9967"/>
    </row>
    <row r="9968" spans="4:9" x14ac:dyDescent="0.2">
      <c r="D9968" s="7"/>
      <c r="E9968"/>
      <c r="F9968"/>
      <c r="G9968"/>
      <c r="H9968"/>
      <c r="I9968"/>
    </row>
    <row r="9969" spans="4:9" x14ac:dyDescent="0.2">
      <c r="D9969" s="7"/>
      <c r="E9969"/>
      <c r="F9969"/>
      <c r="G9969"/>
      <c r="H9969"/>
      <c r="I9969"/>
    </row>
    <row r="9970" spans="4:9" x14ac:dyDescent="0.2">
      <c r="D9970" s="7"/>
      <c r="E9970"/>
      <c r="F9970"/>
      <c r="G9970"/>
      <c r="H9970"/>
      <c r="I9970"/>
    </row>
    <row r="9971" spans="4:9" x14ac:dyDescent="0.2">
      <c r="D9971" s="7"/>
      <c r="E9971"/>
      <c r="F9971"/>
      <c r="G9971"/>
      <c r="H9971"/>
      <c r="I9971"/>
    </row>
    <row r="9972" spans="4:9" x14ac:dyDescent="0.2">
      <c r="D9972" s="7"/>
      <c r="E9972"/>
      <c r="F9972"/>
      <c r="G9972"/>
      <c r="H9972"/>
      <c r="I9972"/>
    </row>
    <row r="9973" spans="4:9" x14ac:dyDescent="0.2">
      <c r="D9973" s="7"/>
      <c r="E9973"/>
      <c r="F9973"/>
      <c r="G9973"/>
      <c r="H9973"/>
      <c r="I9973"/>
    </row>
    <row r="9974" spans="4:9" x14ac:dyDescent="0.2">
      <c r="D9974" s="7"/>
      <c r="E9974"/>
      <c r="F9974"/>
      <c r="G9974"/>
      <c r="H9974"/>
      <c r="I9974"/>
    </row>
    <row r="9975" spans="4:9" x14ac:dyDescent="0.2">
      <c r="D9975" s="7"/>
      <c r="E9975"/>
      <c r="F9975"/>
      <c r="G9975"/>
      <c r="H9975"/>
      <c r="I9975"/>
    </row>
    <row r="9976" spans="4:9" x14ac:dyDescent="0.2">
      <c r="D9976" s="7"/>
      <c r="E9976"/>
      <c r="F9976"/>
      <c r="G9976"/>
      <c r="H9976"/>
      <c r="I9976"/>
    </row>
    <row r="9977" spans="4:9" x14ac:dyDescent="0.2">
      <c r="D9977" s="7"/>
      <c r="E9977"/>
      <c r="F9977"/>
      <c r="G9977"/>
      <c r="H9977"/>
      <c r="I9977"/>
    </row>
    <row r="9978" spans="4:9" x14ac:dyDescent="0.2">
      <c r="D9978" s="7"/>
      <c r="E9978"/>
      <c r="F9978"/>
      <c r="G9978"/>
      <c r="H9978"/>
      <c r="I9978"/>
    </row>
    <row r="9979" spans="4:9" x14ac:dyDescent="0.2">
      <c r="D9979" s="7"/>
      <c r="E9979"/>
      <c r="F9979"/>
      <c r="G9979"/>
      <c r="H9979"/>
      <c r="I9979"/>
    </row>
    <row r="9980" spans="4:9" x14ac:dyDescent="0.2">
      <c r="D9980" s="7"/>
      <c r="E9980"/>
      <c r="F9980"/>
      <c r="G9980"/>
      <c r="H9980"/>
      <c r="I9980"/>
    </row>
    <row r="9981" spans="4:9" x14ac:dyDescent="0.2">
      <c r="D9981" s="7"/>
      <c r="E9981"/>
      <c r="F9981"/>
      <c r="G9981"/>
      <c r="H9981"/>
      <c r="I9981"/>
    </row>
    <row r="9982" spans="4:9" x14ac:dyDescent="0.2">
      <c r="D9982" s="7"/>
      <c r="E9982"/>
      <c r="F9982"/>
      <c r="G9982"/>
      <c r="H9982"/>
      <c r="I9982"/>
    </row>
    <row r="9983" spans="4:9" x14ac:dyDescent="0.2">
      <c r="D9983" s="7"/>
      <c r="E9983"/>
      <c r="F9983"/>
      <c r="G9983"/>
      <c r="H9983"/>
      <c r="I9983"/>
    </row>
    <row r="9984" spans="4:9" x14ac:dyDescent="0.2">
      <c r="D9984" s="7"/>
      <c r="E9984"/>
      <c r="F9984"/>
      <c r="G9984"/>
      <c r="H9984"/>
      <c r="I9984"/>
    </row>
    <row r="9985" spans="4:9" x14ac:dyDescent="0.2">
      <c r="D9985" s="7"/>
      <c r="E9985"/>
      <c r="F9985"/>
      <c r="G9985"/>
      <c r="H9985"/>
      <c r="I9985"/>
    </row>
    <row r="9986" spans="4:9" x14ac:dyDescent="0.2">
      <c r="D9986" s="7"/>
      <c r="E9986"/>
      <c r="F9986"/>
      <c r="G9986"/>
      <c r="H9986"/>
      <c r="I9986"/>
    </row>
    <row r="9987" spans="4:9" x14ac:dyDescent="0.2">
      <c r="D9987" s="7"/>
      <c r="E9987"/>
      <c r="F9987"/>
      <c r="G9987"/>
      <c r="H9987"/>
      <c r="I9987"/>
    </row>
    <row r="9988" spans="4:9" x14ac:dyDescent="0.2">
      <c r="D9988" s="7"/>
      <c r="E9988"/>
      <c r="F9988"/>
      <c r="G9988"/>
      <c r="H9988"/>
      <c r="I9988"/>
    </row>
    <row r="9989" spans="4:9" x14ac:dyDescent="0.2">
      <c r="D9989" s="7"/>
      <c r="E9989"/>
      <c r="F9989"/>
      <c r="G9989"/>
      <c r="H9989"/>
      <c r="I9989"/>
    </row>
    <row r="9990" spans="4:9" x14ac:dyDescent="0.2">
      <c r="D9990" s="7"/>
      <c r="E9990"/>
      <c r="F9990"/>
      <c r="G9990"/>
      <c r="H9990"/>
      <c r="I9990"/>
    </row>
    <row r="9991" spans="4:9" x14ac:dyDescent="0.2">
      <c r="D9991" s="7"/>
      <c r="E9991"/>
      <c r="F9991"/>
      <c r="G9991"/>
      <c r="H9991"/>
      <c r="I9991"/>
    </row>
    <row r="9992" spans="4:9" x14ac:dyDescent="0.2">
      <c r="D9992" s="7"/>
      <c r="E9992"/>
      <c r="F9992"/>
      <c r="G9992"/>
      <c r="H9992"/>
      <c r="I9992"/>
    </row>
    <row r="9993" spans="4:9" x14ac:dyDescent="0.2">
      <c r="D9993" s="7"/>
      <c r="E9993"/>
      <c r="F9993"/>
      <c r="G9993"/>
      <c r="H9993"/>
      <c r="I9993"/>
    </row>
    <row r="9994" spans="4:9" x14ac:dyDescent="0.2">
      <c r="D9994" s="7"/>
      <c r="E9994"/>
      <c r="F9994"/>
      <c r="G9994"/>
      <c r="H9994"/>
      <c r="I9994"/>
    </row>
    <row r="9995" spans="4:9" x14ac:dyDescent="0.2">
      <c r="D9995" s="7"/>
      <c r="E9995"/>
      <c r="F9995"/>
      <c r="G9995"/>
      <c r="H9995"/>
      <c r="I9995"/>
    </row>
    <row r="9996" spans="4:9" x14ac:dyDescent="0.2">
      <c r="D9996" s="7"/>
      <c r="E9996"/>
      <c r="F9996"/>
      <c r="G9996"/>
      <c r="H9996"/>
      <c r="I9996"/>
    </row>
    <row r="9997" spans="4:9" x14ac:dyDescent="0.2">
      <c r="D9997" s="7"/>
      <c r="E9997"/>
      <c r="F9997"/>
      <c r="G9997"/>
      <c r="H9997"/>
      <c r="I9997"/>
    </row>
    <row r="9998" spans="4:9" x14ac:dyDescent="0.2">
      <c r="D9998" s="7"/>
      <c r="E9998"/>
      <c r="F9998"/>
      <c r="G9998"/>
      <c r="H9998"/>
      <c r="I9998"/>
    </row>
    <row r="9999" spans="4:9" x14ac:dyDescent="0.2">
      <c r="D9999" s="7"/>
      <c r="E9999"/>
      <c r="F9999"/>
      <c r="G9999"/>
      <c r="H9999"/>
      <c r="I9999"/>
    </row>
    <row r="10000" spans="4:9" x14ac:dyDescent="0.2">
      <c r="D10000" s="7"/>
      <c r="E10000"/>
      <c r="F10000"/>
      <c r="G10000"/>
      <c r="H10000"/>
      <c r="I10000"/>
    </row>
    <row r="10001" spans="4:9" x14ac:dyDescent="0.2">
      <c r="D10001" s="7"/>
      <c r="E10001"/>
      <c r="F10001"/>
      <c r="G10001"/>
      <c r="H10001"/>
      <c r="I10001"/>
    </row>
    <row r="10002" spans="4:9" x14ac:dyDescent="0.2">
      <c r="D10002" s="7"/>
      <c r="E10002"/>
      <c r="F10002"/>
      <c r="G10002"/>
      <c r="H10002"/>
      <c r="I10002"/>
    </row>
    <row r="10003" spans="4:9" x14ac:dyDescent="0.2">
      <c r="D10003" s="7"/>
      <c r="E10003"/>
      <c r="F10003"/>
      <c r="G10003"/>
      <c r="H10003"/>
      <c r="I10003"/>
    </row>
    <row r="10004" spans="4:9" x14ac:dyDescent="0.2">
      <c r="D10004" s="7"/>
      <c r="E10004"/>
      <c r="F10004"/>
      <c r="G10004"/>
      <c r="H10004"/>
      <c r="I10004"/>
    </row>
    <row r="10005" spans="4:9" x14ac:dyDescent="0.2">
      <c r="D10005" s="7"/>
      <c r="E10005"/>
      <c r="F10005"/>
      <c r="G10005"/>
      <c r="H10005"/>
      <c r="I10005"/>
    </row>
    <row r="10006" spans="4:9" x14ac:dyDescent="0.2">
      <c r="D10006" s="7"/>
      <c r="E10006"/>
      <c r="F10006"/>
      <c r="G10006"/>
      <c r="H10006"/>
      <c r="I10006"/>
    </row>
    <row r="10007" spans="4:9" x14ac:dyDescent="0.2">
      <c r="D10007" s="7"/>
      <c r="E10007"/>
      <c r="F10007"/>
      <c r="G10007"/>
      <c r="H10007"/>
      <c r="I10007"/>
    </row>
    <row r="10008" spans="4:9" x14ac:dyDescent="0.2">
      <c r="D10008" s="7"/>
      <c r="E10008"/>
      <c r="F10008"/>
      <c r="G10008"/>
      <c r="H10008"/>
      <c r="I10008"/>
    </row>
    <row r="10009" spans="4:9" x14ac:dyDescent="0.2">
      <c r="D10009" s="7"/>
      <c r="E10009"/>
      <c r="F10009"/>
      <c r="G10009"/>
      <c r="H10009"/>
      <c r="I10009"/>
    </row>
    <row r="10010" spans="4:9" x14ac:dyDescent="0.2">
      <c r="D10010" s="7"/>
      <c r="E10010"/>
      <c r="F10010"/>
      <c r="G10010"/>
      <c r="H10010"/>
      <c r="I10010"/>
    </row>
    <row r="10011" spans="4:9" x14ac:dyDescent="0.2">
      <c r="D10011" s="7"/>
      <c r="E10011"/>
      <c r="F10011"/>
      <c r="G10011"/>
      <c r="H10011"/>
      <c r="I10011"/>
    </row>
    <row r="10012" spans="4:9" x14ac:dyDescent="0.2">
      <c r="D10012" s="7"/>
      <c r="E10012"/>
      <c r="F10012"/>
      <c r="G10012"/>
      <c r="H10012"/>
      <c r="I10012"/>
    </row>
    <row r="10013" spans="4:9" x14ac:dyDescent="0.2">
      <c r="D10013" s="7"/>
      <c r="E10013"/>
      <c r="F10013"/>
      <c r="G10013"/>
      <c r="H10013"/>
      <c r="I10013"/>
    </row>
    <row r="10014" spans="4:9" x14ac:dyDescent="0.2">
      <c r="D10014" s="7"/>
      <c r="E10014"/>
      <c r="F10014"/>
      <c r="G10014"/>
      <c r="H10014"/>
      <c r="I10014"/>
    </row>
    <row r="10015" spans="4:9" x14ac:dyDescent="0.2">
      <c r="D10015" s="7"/>
      <c r="E10015"/>
      <c r="F10015"/>
      <c r="G10015"/>
      <c r="H10015"/>
      <c r="I10015"/>
    </row>
    <row r="10016" spans="4:9" x14ac:dyDescent="0.2">
      <c r="D10016" s="7"/>
      <c r="E10016"/>
      <c r="F10016"/>
      <c r="G10016"/>
      <c r="H10016"/>
      <c r="I10016"/>
    </row>
    <row r="10017" spans="4:9" x14ac:dyDescent="0.2">
      <c r="D10017" s="7"/>
      <c r="E10017"/>
      <c r="F10017"/>
      <c r="G10017"/>
      <c r="H10017"/>
      <c r="I10017"/>
    </row>
    <row r="10018" spans="4:9" x14ac:dyDescent="0.2">
      <c r="D10018" s="7"/>
      <c r="E10018"/>
      <c r="F10018"/>
      <c r="G10018"/>
      <c r="H10018"/>
      <c r="I10018"/>
    </row>
    <row r="10019" spans="4:9" x14ac:dyDescent="0.2">
      <c r="D10019" s="7"/>
      <c r="E10019"/>
      <c r="F10019"/>
      <c r="G10019"/>
      <c r="H10019"/>
      <c r="I10019"/>
    </row>
    <row r="10020" spans="4:9" x14ac:dyDescent="0.2">
      <c r="D10020" s="7"/>
      <c r="E10020"/>
      <c r="F10020"/>
      <c r="G10020"/>
      <c r="H10020"/>
      <c r="I10020"/>
    </row>
    <row r="10021" spans="4:9" x14ac:dyDescent="0.2">
      <c r="D10021" s="7"/>
      <c r="E10021"/>
      <c r="F10021"/>
      <c r="G10021"/>
      <c r="H10021"/>
      <c r="I10021"/>
    </row>
    <row r="10022" spans="4:9" x14ac:dyDescent="0.2">
      <c r="D10022" s="7"/>
      <c r="E10022"/>
      <c r="F10022"/>
      <c r="G10022"/>
      <c r="H10022"/>
      <c r="I10022"/>
    </row>
    <row r="10023" spans="4:9" x14ac:dyDescent="0.2">
      <c r="D10023" s="7"/>
      <c r="E10023"/>
      <c r="F10023"/>
      <c r="G10023"/>
      <c r="H10023"/>
      <c r="I10023"/>
    </row>
    <row r="10024" spans="4:9" x14ac:dyDescent="0.2">
      <c r="D10024" s="7"/>
      <c r="E10024"/>
      <c r="F10024"/>
      <c r="G10024"/>
      <c r="H10024"/>
      <c r="I10024"/>
    </row>
    <row r="10025" spans="4:9" x14ac:dyDescent="0.2">
      <c r="D10025" s="7"/>
      <c r="E10025"/>
      <c r="F10025"/>
      <c r="G10025"/>
      <c r="H10025"/>
      <c r="I10025"/>
    </row>
    <row r="10026" spans="4:9" x14ac:dyDescent="0.2">
      <c r="D10026" s="7"/>
      <c r="E10026"/>
      <c r="F10026"/>
      <c r="G10026"/>
      <c r="H10026"/>
      <c r="I10026"/>
    </row>
    <row r="10027" spans="4:9" x14ac:dyDescent="0.2">
      <c r="D10027" s="7"/>
      <c r="E10027"/>
      <c r="F10027"/>
      <c r="G10027"/>
      <c r="H10027"/>
      <c r="I10027"/>
    </row>
    <row r="10028" spans="4:9" x14ac:dyDescent="0.2">
      <c r="D10028" s="7"/>
      <c r="E10028"/>
      <c r="F10028"/>
      <c r="G10028"/>
      <c r="H10028"/>
      <c r="I10028"/>
    </row>
    <row r="10029" spans="4:9" x14ac:dyDescent="0.2">
      <c r="D10029" s="7"/>
      <c r="E10029"/>
      <c r="F10029"/>
      <c r="G10029"/>
      <c r="H10029"/>
      <c r="I10029"/>
    </row>
    <row r="10030" spans="4:9" x14ac:dyDescent="0.2">
      <c r="D10030" s="7"/>
      <c r="E10030"/>
      <c r="F10030"/>
      <c r="G10030"/>
      <c r="H10030"/>
      <c r="I10030"/>
    </row>
    <row r="10031" spans="4:9" x14ac:dyDescent="0.2">
      <c r="D10031" s="7"/>
      <c r="E10031"/>
      <c r="F10031"/>
      <c r="G10031"/>
      <c r="H10031"/>
      <c r="I10031"/>
    </row>
    <row r="10032" spans="4:9" x14ac:dyDescent="0.2">
      <c r="D10032" s="7"/>
      <c r="E10032"/>
      <c r="F10032"/>
      <c r="G10032"/>
      <c r="H10032"/>
      <c r="I10032"/>
    </row>
    <row r="10033" spans="4:9" x14ac:dyDescent="0.2">
      <c r="D10033" s="7"/>
      <c r="E10033"/>
      <c r="F10033"/>
      <c r="G10033"/>
      <c r="H10033"/>
      <c r="I10033"/>
    </row>
    <row r="10034" spans="4:9" x14ac:dyDescent="0.2">
      <c r="D10034" s="7"/>
      <c r="E10034"/>
      <c r="F10034"/>
      <c r="G10034"/>
      <c r="H10034"/>
      <c r="I10034"/>
    </row>
    <row r="10035" spans="4:9" x14ac:dyDescent="0.2">
      <c r="D10035" s="7"/>
      <c r="E10035"/>
      <c r="F10035"/>
      <c r="G10035"/>
      <c r="H10035"/>
      <c r="I10035"/>
    </row>
    <row r="10036" spans="4:9" x14ac:dyDescent="0.2">
      <c r="D10036" s="7"/>
      <c r="E10036"/>
      <c r="F10036"/>
      <c r="G10036"/>
      <c r="H10036"/>
      <c r="I10036"/>
    </row>
    <row r="10037" spans="4:9" x14ac:dyDescent="0.2">
      <c r="D10037" s="7"/>
      <c r="E10037"/>
      <c r="F10037"/>
      <c r="G10037"/>
      <c r="H10037"/>
      <c r="I10037"/>
    </row>
    <row r="10038" spans="4:9" x14ac:dyDescent="0.2">
      <c r="D10038" s="7"/>
      <c r="E10038"/>
      <c r="F10038"/>
      <c r="G10038"/>
      <c r="H10038"/>
      <c r="I10038"/>
    </row>
    <row r="10039" spans="4:9" x14ac:dyDescent="0.2">
      <c r="D10039" s="7"/>
      <c r="E10039"/>
      <c r="F10039"/>
      <c r="G10039"/>
      <c r="H10039"/>
      <c r="I10039"/>
    </row>
    <row r="10040" spans="4:9" x14ac:dyDescent="0.2">
      <c r="D10040" s="7"/>
      <c r="E10040"/>
      <c r="F10040"/>
      <c r="G10040"/>
      <c r="H10040"/>
      <c r="I10040"/>
    </row>
    <row r="10041" spans="4:9" x14ac:dyDescent="0.2">
      <c r="D10041" s="7"/>
      <c r="E10041"/>
      <c r="F10041"/>
      <c r="G10041"/>
      <c r="H10041"/>
      <c r="I10041"/>
    </row>
    <row r="10042" spans="4:9" x14ac:dyDescent="0.2">
      <c r="D10042" s="7"/>
      <c r="E10042"/>
      <c r="F10042"/>
      <c r="G10042"/>
      <c r="H10042"/>
      <c r="I10042"/>
    </row>
    <row r="10043" spans="4:9" x14ac:dyDescent="0.2">
      <c r="D10043" s="7"/>
      <c r="E10043"/>
      <c r="F10043"/>
      <c r="G10043"/>
      <c r="H10043"/>
      <c r="I10043"/>
    </row>
    <row r="10044" spans="4:9" x14ac:dyDescent="0.2">
      <c r="D10044" s="7"/>
      <c r="E10044"/>
      <c r="F10044"/>
      <c r="G10044"/>
      <c r="H10044"/>
      <c r="I10044"/>
    </row>
    <row r="10045" spans="4:9" x14ac:dyDescent="0.2">
      <c r="D10045" s="7"/>
      <c r="E10045"/>
      <c r="F10045"/>
      <c r="G10045"/>
      <c r="H10045"/>
      <c r="I10045"/>
    </row>
    <row r="10046" spans="4:9" x14ac:dyDescent="0.2">
      <c r="D10046" s="7"/>
      <c r="E10046"/>
      <c r="F10046"/>
      <c r="G10046"/>
      <c r="H10046"/>
      <c r="I10046"/>
    </row>
    <row r="10047" spans="4:9" x14ac:dyDescent="0.2">
      <c r="D10047" s="7"/>
      <c r="E10047"/>
      <c r="F10047"/>
      <c r="G10047"/>
      <c r="H10047"/>
      <c r="I10047"/>
    </row>
    <row r="10048" spans="4:9" x14ac:dyDescent="0.2">
      <c r="D10048" s="7"/>
      <c r="E10048"/>
      <c r="F10048"/>
      <c r="G10048"/>
      <c r="H10048"/>
      <c r="I10048"/>
    </row>
    <row r="10049" spans="4:9" x14ac:dyDescent="0.2">
      <c r="D10049" s="7"/>
      <c r="E10049"/>
      <c r="F10049"/>
      <c r="G10049"/>
      <c r="H10049"/>
      <c r="I10049"/>
    </row>
    <row r="10050" spans="4:9" x14ac:dyDescent="0.2">
      <c r="D10050" s="7"/>
      <c r="E10050"/>
      <c r="F10050"/>
      <c r="G10050"/>
      <c r="H10050"/>
      <c r="I10050"/>
    </row>
    <row r="10051" spans="4:9" x14ac:dyDescent="0.2">
      <c r="D10051" s="7"/>
      <c r="E10051"/>
      <c r="F10051"/>
      <c r="G10051"/>
      <c r="H10051"/>
      <c r="I10051"/>
    </row>
    <row r="10052" spans="4:9" x14ac:dyDescent="0.2">
      <c r="D10052" s="7"/>
      <c r="E10052"/>
      <c r="F10052"/>
      <c r="G10052"/>
      <c r="H10052"/>
      <c r="I10052"/>
    </row>
    <row r="10053" spans="4:9" x14ac:dyDescent="0.2">
      <c r="D10053" s="7"/>
      <c r="E10053"/>
      <c r="F10053"/>
      <c r="G10053"/>
      <c r="H10053"/>
      <c r="I10053"/>
    </row>
    <row r="10054" spans="4:9" x14ac:dyDescent="0.2">
      <c r="D10054" s="7"/>
      <c r="E10054"/>
      <c r="F10054"/>
      <c r="G10054"/>
      <c r="H10054"/>
      <c r="I10054"/>
    </row>
    <row r="10055" spans="4:9" x14ac:dyDescent="0.2">
      <c r="D10055" s="7"/>
      <c r="E10055"/>
      <c r="F10055"/>
      <c r="G10055"/>
      <c r="H10055"/>
      <c r="I10055"/>
    </row>
    <row r="10056" spans="4:9" x14ac:dyDescent="0.2">
      <c r="D10056" s="7"/>
      <c r="E10056"/>
      <c r="F10056"/>
      <c r="G10056"/>
      <c r="H10056"/>
      <c r="I10056"/>
    </row>
    <row r="10057" spans="4:9" x14ac:dyDescent="0.2">
      <c r="D10057" s="7"/>
      <c r="E10057"/>
      <c r="F10057"/>
      <c r="G10057"/>
      <c r="H10057"/>
      <c r="I10057"/>
    </row>
    <row r="10058" spans="4:9" x14ac:dyDescent="0.2">
      <c r="D10058" s="7"/>
      <c r="E10058"/>
      <c r="F10058"/>
      <c r="G10058"/>
      <c r="H10058"/>
      <c r="I10058"/>
    </row>
    <row r="10059" spans="4:9" x14ac:dyDescent="0.2">
      <c r="D10059" s="7"/>
      <c r="E10059"/>
      <c r="F10059"/>
      <c r="G10059"/>
      <c r="H10059"/>
      <c r="I10059"/>
    </row>
    <row r="10060" spans="4:9" x14ac:dyDescent="0.2">
      <c r="D10060" s="7"/>
      <c r="E10060"/>
      <c r="F10060"/>
      <c r="G10060"/>
      <c r="H10060"/>
      <c r="I10060"/>
    </row>
    <row r="10061" spans="4:9" x14ac:dyDescent="0.2">
      <c r="D10061" s="7"/>
      <c r="E10061"/>
      <c r="F10061"/>
      <c r="G10061"/>
      <c r="H10061"/>
      <c r="I10061"/>
    </row>
    <row r="10062" spans="4:9" x14ac:dyDescent="0.2">
      <c r="D10062" s="7"/>
      <c r="E10062"/>
      <c r="F10062"/>
      <c r="G10062"/>
      <c r="H10062"/>
      <c r="I10062"/>
    </row>
    <row r="10063" spans="4:9" x14ac:dyDescent="0.2">
      <c r="D10063" s="7"/>
      <c r="E10063"/>
      <c r="F10063"/>
      <c r="G10063"/>
      <c r="H10063"/>
      <c r="I10063"/>
    </row>
    <row r="10064" spans="4:9" x14ac:dyDescent="0.2">
      <c r="D10064" s="7"/>
      <c r="E10064"/>
      <c r="F10064"/>
      <c r="G10064"/>
      <c r="H10064"/>
      <c r="I10064"/>
    </row>
    <row r="10065" spans="4:9" x14ac:dyDescent="0.2">
      <c r="D10065" s="7"/>
      <c r="E10065"/>
      <c r="F10065"/>
      <c r="G10065"/>
      <c r="H10065"/>
      <c r="I10065"/>
    </row>
    <row r="10066" spans="4:9" x14ac:dyDescent="0.2">
      <c r="D10066" s="7"/>
      <c r="E10066"/>
      <c r="F10066"/>
      <c r="G10066"/>
      <c r="H10066"/>
      <c r="I10066"/>
    </row>
    <row r="10067" spans="4:9" x14ac:dyDescent="0.2">
      <c r="D10067" s="7"/>
      <c r="E10067"/>
      <c r="F10067"/>
      <c r="G10067"/>
      <c r="H10067"/>
      <c r="I10067"/>
    </row>
    <row r="10068" spans="4:9" x14ac:dyDescent="0.2">
      <c r="D10068" s="7"/>
      <c r="E10068"/>
      <c r="F10068"/>
      <c r="G10068"/>
      <c r="H10068"/>
      <c r="I10068"/>
    </row>
    <row r="10069" spans="4:9" x14ac:dyDescent="0.2">
      <c r="D10069" s="7"/>
      <c r="E10069"/>
      <c r="F10069"/>
      <c r="G10069"/>
      <c r="H10069"/>
      <c r="I10069"/>
    </row>
    <row r="10070" spans="4:9" x14ac:dyDescent="0.2">
      <c r="D10070" s="7"/>
      <c r="E10070"/>
      <c r="F10070"/>
      <c r="G10070"/>
      <c r="H10070"/>
      <c r="I10070"/>
    </row>
    <row r="10071" spans="4:9" x14ac:dyDescent="0.2">
      <c r="D10071" s="7"/>
      <c r="E10071"/>
      <c r="F10071"/>
      <c r="G10071"/>
      <c r="H10071"/>
      <c r="I10071"/>
    </row>
    <row r="10072" spans="4:9" x14ac:dyDescent="0.2">
      <c r="D10072" s="7"/>
      <c r="E10072"/>
      <c r="F10072"/>
      <c r="G10072"/>
      <c r="H10072"/>
      <c r="I10072"/>
    </row>
    <row r="10073" spans="4:9" x14ac:dyDescent="0.2">
      <c r="D10073" s="7"/>
      <c r="E10073"/>
      <c r="F10073"/>
      <c r="G10073"/>
      <c r="H10073"/>
      <c r="I10073"/>
    </row>
    <row r="10074" spans="4:9" x14ac:dyDescent="0.2">
      <c r="D10074" s="7"/>
      <c r="E10074"/>
      <c r="F10074"/>
      <c r="G10074"/>
      <c r="H10074"/>
      <c r="I10074"/>
    </row>
    <row r="10075" spans="4:9" x14ac:dyDescent="0.2">
      <c r="D10075" s="7"/>
      <c r="E10075"/>
      <c r="F10075"/>
      <c r="G10075"/>
      <c r="H10075"/>
      <c r="I10075"/>
    </row>
    <row r="10076" spans="4:9" x14ac:dyDescent="0.2">
      <c r="D10076" s="7"/>
      <c r="E10076"/>
      <c r="F10076"/>
      <c r="G10076"/>
      <c r="H10076"/>
      <c r="I10076"/>
    </row>
    <row r="10077" spans="4:9" x14ac:dyDescent="0.2">
      <c r="D10077" s="7"/>
      <c r="E10077"/>
      <c r="F10077"/>
      <c r="G10077"/>
      <c r="H10077"/>
      <c r="I10077"/>
    </row>
    <row r="10078" spans="4:9" x14ac:dyDescent="0.2">
      <c r="D10078" s="7"/>
      <c r="E10078"/>
      <c r="F10078"/>
      <c r="G10078"/>
      <c r="H10078"/>
      <c r="I10078"/>
    </row>
    <row r="10079" spans="4:9" x14ac:dyDescent="0.2">
      <c r="D10079" s="7"/>
      <c r="E10079"/>
      <c r="F10079"/>
      <c r="G10079"/>
      <c r="H10079"/>
      <c r="I10079"/>
    </row>
    <row r="10080" spans="4:9" x14ac:dyDescent="0.2">
      <c r="D10080" s="7"/>
      <c r="E10080"/>
      <c r="F10080"/>
      <c r="G10080"/>
      <c r="H10080"/>
      <c r="I10080"/>
    </row>
    <row r="10081" spans="4:9" x14ac:dyDescent="0.2">
      <c r="D10081" s="7"/>
      <c r="E10081"/>
      <c r="F10081"/>
      <c r="G10081"/>
      <c r="H10081"/>
      <c r="I10081"/>
    </row>
    <row r="10082" spans="4:9" x14ac:dyDescent="0.2">
      <c r="D10082" s="7"/>
      <c r="E10082"/>
      <c r="F10082"/>
      <c r="G10082"/>
      <c r="H10082"/>
      <c r="I10082"/>
    </row>
    <row r="10083" spans="4:9" x14ac:dyDescent="0.2">
      <c r="D10083" s="7"/>
      <c r="E10083"/>
      <c r="F10083"/>
      <c r="G10083"/>
      <c r="H10083"/>
      <c r="I10083"/>
    </row>
    <row r="10084" spans="4:9" x14ac:dyDescent="0.2">
      <c r="D10084" s="7"/>
      <c r="E10084"/>
      <c r="F10084"/>
      <c r="G10084"/>
      <c r="H10084"/>
      <c r="I10084"/>
    </row>
    <row r="10085" spans="4:9" x14ac:dyDescent="0.2">
      <c r="D10085" s="7"/>
      <c r="E10085"/>
      <c r="F10085"/>
      <c r="G10085"/>
      <c r="H10085"/>
      <c r="I10085"/>
    </row>
    <row r="10086" spans="4:9" x14ac:dyDescent="0.2">
      <c r="D10086" s="7"/>
      <c r="E10086"/>
      <c r="F10086"/>
      <c r="G10086"/>
      <c r="H10086"/>
      <c r="I10086"/>
    </row>
    <row r="10087" spans="4:9" x14ac:dyDescent="0.2">
      <c r="D10087" s="7"/>
      <c r="E10087"/>
      <c r="F10087"/>
      <c r="G10087"/>
      <c r="H10087"/>
      <c r="I10087"/>
    </row>
    <row r="10088" spans="4:9" x14ac:dyDescent="0.2">
      <c r="D10088" s="7"/>
      <c r="E10088"/>
      <c r="F10088"/>
      <c r="G10088"/>
      <c r="H10088"/>
      <c r="I10088"/>
    </row>
    <row r="10089" spans="4:9" x14ac:dyDescent="0.2">
      <c r="D10089" s="7"/>
      <c r="E10089"/>
      <c r="F10089"/>
      <c r="G10089"/>
      <c r="H10089"/>
      <c r="I10089"/>
    </row>
    <row r="10090" spans="4:9" x14ac:dyDescent="0.2">
      <c r="D10090" s="7"/>
      <c r="E10090"/>
      <c r="F10090"/>
      <c r="G10090"/>
      <c r="H10090"/>
      <c r="I10090"/>
    </row>
    <row r="10091" spans="4:9" x14ac:dyDescent="0.2">
      <c r="D10091" s="7"/>
      <c r="E10091"/>
      <c r="F10091"/>
      <c r="G10091"/>
      <c r="H10091"/>
      <c r="I10091"/>
    </row>
    <row r="10092" spans="4:9" x14ac:dyDescent="0.2">
      <c r="D10092" s="7"/>
      <c r="E10092"/>
      <c r="F10092"/>
      <c r="G10092"/>
      <c r="H10092"/>
      <c r="I10092"/>
    </row>
    <row r="10093" spans="4:9" x14ac:dyDescent="0.2">
      <c r="D10093" s="7"/>
      <c r="E10093"/>
      <c r="F10093"/>
      <c r="G10093"/>
      <c r="H10093"/>
      <c r="I10093"/>
    </row>
    <row r="10094" spans="4:9" x14ac:dyDescent="0.2">
      <c r="D10094" s="7"/>
      <c r="E10094"/>
      <c r="F10094"/>
      <c r="G10094"/>
      <c r="H10094"/>
      <c r="I10094"/>
    </row>
    <row r="10095" spans="4:9" x14ac:dyDescent="0.2">
      <c r="D10095" s="7"/>
      <c r="E10095"/>
      <c r="F10095"/>
      <c r="G10095"/>
      <c r="H10095"/>
      <c r="I10095"/>
    </row>
    <row r="10096" spans="4:9" x14ac:dyDescent="0.2">
      <c r="D10096" s="7"/>
      <c r="E10096"/>
      <c r="F10096"/>
      <c r="G10096"/>
      <c r="H10096"/>
      <c r="I10096"/>
    </row>
    <row r="10097" spans="4:9" x14ac:dyDescent="0.2">
      <c r="D10097" s="7"/>
      <c r="E10097"/>
      <c r="F10097"/>
      <c r="G10097"/>
      <c r="H10097"/>
      <c r="I10097"/>
    </row>
    <row r="10098" spans="4:9" x14ac:dyDescent="0.2">
      <c r="D10098" s="7"/>
      <c r="E10098"/>
      <c r="F10098"/>
      <c r="G10098"/>
      <c r="H10098"/>
      <c r="I10098"/>
    </row>
    <row r="10099" spans="4:9" x14ac:dyDescent="0.2">
      <c r="D10099" s="7"/>
      <c r="E10099"/>
      <c r="F10099"/>
      <c r="G10099"/>
      <c r="H10099"/>
      <c r="I10099"/>
    </row>
    <row r="10100" spans="4:9" x14ac:dyDescent="0.2">
      <c r="D10100" s="7"/>
      <c r="E10100"/>
      <c r="F10100"/>
      <c r="G10100"/>
      <c r="H10100"/>
      <c r="I10100"/>
    </row>
    <row r="10101" spans="4:9" x14ac:dyDescent="0.2">
      <c r="D10101" s="7"/>
      <c r="E10101"/>
      <c r="F10101"/>
      <c r="G10101"/>
      <c r="H10101"/>
      <c r="I10101"/>
    </row>
    <row r="10102" spans="4:9" x14ac:dyDescent="0.2">
      <c r="D10102" s="7"/>
      <c r="E10102"/>
      <c r="F10102"/>
      <c r="G10102"/>
      <c r="H10102"/>
      <c r="I10102"/>
    </row>
    <row r="10103" spans="4:9" x14ac:dyDescent="0.2">
      <c r="D10103" s="7"/>
      <c r="E10103"/>
      <c r="F10103"/>
      <c r="G10103"/>
      <c r="H10103"/>
      <c r="I10103"/>
    </row>
    <row r="10104" spans="4:9" x14ac:dyDescent="0.2">
      <c r="D10104" s="7"/>
      <c r="E10104"/>
      <c r="F10104"/>
      <c r="G10104"/>
      <c r="H10104"/>
      <c r="I10104"/>
    </row>
    <row r="10105" spans="4:9" x14ac:dyDescent="0.2">
      <c r="D10105" s="7"/>
      <c r="E10105"/>
      <c r="F10105"/>
      <c r="G10105"/>
      <c r="H10105"/>
      <c r="I10105"/>
    </row>
    <row r="10106" spans="4:9" x14ac:dyDescent="0.2">
      <c r="D10106" s="7"/>
      <c r="E10106"/>
      <c r="F10106"/>
      <c r="G10106"/>
      <c r="H10106"/>
      <c r="I10106"/>
    </row>
    <row r="10107" spans="4:9" x14ac:dyDescent="0.2">
      <c r="D10107" s="7"/>
      <c r="E10107"/>
      <c r="F10107"/>
      <c r="G10107"/>
      <c r="H10107"/>
      <c r="I10107"/>
    </row>
    <row r="10108" spans="4:9" x14ac:dyDescent="0.2">
      <c r="D10108" s="7"/>
      <c r="E10108"/>
      <c r="F10108"/>
      <c r="G10108"/>
      <c r="H10108"/>
      <c r="I10108"/>
    </row>
    <row r="10109" spans="4:9" x14ac:dyDescent="0.2">
      <c r="D10109" s="7"/>
      <c r="E10109"/>
      <c r="F10109"/>
      <c r="G10109"/>
      <c r="H10109"/>
      <c r="I10109"/>
    </row>
    <row r="10110" spans="4:9" x14ac:dyDescent="0.2">
      <c r="D10110" s="7"/>
      <c r="E10110"/>
      <c r="F10110"/>
      <c r="G10110"/>
      <c r="H10110"/>
      <c r="I10110"/>
    </row>
    <row r="10111" spans="4:9" x14ac:dyDescent="0.2">
      <c r="D10111" s="7"/>
      <c r="E10111"/>
      <c r="F10111"/>
      <c r="G10111"/>
      <c r="H10111"/>
      <c r="I10111"/>
    </row>
    <row r="10112" spans="4:9" x14ac:dyDescent="0.2">
      <c r="D10112" s="7"/>
      <c r="E10112"/>
      <c r="F10112"/>
      <c r="G10112"/>
      <c r="H10112"/>
      <c r="I10112"/>
    </row>
    <row r="10113" spans="4:9" x14ac:dyDescent="0.2">
      <c r="D10113" s="7"/>
      <c r="E10113"/>
      <c r="F10113"/>
      <c r="G10113"/>
      <c r="H10113"/>
      <c r="I10113"/>
    </row>
    <row r="10114" spans="4:9" x14ac:dyDescent="0.2">
      <c r="D10114" s="7"/>
      <c r="E10114"/>
      <c r="F10114"/>
      <c r="G10114"/>
      <c r="H10114"/>
      <c r="I10114"/>
    </row>
    <row r="10115" spans="4:9" x14ac:dyDescent="0.2">
      <c r="D10115" s="7"/>
      <c r="E10115"/>
      <c r="F10115"/>
      <c r="G10115"/>
      <c r="H10115"/>
      <c r="I10115"/>
    </row>
    <row r="10116" spans="4:9" x14ac:dyDescent="0.2">
      <c r="D10116" s="7"/>
      <c r="E10116"/>
      <c r="F10116"/>
      <c r="G10116"/>
      <c r="H10116"/>
      <c r="I10116"/>
    </row>
    <row r="10117" spans="4:9" x14ac:dyDescent="0.2">
      <c r="D10117" s="7"/>
      <c r="E10117"/>
      <c r="F10117"/>
      <c r="G10117"/>
      <c r="H10117"/>
      <c r="I10117"/>
    </row>
    <row r="10118" spans="4:9" x14ac:dyDescent="0.2">
      <c r="D10118" s="7"/>
      <c r="E10118"/>
      <c r="F10118"/>
      <c r="G10118"/>
      <c r="H10118"/>
      <c r="I10118"/>
    </row>
    <row r="10119" spans="4:9" x14ac:dyDescent="0.2">
      <c r="D10119" s="7"/>
      <c r="E10119"/>
      <c r="F10119"/>
      <c r="G10119"/>
      <c r="H10119"/>
      <c r="I10119"/>
    </row>
    <row r="10120" spans="4:9" x14ac:dyDescent="0.2">
      <c r="D10120" s="7"/>
      <c r="E10120"/>
      <c r="F10120"/>
      <c r="G10120"/>
      <c r="H10120"/>
      <c r="I10120"/>
    </row>
    <row r="10121" spans="4:9" x14ac:dyDescent="0.2">
      <c r="D10121" s="7"/>
      <c r="E10121"/>
      <c r="F10121"/>
      <c r="G10121"/>
      <c r="H10121"/>
      <c r="I10121"/>
    </row>
    <row r="10122" spans="4:9" x14ac:dyDescent="0.2">
      <c r="D10122" s="7"/>
      <c r="E10122"/>
      <c r="F10122"/>
      <c r="G10122"/>
      <c r="H10122"/>
      <c r="I10122"/>
    </row>
    <row r="10123" spans="4:9" x14ac:dyDescent="0.2">
      <c r="D10123" s="7"/>
      <c r="E10123"/>
      <c r="F10123"/>
      <c r="G10123"/>
      <c r="H10123"/>
      <c r="I10123"/>
    </row>
    <row r="10124" spans="4:9" x14ac:dyDescent="0.2">
      <c r="D10124" s="7"/>
      <c r="E10124"/>
      <c r="F10124"/>
      <c r="G10124"/>
      <c r="H10124"/>
      <c r="I10124"/>
    </row>
    <row r="10125" spans="4:9" x14ac:dyDescent="0.2">
      <c r="D10125" s="7"/>
      <c r="E10125"/>
      <c r="F10125"/>
      <c r="G10125"/>
      <c r="H10125"/>
      <c r="I10125"/>
    </row>
    <row r="10126" spans="4:9" x14ac:dyDescent="0.2">
      <c r="D10126" s="7"/>
      <c r="E10126"/>
      <c r="F10126"/>
      <c r="G10126"/>
      <c r="H10126"/>
      <c r="I10126"/>
    </row>
    <row r="10127" spans="4:9" x14ac:dyDescent="0.2">
      <c r="D10127" s="7"/>
      <c r="E10127"/>
      <c r="F10127"/>
      <c r="G10127"/>
      <c r="H10127"/>
      <c r="I10127"/>
    </row>
    <row r="10128" spans="4:9" x14ac:dyDescent="0.2">
      <c r="D10128" s="7"/>
      <c r="E10128"/>
      <c r="F10128"/>
      <c r="G10128"/>
      <c r="H10128"/>
      <c r="I10128"/>
    </row>
    <row r="10129" spans="4:9" x14ac:dyDescent="0.2">
      <c r="D10129" s="7"/>
      <c r="E10129"/>
      <c r="F10129"/>
      <c r="G10129"/>
      <c r="H10129"/>
      <c r="I10129"/>
    </row>
    <row r="10130" spans="4:9" x14ac:dyDescent="0.2">
      <c r="D10130" s="7"/>
      <c r="E10130"/>
      <c r="F10130"/>
      <c r="G10130"/>
      <c r="H10130"/>
      <c r="I10130"/>
    </row>
    <row r="10131" spans="4:9" x14ac:dyDescent="0.2">
      <c r="D10131" s="7"/>
      <c r="E10131"/>
      <c r="F10131"/>
      <c r="G10131"/>
      <c r="H10131"/>
      <c r="I10131"/>
    </row>
    <row r="10132" spans="4:9" x14ac:dyDescent="0.2">
      <c r="D10132" s="7"/>
      <c r="E10132"/>
      <c r="F10132"/>
      <c r="G10132"/>
      <c r="H10132"/>
      <c r="I10132"/>
    </row>
    <row r="10133" spans="4:9" x14ac:dyDescent="0.2">
      <c r="D10133" s="7"/>
      <c r="E10133"/>
      <c r="F10133"/>
      <c r="G10133"/>
      <c r="H10133"/>
      <c r="I10133"/>
    </row>
    <row r="10134" spans="4:9" x14ac:dyDescent="0.2">
      <c r="D10134" s="7"/>
      <c r="E10134"/>
      <c r="F10134"/>
      <c r="G10134"/>
      <c r="H10134"/>
      <c r="I10134"/>
    </row>
    <row r="10135" spans="4:9" x14ac:dyDescent="0.2">
      <c r="D10135" s="7"/>
      <c r="E10135"/>
      <c r="F10135"/>
      <c r="G10135"/>
      <c r="H10135"/>
      <c r="I10135"/>
    </row>
    <row r="10136" spans="4:9" x14ac:dyDescent="0.2">
      <c r="D10136" s="7"/>
      <c r="E10136"/>
      <c r="F10136"/>
      <c r="G10136"/>
      <c r="H10136"/>
      <c r="I10136"/>
    </row>
    <row r="10137" spans="4:9" x14ac:dyDescent="0.2">
      <c r="D10137" s="7"/>
      <c r="E10137"/>
      <c r="F10137"/>
      <c r="G10137"/>
      <c r="H10137"/>
      <c r="I10137"/>
    </row>
    <row r="10138" spans="4:9" x14ac:dyDescent="0.2">
      <c r="D10138" s="7"/>
      <c r="E10138"/>
      <c r="F10138"/>
      <c r="G10138"/>
      <c r="H10138"/>
      <c r="I10138"/>
    </row>
    <row r="10139" spans="4:9" x14ac:dyDescent="0.2">
      <c r="D10139" s="7"/>
      <c r="E10139"/>
      <c r="F10139"/>
      <c r="G10139"/>
      <c r="H10139"/>
      <c r="I10139"/>
    </row>
    <row r="10140" spans="4:9" x14ac:dyDescent="0.2">
      <c r="D10140" s="7"/>
      <c r="E10140"/>
      <c r="F10140"/>
      <c r="G10140"/>
      <c r="H10140"/>
      <c r="I10140"/>
    </row>
    <row r="10141" spans="4:9" x14ac:dyDescent="0.2">
      <c r="D10141" s="7"/>
      <c r="E10141"/>
      <c r="F10141"/>
      <c r="G10141"/>
      <c r="H10141"/>
      <c r="I10141"/>
    </row>
    <row r="10142" spans="4:9" x14ac:dyDescent="0.2">
      <c r="D10142" s="7"/>
      <c r="E10142"/>
      <c r="F10142"/>
      <c r="G10142"/>
      <c r="H10142"/>
      <c r="I10142"/>
    </row>
    <row r="10143" spans="4:9" x14ac:dyDescent="0.2">
      <c r="D10143" s="7"/>
      <c r="E10143"/>
      <c r="F10143"/>
      <c r="G10143"/>
      <c r="H10143"/>
      <c r="I10143"/>
    </row>
    <row r="10144" spans="4:9" x14ac:dyDescent="0.2">
      <c r="D10144" s="7"/>
      <c r="E10144"/>
      <c r="F10144"/>
      <c r="G10144"/>
      <c r="H10144"/>
      <c r="I10144"/>
    </row>
    <row r="10145" spans="4:9" x14ac:dyDescent="0.2">
      <c r="D10145" s="7"/>
      <c r="E10145"/>
      <c r="F10145"/>
      <c r="G10145"/>
      <c r="H10145"/>
      <c r="I10145"/>
    </row>
    <row r="10146" spans="4:9" x14ac:dyDescent="0.2">
      <c r="D10146" s="7"/>
      <c r="E10146"/>
      <c r="F10146"/>
      <c r="G10146"/>
      <c r="H10146"/>
      <c r="I10146"/>
    </row>
    <row r="10147" spans="4:9" x14ac:dyDescent="0.2">
      <c r="D10147" s="7"/>
      <c r="E10147"/>
      <c r="F10147"/>
      <c r="G10147"/>
      <c r="H10147"/>
      <c r="I10147"/>
    </row>
    <row r="10148" spans="4:9" x14ac:dyDescent="0.2">
      <c r="D10148" s="7"/>
      <c r="E10148"/>
      <c r="F10148"/>
      <c r="G10148"/>
      <c r="H10148"/>
      <c r="I10148"/>
    </row>
    <row r="10149" spans="4:9" x14ac:dyDescent="0.2">
      <c r="D10149" s="7"/>
      <c r="E10149"/>
      <c r="F10149"/>
      <c r="G10149"/>
      <c r="H10149"/>
      <c r="I10149"/>
    </row>
    <row r="10150" spans="4:9" x14ac:dyDescent="0.2">
      <c r="D10150" s="7"/>
      <c r="E10150"/>
      <c r="F10150"/>
      <c r="G10150"/>
      <c r="H10150"/>
      <c r="I10150"/>
    </row>
    <row r="10151" spans="4:9" x14ac:dyDescent="0.2">
      <c r="D10151" s="7"/>
      <c r="E10151"/>
      <c r="F10151"/>
      <c r="G10151"/>
      <c r="H10151"/>
      <c r="I10151"/>
    </row>
    <row r="10152" spans="4:9" x14ac:dyDescent="0.2">
      <c r="D10152" s="7"/>
      <c r="E10152"/>
      <c r="F10152"/>
      <c r="G10152"/>
      <c r="H10152"/>
      <c r="I10152"/>
    </row>
    <row r="10153" spans="4:9" x14ac:dyDescent="0.2">
      <c r="D10153" s="7"/>
      <c r="E10153"/>
      <c r="F10153"/>
      <c r="G10153"/>
      <c r="H10153"/>
      <c r="I10153"/>
    </row>
    <row r="10154" spans="4:9" x14ac:dyDescent="0.2">
      <c r="D10154" s="7"/>
      <c r="E10154"/>
      <c r="F10154"/>
      <c r="G10154"/>
      <c r="H10154"/>
      <c r="I10154"/>
    </row>
    <row r="10155" spans="4:9" x14ac:dyDescent="0.2">
      <c r="D10155" s="7"/>
      <c r="E10155"/>
      <c r="F10155"/>
      <c r="G10155"/>
      <c r="H10155"/>
      <c r="I10155"/>
    </row>
    <row r="10156" spans="4:9" x14ac:dyDescent="0.2">
      <c r="D10156" s="7"/>
      <c r="E10156"/>
      <c r="F10156"/>
      <c r="G10156"/>
      <c r="H10156"/>
      <c r="I10156"/>
    </row>
    <row r="10157" spans="4:9" x14ac:dyDescent="0.2">
      <c r="D10157" s="7"/>
      <c r="E10157"/>
      <c r="F10157"/>
      <c r="G10157"/>
      <c r="H10157"/>
      <c r="I10157"/>
    </row>
    <row r="10158" spans="4:9" x14ac:dyDescent="0.2">
      <c r="D10158" s="7"/>
      <c r="E10158"/>
      <c r="F10158"/>
      <c r="G10158"/>
      <c r="H10158"/>
      <c r="I10158"/>
    </row>
    <row r="10159" spans="4:9" x14ac:dyDescent="0.2">
      <c r="D10159" s="7"/>
      <c r="E10159"/>
      <c r="F10159"/>
      <c r="G10159"/>
      <c r="H10159"/>
      <c r="I10159"/>
    </row>
    <row r="10160" spans="4:9" x14ac:dyDescent="0.2">
      <c r="D10160" s="7"/>
      <c r="E10160"/>
      <c r="F10160"/>
      <c r="G10160"/>
      <c r="H10160"/>
      <c r="I10160"/>
    </row>
    <row r="10161" spans="4:9" x14ac:dyDescent="0.2">
      <c r="D10161" s="7"/>
      <c r="E10161"/>
      <c r="F10161"/>
      <c r="G10161"/>
      <c r="H10161"/>
      <c r="I10161"/>
    </row>
    <row r="10162" spans="4:9" x14ac:dyDescent="0.2">
      <c r="D10162" s="7"/>
      <c r="E10162"/>
      <c r="F10162"/>
      <c r="G10162"/>
      <c r="H10162"/>
      <c r="I10162"/>
    </row>
    <row r="10163" spans="4:9" x14ac:dyDescent="0.2">
      <c r="D10163" s="7"/>
      <c r="E10163"/>
      <c r="F10163"/>
      <c r="G10163"/>
      <c r="H10163"/>
      <c r="I10163"/>
    </row>
    <row r="10164" spans="4:9" x14ac:dyDescent="0.2">
      <c r="D10164" s="7"/>
      <c r="E10164"/>
      <c r="F10164"/>
      <c r="G10164"/>
      <c r="H10164"/>
      <c r="I10164"/>
    </row>
    <row r="10165" spans="4:9" x14ac:dyDescent="0.2">
      <c r="D10165" s="7"/>
      <c r="E10165"/>
      <c r="F10165"/>
      <c r="G10165"/>
      <c r="H10165"/>
      <c r="I10165"/>
    </row>
    <row r="10166" spans="4:9" x14ac:dyDescent="0.2">
      <c r="D10166" s="7"/>
      <c r="E10166"/>
      <c r="F10166"/>
      <c r="G10166"/>
      <c r="H10166"/>
      <c r="I10166"/>
    </row>
    <row r="10167" spans="4:9" x14ac:dyDescent="0.2">
      <c r="D10167" s="7"/>
      <c r="E10167"/>
      <c r="F10167"/>
      <c r="G10167"/>
      <c r="H10167"/>
      <c r="I10167"/>
    </row>
    <row r="10168" spans="4:9" x14ac:dyDescent="0.2">
      <c r="D10168" s="7"/>
      <c r="E10168"/>
      <c r="F10168"/>
      <c r="G10168"/>
      <c r="H10168"/>
      <c r="I10168"/>
    </row>
    <row r="10169" spans="4:9" x14ac:dyDescent="0.2">
      <c r="D10169" s="7"/>
      <c r="E10169"/>
      <c r="F10169"/>
      <c r="G10169"/>
      <c r="H10169"/>
      <c r="I10169"/>
    </row>
    <row r="10170" spans="4:9" x14ac:dyDescent="0.2">
      <c r="D10170" s="7"/>
      <c r="E10170"/>
      <c r="F10170"/>
      <c r="G10170"/>
      <c r="H10170"/>
      <c r="I10170"/>
    </row>
    <row r="10171" spans="4:9" x14ac:dyDescent="0.2">
      <c r="D10171" s="7"/>
      <c r="E10171"/>
      <c r="F10171"/>
      <c r="G10171"/>
      <c r="H10171"/>
      <c r="I10171"/>
    </row>
    <row r="10172" spans="4:9" x14ac:dyDescent="0.2">
      <c r="D10172" s="7"/>
      <c r="E10172"/>
      <c r="F10172"/>
      <c r="G10172"/>
      <c r="H10172"/>
      <c r="I10172"/>
    </row>
    <row r="10173" spans="4:9" x14ac:dyDescent="0.2">
      <c r="D10173" s="7"/>
      <c r="E10173"/>
      <c r="F10173"/>
      <c r="G10173"/>
      <c r="H10173"/>
      <c r="I10173"/>
    </row>
    <row r="10174" spans="4:9" x14ac:dyDescent="0.2">
      <c r="D10174" s="7"/>
      <c r="E10174"/>
      <c r="F10174"/>
      <c r="G10174"/>
      <c r="H10174"/>
      <c r="I10174"/>
    </row>
    <row r="10175" spans="4:9" x14ac:dyDescent="0.2">
      <c r="D10175" s="7"/>
      <c r="E10175"/>
      <c r="F10175"/>
      <c r="G10175"/>
      <c r="H10175"/>
      <c r="I10175"/>
    </row>
    <row r="10176" spans="4:9" x14ac:dyDescent="0.2">
      <c r="D10176" s="7"/>
      <c r="E10176"/>
      <c r="F10176"/>
      <c r="G10176"/>
      <c r="H10176"/>
      <c r="I10176"/>
    </row>
    <row r="10177" spans="4:9" x14ac:dyDescent="0.2">
      <c r="D10177" s="7"/>
      <c r="E10177"/>
      <c r="F10177"/>
      <c r="G10177"/>
      <c r="H10177"/>
      <c r="I10177"/>
    </row>
    <row r="10178" spans="4:9" x14ac:dyDescent="0.2">
      <c r="D10178" s="7"/>
      <c r="E10178"/>
      <c r="F10178"/>
      <c r="G10178"/>
      <c r="H10178"/>
      <c r="I10178"/>
    </row>
    <row r="10179" spans="4:9" x14ac:dyDescent="0.2">
      <c r="D10179" s="7"/>
      <c r="E10179"/>
      <c r="F10179"/>
      <c r="G10179"/>
      <c r="H10179"/>
      <c r="I10179"/>
    </row>
    <row r="10180" spans="4:9" x14ac:dyDescent="0.2">
      <c r="D10180" s="7"/>
      <c r="E10180"/>
      <c r="F10180"/>
      <c r="G10180"/>
      <c r="H10180"/>
      <c r="I10180"/>
    </row>
    <row r="10181" spans="4:9" x14ac:dyDescent="0.2">
      <c r="D10181" s="7"/>
      <c r="E10181"/>
      <c r="F10181"/>
      <c r="G10181"/>
      <c r="H10181"/>
      <c r="I10181"/>
    </row>
    <row r="10182" spans="4:9" x14ac:dyDescent="0.2">
      <c r="D10182" s="7"/>
      <c r="E10182"/>
      <c r="F10182"/>
      <c r="G10182"/>
      <c r="H10182"/>
      <c r="I10182"/>
    </row>
    <row r="10183" spans="4:9" x14ac:dyDescent="0.2">
      <c r="D10183" s="7"/>
      <c r="E10183"/>
      <c r="F10183"/>
      <c r="G10183"/>
      <c r="H10183"/>
      <c r="I10183"/>
    </row>
    <row r="10184" spans="4:9" x14ac:dyDescent="0.2">
      <c r="D10184" s="7"/>
      <c r="E10184"/>
      <c r="F10184"/>
      <c r="G10184"/>
      <c r="H10184"/>
      <c r="I10184"/>
    </row>
    <row r="10185" spans="4:9" x14ac:dyDescent="0.2">
      <c r="D10185" s="7"/>
      <c r="E10185"/>
      <c r="F10185"/>
      <c r="G10185"/>
      <c r="H10185"/>
      <c r="I10185"/>
    </row>
    <row r="10186" spans="4:9" x14ac:dyDescent="0.2">
      <c r="D10186" s="7"/>
      <c r="E10186"/>
      <c r="F10186"/>
      <c r="G10186"/>
      <c r="H10186"/>
      <c r="I10186"/>
    </row>
    <row r="10187" spans="4:9" x14ac:dyDescent="0.2">
      <c r="D10187" s="7"/>
      <c r="E10187"/>
      <c r="F10187"/>
      <c r="G10187"/>
      <c r="H10187"/>
      <c r="I10187"/>
    </row>
    <row r="10188" spans="4:9" x14ac:dyDescent="0.2">
      <c r="D10188" s="7"/>
      <c r="E10188"/>
      <c r="F10188"/>
      <c r="G10188"/>
      <c r="H10188"/>
      <c r="I10188"/>
    </row>
    <row r="10189" spans="4:9" x14ac:dyDescent="0.2">
      <c r="D10189" s="7"/>
      <c r="E10189"/>
      <c r="F10189"/>
      <c r="G10189"/>
      <c r="H10189"/>
      <c r="I10189"/>
    </row>
    <row r="10190" spans="4:9" x14ac:dyDescent="0.2">
      <c r="D10190" s="7"/>
      <c r="E10190"/>
      <c r="F10190"/>
      <c r="G10190"/>
      <c r="H10190"/>
      <c r="I10190"/>
    </row>
    <row r="10191" spans="4:9" x14ac:dyDescent="0.2">
      <c r="D10191" s="7"/>
      <c r="E10191"/>
      <c r="F10191"/>
      <c r="G10191"/>
      <c r="H10191"/>
      <c r="I10191"/>
    </row>
    <row r="10192" spans="4:9" x14ac:dyDescent="0.2">
      <c r="D10192" s="7"/>
      <c r="E10192"/>
      <c r="F10192"/>
      <c r="G10192"/>
      <c r="H10192"/>
      <c r="I10192"/>
    </row>
    <row r="10193" spans="4:9" x14ac:dyDescent="0.2">
      <c r="D10193" s="7"/>
      <c r="E10193"/>
      <c r="F10193"/>
      <c r="G10193"/>
      <c r="H10193"/>
      <c r="I10193"/>
    </row>
    <row r="10194" spans="4:9" x14ac:dyDescent="0.2">
      <c r="D10194" s="7"/>
      <c r="E10194"/>
      <c r="F10194"/>
      <c r="G10194"/>
      <c r="H10194"/>
      <c r="I10194"/>
    </row>
    <row r="10195" spans="4:9" x14ac:dyDescent="0.2">
      <c r="D10195" s="7"/>
      <c r="E10195"/>
      <c r="F10195"/>
      <c r="G10195"/>
      <c r="H10195"/>
      <c r="I10195"/>
    </row>
    <row r="10196" spans="4:9" x14ac:dyDescent="0.2">
      <c r="D10196" s="7"/>
      <c r="E10196"/>
      <c r="F10196"/>
      <c r="G10196"/>
      <c r="H10196"/>
      <c r="I10196"/>
    </row>
    <row r="10197" spans="4:9" x14ac:dyDescent="0.2">
      <c r="D10197" s="7"/>
      <c r="E10197"/>
      <c r="F10197"/>
      <c r="G10197"/>
      <c r="H10197"/>
      <c r="I10197"/>
    </row>
    <row r="10198" spans="4:9" x14ac:dyDescent="0.2">
      <c r="D10198" s="7"/>
      <c r="E10198"/>
      <c r="F10198"/>
      <c r="G10198"/>
      <c r="H10198"/>
      <c r="I10198"/>
    </row>
    <row r="10199" spans="4:9" x14ac:dyDescent="0.2">
      <c r="D10199" s="7"/>
      <c r="E10199"/>
      <c r="F10199"/>
      <c r="G10199"/>
      <c r="H10199"/>
      <c r="I10199"/>
    </row>
    <row r="10200" spans="4:9" x14ac:dyDescent="0.2">
      <c r="D10200" s="7"/>
      <c r="E10200"/>
      <c r="F10200"/>
      <c r="G10200"/>
      <c r="H10200"/>
      <c r="I10200"/>
    </row>
    <row r="10201" spans="4:9" x14ac:dyDescent="0.2">
      <c r="D10201" s="7"/>
      <c r="E10201"/>
      <c r="F10201"/>
      <c r="G10201"/>
      <c r="H10201"/>
      <c r="I10201"/>
    </row>
    <row r="10202" spans="4:9" x14ac:dyDescent="0.2">
      <c r="D10202" s="7"/>
      <c r="E10202"/>
      <c r="F10202"/>
      <c r="G10202"/>
      <c r="H10202"/>
      <c r="I10202"/>
    </row>
    <row r="10203" spans="4:9" x14ac:dyDescent="0.2">
      <c r="D10203" s="7"/>
      <c r="E10203"/>
      <c r="F10203"/>
      <c r="G10203"/>
      <c r="H10203"/>
      <c r="I10203"/>
    </row>
    <row r="10204" spans="4:9" x14ac:dyDescent="0.2">
      <c r="D10204" s="7"/>
      <c r="E10204"/>
      <c r="F10204"/>
      <c r="G10204"/>
      <c r="H10204"/>
      <c r="I10204"/>
    </row>
    <row r="10205" spans="4:9" x14ac:dyDescent="0.2">
      <c r="D10205" s="7"/>
      <c r="E10205"/>
      <c r="F10205"/>
      <c r="G10205"/>
      <c r="H10205"/>
      <c r="I10205"/>
    </row>
    <row r="10206" spans="4:9" x14ac:dyDescent="0.2">
      <c r="D10206" s="7"/>
      <c r="E10206"/>
      <c r="F10206"/>
      <c r="G10206"/>
      <c r="H10206"/>
      <c r="I10206"/>
    </row>
    <row r="10207" spans="4:9" x14ac:dyDescent="0.2">
      <c r="D10207" s="7"/>
      <c r="E10207"/>
      <c r="F10207"/>
      <c r="G10207"/>
      <c r="H10207"/>
      <c r="I10207"/>
    </row>
    <row r="10208" spans="4:9" x14ac:dyDescent="0.2">
      <c r="D10208" s="7"/>
      <c r="E10208"/>
      <c r="F10208"/>
      <c r="G10208"/>
      <c r="H10208"/>
      <c r="I10208"/>
    </row>
    <row r="10209" spans="4:9" x14ac:dyDescent="0.2">
      <c r="D10209" s="7"/>
      <c r="E10209"/>
      <c r="F10209"/>
      <c r="G10209"/>
      <c r="H10209"/>
      <c r="I10209"/>
    </row>
    <row r="10210" spans="4:9" x14ac:dyDescent="0.2">
      <c r="D10210" s="7"/>
      <c r="E10210"/>
      <c r="F10210"/>
      <c r="G10210"/>
      <c r="H10210"/>
      <c r="I10210"/>
    </row>
    <row r="10211" spans="4:9" x14ac:dyDescent="0.2">
      <c r="D10211" s="7"/>
      <c r="E10211"/>
      <c r="F10211"/>
      <c r="G10211"/>
      <c r="H10211"/>
      <c r="I10211"/>
    </row>
    <row r="10212" spans="4:9" x14ac:dyDescent="0.2">
      <c r="D10212" s="7"/>
      <c r="E10212"/>
      <c r="F10212"/>
      <c r="G10212"/>
      <c r="H10212"/>
      <c r="I10212"/>
    </row>
    <row r="10213" spans="4:9" x14ac:dyDescent="0.2">
      <c r="D10213" s="7"/>
      <c r="E10213"/>
      <c r="F10213"/>
      <c r="G10213"/>
      <c r="H10213"/>
      <c r="I10213"/>
    </row>
    <row r="10214" spans="4:9" x14ac:dyDescent="0.2">
      <c r="D10214" s="7"/>
      <c r="E10214"/>
      <c r="F10214"/>
      <c r="G10214"/>
      <c r="H10214"/>
      <c r="I10214"/>
    </row>
    <row r="10215" spans="4:9" x14ac:dyDescent="0.2">
      <c r="D10215" s="7"/>
      <c r="E10215"/>
      <c r="F10215"/>
      <c r="G10215"/>
      <c r="H10215"/>
      <c r="I10215"/>
    </row>
    <row r="10216" spans="4:9" x14ac:dyDescent="0.2">
      <c r="D10216" s="7"/>
      <c r="E10216"/>
      <c r="F10216"/>
      <c r="G10216"/>
      <c r="H10216"/>
      <c r="I10216"/>
    </row>
    <row r="10217" spans="4:9" x14ac:dyDescent="0.2">
      <c r="D10217" s="7"/>
      <c r="E10217"/>
      <c r="F10217"/>
      <c r="G10217"/>
      <c r="H10217"/>
      <c r="I10217"/>
    </row>
    <row r="10218" spans="4:9" x14ac:dyDescent="0.2">
      <c r="D10218" s="7"/>
      <c r="E10218"/>
      <c r="F10218"/>
      <c r="G10218"/>
      <c r="H10218"/>
      <c r="I10218"/>
    </row>
    <row r="10219" spans="4:9" x14ac:dyDescent="0.2">
      <c r="D10219" s="7"/>
      <c r="E10219"/>
      <c r="F10219"/>
      <c r="G10219"/>
      <c r="H10219"/>
      <c r="I10219"/>
    </row>
    <row r="10220" spans="4:9" x14ac:dyDescent="0.2">
      <c r="D10220" s="7"/>
      <c r="E10220"/>
      <c r="F10220"/>
      <c r="G10220"/>
      <c r="H10220"/>
      <c r="I10220"/>
    </row>
    <row r="10221" spans="4:9" x14ac:dyDescent="0.2">
      <c r="D10221" s="7"/>
      <c r="E10221"/>
      <c r="F10221"/>
      <c r="G10221"/>
      <c r="H10221"/>
      <c r="I10221"/>
    </row>
    <row r="10222" spans="4:9" x14ac:dyDescent="0.2">
      <c r="D10222" s="7"/>
      <c r="E10222"/>
      <c r="F10222"/>
      <c r="G10222"/>
      <c r="H10222"/>
      <c r="I10222"/>
    </row>
    <row r="10223" spans="4:9" x14ac:dyDescent="0.2">
      <c r="D10223" s="7"/>
      <c r="E10223"/>
      <c r="F10223"/>
      <c r="G10223"/>
      <c r="H10223"/>
      <c r="I10223"/>
    </row>
    <row r="10224" spans="4:9" x14ac:dyDescent="0.2">
      <c r="D10224" s="7"/>
      <c r="E10224"/>
      <c r="F10224"/>
      <c r="G10224"/>
      <c r="H10224"/>
      <c r="I10224"/>
    </row>
    <row r="10225" spans="4:9" x14ac:dyDescent="0.2">
      <c r="D10225" s="7"/>
      <c r="E10225"/>
      <c r="F10225"/>
      <c r="G10225"/>
      <c r="H10225"/>
      <c r="I10225"/>
    </row>
    <row r="10226" spans="4:9" x14ac:dyDescent="0.2">
      <c r="D10226" s="7"/>
      <c r="E10226"/>
      <c r="F10226"/>
      <c r="G10226"/>
      <c r="H10226"/>
      <c r="I10226"/>
    </row>
    <row r="10227" spans="4:9" x14ac:dyDescent="0.2">
      <c r="D10227" s="7"/>
      <c r="E10227"/>
      <c r="F10227"/>
      <c r="G10227"/>
      <c r="H10227"/>
      <c r="I10227"/>
    </row>
    <row r="10228" spans="4:9" x14ac:dyDescent="0.2">
      <c r="D10228" s="7"/>
      <c r="E10228"/>
      <c r="F10228"/>
      <c r="G10228"/>
      <c r="H10228"/>
      <c r="I10228"/>
    </row>
    <row r="10229" spans="4:9" x14ac:dyDescent="0.2">
      <c r="D10229" s="7"/>
      <c r="E10229"/>
      <c r="F10229"/>
      <c r="G10229"/>
      <c r="H10229"/>
      <c r="I10229"/>
    </row>
    <row r="10230" spans="4:9" x14ac:dyDescent="0.2">
      <c r="D10230" s="7"/>
      <c r="E10230"/>
      <c r="F10230"/>
      <c r="G10230"/>
      <c r="H10230"/>
      <c r="I10230"/>
    </row>
    <row r="10231" spans="4:9" x14ac:dyDescent="0.2">
      <c r="D10231" s="7"/>
      <c r="E10231"/>
      <c r="F10231"/>
      <c r="G10231"/>
      <c r="H10231"/>
      <c r="I10231"/>
    </row>
    <row r="10232" spans="4:9" x14ac:dyDescent="0.2">
      <c r="D10232" s="7"/>
      <c r="E10232"/>
      <c r="F10232"/>
      <c r="G10232"/>
      <c r="H10232"/>
      <c r="I10232"/>
    </row>
    <row r="10233" spans="4:9" x14ac:dyDescent="0.2">
      <c r="D10233" s="7"/>
      <c r="E10233"/>
      <c r="F10233"/>
      <c r="G10233"/>
      <c r="H10233"/>
      <c r="I10233"/>
    </row>
    <row r="10234" spans="4:9" x14ac:dyDescent="0.2">
      <c r="D10234" s="7"/>
      <c r="E10234"/>
      <c r="F10234"/>
      <c r="G10234"/>
      <c r="H10234"/>
      <c r="I10234"/>
    </row>
    <row r="10235" spans="4:9" x14ac:dyDescent="0.2">
      <c r="D10235" s="7"/>
      <c r="E10235"/>
      <c r="F10235"/>
      <c r="G10235"/>
      <c r="H10235"/>
      <c r="I10235"/>
    </row>
    <row r="10236" spans="4:9" x14ac:dyDescent="0.2">
      <c r="D10236" s="7"/>
      <c r="E10236"/>
      <c r="F10236"/>
      <c r="G10236"/>
      <c r="H10236"/>
      <c r="I10236"/>
    </row>
    <row r="10237" spans="4:9" x14ac:dyDescent="0.2">
      <c r="D10237" s="7"/>
      <c r="E10237"/>
      <c r="F10237"/>
      <c r="G10237"/>
      <c r="H10237"/>
      <c r="I10237"/>
    </row>
    <row r="10238" spans="4:9" x14ac:dyDescent="0.2">
      <c r="D10238" s="7"/>
      <c r="E10238"/>
      <c r="F10238"/>
      <c r="G10238"/>
      <c r="H10238"/>
      <c r="I10238"/>
    </row>
    <row r="10239" spans="4:9" x14ac:dyDescent="0.2">
      <c r="D10239" s="7"/>
      <c r="E10239"/>
      <c r="F10239"/>
      <c r="G10239"/>
      <c r="H10239"/>
      <c r="I10239"/>
    </row>
    <row r="10240" spans="4:9" x14ac:dyDescent="0.2">
      <c r="D10240" s="7"/>
      <c r="E10240"/>
      <c r="F10240"/>
      <c r="G10240"/>
      <c r="H10240"/>
      <c r="I10240"/>
    </row>
    <row r="10241" spans="4:9" x14ac:dyDescent="0.2">
      <c r="D10241" s="7"/>
      <c r="E10241"/>
      <c r="F10241"/>
      <c r="G10241"/>
      <c r="H10241"/>
      <c r="I10241"/>
    </row>
    <row r="10242" spans="4:9" x14ac:dyDescent="0.2">
      <c r="D10242" s="7"/>
      <c r="E10242"/>
      <c r="F10242"/>
      <c r="G10242"/>
      <c r="H10242"/>
      <c r="I10242"/>
    </row>
    <row r="10243" spans="4:9" x14ac:dyDescent="0.2">
      <c r="D10243" s="7"/>
      <c r="E10243"/>
      <c r="F10243"/>
      <c r="G10243"/>
      <c r="H10243"/>
      <c r="I10243"/>
    </row>
    <row r="10244" spans="4:9" x14ac:dyDescent="0.2">
      <c r="D10244" s="7"/>
      <c r="E10244"/>
      <c r="F10244"/>
      <c r="G10244"/>
      <c r="H10244"/>
      <c r="I10244"/>
    </row>
    <row r="10245" spans="4:9" x14ac:dyDescent="0.2">
      <c r="D10245" s="7"/>
      <c r="E10245"/>
      <c r="F10245"/>
      <c r="G10245"/>
      <c r="H10245"/>
      <c r="I10245"/>
    </row>
    <row r="10246" spans="4:9" x14ac:dyDescent="0.2">
      <c r="D10246" s="7"/>
      <c r="E10246"/>
      <c r="F10246"/>
      <c r="G10246"/>
      <c r="H10246"/>
      <c r="I10246"/>
    </row>
    <row r="10247" spans="4:9" x14ac:dyDescent="0.2">
      <c r="D10247" s="7"/>
      <c r="E10247"/>
      <c r="F10247"/>
      <c r="G10247"/>
      <c r="H10247"/>
      <c r="I10247"/>
    </row>
    <row r="10248" spans="4:9" x14ac:dyDescent="0.2">
      <c r="D10248" s="7"/>
      <c r="E10248"/>
      <c r="F10248"/>
      <c r="G10248"/>
      <c r="H10248"/>
      <c r="I10248"/>
    </row>
    <row r="10249" spans="4:9" x14ac:dyDescent="0.2">
      <c r="D10249" s="7"/>
      <c r="E10249"/>
      <c r="F10249"/>
      <c r="G10249"/>
      <c r="H10249"/>
      <c r="I10249"/>
    </row>
    <row r="10250" spans="4:9" x14ac:dyDescent="0.2">
      <c r="D10250" s="7"/>
      <c r="E10250"/>
      <c r="F10250"/>
      <c r="G10250"/>
      <c r="H10250"/>
      <c r="I10250"/>
    </row>
    <row r="10251" spans="4:9" x14ac:dyDescent="0.2">
      <c r="D10251" s="7"/>
      <c r="E10251"/>
      <c r="F10251"/>
      <c r="G10251"/>
      <c r="H10251"/>
      <c r="I10251"/>
    </row>
    <row r="10252" spans="4:9" x14ac:dyDescent="0.2">
      <c r="D10252" s="7"/>
      <c r="E10252"/>
      <c r="F10252"/>
      <c r="G10252"/>
      <c r="H10252"/>
      <c r="I10252"/>
    </row>
    <row r="10253" spans="4:9" x14ac:dyDescent="0.2">
      <c r="D10253" s="7"/>
      <c r="E10253"/>
      <c r="F10253"/>
      <c r="G10253"/>
      <c r="H10253"/>
      <c r="I10253"/>
    </row>
    <row r="10254" spans="4:9" x14ac:dyDescent="0.2">
      <c r="D10254" s="7"/>
      <c r="E10254"/>
      <c r="F10254"/>
      <c r="G10254"/>
      <c r="H10254"/>
      <c r="I10254"/>
    </row>
    <row r="10255" spans="4:9" x14ac:dyDescent="0.2">
      <c r="D10255" s="7"/>
      <c r="E10255"/>
      <c r="F10255"/>
      <c r="G10255"/>
      <c r="H10255"/>
      <c r="I10255"/>
    </row>
    <row r="10256" spans="4:9" x14ac:dyDescent="0.2">
      <c r="D10256" s="7"/>
      <c r="E10256"/>
      <c r="F10256"/>
      <c r="G10256"/>
      <c r="H10256"/>
      <c r="I10256"/>
    </row>
    <row r="10257" spans="4:9" x14ac:dyDescent="0.2">
      <c r="D10257" s="7"/>
      <c r="E10257"/>
      <c r="F10257"/>
      <c r="G10257"/>
      <c r="H10257"/>
      <c r="I10257"/>
    </row>
    <row r="10258" spans="4:9" x14ac:dyDescent="0.2">
      <c r="D10258" s="7"/>
      <c r="E10258"/>
      <c r="F10258"/>
      <c r="G10258"/>
      <c r="H10258"/>
      <c r="I10258"/>
    </row>
    <row r="10259" spans="4:9" x14ac:dyDescent="0.2">
      <c r="D10259" s="7"/>
      <c r="E10259"/>
      <c r="F10259"/>
      <c r="G10259"/>
      <c r="H10259"/>
      <c r="I10259"/>
    </row>
    <row r="10260" spans="4:9" x14ac:dyDescent="0.2">
      <c r="D10260" s="7"/>
      <c r="E10260"/>
      <c r="F10260"/>
      <c r="G10260"/>
      <c r="H10260"/>
      <c r="I10260"/>
    </row>
    <row r="10261" spans="4:9" x14ac:dyDescent="0.2">
      <c r="D10261" s="7"/>
      <c r="E10261"/>
      <c r="F10261"/>
      <c r="G10261"/>
      <c r="H10261"/>
      <c r="I10261"/>
    </row>
    <row r="10262" spans="4:9" x14ac:dyDescent="0.2">
      <c r="D10262" s="7"/>
      <c r="E10262"/>
      <c r="F10262"/>
      <c r="G10262"/>
      <c r="H10262"/>
      <c r="I10262"/>
    </row>
    <row r="10263" spans="4:9" x14ac:dyDescent="0.2">
      <c r="D10263" s="7"/>
      <c r="E10263"/>
      <c r="F10263"/>
      <c r="G10263"/>
      <c r="H10263"/>
      <c r="I10263"/>
    </row>
    <row r="10264" spans="4:9" x14ac:dyDescent="0.2">
      <c r="D10264" s="7"/>
      <c r="E10264"/>
      <c r="F10264"/>
      <c r="G10264"/>
      <c r="H10264"/>
      <c r="I10264"/>
    </row>
    <row r="10265" spans="4:9" x14ac:dyDescent="0.2">
      <c r="D10265" s="7"/>
      <c r="E10265"/>
      <c r="F10265"/>
      <c r="G10265"/>
      <c r="H10265"/>
      <c r="I10265"/>
    </row>
    <row r="10266" spans="4:9" x14ac:dyDescent="0.2">
      <c r="D10266" s="7"/>
      <c r="E10266"/>
      <c r="F10266"/>
      <c r="G10266"/>
      <c r="H10266"/>
      <c r="I10266"/>
    </row>
    <row r="10267" spans="4:9" x14ac:dyDescent="0.2">
      <c r="D10267" s="7"/>
      <c r="E10267"/>
      <c r="F10267"/>
      <c r="G10267"/>
      <c r="H10267"/>
      <c r="I10267"/>
    </row>
    <row r="10268" spans="4:9" x14ac:dyDescent="0.2">
      <c r="D10268" s="7"/>
      <c r="E10268"/>
      <c r="F10268"/>
      <c r="G10268"/>
      <c r="H10268"/>
      <c r="I10268"/>
    </row>
    <row r="10269" spans="4:9" x14ac:dyDescent="0.2">
      <c r="D10269" s="7"/>
      <c r="E10269"/>
      <c r="F10269"/>
      <c r="G10269"/>
      <c r="H10269"/>
      <c r="I10269"/>
    </row>
    <row r="10270" spans="4:9" x14ac:dyDescent="0.2">
      <c r="D10270" s="7"/>
      <c r="E10270"/>
      <c r="F10270"/>
      <c r="G10270"/>
      <c r="H10270"/>
      <c r="I10270"/>
    </row>
    <row r="10271" spans="4:9" x14ac:dyDescent="0.2">
      <c r="D10271" s="7"/>
      <c r="E10271"/>
      <c r="F10271"/>
      <c r="G10271"/>
      <c r="H10271"/>
      <c r="I10271"/>
    </row>
    <row r="10272" spans="4:9" x14ac:dyDescent="0.2">
      <c r="D10272" s="7"/>
      <c r="E10272"/>
      <c r="F10272"/>
      <c r="G10272"/>
      <c r="H10272"/>
      <c r="I10272"/>
    </row>
    <row r="10273" spans="4:9" x14ac:dyDescent="0.2">
      <c r="D10273" s="7"/>
      <c r="E10273"/>
      <c r="F10273"/>
      <c r="G10273"/>
      <c r="H10273"/>
      <c r="I10273"/>
    </row>
    <row r="10274" spans="4:9" x14ac:dyDescent="0.2">
      <c r="D10274" s="7"/>
      <c r="E10274"/>
      <c r="F10274"/>
      <c r="G10274"/>
      <c r="H10274"/>
      <c r="I10274"/>
    </row>
    <row r="10275" spans="4:9" x14ac:dyDescent="0.2">
      <c r="D10275" s="7"/>
      <c r="E10275"/>
      <c r="F10275"/>
      <c r="G10275"/>
      <c r="H10275"/>
      <c r="I10275"/>
    </row>
    <row r="10276" spans="4:9" x14ac:dyDescent="0.2">
      <c r="D10276" s="7"/>
      <c r="E10276"/>
      <c r="F10276"/>
      <c r="G10276"/>
      <c r="H10276"/>
      <c r="I10276"/>
    </row>
    <row r="10277" spans="4:9" x14ac:dyDescent="0.2">
      <c r="D10277" s="7"/>
      <c r="E10277"/>
      <c r="F10277"/>
      <c r="G10277"/>
      <c r="H10277"/>
      <c r="I10277"/>
    </row>
    <row r="10278" spans="4:9" x14ac:dyDescent="0.2">
      <c r="D10278" s="7"/>
      <c r="E10278"/>
      <c r="F10278"/>
      <c r="G10278"/>
      <c r="H10278"/>
      <c r="I10278"/>
    </row>
    <row r="10279" spans="4:9" x14ac:dyDescent="0.2">
      <c r="D10279" s="7"/>
      <c r="E10279"/>
      <c r="F10279"/>
      <c r="G10279"/>
      <c r="H10279"/>
      <c r="I10279"/>
    </row>
    <row r="10280" spans="4:9" x14ac:dyDescent="0.2">
      <c r="D10280" s="7"/>
      <c r="E10280"/>
      <c r="F10280"/>
      <c r="G10280"/>
      <c r="H10280"/>
      <c r="I10280"/>
    </row>
    <row r="10281" spans="4:9" x14ac:dyDescent="0.2">
      <c r="D10281" s="7"/>
      <c r="E10281"/>
      <c r="F10281"/>
      <c r="G10281"/>
      <c r="H10281"/>
      <c r="I10281"/>
    </row>
    <row r="10282" spans="4:9" x14ac:dyDescent="0.2">
      <c r="D10282" s="7"/>
      <c r="E10282"/>
      <c r="F10282"/>
      <c r="G10282"/>
      <c r="H10282"/>
      <c r="I10282"/>
    </row>
    <row r="10283" spans="4:9" x14ac:dyDescent="0.2">
      <c r="D10283" s="7"/>
      <c r="E10283"/>
      <c r="F10283"/>
      <c r="G10283"/>
      <c r="H10283"/>
      <c r="I10283"/>
    </row>
    <row r="10284" spans="4:9" x14ac:dyDescent="0.2">
      <c r="D10284" s="7"/>
      <c r="E10284"/>
      <c r="F10284"/>
      <c r="G10284"/>
      <c r="H10284"/>
      <c r="I10284"/>
    </row>
    <row r="10285" spans="4:9" x14ac:dyDescent="0.2">
      <c r="D10285" s="7"/>
      <c r="E10285"/>
      <c r="F10285"/>
      <c r="G10285"/>
      <c r="H10285"/>
      <c r="I10285"/>
    </row>
    <row r="10286" spans="4:9" x14ac:dyDescent="0.2">
      <c r="D10286" s="7"/>
      <c r="E10286"/>
      <c r="F10286"/>
      <c r="G10286"/>
      <c r="H10286"/>
      <c r="I10286"/>
    </row>
    <row r="10287" spans="4:9" x14ac:dyDescent="0.2">
      <c r="D10287" s="7"/>
      <c r="E10287"/>
      <c r="F10287"/>
      <c r="G10287"/>
      <c r="H10287"/>
      <c r="I10287"/>
    </row>
    <row r="10288" spans="4:9" x14ac:dyDescent="0.2">
      <c r="D10288" s="7"/>
      <c r="E10288"/>
      <c r="F10288"/>
      <c r="G10288"/>
      <c r="H10288"/>
      <c r="I10288"/>
    </row>
    <row r="10289" spans="4:9" x14ac:dyDescent="0.2">
      <c r="D10289" s="7"/>
      <c r="E10289"/>
      <c r="F10289"/>
      <c r="G10289"/>
      <c r="H10289"/>
      <c r="I10289"/>
    </row>
    <row r="10290" spans="4:9" x14ac:dyDescent="0.2">
      <c r="D10290" s="7"/>
      <c r="E10290"/>
      <c r="F10290"/>
      <c r="G10290"/>
      <c r="H10290"/>
      <c r="I10290"/>
    </row>
    <row r="10291" spans="4:9" x14ac:dyDescent="0.2">
      <c r="D10291" s="7"/>
      <c r="E10291"/>
      <c r="F10291"/>
      <c r="G10291"/>
      <c r="H10291"/>
      <c r="I10291"/>
    </row>
    <row r="10292" spans="4:9" x14ac:dyDescent="0.2">
      <c r="D10292" s="7"/>
      <c r="E10292"/>
      <c r="F10292"/>
      <c r="G10292"/>
      <c r="H10292"/>
      <c r="I10292"/>
    </row>
    <row r="10293" spans="4:9" x14ac:dyDescent="0.2">
      <c r="D10293" s="7"/>
      <c r="E10293"/>
      <c r="F10293"/>
      <c r="G10293"/>
      <c r="H10293"/>
      <c r="I10293"/>
    </row>
    <row r="10294" spans="4:9" x14ac:dyDescent="0.2">
      <c r="D10294" s="7"/>
      <c r="E10294"/>
      <c r="F10294"/>
      <c r="G10294"/>
      <c r="H10294"/>
      <c r="I10294"/>
    </row>
    <row r="10295" spans="4:9" x14ac:dyDescent="0.2">
      <c r="D10295" s="7"/>
      <c r="E10295"/>
      <c r="F10295"/>
      <c r="G10295"/>
      <c r="H10295"/>
      <c r="I10295"/>
    </row>
    <row r="10296" spans="4:9" x14ac:dyDescent="0.2">
      <c r="D10296" s="7"/>
      <c r="E10296"/>
      <c r="F10296"/>
      <c r="G10296"/>
      <c r="H10296"/>
      <c r="I10296"/>
    </row>
    <row r="10297" spans="4:9" x14ac:dyDescent="0.2">
      <c r="D10297" s="7"/>
      <c r="E10297"/>
      <c r="F10297"/>
      <c r="G10297"/>
      <c r="H10297"/>
      <c r="I10297"/>
    </row>
    <row r="10298" spans="4:9" x14ac:dyDescent="0.2">
      <c r="D10298" s="7"/>
      <c r="E10298"/>
      <c r="F10298"/>
      <c r="G10298"/>
      <c r="H10298"/>
      <c r="I10298"/>
    </row>
    <row r="10299" spans="4:9" x14ac:dyDescent="0.2">
      <c r="D10299" s="7"/>
      <c r="E10299"/>
      <c r="F10299"/>
      <c r="G10299"/>
      <c r="H10299"/>
      <c r="I10299"/>
    </row>
    <row r="10300" spans="4:9" x14ac:dyDescent="0.2">
      <c r="D10300" s="7"/>
      <c r="E10300"/>
      <c r="F10300"/>
      <c r="G10300"/>
      <c r="H10300"/>
      <c r="I10300"/>
    </row>
    <row r="10301" spans="4:9" x14ac:dyDescent="0.2">
      <c r="D10301" s="7"/>
      <c r="E10301"/>
      <c r="F10301"/>
      <c r="G10301"/>
      <c r="H10301"/>
      <c r="I10301"/>
    </row>
    <row r="10302" spans="4:9" x14ac:dyDescent="0.2">
      <c r="D10302" s="7"/>
      <c r="E10302"/>
      <c r="F10302"/>
      <c r="G10302"/>
      <c r="H10302"/>
      <c r="I10302"/>
    </row>
    <row r="10303" spans="4:9" x14ac:dyDescent="0.2">
      <c r="D10303" s="7"/>
      <c r="E10303"/>
      <c r="F10303"/>
      <c r="G10303"/>
      <c r="H10303"/>
      <c r="I10303"/>
    </row>
    <row r="10304" spans="4:9" x14ac:dyDescent="0.2">
      <c r="D10304" s="7"/>
      <c r="E10304"/>
      <c r="F10304"/>
      <c r="G10304"/>
      <c r="H10304"/>
      <c r="I10304"/>
    </row>
    <row r="10305" spans="4:9" x14ac:dyDescent="0.2">
      <c r="D10305" s="7"/>
      <c r="E10305"/>
      <c r="F10305"/>
      <c r="G10305"/>
      <c r="H10305"/>
      <c r="I10305"/>
    </row>
    <row r="10306" spans="4:9" x14ac:dyDescent="0.2">
      <c r="D10306" s="7"/>
      <c r="E10306"/>
      <c r="F10306"/>
      <c r="G10306"/>
      <c r="H10306"/>
      <c r="I10306"/>
    </row>
    <row r="10307" spans="4:9" x14ac:dyDescent="0.2">
      <c r="D10307" s="7"/>
      <c r="E10307"/>
      <c r="F10307"/>
      <c r="G10307"/>
      <c r="H10307"/>
      <c r="I10307"/>
    </row>
    <row r="10308" spans="4:9" x14ac:dyDescent="0.2">
      <c r="D10308" s="7"/>
      <c r="E10308"/>
      <c r="F10308"/>
      <c r="G10308"/>
      <c r="H10308"/>
      <c r="I10308"/>
    </row>
    <row r="10309" spans="4:9" x14ac:dyDescent="0.2">
      <c r="D10309" s="7"/>
      <c r="E10309"/>
      <c r="F10309"/>
      <c r="G10309"/>
      <c r="H10309"/>
      <c r="I10309"/>
    </row>
    <row r="10310" spans="4:9" x14ac:dyDescent="0.2">
      <c r="D10310" s="7"/>
      <c r="E10310"/>
      <c r="F10310"/>
      <c r="G10310"/>
      <c r="H10310"/>
      <c r="I10310"/>
    </row>
    <row r="10311" spans="4:9" x14ac:dyDescent="0.2">
      <c r="D10311" s="7"/>
      <c r="E10311"/>
      <c r="F10311"/>
      <c r="G10311"/>
      <c r="H10311"/>
      <c r="I10311"/>
    </row>
    <row r="10312" spans="4:9" x14ac:dyDescent="0.2">
      <c r="D10312" s="7"/>
      <c r="E10312"/>
      <c r="F10312"/>
      <c r="G10312"/>
      <c r="H10312"/>
      <c r="I10312"/>
    </row>
    <row r="10313" spans="4:9" x14ac:dyDescent="0.2">
      <c r="D10313" s="7"/>
      <c r="E10313"/>
      <c r="F10313"/>
      <c r="G10313"/>
      <c r="H10313"/>
      <c r="I10313"/>
    </row>
    <row r="10314" spans="4:9" x14ac:dyDescent="0.2">
      <c r="D10314" s="7"/>
      <c r="E10314"/>
      <c r="F10314"/>
      <c r="G10314"/>
      <c r="H10314"/>
      <c r="I10314"/>
    </row>
    <row r="10315" spans="4:9" x14ac:dyDescent="0.2">
      <c r="D10315" s="7"/>
      <c r="E10315"/>
      <c r="F10315"/>
      <c r="G10315"/>
      <c r="H10315"/>
      <c r="I10315"/>
    </row>
    <row r="10316" spans="4:9" x14ac:dyDescent="0.2">
      <c r="D10316" s="7"/>
      <c r="E10316"/>
      <c r="F10316"/>
      <c r="G10316"/>
      <c r="H10316"/>
      <c r="I10316"/>
    </row>
    <row r="10317" spans="4:9" x14ac:dyDescent="0.2">
      <c r="D10317" s="7"/>
      <c r="E10317"/>
      <c r="F10317"/>
      <c r="G10317"/>
      <c r="H10317"/>
      <c r="I10317"/>
    </row>
    <row r="10318" spans="4:9" x14ac:dyDescent="0.2">
      <c r="D10318" s="7"/>
      <c r="E10318"/>
      <c r="F10318"/>
      <c r="G10318"/>
      <c r="H10318"/>
      <c r="I10318"/>
    </row>
    <row r="10319" spans="4:9" x14ac:dyDescent="0.2">
      <c r="D10319" s="7"/>
      <c r="E10319"/>
      <c r="F10319"/>
      <c r="G10319"/>
      <c r="H10319"/>
      <c r="I10319"/>
    </row>
    <row r="10320" spans="4:9" x14ac:dyDescent="0.2">
      <c r="D10320" s="7"/>
      <c r="E10320"/>
      <c r="F10320"/>
      <c r="G10320"/>
      <c r="H10320"/>
      <c r="I10320"/>
    </row>
    <row r="10321" spans="4:9" x14ac:dyDescent="0.2">
      <c r="D10321" s="7"/>
      <c r="E10321"/>
      <c r="F10321"/>
      <c r="G10321"/>
      <c r="H10321"/>
      <c r="I10321"/>
    </row>
    <row r="10322" spans="4:9" x14ac:dyDescent="0.2">
      <c r="D10322" s="7"/>
      <c r="E10322"/>
      <c r="F10322"/>
      <c r="G10322"/>
      <c r="H10322"/>
      <c r="I10322"/>
    </row>
    <row r="10323" spans="4:9" x14ac:dyDescent="0.2">
      <c r="D10323" s="7"/>
      <c r="E10323"/>
      <c r="F10323"/>
      <c r="G10323"/>
      <c r="H10323"/>
      <c r="I10323"/>
    </row>
    <row r="10324" spans="4:9" x14ac:dyDescent="0.2">
      <c r="D10324" s="7"/>
      <c r="E10324"/>
      <c r="F10324"/>
      <c r="G10324"/>
      <c r="H10324"/>
      <c r="I10324"/>
    </row>
    <row r="10325" spans="4:9" x14ac:dyDescent="0.2">
      <c r="D10325" s="7"/>
      <c r="E10325"/>
      <c r="F10325"/>
      <c r="G10325"/>
      <c r="H10325"/>
      <c r="I10325"/>
    </row>
    <row r="10326" spans="4:9" x14ac:dyDescent="0.2">
      <c r="D10326" s="7"/>
      <c r="E10326"/>
      <c r="F10326"/>
      <c r="G10326"/>
      <c r="H10326"/>
      <c r="I10326"/>
    </row>
    <row r="10327" spans="4:9" x14ac:dyDescent="0.2">
      <c r="D10327" s="7"/>
      <c r="E10327"/>
      <c r="F10327"/>
      <c r="G10327"/>
      <c r="H10327"/>
      <c r="I10327"/>
    </row>
    <row r="10328" spans="4:9" x14ac:dyDescent="0.2">
      <c r="D10328" s="7"/>
      <c r="E10328"/>
      <c r="F10328"/>
      <c r="G10328"/>
      <c r="H10328"/>
      <c r="I10328"/>
    </row>
    <row r="10329" spans="4:9" x14ac:dyDescent="0.2">
      <c r="D10329" s="7"/>
      <c r="E10329"/>
      <c r="F10329"/>
      <c r="G10329"/>
      <c r="H10329"/>
      <c r="I10329"/>
    </row>
    <row r="10330" spans="4:9" x14ac:dyDescent="0.2">
      <c r="D10330" s="7"/>
      <c r="E10330"/>
      <c r="F10330"/>
      <c r="G10330"/>
      <c r="H10330"/>
      <c r="I10330"/>
    </row>
    <row r="10331" spans="4:9" x14ac:dyDescent="0.2">
      <c r="D10331" s="7"/>
      <c r="E10331"/>
      <c r="F10331"/>
      <c r="G10331"/>
      <c r="H10331"/>
      <c r="I10331"/>
    </row>
    <row r="10332" spans="4:9" x14ac:dyDescent="0.2">
      <c r="D10332" s="7"/>
      <c r="E10332"/>
      <c r="F10332"/>
      <c r="G10332"/>
      <c r="H10332"/>
      <c r="I10332"/>
    </row>
    <row r="10333" spans="4:9" x14ac:dyDescent="0.2">
      <c r="D10333" s="7"/>
      <c r="E10333"/>
      <c r="F10333"/>
      <c r="G10333"/>
      <c r="H10333"/>
      <c r="I10333"/>
    </row>
    <row r="10334" spans="4:9" x14ac:dyDescent="0.2">
      <c r="D10334" s="7"/>
      <c r="E10334"/>
      <c r="F10334"/>
      <c r="G10334"/>
      <c r="H10334"/>
      <c r="I10334"/>
    </row>
    <row r="10335" spans="4:9" x14ac:dyDescent="0.2">
      <c r="D10335" s="7"/>
      <c r="E10335"/>
      <c r="F10335"/>
      <c r="G10335"/>
      <c r="H10335"/>
      <c r="I10335"/>
    </row>
    <row r="10336" spans="4:9" x14ac:dyDescent="0.2">
      <c r="D10336" s="7"/>
      <c r="E10336"/>
      <c r="F10336"/>
      <c r="G10336"/>
      <c r="H10336"/>
      <c r="I10336"/>
    </row>
    <row r="10337" spans="4:9" x14ac:dyDescent="0.2">
      <c r="D10337" s="7"/>
      <c r="E10337"/>
      <c r="F10337"/>
      <c r="G10337"/>
      <c r="H10337"/>
      <c r="I10337"/>
    </row>
    <row r="10338" spans="4:9" x14ac:dyDescent="0.2">
      <c r="D10338" s="7"/>
      <c r="E10338"/>
      <c r="F10338"/>
      <c r="G10338"/>
      <c r="H10338"/>
      <c r="I10338"/>
    </row>
    <row r="10339" spans="4:9" x14ac:dyDescent="0.2">
      <c r="D10339" s="7"/>
      <c r="E10339"/>
      <c r="F10339"/>
      <c r="G10339"/>
      <c r="H10339"/>
      <c r="I10339"/>
    </row>
    <row r="10340" spans="4:9" x14ac:dyDescent="0.2">
      <c r="D10340" s="7"/>
      <c r="E10340"/>
      <c r="F10340"/>
      <c r="G10340"/>
      <c r="H10340"/>
      <c r="I10340"/>
    </row>
    <row r="10341" spans="4:9" x14ac:dyDescent="0.2">
      <c r="D10341" s="7"/>
      <c r="E10341"/>
      <c r="F10341"/>
      <c r="G10341"/>
      <c r="H10341"/>
      <c r="I10341"/>
    </row>
    <row r="10342" spans="4:9" x14ac:dyDescent="0.2">
      <c r="D10342" s="7"/>
      <c r="E10342"/>
      <c r="F10342"/>
      <c r="G10342"/>
      <c r="H10342"/>
      <c r="I10342"/>
    </row>
    <row r="10343" spans="4:9" x14ac:dyDescent="0.2">
      <c r="D10343" s="7"/>
      <c r="E10343"/>
      <c r="F10343"/>
      <c r="G10343"/>
      <c r="H10343"/>
      <c r="I10343"/>
    </row>
    <row r="10344" spans="4:9" x14ac:dyDescent="0.2">
      <c r="D10344" s="7"/>
      <c r="E10344"/>
      <c r="F10344"/>
      <c r="G10344"/>
      <c r="H10344"/>
      <c r="I10344"/>
    </row>
    <row r="10345" spans="4:9" x14ac:dyDescent="0.2">
      <c r="D10345" s="7"/>
      <c r="E10345"/>
      <c r="F10345"/>
      <c r="G10345"/>
      <c r="H10345"/>
      <c r="I10345"/>
    </row>
    <row r="10346" spans="4:9" x14ac:dyDescent="0.2">
      <c r="D10346" s="7"/>
      <c r="E10346"/>
      <c r="F10346"/>
      <c r="G10346"/>
      <c r="H10346"/>
      <c r="I10346"/>
    </row>
    <row r="10347" spans="4:9" x14ac:dyDescent="0.2">
      <c r="D10347" s="7"/>
      <c r="E10347"/>
      <c r="F10347"/>
      <c r="G10347"/>
      <c r="H10347"/>
      <c r="I10347"/>
    </row>
    <row r="10348" spans="4:9" x14ac:dyDescent="0.2">
      <c r="D10348" s="7"/>
      <c r="E10348"/>
      <c r="F10348"/>
      <c r="G10348"/>
      <c r="H10348"/>
      <c r="I10348"/>
    </row>
    <row r="10349" spans="4:9" x14ac:dyDescent="0.2">
      <c r="D10349" s="7"/>
      <c r="E10349"/>
      <c r="F10349"/>
      <c r="G10349"/>
      <c r="H10349"/>
      <c r="I10349"/>
    </row>
    <row r="10350" spans="4:9" x14ac:dyDescent="0.2">
      <c r="D10350" s="7"/>
      <c r="E10350"/>
      <c r="F10350"/>
      <c r="G10350"/>
      <c r="H10350"/>
      <c r="I10350"/>
    </row>
    <row r="10351" spans="4:9" x14ac:dyDescent="0.2">
      <c r="D10351" s="7"/>
      <c r="E10351"/>
      <c r="F10351"/>
      <c r="G10351"/>
      <c r="H10351"/>
      <c r="I10351"/>
    </row>
    <row r="10352" spans="4:9" x14ac:dyDescent="0.2">
      <c r="D10352" s="7"/>
      <c r="E10352"/>
      <c r="F10352"/>
      <c r="G10352"/>
      <c r="H10352"/>
      <c r="I10352"/>
    </row>
    <row r="10353" spans="4:9" x14ac:dyDescent="0.2">
      <c r="D10353" s="7"/>
      <c r="E10353"/>
      <c r="F10353"/>
      <c r="G10353"/>
      <c r="H10353"/>
      <c r="I10353"/>
    </row>
    <row r="10354" spans="4:9" x14ac:dyDescent="0.2">
      <c r="D10354" s="7"/>
      <c r="E10354"/>
      <c r="F10354"/>
      <c r="G10354"/>
      <c r="H10354"/>
      <c r="I10354"/>
    </row>
    <row r="10355" spans="4:9" x14ac:dyDescent="0.2">
      <c r="D10355" s="7"/>
      <c r="E10355"/>
      <c r="F10355"/>
      <c r="G10355"/>
      <c r="H10355"/>
      <c r="I10355"/>
    </row>
    <row r="10356" spans="4:9" x14ac:dyDescent="0.2">
      <c r="D10356" s="7"/>
      <c r="E10356"/>
      <c r="F10356"/>
      <c r="G10356"/>
      <c r="H10356"/>
      <c r="I10356"/>
    </row>
    <row r="10357" spans="4:9" x14ac:dyDescent="0.2">
      <c r="D10357" s="7"/>
      <c r="E10357"/>
      <c r="F10357"/>
      <c r="G10357"/>
      <c r="H10357"/>
      <c r="I10357"/>
    </row>
    <row r="10358" spans="4:9" x14ac:dyDescent="0.2">
      <c r="D10358" s="7"/>
      <c r="E10358"/>
      <c r="F10358"/>
      <c r="G10358"/>
      <c r="H10358"/>
      <c r="I10358"/>
    </row>
    <row r="10359" spans="4:9" x14ac:dyDescent="0.2">
      <c r="D10359" s="7"/>
      <c r="E10359"/>
      <c r="F10359"/>
      <c r="G10359"/>
      <c r="H10359"/>
      <c r="I10359"/>
    </row>
    <row r="10360" spans="4:9" x14ac:dyDescent="0.2">
      <c r="D10360" s="7"/>
      <c r="E10360"/>
      <c r="F10360"/>
      <c r="G10360"/>
      <c r="H10360"/>
      <c r="I10360"/>
    </row>
    <row r="10361" spans="4:9" x14ac:dyDescent="0.2">
      <c r="D10361" s="7"/>
      <c r="E10361"/>
      <c r="F10361"/>
      <c r="G10361"/>
      <c r="H10361"/>
      <c r="I10361"/>
    </row>
    <row r="10362" spans="4:9" x14ac:dyDescent="0.2">
      <c r="D10362" s="7"/>
      <c r="E10362"/>
      <c r="F10362"/>
      <c r="G10362"/>
      <c r="H10362"/>
      <c r="I10362"/>
    </row>
    <row r="10363" spans="4:9" x14ac:dyDescent="0.2">
      <c r="D10363" s="7"/>
      <c r="E10363"/>
      <c r="F10363"/>
      <c r="G10363"/>
      <c r="H10363"/>
      <c r="I10363"/>
    </row>
    <row r="10364" spans="4:9" x14ac:dyDescent="0.2">
      <c r="D10364" s="7"/>
      <c r="E10364"/>
      <c r="F10364"/>
      <c r="G10364"/>
      <c r="H10364"/>
      <c r="I10364"/>
    </row>
    <row r="10365" spans="4:9" x14ac:dyDescent="0.2">
      <c r="D10365" s="7"/>
      <c r="E10365"/>
      <c r="F10365"/>
      <c r="G10365"/>
      <c r="H10365"/>
      <c r="I10365"/>
    </row>
    <row r="10366" spans="4:9" x14ac:dyDescent="0.2">
      <c r="D10366" s="7"/>
      <c r="E10366"/>
      <c r="F10366"/>
      <c r="G10366"/>
      <c r="H10366"/>
      <c r="I10366"/>
    </row>
    <row r="10367" spans="4:9" x14ac:dyDescent="0.2">
      <c r="D10367" s="7"/>
      <c r="E10367"/>
      <c r="F10367"/>
      <c r="G10367"/>
      <c r="H10367"/>
      <c r="I10367"/>
    </row>
    <row r="10368" spans="4:9" x14ac:dyDescent="0.2">
      <c r="D10368" s="7"/>
      <c r="E10368"/>
      <c r="F10368"/>
      <c r="G10368"/>
      <c r="H10368"/>
      <c r="I10368"/>
    </row>
    <row r="10369" spans="4:9" x14ac:dyDescent="0.2">
      <c r="D10369" s="7"/>
      <c r="E10369"/>
      <c r="F10369"/>
      <c r="G10369"/>
      <c r="H10369"/>
      <c r="I10369"/>
    </row>
    <row r="10370" spans="4:9" x14ac:dyDescent="0.2">
      <c r="D10370" s="7"/>
      <c r="E10370"/>
      <c r="F10370"/>
      <c r="G10370"/>
      <c r="H10370"/>
      <c r="I10370"/>
    </row>
    <row r="10371" spans="4:9" x14ac:dyDescent="0.2">
      <c r="D10371" s="7"/>
      <c r="E10371"/>
      <c r="F10371"/>
      <c r="G10371"/>
      <c r="H10371"/>
      <c r="I10371"/>
    </row>
    <row r="10372" spans="4:9" x14ac:dyDescent="0.2">
      <c r="D10372" s="7"/>
      <c r="E10372"/>
      <c r="F10372"/>
      <c r="G10372"/>
      <c r="H10372"/>
      <c r="I10372"/>
    </row>
    <row r="10373" spans="4:9" x14ac:dyDescent="0.2">
      <c r="D10373" s="7"/>
      <c r="E10373"/>
      <c r="F10373"/>
      <c r="G10373"/>
      <c r="H10373"/>
      <c r="I10373"/>
    </row>
    <row r="10374" spans="4:9" x14ac:dyDescent="0.2">
      <c r="D10374" s="7"/>
      <c r="E10374"/>
      <c r="F10374"/>
      <c r="G10374"/>
      <c r="H10374"/>
      <c r="I10374"/>
    </row>
    <row r="10375" spans="4:9" x14ac:dyDescent="0.2">
      <c r="D10375" s="7"/>
      <c r="E10375"/>
      <c r="F10375"/>
      <c r="G10375"/>
      <c r="H10375"/>
      <c r="I10375"/>
    </row>
    <row r="10376" spans="4:9" x14ac:dyDescent="0.2">
      <c r="D10376" s="7"/>
      <c r="E10376"/>
      <c r="F10376"/>
      <c r="G10376"/>
      <c r="H10376"/>
      <c r="I10376"/>
    </row>
    <row r="10377" spans="4:9" x14ac:dyDescent="0.2">
      <c r="D10377" s="7"/>
      <c r="E10377"/>
      <c r="F10377"/>
      <c r="G10377"/>
      <c r="H10377"/>
      <c r="I10377"/>
    </row>
    <row r="10378" spans="4:9" x14ac:dyDescent="0.2">
      <c r="D10378" s="7"/>
      <c r="E10378"/>
      <c r="F10378"/>
      <c r="G10378"/>
      <c r="H10378"/>
      <c r="I10378"/>
    </row>
    <row r="10379" spans="4:9" x14ac:dyDescent="0.2">
      <c r="D10379" s="7"/>
      <c r="E10379"/>
      <c r="F10379"/>
      <c r="G10379"/>
      <c r="H10379"/>
      <c r="I10379"/>
    </row>
    <row r="10380" spans="4:9" x14ac:dyDescent="0.2">
      <c r="D10380" s="7"/>
      <c r="E10380"/>
      <c r="F10380"/>
      <c r="G10380"/>
      <c r="H10380"/>
      <c r="I10380"/>
    </row>
    <row r="10381" spans="4:9" x14ac:dyDescent="0.2">
      <c r="D10381" s="7"/>
      <c r="E10381"/>
      <c r="F10381"/>
      <c r="G10381"/>
      <c r="H10381"/>
      <c r="I10381"/>
    </row>
    <row r="10382" spans="4:9" x14ac:dyDescent="0.2">
      <c r="D10382" s="7"/>
      <c r="E10382"/>
      <c r="F10382"/>
      <c r="G10382"/>
      <c r="H10382"/>
      <c r="I10382"/>
    </row>
    <row r="10383" spans="4:9" x14ac:dyDescent="0.2">
      <c r="D10383" s="7"/>
      <c r="E10383"/>
      <c r="F10383"/>
      <c r="G10383"/>
      <c r="H10383"/>
      <c r="I10383"/>
    </row>
    <row r="10384" spans="4:9" x14ac:dyDescent="0.2">
      <c r="D10384" s="7"/>
      <c r="E10384"/>
      <c r="F10384"/>
      <c r="G10384"/>
      <c r="H10384"/>
      <c r="I10384"/>
    </row>
    <row r="10385" spans="4:9" x14ac:dyDescent="0.2">
      <c r="D10385" s="7"/>
      <c r="E10385"/>
      <c r="F10385"/>
      <c r="G10385"/>
      <c r="H10385"/>
      <c r="I10385"/>
    </row>
    <row r="10386" spans="4:9" x14ac:dyDescent="0.2">
      <c r="D10386" s="7"/>
      <c r="E10386"/>
      <c r="F10386"/>
      <c r="G10386"/>
      <c r="H10386"/>
      <c r="I10386"/>
    </row>
    <row r="10387" spans="4:9" x14ac:dyDescent="0.2">
      <c r="D10387" s="7"/>
      <c r="E10387"/>
      <c r="F10387"/>
      <c r="G10387"/>
      <c r="H10387"/>
      <c r="I10387"/>
    </row>
    <row r="10388" spans="4:9" x14ac:dyDescent="0.2">
      <c r="D10388" s="7"/>
      <c r="E10388"/>
      <c r="F10388"/>
      <c r="G10388"/>
      <c r="H10388"/>
      <c r="I10388"/>
    </row>
    <row r="10389" spans="4:9" x14ac:dyDescent="0.2">
      <c r="D10389" s="7"/>
      <c r="E10389"/>
      <c r="F10389"/>
      <c r="G10389"/>
      <c r="H10389"/>
      <c r="I10389"/>
    </row>
    <row r="10390" spans="4:9" x14ac:dyDescent="0.2">
      <c r="D10390" s="7"/>
      <c r="E10390"/>
      <c r="F10390"/>
      <c r="G10390"/>
      <c r="H10390"/>
      <c r="I10390"/>
    </row>
    <row r="10391" spans="4:9" x14ac:dyDescent="0.2">
      <c r="D10391" s="7"/>
      <c r="E10391"/>
      <c r="F10391"/>
      <c r="G10391"/>
      <c r="H10391"/>
      <c r="I10391"/>
    </row>
    <row r="10392" spans="4:9" x14ac:dyDescent="0.2">
      <c r="D10392" s="7"/>
      <c r="E10392"/>
      <c r="F10392"/>
      <c r="G10392"/>
      <c r="H10392"/>
      <c r="I10392"/>
    </row>
    <row r="10393" spans="4:9" x14ac:dyDescent="0.2">
      <c r="D10393" s="7"/>
      <c r="E10393"/>
      <c r="F10393"/>
      <c r="G10393"/>
      <c r="H10393"/>
      <c r="I10393"/>
    </row>
    <row r="10394" spans="4:9" x14ac:dyDescent="0.2">
      <c r="D10394" s="7"/>
      <c r="E10394"/>
      <c r="F10394"/>
      <c r="G10394"/>
      <c r="H10394"/>
      <c r="I10394"/>
    </row>
    <row r="10395" spans="4:9" x14ac:dyDescent="0.2">
      <c r="D10395" s="7"/>
      <c r="E10395"/>
      <c r="F10395"/>
      <c r="G10395"/>
      <c r="H10395"/>
      <c r="I10395"/>
    </row>
    <row r="10396" spans="4:9" x14ac:dyDescent="0.2">
      <c r="D10396" s="7"/>
      <c r="E10396"/>
      <c r="F10396"/>
      <c r="G10396"/>
      <c r="H10396"/>
      <c r="I10396"/>
    </row>
    <row r="10397" spans="4:9" x14ac:dyDescent="0.2">
      <c r="D10397" s="7"/>
      <c r="E10397"/>
      <c r="F10397"/>
      <c r="G10397"/>
      <c r="H10397"/>
      <c r="I10397"/>
    </row>
    <row r="10398" spans="4:9" x14ac:dyDescent="0.2">
      <c r="D10398" s="7"/>
      <c r="E10398"/>
      <c r="F10398"/>
      <c r="G10398"/>
      <c r="H10398"/>
      <c r="I10398"/>
    </row>
    <row r="10399" spans="4:9" x14ac:dyDescent="0.2">
      <c r="D10399" s="7"/>
      <c r="E10399"/>
      <c r="F10399"/>
      <c r="G10399"/>
      <c r="H10399"/>
      <c r="I10399"/>
    </row>
    <row r="10400" spans="4:9" x14ac:dyDescent="0.2">
      <c r="D10400" s="7"/>
      <c r="E10400"/>
      <c r="F10400"/>
      <c r="G10400"/>
      <c r="H10400"/>
      <c r="I10400"/>
    </row>
    <row r="10401" spans="4:9" x14ac:dyDescent="0.2">
      <c r="D10401" s="7"/>
      <c r="E10401"/>
      <c r="F10401"/>
      <c r="G10401"/>
      <c r="H10401"/>
      <c r="I10401"/>
    </row>
    <row r="10402" spans="4:9" x14ac:dyDescent="0.2">
      <c r="D10402" s="7"/>
      <c r="E10402"/>
      <c r="F10402"/>
      <c r="G10402"/>
      <c r="H10402"/>
      <c r="I10402"/>
    </row>
    <row r="10403" spans="4:9" x14ac:dyDescent="0.2">
      <c r="D10403" s="7"/>
      <c r="E10403"/>
      <c r="F10403"/>
      <c r="G10403"/>
      <c r="H10403"/>
      <c r="I10403"/>
    </row>
    <row r="10404" spans="4:9" x14ac:dyDescent="0.2">
      <c r="D10404" s="7"/>
      <c r="E10404"/>
      <c r="F10404"/>
      <c r="G10404"/>
      <c r="H10404"/>
      <c r="I10404"/>
    </row>
    <row r="10405" spans="4:9" x14ac:dyDescent="0.2">
      <c r="D10405" s="7"/>
      <c r="E10405"/>
      <c r="F10405"/>
      <c r="G10405"/>
      <c r="H10405"/>
      <c r="I10405"/>
    </row>
    <row r="10406" spans="4:9" x14ac:dyDescent="0.2">
      <c r="D10406" s="7"/>
      <c r="E10406"/>
      <c r="F10406"/>
      <c r="G10406"/>
      <c r="H10406"/>
      <c r="I10406"/>
    </row>
    <row r="10407" spans="4:9" x14ac:dyDescent="0.2">
      <c r="D10407" s="7"/>
      <c r="E10407"/>
      <c r="F10407"/>
      <c r="G10407"/>
      <c r="H10407"/>
      <c r="I10407"/>
    </row>
    <row r="10408" spans="4:9" x14ac:dyDescent="0.2">
      <c r="D10408" s="7"/>
      <c r="E10408"/>
      <c r="F10408"/>
      <c r="G10408"/>
      <c r="H10408"/>
      <c r="I10408"/>
    </row>
    <row r="10409" spans="4:9" x14ac:dyDescent="0.2">
      <c r="D10409" s="7"/>
      <c r="E10409"/>
      <c r="F10409"/>
      <c r="G10409"/>
      <c r="H10409"/>
      <c r="I10409"/>
    </row>
    <row r="10410" spans="4:9" x14ac:dyDescent="0.2">
      <c r="D10410" s="7"/>
      <c r="E10410"/>
      <c r="F10410"/>
      <c r="G10410"/>
      <c r="H10410"/>
      <c r="I10410"/>
    </row>
    <row r="10411" spans="4:9" x14ac:dyDescent="0.2">
      <c r="D10411" s="7"/>
      <c r="E10411"/>
      <c r="F10411"/>
      <c r="G10411"/>
      <c r="H10411"/>
      <c r="I10411"/>
    </row>
    <row r="10412" spans="4:9" x14ac:dyDescent="0.2">
      <c r="D10412" s="7"/>
      <c r="E10412"/>
      <c r="F10412"/>
      <c r="G10412"/>
      <c r="H10412"/>
      <c r="I10412"/>
    </row>
    <row r="10413" spans="4:9" x14ac:dyDescent="0.2">
      <c r="D10413" s="7"/>
      <c r="E10413"/>
      <c r="F10413"/>
      <c r="G10413"/>
      <c r="H10413"/>
      <c r="I10413"/>
    </row>
    <row r="10414" spans="4:9" x14ac:dyDescent="0.2">
      <c r="D10414" s="7"/>
      <c r="E10414"/>
      <c r="F10414"/>
      <c r="G10414"/>
      <c r="H10414"/>
      <c r="I10414"/>
    </row>
    <row r="10415" spans="4:9" x14ac:dyDescent="0.2">
      <c r="D10415" s="7"/>
      <c r="E10415"/>
      <c r="F10415"/>
      <c r="G10415"/>
      <c r="H10415"/>
      <c r="I10415"/>
    </row>
    <row r="10416" spans="4:9" x14ac:dyDescent="0.2">
      <c r="D10416" s="7"/>
      <c r="E10416"/>
      <c r="F10416"/>
      <c r="G10416"/>
      <c r="H10416"/>
      <c r="I10416"/>
    </row>
    <row r="10417" spans="4:9" x14ac:dyDescent="0.2">
      <c r="D10417" s="7"/>
      <c r="E10417"/>
      <c r="F10417"/>
      <c r="G10417"/>
      <c r="H10417"/>
      <c r="I10417"/>
    </row>
    <row r="10418" spans="4:9" x14ac:dyDescent="0.2">
      <c r="D10418" s="7"/>
      <c r="E10418"/>
      <c r="F10418"/>
      <c r="G10418"/>
      <c r="H10418"/>
      <c r="I10418"/>
    </row>
    <row r="10419" spans="4:9" x14ac:dyDescent="0.2">
      <c r="D10419" s="7"/>
      <c r="E10419"/>
      <c r="F10419"/>
      <c r="G10419"/>
      <c r="H10419"/>
      <c r="I10419"/>
    </row>
    <row r="10420" spans="4:9" x14ac:dyDescent="0.2">
      <c r="D10420" s="7"/>
      <c r="E10420"/>
      <c r="F10420"/>
      <c r="G10420"/>
      <c r="H10420"/>
      <c r="I10420"/>
    </row>
    <row r="10421" spans="4:9" x14ac:dyDescent="0.2">
      <c r="D10421" s="7"/>
      <c r="E10421"/>
      <c r="F10421"/>
      <c r="G10421"/>
      <c r="H10421"/>
      <c r="I10421"/>
    </row>
    <row r="10422" spans="4:9" x14ac:dyDescent="0.2">
      <c r="D10422" s="7"/>
      <c r="E10422"/>
      <c r="F10422"/>
      <c r="G10422"/>
      <c r="H10422"/>
      <c r="I10422"/>
    </row>
    <row r="10423" spans="4:9" x14ac:dyDescent="0.2">
      <c r="D10423" s="7"/>
      <c r="E10423"/>
      <c r="F10423"/>
      <c r="G10423"/>
      <c r="H10423"/>
      <c r="I10423"/>
    </row>
    <row r="10424" spans="4:9" x14ac:dyDescent="0.2">
      <c r="D10424" s="7"/>
      <c r="E10424"/>
      <c r="F10424"/>
      <c r="G10424"/>
      <c r="H10424"/>
      <c r="I10424"/>
    </row>
    <row r="10425" spans="4:9" x14ac:dyDescent="0.2">
      <c r="D10425" s="7"/>
      <c r="E10425"/>
      <c r="F10425"/>
      <c r="G10425"/>
      <c r="H10425"/>
      <c r="I10425"/>
    </row>
    <row r="10426" spans="4:9" x14ac:dyDescent="0.2">
      <c r="D10426" s="7"/>
      <c r="E10426"/>
      <c r="F10426"/>
      <c r="G10426"/>
      <c r="H10426"/>
      <c r="I10426"/>
    </row>
    <row r="10427" spans="4:9" x14ac:dyDescent="0.2">
      <c r="D10427" s="7"/>
      <c r="E10427"/>
      <c r="F10427"/>
      <c r="G10427"/>
      <c r="H10427"/>
      <c r="I10427"/>
    </row>
    <row r="10428" spans="4:9" x14ac:dyDescent="0.2">
      <c r="D10428" s="7"/>
      <c r="E10428"/>
      <c r="F10428"/>
      <c r="G10428"/>
      <c r="H10428"/>
      <c r="I10428"/>
    </row>
    <row r="10429" spans="4:9" x14ac:dyDescent="0.2">
      <c r="D10429" s="7"/>
      <c r="E10429"/>
      <c r="F10429"/>
      <c r="G10429"/>
      <c r="H10429"/>
      <c r="I10429"/>
    </row>
    <row r="10430" spans="4:9" x14ac:dyDescent="0.2">
      <c r="D10430" s="7"/>
      <c r="E10430"/>
      <c r="F10430"/>
      <c r="G10430"/>
      <c r="H10430"/>
      <c r="I10430"/>
    </row>
    <row r="10431" spans="4:9" x14ac:dyDescent="0.2">
      <c r="D10431" s="7"/>
      <c r="E10431"/>
      <c r="F10431"/>
      <c r="G10431"/>
      <c r="H10431"/>
      <c r="I10431"/>
    </row>
    <row r="10432" spans="4:9" x14ac:dyDescent="0.2">
      <c r="D10432" s="7"/>
      <c r="E10432"/>
      <c r="F10432"/>
      <c r="G10432"/>
      <c r="H10432"/>
      <c r="I10432"/>
    </row>
    <row r="10433" spans="4:9" x14ac:dyDescent="0.2">
      <c r="D10433" s="7"/>
      <c r="E10433"/>
      <c r="F10433"/>
      <c r="G10433"/>
      <c r="H10433"/>
      <c r="I10433"/>
    </row>
    <row r="10434" spans="4:9" x14ac:dyDescent="0.2">
      <c r="D10434" s="7"/>
      <c r="E10434"/>
      <c r="F10434"/>
      <c r="G10434"/>
      <c r="H10434"/>
      <c r="I10434"/>
    </row>
    <row r="10435" spans="4:9" x14ac:dyDescent="0.2">
      <c r="D10435" s="7"/>
      <c r="E10435"/>
      <c r="F10435"/>
      <c r="G10435"/>
      <c r="H10435"/>
      <c r="I10435"/>
    </row>
    <row r="10436" spans="4:9" x14ac:dyDescent="0.2">
      <c r="D10436" s="7"/>
      <c r="E10436"/>
      <c r="F10436"/>
      <c r="G10436"/>
      <c r="H10436"/>
      <c r="I10436"/>
    </row>
    <row r="10437" spans="4:9" x14ac:dyDescent="0.2">
      <c r="D10437" s="7"/>
      <c r="E10437"/>
      <c r="F10437"/>
      <c r="G10437"/>
      <c r="H10437"/>
      <c r="I10437"/>
    </row>
    <row r="10438" spans="4:9" x14ac:dyDescent="0.2">
      <c r="D10438" s="7"/>
      <c r="E10438"/>
      <c r="F10438"/>
      <c r="G10438"/>
      <c r="H10438"/>
      <c r="I10438"/>
    </row>
    <row r="10439" spans="4:9" x14ac:dyDescent="0.2">
      <c r="D10439" s="7"/>
      <c r="E10439"/>
      <c r="F10439"/>
      <c r="G10439"/>
      <c r="H10439"/>
      <c r="I10439"/>
    </row>
    <row r="10440" spans="4:9" x14ac:dyDescent="0.2">
      <c r="D10440" s="7"/>
      <c r="E10440"/>
      <c r="F10440"/>
      <c r="G10440"/>
      <c r="H10440"/>
      <c r="I10440"/>
    </row>
    <row r="10441" spans="4:9" x14ac:dyDescent="0.2">
      <c r="D10441" s="7"/>
      <c r="E10441"/>
      <c r="F10441"/>
      <c r="G10441"/>
      <c r="H10441"/>
      <c r="I10441"/>
    </row>
    <row r="10442" spans="4:9" x14ac:dyDescent="0.2">
      <c r="D10442" s="7"/>
      <c r="E10442"/>
      <c r="F10442"/>
      <c r="G10442"/>
      <c r="H10442"/>
      <c r="I10442"/>
    </row>
    <row r="10443" spans="4:9" x14ac:dyDescent="0.2">
      <c r="D10443" s="7"/>
      <c r="E10443"/>
      <c r="F10443"/>
      <c r="G10443"/>
      <c r="H10443"/>
      <c r="I10443"/>
    </row>
    <row r="10444" spans="4:9" x14ac:dyDescent="0.2">
      <c r="D10444" s="7"/>
      <c r="E10444"/>
      <c r="F10444"/>
      <c r="G10444"/>
      <c r="H10444"/>
      <c r="I10444"/>
    </row>
    <row r="10445" spans="4:9" x14ac:dyDescent="0.2">
      <c r="D10445" s="7"/>
      <c r="E10445"/>
      <c r="F10445"/>
      <c r="G10445"/>
      <c r="H10445"/>
      <c r="I10445"/>
    </row>
    <row r="10446" spans="4:9" x14ac:dyDescent="0.2">
      <c r="D10446" s="7"/>
      <c r="E10446"/>
      <c r="F10446"/>
      <c r="G10446"/>
      <c r="H10446"/>
      <c r="I10446"/>
    </row>
    <row r="10447" spans="4:9" x14ac:dyDescent="0.2">
      <c r="D10447" s="7"/>
      <c r="E10447"/>
      <c r="F10447"/>
      <c r="G10447"/>
      <c r="H10447"/>
      <c r="I10447"/>
    </row>
    <row r="10448" spans="4:9" x14ac:dyDescent="0.2">
      <c r="D10448" s="7"/>
      <c r="E10448"/>
      <c r="F10448"/>
      <c r="G10448"/>
      <c r="H10448"/>
      <c r="I10448"/>
    </row>
    <row r="10449" spans="4:9" x14ac:dyDescent="0.2">
      <c r="D10449" s="7"/>
      <c r="E10449"/>
      <c r="F10449"/>
      <c r="G10449"/>
      <c r="H10449"/>
      <c r="I10449"/>
    </row>
    <row r="10450" spans="4:9" x14ac:dyDescent="0.2">
      <c r="D10450" s="7"/>
      <c r="E10450"/>
      <c r="F10450"/>
      <c r="G10450"/>
      <c r="H10450"/>
      <c r="I10450"/>
    </row>
    <row r="10451" spans="4:9" x14ac:dyDescent="0.2">
      <c r="D10451" s="7"/>
      <c r="E10451"/>
      <c r="F10451"/>
      <c r="G10451"/>
      <c r="H10451"/>
      <c r="I10451"/>
    </row>
    <row r="10452" spans="4:9" x14ac:dyDescent="0.2">
      <c r="D10452" s="7"/>
      <c r="E10452"/>
      <c r="F10452"/>
      <c r="G10452"/>
      <c r="H10452"/>
      <c r="I10452"/>
    </row>
    <row r="10453" spans="4:9" x14ac:dyDescent="0.2">
      <c r="D10453" s="7"/>
      <c r="E10453"/>
      <c r="F10453"/>
      <c r="G10453"/>
      <c r="H10453"/>
      <c r="I10453"/>
    </row>
    <row r="10454" spans="4:9" x14ac:dyDescent="0.2">
      <c r="D10454" s="7"/>
      <c r="E10454"/>
      <c r="F10454"/>
      <c r="G10454"/>
      <c r="H10454"/>
      <c r="I10454"/>
    </row>
    <row r="10455" spans="4:9" x14ac:dyDescent="0.2">
      <c r="D10455" s="7"/>
      <c r="E10455"/>
      <c r="F10455"/>
      <c r="G10455"/>
      <c r="H10455"/>
      <c r="I10455"/>
    </row>
    <row r="10456" spans="4:9" x14ac:dyDescent="0.2">
      <c r="D10456" s="7"/>
      <c r="E10456"/>
      <c r="F10456"/>
      <c r="G10456"/>
      <c r="H10456"/>
      <c r="I10456"/>
    </row>
    <row r="10457" spans="4:9" x14ac:dyDescent="0.2">
      <c r="D10457" s="7"/>
      <c r="E10457"/>
      <c r="F10457"/>
      <c r="G10457"/>
      <c r="H10457"/>
      <c r="I10457"/>
    </row>
    <row r="10458" spans="4:9" x14ac:dyDescent="0.2">
      <c r="D10458" s="7"/>
      <c r="E10458"/>
      <c r="F10458"/>
      <c r="G10458"/>
      <c r="H10458"/>
      <c r="I10458"/>
    </row>
    <row r="10459" spans="4:9" x14ac:dyDescent="0.2">
      <c r="D10459" s="7"/>
      <c r="E10459"/>
      <c r="F10459"/>
      <c r="G10459"/>
      <c r="H10459"/>
      <c r="I10459"/>
    </row>
    <row r="10460" spans="4:9" x14ac:dyDescent="0.2">
      <c r="D10460" s="7"/>
      <c r="E10460"/>
      <c r="F10460"/>
      <c r="G10460"/>
      <c r="H10460"/>
      <c r="I10460"/>
    </row>
    <row r="10461" spans="4:9" x14ac:dyDescent="0.2">
      <c r="D10461" s="7"/>
      <c r="E10461"/>
      <c r="F10461"/>
      <c r="G10461"/>
      <c r="H10461"/>
      <c r="I10461"/>
    </row>
    <row r="10462" spans="4:9" x14ac:dyDescent="0.2">
      <c r="D10462" s="7"/>
      <c r="E10462"/>
      <c r="F10462"/>
      <c r="G10462"/>
      <c r="H10462"/>
      <c r="I10462"/>
    </row>
    <row r="10463" spans="4:9" x14ac:dyDescent="0.2">
      <c r="D10463" s="7"/>
      <c r="E10463"/>
      <c r="F10463"/>
      <c r="G10463"/>
      <c r="H10463"/>
      <c r="I10463"/>
    </row>
    <row r="10464" spans="4:9" x14ac:dyDescent="0.2">
      <c r="D10464" s="7"/>
      <c r="E10464"/>
      <c r="F10464"/>
      <c r="G10464"/>
      <c r="H10464"/>
      <c r="I10464"/>
    </row>
    <row r="10465" spans="4:9" x14ac:dyDescent="0.2">
      <c r="D10465" s="7"/>
      <c r="E10465"/>
      <c r="F10465"/>
      <c r="G10465"/>
      <c r="H10465"/>
      <c r="I10465"/>
    </row>
    <row r="10466" spans="4:9" x14ac:dyDescent="0.2">
      <c r="D10466" s="7"/>
      <c r="E10466"/>
      <c r="F10466"/>
      <c r="G10466"/>
      <c r="H10466"/>
      <c r="I10466"/>
    </row>
    <row r="10467" spans="4:9" x14ac:dyDescent="0.2">
      <c r="D10467" s="7"/>
      <c r="E10467"/>
      <c r="F10467"/>
      <c r="G10467"/>
      <c r="H10467"/>
      <c r="I10467"/>
    </row>
    <row r="10468" spans="4:9" x14ac:dyDescent="0.2">
      <c r="D10468" s="7"/>
      <c r="E10468"/>
      <c r="F10468"/>
      <c r="G10468"/>
      <c r="H10468"/>
      <c r="I10468"/>
    </row>
    <row r="10469" spans="4:9" x14ac:dyDescent="0.2">
      <c r="D10469" s="7"/>
      <c r="E10469"/>
      <c r="F10469"/>
      <c r="G10469"/>
      <c r="H10469"/>
      <c r="I10469"/>
    </row>
    <row r="10470" spans="4:9" x14ac:dyDescent="0.2">
      <c r="D10470" s="7"/>
      <c r="E10470"/>
      <c r="F10470"/>
      <c r="G10470"/>
      <c r="H10470"/>
      <c r="I10470"/>
    </row>
    <row r="10471" spans="4:9" x14ac:dyDescent="0.2">
      <c r="D10471" s="7"/>
      <c r="E10471"/>
      <c r="F10471"/>
      <c r="G10471"/>
      <c r="H10471"/>
      <c r="I10471"/>
    </row>
    <row r="10472" spans="4:9" x14ac:dyDescent="0.2">
      <c r="D10472" s="7"/>
      <c r="E10472"/>
      <c r="F10472"/>
      <c r="G10472"/>
      <c r="H10472"/>
      <c r="I10472"/>
    </row>
    <row r="10473" spans="4:9" x14ac:dyDescent="0.2">
      <c r="D10473" s="7"/>
      <c r="E10473"/>
      <c r="F10473"/>
      <c r="G10473"/>
      <c r="H10473"/>
      <c r="I10473"/>
    </row>
    <row r="10474" spans="4:9" x14ac:dyDescent="0.2">
      <c r="D10474" s="7"/>
      <c r="E10474"/>
      <c r="F10474"/>
      <c r="G10474"/>
      <c r="H10474"/>
      <c r="I10474"/>
    </row>
    <row r="10475" spans="4:9" x14ac:dyDescent="0.2">
      <c r="D10475" s="7"/>
      <c r="E10475"/>
      <c r="F10475"/>
      <c r="G10475"/>
      <c r="H10475"/>
      <c r="I10475"/>
    </row>
    <row r="10476" spans="4:9" x14ac:dyDescent="0.2">
      <c r="D10476" s="7"/>
      <c r="E10476"/>
      <c r="F10476"/>
      <c r="G10476"/>
      <c r="H10476"/>
      <c r="I10476"/>
    </row>
    <row r="10477" spans="4:9" x14ac:dyDescent="0.2">
      <c r="D10477" s="7"/>
      <c r="E10477"/>
      <c r="F10477"/>
      <c r="G10477"/>
      <c r="H10477"/>
      <c r="I10477"/>
    </row>
    <row r="10478" spans="4:9" x14ac:dyDescent="0.2">
      <c r="D10478" s="7"/>
      <c r="E10478"/>
      <c r="F10478"/>
      <c r="G10478"/>
      <c r="H10478"/>
      <c r="I10478"/>
    </row>
    <row r="10479" spans="4:9" x14ac:dyDescent="0.2">
      <c r="D10479" s="7"/>
      <c r="E10479"/>
      <c r="F10479"/>
      <c r="G10479"/>
      <c r="H10479"/>
      <c r="I10479"/>
    </row>
    <row r="10480" spans="4:9" x14ac:dyDescent="0.2">
      <c r="D10480" s="7"/>
      <c r="E10480"/>
      <c r="F10480"/>
      <c r="G10480"/>
      <c r="H10480"/>
      <c r="I10480"/>
    </row>
    <row r="10481" spans="4:9" x14ac:dyDescent="0.2">
      <c r="D10481" s="7"/>
      <c r="E10481"/>
      <c r="F10481"/>
      <c r="G10481"/>
      <c r="H10481"/>
      <c r="I10481"/>
    </row>
    <row r="10482" spans="4:9" x14ac:dyDescent="0.2">
      <c r="D10482" s="7"/>
      <c r="E10482"/>
      <c r="F10482"/>
      <c r="G10482"/>
      <c r="H10482"/>
      <c r="I10482"/>
    </row>
    <row r="10483" spans="4:9" x14ac:dyDescent="0.2">
      <c r="D10483" s="7"/>
      <c r="E10483"/>
      <c r="F10483"/>
      <c r="G10483"/>
      <c r="H10483"/>
      <c r="I10483"/>
    </row>
    <row r="10484" spans="4:9" x14ac:dyDescent="0.2">
      <c r="D10484" s="7"/>
      <c r="E10484"/>
      <c r="F10484"/>
      <c r="G10484"/>
      <c r="H10484"/>
      <c r="I10484"/>
    </row>
    <row r="10485" spans="4:9" x14ac:dyDescent="0.2">
      <c r="D10485" s="7"/>
      <c r="E10485"/>
      <c r="F10485"/>
      <c r="G10485"/>
      <c r="H10485"/>
      <c r="I10485"/>
    </row>
    <row r="10486" spans="4:9" x14ac:dyDescent="0.2">
      <c r="D10486" s="7"/>
      <c r="E10486"/>
      <c r="F10486"/>
      <c r="G10486"/>
      <c r="H10486"/>
      <c r="I10486"/>
    </row>
    <row r="10487" spans="4:9" x14ac:dyDescent="0.2">
      <c r="D10487" s="7"/>
      <c r="E10487"/>
      <c r="F10487"/>
      <c r="G10487"/>
      <c r="H10487"/>
      <c r="I10487"/>
    </row>
    <row r="10488" spans="4:9" x14ac:dyDescent="0.2">
      <c r="D10488" s="7"/>
      <c r="E10488"/>
      <c r="F10488"/>
      <c r="G10488"/>
      <c r="H10488"/>
      <c r="I10488"/>
    </row>
    <row r="10489" spans="4:9" x14ac:dyDescent="0.2">
      <c r="D10489" s="7"/>
      <c r="E10489"/>
      <c r="F10489"/>
      <c r="G10489"/>
      <c r="H10489"/>
      <c r="I10489"/>
    </row>
    <row r="10490" spans="4:9" x14ac:dyDescent="0.2">
      <c r="D10490" s="7"/>
      <c r="E10490"/>
      <c r="F10490"/>
      <c r="G10490"/>
      <c r="H10490"/>
      <c r="I10490"/>
    </row>
    <row r="10491" spans="4:9" x14ac:dyDescent="0.2">
      <c r="D10491" s="7"/>
      <c r="E10491"/>
      <c r="F10491"/>
      <c r="G10491"/>
      <c r="H10491"/>
      <c r="I10491"/>
    </row>
    <row r="10492" spans="4:9" x14ac:dyDescent="0.2">
      <c r="D10492" s="7"/>
      <c r="E10492"/>
      <c r="F10492"/>
      <c r="G10492"/>
      <c r="H10492"/>
      <c r="I10492"/>
    </row>
    <row r="10493" spans="4:9" x14ac:dyDescent="0.2">
      <c r="D10493" s="7"/>
      <c r="E10493"/>
      <c r="F10493"/>
      <c r="G10493"/>
      <c r="H10493"/>
      <c r="I10493"/>
    </row>
    <row r="10494" spans="4:9" x14ac:dyDescent="0.2">
      <c r="D10494" s="7"/>
      <c r="E10494"/>
      <c r="F10494"/>
      <c r="G10494"/>
      <c r="H10494"/>
      <c r="I10494"/>
    </row>
    <row r="10495" spans="4:9" x14ac:dyDescent="0.2">
      <c r="D10495" s="7"/>
      <c r="E10495"/>
      <c r="F10495"/>
      <c r="G10495"/>
      <c r="H10495"/>
      <c r="I10495"/>
    </row>
    <row r="10496" spans="4:9" x14ac:dyDescent="0.2">
      <c r="D10496" s="7"/>
      <c r="E10496"/>
      <c r="F10496"/>
      <c r="G10496"/>
      <c r="H10496"/>
      <c r="I10496"/>
    </row>
    <row r="10497" spans="4:9" x14ac:dyDescent="0.2">
      <c r="D10497" s="7"/>
      <c r="E10497"/>
      <c r="F10497"/>
      <c r="G10497"/>
      <c r="H10497"/>
      <c r="I10497"/>
    </row>
    <row r="10498" spans="4:9" x14ac:dyDescent="0.2">
      <c r="D10498" s="7"/>
      <c r="E10498"/>
      <c r="F10498"/>
      <c r="G10498"/>
      <c r="H10498"/>
      <c r="I10498"/>
    </row>
    <row r="10499" spans="4:9" x14ac:dyDescent="0.2">
      <c r="D10499" s="7"/>
      <c r="E10499"/>
      <c r="F10499"/>
      <c r="G10499"/>
      <c r="H10499"/>
      <c r="I10499"/>
    </row>
    <row r="10500" spans="4:9" x14ac:dyDescent="0.2">
      <c r="D10500" s="7"/>
      <c r="E10500"/>
      <c r="F10500"/>
      <c r="G10500"/>
      <c r="H10500"/>
      <c r="I10500"/>
    </row>
    <row r="10501" spans="4:9" x14ac:dyDescent="0.2">
      <c r="D10501" s="7"/>
      <c r="E10501"/>
      <c r="F10501"/>
      <c r="G10501"/>
      <c r="H10501"/>
      <c r="I10501"/>
    </row>
    <row r="10502" spans="4:9" x14ac:dyDescent="0.2">
      <c r="D10502" s="7"/>
      <c r="E10502"/>
      <c r="F10502"/>
      <c r="G10502"/>
      <c r="H10502"/>
      <c r="I10502"/>
    </row>
    <row r="10503" spans="4:9" x14ac:dyDescent="0.2">
      <c r="D10503" s="7"/>
      <c r="E10503"/>
      <c r="F10503"/>
      <c r="G10503"/>
      <c r="H10503"/>
      <c r="I10503"/>
    </row>
    <row r="10504" spans="4:9" x14ac:dyDescent="0.2">
      <c r="D10504" s="7"/>
      <c r="E10504"/>
      <c r="F10504"/>
      <c r="G10504"/>
      <c r="H10504"/>
      <c r="I10504"/>
    </row>
    <row r="10505" spans="4:9" x14ac:dyDescent="0.2">
      <c r="D10505" s="7"/>
      <c r="E10505"/>
      <c r="F10505"/>
      <c r="G10505"/>
      <c r="H10505"/>
      <c r="I10505"/>
    </row>
    <row r="10506" spans="4:9" x14ac:dyDescent="0.2">
      <c r="D10506" s="7"/>
      <c r="E10506"/>
      <c r="F10506"/>
      <c r="G10506"/>
      <c r="H10506"/>
      <c r="I10506"/>
    </row>
    <row r="10507" spans="4:9" x14ac:dyDescent="0.2">
      <c r="D10507" s="7"/>
      <c r="E10507"/>
      <c r="F10507"/>
      <c r="G10507"/>
      <c r="H10507"/>
      <c r="I10507"/>
    </row>
    <row r="10508" spans="4:9" x14ac:dyDescent="0.2">
      <c r="D10508" s="7"/>
      <c r="E10508"/>
      <c r="F10508"/>
      <c r="G10508"/>
      <c r="H10508"/>
      <c r="I10508"/>
    </row>
    <row r="10509" spans="4:9" x14ac:dyDescent="0.2">
      <c r="D10509" s="7"/>
      <c r="E10509"/>
      <c r="F10509"/>
      <c r="G10509"/>
      <c r="H10509"/>
      <c r="I10509"/>
    </row>
    <row r="10510" spans="4:9" x14ac:dyDescent="0.2">
      <c r="D10510" s="7"/>
      <c r="E10510"/>
      <c r="F10510"/>
      <c r="G10510"/>
      <c r="H10510"/>
      <c r="I10510"/>
    </row>
    <row r="10511" spans="4:9" x14ac:dyDescent="0.2">
      <c r="D10511" s="7"/>
      <c r="E10511"/>
      <c r="F10511"/>
      <c r="G10511"/>
      <c r="H10511"/>
      <c r="I10511"/>
    </row>
    <row r="10512" spans="4:9" x14ac:dyDescent="0.2">
      <c r="D10512" s="7"/>
      <c r="E10512"/>
      <c r="F10512"/>
      <c r="G10512"/>
      <c r="H10512"/>
      <c r="I10512"/>
    </row>
    <row r="10513" spans="4:9" x14ac:dyDescent="0.2">
      <c r="D10513" s="7"/>
      <c r="E10513"/>
      <c r="F10513"/>
      <c r="G10513"/>
      <c r="H10513"/>
      <c r="I10513"/>
    </row>
    <row r="10514" spans="4:9" x14ac:dyDescent="0.2">
      <c r="D10514" s="7"/>
      <c r="E10514"/>
      <c r="F10514"/>
      <c r="G10514"/>
      <c r="H10514"/>
      <c r="I10514"/>
    </row>
    <row r="10515" spans="4:9" x14ac:dyDescent="0.2">
      <c r="D10515" s="7"/>
      <c r="E10515"/>
      <c r="F10515"/>
      <c r="G10515"/>
      <c r="H10515"/>
      <c r="I10515"/>
    </row>
    <row r="10516" spans="4:9" x14ac:dyDescent="0.2">
      <c r="D10516" s="7"/>
      <c r="E10516"/>
      <c r="F10516"/>
      <c r="G10516"/>
      <c r="H10516"/>
      <c r="I10516"/>
    </row>
    <row r="10517" spans="4:9" x14ac:dyDescent="0.2">
      <c r="D10517" s="7"/>
      <c r="E10517"/>
      <c r="F10517"/>
      <c r="G10517"/>
      <c r="H10517"/>
      <c r="I10517"/>
    </row>
    <row r="10518" spans="4:9" x14ac:dyDescent="0.2">
      <c r="D10518" s="7"/>
      <c r="E10518"/>
      <c r="F10518"/>
      <c r="G10518"/>
      <c r="H10518"/>
      <c r="I10518"/>
    </row>
    <row r="10519" spans="4:9" x14ac:dyDescent="0.2">
      <c r="D10519" s="7"/>
      <c r="E10519"/>
      <c r="F10519"/>
      <c r="G10519"/>
      <c r="H10519"/>
      <c r="I10519"/>
    </row>
    <row r="10520" spans="4:9" x14ac:dyDescent="0.2">
      <c r="D10520" s="7"/>
      <c r="E10520"/>
      <c r="F10520"/>
      <c r="G10520"/>
      <c r="H10520"/>
      <c r="I10520"/>
    </row>
    <row r="10521" spans="4:9" x14ac:dyDescent="0.2">
      <c r="D10521" s="7"/>
      <c r="E10521"/>
      <c r="F10521"/>
      <c r="G10521"/>
      <c r="H10521"/>
      <c r="I10521"/>
    </row>
    <row r="10522" spans="4:9" x14ac:dyDescent="0.2">
      <c r="D10522" s="7"/>
      <c r="E10522"/>
      <c r="F10522"/>
      <c r="G10522"/>
      <c r="H10522"/>
      <c r="I10522"/>
    </row>
    <row r="10523" spans="4:9" x14ac:dyDescent="0.2">
      <c r="D10523" s="7"/>
      <c r="E10523"/>
      <c r="F10523"/>
      <c r="G10523"/>
      <c r="H10523"/>
      <c r="I10523"/>
    </row>
    <row r="10524" spans="4:9" x14ac:dyDescent="0.2">
      <c r="D10524" s="7"/>
      <c r="E10524"/>
      <c r="F10524"/>
      <c r="G10524"/>
      <c r="H10524"/>
      <c r="I10524"/>
    </row>
    <row r="10525" spans="4:9" x14ac:dyDescent="0.2">
      <c r="D10525" s="7"/>
      <c r="E10525"/>
      <c r="F10525"/>
      <c r="G10525"/>
      <c r="H10525"/>
      <c r="I10525"/>
    </row>
    <row r="10526" spans="4:9" x14ac:dyDescent="0.2">
      <c r="D10526" s="7"/>
      <c r="E10526"/>
      <c r="F10526"/>
      <c r="G10526"/>
      <c r="H10526"/>
      <c r="I10526"/>
    </row>
    <row r="10527" spans="4:9" x14ac:dyDescent="0.2">
      <c r="D10527" s="7"/>
      <c r="E10527"/>
      <c r="F10527"/>
      <c r="G10527"/>
      <c r="H10527"/>
      <c r="I10527"/>
    </row>
    <row r="10528" spans="4:9" x14ac:dyDescent="0.2">
      <c r="D10528" s="7"/>
      <c r="E10528"/>
      <c r="F10528"/>
      <c r="G10528"/>
      <c r="H10528"/>
      <c r="I10528"/>
    </row>
    <row r="10529" spans="4:9" x14ac:dyDescent="0.2">
      <c r="D10529" s="7"/>
      <c r="E10529"/>
      <c r="F10529"/>
      <c r="G10529"/>
      <c r="H10529"/>
      <c r="I10529"/>
    </row>
    <row r="10530" spans="4:9" x14ac:dyDescent="0.2">
      <c r="D10530" s="7"/>
      <c r="E10530"/>
      <c r="F10530"/>
      <c r="G10530"/>
      <c r="H10530"/>
      <c r="I10530"/>
    </row>
    <row r="10531" spans="4:9" x14ac:dyDescent="0.2">
      <c r="D10531" s="7"/>
      <c r="E10531"/>
      <c r="F10531"/>
      <c r="G10531"/>
      <c r="H10531"/>
      <c r="I10531"/>
    </row>
    <row r="10532" spans="4:9" x14ac:dyDescent="0.2">
      <c r="D10532" s="7"/>
      <c r="E10532"/>
      <c r="F10532"/>
      <c r="G10532"/>
      <c r="H10532"/>
      <c r="I10532"/>
    </row>
    <row r="10533" spans="4:9" x14ac:dyDescent="0.2">
      <c r="D10533" s="7"/>
      <c r="E10533"/>
      <c r="F10533"/>
      <c r="G10533"/>
      <c r="H10533"/>
      <c r="I10533"/>
    </row>
    <row r="10534" spans="4:9" x14ac:dyDescent="0.2">
      <c r="D10534" s="7"/>
      <c r="E10534"/>
      <c r="F10534"/>
      <c r="G10534"/>
      <c r="H10534"/>
      <c r="I10534"/>
    </row>
    <row r="10535" spans="4:9" x14ac:dyDescent="0.2">
      <c r="D10535" s="7"/>
      <c r="E10535"/>
      <c r="F10535"/>
      <c r="G10535"/>
      <c r="H10535"/>
      <c r="I10535"/>
    </row>
    <row r="10536" spans="4:9" x14ac:dyDescent="0.2">
      <c r="D10536" s="7"/>
      <c r="E10536"/>
      <c r="F10536"/>
      <c r="G10536"/>
      <c r="H10536"/>
      <c r="I10536"/>
    </row>
    <row r="10537" spans="4:9" x14ac:dyDescent="0.2">
      <c r="D10537" s="7"/>
      <c r="E10537"/>
      <c r="F10537"/>
      <c r="G10537"/>
      <c r="H10537"/>
      <c r="I10537"/>
    </row>
    <row r="10538" spans="4:9" x14ac:dyDescent="0.2">
      <c r="D10538" s="7"/>
      <c r="E10538"/>
      <c r="F10538"/>
      <c r="G10538"/>
      <c r="H10538"/>
      <c r="I10538"/>
    </row>
    <row r="10539" spans="4:9" x14ac:dyDescent="0.2">
      <c r="D10539" s="7"/>
      <c r="E10539"/>
      <c r="F10539"/>
      <c r="G10539"/>
      <c r="H10539"/>
      <c r="I10539"/>
    </row>
    <row r="10540" spans="4:9" x14ac:dyDescent="0.2">
      <c r="D10540" s="7"/>
      <c r="E10540"/>
      <c r="F10540"/>
      <c r="G10540"/>
      <c r="H10540"/>
      <c r="I10540"/>
    </row>
    <row r="10541" spans="4:9" x14ac:dyDescent="0.2">
      <c r="D10541" s="7"/>
      <c r="E10541"/>
      <c r="F10541"/>
      <c r="G10541"/>
      <c r="H10541"/>
      <c r="I10541"/>
    </row>
    <row r="10542" spans="4:9" x14ac:dyDescent="0.2">
      <c r="D10542" s="7"/>
      <c r="E10542"/>
      <c r="F10542"/>
      <c r="G10542"/>
      <c r="H10542"/>
      <c r="I10542"/>
    </row>
    <row r="10543" spans="4:9" x14ac:dyDescent="0.2">
      <c r="D10543" s="7"/>
      <c r="E10543"/>
      <c r="F10543"/>
      <c r="G10543"/>
      <c r="H10543"/>
      <c r="I10543"/>
    </row>
    <row r="10544" spans="4:9" x14ac:dyDescent="0.2">
      <c r="D10544" s="7"/>
      <c r="E10544"/>
      <c r="F10544"/>
      <c r="G10544"/>
      <c r="H10544"/>
      <c r="I10544"/>
    </row>
    <row r="10545" spans="4:9" x14ac:dyDescent="0.2">
      <c r="D10545" s="7"/>
      <c r="E10545"/>
      <c r="F10545"/>
      <c r="G10545"/>
      <c r="H10545"/>
      <c r="I10545"/>
    </row>
    <row r="10546" spans="4:9" x14ac:dyDescent="0.2">
      <c r="D10546" s="7"/>
      <c r="E10546"/>
      <c r="F10546"/>
      <c r="G10546"/>
      <c r="H10546"/>
      <c r="I10546"/>
    </row>
    <row r="10547" spans="4:9" x14ac:dyDescent="0.2">
      <c r="D10547" s="7"/>
      <c r="E10547"/>
      <c r="F10547"/>
      <c r="G10547"/>
      <c r="H10547"/>
      <c r="I10547"/>
    </row>
    <row r="10548" spans="4:9" x14ac:dyDescent="0.2">
      <c r="D10548" s="7"/>
      <c r="E10548"/>
      <c r="F10548"/>
      <c r="G10548"/>
      <c r="H10548"/>
      <c r="I10548"/>
    </row>
    <row r="10549" spans="4:9" x14ac:dyDescent="0.2">
      <c r="D10549" s="7"/>
      <c r="E10549"/>
      <c r="F10549"/>
      <c r="G10549"/>
      <c r="H10549"/>
      <c r="I10549"/>
    </row>
    <row r="10550" spans="4:9" x14ac:dyDescent="0.2">
      <c r="D10550" s="7"/>
      <c r="E10550"/>
      <c r="F10550"/>
      <c r="G10550"/>
      <c r="H10550"/>
      <c r="I10550"/>
    </row>
    <row r="10551" spans="4:9" x14ac:dyDescent="0.2">
      <c r="D10551" s="7"/>
      <c r="E10551"/>
      <c r="F10551"/>
      <c r="G10551"/>
      <c r="H10551"/>
      <c r="I10551"/>
    </row>
    <row r="10552" spans="4:9" x14ac:dyDescent="0.2">
      <c r="D10552" s="7"/>
      <c r="E10552"/>
      <c r="F10552"/>
      <c r="G10552"/>
      <c r="H10552"/>
      <c r="I10552"/>
    </row>
    <row r="10553" spans="4:9" x14ac:dyDescent="0.2">
      <c r="D10553" s="7"/>
      <c r="E10553"/>
      <c r="F10553"/>
      <c r="G10553"/>
      <c r="H10553"/>
      <c r="I10553"/>
    </row>
    <row r="10554" spans="4:9" x14ac:dyDescent="0.2">
      <c r="D10554" s="7"/>
      <c r="E10554"/>
      <c r="F10554"/>
      <c r="G10554"/>
      <c r="H10554"/>
      <c r="I10554"/>
    </row>
    <row r="10555" spans="4:9" x14ac:dyDescent="0.2">
      <c r="D10555" s="7"/>
      <c r="E10555"/>
      <c r="F10555"/>
      <c r="G10555"/>
      <c r="H10555"/>
      <c r="I10555"/>
    </row>
    <row r="10556" spans="4:9" x14ac:dyDescent="0.2">
      <c r="D10556" s="7"/>
      <c r="E10556"/>
      <c r="F10556"/>
      <c r="G10556"/>
      <c r="H10556"/>
      <c r="I10556"/>
    </row>
    <row r="10557" spans="4:9" x14ac:dyDescent="0.2">
      <c r="D10557" s="7"/>
      <c r="E10557"/>
      <c r="F10557"/>
      <c r="G10557"/>
      <c r="H10557"/>
      <c r="I10557"/>
    </row>
    <row r="10558" spans="4:9" x14ac:dyDescent="0.2">
      <c r="D10558" s="7"/>
      <c r="E10558"/>
      <c r="F10558"/>
      <c r="G10558"/>
      <c r="H10558"/>
      <c r="I10558"/>
    </row>
    <row r="10559" spans="4:9" x14ac:dyDescent="0.2">
      <c r="D10559" s="7"/>
      <c r="E10559"/>
      <c r="F10559"/>
      <c r="G10559"/>
      <c r="H10559"/>
      <c r="I10559"/>
    </row>
    <row r="10560" spans="4:9" x14ac:dyDescent="0.2">
      <c r="D10560" s="7"/>
      <c r="E10560"/>
      <c r="F10560"/>
      <c r="G10560"/>
      <c r="H10560"/>
      <c r="I10560"/>
    </row>
    <row r="10561" spans="4:9" x14ac:dyDescent="0.2">
      <c r="D10561" s="7"/>
      <c r="E10561"/>
      <c r="F10561"/>
      <c r="G10561"/>
      <c r="H10561"/>
      <c r="I10561"/>
    </row>
    <row r="10562" spans="4:9" x14ac:dyDescent="0.2">
      <c r="D10562" s="7"/>
      <c r="E10562"/>
      <c r="F10562"/>
      <c r="G10562"/>
      <c r="H10562"/>
      <c r="I10562"/>
    </row>
    <row r="10563" spans="4:9" x14ac:dyDescent="0.2">
      <c r="D10563" s="7"/>
      <c r="E10563"/>
      <c r="F10563"/>
      <c r="G10563"/>
      <c r="H10563"/>
      <c r="I10563"/>
    </row>
    <row r="10564" spans="4:9" x14ac:dyDescent="0.2">
      <c r="D10564" s="7"/>
      <c r="E10564"/>
      <c r="F10564"/>
      <c r="G10564"/>
      <c r="H10564"/>
      <c r="I10564"/>
    </row>
    <row r="10565" spans="4:9" x14ac:dyDescent="0.2">
      <c r="D10565" s="7"/>
      <c r="E10565"/>
      <c r="F10565"/>
      <c r="G10565"/>
      <c r="H10565"/>
      <c r="I10565"/>
    </row>
    <row r="10566" spans="4:9" x14ac:dyDescent="0.2">
      <c r="D10566" s="7"/>
      <c r="E10566"/>
      <c r="F10566"/>
      <c r="G10566"/>
      <c r="H10566"/>
      <c r="I10566"/>
    </row>
    <row r="10567" spans="4:9" x14ac:dyDescent="0.2">
      <c r="D10567" s="7"/>
      <c r="E10567"/>
      <c r="F10567"/>
      <c r="G10567"/>
      <c r="H10567"/>
      <c r="I10567"/>
    </row>
    <row r="10568" spans="4:9" x14ac:dyDescent="0.2">
      <c r="D10568" s="7"/>
      <c r="E10568"/>
      <c r="F10568"/>
      <c r="G10568"/>
      <c r="H10568"/>
      <c r="I10568"/>
    </row>
    <row r="10569" spans="4:9" x14ac:dyDescent="0.2">
      <c r="D10569" s="7"/>
      <c r="E10569"/>
      <c r="F10569"/>
      <c r="G10569"/>
      <c r="H10569"/>
      <c r="I10569"/>
    </row>
    <row r="10570" spans="4:9" x14ac:dyDescent="0.2">
      <c r="D10570" s="7"/>
      <c r="E10570"/>
      <c r="F10570"/>
      <c r="G10570"/>
      <c r="H10570"/>
      <c r="I10570"/>
    </row>
    <row r="10571" spans="4:9" x14ac:dyDescent="0.2">
      <c r="D10571" s="7"/>
      <c r="E10571"/>
      <c r="F10571"/>
      <c r="G10571"/>
      <c r="H10571"/>
      <c r="I10571"/>
    </row>
    <row r="10572" spans="4:9" x14ac:dyDescent="0.2">
      <c r="D10572" s="7"/>
      <c r="E10572"/>
      <c r="F10572"/>
      <c r="G10572"/>
      <c r="H10572"/>
      <c r="I10572"/>
    </row>
    <row r="10573" spans="4:9" x14ac:dyDescent="0.2">
      <c r="D10573" s="7"/>
      <c r="E10573"/>
      <c r="F10573"/>
      <c r="G10573"/>
      <c r="H10573"/>
      <c r="I10573"/>
    </row>
    <row r="10574" spans="4:9" x14ac:dyDescent="0.2">
      <c r="D10574" s="7"/>
      <c r="E10574"/>
      <c r="F10574"/>
      <c r="G10574"/>
      <c r="H10574"/>
      <c r="I10574"/>
    </row>
    <row r="10575" spans="4:9" x14ac:dyDescent="0.2">
      <c r="D10575" s="7"/>
      <c r="E10575"/>
      <c r="F10575"/>
      <c r="G10575"/>
      <c r="H10575"/>
      <c r="I10575"/>
    </row>
    <row r="10576" spans="4:9" x14ac:dyDescent="0.2">
      <c r="D10576" s="7"/>
      <c r="E10576"/>
      <c r="F10576"/>
      <c r="G10576"/>
      <c r="H10576"/>
      <c r="I10576"/>
    </row>
    <row r="10577" spans="4:9" x14ac:dyDescent="0.2">
      <c r="D10577" s="7"/>
      <c r="E10577"/>
      <c r="F10577"/>
      <c r="G10577"/>
      <c r="H10577"/>
      <c r="I10577"/>
    </row>
    <row r="10578" spans="4:9" x14ac:dyDescent="0.2">
      <c r="D10578" s="7"/>
      <c r="E10578"/>
      <c r="F10578"/>
      <c r="G10578"/>
      <c r="H10578"/>
      <c r="I10578"/>
    </row>
    <row r="10579" spans="4:9" x14ac:dyDescent="0.2">
      <c r="D10579" s="7"/>
      <c r="E10579"/>
      <c r="F10579"/>
      <c r="G10579"/>
      <c r="H10579"/>
      <c r="I10579"/>
    </row>
    <row r="10580" spans="4:9" x14ac:dyDescent="0.2">
      <c r="D10580" s="7"/>
      <c r="E10580"/>
      <c r="F10580"/>
      <c r="G10580"/>
      <c r="H10580"/>
      <c r="I10580"/>
    </row>
    <row r="10581" spans="4:9" x14ac:dyDescent="0.2">
      <c r="D10581" s="7"/>
      <c r="E10581"/>
      <c r="F10581"/>
      <c r="G10581"/>
      <c r="H10581"/>
      <c r="I10581"/>
    </row>
    <row r="10582" spans="4:9" x14ac:dyDescent="0.2">
      <c r="D10582" s="7"/>
      <c r="E10582"/>
      <c r="F10582"/>
      <c r="G10582"/>
      <c r="H10582"/>
      <c r="I10582"/>
    </row>
    <row r="10583" spans="4:9" x14ac:dyDescent="0.2">
      <c r="D10583" s="7"/>
      <c r="E10583"/>
      <c r="F10583"/>
      <c r="G10583"/>
      <c r="H10583"/>
      <c r="I10583"/>
    </row>
    <row r="10584" spans="4:9" x14ac:dyDescent="0.2">
      <c r="D10584" s="7"/>
      <c r="E10584"/>
      <c r="F10584"/>
      <c r="G10584"/>
      <c r="H10584"/>
      <c r="I10584"/>
    </row>
    <row r="10585" spans="4:9" x14ac:dyDescent="0.2">
      <c r="D10585" s="7"/>
      <c r="E10585"/>
      <c r="F10585"/>
      <c r="G10585"/>
      <c r="H10585"/>
      <c r="I10585"/>
    </row>
    <row r="10586" spans="4:9" x14ac:dyDescent="0.2">
      <c r="D10586" s="7"/>
      <c r="E10586"/>
      <c r="F10586"/>
      <c r="G10586"/>
      <c r="H10586"/>
      <c r="I10586"/>
    </row>
    <row r="10587" spans="4:9" x14ac:dyDescent="0.2">
      <c r="D10587" s="7"/>
      <c r="E10587"/>
      <c r="F10587"/>
      <c r="G10587"/>
      <c r="H10587"/>
      <c r="I10587"/>
    </row>
    <row r="10588" spans="4:9" x14ac:dyDescent="0.2">
      <c r="D10588" s="7"/>
      <c r="E10588"/>
      <c r="F10588"/>
      <c r="G10588"/>
      <c r="H10588"/>
      <c r="I10588"/>
    </row>
    <row r="10589" spans="4:9" x14ac:dyDescent="0.2">
      <c r="D10589" s="7"/>
      <c r="E10589"/>
      <c r="F10589"/>
      <c r="G10589"/>
      <c r="H10589"/>
      <c r="I10589"/>
    </row>
    <row r="10590" spans="4:9" x14ac:dyDescent="0.2">
      <c r="D10590" s="7"/>
      <c r="E10590"/>
      <c r="F10590"/>
      <c r="G10590"/>
      <c r="H10590"/>
      <c r="I10590"/>
    </row>
    <row r="10591" spans="4:9" x14ac:dyDescent="0.2">
      <c r="D10591" s="7"/>
      <c r="E10591"/>
      <c r="F10591"/>
      <c r="G10591"/>
      <c r="H10591"/>
      <c r="I10591"/>
    </row>
    <row r="10592" spans="4:9" x14ac:dyDescent="0.2">
      <c r="D10592" s="7"/>
      <c r="E10592"/>
      <c r="F10592"/>
      <c r="G10592"/>
      <c r="H10592"/>
      <c r="I10592"/>
    </row>
    <row r="10593" spans="4:9" x14ac:dyDescent="0.2">
      <c r="D10593" s="7"/>
      <c r="E10593"/>
      <c r="F10593"/>
      <c r="G10593"/>
      <c r="H10593"/>
      <c r="I10593"/>
    </row>
    <row r="10594" spans="4:9" x14ac:dyDescent="0.2">
      <c r="D10594" s="7"/>
      <c r="E10594"/>
      <c r="F10594"/>
      <c r="G10594"/>
      <c r="H10594"/>
      <c r="I10594"/>
    </row>
    <row r="10595" spans="4:9" x14ac:dyDescent="0.2">
      <c r="D10595" s="7"/>
      <c r="E10595"/>
      <c r="F10595"/>
      <c r="G10595"/>
      <c r="H10595"/>
      <c r="I10595"/>
    </row>
    <row r="10596" spans="4:9" x14ac:dyDescent="0.2">
      <c r="D10596" s="7"/>
      <c r="E10596"/>
      <c r="F10596"/>
      <c r="G10596"/>
      <c r="H10596"/>
      <c r="I10596"/>
    </row>
    <row r="10597" spans="4:9" x14ac:dyDescent="0.2">
      <c r="D10597" s="7"/>
      <c r="E10597"/>
      <c r="F10597"/>
      <c r="G10597"/>
      <c r="H10597"/>
      <c r="I10597"/>
    </row>
    <row r="10598" spans="4:9" x14ac:dyDescent="0.2">
      <c r="D10598" s="7"/>
      <c r="E10598"/>
      <c r="F10598"/>
      <c r="G10598"/>
      <c r="H10598"/>
      <c r="I10598"/>
    </row>
    <row r="10599" spans="4:9" x14ac:dyDescent="0.2">
      <c r="D10599" s="7"/>
      <c r="E10599"/>
      <c r="F10599"/>
      <c r="G10599"/>
      <c r="H10599"/>
      <c r="I10599"/>
    </row>
    <row r="10600" spans="4:9" x14ac:dyDescent="0.2">
      <c r="D10600" s="7"/>
      <c r="E10600"/>
      <c r="F10600"/>
      <c r="G10600"/>
      <c r="H10600"/>
      <c r="I10600"/>
    </row>
    <row r="10601" spans="4:9" x14ac:dyDescent="0.2">
      <c r="D10601" s="7"/>
      <c r="E10601"/>
      <c r="F10601"/>
      <c r="G10601"/>
      <c r="H10601"/>
      <c r="I10601"/>
    </row>
    <row r="10602" spans="4:9" x14ac:dyDescent="0.2">
      <c r="D10602" s="7"/>
      <c r="E10602"/>
      <c r="F10602"/>
      <c r="G10602"/>
      <c r="H10602"/>
      <c r="I10602"/>
    </row>
    <row r="10603" spans="4:9" x14ac:dyDescent="0.2">
      <c r="D10603" s="7"/>
      <c r="E10603"/>
      <c r="F10603"/>
      <c r="G10603"/>
      <c r="H10603"/>
      <c r="I10603"/>
    </row>
    <row r="10604" spans="4:9" x14ac:dyDescent="0.2">
      <c r="D10604" s="7"/>
      <c r="E10604"/>
      <c r="F10604"/>
      <c r="G10604"/>
      <c r="H10604"/>
      <c r="I10604"/>
    </row>
    <row r="10605" spans="4:9" x14ac:dyDescent="0.2">
      <c r="D10605" s="7"/>
      <c r="E10605"/>
      <c r="F10605"/>
      <c r="G10605"/>
      <c r="H10605"/>
      <c r="I10605"/>
    </row>
    <row r="10606" spans="4:9" x14ac:dyDescent="0.2">
      <c r="D10606" s="7"/>
      <c r="E10606"/>
      <c r="F10606"/>
      <c r="G10606"/>
      <c r="H10606"/>
      <c r="I10606"/>
    </row>
    <row r="10607" spans="4:9" x14ac:dyDescent="0.2">
      <c r="D10607" s="7"/>
      <c r="E10607"/>
      <c r="F10607"/>
      <c r="G10607"/>
      <c r="H10607"/>
      <c r="I10607"/>
    </row>
    <row r="10608" spans="4:9" x14ac:dyDescent="0.2">
      <c r="D10608" s="7"/>
      <c r="E10608"/>
      <c r="F10608"/>
      <c r="G10608"/>
      <c r="H10608"/>
      <c r="I10608"/>
    </row>
    <row r="10609" spans="4:9" x14ac:dyDescent="0.2">
      <c r="D10609" s="7"/>
      <c r="E10609"/>
      <c r="F10609"/>
      <c r="G10609"/>
      <c r="H10609"/>
      <c r="I10609"/>
    </row>
    <row r="10610" spans="4:9" x14ac:dyDescent="0.2">
      <c r="D10610" s="7"/>
      <c r="E10610"/>
      <c r="F10610"/>
      <c r="G10610"/>
      <c r="H10610"/>
      <c r="I10610"/>
    </row>
    <row r="10611" spans="4:9" x14ac:dyDescent="0.2">
      <c r="D10611" s="7"/>
      <c r="E10611"/>
      <c r="F10611"/>
      <c r="G10611"/>
      <c r="H10611"/>
      <c r="I10611"/>
    </row>
    <row r="10612" spans="4:9" x14ac:dyDescent="0.2">
      <c r="D10612" s="7"/>
      <c r="E10612"/>
      <c r="F10612"/>
      <c r="G10612"/>
      <c r="H10612"/>
      <c r="I10612"/>
    </row>
    <row r="10613" spans="4:9" x14ac:dyDescent="0.2">
      <c r="D10613" s="7"/>
      <c r="E10613"/>
      <c r="F10613"/>
      <c r="G10613"/>
      <c r="H10613"/>
      <c r="I10613"/>
    </row>
    <row r="10614" spans="4:9" x14ac:dyDescent="0.2">
      <c r="D10614" s="7"/>
      <c r="E10614"/>
      <c r="F10614"/>
      <c r="G10614"/>
      <c r="H10614"/>
      <c r="I10614"/>
    </row>
    <row r="10615" spans="4:9" x14ac:dyDescent="0.2">
      <c r="D10615" s="7"/>
      <c r="E10615"/>
      <c r="F10615"/>
      <c r="G10615"/>
      <c r="H10615"/>
      <c r="I10615"/>
    </row>
    <row r="10616" spans="4:9" x14ac:dyDescent="0.2">
      <c r="D10616" s="7"/>
      <c r="E10616"/>
      <c r="F10616"/>
      <c r="G10616"/>
      <c r="H10616"/>
      <c r="I10616"/>
    </row>
    <row r="10617" spans="4:9" x14ac:dyDescent="0.2">
      <c r="D10617" s="7"/>
      <c r="E10617"/>
      <c r="F10617"/>
      <c r="G10617"/>
      <c r="H10617"/>
      <c r="I10617"/>
    </row>
    <row r="10618" spans="4:9" x14ac:dyDescent="0.2">
      <c r="D10618" s="7"/>
      <c r="E10618"/>
      <c r="F10618"/>
      <c r="G10618"/>
      <c r="H10618"/>
      <c r="I10618"/>
    </row>
    <row r="10619" spans="4:9" x14ac:dyDescent="0.2">
      <c r="D10619" s="7"/>
      <c r="E10619"/>
      <c r="F10619"/>
      <c r="G10619"/>
      <c r="H10619"/>
      <c r="I10619"/>
    </row>
    <row r="10620" spans="4:9" x14ac:dyDescent="0.2">
      <c r="D10620" s="7"/>
      <c r="E10620"/>
      <c r="F10620"/>
      <c r="G10620"/>
      <c r="H10620"/>
      <c r="I10620"/>
    </row>
    <row r="10621" spans="4:9" x14ac:dyDescent="0.2">
      <c r="D10621" s="7"/>
      <c r="E10621"/>
      <c r="F10621"/>
      <c r="G10621"/>
      <c r="H10621"/>
      <c r="I10621"/>
    </row>
    <row r="10622" spans="4:9" x14ac:dyDescent="0.2">
      <c r="D10622" s="7"/>
      <c r="E10622"/>
      <c r="F10622"/>
      <c r="G10622"/>
      <c r="H10622"/>
      <c r="I10622"/>
    </row>
    <row r="10623" spans="4:9" x14ac:dyDescent="0.2">
      <c r="D10623" s="7"/>
      <c r="E10623"/>
      <c r="F10623"/>
      <c r="G10623"/>
      <c r="H10623"/>
      <c r="I10623"/>
    </row>
    <row r="10624" spans="4:9" x14ac:dyDescent="0.2">
      <c r="D10624" s="7"/>
      <c r="E10624"/>
      <c r="F10624"/>
      <c r="G10624"/>
      <c r="H10624"/>
      <c r="I10624"/>
    </row>
    <row r="10625" spans="4:9" x14ac:dyDescent="0.2">
      <c r="D10625" s="7"/>
      <c r="E10625"/>
      <c r="F10625"/>
      <c r="G10625"/>
      <c r="H10625"/>
      <c r="I10625"/>
    </row>
    <row r="10626" spans="4:9" x14ac:dyDescent="0.2">
      <c r="D10626" s="7"/>
      <c r="E10626"/>
      <c r="F10626"/>
      <c r="G10626"/>
      <c r="H10626"/>
      <c r="I10626"/>
    </row>
    <row r="10627" spans="4:9" x14ac:dyDescent="0.2">
      <c r="D10627" s="7"/>
      <c r="E10627"/>
      <c r="F10627"/>
      <c r="G10627"/>
      <c r="H10627"/>
      <c r="I10627"/>
    </row>
    <row r="10628" spans="4:9" x14ac:dyDescent="0.2">
      <c r="D10628" s="7"/>
      <c r="E10628"/>
      <c r="F10628"/>
      <c r="G10628"/>
      <c r="H10628"/>
      <c r="I10628"/>
    </row>
    <row r="10629" spans="4:9" x14ac:dyDescent="0.2">
      <c r="D10629" s="7"/>
      <c r="E10629"/>
      <c r="F10629"/>
      <c r="G10629"/>
      <c r="H10629"/>
      <c r="I10629"/>
    </row>
    <row r="10630" spans="4:9" x14ac:dyDescent="0.2">
      <c r="D10630" s="7"/>
      <c r="E10630"/>
      <c r="F10630"/>
      <c r="G10630"/>
      <c r="H10630"/>
      <c r="I10630"/>
    </row>
    <row r="10631" spans="4:9" x14ac:dyDescent="0.2">
      <c r="D10631" s="7"/>
      <c r="E10631"/>
      <c r="F10631"/>
      <c r="G10631"/>
      <c r="H10631"/>
      <c r="I10631"/>
    </row>
    <row r="10632" spans="4:9" x14ac:dyDescent="0.2">
      <c r="D10632" s="7"/>
      <c r="E10632"/>
      <c r="F10632"/>
      <c r="G10632"/>
      <c r="H10632"/>
      <c r="I10632"/>
    </row>
    <row r="10633" spans="4:9" x14ac:dyDescent="0.2">
      <c r="D10633" s="7"/>
      <c r="E10633"/>
      <c r="F10633"/>
      <c r="G10633"/>
      <c r="H10633"/>
      <c r="I10633"/>
    </row>
    <row r="10634" spans="4:9" x14ac:dyDescent="0.2">
      <c r="D10634" s="7"/>
      <c r="E10634"/>
      <c r="F10634"/>
      <c r="G10634"/>
      <c r="H10634"/>
      <c r="I10634"/>
    </row>
    <row r="10635" spans="4:9" x14ac:dyDescent="0.2">
      <c r="D10635" s="7"/>
      <c r="E10635"/>
      <c r="F10635"/>
      <c r="G10635"/>
      <c r="H10635"/>
      <c r="I10635"/>
    </row>
    <row r="10636" spans="4:9" x14ac:dyDescent="0.2">
      <c r="D10636" s="7"/>
      <c r="E10636"/>
      <c r="F10636"/>
      <c r="G10636"/>
      <c r="H10636"/>
      <c r="I10636"/>
    </row>
    <row r="10637" spans="4:9" x14ac:dyDescent="0.2">
      <c r="D10637" s="7"/>
      <c r="E10637"/>
      <c r="F10637"/>
      <c r="G10637"/>
      <c r="H10637"/>
      <c r="I10637"/>
    </row>
    <row r="10638" spans="4:9" x14ac:dyDescent="0.2">
      <c r="D10638" s="7"/>
      <c r="E10638"/>
      <c r="F10638"/>
      <c r="G10638"/>
      <c r="H10638"/>
      <c r="I10638"/>
    </row>
    <row r="10639" spans="4:9" x14ac:dyDescent="0.2">
      <c r="D10639" s="7"/>
      <c r="E10639"/>
      <c r="F10639"/>
      <c r="G10639"/>
      <c r="H10639"/>
      <c r="I10639"/>
    </row>
    <row r="10640" spans="4:9" x14ac:dyDescent="0.2">
      <c r="D10640" s="7"/>
      <c r="E10640"/>
      <c r="F10640"/>
      <c r="G10640"/>
      <c r="H10640"/>
      <c r="I10640"/>
    </row>
    <row r="10641" spans="4:9" x14ac:dyDescent="0.2">
      <c r="D10641" s="7"/>
      <c r="E10641"/>
      <c r="F10641"/>
      <c r="G10641"/>
      <c r="H10641"/>
      <c r="I10641"/>
    </row>
    <row r="10642" spans="4:9" x14ac:dyDescent="0.2">
      <c r="D10642" s="7"/>
      <c r="E10642"/>
      <c r="F10642"/>
      <c r="G10642"/>
      <c r="H10642"/>
      <c r="I10642"/>
    </row>
    <row r="10643" spans="4:9" x14ac:dyDescent="0.2">
      <c r="D10643" s="7"/>
      <c r="E10643"/>
      <c r="F10643"/>
      <c r="G10643"/>
      <c r="H10643"/>
      <c r="I10643"/>
    </row>
    <row r="10644" spans="4:9" x14ac:dyDescent="0.2">
      <c r="D10644" s="7"/>
      <c r="E10644"/>
      <c r="F10644"/>
      <c r="G10644"/>
      <c r="H10644"/>
      <c r="I10644"/>
    </row>
    <row r="10645" spans="4:9" x14ac:dyDescent="0.2">
      <c r="D10645" s="7"/>
      <c r="E10645"/>
      <c r="F10645"/>
      <c r="G10645"/>
      <c r="H10645"/>
      <c r="I10645"/>
    </row>
    <row r="10646" spans="4:9" x14ac:dyDescent="0.2">
      <c r="D10646" s="7"/>
      <c r="E10646"/>
      <c r="F10646"/>
      <c r="G10646"/>
      <c r="H10646"/>
      <c r="I10646"/>
    </row>
    <row r="10647" spans="4:9" x14ac:dyDescent="0.2">
      <c r="D10647" s="7"/>
      <c r="E10647"/>
      <c r="F10647"/>
      <c r="G10647"/>
      <c r="H10647"/>
      <c r="I10647"/>
    </row>
    <row r="10648" spans="4:9" x14ac:dyDescent="0.2">
      <c r="D10648" s="7"/>
      <c r="E10648"/>
      <c r="F10648"/>
      <c r="G10648"/>
      <c r="H10648"/>
      <c r="I10648"/>
    </row>
    <row r="10649" spans="4:9" x14ac:dyDescent="0.2">
      <c r="D10649" s="7"/>
      <c r="E10649"/>
      <c r="F10649"/>
      <c r="G10649"/>
      <c r="H10649"/>
      <c r="I10649"/>
    </row>
    <row r="10650" spans="4:9" x14ac:dyDescent="0.2">
      <c r="D10650" s="7"/>
      <c r="E10650"/>
      <c r="F10650"/>
      <c r="G10650"/>
      <c r="H10650"/>
      <c r="I10650"/>
    </row>
    <row r="10651" spans="4:9" x14ac:dyDescent="0.2">
      <c r="D10651" s="7"/>
      <c r="E10651"/>
      <c r="F10651"/>
      <c r="G10651"/>
      <c r="H10651"/>
      <c r="I10651"/>
    </row>
    <row r="10652" spans="4:9" x14ac:dyDescent="0.2">
      <c r="D10652" s="7"/>
      <c r="E10652"/>
      <c r="F10652"/>
      <c r="G10652"/>
      <c r="H10652"/>
      <c r="I10652"/>
    </row>
    <row r="10653" spans="4:9" x14ac:dyDescent="0.2">
      <c r="D10653" s="7"/>
      <c r="E10653"/>
      <c r="F10653"/>
      <c r="G10653"/>
      <c r="H10653"/>
      <c r="I10653"/>
    </row>
    <row r="10654" spans="4:9" x14ac:dyDescent="0.2">
      <c r="D10654" s="7"/>
      <c r="E10654"/>
      <c r="F10654"/>
      <c r="G10654"/>
      <c r="H10654"/>
      <c r="I10654"/>
    </row>
    <row r="10655" spans="4:9" x14ac:dyDescent="0.2">
      <c r="D10655" s="7"/>
      <c r="E10655"/>
      <c r="F10655"/>
      <c r="G10655"/>
      <c r="H10655"/>
      <c r="I10655"/>
    </row>
    <row r="10656" spans="4:9" x14ac:dyDescent="0.2">
      <c r="D10656" s="7"/>
      <c r="E10656"/>
      <c r="F10656"/>
      <c r="G10656"/>
      <c r="H10656"/>
      <c r="I10656"/>
    </row>
    <row r="10657" spans="4:9" x14ac:dyDescent="0.2">
      <c r="D10657" s="7"/>
      <c r="E10657"/>
      <c r="F10657"/>
      <c r="G10657"/>
      <c r="H10657"/>
      <c r="I10657"/>
    </row>
    <row r="10658" spans="4:9" x14ac:dyDescent="0.2">
      <c r="D10658" s="7"/>
      <c r="E10658"/>
      <c r="F10658"/>
      <c r="G10658"/>
      <c r="H10658"/>
      <c r="I10658"/>
    </row>
    <row r="10659" spans="4:9" x14ac:dyDescent="0.2">
      <c r="D10659" s="7"/>
      <c r="E10659"/>
      <c r="F10659"/>
      <c r="G10659"/>
      <c r="H10659"/>
      <c r="I10659"/>
    </row>
    <row r="10660" spans="4:9" x14ac:dyDescent="0.2">
      <c r="D10660" s="7"/>
      <c r="E10660"/>
      <c r="F10660"/>
      <c r="G10660"/>
      <c r="H10660"/>
      <c r="I10660"/>
    </row>
    <row r="10661" spans="4:9" x14ac:dyDescent="0.2">
      <c r="D10661" s="7"/>
      <c r="E10661"/>
      <c r="F10661"/>
      <c r="G10661"/>
      <c r="H10661"/>
      <c r="I10661"/>
    </row>
    <row r="10662" spans="4:9" x14ac:dyDescent="0.2">
      <c r="D10662" s="7"/>
      <c r="E10662"/>
      <c r="F10662"/>
      <c r="G10662"/>
      <c r="H10662"/>
      <c r="I10662"/>
    </row>
    <row r="10663" spans="4:9" x14ac:dyDescent="0.2">
      <c r="D10663" s="7"/>
      <c r="E10663"/>
      <c r="F10663"/>
      <c r="G10663"/>
      <c r="H10663"/>
      <c r="I10663"/>
    </row>
    <row r="10664" spans="4:9" x14ac:dyDescent="0.2">
      <c r="D10664" s="7"/>
      <c r="E10664"/>
      <c r="F10664"/>
      <c r="G10664"/>
      <c r="H10664"/>
      <c r="I10664"/>
    </row>
    <row r="10665" spans="4:9" x14ac:dyDescent="0.2">
      <c r="D10665" s="7"/>
      <c r="E10665"/>
      <c r="F10665"/>
      <c r="G10665"/>
      <c r="H10665"/>
      <c r="I10665"/>
    </row>
    <row r="10666" spans="4:9" x14ac:dyDescent="0.2">
      <c r="D10666" s="7"/>
      <c r="E10666"/>
      <c r="F10666"/>
      <c r="G10666"/>
      <c r="H10666"/>
      <c r="I10666"/>
    </row>
    <row r="10667" spans="4:9" x14ac:dyDescent="0.2">
      <c r="D10667" s="7"/>
      <c r="E10667"/>
      <c r="F10667"/>
      <c r="G10667"/>
      <c r="H10667"/>
      <c r="I10667"/>
    </row>
    <row r="10668" spans="4:9" x14ac:dyDescent="0.2">
      <c r="D10668" s="7"/>
      <c r="E10668"/>
      <c r="F10668"/>
      <c r="G10668"/>
      <c r="H10668"/>
      <c r="I10668"/>
    </row>
    <row r="10669" spans="4:9" x14ac:dyDescent="0.2">
      <c r="D10669" s="7"/>
      <c r="E10669"/>
      <c r="F10669"/>
      <c r="G10669"/>
      <c r="H10669"/>
      <c r="I10669"/>
    </row>
    <row r="10670" spans="4:9" x14ac:dyDescent="0.2">
      <c r="D10670" s="7"/>
      <c r="E10670"/>
      <c r="F10670"/>
      <c r="G10670"/>
      <c r="H10670"/>
      <c r="I10670"/>
    </row>
    <row r="10671" spans="4:9" x14ac:dyDescent="0.2">
      <c r="D10671" s="7"/>
      <c r="E10671"/>
      <c r="F10671"/>
      <c r="G10671"/>
      <c r="H10671"/>
      <c r="I10671"/>
    </row>
    <row r="10672" spans="4:9" x14ac:dyDescent="0.2">
      <c r="D10672" s="7"/>
      <c r="E10672"/>
      <c r="F10672"/>
      <c r="G10672"/>
      <c r="H10672"/>
      <c r="I10672"/>
    </row>
    <row r="10673" spans="4:9" x14ac:dyDescent="0.2">
      <c r="D10673" s="7"/>
      <c r="E10673"/>
      <c r="F10673"/>
      <c r="G10673"/>
      <c r="H10673"/>
      <c r="I10673"/>
    </row>
    <row r="10674" spans="4:9" x14ac:dyDescent="0.2">
      <c r="D10674" s="7"/>
      <c r="E10674"/>
      <c r="F10674"/>
      <c r="G10674"/>
      <c r="H10674"/>
      <c r="I10674"/>
    </row>
    <row r="10675" spans="4:9" x14ac:dyDescent="0.2">
      <c r="D10675" s="7"/>
      <c r="E10675"/>
      <c r="F10675"/>
      <c r="G10675"/>
      <c r="H10675"/>
      <c r="I10675"/>
    </row>
    <row r="10676" spans="4:9" x14ac:dyDescent="0.2">
      <c r="D10676" s="7"/>
      <c r="E10676"/>
      <c r="F10676"/>
      <c r="G10676"/>
      <c r="H10676"/>
      <c r="I10676"/>
    </row>
    <row r="10677" spans="4:9" x14ac:dyDescent="0.2">
      <c r="D10677" s="7"/>
      <c r="E10677"/>
      <c r="F10677"/>
      <c r="G10677"/>
      <c r="H10677"/>
      <c r="I10677"/>
    </row>
    <row r="10678" spans="4:9" x14ac:dyDescent="0.2">
      <c r="D10678" s="7"/>
      <c r="E10678"/>
      <c r="F10678"/>
      <c r="G10678"/>
      <c r="H10678"/>
      <c r="I10678"/>
    </row>
    <row r="10679" spans="4:9" x14ac:dyDescent="0.2">
      <c r="D10679" s="7"/>
      <c r="E10679"/>
      <c r="F10679"/>
      <c r="G10679"/>
      <c r="H10679"/>
      <c r="I10679"/>
    </row>
    <row r="10680" spans="4:9" x14ac:dyDescent="0.2">
      <c r="D10680" s="7"/>
      <c r="E10680"/>
      <c r="F10680"/>
      <c r="G10680"/>
      <c r="H10680"/>
      <c r="I10680"/>
    </row>
    <row r="10681" spans="4:9" x14ac:dyDescent="0.2">
      <c r="D10681" s="7"/>
      <c r="E10681"/>
      <c r="F10681"/>
      <c r="G10681"/>
      <c r="H10681"/>
      <c r="I10681"/>
    </row>
    <row r="10682" spans="4:9" x14ac:dyDescent="0.2">
      <c r="D10682" s="7"/>
      <c r="E10682"/>
      <c r="F10682"/>
      <c r="G10682"/>
      <c r="H10682"/>
      <c r="I10682"/>
    </row>
    <row r="10683" spans="4:9" x14ac:dyDescent="0.2">
      <c r="D10683" s="7"/>
      <c r="E10683"/>
      <c r="F10683"/>
      <c r="G10683"/>
      <c r="H10683"/>
      <c r="I10683"/>
    </row>
    <row r="10684" spans="4:9" x14ac:dyDescent="0.2">
      <c r="D10684" s="7"/>
      <c r="E10684"/>
      <c r="F10684"/>
      <c r="G10684"/>
      <c r="H10684"/>
      <c r="I10684"/>
    </row>
    <row r="10685" spans="4:9" x14ac:dyDescent="0.2">
      <c r="D10685" s="7"/>
      <c r="E10685"/>
      <c r="F10685"/>
      <c r="G10685"/>
      <c r="H10685"/>
      <c r="I10685"/>
    </row>
    <row r="10686" spans="4:9" x14ac:dyDescent="0.2">
      <c r="D10686" s="7"/>
      <c r="E10686"/>
      <c r="F10686"/>
      <c r="G10686"/>
      <c r="H10686"/>
      <c r="I10686"/>
    </row>
    <row r="10687" spans="4:9" x14ac:dyDescent="0.2">
      <c r="D10687" s="7"/>
      <c r="E10687"/>
      <c r="F10687"/>
      <c r="G10687"/>
      <c r="H10687"/>
      <c r="I10687"/>
    </row>
    <row r="10688" spans="4:9" x14ac:dyDescent="0.2">
      <c r="D10688" s="7"/>
      <c r="E10688"/>
      <c r="F10688"/>
      <c r="G10688"/>
      <c r="H10688"/>
      <c r="I10688"/>
    </row>
    <row r="10689" spans="4:9" x14ac:dyDescent="0.2">
      <c r="D10689" s="7"/>
      <c r="E10689"/>
      <c r="F10689"/>
      <c r="G10689"/>
      <c r="H10689"/>
      <c r="I10689"/>
    </row>
    <row r="10690" spans="4:9" x14ac:dyDescent="0.2">
      <c r="D10690" s="7"/>
      <c r="E10690"/>
      <c r="F10690"/>
      <c r="G10690"/>
      <c r="H10690"/>
      <c r="I10690"/>
    </row>
    <row r="10691" spans="4:9" x14ac:dyDescent="0.2">
      <c r="D10691" s="7"/>
      <c r="E10691"/>
      <c r="F10691"/>
      <c r="G10691"/>
      <c r="H10691"/>
      <c r="I10691"/>
    </row>
    <row r="10692" spans="4:9" x14ac:dyDescent="0.2">
      <c r="D10692" s="7"/>
      <c r="E10692"/>
      <c r="F10692"/>
      <c r="G10692"/>
      <c r="H10692"/>
      <c r="I10692"/>
    </row>
    <row r="10693" spans="4:9" x14ac:dyDescent="0.2">
      <c r="D10693" s="7"/>
      <c r="E10693"/>
      <c r="F10693"/>
      <c r="G10693"/>
      <c r="H10693"/>
      <c r="I10693"/>
    </row>
    <row r="10694" spans="4:9" x14ac:dyDescent="0.2">
      <c r="D10694" s="7"/>
      <c r="E10694"/>
      <c r="F10694"/>
      <c r="G10694"/>
      <c r="H10694"/>
      <c r="I10694"/>
    </row>
    <row r="10695" spans="4:9" x14ac:dyDescent="0.2">
      <c r="D10695" s="7"/>
      <c r="E10695"/>
      <c r="F10695"/>
      <c r="G10695"/>
      <c r="H10695"/>
      <c r="I10695"/>
    </row>
    <row r="10696" spans="4:9" x14ac:dyDescent="0.2">
      <c r="D10696" s="7"/>
      <c r="E10696"/>
      <c r="F10696"/>
      <c r="G10696"/>
      <c r="H10696"/>
      <c r="I10696"/>
    </row>
    <row r="10697" spans="4:9" x14ac:dyDescent="0.2">
      <c r="D10697" s="7"/>
      <c r="E10697"/>
      <c r="F10697"/>
      <c r="G10697"/>
      <c r="H10697"/>
      <c r="I10697"/>
    </row>
    <row r="10698" spans="4:9" x14ac:dyDescent="0.2">
      <c r="D10698" s="7"/>
      <c r="E10698"/>
      <c r="F10698"/>
      <c r="G10698"/>
      <c r="H10698"/>
      <c r="I10698"/>
    </row>
    <row r="10699" spans="4:9" x14ac:dyDescent="0.2">
      <c r="D10699" s="7"/>
      <c r="E10699"/>
      <c r="F10699"/>
      <c r="G10699"/>
      <c r="H10699"/>
      <c r="I10699"/>
    </row>
    <row r="10700" spans="4:9" x14ac:dyDescent="0.2">
      <c r="D10700" s="7"/>
      <c r="E10700"/>
      <c r="F10700"/>
      <c r="G10700"/>
      <c r="H10700"/>
      <c r="I10700"/>
    </row>
    <row r="10701" spans="4:9" x14ac:dyDescent="0.2">
      <c r="D10701" s="7"/>
      <c r="E10701"/>
      <c r="F10701"/>
      <c r="G10701"/>
      <c r="H10701"/>
      <c r="I10701"/>
    </row>
    <row r="10702" spans="4:9" x14ac:dyDescent="0.2">
      <c r="D10702" s="7"/>
      <c r="E10702"/>
      <c r="F10702"/>
      <c r="G10702"/>
      <c r="H10702"/>
      <c r="I10702"/>
    </row>
    <row r="10703" spans="4:9" x14ac:dyDescent="0.2">
      <c r="D10703" s="7"/>
      <c r="E10703"/>
      <c r="F10703"/>
      <c r="G10703"/>
      <c r="H10703"/>
      <c r="I10703"/>
    </row>
    <row r="10704" spans="4:9" x14ac:dyDescent="0.2">
      <c r="D10704" s="7"/>
      <c r="E10704"/>
      <c r="F10704"/>
      <c r="G10704"/>
      <c r="H10704"/>
      <c r="I10704"/>
    </row>
    <row r="10705" spans="4:9" x14ac:dyDescent="0.2">
      <c r="D10705" s="7"/>
      <c r="E10705"/>
      <c r="F10705"/>
      <c r="G10705"/>
      <c r="H10705"/>
      <c r="I10705"/>
    </row>
    <row r="10706" spans="4:9" x14ac:dyDescent="0.2">
      <c r="D10706" s="7"/>
      <c r="E10706"/>
      <c r="F10706"/>
      <c r="G10706"/>
      <c r="H10706"/>
      <c r="I10706"/>
    </row>
    <row r="10707" spans="4:9" x14ac:dyDescent="0.2">
      <c r="D10707" s="7"/>
      <c r="E10707"/>
      <c r="F10707"/>
      <c r="G10707"/>
      <c r="H10707"/>
      <c r="I10707"/>
    </row>
    <row r="10708" spans="4:9" x14ac:dyDescent="0.2">
      <c r="D10708" s="7"/>
      <c r="E10708"/>
      <c r="F10708"/>
      <c r="G10708"/>
      <c r="H10708"/>
      <c r="I10708"/>
    </row>
    <row r="10709" spans="4:9" x14ac:dyDescent="0.2">
      <c r="D10709" s="7"/>
      <c r="E10709"/>
      <c r="F10709"/>
      <c r="G10709"/>
      <c r="H10709"/>
      <c r="I10709"/>
    </row>
    <row r="10710" spans="4:9" x14ac:dyDescent="0.2">
      <c r="D10710" s="7"/>
      <c r="E10710"/>
      <c r="F10710"/>
      <c r="G10710"/>
      <c r="H10710"/>
      <c r="I10710"/>
    </row>
    <row r="10711" spans="4:9" x14ac:dyDescent="0.2">
      <c r="D10711" s="7"/>
      <c r="E10711"/>
      <c r="F10711"/>
      <c r="G10711"/>
      <c r="H10711"/>
      <c r="I10711"/>
    </row>
    <row r="10712" spans="4:9" x14ac:dyDescent="0.2">
      <c r="D10712" s="7"/>
      <c r="E10712"/>
      <c r="F10712"/>
      <c r="G10712"/>
      <c r="H10712"/>
      <c r="I10712"/>
    </row>
    <row r="10713" spans="4:9" x14ac:dyDescent="0.2">
      <c r="D10713" s="7"/>
      <c r="E10713"/>
      <c r="F10713"/>
      <c r="G10713"/>
      <c r="H10713"/>
      <c r="I10713"/>
    </row>
    <row r="10714" spans="4:9" x14ac:dyDescent="0.2">
      <c r="D10714" s="7"/>
      <c r="E10714"/>
      <c r="F10714"/>
      <c r="G10714"/>
      <c r="H10714"/>
      <c r="I10714"/>
    </row>
    <row r="10715" spans="4:9" x14ac:dyDescent="0.2">
      <c r="D10715" s="7"/>
      <c r="E10715"/>
      <c r="F10715"/>
      <c r="G10715"/>
      <c r="H10715"/>
      <c r="I10715"/>
    </row>
    <row r="10716" spans="4:9" x14ac:dyDescent="0.2">
      <c r="D10716" s="7"/>
      <c r="E10716"/>
      <c r="F10716"/>
      <c r="G10716"/>
      <c r="H10716"/>
      <c r="I10716"/>
    </row>
    <row r="10717" spans="4:9" x14ac:dyDescent="0.2">
      <c r="D10717" s="7"/>
      <c r="E10717"/>
      <c r="F10717"/>
      <c r="G10717"/>
      <c r="H10717"/>
      <c r="I10717"/>
    </row>
    <row r="10718" spans="4:9" x14ac:dyDescent="0.2">
      <c r="D10718" s="7"/>
      <c r="E10718"/>
      <c r="F10718"/>
      <c r="G10718"/>
      <c r="H10718"/>
      <c r="I10718"/>
    </row>
    <row r="10719" spans="4:9" x14ac:dyDescent="0.2">
      <c r="D10719" s="7"/>
      <c r="E10719"/>
      <c r="F10719"/>
      <c r="G10719"/>
      <c r="H10719"/>
      <c r="I10719"/>
    </row>
    <row r="10720" spans="4:9" x14ac:dyDescent="0.2">
      <c r="D10720" s="7"/>
      <c r="E10720"/>
      <c r="F10720"/>
      <c r="G10720"/>
      <c r="H10720"/>
      <c r="I10720"/>
    </row>
    <row r="10721" spans="4:9" x14ac:dyDescent="0.2">
      <c r="D10721" s="7"/>
      <c r="E10721"/>
      <c r="F10721"/>
      <c r="G10721"/>
      <c r="H10721"/>
      <c r="I10721"/>
    </row>
    <row r="10722" spans="4:9" x14ac:dyDescent="0.2">
      <c r="D10722" s="7"/>
      <c r="E10722"/>
      <c r="F10722"/>
      <c r="G10722"/>
      <c r="H10722"/>
      <c r="I10722"/>
    </row>
    <row r="10723" spans="4:9" x14ac:dyDescent="0.2">
      <c r="D10723" s="7"/>
      <c r="E10723"/>
      <c r="F10723"/>
      <c r="G10723"/>
      <c r="H10723"/>
      <c r="I10723"/>
    </row>
    <row r="10724" spans="4:9" x14ac:dyDescent="0.2">
      <c r="D10724" s="7"/>
      <c r="E10724"/>
      <c r="F10724"/>
      <c r="G10724"/>
      <c r="H10724"/>
      <c r="I10724"/>
    </row>
    <row r="10725" spans="4:9" x14ac:dyDescent="0.2">
      <c r="D10725" s="7"/>
      <c r="E10725"/>
      <c r="F10725"/>
      <c r="G10725"/>
      <c r="H10725"/>
      <c r="I10725"/>
    </row>
    <row r="10726" spans="4:9" x14ac:dyDescent="0.2">
      <c r="D10726" s="7"/>
      <c r="E10726"/>
      <c r="F10726"/>
      <c r="G10726"/>
      <c r="H10726"/>
      <c r="I10726"/>
    </row>
    <row r="10727" spans="4:9" x14ac:dyDescent="0.2">
      <c r="D10727" s="7"/>
      <c r="E10727"/>
      <c r="F10727"/>
      <c r="G10727"/>
      <c r="H10727"/>
      <c r="I10727"/>
    </row>
    <row r="10728" spans="4:9" x14ac:dyDescent="0.2">
      <c r="D10728" s="7"/>
      <c r="E10728"/>
      <c r="F10728"/>
      <c r="G10728"/>
      <c r="H10728"/>
      <c r="I10728"/>
    </row>
    <row r="10729" spans="4:9" x14ac:dyDescent="0.2">
      <c r="D10729" s="7"/>
      <c r="E10729"/>
      <c r="F10729"/>
      <c r="G10729"/>
      <c r="H10729"/>
      <c r="I10729"/>
    </row>
    <row r="10730" spans="4:9" x14ac:dyDescent="0.2">
      <c r="D10730" s="7"/>
      <c r="E10730"/>
      <c r="F10730"/>
      <c r="G10730"/>
      <c r="H10730"/>
      <c r="I10730"/>
    </row>
    <row r="10731" spans="4:9" x14ac:dyDescent="0.2">
      <c r="D10731" s="7"/>
      <c r="E10731"/>
      <c r="F10731"/>
      <c r="G10731"/>
      <c r="H10731"/>
      <c r="I10731"/>
    </row>
    <row r="10732" spans="4:9" x14ac:dyDescent="0.2">
      <c r="D10732" s="7"/>
      <c r="E10732"/>
      <c r="F10732"/>
      <c r="G10732"/>
      <c r="H10732"/>
      <c r="I10732"/>
    </row>
    <row r="10733" spans="4:9" x14ac:dyDescent="0.2">
      <c r="D10733" s="7"/>
      <c r="E10733"/>
      <c r="F10733"/>
      <c r="G10733"/>
      <c r="H10733"/>
      <c r="I10733"/>
    </row>
    <row r="10734" spans="4:9" x14ac:dyDescent="0.2">
      <c r="D10734" s="7"/>
      <c r="E10734"/>
      <c r="F10734"/>
      <c r="G10734"/>
      <c r="H10734"/>
      <c r="I10734"/>
    </row>
    <row r="10735" spans="4:9" x14ac:dyDescent="0.2">
      <c r="D10735" s="7"/>
      <c r="E10735"/>
      <c r="F10735"/>
      <c r="G10735"/>
      <c r="H10735"/>
      <c r="I10735"/>
    </row>
    <row r="10736" spans="4:9" x14ac:dyDescent="0.2">
      <c r="D10736" s="7"/>
      <c r="E10736"/>
      <c r="F10736"/>
      <c r="G10736"/>
      <c r="H10736"/>
      <c r="I10736"/>
    </row>
    <row r="10737" spans="4:9" x14ac:dyDescent="0.2">
      <c r="D10737" s="7"/>
      <c r="E10737"/>
      <c r="F10737"/>
      <c r="G10737"/>
      <c r="H10737"/>
      <c r="I10737"/>
    </row>
    <row r="10738" spans="4:9" x14ac:dyDescent="0.2">
      <c r="D10738" s="7"/>
      <c r="E10738"/>
      <c r="F10738"/>
      <c r="G10738"/>
      <c r="H10738"/>
      <c r="I10738"/>
    </row>
    <row r="10739" spans="4:9" x14ac:dyDescent="0.2">
      <c r="D10739" s="7"/>
      <c r="E10739"/>
      <c r="F10739"/>
      <c r="G10739"/>
      <c r="H10739"/>
      <c r="I10739"/>
    </row>
    <row r="10740" spans="4:9" x14ac:dyDescent="0.2">
      <c r="D10740" s="7"/>
      <c r="E10740"/>
      <c r="F10740"/>
      <c r="G10740"/>
      <c r="H10740"/>
      <c r="I10740"/>
    </row>
    <row r="10741" spans="4:9" x14ac:dyDescent="0.2">
      <c r="D10741" s="7"/>
      <c r="E10741"/>
      <c r="F10741"/>
      <c r="G10741"/>
      <c r="H10741"/>
      <c r="I10741"/>
    </row>
    <row r="10742" spans="4:9" x14ac:dyDescent="0.2">
      <c r="D10742" s="7"/>
      <c r="E10742"/>
      <c r="F10742"/>
      <c r="G10742"/>
      <c r="H10742"/>
      <c r="I10742"/>
    </row>
    <row r="10743" spans="4:9" x14ac:dyDescent="0.2">
      <c r="D10743" s="7"/>
      <c r="E10743"/>
      <c r="F10743"/>
      <c r="G10743"/>
      <c r="H10743"/>
      <c r="I10743"/>
    </row>
    <row r="10744" spans="4:9" x14ac:dyDescent="0.2">
      <c r="D10744" s="7"/>
      <c r="E10744"/>
      <c r="F10744"/>
      <c r="G10744"/>
      <c r="H10744"/>
      <c r="I10744"/>
    </row>
    <row r="10745" spans="4:9" x14ac:dyDescent="0.2">
      <c r="D10745" s="7"/>
      <c r="E10745"/>
      <c r="F10745"/>
      <c r="G10745"/>
      <c r="H10745"/>
      <c r="I10745"/>
    </row>
    <row r="10746" spans="4:9" x14ac:dyDescent="0.2">
      <c r="D10746" s="7"/>
      <c r="E10746"/>
      <c r="F10746"/>
      <c r="G10746"/>
      <c r="H10746"/>
      <c r="I10746"/>
    </row>
    <row r="10747" spans="4:9" x14ac:dyDescent="0.2">
      <c r="D10747" s="7"/>
      <c r="E10747"/>
      <c r="F10747"/>
      <c r="G10747"/>
      <c r="H10747"/>
      <c r="I10747"/>
    </row>
    <row r="10748" spans="4:9" x14ac:dyDescent="0.2">
      <c r="D10748" s="7"/>
      <c r="E10748"/>
      <c r="F10748"/>
      <c r="G10748"/>
      <c r="H10748"/>
      <c r="I10748"/>
    </row>
    <row r="10749" spans="4:9" x14ac:dyDescent="0.2">
      <c r="D10749" s="7"/>
      <c r="E10749"/>
      <c r="F10749"/>
      <c r="G10749"/>
      <c r="H10749"/>
      <c r="I10749"/>
    </row>
    <row r="10750" spans="4:9" x14ac:dyDescent="0.2">
      <c r="D10750" s="7"/>
      <c r="E10750"/>
      <c r="F10750"/>
      <c r="G10750"/>
      <c r="H10750"/>
      <c r="I10750"/>
    </row>
    <row r="10751" spans="4:9" x14ac:dyDescent="0.2">
      <c r="D10751" s="7"/>
      <c r="E10751"/>
      <c r="F10751"/>
      <c r="G10751"/>
      <c r="H10751"/>
      <c r="I10751"/>
    </row>
    <row r="10752" spans="4:9" x14ac:dyDescent="0.2">
      <c r="D10752" s="7"/>
      <c r="E10752"/>
      <c r="F10752"/>
      <c r="G10752"/>
      <c r="H10752"/>
      <c r="I10752"/>
    </row>
    <row r="10753" spans="4:9" x14ac:dyDescent="0.2">
      <c r="D10753" s="7"/>
      <c r="E10753"/>
      <c r="F10753"/>
      <c r="G10753"/>
      <c r="H10753"/>
      <c r="I10753"/>
    </row>
    <row r="10754" spans="4:9" x14ac:dyDescent="0.2">
      <c r="D10754" s="7"/>
      <c r="E10754"/>
      <c r="F10754"/>
      <c r="G10754"/>
      <c r="H10754"/>
      <c r="I10754"/>
    </row>
    <row r="10755" spans="4:9" x14ac:dyDescent="0.2">
      <c r="D10755" s="7"/>
      <c r="E10755"/>
      <c r="F10755"/>
      <c r="G10755"/>
      <c r="H10755"/>
      <c r="I10755"/>
    </row>
    <row r="10756" spans="4:9" x14ac:dyDescent="0.2">
      <c r="D10756" s="7"/>
      <c r="E10756"/>
      <c r="F10756"/>
      <c r="G10756"/>
      <c r="H10756"/>
      <c r="I10756"/>
    </row>
    <row r="10757" spans="4:9" x14ac:dyDescent="0.2">
      <c r="D10757" s="7"/>
      <c r="E10757"/>
      <c r="F10757"/>
      <c r="G10757"/>
      <c r="H10757"/>
      <c r="I10757"/>
    </row>
    <row r="10758" spans="4:9" x14ac:dyDescent="0.2">
      <c r="D10758" s="7"/>
      <c r="E10758"/>
      <c r="F10758"/>
      <c r="G10758"/>
      <c r="H10758"/>
      <c r="I10758"/>
    </row>
    <row r="10759" spans="4:9" x14ac:dyDescent="0.2">
      <c r="D10759" s="7"/>
      <c r="E10759"/>
      <c r="F10759"/>
      <c r="G10759"/>
      <c r="H10759"/>
      <c r="I10759"/>
    </row>
    <row r="10760" spans="4:9" x14ac:dyDescent="0.2">
      <c r="D10760" s="7"/>
      <c r="E10760"/>
      <c r="F10760"/>
      <c r="G10760"/>
      <c r="H10760"/>
      <c r="I10760"/>
    </row>
    <row r="10761" spans="4:9" x14ac:dyDescent="0.2">
      <c r="D10761" s="7"/>
      <c r="E10761"/>
      <c r="F10761"/>
      <c r="G10761"/>
      <c r="H10761"/>
      <c r="I10761"/>
    </row>
    <row r="10762" spans="4:9" x14ac:dyDescent="0.2">
      <c r="D10762" s="7"/>
      <c r="E10762"/>
      <c r="F10762"/>
      <c r="G10762"/>
      <c r="H10762"/>
      <c r="I10762"/>
    </row>
    <row r="10763" spans="4:9" x14ac:dyDescent="0.2">
      <c r="D10763" s="7"/>
      <c r="E10763"/>
      <c r="F10763"/>
      <c r="G10763"/>
      <c r="H10763"/>
      <c r="I10763"/>
    </row>
    <row r="10764" spans="4:9" x14ac:dyDescent="0.2">
      <c r="D10764" s="7"/>
      <c r="E10764"/>
      <c r="F10764"/>
      <c r="G10764"/>
      <c r="H10764"/>
      <c r="I10764"/>
    </row>
    <row r="10765" spans="4:9" x14ac:dyDescent="0.2">
      <c r="D10765" s="7"/>
      <c r="E10765"/>
      <c r="F10765"/>
      <c r="G10765"/>
      <c r="H10765"/>
      <c r="I10765"/>
    </row>
    <row r="10766" spans="4:9" x14ac:dyDescent="0.2">
      <c r="D10766" s="7"/>
      <c r="E10766"/>
      <c r="F10766"/>
      <c r="G10766"/>
      <c r="H10766"/>
      <c r="I10766"/>
    </row>
    <row r="10767" spans="4:9" x14ac:dyDescent="0.2">
      <c r="D10767" s="7"/>
      <c r="E10767"/>
      <c r="F10767"/>
      <c r="G10767"/>
      <c r="H10767"/>
      <c r="I10767"/>
    </row>
    <row r="10768" spans="4:9" x14ac:dyDescent="0.2">
      <c r="D10768" s="7"/>
      <c r="E10768"/>
      <c r="F10768"/>
      <c r="G10768"/>
      <c r="H10768"/>
      <c r="I10768"/>
    </row>
    <row r="10769" spans="4:9" x14ac:dyDescent="0.2">
      <c r="D10769" s="7"/>
      <c r="E10769"/>
      <c r="F10769"/>
      <c r="G10769"/>
      <c r="H10769"/>
      <c r="I10769"/>
    </row>
    <row r="10770" spans="4:9" x14ac:dyDescent="0.2">
      <c r="D10770" s="7"/>
      <c r="E10770"/>
      <c r="F10770"/>
      <c r="G10770"/>
      <c r="H10770"/>
      <c r="I10770"/>
    </row>
    <row r="10771" spans="4:9" x14ac:dyDescent="0.2">
      <c r="D10771" s="7"/>
      <c r="E10771"/>
      <c r="F10771"/>
      <c r="G10771"/>
      <c r="H10771"/>
      <c r="I10771"/>
    </row>
    <row r="10772" spans="4:9" x14ac:dyDescent="0.2">
      <c r="D10772" s="7"/>
      <c r="E10772"/>
      <c r="F10772"/>
      <c r="G10772"/>
      <c r="H10772"/>
      <c r="I10772"/>
    </row>
    <row r="10773" spans="4:9" x14ac:dyDescent="0.2">
      <c r="D10773" s="7"/>
      <c r="E10773"/>
      <c r="F10773"/>
      <c r="G10773"/>
      <c r="H10773"/>
      <c r="I10773"/>
    </row>
    <row r="10774" spans="4:9" x14ac:dyDescent="0.2">
      <c r="D10774" s="7"/>
      <c r="E10774"/>
      <c r="F10774"/>
      <c r="G10774"/>
      <c r="H10774"/>
      <c r="I10774"/>
    </row>
    <row r="10775" spans="4:9" x14ac:dyDescent="0.2">
      <c r="D10775" s="7"/>
      <c r="E10775"/>
      <c r="F10775"/>
      <c r="G10775"/>
      <c r="H10775"/>
      <c r="I10775"/>
    </row>
    <row r="10776" spans="4:9" x14ac:dyDescent="0.2">
      <c r="D10776" s="7"/>
      <c r="E10776"/>
      <c r="F10776"/>
      <c r="G10776"/>
      <c r="H10776"/>
      <c r="I10776"/>
    </row>
    <row r="10777" spans="4:9" x14ac:dyDescent="0.2">
      <c r="D10777" s="7"/>
      <c r="E10777"/>
      <c r="F10777"/>
      <c r="G10777"/>
      <c r="H10777"/>
      <c r="I10777"/>
    </row>
    <row r="10778" spans="4:9" x14ac:dyDescent="0.2">
      <c r="D10778" s="7"/>
      <c r="E10778"/>
      <c r="F10778"/>
      <c r="G10778"/>
      <c r="H10778"/>
      <c r="I10778"/>
    </row>
    <row r="10779" spans="4:9" x14ac:dyDescent="0.2">
      <c r="D10779" s="7"/>
      <c r="E10779"/>
      <c r="F10779"/>
      <c r="G10779"/>
      <c r="H10779"/>
      <c r="I10779"/>
    </row>
    <row r="10780" spans="4:9" x14ac:dyDescent="0.2">
      <c r="D10780" s="7"/>
      <c r="E10780"/>
      <c r="F10780"/>
      <c r="G10780"/>
      <c r="H10780"/>
      <c r="I10780"/>
    </row>
    <row r="10781" spans="4:9" x14ac:dyDescent="0.2">
      <c r="D10781" s="7"/>
      <c r="E10781"/>
      <c r="F10781"/>
      <c r="G10781"/>
      <c r="H10781"/>
      <c r="I10781"/>
    </row>
    <row r="10782" spans="4:9" x14ac:dyDescent="0.2">
      <c r="D10782" s="7"/>
      <c r="E10782"/>
      <c r="F10782"/>
      <c r="G10782"/>
      <c r="H10782"/>
      <c r="I10782"/>
    </row>
    <row r="10783" spans="4:9" x14ac:dyDescent="0.2">
      <c r="D10783" s="7"/>
      <c r="E10783"/>
      <c r="F10783"/>
      <c r="G10783"/>
      <c r="H10783"/>
      <c r="I10783"/>
    </row>
    <row r="10784" spans="4:9" x14ac:dyDescent="0.2">
      <c r="D10784" s="7"/>
      <c r="E10784"/>
      <c r="F10784"/>
      <c r="G10784"/>
      <c r="H10784"/>
      <c r="I10784"/>
    </row>
    <row r="10785" spans="4:9" x14ac:dyDescent="0.2">
      <c r="D10785" s="7"/>
      <c r="E10785"/>
      <c r="F10785"/>
      <c r="G10785"/>
      <c r="H10785"/>
      <c r="I10785"/>
    </row>
    <row r="10786" spans="4:9" x14ac:dyDescent="0.2">
      <c r="D10786" s="7"/>
      <c r="E10786"/>
      <c r="F10786"/>
      <c r="G10786"/>
      <c r="H10786"/>
      <c r="I10786"/>
    </row>
    <row r="10787" spans="4:9" x14ac:dyDescent="0.2">
      <c r="D10787" s="7"/>
      <c r="E10787"/>
      <c r="F10787"/>
      <c r="G10787"/>
      <c r="H10787"/>
      <c r="I10787"/>
    </row>
    <row r="10788" spans="4:9" x14ac:dyDescent="0.2">
      <c r="D10788" s="7"/>
      <c r="E10788"/>
      <c r="F10788"/>
      <c r="G10788"/>
      <c r="H10788"/>
      <c r="I10788"/>
    </row>
    <row r="10789" spans="4:9" x14ac:dyDescent="0.2">
      <c r="D10789" s="7"/>
      <c r="E10789"/>
      <c r="F10789"/>
      <c r="G10789"/>
      <c r="H10789"/>
      <c r="I10789"/>
    </row>
    <row r="10790" spans="4:9" x14ac:dyDescent="0.2">
      <c r="D10790" s="7"/>
      <c r="E10790"/>
      <c r="F10790"/>
      <c r="G10790"/>
      <c r="H10790"/>
      <c r="I10790"/>
    </row>
    <row r="10791" spans="4:9" x14ac:dyDescent="0.2">
      <c r="D10791" s="7"/>
      <c r="E10791"/>
      <c r="F10791"/>
      <c r="G10791"/>
      <c r="H10791"/>
      <c r="I10791"/>
    </row>
    <row r="10792" spans="4:9" x14ac:dyDescent="0.2">
      <c r="D10792" s="7"/>
      <c r="E10792"/>
      <c r="F10792"/>
      <c r="G10792"/>
      <c r="H10792"/>
      <c r="I10792"/>
    </row>
    <row r="10793" spans="4:9" x14ac:dyDescent="0.2">
      <c r="D10793" s="7"/>
      <c r="E10793"/>
      <c r="F10793"/>
      <c r="G10793"/>
      <c r="H10793"/>
      <c r="I10793"/>
    </row>
    <row r="10794" spans="4:9" x14ac:dyDescent="0.2">
      <c r="D10794" s="7"/>
      <c r="E10794"/>
      <c r="F10794"/>
      <c r="G10794"/>
      <c r="H10794"/>
      <c r="I10794"/>
    </row>
    <row r="10795" spans="4:9" x14ac:dyDescent="0.2">
      <c r="D10795" s="7"/>
      <c r="E10795"/>
      <c r="F10795"/>
      <c r="G10795"/>
      <c r="H10795"/>
      <c r="I10795"/>
    </row>
    <row r="10796" spans="4:9" x14ac:dyDescent="0.2">
      <c r="D10796" s="7"/>
      <c r="E10796"/>
      <c r="F10796"/>
      <c r="G10796"/>
      <c r="H10796"/>
      <c r="I10796"/>
    </row>
    <row r="10797" spans="4:9" x14ac:dyDescent="0.2">
      <c r="D10797" s="7"/>
      <c r="E10797"/>
      <c r="F10797"/>
      <c r="G10797"/>
      <c r="H10797"/>
      <c r="I10797"/>
    </row>
    <row r="10798" spans="4:9" x14ac:dyDescent="0.2">
      <c r="D10798" s="7"/>
      <c r="E10798"/>
      <c r="F10798"/>
      <c r="G10798"/>
      <c r="H10798"/>
      <c r="I10798"/>
    </row>
    <row r="10799" spans="4:9" x14ac:dyDescent="0.2">
      <c r="D10799" s="7"/>
      <c r="E10799"/>
      <c r="F10799"/>
      <c r="G10799"/>
      <c r="H10799"/>
      <c r="I10799"/>
    </row>
    <row r="10800" spans="4:9" x14ac:dyDescent="0.2">
      <c r="D10800" s="7"/>
      <c r="E10800"/>
      <c r="F10800"/>
      <c r="G10800"/>
      <c r="H10800"/>
      <c r="I10800"/>
    </row>
    <row r="10801" spans="4:9" x14ac:dyDescent="0.2">
      <c r="D10801" s="7"/>
      <c r="E10801"/>
      <c r="F10801"/>
      <c r="G10801"/>
      <c r="H10801"/>
      <c r="I10801"/>
    </row>
    <row r="10802" spans="4:9" x14ac:dyDescent="0.2">
      <c r="D10802" s="7"/>
      <c r="E10802"/>
      <c r="F10802"/>
      <c r="G10802"/>
      <c r="H10802"/>
      <c r="I10802"/>
    </row>
    <row r="10803" spans="4:9" x14ac:dyDescent="0.2">
      <c r="D10803" s="7"/>
      <c r="E10803"/>
      <c r="F10803"/>
      <c r="G10803"/>
      <c r="H10803"/>
      <c r="I10803"/>
    </row>
    <row r="10804" spans="4:9" x14ac:dyDescent="0.2">
      <c r="D10804" s="7"/>
      <c r="E10804"/>
      <c r="F10804"/>
      <c r="G10804"/>
      <c r="H10804"/>
      <c r="I10804"/>
    </row>
    <row r="10805" spans="4:9" x14ac:dyDescent="0.2">
      <c r="D10805" s="7"/>
      <c r="E10805"/>
      <c r="F10805"/>
      <c r="G10805"/>
      <c r="H10805"/>
      <c r="I10805"/>
    </row>
    <row r="10806" spans="4:9" x14ac:dyDescent="0.2">
      <c r="D10806" s="7"/>
      <c r="E10806"/>
      <c r="F10806"/>
      <c r="G10806"/>
      <c r="H10806"/>
      <c r="I10806"/>
    </row>
    <row r="10807" spans="4:9" x14ac:dyDescent="0.2">
      <c r="D10807" s="7"/>
      <c r="E10807"/>
      <c r="F10807"/>
      <c r="G10807"/>
      <c r="H10807"/>
      <c r="I10807"/>
    </row>
    <row r="10808" spans="4:9" x14ac:dyDescent="0.2">
      <c r="D10808" s="7"/>
      <c r="E10808"/>
      <c r="F10808"/>
      <c r="G10808"/>
      <c r="H10808"/>
      <c r="I10808"/>
    </row>
    <row r="10809" spans="4:9" x14ac:dyDescent="0.2">
      <c r="D10809" s="7"/>
      <c r="E10809"/>
      <c r="F10809"/>
      <c r="G10809"/>
      <c r="H10809"/>
      <c r="I10809"/>
    </row>
    <row r="10810" spans="4:9" x14ac:dyDescent="0.2">
      <c r="D10810" s="7"/>
      <c r="E10810"/>
      <c r="F10810"/>
      <c r="G10810"/>
      <c r="H10810"/>
      <c r="I10810"/>
    </row>
    <row r="10811" spans="4:9" x14ac:dyDescent="0.2">
      <c r="D10811" s="7"/>
      <c r="E10811"/>
      <c r="F10811"/>
      <c r="G10811"/>
      <c r="H10811"/>
      <c r="I10811"/>
    </row>
    <row r="10812" spans="4:9" x14ac:dyDescent="0.2">
      <c r="D10812" s="7"/>
      <c r="E10812"/>
      <c r="F10812"/>
      <c r="G10812"/>
      <c r="H10812"/>
      <c r="I10812"/>
    </row>
    <row r="10813" spans="4:9" x14ac:dyDescent="0.2">
      <c r="D10813" s="7"/>
      <c r="E10813"/>
      <c r="F10813"/>
      <c r="G10813"/>
      <c r="H10813"/>
      <c r="I10813"/>
    </row>
    <row r="10814" spans="4:9" x14ac:dyDescent="0.2">
      <c r="D10814" s="7"/>
      <c r="E10814"/>
      <c r="F10814"/>
      <c r="G10814"/>
      <c r="H10814"/>
      <c r="I10814"/>
    </row>
    <row r="10815" spans="4:9" x14ac:dyDescent="0.2">
      <c r="D10815" s="7"/>
      <c r="E10815"/>
      <c r="F10815"/>
      <c r="G10815"/>
      <c r="H10815"/>
      <c r="I10815"/>
    </row>
    <row r="10816" spans="4:9" x14ac:dyDescent="0.2">
      <c r="D10816" s="7"/>
      <c r="E10816"/>
      <c r="F10816"/>
      <c r="G10816"/>
      <c r="H10816"/>
      <c r="I10816"/>
    </row>
    <row r="10817" spans="4:9" x14ac:dyDescent="0.2">
      <c r="D10817" s="7"/>
      <c r="E10817"/>
      <c r="F10817"/>
      <c r="G10817"/>
      <c r="H10817"/>
      <c r="I10817"/>
    </row>
    <row r="10818" spans="4:9" x14ac:dyDescent="0.2">
      <c r="D10818" s="7"/>
      <c r="E10818"/>
      <c r="F10818"/>
      <c r="G10818"/>
      <c r="H10818"/>
      <c r="I10818"/>
    </row>
    <row r="10819" spans="4:9" x14ac:dyDescent="0.2">
      <c r="D10819" s="7"/>
      <c r="E10819"/>
      <c r="F10819"/>
      <c r="G10819"/>
      <c r="H10819"/>
      <c r="I10819"/>
    </row>
    <row r="10820" spans="4:9" x14ac:dyDescent="0.2">
      <c r="D10820" s="7"/>
      <c r="E10820"/>
      <c r="F10820"/>
      <c r="G10820"/>
      <c r="H10820"/>
      <c r="I10820"/>
    </row>
    <row r="10821" spans="4:9" x14ac:dyDescent="0.2">
      <c r="D10821" s="7"/>
      <c r="E10821"/>
      <c r="F10821"/>
      <c r="G10821"/>
      <c r="H10821"/>
      <c r="I10821"/>
    </row>
    <row r="10822" spans="4:9" x14ac:dyDescent="0.2">
      <c r="D10822" s="7"/>
      <c r="E10822"/>
      <c r="F10822"/>
      <c r="G10822"/>
      <c r="H10822"/>
      <c r="I10822"/>
    </row>
    <row r="10823" spans="4:9" x14ac:dyDescent="0.2">
      <c r="D10823" s="7"/>
      <c r="E10823"/>
      <c r="F10823"/>
      <c r="G10823"/>
      <c r="H10823"/>
      <c r="I10823"/>
    </row>
    <row r="10824" spans="4:9" x14ac:dyDescent="0.2">
      <c r="D10824" s="7"/>
      <c r="E10824"/>
      <c r="F10824"/>
      <c r="G10824"/>
      <c r="H10824"/>
      <c r="I10824"/>
    </row>
    <row r="10825" spans="4:9" x14ac:dyDescent="0.2">
      <c r="D10825" s="7"/>
      <c r="E10825"/>
      <c r="F10825"/>
      <c r="G10825"/>
      <c r="H10825"/>
      <c r="I10825"/>
    </row>
    <row r="10826" spans="4:9" x14ac:dyDescent="0.2">
      <c r="D10826" s="7"/>
      <c r="E10826"/>
      <c r="F10826"/>
      <c r="G10826"/>
      <c r="H10826"/>
      <c r="I10826"/>
    </row>
    <row r="10827" spans="4:9" x14ac:dyDescent="0.2">
      <c r="D10827" s="7"/>
      <c r="E10827"/>
      <c r="F10827"/>
      <c r="G10827"/>
      <c r="H10827"/>
      <c r="I10827"/>
    </row>
    <row r="10828" spans="4:9" x14ac:dyDescent="0.2">
      <c r="D10828" s="7"/>
      <c r="E10828"/>
      <c r="F10828"/>
      <c r="G10828"/>
      <c r="H10828"/>
      <c r="I10828"/>
    </row>
    <row r="10829" spans="4:9" x14ac:dyDescent="0.2">
      <c r="D10829" s="7"/>
      <c r="E10829"/>
      <c r="F10829"/>
      <c r="G10829"/>
      <c r="H10829"/>
      <c r="I10829"/>
    </row>
    <row r="10830" spans="4:9" x14ac:dyDescent="0.2">
      <c r="D10830" s="7"/>
      <c r="E10830"/>
      <c r="F10830"/>
      <c r="G10830"/>
      <c r="H10830"/>
      <c r="I10830"/>
    </row>
    <row r="10831" spans="4:9" x14ac:dyDescent="0.2">
      <c r="D10831" s="7"/>
      <c r="E10831"/>
      <c r="F10831"/>
      <c r="G10831"/>
      <c r="H10831"/>
      <c r="I10831"/>
    </row>
    <row r="10832" spans="4:9" x14ac:dyDescent="0.2">
      <c r="D10832" s="7"/>
      <c r="E10832"/>
      <c r="F10832"/>
      <c r="G10832"/>
      <c r="H10832"/>
      <c r="I10832"/>
    </row>
    <row r="10833" spans="4:9" x14ac:dyDescent="0.2">
      <c r="D10833" s="7"/>
      <c r="E10833"/>
      <c r="F10833"/>
      <c r="G10833"/>
      <c r="H10833"/>
      <c r="I10833"/>
    </row>
    <row r="10834" spans="4:9" x14ac:dyDescent="0.2">
      <c r="D10834" s="7"/>
      <c r="E10834"/>
      <c r="F10834"/>
      <c r="G10834"/>
      <c r="H10834"/>
      <c r="I10834"/>
    </row>
    <row r="10835" spans="4:9" x14ac:dyDescent="0.2">
      <c r="D10835" s="7"/>
      <c r="E10835"/>
      <c r="F10835"/>
      <c r="G10835"/>
      <c r="H10835"/>
      <c r="I10835"/>
    </row>
    <row r="10836" spans="4:9" x14ac:dyDescent="0.2">
      <c r="D10836" s="7"/>
      <c r="E10836"/>
      <c r="F10836"/>
      <c r="G10836"/>
      <c r="H10836"/>
      <c r="I10836"/>
    </row>
    <row r="10837" spans="4:9" x14ac:dyDescent="0.2">
      <c r="D10837" s="7"/>
      <c r="E10837"/>
      <c r="F10837"/>
      <c r="G10837"/>
      <c r="H10837"/>
      <c r="I10837"/>
    </row>
    <row r="10838" spans="4:9" x14ac:dyDescent="0.2">
      <c r="D10838" s="7"/>
      <c r="E10838"/>
      <c r="F10838"/>
      <c r="G10838"/>
      <c r="H10838"/>
      <c r="I10838"/>
    </row>
    <row r="10839" spans="4:9" x14ac:dyDescent="0.2">
      <c r="D10839" s="7"/>
      <c r="E10839"/>
      <c r="F10839"/>
      <c r="G10839"/>
      <c r="H10839"/>
      <c r="I10839"/>
    </row>
    <row r="10840" spans="4:9" x14ac:dyDescent="0.2">
      <c r="D10840" s="7"/>
      <c r="E10840"/>
      <c r="F10840"/>
      <c r="G10840"/>
      <c r="H10840"/>
      <c r="I10840"/>
    </row>
    <row r="10841" spans="4:9" x14ac:dyDescent="0.2">
      <c r="D10841" s="7"/>
      <c r="E10841"/>
      <c r="F10841"/>
      <c r="G10841"/>
      <c r="H10841"/>
      <c r="I10841"/>
    </row>
    <row r="10842" spans="4:9" x14ac:dyDescent="0.2">
      <c r="D10842" s="7"/>
      <c r="E10842"/>
      <c r="F10842"/>
      <c r="G10842"/>
      <c r="H10842"/>
      <c r="I10842"/>
    </row>
    <row r="10843" spans="4:9" x14ac:dyDescent="0.2">
      <c r="D10843" s="7"/>
      <c r="E10843"/>
      <c r="F10843"/>
      <c r="G10843"/>
      <c r="H10843"/>
      <c r="I10843"/>
    </row>
    <row r="10844" spans="4:9" x14ac:dyDescent="0.2">
      <c r="D10844" s="7"/>
      <c r="E10844"/>
      <c r="F10844"/>
      <c r="G10844"/>
      <c r="H10844"/>
      <c r="I10844"/>
    </row>
    <row r="10845" spans="4:9" x14ac:dyDescent="0.2">
      <c r="D10845" s="7"/>
      <c r="E10845"/>
      <c r="F10845"/>
      <c r="G10845"/>
      <c r="H10845"/>
      <c r="I10845"/>
    </row>
    <row r="10846" spans="4:9" x14ac:dyDescent="0.2">
      <c r="D10846" s="7"/>
      <c r="E10846"/>
      <c r="F10846"/>
      <c r="G10846"/>
      <c r="H10846"/>
      <c r="I10846"/>
    </row>
    <row r="10847" spans="4:9" x14ac:dyDescent="0.2">
      <c r="D10847" s="7"/>
      <c r="E10847"/>
      <c r="F10847"/>
      <c r="G10847"/>
      <c r="H10847"/>
      <c r="I10847"/>
    </row>
    <row r="10848" spans="4:9" x14ac:dyDescent="0.2">
      <c r="D10848" s="7"/>
      <c r="E10848"/>
      <c r="F10848"/>
      <c r="G10848"/>
      <c r="H10848"/>
      <c r="I10848"/>
    </row>
    <row r="10849" spans="4:9" x14ac:dyDescent="0.2">
      <c r="D10849" s="7"/>
      <c r="E10849"/>
      <c r="F10849"/>
      <c r="G10849"/>
      <c r="H10849"/>
      <c r="I10849"/>
    </row>
    <row r="10850" spans="4:9" x14ac:dyDescent="0.2">
      <c r="D10850" s="7"/>
      <c r="E10850"/>
      <c r="F10850"/>
      <c r="G10850"/>
      <c r="H10850"/>
      <c r="I10850"/>
    </row>
    <row r="10851" spans="4:9" x14ac:dyDescent="0.2">
      <c r="D10851" s="7"/>
      <c r="E10851"/>
      <c r="F10851"/>
      <c r="G10851"/>
      <c r="H10851"/>
      <c r="I10851"/>
    </row>
    <row r="10852" spans="4:9" x14ac:dyDescent="0.2">
      <c r="D10852" s="7"/>
      <c r="E10852"/>
      <c r="F10852"/>
      <c r="G10852"/>
      <c r="H10852"/>
      <c r="I10852"/>
    </row>
    <row r="10853" spans="4:9" x14ac:dyDescent="0.2">
      <c r="D10853" s="7"/>
      <c r="E10853"/>
      <c r="F10853"/>
      <c r="G10853"/>
      <c r="H10853"/>
      <c r="I10853"/>
    </row>
    <row r="10854" spans="4:9" x14ac:dyDescent="0.2">
      <c r="D10854" s="7"/>
      <c r="E10854"/>
      <c r="F10854"/>
      <c r="G10854"/>
      <c r="H10854"/>
      <c r="I10854"/>
    </row>
    <row r="10855" spans="4:9" x14ac:dyDescent="0.2">
      <c r="D10855" s="7"/>
      <c r="E10855"/>
      <c r="F10855"/>
      <c r="G10855"/>
      <c r="H10855"/>
      <c r="I10855"/>
    </row>
    <row r="10856" spans="4:9" x14ac:dyDescent="0.2">
      <c r="D10856" s="7"/>
      <c r="E10856"/>
      <c r="F10856"/>
      <c r="G10856"/>
      <c r="H10856"/>
      <c r="I10856"/>
    </row>
    <row r="10857" spans="4:9" x14ac:dyDescent="0.2">
      <c r="D10857" s="7"/>
      <c r="E10857"/>
      <c r="F10857"/>
      <c r="G10857"/>
      <c r="H10857"/>
      <c r="I10857"/>
    </row>
    <row r="10858" spans="4:9" x14ac:dyDescent="0.2">
      <c r="D10858" s="7"/>
      <c r="E10858"/>
      <c r="F10858"/>
      <c r="G10858"/>
      <c r="H10858"/>
      <c r="I10858"/>
    </row>
    <row r="10859" spans="4:9" x14ac:dyDescent="0.2">
      <c r="D10859" s="7"/>
      <c r="E10859"/>
      <c r="F10859"/>
      <c r="G10859"/>
      <c r="H10859"/>
      <c r="I10859"/>
    </row>
    <row r="10860" spans="4:9" x14ac:dyDescent="0.2">
      <c r="D10860" s="7"/>
      <c r="E10860"/>
      <c r="F10860"/>
      <c r="G10860"/>
      <c r="H10860"/>
      <c r="I10860"/>
    </row>
    <row r="10861" spans="4:9" x14ac:dyDescent="0.2">
      <c r="D10861" s="7"/>
      <c r="E10861"/>
      <c r="F10861"/>
      <c r="G10861"/>
      <c r="H10861"/>
      <c r="I10861"/>
    </row>
    <row r="10862" spans="4:9" x14ac:dyDescent="0.2">
      <c r="D10862" s="7"/>
      <c r="E10862"/>
      <c r="F10862"/>
      <c r="G10862"/>
      <c r="H10862"/>
      <c r="I10862"/>
    </row>
    <row r="10863" spans="4:9" x14ac:dyDescent="0.2">
      <c r="D10863" s="7"/>
      <c r="E10863"/>
      <c r="F10863"/>
      <c r="G10863"/>
      <c r="H10863"/>
      <c r="I10863"/>
    </row>
    <row r="10864" spans="4:9" x14ac:dyDescent="0.2">
      <c r="D10864" s="7"/>
      <c r="E10864"/>
      <c r="F10864"/>
      <c r="G10864"/>
      <c r="H10864"/>
      <c r="I10864"/>
    </row>
    <row r="10865" spans="4:9" x14ac:dyDescent="0.2">
      <c r="D10865" s="7"/>
      <c r="E10865"/>
      <c r="F10865"/>
      <c r="G10865"/>
      <c r="H10865"/>
      <c r="I10865"/>
    </row>
    <row r="10866" spans="4:9" x14ac:dyDescent="0.2">
      <c r="D10866" s="7"/>
      <c r="E10866"/>
      <c r="F10866"/>
      <c r="G10866"/>
      <c r="H10866"/>
      <c r="I10866"/>
    </row>
    <row r="10867" spans="4:9" x14ac:dyDescent="0.2">
      <c r="D10867" s="7"/>
      <c r="E10867"/>
      <c r="F10867"/>
      <c r="G10867"/>
      <c r="H10867"/>
      <c r="I10867"/>
    </row>
    <row r="10868" spans="4:9" x14ac:dyDescent="0.2">
      <c r="D10868" s="7"/>
      <c r="E10868"/>
      <c r="F10868"/>
      <c r="G10868"/>
      <c r="H10868"/>
      <c r="I10868"/>
    </row>
    <row r="10869" spans="4:9" x14ac:dyDescent="0.2">
      <c r="D10869" s="7"/>
      <c r="E10869"/>
      <c r="F10869"/>
      <c r="G10869"/>
      <c r="H10869"/>
      <c r="I10869"/>
    </row>
    <row r="10870" spans="4:9" x14ac:dyDescent="0.2">
      <c r="D10870" s="7"/>
      <c r="E10870"/>
      <c r="F10870"/>
      <c r="G10870"/>
      <c r="H10870"/>
      <c r="I10870"/>
    </row>
    <row r="10871" spans="4:9" x14ac:dyDescent="0.2">
      <c r="D10871" s="7"/>
      <c r="E10871"/>
      <c r="F10871"/>
      <c r="G10871"/>
      <c r="H10871"/>
      <c r="I10871"/>
    </row>
    <row r="10872" spans="4:9" x14ac:dyDescent="0.2">
      <c r="D10872" s="7"/>
      <c r="E10872"/>
      <c r="F10872"/>
      <c r="G10872"/>
      <c r="H10872"/>
      <c r="I10872"/>
    </row>
    <row r="10873" spans="4:9" x14ac:dyDescent="0.2">
      <c r="D10873" s="7"/>
      <c r="E10873"/>
      <c r="F10873"/>
      <c r="G10873"/>
      <c r="H10873"/>
      <c r="I10873"/>
    </row>
    <row r="10874" spans="4:9" x14ac:dyDescent="0.2">
      <c r="D10874" s="7"/>
      <c r="E10874"/>
      <c r="F10874"/>
      <c r="G10874"/>
      <c r="H10874"/>
      <c r="I10874"/>
    </row>
    <row r="10875" spans="4:9" x14ac:dyDescent="0.2">
      <c r="D10875" s="7"/>
      <c r="E10875"/>
      <c r="F10875"/>
      <c r="G10875"/>
      <c r="H10875"/>
      <c r="I10875"/>
    </row>
    <row r="10876" spans="4:9" x14ac:dyDescent="0.2">
      <c r="D10876" s="7"/>
      <c r="E10876"/>
      <c r="F10876"/>
      <c r="G10876"/>
      <c r="H10876"/>
      <c r="I10876"/>
    </row>
    <row r="10877" spans="4:9" x14ac:dyDescent="0.2">
      <c r="D10877" s="7"/>
      <c r="E10877"/>
      <c r="F10877"/>
      <c r="G10877"/>
      <c r="H10877"/>
      <c r="I10877"/>
    </row>
    <row r="10878" spans="4:9" x14ac:dyDescent="0.2">
      <c r="D10878" s="7"/>
      <c r="E10878"/>
      <c r="F10878"/>
      <c r="G10878"/>
      <c r="H10878"/>
      <c r="I10878"/>
    </row>
    <row r="10879" spans="4:9" x14ac:dyDescent="0.2">
      <c r="D10879" s="7"/>
      <c r="E10879"/>
      <c r="F10879"/>
      <c r="G10879"/>
      <c r="H10879"/>
      <c r="I10879"/>
    </row>
    <row r="10880" spans="4:9" x14ac:dyDescent="0.2">
      <c r="D10880" s="7"/>
      <c r="E10880"/>
      <c r="F10880"/>
      <c r="G10880"/>
      <c r="H10880"/>
      <c r="I10880"/>
    </row>
    <row r="10881" spans="4:9" x14ac:dyDescent="0.2">
      <c r="D10881" s="7"/>
      <c r="E10881"/>
      <c r="F10881"/>
      <c r="G10881"/>
      <c r="H10881"/>
      <c r="I10881"/>
    </row>
    <row r="10882" spans="4:9" x14ac:dyDescent="0.2">
      <c r="D10882" s="7"/>
      <c r="E10882"/>
      <c r="F10882"/>
      <c r="G10882"/>
      <c r="H10882"/>
      <c r="I10882"/>
    </row>
    <row r="10883" spans="4:9" x14ac:dyDescent="0.2">
      <c r="D10883" s="7"/>
      <c r="E10883"/>
      <c r="F10883"/>
      <c r="G10883"/>
      <c r="H10883"/>
      <c r="I10883"/>
    </row>
    <row r="10884" spans="4:9" x14ac:dyDescent="0.2">
      <c r="D10884" s="7"/>
      <c r="E10884"/>
      <c r="F10884"/>
      <c r="G10884"/>
      <c r="H10884"/>
      <c r="I10884"/>
    </row>
    <row r="10885" spans="4:9" x14ac:dyDescent="0.2">
      <c r="D10885" s="7"/>
      <c r="E10885"/>
      <c r="F10885"/>
      <c r="G10885"/>
      <c r="H10885"/>
      <c r="I10885"/>
    </row>
    <row r="10886" spans="4:9" x14ac:dyDescent="0.2">
      <c r="D10886" s="7"/>
      <c r="E10886"/>
      <c r="F10886"/>
      <c r="G10886"/>
      <c r="H10886"/>
      <c r="I10886"/>
    </row>
    <row r="10887" spans="4:9" x14ac:dyDescent="0.2">
      <c r="D10887" s="7"/>
      <c r="E10887"/>
      <c r="F10887"/>
      <c r="G10887"/>
      <c r="H10887"/>
      <c r="I10887"/>
    </row>
    <row r="10888" spans="4:9" x14ac:dyDescent="0.2">
      <c r="D10888" s="7"/>
      <c r="E10888"/>
      <c r="F10888"/>
      <c r="G10888"/>
      <c r="H10888"/>
      <c r="I10888"/>
    </row>
    <row r="10889" spans="4:9" x14ac:dyDescent="0.2">
      <c r="D10889" s="7"/>
      <c r="E10889"/>
      <c r="F10889"/>
      <c r="G10889"/>
      <c r="H10889"/>
      <c r="I10889"/>
    </row>
    <row r="10890" spans="4:9" x14ac:dyDescent="0.2">
      <c r="D10890" s="7"/>
      <c r="E10890"/>
      <c r="F10890"/>
      <c r="G10890"/>
      <c r="H10890"/>
      <c r="I10890"/>
    </row>
    <row r="10891" spans="4:9" x14ac:dyDescent="0.2">
      <c r="D10891" s="7"/>
      <c r="E10891"/>
      <c r="F10891"/>
      <c r="G10891"/>
      <c r="H10891"/>
      <c r="I10891"/>
    </row>
    <row r="10892" spans="4:9" x14ac:dyDescent="0.2">
      <c r="D10892" s="7"/>
      <c r="E10892"/>
      <c r="F10892"/>
      <c r="G10892"/>
      <c r="H10892"/>
      <c r="I10892"/>
    </row>
    <row r="10893" spans="4:9" x14ac:dyDescent="0.2">
      <c r="D10893" s="7"/>
      <c r="E10893"/>
      <c r="F10893"/>
      <c r="G10893"/>
      <c r="H10893"/>
      <c r="I10893"/>
    </row>
    <row r="10894" spans="4:9" x14ac:dyDescent="0.2">
      <c r="D10894" s="7"/>
      <c r="E10894"/>
      <c r="F10894"/>
      <c r="G10894"/>
      <c r="H10894"/>
      <c r="I10894"/>
    </row>
    <row r="10895" spans="4:9" x14ac:dyDescent="0.2">
      <c r="D10895" s="7"/>
      <c r="E10895"/>
      <c r="F10895"/>
      <c r="G10895"/>
      <c r="H10895"/>
      <c r="I10895"/>
    </row>
    <row r="10896" spans="4:9" x14ac:dyDescent="0.2">
      <c r="D10896" s="7"/>
      <c r="E10896"/>
      <c r="F10896"/>
      <c r="G10896"/>
      <c r="H10896"/>
      <c r="I10896"/>
    </row>
    <row r="10897" spans="4:9" x14ac:dyDescent="0.2">
      <c r="D10897" s="7"/>
      <c r="E10897"/>
      <c r="F10897"/>
      <c r="G10897"/>
      <c r="H10897"/>
      <c r="I10897"/>
    </row>
    <row r="10898" spans="4:9" x14ac:dyDescent="0.2">
      <c r="D10898" s="7"/>
      <c r="E10898"/>
      <c r="F10898"/>
      <c r="G10898"/>
      <c r="H10898"/>
      <c r="I10898"/>
    </row>
    <row r="10899" spans="4:9" x14ac:dyDescent="0.2">
      <c r="D10899" s="7"/>
      <c r="E10899"/>
      <c r="F10899"/>
      <c r="G10899"/>
      <c r="H10899"/>
      <c r="I10899"/>
    </row>
    <row r="10900" spans="4:9" x14ac:dyDescent="0.2">
      <c r="D10900" s="7"/>
      <c r="E10900"/>
      <c r="F10900"/>
      <c r="G10900"/>
      <c r="H10900"/>
      <c r="I10900"/>
    </row>
    <row r="10901" spans="4:9" x14ac:dyDescent="0.2">
      <c r="D10901" s="7"/>
      <c r="E10901"/>
      <c r="F10901"/>
      <c r="G10901"/>
      <c r="H10901"/>
      <c r="I10901"/>
    </row>
    <row r="10902" spans="4:9" x14ac:dyDescent="0.2">
      <c r="D10902" s="7"/>
      <c r="E10902"/>
      <c r="F10902"/>
      <c r="G10902"/>
      <c r="H10902"/>
      <c r="I10902"/>
    </row>
    <row r="10903" spans="4:9" x14ac:dyDescent="0.2">
      <c r="D10903" s="7"/>
      <c r="E10903"/>
      <c r="F10903"/>
      <c r="G10903"/>
      <c r="H10903"/>
      <c r="I10903"/>
    </row>
    <row r="10904" spans="4:9" x14ac:dyDescent="0.2">
      <c r="D10904" s="7"/>
      <c r="E10904"/>
      <c r="F10904"/>
      <c r="G10904"/>
      <c r="H10904"/>
      <c r="I10904"/>
    </row>
    <row r="10905" spans="4:9" x14ac:dyDescent="0.2">
      <c r="D10905" s="7"/>
      <c r="E10905"/>
      <c r="F10905"/>
      <c r="G10905"/>
      <c r="H10905"/>
      <c r="I10905"/>
    </row>
    <row r="10906" spans="4:9" x14ac:dyDescent="0.2">
      <c r="D10906" s="7"/>
      <c r="E10906"/>
      <c r="F10906"/>
      <c r="G10906"/>
      <c r="H10906"/>
      <c r="I10906"/>
    </row>
    <row r="10907" spans="4:9" x14ac:dyDescent="0.2">
      <c r="D10907" s="7"/>
      <c r="E10907"/>
      <c r="F10907"/>
      <c r="G10907"/>
      <c r="H10907"/>
      <c r="I10907"/>
    </row>
    <row r="10908" spans="4:9" x14ac:dyDescent="0.2">
      <c r="D10908" s="7"/>
      <c r="E10908"/>
      <c r="F10908"/>
      <c r="G10908"/>
      <c r="H10908"/>
      <c r="I10908"/>
    </row>
    <row r="10909" spans="4:9" x14ac:dyDescent="0.2">
      <c r="D10909" s="7"/>
      <c r="E10909"/>
      <c r="F10909"/>
      <c r="G10909"/>
      <c r="H10909"/>
      <c r="I10909"/>
    </row>
    <row r="10910" spans="4:9" x14ac:dyDescent="0.2">
      <c r="D10910" s="7"/>
      <c r="E10910"/>
      <c r="F10910"/>
      <c r="G10910"/>
      <c r="H10910"/>
      <c r="I10910"/>
    </row>
    <row r="10911" spans="4:9" x14ac:dyDescent="0.2">
      <c r="D10911" s="7"/>
      <c r="E10911"/>
      <c r="F10911"/>
      <c r="G10911"/>
      <c r="H10911"/>
      <c r="I10911"/>
    </row>
    <row r="10912" spans="4:9" x14ac:dyDescent="0.2">
      <c r="D10912" s="7"/>
      <c r="E10912"/>
      <c r="F10912"/>
      <c r="G10912"/>
      <c r="H10912"/>
      <c r="I10912"/>
    </row>
    <row r="10913" spans="4:9" x14ac:dyDescent="0.2">
      <c r="D10913" s="7"/>
      <c r="E10913"/>
      <c r="F10913"/>
      <c r="G10913"/>
      <c r="H10913"/>
      <c r="I10913"/>
    </row>
    <row r="10914" spans="4:9" x14ac:dyDescent="0.2">
      <c r="D10914" s="7"/>
      <c r="E10914"/>
      <c r="F10914"/>
      <c r="G10914"/>
      <c r="H10914"/>
      <c r="I10914"/>
    </row>
    <row r="10915" spans="4:9" x14ac:dyDescent="0.2">
      <c r="D10915" s="7"/>
      <c r="E10915"/>
      <c r="F10915"/>
      <c r="G10915"/>
      <c r="H10915"/>
      <c r="I10915"/>
    </row>
    <row r="10916" spans="4:9" x14ac:dyDescent="0.2">
      <c r="D10916" s="7"/>
      <c r="E10916"/>
      <c r="F10916"/>
      <c r="G10916"/>
      <c r="H10916"/>
      <c r="I10916"/>
    </row>
    <row r="10917" spans="4:9" x14ac:dyDescent="0.2">
      <c r="D10917" s="7"/>
      <c r="E10917"/>
      <c r="F10917"/>
      <c r="G10917"/>
      <c r="H10917"/>
      <c r="I10917"/>
    </row>
    <row r="10918" spans="4:9" x14ac:dyDescent="0.2">
      <c r="D10918" s="7"/>
      <c r="E10918"/>
      <c r="F10918"/>
      <c r="G10918"/>
      <c r="H10918"/>
      <c r="I10918"/>
    </row>
    <row r="10919" spans="4:9" x14ac:dyDescent="0.2">
      <c r="D10919" s="7"/>
      <c r="E10919"/>
      <c r="F10919"/>
      <c r="G10919"/>
      <c r="H10919"/>
      <c r="I10919"/>
    </row>
    <row r="10920" spans="4:9" x14ac:dyDescent="0.2">
      <c r="D10920" s="7"/>
      <c r="E10920"/>
      <c r="F10920"/>
      <c r="G10920"/>
      <c r="H10920"/>
      <c r="I10920"/>
    </row>
    <row r="10921" spans="4:9" x14ac:dyDescent="0.2">
      <c r="D10921" s="7"/>
      <c r="E10921"/>
      <c r="F10921"/>
      <c r="G10921"/>
      <c r="H10921"/>
      <c r="I10921"/>
    </row>
    <row r="10922" spans="4:9" x14ac:dyDescent="0.2">
      <c r="D10922" s="7"/>
      <c r="E10922"/>
      <c r="F10922"/>
      <c r="G10922"/>
      <c r="H10922"/>
      <c r="I10922"/>
    </row>
    <row r="10923" spans="4:9" x14ac:dyDescent="0.2">
      <c r="D10923" s="7"/>
      <c r="E10923"/>
      <c r="F10923"/>
      <c r="G10923"/>
      <c r="H10923"/>
      <c r="I10923"/>
    </row>
    <row r="10924" spans="4:9" x14ac:dyDescent="0.2">
      <c r="D10924" s="7"/>
      <c r="E10924"/>
      <c r="F10924"/>
      <c r="G10924"/>
      <c r="H10924"/>
      <c r="I10924"/>
    </row>
    <row r="10925" spans="4:9" x14ac:dyDescent="0.2">
      <c r="D10925" s="7"/>
      <c r="E10925"/>
      <c r="F10925"/>
      <c r="G10925"/>
      <c r="H10925"/>
      <c r="I10925"/>
    </row>
    <row r="10926" spans="4:9" x14ac:dyDescent="0.2">
      <c r="D10926" s="7"/>
      <c r="E10926"/>
      <c r="F10926"/>
      <c r="G10926"/>
      <c r="H10926"/>
      <c r="I10926"/>
    </row>
    <row r="10927" spans="4:9" x14ac:dyDescent="0.2">
      <c r="D10927" s="7"/>
      <c r="E10927"/>
      <c r="F10927"/>
      <c r="G10927"/>
      <c r="H10927"/>
      <c r="I10927"/>
    </row>
    <row r="10928" spans="4:9" x14ac:dyDescent="0.2">
      <c r="D10928" s="7"/>
      <c r="E10928"/>
      <c r="F10928"/>
      <c r="G10928"/>
      <c r="H10928"/>
      <c r="I10928"/>
    </row>
    <row r="10929" spans="4:9" x14ac:dyDescent="0.2">
      <c r="D10929" s="7"/>
      <c r="E10929"/>
      <c r="F10929"/>
      <c r="G10929"/>
      <c r="H10929"/>
      <c r="I10929"/>
    </row>
    <row r="10930" spans="4:9" x14ac:dyDescent="0.2">
      <c r="D10930" s="7"/>
      <c r="E10930"/>
      <c r="F10930"/>
      <c r="G10930"/>
      <c r="H10930"/>
      <c r="I10930"/>
    </row>
    <row r="10931" spans="4:9" x14ac:dyDescent="0.2">
      <c r="D10931" s="7"/>
      <c r="E10931"/>
      <c r="F10931"/>
      <c r="G10931"/>
      <c r="H10931"/>
      <c r="I10931"/>
    </row>
    <row r="10932" spans="4:9" x14ac:dyDescent="0.2">
      <c r="D10932" s="7"/>
      <c r="E10932"/>
      <c r="F10932"/>
      <c r="G10932"/>
      <c r="H10932"/>
      <c r="I10932"/>
    </row>
    <row r="10933" spans="4:9" x14ac:dyDescent="0.2">
      <c r="D10933" s="7"/>
      <c r="E10933"/>
      <c r="F10933"/>
      <c r="G10933"/>
      <c r="H10933"/>
      <c r="I10933"/>
    </row>
    <row r="10934" spans="4:9" x14ac:dyDescent="0.2">
      <c r="D10934" s="7"/>
      <c r="E10934"/>
      <c r="F10934"/>
      <c r="G10934"/>
      <c r="H10934"/>
      <c r="I10934"/>
    </row>
    <row r="10935" spans="4:9" x14ac:dyDescent="0.2">
      <c r="D10935" s="7"/>
      <c r="E10935"/>
      <c r="F10935"/>
      <c r="G10935"/>
      <c r="H10935"/>
      <c r="I10935"/>
    </row>
    <row r="10936" spans="4:9" x14ac:dyDescent="0.2">
      <c r="D10936" s="7"/>
      <c r="E10936"/>
      <c r="F10936"/>
      <c r="G10936"/>
      <c r="H10936"/>
      <c r="I10936"/>
    </row>
    <row r="10937" spans="4:9" x14ac:dyDescent="0.2">
      <c r="D10937" s="7"/>
      <c r="E10937"/>
      <c r="F10937"/>
      <c r="G10937"/>
      <c r="H10937"/>
      <c r="I10937"/>
    </row>
    <row r="10938" spans="4:9" x14ac:dyDescent="0.2">
      <c r="D10938" s="7"/>
      <c r="E10938"/>
      <c r="F10938"/>
      <c r="G10938"/>
      <c r="H10938"/>
      <c r="I10938"/>
    </row>
    <row r="10939" spans="4:9" x14ac:dyDescent="0.2">
      <c r="D10939" s="7"/>
      <c r="E10939"/>
      <c r="F10939"/>
      <c r="G10939"/>
      <c r="H10939"/>
      <c r="I10939"/>
    </row>
    <row r="10940" spans="4:9" x14ac:dyDescent="0.2">
      <c r="D10940" s="7"/>
      <c r="E10940"/>
      <c r="F10940"/>
      <c r="G10940"/>
      <c r="H10940"/>
      <c r="I10940"/>
    </row>
    <row r="10941" spans="4:9" x14ac:dyDescent="0.2">
      <c r="D10941" s="7"/>
      <c r="E10941"/>
      <c r="F10941"/>
      <c r="G10941"/>
      <c r="H10941"/>
      <c r="I10941"/>
    </row>
    <row r="10942" spans="4:9" x14ac:dyDescent="0.2">
      <c r="D10942" s="7"/>
      <c r="E10942"/>
      <c r="F10942"/>
      <c r="G10942"/>
      <c r="H10942"/>
      <c r="I10942"/>
    </row>
    <row r="10943" spans="4:9" x14ac:dyDescent="0.2">
      <c r="D10943" s="7"/>
      <c r="E10943"/>
      <c r="F10943"/>
      <c r="G10943"/>
      <c r="H10943"/>
      <c r="I10943"/>
    </row>
    <row r="10944" spans="4:9" x14ac:dyDescent="0.2">
      <c r="D10944" s="7"/>
      <c r="E10944"/>
      <c r="F10944"/>
      <c r="G10944"/>
      <c r="H10944"/>
      <c r="I10944"/>
    </row>
    <row r="10945" spans="4:9" x14ac:dyDescent="0.2">
      <c r="D10945" s="7"/>
      <c r="E10945"/>
      <c r="F10945"/>
      <c r="G10945"/>
      <c r="H10945"/>
      <c r="I10945"/>
    </row>
    <row r="10946" spans="4:9" x14ac:dyDescent="0.2">
      <c r="D10946" s="7"/>
      <c r="E10946"/>
      <c r="F10946"/>
      <c r="G10946"/>
      <c r="H10946"/>
      <c r="I10946"/>
    </row>
    <row r="10947" spans="4:9" x14ac:dyDescent="0.2">
      <c r="D10947" s="7"/>
      <c r="E10947"/>
      <c r="F10947"/>
      <c r="G10947"/>
      <c r="H10947"/>
      <c r="I10947"/>
    </row>
    <row r="10948" spans="4:9" x14ac:dyDescent="0.2">
      <c r="D10948" s="7"/>
      <c r="E10948"/>
      <c r="F10948"/>
      <c r="G10948"/>
      <c r="H10948"/>
      <c r="I10948"/>
    </row>
    <row r="10949" spans="4:9" x14ac:dyDescent="0.2">
      <c r="D10949" s="7"/>
      <c r="E10949"/>
      <c r="F10949"/>
      <c r="G10949"/>
      <c r="H10949"/>
      <c r="I10949"/>
    </row>
    <row r="10950" spans="4:9" x14ac:dyDescent="0.2">
      <c r="D10950" s="7"/>
      <c r="E10950"/>
      <c r="F10950"/>
      <c r="G10950"/>
      <c r="H10950"/>
      <c r="I10950"/>
    </row>
    <row r="10951" spans="4:9" x14ac:dyDescent="0.2">
      <c r="D10951" s="7"/>
      <c r="E10951"/>
      <c r="F10951"/>
      <c r="G10951"/>
      <c r="H10951"/>
      <c r="I10951"/>
    </row>
    <row r="10952" spans="4:9" x14ac:dyDescent="0.2">
      <c r="D10952" s="7"/>
      <c r="E10952"/>
      <c r="F10952"/>
      <c r="G10952"/>
      <c r="H10952"/>
      <c r="I10952"/>
    </row>
    <row r="10953" spans="4:9" x14ac:dyDescent="0.2">
      <c r="D10953" s="7"/>
      <c r="E10953"/>
      <c r="F10953"/>
      <c r="G10953"/>
      <c r="H10953"/>
      <c r="I10953"/>
    </row>
    <row r="10954" spans="4:9" x14ac:dyDescent="0.2">
      <c r="D10954" s="7"/>
      <c r="E10954"/>
      <c r="F10954"/>
      <c r="G10954"/>
      <c r="H10954"/>
      <c r="I10954"/>
    </row>
    <row r="10955" spans="4:9" x14ac:dyDescent="0.2">
      <c r="D10955" s="7"/>
      <c r="E10955"/>
      <c r="F10955"/>
      <c r="G10955"/>
      <c r="H10955"/>
      <c r="I10955"/>
    </row>
    <row r="10956" spans="4:9" x14ac:dyDescent="0.2">
      <c r="D10956" s="7"/>
      <c r="E10956"/>
      <c r="F10956"/>
      <c r="G10956"/>
      <c r="H10956"/>
      <c r="I10956"/>
    </row>
    <row r="10957" spans="4:9" x14ac:dyDescent="0.2">
      <c r="D10957" s="7"/>
      <c r="E10957"/>
      <c r="F10957"/>
      <c r="G10957"/>
      <c r="H10957"/>
      <c r="I10957"/>
    </row>
    <row r="10958" spans="4:9" x14ac:dyDescent="0.2">
      <c r="D10958" s="7"/>
      <c r="E10958"/>
      <c r="F10958"/>
      <c r="G10958"/>
      <c r="H10958"/>
      <c r="I10958"/>
    </row>
    <row r="10959" spans="4:9" x14ac:dyDescent="0.2">
      <c r="D10959" s="7"/>
      <c r="E10959"/>
      <c r="F10959"/>
      <c r="G10959"/>
      <c r="H10959"/>
      <c r="I10959"/>
    </row>
    <row r="10960" spans="4:9" x14ac:dyDescent="0.2">
      <c r="D10960" s="7"/>
      <c r="E10960"/>
      <c r="F10960"/>
      <c r="G10960"/>
      <c r="H10960"/>
      <c r="I10960"/>
    </row>
    <row r="10961" spans="4:9" x14ac:dyDescent="0.2">
      <c r="D10961" s="7"/>
      <c r="E10961"/>
      <c r="F10961"/>
      <c r="G10961"/>
      <c r="H10961"/>
      <c r="I10961"/>
    </row>
    <row r="10962" spans="4:9" x14ac:dyDescent="0.2">
      <c r="D10962" s="7"/>
      <c r="E10962"/>
      <c r="F10962"/>
      <c r="G10962"/>
      <c r="H10962"/>
      <c r="I10962"/>
    </row>
    <row r="10963" spans="4:9" x14ac:dyDescent="0.2">
      <c r="D10963" s="7"/>
      <c r="E10963"/>
      <c r="F10963"/>
      <c r="G10963"/>
      <c r="H10963"/>
      <c r="I10963"/>
    </row>
    <row r="10964" spans="4:9" x14ac:dyDescent="0.2">
      <c r="D10964" s="7"/>
      <c r="E10964"/>
      <c r="F10964"/>
      <c r="G10964"/>
      <c r="H10964"/>
      <c r="I10964"/>
    </row>
    <row r="10965" spans="4:9" x14ac:dyDescent="0.2">
      <c r="D10965" s="7"/>
      <c r="E10965"/>
      <c r="F10965"/>
      <c r="G10965"/>
      <c r="H10965"/>
      <c r="I10965"/>
    </row>
    <row r="10966" spans="4:9" x14ac:dyDescent="0.2">
      <c r="D10966" s="7"/>
      <c r="E10966"/>
      <c r="F10966"/>
      <c r="G10966"/>
      <c r="H10966"/>
      <c r="I10966"/>
    </row>
    <row r="10967" spans="4:9" x14ac:dyDescent="0.2">
      <c r="D10967" s="7"/>
      <c r="E10967"/>
      <c r="F10967"/>
      <c r="G10967"/>
      <c r="H10967"/>
      <c r="I10967"/>
    </row>
    <row r="10968" spans="4:9" x14ac:dyDescent="0.2">
      <c r="D10968" s="7"/>
      <c r="E10968"/>
      <c r="F10968"/>
      <c r="G10968"/>
      <c r="H10968"/>
      <c r="I10968"/>
    </row>
    <row r="10969" spans="4:9" x14ac:dyDescent="0.2">
      <c r="D10969" s="7"/>
      <c r="E10969"/>
      <c r="F10969"/>
      <c r="G10969"/>
      <c r="H10969"/>
      <c r="I10969"/>
    </row>
    <row r="10970" spans="4:9" x14ac:dyDescent="0.2">
      <c r="D10970" s="7"/>
      <c r="E10970"/>
      <c r="F10970"/>
      <c r="G10970"/>
      <c r="H10970"/>
      <c r="I10970"/>
    </row>
    <row r="10971" spans="4:9" x14ac:dyDescent="0.2">
      <c r="D10971" s="7"/>
      <c r="E10971"/>
      <c r="F10971"/>
      <c r="G10971"/>
      <c r="H10971"/>
      <c r="I10971"/>
    </row>
    <row r="10972" spans="4:9" x14ac:dyDescent="0.2">
      <c r="D10972" s="7"/>
      <c r="E10972"/>
      <c r="F10972"/>
      <c r="G10972"/>
      <c r="H10972"/>
      <c r="I10972"/>
    </row>
    <row r="10973" spans="4:9" x14ac:dyDescent="0.2">
      <c r="D10973" s="7"/>
      <c r="E10973"/>
      <c r="F10973"/>
      <c r="G10973"/>
      <c r="H10973"/>
      <c r="I10973"/>
    </row>
    <row r="10974" spans="4:9" x14ac:dyDescent="0.2">
      <c r="D10974" s="7"/>
      <c r="E10974"/>
      <c r="F10974"/>
      <c r="G10974"/>
      <c r="H10974"/>
      <c r="I10974"/>
    </row>
    <row r="10975" spans="4:9" x14ac:dyDescent="0.2">
      <c r="D10975" s="7"/>
      <c r="E10975"/>
      <c r="F10975"/>
      <c r="G10975"/>
      <c r="H10975"/>
      <c r="I10975"/>
    </row>
    <row r="10976" spans="4:9" x14ac:dyDescent="0.2">
      <c r="D10976" s="7"/>
      <c r="E10976"/>
      <c r="F10976"/>
      <c r="G10976"/>
      <c r="H10976"/>
      <c r="I10976"/>
    </row>
    <row r="10977" spans="4:9" x14ac:dyDescent="0.2">
      <c r="D10977" s="7"/>
      <c r="E10977"/>
      <c r="F10977"/>
      <c r="G10977"/>
      <c r="H10977"/>
      <c r="I10977"/>
    </row>
    <row r="10978" spans="4:9" x14ac:dyDescent="0.2">
      <c r="D10978" s="7"/>
      <c r="E10978"/>
      <c r="F10978"/>
      <c r="G10978"/>
      <c r="H10978"/>
      <c r="I10978"/>
    </row>
    <row r="10979" spans="4:9" x14ac:dyDescent="0.2">
      <c r="D10979" s="7"/>
      <c r="E10979"/>
      <c r="F10979"/>
      <c r="G10979"/>
      <c r="H10979"/>
      <c r="I10979"/>
    </row>
    <row r="10980" spans="4:9" x14ac:dyDescent="0.2">
      <c r="D10980" s="7"/>
      <c r="E10980"/>
      <c r="F10980"/>
      <c r="G10980"/>
      <c r="H10980"/>
      <c r="I10980"/>
    </row>
    <row r="10981" spans="4:9" x14ac:dyDescent="0.2">
      <c r="D10981" s="7"/>
      <c r="E10981"/>
      <c r="F10981"/>
      <c r="G10981"/>
      <c r="H10981"/>
      <c r="I10981"/>
    </row>
    <row r="10982" spans="4:9" x14ac:dyDescent="0.2">
      <c r="D10982" s="7"/>
      <c r="E10982"/>
      <c r="F10982"/>
      <c r="G10982"/>
      <c r="H10982"/>
      <c r="I10982"/>
    </row>
    <row r="10983" spans="4:9" x14ac:dyDescent="0.2">
      <c r="D10983" s="7"/>
      <c r="E10983"/>
      <c r="F10983"/>
      <c r="G10983"/>
      <c r="H10983"/>
      <c r="I10983"/>
    </row>
    <row r="10984" spans="4:9" x14ac:dyDescent="0.2">
      <c r="D10984" s="7"/>
      <c r="E10984"/>
      <c r="F10984"/>
      <c r="G10984"/>
      <c r="H10984"/>
      <c r="I10984"/>
    </row>
    <row r="10985" spans="4:9" x14ac:dyDescent="0.2">
      <c r="D10985" s="7"/>
      <c r="E10985"/>
      <c r="F10985"/>
      <c r="G10985"/>
      <c r="H10985"/>
      <c r="I10985"/>
    </row>
    <row r="10986" spans="4:9" x14ac:dyDescent="0.2">
      <c r="D10986" s="7"/>
      <c r="E10986"/>
      <c r="F10986"/>
      <c r="G10986"/>
      <c r="H10986"/>
      <c r="I10986"/>
    </row>
    <row r="10987" spans="4:9" x14ac:dyDescent="0.2">
      <c r="D10987" s="7"/>
      <c r="E10987"/>
      <c r="F10987"/>
      <c r="G10987"/>
      <c r="H10987"/>
      <c r="I10987"/>
    </row>
    <row r="10988" spans="4:9" x14ac:dyDescent="0.2">
      <c r="D10988" s="7"/>
      <c r="E10988"/>
      <c r="F10988"/>
      <c r="G10988"/>
      <c r="H10988"/>
      <c r="I10988"/>
    </row>
    <row r="10989" spans="4:9" x14ac:dyDescent="0.2">
      <c r="D10989" s="7"/>
      <c r="E10989"/>
      <c r="F10989"/>
      <c r="G10989"/>
      <c r="H10989"/>
      <c r="I10989"/>
    </row>
    <row r="10990" spans="4:9" x14ac:dyDescent="0.2">
      <c r="D10990" s="7"/>
      <c r="E10990"/>
      <c r="F10990"/>
      <c r="G10990"/>
      <c r="H10990"/>
      <c r="I10990"/>
    </row>
    <row r="10991" spans="4:9" x14ac:dyDescent="0.2">
      <c r="D10991" s="7"/>
      <c r="E10991"/>
      <c r="F10991"/>
      <c r="G10991"/>
      <c r="H10991"/>
      <c r="I10991"/>
    </row>
    <row r="10992" spans="4:9" x14ac:dyDescent="0.2">
      <c r="D10992" s="7"/>
      <c r="E10992"/>
      <c r="F10992"/>
      <c r="G10992"/>
      <c r="H10992"/>
      <c r="I10992"/>
    </row>
    <row r="10993" spans="4:9" x14ac:dyDescent="0.2">
      <c r="D10993" s="7"/>
      <c r="E10993"/>
      <c r="F10993"/>
      <c r="G10993"/>
      <c r="H10993"/>
      <c r="I10993"/>
    </row>
    <row r="10994" spans="4:9" x14ac:dyDescent="0.2">
      <c r="D10994" s="7"/>
      <c r="E10994"/>
      <c r="F10994"/>
      <c r="G10994"/>
      <c r="H10994"/>
      <c r="I10994"/>
    </row>
    <row r="10995" spans="4:9" x14ac:dyDescent="0.2">
      <c r="D10995" s="7"/>
      <c r="E10995"/>
      <c r="F10995"/>
      <c r="G10995"/>
      <c r="H10995"/>
      <c r="I10995"/>
    </row>
    <row r="10996" spans="4:9" x14ac:dyDescent="0.2">
      <c r="D10996" s="7"/>
      <c r="E10996"/>
      <c r="F10996"/>
      <c r="G10996"/>
      <c r="H10996"/>
      <c r="I10996"/>
    </row>
    <row r="10997" spans="4:9" x14ac:dyDescent="0.2">
      <c r="D10997" s="7"/>
      <c r="E10997"/>
      <c r="F10997"/>
      <c r="G10997"/>
      <c r="H10997"/>
      <c r="I10997"/>
    </row>
    <row r="10998" spans="4:9" x14ac:dyDescent="0.2">
      <c r="D10998" s="7"/>
      <c r="E10998"/>
      <c r="F10998"/>
      <c r="G10998"/>
      <c r="H10998"/>
      <c r="I10998"/>
    </row>
    <row r="10999" spans="4:9" x14ac:dyDescent="0.2">
      <c r="D10999" s="7"/>
      <c r="E10999"/>
      <c r="F10999"/>
      <c r="G10999"/>
      <c r="H10999"/>
      <c r="I10999"/>
    </row>
    <row r="11000" spans="4:9" x14ac:dyDescent="0.2">
      <c r="D11000" s="7"/>
      <c r="E11000"/>
      <c r="F11000"/>
      <c r="G11000"/>
      <c r="H11000"/>
      <c r="I11000"/>
    </row>
    <row r="11001" spans="4:9" x14ac:dyDescent="0.2">
      <c r="D11001" s="7"/>
      <c r="E11001"/>
      <c r="F11001"/>
      <c r="G11001"/>
      <c r="H11001"/>
      <c r="I11001"/>
    </row>
    <row r="11002" spans="4:9" x14ac:dyDescent="0.2">
      <c r="D11002" s="7"/>
      <c r="E11002"/>
      <c r="F11002"/>
      <c r="G11002"/>
      <c r="H11002"/>
      <c r="I11002"/>
    </row>
    <row r="11003" spans="4:9" x14ac:dyDescent="0.2">
      <c r="D11003" s="7"/>
      <c r="E11003"/>
      <c r="F11003"/>
      <c r="G11003"/>
      <c r="H11003"/>
      <c r="I11003"/>
    </row>
    <row r="11004" spans="4:9" x14ac:dyDescent="0.2">
      <c r="D11004" s="7"/>
      <c r="E11004"/>
      <c r="F11004"/>
      <c r="G11004"/>
      <c r="H11004"/>
      <c r="I11004"/>
    </row>
    <row r="11005" spans="4:9" x14ac:dyDescent="0.2">
      <c r="D11005" s="7"/>
      <c r="E11005"/>
      <c r="F11005"/>
      <c r="G11005"/>
      <c r="H11005"/>
      <c r="I11005"/>
    </row>
    <row r="11006" spans="4:9" x14ac:dyDescent="0.2">
      <c r="D11006" s="7"/>
      <c r="E11006"/>
      <c r="F11006"/>
      <c r="G11006"/>
      <c r="H11006"/>
      <c r="I11006"/>
    </row>
    <row r="11007" spans="4:9" x14ac:dyDescent="0.2">
      <c r="D11007" s="7"/>
      <c r="E11007"/>
      <c r="F11007"/>
      <c r="G11007"/>
      <c r="H11007"/>
      <c r="I11007"/>
    </row>
    <row r="11008" spans="4:9" x14ac:dyDescent="0.2">
      <c r="D11008" s="7"/>
      <c r="E11008"/>
      <c r="F11008"/>
      <c r="G11008"/>
      <c r="H11008"/>
      <c r="I11008"/>
    </row>
    <row r="11009" spans="4:9" x14ac:dyDescent="0.2">
      <c r="D11009" s="7"/>
      <c r="E11009"/>
      <c r="F11009"/>
      <c r="G11009"/>
      <c r="H11009"/>
      <c r="I11009"/>
    </row>
    <row r="11010" spans="4:9" x14ac:dyDescent="0.2">
      <c r="D11010" s="7"/>
      <c r="E11010"/>
      <c r="F11010"/>
      <c r="G11010"/>
      <c r="H11010"/>
      <c r="I11010"/>
    </row>
    <row r="11011" spans="4:9" x14ac:dyDescent="0.2">
      <c r="D11011" s="7"/>
      <c r="E11011"/>
      <c r="F11011"/>
      <c r="G11011"/>
      <c r="H11011"/>
      <c r="I11011"/>
    </row>
    <row r="11012" spans="4:9" x14ac:dyDescent="0.2">
      <c r="D11012" s="7"/>
      <c r="E11012"/>
      <c r="F11012"/>
      <c r="G11012"/>
      <c r="H11012"/>
      <c r="I11012"/>
    </row>
    <row r="11013" spans="4:9" x14ac:dyDescent="0.2">
      <c r="D11013" s="7"/>
      <c r="E11013"/>
      <c r="F11013"/>
      <c r="G11013"/>
      <c r="H11013"/>
      <c r="I11013"/>
    </row>
    <row r="11014" spans="4:9" x14ac:dyDescent="0.2">
      <c r="D11014" s="7"/>
      <c r="E11014"/>
      <c r="F11014"/>
      <c r="G11014"/>
      <c r="H11014"/>
      <c r="I11014"/>
    </row>
    <row r="11015" spans="4:9" x14ac:dyDescent="0.2">
      <c r="D11015" s="7"/>
      <c r="E11015"/>
      <c r="F11015"/>
      <c r="G11015"/>
      <c r="H11015"/>
      <c r="I11015"/>
    </row>
    <row r="11016" spans="4:9" x14ac:dyDescent="0.2">
      <c r="D11016" s="7"/>
      <c r="E11016"/>
      <c r="F11016"/>
      <c r="G11016"/>
      <c r="H11016"/>
      <c r="I11016"/>
    </row>
    <row r="11017" spans="4:9" x14ac:dyDescent="0.2">
      <c r="D11017" s="7"/>
      <c r="E11017"/>
      <c r="F11017"/>
      <c r="G11017"/>
      <c r="H11017"/>
      <c r="I11017"/>
    </row>
    <row r="11018" spans="4:9" x14ac:dyDescent="0.2">
      <c r="D11018" s="7"/>
      <c r="E11018"/>
      <c r="F11018"/>
      <c r="G11018"/>
      <c r="H11018"/>
      <c r="I11018"/>
    </row>
    <row r="11019" spans="4:9" x14ac:dyDescent="0.2">
      <c r="D11019" s="7"/>
      <c r="E11019"/>
      <c r="F11019"/>
      <c r="G11019"/>
      <c r="H11019"/>
      <c r="I11019"/>
    </row>
    <row r="11020" spans="4:9" x14ac:dyDescent="0.2">
      <c r="D11020" s="7"/>
      <c r="E11020"/>
      <c r="F11020"/>
      <c r="G11020"/>
      <c r="H11020"/>
      <c r="I11020"/>
    </row>
    <row r="11021" spans="4:9" x14ac:dyDescent="0.2">
      <c r="D11021" s="7"/>
      <c r="E11021"/>
      <c r="F11021"/>
      <c r="G11021"/>
      <c r="H11021"/>
      <c r="I11021"/>
    </row>
    <row r="11022" spans="4:9" x14ac:dyDescent="0.2">
      <c r="D11022" s="7"/>
      <c r="E11022"/>
      <c r="F11022"/>
      <c r="G11022"/>
      <c r="H11022"/>
      <c r="I11022"/>
    </row>
    <row r="11023" spans="4:9" x14ac:dyDescent="0.2">
      <c r="D11023" s="7"/>
      <c r="E11023"/>
      <c r="F11023"/>
      <c r="G11023"/>
      <c r="H11023"/>
      <c r="I11023"/>
    </row>
    <row r="11024" spans="4:9" x14ac:dyDescent="0.2">
      <c r="D11024" s="7"/>
      <c r="E11024"/>
      <c r="F11024"/>
      <c r="G11024"/>
      <c r="H11024"/>
      <c r="I11024"/>
    </row>
    <row r="11025" spans="4:9" x14ac:dyDescent="0.2">
      <c r="D11025" s="7"/>
      <c r="E11025"/>
      <c r="F11025"/>
      <c r="G11025"/>
      <c r="H11025"/>
      <c r="I11025"/>
    </row>
    <row r="11026" spans="4:9" x14ac:dyDescent="0.2">
      <c r="D11026" s="7"/>
      <c r="E11026"/>
      <c r="F11026"/>
      <c r="G11026"/>
      <c r="H11026"/>
      <c r="I11026"/>
    </row>
    <row r="11027" spans="4:9" x14ac:dyDescent="0.2">
      <c r="D11027" s="7"/>
      <c r="E11027"/>
      <c r="F11027"/>
      <c r="G11027"/>
      <c r="H11027"/>
      <c r="I11027"/>
    </row>
    <row r="11028" spans="4:9" x14ac:dyDescent="0.2">
      <c r="D11028" s="7"/>
      <c r="E11028"/>
      <c r="F11028"/>
      <c r="G11028"/>
      <c r="H11028"/>
      <c r="I11028"/>
    </row>
    <row r="11029" spans="4:9" x14ac:dyDescent="0.2">
      <c r="D11029" s="7"/>
      <c r="E11029"/>
      <c r="F11029"/>
      <c r="G11029"/>
      <c r="H11029"/>
      <c r="I11029"/>
    </row>
    <row r="11030" spans="4:9" x14ac:dyDescent="0.2">
      <c r="D11030" s="7"/>
      <c r="E11030"/>
      <c r="F11030"/>
      <c r="G11030"/>
      <c r="H11030"/>
      <c r="I11030"/>
    </row>
    <row r="11031" spans="4:9" x14ac:dyDescent="0.2">
      <c r="D11031" s="7"/>
      <c r="E11031"/>
      <c r="F11031"/>
      <c r="G11031"/>
      <c r="H11031"/>
      <c r="I11031"/>
    </row>
    <row r="11032" spans="4:9" x14ac:dyDescent="0.2">
      <c r="D11032" s="7"/>
      <c r="E11032"/>
      <c r="F11032"/>
      <c r="G11032"/>
      <c r="H11032"/>
      <c r="I11032"/>
    </row>
    <row r="11033" spans="4:9" x14ac:dyDescent="0.2">
      <c r="D11033" s="7"/>
      <c r="E11033"/>
      <c r="F11033"/>
      <c r="G11033"/>
      <c r="H11033"/>
      <c r="I11033"/>
    </row>
    <row r="11034" spans="4:9" x14ac:dyDescent="0.2">
      <c r="D11034" s="7"/>
      <c r="E11034"/>
      <c r="F11034"/>
      <c r="G11034"/>
      <c r="H11034"/>
      <c r="I11034"/>
    </row>
    <row r="11035" spans="4:9" x14ac:dyDescent="0.2">
      <c r="D11035" s="7"/>
      <c r="E11035"/>
      <c r="F11035"/>
      <c r="G11035"/>
      <c r="H11035"/>
      <c r="I11035"/>
    </row>
    <row r="11036" spans="4:9" x14ac:dyDescent="0.2">
      <c r="D11036" s="7"/>
      <c r="E11036"/>
      <c r="F11036"/>
      <c r="G11036"/>
      <c r="H11036"/>
      <c r="I11036"/>
    </row>
    <row r="11037" spans="4:9" x14ac:dyDescent="0.2">
      <c r="D11037" s="7"/>
      <c r="E11037"/>
      <c r="F11037"/>
      <c r="G11037"/>
      <c r="H11037"/>
      <c r="I11037"/>
    </row>
    <row r="11038" spans="4:9" x14ac:dyDescent="0.2">
      <c r="D11038" s="7"/>
      <c r="E11038"/>
      <c r="F11038"/>
      <c r="G11038"/>
      <c r="H11038"/>
      <c r="I11038"/>
    </row>
    <row r="11039" spans="4:9" x14ac:dyDescent="0.2">
      <c r="D11039" s="7"/>
      <c r="E11039"/>
      <c r="F11039"/>
      <c r="G11039"/>
      <c r="H11039"/>
      <c r="I11039"/>
    </row>
    <row r="11040" spans="4:9" x14ac:dyDescent="0.2">
      <c r="D11040" s="7"/>
      <c r="E11040"/>
      <c r="F11040"/>
      <c r="G11040"/>
      <c r="H11040"/>
      <c r="I11040"/>
    </row>
    <row r="11041" spans="4:9" x14ac:dyDescent="0.2">
      <c r="D11041" s="7"/>
      <c r="E11041"/>
      <c r="F11041"/>
      <c r="G11041"/>
      <c r="H11041"/>
      <c r="I11041"/>
    </row>
    <row r="11042" spans="4:9" x14ac:dyDescent="0.2">
      <c r="D11042" s="7"/>
      <c r="E11042"/>
      <c r="F11042"/>
      <c r="G11042"/>
      <c r="H11042"/>
      <c r="I11042"/>
    </row>
    <row r="11043" spans="4:9" x14ac:dyDescent="0.2">
      <c r="D11043" s="7"/>
      <c r="E11043"/>
      <c r="F11043"/>
      <c r="G11043"/>
      <c r="H11043"/>
      <c r="I11043"/>
    </row>
    <row r="11044" spans="4:9" x14ac:dyDescent="0.2">
      <c r="D11044" s="7"/>
      <c r="E11044"/>
      <c r="F11044"/>
      <c r="G11044"/>
      <c r="H11044"/>
      <c r="I11044"/>
    </row>
    <row r="11045" spans="4:9" x14ac:dyDescent="0.2">
      <c r="D11045" s="7"/>
      <c r="E11045"/>
      <c r="F11045"/>
      <c r="G11045"/>
      <c r="H11045"/>
      <c r="I11045"/>
    </row>
    <row r="11046" spans="4:9" x14ac:dyDescent="0.2">
      <c r="D11046" s="7"/>
      <c r="E11046"/>
      <c r="F11046"/>
      <c r="G11046"/>
      <c r="H11046"/>
      <c r="I11046"/>
    </row>
    <row r="11047" spans="4:9" x14ac:dyDescent="0.2">
      <c r="D11047" s="7"/>
      <c r="E11047"/>
      <c r="F11047"/>
      <c r="G11047"/>
      <c r="H11047"/>
      <c r="I11047"/>
    </row>
    <row r="11048" spans="4:9" x14ac:dyDescent="0.2">
      <c r="D11048" s="7"/>
      <c r="E11048"/>
      <c r="F11048"/>
      <c r="G11048"/>
      <c r="H11048"/>
      <c r="I11048"/>
    </row>
    <row r="11049" spans="4:9" x14ac:dyDescent="0.2">
      <c r="D11049" s="7"/>
      <c r="E11049"/>
      <c r="F11049"/>
      <c r="G11049"/>
      <c r="H11049"/>
      <c r="I11049"/>
    </row>
    <row r="11050" spans="4:9" x14ac:dyDescent="0.2">
      <c r="D11050" s="7"/>
      <c r="E11050"/>
      <c r="F11050"/>
      <c r="G11050"/>
      <c r="H11050"/>
      <c r="I11050"/>
    </row>
    <row r="11051" spans="4:9" x14ac:dyDescent="0.2">
      <c r="D11051" s="7"/>
      <c r="E11051"/>
      <c r="F11051"/>
      <c r="G11051"/>
      <c r="H11051"/>
      <c r="I11051"/>
    </row>
    <row r="11052" spans="4:9" x14ac:dyDescent="0.2">
      <c r="D11052" s="7"/>
      <c r="E11052"/>
      <c r="F11052"/>
      <c r="G11052"/>
      <c r="H11052"/>
      <c r="I11052"/>
    </row>
    <row r="11053" spans="4:9" x14ac:dyDescent="0.2">
      <c r="D11053" s="7"/>
      <c r="E11053"/>
      <c r="F11053"/>
      <c r="G11053"/>
      <c r="H11053"/>
      <c r="I11053"/>
    </row>
    <row r="11054" spans="4:9" x14ac:dyDescent="0.2">
      <c r="D11054" s="7"/>
      <c r="E11054"/>
      <c r="F11054"/>
      <c r="G11054"/>
      <c r="H11054"/>
      <c r="I11054"/>
    </row>
    <row r="11055" spans="4:9" x14ac:dyDescent="0.2">
      <c r="D11055" s="7"/>
      <c r="E11055"/>
      <c r="F11055"/>
      <c r="G11055"/>
      <c r="H11055"/>
      <c r="I11055"/>
    </row>
    <row r="11056" spans="4:9" x14ac:dyDescent="0.2">
      <c r="D11056" s="7"/>
      <c r="E11056"/>
      <c r="F11056"/>
      <c r="G11056"/>
      <c r="H11056"/>
      <c r="I11056"/>
    </row>
    <row r="11057" spans="4:9" x14ac:dyDescent="0.2">
      <c r="D11057" s="7"/>
      <c r="E11057"/>
      <c r="F11057"/>
      <c r="G11057"/>
      <c r="H11057"/>
      <c r="I11057"/>
    </row>
    <row r="11058" spans="4:9" x14ac:dyDescent="0.2">
      <c r="D11058" s="7"/>
      <c r="E11058"/>
      <c r="F11058"/>
      <c r="G11058"/>
      <c r="H11058"/>
      <c r="I11058"/>
    </row>
    <row r="11059" spans="4:9" x14ac:dyDescent="0.2">
      <c r="D11059" s="7"/>
      <c r="E11059"/>
      <c r="F11059"/>
      <c r="G11059"/>
      <c r="H11059"/>
      <c r="I11059"/>
    </row>
    <row r="11060" spans="4:9" x14ac:dyDescent="0.2">
      <c r="D11060" s="7"/>
      <c r="E11060"/>
      <c r="F11060"/>
      <c r="G11060"/>
      <c r="H11060"/>
      <c r="I11060"/>
    </row>
    <row r="11061" spans="4:9" x14ac:dyDescent="0.2">
      <c r="D11061" s="7"/>
      <c r="E11061"/>
      <c r="F11061"/>
      <c r="G11061"/>
      <c r="H11061"/>
      <c r="I11061"/>
    </row>
    <row r="11062" spans="4:9" x14ac:dyDescent="0.2">
      <c r="D11062" s="7"/>
      <c r="E11062"/>
      <c r="F11062"/>
      <c r="G11062"/>
      <c r="H11062"/>
      <c r="I11062"/>
    </row>
    <row r="11063" spans="4:9" x14ac:dyDescent="0.2">
      <c r="D11063" s="7"/>
      <c r="E11063"/>
      <c r="F11063"/>
      <c r="G11063"/>
      <c r="H11063"/>
      <c r="I11063"/>
    </row>
    <row r="11064" spans="4:9" x14ac:dyDescent="0.2">
      <c r="D11064" s="7"/>
      <c r="E11064"/>
      <c r="F11064"/>
      <c r="G11064"/>
      <c r="H11064"/>
      <c r="I11064"/>
    </row>
    <row r="11065" spans="4:9" x14ac:dyDescent="0.2">
      <c r="D11065" s="7"/>
      <c r="E11065"/>
      <c r="F11065"/>
      <c r="G11065"/>
      <c r="H11065"/>
      <c r="I11065"/>
    </row>
    <row r="11066" spans="4:9" x14ac:dyDescent="0.2">
      <c r="D11066" s="7"/>
      <c r="E11066"/>
      <c r="F11066"/>
      <c r="G11066"/>
      <c r="H11066"/>
      <c r="I11066"/>
    </row>
    <row r="11067" spans="4:9" x14ac:dyDescent="0.2">
      <c r="D11067" s="7"/>
      <c r="E11067"/>
      <c r="F11067"/>
      <c r="G11067"/>
      <c r="H11067"/>
      <c r="I11067"/>
    </row>
    <row r="11068" spans="4:9" x14ac:dyDescent="0.2">
      <c r="D11068" s="7"/>
      <c r="E11068"/>
      <c r="F11068"/>
      <c r="G11068"/>
      <c r="H11068"/>
      <c r="I11068"/>
    </row>
    <row r="11069" spans="4:9" x14ac:dyDescent="0.2">
      <c r="D11069" s="7"/>
      <c r="E11069"/>
      <c r="F11069"/>
      <c r="G11069"/>
      <c r="H11069"/>
      <c r="I11069"/>
    </row>
    <row r="11070" spans="4:9" x14ac:dyDescent="0.2">
      <c r="D11070" s="7"/>
      <c r="E11070"/>
      <c r="F11070"/>
      <c r="G11070"/>
      <c r="H11070"/>
      <c r="I11070"/>
    </row>
    <row r="11071" spans="4:9" x14ac:dyDescent="0.2">
      <c r="D11071" s="7"/>
      <c r="E11071"/>
      <c r="F11071"/>
      <c r="G11071"/>
      <c r="H11071"/>
      <c r="I11071"/>
    </row>
    <row r="11072" spans="4:9" x14ac:dyDescent="0.2">
      <c r="D11072" s="7"/>
      <c r="E11072"/>
      <c r="F11072"/>
      <c r="G11072"/>
      <c r="H11072"/>
      <c r="I11072"/>
    </row>
    <row r="11073" spans="4:9" x14ac:dyDescent="0.2">
      <c r="D11073" s="7"/>
      <c r="E11073"/>
      <c r="F11073"/>
      <c r="G11073"/>
      <c r="H11073"/>
      <c r="I11073"/>
    </row>
    <row r="11074" spans="4:9" x14ac:dyDescent="0.2">
      <c r="D11074" s="7"/>
      <c r="E11074"/>
      <c r="F11074"/>
      <c r="G11074"/>
      <c r="H11074"/>
      <c r="I11074"/>
    </row>
    <row r="11075" spans="4:9" x14ac:dyDescent="0.2">
      <c r="D11075" s="7"/>
      <c r="E11075"/>
      <c r="F11075"/>
      <c r="G11075"/>
      <c r="H11075"/>
      <c r="I11075"/>
    </row>
    <row r="11076" spans="4:9" x14ac:dyDescent="0.2">
      <c r="D11076" s="7"/>
      <c r="E11076"/>
      <c r="F11076"/>
      <c r="G11076"/>
      <c r="H11076"/>
      <c r="I11076"/>
    </row>
    <row r="11077" spans="4:9" x14ac:dyDescent="0.2">
      <c r="D11077" s="7"/>
      <c r="E11077"/>
      <c r="F11077"/>
      <c r="G11077"/>
      <c r="H11077"/>
      <c r="I11077"/>
    </row>
    <row r="11078" spans="4:9" x14ac:dyDescent="0.2">
      <c r="D11078" s="7"/>
      <c r="E11078"/>
      <c r="F11078"/>
      <c r="G11078"/>
      <c r="H11078"/>
      <c r="I11078"/>
    </row>
    <row r="11079" spans="4:9" x14ac:dyDescent="0.2">
      <c r="D11079" s="7"/>
      <c r="E11079"/>
      <c r="F11079"/>
      <c r="G11079"/>
      <c r="H11079"/>
      <c r="I11079"/>
    </row>
    <row r="11080" spans="4:9" x14ac:dyDescent="0.2">
      <c r="D11080" s="7"/>
      <c r="E11080"/>
      <c r="F11080"/>
      <c r="G11080"/>
      <c r="H11080"/>
      <c r="I11080"/>
    </row>
    <row r="11081" spans="4:9" x14ac:dyDescent="0.2">
      <c r="D11081" s="7"/>
      <c r="E11081"/>
      <c r="F11081"/>
      <c r="G11081"/>
      <c r="H11081"/>
      <c r="I11081"/>
    </row>
    <row r="11082" spans="4:9" x14ac:dyDescent="0.2">
      <c r="D11082" s="7"/>
      <c r="E11082"/>
      <c r="F11082"/>
      <c r="G11082"/>
      <c r="H11082"/>
      <c r="I11082"/>
    </row>
    <row r="11083" spans="4:9" x14ac:dyDescent="0.2">
      <c r="D11083" s="7"/>
      <c r="E11083"/>
      <c r="F11083"/>
      <c r="G11083"/>
      <c r="H11083"/>
      <c r="I11083"/>
    </row>
    <row r="11084" spans="4:9" x14ac:dyDescent="0.2">
      <c r="D11084" s="7"/>
      <c r="E11084"/>
      <c r="F11084"/>
      <c r="G11084"/>
      <c r="H11084"/>
      <c r="I11084"/>
    </row>
    <row r="11085" spans="4:9" x14ac:dyDescent="0.2">
      <c r="D11085" s="7"/>
      <c r="E11085"/>
      <c r="F11085"/>
      <c r="G11085"/>
      <c r="H11085"/>
      <c r="I11085"/>
    </row>
    <row r="11086" spans="4:9" x14ac:dyDescent="0.2">
      <c r="D11086" s="7"/>
      <c r="E11086"/>
      <c r="F11086"/>
      <c r="G11086"/>
      <c r="H11086"/>
      <c r="I11086"/>
    </row>
    <row r="11087" spans="4:9" x14ac:dyDescent="0.2">
      <c r="D11087" s="7"/>
      <c r="E11087"/>
      <c r="F11087"/>
      <c r="G11087"/>
      <c r="H11087"/>
      <c r="I11087"/>
    </row>
    <row r="11088" spans="4:9" x14ac:dyDescent="0.2">
      <c r="D11088" s="7"/>
      <c r="E11088"/>
      <c r="F11088"/>
      <c r="G11088"/>
      <c r="H11088"/>
      <c r="I11088"/>
    </row>
    <row r="11089" spans="4:9" x14ac:dyDescent="0.2">
      <c r="D11089" s="7"/>
      <c r="E11089"/>
      <c r="F11089"/>
      <c r="G11089"/>
      <c r="H11089"/>
      <c r="I11089"/>
    </row>
    <row r="11090" spans="4:9" x14ac:dyDescent="0.2">
      <c r="D11090" s="7"/>
      <c r="E11090"/>
      <c r="F11090"/>
      <c r="G11090"/>
      <c r="H11090"/>
      <c r="I11090"/>
    </row>
    <row r="11091" spans="4:9" x14ac:dyDescent="0.2">
      <c r="D11091" s="7"/>
      <c r="E11091"/>
      <c r="F11091"/>
      <c r="G11091"/>
      <c r="H11091"/>
      <c r="I11091"/>
    </row>
    <row r="11092" spans="4:9" x14ac:dyDescent="0.2">
      <c r="D11092" s="7"/>
      <c r="E11092"/>
      <c r="F11092"/>
      <c r="G11092"/>
      <c r="H11092"/>
      <c r="I11092"/>
    </row>
    <row r="11093" spans="4:9" x14ac:dyDescent="0.2">
      <c r="D11093" s="7"/>
      <c r="E11093"/>
      <c r="F11093"/>
      <c r="G11093"/>
      <c r="H11093"/>
      <c r="I11093"/>
    </row>
    <row r="11094" spans="4:9" x14ac:dyDescent="0.2">
      <c r="D11094" s="7"/>
      <c r="E11094"/>
      <c r="F11094"/>
      <c r="G11094"/>
      <c r="H11094"/>
      <c r="I11094"/>
    </row>
    <row r="11095" spans="4:9" x14ac:dyDescent="0.2">
      <c r="D11095" s="7"/>
      <c r="E11095"/>
      <c r="F11095"/>
      <c r="G11095"/>
      <c r="H11095"/>
      <c r="I11095"/>
    </row>
    <row r="11096" spans="4:9" x14ac:dyDescent="0.2">
      <c r="D11096" s="7"/>
      <c r="E11096"/>
      <c r="F11096"/>
      <c r="G11096"/>
      <c r="H11096"/>
      <c r="I11096"/>
    </row>
    <row r="11097" spans="4:9" x14ac:dyDescent="0.2">
      <c r="D11097" s="7"/>
      <c r="E11097"/>
      <c r="F11097"/>
      <c r="G11097"/>
      <c r="H11097"/>
      <c r="I11097"/>
    </row>
    <row r="11098" spans="4:9" x14ac:dyDescent="0.2">
      <c r="D11098" s="7"/>
      <c r="E11098"/>
      <c r="F11098"/>
      <c r="G11098"/>
      <c r="H11098"/>
      <c r="I11098"/>
    </row>
    <row r="11099" spans="4:9" x14ac:dyDescent="0.2">
      <c r="D11099" s="7"/>
      <c r="E11099"/>
      <c r="F11099"/>
      <c r="G11099"/>
      <c r="H11099"/>
      <c r="I11099"/>
    </row>
    <row r="11100" spans="4:9" x14ac:dyDescent="0.2">
      <c r="D11100" s="7"/>
      <c r="E11100"/>
      <c r="F11100"/>
      <c r="G11100"/>
      <c r="H11100"/>
      <c r="I11100"/>
    </row>
    <row r="11101" spans="4:9" x14ac:dyDescent="0.2">
      <c r="D11101" s="7"/>
      <c r="E11101"/>
      <c r="F11101"/>
      <c r="G11101"/>
      <c r="H11101"/>
      <c r="I11101"/>
    </row>
    <row r="11102" spans="4:9" x14ac:dyDescent="0.2">
      <c r="D11102" s="7"/>
      <c r="E11102"/>
      <c r="F11102"/>
      <c r="G11102"/>
      <c r="H11102"/>
      <c r="I11102"/>
    </row>
    <row r="11103" spans="4:9" x14ac:dyDescent="0.2">
      <c r="D11103" s="7"/>
      <c r="E11103"/>
      <c r="F11103"/>
      <c r="G11103"/>
      <c r="H11103"/>
      <c r="I11103"/>
    </row>
    <row r="11104" spans="4:9" x14ac:dyDescent="0.2">
      <c r="D11104" s="7"/>
      <c r="E11104"/>
      <c r="F11104"/>
      <c r="G11104"/>
      <c r="H11104"/>
      <c r="I11104"/>
    </row>
    <row r="11105" spans="4:9" x14ac:dyDescent="0.2">
      <c r="D11105" s="7"/>
      <c r="E11105"/>
      <c r="F11105"/>
      <c r="G11105"/>
      <c r="H11105"/>
      <c r="I11105"/>
    </row>
    <row r="11106" spans="4:9" x14ac:dyDescent="0.2">
      <c r="D11106" s="7"/>
      <c r="E11106"/>
      <c r="F11106"/>
      <c r="G11106"/>
      <c r="H11106"/>
      <c r="I11106"/>
    </row>
    <row r="11107" spans="4:9" x14ac:dyDescent="0.2">
      <c r="D11107" s="7"/>
      <c r="E11107"/>
      <c r="F11107"/>
      <c r="G11107"/>
      <c r="H11107"/>
      <c r="I11107"/>
    </row>
    <row r="11108" spans="4:9" x14ac:dyDescent="0.2">
      <c r="D11108" s="7"/>
      <c r="E11108"/>
      <c r="F11108"/>
      <c r="G11108"/>
      <c r="H11108"/>
      <c r="I11108"/>
    </row>
    <row r="11109" spans="4:9" x14ac:dyDescent="0.2">
      <c r="D11109" s="7"/>
      <c r="E11109"/>
      <c r="F11109"/>
      <c r="G11109"/>
      <c r="H11109"/>
      <c r="I11109"/>
    </row>
    <row r="11110" spans="4:9" x14ac:dyDescent="0.2">
      <c r="D11110" s="7"/>
      <c r="E11110"/>
      <c r="F11110"/>
      <c r="G11110"/>
      <c r="H11110"/>
      <c r="I11110"/>
    </row>
    <row r="11111" spans="4:9" x14ac:dyDescent="0.2">
      <c r="D11111" s="7"/>
      <c r="E11111"/>
      <c r="F11111"/>
      <c r="G11111"/>
      <c r="H11111"/>
      <c r="I11111"/>
    </row>
    <row r="11112" spans="4:9" x14ac:dyDescent="0.2">
      <c r="D11112" s="7"/>
      <c r="E11112"/>
      <c r="F11112"/>
      <c r="G11112"/>
      <c r="H11112"/>
      <c r="I11112"/>
    </row>
    <row r="11113" spans="4:9" x14ac:dyDescent="0.2">
      <c r="D11113" s="7"/>
      <c r="E11113"/>
      <c r="F11113"/>
      <c r="G11113"/>
      <c r="H11113"/>
      <c r="I11113"/>
    </row>
    <row r="11114" spans="4:9" x14ac:dyDescent="0.2">
      <c r="D11114" s="7"/>
      <c r="E11114"/>
      <c r="F11114"/>
      <c r="G11114"/>
      <c r="H11114"/>
      <c r="I11114"/>
    </row>
    <row r="11115" spans="4:9" x14ac:dyDescent="0.2">
      <c r="D11115" s="7"/>
      <c r="E11115"/>
      <c r="F11115"/>
      <c r="G11115"/>
      <c r="H11115"/>
      <c r="I11115"/>
    </row>
    <row r="11116" spans="4:9" x14ac:dyDescent="0.2">
      <c r="D11116" s="7"/>
      <c r="E11116"/>
      <c r="F11116"/>
      <c r="G11116"/>
      <c r="H11116"/>
      <c r="I11116"/>
    </row>
    <row r="11117" spans="4:9" x14ac:dyDescent="0.2">
      <c r="D11117" s="7"/>
      <c r="E11117"/>
      <c r="F11117"/>
      <c r="G11117"/>
      <c r="H11117"/>
      <c r="I11117"/>
    </row>
    <row r="11118" spans="4:9" x14ac:dyDescent="0.2">
      <c r="D11118" s="7"/>
      <c r="E11118"/>
      <c r="F11118"/>
      <c r="G11118"/>
      <c r="H11118"/>
      <c r="I11118"/>
    </row>
    <row r="11119" spans="4:9" x14ac:dyDescent="0.2">
      <c r="D11119" s="7"/>
      <c r="E11119"/>
      <c r="F11119"/>
      <c r="G11119"/>
      <c r="H11119"/>
      <c r="I11119"/>
    </row>
    <row r="11120" spans="4:9" x14ac:dyDescent="0.2">
      <c r="D11120" s="7"/>
      <c r="E11120"/>
      <c r="F11120"/>
      <c r="G11120"/>
      <c r="H11120"/>
      <c r="I11120"/>
    </row>
    <row r="11121" spans="4:9" x14ac:dyDescent="0.2">
      <c r="D11121" s="7"/>
      <c r="E11121"/>
      <c r="F11121"/>
      <c r="G11121"/>
      <c r="H11121"/>
      <c r="I11121"/>
    </row>
    <row r="11122" spans="4:9" x14ac:dyDescent="0.2">
      <c r="D11122" s="7"/>
      <c r="E11122"/>
      <c r="F11122"/>
      <c r="G11122"/>
      <c r="H11122"/>
      <c r="I11122"/>
    </row>
    <row r="11123" spans="4:9" x14ac:dyDescent="0.2">
      <c r="D11123" s="7"/>
      <c r="E11123"/>
      <c r="F11123"/>
      <c r="G11123"/>
      <c r="H11123"/>
      <c r="I11123"/>
    </row>
    <row r="11124" spans="4:9" x14ac:dyDescent="0.2">
      <c r="D11124" s="7"/>
      <c r="E11124"/>
      <c r="F11124"/>
      <c r="G11124"/>
      <c r="H11124"/>
      <c r="I11124"/>
    </row>
    <row r="11125" spans="4:9" x14ac:dyDescent="0.2">
      <c r="D11125" s="7"/>
      <c r="E11125"/>
      <c r="F11125"/>
      <c r="G11125"/>
      <c r="H11125"/>
      <c r="I11125"/>
    </row>
    <row r="11126" spans="4:9" x14ac:dyDescent="0.2">
      <c r="D11126" s="7"/>
      <c r="E11126"/>
      <c r="F11126"/>
      <c r="G11126"/>
      <c r="H11126"/>
      <c r="I11126"/>
    </row>
    <row r="11127" spans="4:9" x14ac:dyDescent="0.2">
      <c r="D11127" s="7"/>
      <c r="E11127"/>
      <c r="F11127"/>
      <c r="G11127"/>
      <c r="H11127"/>
      <c r="I11127"/>
    </row>
    <row r="11128" spans="4:9" x14ac:dyDescent="0.2">
      <c r="D11128" s="7"/>
      <c r="E11128"/>
      <c r="F11128"/>
      <c r="G11128"/>
      <c r="H11128"/>
      <c r="I11128"/>
    </row>
    <row r="11129" spans="4:9" x14ac:dyDescent="0.2">
      <c r="D11129" s="7"/>
      <c r="E11129"/>
      <c r="F11129"/>
      <c r="G11129"/>
      <c r="H11129"/>
      <c r="I11129"/>
    </row>
    <row r="11130" spans="4:9" x14ac:dyDescent="0.2">
      <c r="D11130" s="7"/>
      <c r="E11130"/>
      <c r="F11130"/>
      <c r="G11130"/>
      <c r="H11130"/>
      <c r="I11130"/>
    </row>
    <row r="11131" spans="4:9" x14ac:dyDescent="0.2">
      <c r="D11131" s="7"/>
      <c r="E11131"/>
      <c r="F11131"/>
      <c r="G11131"/>
      <c r="H11131"/>
      <c r="I11131"/>
    </row>
    <row r="11132" spans="4:9" x14ac:dyDescent="0.2">
      <c r="D11132" s="7"/>
      <c r="E11132"/>
      <c r="F11132"/>
      <c r="G11132"/>
      <c r="H11132"/>
      <c r="I11132"/>
    </row>
    <row r="11133" spans="4:9" x14ac:dyDescent="0.2">
      <c r="D11133" s="7"/>
      <c r="E11133"/>
      <c r="F11133"/>
      <c r="G11133"/>
      <c r="H11133"/>
      <c r="I11133"/>
    </row>
    <row r="11134" spans="4:9" x14ac:dyDescent="0.2">
      <c r="D11134" s="7"/>
      <c r="E11134"/>
      <c r="F11134"/>
      <c r="G11134"/>
      <c r="H11134"/>
      <c r="I11134"/>
    </row>
    <row r="11135" spans="4:9" x14ac:dyDescent="0.2">
      <c r="D11135" s="7"/>
      <c r="E11135"/>
      <c r="F11135"/>
      <c r="G11135"/>
      <c r="H11135"/>
      <c r="I11135"/>
    </row>
    <row r="11136" spans="4:9" x14ac:dyDescent="0.2">
      <c r="D11136" s="7"/>
      <c r="E11136"/>
      <c r="F11136"/>
      <c r="G11136"/>
      <c r="H11136"/>
      <c r="I11136"/>
    </row>
    <row r="11137" spans="4:9" x14ac:dyDescent="0.2">
      <c r="D11137" s="7"/>
      <c r="E11137"/>
      <c r="F11137"/>
      <c r="G11137"/>
      <c r="H11137"/>
      <c r="I11137"/>
    </row>
    <row r="11138" spans="4:9" x14ac:dyDescent="0.2">
      <c r="D11138" s="7"/>
      <c r="E11138"/>
      <c r="F11138"/>
      <c r="G11138"/>
      <c r="H11138"/>
      <c r="I11138"/>
    </row>
    <row r="11139" spans="4:9" x14ac:dyDescent="0.2">
      <c r="D11139" s="7"/>
      <c r="E11139"/>
      <c r="F11139"/>
      <c r="G11139"/>
      <c r="H11139"/>
      <c r="I11139"/>
    </row>
    <row r="11140" spans="4:9" x14ac:dyDescent="0.2">
      <c r="D11140" s="7"/>
      <c r="E11140"/>
      <c r="F11140"/>
      <c r="G11140"/>
      <c r="H11140"/>
      <c r="I11140"/>
    </row>
    <row r="11141" spans="4:9" x14ac:dyDescent="0.2">
      <c r="D11141" s="7"/>
      <c r="E11141"/>
      <c r="F11141"/>
      <c r="G11141"/>
      <c r="H11141"/>
      <c r="I11141"/>
    </row>
    <row r="11142" spans="4:9" x14ac:dyDescent="0.2">
      <c r="D11142" s="7"/>
      <c r="E11142"/>
      <c r="F11142"/>
      <c r="G11142"/>
      <c r="H11142"/>
      <c r="I11142"/>
    </row>
    <row r="11143" spans="4:9" x14ac:dyDescent="0.2">
      <c r="D11143" s="7"/>
      <c r="E11143"/>
      <c r="F11143"/>
      <c r="G11143"/>
      <c r="H11143"/>
      <c r="I11143"/>
    </row>
    <row r="11144" spans="4:9" x14ac:dyDescent="0.2">
      <c r="D11144" s="7"/>
      <c r="E11144"/>
      <c r="F11144"/>
      <c r="G11144"/>
      <c r="H11144"/>
      <c r="I11144"/>
    </row>
    <row r="11145" spans="4:9" x14ac:dyDescent="0.2">
      <c r="D11145" s="7"/>
      <c r="E11145"/>
      <c r="F11145"/>
      <c r="G11145"/>
      <c r="H11145"/>
      <c r="I11145"/>
    </row>
    <row r="11146" spans="4:9" x14ac:dyDescent="0.2">
      <c r="D11146" s="7"/>
      <c r="E11146"/>
      <c r="F11146"/>
      <c r="G11146"/>
      <c r="H11146"/>
      <c r="I11146"/>
    </row>
    <row r="11147" spans="4:9" x14ac:dyDescent="0.2">
      <c r="D11147" s="7"/>
      <c r="E11147"/>
      <c r="F11147"/>
      <c r="G11147"/>
      <c r="H11147"/>
      <c r="I11147"/>
    </row>
    <row r="11148" spans="4:9" x14ac:dyDescent="0.2">
      <c r="D11148" s="7"/>
      <c r="E11148"/>
      <c r="F11148"/>
      <c r="G11148"/>
      <c r="H11148"/>
      <c r="I11148"/>
    </row>
    <row r="11149" spans="4:9" x14ac:dyDescent="0.2">
      <c r="D11149" s="7"/>
      <c r="E11149"/>
      <c r="F11149"/>
      <c r="G11149"/>
      <c r="H11149"/>
      <c r="I11149"/>
    </row>
    <row r="11150" spans="4:9" x14ac:dyDescent="0.2">
      <c r="D11150" s="7"/>
      <c r="E11150"/>
      <c r="F11150"/>
      <c r="G11150"/>
      <c r="H11150"/>
      <c r="I11150"/>
    </row>
    <row r="11151" spans="4:9" x14ac:dyDescent="0.2">
      <c r="D11151" s="7"/>
      <c r="E11151"/>
      <c r="F11151"/>
      <c r="G11151"/>
      <c r="H11151"/>
      <c r="I11151"/>
    </row>
    <row r="11152" spans="4:9" x14ac:dyDescent="0.2">
      <c r="D11152" s="7"/>
      <c r="E11152"/>
      <c r="F11152"/>
      <c r="G11152"/>
      <c r="H11152"/>
      <c r="I11152"/>
    </row>
    <row r="11153" spans="4:9" x14ac:dyDescent="0.2">
      <c r="D11153" s="7"/>
      <c r="E11153"/>
      <c r="F11153"/>
      <c r="G11153"/>
      <c r="H11153"/>
      <c r="I11153"/>
    </row>
    <row r="11154" spans="4:9" x14ac:dyDescent="0.2">
      <c r="D11154" s="7"/>
      <c r="E11154"/>
      <c r="F11154"/>
      <c r="G11154"/>
      <c r="H11154"/>
      <c r="I11154"/>
    </row>
    <row r="11155" spans="4:9" x14ac:dyDescent="0.2">
      <c r="D11155" s="7"/>
      <c r="E11155"/>
      <c r="F11155"/>
      <c r="G11155"/>
      <c r="H11155"/>
      <c r="I11155"/>
    </row>
    <row r="11156" spans="4:9" x14ac:dyDescent="0.2">
      <c r="D11156" s="7"/>
      <c r="E11156"/>
      <c r="F11156"/>
      <c r="G11156"/>
      <c r="H11156"/>
      <c r="I11156"/>
    </row>
    <row r="11157" spans="4:9" x14ac:dyDescent="0.2">
      <c r="D11157" s="7"/>
      <c r="E11157"/>
      <c r="F11157"/>
      <c r="G11157"/>
      <c r="H11157"/>
      <c r="I11157"/>
    </row>
    <row r="11158" spans="4:9" x14ac:dyDescent="0.2">
      <c r="D11158" s="7"/>
      <c r="E11158"/>
      <c r="F11158"/>
      <c r="G11158"/>
      <c r="H11158"/>
      <c r="I11158"/>
    </row>
    <row r="11159" spans="4:9" x14ac:dyDescent="0.2">
      <c r="D11159" s="7"/>
      <c r="E11159"/>
      <c r="F11159"/>
      <c r="G11159"/>
      <c r="H11159"/>
      <c r="I11159"/>
    </row>
    <row r="11160" spans="4:9" x14ac:dyDescent="0.2">
      <c r="D11160" s="7"/>
      <c r="E11160"/>
      <c r="F11160"/>
      <c r="G11160"/>
      <c r="H11160"/>
      <c r="I11160"/>
    </row>
    <row r="11161" spans="4:9" x14ac:dyDescent="0.2">
      <c r="D11161" s="7"/>
      <c r="E11161"/>
      <c r="F11161"/>
      <c r="G11161"/>
      <c r="H11161"/>
      <c r="I11161"/>
    </row>
    <row r="11162" spans="4:9" x14ac:dyDescent="0.2">
      <c r="D11162" s="7"/>
      <c r="E11162"/>
      <c r="F11162"/>
      <c r="G11162"/>
      <c r="H11162"/>
      <c r="I11162"/>
    </row>
    <row r="11163" spans="4:9" x14ac:dyDescent="0.2">
      <c r="D11163" s="7"/>
      <c r="E11163"/>
      <c r="F11163"/>
      <c r="G11163"/>
      <c r="H11163"/>
      <c r="I11163"/>
    </row>
    <row r="11164" spans="4:9" x14ac:dyDescent="0.2">
      <c r="D11164" s="7"/>
      <c r="E11164"/>
      <c r="F11164"/>
      <c r="G11164"/>
      <c r="H11164"/>
      <c r="I11164"/>
    </row>
    <row r="11165" spans="4:9" x14ac:dyDescent="0.2">
      <c r="D11165" s="7"/>
      <c r="E11165"/>
      <c r="F11165"/>
      <c r="G11165"/>
      <c r="H11165"/>
      <c r="I11165"/>
    </row>
    <row r="11166" spans="4:9" x14ac:dyDescent="0.2">
      <c r="D11166" s="7"/>
      <c r="E11166"/>
      <c r="F11166"/>
      <c r="G11166"/>
      <c r="H11166"/>
      <c r="I11166"/>
    </row>
    <row r="11167" spans="4:9" x14ac:dyDescent="0.2">
      <c r="D11167" s="7"/>
      <c r="E11167"/>
      <c r="F11167"/>
      <c r="G11167"/>
      <c r="H11167"/>
      <c r="I11167"/>
    </row>
    <row r="11168" spans="4:9" x14ac:dyDescent="0.2">
      <c r="D11168" s="7"/>
      <c r="E11168"/>
      <c r="F11168"/>
      <c r="G11168"/>
      <c r="H11168"/>
      <c r="I11168"/>
    </row>
    <row r="11169" spans="4:9" x14ac:dyDescent="0.2">
      <c r="D11169" s="7"/>
      <c r="E11169"/>
      <c r="F11169"/>
      <c r="G11169"/>
      <c r="H11169"/>
      <c r="I11169"/>
    </row>
    <row r="11170" spans="4:9" x14ac:dyDescent="0.2">
      <c r="D11170" s="7"/>
      <c r="E11170"/>
      <c r="F11170"/>
      <c r="G11170"/>
      <c r="H11170"/>
      <c r="I11170"/>
    </row>
    <row r="11171" spans="4:9" x14ac:dyDescent="0.2">
      <c r="D11171" s="7"/>
      <c r="E11171"/>
      <c r="F11171"/>
      <c r="G11171"/>
      <c r="H11171"/>
      <c r="I11171"/>
    </row>
    <row r="11172" spans="4:9" x14ac:dyDescent="0.2">
      <c r="D11172" s="7"/>
      <c r="E11172"/>
      <c r="F11172"/>
      <c r="G11172"/>
      <c r="H11172"/>
      <c r="I11172"/>
    </row>
    <row r="11173" spans="4:9" x14ac:dyDescent="0.2">
      <c r="D11173" s="7"/>
      <c r="E11173"/>
      <c r="F11173"/>
      <c r="G11173"/>
      <c r="H11173"/>
      <c r="I11173"/>
    </row>
    <row r="11174" spans="4:9" x14ac:dyDescent="0.2">
      <c r="D11174" s="7"/>
      <c r="E11174"/>
      <c r="F11174"/>
      <c r="G11174"/>
      <c r="H11174"/>
      <c r="I11174"/>
    </row>
    <row r="11175" spans="4:9" x14ac:dyDescent="0.2">
      <c r="D11175" s="7"/>
      <c r="E11175"/>
      <c r="F11175"/>
      <c r="G11175"/>
      <c r="H11175"/>
      <c r="I11175"/>
    </row>
    <row r="11176" spans="4:9" x14ac:dyDescent="0.2">
      <c r="D11176" s="7"/>
      <c r="E11176"/>
      <c r="F11176"/>
      <c r="G11176"/>
      <c r="H11176"/>
      <c r="I11176"/>
    </row>
    <row r="11177" spans="4:9" x14ac:dyDescent="0.2">
      <c r="D11177" s="7"/>
      <c r="E11177"/>
      <c r="F11177"/>
      <c r="G11177"/>
      <c r="H11177"/>
      <c r="I11177"/>
    </row>
    <row r="11178" spans="4:9" x14ac:dyDescent="0.2">
      <c r="D11178" s="7"/>
      <c r="E11178"/>
      <c r="F11178"/>
      <c r="G11178"/>
      <c r="H11178"/>
      <c r="I11178"/>
    </row>
    <row r="11179" spans="4:9" x14ac:dyDescent="0.2">
      <c r="D11179" s="7"/>
      <c r="E11179"/>
      <c r="F11179"/>
      <c r="G11179"/>
      <c r="H11179"/>
      <c r="I11179"/>
    </row>
    <row r="11180" spans="4:9" x14ac:dyDescent="0.2">
      <c r="D11180" s="7"/>
      <c r="E11180"/>
      <c r="F11180"/>
      <c r="G11180"/>
      <c r="H11180"/>
      <c r="I11180"/>
    </row>
    <row r="11181" spans="4:9" x14ac:dyDescent="0.2">
      <c r="D11181" s="7"/>
      <c r="E11181"/>
      <c r="F11181"/>
      <c r="G11181"/>
      <c r="H11181"/>
      <c r="I11181"/>
    </row>
    <row r="11182" spans="4:9" x14ac:dyDescent="0.2">
      <c r="D11182" s="7"/>
      <c r="E11182"/>
      <c r="F11182"/>
      <c r="G11182"/>
      <c r="H11182"/>
      <c r="I11182"/>
    </row>
    <row r="11183" spans="4:9" x14ac:dyDescent="0.2">
      <c r="D11183" s="7"/>
      <c r="E11183"/>
      <c r="F11183"/>
      <c r="G11183"/>
      <c r="H11183"/>
      <c r="I11183"/>
    </row>
    <row r="11184" spans="4:9" x14ac:dyDescent="0.2">
      <c r="D11184" s="7"/>
      <c r="E11184"/>
      <c r="F11184"/>
      <c r="G11184"/>
      <c r="H11184"/>
      <c r="I11184"/>
    </row>
    <row r="11185" spans="4:9" x14ac:dyDescent="0.2">
      <c r="D11185" s="7"/>
      <c r="E11185"/>
      <c r="F11185"/>
      <c r="G11185"/>
      <c r="H11185"/>
      <c r="I11185"/>
    </row>
    <row r="11186" spans="4:9" x14ac:dyDescent="0.2">
      <c r="D11186" s="7"/>
      <c r="E11186"/>
      <c r="F11186"/>
      <c r="G11186"/>
      <c r="H11186"/>
      <c r="I11186"/>
    </row>
    <row r="11187" spans="4:9" x14ac:dyDescent="0.2">
      <c r="D11187" s="7"/>
      <c r="E11187"/>
      <c r="F11187"/>
      <c r="G11187"/>
      <c r="H11187"/>
      <c r="I11187"/>
    </row>
    <row r="11188" spans="4:9" x14ac:dyDescent="0.2">
      <c r="D11188" s="7"/>
      <c r="E11188"/>
      <c r="F11188"/>
      <c r="G11188"/>
      <c r="H11188"/>
      <c r="I11188"/>
    </row>
    <row r="11189" spans="4:9" x14ac:dyDescent="0.2">
      <c r="D11189" s="7"/>
      <c r="E11189"/>
      <c r="F11189"/>
      <c r="G11189"/>
      <c r="H11189"/>
      <c r="I11189"/>
    </row>
    <row r="11190" spans="4:9" x14ac:dyDescent="0.2">
      <c r="D11190" s="7"/>
      <c r="E11190"/>
      <c r="F11190"/>
      <c r="G11190"/>
      <c r="H11190"/>
      <c r="I11190"/>
    </row>
    <row r="11191" spans="4:9" x14ac:dyDescent="0.2">
      <c r="D11191" s="7"/>
      <c r="E11191"/>
      <c r="F11191"/>
      <c r="G11191"/>
      <c r="H11191"/>
      <c r="I11191"/>
    </row>
    <row r="11192" spans="4:9" x14ac:dyDescent="0.2">
      <c r="D11192" s="7"/>
      <c r="E11192"/>
      <c r="F11192"/>
      <c r="G11192"/>
      <c r="H11192"/>
      <c r="I11192"/>
    </row>
    <row r="11193" spans="4:9" x14ac:dyDescent="0.2">
      <c r="D11193" s="7"/>
      <c r="E11193"/>
      <c r="F11193"/>
      <c r="G11193"/>
      <c r="H11193"/>
      <c r="I11193"/>
    </row>
    <row r="11194" spans="4:9" x14ac:dyDescent="0.2">
      <c r="D11194" s="7"/>
      <c r="E11194"/>
      <c r="F11194"/>
      <c r="G11194"/>
      <c r="H11194"/>
      <c r="I11194"/>
    </row>
    <row r="11195" spans="4:9" x14ac:dyDescent="0.2">
      <c r="D11195" s="7"/>
      <c r="E11195"/>
      <c r="F11195"/>
      <c r="G11195"/>
      <c r="H11195"/>
      <c r="I11195"/>
    </row>
    <row r="11196" spans="4:9" x14ac:dyDescent="0.2">
      <c r="D11196" s="7"/>
      <c r="E11196"/>
      <c r="F11196"/>
      <c r="G11196"/>
      <c r="H11196"/>
      <c r="I11196"/>
    </row>
    <row r="11197" spans="4:9" x14ac:dyDescent="0.2">
      <c r="D11197" s="7"/>
      <c r="E11197"/>
      <c r="F11197"/>
      <c r="G11197"/>
      <c r="H11197"/>
      <c r="I11197"/>
    </row>
    <row r="11198" spans="4:9" x14ac:dyDescent="0.2">
      <c r="D11198" s="7"/>
      <c r="E11198"/>
      <c r="F11198"/>
      <c r="G11198"/>
      <c r="H11198"/>
      <c r="I11198"/>
    </row>
    <row r="11199" spans="4:9" x14ac:dyDescent="0.2">
      <c r="D11199" s="7"/>
      <c r="E11199"/>
      <c r="F11199"/>
      <c r="G11199"/>
      <c r="H11199"/>
      <c r="I11199"/>
    </row>
    <row r="11200" spans="4:9" x14ac:dyDescent="0.2">
      <c r="D11200" s="7"/>
      <c r="E11200"/>
      <c r="F11200"/>
      <c r="G11200"/>
      <c r="H11200"/>
      <c r="I11200"/>
    </row>
    <row r="11201" spans="4:9" x14ac:dyDescent="0.2">
      <c r="D11201" s="7"/>
      <c r="E11201"/>
      <c r="F11201"/>
      <c r="G11201"/>
      <c r="H11201"/>
      <c r="I11201"/>
    </row>
    <row r="11202" spans="4:9" x14ac:dyDescent="0.2">
      <c r="D11202" s="7"/>
      <c r="E11202"/>
      <c r="F11202"/>
      <c r="G11202"/>
      <c r="H11202"/>
      <c r="I11202"/>
    </row>
    <row r="11203" spans="4:9" x14ac:dyDescent="0.2">
      <c r="D11203" s="7"/>
      <c r="E11203"/>
      <c r="F11203"/>
      <c r="G11203"/>
      <c r="H11203"/>
      <c r="I11203"/>
    </row>
    <row r="11204" spans="4:9" x14ac:dyDescent="0.2">
      <c r="D11204" s="7"/>
      <c r="E11204"/>
      <c r="F11204"/>
      <c r="G11204"/>
      <c r="H11204"/>
      <c r="I11204"/>
    </row>
    <row r="11205" spans="4:9" x14ac:dyDescent="0.2">
      <c r="D11205" s="7"/>
      <c r="E11205"/>
      <c r="F11205"/>
      <c r="G11205"/>
      <c r="H11205"/>
      <c r="I11205"/>
    </row>
    <row r="11206" spans="4:9" x14ac:dyDescent="0.2">
      <c r="D11206" s="7"/>
      <c r="E11206"/>
      <c r="F11206"/>
      <c r="G11206"/>
      <c r="H11206"/>
      <c r="I11206"/>
    </row>
    <row r="11207" spans="4:9" x14ac:dyDescent="0.2">
      <c r="D11207" s="7"/>
      <c r="E11207"/>
      <c r="F11207"/>
      <c r="G11207"/>
      <c r="H11207"/>
      <c r="I11207"/>
    </row>
    <row r="11208" spans="4:9" x14ac:dyDescent="0.2">
      <c r="D11208" s="7"/>
      <c r="E11208"/>
      <c r="F11208"/>
      <c r="G11208"/>
      <c r="H11208"/>
      <c r="I11208"/>
    </row>
    <row r="11209" spans="4:9" x14ac:dyDescent="0.2">
      <c r="D11209" s="7"/>
      <c r="E11209"/>
      <c r="F11209"/>
      <c r="G11209"/>
      <c r="H11209"/>
      <c r="I11209"/>
    </row>
    <row r="11210" spans="4:9" x14ac:dyDescent="0.2">
      <c r="D11210" s="7"/>
      <c r="E11210"/>
      <c r="F11210"/>
      <c r="G11210"/>
      <c r="H11210"/>
      <c r="I11210"/>
    </row>
    <row r="11211" spans="4:9" x14ac:dyDescent="0.2">
      <c r="D11211" s="7"/>
      <c r="E11211"/>
      <c r="F11211"/>
      <c r="G11211"/>
      <c r="H11211"/>
      <c r="I11211"/>
    </row>
    <row r="11212" spans="4:9" x14ac:dyDescent="0.2">
      <c r="D11212" s="7"/>
      <c r="E11212"/>
      <c r="F11212"/>
      <c r="G11212"/>
      <c r="H11212"/>
      <c r="I11212"/>
    </row>
    <row r="11213" spans="4:9" x14ac:dyDescent="0.2">
      <c r="D11213" s="7"/>
      <c r="E11213"/>
      <c r="F11213"/>
      <c r="G11213"/>
      <c r="H11213"/>
      <c r="I11213"/>
    </row>
    <row r="11214" spans="4:9" x14ac:dyDescent="0.2">
      <c r="D11214" s="7"/>
      <c r="E11214"/>
      <c r="F11214"/>
      <c r="G11214"/>
      <c r="H11214"/>
      <c r="I11214"/>
    </row>
    <row r="11215" spans="4:9" x14ac:dyDescent="0.2">
      <c r="D11215" s="7"/>
      <c r="E11215"/>
      <c r="F11215"/>
      <c r="G11215"/>
      <c r="H11215"/>
      <c r="I11215"/>
    </row>
    <row r="11216" spans="4:9" x14ac:dyDescent="0.2">
      <c r="D11216" s="7"/>
      <c r="E11216"/>
      <c r="F11216"/>
      <c r="G11216"/>
      <c r="H11216"/>
      <c r="I11216"/>
    </row>
    <row r="11217" spans="4:9" x14ac:dyDescent="0.2">
      <c r="D11217" s="7"/>
      <c r="E11217"/>
      <c r="F11217"/>
      <c r="G11217"/>
      <c r="H11217"/>
      <c r="I11217"/>
    </row>
    <row r="11218" spans="4:9" x14ac:dyDescent="0.2">
      <c r="D11218" s="7"/>
      <c r="E11218"/>
      <c r="F11218"/>
      <c r="G11218"/>
      <c r="H11218"/>
      <c r="I11218"/>
    </row>
    <row r="11219" spans="4:9" x14ac:dyDescent="0.2">
      <c r="D11219" s="7"/>
      <c r="E11219"/>
      <c r="F11219"/>
      <c r="G11219"/>
      <c r="H11219"/>
      <c r="I11219"/>
    </row>
    <row r="11220" spans="4:9" x14ac:dyDescent="0.2">
      <c r="D11220" s="7"/>
      <c r="E11220"/>
      <c r="F11220"/>
      <c r="G11220"/>
      <c r="H11220"/>
      <c r="I11220"/>
    </row>
    <row r="11221" spans="4:9" x14ac:dyDescent="0.2">
      <c r="D11221" s="7"/>
      <c r="E11221"/>
      <c r="F11221"/>
      <c r="G11221"/>
      <c r="H11221"/>
      <c r="I11221"/>
    </row>
    <row r="11222" spans="4:9" x14ac:dyDescent="0.2">
      <c r="D11222" s="7"/>
      <c r="E11222"/>
      <c r="F11222"/>
      <c r="G11222"/>
      <c r="H11222"/>
      <c r="I11222"/>
    </row>
    <row r="11223" spans="4:9" x14ac:dyDescent="0.2">
      <c r="D11223" s="7"/>
      <c r="E11223"/>
      <c r="F11223"/>
      <c r="G11223"/>
      <c r="H11223"/>
      <c r="I11223"/>
    </row>
    <row r="11224" spans="4:9" x14ac:dyDescent="0.2">
      <c r="D11224" s="7"/>
      <c r="E11224"/>
      <c r="F11224"/>
      <c r="G11224"/>
      <c r="H11224"/>
      <c r="I11224"/>
    </row>
    <row r="11225" spans="4:9" x14ac:dyDescent="0.2">
      <c r="D11225" s="7"/>
      <c r="E11225"/>
      <c r="F11225"/>
      <c r="G11225"/>
      <c r="H11225"/>
      <c r="I11225"/>
    </row>
    <row r="11226" spans="4:9" x14ac:dyDescent="0.2">
      <c r="D11226" s="7"/>
      <c r="E11226"/>
      <c r="F11226"/>
      <c r="G11226"/>
      <c r="H11226"/>
      <c r="I11226"/>
    </row>
    <row r="11227" spans="4:9" x14ac:dyDescent="0.2">
      <c r="D11227" s="7"/>
      <c r="E11227"/>
      <c r="F11227"/>
      <c r="G11227"/>
      <c r="H11227"/>
      <c r="I11227"/>
    </row>
    <row r="11228" spans="4:9" x14ac:dyDescent="0.2">
      <c r="D11228" s="7"/>
      <c r="E11228"/>
      <c r="F11228"/>
      <c r="G11228"/>
      <c r="H11228"/>
      <c r="I11228"/>
    </row>
    <row r="11229" spans="4:9" x14ac:dyDescent="0.2">
      <c r="D11229" s="7"/>
      <c r="E11229"/>
      <c r="F11229"/>
      <c r="G11229"/>
      <c r="H11229"/>
      <c r="I11229"/>
    </row>
    <row r="11230" spans="4:9" x14ac:dyDescent="0.2">
      <c r="D11230" s="7"/>
      <c r="E11230"/>
      <c r="F11230"/>
      <c r="G11230"/>
      <c r="H11230"/>
      <c r="I11230"/>
    </row>
    <row r="11231" spans="4:9" x14ac:dyDescent="0.2">
      <c r="D11231" s="7"/>
      <c r="E11231"/>
      <c r="F11231"/>
      <c r="G11231"/>
      <c r="H11231"/>
      <c r="I11231"/>
    </row>
    <row r="11232" spans="4:9" x14ac:dyDescent="0.2">
      <c r="D11232" s="7"/>
      <c r="E11232"/>
      <c r="F11232"/>
      <c r="G11232"/>
      <c r="H11232"/>
      <c r="I11232"/>
    </row>
    <row r="11233" spans="4:9" x14ac:dyDescent="0.2">
      <c r="D11233" s="7"/>
      <c r="E11233"/>
      <c r="F11233"/>
      <c r="G11233"/>
      <c r="H11233"/>
      <c r="I11233"/>
    </row>
    <row r="11234" spans="4:9" x14ac:dyDescent="0.2">
      <c r="D11234" s="7"/>
      <c r="E11234"/>
      <c r="F11234"/>
      <c r="G11234"/>
      <c r="H11234"/>
      <c r="I11234"/>
    </row>
    <row r="11235" spans="4:9" x14ac:dyDescent="0.2">
      <c r="D11235" s="7"/>
      <c r="E11235"/>
      <c r="F11235"/>
      <c r="G11235"/>
      <c r="H11235"/>
      <c r="I11235"/>
    </row>
    <row r="11236" spans="4:9" x14ac:dyDescent="0.2">
      <c r="D11236" s="7"/>
      <c r="E11236"/>
      <c r="F11236"/>
      <c r="G11236"/>
      <c r="H11236"/>
      <c r="I11236"/>
    </row>
    <row r="11237" spans="4:9" x14ac:dyDescent="0.2">
      <c r="D11237" s="7"/>
      <c r="E11237"/>
      <c r="F11237"/>
      <c r="G11237"/>
      <c r="H11237"/>
      <c r="I11237"/>
    </row>
    <row r="11238" spans="4:9" x14ac:dyDescent="0.2">
      <c r="D11238" s="7"/>
      <c r="E11238"/>
      <c r="F11238"/>
      <c r="G11238"/>
      <c r="H11238"/>
      <c r="I11238"/>
    </row>
    <row r="11239" spans="4:9" x14ac:dyDescent="0.2">
      <c r="D11239" s="7"/>
      <c r="E11239"/>
      <c r="F11239"/>
      <c r="G11239"/>
      <c r="H11239"/>
      <c r="I11239"/>
    </row>
    <row r="11240" spans="4:9" x14ac:dyDescent="0.2">
      <c r="D11240" s="7"/>
      <c r="E11240"/>
      <c r="F11240"/>
      <c r="G11240"/>
      <c r="H11240"/>
      <c r="I11240"/>
    </row>
    <row r="11241" spans="4:9" x14ac:dyDescent="0.2">
      <c r="D11241" s="7"/>
      <c r="E11241"/>
      <c r="F11241"/>
      <c r="G11241"/>
      <c r="H11241"/>
      <c r="I11241"/>
    </row>
    <row r="11242" spans="4:9" x14ac:dyDescent="0.2">
      <c r="D11242" s="7"/>
      <c r="E11242"/>
      <c r="F11242"/>
      <c r="G11242"/>
      <c r="H11242"/>
      <c r="I11242"/>
    </row>
    <row r="11243" spans="4:9" x14ac:dyDescent="0.2">
      <c r="D11243" s="7"/>
      <c r="E11243"/>
      <c r="F11243"/>
      <c r="G11243"/>
      <c r="H11243"/>
      <c r="I11243"/>
    </row>
    <row r="11244" spans="4:9" x14ac:dyDescent="0.2">
      <c r="D11244" s="7"/>
      <c r="E11244"/>
      <c r="F11244"/>
      <c r="G11244"/>
      <c r="H11244"/>
      <c r="I11244"/>
    </row>
    <row r="11245" spans="4:9" x14ac:dyDescent="0.2">
      <c r="D11245" s="7"/>
      <c r="E11245"/>
      <c r="F11245"/>
      <c r="G11245"/>
      <c r="H11245"/>
      <c r="I11245"/>
    </row>
    <row r="11246" spans="4:9" x14ac:dyDescent="0.2">
      <c r="D11246" s="7"/>
      <c r="E11246"/>
      <c r="F11246"/>
      <c r="G11246"/>
      <c r="H11246"/>
      <c r="I11246"/>
    </row>
    <row r="11247" spans="4:9" x14ac:dyDescent="0.2">
      <c r="D11247" s="7"/>
      <c r="E11247"/>
      <c r="F11247"/>
      <c r="G11247"/>
      <c r="H11247"/>
      <c r="I11247"/>
    </row>
    <row r="11248" spans="4:9" x14ac:dyDescent="0.2">
      <c r="D11248" s="7"/>
      <c r="E11248"/>
      <c r="F11248"/>
      <c r="G11248"/>
      <c r="H11248"/>
      <c r="I11248"/>
    </row>
    <row r="11249" spans="4:9" x14ac:dyDescent="0.2">
      <c r="D11249" s="7"/>
      <c r="E11249"/>
      <c r="F11249"/>
      <c r="G11249"/>
      <c r="H11249"/>
      <c r="I11249"/>
    </row>
    <row r="11250" spans="4:9" x14ac:dyDescent="0.2">
      <c r="D11250" s="7"/>
      <c r="E11250"/>
      <c r="F11250"/>
      <c r="G11250"/>
      <c r="H11250"/>
      <c r="I11250"/>
    </row>
    <row r="11251" spans="4:9" x14ac:dyDescent="0.2">
      <c r="D11251" s="7"/>
      <c r="E11251"/>
      <c r="F11251"/>
      <c r="G11251"/>
      <c r="H11251"/>
      <c r="I11251"/>
    </row>
    <row r="11252" spans="4:9" x14ac:dyDescent="0.2">
      <c r="D11252" s="7"/>
      <c r="E11252"/>
      <c r="F11252"/>
      <c r="G11252"/>
      <c r="H11252"/>
      <c r="I11252"/>
    </row>
    <row r="11253" spans="4:9" x14ac:dyDescent="0.2">
      <c r="D11253" s="7"/>
      <c r="E11253"/>
      <c r="F11253"/>
      <c r="G11253"/>
      <c r="H11253"/>
      <c r="I11253"/>
    </row>
    <row r="11254" spans="4:9" x14ac:dyDescent="0.2">
      <c r="D11254" s="7"/>
      <c r="E11254"/>
      <c r="F11254"/>
      <c r="G11254"/>
      <c r="H11254"/>
      <c r="I11254"/>
    </row>
    <row r="11255" spans="4:9" x14ac:dyDescent="0.2">
      <c r="D11255" s="7"/>
      <c r="E11255"/>
      <c r="F11255"/>
      <c r="G11255"/>
      <c r="H11255"/>
      <c r="I11255"/>
    </row>
    <row r="11256" spans="4:9" x14ac:dyDescent="0.2">
      <c r="D11256" s="7"/>
      <c r="E11256"/>
      <c r="F11256"/>
      <c r="G11256"/>
      <c r="H11256"/>
      <c r="I11256"/>
    </row>
    <row r="11257" spans="4:9" x14ac:dyDescent="0.2">
      <c r="D11257" s="7"/>
      <c r="E11257"/>
      <c r="F11257"/>
      <c r="G11257"/>
      <c r="H11257"/>
      <c r="I11257"/>
    </row>
    <row r="11258" spans="4:9" x14ac:dyDescent="0.2">
      <c r="D11258" s="7"/>
      <c r="E11258"/>
      <c r="F11258"/>
      <c r="G11258"/>
      <c r="H11258"/>
      <c r="I11258"/>
    </row>
    <row r="11259" spans="4:9" x14ac:dyDescent="0.2">
      <c r="D11259" s="7"/>
      <c r="E11259"/>
      <c r="F11259"/>
      <c r="G11259"/>
      <c r="H11259"/>
      <c r="I11259"/>
    </row>
    <row r="11260" spans="4:9" x14ac:dyDescent="0.2">
      <c r="D11260" s="7"/>
      <c r="E11260"/>
      <c r="F11260"/>
      <c r="G11260"/>
      <c r="H11260"/>
      <c r="I11260"/>
    </row>
    <row r="11261" spans="4:9" x14ac:dyDescent="0.2">
      <c r="D11261" s="7"/>
      <c r="E11261"/>
      <c r="F11261"/>
      <c r="G11261"/>
      <c r="H11261"/>
      <c r="I11261"/>
    </row>
    <row r="11262" spans="4:9" x14ac:dyDescent="0.2">
      <c r="D11262" s="7"/>
      <c r="E11262"/>
      <c r="F11262"/>
      <c r="G11262"/>
      <c r="H11262"/>
      <c r="I11262"/>
    </row>
    <row r="11263" spans="4:9" x14ac:dyDescent="0.2">
      <c r="D11263" s="7"/>
      <c r="E11263"/>
      <c r="F11263"/>
      <c r="G11263"/>
      <c r="H11263"/>
      <c r="I11263"/>
    </row>
    <row r="11264" spans="4:9" x14ac:dyDescent="0.2">
      <c r="D11264" s="7"/>
      <c r="E11264"/>
      <c r="F11264"/>
      <c r="G11264"/>
      <c r="H11264"/>
      <c r="I11264"/>
    </row>
    <row r="11265" spans="4:9" x14ac:dyDescent="0.2">
      <c r="D11265" s="7"/>
      <c r="E11265"/>
      <c r="F11265"/>
      <c r="G11265"/>
      <c r="H11265"/>
      <c r="I11265"/>
    </row>
    <row r="11266" spans="4:9" x14ac:dyDescent="0.2">
      <c r="D11266" s="7"/>
      <c r="E11266"/>
      <c r="F11266"/>
      <c r="G11266"/>
      <c r="H11266"/>
      <c r="I11266"/>
    </row>
    <row r="11267" spans="4:9" x14ac:dyDescent="0.2">
      <c r="D11267" s="7"/>
      <c r="E11267"/>
      <c r="F11267"/>
      <c r="G11267"/>
      <c r="H11267"/>
      <c r="I11267"/>
    </row>
    <row r="11268" spans="4:9" x14ac:dyDescent="0.2">
      <c r="D11268" s="7"/>
      <c r="E11268"/>
      <c r="F11268"/>
      <c r="G11268"/>
      <c r="H11268"/>
      <c r="I11268"/>
    </row>
    <row r="11269" spans="4:9" x14ac:dyDescent="0.2">
      <c r="D11269" s="7"/>
      <c r="E11269"/>
      <c r="F11269"/>
      <c r="G11269"/>
      <c r="H11269"/>
      <c r="I11269"/>
    </row>
    <row r="11270" spans="4:9" x14ac:dyDescent="0.2">
      <c r="D11270" s="7"/>
      <c r="E11270"/>
      <c r="F11270"/>
      <c r="G11270"/>
      <c r="H11270"/>
      <c r="I11270"/>
    </row>
    <row r="11271" spans="4:9" x14ac:dyDescent="0.2">
      <c r="D11271" s="7"/>
      <c r="E11271"/>
      <c r="F11271"/>
      <c r="G11271"/>
      <c r="H11271"/>
      <c r="I11271"/>
    </row>
    <row r="11272" spans="4:9" x14ac:dyDescent="0.2">
      <c r="D11272" s="7"/>
      <c r="E11272"/>
      <c r="F11272"/>
      <c r="G11272"/>
      <c r="H11272"/>
      <c r="I11272"/>
    </row>
    <row r="11273" spans="4:9" x14ac:dyDescent="0.2">
      <c r="D11273" s="7"/>
      <c r="E11273"/>
      <c r="F11273"/>
      <c r="G11273"/>
      <c r="H11273"/>
      <c r="I11273"/>
    </row>
    <row r="11274" spans="4:9" x14ac:dyDescent="0.2">
      <c r="D11274" s="7"/>
      <c r="E11274"/>
      <c r="F11274"/>
      <c r="G11274"/>
      <c r="H11274"/>
      <c r="I11274"/>
    </row>
    <row r="11275" spans="4:9" x14ac:dyDescent="0.2">
      <c r="D11275" s="7"/>
      <c r="E11275"/>
      <c r="F11275"/>
      <c r="G11275"/>
      <c r="H11275"/>
      <c r="I11275"/>
    </row>
    <row r="11276" spans="4:9" x14ac:dyDescent="0.2">
      <c r="D11276" s="7"/>
      <c r="E11276"/>
      <c r="F11276"/>
      <c r="G11276"/>
      <c r="H11276"/>
      <c r="I11276"/>
    </row>
    <row r="11277" spans="4:9" x14ac:dyDescent="0.2">
      <c r="D11277" s="7"/>
      <c r="E11277"/>
      <c r="F11277"/>
      <c r="G11277"/>
      <c r="H11277"/>
      <c r="I11277"/>
    </row>
    <row r="11278" spans="4:9" x14ac:dyDescent="0.2">
      <c r="D11278" s="7"/>
      <c r="E11278"/>
      <c r="F11278"/>
      <c r="G11278"/>
      <c r="H11278"/>
      <c r="I11278"/>
    </row>
    <row r="11279" spans="4:9" x14ac:dyDescent="0.2">
      <c r="D11279" s="7"/>
      <c r="E11279"/>
      <c r="F11279"/>
      <c r="G11279"/>
      <c r="H11279"/>
      <c r="I11279"/>
    </row>
    <row r="11280" spans="4:9" x14ac:dyDescent="0.2">
      <c r="D11280" s="7"/>
      <c r="E11280"/>
      <c r="F11280"/>
      <c r="G11280"/>
      <c r="H11280"/>
      <c r="I11280"/>
    </row>
    <row r="11281" spans="4:9" x14ac:dyDescent="0.2">
      <c r="D11281" s="7"/>
      <c r="E11281"/>
      <c r="F11281"/>
      <c r="G11281"/>
      <c r="H11281"/>
      <c r="I11281"/>
    </row>
    <row r="11282" spans="4:9" x14ac:dyDescent="0.2">
      <c r="D11282" s="7"/>
      <c r="E11282"/>
      <c r="F11282"/>
      <c r="G11282"/>
      <c r="H11282"/>
      <c r="I11282"/>
    </row>
    <row r="11283" spans="4:9" x14ac:dyDescent="0.2">
      <c r="D11283" s="7"/>
      <c r="E11283"/>
      <c r="F11283"/>
      <c r="G11283"/>
      <c r="H11283"/>
      <c r="I11283"/>
    </row>
    <row r="11284" spans="4:9" x14ac:dyDescent="0.2">
      <c r="D11284" s="7"/>
      <c r="E11284"/>
      <c r="F11284"/>
      <c r="G11284"/>
      <c r="H11284"/>
      <c r="I11284"/>
    </row>
    <row r="11285" spans="4:9" x14ac:dyDescent="0.2">
      <c r="D11285" s="7"/>
      <c r="E11285"/>
      <c r="F11285"/>
      <c r="G11285"/>
      <c r="H11285"/>
      <c r="I11285"/>
    </row>
    <row r="11286" spans="4:9" x14ac:dyDescent="0.2">
      <c r="D11286" s="7"/>
      <c r="E11286"/>
      <c r="F11286"/>
      <c r="G11286"/>
      <c r="H11286"/>
      <c r="I11286"/>
    </row>
    <row r="11287" spans="4:9" x14ac:dyDescent="0.2">
      <c r="D11287" s="7"/>
      <c r="E11287"/>
      <c r="F11287"/>
      <c r="G11287"/>
      <c r="H11287"/>
      <c r="I11287"/>
    </row>
    <row r="11288" spans="4:9" x14ac:dyDescent="0.2">
      <c r="D11288" s="7"/>
      <c r="E11288"/>
      <c r="F11288"/>
      <c r="G11288"/>
      <c r="H11288"/>
      <c r="I11288"/>
    </row>
    <row r="11289" spans="4:9" x14ac:dyDescent="0.2">
      <c r="D11289" s="7"/>
      <c r="E11289"/>
      <c r="F11289"/>
      <c r="G11289"/>
      <c r="H11289"/>
      <c r="I11289"/>
    </row>
    <row r="11290" spans="4:9" x14ac:dyDescent="0.2">
      <c r="D11290" s="7"/>
      <c r="E11290"/>
      <c r="F11290"/>
      <c r="G11290"/>
      <c r="H11290"/>
      <c r="I11290"/>
    </row>
    <row r="11291" spans="4:9" x14ac:dyDescent="0.2">
      <c r="D11291" s="7"/>
      <c r="E11291"/>
      <c r="F11291"/>
      <c r="G11291"/>
      <c r="H11291"/>
      <c r="I11291"/>
    </row>
    <row r="11292" spans="4:9" x14ac:dyDescent="0.2">
      <c r="D11292" s="7"/>
      <c r="E11292"/>
      <c r="F11292"/>
      <c r="G11292"/>
      <c r="H11292"/>
      <c r="I11292"/>
    </row>
    <row r="11293" spans="4:9" x14ac:dyDescent="0.2">
      <c r="D11293" s="7"/>
      <c r="E11293"/>
      <c r="F11293"/>
      <c r="G11293"/>
      <c r="H11293"/>
      <c r="I11293"/>
    </row>
    <row r="11294" spans="4:9" x14ac:dyDescent="0.2">
      <c r="D11294" s="7"/>
      <c r="E11294"/>
      <c r="F11294"/>
      <c r="G11294"/>
      <c r="H11294"/>
      <c r="I11294"/>
    </row>
    <row r="11295" spans="4:9" x14ac:dyDescent="0.2">
      <c r="D11295" s="7"/>
      <c r="E11295"/>
      <c r="F11295"/>
      <c r="G11295"/>
      <c r="H11295"/>
      <c r="I11295"/>
    </row>
    <row r="11296" spans="4:9" x14ac:dyDescent="0.2">
      <c r="D11296" s="7"/>
      <c r="E11296"/>
      <c r="F11296"/>
      <c r="G11296"/>
      <c r="H11296"/>
      <c r="I11296"/>
    </row>
    <row r="11297" spans="4:9" x14ac:dyDescent="0.2">
      <c r="D11297" s="7"/>
      <c r="E11297"/>
      <c r="F11297"/>
      <c r="G11297"/>
      <c r="H11297"/>
      <c r="I11297"/>
    </row>
    <row r="11298" spans="4:9" x14ac:dyDescent="0.2">
      <c r="D11298" s="7"/>
      <c r="E11298"/>
      <c r="F11298"/>
      <c r="G11298"/>
      <c r="H11298"/>
      <c r="I11298"/>
    </row>
    <row r="11299" spans="4:9" x14ac:dyDescent="0.2">
      <c r="D11299" s="7"/>
      <c r="E11299"/>
      <c r="F11299"/>
      <c r="G11299"/>
      <c r="H11299"/>
      <c r="I11299"/>
    </row>
    <row r="11300" spans="4:9" x14ac:dyDescent="0.2">
      <c r="D11300" s="7"/>
      <c r="E11300"/>
      <c r="F11300"/>
      <c r="G11300"/>
      <c r="H11300"/>
      <c r="I11300"/>
    </row>
    <row r="11301" spans="4:9" x14ac:dyDescent="0.2">
      <c r="D11301" s="7"/>
      <c r="E11301"/>
      <c r="F11301"/>
      <c r="G11301"/>
      <c r="H11301"/>
      <c r="I11301"/>
    </row>
    <row r="11302" spans="4:9" x14ac:dyDescent="0.2">
      <c r="D11302" s="7"/>
      <c r="E11302"/>
      <c r="F11302"/>
      <c r="G11302"/>
      <c r="H11302"/>
      <c r="I11302"/>
    </row>
    <row r="11303" spans="4:9" x14ac:dyDescent="0.2">
      <c r="D11303" s="7"/>
      <c r="E11303"/>
      <c r="F11303"/>
      <c r="G11303"/>
      <c r="H11303"/>
      <c r="I11303"/>
    </row>
    <row r="11304" spans="4:9" x14ac:dyDescent="0.2">
      <c r="D11304" s="7"/>
      <c r="E11304"/>
      <c r="F11304"/>
      <c r="G11304"/>
      <c r="H11304"/>
      <c r="I11304"/>
    </row>
    <row r="11305" spans="4:9" x14ac:dyDescent="0.2">
      <c r="D11305" s="7"/>
      <c r="E11305"/>
      <c r="F11305"/>
      <c r="G11305"/>
      <c r="H11305"/>
      <c r="I11305"/>
    </row>
    <row r="11306" spans="4:9" x14ac:dyDescent="0.2">
      <c r="D11306" s="7"/>
      <c r="E11306"/>
      <c r="F11306"/>
      <c r="G11306"/>
      <c r="H11306"/>
      <c r="I11306"/>
    </row>
    <row r="11307" spans="4:9" x14ac:dyDescent="0.2">
      <c r="D11307" s="7"/>
      <c r="E11307"/>
      <c r="F11307"/>
      <c r="G11307"/>
      <c r="H11307"/>
      <c r="I11307"/>
    </row>
    <row r="11308" spans="4:9" x14ac:dyDescent="0.2">
      <c r="D11308" s="7"/>
      <c r="E11308"/>
      <c r="F11308"/>
      <c r="G11308"/>
      <c r="H11308"/>
      <c r="I11308"/>
    </row>
    <row r="11309" spans="4:9" x14ac:dyDescent="0.2">
      <c r="D11309" s="7"/>
      <c r="E11309"/>
      <c r="F11309"/>
      <c r="G11309"/>
      <c r="H11309"/>
      <c r="I11309"/>
    </row>
    <row r="11310" spans="4:9" x14ac:dyDescent="0.2">
      <c r="D11310" s="7"/>
      <c r="E11310"/>
      <c r="F11310"/>
      <c r="G11310"/>
      <c r="H11310"/>
      <c r="I11310"/>
    </row>
    <row r="11311" spans="4:9" x14ac:dyDescent="0.2">
      <c r="D11311" s="7"/>
      <c r="E11311"/>
      <c r="F11311"/>
      <c r="G11311"/>
      <c r="H11311"/>
      <c r="I11311"/>
    </row>
    <row r="11312" spans="4:9" x14ac:dyDescent="0.2">
      <c r="D11312" s="7"/>
      <c r="E11312"/>
      <c r="F11312"/>
      <c r="G11312"/>
      <c r="H11312"/>
      <c r="I11312"/>
    </row>
    <row r="11313" spans="4:9" x14ac:dyDescent="0.2">
      <c r="D11313" s="7"/>
      <c r="E11313"/>
      <c r="F11313"/>
      <c r="G11313"/>
      <c r="H11313"/>
      <c r="I11313"/>
    </row>
    <row r="11314" spans="4:9" x14ac:dyDescent="0.2">
      <c r="D11314" s="7"/>
      <c r="E11314"/>
      <c r="F11314"/>
      <c r="G11314"/>
      <c r="H11314"/>
      <c r="I11314"/>
    </row>
    <row r="11315" spans="4:9" x14ac:dyDescent="0.2">
      <c r="D11315" s="7"/>
      <c r="E11315"/>
      <c r="F11315"/>
      <c r="G11315"/>
      <c r="H11315"/>
      <c r="I11315"/>
    </row>
    <row r="11316" spans="4:9" x14ac:dyDescent="0.2">
      <c r="D11316" s="7"/>
      <c r="E11316"/>
      <c r="F11316"/>
      <c r="G11316"/>
      <c r="H11316"/>
      <c r="I11316"/>
    </row>
    <row r="11317" spans="4:9" x14ac:dyDescent="0.2">
      <c r="D11317" s="7"/>
      <c r="E11317"/>
      <c r="F11317"/>
      <c r="G11317"/>
      <c r="H11317"/>
      <c r="I11317"/>
    </row>
    <row r="11318" spans="4:9" x14ac:dyDescent="0.2">
      <c r="D11318" s="7"/>
      <c r="E11318"/>
      <c r="F11318"/>
      <c r="G11318"/>
      <c r="H11318"/>
      <c r="I11318"/>
    </row>
    <row r="11319" spans="4:9" x14ac:dyDescent="0.2">
      <c r="D11319" s="7"/>
      <c r="E11319"/>
      <c r="F11319"/>
      <c r="G11319"/>
      <c r="H11319"/>
      <c r="I11319"/>
    </row>
    <row r="11320" spans="4:9" x14ac:dyDescent="0.2">
      <c r="D11320" s="7"/>
      <c r="E11320"/>
      <c r="F11320"/>
      <c r="G11320"/>
      <c r="H11320"/>
      <c r="I11320"/>
    </row>
    <row r="11321" spans="4:9" x14ac:dyDescent="0.2">
      <c r="D11321" s="7"/>
      <c r="E11321"/>
      <c r="F11321"/>
      <c r="G11321"/>
      <c r="H11321"/>
      <c r="I11321"/>
    </row>
    <row r="11322" spans="4:9" x14ac:dyDescent="0.2">
      <c r="D11322" s="7"/>
      <c r="E11322"/>
      <c r="F11322"/>
      <c r="G11322"/>
      <c r="H11322"/>
      <c r="I11322"/>
    </row>
    <row r="11323" spans="4:9" x14ac:dyDescent="0.2">
      <c r="D11323" s="7"/>
      <c r="E11323"/>
      <c r="F11323"/>
      <c r="G11323"/>
      <c r="H11323"/>
      <c r="I11323"/>
    </row>
    <row r="11324" spans="4:9" x14ac:dyDescent="0.2">
      <c r="D11324" s="7"/>
      <c r="E11324"/>
      <c r="F11324"/>
      <c r="G11324"/>
      <c r="H11324"/>
      <c r="I11324"/>
    </row>
    <row r="11325" spans="4:9" x14ac:dyDescent="0.2">
      <c r="D11325" s="7"/>
      <c r="E11325"/>
      <c r="F11325"/>
      <c r="G11325"/>
      <c r="H11325"/>
      <c r="I11325"/>
    </row>
    <row r="11326" spans="4:9" x14ac:dyDescent="0.2">
      <c r="D11326" s="7"/>
      <c r="E11326"/>
      <c r="F11326"/>
      <c r="G11326"/>
      <c r="H11326"/>
      <c r="I11326"/>
    </row>
    <row r="11327" spans="4:9" x14ac:dyDescent="0.2">
      <c r="D11327" s="7"/>
      <c r="E11327"/>
      <c r="F11327"/>
      <c r="G11327"/>
      <c r="H11327"/>
      <c r="I11327"/>
    </row>
    <row r="11328" spans="4:9" x14ac:dyDescent="0.2">
      <c r="D11328" s="7"/>
      <c r="E11328"/>
      <c r="F11328"/>
      <c r="G11328"/>
      <c r="H11328"/>
      <c r="I11328"/>
    </row>
    <row r="11329" spans="4:9" x14ac:dyDescent="0.2">
      <c r="D11329" s="7"/>
      <c r="E11329"/>
      <c r="F11329"/>
      <c r="G11329"/>
      <c r="H11329"/>
      <c r="I11329"/>
    </row>
    <row r="11330" spans="4:9" x14ac:dyDescent="0.2">
      <c r="D11330" s="7"/>
      <c r="E11330"/>
      <c r="F11330"/>
      <c r="G11330"/>
      <c r="H11330"/>
      <c r="I11330"/>
    </row>
    <row r="11331" spans="4:9" x14ac:dyDescent="0.2">
      <c r="D11331" s="7"/>
      <c r="E11331"/>
      <c r="F11331"/>
      <c r="G11331"/>
      <c r="H11331"/>
      <c r="I11331"/>
    </row>
    <row r="11332" spans="4:9" x14ac:dyDescent="0.2">
      <c r="D11332" s="7"/>
      <c r="E11332"/>
      <c r="F11332"/>
      <c r="G11332"/>
      <c r="H11332"/>
      <c r="I11332"/>
    </row>
    <row r="11333" spans="4:9" x14ac:dyDescent="0.2">
      <c r="D11333" s="7"/>
      <c r="E11333"/>
      <c r="F11333"/>
      <c r="G11333"/>
      <c r="H11333"/>
      <c r="I11333"/>
    </row>
    <row r="11334" spans="4:9" x14ac:dyDescent="0.2">
      <c r="D11334" s="7"/>
      <c r="E11334"/>
      <c r="F11334"/>
      <c r="G11334"/>
      <c r="H11334"/>
      <c r="I11334"/>
    </row>
    <row r="11335" spans="4:9" x14ac:dyDescent="0.2">
      <c r="D11335" s="7"/>
      <c r="E11335"/>
      <c r="F11335"/>
      <c r="G11335"/>
      <c r="H11335"/>
      <c r="I11335"/>
    </row>
    <row r="11336" spans="4:9" x14ac:dyDescent="0.2">
      <c r="D11336" s="7"/>
      <c r="E11336"/>
      <c r="F11336"/>
      <c r="G11336"/>
      <c r="H11336"/>
      <c r="I11336"/>
    </row>
    <row r="11337" spans="4:9" x14ac:dyDescent="0.2">
      <c r="D11337" s="7"/>
      <c r="E11337"/>
      <c r="F11337"/>
      <c r="G11337"/>
      <c r="H11337"/>
      <c r="I11337"/>
    </row>
    <row r="11338" spans="4:9" x14ac:dyDescent="0.2">
      <c r="D11338" s="7"/>
      <c r="E11338"/>
      <c r="F11338"/>
      <c r="G11338"/>
      <c r="H11338"/>
      <c r="I11338"/>
    </row>
    <row r="11339" spans="4:9" x14ac:dyDescent="0.2">
      <c r="D11339" s="7"/>
      <c r="E11339"/>
      <c r="F11339"/>
      <c r="G11339"/>
      <c r="H11339"/>
      <c r="I11339"/>
    </row>
    <row r="11340" spans="4:9" x14ac:dyDescent="0.2">
      <c r="D11340" s="7"/>
      <c r="E11340"/>
      <c r="F11340"/>
      <c r="G11340"/>
      <c r="H11340"/>
      <c r="I11340"/>
    </row>
    <row r="11341" spans="4:9" x14ac:dyDescent="0.2">
      <c r="D11341" s="7"/>
      <c r="E11341"/>
      <c r="F11341"/>
      <c r="G11341"/>
      <c r="H11341"/>
      <c r="I11341"/>
    </row>
    <row r="11342" spans="4:9" x14ac:dyDescent="0.2">
      <c r="D11342" s="7"/>
      <c r="E11342"/>
      <c r="F11342"/>
      <c r="G11342"/>
      <c r="H11342"/>
      <c r="I11342"/>
    </row>
    <row r="11343" spans="4:9" x14ac:dyDescent="0.2">
      <c r="D11343" s="7"/>
      <c r="E11343"/>
      <c r="F11343"/>
      <c r="G11343"/>
      <c r="H11343"/>
      <c r="I11343"/>
    </row>
    <row r="11344" spans="4:9" x14ac:dyDescent="0.2">
      <c r="D11344" s="7"/>
      <c r="E11344"/>
      <c r="F11344"/>
      <c r="G11344"/>
      <c r="H11344"/>
      <c r="I11344"/>
    </row>
    <row r="11345" spans="4:9" x14ac:dyDescent="0.2">
      <c r="D11345" s="7"/>
      <c r="E11345"/>
      <c r="F11345"/>
      <c r="G11345"/>
      <c r="H11345"/>
      <c r="I11345"/>
    </row>
    <row r="11346" spans="4:9" x14ac:dyDescent="0.2">
      <c r="D11346" s="7"/>
      <c r="E11346"/>
      <c r="F11346"/>
      <c r="G11346"/>
      <c r="H11346"/>
      <c r="I11346"/>
    </row>
    <row r="11347" spans="4:9" x14ac:dyDescent="0.2">
      <c r="D11347" s="7"/>
      <c r="E11347"/>
      <c r="F11347"/>
      <c r="G11347"/>
      <c r="H11347"/>
      <c r="I11347"/>
    </row>
    <row r="11348" spans="4:9" x14ac:dyDescent="0.2">
      <c r="D11348" s="7"/>
      <c r="E11348"/>
      <c r="F11348"/>
      <c r="G11348"/>
      <c r="H11348"/>
      <c r="I11348"/>
    </row>
    <row r="11349" spans="4:9" x14ac:dyDescent="0.2">
      <c r="D11349" s="7"/>
      <c r="E11349"/>
      <c r="F11349"/>
      <c r="G11349"/>
      <c r="H11349"/>
      <c r="I11349"/>
    </row>
    <row r="11350" spans="4:9" x14ac:dyDescent="0.2">
      <c r="D11350" s="7"/>
      <c r="E11350"/>
      <c r="F11350"/>
      <c r="G11350"/>
      <c r="H11350"/>
      <c r="I11350"/>
    </row>
    <row r="11351" spans="4:9" x14ac:dyDescent="0.2">
      <c r="D11351" s="7"/>
      <c r="E11351"/>
      <c r="F11351"/>
      <c r="G11351"/>
      <c r="H11351"/>
      <c r="I11351"/>
    </row>
    <row r="11352" spans="4:9" x14ac:dyDescent="0.2">
      <c r="D11352" s="7"/>
      <c r="E11352"/>
      <c r="F11352"/>
      <c r="G11352"/>
      <c r="H11352"/>
      <c r="I11352"/>
    </row>
    <row r="11353" spans="4:9" x14ac:dyDescent="0.2">
      <c r="D11353" s="7"/>
      <c r="E11353"/>
      <c r="F11353"/>
      <c r="G11353"/>
      <c r="H11353"/>
      <c r="I11353"/>
    </row>
    <row r="11354" spans="4:9" x14ac:dyDescent="0.2">
      <c r="D11354" s="7"/>
      <c r="E11354"/>
      <c r="F11354"/>
      <c r="G11354"/>
      <c r="H11354"/>
      <c r="I11354"/>
    </row>
    <row r="11355" spans="4:9" x14ac:dyDescent="0.2">
      <c r="D11355" s="7"/>
      <c r="E11355"/>
      <c r="F11355"/>
      <c r="G11355"/>
      <c r="H11355"/>
      <c r="I11355"/>
    </row>
    <row r="11356" spans="4:9" x14ac:dyDescent="0.2">
      <c r="D11356" s="7"/>
      <c r="E11356"/>
      <c r="F11356"/>
      <c r="G11356"/>
      <c r="H11356"/>
      <c r="I11356"/>
    </row>
    <row r="11357" spans="4:9" x14ac:dyDescent="0.2">
      <c r="D11357" s="7"/>
      <c r="E11357"/>
      <c r="F11357"/>
      <c r="G11357"/>
      <c r="H11357"/>
      <c r="I11357"/>
    </row>
    <row r="11358" spans="4:9" x14ac:dyDescent="0.2">
      <c r="D11358" s="7"/>
      <c r="E11358"/>
      <c r="F11358"/>
      <c r="G11358"/>
      <c r="H11358"/>
      <c r="I11358"/>
    </row>
    <row r="11359" spans="4:9" x14ac:dyDescent="0.2">
      <c r="D11359" s="7"/>
      <c r="E11359"/>
      <c r="F11359"/>
      <c r="G11359"/>
      <c r="H11359"/>
      <c r="I11359"/>
    </row>
    <row r="11360" spans="4:9" x14ac:dyDescent="0.2">
      <c r="D11360" s="7"/>
      <c r="E11360"/>
      <c r="F11360"/>
      <c r="G11360"/>
      <c r="H11360"/>
      <c r="I11360"/>
    </row>
    <row r="11361" spans="4:9" x14ac:dyDescent="0.2">
      <c r="D11361" s="7"/>
      <c r="E11361"/>
      <c r="F11361"/>
      <c r="G11361"/>
      <c r="H11361"/>
      <c r="I11361"/>
    </row>
    <row r="11362" spans="4:9" x14ac:dyDescent="0.2">
      <c r="D11362" s="7"/>
      <c r="E11362"/>
      <c r="F11362"/>
      <c r="G11362"/>
      <c r="H11362"/>
      <c r="I11362"/>
    </row>
    <row r="11363" spans="4:9" x14ac:dyDescent="0.2">
      <c r="D11363" s="7"/>
      <c r="E11363"/>
      <c r="F11363"/>
      <c r="G11363"/>
      <c r="H11363"/>
      <c r="I11363"/>
    </row>
    <row r="11364" spans="4:9" x14ac:dyDescent="0.2">
      <c r="D11364" s="7"/>
      <c r="E11364"/>
      <c r="F11364"/>
      <c r="G11364"/>
      <c r="H11364"/>
      <c r="I11364"/>
    </row>
    <row r="11365" spans="4:9" x14ac:dyDescent="0.2">
      <c r="D11365" s="7"/>
      <c r="E11365"/>
      <c r="F11365"/>
      <c r="G11365"/>
      <c r="H11365"/>
      <c r="I11365"/>
    </row>
    <row r="11366" spans="4:9" x14ac:dyDescent="0.2">
      <c r="D11366" s="7"/>
      <c r="E11366"/>
      <c r="F11366"/>
      <c r="G11366"/>
      <c r="H11366"/>
      <c r="I11366"/>
    </row>
    <row r="11367" spans="4:9" x14ac:dyDescent="0.2">
      <c r="D11367" s="7"/>
      <c r="E11367"/>
      <c r="F11367"/>
      <c r="G11367"/>
      <c r="H11367"/>
      <c r="I11367"/>
    </row>
    <row r="11368" spans="4:9" x14ac:dyDescent="0.2">
      <c r="D11368" s="7"/>
      <c r="E11368"/>
      <c r="F11368"/>
      <c r="G11368"/>
      <c r="H11368"/>
      <c r="I11368"/>
    </row>
    <row r="11369" spans="4:9" x14ac:dyDescent="0.2">
      <c r="D11369" s="7"/>
      <c r="E11369"/>
      <c r="F11369"/>
      <c r="G11369"/>
      <c r="H11369"/>
      <c r="I11369"/>
    </row>
    <row r="11370" spans="4:9" x14ac:dyDescent="0.2">
      <c r="D11370" s="7"/>
      <c r="E11370"/>
      <c r="F11370"/>
      <c r="G11370"/>
      <c r="H11370"/>
      <c r="I11370"/>
    </row>
    <row r="11371" spans="4:9" x14ac:dyDescent="0.2">
      <c r="D11371" s="7"/>
      <c r="E11371"/>
      <c r="F11371"/>
      <c r="G11371"/>
      <c r="H11371"/>
      <c r="I11371"/>
    </row>
    <row r="11372" spans="4:9" x14ac:dyDescent="0.2">
      <c r="D11372" s="7"/>
      <c r="E11372"/>
      <c r="F11372"/>
      <c r="G11372"/>
      <c r="H11372"/>
      <c r="I11372"/>
    </row>
    <row r="11373" spans="4:9" x14ac:dyDescent="0.2">
      <c r="D11373" s="7"/>
      <c r="E11373"/>
      <c r="F11373"/>
      <c r="G11373"/>
      <c r="H11373"/>
      <c r="I11373"/>
    </row>
    <row r="11374" spans="4:9" x14ac:dyDescent="0.2">
      <c r="D11374" s="7"/>
      <c r="E11374"/>
      <c r="F11374"/>
      <c r="G11374"/>
      <c r="H11374"/>
      <c r="I11374"/>
    </row>
    <row r="11375" spans="4:9" x14ac:dyDescent="0.2">
      <c r="D11375" s="7"/>
      <c r="E11375"/>
      <c r="F11375"/>
      <c r="G11375"/>
      <c r="H11375"/>
      <c r="I11375"/>
    </row>
    <row r="11376" spans="4:9" x14ac:dyDescent="0.2">
      <c r="D11376" s="7"/>
      <c r="E11376"/>
      <c r="F11376"/>
      <c r="G11376"/>
      <c r="H11376"/>
      <c r="I11376"/>
    </row>
    <row r="11377" spans="4:9" x14ac:dyDescent="0.2">
      <c r="D11377" s="7"/>
      <c r="E11377"/>
      <c r="F11377"/>
      <c r="G11377"/>
      <c r="H11377"/>
      <c r="I11377"/>
    </row>
    <row r="11378" spans="4:9" x14ac:dyDescent="0.2">
      <c r="D11378" s="7"/>
      <c r="E11378"/>
      <c r="F11378"/>
      <c r="G11378"/>
      <c r="H11378"/>
      <c r="I11378"/>
    </row>
    <row r="11379" spans="4:9" x14ac:dyDescent="0.2">
      <c r="D11379" s="7"/>
      <c r="E11379"/>
      <c r="F11379"/>
      <c r="G11379"/>
      <c r="H11379"/>
      <c r="I11379"/>
    </row>
    <row r="11380" spans="4:9" x14ac:dyDescent="0.2">
      <c r="D11380" s="7"/>
      <c r="E11380"/>
      <c r="F11380"/>
      <c r="G11380"/>
      <c r="H11380"/>
      <c r="I11380"/>
    </row>
    <row r="11381" spans="4:9" x14ac:dyDescent="0.2">
      <c r="D11381" s="7"/>
      <c r="E11381"/>
      <c r="F11381"/>
      <c r="G11381"/>
      <c r="H11381"/>
      <c r="I11381"/>
    </row>
    <row r="11382" spans="4:9" x14ac:dyDescent="0.2">
      <c r="D11382" s="7"/>
      <c r="E11382"/>
      <c r="F11382"/>
      <c r="G11382"/>
      <c r="H11382"/>
      <c r="I11382"/>
    </row>
    <row r="11383" spans="4:9" x14ac:dyDescent="0.2">
      <c r="D11383" s="7"/>
      <c r="E11383"/>
      <c r="F11383"/>
      <c r="G11383"/>
      <c r="H11383"/>
      <c r="I11383"/>
    </row>
    <row r="11384" spans="4:9" x14ac:dyDescent="0.2">
      <c r="D11384" s="7"/>
      <c r="E11384"/>
      <c r="F11384"/>
      <c r="G11384"/>
      <c r="H11384"/>
      <c r="I11384"/>
    </row>
    <row r="11385" spans="4:9" x14ac:dyDescent="0.2">
      <c r="D11385" s="7"/>
      <c r="E11385"/>
      <c r="F11385"/>
      <c r="G11385"/>
      <c r="H11385"/>
      <c r="I11385"/>
    </row>
    <row r="11386" spans="4:9" x14ac:dyDescent="0.2">
      <c r="D11386" s="7"/>
      <c r="E11386"/>
      <c r="F11386"/>
      <c r="G11386"/>
      <c r="H11386"/>
      <c r="I11386"/>
    </row>
    <row r="11387" spans="4:9" x14ac:dyDescent="0.2">
      <c r="D11387" s="7"/>
      <c r="E11387"/>
      <c r="F11387"/>
      <c r="G11387"/>
      <c r="H11387"/>
      <c r="I11387"/>
    </row>
    <row r="11388" spans="4:9" x14ac:dyDescent="0.2">
      <c r="D11388" s="7"/>
      <c r="E11388"/>
      <c r="F11388"/>
      <c r="G11388"/>
      <c r="H11388"/>
      <c r="I11388"/>
    </row>
    <row r="11389" spans="4:9" x14ac:dyDescent="0.2">
      <c r="D11389" s="7"/>
      <c r="E11389"/>
      <c r="F11389"/>
      <c r="G11389"/>
      <c r="H11389"/>
      <c r="I11389"/>
    </row>
    <row r="11390" spans="4:9" x14ac:dyDescent="0.2">
      <c r="D11390" s="7"/>
      <c r="E11390"/>
      <c r="F11390"/>
      <c r="G11390"/>
      <c r="H11390"/>
      <c r="I11390"/>
    </row>
    <row r="11391" spans="4:9" x14ac:dyDescent="0.2">
      <c r="D11391" s="7"/>
      <c r="E11391"/>
      <c r="F11391"/>
      <c r="G11391"/>
      <c r="H11391"/>
      <c r="I11391"/>
    </row>
    <row r="11392" spans="4:9" x14ac:dyDescent="0.2">
      <c r="D11392" s="7"/>
      <c r="E11392"/>
      <c r="F11392"/>
      <c r="G11392"/>
      <c r="H11392"/>
      <c r="I11392"/>
    </row>
    <row r="11393" spans="4:9" x14ac:dyDescent="0.2">
      <c r="D11393" s="7"/>
      <c r="E11393"/>
      <c r="F11393"/>
      <c r="G11393"/>
      <c r="H11393"/>
      <c r="I11393"/>
    </row>
    <row r="11394" spans="4:9" x14ac:dyDescent="0.2">
      <c r="D11394" s="7"/>
      <c r="E11394"/>
      <c r="F11394"/>
      <c r="G11394"/>
      <c r="H11394"/>
      <c r="I11394"/>
    </row>
    <row r="11395" spans="4:9" x14ac:dyDescent="0.2">
      <c r="D11395" s="7"/>
      <c r="E11395"/>
      <c r="F11395"/>
      <c r="G11395"/>
      <c r="H11395"/>
      <c r="I11395"/>
    </row>
    <row r="11396" spans="4:9" x14ac:dyDescent="0.2">
      <c r="D11396" s="7"/>
      <c r="E11396"/>
      <c r="F11396"/>
      <c r="G11396"/>
      <c r="H11396"/>
      <c r="I11396"/>
    </row>
    <row r="11397" spans="4:9" x14ac:dyDescent="0.2">
      <c r="D11397" s="7"/>
      <c r="E11397"/>
      <c r="F11397"/>
      <c r="G11397"/>
      <c r="H11397"/>
      <c r="I11397"/>
    </row>
    <row r="11398" spans="4:9" x14ac:dyDescent="0.2">
      <c r="D11398" s="7"/>
      <c r="E11398"/>
      <c r="F11398"/>
      <c r="G11398"/>
      <c r="H11398"/>
      <c r="I11398"/>
    </row>
    <row r="11399" spans="4:9" x14ac:dyDescent="0.2">
      <c r="D11399" s="7"/>
      <c r="E11399"/>
      <c r="F11399"/>
      <c r="G11399"/>
      <c r="H11399"/>
      <c r="I11399"/>
    </row>
    <row r="11400" spans="4:9" x14ac:dyDescent="0.2">
      <c r="D11400" s="7"/>
      <c r="E11400"/>
      <c r="F11400"/>
      <c r="G11400"/>
      <c r="H11400"/>
      <c r="I11400"/>
    </row>
    <row r="11401" spans="4:9" x14ac:dyDescent="0.2">
      <c r="D11401" s="7"/>
      <c r="E11401"/>
      <c r="F11401"/>
      <c r="G11401"/>
      <c r="H11401"/>
      <c r="I11401"/>
    </row>
    <row r="11402" spans="4:9" x14ac:dyDescent="0.2">
      <c r="D11402" s="7"/>
      <c r="E11402"/>
      <c r="F11402"/>
      <c r="G11402"/>
      <c r="H11402"/>
      <c r="I11402"/>
    </row>
    <row r="11403" spans="4:9" x14ac:dyDescent="0.2">
      <c r="D11403" s="7"/>
      <c r="E11403"/>
      <c r="F11403"/>
      <c r="G11403"/>
      <c r="H11403"/>
      <c r="I11403"/>
    </row>
    <row r="11404" spans="4:9" x14ac:dyDescent="0.2">
      <c r="D11404" s="7"/>
      <c r="E11404"/>
      <c r="F11404"/>
      <c r="G11404"/>
      <c r="H11404"/>
      <c r="I11404"/>
    </row>
    <row r="11405" spans="4:9" x14ac:dyDescent="0.2">
      <c r="D11405" s="7"/>
      <c r="E11405"/>
      <c r="F11405"/>
      <c r="G11405"/>
      <c r="H11405"/>
      <c r="I11405"/>
    </row>
    <row r="11406" spans="4:9" x14ac:dyDescent="0.2">
      <c r="D11406" s="7"/>
      <c r="E11406"/>
      <c r="F11406"/>
      <c r="G11406"/>
      <c r="H11406"/>
      <c r="I11406"/>
    </row>
    <row r="11407" spans="4:9" x14ac:dyDescent="0.2">
      <c r="D11407" s="7"/>
      <c r="E11407"/>
      <c r="F11407"/>
      <c r="G11407"/>
      <c r="H11407"/>
      <c r="I11407"/>
    </row>
    <row r="11408" spans="4:9" x14ac:dyDescent="0.2">
      <c r="D11408" s="7"/>
      <c r="E11408"/>
      <c r="F11408"/>
      <c r="G11408"/>
      <c r="H11408"/>
      <c r="I11408"/>
    </row>
    <row r="11409" spans="4:9" x14ac:dyDescent="0.2">
      <c r="D11409" s="7"/>
      <c r="E11409"/>
      <c r="F11409"/>
      <c r="G11409"/>
      <c r="H11409"/>
      <c r="I11409"/>
    </row>
    <row r="11410" spans="4:9" x14ac:dyDescent="0.2">
      <c r="D11410" s="7"/>
      <c r="E11410"/>
      <c r="F11410"/>
      <c r="G11410"/>
      <c r="H11410"/>
      <c r="I11410"/>
    </row>
    <row r="11411" spans="4:9" x14ac:dyDescent="0.2">
      <c r="D11411" s="7"/>
      <c r="E11411"/>
      <c r="F11411"/>
      <c r="G11411"/>
      <c r="H11411"/>
      <c r="I11411"/>
    </row>
    <row r="11412" spans="4:9" x14ac:dyDescent="0.2">
      <c r="D11412" s="7"/>
      <c r="E11412"/>
      <c r="F11412"/>
      <c r="G11412"/>
      <c r="H11412"/>
      <c r="I11412"/>
    </row>
    <row r="11413" spans="4:9" x14ac:dyDescent="0.2">
      <c r="D11413" s="7"/>
      <c r="E11413"/>
      <c r="F11413"/>
      <c r="G11413"/>
      <c r="H11413"/>
      <c r="I11413"/>
    </row>
    <row r="11414" spans="4:9" x14ac:dyDescent="0.2">
      <c r="D11414" s="7"/>
      <c r="E11414"/>
      <c r="F11414"/>
      <c r="G11414"/>
      <c r="H11414"/>
      <c r="I11414"/>
    </row>
    <row r="11415" spans="4:9" x14ac:dyDescent="0.2">
      <c r="D11415" s="7"/>
      <c r="E11415"/>
      <c r="F11415"/>
      <c r="G11415"/>
      <c r="H11415"/>
      <c r="I11415"/>
    </row>
    <row r="11416" spans="4:9" x14ac:dyDescent="0.2">
      <c r="D11416" s="7"/>
      <c r="E11416"/>
      <c r="F11416"/>
      <c r="G11416"/>
      <c r="H11416"/>
      <c r="I11416"/>
    </row>
    <row r="11417" spans="4:9" x14ac:dyDescent="0.2">
      <c r="D11417" s="7"/>
      <c r="E11417"/>
      <c r="F11417"/>
      <c r="G11417"/>
      <c r="H11417"/>
      <c r="I11417"/>
    </row>
    <row r="11418" spans="4:9" x14ac:dyDescent="0.2">
      <c r="D11418" s="7"/>
      <c r="E11418"/>
      <c r="F11418"/>
      <c r="G11418"/>
      <c r="H11418"/>
      <c r="I11418"/>
    </row>
    <row r="11419" spans="4:9" x14ac:dyDescent="0.2">
      <c r="D11419" s="7"/>
      <c r="E11419"/>
      <c r="F11419"/>
      <c r="G11419"/>
      <c r="H11419"/>
      <c r="I11419"/>
    </row>
    <row r="11420" spans="4:9" x14ac:dyDescent="0.2">
      <c r="D11420" s="7"/>
      <c r="E11420"/>
      <c r="F11420"/>
      <c r="G11420"/>
      <c r="H11420"/>
      <c r="I11420"/>
    </row>
    <row r="11421" spans="4:9" x14ac:dyDescent="0.2">
      <c r="D11421" s="7"/>
      <c r="E11421"/>
      <c r="F11421"/>
      <c r="G11421"/>
      <c r="H11421"/>
      <c r="I11421"/>
    </row>
    <row r="11422" spans="4:9" x14ac:dyDescent="0.2">
      <c r="D11422" s="7"/>
      <c r="E11422"/>
      <c r="F11422"/>
      <c r="G11422"/>
      <c r="H11422"/>
      <c r="I11422"/>
    </row>
    <row r="11423" spans="4:9" x14ac:dyDescent="0.2">
      <c r="D11423" s="7"/>
      <c r="E11423"/>
      <c r="F11423"/>
      <c r="G11423"/>
      <c r="H11423"/>
      <c r="I11423"/>
    </row>
    <row r="11424" spans="4:9" x14ac:dyDescent="0.2">
      <c r="D11424" s="7"/>
      <c r="E11424"/>
      <c r="F11424"/>
      <c r="G11424"/>
      <c r="H11424"/>
      <c r="I11424"/>
    </row>
    <row r="11425" spans="4:9" x14ac:dyDescent="0.2">
      <c r="D11425" s="7"/>
      <c r="E11425"/>
      <c r="F11425"/>
      <c r="G11425"/>
      <c r="H11425"/>
      <c r="I11425"/>
    </row>
    <row r="11426" spans="4:9" x14ac:dyDescent="0.2">
      <c r="D11426" s="7"/>
      <c r="E11426"/>
      <c r="F11426"/>
      <c r="G11426"/>
      <c r="H11426"/>
      <c r="I11426"/>
    </row>
    <row r="11427" spans="4:9" x14ac:dyDescent="0.2">
      <c r="D11427" s="7"/>
      <c r="E11427"/>
      <c r="F11427"/>
      <c r="G11427"/>
      <c r="H11427"/>
      <c r="I11427"/>
    </row>
    <row r="11428" spans="4:9" x14ac:dyDescent="0.2">
      <c r="D11428" s="7"/>
      <c r="E11428"/>
      <c r="F11428"/>
      <c r="G11428"/>
      <c r="H11428"/>
      <c r="I11428"/>
    </row>
    <row r="11429" spans="4:9" x14ac:dyDescent="0.2">
      <c r="D11429" s="7"/>
      <c r="E11429"/>
      <c r="F11429"/>
      <c r="G11429"/>
      <c r="H11429"/>
      <c r="I11429"/>
    </row>
    <row r="11430" spans="4:9" x14ac:dyDescent="0.2">
      <c r="D11430" s="7"/>
      <c r="E11430"/>
      <c r="F11430"/>
      <c r="G11430"/>
      <c r="H11430"/>
      <c r="I11430"/>
    </row>
    <row r="11431" spans="4:9" x14ac:dyDescent="0.2">
      <c r="D11431" s="7"/>
      <c r="E11431"/>
      <c r="F11431"/>
      <c r="G11431"/>
      <c r="H11431"/>
      <c r="I11431"/>
    </row>
    <row r="11432" spans="4:9" x14ac:dyDescent="0.2">
      <c r="D11432" s="7"/>
      <c r="E11432"/>
      <c r="F11432"/>
      <c r="G11432"/>
      <c r="H11432"/>
      <c r="I11432"/>
    </row>
    <row r="11433" spans="4:9" x14ac:dyDescent="0.2">
      <c r="D11433" s="7"/>
      <c r="E11433"/>
      <c r="F11433"/>
      <c r="G11433"/>
      <c r="H11433"/>
      <c r="I11433"/>
    </row>
    <row r="11434" spans="4:9" x14ac:dyDescent="0.2">
      <c r="D11434" s="7"/>
      <c r="E11434"/>
      <c r="F11434"/>
      <c r="G11434"/>
      <c r="H11434"/>
      <c r="I11434"/>
    </row>
    <row r="11435" spans="4:9" x14ac:dyDescent="0.2">
      <c r="D11435" s="7"/>
      <c r="E11435"/>
      <c r="F11435"/>
      <c r="G11435"/>
      <c r="H11435"/>
      <c r="I11435"/>
    </row>
    <row r="11436" spans="4:9" x14ac:dyDescent="0.2">
      <c r="D11436" s="7"/>
      <c r="E11436"/>
      <c r="F11436"/>
      <c r="G11436"/>
      <c r="H11436"/>
      <c r="I11436"/>
    </row>
    <row r="11437" spans="4:9" x14ac:dyDescent="0.2">
      <c r="D11437" s="7"/>
      <c r="E11437"/>
      <c r="F11437"/>
      <c r="G11437"/>
      <c r="H11437"/>
      <c r="I11437"/>
    </row>
    <row r="11438" spans="4:9" x14ac:dyDescent="0.2">
      <c r="D11438" s="7"/>
      <c r="E11438"/>
      <c r="F11438"/>
      <c r="G11438"/>
      <c r="H11438"/>
      <c r="I11438"/>
    </row>
    <row r="11439" spans="4:9" x14ac:dyDescent="0.2">
      <c r="D11439" s="7"/>
      <c r="E11439"/>
      <c r="F11439"/>
      <c r="G11439"/>
      <c r="H11439"/>
      <c r="I11439"/>
    </row>
    <row r="11440" spans="4:9" x14ac:dyDescent="0.2">
      <c r="D11440" s="7"/>
      <c r="E11440"/>
      <c r="F11440"/>
      <c r="G11440"/>
      <c r="H11440"/>
      <c r="I11440"/>
    </row>
    <row r="11441" spans="4:9" x14ac:dyDescent="0.2">
      <c r="D11441" s="7"/>
      <c r="E11441"/>
      <c r="F11441"/>
      <c r="G11441"/>
      <c r="H11441"/>
      <c r="I11441"/>
    </row>
    <row r="11442" spans="4:9" x14ac:dyDescent="0.2">
      <c r="D11442" s="7"/>
      <c r="E11442"/>
      <c r="F11442"/>
      <c r="G11442"/>
      <c r="H11442"/>
      <c r="I11442"/>
    </row>
    <row r="11443" spans="4:9" x14ac:dyDescent="0.2">
      <c r="D11443" s="7"/>
      <c r="E11443"/>
      <c r="F11443"/>
      <c r="G11443"/>
      <c r="H11443"/>
      <c r="I11443"/>
    </row>
    <row r="11444" spans="4:9" x14ac:dyDescent="0.2">
      <c r="D11444" s="7"/>
      <c r="E11444"/>
      <c r="F11444"/>
      <c r="G11444"/>
      <c r="H11444"/>
      <c r="I11444"/>
    </row>
    <row r="11445" spans="4:9" x14ac:dyDescent="0.2">
      <c r="D11445" s="7"/>
      <c r="E11445"/>
      <c r="F11445"/>
      <c r="G11445"/>
      <c r="H11445"/>
      <c r="I11445"/>
    </row>
    <row r="11446" spans="4:9" x14ac:dyDescent="0.2">
      <c r="D11446" s="7"/>
      <c r="E11446"/>
      <c r="F11446"/>
      <c r="G11446"/>
      <c r="H11446"/>
      <c r="I11446"/>
    </row>
    <row r="11447" spans="4:9" x14ac:dyDescent="0.2">
      <c r="D11447" s="7"/>
      <c r="E11447"/>
      <c r="F11447"/>
      <c r="G11447"/>
      <c r="H11447"/>
      <c r="I11447"/>
    </row>
    <row r="11448" spans="4:9" x14ac:dyDescent="0.2">
      <c r="D11448" s="7"/>
      <c r="E11448"/>
      <c r="F11448"/>
      <c r="G11448"/>
      <c r="H11448"/>
      <c r="I11448"/>
    </row>
    <row r="11449" spans="4:9" x14ac:dyDescent="0.2">
      <c r="D11449" s="7"/>
      <c r="E11449"/>
      <c r="F11449"/>
      <c r="G11449"/>
      <c r="H11449"/>
      <c r="I11449"/>
    </row>
    <row r="11450" spans="4:9" x14ac:dyDescent="0.2">
      <c r="D11450" s="7"/>
      <c r="E11450"/>
      <c r="F11450"/>
      <c r="G11450"/>
      <c r="H11450"/>
      <c r="I11450"/>
    </row>
    <row r="11451" spans="4:9" x14ac:dyDescent="0.2">
      <c r="D11451" s="7"/>
      <c r="E11451"/>
      <c r="F11451"/>
      <c r="G11451"/>
      <c r="H11451"/>
      <c r="I11451"/>
    </row>
    <row r="11452" spans="4:9" x14ac:dyDescent="0.2">
      <c r="D11452" s="7"/>
      <c r="E11452"/>
      <c r="F11452"/>
      <c r="G11452"/>
      <c r="H11452"/>
      <c r="I11452"/>
    </row>
    <row r="11453" spans="4:9" x14ac:dyDescent="0.2">
      <c r="D11453" s="7"/>
      <c r="E11453"/>
      <c r="F11453"/>
      <c r="G11453"/>
      <c r="H11453"/>
      <c r="I11453"/>
    </row>
    <row r="11454" spans="4:9" x14ac:dyDescent="0.2">
      <c r="D11454" s="7"/>
      <c r="E11454"/>
      <c r="F11454"/>
      <c r="G11454"/>
      <c r="H11454"/>
      <c r="I11454"/>
    </row>
    <row r="11455" spans="4:9" x14ac:dyDescent="0.2">
      <c r="D11455" s="7"/>
      <c r="E11455"/>
      <c r="F11455"/>
      <c r="G11455"/>
      <c r="H11455"/>
      <c r="I11455"/>
    </row>
    <row r="11456" spans="4:9" x14ac:dyDescent="0.2">
      <c r="D11456" s="7"/>
      <c r="E11456"/>
      <c r="F11456"/>
      <c r="G11456"/>
      <c r="H11456"/>
      <c r="I11456"/>
    </row>
    <row r="11457" spans="4:9" x14ac:dyDescent="0.2">
      <c r="D11457" s="7"/>
      <c r="E11457"/>
      <c r="F11457"/>
      <c r="G11457"/>
      <c r="H11457"/>
      <c r="I11457"/>
    </row>
    <row r="11458" spans="4:9" x14ac:dyDescent="0.2">
      <c r="D11458" s="7"/>
      <c r="E11458"/>
      <c r="F11458"/>
      <c r="G11458"/>
      <c r="H11458"/>
      <c r="I11458"/>
    </row>
    <row r="11459" spans="4:9" x14ac:dyDescent="0.2">
      <c r="D11459" s="7"/>
      <c r="E11459"/>
      <c r="F11459"/>
      <c r="G11459"/>
      <c r="H11459"/>
      <c r="I11459"/>
    </row>
    <row r="11460" spans="4:9" x14ac:dyDescent="0.2">
      <c r="D11460" s="7"/>
      <c r="E11460"/>
      <c r="F11460"/>
      <c r="G11460"/>
      <c r="H11460"/>
      <c r="I11460"/>
    </row>
    <row r="11461" spans="4:9" x14ac:dyDescent="0.2">
      <c r="D11461" s="7"/>
      <c r="E11461"/>
      <c r="F11461"/>
      <c r="G11461"/>
      <c r="H11461"/>
      <c r="I11461"/>
    </row>
    <row r="11462" spans="4:9" x14ac:dyDescent="0.2">
      <c r="D11462" s="7"/>
      <c r="E11462"/>
      <c r="F11462"/>
      <c r="G11462"/>
      <c r="H11462"/>
      <c r="I11462"/>
    </row>
    <row r="11463" spans="4:9" x14ac:dyDescent="0.2">
      <c r="D11463" s="7"/>
      <c r="E11463"/>
      <c r="F11463"/>
      <c r="G11463"/>
      <c r="H11463"/>
      <c r="I11463"/>
    </row>
    <row r="11464" spans="4:9" x14ac:dyDescent="0.2">
      <c r="D11464" s="7"/>
      <c r="E11464"/>
      <c r="F11464"/>
      <c r="G11464"/>
      <c r="H11464"/>
      <c r="I11464"/>
    </row>
    <row r="11465" spans="4:9" x14ac:dyDescent="0.2">
      <c r="D11465" s="7"/>
      <c r="E11465"/>
      <c r="F11465"/>
      <c r="G11465"/>
      <c r="H11465"/>
      <c r="I11465"/>
    </row>
    <row r="11466" spans="4:9" x14ac:dyDescent="0.2">
      <c r="D11466" s="7"/>
      <c r="E11466"/>
      <c r="F11466"/>
      <c r="G11466"/>
      <c r="H11466"/>
      <c r="I11466"/>
    </row>
    <row r="11467" spans="4:9" x14ac:dyDescent="0.2">
      <c r="D11467" s="7"/>
      <c r="E11467"/>
      <c r="F11467"/>
      <c r="G11467"/>
      <c r="H11467"/>
      <c r="I11467"/>
    </row>
    <row r="11468" spans="4:9" x14ac:dyDescent="0.2">
      <c r="D11468" s="7"/>
      <c r="E11468"/>
      <c r="F11468"/>
      <c r="G11468"/>
      <c r="H11468"/>
      <c r="I11468"/>
    </row>
    <row r="11469" spans="4:9" x14ac:dyDescent="0.2">
      <c r="D11469" s="7"/>
      <c r="E11469"/>
      <c r="F11469"/>
      <c r="G11469"/>
      <c r="H11469"/>
      <c r="I11469"/>
    </row>
    <row r="11470" spans="4:9" x14ac:dyDescent="0.2">
      <c r="D11470" s="7"/>
      <c r="E11470"/>
      <c r="F11470"/>
      <c r="G11470"/>
      <c r="H11470"/>
      <c r="I11470"/>
    </row>
    <row r="11471" spans="4:9" x14ac:dyDescent="0.2">
      <c r="D11471" s="7"/>
      <c r="E11471"/>
      <c r="F11471"/>
      <c r="G11471"/>
      <c r="H11471"/>
      <c r="I11471"/>
    </row>
    <row r="11472" spans="4:9" x14ac:dyDescent="0.2">
      <c r="D11472" s="7"/>
      <c r="E11472"/>
      <c r="F11472"/>
      <c r="G11472"/>
      <c r="H11472"/>
      <c r="I11472"/>
    </row>
    <row r="11473" spans="4:9" x14ac:dyDescent="0.2">
      <c r="D11473" s="7"/>
      <c r="E11473"/>
      <c r="F11473"/>
      <c r="G11473"/>
      <c r="H11473"/>
      <c r="I11473"/>
    </row>
    <row r="11474" spans="4:9" x14ac:dyDescent="0.2">
      <c r="D11474" s="7"/>
      <c r="E11474"/>
      <c r="F11474"/>
      <c r="G11474"/>
      <c r="H11474"/>
      <c r="I11474"/>
    </row>
    <row r="11475" spans="4:9" x14ac:dyDescent="0.2">
      <c r="D11475" s="7"/>
      <c r="E11475"/>
      <c r="F11475"/>
      <c r="G11475"/>
      <c r="H11475"/>
      <c r="I11475"/>
    </row>
    <row r="11476" spans="4:9" x14ac:dyDescent="0.2">
      <c r="D11476" s="7"/>
      <c r="E11476"/>
      <c r="F11476"/>
      <c r="G11476"/>
      <c r="H11476"/>
      <c r="I11476"/>
    </row>
    <row r="11477" spans="4:9" x14ac:dyDescent="0.2">
      <c r="D11477" s="7"/>
      <c r="E11477"/>
      <c r="F11477"/>
      <c r="G11477"/>
      <c r="H11477"/>
      <c r="I11477"/>
    </row>
    <row r="11478" spans="4:9" x14ac:dyDescent="0.2">
      <c r="D11478" s="7"/>
      <c r="E11478"/>
      <c r="F11478"/>
      <c r="G11478"/>
      <c r="H11478"/>
      <c r="I11478"/>
    </row>
    <row r="11479" spans="4:9" x14ac:dyDescent="0.2">
      <c r="D11479" s="7"/>
      <c r="E11479"/>
      <c r="F11479"/>
      <c r="G11479"/>
      <c r="H11479"/>
      <c r="I11479"/>
    </row>
    <row r="11480" spans="4:9" x14ac:dyDescent="0.2">
      <c r="D11480" s="7"/>
      <c r="E11480"/>
      <c r="F11480"/>
      <c r="G11480"/>
      <c r="H11480"/>
      <c r="I11480"/>
    </row>
    <row r="11481" spans="4:9" x14ac:dyDescent="0.2">
      <c r="D11481" s="7"/>
      <c r="E11481"/>
      <c r="F11481"/>
      <c r="G11481"/>
      <c r="H11481"/>
      <c r="I11481"/>
    </row>
    <row r="11482" spans="4:9" x14ac:dyDescent="0.2">
      <c r="D11482" s="7"/>
      <c r="E11482"/>
      <c r="F11482"/>
      <c r="G11482"/>
      <c r="H11482"/>
      <c r="I11482"/>
    </row>
    <row r="11483" spans="4:9" x14ac:dyDescent="0.2">
      <c r="D11483" s="7"/>
      <c r="E11483"/>
      <c r="F11483"/>
      <c r="G11483"/>
      <c r="H11483"/>
      <c r="I11483"/>
    </row>
    <row r="11484" spans="4:9" x14ac:dyDescent="0.2">
      <c r="D11484" s="7"/>
      <c r="E11484"/>
      <c r="F11484"/>
      <c r="G11484"/>
      <c r="H11484"/>
      <c r="I11484"/>
    </row>
    <row r="11485" spans="4:9" x14ac:dyDescent="0.2">
      <c r="D11485" s="7"/>
      <c r="E11485"/>
      <c r="F11485"/>
      <c r="G11485"/>
      <c r="H11485"/>
      <c r="I11485"/>
    </row>
    <row r="11486" spans="4:9" x14ac:dyDescent="0.2">
      <c r="D11486" s="7"/>
      <c r="E11486"/>
      <c r="F11486"/>
      <c r="G11486"/>
      <c r="H11486"/>
      <c r="I11486"/>
    </row>
    <row r="11487" spans="4:9" x14ac:dyDescent="0.2">
      <c r="D11487" s="7"/>
      <c r="E11487"/>
      <c r="F11487"/>
      <c r="G11487"/>
      <c r="H11487"/>
      <c r="I11487"/>
    </row>
    <row r="11488" spans="4:9" x14ac:dyDescent="0.2">
      <c r="D11488" s="7"/>
      <c r="E11488"/>
      <c r="F11488"/>
      <c r="G11488"/>
      <c r="H11488"/>
      <c r="I11488"/>
    </row>
    <row r="11489" spans="4:9" x14ac:dyDescent="0.2">
      <c r="D11489" s="7"/>
      <c r="E11489"/>
      <c r="F11489"/>
      <c r="G11489"/>
      <c r="H11489"/>
      <c r="I11489"/>
    </row>
    <row r="11490" spans="4:9" x14ac:dyDescent="0.2">
      <c r="D11490" s="7"/>
      <c r="E11490"/>
      <c r="F11490"/>
      <c r="G11490"/>
      <c r="H11490"/>
      <c r="I11490"/>
    </row>
    <row r="11491" spans="4:9" x14ac:dyDescent="0.2">
      <c r="D11491" s="7"/>
      <c r="E11491"/>
      <c r="F11491"/>
      <c r="G11491"/>
      <c r="H11491"/>
      <c r="I11491"/>
    </row>
    <row r="11492" spans="4:9" x14ac:dyDescent="0.2">
      <c r="D11492" s="7"/>
      <c r="E11492"/>
      <c r="F11492"/>
      <c r="G11492"/>
      <c r="H11492"/>
      <c r="I11492"/>
    </row>
    <row r="11493" spans="4:9" x14ac:dyDescent="0.2">
      <c r="D11493" s="7"/>
      <c r="E11493"/>
      <c r="F11493"/>
      <c r="G11493"/>
      <c r="H11493"/>
      <c r="I11493"/>
    </row>
    <row r="11494" spans="4:9" x14ac:dyDescent="0.2">
      <c r="D11494" s="7"/>
      <c r="E11494"/>
      <c r="F11494"/>
      <c r="G11494"/>
      <c r="H11494"/>
      <c r="I11494"/>
    </row>
    <row r="11495" spans="4:9" x14ac:dyDescent="0.2">
      <c r="D11495" s="7"/>
      <c r="E11495"/>
      <c r="F11495"/>
      <c r="G11495"/>
      <c r="H11495"/>
      <c r="I11495"/>
    </row>
    <row r="11496" spans="4:9" x14ac:dyDescent="0.2">
      <c r="D11496" s="7"/>
      <c r="E11496"/>
      <c r="F11496"/>
      <c r="G11496"/>
      <c r="H11496"/>
      <c r="I11496"/>
    </row>
    <row r="11497" spans="4:9" x14ac:dyDescent="0.2">
      <c r="D11497" s="7"/>
      <c r="E11497"/>
      <c r="F11497"/>
      <c r="G11497"/>
      <c r="H11497"/>
      <c r="I11497"/>
    </row>
    <row r="11498" spans="4:9" x14ac:dyDescent="0.2">
      <c r="D11498" s="7"/>
      <c r="E11498"/>
      <c r="F11498"/>
      <c r="G11498"/>
      <c r="H11498"/>
      <c r="I11498"/>
    </row>
    <row r="11499" spans="4:9" x14ac:dyDescent="0.2">
      <c r="D11499" s="7"/>
      <c r="E11499"/>
      <c r="F11499"/>
      <c r="G11499"/>
      <c r="H11499"/>
      <c r="I11499"/>
    </row>
    <row r="11500" spans="4:9" x14ac:dyDescent="0.2">
      <c r="D11500" s="7"/>
      <c r="E11500"/>
      <c r="F11500"/>
      <c r="G11500"/>
      <c r="H11500"/>
      <c r="I11500"/>
    </row>
    <row r="11501" spans="4:9" x14ac:dyDescent="0.2">
      <c r="D11501" s="7"/>
      <c r="E11501"/>
      <c r="F11501"/>
      <c r="G11501"/>
      <c r="H11501"/>
      <c r="I11501"/>
    </row>
    <row r="11502" spans="4:9" x14ac:dyDescent="0.2">
      <c r="D11502" s="7"/>
      <c r="E11502"/>
      <c r="F11502"/>
      <c r="G11502"/>
      <c r="H11502"/>
      <c r="I11502"/>
    </row>
    <row r="11503" spans="4:9" x14ac:dyDescent="0.2">
      <c r="D11503" s="7"/>
      <c r="E11503"/>
      <c r="F11503"/>
      <c r="G11503"/>
      <c r="H11503"/>
      <c r="I11503"/>
    </row>
    <row r="11504" spans="4:9" x14ac:dyDescent="0.2">
      <c r="D11504" s="7"/>
      <c r="E11504"/>
      <c r="F11504"/>
      <c r="G11504"/>
      <c r="H11504"/>
      <c r="I11504"/>
    </row>
    <row r="11505" spans="4:9" x14ac:dyDescent="0.2">
      <c r="D11505" s="7"/>
      <c r="E11505"/>
      <c r="F11505"/>
      <c r="G11505"/>
      <c r="H11505"/>
      <c r="I11505"/>
    </row>
    <row r="11506" spans="4:9" x14ac:dyDescent="0.2">
      <c r="D11506" s="7"/>
      <c r="E11506"/>
      <c r="F11506"/>
      <c r="G11506"/>
      <c r="H11506"/>
      <c r="I11506"/>
    </row>
    <row r="11507" spans="4:9" x14ac:dyDescent="0.2">
      <c r="D11507" s="7"/>
      <c r="E11507"/>
      <c r="F11507"/>
      <c r="G11507"/>
      <c r="H11507"/>
      <c r="I11507"/>
    </row>
    <row r="11508" spans="4:9" x14ac:dyDescent="0.2">
      <c r="D11508" s="7"/>
      <c r="E11508"/>
      <c r="F11508"/>
      <c r="G11508"/>
      <c r="H11508"/>
      <c r="I11508"/>
    </row>
    <row r="11509" spans="4:9" x14ac:dyDescent="0.2">
      <c r="D11509" s="7"/>
      <c r="E11509"/>
      <c r="F11509"/>
      <c r="G11509"/>
      <c r="H11509"/>
      <c r="I11509"/>
    </row>
    <row r="11510" spans="4:9" x14ac:dyDescent="0.2">
      <c r="D11510" s="7"/>
      <c r="E11510"/>
      <c r="F11510"/>
      <c r="G11510"/>
      <c r="H11510"/>
      <c r="I11510"/>
    </row>
    <row r="11511" spans="4:9" x14ac:dyDescent="0.2">
      <c r="D11511" s="7"/>
      <c r="E11511"/>
      <c r="F11511"/>
      <c r="G11511"/>
      <c r="H11511"/>
      <c r="I11511"/>
    </row>
    <row r="11512" spans="4:9" x14ac:dyDescent="0.2">
      <c r="D11512" s="7"/>
      <c r="E11512"/>
      <c r="F11512"/>
      <c r="G11512"/>
      <c r="H11512"/>
      <c r="I11512"/>
    </row>
    <row r="11513" spans="4:9" x14ac:dyDescent="0.2">
      <c r="D11513" s="7"/>
      <c r="E11513"/>
      <c r="F11513"/>
      <c r="G11513"/>
      <c r="H11513"/>
      <c r="I11513"/>
    </row>
    <row r="11514" spans="4:9" x14ac:dyDescent="0.2">
      <c r="D11514" s="7"/>
      <c r="E11514"/>
      <c r="F11514"/>
      <c r="G11514"/>
      <c r="H11514"/>
      <c r="I11514"/>
    </row>
    <row r="11515" spans="4:9" x14ac:dyDescent="0.2">
      <c r="D11515" s="7"/>
      <c r="E11515"/>
      <c r="F11515"/>
      <c r="G11515"/>
      <c r="H11515"/>
      <c r="I11515"/>
    </row>
    <row r="11516" spans="4:9" x14ac:dyDescent="0.2">
      <c r="D11516" s="7"/>
      <c r="E11516"/>
      <c r="F11516"/>
      <c r="G11516"/>
      <c r="H11516"/>
      <c r="I11516"/>
    </row>
    <row r="11517" spans="4:9" x14ac:dyDescent="0.2">
      <c r="D11517" s="7"/>
      <c r="E11517"/>
      <c r="F11517"/>
      <c r="G11517"/>
      <c r="H11517"/>
      <c r="I11517"/>
    </row>
    <row r="11518" spans="4:9" x14ac:dyDescent="0.2">
      <c r="D11518" s="7"/>
      <c r="E11518"/>
      <c r="F11518"/>
      <c r="G11518"/>
      <c r="H11518"/>
      <c r="I11518"/>
    </row>
    <row r="11519" spans="4:9" x14ac:dyDescent="0.2">
      <c r="D11519" s="7"/>
      <c r="E11519"/>
      <c r="F11519"/>
      <c r="G11519"/>
      <c r="H11519"/>
      <c r="I11519"/>
    </row>
    <row r="11520" spans="4:9" x14ac:dyDescent="0.2">
      <c r="D11520" s="7"/>
      <c r="E11520"/>
      <c r="F11520"/>
      <c r="G11520"/>
      <c r="H11520"/>
      <c r="I11520"/>
    </row>
    <row r="11521" spans="4:9" x14ac:dyDescent="0.2">
      <c r="D11521" s="7"/>
      <c r="E11521"/>
      <c r="F11521"/>
      <c r="G11521"/>
      <c r="H11521"/>
      <c r="I11521"/>
    </row>
    <row r="11522" spans="4:9" x14ac:dyDescent="0.2">
      <c r="D11522" s="7"/>
      <c r="E11522"/>
      <c r="F11522"/>
      <c r="G11522"/>
      <c r="H11522"/>
      <c r="I11522"/>
    </row>
    <row r="11523" spans="4:9" x14ac:dyDescent="0.2">
      <c r="D11523" s="7"/>
      <c r="E11523"/>
      <c r="F11523"/>
      <c r="G11523"/>
      <c r="H11523"/>
      <c r="I11523"/>
    </row>
    <row r="11524" spans="4:9" x14ac:dyDescent="0.2">
      <c r="D11524" s="7"/>
      <c r="E11524"/>
      <c r="F11524"/>
      <c r="G11524"/>
      <c r="H11524"/>
      <c r="I11524"/>
    </row>
    <row r="11525" spans="4:9" x14ac:dyDescent="0.2">
      <c r="D11525" s="7"/>
      <c r="E11525"/>
      <c r="F11525"/>
      <c r="G11525"/>
      <c r="H11525"/>
      <c r="I11525"/>
    </row>
    <row r="11526" spans="4:9" x14ac:dyDescent="0.2">
      <c r="D11526" s="7"/>
      <c r="E11526"/>
      <c r="F11526"/>
      <c r="G11526"/>
      <c r="H11526"/>
      <c r="I11526"/>
    </row>
    <row r="11527" spans="4:9" x14ac:dyDescent="0.2">
      <c r="D11527" s="7"/>
      <c r="E11527"/>
      <c r="F11527"/>
      <c r="G11527"/>
      <c r="H11527"/>
      <c r="I11527"/>
    </row>
    <row r="11528" spans="4:9" x14ac:dyDescent="0.2">
      <c r="D11528" s="7"/>
      <c r="E11528"/>
      <c r="F11528"/>
      <c r="G11528"/>
      <c r="H11528"/>
      <c r="I11528"/>
    </row>
    <row r="11529" spans="4:9" x14ac:dyDescent="0.2">
      <c r="D11529" s="7"/>
      <c r="E11529"/>
      <c r="F11529"/>
      <c r="G11529"/>
      <c r="H11529"/>
      <c r="I11529"/>
    </row>
    <row r="11530" spans="4:9" x14ac:dyDescent="0.2">
      <c r="D11530" s="7"/>
      <c r="E11530"/>
      <c r="F11530"/>
      <c r="G11530"/>
      <c r="H11530"/>
      <c r="I11530"/>
    </row>
    <row r="11531" spans="4:9" x14ac:dyDescent="0.2">
      <c r="D11531" s="7"/>
      <c r="E11531"/>
      <c r="F11531"/>
      <c r="G11531"/>
      <c r="H11531"/>
      <c r="I11531"/>
    </row>
    <row r="11532" spans="4:9" x14ac:dyDescent="0.2">
      <c r="D11532" s="7"/>
      <c r="E11532"/>
      <c r="F11532"/>
      <c r="G11532"/>
      <c r="H11532"/>
      <c r="I11532"/>
    </row>
    <row r="11533" spans="4:9" x14ac:dyDescent="0.2">
      <c r="D11533" s="7"/>
      <c r="E11533"/>
      <c r="F11533"/>
      <c r="G11533"/>
      <c r="H11533"/>
      <c r="I11533"/>
    </row>
    <row r="11534" spans="4:9" x14ac:dyDescent="0.2">
      <c r="D11534" s="7"/>
      <c r="E11534"/>
      <c r="F11534"/>
      <c r="G11534"/>
      <c r="H11534"/>
      <c r="I11534"/>
    </row>
    <row r="11535" spans="4:9" x14ac:dyDescent="0.2">
      <c r="D11535" s="7"/>
      <c r="E11535"/>
      <c r="F11535"/>
      <c r="G11535"/>
      <c r="H11535"/>
      <c r="I11535"/>
    </row>
    <row r="11536" spans="4:9" x14ac:dyDescent="0.2">
      <c r="D11536" s="7"/>
      <c r="E11536"/>
      <c r="F11536"/>
      <c r="G11536"/>
      <c r="H11536"/>
      <c r="I11536"/>
    </row>
    <row r="11537" spans="4:9" x14ac:dyDescent="0.2">
      <c r="D11537" s="7"/>
      <c r="E11537"/>
      <c r="F11537"/>
      <c r="G11537"/>
      <c r="H11537"/>
      <c r="I11537"/>
    </row>
    <row r="11538" spans="4:9" x14ac:dyDescent="0.2">
      <c r="D11538" s="7"/>
      <c r="E11538"/>
      <c r="F11538"/>
      <c r="G11538"/>
      <c r="H11538"/>
      <c r="I11538"/>
    </row>
    <row r="11539" spans="4:9" x14ac:dyDescent="0.2">
      <c r="D11539" s="7"/>
      <c r="E11539"/>
      <c r="F11539"/>
      <c r="G11539"/>
      <c r="H11539"/>
      <c r="I11539"/>
    </row>
    <row r="11540" spans="4:9" x14ac:dyDescent="0.2">
      <c r="D11540" s="7"/>
      <c r="E11540"/>
      <c r="F11540"/>
      <c r="G11540"/>
      <c r="H11540"/>
      <c r="I11540"/>
    </row>
    <row r="11541" spans="4:9" x14ac:dyDescent="0.2">
      <c r="D11541" s="7"/>
      <c r="E11541"/>
      <c r="F11541"/>
      <c r="G11541"/>
      <c r="H11541"/>
      <c r="I11541"/>
    </row>
    <row r="11542" spans="4:9" x14ac:dyDescent="0.2">
      <c r="D11542" s="7"/>
      <c r="E11542"/>
      <c r="F11542"/>
      <c r="G11542"/>
      <c r="H11542"/>
      <c r="I11542"/>
    </row>
    <row r="11543" spans="4:9" x14ac:dyDescent="0.2">
      <c r="D11543" s="7"/>
      <c r="E11543"/>
      <c r="F11543"/>
      <c r="G11543"/>
      <c r="H11543"/>
      <c r="I11543"/>
    </row>
    <row r="11544" spans="4:9" x14ac:dyDescent="0.2">
      <c r="D11544" s="7"/>
      <c r="E11544"/>
      <c r="F11544"/>
      <c r="G11544"/>
      <c r="H11544"/>
      <c r="I11544"/>
    </row>
    <row r="11545" spans="4:9" x14ac:dyDescent="0.2">
      <c r="D11545" s="7"/>
      <c r="E11545"/>
      <c r="F11545"/>
      <c r="G11545"/>
      <c r="H11545"/>
      <c r="I11545"/>
    </row>
    <row r="11546" spans="4:9" x14ac:dyDescent="0.2">
      <c r="D11546" s="7"/>
      <c r="E11546"/>
      <c r="F11546"/>
      <c r="G11546"/>
      <c r="H11546"/>
      <c r="I11546"/>
    </row>
    <row r="11547" spans="4:9" x14ac:dyDescent="0.2">
      <c r="D11547" s="7"/>
      <c r="E11547"/>
      <c r="F11547"/>
      <c r="G11547"/>
      <c r="H11547"/>
      <c r="I11547"/>
    </row>
    <row r="11548" spans="4:9" x14ac:dyDescent="0.2">
      <c r="D11548" s="7"/>
      <c r="E11548"/>
      <c r="F11548"/>
      <c r="G11548"/>
      <c r="H11548"/>
      <c r="I11548"/>
    </row>
    <row r="11549" spans="4:9" x14ac:dyDescent="0.2">
      <c r="D11549" s="7"/>
      <c r="E11549"/>
      <c r="F11549"/>
      <c r="G11549"/>
      <c r="H11549"/>
      <c r="I11549"/>
    </row>
    <row r="11550" spans="4:9" x14ac:dyDescent="0.2">
      <c r="D11550" s="7"/>
      <c r="E11550"/>
      <c r="F11550"/>
      <c r="G11550"/>
      <c r="H11550"/>
      <c r="I11550"/>
    </row>
    <row r="11551" spans="4:9" x14ac:dyDescent="0.2">
      <c r="D11551" s="7"/>
      <c r="E11551"/>
      <c r="F11551"/>
      <c r="G11551"/>
      <c r="H11551"/>
      <c r="I11551"/>
    </row>
    <row r="11552" spans="4:9" x14ac:dyDescent="0.2">
      <c r="D11552" s="7"/>
      <c r="E11552"/>
      <c r="F11552"/>
      <c r="G11552"/>
      <c r="H11552"/>
      <c r="I11552"/>
    </row>
    <row r="11553" spans="4:9" x14ac:dyDescent="0.2">
      <c r="D11553" s="7"/>
      <c r="E11553"/>
      <c r="F11553"/>
      <c r="G11553"/>
      <c r="H11553"/>
      <c r="I11553"/>
    </row>
    <row r="11554" spans="4:9" x14ac:dyDescent="0.2">
      <c r="D11554" s="7"/>
      <c r="E11554"/>
      <c r="F11554"/>
      <c r="G11554"/>
      <c r="H11554"/>
      <c r="I11554"/>
    </row>
    <row r="11555" spans="4:9" x14ac:dyDescent="0.2">
      <c r="D11555" s="7"/>
      <c r="E11555"/>
      <c r="F11555"/>
      <c r="G11555"/>
      <c r="H11555"/>
      <c r="I11555"/>
    </row>
    <row r="11556" spans="4:9" x14ac:dyDescent="0.2">
      <c r="D11556" s="7"/>
      <c r="E11556"/>
      <c r="F11556"/>
      <c r="G11556"/>
      <c r="H11556"/>
      <c r="I11556"/>
    </row>
    <row r="11557" spans="4:9" x14ac:dyDescent="0.2">
      <c r="D11557" s="7"/>
      <c r="E11557"/>
      <c r="F11557"/>
      <c r="G11557"/>
      <c r="H11557"/>
      <c r="I11557"/>
    </row>
    <row r="11558" spans="4:9" x14ac:dyDescent="0.2">
      <c r="D11558" s="7"/>
      <c r="E11558"/>
      <c r="F11558"/>
      <c r="G11558"/>
      <c r="H11558"/>
      <c r="I11558"/>
    </row>
    <row r="11559" spans="4:9" x14ac:dyDescent="0.2">
      <c r="D11559" s="7"/>
      <c r="E11559"/>
      <c r="F11559"/>
      <c r="G11559"/>
      <c r="H11559"/>
      <c r="I11559"/>
    </row>
    <row r="11560" spans="4:9" x14ac:dyDescent="0.2">
      <c r="D11560" s="7"/>
      <c r="E11560"/>
      <c r="F11560"/>
      <c r="G11560"/>
      <c r="H11560"/>
      <c r="I11560"/>
    </row>
    <row r="11561" spans="4:9" x14ac:dyDescent="0.2">
      <c r="D11561" s="7"/>
      <c r="E11561"/>
      <c r="F11561"/>
      <c r="G11561"/>
      <c r="H11561"/>
      <c r="I11561"/>
    </row>
    <row r="11562" spans="4:9" x14ac:dyDescent="0.2">
      <c r="D11562" s="7"/>
      <c r="E11562"/>
      <c r="F11562"/>
      <c r="G11562"/>
      <c r="H11562"/>
      <c r="I11562"/>
    </row>
    <row r="11563" spans="4:9" x14ac:dyDescent="0.2">
      <c r="D11563" s="7"/>
      <c r="E11563"/>
      <c r="F11563"/>
      <c r="G11563"/>
      <c r="H11563"/>
      <c r="I11563"/>
    </row>
    <row r="11564" spans="4:9" x14ac:dyDescent="0.2">
      <c r="D11564" s="7"/>
      <c r="E11564"/>
      <c r="F11564"/>
      <c r="G11564"/>
      <c r="H11564"/>
      <c r="I11564"/>
    </row>
    <row r="11565" spans="4:9" x14ac:dyDescent="0.2">
      <c r="D11565" s="7"/>
      <c r="E11565"/>
      <c r="F11565"/>
      <c r="G11565"/>
      <c r="H11565"/>
      <c r="I11565"/>
    </row>
    <row r="11566" spans="4:9" x14ac:dyDescent="0.2">
      <c r="D11566" s="7"/>
      <c r="E11566"/>
      <c r="F11566"/>
      <c r="G11566"/>
      <c r="H11566"/>
      <c r="I11566"/>
    </row>
    <row r="11567" spans="4:9" x14ac:dyDescent="0.2">
      <c r="D11567" s="7"/>
      <c r="E11567"/>
      <c r="F11567"/>
      <c r="G11567"/>
      <c r="H11567"/>
      <c r="I11567"/>
    </row>
    <row r="11568" spans="4:9" x14ac:dyDescent="0.2">
      <c r="D11568" s="7"/>
      <c r="E11568"/>
      <c r="F11568"/>
      <c r="G11568"/>
      <c r="H11568"/>
      <c r="I11568"/>
    </row>
    <row r="11569" spans="4:9" x14ac:dyDescent="0.2">
      <c r="D11569" s="7"/>
      <c r="E11569"/>
      <c r="F11569"/>
      <c r="G11569"/>
      <c r="H11569"/>
      <c r="I11569"/>
    </row>
    <row r="11570" spans="4:9" x14ac:dyDescent="0.2">
      <c r="D11570" s="7"/>
      <c r="E11570"/>
      <c r="F11570"/>
      <c r="G11570"/>
      <c r="H11570"/>
      <c r="I11570"/>
    </row>
    <row r="11571" spans="4:9" x14ac:dyDescent="0.2">
      <c r="D11571" s="7"/>
      <c r="E11571"/>
      <c r="F11571"/>
      <c r="G11571"/>
      <c r="H11571"/>
      <c r="I11571"/>
    </row>
    <row r="11572" spans="4:9" x14ac:dyDescent="0.2">
      <c r="D11572" s="7"/>
      <c r="E11572"/>
      <c r="F11572"/>
      <c r="G11572"/>
      <c r="H11572"/>
      <c r="I11572"/>
    </row>
    <row r="11573" spans="4:9" x14ac:dyDescent="0.2">
      <c r="D11573" s="7"/>
      <c r="E11573"/>
      <c r="F11573"/>
      <c r="G11573"/>
      <c r="H11573"/>
      <c r="I11573"/>
    </row>
    <row r="11574" spans="4:9" x14ac:dyDescent="0.2">
      <c r="D11574" s="7"/>
      <c r="E11574"/>
      <c r="F11574"/>
      <c r="G11574"/>
      <c r="H11574"/>
      <c r="I11574"/>
    </row>
    <row r="11575" spans="4:9" x14ac:dyDescent="0.2">
      <c r="D11575" s="7"/>
      <c r="E11575"/>
      <c r="F11575"/>
      <c r="G11575"/>
      <c r="H11575"/>
      <c r="I11575"/>
    </row>
    <row r="11576" spans="4:9" x14ac:dyDescent="0.2">
      <c r="D11576" s="7"/>
      <c r="E11576"/>
      <c r="F11576"/>
      <c r="G11576"/>
      <c r="H11576"/>
      <c r="I11576"/>
    </row>
    <row r="11577" spans="4:9" x14ac:dyDescent="0.2">
      <c r="D11577" s="7"/>
      <c r="E11577"/>
      <c r="F11577"/>
      <c r="G11577"/>
      <c r="H11577"/>
      <c r="I11577"/>
    </row>
    <row r="11578" spans="4:9" x14ac:dyDescent="0.2">
      <c r="D11578" s="7"/>
      <c r="E11578"/>
      <c r="F11578"/>
      <c r="G11578"/>
      <c r="H11578"/>
      <c r="I11578"/>
    </row>
    <row r="11579" spans="4:9" x14ac:dyDescent="0.2">
      <c r="D11579" s="7"/>
      <c r="E11579"/>
      <c r="F11579"/>
      <c r="G11579"/>
      <c r="H11579"/>
      <c r="I11579"/>
    </row>
    <row r="11580" spans="4:9" x14ac:dyDescent="0.2">
      <c r="D11580" s="7"/>
      <c r="E11580"/>
      <c r="F11580"/>
      <c r="G11580"/>
      <c r="H11580"/>
      <c r="I11580"/>
    </row>
    <row r="11581" spans="4:9" x14ac:dyDescent="0.2">
      <c r="D11581" s="7"/>
      <c r="E11581"/>
      <c r="F11581"/>
      <c r="G11581"/>
      <c r="H11581"/>
      <c r="I11581"/>
    </row>
    <row r="11582" spans="4:9" x14ac:dyDescent="0.2">
      <c r="D11582" s="7"/>
      <c r="E11582"/>
      <c r="F11582"/>
      <c r="G11582"/>
      <c r="H11582"/>
      <c r="I11582"/>
    </row>
    <row r="11583" spans="4:9" x14ac:dyDescent="0.2">
      <c r="D11583" s="7"/>
      <c r="E11583"/>
      <c r="F11583"/>
      <c r="G11583"/>
      <c r="H11583"/>
      <c r="I11583"/>
    </row>
    <row r="11584" spans="4:9" x14ac:dyDescent="0.2">
      <c r="D11584" s="7"/>
      <c r="E11584"/>
      <c r="F11584"/>
      <c r="G11584"/>
      <c r="H11584"/>
      <c r="I11584"/>
    </row>
    <row r="11585" spans="4:9" x14ac:dyDescent="0.2">
      <c r="D11585" s="7"/>
      <c r="E11585"/>
      <c r="F11585"/>
      <c r="G11585"/>
      <c r="H11585"/>
      <c r="I11585"/>
    </row>
    <row r="11586" spans="4:9" x14ac:dyDescent="0.2">
      <c r="D11586" s="7"/>
      <c r="E11586"/>
      <c r="F11586"/>
      <c r="G11586"/>
      <c r="H11586"/>
      <c r="I11586"/>
    </row>
    <row r="11587" spans="4:9" x14ac:dyDescent="0.2">
      <c r="D11587" s="7"/>
      <c r="E11587"/>
      <c r="F11587"/>
      <c r="G11587"/>
      <c r="H11587"/>
      <c r="I11587"/>
    </row>
    <row r="11588" spans="4:9" x14ac:dyDescent="0.2">
      <c r="D11588" s="7"/>
      <c r="E11588"/>
      <c r="F11588"/>
      <c r="G11588"/>
      <c r="H11588"/>
      <c r="I11588"/>
    </row>
    <row r="11589" spans="4:9" x14ac:dyDescent="0.2">
      <c r="D11589" s="7"/>
      <c r="E11589"/>
      <c r="F11589"/>
      <c r="G11589"/>
      <c r="H11589"/>
      <c r="I11589"/>
    </row>
    <row r="11590" spans="4:9" x14ac:dyDescent="0.2">
      <c r="D11590" s="7"/>
      <c r="E11590"/>
      <c r="F11590"/>
      <c r="G11590"/>
      <c r="H11590"/>
      <c r="I11590"/>
    </row>
    <row r="11591" spans="4:9" x14ac:dyDescent="0.2">
      <c r="D11591" s="7"/>
      <c r="E11591"/>
      <c r="F11591"/>
      <c r="G11591"/>
      <c r="H11591"/>
      <c r="I11591"/>
    </row>
    <row r="11592" spans="4:9" x14ac:dyDescent="0.2">
      <c r="D11592" s="7"/>
      <c r="E11592"/>
      <c r="F11592"/>
      <c r="G11592"/>
      <c r="H11592"/>
      <c r="I11592"/>
    </row>
    <row r="11593" spans="4:9" x14ac:dyDescent="0.2">
      <c r="D11593" s="7"/>
      <c r="E11593"/>
      <c r="F11593"/>
      <c r="G11593"/>
      <c r="H11593"/>
      <c r="I11593"/>
    </row>
    <row r="11594" spans="4:9" x14ac:dyDescent="0.2">
      <c r="D11594" s="7"/>
      <c r="E11594"/>
      <c r="F11594"/>
      <c r="G11594"/>
      <c r="H11594"/>
      <c r="I11594"/>
    </row>
    <row r="11595" spans="4:9" x14ac:dyDescent="0.2">
      <c r="D11595" s="7"/>
      <c r="E11595"/>
      <c r="F11595"/>
      <c r="G11595"/>
      <c r="H11595"/>
      <c r="I11595"/>
    </row>
    <row r="11596" spans="4:9" x14ac:dyDescent="0.2">
      <c r="D11596" s="7"/>
      <c r="E11596"/>
      <c r="F11596"/>
      <c r="G11596"/>
      <c r="H11596"/>
      <c r="I11596"/>
    </row>
    <row r="11597" spans="4:9" x14ac:dyDescent="0.2">
      <c r="D11597" s="7"/>
      <c r="E11597"/>
      <c r="F11597"/>
      <c r="G11597"/>
      <c r="H11597"/>
      <c r="I11597"/>
    </row>
    <row r="11598" spans="4:9" x14ac:dyDescent="0.2">
      <c r="D11598" s="7"/>
      <c r="E11598"/>
      <c r="F11598"/>
      <c r="G11598"/>
      <c r="H11598"/>
      <c r="I11598"/>
    </row>
    <row r="11599" spans="4:9" x14ac:dyDescent="0.2">
      <c r="D11599" s="7"/>
      <c r="E11599"/>
      <c r="F11599"/>
      <c r="G11599"/>
      <c r="H11599"/>
      <c r="I11599"/>
    </row>
    <row r="11600" spans="4:9" x14ac:dyDescent="0.2">
      <c r="D11600" s="7"/>
      <c r="E11600"/>
      <c r="F11600"/>
      <c r="G11600"/>
      <c r="H11600"/>
      <c r="I11600"/>
    </row>
    <row r="11601" spans="4:9" x14ac:dyDescent="0.2">
      <c r="D11601" s="7"/>
      <c r="E11601"/>
      <c r="F11601"/>
      <c r="G11601"/>
      <c r="H11601"/>
      <c r="I11601"/>
    </row>
    <row r="11602" spans="4:9" x14ac:dyDescent="0.2">
      <c r="D11602" s="7"/>
      <c r="E11602"/>
      <c r="F11602"/>
      <c r="G11602"/>
      <c r="H11602"/>
      <c r="I11602"/>
    </row>
    <row r="11603" spans="4:9" x14ac:dyDescent="0.2">
      <c r="D11603" s="7"/>
      <c r="E11603"/>
      <c r="F11603"/>
      <c r="G11603"/>
      <c r="H11603"/>
      <c r="I11603"/>
    </row>
    <row r="11604" spans="4:9" x14ac:dyDescent="0.2">
      <c r="D11604" s="7"/>
      <c r="E11604"/>
      <c r="F11604"/>
      <c r="G11604"/>
      <c r="H11604"/>
      <c r="I11604"/>
    </row>
    <row r="11605" spans="4:9" x14ac:dyDescent="0.2">
      <c r="D11605" s="7"/>
      <c r="E11605"/>
      <c r="F11605"/>
      <c r="G11605"/>
      <c r="H11605"/>
      <c r="I11605"/>
    </row>
    <row r="11606" spans="4:9" x14ac:dyDescent="0.2">
      <c r="D11606" s="7"/>
      <c r="E11606"/>
      <c r="F11606"/>
      <c r="G11606"/>
      <c r="H11606"/>
      <c r="I11606"/>
    </row>
    <row r="11607" spans="4:9" x14ac:dyDescent="0.2">
      <c r="D11607" s="7"/>
      <c r="E11607"/>
      <c r="F11607"/>
      <c r="G11607"/>
      <c r="H11607"/>
      <c r="I11607"/>
    </row>
    <row r="11608" spans="4:9" x14ac:dyDescent="0.2">
      <c r="D11608" s="7"/>
      <c r="E11608"/>
      <c r="F11608"/>
      <c r="G11608"/>
      <c r="H11608"/>
      <c r="I11608"/>
    </row>
    <row r="11609" spans="4:9" x14ac:dyDescent="0.2">
      <c r="D11609" s="7"/>
      <c r="E11609"/>
      <c r="F11609"/>
      <c r="G11609"/>
      <c r="H11609"/>
      <c r="I11609"/>
    </row>
    <row r="11610" spans="4:9" x14ac:dyDescent="0.2">
      <c r="D11610" s="7"/>
      <c r="E11610"/>
      <c r="F11610"/>
      <c r="G11610"/>
      <c r="H11610"/>
      <c r="I11610"/>
    </row>
    <row r="11611" spans="4:9" x14ac:dyDescent="0.2">
      <c r="D11611" s="7"/>
      <c r="E11611"/>
      <c r="F11611"/>
      <c r="G11611"/>
      <c r="H11611"/>
      <c r="I11611"/>
    </row>
    <row r="11612" spans="4:9" x14ac:dyDescent="0.2">
      <c r="D11612" s="7"/>
      <c r="E11612"/>
      <c r="F11612"/>
      <c r="G11612"/>
      <c r="H11612"/>
      <c r="I11612"/>
    </row>
    <row r="11613" spans="4:9" x14ac:dyDescent="0.2">
      <c r="D11613" s="7"/>
      <c r="E11613"/>
      <c r="F11613"/>
      <c r="G11613"/>
      <c r="H11613"/>
      <c r="I11613"/>
    </row>
    <row r="11614" spans="4:9" x14ac:dyDescent="0.2">
      <c r="D11614" s="7"/>
      <c r="E11614"/>
      <c r="F11614"/>
      <c r="G11614"/>
      <c r="H11614"/>
      <c r="I11614"/>
    </row>
    <row r="11615" spans="4:9" x14ac:dyDescent="0.2">
      <c r="D11615" s="7"/>
      <c r="E11615"/>
      <c r="F11615"/>
      <c r="G11615"/>
      <c r="H11615"/>
      <c r="I11615"/>
    </row>
    <row r="11616" spans="4:9" x14ac:dyDescent="0.2">
      <c r="D11616" s="7"/>
      <c r="E11616"/>
      <c r="F11616"/>
      <c r="G11616"/>
      <c r="H11616"/>
      <c r="I11616"/>
    </row>
    <row r="11617" spans="4:9" x14ac:dyDescent="0.2">
      <c r="D11617" s="7"/>
      <c r="E11617"/>
      <c r="F11617"/>
      <c r="G11617"/>
      <c r="H11617"/>
      <c r="I11617"/>
    </row>
    <row r="11618" spans="4:9" x14ac:dyDescent="0.2">
      <c r="D11618" s="7"/>
      <c r="E11618"/>
      <c r="F11618"/>
      <c r="G11618"/>
      <c r="H11618"/>
      <c r="I11618"/>
    </row>
    <row r="11619" spans="4:9" x14ac:dyDescent="0.2">
      <c r="D11619" s="7"/>
      <c r="E11619"/>
      <c r="F11619"/>
      <c r="G11619"/>
      <c r="H11619"/>
      <c r="I11619"/>
    </row>
    <row r="11620" spans="4:9" x14ac:dyDescent="0.2">
      <c r="D11620" s="7"/>
      <c r="E11620"/>
      <c r="F11620"/>
      <c r="G11620"/>
      <c r="H11620"/>
      <c r="I11620"/>
    </row>
    <row r="11621" spans="4:9" x14ac:dyDescent="0.2">
      <c r="D11621" s="7"/>
      <c r="E11621"/>
      <c r="F11621"/>
      <c r="G11621"/>
      <c r="H11621"/>
      <c r="I11621"/>
    </row>
    <row r="11622" spans="4:9" x14ac:dyDescent="0.2">
      <c r="D11622" s="7"/>
      <c r="E11622"/>
      <c r="F11622"/>
      <c r="G11622"/>
      <c r="H11622"/>
      <c r="I11622"/>
    </row>
    <row r="11623" spans="4:9" x14ac:dyDescent="0.2">
      <c r="D11623" s="7"/>
      <c r="E11623"/>
      <c r="F11623"/>
      <c r="G11623"/>
      <c r="H11623"/>
      <c r="I11623"/>
    </row>
    <row r="11624" spans="4:9" x14ac:dyDescent="0.2">
      <c r="D11624" s="7"/>
      <c r="E11624"/>
      <c r="F11624"/>
      <c r="G11624"/>
      <c r="H11624"/>
      <c r="I11624"/>
    </row>
    <row r="11625" spans="4:9" x14ac:dyDescent="0.2">
      <c r="D11625" s="7"/>
      <c r="E11625"/>
      <c r="F11625"/>
      <c r="G11625"/>
      <c r="H11625"/>
      <c r="I11625"/>
    </row>
    <row r="11626" spans="4:9" x14ac:dyDescent="0.2">
      <c r="D11626" s="7"/>
      <c r="E11626"/>
      <c r="F11626"/>
      <c r="G11626"/>
      <c r="H11626"/>
      <c r="I11626"/>
    </row>
    <row r="11627" spans="4:9" x14ac:dyDescent="0.2">
      <c r="D11627" s="7"/>
      <c r="E11627"/>
      <c r="F11627"/>
      <c r="G11627"/>
      <c r="H11627"/>
      <c r="I11627"/>
    </row>
    <row r="11628" spans="4:9" x14ac:dyDescent="0.2">
      <c r="D11628" s="7"/>
      <c r="E11628"/>
      <c r="F11628"/>
      <c r="G11628"/>
      <c r="H11628"/>
      <c r="I11628"/>
    </row>
    <row r="11629" spans="4:9" x14ac:dyDescent="0.2">
      <c r="D11629" s="7"/>
      <c r="E11629"/>
      <c r="F11629"/>
      <c r="G11629"/>
      <c r="H11629"/>
      <c r="I11629"/>
    </row>
    <row r="11630" spans="4:9" x14ac:dyDescent="0.2">
      <c r="D11630" s="7"/>
      <c r="E11630"/>
      <c r="F11630"/>
      <c r="G11630"/>
      <c r="H11630"/>
      <c r="I11630"/>
    </row>
    <row r="11631" spans="4:9" x14ac:dyDescent="0.2">
      <c r="D11631" s="7"/>
      <c r="E11631"/>
      <c r="F11631"/>
      <c r="G11631"/>
      <c r="H11631"/>
      <c r="I11631"/>
    </row>
    <row r="11632" spans="4:9" x14ac:dyDescent="0.2">
      <c r="D11632" s="7"/>
      <c r="E11632"/>
      <c r="F11632"/>
      <c r="G11632"/>
      <c r="H11632"/>
      <c r="I11632"/>
    </row>
    <row r="11633" spans="4:9" x14ac:dyDescent="0.2">
      <c r="D11633" s="7"/>
      <c r="E11633"/>
      <c r="F11633"/>
      <c r="G11633"/>
      <c r="H11633"/>
      <c r="I11633"/>
    </row>
    <row r="11634" spans="4:9" x14ac:dyDescent="0.2">
      <c r="D11634" s="7"/>
      <c r="E11634"/>
      <c r="F11634"/>
      <c r="G11634"/>
      <c r="H11634"/>
      <c r="I11634"/>
    </row>
    <row r="11635" spans="4:9" x14ac:dyDescent="0.2">
      <c r="D11635" s="7"/>
      <c r="E11635"/>
      <c r="F11635"/>
      <c r="G11635"/>
      <c r="H11635"/>
      <c r="I11635"/>
    </row>
    <row r="11636" spans="4:9" x14ac:dyDescent="0.2">
      <c r="D11636" s="7"/>
      <c r="E11636"/>
      <c r="F11636"/>
      <c r="G11636"/>
      <c r="H11636"/>
      <c r="I11636"/>
    </row>
    <row r="11637" spans="4:9" x14ac:dyDescent="0.2">
      <c r="D11637" s="7"/>
      <c r="E11637"/>
      <c r="F11637"/>
      <c r="G11637"/>
      <c r="H11637"/>
      <c r="I11637"/>
    </row>
    <row r="11638" spans="4:9" x14ac:dyDescent="0.2">
      <c r="D11638" s="7"/>
      <c r="E11638"/>
      <c r="F11638"/>
      <c r="G11638"/>
      <c r="H11638"/>
      <c r="I11638"/>
    </row>
    <row r="11639" spans="4:9" x14ac:dyDescent="0.2">
      <c r="D11639" s="7"/>
      <c r="E11639"/>
      <c r="F11639"/>
      <c r="G11639"/>
      <c r="H11639"/>
      <c r="I11639"/>
    </row>
    <row r="11640" spans="4:9" x14ac:dyDescent="0.2">
      <c r="D11640" s="7"/>
      <c r="E11640"/>
      <c r="F11640"/>
      <c r="G11640"/>
      <c r="H11640"/>
      <c r="I11640"/>
    </row>
    <row r="11641" spans="4:9" x14ac:dyDescent="0.2">
      <c r="D11641" s="7"/>
      <c r="E11641"/>
      <c r="F11641"/>
      <c r="G11641"/>
      <c r="H11641"/>
      <c r="I11641"/>
    </row>
    <row r="11642" spans="4:9" x14ac:dyDescent="0.2">
      <c r="D11642" s="7"/>
      <c r="E11642"/>
      <c r="F11642"/>
      <c r="G11642"/>
      <c r="H11642"/>
      <c r="I11642"/>
    </row>
    <row r="11643" spans="4:9" x14ac:dyDescent="0.2">
      <c r="D11643" s="7"/>
      <c r="E11643"/>
      <c r="F11643"/>
      <c r="G11643"/>
      <c r="H11643"/>
      <c r="I11643"/>
    </row>
    <row r="11644" spans="4:9" x14ac:dyDescent="0.2">
      <c r="D11644" s="7"/>
      <c r="E11644"/>
      <c r="F11644"/>
      <c r="G11644"/>
      <c r="H11644"/>
      <c r="I11644"/>
    </row>
    <row r="11645" spans="4:9" x14ac:dyDescent="0.2">
      <c r="D11645" s="7"/>
      <c r="E11645"/>
      <c r="F11645"/>
      <c r="G11645"/>
      <c r="H11645"/>
      <c r="I11645"/>
    </row>
    <row r="11646" spans="4:9" x14ac:dyDescent="0.2">
      <c r="D11646" s="7"/>
      <c r="E11646"/>
      <c r="F11646"/>
      <c r="G11646"/>
      <c r="H11646"/>
      <c r="I11646"/>
    </row>
    <row r="11647" spans="4:9" x14ac:dyDescent="0.2">
      <c r="D11647" s="7"/>
      <c r="E11647"/>
      <c r="F11647"/>
      <c r="G11647"/>
      <c r="H11647"/>
      <c r="I11647"/>
    </row>
    <row r="11648" spans="4:9" x14ac:dyDescent="0.2">
      <c r="D11648" s="7"/>
      <c r="E11648"/>
      <c r="F11648"/>
      <c r="G11648"/>
      <c r="H11648"/>
      <c r="I11648"/>
    </row>
    <row r="11649" spans="4:9" x14ac:dyDescent="0.2">
      <c r="D11649" s="7"/>
      <c r="E11649"/>
      <c r="F11649"/>
      <c r="G11649"/>
      <c r="H11649"/>
      <c r="I11649"/>
    </row>
    <row r="11650" spans="4:9" x14ac:dyDescent="0.2">
      <c r="D11650" s="7"/>
      <c r="E11650"/>
      <c r="F11650"/>
      <c r="G11650"/>
      <c r="H11650"/>
      <c r="I11650"/>
    </row>
    <row r="11651" spans="4:9" x14ac:dyDescent="0.2">
      <c r="D11651" s="7"/>
      <c r="E11651"/>
      <c r="F11651"/>
      <c r="G11651"/>
      <c r="H11651"/>
      <c r="I11651"/>
    </row>
    <row r="11652" spans="4:9" x14ac:dyDescent="0.2">
      <c r="D11652" s="7"/>
      <c r="E11652"/>
      <c r="F11652"/>
      <c r="G11652"/>
      <c r="H11652"/>
      <c r="I11652"/>
    </row>
    <row r="11653" spans="4:9" x14ac:dyDescent="0.2">
      <c r="D11653" s="7"/>
      <c r="E11653"/>
      <c r="F11653"/>
      <c r="G11653"/>
      <c r="H11653"/>
      <c r="I11653"/>
    </row>
    <row r="11654" spans="4:9" x14ac:dyDescent="0.2">
      <c r="D11654" s="7"/>
      <c r="E11654"/>
      <c r="F11654"/>
      <c r="G11654"/>
      <c r="H11654"/>
      <c r="I11654"/>
    </row>
    <row r="11655" spans="4:9" x14ac:dyDescent="0.2">
      <c r="D11655" s="7"/>
      <c r="E11655"/>
      <c r="F11655"/>
      <c r="G11655"/>
      <c r="H11655"/>
      <c r="I11655"/>
    </row>
    <row r="11656" spans="4:9" x14ac:dyDescent="0.2">
      <c r="D11656" s="7"/>
      <c r="E11656"/>
      <c r="F11656"/>
      <c r="G11656"/>
      <c r="H11656"/>
      <c r="I11656"/>
    </row>
    <row r="11657" spans="4:9" x14ac:dyDescent="0.2">
      <c r="D11657" s="7"/>
      <c r="E11657"/>
      <c r="F11657"/>
      <c r="G11657"/>
      <c r="H11657"/>
      <c r="I11657"/>
    </row>
    <row r="11658" spans="4:9" x14ac:dyDescent="0.2">
      <c r="D11658" s="7"/>
      <c r="E11658"/>
      <c r="F11658"/>
      <c r="G11658"/>
      <c r="H11658"/>
      <c r="I11658"/>
    </row>
    <row r="11659" spans="4:9" x14ac:dyDescent="0.2">
      <c r="D11659" s="7"/>
      <c r="E11659"/>
      <c r="F11659"/>
      <c r="G11659"/>
      <c r="H11659"/>
      <c r="I11659"/>
    </row>
    <row r="11660" spans="4:9" x14ac:dyDescent="0.2">
      <c r="D11660" s="7"/>
      <c r="E11660"/>
      <c r="F11660"/>
      <c r="G11660"/>
      <c r="H11660"/>
      <c r="I11660"/>
    </row>
    <row r="11661" spans="4:9" x14ac:dyDescent="0.2">
      <c r="D11661" s="7"/>
      <c r="E11661"/>
      <c r="F11661"/>
      <c r="G11661"/>
      <c r="H11661"/>
      <c r="I11661"/>
    </row>
    <row r="11662" spans="4:9" x14ac:dyDescent="0.2">
      <c r="D11662" s="7"/>
      <c r="E11662"/>
      <c r="F11662"/>
      <c r="G11662"/>
      <c r="H11662"/>
      <c r="I11662"/>
    </row>
    <row r="11663" spans="4:9" x14ac:dyDescent="0.2">
      <c r="D11663" s="7"/>
      <c r="E11663"/>
      <c r="F11663"/>
      <c r="G11663"/>
      <c r="H11663"/>
      <c r="I11663"/>
    </row>
    <row r="11664" spans="4:9" x14ac:dyDescent="0.2">
      <c r="D11664" s="7"/>
      <c r="E11664"/>
      <c r="F11664"/>
      <c r="G11664"/>
      <c r="H11664"/>
      <c r="I11664"/>
    </row>
    <row r="11665" spans="4:9" x14ac:dyDescent="0.2">
      <c r="D11665" s="7"/>
      <c r="E11665"/>
      <c r="F11665"/>
      <c r="G11665"/>
      <c r="H11665"/>
      <c r="I11665"/>
    </row>
    <row r="11666" spans="4:9" x14ac:dyDescent="0.2">
      <c r="D11666" s="7"/>
      <c r="E11666"/>
      <c r="F11666"/>
      <c r="G11666"/>
      <c r="H11666"/>
      <c r="I11666"/>
    </row>
    <row r="11667" spans="4:9" x14ac:dyDescent="0.2">
      <c r="D11667" s="7"/>
      <c r="E11667"/>
      <c r="F11667"/>
      <c r="G11667"/>
      <c r="H11667"/>
      <c r="I11667"/>
    </row>
    <row r="11668" spans="4:9" x14ac:dyDescent="0.2">
      <c r="D11668" s="7"/>
      <c r="E11668"/>
      <c r="F11668"/>
      <c r="G11668"/>
      <c r="H11668"/>
      <c r="I11668"/>
    </row>
    <row r="11669" spans="4:9" x14ac:dyDescent="0.2">
      <c r="D11669" s="7"/>
      <c r="E11669"/>
      <c r="F11669"/>
      <c r="G11669"/>
      <c r="H11669"/>
      <c r="I11669"/>
    </row>
    <row r="11670" spans="4:9" x14ac:dyDescent="0.2">
      <c r="D11670" s="7"/>
      <c r="E11670"/>
      <c r="F11670"/>
      <c r="G11670"/>
      <c r="H11670"/>
      <c r="I11670"/>
    </row>
    <row r="11671" spans="4:9" x14ac:dyDescent="0.2">
      <c r="D11671" s="7"/>
      <c r="E11671"/>
      <c r="F11671"/>
      <c r="G11671"/>
      <c r="H11671"/>
      <c r="I11671"/>
    </row>
    <row r="11672" spans="4:9" x14ac:dyDescent="0.2">
      <c r="D11672" s="7"/>
      <c r="E11672"/>
      <c r="F11672"/>
      <c r="G11672"/>
      <c r="H11672"/>
      <c r="I11672"/>
    </row>
    <row r="11673" spans="4:9" x14ac:dyDescent="0.2">
      <c r="D11673" s="7"/>
      <c r="E11673"/>
      <c r="F11673"/>
      <c r="G11673"/>
      <c r="H11673"/>
      <c r="I11673"/>
    </row>
    <row r="11674" spans="4:9" x14ac:dyDescent="0.2">
      <c r="D11674" s="7"/>
      <c r="E11674"/>
      <c r="F11674"/>
      <c r="G11674"/>
      <c r="H11674"/>
      <c r="I11674"/>
    </row>
    <row r="11675" spans="4:9" x14ac:dyDescent="0.2">
      <c r="D11675" s="7"/>
      <c r="E11675"/>
      <c r="F11675"/>
      <c r="G11675"/>
      <c r="H11675"/>
      <c r="I11675"/>
    </row>
    <row r="11676" spans="4:9" x14ac:dyDescent="0.2">
      <c r="D11676" s="7"/>
      <c r="E11676"/>
      <c r="F11676"/>
      <c r="G11676"/>
      <c r="H11676"/>
      <c r="I11676"/>
    </row>
    <row r="11677" spans="4:9" x14ac:dyDescent="0.2">
      <c r="D11677" s="7"/>
      <c r="E11677"/>
      <c r="F11677"/>
      <c r="G11677"/>
      <c r="H11677"/>
      <c r="I11677"/>
    </row>
    <row r="11678" spans="4:9" x14ac:dyDescent="0.2">
      <c r="D11678" s="7"/>
      <c r="E11678"/>
      <c r="F11678"/>
      <c r="G11678"/>
      <c r="H11678"/>
      <c r="I11678"/>
    </row>
    <row r="11679" spans="4:9" x14ac:dyDescent="0.2">
      <c r="D11679" s="7"/>
      <c r="E11679"/>
      <c r="F11679"/>
      <c r="G11679"/>
      <c r="H11679"/>
      <c r="I11679"/>
    </row>
    <row r="11680" spans="4:9" x14ac:dyDescent="0.2">
      <c r="D11680" s="7"/>
      <c r="E11680"/>
      <c r="F11680"/>
      <c r="G11680"/>
      <c r="H11680"/>
      <c r="I11680"/>
    </row>
    <row r="11681" spans="4:9" x14ac:dyDescent="0.2">
      <c r="D11681" s="7"/>
      <c r="E11681"/>
      <c r="F11681"/>
      <c r="G11681"/>
      <c r="H11681"/>
      <c r="I11681"/>
    </row>
    <row r="11682" spans="4:9" x14ac:dyDescent="0.2">
      <c r="D11682" s="7"/>
      <c r="E11682"/>
      <c r="F11682"/>
      <c r="G11682"/>
      <c r="H11682"/>
      <c r="I11682"/>
    </row>
    <row r="11683" spans="4:9" x14ac:dyDescent="0.2">
      <c r="D11683" s="7"/>
      <c r="E11683"/>
      <c r="F11683"/>
      <c r="G11683"/>
      <c r="H11683"/>
      <c r="I11683"/>
    </row>
    <row r="11684" spans="4:9" x14ac:dyDescent="0.2">
      <c r="D11684" s="7"/>
      <c r="E11684"/>
      <c r="F11684"/>
      <c r="G11684"/>
      <c r="H11684"/>
      <c r="I11684"/>
    </row>
    <row r="11685" spans="4:9" x14ac:dyDescent="0.2">
      <c r="D11685" s="7"/>
      <c r="E11685"/>
      <c r="F11685"/>
      <c r="G11685"/>
      <c r="H11685"/>
      <c r="I11685"/>
    </row>
    <row r="11686" spans="4:9" x14ac:dyDescent="0.2">
      <c r="D11686" s="7"/>
      <c r="E11686"/>
      <c r="F11686"/>
      <c r="G11686"/>
      <c r="H11686"/>
      <c r="I11686"/>
    </row>
    <row r="11687" spans="4:9" x14ac:dyDescent="0.2">
      <c r="D11687" s="7"/>
      <c r="E11687"/>
      <c r="F11687"/>
      <c r="G11687"/>
      <c r="H11687"/>
      <c r="I11687"/>
    </row>
    <row r="11688" spans="4:9" x14ac:dyDescent="0.2">
      <c r="D11688" s="7"/>
      <c r="E11688"/>
      <c r="F11688"/>
      <c r="G11688"/>
      <c r="H11688"/>
      <c r="I11688"/>
    </row>
    <row r="11689" spans="4:9" x14ac:dyDescent="0.2">
      <c r="D11689" s="7"/>
      <c r="E11689"/>
      <c r="F11689"/>
      <c r="G11689"/>
      <c r="H11689"/>
      <c r="I11689"/>
    </row>
    <row r="11690" spans="4:9" x14ac:dyDescent="0.2">
      <c r="D11690" s="7"/>
      <c r="E11690"/>
      <c r="F11690"/>
      <c r="G11690"/>
      <c r="H11690"/>
      <c r="I11690"/>
    </row>
    <row r="11691" spans="4:9" x14ac:dyDescent="0.2">
      <c r="D11691" s="7"/>
      <c r="E11691"/>
      <c r="F11691"/>
      <c r="G11691"/>
      <c r="H11691"/>
      <c r="I11691"/>
    </row>
    <row r="11692" spans="4:9" x14ac:dyDescent="0.2">
      <c r="D11692" s="7"/>
      <c r="E11692"/>
      <c r="F11692"/>
      <c r="G11692"/>
      <c r="H11692"/>
      <c r="I11692"/>
    </row>
    <row r="11693" spans="4:9" x14ac:dyDescent="0.2">
      <c r="D11693" s="7"/>
      <c r="E11693"/>
      <c r="F11693"/>
      <c r="G11693"/>
      <c r="H11693"/>
      <c r="I11693"/>
    </row>
    <row r="11694" spans="4:9" x14ac:dyDescent="0.2">
      <c r="D11694" s="7"/>
      <c r="E11694"/>
      <c r="F11694"/>
      <c r="G11694"/>
      <c r="H11694"/>
      <c r="I11694"/>
    </row>
    <row r="11695" spans="4:9" x14ac:dyDescent="0.2">
      <c r="D11695" s="7"/>
      <c r="E11695"/>
      <c r="F11695"/>
      <c r="G11695"/>
      <c r="H11695"/>
      <c r="I11695"/>
    </row>
    <row r="11696" spans="4:9" x14ac:dyDescent="0.2">
      <c r="D11696" s="7"/>
      <c r="E11696"/>
      <c r="F11696"/>
      <c r="G11696"/>
      <c r="H11696"/>
      <c r="I11696"/>
    </row>
    <row r="11697" spans="4:9" x14ac:dyDescent="0.2">
      <c r="D11697" s="7"/>
      <c r="E11697"/>
      <c r="F11697"/>
      <c r="G11697"/>
      <c r="H11697"/>
      <c r="I11697"/>
    </row>
    <row r="11698" spans="4:9" x14ac:dyDescent="0.2">
      <c r="D11698" s="7"/>
      <c r="E11698"/>
      <c r="F11698"/>
      <c r="G11698"/>
      <c r="H11698"/>
      <c r="I11698"/>
    </row>
    <row r="11699" spans="4:9" x14ac:dyDescent="0.2">
      <c r="D11699" s="7"/>
      <c r="E11699"/>
      <c r="F11699"/>
      <c r="G11699"/>
      <c r="H11699"/>
      <c r="I11699"/>
    </row>
    <row r="11700" spans="4:9" x14ac:dyDescent="0.2">
      <c r="D11700" s="7"/>
      <c r="E11700"/>
      <c r="F11700"/>
      <c r="G11700"/>
      <c r="H11700"/>
      <c r="I11700"/>
    </row>
    <row r="11701" spans="4:9" x14ac:dyDescent="0.2">
      <c r="D11701" s="7"/>
      <c r="E11701"/>
      <c r="F11701"/>
      <c r="G11701"/>
      <c r="H11701"/>
      <c r="I11701"/>
    </row>
    <row r="11702" spans="4:9" x14ac:dyDescent="0.2">
      <c r="D11702" s="7"/>
      <c r="E11702"/>
      <c r="F11702"/>
      <c r="G11702"/>
      <c r="H11702"/>
      <c r="I11702"/>
    </row>
    <row r="11703" spans="4:9" x14ac:dyDescent="0.2">
      <c r="D11703" s="7"/>
      <c r="E11703"/>
      <c r="F11703"/>
      <c r="G11703"/>
      <c r="H11703"/>
      <c r="I11703"/>
    </row>
    <row r="11704" spans="4:9" x14ac:dyDescent="0.2">
      <c r="D11704" s="7"/>
      <c r="E11704"/>
      <c r="F11704"/>
      <c r="G11704"/>
      <c r="H11704"/>
      <c r="I11704"/>
    </row>
    <row r="11705" spans="4:9" x14ac:dyDescent="0.2">
      <c r="D11705" s="7"/>
      <c r="E11705"/>
      <c r="F11705"/>
      <c r="G11705"/>
      <c r="H11705"/>
      <c r="I11705"/>
    </row>
    <row r="11706" spans="4:9" x14ac:dyDescent="0.2">
      <c r="D11706" s="7"/>
      <c r="E11706"/>
      <c r="F11706"/>
      <c r="G11706"/>
      <c r="H11706"/>
      <c r="I11706"/>
    </row>
    <row r="11707" spans="4:9" x14ac:dyDescent="0.2">
      <c r="D11707" s="7"/>
      <c r="E11707"/>
      <c r="F11707"/>
      <c r="G11707"/>
      <c r="H11707"/>
      <c r="I11707"/>
    </row>
    <row r="11708" spans="4:9" x14ac:dyDescent="0.2">
      <c r="D11708" s="7"/>
      <c r="E11708"/>
      <c r="F11708"/>
      <c r="G11708"/>
      <c r="H11708"/>
      <c r="I11708"/>
    </row>
    <row r="11709" spans="4:9" x14ac:dyDescent="0.2">
      <c r="D11709" s="7"/>
      <c r="E11709"/>
      <c r="F11709"/>
      <c r="G11709"/>
      <c r="H11709"/>
      <c r="I11709"/>
    </row>
    <row r="11710" spans="4:9" x14ac:dyDescent="0.2">
      <c r="D11710" s="7"/>
      <c r="E11710"/>
      <c r="F11710"/>
      <c r="G11710"/>
      <c r="H11710"/>
      <c r="I11710"/>
    </row>
    <row r="11711" spans="4:9" x14ac:dyDescent="0.2">
      <c r="D11711" s="7"/>
      <c r="E11711"/>
      <c r="F11711"/>
      <c r="G11711"/>
      <c r="H11711"/>
      <c r="I11711"/>
    </row>
    <row r="11712" spans="4:9" x14ac:dyDescent="0.2">
      <c r="D11712" s="7"/>
      <c r="E11712"/>
      <c r="F11712"/>
      <c r="G11712"/>
      <c r="H11712"/>
      <c r="I11712"/>
    </row>
    <row r="11713" spans="4:9" x14ac:dyDescent="0.2">
      <c r="D11713" s="7"/>
      <c r="E11713"/>
      <c r="F11713"/>
      <c r="G11713"/>
      <c r="H11713"/>
      <c r="I11713"/>
    </row>
    <row r="11714" spans="4:9" x14ac:dyDescent="0.2">
      <c r="D11714" s="7"/>
      <c r="E11714"/>
      <c r="F11714"/>
      <c r="G11714"/>
      <c r="H11714"/>
      <c r="I11714"/>
    </row>
    <row r="11715" spans="4:9" x14ac:dyDescent="0.2">
      <c r="D11715" s="7"/>
      <c r="E11715"/>
      <c r="F11715"/>
      <c r="G11715"/>
      <c r="H11715"/>
      <c r="I11715"/>
    </row>
    <row r="11716" spans="4:9" x14ac:dyDescent="0.2">
      <c r="D11716" s="7"/>
      <c r="E11716"/>
      <c r="F11716"/>
      <c r="G11716"/>
      <c r="H11716"/>
      <c r="I11716"/>
    </row>
    <row r="11717" spans="4:9" x14ac:dyDescent="0.2">
      <c r="D11717" s="7"/>
      <c r="E11717"/>
      <c r="F11717"/>
      <c r="G11717"/>
      <c r="H11717"/>
      <c r="I11717"/>
    </row>
    <row r="11718" spans="4:9" x14ac:dyDescent="0.2">
      <c r="D11718" s="7"/>
      <c r="E11718"/>
      <c r="F11718"/>
      <c r="G11718"/>
      <c r="H11718"/>
      <c r="I11718"/>
    </row>
    <row r="11719" spans="4:9" x14ac:dyDescent="0.2">
      <c r="D11719" s="7"/>
      <c r="E11719"/>
      <c r="F11719"/>
      <c r="G11719"/>
      <c r="H11719"/>
      <c r="I11719"/>
    </row>
    <row r="11720" spans="4:9" x14ac:dyDescent="0.2">
      <c r="D11720" s="7"/>
      <c r="E11720"/>
      <c r="F11720"/>
      <c r="G11720"/>
      <c r="H11720"/>
      <c r="I11720"/>
    </row>
    <row r="11721" spans="4:9" x14ac:dyDescent="0.2">
      <c r="D11721" s="7"/>
      <c r="E11721"/>
      <c r="F11721"/>
      <c r="G11721"/>
      <c r="H11721"/>
      <c r="I11721"/>
    </row>
    <row r="11722" spans="4:9" x14ac:dyDescent="0.2">
      <c r="D11722" s="7"/>
      <c r="E11722"/>
      <c r="F11722"/>
      <c r="G11722"/>
      <c r="H11722"/>
      <c r="I11722"/>
    </row>
    <row r="11723" spans="4:9" x14ac:dyDescent="0.2">
      <c r="D11723" s="7"/>
      <c r="E11723"/>
      <c r="F11723"/>
      <c r="G11723"/>
      <c r="H11723"/>
      <c r="I11723"/>
    </row>
    <row r="11724" spans="4:9" x14ac:dyDescent="0.2">
      <c r="D11724" s="7"/>
      <c r="E11724"/>
      <c r="F11724"/>
      <c r="G11724"/>
      <c r="H11724"/>
      <c r="I11724"/>
    </row>
    <row r="11725" spans="4:9" x14ac:dyDescent="0.2">
      <c r="D11725" s="7"/>
      <c r="E11725"/>
      <c r="F11725"/>
      <c r="G11725"/>
      <c r="H11725"/>
      <c r="I11725"/>
    </row>
    <row r="11726" spans="4:9" x14ac:dyDescent="0.2">
      <c r="D11726" s="7"/>
      <c r="E11726"/>
      <c r="F11726"/>
      <c r="G11726"/>
      <c r="H11726"/>
      <c r="I11726"/>
    </row>
    <row r="11727" spans="4:9" x14ac:dyDescent="0.2">
      <c r="D11727" s="7"/>
      <c r="E11727"/>
      <c r="F11727"/>
      <c r="G11727"/>
      <c r="H11727"/>
      <c r="I11727"/>
    </row>
    <row r="11728" spans="4:9" x14ac:dyDescent="0.2">
      <c r="D11728" s="7"/>
      <c r="E11728"/>
      <c r="F11728"/>
      <c r="G11728"/>
      <c r="H11728"/>
      <c r="I11728"/>
    </row>
    <row r="11729" spans="4:9" x14ac:dyDescent="0.2">
      <c r="D11729" s="7"/>
      <c r="E11729"/>
      <c r="F11729"/>
      <c r="G11729"/>
      <c r="H11729"/>
      <c r="I11729"/>
    </row>
    <row r="11730" spans="4:9" x14ac:dyDescent="0.2">
      <c r="D11730" s="7"/>
      <c r="E11730"/>
      <c r="F11730"/>
      <c r="G11730"/>
      <c r="H11730"/>
      <c r="I11730"/>
    </row>
    <row r="11731" spans="4:9" x14ac:dyDescent="0.2">
      <c r="D11731" s="7"/>
      <c r="E11731"/>
      <c r="F11731"/>
      <c r="G11731"/>
      <c r="H11731"/>
      <c r="I11731"/>
    </row>
    <row r="11732" spans="4:9" x14ac:dyDescent="0.2">
      <c r="D11732" s="7"/>
      <c r="E11732"/>
      <c r="F11732"/>
      <c r="G11732"/>
      <c r="H11732"/>
      <c r="I11732"/>
    </row>
    <row r="11733" spans="4:9" x14ac:dyDescent="0.2">
      <c r="D11733" s="7"/>
      <c r="E11733"/>
      <c r="F11733"/>
      <c r="G11733"/>
      <c r="H11733"/>
      <c r="I11733"/>
    </row>
    <row r="11734" spans="4:9" x14ac:dyDescent="0.2">
      <c r="D11734" s="7"/>
      <c r="E11734"/>
      <c r="F11734"/>
      <c r="G11734"/>
      <c r="H11734"/>
      <c r="I11734"/>
    </row>
    <row r="11735" spans="4:9" x14ac:dyDescent="0.2">
      <c r="D11735" s="7"/>
      <c r="E11735"/>
      <c r="F11735"/>
      <c r="G11735"/>
      <c r="H11735"/>
      <c r="I11735"/>
    </row>
    <row r="11736" spans="4:9" x14ac:dyDescent="0.2">
      <c r="D11736" s="7"/>
      <c r="E11736"/>
      <c r="F11736"/>
      <c r="G11736"/>
      <c r="H11736"/>
      <c r="I11736"/>
    </row>
    <row r="11737" spans="4:9" x14ac:dyDescent="0.2">
      <c r="D11737" s="7"/>
      <c r="E11737"/>
      <c r="F11737"/>
      <c r="G11737"/>
      <c r="H11737"/>
      <c r="I11737"/>
    </row>
    <row r="11738" spans="4:9" x14ac:dyDescent="0.2">
      <c r="D11738" s="7"/>
      <c r="E11738"/>
      <c r="F11738"/>
      <c r="G11738"/>
      <c r="H11738"/>
      <c r="I11738"/>
    </row>
    <row r="11739" spans="4:9" x14ac:dyDescent="0.2">
      <c r="D11739" s="7"/>
      <c r="E11739"/>
      <c r="F11739"/>
      <c r="G11739"/>
      <c r="H11739"/>
      <c r="I11739"/>
    </row>
    <row r="11740" spans="4:9" x14ac:dyDescent="0.2">
      <c r="D11740" s="7"/>
      <c r="E11740"/>
      <c r="F11740"/>
      <c r="G11740"/>
      <c r="H11740"/>
      <c r="I11740"/>
    </row>
    <row r="11741" spans="4:9" x14ac:dyDescent="0.2">
      <c r="D11741" s="7"/>
      <c r="E11741"/>
      <c r="F11741"/>
      <c r="G11741"/>
      <c r="H11741"/>
      <c r="I11741"/>
    </row>
    <row r="11742" spans="4:9" x14ac:dyDescent="0.2">
      <c r="D11742" s="7"/>
      <c r="E11742"/>
      <c r="F11742"/>
      <c r="G11742"/>
      <c r="H11742"/>
      <c r="I11742"/>
    </row>
    <row r="11743" spans="4:9" x14ac:dyDescent="0.2">
      <c r="D11743" s="7"/>
      <c r="E11743"/>
      <c r="F11743"/>
      <c r="G11743"/>
      <c r="H11743"/>
      <c r="I11743"/>
    </row>
    <row r="11744" spans="4:9" x14ac:dyDescent="0.2">
      <c r="D11744" s="7"/>
      <c r="E11744"/>
      <c r="F11744"/>
      <c r="G11744"/>
      <c r="H11744"/>
      <c r="I11744"/>
    </row>
    <row r="11745" spans="4:9" x14ac:dyDescent="0.2">
      <c r="D11745" s="7"/>
      <c r="E11745"/>
      <c r="F11745"/>
      <c r="G11745"/>
      <c r="H11745"/>
      <c r="I11745"/>
    </row>
    <row r="11746" spans="4:9" x14ac:dyDescent="0.2">
      <c r="D11746" s="7"/>
      <c r="E11746"/>
      <c r="F11746"/>
      <c r="G11746"/>
      <c r="H11746"/>
      <c r="I11746"/>
    </row>
    <row r="11747" spans="4:9" x14ac:dyDescent="0.2">
      <c r="D11747" s="7"/>
      <c r="E11747"/>
      <c r="F11747"/>
      <c r="G11747"/>
      <c r="H11747"/>
      <c r="I11747"/>
    </row>
    <row r="11748" spans="4:9" x14ac:dyDescent="0.2">
      <c r="D11748" s="7"/>
      <c r="E11748"/>
      <c r="F11748"/>
      <c r="G11748"/>
      <c r="H11748"/>
      <c r="I11748"/>
    </row>
    <row r="11749" spans="4:9" x14ac:dyDescent="0.2">
      <c r="D11749" s="7"/>
      <c r="E11749"/>
      <c r="F11749"/>
      <c r="G11749"/>
      <c r="H11749"/>
      <c r="I11749"/>
    </row>
    <row r="11750" spans="4:9" x14ac:dyDescent="0.2">
      <c r="D11750" s="7"/>
      <c r="E11750"/>
      <c r="F11750"/>
      <c r="G11750"/>
      <c r="H11750"/>
      <c r="I11750"/>
    </row>
    <row r="11751" spans="4:9" x14ac:dyDescent="0.2">
      <c r="D11751" s="7"/>
      <c r="E11751"/>
      <c r="F11751"/>
      <c r="G11751"/>
      <c r="H11751"/>
      <c r="I11751"/>
    </row>
    <row r="11752" spans="4:9" x14ac:dyDescent="0.2">
      <c r="D11752" s="7"/>
      <c r="E11752"/>
      <c r="F11752"/>
      <c r="G11752"/>
      <c r="H11752"/>
      <c r="I11752"/>
    </row>
    <row r="11753" spans="4:9" x14ac:dyDescent="0.2">
      <c r="D11753" s="7"/>
      <c r="E11753"/>
      <c r="F11753"/>
      <c r="G11753"/>
      <c r="H11753"/>
      <c r="I11753"/>
    </row>
    <row r="11754" spans="4:9" x14ac:dyDescent="0.2">
      <c r="D11754" s="7"/>
      <c r="E11754"/>
      <c r="F11754"/>
      <c r="G11754"/>
      <c r="H11754"/>
      <c r="I11754"/>
    </row>
    <row r="11755" spans="4:9" x14ac:dyDescent="0.2">
      <c r="D11755" s="7"/>
      <c r="E11755"/>
      <c r="F11755"/>
      <c r="G11755"/>
      <c r="H11755"/>
      <c r="I11755"/>
    </row>
    <row r="11756" spans="4:9" x14ac:dyDescent="0.2">
      <c r="D11756" s="7"/>
      <c r="E11756"/>
      <c r="F11756"/>
      <c r="G11756"/>
      <c r="H11756"/>
      <c r="I11756"/>
    </row>
    <row r="11757" spans="4:9" x14ac:dyDescent="0.2">
      <c r="D11757" s="7"/>
      <c r="E11757"/>
      <c r="F11757"/>
      <c r="G11757"/>
      <c r="H11757"/>
      <c r="I11757"/>
    </row>
    <row r="11758" spans="4:9" x14ac:dyDescent="0.2">
      <c r="D11758" s="7"/>
      <c r="E11758"/>
      <c r="F11758"/>
      <c r="G11758"/>
      <c r="H11758"/>
      <c r="I11758"/>
    </row>
    <row r="11759" spans="4:9" x14ac:dyDescent="0.2">
      <c r="D11759" s="7"/>
      <c r="E11759"/>
      <c r="F11759"/>
      <c r="G11759"/>
      <c r="H11759"/>
      <c r="I11759"/>
    </row>
    <row r="11760" spans="4:9" x14ac:dyDescent="0.2">
      <c r="D11760" s="7"/>
      <c r="E11760"/>
      <c r="F11760"/>
      <c r="G11760"/>
      <c r="H11760"/>
      <c r="I11760"/>
    </row>
    <row r="11761" spans="4:9" x14ac:dyDescent="0.2">
      <c r="D11761" s="7"/>
      <c r="E11761"/>
      <c r="F11761"/>
      <c r="G11761"/>
      <c r="H11761"/>
      <c r="I11761"/>
    </row>
    <row r="11762" spans="4:9" x14ac:dyDescent="0.2">
      <c r="D11762" s="7"/>
      <c r="E11762"/>
      <c r="F11762"/>
      <c r="G11762"/>
      <c r="H11762"/>
      <c r="I11762"/>
    </row>
    <row r="11763" spans="4:9" x14ac:dyDescent="0.2">
      <c r="D11763" s="7"/>
      <c r="E11763"/>
      <c r="F11763"/>
      <c r="G11763"/>
      <c r="H11763"/>
      <c r="I11763"/>
    </row>
    <row r="11764" spans="4:9" x14ac:dyDescent="0.2">
      <c r="D11764" s="7"/>
      <c r="E11764"/>
      <c r="F11764"/>
      <c r="G11764"/>
      <c r="H11764"/>
      <c r="I11764"/>
    </row>
    <row r="11765" spans="4:9" x14ac:dyDescent="0.2">
      <c r="D11765" s="7"/>
      <c r="E11765"/>
      <c r="F11765"/>
      <c r="G11765"/>
      <c r="H11765"/>
      <c r="I11765"/>
    </row>
    <row r="11766" spans="4:9" x14ac:dyDescent="0.2">
      <c r="D11766" s="7"/>
      <c r="E11766"/>
      <c r="F11766"/>
      <c r="G11766"/>
      <c r="H11766"/>
      <c r="I11766"/>
    </row>
    <row r="11767" spans="4:9" x14ac:dyDescent="0.2">
      <c r="D11767" s="7"/>
      <c r="E11767"/>
      <c r="F11767"/>
      <c r="G11767"/>
      <c r="H11767"/>
      <c r="I11767"/>
    </row>
    <row r="11768" spans="4:9" x14ac:dyDescent="0.2">
      <c r="D11768" s="7"/>
      <c r="E11768"/>
      <c r="F11768"/>
      <c r="G11768"/>
      <c r="H11768"/>
      <c r="I11768"/>
    </row>
    <row r="11769" spans="4:9" x14ac:dyDescent="0.2">
      <c r="D11769" s="7"/>
      <c r="E11769"/>
      <c r="F11769"/>
      <c r="G11769"/>
      <c r="H11769"/>
      <c r="I11769"/>
    </row>
    <row r="11770" spans="4:9" x14ac:dyDescent="0.2">
      <c r="D11770" s="7"/>
      <c r="E11770"/>
      <c r="F11770"/>
      <c r="G11770"/>
      <c r="H11770"/>
      <c r="I11770"/>
    </row>
    <row r="11771" spans="4:9" x14ac:dyDescent="0.2">
      <c r="D11771" s="7"/>
      <c r="E11771"/>
      <c r="F11771"/>
      <c r="G11771"/>
      <c r="H11771"/>
      <c r="I11771"/>
    </row>
    <row r="11772" spans="4:9" x14ac:dyDescent="0.2">
      <c r="D11772" s="7"/>
      <c r="E11772"/>
      <c r="F11772"/>
      <c r="G11772"/>
      <c r="H11772"/>
      <c r="I11772"/>
    </row>
    <row r="11773" spans="4:9" x14ac:dyDescent="0.2">
      <c r="D11773" s="7"/>
      <c r="E11773"/>
      <c r="F11773"/>
      <c r="G11773"/>
      <c r="H11773"/>
      <c r="I11773"/>
    </row>
    <row r="11774" spans="4:9" x14ac:dyDescent="0.2">
      <c r="D11774" s="7"/>
      <c r="E11774"/>
      <c r="F11774"/>
      <c r="G11774"/>
      <c r="H11774"/>
      <c r="I11774"/>
    </row>
    <row r="11775" spans="4:9" x14ac:dyDescent="0.2">
      <c r="D11775" s="7"/>
      <c r="E11775"/>
      <c r="F11775"/>
      <c r="G11775"/>
      <c r="H11775"/>
      <c r="I11775"/>
    </row>
    <row r="11776" spans="4:9" x14ac:dyDescent="0.2">
      <c r="D11776" s="7"/>
      <c r="E11776"/>
      <c r="F11776"/>
      <c r="G11776"/>
      <c r="H11776"/>
      <c r="I11776"/>
    </row>
    <row r="11777" spans="4:9" x14ac:dyDescent="0.2">
      <c r="D11777" s="7"/>
      <c r="E11777"/>
      <c r="F11777"/>
      <c r="G11777"/>
      <c r="H11777"/>
      <c r="I11777"/>
    </row>
    <row r="11778" spans="4:9" x14ac:dyDescent="0.2">
      <c r="D11778" s="7"/>
      <c r="E11778"/>
      <c r="F11778"/>
      <c r="G11778"/>
      <c r="H11778"/>
      <c r="I11778"/>
    </row>
    <row r="11779" spans="4:9" x14ac:dyDescent="0.2">
      <c r="D11779" s="7"/>
      <c r="E11779"/>
      <c r="F11779"/>
      <c r="G11779"/>
      <c r="H11779"/>
      <c r="I11779"/>
    </row>
    <row r="11780" spans="4:9" x14ac:dyDescent="0.2">
      <c r="D11780" s="7"/>
      <c r="E11780"/>
      <c r="F11780"/>
      <c r="G11780"/>
      <c r="H11780"/>
      <c r="I11780"/>
    </row>
    <row r="11781" spans="4:9" x14ac:dyDescent="0.2">
      <c r="D11781" s="7"/>
      <c r="E11781"/>
      <c r="F11781"/>
      <c r="G11781"/>
      <c r="H11781"/>
      <c r="I11781"/>
    </row>
    <row r="11782" spans="4:9" x14ac:dyDescent="0.2">
      <c r="D11782" s="7"/>
      <c r="E11782"/>
      <c r="F11782"/>
      <c r="G11782"/>
      <c r="H11782"/>
      <c r="I11782"/>
    </row>
    <row r="11783" spans="4:9" x14ac:dyDescent="0.2">
      <c r="D11783" s="7"/>
      <c r="E11783"/>
      <c r="F11783"/>
      <c r="G11783"/>
      <c r="H11783"/>
      <c r="I11783"/>
    </row>
    <row r="11784" spans="4:9" x14ac:dyDescent="0.2">
      <c r="D11784" s="7"/>
      <c r="E11784"/>
      <c r="F11784"/>
      <c r="G11784"/>
      <c r="H11784"/>
      <c r="I11784"/>
    </row>
    <row r="11785" spans="4:9" x14ac:dyDescent="0.2">
      <c r="D11785" s="7"/>
      <c r="E11785"/>
      <c r="F11785"/>
      <c r="G11785"/>
      <c r="H11785"/>
      <c r="I11785"/>
    </row>
    <row r="11786" spans="4:9" x14ac:dyDescent="0.2">
      <c r="D11786" s="7"/>
      <c r="E11786"/>
      <c r="F11786"/>
      <c r="G11786"/>
      <c r="H11786"/>
      <c r="I11786"/>
    </row>
    <row r="11787" spans="4:9" x14ac:dyDescent="0.2">
      <c r="D11787" s="7"/>
      <c r="E11787"/>
      <c r="F11787"/>
      <c r="G11787"/>
      <c r="H11787"/>
      <c r="I11787"/>
    </row>
    <row r="11788" spans="4:9" x14ac:dyDescent="0.2">
      <c r="D11788" s="7"/>
      <c r="E11788"/>
      <c r="F11788"/>
      <c r="G11788"/>
      <c r="H11788"/>
      <c r="I11788"/>
    </row>
    <row r="11789" spans="4:9" x14ac:dyDescent="0.2">
      <c r="D11789" s="7"/>
      <c r="E11789"/>
      <c r="F11789"/>
      <c r="G11789"/>
      <c r="H11789"/>
      <c r="I11789"/>
    </row>
    <row r="11790" spans="4:9" x14ac:dyDescent="0.2">
      <c r="D11790" s="7"/>
      <c r="E11790"/>
      <c r="F11790"/>
      <c r="G11790"/>
      <c r="H11790"/>
      <c r="I11790"/>
    </row>
    <row r="11791" spans="4:9" x14ac:dyDescent="0.2">
      <c r="D11791" s="7"/>
      <c r="E11791"/>
      <c r="F11791"/>
      <c r="G11791"/>
      <c r="H11791"/>
      <c r="I11791"/>
    </row>
    <row r="11792" spans="4:9" x14ac:dyDescent="0.2">
      <c r="D11792" s="7"/>
      <c r="E11792"/>
      <c r="F11792"/>
      <c r="G11792"/>
      <c r="H11792"/>
      <c r="I11792"/>
    </row>
    <row r="11793" spans="4:9" x14ac:dyDescent="0.2">
      <c r="D11793" s="7"/>
      <c r="E11793"/>
      <c r="F11793"/>
      <c r="G11793"/>
      <c r="H11793"/>
      <c r="I11793"/>
    </row>
    <row r="11794" spans="4:9" x14ac:dyDescent="0.2">
      <c r="D11794" s="7"/>
      <c r="E11794"/>
      <c r="F11794"/>
      <c r="G11794"/>
      <c r="H11794"/>
      <c r="I11794"/>
    </row>
    <row r="11795" spans="4:9" x14ac:dyDescent="0.2">
      <c r="D11795" s="7"/>
      <c r="E11795"/>
      <c r="F11795"/>
      <c r="G11795"/>
      <c r="H11795"/>
      <c r="I11795"/>
    </row>
    <row r="11796" spans="4:9" x14ac:dyDescent="0.2">
      <c r="D11796" s="7"/>
      <c r="E11796"/>
      <c r="F11796"/>
      <c r="G11796"/>
      <c r="H11796"/>
      <c r="I11796"/>
    </row>
    <row r="11797" spans="4:9" x14ac:dyDescent="0.2">
      <c r="D11797" s="7"/>
      <c r="E11797"/>
      <c r="F11797"/>
      <c r="G11797"/>
      <c r="H11797"/>
      <c r="I11797"/>
    </row>
    <row r="11798" spans="4:9" x14ac:dyDescent="0.2">
      <c r="D11798" s="7"/>
      <c r="E11798"/>
      <c r="F11798"/>
      <c r="G11798"/>
      <c r="H11798"/>
      <c r="I11798"/>
    </row>
    <row r="11799" spans="4:9" x14ac:dyDescent="0.2">
      <c r="D11799" s="7"/>
      <c r="E11799"/>
      <c r="F11799"/>
      <c r="G11799"/>
      <c r="H11799"/>
      <c r="I11799"/>
    </row>
    <row r="11800" spans="4:9" x14ac:dyDescent="0.2">
      <c r="D11800" s="7"/>
      <c r="E11800"/>
      <c r="F11800"/>
      <c r="G11800"/>
      <c r="H11800"/>
      <c r="I11800"/>
    </row>
    <row r="11801" spans="4:9" x14ac:dyDescent="0.2">
      <c r="D11801" s="7"/>
      <c r="E11801"/>
      <c r="F11801"/>
      <c r="G11801"/>
      <c r="H11801"/>
      <c r="I11801"/>
    </row>
    <row r="11802" spans="4:9" x14ac:dyDescent="0.2">
      <c r="D11802" s="7"/>
      <c r="E11802"/>
      <c r="F11802"/>
      <c r="G11802"/>
      <c r="H11802"/>
      <c r="I11802"/>
    </row>
    <row r="11803" spans="4:9" x14ac:dyDescent="0.2">
      <c r="D11803" s="7"/>
      <c r="E11803"/>
      <c r="F11803"/>
      <c r="G11803"/>
      <c r="H11803"/>
      <c r="I11803"/>
    </row>
    <row r="11804" spans="4:9" x14ac:dyDescent="0.2">
      <c r="D11804" s="7"/>
      <c r="E11804"/>
      <c r="F11804"/>
      <c r="G11804"/>
      <c r="H11804"/>
      <c r="I11804"/>
    </row>
    <row r="11805" spans="4:9" x14ac:dyDescent="0.2">
      <c r="D11805" s="7"/>
      <c r="E11805"/>
      <c r="F11805"/>
      <c r="G11805"/>
      <c r="H11805"/>
      <c r="I11805"/>
    </row>
    <row r="11806" spans="4:9" x14ac:dyDescent="0.2">
      <c r="D11806" s="7"/>
      <c r="E11806"/>
      <c r="F11806"/>
      <c r="G11806"/>
      <c r="H11806"/>
      <c r="I11806"/>
    </row>
    <row r="11807" spans="4:9" x14ac:dyDescent="0.2">
      <c r="D11807" s="7"/>
      <c r="E11807"/>
      <c r="F11807"/>
      <c r="G11807"/>
      <c r="H11807"/>
      <c r="I11807"/>
    </row>
    <row r="11808" spans="4:9" x14ac:dyDescent="0.2">
      <c r="D11808" s="7"/>
      <c r="E11808"/>
      <c r="F11808"/>
      <c r="G11808"/>
      <c r="H11808"/>
      <c r="I11808"/>
    </row>
    <row r="11809" spans="4:9" x14ac:dyDescent="0.2">
      <c r="D11809" s="7"/>
      <c r="E11809"/>
      <c r="F11809"/>
      <c r="G11809"/>
      <c r="H11809"/>
      <c r="I11809"/>
    </row>
    <row r="11810" spans="4:9" x14ac:dyDescent="0.2">
      <c r="D11810" s="7"/>
      <c r="E11810"/>
      <c r="F11810"/>
      <c r="G11810"/>
      <c r="H11810"/>
      <c r="I11810"/>
    </row>
    <row r="11811" spans="4:9" x14ac:dyDescent="0.2">
      <c r="D11811" s="7"/>
      <c r="E11811"/>
      <c r="F11811"/>
      <c r="G11811"/>
      <c r="H11811"/>
      <c r="I11811"/>
    </row>
    <row r="11812" spans="4:9" x14ac:dyDescent="0.2">
      <c r="D11812" s="7"/>
      <c r="E11812"/>
      <c r="F11812"/>
      <c r="G11812"/>
      <c r="H11812"/>
      <c r="I11812"/>
    </row>
    <row r="11813" spans="4:9" x14ac:dyDescent="0.2">
      <c r="D11813" s="7"/>
      <c r="E11813"/>
      <c r="F11813"/>
      <c r="G11813"/>
      <c r="H11813"/>
      <c r="I11813"/>
    </row>
    <row r="11814" spans="4:9" x14ac:dyDescent="0.2">
      <c r="D11814" s="7"/>
      <c r="E11814"/>
      <c r="F11814"/>
      <c r="G11814"/>
      <c r="H11814"/>
      <c r="I11814"/>
    </row>
    <row r="11815" spans="4:9" x14ac:dyDescent="0.2">
      <c r="D11815" s="7"/>
      <c r="E11815"/>
      <c r="F11815"/>
      <c r="G11815"/>
      <c r="H11815"/>
      <c r="I11815"/>
    </row>
    <row r="11816" spans="4:9" x14ac:dyDescent="0.2">
      <c r="D11816" s="7"/>
      <c r="E11816"/>
      <c r="F11816"/>
      <c r="G11816"/>
      <c r="H11816"/>
      <c r="I11816"/>
    </row>
    <row r="11817" spans="4:9" x14ac:dyDescent="0.2">
      <c r="D11817" s="7"/>
      <c r="E11817"/>
      <c r="F11817"/>
      <c r="G11817"/>
      <c r="H11817"/>
      <c r="I11817"/>
    </row>
    <row r="11818" spans="4:9" x14ac:dyDescent="0.2">
      <c r="D11818" s="7"/>
      <c r="E11818"/>
      <c r="F11818"/>
      <c r="G11818"/>
      <c r="H11818"/>
      <c r="I11818"/>
    </row>
    <row r="11819" spans="4:9" x14ac:dyDescent="0.2">
      <c r="D11819" s="7"/>
      <c r="E11819"/>
      <c r="F11819"/>
      <c r="G11819"/>
      <c r="H11819"/>
      <c r="I11819"/>
    </row>
    <row r="11820" spans="4:9" x14ac:dyDescent="0.2">
      <c r="D11820" s="7"/>
      <c r="E11820"/>
      <c r="F11820"/>
      <c r="G11820"/>
      <c r="H11820"/>
      <c r="I11820"/>
    </row>
    <row r="11821" spans="4:9" x14ac:dyDescent="0.2">
      <c r="D11821" s="7"/>
      <c r="E11821"/>
      <c r="F11821"/>
      <c r="G11821"/>
      <c r="H11821"/>
      <c r="I11821"/>
    </row>
    <row r="11822" spans="4:9" x14ac:dyDescent="0.2">
      <c r="D11822" s="7"/>
      <c r="E11822"/>
      <c r="F11822"/>
      <c r="G11822"/>
      <c r="H11822"/>
      <c r="I11822"/>
    </row>
    <row r="11823" spans="4:9" x14ac:dyDescent="0.2">
      <c r="D11823" s="7"/>
      <c r="E11823"/>
      <c r="F11823"/>
      <c r="G11823"/>
      <c r="H11823"/>
      <c r="I11823"/>
    </row>
    <row r="11824" spans="4:9" x14ac:dyDescent="0.2">
      <c r="D11824" s="7"/>
      <c r="E11824"/>
      <c r="F11824"/>
      <c r="G11824"/>
      <c r="H11824"/>
      <c r="I11824"/>
    </row>
    <row r="11825" spans="4:9" x14ac:dyDescent="0.2">
      <c r="D11825" s="7"/>
      <c r="E11825"/>
      <c r="F11825"/>
      <c r="G11825"/>
      <c r="H11825"/>
      <c r="I11825"/>
    </row>
    <row r="11826" spans="4:9" x14ac:dyDescent="0.2">
      <c r="D11826" s="7"/>
      <c r="E11826"/>
      <c r="F11826"/>
      <c r="G11826"/>
      <c r="H11826"/>
      <c r="I11826"/>
    </row>
    <row r="11827" spans="4:9" x14ac:dyDescent="0.2">
      <c r="D11827" s="7"/>
      <c r="E11827"/>
      <c r="F11827"/>
      <c r="G11827"/>
      <c r="H11827"/>
      <c r="I11827"/>
    </row>
    <row r="11828" spans="4:9" x14ac:dyDescent="0.2">
      <c r="D11828" s="7"/>
      <c r="E11828"/>
      <c r="F11828"/>
      <c r="G11828"/>
      <c r="H11828"/>
      <c r="I11828"/>
    </row>
    <row r="11829" spans="4:9" x14ac:dyDescent="0.2">
      <c r="D11829" s="7"/>
      <c r="E11829"/>
      <c r="F11829"/>
      <c r="G11829"/>
      <c r="H11829"/>
      <c r="I11829"/>
    </row>
    <row r="11830" spans="4:9" x14ac:dyDescent="0.2">
      <c r="D11830" s="7"/>
      <c r="E11830"/>
      <c r="F11830"/>
      <c r="G11830"/>
      <c r="H11830"/>
      <c r="I11830"/>
    </row>
    <row r="11831" spans="4:9" x14ac:dyDescent="0.2">
      <c r="D11831" s="7"/>
      <c r="E11831"/>
      <c r="F11831"/>
      <c r="G11831"/>
      <c r="H11831"/>
      <c r="I11831"/>
    </row>
    <row r="11832" spans="4:9" x14ac:dyDescent="0.2">
      <c r="D11832" s="7"/>
      <c r="E11832"/>
      <c r="F11832"/>
      <c r="G11832"/>
      <c r="H11832"/>
      <c r="I11832"/>
    </row>
    <row r="11833" spans="4:9" x14ac:dyDescent="0.2">
      <c r="D11833" s="7"/>
      <c r="E11833"/>
      <c r="F11833"/>
      <c r="G11833"/>
      <c r="H11833"/>
      <c r="I11833"/>
    </row>
    <row r="11834" spans="4:9" x14ac:dyDescent="0.2">
      <c r="D11834" s="7"/>
      <c r="E11834"/>
      <c r="F11834"/>
      <c r="G11834"/>
      <c r="H11834"/>
      <c r="I11834"/>
    </row>
    <row r="11835" spans="4:9" x14ac:dyDescent="0.2">
      <c r="D11835" s="7"/>
      <c r="E11835"/>
      <c r="F11835"/>
      <c r="G11835"/>
      <c r="H11835"/>
      <c r="I11835"/>
    </row>
    <row r="11836" spans="4:9" x14ac:dyDescent="0.2">
      <c r="D11836" s="7"/>
      <c r="E11836"/>
      <c r="F11836"/>
      <c r="G11836"/>
      <c r="H11836"/>
      <c r="I11836"/>
    </row>
    <row r="11837" spans="4:9" x14ac:dyDescent="0.2">
      <c r="D11837" s="7"/>
      <c r="E11837"/>
      <c r="F11837"/>
      <c r="G11837"/>
      <c r="H11837"/>
      <c r="I11837"/>
    </row>
    <row r="11838" spans="4:9" x14ac:dyDescent="0.2">
      <c r="D11838" s="7"/>
      <c r="E11838"/>
      <c r="F11838"/>
      <c r="G11838"/>
      <c r="H11838"/>
      <c r="I11838"/>
    </row>
    <row r="11839" spans="4:9" x14ac:dyDescent="0.2">
      <c r="D11839" s="7"/>
      <c r="E11839"/>
      <c r="F11839"/>
      <c r="G11839"/>
      <c r="H11839"/>
      <c r="I11839"/>
    </row>
    <row r="11840" spans="4:9" x14ac:dyDescent="0.2">
      <c r="D11840" s="7"/>
      <c r="E11840"/>
      <c r="F11840"/>
      <c r="G11840"/>
      <c r="H11840"/>
      <c r="I11840"/>
    </row>
    <row r="11841" spans="4:9" x14ac:dyDescent="0.2">
      <c r="D11841" s="7"/>
      <c r="E11841"/>
      <c r="F11841"/>
      <c r="G11841"/>
      <c r="H11841"/>
      <c r="I11841"/>
    </row>
    <row r="11842" spans="4:9" x14ac:dyDescent="0.2">
      <c r="D11842" s="7"/>
      <c r="E11842"/>
      <c r="F11842"/>
      <c r="G11842"/>
      <c r="H11842"/>
      <c r="I11842"/>
    </row>
    <row r="11843" spans="4:9" x14ac:dyDescent="0.2">
      <c r="D11843" s="7"/>
      <c r="E11843"/>
      <c r="F11843"/>
      <c r="G11843"/>
      <c r="H11843"/>
      <c r="I11843"/>
    </row>
    <row r="11844" spans="4:9" x14ac:dyDescent="0.2">
      <c r="D11844" s="7"/>
      <c r="E11844"/>
      <c r="F11844"/>
      <c r="G11844"/>
      <c r="H11844"/>
      <c r="I11844"/>
    </row>
    <row r="11845" spans="4:9" x14ac:dyDescent="0.2">
      <c r="D11845" s="7"/>
      <c r="E11845"/>
      <c r="F11845"/>
      <c r="G11845"/>
      <c r="H11845"/>
      <c r="I11845"/>
    </row>
    <row r="11846" spans="4:9" x14ac:dyDescent="0.2">
      <c r="D11846" s="7"/>
      <c r="E11846"/>
      <c r="F11846"/>
      <c r="G11846"/>
      <c r="H11846"/>
      <c r="I11846"/>
    </row>
    <row r="11847" spans="4:9" x14ac:dyDescent="0.2">
      <c r="D11847" s="7"/>
      <c r="E11847"/>
      <c r="F11847"/>
      <c r="G11847"/>
      <c r="H11847"/>
      <c r="I11847"/>
    </row>
    <row r="11848" spans="4:9" x14ac:dyDescent="0.2">
      <c r="D11848" s="7"/>
      <c r="E11848"/>
      <c r="F11848"/>
      <c r="G11848"/>
      <c r="H11848"/>
      <c r="I11848"/>
    </row>
    <row r="11849" spans="4:9" x14ac:dyDescent="0.2">
      <c r="D11849" s="7"/>
      <c r="E11849"/>
      <c r="F11849"/>
      <c r="G11849"/>
      <c r="H11849"/>
      <c r="I11849"/>
    </row>
    <row r="11850" spans="4:9" x14ac:dyDescent="0.2">
      <c r="D11850" s="7"/>
      <c r="E11850"/>
      <c r="F11850"/>
      <c r="G11850"/>
      <c r="H11850"/>
      <c r="I11850"/>
    </row>
    <row r="11851" spans="4:9" x14ac:dyDescent="0.2">
      <c r="D11851" s="7"/>
      <c r="E11851"/>
      <c r="F11851"/>
      <c r="G11851"/>
      <c r="H11851"/>
      <c r="I11851"/>
    </row>
    <row r="11852" spans="4:9" x14ac:dyDescent="0.2">
      <c r="D11852" s="7"/>
      <c r="E11852"/>
      <c r="F11852"/>
      <c r="G11852"/>
      <c r="H11852"/>
      <c r="I11852"/>
    </row>
    <row r="11853" spans="4:9" x14ac:dyDescent="0.2">
      <c r="D11853" s="7"/>
      <c r="E11853"/>
      <c r="F11853"/>
      <c r="G11853"/>
      <c r="H11853"/>
      <c r="I11853"/>
    </row>
    <row r="11854" spans="4:9" x14ac:dyDescent="0.2">
      <c r="D11854" s="7"/>
      <c r="E11854"/>
      <c r="F11854"/>
      <c r="G11854"/>
      <c r="H11854"/>
      <c r="I11854"/>
    </row>
    <row r="11855" spans="4:9" x14ac:dyDescent="0.2">
      <c r="D11855" s="7"/>
      <c r="E11855"/>
      <c r="F11855"/>
      <c r="G11855"/>
      <c r="H11855"/>
      <c r="I11855"/>
    </row>
    <row r="11856" spans="4:9" x14ac:dyDescent="0.2">
      <c r="D11856" s="7"/>
      <c r="E11856"/>
      <c r="F11856"/>
      <c r="G11856"/>
      <c r="H11856"/>
      <c r="I11856"/>
    </row>
    <row r="11857" spans="4:9" x14ac:dyDescent="0.2">
      <c r="D11857" s="7"/>
      <c r="E11857"/>
      <c r="F11857"/>
      <c r="G11857"/>
      <c r="H11857"/>
      <c r="I11857"/>
    </row>
    <row r="11858" spans="4:9" x14ac:dyDescent="0.2">
      <c r="D11858" s="7"/>
      <c r="E11858"/>
      <c r="F11858"/>
      <c r="G11858"/>
      <c r="H11858"/>
      <c r="I11858"/>
    </row>
    <row r="11859" spans="4:9" x14ac:dyDescent="0.2">
      <c r="D11859" s="7"/>
      <c r="E11859"/>
      <c r="F11859"/>
      <c r="G11859"/>
      <c r="H11859"/>
      <c r="I11859"/>
    </row>
    <row r="11860" spans="4:9" x14ac:dyDescent="0.2">
      <c r="D11860" s="7"/>
      <c r="E11860"/>
      <c r="F11860"/>
      <c r="G11860"/>
      <c r="H11860"/>
      <c r="I11860"/>
    </row>
    <row r="11861" spans="4:9" x14ac:dyDescent="0.2">
      <c r="D11861" s="7"/>
      <c r="E11861"/>
      <c r="F11861"/>
      <c r="G11861"/>
      <c r="H11861"/>
      <c r="I11861"/>
    </row>
    <row r="11862" spans="4:9" x14ac:dyDescent="0.2">
      <c r="D11862" s="7"/>
      <c r="E11862"/>
      <c r="F11862"/>
      <c r="G11862"/>
      <c r="H11862"/>
      <c r="I11862"/>
    </row>
    <row r="11863" spans="4:9" x14ac:dyDescent="0.2">
      <c r="D11863" s="7"/>
      <c r="E11863"/>
      <c r="F11863"/>
      <c r="G11863"/>
      <c r="H11863"/>
      <c r="I11863"/>
    </row>
    <row r="11864" spans="4:9" x14ac:dyDescent="0.2">
      <c r="D11864" s="7"/>
      <c r="E11864"/>
      <c r="F11864"/>
      <c r="G11864"/>
      <c r="H11864"/>
      <c r="I11864"/>
    </row>
    <row r="11865" spans="4:9" x14ac:dyDescent="0.2">
      <c r="D11865" s="7"/>
      <c r="E11865"/>
      <c r="F11865"/>
      <c r="G11865"/>
      <c r="H11865"/>
      <c r="I11865"/>
    </row>
    <row r="11866" spans="4:9" x14ac:dyDescent="0.2">
      <c r="D11866" s="7"/>
      <c r="E11866"/>
      <c r="F11866"/>
      <c r="G11866"/>
      <c r="H11866"/>
      <c r="I11866"/>
    </row>
    <row r="11867" spans="4:9" x14ac:dyDescent="0.2">
      <c r="D11867" s="7"/>
      <c r="E11867"/>
      <c r="F11867"/>
      <c r="G11867"/>
      <c r="H11867"/>
      <c r="I11867"/>
    </row>
    <row r="11868" spans="4:9" x14ac:dyDescent="0.2">
      <c r="D11868" s="7"/>
      <c r="E11868"/>
      <c r="F11868"/>
      <c r="G11868"/>
      <c r="H11868"/>
      <c r="I11868"/>
    </row>
    <row r="11869" spans="4:9" x14ac:dyDescent="0.2">
      <c r="D11869" s="7"/>
      <c r="E11869"/>
      <c r="F11869"/>
      <c r="G11869"/>
      <c r="H11869"/>
      <c r="I11869"/>
    </row>
    <row r="11870" spans="4:9" x14ac:dyDescent="0.2">
      <c r="D11870" s="7"/>
      <c r="E11870"/>
      <c r="F11870"/>
      <c r="G11870"/>
      <c r="H11870"/>
      <c r="I11870"/>
    </row>
    <row r="11871" spans="4:9" x14ac:dyDescent="0.2">
      <c r="D11871" s="7"/>
      <c r="E11871"/>
      <c r="F11871"/>
      <c r="G11871"/>
      <c r="H11871"/>
      <c r="I11871"/>
    </row>
    <row r="11872" spans="4:9" x14ac:dyDescent="0.2">
      <c r="D11872" s="7"/>
      <c r="E11872"/>
      <c r="F11872"/>
      <c r="G11872"/>
      <c r="H11872"/>
      <c r="I11872"/>
    </row>
    <row r="11873" spans="4:9" x14ac:dyDescent="0.2">
      <c r="D11873" s="7"/>
      <c r="E11873"/>
      <c r="F11873"/>
      <c r="G11873"/>
      <c r="H11873"/>
      <c r="I11873"/>
    </row>
    <row r="11874" spans="4:9" x14ac:dyDescent="0.2">
      <c r="D11874" s="7"/>
      <c r="E11874"/>
      <c r="F11874"/>
      <c r="G11874"/>
      <c r="H11874"/>
      <c r="I11874"/>
    </row>
    <row r="11875" spans="4:9" x14ac:dyDescent="0.2">
      <c r="D11875" s="7"/>
      <c r="E11875"/>
      <c r="F11875"/>
      <c r="G11875"/>
      <c r="H11875"/>
      <c r="I11875"/>
    </row>
    <row r="11876" spans="4:9" x14ac:dyDescent="0.2">
      <c r="D11876" s="7"/>
      <c r="E11876"/>
      <c r="F11876"/>
      <c r="G11876"/>
      <c r="H11876"/>
      <c r="I11876"/>
    </row>
    <row r="11877" spans="4:9" x14ac:dyDescent="0.2">
      <c r="D11877" s="7"/>
      <c r="E11877"/>
      <c r="F11877"/>
      <c r="G11877"/>
      <c r="H11877"/>
      <c r="I11877"/>
    </row>
    <row r="11878" spans="4:9" x14ac:dyDescent="0.2">
      <c r="D11878" s="7"/>
      <c r="E11878"/>
      <c r="F11878"/>
      <c r="G11878"/>
      <c r="H11878"/>
      <c r="I11878"/>
    </row>
    <row r="11879" spans="4:9" x14ac:dyDescent="0.2">
      <c r="D11879" s="7"/>
      <c r="E11879"/>
      <c r="F11879"/>
      <c r="G11879"/>
      <c r="H11879"/>
      <c r="I11879"/>
    </row>
    <row r="11880" spans="4:9" x14ac:dyDescent="0.2">
      <c r="D11880" s="7"/>
      <c r="E11880"/>
      <c r="F11880"/>
      <c r="G11880"/>
      <c r="H11880"/>
      <c r="I11880"/>
    </row>
    <row r="11881" spans="4:9" x14ac:dyDescent="0.2">
      <c r="D11881" s="7"/>
      <c r="E11881"/>
      <c r="F11881"/>
      <c r="G11881"/>
      <c r="H11881"/>
      <c r="I11881"/>
    </row>
    <row r="11882" spans="4:9" x14ac:dyDescent="0.2">
      <c r="D11882" s="7"/>
      <c r="E11882"/>
      <c r="F11882"/>
      <c r="G11882"/>
      <c r="H11882"/>
      <c r="I11882"/>
    </row>
    <row r="11883" spans="4:9" x14ac:dyDescent="0.2">
      <c r="D11883" s="7"/>
      <c r="E11883"/>
      <c r="F11883"/>
      <c r="G11883"/>
      <c r="H11883"/>
      <c r="I11883"/>
    </row>
    <row r="11884" spans="4:9" x14ac:dyDescent="0.2">
      <c r="D11884" s="7"/>
      <c r="E11884"/>
      <c r="F11884"/>
      <c r="G11884"/>
      <c r="H11884"/>
      <c r="I11884"/>
    </row>
    <row r="11885" spans="4:9" x14ac:dyDescent="0.2">
      <c r="D11885" s="7"/>
      <c r="E11885"/>
      <c r="F11885"/>
      <c r="G11885"/>
      <c r="H11885"/>
      <c r="I11885"/>
    </row>
    <row r="11886" spans="4:9" x14ac:dyDescent="0.2">
      <c r="D11886" s="7"/>
      <c r="E11886"/>
      <c r="F11886"/>
      <c r="G11886"/>
      <c r="H11886"/>
      <c r="I11886"/>
    </row>
    <row r="11887" spans="4:9" x14ac:dyDescent="0.2">
      <c r="D11887" s="7"/>
      <c r="E11887"/>
      <c r="F11887"/>
      <c r="G11887"/>
      <c r="H11887"/>
      <c r="I11887"/>
    </row>
    <row r="11888" spans="4:9" x14ac:dyDescent="0.2">
      <c r="D11888" s="7"/>
      <c r="E11888"/>
      <c r="F11888"/>
      <c r="G11888"/>
      <c r="H11888"/>
      <c r="I11888"/>
    </row>
    <row r="11889" spans="4:9" x14ac:dyDescent="0.2">
      <c r="D11889" s="7"/>
      <c r="E11889"/>
      <c r="F11889"/>
      <c r="G11889"/>
      <c r="H11889"/>
      <c r="I11889"/>
    </row>
    <row r="11890" spans="4:9" x14ac:dyDescent="0.2">
      <c r="D11890" s="7"/>
      <c r="E11890"/>
      <c r="F11890"/>
      <c r="G11890"/>
      <c r="H11890"/>
      <c r="I11890"/>
    </row>
    <row r="11891" spans="4:9" x14ac:dyDescent="0.2">
      <c r="D11891" s="7"/>
      <c r="E11891"/>
      <c r="F11891"/>
      <c r="G11891"/>
      <c r="H11891"/>
      <c r="I11891"/>
    </row>
    <row r="11892" spans="4:9" x14ac:dyDescent="0.2">
      <c r="D11892" s="7"/>
      <c r="E11892"/>
      <c r="F11892"/>
      <c r="G11892"/>
      <c r="H11892"/>
      <c r="I11892"/>
    </row>
    <row r="11893" spans="4:9" x14ac:dyDescent="0.2">
      <c r="D11893" s="7"/>
      <c r="E11893"/>
      <c r="F11893"/>
      <c r="G11893"/>
      <c r="H11893"/>
      <c r="I11893"/>
    </row>
    <row r="11894" spans="4:9" x14ac:dyDescent="0.2">
      <c r="D11894" s="7"/>
      <c r="E11894"/>
      <c r="F11894"/>
      <c r="G11894"/>
      <c r="H11894"/>
      <c r="I11894"/>
    </row>
    <row r="11895" spans="4:9" x14ac:dyDescent="0.2">
      <c r="D11895" s="7"/>
      <c r="E11895"/>
      <c r="F11895"/>
      <c r="G11895"/>
      <c r="H11895"/>
      <c r="I11895"/>
    </row>
    <row r="11896" spans="4:9" x14ac:dyDescent="0.2">
      <c r="D11896" s="7"/>
      <c r="E11896"/>
      <c r="F11896"/>
      <c r="G11896"/>
      <c r="H11896"/>
      <c r="I11896"/>
    </row>
    <row r="11897" spans="4:9" x14ac:dyDescent="0.2">
      <c r="D11897" s="7"/>
      <c r="E11897"/>
      <c r="F11897"/>
      <c r="G11897"/>
      <c r="H11897"/>
      <c r="I11897"/>
    </row>
    <row r="11898" spans="4:9" x14ac:dyDescent="0.2">
      <c r="D11898" s="7"/>
      <c r="E11898"/>
      <c r="F11898"/>
      <c r="G11898"/>
      <c r="H11898"/>
      <c r="I11898"/>
    </row>
    <row r="11899" spans="4:9" x14ac:dyDescent="0.2">
      <c r="D11899" s="7"/>
      <c r="E11899"/>
      <c r="F11899"/>
      <c r="G11899"/>
      <c r="H11899"/>
      <c r="I11899"/>
    </row>
    <row r="11900" spans="4:9" x14ac:dyDescent="0.2">
      <c r="D11900" s="7"/>
      <c r="E11900"/>
      <c r="F11900"/>
      <c r="G11900"/>
      <c r="H11900"/>
      <c r="I11900"/>
    </row>
    <row r="11901" spans="4:9" x14ac:dyDescent="0.2">
      <c r="D11901" s="7"/>
      <c r="E11901"/>
      <c r="F11901"/>
      <c r="G11901"/>
      <c r="H11901"/>
      <c r="I11901"/>
    </row>
    <row r="11902" spans="4:9" x14ac:dyDescent="0.2">
      <c r="D11902" s="7"/>
      <c r="E11902"/>
      <c r="F11902"/>
      <c r="G11902"/>
      <c r="H11902"/>
      <c r="I11902"/>
    </row>
    <row r="11903" spans="4:9" x14ac:dyDescent="0.2">
      <c r="D11903" s="7"/>
      <c r="E11903"/>
      <c r="F11903"/>
      <c r="G11903"/>
      <c r="H11903"/>
      <c r="I11903"/>
    </row>
    <row r="11904" spans="4:9" x14ac:dyDescent="0.2">
      <c r="D11904" s="7"/>
      <c r="E11904"/>
      <c r="F11904"/>
      <c r="G11904"/>
      <c r="H11904"/>
      <c r="I11904"/>
    </row>
    <row r="11905" spans="4:9" x14ac:dyDescent="0.2">
      <c r="D11905" s="7"/>
      <c r="E11905"/>
      <c r="F11905"/>
      <c r="G11905"/>
      <c r="H11905"/>
      <c r="I11905"/>
    </row>
    <row r="11906" spans="4:9" x14ac:dyDescent="0.2">
      <c r="D11906" s="7"/>
      <c r="E11906"/>
      <c r="F11906"/>
      <c r="G11906"/>
      <c r="H11906"/>
      <c r="I11906"/>
    </row>
    <row r="11907" spans="4:9" x14ac:dyDescent="0.2">
      <c r="D11907" s="7"/>
      <c r="E11907"/>
      <c r="F11907"/>
      <c r="G11907"/>
      <c r="H11907"/>
      <c r="I11907"/>
    </row>
    <row r="11908" spans="4:9" x14ac:dyDescent="0.2">
      <c r="D11908" s="7"/>
      <c r="E11908"/>
      <c r="F11908"/>
      <c r="G11908"/>
      <c r="H11908"/>
      <c r="I11908"/>
    </row>
    <row r="11909" spans="4:9" x14ac:dyDescent="0.2">
      <c r="D11909" s="7"/>
      <c r="E11909"/>
      <c r="F11909"/>
      <c r="G11909"/>
      <c r="H11909"/>
      <c r="I11909"/>
    </row>
    <row r="11910" spans="4:9" x14ac:dyDescent="0.2">
      <c r="D11910" s="7"/>
      <c r="E11910"/>
      <c r="F11910"/>
      <c r="G11910"/>
      <c r="H11910"/>
      <c r="I11910"/>
    </row>
    <row r="11911" spans="4:9" x14ac:dyDescent="0.2">
      <c r="D11911" s="7"/>
      <c r="E11911"/>
      <c r="F11911"/>
      <c r="G11911"/>
      <c r="H11911"/>
      <c r="I11911"/>
    </row>
    <row r="11912" spans="4:9" x14ac:dyDescent="0.2">
      <c r="D11912" s="7"/>
      <c r="E11912"/>
      <c r="F11912"/>
      <c r="G11912"/>
      <c r="H11912"/>
      <c r="I11912"/>
    </row>
    <row r="11913" spans="4:9" x14ac:dyDescent="0.2">
      <c r="D11913" s="7"/>
      <c r="E11913"/>
      <c r="F11913"/>
      <c r="G11913"/>
      <c r="H11913"/>
      <c r="I11913"/>
    </row>
    <row r="11914" spans="4:9" x14ac:dyDescent="0.2">
      <c r="D11914" s="7"/>
      <c r="E11914"/>
      <c r="F11914"/>
      <c r="G11914"/>
      <c r="H11914"/>
      <c r="I11914"/>
    </row>
    <row r="11915" spans="4:9" x14ac:dyDescent="0.2">
      <c r="D11915" s="7"/>
      <c r="E11915"/>
      <c r="F11915"/>
      <c r="G11915"/>
      <c r="H11915"/>
      <c r="I11915"/>
    </row>
    <row r="11916" spans="4:9" x14ac:dyDescent="0.2">
      <c r="D11916" s="7"/>
      <c r="E11916"/>
      <c r="F11916"/>
      <c r="G11916"/>
      <c r="H11916"/>
      <c r="I11916"/>
    </row>
    <row r="11917" spans="4:9" x14ac:dyDescent="0.2">
      <c r="D11917" s="7"/>
      <c r="E11917"/>
      <c r="F11917"/>
      <c r="G11917"/>
      <c r="H11917"/>
      <c r="I11917"/>
    </row>
    <row r="11918" spans="4:9" x14ac:dyDescent="0.2">
      <c r="D11918" s="7"/>
      <c r="E11918"/>
      <c r="F11918"/>
      <c r="G11918"/>
      <c r="H11918"/>
      <c r="I11918"/>
    </row>
    <row r="11919" spans="4:9" x14ac:dyDescent="0.2">
      <c r="D11919" s="7"/>
      <c r="E11919"/>
      <c r="F11919"/>
      <c r="G11919"/>
      <c r="H11919"/>
      <c r="I11919"/>
    </row>
    <row r="11920" spans="4:9" x14ac:dyDescent="0.2">
      <c r="D11920" s="7"/>
      <c r="E11920"/>
      <c r="F11920"/>
      <c r="G11920"/>
      <c r="H11920"/>
      <c r="I11920"/>
    </row>
    <row r="11921" spans="4:9" x14ac:dyDescent="0.2">
      <c r="D11921" s="7"/>
      <c r="E11921"/>
      <c r="F11921"/>
      <c r="G11921"/>
      <c r="H11921"/>
      <c r="I11921"/>
    </row>
    <row r="11922" spans="4:9" x14ac:dyDescent="0.2">
      <c r="D11922" s="7"/>
      <c r="E11922"/>
      <c r="F11922"/>
      <c r="G11922"/>
      <c r="H11922"/>
      <c r="I11922"/>
    </row>
    <row r="11923" spans="4:9" x14ac:dyDescent="0.2">
      <c r="D11923" s="7"/>
      <c r="E11923"/>
      <c r="F11923"/>
      <c r="G11923"/>
      <c r="H11923"/>
      <c r="I11923"/>
    </row>
    <row r="11924" spans="4:9" x14ac:dyDescent="0.2">
      <c r="D11924" s="7"/>
      <c r="E11924"/>
      <c r="F11924"/>
      <c r="G11924"/>
      <c r="H11924"/>
      <c r="I11924"/>
    </row>
    <row r="11925" spans="4:9" x14ac:dyDescent="0.2">
      <c r="D11925" s="7"/>
      <c r="E11925"/>
      <c r="F11925"/>
      <c r="G11925"/>
      <c r="H11925"/>
      <c r="I11925"/>
    </row>
    <row r="11926" spans="4:9" x14ac:dyDescent="0.2">
      <c r="D11926" s="7"/>
      <c r="E11926"/>
      <c r="F11926"/>
      <c r="G11926"/>
      <c r="H11926"/>
      <c r="I11926"/>
    </row>
    <row r="11927" spans="4:9" x14ac:dyDescent="0.2">
      <c r="D11927" s="7"/>
      <c r="E11927"/>
      <c r="F11927"/>
      <c r="G11927"/>
      <c r="H11927"/>
      <c r="I11927"/>
    </row>
    <row r="11928" spans="4:9" x14ac:dyDescent="0.2">
      <c r="D11928" s="7"/>
      <c r="E11928"/>
      <c r="F11928"/>
      <c r="G11928"/>
      <c r="H11928"/>
      <c r="I11928"/>
    </row>
    <row r="11929" spans="4:9" x14ac:dyDescent="0.2">
      <c r="D11929" s="7"/>
      <c r="E11929"/>
      <c r="F11929"/>
      <c r="G11929"/>
      <c r="H11929"/>
      <c r="I11929"/>
    </row>
    <row r="11930" spans="4:9" x14ac:dyDescent="0.2">
      <c r="D11930" s="7"/>
      <c r="E11930"/>
      <c r="F11930"/>
      <c r="G11930"/>
      <c r="H11930"/>
      <c r="I11930"/>
    </row>
    <row r="11931" spans="4:9" x14ac:dyDescent="0.2">
      <c r="D11931" s="7"/>
      <c r="E11931"/>
      <c r="F11931"/>
      <c r="G11931"/>
      <c r="H11931"/>
      <c r="I11931"/>
    </row>
    <row r="11932" spans="4:9" x14ac:dyDescent="0.2">
      <c r="D11932" s="7"/>
      <c r="E11932"/>
      <c r="F11932"/>
      <c r="G11932"/>
      <c r="H11932"/>
      <c r="I11932"/>
    </row>
    <row r="11933" spans="4:9" x14ac:dyDescent="0.2">
      <c r="D11933" s="7"/>
      <c r="E11933"/>
      <c r="F11933"/>
      <c r="G11933"/>
      <c r="H11933"/>
      <c r="I11933"/>
    </row>
    <row r="11934" spans="4:9" x14ac:dyDescent="0.2">
      <c r="D11934" s="7"/>
      <c r="E11934"/>
      <c r="F11934"/>
      <c r="G11934"/>
      <c r="H11934"/>
      <c r="I11934"/>
    </row>
    <row r="11935" spans="4:9" x14ac:dyDescent="0.2">
      <c r="D11935" s="7"/>
      <c r="E11935"/>
      <c r="F11935"/>
      <c r="G11935"/>
      <c r="H11935"/>
      <c r="I11935"/>
    </row>
    <row r="11936" spans="4:9" x14ac:dyDescent="0.2">
      <c r="D11936" s="7"/>
      <c r="E11936"/>
      <c r="F11936"/>
      <c r="G11936"/>
      <c r="H11936"/>
      <c r="I11936"/>
    </row>
    <row r="11937" spans="4:9" x14ac:dyDescent="0.2">
      <c r="D11937" s="7"/>
      <c r="E11937"/>
      <c r="F11937"/>
      <c r="G11937"/>
      <c r="H11937"/>
      <c r="I11937"/>
    </row>
    <row r="11938" spans="4:9" x14ac:dyDescent="0.2">
      <c r="D11938" s="7"/>
      <c r="E11938"/>
      <c r="F11938"/>
      <c r="G11938"/>
      <c r="H11938"/>
      <c r="I11938"/>
    </row>
    <row r="11939" spans="4:9" x14ac:dyDescent="0.2">
      <c r="D11939" s="7"/>
      <c r="E11939"/>
      <c r="F11939"/>
      <c r="G11939"/>
      <c r="H11939"/>
      <c r="I11939"/>
    </row>
    <row r="11940" spans="4:9" x14ac:dyDescent="0.2">
      <c r="D11940" s="7"/>
      <c r="E11940"/>
      <c r="F11940"/>
      <c r="G11940"/>
      <c r="H11940"/>
      <c r="I11940"/>
    </row>
    <row r="11941" spans="4:9" x14ac:dyDescent="0.2">
      <c r="D11941" s="7"/>
      <c r="E11941"/>
      <c r="F11941"/>
      <c r="G11941"/>
      <c r="H11941"/>
      <c r="I11941"/>
    </row>
    <row r="11942" spans="4:9" x14ac:dyDescent="0.2">
      <c r="D11942" s="7"/>
      <c r="E11942"/>
      <c r="F11942"/>
      <c r="G11942"/>
      <c r="H11942"/>
      <c r="I11942"/>
    </row>
    <row r="11943" spans="4:9" x14ac:dyDescent="0.2">
      <c r="D11943" s="7"/>
      <c r="E11943"/>
      <c r="F11943"/>
      <c r="G11943"/>
      <c r="H11943"/>
      <c r="I11943"/>
    </row>
    <row r="11944" spans="4:9" x14ac:dyDescent="0.2">
      <c r="D11944" s="7"/>
      <c r="E11944"/>
      <c r="F11944"/>
      <c r="G11944"/>
      <c r="H11944"/>
      <c r="I11944"/>
    </row>
    <row r="11945" spans="4:9" x14ac:dyDescent="0.2">
      <c r="D11945" s="7"/>
      <c r="E11945"/>
      <c r="F11945"/>
      <c r="G11945"/>
      <c r="H11945"/>
      <c r="I11945"/>
    </row>
    <row r="11946" spans="4:9" x14ac:dyDescent="0.2">
      <c r="D11946" s="7"/>
      <c r="E11946"/>
      <c r="F11946"/>
      <c r="G11946"/>
      <c r="H11946"/>
      <c r="I11946"/>
    </row>
    <row r="11947" spans="4:9" x14ac:dyDescent="0.2">
      <c r="D11947" s="7"/>
      <c r="E11947"/>
      <c r="F11947"/>
      <c r="G11947"/>
      <c r="H11947"/>
      <c r="I11947"/>
    </row>
    <row r="11948" spans="4:9" x14ac:dyDescent="0.2">
      <c r="D11948" s="7"/>
      <c r="E11948"/>
      <c r="F11948"/>
      <c r="G11948"/>
      <c r="H11948"/>
      <c r="I11948"/>
    </row>
    <row r="11949" spans="4:9" x14ac:dyDescent="0.2">
      <c r="D11949" s="7"/>
      <c r="E11949"/>
      <c r="F11949"/>
      <c r="G11949"/>
      <c r="H11949"/>
      <c r="I11949"/>
    </row>
    <row r="11950" spans="4:9" x14ac:dyDescent="0.2">
      <c r="D11950" s="7"/>
      <c r="E11950"/>
      <c r="F11950"/>
      <c r="G11950"/>
      <c r="H11950"/>
      <c r="I11950"/>
    </row>
    <row r="11951" spans="4:9" x14ac:dyDescent="0.2">
      <c r="D11951" s="7"/>
      <c r="E11951"/>
      <c r="F11951"/>
      <c r="G11951"/>
      <c r="H11951"/>
      <c r="I11951"/>
    </row>
    <row r="11952" spans="4:9" x14ac:dyDescent="0.2">
      <c r="D11952" s="7"/>
      <c r="E11952"/>
      <c r="F11952"/>
      <c r="G11952"/>
      <c r="H11952"/>
      <c r="I11952"/>
    </row>
    <row r="11953" spans="4:9" x14ac:dyDescent="0.2">
      <c r="D11953" s="7"/>
      <c r="E11953"/>
      <c r="F11953"/>
      <c r="G11953"/>
      <c r="H11953"/>
      <c r="I11953"/>
    </row>
    <row r="11954" spans="4:9" x14ac:dyDescent="0.2">
      <c r="D11954" s="7"/>
      <c r="E11954"/>
      <c r="F11954"/>
      <c r="G11954"/>
      <c r="H11954"/>
      <c r="I11954"/>
    </row>
    <row r="11955" spans="4:9" x14ac:dyDescent="0.2">
      <c r="D11955" s="7"/>
      <c r="E11955"/>
      <c r="F11955"/>
      <c r="G11955"/>
      <c r="H11955"/>
      <c r="I11955"/>
    </row>
    <row r="11956" spans="4:9" x14ac:dyDescent="0.2">
      <c r="D11956" s="7"/>
      <c r="E11956"/>
      <c r="F11956"/>
      <c r="G11956"/>
      <c r="H11956"/>
      <c r="I11956"/>
    </row>
    <row r="11957" spans="4:9" x14ac:dyDescent="0.2">
      <c r="D11957" s="7"/>
      <c r="E11957"/>
      <c r="F11957"/>
      <c r="G11957"/>
      <c r="H11957"/>
      <c r="I11957"/>
    </row>
    <row r="11958" spans="4:9" x14ac:dyDescent="0.2">
      <c r="D11958" s="7"/>
      <c r="E11958"/>
      <c r="F11958"/>
      <c r="G11958"/>
      <c r="H11958"/>
      <c r="I11958"/>
    </row>
    <row r="11959" spans="4:9" x14ac:dyDescent="0.2">
      <c r="D11959" s="7"/>
      <c r="E11959"/>
      <c r="F11959"/>
      <c r="G11959"/>
      <c r="H11959"/>
      <c r="I11959"/>
    </row>
    <row r="11960" spans="4:9" x14ac:dyDescent="0.2">
      <c r="D11960" s="7"/>
      <c r="E11960"/>
      <c r="F11960"/>
      <c r="G11960"/>
      <c r="H11960"/>
      <c r="I11960"/>
    </row>
    <row r="11961" spans="4:9" x14ac:dyDescent="0.2">
      <c r="D11961" s="7"/>
      <c r="E11961"/>
      <c r="F11961"/>
      <c r="G11961"/>
      <c r="H11961"/>
      <c r="I11961"/>
    </row>
    <row r="11962" spans="4:9" x14ac:dyDescent="0.2">
      <c r="D11962" s="7"/>
      <c r="E11962"/>
      <c r="F11962"/>
      <c r="G11962"/>
      <c r="H11962"/>
      <c r="I11962"/>
    </row>
    <row r="11963" spans="4:9" x14ac:dyDescent="0.2">
      <c r="D11963" s="7"/>
      <c r="E11963"/>
      <c r="F11963"/>
      <c r="G11963"/>
      <c r="H11963"/>
      <c r="I11963"/>
    </row>
    <row r="11964" spans="4:9" x14ac:dyDescent="0.2">
      <c r="D11964" s="7"/>
      <c r="E11964"/>
      <c r="F11964"/>
      <c r="G11964"/>
      <c r="H11964"/>
      <c r="I11964"/>
    </row>
    <row r="11965" spans="4:9" x14ac:dyDescent="0.2">
      <c r="D11965" s="7"/>
      <c r="E11965"/>
      <c r="F11965"/>
      <c r="G11965"/>
      <c r="H11965"/>
      <c r="I11965"/>
    </row>
    <row r="11966" spans="4:9" x14ac:dyDescent="0.2">
      <c r="D11966" s="7"/>
      <c r="E11966"/>
      <c r="F11966"/>
      <c r="G11966"/>
      <c r="H11966"/>
      <c r="I11966"/>
    </row>
    <row r="11967" spans="4:9" x14ac:dyDescent="0.2">
      <c r="D11967" s="7"/>
      <c r="E11967"/>
      <c r="F11967"/>
      <c r="G11967"/>
      <c r="H11967"/>
      <c r="I11967"/>
    </row>
    <row r="11968" spans="4:9" x14ac:dyDescent="0.2">
      <c r="D11968" s="7"/>
      <c r="E11968"/>
      <c r="F11968"/>
      <c r="G11968"/>
      <c r="H11968"/>
      <c r="I11968"/>
    </row>
    <row r="11969" spans="4:9" x14ac:dyDescent="0.2">
      <c r="D11969" s="7"/>
      <c r="E11969"/>
      <c r="F11969"/>
      <c r="G11969"/>
      <c r="H11969"/>
      <c r="I11969"/>
    </row>
    <row r="11970" spans="4:9" x14ac:dyDescent="0.2">
      <c r="D11970" s="7"/>
      <c r="E11970"/>
      <c r="F11970"/>
      <c r="G11970"/>
      <c r="H11970"/>
      <c r="I11970"/>
    </row>
    <row r="11971" spans="4:9" x14ac:dyDescent="0.2">
      <c r="D11971" s="7"/>
      <c r="E11971"/>
      <c r="F11971"/>
      <c r="G11971"/>
      <c r="H11971"/>
      <c r="I11971"/>
    </row>
    <row r="11972" spans="4:9" x14ac:dyDescent="0.2">
      <c r="D11972" s="7"/>
      <c r="E11972"/>
      <c r="F11972"/>
      <c r="G11972"/>
      <c r="H11972"/>
      <c r="I11972"/>
    </row>
    <row r="11973" spans="4:9" x14ac:dyDescent="0.2">
      <c r="D11973" s="7"/>
      <c r="E11973"/>
      <c r="F11973"/>
      <c r="G11973"/>
      <c r="H11973"/>
      <c r="I11973"/>
    </row>
    <row r="11974" spans="4:9" x14ac:dyDescent="0.2">
      <c r="D11974" s="7"/>
      <c r="E11974"/>
      <c r="F11974"/>
      <c r="G11974"/>
      <c r="H11974"/>
      <c r="I11974"/>
    </row>
    <row r="11975" spans="4:9" x14ac:dyDescent="0.2">
      <c r="D11975" s="7"/>
      <c r="E11975"/>
      <c r="F11975"/>
      <c r="G11975"/>
      <c r="H11975"/>
      <c r="I11975"/>
    </row>
    <row r="11976" spans="4:9" x14ac:dyDescent="0.2">
      <c r="D11976" s="7"/>
      <c r="E11976"/>
      <c r="F11976"/>
      <c r="G11976"/>
      <c r="H11976"/>
      <c r="I11976"/>
    </row>
    <row r="11977" spans="4:9" x14ac:dyDescent="0.2">
      <c r="D11977" s="7"/>
      <c r="E11977"/>
      <c r="F11977"/>
      <c r="G11977"/>
      <c r="H11977"/>
      <c r="I11977"/>
    </row>
    <row r="11978" spans="4:9" x14ac:dyDescent="0.2">
      <c r="D11978" s="7"/>
      <c r="E11978"/>
      <c r="F11978"/>
      <c r="G11978"/>
      <c r="H11978"/>
      <c r="I11978"/>
    </row>
    <row r="11979" spans="4:9" x14ac:dyDescent="0.2">
      <c r="D11979" s="7"/>
      <c r="E11979"/>
      <c r="F11979"/>
      <c r="G11979"/>
      <c r="H11979"/>
      <c r="I11979"/>
    </row>
    <row r="11980" spans="4:9" x14ac:dyDescent="0.2">
      <c r="D11980" s="7"/>
      <c r="E11980"/>
      <c r="F11980"/>
      <c r="G11980"/>
      <c r="H11980"/>
      <c r="I11980"/>
    </row>
    <row r="11981" spans="4:9" x14ac:dyDescent="0.2">
      <c r="D11981" s="7"/>
      <c r="E11981"/>
      <c r="F11981"/>
      <c r="G11981"/>
      <c r="H11981"/>
      <c r="I11981"/>
    </row>
    <row r="11982" spans="4:9" x14ac:dyDescent="0.2">
      <c r="D11982" s="7"/>
      <c r="E11982"/>
      <c r="F11982"/>
      <c r="G11982"/>
      <c r="H11982"/>
      <c r="I11982"/>
    </row>
    <row r="11983" spans="4:9" x14ac:dyDescent="0.2">
      <c r="D11983" s="7"/>
      <c r="E11983"/>
      <c r="F11983"/>
      <c r="G11983"/>
      <c r="H11983"/>
      <c r="I11983"/>
    </row>
    <row r="11984" spans="4:9" x14ac:dyDescent="0.2">
      <c r="D11984" s="7"/>
      <c r="E11984"/>
      <c r="F11984"/>
      <c r="G11984"/>
      <c r="H11984"/>
      <c r="I11984"/>
    </row>
    <row r="11985" spans="4:9" x14ac:dyDescent="0.2">
      <c r="D11985" s="7"/>
      <c r="E11985"/>
      <c r="F11985"/>
      <c r="G11985"/>
      <c r="H11985"/>
      <c r="I11985"/>
    </row>
    <row r="11986" spans="4:9" x14ac:dyDescent="0.2">
      <c r="D11986" s="7"/>
      <c r="E11986"/>
      <c r="F11986"/>
      <c r="G11986"/>
      <c r="H11986"/>
      <c r="I11986"/>
    </row>
    <row r="11987" spans="4:9" x14ac:dyDescent="0.2">
      <c r="D11987" s="7"/>
      <c r="E11987"/>
      <c r="F11987"/>
      <c r="G11987"/>
      <c r="H11987"/>
      <c r="I11987"/>
    </row>
    <row r="11988" spans="4:9" x14ac:dyDescent="0.2">
      <c r="D11988" s="7"/>
      <c r="E11988"/>
      <c r="F11988"/>
      <c r="G11988"/>
      <c r="H11988"/>
      <c r="I11988"/>
    </row>
    <row r="11989" spans="4:9" x14ac:dyDescent="0.2">
      <c r="D11989" s="7"/>
      <c r="E11989"/>
      <c r="F11989"/>
      <c r="G11989"/>
      <c r="H11989"/>
      <c r="I11989"/>
    </row>
    <row r="11990" spans="4:9" x14ac:dyDescent="0.2">
      <c r="D11990" s="7"/>
      <c r="E11990"/>
      <c r="F11990"/>
      <c r="G11990"/>
      <c r="H11990"/>
      <c r="I11990"/>
    </row>
    <row r="11991" spans="4:9" x14ac:dyDescent="0.2">
      <c r="D11991" s="7"/>
      <c r="E11991"/>
      <c r="F11991"/>
      <c r="G11991"/>
      <c r="H11991"/>
      <c r="I11991"/>
    </row>
    <row r="11992" spans="4:9" x14ac:dyDescent="0.2">
      <c r="D11992" s="7"/>
      <c r="E11992"/>
      <c r="F11992"/>
      <c r="G11992"/>
      <c r="H11992"/>
      <c r="I11992"/>
    </row>
    <row r="11993" spans="4:9" x14ac:dyDescent="0.2">
      <c r="D11993" s="7"/>
      <c r="E11993"/>
      <c r="F11993"/>
      <c r="G11993"/>
      <c r="H11993"/>
      <c r="I11993"/>
    </row>
    <row r="11994" spans="4:9" x14ac:dyDescent="0.2">
      <c r="D11994" s="7"/>
      <c r="E11994"/>
      <c r="F11994"/>
      <c r="G11994"/>
      <c r="H11994"/>
      <c r="I11994"/>
    </row>
    <row r="11995" spans="4:9" x14ac:dyDescent="0.2">
      <c r="D11995" s="7"/>
      <c r="E11995"/>
      <c r="F11995"/>
      <c r="G11995"/>
      <c r="H11995"/>
      <c r="I11995"/>
    </row>
    <row r="11996" spans="4:9" x14ac:dyDescent="0.2">
      <c r="D11996" s="7"/>
      <c r="E11996"/>
      <c r="F11996"/>
      <c r="G11996"/>
      <c r="H11996"/>
      <c r="I11996"/>
    </row>
    <row r="11997" spans="4:9" x14ac:dyDescent="0.2">
      <c r="D11997" s="7"/>
      <c r="E11997"/>
      <c r="F11997"/>
      <c r="G11997"/>
      <c r="H11997"/>
      <c r="I11997"/>
    </row>
    <row r="11998" spans="4:9" x14ac:dyDescent="0.2">
      <c r="D11998" s="7"/>
      <c r="E11998"/>
      <c r="F11998"/>
      <c r="G11998"/>
      <c r="H11998"/>
      <c r="I11998"/>
    </row>
    <row r="11999" spans="4:9" x14ac:dyDescent="0.2">
      <c r="D11999" s="7"/>
      <c r="E11999"/>
      <c r="F11999"/>
      <c r="G11999"/>
      <c r="H11999"/>
      <c r="I11999"/>
    </row>
    <row r="12000" spans="4:9" x14ac:dyDescent="0.2">
      <c r="D12000" s="7"/>
      <c r="E12000"/>
      <c r="F12000"/>
      <c r="G12000"/>
      <c r="H12000"/>
      <c r="I12000"/>
    </row>
    <row r="12001" spans="4:9" x14ac:dyDescent="0.2">
      <c r="D12001" s="7"/>
      <c r="E12001"/>
      <c r="F12001"/>
      <c r="G12001"/>
      <c r="H12001"/>
      <c r="I12001"/>
    </row>
    <row r="12002" spans="4:9" x14ac:dyDescent="0.2">
      <c r="D12002" s="7"/>
      <c r="E12002"/>
      <c r="F12002"/>
      <c r="G12002"/>
      <c r="H12002"/>
      <c r="I12002"/>
    </row>
    <row r="12003" spans="4:9" x14ac:dyDescent="0.2">
      <c r="D12003" s="7"/>
      <c r="E12003"/>
      <c r="F12003"/>
      <c r="G12003"/>
      <c r="H12003"/>
      <c r="I12003"/>
    </row>
    <row r="12004" spans="4:9" x14ac:dyDescent="0.2">
      <c r="D12004" s="7"/>
      <c r="E12004"/>
      <c r="F12004"/>
      <c r="G12004"/>
      <c r="H12004"/>
      <c r="I12004"/>
    </row>
    <row r="12005" spans="4:9" x14ac:dyDescent="0.2">
      <c r="D12005" s="7"/>
      <c r="E12005"/>
      <c r="F12005"/>
      <c r="G12005"/>
      <c r="H12005"/>
      <c r="I12005"/>
    </row>
    <row r="12006" spans="4:9" x14ac:dyDescent="0.2">
      <c r="D12006" s="7"/>
      <c r="E12006"/>
      <c r="F12006"/>
      <c r="G12006"/>
      <c r="H12006"/>
      <c r="I12006"/>
    </row>
    <row r="12007" spans="4:9" x14ac:dyDescent="0.2">
      <c r="D12007" s="7"/>
      <c r="E12007"/>
      <c r="F12007"/>
      <c r="G12007"/>
      <c r="H12007"/>
      <c r="I12007"/>
    </row>
    <row r="12008" spans="4:9" x14ac:dyDescent="0.2">
      <c r="D12008" s="7"/>
      <c r="E12008"/>
      <c r="F12008"/>
      <c r="G12008"/>
      <c r="H12008"/>
      <c r="I12008"/>
    </row>
    <row r="12009" spans="4:9" x14ac:dyDescent="0.2">
      <c r="D12009" s="7"/>
      <c r="E12009"/>
      <c r="F12009"/>
      <c r="G12009"/>
      <c r="H12009"/>
      <c r="I12009"/>
    </row>
    <row r="12010" spans="4:9" x14ac:dyDescent="0.2">
      <c r="D12010" s="7"/>
      <c r="E12010"/>
      <c r="F12010"/>
      <c r="G12010"/>
      <c r="H12010"/>
      <c r="I12010"/>
    </row>
    <row r="12011" spans="4:9" x14ac:dyDescent="0.2">
      <c r="D12011" s="7"/>
      <c r="E12011"/>
      <c r="F12011"/>
      <c r="G12011"/>
      <c r="H12011"/>
      <c r="I12011"/>
    </row>
    <row r="12012" spans="4:9" x14ac:dyDescent="0.2">
      <c r="D12012" s="7"/>
      <c r="E12012"/>
      <c r="F12012"/>
      <c r="G12012"/>
      <c r="H12012"/>
      <c r="I12012"/>
    </row>
    <row r="12013" spans="4:9" x14ac:dyDescent="0.2">
      <c r="D12013" s="7"/>
      <c r="E12013"/>
      <c r="F12013"/>
      <c r="G12013"/>
      <c r="H12013"/>
      <c r="I12013"/>
    </row>
    <row r="12014" spans="4:9" x14ac:dyDescent="0.2">
      <c r="D12014" s="7"/>
      <c r="E12014"/>
      <c r="F12014"/>
      <c r="G12014"/>
      <c r="H12014"/>
      <c r="I12014"/>
    </row>
    <row r="12015" spans="4:9" x14ac:dyDescent="0.2">
      <c r="D12015" s="7"/>
      <c r="E12015"/>
      <c r="F12015"/>
      <c r="G12015"/>
      <c r="H12015"/>
      <c r="I12015"/>
    </row>
    <row r="12016" spans="4:9" x14ac:dyDescent="0.2">
      <c r="D12016" s="7"/>
      <c r="E12016"/>
      <c r="F12016"/>
      <c r="G12016"/>
      <c r="H12016"/>
      <c r="I12016"/>
    </row>
    <row r="12017" spans="4:9" x14ac:dyDescent="0.2">
      <c r="D12017" s="7"/>
      <c r="E12017"/>
      <c r="F12017"/>
      <c r="G12017"/>
      <c r="H12017"/>
      <c r="I12017"/>
    </row>
    <row r="12018" spans="4:9" x14ac:dyDescent="0.2">
      <c r="D12018" s="7"/>
      <c r="E12018"/>
      <c r="F12018"/>
      <c r="G12018"/>
      <c r="H12018"/>
      <c r="I12018"/>
    </row>
    <row r="12019" spans="4:9" x14ac:dyDescent="0.2">
      <c r="D12019" s="7"/>
      <c r="E12019"/>
      <c r="F12019"/>
      <c r="G12019"/>
      <c r="H12019"/>
      <c r="I12019"/>
    </row>
    <row r="12020" spans="4:9" x14ac:dyDescent="0.2">
      <c r="D12020" s="7"/>
      <c r="E12020"/>
      <c r="F12020"/>
      <c r="G12020"/>
      <c r="H12020"/>
      <c r="I12020"/>
    </row>
    <row r="12021" spans="4:9" x14ac:dyDescent="0.2">
      <c r="D12021" s="7"/>
      <c r="E12021"/>
      <c r="F12021"/>
      <c r="G12021"/>
      <c r="H12021"/>
      <c r="I12021"/>
    </row>
    <row r="12022" spans="4:9" x14ac:dyDescent="0.2">
      <c r="D12022" s="7"/>
      <c r="E12022"/>
      <c r="F12022"/>
      <c r="G12022"/>
      <c r="H12022"/>
      <c r="I12022"/>
    </row>
    <row r="12023" spans="4:9" x14ac:dyDescent="0.2">
      <c r="D12023" s="7"/>
      <c r="E12023"/>
      <c r="F12023"/>
      <c r="G12023"/>
      <c r="H12023"/>
      <c r="I12023"/>
    </row>
    <row r="12024" spans="4:9" x14ac:dyDescent="0.2">
      <c r="D12024" s="7"/>
      <c r="E12024"/>
      <c r="F12024"/>
      <c r="G12024"/>
      <c r="H12024"/>
      <c r="I12024"/>
    </row>
    <row r="12025" spans="4:9" x14ac:dyDescent="0.2">
      <c r="D12025" s="7"/>
      <c r="E12025"/>
      <c r="F12025"/>
      <c r="G12025"/>
      <c r="H12025"/>
      <c r="I12025"/>
    </row>
    <row r="12026" spans="4:9" x14ac:dyDescent="0.2">
      <c r="D12026" s="7"/>
      <c r="E12026"/>
      <c r="F12026"/>
      <c r="G12026"/>
      <c r="H12026"/>
      <c r="I12026"/>
    </row>
    <row r="12027" spans="4:9" x14ac:dyDescent="0.2">
      <c r="D12027" s="7"/>
      <c r="E12027"/>
      <c r="F12027"/>
      <c r="G12027"/>
      <c r="H12027"/>
      <c r="I12027"/>
    </row>
    <row r="12028" spans="4:9" x14ac:dyDescent="0.2">
      <c r="D12028" s="7"/>
      <c r="E12028"/>
      <c r="F12028"/>
      <c r="G12028"/>
      <c r="H12028"/>
      <c r="I12028"/>
    </row>
    <row r="12029" spans="4:9" x14ac:dyDescent="0.2">
      <c r="D12029" s="7"/>
      <c r="E12029"/>
      <c r="F12029"/>
      <c r="G12029"/>
      <c r="H12029"/>
      <c r="I12029"/>
    </row>
    <row r="12030" spans="4:9" x14ac:dyDescent="0.2">
      <c r="D12030" s="7"/>
      <c r="E12030"/>
      <c r="F12030"/>
      <c r="G12030"/>
      <c r="H12030"/>
      <c r="I12030"/>
    </row>
    <row r="12031" spans="4:9" x14ac:dyDescent="0.2">
      <c r="D12031" s="7"/>
      <c r="E12031"/>
      <c r="F12031"/>
      <c r="G12031"/>
      <c r="H12031"/>
      <c r="I12031"/>
    </row>
    <row r="12032" spans="4:9" x14ac:dyDescent="0.2">
      <c r="D12032" s="7"/>
      <c r="E12032"/>
      <c r="F12032"/>
      <c r="G12032"/>
      <c r="H12032"/>
      <c r="I12032"/>
    </row>
    <row r="12033" spans="4:9" x14ac:dyDescent="0.2">
      <c r="D12033" s="7"/>
      <c r="E12033"/>
      <c r="F12033"/>
      <c r="G12033"/>
      <c r="H12033"/>
      <c r="I12033"/>
    </row>
    <row r="12034" spans="4:9" x14ac:dyDescent="0.2">
      <c r="D12034" s="7"/>
      <c r="E12034"/>
      <c r="F12034"/>
      <c r="G12034"/>
      <c r="H12034"/>
      <c r="I12034"/>
    </row>
    <row r="12035" spans="4:9" x14ac:dyDescent="0.2">
      <c r="D12035" s="7"/>
      <c r="E12035"/>
      <c r="F12035"/>
      <c r="G12035"/>
      <c r="H12035"/>
      <c r="I12035"/>
    </row>
    <row r="12036" spans="4:9" x14ac:dyDescent="0.2">
      <c r="D12036" s="7"/>
      <c r="E12036"/>
      <c r="F12036"/>
      <c r="G12036"/>
      <c r="H12036"/>
      <c r="I12036"/>
    </row>
    <row r="12037" spans="4:9" x14ac:dyDescent="0.2">
      <c r="D12037" s="7"/>
      <c r="E12037"/>
      <c r="F12037"/>
      <c r="G12037"/>
      <c r="H12037"/>
      <c r="I12037"/>
    </row>
    <row r="12038" spans="4:9" x14ac:dyDescent="0.2">
      <c r="D12038" s="7"/>
      <c r="E12038"/>
      <c r="F12038"/>
      <c r="G12038"/>
      <c r="H12038"/>
      <c r="I12038"/>
    </row>
    <row r="12039" spans="4:9" x14ac:dyDescent="0.2">
      <c r="D12039" s="7"/>
      <c r="E12039"/>
      <c r="F12039"/>
      <c r="G12039"/>
      <c r="H12039"/>
      <c r="I12039"/>
    </row>
    <row r="12040" spans="4:9" x14ac:dyDescent="0.2">
      <c r="D12040" s="7"/>
      <c r="E12040"/>
      <c r="F12040"/>
      <c r="G12040"/>
      <c r="H12040"/>
      <c r="I12040"/>
    </row>
    <row r="12041" spans="4:9" x14ac:dyDescent="0.2">
      <c r="D12041" s="7"/>
      <c r="E12041"/>
      <c r="F12041"/>
      <c r="G12041"/>
      <c r="H12041"/>
      <c r="I12041"/>
    </row>
    <row r="12042" spans="4:9" x14ac:dyDescent="0.2">
      <c r="D12042" s="7"/>
      <c r="E12042"/>
      <c r="F12042"/>
      <c r="G12042"/>
      <c r="H12042"/>
      <c r="I12042"/>
    </row>
    <row r="12043" spans="4:9" x14ac:dyDescent="0.2">
      <c r="D12043" s="7"/>
      <c r="E12043"/>
      <c r="F12043"/>
      <c r="G12043"/>
      <c r="H12043"/>
      <c r="I12043"/>
    </row>
    <row r="12044" spans="4:9" x14ac:dyDescent="0.2">
      <c r="D12044" s="7"/>
      <c r="E12044"/>
      <c r="F12044"/>
      <c r="G12044"/>
      <c r="H12044"/>
      <c r="I12044"/>
    </row>
    <row r="12045" spans="4:9" x14ac:dyDescent="0.2">
      <c r="D12045" s="7"/>
      <c r="E12045"/>
      <c r="F12045"/>
      <c r="G12045"/>
      <c r="H12045"/>
      <c r="I12045"/>
    </row>
    <row r="12046" spans="4:9" x14ac:dyDescent="0.2">
      <c r="D12046" s="7"/>
      <c r="E12046"/>
      <c r="F12046"/>
      <c r="G12046"/>
      <c r="H12046"/>
      <c r="I12046"/>
    </row>
    <row r="12047" spans="4:9" x14ac:dyDescent="0.2">
      <c r="D12047" s="7"/>
      <c r="E12047"/>
      <c r="F12047"/>
      <c r="G12047"/>
      <c r="H12047"/>
      <c r="I12047"/>
    </row>
    <row r="12048" spans="4:9" x14ac:dyDescent="0.2">
      <c r="D12048" s="7"/>
      <c r="E12048"/>
      <c r="F12048"/>
      <c r="G12048"/>
      <c r="H12048"/>
      <c r="I12048"/>
    </row>
    <row r="12049" spans="4:9" x14ac:dyDescent="0.2">
      <c r="D12049" s="7"/>
      <c r="E12049"/>
      <c r="F12049"/>
      <c r="G12049"/>
      <c r="H12049"/>
      <c r="I12049"/>
    </row>
    <row r="12050" spans="4:9" x14ac:dyDescent="0.2">
      <c r="D12050" s="7"/>
      <c r="E12050"/>
      <c r="F12050"/>
      <c r="G12050"/>
      <c r="H12050"/>
      <c r="I12050"/>
    </row>
    <row r="12051" spans="4:9" x14ac:dyDescent="0.2">
      <c r="D12051" s="7"/>
      <c r="E12051"/>
      <c r="F12051"/>
      <c r="G12051"/>
      <c r="H12051"/>
      <c r="I12051"/>
    </row>
    <row r="12052" spans="4:9" x14ac:dyDescent="0.2">
      <c r="D12052" s="7"/>
      <c r="E12052"/>
      <c r="F12052"/>
      <c r="G12052"/>
      <c r="H12052"/>
      <c r="I12052"/>
    </row>
    <row r="12053" spans="4:9" x14ac:dyDescent="0.2">
      <c r="D12053" s="7"/>
      <c r="E12053"/>
      <c r="F12053"/>
      <c r="G12053"/>
      <c r="H12053"/>
      <c r="I12053"/>
    </row>
    <row r="12054" spans="4:9" x14ac:dyDescent="0.2">
      <c r="D12054" s="7"/>
      <c r="E12054"/>
      <c r="F12054"/>
      <c r="G12054"/>
      <c r="H12054"/>
      <c r="I12054"/>
    </row>
    <row r="12055" spans="4:9" x14ac:dyDescent="0.2">
      <c r="D12055" s="7"/>
      <c r="E12055"/>
      <c r="F12055"/>
      <c r="G12055"/>
      <c r="H12055"/>
      <c r="I12055"/>
    </row>
    <row r="12056" spans="4:9" x14ac:dyDescent="0.2">
      <c r="D12056" s="7"/>
      <c r="E12056"/>
      <c r="F12056"/>
      <c r="G12056"/>
      <c r="H12056"/>
      <c r="I12056"/>
    </row>
    <row r="12057" spans="4:9" x14ac:dyDescent="0.2">
      <c r="D12057" s="7"/>
      <c r="E12057"/>
      <c r="F12057"/>
      <c r="G12057"/>
      <c r="H12057"/>
      <c r="I12057"/>
    </row>
    <row r="12058" spans="4:9" x14ac:dyDescent="0.2">
      <c r="D12058" s="7"/>
      <c r="E12058"/>
      <c r="F12058"/>
      <c r="G12058"/>
      <c r="H12058"/>
      <c r="I12058"/>
    </row>
    <row r="12059" spans="4:9" x14ac:dyDescent="0.2">
      <c r="D12059" s="7"/>
      <c r="E12059"/>
      <c r="F12059"/>
      <c r="G12059"/>
      <c r="H12059"/>
      <c r="I12059"/>
    </row>
    <row r="12060" spans="4:9" x14ac:dyDescent="0.2">
      <c r="D12060" s="7"/>
      <c r="E12060"/>
      <c r="F12060"/>
      <c r="G12060"/>
      <c r="H12060"/>
      <c r="I12060"/>
    </row>
    <row r="12061" spans="4:9" x14ac:dyDescent="0.2">
      <c r="D12061" s="7"/>
      <c r="E12061"/>
      <c r="F12061"/>
      <c r="G12061"/>
      <c r="H12061"/>
      <c r="I12061"/>
    </row>
    <row r="12062" spans="4:9" x14ac:dyDescent="0.2">
      <c r="D12062" s="7"/>
      <c r="E12062"/>
      <c r="F12062"/>
      <c r="G12062"/>
      <c r="H12062"/>
      <c r="I12062"/>
    </row>
    <row r="12063" spans="4:9" x14ac:dyDescent="0.2">
      <c r="D12063" s="7"/>
      <c r="E12063"/>
      <c r="F12063"/>
      <c r="G12063"/>
      <c r="H12063"/>
      <c r="I12063"/>
    </row>
    <row r="12064" spans="4:9" x14ac:dyDescent="0.2">
      <c r="D12064" s="7"/>
      <c r="E12064"/>
      <c r="F12064"/>
      <c r="G12064"/>
      <c r="H12064"/>
      <c r="I12064"/>
    </row>
    <row r="12065" spans="4:9" x14ac:dyDescent="0.2">
      <c r="D12065" s="7"/>
      <c r="E12065"/>
      <c r="F12065"/>
      <c r="G12065"/>
      <c r="H12065"/>
      <c r="I12065"/>
    </row>
    <row r="12066" spans="4:9" x14ac:dyDescent="0.2">
      <c r="D12066" s="7"/>
      <c r="E12066"/>
      <c r="F12066"/>
      <c r="G12066"/>
      <c r="H12066"/>
      <c r="I12066"/>
    </row>
    <row r="12067" spans="4:9" x14ac:dyDescent="0.2">
      <c r="D12067" s="7"/>
      <c r="E12067"/>
      <c r="F12067"/>
      <c r="G12067"/>
      <c r="H12067"/>
      <c r="I12067"/>
    </row>
    <row r="12068" spans="4:9" x14ac:dyDescent="0.2">
      <c r="D12068" s="7"/>
      <c r="E12068"/>
      <c r="F12068"/>
      <c r="G12068"/>
      <c r="H12068"/>
      <c r="I12068"/>
    </row>
    <row r="12069" spans="4:9" x14ac:dyDescent="0.2">
      <c r="D12069" s="7"/>
      <c r="E12069"/>
      <c r="F12069"/>
      <c r="G12069"/>
      <c r="H12069"/>
      <c r="I12069"/>
    </row>
    <row r="12070" spans="4:9" x14ac:dyDescent="0.2">
      <c r="D12070" s="7"/>
      <c r="E12070"/>
      <c r="F12070"/>
      <c r="G12070"/>
      <c r="H12070"/>
      <c r="I12070"/>
    </row>
    <row r="12071" spans="4:9" x14ac:dyDescent="0.2">
      <c r="D12071" s="7"/>
      <c r="E12071"/>
      <c r="F12071"/>
      <c r="G12071"/>
      <c r="H12071"/>
      <c r="I12071"/>
    </row>
    <row r="12072" spans="4:9" x14ac:dyDescent="0.2">
      <c r="D12072" s="7"/>
      <c r="E12072"/>
      <c r="F12072"/>
      <c r="G12072"/>
      <c r="H12072"/>
      <c r="I12072"/>
    </row>
    <row r="12073" spans="4:9" x14ac:dyDescent="0.2">
      <c r="D12073" s="7"/>
      <c r="E12073"/>
      <c r="F12073"/>
      <c r="G12073"/>
      <c r="H12073"/>
      <c r="I12073"/>
    </row>
    <row r="12074" spans="4:9" x14ac:dyDescent="0.2">
      <c r="D12074" s="7"/>
      <c r="E12074"/>
      <c r="F12074"/>
      <c r="G12074"/>
      <c r="H12074"/>
      <c r="I12074"/>
    </row>
    <row r="12075" spans="4:9" x14ac:dyDescent="0.2">
      <c r="D12075" s="7"/>
      <c r="E12075"/>
      <c r="F12075"/>
      <c r="G12075"/>
      <c r="H12075"/>
      <c r="I12075"/>
    </row>
    <row r="12076" spans="4:9" x14ac:dyDescent="0.2">
      <c r="D12076" s="7"/>
      <c r="E12076"/>
      <c r="F12076"/>
      <c r="G12076"/>
      <c r="H12076"/>
      <c r="I12076"/>
    </row>
    <row r="12077" spans="4:9" x14ac:dyDescent="0.2">
      <c r="D12077" s="7"/>
      <c r="E12077"/>
      <c r="F12077"/>
      <c r="G12077"/>
      <c r="H12077"/>
      <c r="I12077"/>
    </row>
    <row r="12078" spans="4:9" x14ac:dyDescent="0.2">
      <c r="D12078" s="7"/>
      <c r="E12078"/>
      <c r="F12078"/>
      <c r="G12078"/>
      <c r="H12078"/>
      <c r="I12078"/>
    </row>
    <row r="12079" spans="4:9" x14ac:dyDescent="0.2">
      <c r="D12079" s="7"/>
      <c r="E12079"/>
      <c r="F12079"/>
      <c r="G12079"/>
      <c r="H12079"/>
      <c r="I12079"/>
    </row>
    <row r="12080" spans="4:9" x14ac:dyDescent="0.2">
      <c r="D12080" s="7"/>
      <c r="E12080"/>
      <c r="F12080"/>
      <c r="G12080"/>
      <c r="H12080"/>
      <c r="I12080"/>
    </row>
    <row r="12081" spans="4:9" x14ac:dyDescent="0.2">
      <c r="D12081" s="7"/>
      <c r="E12081"/>
      <c r="F12081"/>
      <c r="G12081"/>
      <c r="H12081"/>
      <c r="I12081"/>
    </row>
    <row r="12082" spans="4:9" x14ac:dyDescent="0.2">
      <c r="D12082" s="7"/>
      <c r="E12082"/>
      <c r="F12082"/>
      <c r="G12082"/>
      <c r="H12082"/>
      <c r="I12082"/>
    </row>
    <row r="12083" spans="4:9" x14ac:dyDescent="0.2">
      <c r="D12083" s="7"/>
      <c r="E12083"/>
      <c r="F12083"/>
      <c r="G12083"/>
      <c r="H12083"/>
      <c r="I12083"/>
    </row>
    <row r="12084" spans="4:9" x14ac:dyDescent="0.2">
      <c r="D12084" s="7"/>
      <c r="E12084"/>
      <c r="F12084"/>
      <c r="G12084"/>
      <c r="H12084"/>
      <c r="I12084"/>
    </row>
    <row r="12085" spans="4:9" x14ac:dyDescent="0.2">
      <c r="D12085" s="7"/>
      <c r="E12085"/>
      <c r="F12085"/>
      <c r="G12085"/>
      <c r="H12085"/>
      <c r="I12085"/>
    </row>
    <row r="12086" spans="4:9" x14ac:dyDescent="0.2">
      <c r="D12086" s="7"/>
      <c r="E12086"/>
      <c r="F12086"/>
      <c r="G12086"/>
      <c r="H12086"/>
      <c r="I12086"/>
    </row>
    <row r="12087" spans="4:9" x14ac:dyDescent="0.2">
      <c r="D12087" s="7"/>
      <c r="E12087"/>
      <c r="F12087"/>
      <c r="G12087"/>
      <c r="H12087"/>
      <c r="I12087"/>
    </row>
    <row r="12088" spans="4:9" x14ac:dyDescent="0.2">
      <c r="D12088" s="7"/>
      <c r="E12088"/>
      <c r="F12088"/>
      <c r="G12088"/>
      <c r="H12088"/>
      <c r="I12088"/>
    </row>
    <row r="12089" spans="4:9" x14ac:dyDescent="0.2">
      <c r="D12089" s="7"/>
      <c r="E12089"/>
      <c r="F12089"/>
      <c r="G12089"/>
      <c r="H12089"/>
      <c r="I12089"/>
    </row>
    <row r="12090" spans="4:9" x14ac:dyDescent="0.2">
      <c r="D12090" s="7"/>
      <c r="E12090"/>
      <c r="F12090"/>
      <c r="G12090"/>
      <c r="H12090"/>
      <c r="I12090"/>
    </row>
    <row r="12091" spans="4:9" x14ac:dyDescent="0.2">
      <c r="D12091" s="7"/>
      <c r="E12091"/>
      <c r="F12091"/>
      <c r="G12091"/>
      <c r="H12091"/>
      <c r="I12091"/>
    </row>
    <row r="12092" spans="4:9" x14ac:dyDescent="0.2">
      <c r="D12092" s="7"/>
      <c r="E12092"/>
      <c r="F12092"/>
      <c r="G12092"/>
      <c r="H12092"/>
      <c r="I12092"/>
    </row>
    <row r="12093" spans="4:9" x14ac:dyDescent="0.2">
      <c r="D12093" s="7"/>
      <c r="E12093"/>
      <c r="F12093"/>
      <c r="G12093"/>
      <c r="H12093"/>
      <c r="I12093"/>
    </row>
    <row r="12094" spans="4:9" x14ac:dyDescent="0.2">
      <c r="D12094" s="7"/>
      <c r="E12094"/>
      <c r="F12094"/>
      <c r="G12094"/>
      <c r="H12094"/>
      <c r="I12094"/>
    </row>
    <row r="12095" spans="4:9" x14ac:dyDescent="0.2">
      <c r="D12095" s="7"/>
      <c r="E12095"/>
      <c r="F12095"/>
      <c r="G12095"/>
      <c r="H12095"/>
      <c r="I12095"/>
    </row>
    <row r="12096" spans="4:9" x14ac:dyDescent="0.2">
      <c r="D12096" s="7"/>
      <c r="E12096"/>
      <c r="F12096"/>
      <c r="G12096"/>
      <c r="H12096"/>
      <c r="I12096"/>
    </row>
    <row r="12097" spans="4:9" x14ac:dyDescent="0.2">
      <c r="D12097" s="7"/>
      <c r="E12097"/>
      <c r="F12097"/>
      <c r="G12097"/>
      <c r="H12097"/>
      <c r="I12097"/>
    </row>
    <row r="12098" spans="4:9" x14ac:dyDescent="0.2">
      <c r="D12098" s="7"/>
      <c r="E12098"/>
      <c r="F12098"/>
      <c r="G12098"/>
      <c r="H12098"/>
      <c r="I12098"/>
    </row>
    <row r="12099" spans="4:9" x14ac:dyDescent="0.2">
      <c r="D12099" s="7"/>
      <c r="E12099"/>
      <c r="F12099"/>
      <c r="G12099"/>
      <c r="H12099"/>
      <c r="I12099"/>
    </row>
    <row r="12100" spans="4:9" x14ac:dyDescent="0.2">
      <c r="D12100" s="7"/>
      <c r="E12100"/>
      <c r="F12100"/>
      <c r="G12100"/>
      <c r="H12100"/>
      <c r="I12100"/>
    </row>
    <row r="12101" spans="4:9" x14ac:dyDescent="0.2">
      <c r="D12101" s="7"/>
      <c r="E12101"/>
      <c r="F12101"/>
      <c r="G12101"/>
      <c r="H12101"/>
      <c r="I12101"/>
    </row>
    <row r="12102" spans="4:9" x14ac:dyDescent="0.2">
      <c r="D12102" s="7"/>
      <c r="E12102"/>
      <c r="F12102"/>
      <c r="G12102"/>
      <c r="H12102"/>
      <c r="I12102"/>
    </row>
    <row r="12103" spans="4:9" x14ac:dyDescent="0.2">
      <c r="D12103" s="7"/>
      <c r="E12103"/>
      <c r="F12103"/>
      <c r="G12103"/>
      <c r="H12103"/>
      <c r="I12103"/>
    </row>
    <row r="12104" spans="4:9" x14ac:dyDescent="0.2">
      <c r="D12104" s="7"/>
      <c r="E12104"/>
      <c r="F12104"/>
      <c r="G12104"/>
      <c r="H12104"/>
      <c r="I12104"/>
    </row>
    <row r="12105" spans="4:9" x14ac:dyDescent="0.2">
      <c r="D12105" s="7"/>
      <c r="E12105"/>
      <c r="F12105"/>
      <c r="G12105"/>
      <c r="H12105"/>
      <c r="I12105"/>
    </row>
    <row r="12106" spans="4:9" x14ac:dyDescent="0.2">
      <c r="D12106" s="7"/>
      <c r="E12106"/>
      <c r="F12106"/>
      <c r="G12106"/>
      <c r="H12106"/>
      <c r="I12106"/>
    </row>
    <row r="12107" spans="4:9" x14ac:dyDescent="0.2">
      <c r="D12107" s="7"/>
      <c r="E12107"/>
      <c r="F12107"/>
      <c r="G12107"/>
      <c r="H12107"/>
      <c r="I12107"/>
    </row>
    <row r="12108" spans="4:9" x14ac:dyDescent="0.2">
      <c r="D12108" s="7"/>
      <c r="E12108"/>
      <c r="F12108"/>
      <c r="G12108"/>
      <c r="H12108"/>
      <c r="I12108"/>
    </row>
    <row r="12109" spans="4:9" x14ac:dyDescent="0.2">
      <c r="D12109" s="7"/>
      <c r="E12109"/>
      <c r="F12109"/>
      <c r="G12109"/>
      <c r="H12109"/>
      <c r="I12109"/>
    </row>
    <row r="12110" spans="4:9" x14ac:dyDescent="0.2">
      <c r="D12110" s="7"/>
      <c r="E12110"/>
      <c r="F12110"/>
      <c r="G12110"/>
      <c r="H12110"/>
      <c r="I12110"/>
    </row>
    <row r="12111" spans="4:9" x14ac:dyDescent="0.2">
      <c r="D12111" s="7"/>
      <c r="E12111"/>
      <c r="F12111"/>
      <c r="G12111"/>
      <c r="H12111"/>
      <c r="I12111"/>
    </row>
    <row r="12112" spans="4:9" x14ac:dyDescent="0.2">
      <c r="D12112" s="7"/>
      <c r="E12112"/>
      <c r="F12112"/>
      <c r="G12112"/>
      <c r="H12112"/>
      <c r="I12112"/>
    </row>
    <row r="12113" spans="4:9" x14ac:dyDescent="0.2">
      <c r="D12113" s="7"/>
      <c r="E12113"/>
      <c r="F12113"/>
      <c r="G12113"/>
      <c r="H12113"/>
      <c r="I12113"/>
    </row>
    <row r="12114" spans="4:9" x14ac:dyDescent="0.2">
      <c r="D12114" s="7"/>
      <c r="E12114"/>
      <c r="F12114"/>
      <c r="G12114"/>
      <c r="H12114"/>
      <c r="I12114"/>
    </row>
    <row r="12115" spans="4:9" x14ac:dyDescent="0.2">
      <c r="D12115" s="7"/>
      <c r="E12115"/>
      <c r="F12115"/>
      <c r="G12115"/>
      <c r="H12115"/>
      <c r="I12115"/>
    </row>
    <row r="12116" spans="4:9" x14ac:dyDescent="0.2">
      <c r="D12116" s="7"/>
      <c r="E12116"/>
      <c r="F12116"/>
      <c r="G12116"/>
      <c r="H12116"/>
      <c r="I12116"/>
    </row>
    <row r="12117" spans="4:9" x14ac:dyDescent="0.2">
      <c r="D12117" s="7"/>
      <c r="E12117"/>
      <c r="F12117"/>
      <c r="G12117"/>
      <c r="H12117"/>
      <c r="I12117"/>
    </row>
    <row r="12118" spans="4:9" x14ac:dyDescent="0.2">
      <c r="D12118" s="7"/>
      <c r="E12118"/>
      <c r="F12118"/>
      <c r="G12118"/>
      <c r="H12118"/>
      <c r="I12118"/>
    </row>
    <row r="12119" spans="4:9" x14ac:dyDescent="0.2">
      <c r="D12119" s="7"/>
      <c r="E12119"/>
      <c r="F12119"/>
      <c r="G12119"/>
      <c r="H12119"/>
      <c r="I12119"/>
    </row>
    <row r="12120" spans="4:9" x14ac:dyDescent="0.2">
      <c r="D12120" s="7"/>
      <c r="E12120"/>
      <c r="F12120"/>
      <c r="G12120"/>
      <c r="H12120"/>
      <c r="I12120"/>
    </row>
    <row r="12121" spans="4:9" x14ac:dyDescent="0.2">
      <c r="D12121" s="7"/>
      <c r="E12121"/>
      <c r="F12121"/>
      <c r="G12121"/>
      <c r="H12121"/>
      <c r="I12121"/>
    </row>
    <row r="12122" spans="4:9" x14ac:dyDescent="0.2">
      <c r="D12122" s="7"/>
      <c r="E12122"/>
      <c r="F12122"/>
      <c r="G12122"/>
      <c r="H12122"/>
      <c r="I12122"/>
    </row>
    <row r="12123" spans="4:9" x14ac:dyDescent="0.2">
      <c r="D12123" s="7"/>
      <c r="E12123"/>
      <c r="F12123"/>
      <c r="G12123"/>
      <c r="H12123"/>
      <c r="I12123"/>
    </row>
    <row r="12124" spans="4:9" x14ac:dyDescent="0.2">
      <c r="D12124" s="7"/>
      <c r="E12124"/>
      <c r="F12124"/>
      <c r="G12124"/>
      <c r="H12124"/>
      <c r="I12124"/>
    </row>
    <row r="12125" spans="4:9" x14ac:dyDescent="0.2">
      <c r="D12125" s="7"/>
      <c r="E12125"/>
      <c r="F12125"/>
      <c r="G12125"/>
      <c r="H12125"/>
      <c r="I12125"/>
    </row>
    <row r="12126" spans="4:9" x14ac:dyDescent="0.2">
      <c r="D12126" s="7"/>
      <c r="E12126"/>
      <c r="F12126"/>
      <c r="G12126"/>
      <c r="H12126"/>
      <c r="I12126"/>
    </row>
    <row r="12127" spans="4:9" x14ac:dyDescent="0.2">
      <c r="D12127" s="7"/>
      <c r="E12127"/>
      <c r="F12127"/>
      <c r="G12127"/>
      <c r="H12127"/>
      <c r="I12127"/>
    </row>
    <row r="12128" spans="4:9" x14ac:dyDescent="0.2">
      <c r="D12128" s="7"/>
      <c r="E12128"/>
      <c r="F12128"/>
      <c r="G12128"/>
      <c r="H12128"/>
      <c r="I12128"/>
    </row>
    <row r="12129" spans="4:9" x14ac:dyDescent="0.2">
      <c r="D12129" s="7"/>
      <c r="E12129"/>
      <c r="F12129"/>
      <c r="G12129"/>
      <c r="H12129"/>
      <c r="I12129"/>
    </row>
    <row r="12130" spans="4:9" x14ac:dyDescent="0.2">
      <c r="D12130" s="7"/>
      <c r="E12130"/>
      <c r="F12130"/>
      <c r="G12130"/>
      <c r="H12130"/>
      <c r="I12130"/>
    </row>
    <row r="12131" spans="4:9" x14ac:dyDescent="0.2">
      <c r="D12131" s="7"/>
      <c r="E12131"/>
      <c r="F12131"/>
      <c r="G12131"/>
      <c r="H12131"/>
      <c r="I12131"/>
    </row>
    <row r="12132" spans="4:9" x14ac:dyDescent="0.2">
      <c r="D12132" s="7"/>
      <c r="E12132"/>
      <c r="F12132"/>
      <c r="G12132"/>
      <c r="H12132"/>
      <c r="I12132"/>
    </row>
    <row r="12133" spans="4:9" x14ac:dyDescent="0.2">
      <c r="D12133" s="7"/>
      <c r="E12133"/>
      <c r="F12133"/>
      <c r="G12133"/>
      <c r="H12133"/>
      <c r="I12133"/>
    </row>
    <row r="12134" spans="4:9" x14ac:dyDescent="0.2">
      <c r="D12134" s="7"/>
      <c r="E12134"/>
      <c r="F12134"/>
      <c r="G12134"/>
      <c r="H12134"/>
      <c r="I12134"/>
    </row>
    <row r="12135" spans="4:9" x14ac:dyDescent="0.2">
      <c r="D12135" s="7"/>
      <c r="E12135"/>
      <c r="F12135"/>
      <c r="G12135"/>
      <c r="H12135"/>
      <c r="I12135"/>
    </row>
    <row r="12136" spans="4:9" x14ac:dyDescent="0.2">
      <c r="D12136" s="7"/>
      <c r="E12136"/>
      <c r="F12136"/>
      <c r="G12136"/>
      <c r="H12136"/>
      <c r="I12136"/>
    </row>
    <row r="12137" spans="4:9" x14ac:dyDescent="0.2">
      <c r="D12137" s="7"/>
      <c r="E12137"/>
      <c r="F12137"/>
      <c r="G12137"/>
      <c r="H12137"/>
      <c r="I12137"/>
    </row>
    <row r="12138" spans="4:9" x14ac:dyDescent="0.2">
      <c r="D12138" s="7"/>
      <c r="E12138"/>
      <c r="F12138"/>
      <c r="G12138"/>
      <c r="H12138"/>
      <c r="I12138"/>
    </row>
    <row r="12139" spans="4:9" x14ac:dyDescent="0.2">
      <c r="D12139" s="7"/>
      <c r="E12139"/>
      <c r="F12139"/>
      <c r="G12139"/>
      <c r="H12139"/>
      <c r="I12139"/>
    </row>
    <row r="12140" spans="4:9" x14ac:dyDescent="0.2">
      <c r="D12140" s="7"/>
      <c r="E12140"/>
      <c r="F12140"/>
      <c r="G12140"/>
      <c r="H12140"/>
      <c r="I12140"/>
    </row>
    <row r="12141" spans="4:9" x14ac:dyDescent="0.2">
      <c r="D12141" s="7"/>
      <c r="E12141"/>
      <c r="F12141"/>
      <c r="G12141"/>
      <c r="H12141"/>
      <c r="I12141"/>
    </row>
    <row r="12142" spans="4:9" x14ac:dyDescent="0.2">
      <c r="D12142" s="7"/>
      <c r="E12142"/>
      <c r="F12142"/>
      <c r="G12142"/>
      <c r="H12142"/>
      <c r="I12142"/>
    </row>
    <row r="12143" spans="4:9" x14ac:dyDescent="0.2">
      <c r="D12143" s="7"/>
      <c r="E12143"/>
      <c r="F12143"/>
      <c r="G12143"/>
      <c r="H12143"/>
      <c r="I12143"/>
    </row>
    <row r="12144" spans="4:9" x14ac:dyDescent="0.2">
      <c r="D12144" s="7"/>
      <c r="E12144"/>
      <c r="F12144"/>
      <c r="G12144"/>
      <c r="H12144"/>
      <c r="I12144"/>
    </row>
    <row r="12145" spans="4:9" x14ac:dyDescent="0.2">
      <c r="D12145" s="7"/>
      <c r="E12145"/>
      <c r="F12145"/>
      <c r="G12145"/>
      <c r="H12145"/>
      <c r="I12145"/>
    </row>
    <row r="12146" spans="4:9" x14ac:dyDescent="0.2">
      <c r="D12146" s="7"/>
      <c r="E12146"/>
      <c r="F12146"/>
      <c r="G12146"/>
      <c r="H12146"/>
      <c r="I12146"/>
    </row>
    <row r="12147" spans="4:9" x14ac:dyDescent="0.2">
      <c r="D12147" s="7"/>
      <c r="E12147"/>
      <c r="F12147"/>
      <c r="G12147"/>
      <c r="H12147"/>
      <c r="I12147"/>
    </row>
    <row r="12148" spans="4:9" x14ac:dyDescent="0.2">
      <c r="D12148" s="7"/>
      <c r="E12148"/>
      <c r="F12148"/>
      <c r="G12148"/>
      <c r="H12148"/>
      <c r="I12148"/>
    </row>
    <row r="12149" spans="4:9" x14ac:dyDescent="0.2">
      <c r="D12149" s="7"/>
      <c r="E12149"/>
      <c r="F12149"/>
      <c r="G12149"/>
      <c r="H12149"/>
      <c r="I12149"/>
    </row>
    <row r="12150" spans="4:9" x14ac:dyDescent="0.2">
      <c r="D12150" s="7"/>
      <c r="E12150"/>
      <c r="F12150"/>
      <c r="G12150"/>
      <c r="H12150"/>
      <c r="I12150"/>
    </row>
    <row r="12151" spans="4:9" x14ac:dyDescent="0.2">
      <c r="D12151" s="7"/>
      <c r="E12151"/>
      <c r="F12151"/>
      <c r="G12151"/>
      <c r="H12151"/>
      <c r="I12151"/>
    </row>
    <row r="12152" spans="4:9" x14ac:dyDescent="0.2">
      <c r="D12152" s="7"/>
      <c r="E12152"/>
      <c r="F12152"/>
      <c r="G12152"/>
      <c r="H12152"/>
      <c r="I12152"/>
    </row>
    <row r="12153" spans="4:9" x14ac:dyDescent="0.2">
      <c r="D12153" s="7"/>
      <c r="E12153"/>
      <c r="F12153"/>
      <c r="G12153"/>
      <c r="H12153"/>
      <c r="I12153"/>
    </row>
    <row r="12154" spans="4:9" x14ac:dyDescent="0.2">
      <c r="D12154" s="7"/>
      <c r="E12154"/>
      <c r="F12154"/>
      <c r="G12154"/>
      <c r="H12154"/>
      <c r="I12154"/>
    </row>
    <row r="12155" spans="4:9" x14ac:dyDescent="0.2">
      <c r="D12155" s="7"/>
      <c r="E12155"/>
      <c r="F12155"/>
      <c r="G12155"/>
      <c r="H12155"/>
      <c r="I12155"/>
    </row>
    <row r="12156" spans="4:9" x14ac:dyDescent="0.2">
      <c r="D12156" s="7"/>
      <c r="E12156"/>
      <c r="F12156"/>
      <c r="G12156"/>
      <c r="H12156"/>
      <c r="I12156"/>
    </row>
    <row r="12157" spans="4:9" x14ac:dyDescent="0.2">
      <c r="D12157" s="7"/>
      <c r="E12157"/>
      <c r="F12157"/>
      <c r="G12157"/>
      <c r="H12157"/>
      <c r="I12157"/>
    </row>
    <row r="12158" spans="4:9" x14ac:dyDescent="0.2">
      <c r="D12158" s="7"/>
      <c r="E12158"/>
      <c r="F12158"/>
      <c r="G12158"/>
      <c r="H12158"/>
      <c r="I12158"/>
    </row>
    <row r="12159" spans="4:9" x14ac:dyDescent="0.2">
      <c r="D12159" s="7"/>
      <c r="E12159"/>
      <c r="F12159"/>
      <c r="G12159"/>
      <c r="H12159"/>
      <c r="I12159"/>
    </row>
    <row r="12160" spans="4:9" x14ac:dyDescent="0.2">
      <c r="D12160" s="7"/>
      <c r="E12160"/>
      <c r="F12160"/>
      <c r="G12160"/>
      <c r="H12160"/>
      <c r="I12160"/>
    </row>
    <row r="12161" spans="4:9" x14ac:dyDescent="0.2">
      <c r="D12161" s="7"/>
      <c r="E12161"/>
      <c r="F12161"/>
      <c r="G12161"/>
      <c r="H12161"/>
      <c r="I12161"/>
    </row>
    <row r="12162" spans="4:9" x14ac:dyDescent="0.2">
      <c r="D12162" s="7"/>
      <c r="E12162"/>
      <c r="F12162"/>
      <c r="G12162"/>
      <c r="H12162"/>
      <c r="I12162"/>
    </row>
    <row r="12163" spans="4:9" x14ac:dyDescent="0.2">
      <c r="D12163" s="7"/>
      <c r="E12163"/>
      <c r="F12163"/>
      <c r="G12163"/>
      <c r="H12163"/>
      <c r="I12163"/>
    </row>
    <row r="12164" spans="4:9" x14ac:dyDescent="0.2">
      <c r="D12164" s="7"/>
      <c r="E12164"/>
      <c r="F12164"/>
      <c r="G12164"/>
      <c r="H12164"/>
      <c r="I12164"/>
    </row>
    <row r="12165" spans="4:9" x14ac:dyDescent="0.2">
      <c r="D12165" s="7"/>
      <c r="E12165"/>
      <c r="F12165"/>
      <c r="G12165"/>
      <c r="H12165"/>
      <c r="I12165"/>
    </row>
    <row r="12166" spans="4:9" x14ac:dyDescent="0.2">
      <c r="D12166" s="7"/>
      <c r="E12166"/>
      <c r="F12166"/>
      <c r="G12166"/>
      <c r="H12166"/>
      <c r="I12166"/>
    </row>
    <row r="12167" spans="4:9" x14ac:dyDescent="0.2">
      <c r="D12167" s="7"/>
      <c r="E12167"/>
      <c r="F12167"/>
      <c r="G12167"/>
      <c r="H12167"/>
      <c r="I12167"/>
    </row>
    <row r="12168" spans="4:9" x14ac:dyDescent="0.2">
      <c r="D12168" s="7"/>
      <c r="E12168"/>
      <c r="F12168"/>
      <c r="G12168"/>
      <c r="H12168"/>
      <c r="I12168"/>
    </row>
    <row r="12169" spans="4:9" x14ac:dyDescent="0.2">
      <c r="D12169" s="7"/>
      <c r="E12169"/>
      <c r="F12169"/>
      <c r="G12169"/>
      <c r="H12169"/>
      <c r="I12169"/>
    </row>
    <row r="12170" spans="4:9" x14ac:dyDescent="0.2">
      <c r="D12170" s="7"/>
      <c r="E12170"/>
      <c r="F12170"/>
      <c r="G12170"/>
      <c r="H12170"/>
      <c r="I12170"/>
    </row>
    <row r="12171" spans="4:9" x14ac:dyDescent="0.2">
      <c r="D12171" s="7"/>
      <c r="E12171"/>
      <c r="F12171"/>
      <c r="G12171"/>
      <c r="H12171"/>
      <c r="I12171"/>
    </row>
    <row r="12172" spans="4:9" x14ac:dyDescent="0.2">
      <c r="D12172" s="7"/>
      <c r="E12172"/>
      <c r="F12172"/>
      <c r="G12172"/>
      <c r="H12172"/>
      <c r="I12172"/>
    </row>
    <row r="12173" spans="4:9" x14ac:dyDescent="0.2">
      <c r="D12173" s="7"/>
      <c r="E12173"/>
      <c r="F12173"/>
      <c r="G12173"/>
      <c r="H12173"/>
      <c r="I12173"/>
    </row>
    <row r="12174" spans="4:9" x14ac:dyDescent="0.2">
      <c r="D12174" s="7"/>
      <c r="E12174"/>
      <c r="F12174"/>
      <c r="G12174"/>
      <c r="H12174"/>
      <c r="I12174"/>
    </row>
    <row r="12175" spans="4:9" x14ac:dyDescent="0.2">
      <c r="D12175" s="7"/>
      <c r="E12175"/>
      <c r="F12175"/>
      <c r="G12175"/>
      <c r="H12175"/>
      <c r="I12175"/>
    </row>
    <row r="12176" spans="4:9" x14ac:dyDescent="0.2">
      <c r="D12176" s="7"/>
      <c r="E12176"/>
      <c r="F12176"/>
      <c r="G12176"/>
      <c r="H12176"/>
      <c r="I12176"/>
    </row>
    <row r="12177" spans="4:9" x14ac:dyDescent="0.2">
      <c r="D12177" s="7"/>
      <c r="E12177"/>
      <c r="F12177"/>
      <c r="G12177"/>
      <c r="H12177"/>
      <c r="I12177"/>
    </row>
    <row r="12178" spans="4:9" x14ac:dyDescent="0.2">
      <c r="D12178" s="7"/>
      <c r="E12178"/>
      <c r="F12178"/>
      <c r="G12178"/>
      <c r="H12178"/>
      <c r="I12178"/>
    </row>
    <row r="12179" spans="4:9" x14ac:dyDescent="0.2">
      <c r="D12179" s="7"/>
      <c r="E12179"/>
      <c r="F12179"/>
      <c r="G12179"/>
      <c r="H12179"/>
      <c r="I12179"/>
    </row>
    <row r="12180" spans="4:9" x14ac:dyDescent="0.2">
      <c r="D12180" s="7"/>
      <c r="E12180"/>
      <c r="F12180"/>
      <c r="G12180"/>
      <c r="H12180"/>
      <c r="I12180"/>
    </row>
    <row r="12181" spans="4:9" x14ac:dyDescent="0.2">
      <c r="D12181" s="7"/>
      <c r="E12181"/>
      <c r="F12181"/>
      <c r="G12181"/>
      <c r="H12181"/>
      <c r="I12181"/>
    </row>
    <row r="12182" spans="4:9" x14ac:dyDescent="0.2">
      <c r="D12182" s="7"/>
      <c r="E12182"/>
      <c r="F12182"/>
      <c r="G12182"/>
      <c r="H12182"/>
      <c r="I12182"/>
    </row>
    <row r="12183" spans="4:9" x14ac:dyDescent="0.2">
      <c r="D12183" s="7"/>
      <c r="E12183"/>
      <c r="F12183"/>
      <c r="G12183"/>
      <c r="H12183"/>
      <c r="I12183"/>
    </row>
    <row r="12184" spans="4:9" x14ac:dyDescent="0.2">
      <c r="D12184" s="7"/>
      <c r="E12184"/>
      <c r="F12184"/>
      <c r="G12184"/>
      <c r="H12184"/>
      <c r="I12184"/>
    </row>
    <row r="12185" spans="4:9" x14ac:dyDescent="0.2">
      <c r="D12185" s="7"/>
      <c r="E12185"/>
      <c r="F12185"/>
      <c r="G12185"/>
      <c r="H12185"/>
      <c r="I12185"/>
    </row>
    <row r="12186" spans="4:9" x14ac:dyDescent="0.2">
      <c r="D12186" s="7"/>
      <c r="E12186"/>
      <c r="F12186"/>
      <c r="G12186"/>
      <c r="H12186"/>
      <c r="I12186"/>
    </row>
    <row r="12187" spans="4:9" x14ac:dyDescent="0.2">
      <c r="D12187" s="7"/>
      <c r="E12187"/>
      <c r="F12187"/>
      <c r="G12187"/>
      <c r="H12187"/>
      <c r="I12187"/>
    </row>
    <row r="12188" spans="4:9" x14ac:dyDescent="0.2">
      <c r="D12188" s="7"/>
      <c r="E12188"/>
      <c r="F12188"/>
      <c r="G12188"/>
      <c r="H12188"/>
      <c r="I12188"/>
    </row>
    <row r="12189" spans="4:9" x14ac:dyDescent="0.2">
      <c r="D12189" s="7"/>
      <c r="E12189"/>
      <c r="F12189"/>
      <c r="G12189"/>
      <c r="H12189"/>
      <c r="I12189"/>
    </row>
    <row r="12190" spans="4:9" x14ac:dyDescent="0.2">
      <c r="D12190" s="7"/>
      <c r="E12190"/>
      <c r="F12190"/>
      <c r="G12190"/>
      <c r="H12190"/>
      <c r="I12190"/>
    </row>
    <row r="12191" spans="4:9" x14ac:dyDescent="0.2">
      <c r="D12191" s="7"/>
      <c r="E12191"/>
      <c r="F12191"/>
      <c r="G12191"/>
      <c r="H12191"/>
      <c r="I12191"/>
    </row>
    <row r="12192" spans="4:9" x14ac:dyDescent="0.2">
      <c r="D12192" s="7"/>
      <c r="E12192"/>
      <c r="F12192"/>
      <c r="G12192"/>
      <c r="H12192"/>
      <c r="I12192"/>
    </row>
    <row r="12193" spans="4:9" x14ac:dyDescent="0.2">
      <c r="D12193" s="7"/>
      <c r="E12193"/>
      <c r="F12193"/>
      <c r="G12193"/>
      <c r="H12193"/>
      <c r="I12193"/>
    </row>
    <row r="12194" spans="4:9" x14ac:dyDescent="0.2">
      <c r="D12194" s="7"/>
      <c r="E12194"/>
      <c r="F12194"/>
      <c r="G12194"/>
      <c r="H12194"/>
      <c r="I12194"/>
    </row>
    <row r="12195" spans="4:9" x14ac:dyDescent="0.2">
      <c r="D12195" s="7"/>
      <c r="E12195"/>
      <c r="F12195"/>
      <c r="G12195"/>
      <c r="H12195"/>
      <c r="I12195"/>
    </row>
    <row r="12196" spans="4:9" x14ac:dyDescent="0.2">
      <c r="D12196" s="7"/>
      <c r="E12196"/>
      <c r="F12196"/>
      <c r="G12196"/>
      <c r="H12196"/>
      <c r="I12196"/>
    </row>
    <row r="12197" spans="4:9" x14ac:dyDescent="0.2">
      <c r="D12197" s="7"/>
      <c r="E12197"/>
      <c r="F12197"/>
      <c r="G12197"/>
      <c r="H12197"/>
      <c r="I12197"/>
    </row>
    <row r="12198" spans="4:9" x14ac:dyDescent="0.2">
      <c r="D12198" s="7"/>
      <c r="E12198"/>
      <c r="F12198"/>
      <c r="G12198"/>
      <c r="H12198"/>
      <c r="I12198"/>
    </row>
    <row r="12199" spans="4:9" x14ac:dyDescent="0.2">
      <c r="D12199" s="7"/>
      <c r="E12199"/>
      <c r="F12199"/>
      <c r="G12199"/>
      <c r="H12199"/>
      <c r="I12199"/>
    </row>
    <row r="12200" spans="4:9" x14ac:dyDescent="0.2">
      <c r="D12200" s="7"/>
      <c r="E12200"/>
      <c r="F12200"/>
      <c r="G12200"/>
      <c r="H12200"/>
      <c r="I12200"/>
    </row>
    <row r="12201" spans="4:9" x14ac:dyDescent="0.2">
      <c r="D12201" s="7"/>
      <c r="E12201"/>
      <c r="F12201"/>
      <c r="G12201"/>
      <c r="H12201"/>
      <c r="I12201"/>
    </row>
    <row r="12202" spans="4:9" x14ac:dyDescent="0.2">
      <c r="D12202" s="7"/>
      <c r="E12202"/>
      <c r="F12202"/>
      <c r="G12202"/>
      <c r="H12202"/>
      <c r="I12202"/>
    </row>
    <row r="12203" spans="4:9" x14ac:dyDescent="0.2">
      <c r="D12203" s="7"/>
      <c r="E12203"/>
      <c r="F12203"/>
      <c r="G12203"/>
      <c r="H12203"/>
      <c r="I12203"/>
    </row>
    <row r="12204" spans="4:9" x14ac:dyDescent="0.2">
      <c r="D12204" s="7"/>
      <c r="E12204"/>
      <c r="F12204"/>
      <c r="G12204"/>
      <c r="H12204"/>
      <c r="I12204"/>
    </row>
    <row r="12205" spans="4:9" x14ac:dyDescent="0.2">
      <c r="D12205" s="7"/>
      <c r="E12205"/>
      <c r="F12205"/>
      <c r="G12205"/>
      <c r="H12205"/>
      <c r="I12205"/>
    </row>
    <row r="12206" spans="4:9" x14ac:dyDescent="0.2">
      <c r="D12206" s="7"/>
      <c r="E12206"/>
      <c r="F12206"/>
      <c r="G12206"/>
      <c r="H12206"/>
      <c r="I12206"/>
    </row>
    <row r="12207" spans="4:9" x14ac:dyDescent="0.2">
      <c r="D12207" s="7"/>
      <c r="E12207"/>
      <c r="F12207"/>
      <c r="G12207"/>
      <c r="H12207"/>
      <c r="I12207"/>
    </row>
    <row r="12208" spans="4:9" x14ac:dyDescent="0.2">
      <c r="D12208" s="7"/>
      <c r="E12208"/>
      <c r="F12208"/>
      <c r="G12208"/>
      <c r="H12208"/>
      <c r="I12208"/>
    </row>
    <row r="12209" spans="4:9" x14ac:dyDescent="0.2">
      <c r="D12209" s="7"/>
      <c r="E12209"/>
      <c r="F12209"/>
      <c r="G12209"/>
      <c r="H12209"/>
      <c r="I12209"/>
    </row>
    <row r="12210" spans="4:9" x14ac:dyDescent="0.2">
      <c r="D12210" s="7"/>
      <c r="E12210"/>
      <c r="F12210"/>
      <c r="G12210"/>
      <c r="H12210"/>
      <c r="I12210"/>
    </row>
    <row r="12211" spans="4:9" x14ac:dyDescent="0.2">
      <c r="D12211" s="7"/>
      <c r="E12211"/>
      <c r="F12211"/>
      <c r="G12211"/>
      <c r="H12211"/>
      <c r="I12211"/>
    </row>
    <row r="12212" spans="4:9" x14ac:dyDescent="0.2">
      <c r="D12212" s="7"/>
      <c r="E12212"/>
      <c r="F12212"/>
      <c r="G12212"/>
      <c r="H12212"/>
      <c r="I12212"/>
    </row>
    <row r="12213" spans="4:9" x14ac:dyDescent="0.2">
      <c r="D12213" s="7"/>
      <c r="E12213"/>
      <c r="F12213"/>
      <c r="G12213"/>
      <c r="H12213"/>
      <c r="I12213"/>
    </row>
    <row r="12214" spans="4:9" x14ac:dyDescent="0.2">
      <c r="D12214" s="7"/>
      <c r="E12214"/>
      <c r="F12214"/>
      <c r="G12214"/>
      <c r="H12214"/>
      <c r="I12214"/>
    </row>
    <row r="12215" spans="4:9" x14ac:dyDescent="0.2">
      <c r="D12215" s="7"/>
      <c r="E12215"/>
      <c r="F12215"/>
      <c r="G12215"/>
      <c r="H12215"/>
      <c r="I12215"/>
    </row>
    <row r="12216" spans="4:9" x14ac:dyDescent="0.2">
      <c r="D12216" s="7"/>
      <c r="E12216"/>
      <c r="F12216"/>
      <c r="G12216"/>
      <c r="H12216"/>
      <c r="I12216"/>
    </row>
    <row r="12217" spans="4:9" x14ac:dyDescent="0.2">
      <c r="D12217" s="7"/>
      <c r="E12217"/>
      <c r="F12217"/>
      <c r="G12217"/>
      <c r="H12217"/>
      <c r="I12217"/>
    </row>
    <row r="12218" spans="4:9" x14ac:dyDescent="0.2">
      <c r="D12218" s="7"/>
      <c r="E12218"/>
      <c r="F12218"/>
      <c r="G12218"/>
      <c r="H12218"/>
      <c r="I12218"/>
    </row>
    <row r="12219" spans="4:9" x14ac:dyDescent="0.2">
      <c r="D12219" s="7"/>
      <c r="E12219"/>
      <c r="F12219"/>
      <c r="G12219"/>
      <c r="H12219"/>
      <c r="I12219"/>
    </row>
    <row r="12220" spans="4:9" x14ac:dyDescent="0.2">
      <c r="D12220" s="7"/>
      <c r="E12220"/>
      <c r="F12220"/>
      <c r="G12220"/>
      <c r="H12220"/>
      <c r="I12220"/>
    </row>
    <row r="12221" spans="4:9" x14ac:dyDescent="0.2">
      <c r="D12221" s="7"/>
      <c r="E12221"/>
      <c r="F12221"/>
      <c r="G12221"/>
      <c r="H12221"/>
      <c r="I12221"/>
    </row>
    <row r="12222" spans="4:9" x14ac:dyDescent="0.2">
      <c r="D12222" s="7"/>
      <c r="E12222"/>
      <c r="F12222"/>
      <c r="G12222"/>
      <c r="H12222"/>
      <c r="I12222"/>
    </row>
    <row r="12223" spans="4:9" x14ac:dyDescent="0.2">
      <c r="D12223" s="7"/>
      <c r="E12223"/>
      <c r="F12223"/>
      <c r="G12223"/>
      <c r="H12223"/>
      <c r="I12223"/>
    </row>
    <row r="12224" spans="4:9" x14ac:dyDescent="0.2">
      <c r="D12224" s="7"/>
      <c r="E12224"/>
      <c r="F12224"/>
      <c r="G12224"/>
      <c r="H12224"/>
      <c r="I12224"/>
    </row>
    <row r="12225" spans="4:9" x14ac:dyDescent="0.2">
      <c r="D12225" s="7"/>
      <c r="E12225"/>
      <c r="F12225"/>
      <c r="G12225"/>
      <c r="H12225"/>
      <c r="I12225"/>
    </row>
    <row r="12226" spans="4:9" x14ac:dyDescent="0.2">
      <c r="D12226" s="7"/>
      <c r="E12226"/>
      <c r="F12226"/>
      <c r="G12226"/>
      <c r="H12226"/>
      <c r="I12226"/>
    </row>
    <row r="12227" spans="4:9" x14ac:dyDescent="0.2">
      <c r="D12227" s="7"/>
      <c r="E12227"/>
      <c r="F12227"/>
      <c r="G12227"/>
      <c r="H12227"/>
      <c r="I12227"/>
    </row>
    <row r="12228" spans="4:9" x14ac:dyDescent="0.2">
      <c r="D12228" s="7"/>
      <c r="E12228"/>
      <c r="F12228"/>
      <c r="G12228"/>
      <c r="H12228"/>
      <c r="I12228"/>
    </row>
    <row r="12229" spans="4:9" x14ac:dyDescent="0.2">
      <c r="D12229" s="7"/>
      <c r="E12229"/>
      <c r="F12229"/>
      <c r="G12229"/>
      <c r="H12229"/>
      <c r="I12229"/>
    </row>
    <row r="12230" spans="4:9" x14ac:dyDescent="0.2">
      <c r="D12230" s="7"/>
      <c r="E12230"/>
      <c r="F12230"/>
      <c r="G12230"/>
      <c r="H12230"/>
      <c r="I12230"/>
    </row>
    <row r="12231" spans="4:9" x14ac:dyDescent="0.2">
      <c r="D12231" s="7"/>
      <c r="E12231"/>
      <c r="F12231"/>
      <c r="G12231"/>
      <c r="H12231"/>
      <c r="I12231"/>
    </row>
    <row r="12232" spans="4:9" x14ac:dyDescent="0.2">
      <c r="D12232" s="7"/>
      <c r="E12232"/>
      <c r="F12232"/>
      <c r="G12232"/>
      <c r="H12232"/>
      <c r="I12232"/>
    </row>
    <row r="12233" spans="4:9" x14ac:dyDescent="0.2">
      <c r="D12233" s="7"/>
      <c r="E12233"/>
      <c r="F12233"/>
      <c r="G12233"/>
      <c r="H12233"/>
      <c r="I12233"/>
    </row>
    <row r="12234" spans="4:9" x14ac:dyDescent="0.2">
      <c r="D12234" s="7"/>
      <c r="E12234"/>
      <c r="F12234"/>
      <c r="G12234"/>
      <c r="H12234"/>
      <c r="I12234"/>
    </row>
    <row r="12235" spans="4:9" x14ac:dyDescent="0.2">
      <c r="D12235" s="7"/>
      <c r="E12235"/>
      <c r="F12235"/>
      <c r="G12235"/>
      <c r="H12235"/>
      <c r="I12235"/>
    </row>
    <row r="12236" spans="4:9" x14ac:dyDescent="0.2">
      <c r="D12236" s="7"/>
      <c r="E12236"/>
      <c r="F12236"/>
      <c r="G12236"/>
      <c r="H12236"/>
      <c r="I12236"/>
    </row>
    <row r="12237" spans="4:9" x14ac:dyDescent="0.2">
      <c r="D12237" s="7"/>
      <c r="E12237"/>
      <c r="F12237"/>
      <c r="G12237"/>
      <c r="H12237"/>
      <c r="I12237"/>
    </row>
    <row r="12238" spans="4:9" x14ac:dyDescent="0.2">
      <c r="D12238" s="7"/>
      <c r="E12238"/>
      <c r="F12238"/>
      <c r="G12238"/>
      <c r="H12238"/>
      <c r="I12238"/>
    </row>
    <row r="12239" spans="4:9" x14ac:dyDescent="0.2">
      <c r="D12239" s="7"/>
      <c r="E12239"/>
      <c r="F12239"/>
      <c r="G12239"/>
      <c r="H12239"/>
      <c r="I12239"/>
    </row>
    <row r="12240" spans="4:9" x14ac:dyDescent="0.2">
      <c r="D12240" s="7"/>
      <c r="E12240"/>
      <c r="F12240"/>
      <c r="G12240"/>
      <c r="H12240"/>
      <c r="I12240"/>
    </row>
    <row r="12241" spans="4:9" x14ac:dyDescent="0.2">
      <c r="D12241" s="7"/>
      <c r="E12241"/>
      <c r="F12241"/>
      <c r="G12241"/>
      <c r="H12241"/>
      <c r="I12241"/>
    </row>
    <row r="12242" spans="4:9" x14ac:dyDescent="0.2">
      <c r="D12242" s="7"/>
      <c r="E12242"/>
      <c r="F12242"/>
      <c r="G12242"/>
      <c r="H12242"/>
      <c r="I12242"/>
    </row>
    <row r="12243" spans="4:9" x14ac:dyDescent="0.2">
      <c r="D12243" s="7"/>
      <c r="E12243"/>
      <c r="F12243"/>
      <c r="G12243"/>
      <c r="H12243"/>
      <c r="I12243"/>
    </row>
    <row r="12244" spans="4:9" x14ac:dyDescent="0.2">
      <c r="D12244" s="7"/>
      <c r="E12244"/>
      <c r="F12244"/>
      <c r="G12244"/>
      <c r="H12244"/>
      <c r="I12244"/>
    </row>
    <row r="12245" spans="4:9" x14ac:dyDescent="0.2">
      <c r="D12245" s="7"/>
      <c r="E12245"/>
      <c r="F12245"/>
      <c r="G12245"/>
      <c r="H12245"/>
      <c r="I12245"/>
    </row>
    <row r="12246" spans="4:9" x14ac:dyDescent="0.2">
      <c r="D12246" s="7"/>
      <c r="E12246"/>
      <c r="F12246"/>
      <c r="G12246"/>
      <c r="H12246"/>
      <c r="I12246"/>
    </row>
    <row r="12247" spans="4:9" x14ac:dyDescent="0.2">
      <c r="D12247" s="7"/>
      <c r="E12247"/>
      <c r="F12247"/>
      <c r="G12247"/>
      <c r="H12247"/>
      <c r="I12247"/>
    </row>
    <row r="12248" spans="4:9" x14ac:dyDescent="0.2">
      <c r="D12248" s="7"/>
      <c r="E12248"/>
      <c r="F12248"/>
      <c r="G12248"/>
      <c r="H12248"/>
      <c r="I12248"/>
    </row>
    <row r="12249" spans="4:9" x14ac:dyDescent="0.2">
      <c r="D12249" s="7"/>
      <c r="E12249"/>
      <c r="F12249"/>
      <c r="G12249"/>
      <c r="H12249"/>
      <c r="I12249"/>
    </row>
    <row r="12250" spans="4:9" x14ac:dyDescent="0.2">
      <c r="D12250" s="7"/>
      <c r="E12250"/>
      <c r="F12250"/>
      <c r="G12250"/>
      <c r="H12250"/>
      <c r="I12250"/>
    </row>
    <row r="12251" spans="4:9" x14ac:dyDescent="0.2">
      <c r="D12251" s="7"/>
      <c r="E12251"/>
      <c r="F12251"/>
      <c r="G12251"/>
      <c r="H12251"/>
      <c r="I12251"/>
    </row>
    <row r="12252" spans="4:9" x14ac:dyDescent="0.2">
      <c r="D12252" s="7"/>
      <c r="E12252"/>
      <c r="F12252"/>
      <c r="G12252"/>
      <c r="H12252"/>
      <c r="I12252"/>
    </row>
    <row r="12253" spans="4:9" x14ac:dyDescent="0.2">
      <c r="D12253" s="7"/>
      <c r="E12253"/>
      <c r="F12253"/>
      <c r="G12253"/>
      <c r="H12253"/>
      <c r="I12253"/>
    </row>
    <row r="12254" spans="4:9" x14ac:dyDescent="0.2">
      <c r="D12254" s="7"/>
      <c r="E12254"/>
      <c r="F12254"/>
      <c r="G12254"/>
      <c r="H12254"/>
      <c r="I12254"/>
    </row>
    <row r="12255" spans="4:9" x14ac:dyDescent="0.2">
      <c r="D12255" s="7"/>
      <c r="E12255"/>
      <c r="F12255"/>
      <c r="G12255"/>
      <c r="H12255"/>
      <c r="I12255"/>
    </row>
    <row r="12256" spans="4:9" x14ac:dyDescent="0.2">
      <c r="D12256" s="7"/>
      <c r="E12256"/>
      <c r="F12256"/>
      <c r="G12256"/>
      <c r="H12256"/>
      <c r="I12256"/>
    </row>
    <row r="12257" spans="4:9" x14ac:dyDescent="0.2">
      <c r="D12257" s="7"/>
      <c r="E12257"/>
      <c r="F12257"/>
      <c r="G12257"/>
      <c r="H12257"/>
      <c r="I12257"/>
    </row>
    <row r="12258" spans="4:9" x14ac:dyDescent="0.2">
      <c r="D12258" s="7"/>
      <c r="E12258"/>
      <c r="F12258"/>
      <c r="G12258"/>
      <c r="H12258"/>
      <c r="I12258"/>
    </row>
    <row r="12259" spans="4:9" x14ac:dyDescent="0.2">
      <c r="D12259" s="7"/>
      <c r="E12259"/>
      <c r="F12259"/>
      <c r="G12259"/>
      <c r="H12259"/>
      <c r="I12259"/>
    </row>
    <row r="12260" spans="4:9" x14ac:dyDescent="0.2">
      <c r="D12260" s="7"/>
      <c r="E12260"/>
      <c r="F12260"/>
      <c r="G12260"/>
      <c r="H12260"/>
      <c r="I12260"/>
    </row>
    <row r="12261" spans="4:9" x14ac:dyDescent="0.2">
      <c r="D12261" s="7"/>
      <c r="E12261"/>
      <c r="F12261"/>
      <c r="G12261"/>
      <c r="H12261"/>
      <c r="I12261"/>
    </row>
    <row r="12262" spans="4:9" x14ac:dyDescent="0.2">
      <c r="D12262" s="7"/>
      <c r="E12262"/>
      <c r="F12262"/>
      <c r="G12262"/>
      <c r="H12262"/>
      <c r="I12262"/>
    </row>
    <row r="12263" spans="4:9" x14ac:dyDescent="0.2">
      <c r="D12263" s="7"/>
      <c r="E12263"/>
      <c r="F12263"/>
      <c r="G12263"/>
      <c r="H12263"/>
      <c r="I12263"/>
    </row>
    <row r="12264" spans="4:9" x14ac:dyDescent="0.2">
      <c r="D12264" s="7"/>
      <c r="E12264"/>
      <c r="F12264"/>
      <c r="G12264"/>
      <c r="H12264"/>
      <c r="I12264"/>
    </row>
    <row r="12265" spans="4:9" x14ac:dyDescent="0.2">
      <c r="D12265" s="7"/>
      <c r="E12265"/>
      <c r="F12265"/>
      <c r="G12265"/>
      <c r="H12265"/>
      <c r="I12265"/>
    </row>
    <row r="12266" spans="4:9" x14ac:dyDescent="0.2">
      <c r="D12266" s="7"/>
      <c r="E12266"/>
      <c r="F12266"/>
      <c r="G12266"/>
      <c r="H12266"/>
      <c r="I12266"/>
    </row>
    <row r="12267" spans="4:9" x14ac:dyDescent="0.2">
      <c r="D12267" s="7"/>
      <c r="E12267"/>
      <c r="F12267"/>
      <c r="G12267"/>
      <c r="H12267"/>
      <c r="I12267"/>
    </row>
    <row r="12268" spans="4:9" x14ac:dyDescent="0.2">
      <c r="D12268" s="7"/>
      <c r="E12268"/>
      <c r="F12268"/>
      <c r="G12268"/>
      <c r="H12268"/>
      <c r="I12268"/>
    </row>
    <row r="12269" spans="4:9" x14ac:dyDescent="0.2">
      <c r="D12269" s="7"/>
      <c r="E12269"/>
      <c r="F12269"/>
      <c r="G12269"/>
      <c r="H12269"/>
      <c r="I12269"/>
    </row>
    <row r="12270" spans="4:9" x14ac:dyDescent="0.2">
      <c r="D12270" s="7"/>
      <c r="E12270"/>
      <c r="F12270"/>
      <c r="G12270"/>
      <c r="H12270"/>
      <c r="I12270"/>
    </row>
    <row r="12271" spans="4:9" x14ac:dyDescent="0.2">
      <c r="D12271" s="7"/>
      <c r="E12271"/>
      <c r="F12271"/>
      <c r="G12271"/>
      <c r="H12271"/>
      <c r="I12271"/>
    </row>
    <row r="12272" spans="4:9" x14ac:dyDescent="0.2">
      <c r="D12272" s="7"/>
      <c r="E12272"/>
      <c r="F12272"/>
      <c r="G12272"/>
      <c r="H12272"/>
      <c r="I12272"/>
    </row>
    <row r="12273" spans="4:9" x14ac:dyDescent="0.2">
      <c r="D12273" s="7"/>
      <c r="E12273"/>
      <c r="F12273"/>
      <c r="G12273"/>
      <c r="H12273"/>
      <c r="I12273"/>
    </row>
    <row r="12274" spans="4:9" x14ac:dyDescent="0.2">
      <c r="D12274" s="7"/>
      <c r="E12274"/>
      <c r="F12274"/>
      <c r="G12274"/>
      <c r="H12274"/>
      <c r="I12274"/>
    </row>
    <row r="12275" spans="4:9" x14ac:dyDescent="0.2">
      <c r="D12275" s="7"/>
      <c r="E12275"/>
      <c r="F12275"/>
      <c r="G12275"/>
      <c r="H12275"/>
      <c r="I12275"/>
    </row>
    <row r="12276" spans="4:9" x14ac:dyDescent="0.2">
      <c r="D12276" s="7"/>
      <c r="E12276"/>
      <c r="F12276"/>
      <c r="G12276"/>
      <c r="H12276"/>
      <c r="I12276"/>
    </row>
    <row r="12277" spans="4:9" x14ac:dyDescent="0.2">
      <c r="D12277" s="7"/>
      <c r="E12277"/>
      <c r="F12277"/>
      <c r="G12277"/>
      <c r="H12277"/>
      <c r="I12277"/>
    </row>
    <row r="12278" spans="4:9" x14ac:dyDescent="0.2">
      <c r="D12278" s="7"/>
      <c r="E12278"/>
      <c r="F12278"/>
      <c r="G12278"/>
      <c r="H12278"/>
      <c r="I12278"/>
    </row>
    <row r="12279" spans="4:9" x14ac:dyDescent="0.2">
      <c r="D12279" s="7"/>
      <c r="E12279"/>
      <c r="F12279"/>
      <c r="G12279"/>
      <c r="H12279"/>
      <c r="I12279"/>
    </row>
    <row r="12280" spans="4:9" x14ac:dyDescent="0.2">
      <c r="D12280" s="7"/>
      <c r="E12280"/>
      <c r="F12280"/>
      <c r="G12280"/>
      <c r="H12280"/>
      <c r="I12280"/>
    </row>
    <row r="12281" spans="4:9" x14ac:dyDescent="0.2">
      <c r="D12281" s="7"/>
      <c r="E12281"/>
      <c r="F12281"/>
      <c r="G12281"/>
      <c r="H12281"/>
      <c r="I12281"/>
    </row>
    <row r="12282" spans="4:9" x14ac:dyDescent="0.2">
      <c r="D12282" s="7"/>
      <c r="E12282"/>
      <c r="F12282"/>
      <c r="G12282"/>
      <c r="H12282"/>
      <c r="I12282"/>
    </row>
    <row r="12283" spans="4:9" x14ac:dyDescent="0.2">
      <c r="D12283" s="7"/>
      <c r="E12283"/>
      <c r="F12283"/>
      <c r="G12283"/>
      <c r="H12283"/>
      <c r="I12283"/>
    </row>
    <row r="12284" spans="4:9" x14ac:dyDescent="0.2">
      <c r="D12284" s="7"/>
      <c r="E12284"/>
      <c r="F12284"/>
      <c r="G12284"/>
      <c r="H12284"/>
      <c r="I12284"/>
    </row>
    <row r="12285" spans="4:9" x14ac:dyDescent="0.2">
      <c r="D12285" s="7"/>
      <c r="E12285"/>
      <c r="F12285"/>
      <c r="G12285"/>
      <c r="H12285"/>
      <c r="I12285"/>
    </row>
    <row r="12286" spans="4:9" x14ac:dyDescent="0.2">
      <c r="D12286" s="7"/>
      <c r="E12286"/>
      <c r="F12286"/>
      <c r="G12286"/>
      <c r="H12286"/>
      <c r="I12286"/>
    </row>
    <row r="12287" spans="4:9" x14ac:dyDescent="0.2">
      <c r="D12287" s="7"/>
      <c r="E12287"/>
      <c r="F12287"/>
      <c r="G12287"/>
      <c r="H12287"/>
      <c r="I12287"/>
    </row>
    <row r="12288" spans="4:9" x14ac:dyDescent="0.2">
      <c r="D12288" s="7"/>
      <c r="E12288"/>
      <c r="F12288"/>
      <c r="G12288"/>
      <c r="H12288"/>
      <c r="I12288"/>
    </row>
    <row r="12289" spans="4:9" x14ac:dyDescent="0.2">
      <c r="D12289" s="7"/>
      <c r="E12289"/>
      <c r="F12289"/>
      <c r="G12289"/>
      <c r="H12289"/>
      <c r="I12289"/>
    </row>
    <row r="12290" spans="4:9" x14ac:dyDescent="0.2">
      <c r="D12290" s="7"/>
      <c r="E12290"/>
      <c r="F12290"/>
      <c r="G12290"/>
      <c r="H12290"/>
      <c r="I12290"/>
    </row>
    <row r="12291" spans="4:9" x14ac:dyDescent="0.2">
      <c r="D12291" s="7"/>
      <c r="E12291"/>
      <c r="F12291"/>
      <c r="G12291"/>
      <c r="H12291"/>
      <c r="I12291"/>
    </row>
    <row r="12292" spans="4:9" x14ac:dyDescent="0.2">
      <c r="D12292" s="7"/>
      <c r="E12292"/>
      <c r="F12292"/>
      <c r="G12292"/>
      <c r="H12292"/>
      <c r="I12292"/>
    </row>
    <row r="12293" spans="4:9" x14ac:dyDescent="0.2">
      <c r="D12293" s="7"/>
      <c r="E12293"/>
      <c r="F12293"/>
      <c r="G12293"/>
      <c r="H12293"/>
      <c r="I12293"/>
    </row>
    <row r="12294" spans="4:9" x14ac:dyDescent="0.2">
      <c r="D12294" s="7"/>
      <c r="E12294"/>
      <c r="F12294"/>
      <c r="G12294"/>
      <c r="H12294"/>
      <c r="I12294"/>
    </row>
    <row r="12295" spans="4:9" x14ac:dyDescent="0.2">
      <c r="D12295" s="7"/>
      <c r="E12295"/>
      <c r="F12295"/>
      <c r="G12295"/>
      <c r="H12295"/>
      <c r="I12295"/>
    </row>
    <row r="12296" spans="4:9" x14ac:dyDescent="0.2">
      <c r="D12296" s="7"/>
      <c r="E12296"/>
      <c r="F12296"/>
      <c r="G12296"/>
      <c r="H12296"/>
      <c r="I12296"/>
    </row>
    <row r="12297" spans="4:9" x14ac:dyDescent="0.2">
      <c r="D12297" s="7"/>
      <c r="E12297"/>
      <c r="F12297"/>
      <c r="G12297"/>
      <c r="H12297"/>
      <c r="I12297"/>
    </row>
    <row r="12298" spans="4:9" x14ac:dyDescent="0.2">
      <c r="D12298" s="7"/>
      <c r="E12298"/>
      <c r="F12298"/>
      <c r="G12298"/>
      <c r="H12298"/>
      <c r="I12298"/>
    </row>
    <row r="12299" spans="4:9" x14ac:dyDescent="0.2">
      <c r="D12299" s="7"/>
      <c r="E12299"/>
      <c r="F12299"/>
      <c r="G12299"/>
      <c r="H12299"/>
      <c r="I12299"/>
    </row>
    <row r="12300" spans="4:9" x14ac:dyDescent="0.2">
      <c r="D12300" s="7"/>
      <c r="E12300"/>
      <c r="F12300"/>
      <c r="G12300"/>
      <c r="H12300"/>
      <c r="I12300"/>
    </row>
    <row r="12301" spans="4:9" x14ac:dyDescent="0.2">
      <c r="D12301" s="7"/>
      <c r="E12301"/>
      <c r="F12301"/>
      <c r="G12301"/>
      <c r="H12301"/>
      <c r="I12301"/>
    </row>
    <row r="12302" spans="4:9" x14ac:dyDescent="0.2">
      <c r="D12302" s="7"/>
      <c r="E12302"/>
      <c r="F12302"/>
      <c r="G12302"/>
      <c r="H12302"/>
      <c r="I12302"/>
    </row>
    <row r="12303" spans="4:9" x14ac:dyDescent="0.2">
      <c r="D12303" s="7"/>
      <c r="E12303"/>
      <c r="F12303"/>
      <c r="G12303"/>
      <c r="H12303"/>
      <c r="I12303"/>
    </row>
    <row r="12304" spans="4:9" x14ac:dyDescent="0.2">
      <c r="D12304" s="7"/>
      <c r="E12304"/>
      <c r="F12304"/>
      <c r="G12304"/>
      <c r="H12304"/>
      <c r="I12304"/>
    </row>
    <row r="12305" spans="4:9" x14ac:dyDescent="0.2">
      <c r="D12305" s="7"/>
      <c r="E12305"/>
      <c r="F12305"/>
      <c r="G12305"/>
      <c r="H12305"/>
      <c r="I12305"/>
    </row>
    <row r="12306" spans="4:9" x14ac:dyDescent="0.2">
      <c r="D12306" s="7"/>
      <c r="E12306"/>
      <c r="F12306"/>
      <c r="G12306"/>
      <c r="H12306"/>
      <c r="I12306"/>
    </row>
    <row r="12307" spans="4:9" x14ac:dyDescent="0.2">
      <c r="D12307" s="7"/>
      <c r="E12307"/>
      <c r="F12307"/>
      <c r="G12307"/>
      <c r="H12307"/>
      <c r="I12307"/>
    </row>
    <row r="12308" spans="4:9" x14ac:dyDescent="0.2">
      <c r="D12308" s="7"/>
      <c r="E12308"/>
      <c r="F12308"/>
      <c r="G12308"/>
      <c r="H12308"/>
      <c r="I12308"/>
    </row>
    <row r="12309" spans="4:9" x14ac:dyDescent="0.2">
      <c r="D12309" s="7"/>
      <c r="E12309"/>
      <c r="F12309"/>
      <c r="G12309"/>
      <c r="H12309"/>
      <c r="I12309"/>
    </row>
    <row r="12310" spans="4:9" x14ac:dyDescent="0.2">
      <c r="D12310" s="7"/>
      <c r="E12310"/>
      <c r="F12310"/>
      <c r="G12310"/>
      <c r="H12310"/>
      <c r="I12310"/>
    </row>
    <row r="12311" spans="4:9" x14ac:dyDescent="0.2">
      <c r="D12311" s="7"/>
      <c r="E12311"/>
      <c r="F12311"/>
      <c r="G12311"/>
      <c r="H12311"/>
      <c r="I12311"/>
    </row>
    <row r="12312" spans="4:9" x14ac:dyDescent="0.2">
      <c r="D12312" s="7"/>
      <c r="E12312"/>
      <c r="F12312"/>
      <c r="G12312"/>
      <c r="H12312"/>
      <c r="I12312"/>
    </row>
    <row r="12313" spans="4:9" x14ac:dyDescent="0.2">
      <c r="D12313" s="7"/>
      <c r="E12313"/>
      <c r="F12313"/>
      <c r="G12313"/>
      <c r="H12313"/>
      <c r="I12313"/>
    </row>
    <row r="12314" spans="4:9" x14ac:dyDescent="0.2">
      <c r="D12314" s="7"/>
      <c r="E12314"/>
      <c r="F12314"/>
      <c r="G12314"/>
      <c r="H12314"/>
      <c r="I12314"/>
    </row>
    <row r="12315" spans="4:9" x14ac:dyDescent="0.2">
      <c r="D12315" s="7"/>
      <c r="E12315"/>
      <c r="F12315"/>
      <c r="G12315"/>
      <c r="H12315"/>
      <c r="I12315"/>
    </row>
    <row r="12316" spans="4:9" x14ac:dyDescent="0.2">
      <c r="D12316" s="7"/>
      <c r="E12316"/>
      <c r="F12316"/>
      <c r="G12316"/>
      <c r="H12316"/>
      <c r="I12316"/>
    </row>
    <row r="12317" spans="4:9" x14ac:dyDescent="0.2">
      <c r="D12317" s="7"/>
      <c r="E12317"/>
      <c r="F12317"/>
      <c r="G12317"/>
      <c r="H12317"/>
      <c r="I12317"/>
    </row>
    <row r="12318" spans="4:9" x14ac:dyDescent="0.2">
      <c r="D12318" s="7"/>
      <c r="E12318"/>
      <c r="F12318"/>
      <c r="G12318"/>
      <c r="H12318"/>
      <c r="I12318"/>
    </row>
    <row r="12319" spans="4:9" x14ac:dyDescent="0.2">
      <c r="D12319" s="7"/>
      <c r="E12319"/>
      <c r="F12319"/>
      <c r="G12319"/>
      <c r="H12319"/>
      <c r="I12319"/>
    </row>
    <row r="12320" spans="4:9" x14ac:dyDescent="0.2">
      <c r="D12320" s="7"/>
      <c r="E12320"/>
      <c r="F12320"/>
      <c r="G12320"/>
      <c r="H12320"/>
      <c r="I12320"/>
    </row>
    <row r="12321" spans="4:9" x14ac:dyDescent="0.2">
      <c r="D12321" s="7"/>
      <c r="E12321"/>
      <c r="F12321"/>
      <c r="G12321"/>
      <c r="H12321"/>
      <c r="I12321"/>
    </row>
    <row r="12322" spans="4:9" x14ac:dyDescent="0.2">
      <c r="D12322" s="7"/>
      <c r="E12322"/>
      <c r="F12322"/>
      <c r="G12322"/>
      <c r="H12322"/>
      <c r="I12322"/>
    </row>
    <row r="12323" spans="4:9" x14ac:dyDescent="0.2">
      <c r="D12323" s="7"/>
      <c r="E12323"/>
      <c r="F12323"/>
      <c r="G12323"/>
      <c r="H12323"/>
      <c r="I12323"/>
    </row>
    <row r="12324" spans="4:9" x14ac:dyDescent="0.2">
      <c r="D12324" s="7"/>
      <c r="E12324"/>
      <c r="F12324"/>
      <c r="G12324"/>
      <c r="H12324"/>
      <c r="I12324"/>
    </row>
    <row r="12325" spans="4:9" x14ac:dyDescent="0.2">
      <c r="D12325" s="7"/>
      <c r="E12325"/>
      <c r="F12325"/>
      <c r="G12325"/>
      <c r="H12325"/>
      <c r="I12325"/>
    </row>
    <row r="12326" spans="4:9" x14ac:dyDescent="0.2">
      <c r="D12326" s="7"/>
      <c r="E12326"/>
      <c r="F12326"/>
      <c r="G12326"/>
      <c r="H12326"/>
      <c r="I12326"/>
    </row>
    <row r="12327" spans="4:9" x14ac:dyDescent="0.2">
      <c r="D12327" s="7"/>
      <c r="E12327"/>
      <c r="F12327"/>
      <c r="G12327"/>
      <c r="H12327"/>
      <c r="I12327"/>
    </row>
    <row r="12328" spans="4:9" x14ac:dyDescent="0.2">
      <c r="D12328" s="7"/>
      <c r="E12328"/>
      <c r="F12328"/>
      <c r="G12328"/>
      <c r="H12328"/>
      <c r="I12328"/>
    </row>
    <row r="12329" spans="4:9" x14ac:dyDescent="0.2">
      <c r="D12329" s="7"/>
      <c r="E12329"/>
      <c r="F12329"/>
      <c r="G12329"/>
      <c r="H12329"/>
      <c r="I12329"/>
    </row>
    <row r="12330" spans="4:9" x14ac:dyDescent="0.2">
      <c r="D12330" s="7"/>
      <c r="E12330"/>
      <c r="F12330"/>
      <c r="G12330"/>
      <c r="H12330"/>
      <c r="I12330"/>
    </row>
    <row r="12331" spans="4:9" x14ac:dyDescent="0.2">
      <c r="D12331" s="7"/>
      <c r="E12331"/>
      <c r="F12331"/>
      <c r="G12331"/>
      <c r="H12331"/>
      <c r="I12331"/>
    </row>
    <row r="12332" spans="4:9" x14ac:dyDescent="0.2">
      <c r="D12332" s="7"/>
      <c r="E12332"/>
      <c r="F12332"/>
      <c r="G12332"/>
      <c r="H12332"/>
      <c r="I12332"/>
    </row>
    <row r="12333" spans="4:9" x14ac:dyDescent="0.2">
      <c r="D12333" s="7"/>
      <c r="E12333"/>
      <c r="F12333"/>
      <c r="G12333"/>
      <c r="H12333"/>
      <c r="I12333"/>
    </row>
    <row r="12334" spans="4:9" x14ac:dyDescent="0.2">
      <c r="D12334" s="7"/>
      <c r="E12334"/>
      <c r="F12334"/>
      <c r="G12334"/>
      <c r="H12334"/>
      <c r="I12334"/>
    </row>
    <row r="12335" spans="4:9" x14ac:dyDescent="0.2">
      <c r="D12335" s="7"/>
      <c r="E12335"/>
      <c r="F12335"/>
      <c r="G12335"/>
      <c r="H12335"/>
      <c r="I12335"/>
    </row>
    <row r="12336" spans="4:9" x14ac:dyDescent="0.2">
      <c r="D12336" s="7"/>
      <c r="E12336"/>
      <c r="F12336"/>
      <c r="G12336"/>
      <c r="H12336"/>
      <c r="I12336"/>
    </row>
    <row r="12337" spans="4:9" x14ac:dyDescent="0.2">
      <c r="D12337" s="7"/>
      <c r="E12337"/>
      <c r="F12337"/>
      <c r="G12337"/>
      <c r="H12337"/>
      <c r="I12337"/>
    </row>
    <row r="12338" spans="4:9" x14ac:dyDescent="0.2">
      <c r="D12338" s="7"/>
      <c r="E12338"/>
      <c r="F12338"/>
      <c r="G12338"/>
      <c r="H12338"/>
      <c r="I12338"/>
    </row>
    <row r="12339" spans="4:9" x14ac:dyDescent="0.2">
      <c r="D12339" s="7"/>
      <c r="E12339"/>
      <c r="F12339"/>
      <c r="G12339"/>
      <c r="H12339"/>
      <c r="I12339"/>
    </row>
    <row r="12340" spans="4:9" x14ac:dyDescent="0.2">
      <c r="D12340" s="7"/>
      <c r="E12340"/>
      <c r="F12340"/>
      <c r="G12340"/>
      <c r="H12340"/>
      <c r="I12340"/>
    </row>
    <row r="12341" spans="4:9" x14ac:dyDescent="0.2">
      <c r="D12341" s="7"/>
      <c r="E12341"/>
      <c r="F12341"/>
      <c r="G12341"/>
      <c r="H12341"/>
      <c r="I12341"/>
    </row>
    <row r="12342" spans="4:9" x14ac:dyDescent="0.2">
      <c r="D12342" s="7"/>
      <c r="E12342"/>
      <c r="F12342"/>
      <c r="G12342"/>
      <c r="H12342"/>
      <c r="I12342"/>
    </row>
    <row r="12343" spans="4:9" x14ac:dyDescent="0.2">
      <c r="D12343" s="7"/>
      <c r="E12343"/>
      <c r="F12343"/>
      <c r="G12343"/>
      <c r="H12343"/>
      <c r="I12343"/>
    </row>
    <row r="12344" spans="4:9" x14ac:dyDescent="0.2">
      <c r="D12344" s="7"/>
      <c r="E12344"/>
      <c r="F12344"/>
      <c r="G12344"/>
      <c r="H12344"/>
      <c r="I12344"/>
    </row>
    <row r="12345" spans="4:9" x14ac:dyDescent="0.2">
      <c r="D12345" s="7"/>
      <c r="E12345"/>
      <c r="F12345"/>
      <c r="G12345"/>
      <c r="H12345"/>
      <c r="I12345"/>
    </row>
    <row r="12346" spans="4:9" x14ac:dyDescent="0.2">
      <c r="D12346" s="7"/>
      <c r="E12346"/>
      <c r="F12346"/>
      <c r="G12346"/>
      <c r="H12346"/>
      <c r="I12346"/>
    </row>
    <row r="12347" spans="4:9" x14ac:dyDescent="0.2">
      <c r="D12347" s="7"/>
      <c r="E12347"/>
      <c r="F12347"/>
      <c r="G12347"/>
      <c r="H12347"/>
      <c r="I12347"/>
    </row>
    <row r="12348" spans="4:9" x14ac:dyDescent="0.2">
      <c r="D12348" s="7"/>
      <c r="E12348"/>
      <c r="F12348"/>
      <c r="G12348"/>
      <c r="H12348"/>
      <c r="I12348"/>
    </row>
    <row r="12349" spans="4:9" x14ac:dyDescent="0.2">
      <c r="D12349" s="7"/>
      <c r="E12349"/>
      <c r="F12349"/>
      <c r="G12349"/>
      <c r="H12349"/>
      <c r="I12349"/>
    </row>
    <row r="12350" spans="4:9" x14ac:dyDescent="0.2">
      <c r="D12350" s="7"/>
      <c r="E12350"/>
      <c r="F12350"/>
      <c r="G12350"/>
      <c r="H12350"/>
      <c r="I12350"/>
    </row>
    <row r="12351" spans="4:9" x14ac:dyDescent="0.2">
      <c r="D12351" s="7"/>
      <c r="E12351"/>
      <c r="F12351"/>
      <c r="G12351"/>
      <c r="H12351"/>
      <c r="I12351"/>
    </row>
    <row r="12352" spans="4:9" x14ac:dyDescent="0.2">
      <c r="D12352" s="7"/>
      <c r="E12352"/>
      <c r="F12352"/>
      <c r="G12352"/>
      <c r="H12352"/>
      <c r="I12352"/>
    </row>
    <row r="12353" spans="4:9" x14ac:dyDescent="0.2">
      <c r="D12353" s="7"/>
      <c r="E12353"/>
      <c r="F12353"/>
      <c r="G12353"/>
      <c r="H12353"/>
      <c r="I12353"/>
    </row>
    <row r="12354" spans="4:9" x14ac:dyDescent="0.2">
      <c r="D12354" s="7"/>
      <c r="E12354"/>
      <c r="F12354"/>
      <c r="G12354"/>
      <c r="H12354"/>
      <c r="I12354"/>
    </row>
    <row r="12355" spans="4:9" x14ac:dyDescent="0.2">
      <c r="D12355" s="7"/>
      <c r="E12355"/>
      <c r="F12355"/>
      <c r="G12355"/>
      <c r="H12355"/>
      <c r="I12355"/>
    </row>
    <row r="12356" spans="4:9" x14ac:dyDescent="0.2">
      <c r="D12356" s="7"/>
      <c r="E12356"/>
      <c r="F12356"/>
      <c r="G12356"/>
      <c r="H12356"/>
      <c r="I12356"/>
    </row>
    <row r="12357" spans="4:9" x14ac:dyDescent="0.2">
      <c r="D12357" s="7"/>
      <c r="E12357"/>
      <c r="F12357"/>
      <c r="G12357"/>
      <c r="H12357"/>
      <c r="I12357"/>
    </row>
    <row r="12358" spans="4:9" x14ac:dyDescent="0.2">
      <c r="D12358" s="7"/>
      <c r="E12358"/>
      <c r="F12358"/>
      <c r="G12358"/>
      <c r="H12358"/>
      <c r="I12358"/>
    </row>
    <row r="12359" spans="4:9" x14ac:dyDescent="0.2">
      <c r="D12359" s="7"/>
      <c r="E12359"/>
      <c r="F12359"/>
      <c r="G12359"/>
      <c r="H12359"/>
      <c r="I12359"/>
    </row>
    <row r="12360" spans="4:9" x14ac:dyDescent="0.2">
      <c r="D12360" s="7"/>
      <c r="E12360"/>
      <c r="F12360"/>
      <c r="G12360"/>
      <c r="H12360"/>
      <c r="I12360"/>
    </row>
    <row r="12361" spans="4:9" x14ac:dyDescent="0.2">
      <c r="D12361" s="7"/>
      <c r="E12361"/>
      <c r="F12361"/>
      <c r="G12361"/>
      <c r="H12361"/>
      <c r="I12361"/>
    </row>
    <row r="12362" spans="4:9" x14ac:dyDescent="0.2">
      <c r="D12362" s="7"/>
      <c r="E12362"/>
      <c r="F12362"/>
      <c r="G12362"/>
      <c r="H12362"/>
      <c r="I12362"/>
    </row>
    <row r="12363" spans="4:9" x14ac:dyDescent="0.2">
      <c r="D12363" s="7"/>
      <c r="E12363"/>
      <c r="F12363"/>
      <c r="G12363"/>
      <c r="H12363"/>
      <c r="I12363"/>
    </row>
    <row r="12364" spans="4:9" x14ac:dyDescent="0.2">
      <c r="D12364" s="7"/>
      <c r="E12364"/>
      <c r="F12364"/>
      <c r="G12364"/>
      <c r="H12364"/>
      <c r="I12364"/>
    </row>
    <row r="12365" spans="4:9" x14ac:dyDescent="0.2">
      <c r="D12365" s="7"/>
      <c r="E12365"/>
      <c r="F12365"/>
      <c r="G12365"/>
      <c r="H12365"/>
      <c r="I12365"/>
    </row>
    <row r="12366" spans="4:9" x14ac:dyDescent="0.2">
      <c r="D12366" s="7"/>
      <c r="E12366"/>
      <c r="F12366"/>
      <c r="G12366"/>
      <c r="H12366"/>
      <c r="I12366"/>
    </row>
    <row r="12367" spans="4:9" x14ac:dyDescent="0.2">
      <c r="D12367" s="7"/>
      <c r="E12367"/>
      <c r="F12367"/>
      <c r="G12367"/>
      <c r="H12367"/>
      <c r="I12367"/>
    </row>
    <row r="12368" spans="4:9" x14ac:dyDescent="0.2">
      <c r="D12368" s="7"/>
      <c r="E12368"/>
      <c r="F12368"/>
      <c r="G12368"/>
      <c r="H12368"/>
      <c r="I12368"/>
    </row>
    <row r="12369" spans="4:9" x14ac:dyDescent="0.2">
      <c r="D12369" s="7"/>
      <c r="E12369"/>
      <c r="F12369"/>
      <c r="G12369"/>
      <c r="H12369"/>
      <c r="I12369"/>
    </row>
    <row r="12370" spans="4:9" x14ac:dyDescent="0.2">
      <c r="D12370" s="7"/>
      <c r="E12370"/>
      <c r="F12370"/>
      <c r="G12370"/>
      <c r="H12370"/>
      <c r="I12370"/>
    </row>
    <row r="12371" spans="4:9" x14ac:dyDescent="0.2">
      <c r="D12371" s="7"/>
      <c r="E12371"/>
      <c r="F12371"/>
      <c r="G12371"/>
      <c r="H12371"/>
      <c r="I12371"/>
    </row>
    <row r="12372" spans="4:9" x14ac:dyDescent="0.2">
      <c r="D12372" s="7"/>
      <c r="E12372"/>
      <c r="F12372"/>
      <c r="G12372"/>
      <c r="H12372"/>
      <c r="I12372"/>
    </row>
    <row r="12373" spans="4:9" x14ac:dyDescent="0.2">
      <c r="D12373" s="7"/>
      <c r="E12373"/>
      <c r="F12373"/>
      <c r="G12373"/>
      <c r="H12373"/>
      <c r="I12373"/>
    </row>
    <row r="12374" spans="4:9" x14ac:dyDescent="0.2">
      <c r="D12374" s="7"/>
      <c r="E12374"/>
      <c r="F12374"/>
      <c r="G12374"/>
      <c r="H12374"/>
      <c r="I12374"/>
    </row>
    <row r="12375" spans="4:9" x14ac:dyDescent="0.2">
      <c r="D12375" s="7"/>
      <c r="E12375"/>
      <c r="F12375"/>
      <c r="G12375"/>
      <c r="H12375"/>
      <c r="I12375"/>
    </row>
    <row r="12376" spans="4:9" x14ac:dyDescent="0.2">
      <c r="D12376" s="7"/>
      <c r="E12376"/>
      <c r="F12376"/>
      <c r="G12376"/>
      <c r="H12376"/>
      <c r="I12376"/>
    </row>
    <row r="12377" spans="4:9" x14ac:dyDescent="0.2">
      <c r="D12377" s="7"/>
      <c r="E12377"/>
      <c r="F12377"/>
      <c r="G12377"/>
      <c r="H12377"/>
      <c r="I12377"/>
    </row>
    <row r="12378" spans="4:9" x14ac:dyDescent="0.2">
      <c r="D12378" s="7"/>
      <c r="E12378"/>
      <c r="F12378"/>
      <c r="G12378"/>
      <c r="H12378"/>
      <c r="I12378"/>
    </row>
    <row r="12379" spans="4:9" x14ac:dyDescent="0.2">
      <c r="D12379" s="7"/>
      <c r="E12379"/>
      <c r="F12379"/>
      <c r="G12379"/>
      <c r="H12379"/>
      <c r="I12379"/>
    </row>
    <row r="12380" spans="4:9" x14ac:dyDescent="0.2">
      <c r="D12380" s="7"/>
      <c r="E12380"/>
      <c r="F12380"/>
      <c r="G12380"/>
      <c r="H12380"/>
      <c r="I12380"/>
    </row>
    <row r="12381" spans="4:9" x14ac:dyDescent="0.2">
      <c r="D12381" s="7"/>
      <c r="E12381"/>
      <c r="F12381"/>
      <c r="G12381"/>
      <c r="H12381"/>
      <c r="I12381"/>
    </row>
    <row r="12382" spans="4:9" x14ac:dyDescent="0.2">
      <c r="D12382" s="7"/>
      <c r="E12382"/>
      <c r="F12382"/>
      <c r="G12382"/>
      <c r="H12382"/>
      <c r="I12382"/>
    </row>
    <row r="12383" spans="4:9" x14ac:dyDescent="0.2">
      <c r="D12383" s="7"/>
      <c r="E12383"/>
      <c r="F12383"/>
      <c r="G12383"/>
      <c r="H12383"/>
      <c r="I12383"/>
    </row>
    <row r="12384" spans="4:9" x14ac:dyDescent="0.2">
      <c r="D12384" s="7"/>
      <c r="E12384"/>
      <c r="F12384"/>
      <c r="G12384"/>
      <c r="H12384"/>
      <c r="I12384"/>
    </row>
    <row r="12385" spans="4:9" x14ac:dyDescent="0.2">
      <c r="D12385" s="7"/>
      <c r="E12385"/>
      <c r="F12385"/>
      <c r="G12385"/>
      <c r="H12385"/>
      <c r="I12385"/>
    </row>
    <row r="12386" spans="4:9" x14ac:dyDescent="0.2">
      <c r="D12386" s="7"/>
      <c r="E12386"/>
      <c r="F12386"/>
      <c r="G12386"/>
      <c r="H12386"/>
      <c r="I12386"/>
    </row>
    <row r="12387" spans="4:9" x14ac:dyDescent="0.2">
      <c r="D12387" s="7"/>
      <c r="E12387"/>
      <c r="F12387"/>
      <c r="G12387"/>
      <c r="H12387"/>
      <c r="I12387"/>
    </row>
    <row r="12388" spans="4:9" x14ac:dyDescent="0.2">
      <c r="D12388" s="7"/>
      <c r="E12388"/>
      <c r="F12388"/>
      <c r="G12388"/>
      <c r="H12388"/>
      <c r="I12388"/>
    </row>
    <row r="12389" spans="4:9" x14ac:dyDescent="0.2">
      <c r="D12389" s="7"/>
      <c r="E12389"/>
      <c r="F12389"/>
      <c r="G12389"/>
      <c r="H12389"/>
      <c r="I12389"/>
    </row>
    <row r="12390" spans="4:9" x14ac:dyDescent="0.2">
      <c r="D12390" s="7"/>
      <c r="E12390"/>
      <c r="F12390"/>
      <c r="G12390"/>
      <c r="H12390"/>
      <c r="I12390"/>
    </row>
    <row r="12391" spans="4:9" x14ac:dyDescent="0.2">
      <c r="D12391" s="7"/>
      <c r="E12391"/>
      <c r="F12391"/>
      <c r="G12391"/>
      <c r="H12391"/>
      <c r="I12391"/>
    </row>
    <row r="12392" spans="4:9" x14ac:dyDescent="0.2">
      <c r="D12392" s="7"/>
      <c r="E12392"/>
      <c r="F12392"/>
      <c r="G12392"/>
      <c r="H12392"/>
      <c r="I12392"/>
    </row>
    <row r="12393" spans="4:9" x14ac:dyDescent="0.2">
      <c r="D12393" s="7"/>
      <c r="E12393"/>
      <c r="F12393"/>
      <c r="G12393"/>
      <c r="H12393"/>
      <c r="I12393"/>
    </row>
    <row r="12394" spans="4:9" x14ac:dyDescent="0.2">
      <c r="D12394" s="7"/>
      <c r="E12394"/>
      <c r="F12394"/>
      <c r="G12394"/>
      <c r="H12394"/>
      <c r="I12394"/>
    </row>
    <row r="12395" spans="4:9" x14ac:dyDescent="0.2">
      <c r="D12395" s="7"/>
      <c r="E12395"/>
      <c r="F12395"/>
      <c r="G12395"/>
      <c r="H12395"/>
      <c r="I12395"/>
    </row>
    <row r="12396" spans="4:9" x14ac:dyDescent="0.2">
      <c r="D12396" s="7"/>
      <c r="E12396"/>
      <c r="F12396"/>
      <c r="G12396"/>
      <c r="H12396"/>
      <c r="I12396"/>
    </row>
    <row r="12397" spans="4:9" x14ac:dyDescent="0.2">
      <c r="D12397" s="7"/>
      <c r="E12397"/>
      <c r="F12397"/>
      <c r="G12397"/>
      <c r="H12397"/>
      <c r="I12397"/>
    </row>
    <row r="12398" spans="4:9" x14ac:dyDescent="0.2">
      <c r="D12398" s="7"/>
      <c r="E12398"/>
      <c r="F12398"/>
      <c r="G12398"/>
      <c r="H12398"/>
      <c r="I12398"/>
    </row>
    <row r="12399" spans="4:9" x14ac:dyDescent="0.2">
      <c r="D12399" s="7"/>
      <c r="E12399"/>
      <c r="F12399"/>
      <c r="G12399"/>
      <c r="H12399"/>
      <c r="I12399"/>
    </row>
    <row r="12400" spans="4:9" x14ac:dyDescent="0.2">
      <c r="D12400" s="7"/>
      <c r="E12400"/>
      <c r="F12400"/>
      <c r="G12400"/>
      <c r="H12400"/>
      <c r="I12400"/>
    </row>
    <row r="12401" spans="4:9" x14ac:dyDescent="0.2">
      <c r="D12401" s="7"/>
      <c r="E12401"/>
      <c r="F12401"/>
      <c r="G12401"/>
      <c r="H12401"/>
      <c r="I12401"/>
    </row>
    <row r="12402" spans="4:9" x14ac:dyDescent="0.2">
      <c r="D12402" s="7"/>
      <c r="E12402"/>
      <c r="F12402"/>
      <c r="G12402"/>
      <c r="H12402"/>
      <c r="I12402"/>
    </row>
    <row r="12403" spans="4:9" x14ac:dyDescent="0.2">
      <c r="D12403" s="7"/>
      <c r="E12403"/>
      <c r="F12403"/>
      <c r="G12403"/>
      <c r="H12403"/>
      <c r="I12403"/>
    </row>
    <row r="12404" spans="4:9" x14ac:dyDescent="0.2">
      <c r="D12404" s="7"/>
      <c r="E12404"/>
      <c r="F12404"/>
      <c r="G12404"/>
      <c r="H12404"/>
      <c r="I12404"/>
    </row>
    <row r="12405" spans="4:9" x14ac:dyDescent="0.2">
      <c r="D12405" s="7"/>
      <c r="E12405"/>
      <c r="F12405"/>
      <c r="G12405"/>
      <c r="H12405"/>
      <c r="I12405"/>
    </row>
    <row r="12406" spans="4:9" x14ac:dyDescent="0.2">
      <c r="D12406" s="7"/>
      <c r="E12406"/>
      <c r="F12406"/>
      <c r="G12406"/>
      <c r="H12406"/>
      <c r="I12406"/>
    </row>
    <row r="12407" spans="4:9" x14ac:dyDescent="0.2">
      <c r="D12407" s="7"/>
      <c r="E12407"/>
      <c r="F12407"/>
      <c r="G12407"/>
      <c r="H12407"/>
      <c r="I12407"/>
    </row>
    <row r="12408" spans="4:9" x14ac:dyDescent="0.2">
      <c r="D12408" s="7"/>
      <c r="E12408"/>
      <c r="F12408"/>
      <c r="G12408"/>
      <c r="H12408"/>
      <c r="I12408"/>
    </row>
    <row r="12409" spans="4:9" x14ac:dyDescent="0.2">
      <c r="D12409" s="7"/>
      <c r="E12409"/>
      <c r="F12409"/>
      <c r="G12409"/>
      <c r="H12409"/>
      <c r="I12409"/>
    </row>
    <row r="12410" spans="4:9" x14ac:dyDescent="0.2">
      <c r="D12410" s="7"/>
      <c r="E12410"/>
      <c r="F12410"/>
      <c r="G12410"/>
      <c r="H12410"/>
      <c r="I12410"/>
    </row>
    <row r="12411" spans="4:9" x14ac:dyDescent="0.2">
      <c r="D12411" s="7"/>
      <c r="E12411"/>
      <c r="F12411"/>
      <c r="G12411"/>
      <c r="H12411"/>
      <c r="I12411"/>
    </row>
    <row r="12412" spans="4:9" x14ac:dyDescent="0.2">
      <c r="D12412" s="7"/>
      <c r="E12412"/>
      <c r="F12412"/>
      <c r="G12412"/>
      <c r="H12412"/>
      <c r="I12412"/>
    </row>
    <row r="12413" spans="4:9" x14ac:dyDescent="0.2">
      <c r="D12413" s="7"/>
      <c r="E12413"/>
      <c r="F12413"/>
      <c r="G12413"/>
      <c r="H12413"/>
      <c r="I12413"/>
    </row>
    <row r="12414" spans="4:9" x14ac:dyDescent="0.2">
      <c r="D12414" s="7"/>
      <c r="E12414"/>
      <c r="F12414"/>
      <c r="G12414"/>
      <c r="H12414"/>
      <c r="I12414"/>
    </row>
    <row r="12415" spans="4:9" x14ac:dyDescent="0.2">
      <c r="D12415" s="7"/>
      <c r="E12415"/>
      <c r="F12415"/>
      <c r="G12415"/>
      <c r="H12415"/>
      <c r="I12415"/>
    </row>
    <row r="12416" spans="4:9" x14ac:dyDescent="0.2">
      <c r="D12416" s="7"/>
      <c r="E12416"/>
      <c r="F12416"/>
      <c r="G12416"/>
      <c r="H12416"/>
      <c r="I12416"/>
    </row>
    <row r="12417" spans="4:9" x14ac:dyDescent="0.2">
      <c r="D12417" s="7"/>
      <c r="E12417"/>
      <c r="F12417"/>
      <c r="G12417"/>
      <c r="H12417"/>
      <c r="I12417"/>
    </row>
    <row r="12418" spans="4:9" x14ac:dyDescent="0.2">
      <c r="D12418" s="7"/>
      <c r="E12418"/>
      <c r="F12418"/>
      <c r="G12418"/>
      <c r="H12418"/>
      <c r="I12418"/>
    </row>
    <row r="12419" spans="4:9" x14ac:dyDescent="0.2">
      <c r="D12419" s="7"/>
      <c r="E12419"/>
      <c r="F12419"/>
      <c r="G12419"/>
      <c r="H12419"/>
      <c r="I12419"/>
    </row>
    <row r="12420" spans="4:9" x14ac:dyDescent="0.2">
      <c r="D12420" s="7"/>
      <c r="E12420"/>
      <c r="F12420"/>
      <c r="G12420"/>
      <c r="H12420"/>
      <c r="I12420"/>
    </row>
    <row r="12421" spans="4:9" x14ac:dyDescent="0.2">
      <c r="D12421" s="7"/>
      <c r="E12421"/>
      <c r="F12421"/>
      <c r="G12421"/>
      <c r="H12421"/>
      <c r="I12421"/>
    </row>
    <row r="12422" spans="4:9" x14ac:dyDescent="0.2">
      <c r="D12422" s="7"/>
      <c r="E12422"/>
      <c r="F12422"/>
      <c r="G12422"/>
      <c r="H12422"/>
      <c r="I12422"/>
    </row>
    <row r="12423" spans="4:9" x14ac:dyDescent="0.2">
      <c r="D12423" s="7"/>
      <c r="E12423"/>
      <c r="F12423"/>
      <c r="G12423"/>
      <c r="H12423"/>
      <c r="I12423"/>
    </row>
    <row r="12424" spans="4:9" x14ac:dyDescent="0.2">
      <c r="D12424" s="7"/>
      <c r="E12424"/>
      <c r="F12424"/>
      <c r="G12424"/>
      <c r="H12424"/>
      <c r="I12424"/>
    </row>
    <row r="12425" spans="4:9" x14ac:dyDescent="0.2">
      <c r="D12425" s="7"/>
      <c r="E12425"/>
      <c r="F12425"/>
      <c r="G12425"/>
      <c r="H12425"/>
      <c r="I12425"/>
    </row>
    <row r="12426" spans="4:9" x14ac:dyDescent="0.2">
      <c r="D12426" s="7"/>
      <c r="E12426"/>
      <c r="F12426"/>
      <c r="G12426"/>
      <c r="H12426"/>
      <c r="I12426"/>
    </row>
    <row r="12427" spans="4:9" x14ac:dyDescent="0.2">
      <c r="D12427" s="7"/>
      <c r="E12427"/>
      <c r="F12427"/>
      <c r="G12427"/>
      <c r="H12427"/>
      <c r="I12427"/>
    </row>
    <row r="12428" spans="4:9" x14ac:dyDescent="0.2">
      <c r="D12428" s="7"/>
      <c r="E12428"/>
      <c r="F12428"/>
      <c r="G12428"/>
      <c r="H12428"/>
      <c r="I12428"/>
    </row>
    <row r="12429" spans="4:9" x14ac:dyDescent="0.2">
      <c r="D12429" s="7"/>
      <c r="E12429"/>
      <c r="F12429"/>
      <c r="G12429"/>
      <c r="H12429"/>
      <c r="I12429"/>
    </row>
    <row r="12430" spans="4:9" x14ac:dyDescent="0.2">
      <c r="D12430" s="7"/>
      <c r="E12430"/>
      <c r="F12430"/>
      <c r="G12430"/>
      <c r="H12430"/>
      <c r="I12430"/>
    </row>
    <row r="12431" spans="4:9" x14ac:dyDescent="0.2">
      <c r="D12431" s="7"/>
      <c r="E12431"/>
      <c r="F12431"/>
      <c r="G12431"/>
      <c r="H12431"/>
      <c r="I12431"/>
    </row>
    <row r="12432" spans="4:9" x14ac:dyDescent="0.2">
      <c r="D12432" s="7"/>
      <c r="E12432"/>
      <c r="F12432"/>
      <c r="G12432"/>
      <c r="H12432"/>
      <c r="I12432"/>
    </row>
    <row r="12433" spans="4:9" x14ac:dyDescent="0.2">
      <c r="D12433" s="7"/>
      <c r="E12433"/>
      <c r="F12433"/>
      <c r="G12433"/>
      <c r="H12433"/>
      <c r="I12433"/>
    </row>
    <row r="12434" spans="4:9" x14ac:dyDescent="0.2">
      <c r="D12434" s="7"/>
      <c r="E12434"/>
      <c r="F12434"/>
      <c r="G12434"/>
      <c r="H12434"/>
      <c r="I12434"/>
    </row>
    <row r="12435" spans="4:9" x14ac:dyDescent="0.2">
      <c r="D12435" s="7"/>
      <c r="E12435"/>
      <c r="F12435"/>
      <c r="G12435"/>
      <c r="H12435"/>
      <c r="I12435"/>
    </row>
    <row r="12436" spans="4:9" x14ac:dyDescent="0.2">
      <c r="D12436" s="7"/>
      <c r="E12436"/>
      <c r="F12436"/>
      <c r="G12436"/>
      <c r="H12436"/>
      <c r="I12436"/>
    </row>
    <row r="12437" spans="4:9" x14ac:dyDescent="0.2">
      <c r="D12437" s="7"/>
      <c r="E12437"/>
      <c r="F12437"/>
      <c r="G12437"/>
      <c r="H12437"/>
      <c r="I12437"/>
    </row>
    <row r="12438" spans="4:9" x14ac:dyDescent="0.2">
      <c r="D12438" s="7"/>
      <c r="E12438"/>
      <c r="F12438"/>
      <c r="G12438"/>
      <c r="H12438"/>
      <c r="I12438"/>
    </row>
    <row r="12439" spans="4:9" x14ac:dyDescent="0.2">
      <c r="D12439" s="7"/>
      <c r="E12439"/>
      <c r="F12439"/>
      <c r="G12439"/>
      <c r="H12439"/>
      <c r="I12439"/>
    </row>
    <row r="12440" spans="4:9" x14ac:dyDescent="0.2">
      <c r="D12440" s="7"/>
      <c r="E12440"/>
      <c r="F12440"/>
      <c r="G12440"/>
      <c r="H12440"/>
      <c r="I12440"/>
    </row>
    <row r="12441" spans="4:9" x14ac:dyDescent="0.2">
      <c r="D12441" s="7"/>
      <c r="E12441"/>
      <c r="F12441"/>
      <c r="G12441"/>
      <c r="H12441"/>
      <c r="I12441"/>
    </row>
    <row r="12442" spans="4:9" x14ac:dyDescent="0.2">
      <c r="D12442" s="7"/>
      <c r="E12442"/>
      <c r="F12442"/>
      <c r="G12442"/>
      <c r="H12442"/>
      <c r="I12442"/>
    </row>
    <row r="12443" spans="4:9" x14ac:dyDescent="0.2">
      <c r="D12443" s="7"/>
      <c r="E12443"/>
      <c r="F12443"/>
      <c r="G12443"/>
      <c r="H12443"/>
      <c r="I12443"/>
    </row>
    <row r="12444" spans="4:9" x14ac:dyDescent="0.2">
      <c r="D12444" s="7"/>
      <c r="E12444"/>
      <c r="F12444"/>
      <c r="G12444"/>
      <c r="H12444"/>
      <c r="I12444"/>
    </row>
    <row r="12445" spans="4:9" x14ac:dyDescent="0.2">
      <c r="D12445" s="7"/>
      <c r="E12445"/>
      <c r="F12445"/>
      <c r="G12445"/>
      <c r="H12445"/>
      <c r="I12445"/>
    </row>
    <row r="12446" spans="4:9" x14ac:dyDescent="0.2">
      <c r="D12446" s="7"/>
      <c r="E12446"/>
      <c r="F12446"/>
      <c r="G12446"/>
      <c r="H12446"/>
      <c r="I12446"/>
    </row>
    <row r="12447" spans="4:9" x14ac:dyDescent="0.2">
      <c r="D12447" s="7"/>
      <c r="E12447"/>
      <c r="F12447"/>
      <c r="G12447"/>
      <c r="H12447"/>
      <c r="I12447"/>
    </row>
    <row r="12448" spans="4:9" x14ac:dyDescent="0.2">
      <c r="D12448" s="7"/>
      <c r="E12448"/>
      <c r="F12448"/>
      <c r="G12448"/>
      <c r="H12448"/>
      <c r="I12448"/>
    </row>
    <row r="12449" spans="4:9" x14ac:dyDescent="0.2">
      <c r="D12449" s="7"/>
      <c r="E12449"/>
      <c r="F12449"/>
      <c r="G12449"/>
      <c r="H12449"/>
      <c r="I12449"/>
    </row>
    <row r="12450" spans="4:9" x14ac:dyDescent="0.2">
      <c r="D12450" s="7"/>
      <c r="E12450"/>
      <c r="F12450"/>
      <c r="G12450"/>
      <c r="H12450"/>
      <c r="I12450"/>
    </row>
    <row r="12451" spans="4:9" x14ac:dyDescent="0.2">
      <c r="D12451" s="7"/>
      <c r="E12451"/>
      <c r="F12451"/>
      <c r="G12451"/>
      <c r="H12451"/>
      <c r="I12451"/>
    </row>
    <row r="12452" spans="4:9" x14ac:dyDescent="0.2">
      <c r="D12452" s="7"/>
      <c r="E12452"/>
      <c r="F12452"/>
      <c r="G12452"/>
      <c r="H12452"/>
      <c r="I12452"/>
    </row>
    <row r="12453" spans="4:9" x14ac:dyDescent="0.2">
      <c r="D12453" s="7"/>
      <c r="E12453"/>
      <c r="F12453"/>
      <c r="G12453"/>
      <c r="H12453"/>
      <c r="I12453"/>
    </row>
    <row r="12454" spans="4:9" x14ac:dyDescent="0.2">
      <c r="D12454" s="7"/>
      <c r="E12454"/>
      <c r="F12454"/>
      <c r="G12454"/>
      <c r="H12454"/>
      <c r="I12454"/>
    </row>
    <row r="12455" spans="4:9" x14ac:dyDescent="0.2">
      <c r="D12455" s="7"/>
      <c r="E12455"/>
      <c r="F12455"/>
      <c r="G12455"/>
      <c r="H12455"/>
      <c r="I12455"/>
    </row>
    <row r="12456" spans="4:9" x14ac:dyDescent="0.2">
      <c r="D12456" s="7"/>
      <c r="E12456"/>
      <c r="F12456"/>
      <c r="G12456"/>
      <c r="H12456"/>
      <c r="I12456"/>
    </row>
    <row r="12457" spans="4:9" x14ac:dyDescent="0.2">
      <c r="D12457" s="7"/>
      <c r="E12457"/>
      <c r="F12457"/>
      <c r="G12457"/>
      <c r="H12457"/>
      <c r="I12457"/>
    </row>
    <row r="12458" spans="4:9" x14ac:dyDescent="0.2">
      <c r="D12458" s="7"/>
      <c r="E12458"/>
      <c r="F12458"/>
      <c r="G12458"/>
      <c r="H12458"/>
      <c r="I12458"/>
    </row>
    <row r="12459" spans="4:9" x14ac:dyDescent="0.2">
      <c r="D12459" s="7"/>
      <c r="E12459"/>
      <c r="F12459"/>
      <c r="G12459"/>
      <c r="H12459"/>
      <c r="I12459"/>
    </row>
    <row r="12460" spans="4:9" x14ac:dyDescent="0.2">
      <c r="D12460" s="7"/>
      <c r="E12460"/>
      <c r="F12460"/>
      <c r="G12460"/>
      <c r="H12460"/>
      <c r="I12460"/>
    </row>
    <row r="12461" spans="4:9" x14ac:dyDescent="0.2">
      <c r="D12461" s="7"/>
      <c r="E12461"/>
      <c r="F12461"/>
      <c r="G12461"/>
      <c r="H12461"/>
      <c r="I12461"/>
    </row>
    <row r="12462" spans="4:9" x14ac:dyDescent="0.2">
      <c r="D12462" s="7"/>
      <c r="E12462"/>
      <c r="F12462"/>
      <c r="G12462"/>
      <c r="H12462"/>
      <c r="I12462"/>
    </row>
    <row r="12463" spans="4:9" x14ac:dyDescent="0.2">
      <c r="D12463" s="7"/>
      <c r="E12463"/>
      <c r="F12463"/>
      <c r="G12463"/>
      <c r="H12463"/>
      <c r="I12463"/>
    </row>
    <row r="12464" spans="4:9" x14ac:dyDescent="0.2">
      <c r="D12464" s="7"/>
      <c r="E12464"/>
      <c r="F12464"/>
      <c r="G12464"/>
      <c r="H12464"/>
      <c r="I12464"/>
    </row>
    <row r="12465" spans="4:9" x14ac:dyDescent="0.2">
      <c r="D12465" s="7"/>
      <c r="E12465"/>
      <c r="F12465"/>
      <c r="G12465"/>
      <c r="H12465"/>
      <c r="I12465"/>
    </row>
    <row r="12466" spans="4:9" x14ac:dyDescent="0.2">
      <c r="D12466" s="7"/>
      <c r="E12466"/>
      <c r="F12466"/>
      <c r="G12466"/>
      <c r="H12466"/>
      <c r="I12466"/>
    </row>
    <row r="12467" spans="4:9" x14ac:dyDescent="0.2">
      <c r="D12467" s="7"/>
      <c r="E12467"/>
      <c r="F12467"/>
      <c r="G12467"/>
      <c r="H12467"/>
      <c r="I12467"/>
    </row>
    <row r="12468" spans="4:9" x14ac:dyDescent="0.2">
      <c r="D12468" s="7"/>
      <c r="E12468"/>
      <c r="F12468"/>
      <c r="G12468"/>
      <c r="H12468"/>
      <c r="I12468"/>
    </row>
    <row r="12469" spans="4:9" x14ac:dyDescent="0.2">
      <c r="D12469" s="7"/>
      <c r="E12469"/>
      <c r="F12469"/>
      <c r="G12469"/>
      <c r="H12469"/>
      <c r="I12469"/>
    </row>
    <row r="12470" spans="4:9" x14ac:dyDescent="0.2">
      <c r="D12470" s="7"/>
      <c r="E12470"/>
      <c r="F12470"/>
      <c r="G12470"/>
      <c r="H12470"/>
      <c r="I12470"/>
    </row>
    <row r="12471" spans="4:9" x14ac:dyDescent="0.2">
      <c r="D12471" s="7"/>
      <c r="E12471"/>
      <c r="F12471"/>
      <c r="G12471"/>
      <c r="H12471"/>
      <c r="I12471"/>
    </row>
    <row r="12472" spans="4:9" x14ac:dyDescent="0.2">
      <c r="D12472" s="7"/>
      <c r="E12472"/>
      <c r="F12472"/>
      <c r="G12472"/>
      <c r="H12472"/>
      <c r="I12472"/>
    </row>
    <row r="12473" spans="4:9" x14ac:dyDescent="0.2">
      <c r="D12473" s="7"/>
      <c r="E12473"/>
      <c r="F12473"/>
      <c r="G12473"/>
      <c r="H12473"/>
      <c r="I12473"/>
    </row>
    <row r="12474" spans="4:9" x14ac:dyDescent="0.2">
      <c r="D12474" s="7"/>
      <c r="E12474"/>
      <c r="F12474"/>
      <c r="G12474"/>
      <c r="H12474"/>
      <c r="I12474"/>
    </row>
    <row r="12475" spans="4:9" x14ac:dyDescent="0.2">
      <c r="D12475" s="7"/>
      <c r="E12475"/>
      <c r="F12475"/>
      <c r="G12475"/>
      <c r="H12475"/>
      <c r="I12475"/>
    </row>
    <row r="12476" spans="4:9" x14ac:dyDescent="0.2">
      <c r="D12476" s="7"/>
      <c r="E12476"/>
      <c r="F12476"/>
      <c r="G12476"/>
      <c r="H12476"/>
      <c r="I12476"/>
    </row>
    <row r="12477" spans="4:9" x14ac:dyDescent="0.2">
      <c r="D12477" s="7"/>
      <c r="E12477"/>
      <c r="F12477"/>
      <c r="G12477"/>
      <c r="H12477"/>
      <c r="I12477"/>
    </row>
    <row r="12478" spans="4:9" x14ac:dyDescent="0.2">
      <c r="D12478" s="7"/>
      <c r="E12478"/>
      <c r="F12478"/>
      <c r="G12478"/>
      <c r="H12478"/>
      <c r="I12478"/>
    </row>
    <row r="12479" spans="4:9" x14ac:dyDescent="0.2">
      <c r="D12479" s="7"/>
      <c r="E12479"/>
      <c r="F12479"/>
      <c r="G12479"/>
      <c r="H12479"/>
      <c r="I12479"/>
    </row>
    <row r="12480" spans="4:9" x14ac:dyDescent="0.2">
      <c r="D12480" s="7"/>
      <c r="E12480"/>
      <c r="F12480"/>
      <c r="G12480"/>
      <c r="H12480"/>
      <c r="I12480"/>
    </row>
    <row r="12481" spans="4:9" x14ac:dyDescent="0.2">
      <c r="D12481" s="7"/>
      <c r="E12481"/>
      <c r="F12481"/>
      <c r="G12481"/>
      <c r="H12481"/>
      <c r="I12481"/>
    </row>
    <row r="12482" spans="4:9" x14ac:dyDescent="0.2">
      <c r="D12482" s="7"/>
      <c r="E12482"/>
      <c r="F12482"/>
      <c r="G12482"/>
      <c r="H12482"/>
      <c r="I12482"/>
    </row>
    <row r="12483" spans="4:9" x14ac:dyDescent="0.2">
      <c r="D12483" s="7"/>
      <c r="E12483"/>
      <c r="F12483"/>
      <c r="G12483"/>
      <c r="H12483"/>
      <c r="I12483"/>
    </row>
    <row r="12484" spans="4:9" x14ac:dyDescent="0.2">
      <c r="D12484" s="7"/>
      <c r="E12484"/>
      <c r="F12484"/>
      <c r="G12484"/>
      <c r="H12484"/>
      <c r="I12484"/>
    </row>
    <row r="12485" spans="4:9" x14ac:dyDescent="0.2">
      <c r="D12485" s="7"/>
      <c r="E12485"/>
      <c r="F12485"/>
      <c r="G12485"/>
      <c r="H12485"/>
      <c r="I12485"/>
    </row>
    <row r="12486" spans="4:9" x14ac:dyDescent="0.2">
      <c r="D12486" s="7"/>
      <c r="E12486"/>
      <c r="F12486"/>
      <c r="G12486"/>
      <c r="H12486"/>
      <c r="I12486"/>
    </row>
    <row r="12487" spans="4:9" x14ac:dyDescent="0.2">
      <c r="D12487" s="7"/>
      <c r="E12487"/>
      <c r="F12487"/>
      <c r="G12487"/>
      <c r="H12487"/>
      <c r="I12487"/>
    </row>
    <row r="12488" spans="4:9" x14ac:dyDescent="0.2">
      <c r="D12488" s="7"/>
      <c r="E12488"/>
      <c r="F12488"/>
      <c r="G12488"/>
      <c r="H12488"/>
      <c r="I12488"/>
    </row>
    <row r="12489" spans="4:9" x14ac:dyDescent="0.2">
      <c r="D12489" s="7"/>
      <c r="E12489"/>
      <c r="F12489"/>
      <c r="G12489"/>
      <c r="H12489"/>
      <c r="I12489"/>
    </row>
    <row r="12490" spans="4:9" x14ac:dyDescent="0.2">
      <c r="D12490" s="7"/>
      <c r="E12490"/>
      <c r="F12490"/>
      <c r="G12490"/>
      <c r="H12490"/>
      <c r="I12490"/>
    </row>
    <row r="12491" spans="4:9" x14ac:dyDescent="0.2">
      <c r="D12491" s="7"/>
      <c r="E12491"/>
      <c r="F12491"/>
      <c r="G12491"/>
      <c r="H12491"/>
      <c r="I12491"/>
    </row>
    <row r="12492" spans="4:9" x14ac:dyDescent="0.2">
      <c r="D12492" s="7"/>
      <c r="E12492"/>
      <c r="F12492"/>
      <c r="G12492"/>
      <c r="H12492"/>
      <c r="I12492"/>
    </row>
    <row r="12493" spans="4:9" x14ac:dyDescent="0.2">
      <c r="D12493" s="7"/>
      <c r="E12493"/>
      <c r="F12493"/>
      <c r="G12493"/>
      <c r="H12493"/>
      <c r="I12493"/>
    </row>
    <row r="12494" spans="4:9" x14ac:dyDescent="0.2">
      <c r="D12494" s="7"/>
      <c r="E12494"/>
      <c r="F12494"/>
      <c r="G12494"/>
      <c r="H12494"/>
      <c r="I12494"/>
    </row>
    <row r="12495" spans="4:9" x14ac:dyDescent="0.2">
      <c r="D12495" s="7"/>
      <c r="E12495"/>
      <c r="F12495"/>
      <c r="G12495"/>
      <c r="H12495"/>
      <c r="I12495"/>
    </row>
    <row r="12496" spans="4:9" x14ac:dyDescent="0.2">
      <c r="D12496" s="7"/>
      <c r="E12496"/>
      <c r="F12496"/>
      <c r="G12496"/>
      <c r="H12496"/>
      <c r="I12496"/>
    </row>
    <row r="12497" spans="4:9" x14ac:dyDescent="0.2">
      <c r="D12497" s="7"/>
      <c r="E12497"/>
      <c r="F12497"/>
      <c r="G12497"/>
      <c r="H12497"/>
      <c r="I12497"/>
    </row>
    <row r="12498" spans="4:9" x14ac:dyDescent="0.2">
      <c r="D12498" s="7"/>
      <c r="E12498"/>
      <c r="F12498"/>
      <c r="G12498"/>
      <c r="H12498"/>
      <c r="I12498"/>
    </row>
    <row r="12499" spans="4:9" x14ac:dyDescent="0.2">
      <c r="D12499" s="7"/>
      <c r="E12499"/>
      <c r="F12499"/>
      <c r="G12499"/>
      <c r="H12499"/>
      <c r="I12499"/>
    </row>
    <row r="12500" spans="4:9" x14ac:dyDescent="0.2">
      <c r="D12500" s="7"/>
      <c r="E12500"/>
      <c r="F12500"/>
      <c r="G12500"/>
      <c r="H12500"/>
      <c r="I12500"/>
    </row>
    <row r="12501" spans="4:9" x14ac:dyDescent="0.2">
      <c r="D12501" s="7"/>
      <c r="E12501"/>
      <c r="F12501"/>
      <c r="G12501"/>
      <c r="H12501"/>
      <c r="I12501"/>
    </row>
    <row r="12502" spans="4:9" x14ac:dyDescent="0.2">
      <c r="D12502" s="7"/>
      <c r="E12502"/>
      <c r="F12502"/>
      <c r="G12502"/>
      <c r="H12502"/>
      <c r="I12502"/>
    </row>
    <row r="12503" spans="4:9" x14ac:dyDescent="0.2">
      <c r="D12503" s="7"/>
      <c r="E12503"/>
      <c r="F12503"/>
      <c r="G12503"/>
      <c r="H12503"/>
      <c r="I12503"/>
    </row>
    <row r="12504" spans="4:9" x14ac:dyDescent="0.2">
      <c r="D12504" s="7"/>
      <c r="E12504"/>
      <c r="F12504"/>
      <c r="G12504"/>
      <c r="H12504"/>
      <c r="I12504"/>
    </row>
    <row r="12505" spans="4:9" x14ac:dyDescent="0.2">
      <c r="D12505" s="7"/>
      <c r="E12505"/>
      <c r="F12505"/>
      <c r="G12505"/>
      <c r="H12505"/>
      <c r="I12505"/>
    </row>
    <row r="12506" spans="4:9" x14ac:dyDescent="0.2">
      <c r="D12506" s="7"/>
      <c r="E12506"/>
      <c r="F12506"/>
      <c r="G12506"/>
      <c r="H12506"/>
      <c r="I12506"/>
    </row>
    <row r="12507" spans="4:9" x14ac:dyDescent="0.2">
      <c r="D12507" s="7"/>
      <c r="E12507"/>
      <c r="F12507"/>
      <c r="G12507"/>
      <c r="H12507"/>
      <c r="I12507"/>
    </row>
    <row r="12508" spans="4:9" x14ac:dyDescent="0.2">
      <c r="D12508" s="7"/>
      <c r="E12508"/>
      <c r="F12508"/>
      <c r="G12508"/>
      <c r="H12508"/>
      <c r="I12508"/>
    </row>
    <row r="12509" spans="4:9" x14ac:dyDescent="0.2">
      <c r="D12509" s="7"/>
      <c r="E12509"/>
      <c r="F12509"/>
      <c r="G12509"/>
      <c r="H12509"/>
      <c r="I12509"/>
    </row>
    <row r="12510" spans="4:9" x14ac:dyDescent="0.2">
      <c r="D12510" s="7"/>
      <c r="E12510"/>
      <c r="F12510"/>
      <c r="G12510"/>
      <c r="H12510"/>
      <c r="I12510"/>
    </row>
    <row r="12511" spans="4:9" x14ac:dyDescent="0.2">
      <c r="D12511" s="7"/>
      <c r="E12511"/>
      <c r="F12511"/>
      <c r="G12511"/>
      <c r="H12511"/>
      <c r="I12511"/>
    </row>
    <row r="12512" spans="4:9" x14ac:dyDescent="0.2">
      <c r="D12512" s="7"/>
      <c r="E12512"/>
      <c r="F12512"/>
      <c r="G12512"/>
      <c r="H12512"/>
      <c r="I12512"/>
    </row>
    <row r="12513" spans="4:9" x14ac:dyDescent="0.2">
      <c r="D12513" s="7"/>
      <c r="E12513"/>
      <c r="F12513"/>
      <c r="G12513"/>
      <c r="H12513"/>
      <c r="I12513"/>
    </row>
    <row r="12514" spans="4:9" x14ac:dyDescent="0.2">
      <c r="D12514" s="7"/>
      <c r="E12514"/>
      <c r="F12514"/>
      <c r="G12514"/>
      <c r="H12514"/>
      <c r="I12514"/>
    </row>
    <row r="12515" spans="4:9" x14ac:dyDescent="0.2">
      <c r="D12515" s="7"/>
      <c r="E12515"/>
      <c r="F12515"/>
      <c r="G12515"/>
      <c r="H12515"/>
      <c r="I12515"/>
    </row>
    <row r="12516" spans="4:9" x14ac:dyDescent="0.2">
      <c r="D12516" s="7"/>
      <c r="E12516"/>
      <c r="F12516"/>
      <c r="G12516"/>
      <c r="H12516"/>
      <c r="I12516"/>
    </row>
    <row r="12517" spans="4:9" x14ac:dyDescent="0.2">
      <c r="D12517" s="7"/>
      <c r="E12517"/>
      <c r="F12517"/>
      <c r="G12517"/>
      <c r="H12517"/>
      <c r="I12517"/>
    </row>
    <row r="12518" spans="4:9" x14ac:dyDescent="0.2">
      <c r="D12518" s="7"/>
      <c r="E12518"/>
      <c r="F12518"/>
      <c r="G12518"/>
      <c r="H12518"/>
      <c r="I12518"/>
    </row>
    <row r="12519" spans="4:9" x14ac:dyDescent="0.2">
      <c r="D12519" s="7"/>
      <c r="E12519"/>
      <c r="F12519"/>
      <c r="G12519"/>
      <c r="H12519"/>
      <c r="I12519"/>
    </row>
    <row r="12520" spans="4:9" x14ac:dyDescent="0.2">
      <c r="D12520" s="7"/>
      <c r="E12520"/>
      <c r="F12520"/>
      <c r="G12520"/>
      <c r="H12520"/>
      <c r="I12520"/>
    </row>
    <row r="12521" spans="4:9" x14ac:dyDescent="0.2">
      <c r="D12521" s="7"/>
      <c r="E12521"/>
      <c r="F12521"/>
      <c r="G12521"/>
      <c r="H12521"/>
      <c r="I12521"/>
    </row>
    <row r="12522" spans="4:9" x14ac:dyDescent="0.2">
      <c r="D12522" s="7"/>
      <c r="E12522"/>
      <c r="F12522"/>
      <c r="G12522"/>
      <c r="H12522"/>
      <c r="I12522"/>
    </row>
    <row r="12523" spans="4:9" x14ac:dyDescent="0.2">
      <c r="D12523" s="7"/>
      <c r="E12523"/>
      <c r="F12523"/>
      <c r="G12523"/>
      <c r="H12523"/>
      <c r="I12523"/>
    </row>
    <row r="12524" spans="4:9" x14ac:dyDescent="0.2">
      <c r="D12524" s="7"/>
      <c r="E12524"/>
      <c r="F12524"/>
      <c r="G12524"/>
      <c r="H12524"/>
      <c r="I12524"/>
    </row>
    <row r="12525" spans="4:9" x14ac:dyDescent="0.2">
      <c r="D12525" s="7"/>
      <c r="E12525"/>
      <c r="F12525"/>
      <c r="G12525"/>
      <c r="H12525"/>
      <c r="I12525"/>
    </row>
    <row r="12526" spans="4:9" x14ac:dyDescent="0.2">
      <c r="D12526" s="7"/>
      <c r="E12526"/>
      <c r="F12526"/>
      <c r="G12526"/>
      <c r="H12526"/>
      <c r="I12526"/>
    </row>
    <row r="12527" spans="4:9" x14ac:dyDescent="0.2">
      <c r="D12527" s="7"/>
      <c r="E12527"/>
      <c r="F12527"/>
      <c r="G12527"/>
      <c r="H12527"/>
      <c r="I12527"/>
    </row>
    <row r="12528" spans="4:9" x14ac:dyDescent="0.2">
      <c r="D12528" s="7"/>
      <c r="E12528"/>
      <c r="F12528"/>
      <c r="G12528"/>
      <c r="H12528"/>
      <c r="I12528"/>
    </row>
    <row r="12529" spans="4:9" x14ac:dyDescent="0.2">
      <c r="D12529" s="7"/>
      <c r="E12529"/>
      <c r="F12529"/>
      <c r="G12529"/>
      <c r="H12529"/>
      <c r="I12529"/>
    </row>
    <row r="12530" spans="4:9" x14ac:dyDescent="0.2">
      <c r="D12530" s="7"/>
      <c r="E12530"/>
      <c r="F12530"/>
      <c r="G12530"/>
      <c r="H12530"/>
      <c r="I12530"/>
    </row>
    <row r="12531" spans="4:9" x14ac:dyDescent="0.2">
      <c r="D12531" s="7"/>
      <c r="E12531"/>
      <c r="F12531"/>
      <c r="G12531"/>
      <c r="H12531"/>
      <c r="I12531"/>
    </row>
    <row r="12532" spans="4:9" x14ac:dyDescent="0.2">
      <c r="D12532" s="7"/>
      <c r="E12532"/>
      <c r="F12532"/>
      <c r="G12532"/>
      <c r="H12532"/>
      <c r="I12532"/>
    </row>
    <row r="12533" spans="4:9" x14ac:dyDescent="0.2">
      <c r="D12533" s="7"/>
      <c r="E12533"/>
      <c r="F12533"/>
      <c r="G12533"/>
      <c r="H12533"/>
      <c r="I12533"/>
    </row>
    <row r="12534" spans="4:9" x14ac:dyDescent="0.2">
      <c r="D12534" s="7"/>
      <c r="E12534"/>
      <c r="F12534"/>
      <c r="G12534"/>
      <c r="H12534"/>
      <c r="I12534"/>
    </row>
    <row r="12535" spans="4:9" x14ac:dyDescent="0.2">
      <c r="D12535" s="7"/>
      <c r="E12535"/>
      <c r="F12535"/>
      <c r="G12535"/>
      <c r="H12535"/>
      <c r="I12535"/>
    </row>
    <row r="12536" spans="4:9" x14ac:dyDescent="0.2">
      <c r="D12536" s="7"/>
      <c r="E12536"/>
      <c r="F12536"/>
      <c r="G12536"/>
      <c r="H12536"/>
      <c r="I12536"/>
    </row>
    <row r="12537" spans="4:9" x14ac:dyDescent="0.2">
      <c r="D12537" s="7"/>
      <c r="E12537"/>
      <c r="F12537"/>
      <c r="G12537"/>
      <c r="H12537"/>
      <c r="I12537"/>
    </row>
    <row r="12538" spans="4:9" x14ac:dyDescent="0.2">
      <c r="D12538" s="7"/>
      <c r="E12538"/>
      <c r="F12538"/>
      <c r="G12538"/>
      <c r="H12538"/>
      <c r="I12538"/>
    </row>
    <row r="12539" spans="4:9" x14ac:dyDescent="0.2">
      <c r="D12539" s="7"/>
      <c r="E12539"/>
      <c r="F12539"/>
      <c r="G12539"/>
      <c r="H12539"/>
      <c r="I12539"/>
    </row>
    <row r="12540" spans="4:9" x14ac:dyDescent="0.2">
      <c r="D12540" s="7"/>
      <c r="E12540"/>
      <c r="F12540"/>
      <c r="G12540"/>
      <c r="H12540"/>
      <c r="I12540"/>
    </row>
    <row r="12541" spans="4:9" x14ac:dyDescent="0.2">
      <c r="D12541" s="7"/>
      <c r="E12541"/>
      <c r="F12541"/>
      <c r="G12541"/>
      <c r="H12541"/>
      <c r="I12541"/>
    </row>
    <row r="12542" spans="4:9" x14ac:dyDescent="0.2">
      <c r="D12542" s="7"/>
      <c r="E12542"/>
      <c r="F12542"/>
      <c r="G12542"/>
      <c r="H12542"/>
      <c r="I12542"/>
    </row>
    <row r="12543" spans="4:9" x14ac:dyDescent="0.2">
      <c r="D12543" s="7"/>
      <c r="E12543"/>
      <c r="F12543"/>
      <c r="G12543"/>
      <c r="H12543"/>
      <c r="I12543"/>
    </row>
    <row r="12544" spans="4:9" x14ac:dyDescent="0.2">
      <c r="D12544" s="7"/>
      <c r="E12544"/>
      <c r="F12544"/>
      <c r="G12544"/>
      <c r="H12544"/>
      <c r="I12544"/>
    </row>
    <row r="12545" spans="4:9" x14ac:dyDescent="0.2">
      <c r="D12545" s="7"/>
      <c r="E12545"/>
      <c r="F12545"/>
      <c r="G12545"/>
      <c r="H12545"/>
      <c r="I12545"/>
    </row>
    <row r="12546" spans="4:9" x14ac:dyDescent="0.2">
      <c r="D12546" s="7"/>
      <c r="E12546"/>
      <c r="F12546"/>
      <c r="G12546"/>
      <c r="H12546"/>
      <c r="I12546"/>
    </row>
    <row r="12547" spans="4:9" x14ac:dyDescent="0.2">
      <c r="D12547" s="7"/>
      <c r="E12547"/>
      <c r="F12547"/>
      <c r="G12547"/>
      <c r="H12547"/>
      <c r="I12547"/>
    </row>
    <row r="12548" spans="4:9" x14ac:dyDescent="0.2">
      <c r="D12548" s="7"/>
      <c r="E12548"/>
      <c r="F12548"/>
      <c r="G12548"/>
      <c r="H12548"/>
      <c r="I12548"/>
    </row>
    <row r="12549" spans="4:9" x14ac:dyDescent="0.2">
      <c r="D12549" s="7"/>
      <c r="E12549"/>
      <c r="F12549"/>
      <c r="G12549"/>
      <c r="H12549"/>
      <c r="I12549"/>
    </row>
    <row r="12550" spans="4:9" x14ac:dyDescent="0.2">
      <c r="D12550" s="7"/>
      <c r="E12550"/>
      <c r="F12550"/>
      <c r="G12550"/>
      <c r="H12550"/>
      <c r="I12550"/>
    </row>
    <row r="12551" spans="4:9" x14ac:dyDescent="0.2">
      <c r="D12551" s="7"/>
      <c r="E12551"/>
      <c r="F12551"/>
      <c r="G12551"/>
      <c r="H12551"/>
      <c r="I12551"/>
    </row>
    <row r="12552" spans="4:9" x14ac:dyDescent="0.2">
      <c r="D12552" s="7"/>
      <c r="E12552"/>
      <c r="F12552"/>
      <c r="G12552"/>
      <c r="H12552"/>
      <c r="I12552"/>
    </row>
    <row r="12553" spans="4:9" x14ac:dyDescent="0.2">
      <c r="D12553" s="7"/>
      <c r="E12553"/>
      <c r="F12553"/>
      <c r="G12553"/>
      <c r="H12553"/>
      <c r="I12553"/>
    </row>
    <row r="12554" spans="4:9" x14ac:dyDescent="0.2">
      <c r="D12554" s="7"/>
      <c r="E12554"/>
      <c r="F12554"/>
      <c r="G12554"/>
      <c r="H12554"/>
      <c r="I12554"/>
    </row>
    <row r="12555" spans="4:9" x14ac:dyDescent="0.2">
      <c r="D12555" s="7"/>
      <c r="E12555"/>
      <c r="F12555"/>
      <c r="G12555"/>
      <c r="H12555"/>
      <c r="I12555"/>
    </row>
    <row r="12556" spans="4:9" x14ac:dyDescent="0.2">
      <c r="D12556" s="7"/>
      <c r="E12556"/>
      <c r="F12556"/>
      <c r="G12556"/>
      <c r="H12556"/>
      <c r="I12556"/>
    </row>
    <row r="12557" spans="4:9" x14ac:dyDescent="0.2">
      <c r="D12557" s="7"/>
      <c r="E12557"/>
      <c r="F12557"/>
      <c r="G12557"/>
      <c r="H12557"/>
      <c r="I12557"/>
    </row>
    <row r="12558" spans="4:9" x14ac:dyDescent="0.2">
      <c r="D12558" s="7"/>
      <c r="E12558"/>
      <c r="F12558"/>
      <c r="G12558"/>
      <c r="H12558"/>
      <c r="I12558"/>
    </row>
    <row r="12559" spans="4:9" x14ac:dyDescent="0.2">
      <c r="D12559" s="7"/>
      <c r="E12559"/>
      <c r="F12559"/>
      <c r="G12559"/>
      <c r="H12559"/>
      <c r="I12559"/>
    </row>
    <row r="12560" spans="4:9" x14ac:dyDescent="0.2">
      <c r="D12560" s="7"/>
      <c r="E12560"/>
      <c r="F12560"/>
      <c r="G12560"/>
      <c r="H12560"/>
      <c r="I12560"/>
    </row>
    <row r="12561" spans="4:9" x14ac:dyDescent="0.2">
      <c r="D12561" s="7"/>
      <c r="E12561"/>
      <c r="F12561"/>
      <c r="G12561"/>
      <c r="H12561"/>
      <c r="I12561"/>
    </row>
    <row r="12562" spans="4:9" x14ac:dyDescent="0.2">
      <c r="D12562" s="7"/>
      <c r="E12562"/>
      <c r="F12562"/>
      <c r="G12562"/>
      <c r="H12562"/>
      <c r="I12562"/>
    </row>
    <row r="12563" spans="4:9" x14ac:dyDescent="0.2">
      <c r="D12563" s="7"/>
      <c r="E12563"/>
      <c r="F12563"/>
      <c r="G12563"/>
      <c r="H12563"/>
      <c r="I12563"/>
    </row>
    <row r="12564" spans="4:9" x14ac:dyDescent="0.2">
      <c r="D12564" s="7"/>
      <c r="E12564"/>
      <c r="F12564"/>
      <c r="G12564"/>
      <c r="H12564"/>
      <c r="I12564"/>
    </row>
    <row r="12565" spans="4:9" x14ac:dyDescent="0.2">
      <c r="D12565" s="7"/>
      <c r="E12565"/>
      <c r="F12565"/>
      <c r="G12565"/>
      <c r="H12565"/>
      <c r="I12565"/>
    </row>
    <row r="12566" spans="4:9" x14ac:dyDescent="0.2">
      <c r="D12566" s="7"/>
      <c r="E12566"/>
      <c r="F12566"/>
      <c r="G12566"/>
      <c r="H12566"/>
      <c r="I12566"/>
    </row>
    <row r="12567" spans="4:9" x14ac:dyDescent="0.2">
      <c r="D12567" s="7"/>
      <c r="E12567"/>
      <c r="F12567"/>
      <c r="G12567"/>
      <c r="H12567"/>
      <c r="I12567"/>
    </row>
    <row r="12568" spans="4:9" x14ac:dyDescent="0.2">
      <c r="D12568" s="7"/>
      <c r="E12568"/>
      <c r="F12568"/>
      <c r="G12568"/>
      <c r="H12568"/>
      <c r="I12568"/>
    </row>
    <row r="12569" spans="4:9" x14ac:dyDescent="0.2">
      <c r="D12569" s="7"/>
      <c r="E12569"/>
      <c r="F12569"/>
      <c r="G12569"/>
      <c r="H12569"/>
      <c r="I12569"/>
    </row>
    <row r="12570" spans="4:9" x14ac:dyDescent="0.2">
      <c r="D12570" s="7"/>
      <c r="E12570"/>
      <c r="F12570"/>
      <c r="G12570"/>
      <c r="H12570"/>
      <c r="I12570"/>
    </row>
    <row r="12571" spans="4:9" x14ac:dyDescent="0.2">
      <c r="D12571" s="7"/>
      <c r="E12571"/>
      <c r="F12571"/>
      <c r="G12571"/>
      <c r="H12571"/>
      <c r="I12571"/>
    </row>
    <row r="12572" spans="4:9" x14ac:dyDescent="0.2">
      <c r="D12572" s="7"/>
      <c r="E12572"/>
      <c r="F12572"/>
      <c r="G12572"/>
      <c r="H12572"/>
      <c r="I12572"/>
    </row>
    <row r="12573" spans="4:9" x14ac:dyDescent="0.2">
      <c r="D12573" s="7"/>
      <c r="E12573"/>
      <c r="F12573"/>
      <c r="G12573"/>
      <c r="H12573"/>
      <c r="I12573"/>
    </row>
    <row r="12574" spans="4:9" x14ac:dyDescent="0.2">
      <c r="D12574" s="7"/>
      <c r="E12574"/>
      <c r="F12574"/>
      <c r="G12574"/>
      <c r="H12574"/>
      <c r="I12574"/>
    </row>
    <row r="12575" spans="4:9" x14ac:dyDescent="0.2">
      <c r="D12575" s="7"/>
      <c r="E12575"/>
      <c r="F12575"/>
      <c r="G12575"/>
      <c r="H12575"/>
      <c r="I12575"/>
    </row>
    <row r="12576" spans="4:9" x14ac:dyDescent="0.2">
      <c r="D12576" s="7"/>
      <c r="E12576"/>
      <c r="F12576"/>
      <c r="G12576"/>
      <c r="H12576"/>
      <c r="I12576"/>
    </row>
    <row r="12577" spans="4:9" x14ac:dyDescent="0.2">
      <c r="D12577" s="7"/>
      <c r="E12577"/>
      <c r="F12577"/>
      <c r="G12577"/>
      <c r="H12577"/>
      <c r="I12577"/>
    </row>
    <row r="12578" spans="4:9" x14ac:dyDescent="0.2">
      <c r="D12578" s="7"/>
      <c r="E12578"/>
      <c r="F12578"/>
      <c r="G12578"/>
      <c r="H12578"/>
      <c r="I12578"/>
    </row>
    <row r="12579" spans="4:9" x14ac:dyDescent="0.2">
      <c r="D12579" s="7"/>
      <c r="E12579"/>
      <c r="F12579"/>
      <c r="G12579"/>
      <c r="H12579"/>
      <c r="I12579"/>
    </row>
    <row r="12580" spans="4:9" x14ac:dyDescent="0.2">
      <c r="D12580" s="7"/>
      <c r="E12580"/>
      <c r="F12580"/>
      <c r="G12580"/>
      <c r="H12580"/>
      <c r="I12580"/>
    </row>
    <row r="12581" spans="4:9" x14ac:dyDescent="0.2">
      <c r="D12581" s="7"/>
      <c r="E12581"/>
      <c r="F12581"/>
      <c r="G12581"/>
      <c r="H12581"/>
      <c r="I12581"/>
    </row>
    <row r="12582" spans="4:9" x14ac:dyDescent="0.2">
      <c r="D12582" s="7"/>
      <c r="E12582"/>
      <c r="F12582"/>
      <c r="G12582"/>
      <c r="H12582"/>
      <c r="I12582"/>
    </row>
    <row r="12583" spans="4:9" x14ac:dyDescent="0.2">
      <c r="D12583" s="7"/>
      <c r="E12583"/>
      <c r="F12583"/>
      <c r="G12583"/>
      <c r="H12583"/>
      <c r="I12583"/>
    </row>
    <row r="12584" spans="4:9" x14ac:dyDescent="0.2">
      <c r="D12584" s="7"/>
      <c r="E12584"/>
      <c r="F12584"/>
      <c r="G12584"/>
      <c r="H12584"/>
      <c r="I12584"/>
    </row>
    <row r="12585" spans="4:9" x14ac:dyDescent="0.2">
      <c r="D12585" s="7"/>
      <c r="E12585"/>
      <c r="F12585"/>
      <c r="G12585"/>
      <c r="H12585"/>
      <c r="I12585"/>
    </row>
    <row r="12586" spans="4:9" x14ac:dyDescent="0.2">
      <c r="D12586" s="7"/>
      <c r="E12586"/>
      <c r="F12586"/>
      <c r="G12586"/>
      <c r="H12586"/>
      <c r="I12586"/>
    </row>
    <row r="12587" spans="4:9" x14ac:dyDescent="0.2">
      <c r="D12587" s="7"/>
      <c r="E12587"/>
      <c r="F12587"/>
      <c r="G12587"/>
      <c r="H12587"/>
      <c r="I12587"/>
    </row>
    <row r="12588" spans="4:9" x14ac:dyDescent="0.2">
      <c r="D12588" s="7"/>
      <c r="E12588"/>
      <c r="F12588"/>
      <c r="G12588"/>
      <c r="H12588"/>
      <c r="I12588"/>
    </row>
    <row r="12589" spans="4:9" x14ac:dyDescent="0.2">
      <c r="D12589" s="7"/>
      <c r="E12589"/>
      <c r="F12589"/>
      <c r="G12589"/>
      <c r="H12589"/>
      <c r="I12589"/>
    </row>
    <row r="12590" spans="4:9" x14ac:dyDescent="0.2">
      <c r="D12590" s="7"/>
      <c r="E12590"/>
      <c r="F12590"/>
      <c r="G12590"/>
      <c r="H12590"/>
      <c r="I12590"/>
    </row>
    <row r="12591" spans="4:9" x14ac:dyDescent="0.2">
      <c r="D12591" s="7"/>
      <c r="E12591"/>
      <c r="F12591"/>
      <c r="G12591"/>
      <c r="H12591"/>
      <c r="I12591"/>
    </row>
    <row r="12592" spans="4:9" x14ac:dyDescent="0.2">
      <c r="D12592" s="7"/>
      <c r="E12592"/>
      <c r="F12592"/>
      <c r="G12592"/>
      <c r="H12592"/>
      <c r="I12592"/>
    </row>
    <row r="12593" spans="4:9" x14ac:dyDescent="0.2">
      <c r="D12593" s="7"/>
      <c r="E12593"/>
      <c r="F12593"/>
      <c r="G12593"/>
      <c r="H12593"/>
      <c r="I12593"/>
    </row>
    <row r="12594" spans="4:9" x14ac:dyDescent="0.2">
      <c r="D12594" s="7"/>
      <c r="E12594"/>
      <c r="F12594"/>
      <c r="G12594"/>
      <c r="H12594"/>
      <c r="I12594"/>
    </row>
    <row r="12595" spans="4:9" x14ac:dyDescent="0.2">
      <c r="D12595" s="7"/>
      <c r="E12595"/>
      <c r="F12595"/>
      <c r="G12595"/>
      <c r="H12595"/>
      <c r="I12595"/>
    </row>
    <row r="12596" spans="4:9" x14ac:dyDescent="0.2">
      <c r="D12596" s="7"/>
      <c r="E12596"/>
      <c r="F12596"/>
      <c r="G12596"/>
      <c r="H12596"/>
      <c r="I12596"/>
    </row>
    <row r="12597" spans="4:9" x14ac:dyDescent="0.2">
      <c r="D12597" s="7"/>
      <c r="E12597"/>
      <c r="F12597"/>
      <c r="G12597"/>
      <c r="H12597"/>
      <c r="I12597"/>
    </row>
    <row r="12598" spans="4:9" x14ac:dyDescent="0.2">
      <c r="D12598" s="7"/>
      <c r="E12598"/>
      <c r="F12598"/>
      <c r="G12598"/>
      <c r="H12598"/>
      <c r="I12598"/>
    </row>
    <row r="12599" spans="4:9" x14ac:dyDescent="0.2">
      <c r="D12599" s="7"/>
      <c r="E12599"/>
      <c r="F12599"/>
      <c r="G12599"/>
      <c r="H12599"/>
      <c r="I12599"/>
    </row>
    <row r="12600" spans="4:9" x14ac:dyDescent="0.2">
      <c r="D12600" s="7"/>
      <c r="E12600"/>
      <c r="F12600"/>
      <c r="G12600"/>
      <c r="H12600"/>
      <c r="I12600"/>
    </row>
    <row r="12601" spans="4:9" x14ac:dyDescent="0.2">
      <c r="D12601" s="7"/>
      <c r="E12601"/>
      <c r="F12601"/>
      <c r="G12601"/>
      <c r="H12601"/>
      <c r="I12601"/>
    </row>
    <row r="12602" spans="4:9" x14ac:dyDescent="0.2">
      <c r="D12602" s="7"/>
      <c r="E12602"/>
      <c r="F12602"/>
      <c r="G12602"/>
      <c r="H12602"/>
      <c r="I12602"/>
    </row>
    <row r="12603" spans="4:9" x14ac:dyDescent="0.2">
      <c r="D12603" s="7"/>
      <c r="E12603"/>
      <c r="F12603"/>
      <c r="G12603"/>
      <c r="H12603"/>
      <c r="I12603"/>
    </row>
    <row r="12604" spans="4:9" x14ac:dyDescent="0.2">
      <c r="D12604" s="7"/>
      <c r="E12604"/>
      <c r="F12604"/>
      <c r="G12604"/>
      <c r="H12604"/>
      <c r="I12604"/>
    </row>
    <row r="12605" spans="4:9" x14ac:dyDescent="0.2">
      <c r="D12605" s="7"/>
      <c r="E12605"/>
      <c r="F12605"/>
      <c r="G12605"/>
      <c r="H12605"/>
      <c r="I12605"/>
    </row>
    <row r="12606" spans="4:9" x14ac:dyDescent="0.2">
      <c r="D12606" s="7"/>
      <c r="E12606"/>
      <c r="F12606"/>
      <c r="G12606"/>
      <c r="H12606"/>
      <c r="I12606"/>
    </row>
    <row r="12607" spans="4:9" x14ac:dyDescent="0.2">
      <c r="D12607" s="7"/>
      <c r="E12607"/>
      <c r="F12607"/>
      <c r="G12607"/>
      <c r="H12607"/>
      <c r="I12607"/>
    </row>
    <row r="12608" spans="4:9" x14ac:dyDescent="0.2">
      <c r="D12608" s="7"/>
      <c r="E12608"/>
      <c r="F12608"/>
      <c r="G12608"/>
      <c r="H12608"/>
      <c r="I12608"/>
    </row>
    <row r="12609" spans="4:9" x14ac:dyDescent="0.2">
      <c r="D12609" s="7"/>
      <c r="E12609"/>
      <c r="F12609"/>
      <c r="G12609"/>
      <c r="H12609"/>
      <c r="I12609"/>
    </row>
    <row r="12610" spans="4:9" x14ac:dyDescent="0.2">
      <c r="D12610" s="7"/>
      <c r="E12610"/>
      <c r="F12610"/>
      <c r="G12610"/>
      <c r="H12610"/>
      <c r="I12610"/>
    </row>
    <row r="12611" spans="4:9" x14ac:dyDescent="0.2">
      <c r="D12611" s="7"/>
      <c r="E12611"/>
      <c r="F12611"/>
      <c r="G12611"/>
      <c r="H12611"/>
      <c r="I12611"/>
    </row>
    <row r="12612" spans="4:9" x14ac:dyDescent="0.2">
      <c r="D12612" s="7"/>
      <c r="E12612"/>
      <c r="F12612"/>
      <c r="G12612"/>
      <c r="H12612"/>
      <c r="I12612"/>
    </row>
    <row r="12613" spans="4:9" x14ac:dyDescent="0.2">
      <c r="D12613" s="7"/>
      <c r="E12613"/>
      <c r="F12613"/>
      <c r="G12613"/>
      <c r="H12613"/>
      <c r="I12613"/>
    </row>
    <row r="12614" spans="4:9" x14ac:dyDescent="0.2">
      <c r="D12614" s="7"/>
      <c r="E12614"/>
      <c r="F12614"/>
      <c r="G12614"/>
      <c r="H12614"/>
      <c r="I12614"/>
    </row>
    <row r="12615" spans="4:9" x14ac:dyDescent="0.2">
      <c r="D12615" s="7"/>
      <c r="E12615"/>
      <c r="F12615"/>
      <c r="G12615"/>
      <c r="H12615"/>
      <c r="I12615"/>
    </row>
    <row r="12616" spans="4:9" x14ac:dyDescent="0.2">
      <c r="D12616" s="7"/>
      <c r="E12616"/>
      <c r="F12616"/>
      <c r="G12616"/>
      <c r="H12616"/>
      <c r="I12616"/>
    </row>
    <row r="12617" spans="4:9" x14ac:dyDescent="0.2">
      <c r="D12617" s="7"/>
      <c r="E12617"/>
      <c r="F12617"/>
      <c r="G12617"/>
      <c r="H12617"/>
      <c r="I12617"/>
    </row>
    <row r="12618" spans="4:9" x14ac:dyDescent="0.2">
      <c r="D12618" s="7"/>
      <c r="E12618"/>
      <c r="F12618"/>
      <c r="G12618"/>
      <c r="H12618"/>
      <c r="I12618"/>
    </row>
    <row r="12619" spans="4:9" x14ac:dyDescent="0.2">
      <c r="D12619" s="7"/>
      <c r="E12619"/>
      <c r="F12619"/>
      <c r="G12619"/>
      <c r="H12619"/>
      <c r="I12619"/>
    </row>
    <row r="12620" spans="4:9" x14ac:dyDescent="0.2">
      <c r="D12620" s="7"/>
      <c r="E12620"/>
      <c r="F12620"/>
      <c r="G12620"/>
      <c r="H12620"/>
      <c r="I12620"/>
    </row>
    <row r="12621" spans="4:9" x14ac:dyDescent="0.2">
      <c r="D12621" s="7"/>
      <c r="E12621"/>
      <c r="F12621"/>
      <c r="G12621"/>
      <c r="H12621"/>
      <c r="I12621"/>
    </row>
    <row r="12622" spans="4:9" x14ac:dyDescent="0.2">
      <c r="D12622" s="7"/>
      <c r="E12622"/>
      <c r="F12622"/>
      <c r="G12622"/>
      <c r="H12622"/>
      <c r="I12622"/>
    </row>
    <row r="12623" spans="4:9" x14ac:dyDescent="0.2">
      <c r="D12623" s="7"/>
      <c r="E12623"/>
      <c r="F12623"/>
      <c r="G12623"/>
      <c r="H12623"/>
      <c r="I12623"/>
    </row>
    <row r="12624" spans="4:9" x14ac:dyDescent="0.2">
      <c r="D12624" s="7"/>
      <c r="E12624"/>
      <c r="F12624"/>
      <c r="G12624"/>
      <c r="H12624"/>
      <c r="I12624"/>
    </row>
    <row r="12625" spans="4:9" x14ac:dyDescent="0.2">
      <c r="D12625" s="7"/>
      <c r="E12625"/>
      <c r="F12625"/>
      <c r="G12625"/>
      <c r="H12625"/>
      <c r="I12625"/>
    </row>
    <row r="12626" spans="4:9" x14ac:dyDescent="0.2">
      <c r="D12626" s="7"/>
      <c r="E12626"/>
      <c r="F12626"/>
      <c r="G12626"/>
      <c r="H12626"/>
      <c r="I12626"/>
    </row>
    <row r="12627" spans="4:9" x14ac:dyDescent="0.2">
      <c r="D12627" s="7"/>
      <c r="E12627"/>
      <c r="F12627"/>
      <c r="G12627"/>
      <c r="H12627"/>
      <c r="I12627"/>
    </row>
    <row r="12628" spans="4:9" x14ac:dyDescent="0.2">
      <c r="D12628" s="7"/>
      <c r="E12628"/>
      <c r="F12628"/>
      <c r="G12628"/>
      <c r="H12628"/>
      <c r="I12628"/>
    </row>
    <row r="12629" spans="4:9" x14ac:dyDescent="0.2">
      <c r="D12629" s="7"/>
      <c r="E12629"/>
      <c r="F12629"/>
      <c r="G12629"/>
      <c r="H12629"/>
      <c r="I12629"/>
    </row>
    <row r="12630" spans="4:9" x14ac:dyDescent="0.2">
      <c r="D12630" s="7"/>
      <c r="E12630"/>
      <c r="F12630"/>
      <c r="G12630"/>
      <c r="H12630"/>
      <c r="I12630"/>
    </row>
    <row r="12631" spans="4:9" x14ac:dyDescent="0.2">
      <c r="D12631" s="7"/>
      <c r="E12631"/>
      <c r="F12631"/>
      <c r="G12631"/>
      <c r="H12631"/>
      <c r="I12631"/>
    </row>
    <row r="12632" spans="4:9" x14ac:dyDescent="0.2">
      <c r="D12632" s="7"/>
      <c r="E12632"/>
      <c r="F12632"/>
      <c r="G12632"/>
      <c r="H12632"/>
      <c r="I12632"/>
    </row>
    <row r="12633" spans="4:9" x14ac:dyDescent="0.2">
      <c r="D12633" s="7"/>
      <c r="E12633"/>
      <c r="F12633"/>
      <c r="G12633"/>
      <c r="H12633"/>
      <c r="I12633"/>
    </row>
    <row r="12634" spans="4:9" x14ac:dyDescent="0.2">
      <c r="D12634" s="7"/>
      <c r="E12634"/>
      <c r="F12634"/>
      <c r="G12634"/>
      <c r="H12634"/>
      <c r="I12634"/>
    </row>
    <row r="12635" spans="4:9" x14ac:dyDescent="0.2">
      <c r="D12635" s="7"/>
      <c r="E12635"/>
      <c r="F12635"/>
      <c r="G12635"/>
      <c r="H12635"/>
      <c r="I12635"/>
    </row>
    <row r="12636" spans="4:9" x14ac:dyDescent="0.2">
      <c r="D12636" s="7"/>
      <c r="E12636"/>
      <c r="F12636"/>
      <c r="G12636"/>
      <c r="H12636"/>
      <c r="I12636"/>
    </row>
    <row r="12637" spans="4:9" x14ac:dyDescent="0.2">
      <c r="D12637" s="7"/>
      <c r="E12637"/>
      <c r="F12637"/>
      <c r="G12637"/>
      <c r="H12637"/>
      <c r="I12637"/>
    </row>
    <row r="12638" spans="4:9" x14ac:dyDescent="0.2">
      <c r="D12638" s="7"/>
      <c r="E12638"/>
      <c r="F12638"/>
      <c r="G12638"/>
      <c r="H12638"/>
      <c r="I12638"/>
    </row>
    <row r="12639" spans="4:9" x14ac:dyDescent="0.2">
      <c r="D12639" s="7"/>
      <c r="E12639"/>
      <c r="F12639"/>
      <c r="G12639"/>
      <c r="H12639"/>
      <c r="I12639"/>
    </row>
    <row r="12640" spans="4:9" x14ac:dyDescent="0.2">
      <c r="D12640" s="7"/>
      <c r="E12640"/>
      <c r="F12640"/>
      <c r="G12640"/>
      <c r="H12640"/>
      <c r="I12640"/>
    </row>
    <row r="12641" spans="4:9" x14ac:dyDescent="0.2">
      <c r="D12641" s="7"/>
      <c r="E12641"/>
      <c r="F12641"/>
      <c r="G12641"/>
      <c r="H12641"/>
      <c r="I12641"/>
    </row>
    <row r="12642" spans="4:9" x14ac:dyDescent="0.2">
      <c r="D12642" s="7"/>
      <c r="E12642"/>
      <c r="F12642"/>
      <c r="G12642"/>
      <c r="H12642"/>
      <c r="I12642"/>
    </row>
    <row r="12643" spans="4:9" x14ac:dyDescent="0.2">
      <c r="D12643" s="7"/>
      <c r="E12643"/>
      <c r="F12643"/>
      <c r="G12643"/>
      <c r="H12643"/>
      <c r="I12643"/>
    </row>
    <row r="12644" spans="4:9" x14ac:dyDescent="0.2">
      <c r="D12644" s="7"/>
      <c r="E12644"/>
      <c r="F12644"/>
      <c r="G12644"/>
      <c r="H12644"/>
      <c r="I12644"/>
    </row>
    <row r="12645" spans="4:9" x14ac:dyDescent="0.2">
      <c r="D12645" s="7"/>
      <c r="E12645"/>
      <c r="F12645"/>
      <c r="G12645"/>
      <c r="H12645"/>
      <c r="I12645"/>
    </row>
    <row r="12646" spans="4:9" x14ac:dyDescent="0.2">
      <c r="D12646" s="7"/>
      <c r="E12646"/>
      <c r="F12646"/>
      <c r="G12646"/>
      <c r="H12646"/>
      <c r="I12646"/>
    </row>
    <row r="12647" spans="4:9" x14ac:dyDescent="0.2">
      <c r="D12647" s="7"/>
      <c r="E12647"/>
      <c r="F12647"/>
      <c r="G12647"/>
      <c r="H12647"/>
      <c r="I12647"/>
    </row>
    <row r="12648" spans="4:9" x14ac:dyDescent="0.2">
      <c r="D12648" s="7"/>
      <c r="E12648"/>
      <c r="F12648"/>
      <c r="G12648"/>
      <c r="H12648"/>
      <c r="I12648"/>
    </row>
    <row r="12649" spans="4:9" x14ac:dyDescent="0.2">
      <c r="D12649" s="7"/>
      <c r="E12649"/>
      <c r="F12649"/>
      <c r="G12649"/>
      <c r="H12649"/>
      <c r="I12649"/>
    </row>
    <row r="12650" spans="4:9" x14ac:dyDescent="0.2">
      <c r="D12650" s="7"/>
      <c r="E12650"/>
      <c r="F12650"/>
      <c r="G12650"/>
      <c r="H12650"/>
      <c r="I12650"/>
    </row>
    <row r="12651" spans="4:9" x14ac:dyDescent="0.2">
      <c r="D12651" s="7"/>
      <c r="E12651"/>
      <c r="F12651"/>
      <c r="G12651"/>
      <c r="H12651"/>
      <c r="I12651"/>
    </row>
    <row r="12652" spans="4:9" x14ac:dyDescent="0.2">
      <c r="D12652" s="7"/>
      <c r="E12652"/>
      <c r="F12652"/>
      <c r="G12652"/>
      <c r="H12652"/>
      <c r="I12652"/>
    </row>
    <row r="12653" spans="4:9" x14ac:dyDescent="0.2">
      <c r="D12653" s="7"/>
      <c r="E12653"/>
      <c r="F12653"/>
      <c r="G12653"/>
      <c r="H12653"/>
      <c r="I12653"/>
    </row>
    <row r="12654" spans="4:9" x14ac:dyDescent="0.2">
      <c r="D12654" s="7"/>
      <c r="E12654"/>
      <c r="F12654"/>
      <c r="G12654"/>
      <c r="H12654"/>
      <c r="I12654"/>
    </row>
    <row r="12655" spans="4:9" x14ac:dyDescent="0.2">
      <c r="D12655" s="7"/>
      <c r="E12655"/>
      <c r="F12655"/>
      <c r="G12655"/>
      <c r="H12655"/>
      <c r="I12655"/>
    </row>
    <row r="12656" spans="4:9" x14ac:dyDescent="0.2">
      <c r="D12656" s="7"/>
      <c r="E12656"/>
      <c r="F12656"/>
      <c r="G12656"/>
      <c r="H12656"/>
      <c r="I12656"/>
    </row>
    <row r="12657" spans="4:9" x14ac:dyDescent="0.2">
      <c r="D12657" s="7"/>
      <c r="E12657"/>
      <c r="F12657"/>
      <c r="G12657"/>
      <c r="H12657"/>
      <c r="I12657"/>
    </row>
    <row r="12658" spans="4:9" x14ac:dyDescent="0.2">
      <c r="D12658" s="7"/>
      <c r="E12658"/>
      <c r="F12658"/>
      <c r="G12658"/>
      <c r="H12658"/>
      <c r="I12658"/>
    </row>
    <row r="12659" spans="4:9" x14ac:dyDescent="0.2">
      <c r="D12659" s="7"/>
      <c r="E12659"/>
      <c r="F12659"/>
      <c r="G12659"/>
      <c r="H12659"/>
      <c r="I12659"/>
    </row>
    <row r="12660" spans="4:9" x14ac:dyDescent="0.2">
      <c r="D12660" s="7"/>
      <c r="E12660"/>
      <c r="F12660"/>
      <c r="G12660"/>
      <c r="H12660"/>
      <c r="I12660"/>
    </row>
    <row r="12661" spans="4:9" x14ac:dyDescent="0.2">
      <c r="D12661" s="7"/>
      <c r="E12661"/>
      <c r="F12661"/>
      <c r="G12661"/>
      <c r="H12661"/>
      <c r="I12661"/>
    </row>
    <row r="12662" spans="4:9" x14ac:dyDescent="0.2">
      <c r="D12662" s="7"/>
      <c r="E12662"/>
      <c r="F12662"/>
      <c r="G12662"/>
      <c r="H12662"/>
      <c r="I12662"/>
    </row>
    <row r="12663" spans="4:9" x14ac:dyDescent="0.2">
      <c r="D12663" s="7"/>
      <c r="E12663"/>
      <c r="F12663"/>
      <c r="G12663"/>
      <c r="H12663"/>
      <c r="I12663"/>
    </row>
    <row r="12664" spans="4:9" x14ac:dyDescent="0.2">
      <c r="D12664" s="7"/>
      <c r="E12664"/>
      <c r="F12664"/>
      <c r="G12664"/>
      <c r="H12664"/>
      <c r="I12664"/>
    </row>
    <row r="12665" spans="4:9" x14ac:dyDescent="0.2">
      <c r="D12665" s="7"/>
      <c r="E12665"/>
      <c r="F12665"/>
      <c r="G12665"/>
      <c r="H12665"/>
      <c r="I12665"/>
    </row>
    <row r="12666" spans="4:9" x14ac:dyDescent="0.2">
      <c r="D12666" s="7"/>
      <c r="E12666"/>
      <c r="F12666"/>
      <c r="G12666"/>
      <c r="H12666"/>
      <c r="I12666"/>
    </row>
    <row r="12667" spans="4:9" x14ac:dyDescent="0.2">
      <c r="D12667" s="7"/>
      <c r="E12667"/>
      <c r="F12667"/>
      <c r="G12667"/>
      <c r="H12667"/>
      <c r="I12667"/>
    </row>
    <row r="12668" spans="4:9" x14ac:dyDescent="0.2">
      <c r="D12668" s="7"/>
      <c r="E12668"/>
      <c r="F12668"/>
      <c r="G12668"/>
      <c r="H12668"/>
      <c r="I12668"/>
    </row>
    <row r="12669" spans="4:9" x14ac:dyDescent="0.2">
      <c r="D12669" s="7"/>
      <c r="E12669"/>
      <c r="F12669"/>
      <c r="G12669"/>
      <c r="H12669"/>
      <c r="I12669"/>
    </row>
    <row r="12670" spans="4:9" x14ac:dyDescent="0.2">
      <c r="D12670" s="7"/>
      <c r="E12670"/>
      <c r="F12670"/>
      <c r="G12670"/>
      <c r="H12670"/>
      <c r="I12670"/>
    </row>
    <row r="12671" spans="4:9" x14ac:dyDescent="0.2">
      <c r="D12671" s="7"/>
      <c r="E12671"/>
      <c r="F12671"/>
      <c r="G12671"/>
      <c r="H12671"/>
      <c r="I12671"/>
    </row>
    <row r="12672" spans="4:9" x14ac:dyDescent="0.2">
      <c r="D12672" s="7"/>
      <c r="E12672"/>
      <c r="F12672"/>
      <c r="G12672"/>
      <c r="H12672"/>
      <c r="I12672"/>
    </row>
    <row r="12673" spans="4:9" x14ac:dyDescent="0.2">
      <c r="D12673" s="7"/>
      <c r="E12673"/>
      <c r="F12673"/>
      <c r="G12673"/>
      <c r="H12673"/>
      <c r="I12673"/>
    </row>
    <row r="12674" spans="4:9" x14ac:dyDescent="0.2">
      <c r="D12674" s="7"/>
      <c r="E12674"/>
      <c r="F12674"/>
      <c r="G12674"/>
      <c r="H12674"/>
      <c r="I12674"/>
    </row>
    <row r="12675" spans="4:9" x14ac:dyDescent="0.2">
      <c r="D12675" s="7"/>
      <c r="E12675"/>
      <c r="F12675"/>
      <c r="G12675"/>
      <c r="H12675"/>
      <c r="I12675"/>
    </row>
    <row r="12676" spans="4:9" x14ac:dyDescent="0.2">
      <c r="D12676" s="7"/>
      <c r="E12676"/>
      <c r="F12676"/>
      <c r="G12676"/>
      <c r="H12676"/>
      <c r="I12676"/>
    </row>
    <row r="12677" spans="4:9" x14ac:dyDescent="0.2">
      <c r="D12677" s="7"/>
      <c r="E12677"/>
      <c r="F12677"/>
      <c r="G12677"/>
      <c r="H12677"/>
      <c r="I12677"/>
    </row>
    <row r="12678" spans="4:9" x14ac:dyDescent="0.2">
      <c r="D12678" s="7"/>
      <c r="E12678"/>
      <c r="F12678"/>
      <c r="G12678"/>
      <c r="H12678"/>
      <c r="I12678"/>
    </row>
    <row r="12679" spans="4:9" x14ac:dyDescent="0.2">
      <c r="D12679" s="7"/>
      <c r="E12679"/>
      <c r="F12679"/>
      <c r="G12679"/>
      <c r="H12679"/>
      <c r="I12679"/>
    </row>
    <row r="12680" spans="4:9" x14ac:dyDescent="0.2">
      <c r="D12680" s="7"/>
      <c r="E12680"/>
      <c r="F12680"/>
      <c r="G12680"/>
      <c r="H12680"/>
      <c r="I12680"/>
    </row>
    <row r="12681" spans="4:9" x14ac:dyDescent="0.2">
      <c r="D12681" s="7"/>
      <c r="E12681"/>
      <c r="F12681"/>
      <c r="G12681"/>
      <c r="H12681"/>
      <c r="I12681"/>
    </row>
    <row r="12682" spans="4:9" x14ac:dyDescent="0.2">
      <c r="D12682" s="7"/>
      <c r="E12682"/>
      <c r="F12682"/>
      <c r="G12682"/>
      <c r="H12682"/>
      <c r="I12682"/>
    </row>
    <row r="12683" spans="4:9" x14ac:dyDescent="0.2">
      <c r="D12683" s="7"/>
      <c r="E12683"/>
      <c r="F12683"/>
      <c r="G12683"/>
      <c r="H12683"/>
      <c r="I12683"/>
    </row>
    <row r="12684" spans="4:9" x14ac:dyDescent="0.2">
      <c r="D12684" s="7"/>
      <c r="E12684"/>
      <c r="F12684"/>
      <c r="G12684"/>
      <c r="H12684"/>
      <c r="I12684"/>
    </row>
    <row r="12685" spans="4:9" x14ac:dyDescent="0.2">
      <c r="D12685" s="7"/>
      <c r="E12685"/>
      <c r="F12685"/>
      <c r="G12685"/>
      <c r="H12685"/>
      <c r="I12685"/>
    </row>
    <row r="12686" spans="4:9" x14ac:dyDescent="0.2">
      <c r="D12686" s="7"/>
      <c r="E12686"/>
      <c r="F12686"/>
      <c r="G12686"/>
      <c r="H12686"/>
      <c r="I12686"/>
    </row>
    <row r="12687" spans="4:9" x14ac:dyDescent="0.2">
      <c r="D12687" s="7"/>
      <c r="E12687"/>
      <c r="F12687"/>
      <c r="G12687"/>
      <c r="H12687"/>
      <c r="I12687"/>
    </row>
    <row r="12688" spans="4:9" x14ac:dyDescent="0.2">
      <c r="D12688" s="7"/>
      <c r="E12688"/>
      <c r="F12688"/>
      <c r="G12688"/>
      <c r="H12688"/>
      <c r="I12688"/>
    </row>
    <row r="12689" spans="4:9" x14ac:dyDescent="0.2">
      <c r="D12689" s="7"/>
      <c r="E12689"/>
      <c r="F12689"/>
      <c r="G12689"/>
      <c r="H12689"/>
      <c r="I12689"/>
    </row>
    <row r="12690" spans="4:9" x14ac:dyDescent="0.2">
      <c r="D12690" s="7"/>
      <c r="E12690"/>
      <c r="F12690"/>
      <c r="G12690"/>
      <c r="H12690"/>
      <c r="I12690"/>
    </row>
    <row r="12691" spans="4:9" x14ac:dyDescent="0.2">
      <c r="D12691" s="7"/>
      <c r="E12691"/>
      <c r="F12691"/>
      <c r="G12691"/>
      <c r="H12691"/>
      <c r="I12691"/>
    </row>
    <row r="12692" spans="4:9" x14ac:dyDescent="0.2">
      <c r="D12692" s="7"/>
      <c r="E12692"/>
      <c r="F12692"/>
      <c r="G12692"/>
      <c r="H12692"/>
      <c r="I12692"/>
    </row>
    <row r="12693" spans="4:9" x14ac:dyDescent="0.2">
      <c r="D12693" s="7"/>
      <c r="E12693"/>
      <c r="F12693"/>
      <c r="G12693"/>
      <c r="H12693"/>
      <c r="I12693"/>
    </row>
    <row r="12694" spans="4:9" x14ac:dyDescent="0.2">
      <c r="D12694" s="7"/>
      <c r="E12694"/>
      <c r="F12694"/>
      <c r="G12694"/>
      <c r="H12694"/>
      <c r="I12694"/>
    </row>
    <row r="12695" spans="4:9" x14ac:dyDescent="0.2">
      <c r="D12695" s="7"/>
      <c r="E12695"/>
      <c r="F12695"/>
      <c r="G12695"/>
      <c r="H12695"/>
      <c r="I12695"/>
    </row>
    <row r="12696" spans="4:9" x14ac:dyDescent="0.2">
      <c r="D12696" s="7"/>
      <c r="E12696"/>
      <c r="F12696"/>
      <c r="G12696"/>
      <c r="H12696"/>
      <c r="I12696"/>
    </row>
    <row r="12697" spans="4:9" x14ac:dyDescent="0.2">
      <c r="D12697" s="7"/>
      <c r="E12697"/>
      <c r="F12697"/>
      <c r="G12697"/>
      <c r="H12697"/>
      <c r="I12697"/>
    </row>
    <row r="12698" spans="4:9" x14ac:dyDescent="0.2">
      <c r="D12698" s="7"/>
      <c r="E12698"/>
      <c r="F12698"/>
      <c r="G12698"/>
      <c r="H12698"/>
      <c r="I12698"/>
    </row>
    <row r="12699" spans="4:9" x14ac:dyDescent="0.2">
      <c r="D12699" s="7"/>
      <c r="E12699"/>
      <c r="F12699"/>
      <c r="G12699"/>
      <c r="H12699"/>
      <c r="I12699"/>
    </row>
    <row r="12700" spans="4:9" x14ac:dyDescent="0.2">
      <c r="D12700" s="7"/>
      <c r="E12700"/>
      <c r="F12700"/>
      <c r="G12700"/>
      <c r="H12700"/>
      <c r="I12700"/>
    </row>
    <row r="12701" spans="4:9" x14ac:dyDescent="0.2">
      <c r="D12701" s="7"/>
      <c r="E12701"/>
      <c r="F12701"/>
      <c r="G12701"/>
      <c r="H12701"/>
      <c r="I12701"/>
    </row>
    <row r="12702" spans="4:9" x14ac:dyDescent="0.2">
      <c r="D12702" s="7"/>
      <c r="E12702"/>
      <c r="F12702"/>
      <c r="G12702"/>
      <c r="H12702"/>
      <c r="I12702"/>
    </row>
    <row r="12703" spans="4:9" x14ac:dyDescent="0.2">
      <c r="D12703" s="7"/>
      <c r="E12703"/>
      <c r="F12703"/>
      <c r="G12703"/>
      <c r="H12703"/>
      <c r="I12703"/>
    </row>
    <row r="12704" spans="4:9" x14ac:dyDescent="0.2">
      <c r="D12704" s="7"/>
      <c r="E12704"/>
      <c r="F12704"/>
      <c r="G12704"/>
      <c r="H12704"/>
      <c r="I12704"/>
    </row>
    <row r="12705" spans="4:9" x14ac:dyDescent="0.2">
      <c r="D12705" s="7"/>
      <c r="E12705"/>
      <c r="F12705"/>
      <c r="G12705"/>
      <c r="H12705"/>
      <c r="I12705"/>
    </row>
    <row r="12706" spans="4:9" x14ac:dyDescent="0.2">
      <c r="D12706" s="7"/>
      <c r="E12706"/>
      <c r="F12706"/>
      <c r="G12706"/>
      <c r="H12706"/>
      <c r="I12706"/>
    </row>
    <row r="12707" spans="4:9" x14ac:dyDescent="0.2">
      <c r="D12707" s="7"/>
      <c r="E12707"/>
      <c r="F12707"/>
      <c r="G12707"/>
      <c r="H12707"/>
      <c r="I12707"/>
    </row>
    <row r="12708" spans="4:9" x14ac:dyDescent="0.2">
      <c r="D12708" s="7"/>
      <c r="E12708"/>
      <c r="F12708"/>
      <c r="G12708"/>
      <c r="H12708"/>
      <c r="I12708"/>
    </row>
    <row r="12709" spans="4:9" x14ac:dyDescent="0.2">
      <c r="D12709" s="7"/>
      <c r="E12709"/>
      <c r="F12709"/>
      <c r="G12709"/>
      <c r="H12709"/>
      <c r="I12709"/>
    </row>
    <row r="12710" spans="4:9" x14ac:dyDescent="0.2">
      <c r="D12710" s="7"/>
      <c r="E12710"/>
      <c r="F12710"/>
      <c r="G12710"/>
      <c r="H12710"/>
      <c r="I12710"/>
    </row>
    <row r="12711" spans="4:9" x14ac:dyDescent="0.2">
      <c r="D12711" s="7"/>
      <c r="E12711"/>
      <c r="F12711"/>
      <c r="G12711"/>
      <c r="H12711"/>
      <c r="I12711"/>
    </row>
    <row r="12712" spans="4:9" x14ac:dyDescent="0.2">
      <c r="D12712" s="7"/>
      <c r="E12712"/>
      <c r="F12712"/>
      <c r="G12712"/>
      <c r="H12712"/>
      <c r="I12712"/>
    </row>
    <row r="12713" spans="4:9" x14ac:dyDescent="0.2">
      <c r="D12713" s="7"/>
      <c r="E12713"/>
      <c r="F12713"/>
      <c r="G12713"/>
      <c r="H12713"/>
      <c r="I12713"/>
    </row>
    <row r="12714" spans="4:9" x14ac:dyDescent="0.2">
      <c r="D12714" s="7"/>
      <c r="E12714"/>
      <c r="F12714"/>
      <c r="G12714"/>
      <c r="H12714"/>
      <c r="I12714"/>
    </row>
    <row r="12715" spans="4:9" x14ac:dyDescent="0.2">
      <c r="D12715" s="7"/>
      <c r="E12715"/>
      <c r="F12715"/>
      <c r="G12715"/>
      <c r="H12715"/>
      <c r="I12715"/>
    </row>
    <row r="12716" spans="4:9" x14ac:dyDescent="0.2">
      <c r="D12716" s="7"/>
      <c r="E12716"/>
      <c r="F12716"/>
      <c r="G12716"/>
      <c r="H12716"/>
      <c r="I12716"/>
    </row>
    <row r="12717" spans="4:9" x14ac:dyDescent="0.2">
      <c r="D12717" s="7"/>
      <c r="E12717"/>
      <c r="F12717"/>
      <c r="G12717"/>
      <c r="H12717"/>
      <c r="I12717"/>
    </row>
    <row r="12718" spans="4:9" x14ac:dyDescent="0.2">
      <c r="D12718" s="7"/>
      <c r="E12718"/>
      <c r="F12718"/>
      <c r="G12718"/>
      <c r="H12718"/>
      <c r="I12718"/>
    </row>
    <row r="12719" spans="4:9" x14ac:dyDescent="0.2">
      <c r="D12719" s="7"/>
      <c r="E12719"/>
      <c r="F12719"/>
      <c r="G12719"/>
      <c r="H12719"/>
      <c r="I12719"/>
    </row>
    <row r="12720" spans="4:9" x14ac:dyDescent="0.2">
      <c r="D12720" s="7"/>
      <c r="E12720"/>
      <c r="F12720"/>
      <c r="G12720"/>
      <c r="H12720"/>
      <c r="I12720"/>
    </row>
    <row r="12721" spans="4:9" x14ac:dyDescent="0.2">
      <c r="D12721" s="7"/>
      <c r="E12721"/>
      <c r="F12721"/>
      <c r="G12721"/>
      <c r="H12721"/>
      <c r="I12721"/>
    </row>
    <row r="12722" spans="4:9" x14ac:dyDescent="0.2">
      <c r="D12722" s="7"/>
      <c r="E12722"/>
      <c r="F12722"/>
      <c r="G12722"/>
      <c r="H12722"/>
      <c r="I12722"/>
    </row>
    <row r="12723" spans="4:9" x14ac:dyDescent="0.2">
      <c r="D12723" s="7"/>
      <c r="E12723"/>
      <c r="F12723"/>
      <c r="G12723"/>
      <c r="H12723"/>
      <c r="I12723"/>
    </row>
    <row r="12724" spans="4:9" x14ac:dyDescent="0.2">
      <c r="D12724" s="7"/>
      <c r="E12724"/>
      <c r="F12724"/>
      <c r="G12724"/>
      <c r="H12724"/>
      <c r="I12724"/>
    </row>
    <row r="12725" spans="4:9" x14ac:dyDescent="0.2">
      <c r="D12725" s="7"/>
      <c r="E12725"/>
      <c r="F12725"/>
      <c r="G12725"/>
      <c r="H12725"/>
      <c r="I12725"/>
    </row>
    <row r="12726" spans="4:9" x14ac:dyDescent="0.2">
      <c r="D12726" s="7"/>
      <c r="E12726"/>
      <c r="F12726"/>
      <c r="G12726"/>
      <c r="H12726"/>
      <c r="I12726"/>
    </row>
    <row r="12727" spans="4:9" x14ac:dyDescent="0.2">
      <c r="D12727" s="7"/>
      <c r="E12727"/>
      <c r="F12727"/>
      <c r="G12727"/>
      <c r="H12727"/>
      <c r="I12727"/>
    </row>
    <row r="12728" spans="4:9" x14ac:dyDescent="0.2">
      <c r="D12728" s="7"/>
      <c r="E12728"/>
      <c r="F12728"/>
      <c r="G12728"/>
      <c r="H12728"/>
      <c r="I12728"/>
    </row>
    <row r="12729" spans="4:9" x14ac:dyDescent="0.2">
      <c r="D12729" s="7"/>
      <c r="E12729"/>
      <c r="F12729"/>
      <c r="G12729"/>
      <c r="H12729"/>
      <c r="I12729"/>
    </row>
    <row r="12730" spans="4:9" x14ac:dyDescent="0.2">
      <c r="D12730" s="7"/>
      <c r="E12730"/>
      <c r="F12730"/>
      <c r="G12730"/>
      <c r="H12730"/>
      <c r="I12730"/>
    </row>
    <row r="12731" spans="4:9" x14ac:dyDescent="0.2">
      <c r="D12731" s="7"/>
      <c r="E12731"/>
      <c r="F12731"/>
      <c r="G12731"/>
      <c r="H12731"/>
      <c r="I12731"/>
    </row>
    <row r="12732" spans="4:9" x14ac:dyDescent="0.2">
      <c r="D12732" s="7"/>
      <c r="E12732"/>
      <c r="F12732"/>
      <c r="G12732"/>
      <c r="H12732"/>
      <c r="I12732"/>
    </row>
    <row r="12733" spans="4:9" x14ac:dyDescent="0.2">
      <c r="D12733" s="7"/>
      <c r="E12733"/>
      <c r="F12733"/>
      <c r="G12733"/>
      <c r="H12733"/>
      <c r="I12733"/>
    </row>
    <row r="12734" spans="4:9" x14ac:dyDescent="0.2">
      <c r="D12734" s="7"/>
      <c r="E12734"/>
      <c r="F12734"/>
      <c r="G12734"/>
      <c r="H12734"/>
      <c r="I12734"/>
    </row>
    <row r="12735" spans="4:9" x14ac:dyDescent="0.2">
      <c r="D12735" s="7"/>
      <c r="E12735"/>
      <c r="F12735"/>
      <c r="G12735"/>
      <c r="H12735"/>
      <c r="I12735"/>
    </row>
    <row r="12736" spans="4:9" x14ac:dyDescent="0.2">
      <c r="D12736" s="7"/>
      <c r="E12736"/>
      <c r="F12736"/>
      <c r="G12736"/>
      <c r="H12736"/>
      <c r="I12736"/>
    </row>
    <row r="12737" spans="4:9" x14ac:dyDescent="0.2">
      <c r="D12737" s="7"/>
      <c r="E12737"/>
      <c r="F12737"/>
      <c r="G12737"/>
      <c r="H12737"/>
      <c r="I12737"/>
    </row>
    <row r="12738" spans="4:9" x14ac:dyDescent="0.2">
      <c r="D12738" s="7"/>
      <c r="E12738"/>
      <c r="F12738"/>
      <c r="G12738"/>
      <c r="H12738"/>
      <c r="I12738"/>
    </row>
    <row r="12739" spans="4:9" x14ac:dyDescent="0.2">
      <c r="D12739" s="7"/>
      <c r="E12739"/>
      <c r="F12739"/>
      <c r="G12739"/>
      <c r="H12739"/>
      <c r="I12739"/>
    </row>
    <row r="12740" spans="4:9" x14ac:dyDescent="0.2">
      <c r="D12740" s="7"/>
      <c r="E12740"/>
      <c r="F12740"/>
      <c r="G12740"/>
      <c r="H12740"/>
      <c r="I12740"/>
    </row>
    <row r="12741" spans="4:9" x14ac:dyDescent="0.2">
      <c r="D12741" s="7"/>
      <c r="E12741"/>
      <c r="F12741"/>
      <c r="G12741"/>
      <c r="H12741"/>
      <c r="I12741"/>
    </row>
    <row r="12742" spans="4:9" x14ac:dyDescent="0.2">
      <c r="D12742" s="7"/>
      <c r="E12742"/>
      <c r="F12742"/>
      <c r="G12742"/>
      <c r="H12742"/>
      <c r="I12742"/>
    </row>
    <row r="12743" spans="4:9" x14ac:dyDescent="0.2">
      <c r="D12743" s="7"/>
      <c r="E12743"/>
      <c r="F12743"/>
      <c r="G12743"/>
      <c r="H12743"/>
      <c r="I12743"/>
    </row>
    <row r="12744" spans="4:9" x14ac:dyDescent="0.2">
      <c r="D12744" s="7"/>
      <c r="E12744"/>
      <c r="F12744"/>
      <c r="G12744"/>
      <c r="H12744"/>
      <c r="I12744"/>
    </row>
    <row r="12745" spans="4:9" x14ac:dyDescent="0.2">
      <c r="D12745" s="7"/>
      <c r="E12745"/>
      <c r="F12745"/>
      <c r="G12745"/>
      <c r="H12745"/>
      <c r="I12745"/>
    </row>
    <row r="12746" spans="4:9" x14ac:dyDescent="0.2">
      <c r="D12746" s="7"/>
      <c r="E12746"/>
      <c r="F12746"/>
      <c r="G12746"/>
      <c r="H12746"/>
      <c r="I12746"/>
    </row>
    <row r="12747" spans="4:9" x14ac:dyDescent="0.2">
      <c r="D12747" s="7"/>
      <c r="E12747"/>
      <c r="F12747"/>
      <c r="G12747"/>
      <c r="H12747"/>
      <c r="I12747"/>
    </row>
    <row r="12748" spans="4:9" x14ac:dyDescent="0.2">
      <c r="D12748" s="7"/>
      <c r="E12748"/>
      <c r="F12748"/>
      <c r="G12748"/>
      <c r="H12748"/>
      <c r="I12748"/>
    </row>
    <row r="12749" spans="4:9" x14ac:dyDescent="0.2">
      <c r="D12749" s="7"/>
      <c r="E12749"/>
      <c r="F12749"/>
      <c r="G12749"/>
      <c r="H12749"/>
      <c r="I12749"/>
    </row>
    <row r="12750" spans="4:9" x14ac:dyDescent="0.2">
      <c r="D12750" s="7"/>
      <c r="E12750"/>
      <c r="F12750"/>
      <c r="G12750"/>
      <c r="H12750"/>
      <c r="I12750"/>
    </row>
    <row r="12751" spans="4:9" x14ac:dyDescent="0.2">
      <c r="D12751" s="7"/>
      <c r="E12751"/>
      <c r="F12751"/>
      <c r="G12751"/>
      <c r="H12751"/>
      <c r="I12751"/>
    </row>
    <row r="12752" spans="4:9" x14ac:dyDescent="0.2">
      <c r="D12752" s="7"/>
      <c r="E12752"/>
      <c r="F12752"/>
      <c r="G12752"/>
      <c r="H12752"/>
      <c r="I12752"/>
    </row>
    <row r="12753" spans="4:9" x14ac:dyDescent="0.2">
      <c r="D12753" s="7"/>
      <c r="E12753"/>
      <c r="F12753"/>
      <c r="G12753"/>
      <c r="H12753"/>
      <c r="I12753"/>
    </row>
    <row r="12754" spans="4:9" x14ac:dyDescent="0.2">
      <c r="D12754" s="7"/>
      <c r="E12754"/>
      <c r="F12754"/>
      <c r="G12754"/>
      <c r="H12754"/>
      <c r="I12754"/>
    </row>
    <row r="12755" spans="4:9" x14ac:dyDescent="0.2">
      <c r="D12755" s="7"/>
      <c r="E12755"/>
      <c r="F12755"/>
      <c r="G12755"/>
      <c r="H12755"/>
      <c r="I12755"/>
    </row>
    <row r="12756" spans="4:9" x14ac:dyDescent="0.2">
      <c r="D12756" s="7"/>
      <c r="E12756"/>
      <c r="F12756"/>
      <c r="G12756"/>
      <c r="H12756"/>
      <c r="I12756"/>
    </row>
    <row r="12757" spans="4:9" x14ac:dyDescent="0.2">
      <c r="D12757" s="7"/>
      <c r="E12757"/>
      <c r="F12757"/>
      <c r="G12757"/>
      <c r="H12757"/>
      <c r="I12757"/>
    </row>
    <row r="12758" spans="4:9" x14ac:dyDescent="0.2">
      <c r="D12758" s="7"/>
      <c r="E12758"/>
      <c r="F12758"/>
      <c r="G12758"/>
      <c r="H12758"/>
      <c r="I12758"/>
    </row>
    <row r="12759" spans="4:9" x14ac:dyDescent="0.2">
      <c r="D12759" s="7"/>
      <c r="E12759"/>
      <c r="F12759"/>
      <c r="G12759"/>
      <c r="H12759"/>
      <c r="I12759"/>
    </row>
    <row r="12760" spans="4:9" x14ac:dyDescent="0.2">
      <c r="D12760" s="7"/>
      <c r="E12760"/>
      <c r="F12760"/>
      <c r="G12760"/>
      <c r="H12760"/>
      <c r="I12760"/>
    </row>
    <row r="12761" spans="4:9" x14ac:dyDescent="0.2">
      <c r="D12761" s="7"/>
      <c r="E12761"/>
      <c r="F12761"/>
      <c r="G12761"/>
      <c r="H12761"/>
      <c r="I12761"/>
    </row>
    <row r="12762" spans="4:9" x14ac:dyDescent="0.2">
      <c r="D12762" s="7"/>
      <c r="E12762"/>
      <c r="F12762"/>
      <c r="G12762"/>
      <c r="H12762"/>
      <c r="I12762"/>
    </row>
    <row r="12763" spans="4:9" x14ac:dyDescent="0.2">
      <c r="D12763" s="7"/>
      <c r="E12763"/>
      <c r="F12763"/>
      <c r="G12763"/>
      <c r="H12763"/>
      <c r="I12763"/>
    </row>
    <row r="12764" spans="4:9" x14ac:dyDescent="0.2">
      <c r="D12764" s="7"/>
      <c r="E12764"/>
      <c r="F12764"/>
      <c r="G12764"/>
      <c r="H12764"/>
      <c r="I12764"/>
    </row>
    <row r="12765" spans="4:9" x14ac:dyDescent="0.2">
      <c r="D12765" s="7"/>
      <c r="E12765"/>
      <c r="F12765"/>
      <c r="G12765"/>
      <c r="H12765"/>
      <c r="I12765"/>
    </row>
    <row r="12766" spans="4:9" x14ac:dyDescent="0.2">
      <c r="D12766" s="7"/>
      <c r="E12766"/>
      <c r="F12766"/>
      <c r="G12766"/>
      <c r="H12766"/>
      <c r="I12766"/>
    </row>
    <row r="12767" spans="4:9" x14ac:dyDescent="0.2">
      <c r="D12767" s="7"/>
      <c r="E12767"/>
      <c r="F12767"/>
      <c r="G12767"/>
      <c r="H12767"/>
      <c r="I12767"/>
    </row>
    <row r="12768" spans="4:9" x14ac:dyDescent="0.2">
      <c r="D12768" s="7"/>
      <c r="E12768"/>
      <c r="F12768"/>
      <c r="G12768"/>
      <c r="H12768"/>
      <c r="I12768"/>
    </row>
    <row r="12769" spans="4:9" x14ac:dyDescent="0.2">
      <c r="D12769" s="7"/>
      <c r="E12769"/>
      <c r="F12769"/>
      <c r="G12769"/>
      <c r="H12769"/>
      <c r="I12769"/>
    </row>
    <row r="12770" spans="4:9" x14ac:dyDescent="0.2">
      <c r="D12770" s="7"/>
      <c r="E12770"/>
      <c r="F12770"/>
      <c r="G12770"/>
      <c r="H12770"/>
      <c r="I12770"/>
    </row>
    <row r="12771" spans="4:9" x14ac:dyDescent="0.2">
      <c r="D12771" s="7"/>
      <c r="E12771"/>
      <c r="F12771"/>
      <c r="G12771"/>
      <c r="H12771"/>
      <c r="I12771"/>
    </row>
    <row r="12772" spans="4:9" x14ac:dyDescent="0.2">
      <c r="D12772" s="7"/>
      <c r="E12772"/>
      <c r="F12772"/>
      <c r="G12772"/>
      <c r="H12772"/>
      <c r="I12772"/>
    </row>
    <row r="12773" spans="4:9" x14ac:dyDescent="0.2">
      <c r="D12773" s="7"/>
      <c r="E12773"/>
      <c r="F12773"/>
      <c r="G12773"/>
      <c r="H12773"/>
      <c r="I12773"/>
    </row>
    <row r="12774" spans="4:9" x14ac:dyDescent="0.2">
      <c r="D12774" s="7"/>
      <c r="E12774"/>
      <c r="F12774"/>
      <c r="G12774"/>
      <c r="H12774"/>
      <c r="I12774"/>
    </row>
    <row r="12775" spans="4:9" x14ac:dyDescent="0.2">
      <c r="D12775" s="7"/>
      <c r="E12775"/>
      <c r="F12775"/>
      <c r="G12775"/>
      <c r="H12775"/>
      <c r="I12775"/>
    </row>
    <row r="12776" spans="4:9" x14ac:dyDescent="0.2">
      <c r="D12776" s="7"/>
      <c r="E12776"/>
      <c r="F12776"/>
      <c r="G12776"/>
      <c r="H12776"/>
      <c r="I12776"/>
    </row>
    <row r="12777" spans="4:9" x14ac:dyDescent="0.2">
      <c r="D12777" s="7"/>
      <c r="E12777"/>
      <c r="F12777"/>
      <c r="G12777"/>
      <c r="H12777"/>
      <c r="I12777"/>
    </row>
    <row r="12778" spans="4:9" x14ac:dyDescent="0.2">
      <c r="D12778" s="7"/>
      <c r="E12778"/>
      <c r="F12778"/>
      <c r="G12778"/>
      <c r="H12778"/>
      <c r="I12778"/>
    </row>
    <row r="12779" spans="4:9" x14ac:dyDescent="0.2">
      <c r="D12779" s="7"/>
      <c r="E12779"/>
      <c r="F12779"/>
      <c r="G12779"/>
      <c r="H12779"/>
      <c r="I12779"/>
    </row>
    <row r="12780" spans="4:9" x14ac:dyDescent="0.2">
      <c r="D12780" s="7"/>
      <c r="E12780"/>
      <c r="F12780"/>
      <c r="G12780"/>
      <c r="H12780"/>
      <c r="I12780"/>
    </row>
    <row r="12781" spans="4:9" x14ac:dyDescent="0.2">
      <c r="D12781" s="7"/>
      <c r="E12781"/>
      <c r="F12781"/>
      <c r="G12781"/>
      <c r="H12781"/>
      <c r="I12781"/>
    </row>
    <row r="12782" spans="4:9" x14ac:dyDescent="0.2">
      <c r="D12782" s="7"/>
      <c r="E12782"/>
      <c r="F12782"/>
      <c r="G12782"/>
      <c r="H12782"/>
      <c r="I12782"/>
    </row>
    <row r="12783" spans="4:9" x14ac:dyDescent="0.2">
      <c r="D12783" s="7"/>
      <c r="E12783"/>
      <c r="F12783"/>
      <c r="G12783"/>
      <c r="H12783"/>
      <c r="I12783"/>
    </row>
    <row r="12784" spans="4:9" x14ac:dyDescent="0.2">
      <c r="D12784" s="7"/>
      <c r="E12784"/>
      <c r="F12784"/>
      <c r="G12784"/>
      <c r="H12784"/>
      <c r="I12784"/>
    </row>
    <row r="12785" spans="4:9" x14ac:dyDescent="0.2">
      <c r="D12785" s="7"/>
      <c r="E12785"/>
      <c r="F12785"/>
      <c r="G12785"/>
      <c r="H12785"/>
      <c r="I12785"/>
    </row>
    <row r="12786" spans="4:9" x14ac:dyDescent="0.2">
      <c r="D12786" s="7"/>
      <c r="E12786"/>
      <c r="F12786"/>
      <c r="G12786"/>
      <c r="H12786"/>
      <c r="I12786"/>
    </row>
    <row r="12787" spans="4:9" x14ac:dyDescent="0.2">
      <c r="D12787" s="7"/>
      <c r="E12787"/>
      <c r="F12787"/>
      <c r="G12787"/>
      <c r="H12787"/>
      <c r="I12787"/>
    </row>
    <row r="12788" spans="4:9" x14ac:dyDescent="0.2">
      <c r="D12788" s="7"/>
      <c r="E12788"/>
      <c r="F12788"/>
      <c r="G12788"/>
      <c r="H12788"/>
      <c r="I12788"/>
    </row>
    <row r="12789" spans="4:9" x14ac:dyDescent="0.2">
      <c r="D12789" s="7"/>
      <c r="E12789"/>
      <c r="F12789"/>
      <c r="G12789"/>
      <c r="H12789"/>
      <c r="I12789"/>
    </row>
    <row r="12790" spans="4:9" x14ac:dyDescent="0.2">
      <c r="D12790" s="7"/>
      <c r="E12790"/>
      <c r="F12790"/>
      <c r="G12790"/>
      <c r="H12790"/>
      <c r="I12790"/>
    </row>
    <row r="12791" spans="4:9" x14ac:dyDescent="0.2">
      <c r="D12791" s="7"/>
      <c r="E12791"/>
      <c r="F12791"/>
      <c r="G12791"/>
      <c r="H12791"/>
      <c r="I12791"/>
    </row>
    <row r="12792" spans="4:9" x14ac:dyDescent="0.2">
      <c r="D12792" s="7"/>
      <c r="E12792"/>
      <c r="F12792"/>
      <c r="G12792"/>
      <c r="H12792"/>
      <c r="I12792"/>
    </row>
    <row r="12793" spans="4:9" x14ac:dyDescent="0.2">
      <c r="D12793" s="7"/>
      <c r="E12793"/>
      <c r="F12793"/>
      <c r="G12793"/>
      <c r="H12793"/>
      <c r="I12793"/>
    </row>
    <row r="12794" spans="4:9" x14ac:dyDescent="0.2">
      <c r="D12794" s="7"/>
      <c r="E12794"/>
      <c r="F12794"/>
      <c r="G12794"/>
      <c r="H12794"/>
      <c r="I12794"/>
    </row>
    <row r="12795" spans="4:9" x14ac:dyDescent="0.2">
      <c r="D12795" s="7"/>
      <c r="E12795"/>
      <c r="F12795"/>
      <c r="G12795"/>
      <c r="H12795"/>
      <c r="I12795"/>
    </row>
    <row r="12796" spans="4:9" x14ac:dyDescent="0.2">
      <c r="D12796" s="7"/>
      <c r="E12796"/>
      <c r="F12796"/>
      <c r="G12796"/>
      <c r="H12796"/>
      <c r="I12796"/>
    </row>
    <row r="12797" spans="4:9" x14ac:dyDescent="0.2">
      <c r="D12797" s="7"/>
      <c r="E12797"/>
      <c r="F12797"/>
      <c r="G12797"/>
      <c r="H12797"/>
      <c r="I12797"/>
    </row>
    <row r="12798" spans="4:9" x14ac:dyDescent="0.2">
      <c r="D12798" s="7"/>
      <c r="E12798"/>
      <c r="F12798"/>
      <c r="G12798"/>
      <c r="H12798"/>
      <c r="I12798"/>
    </row>
    <row r="12799" spans="4:9" x14ac:dyDescent="0.2">
      <c r="D12799" s="7"/>
      <c r="E12799"/>
      <c r="F12799"/>
      <c r="G12799"/>
      <c r="H12799"/>
      <c r="I12799"/>
    </row>
    <row r="12800" spans="4:9" x14ac:dyDescent="0.2">
      <c r="D12800" s="7"/>
      <c r="E12800"/>
      <c r="F12800"/>
      <c r="G12800"/>
      <c r="H12800"/>
      <c r="I12800"/>
    </row>
    <row r="12801" spans="4:9" x14ac:dyDescent="0.2">
      <c r="D12801" s="7"/>
      <c r="E12801"/>
      <c r="F12801"/>
      <c r="G12801"/>
      <c r="H12801"/>
      <c r="I12801"/>
    </row>
    <row r="12802" spans="4:9" x14ac:dyDescent="0.2">
      <c r="D12802" s="7"/>
      <c r="E12802"/>
      <c r="F12802"/>
      <c r="G12802"/>
      <c r="H12802"/>
      <c r="I12802"/>
    </row>
    <row r="12803" spans="4:9" x14ac:dyDescent="0.2">
      <c r="D12803" s="7"/>
      <c r="E12803"/>
      <c r="F12803"/>
      <c r="G12803"/>
      <c r="H12803"/>
      <c r="I12803"/>
    </row>
    <row r="12804" spans="4:9" x14ac:dyDescent="0.2">
      <c r="D12804" s="7"/>
      <c r="E12804"/>
      <c r="F12804"/>
      <c r="G12804"/>
      <c r="H12804"/>
      <c r="I12804"/>
    </row>
    <row r="12805" spans="4:9" x14ac:dyDescent="0.2">
      <c r="D12805" s="7"/>
      <c r="E12805"/>
      <c r="F12805"/>
      <c r="G12805"/>
      <c r="H12805"/>
      <c r="I12805"/>
    </row>
    <row r="12806" spans="4:9" x14ac:dyDescent="0.2">
      <c r="D12806" s="7"/>
      <c r="E12806"/>
      <c r="F12806"/>
      <c r="G12806"/>
      <c r="H12806"/>
      <c r="I12806"/>
    </row>
    <row r="12807" spans="4:9" x14ac:dyDescent="0.2">
      <c r="D12807" s="7"/>
      <c r="E12807"/>
      <c r="F12807"/>
      <c r="G12807"/>
      <c r="H12807"/>
      <c r="I12807"/>
    </row>
    <row r="12808" spans="4:9" x14ac:dyDescent="0.2">
      <c r="D12808" s="7"/>
      <c r="E12808"/>
      <c r="F12808"/>
      <c r="G12808"/>
      <c r="H12808"/>
      <c r="I12808"/>
    </row>
    <row r="12809" spans="4:9" x14ac:dyDescent="0.2">
      <c r="D12809" s="7"/>
      <c r="E12809"/>
      <c r="F12809"/>
      <c r="G12809"/>
      <c r="H12809"/>
      <c r="I12809"/>
    </row>
    <row r="12810" spans="4:9" x14ac:dyDescent="0.2">
      <c r="D12810" s="7"/>
      <c r="E12810"/>
      <c r="F12810"/>
      <c r="G12810"/>
      <c r="H12810"/>
      <c r="I12810"/>
    </row>
    <row r="12811" spans="4:9" x14ac:dyDescent="0.2">
      <c r="D12811" s="7"/>
      <c r="E12811"/>
      <c r="F12811"/>
      <c r="G12811"/>
      <c r="H12811"/>
      <c r="I12811"/>
    </row>
    <row r="12812" spans="4:9" x14ac:dyDescent="0.2">
      <c r="D12812" s="7"/>
      <c r="E12812"/>
      <c r="F12812"/>
      <c r="G12812"/>
      <c r="H12812"/>
      <c r="I12812"/>
    </row>
    <row r="12813" spans="4:9" x14ac:dyDescent="0.2">
      <c r="D12813" s="7"/>
      <c r="E12813"/>
      <c r="F12813"/>
      <c r="G12813"/>
      <c r="H12813"/>
      <c r="I12813"/>
    </row>
    <row r="12814" spans="4:9" x14ac:dyDescent="0.2">
      <c r="D12814" s="7"/>
      <c r="E12814"/>
      <c r="F12814"/>
      <c r="G12814"/>
      <c r="H12814"/>
      <c r="I12814"/>
    </row>
    <row r="12815" spans="4:9" x14ac:dyDescent="0.2">
      <c r="D12815" s="7"/>
      <c r="E12815"/>
      <c r="F12815"/>
      <c r="G12815"/>
      <c r="H12815"/>
      <c r="I12815"/>
    </row>
    <row r="12816" spans="4:9" x14ac:dyDescent="0.2">
      <c r="D12816" s="7"/>
      <c r="E12816"/>
      <c r="F12816"/>
      <c r="G12816"/>
      <c r="H12816"/>
      <c r="I12816"/>
    </row>
    <row r="12817" spans="4:9" x14ac:dyDescent="0.2">
      <c r="D12817" s="7"/>
      <c r="E12817"/>
      <c r="F12817"/>
      <c r="G12817"/>
      <c r="H12817"/>
      <c r="I12817"/>
    </row>
    <row r="12818" spans="4:9" x14ac:dyDescent="0.2">
      <c r="D12818" s="7"/>
      <c r="E12818"/>
      <c r="F12818"/>
      <c r="G12818"/>
      <c r="H12818"/>
      <c r="I12818"/>
    </row>
    <row r="12819" spans="4:9" x14ac:dyDescent="0.2">
      <c r="D12819" s="7"/>
      <c r="E12819"/>
      <c r="F12819"/>
      <c r="G12819"/>
      <c r="H12819"/>
      <c r="I12819"/>
    </row>
    <row r="12820" spans="4:9" x14ac:dyDescent="0.2">
      <c r="D12820" s="7"/>
      <c r="E12820"/>
      <c r="F12820"/>
      <c r="G12820"/>
      <c r="H12820"/>
      <c r="I12820"/>
    </row>
    <row r="12821" spans="4:9" x14ac:dyDescent="0.2">
      <c r="D12821" s="7"/>
      <c r="E12821"/>
      <c r="F12821"/>
      <c r="G12821"/>
      <c r="H12821"/>
      <c r="I12821"/>
    </row>
    <row r="12822" spans="4:9" x14ac:dyDescent="0.2">
      <c r="D12822" s="7"/>
      <c r="E12822"/>
      <c r="F12822"/>
      <c r="G12822"/>
      <c r="H12822"/>
      <c r="I12822"/>
    </row>
    <row r="12823" spans="4:9" x14ac:dyDescent="0.2">
      <c r="D12823" s="7"/>
      <c r="E12823"/>
      <c r="F12823"/>
      <c r="G12823"/>
      <c r="H12823"/>
      <c r="I12823"/>
    </row>
    <row r="12824" spans="4:9" x14ac:dyDescent="0.2">
      <c r="D12824" s="7"/>
      <c r="E12824"/>
      <c r="F12824"/>
      <c r="G12824"/>
      <c r="H12824"/>
      <c r="I12824"/>
    </row>
    <row r="12825" spans="4:9" x14ac:dyDescent="0.2">
      <c r="D12825" s="7"/>
      <c r="E12825"/>
      <c r="F12825"/>
      <c r="G12825"/>
      <c r="H12825"/>
      <c r="I12825"/>
    </row>
    <row r="12826" spans="4:9" x14ac:dyDescent="0.2">
      <c r="D12826" s="7"/>
      <c r="E12826"/>
      <c r="F12826"/>
      <c r="G12826"/>
      <c r="H12826"/>
      <c r="I12826"/>
    </row>
    <row r="12827" spans="4:9" x14ac:dyDescent="0.2">
      <c r="D12827" s="7"/>
      <c r="E12827"/>
      <c r="F12827"/>
      <c r="G12827"/>
      <c r="H12827"/>
      <c r="I12827"/>
    </row>
    <row r="12828" spans="4:9" x14ac:dyDescent="0.2">
      <c r="D12828" s="7"/>
      <c r="E12828"/>
      <c r="F12828"/>
      <c r="G12828"/>
      <c r="H12828"/>
      <c r="I12828"/>
    </row>
    <row r="12829" spans="4:9" x14ac:dyDescent="0.2">
      <c r="D12829" s="7"/>
      <c r="E12829"/>
      <c r="F12829"/>
      <c r="G12829"/>
      <c r="H12829"/>
      <c r="I12829"/>
    </row>
    <row r="12830" spans="4:9" x14ac:dyDescent="0.2">
      <c r="D12830" s="7"/>
      <c r="E12830"/>
      <c r="F12830"/>
      <c r="G12830"/>
      <c r="H12830"/>
      <c r="I12830"/>
    </row>
    <row r="12831" spans="4:9" x14ac:dyDescent="0.2">
      <c r="D12831" s="7"/>
      <c r="E12831"/>
      <c r="F12831"/>
      <c r="G12831"/>
      <c r="H12831"/>
      <c r="I12831"/>
    </row>
    <row r="12832" spans="4:9" x14ac:dyDescent="0.2">
      <c r="D12832" s="7"/>
      <c r="E12832"/>
      <c r="F12832"/>
      <c r="G12832"/>
      <c r="H12832"/>
      <c r="I12832"/>
    </row>
    <row r="12833" spans="4:9" x14ac:dyDescent="0.2">
      <c r="D12833" s="7"/>
      <c r="E12833"/>
      <c r="F12833"/>
      <c r="G12833"/>
      <c r="H12833"/>
      <c r="I12833"/>
    </row>
    <row r="12834" spans="4:9" x14ac:dyDescent="0.2">
      <c r="D12834" s="7"/>
      <c r="E12834"/>
      <c r="F12834"/>
      <c r="G12834"/>
      <c r="H12834"/>
      <c r="I12834"/>
    </row>
    <row r="12835" spans="4:9" x14ac:dyDescent="0.2">
      <c r="D12835" s="7"/>
      <c r="E12835"/>
      <c r="F12835"/>
      <c r="G12835"/>
      <c r="H12835"/>
      <c r="I12835"/>
    </row>
    <row r="12836" spans="4:9" x14ac:dyDescent="0.2">
      <c r="D12836" s="7"/>
      <c r="E12836"/>
      <c r="F12836"/>
      <c r="G12836"/>
      <c r="H12836"/>
      <c r="I12836"/>
    </row>
    <row r="12837" spans="4:9" x14ac:dyDescent="0.2">
      <c r="D12837" s="7"/>
      <c r="E12837"/>
      <c r="F12837"/>
      <c r="G12837"/>
      <c r="H12837"/>
      <c r="I12837"/>
    </row>
    <row r="12838" spans="4:9" x14ac:dyDescent="0.2">
      <c r="D12838" s="7"/>
      <c r="E12838"/>
      <c r="F12838"/>
      <c r="G12838"/>
      <c r="H12838"/>
      <c r="I12838"/>
    </row>
    <row r="12839" spans="4:9" x14ac:dyDescent="0.2">
      <c r="D12839" s="7"/>
      <c r="E12839"/>
      <c r="F12839"/>
      <c r="G12839"/>
      <c r="H12839"/>
      <c r="I12839"/>
    </row>
    <row r="12840" spans="4:9" x14ac:dyDescent="0.2">
      <c r="D12840" s="7"/>
      <c r="E12840"/>
      <c r="F12840"/>
      <c r="G12840"/>
      <c r="H12840"/>
      <c r="I12840"/>
    </row>
    <row r="12841" spans="4:9" x14ac:dyDescent="0.2">
      <c r="D12841" s="7"/>
      <c r="E12841"/>
      <c r="F12841"/>
      <c r="G12841"/>
      <c r="H12841"/>
      <c r="I12841"/>
    </row>
    <row r="12842" spans="4:9" x14ac:dyDescent="0.2">
      <c r="D12842" s="7"/>
      <c r="E12842"/>
      <c r="F12842"/>
      <c r="G12842"/>
      <c r="H12842"/>
      <c r="I12842"/>
    </row>
    <row r="12843" spans="4:9" x14ac:dyDescent="0.2">
      <c r="D12843" s="7"/>
      <c r="E12843"/>
      <c r="F12843"/>
      <c r="G12843"/>
      <c r="H12843"/>
      <c r="I12843"/>
    </row>
    <row r="12844" spans="4:9" x14ac:dyDescent="0.2">
      <c r="D12844" s="7"/>
      <c r="E12844"/>
      <c r="F12844"/>
      <c r="G12844"/>
      <c r="H12844"/>
      <c r="I12844"/>
    </row>
    <row r="12845" spans="4:9" x14ac:dyDescent="0.2">
      <c r="D12845" s="7"/>
      <c r="E12845"/>
      <c r="F12845"/>
      <c r="G12845"/>
      <c r="H12845"/>
      <c r="I12845"/>
    </row>
    <row r="12846" spans="4:9" x14ac:dyDescent="0.2">
      <c r="D12846" s="7"/>
      <c r="E12846"/>
      <c r="F12846"/>
      <c r="G12846"/>
      <c r="H12846"/>
      <c r="I12846"/>
    </row>
    <row r="12847" spans="4:9" x14ac:dyDescent="0.2">
      <c r="D12847" s="7"/>
      <c r="E12847"/>
      <c r="F12847"/>
      <c r="G12847"/>
      <c r="H12847"/>
      <c r="I12847"/>
    </row>
    <row r="12848" spans="4:9" x14ac:dyDescent="0.2">
      <c r="D12848" s="7"/>
      <c r="E12848"/>
      <c r="F12848"/>
      <c r="G12848"/>
      <c r="H12848"/>
      <c r="I12848"/>
    </row>
    <row r="12849" spans="4:9" x14ac:dyDescent="0.2">
      <c r="D12849" s="7"/>
      <c r="E12849"/>
      <c r="F12849"/>
      <c r="G12849"/>
      <c r="H12849"/>
      <c r="I12849"/>
    </row>
    <row r="12850" spans="4:9" x14ac:dyDescent="0.2">
      <c r="D12850" s="7"/>
      <c r="E12850"/>
      <c r="F12850"/>
      <c r="G12850"/>
      <c r="H12850"/>
      <c r="I12850"/>
    </row>
    <row r="12851" spans="4:9" x14ac:dyDescent="0.2">
      <c r="D12851" s="7"/>
      <c r="E12851"/>
      <c r="F12851"/>
      <c r="G12851"/>
      <c r="H12851"/>
      <c r="I12851"/>
    </row>
    <row r="12852" spans="4:9" x14ac:dyDescent="0.2">
      <c r="D12852" s="7"/>
      <c r="E12852"/>
      <c r="F12852"/>
      <c r="G12852"/>
      <c r="H12852"/>
      <c r="I12852"/>
    </row>
    <row r="12853" spans="4:9" x14ac:dyDescent="0.2">
      <c r="D12853" s="7"/>
      <c r="E12853"/>
      <c r="F12853"/>
      <c r="G12853"/>
      <c r="H12853"/>
      <c r="I12853"/>
    </row>
    <row r="12854" spans="4:9" x14ac:dyDescent="0.2">
      <c r="D12854" s="7"/>
      <c r="E12854"/>
      <c r="F12854"/>
      <c r="G12854"/>
      <c r="H12854"/>
      <c r="I12854"/>
    </row>
    <row r="12855" spans="4:9" x14ac:dyDescent="0.2">
      <c r="D12855" s="7"/>
      <c r="E12855"/>
      <c r="F12855"/>
      <c r="G12855"/>
      <c r="H12855"/>
      <c r="I12855"/>
    </row>
    <row r="12856" spans="4:9" x14ac:dyDescent="0.2">
      <c r="D12856" s="7"/>
      <c r="E12856"/>
      <c r="F12856"/>
      <c r="G12856"/>
      <c r="H12856"/>
      <c r="I12856"/>
    </row>
    <row r="12857" spans="4:9" x14ac:dyDescent="0.2">
      <c r="D12857" s="7"/>
      <c r="E12857"/>
      <c r="F12857"/>
      <c r="G12857"/>
      <c r="H12857"/>
      <c r="I12857"/>
    </row>
    <row r="12858" spans="4:9" x14ac:dyDescent="0.2">
      <c r="D12858" s="7"/>
      <c r="E12858"/>
      <c r="F12858"/>
      <c r="G12858"/>
      <c r="H12858"/>
      <c r="I12858"/>
    </row>
    <row r="12859" spans="4:9" x14ac:dyDescent="0.2">
      <c r="D12859" s="7"/>
      <c r="E12859"/>
      <c r="F12859"/>
      <c r="G12859"/>
      <c r="H12859"/>
      <c r="I12859"/>
    </row>
    <row r="12860" spans="4:9" x14ac:dyDescent="0.2">
      <c r="D12860" s="7"/>
      <c r="E12860"/>
      <c r="F12860"/>
      <c r="G12860"/>
      <c r="H12860"/>
      <c r="I12860"/>
    </row>
    <row r="12861" spans="4:9" x14ac:dyDescent="0.2">
      <c r="D12861" s="7"/>
      <c r="E12861"/>
      <c r="F12861"/>
      <c r="G12861"/>
      <c r="H12861"/>
      <c r="I12861"/>
    </row>
    <row r="12862" spans="4:9" x14ac:dyDescent="0.2">
      <c r="D12862" s="7"/>
      <c r="E12862"/>
      <c r="F12862"/>
      <c r="G12862"/>
      <c r="H12862"/>
      <c r="I12862"/>
    </row>
    <row r="12863" spans="4:9" x14ac:dyDescent="0.2">
      <c r="D12863" s="7"/>
      <c r="E12863"/>
      <c r="F12863"/>
      <c r="G12863"/>
      <c r="H12863"/>
      <c r="I12863"/>
    </row>
    <row r="12864" spans="4:9" x14ac:dyDescent="0.2">
      <c r="D12864" s="7"/>
      <c r="E12864"/>
      <c r="F12864"/>
      <c r="G12864"/>
      <c r="H12864"/>
      <c r="I12864"/>
    </row>
    <row r="12865" spans="4:9" x14ac:dyDescent="0.2">
      <c r="D12865" s="7"/>
      <c r="E12865"/>
      <c r="F12865"/>
      <c r="G12865"/>
      <c r="H12865"/>
      <c r="I12865"/>
    </row>
    <row r="12866" spans="4:9" x14ac:dyDescent="0.2">
      <c r="D12866" s="7"/>
      <c r="E12866"/>
      <c r="F12866"/>
      <c r="G12866"/>
      <c r="H12866"/>
      <c r="I12866"/>
    </row>
    <row r="12867" spans="4:9" x14ac:dyDescent="0.2">
      <c r="D12867" s="7"/>
      <c r="E12867"/>
      <c r="F12867"/>
      <c r="G12867"/>
      <c r="H12867"/>
      <c r="I12867"/>
    </row>
    <row r="12868" spans="4:9" x14ac:dyDescent="0.2">
      <c r="D12868" s="7"/>
      <c r="E12868"/>
      <c r="F12868"/>
      <c r="G12868"/>
      <c r="H12868"/>
      <c r="I12868"/>
    </row>
    <row r="12869" spans="4:9" x14ac:dyDescent="0.2">
      <c r="D12869" s="7"/>
      <c r="E12869"/>
      <c r="F12869"/>
      <c r="G12869"/>
      <c r="H12869"/>
      <c r="I12869"/>
    </row>
    <row r="12870" spans="4:9" x14ac:dyDescent="0.2">
      <c r="D12870" s="7"/>
      <c r="E12870"/>
      <c r="F12870"/>
      <c r="G12870"/>
      <c r="H12870"/>
      <c r="I12870"/>
    </row>
    <row r="12871" spans="4:9" x14ac:dyDescent="0.2">
      <c r="D12871" s="7"/>
      <c r="E12871"/>
      <c r="F12871"/>
      <c r="G12871"/>
      <c r="H12871"/>
      <c r="I12871"/>
    </row>
    <row r="12872" spans="4:9" x14ac:dyDescent="0.2">
      <c r="D12872" s="7"/>
      <c r="E12872"/>
      <c r="F12872"/>
      <c r="G12872"/>
      <c r="H12872"/>
      <c r="I12872"/>
    </row>
    <row r="12873" spans="4:9" x14ac:dyDescent="0.2">
      <c r="D12873" s="7"/>
      <c r="E12873"/>
      <c r="F12873"/>
      <c r="G12873"/>
      <c r="H12873"/>
      <c r="I12873"/>
    </row>
    <row r="12874" spans="4:9" x14ac:dyDescent="0.2">
      <c r="D12874" s="7"/>
      <c r="E12874"/>
      <c r="F12874"/>
      <c r="G12874"/>
      <c r="H12874"/>
      <c r="I12874"/>
    </row>
    <row r="12875" spans="4:9" x14ac:dyDescent="0.2">
      <c r="D12875" s="7"/>
      <c r="E12875"/>
      <c r="F12875"/>
      <c r="G12875"/>
      <c r="H12875"/>
      <c r="I12875"/>
    </row>
    <row r="12876" spans="4:9" x14ac:dyDescent="0.2">
      <c r="D12876" s="7"/>
      <c r="E12876"/>
      <c r="F12876"/>
      <c r="G12876"/>
      <c r="H12876"/>
      <c r="I12876"/>
    </row>
    <row r="12877" spans="4:9" x14ac:dyDescent="0.2">
      <c r="D12877" s="7"/>
      <c r="E12877"/>
      <c r="F12877"/>
      <c r="G12877"/>
      <c r="H12877"/>
      <c r="I12877"/>
    </row>
    <row r="12878" spans="4:9" x14ac:dyDescent="0.2">
      <c r="D12878" s="7"/>
      <c r="E12878"/>
      <c r="F12878"/>
      <c r="G12878"/>
      <c r="H12878"/>
      <c r="I12878"/>
    </row>
    <row r="12879" spans="4:9" x14ac:dyDescent="0.2">
      <c r="D12879" s="7"/>
      <c r="E12879"/>
      <c r="F12879"/>
      <c r="G12879"/>
      <c r="H12879"/>
      <c r="I12879"/>
    </row>
    <row r="12880" spans="4:9" x14ac:dyDescent="0.2">
      <c r="D12880" s="7"/>
      <c r="E12880"/>
      <c r="F12880"/>
      <c r="G12880"/>
      <c r="H12880"/>
      <c r="I12880"/>
    </row>
    <row r="12881" spans="4:9" x14ac:dyDescent="0.2">
      <c r="D12881" s="7"/>
      <c r="E12881"/>
      <c r="F12881"/>
      <c r="G12881"/>
      <c r="H12881"/>
      <c r="I12881"/>
    </row>
    <row r="12882" spans="4:9" x14ac:dyDescent="0.2">
      <c r="D12882" s="7"/>
      <c r="E12882"/>
      <c r="F12882"/>
      <c r="G12882"/>
      <c r="H12882"/>
      <c r="I12882"/>
    </row>
    <row r="12883" spans="4:9" x14ac:dyDescent="0.2">
      <c r="D12883" s="7"/>
      <c r="E12883"/>
      <c r="F12883"/>
      <c r="G12883"/>
      <c r="H12883"/>
      <c r="I12883"/>
    </row>
    <row r="12884" spans="4:9" x14ac:dyDescent="0.2">
      <c r="D12884" s="7"/>
      <c r="E12884"/>
      <c r="F12884"/>
      <c r="G12884"/>
      <c r="H12884"/>
      <c r="I12884"/>
    </row>
    <row r="12885" spans="4:9" x14ac:dyDescent="0.2">
      <c r="D12885" s="7"/>
      <c r="E12885"/>
      <c r="F12885"/>
      <c r="G12885"/>
      <c r="H12885"/>
      <c r="I12885"/>
    </row>
    <row r="12886" spans="4:9" x14ac:dyDescent="0.2">
      <c r="D12886" s="7"/>
      <c r="E12886"/>
      <c r="F12886"/>
      <c r="G12886"/>
      <c r="H12886"/>
      <c r="I12886"/>
    </row>
    <row r="12887" spans="4:9" x14ac:dyDescent="0.2">
      <c r="D12887" s="7"/>
      <c r="E12887"/>
      <c r="F12887"/>
      <c r="G12887"/>
      <c r="H12887"/>
      <c r="I12887"/>
    </row>
    <row r="12888" spans="4:9" x14ac:dyDescent="0.2">
      <c r="D12888" s="7"/>
      <c r="E12888"/>
      <c r="F12888"/>
      <c r="G12888"/>
      <c r="H12888"/>
      <c r="I12888"/>
    </row>
    <row r="12889" spans="4:9" x14ac:dyDescent="0.2">
      <c r="D12889" s="7"/>
      <c r="E12889"/>
      <c r="F12889"/>
      <c r="G12889"/>
      <c r="H12889"/>
      <c r="I12889"/>
    </row>
    <row r="12890" spans="4:9" x14ac:dyDescent="0.2">
      <c r="D12890" s="7"/>
      <c r="E12890"/>
      <c r="F12890"/>
      <c r="G12890"/>
      <c r="H12890"/>
      <c r="I12890"/>
    </row>
    <row r="12891" spans="4:9" x14ac:dyDescent="0.2">
      <c r="D12891" s="7"/>
      <c r="E12891"/>
      <c r="F12891"/>
      <c r="G12891"/>
      <c r="H12891"/>
      <c r="I12891"/>
    </row>
    <row r="12892" spans="4:9" x14ac:dyDescent="0.2">
      <c r="D12892" s="7"/>
      <c r="E12892"/>
      <c r="F12892"/>
      <c r="G12892"/>
      <c r="H12892"/>
      <c r="I12892"/>
    </row>
    <row r="12893" spans="4:9" x14ac:dyDescent="0.2">
      <c r="D12893" s="7"/>
      <c r="E12893"/>
      <c r="F12893"/>
      <c r="G12893"/>
      <c r="H12893"/>
      <c r="I12893"/>
    </row>
    <row r="12894" spans="4:9" x14ac:dyDescent="0.2">
      <c r="D12894" s="7"/>
      <c r="E12894"/>
      <c r="F12894"/>
      <c r="G12894"/>
      <c r="H12894"/>
      <c r="I12894"/>
    </row>
    <row r="12895" spans="4:9" x14ac:dyDescent="0.2">
      <c r="D12895" s="7"/>
      <c r="E12895"/>
      <c r="F12895"/>
      <c r="G12895"/>
      <c r="H12895"/>
      <c r="I12895"/>
    </row>
    <row r="12896" spans="4:9" x14ac:dyDescent="0.2">
      <c r="D12896" s="7"/>
      <c r="E12896"/>
      <c r="F12896"/>
      <c r="G12896"/>
      <c r="H12896"/>
      <c r="I12896"/>
    </row>
    <row r="12897" spans="4:9" x14ac:dyDescent="0.2">
      <c r="D12897" s="7"/>
      <c r="E12897"/>
      <c r="F12897"/>
      <c r="G12897"/>
      <c r="H12897"/>
      <c r="I12897"/>
    </row>
    <row r="12898" spans="4:9" x14ac:dyDescent="0.2">
      <c r="D12898" s="7"/>
      <c r="E12898"/>
      <c r="F12898"/>
      <c r="G12898"/>
      <c r="H12898"/>
      <c r="I12898"/>
    </row>
    <row r="12899" spans="4:9" x14ac:dyDescent="0.2">
      <c r="D12899" s="7"/>
      <c r="E12899"/>
      <c r="F12899"/>
      <c r="G12899"/>
      <c r="H12899"/>
      <c r="I12899"/>
    </row>
    <row r="12900" spans="4:9" x14ac:dyDescent="0.2">
      <c r="D12900" s="7"/>
      <c r="E12900"/>
      <c r="F12900"/>
      <c r="G12900"/>
      <c r="H12900"/>
      <c r="I12900"/>
    </row>
    <row r="12901" spans="4:9" x14ac:dyDescent="0.2">
      <c r="D12901" s="7"/>
      <c r="E12901"/>
      <c r="F12901"/>
      <c r="G12901"/>
      <c r="H12901"/>
      <c r="I12901"/>
    </row>
    <row r="12902" spans="4:9" x14ac:dyDescent="0.2">
      <c r="D12902" s="7"/>
      <c r="E12902"/>
      <c r="F12902"/>
      <c r="G12902"/>
      <c r="H12902"/>
      <c r="I12902"/>
    </row>
    <row r="12903" spans="4:9" x14ac:dyDescent="0.2">
      <c r="D12903" s="7"/>
      <c r="E12903"/>
      <c r="F12903"/>
      <c r="G12903"/>
      <c r="H12903"/>
      <c r="I12903"/>
    </row>
    <row r="12904" spans="4:9" x14ac:dyDescent="0.2">
      <c r="D12904" s="7"/>
      <c r="E12904"/>
      <c r="F12904"/>
      <c r="G12904"/>
      <c r="H12904"/>
      <c r="I12904"/>
    </row>
    <row r="12905" spans="4:9" x14ac:dyDescent="0.2">
      <c r="D12905" s="7"/>
      <c r="E12905"/>
      <c r="F12905"/>
      <c r="G12905"/>
      <c r="H12905"/>
      <c r="I12905"/>
    </row>
    <row r="12906" spans="4:9" x14ac:dyDescent="0.2">
      <c r="D12906" s="7"/>
      <c r="E12906"/>
      <c r="F12906"/>
      <c r="G12906"/>
      <c r="H12906"/>
      <c r="I12906"/>
    </row>
    <row r="12907" spans="4:9" x14ac:dyDescent="0.2">
      <c r="D12907" s="7"/>
      <c r="E12907"/>
      <c r="F12907"/>
      <c r="G12907"/>
      <c r="H12907"/>
      <c r="I12907"/>
    </row>
    <row r="12908" spans="4:9" x14ac:dyDescent="0.2">
      <c r="D12908" s="7"/>
      <c r="E12908"/>
      <c r="F12908"/>
      <c r="G12908"/>
      <c r="H12908"/>
      <c r="I12908"/>
    </row>
    <row r="12909" spans="4:9" x14ac:dyDescent="0.2">
      <c r="D12909" s="7"/>
      <c r="E12909"/>
      <c r="F12909"/>
      <c r="G12909"/>
      <c r="H12909"/>
      <c r="I12909"/>
    </row>
    <row r="12910" spans="4:9" x14ac:dyDescent="0.2">
      <c r="D12910" s="7"/>
      <c r="E12910"/>
      <c r="F12910"/>
      <c r="G12910"/>
      <c r="H12910"/>
      <c r="I12910"/>
    </row>
    <row r="12911" spans="4:9" x14ac:dyDescent="0.2">
      <c r="D12911" s="7"/>
      <c r="E12911"/>
      <c r="F12911"/>
      <c r="G12911"/>
      <c r="H12911"/>
      <c r="I12911"/>
    </row>
    <row r="12912" spans="4:9" x14ac:dyDescent="0.2">
      <c r="D12912" s="7"/>
      <c r="E12912"/>
      <c r="F12912"/>
      <c r="G12912"/>
      <c r="H12912"/>
      <c r="I12912"/>
    </row>
    <row r="12913" spans="4:9" x14ac:dyDescent="0.2">
      <c r="D12913" s="7"/>
      <c r="E12913"/>
      <c r="F12913"/>
      <c r="G12913"/>
      <c r="H12913"/>
      <c r="I12913"/>
    </row>
    <row r="12914" spans="4:9" x14ac:dyDescent="0.2">
      <c r="D12914" s="7"/>
      <c r="E12914"/>
      <c r="F12914"/>
      <c r="G12914"/>
      <c r="H12914"/>
      <c r="I12914"/>
    </row>
    <row r="12915" spans="4:9" x14ac:dyDescent="0.2">
      <c r="D12915" s="7"/>
      <c r="E12915"/>
      <c r="F12915"/>
      <c r="G12915"/>
      <c r="H12915"/>
      <c r="I12915"/>
    </row>
    <row r="12916" spans="4:9" x14ac:dyDescent="0.2">
      <c r="D12916" s="7"/>
      <c r="E12916"/>
      <c r="F12916"/>
      <c r="G12916"/>
      <c r="H12916"/>
      <c r="I12916"/>
    </row>
    <row r="12917" spans="4:9" x14ac:dyDescent="0.2">
      <c r="D12917" s="7"/>
      <c r="E12917"/>
      <c r="F12917"/>
      <c r="G12917"/>
      <c r="H12917"/>
      <c r="I12917"/>
    </row>
    <row r="12918" spans="4:9" x14ac:dyDescent="0.2">
      <c r="D12918" s="7"/>
      <c r="E12918"/>
      <c r="F12918"/>
      <c r="G12918"/>
      <c r="H12918"/>
      <c r="I12918"/>
    </row>
    <row r="12919" spans="4:9" x14ac:dyDescent="0.2">
      <c r="D12919" s="7"/>
      <c r="E12919"/>
      <c r="F12919"/>
      <c r="G12919"/>
      <c r="H12919"/>
      <c r="I12919"/>
    </row>
    <row r="12920" spans="4:9" x14ac:dyDescent="0.2">
      <c r="D12920" s="7"/>
      <c r="E12920"/>
      <c r="F12920"/>
      <c r="G12920"/>
      <c r="H12920"/>
      <c r="I12920"/>
    </row>
    <row r="12921" spans="4:9" x14ac:dyDescent="0.2">
      <c r="D12921" s="7"/>
      <c r="E12921"/>
      <c r="F12921"/>
      <c r="G12921"/>
      <c r="H12921"/>
      <c r="I12921"/>
    </row>
    <row r="12922" spans="4:9" x14ac:dyDescent="0.2">
      <c r="D12922" s="7"/>
      <c r="E12922"/>
      <c r="F12922"/>
      <c r="G12922"/>
      <c r="H12922"/>
      <c r="I12922"/>
    </row>
    <row r="12923" spans="4:9" x14ac:dyDescent="0.2">
      <c r="D12923" s="7"/>
      <c r="E12923"/>
      <c r="F12923"/>
      <c r="G12923"/>
      <c r="H12923"/>
      <c r="I12923"/>
    </row>
    <row r="12924" spans="4:9" x14ac:dyDescent="0.2">
      <c r="D12924" s="7"/>
      <c r="E12924"/>
      <c r="F12924"/>
      <c r="G12924"/>
      <c r="H12924"/>
      <c r="I12924"/>
    </row>
    <row r="12925" spans="4:9" x14ac:dyDescent="0.2">
      <c r="D12925" s="7"/>
      <c r="E12925"/>
      <c r="F12925"/>
      <c r="G12925"/>
      <c r="H12925"/>
      <c r="I12925"/>
    </row>
    <row r="12926" spans="4:9" x14ac:dyDescent="0.2">
      <c r="D12926" s="7"/>
      <c r="E12926"/>
      <c r="F12926"/>
      <c r="G12926"/>
      <c r="H12926"/>
      <c r="I12926"/>
    </row>
    <row r="12927" spans="4:9" x14ac:dyDescent="0.2">
      <c r="D12927" s="7"/>
      <c r="E12927"/>
      <c r="F12927"/>
      <c r="G12927"/>
      <c r="H12927"/>
      <c r="I12927"/>
    </row>
    <row r="12928" spans="4:9" x14ac:dyDescent="0.2">
      <c r="D12928" s="7"/>
      <c r="E12928"/>
      <c r="F12928"/>
      <c r="G12928"/>
      <c r="H12928"/>
      <c r="I12928"/>
    </row>
    <row r="12929" spans="4:9" x14ac:dyDescent="0.2">
      <c r="D12929" s="7"/>
      <c r="E12929"/>
      <c r="F12929"/>
      <c r="G12929"/>
      <c r="H12929"/>
      <c r="I12929"/>
    </row>
    <row r="12930" spans="4:9" x14ac:dyDescent="0.2">
      <c r="D12930" s="7"/>
      <c r="E12930"/>
      <c r="F12930"/>
      <c r="G12930"/>
      <c r="H12930"/>
      <c r="I12930"/>
    </row>
    <row r="12931" spans="4:9" x14ac:dyDescent="0.2">
      <c r="D12931" s="7"/>
      <c r="E12931"/>
      <c r="F12931"/>
      <c r="G12931"/>
      <c r="H12931"/>
      <c r="I12931"/>
    </row>
    <row r="12932" spans="4:9" x14ac:dyDescent="0.2">
      <c r="D12932" s="7"/>
      <c r="E12932"/>
      <c r="F12932"/>
      <c r="G12932"/>
      <c r="H12932"/>
      <c r="I12932"/>
    </row>
    <row r="12933" spans="4:9" x14ac:dyDescent="0.2">
      <c r="D12933" s="7"/>
      <c r="E12933"/>
      <c r="F12933"/>
      <c r="G12933"/>
      <c r="H12933"/>
      <c r="I12933"/>
    </row>
    <row r="12934" spans="4:9" x14ac:dyDescent="0.2">
      <c r="D12934" s="7"/>
      <c r="E12934"/>
      <c r="F12934"/>
      <c r="G12934"/>
      <c r="H12934"/>
      <c r="I12934"/>
    </row>
    <row r="12935" spans="4:9" x14ac:dyDescent="0.2">
      <c r="D12935" s="7"/>
      <c r="E12935"/>
      <c r="F12935"/>
      <c r="G12935"/>
      <c r="H12935"/>
      <c r="I12935"/>
    </row>
    <row r="12936" spans="4:9" x14ac:dyDescent="0.2">
      <c r="D12936" s="7"/>
      <c r="E12936"/>
      <c r="F12936"/>
      <c r="G12936"/>
      <c r="H12936"/>
      <c r="I12936"/>
    </row>
    <row r="12937" spans="4:9" x14ac:dyDescent="0.2">
      <c r="D12937" s="7"/>
      <c r="E12937"/>
      <c r="F12937"/>
      <c r="G12937"/>
      <c r="H12937"/>
      <c r="I12937"/>
    </row>
    <row r="12938" spans="4:9" x14ac:dyDescent="0.2">
      <c r="D12938" s="7"/>
      <c r="E12938"/>
      <c r="F12938"/>
      <c r="G12938"/>
      <c r="H12938"/>
      <c r="I12938"/>
    </row>
    <row r="12939" spans="4:9" x14ac:dyDescent="0.2">
      <c r="D12939" s="7"/>
      <c r="E12939"/>
      <c r="F12939"/>
      <c r="G12939"/>
      <c r="H12939"/>
      <c r="I12939"/>
    </row>
    <row r="12940" spans="4:9" x14ac:dyDescent="0.2">
      <c r="D12940" s="7"/>
      <c r="E12940"/>
      <c r="F12940"/>
      <c r="G12940"/>
      <c r="H12940"/>
      <c r="I12940"/>
    </row>
    <row r="12941" spans="4:9" x14ac:dyDescent="0.2">
      <c r="D12941" s="7"/>
      <c r="E12941"/>
      <c r="F12941"/>
      <c r="G12941"/>
      <c r="H12941"/>
      <c r="I12941"/>
    </row>
    <row r="12942" spans="4:9" x14ac:dyDescent="0.2">
      <c r="D12942" s="7"/>
      <c r="E12942"/>
      <c r="F12942"/>
      <c r="G12942"/>
      <c r="H12942"/>
      <c r="I12942"/>
    </row>
    <row r="12943" spans="4:9" x14ac:dyDescent="0.2">
      <c r="D12943" s="7"/>
      <c r="E12943"/>
      <c r="F12943"/>
      <c r="G12943"/>
      <c r="H12943"/>
      <c r="I12943"/>
    </row>
    <row r="12944" spans="4:9" x14ac:dyDescent="0.2">
      <c r="D12944" s="7"/>
      <c r="E12944"/>
      <c r="F12944"/>
      <c r="G12944"/>
      <c r="H12944"/>
      <c r="I12944"/>
    </row>
    <row r="12945" spans="4:9" x14ac:dyDescent="0.2">
      <c r="D12945" s="7"/>
      <c r="E12945"/>
      <c r="F12945"/>
      <c r="G12945"/>
      <c r="H12945"/>
      <c r="I12945"/>
    </row>
    <row r="12946" spans="4:9" x14ac:dyDescent="0.2">
      <c r="D12946" s="7"/>
      <c r="E12946"/>
      <c r="F12946"/>
      <c r="G12946"/>
      <c r="H12946"/>
      <c r="I12946"/>
    </row>
    <row r="12947" spans="4:9" x14ac:dyDescent="0.2">
      <c r="D12947" s="7"/>
      <c r="E12947"/>
      <c r="F12947"/>
      <c r="G12947"/>
      <c r="H12947"/>
      <c r="I12947"/>
    </row>
    <row r="12948" spans="4:9" x14ac:dyDescent="0.2">
      <c r="D12948" s="7"/>
      <c r="E12948"/>
      <c r="F12948"/>
      <c r="G12948"/>
      <c r="H12948"/>
      <c r="I12948"/>
    </row>
    <row r="12949" spans="4:9" x14ac:dyDescent="0.2">
      <c r="D12949" s="7"/>
      <c r="E12949"/>
      <c r="F12949"/>
      <c r="G12949"/>
      <c r="H12949"/>
      <c r="I12949"/>
    </row>
    <row r="12950" spans="4:9" x14ac:dyDescent="0.2">
      <c r="D12950" s="7"/>
      <c r="E12950"/>
      <c r="F12950"/>
      <c r="G12950"/>
      <c r="H12950"/>
      <c r="I12950"/>
    </row>
    <row r="12951" spans="4:9" x14ac:dyDescent="0.2">
      <c r="D12951" s="7"/>
      <c r="E12951"/>
      <c r="F12951"/>
      <c r="G12951"/>
      <c r="H12951"/>
      <c r="I12951"/>
    </row>
    <row r="12952" spans="4:9" x14ac:dyDescent="0.2">
      <c r="D12952" s="7"/>
      <c r="E12952"/>
      <c r="F12952"/>
      <c r="G12952"/>
      <c r="H12952"/>
      <c r="I12952"/>
    </row>
    <row r="12953" spans="4:9" x14ac:dyDescent="0.2">
      <c r="D12953" s="7"/>
      <c r="E12953"/>
      <c r="F12953"/>
      <c r="G12953"/>
      <c r="H12953"/>
      <c r="I12953"/>
    </row>
    <row r="12954" spans="4:9" x14ac:dyDescent="0.2">
      <c r="D12954" s="7"/>
      <c r="E12954"/>
      <c r="F12954"/>
      <c r="G12954"/>
      <c r="H12954"/>
      <c r="I12954"/>
    </row>
    <row r="12955" spans="4:9" x14ac:dyDescent="0.2">
      <c r="D12955" s="7"/>
      <c r="E12955"/>
      <c r="F12955"/>
      <c r="G12955"/>
      <c r="H12955"/>
      <c r="I12955"/>
    </row>
    <row r="12956" spans="4:9" x14ac:dyDescent="0.2">
      <c r="D12956" s="7"/>
      <c r="E12956"/>
      <c r="F12956"/>
      <c r="G12956"/>
      <c r="H12956"/>
      <c r="I12956"/>
    </row>
    <row r="12957" spans="4:9" x14ac:dyDescent="0.2">
      <c r="D12957" s="7"/>
      <c r="E12957"/>
      <c r="F12957"/>
      <c r="G12957"/>
      <c r="H12957"/>
      <c r="I12957"/>
    </row>
    <row r="12958" spans="4:9" x14ac:dyDescent="0.2">
      <c r="D12958" s="7"/>
      <c r="E12958"/>
      <c r="F12958"/>
      <c r="G12958"/>
      <c r="H12958"/>
      <c r="I12958"/>
    </row>
    <row r="12959" spans="4:9" x14ac:dyDescent="0.2">
      <c r="D12959" s="7"/>
      <c r="E12959"/>
      <c r="F12959"/>
      <c r="G12959"/>
      <c r="H12959"/>
      <c r="I12959"/>
    </row>
    <row r="12960" spans="4:9" x14ac:dyDescent="0.2">
      <c r="D12960" s="7"/>
      <c r="E12960"/>
      <c r="F12960"/>
      <c r="G12960"/>
      <c r="H12960"/>
      <c r="I12960"/>
    </row>
    <row r="12961" spans="4:9" x14ac:dyDescent="0.2">
      <c r="D12961" s="7"/>
      <c r="E12961"/>
      <c r="F12961"/>
      <c r="G12961"/>
      <c r="H12961"/>
      <c r="I12961"/>
    </row>
    <row r="12962" spans="4:9" x14ac:dyDescent="0.2">
      <c r="D12962" s="7"/>
      <c r="E12962"/>
      <c r="F12962"/>
      <c r="G12962"/>
      <c r="H12962"/>
      <c r="I12962"/>
    </row>
    <row r="12963" spans="4:9" x14ac:dyDescent="0.2">
      <c r="D12963" s="7"/>
      <c r="E12963"/>
      <c r="F12963"/>
      <c r="G12963"/>
      <c r="H12963"/>
      <c r="I12963"/>
    </row>
    <row r="12964" spans="4:9" x14ac:dyDescent="0.2">
      <c r="D12964" s="7"/>
      <c r="E12964"/>
      <c r="F12964"/>
      <c r="G12964"/>
      <c r="H12964"/>
      <c r="I12964"/>
    </row>
    <row r="12965" spans="4:9" x14ac:dyDescent="0.2">
      <c r="D12965" s="7"/>
      <c r="E12965"/>
      <c r="F12965"/>
      <c r="G12965"/>
      <c r="H12965"/>
      <c r="I12965"/>
    </row>
    <row r="12966" spans="4:9" x14ac:dyDescent="0.2">
      <c r="D12966" s="7"/>
      <c r="E12966"/>
      <c r="F12966"/>
      <c r="G12966"/>
      <c r="H12966"/>
      <c r="I12966"/>
    </row>
    <row r="12967" spans="4:9" x14ac:dyDescent="0.2">
      <c r="D12967" s="7"/>
      <c r="E12967"/>
      <c r="F12967"/>
      <c r="G12967"/>
      <c r="H12967"/>
      <c r="I12967"/>
    </row>
    <row r="12968" spans="4:9" x14ac:dyDescent="0.2">
      <c r="D12968" s="7"/>
      <c r="E12968"/>
      <c r="F12968"/>
      <c r="G12968"/>
      <c r="H12968"/>
      <c r="I12968"/>
    </row>
    <row r="12969" spans="4:9" x14ac:dyDescent="0.2">
      <c r="D12969" s="7"/>
      <c r="E12969"/>
      <c r="F12969"/>
      <c r="G12969"/>
      <c r="H12969"/>
      <c r="I12969"/>
    </row>
    <row r="12970" spans="4:9" x14ac:dyDescent="0.2">
      <c r="D12970" s="7"/>
      <c r="E12970"/>
      <c r="F12970"/>
      <c r="G12970"/>
      <c r="H12970"/>
      <c r="I12970"/>
    </row>
    <row r="12971" spans="4:9" x14ac:dyDescent="0.2">
      <c r="D12971" s="7"/>
      <c r="E12971"/>
      <c r="F12971"/>
      <c r="G12971"/>
      <c r="H12971"/>
      <c r="I12971"/>
    </row>
    <row r="12972" spans="4:9" x14ac:dyDescent="0.2">
      <c r="D12972" s="7"/>
      <c r="E12972"/>
      <c r="F12972"/>
      <c r="G12972"/>
      <c r="H12972"/>
      <c r="I12972"/>
    </row>
    <row r="12973" spans="4:9" x14ac:dyDescent="0.2">
      <c r="D12973" s="7"/>
      <c r="E12973"/>
      <c r="F12973"/>
      <c r="G12973"/>
      <c r="H12973"/>
      <c r="I12973"/>
    </row>
    <row r="12974" spans="4:9" x14ac:dyDescent="0.2">
      <c r="D12974" s="7"/>
      <c r="E12974"/>
      <c r="F12974"/>
      <c r="G12974"/>
      <c r="H12974"/>
      <c r="I12974"/>
    </row>
    <row r="12975" spans="4:9" x14ac:dyDescent="0.2">
      <c r="D12975" s="7"/>
      <c r="E12975"/>
      <c r="F12975"/>
      <c r="G12975"/>
      <c r="H12975"/>
      <c r="I12975"/>
    </row>
    <row r="12976" spans="4:9" x14ac:dyDescent="0.2">
      <c r="D12976" s="7"/>
      <c r="E12976"/>
      <c r="F12976"/>
      <c r="G12976"/>
      <c r="H12976"/>
      <c r="I12976"/>
    </row>
    <row r="12977" spans="4:9" x14ac:dyDescent="0.2">
      <c r="D12977" s="7"/>
      <c r="E12977"/>
      <c r="F12977"/>
      <c r="G12977"/>
      <c r="H12977"/>
      <c r="I12977"/>
    </row>
    <row r="12978" spans="4:9" x14ac:dyDescent="0.2">
      <c r="D12978" s="7"/>
      <c r="E12978"/>
      <c r="F12978"/>
      <c r="G12978"/>
      <c r="H12978"/>
      <c r="I12978"/>
    </row>
    <row r="12979" spans="4:9" x14ac:dyDescent="0.2">
      <c r="D12979" s="7"/>
      <c r="E12979"/>
      <c r="F12979"/>
      <c r="G12979"/>
      <c r="H12979"/>
      <c r="I12979"/>
    </row>
    <row r="12980" spans="4:9" x14ac:dyDescent="0.2">
      <c r="D12980" s="7"/>
      <c r="E12980"/>
      <c r="F12980"/>
      <c r="G12980"/>
      <c r="H12980"/>
      <c r="I12980"/>
    </row>
    <row r="12981" spans="4:9" x14ac:dyDescent="0.2">
      <c r="D12981" s="7"/>
      <c r="E12981"/>
      <c r="F12981"/>
      <c r="G12981"/>
      <c r="H12981"/>
      <c r="I12981"/>
    </row>
    <row r="12982" spans="4:9" x14ac:dyDescent="0.2">
      <c r="D12982" s="7"/>
      <c r="E12982"/>
      <c r="F12982"/>
      <c r="G12982"/>
      <c r="H12982"/>
      <c r="I12982"/>
    </row>
    <row r="12983" spans="4:9" x14ac:dyDescent="0.2">
      <c r="D12983" s="7"/>
      <c r="E12983"/>
      <c r="F12983"/>
      <c r="G12983"/>
      <c r="H12983"/>
      <c r="I12983"/>
    </row>
    <row r="12984" spans="4:9" x14ac:dyDescent="0.2">
      <c r="D12984" s="7"/>
      <c r="E12984"/>
      <c r="F12984"/>
      <c r="G12984"/>
      <c r="H12984"/>
      <c r="I12984"/>
    </row>
    <row r="12985" spans="4:9" x14ac:dyDescent="0.2">
      <c r="D12985" s="7"/>
      <c r="E12985"/>
      <c r="F12985"/>
      <c r="G12985"/>
      <c r="H12985"/>
      <c r="I12985"/>
    </row>
    <row r="12986" spans="4:9" x14ac:dyDescent="0.2">
      <c r="D12986" s="7"/>
      <c r="E12986"/>
      <c r="F12986"/>
      <c r="G12986"/>
      <c r="H12986"/>
      <c r="I12986"/>
    </row>
    <row r="12987" spans="4:9" x14ac:dyDescent="0.2">
      <c r="D12987" s="7"/>
      <c r="E12987"/>
      <c r="F12987"/>
      <c r="G12987"/>
      <c r="H12987"/>
      <c r="I12987"/>
    </row>
    <row r="12988" spans="4:9" x14ac:dyDescent="0.2">
      <c r="D12988" s="7"/>
      <c r="E12988"/>
      <c r="F12988"/>
      <c r="G12988"/>
      <c r="H12988"/>
      <c r="I12988"/>
    </row>
    <row r="12989" spans="4:9" x14ac:dyDescent="0.2">
      <c r="D12989" s="7"/>
      <c r="E12989"/>
      <c r="F12989"/>
      <c r="G12989"/>
      <c r="H12989"/>
      <c r="I12989"/>
    </row>
    <row r="12990" spans="4:9" x14ac:dyDescent="0.2">
      <c r="D12990" s="7"/>
      <c r="E12990"/>
      <c r="F12990"/>
      <c r="G12990"/>
      <c r="H12990"/>
      <c r="I12990"/>
    </row>
    <row r="12991" spans="4:9" x14ac:dyDescent="0.2">
      <c r="D12991" s="7"/>
      <c r="E12991"/>
      <c r="F12991"/>
      <c r="G12991"/>
      <c r="H12991"/>
      <c r="I12991"/>
    </row>
    <row r="12992" spans="4:9" x14ac:dyDescent="0.2">
      <c r="D12992" s="7"/>
      <c r="E12992"/>
      <c r="F12992"/>
      <c r="G12992"/>
      <c r="H12992"/>
      <c r="I12992"/>
    </row>
    <row r="12993" spans="4:9" x14ac:dyDescent="0.2">
      <c r="D12993" s="7"/>
      <c r="E12993"/>
      <c r="F12993"/>
      <c r="G12993"/>
      <c r="H12993"/>
      <c r="I12993"/>
    </row>
    <row r="12994" spans="4:9" x14ac:dyDescent="0.2">
      <c r="D12994" s="7"/>
      <c r="E12994"/>
      <c r="F12994"/>
      <c r="G12994"/>
      <c r="H12994"/>
      <c r="I12994"/>
    </row>
    <row r="12995" spans="4:9" x14ac:dyDescent="0.2">
      <c r="D12995" s="7"/>
      <c r="E12995"/>
      <c r="F12995"/>
      <c r="G12995"/>
      <c r="H12995"/>
      <c r="I12995"/>
    </row>
    <row r="12996" spans="4:9" x14ac:dyDescent="0.2">
      <c r="D12996" s="7"/>
      <c r="E12996"/>
      <c r="F12996"/>
      <c r="G12996"/>
      <c r="H12996"/>
      <c r="I12996"/>
    </row>
    <row r="12997" spans="4:9" x14ac:dyDescent="0.2">
      <c r="D12997" s="7"/>
      <c r="E12997"/>
      <c r="F12997"/>
      <c r="G12997"/>
      <c r="H12997"/>
      <c r="I12997"/>
    </row>
    <row r="12998" spans="4:9" x14ac:dyDescent="0.2">
      <c r="D12998" s="7"/>
      <c r="E12998"/>
      <c r="F12998"/>
      <c r="G12998"/>
      <c r="H12998"/>
      <c r="I12998"/>
    </row>
    <row r="12999" spans="4:9" x14ac:dyDescent="0.2">
      <c r="D12999" s="7"/>
      <c r="E12999"/>
      <c r="F12999"/>
      <c r="G12999"/>
      <c r="H12999"/>
      <c r="I12999"/>
    </row>
    <row r="13000" spans="4:9" x14ac:dyDescent="0.2">
      <c r="D13000" s="7"/>
      <c r="E13000"/>
      <c r="F13000"/>
      <c r="G13000"/>
      <c r="H13000"/>
      <c r="I13000"/>
    </row>
    <row r="13001" spans="4:9" x14ac:dyDescent="0.2">
      <c r="D13001" s="7"/>
      <c r="E13001"/>
      <c r="F13001"/>
      <c r="G13001"/>
      <c r="H13001"/>
      <c r="I13001"/>
    </row>
    <row r="13002" spans="4:9" x14ac:dyDescent="0.2">
      <c r="D13002" s="7"/>
      <c r="E13002"/>
      <c r="F13002"/>
      <c r="G13002"/>
      <c r="H13002"/>
      <c r="I13002"/>
    </row>
    <row r="13003" spans="4:9" x14ac:dyDescent="0.2">
      <c r="D13003" s="7"/>
      <c r="E13003"/>
      <c r="F13003"/>
      <c r="G13003"/>
      <c r="H13003"/>
      <c r="I13003"/>
    </row>
    <row r="13004" spans="4:9" x14ac:dyDescent="0.2">
      <c r="D13004" s="7"/>
      <c r="E13004"/>
      <c r="F13004"/>
      <c r="G13004"/>
      <c r="H13004"/>
      <c r="I13004"/>
    </row>
    <row r="13005" spans="4:9" x14ac:dyDescent="0.2">
      <c r="D13005" s="7"/>
      <c r="E13005"/>
      <c r="F13005"/>
      <c r="G13005"/>
      <c r="H13005"/>
      <c r="I13005"/>
    </row>
    <row r="13006" spans="4:9" x14ac:dyDescent="0.2">
      <c r="D13006" s="7"/>
      <c r="E13006"/>
      <c r="F13006"/>
      <c r="G13006"/>
      <c r="H13006"/>
      <c r="I13006"/>
    </row>
    <row r="13007" spans="4:9" x14ac:dyDescent="0.2">
      <c r="D13007" s="7"/>
      <c r="E13007"/>
      <c r="F13007"/>
      <c r="G13007"/>
      <c r="H13007"/>
      <c r="I13007"/>
    </row>
    <row r="13008" spans="4:9" x14ac:dyDescent="0.2">
      <c r="D13008" s="7"/>
      <c r="E13008"/>
      <c r="F13008"/>
      <c r="G13008"/>
      <c r="H13008"/>
      <c r="I13008"/>
    </row>
    <row r="13009" spans="4:9" x14ac:dyDescent="0.2">
      <c r="D13009" s="7"/>
      <c r="E13009"/>
      <c r="F13009"/>
      <c r="G13009"/>
      <c r="H13009"/>
      <c r="I13009"/>
    </row>
    <row r="13010" spans="4:9" x14ac:dyDescent="0.2">
      <c r="D13010" s="7"/>
      <c r="E13010"/>
      <c r="F13010"/>
      <c r="G13010"/>
      <c r="H13010"/>
      <c r="I13010"/>
    </row>
    <row r="13011" spans="4:9" x14ac:dyDescent="0.2">
      <c r="D13011" s="7"/>
      <c r="E13011"/>
      <c r="F13011"/>
      <c r="G13011"/>
      <c r="H13011"/>
      <c r="I13011"/>
    </row>
    <row r="13012" spans="4:9" x14ac:dyDescent="0.2">
      <c r="D13012" s="7"/>
      <c r="E13012"/>
      <c r="F13012"/>
      <c r="G13012"/>
      <c r="H13012"/>
      <c r="I13012"/>
    </row>
    <row r="13013" spans="4:9" x14ac:dyDescent="0.2">
      <c r="D13013" s="7"/>
      <c r="E13013"/>
      <c r="F13013"/>
      <c r="G13013"/>
      <c r="H13013"/>
      <c r="I13013"/>
    </row>
    <row r="13014" spans="4:9" x14ac:dyDescent="0.2">
      <c r="D13014" s="7"/>
      <c r="E13014"/>
      <c r="F13014"/>
      <c r="G13014"/>
      <c r="H13014"/>
      <c r="I13014"/>
    </row>
    <row r="13015" spans="4:9" x14ac:dyDescent="0.2">
      <c r="D13015" s="7"/>
      <c r="E13015"/>
      <c r="F13015"/>
      <c r="G13015"/>
      <c r="H13015"/>
      <c r="I13015"/>
    </row>
    <row r="13016" spans="4:9" x14ac:dyDescent="0.2">
      <c r="D13016" s="7"/>
      <c r="E13016"/>
      <c r="F13016"/>
      <c r="G13016"/>
      <c r="H13016"/>
      <c r="I13016"/>
    </row>
    <row r="13017" spans="4:9" x14ac:dyDescent="0.2">
      <c r="D13017" s="7"/>
      <c r="E13017"/>
      <c r="F13017"/>
      <c r="G13017"/>
      <c r="H13017"/>
      <c r="I13017"/>
    </row>
    <row r="13018" spans="4:9" x14ac:dyDescent="0.2">
      <c r="D13018" s="7"/>
      <c r="E13018"/>
      <c r="F13018"/>
      <c r="G13018"/>
      <c r="H13018"/>
      <c r="I13018"/>
    </row>
    <row r="13019" spans="4:9" x14ac:dyDescent="0.2">
      <c r="D13019" s="7"/>
      <c r="E13019"/>
      <c r="F13019"/>
      <c r="G13019"/>
      <c r="H13019"/>
      <c r="I13019"/>
    </row>
    <row r="13020" spans="4:9" x14ac:dyDescent="0.2">
      <c r="D13020" s="7"/>
      <c r="E13020"/>
      <c r="F13020"/>
      <c r="G13020"/>
      <c r="H13020"/>
      <c r="I13020"/>
    </row>
    <row r="13021" spans="4:9" x14ac:dyDescent="0.2">
      <c r="D13021" s="7"/>
      <c r="E13021"/>
      <c r="F13021"/>
      <c r="G13021"/>
      <c r="H13021"/>
      <c r="I13021"/>
    </row>
    <row r="13022" spans="4:9" x14ac:dyDescent="0.2">
      <c r="D13022" s="7"/>
      <c r="E13022"/>
      <c r="F13022"/>
      <c r="G13022"/>
      <c r="H13022"/>
      <c r="I13022"/>
    </row>
    <row r="13023" spans="4:9" x14ac:dyDescent="0.2">
      <c r="D13023" s="7"/>
      <c r="E13023"/>
      <c r="F13023"/>
      <c r="G13023"/>
      <c r="H13023"/>
      <c r="I13023"/>
    </row>
    <row r="13024" spans="4:9" x14ac:dyDescent="0.2">
      <c r="D13024" s="7"/>
      <c r="E13024"/>
      <c r="F13024"/>
      <c r="G13024"/>
      <c r="H13024"/>
      <c r="I13024"/>
    </row>
    <row r="13025" spans="4:9" x14ac:dyDescent="0.2">
      <c r="D13025" s="7"/>
      <c r="E13025"/>
      <c r="F13025"/>
      <c r="G13025"/>
      <c r="H13025"/>
      <c r="I13025"/>
    </row>
    <row r="13026" spans="4:9" x14ac:dyDescent="0.2">
      <c r="D13026" s="7"/>
      <c r="E13026"/>
      <c r="F13026"/>
      <c r="G13026"/>
      <c r="H13026"/>
      <c r="I13026"/>
    </row>
    <row r="13027" spans="4:9" x14ac:dyDescent="0.2">
      <c r="D13027" s="7"/>
      <c r="E13027"/>
      <c r="F13027"/>
      <c r="G13027"/>
      <c r="H13027"/>
      <c r="I13027"/>
    </row>
    <row r="13028" spans="4:9" x14ac:dyDescent="0.2">
      <c r="D13028" s="7"/>
      <c r="E13028"/>
      <c r="F13028"/>
      <c r="G13028"/>
      <c r="H13028"/>
      <c r="I13028"/>
    </row>
    <row r="13029" spans="4:9" x14ac:dyDescent="0.2">
      <c r="D13029" s="7"/>
      <c r="E13029"/>
      <c r="F13029"/>
      <c r="G13029"/>
      <c r="H13029"/>
      <c r="I13029"/>
    </row>
    <row r="13030" spans="4:9" x14ac:dyDescent="0.2">
      <c r="D13030" s="7"/>
      <c r="E13030"/>
      <c r="F13030"/>
      <c r="G13030"/>
      <c r="H13030"/>
      <c r="I13030"/>
    </row>
    <row r="13031" spans="4:9" x14ac:dyDescent="0.2">
      <c r="D13031" s="7"/>
      <c r="E13031"/>
      <c r="F13031"/>
      <c r="G13031"/>
      <c r="H13031"/>
      <c r="I13031"/>
    </row>
    <row r="13032" spans="4:9" x14ac:dyDescent="0.2">
      <c r="D13032" s="7"/>
      <c r="E13032"/>
      <c r="F13032"/>
      <c r="G13032"/>
      <c r="H13032"/>
      <c r="I13032"/>
    </row>
    <row r="13033" spans="4:9" x14ac:dyDescent="0.2">
      <c r="D13033" s="7"/>
      <c r="E13033"/>
      <c r="F13033"/>
      <c r="G13033"/>
      <c r="H13033"/>
      <c r="I13033"/>
    </row>
    <row r="13034" spans="4:9" x14ac:dyDescent="0.2">
      <c r="D13034" s="7"/>
      <c r="E13034"/>
      <c r="F13034"/>
      <c r="G13034"/>
      <c r="H13034"/>
      <c r="I13034"/>
    </row>
    <row r="13035" spans="4:9" x14ac:dyDescent="0.2">
      <c r="D13035" s="7"/>
      <c r="E13035"/>
      <c r="F13035"/>
      <c r="G13035"/>
      <c r="H13035"/>
      <c r="I13035"/>
    </row>
    <row r="13036" spans="4:9" x14ac:dyDescent="0.2">
      <c r="D13036" s="7"/>
      <c r="E13036"/>
      <c r="F13036"/>
      <c r="G13036"/>
      <c r="H13036"/>
      <c r="I13036"/>
    </row>
    <row r="13037" spans="4:9" x14ac:dyDescent="0.2">
      <c r="D13037" s="7"/>
      <c r="E13037"/>
      <c r="F13037"/>
      <c r="G13037"/>
      <c r="H13037"/>
      <c r="I13037"/>
    </row>
    <row r="13038" spans="4:9" x14ac:dyDescent="0.2">
      <c r="D13038" s="7"/>
      <c r="E13038"/>
      <c r="F13038"/>
      <c r="G13038"/>
      <c r="H13038"/>
      <c r="I13038"/>
    </row>
    <row r="13039" spans="4:9" x14ac:dyDescent="0.2">
      <c r="D13039" s="7"/>
      <c r="E13039"/>
      <c r="F13039"/>
      <c r="G13039"/>
      <c r="H13039"/>
      <c r="I13039"/>
    </row>
    <row r="13040" spans="4:9" x14ac:dyDescent="0.2">
      <c r="D13040" s="7"/>
      <c r="E13040"/>
      <c r="F13040"/>
      <c r="G13040"/>
      <c r="H13040"/>
      <c r="I13040"/>
    </row>
    <row r="13041" spans="4:9" x14ac:dyDescent="0.2">
      <c r="D13041" s="7"/>
      <c r="E13041"/>
      <c r="F13041"/>
      <c r="G13041"/>
      <c r="H13041"/>
      <c r="I13041"/>
    </row>
    <row r="13042" spans="4:9" x14ac:dyDescent="0.2">
      <c r="D13042" s="7"/>
      <c r="E13042"/>
      <c r="F13042"/>
      <c r="G13042"/>
      <c r="H13042"/>
      <c r="I13042"/>
    </row>
    <row r="13043" spans="4:9" x14ac:dyDescent="0.2">
      <c r="D13043" s="7"/>
      <c r="E13043"/>
      <c r="F13043"/>
      <c r="G13043"/>
      <c r="H13043"/>
      <c r="I13043"/>
    </row>
    <row r="13044" spans="4:9" x14ac:dyDescent="0.2">
      <c r="D13044" s="7"/>
      <c r="E13044"/>
      <c r="F13044"/>
      <c r="G13044"/>
      <c r="H13044"/>
      <c r="I13044"/>
    </row>
    <row r="13045" spans="4:9" x14ac:dyDescent="0.2">
      <c r="D13045" s="7"/>
      <c r="E13045"/>
      <c r="F13045"/>
      <c r="G13045"/>
      <c r="H13045"/>
      <c r="I13045"/>
    </row>
    <row r="13046" spans="4:9" x14ac:dyDescent="0.2">
      <c r="D13046" s="7"/>
      <c r="E13046"/>
      <c r="F13046"/>
      <c r="G13046"/>
      <c r="H13046"/>
      <c r="I13046"/>
    </row>
    <row r="13047" spans="4:9" x14ac:dyDescent="0.2">
      <c r="D13047" s="7"/>
      <c r="E13047"/>
      <c r="F13047"/>
      <c r="G13047"/>
      <c r="H13047"/>
      <c r="I13047"/>
    </row>
    <row r="13048" spans="4:9" x14ac:dyDescent="0.2">
      <c r="D13048" s="7"/>
      <c r="E13048"/>
      <c r="F13048"/>
      <c r="G13048"/>
      <c r="H13048"/>
      <c r="I13048"/>
    </row>
    <row r="13049" spans="4:9" x14ac:dyDescent="0.2">
      <c r="D13049" s="7"/>
      <c r="E13049"/>
      <c r="F13049"/>
      <c r="G13049"/>
      <c r="H13049"/>
      <c r="I13049"/>
    </row>
    <row r="13050" spans="4:9" x14ac:dyDescent="0.2">
      <c r="D13050" s="7"/>
      <c r="E13050"/>
      <c r="F13050"/>
      <c r="G13050"/>
      <c r="H13050"/>
      <c r="I13050"/>
    </row>
    <row r="13051" spans="4:9" x14ac:dyDescent="0.2">
      <c r="D13051" s="7"/>
      <c r="E13051"/>
      <c r="F13051"/>
      <c r="G13051"/>
      <c r="H13051"/>
      <c r="I13051"/>
    </row>
    <row r="13052" spans="4:9" x14ac:dyDescent="0.2">
      <c r="D13052" s="7"/>
      <c r="E13052"/>
      <c r="F13052"/>
      <c r="G13052"/>
      <c r="H13052"/>
      <c r="I13052"/>
    </row>
    <row r="13053" spans="4:9" x14ac:dyDescent="0.2">
      <c r="D13053" s="7"/>
      <c r="E13053"/>
      <c r="F13053"/>
      <c r="G13053"/>
      <c r="H13053"/>
      <c r="I13053"/>
    </row>
    <row r="13054" spans="4:9" x14ac:dyDescent="0.2">
      <c r="D13054" s="7"/>
      <c r="E13054"/>
      <c r="F13054"/>
      <c r="G13054"/>
      <c r="H13054"/>
      <c r="I13054"/>
    </row>
    <row r="13055" spans="4:9" x14ac:dyDescent="0.2">
      <c r="D13055" s="7"/>
      <c r="E13055"/>
      <c r="F13055"/>
      <c r="G13055"/>
      <c r="H13055"/>
      <c r="I13055"/>
    </row>
    <row r="13056" spans="4:9" x14ac:dyDescent="0.2">
      <c r="D13056" s="7"/>
      <c r="E13056"/>
      <c r="F13056"/>
      <c r="G13056"/>
      <c r="H13056"/>
      <c r="I13056"/>
    </row>
    <row r="13057" spans="4:9" x14ac:dyDescent="0.2">
      <c r="D13057" s="7"/>
      <c r="E13057"/>
      <c r="F13057"/>
      <c r="G13057"/>
      <c r="H13057"/>
      <c r="I13057"/>
    </row>
    <row r="13058" spans="4:9" x14ac:dyDescent="0.2">
      <c r="D13058" s="7"/>
      <c r="E13058"/>
      <c r="F13058"/>
      <c r="G13058"/>
      <c r="H13058"/>
      <c r="I13058"/>
    </row>
    <row r="13059" spans="4:9" x14ac:dyDescent="0.2">
      <c r="D13059" s="7"/>
      <c r="E13059"/>
      <c r="F13059"/>
      <c r="G13059"/>
      <c r="H13059"/>
      <c r="I13059"/>
    </row>
    <row r="13060" spans="4:9" x14ac:dyDescent="0.2">
      <c r="D13060" s="7"/>
      <c r="E13060"/>
      <c r="F13060"/>
      <c r="G13060"/>
      <c r="H13060"/>
      <c r="I13060"/>
    </row>
    <row r="13061" spans="4:9" x14ac:dyDescent="0.2">
      <c r="D13061" s="7"/>
      <c r="E13061"/>
      <c r="F13061"/>
      <c r="G13061"/>
      <c r="H13061"/>
      <c r="I13061"/>
    </row>
    <row r="13062" spans="4:9" x14ac:dyDescent="0.2">
      <c r="D13062" s="7"/>
      <c r="E13062"/>
      <c r="F13062"/>
      <c r="G13062"/>
      <c r="H13062"/>
      <c r="I13062"/>
    </row>
    <row r="13063" spans="4:9" x14ac:dyDescent="0.2">
      <c r="D13063" s="7"/>
      <c r="E13063"/>
      <c r="F13063"/>
      <c r="G13063"/>
      <c r="H13063"/>
      <c r="I13063"/>
    </row>
    <row r="13064" spans="4:9" x14ac:dyDescent="0.2">
      <c r="D13064" s="7"/>
      <c r="E13064"/>
      <c r="F13064"/>
      <c r="G13064"/>
      <c r="H13064"/>
      <c r="I13064"/>
    </row>
    <row r="13065" spans="4:9" x14ac:dyDescent="0.2">
      <c r="D13065" s="7"/>
      <c r="E13065"/>
      <c r="F13065"/>
      <c r="G13065"/>
      <c r="H13065"/>
      <c r="I13065"/>
    </row>
    <row r="13066" spans="4:9" x14ac:dyDescent="0.2">
      <c r="D13066" s="7"/>
      <c r="E13066"/>
      <c r="F13066"/>
      <c r="G13066"/>
      <c r="H13066"/>
      <c r="I13066"/>
    </row>
    <row r="13067" spans="4:9" x14ac:dyDescent="0.2">
      <c r="D13067" s="7"/>
      <c r="E13067"/>
      <c r="F13067"/>
      <c r="G13067"/>
      <c r="H13067"/>
      <c r="I13067"/>
    </row>
    <row r="13068" spans="4:9" x14ac:dyDescent="0.2">
      <c r="D13068" s="7"/>
      <c r="E13068"/>
      <c r="F13068"/>
      <c r="G13068"/>
      <c r="H13068"/>
      <c r="I13068"/>
    </row>
    <row r="13069" spans="4:9" x14ac:dyDescent="0.2">
      <c r="D13069" s="7"/>
      <c r="E13069"/>
      <c r="F13069"/>
      <c r="G13069"/>
      <c r="H13069"/>
      <c r="I13069"/>
    </row>
    <row r="13070" spans="4:9" x14ac:dyDescent="0.2">
      <c r="D13070" s="7"/>
      <c r="E13070"/>
      <c r="F13070"/>
      <c r="G13070"/>
      <c r="H13070"/>
      <c r="I13070"/>
    </row>
    <row r="13071" spans="4:9" x14ac:dyDescent="0.2">
      <c r="D13071" s="7"/>
      <c r="E13071"/>
      <c r="F13071"/>
      <c r="G13071"/>
      <c r="H13071"/>
      <c r="I13071"/>
    </row>
    <row r="13072" spans="4:9" x14ac:dyDescent="0.2">
      <c r="D13072" s="7"/>
      <c r="E13072"/>
      <c r="F13072"/>
      <c r="G13072"/>
      <c r="H13072"/>
      <c r="I13072"/>
    </row>
    <row r="13073" spans="4:9" x14ac:dyDescent="0.2">
      <c r="D13073" s="7"/>
      <c r="E13073"/>
      <c r="F13073"/>
      <c r="G13073"/>
      <c r="H13073"/>
      <c r="I13073"/>
    </row>
    <row r="13074" spans="4:9" x14ac:dyDescent="0.2">
      <c r="D13074" s="7"/>
      <c r="E13074"/>
      <c r="F13074"/>
      <c r="G13074"/>
      <c r="H13074"/>
      <c r="I13074"/>
    </row>
    <row r="13075" spans="4:9" x14ac:dyDescent="0.2">
      <c r="D13075" s="7"/>
      <c r="E13075"/>
      <c r="F13075"/>
      <c r="G13075"/>
      <c r="H13075"/>
      <c r="I13075"/>
    </row>
    <row r="13076" spans="4:9" x14ac:dyDescent="0.2">
      <c r="D13076" s="7"/>
      <c r="E13076"/>
      <c r="F13076"/>
      <c r="G13076"/>
      <c r="H13076"/>
      <c r="I13076"/>
    </row>
    <row r="13077" spans="4:9" x14ac:dyDescent="0.2">
      <c r="D13077" s="7"/>
      <c r="E13077"/>
      <c r="F13077"/>
      <c r="G13077"/>
      <c r="H13077"/>
      <c r="I13077"/>
    </row>
    <row r="13078" spans="4:9" x14ac:dyDescent="0.2">
      <c r="D13078" s="7"/>
      <c r="E13078"/>
      <c r="F13078"/>
      <c r="G13078"/>
      <c r="H13078"/>
      <c r="I13078"/>
    </row>
    <row r="13079" spans="4:9" x14ac:dyDescent="0.2">
      <c r="D13079" s="7"/>
      <c r="E13079"/>
      <c r="F13079"/>
      <c r="G13079"/>
      <c r="H13079"/>
      <c r="I13079"/>
    </row>
    <row r="13080" spans="4:9" x14ac:dyDescent="0.2">
      <c r="D13080" s="7"/>
      <c r="E13080"/>
      <c r="F13080"/>
      <c r="G13080"/>
      <c r="H13080"/>
      <c r="I13080"/>
    </row>
    <row r="13081" spans="4:9" x14ac:dyDescent="0.2">
      <c r="D13081" s="7"/>
      <c r="E13081"/>
      <c r="F13081"/>
      <c r="G13081"/>
      <c r="H13081"/>
      <c r="I13081"/>
    </row>
    <row r="13082" spans="4:9" x14ac:dyDescent="0.2">
      <c r="D13082" s="7"/>
      <c r="E13082"/>
      <c r="F13082"/>
      <c r="G13082"/>
      <c r="H13082"/>
      <c r="I13082"/>
    </row>
    <row r="13083" spans="4:9" x14ac:dyDescent="0.2">
      <c r="D13083" s="7"/>
      <c r="E13083"/>
      <c r="F13083"/>
      <c r="G13083"/>
      <c r="H13083"/>
      <c r="I13083"/>
    </row>
    <row r="13084" spans="4:9" x14ac:dyDescent="0.2">
      <c r="D13084" s="7"/>
      <c r="E13084"/>
      <c r="F13084"/>
      <c r="G13084"/>
      <c r="H13084"/>
      <c r="I13084"/>
    </row>
    <row r="13085" spans="4:9" x14ac:dyDescent="0.2">
      <c r="D13085" s="7"/>
      <c r="E13085"/>
      <c r="F13085"/>
      <c r="G13085"/>
      <c r="H13085"/>
      <c r="I13085"/>
    </row>
    <row r="13086" spans="4:9" x14ac:dyDescent="0.2">
      <c r="D13086" s="7"/>
      <c r="E13086"/>
      <c r="F13086"/>
      <c r="G13086"/>
      <c r="H13086"/>
      <c r="I13086"/>
    </row>
    <row r="13087" spans="4:9" x14ac:dyDescent="0.2">
      <c r="D13087" s="7"/>
      <c r="E13087"/>
      <c r="F13087"/>
      <c r="G13087"/>
      <c r="H13087"/>
      <c r="I13087"/>
    </row>
    <row r="13088" spans="4:9" x14ac:dyDescent="0.2">
      <c r="D13088" s="7"/>
      <c r="E13088"/>
      <c r="F13088"/>
      <c r="G13088"/>
      <c r="H13088"/>
      <c r="I13088"/>
    </row>
    <row r="13089" spans="4:9" x14ac:dyDescent="0.2">
      <c r="D13089" s="7"/>
      <c r="E13089"/>
      <c r="F13089"/>
      <c r="G13089"/>
      <c r="H13089"/>
      <c r="I13089"/>
    </row>
    <row r="13090" spans="4:9" x14ac:dyDescent="0.2">
      <c r="D13090" s="7"/>
      <c r="E13090"/>
      <c r="F13090"/>
      <c r="G13090"/>
      <c r="H13090"/>
      <c r="I13090"/>
    </row>
    <row r="13091" spans="4:9" x14ac:dyDescent="0.2">
      <c r="D13091" s="7"/>
      <c r="E13091"/>
      <c r="F13091"/>
      <c r="G13091"/>
      <c r="H13091"/>
      <c r="I13091"/>
    </row>
    <row r="13092" spans="4:9" x14ac:dyDescent="0.2">
      <c r="D13092" s="7"/>
      <c r="E13092"/>
      <c r="F13092"/>
      <c r="G13092"/>
      <c r="H13092"/>
      <c r="I13092"/>
    </row>
    <row r="13093" spans="4:9" x14ac:dyDescent="0.2">
      <c r="D13093" s="7"/>
      <c r="E13093"/>
      <c r="F13093"/>
      <c r="G13093"/>
      <c r="H13093"/>
      <c r="I13093"/>
    </row>
    <row r="13094" spans="4:9" x14ac:dyDescent="0.2">
      <c r="D13094" s="7"/>
      <c r="E13094"/>
      <c r="F13094"/>
      <c r="G13094"/>
      <c r="H13094"/>
      <c r="I13094"/>
    </row>
    <row r="13095" spans="4:9" x14ac:dyDescent="0.2">
      <c r="D13095" s="7"/>
      <c r="E13095"/>
      <c r="F13095"/>
      <c r="G13095"/>
      <c r="H13095"/>
      <c r="I13095"/>
    </row>
    <row r="13096" spans="4:9" x14ac:dyDescent="0.2">
      <c r="D13096" s="7"/>
      <c r="E13096"/>
      <c r="F13096"/>
      <c r="G13096"/>
      <c r="H13096"/>
      <c r="I13096"/>
    </row>
    <row r="13097" spans="4:9" x14ac:dyDescent="0.2">
      <c r="D13097" s="7"/>
      <c r="E13097"/>
      <c r="F13097"/>
      <c r="G13097"/>
      <c r="H13097"/>
      <c r="I13097"/>
    </row>
    <row r="13098" spans="4:9" x14ac:dyDescent="0.2">
      <c r="D13098" s="7"/>
      <c r="E13098"/>
      <c r="F13098"/>
      <c r="G13098"/>
      <c r="H13098"/>
      <c r="I13098"/>
    </row>
    <row r="13099" spans="4:9" x14ac:dyDescent="0.2">
      <c r="D13099" s="7"/>
      <c r="E13099"/>
      <c r="F13099"/>
      <c r="G13099"/>
      <c r="H13099"/>
      <c r="I13099"/>
    </row>
    <row r="13100" spans="4:9" x14ac:dyDescent="0.2">
      <c r="D13100" s="7"/>
      <c r="E13100"/>
      <c r="F13100"/>
      <c r="G13100"/>
      <c r="H13100"/>
      <c r="I13100"/>
    </row>
    <row r="13101" spans="4:9" x14ac:dyDescent="0.2">
      <c r="D13101" s="7"/>
      <c r="E13101"/>
      <c r="F13101"/>
      <c r="G13101"/>
      <c r="H13101"/>
      <c r="I13101"/>
    </row>
    <row r="13102" spans="4:9" x14ac:dyDescent="0.2">
      <c r="D13102" s="7"/>
      <c r="E13102"/>
      <c r="F13102"/>
      <c r="G13102"/>
      <c r="H13102"/>
      <c r="I13102"/>
    </row>
    <row r="13103" spans="4:9" x14ac:dyDescent="0.2">
      <c r="D13103" s="7"/>
      <c r="E13103"/>
      <c r="F13103"/>
      <c r="G13103"/>
      <c r="H13103"/>
      <c r="I13103"/>
    </row>
    <row r="13104" spans="4:9" x14ac:dyDescent="0.2">
      <c r="D13104" s="7"/>
      <c r="E13104"/>
      <c r="F13104"/>
      <c r="G13104"/>
      <c r="H13104"/>
      <c r="I13104"/>
    </row>
    <row r="13105" spans="4:9" x14ac:dyDescent="0.2">
      <c r="D13105" s="7"/>
      <c r="E13105"/>
      <c r="F13105"/>
      <c r="G13105"/>
      <c r="H13105"/>
      <c r="I13105"/>
    </row>
    <row r="13106" spans="4:9" x14ac:dyDescent="0.2">
      <c r="D13106" s="7"/>
      <c r="E13106"/>
      <c r="F13106"/>
      <c r="G13106"/>
      <c r="H13106"/>
      <c r="I13106"/>
    </row>
    <row r="13107" spans="4:9" x14ac:dyDescent="0.2">
      <c r="D13107" s="7"/>
      <c r="E13107"/>
      <c r="F13107"/>
      <c r="G13107"/>
      <c r="H13107"/>
      <c r="I13107"/>
    </row>
    <row r="13108" spans="4:9" x14ac:dyDescent="0.2">
      <c r="D13108" s="7"/>
      <c r="E13108"/>
      <c r="F13108"/>
      <c r="G13108"/>
      <c r="H13108"/>
      <c r="I13108"/>
    </row>
    <row r="13109" spans="4:9" x14ac:dyDescent="0.2">
      <c r="D13109" s="7"/>
      <c r="E13109"/>
      <c r="F13109"/>
      <c r="G13109"/>
      <c r="H13109"/>
      <c r="I13109"/>
    </row>
    <row r="13110" spans="4:9" x14ac:dyDescent="0.2">
      <c r="D13110" s="7"/>
      <c r="E13110"/>
      <c r="F13110"/>
      <c r="G13110"/>
      <c r="H13110"/>
      <c r="I13110"/>
    </row>
    <row r="13111" spans="4:9" x14ac:dyDescent="0.2">
      <c r="D13111" s="7"/>
      <c r="E13111"/>
      <c r="F13111"/>
      <c r="G13111"/>
      <c r="H13111"/>
      <c r="I13111"/>
    </row>
    <row r="13112" spans="4:9" x14ac:dyDescent="0.2">
      <c r="D13112" s="7"/>
      <c r="E13112"/>
      <c r="F13112"/>
      <c r="G13112"/>
      <c r="H13112"/>
      <c r="I13112"/>
    </row>
    <row r="13113" spans="4:9" x14ac:dyDescent="0.2">
      <c r="D13113" s="7"/>
      <c r="E13113"/>
      <c r="F13113"/>
      <c r="G13113"/>
      <c r="H13113"/>
      <c r="I13113"/>
    </row>
    <row r="13114" spans="4:9" x14ac:dyDescent="0.2">
      <c r="D13114" s="7"/>
      <c r="E13114"/>
      <c r="F13114"/>
      <c r="G13114"/>
      <c r="H13114"/>
      <c r="I13114"/>
    </row>
    <row r="13115" spans="4:9" x14ac:dyDescent="0.2">
      <c r="D13115" s="7"/>
      <c r="E13115"/>
      <c r="F13115"/>
      <c r="G13115"/>
      <c r="H13115"/>
      <c r="I13115"/>
    </row>
    <row r="13116" spans="4:9" x14ac:dyDescent="0.2">
      <c r="D13116" s="7"/>
      <c r="E13116"/>
      <c r="F13116"/>
      <c r="G13116"/>
      <c r="H13116"/>
      <c r="I13116"/>
    </row>
    <row r="13117" spans="4:9" x14ac:dyDescent="0.2">
      <c r="D13117" s="7"/>
      <c r="E13117"/>
      <c r="F13117"/>
      <c r="G13117"/>
      <c r="H13117"/>
      <c r="I13117"/>
    </row>
    <row r="13118" spans="4:9" x14ac:dyDescent="0.2">
      <c r="D13118" s="7"/>
      <c r="E13118"/>
      <c r="F13118"/>
      <c r="G13118"/>
      <c r="H13118"/>
      <c r="I13118"/>
    </row>
    <row r="13119" spans="4:9" x14ac:dyDescent="0.2">
      <c r="D13119" s="7"/>
      <c r="E13119"/>
      <c r="F13119"/>
      <c r="G13119"/>
      <c r="H13119"/>
      <c r="I13119"/>
    </row>
    <row r="13120" spans="4:9" x14ac:dyDescent="0.2">
      <c r="D13120" s="7"/>
      <c r="E13120"/>
      <c r="F13120"/>
      <c r="G13120"/>
      <c r="H13120"/>
      <c r="I13120"/>
    </row>
    <row r="13121" spans="4:9" x14ac:dyDescent="0.2">
      <c r="D13121" s="7"/>
      <c r="E13121"/>
      <c r="F13121"/>
      <c r="G13121"/>
      <c r="H13121"/>
      <c r="I13121"/>
    </row>
    <row r="13122" spans="4:9" x14ac:dyDescent="0.2">
      <c r="D13122" s="7"/>
      <c r="E13122"/>
      <c r="F13122"/>
      <c r="G13122"/>
      <c r="H13122"/>
      <c r="I13122"/>
    </row>
    <row r="13123" spans="4:9" x14ac:dyDescent="0.2">
      <c r="D13123" s="7"/>
      <c r="E13123"/>
      <c r="F13123"/>
      <c r="G13123"/>
      <c r="H13123"/>
      <c r="I13123"/>
    </row>
    <row r="13124" spans="4:9" x14ac:dyDescent="0.2">
      <c r="D13124" s="7"/>
      <c r="E13124"/>
      <c r="F13124"/>
      <c r="G13124"/>
      <c r="H13124"/>
      <c r="I13124"/>
    </row>
    <row r="13125" spans="4:9" x14ac:dyDescent="0.2">
      <c r="D13125" s="7"/>
      <c r="E13125"/>
      <c r="F13125"/>
      <c r="G13125"/>
      <c r="H13125"/>
      <c r="I13125"/>
    </row>
    <row r="13126" spans="4:9" x14ac:dyDescent="0.2">
      <c r="D13126" s="7"/>
      <c r="E13126"/>
      <c r="F13126"/>
      <c r="G13126"/>
      <c r="H13126"/>
      <c r="I13126"/>
    </row>
    <row r="13127" spans="4:9" x14ac:dyDescent="0.2">
      <c r="D13127" s="7"/>
      <c r="E13127"/>
      <c r="F13127"/>
      <c r="G13127"/>
      <c r="H13127"/>
      <c r="I13127"/>
    </row>
    <row r="13128" spans="4:9" x14ac:dyDescent="0.2">
      <c r="D13128" s="7"/>
      <c r="E13128"/>
      <c r="F13128"/>
      <c r="G13128"/>
      <c r="H13128"/>
      <c r="I13128"/>
    </row>
    <row r="13129" spans="4:9" x14ac:dyDescent="0.2">
      <c r="D13129" s="7"/>
      <c r="E13129"/>
      <c r="F13129"/>
      <c r="G13129"/>
      <c r="H13129"/>
      <c r="I13129"/>
    </row>
    <row r="13130" spans="4:9" x14ac:dyDescent="0.2">
      <c r="D13130" s="7"/>
      <c r="E13130"/>
      <c r="F13130"/>
      <c r="G13130"/>
      <c r="H13130"/>
      <c r="I13130"/>
    </row>
    <row r="13131" spans="4:9" x14ac:dyDescent="0.2">
      <c r="D13131" s="7"/>
      <c r="E13131"/>
      <c r="F13131"/>
      <c r="G13131"/>
      <c r="H13131"/>
      <c r="I13131"/>
    </row>
    <row r="13132" spans="4:9" x14ac:dyDescent="0.2">
      <c r="D13132" s="7"/>
      <c r="E13132"/>
      <c r="F13132"/>
      <c r="G13132"/>
      <c r="H13132"/>
      <c r="I13132"/>
    </row>
    <row r="13133" spans="4:9" x14ac:dyDescent="0.2">
      <c r="D13133" s="7"/>
      <c r="E13133"/>
      <c r="F13133"/>
      <c r="G13133"/>
      <c r="H13133"/>
      <c r="I13133"/>
    </row>
    <row r="13134" spans="4:9" x14ac:dyDescent="0.2">
      <c r="D13134" s="7"/>
      <c r="E13134"/>
      <c r="F13134"/>
      <c r="G13134"/>
      <c r="H13134"/>
      <c r="I13134"/>
    </row>
    <row r="13135" spans="4:9" x14ac:dyDescent="0.2">
      <c r="D13135" s="7"/>
      <c r="E13135"/>
      <c r="F13135"/>
      <c r="G13135"/>
      <c r="H13135"/>
      <c r="I13135"/>
    </row>
    <row r="13136" spans="4:9" x14ac:dyDescent="0.2">
      <c r="D13136" s="7"/>
      <c r="E13136"/>
      <c r="F13136"/>
      <c r="G13136"/>
      <c r="H13136"/>
      <c r="I13136"/>
    </row>
    <row r="13137" spans="4:9" x14ac:dyDescent="0.2">
      <c r="D13137" s="7"/>
      <c r="E13137"/>
      <c r="F13137"/>
      <c r="G13137"/>
      <c r="H13137"/>
      <c r="I13137"/>
    </row>
    <row r="13138" spans="4:9" x14ac:dyDescent="0.2">
      <c r="D13138" s="7"/>
      <c r="E13138"/>
      <c r="F13138"/>
      <c r="G13138"/>
      <c r="H13138"/>
      <c r="I13138"/>
    </row>
    <row r="13139" spans="4:9" x14ac:dyDescent="0.2">
      <c r="D13139" s="7"/>
      <c r="E13139"/>
      <c r="F13139"/>
      <c r="G13139"/>
      <c r="H13139"/>
      <c r="I13139"/>
    </row>
    <row r="13140" spans="4:9" x14ac:dyDescent="0.2">
      <c r="D13140" s="7"/>
      <c r="E13140"/>
      <c r="F13140"/>
      <c r="G13140"/>
      <c r="H13140"/>
      <c r="I13140"/>
    </row>
    <row r="13141" spans="4:9" x14ac:dyDescent="0.2">
      <c r="D13141" s="7"/>
      <c r="E13141"/>
      <c r="F13141"/>
      <c r="G13141"/>
      <c r="H13141"/>
      <c r="I13141"/>
    </row>
    <row r="13142" spans="4:9" x14ac:dyDescent="0.2">
      <c r="D13142" s="7"/>
      <c r="E13142"/>
      <c r="F13142"/>
      <c r="G13142"/>
      <c r="H13142"/>
      <c r="I13142"/>
    </row>
    <row r="13143" spans="4:9" x14ac:dyDescent="0.2">
      <c r="D13143" s="7"/>
      <c r="E13143"/>
      <c r="F13143"/>
      <c r="G13143"/>
      <c r="H13143"/>
      <c r="I13143"/>
    </row>
    <row r="13144" spans="4:9" x14ac:dyDescent="0.2">
      <c r="D13144" s="7"/>
      <c r="E13144"/>
      <c r="F13144"/>
      <c r="G13144"/>
      <c r="H13144"/>
      <c r="I13144"/>
    </row>
    <row r="13145" spans="4:9" x14ac:dyDescent="0.2">
      <c r="D13145" s="7"/>
      <c r="E13145"/>
      <c r="F13145"/>
      <c r="G13145"/>
      <c r="H13145"/>
      <c r="I13145"/>
    </row>
    <row r="13146" spans="4:9" x14ac:dyDescent="0.2">
      <c r="D13146" s="7"/>
      <c r="E13146"/>
      <c r="F13146"/>
      <c r="G13146"/>
      <c r="H13146"/>
      <c r="I13146"/>
    </row>
    <row r="13147" spans="4:9" x14ac:dyDescent="0.2">
      <c r="D13147" s="7"/>
      <c r="E13147"/>
      <c r="F13147"/>
      <c r="G13147"/>
      <c r="H13147"/>
      <c r="I13147"/>
    </row>
    <row r="13148" spans="4:9" x14ac:dyDescent="0.2">
      <c r="D13148" s="7"/>
      <c r="E13148"/>
      <c r="F13148"/>
      <c r="G13148"/>
      <c r="H13148"/>
      <c r="I13148"/>
    </row>
    <row r="13149" spans="4:9" x14ac:dyDescent="0.2">
      <c r="D13149" s="7"/>
      <c r="E13149"/>
      <c r="F13149"/>
      <c r="G13149"/>
      <c r="H13149"/>
      <c r="I13149"/>
    </row>
    <row r="13150" spans="4:9" x14ac:dyDescent="0.2">
      <c r="D13150" s="7"/>
      <c r="E13150"/>
      <c r="F13150"/>
      <c r="G13150"/>
      <c r="H13150"/>
      <c r="I13150"/>
    </row>
    <row r="13151" spans="4:9" x14ac:dyDescent="0.2">
      <c r="D13151" s="7"/>
      <c r="E13151"/>
      <c r="F13151"/>
      <c r="G13151"/>
      <c r="H13151"/>
      <c r="I13151"/>
    </row>
    <row r="13152" spans="4:9" x14ac:dyDescent="0.2">
      <c r="D13152" s="7"/>
      <c r="E13152"/>
      <c r="F13152"/>
      <c r="G13152"/>
      <c r="H13152"/>
      <c r="I13152"/>
    </row>
    <row r="13153" spans="4:9" x14ac:dyDescent="0.2">
      <c r="D13153" s="7"/>
      <c r="E13153"/>
      <c r="F13153"/>
      <c r="G13153"/>
      <c r="H13153"/>
      <c r="I13153"/>
    </row>
    <row r="13154" spans="4:9" x14ac:dyDescent="0.2">
      <c r="D13154" s="7"/>
      <c r="E13154"/>
      <c r="F13154"/>
      <c r="G13154"/>
      <c r="H13154"/>
      <c r="I13154"/>
    </row>
    <row r="13155" spans="4:9" x14ac:dyDescent="0.2">
      <c r="D13155" s="7"/>
      <c r="E13155"/>
      <c r="F13155"/>
      <c r="G13155"/>
      <c r="H13155"/>
      <c r="I13155"/>
    </row>
    <row r="13156" spans="4:9" x14ac:dyDescent="0.2">
      <c r="D13156" s="7"/>
      <c r="E13156"/>
      <c r="F13156"/>
      <c r="G13156"/>
      <c r="H13156"/>
      <c r="I13156"/>
    </row>
    <row r="13157" spans="4:9" x14ac:dyDescent="0.2">
      <c r="D13157" s="7"/>
      <c r="E13157"/>
      <c r="F13157"/>
      <c r="G13157"/>
      <c r="H13157"/>
      <c r="I13157"/>
    </row>
    <row r="13158" spans="4:9" x14ac:dyDescent="0.2">
      <c r="D13158" s="7"/>
      <c r="E13158"/>
      <c r="F13158"/>
      <c r="G13158"/>
      <c r="H13158"/>
      <c r="I13158"/>
    </row>
    <row r="13159" spans="4:9" x14ac:dyDescent="0.2">
      <c r="D13159" s="7"/>
      <c r="E13159"/>
      <c r="F13159"/>
      <c r="G13159"/>
      <c r="H13159"/>
      <c r="I13159"/>
    </row>
    <row r="13160" spans="4:9" x14ac:dyDescent="0.2">
      <c r="D13160" s="7"/>
      <c r="E13160"/>
      <c r="F13160"/>
      <c r="G13160"/>
      <c r="H13160"/>
      <c r="I13160"/>
    </row>
    <row r="13161" spans="4:9" x14ac:dyDescent="0.2">
      <c r="D13161" s="7"/>
      <c r="E13161"/>
      <c r="F13161"/>
      <c r="G13161"/>
      <c r="H13161"/>
      <c r="I13161"/>
    </row>
    <row r="13162" spans="4:9" x14ac:dyDescent="0.2">
      <c r="D13162" s="7"/>
      <c r="E13162"/>
      <c r="F13162"/>
      <c r="G13162"/>
      <c r="H13162"/>
      <c r="I13162"/>
    </row>
    <row r="13163" spans="4:9" x14ac:dyDescent="0.2">
      <c r="D13163" s="7"/>
      <c r="E13163"/>
      <c r="F13163"/>
      <c r="G13163"/>
      <c r="H13163"/>
      <c r="I13163"/>
    </row>
    <row r="13164" spans="4:9" x14ac:dyDescent="0.2">
      <c r="D13164" s="7"/>
      <c r="E13164"/>
      <c r="F13164"/>
      <c r="G13164"/>
      <c r="H13164"/>
      <c r="I13164"/>
    </row>
    <row r="13165" spans="4:9" x14ac:dyDescent="0.2">
      <c r="D13165" s="7"/>
      <c r="E13165"/>
      <c r="F13165"/>
      <c r="G13165"/>
      <c r="H13165"/>
      <c r="I13165"/>
    </row>
    <row r="13166" spans="4:9" x14ac:dyDescent="0.2">
      <c r="D13166" s="7"/>
      <c r="E13166"/>
      <c r="F13166"/>
      <c r="G13166"/>
      <c r="H13166"/>
      <c r="I13166"/>
    </row>
    <row r="13167" spans="4:9" x14ac:dyDescent="0.2">
      <c r="D13167" s="7"/>
      <c r="E13167"/>
      <c r="F13167"/>
      <c r="G13167"/>
      <c r="H13167"/>
      <c r="I13167"/>
    </row>
    <row r="13168" spans="4:9" x14ac:dyDescent="0.2">
      <c r="D13168" s="7"/>
      <c r="E13168"/>
      <c r="F13168"/>
      <c r="G13168"/>
      <c r="H13168"/>
      <c r="I13168"/>
    </row>
    <row r="13169" spans="4:9" x14ac:dyDescent="0.2">
      <c r="D13169" s="7"/>
      <c r="E13169"/>
      <c r="F13169"/>
      <c r="G13169"/>
      <c r="H13169"/>
      <c r="I13169"/>
    </row>
    <row r="13170" spans="4:9" x14ac:dyDescent="0.2">
      <c r="D13170" s="7"/>
      <c r="E13170"/>
      <c r="F13170"/>
      <c r="G13170"/>
      <c r="H13170"/>
      <c r="I13170"/>
    </row>
    <row r="13171" spans="4:9" x14ac:dyDescent="0.2">
      <c r="D13171" s="7"/>
      <c r="E13171"/>
      <c r="F13171"/>
      <c r="G13171"/>
      <c r="H13171"/>
      <c r="I13171"/>
    </row>
    <row r="13172" spans="4:9" x14ac:dyDescent="0.2">
      <c r="D13172" s="7"/>
      <c r="E13172"/>
      <c r="F13172"/>
      <c r="G13172"/>
      <c r="H13172"/>
      <c r="I13172"/>
    </row>
    <row r="13173" spans="4:9" x14ac:dyDescent="0.2">
      <c r="D13173" s="7"/>
      <c r="E13173"/>
      <c r="F13173"/>
      <c r="G13173"/>
      <c r="H13173"/>
      <c r="I13173"/>
    </row>
    <row r="13174" spans="4:9" x14ac:dyDescent="0.2">
      <c r="D13174" s="7"/>
      <c r="E13174"/>
      <c r="F13174"/>
      <c r="G13174"/>
      <c r="H13174"/>
      <c r="I13174"/>
    </row>
    <row r="13175" spans="4:9" x14ac:dyDescent="0.2">
      <c r="D13175" s="7"/>
      <c r="E13175"/>
      <c r="F13175"/>
      <c r="G13175"/>
      <c r="H13175"/>
      <c r="I13175"/>
    </row>
    <row r="13176" spans="4:9" x14ac:dyDescent="0.2">
      <c r="D13176" s="7"/>
      <c r="E13176"/>
      <c r="F13176"/>
      <c r="G13176"/>
      <c r="H13176"/>
      <c r="I13176"/>
    </row>
    <row r="13177" spans="4:9" x14ac:dyDescent="0.2">
      <c r="D13177" s="7"/>
      <c r="E13177"/>
      <c r="F13177"/>
      <c r="G13177"/>
      <c r="H13177"/>
      <c r="I13177"/>
    </row>
    <row r="13178" spans="4:9" x14ac:dyDescent="0.2">
      <c r="D13178" s="7"/>
      <c r="E13178"/>
      <c r="F13178"/>
      <c r="G13178"/>
      <c r="H13178"/>
      <c r="I13178"/>
    </row>
    <row r="13179" spans="4:9" x14ac:dyDescent="0.2">
      <c r="D13179" s="7"/>
      <c r="E13179"/>
      <c r="F13179"/>
      <c r="G13179"/>
      <c r="H13179"/>
      <c r="I13179"/>
    </row>
    <row r="13180" spans="4:9" x14ac:dyDescent="0.2">
      <c r="D13180" s="7"/>
      <c r="E13180"/>
      <c r="F13180"/>
      <c r="G13180"/>
      <c r="H13180"/>
      <c r="I13180"/>
    </row>
    <row r="13181" spans="4:9" x14ac:dyDescent="0.2">
      <c r="D13181" s="7"/>
      <c r="E13181"/>
      <c r="F13181"/>
      <c r="G13181"/>
      <c r="H13181"/>
      <c r="I13181"/>
    </row>
    <row r="13182" spans="4:9" x14ac:dyDescent="0.2">
      <c r="D13182" s="7"/>
      <c r="E13182"/>
      <c r="F13182"/>
      <c r="G13182"/>
      <c r="H13182"/>
      <c r="I13182"/>
    </row>
    <row r="13183" spans="4:9" x14ac:dyDescent="0.2">
      <c r="D13183" s="7"/>
      <c r="E13183"/>
      <c r="F13183"/>
      <c r="G13183"/>
      <c r="H13183"/>
      <c r="I13183"/>
    </row>
    <row r="13184" spans="4:9" x14ac:dyDescent="0.2">
      <c r="D13184" s="7"/>
      <c r="E13184"/>
      <c r="F13184"/>
      <c r="G13184"/>
      <c r="H13184"/>
      <c r="I13184"/>
    </row>
    <row r="13185" spans="4:9" x14ac:dyDescent="0.2">
      <c r="D13185" s="7"/>
      <c r="E13185"/>
      <c r="F13185"/>
      <c r="G13185"/>
      <c r="H13185"/>
      <c r="I13185"/>
    </row>
    <row r="13186" spans="4:9" x14ac:dyDescent="0.2">
      <c r="D13186" s="7"/>
      <c r="E13186"/>
      <c r="F13186"/>
      <c r="G13186"/>
      <c r="H13186"/>
      <c r="I13186"/>
    </row>
    <row r="13187" spans="4:9" x14ac:dyDescent="0.2">
      <c r="D13187" s="7"/>
      <c r="E13187"/>
      <c r="F13187"/>
      <c r="G13187"/>
      <c r="H13187"/>
      <c r="I13187"/>
    </row>
    <row r="13188" spans="4:9" x14ac:dyDescent="0.2">
      <c r="D13188" s="7"/>
      <c r="E13188"/>
      <c r="F13188"/>
      <c r="G13188"/>
      <c r="H13188"/>
      <c r="I13188"/>
    </row>
    <row r="13189" spans="4:9" x14ac:dyDescent="0.2">
      <c r="D13189" s="7"/>
      <c r="E13189"/>
      <c r="F13189"/>
      <c r="G13189"/>
      <c r="H13189"/>
      <c r="I13189"/>
    </row>
    <row r="13190" spans="4:9" x14ac:dyDescent="0.2">
      <c r="D13190" s="7"/>
      <c r="E13190"/>
      <c r="F13190"/>
      <c r="G13190"/>
      <c r="H13190"/>
      <c r="I13190"/>
    </row>
    <row r="13191" spans="4:9" x14ac:dyDescent="0.2">
      <c r="D13191" s="7"/>
      <c r="E13191"/>
      <c r="F13191"/>
      <c r="G13191"/>
      <c r="H13191"/>
      <c r="I13191"/>
    </row>
    <row r="13192" spans="4:9" x14ac:dyDescent="0.2">
      <c r="D13192" s="7"/>
      <c r="E13192"/>
      <c r="F13192"/>
      <c r="G13192"/>
      <c r="H13192"/>
      <c r="I13192"/>
    </row>
    <row r="13193" spans="4:9" x14ac:dyDescent="0.2">
      <c r="D13193" s="7"/>
      <c r="E13193"/>
      <c r="F13193"/>
      <c r="G13193"/>
      <c r="H13193"/>
      <c r="I13193"/>
    </row>
    <row r="13194" spans="4:9" x14ac:dyDescent="0.2">
      <c r="D13194" s="7"/>
      <c r="E13194"/>
      <c r="F13194"/>
      <c r="G13194"/>
      <c r="H13194"/>
      <c r="I13194"/>
    </row>
    <row r="13195" spans="4:9" x14ac:dyDescent="0.2">
      <c r="D13195" s="7"/>
      <c r="E13195"/>
      <c r="F13195"/>
      <c r="G13195"/>
      <c r="H13195"/>
      <c r="I13195"/>
    </row>
    <row r="13196" spans="4:9" x14ac:dyDescent="0.2">
      <c r="D13196" s="7"/>
      <c r="E13196"/>
      <c r="F13196"/>
      <c r="G13196"/>
      <c r="H13196"/>
      <c r="I13196"/>
    </row>
    <row r="13197" spans="4:9" x14ac:dyDescent="0.2">
      <c r="D13197" s="7"/>
      <c r="E13197"/>
      <c r="F13197"/>
      <c r="G13197"/>
      <c r="H13197"/>
      <c r="I13197"/>
    </row>
    <row r="13198" spans="4:9" x14ac:dyDescent="0.2">
      <c r="D13198" s="7"/>
      <c r="E13198"/>
      <c r="F13198"/>
      <c r="G13198"/>
      <c r="H13198"/>
      <c r="I13198"/>
    </row>
    <row r="13199" spans="4:9" x14ac:dyDescent="0.2">
      <c r="D13199" s="7"/>
      <c r="E13199"/>
      <c r="F13199"/>
      <c r="G13199"/>
      <c r="H13199"/>
      <c r="I13199"/>
    </row>
    <row r="13200" spans="4:9" x14ac:dyDescent="0.2">
      <c r="D13200" s="7"/>
      <c r="E13200"/>
      <c r="F13200"/>
      <c r="G13200"/>
      <c r="H13200"/>
      <c r="I13200"/>
    </row>
    <row r="13201" spans="4:9" x14ac:dyDescent="0.2">
      <c r="D13201" s="7"/>
      <c r="E13201"/>
      <c r="F13201"/>
      <c r="G13201"/>
      <c r="H13201"/>
      <c r="I13201"/>
    </row>
    <row r="13202" spans="4:9" x14ac:dyDescent="0.2">
      <c r="D13202" s="7"/>
      <c r="E13202"/>
      <c r="F13202"/>
      <c r="G13202"/>
      <c r="H13202"/>
      <c r="I13202"/>
    </row>
    <row r="13203" spans="4:9" x14ac:dyDescent="0.2">
      <c r="D13203" s="7"/>
      <c r="E13203"/>
      <c r="F13203"/>
      <c r="G13203"/>
      <c r="H13203"/>
      <c r="I13203"/>
    </row>
    <row r="13204" spans="4:9" x14ac:dyDescent="0.2">
      <c r="D13204" s="7"/>
      <c r="E13204"/>
      <c r="F13204"/>
      <c r="G13204"/>
      <c r="H13204"/>
      <c r="I13204"/>
    </row>
    <row r="13205" spans="4:9" x14ac:dyDescent="0.2">
      <c r="D13205" s="7"/>
      <c r="E13205"/>
      <c r="F13205"/>
      <c r="G13205"/>
      <c r="H13205"/>
      <c r="I13205"/>
    </row>
    <row r="13206" spans="4:9" x14ac:dyDescent="0.2">
      <c r="D13206" s="7"/>
      <c r="E13206"/>
      <c r="F13206"/>
      <c r="G13206"/>
      <c r="H13206"/>
      <c r="I13206"/>
    </row>
    <row r="13207" spans="4:9" x14ac:dyDescent="0.2">
      <c r="D13207" s="7"/>
      <c r="E13207"/>
      <c r="F13207"/>
      <c r="G13207"/>
      <c r="H13207"/>
      <c r="I13207"/>
    </row>
    <row r="13208" spans="4:9" x14ac:dyDescent="0.2">
      <c r="D13208" s="7"/>
      <c r="E13208"/>
      <c r="F13208"/>
      <c r="G13208"/>
      <c r="H13208"/>
      <c r="I13208"/>
    </row>
    <row r="13209" spans="4:9" x14ac:dyDescent="0.2">
      <c r="D13209" s="7"/>
      <c r="E13209"/>
      <c r="F13209"/>
      <c r="G13209"/>
      <c r="H13209"/>
      <c r="I13209"/>
    </row>
    <row r="13210" spans="4:9" x14ac:dyDescent="0.2">
      <c r="D13210" s="7"/>
      <c r="E13210"/>
      <c r="F13210"/>
      <c r="G13210"/>
      <c r="H13210"/>
      <c r="I13210"/>
    </row>
    <row r="13211" spans="4:9" x14ac:dyDescent="0.2">
      <c r="D13211" s="7"/>
      <c r="E13211"/>
      <c r="F13211"/>
      <c r="G13211"/>
      <c r="H13211"/>
      <c r="I13211"/>
    </row>
    <row r="13212" spans="4:9" x14ac:dyDescent="0.2">
      <c r="D13212" s="7"/>
      <c r="E13212"/>
      <c r="F13212"/>
      <c r="G13212"/>
      <c r="H13212"/>
      <c r="I13212"/>
    </row>
    <row r="13213" spans="4:9" x14ac:dyDescent="0.2">
      <c r="D13213" s="7"/>
      <c r="E13213"/>
      <c r="F13213"/>
      <c r="G13213"/>
      <c r="H13213"/>
      <c r="I13213"/>
    </row>
    <row r="13214" spans="4:9" x14ac:dyDescent="0.2">
      <c r="D13214" s="7"/>
      <c r="E13214"/>
      <c r="F13214"/>
      <c r="G13214"/>
      <c r="H13214"/>
      <c r="I13214"/>
    </row>
    <row r="13215" spans="4:9" x14ac:dyDescent="0.2">
      <c r="D13215" s="7"/>
      <c r="E13215"/>
      <c r="F13215"/>
      <c r="G13215"/>
      <c r="H13215"/>
      <c r="I13215"/>
    </row>
    <row r="13216" spans="4:9" x14ac:dyDescent="0.2">
      <c r="D13216" s="7"/>
      <c r="E13216"/>
      <c r="F13216"/>
      <c r="G13216"/>
      <c r="H13216"/>
      <c r="I13216"/>
    </row>
    <row r="13217" spans="4:9" x14ac:dyDescent="0.2">
      <c r="D13217" s="7"/>
      <c r="E13217"/>
      <c r="F13217"/>
      <c r="G13217"/>
      <c r="H13217"/>
      <c r="I13217"/>
    </row>
    <row r="13218" spans="4:9" x14ac:dyDescent="0.2">
      <c r="D13218" s="7"/>
      <c r="E13218"/>
      <c r="F13218"/>
      <c r="G13218"/>
      <c r="H13218"/>
      <c r="I13218"/>
    </row>
    <row r="13219" spans="4:9" x14ac:dyDescent="0.2">
      <c r="D13219" s="7"/>
      <c r="E13219"/>
      <c r="F13219"/>
      <c r="G13219"/>
      <c r="H13219"/>
      <c r="I13219"/>
    </row>
    <row r="13220" spans="4:9" x14ac:dyDescent="0.2">
      <c r="D13220" s="7"/>
      <c r="E13220"/>
      <c r="F13220"/>
      <c r="G13220"/>
      <c r="H13220"/>
      <c r="I13220"/>
    </row>
    <row r="13221" spans="4:9" x14ac:dyDescent="0.2">
      <c r="D13221" s="7"/>
      <c r="E13221"/>
      <c r="F13221"/>
      <c r="G13221"/>
      <c r="H13221"/>
      <c r="I13221"/>
    </row>
    <row r="13222" spans="4:9" x14ac:dyDescent="0.2">
      <c r="D13222" s="7"/>
      <c r="E13222"/>
      <c r="F13222"/>
      <c r="G13222"/>
      <c r="H13222"/>
      <c r="I13222"/>
    </row>
    <row r="13223" spans="4:9" x14ac:dyDescent="0.2">
      <c r="D13223" s="7"/>
      <c r="E13223"/>
      <c r="F13223"/>
      <c r="G13223"/>
      <c r="H13223"/>
      <c r="I13223"/>
    </row>
    <row r="13224" spans="4:9" x14ac:dyDescent="0.2">
      <c r="D13224" s="7"/>
      <c r="E13224"/>
      <c r="F13224"/>
      <c r="G13224"/>
      <c r="H13224"/>
      <c r="I13224"/>
    </row>
    <row r="13225" spans="4:9" x14ac:dyDescent="0.2">
      <c r="D13225" s="7"/>
      <c r="E13225"/>
      <c r="F13225"/>
      <c r="G13225"/>
      <c r="H13225"/>
      <c r="I13225"/>
    </row>
    <row r="13226" spans="4:9" x14ac:dyDescent="0.2">
      <c r="D13226" s="7"/>
      <c r="E13226"/>
      <c r="F13226"/>
      <c r="G13226"/>
      <c r="H13226"/>
      <c r="I13226"/>
    </row>
    <row r="13227" spans="4:9" x14ac:dyDescent="0.2">
      <c r="D13227" s="7"/>
      <c r="E13227"/>
      <c r="F13227"/>
      <c r="G13227"/>
      <c r="H13227"/>
      <c r="I13227"/>
    </row>
    <row r="13228" spans="4:9" x14ac:dyDescent="0.2">
      <c r="D13228" s="7"/>
      <c r="E13228"/>
      <c r="F13228"/>
      <c r="G13228"/>
      <c r="H13228"/>
      <c r="I13228"/>
    </row>
    <row r="13229" spans="4:9" x14ac:dyDescent="0.2">
      <c r="D13229" s="7"/>
      <c r="E13229"/>
      <c r="F13229"/>
      <c r="G13229"/>
      <c r="H13229"/>
      <c r="I13229"/>
    </row>
    <row r="13230" spans="4:9" x14ac:dyDescent="0.2">
      <c r="D13230" s="7"/>
      <c r="E13230"/>
      <c r="F13230"/>
      <c r="G13230"/>
      <c r="H13230"/>
      <c r="I13230"/>
    </row>
    <row r="13231" spans="4:9" x14ac:dyDescent="0.2">
      <c r="D13231" s="7"/>
      <c r="E13231"/>
      <c r="F13231"/>
      <c r="G13231"/>
      <c r="H13231"/>
      <c r="I13231"/>
    </row>
    <row r="13232" spans="4:9" x14ac:dyDescent="0.2">
      <c r="D13232" s="7"/>
      <c r="E13232"/>
      <c r="F13232"/>
      <c r="G13232"/>
      <c r="H13232"/>
      <c r="I13232"/>
    </row>
    <row r="13233" spans="4:9" x14ac:dyDescent="0.2">
      <c r="D13233" s="7"/>
      <c r="E13233"/>
      <c r="F13233"/>
      <c r="G13233"/>
      <c r="H13233"/>
      <c r="I13233"/>
    </row>
    <row r="13234" spans="4:9" x14ac:dyDescent="0.2">
      <c r="D13234" s="7"/>
      <c r="E13234"/>
      <c r="F13234"/>
      <c r="G13234"/>
      <c r="H13234"/>
      <c r="I13234"/>
    </row>
    <row r="13235" spans="4:9" x14ac:dyDescent="0.2">
      <c r="D13235" s="7"/>
      <c r="E13235"/>
      <c r="F13235"/>
      <c r="G13235"/>
      <c r="H13235"/>
      <c r="I13235"/>
    </row>
    <row r="13236" spans="4:9" x14ac:dyDescent="0.2">
      <c r="D13236" s="7"/>
      <c r="E13236"/>
      <c r="F13236"/>
      <c r="G13236"/>
      <c r="H13236"/>
      <c r="I13236"/>
    </row>
    <row r="13237" spans="4:9" x14ac:dyDescent="0.2">
      <c r="D13237" s="7"/>
      <c r="E13237"/>
      <c r="F13237"/>
      <c r="G13237"/>
      <c r="H13237"/>
      <c r="I13237"/>
    </row>
    <row r="13238" spans="4:9" x14ac:dyDescent="0.2">
      <c r="D13238" s="7"/>
      <c r="E13238"/>
      <c r="F13238"/>
      <c r="G13238"/>
      <c r="H13238"/>
      <c r="I13238"/>
    </row>
    <row r="13239" spans="4:9" x14ac:dyDescent="0.2">
      <c r="D13239" s="7"/>
      <c r="E13239"/>
      <c r="F13239"/>
      <c r="G13239"/>
      <c r="H13239"/>
      <c r="I13239"/>
    </row>
    <row r="13240" spans="4:9" x14ac:dyDescent="0.2">
      <c r="D13240" s="7"/>
      <c r="E13240"/>
      <c r="F13240"/>
      <c r="G13240"/>
      <c r="H13240"/>
      <c r="I13240"/>
    </row>
    <row r="13241" spans="4:9" x14ac:dyDescent="0.2">
      <c r="D13241" s="7"/>
      <c r="E13241"/>
      <c r="F13241"/>
      <c r="G13241"/>
      <c r="H13241"/>
      <c r="I13241"/>
    </row>
    <row r="13242" spans="4:9" x14ac:dyDescent="0.2">
      <c r="D13242" s="7"/>
      <c r="E13242"/>
      <c r="F13242"/>
      <c r="G13242"/>
      <c r="H13242"/>
      <c r="I13242"/>
    </row>
    <row r="13243" spans="4:9" x14ac:dyDescent="0.2">
      <c r="D13243" s="7"/>
      <c r="E13243"/>
      <c r="F13243"/>
      <c r="G13243"/>
      <c r="H13243"/>
      <c r="I13243"/>
    </row>
    <row r="13244" spans="4:9" x14ac:dyDescent="0.2">
      <c r="D13244" s="7"/>
      <c r="E13244"/>
      <c r="F13244"/>
      <c r="G13244"/>
      <c r="H13244"/>
      <c r="I13244"/>
    </row>
    <row r="13245" spans="4:9" x14ac:dyDescent="0.2">
      <c r="D13245" s="7"/>
      <c r="E13245"/>
      <c r="F13245"/>
      <c r="G13245"/>
      <c r="H13245"/>
      <c r="I13245"/>
    </row>
    <row r="13246" spans="4:9" x14ac:dyDescent="0.2">
      <c r="D13246" s="7"/>
      <c r="E13246"/>
      <c r="F13246"/>
      <c r="G13246"/>
      <c r="H13246"/>
      <c r="I13246"/>
    </row>
    <row r="13247" spans="4:9" x14ac:dyDescent="0.2">
      <c r="D13247" s="7"/>
      <c r="E13247"/>
      <c r="F13247"/>
      <c r="G13247"/>
      <c r="H13247"/>
      <c r="I13247"/>
    </row>
    <row r="13248" spans="4:9" x14ac:dyDescent="0.2">
      <c r="D13248" s="7"/>
      <c r="E13248"/>
      <c r="F13248"/>
      <c r="G13248"/>
      <c r="H13248"/>
      <c r="I13248"/>
    </row>
    <row r="13249" spans="4:9" x14ac:dyDescent="0.2">
      <c r="D13249" s="7"/>
      <c r="E13249"/>
      <c r="F13249"/>
      <c r="G13249"/>
      <c r="H13249"/>
      <c r="I13249"/>
    </row>
    <row r="13250" spans="4:9" x14ac:dyDescent="0.2">
      <c r="D13250" s="7"/>
      <c r="E13250"/>
      <c r="F13250"/>
      <c r="G13250"/>
      <c r="H13250"/>
      <c r="I13250"/>
    </row>
    <row r="13251" spans="4:9" x14ac:dyDescent="0.2">
      <c r="D13251" s="7"/>
      <c r="E13251"/>
      <c r="F13251"/>
      <c r="G13251"/>
      <c r="H13251"/>
      <c r="I13251"/>
    </row>
    <row r="13252" spans="4:9" x14ac:dyDescent="0.2">
      <c r="D13252" s="7"/>
      <c r="E13252"/>
      <c r="F13252"/>
      <c r="G13252"/>
      <c r="H13252"/>
      <c r="I13252"/>
    </row>
    <row r="13253" spans="4:9" x14ac:dyDescent="0.2">
      <c r="D13253" s="7"/>
      <c r="E13253"/>
      <c r="F13253"/>
      <c r="G13253"/>
      <c r="H13253"/>
      <c r="I13253"/>
    </row>
    <row r="13254" spans="4:9" x14ac:dyDescent="0.2">
      <c r="D13254" s="7"/>
      <c r="E13254"/>
      <c r="F13254"/>
      <c r="G13254"/>
      <c r="H13254"/>
      <c r="I13254"/>
    </row>
    <row r="13255" spans="4:9" x14ac:dyDescent="0.2">
      <c r="D13255" s="7"/>
      <c r="E13255"/>
      <c r="F13255"/>
      <c r="G13255"/>
      <c r="H13255"/>
      <c r="I13255"/>
    </row>
    <row r="13256" spans="4:9" x14ac:dyDescent="0.2">
      <c r="D13256" s="7"/>
      <c r="E13256"/>
      <c r="F13256"/>
      <c r="G13256"/>
      <c r="H13256"/>
      <c r="I13256"/>
    </row>
    <row r="13257" spans="4:9" x14ac:dyDescent="0.2">
      <c r="D13257" s="7"/>
      <c r="E13257"/>
      <c r="F13257"/>
      <c r="G13257"/>
      <c r="H13257"/>
      <c r="I13257"/>
    </row>
    <row r="13258" spans="4:9" x14ac:dyDescent="0.2">
      <c r="D13258" s="7"/>
      <c r="E13258"/>
      <c r="F13258"/>
      <c r="G13258"/>
      <c r="H13258"/>
      <c r="I13258"/>
    </row>
    <row r="13259" spans="4:9" x14ac:dyDescent="0.2">
      <c r="D13259" s="7"/>
      <c r="E13259"/>
      <c r="F13259"/>
      <c r="G13259"/>
      <c r="H13259"/>
      <c r="I13259"/>
    </row>
    <row r="13260" spans="4:9" x14ac:dyDescent="0.2">
      <c r="D13260" s="7"/>
      <c r="E13260"/>
      <c r="F13260"/>
      <c r="G13260"/>
      <c r="H13260"/>
      <c r="I13260"/>
    </row>
    <row r="13261" spans="4:9" x14ac:dyDescent="0.2">
      <c r="D13261" s="7"/>
      <c r="E13261"/>
      <c r="F13261"/>
      <c r="G13261"/>
      <c r="H13261"/>
      <c r="I13261"/>
    </row>
    <row r="13262" spans="4:9" x14ac:dyDescent="0.2">
      <c r="D13262" s="7"/>
      <c r="E13262"/>
      <c r="F13262"/>
      <c r="G13262"/>
      <c r="H13262"/>
      <c r="I13262"/>
    </row>
    <row r="13263" spans="4:9" x14ac:dyDescent="0.2">
      <c r="D13263" s="7"/>
      <c r="E13263"/>
      <c r="F13263"/>
      <c r="G13263"/>
      <c r="H13263"/>
      <c r="I13263"/>
    </row>
    <row r="13264" spans="4:9" x14ac:dyDescent="0.2">
      <c r="D13264" s="7"/>
      <c r="E13264"/>
      <c r="F13264"/>
      <c r="G13264"/>
      <c r="H13264"/>
      <c r="I13264"/>
    </row>
    <row r="13265" spans="4:9" x14ac:dyDescent="0.2">
      <c r="D13265" s="7"/>
      <c r="E13265"/>
      <c r="F13265"/>
      <c r="G13265"/>
      <c r="H13265"/>
      <c r="I13265"/>
    </row>
    <row r="13266" spans="4:9" x14ac:dyDescent="0.2">
      <c r="D13266" s="7"/>
      <c r="E13266"/>
      <c r="F13266"/>
      <c r="G13266"/>
      <c r="H13266"/>
      <c r="I13266"/>
    </row>
    <row r="13267" spans="4:9" x14ac:dyDescent="0.2">
      <c r="D13267" s="7"/>
      <c r="E13267"/>
      <c r="F13267"/>
      <c r="G13267"/>
      <c r="H13267"/>
      <c r="I13267"/>
    </row>
    <row r="13268" spans="4:9" x14ac:dyDescent="0.2">
      <c r="D13268" s="7"/>
      <c r="E13268"/>
      <c r="F13268"/>
      <c r="G13268"/>
      <c r="H13268"/>
      <c r="I13268"/>
    </row>
    <row r="13269" spans="4:9" x14ac:dyDescent="0.2">
      <c r="D13269" s="7"/>
      <c r="E13269"/>
      <c r="F13269"/>
      <c r="G13269"/>
      <c r="H13269"/>
      <c r="I13269"/>
    </row>
    <row r="13270" spans="4:9" x14ac:dyDescent="0.2">
      <c r="D13270" s="7"/>
      <c r="E13270"/>
      <c r="F13270"/>
      <c r="G13270"/>
      <c r="H13270"/>
      <c r="I13270"/>
    </row>
    <row r="13271" spans="4:9" x14ac:dyDescent="0.2">
      <c r="D13271" s="7"/>
      <c r="E13271"/>
      <c r="F13271"/>
      <c r="G13271"/>
      <c r="H13271"/>
      <c r="I13271"/>
    </row>
    <row r="13272" spans="4:9" x14ac:dyDescent="0.2">
      <c r="D13272" s="7"/>
      <c r="E13272"/>
      <c r="F13272"/>
      <c r="G13272"/>
      <c r="H13272"/>
      <c r="I13272"/>
    </row>
    <row r="13273" spans="4:9" x14ac:dyDescent="0.2">
      <c r="D13273" s="7"/>
      <c r="E13273"/>
      <c r="F13273"/>
      <c r="G13273"/>
      <c r="H13273"/>
      <c r="I13273"/>
    </row>
    <row r="13274" spans="4:9" x14ac:dyDescent="0.2">
      <c r="D13274" s="7"/>
      <c r="E13274"/>
      <c r="F13274"/>
      <c r="G13274"/>
      <c r="H13274"/>
      <c r="I13274"/>
    </row>
    <row r="13275" spans="4:9" x14ac:dyDescent="0.2">
      <c r="D13275" s="7"/>
      <c r="E13275"/>
      <c r="F13275"/>
      <c r="G13275"/>
      <c r="H13275"/>
      <c r="I13275"/>
    </row>
    <row r="13276" spans="4:9" x14ac:dyDescent="0.2">
      <c r="D13276" s="7"/>
      <c r="E13276"/>
      <c r="F13276"/>
      <c r="G13276"/>
      <c r="H13276"/>
      <c r="I13276"/>
    </row>
    <row r="13277" spans="4:9" x14ac:dyDescent="0.2">
      <c r="D13277" s="7"/>
      <c r="E13277"/>
      <c r="F13277"/>
      <c r="G13277"/>
      <c r="H13277"/>
      <c r="I13277"/>
    </row>
    <row r="13278" spans="4:9" x14ac:dyDescent="0.2">
      <c r="D13278" s="7"/>
      <c r="E13278"/>
      <c r="F13278"/>
      <c r="G13278"/>
      <c r="H13278"/>
      <c r="I13278"/>
    </row>
    <row r="13279" spans="4:9" x14ac:dyDescent="0.2">
      <c r="D13279" s="7"/>
      <c r="E13279"/>
      <c r="F13279"/>
      <c r="G13279"/>
      <c r="H13279"/>
      <c r="I13279"/>
    </row>
    <row r="13280" spans="4:9" x14ac:dyDescent="0.2">
      <c r="D13280" s="7"/>
      <c r="E13280"/>
      <c r="F13280"/>
      <c r="G13280"/>
      <c r="H13280"/>
      <c r="I13280"/>
    </row>
    <row r="13281" spans="4:9" x14ac:dyDescent="0.2">
      <c r="D13281" s="7"/>
      <c r="E13281"/>
      <c r="F13281"/>
      <c r="G13281"/>
      <c r="H13281"/>
      <c r="I13281"/>
    </row>
    <row r="13282" spans="4:9" x14ac:dyDescent="0.2">
      <c r="D13282" s="7"/>
      <c r="E13282"/>
      <c r="F13282"/>
      <c r="G13282"/>
      <c r="H13282"/>
      <c r="I13282"/>
    </row>
    <row r="13283" spans="4:9" x14ac:dyDescent="0.2">
      <c r="D13283" s="7"/>
      <c r="E13283"/>
      <c r="F13283"/>
      <c r="G13283"/>
      <c r="H13283"/>
      <c r="I13283"/>
    </row>
    <row r="13284" spans="4:9" x14ac:dyDescent="0.2">
      <c r="D13284" s="7"/>
      <c r="E13284"/>
      <c r="F13284"/>
      <c r="G13284"/>
      <c r="H13284"/>
      <c r="I13284"/>
    </row>
    <row r="13285" spans="4:9" x14ac:dyDescent="0.2">
      <c r="D13285" s="7"/>
      <c r="E13285"/>
      <c r="F13285"/>
      <c r="G13285"/>
      <c r="H13285"/>
      <c r="I13285"/>
    </row>
    <row r="13286" spans="4:9" x14ac:dyDescent="0.2">
      <c r="D13286" s="7"/>
      <c r="E13286"/>
      <c r="F13286"/>
      <c r="G13286"/>
      <c r="H13286"/>
      <c r="I13286"/>
    </row>
    <row r="13287" spans="4:9" x14ac:dyDescent="0.2">
      <c r="D13287" s="7"/>
      <c r="E13287"/>
      <c r="F13287"/>
      <c r="G13287"/>
      <c r="H13287"/>
      <c r="I13287"/>
    </row>
    <row r="13288" spans="4:9" x14ac:dyDescent="0.2">
      <c r="D13288" s="7"/>
      <c r="E13288"/>
      <c r="F13288"/>
      <c r="G13288"/>
      <c r="H13288"/>
      <c r="I13288"/>
    </row>
    <row r="13289" spans="4:9" x14ac:dyDescent="0.2">
      <c r="D13289" s="7"/>
      <c r="E13289"/>
      <c r="F13289"/>
      <c r="G13289"/>
      <c r="H13289"/>
      <c r="I13289"/>
    </row>
    <row r="13290" spans="4:9" x14ac:dyDescent="0.2">
      <c r="D13290" s="7"/>
      <c r="E13290"/>
      <c r="F13290"/>
      <c r="G13290"/>
      <c r="H13290"/>
      <c r="I13290"/>
    </row>
    <row r="13291" spans="4:9" x14ac:dyDescent="0.2">
      <c r="D13291" s="7"/>
      <c r="E13291"/>
      <c r="F13291"/>
      <c r="G13291"/>
      <c r="H13291"/>
      <c r="I13291"/>
    </row>
    <row r="13292" spans="4:9" x14ac:dyDescent="0.2">
      <c r="D13292" s="7"/>
      <c r="E13292"/>
      <c r="F13292"/>
      <c r="G13292"/>
      <c r="H13292"/>
      <c r="I13292"/>
    </row>
    <row r="13293" spans="4:9" x14ac:dyDescent="0.2">
      <c r="D13293" s="7"/>
      <c r="E13293"/>
      <c r="F13293"/>
      <c r="G13293"/>
      <c r="H13293"/>
      <c r="I13293"/>
    </row>
    <row r="13294" spans="4:9" x14ac:dyDescent="0.2">
      <c r="D13294" s="7"/>
      <c r="E13294"/>
      <c r="F13294"/>
      <c r="G13294"/>
      <c r="H13294"/>
      <c r="I13294"/>
    </row>
    <row r="13295" spans="4:9" x14ac:dyDescent="0.2">
      <c r="D13295" s="7"/>
      <c r="E13295"/>
      <c r="F13295"/>
      <c r="G13295"/>
      <c r="H13295"/>
      <c r="I13295"/>
    </row>
    <row r="13296" spans="4:9" x14ac:dyDescent="0.2">
      <c r="D13296" s="7"/>
      <c r="E13296"/>
      <c r="F13296"/>
      <c r="G13296"/>
      <c r="H13296"/>
      <c r="I13296"/>
    </row>
    <row r="13297" spans="4:9" x14ac:dyDescent="0.2">
      <c r="D13297" s="7"/>
      <c r="E13297"/>
      <c r="F13297"/>
      <c r="G13297"/>
      <c r="H13297"/>
      <c r="I13297"/>
    </row>
    <row r="13298" spans="4:9" x14ac:dyDescent="0.2">
      <c r="D13298" s="7"/>
      <c r="E13298"/>
      <c r="F13298"/>
      <c r="G13298"/>
      <c r="H13298"/>
      <c r="I13298"/>
    </row>
    <row r="13299" spans="4:9" x14ac:dyDescent="0.2">
      <c r="D13299" s="7"/>
      <c r="E13299"/>
      <c r="F13299"/>
      <c r="G13299"/>
      <c r="H13299"/>
      <c r="I13299"/>
    </row>
    <row r="13300" spans="4:9" x14ac:dyDescent="0.2">
      <c r="D13300" s="7"/>
      <c r="E13300"/>
      <c r="F13300"/>
      <c r="G13300"/>
      <c r="H13300"/>
      <c r="I13300"/>
    </row>
    <row r="13301" spans="4:9" x14ac:dyDescent="0.2">
      <c r="D13301" s="7"/>
      <c r="E13301"/>
      <c r="F13301"/>
      <c r="G13301"/>
      <c r="H13301"/>
      <c r="I13301"/>
    </row>
    <row r="13302" spans="4:9" x14ac:dyDescent="0.2">
      <c r="D13302" s="7"/>
      <c r="E13302"/>
      <c r="F13302"/>
      <c r="G13302"/>
      <c r="H13302"/>
      <c r="I13302"/>
    </row>
    <row r="13303" spans="4:9" x14ac:dyDescent="0.2">
      <c r="D13303" s="7"/>
      <c r="E13303"/>
      <c r="F13303"/>
      <c r="G13303"/>
      <c r="H13303"/>
      <c r="I13303"/>
    </row>
    <row r="13304" spans="4:9" x14ac:dyDescent="0.2">
      <c r="D13304" s="7"/>
      <c r="E13304"/>
      <c r="F13304"/>
      <c r="G13304"/>
      <c r="H13304"/>
      <c r="I13304"/>
    </row>
    <row r="13305" spans="4:9" x14ac:dyDescent="0.2">
      <c r="D13305" s="7"/>
      <c r="E13305"/>
      <c r="F13305"/>
      <c r="G13305"/>
      <c r="H13305"/>
      <c r="I13305"/>
    </row>
    <row r="13306" spans="4:9" x14ac:dyDescent="0.2">
      <c r="D13306" s="7"/>
      <c r="E13306"/>
      <c r="F13306"/>
      <c r="G13306"/>
      <c r="H13306"/>
      <c r="I13306"/>
    </row>
    <row r="13307" spans="4:9" x14ac:dyDescent="0.2">
      <c r="D13307" s="7"/>
      <c r="E13307"/>
      <c r="F13307"/>
      <c r="G13307"/>
      <c r="H13307"/>
      <c r="I13307"/>
    </row>
    <row r="13308" spans="4:9" x14ac:dyDescent="0.2">
      <c r="D13308" s="7"/>
      <c r="E13308"/>
      <c r="F13308"/>
      <c r="G13308"/>
      <c r="H13308"/>
      <c r="I13308"/>
    </row>
    <row r="13309" spans="4:9" x14ac:dyDescent="0.2">
      <c r="D13309" s="7"/>
      <c r="E13309"/>
      <c r="F13309"/>
      <c r="G13309"/>
      <c r="H13309"/>
      <c r="I13309"/>
    </row>
    <row r="13310" spans="4:9" x14ac:dyDescent="0.2">
      <c r="D13310" s="7"/>
      <c r="E13310"/>
      <c r="F13310"/>
      <c r="G13310"/>
      <c r="H13310"/>
      <c r="I13310"/>
    </row>
    <row r="13311" spans="4:9" x14ac:dyDescent="0.2">
      <c r="D13311" s="7"/>
      <c r="E13311"/>
      <c r="F13311"/>
      <c r="G13311"/>
      <c r="H13311"/>
      <c r="I13311"/>
    </row>
    <row r="13312" spans="4:9" x14ac:dyDescent="0.2">
      <c r="D13312" s="7"/>
      <c r="E13312"/>
      <c r="F13312"/>
      <c r="G13312"/>
      <c r="H13312"/>
      <c r="I13312"/>
    </row>
    <row r="13313" spans="4:9" x14ac:dyDescent="0.2">
      <c r="D13313" s="7"/>
      <c r="E13313"/>
      <c r="F13313"/>
      <c r="G13313"/>
      <c r="H13313"/>
      <c r="I13313"/>
    </row>
    <row r="13314" spans="4:9" x14ac:dyDescent="0.2">
      <c r="D13314" s="7"/>
      <c r="E13314"/>
      <c r="F13314"/>
      <c r="G13314"/>
      <c r="H13314"/>
      <c r="I13314"/>
    </row>
    <row r="13315" spans="4:9" x14ac:dyDescent="0.2">
      <c r="D13315" s="7"/>
      <c r="E13315"/>
      <c r="F13315"/>
      <c r="G13315"/>
      <c r="H13315"/>
      <c r="I13315"/>
    </row>
    <row r="13316" spans="4:9" x14ac:dyDescent="0.2">
      <c r="D13316" s="7"/>
      <c r="E13316"/>
      <c r="F13316"/>
      <c r="G13316"/>
      <c r="H13316"/>
      <c r="I13316"/>
    </row>
    <row r="13317" spans="4:9" x14ac:dyDescent="0.2">
      <c r="D13317" s="7"/>
      <c r="E13317"/>
      <c r="F13317"/>
      <c r="G13317"/>
      <c r="H13317"/>
      <c r="I13317"/>
    </row>
    <row r="13318" spans="4:9" x14ac:dyDescent="0.2">
      <c r="D13318" s="7"/>
      <c r="E13318"/>
      <c r="F13318"/>
      <c r="G13318"/>
      <c r="H13318"/>
      <c r="I13318"/>
    </row>
    <row r="13319" spans="4:9" x14ac:dyDescent="0.2">
      <c r="D13319" s="7"/>
      <c r="E13319"/>
      <c r="F13319"/>
      <c r="G13319"/>
      <c r="H13319"/>
      <c r="I13319"/>
    </row>
    <row r="13320" spans="4:9" x14ac:dyDescent="0.2">
      <c r="D13320" s="7"/>
      <c r="E13320"/>
      <c r="F13320"/>
      <c r="G13320"/>
      <c r="H13320"/>
      <c r="I13320"/>
    </row>
    <row r="13321" spans="4:9" x14ac:dyDescent="0.2">
      <c r="D13321" s="7"/>
      <c r="E13321"/>
      <c r="F13321"/>
      <c r="G13321"/>
      <c r="H13321"/>
      <c r="I13321"/>
    </row>
    <row r="13322" spans="4:9" x14ac:dyDescent="0.2">
      <c r="D13322" s="7"/>
      <c r="E13322"/>
      <c r="F13322"/>
      <c r="G13322"/>
      <c r="H13322"/>
      <c r="I13322"/>
    </row>
    <row r="13323" spans="4:9" x14ac:dyDescent="0.2">
      <c r="D13323" s="7"/>
      <c r="E13323"/>
      <c r="F13323"/>
      <c r="G13323"/>
      <c r="H13323"/>
      <c r="I13323"/>
    </row>
    <row r="13324" spans="4:9" x14ac:dyDescent="0.2">
      <c r="D13324" s="7"/>
      <c r="E13324"/>
      <c r="F13324"/>
      <c r="G13324"/>
      <c r="H13324"/>
      <c r="I13324"/>
    </row>
    <row r="13325" spans="4:9" x14ac:dyDescent="0.2">
      <c r="D13325" s="7"/>
      <c r="E13325"/>
      <c r="F13325"/>
      <c r="G13325"/>
      <c r="H13325"/>
      <c r="I13325"/>
    </row>
    <row r="13326" spans="4:9" x14ac:dyDescent="0.2">
      <c r="D13326" s="7"/>
      <c r="E13326"/>
      <c r="F13326"/>
      <c r="G13326"/>
      <c r="H13326"/>
      <c r="I13326"/>
    </row>
    <row r="13327" spans="4:9" x14ac:dyDescent="0.2">
      <c r="D13327" s="7"/>
      <c r="E13327"/>
      <c r="F13327"/>
      <c r="G13327"/>
      <c r="H13327"/>
      <c r="I13327"/>
    </row>
    <row r="13328" spans="4:9" x14ac:dyDescent="0.2">
      <c r="D13328" s="7"/>
      <c r="E13328"/>
      <c r="F13328"/>
      <c r="G13328"/>
      <c r="H13328"/>
      <c r="I13328"/>
    </row>
    <row r="13329" spans="4:9" x14ac:dyDescent="0.2">
      <c r="D13329" s="7"/>
      <c r="E13329"/>
      <c r="F13329"/>
      <c r="G13329"/>
      <c r="H13329"/>
      <c r="I13329"/>
    </row>
    <row r="13330" spans="4:9" x14ac:dyDescent="0.2">
      <c r="D13330" s="7"/>
      <c r="E13330"/>
      <c r="F13330"/>
      <c r="G13330"/>
      <c r="H13330"/>
      <c r="I13330"/>
    </row>
    <row r="13331" spans="4:9" x14ac:dyDescent="0.2">
      <c r="D13331" s="7"/>
      <c r="E13331"/>
      <c r="F13331"/>
      <c r="G13331"/>
      <c r="H13331"/>
      <c r="I13331"/>
    </row>
    <row r="13332" spans="4:9" x14ac:dyDescent="0.2">
      <c r="D13332" s="7"/>
      <c r="E13332"/>
      <c r="F13332"/>
      <c r="G13332"/>
      <c r="H13332"/>
      <c r="I13332"/>
    </row>
    <row r="13333" spans="4:9" x14ac:dyDescent="0.2">
      <c r="D13333" s="7"/>
      <c r="E13333"/>
      <c r="F13333"/>
      <c r="G13333"/>
      <c r="H13333"/>
      <c r="I13333"/>
    </row>
    <row r="13334" spans="4:9" x14ac:dyDescent="0.2">
      <c r="D13334" s="7"/>
      <c r="E13334"/>
      <c r="F13334"/>
      <c r="G13334"/>
      <c r="H13334"/>
      <c r="I13334"/>
    </row>
    <row r="13335" spans="4:9" x14ac:dyDescent="0.2">
      <c r="D13335" s="7"/>
      <c r="E13335"/>
      <c r="F13335"/>
      <c r="G13335"/>
      <c r="H13335"/>
      <c r="I13335"/>
    </row>
    <row r="13336" spans="4:9" x14ac:dyDescent="0.2">
      <c r="D13336" s="7"/>
      <c r="E13336"/>
      <c r="F13336"/>
      <c r="G13336"/>
      <c r="H13336"/>
      <c r="I13336"/>
    </row>
    <row r="13337" spans="4:9" x14ac:dyDescent="0.2">
      <c r="D13337" s="7"/>
      <c r="E13337"/>
      <c r="F13337"/>
      <c r="G13337"/>
      <c r="H13337"/>
      <c r="I13337"/>
    </row>
    <row r="13338" spans="4:9" x14ac:dyDescent="0.2">
      <c r="D13338" s="7"/>
      <c r="E13338"/>
      <c r="F13338"/>
      <c r="G13338"/>
      <c r="H13338"/>
      <c r="I13338"/>
    </row>
    <row r="13339" spans="4:9" x14ac:dyDescent="0.2">
      <c r="D13339" s="7"/>
      <c r="E13339"/>
      <c r="F13339"/>
      <c r="G13339"/>
      <c r="H13339"/>
      <c r="I13339"/>
    </row>
    <row r="13340" spans="4:9" x14ac:dyDescent="0.2">
      <c r="D13340" s="7"/>
      <c r="E13340"/>
      <c r="F13340"/>
      <c r="G13340"/>
      <c r="H13340"/>
      <c r="I13340"/>
    </row>
    <row r="13341" spans="4:9" x14ac:dyDescent="0.2">
      <c r="D13341" s="7"/>
      <c r="E13341"/>
      <c r="F13341"/>
      <c r="G13341"/>
      <c r="H13341"/>
      <c r="I13341"/>
    </row>
    <row r="13342" spans="4:9" x14ac:dyDescent="0.2">
      <c r="D13342" s="7"/>
      <c r="E13342"/>
      <c r="F13342"/>
      <c r="G13342"/>
      <c r="H13342"/>
      <c r="I13342"/>
    </row>
    <row r="13343" spans="4:9" x14ac:dyDescent="0.2">
      <c r="D13343" s="7"/>
      <c r="E13343"/>
      <c r="F13343"/>
      <c r="G13343"/>
      <c r="H13343"/>
      <c r="I13343"/>
    </row>
    <row r="13344" spans="4:9" x14ac:dyDescent="0.2">
      <c r="D13344" s="7"/>
      <c r="E13344"/>
      <c r="F13344"/>
      <c r="G13344"/>
      <c r="H13344"/>
      <c r="I13344"/>
    </row>
    <row r="13345" spans="4:9" x14ac:dyDescent="0.2">
      <c r="D13345" s="7"/>
      <c r="E13345"/>
      <c r="F13345"/>
      <c r="G13345"/>
      <c r="H13345"/>
      <c r="I13345"/>
    </row>
    <row r="13346" spans="4:9" x14ac:dyDescent="0.2">
      <c r="D13346" s="7"/>
      <c r="E13346"/>
      <c r="F13346"/>
      <c r="G13346"/>
      <c r="H13346"/>
      <c r="I13346"/>
    </row>
    <row r="13347" spans="4:9" x14ac:dyDescent="0.2">
      <c r="D13347" s="7"/>
      <c r="E13347"/>
      <c r="F13347"/>
      <c r="G13347"/>
      <c r="H13347"/>
      <c r="I13347"/>
    </row>
    <row r="13348" spans="4:9" x14ac:dyDescent="0.2">
      <c r="D13348" s="7"/>
      <c r="E13348"/>
      <c r="F13348"/>
      <c r="G13348"/>
      <c r="H13348"/>
      <c r="I13348"/>
    </row>
    <row r="13349" spans="4:9" x14ac:dyDescent="0.2">
      <c r="D13349" s="7"/>
      <c r="E13349"/>
      <c r="F13349"/>
      <c r="G13349"/>
      <c r="H13349"/>
      <c r="I13349"/>
    </row>
    <row r="13350" spans="4:9" x14ac:dyDescent="0.2">
      <c r="D13350" s="7"/>
      <c r="E13350"/>
      <c r="F13350"/>
      <c r="G13350"/>
      <c r="H13350"/>
      <c r="I13350"/>
    </row>
    <row r="13351" spans="4:9" x14ac:dyDescent="0.2">
      <c r="D13351" s="7"/>
      <c r="E13351"/>
      <c r="F13351"/>
      <c r="G13351"/>
      <c r="H13351"/>
      <c r="I13351"/>
    </row>
    <row r="13352" spans="4:9" x14ac:dyDescent="0.2">
      <c r="D13352" s="7"/>
      <c r="E13352"/>
      <c r="F13352"/>
      <c r="G13352"/>
      <c r="H13352"/>
      <c r="I13352"/>
    </row>
    <row r="13353" spans="4:9" x14ac:dyDescent="0.2">
      <c r="D13353" s="7"/>
      <c r="E13353"/>
      <c r="F13353"/>
      <c r="G13353"/>
      <c r="H13353"/>
      <c r="I13353"/>
    </row>
    <row r="13354" spans="4:9" x14ac:dyDescent="0.2">
      <c r="D13354" s="7"/>
      <c r="E13354"/>
      <c r="F13354"/>
      <c r="G13354"/>
      <c r="H13354"/>
      <c r="I13354"/>
    </row>
    <row r="13355" spans="4:9" x14ac:dyDescent="0.2">
      <c r="D13355" s="7"/>
      <c r="E13355"/>
      <c r="F13355"/>
      <c r="G13355"/>
      <c r="H13355"/>
      <c r="I13355"/>
    </row>
    <row r="13356" spans="4:9" x14ac:dyDescent="0.2">
      <c r="D13356" s="7"/>
      <c r="E13356"/>
      <c r="F13356"/>
      <c r="G13356"/>
      <c r="H13356"/>
      <c r="I13356"/>
    </row>
    <row r="13357" spans="4:9" x14ac:dyDescent="0.2">
      <c r="D13357" s="7"/>
      <c r="E13357"/>
      <c r="F13357"/>
      <c r="G13357"/>
      <c r="H13357"/>
      <c r="I13357"/>
    </row>
    <row r="13358" spans="4:9" x14ac:dyDescent="0.2">
      <c r="D13358" s="7"/>
      <c r="E13358"/>
      <c r="F13358"/>
      <c r="G13358"/>
      <c r="H13358"/>
      <c r="I13358"/>
    </row>
    <row r="13359" spans="4:9" x14ac:dyDescent="0.2">
      <c r="D13359" s="7"/>
      <c r="E13359"/>
      <c r="F13359"/>
      <c r="G13359"/>
      <c r="H13359"/>
      <c r="I13359"/>
    </row>
    <row r="13360" spans="4:9" x14ac:dyDescent="0.2">
      <c r="D13360" s="7"/>
      <c r="E13360"/>
      <c r="F13360"/>
      <c r="G13360"/>
      <c r="H13360"/>
      <c r="I13360"/>
    </row>
    <row r="13361" spans="4:9" x14ac:dyDescent="0.2">
      <c r="D13361" s="7"/>
      <c r="E13361"/>
      <c r="F13361"/>
      <c r="G13361"/>
      <c r="H13361"/>
      <c r="I13361"/>
    </row>
    <row r="13362" spans="4:9" x14ac:dyDescent="0.2">
      <c r="D13362" s="7"/>
      <c r="E13362"/>
      <c r="F13362"/>
      <c r="G13362"/>
      <c r="H13362"/>
      <c r="I13362"/>
    </row>
    <row r="13363" spans="4:9" x14ac:dyDescent="0.2">
      <c r="D13363" s="7"/>
      <c r="E13363"/>
      <c r="F13363"/>
      <c r="G13363"/>
      <c r="H13363"/>
      <c r="I13363"/>
    </row>
    <row r="13364" spans="4:9" x14ac:dyDescent="0.2">
      <c r="D13364" s="7"/>
      <c r="E13364"/>
      <c r="F13364"/>
      <c r="G13364"/>
      <c r="H13364"/>
      <c r="I13364"/>
    </row>
    <row r="13365" spans="4:9" x14ac:dyDescent="0.2">
      <c r="D13365" s="7"/>
      <c r="E13365"/>
      <c r="F13365"/>
      <c r="G13365"/>
      <c r="H13365"/>
      <c r="I13365"/>
    </row>
    <row r="13366" spans="4:9" x14ac:dyDescent="0.2">
      <c r="D13366" s="7"/>
      <c r="E13366"/>
      <c r="F13366"/>
      <c r="G13366"/>
      <c r="H13366"/>
      <c r="I13366"/>
    </row>
    <row r="13367" spans="4:9" x14ac:dyDescent="0.2">
      <c r="D13367" s="7"/>
      <c r="E13367"/>
      <c r="F13367"/>
      <c r="G13367"/>
      <c r="H13367"/>
      <c r="I13367"/>
    </row>
    <row r="13368" spans="4:9" x14ac:dyDescent="0.2">
      <c r="D13368" s="7"/>
      <c r="E13368"/>
      <c r="F13368"/>
      <c r="G13368"/>
      <c r="H13368"/>
      <c r="I13368"/>
    </row>
    <row r="13369" spans="4:9" x14ac:dyDescent="0.2">
      <c r="D13369" s="7"/>
      <c r="E13369"/>
      <c r="F13369"/>
      <c r="G13369"/>
      <c r="H13369"/>
      <c r="I13369"/>
    </row>
    <row r="13370" spans="4:9" x14ac:dyDescent="0.2">
      <c r="D13370" s="7"/>
      <c r="E13370"/>
      <c r="F13370"/>
      <c r="G13370"/>
      <c r="H13370"/>
      <c r="I13370"/>
    </row>
    <row r="13371" spans="4:9" x14ac:dyDescent="0.2">
      <c r="D13371" s="7"/>
      <c r="E13371"/>
      <c r="F13371"/>
      <c r="G13371"/>
      <c r="H13371"/>
      <c r="I13371"/>
    </row>
    <row r="13372" spans="4:9" x14ac:dyDescent="0.2">
      <c r="D13372" s="7"/>
      <c r="E13372"/>
      <c r="F13372"/>
      <c r="G13372"/>
      <c r="H13372"/>
      <c r="I13372"/>
    </row>
    <row r="13373" spans="4:9" x14ac:dyDescent="0.2">
      <c r="D13373" s="7"/>
      <c r="E13373"/>
      <c r="F13373"/>
      <c r="G13373"/>
      <c r="H13373"/>
      <c r="I13373"/>
    </row>
    <row r="13374" spans="4:9" x14ac:dyDescent="0.2">
      <c r="D13374" s="7"/>
      <c r="E13374"/>
      <c r="F13374"/>
      <c r="G13374"/>
      <c r="H13374"/>
      <c r="I13374"/>
    </row>
    <row r="13375" spans="4:9" x14ac:dyDescent="0.2">
      <c r="D13375" s="7"/>
      <c r="E13375"/>
      <c r="F13375"/>
      <c r="G13375"/>
      <c r="H13375"/>
      <c r="I13375"/>
    </row>
    <row r="13376" spans="4:9" x14ac:dyDescent="0.2">
      <c r="D13376" s="7"/>
      <c r="E13376"/>
      <c r="F13376"/>
      <c r="G13376"/>
      <c r="H13376"/>
      <c r="I13376"/>
    </row>
    <row r="13377" spans="4:9" x14ac:dyDescent="0.2">
      <c r="D13377" s="7"/>
      <c r="E13377"/>
      <c r="F13377"/>
      <c r="G13377"/>
      <c r="H13377"/>
      <c r="I13377"/>
    </row>
    <row r="13378" spans="4:9" x14ac:dyDescent="0.2">
      <c r="D13378" s="7"/>
      <c r="E13378"/>
      <c r="F13378"/>
      <c r="G13378"/>
      <c r="H13378"/>
      <c r="I13378"/>
    </row>
    <row r="13379" spans="4:9" x14ac:dyDescent="0.2">
      <c r="D13379" s="7"/>
      <c r="E13379"/>
      <c r="F13379"/>
      <c r="G13379"/>
      <c r="H13379"/>
      <c r="I13379"/>
    </row>
    <row r="13380" spans="4:9" x14ac:dyDescent="0.2">
      <c r="D13380" s="7"/>
      <c r="E13380"/>
      <c r="F13380"/>
      <c r="G13380"/>
      <c r="H13380"/>
      <c r="I13380"/>
    </row>
    <row r="13381" spans="4:9" x14ac:dyDescent="0.2">
      <c r="D13381" s="7"/>
      <c r="E13381"/>
      <c r="F13381"/>
      <c r="G13381"/>
      <c r="H13381"/>
      <c r="I13381"/>
    </row>
    <row r="13382" spans="4:9" x14ac:dyDescent="0.2">
      <c r="D13382" s="7"/>
      <c r="E13382"/>
      <c r="F13382"/>
      <c r="G13382"/>
      <c r="H13382"/>
      <c r="I13382"/>
    </row>
    <row r="13383" spans="4:9" x14ac:dyDescent="0.2">
      <c r="D13383" s="7"/>
      <c r="E13383"/>
      <c r="F13383"/>
      <c r="G13383"/>
      <c r="H13383"/>
      <c r="I13383"/>
    </row>
    <row r="13384" spans="4:9" x14ac:dyDescent="0.2">
      <c r="D13384" s="7"/>
      <c r="E13384"/>
      <c r="F13384"/>
      <c r="G13384"/>
      <c r="H13384"/>
      <c r="I13384"/>
    </row>
    <row r="13385" spans="4:9" x14ac:dyDescent="0.2">
      <c r="D13385" s="7"/>
      <c r="E13385"/>
      <c r="F13385"/>
      <c r="G13385"/>
      <c r="H13385"/>
      <c r="I13385"/>
    </row>
    <row r="13386" spans="4:9" x14ac:dyDescent="0.2">
      <c r="D13386" s="7"/>
      <c r="E13386"/>
      <c r="F13386"/>
      <c r="G13386"/>
      <c r="H13386"/>
      <c r="I13386"/>
    </row>
    <row r="13387" spans="4:9" x14ac:dyDescent="0.2">
      <c r="D13387" s="7"/>
      <c r="E13387"/>
      <c r="F13387"/>
      <c r="G13387"/>
      <c r="H13387"/>
      <c r="I13387"/>
    </row>
    <row r="13388" spans="4:9" x14ac:dyDescent="0.2">
      <c r="D13388" s="7"/>
      <c r="E13388"/>
      <c r="F13388"/>
      <c r="G13388"/>
      <c r="H13388"/>
      <c r="I13388"/>
    </row>
    <row r="13389" spans="4:9" x14ac:dyDescent="0.2">
      <c r="D13389" s="7"/>
      <c r="E13389"/>
      <c r="F13389"/>
      <c r="G13389"/>
      <c r="H13389"/>
      <c r="I13389"/>
    </row>
    <row r="13390" spans="4:9" x14ac:dyDescent="0.2">
      <c r="D13390" s="7"/>
      <c r="E13390"/>
      <c r="F13390"/>
      <c r="G13390"/>
      <c r="H13390"/>
      <c r="I13390"/>
    </row>
    <row r="13391" spans="4:9" x14ac:dyDescent="0.2">
      <c r="D13391" s="7"/>
      <c r="E13391"/>
      <c r="F13391"/>
      <c r="G13391"/>
      <c r="H13391"/>
      <c r="I13391"/>
    </row>
    <row r="13392" spans="4:9" x14ac:dyDescent="0.2">
      <c r="D13392" s="7"/>
      <c r="E13392"/>
      <c r="F13392"/>
      <c r="G13392"/>
      <c r="H13392"/>
      <c r="I13392"/>
    </row>
    <row r="13393" spans="4:9" x14ac:dyDescent="0.2">
      <c r="D13393" s="7"/>
      <c r="E13393"/>
      <c r="F13393"/>
      <c r="G13393"/>
      <c r="H13393"/>
      <c r="I13393"/>
    </row>
    <row r="13394" spans="4:9" x14ac:dyDescent="0.2">
      <c r="D13394" s="7"/>
      <c r="E13394"/>
      <c r="F13394"/>
      <c r="G13394"/>
      <c r="H13394"/>
      <c r="I13394"/>
    </row>
    <row r="13395" spans="4:9" x14ac:dyDescent="0.2">
      <c r="D13395" s="7"/>
      <c r="E13395"/>
      <c r="F13395"/>
      <c r="G13395"/>
      <c r="H13395"/>
      <c r="I13395"/>
    </row>
    <row r="13396" spans="4:9" x14ac:dyDescent="0.2">
      <c r="D13396" s="7"/>
      <c r="E13396"/>
      <c r="F13396"/>
      <c r="G13396"/>
      <c r="H13396"/>
      <c r="I13396"/>
    </row>
    <row r="13397" spans="4:9" x14ac:dyDescent="0.2">
      <c r="D13397" s="7"/>
      <c r="E13397"/>
      <c r="F13397"/>
      <c r="G13397"/>
      <c r="H13397"/>
      <c r="I13397"/>
    </row>
    <row r="13398" spans="4:9" x14ac:dyDescent="0.2">
      <c r="D13398" s="7"/>
      <c r="E13398"/>
      <c r="F13398"/>
      <c r="G13398"/>
      <c r="H13398"/>
      <c r="I13398"/>
    </row>
    <row r="13399" spans="4:9" x14ac:dyDescent="0.2">
      <c r="D13399" s="7"/>
      <c r="E13399"/>
      <c r="F13399"/>
      <c r="G13399"/>
      <c r="H13399"/>
      <c r="I13399"/>
    </row>
    <row r="13400" spans="4:9" x14ac:dyDescent="0.2">
      <c r="D13400" s="7"/>
      <c r="E13400"/>
      <c r="F13400"/>
      <c r="G13400"/>
      <c r="H13400"/>
      <c r="I13400"/>
    </row>
    <row r="13401" spans="4:9" x14ac:dyDescent="0.2">
      <c r="D13401" s="7"/>
      <c r="E13401"/>
      <c r="F13401"/>
      <c r="G13401"/>
      <c r="H13401"/>
      <c r="I13401"/>
    </row>
    <row r="13402" spans="4:9" x14ac:dyDescent="0.2">
      <c r="D13402" s="7"/>
      <c r="E13402"/>
      <c r="F13402"/>
      <c r="G13402"/>
      <c r="H13402"/>
      <c r="I13402"/>
    </row>
    <row r="13403" spans="4:9" x14ac:dyDescent="0.2">
      <c r="D13403" s="7"/>
      <c r="E13403"/>
      <c r="F13403"/>
      <c r="G13403"/>
      <c r="H13403"/>
      <c r="I13403"/>
    </row>
    <row r="13404" spans="4:9" x14ac:dyDescent="0.2">
      <c r="D13404" s="7"/>
      <c r="E13404"/>
      <c r="F13404"/>
      <c r="G13404"/>
      <c r="H13404"/>
      <c r="I13404"/>
    </row>
    <row r="13405" spans="4:9" x14ac:dyDescent="0.2">
      <c r="D13405" s="7"/>
      <c r="E13405"/>
      <c r="F13405"/>
      <c r="G13405"/>
      <c r="H13405"/>
      <c r="I13405"/>
    </row>
    <row r="13406" spans="4:9" x14ac:dyDescent="0.2">
      <c r="D13406" s="7"/>
      <c r="E13406"/>
      <c r="F13406"/>
      <c r="G13406"/>
      <c r="H13406"/>
      <c r="I13406"/>
    </row>
    <row r="13407" spans="4:9" x14ac:dyDescent="0.2">
      <c r="D13407" s="7"/>
      <c r="E13407"/>
      <c r="F13407"/>
      <c r="G13407"/>
      <c r="H13407"/>
      <c r="I13407"/>
    </row>
    <row r="13408" spans="4:9" x14ac:dyDescent="0.2">
      <c r="D13408" s="7"/>
      <c r="E13408"/>
      <c r="F13408"/>
      <c r="G13408"/>
      <c r="H13408"/>
      <c r="I13408"/>
    </row>
    <row r="13409" spans="4:9" x14ac:dyDescent="0.2">
      <c r="D13409" s="7"/>
      <c r="E13409"/>
      <c r="F13409"/>
      <c r="G13409"/>
      <c r="H13409"/>
      <c r="I13409"/>
    </row>
    <row r="13410" spans="4:9" x14ac:dyDescent="0.2">
      <c r="D13410" s="7"/>
      <c r="E13410"/>
      <c r="F13410"/>
      <c r="G13410"/>
      <c r="H13410"/>
      <c r="I13410"/>
    </row>
    <row r="13411" spans="4:9" x14ac:dyDescent="0.2">
      <c r="D13411" s="7"/>
      <c r="E13411"/>
      <c r="F13411"/>
      <c r="G13411"/>
      <c r="H13411"/>
      <c r="I13411"/>
    </row>
    <row r="13412" spans="4:9" x14ac:dyDescent="0.2">
      <c r="D13412" s="7"/>
      <c r="E13412"/>
      <c r="F13412"/>
      <c r="G13412"/>
      <c r="H13412"/>
      <c r="I13412"/>
    </row>
    <row r="13413" spans="4:9" x14ac:dyDescent="0.2">
      <c r="D13413" s="7"/>
      <c r="E13413"/>
      <c r="F13413"/>
      <c r="G13413"/>
      <c r="H13413"/>
      <c r="I13413"/>
    </row>
    <row r="13414" spans="4:9" x14ac:dyDescent="0.2">
      <c r="D13414" s="7"/>
      <c r="E13414"/>
      <c r="F13414"/>
      <c r="G13414"/>
      <c r="H13414"/>
      <c r="I13414"/>
    </row>
    <row r="13415" spans="4:9" x14ac:dyDescent="0.2">
      <c r="D13415" s="7"/>
      <c r="E13415"/>
      <c r="F13415"/>
      <c r="G13415"/>
      <c r="H13415"/>
      <c r="I13415"/>
    </row>
    <row r="13416" spans="4:9" x14ac:dyDescent="0.2">
      <c r="D13416" s="7"/>
      <c r="E13416"/>
      <c r="F13416"/>
      <c r="G13416"/>
      <c r="H13416"/>
      <c r="I13416"/>
    </row>
    <row r="13417" spans="4:9" x14ac:dyDescent="0.2">
      <c r="D13417" s="7"/>
      <c r="E13417"/>
      <c r="F13417"/>
      <c r="G13417"/>
      <c r="H13417"/>
      <c r="I13417"/>
    </row>
    <row r="13418" spans="4:9" x14ac:dyDescent="0.2">
      <c r="D13418" s="7"/>
      <c r="E13418"/>
      <c r="F13418"/>
      <c r="G13418"/>
      <c r="H13418"/>
      <c r="I13418"/>
    </row>
    <row r="13419" spans="4:9" x14ac:dyDescent="0.2">
      <c r="D13419" s="7"/>
      <c r="E13419"/>
      <c r="F13419"/>
      <c r="G13419"/>
      <c r="H13419"/>
      <c r="I13419"/>
    </row>
    <row r="13420" spans="4:9" x14ac:dyDescent="0.2">
      <c r="D13420" s="7"/>
      <c r="E13420"/>
      <c r="F13420"/>
      <c r="G13420"/>
      <c r="H13420"/>
      <c r="I13420"/>
    </row>
    <row r="13421" spans="4:9" x14ac:dyDescent="0.2">
      <c r="D13421" s="7"/>
      <c r="E13421"/>
      <c r="F13421"/>
      <c r="G13421"/>
      <c r="H13421"/>
      <c r="I13421"/>
    </row>
    <row r="13422" spans="4:9" x14ac:dyDescent="0.2">
      <c r="D13422" s="7"/>
      <c r="E13422"/>
      <c r="F13422"/>
      <c r="G13422"/>
      <c r="H13422"/>
      <c r="I13422"/>
    </row>
    <row r="13423" spans="4:9" x14ac:dyDescent="0.2">
      <c r="D13423" s="7"/>
      <c r="E13423"/>
      <c r="F13423"/>
      <c r="G13423"/>
      <c r="H13423"/>
      <c r="I13423"/>
    </row>
    <row r="13424" spans="4:9" x14ac:dyDescent="0.2">
      <c r="D13424" s="7"/>
      <c r="E13424"/>
      <c r="F13424"/>
      <c r="G13424"/>
      <c r="H13424"/>
      <c r="I13424"/>
    </row>
    <row r="13425" spans="4:9" x14ac:dyDescent="0.2">
      <c r="D13425" s="7"/>
      <c r="E13425"/>
      <c r="F13425"/>
      <c r="G13425"/>
      <c r="H13425"/>
      <c r="I13425"/>
    </row>
    <row r="13426" spans="4:9" x14ac:dyDescent="0.2">
      <c r="D13426" s="7"/>
      <c r="E13426"/>
      <c r="F13426"/>
      <c r="G13426"/>
      <c r="H13426"/>
      <c r="I13426"/>
    </row>
    <row r="13427" spans="4:9" x14ac:dyDescent="0.2">
      <c r="D13427" s="7"/>
      <c r="E13427"/>
      <c r="F13427"/>
      <c r="G13427"/>
      <c r="H13427"/>
      <c r="I13427"/>
    </row>
    <row r="13428" spans="4:9" x14ac:dyDescent="0.2">
      <c r="D13428" s="7"/>
      <c r="E13428"/>
      <c r="F13428"/>
      <c r="G13428"/>
      <c r="H13428"/>
      <c r="I13428"/>
    </row>
    <row r="13429" spans="4:9" x14ac:dyDescent="0.2">
      <c r="D13429" s="7"/>
      <c r="E13429"/>
      <c r="F13429"/>
      <c r="G13429"/>
      <c r="H13429"/>
      <c r="I13429"/>
    </row>
    <row r="13430" spans="4:9" x14ac:dyDescent="0.2">
      <c r="D13430" s="7"/>
      <c r="E13430"/>
      <c r="F13430"/>
      <c r="G13430"/>
      <c r="H13430"/>
      <c r="I13430"/>
    </row>
    <row r="13431" spans="4:9" x14ac:dyDescent="0.2">
      <c r="D13431" s="7"/>
      <c r="E13431"/>
      <c r="F13431"/>
      <c r="G13431"/>
      <c r="H13431"/>
      <c r="I13431"/>
    </row>
    <row r="13432" spans="4:9" x14ac:dyDescent="0.2">
      <c r="D13432" s="7"/>
      <c r="E13432"/>
      <c r="F13432"/>
      <c r="G13432"/>
      <c r="H13432"/>
      <c r="I13432"/>
    </row>
    <row r="13433" spans="4:9" x14ac:dyDescent="0.2">
      <c r="D13433" s="7"/>
      <c r="E13433"/>
      <c r="F13433"/>
      <c r="G13433"/>
      <c r="H13433"/>
      <c r="I13433"/>
    </row>
    <row r="13434" spans="4:9" x14ac:dyDescent="0.2">
      <c r="D13434" s="7"/>
      <c r="E13434"/>
      <c r="F13434"/>
      <c r="G13434"/>
      <c r="H13434"/>
      <c r="I13434"/>
    </row>
    <row r="13435" spans="4:9" x14ac:dyDescent="0.2">
      <c r="D13435" s="7"/>
      <c r="E13435"/>
      <c r="F13435"/>
      <c r="G13435"/>
      <c r="H13435"/>
      <c r="I13435"/>
    </row>
    <row r="13436" spans="4:9" x14ac:dyDescent="0.2">
      <c r="D13436" s="7"/>
      <c r="E13436"/>
      <c r="F13436"/>
      <c r="G13436"/>
      <c r="H13436"/>
      <c r="I13436"/>
    </row>
    <row r="13437" spans="4:9" x14ac:dyDescent="0.2">
      <c r="D13437" s="7"/>
      <c r="E13437"/>
      <c r="F13437"/>
      <c r="G13437"/>
      <c r="H13437"/>
      <c r="I13437"/>
    </row>
    <row r="13438" spans="4:9" x14ac:dyDescent="0.2">
      <c r="D13438" s="7"/>
      <c r="E13438"/>
      <c r="F13438"/>
      <c r="G13438"/>
      <c r="H13438"/>
      <c r="I13438"/>
    </row>
    <row r="13439" spans="4:9" x14ac:dyDescent="0.2">
      <c r="D13439" s="7"/>
      <c r="E13439"/>
      <c r="F13439"/>
      <c r="G13439"/>
      <c r="H13439"/>
      <c r="I13439"/>
    </row>
    <row r="13440" spans="4:9" x14ac:dyDescent="0.2">
      <c r="D13440" s="7"/>
      <c r="E13440"/>
      <c r="F13440"/>
      <c r="G13440"/>
      <c r="H13440"/>
      <c r="I13440"/>
    </row>
    <row r="13441" spans="4:9" x14ac:dyDescent="0.2">
      <c r="D13441" s="7"/>
      <c r="E13441"/>
      <c r="F13441"/>
      <c r="G13441"/>
      <c r="H13441"/>
      <c r="I13441"/>
    </row>
    <row r="13442" spans="4:9" x14ac:dyDescent="0.2">
      <c r="D13442" s="7"/>
      <c r="E13442"/>
      <c r="F13442"/>
      <c r="G13442"/>
      <c r="H13442"/>
      <c r="I13442"/>
    </row>
    <row r="13443" spans="4:9" x14ac:dyDescent="0.2">
      <c r="D13443" s="7"/>
      <c r="E13443"/>
      <c r="F13443"/>
      <c r="G13443"/>
      <c r="H13443"/>
      <c r="I13443"/>
    </row>
    <row r="13444" spans="4:9" x14ac:dyDescent="0.2">
      <c r="D13444" s="7"/>
      <c r="E13444"/>
      <c r="F13444"/>
      <c r="G13444"/>
      <c r="H13444"/>
      <c r="I13444"/>
    </row>
    <row r="13445" spans="4:9" x14ac:dyDescent="0.2">
      <c r="D13445" s="7"/>
      <c r="E13445"/>
      <c r="F13445"/>
      <c r="G13445"/>
      <c r="H13445"/>
      <c r="I13445"/>
    </row>
    <row r="13446" spans="4:9" x14ac:dyDescent="0.2">
      <c r="D13446" s="7"/>
      <c r="E13446"/>
      <c r="F13446"/>
      <c r="G13446"/>
      <c r="H13446"/>
      <c r="I13446"/>
    </row>
    <row r="13447" spans="4:9" x14ac:dyDescent="0.2">
      <c r="D13447" s="7"/>
      <c r="E13447"/>
      <c r="F13447"/>
      <c r="G13447"/>
      <c r="H13447"/>
      <c r="I13447"/>
    </row>
    <row r="13448" spans="4:9" x14ac:dyDescent="0.2">
      <c r="D13448" s="7"/>
      <c r="E13448"/>
      <c r="F13448"/>
      <c r="G13448"/>
      <c r="H13448"/>
      <c r="I13448"/>
    </row>
    <row r="13449" spans="4:9" x14ac:dyDescent="0.2">
      <c r="D13449" s="7"/>
      <c r="E13449"/>
      <c r="F13449"/>
      <c r="G13449"/>
      <c r="H13449"/>
      <c r="I13449"/>
    </row>
    <row r="13450" spans="4:9" x14ac:dyDescent="0.2">
      <c r="D13450" s="7"/>
      <c r="E13450"/>
      <c r="F13450"/>
      <c r="G13450"/>
      <c r="H13450"/>
      <c r="I13450"/>
    </row>
    <row r="13451" spans="4:9" x14ac:dyDescent="0.2">
      <c r="D13451" s="7"/>
      <c r="E13451"/>
      <c r="F13451"/>
      <c r="G13451"/>
      <c r="H13451"/>
      <c r="I13451"/>
    </row>
    <row r="13452" spans="4:9" x14ac:dyDescent="0.2">
      <c r="D13452" s="7"/>
      <c r="E13452"/>
      <c r="F13452"/>
      <c r="G13452"/>
      <c r="H13452"/>
      <c r="I13452"/>
    </row>
    <row r="13453" spans="4:9" x14ac:dyDescent="0.2">
      <c r="D13453" s="7"/>
      <c r="E13453"/>
      <c r="F13453"/>
      <c r="G13453"/>
      <c r="H13453"/>
      <c r="I13453"/>
    </row>
    <row r="13454" spans="4:9" x14ac:dyDescent="0.2">
      <c r="D13454" s="7"/>
      <c r="E13454"/>
      <c r="F13454"/>
      <c r="G13454"/>
      <c r="H13454"/>
      <c r="I13454"/>
    </row>
    <row r="13455" spans="4:9" x14ac:dyDescent="0.2">
      <c r="D13455" s="7"/>
      <c r="E13455"/>
      <c r="F13455"/>
      <c r="G13455"/>
      <c r="H13455"/>
      <c r="I13455"/>
    </row>
    <row r="13456" spans="4:9" x14ac:dyDescent="0.2">
      <c r="D13456" s="7"/>
      <c r="E13456"/>
      <c r="F13456"/>
      <c r="G13456"/>
      <c r="H13456"/>
      <c r="I13456"/>
    </row>
    <row r="13457" spans="4:9" x14ac:dyDescent="0.2">
      <c r="D13457" s="7"/>
      <c r="E13457"/>
      <c r="F13457"/>
      <c r="G13457"/>
      <c r="H13457"/>
      <c r="I13457"/>
    </row>
    <row r="13458" spans="4:9" x14ac:dyDescent="0.2">
      <c r="D13458" s="7"/>
      <c r="E13458"/>
      <c r="F13458"/>
      <c r="G13458"/>
      <c r="H13458"/>
      <c r="I13458"/>
    </row>
    <row r="13459" spans="4:9" x14ac:dyDescent="0.2">
      <c r="D13459" s="7"/>
      <c r="E13459"/>
      <c r="F13459"/>
      <c r="G13459"/>
      <c r="H13459"/>
      <c r="I13459"/>
    </row>
    <row r="13460" spans="4:9" x14ac:dyDescent="0.2">
      <c r="D13460" s="7"/>
      <c r="E13460"/>
      <c r="F13460"/>
      <c r="G13460"/>
      <c r="H13460"/>
      <c r="I13460"/>
    </row>
    <row r="13461" spans="4:9" x14ac:dyDescent="0.2">
      <c r="D13461" s="7"/>
      <c r="E13461"/>
      <c r="F13461"/>
      <c r="G13461"/>
      <c r="H13461"/>
      <c r="I13461"/>
    </row>
    <row r="13462" spans="4:9" x14ac:dyDescent="0.2">
      <c r="D13462" s="7"/>
      <c r="E13462"/>
      <c r="F13462"/>
      <c r="G13462"/>
      <c r="H13462"/>
      <c r="I13462"/>
    </row>
    <row r="13463" spans="4:9" x14ac:dyDescent="0.2">
      <c r="D13463" s="7"/>
      <c r="E13463"/>
      <c r="F13463"/>
      <c r="G13463"/>
      <c r="H13463"/>
      <c r="I13463"/>
    </row>
    <row r="13464" spans="4:9" x14ac:dyDescent="0.2">
      <c r="D13464" s="7"/>
      <c r="E13464"/>
      <c r="F13464"/>
      <c r="G13464"/>
      <c r="H13464"/>
      <c r="I13464"/>
    </row>
    <row r="13465" spans="4:9" x14ac:dyDescent="0.2">
      <c r="D13465" s="7"/>
      <c r="E13465"/>
      <c r="F13465"/>
      <c r="G13465"/>
      <c r="H13465"/>
      <c r="I13465"/>
    </row>
    <row r="13466" spans="4:9" x14ac:dyDescent="0.2">
      <c r="D13466" s="7"/>
      <c r="E13466"/>
      <c r="F13466"/>
      <c r="G13466"/>
      <c r="H13466"/>
      <c r="I13466"/>
    </row>
    <row r="13467" spans="4:9" x14ac:dyDescent="0.2">
      <c r="D13467" s="7"/>
      <c r="E13467"/>
      <c r="F13467"/>
      <c r="G13467"/>
      <c r="H13467"/>
      <c r="I13467"/>
    </row>
    <row r="13468" spans="4:9" x14ac:dyDescent="0.2">
      <c r="D13468" s="7"/>
      <c r="E13468"/>
      <c r="F13468"/>
      <c r="G13468"/>
      <c r="H13468"/>
      <c r="I13468"/>
    </row>
    <row r="13469" spans="4:9" x14ac:dyDescent="0.2">
      <c r="D13469" s="7"/>
      <c r="E13469"/>
      <c r="F13469"/>
      <c r="G13469"/>
      <c r="H13469"/>
      <c r="I13469"/>
    </row>
    <row r="13470" spans="4:9" x14ac:dyDescent="0.2">
      <c r="D13470" s="7"/>
      <c r="E13470"/>
      <c r="F13470"/>
      <c r="G13470"/>
      <c r="H13470"/>
      <c r="I13470"/>
    </row>
    <row r="13471" spans="4:9" x14ac:dyDescent="0.2">
      <c r="D13471" s="7"/>
      <c r="E13471"/>
      <c r="F13471"/>
      <c r="G13471"/>
      <c r="H13471"/>
      <c r="I13471"/>
    </row>
    <row r="13472" spans="4:9" x14ac:dyDescent="0.2">
      <c r="D13472" s="7"/>
      <c r="E13472"/>
      <c r="F13472"/>
      <c r="G13472"/>
      <c r="H13472"/>
      <c r="I13472"/>
    </row>
    <row r="13473" spans="4:9" x14ac:dyDescent="0.2">
      <c r="D13473" s="7"/>
      <c r="E13473"/>
      <c r="F13473"/>
      <c r="G13473"/>
      <c r="H13473"/>
      <c r="I13473"/>
    </row>
    <row r="13474" spans="4:9" x14ac:dyDescent="0.2">
      <c r="D13474" s="7"/>
      <c r="E13474"/>
      <c r="F13474"/>
      <c r="G13474"/>
      <c r="H13474"/>
      <c r="I13474"/>
    </row>
    <row r="13475" spans="4:9" x14ac:dyDescent="0.2">
      <c r="D13475" s="7"/>
      <c r="E13475"/>
      <c r="F13475"/>
      <c r="G13475"/>
      <c r="H13475"/>
      <c r="I13475"/>
    </row>
    <row r="13476" spans="4:9" x14ac:dyDescent="0.2">
      <c r="D13476" s="7"/>
      <c r="E13476"/>
      <c r="F13476"/>
      <c r="G13476"/>
      <c r="H13476"/>
      <c r="I13476"/>
    </row>
    <row r="13477" spans="4:9" x14ac:dyDescent="0.2">
      <c r="D13477" s="7"/>
      <c r="E13477"/>
      <c r="F13477"/>
      <c r="G13477"/>
      <c r="H13477"/>
      <c r="I13477"/>
    </row>
    <row r="13478" spans="4:9" x14ac:dyDescent="0.2">
      <c r="D13478" s="7"/>
      <c r="E13478"/>
      <c r="F13478"/>
      <c r="G13478"/>
      <c r="H13478"/>
      <c r="I13478"/>
    </row>
    <row r="13479" spans="4:9" x14ac:dyDescent="0.2">
      <c r="D13479" s="7"/>
      <c r="E13479"/>
      <c r="F13479"/>
      <c r="G13479"/>
      <c r="H13479"/>
      <c r="I13479"/>
    </row>
    <row r="13480" spans="4:9" x14ac:dyDescent="0.2">
      <c r="D13480" s="7"/>
      <c r="E13480"/>
      <c r="F13480"/>
      <c r="G13480"/>
      <c r="H13480"/>
      <c r="I13480"/>
    </row>
    <row r="13481" spans="4:9" x14ac:dyDescent="0.2">
      <c r="D13481" s="7"/>
      <c r="E13481"/>
      <c r="F13481"/>
      <c r="G13481"/>
      <c r="H13481"/>
      <c r="I13481"/>
    </row>
    <row r="13482" spans="4:9" x14ac:dyDescent="0.2">
      <c r="D13482" s="7"/>
      <c r="E13482"/>
      <c r="F13482"/>
      <c r="G13482"/>
      <c r="H13482"/>
      <c r="I13482"/>
    </row>
    <row r="13483" spans="4:9" x14ac:dyDescent="0.2">
      <c r="D13483" s="7"/>
      <c r="E13483"/>
      <c r="F13483"/>
      <c r="G13483"/>
      <c r="H13483"/>
      <c r="I13483"/>
    </row>
    <row r="13484" spans="4:9" x14ac:dyDescent="0.2">
      <c r="D13484" s="7"/>
      <c r="E13484"/>
      <c r="F13484"/>
      <c r="G13484"/>
      <c r="H13484"/>
      <c r="I13484"/>
    </row>
    <row r="13485" spans="4:9" x14ac:dyDescent="0.2">
      <c r="D13485" s="7"/>
      <c r="E13485"/>
      <c r="F13485"/>
      <c r="G13485"/>
      <c r="H13485"/>
      <c r="I13485"/>
    </row>
    <row r="13486" spans="4:9" x14ac:dyDescent="0.2">
      <c r="D13486" s="7"/>
      <c r="E13486"/>
      <c r="F13486"/>
      <c r="G13486"/>
      <c r="H13486"/>
      <c r="I13486"/>
    </row>
    <row r="13487" spans="4:9" x14ac:dyDescent="0.2">
      <c r="D13487" s="7"/>
      <c r="E13487"/>
      <c r="F13487"/>
      <c r="G13487"/>
      <c r="H13487"/>
      <c r="I13487"/>
    </row>
    <row r="13488" spans="4:9" x14ac:dyDescent="0.2">
      <c r="D13488" s="7"/>
      <c r="E13488"/>
      <c r="F13488"/>
      <c r="G13488"/>
      <c r="H13488"/>
      <c r="I13488"/>
    </row>
    <row r="13489" spans="4:9" x14ac:dyDescent="0.2">
      <c r="D13489" s="7"/>
      <c r="E13489"/>
      <c r="F13489"/>
      <c r="G13489"/>
      <c r="H13489"/>
      <c r="I13489"/>
    </row>
    <row r="13490" spans="4:9" x14ac:dyDescent="0.2">
      <c r="D13490" s="7"/>
      <c r="E13490"/>
      <c r="F13490"/>
      <c r="G13490"/>
      <c r="H13490"/>
      <c r="I13490"/>
    </row>
    <row r="13491" spans="4:9" x14ac:dyDescent="0.2">
      <c r="D13491" s="7"/>
      <c r="E13491"/>
      <c r="F13491"/>
      <c r="G13491"/>
      <c r="H13491"/>
      <c r="I13491"/>
    </row>
    <row r="13492" spans="4:9" x14ac:dyDescent="0.2">
      <c r="D13492" s="7"/>
      <c r="E13492"/>
      <c r="F13492"/>
      <c r="G13492"/>
      <c r="H13492"/>
      <c r="I13492"/>
    </row>
    <row r="13493" spans="4:9" x14ac:dyDescent="0.2">
      <c r="D13493" s="7"/>
      <c r="E13493"/>
      <c r="F13493"/>
      <c r="G13493"/>
      <c r="H13493"/>
      <c r="I13493"/>
    </row>
    <row r="13494" spans="4:9" x14ac:dyDescent="0.2">
      <c r="D13494" s="7"/>
      <c r="E13494"/>
      <c r="F13494"/>
      <c r="G13494"/>
      <c r="H13494"/>
      <c r="I13494"/>
    </row>
    <row r="13495" spans="4:9" x14ac:dyDescent="0.2">
      <c r="D13495" s="7"/>
      <c r="E13495"/>
      <c r="F13495"/>
      <c r="G13495"/>
      <c r="H13495"/>
      <c r="I13495"/>
    </row>
    <row r="13496" spans="4:9" x14ac:dyDescent="0.2">
      <c r="D13496" s="7"/>
      <c r="E13496"/>
      <c r="F13496"/>
      <c r="G13496"/>
      <c r="H13496"/>
      <c r="I13496"/>
    </row>
    <row r="13497" spans="4:9" x14ac:dyDescent="0.2">
      <c r="D13497" s="7"/>
      <c r="E13497"/>
      <c r="F13497"/>
      <c r="G13497"/>
      <c r="H13497"/>
      <c r="I13497"/>
    </row>
    <row r="13498" spans="4:9" x14ac:dyDescent="0.2">
      <c r="D13498" s="7"/>
      <c r="E13498"/>
      <c r="F13498"/>
      <c r="G13498"/>
      <c r="H13498"/>
      <c r="I13498"/>
    </row>
    <row r="13499" spans="4:9" x14ac:dyDescent="0.2">
      <c r="D13499" s="7"/>
      <c r="E13499"/>
      <c r="F13499"/>
      <c r="G13499"/>
      <c r="H13499"/>
      <c r="I13499"/>
    </row>
    <row r="13500" spans="4:9" x14ac:dyDescent="0.2">
      <c r="D13500" s="7"/>
      <c r="E13500"/>
      <c r="F13500"/>
      <c r="G13500"/>
      <c r="H13500"/>
      <c r="I13500"/>
    </row>
    <row r="13501" spans="4:9" x14ac:dyDescent="0.2">
      <c r="D13501" s="7"/>
      <c r="E13501"/>
      <c r="F13501"/>
      <c r="G13501"/>
      <c r="H13501"/>
      <c r="I13501"/>
    </row>
    <row r="13502" spans="4:9" x14ac:dyDescent="0.2">
      <c r="D13502" s="7"/>
      <c r="E13502"/>
      <c r="F13502"/>
      <c r="G13502"/>
      <c r="H13502"/>
      <c r="I13502"/>
    </row>
    <row r="13503" spans="4:9" x14ac:dyDescent="0.2">
      <c r="D13503" s="7"/>
      <c r="E13503"/>
      <c r="F13503"/>
      <c r="G13503"/>
      <c r="H13503"/>
      <c r="I13503"/>
    </row>
    <row r="13504" spans="4:9" x14ac:dyDescent="0.2">
      <c r="D13504" s="7"/>
      <c r="E13504"/>
      <c r="F13504"/>
      <c r="G13504"/>
      <c r="H13504"/>
      <c r="I13504"/>
    </row>
    <row r="13505" spans="4:9" x14ac:dyDescent="0.2">
      <c r="D13505" s="7"/>
      <c r="E13505"/>
      <c r="F13505"/>
      <c r="G13505"/>
      <c r="H13505"/>
      <c r="I13505"/>
    </row>
    <row r="13506" spans="4:9" x14ac:dyDescent="0.2">
      <c r="D13506" s="7"/>
      <c r="E13506"/>
      <c r="F13506"/>
      <c r="G13506"/>
      <c r="H13506"/>
      <c r="I13506"/>
    </row>
    <row r="13507" spans="4:9" x14ac:dyDescent="0.2">
      <c r="D13507" s="7"/>
      <c r="E13507"/>
      <c r="F13507"/>
      <c r="G13507"/>
      <c r="H13507"/>
      <c r="I13507"/>
    </row>
    <row r="13508" spans="4:9" x14ac:dyDescent="0.2">
      <c r="D13508" s="7"/>
      <c r="E13508"/>
      <c r="F13508"/>
      <c r="G13508"/>
      <c r="H13508"/>
      <c r="I13508"/>
    </row>
    <row r="13509" spans="4:9" x14ac:dyDescent="0.2">
      <c r="D13509" s="7"/>
      <c r="E13509"/>
      <c r="F13509"/>
      <c r="G13509"/>
      <c r="H13509"/>
      <c r="I13509"/>
    </row>
    <row r="13510" spans="4:9" x14ac:dyDescent="0.2">
      <c r="D13510" s="7"/>
      <c r="E13510"/>
      <c r="F13510"/>
      <c r="G13510"/>
      <c r="H13510"/>
      <c r="I13510"/>
    </row>
    <row r="13511" spans="4:9" x14ac:dyDescent="0.2">
      <c r="D13511" s="7"/>
      <c r="E13511"/>
      <c r="F13511"/>
      <c r="G13511"/>
      <c r="H13511"/>
      <c r="I13511"/>
    </row>
    <row r="13512" spans="4:9" x14ac:dyDescent="0.2">
      <c r="D13512" s="7"/>
      <c r="E13512"/>
      <c r="F13512"/>
      <c r="G13512"/>
      <c r="H13512"/>
      <c r="I13512"/>
    </row>
    <row r="13513" spans="4:9" x14ac:dyDescent="0.2">
      <c r="D13513" s="7"/>
      <c r="E13513"/>
      <c r="F13513"/>
      <c r="G13513"/>
      <c r="H13513"/>
      <c r="I13513"/>
    </row>
    <row r="13514" spans="4:9" x14ac:dyDescent="0.2">
      <c r="D13514" s="7"/>
      <c r="E13514"/>
      <c r="F13514"/>
      <c r="G13514"/>
      <c r="H13514"/>
      <c r="I13514"/>
    </row>
    <row r="13515" spans="4:9" x14ac:dyDescent="0.2">
      <c r="D13515" s="7"/>
      <c r="E13515"/>
      <c r="F13515"/>
      <c r="G13515"/>
      <c r="H13515"/>
      <c r="I13515"/>
    </row>
    <row r="13516" spans="4:9" x14ac:dyDescent="0.2">
      <c r="D13516" s="7"/>
      <c r="E13516"/>
      <c r="F13516"/>
      <c r="G13516"/>
      <c r="H13516"/>
      <c r="I13516"/>
    </row>
    <row r="13517" spans="4:9" x14ac:dyDescent="0.2">
      <c r="D13517" s="7"/>
      <c r="E13517"/>
      <c r="F13517"/>
      <c r="G13517"/>
      <c r="H13517"/>
      <c r="I13517"/>
    </row>
    <row r="13518" spans="4:9" x14ac:dyDescent="0.2">
      <c r="D13518" s="7"/>
      <c r="E13518"/>
      <c r="F13518"/>
      <c r="G13518"/>
      <c r="H13518"/>
      <c r="I13518"/>
    </row>
    <row r="13519" spans="4:9" x14ac:dyDescent="0.2">
      <c r="D13519" s="7"/>
      <c r="E13519"/>
      <c r="F13519"/>
      <c r="G13519"/>
      <c r="H13519"/>
      <c r="I13519"/>
    </row>
    <row r="13520" spans="4:9" x14ac:dyDescent="0.2">
      <c r="D13520" s="7"/>
      <c r="E13520"/>
      <c r="F13520"/>
      <c r="G13520"/>
      <c r="H13520"/>
      <c r="I13520"/>
    </row>
    <row r="13521" spans="4:9" x14ac:dyDescent="0.2">
      <c r="D13521" s="7"/>
      <c r="E13521"/>
      <c r="F13521"/>
      <c r="G13521"/>
      <c r="H13521"/>
      <c r="I13521"/>
    </row>
    <row r="13522" spans="4:9" x14ac:dyDescent="0.2">
      <c r="D13522" s="7"/>
      <c r="E13522"/>
      <c r="F13522"/>
      <c r="G13522"/>
      <c r="H13522"/>
      <c r="I13522"/>
    </row>
    <row r="13523" spans="4:9" x14ac:dyDescent="0.2">
      <c r="D13523" s="7"/>
      <c r="E13523"/>
      <c r="F13523"/>
      <c r="G13523"/>
      <c r="H13523"/>
      <c r="I13523"/>
    </row>
    <row r="13524" spans="4:9" x14ac:dyDescent="0.2">
      <c r="D13524" s="7"/>
      <c r="E13524"/>
      <c r="F13524"/>
      <c r="G13524"/>
      <c r="H13524"/>
      <c r="I13524"/>
    </row>
    <row r="13525" spans="4:9" x14ac:dyDescent="0.2">
      <c r="D13525" s="7"/>
      <c r="E13525"/>
      <c r="F13525"/>
      <c r="G13525"/>
      <c r="H13525"/>
      <c r="I13525"/>
    </row>
    <row r="13526" spans="4:9" x14ac:dyDescent="0.2">
      <c r="D13526" s="7"/>
      <c r="E13526"/>
      <c r="F13526"/>
      <c r="G13526"/>
      <c r="H13526"/>
      <c r="I13526"/>
    </row>
    <row r="13527" spans="4:9" x14ac:dyDescent="0.2">
      <c r="D13527" s="7"/>
      <c r="E13527"/>
      <c r="F13527"/>
      <c r="G13527"/>
      <c r="H13527"/>
      <c r="I13527"/>
    </row>
    <row r="13528" spans="4:9" x14ac:dyDescent="0.2">
      <c r="D13528" s="7"/>
      <c r="E13528"/>
      <c r="F13528"/>
      <c r="G13528"/>
      <c r="H13528"/>
      <c r="I13528"/>
    </row>
    <row r="13529" spans="4:9" x14ac:dyDescent="0.2">
      <c r="D13529" s="7"/>
      <c r="E13529"/>
      <c r="F13529"/>
      <c r="G13529"/>
      <c r="H13529"/>
      <c r="I13529"/>
    </row>
    <row r="13530" spans="4:9" x14ac:dyDescent="0.2">
      <c r="D13530" s="7"/>
      <c r="E13530"/>
      <c r="F13530"/>
      <c r="G13530"/>
      <c r="H13530"/>
      <c r="I13530"/>
    </row>
    <row r="13531" spans="4:9" x14ac:dyDescent="0.2">
      <c r="D13531" s="7"/>
      <c r="E13531"/>
      <c r="F13531"/>
      <c r="G13531"/>
      <c r="H13531"/>
      <c r="I13531"/>
    </row>
    <row r="13532" spans="4:9" x14ac:dyDescent="0.2">
      <c r="D13532" s="7"/>
      <c r="E13532"/>
      <c r="F13532"/>
      <c r="G13532"/>
      <c r="H13532"/>
      <c r="I13532"/>
    </row>
    <row r="13533" spans="4:9" x14ac:dyDescent="0.2">
      <c r="D13533" s="7"/>
      <c r="E13533"/>
      <c r="F13533"/>
      <c r="G13533"/>
      <c r="H13533"/>
      <c r="I13533"/>
    </row>
    <row r="13534" spans="4:9" x14ac:dyDescent="0.2">
      <c r="D13534" s="7"/>
      <c r="E13534"/>
      <c r="F13534"/>
      <c r="G13534"/>
      <c r="H13534"/>
      <c r="I13534"/>
    </row>
    <row r="13535" spans="4:9" x14ac:dyDescent="0.2">
      <c r="D13535" s="7"/>
      <c r="E13535"/>
      <c r="F13535"/>
      <c r="G13535"/>
      <c r="H13535"/>
      <c r="I13535"/>
    </row>
    <row r="13536" spans="4:9" x14ac:dyDescent="0.2">
      <c r="D13536" s="7"/>
      <c r="E13536"/>
      <c r="F13536"/>
      <c r="G13536"/>
      <c r="H13536"/>
      <c r="I13536"/>
    </row>
    <row r="13537" spans="4:9" x14ac:dyDescent="0.2">
      <c r="D13537" s="7"/>
      <c r="E13537"/>
      <c r="F13537"/>
      <c r="G13537"/>
      <c r="H13537"/>
      <c r="I13537"/>
    </row>
    <row r="13538" spans="4:9" x14ac:dyDescent="0.2">
      <c r="D13538" s="7"/>
      <c r="E13538"/>
      <c r="F13538"/>
      <c r="G13538"/>
      <c r="H13538"/>
      <c r="I13538"/>
    </row>
    <row r="13539" spans="4:9" x14ac:dyDescent="0.2">
      <c r="D13539" s="7"/>
      <c r="E13539"/>
      <c r="F13539"/>
      <c r="G13539"/>
      <c r="H13539"/>
      <c r="I13539"/>
    </row>
    <row r="13540" spans="4:9" x14ac:dyDescent="0.2">
      <c r="D13540" s="7"/>
      <c r="E13540"/>
      <c r="F13540"/>
      <c r="G13540"/>
      <c r="H13540"/>
      <c r="I13540"/>
    </row>
    <row r="13541" spans="4:9" x14ac:dyDescent="0.2">
      <c r="D13541" s="7"/>
      <c r="E13541"/>
      <c r="F13541"/>
      <c r="G13541"/>
      <c r="H13541"/>
      <c r="I13541"/>
    </row>
    <row r="13542" spans="4:9" x14ac:dyDescent="0.2">
      <c r="D13542" s="7"/>
      <c r="E13542"/>
      <c r="F13542"/>
      <c r="G13542"/>
      <c r="H13542"/>
      <c r="I13542"/>
    </row>
    <row r="13543" spans="4:9" x14ac:dyDescent="0.2">
      <c r="D13543" s="7"/>
      <c r="E13543"/>
      <c r="F13543"/>
      <c r="G13543"/>
      <c r="H13543"/>
      <c r="I13543"/>
    </row>
    <row r="13544" spans="4:9" x14ac:dyDescent="0.2">
      <c r="D13544" s="7"/>
      <c r="E13544"/>
      <c r="F13544"/>
      <c r="G13544"/>
      <c r="H13544"/>
      <c r="I13544"/>
    </row>
    <row r="13545" spans="4:9" x14ac:dyDescent="0.2">
      <c r="D13545" s="7"/>
      <c r="E13545"/>
      <c r="F13545"/>
      <c r="G13545"/>
      <c r="H13545"/>
      <c r="I13545"/>
    </row>
    <row r="13546" spans="4:9" x14ac:dyDescent="0.2">
      <c r="D13546" s="7"/>
      <c r="E13546"/>
      <c r="F13546"/>
      <c r="G13546"/>
      <c r="H13546"/>
      <c r="I13546"/>
    </row>
    <row r="13547" spans="4:9" x14ac:dyDescent="0.2">
      <c r="D13547" s="7"/>
      <c r="E13547"/>
      <c r="F13547"/>
      <c r="G13547"/>
      <c r="H13547"/>
      <c r="I13547"/>
    </row>
    <row r="13548" spans="4:9" x14ac:dyDescent="0.2">
      <c r="D13548" s="7"/>
      <c r="E13548"/>
      <c r="F13548"/>
      <c r="G13548"/>
      <c r="H13548"/>
      <c r="I13548"/>
    </row>
    <row r="13549" spans="4:9" x14ac:dyDescent="0.2">
      <c r="D13549" s="7"/>
      <c r="E13549"/>
      <c r="F13549"/>
      <c r="G13549"/>
      <c r="H13549"/>
      <c r="I13549"/>
    </row>
    <row r="13550" spans="4:9" x14ac:dyDescent="0.2">
      <c r="D13550" s="7"/>
      <c r="E13550"/>
      <c r="F13550"/>
      <c r="G13550"/>
      <c r="H13550"/>
      <c r="I13550"/>
    </row>
    <row r="13551" spans="4:9" x14ac:dyDescent="0.2">
      <c r="D13551" s="7"/>
      <c r="E13551"/>
      <c r="F13551"/>
      <c r="G13551"/>
      <c r="H13551"/>
      <c r="I13551"/>
    </row>
    <row r="13552" spans="4:9" x14ac:dyDescent="0.2">
      <c r="D13552" s="7"/>
      <c r="E13552"/>
      <c r="F13552"/>
      <c r="G13552"/>
      <c r="H13552"/>
      <c r="I13552"/>
    </row>
    <row r="13553" spans="4:9" x14ac:dyDescent="0.2">
      <c r="D13553" s="7"/>
      <c r="E13553"/>
      <c r="F13553"/>
      <c r="G13553"/>
      <c r="H13553"/>
      <c r="I13553"/>
    </row>
    <row r="13554" spans="4:9" x14ac:dyDescent="0.2">
      <c r="D13554" s="7"/>
      <c r="E13554"/>
      <c r="F13554"/>
      <c r="G13554"/>
      <c r="H13554"/>
      <c r="I13554"/>
    </row>
    <row r="13555" spans="4:9" x14ac:dyDescent="0.2">
      <c r="D13555" s="7"/>
      <c r="E13555"/>
      <c r="F13555"/>
      <c r="G13555"/>
      <c r="H13555"/>
      <c r="I13555"/>
    </row>
    <row r="13556" spans="4:9" x14ac:dyDescent="0.2">
      <c r="D13556" s="7"/>
      <c r="E13556"/>
      <c r="F13556"/>
      <c r="G13556"/>
      <c r="H13556"/>
      <c r="I13556"/>
    </row>
    <row r="13557" spans="4:9" x14ac:dyDescent="0.2">
      <c r="D13557" s="7"/>
      <c r="E13557"/>
      <c r="F13557"/>
      <c r="G13557"/>
      <c r="H13557"/>
      <c r="I13557"/>
    </row>
    <row r="13558" spans="4:9" x14ac:dyDescent="0.2">
      <c r="D13558" s="7"/>
      <c r="E13558"/>
      <c r="F13558"/>
      <c r="G13558"/>
      <c r="H13558"/>
      <c r="I13558"/>
    </row>
    <row r="13559" spans="4:9" x14ac:dyDescent="0.2">
      <c r="D13559" s="7"/>
      <c r="E13559"/>
      <c r="F13559"/>
      <c r="G13559"/>
      <c r="H13559"/>
      <c r="I13559"/>
    </row>
    <row r="13560" spans="4:9" x14ac:dyDescent="0.2">
      <c r="D13560" s="7"/>
      <c r="E13560"/>
      <c r="F13560"/>
      <c r="G13560"/>
      <c r="H13560"/>
      <c r="I13560"/>
    </row>
    <row r="13561" spans="4:9" x14ac:dyDescent="0.2">
      <c r="D13561" s="7"/>
      <c r="E13561"/>
      <c r="F13561"/>
      <c r="G13561"/>
      <c r="H13561"/>
      <c r="I13561"/>
    </row>
    <row r="13562" spans="4:9" x14ac:dyDescent="0.2">
      <c r="D13562" s="7"/>
      <c r="E13562"/>
      <c r="F13562"/>
      <c r="G13562"/>
      <c r="H13562"/>
      <c r="I13562"/>
    </row>
    <row r="13563" spans="4:9" x14ac:dyDescent="0.2">
      <c r="D13563" s="7"/>
      <c r="E13563"/>
      <c r="F13563"/>
      <c r="G13563"/>
      <c r="H13563"/>
      <c r="I13563"/>
    </row>
    <row r="13564" spans="4:9" x14ac:dyDescent="0.2">
      <c r="D13564" s="7"/>
      <c r="E13564"/>
      <c r="F13564"/>
      <c r="G13564"/>
      <c r="H13564"/>
      <c r="I13564"/>
    </row>
    <row r="13565" spans="4:9" x14ac:dyDescent="0.2">
      <c r="D13565" s="7"/>
      <c r="E13565"/>
      <c r="F13565"/>
      <c r="G13565"/>
      <c r="H13565"/>
      <c r="I13565"/>
    </row>
    <row r="13566" spans="4:9" x14ac:dyDescent="0.2">
      <c r="D13566" s="7"/>
      <c r="E13566"/>
      <c r="F13566"/>
      <c r="G13566"/>
      <c r="H13566"/>
      <c r="I13566"/>
    </row>
    <row r="13567" spans="4:9" x14ac:dyDescent="0.2">
      <c r="D13567" s="7"/>
      <c r="E13567"/>
      <c r="F13567"/>
      <c r="G13567"/>
      <c r="H13567"/>
      <c r="I13567"/>
    </row>
    <row r="13568" spans="4:9" x14ac:dyDescent="0.2">
      <c r="D13568" s="7"/>
      <c r="E13568"/>
      <c r="F13568"/>
      <c r="G13568"/>
      <c r="H13568"/>
      <c r="I13568"/>
    </row>
    <row r="13569" spans="4:9" x14ac:dyDescent="0.2">
      <c r="D13569" s="7"/>
      <c r="E13569"/>
      <c r="F13569"/>
      <c r="G13569"/>
      <c r="H13569"/>
      <c r="I13569"/>
    </row>
    <row r="13570" spans="4:9" x14ac:dyDescent="0.2">
      <c r="D13570" s="7"/>
      <c r="E13570"/>
      <c r="F13570"/>
      <c r="G13570"/>
      <c r="H13570"/>
      <c r="I13570"/>
    </row>
    <row r="13571" spans="4:9" x14ac:dyDescent="0.2">
      <c r="D13571" s="7"/>
      <c r="E13571"/>
      <c r="F13571"/>
      <c r="G13571"/>
      <c r="H13571"/>
      <c r="I13571"/>
    </row>
    <row r="13572" spans="4:9" x14ac:dyDescent="0.2">
      <c r="D13572" s="7"/>
      <c r="E13572"/>
      <c r="F13572"/>
      <c r="G13572"/>
      <c r="H13572"/>
      <c r="I13572"/>
    </row>
    <row r="13573" spans="4:9" x14ac:dyDescent="0.2">
      <c r="D13573" s="7"/>
      <c r="E13573"/>
      <c r="F13573"/>
      <c r="G13573"/>
      <c r="H13573"/>
      <c r="I13573"/>
    </row>
    <row r="13574" spans="4:9" x14ac:dyDescent="0.2">
      <c r="D13574" s="7"/>
      <c r="E13574"/>
      <c r="F13574"/>
      <c r="G13574"/>
      <c r="H13574"/>
      <c r="I13574"/>
    </row>
    <row r="13575" spans="4:9" x14ac:dyDescent="0.2">
      <c r="D13575" s="7"/>
      <c r="E13575"/>
      <c r="F13575"/>
      <c r="G13575"/>
      <c r="H13575"/>
      <c r="I13575"/>
    </row>
    <row r="13576" spans="4:9" x14ac:dyDescent="0.2">
      <c r="D13576" s="7"/>
      <c r="E13576"/>
      <c r="F13576"/>
      <c r="G13576"/>
      <c r="H13576"/>
      <c r="I13576"/>
    </row>
    <row r="13577" spans="4:9" x14ac:dyDescent="0.2">
      <c r="D13577" s="7"/>
      <c r="E13577"/>
      <c r="F13577"/>
      <c r="G13577"/>
      <c r="H13577"/>
      <c r="I13577"/>
    </row>
    <row r="13578" spans="4:9" x14ac:dyDescent="0.2">
      <c r="D13578" s="7"/>
      <c r="E13578"/>
      <c r="F13578"/>
      <c r="G13578"/>
      <c r="H13578"/>
      <c r="I13578"/>
    </row>
    <row r="13579" spans="4:9" x14ac:dyDescent="0.2">
      <c r="D13579" s="7"/>
      <c r="E13579"/>
      <c r="F13579"/>
      <c r="G13579"/>
      <c r="H13579"/>
      <c r="I13579"/>
    </row>
    <row r="13580" spans="4:9" x14ac:dyDescent="0.2">
      <c r="D13580" s="7"/>
      <c r="E13580"/>
      <c r="F13580"/>
      <c r="G13580"/>
      <c r="H13580"/>
      <c r="I13580"/>
    </row>
    <row r="13581" spans="4:9" x14ac:dyDescent="0.2">
      <c r="D13581" s="7"/>
      <c r="E13581"/>
      <c r="F13581"/>
      <c r="G13581"/>
      <c r="H13581"/>
      <c r="I13581"/>
    </row>
    <row r="13582" spans="4:9" x14ac:dyDescent="0.2">
      <c r="D13582" s="7"/>
      <c r="E13582"/>
      <c r="F13582"/>
      <c r="G13582"/>
      <c r="H13582"/>
      <c r="I13582"/>
    </row>
    <row r="13583" spans="4:9" x14ac:dyDescent="0.2">
      <c r="D13583" s="7"/>
      <c r="E13583"/>
      <c r="F13583"/>
      <c r="G13583"/>
      <c r="H13583"/>
      <c r="I13583"/>
    </row>
    <row r="13584" spans="4:9" x14ac:dyDescent="0.2">
      <c r="D13584" s="7"/>
      <c r="E13584"/>
      <c r="F13584"/>
      <c r="G13584"/>
      <c r="H13584"/>
      <c r="I13584"/>
    </row>
    <row r="13585" spans="4:9" x14ac:dyDescent="0.2">
      <c r="D13585" s="7"/>
      <c r="E13585"/>
      <c r="F13585"/>
      <c r="G13585"/>
      <c r="H13585"/>
      <c r="I13585"/>
    </row>
    <row r="13586" spans="4:9" x14ac:dyDescent="0.2">
      <c r="D13586" s="7"/>
      <c r="E13586"/>
      <c r="F13586"/>
      <c r="G13586"/>
      <c r="H13586"/>
      <c r="I13586"/>
    </row>
    <row r="13587" spans="4:9" x14ac:dyDescent="0.2">
      <c r="D13587" s="7"/>
      <c r="E13587"/>
      <c r="F13587"/>
      <c r="G13587"/>
      <c r="H13587"/>
      <c r="I13587"/>
    </row>
    <row r="13588" spans="4:9" x14ac:dyDescent="0.2">
      <c r="D13588" s="7"/>
      <c r="E13588"/>
      <c r="F13588"/>
      <c r="G13588"/>
      <c r="H13588"/>
      <c r="I13588"/>
    </row>
    <row r="13589" spans="4:9" x14ac:dyDescent="0.2">
      <c r="D13589" s="7"/>
      <c r="E13589"/>
      <c r="F13589"/>
      <c r="G13589"/>
      <c r="H13589"/>
      <c r="I13589"/>
    </row>
    <row r="13590" spans="4:9" x14ac:dyDescent="0.2">
      <c r="D13590" s="7"/>
      <c r="E13590"/>
      <c r="F13590"/>
      <c r="G13590"/>
      <c r="H13590"/>
      <c r="I13590"/>
    </row>
    <row r="13591" spans="4:9" x14ac:dyDescent="0.2">
      <c r="D13591" s="7"/>
      <c r="E13591"/>
      <c r="F13591"/>
      <c r="G13591"/>
      <c r="H13591"/>
      <c r="I13591"/>
    </row>
    <row r="13592" spans="4:9" x14ac:dyDescent="0.2">
      <c r="D13592" s="7"/>
      <c r="E13592"/>
      <c r="F13592"/>
      <c r="G13592"/>
      <c r="H13592"/>
      <c r="I13592"/>
    </row>
    <row r="13593" spans="4:9" x14ac:dyDescent="0.2">
      <c r="D13593" s="7"/>
      <c r="E13593"/>
      <c r="F13593"/>
      <c r="G13593"/>
      <c r="H13593"/>
      <c r="I13593"/>
    </row>
    <row r="13594" spans="4:9" x14ac:dyDescent="0.2">
      <c r="D13594" s="7"/>
      <c r="E13594"/>
      <c r="F13594"/>
      <c r="G13594"/>
      <c r="H13594"/>
      <c r="I13594"/>
    </row>
    <row r="13595" spans="4:9" x14ac:dyDescent="0.2">
      <c r="D13595" s="7"/>
      <c r="E13595"/>
      <c r="F13595"/>
      <c r="G13595"/>
      <c r="H13595"/>
      <c r="I13595"/>
    </row>
    <row r="13596" spans="4:9" x14ac:dyDescent="0.2">
      <c r="D13596" s="7"/>
      <c r="E13596"/>
      <c r="F13596"/>
      <c r="G13596"/>
      <c r="H13596"/>
      <c r="I13596"/>
    </row>
    <row r="13597" spans="4:9" x14ac:dyDescent="0.2">
      <c r="D13597" s="7"/>
      <c r="E13597"/>
      <c r="F13597"/>
      <c r="G13597"/>
      <c r="H13597"/>
      <c r="I13597"/>
    </row>
    <row r="13598" spans="4:9" x14ac:dyDescent="0.2">
      <c r="D13598" s="7"/>
      <c r="E13598"/>
      <c r="F13598"/>
      <c r="G13598"/>
      <c r="H13598"/>
      <c r="I13598"/>
    </row>
    <row r="13599" spans="4:9" x14ac:dyDescent="0.2">
      <c r="D13599" s="7"/>
      <c r="E13599"/>
      <c r="F13599"/>
      <c r="G13599"/>
      <c r="H13599"/>
      <c r="I13599"/>
    </row>
    <row r="13600" spans="4:9" x14ac:dyDescent="0.2">
      <c r="D13600" s="7"/>
      <c r="E13600"/>
      <c r="F13600"/>
      <c r="G13600"/>
      <c r="H13600"/>
      <c r="I13600"/>
    </row>
    <row r="13601" spans="4:9" x14ac:dyDescent="0.2">
      <c r="D13601" s="7"/>
      <c r="E13601"/>
      <c r="F13601"/>
      <c r="G13601"/>
      <c r="H13601"/>
      <c r="I13601"/>
    </row>
    <row r="13602" spans="4:9" x14ac:dyDescent="0.2">
      <c r="D13602" s="7"/>
      <c r="E13602"/>
      <c r="F13602"/>
      <c r="G13602"/>
      <c r="H13602"/>
      <c r="I13602"/>
    </row>
    <row r="13603" spans="4:9" x14ac:dyDescent="0.2">
      <c r="D13603" s="7"/>
      <c r="E13603"/>
      <c r="F13603"/>
      <c r="G13603"/>
      <c r="H13603"/>
      <c r="I13603"/>
    </row>
    <row r="13604" spans="4:9" x14ac:dyDescent="0.2">
      <c r="D13604" s="7"/>
      <c r="E13604"/>
      <c r="F13604"/>
      <c r="G13604"/>
      <c r="H13604"/>
      <c r="I13604"/>
    </row>
    <row r="13605" spans="4:9" x14ac:dyDescent="0.2">
      <c r="D13605" s="7"/>
      <c r="E13605"/>
      <c r="F13605"/>
      <c r="G13605"/>
      <c r="H13605"/>
      <c r="I13605"/>
    </row>
    <row r="13606" spans="4:9" x14ac:dyDescent="0.2">
      <c r="D13606" s="7"/>
      <c r="E13606"/>
      <c r="F13606"/>
      <c r="G13606"/>
      <c r="H13606"/>
      <c r="I13606"/>
    </row>
    <row r="13607" spans="4:9" x14ac:dyDescent="0.2">
      <c r="D13607" s="7"/>
      <c r="E13607"/>
      <c r="F13607"/>
      <c r="G13607"/>
      <c r="H13607"/>
      <c r="I13607"/>
    </row>
    <row r="13608" spans="4:9" x14ac:dyDescent="0.2">
      <c r="D13608" s="7"/>
      <c r="E13608"/>
      <c r="F13608"/>
      <c r="G13608"/>
      <c r="H13608"/>
      <c r="I13608"/>
    </row>
    <row r="13609" spans="4:9" x14ac:dyDescent="0.2">
      <c r="D13609" s="7"/>
      <c r="E13609"/>
      <c r="F13609"/>
      <c r="G13609"/>
      <c r="H13609"/>
      <c r="I13609"/>
    </row>
    <row r="13610" spans="4:9" x14ac:dyDescent="0.2">
      <c r="D13610" s="7"/>
      <c r="E13610"/>
      <c r="F13610"/>
      <c r="G13610"/>
      <c r="H13610"/>
      <c r="I13610"/>
    </row>
    <row r="13611" spans="4:9" x14ac:dyDescent="0.2">
      <c r="D13611" s="7"/>
      <c r="E13611"/>
      <c r="F13611"/>
      <c r="G13611"/>
      <c r="H13611"/>
      <c r="I13611"/>
    </row>
    <row r="13612" spans="4:9" x14ac:dyDescent="0.2">
      <c r="D13612" s="7"/>
      <c r="E13612"/>
      <c r="F13612"/>
      <c r="G13612"/>
      <c r="H13612"/>
      <c r="I13612"/>
    </row>
    <row r="13613" spans="4:9" x14ac:dyDescent="0.2">
      <c r="D13613" s="7"/>
      <c r="E13613"/>
      <c r="F13613"/>
      <c r="G13613"/>
      <c r="H13613"/>
      <c r="I13613"/>
    </row>
    <row r="13614" spans="4:9" x14ac:dyDescent="0.2">
      <c r="D13614" s="7"/>
      <c r="E13614"/>
      <c r="F13614"/>
      <c r="G13614"/>
      <c r="H13614"/>
      <c r="I13614"/>
    </row>
    <row r="13615" spans="4:9" x14ac:dyDescent="0.2">
      <c r="D13615" s="7"/>
      <c r="E13615"/>
      <c r="F13615"/>
      <c r="G13615"/>
      <c r="H13615"/>
      <c r="I13615"/>
    </row>
    <row r="13616" spans="4:9" x14ac:dyDescent="0.2">
      <c r="D13616" s="7"/>
      <c r="E13616"/>
      <c r="F13616"/>
      <c r="G13616"/>
      <c r="H13616"/>
      <c r="I13616"/>
    </row>
    <row r="13617" spans="4:9" x14ac:dyDescent="0.2">
      <c r="D13617" s="7"/>
      <c r="E13617"/>
      <c r="F13617"/>
      <c r="G13617"/>
      <c r="H13617"/>
      <c r="I13617"/>
    </row>
    <row r="13618" spans="4:9" x14ac:dyDescent="0.2">
      <c r="D13618" s="7"/>
      <c r="E13618"/>
      <c r="F13618"/>
      <c r="G13618"/>
      <c r="H13618"/>
      <c r="I13618"/>
    </row>
    <row r="13619" spans="4:9" x14ac:dyDescent="0.2">
      <c r="D13619" s="7"/>
      <c r="E13619"/>
      <c r="F13619"/>
      <c r="G13619"/>
      <c r="H13619"/>
      <c r="I13619"/>
    </row>
    <row r="13620" spans="4:9" x14ac:dyDescent="0.2">
      <c r="D13620" s="7"/>
      <c r="E13620"/>
      <c r="F13620"/>
      <c r="G13620"/>
      <c r="H13620"/>
      <c r="I13620"/>
    </row>
    <row r="13621" spans="4:9" x14ac:dyDescent="0.2">
      <c r="D13621" s="7"/>
      <c r="E13621"/>
      <c r="F13621"/>
      <c r="G13621"/>
      <c r="H13621"/>
      <c r="I13621"/>
    </row>
    <row r="13622" spans="4:9" x14ac:dyDescent="0.2">
      <c r="D13622" s="7"/>
      <c r="E13622"/>
      <c r="F13622"/>
      <c r="G13622"/>
      <c r="H13622"/>
      <c r="I13622"/>
    </row>
    <row r="13623" spans="4:9" x14ac:dyDescent="0.2">
      <c r="D13623" s="7"/>
      <c r="E13623"/>
      <c r="F13623"/>
      <c r="G13623"/>
      <c r="H13623"/>
      <c r="I13623"/>
    </row>
    <row r="13624" spans="4:9" x14ac:dyDescent="0.2">
      <c r="D13624" s="7"/>
      <c r="E13624"/>
      <c r="F13624"/>
      <c r="G13624"/>
      <c r="H13624"/>
      <c r="I13624"/>
    </row>
    <row r="13625" spans="4:9" x14ac:dyDescent="0.2">
      <c r="D13625" s="7"/>
      <c r="E13625"/>
      <c r="F13625"/>
      <c r="G13625"/>
      <c r="H13625"/>
      <c r="I13625"/>
    </row>
    <row r="13626" spans="4:9" x14ac:dyDescent="0.2">
      <c r="D13626" s="7"/>
      <c r="E13626"/>
      <c r="F13626"/>
      <c r="G13626"/>
      <c r="H13626"/>
      <c r="I13626"/>
    </row>
    <row r="13627" spans="4:9" x14ac:dyDescent="0.2">
      <c r="D13627" s="7"/>
      <c r="E13627"/>
      <c r="F13627"/>
      <c r="G13627"/>
      <c r="H13627"/>
      <c r="I13627"/>
    </row>
    <row r="13628" spans="4:9" x14ac:dyDescent="0.2">
      <c r="D13628" s="7"/>
      <c r="E13628"/>
      <c r="F13628"/>
      <c r="G13628"/>
      <c r="H13628"/>
      <c r="I13628"/>
    </row>
    <row r="13629" spans="4:9" x14ac:dyDescent="0.2">
      <c r="D13629" s="7"/>
      <c r="E13629"/>
      <c r="F13629"/>
      <c r="G13629"/>
      <c r="H13629"/>
      <c r="I13629"/>
    </row>
    <row r="13630" spans="4:9" x14ac:dyDescent="0.2">
      <c r="D13630" s="7"/>
      <c r="E13630"/>
      <c r="F13630"/>
      <c r="G13630"/>
      <c r="H13630"/>
      <c r="I13630"/>
    </row>
    <row r="13631" spans="4:9" x14ac:dyDescent="0.2">
      <c r="D13631" s="7"/>
      <c r="E13631"/>
      <c r="F13631"/>
      <c r="G13631"/>
      <c r="H13631"/>
      <c r="I13631"/>
    </row>
    <row r="13632" spans="4:9" x14ac:dyDescent="0.2">
      <c r="D13632" s="7"/>
      <c r="E13632"/>
      <c r="F13632"/>
      <c r="G13632"/>
      <c r="H13632"/>
      <c r="I13632"/>
    </row>
    <row r="13633" spans="4:9" x14ac:dyDescent="0.2">
      <c r="D13633" s="7"/>
      <c r="E13633"/>
      <c r="F13633"/>
      <c r="G13633"/>
      <c r="H13633"/>
      <c r="I13633"/>
    </row>
    <row r="13634" spans="4:9" x14ac:dyDescent="0.2">
      <c r="D13634" s="7"/>
      <c r="E13634"/>
      <c r="F13634"/>
      <c r="G13634"/>
      <c r="H13634"/>
      <c r="I13634"/>
    </row>
    <row r="13635" spans="4:9" x14ac:dyDescent="0.2">
      <c r="D13635" s="7"/>
      <c r="E13635"/>
      <c r="F13635"/>
      <c r="G13635"/>
      <c r="H13635"/>
      <c r="I13635"/>
    </row>
    <row r="13636" spans="4:9" x14ac:dyDescent="0.2">
      <c r="D13636" s="7"/>
      <c r="E13636"/>
      <c r="F13636"/>
      <c r="G13636"/>
      <c r="H13636"/>
      <c r="I13636"/>
    </row>
    <row r="13637" spans="4:9" x14ac:dyDescent="0.2">
      <c r="D13637" s="7"/>
      <c r="E13637"/>
      <c r="F13637"/>
      <c r="G13637"/>
      <c r="H13637"/>
      <c r="I13637"/>
    </row>
    <row r="13638" spans="4:9" x14ac:dyDescent="0.2">
      <c r="D13638" s="7"/>
      <c r="E13638"/>
      <c r="F13638"/>
      <c r="G13638"/>
      <c r="H13638"/>
      <c r="I13638"/>
    </row>
    <row r="13639" spans="4:9" x14ac:dyDescent="0.2">
      <c r="D13639" s="7"/>
      <c r="E13639"/>
      <c r="F13639"/>
      <c r="G13639"/>
      <c r="H13639"/>
      <c r="I13639"/>
    </row>
    <row r="13640" spans="4:9" x14ac:dyDescent="0.2">
      <c r="D13640" s="7"/>
      <c r="E13640"/>
      <c r="F13640"/>
      <c r="G13640"/>
      <c r="H13640"/>
      <c r="I13640"/>
    </row>
    <row r="13641" spans="4:9" x14ac:dyDescent="0.2">
      <c r="D13641" s="7"/>
      <c r="E13641"/>
      <c r="F13641"/>
      <c r="G13641"/>
      <c r="H13641"/>
      <c r="I13641"/>
    </row>
    <row r="13642" spans="4:9" x14ac:dyDescent="0.2">
      <c r="D13642" s="7"/>
      <c r="E13642"/>
      <c r="F13642"/>
      <c r="G13642"/>
      <c r="H13642"/>
      <c r="I13642"/>
    </row>
    <row r="13643" spans="4:9" x14ac:dyDescent="0.2">
      <c r="D13643" s="7"/>
      <c r="E13643"/>
      <c r="F13643"/>
      <c r="G13643"/>
      <c r="H13643"/>
      <c r="I13643"/>
    </row>
    <row r="13644" spans="4:9" x14ac:dyDescent="0.2">
      <c r="D13644" s="7"/>
      <c r="E13644"/>
      <c r="F13644"/>
      <c r="G13644"/>
      <c r="H13644"/>
      <c r="I13644"/>
    </row>
    <row r="13645" spans="4:9" x14ac:dyDescent="0.2">
      <c r="D13645" s="7"/>
      <c r="E13645"/>
      <c r="F13645"/>
      <c r="G13645"/>
      <c r="H13645"/>
      <c r="I13645"/>
    </row>
    <row r="13646" spans="4:9" x14ac:dyDescent="0.2">
      <c r="D13646" s="7"/>
      <c r="E13646"/>
      <c r="F13646"/>
      <c r="G13646"/>
      <c r="H13646"/>
      <c r="I13646"/>
    </row>
    <row r="13647" spans="4:9" x14ac:dyDescent="0.2">
      <c r="D13647" s="7"/>
      <c r="E13647"/>
      <c r="F13647"/>
      <c r="G13647"/>
      <c r="H13647"/>
      <c r="I13647"/>
    </row>
    <row r="13648" spans="4:9" x14ac:dyDescent="0.2">
      <c r="D13648" s="7"/>
      <c r="E13648"/>
      <c r="F13648"/>
      <c r="G13648"/>
      <c r="H13648"/>
      <c r="I13648"/>
    </row>
    <row r="13649" spans="4:9" x14ac:dyDescent="0.2">
      <c r="D13649" s="7"/>
      <c r="E13649"/>
      <c r="F13649"/>
      <c r="G13649"/>
      <c r="H13649"/>
      <c r="I13649"/>
    </row>
    <row r="13650" spans="4:9" x14ac:dyDescent="0.2">
      <c r="D13650" s="7"/>
      <c r="E13650"/>
      <c r="F13650"/>
      <c r="G13650"/>
      <c r="H13650"/>
      <c r="I13650"/>
    </row>
    <row r="13651" spans="4:9" x14ac:dyDescent="0.2">
      <c r="D13651" s="7"/>
      <c r="E13651"/>
      <c r="F13651"/>
      <c r="G13651"/>
      <c r="H13651"/>
      <c r="I13651"/>
    </row>
    <row r="13652" spans="4:9" x14ac:dyDescent="0.2">
      <c r="D13652" s="7"/>
      <c r="E13652"/>
      <c r="F13652"/>
      <c r="G13652"/>
      <c r="H13652"/>
      <c r="I13652"/>
    </row>
    <row r="13653" spans="4:9" x14ac:dyDescent="0.2">
      <c r="D13653" s="7"/>
      <c r="E13653"/>
      <c r="F13653"/>
      <c r="G13653"/>
      <c r="H13653"/>
      <c r="I13653"/>
    </row>
    <row r="13654" spans="4:9" x14ac:dyDescent="0.2">
      <c r="D13654" s="7"/>
      <c r="E13654"/>
      <c r="F13654"/>
      <c r="G13654"/>
      <c r="H13654"/>
      <c r="I13654"/>
    </row>
    <row r="13655" spans="4:9" x14ac:dyDescent="0.2">
      <c r="D13655" s="7"/>
      <c r="E13655"/>
      <c r="F13655"/>
      <c r="G13655"/>
      <c r="H13655"/>
      <c r="I13655"/>
    </row>
    <row r="13656" spans="4:9" x14ac:dyDescent="0.2">
      <c r="D13656" s="7"/>
      <c r="E13656"/>
      <c r="F13656"/>
      <c r="G13656"/>
      <c r="H13656"/>
      <c r="I13656"/>
    </row>
    <row r="13657" spans="4:9" x14ac:dyDescent="0.2">
      <c r="D13657" s="7"/>
      <c r="E13657"/>
      <c r="F13657"/>
      <c r="G13657"/>
      <c r="H13657"/>
      <c r="I13657"/>
    </row>
    <row r="13658" spans="4:9" x14ac:dyDescent="0.2">
      <c r="D13658" s="7"/>
      <c r="E13658"/>
      <c r="F13658"/>
      <c r="G13658"/>
      <c r="H13658"/>
      <c r="I13658"/>
    </row>
    <row r="13659" spans="4:9" x14ac:dyDescent="0.2">
      <c r="D13659" s="7"/>
      <c r="E13659"/>
      <c r="F13659"/>
      <c r="G13659"/>
      <c r="H13659"/>
      <c r="I13659"/>
    </row>
    <row r="13660" spans="4:9" x14ac:dyDescent="0.2">
      <c r="D13660" s="7"/>
      <c r="E13660"/>
      <c r="F13660"/>
      <c r="G13660"/>
      <c r="H13660"/>
      <c r="I13660"/>
    </row>
    <row r="13661" spans="4:9" x14ac:dyDescent="0.2">
      <c r="D13661" s="7"/>
      <c r="E13661"/>
      <c r="F13661"/>
      <c r="G13661"/>
      <c r="H13661"/>
      <c r="I13661"/>
    </row>
    <row r="13662" spans="4:9" x14ac:dyDescent="0.2">
      <c r="D13662" s="7"/>
      <c r="E13662"/>
      <c r="F13662"/>
      <c r="G13662"/>
      <c r="H13662"/>
      <c r="I13662"/>
    </row>
    <row r="13663" spans="4:9" x14ac:dyDescent="0.2">
      <c r="D13663" s="7"/>
      <c r="E13663"/>
      <c r="F13663"/>
      <c r="G13663"/>
      <c r="H13663"/>
      <c r="I13663"/>
    </row>
    <row r="13664" spans="4:9" x14ac:dyDescent="0.2">
      <c r="D13664" s="7"/>
      <c r="E13664"/>
      <c r="F13664"/>
      <c r="G13664"/>
      <c r="H13664"/>
      <c r="I13664"/>
    </row>
    <row r="13665" spans="4:9" x14ac:dyDescent="0.2">
      <c r="D13665" s="7"/>
      <c r="E13665"/>
      <c r="F13665"/>
      <c r="G13665"/>
      <c r="H13665"/>
      <c r="I13665"/>
    </row>
    <row r="13666" spans="4:9" x14ac:dyDescent="0.2">
      <c r="D13666" s="7"/>
      <c r="E13666"/>
      <c r="F13666"/>
      <c r="G13666"/>
      <c r="H13666"/>
      <c r="I13666"/>
    </row>
    <row r="13667" spans="4:9" x14ac:dyDescent="0.2">
      <c r="D13667" s="7"/>
      <c r="E13667"/>
      <c r="F13667"/>
      <c r="G13667"/>
      <c r="H13667"/>
      <c r="I13667"/>
    </row>
    <row r="13668" spans="4:9" x14ac:dyDescent="0.2">
      <c r="D13668" s="7"/>
      <c r="E13668"/>
      <c r="F13668"/>
      <c r="G13668"/>
      <c r="H13668"/>
      <c r="I13668"/>
    </row>
    <row r="13669" spans="4:9" x14ac:dyDescent="0.2">
      <c r="D13669" s="7"/>
      <c r="E13669"/>
      <c r="F13669"/>
      <c r="G13669"/>
      <c r="H13669"/>
      <c r="I13669"/>
    </row>
    <row r="13670" spans="4:9" x14ac:dyDescent="0.2">
      <c r="D13670" s="7"/>
      <c r="E13670"/>
      <c r="F13670"/>
      <c r="G13670"/>
      <c r="H13670"/>
      <c r="I13670"/>
    </row>
    <row r="13671" spans="4:9" x14ac:dyDescent="0.2">
      <c r="D13671" s="7"/>
      <c r="E13671"/>
      <c r="F13671"/>
      <c r="G13671"/>
      <c r="H13671"/>
      <c r="I13671"/>
    </row>
    <row r="13672" spans="4:9" x14ac:dyDescent="0.2">
      <c r="D13672" s="7"/>
      <c r="E13672"/>
      <c r="F13672"/>
      <c r="G13672"/>
      <c r="H13672"/>
      <c r="I13672"/>
    </row>
    <row r="13673" spans="4:9" x14ac:dyDescent="0.2">
      <c r="D13673" s="7"/>
      <c r="E13673"/>
      <c r="F13673"/>
      <c r="G13673"/>
      <c r="H13673"/>
      <c r="I13673"/>
    </row>
    <row r="13674" spans="4:9" x14ac:dyDescent="0.2">
      <c r="D13674" s="7"/>
      <c r="E13674"/>
      <c r="F13674"/>
      <c r="G13674"/>
      <c r="H13674"/>
      <c r="I13674"/>
    </row>
    <row r="13675" spans="4:9" x14ac:dyDescent="0.2">
      <c r="D13675" s="7"/>
      <c r="E13675"/>
      <c r="F13675"/>
      <c r="G13675"/>
      <c r="H13675"/>
      <c r="I13675"/>
    </row>
    <row r="13676" spans="4:9" x14ac:dyDescent="0.2">
      <c r="D13676" s="7"/>
      <c r="E13676"/>
      <c r="F13676"/>
      <c r="G13676"/>
      <c r="H13676"/>
      <c r="I13676"/>
    </row>
    <row r="13677" spans="4:9" x14ac:dyDescent="0.2">
      <c r="D13677" s="7"/>
      <c r="E13677"/>
      <c r="F13677"/>
      <c r="G13677"/>
      <c r="H13677"/>
      <c r="I13677"/>
    </row>
    <row r="13678" spans="4:9" x14ac:dyDescent="0.2">
      <c r="D13678" s="7"/>
      <c r="E13678"/>
      <c r="F13678"/>
      <c r="G13678"/>
      <c r="H13678"/>
      <c r="I13678"/>
    </row>
    <row r="13679" spans="4:9" x14ac:dyDescent="0.2">
      <c r="D13679" s="7"/>
      <c r="E13679"/>
      <c r="F13679"/>
      <c r="G13679"/>
      <c r="H13679"/>
      <c r="I13679"/>
    </row>
    <row r="13680" spans="4:9" x14ac:dyDescent="0.2">
      <c r="D13680" s="7"/>
      <c r="E13680"/>
      <c r="F13680"/>
      <c r="G13680"/>
      <c r="H13680"/>
      <c r="I13680"/>
    </row>
    <row r="13681" spans="4:9" x14ac:dyDescent="0.2">
      <c r="D13681" s="7"/>
      <c r="E13681"/>
      <c r="F13681"/>
      <c r="G13681"/>
      <c r="H13681"/>
      <c r="I13681"/>
    </row>
    <row r="13682" spans="4:9" x14ac:dyDescent="0.2">
      <c r="D13682" s="7"/>
      <c r="E13682"/>
      <c r="F13682"/>
      <c r="G13682"/>
      <c r="H13682"/>
      <c r="I13682"/>
    </row>
    <row r="13683" spans="4:9" x14ac:dyDescent="0.2">
      <c r="D13683" s="7"/>
      <c r="E13683"/>
      <c r="F13683"/>
      <c r="G13683"/>
      <c r="H13683"/>
      <c r="I13683"/>
    </row>
    <row r="13684" spans="4:9" x14ac:dyDescent="0.2">
      <c r="D13684" s="7"/>
      <c r="E13684"/>
      <c r="F13684"/>
      <c r="G13684"/>
      <c r="H13684"/>
      <c r="I13684"/>
    </row>
    <row r="13685" spans="4:9" x14ac:dyDescent="0.2">
      <c r="D13685" s="7"/>
      <c r="E13685"/>
      <c r="F13685"/>
      <c r="G13685"/>
      <c r="H13685"/>
      <c r="I13685"/>
    </row>
    <row r="13686" spans="4:9" x14ac:dyDescent="0.2">
      <c r="D13686" s="7"/>
      <c r="E13686"/>
      <c r="F13686"/>
      <c r="G13686"/>
      <c r="H13686"/>
      <c r="I13686"/>
    </row>
    <row r="13687" spans="4:9" x14ac:dyDescent="0.2">
      <c r="D13687" s="7"/>
      <c r="E13687"/>
      <c r="F13687"/>
      <c r="G13687"/>
      <c r="H13687"/>
      <c r="I13687"/>
    </row>
    <row r="13688" spans="4:9" x14ac:dyDescent="0.2">
      <c r="D13688" s="7"/>
      <c r="E13688"/>
      <c r="F13688"/>
      <c r="G13688"/>
      <c r="H13688"/>
      <c r="I13688"/>
    </row>
    <row r="13689" spans="4:9" x14ac:dyDescent="0.2">
      <c r="D13689" s="7"/>
      <c r="E13689"/>
      <c r="F13689"/>
      <c r="G13689"/>
      <c r="H13689"/>
      <c r="I13689"/>
    </row>
    <row r="13690" spans="4:9" x14ac:dyDescent="0.2">
      <c r="D13690" s="7"/>
      <c r="E13690"/>
      <c r="F13690"/>
      <c r="G13690"/>
      <c r="H13690"/>
      <c r="I13690"/>
    </row>
    <row r="13691" spans="4:9" x14ac:dyDescent="0.2">
      <c r="D13691" s="7"/>
      <c r="E13691"/>
      <c r="F13691"/>
      <c r="G13691"/>
      <c r="H13691"/>
      <c r="I13691"/>
    </row>
    <row r="13692" spans="4:9" x14ac:dyDescent="0.2">
      <c r="D13692" s="7"/>
      <c r="E13692"/>
      <c r="F13692"/>
      <c r="G13692"/>
      <c r="H13692"/>
      <c r="I13692"/>
    </row>
    <row r="13693" spans="4:9" x14ac:dyDescent="0.2">
      <c r="D13693" s="7"/>
      <c r="E13693"/>
      <c r="F13693"/>
      <c r="G13693"/>
      <c r="H13693"/>
      <c r="I13693"/>
    </row>
    <row r="13694" spans="4:9" x14ac:dyDescent="0.2">
      <c r="D13694" s="7"/>
      <c r="E13694"/>
      <c r="F13694"/>
      <c r="G13694"/>
      <c r="H13694"/>
      <c r="I13694"/>
    </row>
    <row r="13695" spans="4:9" x14ac:dyDescent="0.2">
      <c r="D13695" s="7"/>
      <c r="E13695"/>
      <c r="F13695"/>
      <c r="G13695"/>
      <c r="H13695"/>
      <c r="I13695"/>
    </row>
    <row r="13696" spans="4:9" x14ac:dyDescent="0.2">
      <c r="D13696" s="7"/>
      <c r="E13696"/>
      <c r="F13696"/>
      <c r="G13696"/>
      <c r="H13696"/>
      <c r="I13696"/>
    </row>
    <row r="13697" spans="4:9" x14ac:dyDescent="0.2">
      <c r="D13697" s="7"/>
      <c r="E13697"/>
      <c r="F13697"/>
      <c r="G13697"/>
      <c r="H13697"/>
      <c r="I13697"/>
    </row>
    <row r="13698" spans="4:9" x14ac:dyDescent="0.2">
      <c r="D13698" s="7"/>
      <c r="E13698"/>
      <c r="F13698"/>
      <c r="G13698"/>
      <c r="H13698"/>
      <c r="I13698"/>
    </row>
    <row r="13699" spans="4:9" x14ac:dyDescent="0.2">
      <c r="D13699" s="7"/>
      <c r="E13699"/>
      <c r="F13699"/>
      <c r="G13699"/>
      <c r="H13699"/>
      <c r="I13699"/>
    </row>
    <row r="13700" spans="4:9" x14ac:dyDescent="0.2">
      <c r="D13700" s="7"/>
      <c r="E13700"/>
      <c r="F13700"/>
      <c r="G13700"/>
      <c r="H13700"/>
      <c r="I13700"/>
    </row>
    <row r="13701" spans="4:9" x14ac:dyDescent="0.2">
      <c r="D13701" s="7"/>
      <c r="E13701"/>
      <c r="F13701"/>
      <c r="G13701"/>
      <c r="H13701"/>
      <c r="I13701"/>
    </row>
    <row r="13702" spans="4:9" x14ac:dyDescent="0.2">
      <c r="D13702" s="7"/>
      <c r="E13702"/>
      <c r="F13702"/>
      <c r="G13702"/>
      <c r="H13702"/>
      <c r="I13702"/>
    </row>
    <row r="13703" spans="4:9" x14ac:dyDescent="0.2">
      <c r="D13703" s="7"/>
      <c r="E13703"/>
      <c r="F13703"/>
      <c r="G13703"/>
      <c r="H13703"/>
      <c r="I13703"/>
    </row>
    <row r="13704" spans="4:9" x14ac:dyDescent="0.2">
      <c r="D13704" s="7"/>
      <c r="E13704"/>
      <c r="F13704"/>
      <c r="G13704"/>
      <c r="H13704"/>
      <c r="I13704"/>
    </row>
    <row r="13705" spans="4:9" x14ac:dyDescent="0.2">
      <c r="D13705" s="7"/>
      <c r="E13705"/>
      <c r="F13705"/>
      <c r="G13705"/>
      <c r="H13705"/>
      <c r="I13705"/>
    </row>
    <row r="13706" spans="4:9" x14ac:dyDescent="0.2">
      <c r="D13706" s="7"/>
      <c r="E13706"/>
      <c r="F13706"/>
      <c r="G13706"/>
      <c r="H13706"/>
      <c r="I13706"/>
    </row>
    <row r="13707" spans="4:9" x14ac:dyDescent="0.2">
      <c r="D13707" s="7"/>
      <c r="E13707"/>
      <c r="F13707"/>
      <c r="G13707"/>
      <c r="H13707"/>
      <c r="I13707"/>
    </row>
    <row r="13708" spans="4:9" x14ac:dyDescent="0.2">
      <c r="D13708" s="7"/>
      <c r="E13708"/>
      <c r="F13708"/>
      <c r="G13708"/>
      <c r="H13708"/>
      <c r="I13708"/>
    </row>
    <row r="13709" spans="4:9" x14ac:dyDescent="0.2">
      <c r="D13709" s="7"/>
      <c r="E13709"/>
      <c r="F13709"/>
      <c r="G13709"/>
      <c r="H13709"/>
      <c r="I13709"/>
    </row>
    <row r="13710" spans="4:9" x14ac:dyDescent="0.2">
      <c r="D13710" s="7"/>
      <c r="E13710"/>
      <c r="F13710"/>
      <c r="G13710"/>
      <c r="H13710"/>
      <c r="I13710"/>
    </row>
    <row r="13711" spans="4:9" x14ac:dyDescent="0.2">
      <c r="D13711" s="7"/>
      <c r="E13711"/>
      <c r="F13711"/>
      <c r="G13711"/>
      <c r="H13711"/>
      <c r="I13711"/>
    </row>
    <row r="13712" spans="4:9" x14ac:dyDescent="0.2">
      <c r="D13712" s="7"/>
      <c r="E13712"/>
      <c r="F13712"/>
      <c r="G13712"/>
      <c r="H13712"/>
      <c r="I13712"/>
    </row>
    <row r="13713" spans="4:9" x14ac:dyDescent="0.2">
      <c r="D13713" s="7"/>
      <c r="E13713"/>
      <c r="F13713"/>
      <c r="G13713"/>
      <c r="H13713"/>
      <c r="I13713"/>
    </row>
    <row r="13714" spans="4:9" x14ac:dyDescent="0.2">
      <c r="D13714" s="7"/>
      <c r="E13714"/>
      <c r="F13714"/>
      <c r="G13714"/>
      <c r="H13714"/>
      <c r="I13714"/>
    </row>
    <row r="13715" spans="4:9" x14ac:dyDescent="0.2">
      <c r="D13715" s="7"/>
      <c r="E13715"/>
      <c r="F13715"/>
      <c r="G13715"/>
      <c r="H13715"/>
      <c r="I13715"/>
    </row>
    <row r="13716" spans="4:9" x14ac:dyDescent="0.2">
      <c r="D13716" s="7"/>
      <c r="E13716"/>
      <c r="F13716"/>
      <c r="G13716"/>
      <c r="H13716"/>
      <c r="I13716"/>
    </row>
    <row r="13717" spans="4:9" x14ac:dyDescent="0.2">
      <c r="D13717" s="7"/>
      <c r="E13717"/>
      <c r="F13717"/>
      <c r="G13717"/>
      <c r="H13717"/>
      <c r="I13717"/>
    </row>
    <row r="13718" spans="4:9" x14ac:dyDescent="0.2">
      <c r="D13718" s="7"/>
      <c r="E13718"/>
      <c r="F13718"/>
      <c r="G13718"/>
      <c r="H13718"/>
      <c r="I13718"/>
    </row>
    <row r="13719" spans="4:9" x14ac:dyDescent="0.2">
      <c r="D13719" s="7"/>
      <c r="E13719"/>
      <c r="F13719"/>
      <c r="G13719"/>
      <c r="H13719"/>
      <c r="I13719"/>
    </row>
    <row r="13720" spans="4:9" x14ac:dyDescent="0.2">
      <c r="D13720" s="7"/>
      <c r="E13720"/>
      <c r="F13720"/>
      <c r="G13720"/>
      <c r="H13720"/>
      <c r="I13720"/>
    </row>
    <row r="13721" spans="4:9" x14ac:dyDescent="0.2">
      <c r="D13721" s="7"/>
      <c r="E13721"/>
      <c r="F13721"/>
      <c r="G13721"/>
      <c r="H13721"/>
      <c r="I13721"/>
    </row>
    <row r="13722" spans="4:9" x14ac:dyDescent="0.2">
      <c r="D13722" s="7"/>
      <c r="E13722"/>
      <c r="F13722"/>
      <c r="G13722"/>
      <c r="H13722"/>
      <c r="I13722"/>
    </row>
    <row r="13723" spans="4:9" x14ac:dyDescent="0.2">
      <c r="D13723" s="7"/>
      <c r="E13723"/>
      <c r="F13723"/>
      <c r="G13723"/>
      <c r="H13723"/>
      <c r="I13723"/>
    </row>
    <row r="13724" spans="4:9" x14ac:dyDescent="0.2">
      <c r="D13724" s="7"/>
      <c r="E13724"/>
      <c r="F13724"/>
      <c r="G13724"/>
      <c r="H13724"/>
      <c r="I13724"/>
    </row>
    <row r="13725" spans="4:9" x14ac:dyDescent="0.2">
      <c r="D13725" s="7"/>
      <c r="E13725"/>
      <c r="F13725"/>
      <c r="G13725"/>
      <c r="H13725"/>
      <c r="I13725"/>
    </row>
    <row r="13726" spans="4:9" x14ac:dyDescent="0.2">
      <c r="D13726" s="7"/>
      <c r="E13726"/>
      <c r="F13726"/>
      <c r="G13726"/>
      <c r="H13726"/>
      <c r="I13726"/>
    </row>
    <row r="13727" spans="4:9" x14ac:dyDescent="0.2">
      <c r="D13727" s="7"/>
      <c r="E13727"/>
      <c r="F13727"/>
      <c r="G13727"/>
      <c r="H13727"/>
      <c r="I13727"/>
    </row>
    <row r="13728" spans="4:9" x14ac:dyDescent="0.2">
      <c r="D13728" s="7"/>
      <c r="E13728"/>
      <c r="F13728"/>
      <c r="G13728"/>
      <c r="H13728"/>
      <c r="I13728"/>
    </row>
    <row r="13729" spans="4:9" x14ac:dyDescent="0.2">
      <c r="D13729" s="7"/>
      <c r="E13729"/>
      <c r="F13729"/>
      <c r="G13729"/>
      <c r="H13729"/>
      <c r="I13729"/>
    </row>
    <row r="13730" spans="4:9" x14ac:dyDescent="0.2">
      <c r="D13730" s="7"/>
      <c r="E13730"/>
      <c r="F13730"/>
      <c r="G13730"/>
      <c r="H13730"/>
      <c r="I13730"/>
    </row>
    <row r="13731" spans="4:9" x14ac:dyDescent="0.2">
      <c r="D13731" s="7"/>
      <c r="E13731"/>
      <c r="F13731"/>
      <c r="G13731"/>
      <c r="H13731"/>
      <c r="I13731"/>
    </row>
    <row r="13732" spans="4:9" x14ac:dyDescent="0.2">
      <c r="D13732" s="7"/>
      <c r="E13732"/>
      <c r="F13732"/>
      <c r="G13732"/>
      <c r="H13732"/>
      <c r="I13732"/>
    </row>
    <row r="13733" spans="4:9" x14ac:dyDescent="0.2">
      <c r="D13733" s="7"/>
      <c r="E13733"/>
      <c r="F13733"/>
      <c r="G13733"/>
      <c r="H13733"/>
      <c r="I13733"/>
    </row>
    <row r="13734" spans="4:9" x14ac:dyDescent="0.2">
      <c r="D13734" s="7"/>
      <c r="E13734"/>
      <c r="F13734"/>
      <c r="G13734"/>
      <c r="H13734"/>
      <c r="I13734"/>
    </row>
    <row r="13735" spans="4:9" x14ac:dyDescent="0.2">
      <c r="D13735" s="7"/>
      <c r="E13735"/>
      <c r="F13735"/>
      <c r="G13735"/>
      <c r="H13735"/>
      <c r="I13735"/>
    </row>
    <row r="13736" spans="4:9" x14ac:dyDescent="0.2">
      <c r="D13736" s="7"/>
      <c r="E13736"/>
      <c r="F13736"/>
      <c r="G13736"/>
      <c r="H13736"/>
      <c r="I13736"/>
    </row>
    <row r="13737" spans="4:9" x14ac:dyDescent="0.2">
      <c r="D13737" s="7"/>
      <c r="E13737"/>
      <c r="F13737"/>
      <c r="G13737"/>
      <c r="H13737"/>
      <c r="I13737"/>
    </row>
    <row r="13738" spans="4:9" x14ac:dyDescent="0.2">
      <c r="D13738" s="7"/>
      <c r="E13738"/>
      <c r="F13738"/>
      <c r="G13738"/>
      <c r="H13738"/>
      <c r="I13738"/>
    </row>
    <row r="13739" spans="4:9" x14ac:dyDescent="0.2">
      <c r="D13739" s="7"/>
      <c r="E13739"/>
      <c r="F13739"/>
      <c r="G13739"/>
      <c r="H13739"/>
      <c r="I13739"/>
    </row>
    <row r="13740" spans="4:9" x14ac:dyDescent="0.2">
      <c r="D13740" s="7"/>
      <c r="E13740"/>
      <c r="F13740"/>
      <c r="G13740"/>
      <c r="H13740"/>
      <c r="I13740"/>
    </row>
    <row r="13741" spans="4:9" x14ac:dyDescent="0.2">
      <c r="D13741" s="7"/>
      <c r="E13741"/>
      <c r="F13741"/>
      <c r="G13741"/>
      <c r="H13741"/>
      <c r="I13741"/>
    </row>
    <row r="13742" spans="4:9" x14ac:dyDescent="0.2">
      <c r="D13742" s="7"/>
      <c r="E13742"/>
      <c r="F13742"/>
      <c r="G13742"/>
      <c r="H13742"/>
      <c r="I13742"/>
    </row>
    <row r="13743" spans="4:9" x14ac:dyDescent="0.2">
      <c r="D13743" s="7"/>
      <c r="E13743"/>
      <c r="F13743"/>
      <c r="G13743"/>
      <c r="H13743"/>
      <c r="I13743"/>
    </row>
    <row r="13744" spans="4:9" x14ac:dyDescent="0.2">
      <c r="D13744" s="7"/>
      <c r="E13744"/>
      <c r="F13744"/>
      <c r="G13744"/>
      <c r="H13744"/>
      <c r="I13744"/>
    </row>
    <row r="13745" spans="4:9" x14ac:dyDescent="0.2">
      <c r="D13745" s="7"/>
      <c r="E13745"/>
      <c r="F13745"/>
      <c r="G13745"/>
      <c r="H13745"/>
      <c r="I13745"/>
    </row>
    <row r="13746" spans="4:9" x14ac:dyDescent="0.2">
      <c r="D13746" s="7"/>
      <c r="E13746"/>
      <c r="F13746"/>
      <c r="G13746"/>
      <c r="H13746"/>
      <c r="I13746"/>
    </row>
    <row r="13747" spans="4:9" x14ac:dyDescent="0.2">
      <c r="D13747" s="7"/>
      <c r="E13747"/>
      <c r="F13747"/>
      <c r="G13747"/>
      <c r="H13747"/>
      <c r="I13747"/>
    </row>
    <row r="13748" spans="4:9" x14ac:dyDescent="0.2">
      <c r="D13748" s="7"/>
      <c r="E13748"/>
      <c r="F13748"/>
      <c r="G13748"/>
      <c r="H13748"/>
      <c r="I13748"/>
    </row>
    <row r="13749" spans="4:9" x14ac:dyDescent="0.2">
      <c r="D13749" s="7"/>
      <c r="E13749"/>
      <c r="F13749"/>
      <c r="G13749"/>
      <c r="H13749"/>
      <c r="I13749"/>
    </row>
    <row r="13750" spans="4:9" x14ac:dyDescent="0.2">
      <c r="D13750" s="7"/>
      <c r="E13750"/>
      <c r="F13750"/>
      <c r="G13750"/>
      <c r="H13750"/>
      <c r="I13750"/>
    </row>
    <row r="13751" spans="4:9" x14ac:dyDescent="0.2">
      <c r="D13751" s="7"/>
      <c r="E13751"/>
      <c r="F13751"/>
      <c r="G13751"/>
      <c r="H13751"/>
      <c r="I13751"/>
    </row>
    <row r="13752" spans="4:9" x14ac:dyDescent="0.2">
      <c r="D13752" s="7"/>
      <c r="E13752"/>
      <c r="F13752"/>
      <c r="G13752"/>
      <c r="H13752"/>
      <c r="I13752"/>
    </row>
    <row r="13753" spans="4:9" x14ac:dyDescent="0.2">
      <c r="D13753" s="7"/>
      <c r="E13753"/>
      <c r="F13753"/>
      <c r="G13753"/>
      <c r="H13753"/>
      <c r="I13753"/>
    </row>
    <row r="13754" spans="4:9" x14ac:dyDescent="0.2">
      <c r="D13754" s="7"/>
      <c r="E13754"/>
      <c r="F13754"/>
      <c r="G13754"/>
      <c r="H13754"/>
      <c r="I13754"/>
    </row>
    <row r="13755" spans="4:9" x14ac:dyDescent="0.2">
      <c r="D13755" s="7"/>
      <c r="E13755"/>
      <c r="F13755"/>
      <c r="G13755"/>
      <c r="H13755"/>
      <c r="I13755"/>
    </row>
    <row r="13756" spans="4:9" x14ac:dyDescent="0.2">
      <c r="D13756" s="7"/>
      <c r="E13756"/>
      <c r="F13756"/>
      <c r="G13756"/>
      <c r="H13756"/>
      <c r="I13756"/>
    </row>
    <row r="13757" spans="4:9" x14ac:dyDescent="0.2">
      <c r="D13757" s="7"/>
      <c r="E13757"/>
      <c r="F13757"/>
      <c r="G13757"/>
      <c r="H13757"/>
      <c r="I13757"/>
    </row>
    <row r="13758" spans="4:9" x14ac:dyDescent="0.2">
      <c r="D13758" s="7"/>
      <c r="E13758"/>
      <c r="F13758"/>
      <c r="G13758"/>
      <c r="H13758"/>
      <c r="I13758"/>
    </row>
    <row r="13759" spans="4:9" x14ac:dyDescent="0.2">
      <c r="D13759" s="7"/>
      <c r="E13759"/>
      <c r="F13759"/>
      <c r="G13759"/>
      <c r="H13759"/>
      <c r="I13759"/>
    </row>
    <row r="13760" spans="4:9" x14ac:dyDescent="0.2">
      <c r="D13760" s="7"/>
      <c r="E13760"/>
      <c r="F13760"/>
      <c r="G13760"/>
      <c r="H13760"/>
      <c r="I13760"/>
    </row>
    <row r="13761" spans="4:9" x14ac:dyDescent="0.2">
      <c r="D13761" s="7"/>
      <c r="E13761"/>
      <c r="F13761"/>
      <c r="G13761"/>
      <c r="H13761"/>
      <c r="I13761"/>
    </row>
    <row r="13762" spans="4:9" x14ac:dyDescent="0.2">
      <c r="D13762" s="7"/>
      <c r="E13762"/>
      <c r="F13762"/>
      <c r="G13762"/>
      <c r="H13762"/>
      <c r="I13762"/>
    </row>
    <row r="13763" spans="4:9" x14ac:dyDescent="0.2">
      <c r="D13763" s="7"/>
      <c r="E13763"/>
      <c r="F13763"/>
      <c r="G13763"/>
      <c r="H13763"/>
      <c r="I13763"/>
    </row>
    <row r="13764" spans="4:9" x14ac:dyDescent="0.2">
      <c r="D13764" s="7"/>
      <c r="E13764"/>
      <c r="F13764"/>
      <c r="G13764"/>
      <c r="H13764"/>
      <c r="I13764"/>
    </row>
    <row r="13765" spans="4:9" x14ac:dyDescent="0.2">
      <c r="D13765" s="7"/>
      <c r="E13765"/>
      <c r="F13765"/>
      <c r="G13765"/>
      <c r="H13765"/>
      <c r="I13765"/>
    </row>
    <row r="13766" spans="4:9" x14ac:dyDescent="0.2">
      <c r="D13766" s="7"/>
      <c r="E13766"/>
      <c r="F13766"/>
      <c r="G13766"/>
      <c r="H13766"/>
      <c r="I13766"/>
    </row>
    <row r="13767" spans="4:9" x14ac:dyDescent="0.2">
      <c r="D13767" s="7"/>
      <c r="E13767"/>
      <c r="F13767"/>
      <c r="G13767"/>
      <c r="H13767"/>
      <c r="I13767"/>
    </row>
    <row r="13768" spans="4:9" x14ac:dyDescent="0.2">
      <c r="D13768" s="7"/>
      <c r="E13768"/>
      <c r="F13768"/>
      <c r="G13768"/>
      <c r="H13768"/>
      <c r="I13768"/>
    </row>
    <row r="13769" spans="4:9" x14ac:dyDescent="0.2">
      <c r="D13769" s="7"/>
      <c r="E13769"/>
      <c r="F13769"/>
      <c r="G13769"/>
      <c r="H13769"/>
      <c r="I13769"/>
    </row>
    <row r="13770" spans="4:9" x14ac:dyDescent="0.2">
      <c r="D13770" s="7"/>
      <c r="E13770"/>
      <c r="F13770"/>
      <c r="G13770"/>
      <c r="H13770"/>
      <c r="I13770"/>
    </row>
    <row r="13771" spans="4:9" x14ac:dyDescent="0.2">
      <c r="D13771" s="7"/>
      <c r="E13771"/>
      <c r="F13771"/>
      <c r="G13771"/>
      <c r="H13771"/>
      <c r="I13771"/>
    </row>
    <row r="13772" spans="4:9" x14ac:dyDescent="0.2">
      <c r="D13772" s="7"/>
      <c r="E13772"/>
      <c r="F13772"/>
      <c r="G13772"/>
      <c r="H13772"/>
      <c r="I13772"/>
    </row>
    <row r="13773" spans="4:9" x14ac:dyDescent="0.2">
      <c r="D13773" s="7"/>
      <c r="E13773"/>
      <c r="F13773"/>
      <c r="G13773"/>
      <c r="H13773"/>
      <c r="I13773"/>
    </row>
    <row r="13774" spans="4:9" x14ac:dyDescent="0.2">
      <c r="D13774" s="7"/>
      <c r="E13774"/>
      <c r="F13774"/>
      <c r="G13774"/>
      <c r="H13774"/>
      <c r="I13774"/>
    </row>
    <row r="13775" spans="4:9" x14ac:dyDescent="0.2">
      <c r="D13775" s="7"/>
      <c r="E13775"/>
      <c r="F13775"/>
      <c r="G13775"/>
      <c r="H13775"/>
      <c r="I13775"/>
    </row>
    <row r="13776" spans="4:9" x14ac:dyDescent="0.2">
      <c r="D13776" s="7"/>
      <c r="E13776"/>
      <c r="F13776"/>
      <c r="G13776"/>
      <c r="H13776"/>
      <c r="I13776"/>
    </row>
    <row r="13777" spans="4:9" x14ac:dyDescent="0.2">
      <c r="D13777" s="7"/>
      <c r="E13777"/>
      <c r="F13777"/>
      <c r="G13777"/>
      <c r="H13777"/>
      <c r="I13777"/>
    </row>
    <row r="13778" spans="4:9" x14ac:dyDescent="0.2">
      <c r="D13778" s="7"/>
      <c r="E13778"/>
      <c r="F13778"/>
      <c r="G13778"/>
      <c r="H13778"/>
      <c r="I13778"/>
    </row>
    <row r="13779" spans="4:9" x14ac:dyDescent="0.2">
      <c r="D13779" s="7"/>
      <c r="E13779"/>
      <c r="F13779"/>
      <c r="G13779"/>
      <c r="H13779"/>
      <c r="I13779"/>
    </row>
    <row r="13780" spans="4:9" x14ac:dyDescent="0.2">
      <c r="D13780" s="7"/>
      <c r="E13780"/>
      <c r="F13780"/>
      <c r="G13780"/>
      <c r="H13780"/>
      <c r="I13780"/>
    </row>
    <row r="13781" spans="4:9" x14ac:dyDescent="0.2">
      <c r="D13781" s="7"/>
      <c r="E13781"/>
      <c r="F13781"/>
      <c r="G13781"/>
      <c r="H13781"/>
      <c r="I13781"/>
    </row>
    <row r="13782" spans="4:9" x14ac:dyDescent="0.2">
      <c r="D13782" s="7"/>
      <c r="E13782"/>
      <c r="F13782"/>
      <c r="G13782"/>
      <c r="H13782"/>
      <c r="I13782"/>
    </row>
    <row r="13783" spans="4:9" x14ac:dyDescent="0.2">
      <c r="D13783" s="7"/>
      <c r="E13783"/>
      <c r="F13783"/>
      <c r="G13783"/>
      <c r="H13783"/>
      <c r="I13783"/>
    </row>
    <row r="13784" spans="4:9" x14ac:dyDescent="0.2">
      <c r="D13784" s="7"/>
      <c r="E13784"/>
      <c r="F13784"/>
      <c r="G13784"/>
      <c r="H13784"/>
      <c r="I13784"/>
    </row>
    <row r="13785" spans="4:9" x14ac:dyDescent="0.2">
      <c r="D13785" s="7"/>
      <c r="E13785"/>
      <c r="F13785"/>
      <c r="G13785"/>
      <c r="H13785"/>
      <c r="I13785"/>
    </row>
    <row r="13786" spans="4:9" x14ac:dyDescent="0.2">
      <c r="D13786" s="7"/>
      <c r="E13786"/>
      <c r="F13786"/>
      <c r="G13786"/>
      <c r="H13786"/>
      <c r="I13786"/>
    </row>
    <row r="13787" spans="4:9" x14ac:dyDescent="0.2">
      <c r="D13787" s="7"/>
      <c r="E13787"/>
      <c r="F13787"/>
      <c r="G13787"/>
      <c r="H13787"/>
      <c r="I13787"/>
    </row>
    <row r="13788" spans="4:9" x14ac:dyDescent="0.2">
      <c r="D13788" s="7"/>
      <c r="E13788"/>
      <c r="F13788"/>
      <c r="G13788"/>
      <c r="H13788"/>
      <c r="I13788"/>
    </row>
    <row r="13789" spans="4:9" x14ac:dyDescent="0.2">
      <c r="D13789" s="7"/>
      <c r="E13789"/>
      <c r="F13789"/>
      <c r="G13789"/>
      <c r="H13789"/>
      <c r="I13789"/>
    </row>
    <row r="13790" spans="4:9" x14ac:dyDescent="0.2">
      <c r="D13790" s="7"/>
      <c r="E13790"/>
      <c r="F13790"/>
      <c r="G13790"/>
      <c r="H13790"/>
      <c r="I13790"/>
    </row>
    <row r="13791" spans="4:9" x14ac:dyDescent="0.2">
      <c r="D13791" s="7"/>
      <c r="E13791"/>
      <c r="F13791"/>
      <c r="G13791"/>
      <c r="H13791"/>
      <c r="I13791"/>
    </row>
    <row r="13792" spans="4:9" x14ac:dyDescent="0.2">
      <c r="D13792" s="7"/>
      <c r="E13792"/>
      <c r="F13792"/>
      <c r="G13792"/>
      <c r="H13792"/>
      <c r="I13792"/>
    </row>
    <row r="13793" spans="4:9" x14ac:dyDescent="0.2">
      <c r="D13793" s="7"/>
      <c r="E13793"/>
      <c r="F13793"/>
      <c r="G13793"/>
      <c r="H13793"/>
      <c r="I13793"/>
    </row>
    <row r="13794" spans="4:9" x14ac:dyDescent="0.2">
      <c r="D13794" s="7"/>
      <c r="E13794"/>
      <c r="F13794"/>
      <c r="G13794"/>
      <c r="H13794"/>
      <c r="I13794"/>
    </row>
    <row r="13795" spans="4:9" x14ac:dyDescent="0.2">
      <c r="D13795" s="7"/>
      <c r="E13795"/>
      <c r="F13795"/>
      <c r="G13795"/>
      <c r="H13795"/>
      <c r="I13795"/>
    </row>
    <row r="13796" spans="4:9" x14ac:dyDescent="0.2">
      <c r="D13796" s="7"/>
      <c r="E13796"/>
      <c r="F13796"/>
      <c r="G13796"/>
      <c r="H13796"/>
      <c r="I13796"/>
    </row>
    <row r="13797" spans="4:9" x14ac:dyDescent="0.2">
      <c r="D13797" s="7"/>
      <c r="E13797"/>
      <c r="F13797"/>
      <c r="G13797"/>
      <c r="H13797"/>
      <c r="I13797"/>
    </row>
    <row r="13798" spans="4:9" x14ac:dyDescent="0.2">
      <c r="D13798" s="7"/>
      <c r="E13798"/>
      <c r="F13798"/>
      <c r="G13798"/>
      <c r="H13798"/>
      <c r="I13798"/>
    </row>
    <row r="13799" spans="4:9" x14ac:dyDescent="0.2">
      <c r="D13799" s="7"/>
      <c r="E13799"/>
      <c r="F13799"/>
      <c r="G13799"/>
      <c r="H13799"/>
      <c r="I13799"/>
    </row>
    <row r="13800" spans="4:9" x14ac:dyDescent="0.2">
      <c r="D13800" s="7"/>
      <c r="E13800"/>
      <c r="F13800"/>
      <c r="G13800"/>
      <c r="H13800"/>
      <c r="I13800"/>
    </row>
    <row r="13801" spans="4:9" x14ac:dyDescent="0.2">
      <c r="D13801" s="7"/>
      <c r="E13801"/>
      <c r="F13801"/>
      <c r="G13801"/>
      <c r="H13801"/>
      <c r="I13801"/>
    </row>
    <row r="13802" spans="4:9" x14ac:dyDescent="0.2">
      <c r="D13802" s="7"/>
      <c r="E13802"/>
      <c r="F13802"/>
      <c r="G13802"/>
      <c r="H13802"/>
      <c r="I13802"/>
    </row>
    <row r="13803" spans="4:9" x14ac:dyDescent="0.2">
      <c r="D13803" s="7"/>
      <c r="E13803"/>
      <c r="F13803"/>
      <c r="G13803"/>
      <c r="H13803"/>
      <c r="I13803"/>
    </row>
    <row r="13804" spans="4:9" x14ac:dyDescent="0.2">
      <c r="D13804" s="7"/>
      <c r="E13804"/>
      <c r="F13804"/>
      <c r="G13804"/>
      <c r="H13804"/>
      <c r="I13804"/>
    </row>
    <row r="13805" spans="4:9" x14ac:dyDescent="0.2">
      <c r="D13805" s="7"/>
      <c r="E13805"/>
      <c r="F13805"/>
      <c r="G13805"/>
      <c r="H13805"/>
      <c r="I13805"/>
    </row>
    <row r="13806" spans="4:9" x14ac:dyDescent="0.2">
      <c r="D13806" s="7"/>
      <c r="E13806"/>
      <c r="F13806"/>
      <c r="G13806"/>
      <c r="H13806"/>
      <c r="I13806"/>
    </row>
    <row r="13807" spans="4:9" x14ac:dyDescent="0.2">
      <c r="D13807" s="7"/>
      <c r="E13807"/>
      <c r="F13807"/>
      <c r="G13807"/>
      <c r="H13807"/>
      <c r="I13807"/>
    </row>
    <row r="13808" spans="4:9" x14ac:dyDescent="0.2">
      <c r="D13808" s="7"/>
      <c r="E13808"/>
      <c r="F13808"/>
      <c r="G13808"/>
      <c r="H13808"/>
      <c r="I13808"/>
    </row>
    <row r="13809" spans="4:9" x14ac:dyDescent="0.2">
      <c r="D13809" s="7"/>
      <c r="E13809"/>
      <c r="F13809"/>
      <c r="G13809"/>
      <c r="H13809"/>
      <c r="I13809"/>
    </row>
    <row r="13810" spans="4:9" x14ac:dyDescent="0.2">
      <c r="D13810" s="7"/>
      <c r="E13810"/>
      <c r="F13810"/>
      <c r="G13810"/>
      <c r="H13810"/>
      <c r="I13810"/>
    </row>
    <row r="13811" spans="4:9" x14ac:dyDescent="0.2">
      <c r="D13811" s="7"/>
      <c r="E13811"/>
      <c r="F13811"/>
      <c r="G13811"/>
      <c r="H13811"/>
      <c r="I13811"/>
    </row>
    <row r="13812" spans="4:9" x14ac:dyDescent="0.2">
      <c r="D13812" s="7"/>
      <c r="E13812"/>
      <c r="F13812"/>
      <c r="G13812"/>
      <c r="H13812"/>
      <c r="I13812"/>
    </row>
    <row r="13813" spans="4:9" x14ac:dyDescent="0.2">
      <c r="D13813" s="7"/>
      <c r="E13813"/>
      <c r="F13813"/>
      <c r="G13813"/>
      <c r="H13813"/>
      <c r="I13813"/>
    </row>
    <row r="13814" spans="4:9" x14ac:dyDescent="0.2">
      <c r="D13814" s="7"/>
      <c r="E13814"/>
      <c r="F13814"/>
      <c r="G13814"/>
      <c r="H13814"/>
      <c r="I13814"/>
    </row>
    <row r="13815" spans="4:9" x14ac:dyDescent="0.2">
      <c r="D13815" s="7"/>
      <c r="E13815"/>
      <c r="F13815"/>
      <c r="G13815"/>
      <c r="H13815"/>
      <c r="I13815"/>
    </row>
    <row r="13816" spans="4:9" x14ac:dyDescent="0.2">
      <c r="D13816" s="7"/>
      <c r="E13816"/>
      <c r="F13816"/>
      <c r="G13816"/>
      <c r="H13816"/>
      <c r="I13816"/>
    </row>
    <row r="13817" spans="4:9" x14ac:dyDescent="0.2">
      <c r="D13817" s="7"/>
      <c r="E13817"/>
      <c r="F13817"/>
      <c r="G13817"/>
      <c r="H13817"/>
      <c r="I13817"/>
    </row>
    <row r="13818" spans="4:9" x14ac:dyDescent="0.2">
      <c r="D13818" s="7"/>
      <c r="E13818"/>
      <c r="F13818"/>
      <c r="G13818"/>
      <c r="H13818"/>
      <c r="I13818"/>
    </row>
    <row r="13819" spans="4:9" x14ac:dyDescent="0.2">
      <c r="D13819" s="7"/>
      <c r="E13819"/>
      <c r="F13819"/>
      <c r="G13819"/>
      <c r="H13819"/>
      <c r="I13819"/>
    </row>
    <row r="13820" spans="4:9" x14ac:dyDescent="0.2">
      <c r="D13820" s="7"/>
      <c r="E13820"/>
      <c r="F13820"/>
      <c r="G13820"/>
      <c r="H13820"/>
      <c r="I13820"/>
    </row>
    <row r="13821" spans="4:9" x14ac:dyDescent="0.2">
      <c r="D13821" s="7"/>
      <c r="E13821"/>
      <c r="F13821"/>
      <c r="G13821"/>
      <c r="H13821"/>
      <c r="I13821"/>
    </row>
    <row r="13822" spans="4:9" x14ac:dyDescent="0.2">
      <c r="D13822" s="7"/>
      <c r="E13822"/>
      <c r="F13822"/>
      <c r="G13822"/>
      <c r="H13822"/>
      <c r="I13822"/>
    </row>
    <row r="13823" spans="4:9" x14ac:dyDescent="0.2">
      <c r="D13823" s="7"/>
      <c r="E13823"/>
      <c r="F13823"/>
      <c r="G13823"/>
      <c r="H13823"/>
      <c r="I13823"/>
    </row>
    <row r="13824" spans="4:9" x14ac:dyDescent="0.2">
      <c r="D13824" s="7"/>
      <c r="E13824"/>
      <c r="F13824"/>
      <c r="G13824"/>
      <c r="H13824"/>
      <c r="I13824"/>
    </row>
    <row r="13825" spans="4:9" x14ac:dyDescent="0.2">
      <c r="D13825" s="7"/>
      <c r="E13825"/>
      <c r="F13825"/>
      <c r="G13825"/>
      <c r="H13825"/>
      <c r="I13825"/>
    </row>
    <row r="13826" spans="4:9" x14ac:dyDescent="0.2">
      <c r="D13826" s="7"/>
      <c r="E13826"/>
      <c r="F13826"/>
      <c r="G13826"/>
      <c r="H13826"/>
      <c r="I13826"/>
    </row>
    <row r="13827" spans="4:9" x14ac:dyDescent="0.2">
      <c r="D13827" s="7"/>
      <c r="E13827"/>
      <c r="F13827"/>
      <c r="G13827"/>
      <c r="H13827"/>
      <c r="I13827"/>
    </row>
    <row r="13828" spans="4:9" x14ac:dyDescent="0.2">
      <c r="D13828" s="7"/>
      <c r="E13828"/>
      <c r="F13828"/>
      <c r="G13828"/>
      <c r="H13828"/>
      <c r="I13828"/>
    </row>
    <row r="13829" spans="4:9" x14ac:dyDescent="0.2">
      <c r="D13829" s="7"/>
      <c r="E13829"/>
      <c r="F13829"/>
      <c r="G13829"/>
      <c r="H13829"/>
      <c r="I13829"/>
    </row>
    <row r="13830" spans="4:9" x14ac:dyDescent="0.2">
      <c r="D13830" s="7"/>
      <c r="E13830"/>
      <c r="F13830"/>
      <c r="G13830"/>
      <c r="H13830"/>
      <c r="I13830"/>
    </row>
    <row r="13831" spans="4:9" x14ac:dyDescent="0.2">
      <c r="D13831" s="7"/>
      <c r="E13831"/>
      <c r="F13831"/>
      <c r="G13831"/>
      <c r="H13831"/>
      <c r="I13831"/>
    </row>
    <row r="13832" spans="4:9" x14ac:dyDescent="0.2">
      <c r="D13832" s="7"/>
      <c r="E13832"/>
      <c r="F13832"/>
      <c r="G13832"/>
      <c r="H13832"/>
      <c r="I13832"/>
    </row>
    <row r="13833" spans="4:9" x14ac:dyDescent="0.2">
      <c r="D13833" s="7"/>
      <c r="E13833"/>
      <c r="F13833"/>
      <c r="G13833"/>
      <c r="H13833"/>
      <c r="I13833"/>
    </row>
    <row r="13834" spans="4:9" x14ac:dyDescent="0.2">
      <c r="D13834" s="7"/>
      <c r="E13834"/>
      <c r="F13834"/>
      <c r="G13834"/>
      <c r="H13834"/>
      <c r="I13834"/>
    </row>
    <row r="13835" spans="4:9" x14ac:dyDescent="0.2">
      <c r="D13835" s="7"/>
      <c r="E13835"/>
      <c r="F13835"/>
      <c r="G13835"/>
      <c r="H13835"/>
      <c r="I13835"/>
    </row>
    <row r="13836" spans="4:9" x14ac:dyDescent="0.2">
      <c r="D13836" s="7"/>
      <c r="E13836"/>
      <c r="F13836"/>
      <c r="G13836"/>
      <c r="H13836"/>
      <c r="I13836"/>
    </row>
    <row r="13837" spans="4:9" x14ac:dyDescent="0.2">
      <c r="D13837" s="7"/>
      <c r="E13837"/>
      <c r="F13837"/>
      <c r="G13837"/>
      <c r="H13837"/>
      <c r="I13837"/>
    </row>
    <row r="13838" spans="4:9" x14ac:dyDescent="0.2">
      <c r="D13838" s="7"/>
      <c r="E13838"/>
      <c r="F13838"/>
      <c r="G13838"/>
      <c r="H13838"/>
      <c r="I13838"/>
    </row>
    <row r="13839" spans="4:9" x14ac:dyDescent="0.2">
      <c r="D13839" s="7"/>
      <c r="E13839"/>
      <c r="F13839"/>
      <c r="G13839"/>
      <c r="H13839"/>
      <c r="I13839"/>
    </row>
    <row r="13840" spans="4:9" x14ac:dyDescent="0.2">
      <c r="D13840" s="7"/>
      <c r="E13840"/>
      <c r="F13840"/>
      <c r="G13840"/>
      <c r="H13840"/>
      <c r="I13840"/>
    </row>
    <row r="13841" spans="4:9" x14ac:dyDescent="0.2">
      <c r="D13841" s="7"/>
      <c r="E13841"/>
      <c r="F13841"/>
      <c r="G13841"/>
      <c r="H13841"/>
      <c r="I13841"/>
    </row>
    <row r="13842" spans="4:9" x14ac:dyDescent="0.2">
      <c r="D13842" s="7"/>
      <c r="E13842"/>
      <c r="F13842"/>
      <c r="G13842"/>
      <c r="H13842"/>
      <c r="I13842"/>
    </row>
    <row r="13843" spans="4:9" x14ac:dyDescent="0.2">
      <c r="D13843" s="7"/>
      <c r="E13843"/>
      <c r="F13843"/>
      <c r="G13843"/>
      <c r="H13843"/>
      <c r="I13843"/>
    </row>
    <row r="13844" spans="4:9" x14ac:dyDescent="0.2">
      <c r="D13844" s="7"/>
      <c r="E13844"/>
      <c r="F13844"/>
      <c r="G13844"/>
      <c r="H13844"/>
      <c r="I13844"/>
    </row>
    <row r="13845" spans="4:9" x14ac:dyDescent="0.2">
      <c r="D13845" s="7"/>
      <c r="E13845"/>
      <c r="F13845"/>
      <c r="G13845"/>
      <c r="H13845"/>
      <c r="I13845"/>
    </row>
    <row r="13846" spans="4:9" x14ac:dyDescent="0.2">
      <c r="D13846" s="7"/>
      <c r="E13846"/>
      <c r="F13846"/>
      <c r="G13846"/>
      <c r="H13846"/>
      <c r="I13846"/>
    </row>
    <row r="13847" spans="4:9" x14ac:dyDescent="0.2">
      <c r="D13847" s="7"/>
      <c r="E13847"/>
      <c r="F13847"/>
      <c r="G13847"/>
      <c r="H13847"/>
      <c r="I13847"/>
    </row>
    <row r="13848" spans="4:9" x14ac:dyDescent="0.2">
      <c r="D13848" s="7"/>
      <c r="E13848"/>
      <c r="F13848"/>
      <c r="G13848"/>
      <c r="H13848"/>
      <c r="I13848"/>
    </row>
    <row r="13849" spans="4:9" x14ac:dyDescent="0.2">
      <c r="D13849" s="7"/>
      <c r="E13849"/>
      <c r="F13849"/>
      <c r="G13849"/>
      <c r="H13849"/>
      <c r="I13849"/>
    </row>
    <row r="13850" spans="4:9" x14ac:dyDescent="0.2">
      <c r="D13850" s="7"/>
      <c r="E13850"/>
      <c r="F13850"/>
      <c r="G13850"/>
      <c r="H13850"/>
      <c r="I13850"/>
    </row>
    <row r="13851" spans="4:9" x14ac:dyDescent="0.2">
      <c r="D13851" s="7"/>
      <c r="E13851"/>
      <c r="F13851"/>
      <c r="G13851"/>
      <c r="H13851"/>
      <c r="I13851"/>
    </row>
    <row r="13852" spans="4:9" x14ac:dyDescent="0.2">
      <c r="D13852" s="7"/>
      <c r="E13852"/>
      <c r="F13852"/>
      <c r="G13852"/>
      <c r="H13852"/>
      <c r="I13852"/>
    </row>
    <row r="13853" spans="4:9" x14ac:dyDescent="0.2">
      <c r="D13853" s="7"/>
      <c r="E13853"/>
      <c r="F13853"/>
      <c r="G13853"/>
      <c r="H13853"/>
      <c r="I13853"/>
    </row>
    <row r="13854" spans="4:9" x14ac:dyDescent="0.2">
      <c r="D13854" s="7"/>
      <c r="E13854"/>
      <c r="F13854"/>
      <c r="G13854"/>
      <c r="H13854"/>
      <c r="I13854"/>
    </row>
    <row r="13855" spans="4:9" x14ac:dyDescent="0.2">
      <c r="D13855" s="7"/>
      <c r="E13855"/>
      <c r="F13855"/>
      <c r="G13855"/>
      <c r="H13855"/>
      <c r="I13855"/>
    </row>
    <row r="13856" spans="4:9" x14ac:dyDescent="0.2">
      <c r="D13856" s="7"/>
      <c r="E13856"/>
      <c r="F13856"/>
      <c r="G13856"/>
      <c r="H13856"/>
      <c r="I13856"/>
    </row>
    <row r="13857" spans="4:9" x14ac:dyDescent="0.2">
      <c r="D13857" s="7"/>
      <c r="E13857"/>
      <c r="F13857"/>
      <c r="G13857"/>
      <c r="H13857"/>
      <c r="I13857"/>
    </row>
    <row r="13858" spans="4:9" x14ac:dyDescent="0.2">
      <c r="D13858" s="7"/>
      <c r="E13858"/>
      <c r="F13858"/>
      <c r="G13858"/>
      <c r="H13858"/>
      <c r="I13858"/>
    </row>
    <row r="13859" spans="4:9" x14ac:dyDescent="0.2">
      <c r="D13859" s="7"/>
      <c r="E13859"/>
      <c r="F13859"/>
      <c r="G13859"/>
      <c r="H13859"/>
      <c r="I13859"/>
    </row>
    <row r="13860" spans="4:9" x14ac:dyDescent="0.2">
      <c r="D13860" s="7"/>
      <c r="E13860"/>
      <c r="F13860"/>
      <c r="G13860"/>
      <c r="H13860"/>
      <c r="I13860"/>
    </row>
    <row r="13861" spans="4:9" x14ac:dyDescent="0.2">
      <c r="D13861" s="7"/>
      <c r="E13861"/>
      <c r="F13861"/>
      <c r="G13861"/>
      <c r="H13861"/>
      <c r="I13861"/>
    </row>
    <row r="13862" spans="4:9" x14ac:dyDescent="0.2">
      <c r="D13862" s="7"/>
      <c r="E13862"/>
      <c r="F13862"/>
      <c r="G13862"/>
      <c r="H13862"/>
      <c r="I13862"/>
    </row>
    <row r="13863" spans="4:9" x14ac:dyDescent="0.2">
      <c r="D13863" s="7"/>
      <c r="E13863"/>
      <c r="F13863"/>
      <c r="G13863"/>
      <c r="H13863"/>
      <c r="I13863"/>
    </row>
    <row r="13864" spans="4:9" x14ac:dyDescent="0.2">
      <c r="D13864" s="7"/>
      <c r="E13864"/>
      <c r="F13864"/>
      <c r="G13864"/>
      <c r="H13864"/>
      <c r="I13864"/>
    </row>
    <row r="13865" spans="4:9" x14ac:dyDescent="0.2">
      <c r="D13865" s="7"/>
      <c r="E13865"/>
      <c r="F13865"/>
      <c r="G13865"/>
      <c r="H13865"/>
      <c r="I13865"/>
    </row>
    <row r="13866" spans="4:9" x14ac:dyDescent="0.2">
      <c r="D13866" s="7"/>
      <c r="E13866"/>
      <c r="F13866"/>
      <c r="G13866"/>
      <c r="H13866"/>
      <c r="I13866"/>
    </row>
    <row r="13867" spans="4:9" x14ac:dyDescent="0.2">
      <c r="D13867" s="7"/>
      <c r="E13867"/>
      <c r="F13867"/>
      <c r="G13867"/>
      <c r="H13867"/>
      <c r="I13867"/>
    </row>
    <row r="13868" spans="4:9" x14ac:dyDescent="0.2">
      <c r="D13868" s="7"/>
      <c r="E13868"/>
      <c r="F13868"/>
      <c r="G13868"/>
      <c r="H13868"/>
      <c r="I13868"/>
    </row>
    <row r="13869" spans="4:9" x14ac:dyDescent="0.2">
      <c r="D13869" s="7"/>
      <c r="E13869"/>
      <c r="F13869"/>
      <c r="G13869"/>
      <c r="H13869"/>
      <c r="I13869"/>
    </row>
    <row r="13870" spans="4:9" x14ac:dyDescent="0.2">
      <c r="D13870" s="7"/>
      <c r="E13870"/>
      <c r="F13870"/>
      <c r="G13870"/>
      <c r="H13870"/>
      <c r="I13870"/>
    </row>
    <row r="13871" spans="4:9" x14ac:dyDescent="0.2">
      <c r="D13871" s="7"/>
      <c r="E13871"/>
      <c r="F13871"/>
      <c r="G13871"/>
      <c r="H13871"/>
      <c r="I13871"/>
    </row>
    <row r="13872" spans="4:9" x14ac:dyDescent="0.2">
      <c r="D13872" s="7"/>
      <c r="E13872"/>
      <c r="F13872"/>
      <c r="G13872"/>
      <c r="H13872"/>
      <c r="I13872"/>
    </row>
    <row r="13873" spans="4:9" x14ac:dyDescent="0.2">
      <c r="D13873" s="7"/>
      <c r="E13873"/>
      <c r="F13873"/>
      <c r="G13873"/>
      <c r="H13873"/>
      <c r="I13873"/>
    </row>
    <row r="13874" spans="4:9" x14ac:dyDescent="0.2">
      <c r="D13874" s="7"/>
      <c r="E13874"/>
      <c r="F13874"/>
      <c r="G13874"/>
      <c r="H13874"/>
      <c r="I13874"/>
    </row>
    <row r="13875" spans="4:9" x14ac:dyDescent="0.2">
      <c r="D13875" s="7"/>
      <c r="E13875"/>
      <c r="F13875"/>
      <c r="G13875"/>
      <c r="H13875"/>
      <c r="I13875"/>
    </row>
    <row r="13876" spans="4:9" x14ac:dyDescent="0.2">
      <c r="D13876" s="7"/>
      <c r="E13876"/>
      <c r="F13876"/>
      <c r="G13876"/>
      <c r="H13876"/>
      <c r="I13876"/>
    </row>
    <row r="13877" spans="4:9" x14ac:dyDescent="0.2">
      <c r="D13877" s="7"/>
      <c r="E13877"/>
      <c r="F13877"/>
      <c r="G13877"/>
      <c r="H13877"/>
      <c r="I13877"/>
    </row>
    <row r="13878" spans="4:9" x14ac:dyDescent="0.2">
      <c r="D13878" s="7"/>
      <c r="E13878"/>
      <c r="F13878"/>
      <c r="G13878"/>
      <c r="H13878"/>
      <c r="I13878"/>
    </row>
    <row r="13879" spans="4:9" x14ac:dyDescent="0.2">
      <c r="D13879" s="7"/>
      <c r="E13879"/>
      <c r="F13879"/>
      <c r="G13879"/>
      <c r="H13879"/>
      <c r="I13879"/>
    </row>
    <row r="13880" spans="4:9" x14ac:dyDescent="0.2">
      <c r="D13880" s="7"/>
      <c r="E13880"/>
      <c r="F13880"/>
      <c r="G13880"/>
      <c r="H13880"/>
      <c r="I13880"/>
    </row>
    <row r="13881" spans="4:9" x14ac:dyDescent="0.2">
      <c r="D13881" s="7"/>
      <c r="E13881"/>
      <c r="F13881"/>
      <c r="G13881"/>
      <c r="H13881"/>
      <c r="I13881"/>
    </row>
    <row r="13882" spans="4:9" x14ac:dyDescent="0.2">
      <c r="D13882" s="7"/>
      <c r="E13882"/>
      <c r="F13882"/>
      <c r="G13882"/>
      <c r="H13882"/>
      <c r="I13882"/>
    </row>
    <row r="13883" spans="4:9" x14ac:dyDescent="0.2">
      <c r="D13883" s="7"/>
      <c r="E13883"/>
      <c r="F13883"/>
      <c r="G13883"/>
      <c r="H13883"/>
      <c r="I13883"/>
    </row>
    <row r="13884" spans="4:9" x14ac:dyDescent="0.2">
      <c r="D13884" s="7"/>
      <c r="E13884"/>
      <c r="F13884"/>
      <c r="G13884"/>
      <c r="H13884"/>
      <c r="I13884"/>
    </row>
    <row r="13885" spans="4:9" x14ac:dyDescent="0.2">
      <c r="D13885" s="7"/>
      <c r="E13885"/>
      <c r="F13885"/>
      <c r="G13885"/>
      <c r="H13885"/>
      <c r="I13885"/>
    </row>
    <row r="13886" spans="4:9" x14ac:dyDescent="0.2">
      <c r="D13886" s="7"/>
      <c r="E13886"/>
      <c r="F13886"/>
      <c r="G13886"/>
      <c r="H13886"/>
      <c r="I13886"/>
    </row>
    <row r="13887" spans="4:9" x14ac:dyDescent="0.2">
      <c r="D13887" s="7"/>
      <c r="E13887"/>
      <c r="F13887"/>
      <c r="G13887"/>
      <c r="H13887"/>
      <c r="I13887"/>
    </row>
    <row r="13888" spans="4:9" x14ac:dyDescent="0.2">
      <c r="D13888" s="7"/>
      <c r="E13888"/>
      <c r="F13888"/>
      <c r="G13888"/>
      <c r="H13888"/>
      <c r="I13888"/>
    </row>
    <row r="13889" spans="4:9" x14ac:dyDescent="0.2">
      <c r="D13889" s="7"/>
      <c r="E13889"/>
      <c r="F13889"/>
      <c r="G13889"/>
      <c r="H13889"/>
      <c r="I13889"/>
    </row>
    <row r="13890" spans="4:9" x14ac:dyDescent="0.2">
      <c r="D13890" s="7"/>
      <c r="E13890"/>
      <c r="F13890"/>
      <c r="G13890"/>
      <c r="H13890"/>
      <c r="I13890"/>
    </row>
    <row r="13891" spans="4:9" x14ac:dyDescent="0.2">
      <c r="D13891" s="7"/>
      <c r="E13891"/>
      <c r="F13891"/>
      <c r="G13891"/>
      <c r="H13891"/>
      <c r="I13891"/>
    </row>
    <row r="13892" spans="4:9" x14ac:dyDescent="0.2">
      <c r="D13892" s="7"/>
      <c r="E13892"/>
      <c r="F13892"/>
      <c r="G13892"/>
      <c r="H13892"/>
      <c r="I13892"/>
    </row>
    <row r="13893" spans="4:9" x14ac:dyDescent="0.2">
      <c r="D13893" s="7"/>
      <c r="E13893"/>
      <c r="F13893"/>
      <c r="G13893"/>
      <c r="H13893"/>
      <c r="I13893"/>
    </row>
    <row r="13894" spans="4:9" x14ac:dyDescent="0.2">
      <c r="D13894" s="7"/>
      <c r="E13894"/>
      <c r="F13894"/>
      <c r="G13894"/>
      <c r="H13894"/>
      <c r="I13894"/>
    </row>
    <row r="13895" spans="4:9" x14ac:dyDescent="0.2">
      <c r="D13895" s="7"/>
      <c r="E13895"/>
      <c r="F13895"/>
      <c r="G13895"/>
      <c r="H13895"/>
      <c r="I13895"/>
    </row>
    <row r="13896" spans="4:9" x14ac:dyDescent="0.2">
      <c r="D13896" s="7"/>
      <c r="E13896"/>
      <c r="F13896"/>
      <c r="G13896"/>
      <c r="H13896"/>
      <c r="I13896"/>
    </row>
    <row r="13897" spans="4:9" x14ac:dyDescent="0.2">
      <c r="D13897" s="7"/>
      <c r="E13897"/>
      <c r="F13897"/>
      <c r="G13897"/>
      <c r="H13897"/>
      <c r="I13897"/>
    </row>
    <row r="13898" spans="4:9" x14ac:dyDescent="0.2">
      <c r="D13898" s="7"/>
      <c r="E13898"/>
      <c r="F13898"/>
      <c r="G13898"/>
      <c r="H13898"/>
      <c r="I13898"/>
    </row>
    <row r="13899" spans="4:9" x14ac:dyDescent="0.2">
      <c r="D13899" s="7"/>
      <c r="E13899"/>
      <c r="F13899"/>
      <c r="G13899"/>
      <c r="H13899"/>
      <c r="I13899"/>
    </row>
    <row r="13900" spans="4:9" x14ac:dyDescent="0.2">
      <c r="D13900" s="7"/>
      <c r="E13900"/>
      <c r="F13900"/>
      <c r="G13900"/>
      <c r="H13900"/>
      <c r="I13900"/>
    </row>
    <row r="13901" spans="4:9" x14ac:dyDescent="0.2">
      <c r="D13901" s="7"/>
      <c r="E13901"/>
      <c r="F13901"/>
      <c r="G13901"/>
      <c r="H13901"/>
      <c r="I13901"/>
    </row>
    <row r="13902" spans="4:9" x14ac:dyDescent="0.2">
      <c r="D13902" s="7"/>
      <c r="E13902"/>
      <c r="F13902"/>
      <c r="G13902"/>
      <c r="H13902"/>
      <c r="I13902"/>
    </row>
    <row r="13903" spans="4:9" x14ac:dyDescent="0.2">
      <c r="D13903" s="7"/>
      <c r="E13903"/>
      <c r="F13903"/>
      <c r="G13903"/>
      <c r="H13903"/>
      <c r="I13903"/>
    </row>
    <row r="13904" spans="4:9" x14ac:dyDescent="0.2">
      <c r="D13904" s="7"/>
      <c r="E13904"/>
      <c r="F13904"/>
      <c r="G13904"/>
      <c r="H13904"/>
      <c r="I13904"/>
    </row>
    <row r="13905" spans="4:9" x14ac:dyDescent="0.2">
      <c r="D13905" s="7"/>
      <c r="E13905"/>
      <c r="F13905"/>
      <c r="G13905"/>
      <c r="H13905"/>
      <c r="I13905"/>
    </row>
    <row r="13906" spans="4:9" x14ac:dyDescent="0.2">
      <c r="D13906" s="7"/>
      <c r="E13906"/>
      <c r="F13906"/>
      <c r="G13906"/>
      <c r="H13906"/>
      <c r="I13906"/>
    </row>
    <row r="13907" spans="4:9" x14ac:dyDescent="0.2">
      <c r="D13907" s="7"/>
      <c r="E13907"/>
      <c r="F13907"/>
      <c r="G13907"/>
      <c r="H13907"/>
      <c r="I13907"/>
    </row>
    <row r="13908" spans="4:9" x14ac:dyDescent="0.2">
      <c r="D13908" s="7"/>
      <c r="E13908"/>
      <c r="F13908"/>
      <c r="G13908"/>
      <c r="H13908"/>
      <c r="I13908"/>
    </row>
    <row r="13909" spans="4:9" x14ac:dyDescent="0.2">
      <c r="D13909" s="7"/>
      <c r="E13909"/>
      <c r="F13909"/>
      <c r="G13909"/>
      <c r="H13909"/>
      <c r="I13909"/>
    </row>
    <row r="13910" spans="4:9" x14ac:dyDescent="0.2">
      <c r="D13910" s="7"/>
      <c r="E13910"/>
      <c r="F13910"/>
      <c r="G13910"/>
      <c r="H13910"/>
      <c r="I13910"/>
    </row>
    <row r="13911" spans="4:9" x14ac:dyDescent="0.2">
      <c r="D13911" s="7"/>
      <c r="E13911"/>
      <c r="F13911"/>
      <c r="G13911"/>
      <c r="H13911"/>
      <c r="I13911"/>
    </row>
    <row r="13912" spans="4:9" x14ac:dyDescent="0.2">
      <c r="D13912" s="7"/>
      <c r="E13912"/>
      <c r="F13912"/>
      <c r="G13912"/>
      <c r="H13912"/>
      <c r="I13912"/>
    </row>
    <row r="13913" spans="4:9" x14ac:dyDescent="0.2">
      <c r="D13913" s="7"/>
      <c r="E13913"/>
      <c r="F13913"/>
      <c r="G13913"/>
      <c r="H13913"/>
      <c r="I13913"/>
    </row>
    <row r="13914" spans="4:9" x14ac:dyDescent="0.2">
      <c r="D13914" s="7"/>
      <c r="E13914"/>
      <c r="F13914"/>
      <c r="G13914"/>
      <c r="H13914"/>
      <c r="I13914"/>
    </row>
    <row r="13915" spans="4:9" x14ac:dyDescent="0.2">
      <c r="D13915" s="7"/>
      <c r="E13915"/>
      <c r="F13915"/>
      <c r="G13915"/>
      <c r="H13915"/>
      <c r="I13915"/>
    </row>
    <row r="13916" spans="4:9" x14ac:dyDescent="0.2">
      <c r="D13916" s="7"/>
      <c r="E13916"/>
      <c r="F13916"/>
      <c r="G13916"/>
      <c r="H13916"/>
      <c r="I13916"/>
    </row>
    <row r="13917" spans="4:9" x14ac:dyDescent="0.2">
      <c r="D13917" s="7"/>
      <c r="E13917"/>
      <c r="F13917"/>
      <c r="G13917"/>
      <c r="H13917"/>
      <c r="I13917"/>
    </row>
    <row r="13918" spans="4:9" x14ac:dyDescent="0.2">
      <c r="D13918" s="7"/>
      <c r="E13918"/>
      <c r="F13918"/>
      <c r="G13918"/>
      <c r="H13918"/>
      <c r="I13918"/>
    </row>
    <row r="13919" spans="4:9" x14ac:dyDescent="0.2">
      <c r="D13919" s="7"/>
      <c r="E13919"/>
      <c r="F13919"/>
      <c r="G13919"/>
      <c r="H13919"/>
      <c r="I13919"/>
    </row>
    <row r="13920" spans="4:9" x14ac:dyDescent="0.2">
      <c r="D13920" s="7"/>
      <c r="E13920"/>
      <c r="F13920"/>
      <c r="G13920"/>
      <c r="H13920"/>
      <c r="I13920"/>
    </row>
    <row r="13921" spans="4:9" x14ac:dyDescent="0.2">
      <c r="D13921" s="7"/>
      <c r="E13921"/>
      <c r="F13921"/>
      <c r="G13921"/>
      <c r="H13921"/>
      <c r="I13921"/>
    </row>
    <row r="13922" spans="4:9" x14ac:dyDescent="0.2">
      <c r="D13922" s="7"/>
      <c r="E13922"/>
      <c r="F13922"/>
      <c r="G13922"/>
      <c r="H13922"/>
      <c r="I13922"/>
    </row>
    <row r="13923" spans="4:9" x14ac:dyDescent="0.2">
      <c r="D13923" s="7"/>
      <c r="E13923"/>
      <c r="F13923"/>
      <c r="G13923"/>
      <c r="H13923"/>
      <c r="I13923"/>
    </row>
    <row r="13924" spans="4:9" x14ac:dyDescent="0.2">
      <c r="D13924" s="7"/>
      <c r="E13924"/>
      <c r="F13924"/>
      <c r="G13924"/>
      <c r="H13924"/>
      <c r="I13924"/>
    </row>
    <row r="13925" spans="4:9" x14ac:dyDescent="0.2">
      <c r="D13925" s="7"/>
      <c r="E13925"/>
      <c r="F13925"/>
      <c r="G13925"/>
      <c r="H13925"/>
      <c r="I13925"/>
    </row>
    <row r="13926" spans="4:9" x14ac:dyDescent="0.2">
      <c r="D13926" s="7"/>
      <c r="E13926"/>
      <c r="F13926"/>
      <c r="G13926"/>
      <c r="H13926"/>
      <c r="I13926"/>
    </row>
    <row r="13927" spans="4:9" x14ac:dyDescent="0.2">
      <c r="D13927" s="7"/>
      <c r="E13927"/>
      <c r="F13927"/>
      <c r="G13927"/>
      <c r="H13927"/>
      <c r="I13927"/>
    </row>
    <row r="13928" spans="4:9" x14ac:dyDescent="0.2">
      <c r="D13928" s="7"/>
      <c r="E13928"/>
      <c r="F13928"/>
      <c r="G13928"/>
      <c r="H13928"/>
      <c r="I13928"/>
    </row>
    <row r="13929" spans="4:9" x14ac:dyDescent="0.2">
      <c r="D13929" s="7"/>
      <c r="E13929"/>
      <c r="F13929"/>
      <c r="G13929"/>
      <c r="H13929"/>
      <c r="I13929"/>
    </row>
    <row r="13930" spans="4:9" x14ac:dyDescent="0.2">
      <c r="D13930" s="7"/>
      <c r="E13930"/>
      <c r="F13930"/>
      <c r="G13930"/>
      <c r="H13930"/>
      <c r="I13930"/>
    </row>
    <row r="13931" spans="4:9" x14ac:dyDescent="0.2">
      <c r="D13931" s="7"/>
      <c r="E13931"/>
      <c r="F13931"/>
      <c r="G13931"/>
      <c r="H13931"/>
      <c r="I13931"/>
    </row>
    <row r="13932" spans="4:9" x14ac:dyDescent="0.2">
      <c r="D13932" s="7"/>
      <c r="E13932"/>
      <c r="F13932"/>
      <c r="G13932"/>
      <c r="H13932"/>
      <c r="I13932"/>
    </row>
    <row r="13933" spans="4:9" x14ac:dyDescent="0.2">
      <c r="D13933" s="7"/>
      <c r="E13933"/>
      <c r="F13933"/>
      <c r="G13933"/>
      <c r="H13933"/>
      <c r="I13933"/>
    </row>
    <row r="13934" spans="4:9" x14ac:dyDescent="0.2">
      <c r="D13934" s="7"/>
      <c r="E13934"/>
      <c r="F13934"/>
      <c r="G13934"/>
      <c r="H13934"/>
      <c r="I13934"/>
    </row>
    <row r="13935" spans="4:9" x14ac:dyDescent="0.2">
      <c r="D13935" s="7"/>
      <c r="E13935"/>
      <c r="F13935"/>
      <c r="G13935"/>
      <c r="H13935"/>
      <c r="I13935"/>
    </row>
    <row r="13936" spans="4:9" x14ac:dyDescent="0.2">
      <c r="D13936" s="7"/>
      <c r="E13936"/>
      <c r="F13936"/>
      <c r="G13936"/>
      <c r="H13936"/>
      <c r="I13936"/>
    </row>
    <row r="13937" spans="4:9" x14ac:dyDescent="0.2">
      <c r="D13937" s="7"/>
      <c r="E13937"/>
      <c r="F13937"/>
      <c r="G13937"/>
      <c r="H13937"/>
      <c r="I13937"/>
    </row>
    <row r="13938" spans="4:9" x14ac:dyDescent="0.2">
      <c r="D13938" s="7"/>
      <c r="E13938"/>
      <c r="F13938"/>
      <c r="G13938"/>
      <c r="H13938"/>
      <c r="I13938"/>
    </row>
    <row r="13939" spans="4:9" x14ac:dyDescent="0.2">
      <c r="D13939" s="7"/>
      <c r="E13939"/>
      <c r="F13939"/>
      <c r="G13939"/>
      <c r="H13939"/>
      <c r="I13939"/>
    </row>
    <row r="13940" spans="4:9" x14ac:dyDescent="0.2">
      <c r="D13940" s="7"/>
      <c r="E13940"/>
      <c r="F13940"/>
      <c r="G13940"/>
      <c r="H13940"/>
      <c r="I13940"/>
    </row>
    <row r="13941" spans="4:9" x14ac:dyDescent="0.2">
      <c r="D13941" s="7"/>
      <c r="E13941"/>
      <c r="F13941"/>
      <c r="G13941"/>
      <c r="H13941"/>
      <c r="I13941"/>
    </row>
    <row r="13942" spans="4:9" x14ac:dyDescent="0.2">
      <c r="D13942" s="7"/>
      <c r="E13942"/>
      <c r="F13942"/>
      <c r="G13942"/>
      <c r="H13942"/>
      <c r="I13942"/>
    </row>
    <row r="13943" spans="4:9" x14ac:dyDescent="0.2">
      <c r="D13943" s="7"/>
      <c r="E13943"/>
      <c r="F13943"/>
      <c r="G13943"/>
      <c r="H13943"/>
      <c r="I13943"/>
    </row>
    <row r="13944" spans="4:9" x14ac:dyDescent="0.2">
      <c r="D13944" s="7"/>
      <c r="E13944"/>
      <c r="F13944"/>
      <c r="G13944"/>
      <c r="H13944"/>
      <c r="I13944"/>
    </row>
    <row r="13945" spans="4:9" x14ac:dyDescent="0.2">
      <c r="D13945" s="7"/>
      <c r="E13945"/>
      <c r="F13945"/>
      <c r="G13945"/>
      <c r="H13945"/>
      <c r="I13945"/>
    </row>
    <row r="13946" spans="4:9" x14ac:dyDescent="0.2">
      <c r="D13946" s="7"/>
      <c r="E13946"/>
      <c r="F13946"/>
      <c r="G13946"/>
      <c r="H13946"/>
      <c r="I13946"/>
    </row>
    <row r="13947" spans="4:9" x14ac:dyDescent="0.2">
      <c r="D13947" s="7"/>
      <c r="E13947"/>
      <c r="F13947"/>
      <c r="G13947"/>
      <c r="H13947"/>
      <c r="I13947"/>
    </row>
    <row r="13948" spans="4:9" x14ac:dyDescent="0.2">
      <c r="D13948" s="7"/>
      <c r="E13948"/>
      <c r="F13948"/>
      <c r="G13948"/>
      <c r="H13948"/>
      <c r="I13948"/>
    </row>
    <row r="13949" spans="4:9" x14ac:dyDescent="0.2">
      <c r="D13949" s="7"/>
      <c r="E13949"/>
      <c r="F13949"/>
      <c r="G13949"/>
      <c r="H13949"/>
      <c r="I13949"/>
    </row>
    <row r="13950" spans="4:9" x14ac:dyDescent="0.2">
      <c r="D13950" s="7"/>
      <c r="E13950"/>
      <c r="F13950"/>
      <c r="G13950"/>
      <c r="H13950"/>
      <c r="I13950"/>
    </row>
    <row r="13951" spans="4:9" x14ac:dyDescent="0.2">
      <c r="D13951" s="7"/>
      <c r="E13951"/>
      <c r="F13951"/>
      <c r="G13951"/>
      <c r="H13951"/>
      <c r="I13951"/>
    </row>
    <row r="13952" spans="4:9" x14ac:dyDescent="0.2">
      <c r="D13952" s="7"/>
      <c r="E13952"/>
      <c r="F13952"/>
      <c r="G13952"/>
      <c r="H13952"/>
      <c r="I13952"/>
    </row>
    <row r="13953" spans="4:9" x14ac:dyDescent="0.2">
      <c r="D13953" s="7"/>
      <c r="E13953"/>
      <c r="F13953"/>
      <c r="G13953"/>
      <c r="H13953"/>
      <c r="I13953"/>
    </row>
    <row r="13954" spans="4:9" x14ac:dyDescent="0.2">
      <c r="D13954" s="7"/>
      <c r="E13954"/>
      <c r="F13954"/>
      <c r="G13954"/>
      <c r="H13954"/>
      <c r="I13954"/>
    </row>
    <row r="13955" spans="4:9" x14ac:dyDescent="0.2">
      <c r="D13955" s="7"/>
      <c r="E13955"/>
      <c r="F13955"/>
      <c r="G13955"/>
      <c r="H13955"/>
      <c r="I13955"/>
    </row>
    <row r="13956" spans="4:9" x14ac:dyDescent="0.2">
      <c r="D13956" s="7"/>
      <c r="E13956"/>
      <c r="F13956"/>
      <c r="G13956"/>
      <c r="H13956"/>
      <c r="I13956"/>
    </row>
    <row r="13957" spans="4:9" x14ac:dyDescent="0.2">
      <c r="D13957" s="7"/>
      <c r="E13957"/>
      <c r="F13957"/>
      <c r="G13957"/>
      <c r="H13957"/>
      <c r="I13957"/>
    </row>
    <row r="13958" spans="4:9" x14ac:dyDescent="0.2">
      <c r="D13958" s="7"/>
      <c r="E13958"/>
      <c r="F13958"/>
      <c r="G13958"/>
      <c r="H13958"/>
      <c r="I13958"/>
    </row>
    <row r="13959" spans="4:9" x14ac:dyDescent="0.2">
      <c r="D13959" s="7"/>
      <c r="E13959"/>
      <c r="F13959"/>
      <c r="G13959"/>
      <c r="H13959"/>
      <c r="I13959"/>
    </row>
    <row r="13960" spans="4:9" x14ac:dyDescent="0.2">
      <c r="D13960" s="7"/>
      <c r="E13960"/>
      <c r="F13960"/>
      <c r="G13960"/>
      <c r="H13960"/>
      <c r="I13960"/>
    </row>
    <row r="13961" spans="4:9" x14ac:dyDescent="0.2">
      <c r="D13961" s="7"/>
      <c r="E13961"/>
      <c r="F13961"/>
      <c r="G13961"/>
      <c r="H13961"/>
      <c r="I13961"/>
    </row>
    <row r="13962" spans="4:9" x14ac:dyDescent="0.2">
      <c r="D13962" s="7"/>
      <c r="E13962"/>
      <c r="F13962"/>
      <c r="G13962"/>
      <c r="H13962"/>
      <c r="I13962"/>
    </row>
    <row r="13963" spans="4:9" x14ac:dyDescent="0.2">
      <c r="D13963" s="7"/>
      <c r="E13963"/>
      <c r="F13963"/>
      <c r="G13963"/>
      <c r="H13963"/>
      <c r="I13963"/>
    </row>
    <row r="13964" spans="4:9" x14ac:dyDescent="0.2">
      <c r="D13964" s="7"/>
      <c r="E13964"/>
      <c r="F13964"/>
      <c r="G13964"/>
      <c r="H13964"/>
      <c r="I13964"/>
    </row>
    <row r="13965" spans="4:9" x14ac:dyDescent="0.2">
      <c r="D13965" s="7"/>
      <c r="E13965"/>
      <c r="F13965"/>
      <c r="G13965"/>
      <c r="H13965"/>
      <c r="I13965"/>
    </row>
    <row r="13966" spans="4:9" x14ac:dyDescent="0.2">
      <c r="D13966" s="7"/>
      <c r="E13966"/>
      <c r="F13966"/>
      <c r="G13966"/>
      <c r="H13966"/>
      <c r="I13966"/>
    </row>
    <row r="13967" spans="4:9" x14ac:dyDescent="0.2">
      <c r="D13967" s="7"/>
      <c r="E13967"/>
      <c r="F13967"/>
      <c r="G13967"/>
      <c r="H13967"/>
      <c r="I13967"/>
    </row>
    <row r="13968" spans="4:9" x14ac:dyDescent="0.2">
      <c r="D13968" s="7"/>
      <c r="E13968"/>
      <c r="F13968"/>
      <c r="G13968"/>
      <c r="H13968"/>
      <c r="I13968"/>
    </row>
    <row r="13969" spans="4:9" x14ac:dyDescent="0.2">
      <c r="D13969" s="7"/>
      <c r="E13969"/>
      <c r="F13969"/>
      <c r="G13969"/>
      <c r="H13969"/>
      <c r="I13969"/>
    </row>
    <row r="13970" spans="4:9" x14ac:dyDescent="0.2">
      <c r="D13970" s="7"/>
      <c r="E13970"/>
      <c r="F13970"/>
      <c r="G13970"/>
      <c r="H13970"/>
      <c r="I13970"/>
    </row>
    <row r="13971" spans="4:9" x14ac:dyDescent="0.2">
      <c r="D13971" s="7"/>
      <c r="E13971"/>
      <c r="F13971"/>
      <c r="G13971"/>
      <c r="H13971"/>
      <c r="I13971"/>
    </row>
    <row r="13972" spans="4:9" x14ac:dyDescent="0.2">
      <c r="D13972" s="7"/>
      <c r="E13972"/>
      <c r="F13972"/>
      <c r="G13972"/>
      <c r="H13972"/>
      <c r="I13972"/>
    </row>
    <row r="13973" spans="4:9" x14ac:dyDescent="0.2">
      <c r="D13973" s="7"/>
      <c r="E13973"/>
      <c r="F13973"/>
      <c r="G13973"/>
      <c r="H13973"/>
      <c r="I13973"/>
    </row>
    <row r="13974" spans="4:9" x14ac:dyDescent="0.2">
      <c r="D13974" s="7"/>
      <c r="E13974"/>
      <c r="F13974"/>
      <c r="G13974"/>
      <c r="H13974"/>
      <c r="I13974"/>
    </row>
    <row r="13975" spans="4:9" x14ac:dyDescent="0.2">
      <c r="D13975" s="7"/>
      <c r="E13975"/>
      <c r="F13975"/>
      <c r="G13975"/>
      <c r="H13975"/>
      <c r="I13975"/>
    </row>
    <row r="13976" spans="4:9" x14ac:dyDescent="0.2">
      <c r="D13976" s="7"/>
      <c r="E13976"/>
      <c r="F13976"/>
      <c r="G13976"/>
      <c r="H13976"/>
      <c r="I13976"/>
    </row>
    <row r="13977" spans="4:9" x14ac:dyDescent="0.2">
      <c r="D13977" s="7"/>
      <c r="E13977"/>
      <c r="F13977"/>
      <c r="G13977"/>
      <c r="H13977"/>
      <c r="I13977"/>
    </row>
    <row r="13978" spans="4:9" x14ac:dyDescent="0.2">
      <c r="D13978" s="7"/>
      <c r="E13978"/>
      <c r="F13978"/>
      <c r="G13978"/>
      <c r="H13978"/>
      <c r="I13978"/>
    </row>
    <row r="13979" spans="4:9" x14ac:dyDescent="0.2">
      <c r="D13979" s="7"/>
      <c r="E13979"/>
      <c r="F13979"/>
      <c r="G13979"/>
      <c r="H13979"/>
      <c r="I13979"/>
    </row>
    <row r="13980" spans="4:9" x14ac:dyDescent="0.2">
      <c r="D13980" s="7"/>
      <c r="E13980"/>
      <c r="F13980"/>
      <c r="G13980"/>
      <c r="H13980"/>
      <c r="I13980"/>
    </row>
    <row r="13981" spans="4:9" x14ac:dyDescent="0.2">
      <c r="D13981" s="7"/>
      <c r="E13981"/>
      <c r="F13981"/>
      <c r="G13981"/>
      <c r="H13981"/>
      <c r="I13981"/>
    </row>
    <row r="13982" spans="4:9" x14ac:dyDescent="0.2">
      <c r="D13982" s="7"/>
      <c r="E13982"/>
      <c r="F13982"/>
      <c r="G13982"/>
      <c r="H13982"/>
      <c r="I13982"/>
    </row>
    <row r="13983" spans="4:9" x14ac:dyDescent="0.2">
      <c r="D13983" s="7"/>
      <c r="E13983"/>
      <c r="F13983"/>
      <c r="G13983"/>
      <c r="H13983"/>
      <c r="I13983"/>
    </row>
    <row r="13984" spans="4:9" x14ac:dyDescent="0.2">
      <c r="D13984" s="7"/>
      <c r="E13984"/>
      <c r="F13984"/>
      <c r="G13984"/>
      <c r="H13984"/>
      <c r="I13984"/>
    </row>
    <row r="13985" spans="4:9" x14ac:dyDescent="0.2">
      <c r="D13985" s="7"/>
      <c r="E13985"/>
      <c r="F13985"/>
      <c r="G13985"/>
      <c r="H13985"/>
      <c r="I13985"/>
    </row>
    <row r="13986" spans="4:9" x14ac:dyDescent="0.2">
      <c r="D13986" s="7"/>
      <c r="E13986"/>
      <c r="F13986"/>
      <c r="G13986"/>
      <c r="H13986"/>
      <c r="I13986"/>
    </row>
    <row r="13987" spans="4:9" x14ac:dyDescent="0.2">
      <c r="D13987" s="7"/>
      <c r="E13987"/>
      <c r="F13987"/>
      <c r="G13987"/>
      <c r="H13987"/>
      <c r="I13987"/>
    </row>
    <row r="13988" spans="4:9" x14ac:dyDescent="0.2">
      <c r="D13988" s="7"/>
      <c r="E13988"/>
      <c r="F13988"/>
      <c r="G13988"/>
      <c r="H13988"/>
      <c r="I13988"/>
    </row>
    <row r="13989" spans="4:9" x14ac:dyDescent="0.2">
      <c r="D13989" s="7"/>
      <c r="E13989"/>
      <c r="F13989"/>
      <c r="G13989"/>
      <c r="H13989"/>
      <c r="I13989"/>
    </row>
    <row r="13990" spans="4:9" x14ac:dyDescent="0.2">
      <c r="D13990" s="7"/>
      <c r="E13990"/>
      <c r="F13990"/>
      <c r="G13990"/>
      <c r="H13990"/>
      <c r="I13990"/>
    </row>
    <row r="13991" spans="4:9" x14ac:dyDescent="0.2">
      <c r="D13991" s="7"/>
      <c r="E13991"/>
      <c r="F13991"/>
      <c r="G13991"/>
      <c r="H13991"/>
      <c r="I13991"/>
    </row>
    <row r="13992" spans="4:9" x14ac:dyDescent="0.2">
      <c r="D13992" s="7"/>
      <c r="E13992"/>
      <c r="F13992"/>
      <c r="G13992"/>
      <c r="H13992"/>
      <c r="I13992"/>
    </row>
    <row r="13993" spans="4:9" x14ac:dyDescent="0.2">
      <c r="D13993" s="7"/>
      <c r="E13993"/>
      <c r="F13993"/>
      <c r="G13993"/>
      <c r="H13993"/>
      <c r="I13993"/>
    </row>
    <row r="13994" spans="4:9" x14ac:dyDescent="0.2">
      <c r="D13994" s="7"/>
      <c r="E13994"/>
      <c r="F13994"/>
      <c r="G13994"/>
      <c r="H13994"/>
      <c r="I13994"/>
    </row>
    <row r="13995" spans="4:9" x14ac:dyDescent="0.2">
      <c r="D13995" s="7"/>
      <c r="E13995"/>
      <c r="F13995"/>
      <c r="G13995"/>
      <c r="H13995"/>
      <c r="I13995"/>
    </row>
    <row r="13996" spans="4:9" x14ac:dyDescent="0.2">
      <c r="D13996" s="7"/>
      <c r="E13996"/>
      <c r="F13996"/>
      <c r="G13996"/>
      <c r="H13996"/>
      <c r="I13996"/>
    </row>
    <row r="13997" spans="4:9" x14ac:dyDescent="0.2">
      <c r="D13997" s="7"/>
      <c r="E13997"/>
      <c r="F13997"/>
      <c r="G13997"/>
      <c r="H13997"/>
      <c r="I13997"/>
    </row>
    <row r="13998" spans="4:9" x14ac:dyDescent="0.2">
      <c r="D13998" s="7"/>
      <c r="E13998"/>
      <c r="F13998"/>
      <c r="G13998"/>
      <c r="H13998"/>
      <c r="I13998"/>
    </row>
    <row r="13999" spans="4:9" x14ac:dyDescent="0.2">
      <c r="D13999" s="7"/>
      <c r="E13999"/>
      <c r="F13999"/>
      <c r="G13999"/>
      <c r="H13999"/>
      <c r="I13999"/>
    </row>
    <row r="14000" spans="4:9" x14ac:dyDescent="0.2">
      <c r="D14000" s="7"/>
      <c r="E14000"/>
      <c r="F14000"/>
      <c r="G14000"/>
      <c r="H14000"/>
      <c r="I14000"/>
    </row>
    <row r="14001" spans="4:9" x14ac:dyDescent="0.2">
      <c r="D14001" s="7"/>
      <c r="E14001"/>
      <c r="F14001"/>
      <c r="G14001"/>
      <c r="H14001"/>
      <c r="I14001"/>
    </row>
    <row r="14002" spans="4:9" x14ac:dyDescent="0.2">
      <c r="D14002" s="7"/>
      <c r="E14002"/>
      <c r="F14002"/>
      <c r="G14002"/>
      <c r="H14002"/>
      <c r="I14002"/>
    </row>
    <row r="14003" spans="4:9" x14ac:dyDescent="0.2">
      <c r="D14003" s="7"/>
      <c r="E14003"/>
      <c r="F14003"/>
      <c r="G14003"/>
      <c r="H14003"/>
      <c r="I14003"/>
    </row>
    <row r="14004" spans="4:9" x14ac:dyDescent="0.2">
      <c r="D14004" s="7"/>
      <c r="E14004"/>
      <c r="F14004"/>
      <c r="G14004"/>
      <c r="H14004"/>
      <c r="I14004"/>
    </row>
    <row r="14005" spans="4:9" x14ac:dyDescent="0.2">
      <c r="D14005" s="7"/>
      <c r="E14005"/>
      <c r="F14005"/>
      <c r="G14005"/>
      <c r="H14005"/>
      <c r="I14005"/>
    </row>
    <row r="14006" spans="4:9" x14ac:dyDescent="0.2">
      <c r="D14006" s="7"/>
      <c r="E14006"/>
      <c r="F14006"/>
      <c r="G14006"/>
      <c r="H14006"/>
      <c r="I14006"/>
    </row>
    <row r="14007" spans="4:9" x14ac:dyDescent="0.2">
      <c r="D14007" s="7"/>
      <c r="E14007"/>
      <c r="F14007"/>
      <c r="G14007"/>
      <c r="H14007"/>
      <c r="I14007"/>
    </row>
    <row r="14008" spans="4:9" x14ac:dyDescent="0.2">
      <c r="D14008" s="7"/>
      <c r="E14008"/>
      <c r="F14008"/>
      <c r="G14008"/>
      <c r="H14008"/>
      <c r="I14008"/>
    </row>
    <row r="14009" spans="4:9" x14ac:dyDescent="0.2">
      <c r="D14009" s="7"/>
      <c r="E14009"/>
      <c r="F14009"/>
      <c r="G14009"/>
      <c r="H14009"/>
      <c r="I14009"/>
    </row>
    <row r="14010" spans="4:9" x14ac:dyDescent="0.2">
      <c r="D14010" s="7"/>
      <c r="E14010"/>
      <c r="F14010"/>
      <c r="G14010"/>
      <c r="H14010"/>
      <c r="I14010"/>
    </row>
    <row r="14011" spans="4:9" x14ac:dyDescent="0.2">
      <c r="D14011" s="7"/>
      <c r="E14011"/>
      <c r="F14011"/>
      <c r="G14011"/>
      <c r="H14011"/>
      <c r="I14011"/>
    </row>
    <row r="14012" spans="4:9" x14ac:dyDescent="0.2">
      <c r="D14012" s="7"/>
      <c r="E14012"/>
      <c r="F14012"/>
      <c r="G14012"/>
      <c r="H14012"/>
      <c r="I14012"/>
    </row>
    <row r="14013" spans="4:9" x14ac:dyDescent="0.2">
      <c r="D14013" s="7"/>
      <c r="E14013"/>
      <c r="F14013"/>
      <c r="G14013"/>
      <c r="H14013"/>
      <c r="I14013"/>
    </row>
    <row r="14014" spans="4:9" x14ac:dyDescent="0.2">
      <c r="D14014" s="7"/>
      <c r="E14014"/>
      <c r="F14014"/>
      <c r="G14014"/>
      <c r="H14014"/>
      <c r="I14014"/>
    </row>
    <row r="14015" spans="4:9" x14ac:dyDescent="0.2">
      <c r="D14015" s="7"/>
      <c r="E14015"/>
      <c r="F14015"/>
      <c r="G14015"/>
      <c r="H14015"/>
      <c r="I14015"/>
    </row>
    <row r="14016" spans="4:9" x14ac:dyDescent="0.2">
      <c r="D14016" s="7"/>
      <c r="E14016"/>
      <c r="F14016"/>
      <c r="G14016"/>
      <c r="H14016"/>
      <c r="I14016"/>
    </row>
    <row r="14017" spans="4:9" x14ac:dyDescent="0.2">
      <c r="D14017" s="7"/>
      <c r="E14017"/>
      <c r="F14017"/>
      <c r="G14017"/>
      <c r="H14017"/>
      <c r="I14017"/>
    </row>
    <row r="14018" spans="4:9" x14ac:dyDescent="0.2">
      <c r="D14018" s="7"/>
      <c r="E14018"/>
      <c r="F14018"/>
      <c r="G14018"/>
      <c r="H14018"/>
      <c r="I14018"/>
    </row>
    <row r="14019" spans="4:9" x14ac:dyDescent="0.2">
      <c r="D14019" s="7"/>
      <c r="E14019"/>
      <c r="F14019"/>
      <c r="G14019"/>
      <c r="H14019"/>
      <c r="I14019"/>
    </row>
    <row r="14020" spans="4:9" x14ac:dyDescent="0.2">
      <c r="D14020" s="7"/>
      <c r="E14020"/>
      <c r="F14020"/>
      <c r="G14020"/>
      <c r="H14020"/>
      <c r="I14020"/>
    </row>
    <row r="14021" spans="4:9" x14ac:dyDescent="0.2">
      <c r="D14021" s="7"/>
      <c r="E14021"/>
      <c r="F14021"/>
      <c r="G14021"/>
      <c r="H14021"/>
      <c r="I14021"/>
    </row>
    <row r="14022" spans="4:9" x14ac:dyDescent="0.2">
      <c r="D14022" s="7"/>
      <c r="E14022"/>
      <c r="F14022"/>
      <c r="G14022"/>
      <c r="H14022"/>
      <c r="I14022"/>
    </row>
    <row r="14023" spans="4:9" x14ac:dyDescent="0.2">
      <c r="D14023" s="7"/>
      <c r="E14023"/>
      <c r="F14023"/>
      <c r="G14023"/>
      <c r="H14023"/>
      <c r="I14023"/>
    </row>
    <row r="14024" spans="4:9" x14ac:dyDescent="0.2">
      <c r="D14024" s="7"/>
      <c r="E14024"/>
      <c r="F14024"/>
      <c r="G14024"/>
      <c r="H14024"/>
      <c r="I14024"/>
    </row>
    <row r="14025" spans="4:9" x14ac:dyDescent="0.2">
      <c r="D14025" s="7"/>
      <c r="E14025"/>
      <c r="F14025"/>
      <c r="G14025"/>
      <c r="H14025"/>
      <c r="I14025"/>
    </row>
    <row r="14026" spans="4:9" x14ac:dyDescent="0.2">
      <c r="D14026" s="7"/>
      <c r="E14026"/>
      <c r="F14026"/>
      <c r="G14026"/>
      <c r="H14026"/>
      <c r="I14026"/>
    </row>
    <row r="14027" spans="4:9" x14ac:dyDescent="0.2">
      <c r="D14027" s="7"/>
      <c r="E14027"/>
      <c r="F14027"/>
      <c r="G14027"/>
      <c r="H14027"/>
      <c r="I14027"/>
    </row>
    <row r="14028" spans="4:9" x14ac:dyDescent="0.2">
      <c r="D14028" s="7"/>
      <c r="E14028"/>
      <c r="F14028"/>
      <c r="G14028"/>
      <c r="H14028"/>
      <c r="I14028"/>
    </row>
    <row r="14029" spans="4:9" x14ac:dyDescent="0.2">
      <c r="D14029" s="7"/>
      <c r="E14029"/>
      <c r="F14029"/>
      <c r="G14029"/>
      <c r="H14029"/>
      <c r="I14029"/>
    </row>
    <row r="14030" spans="4:9" x14ac:dyDescent="0.2">
      <c r="D14030" s="7"/>
      <c r="E14030"/>
      <c r="F14030"/>
      <c r="G14030"/>
      <c r="H14030"/>
      <c r="I14030"/>
    </row>
    <row r="14031" spans="4:9" x14ac:dyDescent="0.2">
      <c r="D14031" s="7"/>
      <c r="E14031"/>
      <c r="F14031"/>
      <c r="G14031"/>
      <c r="H14031"/>
      <c r="I14031"/>
    </row>
    <row r="14032" spans="4:9" x14ac:dyDescent="0.2">
      <c r="D14032" s="7"/>
      <c r="E14032"/>
      <c r="F14032"/>
      <c r="G14032"/>
      <c r="H14032"/>
      <c r="I14032"/>
    </row>
    <row r="14033" spans="4:9" x14ac:dyDescent="0.2">
      <c r="D14033" s="7"/>
      <c r="E14033"/>
      <c r="F14033"/>
      <c r="G14033"/>
      <c r="H14033"/>
      <c r="I14033"/>
    </row>
    <row r="14034" spans="4:9" x14ac:dyDescent="0.2">
      <c r="D14034" s="7"/>
      <c r="E14034"/>
      <c r="F14034"/>
      <c r="G14034"/>
      <c r="H14034"/>
      <c r="I14034"/>
    </row>
    <row r="14035" spans="4:9" x14ac:dyDescent="0.2">
      <c r="D14035" s="7"/>
      <c r="E14035"/>
      <c r="F14035"/>
      <c r="G14035"/>
      <c r="H14035"/>
      <c r="I14035"/>
    </row>
    <row r="14036" spans="4:9" x14ac:dyDescent="0.2">
      <c r="D14036" s="7"/>
      <c r="E14036"/>
      <c r="F14036"/>
      <c r="G14036"/>
      <c r="H14036"/>
      <c r="I14036"/>
    </row>
    <row r="14037" spans="4:9" x14ac:dyDescent="0.2">
      <c r="D14037" s="7"/>
      <c r="E14037"/>
      <c r="F14037"/>
      <c r="G14037"/>
      <c r="H14037"/>
      <c r="I14037"/>
    </row>
    <row r="14038" spans="4:9" x14ac:dyDescent="0.2">
      <c r="D14038" s="7"/>
      <c r="E14038"/>
      <c r="F14038"/>
      <c r="G14038"/>
      <c r="H14038"/>
      <c r="I14038"/>
    </row>
    <row r="14039" spans="4:9" x14ac:dyDescent="0.2">
      <c r="D14039" s="7"/>
      <c r="E14039"/>
      <c r="F14039"/>
      <c r="G14039"/>
      <c r="H14039"/>
      <c r="I14039"/>
    </row>
    <row r="14040" spans="4:9" x14ac:dyDescent="0.2">
      <c r="D14040" s="7"/>
      <c r="E14040"/>
      <c r="F14040"/>
      <c r="G14040"/>
      <c r="H14040"/>
      <c r="I14040"/>
    </row>
    <row r="14041" spans="4:9" x14ac:dyDescent="0.2">
      <c r="D14041" s="7"/>
      <c r="E14041"/>
      <c r="F14041"/>
      <c r="G14041"/>
      <c r="H14041"/>
      <c r="I14041"/>
    </row>
    <row r="14042" spans="4:9" x14ac:dyDescent="0.2">
      <c r="D14042" s="7"/>
      <c r="E14042"/>
      <c r="F14042"/>
      <c r="G14042"/>
      <c r="H14042"/>
      <c r="I14042"/>
    </row>
    <row r="14043" spans="4:9" x14ac:dyDescent="0.2">
      <c r="D14043" s="7"/>
      <c r="E14043"/>
      <c r="F14043"/>
      <c r="G14043"/>
      <c r="H14043"/>
      <c r="I14043"/>
    </row>
    <row r="14044" spans="4:9" x14ac:dyDescent="0.2">
      <c r="D14044" s="7"/>
      <c r="E14044"/>
      <c r="F14044"/>
      <c r="G14044"/>
      <c r="H14044"/>
      <c r="I14044"/>
    </row>
    <row r="14045" spans="4:9" x14ac:dyDescent="0.2">
      <c r="D14045" s="7"/>
      <c r="E14045"/>
      <c r="F14045"/>
      <c r="G14045"/>
      <c r="H14045"/>
      <c r="I14045"/>
    </row>
    <row r="14046" spans="4:9" x14ac:dyDescent="0.2">
      <c r="D14046" s="7"/>
      <c r="E14046"/>
      <c r="F14046"/>
      <c r="G14046"/>
      <c r="H14046"/>
      <c r="I14046"/>
    </row>
    <row r="14047" spans="4:9" x14ac:dyDescent="0.2">
      <c r="D14047" s="7"/>
      <c r="E14047"/>
      <c r="F14047"/>
      <c r="G14047"/>
      <c r="H14047"/>
      <c r="I14047"/>
    </row>
    <row r="14048" spans="4:9" x14ac:dyDescent="0.2">
      <c r="D14048" s="7"/>
      <c r="E14048"/>
      <c r="F14048"/>
      <c r="G14048"/>
      <c r="H14048"/>
      <c r="I14048"/>
    </row>
    <row r="14049" spans="4:9" x14ac:dyDescent="0.2">
      <c r="D14049" s="7"/>
      <c r="E14049"/>
      <c r="F14049"/>
      <c r="G14049"/>
      <c r="H14049"/>
      <c r="I14049"/>
    </row>
    <row r="14050" spans="4:9" x14ac:dyDescent="0.2">
      <c r="D14050" s="7"/>
      <c r="E14050"/>
      <c r="F14050"/>
      <c r="G14050"/>
      <c r="H14050"/>
      <c r="I14050"/>
    </row>
    <row r="14051" spans="4:9" x14ac:dyDescent="0.2">
      <c r="D14051" s="7"/>
      <c r="E14051"/>
      <c r="F14051"/>
      <c r="G14051"/>
      <c r="H14051"/>
      <c r="I14051"/>
    </row>
    <row r="14052" spans="4:9" x14ac:dyDescent="0.2">
      <c r="D14052" s="7"/>
      <c r="E14052"/>
      <c r="F14052"/>
      <c r="G14052"/>
      <c r="H14052"/>
      <c r="I14052"/>
    </row>
    <row r="14053" spans="4:9" x14ac:dyDescent="0.2">
      <c r="D14053" s="7"/>
      <c r="E14053"/>
      <c r="F14053"/>
      <c r="G14053"/>
      <c r="H14053"/>
      <c r="I14053"/>
    </row>
    <row r="14054" spans="4:9" x14ac:dyDescent="0.2">
      <c r="D14054" s="7"/>
      <c r="E14054"/>
      <c r="F14054"/>
      <c r="G14054"/>
      <c r="H14054"/>
      <c r="I14054"/>
    </row>
    <row r="14055" spans="4:9" x14ac:dyDescent="0.2">
      <c r="D14055" s="7"/>
      <c r="E14055"/>
      <c r="F14055"/>
      <c r="G14055"/>
      <c r="H14055"/>
      <c r="I14055"/>
    </row>
    <row r="14056" spans="4:9" x14ac:dyDescent="0.2">
      <c r="D14056" s="7"/>
      <c r="E14056"/>
      <c r="F14056"/>
      <c r="G14056"/>
      <c r="H14056"/>
      <c r="I14056"/>
    </row>
    <row r="14057" spans="4:9" x14ac:dyDescent="0.2">
      <c r="D14057" s="7"/>
      <c r="E14057"/>
      <c r="F14057"/>
      <c r="G14057"/>
      <c r="H14057"/>
      <c r="I14057"/>
    </row>
    <row r="14058" spans="4:9" x14ac:dyDescent="0.2">
      <c r="D14058" s="7"/>
      <c r="E14058"/>
      <c r="F14058"/>
      <c r="G14058"/>
      <c r="H14058"/>
      <c r="I14058"/>
    </row>
    <row r="14059" spans="4:9" x14ac:dyDescent="0.2">
      <c r="D14059" s="7"/>
      <c r="E14059"/>
      <c r="F14059"/>
      <c r="G14059"/>
      <c r="H14059"/>
      <c r="I14059"/>
    </row>
    <row r="14060" spans="4:9" x14ac:dyDescent="0.2">
      <c r="D14060" s="7"/>
      <c r="E14060"/>
      <c r="F14060"/>
      <c r="G14060"/>
      <c r="H14060"/>
      <c r="I14060"/>
    </row>
    <row r="14061" spans="4:9" x14ac:dyDescent="0.2">
      <c r="D14061" s="7"/>
      <c r="E14061"/>
      <c r="F14061"/>
      <c r="G14061"/>
      <c r="H14061"/>
      <c r="I14061"/>
    </row>
    <row r="14062" spans="4:9" x14ac:dyDescent="0.2">
      <c r="D14062" s="7"/>
      <c r="E14062"/>
      <c r="F14062"/>
      <c r="G14062"/>
      <c r="H14062"/>
      <c r="I14062"/>
    </row>
    <row r="14063" spans="4:9" x14ac:dyDescent="0.2">
      <c r="D14063" s="7"/>
      <c r="E14063"/>
      <c r="F14063"/>
      <c r="G14063"/>
      <c r="H14063"/>
      <c r="I14063"/>
    </row>
    <row r="14064" spans="4:9" x14ac:dyDescent="0.2">
      <c r="D14064" s="7"/>
      <c r="E14064"/>
      <c r="F14064"/>
      <c r="G14064"/>
      <c r="H14064"/>
      <c r="I14064"/>
    </row>
    <row r="14065" spans="4:9" x14ac:dyDescent="0.2">
      <c r="D14065" s="7"/>
      <c r="E14065"/>
      <c r="F14065"/>
      <c r="G14065"/>
      <c r="H14065"/>
      <c r="I14065"/>
    </row>
    <row r="14066" spans="4:9" x14ac:dyDescent="0.2">
      <c r="D14066" s="7"/>
      <c r="E14066"/>
      <c r="F14066"/>
      <c r="G14066"/>
      <c r="H14066"/>
      <c r="I14066"/>
    </row>
    <row r="14067" spans="4:9" x14ac:dyDescent="0.2">
      <c r="D14067" s="7"/>
      <c r="E14067"/>
      <c r="F14067"/>
      <c r="G14067"/>
      <c r="H14067"/>
      <c r="I14067"/>
    </row>
    <row r="14068" spans="4:9" x14ac:dyDescent="0.2">
      <c r="D14068" s="7"/>
      <c r="E14068"/>
      <c r="F14068"/>
      <c r="G14068"/>
      <c r="H14068"/>
      <c r="I14068"/>
    </row>
    <row r="14069" spans="4:9" x14ac:dyDescent="0.2">
      <c r="D14069" s="7"/>
      <c r="E14069"/>
      <c r="F14069"/>
      <c r="G14069"/>
      <c r="H14069"/>
      <c r="I14069"/>
    </row>
    <row r="14070" spans="4:9" x14ac:dyDescent="0.2">
      <c r="D14070" s="7"/>
      <c r="E14070"/>
      <c r="F14070"/>
      <c r="G14070"/>
      <c r="H14070"/>
      <c r="I14070"/>
    </row>
    <row r="14071" spans="4:9" x14ac:dyDescent="0.2">
      <c r="D14071" s="7"/>
      <c r="E14071"/>
      <c r="F14071"/>
      <c r="G14071"/>
      <c r="H14071"/>
      <c r="I14071"/>
    </row>
    <row r="14072" spans="4:9" x14ac:dyDescent="0.2">
      <c r="D14072" s="7"/>
      <c r="E14072"/>
      <c r="F14072"/>
      <c r="G14072"/>
      <c r="H14072"/>
      <c r="I14072"/>
    </row>
    <row r="14073" spans="4:9" x14ac:dyDescent="0.2">
      <c r="D14073" s="7"/>
      <c r="E14073"/>
      <c r="F14073"/>
      <c r="G14073"/>
      <c r="H14073"/>
      <c r="I14073"/>
    </row>
    <row r="14074" spans="4:9" x14ac:dyDescent="0.2">
      <c r="D14074" s="7"/>
      <c r="E14074"/>
      <c r="F14074"/>
      <c r="G14074"/>
      <c r="H14074"/>
      <c r="I14074"/>
    </row>
    <row r="14075" spans="4:9" x14ac:dyDescent="0.2">
      <c r="D14075" s="7"/>
      <c r="E14075"/>
      <c r="F14075"/>
      <c r="G14075"/>
      <c r="H14075"/>
      <c r="I14075"/>
    </row>
    <row r="14076" spans="4:9" x14ac:dyDescent="0.2">
      <c r="D14076" s="7"/>
      <c r="E14076"/>
      <c r="F14076"/>
      <c r="G14076"/>
      <c r="H14076"/>
      <c r="I14076"/>
    </row>
    <row r="14077" spans="4:9" x14ac:dyDescent="0.2">
      <c r="D14077" s="7"/>
      <c r="E14077"/>
      <c r="F14077"/>
      <c r="G14077"/>
      <c r="H14077"/>
      <c r="I14077"/>
    </row>
    <row r="14078" spans="4:9" x14ac:dyDescent="0.2">
      <c r="D14078" s="7"/>
      <c r="E14078"/>
      <c r="F14078"/>
      <c r="G14078"/>
      <c r="H14078"/>
      <c r="I14078"/>
    </row>
    <row r="14079" spans="4:9" x14ac:dyDescent="0.2">
      <c r="D14079" s="7"/>
      <c r="E14079"/>
      <c r="F14079"/>
      <c r="G14079"/>
      <c r="H14079"/>
      <c r="I14079"/>
    </row>
    <row r="14080" spans="4:9" x14ac:dyDescent="0.2">
      <c r="D14080" s="7"/>
      <c r="E14080"/>
      <c r="F14080"/>
      <c r="G14080"/>
      <c r="H14080"/>
      <c r="I14080"/>
    </row>
    <row r="14081" spans="4:9" x14ac:dyDescent="0.2">
      <c r="D14081" s="7"/>
      <c r="E14081"/>
      <c r="F14081"/>
      <c r="G14081"/>
      <c r="H14081"/>
      <c r="I14081"/>
    </row>
    <row r="14082" spans="4:9" x14ac:dyDescent="0.2">
      <c r="D14082" s="7"/>
      <c r="E14082"/>
      <c r="F14082"/>
      <c r="G14082"/>
      <c r="H14082"/>
      <c r="I14082"/>
    </row>
    <row r="14083" spans="4:9" x14ac:dyDescent="0.2">
      <c r="D14083" s="7"/>
      <c r="E14083"/>
      <c r="F14083"/>
      <c r="G14083"/>
      <c r="H14083"/>
      <c r="I14083"/>
    </row>
    <row r="14084" spans="4:9" x14ac:dyDescent="0.2">
      <c r="D14084" s="7"/>
      <c r="E14084"/>
      <c r="F14084"/>
      <c r="G14084"/>
      <c r="H14084"/>
      <c r="I14084"/>
    </row>
    <row r="14085" spans="4:9" x14ac:dyDescent="0.2">
      <c r="D14085" s="7"/>
      <c r="E14085"/>
      <c r="F14085"/>
      <c r="G14085"/>
      <c r="H14085"/>
      <c r="I14085"/>
    </row>
    <row r="14086" spans="4:9" x14ac:dyDescent="0.2">
      <c r="D14086" s="7"/>
      <c r="E14086"/>
      <c r="F14086"/>
      <c r="G14086"/>
      <c r="H14086"/>
      <c r="I14086"/>
    </row>
    <row r="14087" spans="4:9" x14ac:dyDescent="0.2">
      <c r="D14087" s="7"/>
      <c r="E14087"/>
      <c r="F14087"/>
      <c r="G14087"/>
      <c r="H14087"/>
      <c r="I14087"/>
    </row>
    <row r="14088" spans="4:9" x14ac:dyDescent="0.2">
      <c r="D14088" s="7"/>
      <c r="E14088"/>
      <c r="F14088"/>
      <c r="G14088"/>
      <c r="H14088"/>
      <c r="I14088"/>
    </row>
    <row r="14089" spans="4:9" x14ac:dyDescent="0.2">
      <c r="D14089" s="7"/>
      <c r="E14089"/>
      <c r="F14089"/>
      <c r="G14089"/>
      <c r="H14089"/>
      <c r="I14089"/>
    </row>
    <row r="14090" spans="4:9" x14ac:dyDescent="0.2">
      <c r="D14090" s="7"/>
      <c r="E14090"/>
      <c r="F14090"/>
      <c r="G14090"/>
      <c r="H14090"/>
      <c r="I14090"/>
    </row>
    <row r="14091" spans="4:9" x14ac:dyDescent="0.2">
      <c r="D14091" s="7"/>
      <c r="E14091"/>
      <c r="F14091"/>
      <c r="G14091"/>
      <c r="H14091"/>
      <c r="I14091"/>
    </row>
    <row r="14092" spans="4:9" x14ac:dyDescent="0.2">
      <c r="D14092" s="7"/>
      <c r="E14092"/>
      <c r="F14092"/>
      <c r="G14092"/>
      <c r="H14092"/>
      <c r="I14092"/>
    </row>
    <row r="14093" spans="4:9" x14ac:dyDescent="0.2">
      <c r="D14093" s="7"/>
      <c r="E14093"/>
      <c r="F14093"/>
      <c r="G14093"/>
      <c r="H14093"/>
      <c r="I14093"/>
    </row>
    <row r="14094" spans="4:9" x14ac:dyDescent="0.2">
      <c r="D14094" s="7"/>
      <c r="E14094"/>
      <c r="F14094"/>
      <c r="G14094"/>
      <c r="H14094"/>
      <c r="I14094"/>
    </row>
    <row r="14095" spans="4:9" x14ac:dyDescent="0.2">
      <c r="D14095" s="7"/>
      <c r="E14095"/>
      <c r="F14095"/>
      <c r="G14095"/>
      <c r="H14095"/>
      <c r="I14095"/>
    </row>
    <row r="14096" spans="4:9" x14ac:dyDescent="0.2">
      <c r="D14096" s="7"/>
      <c r="E14096"/>
      <c r="F14096"/>
      <c r="G14096"/>
      <c r="H14096"/>
      <c r="I14096"/>
    </row>
    <row r="14097" spans="4:9" x14ac:dyDescent="0.2">
      <c r="D14097" s="7"/>
      <c r="E14097"/>
      <c r="F14097"/>
      <c r="G14097"/>
      <c r="H14097"/>
      <c r="I14097"/>
    </row>
    <row r="14098" spans="4:9" x14ac:dyDescent="0.2">
      <c r="D14098" s="7"/>
      <c r="E14098"/>
      <c r="F14098"/>
      <c r="G14098"/>
      <c r="H14098"/>
      <c r="I14098"/>
    </row>
    <row r="14099" spans="4:9" x14ac:dyDescent="0.2">
      <c r="D14099" s="7"/>
      <c r="E14099"/>
      <c r="F14099"/>
      <c r="G14099"/>
      <c r="H14099"/>
      <c r="I14099"/>
    </row>
    <row r="14100" spans="4:9" x14ac:dyDescent="0.2">
      <c r="D14100" s="7"/>
      <c r="E14100"/>
      <c r="F14100"/>
      <c r="G14100"/>
      <c r="H14100"/>
      <c r="I14100"/>
    </row>
    <row r="14101" spans="4:9" x14ac:dyDescent="0.2">
      <c r="D14101" s="7"/>
      <c r="E14101"/>
      <c r="F14101"/>
      <c r="G14101"/>
      <c r="H14101"/>
      <c r="I14101"/>
    </row>
    <row r="14102" spans="4:9" x14ac:dyDescent="0.2">
      <c r="D14102" s="7"/>
      <c r="E14102"/>
      <c r="F14102"/>
      <c r="G14102"/>
      <c r="H14102"/>
      <c r="I14102"/>
    </row>
    <row r="14103" spans="4:9" x14ac:dyDescent="0.2">
      <c r="D14103" s="7"/>
      <c r="E14103"/>
      <c r="F14103"/>
      <c r="G14103"/>
      <c r="H14103"/>
      <c r="I14103"/>
    </row>
    <row r="14104" spans="4:9" x14ac:dyDescent="0.2">
      <c r="D14104" s="7"/>
      <c r="E14104"/>
      <c r="F14104"/>
      <c r="G14104"/>
      <c r="H14104"/>
      <c r="I14104"/>
    </row>
    <row r="14105" spans="4:9" x14ac:dyDescent="0.2">
      <c r="D14105" s="7"/>
      <c r="E14105"/>
      <c r="F14105"/>
      <c r="G14105"/>
      <c r="H14105"/>
      <c r="I14105"/>
    </row>
    <row r="14106" spans="4:9" x14ac:dyDescent="0.2">
      <c r="D14106" s="7"/>
      <c r="E14106"/>
      <c r="F14106"/>
      <c r="G14106"/>
      <c r="H14106"/>
      <c r="I14106"/>
    </row>
    <row r="14107" spans="4:9" x14ac:dyDescent="0.2">
      <c r="D14107" s="7"/>
      <c r="E14107"/>
      <c r="F14107"/>
      <c r="G14107"/>
      <c r="H14107"/>
      <c r="I14107"/>
    </row>
    <row r="14108" spans="4:9" x14ac:dyDescent="0.2">
      <c r="D14108" s="7"/>
      <c r="E14108"/>
      <c r="F14108"/>
      <c r="G14108"/>
      <c r="H14108"/>
      <c r="I14108"/>
    </row>
    <row r="14109" spans="4:9" x14ac:dyDescent="0.2">
      <c r="D14109" s="7"/>
      <c r="E14109"/>
      <c r="F14109"/>
      <c r="G14109"/>
      <c r="H14109"/>
      <c r="I14109"/>
    </row>
    <row r="14110" spans="4:9" x14ac:dyDescent="0.2">
      <c r="D14110" s="7"/>
      <c r="E14110"/>
      <c r="F14110"/>
      <c r="G14110"/>
      <c r="H14110"/>
      <c r="I14110"/>
    </row>
    <row r="14111" spans="4:9" x14ac:dyDescent="0.2">
      <c r="D14111" s="7"/>
      <c r="E14111"/>
      <c r="F14111"/>
      <c r="G14111"/>
      <c r="H14111"/>
      <c r="I14111"/>
    </row>
    <row r="14112" spans="4:9" x14ac:dyDescent="0.2">
      <c r="D14112" s="7"/>
      <c r="E14112"/>
      <c r="F14112"/>
      <c r="G14112"/>
      <c r="H14112"/>
      <c r="I14112"/>
    </row>
    <row r="14113" spans="4:9" x14ac:dyDescent="0.2">
      <c r="D14113" s="7"/>
      <c r="E14113"/>
      <c r="F14113"/>
      <c r="G14113"/>
      <c r="H14113"/>
      <c r="I14113"/>
    </row>
    <row r="14114" spans="4:9" x14ac:dyDescent="0.2">
      <c r="D14114" s="7"/>
      <c r="E14114"/>
      <c r="F14114"/>
      <c r="G14114"/>
      <c r="H14114"/>
      <c r="I14114"/>
    </row>
    <row r="14115" spans="4:9" x14ac:dyDescent="0.2">
      <c r="D14115" s="7"/>
      <c r="E14115"/>
      <c r="F14115"/>
      <c r="G14115"/>
      <c r="H14115"/>
      <c r="I14115"/>
    </row>
    <row r="14116" spans="4:9" x14ac:dyDescent="0.2">
      <c r="D14116" s="7"/>
      <c r="E14116"/>
      <c r="F14116"/>
      <c r="G14116"/>
      <c r="H14116"/>
      <c r="I14116"/>
    </row>
    <row r="14117" spans="4:9" x14ac:dyDescent="0.2">
      <c r="D14117" s="7"/>
      <c r="E14117"/>
      <c r="F14117"/>
      <c r="G14117"/>
      <c r="H14117"/>
      <c r="I14117"/>
    </row>
    <row r="14118" spans="4:9" x14ac:dyDescent="0.2">
      <c r="D14118" s="7"/>
      <c r="E14118"/>
      <c r="F14118"/>
      <c r="G14118"/>
      <c r="H14118"/>
      <c r="I14118"/>
    </row>
    <row r="14119" spans="4:9" x14ac:dyDescent="0.2">
      <c r="D14119" s="7"/>
      <c r="E14119"/>
      <c r="F14119"/>
      <c r="G14119"/>
      <c r="H14119"/>
      <c r="I14119"/>
    </row>
    <row r="14120" spans="4:9" x14ac:dyDescent="0.2">
      <c r="D14120" s="7"/>
      <c r="E14120"/>
      <c r="F14120"/>
      <c r="G14120"/>
      <c r="H14120"/>
      <c r="I14120"/>
    </row>
    <row r="14121" spans="4:9" x14ac:dyDescent="0.2">
      <c r="D14121" s="7"/>
      <c r="E14121"/>
      <c r="F14121"/>
      <c r="G14121"/>
      <c r="H14121"/>
      <c r="I14121"/>
    </row>
    <row r="14122" spans="4:9" x14ac:dyDescent="0.2">
      <c r="D14122" s="7"/>
      <c r="E14122"/>
      <c r="F14122"/>
      <c r="G14122"/>
      <c r="H14122"/>
      <c r="I14122"/>
    </row>
    <row r="14123" spans="4:9" x14ac:dyDescent="0.2">
      <c r="D14123" s="7"/>
      <c r="E14123"/>
      <c r="F14123"/>
      <c r="G14123"/>
      <c r="H14123"/>
      <c r="I14123"/>
    </row>
    <row r="14124" spans="4:9" x14ac:dyDescent="0.2">
      <c r="D14124" s="7"/>
      <c r="E14124"/>
      <c r="F14124"/>
      <c r="G14124"/>
      <c r="H14124"/>
      <c r="I14124"/>
    </row>
    <row r="14125" spans="4:9" x14ac:dyDescent="0.2">
      <c r="D14125" s="7"/>
      <c r="E14125"/>
      <c r="F14125"/>
      <c r="G14125"/>
      <c r="H14125"/>
      <c r="I14125"/>
    </row>
    <row r="14126" spans="4:9" x14ac:dyDescent="0.2">
      <c r="D14126" s="7"/>
      <c r="E14126"/>
      <c r="F14126"/>
      <c r="G14126"/>
      <c r="H14126"/>
      <c r="I14126"/>
    </row>
    <row r="14127" spans="4:9" x14ac:dyDescent="0.2">
      <c r="D14127" s="7"/>
      <c r="E14127"/>
      <c r="F14127"/>
      <c r="G14127"/>
      <c r="H14127"/>
      <c r="I14127"/>
    </row>
    <row r="14128" spans="4:9" x14ac:dyDescent="0.2">
      <c r="D14128" s="7"/>
      <c r="E14128"/>
      <c r="F14128"/>
      <c r="G14128"/>
      <c r="H14128"/>
      <c r="I14128"/>
    </row>
    <row r="14129" spans="4:9" x14ac:dyDescent="0.2">
      <c r="D14129" s="7"/>
      <c r="E14129"/>
      <c r="F14129"/>
      <c r="G14129"/>
      <c r="H14129"/>
      <c r="I14129"/>
    </row>
    <row r="14130" spans="4:9" x14ac:dyDescent="0.2">
      <c r="D14130" s="7"/>
      <c r="E14130"/>
      <c r="F14130"/>
      <c r="G14130"/>
      <c r="H14130"/>
      <c r="I14130"/>
    </row>
    <row r="14131" spans="4:9" x14ac:dyDescent="0.2">
      <c r="D14131" s="7"/>
      <c r="E14131"/>
      <c r="F14131"/>
      <c r="G14131"/>
      <c r="H14131"/>
      <c r="I14131"/>
    </row>
    <row r="14132" spans="4:9" x14ac:dyDescent="0.2">
      <c r="D14132" s="7"/>
      <c r="E14132"/>
      <c r="F14132"/>
      <c r="G14132"/>
      <c r="H14132"/>
      <c r="I14132"/>
    </row>
    <row r="14133" spans="4:9" x14ac:dyDescent="0.2">
      <c r="D14133" s="7"/>
      <c r="E14133"/>
      <c r="F14133"/>
      <c r="G14133"/>
      <c r="H14133"/>
      <c r="I14133"/>
    </row>
    <row r="14134" spans="4:9" x14ac:dyDescent="0.2">
      <c r="D14134" s="7"/>
      <c r="E14134"/>
      <c r="F14134"/>
      <c r="G14134"/>
      <c r="H14134"/>
      <c r="I14134"/>
    </row>
    <row r="14135" spans="4:9" x14ac:dyDescent="0.2">
      <c r="D14135" s="7"/>
      <c r="E14135"/>
      <c r="F14135"/>
      <c r="G14135"/>
      <c r="H14135"/>
      <c r="I14135"/>
    </row>
    <row r="14136" spans="4:9" x14ac:dyDescent="0.2">
      <c r="D14136" s="7"/>
      <c r="E14136"/>
      <c r="F14136"/>
      <c r="G14136"/>
      <c r="H14136"/>
      <c r="I14136"/>
    </row>
    <row r="14137" spans="4:9" x14ac:dyDescent="0.2">
      <c r="D14137" s="7"/>
      <c r="E14137"/>
      <c r="F14137"/>
      <c r="G14137"/>
      <c r="H14137"/>
      <c r="I14137"/>
    </row>
    <row r="14138" spans="4:9" x14ac:dyDescent="0.2">
      <c r="D14138" s="7"/>
      <c r="E14138"/>
      <c r="F14138"/>
      <c r="G14138"/>
      <c r="H14138"/>
      <c r="I14138"/>
    </row>
    <row r="14139" spans="4:9" x14ac:dyDescent="0.2">
      <c r="D14139" s="7"/>
      <c r="E14139"/>
      <c r="F14139"/>
      <c r="G14139"/>
      <c r="H14139"/>
      <c r="I14139"/>
    </row>
    <row r="14140" spans="4:9" x14ac:dyDescent="0.2">
      <c r="D14140" s="7"/>
      <c r="E14140"/>
      <c r="F14140"/>
      <c r="G14140"/>
      <c r="H14140"/>
      <c r="I14140"/>
    </row>
    <row r="14141" spans="4:9" x14ac:dyDescent="0.2">
      <c r="D14141" s="7"/>
      <c r="E14141"/>
      <c r="F14141"/>
      <c r="G14141"/>
      <c r="H14141"/>
      <c r="I14141"/>
    </row>
    <row r="14142" spans="4:9" x14ac:dyDescent="0.2">
      <c r="D14142" s="7"/>
      <c r="E14142"/>
      <c r="F14142"/>
      <c r="G14142"/>
      <c r="H14142"/>
      <c r="I14142"/>
    </row>
    <row r="14143" spans="4:9" x14ac:dyDescent="0.2">
      <c r="D14143" s="7"/>
      <c r="E14143"/>
      <c r="F14143"/>
      <c r="G14143"/>
      <c r="H14143"/>
      <c r="I14143"/>
    </row>
    <row r="14144" spans="4:9" x14ac:dyDescent="0.2">
      <c r="D14144" s="7"/>
      <c r="E14144"/>
      <c r="F14144"/>
      <c r="G14144"/>
      <c r="H14144"/>
      <c r="I14144"/>
    </row>
    <row r="14145" spans="4:9" x14ac:dyDescent="0.2">
      <c r="D14145" s="7"/>
      <c r="E14145"/>
      <c r="F14145"/>
      <c r="G14145"/>
      <c r="H14145"/>
      <c r="I14145"/>
    </row>
    <row r="14146" spans="4:9" x14ac:dyDescent="0.2">
      <c r="D14146" s="7"/>
      <c r="E14146"/>
      <c r="F14146"/>
      <c r="G14146"/>
      <c r="H14146"/>
      <c r="I14146"/>
    </row>
    <row r="14147" spans="4:9" x14ac:dyDescent="0.2">
      <c r="D14147" s="7"/>
      <c r="E14147"/>
      <c r="F14147"/>
      <c r="G14147"/>
      <c r="H14147"/>
      <c r="I14147"/>
    </row>
    <row r="14148" spans="4:9" x14ac:dyDescent="0.2">
      <c r="D14148" s="7"/>
      <c r="E14148"/>
      <c r="F14148"/>
      <c r="G14148"/>
      <c r="H14148"/>
      <c r="I14148"/>
    </row>
    <row r="14149" spans="4:9" x14ac:dyDescent="0.2">
      <c r="D14149" s="7"/>
      <c r="E14149"/>
      <c r="F14149"/>
      <c r="G14149"/>
      <c r="H14149"/>
      <c r="I14149"/>
    </row>
    <row r="14150" spans="4:9" x14ac:dyDescent="0.2">
      <c r="D14150" s="7"/>
      <c r="E14150"/>
      <c r="F14150"/>
      <c r="G14150"/>
      <c r="H14150"/>
      <c r="I14150"/>
    </row>
    <row r="14151" spans="4:9" x14ac:dyDescent="0.2">
      <c r="D14151" s="7"/>
      <c r="E14151"/>
      <c r="F14151"/>
      <c r="G14151"/>
      <c r="H14151"/>
      <c r="I14151"/>
    </row>
    <row r="14152" spans="4:9" x14ac:dyDescent="0.2">
      <c r="D14152" s="7"/>
      <c r="E14152"/>
      <c r="F14152"/>
      <c r="G14152"/>
      <c r="H14152"/>
      <c r="I14152"/>
    </row>
    <row r="14153" spans="4:9" x14ac:dyDescent="0.2">
      <c r="D14153" s="7"/>
      <c r="E14153"/>
      <c r="F14153"/>
      <c r="G14153"/>
      <c r="H14153"/>
      <c r="I14153"/>
    </row>
    <row r="14154" spans="4:9" x14ac:dyDescent="0.2">
      <c r="D14154" s="7"/>
      <c r="E14154"/>
      <c r="F14154"/>
      <c r="G14154"/>
      <c r="H14154"/>
      <c r="I14154"/>
    </row>
    <row r="14155" spans="4:9" x14ac:dyDescent="0.2">
      <c r="D14155" s="7"/>
      <c r="E14155"/>
      <c r="F14155"/>
      <c r="G14155"/>
      <c r="H14155"/>
      <c r="I14155"/>
    </row>
    <row r="14156" spans="4:9" x14ac:dyDescent="0.2">
      <c r="D14156" s="7"/>
      <c r="E14156"/>
      <c r="F14156"/>
      <c r="G14156"/>
      <c r="H14156"/>
      <c r="I14156"/>
    </row>
    <row r="14157" spans="4:9" x14ac:dyDescent="0.2">
      <c r="D14157" s="7"/>
      <c r="E14157"/>
      <c r="F14157"/>
      <c r="G14157"/>
      <c r="H14157"/>
      <c r="I14157"/>
    </row>
    <row r="14158" spans="4:9" x14ac:dyDescent="0.2">
      <c r="D14158" s="7"/>
      <c r="E14158"/>
      <c r="F14158"/>
      <c r="G14158"/>
      <c r="H14158"/>
      <c r="I14158"/>
    </row>
    <row r="14159" spans="4:9" x14ac:dyDescent="0.2">
      <c r="D14159" s="7"/>
      <c r="E14159"/>
      <c r="F14159"/>
      <c r="G14159"/>
      <c r="H14159"/>
      <c r="I14159"/>
    </row>
    <row r="14160" spans="4:9" x14ac:dyDescent="0.2">
      <c r="D14160" s="7"/>
      <c r="E14160"/>
      <c r="F14160"/>
      <c r="G14160"/>
      <c r="H14160"/>
      <c r="I14160"/>
    </row>
    <row r="14161" spans="4:9" x14ac:dyDescent="0.2">
      <c r="D14161" s="7"/>
      <c r="E14161"/>
      <c r="F14161"/>
      <c r="G14161"/>
      <c r="H14161"/>
      <c r="I14161"/>
    </row>
    <row r="14162" spans="4:9" x14ac:dyDescent="0.2">
      <c r="D14162" s="7"/>
      <c r="E14162"/>
      <c r="F14162"/>
      <c r="G14162"/>
      <c r="H14162"/>
      <c r="I14162"/>
    </row>
    <row r="14163" spans="4:9" x14ac:dyDescent="0.2">
      <c r="D14163" s="7"/>
      <c r="E14163"/>
      <c r="F14163"/>
      <c r="G14163"/>
      <c r="H14163"/>
      <c r="I14163"/>
    </row>
    <row r="14164" spans="4:9" x14ac:dyDescent="0.2">
      <c r="D14164" s="7"/>
      <c r="E14164"/>
      <c r="F14164"/>
      <c r="G14164"/>
      <c r="H14164"/>
      <c r="I14164"/>
    </row>
    <row r="14165" spans="4:9" x14ac:dyDescent="0.2">
      <c r="D14165" s="7"/>
      <c r="E14165"/>
      <c r="F14165"/>
      <c r="G14165"/>
      <c r="H14165"/>
      <c r="I14165"/>
    </row>
    <row r="14166" spans="4:9" x14ac:dyDescent="0.2">
      <c r="D14166" s="7"/>
      <c r="E14166"/>
      <c r="F14166"/>
      <c r="G14166"/>
      <c r="H14166"/>
      <c r="I14166"/>
    </row>
    <row r="14167" spans="4:9" x14ac:dyDescent="0.2">
      <c r="D14167" s="7"/>
      <c r="E14167"/>
      <c r="F14167"/>
      <c r="G14167"/>
      <c r="H14167"/>
      <c r="I14167"/>
    </row>
    <row r="14168" spans="4:9" x14ac:dyDescent="0.2">
      <c r="D14168" s="7"/>
      <c r="E14168"/>
      <c r="F14168"/>
      <c r="G14168"/>
      <c r="H14168"/>
      <c r="I14168"/>
    </row>
    <row r="14169" spans="4:9" x14ac:dyDescent="0.2">
      <c r="D14169" s="7"/>
      <c r="E14169"/>
      <c r="F14169"/>
      <c r="G14169"/>
      <c r="H14169"/>
      <c r="I14169"/>
    </row>
    <row r="14170" spans="4:9" x14ac:dyDescent="0.2">
      <c r="D14170" s="7"/>
      <c r="E14170"/>
      <c r="F14170"/>
      <c r="G14170"/>
      <c r="H14170"/>
      <c r="I14170"/>
    </row>
    <row r="14171" spans="4:9" x14ac:dyDescent="0.2">
      <c r="D14171" s="7"/>
      <c r="E14171"/>
      <c r="F14171"/>
      <c r="G14171"/>
      <c r="H14171"/>
      <c r="I14171"/>
    </row>
    <row r="14172" spans="4:9" x14ac:dyDescent="0.2">
      <c r="D14172" s="7"/>
      <c r="E14172"/>
      <c r="F14172"/>
      <c r="G14172"/>
      <c r="H14172"/>
      <c r="I14172"/>
    </row>
    <row r="14173" spans="4:9" x14ac:dyDescent="0.2">
      <c r="D14173" s="7"/>
      <c r="E14173"/>
      <c r="F14173"/>
      <c r="G14173"/>
      <c r="H14173"/>
      <c r="I14173"/>
    </row>
    <row r="14174" spans="4:9" x14ac:dyDescent="0.2">
      <c r="D14174" s="7"/>
      <c r="E14174"/>
      <c r="F14174"/>
      <c r="G14174"/>
      <c r="H14174"/>
      <c r="I14174"/>
    </row>
    <row r="14175" spans="4:9" x14ac:dyDescent="0.2">
      <c r="D14175" s="7"/>
      <c r="E14175"/>
      <c r="F14175"/>
      <c r="G14175"/>
      <c r="H14175"/>
      <c r="I14175"/>
    </row>
    <row r="14176" spans="4:9" x14ac:dyDescent="0.2">
      <c r="D14176" s="7"/>
      <c r="E14176"/>
      <c r="F14176"/>
      <c r="G14176"/>
      <c r="H14176"/>
      <c r="I14176"/>
    </row>
    <row r="14177" spans="4:9" x14ac:dyDescent="0.2">
      <c r="D14177" s="7"/>
      <c r="E14177"/>
      <c r="F14177"/>
      <c r="G14177"/>
      <c r="H14177"/>
      <c r="I14177"/>
    </row>
    <row r="14178" spans="4:9" x14ac:dyDescent="0.2">
      <c r="D14178" s="7"/>
      <c r="E14178"/>
      <c r="F14178"/>
      <c r="G14178"/>
      <c r="H14178"/>
      <c r="I14178"/>
    </row>
    <row r="14179" spans="4:9" x14ac:dyDescent="0.2">
      <c r="D14179" s="7"/>
      <c r="E14179"/>
      <c r="F14179"/>
      <c r="G14179"/>
      <c r="H14179"/>
      <c r="I14179"/>
    </row>
    <row r="14180" spans="4:9" x14ac:dyDescent="0.2">
      <c r="D14180" s="7"/>
      <c r="E14180"/>
      <c r="F14180"/>
      <c r="G14180"/>
      <c r="H14180"/>
      <c r="I14180"/>
    </row>
    <row r="14181" spans="4:9" x14ac:dyDescent="0.2">
      <c r="D14181" s="7"/>
      <c r="E14181"/>
      <c r="F14181"/>
      <c r="G14181"/>
      <c r="H14181"/>
      <c r="I14181"/>
    </row>
    <row r="14182" spans="4:9" x14ac:dyDescent="0.2">
      <c r="D14182" s="7"/>
      <c r="E14182"/>
      <c r="F14182"/>
      <c r="G14182"/>
      <c r="H14182"/>
      <c r="I14182"/>
    </row>
    <row r="14183" spans="4:9" x14ac:dyDescent="0.2">
      <c r="D14183" s="7"/>
      <c r="E14183"/>
      <c r="F14183"/>
      <c r="G14183"/>
      <c r="H14183"/>
      <c r="I14183"/>
    </row>
    <row r="14184" spans="4:9" x14ac:dyDescent="0.2">
      <c r="D14184" s="7"/>
      <c r="E14184"/>
      <c r="F14184"/>
      <c r="G14184"/>
      <c r="H14184"/>
      <c r="I14184"/>
    </row>
    <row r="14185" spans="4:9" x14ac:dyDescent="0.2">
      <c r="D14185" s="7"/>
      <c r="E14185"/>
      <c r="F14185"/>
      <c r="G14185"/>
      <c r="H14185"/>
      <c r="I14185"/>
    </row>
    <row r="14186" spans="4:9" x14ac:dyDescent="0.2">
      <c r="D14186" s="7"/>
      <c r="E14186"/>
      <c r="F14186"/>
      <c r="G14186"/>
      <c r="H14186"/>
      <c r="I14186"/>
    </row>
    <row r="14187" spans="4:9" x14ac:dyDescent="0.2">
      <c r="D14187" s="7"/>
      <c r="E14187"/>
      <c r="F14187"/>
      <c r="G14187"/>
      <c r="H14187"/>
      <c r="I14187"/>
    </row>
    <row r="14188" spans="4:9" x14ac:dyDescent="0.2">
      <c r="D14188" s="7"/>
      <c r="E14188"/>
      <c r="F14188"/>
      <c r="G14188"/>
      <c r="H14188"/>
      <c r="I14188"/>
    </row>
    <row r="14189" spans="4:9" x14ac:dyDescent="0.2">
      <c r="D14189" s="7"/>
      <c r="E14189"/>
      <c r="F14189"/>
      <c r="G14189"/>
      <c r="H14189"/>
      <c r="I14189"/>
    </row>
    <row r="14190" spans="4:9" x14ac:dyDescent="0.2">
      <c r="D14190" s="7"/>
      <c r="E14190"/>
      <c r="F14190"/>
      <c r="G14190"/>
      <c r="H14190"/>
      <c r="I14190"/>
    </row>
    <row r="14191" spans="4:9" x14ac:dyDescent="0.2">
      <c r="D14191" s="7"/>
      <c r="E14191"/>
      <c r="F14191"/>
      <c r="G14191"/>
      <c r="H14191"/>
      <c r="I14191"/>
    </row>
    <row r="14192" spans="4:9" x14ac:dyDescent="0.2">
      <c r="D14192" s="7"/>
      <c r="E14192"/>
      <c r="F14192"/>
      <c r="G14192"/>
      <c r="H14192"/>
      <c r="I14192"/>
    </row>
    <row r="14193" spans="4:9" x14ac:dyDescent="0.2">
      <c r="D14193" s="7"/>
      <c r="E14193"/>
      <c r="F14193"/>
      <c r="G14193"/>
      <c r="H14193"/>
      <c r="I14193"/>
    </row>
    <row r="14194" spans="4:9" x14ac:dyDescent="0.2">
      <c r="D14194" s="7"/>
      <c r="E14194"/>
      <c r="F14194"/>
      <c r="G14194"/>
      <c r="H14194"/>
      <c r="I14194"/>
    </row>
    <row r="14195" spans="4:9" x14ac:dyDescent="0.2">
      <c r="D14195" s="7"/>
      <c r="E14195"/>
      <c r="F14195"/>
      <c r="G14195"/>
      <c r="H14195"/>
      <c r="I14195"/>
    </row>
    <row r="14196" spans="4:9" x14ac:dyDescent="0.2">
      <c r="D14196" s="7"/>
      <c r="E14196"/>
      <c r="F14196"/>
      <c r="G14196"/>
      <c r="H14196"/>
      <c r="I14196"/>
    </row>
    <row r="14197" spans="4:9" x14ac:dyDescent="0.2">
      <c r="D14197" s="7"/>
      <c r="E14197"/>
      <c r="F14197"/>
      <c r="G14197"/>
      <c r="H14197"/>
      <c r="I14197"/>
    </row>
    <row r="14198" spans="4:9" x14ac:dyDescent="0.2">
      <c r="D14198" s="7"/>
      <c r="E14198"/>
      <c r="F14198"/>
      <c r="G14198"/>
      <c r="H14198"/>
      <c r="I14198"/>
    </row>
    <row r="14199" spans="4:9" x14ac:dyDescent="0.2">
      <c r="D14199" s="7"/>
      <c r="E14199"/>
      <c r="F14199"/>
      <c r="G14199"/>
      <c r="H14199"/>
      <c r="I14199"/>
    </row>
    <row r="14200" spans="4:9" x14ac:dyDescent="0.2">
      <c r="D14200" s="7"/>
      <c r="E14200"/>
      <c r="F14200"/>
      <c r="G14200"/>
      <c r="H14200"/>
      <c r="I14200"/>
    </row>
    <row r="14201" spans="4:9" x14ac:dyDescent="0.2">
      <c r="D14201" s="7"/>
      <c r="E14201"/>
      <c r="F14201"/>
      <c r="G14201"/>
      <c r="H14201"/>
      <c r="I14201"/>
    </row>
    <row r="14202" spans="4:9" x14ac:dyDescent="0.2">
      <c r="D14202" s="7"/>
      <c r="E14202"/>
      <c r="F14202"/>
      <c r="G14202"/>
      <c r="H14202"/>
      <c r="I14202"/>
    </row>
    <row r="14203" spans="4:9" x14ac:dyDescent="0.2">
      <c r="D14203" s="7"/>
      <c r="E14203"/>
      <c r="F14203"/>
      <c r="G14203"/>
      <c r="H14203"/>
      <c r="I14203"/>
    </row>
    <row r="14204" spans="4:9" x14ac:dyDescent="0.2">
      <c r="D14204" s="7"/>
      <c r="E14204"/>
      <c r="F14204"/>
      <c r="G14204"/>
      <c r="H14204"/>
      <c r="I14204"/>
    </row>
    <row r="14205" spans="4:9" x14ac:dyDescent="0.2">
      <c r="D14205" s="7"/>
      <c r="E14205"/>
      <c r="F14205"/>
      <c r="G14205"/>
      <c r="H14205"/>
      <c r="I14205"/>
    </row>
    <row r="14206" spans="4:9" x14ac:dyDescent="0.2">
      <c r="D14206" s="7"/>
      <c r="E14206"/>
      <c r="F14206"/>
      <c r="G14206"/>
      <c r="H14206"/>
      <c r="I14206"/>
    </row>
    <row r="14207" spans="4:9" x14ac:dyDescent="0.2">
      <c r="D14207" s="7"/>
      <c r="E14207"/>
      <c r="F14207"/>
      <c r="G14207"/>
      <c r="H14207"/>
      <c r="I14207"/>
    </row>
    <row r="14208" spans="4:9" x14ac:dyDescent="0.2">
      <c r="D14208" s="7"/>
      <c r="E14208"/>
      <c r="F14208"/>
      <c r="G14208"/>
      <c r="H14208"/>
      <c r="I14208"/>
    </row>
    <row r="14209" spans="4:9" x14ac:dyDescent="0.2">
      <c r="D14209" s="7"/>
      <c r="E14209"/>
      <c r="F14209"/>
      <c r="G14209"/>
      <c r="H14209"/>
      <c r="I14209"/>
    </row>
    <row r="14210" spans="4:9" x14ac:dyDescent="0.2">
      <c r="D14210" s="7"/>
      <c r="E14210"/>
      <c r="F14210"/>
      <c r="G14210"/>
      <c r="H14210"/>
      <c r="I14210"/>
    </row>
    <row r="14211" spans="4:9" x14ac:dyDescent="0.2">
      <c r="D14211" s="7"/>
      <c r="E14211"/>
      <c r="F14211"/>
      <c r="G14211"/>
      <c r="H14211"/>
      <c r="I14211"/>
    </row>
    <row r="14212" spans="4:9" x14ac:dyDescent="0.2">
      <c r="D14212" s="7"/>
      <c r="E14212"/>
      <c r="F14212"/>
      <c r="G14212"/>
      <c r="H14212"/>
      <c r="I14212"/>
    </row>
    <row r="14213" spans="4:9" x14ac:dyDescent="0.2">
      <c r="D14213" s="7"/>
      <c r="E14213"/>
      <c r="F14213"/>
      <c r="G14213"/>
      <c r="H14213"/>
      <c r="I14213"/>
    </row>
    <row r="14214" spans="4:9" x14ac:dyDescent="0.2">
      <c r="D14214" s="7"/>
      <c r="E14214"/>
      <c r="F14214"/>
      <c r="G14214"/>
      <c r="H14214"/>
      <c r="I14214"/>
    </row>
    <row r="14215" spans="4:9" x14ac:dyDescent="0.2">
      <c r="D14215" s="7"/>
      <c r="E14215"/>
      <c r="F14215"/>
      <c r="G14215"/>
      <c r="H14215"/>
      <c r="I14215"/>
    </row>
    <row r="14216" spans="4:9" x14ac:dyDescent="0.2">
      <c r="D14216" s="7"/>
      <c r="E14216"/>
      <c r="F14216"/>
      <c r="G14216"/>
      <c r="H14216"/>
      <c r="I14216"/>
    </row>
    <row r="14217" spans="4:9" x14ac:dyDescent="0.2">
      <c r="D14217" s="7"/>
      <c r="E14217"/>
      <c r="F14217"/>
      <c r="G14217"/>
      <c r="H14217"/>
      <c r="I14217"/>
    </row>
    <row r="14218" spans="4:9" x14ac:dyDescent="0.2">
      <c r="D14218" s="7"/>
      <c r="E14218"/>
      <c r="F14218"/>
      <c r="G14218"/>
      <c r="H14218"/>
      <c r="I14218"/>
    </row>
    <row r="14219" spans="4:9" x14ac:dyDescent="0.2">
      <c r="D14219" s="7"/>
      <c r="E14219"/>
      <c r="F14219"/>
      <c r="G14219"/>
      <c r="H14219"/>
      <c r="I14219"/>
    </row>
    <row r="14220" spans="4:9" x14ac:dyDescent="0.2">
      <c r="D14220" s="7"/>
      <c r="E14220"/>
      <c r="F14220"/>
      <c r="G14220"/>
      <c r="H14220"/>
      <c r="I14220"/>
    </row>
    <row r="14221" spans="4:9" x14ac:dyDescent="0.2">
      <c r="D14221" s="7"/>
      <c r="E14221"/>
      <c r="F14221"/>
      <c r="G14221"/>
      <c r="H14221"/>
      <c r="I14221"/>
    </row>
    <row r="14222" spans="4:9" x14ac:dyDescent="0.2">
      <c r="D14222" s="7"/>
      <c r="E14222"/>
      <c r="F14222"/>
      <c r="G14222"/>
      <c r="H14222"/>
      <c r="I14222"/>
    </row>
    <row r="14223" spans="4:9" x14ac:dyDescent="0.2">
      <c r="D14223" s="7"/>
      <c r="E14223"/>
      <c r="F14223"/>
      <c r="G14223"/>
      <c r="H14223"/>
      <c r="I14223"/>
    </row>
    <row r="14224" spans="4:9" x14ac:dyDescent="0.2">
      <c r="D14224" s="7"/>
      <c r="E14224"/>
      <c r="F14224"/>
      <c r="G14224"/>
      <c r="H14224"/>
      <c r="I14224"/>
    </row>
    <row r="14225" spans="4:9" x14ac:dyDescent="0.2">
      <c r="D14225" s="7"/>
      <c r="E14225"/>
      <c r="F14225"/>
      <c r="G14225"/>
      <c r="H14225"/>
      <c r="I14225"/>
    </row>
    <row r="14226" spans="4:9" x14ac:dyDescent="0.2">
      <c r="D14226" s="7"/>
      <c r="E14226"/>
      <c r="F14226"/>
      <c r="G14226"/>
      <c r="H14226"/>
      <c r="I14226"/>
    </row>
    <row r="14227" spans="4:9" x14ac:dyDescent="0.2">
      <c r="D14227" s="7"/>
      <c r="E14227"/>
      <c r="F14227"/>
      <c r="G14227"/>
      <c r="H14227"/>
      <c r="I14227"/>
    </row>
    <row r="14228" spans="4:9" x14ac:dyDescent="0.2">
      <c r="D14228" s="7"/>
      <c r="E14228"/>
      <c r="F14228"/>
      <c r="G14228"/>
      <c r="H14228"/>
      <c r="I14228"/>
    </row>
    <row r="14229" spans="4:9" x14ac:dyDescent="0.2">
      <c r="D14229" s="7"/>
      <c r="E14229"/>
      <c r="F14229"/>
      <c r="G14229"/>
      <c r="H14229"/>
      <c r="I14229"/>
    </row>
    <row r="14230" spans="4:9" x14ac:dyDescent="0.2">
      <c r="D14230" s="7"/>
      <c r="E14230"/>
      <c r="F14230"/>
      <c r="G14230"/>
      <c r="H14230"/>
      <c r="I14230"/>
    </row>
    <row r="14231" spans="4:9" x14ac:dyDescent="0.2">
      <c r="D14231" s="7"/>
      <c r="E14231"/>
      <c r="F14231"/>
      <c r="G14231"/>
      <c r="H14231"/>
      <c r="I14231"/>
    </row>
    <row r="14232" spans="4:9" x14ac:dyDescent="0.2">
      <c r="D14232" s="7"/>
      <c r="E14232"/>
      <c r="F14232"/>
      <c r="G14232"/>
      <c r="H14232"/>
      <c r="I14232"/>
    </row>
    <row r="14233" spans="4:9" x14ac:dyDescent="0.2">
      <c r="D14233" s="7"/>
      <c r="E14233"/>
      <c r="F14233"/>
      <c r="G14233"/>
      <c r="H14233"/>
      <c r="I14233"/>
    </row>
    <row r="14234" spans="4:9" x14ac:dyDescent="0.2">
      <c r="D14234" s="7"/>
      <c r="E14234"/>
      <c r="F14234"/>
      <c r="G14234"/>
      <c r="H14234"/>
      <c r="I14234"/>
    </row>
    <row r="14235" spans="4:9" x14ac:dyDescent="0.2">
      <c r="D14235" s="7"/>
      <c r="E14235"/>
      <c r="F14235"/>
      <c r="G14235"/>
      <c r="H14235"/>
      <c r="I14235"/>
    </row>
    <row r="14236" spans="4:9" x14ac:dyDescent="0.2">
      <c r="D14236" s="7"/>
      <c r="E14236"/>
      <c r="F14236"/>
      <c r="G14236"/>
      <c r="H14236"/>
      <c r="I14236"/>
    </row>
    <row r="14237" spans="4:9" x14ac:dyDescent="0.2">
      <c r="D14237" s="7"/>
      <c r="E14237"/>
      <c r="F14237"/>
      <c r="G14237"/>
      <c r="H14237"/>
      <c r="I14237"/>
    </row>
    <row r="14238" spans="4:9" x14ac:dyDescent="0.2">
      <c r="D14238" s="7"/>
      <c r="E14238"/>
      <c r="F14238"/>
      <c r="G14238"/>
      <c r="H14238"/>
      <c r="I14238"/>
    </row>
    <row r="14239" spans="4:9" x14ac:dyDescent="0.2">
      <c r="D14239" s="7"/>
      <c r="E14239"/>
      <c r="F14239"/>
      <c r="G14239"/>
      <c r="H14239"/>
      <c r="I14239"/>
    </row>
    <row r="14240" spans="4:9" x14ac:dyDescent="0.2">
      <c r="D14240" s="7"/>
      <c r="E14240"/>
      <c r="F14240"/>
      <c r="G14240"/>
      <c r="H14240"/>
      <c r="I14240"/>
    </row>
    <row r="14241" spans="4:9" x14ac:dyDescent="0.2">
      <c r="D14241" s="7"/>
      <c r="E14241"/>
      <c r="F14241"/>
      <c r="G14241"/>
      <c r="H14241"/>
      <c r="I14241"/>
    </row>
    <row r="14242" spans="4:9" x14ac:dyDescent="0.2">
      <c r="D14242" s="7"/>
      <c r="E14242"/>
      <c r="F14242"/>
      <c r="G14242"/>
      <c r="H14242"/>
      <c r="I14242"/>
    </row>
    <row r="14243" spans="4:9" x14ac:dyDescent="0.2">
      <c r="D14243" s="7"/>
      <c r="E14243"/>
      <c r="F14243"/>
      <c r="G14243"/>
      <c r="H14243"/>
      <c r="I14243"/>
    </row>
    <row r="14244" spans="4:9" x14ac:dyDescent="0.2">
      <c r="D14244" s="7"/>
      <c r="E14244"/>
      <c r="F14244"/>
      <c r="G14244"/>
      <c r="H14244"/>
      <c r="I14244"/>
    </row>
    <row r="14245" spans="4:9" x14ac:dyDescent="0.2">
      <c r="D14245" s="7"/>
      <c r="E14245"/>
      <c r="F14245"/>
      <c r="G14245"/>
      <c r="H14245"/>
      <c r="I14245"/>
    </row>
    <row r="14246" spans="4:9" x14ac:dyDescent="0.2">
      <c r="D14246" s="7"/>
      <c r="E14246"/>
      <c r="F14246"/>
      <c r="G14246"/>
      <c r="H14246"/>
      <c r="I14246"/>
    </row>
    <row r="14247" spans="4:9" x14ac:dyDescent="0.2">
      <c r="D14247" s="7"/>
      <c r="E14247"/>
      <c r="F14247"/>
      <c r="G14247"/>
      <c r="H14247"/>
      <c r="I14247"/>
    </row>
    <row r="14248" spans="4:9" x14ac:dyDescent="0.2">
      <c r="D14248" s="7"/>
      <c r="E14248"/>
      <c r="F14248"/>
      <c r="G14248"/>
      <c r="H14248"/>
      <c r="I14248"/>
    </row>
    <row r="14249" spans="4:9" x14ac:dyDescent="0.2">
      <c r="D14249" s="7"/>
      <c r="E14249"/>
      <c r="F14249"/>
      <c r="G14249"/>
      <c r="H14249"/>
      <c r="I14249"/>
    </row>
    <row r="14250" spans="4:9" x14ac:dyDescent="0.2">
      <c r="D14250" s="7"/>
      <c r="E14250"/>
      <c r="F14250"/>
      <c r="G14250"/>
      <c r="H14250"/>
      <c r="I14250"/>
    </row>
    <row r="14251" spans="4:9" x14ac:dyDescent="0.2">
      <c r="D14251" s="7"/>
      <c r="E14251"/>
      <c r="F14251"/>
      <c r="G14251"/>
      <c r="H14251"/>
      <c r="I14251"/>
    </row>
    <row r="14252" spans="4:9" x14ac:dyDescent="0.2">
      <c r="D14252" s="7"/>
      <c r="E14252"/>
      <c r="F14252"/>
      <c r="G14252"/>
      <c r="H14252"/>
      <c r="I14252"/>
    </row>
    <row r="14253" spans="4:9" x14ac:dyDescent="0.2">
      <c r="D14253" s="7"/>
      <c r="E14253"/>
      <c r="F14253"/>
      <c r="G14253"/>
      <c r="H14253"/>
      <c r="I14253"/>
    </row>
    <row r="14254" spans="4:9" x14ac:dyDescent="0.2">
      <c r="D14254" s="7"/>
      <c r="E14254"/>
      <c r="F14254"/>
      <c r="G14254"/>
      <c r="H14254"/>
      <c r="I14254"/>
    </row>
    <row r="14255" spans="4:9" x14ac:dyDescent="0.2">
      <c r="D14255" s="7"/>
      <c r="E14255"/>
      <c r="F14255"/>
      <c r="G14255"/>
      <c r="H14255"/>
      <c r="I14255"/>
    </row>
    <row r="14256" spans="4:9" x14ac:dyDescent="0.2">
      <c r="D14256" s="7"/>
      <c r="E14256"/>
      <c r="F14256"/>
      <c r="G14256"/>
      <c r="H14256"/>
      <c r="I14256"/>
    </row>
    <row r="14257" spans="4:9" x14ac:dyDescent="0.2">
      <c r="D14257" s="7"/>
      <c r="E14257"/>
      <c r="F14257"/>
      <c r="G14257"/>
      <c r="H14257"/>
      <c r="I14257"/>
    </row>
    <row r="14258" spans="4:9" x14ac:dyDescent="0.2">
      <c r="D14258" s="7"/>
      <c r="E14258"/>
      <c r="F14258"/>
      <c r="G14258"/>
      <c r="H14258"/>
      <c r="I14258"/>
    </row>
    <row r="14259" spans="4:9" x14ac:dyDescent="0.2">
      <c r="D14259" s="7"/>
      <c r="E14259"/>
      <c r="F14259"/>
      <c r="G14259"/>
      <c r="H14259"/>
      <c r="I14259"/>
    </row>
    <row r="14260" spans="4:9" x14ac:dyDescent="0.2">
      <c r="D14260" s="7"/>
      <c r="E14260"/>
      <c r="F14260"/>
      <c r="G14260"/>
      <c r="H14260"/>
      <c r="I14260"/>
    </row>
    <row r="14261" spans="4:9" x14ac:dyDescent="0.2">
      <c r="D14261" s="7"/>
      <c r="E14261"/>
      <c r="F14261"/>
      <c r="G14261"/>
      <c r="H14261"/>
      <c r="I14261"/>
    </row>
    <row r="14262" spans="4:9" x14ac:dyDescent="0.2">
      <c r="D14262" s="7"/>
      <c r="E14262"/>
      <c r="F14262"/>
      <c r="G14262"/>
      <c r="H14262"/>
      <c r="I14262"/>
    </row>
    <row r="14263" spans="4:9" x14ac:dyDescent="0.2">
      <c r="D14263" s="7"/>
      <c r="E14263"/>
      <c r="F14263"/>
      <c r="G14263"/>
      <c r="H14263"/>
      <c r="I14263"/>
    </row>
    <row r="14264" spans="4:9" x14ac:dyDescent="0.2">
      <c r="D14264" s="7"/>
      <c r="E14264"/>
      <c r="F14264"/>
      <c r="G14264"/>
      <c r="H14264"/>
      <c r="I14264"/>
    </row>
    <row r="14265" spans="4:9" x14ac:dyDescent="0.2">
      <c r="D14265" s="7"/>
      <c r="E14265"/>
      <c r="F14265"/>
      <c r="G14265"/>
      <c r="H14265"/>
      <c r="I14265"/>
    </row>
    <row r="14266" spans="4:9" x14ac:dyDescent="0.2">
      <c r="D14266" s="7"/>
      <c r="E14266"/>
      <c r="F14266"/>
      <c r="G14266"/>
      <c r="H14266"/>
      <c r="I14266"/>
    </row>
    <row r="14267" spans="4:9" x14ac:dyDescent="0.2">
      <c r="D14267" s="7"/>
      <c r="E14267"/>
      <c r="F14267"/>
      <c r="G14267"/>
      <c r="H14267"/>
      <c r="I14267"/>
    </row>
    <row r="14268" spans="4:9" x14ac:dyDescent="0.2">
      <c r="D14268" s="7"/>
      <c r="E14268"/>
      <c r="F14268"/>
      <c r="G14268"/>
      <c r="H14268"/>
      <c r="I14268"/>
    </row>
    <row r="14269" spans="4:9" x14ac:dyDescent="0.2">
      <c r="D14269" s="7"/>
      <c r="E14269"/>
      <c r="F14269"/>
      <c r="G14269"/>
      <c r="H14269"/>
      <c r="I14269"/>
    </row>
    <row r="14270" spans="4:9" x14ac:dyDescent="0.2">
      <c r="D14270" s="7"/>
      <c r="E14270"/>
      <c r="F14270"/>
      <c r="G14270"/>
      <c r="H14270"/>
      <c r="I14270"/>
    </row>
    <row r="14271" spans="4:9" x14ac:dyDescent="0.2">
      <c r="D14271" s="7"/>
      <c r="E14271"/>
      <c r="F14271"/>
      <c r="G14271"/>
      <c r="H14271"/>
      <c r="I14271"/>
    </row>
    <row r="14272" spans="4:9" x14ac:dyDescent="0.2">
      <c r="D14272" s="7"/>
      <c r="E14272"/>
      <c r="F14272"/>
      <c r="G14272"/>
      <c r="H14272"/>
      <c r="I14272"/>
    </row>
    <row r="14273" spans="4:9" x14ac:dyDescent="0.2">
      <c r="D14273" s="7"/>
      <c r="E14273"/>
      <c r="F14273"/>
      <c r="G14273"/>
      <c r="H14273"/>
      <c r="I14273"/>
    </row>
    <row r="14274" spans="4:9" x14ac:dyDescent="0.2">
      <c r="D14274" s="7"/>
      <c r="E14274"/>
      <c r="F14274"/>
      <c r="G14274"/>
      <c r="H14274"/>
      <c r="I14274"/>
    </row>
    <row r="14275" spans="4:9" x14ac:dyDescent="0.2">
      <c r="D14275" s="7"/>
      <c r="E14275"/>
      <c r="F14275"/>
      <c r="G14275"/>
      <c r="H14275"/>
      <c r="I14275"/>
    </row>
    <row r="14276" spans="4:9" x14ac:dyDescent="0.2">
      <c r="D14276" s="7"/>
      <c r="E14276"/>
      <c r="F14276"/>
      <c r="G14276"/>
      <c r="H14276"/>
      <c r="I14276"/>
    </row>
    <row r="14277" spans="4:9" x14ac:dyDescent="0.2">
      <c r="D14277" s="7"/>
      <c r="E14277"/>
      <c r="F14277"/>
      <c r="G14277"/>
      <c r="H14277"/>
      <c r="I14277"/>
    </row>
    <row r="14278" spans="4:9" x14ac:dyDescent="0.2">
      <c r="D14278" s="7"/>
      <c r="E14278"/>
      <c r="F14278"/>
      <c r="G14278"/>
      <c r="H14278"/>
      <c r="I14278"/>
    </row>
    <row r="14279" spans="4:9" x14ac:dyDescent="0.2">
      <c r="D14279" s="7"/>
      <c r="E14279"/>
      <c r="F14279"/>
      <c r="G14279"/>
      <c r="H14279"/>
      <c r="I14279"/>
    </row>
    <row r="14280" spans="4:9" x14ac:dyDescent="0.2">
      <c r="D14280" s="7"/>
      <c r="E14280"/>
      <c r="F14280"/>
      <c r="G14280"/>
      <c r="H14280"/>
      <c r="I14280"/>
    </row>
    <row r="14281" spans="4:9" x14ac:dyDescent="0.2">
      <c r="D14281" s="7"/>
      <c r="E14281"/>
      <c r="F14281"/>
      <c r="G14281"/>
      <c r="H14281"/>
      <c r="I14281"/>
    </row>
    <row r="14282" spans="4:9" x14ac:dyDescent="0.2">
      <c r="D14282" s="7"/>
      <c r="E14282"/>
      <c r="F14282"/>
      <c r="G14282"/>
      <c r="H14282"/>
      <c r="I14282"/>
    </row>
    <row r="14283" spans="4:9" x14ac:dyDescent="0.2">
      <c r="D14283" s="7"/>
      <c r="E14283"/>
      <c r="F14283"/>
      <c r="G14283"/>
      <c r="H14283"/>
      <c r="I14283"/>
    </row>
    <row r="14284" spans="4:9" x14ac:dyDescent="0.2">
      <c r="D14284" s="7"/>
      <c r="E14284"/>
      <c r="F14284"/>
      <c r="G14284"/>
      <c r="H14284"/>
      <c r="I14284"/>
    </row>
    <row r="14285" spans="4:9" x14ac:dyDescent="0.2">
      <c r="D14285" s="7"/>
      <c r="E14285"/>
      <c r="F14285"/>
      <c r="G14285"/>
      <c r="H14285"/>
      <c r="I14285"/>
    </row>
    <row r="14286" spans="4:9" x14ac:dyDescent="0.2">
      <c r="D14286" s="7"/>
      <c r="E14286"/>
      <c r="F14286"/>
      <c r="G14286"/>
      <c r="H14286"/>
      <c r="I14286"/>
    </row>
    <row r="14287" spans="4:9" x14ac:dyDescent="0.2">
      <c r="D14287" s="7"/>
      <c r="E14287"/>
      <c r="F14287"/>
      <c r="G14287"/>
      <c r="H14287"/>
      <c r="I14287"/>
    </row>
    <row r="14288" spans="4:9" x14ac:dyDescent="0.2">
      <c r="D14288" s="7"/>
      <c r="E14288"/>
      <c r="F14288"/>
      <c r="G14288"/>
      <c r="H14288"/>
      <c r="I14288"/>
    </row>
    <row r="14289" spans="4:9" x14ac:dyDescent="0.2">
      <c r="D14289" s="7"/>
      <c r="E14289"/>
      <c r="F14289"/>
      <c r="G14289"/>
      <c r="H14289"/>
      <c r="I14289"/>
    </row>
    <row r="14290" spans="4:9" x14ac:dyDescent="0.2">
      <c r="D14290" s="7"/>
      <c r="E14290"/>
      <c r="F14290"/>
      <c r="G14290"/>
      <c r="H14290"/>
      <c r="I14290"/>
    </row>
    <row r="14291" spans="4:9" x14ac:dyDescent="0.2">
      <c r="D14291" s="7"/>
      <c r="E14291"/>
      <c r="F14291"/>
      <c r="G14291"/>
      <c r="H14291"/>
      <c r="I14291"/>
    </row>
    <row r="14292" spans="4:9" x14ac:dyDescent="0.2">
      <c r="D14292" s="7"/>
      <c r="E14292"/>
      <c r="F14292"/>
      <c r="G14292"/>
      <c r="H14292"/>
      <c r="I14292"/>
    </row>
    <row r="14293" spans="4:9" x14ac:dyDescent="0.2">
      <c r="D14293" s="7"/>
      <c r="E14293"/>
      <c r="F14293"/>
      <c r="G14293"/>
      <c r="H14293"/>
      <c r="I14293"/>
    </row>
    <row r="14294" spans="4:9" x14ac:dyDescent="0.2">
      <c r="D14294" s="7"/>
      <c r="E14294"/>
      <c r="F14294"/>
      <c r="G14294"/>
      <c r="H14294"/>
      <c r="I14294"/>
    </row>
    <row r="14295" spans="4:9" x14ac:dyDescent="0.2">
      <c r="D14295" s="7"/>
      <c r="E14295"/>
      <c r="F14295"/>
      <c r="G14295"/>
      <c r="H14295"/>
      <c r="I14295"/>
    </row>
    <row r="14296" spans="4:9" x14ac:dyDescent="0.2">
      <c r="D14296" s="7"/>
      <c r="E14296"/>
      <c r="F14296"/>
      <c r="G14296"/>
      <c r="H14296"/>
      <c r="I14296"/>
    </row>
    <row r="14297" spans="4:9" x14ac:dyDescent="0.2">
      <c r="D14297" s="7"/>
      <c r="E14297"/>
      <c r="F14297"/>
      <c r="G14297"/>
      <c r="H14297"/>
      <c r="I14297"/>
    </row>
    <row r="14298" spans="4:9" x14ac:dyDescent="0.2">
      <c r="D14298" s="7"/>
      <c r="E14298"/>
      <c r="F14298"/>
      <c r="G14298"/>
      <c r="H14298"/>
      <c r="I14298"/>
    </row>
    <row r="14299" spans="4:9" x14ac:dyDescent="0.2">
      <c r="D14299" s="7"/>
      <c r="E14299"/>
      <c r="F14299"/>
      <c r="G14299"/>
      <c r="H14299"/>
      <c r="I14299"/>
    </row>
    <row r="14300" spans="4:9" x14ac:dyDescent="0.2">
      <c r="D14300" s="7"/>
      <c r="E14300"/>
      <c r="F14300"/>
      <c r="G14300"/>
      <c r="H14300"/>
      <c r="I14300"/>
    </row>
    <row r="14301" spans="4:9" x14ac:dyDescent="0.2">
      <c r="D14301" s="7"/>
      <c r="E14301"/>
      <c r="F14301"/>
      <c r="G14301"/>
      <c r="H14301"/>
      <c r="I14301"/>
    </row>
    <row r="14302" spans="4:9" x14ac:dyDescent="0.2">
      <c r="D14302" s="7"/>
      <c r="E14302"/>
      <c r="F14302"/>
      <c r="G14302"/>
      <c r="H14302"/>
      <c r="I14302"/>
    </row>
    <row r="14303" spans="4:9" x14ac:dyDescent="0.2">
      <c r="D14303" s="7"/>
      <c r="E14303"/>
      <c r="F14303"/>
      <c r="G14303"/>
      <c r="H14303"/>
      <c r="I14303"/>
    </row>
    <row r="14304" spans="4:9" x14ac:dyDescent="0.2">
      <c r="D14304" s="7"/>
      <c r="E14304"/>
      <c r="F14304"/>
      <c r="G14304"/>
      <c r="H14304"/>
      <c r="I14304"/>
    </row>
    <row r="14305" spans="4:9" x14ac:dyDescent="0.2">
      <c r="D14305" s="7"/>
      <c r="E14305"/>
      <c r="F14305"/>
      <c r="G14305"/>
      <c r="H14305"/>
      <c r="I14305"/>
    </row>
    <row r="14306" spans="4:9" x14ac:dyDescent="0.2">
      <c r="D14306" s="7"/>
      <c r="E14306"/>
      <c r="F14306"/>
      <c r="G14306"/>
      <c r="H14306"/>
      <c r="I14306"/>
    </row>
    <row r="14307" spans="4:9" x14ac:dyDescent="0.2">
      <c r="D14307" s="7"/>
      <c r="E14307"/>
      <c r="F14307"/>
      <c r="G14307"/>
      <c r="H14307"/>
      <c r="I14307"/>
    </row>
    <row r="14308" spans="4:9" x14ac:dyDescent="0.2">
      <c r="D14308" s="7"/>
      <c r="E14308"/>
      <c r="F14308"/>
      <c r="G14308"/>
      <c r="H14308"/>
      <c r="I14308"/>
    </row>
    <row r="14309" spans="4:9" x14ac:dyDescent="0.2">
      <c r="D14309" s="7"/>
      <c r="E14309"/>
      <c r="F14309"/>
      <c r="G14309"/>
      <c r="H14309"/>
      <c r="I14309"/>
    </row>
    <row r="14310" spans="4:9" x14ac:dyDescent="0.2">
      <c r="D14310" s="7"/>
      <c r="E14310"/>
      <c r="F14310"/>
      <c r="G14310"/>
      <c r="H14310"/>
      <c r="I14310"/>
    </row>
    <row r="14311" spans="4:9" x14ac:dyDescent="0.2">
      <c r="D14311" s="7"/>
      <c r="E14311"/>
      <c r="F14311"/>
      <c r="G14311"/>
      <c r="H14311"/>
      <c r="I14311"/>
    </row>
    <row r="14312" spans="4:9" x14ac:dyDescent="0.2">
      <c r="D14312" s="7"/>
      <c r="E14312"/>
      <c r="F14312"/>
      <c r="G14312"/>
      <c r="H14312"/>
      <c r="I14312"/>
    </row>
    <row r="14313" spans="4:9" x14ac:dyDescent="0.2">
      <c r="D14313" s="7"/>
      <c r="E14313"/>
      <c r="F14313"/>
      <c r="G14313"/>
      <c r="H14313"/>
      <c r="I14313"/>
    </row>
    <row r="14314" spans="4:9" x14ac:dyDescent="0.2">
      <c r="D14314" s="7"/>
      <c r="E14314"/>
      <c r="F14314"/>
      <c r="G14314"/>
      <c r="H14314"/>
      <c r="I14314"/>
    </row>
    <row r="14315" spans="4:9" x14ac:dyDescent="0.2">
      <c r="D14315" s="7"/>
      <c r="E14315"/>
      <c r="F14315"/>
      <c r="G14315"/>
      <c r="H14315"/>
      <c r="I14315"/>
    </row>
    <row r="14316" spans="4:9" x14ac:dyDescent="0.2">
      <c r="D14316" s="7"/>
      <c r="E14316"/>
      <c r="F14316"/>
      <c r="G14316"/>
      <c r="H14316"/>
      <c r="I14316"/>
    </row>
    <row r="14317" spans="4:9" x14ac:dyDescent="0.2">
      <c r="D14317" s="7"/>
      <c r="E14317"/>
      <c r="F14317"/>
      <c r="G14317"/>
      <c r="H14317"/>
      <c r="I14317"/>
    </row>
    <row r="14318" spans="4:9" x14ac:dyDescent="0.2">
      <c r="D14318" s="7"/>
      <c r="E14318"/>
      <c r="F14318"/>
      <c r="G14318"/>
      <c r="H14318"/>
      <c r="I14318"/>
    </row>
    <row r="14319" spans="4:9" x14ac:dyDescent="0.2">
      <c r="D14319" s="7"/>
      <c r="E14319"/>
      <c r="F14319"/>
      <c r="G14319"/>
      <c r="H14319"/>
      <c r="I14319"/>
    </row>
    <row r="14320" spans="4:9" x14ac:dyDescent="0.2">
      <c r="D14320" s="7"/>
      <c r="E14320"/>
      <c r="F14320"/>
      <c r="G14320"/>
      <c r="H14320"/>
      <c r="I14320"/>
    </row>
    <row r="14321" spans="4:9" x14ac:dyDescent="0.2">
      <c r="D14321" s="7"/>
      <c r="E14321"/>
      <c r="F14321"/>
      <c r="G14321"/>
      <c r="H14321"/>
      <c r="I14321"/>
    </row>
    <row r="14322" spans="4:9" x14ac:dyDescent="0.2">
      <c r="D14322" s="7"/>
      <c r="E14322"/>
      <c r="F14322"/>
      <c r="G14322"/>
      <c r="H14322"/>
      <c r="I14322"/>
    </row>
    <row r="14323" spans="4:9" x14ac:dyDescent="0.2">
      <c r="D14323" s="7"/>
      <c r="E14323"/>
      <c r="F14323"/>
      <c r="G14323"/>
      <c r="H14323"/>
      <c r="I14323"/>
    </row>
    <row r="14324" spans="4:9" x14ac:dyDescent="0.2">
      <c r="D14324" s="7"/>
      <c r="E14324"/>
      <c r="F14324"/>
      <c r="G14324"/>
      <c r="H14324"/>
      <c r="I14324"/>
    </row>
    <row r="14325" spans="4:9" x14ac:dyDescent="0.2">
      <c r="D14325" s="7"/>
      <c r="E14325"/>
      <c r="F14325"/>
      <c r="G14325"/>
      <c r="H14325"/>
      <c r="I14325"/>
    </row>
    <row r="14326" spans="4:9" x14ac:dyDescent="0.2">
      <c r="D14326" s="7"/>
      <c r="E14326"/>
      <c r="F14326"/>
      <c r="G14326"/>
      <c r="H14326"/>
      <c r="I14326"/>
    </row>
    <row r="14327" spans="4:9" x14ac:dyDescent="0.2">
      <c r="D14327" s="7"/>
      <c r="E14327"/>
      <c r="F14327"/>
      <c r="G14327"/>
      <c r="H14327"/>
      <c r="I14327"/>
    </row>
    <row r="14328" spans="4:9" x14ac:dyDescent="0.2">
      <c r="D14328" s="7"/>
      <c r="E14328"/>
      <c r="F14328"/>
      <c r="G14328"/>
      <c r="H14328"/>
      <c r="I14328"/>
    </row>
    <row r="14329" spans="4:9" x14ac:dyDescent="0.2">
      <c r="D14329" s="7"/>
      <c r="E14329"/>
      <c r="F14329"/>
      <c r="G14329"/>
      <c r="H14329"/>
      <c r="I14329"/>
    </row>
    <row r="14330" spans="4:9" x14ac:dyDescent="0.2">
      <c r="D14330" s="7"/>
      <c r="E14330"/>
      <c r="F14330"/>
      <c r="G14330"/>
      <c r="H14330"/>
      <c r="I14330"/>
    </row>
    <row r="14331" spans="4:9" x14ac:dyDescent="0.2">
      <c r="D14331" s="7"/>
      <c r="E14331"/>
      <c r="F14331"/>
      <c r="G14331"/>
      <c r="H14331"/>
      <c r="I14331"/>
    </row>
    <row r="14332" spans="4:9" x14ac:dyDescent="0.2">
      <c r="D14332" s="7"/>
      <c r="E14332"/>
      <c r="F14332"/>
      <c r="G14332"/>
      <c r="H14332"/>
      <c r="I14332"/>
    </row>
    <row r="14333" spans="4:9" x14ac:dyDescent="0.2">
      <c r="D14333" s="7"/>
      <c r="E14333"/>
      <c r="F14333"/>
      <c r="G14333"/>
      <c r="H14333"/>
      <c r="I14333"/>
    </row>
    <row r="14334" spans="4:9" x14ac:dyDescent="0.2">
      <c r="D14334" s="7"/>
      <c r="E14334"/>
      <c r="F14334"/>
      <c r="G14334"/>
      <c r="H14334"/>
      <c r="I14334"/>
    </row>
    <row r="14335" spans="4:9" x14ac:dyDescent="0.2">
      <c r="D14335" s="7"/>
      <c r="E14335"/>
      <c r="F14335"/>
      <c r="G14335"/>
      <c r="H14335"/>
      <c r="I14335"/>
    </row>
    <row r="14336" spans="4:9" x14ac:dyDescent="0.2">
      <c r="D14336" s="7"/>
      <c r="E14336"/>
      <c r="F14336"/>
      <c r="G14336"/>
      <c r="H14336"/>
      <c r="I14336"/>
    </row>
    <row r="14337" spans="4:9" x14ac:dyDescent="0.2">
      <c r="D14337" s="7"/>
      <c r="E14337"/>
      <c r="F14337"/>
      <c r="G14337"/>
      <c r="H14337"/>
      <c r="I14337"/>
    </row>
    <row r="14338" spans="4:9" x14ac:dyDescent="0.2">
      <c r="D14338" s="7"/>
      <c r="E14338"/>
      <c r="F14338"/>
      <c r="G14338"/>
      <c r="H14338"/>
      <c r="I14338"/>
    </row>
    <row r="14339" spans="4:9" x14ac:dyDescent="0.2">
      <c r="D14339" s="7"/>
      <c r="E14339"/>
      <c r="F14339"/>
      <c r="G14339"/>
      <c r="H14339"/>
      <c r="I14339"/>
    </row>
    <row r="14340" spans="4:9" x14ac:dyDescent="0.2">
      <c r="D14340" s="7"/>
      <c r="E14340"/>
      <c r="F14340"/>
      <c r="G14340"/>
      <c r="H14340"/>
      <c r="I14340"/>
    </row>
    <row r="14341" spans="4:9" x14ac:dyDescent="0.2">
      <c r="D14341" s="7"/>
      <c r="E14341"/>
      <c r="F14341"/>
      <c r="G14341"/>
      <c r="H14341"/>
      <c r="I14341"/>
    </row>
    <row r="14342" spans="4:9" x14ac:dyDescent="0.2">
      <c r="D14342" s="7"/>
      <c r="E14342"/>
      <c r="F14342"/>
      <c r="G14342"/>
      <c r="H14342"/>
      <c r="I14342"/>
    </row>
    <row r="14343" spans="4:9" x14ac:dyDescent="0.2">
      <c r="D14343" s="7"/>
      <c r="E14343"/>
      <c r="F14343"/>
      <c r="G14343"/>
      <c r="H14343"/>
      <c r="I14343"/>
    </row>
    <row r="14344" spans="4:9" x14ac:dyDescent="0.2">
      <c r="D14344" s="7"/>
      <c r="E14344"/>
      <c r="F14344"/>
      <c r="G14344"/>
      <c r="H14344"/>
      <c r="I14344"/>
    </row>
    <row r="14345" spans="4:9" x14ac:dyDescent="0.2">
      <c r="D14345" s="7"/>
      <c r="E14345"/>
      <c r="F14345"/>
      <c r="G14345"/>
      <c r="H14345"/>
      <c r="I14345"/>
    </row>
    <row r="14346" spans="4:9" x14ac:dyDescent="0.2">
      <c r="D14346" s="7"/>
      <c r="E14346"/>
      <c r="F14346"/>
      <c r="G14346"/>
      <c r="H14346"/>
      <c r="I14346"/>
    </row>
    <row r="14347" spans="4:9" x14ac:dyDescent="0.2">
      <c r="D14347" s="7"/>
      <c r="E14347"/>
      <c r="F14347"/>
      <c r="G14347"/>
      <c r="H14347"/>
      <c r="I14347"/>
    </row>
    <row r="14348" spans="4:9" x14ac:dyDescent="0.2">
      <c r="D14348" s="7"/>
      <c r="E14348"/>
      <c r="F14348"/>
      <c r="G14348"/>
      <c r="H14348"/>
      <c r="I14348"/>
    </row>
    <row r="14349" spans="4:9" x14ac:dyDescent="0.2">
      <c r="D14349" s="7"/>
      <c r="E14349"/>
      <c r="F14349"/>
      <c r="G14349"/>
      <c r="H14349"/>
      <c r="I14349"/>
    </row>
    <row r="14350" spans="4:9" x14ac:dyDescent="0.2">
      <c r="D14350" s="7"/>
      <c r="E14350"/>
      <c r="F14350"/>
      <c r="G14350"/>
      <c r="H14350"/>
      <c r="I14350"/>
    </row>
    <row r="14351" spans="4:9" x14ac:dyDescent="0.2">
      <c r="D14351" s="7"/>
      <c r="E14351"/>
      <c r="F14351"/>
      <c r="G14351"/>
      <c r="H14351"/>
      <c r="I14351"/>
    </row>
    <row r="14352" spans="4:9" x14ac:dyDescent="0.2">
      <c r="D14352" s="7"/>
      <c r="E14352"/>
      <c r="F14352"/>
      <c r="G14352"/>
      <c r="H14352"/>
      <c r="I14352"/>
    </row>
    <row r="14353" spans="4:9" x14ac:dyDescent="0.2">
      <c r="D14353" s="7"/>
      <c r="E14353"/>
      <c r="F14353"/>
      <c r="G14353"/>
      <c r="H14353"/>
      <c r="I14353"/>
    </row>
    <row r="14354" spans="4:9" x14ac:dyDescent="0.2">
      <c r="D14354" s="7"/>
      <c r="E14354"/>
      <c r="F14354"/>
      <c r="G14354"/>
      <c r="H14354"/>
      <c r="I14354"/>
    </row>
    <row r="14355" spans="4:9" x14ac:dyDescent="0.2">
      <c r="D14355" s="7"/>
      <c r="E14355"/>
      <c r="F14355"/>
      <c r="G14355"/>
      <c r="H14355"/>
      <c r="I14355"/>
    </row>
    <row r="14356" spans="4:9" x14ac:dyDescent="0.2">
      <c r="D14356" s="7"/>
      <c r="E14356"/>
      <c r="F14356"/>
      <c r="G14356"/>
      <c r="H14356"/>
      <c r="I14356"/>
    </row>
    <row r="14357" spans="4:9" x14ac:dyDescent="0.2">
      <c r="D14357" s="7"/>
      <c r="E14357"/>
      <c r="F14357"/>
      <c r="G14357"/>
      <c r="H14357"/>
      <c r="I14357"/>
    </row>
    <row r="14358" spans="4:9" x14ac:dyDescent="0.2">
      <c r="D14358" s="7"/>
      <c r="E14358"/>
      <c r="F14358"/>
      <c r="G14358"/>
      <c r="H14358"/>
      <c r="I14358"/>
    </row>
    <row r="14359" spans="4:9" x14ac:dyDescent="0.2">
      <c r="D14359" s="7"/>
      <c r="E14359"/>
      <c r="F14359"/>
      <c r="G14359"/>
      <c r="H14359"/>
      <c r="I14359"/>
    </row>
    <row r="14360" spans="4:9" x14ac:dyDescent="0.2">
      <c r="D14360" s="7"/>
      <c r="E14360"/>
      <c r="F14360"/>
      <c r="G14360"/>
      <c r="H14360"/>
      <c r="I14360"/>
    </row>
    <row r="14361" spans="4:9" x14ac:dyDescent="0.2">
      <c r="D14361" s="7"/>
      <c r="E14361"/>
      <c r="F14361"/>
      <c r="G14361"/>
      <c r="H14361"/>
      <c r="I14361"/>
    </row>
    <row r="14362" spans="4:9" x14ac:dyDescent="0.2">
      <c r="D14362" s="7"/>
      <c r="E14362"/>
      <c r="F14362"/>
      <c r="G14362"/>
      <c r="H14362"/>
      <c r="I14362"/>
    </row>
    <row r="14363" spans="4:9" x14ac:dyDescent="0.2">
      <c r="D14363" s="7"/>
      <c r="E14363"/>
      <c r="F14363"/>
      <c r="G14363"/>
      <c r="H14363"/>
      <c r="I14363"/>
    </row>
    <row r="14364" spans="4:9" x14ac:dyDescent="0.2">
      <c r="D14364" s="7"/>
      <c r="E14364"/>
      <c r="F14364"/>
      <c r="G14364"/>
      <c r="H14364"/>
      <c r="I14364"/>
    </row>
    <row r="14365" spans="4:9" x14ac:dyDescent="0.2">
      <c r="D14365" s="7"/>
      <c r="E14365"/>
      <c r="F14365"/>
      <c r="G14365"/>
      <c r="H14365"/>
      <c r="I14365"/>
    </row>
    <row r="14366" spans="4:9" x14ac:dyDescent="0.2">
      <c r="D14366" s="7"/>
      <c r="E14366"/>
      <c r="F14366"/>
      <c r="G14366"/>
      <c r="H14366"/>
      <c r="I14366"/>
    </row>
    <row r="14367" spans="4:9" x14ac:dyDescent="0.2">
      <c r="D14367" s="7"/>
      <c r="E14367"/>
      <c r="F14367"/>
      <c r="G14367"/>
      <c r="H14367"/>
      <c r="I14367"/>
    </row>
    <row r="14368" spans="4:9" x14ac:dyDescent="0.2">
      <c r="D14368" s="7"/>
      <c r="E14368"/>
      <c r="F14368"/>
      <c r="G14368"/>
      <c r="H14368"/>
      <c r="I14368"/>
    </row>
    <row r="14369" spans="4:9" x14ac:dyDescent="0.2">
      <c r="D14369" s="7"/>
      <c r="E14369"/>
      <c r="F14369"/>
      <c r="G14369"/>
      <c r="H14369"/>
      <c r="I14369"/>
    </row>
    <row r="14370" spans="4:9" x14ac:dyDescent="0.2">
      <c r="D14370" s="7"/>
      <c r="E14370"/>
      <c r="F14370"/>
      <c r="G14370"/>
      <c r="H14370"/>
      <c r="I14370"/>
    </row>
    <row r="14371" spans="4:9" x14ac:dyDescent="0.2">
      <c r="D14371" s="7"/>
      <c r="E14371"/>
      <c r="F14371"/>
      <c r="G14371"/>
      <c r="H14371"/>
      <c r="I14371"/>
    </row>
    <row r="14372" spans="4:9" x14ac:dyDescent="0.2">
      <c r="D14372" s="7"/>
      <c r="E14372"/>
      <c r="F14372"/>
      <c r="G14372"/>
      <c r="H14372"/>
      <c r="I14372"/>
    </row>
    <row r="14373" spans="4:9" x14ac:dyDescent="0.2">
      <c r="D14373" s="7"/>
      <c r="E14373"/>
      <c r="F14373"/>
      <c r="G14373"/>
      <c r="H14373"/>
      <c r="I14373"/>
    </row>
    <row r="14374" spans="4:9" x14ac:dyDescent="0.2">
      <c r="D14374" s="7"/>
      <c r="E14374"/>
      <c r="F14374"/>
      <c r="G14374"/>
      <c r="H14374"/>
      <c r="I14374"/>
    </row>
    <row r="14375" spans="4:9" x14ac:dyDescent="0.2">
      <c r="D14375" s="7"/>
      <c r="E14375"/>
      <c r="F14375"/>
      <c r="G14375"/>
      <c r="H14375"/>
      <c r="I14375"/>
    </row>
    <row r="14376" spans="4:9" x14ac:dyDescent="0.2">
      <c r="D14376" s="7"/>
      <c r="E14376"/>
      <c r="F14376"/>
      <c r="G14376"/>
      <c r="H14376"/>
      <c r="I14376"/>
    </row>
    <row r="14377" spans="4:9" x14ac:dyDescent="0.2">
      <c r="D14377" s="7"/>
      <c r="E14377"/>
      <c r="F14377"/>
      <c r="G14377"/>
      <c r="H14377"/>
      <c r="I14377"/>
    </row>
    <row r="14378" spans="4:9" x14ac:dyDescent="0.2">
      <c r="D14378" s="7"/>
      <c r="E14378"/>
      <c r="F14378"/>
      <c r="G14378"/>
      <c r="H14378"/>
      <c r="I14378"/>
    </row>
    <row r="14379" spans="4:9" x14ac:dyDescent="0.2">
      <c r="D14379" s="7"/>
      <c r="E14379"/>
      <c r="F14379"/>
      <c r="G14379"/>
      <c r="H14379"/>
      <c r="I14379"/>
    </row>
    <row r="14380" spans="4:9" x14ac:dyDescent="0.2">
      <c r="D14380" s="7"/>
      <c r="E14380"/>
      <c r="F14380"/>
      <c r="G14380"/>
      <c r="H14380"/>
      <c r="I14380"/>
    </row>
    <row r="14381" spans="4:9" x14ac:dyDescent="0.2">
      <c r="D14381" s="7"/>
      <c r="E14381"/>
      <c r="F14381"/>
      <c r="G14381"/>
      <c r="H14381"/>
      <c r="I14381"/>
    </row>
    <row r="14382" spans="4:9" x14ac:dyDescent="0.2">
      <c r="D14382" s="7"/>
      <c r="E14382"/>
      <c r="F14382"/>
      <c r="G14382"/>
      <c r="H14382"/>
      <c r="I14382"/>
    </row>
    <row r="14383" spans="4:9" x14ac:dyDescent="0.2">
      <c r="D14383" s="7"/>
      <c r="E14383"/>
      <c r="F14383"/>
      <c r="G14383"/>
      <c r="H14383"/>
      <c r="I14383"/>
    </row>
    <row r="14384" spans="4:9" x14ac:dyDescent="0.2">
      <c r="D14384" s="7"/>
      <c r="E14384"/>
      <c r="F14384"/>
      <c r="G14384"/>
      <c r="H14384"/>
      <c r="I14384"/>
    </row>
    <row r="14385" spans="4:9" x14ac:dyDescent="0.2">
      <c r="D14385" s="7"/>
      <c r="E14385"/>
      <c r="F14385"/>
      <c r="G14385"/>
      <c r="H14385"/>
      <c r="I14385"/>
    </row>
    <row r="14386" spans="4:9" x14ac:dyDescent="0.2">
      <c r="D14386" s="7"/>
      <c r="E14386"/>
      <c r="F14386"/>
      <c r="G14386"/>
      <c r="H14386"/>
      <c r="I14386"/>
    </row>
    <row r="14387" spans="4:9" x14ac:dyDescent="0.2">
      <c r="D14387" s="7"/>
      <c r="E14387"/>
      <c r="F14387"/>
      <c r="G14387"/>
      <c r="H14387"/>
      <c r="I14387"/>
    </row>
    <row r="14388" spans="4:9" x14ac:dyDescent="0.2">
      <c r="D14388" s="7"/>
      <c r="E14388"/>
      <c r="F14388"/>
      <c r="G14388"/>
      <c r="H14388"/>
      <c r="I14388"/>
    </row>
    <row r="14389" spans="4:9" x14ac:dyDescent="0.2">
      <c r="D14389" s="7"/>
      <c r="E14389"/>
      <c r="F14389"/>
      <c r="G14389"/>
      <c r="H14389"/>
      <c r="I14389"/>
    </row>
    <row r="14390" spans="4:9" x14ac:dyDescent="0.2">
      <c r="D14390" s="7"/>
      <c r="E14390"/>
      <c r="F14390"/>
      <c r="G14390"/>
      <c r="H14390"/>
      <c r="I14390"/>
    </row>
    <row r="14391" spans="4:9" x14ac:dyDescent="0.2">
      <c r="D14391" s="7"/>
      <c r="E14391"/>
      <c r="F14391"/>
      <c r="G14391"/>
      <c r="H14391"/>
      <c r="I14391"/>
    </row>
    <row r="14392" spans="4:9" x14ac:dyDescent="0.2">
      <c r="D14392" s="7"/>
      <c r="E14392"/>
      <c r="F14392"/>
      <c r="G14392"/>
      <c r="H14392"/>
      <c r="I14392"/>
    </row>
    <row r="14393" spans="4:9" x14ac:dyDescent="0.2">
      <c r="D14393" s="7"/>
      <c r="E14393"/>
      <c r="F14393"/>
      <c r="G14393"/>
      <c r="H14393"/>
      <c r="I14393"/>
    </row>
    <row r="14394" spans="4:9" x14ac:dyDescent="0.2">
      <c r="D14394" s="7"/>
      <c r="E14394"/>
      <c r="F14394"/>
      <c r="G14394"/>
      <c r="H14394"/>
      <c r="I14394"/>
    </row>
    <row r="14395" spans="4:9" x14ac:dyDescent="0.2">
      <c r="D14395" s="7"/>
      <c r="E14395"/>
      <c r="F14395"/>
      <c r="G14395"/>
      <c r="H14395"/>
      <c r="I14395"/>
    </row>
    <row r="14396" spans="4:9" x14ac:dyDescent="0.2">
      <c r="D14396" s="7"/>
      <c r="E14396"/>
      <c r="F14396"/>
      <c r="G14396"/>
      <c r="H14396"/>
      <c r="I14396"/>
    </row>
    <row r="14397" spans="4:9" x14ac:dyDescent="0.2">
      <c r="D14397" s="7"/>
      <c r="E14397"/>
      <c r="F14397"/>
      <c r="G14397"/>
      <c r="H14397"/>
      <c r="I14397"/>
    </row>
    <row r="14398" spans="4:9" x14ac:dyDescent="0.2">
      <c r="D14398" s="7"/>
      <c r="E14398"/>
      <c r="F14398"/>
      <c r="G14398"/>
      <c r="H14398"/>
      <c r="I14398"/>
    </row>
    <row r="14399" spans="4:9" x14ac:dyDescent="0.2">
      <c r="D14399" s="7"/>
      <c r="E14399"/>
      <c r="F14399"/>
      <c r="G14399"/>
      <c r="H14399"/>
      <c r="I14399"/>
    </row>
    <row r="14400" spans="4:9" x14ac:dyDescent="0.2">
      <c r="D14400" s="7"/>
      <c r="E14400"/>
      <c r="F14400"/>
      <c r="G14400"/>
      <c r="H14400"/>
      <c r="I14400"/>
    </row>
    <row r="14401" spans="4:9" x14ac:dyDescent="0.2">
      <c r="D14401" s="7"/>
      <c r="E14401"/>
      <c r="F14401"/>
      <c r="G14401"/>
      <c r="H14401"/>
      <c r="I14401"/>
    </row>
    <row r="14402" spans="4:9" x14ac:dyDescent="0.2">
      <c r="D14402" s="7"/>
      <c r="E14402"/>
      <c r="F14402"/>
      <c r="G14402"/>
      <c r="H14402"/>
      <c r="I14402"/>
    </row>
    <row r="14403" spans="4:9" x14ac:dyDescent="0.2">
      <c r="D14403" s="7"/>
      <c r="E14403"/>
      <c r="F14403"/>
      <c r="G14403"/>
      <c r="H14403"/>
      <c r="I14403"/>
    </row>
    <row r="14404" spans="4:9" x14ac:dyDescent="0.2">
      <c r="D14404" s="7"/>
      <c r="E14404"/>
      <c r="F14404"/>
      <c r="G14404"/>
      <c r="H14404"/>
      <c r="I14404"/>
    </row>
    <row r="14405" spans="4:9" x14ac:dyDescent="0.2">
      <c r="D14405" s="7"/>
      <c r="E14405"/>
      <c r="F14405"/>
      <c r="G14405"/>
      <c r="H14405"/>
      <c r="I14405"/>
    </row>
    <row r="14406" spans="4:9" x14ac:dyDescent="0.2">
      <c r="D14406" s="7"/>
      <c r="E14406"/>
      <c r="F14406"/>
      <c r="G14406"/>
      <c r="H14406"/>
      <c r="I14406"/>
    </row>
    <row r="14407" spans="4:9" x14ac:dyDescent="0.2">
      <c r="D14407" s="7"/>
      <c r="E14407"/>
      <c r="F14407"/>
      <c r="G14407"/>
      <c r="H14407"/>
      <c r="I14407"/>
    </row>
    <row r="14408" spans="4:9" x14ac:dyDescent="0.2">
      <c r="D14408" s="7"/>
      <c r="E14408"/>
      <c r="F14408"/>
      <c r="G14408"/>
      <c r="H14408"/>
      <c r="I14408"/>
    </row>
    <row r="14409" spans="4:9" x14ac:dyDescent="0.2">
      <c r="D14409" s="7"/>
      <c r="E14409"/>
      <c r="F14409"/>
      <c r="G14409"/>
      <c r="H14409"/>
      <c r="I14409"/>
    </row>
    <row r="14410" spans="4:9" x14ac:dyDescent="0.2">
      <c r="D14410" s="7"/>
      <c r="E14410"/>
      <c r="F14410"/>
      <c r="G14410"/>
      <c r="H14410"/>
      <c r="I14410"/>
    </row>
    <row r="14411" spans="4:9" x14ac:dyDescent="0.2">
      <c r="D14411" s="7"/>
      <c r="E14411"/>
      <c r="F14411"/>
      <c r="G14411"/>
      <c r="H14411"/>
      <c r="I14411"/>
    </row>
    <row r="14412" spans="4:9" x14ac:dyDescent="0.2">
      <c r="D14412" s="7"/>
      <c r="E14412"/>
      <c r="F14412"/>
      <c r="G14412"/>
      <c r="H14412"/>
      <c r="I14412"/>
    </row>
    <row r="14413" spans="4:9" x14ac:dyDescent="0.2">
      <c r="D14413" s="7"/>
      <c r="E14413"/>
      <c r="F14413"/>
      <c r="G14413"/>
      <c r="H14413"/>
      <c r="I14413"/>
    </row>
    <row r="14414" spans="4:9" x14ac:dyDescent="0.2">
      <c r="D14414" s="7"/>
      <c r="E14414"/>
      <c r="F14414"/>
      <c r="G14414"/>
      <c r="H14414"/>
      <c r="I14414"/>
    </row>
    <row r="14415" spans="4:9" x14ac:dyDescent="0.2">
      <c r="D14415" s="7"/>
      <c r="E14415"/>
      <c r="F14415"/>
      <c r="G14415"/>
      <c r="H14415"/>
      <c r="I14415"/>
    </row>
    <row r="14416" spans="4:9" x14ac:dyDescent="0.2">
      <c r="D14416" s="7"/>
      <c r="E14416"/>
      <c r="F14416"/>
      <c r="G14416"/>
      <c r="H14416"/>
      <c r="I14416"/>
    </row>
    <row r="14417" spans="4:9" x14ac:dyDescent="0.2">
      <c r="D14417" s="7"/>
      <c r="E14417"/>
      <c r="F14417"/>
      <c r="G14417"/>
      <c r="H14417"/>
      <c r="I14417"/>
    </row>
    <row r="14418" spans="4:9" x14ac:dyDescent="0.2">
      <c r="D14418" s="7"/>
      <c r="E14418"/>
      <c r="F14418"/>
      <c r="G14418"/>
      <c r="H14418"/>
      <c r="I14418"/>
    </row>
    <row r="14419" spans="4:9" x14ac:dyDescent="0.2">
      <c r="D14419" s="7"/>
      <c r="E14419"/>
      <c r="F14419"/>
      <c r="G14419"/>
      <c r="H14419"/>
      <c r="I14419"/>
    </row>
    <row r="14420" spans="4:9" x14ac:dyDescent="0.2">
      <c r="D14420" s="7"/>
      <c r="E14420"/>
      <c r="F14420"/>
      <c r="G14420"/>
      <c r="H14420"/>
      <c r="I14420"/>
    </row>
    <row r="14421" spans="4:9" x14ac:dyDescent="0.2">
      <c r="D14421" s="7"/>
      <c r="E14421"/>
      <c r="F14421"/>
      <c r="G14421"/>
      <c r="H14421"/>
      <c r="I14421"/>
    </row>
    <row r="14422" spans="4:9" x14ac:dyDescent="0.2">
      <c r="D14422" s="7"/>
      <c r="E14422"/>
      <c r="F14422"/>
      <c r="G14422"/>
      <c r="H14422"/>
      <c r="I14422"/>
    </row>
    <row r="14423" spans="4:9" x14ac:dyDescent="0.2">
      <c r="D14423" s="7"/>
      <c r="E14423"/>
      <c r="F14423"/>
      <c r="G14423"/>
      <c r="H14423"/>
      <c r="I14423"/>
    </row>
    <row r="14424" spans="4:9" x14ac:dyDescent="0.2">
      <c r="D14424" s="7"/>
      <c r="E14424"/>
      <c r="F14424"/>
      <c r="G14424"/>
      <c r="H14424"/>
      <c r="I14424"/>
    </row>
    <row r="14425" spans="4:9" x14ac:dyDescent="0.2">
      <c r="D14425" s="7"/>
      <c r="E14425"/>
      <c r="F14425"/>
      <c r="G14425"/>
      <c r="H14425"/>
      <c r="I14425"/>
    </row>
    <row r="14426" spans="4:9" x14ac:dyDescent="0.2">
      <c r="D14426" s="7"/>
      <c r="E14426"/>
      <c r="F14426"/>
      <c r="G14426"/>
      <c r="H14426"/>
      <c r="I14426"/>
    </row>
    <row r="14427" spans="4:9" x14ac:dyDescent="0.2">
      <c r="D14427" s="7"/>
      <c r="E14427"/>
      <c r="F14427"/>
      <c r="G14427"/>
      <c r="H14427"/>
      <c r="I14427"/>
    </row>
    <row r="14428" spans="4:9" x14ac:dyDescent="0.2">
      <c r="D14428" s="7"/>
      <c r="E14428"/>
      <c r="F14428"/>
      <c r="G14428"/>
      <c r="H14428"/>
      <c r="I14428"/>
    </row>
    <row r="14429" spans="4:9" x14ac:dyDescent="0.2">
      <c r="D14429" s="7"/>
      <c r="E14429"/>
      <c r="F14429"/>
      <c r="G14429"/>
      <c r="H14429"/>
      <c r="I14429"/>
    </row>
    <row r="14430" spans="4:9" x14ac:dyDescent="0.2">
      <c r="D14430" s="7"/>
      <c r="E14430"/>
      <c r="F14430"/>
      <c r="G14430"/>
      <c r="H14430"/>
      <c r="I14430"/>
    </row>
    <row r="14431" spans="4:9" x14ac:dyDescent="0.2">
      <c r="D14431" s="7"/>
      <c r="E14431"/>
      <c r="F14431"/>
      <c r="G14431"/>
      <c r="H14431"/>
      <c r="I14431"/>
    </row>
    <row r="14432" spans="4:9" x14ac:dyDescent="0.2">
      <c r="D14432" s="7"/>
      <c r="E14432"/>
      <c r="F14432"/>
      <c r="G14432"/>
      <c r="H14432"/>
      <c r="I14432"/>
    </row>
    <row r="14433" spans="4:9" x14ac:dyDescent="0.2">
      <c r="D14433" s="7"/>
      <c r="E14433"/>
      <c r="F14433"/>
      <c r="G14433"/>
      <c r="H14433"/>
      <c r="I14433"/>
    </row>
    <row r="14434" spans="4:9" x14ac:dyDescent="0.2">
      <c r="D14434" s="7"/>
      <c r="E14434"/>
      <c r="F14434"/>
      <c r="G14434"/>
      <c r="H14434"/>
      <c r="I14434"/>
    </row>
    <row r="14435" spans="4:9" x14ac:dyDescent="0.2">
      <c r="D14435" s="7"/>
      <c r="E14435"/>
      <c r="F14435"/>
      <c r="G14435"/>
      <c r="H14435"/>
      <c r="I14435"/>
    </row>
    <row r="14436" spans="4:9" x14ac:dyDescent="0.2">
      <c r="D14436" s="7"/>
      <c r="E14436"/>
      <c r="F14436"/>
      <c r="G14436"/>
      <c r="H14436"/>
      <c r="I14436"/>
    </row>
    <row r="14437" spans="4:9" x14ac:dyDescent="0.2">
      <c r="D14437" s="7"/>
      <c r="E14437"/>
      <c r="F14437"/>
      <c r="G14437"/>
      <c r="H14437"/>
      <c r="I14437"/>
    </row>
    <row r="14438" spans="4:9" x14ac:dyDescent="0.2">
      <c r="D14438" s="7"/>
      <c r="E14438"/>
      <c r="F14438"/>
      <c r="G14438"/>
      <c r="H14438"/>
      <c r="I14438"/>
    </row>
    <row r="14439" spans="4:9" x14ac:dyDescent="0.2">
      <c r="D14439" s="7"/>
      <c r="E14439"/>
      <c r="F14439"/>
      <c r="G14439"/>
      <c r="H14439"/>
      <c r="I14439"/>
    </row>
    <row r="14440" spans="4:9" x14ac:dyDescent="0.2">
      <c r="D14440" s="7"/>
      <c r="E14440"/>
      <c r="F14440"/>
      <c r="G14440"/>
      <c r="H14440"/>
      <c r="I14440"/>
    </row>
    <row r="14441" spans="4:9" x14ac:dyDescent="0.2">
      <c r="D14441" s="7"/>
      <c r="E14441"/>
      <c r="F14441"/>
      <c r="G14441"/>
      <c r="H14441"/>
      <c r="I14441"/>
    </row>
    <row r="14442" spans="4:9" x14ac:dyDescent="0.2">
      <c r="D14442" s="7"/>
      <c r="E14442"/>
      <c r="F14442"/>
      <c r="G14442"/>
      <c r="H14442"/>
      <c r="I14442"/>
    </row>
    <row r="14443" spans="4:9" x14ac:dyDescent="0.2">
      <c r="D14443" s="7"/>
      <c r="E14443"/>
      <c r="F14443"/>
      <c r="G14443"/>
      <c r="H14443"/>
      <c r="I14443"/>
    </row>
    <row r="14444" spans="4:9" x14ac:dyDescent="0.2">
      <c r="D14444" s="7"/>
      <c r="E14444"/>
      <c r="F14444"/>
      <c r="G14444"/>
      <c r="H14444"/>
      <c r="I14444"/>
    </row>
    <row r="14445" spans="4:9" x14ac:dyDescent="0.2">
      <c r="D14445" s="7"/>
      <c r="E14445"/>
      <c r="F14445"/>
      <c r="G14445"/>
      <c r="H14445"/>
      <c r="I14445"/>
    </row>
    <row r="14446" spans="4:9" x14ac:dyDescent="0.2">
      <c r="D14446" s="7"/>
      <c r="E14446"/>
      <c r="F14446"/>
      <c r="G14446"/>
      <c r="H14446"/>
      <c r="I14446"/>
    </row>
    <row r="14447" spans="4:9" x14ac:dyDescent="0.2">
      <c r="D14447" s="7"/>
      <c r="E14447"/>
      <c r="F14447"/>
      <c r="G14447"/>
      <c r="H14447"/>
      <c r="I14447"/>
    </row>
    <row r="14448" spans="4:9" x14ac:dyDescent="0.2">
      <c r="D14448" s="7"/>
      <c r="E14448"/>
      <c r="F14448"/>
      <c r="G14448"/>
      <c r="H14448"/>
      <c r="I14448"/>
    </row>
    <row r="14449" spans="4:9" x14ac:dyDescent="0.2">
      <c r="D14449" s="7"/>
      <c r="E14449"/>
      <c r="F14449"/>
      <c r="G14449"/>
      <c r="H14449"/>
      <c r="I14449"/>
    </row>
    <row r="14450" spans="4:9" x14ac:dyDescent="0.2">
      <c r="D14450" s="7"/>
      <c r="E14450"/>
      <c r="F14450"/>
      <c r="G14450"/>
      <c r="H14450"/>
      <c r="I14450"/>
    </row>
    <row r="14451" spans="4:9" x14ac:dyDescent="0.2">
      <c r="D14451" s="7"/>
      <c r="E14451"/>
      <c r="F14451"/>
      <c r="G14451"/>
      <c r="H14451"/>
      <c r="I14451"/>
    </row>
    <row r="14452" spans="4:9" x14ac:dyDescent="0.2">
      <c r="D14452" s="7"/>
      <c r="E14452"/>
      <c r="F14452"/>
      <c r="G14452"/>
      <c r="H14452"/>
      <c r="I14452"/>
    </row>
    <row r="14453" spans="4:9" x14ac:dyDescent="0.2">
      <c r="D14453" s="7"/>
      <c r="E14453"/>
      <c r="F14453"/>
      <c r="G14453"/>
      <c r="H14453"/>
      <c r="I14453"/>
    </row>
    <row r="14454" spans="4:9" x14ac:dyDescent="0.2">
      <c r="D14454" s="7"/>
      <c r="E14454"/>
      <c r="F14454"/>
      <c r="G14454"/>
      <c r="H14454"/>
      <c r="I14454"/>
    </row>
    <row r="14455" spans="4:9" x14ac:dyDescent="0.2">
      <c r="D14455" s="7"/>
      <c r="E14455"/>
      <c r="F14455"/>
      <c r="G14455"/>
      <c r="H14455"/>
      <c r="I14455"/>
    </row>
    <row r="14456" spans="4:9" x14ac:dyDescent="0.2">
      <c r="D14456" s="7"/>
      <c r="E14456"/>
      <c r="F14456"/>
      <c r="G14456"/>
      <c r="H14456"/>
      <c r="I14456"/>
    </row>
    <row r="14457" spans="4:9" x14ac:dyDescent="0.2">
      <c r="D14457" s="7"/>
      <c r="E14457"/>
      <c r="F14457"/>
      <c r="G14457"/>
      <c r="H14457"/>
      <c r="I14457"/>
    </row>
    <row r="14458" spans="4:9" x14ac:dyDescent="0.2">
      <c r="D14458" s="7"/>
      <c r="E14458"/>
      <c r="F14458"/>
      <c r="G14458"/>
      <c r="H14458"/>
      <c r="I14458"/>
    </row>
    <row r="14459" spans="4:9" x14ac:dyDescent="0.2">
      <c r="D14459" s="7"/>
      <c r="E14459"/>
      <c r="F14459"/>
      <c r="G14459"/>
      <c r="H14459"/>
      <c r="I14459"/>
    </row>
    <row r="14460" spans="4:9" x14ac:dyDescent="0.2">
      <c r="D14460" s="7"/>
      <c r="E14460"/>
      <c r="F14460"/>
      <c r="G14460"/>
      <c r="H14460"/>
      <c r="I14460"/>
    </row>
    <row r="14461" spans="4:9" x14ac:dyDescent="0.2">
      <c r="D14461" s="7"/>
      <c r="E14461"/>
      <c r="F14461"/>
      <c r="G14461"/>
      <c r="H14461"/>
      <c r="I14461"/>
    </row>
    <row r="14462" spans="4:9" x14ac:dyDescent="0.2">
      <c r="D14462" s="7"/>
      <c r="E14462"/>
      <c r="F14462"/>
      <c r="G14462"/>
      <c r="H14462"/>
      <c r="I14462"/>
    </row>
    <row r="14463" spans="4:9" x14ac:dyDescent="0.2">
      <c r="D14463" s="7"/>
      <c r="E14463"/>
      <c r="F14463"/>
      <c r="G14463"/>
      <c r="H14463"/>
      <c r="I14463"/>
    </row>
    <row r="14464" spans="4:9" x14ac:dyDescent="0.2">
      <c r="D14464" s="7"/>
      <c r="E14464"/>
      <c r="F14464"/>
      <c r="G14464"/>
      <c r="H14464"/>
      <c r="I14464"/>
    </row>
    <row r="14465" spans="4:9" x14ac:dyDescent="0.2">
      <c r="D14465" s="7"/>
      <c r="E14465"/>
      <c r="F14465"/>
      <c r="G14465"/>
      <c r="H14465"/>
      <c r="I14465"/>
    </row>
    <row r="14466" spans="4:9" x14ac:dyDescent="0.2">
      <c r="D14466" s="7"/>
      <c r="E14466"/>
      <c r="F14466"/>
      <c r="G14466"/>
      <c r="H14466"/>
      <c r="I14466"/>
    </row>
    <row r="14467" spans="4:9" x14ac:dyDescent="0.2">
      <c r="D14467" s="7"/>
      <c r="E14467"/>
      <c r="F14467"/>
      <c r="G14467"/>
      <c r="H14467"/>
      <c r="I14467"/>
    </row>
    <row r="14468" spans="4:9" x14ac:dyDescent="0.2">
      <c r="D14468" s="7"/>
      <c r="E14468"/>
      <c r="F14468"/>
      <c r="G14468"/>
      <c r="H14468"/>
      <c r="I14468"/>
    </row>
    <row r="14469" spans="4:9" x14ac:dyDescent="0.2">
      <c r="D14469" s="7"/>
      <c r="E14469"/>
      <c r="F14469"/>
      <c r="G14469"/>
      <c r="H14469"/>
      <c r="I14469"/>
    </row>
    <row r="14470" spans="4:9" x14ac:dyDescent="0.2">
      <c r="D14470" s="7"/>
      <c r="E14470"/>
      <c r="F14470"/>
      <c r="G14470"/>
      <c r="H14470"/>
      <c r="I14470"/>
    </row>
    <row r="14471" spans="4:9" x14ac:dyDescent="0.2">
      <c r="D14471" s="7"/>
      <c r="E14471"/>
      <c r="F14471"/>
      <c r="G14471"/>
      <c r="H14471"/>
      <c r="I14471"/>
    </row>
    <row r="14472" spans="4:9" x14ac:dyDescent="0.2">
      <c r="D14472" s="7"/>
      <c r="E14472"/>
      <c r="F14472"/>
      <c r="G14472"/>
      <c r="H14472"/>
      <c r="I14472"/>
    </row>
    <row r="14473" spans="4:9" x14ac:dyDescent="0.2">
      <c r="D14473" s="7"/>
      <c r="E14473"/>
      <c r="F14473"/>
      <c r="G14473"/>
      <c r="H14473"/>
      <c r="I14473"/>
    </row>
    <row r="14474" spans="4:9" x14ac:dyDescent="0.2">
      <c r="D14474" s="7"/>
      <c r="E14474"/>
      <c r="F14474"/>
      <c r="G14474"/>
      <c r="H14474"/>
      <c r="I14474"/>
    </row>
    <row r="14475" spans="4:9" x14ac:dyDescent="0.2">
      <c r="D14475" s="7"/>
      <c r="E14475"/>
      <c r="F14475"/>
      <c r="G14475"/>
      <c r="H14475"/>
      <c r="I14475"/>
    </row>
    <row r="14476" spans="4:9" x14ac:dyDescent="0.2">
      <c r="D14476" s="7"/>
      <c r="E14476"/>
      <c r="F14476"/>
      <c r="G14476"/>
      <c r="H14476"/>
      <c r="I14476"/>
    </row>
    <row r="14477" spans="4:9" x14ac:dyDescent="0.2">
      <c r="D14477" s="7"/>
      <c r="E14477"/>
      <c r="F14477"/>
      <c r="G14477"/>
      <c r="H14477"/>
      <c r="I14477"/>
    </row>
    <row r="14478" spans="4:9" x14ac:dyDescent="0.2">
      <c r="D14478" s="7"/>
      <c r="E14478"/>
      <c r="F14478"/>
      <c r="G14478"/>
      <c r="H14478"/>
      <c r="I14478"/>
    </row>
    <row r="14479" spans="4:9" x14ac:dyDescent="0.2">
      <c r="D14479" s="7"/>
      <c r="E14479"/>
      <c r="F14479"/>
      <c r="G14479"/>
      <c r="H14479"/>
      <c r="I14479"/>
    </row>
    <row r="14480" spans="4:9" x14ac:dyDescent="0.2">
      <c r="D14480" s="7"/>
      <c r="E14480"/>
      <c r="F14480"/>
      <c r="G14480"/>
      <c r="H14480"/>
      <c r="I14480"/>
    </row>
    <row r="14481" spans="4:9" x14ac:dyDescent="0.2">
      <c r="D14481" s="7"/>
      <c r="E14481"/>
      <c r="F14481"/>
      <c r="G14481"/>
      <c r="H14481"/>
      <c r="I14481"/>
    </row>
    <row r="14482" spans="4:9" x14ac:dyDescent="0.2">
      <c r="D14482" s="7"/>
      <c r="E14482"/>
      <c r="F14482"/>
      <c r="G14482"/>
      <c r="H14482"/>
      <c r="I14482"/>
    </row>
    <row r="14483" spans="4:9" x14ac:dyDescent="0.2">
      <c r="D14483" s="7"/>
      <c r="E14483"/>
      <c r="F14483"/>
      <c r="G14483"/>
      <c r="H14483"/>
      <c r="I14483"/>
    </row>
    <row r="14484" spans="4:9" x14ac:dyDescent="0.2">
      <c r="D14484" s="7"/>
      <c r="E14484"/>
      <c r="F14484"/>
      <c r="G14484"/>
      <c r="H14484"/>
      <c r="I14484"/>
    </row>
    <row r="14485" spans="4:9" x14ac:dyDescent="0.2">
      <c r="D14485" s="7"/>
      <c r="E14485"/>
      <c r="F14485"/>
      <c r="G14485"/>
      <c r="H14485"/>
      <c r="I14485"/>
    </row>
    <row r="14486" spans="4:9" x14ac:dyDescent="0.2">
      <c r="D14486" s="7"/>
      <c r="E14486"/>
      <c r="F14486"/>
      <c r="G14486"/>
      <c r="H14486"/>
      <c r="I14486"/>
    </row>
    <row r="14487" spans="4:9" x14ac:dyDescent="0.2">
      <c r="D14487" s="7"/>
      <c r="E14487"/>
      <c r="F14487"/>
      <c r="G14487"/>
      <c r="H14487"/>
      <c r="I14487"/>
    </row>
    <row r="14488" spans="4:9" x14ac:dyDescent="0.2">
      <c r="D14488" s="7"/>
      <c r="E14488"/>
      <c r="F14488"/>
      <c r="G14488"/>
      <c r="H14488"/>
      <c r="I14488"/>
    </row>
    <row r="14489" spans="4:9" x14ac:dyDescent="0.2">
      <c r="D14489" s="7"/>
      <c r="E14489"/>
      <c r="F14489"/>
      <c r="G14489"/>
      <c r="H14489"/>
      <c r="I14489"/>
    </row>
    <row r="14490" spans="4:9" x14ac:dyDescent="0.2">
      <c r="D14490" s="7"/>
      <c r="E14490"/>
      <c r="F14490"/>
      <c r="G14490"/>
      <c r="H14490"/>
      <c r="I14490"/>
    </row>
    <row r="14491" spans="4:9" x14ac:dyDescent="0.2">
      <c r="D14491" s="7"/>
      <c r="E14491"/>
      <c r="F14491"/>
      <c r="G14491"/>
      <c r="H14491"/>
      <c r="I14491"/>
    </row>
    <row r="14492" spans="4:9" x14ac:dyDescent="0.2">
      <c r="D14492" s="7"/>
      <c r="E14492"/>
      <c r="F14492"/>
      <c r="G14492"/>
      <c r="H14492"/>
      <c r="I14492"/>
    </row>
    <row r="14493" spans="4:9" x14ac:dyDescent="0.2">
      <c r="D14493" s="7"/>
      <c r="E14493"/>
      <c r="F14493"/>
      <c r="G14493"/>
      <c r="H14493"/>
      <c r="I14493"/>
    </row>
    <row r="14494" spans="4:9" x14ac:dyDescent="0.2">
      <c r="D14494" s="7"/>
      <c r="E14494"/>
      <c r="F14494"/>
      <c r="G14494"/>
      <c r="H14494"/>
      <c r="I14494"/>
    </row>
    <row r="14495" spans="4:9" x14ac:dyDescent="0.2">
      <c r="D14495" s="7"/>
      <c r="E14495"/>
      <c r="F14495"/>
      <c r="G14495"/>
      <c r="H14495"/>
      <c r="I14495"/>
    </row>
    <row r="14496" spans="4:9" x14ac:dyDescent="0.2">
      <c r="D14496" s="7"/>
      <c r="E14496"/>
      <c r="F14496"/>
      <c r="G14496"/>
      <c r="H14496"/>
      <c r="I14496"/>
    </row>
    <row r="14497" spans="4:9" x14ac:dyDescent="0.2">
      <c r="D14497" s="7"/>
      <c r="E14497"/>
      <c r="F14497"/>
      <c r="G14497"/>
      <c r="H14497"/>
      <c r="I14497"/>
    </row>
    <row r="14498" spans="4:9" x14ac:dyDescent="0.2">
      <c r="D14498" s="7"/>
      <c r="E14498"/>
      <c r="F14498"/>
      <c r="G14498"/>
      <c r="H14498"/>
      <c r="I14498"/>
    </row>
    <row r="14499" spans="4:9" x14ac:dyDescent="0.2">
      <c r="D14499" s="7"/>
      <c r="E14499"/>
      <c r="F14499"/>
      <c r="G14499"/>
      <c r="H14499"/>
      <c r="I14499"/>
    </row>
    <row r="14500" spans="4:9" x14ac:dyDescent="0.2">
      <c r="D14500" s="7"/>
      <c r="E14500"/>
      <c r="F14500"/>
      <c r="G14500"/>
      <c r="H14500"/>
      <c r="I14500"/>
    </row>
    <row r="14501" spans="4:9" x14ac:dyDescent="0.2">
      <c r="D14501" s="7"/>
      <c r="E14501"/>
      <c r="F14501"/>
      <c r="G14501"/>
      <c r="H14501"/>
      <c r="I14501"/>
    </row>
    <row r="14502" spans="4:9" x14ac:dyDescent="0.2">
      <c r="D14502" s="7"/>
      <c r="E14502"/>
      <c r="F14502"/>
      <c r="G14502"/>
      <c r="H14502"/>
      <c r="I14502"/>
    </row>
    <row r="14503" spans="4:9" x14ac:dyDescent="0.2">
      <c r="D14503" s="7"/>
      <c r="E14503"/>
      <c r="F14503"/>
      <c r="G14503"/>
      <c r="H14503"/>
      <c r="I14503"/>
    </row>
    <row r="14504" spans="4:9" x14ac:dyDescent="0.2">
      <c r="D14504" s="7"/>
      <c r="E14504"/>
      <c r="F14504"/>
      <c r="G14504"/>
      <c r="H14504"/>
      <c r="I14504"/>
    </row>
    <row r="14505" spans="4:9" x14ac:dyDescent="0.2">
      <c r="D14505" s="7"/>
      <c r="E14505"/>
      <c r="F14505"/>
      <c r="G14505"/>
      <c r="H14505"/>
      <c r="I14505"/>
    </row>
    <row r="14506" spans="4:9" x14ac:dyDescent="0.2">
      <c r="D14506" s="7"/>
      <c r="E14506"/>
      <c r="F14506"/>
      <c r="G14506"/>
      <c r="H14506"/>
      <c r="I14506"/>
    </row>
    <row r="14507" spans="4:9" x14ac:dyDescent="0.2">
      <c r="D14507" s="7"/>
      <c r="E14507"/>
      <c r="F14507"/>
      <c r="G14507"/>
      <c r="H14507"/>
      <c r="I14507"/>
    </row>
    <row r="14508" spans="4:9" x14ac:dyDescent="0.2">
      <c r="D14508" s="7"/>
      <c r="E14508"/>
      <c r="F14508"/>
      <c r="G14508"/>
      <c r="H14508"/>
      <c r="I14508"/>
    </row>
    <row r="14509" spans="4:9" x14ac:dyDescent="0.2">
      <c r="D14509" s="7"/>
      <c r="E14509"/>
      <c r="F14509"/>
      <c r="G14509"/>
      <c r="H14509"/>
      <c r="I14509"/>
    </row>
    <row r="14510" spans="4:9" x14ac:dyDescent="0.2">
      <c r="D14510" s="7"/>
      <c r="E14510"/>
      <c r="F14510"/>
      <c r="G14510"/>
      <c r="H14510"/>
      <c r="I14510"/>
    </row>
    <row r="14511" spans="4:9" x14ac:dyDescent="0.2">
      <c r="D14511" s="7"/>
      <c r="E14511"/>
      <c r="F14511"/>
      <c r="G14511"/>
      <c r="H14511"/>
      <c r="I14511"/>
    </row>
    <row r="14512" spans="4:9" x14ac:dyDescent="0.2">
      <c r="D14512" s="7"/>
      <c r="E14512"/>
      <c r="F14512"/>
      <c r="G14512"/>
      <c r="H14512"/>
      <c r="I14512"/>
    </row>
    <row r="14513" spans="4:9" x14ac:dyDescent="0.2">
      <c r="D14513" s="7"/>
      <c r="E14513"/>
      <c r="F14513"/>
      <c r="G14513"/>
      <c r="H14513"/>
      <c r="I14513"/>
    </row>
    <row r="14514" spans="4:9" x14ac:dyDescent="0.2">
      <c r="D14514" s="7"/>
      <c r="E14514"/>
      <c r="F14514"/>
      <c r="G14514"/>
      <c r="H14514"/>
      <c r="I14514"/>
    </row>
    <row r="14515" spans="4:9" x14ac:dyDescent="0.2">
      <c r="D14515" s="7"/>
      <c r="E14515"/>
      <c r="F14515"/>
      <c r="G14515"/>
      <c r="H14515"/>
      <c r="I14515"/>
    </row>
    <row r="14516" spans="4:9" x14ac:dyDescent="0.2">
      <c r="D14516" s="7"/>
      <c r="E14516"/>
      <c r="F14516"/>
      <c r="G14516"/>
      <c r="H14516"/>
      <c r="I14516"/>
    </row>
    <row r="14517" spans="4:9" x14ac:dyDescent="0.2">
      <c r="D14517" s="7"/>
      <c r="E14517"/>
      <c r="F14517"/>
      <c r="G14517"/>
      <c r="H14517"/>
      <c r="I14517"/>
    </row>
    <row r="14518" spans="4:9" x14ac:dyDescent="0.2">
      <c r="D14518" s="7"/>
      <c r="E14518"/>
      <c r="F14518"/>
      <c r="G14518"/>
      <c r="H14518"/>
      <c r="I14518"/>
    </row>
    <row r="14519" spans="4:9" x14ac:dyDescent="0.2">
      <c r="D14519" s="7"/>
      <c r="E14519"/>
      <c r="F14519"/>
      <c r="G14519"/>
      <c r="H14519"/>
      <c r="I14519"/>
    </row>
    <row r="14520" spans="4:9" x14ac:dyDescent="0.2">
      <c r="D14520" s="7"/>
      <c r="E14520"/>
      <c r="F14520"/>
      <c r="G14520"/>
      <c r="H14520"/>
      <c r="I14520"/>
    </row>
    <row r="14521" spans="4:9" x14ac:dyDescent="0.2">
      <c r="D14521" s="7"/>
      <c r="E14521"/>
      <c r="F14521"/>
      <c r="G14521"/>
      <c r="H14521"/>
      <c r="I14521"/>
    </row>
    <row r="14522" spans="4:9" x14ac:dyDescent="0.2">
      <c r="D14522" s="7"/>
      <c r="E14522"/>
      <c r="F14522"/>
      <c r="G14522"/>
      <c r="H14522"/>
      <c r="I14522"/>
    </row>
    <row r="14523" spans="4:9" x14ac:dyDescent="0.2">
      <c r="D14523" s="7"/>
      <c r="E14523"/>
      <c r="F14523"/>
      <c r="G14523"/>
      <c r="H14523"/>
      <c r="I14523"/>
    </row>
    <row r="14524" spans="4:9" x14ac:dyDescent="0.2">
      <c r="D14524" s="7"/>
      <c r="E14524"/>
      <c r="F14524"/>
      <c r="G14524"/>
      <c r="H14524"/>
      <c r="I14524"/>
    </row>
    <row r="14525" spans="4:9" x14ac:dyDescent="0.2">
      <c r="D14525" s="7"/>
      <c r="E14525"/>
      <c r="F14525"/>
      <c r="G14525"/>
      <c r="H14525"/>
      <c r="I14525"/>
    </row>
    <row r="14526" spans="4:9" x14ac:dyDescent="0.2">
      <c r="D14526" s="7"/>
      <c r="E14526"/>
      <c r="F14526"/>
      <c r="G14526"/>
      <c r="H14526"/>
      <c r="I14526"/>
    </row>
    <row r="14527" spans="4:9" x14ac:dyDescent="0.2">
      <c r="D14527" s="7"/>
      <c r="E14527"/>
      <c r="F14527"/>
      <c r="G14527"/>
      <c r="H14527"/>
      <c r="I14527"/>
    </row>
    <row r="14528" spans="4:9" x14ac:dyDescent="0.2">
      <c r="D14528" s="7"/>
      <c r="E14528"/>
      <c r="F14528"/>
      <c r="G14528"/>
      <c r="H14528"/>
      <c r="I14528"/>
    </row>
    <row r="14529" spans="4:9" x14ac:dyDescent="0.2">
      <c r="D14529" s="7"/>
      <c r="E14529"/>
      <c r="F14529"/>
      <c r="G14529"/>
      <c r="H14529"/>
      <c r="I14529"/>
    </row>
    <row r="14530" spans="4:9" x14ac:dyDescent="0.2">
      <c r="D14530" s="7"/>
      <c r="E14530"/>
      <c r="F14530"/>
      <c r="G14530"/>
      <c r="H14530"/>
      <c r="I14530"/>
    </row>
    <row r="14531" spans="4:9" x14ac:dyDescent="0.2">
      <c r="D14531" s="7"/>
      <c r="E14531"/>
      <c r="F14531"/>
      <c r="G14531"/>
      <c r="H14531"/>
      <c r="I14531"/>
    </row>
    <row r="14532" spans="4:9" x14ac:dyDescent="0.2">
      <c r="D14532" s="7"/>
      <c r="E14532"/>
      <c r="F14532"/>
      <c r="G14532"/>
      <c r="H14532"/>
      <c r="I14532"/>
    </row>
    <row r="14533" spans="4:9" x14ac:dyDescent="0.2">
      <c r="D14533" s="7"/>
      <c r="E14533"/>
      <c r="F14533"/>
      <c r="G14533"/>
      <c r="H14533"/>
      <c r="I14533"/>
    </row>
    <row r="14534" spans="4:9" x14ac:dyDescent="0.2">
      <c r="D14534" s="7"/>
      <c r="E14534"/>
      <c r="F14534"/>
      <c r="G14534"/>
      <c r="H14534"/>
      <c r="I14534"/>
    </row>
    <row r="14535" spans="4:9" x14ac:dyDescent="0.2">
      <c r="D14535" s="7"/>
      <c r="E14535"/>
      <c r="F14535"/>
      <c r="G14535"/>
      <c r="H14535"/>
      <c r="I14535"/>
    </row>
    <row r="14536" spans="4:9" x14ac:dyDescent="0.2">
      <c r="D14536" s="7"/>
      <c r="E14536"/>
      <c r="F14536"/>
      <c r="G14536"/>
      <c r="H14536"/>
      <c r="I14536"/>
    </row>
    <row r="14537" spans="4:9" x14ac:dyDescent="0.2">
      <c r="D14537" s="7"/>
      <c r="E14537"/>
      <c r="F14537"/>
      <c r="G14537"/>
      <c r="H14537"/>
      <c r="I14537"/>
    </row>
    <row r="14538" spans="4:9" x14ac:dyDescent="0.2">
      <c r="D14538" s="7"/>
      <c r="E14538"/>
      <c r="F14538"/>
      <c r="G14538"/>
      <c r="H14538"/>
      <c r="I14538"/>
    </row>
    <row r="14539" spans="4:9" x14ac:dyDescent="0.2">
      <c r="D14539" s="7"/>
      <c r="E14539"/>
      <c r="F14539"/>
      <c r="G14539"/>
      <c r="H14539"/>
      <c r="I14539"/>
    </row>
    <row r="14540" spans="4:9" x14ac:dyDescent="0.2">
      <c r="D14540" s="7"/>
      <c r="E14540"/>
      <c r="F14540"/>
      <c r="G14540"/>
      <c r="H14540"/>
      <c r="I14540"/>
    </row>
    <row r="14541" spans="4:9" x14ac:dyDescent="0.2">
      <c r="D14541" s="7"/>
      <c r="E14541"/>
      <c r="F14541"/>
      <c r="G14541"/>
      <c r="H14541"/>
      <c r="I14541"/>
    </row>
    <row r="14542" spans="4:9" x14ac:dyDescent="0.2">
      <c r="D14542" s="7"/>
      <c r="E14542"/>
      <c r="F14542"/>
      <c r="G14542"/>
      <c r="H14542"/>
      <c r="I14542"/>
    </row>
    <row r="14543" spans="4:9" x14ac:dyDescent="0.2">
      <c r="D14543" s="7"/>
      <c r="E14543"/>
      <c r="F14543"/>
      <c r="G14543"/>
      <c r="H14543"/>
      <c r="I14543"/>
    </row>
    <row r="14544" spans="4:9" x14ac:dyDescent="0.2">
      <c r="D14544" s="7"/>
      <c r="E14544"/>
      <c r="F14544"/>
      <c r="G14544"/>
      <c r="H14544"/>
      <c r="I14544"/>
    </row>
    <row r="14545" spans="4:9" x14ac:dyDescent="0.2">
      <c r="D14545" s="7"/>
      <c r="E14545"/>
      <c r="F14545"/>
      <c r="G14545"/>
      <c r="H14545"/>
      <c r="I14545"/>
    </row>
    <row r="14546" spans="4:9" x14ac:dyDescent="0.2">
      <c r="D14546" s="7"/>
      <c r="E14546"/>
      <c r="F14546"/>
      <c r="G14546"/>
      <c r="H14546"/>
      <c r="I14546"/>
    </row>
    <row r="14547" spans="4:9" x14ac:dyDescent="0.2">
      <c r="D14547" s="7"/>
      <c r="E14547"/>
      <c r="F14547"/>
      <c r="G14547"/>
      <c r="H14547"/>
      <c r="I14547"/>
    </row>
    <row r="14548" spans="4:9" x14ac:dyDescent="0.2">
      <c r="D14548" s="7"/>
      <c r="E14548"/>
      <c r="F14548"/>
      <c r="G14548"/>
      <c r="H14548"/>
      <c r="I14548"/>
    </row>
    <row r="14549" spans="4:9" x14ac:dyDescent="0.2">
      <c r="D14549" s="7"/>
      <c r="E14549"/>
      <c r="F14549"/>
      <c r="G14549"/>
      <c r="H14549"/>
      <c r="I14549"/>
    </row>
    <row r="14550" spans="4:9" x14ac:dyDescent="0.2">
      <c r="D14550" s="7"/>
      <c r="E14550"/>
      <c r="F14550"/>
      <c r="G14550"/>
      <c r="H14550"/>
      <c r="I14550"/>
    </row>
    <row r="14551" spans="4:9" x14ac:dyDescent="0.2">
      <c r="D14551" s="7"/>
      <c r="E14551"/>
      <c r="F14551"/>
      <c r="G14551"/>
      <c r="H14551"/>
      <c r="I14551"/>
    </row>
    <row r="14552" spans="4:9" x14ac:dyDescent="0.2">
      <c r="D14552" s="7"/>
      <c r="E14552"/>
      <c r="F14552"/>
      <c r="G14552"/>
      <c r="H14552"/>
      <c r="I14552"/>
    </row>
    <row r="14553" spans="4:9" x14ac:dyDescent="0.2">
      <c r="D14553" s="7"/>
      <c r="E14553"/>
      <c r="F14553"/>
      <c r="G14553"/>
      <c r="H14553"/>
      <c r="I14553"/>
    </row>
    <row r="14554" spans="4:9" x14ac:dyDescent="0.2">
      <c r="D14554" s="7"/>
      <c r="E14554"/>
      <c r="F14554"/>
      <c r="G14554"/>
      <c r="H14554"/>
      <c r="I14554"/>
    </row>
    <row r="14555" spans="4:9" x14ac:dyDescent="0.2">
      <c r="D14555" s="7"/>
      <c r="E14555"/>
      <c r="F14555"/>
      <c r="G14555"/>
      <c r="H14555"/>
      <c r="I14555"/>
    </row>
    <row r="14556" spans="4:9" x14ac:dyDescent="0.2">
      <c r="D14556" s="7"/>
      <c r="E14556"/>
      <c r="F14556"/>
      <c r="G14556"/>
      <c r="H14556"/>
      <c r="I14556"/>
    </row>
    <row r="14557" spans="4:9" x14ac:dyDescent="0.2">
      <c r="D14557" s="7"/>
      <c r="E14557"/>
      <c r="F14557"/>
      <c r="G14557"/>
      <c r="H14557"/>
      <c r="I14557"/>
    </row>
    <row r="14558" spans="4:9" x14ac:dyDescent="0.2">
      <c r="D14558" s="7"/>
      <c r="E14558"/>
      <c r="F14558"/>
      <c r="G14558"/>
      <c r="H14558"/>
      <c r="I14558"/>
    </row>
    <row r="14559" spans="4:9" x14ac:dyDescent="0.2">
      <c r="D14559" s="7"/>
      <c r="E14559"/>
      <c r="F14559"/>
      <c r="G14559"/>
      <c r="H14559"/>
      <c r="I14559"/>
    </row>
    <row r="14560" spans="4:9" x14ac:dyDescent="0.2">
      <c r="D14560" s="7"/>
      <c r="E14560"/>
      <c r="F14560"/>
      <c r="G14560"/>
      <c r="H14560"/>
      <c r="I14560"/>
    </row>
    <row r="14561" spans="4:9" x14ac:dyDescent="0.2">
      <c r="D14561" s="7"/>
      <c r="E14561"/>
      <c r="F14561"/>
      <c r="G14561"/>
      <c r="H14561"/>
      <c r="I14561"/>
    </row>
    <row r="14562" spans="4:9" x14ac:dyDescent="0.2">
      <c r="D14562" s="7"/>
      <c r="E14562"/>
      <c r="F14562"/>
      <c r="G14562"/>
      <c r="H14562"/>
      <c r="I14562"/>
    </row>
    <row r="14563" spans="4:9" x14ac:dyDescent="0.2">
      <c r="D14563" s="7"/>
      <c r="E14563"/>
      <c r="F14563"/>
      <c r="G14563"/>
      <c r="H14563"/>
      <c r="I14563"/>
    </row>
    <row r="14564" spans="4:9" x14ac:dyDescent="0.2">
      <c r="D14564" s="7"/>
      <c r="E14564"/>
      <c r="F14564"/>
      <c r="G14564"/>
      <c r="H14564"/>
      <c r="I14564"/>
    </row>
    <row r="14565" spans="4:9" x14ac:dyDescent="0.2">
      <c r="D14565" s="7"/>
      <c r="E14565"/>
      <c r="F14565"/>
      <c r="G14565"/>
      <c r="H14565"/>
      <c r="I14565"/>
    </row>
    <row r="14566" spans="4:9" x14ac:dyDescent="0.2">
      <c r="D14566" s="7"/>
      <c r="E14566"/>
      <c r="F14566"/>
      <c r="G14566"/>
      <c r="H14566"/>
      <c r="I14566"/>
    </row>
    <row r="14567" spans="4:9" x14ac:dyDescent="0.2">
      <c r="D14567" s="7"/>
      <c r="E14567"/>
      <c r="F14567"/>
      <c r="G14567"/>
      <c r="H14567"/>
      <c r="I14567"/>
    </row>
    <row r="14568" spans="4:9" x14ac:dyDescent="0.2">
      <c r="D14568" s="7"/>
      <c r="E14568"/>
      <c r="F14568"/>
      <c r="G14568"/>
      <c r="H14568"/>
      <c r="I14568"/>
    </row>
    <row r="14569" spans="4:9" x14ac:dyDescent="0.2">
      <c r="D14569" s="7"/>
      <c r="E14569"/>
      <c r="F14569"/>
      <c r="G14569"/>
      <c r="H14569"/>
      <c r="I14569"/>
    </row>
    <row r="14570" spans="4:9" x14ac:dyDescent="0.2">
      <c r="D14570" s="7"/>
      <c r="E14570"/>
      <c r="F14570"/>
      <c r="G14570"/>
      <c r="H14570"/>
      <c r="I14570"/>
    </row>
    <row r="14571" spans="4:9" x14ac:dyDescent="0.2">
      <c r="D14571" s="7"/>
      <c r="E14571"/>
      <c r="F14571"/>
      <c r="G14571"/>
      <c r="H14571"/>
      <c r="I14571"/>
    </row>
    <row r="14572" spans="4:9" x14ac:dyDescent="0.2">
      <c r="D14572" s="7"/>
      <c r="E14572"/>
      <c r="F14572"/>
      <c r="G14572"/>
      <c r="H14572"/>
      <c r="I14572"/>
    </row>
    <row r="14573" spans="4:9" x14ac:dyDescent="0.2">
      <c r="D14573" s="7"/>
      <c r="E14573"/>
      <c r="F14573"/>
      <c r="G14573"/>
      <c r="H14573"/>
      <c r="I14573"/>
    </row>
    <row r="14574" spans="4:9" x14ac:dyDescent="0.2">
      <c r="D14574" s="7"/>
      <c r="E14574"/>
      <c r="F14574"/>
      <c r="G14574"/>
      <c r="H14574"/>
      <c r="I14574"/>
    </row>
    <row r="14575" spans="4:9" x14ac:dyDescent="0.2">
      <c r="D14575" s="7"/>
      <c r="E14575"/>
      <c r="F14575"/>
      <c r="G14575"/>
      <c r="H14575"/>
      <c r="I14575"/>
    </row>
    <row r="14576" spans="4:9" x14ac:dyDescent="0.2">
      <c r="D14576" s="7"/>
      <c r="E14576"/>
      <c r="F14576"/>
      <c r="G14576"/>
      <c r="H14576"/>
      <c r="I14576"/>
    </row>
    <row r="14577" spans="4:9" x14ac:dyDescent="0.2">
      <c r="D14577" s="7"/>
      <c r="E14577"/>
      <c r="F14577"/>
      <c r="G14577"/>
      <c r="H14577"/>
      <c r="I14577"/>
    </row>
    <row r="14578" spans="4:9" x14ac:dyDescent="0.2">
      <c r="D14578" s="7"/>
      <c r="E14578"/>
      <c r="F14578"/>
      <c r="G14578"/>
      <c r="H14578"/>
      <c r="I14578"/>
    </row>
    <row r="14579" spans="4:9" x14ac:dyDescent="0.2">
      <c r="D14579" s="7"/>
      <c r="E14579"/>
      <c r="F14579"/>
      <c r="G14579"/>
      <c r="H14579"/>
      <c r="I14579"/>
    </row>
    <row r="14580" spans="4:9" x14ac:dyDescent="0.2">
      <c r="D14580" s="7"/>
      <c r="E14580"/>
      <c r="F14580"/>
      <c r="G14580"/>
      <c r="H14580"/>
      <c r="I14580"/>
    </row>
    <row r="14581" spans="4:9" x14ac:dyDescent="0.2">
      <c r="D14581" s="7"/>
      <c r="E14581"/>
      <c r="F14581"/>
      <c r="G14581"/>
      <c r="H14581"/>
      <c r="I14581"/>
    </row>
    <row r="14582" spans="4:9" x14ac:dyDescent="0.2">
      <c r="D14582" s="7"/>
      <c r="E14582"/>
      <c r="F14582"/>
      <c r="G14582"/>
      <c r="H14582"/>
      <c r="I14582"/>
    </row>
    <row r="14583" spans="4:9" x14ac:dyDescent="0.2">
      <c r="D14583" s="7"/>
      <c r="E14583"/>
      <c r="F14583"/>
      <c r="G14583"/>
      <c r="H14583"/>
      <c r="I14583"/>
    </row>
    <row r="14584" spans="4:9" x14ac:dyDescent="0.2">
      <c r="D14584" s="7"/>
      <c r="E14584"/>
      <c r="F14584"/>
      <c r="G14584"/>
      <c r="H14584"/>
      <c r="I14584"/>
    </row>
    <row r="14585" spans="4:9" x14ac:dyDescent="0.2">
      <c r="D14585" s="7"/>
      <c r="E14585"/>
      <c r="F14585"/>
      <c r="G14585"/>
      <c r="H14585"/>
      <c r="I14585"/>
    </row>
    <row r="14586" spans="4:9" x14ac:dyDescent="0.2">
      <c r="D14586" s="7"/>
      <c r="E14586"/>
      <c r="F14586"/>
      <c r="G14586"/>
      <c r="H14586"/>
      <c r="I14586"/>
    </row>
    <row r="14587" spans="4:9" x14ac:dyDescent="0.2">
      <c r="D14587" s="7"/>
      <c r="E14587"/>
      <c r="F14587"/>
      <c r="G14587"/>
      <c r="H14587"/>
      <c r="I14587"/>
    </row>
    <row r="14588" spans="4:9" x14ac:dyDescent="0.2">
      <c r="D14588" s="7"/>
      <c r="E14588"/>
      <c r="F14588"/>
      <c r="G14588"/>
      <c r="H14588"/>
      <c r="I14588"/>
    </row>
    <row r="14589" spans="4:9" x14ac:dyDescent="0.2">
      <c r="D14589" s="7"/>
      <c r="E14589"/>
      <c r="F14589"/>
      <c r="G14589"/>
      <c r="H14589"/>
      <c r="I14589"/>
    </row>
    <row r="14590" spans="4:9" x14ac:dyDescent="0.2">
      <c r="D14590" s="7"/>
      <c r="E14590"/>
      <c r="F14590"/>
      <c r="G14590"/>
      <c r="H14590"/>
      <c r="I14590"/>
    </row>
    <row r="14591" spans="4:9" x14ac:dyDescent="0.2">
      <c r="D14591" s="7"/>
      <c r="E14591"/>
      <c r="F14591"/>
      <c r="G14591"/>
      <c r="H14591"/>
      <c r="I14591"/>
    </row>
    <row r="14592" spans="4:9" x14ac:dyDescent="0.2">
      <c r="D14592" s="7"/>
      <c r="E14592"/>
      <c r="F14592"/>
      <c r="G14592"/>
      <c r="H14592"/>
      <c r="I14592"/>
    </row>
    <row r="14593" spans="4:9" x14ac:dyDescent="0.2">
      <c r="D14593" s="7"/>
      <c r="E14593"/>
      <c r="F14593"/>
      <c r="G14593"/>
      <c r="H14593"/>
      <c r="I14593"/>
    </row>
    <row r="14594" spans="4:9" x14ac:dyDescent="0.2">
      <c r="D14594" s="7"/>
      <c r="E14594"/>
      <c r="F14594"/>
      <c r="G14594"/>
      <c r="H14594"/>
      <c r="I14594"/>
    </row>
    <row r="14595" spans="4:9" x14ac:dyDescent="0.2">
      <c r="D14595" s="7"/>
      <c r="E14595"/>
      <c r="F14595"/>
      <c r="G14595"/>
      <c r="H14595"/>
      <c r="I14595"/>
    </row>
    <row r="14596" spans="4:9" x14ac:dyDescent="0.2">
      <c r="D14596" s="7"/>
      <c r="E14596"/>
      <c r="F14596"/>
      <c r="G14596"/>
      <c r="H14596"/>
      <c r="I14596"/>
    </row>
    <row r="14597" spans="4:9" x14ac:dyDescent="0.2">
      <c r="D14597" s="7"/>
      <c r="E14597"/>
      <c r="F14597"/>
      <c r="G14597"/>
      <c r="H14597"/>
      <c r="I14597"/>
    </row>
    <row r="14598" spans="4:9" x14ac:dyDescent="0.2">
      <c r="D14598" s="7"/>
      <c r="E14598"/>
      <c r="F14598"/>
      <c r="G14598"/>
      <c r="H14598"/>
      <c r="I14598"/>
    </row>
    <row r="14599" spans="4:9" x14ac:dyDescent="0.2">
      <c r="D14599" s="7"/>
      <c r="E14599"/>
      <c r="F14599"/>
      <c r="G14599"/>
      <c r="H14599"/>
      <c r="I14599"/>
    </row>
    <row r="14600" spans="4:9" x14ac:dyDescent="0.2">
      <c r="D14600" s="7"/>
      <c r="E14600"/>
      <c r="F14600"/>
      <c r="G14600"/>
      <c r="H14600"/>
      <c r="I14600"/>
    </row>
    <row r="14601" spans="4:9" x14ac:dyDescent="0.2">
      <c r="D14601" s="7"/>
      <c r="E14601"/>
      <c r="F14601"/>
      <c r="G14601"/>
      <c r="H14601"/>
      <c r="I14601"/>
    </row>
    <row r="14602" spans="4:9" x14ac:dyDescent="0.2">
      <c r="D14602" s="7"/>
      <c r="E14602"/>
      <c r="F14602"/>
      <c r="G14602"/>
      <c r="H14602"/>
      <c r="I14602"/>
    </row>
    <row r="14603" spans="4:9" x14ac:dyDescent="0.2">
      <c r="D14603" s="7"/>
      <c r="E14603"/>
      <c r="F14603"/>
      <c r="G14603"/>
      <c r="H14603"/>
      <c r="I14603"/>
    </row>
    <row r="14604" spans="4:9" x14ac:dyDescent="0.2">
      <c r="D14604" s="7"/>
      <c r="E14604"/>
      <c r="F14604"/>
      <c r="G14604"/>
      <c r="H14604"/>
      <c r="I14604"/>
    </row>
    <row r="14605" spans="4:9" x14ac:dyDescent="0.2">
      <c r="D14605" s="7"/>
      <c r="E14605"/>
      <c r="F14605"/>
      <c r="G14605"/>
      <c r="H14605"/>
      <c r="I14605"/>
    </row>
    <row r="14606" spans="4:9" x14ac:dyDescent="0.2">
      <c r="D14606" s="7"/>
      <c r="E14606"/>
      <c r="F14606"/>
      <c r="G14606"/>
      <c r="H14606"/>
      <c r="I14606"/>
    </row>
    <row r="14607" spans="4:9" x14ac:dyDescent="0.2">
      <c r="D14607" s="7"/>
      <c r="E14607"/>
      <c r="F14607"/>
      <c r="G14607"/>
      <c r="H14607"/>
      <c r="I14607"/>
    </row>
    <row r="14608" spans="4:9" x14ac:dyDescent="0.2">
      <c r="D14608" s="7"/>
      <c r="E14608"/>
      <c r="F14608"/>
      <c r="G14608"/>
      <c r="H14608"/>
      <c r="I14608"/>
    </row>
    <row r="14609" spans="4:9" x14ac:dyDescent="0.2">
      <c r="D14609" s="7"/>
      <c r="E14609"/>
      <c r="F14609"/>
      <c r="G14609"/>
      <c r="H14609"/>
      <c r="I14609"/>
    </row>
    <row r="14610" spans="4:9" x14ac:dyDescent="0.2">
      <c r="D14610" s="7"/>
      <c r="E14610"/>
      <c r="F14610"/>
      <c r="G14610"/>
      <c r="H14610"/>
      <c r="I14610"/>
    </row>
    <row r="14611" spans="4:9" x14ac:dyDescent="0.2">
      <c r="D14611" s="7"/>
      <c r="E14611"/>
      <c r="F14611"/>
      <c r="G14611"/>
      <c r="H14611"/>
      <c r="I14611"/>
    </row>
    <row r="14612" spans="4:9" x14ac:dyDescent="0.2">
      <c r="D14612" s="7"/>
      <c r="E14612"/>
      <c r="F14612"/>
      <c r="G14612"/>
      <c r="H14612"/>
      <c r="I14612"/>
    </row>
    <row r="14613" spans="4:9" x14ac:dyDescent="0.2">
      <c r="D14613" s="7"/>
      <c r="E14613"/>
      <c r="F14613"/>
      <c r="G14613"/>
      <c r="H14613"/>
      <c r="I14613"/>
    </row>
    <row r="14614" spans="4:9" x14ac:dyDescent="0.2">
      <c r="D14614" s="7"/>
      <c r="E14614"/>
      <c r="F14614"/>
      <c r="G14614"/>
      <c r="H14614"/>
      <c r="I14614"/>
    </row>
    <row r="14615" spans="4:9" x14ac:dyDescent="0.2">
      <c r="D14615" s="7"/>
      <c r="E14615"/>
      <c r="F14615"/>
      <c r="G14615"/>
      <c r="H14615"/>
      <c r="I14615"/>
    </row>
    <row r="14616" spans="4:9" x14ac:dyDescent="0.2">
      <c r="D14616" s="7"/>
      <c r="E14616"/>
      <c r="F14616"/>
      <c r="G14616"/>
      <c r="H14616"/>
      <c r="I14616"/>
    </row>
    <row r="14617" spans="4:9" x14ac:dyDescent="0.2">
      <c r="D14617" s="7"/>
      <c r="E14617"/>
      <c r="F14617"/>
      <c r="G14617"/>
      <c r="H14617"/>
      <c r="I14617"/>
    </row>
    <row r="14618" spans="4:9" x14ac:dyDescent="0.2">
      <c r="D14618" s="7"/>
      <c r="E14618"/>
      <c r="F14618"/>
      <c r="G14618"/>
      <c r="H14618"/>
      <c r="I14618"/>
    </row>
    <row r="14619" spans="4:9" x14ac:dyDescent="0.2">
      <c r="D14619" s="7"/>
      <c r="E14619"/>
      <c r="F14619"/>
      <c r="G14619"/>
      <c r="H14619"/>
      <c r="I14619"/>
    </row>
    <row r="14620" spans="4:9" x14ac:dyDescent="0.2">
      <c r="D14620" s="7"/>
      <c r="E14620"/>
      <c r="F14620"/>
      <c r="G14620"/>
      <c r="H14620"/>
      <c r="I14620"/>
    </row>
    <row r="14621" spans="4:9" x14ac:dyDescent="0.2">
      <c r="D14621" s="7"/>
      <c r="E14621"/>
      <c r="F14621"/>
      <c r="G14621"/>
      <c r="H14621"/>
      <c r="I14621"/>
    </row>
    <row r="14622" spans="4:9" x14ac:dyDescent="0.2">
      <c r="D14622" s="7"/>
      <c r="E14622"/>
      <c r="F14622"/>
      <c r="G14622"/>
      <c r="H14622"/>
      <c r="I14622"/>
    </row>
    <row r="14623" spans="4:9" x14ac:dyDescent="0.2">
      <c r="D14623" s="7"/>
      <c r="E14623"/>
      <c r="F14623"/>
      <c r="G14623"/>
      <c r="H14623"/>
      <c r="I14623"/>
    </row>
    <row r="14624" spans="4:9" x14ac:dyDescent="0.2">
      <c r="D14624" s="7"/>
      <c r="E14624"/>
      <c r="F14624"/>
      <c r="G14624"/>
      <c r="H14624"/>
      <c r="I14624"/>
    </row>
    <row r="14625" spans="4:9" x14ac:dyDescent="0.2">
      <c r="D14625" s="7"/>
      <c r="E14625"/>
      <c r="F14625"/>
      <c r="G14625"/>
      <c r="H14625"/>
      <c r="I14625"/>
    </row>
    <row r="14626" spans="4:9" x14ac:dyDescent="0.2">
      <c r="D14626" s="7"/>
      <c r="E14626"/>
      <c r="F14626"/>
      <c r="G14626"/>
      <c r="H14626"/>
      <c r="I14626"/>
    </row>
    <row r="14627" spans="4:9" x14ac:dyDescent="0.2">
      <c r="D14627" s="7"/>
      <c r="E14627"/>
      <c r="F14627"/>
      <c r="G14627"/>
      <c r="H14627"/>
      <c r="I14627"/>
    </row>
    <row r="14628" spans="4:9" x14ac:dyDescent="0.2">
      <c r="D14628" s="7"/>
      <c r="E14628"/>
      <c r="F14628"/>
      <c r="G14628"/>
      <c r="H14628"/>
      <c r="I14628"/>
    </row>
    <row r="14629" spans="4:9" x14ac:dyDescent="0.2">
      <c r="D14629" s="7"/>
      <c r="E14629"/>
      <c r="F14629"/>
      <c r="G14629"/>
      <c r="H14629"/>
      <c r="I14629"/>
    </row>
    <row r="14630" spans="4:9" x14ac:dyDescent="0.2">
      <c r="D14630" s="7"/>
      <c r="E14630"/>
      <c r="F14630"/>
      <c r="G14630"/>
      <c r="H14630"/>
      <c r="I14630"/>
    </row>
    <row r="14631" spans="4:9" x14ac:dyDescent="0.2">
      <c r="D14631" s="7"/>
      <c r="E14631"/>
      <c r="F14631"/>
      <c r="G14631"/>
      <c r="H14631"/>
      <c r="I14631"/>
    </row>
    <row r="14632" spans="4:9" x14ac:dyDescent="0.2">
      <c r="D14632" s="7"/>
      <c r="E14632"/>
      <c r="F14632"/>
      <c r="G14632"/>
      <c r="H14632"/>
      <c r="I14632"/>
    </row>
    <row r="14633" spans="4:9" x14ac:dyDescent="0.2">
      <c r="D14633" s="7"/>
      <c r="E14633"/>
      <c r="F14633"/>
      <c r="G14633"/>
      <c r="H14633"/>
      <c r="I14633"/>
    </row>
    <row r="14634" spans="4:9" x14ac:dyDescent="0.2">
      <c r="D14634" s="7"/>
      <c r="E14634"/>
      <c r="F14634"/>
      <c r="G14634"/>
      <c r="H14634"/>
      <c r="I14634"/>
    </row>
    <row r="14635" spans="4:9" x14ac:dyDescent="0.2">
      <c r="D14635" s="7"/>
      <c r="E14635"/>
      <c r="F14635"/>
      <c r="G14635"/>
      <c r="H14635"/>
      <c r="I14635"/>
    </row>
    <row r="14636" spans="4:9" x14ac:dyDescent="0.2">
      <c r="D14636" s="7"/>
      <c r="E14636"/>
      <c r="F14636"/>
      <c r="G14636"/>
      <c r="H14636"/>
      <c r="I14636"/>
    </row>
    <row r="14637" spans="4:9" x14ac:dyDescent="0.2">
      <c r="D14637" s="7"/>
      <c r="E14637"/>
      <c r="F14637"/>
      <c r="G14637"/>
      <c r="H14637"/>
      <c r="I14637"/>
    </row>
    <row r="14638" spans="4:9" x14ac:dyDescent="0.2">
      <c r="D14638" s="7"/>
      <c r="E14638"/>
      <c r="F14638"/>
      <c r="G14638"/>
      <c r="H14638"/>
      <c r="I14638"/>
    </row>
    <row r="14639" spans="4:9" x14ac:dyDescent="0.2">
      <c r="D14639" s="7"/>
      <c r="E14639"/>
      <c r="F14639"/>
      <c r="G14639"/>
      <c r="H14639"/>
      <c r="I14639"/>
    </row>
    <row r="14640" spans="4:9" x14ac:dyDescent="0.2">
      <c r="D14640" s="7"/>
      <c r="E14640"/>
      <c r="F14640"/>
      <c r="G14640"/>
      <c r="H14640"/>
      <c r="I14640"/>
    </row>
    <row r="14641" spans="4:9" x14ac:dyDescent="0.2">
      <c r="D14641" s="7"/>
      <c r="E14641"/>
      <c r="F14641"/>
      <c r="G14641"/>
      <c r="H14641"/>
      <c r="I14641"/>
    </row>
    <row r="14642" spans="4:9" x14ac:dyDescent="0.2">
      <c r="D14642" s="7"/>
      <c r="E14642"/>
      <c r="F14642"/>
      <c r="G14642"/>
      <c r="H14642"/>
      <c r="I14642"/>
    </row>
    <row r="14643" spans="4:9" x14ac:dyDescent="0.2">
      <c r="D14643" s="7"/>
      <c r="E14643"/>
      <c r="F14643"/>
      <c r="G14643"/>
      <c r="H14643"/>
      <c r="I14643"/>
    </row>
    <row r="14644" spans="4:9" x14ac:dyDescent="0.2">
      <c r="D14644" s="7"/>
      <c r="E14644"/>
      <c r="F14644"/>
      <c r="G14644"/>
      <c r="H14644"/>
      <c r="I14644"/>
    </row>
    <row r="14645" spans="4:9" x14ac:dyDescent="0.2">
      <c r="D14645" s="7"/>
      <c r="E14645"/>
      <c r="F14645"/>
      <c r="G14645"/>
      <c r="H14645"/>
      <c r="I14645"/>
    </row>
    <row r="14646" spans="4:9" x14ac:dyDescent="0.2">
      <c r="D14646" s="7"/>
      <c r="E14646"/>
      <c r="F14646"/>
      <c r="G14646"/>
      <c r="H14646"/>
      <c r="I14646"/>
    </row>
    <row r="14647" spans="4:9" x14ac:dyDescent="0.2">
      <c r="D14647" s="7"/>
      <c r="E14647"/>
      <c r="F14647"/>
      <c r="G14647"/>
      <c r="H14647"/>
      <c r="I14647"/>
    </row>
    <row r="14648" spans="4:9" x14ac:dyDescent="0.2">
      <c r="D14648" s="7"/>
      <c r="E14648"/>
      <c r="F14648"/>
      <c r="G14648"/>
      <c r="H14648"/>
      <c r="I14648"/>
    </row>
    <row r="14649" spans="4:9" x14ac:dyDescent="0.2">
      <c r="D14649" s="7"/>
      <c r="E14649"/>
      <c r="F14649"/>
      <c r="G14649"/>
      <c r="H14649"/>
      <c r="I14649"/>
    </row>
    <row r="14650" spans="4:9" x14ac:dyDescent="0.2">
      <c r="D14650" s="7"/>
      <c r="E14650"/>
      <c r="F14650"/>
      <c r="G14650"/>
      <c r="H14650"/>
      <c r="I14650"/>
    </row>
    <row r="14651" spans="4:9" x14ac:dyDescent="0.2">
      <c r="D14651" s="7"/>
      <c r="E14651"/>
      <c r="F14651"/>
      <c r="G14651"/>
      <c r="H14651"/>
      <c r="I14651"/>
    </row>
    <row r="14652" spans="4:9" x14ac:dyDescent="0.2">
      <c r="D14652" s="7"/>
      <c r="E14652"/>
      <c r="F14652"/>
      <c r="G14652"/>
      <c r="H14652"/>
      <c r="I14652"/>
    </row>
    <row r="14653" spans="4:9" x14ac:dyDescent="0.2">
      <c r="D14653" s="7"/>
      <c r="E14653"/>
      <c r="F14653"/>
      <c r="G14653"/>
      <c r="H14653"/>
      <c r="I14653"/>
    </row>
    <row r="14654" spans="4:9" x14ac:dyDescent="0.2">
      <c r="D14654" s="7"/>
      <c r="E14654"/>
      <c r="F14654"/>
      <c r="G14654"/>
      <c r="H14654"/>
      <c r="I14654"/>
    </row>
    <row r="14655" spans="4:9" x14ac:dyDescent="0.2">
      <c r="D14655" s="7"/>
      <c r="E14655"/>
      <c r="F14655"/>
      <c r="G14655"/>
      <c r="H14655"/>
      <c r="I14655"/>
    </row>
    <row r="14656" spans="4:9" x14ac:dyDescent="0.2">
      <c r="D14656" s="7"/>
      <c r="E14656"/>
      <c r="F14656"/>
      <c r="G14656"/>
      <c r="H14656"/>
      <c r="I14656"/>
    </row>
    <row r="14657" spans="4:9" x14ac:dyDescent="0.2">
      <c r="D14657" s="7"/>
      <c r="E14657"/>
      <c r="F14657"/>
      <c r="G14657"/>
      <c r="H14657"/>
      <c r="I14657"/>
    </row>
    <row r="14658" spans="4:9" x14ac:dyDescent="0.2">
      <c r="D14658" s="7"/>
      <c r="E14658"/>
      <c r="F14658"/>
      <c r="G14658"/>
      <c r="H14658"/>
      <c r="I14658"/>
    </row>
    <row r="14659" spans="4:9" x14ac:dyDescent="0.2">
      <c r="D14659" s="7"/>
      <c r="E14659"/>
      <c r="F14659"/>
      <c r="G14659"/>
      <c r="H14659"/>
      <c r="I14659"/>
    </row>
    <row r="14660" spans="4:9" x14ac:dyDescent="0.2">
      <c r="D14660" s="7"/>
      <c r="E14660"/>
      <c r="F14660"/>
      <c r="G14660"/>
      <c r="H14660"/>
      <c r="I14660"/>
    </row>
    <row r="14661" spans="4:9" x14ac:dyDescent="0.2">
      <c r="D14661" s="7"/>
      <c r="E14661"/>
      <c r="F14661"/>
      <c r="G14661"/>
      <c r="H14661"/>
      <c r="I14661"/>
    </row>
    <row r="14662" spans="4:9" x14ac:dyDescent="0.2">
      <c r="D14662" s="7"/>
      <c r="E14662"/>
      <c r="F14662"/>
      <c r="G14662"/>
      <c r="H14662"/>
      <c r="I14662"/>
    </row>
    <row r="14663" spans="4:9" x14ac:dyDescent="0.2">
      <c r="D14663" s="7"/>
      <c r="E14663"/>
      <c r="F14663"/>
      <c r="G14663"/>
      <c r="H14663"/>
      <c r="I14663"/>
    </row>
    <row r="14664" spans="4:9" x14ac:dyDescent="0.2">
      <c r="D14664" s="7"/>
      <c r="E14664"/>
      <c r="F14664"/>
      <c r="G14664"/>
      <c r="H14664"/>
      <c r="I14664"/>
    </row>
    <row r="14665" spans="4:9" x14ac:dyDescent="0.2">
      <c r="D14665" s="7"/>
      <c r="E14665"/>
      <c r="F14665"/>
      <c r="G14665"/>
      <c r="H14665"/>
      <c r="I14665"/>
    </row>
    <row r="14666" spans="4:9" x14ac:dyDescent="0.2">
      <c r="D14666" s="7"/>
      <c r="E14666"/>
      <c r="F14666"/>
      <c r="G14666"/>
      <c r="H14666"/>
      <c r="I14666"/>
    </row>
    <row r="14667" spans="4:9" x14ac:dyDescent="0.2">
      <c r="D14667" s="7"/>
      <c r="E14667"/>
      <c r="F14667"/>
      <c r="G14667"/>
      <c r="H14667"/>
      <c r="I14667"/>
    </row>
    <row r="14668" spans="4:9" x14ac:dyDescent="0.2">
      <c r="D14668" s="7"/>
      <c r="E14668"/>
      <c r="F14668"/>
      <c r="G14668"/>
      <c r="H14668"/>
      <c r="I14668"/>
    </row>
    <row r="14669" spans="4:9" x14ac:dyDescent="0.2">
      <c r="D14669" s="7"/>
      <c r="E14669"/>
      <c r="F14669"/>
      <c r="G14669"/>
      <c r="H14669"/>
      <c r="I14669"/>
    </row>
    <row r="14670" spans="4:9" x14ac:dyDescent="0.2">
      <c r="D14670" s="7"/>
      <c r="E14670"/>
      <c r="F14670"/>
      <c r="G14670"/>
      <c r="H14670"/>
      <c r="I14670"/>
    </row>
    <row r="14671" spans="4:9" x14ac:dyDescent="0.2">
      <c r="D14671" s="7"/>
      <c r="E14671"/>
      <c r="F14671"/>
      <c r="G14671"/>
      <c r="H14671"/>
      <c r="I14671"/>
    </row>
    <row r="14672" spans="4:9" x14ac:dyDescent="0.2">
      <c r="D14672" s="7"/>
      <c r="E14672"/>
      <c r="F14672"/>
      <c r="G14672"/>
      <c r="H14672"/>
      <c r="I14672"/>
    </row>
    <row r="14673" spans="4:9" x14ac:dyDescent="0.2">
      <c r="D14673" s="7"/>
      <c r="E14673"/>
      <c r="F14673"/>
      <c r="G14673"/>
      <c r="H14673"/>
      <c r="I14673"/>
    </row>
    <row r="14674" spans="4:9" x14ac:dyDescent="0.2">
      <c r="D14674" s="7"/>
      <c r="E14674"/>
      <c r="F14674"/>
      <c r="G14674"/>
      <c r="H14674"/>
      <c r="I14674"/>
    </row>
    <row r="14675" spans="4:9" x14ac:dyDescent="0.2">
      <c r="D14675" s="7"/>
      <c r="E14675"/>
      <c r="F14675"/>
      <c r="G14675"/>
      <c r="H14675"/>
      <c r="I14675"/>
    </row>
    <row r="14676" spans="4:9" x14ac:dyDescent="0.2">
      <c r="D14676" s="7"/>
      <c r="E14676"/>
      <c r="F14676"/>
      <c r="G14676"/>
      <c r="H14676"/>
      <c r="I14676"/>
    </row>
    <row r="14677" spans="4:9" x14ac:dyDescent="0.2">
      <c r="D14677" s="7"/>
      <c r="E14677"/>
      <c r="F14677"/>
      <c r="G14677"/>
      <c r="H14677"/>
      <c r="I14677"/>
    </row>
    <row r="14678" spans="4:9" x14ac:dyDescent="0.2">
      <c r="D14678" s="7"/>
      <c r="E14678"/>
      <c r="F14678"/>
      <c r="G14678"/>
      <c r="H14678"/>
      <c r="I14678"/>
    </row>
    <row r="14679" spans="4:9" x14ac:dyDescent="0.2">
      <c r="D14679" s="7"/>
      <c r="E14679"/>
      <c r="F14679"/>
      <c r="G14679"/>
      <c r="H14679"/>
      <c r="I14679"/>
    </row>
    <row r="14680" spans="4:9" x14ac:dyDescent="0.2">
      <c r="D14680" s="7"/>
      <c r="E14680"/>
      <c r="F14680"/>
      <c r="G14680"/>
      <c r="H14680"/>
      <c r="I14680"/>
    </row>
    <row r="14681" spans="4:9" x14ac:dyDescent="0.2">
      <c r="D14681" s="7"/>
      <c r="E14681"/>
      <c r="F14681"/>
      <c r="G14681"/>
      <c r="H14681"/>
      <c r="I14681"/>
    </row>
    <row r="14682" spans="4:9" x14ac:dyDescent="0.2">
      <c r="D14682" s="7"/>
      <c r="E14682"/>
      <c r="F14682"/>
      <c r="G14682"/>
      <c r="H14682"/>
      <c r="I14682"/>
    </row>
    <row r="14683" spans="4:9" x14ac:dyDescent="0.2">
      <c r="D14683" s="7"/>
      <c r="E14683"/>
      <c r="F14683"/>
      <c r="G14683"/>
      <c r="H14683"/>
      <c r="I14683"/>
    </row>
    <row r="14684" spans="4:9" x14ac:dyDescent="0.2">
      <c r="D14684" s="7"/>
      <c r="E14684"/>
      <c r="F14684"/>
      <c r="G14684"/>
      <c r="H14684"/>
      <c r="I14684"/>
    </row>
    <row r="14685" spans="4:9" x14ac:dyDescent="0.2">
      <c r="D14685" s="7"/>
      <c r="E14685"/>
      <c r="F14685"/>
      <c r="G14685"/>
      <c r="H14685"/>
      <c r="I14685"/>
    </row>
    <row r="14686" spans="4:9" x14ac:dyDescent="0.2">
      <c r="D14686" s="7"/>
      <c r="E14686"/>
      <c r="F14686"/>
      <c r="G14686"/>
      <c r="H14686"/>
      <c r="I14686"/>
    </row>
    <row r="14687" spans="4:9" x14ac:dyDescent="0.2">
      <c r="D14687" s="7"/>
      <c r="E14687"/>
      <c r="F14687"/>
      <c r="G14687"/>
      <c r="H14687"/>
      <c r="I14687"/>
    </row>
    <row r="14688" spans="4:9" x14ac:dyDescent="0.2">
      <c r="D14688" s="7"/>
      <c r="E14688"/>
      <c r="F14688"/>
      <c r="G14688"/>
      <c r="H14688"/>
      <c r="I14688"/>
    </row>
    <row r="14689" spans="4:9" x14ac:dyDescent="0.2">
      <c r="D14689" s="7"/>
      <c r="E14689"/>
      <c r="F14689"/>
      <c r="G14689"/>
      <c r="H14689"/>
      <c r="I14689"/>
    </row>
    <row r="14690" spans="4:9" x14ac:dyDescent="0.2">
      <c r="D14690" s="7"/>
      <c r="E14690"/>
      <c r="F14690"/>
      <c r="G14690"/>
      <c r="H14690"/>
      <c r="I14690"/>
    </row>
    <row r="14691" spans="4:9" x14ac:dyDescent="0.2">
      <c r="D14691" s="7"/>
      <c r="E14691"/>
      <c r="F14691"/>
      <c r="G14691"/>
      <c r="H14691"/>
      <c r="I14691"/>
    </row>
    <row r="14692" spans="4:9" x14ac:dyDescent="0.2">
      <c r="D14692" s="7"/>
      <c r="E14692"/>
      <c r="F14692"/>
      <c r="G14692"/>
      <c r="H14692"/>
      <c r="I14692"/>
    </row>
    <row r="14693" spans="4:9" x14ac:dyDescent="0.2">
      <c r="D14693" s="7"/>
      <c r="E14693"/>
      <c r="F14693"/>
      <c r="G14693"/>
      <c r="H14693"/>
      <c r="I14693"/>
    </row>
    <row r="14694" spans="4:9" x14ac:dyDescent="0.2">
      <c r="D14694" s="7"/>
      <c r="E14694"/>
      <c r="F14694"/>
      <c r="G14694"/>
      <c r="H14694"/>
      <c r="I14694"/>
    </row>
    <row r="14695" spans="4:9" x14ac:dyDescent="0.2">
      <c r="D14695" s="7"/>
      <c r="E14695"/>
      <c r="F14695"/>
      <c r="G14695"/>
      <c r="H14695"/>
      <c r="I14695"/>
    </row>
    <row r="14696" spans="4:9" x14ac:dyDescent="0.2">
      <c r="D14696" s="7"/>
      <c r="E14696"/>
      <c r="F14696"/>
      <c r="G14696"/>
      <c r="H14696"/>
      <c r="I14696"/>
    </row>
    <row r="14697" spans="4:9" x14ac:dyDescent="0.2">
      <c r="D14697" s="7"/>
      <c r="E14697"/>
      <c r="F14697"/>
      <c r="G14697"/>
      <c r="H14697"/>
      <c r="I14697"/>
    </row>
    <row r="14698" spans="4:9" x14ac:dyDescent="0.2">
      <c r="D14698" s="7"/>
      <c r="E14698"/>
      <c r="F14698"/>
      <c r="G14698"/>
      <c r="H14698"/>
      <c r="I14698"/>
    </row>
    <row r="14699" spans="4:9" x14ac:dyDescent="0.2">
      <c r="D14699" s="7"/>
      <c r="E14699"/>
      <c r="F14699"/>
      <c r="G14699"/>
      <c r="H14699"/>
      <c r="I14699"/>
    </row>
    <row r="14700" spans="4:9" x14ac:dyDescent="0.2">
      <c r="D14700" s="7"/>
      <c r="E14700"/>
      <c r="F14700"/>
      <c r="G14700"/>
      <c r="H14700"/>
      <c r="I14700"/>
    </row>
    <row r="14701" spans="4:9" x14ac:dyDescent="0.2">
      <c r="D14701" s="7"/>
      <c r="E14701"/>
      <c r="F14701"/>
      <c r="G14701"/>
      <c r="H14701"/>
      <c r="I14701"/>
    </row>
    <row r="14702" spans="4:9" x14ac:dyDescent="0.2">
      <c r="D14702" s="7"/>
      <c r="E14702"/>
      <c r="F14702"/>
      <c r="G14702"/>
      <c r="H14702"/>
      <c r="I14702"/>
    </row>
    <row r="14703" spans="4:9" x14ac:dyDescent="0.2">
      <c r="D14703" s="7"/>
      <c r="E14703"/>
      <c r="F14703"/>
      <c r="G14703"/>
      <c r="H14703"/>
      <c r="I14703"/>
    </row>
    <row r="14704" spans="4:9" x14ac:dyDescent="0.2">
      <c r="D14704" s="7"/>
      <c r="E14704"/>
      <c r="F14704"/>
      <c r="G14704"/>
      <c r="H14704"/>
      <c r="I14704"/>
    </row>
    <row r="14705" spans="4:9" x14ac:dyDescent="0.2">
      <c r="D14705" s="7"/>
      <c r="E14705"/>
      <c r="F14705"/>
      <c r="G14705"/>
      <c r="H14705"/>
      <c r="I14705"/>
    </row>
    <row r="14706" spans="4:9" x14ac:dyDescent="0.2">
      <c r="D14706" s="7"/>
      <c r="E14706"/>
      <c r="F14706"/>
      <c r="G14706"/>
      <c r="H14706"/>
      <c r="I14706"/>
    </row>
    <row r="14707" spans="4:9" x14ac:dyDescent="0.2">
      <c r="D14707" s="7"/>
      <c r="E14707"/>
      <c r="F14707"/>
      <c r="G14707"/>
      <c r="H14707"/>
      <c r="I14707"/>
    </row>
    <row r="14708" spans="4:9" x14ac:dyDescent="0.2">
      <c r="D14708" s="7"/>
      <c r="E14708"/>
      <c r="F14708"/>
      <c r="G14708"/>
      <c r="H14708"/>
      <c r="I14708"/>
    </row>
    <row r="14709" spans="4:9" x14ac:dyDescent="0.2">
      <c r="D14709" s="7"/>
      <c r="E14709"/>
      <c r="F14709"/>
      <c r="G14709"/>
      <c r="H14709"/>
      <c r="I14709"/>
    </row>
    <row r="14710" spans="4:9" x14ac:dyDescent="0.2">
      <c r="D14710" s="7"/>
      <c r="E14710"/>
      <c r="F14710"/>
      <c r="G14710"/>
      <c r="H14710"/>
      <c r="I14710"/>
    </row>
    <row r="14711" spans="4:9" x14ac:dyDescent="0.2">
      <c r="D14711" s="7"/>
      <c r="E14711"/>
      <c r="F14711"/>
      <c r="G14711"/>
      <c r="H14711"/>
      <c r="I14711"/>
    </row>
    <row r="14712" spans="4:9" x14ac:dyDescent="0.2">
      <c r="D14712" s="7"/>
      <c r="E14712"/>
      <c r="F14712"/>
      <c r="G14712"/>
      <c r="H14712"/>
      <c r="I14712"/>
    </row>
    <row r="14713" spans="4:9" x14ac:dyDescent="0.2">
      <c r="D14713" s="7"/>
      <c r="E14713"/>
      <c r="F14713"/>
      <c r="G14713"/>
      <c r="H14713"/>
      <c r="I14713"/>
    </row>
    <row r="14714" spans="4:9" x14ac:dyDescent="0.2">
      <c r="D14714" s="7"/>
      <c r="E14714"/>
      <c r="F14714"/>
      <c r="G14714"/>
      <c r="H14714"/>
      <c r="I14714"/>
    </row>
    <row r="14715" spans="4:9" x14ac:dyDescent="0.2">
      <c r="D14715" s="7"/>
      <c r="E14715"/>
      <c r="F14715"/>
      <c r="G14715"/>
      <c r="H14715"/>
      <c r="I14715"/>
    </row>
    <row r="14716" spans="4:9" x14ac:dyDescent="0.2">
      <c r="D14716" s="7"/>
      <c r="E14716"/>
      <c r="F14716"/>
      <c r="G14716"/>
      <c r="H14716"/>
      <c r="I14716"/>
    </row>
    <row r="14717" spans="4:9" x14ac:dyDescent="0.2">
      <c r="D14717" s="7"/>
      <c r="E14717"/>
      <c r="F14717"/>
      <c r="G14717"/>
      <c r="H14717"/>
      <c r="I14717"/>
    </row>
    <row r="14718" spans="4:9" x14ac:dyDescent="0.2">
      <c r="D14718" s="7"/>
      <c r="E14718"/>
      <c r="F14718"/>
      <c r="G14718"/>
      <c r="H14718"/>
      <c r="I14718"/>
    </row>
    <row r="14719" spans="4:9" x14ac:dyDescent="0.2">
      <c r="D14719" s="7"/>
      <c r="E14719"/>
      <c r="F14719"/>
      <c r="G14719"/>
      <c r="H14719"/>
      <c r="I14719"/>
    </row>
    <row r="14720" spans="4:9" x14ac:dyDescent="0.2">
      <c r="D14720" s="7"/>
      <c r="E14720"/>
      <c r="F14720"/>
      <c r="G14720"/>
      <c r="H14720"/>
      <c r="I14720"/>
    </row>
    <row r="14721" spans="4:9" x14ac:dyDescent="0.2">
      <c r="D14721" s="7"/>
      <c r="E14721"/>
      <c r="F14721"/>
      <c r="G14721"/>
      <c r="H14721"/>
      <c r="I14721"/>
    </row>
    <row r="14722" spans="4:9" x14ac:dyDescent="0.2">
      <c r="D14722" s="7"/>
      <c r="E14722"/>
      <c r="F14722"/>
      <c r="G14722"/>
      <c r="H14722"/>
      <c r="I14722"/>
    </row>
    <row r="14723" spans="4:9" x14ac:dyDescent="0.2">
      <c r="D14723" s="7"/>
      <c r="E14723"/>
      <c r="F14723"/>
      <c r="G14723"/>
      <c r="H14723"/>
      <c r="I14723"/>
    </row>
    <row r="14724" spans="4:9" x14ac:dyDescent="0.2">
      <c r="D14724" s="7"/>
      <c r="E14724"/>
      <c r="F14724"/>
      <c r="G14724"/>
      <c r="H14724"/>
      <c r="I14724"/>
    </row>
    <row r="14725" spans="4:9" x14ac:dyDescent="0.2">
      <c r="D14725" s="7"/>
      <c r="E14725"/>
      <c r="F14725"/>
      <c r="G14725"/>
      <c r="H14725"/>
      <c r="I14725"/>
    </row>
    <row r="14726" spans="4:9" x14ac:dyDescent="0.2">
      <c r="D14726" s="7"/>
      <c r="E14726"/>
      <c r="F14726"/>
      <c r="G14726"/>
      <c r="H14726"/>
      <c r="I14726"/>
    </row>
    <row r="14727" spans="4:9" x14ac:dyDescent="0.2">
      <c r="D14727" s="7"/>
      <c r="E14727"/>
      <c r="F14727"/>
      <c r="G14727"/>
      <c r="H14727"/>
      <c r="I14727"/>
    </row>
    <row r="14728" spans="4:9" x14ac:dyDescent="0.2">
      <c r="D14728" s="7"/>
      <c r="E14728"/>
      <c r="F14728"/>
      <c r="G14728"/>
      <c r="H14728"/>
      <c r="I14728"/>
    </row>
    <row r="14729" spans="4:9" x14ac:dyDescent="0.2">
      <c r="D14729" s="7"/>
      <c r="E14729"/>
      <c r="F14729"/>
      <c r="G14729"/>
      <c r="H14729"/>
      <c r="I14729"/>
    </row>
    <row r="14730" spans="4:9" x14ac:dyDescent="0.2">
      <c r="D14730" s="7"/>
      <c r="E14730"/>
      <c r="F14730"/>
      <c r="G14730"/>
      <c r="H14730"/>
      <c r="I14730"/>
    </row>
    <row r="14731" spans="4:9" x14ac:dyDescent="0.2">
      <c r="D14731" s="7"/>
      <c r="E14731"/>
      <c r="F14731"/>
      <c r="G14731"/>
      <c r="H14731"/>
      <c r="I14731"/>
    </row>
    <row r="14732" spans="4:9" x14ac:dyDescent="0.2">
      <c r="D14732" s="7"/>
      <c r="E14732"/>
      <c r="F14732"/>
      <c r="G14732"/>
      <c r="H14732"/>
      <c r="I14732"/>
    </row>
    <row r="14733" spans="4:9" x14ac:dyDescent="0.2">
      <c r="D14733" s="7"/>
      <c r="E14733"/>
      <c r="F14733"/>
      <c r="G14733"/>
      <c r="H14733"/>
      <c r="I14733"/>
    </row>
    <row r="14734" spans="4:9" x14ac:dyDescent="0.2">
      <c r="D14734" s="7"/>
      <c r="E14734"/>
      <c r="F14734"/>
      <c r="G14734"/>
      <c r="H14734"/>
      <c r="I14734"/>
    </row>
    <row r="14735" spans="4:9" x14ac:dyDescent="0.2">
      <c r="D14735" s="7"/>
      <c r="E14735"/>
      <c r="F14735"/>
      <c r="G14735"/>
      <c r="H14735"/>
      <c r="I14735"/>
    </row>
    <row r="14736" spans="4:9" x14ac:dyDescent="0.2">
      <c r="D14736" s="7"/>
      <c r="E14736"/>
      <c r="F14736"/>
      <c r="G14736"/>
      <c r="H14736"/>
      <c r="I14736"/>
    </row>
    <row r="14737" spans="4:9" x14ac:dyDescent="0.2">
      <c r="D14737" s="7"/>
      <c r="E14737"/>
      <c r="F14737"/>
      <c r="G14737"/>
      <c r="H14737"/>
      <c r="I14737"/>
    </row>
    <row r="14738" spans="4:9" x14ac:dyDescent="0.2">
      <c r="D14738" s="7"/>
      <c r="E14738"/>
      <c r="F14738"/>
      <c r="G14738"/>
      <c r="H14738"/>
      <c r="I14738"/>
    </row>
    <row r="14739" spans="4:9" x14ac:dyDescent="0.2">
      <c r="D14739" s="7"/>
      <c r="E14739"/>
      <c r="F14739"/>
      <c r="G14739"/>
      <c r="H14739"/>
      <c r="I14739"/>
    </row>
    <row r="14740" spans="4:9" x14ac:dyDescent="0.2">
      <c r="D14740" s="7"/>
      <c r="E14740"/>
      <c r="F14740"/>
      <c r="G14740"/>
      <c r="H14740"/>
      <c r="I14740"/>
    </row>
    <row r="14741" spans="4:9" x14ac:dyDescent="0.2">
      <c r="D14741" s="7"/>
      <c r="E14741"/>
      <c r="F14741"/>
      <c r="G14741"/>
      <c r="H14741"/>
      <c r="I14741"/>
    </row>
    <row r="14742" spans="4:9" x14ac:dyDescent="0.2">
      <c r="D14742" s="7"/>
      <c r="E14742"/>
      <c r="F14742"/>
      <c r="G14742"/>
      <c r="H14742"/>
      <c r="I14742"/>
    </row>
    <row r="14743" spans="4:9" x14ac:dyDescent="0.2">
      <c r="D14743" s="7"/>
      <c r="E14743"/>
      <c r="F14743"/>
      <c r="G14743"/>
      <c r="H14743"/>
      <c r="I14743"/>
    </row>
    <row r="14744" spans="4:9" x14ac:dyDescent="0.2">
      <c r="D14744" s="7"/>
      <c r="E14744"/>
      <c r="F14744"/>
      <c r="G14744"/>
      <c r="H14744"/>
      <c r="I14744"/>
    </row>
    <row r="14745" spans="4:9" x14ac:dyDescent="0.2">
      <c r="D14745" s="7"/>
      <c r="E14745"/>
      <c r="F14745"/>
      <c r="G14745"/>
      <c r="H14745"/>
      <c r="I14745"/>
    </row>
    <row r="14746" spans="4:9" x14ac:dyDescent="0.2">
      <c r="D14746" s="7"/>
      <c r="E14746"/>
      <c r="F14746"/>
      <c r="G14746"/>
      <c r="H14746"/>
      <c r="I14746"/>
    </row>
    <row r="14747" spans="4:9" x14ac:dyDescent="0.2">
      <c r="D14747" s="7"/>
      <c r="E14747"/>
      <c r="F14747"/>
      <c r="G14747"/>
      <c r="H14747"/>
      <c r="I14747"/>
    </row>
    <row r="14748" spans="4:9" x14ac:dyDescent="0.2">
      <c r="D14748" s="7"/>
      <c r="E14748"/>
      <c r="F14748"/>
      <c r="G14748"/>
      <c r="H14748"/>
      <c r="I14748"/>
    </row>
    <row r="14749" spans="4:9" x14ac:dyDescent="0.2">
      <c r="D14749" s="7"/>
      <c r="E14749"/>
      <c r="F14749"/>
      <c r="G14749"/>
      <c r="H14749"/>
      <c r="I14749"/>
    </row>
    <row r="14750" spans="4:9" x14ac:dyDescent="0.2">
      <c r="D14750" s="7"/>
      <c r="E14750"/>
      <c r="F14750"/>
      <c r="G14750"/>
      <c r="H14750"/>
      <c r="I14750"/>
    </row>
    <row r="14751" spans="4:9" x14ac:dyDescent="0.2">
      <c r="D14751" s="7"/>
      <c r="E14751"/>
      <c r="F14751"/>
      <c r="G14751"/>
      <c r="H14751"/>
      <c r="I14751"/>
    </row>
    <row r="14752" spans="4:9" x14ac:dyDescent="0.2">
      <c r="D14752" s="7"/>
      <c r="E14752"/>
      <c r="F14752"/>
      <c r="G14752"/>
      <c r="H14752"/>
      <c r="I14752"/>
    </row>
    <row r="14753" spans="4:9" x14ac:dyDescent="0.2">
      <c r="D14753" s="7"/>
      <c r="E14753"/>
      <c r="F14753"/>
      <c r="G14753"/>
      <c r="H14753"/>
      <c r="I14753"/>
    </row>
    <row r="14754" spans="4:9" x14ac:dyDescent="0.2">
      <c r="D14754" s="7"/>
      <c r="E14754"/>
      <c r="F14754"/>
      <c r="G14754"/>
      <c r="H14754"/>
      <c r="I14754"/>
    </row>
    <row r="14755" spans="4:9" x14ac:dyDescent="0.2">
      <c r="D14755" s="7"/>
      <c r="E14755"/>
      <c r="F14755"/>
      <c r="G14755"/>
      <c r="H14755"/>
      <c r="I14755"/>
    </row>
    <row r="14756" spans="4:9" x14ac:dyDescent="0.2">
      <c r="D14756" s="7"/>
      <c r="E14756"/>
      <c r="F14756"/>
      <c r="G14756"/>
      <c r="H14756"/>
      <c r="I14756"/>
    </row>
    <row r="14757" spans="4:9" x14ac:dyDescent="0.2">
      <c r="D14757" s="7"/>
      <c r="E14757"/>
      <c r="F14757"/>
      <c r="G14757"/>
      <c r="H14757"/>
      <c r="I14757"/>
    </row>
    <row r="14758" spans="4:9" x14ac:dyDescent="0.2">
      <c r="D14758" s="7"/>
      <c r="E14758"/>
      <c r="F14758"/>
      <c r="G14758"/>
      <c r="H14758"/>
      <c r="I14758"/>
    </row>
    <row r="14759" spans="4:9" x14ac:dyDescent="0.2">
      <c r="D14759" s="7"/>
      <c r="E14759"/>
      <c r="F14759"/>
      <c r="G14759"/>
      <c r="H14759"/>
      <c r="I14759"/>
    </row>
    <row r="14760" spans="4:9" x14ac:dyDescent="0.2">
      <c r="D14760" s="7"/>
      <c r="E14760"/>
      <c r="F14760"/>
      <c r="G14760"/>
      <c r="H14760"/>
      <c r="I14760"/>
    </row>
    <row r="14761" spans="4:9" x14ac:dyDescent="0.2">
      <c r="D14761" s="7"/>
      <c r="E14761"/>
      <c r="F14761"/>
      <c r="G14761"/>
      <c r="H14761"/>
      <c r="I14761"/>
    </row>
    <row r="14762" spans="4:9" x14ac:dyDescent="0.2">
      <c r="D14762" s="7"/>
      <c r="E14762"/>
      <c r="F14762"/>
      <c r="G14762"/>
      <c r="H14762"/>
      <c r="I14762"/>
    </row>
    <row r="14763" spans="4:9" x14ac:dyDescent="0.2">
      <c r="D14763" s="7"/>
      <c r="E14763"/>
      <c r="F14763"/>
      <c r="G14763"/>
      <c r="H14763"/>
      <c r="I14763"/>
    </row>
    <row r="14764" spans="4:9" x14ac:dyDescent="0.2">
      <c r="D14764" s="7"/>
      <c r="E14764"/>
      <c r="F14764"/>
      <c r="G14764"/>
      <c r="H14764"/>
      <c r="I14764"/>
    </row>
    <row r="14765" spans="4:9" x14ac:dyDescent="0.2">
      <c r="D14765" s="7"/>
      <c r="E14765"/>
      <c r="F14765"/>
      <c r="G14765"/>
      <c r="H14765"/>
      <c r="I14765"/>
    </row>
    <row r="14766" spans="4:9" x14ac:dyDescent="0.2">
      <c r="D14766" s="7"/>
      <c r="E14766"/>
      <c r="F14766"/>
      <c r="G14766"/>
      <c r="H14766"/>
      <c r="I14766"/>
    </row>
    <row r="14767" spans="4:9" x14ac:dyDescent="0.2">
      <c r="D14767" s="7"/>
      <c r="E14767"/>
      <c r="F14767"/>
      <c r="G14767"/>
      <c r="H14767"/>
      <c r="I14767"/>
    </row>
    <row r="14768" spans="4:9" x14ac:dyDescent="0.2">
      <c r="D14768" s="7"/>
      <c r="E14768"/>
      <c r="F14768"/>
      <c r="G14768"/>
      <c r="H14768"/>
      <c r="I14768"/>
    </row>
    <row r="14769" spans="4:9" x14ac:dyDescent="0.2">
      <c r="D14769" s="7"/>
      <c r="E14769"/>
      <c r="F14769"/>
      <c r="G14769"/>
      <c r="H14769"/>
      <c r="I14769"/>
    </row>
    <row r="14770" spans="4:9" x14ac:dyDescent="0.2">
      <c r="D14770" s="7"/>
      <c r="E14770"/>
      <c r="F14770"/>
      <c r="G14770"/>
      <c r="H14770"/>
      <c r="I14770"/>
    </row>
    <row r="14771" spans="4:9" x14ac:dyDescent="0.2">
      <c r="D14771" s="7"/>
      <c r="E14771"/>
      <c r="F14771"/>
      <c r="G14771"/>
      <c r="H14771"/>
      <c r="I14771"/>
    </row>
    <row r="14772" spans="4:9" x14ac:dyDescent="0.2">
      <c r="D14772" s="7"/>
      <c r="E14772"/>
      <c r="F14772"/>
      <c r="G14772"/>
      <c r="H14772"/>
      <c r="I14772"/>
    </row>
    <row r="14773" spans="4:9" x14ac:dyDescent="0.2">
      <c r="D14773" s="7"/>
      <c r="E14773"/>
      <c r="F14773"/>
      <c r="G14773"/>
      <c r="H14773"/>
      <c r="I14773"/>
    </row>
    <row r="14774" spans="4:9" x14ac:dyDescent="0.2">
      <c r="D14774" s="7"/>
      <c r="E14774"/>
      <c r="F14774"/>
      <c r="G14774"/>
      <c r="H14774"/>
      <c r="I14774"/>
    </row>
    <row r="14775" spans="4:9" x14ac:dyDescent="0.2">
      <c r="D14775" s="7"/>
      <c r="E14775"/>
      <c r="F14775"/>
      <c r="G14775"/>
      <c r="H14775"/>
      <c r="I14775"/>
    </row>
    <row r="14776" spans="4:9" x14ac:dyDescent="0.2">
      <c r="D14776" s="7"/>
      <c r="E14776"/>
      <c r="F14776"/>
      <c r="G14776"/>
      <c r="H14776"/>
      <c r="I14776"/>
    </row>
    <row r="14777" spans="4:9" x14ac:dyDescent="0.2">
      <c r="D14777" s="7"/>
      <c r="E14777"/>
      <c r="F14777"/>
      <c r="G14777"/>
      <c r="H14777"/>
      <c r="I14777"/>
    </row>
    <row r="14778" spans="4:9" x14ac:dyDescent="0.2">
      <c r="D14778" s="7"/>
      <c r="E14778"/>
      <c r="F14778"/>
      <c r="G14778"/>
      <c r="H14778"/>
      <c r="I14778"/>
    </row>
    <row r="14779" spans="4:9" x14ac:dyDescent="0.2">
      <c r="D14779" s="7"/>
      <c r="E14779"/>
      <c r="F14779"/>
      <c r="G14779"/>
      <c r="H14779"/>
      <c r="I14779"/>
    </row>
    <row r="14780" spans="4:9" x14ac:dyDescent="0.2">
      <c r="D14780" s="7"/>
      <c r="E14780"/>
      <c r="F14780"/>
      <c r="G14780"/>
      <c r="H14780"/>
      <c r="I14780"/>
    </row>
    <row r="14781" spans="4:9" x14ac:dyDescent="0.2">
      <c r="D14781" s="7"/>
      <c r="E14781"/>
      <c r="F14781"/>
      <c r="G14781"/>
      <c r="H14781"/>
      <c r="I14781"/>
    </row>
    <row r="14782" spans="4:9" x14ac:dyDescent="0.2">
      <c r="D14782" s="7"/>
      <c r="E14782"/>
      <c r="F14782"/>
      <c r="G14782"/>
      <c r="H14782"/>
      <c r="I14782"/>
    </row>
    <row r="14783" spans="4:9" x14ac:dyDescent="0.2">
      <c r="D14783" s="7"/>
      <c r="E14783"/>
      <c r="F14783"/>
      <c r="G14783"/>
      <c r="H14783"/>
      <c r="I14783"/>
    </row>
    <row r="14784" spans="4:9" x14ac:dyDescent="0.2">
      <c r="D14784" s="7"/>
      <c r="E14784"/>
      <c r="F14784"/>
      <c r="G14784"/>
      <c r="H14784"/>
      <c r="I14784"/>
    </row>
    <row r="14785" spans="4:9" x14ac:dyDescent="0.2">
      <c r="D14785" s="7"/>
      <c r="E14785"/>
      <c r="F14785"/>
      <c r="G14785"/>
      <c r="H14785"/>
      <c r="I14785"/>
    </row>
    <row r="14786" spans="4:9" x14ac:dyDescent="0.2">
      <c r="D14786" s="7"/>
      <c r="E14786"/>
      <c r="F14786"/>
      <c r="G14786"/>
      <c r="H14786"/>
      <c r="I14786"/>
    </row>
    <row r="14787" spans="4:9" x14ac:dyDescent="0.2">
      <c r="D14787" s="7"/>
      <c r="E14787"/>
      <c r="F14787"/>
      <c r="G14787"/>
      <c r="H14787"/>
      <c r="I14787"/>
    </row>
    <row r="14788" spans="4:9" x14ac:dyDescent="0.2">
      <c r="D14788" s="7"/>
      <c r="E14788"/>
      <c r="F14788"/>
      <c r="G14788"/>
      <c r="H14788"/>
      <c r="I14788"/>
    </row>
    <row r="14789" spans="4:9" x14ac:dyDescent="0.2">
      <c r="D14789" s="7"/>
      <c r="E14789"/>
      <c r="F14789"/>
      <c r="G14789"/>
      <c r="H14789"/>
      <c r="I14789"/>
    </row>
    <row r="14790" spans="4:9" x14ac:dyDescent="0.2">
      <c r="D14790" s="7"/>
      <c r="E14790"/>
      <c r="F14790"/>
      <c r="G14790"/>
      <c r="H14790"/>
      <c r="I14790"/>
    </row>
    <row r="14791" spans="4:9" x14ac:dyDescent="0.2">
      <c r="D14791" s="7"/>
      <c r="E14791"/>
      <c r="F14791"/>
      <c r="G14791"/>
      <c r="H14791"/>
      <c r="I14791"/>
    </row>
    <row r="14792" spans="4:9" x14ac:dyDescent="0.2">
      <c r="D14792" s="7"/>
      <c r="E14792"/>
      <c r="F14792"/>
      <c r="G14792"/>
      <c r="H14792"/>
      <c r="I14792"/>
    </row>
    <row r="14793" spans="4:9" x14ac:dyDescent="0.2">
      <c r="D14793" s="7"/>
      <c r="E14793"/>
      <c r="F14793"/>
      <c r="G14793"/>
      <c r="H14793"/>
      <c r="I14793"/>
    </row>
    <row r="14794" spans="4:9" x14ac:dyDescent="0.2">
      <c r="D14794" s="7"/>
      <c r="E14794"/>
      <c r="F14794"/>
      <c r="G14794"/>
      <c r="H14794"/>
      <c r="I14794"/>
    </row>
    <row r="14795" spans="4:9" x14ac:dyDescent="0.2">
      <c r="D14795" s="7"/>
      <c r="E14795"/>
      <c r="F14795"/>
      <c r="G14795"/>
      <c r="H14795"/>
      <c r="I14795"/>
    </row>
    <row r="14796" spans="4:9" x14ac:dyDescent="0.2">
      <c r="D14796" s="7"/>
      <c r="E14796"/>
      <c r="F14796"/>
      <c r="G14796"/>
      <c r="H14796"/>
      <c r="I14796"/>
    </row>
    <row r="14797" spans="4:9" x14ac:dyDescent="0.2">
      <c r="D14797" s="7"/>
      <c r="E14797"/>
      <c r="F14797"/>
      <c r="G14797"/>
      <c r="H14797"/>
      <c r="I14797"/>
    </row>
    <row r="14798" spans="4:9" x14ac:dyDescent="0.2">
      <c r="D14798" s="7"/>
      <c r="E14798"/>
      <c r="F14798"/>
      <c r="G14798"/>
      <c r="H14798"/>
      <c r="I14798"/>
    </row>
    <row r="14799" spans="4:9" x14ac:dyDescent="0.2">
      <c r="D14799" s="7"/>
      <c r="E14799"/>
      <c r="F14799"/>
      <c r="G14799"/>
      <c r="H14799"/>
      <c r="I14799"/>
    </row>
    <row r="14800" spans="4:9" x14ac:dyDescent="0.2">
      <c r="D14800" s="7"/>
      <c r="E14800"/>
      <c r="F14800"/>
      <c r="G14800"/>
      <c r="H14800"/>
      <c r="I14800"/>
    </row>
    <row r="14801" spans="4:9" x14ac:dyDescent="0.2">
      <c r="D14801" s="7"/>
      <c r="E14801"/>
      <c r="F14801"/>
      <c r="G14801"/>
      <c r="H14801"/>
      <c r="I14801"/>
    </row>
    <row r="14802" spans="4:9" x14ac:dyDescent="0.2">
      <c r="D14802" s="7"/>
      <c r="E14802"/>
      <c r="F14802"/>
      <c r="G14802"/>
      <c r="H14802"/>
      <c r="I14802"/>
    </row>
    <row r="14803" spans="4:9" x14ac:dyDescent="0.2">
      <c r="D14803" s="7"/>
      <c r="E14803"/>
      <c r="F14803"/>
      <c r="G14803"/>
      <c r="H14803"/>
      <c r="I14803"/>
    </row>
    <row r="14804" spans="4:9" x14ac:dyDescent="0.2">
      <c r="D14804" s="7"/>
      <c r="E14804"/>
      <c r="F14804"/>
      <c r="G14804"/>
      <c r="H14804"/>
      <c r="I14804"/>
    </row>
    <row r="14805" spans="4:9" x14ac:dyDescent="0.2">
      <c r="D14805" s="7"/>
      <c r="E14805"/>
      <c r="F14805"/>
      <c r="G14805"/>
      <c r="H14805"/>
      <c r="I14805"/>
    </row>
    <row r="14806" spans="4:9" x14ac:dyDescent="0.2">
      <c r="D14806" s="7"/>
      <c r="E14806"/>
      <c r="F14806"/>
      <c r="G14806"/>
      <c r="H14806"/>
      <c r="I14806"/>
    </row>
    <row r="14807" spans="4:9" x14ac:dyDescent="0.2">
      <c r="D14807" s="7"/>
      <c r="E14807"/>
      <c r="F14807"/>
      <c r="G14807"/>
      <c r="H14807"/>
      <c r="I14807"/>
    </row>
    <row r="14808" spans="4:9" x14ac:dyDescent="0.2">
      <c r="D14808" s="7"/>
      <c r="E14808"/>
      <c r="F14808"/>
      <c r="G14808"/>
      <c r="H14808"/>
      <c r="I14808"/>
    </row>
    <row r="14809" spans="4:9" x14ac:dyDescent="0.2">
      <c r="D14809" s="7"/>
      <c r="E14809"/>
      <c r="F14809"/>
      <c r="G14809"/>
      <c r="H14809"/>
      <c r="I14809"/>
    </row>
    <row r="14810" spans="4:9" x14ac:dyDescent="0.2">
      <c r="D14810" s="7"/>
      <c r="E14810"/>
      <c r="F14810"/>
      <c r="G14810"/>
      <c r="H14810"/>
      <c r="I14810"/>
    </row>
    <row r="14811" spans="4:9" x14ac:dyDescent="0.2">
      <c r="D14811" s="7"/>
      <c r="E14811"/>
      <c r="F14811"/>
      <c r="G14811"/>
      <c r="H14811"/>
      <c r="I14811"/>
    </row>
    <row r="14812" spans="4:9" x14ac:dyDescent="0.2">
      <c r="D14812" s="7"/>
      <c r="E14812"/>
      <c r="F14812"/>
      <c r="G14812"/>
      <c r="H14812"/>
      <c r="I14812"/>
    </row>
    <row r="14813" spans="4:9" x14ac:dyDescent="0.2">
      <c r="D14813" s="7"/>
      <c r="E14813"/>
      <c r="F14813"/>
      <c r="G14813"/>
      <c r="H14813"/>
      <c r="I14813"/>
    </row>
    <row r="14814" spans="4:9" x14ac:dyDescent="0.2">
      <c r="D14814" s="7"/>
      <c r="E14814"/>
      <c r="F14814"/>
      <c r="G14814"/>
      <c r="H14814"/>
      <c r="I14814"/>
    </row>
    <row r="14815" spans="4:9" x14ac:dyDescent="0.2">
      <c r="D14815" s="7"/>
      <c r="E14815"/>
      <c r="F14815"/>
      <c r="G14815"/>
      <c r="H14815"/>
      <c r="I14815"/>
    </row>
    <row r="14816" spans="4:9" x14ac:dyDescent="0.2">
      <c r="D14816" s="7"/>
      <c r="E14816"/>
      <c r="F14816"/>
      <c r="G14816"/>
      <c r="H14816"/>
      <c r="I14816"/>
    </row>
    <row r="14817" spans="4:9" x14ac:dyDescent="0.2">
      <c r="D14817" s="7"/>
      <c r="E14817"/>
      <c r="F14817"/>
      <c r="G14817"/>
      <c r="H14817"/>
      <c r="I14817"/>
    </row>
    <row r="14818" spans="4:9" x14ac:dyDescent="0.2">
      <c r="D14818" s="7"/>
      <c r="E14818"/>
      <c r="F14818"/>
      <c r="G14818"/>
      <c r="H14818"/>
      <c r="I14818"/>
    </row>
    <row r="14819" spans="4:9" x14ac:dyDescent="0.2">
      <c r="D14819" s="7"/>
      <c r="E14819"/>
      <c r="F14819"/>
      <c r="G14819"/>
      <c r="H14819"/>
      <c r="I14819"/>
    </row>
    <row r="14820" spans="4:9" x14ac:dyDescent="0.2">
      <c r="D14820" s="7"/>
      <c r="E14820"/>
      <c r="F14820"/>
      <c r="G14820"/>
      <c r="H14820"/>
      <c r="I14820"/>
    </row>
    <row r="14821" spans="4:9" x14ac:dyDescent="0.2">
      <c r="D14821" s="7"/>
      <c r="E14821"/>
      <c r="F14821"/>
      <c r="G14821"/>
      <c r="H14821"/>
      <c r="I14821"/>
    </row>
    <row r="14822" spans="4:9" x14ac:dyDescent="0.2">
      <c r="D14822" s="7"/>
      <c r="E14822"/>
      <c r="F14822"/>
      <c r="G14822"/>
      <c r="H14822"/>
      <c r="I14822"/>
    </row>
    <row r="14823" spans="4:9" x14ac:dyDescent="0.2">
      <c r="D14823" s="7"/>
      <c r="E14823"/>
      <c r="F14823"/>
      <c r="G14823"/>
      <c r="H14823"/>
      <c r="I14823"/>
    </row>
    <row r="14824" spans="4:9" x14ac:dyDescent="0.2">
      <c r="D14824" s="7"/>
      <c r="E14824"/>
      <c r="F14824"/>
      <c r="G14824"/>
      <c r="H14824"/>
      <c r="I14824"/>
    </row>
    <row r="14825" spans="4:9" x14ac:dyDescent="0.2">
      <c r="D14825" s="7"/>
      <c r="E14825"/>
      <c r="F14825"/>
      <c r="G14825"/>
      <c r="H14825"/>
      <c r="I14825"/>
    </row>
    <row r="14826" spans="4:9" x14ac:dyDescent="0.2">
      <c r="D14826" s="7"/>
      <c r="E14826"/>
      <c r="F14826"/>
      <c r="G14826"/>
      <c r="H14826"/>
      <c r="I14826"/>
    </row>
    <row r="14827" spans="4:9" x14ac:dyDescent="0.2">
      <c r="D14827" s="7"/>
      <c r="E14827"/>
      <c r="F14827"/>
      <c r="G14827"/>
      <c r="H14827"/>
      <c r="I14827"/>
    </row>
    <row r="14828" spans="4:9" x14ac:dyDescent="0.2">
      <c r="D14828" s="7"/>
      <c r="E14828"/>
      <c r="F14828"/>
      <c r="G14828"/>
      <c r="H14828"/>
      <c r="I14828"/>
    </row>
    <row r="14829" spans="4:9" x14ac:dyDescent="0.2">
      <c r="D14829" s="7"/>
      <c r="E14829"/>
      <c r="F14829"/>
      <c r="G14829"/>
      <c r="H14829"/>
      <c r="I14829"/>
    </row>
    <row r="14830" spans="4:9" x14ac:dyDescent="0.2">
      <c r="D14830" s="7"/>
      <c r="E14830"/>
      <c r="F14830"/>
      <c r="G14830"/>
      <c r="H14830"/>
      <c r="I14830"/>
    </row>
    <row r="14831" spans="4:9" x14ac:dyDescent="0.2">
      <c r="D14831" s="7"/>
      <c r="E14831"/>
      <c r="F14831"/>
      <c r="G14831"/>
      <c r="H14831"/>
      <c r="I14831"/>
    </row>
    <row r="14832" spans="4:9" x14ac:dyDescent="0.2">
      <c r="D14832" s="7"/>
      <c r="E14832"/>
      <c r="F14832"/>
      <c r="G14832"/>
      <c r="H14832"/>
      <c r="I14832"/>
    </row>
    <row r="14833" spans="4:9" x14ac:dyDescent="0.2">
      <c r="D14833" s="7"/>
      <c r="E14833"/>
      <c r="F14833"/>
      <c r="G14833"/>
      <c r="H14833"/>
      <c r="I14833"/>
    </row>
    <row r="14834" spans="4:9" x14ac:dyDescent="0.2">
      <c r="D14834" s="7"/>
      <c r="E14834"/>
      <c r="F14834"/>
      <c r="G14834"/>
      <c r="H14834"/>
      <c r="I14834"/>
    </row>
    <row r="14835" spans="4:9" x14ac:dyDescent="0.2">
      <c r="D14835" s="7"/>
      <c r="E14835"/>
      <c r="F14835"/>
      <c r="G14835"/>
      <c r="H14835"/>
      <c r="I14835"/>
    </row>
    <row r="14836" spans="4:9" x14ac:dyDescent="0.2">
      <c r="D14836" s="7"/>
      <c r="E14836"/>
      <c r="F14836"/>
      <c r="G14836"/>
      <c r="H14836"/>
      <c r="I14836"/>
    </row>
    <row r="14837" spans="4:9" x14ac:dyDescent="0.2">
      <c r="D14837" s="7"/>
      <c r="E14837"/>
      <c r="F14837"/>
      <c r="G14837"/>
      <c r="H14837"/>
      <c r="I14837"/>
    </row>
    <row r="14838" spans="4:9" x14ac:dyDescent="0.2">
      <c r="D14838" s="7"/>
      <c r="E14838"/>
      <c r="F14838"/>
      <c r="G14838"/>
      <c r="H14838"/>
      <c r="I14838"/>
    </row>
    <row r="14839" spans="4:9" x14ac:dyDescent="0.2">
      <c r="D14839" s="7"/>
      <c r="E14839"/>
      <c r="F14839"/>
      <c r="G14839"/>
      <c r="H14839"/>
      <c r="I14839"/>
    </row>
    <row r="14840" spans="4:9" x14ac:dyDescent="0.2">
      <c r="D14840" s="7"/>
      <c r="E14840"/>
      <c r="F14840"/>
      <c r="G14840"/>
      <c r="H14840"/>
      <c r="I14840"/>
    </row>
    <row r="14841" spans="4:9" x14ac:dyDescent="0.2">
      <c r="D14841" s="7"/>
      <c r="E14841"/>
      <c r="F14841"/>
      <c r="G14841"/>
      <c r="H14841"/>
      <c r="I14841"/>
    </row>
    <row r="14842" spans="4:9" x14ac:dyDescent="0.2">
      <c r="D14842" s="7"/>
      <c r="E14842"/>
      <c r="F14842"/>
      <c r="G14842"/>
      <c r="H14842"/>
      <c r="I14842"/>
    </row>
    <row r="14843" spans="4:9" x14ac:dyDescent="0.2">
      <c r="D14843" s="7"/>
      <c r="E14843"/>
      <c r="F14843"/>
      <c r="G14843"/>
      <c r="H14843"/>
      <c r="I14843"/>
    </row>
    <row r="14844" spans="4:9" x14ac:dyDescent="0.2">
      <c r="D14844" s="7"/>
      <c r="E14844"/>
      <c r="F14844"/>
      <c r="G14844"/>
      <c r="H14844"/>
      <c r="I14844"/>
    </row>
    <row r="14845" spans="4:9" x14ac:dyDescent="0.2">
      <c r="D14845" s="7"/>
      <c r="E14845"/>
      <c r="F14845"/>
      <c r="G14845"/>
      <c r="H14845"/>
      <c r="I14845"/>
    </row>
    <row r="14846" spans="4:9" x14ac:dyDescent="0.2">
      <c r="D14846" s="7"/>
      <c r="E14846"/>
      <c r="F14846"/>
      <c r="G14846"/>
      <c r="H14846"/>
      <c r="I14846"/>
    </row>
    <row r="14847" spans="4:9" x14ac:dyDescent="0.2">
      <c r="D14847" s="7"/>
      <c r="E14847"/>
      <c r="F14847"/>
      <c r="G14847"/>
      <c r="H14847"/>
      <c r="I14847"/>
    </row>
    <row r="14848" spans="4:9" x14ac:dyDescent="0.2">
      <c r="D14848" s="7"/>
      <c r="E14848"/>
      <c r="F14848"/>
      <c r="G14848"/>
      <c r="H14848"/>
      <c r="I14848"/>
    </row>
    <row r="14849" spans="4:9" x14ac:dyDescent="0.2">
      <c r="D14849" s="7"/>
      <c r="E14849"/>
      <c r="F14849"/>
      <c r="G14849"/>
      <c r="H14849"/>
      <c r="I14849"/>
    </row>
    <row r="14850" spans="4:9" x14ac:dyDescent="0.2">
      <c r="D14850" s="7"/>
      <c r="E14850"/>
      <c r="F14850"/>
      <c r="G14850"/>
      <c r="H14850"/>
      <c r="I14850"/>
    </row>
    <row r="14851" spans="4:9" x14ac:dyDescent="0.2">
      <c r="D14851" s="7"/>
      <c r="E14851"/>
      <c r="F14851"/>
      <c r="G14851"/>
      <c r="H14851"/>
      <c r="I14851"/>
    </row>
    <row r="14852" spans="4:9" x14ac:dyDescent="0.2">
      <c r="D14852" s="7"/>
      <c r="E14852"/>
      <c r="F14852"/>
      <c r="G14852"/>
      <c r="H14852"/>
      <c r="I14852"/>
    </row>
    <row r="14853" spans="4:9" x14ac:dyDescent="0.2">
      <c r="D14853" s="7"/>
      <c r="E14853"/>
      <c r="F14853"/>
      <c r="G14853"/>
      <c r="H14853"/>
      <c r="I14853"/>
    </row>
    <row r="14854" spans="4:9" x14ac:dyDescent="0.2">
      <c r="D14854" s="7"/>
      <c r="E14854"/>
      <c r="F14854"/>
      <c r="G14854"/>
      <c r="H14854"/>
      <c r="I14854"/>
    </row>
    <row r="14855" spans="4:9" x14ac:dyDescent="0.2">
      <c r="D14855" s="7"/>
      <c r="E14855"/>
      <c r="F14855"/>
      <c r="G14855"/>
      <c r="H14855"/>
      <c r="I14855"/>
    </row>
    <row r="14856" spans="4:9" x14ac:dyDescent="0.2">
      <c r="D14856" s="7"/>
      <c r="E14856"/>
      <c r="F14856"/>
      <c r="G14856"/>
      <c r="H14856"/>
      <c r="I14856"/>
    </row>
    <row r="14857" spans="4:9" x14ac:dyDescent="0.2">
      <c r="D14857" s="7"/>
      <c r="E14857"/>
      <c r="F14857"/>
      <c r="G14857"/>
      <c r="H14857"/>
      <c r="I14857"/>
    </row>
    <row r="14858" spans="4:9" x14ac:dyDescent="0.2">
      <c r="D14858" s="7"/>
      <c r="E14858"/>
      <c r="F14858"/>
      <c r="G14858"/>
      <c r="H14858"/>
      <c r="I14858"/>
    </row>
    <row r="14859" spans="4:9" x14ac:dyDescent="0.2">
      <c r="D14859" s="7"/>
      <c r="E14859"/>
      <c r="F14859"/>
      <c r="G14859"/>
      <c r="H14859"/>
      <c r="I14859"/>
    </row>
    <row r="14860" spans="4:9" x14ac:dyDescent="0.2">
      <c r="D14860" s="7"/>
      <c r="E14860"/>
      <c r="F14860"/>
      <c r="G14860"/>
      <c r="H14860"/>
      <c r="I14860"/>
    </row>
    <row r="14861" spans="4:9" x14ac:dyDescent="0.2">
      <c r="D14861" s="7"/>
      <c r="E14861"/>
      <c r="F14861"/>
      <c r="G14861"/>
      <c r="H14861"/>
      <c r="I14861"/>
    </row>
    <row r="14862" spans="4:9" x14ac:dyDescent="0.2">
      <c r="D14862" s="7"/>
      <c r="E14862"/>
      <c r="F14862"/>
      <c r="G14862"/>
      <c r="H14862"/>
      <c r="I14862"/>
    </row>
    <row r="14863" spans="4:9" x14ac:dyDescent="0.2">
      <c r="D14863" s="7"/>
      <c r="E14863"/>
      <c r="F14863"/>
      <c r="G14863"/>
      <c r="H14863"/>
      <c r="I14863"/>
    </row>
    <row r="14864" spans="4:9" x14ac:dyDescent="0.2">
      <c r="D14864" s="7"/>
      <c r="E14864"/>
      <c r="F14864"/>
      <c r="G14864"/>
      <c r="H14864"/>
      <c r="I14864"/>
    </row>
    <row r="14865" spans="4:9" x14ac:dyDescent="0.2">
      <c r="D14865" s="7"/>
      <c r="E14865"/>
      <c r="F14865"/>
      <c r="G14865"/>
      <c r="H14865"/>
      <c r="I14865"/>
    </row>
    <row r="14866" spans="4:9" x14ac:dyDescent="0.2">
      <c r="D14866" s="7"/>
      <c r="E14866"/>
      <c r="F14866"/>
      <c r="G14866"/>
      <c r="H14866"/>
      <c r="I14866"/>
    </row>
    <row r="14867" spans="4:9" x14ac:dyDescent="0.2">
      <c r="D14867" s="7"/>
      <c r="E14867"/>
      <c r="F14867"/>
      <c r="G14867"/>
      <c r="H14867"/>
      <c r="I14867"/>
    </row>
    <row r="14868" spans="4:9" x14ac:dyDescent="0.2">
      <c r="D14868" s="7"/>
      <c r="E14868"/>
      <c r="F14868"/>
      <c r="G14868"/>
      <c r="H14868"/>
      <c r="I14868"/>
    </row>
    <row r="14869" spans="4:9" x14ac:dyDescent="0.2">
      <c r="D14869" s="7"/>
      <c r="E14869"/>
      <c r="F14869"/>
      <c r="G14869"/>
      <c r="H14869"/>
      <c r="I14869"/>
    </row>
    <row r="14870" spans="4:9" x14ac:dyDescent="0.2">
      <c r="D14870" s="7"/>
      <c r="E14870"/>
      <c r="F14870"/>
      <c r="G14870"/>
      <c r="H14870"/>
      <c r="I14870"/>
    </row>
    <row r="14871" spans="4:9" x14ac:dyDescent="0.2">
      <c r="D14871" s="7"/>
      <c r="E14871"/>
      <c r="F14871"/>
      <c r="G14871"/>
      <c r="H14871"/>
      <c r="I14871"/>
    </row>
    <row r="14872" spans="4:9" x14ac:dyDescent="0.2">
      <c r="D14872" s="7"/>
      <c r="E14872"/>
      <c r="F14872"/>
      <c r="G14872"/>
      <c r="H14872"/>
      <c r="I14872"/>
    </row>
    <row r="14873" spans="4:9" x14ac:dyDescent="0.2">
      <c r="D14873" s="7"/>
      <c r="E14873"/>
      <c r="F14873"/>
      <c r="G14873"/>
      <c r="H14873"/>
      <c r="I14873"/>
    </row>
    <row r="14874" spans="4:9" x14ac:dyDescent="0.2">
      <c r="D14874" s="7"/>
      <c r="E14874"/>
      <c r="F14874"/>
      <c r="G14874"/>
      <c r="H14874"/>
      <c r="I14874"/>
    </row>
    <row r="14875" spans="4:9" x14ac:dyDescent="0.2">
      <c r="D14875" s="7"/>
      <c r="E14875"/>
      <c r="F14875"/>
      <c r="G14875"/>
      <c r="H14875"/>
      <c r="I14875"/>
    </row>
    <row r="14876" spans="4:9" x14ac:dyDescent="0.2">
      <c r="D14876" s="7"/>
      <c r="E14876"/>
      <c r="F14876"/>
      <c r="G14876"/>
      <c r="H14876"/>
      <c r="I14876"/>
    </row>
    <row r="14877" spans="4:9" x14ac:dyDescent="0.2">
      <c r="D14877" s="7"/>
      <c r="E14877"/>
      <c r="F14877"/>
      <c r="G14877"/>
      <c r="H14877"/>
      <c r="I14877"/>
    </row>
    <row r="14878" spans="4:9" x14ac:dyDescent="0.2">
      <c r="D14878" s="7"/>
      <c r="E14878"/>
      <c r="F14878"/>
      <c r="G14878"/>
      <c r="H14878"/>
      <c r="I14878"/>
    </row>
    <row r="14879" spans="4:9" x14ac:dyDescent="0.2">
      <c r="D14879" s="7"/>
      <c r="E14879"/>
      <c r="F14879"/>
      <c r="G14879"/>
      <c r="H14879"/>
      <c r="I14879"/>
    </row>
    <row r="14880" spans="4:9" x14ac:dyDescent="0.2">
      <c r="D14880" s="7"/>
      <c r="E14880"/>
      <c r="F14880"/>
      <c r="G14880"/>
      <c r="H14880"/>
      <c r="I14880"/>
    </row>
    <row r="14881" spans="4:9" x14ac:dyDescent="0.2">
      <c r="D14881" s="7"/>
      <c r="E14881"/>
      <c r="F14881"/>
      <c r="G14881"/>
      <c r="H14881"/>
      <c r="I14881"/>
    </row>
    <row r="14882" spans="4:9" x14ac:dyDescent="0.2">
      <c r="D14882" s="7"/>
      <c r="E14882"/>
      <c r="F14882"/>
      <c r="G14882"/>
      <c r="H14882"/>
      <c r="I14882"/>
    </row>
    <row r="14883" spans="4:9" x14ac:dyDescent="0.2">
      <c r="D14883" s="7"/>
      <c r="E14883"/>
      <c r="F14883"/>
      <c r="G14883"/>
      <c r="H14883"/>
      <c r="I14883"/>
    </row>
    <row r="14884" spans="4:9" x14ac:dyDescent="0.2">
      <c r="D14884" s="7"/>
      <c r="E14884"/>
      <c r="F14884"/>
      <c r="G14884"/>
      <c r="H14884"/>
      <c r="I14884"/>
    </row>
    <row r="14885" spans="4:9" x14ac:dyDescent="0.2">
      <c r="D14885" s="7"/>
      <c r="E14885"/>
      <c r="F14885"/>
      <c r="G14885"/>
      <c r="H14885"/>
      <c r="I14885"/>
    </row>
    <row r="14886" spans="4:9" x14ac:dyDescent="0.2">
      <c r="D14886" s="7"/>
      <c r="E14886"/>
      <c r="F14886"/>
      <c r="G14886"/>
      <c r="H14886"/>
      <c r="I14886"/>
    </row>
    <row r="14887" spans="4:9" x14ac:dyDescent="0.2">
      <c r="D14887" s="7"/>
      <c r="E14887"/>
      <c r="F14887"/>
      <c r="G14887"/>
      <c r="H14887"/>
      <c r="I14887"/>
    </row>
    <row r="14888" spans="4:9" x14ac:dyDescent="0.2">
      <c r="D14888" s="7"/>
      <c r="E14888"/>
      <c r="F14888"/>
      <c r="G14888"/>
      <c r="H14888"/>
      <c r="I14888"/>
    </row>
    <row r="14889" spans="4:9" x14ac:dyDescent="0.2">
      <c r="D14889" s="7"/>
      <c r="E14889"/>
      <c r="F14889"/>
      <c r="G14889"/>
      <c r="H14889"/>
      <c r="I14889"/>
    </row>
    <row r="14890" spans="4:9" x14ac:dyDescent="0.2">
      <c r="D14890" s="7"/>
      <c r="E14890"/>
      <c r="F14890"/>
      <c r="G14890"/>
      <c r="H14890"/>
      <c r="I14890"/>
    </row>
    <row r="14891" spans="4:9" x14ac:dyDescent="0.2">
      <c r="D14891" s="7"/>
      <c r="E14891"/>
      <c r="F14891"/>
      <c r="G14891"/>
      <c r="H14891"/>
      <c r="I14891"/>
    </row>
    <row r="14892" spans="4:9" x14ac:dyDescent="0.2">
      <c r="D14892" s="7"/>
      <c r="E14892"/>
      <c r="F14892"/>
      <c r="G14892"/>
      <c r="H14892"/>
      <c r="I14892"/>
    </row>
    <row r="14893" spans="4:9" x14ac:dyDescent="0.2">
      <c r="D14893" s="7"/>
      <c r="E14893"/>
      <c r="F14893"/>
      <c r="G14893"/>
      <c r="H14893"/>
      <c r="I14893"/>
    </row>
    <row r="14894" spans="4:9" x14ac:dyDescent="0.2">
      <c r="D14894" s="7"/>
      <c r="E14894"/>
      <c r="F14894"/>
      <c r="G14894"/>
      <c r="H14894"/>
      <c r="I14894"/>
    </row>
    <row r="14895" spans="4:9" x14ac:dyDescent="0.2">
      <c r="D14895" s="7"/>
      <c r="E14895"/>
      <c r="F14895"/>
      <c r="G14895"/>
      <c r="H14895"/>
      <c r="I14895"/>
    </row>
    <row r="14896" spans="4:9" x14ac:dyDescent="0.2">
      <c r="D14896" s="7"/>
      <c r="E14896"/>
      <c r="F14896"/>
      <c r="G14896"/>
      <c r="H14896"/>
      <c r="I14896"/>
    </row>
    <row r="14897" spans="4:9" x14ac:dyDescent="0.2">
      <c r="D14897" s="7"/>
      <c r="E14897"/>
      <c r="F14897"/>
      <c r="G14897"/>
      <c r="H14897"/>
      <c r="I14897"/>
    </row>
    <row r="14898" spans="4:9" x14ac:dyDescent="0.2">
      <c r="D14898" s="7"/>
      <c r="E14898"/>
      <c r="F14898"/>
      <c r="G14898"/>
      <c r="H14898"/>
      <c r="I14898"/>
    </row>
    <row r="14899" spans="4:9" x14ac:dyDescent="0.2">
      <c r="D14899" s="7"/>
      <c r="E14899"/>
      <c r="F14899"/>
      <c r="G14899"/>
      <c r="H14899"/>
      <c r="I14899"/>
    </row>
    <row r="14900" spans="4:9" x14ac:dyDescent="0.2">
      <c r="D14900" s="7"/>
      <c r="E14900"/>
      <c r="F14900"/>
      <c r="G14900"/>
      <c r="H14900"/>
      <c r="I14900"/>
    </row>
    <row r="14901" spans="4:9" x14ac:dyDescent="0.2">
      <c r="D14901" s="7"/>
      <c r="E14901"/>
      <c r="F14901"/>
      <c r="G14901"/>
      <c r="H14901"/>
      <c r="I14901"/>
    </row>
    <row r="14902" spans="4:9" x14ac:dyDescent="0.2">
      <c r="D14902" s="7"/>
      <c r="E14902"/>
      <c r="F14902"/>
      <c r="G14902"/>
      <c r="H14902"/>
      <c r="I14902"/>
    </row>
    <row r="14903" spans="4:9" x14ac:dyDescent="0.2">
      <c r="D14903" s="7"/>
      <c r="E14903"/>
      <c r="F14903"/>
      <c r="G14903"/>
      <c r="H14903"/>
      <c r="I14903"/>
    </row>
    <row r="14904" spans="4:9" x14ac:dyDescent="0.2">
      <c r="D14904" s="7"/>
      <c r="E14904"/>
      <c r="F14904"/>
      <c r="G14904"/>
      <c r="H14904"/>
      <c r="I14904"/>
    </row>
    <row r="14905" spans="4:9" x14ac:dyDescent="0.2">
      <c r="D14905" s="7"/>
      <c r="E14905"/>
      <c r="F14905"/>
      <c r="G14905"/>
      <c r="H14905"/>
      <c r="I14905"/>
    </row>
    <row r="14906" spans="4:9" x14ac:dyDescent="0.2">
      <c r="D14906" s="7"/>
      <c r="E14906"/>
      <c r="F14906"/>
      <c r="G14906"/>
      <c r="H14906"/>
      <c r="I14906"/>
    </row>
    <row r="14907" spans="4:9" x14ac:dyDescent="0.2">
      <c r="D14907" s="7"/>
      <c r="E14907"/>
      <c r="F14907"/>
      <c r="G14907"/>
      <c r="H14907"/>
      <c r="I14907"/>
    </row>
    <row r="14908" spans="4:9" x14ac:dyDescent="0.2">
      <c r="D14908" s="7"/>
      <c r="E14908"/>
      <c r="F14908"/>
      <c r="G14908"/>
      <c r="H14908"/>
      <c r="I14908"/>
    </row>
    <row r="14909" spans="4:9" x14ac:dyDescent="0.2">
      <c r="D14909" s="7"/>
      <c r="E14909"/>
      <c r="F14909"/>
      <c r="G14909"/>
      <c r="H14909"/>
      <c r="I14909"/>
    </row>
    <row r="14910" spans="4:9" x14ac:dyDescent="0.2">
      <c r="D14910" s="7"/>
      <c r="E14910"/>
      <c r="F14910"/>
      <c r="G14910"/>
      <c r="H14910"/>
      <c r="I14910"/>
    </row>
    <row r="14911" spans="4:9" x14ac:dyDescent="0.2">
      <c r="D14911" s="7"/>
      <c r="E14911"/>
      <c r="F14911"/>
      <c r="G14911"/>
      <c r="H14911"/>
      <c r="I14911"/>
    </row>
    <row r="14912" spans="4:9" x14ac:dyDescent="0.2">
      <c r="D14912" s="7"/>
      <c r="E14912"/>
      <c r="F14912"/>
      <c r="G14912"/>
      <c r="H14912"/>
      <c r="I14912"/>
    </row>
    <row r="14913" spans="4:9" x14ac:dyDescent="0.2">
      <c r="D14913" s="7"/>
      <c r="E14913"/>
      <c r="F14913"/>
      <c r="G14913"/>
      <c r="H14913"/>
      <c r="I14913"/>
    </row>
    <row r="14914" spans="4:9" x14ac:dyDescent="0.2">
      <c r="D14914" s="7"/>
      <c r="E14914"/>
      <c r="F14914"/>
      <c r="G14914"/>
      <c r="H14914"/>
      <c r="I14914"/>
    </row>
    <row r="14915" spans="4:9" x14ac:dyDescent="0.2">
      <c r="D14915" s="7"/>
      <c r="E14915"/>
      <c r="F14915"/>
      <c r="G14915"/>
      <c r="H14915"/>
      <c r="I14915"/>
    </row>
    <row r="14916" spans="4:9" x14ac:dyDescent="0.2">
      <c r="D14916" s="7"/>
      <c r="E14916"/>
      <c r="F14916"/>
      <c r="G14916"/>
      <c r="H14916"/>
      <c r="I14916"/>
    </row>
    <row r="14917" spans="4:9" x14ac:dyDescent="0.2">
      <c r="D14917" s="7"/>
      <c r="E14917"/>
      <c r="F14917"/>
      <c r="G14917"/>
      <c r="H14917"/>
      <c r="I14917"/>
    </row>
    <row r="14918" spans="4:9" x14ac:dyDescent="0.2">
      <c r="D14918" s="7"/>
      <c r="E14918"/>
      <c r="F14918"/>
      <c r="G14918"/>
      <c r="H14918"/>
      <c r="I14918"/>
    </row>
    <row r="14919" spans="4:9" x14ac:dyDescent="0.2">
      <c r="D14919" s="7"/>
      <c r="E14919"/>
      <c r="F14919"/>
      <c r="G14919"/>
      <c r="H14919"/>
      <c r="I14919"/>
    </row>
    <row r="14920" spans="4:9" x14ac:dyDescent="0.2">
      <c r="D14920" s="7"/>
      <c r="E14920"/>
      <c r="F14920"/>
      <c r="G14920"/>
      <c r="H14920"/>
      <c r="I14920"/>
    </row>
    <row r="14921" spans="4:9" x14ac:dyDescent="0.2">
      <c r="D14921" s="7"/>
      <c r="E14921"/>
      <c r="F14921"/>
      <c r="G14921"/>
      <c r="H14921"/>
      <c r="I14921"/>
    </row>
    <row r="14922" spans="4:9" x14ac:dyDescent="0.2">
      <c r="D14922" s="7"/>
      <c r="E14922"/>
      <c r="F14922"/>
      <c r="G14922"/>
      <c r="H14922"/>
      <c r="I14922"/>
    </row>
    <row r="14923" spans="4:9" x14ac:dyDescent="0.2">
      <c r="D14923" s="7"/>
      <c r="E14923"/>
      <c r="F14923"/>
      <c r="G14923"/>
      <c r="H14923"/>
      <c r="I14923"/>
    </row>
    <row r="14924" spans="4:9" x14ac:dyDescent="0.2">
      <c r="D14924" s="7"/>
      <c r="E14924"/>
      <c r="F14924"/>
      <c r="G14924"/>
      <c r="H14924"/>
      <c r="I14924"/>
    </row>
    <row r="14925" spans="4:9" x14ac:dyDescent="0.2">
      <c r="D14925" s="7"/>
      <c r="E14925"/>
      <c r="F14925"/>
      <c r="G14925"/>
      <c r="H14925"/>
      <c r="I14925"/>
    </row>
    <row r="14926" spans="4:9" x14ac:dyDescent="0.2">
      <c r="D14926" s="7"/>
      <c r="E14926"/>
      <c r="F14926"/>
      <c r="G14926"/>
      <c r="H14926"/>
      <c r="I14926"/>
    </row>
    <row r="14927" spans="4:9" x14ac:dyDescent="0.2">
      <c r="D14927" s="7"/>
      <c r="E14927"/>
      <c r="F14927"/>
      <c r="G14927"/>
      <c r="H14927"/>
      <c r="I14927"/>
    </row>
    <row r="14928" spans="4:9" x14ac:dyDescent="0.2">
      <c r="D14928" s="7"/>
      <c r="E14928"/>
      <c r="F14928"/>
      <c r="G14928"/>
      <c r="H14928"/>
      <c r="I14928"/>
    </row>
    <row r="14929" spans="4:9" x14ac:dyDescent="0.2">
      <c r="D14929" s="7"/>
      <c r="E14929"/>
      <c r="F14929"/>
      <c r="G14929"/>
      <c r="H14929"/>
      <c r="I14929"/>
    </row>
    <row r="14930" spans="4:9" x14ac:dyDescent="0.2">
      <c r="D14930" s="7"/>
      <c r="E14930"/>
      <c r="F14930"/>
      <c r="G14930"/>
      <c r="H14930"/>
      <c r="I14930"/>
    </row>
    <row r="14931" spans="4:9" x14ac:dyDescent="0.2">
      <c r="D14931" s="7"/>
      <c r="E14931"/>
      <c r="F14931"/>
      <c r="G14931"/>
      <c r="H14931"/>
      <c r="I14931"/>
    </row>
    <row r="14932" spans="4:9" x14ac:dyDescent="0.2">
      <c r="D14932" s="7"/>
      <c r="E14932"/>
      <c r="F14932"/>
      <c r="G14932"/>
      <c r="H14932"/>
      <c r="I14932"/>
    </row>
    <row r="14933" spans="4:9" x14ac:dyDescent="0.2">
      <c r="D14933" s="7"/>
      <c r="E14933"/>
      <c r="F14933"/>
      <c r="G14933"/>
      <c r="H14933"/>
      <c r="I14933"/>
    </row>
    <row r="14934" spans="4:9" x14ac:dyDescent="0.2">
      <c r="D14934" s="7"/>
      <c r="E14934"/>
      <c r="F14934"/>
      <c r="G14934"/>
      <c r="H14934"/>
      <c r="I14934"/>
    </row>
    <row r="14935" spans="4:9" x14ac:dyDescent="0.2">
      <c r="D14935" s="7"/>
      <c r="E14935"/>
      <c r="F14935"/>
      <c r="G14935"/>
      <c r="H14935"/>
      <c r="I14935"/>
    </row>
    <row r="14936" spans="4:9" x14ac:dyDescent="0.2">
      <c r="D14936" s="7"/>
      <c r="E14936"/>
      <c r="F14936"/>
      <c r="G14936"/>
      <c r="H14936"/>
      <c r="I14936"/>
    </row>
    <row r="14937" spans="4:9" x14ac:dyDescent="0.2">
      <c r="D14937" s="7"/>
      <c r="E14937"/>
      <c r="F14937"/>
      <c r="G14937"/>
      <c r="H14937"/>
      <c r="I14937"/>
    </row>
    <row r="14938" spans="4:9" x14ac:dyDescent="0.2">
      <c r="D14938" s="7"/>
      <c r="E14938"/>
      <c r="F14938"/>
      <c r="G14938"/>
      <c r="H14938"/>
      <c r="I14938"/>
    </row>
    <row r="14939" spans="4:9" x14ac:dyDescent="0.2">
      <c r="D14939" s="7"/>
      <c r="E14939"/>
      <c r="F14939"/>
      <c r="G14939"/>
      <c r="H14939"/>
      <c r="I14939"/>
    </row>
    <row r="14940" spans="4:9" x14ac:dyDescent="0.2">
      <c r="D14940" s="7"/>
      <c r="E14940"/>
      <c r="F14940"/>
      <c r="G14940"/>
      <c r="H14940"/>
      <c r="I14940"/>
    </row>
    <row r="14941" spans="4:9" x14ac:dyDescent="0.2">
      <c r="D14941" s="7"/>
      <c r="E14941"/>
      <c r="F14941"/>
      <c r="G14941"/>
      <c r="H14941"/>
      <c r="I14941"/>
    </row>
    <row r="14942" spans="4:9" x14ac:dyDescent="0.2">
      <c r="D14942" s="7"/>
      <c r="E14942"/>
      <c r="F14942"/>
      <c r="G14942"/>
      <c r="H14942"/>
      <c r="I14942"/>
    </row>
    <row r="14943" spans="4:9" x14ac:dyDescent="0.2">
      <c r="D14943" s="7"/>
      <c r="E14943"/>
      <c r="F14943"/>
      <c r="G14943"/>
      <c r="H14943"/>
      <c r="I14943"/>
    </row>
    <row r="14944" spans="4:9" x14ac:dyDescent="0.2">
      <c r="D14944" s="7"/>
      <c r="E14944"/>
      <c r="F14944"/>
      <c r="G14944"/>
      <c r="H14944"/>
      <c r="I14944"/>
    </row>
    <row r="14945" spans="4:9" x14ac:dyDescent="0.2">
      <c r="D14945" s="7"/>
      <c r="E14945"/>
      <c r="F14945"/>
      <c r="G14945"/>
      <c r="H14945"/>
      <c r="I14945"/>
    </row>
    <row r="14946" spans="4:9" x14ac:dyDescent="0.2">
      <c r="D14946" s="7"/>
      <c r="E14946"/>
      <c r="F14946"/>
      <c r="G14946"/>
      <c r="H14946"/>
      <c r="I14946"/>
    </row>
    <row r="14947" spans="4:9" x14ac:dyDescent="0.2">
      <c r="D14947" s="7"/>
      <c r="E14947"/>
      <c r="F14947"/>
      <c r="G14947"/>
      <c r="H14947"/>
      <c r="I14947"/>
    </row>
    <row r="14948" spans="4:9" x14ac:dyDescent="0.2">
      <c r="D14948" s="7"/>
      <c r="E14948"/>
      <c r="F14948"/>
      <c r="G14948"/>
      <c r="H14948"/>
      <c r="I14948"/>
    </row>
    <row r="14949" spans="4:9" x14ac:dyDescent="0.2">
      <c r="D14949" s="7"/>
      <c r="E14949"/>
      <c r="F14949"/>
      <c r="G14949"/>
      <c r="H14949"/>
      <c r="I14949"/>
    </row>
    <row r="14950" spans="4:9" x14ac:dyDescent="0.2">
      <c r="D14950" s="7"/>
      <c r="E14950"/>
      <c r="F14950"/>
      <c r="G14950"/>
      <c r="H14950"/>
      <c r="I14950"/>
    </row>
    <row r="14951" spans="4:9" x14ac:dyDescent="0.2">
      <c r="D14951" s="7"/>
      <c r="E14951"/>
      <c r="F14951"/>
      <c r="G14951"/>
      <c r="H14951"/>
      <c r="I14951"/>
    </row>
    <row r="14952" spans="4:9" x14ac:dyDescent="0.2">
      <c r="D14952" s="7"/>
      <c r="E14952"/>
      <c r="F14952"/>
      <c r="G14952"/>
      <c r="H14952"/>
      <c r="I14952"/>
    </row>
    <row r="14953" spans="4:9" x14ac:dyDescent="0.2">
      <c r="D14953" s="7"/>
      <c r="E14953"/>
      <c r="F14953"/>
      <c r="G14953"/>
      <c r="H14953"/>
      <c r="I14953"/>
    </row>
    <row r="14954" spans="4:9" x14ac:dyDescent="0.2">
      <c r="D14954" s="7"/>
      <c r="E14954"/>
      <c r="F14954"/>
      <c r="G14954"/>
      <c r="H14954"/>
      <c r="I14954"/>
    </row>
    <row r="14955" spans="4:9" x14ac:dyDescent="0.2">
      <c r="D14955" s="7"/>
      <c r="E14955"/>
      <c r="F14955"/>
      <c r="G14955"/>
      <c r="H14955"/>
      <c r="I14955"/>
    </row>
    <row r="14956" spans="4:9" x14ac:dyDescent="0.2">
      <c r="D14956" s="7"/>
      <c r="E14956"/>
      <c r="F14956"/>
      <c r="G14956"/>
      <c r="H14956"/>
      <c r="I14956"/>
    </row>
    <row r="14957" spans="4:9" x14ac:dyDescent="0.2">
      <c r="D14957" s="7"/>
      <c r="E14957"/>
      <c r="F14957"/>
      <c r="G14957"/>
      <c r="H14957"/>
      <c r="I14957"/>
    </row>
    <row r="14958" spans="4:9" x14ac:dyDescent="0.2">
      <c r="D14958" s="7"/>
      <c r="E14958"/>
      <c r="F14958"/>
      <c r="G14958"/>
      <c r="H14958"/>
      <c r="I14958"/>
    </row>
    <row r="14959" spans="4:9" x14ac:dyDescent="0.2">
      <c r="D14959" s="7"/>
      <c r="E14959"/>
      <c r="F14959"/>
      <c r="G14959"/>
      <c r="H14959"/>
      <c r="I14959"/>
    </row>
    <row r="14960" spans="4:9" x14ac:dyDescent="0.2">
      <c r="D14960" s="7"/>
      <c r="E14960"/>
      <c r="F14960"/>
      <c r="G14960"/>
      <c r="H14960"/>
      <c r="I14960"/>
    </row>
    <row r="14961" spans="4:9" x14ac:dyDescent="0.2">
      <c r="D14961" s="7"/>
      <c r="E14961"/>
      <c r="F14961"/>
      <c r="G14961"/>
      <c r="H14961"/>
      <c r="I14961"/>
    </row>
    <row r="14962" spans="4:9" x14ac:dyDescent="0.2">
      <c r="D14962" s="7"/>
      <c r="E14962"/>
      <c r="F14962"/>
      <c r="G14962"/>
      <c r="H14962"/>
      <c r="I14962"/>
    </row>
    <row r="14963" spans="4:9" x14ac:dyDescent="0.2">
      <c r="D14963" s="7"/>
      <c r="E14963"/>
      <c r="F14963"/>
      <c r="G14963"/>
      <c r="H14963"/>
      <c r="I14963"/>
    </row>
    <row r="14964" spans="4:9" x14ac:dyDescent="0.2">
      <c r="D14964" s="7"/>
      <c r="E14964"/>
      <c r="F14964"/>
      <c r="G14964"/>
      <c r="H14964"/>
      <c r="I14964"/>
    </row>
    <row r="14965" spans="4:9" x14ac:dyDescent="0.2">
      <c r="D14965" s="7"/>
      <c r="E14965"/>
      <c r="F14965"/>
      <c r="G14965"/>
      <c r="H14965"/>
      <c r="I14965"/>
    </row>
    <row r="14966" spans="4:9" x14ac:dyDescent="0.2">
      <c r="D14966" s="7"/>
      <c r="E14966"/>
      <c r="F14966"/>
      <c r="G14966"/>
      <c r="H14966"/>
      <c r="I14966"/>
    </row>
    <row r="14967" spans="4:9" x14ac:dyDescent="0.2">
      <c r="D14967" s="7"/>
      <c r="E14967"/>
      <c r="F14967"/>
      <c r="G14967"/>
      <c r="H14967"/>
      <c r="I14967"/>
    </row>
    <row r="14968" spans="4:9" x14ac:dyDescent="0.2">
      <c r="D14968" s="7"/>
      <c r="E14968"/>
      <c r="F14968"/>
      <c r="G14968"/>
      <c r="H14968"/>
      <c r="I14968"/>
    </row>
    <row r="14969" spans="4:9" x14ac:dyDescent="0.2">
      <c r="D14969" s="7"/>
      <c r="E14969"/>
      <c r="F14969"/>
      <c r="G14969"/>
      <c r="H14969"/>
      <c r="I14969"/>
    </row>
    <row r="14970" spans="4:9" x14ac:dyDescent="0.2">
      <c r="D14970" s="7"/>
      <c r="E14970"/>
      <c r="F14970"/>
      <c r="G14970"/>
      <c r="H14970"/>
      <c r="I14970"/>
    </row>
    <row r="14971" spans="4:9" x14ac:dyDescent="0.2">
      <c r="D14971" s="7"/>
      <c r="E14971"/>
      <c r="F14971"/>
      <c r="G14971"/>
      <c r="H14971"/>
      <c r="I14971"/>
    </row>
    <row r="14972" spans="4:9" x14ac:dyDescent="0.2">
      <c r="D14972" s="7"/>
      <c r="E14972"/>
      <c r="F14972"/>
      <c r="G14972"/>
      <c r="H14972"/>
      <c r="I14972"/>
    </row>
    <row r="14973" spans="4:9" x14ac:dyDescent="0.2">
      <c r="D14973" s="7"/>
      <c r="E14973"/>
      <c r="F14973"/>
      <c r="G14973"/>
      <c r="H14973"/>
      <c r="I14973"/>
    </row>
    <row r="14974" spans="4:9" x14ac:dyDescent="0.2">
      <c r="D14974" s="7"/>
      <c r="E14974"/>
      <c r="F14974"/>
      <c r="G14974"/>
      <c r="H14974"/>
      <c r="I14974"/>
    </row>
    <row r="14975" spans="4:9" x14ac:dyDescent="0.2">
      <c r="D14975" s="7"/>
      <c r="E14975"/>
      <c r="F14975"/>
      <c r="G14975"/>
      <c r="H14975"/>
      <c r="I14975"/>
    </row>
    <row r="14976" spans="4:9" x14ac:dyDescent="0.2">
      <c r="D14976" s="7"/>
      <c r="E14976"/>
      <c r="F14976"/>
      <c r="G14976"/>
      <c r="H14976"/>
      <c r="I14976"/>
    </row>
    <row r="14977" spans="4:9" x14ac:dyDescent="0.2">
      <c r="D14977" s="7"/>
      <c r="E14977"/>
      <c r="F14977"/>
      <c r="G14977"/>
      <c r="H14977"/>
      <c r="I14977"/>
    </row>
    <row r="14978" spans="4:9" x14ac:dyDescent="0.2">
      <c r="D14978" s="7"/>
      <c r="E14978"/>
      <c r="F14978"/>
      <c r="G14978"/>
      <c r="H14978"/>
      <c r="I14978"/>
    </row>
    <row r="14979" spans="4:9" x14ac:dyDescent="0.2">
      <c r="D14979" s="7"/>
      <c r="E14979"/>
      <c r="F14979"/>
      <c r="G14979"/>
      <c r="H14979"/>
      <c r="I14979"/>
    </row>
    <row r="14980" spans="4:9" x14ac:dyDescent="0.2">
      <c r="D14980" s="7"/>
      <c r="E14980"/>
      <c r="F14980"/>
      <c r="G14980"/>
      <c r="H14980"/>
      <c r="I14980"/>
    </row>
    <row r="14981" spans="4:9" x14ac:dyDescent="0.2">
      <c r="D14981" s="7"/>
      <c r="E14981"/>
      <c r="F14981"/>
      <c r="G14981"/>
      <c r="H14981"/>
      <c r="I14981"/>
    </row>
    <row r="14982" spans="4:9" x14ac:dyDescent="0.2">
      <c r="D14982" s="7"/>
      <c r="E14982"/>
      <c r="F14982"/>
      <c r="G14982"/>
      <c r="H14982"/>
      <c r="I14982"/>
    </row>
    <row r="14983" spans="4:9" x14ac:dyDescent="0.2">
      <c r="D14983" s="7"/>
      <c r="E14983"/>
      <c r="F14983"/>
      <c r="G14983"/>
      <c r="H14983"/>
      <c r="I14983"/>
    </row>
    <row r="14984" spans="4:9" x14ac:dyDescent="0.2">
      <c r="D14984" s="7"/>
      <c r="E14984"/>
      <c r="F14984"/>
      <c r="G14984"/>
      <c r="H14984"/>
      <c r="I14984"/>
    </row>
    <row r="14985" spans="4:9" x14ac:dyDescent="0.2">
      <c r="D14985" s="7"/>
      <c r="E14985"/>
      <c r="F14985"/>
      <c r="G14985"/>
      <c r="H14985"/>
      <c r="I14985"/>
    </row>
    <row r="14986" spans="4:9" x14ac:dyDescent="0.2">
      <c r="D14986" s="7"/>
      <c r="E14986"/>
      <c r="F14986"/>
      <c r="G14986"/>
      <c r="H14986"/>
      <c r="I14986"/>
    </row>
    <row r="14987" spans="4:9" x14ac:dyDescent="0.2">
      <c r="D14987" s="7"/>
      <c r="E14987"/>
      <c r="F14987"/>
      <c r="G14987"/>
      <c r="H14987"/>
      <c r="I14987"/>
    </row>
    <row r="14988" spans="4:9" x14ac:dyDescent="0.2">
      <c r="D14988" s="7"/>
      <c r="E14988"/>
      <c r="F14988"/>
      <c r="G14988"/>
      <c r="H14988"/>
      <c r="I14988"/>
    </row>
    <row r="14989" spans="4:9" x14ac:dyDescent="0.2">
      <c r="D14989" s="7"/>
      <c r="E14989"/>
      <c r="F14989"/>
      <c r="G14989"/>
      <c r="H14989"/>
      <c r="I14989"/>
    </row>
    <row r="14990" spans="4:9" x14ac:dyDescent="0.2">
      <c r="D14990" s="7"/>
      <c r="E14990"/>
      <c r="F14990"/>
      <c r="G14990"/>
      <c r="H14990"/>
      <c r="I14990"/>
    </row>
    <row r="14991" spans="4:9" x14ac:dyDescent="0.2">
      <c r="D14991" s="7"/>
      <c r="E14991"/>
      <c r="F14991"/>
      <c r="G14991"/>
      <c r="H14991"/>
      <c r="I14991"/>
    </row>
    <row r="14992" spans="4:9" x14ac:dyDescent="0.2">
      <c r="D14992" s="7"/>
      <c r="E14992"/>
      <c r="F14992"/>
      <c r="G14992"/>
      <c r="H14992"/>
      <c r="I14992"/>
    </row>
    <row r="14993" spans="4:9" x14ac:dyDescent="0.2">
      <c r="D14993" s="7"/>
      <c r="E14993"/>
      <c r="F14993"/>
      <c r="G14993"/>
      <c r="H14993"/>
      <c r="I14993"/>
    </row>
    <row r="14994" spans="4:9" x14ac:dyDescent="0.2">
      <c r="D14994" s="7"/>
      <c r="E14994"/>
      <c r="F14994"/>
      <c r="G14994"/>
      <c r="H14994"/>
      <c r="I14994"/>
    </row>
    <row r="14995" spans="4:9" x14ac:dyDescent="0.2">
      <c r="D14995" s="7"/>
      <c r="E14995"/>
      <c r="F14995"/>
      <c r="G14995"/>
      <c r="H14995"/>
      <c r="I14995"/>
    </row>
    <row r="14996" spans="4:9" x14ac:dyDescent="0.2">
      <c r="D14996" s="7"/>
      <c r="E14996"/>
      <c r="F14996"/>
      <c r="G14996"/>
      <c r="H14996"/>
      <c r="I14996"/>
    </row>
    <row r="14997" spans="4:9" x14ac:dyDescent="0.2">
      <c r="D14997" s="7"/>
      <c r="E14997"/>
      <c r="F14997"/>
      <c r="G14997"/>
      <c r="H14997"/>
      <c r="I14997"/>
    </row>
    <row r="14998" spans="4:9" x14ac:dyDescent="0.2">
      <c r="D14998" s="7"/>
      <c r="E14998"/>
      <c r="F14998"/>
      <c r="G14998"/>
      <c r="H14998"/>
      <c r="I14998"/>
    </row>
    <row r="14999" spans="4:9" x14ac:dyDescent="0.2">
      <c r="D14999" s="7"/>
      <c r="E14999"/>
      <c r="F14999"/>
      <c r="G14999"/>
      <c r="H14999"/>
      <c r="I14999"/>
    </row>
    <row r="15000" spans="4:9" x14ac:dyDescent="0.2">
      <c r="D15000" s="7"/>
      <c r="E15000"/>
      <c r="F15000"/>
      <c r="G15000"/>
      <c r="H15000"/>
      <c r="I15000"/>
    </row>
    <row r="15001" spans="4:9" x14ac:dyDescent="0.2">
      <c r="D15001" s="7"/>
      <c r="E15001"/>
      <c r="F15001"/>
      <c r="G15001"/>
      <c r="H15001"/>
      <c r="I15001"/>
    </row>
    <row r="15002" spans="4:9" x14ac:dyDescent="0.2">
      <c r="D15002" s="7"/>
      <c r="E15002"/>
      <c r="F15002"/>
      <c r="G15002"/>
      <c r="H15002"/>
      <c r="I15002"/>
    </row>
    <row r="15003" spans="4:9" x14ac:dyDescent="0.2">
      <c r="D15003" s="7"/>
      <c r="E15003"/>
      <c r="F15003"/>
      <c r="G15003"/>
      <c r="H15003"/>
      <c r="I15003"/>
    </row>
    <row r="15004" spans="4:9" x14ac:dyDescent="0.2">
      <c r="D15004" s="7"/>
      <c r="E15004"/>
      <c r="F15004"/>
      <c r="G15004"/>
      <c r="H15004"/>
      <c r="I15004"/>
    </row>
    <row r="15005" spans="4:9" x14ac:dyDescent="0.2">
      <c r="D15005" s="7"/>
      <c r="E15005"/>
      <c r="F15005"/>
      <c r="G15005"/>
      <c r="H15005"/>
      <c r="I15005"/>
    </row>
    <row r="15006" spans="4:9" x14ac:dyDescent="0.2">
      <c r="D15006" s="7"/>
      <c r="E15006"/>
      <c r="F15006"/>
      <c r="G15006"/>
      <c r="H15006"/>
      <c r="I15006"/>
    </row>
    <row r="15007" spans="4:9" x14ac:dyDescent="0.2">
      <c r="D15007" s="7"/>
      <c r="E15007"/>
      <c r="F15007"/>
      <c r="G15007"/>
      <c r="H15007"/>
      <c r="I15007"/>
    </row>
    <row r="15008" spans="4:9" x14ac:dyDescent="0.2">
      <c r="D15008" s="7"/>
      <c r="E15008"/>
      <c r="F15008"/>
      <c r="G15008"/>
      <c r="H15008"/>
      <c r="I15008"/>
    </row>
    <row r="15009" spans="4:9" x14ac:dyDescent="0.2">
      <c r="D15009" s="7"/>
      <c r="E15009"/>
      <c r="F15009"/>
      <c r="G15009"/>
      <c r="H15009"/>
      <c r="I15009"/>
    </row>
    <row r="15010" spans="4:9" x14ac:dyDescent="0.2">
      <c r="D15010" s="7"/>
      <c r="E15010"/>
      <c r="F15010"/>
      <c r="G15010"/>
      <c r="H15010"/>
      <c r="I15010"/>
    </row>
    <row r="15011" spans="4:9" x14ac:dyDescent="0.2">
      <c r="D15011" s="7"/>
      <c r="E15011"/>
      <c r="F15011"/>
      <c r="G15011"/>
      <c r="H15011"/>
      <c r="I15011"/>
    </row>
    <row r="15012" spans="4:9" x14ac:dyDescent="0.2">
      <c r="D15012" s="7"/>
      <c r="E15012"/>
      <c r="F15012"/>
      <c r="G15012"/>
      <c r="H15012"/>
      <c r="I15012"/>
    </row>
    <row r="15013" spans="4:9" x14ac:dyDescent="0.2">
      <c r="D15013" s="7"/>
      <c r="E15013"/>
      <c r="F15013"/>
      <c r="G15013"/>
      <c r="H15013"/>
      <c r="I15013"/>
    </row>
    <row r="15014" spans="4:9" x14ac:dyDescent="0.2">
      <c r="D15014" s="7"/>
      <c r="E15014"/>
      <c r="F15014"/>
      <c r="G15014"/>
      <c r="H15014"/>
      <c r="I15014"/>
    </row>
    <row r="15015" spans="4:9" x14ac:dyDescent="0.2">
      <c r="D15015" s="7"/>
      <c r="E15015"/>
      <c r="F15015"/>
      <c r="G15015"/>
      <c r="H15015"/>
      <c r="I15015"/>
    </row>
    <row r="15016" spans="4:9" x14ac:dyDescent="0.2">
      <c r="D15016" s="7"/>
      <c r="E15016"/>
      <c r="F15016"/>
      <c r="G15016"/>
      <c r="H15016"/>
      <c r="I15016"/>
    </row>
    <row r="15017" spans="4:9" x14ac:dyDescent="0.2">
      <c r="D15017" s="7"/>
      <c r="E15017"/>
      <c r="F15017"/>
      <c r="G15017"/>
      <c r="H15017"/>
      <c r="I15017"/>
    </row>
    <row r="15018" spans="4:9" x14ac:dyDescent="0.2">
      <c r="D15018" s="7"/>
      <c r="E15018"/>
      <c r="F15018"/>
      <c r="G15018"/>
      <c r="H15018"/>
      <c r="I15018"/>
    </row>
    <row r="15019" spans="4:9" x14ac:dyDescent="0.2">
      <c r="D15019" s="7"/>
      <c r="E15019"/>
      <c r="F15019"/>
      <c r="G15019"/>
      <c r="H15019"/>
      <c r="I15019"/>
    </row>
    <row r="15020" spans="4:9" x14ac:dyDescent="0.2">
      <c r="D15020" s="7"/>
      <c r="E15020"/>
      <c r="F15020"/>
      <c r="G15020"/>
      <c r="H15020"/>
      <c r="I15020"/>
    </row>
    <row r="15021" spans="4:9" x14ac:dyDescent="0.2">
      <c r="D15021" s="7"/>
      <c r="E15021"/>
      <c r="F15021"/>
      <c r="G15021"/>
      <c r="H15021"/>
      <c r="I15021"/>
    </row>
    <row r="15022" spans="4:9" x14ac:dyDescent="0.2">
      <c r="D15022" s="7"/>
      <c r="E15022"/>
      <c r="F15022"/>
      <c r="G15022"/>
      <c r="H15022"/>
      <c r="I15022"/>
    </row>
    <row r="15023" spans="4:9" x14ac:dyDescent="0.2">
      <c r="D15023" s="7"/>
      <c r="E15023"/>
      <c r="F15023"/>
      <c r="G15023"/>
      <c r="H15023"/>
      <c r="I15023"/>
    </row>
    <row r="15024" spans="4:9" x14ac:dyDescent="0.2">
      <c r="D15024" s="7"/>
      <c r="E15024"/>
      <c r="F15024"/>
      <c r="G15024"/>
      <c r="H15024"/>
      <c r="I15024"/>
    </row>
    <row r="15025" spans="4:9" x14ac:dyDescent="0.2">
      <c r="D15025" s="7"/>
      <c r="E15025"/>
      <c r="F15025"/>
      <c r="G15025"/>
      <c r="H15025"/>
      <c r="I15025"/>
    </row>
    <row r="15026" spans="4:9" x14ac:dyDescent="0.2">
      <c r="D15026" s="7"/>
      <c r="E15026"/>
      <c r="F15026"/>
      <c r="G15026"/>
      <c r="H15026"/>
      <c r="I15026"/>
    </row>
    <row r="15027" spans="4:9" x14ac:dyDescent="0.2">
      <c r="D15027" s="7"/>
      <c r="E15027"/>
      <c r="F15027"/>
      <c r="G15027"/>
      <c r="H15027"/>
      <c r="I15027"/>
    </row>
    <row r="15028" spans="4:9" x14ac:dyDescent="0.2">
      <c r="D15028" s="7"/>
      <c r="E15028"/>
      <c r="F15028"/>
      <c r="G15028"/>
      <c r="H15028"/>
      <c r="I15028"/>
    </row>
    <row r="15029" spans="4:9" x14ac:dyDescent="0.2">
      <c r="D15029" s="7"/>
      <c r="E15029"/>
      <c r="F15029"/>
      <c r="G15029"/>
      <c r="H15029"/>
      <c r="I15029"/>
    </row>
    <row r="15030" spans="4:9" x14ac:dyDescent="0.2">
      <c r="D15030" s="7"/>
      <c r="E15030"/>
      <c r="F15030"/>
      <c r="G15030"/>
      <c r="H15030"/>
      <c r="I15030"/>
    </row>
    <row r="15031" spans="4:9" x14ac:dyDescent="0.2">
      <c r="D15031" s="7"/>
      <c r="E15031"/>
      <c r="F15031"/>
      <c r="G15031"/>
      <c r="H15031"/>
      <c r="I15031"/>
    </row>
    <row r="15032" spans="4:9" x14ac:dyDescent="0.2">
      <c r="D15032" s="7"/>
      <c r="E15032"/>
      <c r="F15032"/>
      <c r="G15032"/>
      <c r="H15032"/>
      <c r="I15032"/>
    </row>
    <row r="15033" spans="4:9" x14ac:dyDescent="0.2">
      <c r="D15033" s="7"/>
      <c r="E15033"/>
      <c r="F15033"/>
      <c r="G15033"/>
      <c r="H15033"/>
      <c r="I15033"/>
    </row>
    <row r="15034" spans="4:9" x14ac:dyDescent="0.2">
      <c r="D15034" s="7"/>
      <c r="E15034"/>
      <c r="F15034"/>
      <c r="G15034"/>
      <c r="H15034"/>
      <c r="I15034"/>
    </row>
    <row r="15035" spans="4:9" x14ac:dyDescent="0.2">
      <c r="D15035" s="7"/>
      <c r="E15035"/>
      <c r="F15035"/>
      <c r="G15035"/>
      <c r="H15035"/>
      <c r="I15035"/>
    </row>
    <row r="15036" spans="4:9" x14ac:dyDescent="0.2">
      <c r="D15036" s="7"/>
      <c r="E15036"/>
      <c r="F15036"/>
      <c r="G15036"/>
      <c r="H15036"/>
      <c r="I15036"/>
    </row>
    <row r="15037" spans="4:9" x14ac:dyDescent="0.2">
      <c r="D15037" s="7"/>
      <c r="E15037"/>
      <c r="F15037"/>
      <c r="G15037"/>
      <c r="H15037"/>
      <c r="I15037"/>
    </row>
    <row r="15038" spans="4:9" x14ac:dyDescent="0.2">
      <c r="D15038" s="7"/>
      <c r="E15038"/>
      <c r="F15038"/>
      <c r="G15038"/>
      <c r="H15038"/>
      <c r="I15038"/>
    </row>
    <row r="15039" spans="4:9" x14ac:dyDescent="0.2">
      <c r="D15039" s="7"/>
      <c r="E15039"/>
      <c r="F15039"/>
      <c r="G15039"/>
      <c r="H15039"/>
      <c r="I15039"/>
    </row>
    <row r="15040" spans="4:9" x14ac:dyDescent="0.2">
      <c r="D15040" s="7"/>
      <c r="E15040"/>
      <c r="F15040"/>
      <c r="G15040"/>
      <c r="H15040"/>
      <c r="I15040"/>
    </row>
    <row r="15041" spans="4:9" x14ac:dyDescent="0.2">
      <c r="D15041" s="7"/>
      <c r="E15041"/>
      <c r="F15041"/>
      <c r="G15041"/>
      <c r="H15041"/>
      <c r="I15041"/>
    </row>
    <row r="15042" spans="4:9" x14ac:dyDescent="0.2">
      <c r="D15042" s="7"/>
      <c r="E15042"/>
      <c r="F15042"/>
      <c r="G15042"/>
      <c r="H15042"/>
      <c r="I15042"/>
    </row>
    <row r="15043" spans="4:9" x14ac:dyDescent="0.2">
      <c r="D15043" s="7"/>
      <c r="E15043"/>
      <c r="F15043"/>
      <c r="G15043"/>
      <c r="H15043"/>
      <c r="I15043"/>
    </row>
    <row r="15044" spans="4:9" x14ac:dyDescent="0.2">
      <c r="D15044" s="7"/>
      <c r="E15044"/>
      <c r="F15044"/>
      <c r="G15044"/>
      <c r="H15044"/>
      <c r="I15044"/>
    </row>
    <row r="15045" spans="4:9" x14ac:dyDescent="0.2">
      <c r="D15045" s="7"/>
      <c r="E15045"/>
      <c r="F15045"/>
      <c r="G15045"/>
      <c r="H15045"/>
      <c r="I15045"/>
    </row>
    <row r="15046" spans="4:9" x14ac:dyDescent="0.2">
      <c r="D15046" s="7"/>
      <c r="E15046"/>
      <c r="F15046"/>
      <c r="G15046"/>
      <c r="H15046"/>
      <c r="I15046"/>
    </row>
    <row r="15047" spans="4:9" x14ac:dyDescent="0.2">
      <c r="D15047" s="7"/>
      <c r="E15047"/>
      <c r="F15047"/>
      <c r="G15047"/>
      <c r="H15047"/>
      <c r="I15047"/>
    </row>
    <row r="15048" spans="4:9" x14ac:dyDescent="0.2">
      <c r="D15048" s="7"/>
      <c r="E15048"/>
      <c r="F15048"/>
      <c r="G15048"/>
      <c r="H15048"/>
      <c r="I15048"/>
    </row>
    <row r="15049" spans="4:9" x14ac:dyDescent="0.2">
      <c r="D15049" s="7"/>
      <c r="E15049"/>
      <c r="F15049"/>
      <c r="G15049"/>
      <c r="H15049"/>
      <c r="I15049"/>
    </row>
    <row r="15050" spans="4:9" x14ac:dyDescent="0.2">
      <c r="D15050" s="7"/>
      <c r="E15050"/>
      <c r="F15050"/>
      <c r="G15050"/>
      <c r="H15050"/>
      <c r="I15050"/>
    </row>
    <row r="15051" spans="4:9" x14ac:dyDescent="0.2">
      <c r="D15051" s="7"/>
      <c r="E15051"/>
      <c r="F15051"/>
      <c r="G15051"/>
      <c r="H15051"/>
      <c r="I15051"/>
    </row>
    <row r="15052" spans="4:9" x14ac:dyDescent="0.2">
      <c r="D15052" s="7"/>
      <c r="E15052"/>
      <c r="F15052"/>
      <c r="G15052"/>
      <c r="H15052"/>
      <c r="I15052"/>
    </row>
    <row r="15053" spans="4:9" x14ac:dyDescent="0.2">
      <c r="D15053" s="7"/>
      <c r="E15053"/>
      <c r="F15053"/>
      <c r="G15053"/>
      <c r="H15053"/>
      <c r="I15053"/>
    </row>
    <row r="15054" spans="4:9" x14ac:dyDescent="0.2">
      <c r="D15054" s="7"/>
      <c r="E15054"/>
      <c r="F15054"/>
      <c r="G15054"/>
      <c r="H15054"/>
      <c r="I15054"/>
    </row>
    <row r="15055" spans="4:9" x14ac:dyDescent="0.2">
      <c r="D15055" s="7"/>
      <c r="E15055"/>
      <c r="F15055"/>
      <c r="G15055"/>
      <c r="H15055"/>
      <c r="I15055"/>
    </row>
    <row r="15056" spans="4:9" x14ac:dyDescent="0.2">
      <c r="D15056" s="7"/>
      <c r="E15056"/>
      <c r="F15056"/>
      <c r="G15056"/>
      <c r="H15056"/>
      <c r="I15056"/>
    </row>
    <row r="15057" spans="4:9" x14ac:dyDescent="0.2">
      <c r="D15057" s="7"/>
      <c r="E15057"/>
      <c r="F15057"/>
      <c r="G15057"/>
      <c r="H15057"/>
      <c r="I15057"/>
    </row>
    <row r="15058" spans="4:9" x14ac:dyDescent="0.2">
      <c r="D15058" s="7"/>
      <c r="E15058"/>
      <c r="F15058"/>
      <c r="G15058"/>
      <c r="H15058"/>
      <c r="I15058"/>
    </row>
    <row r="15059" spans="4:9" x14ac:dyDescent="0.2">
      <c r="D15059" s="7"/>
      <c r="E15059"/>
      <c r="F15059"/>
      <c r="G15059"/>
      <c r="H15059"/>
      <c r="I15059"/>
    </row>
    <row r="15060" spans="4:9" x14ac:dyDescent="0.2">
      <c r="D15060" s="7"/>
      <c r="E15060"/>
      <c r="F15060"/>
      <c r="G15060"/>
      <c r="H15060"/>
      <c r="I15060"/>
    </row>
    <row r="15061" spans="4:9" x14ac:dyDescent="0.2">
      <c r="D15061" s="7"/>
      <c r="E15061"/>
      <c r="F15061"/>
      <c r="G15061"/>
      <c r="H15061"/>
      <c r="I15061"/>
    </row>
    <row r="15062" spans="4:9" x14ac:dyDescent="0.2">
      <c r="D15062" s="7"/>
      <c r="E15062"/>
      <c r="F15062"/>
      <c r="G15062"/>
      <c r="H15062"/>
      <c r="I15062"/>
    </row>
    <row r="15063" spans="4:9" x14ac:dyDescent="0.2">
      <c r="D15063" s="7"/>
      <c r="E15063"/>
      <c r="F15063"/>
      <c r="G15063"/>
      <c r="H15063"/>
      <c r="I15063"/>
    </row>
    <row r="15064" spans="4:9" x14ac:dyDescent="0.2">
      <c r="D15064" s="7"/>
      <c r="E15064"/>
      <c r="F15064"/>
      <c r="G15064"/>
      <c r="H15064"/>
      <c r="I15064"/>
    </row>
    <row r="15065" spans="4:9" x14ac:dyDescent="0.2">
      <c r="D15065" s="7"/>
      <c r="E15065"/>
      <c r="F15065"/>
      <c r="G15065"/>
      <c r="H15065"/>
      <c r="I15065"/>
    </row>
    <row r="15066" spans="4:9" x14ac:dyDescent="0.2">
      <c r="D15066" s="7"/>
      <c r="E15066"/>
      <c r="F15066"/>
      <c r="G15066"/>
      <c r="H15066"/>
      <c r="I15066"/>
    </row>
    <row r="15067" spans="4:9" x14ac:dyDescent="0.2">
      <c r="D15067" s="7"/>
      <c r="E15067"/>
      <c r="F15067"/>
      <c r="G15067"/>
      <c r="H15067"/>
      <c r="I15067"/>
    </row>
    <row r="15068" spans="4:9" x14ac:dyDescent="0.2">
      <c r="D15068" s="7"/>
      <c r="E15068"/>
      <c r="F15068"/>
      <c r="G15068"/>
      <c r="H15068"/>
      <c r="I15068"/>
    </row>
    <row r="15069" spans="4:9" x14ac:dyDescent="0.2">
      <c r="D15069" s="7"/>
      <c r="E15069"/>
      <c r="F15069"/>
      <c r="G15069"/>
      <c r="H15069"/>
      <c r="I15069"/>
    </row>
    <row r="15070" spans="4:9" x14ac:dyDescent="0.2">
      <c r="D15070" s="7"/>
      <c r="E15070"/>
      <c r="F15070"/>
      <c r="G15070"/>
      <c r="H15070"/>
      <c r="I15070"/>
    </row>
    <row r="15071" spans="4:9" x14ac:dyDescent="0.2">
      <c r="D15071" s="7"/>
      <c r="E15071"/>
      <c r="F15071"/>
      <c r="G15071"/>
      <c r="H15071"/>
      <c r="I15071"/>
    </row>
    <row r="15072" spans="4:9" x14ac:dyDescent="0.2">
      <c r="D15072" s="7"/>
      <c r="E15072"/>
      <c r="F15072"/>
      <c r="G15072"/>
      <c r="H15072"/>
      <c r="I15072"/>
    </row>
    <row r="15073" spans="4:9" x14ac:dyDescent="0.2">
      <c r="D15073" s="7"/>
      <c r="E15073"/>
      <c r="F15073"/>
      <c r="G15073"/>
      <c r="H15073"/>
      <c r="I15073"/>
    </row>
    <row r="15074" spans="4:9" x14ac:dyDescent="0.2">
      <c r="D15074" s="7"/>
      <c r="E15074"/>
      <c r="F15074"/>
      <c r="G15074"/>
      <c r="H15074"/>
      <c r="I15074"/>
    </row>
    <row r="15075" spans="4:9" x14ac:dyDescent="0.2">
      <c r="D15075" s="7"/>
      <c r="E15075"/>
      <c r="F15075"/>
      <c r="G15075"/>
      <c r="H15075"/>
      <c r="I15075"/>
    </row>
    <row r="15076" spans="4:9" x14ac:dyDescent="0.2">
      <c r="D15076" s="7"/>
      <c r="E15076"/>
      <c r="F15076"/>
      <c r="G15076"/>
      <c r="H15076"/>
      <c r="I15076"/>
    </row>
    <row r="15077" spans="4:9" x14ac:dyDescent="0.2">
      <c r="D15077" s="7"/>
      <c r="E15077"/>
      <c r="F15077"/>
      <c r="G15077"/>
      <c r="H15077"/>
      <c r="I15077"/>
    </row>
    <row r="15078" spans="4:9" x14ac:dyDescent="0.2">
      <c r="D15078" s="7"/>
      <c r="E15078"/>
      <c r="F15078"/>
      <c r="G15078"/>
      <c r="H15078"/>
      <c r="I15078"/>
    </row>
    <row r="15079" spans="4:9" x14ac:dyDescent="0.2">
      <c r="D15079" s="7"/>
      <c r="E15079"/>
      <c r="F15079"/>
      <c r="G15079"/>
      <c r="H15079"/>
      <c r="I15079"/>
    </row>
    <row r="15080" spans="4:9" x14ac:dyDescent="0.2">
      <c r="D15080" s="7"/>
      <c r="E15080"/>
      <c r="F15080"/>
      <c r="G15080"/>
      <c r="H15080"/>
      <c r="I15080"/>
    </row>
    <row r="15081" spans="4:9" x14ac:dyDescent="0.2">
      <c r="D15081" s="7"/>
      <c r="E15081"/>
      <c r="F15081"/>
      <c r="G15081"/>
      <c r="H15081"/>
      <c r="I15081"/>
    </row>
    <row r="15082" spans="4:9" x14ac:dyDescent="0.2">
      <c r="D15082" s="7"/>
      <c r="E15082"/>
      <c r="F15082"/>
      <c r="G15082"/>
      <c r="H15082"/>
      <c r="I15082"/>
    </row>
    <row r="15083" spans="4:9" x14ac:dyDescent="0.2">
      <c r="D15083" s="7"/>
      <c r="E15083"/>
      <c r="F15083"/>
      <c r="G15083"/>
      <c r="H15083"/>
      <c r="I15083"/>
    </row>
    <row r="15084" spans="4:9" x14ac:dyDescent="0.2">
      <c r="D15084" s="7"/>
      <c r="E15084"/>
      <c r="F15084"/>
      <c r="G15084"/>
      <c r="H15084"/>
      <c r="I15084"/>
    </row>
    <row r="15085" spans="4:9" x14ac:dyDescent="0.2">
      <c r="D15085" s="7"/>
      <c r="E15085"/>
      <c r="F15085"/>
      <c r="G15085"/>
      <c r="H15085"/>
      <c r="I15085"/>
    </row>
    <row r="15086" spans="4:9" x14ac:dyDescent="0.2">
      <c r="D15086" s="7"/>
      <c r="E15086"/>
      <c r="F15086"/>
      <c r="G15086"/>
      <c r="H15086"/>
      <c r="I15086"/>
    </row>
    <row r="15087" spans="4:9" x14ac:dyDescent="0.2">
      <c r="D15087" s="7"/>
      <c r="E15087"/>
      <c r="F15087"/>
      <c r="G15087"/>
      <c r="H15087"/>
      <c r="I15087"/>
    </row>
    <row r="15088" spans="4:9" x14ac:dyDescent="0.2">
      <c r="D15088" s="7"/>
      <c r="E15088"/>
      <c r="F15088"/>
      <c r="G15088"/>
      <c r="H15088"/>
      <c r="I15088"/>
    </row>
    <row r="15089" spans="4:9" x14ac:dyDescent="0.2">
      <c r="D15089" s="7"/>
      <c r="E15089"/>
      <c r="F15089"/>
      <c r="G15089"/>
      <c r="H15089"/>
      <c r="I15089"/>
    </row>
    <row r="15090" spans="4:9" x14ac:dyDescent="0.2">
      <c r="D15090" s="7"/>
      <c r="E15090"/>
      <c r="F15090"/>
      <c r="G15090"/>
      <c r="H15090"/>
      <c r="I15090"/>
    </row>
    <row r="15091" spans="4:9" x14ac:dyDescent="0.2">
      <c r="D15091" s="7"/>
      <c r="E15091"/>
      <c r="F15091"/>
      <c r="G15091"/>
      <c r="H15091"/>
      <c r="I15091"/>
    </row>
    <row r="15092" spans="4:9" x14ac:dyDescent="0.2">
      <c r="D15092" s="7"/>
      <c r="E15092"/>
      <c r="F15092"/>
      <c r="G15092"/>
      <c r="H15092"/>
      <c r="I15092"/>
    </row>
    <row r="15093" spans="4:9" x14ac:dyDescent="0.2">
      <c r="D15093" s="7"/>
      <c r="E15093"/>
      <c r="F15093"/>
      <c r="G15093"/>
      <c r="H15093"/>
      <c r="I15093"/>
    </row>
    <row r="15094" spans="4:9" x14ac:dyDescent="0.2">
      <c r="D15094" s="7"/>
      <c r="E15094"/>
      <c r="F15094"/>
      <c r="G15094"/>
      <c r="H15094"/>
      <c r="I15094"/>
    </row>
    <row r="15095" spans="4:9" x14ac:dyDescent="0.2">
      <c r="D15095" s="7"/>
      <c r="E15095"/>
      <c r="F15095"/>
      <c r="G15095"/>
      <c r="H15095"/>
      <c r="I15095"/>
    </row>
    <row r="15096" spans="4:9" x14ac:dyDescent="0.2">
      <c r="D15096" s="7"/>
      <c r="E15096"/>
      <c r="F15096"/>
      <c r="G15096"/>
      <c r="H15096"/>
      <c r="I15096"/>
    </row>
    <row r="15097" spans="4:9" x14ac:dyDescent="0.2">
      <c r="D15097" s="7"/>
      <c r="E15097"/>
      <c r="F15097"/>
      <c r="G15097"/>
      <c r="H15097"/>
      <c r="I15097"/>
    </row>
    <row r="15098" spans="4:9" x14ac:dyDescent="0.2">
      <c r="D15098" s="7"/>
      <c r="E15098"/>
      <c r="F15098"/>
      <c r="G15098"/>
      <c r="H15098"/>
      <c r="I15098"/>
    </row>
    <row r="15099" spans="4:9" x14ac:dyDescent="0.2">
      <c r="D15099" s="7"/>
      <c r="E15099"/>
      <c r="F15099"/>
      <c r="G15099"/>
      <c r="H15099"/>
      <c r="I15099"/>
    </row>
    <row r="15100" spans="4:9" x14ac:dyDescent="0.2">
      <c r="D15100" s="7"/>
      <c r="E15100"/>
      <c r="F15100"/>
      <c r="G15100"/>
      <c r="H15100"/>
      <c r="I15100"/>
    </row>
    <row r="15101" spans="4:9" x14ac:dyDescent="0.2">
      <c r="D15101" s="7"/>
      <c r="E15101"/>
      <c r="F15101"/>
      <c r="G15101"/>
      <c r="H15101"/>
      <c r="I15101"/>
    </row>
    <row r="15102" spans="4:9" x14ac:dyDescent="0.2">
      <c r="D15102" s="7"/>
      <c r="E15102"/>
      <c r="F15102"/>
      <c r="G15102"/>
      <c r="H15102"/>
      <c r="I15102"/>
    </row>
    <row r="15103" spans="4:9" x14ac:dyDescent="0.2">
      <c r="D15103" s="7"/>
      <c r="E15103"/>
      <c r="F15103"/>
      <c r="G15103"/>
      <c r="H15103"/>
      <c r="I15103"/>
    </row>
    <row r="15104" spans="4:9" x14ac:dyDescent="0.2">
      <c r="D15104" s="7"/>
      <c r="E15104"/>
      <c r="F15104"/>
      <c r="G15104"/>
      <c r="H15104"/>
      <c r="I15104"/>
    </row>
    <row r="15105" spans="4:9" x14ac:dyDescent="0.2">
      <c r="D15105" s="7"/>
      <c r="E15105"/>
      <c r="F15105"/>
      <c r="G15105"/>
      <c r="H15105"/>
      <c r="I15105"/>
    </row>
    <row r="15106" spans="4:9" x14ac:dyDescent="0.2">
      <c r="D15106" s="7"/>
      <c r="E15106"/>
      <c r="F15106"/>
      <c r="G15106"/>
      <c r="H15106"/>
      <c r="I15106"/>
    </row>
    <row r="15107" spans="4:9" x14ac:dyDescent="0.2">
      <c r="D15107" s="7"/>
      <c r="E15107"/>
      <c r="F15107"/>
      <c r="G15107"/>
      <c r="H15107"/>
      <c r="I15107"/>
    </row>
    <row r="15108" spans="4:9" x14ac:dyDescent="0.2">
      <c r="D15108" s="7"/>
      <c r="E15108"/>
      <c r="F15108"/>
      <c r="G15108"/>
      <c r="H15108"/>
      <c r="I15108"/>
    </row>
    <row r="15109" spans="4:9" x14ac:dyDescent="0.2">
      <c r="D15109" s="7"/>
      <c r="E15109"/>
      <c r="F15109"/>
      <c r="G15109"/>
      <c r="H15109"/>
      <c r="I15109"/>
    </row>
    <row r="15110" spans="4:9" x14ac:dyDescent="0.2">
      <c r="D15110" s="7"/>
      <c r="E15110"/>
      <c r="F15110"/>
      <c r="G15110"/>
      <c r="H15110"/>
      <c r="I15110"/>
    </row>
    <row r="15111" spans="4:9" x14ac:dyDescent="0.2">
      <c r="D15111" s="7"/>
      <c r="E15111"/>
      <c r="F15111"/>
      <c r="G15111"/>
      <c r="H15111"/>
      <c r="I15111"/>
    </row>
    <row r="15112" spans="4:9" x14ac:dyDescent="0.2">
      <c r="D15112" s="7"/>
      <c r="E15112"/>
      <c r="F15112"/>
      <c r="G15112"/>
      <c r="H15112"/>
      <c r="I15112"/>
    </row>
    <row r="15113" spans="4:9" x14ac:dyDescent="0.2">
      <c r="D15113" s="7"/>
      <c r="E15113"/>
      <c r="F15113"/>
      <c r="G15113"/>
      <c r="H15113"/>
      <c r="I15113"/>
    </row>
    <row r="15114" spans="4:9" x14ac:dyDescent="0.2">
      <c r="D15114" s="7"/>
      <c r="E15114"/>
      <c r="F15114"/>
      <c r="G15114"/>
      <c r="H15114"/>
      <c r="I15114"/>
    </row>
    <row r="15115" spans="4:9" x14ac:dyDescent="0.2">
      <c r="D15115" s="7"/>
      <c r="E15115"/>
      <c r="F15115"/>
      <c r="G15115"/>
      <c r="H15115"/>
      <c r="I15115"/>
    </row>
    <row r="15116" spans="4:9" x14ac:dyDescent="0.2">
      <c r="D15116" s="7"/>
      <c r="E15116"/>
      <c r="F15116"/>
      <c r="G15116"/>
      <c r="H15116"/>
      <c r="I15116"/>
    </row>
    <row r="15117" spans="4:9" x14ac:dyDescent="0.2">
      <c r="D15117" s="7"/>
      <c r="E15117"/>
      <c r="F15117"/>
      <c r="G15117"/>
      <c r="H15117"/>
      <c r="I15117"/>
    </row>
    <row r="15118" spans="4:9" x14ac:dyDescent="0.2">
      <c r="D15118" s="7"/>
      <c r="E15118"/>
      <c r="F15118"/>
      <c r="G15118"/>
      <c r="H15118"/>
      <c r="I15118"/>
    </row>
    <row r="15119" spans="4:9" x14ac:dyDescent="0.2">
      <c r="D15119" s="7"/>
      <c r="E15119"/>
      <c r="F15119"/>
      <c r="G15119"/>
      <c r="H15119"/>
      <c r="I15119"/>
    </row>
    <row r="15120" spans="4:9" x14ac:dyDescent="0.2">
      <c r="D15120" s="7"/>
      <c r="E15120"/>
      <c r="F15120"/>
      <c r="G15120"/>
      <c r="H15120"/>
      <c r="I15120"/>
    </row>
    <row r="15121" spans="4:9" x14ac:dyDescent="0.2">
      <c r="D15121" s="7"/>
      <c r="E15121"/>
      <c r="F15121"/>
      <c r="G15121"/>
      <c r="H15121"/>
      <c r="I15121"/>
    </row>
    <row r="15122" spans="4:9" x14ac:dyDescent="0.2">
      <c r="D15122" s="7"/>
      <c r="E15122"/>
      <c r="F15122"/>
      <c r="G15122"/>
      <c r="H15122"/>
      <c r="I15122"/>
    </row>
    <row r="15123" spans="4:9" x14ac:dyDescent="0.2">
      <c r="D15123" s="7"/>
      <c r="E15123"/>
      <c r="F15123"/>
      <c r="G15123"/>
      <c r="H15123"/>
      <c r="I15123"/>
    </row>
    <row r="15124" spans="4:9" x14ac:dyDescent="0.2">
      <c r="D15124" s="7"/>
      <c r="E15124"/>
      <c r="F15124"/>
      <c r="G15124"/>
      <c r="H15124"/>
      <c r="I15124"/>
    </row>
    <row r="15125" spans="4:9" x14ac:dyDescent="0.2">
      <c r="D15125" s="7"/>
      <c r="E15125"/>
      <c r="F15125"/>
      <c r="G15125"/>
      <c r="H15125"/>
      <c r="I15125"/>
    </row>
    <row r="15126" spans="4:9" x14ac:dyDescent="0.2">
      <c r="D15126" s="7"/>
      <c r="E15126"/>
      <c r="F15126"/>
      <c r="G15126"/>
      <c r="H15126"/>
      <c r="I15126"/>
    </row>
    <row r="15127" spans="4:9" x14ac:dyDescent="0.2">
      <c r="D15127" s="7"/>
      <c r="E15127"/>
      <c r="F15127"/>
      <c r="G15127"/>
      <c r="H15127"/>
      <c r="I15127"/>
    </row>
    <row r="15128" spans="4:9" x14ac:dyDescent="0.2">
      <c r="D15128" s="7"/>
      <c r="E15128"/>
      <c r="F15128"/>
      <c r="G15128"/>
      <c r="H15128"/>
      <c r="I15128"/>
    </row>
    <row r="15129" spans="4:9" x14ac:dyDescent="0.2">
      <c r="D15129" s="7"/>
      <c r="E15129"/>
      <c r="F15129"/>
      <c r="G15129"/>
      <c r="H15129"/>
      <c r="I15129"/>
    </row>
    <row r="15130" spans="4:9" x14ac:dyDescent="0.2">
      <c r="D15130" s="7"/>
      <c r="E15130"/>
      <c r="F15130"/>
      <c r="G15130"/>
      <c r="H15130"/>
      <c r="I15130"/>
    </row>
    <row r="15131" spans="4:9" x14ac:dyDescent="0.2">
      <c r="D15131" s="7"/>
      <c r="E15131"/>
      <c r="F15131"/>
      <c r="G15131"/>
      <c r="H15131"/>
      <c r="I15131"/>
    </row>
    <row r="15132" spans="4:9" x14ac:dyDescent="0.2">
      <c r="D15132" s="7"/>
      <c r="E15132"/>
      <c r="F15132"/>
      <c r="G15132"/>
      <c r="H15132"/>
      <c r="I15132"/>
    </row>
    <row r="15133" spans="4:9" x14ac:dyDescent="0.2">
      <c r="D15133" s="7"/>
      <c r="E15133"/>
      <c r="F15133"/>
      <c r="G15133"/>
      <c r="H15133"/>
      <c r="I15133"/>
    </row>
    <row r="15134" spans="4:9" x14ac:dyDescent="0.2">
      <c r="D15134" s="7"/>
      <c r="E15134"/>
      <c r="F15134"/>
      <c r="G15134"/>
      <c r="H15134"/>
      <c r="I15134"/>
    </row>
    <row r="15135" spans="4:9" x14ac:dyDescent="0.2">
      <c r="D15135" s="7"/>
      <c r="E15135"/>
      <c r="F15135"/>
      <c r="G15135"/>
      <c r="H15135"/>
      <c r="I15135"/>
    </row>
    <row r="15136" spans="4:9" x14ac:dyDescent="0.2">
      <c r="D15136" s="7"/>
      <c r="E15136"/>
      <c r="F15136"/>
      <c r="G15136"/>
      <c r="H15136"/>
      <c r="I15136"/>
    </row>
    <row r="15137" spans="4:9" x14ac:dyDescent="0.2">
      <c r="D15137" s="7"/>
      <c r="E15137"/>
      <c r="F15137"/>
      <c r="G15137"/>
      <c r="H15137"/>
      <c r="I15137"/>
    </row>
    <row r="15138" spans="4:9" x14ac:dyDescent="0.2">
      <c r="D15138" s="7"/>
      <c r="E15138"/>
      <c r="F15138"/>
      <c r="G15138"/>
      <c r="H15138"/>
      <c r="I15138"/>
    </row>
    <row r="15139" spans="4:9" x14ac:dyDescent="0.2">
      <c r="D15139" s="7"/>
      <c r="E15139"/>
      <c r="F15139"/>
      <c r="G15139"/>
      <c r="H15139"/>
      <c r="I15139"/>
    </row>
    <row r="15140" spans="4:9" x14ac:dyDescent="0.2">
      <c r="D15140" s="7"/>
      <c r="E15140"/>
      <c r="F15140"/>
      <c r="G15140"/>
      <c r="H15140"/>
      <c r="I15140"/>
    </row>
    <row r="15141" spans="4:9" x14ac:dyDescent="0.2">
      <c r="D15141" s="7"/>
      <c r="E15141"/>
      <c r="F15141"/>
      <c r="G15141"/>
      <c r="H15141"/>
      <c r="I15141"/>
    </row>
    <row r="15142" spans="4:9" x14ac:dyDescent="0.2">
      <c r="D15142" s="7"/>
      <c r="E15142"/>
      <c r="F15142"/>
      <c r="G15142"/>
      <c r="H15142"/>
      <c r="I15142"/>
    </row>
    <row r="15143" spans="4:9" x14ac:dyDescent="0.2">
      <c r="D15143" s="7"/>
      <c r="E15143"/>
      <c r="F15143"/>
      <c r="G15143"/>
      <c r="H15143"/>
      <c r="I15143"/>
    </row>
    <row r="15144" spans="4:9" x14ac:dyDescent="0.2">
      <c r="D15144" s="7"/>
      <c r="E15144"/>
      <c r="F15144"/>
      <c r="G15144"/>
      <c r="H15144"/>
      <c r="I15144"/>
    </row>
    <row r="15145" spans="4:9" x14ac:dyDescent="0.2">
      <c r="D15145" s="7"/>
      <c r="E15145"/>
      <c r="F15145"/>
      <c r="G15145"/>
      <c r="H15145"/>
      <c r="I15145"/>
    </row>
    <row r="15146" spans="4:9" x14ac:dyDescent="0.2">
      <c r="D15146" s="7"/>
      <c r="E15146"/>
      <c r="F15146"/>
      <c r="G15146"/>
      <c r="H15146"/>
      <c r="I15146"/>
    </row>
    <row r="15147" spans="4:9" x14ac:dyDescent="0.2">
      <c r="D15147" s="7"/>
      <c r="E15147"/>
      <c r="F15147"/>
      <c r="G15147"/>
      <c r="H15147"/>
      <c r="I15147"/>
    </row>
    <row r="15148" spans="4:9" x14ac:dyDescent="0.2">
      <c r="D15148" s="7"/>
      <c r="E15148"/>
      <c r="F15148"/>
      <c r="G15148"/>
      <c r="H15148"/>
      <c r="I15148"/>
    </row>
    <row r="15149" spans="4:9" x14ac:dyDescent="0.2">
      <c r="D15149" s="7"/>
      <c r="E15149"/>
      <c r="F15149"/>
      <c r="G15149"/>
      <c r="H15149"/>
      <c r="I15149"/>
    </row>
    <row r="15150" spans="4:9" x14ac:dyDescent="0.2">
      <c r="D15150" s="7"/>
      <c r="E15150"/>
      <c r="F15150"/>
      <c r="G15150"/>
      <c r="H15150"/>
      <c r="I15150"/>
    </row>
    <row r="15151" spans="4:9" x14ac:dyDescent="0.2">
      <c r="D15151" s="7"/>
      <c r="E15151"/>
      <c r="F15151"/>
      <c r="G15151"/>
      <c r="H15151"/>
      <c r="I15151"/>
    </row>
    <row r="15152" spans="4:9" x14ac:dyDescent="0.2">
      <c r="D15152" s="7"/>
      <c r="E15152"/>
      <c r="F15152"/>
      <c r="G15152"/>
      <c r="H15152"/>
      <c r="I15152"/>
    </row>
    <row r="15153" spans="4:9" x14ac:dyDescent="0.2">
      <c r="D15153" s="7"/>
      <c r="E15153"/>
      <c r="F15153"/>
      <c r="G15153"/>
      <c r="H15153"/>
      <c r="I15153"/>
    </row>
    <row r="15154" spans="4:9" x14ac:dyDescent="0.2">
      <c r="D15154" s="7"/>
      <c r="E15154"/>
      <c r="F15154"/>
      <c r="G15154"/>
      <c r="H15154"/>
      <c r="I15154"/>
    </row>
    <row r="15155" spans="4:9" x14ac:dyDescent="0.2">
      <c r="D15155" s="7"/>
      <c r="E15155"/>
      <c r="F15155"/>
      <c r="G15155"/>
      <c r="H15155"/>
      <c r="I15155"/>
    </row>
    <row r="15156" spans="4:9" x14ac:dyDescent="0.2">
      <c r="D15156" s="7"/>
      <c r="E15156"/>
      <c r="F15156"/>
      <c r="G15156"/>
      <c r="H15156"/>
      <c r="I15156"/>
    </row>
    <row r="15157" spans="4:9" x14ac:dyDescent="0.2">
      <c r="D15157" s="7"/>
      <c r="E15157"/>
      <c r="F15157"/>
      <c r="G15157"/>
      <c r="H15157"/>
      <c r="I15157"/>
    </row>
    <row r="15158" spans="4:9" x14ac:dyDescent="0.2">
      <c r="D15158" s="7"/>
      <c r="E15158"/>
      <c r="F15158"/>
      <c r="G15158"/>
      <c r="H15158"/>
      <c r="I15158"/>
    </row>
    <row r="15159" spans="4:9" x14ac:dyDescent="0.2">
      <c r="D15159" s="7"/>
      <c r="E15159"/>
      <c r="F15159"/>
      <c r="G15159"/>
      <c r="H15159"/>
      <c r="I15159"/>
    </row>
    <row r="15160" spans="4:9" x14ac:dyDescent="0.2">
      <c r="D15160" s="7"/>
      <c r="E15160"/>
      <c r="F15160"/>
      <c r="G15160"/>
      <c r="H15160"/>
      <c r="I15160"/>
    </row>
    <row r="15161" spans="4:9" x14ac:dyDescent="0.2">
      <c r="D15161" s="7"/>
      <c r="E15161"/>
      <c r="F15161"/>
      <c r="G15161"/>
      <c r="H15161"/>
      <c r="I15161"/>
    </row>
    <row r="15162" spans="4:9" x14ac:dyDescent="0.2">
      <c r="D15162" s="7"/>
      <c r="E15162"/>
      <c r="F15162"/>
      <c r="G15162"/>
      <c r="H15162"/>
      <c r="I15162"/>
    </row>
    <row r="15163" spans="4:9" x14ac:dyDescent="0.2">
      <c r="D15163" s="7"/>
      <c r="E15163"/>
      <c r="F15163"/>
      <c r="G15163"/>
      <c r="H15163"/>
      <c r="I15163"/>
    </row>
    <row r="15164" spans="4:9" x14ac:dyDescent="0.2">
      <c r="D15164" s="7"/>
      <c r="E15164"/>
      <c r="F15164"/>
      <c r="G15164"/>
      <c r="H15164"/>
      <c r="I15164"/>
    </row>
    <row r="15165" spans="4:9" x14ac:dyDescent="0.2">
      <c r="D15165" s="7"/>
      <c r="E15165"/>
      <c r="F15165"/>
      <c r="G15165"/>
      <c r="H15165"/>
      <c r="I15165"/>
    </row>
    <row r="15166" spans="4:9" x14ac:dyDescent="0.2">
      <c r="D15166" s="7"/>
      <c r="E15166"/>
      <c r="F15166"/>
      <c r="G15166"/>
      <c r="H15166"/>
      <c r="I15166"/>
    </row>
    <row r="15167" spans="4:9" x14ac:dyDescent="0.2">
      <c r="D15167" s="7"/>
      <c r="E15167"/>
      <c r="F15167"/>
      <c r="G15167"/>
      <c r="H15167"/>
      <c r="I15167"/>
    </row>
    <row r="15168" spans="4:9" x14ac:dyDescent="0.2">
      <c r="D15168" s="7"/>
      <c r="E15168"/>
      <c r="F15168"/>
      <c r="G15168"/>
      <c r="H15168"/>
      <c r="I15168"/>
    </row>
    <row r="15169" spans="4:9" x14ac:dyDescent="0.2">
      <c r="D15169" s="7"/>
      <c r="E15169"/>
      <c r="F15169"/>
      <c r="G15169"/>
      <c r="H15169"/>
      <c r="I15169"/>
    </row>
    <row r="15170" spans="4:9" x14ac:dyDescent="0.2">
      <c r="D15170" s="7"/>
      <c r="E15170"/>
      <c r="F15170"/>
      <c r="G15170"/>
      <c r="H15170"/>
      <c r="I15170"/>
    </row>
    <row r="15171" spans="4:9" x14ac:dyDescent="0.2">
      <c r="D15171" s="7"/>
      <c r="E15171"/>
      <c r="F15171"/>
      <c r="G15171"/>
      <c r="H15171"/>
      <c r="I15171"/>
    </row>
    <row r="15172" spans="4:9" x14ac:dyDescent="0.2">
      <c r="D15172" s="7"/>
      <c r="E15172"/>
      <c r="F15172"/>
      <c r="G15172"/>
      <c r="H15172"/>
      <c r="I15172"/>
    </row>
    <row r="15173" spans="4:9" x14ac:dyDescent="0.2">
      <c r="D15173" s="7"/>
      <c r="E15173"/>
      <c r="F15173"/>
      <c r="G15173"/>
      <c r="H15173"/>
      <c r="I15173"/>
    </row>
    <row r="15174" spans="4:9" x14ac:dyDescent="0.2">
      <c r="D15174" s="7"/>
      <c r="E15174"/>
      <c r="F15174"/>
      <c r="G15174"/>
      <c r="H15174"/>
      <c r="I15174"/>
    </row>
    <row r="15175" spans="4:9" x14ac:dyDescent="0.2">
      <c r="D15175" s="7"/>
      <c r="E15175"/>
      <c r="F15175"/>
      <c r="G15175"/>
      <c r="H15175"/>
      <c r="I15175"/>
    </row>
    <row r="15176" spans="4:9" x14ac:dyDescent="0.2">
      <c r="D15176" s="7"/>
      <c r="E15176"/>
      <c r="F15176"/>
      <c r="G15176"/>
      <c r="H15176"/>
      <c r="I15176"/>
    </row>
    <row r="15177" spans="4:9" x14ac:dyDescent="0.2">
      <c r="D15177" s="7"/>
      <c r="E15177"/>
      <c r="F15177"/>
      <c r="G15177"/>
      <c r="H15177"/>
      <c r="I15177"/>
    </row>
    <row r="15178" spans="4:9" x14ac:dyDescent="0.2">
      <c r="D15178" s="7"/>
      <c r="E15178"/>
      <c r="F15178"/>
      <c r="G15178"/>
      <c r="H15178"/>
      <c r="I15178"/>
    </row>
    <row r="15179" spans="4:9" x14ac:dyDescent="0.2">
      <c r="D15179" s="7"/>
      <c r="E15179"/>
      <c r="F15179"/>
      <c r="G15179"/>
      <c r="H15179"/>
      <c r="I15179"/>
    </row>
    <row r="15180" spans="4:9" x14ac:dyDescent="0.2">
      <c r="D15180" s="7"/>
      <c r="E15180"/>
      <c r="F15180"/>
      <c r="G15180"/>
      <c r="H15180"/>
      <c r="I15180"/>
    </row>
    <row r="15181" spans="4:9" x14ac:dyDescent="0.2">
      <c r="D15181" s="7"/>
      <c r="E15181"/>
      <c r="F15181"/>
      <c r="G15181"/>
      <c r="H15181"/>
      <c r="I15181"/>
    </row>
    <row r="15182" spans="4:9" x14ac:dyDescent="0.2">
      <c r="D15182" s="7"/>
      <c r="E15182"/>
      <c r="F15182"/>
      <c r="G15182"/>
      <c r="H15182"/>
      <c r="I15182"/>
    </row>
    <row r="15183" spans="4:9" x14ac:dyDescent="0.2">
      <c r="D15183" s="7"/>
      <c r="E15183"/>
      <c r="F15183"/>
      <c r="G15183"/>
      <c r="H15183"/>
      <c r="I15183"/>
    </row>
    <row r="15184" spans="4:9" x14ac:dyDescent="0.2">
      <c r="D15184" s="7"/>
      <c r="E15184"/>
      <c r="F15184"/>
      <c r="G15184"/>
      <c r="H15184"/>
      <c r="I15184"/>
    </row>
    <row r="15185" spans="4:9" x14ac:dyDescent="0.2">
      <c r="D15185" s="7"/>
      <c r="E15185"/>
      <c r="F15185"/>
      <c r="G15185"/>
      <c r="H15185"/>
      <c r="I15185"/>
    </row>
    <row r="15186" spans="4:9" x14ac:dyDescent="0.2">
      <c r="D15186" s="7"/>
      <c r="E15186"/>
      <c r="F15186"/>
      <c r="G15186"/>
      <c r="H15186"/>
      <c r="I15186"/>
    </row>
    <row r="15187" spans="4:9" x14ac:dyDescent="0.2">
      <c r="D15187" s="7"/>
      <c r="E15187"/>
      <c r="F15187"/>
      <c r="G15187"/>
      <c r="H15187"/>
      <c r="I15187"/>
    </row>
    <row r="15188" spans="4:9" x14ac:dyDescent="0.2">
      <c r="D15188" s="7"/>
      <c r="E15188"/>
      <c r="F15188"/>
      <c r="G15188"/>
      <c r="H15188"/>
      <c r="I15188"/>
    </row>
    <row r="15189" spans="4:9" x14ac:dyDescent="0.2">
      <c r="D15189" s="7"/>
      <c r="E15189"/>
      <c r="F15189"/>
      <c r="G15189"/>
      <c r="H15189"/>
      <c r="I15189"/>
    </row>
    <row r="15190" spans="4:9" x14ac:dyDescent="0.2">
      <c r="D15190" s="7"/>
      <c r="E15190"/>
      <c r="F15190"/>
      <c r="G15190"/>
      <c r="H15190"/>
      <c r="I15190"/>
    </row>
    <row r="15191" spans="4:9" x14ac:dyDescent="0.2">
      <c r="D15191" s="7"/>
      <c r="E15191"/>
      <c r="F15191"/>
      <c r="G15191"/>
      <c r="H15191"/>
      <c r="I15191"/>
    </row>
    <row r="15192" spans="4:9" x14ac:dyDescent="0.2">
      <c r="D15192" s="7"/>
      <c r="E15192"/>
      <c r="F15192"/>
      <c r="G15192"/>
      <c r="H15192"/>
      <c r="I15192"/>
    </row>
    <row r="15193" spans="4:9" x14ac:dyDescent="0.2">
      <c r="D15193" s="7"/>
      <c r="E15193"/>
      <c r="F15193"/>
      <c r="G15193"/>
      <c r="H15193"/>
      <c r="I15193"/>
    </row>
    <row r="15194" spans="4:9" x14ac:dyDescent="0.2">
      <c r="D15194" s="7"/>
      <c r="E15194"/>
      <c r="F15194"/>
      <c r="G15194"/>
      <c r="H15194"/>
      <c r="I15194"/>
    </row>
    <row r="15195" spans="4:9" x14ac:dyDescent="0.2">
      <c r="D15195" s="7"/>
      <c r="E15195"/>
      <c r="F15195"/>
      <c r="G15195"/>
      <c r="H15195"/>
      <c r="I15195"/>
    </row>
    <row r="15196" spans="4:9" x14ac:dyDescent="0.2">
      <c r="D15196" s="7"/>
      <c r="E15196"/>
      <c r="F15196"/>
      <c r="G15196"/>
      <c r="H15196"/>
      <c r="I15196"/>
    </row>
    <row r="15197" spans="4:9" x14ac:dyDescent="0.2">
      <c r="D15197" s="7"/>
      <c r="E15197"/>
      <c r="F15197"/>
      <c r="G15197"/>
      <c r="H15197"/>
      <c r="I15197"/>
    </row>
    <row r="15198" spans="4:9" x14ac:dyDescent="0.2">
      <c r="D15198" s="7"/>
      <c r="E15198"/>
      <c r="F15198"/>
      <c r="G15198"/>
      <c r="H15198"/>
      <c r="I15198"/>
    </row>
    <row r="15199" spans="4:9" x14ac:dyDescent="0.2">
      <c r="D15199" s="7"/>
      <c r="E15199"/>
      <c r="F15199"/>
      <c r="G15199"/>
      <c r="H15199"/>
      <c r="I15199"/>
    </row>
    <row r="15200" spans="4:9" x14ac:dyDescent="0.2">
      <c r="D15200" s="7"/>
      <c r="E15200"/>
      <c r="F15200"/>
      <c r="G15200"/>
      <c r="H15200"/>
      <c r="I15200"/>
    </row>
    <row r="15201" spans="4:9" x14ac:dyDescent="0.2">
      <c r="D15201" s="7"/>
      <c r="E15201"/>
      <c r="F15201"/>
      <c r="G15201"/>
      <c r="H15201"/>
      <c r="I15201"/>
    </row>
    <row r="15202" spans="4:9" x14ac:dyDescent="0.2">
      <c r="D15202" s="7"/>
      <c r="E15202"/>
      <c r="F15202"/>
      <c r="G15202"/>
      <c r="H15202"/>
      <c r="I15202"/>
    </row>
    <row r="15203" spans="4:9" x14ac:dyDescent="0.2">
      <c r="D15203" s="7"/>
      <c r="E15203"/>
      <c r="F15203"/>
      <c r="G15203"/>
      <c r="H15203"/>
      <c r="I15203"/>
    </row>
    <row r="15204" spans="4:9" x14ac:dyDescent="0.2">
      <c r="D15204" s="7"/>
      <c r="E15204"/>
      <c r="F15204"/>
      <c r="G15204"/>
      <c r="H15204"/>
      <c r="I15204"/>
    </row>
    <row r="15205" spans="4:9" x14ac:dyDescent="0.2">
      <c r="D15205" s="7"/>
      <c r="E15205"/>
      <c r="F15205"/>
      <c r="G15205"/>
      <c r="H15205"/>
      <c r="I15205"/>
    </row>
    <row r="15206" spans="4:9" x14ac:dyDescent="0.2">
      <c r="D15206" s="7"/>
      <c r="E15206"/>
      <c r="F15206"/>
      <c r="G15206"/>
      <c r="H15206"/>
      <c r="I15206"/>
    </row>
    <row r="15207" spans="4:9" x14ac:dyDescent="0.2">
      <c r="D15207" s="7"/>
      <c r="E15207"/>
      <c r="F15207"/>
      <c r="G15207"/>
      <c r="H15207"/>
      <c r="I15207"/>
    </row>
    <row r="15208" spans="4:9" x14ac:dyDescent="0.2">
      <c r="D15208" s="7"/>
      <c r="E15208"/>
      <c r="F15208"/>
      <c r="G15208"/>
      <c r="H15208"/>
      <c r="I15208"/>
    </row>
    <row r="15209" spans="4:9" x14ac:dyDescent="0.2">
      <c r="D15209" s="7"/>
      <c r="E15209"/>
      <c r="F15209"/>
      <c r="G15209"/>
      <c r="H15209"/>
      <c r="I15209"/>
    </row>
    <row r="15210" spans="4:9" x14ac:dyDescent="0.2">
      <c r="D15210" s="7"/>
      <c r="E15210"/>
      <c r="F15210"/>
      <c r="G15210"/>
      <c r="H15210"/>
      <c r="I15210"/>
    </row>
    <row r="15211" spans="4:9" x14ac:dyDescent="0.2">
      <c r="D15211" s="7"/>
      <c r="E15211"/>
      <c r="F15211"/>
      <c r="G15211"/>
      <c r="H15211"/>
      <c r="I15211"/>
    </row>
    <row r="15212" spans="4:9" x14ac:dyDescent="0.2">
      <c r="D15212" s="7"/>
      <c r="E15212"/>
      <c r="F15212"/>
      <c r="G15212"/>
      <c r="H15212"/>
      <c r="I15212"/>
    </row>
    <row r="15213" spans="4:9" x14ac:dyDescent="0.2">
      <c r="D15213" s="7"/>
      <c r="E15213"/>
      <c r="F15213"/>
      <c r="G15213"/>
      <c r="H15213"/>
      <c r="I15213"/>
    </row>
    <row r="15214" spans="4:9" x14ac:dyDescent="0.2">
      <c r="D15214" s="7"/>
      <c r="E15214"/>
      <c r="F15214"/>
      <c r="G15214"/>
      <c r="H15214"/>
      <c r="I15214"/>
    </row>
    <row r="15215" spans="4:9" x14ac:dyDescent="0.2">
      <c r="D15215" s="7"/>
      <c r="E15215"/>
      <c r="F15215"/>
      <c r="G15215"/>
      <c r="H15215"/>
      <c r="I15215"/>
    </row>
    <row r="15216" spans="4:9" x14ac:dyDescent="0.2">
      <c r="D15216" s="7"/>
      <c r="E15216"/>
      <c r="F15216"/>
      <c r="G15216"/>
      <c r="H15216"/>
      <c r="I15216"/>
    </row>
    <row r="15217" spans="4:9" x14ac:dyDescent="0.2">
      <c r="D15217" s="7"/>
      <c r="E15217"/>
      <c r="F15217"/>
      <c r="G15217"/>
      <c r="H15217"/>
      <c r="I15217"/>
    </row>
    <row r="15218" spans="4:9" x14ac:dyDescent="0.2">
      <c r="D15218" s="7"/>
      <c r="E15218"/>
      <c r="F15218"/>
      <c r="G15218"/>
      <c r="H15218"/>
      <c r="I15218"/>
    </row>
    <row r="15219" spans="4:9" x14ac:dyDescent="0.2">
      <c r="D15219" s="7"/>
      <c r="E15219"/>
      <c r="F15219"/>
      <c r="G15219"/>
      <c r="H15219"/>
      <c r="I15219"/>
    </row>
    <row r="15220" spans="4:9" x14ac:dyDescent="0.2">
      <c r="D15220" s="7"/>
      <c r="E15220"/>
      <c r="F15220"/>
      <c r="G15220"/>
      <c r="H15220"/>
      <c r="I15220"/>
    </row>
    <row r="15221" spans="4:9" x14ac:dyDescent="0.2">
      <c r="D15221" s="7"/>
      <c r="E15221"/>
      <c r="F15221"/>
      <c r="G15221"/>
      <c r="H15221"/>
      <c r="I15221"/>
    </row>
    <row r="15222" spans="4:9" x14ac:dyDescent="0.2">
      <c r="D15222" s="7"/>
      <c r="E15222"/>
      <c r="F15222"/>
      <c r="G15222"/>
      <c r="H15222"/>
      <c r="I15222"/>
    </row>
    <row r="15223" spans="4:9" x14ac:dyDescent="0.2">
      <c r="D15223" s="7"/>
      <c r="E15223"/>
      <c r="F15223"/>
      <c r="G15223"/>
      <c r="H15223"/>
      <c r="I15223"/>
    </row>
    <row r="15224" spans="4:9" x14ac:dyDescent="0.2">
      <c r="D15224" s="7"/>
      <c r="E15224"/>
      <c r="F15224"/>
      <c r="G15224"/>
      <c r="H15224"/>
      <c r="I15224"/>
    </row>
    <row r="15225" spans="4:9" x14ac:dyDescent="0.2">
      <c r="D15225" s="7"/>
      <c r="E15225"/>
      <c r="F15225"/>
      <c r="G15225"/>
      <c r="H15225"/>
      <c r="I15225"/>
    </row>
    <row r="15226" spans="4:9" x14ac:dyDescent="0.2">
      <c r="D15226" s="7"/>
      <c r="E15226"/>
      <c r="F15226"/>
      <c r="G15226"/>
      <c r="H15226"/>
      <c r="I15226"/>
    </row>
    <row r="15227" spans="4:9" x14ac:dyDescent="0.2">
      <c r="D15227" s="7"/>
      <c r="E15227"/>
      <c r="F15227"/>
      <c r="G15227"/>
      <c r="H15227"/>
      <c r="I15227"/>
    </row>
    <row r="15228" spans="4:9" x14ac:dyDescent="0.2">
      <c r="D15228" s="7"/>
      <c r="E15228"/>
      <c r="F15228"/>
      <c r="G15228"/>
      <c r="H15228"/>
      <c r="I15228"/>
    </row>
    <row r="15229" spans="4:9" x14ac:dyDescent="0.2">
      <c r="D15229" s="7"/>
      <c r="E15229"/>
      <c r="F15229"/>
      <c r="G15229"/>
      <c r="H15229"/>
      <c r="I15229"/>
    </row>
    <row r="15230" spans="4:9" x14ac:dyDescent="0.2">
      <c r="D15230" s="7"/>
      <c r="E15230"/>
      <c r="F15230"/>
      <c r="G15230"/>
      <c r="H15230"/>
      <c r="I15230"/>
    </row>
    <row r="15231" spans="4:9" x14ac:dyDescent="0.2">
      <c r="D15231" s="7"/>
      <c r="E15231"/>
      <c r="F15231"/>
      <c r="G15231"/>
      <c r="H15231"/>
      <c r="I15231"/>
    </row>
    <row r="15232" spans="4:9" x14ac:dyDescent="0.2">
      <c r="D15232" s="7"/>
      <c r="E15232"/>
      <c r="F15232"/>
      <c r="G15232"/>
      <c r="H15232"/>
      <c r="I15232"/>
    </row>
    <row r="15233" spans="4:9" x14ac:dyDescent="0.2">
      <c r="D15233" s="7"/>
      <c r="E15233"/>
      <c r="F15233"/>
      <c r="G15233"/>
      <c r="H15233"/>
      <c r="I15233"/>
    </row>
    <row r="15234" spans="4:9" x14ac:dyDescent="0.2">
      <c r="D15234" s="7"/>
      <c r="E15234"/>
      <c r="F15234"/>
      <c r="G15234"/>
      <c r="H15234"/>
      <c r="I15234"/>
    </row>
    <row r="15235" spans="4:9" x14ac:dyDescent="0.2">
      <c r="D15235" s="7"/>
      <c r="E15235"/>
      <c r="F15235"/>
      <c r="G15235"/>
      <c r="H15235"/>
      <c r="I15235"/>
    </row>
    <row r="15236" spans="4:9" x14ac:dyDescent="0.2">
      <c r="D15236" s="7"/>
      <c r="E15236"/>
      <c r="F15236"/>
      <c r="G15236"/>
      <c r="H15236"/>
      <c r="I15236"/>
    </row>
    <row r="15237" spans="4:9" x14ac:dyDescent="0.2">
      <c r="D15237" s="7"/>
      <c r="E15237"/>
      <c r="F15237"/>
      <c r="G15237"/>
      <c r="H15237"/>
      <c r="I15237"/>
    </row>
    <row r="15238" spans="4:9" x14ac:dyDescent="0.2">
      <c r="D15238" s="7"/>
      <c r="E15238"/>
      <c r="F15238"/>
      <c r="G15238"/>
      <c r="H15238"/>
      <c r="I15238"/>
    </row>
    <row r="15239" spans="4:9" x14ac:dyDescent="0.2">
      <c r="D15239" s="7"/>
      <c r="E15239"/>
      <c r="F15239"/>
      <c r="G15239"/>
      <c r="H15239"/>
      <c r="I15239"/>
    </row>
    <row r="15240" spans="4:9" x14ac:dyDescent="0.2">
      <c r="D15240" s="7"/>
      <c r="E15240"/>
      <c r="F15240"/>
      <c r="G15240"/>
      <c r="H15240"/>
      <c r="I15240"/>
    </row>
    <row r="15241" spans="4:9" x14ac:dyDescent="0.2">
      <c r="D15241" s="7"/>
      <c r="E15241"/>
      <c r="F15241"/>
      <c r="G15241"/>
      <c r="H15241"/>
      <c r="I15241"/>
    </row>
    <row r="15242" spans="4:9" x14ac:dyDescent="0.2">
      <c r="D15242" s="7"/>
      <c r="E15242"/>
      <c r="F15242"/>
      <c r="G15242"/>
      <c r="H15242"/>
      <c r="I15242"/>
    </row>
    <row r="15243" spans="4:9" x14ac:dyDescent="0.2">
      <c r="D15243" s="7"/>
      <c r="E15243"/>
      <c r="F15243"/>
      <c r="G15243"/>
      <c r="H15243"/>
      <c r="I15243"/>
    </row>
    <row r="15244" spans="4:9" x14ac:dyDescent="0.2">
      <c r="D15244" s="7"/>
      <c r="E15244"/>
      <c r="F15244"/>
      <c r="G15244"/>
      <c r="H15244"/>
      <c r="I15244"/>
    </row>
    <row r="15245" spans="4:9" x14ac:dyDescent="0.2">
      <c r="D15245" s="7"/>
      <c r="E15245"/>
      <c r="F15245"/>
      <c r="G15245"/>
      <c r="H15245"/>
      <c r="I15245"/>
    </row>
    <row r="15246" spans="4:9" x14ac:dyDescent="0.2">
      <c r="D15246" s="7"/>
      <c r="E15246"/>
      <c r="F15246"/>
      <c r="G15246"/>
      <c r="H15246"/>
      <c r="I15246"/>
    </row>
    <row r="15247" spans="4:9" x14ac:dyDescent="0.2">
      <c r="D15247" s="7"/>
      <c r="E15247"/>
      <c r="F15247"/>
      <c r="G15247"/>
      <c r="H15247"/>
      <c r="I15247"/>
    </row>
    <row r="15248" spans="4:9" x14ac:dyDescent="0.2">
      <c r="D15248" s="7"/>
      <c r="E15248"/>
      <c r="F15248"/>
      <c r="G15248"/>
      <c r="H15248"/>
      <c r="I15248"/>
    </row>
    <row r="15249" spans="4:9" x14ac:dyDescent="0.2">
      <c r="D15249" s="7"/>
      <c r="E15249"/>
      <c r="F15249"/>
      <c r="G15249"/>
      <c r="H15249"/>
      <c r="I15249"/>
    </row>
    <row r="15250" spans="4:9" x14ac:dyDescent="0.2">
      <c r="D15250" s="7"/>
      <c r="E15250"/>
      <c r="F15250"/>
      <c r="G15250"/>
      <c r="H15250"/>
      <c r="I15250"/>
    </row>
    <row r="15251" spans="4:9" x14ac:dyDescent="0.2">
      <c r="D15251" s="7"/>
      <c r="E15251"/>
      <c r="F15251"/>
      <c r="G15251"/>
      <c r="H15251"/>
      <c r="I15251"/>
    </row>
    <row r="15252" spans="4:9" x14ac:dyDescent="0.2">
      <c r="D15252" s="7"/>
      <c r="E15252"/>
      <c r="F15252"/>
      <c r="G15252"/>
      <c r="H15252"/>
      <c r="I15252"/>
    </row>
    <row r="15253" spans="4:9" x14ac:dyDescent="0.2">
      <c r="D15253" s="7"/>
      <c r="E15253"/>
      <c r="F15253"/>
      <c r="G15253"/>
      <c r="H15253"/>
      <c r="I15253"/>
    </row>
    <row r="15254" spans="4:9" x14ac:dyDescent="0.2">
      <c r="D15254" s="7"/>
      <c r="E15254"/>
      <c r="F15254"/>
      <c r="G15254"/>
      <c r="H15254"/>
      <c r="I15254"/>
    </row>
    <row r="15255" spans="4:9" x14ac:dyDescent="0.2">
      <c r="D15255" s="7"/>
      <c r="E15255"/>
      <c r="F15255"/>
      <c r="G15255"/>
      <c r="H15255"/>
      <c r="I15255"/>
    </row>
    <row r="15256" spans="4:9" x14ac:dyDescent="0.2">
      <c r="D15256" s="7"/>
      <c r="E15256"/>
      <c r="F15256"/>
      <c r="G15256"/>
      <c r="H15256"/>
      <c r="I15256"/>
    </row>
    <row r="15257" spans="4:9" x14ac:dyDescent="0.2">
      <c r="D15257" s="7"/>
      <c r="E15257"/>
      <c r="F15257"/>
      <c r="G15257"/>
      <c r="H15257"/>
      <c r="I15257"/>
    </row>
    <row r="15258" spans="4:9" x14ac:dyDescent="0.2">
      <c r="D15258" s="7"/>
      <c r="E15258"/>
      <c r="F15258"/>
      <c r="G15258"/>
      <c r="H15258"/>
      <c r="I15258"/>
    </row>
    <row r="15259" spans="4:9" x14ac:dyDescent="0.2">
      <c r="D15259" s="7"/>
      <c r="E15259"/>
      <c r="F15259"/>
      <c r="G15259"/>
      <c r="H15259"/>
      <c r="I15259"/>
    </row>
    <row r="15260" spans="4:9" x14ac:dyDescent="0.2">
      <c r="D15260" s="7"/>
      <c r="E15260"/>
      <c r="F15260"/>
      <c r="G15260"/>
      <c r="H15260"/>
      <c r="I15260"/>
    </row>
    <row r="15261" spans="4:9" x14ac:dyDescent="0.2">
      <c r="D15261" s="7"/>
      <c r="E15261"/>
      <c r="F15261"/>
      <c r="G15261"/>
      <c r="H15261"/>
      <c r="I15261"/>
    </row>
    <row r="15262" spans="4:9" x14ac:dyDescent="0.2">
      <c r="D15262" s="7"/>
      <c r="E15262"/>
      <c r="F15262"/>
      <c r="G15262"/>
      <c r="H15262"/>
      <c r="I15262"/>
    </row>
    <row r="15263" spans="4:9" x14ac:dyDescent="0.2">
      <c r="D15263" s="7"/>
      <c r="E15263"/>
      <c r="F15263"/>
      <c r="G15263"/>
      <c r="H15263"/>
      <c r="I15263"/>
    </row>
    <row r="15264" spans="4:9" x14ac:dyDescent="0.2">
      <c r="D15264" s="7"/>
      <c r="E15264"/>
      <c r="F15264"/>
      <c r="G15264"/>
      <c r="H15264"/>
      <c r="I15264"/>
    </row>
    <row r="15265" spans="4:9" x14ac:dyDescent="0.2">
      <c r="D15265" s="7"/>
      <c r="E15265"/>
      <c r="F15265"/>
      <c r="G15265"/>
      <c r="H15265"/>
      <c r="I15265"/>
    </row>
    <row r="15266" spans="4:9" x14ac:dyDescent="0.2">
      <c r="D15266" s="7"/>
      <c r="E15266"/>
      <c r="F15266"/>
      <c r="G15266"/>
      <c r="H15266"/>
      <c r="I15266"/>
    </row>
    <row r="15267" spans="4:9" x14ac:dyDescent="0.2">
      <c r="D15267" s="7"/>
      <c r="E15267"/>
      <c r="F15267"/>
      <c r="G15267"/>
      <c r="H15267"/>
      <c r="I15267"/>
    </row>
    <row r="15268" spans="4:9" x14ac:dyDescent="0.2">
      <c r="D15268" s="7"/>
      <c r="E15268"/>
      <c r="F15268"/>
      <c r="G15268"/>
      <c r="H15268"/>
      <c r="I15268"/>
    </row>
    <row r="15269" spans="4:9" x14ac:dyDescent="0.2">
      <c r="D15269" s="7"/>
      <c r="E15269"/>
      <c r="F15269"/>
      <c r="G15269"/>
      <c r="H15269"/>
      <c r="I15269"/>
    </row>
    <row r="15270" spans="4:9" x14ac:dyDescent="0.2">
      <c r="D15270" s="7"/>
      <c r="E15270"/>
      <c r="F15270"/>
      <c r="G15270"/>
      <c r="H15270"/>
      <c r="I15270"/>
    </row>
    <row r="15271" spans="4:9" x14ac:dyDescent="0.2">
      <c r="D15271" s="7"/>
      <c r="E15271"/>
      <c r="F15271"/>
      <c r="G15271"/>
      <c r="H15271"/>
      <c r="I15271"/>
    </row>
    <row r="15272" spans="4:9" x14ac:dyDescent="0.2">
      <c r="D15272" s="7"/>
      <c r="E15272"/>
      <c r="F15272"/>
      <c r="G15272"/>
      <c r="H15272"/>
      <c r="I15272"/>
    </row>
    <row r="15273" spans="4:9" x14ac:dyDescent="0.2">
      <c r="D15273" s="7"/>
      <c r="E15273"/>
      <c r="F15273"/>
      <c r="G15273"/>
      <c r="H15273"/>
      <c r="I15273"/>
    </row>
    <row r="15274" spans="4:9" x14ac:dyDescent="0.2">
      <c r="D15274" s="7"/>
      <c r="E15274"/>
      <c r="F15274"/>
      <c r="G15274"/>
      <c r="H15274"/>
      <c r="I15274"/>
    </row>
    <row r="15275" spans="4:9" x14ac:dyDescent="0.2">
      <c r="D15275" s="7"/>
      <c r="E15275"/>
      <c r="F15275"/>
      <c r="G15275"/>
      <c r="H15275"/>
      <c r="I15275"/>
    </row>
    <row r="15276" spans="4:9" x14ac:dyDescent="0.2">
      <c r="D15276" s="7"/>
      <c r="E15276"/>
      <c r="F15276"/>
      <c r="G15276"/>
      <c r="H15276"/>
      <c r="I15276"/>
    </row>
    <row r="15277" spans="4:9" x14ac:dyDescent="0.2">
      <c r="D15277" s="7"/>
      <c r="E15277"/>
      <c r="F15277"/>
      <c r="G15277"/>
      <c r="H15277"/>
      <c r="I15277"/>
    </row>
    <row r="15278" spans="4:9" x14ac:dyDescent="0.2">
      <c r="D15278" s="7"/>
      <c r="E15278"/>
      <c r="F15278"/>
      <c r="G15278"/>
      <c r="H15278"/>
      <c r="I15278"/>
    </row>
    <row r="15279" spans="4:9" x14ac:dyDescent="0.2">
      <c r="D15279" s="7"/>
      <c r="E15279"/>
      <c r="F15279"/>
      <c r="G15279"/>
      <c r="H15279"/>
      <c r="I15279"/>
    </row>
    <row r="15280" spans="4:9" x14ac:dyDescent="0.2">
      <c r="D15280" s="7"/>
      <c r="E15280"/>
      <c r="F15280"/>
      <c r="G15280"/>
      <c r="H15280"/>
      <c r="I15280"/>
    </row>
    <row r="15281" spans="4:9" x14ac:dyDescent="0.2">
      <c r="D15281" s="7"/>
      <c r="E15281"/>
      <c r="F15281"/>
      <c r="G15281"/>
      <c r="H15281"/>
      <c r="I15281"/>
    </row>
    <row r="15282" spans="4:9" x14ac:dyDescent="0.2">
      <c r="D15282" s="7"/>
      <c r="E15282"/>
      <c r="F15282"/>
      <c r="G15282"/>
      <c r="H15282"/>
      <c r="I15282"/>
    </row>
    <row r="15283" spans="4:9" x14ac:dyDescent="0.2">
      <c r="D15283" s="7"/>
      <c r="E15283"/>
      <c r="F15283"/>
      <c r="G15283"/>
      <c r="H15283"/>
      <c r="I15283"/>
    </row>
    <row r="15284" spans="4:9" x14ac:dyDescent="0.2">
      <c r="D15284" s="7"/>
      <c r="E15284"/>
      <c r="F15284"/>
      <c r="G15284"/>
      <c r="H15284"/>
      <c r="I15284"/>
    </row>
    <row r="15285" spans="4:9" x14ac:dyDescent="0.2">
      <c r="D15285" s="7"/>
      <c r="E15285"/>
      <c r="F15285"/>
      <c r="G15285"/>
      <c r="H15285"/>
      <c r="I15285"/>
    </row>
    <row r="15286" spans="4:9" x14ac:dyDescent="0.2">
      <c r="D15286" s="7"/>
      <c r="E15286"/>
      <c r="F15286"/>
      <c r="G15286"/>
      <c r="H15286"/>
      <c r="I15286"/>
    </row>
    <row r="15287" spans="4:9" x14ac:dyDescent="0.2">
      <c r="D15287" s="7"/>
      <c r="E15287"/>
      <c r="F15287"/>
      <c r="G15287"/>
      <c r="H15287"/>
      <c r="I15287"/>
    </row>
    <row r="15288" spans="4:9" x14ac:dyDescent="0.2">
      <c r="D15288" s="7"/>
      <c r="E15288"/>
      <c r="F15288"/>
      <c r="G15288"/>
      <c r="H15288"/>
      <c r="I15288"/>
    </row>
    <row r="15289" spans="4:9" x14ac:dyDescent="0.2">
      <c r="D15289" s="7"/>
      <c r="E15289"/>
      <c r="F15289"/>
      <c r="G15289"/>
      <c r="H15289"/>
      <c r="I15289"/>
    </row>
    <row r="15290" spans="4:9" x14ac:dyDescent="0.2">
      <c r="D15290" s="7"/>
      <c r="E15290"/>
      <c r="F15290"/>
      <c r="G15290"/>
      <c r="H15290"/>
      <c r="I15290"/>
    </row>
    <row r="15291" spans="4:9" x14ac:dyDescent="0.2">
      <c r="D15291" s="7"/>
      <c r="E15291"/>
      <c r="F15291"/>
      <c r="G15291"/>
      <c r="H15291"/>
      <c r="I15291"/>
    </row>
    <row r="15292" spans="4:9" x14ac:dyDescent="0.2">
      <c r="D15292" s="7"/>
      <c r="E15292"/>
      <c r="F15292"/>
      <c r="G15292"/>
      <c r="H15292"/>
      <c r="I15292"/>
    </row>
    <row r="15293" spans="4:9" x14ac:dyDescent="0.2">
      <c r="D15293" s="7"/>
      <c r="E15293"/>
      <c r="F15293"/>
      <c r="G15293"/>
      <c r="H15293"/>
      <c r="I15293"/>
    </row>
    <row r="15294" spans="4:9" x14ac:dyDescent="0.2">
      <c r="D15294" s="7"/>
      <c r="E15294"/>
      <c r="F15294"/>
      <c r="G15294"/>
      <c r="H15294"/>
      <c r="I15294"/>
    </row>
    <row r="15295" spans="4:9" x14ac:dyDescent="0.2">
      <c r="D15295" s="7"/>
      <c r="E15295"/>
      <c r="F15295"/>
      <c r="G15295"/>
      <c r="H15295"/>
      <c r="I15295"/>
    </row>
    <row r="15296" spans="4:9" x14ac:dyDescent="0.2">
      <c r="D15296" s="7"/>
      <c r="E15296"/>
      <c r="F15296"/>
      <c r="G15296"/>
      <c r="H15296"/>
      <c r="I15296"/>
    </row>
    <row r="15297" spans="4:9" x14ac:dyDescent="0.2">
      <c r="D15297" s="7"/>
      <c r="E15297"/>
      <c r="F15297"/>
      <c r="G15297"/>
      <c r="H15297"/>
      <c r="I15297"/>
    </row>
    <row r="15298" spans="4:9" x14ac:dyDescent="0.2">
      <c r="D15298" s="7"/>
      <c r="E15298"/>
      <c r="F15298"/>
      <c r="G15298"/>
      <c r="H15298"/>
      <c r="I15298"/>
    </row>
    <row r="15299" spans="4:9" x14ac:dyDescent="0.2">
      <c r="D15299" s="7"/>
      <c r="E15299"/>
      <c r="F15299"/>
      <c r="G15299"/>
      <c r="H15299"/>
      <c r="I15299"/>
    </row>
    <row r="15300" spans="4:9" x14ac:dyDescent="0.2">
      <c r="D15300" s="7"/>
      <c r="E15300"/>
      <c r="F15300"/>
      <c r="G15300"/>
      <c r="H15300"/>
      <c r="I15300"/>
    </row>
    <row r="15301" spans="4:9" x14ac:dyDescent="0.2">
      <c r="D15301" s="7"/>
      <c r="E15301"/>
      <c r="F15301"/>
      <c r="G15301"/>
      <c r="H15301"/>
      <c r="I15301"/>
    </row>
    <row r="15302" spans="4:9" x14ac:dyDescent="0.2">
      <c r="D15302" s="7"/>
      <c r="E15302"/>
      <c r="F15302"/>
      <c r="G15302"/>
      <c r="H15302"/>
      <c r="I15302"/>
    </row>
    <row r="15303" spans="4:9" x14ac:dyDescent="0.2">
      <c r="D15303" s="7"/>
      <c r="E15303"/>
      <c r="F15303"/>
      <c r="G15303"/>
      <c r="H15303"/>
      <c r="I15303"/>
    </row>
    <row r="15304" spans="4:9" x14ac:dyDescent="0.2">
      <c r="D15304" s="7"/>
      <c r="E15304"/>
      <c r="F15304"/>
      <c r="G15304"/>
      <c r="H15304"/>
      <c r="I15304"/>
    </row>
    <row r="15305" spans="4:9" x14ac:dyDescent="0.2">
      <c r="D15305" s="7"/>
      <c r="E15305"/>
      <c r="F15305"/>
      <c r="G15305"/>
      <c r="H15305"/>
      <c r="I15305"/>
    </row>
    <row r="15306" spans="4:9" x14ac:dyDescent="0.2">
      <c r="D15306" s="7"/>
      <c r="E15306"/>
      <c r="F15306"/>
      <c r="G15306"/>
      <c r="H15306"/>
      <c r="I15306"/>
    </row>
    <row r="15307" spans="4:9" x14ac:dyDescent="0.2">
      <c r="D15307" s="7"/>
      <c r="E15307"/>
      <c r="F15307"/>
      <c r="G15307"/>
      <c r="H15307"/>
      <c r="I15307"/>
    </row>
    <row r="15308" spans="4:9" x14ac:dyDescent="0.2">
      <c r="D15308" s="7"/>
      <c r="E15308"/>
      <c r="F15308"/>
      <c r="G15308"/>
      <c r="H15308"/>
      <c r="I15308"/>
    </row>
    <row r="15309" spans="4:9" x14ac:dyDescent="0.2">
      <c r="D15309" s="7"/>
      <c r="E15309"/>
      <c r="F15309"/>
      <c r="G15309"/>
      <c r="H15309"/>
      <c r="I15309"/>
    </row>
    <row r="15310" spans="4:9" x14ac:dyDescent="0.2">
      <c r="D15310" s="7"/>
      <c r="E15310"/>
      <c r="F15310"/>
      <c r="G15310"/>
      <c r="H15310"/>
      <c r="I15310"/>
    </row>
    <row r="15311" spans="4:9" x14ac:dyDescent="0.2">
      <c r="D15311" s="7"/>
      <c r="E15311"/>
      <c r="F15311"/>
      <c r="G15311"/>
      <c r="H15311"/>
      <c r="I15311"/>
    </row>
    <row r="15312" spans="4:9" x14ac:dyDescent="0.2">
      <c r="D15312" s="7"/>
      <c r="E15312"/>
      <c r="F15312"/>
      <c r="G15312"/>
      <c r="H15312"/>
      <c r="I15312"/>
    </row>
    <row r="15313" spans="4:9" x14ac:dyDescent="0.2">
      <c r="D15313" s="7"/>
      <c r="E15313"/>
      <c r="F15313"/>
      <c r="G15313"/>
      <c r="H15313"/>
      <c r="I15313"/>
    </row>
    <row r="15314" spans="4:9" x14ac:dyDescent="0.2">
      <c r="D15314" s="7"/>
      <c r="E15314"/>
      <c r="F15314"/>
      <c r="G15314"/>
      <c r="H15314"/>
      <c r="I15314"/>
    </row>
    <row r="15315" spans="4:9" x14ac:dyDescent="0.2">
      <c r="D15315" s="7"/>
      <c r="E15315"/>
      <c r="F15315"/>
      <c r="G15315"/>
      <c r="H15315"/>
      <c r="I15315"/>
    </row>
    <row r="15316" spans="4:9" x14ac:dyDescent="0.2">
      <c r="D15316" s="7"/>
      <c r="E15316"/>
      <c r="F15316"/>
      <c r="G15316"/>
      <c r="H15316"/>
      <c r="I15316"/>
    </row>
    <row r="15317" spans="4:9" x14ac:dyDescent="0.2">
      <c r="D15317" s="7"/>
      <c r="E15317"/>
      <c r="F15317"/>
      <c r="G15317"/>
      <c r="H15317"/>
      <c r="I15317"/>
    </row>
    <row r="15318" spans="4:9" x14ac:dyDescent="0.2">
      <c r="D15318" s="7"/>
      <c r="E15318"/>
      <c r="F15318"/>
      <c r="G15318"/>
      <c r="H15318"/>
      <c r="I15318"/>
    </row>
    <row r="15319" spans="4:9" x14ac:dyDescent="0.2">
      <c r="D15319" s="7"/>
      <c r="E15319"/>
      <c r="F15319"/>
      <c r="G15319"/>
      <c r="H15319"/>
      <c r="I15319"/>
    </row>
    <row r="15320" spans="4:9" x14ac:dyDescent="0.2">
      <c r="D15320" s="7"/>
      <c r="E15320"/>
      <c r="F15320"/>
      <c r="G15320"/>
      <c r="H15320"/>
      <c r="I15320"/>
    </row>
    <row r="15321" spans="4:9" x14ac:dyDescent="0.2">
      <c r="D15321" s="7"/>
      <c r="E15321"/>
      <c r="F15321"/>
      <c r="G15321"/>
      <c r="H15321"/>
      <c r="I15321"/>
    </row>
    <row r="15322" spans="4:9" x14ac:dyDescent="0.2">
      <c r="D15322" s="7"/>
      <c r="E15322"/>
      <c r="F15322"/>
      <c r="G15322"/>
      <c r="H15322"/>
      <c r="I15322"/>
    </row>
    <row r="15323" spans="4:9" x14ac:dyDescent="0.2">
      <c r="D15323" s="7"/>
      <c r="E15323"/>
      <c r="F15323"/>
      <c r="G15323"/>
      <c r="H15323"/>
      <c r="I15323"/>
    </row>
    <row r="15324" spans="4:9" x14ac:dyDescent="0.2">
      <c r="D15324" s="7"/>
      <c r="E15324"/>
      <c r="F15324"/>
      <c r="G15324"/>
      <c r="H15324"/>
      <c r="I15324"/>
    </row>
    <row r="15325" spans="4:9" x14ac:dyDescent="0.2">
      <c r="D15325" s="7"/>
      <c r="E15325"/>
      <c r="F15325"/>
      <c r="G15325"/>
      <c r="H15325"/>
      <c r="I15325"/>
    </row>
    <row r="15326" spans="4:9" x14ac:dyDescent="0.2">
      <c r="D15326" s="7"/>
      <c r="E15326"/>
      <c r="F15326"/>
      <c r="G15326"/>
      <c r="H15326"/>
      <c r="I15326"/>
    </row>
    <row r="15327" spans="4:9" x14ac:dyDescent="0.2">
      <c r="D15327" s="7"/>
      <c r="E15327"/>
      <c r="F15327"/>
      <c r="G15327"/>
      <c r="H15327"/>
      <c r="I15327"/>
    </row>
    <row r="15328" spans="4:9" x14ac:dyDescent="0.2">
      <c r="D15328" s="7"/>
      <c r="E15328"/>
      <c r="F15328"/>
      <c r="G15328"/>
      <c r="H15328"/>
      <c r="I15328"/>
    </row>
    <row r="15329" spans="4:9" x14ac:dyDescent="0.2">
      <c r="D15329" s="7"/>
      <c r="E15329"/>
      <c r="F15329"/>
      <c r="G15329"/>
      <c r="H15329"/>
      <c r="I15329"/>
    </row>
    <row r="15330" spans="4:9" x14ac:dyDescent="0.2">
      <c r="D15330" s="7"/>
      <c r="E15330"/>
      <c r="F15330"/>
      <c r="G15330"/>
      <c r="H15330"/>
      <c r="I15330"/>
    </row>
    <row r="15331" spans="4:9" x14ac:dyDescent="0.2">
      <c r="D15331" s="7"/>
      <c r="E15331"/>
      <c r="F15331"/>
      <c r="G15331"/>
      <c r="H15331"/>
      <c r="I15331"/>
    </row>
    <row r="15332" spans="4:9" x14ac:dyDescent="0.2">
      <c r="D15332" s="7"/>
      <c r="E15332"/>
      <c r="F15332"/>
      <c r="G15332"/>
      <c r="H15332"/>
      <c r="I15332"/>
    </row>
    <row r="15333" spans="4:9" x14ac:dyDescent="0.2">
      <c r="D15333" s="7"/>
      <c r="E15333"/>
      <c r="F15333"/>
      <c r="G15333"/>
      <c r="H15333"/>
      <c r="I15333"/>
    </row>
    <row r="15334" spans="4:9" x14ac:dyDescent="0.2">
      <c r="D15334" s="7"/>
      <c r="E15334"/>
      <c r="F15334"/>
      <c r="G15334"/>
      <c r="H15334"/>
      <c r="I15334"/>
    </row>
    <row r="15335" spans="4:9" x14ac:dyDescent="0.2">
      <c r="D15335" s="7"/>
      <c r="E15335"/>
      <c r="F15335"/>
      <c r="G15335"/>
      <c r="H15335"/>
      <c r="I15335"/>
    </row>
    <row r="15336" spans="4:9" x14ac:dyDescent="0.2">
      <c r="D15336" s="7"/>
      <c r="E15336"/>
      <c r="F15336"/>
      <c r="G15336"/>
      <c r="H15336"/>
      <c r="I15336"/>
    </row>
    <row r="15337" spans="4:9" x14ac:dyDescent="0.2">
      <c r="D15337" s="7"/>
      <c r="E15337"/>
      <c r="F15337"/>
      <c r="G15337"/>
      <c r="H15337"/>
      <c r="I15337"/>
    </row>
    <row r="15338" spans="4:9" x14ac:dyDescent="0.2">
      <c r="D15338" s="7"/>
      <c r="E15338"/>
      <c r="F15338"/>
      <c r="G15338"/>
      <c r="H15338"/>
      <c r="I15338"/>
    </row>
    <row r="15339" spans="4:9" x14ac:dyDescent="0.2">
      <c r="D15339" s="7"/>
      <c r="E15339"/>
      <c r="F15339"/>
      <c r="G15339"/>
      <c r="H15339"/>
      <c r="I15339"/>
    </row>
    <row r="15340" spans="4:9" x14ac:dyDescent="0.2">
      <c r="D15340" s="7"/>
      <c r="E15340"/>
      <c r="F15340"/>
      <c r="G15340"/>
      <c r="H15340"/>
      <c r="I15340"/>
    </row>
    <row r="15341" spans="4:9" x14ac:dyDescent="0.2">
      <c r="D15341" s="7"/>
      <c r="E15341"/>
      <c r="F15341"/>
      <c r="G15341"/>
      <c r="H15341"/>
      <c r="I15341"/>
    </row>
    <row r="15342" spans="4:9" x14ac:dyDescent="0.2">
      <c r="D15342" s="7"/>
      <c r="E15342"/>
      <c r="F15342"/>
      <c r="G15342"/>
      <c r="H15342"/>
      <c r="I15342"/>
    </row>
    <row r="15343" spans="4:9" x14ac:dyDescent="0.2">
      <c r="D15343" s="7"/>
      <c r="E15343"/>
      <c r="F15343"/>
      <c r="G15343"/>
      <c r="H15343"/>
      <c r="I15343"/>
    </row>
    <row r="15344" spans="4:9" x14ac:dyDescent="0.2">
      <c r="D15344" s="7"/>
      <c r="E15344"/>
      <c r="F15344"/>
      <c r="G15344"/>
      <c r="H15344"/>
      <c r="I15344"/>
    </row>
    <row r="15345" spans="4:9" x14ac:dyDescent="0.2">
      <c r="D15345" s="7"/>
      <c r="E15345"/>
      <c r="F15345"/>
      <c r="G15345"/>
      <c r="H15345"/>
      <c r="I15345"/>
    </row>
    <row r="15346" spans="4:9" x14ac:dyDescent="0.2">
      <c r="D15346" s="7"/>
      <c r="E15346"/>
      <c r="F15346"/>
      <c r="G15346"/>
      <c r="H15346"/>
      <c r="I15346"/>
    </row>
    <row r="15347" spans="4:9" x14ac:dyDescent="0.2">
      <c r="D15347" s="7"/>
      <c r="E15347"/>
      <c r="F15347"/>
      <c r="G15347"/>
      <c r="H15347"/>
      <c r="I15347"/>
    </row>
    <row r="15348" spans="4:9" x14ac:dyDescent="0.2">
      <c r="D15348" s="7"/>
      <c r="E15348"/>
      <c r="F15348"/>
      <c r="G15348"/>
      <c r="H15348"/>
      <c r="I15348"/>
    </row>
    <row r="15349" spans="4:9" x14ac:dyDescent="0.2">
      <c r="D15349" s="7"/>
      <c r="E15349"/>
      <c r="F15349"/>
      <c r="G15349"/>
      <c r="H15349"/>
      <c r="I15349"/>
    </row>
    <row r="15350" spans="4:9" x14ac:dyDescent="0.2">
      <c r="D15350" s="7"/>
      <c r="E15350"/>
      <c r="F15350"/>
      <c r="G15350"/>
      <c r="H15350"/>
      <c r="I15350"/>
    </row>
    <row r="15351" spans="4:9" x14ac:dyDescent="0.2">
      <c r="D15351" s="7"/>
      <c r="E15351"/>
      <c r="F15351"/>
      <c r="G15351"/>
      <c r="H15351"/>
      <c r="I15351"/>
    </row>
    <row r="15352" spans="4:9" x14ac:dyDescent="0.2">
      <c r="D15352" s="7"/>
      <c r="E15352"/>
      <c r="F15352"/>
      <c r="G15352"/>
      <c r="H15352"/>
      <c r="I15352"/>
    </row>
    <row r="15353" spans="4:9" x14ac:dyDescent="0.2">
      <c r="D15353" s="7"/>
      <c r="E15353"/>
      <c r="F15353"/>
      <c r="G15353"/>
      <c r="H15353"/>
      <c r="I15353"/>
    </row>
    <row r="15354" spans="4:9" x14ac:dyDescent="0.2">
      <c r="D15354" s="7"/>
      <c r="E15354"/>
      <c r="F15354"/>
      <c r="G15354"/>
      <c r="H15354"/>
      <c r="I15354"/>
    </row>
    <row r="15355" spans="4:9" x14ac:dyDescent="0.2">
      <c r="D15355" s="7"/>
      <c r="E15355"/>
      <c r="F15355"/>
      <c r="G15355"/>
      <c r="H15355"/>
      <c r="I15355"/>
    </row>
    <row r="15356" spans="4:9" x14ac:dyDescent="0.2">
      <c r="D15356" s="7"/>
      <c r="E15356"/>
      <c r="F15356"/>
      <c r="G15356"/>
      <c r="H15356"/>
      <c r="I15356"/>
    </row>
    <row r="15357" spans="4:9" x14ac:dyDescent="0.2">
      <c r="D15357" s="7"/>
      <c r="E15357"/>
      <c r="F15357"/>
      <c r="G15357"/>
      <c r="H15357"/>
      <c r="I15357"/>
    </row>
    <row r="15358" spans="4:9" x14ac:dyDescent="0.2">
      <c r="D15358" s="7"/>
      <c r="E15358"/>
      <c r="F15358"/>
      <c r="G15358"/>
      <c r="H15358"/>
      <c r="I15358"/>
    </row>
    <row r="15359" spans="4:9" x14ac:dyDescent="0.2">
      <c r="D15359" s="7"/>
      <c r="E15359"/>
      <c r="F15359"/>
      <c r="G15359"/>
      <c r="H15359"/>
      <c r="I15359"/>
    </row>
    <row r="15360" spans="4:9" x14ac:dyDescent="0.2">
      <c r="D15360" s="7"/>
      <c r="E15360"/>
      <c r="F15360"/>
      <c r="G15360"/>
      <c r="H15360"/>
      <c r="I15360"/>
    </row>
    <row r="15361" spans="4:9" x14ac:dyDescent="0.2">
      <c r="D15361" s="7"/>
      <c r="E15361"/>
      <c r="F15361"/>
      <c r="G15361"/>
      <c r="H15361"/>
      <c r="I15361"/>
    </row>
    <row r="15362" spans="4:9" x14ac:dyDescent="0.2">
      <c r="D15362" s="7"/>
      <c r="E15362"/>
      <c r="F15362"/>
      <c r="G15362"/>
      <c r="H15362"/>
      <c r="I15362"/>
    </row>
    <row r="15363" spans="4:9" x14ac:dyDescent="0.2">
      <c r="D15363" s="7"/>
      <c r="E15363"/>
      <c r="F15363"/>
      <c r="G15363"/>
      <c r="H15363"/>
      <c r="I15363"/>
    </row>
    <row r="15364" spans="4:9" x14ac:dyDescent="0.2">
      <c r="D15364" s="7"/>
      <c r="E15364"/>
      <c r="F15364"/>
      <c r="G15364"/>
      <c r="H15364"/>
      <c r="I15364"/>
    </row>
    <row r="15365" spans="4:9" x14ac:dyDescent="0.2">
      <c r="D15365" s="7"/>
      <c r="E15365"/>
      <c r="F15365"/>
      <c r="G15365"/>
      <c r="H15365"/>
      <c r="I15365"/>
    </row>
    <row r="15366" spans="4:9" x14ac:dyDescent="0.2">
      <c r="D15366" s="7"/>
      <c r="E15366"/>
      <c r="F15366"/>
      <c r="G15366"/>
      <c r="H15366"/>
      <c r="I15366"/>
    </row>
    <row r="15367" spans="4:9" x14ac:dyDescent="0.2">
      <c r="D15367" s="7"/>
      <c r="E15367"/>
      <c r="F15367"/>
      <c r="G15367"/>
      <c r="H15367"/>
      <c r="I15367"/>
    </row>
    <row r="15368" spans="4:9" x14ac:dyDescent="0.2">
      <c r="D15368" s="7"/>
      <c r="E15368"/>
      <c r="F15368"/>
      <c r="G15368"/>
      <c r="H15368"/>
      <c r="I15368"/>
    </row>
    <row r="15369" spans="4:9" x14ac:dyDescent="0.2">
      <c r="D15369" s="7"/>
      <c r="E15369"/>
      <c r="F15369"/>
      <c r="G15369"/>
      <c r="H15369"/>
      <c r="I15369"/>
    </row>
    <row r="15370" spans="4:9" x14ac:dyDescent="0.2">
      <c r="D15370" s="7"/>
      <c r="E15370"/>
      <c r="F15370"/>
      <c r="G15370"/>
      <c r="H15370"/>
      <c r="I15370"/>
    </row>
    <row r="15371" spans="4:9" x14ac:dyDescent="0.2">
      <c r="D15371" s="7"/>
      <c r="E15371"/>
      <c r="F15371"/>
      <c r="G15371"/>
      <c r="H15371"/>
      <c r="I15371"/>
    </row>
    <row r="15372" spans="4:9" x14ac:dyDescent="0.2">
      <c r="D15372" s="7"/>
      <c r="E15372"/>
      <c r="F15372"/>
      <c r="G15372"/>
      <c r="H15372"/>
      <c r="I15372"/>
    </row>
    <row r="15373" spans="4:9" x14ac:dyDescent="0.2">
      <c r="D15373" s="7"/>
      <c r="E15373"/>
      <c r="F15373"/>
      <c r="G15373"/>
      <c r="H15373"/>
      <c r="I15373"/>
    </row>
    <row r="15374" spans="4:9" x14ac:dyDescent="0.2">
      <c r="D15374" s="7"/>
      <c r="E15374"/>
      <c r="F15374"/>
      <c r="G15374"/>
      <c r="H15374"/>
      <c r="I15374"/>
    </row>
    <row r="15375" spans="4:9" x14ac:dyDescent="0.2">
      <c r="D15375" s="7"/>
      <c r="E15375"/>
      <c r="F15375"/>
      <c r="G15375"/>
      <c r="H15375"/>
      <c r="I15375"/>
    </row>
    <row r="15376" spans="4:9" x14ac:dyDescent="0.2">
      <c r="D15376" s="7"/>
      <c r="E15376"/>
      <c r="F15376"/>
      <c r="G15376"/>
      <c r="H15376"/>
      <c r="I15376"/>
    </row>
    <row r="15377" spans="4:9" x14ac:dyDescent="0.2">
      <c r="D15377" s="7"/>
      <c r="E15377"/>
      <c r="F15377"/>
      <c r="G15377"/>
      <c r="H15377"/>
      <c r="I15377"/>
    </row>
    <row r="15378" spans="4:9" x14ac:dyDescent="0.2">
      <c r="D15378" s="7"/>
      <c r="E15378"/>
      <c r="F15378"/>
      <c r="G15378"/>
      <c r="H15378"/>
      <c r="I15378"/>
    </row>
    <row r="15379" spans="4:9" x14ac:dyDescent="0.2">
      <c r="D15379" s="7"/>
      <c r="E15379"/>
      <c r="F15379"/>
      <c r="G15379"/>
      <c r="H15379"/>
      <c r="I15379"/>
    </row>
    <row r="15380" spans="4:9" x14ac:dyDescent="0.2">
      <c r="D15380" s="7"/>
      <c r="E15380"/>
      <c r="F15380"/>
      <c r="G15380"/>
      <c r="H15380"/>
      <c r="I15380"/>
    </row>
    <row r="15381" spans="4:9" x14ac:dyDescent="0.2">
      <c r="D15381" s="7"/>
      <c r="E15381"/>
      <c r="F15381"/>
      <c r="G15381"/>
      <c r="H15381"/>
      <c r="I15381"/>
    </row>
    <row r="15382" spans="4:9" x14ac:dyDescent="0.2">
      <c r="D15382" s="7"/>
      <c r="E15382"/>
      <c r="F15382"/>
      <c r="G15382"/>
      <c r="H15382"/>
      <c r="I15382"/>
    </row>
    <row r="15383" spans="4:9" x14ac:dyDescent="0.2">
      <c r="D15383" s="7"/>
      <c r="E15383"/>
      <c r="F15383"/>
      <c r="G15383"/>
      <c r="H15383"/>
      <c r="I15383"/>
    </row>
    <row r="15384" spans="4:9" x14ac:dyDescent="0.2">
      <c r="D15384" s="7"/>
      <c r="E15384"/>
      <c r="F15384"/>
      <c r="G15384"/>
      <c r="H15384"/>
      <c r="I15384"/>
    </row>
    <row r="15385" spans="4:9" x14ac:dyDescent="0.2">
      <c r="D15385" s="7"/>
      <c r="E15385"/>
      <c r="F15385"/>
      <c r="G15385"/>
      <c r="H15385"/>
      <c r="I15385"/>
    </row>
    <row r="15386" spans="4:9" x14ac:dyDescent="0.2">
      <c r="D15386" s="7"/>
      <c r="E15386"/>
      <c r="F15386"/>
      <c r="G15386"/>
      <c r="H15386"/>
      <c r="I15386"/>
    </row>
    <row r="15387" spans="4:9" x14ac:dyDescent="0.2">
      <c r="D15387" s="7"/>
      <c r="E15387"/>
      <c r="F15387"/>
      <c r="G15387"/>
      <c r="H15387"/>
      <c r="I15387"/>
    </row>
    <row r="15388" spans="4:9" x14ac:dyDescent="0.2">
      <c r="D15388" s="7"/>
      <c r="E15388"/>
      <c r="F15388"/>
      <c r="G15388"/>
      <c r="H15388"/>
      <c r="I15388"/>
    </row>
    <row r="15389" spans="4:9" x14ac:dyDescent="0.2">
      <c r="D15389" s="7"/>
      <c r="E15389"/>
      <c r="F15389"/>
      <c r="G15389"/>
      <c r="H15389"/>
      <c r="I15389"/>
    </row>
    <row r="15390" spans="4:9" x14ac:dyDescent="0.2">
      <c r="D15390" s="7"/>
      <c r="E15390"/>
      <c r="F15390"/>
      <c r="G15390"/>
      <c r="H15390"/>
      <c r="I15390"/>
    </row>
    <row r="15391" spans="4:9" x14ac:dyDescent="0.2">
      <c r="D15391" s="7"/>
      <c r="E15391"/>
      <c r="F15391"/>
      <c r="G15391"/>
      <c r="H15391"/>
      <c r="I15391"/>
    </row>
    <row r="15392" spans="4:9" x14ac:dyDescent="0.2">
      <c r="D15392" s="7"/>
      <c r="E15392"/>
      <c r="F15392"/>
      <c r="G15392"/>
      <c r="H15392"/>
      <c r="I15392"/>
    </row>
    <row r="15393" spans="4:9" x14ac:dyDescent="0.2">
      <c r="D15393" s="7"/>
      <c r="E15393"/>
      <c r="F15393"/>
      <c r="G15393"/>
      <c r="H15393"/>
      <c r="I15393"/>
    </row>
    <row r="15394" spans="4:9" x14ac:dyDescent="0.2">
      <c r="D15394" s="7"/>
      <c r="E15394"/>
      <c r="F15394"/>
      <c r="G15394"/>
      <c r="H15394"/>
      <c r="I15394"/>
    </row>
    <row r="15395" spans="4:9" x14ac:dyDescent="0.2">
      <c r="D15395" s="7"/>
      <c r="E15395"/>
      <c r="F15395"/>
      <c r="G15395"/>
      <c r="H15395"/>
      <c r="I15395"/>
    </row>
    <row r="15396" spans="4:9" x14ac:dyDescent="0.2">
      <c r="D15396" s="7"/>
      <c r="E15396"/>
      <c r="F15396"/>
      <c r="G15396"/>
      <c r="H15396"/>
      <c r="I15396"/>
    </row>
    <row r="15397" spans="4:9" x14ac:dyDescent="0.2">
      <c r="D15397" s="7"/>
      <c r="E15397"/>
      <c r="F15397"/>
      <c r="G15397"/>
      <c r="H15397"/>
      <c r="I15397"/>
    </row>
    <row r="15398" spans="4:9" x14ac:dyDescent="0.2">
      <c r="D15398" s="7"/>
      <c r="E15398"/>
      <c r="F15398"/>
      <c r="G15398"/>
      <c r="H15398"/>
      <c r="I15398"/>
    </row>
    <row r="15399" spans="4:9" x14ac:dyDescent="0.2">
      <c r="D15399" s="7"/>
      <c r="E15399"/>
      <c r="F15399"/>
      <c r="G15399"/>
      <c r="H15399"/>
      <c r="I15399"/>
    </row>
    <row r="15400" spans="4:9" x14ac:dyDescent="0.2">
      <c r="D15400" s="7"/>
      <c r="E15400"/>
      <c r="F15400"/>
      <c r="G15400"/>
      <c r="H15400"/>
      <c r="I15400"/>
    </row>
    <row r="15401" spans="4:9" x14ac:dyDescent="0.2">
      <c r="D15401" s="7"/>
      <c r="E15401"/>
      <c r="F15401"/>
      <c r="G15401"/>
      <c r="H15401"/>
      <c r="I15401"/>
    </row>
    <row r="15402" spans="4:9" x14ac:dyDescent="0.2">
      <c r="D15402" s="7"/>
      <c r="E15402"/>
      <c r="F15402"/>
      <c r="G15402"/>
      <c r="H15402"/>
      <c r="I15402"/>
    </row>
    <row r="15403" spans="4:9" x14ac:dyDescent="0.2">
      <c r="D15403" s="7"/>
      <c r="E15403"/>
      <c r="F15403"/>
      <c r="G15403"/>
      <c r="H15403"/>
      <c r="I15403"/>
    </row>
    <row r="15404" spans="4:9" x14ac:dyDescent="0.2">
      <c r="D15404" s="7"/>
      <c r="E15404"/>
      <c r="F15404"/>
      <c r="G15404"/>
      <c r="H15404"/>
      <c r="I15404"/>
    </row>
    <row r="15405" spans="4:9" x14ac:dyDescent="0.2">
      <c r="D15405" s="7"/>
      <c r="E15405"/>
      <c r="F15405"/>
      <c r="G15405"/>
      <c r="H15405"/>
      <c r="I15405"/>
    </row>
    <row r="15406" spans="4:9" x14ac:dyDescent="0.2">
      <c r="D15406" s="7"/>
      <c r="E15406"/>
      <c r="F15406"/>
      <c r="G15406"/>
      <c r="H15406"/>
      <c r="I15406"/>
    </row>
    <row r="15407" spans="4:9" x14ac:dyDescent="0.2">
      <c r="D15407" s="7"/>
      <c r="E15407"/>
      <c r="F15407"/>
      <c r="G15407"/>
      <c r="H15407"/>
      <c r="I15407"/>
    </row>
    <row r="15408" spans="4:9" x14ac:dyDescent="0.2">
      <c r="D15408" s="7"/>
      <c r="E15408"/>
      <c r="F15408"/>
      <c r="G15408"/>
      <c r="H15408"/>
      <c r="I15408"/>
    </row>
    <row r="15409" spans="4:9" x14ac:dyDescent="0.2">
      <c r="D15409" s="7"/>
      <c r="E15409"/>
      <c r="F15409"/>
      <c r="G15409"/>
      <c r="H15409"/>
      <c r="I15409"/>
    </row>
    <row r="15410" spans="4:9" x14ac:dyDescent="0.2">
      <c r="D15410" s="7"/>
      <c r="E15410"/>
      <c r="F15410"/>
      <c r="G15410"/>
      <c r="H15410"/>
      <c r="I15410"/>
    </row>
    <row r="15411" spans="4:9" x14ac:dyDescent="0.2">
      <c r="D15411" s="7"/>
      <c r="E15411"/>
      <c r="F15411"/>
      <c r="G15411"/>
      <c r="H15411"/>
      <c r="I15411"/>
    </row>
    <row r="15412" spans="4:9" x14ac:dyDescent="0.2">
      <c r="D15412" s="7"/>
      <c r="E15412"/>
      <c r="F15412"/>
      <c r="G15412"/>
      <c r="H15412"/>
      <c r="I15412"/>
    </row>
    <row r="15413" spans="4:9" x14ac:dyDescent="0.2">
      <c r="D15413" s="7"/>
      <c r="E15413"/>
      <c r="F15413"/>
      <c r="G15413"/>
      <c r="H15413"/>
      <c r="I15413"/>
    </row>
    <row r="15414" spans="4:9" x14ac:dyDescent="0.2">
      <c r="D15414" s="7"/>
      <c r="E15414"/>
      <c r="F15414"/>
      <c r="G15414"/>
      <c r="H15414"/>
      <c r="I15414"/>
    </row>
    <row r="15415" spans="4:9" x14ac:dyDescent="0.2">
      <c r="D15415" s="7"/>
      <c r="E15415"/>
      <c r="F15415"/>
      <c r="G15415"/>
      <c r="H15415"/>
      <c r="I15415"/>
    </row>
    <row r="15416" spans="4:9" x14ac:dyDescent="0.2">
      <c r="D15416" s="7"/>
      <c r="E15416"/>
      <c r="F15416"/>
      <c r="G15416"/>
      <c r="H15416"/>
      <c r="I15416"/>
    </row>
    <row r="15417" spans="4:9" x14ac:dyDescent="0.2">
      <c r="D15417" s="7"/>
      <c r="E15417"/>
      <c r="F15417"/>
      <c r="G15417"/>
      <c r="H15417"/>
      <c r="I15417"/>
    </row>
    <row r="15418" spans="4:9" x14ac:dyDescent="0.2">
      <c r="D15418" s="7"/>
      <c r="E15418"/>
      <c r="F15418"/>
      <c r="G15418"/>
      <c r="H15418"/>
      <c r="I15418"/>
    </row>
    <row r="15419" spans="4:9" x14ac:dyDescent="0.2">
      <c r="D15419" s="7"/>
      <c r="E15419"/>
      <c r="F15419"/>
      <c r="G15419"/>
      <c r="H15419"/>
      <c r="I15419"/>
    </row>
    <row r="15420" spans="4:9" x14ac:dyDescent="0.2">
      <c r="D15420" s="7"/>
      <c r="E15420"/>
      <c r="F15420"/>
      <c r="G15420"/>
      <c r="H15420"/>
      <c r="I15420"/>
    </row>
    <row r="15421" spans="4:9" x14ac:dyDescent="0.2">
      <c r="D15421" s="7"/>
      <c r="E15421"/>
      <c r="F15421"/>
      <c r="G15421"/>
      <c r="H15421"/>
      <c r="I15421"/>
    </row>
    <row r="15422" spans="4:9" x14ac:dyDescent="0.2">
      <c r="D15422" s="7"/>
      <c r="E15422"/>
      <c r="F15422"/>
      <c r="G15422"/>
      <c r="H15422"/>
      <c r="I15422"/>
    </row>
    <row r="15423" spans="4:9" x14ac:dyDescent="0.2">
      <c r="D15423" s="7"/>
      <c r="E15423"/>
      <c r="F15423"/>
      <c r="G15423"/>
      <c r="H15423"/>
      <c r="I15423"/>
    </row>
    <row r="15424" spans="4:9" x14ac:dyDescent="0.2">
      <c r="D15424" s="7"/>
      <c r="E15424"/>
      <c r="F15424"/>
      <c r="G15424"/>
      <c r="H15424"/>
      <c r="I15424"/>
    </row>
    <row r="15425" spans="4:9" x14ac:dyDescent="0.2">
      <c r="D15425" s="7"/>
      <c r="E15425"/>
      <c r="F15425"/>
      <c r="G15425"/>
      <c r="H15425"/>
      <c r="I15425"/>
    </row>
    <row r="15426" spans="4:9" x14ac:dyDescent="0.2">
      <c r="D15426" s="7"/>
      <c r="E15426"/>
      <c r="F15426"/>
      <c r="G15426"/>
      <c r="H15426"/>
      <c r="I15426"/>
    </row>
    <row r="15427" spans="4:9" x14ac:dyDescent="0.2">
      <c r="D15427" s="7"/>
      <c r="E15427"/>
      <c r="F15427"/>
      <c r="G15427"/>
      <c r="H15427"/>
      <c r="I15427"/>
    </row>
    <row r="15428" spans="4:9" x14ac:dyDescent="0.2">
      <c r="D15428" s="7"/>
      <c r="E15428"/>
      <c r="F15428"/>
      <c r="G15428"/>
      <c r="H15428"/>
      <c r="I15428"/>
    </row>
    <row r="15429" spans="4:9" x14ac:dyDescent="0.2">
      <c r="D15429" s="7"/>
      <c r="E15429"/>
      <c r="F15429"/>
      <c r="G15429"/>
      <c r="H15429"/>
      <c r="I15429"/>
    </row>
    <row r="15430" spans="4:9" x14ac:dyDescent="0.2">
      <c r="D15430" s="7"/>
      <c r="E15430"/>
      <c r="F15430"/>
      <c r="G15430"/>
      <c r="H15430"/>
      <c r="I15430"/>
    </row>
    <row r="15431" spans="4:9" x14ac:dyDescent="0.2">
      <c r="D15431" s="7"/>
      <c r="E15431"/>
      <c r="F15431"/>
      <c r="G15431"/>
      <c r="H15431"/>
      <c r="I15431"/>
    </row>
    <row r="15432" spans="4:9" x14ac:dyDescent="0.2">
      <c r="D15432" s="7"/>
      <c r="E15432"/>
      <c r="F15432"/>
      <c r="G15432"/>
      <c r="H15432"/>
      <c r="I15432"/>
    </row>
    <row r="15433" spans="4:9" x14ac:dyDescent="0.2">
      <c r="D15433" s="7"/>
      <c r="E15433"/>
      <c r="F15433"/>
      <c r="G15433"/>
      <c r="H15433"/>
      <c r="I15433"/>
    </row>
    <row r="15434" spans="4:9" x14ac:dyDescent="0.2">
      <c r="D15434" s="7"/>
      <c r="E15434"/>
      <c r="F15434"/>
      <c r="G15434"/>
      <c r="H15434"/>
      <c r="I15434"/>
    </row>
    <row r="15435" spans="4:9" x14ac:dyDescent="0.2">
      <c r="D15435" s="7"/>
      <c r="E15435"/>
      <c r="F15435"/>
      <c r="G15435"/>
      <c r="H15435"/>
      <c r="I15435"/>
    </row>
    <row r="15436" spans="4:9" x14ac:dyDescent="0.2">
      <c r="D15436" s="7"/>
      <c r="E15436"/>
      <c r="F15436"/>
      <c r="G15436"/>
      <c r="H15436"/>
      <c r="I15436"/>
    </row>
    <row r="15437" spans="4:9" x14ac:dyDescent="0.2">
      <c r="D15437" s="7"/>
      <c r="E15437"/>
      <c r="F15437"/>
      <c r="G15437"/>
      <c r="H15437"/>
      <c r="I15437"/>
    </row>
    <row r="15438" spans="4:9" x14ac:dyDescent="0.2">
      <c r="D15438" s="7"/>
      <c r="E15438"/>
      <c r="F15438"/>
      <c r="G15438"/>
      <c r="H15438"/>
      <c r="I15438"/>
    </row>
    <row r="15439" spans="4:9" x14ac:dyDescent="0.2">
      <c r="D15439" s="7"/>
      <c r="E15439"/>
      <c r="F15439"/>
      <c r="G15439"/>
      <c r="H15439"/>
      <c r="I15439"/>
    </row>
    <row r="15440" spans="4:9" x14ac:dyDescent="0.2">
      <c r="D15440" s="7"/>
      <c r="E15440"/>
      <c r="F15440"/>
      <c r="G15440"/>
      <c r="H15440"/>
      <c r="I15440"/>
    </row>
    <row r="15441" spans="4:9" x14ac:dyDescent="0.2">
      <c r="D15441" s="7"/>
      <c r="E15441"/>
      <c r="F15441"/>
      <c r="G15441"/>
      <c r="H15441"/>
      <c r="I15441"/>
    </row>
    <row r="15442" spans="4:9" x14ac:dyDescent="0.2">
      <c r="D15442" s="7"/>
      <c r="E15442"/>
      <c r="F15442"/>
      <c r="G15442"/>
      <c r="H15442"/>
      <c r="I15442"/>
    </row>
    <row r="15443" spans="4:9" x14ac:dyDescent="0.2">
      <c r="D15443" s="7"/>
      <c r="E15443"/>
      <c r="F15443"/>
      <c r="G15443"/>
      <c r="H15443"/>
      <c r="I15443"/>
    </row>
    <row r="15444" spans="4:9" x14ac:dyDescent="0.2">
      <c r="D15444" s="7"/>
      <c r="E15444"/>
      <c r="F15444"/>
      <c r="G15444"/>
      <c r="H15444"/>
      <c r="I15444"/>
    </row>
    <row r="15445" spans="4:9" x14ac:dyDescent="0.2">
      <c r="D15445" s="7"/>
      <c r="E15445"/>
      <c r="F15445"/>
      <c r="G15445"/>
      <c r="H15445"/>
      <c r="I15445"/>
    </row>
    <row r="15446" spans="4:9" x14ac:dyDescent="0.2">
      <c r="D15446" s="7"/>
      <c r="E15446"/>
      <c r="F15446"/>
      <c r="G15446"/>
      <c r="H15446"/>
      <c r="I15446"/>
    </row>
    <row r="15447" spans="4:9" x14ac:dyDescent="0.2">
      <c r="D15447" s="7"/>
      <c r="E15447"/>
      <c r="F15447"/>
      <c r="G15447"/>
      <c r="H15447"/>
      <c r="I15447"/>
    </row>
    <row r="15448" spans="4:9" x14ac:dyDescent="0.2">
      <c r="D15448" s="7"/>
      <c r="E15448"/>
      <c r="F15448"/>
      <c r="G15448"/>
      <c r="H15448"/>
      <c r="I15448"/>
    </row>
    <row r="15449" spans="4:9" x14ac:dyDescent="0.2">
      <c r="D15449" s="7"/>
      <c r="E15449"/>
      <c r="F15449"/>
      <c r="G15449"/>
      <c r="H15449"/>
      <c r="I15449"/>
    </row>
    <row r="15450" spans="4:9" x14ac:dyDescent="0.2">
      <c r="D15450" s="7"/>
      <c r="E15450"/>
      <c r="F15450"/>
      <c r="G15450"/>
      <c r="H15450"/>
      <c r="I15450"/>
    </row>
    <row r="15451" spans="4:9" x14ac:dyDescent="0.2">
      <c r="D15451" s="7"/>
      <c r="E15451"/>
      <c r="F15451"/>
      <c r="G15451"/>
      <c r="H15451"/>
      <c r="I15451"/>
    </row>
    <row r="15452" spans="4:9" x14ac:dyDescent="0.2">
      <c r="D15452" s="7"/>
      <c r="E15452"/>
      <c r="F15452"/>
      <c r="G15452"/>
      <c r="H15452"/>
      <c r="I15452"/>
    </row>
    <row r="15453" spans="4:9" x14ac:dyDescent="0.2">
      <c r="D15453" s="7"/>
      <c r="E15453"/>
      <c r="F15453"/>
      <c r="G15453"/>
      <c r="H15453"/>
      <c r="I15453"/>
    </row>
    <row r="15454" spans="4:9" x14ac:dyDescent="0.2">
      <c r="D15454" s="7"/>
      <c r="E15454"/>
      <c r="F15454"/>
      <c r="G15454"/>
      <c r="H15454"/>
      <c r="I15454"/>
    </row>
    <row r="15455" spans="4:9" x14ac:dyDescent="0.2">
      <c r="D15455" s="7"/>
      <c r="E15455"/>
      <c r="F15455"/>
      <c r="G15455"/>
      <c r="H15455"/>
      <c r="I15455"/>
    </row>
    <row r="15456" spans="4:9" x14ac:dyDescent="0.2">
      <c r="D15456" s="7"/>
      <c r="E15456"/>
      <c r="F15456"/>
      <c r="G15456"/>
      <c r="H15456"/>
      <c r="I15456"/>
    </row>
    <row r="15457" spans="4:9" x14ac:dyDescent="0.2">
      <c r="D15457" s="7"/>
      <c r="E15457"/>
      <c r="F15457"/>
      <c r="G15457"/>
      <c r="H15457"/>
      <c r="I15457"/>
    </row>
    <row r="15458" spans="4:9" x14ac:dyDescent="0.2">
      <c r="D15458" s="7"/>
      <c r="E15458"/>
      <c r="F15458"/>
      <c r="G15458"/>
      <c r="H15458"/>
      <c r="I15458"/>
    </row>
    <row r="15459" spans="4:9" x14ac:dyDescent="0.2">
      <c r="D15459" s="7"/>
      <c r="E15459"/>
      <c r="F15459"/>
      <c r="G15459"/>
      <c r="H15459"/>
      <c r="I15459"/>
    </row>
    <row r="15460" spans="4:9" x14ac:dyDescent="0.2">
      <c r="D15460" s="7"/>
      <c r="E15460"/>
      <c r="F15460"/>
      <c r="G15460"/>
      <c r="H15460"/>
      <c r="I15460"/>
    </row>
    <row r="15461" spans="4:9" x14ac:dyDescent="0.2">
      <c r="D15461" s="7"/>
      <c r="E15461"/>
      <c r="F15461"/>
      <c r="G15461"/>
      <c r="H15461"/>
      <c r="I15461"/>
    </row>
    <row r="15462" spans="4:9" x14ac:dyDescent="0.2">
      <c r="D15462" s="7"/>
      <c r="E15462"/>
      <c r="F15462"/>
      <c r="G15462"/>
      <c r="H15462"/>
      <c r="I15462"/>
    </row>
    <row r="15463" spans="4:9" x14ac:dyDescent="0.2">
      <c r="D15463" s="7"/>
      <c r="E15463"/>
      <c r="F15463"/>
      <c r="G15463"/>
      <c r="H15463"/>
      <c r="I15463"/>
    </row>
    <row r="15464" spans="4:9" x14ac:dyDescent="0.2">
      <c r="D15464" s="7"/>
      <c r="E15464"/>
      <c r="F15464"/>
      <c r="G15464"/>
      <c r="H15464"/>
      <c r="I15464"/>
    </row>
    <row r="15465" spans="4:9" x14ac:dyDescent="0.2">
      <c r="D15465" s="7"/>
      <c r="E15465"/>
      <c r="F15465"/>
      <c r="G15465"/>
      <c r="H15465"/>
      <c r="I15465"/>
    </row>
    <row r="15466" spans="4:9" x14ac:dyDescent="0.2">
      <c r="D15466" s="7"/>
      <c r="E15466"/>
      <c r="F15466"/>
      <c r="G15466"/>
      <c r="H15466"/>
      <c r="I15466"/>
    </row>
    <row r="15467" spans="4:9" x14ac:dyDescent="0.2">
      <c r="D15467" s="7"/>
      <c r="E15467"/>
      <c r="F15467"/>
      <c r="G15467"/>
      <c r="H15467"/>
      <c r="I15467"/>
    </row>
    <row r="15468" spans="4:9" x14ac:dyDescent="0.2">
      <c r="D15468" s="7"/>
      <c r="E15468"/>
      <c r="F15468"/>
      <c r="G15468"/>
      <c r="H15468"/>
      <c r="I15468"/>
    </row>
    <row r="15469" spans="4:9" x14ac:dyDescent="0.2">
      <c r="D15469" s="7"/>
      <c r="E15469"/>
      <c r="F15469"/>
      <c r="G15469"/>
      <c r="H15469"/>
      <c r="I15469"/>
    </row>
    <row r="15470" spans="4:9" x14ac:dyDescent="0.2">
      <c r="D15470" s="7"/>
      <c r="E15470"/>
      <c r="F15470"/>
      <c r="G15470"/>
      <c r="H15470"/>
      <c r="I15470"/>
    </row>
    <row r="15471" spans="4:9" x14ac:dyDescent="0.2">
      <c r="D15471" s="7"/>
      <c r="E15471"/>
      <c r="F15471"/>
      <c r="G15471"/>
      <c r="H15471"/>
      <c r="I15471"/>
    </row>
    <row r="15472" spans="4:9" x14ac:dyDescent="0.2">
      <c r="D15472" s="7"/>
      <c r="E15472"/>
      <c r="F15472"/>
      <c r="G15472"/>
      <c r="H15472"/>
      <c r="I15472"/>
    </row>
    <row r="15473" spans="4:9" x14ac:dyDescent="0.2">
      <c r="D15473" s="7"/>
      <c r="E15473"/>
      <c r="F15473"/>
      <c r="G15473"/>
      <c r="H15473"/>
      <c r="I15473"/>
    </row>
    <row r="15474" spans="4:9" x14ac:dyDescent="0.2">
      <c r="D15474" s="7"/>
      <c r="E15474"/>
      <c r="F15474"/>
      <c r="G15474"/>
      <c r="H15474"/>
      <c r="I15474"/>
    </row>
    <row r="15475" spans="4:9" x14ac:dyDescent="0.2">
      <c r="D15475" s="7"/>
      <c r="E15475"/>
      <c r="F15475"/>
      <c r="G15475"/>
      <c r="H15475"/>
      <c r="I15475"/>
    </row>
    <row r="15476" spans="4:9" x14ac:dyDescent="0.2">
      <c r="D15476" s="7"/>
      <c r="E15476"/>
      <c r="F15476"/>
      <c r="G15476"/>
      <c r="H15476"/>
      <c r="I15476"/>
    </row>
    <row r="15477" spans="4:9" x14ac:dyDescent="0.2">
      <c r="D15477" s="7"/>
      <c r="E15477"/>
      <c r="F15477"/>
      <c r="G15477"/>
      <c r="H15477"/>
      <c r="I15477"/>
    </row>
    <row r="15478" spans="4:9" x14ac:dyDescent="0.2">
      <c r="D15478" s="7"/>
      <c r="E15478"/>
      <c r="F15478"/>
      <c r="G15478"/>
      <c r="H15478"/>
      <c r="I15478"/>
    </row>
    <row r="15479" spans="4:9" x14ac:dyDescent="0.2">
      <c r="D15479" s="7"/>
      <c r="E15479"/>
      <c r="F15479"/>
      <c r="G15479"/>
      <c r="H15479"/>
      <c r="I15479"/>
    </row>
    <row r="15480" spans="4:9" x14ac:dyDescent="0.2">
      <c r="D15480" s="7"/>
      <c r="E15480"/>
      <c r="F15480"/>
      <c r="G15480"/>
      <c r="H15480"/>
      <c r="I15480"/>
    </row>
    <row r="15481" spans="4:9" x14ac:dyDescent="0.2">
      <c r="D15481" s="7"/>
      <c r="E15481"/>
      <c r="F15481"/>
      <c r="G15481"/>
      <c r="H15481"/>
      <c r="I15481"/>
    </row>
    <row r="15482" spans="4:9" x14ac:dyDescent="0.2">
      <c r="D15482" s="7"/>
      <c r="E15482"/>
      <c r="F15482"/>
      <c r="G15482"/>
      <c r="H15482"/>
      <c r="I15482"/>
    </row>
    <row r="15483" spans="4:9" x14ac:dyDescent="0.2">
      <c r="D15483" s="7"/>
      <c r="E15483"/>
      <c r="F15483"/>
      <c r="G15483"/>
      <c r="H15483"/>
      <c r="I15483"/>
    </row>
    <row r="15484" spans="4:9" x14ac:dyDescent="0.2">
      <c r="D15484" s="7"/>
      <c r="E15484"/>
      <c r="F15484"/>
      <c r="G15484"/>
      <c r="H15484"/>
      <c r="I15484"/>
    </row>
    <row r="15485" spans="4:9" x14ac:dyDescent="0.2">
      <c r="D15485" s="7"/>
      <c r="E15485"/>
      <c r="F15485"/>
      <c r="G15485"/>
      <c r="H15485"/>
      <c r="I15485"/>
    </row>
    <row r="15486" spans="4:9" x14ac:dyDescent="0.2">
      <c r="D15486" s="7"/>
      <c r="E15486"/>
      <c r="F15486"/>
      <c r="G15486"/>
      <c r="H15486"/>
      <c r="I15486"/>
    </row>
    <row r="15487" spans="4:9" x14ac:dyDescent="0.2">
      <c r="D15487" s="7"/>
      <c r="E15487"/>
      <c r="F15487"/>
      <c r="G15487"/>
      <c r="H15487"/>
      <c r="I15487"/>
    </row>
    <row r="15488" spans="4:9" x14ac:dyDescent="0.2">
      <c r="D15488" s="7"/>
      <c r="E15488"/>
      <c r="F15488"/>
      <c r="G15488"/>
      <c r="H15488"/>
      <c r="I15488"/>
    </row>
    <row r="15489" spans="4:9" x14ac:dyDescent="0.2">
      <c r="D15489" s="7"/>
      <c r="E15489"/>
      <c r="F15489"/>
      <c r="G15489"/>
      <c r="H15489"/>
      <c r="I15489"/>
    </row>
    <row r="15490" spans="4:9" x14ac:dyDescent="0.2">
      <c r="D15490" s="7"/>
      <c r="E15490"/>
      <c r="F15490"/>
      <c r="G15490"/>
      <c r="H15490"/>
      <c r="I15490"/>
    </row>
    <row r="15491" spans="4:9" x14ac:dyDescent="0.2">
      <c r="D15491" s="7"/>
      <c r="E15491"/>
      <c r="F15491"/>
      <c r="G15491"/>
      <c r="H15491"/>
      <c r="I15491"/>
    </row>
    <row r="15492" spans="4:9" x14ac:dyDescent="0.2">
      <c r="D15492" s="7"/>
      <c r="E15492"/>
      <c r="F15492"/>
      <c r="G15492"/>
      <c r="H15492"/>
      <c r="I15492"/>
    </row>
    <row r="15493" spans="4:9" x14ac:dyDescent="0.2">
      <c r="D15493" s="7"/>
      <c r="E15493"/>
      <c r="F15493"/>
      <c r="G15493"/>
      <c r="H15493"/>
      <c r="I15493"/>
    </row>
    <row r="15494" spans="4:9" x14ac:dyDescent="0.2">
      <c r="D15494" s="7"/>
      <c r="E15494"/>
      <c r="F15494"/>
      <c r="G15494"/>
      <c r="H15494"/>
      <c r="I15494"/>
    </row>
    <row r="15495" spans="4:9" x14ac:dyDescent="0.2">
      <c r="D15495" s="7"/>
      <c r="E15495"/>
      <c r="F15495"/>
      <c r="G15495"/>
      <c r="H15495"/>
      <c r="I15495"/>
    </row>
    <row r="15496" spans="4:9" x14ac:dyDescent="0.2">
      <c r="D15496" s="7"/>
      <c r="E15496"/>
      <c r="F15496"/>
      <c r="G15496"/>
      <c r="H15496"/>
      <c r="I15496"/>
    </row>
    <row r="15497" spans="4:9" x14ac:dyDescent="0.2">
      <c r="D15497" s="7"/>
      <c r="E15497"/>
      <c r="F15497"/>
      <c r="G15497"/>
      <c r="H15497"/>
      <c r="I15497"/>
    </row>
    <row r="15498" spans="4:9" x14ac:dyDescent="0.2">
      <c r="D15498" s="7"/>
      <c r="E15498"/>
      <c r="F15498"/>
      <c r="G15498"/>
      <c r="H15498"/>
      <c r="I15498"/>
    </row>
    <row r="15499" spans="4:9" x14ac:dyDescent="0.2">
      <c r="D15499" s="7"/>
      <c r="E15499"/>
      <c r="F15499"/>
      <c r="G15499"/>
      <c r="H15499"/>
      <c r="I15499"/>
    </row>
    <row r="15500" spans="4:9" x14ac:dyDescent="0.2">
      <c r="D15500" s="7"/>
      <c r="E15500"/>
      <c r="F15500"/>
      <c r="G15500"/>
      <c r="H15500"/>
      <c r="I15500"/>
    </row>
    <row r="15501" spans="4:9" x14ac:dyDescent="0.2">
      <c r="D15501" s="7"/>
      <c r="E15501"/>
      <c r="F15501"/>
      <c r="G15501"/>
      <c r="H15501"/>
      <c r="I15501"/>
    </row>
    <row r="15502" spans="4:9" x14ac:dyDescent="0.2">
      <c r="D15502" s="7"/>
      <c r="E15502"/>
      <c r="F15502"/>
      <c r="G15502"/>
      <c r="H15502"/>
      <c r="I15502"/>
    </row>
    <row r="15503" spans="4:9" x14ac:dyDescent="0.2">
      <c r="D15503" s="7"/>
      <c r="E15503"/>
      <c r="F15503"/>
      <c r="G15503"/>
      <c r="H15503"/>
      <c r="I15503"/>
    </row>
    <row r="15504" spans="4:9" x14ac:dyDescent="0.2">
      <c r="D15504" s="7"/>
      <c r="E15504"/>
      <c r="F15504"/>
      <c r="G15504"/>
      <c r="H15504"/>
      <c r="I15504"/>
    </row>
    <row r="15505" spans="4:9" x14ac:dyDescent="0.2">
      <c r="D15505" s="7"/>
      <c r="E15505"/>
      <c r="F15505"/>
      <c r="G15505"/>
      <c r="H15505"/>
      <c r="I15505"/>
    </row>
    <row r="15506" spans="4:9" x14ac:dyDescent="0.2">
      <c r="D15506" s="7"/>
      <c r="E15506"/>
      <c r="F15506"/>
      <c r="G15506"/>
      <c r="H15506"/>
      <c r="I15506"/>
    </row>
    <row r="15507" spans="4:9" x14ac:dyDescent="0.2">
      <c r="D15507" s="7"/>
      <c r="E15507"/>
      <c r="F15507"/>
      <c r="G15507"/>
      <c r="H15507"/>
      <c r="I15507"/>
    </row>
    <row r="15508" spans="4:9" x14ac:dyDescent="0.2">
      <c r="D15508" s="7"/>
      <c r="E15508"/>
      <c r="F15508"/>
      <c r="G15508"/>
      <c r="H15508"/>
      <c r="I15508"/>
    </row>
    <row r="15509" spans="4:9" x14ac:dyDescent="0.2">
      <c r="D15509" s="7"/>
      <c r="E15509"/>
      <c r="F15509"/>
      <c r="G15509"/>
      <c r="H15509"/>
      <c r="I15509"/>
    </row>
    <row r="15510" spans="4:9" x14ac:dyDescent="0.2">
      <c r="D15510" s="7"/>
      <c r="E15510"/>
      <c r="F15510"/>
      <c r="G15510"/>
      <c r="H15510"/>
      <c r="I15510"/>
    </row>
    <row r="15511" spans="4:9" x14ac:dyDescent="0.2">
      <c r="D15511" s="7"/>
      <c r="E15511"/>
      <c r="F15511"/>
      <c r="G15511"/>
      <c r="H15511"/>
      <c r="I15511"/>
    </row>
    <row r="15512" spans="4:9" x14ac:dyDescent="0.2">
      <c r="D15512" s="7"/>
      <c r="E15512"/>
      <c r="F15512"/>
      <c r="G15512"/>
      <c r="H15512"/>
      <c r="I15512"/>
    </row>
    <row r="15513" spans="4:9" x14ac:dyDescent="0.2">
      <c r="D15513" s="7"/>
      <c r="E15513"/>
      <c r="F15513"/>
      <c r="G15513"/>
      <c r="H15513"/>
      <c r="I15513"/>
    </row>
    <row r="15514" spans="4:9" x14ac:dyDescent="0.2">
      <c r="D15514" s="7"/>
      <c r="E15514"/>
      <c r="F15514"/>
      <c r="G15514"/>
      <c r="H15514"/>
      <c r="I15514"/>
    </row>
    <row r="15515" spans="4:9" x14ac:dyDescent="0.2">
      <c r="D15515" s="7"/>
      <c r="E15515"/>
      <c r="F15515"/>
      <c r="G15515"/>
      <c r="H15515"/>
      <c r="I15515"/>
    </row>
    <row r="15516" spans="4:9" x14ac:dyDescent="0.2">
      <c r="D15516" s="7"/>
      <c r="E15516"/>
      <c r="F15516"/>
      <c r="G15516"/>
      <c r="H15516"/>
      <c r="I15516"/>
    </row>
    <row r="15517" spans="4:9" x14ac:dyDescent="0.2">
      <c r="D15517" s="7"/>
      <c r="E15517"/>
      <c r="F15517"/>
      <c r="G15517"/>
      <c r="H15517"/>
      <c r="I15517"/>
    </row>
    <row r="15518" spans="4:9" x14ac:dyDescent="0.2">
      <c r="D15518" s="7"/>
      <c r="E15518"/>
      <c r="F15518"/>
      <c r="G15518"/>
      <c r="H15518"/>
      <c r="I15518"/>
    </row>
    <row r="15519" spans="4:9" x14ac:dyDescent="0.2">
      <c r="D15519" s="7"/>
      <c r="E15519"/>
      <c r="F15519"/>
      <c r="G15519"/>
      <c r="H15519"/>
      <c r="I15519"/>
    </row>
    <row r="15520" spans="4:9" x14ac:dyDescent="0.2">
      <c r="D15520" s="7"/>
      <c r="E15520"/>
      <c r="F15520"/>
      <c r="G15520"/>
      <c r="H15520"/>
      <c r="I15520"/>
    </row>
    <row r="15521" spans="4:9" x14ac:dyDescent="0.2">
      <c r="D15521" s="7"/>
      <c r="E15521"/>
      <c r="F15521"/>
      <c r="G15521"/>
      <c r="H15521"/>
      <c r="I15521"/>
    </row>
    <row r="15522" spans="4:9" x14ac:dyDescent="0.2">
      <c r="D15522" s="7"/>
      <c r="E15522"/>
      <c r="F15522"/>
      <c r="G15522"/>
      <c r="H15522"/>
      <c r="I15522"/>
    </row>
    <row r="15523" spans="4:9" x14ac:dyDescent="0.2">
      <c r="D15523" s="7"/>
      <c r="E15523"/>
      <c r="F15523"/>
      <c r="G15523"/>
      <c r="H15523"/>
      <c r="I15523"/>
    </row>
    <row r="15524" spans="4:9" x14ac:dyDescent="0.2">
      <c r="D15524" s="7"/>
      <c r="E15524"/>
      <c r="F15524"/>
      <c r="G15524"/>
      <c r="H15524"/>
      <c r="I15524"/>
    </row>
    <row r="15525" spans="4:9" x14ac:dyDescent="0.2">
      <c r="D15525" s="7"/>
      <c r="E15525"/>
      <c r="F15525"/>
      <c r="G15525"/>
      <c r="H15525"/>
      <c r="I15525"/>
    </row>
    <row r="15526" spans="4:9" x14ac:dyDescent="0.2">
      <c r="D15526" s="7"/>
      <c r="E15526"/>
      <c r="F15526"/>
      <c r="G15526"/>
      <c r="H15526"/>
      <c r="I15526"/>
    </row>
    <row r="15527" spans="4:9" x14ac:dyDescent="0.2">
      <c r="D15527" s="7"/>
      <c r="E15527"/>
      <c r="F15527"/>
      <c r="G15527"/>
      <c r="H15527"/>
      <c r="I15527"/>
    </row>
    <row r="15528" spans="4:9" x14ac:dyDescent="0.2">
      <c r="D15528" s="7"/>
      <c r="E15528"/>
      <c r="F15528"/>
      <c r="G15528"/>
      <c r="H15528"/>
      <c r="I15528"/>
    </row>
    <row r="15529" spans="4:9" x14ac:dyDescent="0.2">
      <c r="D15529" s="7"/>
      <c r="E15529"/>
      <c r="F15529"/>
      <c r="G15529"/>
      <c r="H15529"/>
      <c r="I15529"/>
    </row>
    <row r="15530" spans="4:9" x14ac:dyDescent="0.2">
      <c r="D15530" s="7"/>
      <c r="E15530"/>
      <c r="F15530"/>
      <c r="G15530"/>
      <c r="H15530"/>
      <c r="I15530"/>
    </row>
    <row r="15531" spans="4:9" x14ac:dyDescent="0.2">
      <c r="D15531" s="7"/>
      <c r="E15531"/>
      <c r="F15531"/>
      <c r="G15531"/>
      <c r="H15531"/>
      <c r="I15531"/>
    </row>
    <row r="15532" spans="4:9" x14ac:dyDescent="0.2">
      <c r="D15532" s="7"/>
      <c r="E15532"/>
      <c r="F15532"/>
      <c r="G15532"/>
      <c r="H15532"/>
      <c r="I15532"/>
    </row>
    <row r="15533" spans="4:9" x14ac:dyDescent="0.2">
      <c r="D15533" s="7"/>
      <c r="E15533"/>
      <c r="F15533"/>
      <c r="G15533"/>
      <c r="H15533"/>
      <c r="I15533"/>
    </row>
    <row r="15534" spans="4:9" x14ac:dyDescent="0.2">
      <c r="D15534" s="7"/>
      <c r="E15534"/>
      <c r="F15534"/>
      <c r="G15534"/>
      <c r="H15534"/>
      <c r="I15534"/>
    </row>
    <row r="15535" spans="4:9" x14ac:dyDescent="0.2">
      <c r="D15535" s="7"/>
      <c r="E15535"/>
      <c r="F15535"/>
      <c r="G15535"/>
      <c r="H15535"/>
      <c r="I15535"/>
    </row>
    <row r="15536" spans="4:9" x14ac:dyDescent="0.2">
      <c r="D15536" s="7"/>
      <c r="E15536"/>
      <c r="F15536"/>
      <c r="G15536"/>
      <c r="H15536"/>
      <c r="I15536"/>
    </row>
    <row r="15537" spans="4:9" x14ac:dyDescent="0.2">
      <c r="D15537" s="7"/>
      <c r="E15537"/>
      <c r="F15537"/>
      <c r="G15537"/>
      <c r="H15537"/>
      <c r="I15537"/>
    </row>
    <row r="15538" spans="4:9" x14ac:dyDescent="0.2">
      <c r="D15538" s="7"/>
      <c r="E15538"/>
      <c r="F15538"/>
      <c r="G15538"/>
      <c r="H15538"/>
      <c r="I15538"/>
    </row>
    <row r="15539" spans="4:9" x14ac:dyDescent="0.2">
      <c r="D15539" s="7"/>
      <c r="E15539"/>
      <c r="F15539"/>
      <c r="G15539"/>
      <c r="H15539"/>
      <c r="I15539"/>
    </row>
    <row r="15540" spans="4:9" x14ac:dyDescent="0.2">
      <c r="D15540" s="7"/>
      <c r="E15540"/>
      <c r="F15540"/>
      <c r="G15540"/>
      <c r="H15540"/>
      <c r="I15540"/>
    </row>
    <row r="15541" spans="4:9" x14ac:dyDescent="0.2">
      <c r="D15541" s="7"/>
      <c r="E15541"/>
      <c r="F15541"/>
      <c r="G15541"/>
      <c r="H15541"/>
      <c r="I15541"/>
    </row>
    <row r="15542" spans="4:9" x14ac:dyDescent="0.2">
      <c r="D15542" s="7"/>
      <c r="E15542"/>
      <c r="F15542"/>
      <c r="G15542"/>
      <c r="H15542"/>
      <c r="I15542"/>
    </row>
    <row r="15543" spans="4:9" x14ac:dyDescent="0.2">
      <c r="D15543" s="7"/>
      <c r="E15543"/>
      <c r="F15543"/>
      <c r="G15543"/>
      <c r="H15543"/>
      <c r="I15543"/>
    </row>
    <row r="15544" spans="4:9" x14ac:dyDescent="0.2">
      <c r="D15544" s="7"/>
      <c r="E15544"/>
      <c r="F15544"/>
      <c r="G15544"/>
      <c r="H15544"/>
      <c r="I15544"/>
    </row>
    <row r="15545" spans="4:9" x14ac:dyDescent="0.2">
      <c r="D15545" s="7"/>
      <c r="E15545"/>
      <c r="F15545"/>
      <c r="G15545"/>
      <c r="H15545"/>
      <c r="I15545"/>
    </row>
    <row r="15546" spans="4:9" x14ac:dyDescent="0.2">
      <c r="D15546" s="7"/>
      <c r="E15546"/>
      <c r="F15546"/>
      <c r="G15546"/>
      <c r="H15546"/>
      <c r="I15546"/>
    </row>
    <row r="15547" spans="4:9" x14ac:dyDescent="0.2">
      <c r="D15547" s="7"/>
      <c r="E15547"/>
      <c r="F15547"/>
      <c r="G15547"/>
      <c r="H15547"/>
      <c r="I15547"/>
    </row>
    <row r="15548" spans="4:9" x14ac:dyDescent="0.2">
      <c r="D15548" s="7"/>
      <c r="E15548"/>
      <c r="F15548"/>
      <c r="G15548"/>
      <c r="H15548"/>
      <c r="I15548"/>
    </row>
    <row r="15549" spans="4:9" x14ac:dyDescent="0.2">
      <c r="D15549" s="7"/>
      <c r="E15549"/>
      <c r="F15549"/>
      <c r="G15549"/>
      <c r="H15549"/>
      <c r="I15549"/>
    </row>
    <row r="15550" spans="4:9" x14ac:dyDescent="0.2">
      <c r="D15550" s="7"/>
      <c r="E15550"/>
      <c r="F15550"/>
      <c r="G15550"/>
      <c r="H15550"/>
      <c r="I15550"/>
    </row>
    <row r="15551" spans="4:9" x14ac:dyDescent="0.2">
      <c r="D15551" s="7"/>
      <c r="E15551"/>
      <c r="F15551"/>
      <c r="G15551"/>
      <c r="H15551"/>
      <c r="I15551"/>
    </row>
    <row r="15552" spans="4:9" x14ac:dyDescent="0.2">
      <c r="D15552" s="7"/>
      <c r="E15552"/>
      <c r="F15552"/>
      <c r="G15552"/>
      <c r="H15552"/>
      <c r="I15552"/>
    </row>
    <row r="15553" spans="4:9" x14ac:dyDescent="0.2">
      <c r="D15553" s="7"/>
      <c r="E15553"/>
      <c r="F15553"/>
      <c r="G15553"/>
      <c r="H15553"/>
      <c r="I15553"/>
    </row>
    <row r="15554" spans="4:9" x14ac:dyDescent="0.2">
      <c r="D15554" s="7"/>
      <c r="E15554"/>
      <c r="F15554"/>
      <c r="G15554"/>
      <c r="H15554"/>
      <c r="I15554"/>
    </row>
    <row r="15555" spans="4:9" x14ac:dyDescent="0.2">
      <c r="D15555" s="7"/>
      <c r="E15555"/>
      <c r="F15555"/>
      <c r="G15555"/>
      <c r="H15555"/>
      <c r="I15555"/>
    </row>
    <row r="15556" spans="4:9" x14ac:dyDescent="0.2">
      <c r="D15556" s="7"/>
      <c r="E15556"/>
      <c r="F15556"/>
      <c r="G15556"/>
      <c r="H15556"/>
      <c r="I15556"/>
    </row>
    <row r="15557" spans="4:9" x14ac:dyDescent="0.2">
      <c r="D15557" s="7"/>
      <c r="E15557"/>
      <c r="F15557"/>
      <c r="G15557"/>
      <c r="H15557"/>
      <c r="I15557"/>
    </row>
    <row r="15558" spans="4:9" x14ac:dyDescent="0.2">
      <c r="D15558" s="7"/>
      <c r="E15558"/>
      <c r="F15558"/>
      <c r="G15558"/>
      <c r="H15558"/>
      <c r="I15558"/>
    </row>
    <row r="15559" spans="4:9" x14ac:dyDescent="0.2">
      <c r="D15559" s="7"/>
      <c r="E15559"/>
      <c r="F15559"/>
      <c r="G15559"/>
      <c r="H15559"/>
      <c r="I15559"/>
    </row>
    <row r="15560" spans="4:9" x14ac:dyDescent="0.2">
      <c r="D15560" s="7"/>
      <c r="E15560"/>
      <c r="F15560"/>
      <c r="G15560"/>
      <c r="H15560"/>
      <c r="I15560"/>
    </row>
    <row r="15561" spans="4:9" x14ac:dyDescent="0.2">
      <c r="D15561" s="7"/>
      <c r="E15561"/>
      <c r="F15561"/>
      <c r="G15561"/>
      <c r="H15561"/>
      <c r="I15561"/>
    </row>
    <row r="15562" spans="4:9" x14ac:dyDescent="0.2">
      <c r="D15562" s="7"/>
      <c r="E15562"/>
      <c r="F15562"/>
      <c r="G15562"/>
      <c r="H15562"/>
      <c r="I15562"/>
    </row>
    <row r="15563" spans="4:9" x14ac:dyDescent="0.2">
      <c r="D15563" s="7"/>
      <c r="E15563"/>
      <c r="F15563"/>
      <c r="G15563"/>
      <c r="H15563"/>
      <c r="I15563"/>
    </row>
    <row r="15564" spans="4:9" x14ac:dyDescent="0.2">
      <c r="D15564" s="7"/>
      <c r="E15564"/>
      <c r="F15564"/>
      <c r="G15564"/>
      <c r="H15564"/>
      <c r="I15564"/>
    </row>
    <row r="15565" spans="4:9" x14ac:dyDescent="0.2">
      <c r="D15565" s="7"/>
      <c r="E15565"/>
      <c r="F15565"/>
      <c r="G15565"/>
      <c r="H15565"/>
      <c r="I15565"/>
    </row>
    <row r="15566" spans="4:9" x14ac:dyDescent="0.2">
      <c r="D15566" s="7"/>
      <c r="E15566"/>
      <c r="F15566"/>
      <c r="G15566"/>
      <c r="H15566"/>
      <c r="I15566"/>
    </row>
    <row r="15567" spans="4:9" x14ac:dyDescent="0.2">
      <c r="D15567" s="7"/>
      <c r="E15567"/>
      <c r="F15567"/>
      <c r="G15567"/>
      <c r="H15567"/>
      <c r="I15567"/>
    </row>
    <row r="15568" spans="4:9" x14ac:dyDescent="0.2">
      <c r="D15568" s="7"/>
      <c r="E15568"/>
      <c r="F15568"/>
      <c r="G15568"/>
      <c r="H15568"/>
      <c r="I15568"/>
    </row>
    <row r="15569" spans="4:9" x14ac:dyDescent="0.2">
      <c r="D15569" s="7"/>
      <c r="E15569"/>
      <c r="F15569"/>
      <c r="G15569"/>
      <c r="H15569"/>
      <c r="I15569"/>
    </row>
    <row r="15570" spans="4:9" x14ac:dyDescent="0.2">
      <c r="D15570" s="7"/>
      <c r="E15570"/>
      <c r="F15570"/>
      <c r="G15570"/>
      <c r="H15570"/>
      <c r="I15570"/>
    </row>
    <row r="15571" spans="4:9" x14ac:dyDescent="0.2">
      <c r="D15571" s="7"/>
      <c r="E15571"/>
      <c r="F15571"/>
      <c r="G15571"/>
      <c r="H15571"/>
      <c r="I15571"/>
    </row>
    <row r="15572" spans="4:9" x14ac:dyDescent="0.2">
      <c r="D15572" s="7"/>
      <c r="E15572"/>
      <c r="F15572"/>
      <c r="G15572"/>
      <c r="H15572"/>
      <c r="I15572"/>
    </row>
    <row r="15573" spans="4:9" x14ac:dyDescent="0.2">
      <c r="D15573" s="7"/>
      <c r="E15573"/>
      <c r="F15573"/>
      <c r="G15573"/>
      <c r="H15573"/>
      <c r="I15573"/>
    </row>
    <row r="15574" spans="4:9" x14ac:dyDescent="0.2">
      <c r="D15574" s="7"/>
      <c r="E15574"/>
      <c r="F15574"/>
      <c r="G15574"/>
      <c r="H15574"/>
      <c r="I15574"/>
    </row>
    <row r="15575" spans="4:9" x14ac:dyDescent="0.2">
      <c r="D15575" s="7"/>
      <c r="E15575"/>
      <c r="F15575"/>
      <c r="G15575"/>
      <c r="H15575"/>
      <c r="I15575"/>
    </row>
    <row r="15576" spans="4:9" x14ac:dyDescent="0.2">
      <c r="D15576" s="7"/>
      <c r="E15576"/>
      <c r="F15576"/>
      <c r="G15576"/>
      <c r="H15576"/>
      <c r="I15576"/>
    </row>
    <row r="15577" spans="4:9" x14ac:dyDescent="0.2">
      <c r="D15577" s="7"/>
      <c r="E15577"/>
      <c r="F15577"/>
      <c r="G15577"/>
      <c r="H15577"/>
      <c r="I15577"/>
    </row>
    <row r="15578" spans="4:9" x14ac:dyDescent="0.2">
      <c r="D15578" s="7"/>
      <c r="E15578"/>
      <c r="F15578"/>
      <c r="G15578"/>
      <c r="H15578"/>
      <c r="I15578"/>
    </row>
    <row r="15579" spans="4:9" x14ac:dyDescent="0.2">
      <c r="D15579" s="7"/>
      <c r="E15579"/>
      <c r="F15579"/>
      <c r="G15579"/>
      <c r="H15579"/>
      <c r="I15579"/>
    </row>
    <row r="15580" spans="4:9" x14ac:dyDescent="0.2">
      <c r="D15580" s="7"/>
      <c r="E15580"/>
      <c r="F15580"/>
      <c r="G15580"/>
      <c r="H15580"/>
      <c r="I15580"/>
    </row>
    <row r="15581" spans="4:9" x14ac:dyDescent="0.2">
      <c r="D15581" s="7"/>
      <c r="E15581"/>
      <c r="F15581"/>
      <c r="G15581"/>
      <c r="H15581"/>
      <c r="I15581"/>
    </row>
    <row r="15582" spans="4:9" x14ac:dyDescent="0.2">
      <c r="D15582" s="7"/>
      <c r="E15582"/>
      <c r="F15582"/>
      <c r="G15582"/>
      <c r="H15582"/>
      <c r="I15582"/>
    </row>
    <row r="15583" spans="4:9" x14ac:dyDescent="0.2">
      <c r="D15583" s="7"/>
      <c r="E15583"/>
      <c r="F15583"/>
      <c r="G15583"/>
      <c r="H15583"/>
      <c r="I15583"/>
    </row>
    <row r="15584" spans="4:9" x14ac:dyDescent="0.2">
      <c r="D15584" s="7"/>
      <c r="E15584"/>
      <c r="F15584"/>
      <c r="G15584"/>
      <c r="H15584"/>
      <c r="I15584"/>
    </row>
    <row r="15585" spans="4:9" x14ac:dyDescent="0.2">
      <c r="D15585" s="7"/>
      <c r="E15585"/>
      <c r="F15585"/>
      <c r="G15585"/>
      <c r="H15585"/>
      <c r="I15585"/>
    </row>
    <row r="15586" spans="4:9" x14ac:dyDescent="0.2">
      <c r="D15586" s="7"/>
      <c r="E15586"/>
      <c r="F15586"/>
      <c r="G15586"/>
      <c r="H15586"/>
      <c r="I15586"/>
    </row>
    <row r="15587" spans="4:9" x14ac:dyDescent="0.2">
      <c r="D15587" s="7"/>
      <c r="E15587"/>
      <c r="F15587"/>
      <c r="G15587"/>
      <c r="H15587"/>
      <c r="I15587"/>
    </row>
    <row r="15588" spans="4:9" x14ac:dyDescent="0.2">
      <c r="D15588" s="7"/>
      <c r="E15588"/>
      <c r="F15588"/>
      <c r="G15588"/>
      <c r="H15588"/>
      <c r="I15588"/>
    </row>
    <row r="15589" spans="4:9" x14ac:dyDescent="0.2">
      <c r="D15589" s="7"/>
      <c r="E15589"/>
      <c r="F15589"/>
      <c r="G15589"/>
      <c r="H15589"/>
      <c r="I15589"/>
    </row>
    <row r="15590" spans="4:9" x14ac:dyDescent="0.2">
      <c r="D15590" s="7"/>
      <c r="E15590"/>
      <c r="F15590"/>
      <c r="G15590"/>
      <c r="H15590"/>
      <c r="I15590"/>
    </row>
    <row r="15591" spans="4:9" x14ac:dyDescent="0.2">
      <c r="D15591" s="7"/>
      <c r="E15591"/>
      <c r="F15591"/>
      <c r="G15591"/>
      <c r="H15591"/>
      <c r="I15591"/>
    </row>
    <row r="15592" spans="4:9" x14ac:dyDescent="0.2">
      <c r="D15592" s="7"/>
      <c r="E15592"/>
      <c r="F15592"/>
      <c r="G15592"/>
      <c r="H15592"/>
      <c r="I15592"/>
    </row>
    <row r="15593" spans="4:9" x14ac:dyDescent="0.2">
      <c r="D15593" s="7"/>
      <c r="E15593"/>
      <c r="F15593"/>
      <c r="G15593"/>
      <c r="H15593"/>
      <c r="I15593"/>
    </row>
    <row r="15594" spans="4:9" x14ac:dyDescent="0.2">
      <c r="D15594" s="7"/>
      <c r="E15594"/>
      <c r="F15594"/>
      <c r="G15594"/>
      <c r="H15594"/>
      <c r="I15594"/>
    </row>
    <row r="15595" spans="4:9" x14ac:dyDescent="0.2">
      <c r="D15595" s="7"/>
      <c r="E15595"/>
      <c r="F15595"/>
      <c r="G15595"/>
      <c r="H15595"/>
      <c r="I15595"/>
    </row>
    <row r="15596" spans="4:9" x14ac:dyDescent="0.2">
      <c r="D15596" s="7"/>
      <c r="E15596"/>
      <c r="F15596"/>
      <c r="G15596"/>
      <c r="H15596"/>
      <c r="I15596"/>
    </row>
    <row r="15597" spans="4:9" x14ac:dyDescent="0.2">
      <c r="D15597" s="7"/>
      <c r="E15597"/>
      <c r="F15597"/>
      <c r="G15597"/>
      <c r="H15597"/>
      <c r="I15597"/>
    </row>
    <row r="15598" spans="4:9" x14ac:dyDescent="0.2">
      <c r="D15598" s="7"/>
      <c r="E15598"/>
      <c r="F15598"/>
      <c r="G15598"/>
      <c r="H15598"/>
      <c r="I15598"/>
    </row>
    <row r="15599" spans="4:9" x14ac:dyDescent="0.2">
      <c r="D15599" s="7"/>
      <c r="E15599"/>
      <c r="F15599"/>
      <c r="G15599"/>
      <c r="H15599"/>
      <c r="I15599"/>
    </row>
    <row r="15600" spans="4:9" x14ac:dyDescent="0.2">
      <c r="D15600" s="7"/>
      <c r="E15600"/>
      <c r="F15600"/>
      <c r="G15600"/>
      <c r="H15600"/>
      <c r="I15600"/>
    </row>
    <row r="15601" spans="4:9" x14ac:dyDescent="0.2">
      <c r="D15601" s="7"/>
      <c r="E15601"/>
      <c r="F15601"/>
      <c r="G15601"/>
      <c r="H15601"/>
      <c r="I15601"/>
    </row>
    <row r="15602" spans="4:9" x14ac:dyDescent="0.2">
      <c r="D15602" s="7"/>
      <c r="E15602"/>
      <c r="F15602"/>
      <c r="G15602"/>
      <c r="H15602"/>
      <c r="I15602"/>
    </row>
    <row r="15603" spans="4:9" x14ac:dyDescent="0.2">
      <c r="D15603" s="7"/>
      <c r="E15603"/>
      <c r="F15603"/>
      <c r="G15603"/>
      <c r="H15603"/>
      <c r="I15603"/>
    </row>
    <row r="15604" spans="4:9" x14ac:dyDescent="0.2">
      <c r="D15604" s="7"/>
      <c r="E15604"/>
      <c r="F15604"/>
      <c r="G15604"/>
      <c r="H15604"/>
      <c r="I15604"/>
    </row>
    <row r="15605" spans="4:9" x14ac:dyDescent="0.2">
      <c r="D15605" s="7"/>
      <c r="E15605"/>
      <c r="F15605"/>
      <c r="G15605"/>
      <c r="H15605"/>
      <c r="I15605"/>
    </row>
    <row r="15606" spans="4:9" x14ac:dyDescent="0.2">
      <c r="D15606" s="7"/>
      <c r="E15606"/>
      <c r="F15606"/>
      <c r="G15606"/>
      <c r="H15606"/>
      <c r="I15606"/>
    </row>
    <row r="15607" spans="4:9" x14ac:dyDescent="0.2">
      <c r="D15607" s="7"/>
      <c r="E15607"/>
      <c r="F15607"/>
      <c r="G15607"/>
      <c r="H15607"/>
      <c r="I15607"/>
    </row>
    <row r="15608" spans="4:9" x14ac:dyDescent="0.2">
      <c r="D15608" s="7"/>
      <c r="E15608"/>
      <c r="F15608"/>
      <c r="G15608"/>
      <c r="H15608"/>
      <c r="I15608"/>
    </row>
    <row r="15609" spans="4:9" x14ac:dyDescent="0.2">
      <c r="D15609" s="7"/>
      <c r="E15609"/>
      <c r="F15609"/>
      <c r="G15609"/>
      <c r="H15609"/>
      <c r="I15609"/>
    </row>
    <row r="15610" spans="4:9" x14ac:dyDescent="0.2">
      <c r="D15610" s="7"/>
      <c r="E15610"/>
      <c r="F15610"/>
      <c r="G15610"/>
      <c r="H15610"/>
      <c r="I15610"/>
    </row>
    <row r="15611" spans="4:9" x14ac:dyDescent="0.2">
      <c r="D15611" s="7"/>
      <c r="E15611"/>
      <c r="F15611"/>
      <c r="G15611"/>
      <c r="H15611"/>
      <c r="I15611"/>
    </row>
    <row r="15612" spans="4:9" x14ac:dyDescent="0.2">
      <c r="D15612" s="7"/>
      <c r="E15612"/>
      <c r="F15612"/>
      <c r="G15612"/>
      <c r="H15612"/>
      <c r="I15612"/>
    </row>
    <row r="15613" spans="4:9" x14ac:dyDescent="0.2">
      <c r="D15613" s="7"/>
      <c r="E15613"/>
      <c r="F15613"/>
      <c r="G15613"/>
      <c r="H15613"/>
      <c r="I15613"/>
    </row>
    <row r="15614" spans="4:9" x14ac:dyDescent="0.2">
      <c r="D15614" s="7"/>
      <c r="E15614"/>
      <c r="F15614"/>
      <c r="G15614"/>
      <c r="H15614"/>
      <c r="I15614"/>
    </row>
    <row r="15615" spans="4:9" x14ac:dyDescent="0.2">
      <c r="D15615" s="7"/>
      <c r="E15615"/>
      <c r="F15615"/>
      <c r="G15615"/>
      <c r="H15615"/>
      <c r="I15615"/>
    </row>
    <row r="15616" spans="4:9" x14ac:dyDescent="0.2">
      <c r="D15616" s="7"/>
      <c r="E15616"/>
      <c r="F15616"/>
      <c r="G15616"/>
      <c r="H15616"/>
      <c r="I15616"/>
    </row>
    <row r="15617" spans="4:9" x14ac:dyDescent="0.2">
      <c r="D15617" s="7"/>
      <c r="E15617"/>
      <c r="F15617"/>
      <c r="G15617"/>
      <c r="H15617"/>
      <c r="I15617"/>
    </row>
    <row r="15618" spans="4:9" x14ac:dyDescent="0.2">
      <c r="D15618" s="7"/>
      <c r="E15618"/>
      <c r="F15618"/>
      <c r="G15618"/>
      <c r="H15618"/>
      <c r="I15618"/>
    </row>
    <row r="15619" spans="4:9" x14ac:dyDescent="0.2">
      <c r="D15619" s="7"/>
      <c r="E15619"/>
      <c r="F15619"/>
      <c r="G15619"/>
      <c r="H15619"/>
      <c r="I15619"/>
    </row>
    <row r="15620" spans="4:9" x14ac:dyDescent="0.2">
      <c r="D15620" s="7"/>
      <c r="E15620"/>
      <c r="F15620"/>
      <c r="G15620"/>
      <c r="H15620"/>
      <c r="I15620"/>
    </row>
    <row r="15621" spans="4:9" x14ac:dyDescent="0.2">
      <c r="D15621" s="7"/>
      <c r="E15621"/>
      <c r="F15621"/>
      <c r="G15621"/>
      <c r="H15621"/>
      <c r="I15621"/>
    </row>
    <row r="15622" spans="4:9" x14ac:dyDescent="0.2">
      <c r="D15622" s="7"/>
      <c r="E15622"/>
      <c r="F15622"/>
      <c r="G15622"/>
      <c r="H15622"/>
      <c r="I15622"/>
    </row>
    <row r="15623" spans="4:9" x14ac:dyDescent="0.2">
      <c r="D15623" s="7"/>
      <c r="E15623"/>
      <c r="F15623"/>
      <c r="G15623"/>
      <c r="H15623"/>
      <c r="I15623"/>
    </row>
    <row r="15624" spans="4:9" x14ac:dyDescent="0.2">
      <c r="D15624" s="7"/>
      <c r="E15624"/>
      <c r="F15624"/>
      <c r="G15624"/>
      <c r="H15624"/>
      <c r="I15624"/>
    </row>
    <row r="15625" spans="4:9" x14ac:dyDescent="0.2">
      <c r="D15625" s="7"/>
      <c r="E15625"/>
      <c r="F15625"/>
      <c r="G15625"/>
      <c r="H15625"/>
      <c r="I15625"/>
    </row>
    <row r="15626" spans="4:9" x14ac:dyDescent="0.2">
      <c r="D15626" s="7"/>
      <c r="E15626"/>
      <c r="F15626"/>
      <c r="G15626"/>
      <c r="H15626"/>
      <c r="I15626"/>
    </row>
    <row r="15627" spans="4:9" x14ac:dyDescent="0.2">
      <c r="D15627" s="7"/>
      <c r="E15627"/>
      <c r="F15627"/>
      <c r="G15627"/>
      <c r="H15627"/>
      <c r="I15627"/>
    </row>
    <row r="15628" spans="4:9" x14ac:dyDescent="0.2">
      <c r="D15628" s="7"/>
      <c r="E15628"/>
      <c r="F15628"/>
      <c r="G15628"/>
      <c r="H15628"/>
      <c r="I15628"/>
    </row>
    <row r="15629" spans="4:9" x14ac:dyDescent="0.2">
      <c r="D15629" s="7"/>
      <c r="E15629"/>
      <c r="F15629"/>
      <c r="G15629"/>
      <c r="H15629"/>
      <c r="I15629"/>
    </row>
    <row r="15630" spans="4:9" x14ac:dyDescent="0.2">
      <c r="D15630" s="7"/>
      <c r="E15630"/>
      <c r="F15630"/>
      <c r="G15630"/>
      <c r="H15630"/>
      <c r="I15630"/>
    </row>
    <row r="15631" spans="4:9" x14ac:dyDescent="0.2">
      <c r="D15631" s="7"/>
      <c r="E15631"/>
      <c r="F15631"/>
      <c r="G15631"/>
      <c r="H15631"/>
      <c r="I15631"/>
    </row>
    <row r="15632" spans="4:9" x14ac:dyDescent="0.2">
      <c r="D15632" s="7"/>
      <c r="E15632"/>
      <c r="F15632"/>
      <c r="G15632"/>
      <c r="H15632"/>
      <c r="I15632"/>
    </row>
    <row r="15633" spans="4:9" x14ac:dyDescent="0.2">
      <c r="D15633" s="7"/>
      <c r="E15633"/>
      <c r="F15633"/>
      <c r="G15633"/>
      <c r="H15633"/>
      <c r="I15633"/>
    </row>
    <row r="15634" spans="4:9" x14ac:dyDescent="0.2">
      <c r="D15634" s="7"/>
      <c r="E15634"/>
      <c r="F15634"/>
      <c r="G15634"/>
      <c r="H15634"/>
      <c r="I15634"/>
    </row>
    <row r="15635" spans="4:9" x14ac:dyDescent="0.2">
      <c r="D15635" s="7"/>
      <c r="E15635"/>
      <c r="F15635"/>
      <c r="G15635"/>
      <c r="H15635"/>
      <c r="I15635"/>
    </row>
    <row r="15636" spans="4:9" x14ac:dyDescent="0.2">
      <c r="D15636" s="7"/>
      <c r="E15636"/>
      <c r="F15636"/>
      <c r="G15636"/>
      <c r="H15636"/>
      <c r="I15636"/>
    </row>
    <row r="15637" spans="4:9" x14ac:dyDescent="0.2">
      <c r="D15637" s="7"/>
      <c r="E15637"/>
      <c r="F15637"/>
      <c r="G15637"/>
      <c r="H15637"/>
      <c r="I15637"/>
    </row>
    <row r="15638" spans="4:9" x14ac:dyDescent="0.2">
      <c r="D15638" s="7"/>
      <c r="E15638"/>
      <c r="F15638"/>
      <c r="G15638"/>
      <c r="H15638"/>
      <c r="I15638"/>
    </row>
    <row r="15639" spans="4:9" x14ac:dyDescent="0.2">
      <c r="D15639" s="7"/>
      <c r="E15639"/>
      <c r="F15639"/>
      <c r="G15639"/>
      <c r="H15639"/>
      <c r="I15639"/>
    </row>
    <row r="15640" spans="4:9" x14ac:dyDescent="0.2">
      <c r="D15640" s="7"/>
      <c r="E15640"/>
      <c r="F15640"/>
      <c r="G15640"/>
      <c r="H15640"/>
      <c r="I15640"/>
    </row>
    <row r="15641" spans="4:9" x14ac:dyDescent="0.2">
      <c r="D15641" s="7"/>
      <c r="E15641"/>
      <c r="F15641"/>
      <c r="G15641"/>
      <c r="H15641"/>
      <c r="I15641"/>
    </row>
    <row r="15642" spans="4:9" x14ac:dyDescent="0.2">
      <c r="D15642" s="7"/>
      <c r="E15642"/>
      <c r="F15642"/>
      <c r="G15642"/>
      <c r="H15642"/>
      <c r="I15642"/>
    </row>
    <row r="15643" spans="4:9" x14ac:dyDescent="0.2">
      <c r="D15643" s="7"/>
      <c r="E15643"/>
      <c r="F15643"/>
      <c r="G15643"/>
      <c r="H15643"/>
      <c r="I15643"/>
    </row>
    <row r="15644" spans="4:9" x14ac:dyDescent="0.2">
      <c r="D15644" s="7"/>
      <c r="E15644"/>
      <c r="F15644"/>
      <c r="G15644"/>
      <c r="H15644"/>
      <c r="I15644"/>
    </row>
    <row r="15645" spans="4:9" x14ac:dyDescent="0.2">
      <c r="D15645" s="7"/>
      <c r="E15645"/>
      <c r="F15645"/>
      <c r="G15645"/>
      <c r="H15645"/>
      <c r="I15645"/>
    </row>
    <row r="15646" spans="4:9" x14ac:dyDescent="0.2">
      <c r="D15646" s="7"/>
      <c r="E15646"/>
      <c r="F15646"/>
      <c r="G15646"/>
      <c r="H15646"/>
      <c r="I15646"/>
    </row>
    <row r="15647" spans="4:9" x14ac:dyDescent="0.2">
      <c r="D15647" s="7"/>
      <c r="E15647"/>
      <c r="F15647"/>
      <c r="G15647"/>
      <c r="H15647"/>
      <c r="I15647"/>
    </row>
    <row r="15648" spans="4:9" x14ac:dyDescent="0.2">
      <c r="D15648" s="7"/>
      <c r="E15648"/>
      <c r="F15648"/>
      <c r="G15648"/>
      <c r="H15648"/>
      <c r="I15648"/>
    </row>
    <row r="15649" spans="4:9" x14ac:dyDescent="0.2">
      <c r="D15649" s="7"/>
      <c r="E15649"/>
      <c r="F15649"/>
      <c r="G15649"/>
      <c r="H15649"/>
      <c r="I15649"/>
    </row>
    <row r="15650" spans="4:9" x14ac:dyDescent="0.2">
      <c r="D15650" s="7"/>
      <c r="E15650"/>
      <c r="F15650"/>
      <c r="G15650"/>
      <c r="H15650"/>
      <c r="I15650"/>
    </row>
    <row r="15651" spans="4:9" x14ac:dyDescent="0.2">
      <c r="D15651" s="7"/>
      <c r="E15651"/>
      <c r="F15651"/>
      <c r="G15651"/>
      <c r="H15651"/>
      <c r="I15651"/>
    </row>
    <row r="15652" spans="4:9" x14ac:dyDescent="0.2">
      <c r="D15652" s="7"/>
      <c r="E15652"/>
      <c r="F15652"/>
      <c r="G15652"/>
      <c r="H15652"/>
      <c r="I15652"/>
    </row>
    <row r="15653" spans="4:9" x14ac:dyDescent="0.2">
      <c r="D15653" s="7"/>
      <c r="E15653"/>
      <c r="F15653"/>
      <c r="G15653"/>
      <c r="H15653"/>
      <c r="I15653"/>
    </row>
    <row r="15654" spans="4:9" x14ac:dyDescent="0.2">
      <c r="D15654" s="7"/>
      <c r="E15654"/>
      <c r="F15654"/>
      <c r="G15654"/>
      <c r="H15654"/>
      <c r="I15654"/>
    </row>
    <row r="15655" spans="4:9" x14ac:dyDescent="0.2">
      <c r="D15655" s="7"/>
      <c r="E15655"/>
      <c r="F15655"/>
      <c r="G15655"/>
      <c r="H15655"/>
      <c r="I15655"/>
    </row>
    <row r="15656" spans="4:9" x14ac:dyDescent="0.2">
      <c r="D15656" s="7"/>
      <c r="E15656"/>
      <c r="F15656"/>
      <c r="G15656"/>
      <c r="H15656"/>
      <c r="I15656"/>
    </row>
    <row r="15657" spans="4:9" x14ac:dyDescent="0.2">
      <c r="D15657" s="7"/>
      <c r="E15657"/>
      <c r="F15657"/>
      <c r="G15657"/>
      <c r="H15657"/>
      <c r="I15657"/>
    </row>
    <row r="15658" spans="4:9" x14ac:dyDescent="0.2">
      <c r="D15658" s="7"/>
      <c r="E15658"/>
      <c r="F15658"/>
      <c r="G15658"/>
      <c r="H15658"/>
      <c r="I15658"/>
    </row>
    <row r="15659" spans="4:9" x14ac:dyDescent="0.2">
      <c r="D15659" s="7"/>
      <c r="E15659"/>
      <c r="F15659"/>
      <c r="G15659"/>
      <c r="H15659"/>
      <c r="I15659"/>
    </row>
    <row r="15660" spans="4:9" x14ac:dyDescent="0.2">
      <c r="D15660" s="7"/>
      <c r="E15660"/>
      <c r="F15660"/>
      <c r="G15660"/>
      <c r="H15660"/>
      <c r="I15660"/>
    </row>
    <row r="15661" spans="4:9" x14ac:dyDescent="0.2">
      <c r="D15661" s="7"/>
      <c r="E15661"/>
      <c r="F15661"/>
      <c r="G15661"/>
      <c r="H15661"/>
      <c r="I15661"/>
    </row>
    <row r="15662" spans="4:9" x14ac:dyDescent="0.2">
      <c r="D15662" s="7"/>
      <c r="E15662"/>
      <c r="F15662"/>
      <c r="G15662"/>
      <c r="H15662"/>
      <c r="I15662"/>
    </row>
    <row r="15663" spans="4:9" x14ac:dyDescent="0.2">
      <c r="D15663" s="7"/>
      <c r="E15663"/>
      <c r="F15663"/>
      <c r="G15663"/>
      <c r="H15663"/>
      <c r="I15663"/>
    </row>
    <row r="15664" spans="4:9" x14ac:dyDescent="0.2">
      <c r="D15664" s="7"/>
      <c r="E15664"/>
      <c r="F15664"/>
      <c r="G15664"/>
      <c r="H15664"/>
      <c r="I15664"/>
    </row>
    <row r="15665" spans="4:9" x14ac:dyDescent="0.2">
      <c r="D15665" s="7"/>
      <c r="E15665"/>
      <c r="F15665"/>
      <c r="G15665"/>
      <c r="H15665"/>
      <c r="I15665"/>
    </row>
    <row r="15666" spans="4:9" x14ac:dyDescent="0.2">
      <c r="D15666" s="7"/>
      <c r="E15666"/>
      <c r="F15666"/>
      <c r="G15666"/>
      <c r="H15666"/>
      <c r="I15666"/>
    </row>
    <row r="15667" spans="4:9" x14ac:dyDescent="0.2">
      <c r="D15667" s="7"/>
      <c r="E15667"/>
      <c r="F15667"/>
      <c r="G15667"/>
      <c r="H15667"/>
      <c r="I15667"/>
    </row>
    <row r="15668" spans="4:9" x14ac:dyDescent="0.2">
      <c r="D15668" s="7"/>
      <c r="E15668"/>
      <c r="F15668"/>
      <c r="G15668"/>
      <c r="H15668"/>
      <c r="I15668"/>
    </row>
    <row r="15669" spans="4:9" x14ac:dyDescent="0.2">
      <c r="D15669" s="7"/>
      <c r="E15669"/>
      <c r="F15669"/>
      <c r="G15669"/>
      <c r="H15669"/>
      <c r="I15669"/>
    </row>
    <row r="15670" spans="4:9" x14ac:dyDescent="0.2">
      <c r="D15670" s="7"/>
      <c r="E15670"/>
      <c r="F15670"/>
      <c r="G15670"/>
      <c r="H15670"/>
      <c r="I15670"/>
    </row>
    <row r="15671" spans="4:9" x14ac:dyDescent="0.2">
      <c r="D15671" s="7"/>
      <c r="E15671"/>
      <c r="F15671"/>
      <c r="G15671"/>
      <c r="H15671"/>
      <c r="I15671"/>
    </row>
    <row r="15672" spans="4:9" x14ac:dyDescent="0.2">
      <c r="D15672" s="7"/>
      <c r="E15672"/>
      <c r="F15672"/>
      <c r="G15672"/>
      <c r="H15672"/>
      <c r="I15672"/>
    </row>
    <row r="15673" spans="4:9" x14ac:dyDescent="0.2">
      <c r="D15673" s="7"/>
      <c r="E15673"/>
      <c r="F15673"/>
      <c r="G15673"/>
      <c r="H15673"/>
      <c r="I15673"/>
    </row>
    <row r="15674" spans="4:9" x14ac:dyDescent="0.2">
      <c r="D15674" s="7"/>
      <c r="E15674"/>
      <c r="F15674"/>
      <c r="G15674"/>
      <c r="H15674"/>
      <c r="I15674"/>
    </row>
    <row r="15675" spans="4:9" x14ac:dyDescent="0.2">
      <c r="D15675" s="7"/>
      <c r="E15675"/>
      <c r="F15675"/>
      <c r="G15675"/>
      <c r="H15675"/>
      <c r="I15675"/>
    </row>
    <row r="15676" spans="4:9" x14ac:dyDescent="0.2">
      <c r="D15676" s="7"/>
      <c r="E15676"/>
      <c r="F15676"/>
      <c r="G15676"/>
      <c r="H15676"/>
      <c r="I15676"/>
    </row>
    <row r="15677" spans="4:9" x14ac:dyDescent="0.2">
      <c r="D15677" s="7"/>
      <c r="E15677"/>
      <c r="F15677"/>
      <c r="G15677"/>
      <c r="H15677"/>
      <c r="I15677"/>
    </row>
    <row r="15678" spans="4:9" x14ac:dyDescent="0.2">
      <c r="D15678" s="7"/>
      <c r="E15678"/>
      <c r="F15678"/>
      <c r="G15678"/>
      <c r="H15678"/>
      <c r="I15678"/>
    </row>
    <row r="15679" spans="4:9" x14ac:dyDescent="0.2">
      <c r="D15679" s="7"/>
      <c r="E15679"/>
      <c r="F15679"/>
      <c r="G15679"/>
      <c r="H15679"/>
      <c r="I15679"/>
    </row>
    <row r="15680" spans="4:9" x14ac:dyDescent="0.2">
      <c r="D15680" s="7"/>
      <c r="E15680"/>
      <c r="F15680"/>
      <c r="G15680"/>
      <c r="H15680"/>
      <c r="I15680"/>
    </row>
    <row r="15681" spans="4:9" x14ac:dyDescent="0.2">
      <c r="D15681" s="7"/>
      <c r="E15681"/>
      <c r="F15681"/>
      <c r="G15681"/>
      <c r="H15681"/>
      <c r="I15681"/>
    </row>
    <row r="15682" spans="4:9" x14ac:dyDescent="0.2">
      <c r="D15682" s="7"/>
      <c r="E15682"/>
      <c r="F15682"/>
      <c r="G15682"/>
      <c r="H15682"/>
      <c r="I15682"/>
    </row>
    <row r="15683" spans="4:9" x14ac:dyDescent="0.2">
      <c r="D15683" s="7"/>
      <c r="E15683"/>
      <c r="F15683"/>
      <c r="G15683"/>
      <c r="H15683"/>
      <c r="I15683"/>
    </row>
    <row r="15684" spans="4:9" x14ac:dyDescent="0.2">
      <c r="D15684" s="7"/>
      <c r="E15684"/>
      <c r="F15684"/>
      <c r="G15684"/>
      <c r="H15684"/>
      <c r="I15684"/>
    </row>
    <row r="15685" spans="4:9" x14ac:dyDescent="0.2">
      <c r="D15685" s="7"/>
      <c r="E15685"/>
      <c r="F15685"/>
      <c r="G15685"/>
      <c r="H15685"/>
      <c r="I15685"/>
    </row>
    <row r="15686" spans="4:9" x14ac:dyDescent="0.2">
      <c r="D15686" s="7"/>
      <c r="E15686"/>
      <c r="F15686"/>
      <c r="G15686"/>
      <c r="H15686"/>
      <c r="I15686"/>
    </row>
    <row r="15687" spans="4:9" x14ac:dyDescent="0.2">
      <c r="D15687" s="7"/>
      <c r="E15687"/>
      <c r="F15687"/>
      <c r="G15687"/>
      <c r="H15687"/>
      <c r="I15687"/>
    </row>
    <row r="15688" spans="4:9" x14ac:dyDescent="0.2">
      <c r="D15688" s="7"/>
      <c r="E15688"/>
      <c r="F15688"/>
      <c r="G15688"/>
      <c r="H15688"/>
      <c r="I15688"/>
    </row>
    <row r="15689" spans="4:9" x14ac:dyDescent="0.2">
      <c r="D15689" s="7"/>
      <c r="E15689"/>
      <c r="F15689"/>
      <c r="G15689"/>
      <c r="H15689"/>
      <c r="I15689"/>
    </row>
    <row r="15690" spans="4:9" x14ac:dyDescent="0.2">
      <c r="D15690" s="7"/>
      <c r="E15690"/>
      <c r="F15690"/>
      <c r="G15690"/>
      <c r="H15690"/>
      <c r="I15690"/>
    </row>
    <row r="15691" spans="4:9" x14ac:dyDescent="0.2">
      <c r="D15691" s="7"/>
      <c r="E15691"/>
      <c r="F15691"/>
      <c r="G15691"/>
      <c r="H15691"/>
      <c r="I15691"/>
    </row>
    <row r="15692" spans="4:9" x14ac:dyDescent="0.2">
      <c r="D15692" s="7"/>
      <c r="E15692"/>
      <c r="F15692"/>
      <c r="G15692"/>
      <c r="H15692"/>
      <c r="I15692"/>
    </row>
    <row r="15693" spans="4:9" x14ac:dyDescent="0.2">
      <c r="D15693" s="7"/>
      <c r="E15693"/>
      <c r="F15693"/>
      <c r="G15693"/>
      <c r="H15693"/>
      <c r="I15693"/>
    </row>
    <row r="15694" spans="4:9" x14ac:dyDescent="0.2">
      <c r="D15694" s="7"/>
      <c r="E15694"/>
      <c r="F15694"/>
      <c r="G15694"/>
      <c r="H15694"/>
      <c r="I15694"/>
    </row>
    <row r="15695" spans="4:9" x14ac:dyDescent="0.2">
      <c r="D15695" s="7"/>
      <c r="E15695"/>
      <c r="F15695"/>
      <c r="G15695"/>
      <c r="H15695"/>
      <c r="I15695"/>
    </row>
    <row r="15696" spans="4:9" x14ac:dyDescent="0.2">
      <c r="D15696" s="7"/>
      <c r="E15696"/>
      <c r="F15696"/>
      <c r="G15696"/>
      <c r="H15696"/>
      <c r="I15696"/>
    </row>
    <row r="15697" spans="4:9" x14ac:dyDescent="0.2">
      <c r="D15697" s="7"/>
      <c r="E15697"/>
      <c r="F15697"/>
      <c r="G15697"/>
      <c r="H15697"/>
      <c r="I15697"/>
    </row>
    <row r="15698" spans="4:9" x14ac:dyDescent="0.2">
      <c r="D15698" s="7"/>
      <c r="E15698"/>
      <c r="F15698"/>
      <c r="G15698"/>
      <c r="H15698"/>
      <c r="I15698"/>
    </row>
    <row r="15699" spans="4:9" x14ac:dyDescent="0.2">
      <c r="D15699" s="7"/>
      <c r="E15699"/>
      <c r="F15699"/>
      <c r="G15699"/>
      <c r="H15699"/>
      <c r="I15699"/>
    </row>
    <row r="15700" spans="4:9" x14ac:dyDescent="0.2">
      <c r="D15700" s="7"/>
      <c r="E15700"/>
      <c r="F15700"/>
      <c r="G15700"/>
      <c r="H15700"/>
      <c r="I15700"/>
    </row>
    <row r="15701" spans="4:9" x14ac:dyDescent="0.2">
      <c r="D15701" s="7"/>
      <c r="E15701"/>
      <c r="F15701"/>
      <c r="G15701"/>
      <c r="H15701"/>
      <c r="I15701"/>
    </row>
    <row r="15702" spans="4:9" x14ac:dyDescent="0.2">
      <c r="D15702" s="7"/>
      <c r="E15702"/>
      <c r="F15702"/>
      <c r="G15702"/>
      <c r="H15702"/>
      <c r="I15702"/>
    </row>
    <row r="15703" spans="4:9" x14ac:dyDescent="0.2">
      <c r="D15703" s="7"/>
      <c r="E15703"/>
      <c r="F15703"/>
      <c r="G15703"/>
      <c r="H15703"/>
      <c r="I15703"/>
    </row>
    <row r="15704" spans="4:9" x14ac:dyDescent="0.2">
      <c r="D15704" s="7"/>
      <c r="E15704"/>
      <c r="F15704"/>
      <c r="G15704"/>
      <c r="H15704"/>
      <c r="I15704"/>
    </row>
    <row r="15705" spans="4:9" x14ac:dyDescent="0.2">
      <c r="D15705" s="7"/>
      <c r="E15705"/>
      <c r="F15705"/>
      <c r="G15705"/>
      <c r="H15705"/>
      <c r="I15705"/>
    </row>
    <row r="15706" spans="4:9" x14ac:dyDescent="0.2">
      <c r="D15706" s="7"/>
      <c r="E15706"/>
      <c r="F15706"/>
      <c r="G15706"/>
      <c r="H15706"/>
      <c r="I15706"/>
    </row>
    <row r="15707" spans="4:9" x14ac:dyDescent="0.2">
      <c r="D15707" s="7"/>
      <c r="E15707"/>
      <c r="F15707"/>
      <c r="G15707"/>
      <c r="H15707"/>
      <c r="I15707"/>
    </row>
    <row r="15708" spans="4:9" x14ac:dyDescent="0.2">
      <c r="D15708" s="7"/>
      <c r="E15708"/>
      <c r="F15708"/>
      <c r="G15708"/>
      <c r="H15708"/>
      <c r="I15708"/>
    </row>
    <row r="15709" spans="4:9" x14ac:dyDescent="0.2">
      <c r="D15709" s="7"/>
      <c r="E15709"/>
      <c r="F15709"/>
      <c r="G15709"/>
      <c r="H15709"/>
      <c r="I15709"/>
    </row>
    <row r="15710" spans="4:9" x14ac:dyDescent="0.2">
      <c r="D15710" s="7"/>
      <c r="E15710"/>
      <c r="F15710"/>
      <c r="G15710"/>
      <c r="H15710"/>
      <c r="I15710"/>
    </row>
    <row r="15711" spans="4:9" x14ac:dyDescent="0.2">
      <c r="D15711" s="7"/>
      <c r="E15711"/>
      <c r="F15711"/>
      <c r="G15711"/>
      <c r="H15711"/>
      <c r="I15711"/>
    </row>
    <row r="15712" spans="4:9" x14ac:dyDescent="0.2">
      <c r="D15712" s="7"/>
      <c r="E15712"/>
      <c r="F15712"/>
      <c r="G15712"/>
      <c r="H15712"/>
      <c r="I15712"/>
    </row>
    <row r="15713" spans="4:9" x14ac:dyDescent="0.2">
      <c r="D15713" s="7"/>
      <c r="E15713"/>
      <c r="F15713"/>
      <c r="G15713"/>
      <c r="H15713"/>
      <c r="I15713"/>
    </row>
    <row r="15714" spans="4:9" x14ac:dyDescent="0.2">
      <c r="D15714" s="7"/>
      <c r="E15714"/>
      <c r="F15714"/>
      <c r="G15714"/>
      <c r="H15714"/>
      <c r="I15714"/>
    </row>
    <row r="15715" spans="4:9" x14ac:dyDescent="0.2">
      <c r="D15715" s="7"/>
      <c r="E15715"/>
      <c r="F15715"/>
      <c r="G15715"/>
      <c r="H15715"/>
      <c r="I15715"/>
    </row>
    <row r="15716" spans="4:9" x14ac:dyDescent="0.2">
      <c r="D15716" s="7"/>
      <c r="E15716"/>
      <c r="F15716"/>
      <c r="G15716"/>
      <c r="H15716"/>
      <c r="I15716"/>
    </row>
    <row r="15717" spans="4:9" x14ac:dyDescent="0.2">
      <c r="D15717" s="7"/>
      <c r="E15717"/>
      <c r="F15717"/>
      <c r="G15717"/>
      <c r="H15717"/>
      <c r="I15717"/>
    </row>
    <row r="15718" spans="4:9" x14ac:dyDescent="0.2">
      <c r="D15718" s="7"/>
      <c r="E15718"/>
      <c r="F15718"/>
      <c r="G15718"/>
      <c r="H15718"/>
      <c r="I15718"/>
    </row>
    <row r="15719" spans="4:9" x14ac:dyDescent="0.2">
      <c r="D15719" s="7"/>
      <c r="E15719"/>
      <c r="F15719"/>
      <c r="G15719"/>
      <c r="H15719"/>
      <c r="I15719"/>
    </row>
    <row r="15720" spans="4:9" x14ac:dyDescent="0.2">
      <c r="D15720" s="7"/>
      <c r="E15720"/>
      <c r="F15720"/>
      <c r="G15720"/>
      <c r="H15720"/>
      <c r="I15720"/>
    </row>
    <row r="15721" spans="4:9" x14ac:dyDescent="0.2">
      <c r="D15721" s="7"/>
      <c r="E15721"/>
      <c r="F15721"/>
      <c r="G15721"/>
      <c r="H15721"/>
      <c r="I15721"/>
    </row>
    <row r="15722" spans="4:9" x14ac:dyDescent="0.2">
      <c r="D15722" s="7"/>
      <c r="E15722"/>
      <c r="F15722"/>
      <c r="G15722"/>
      <c r="H15722"/>
      <c r="I15722"/>
    </row>
    <row r="15723" spans="4:9" x14ac:dyDescent="0.2">
      <c r="D15723" s="7"/>
      <c r="E15723"/>
      <c r="F15723"/>
      <c r="G15723"/>
      <c r="H15723"/>
      <c r="I15723"/>
    </row>
    <row r="15724" spans="4:9" x14ac:dyDescent="0.2">
      <c r="D15724" s="7"/>
      <c r="E15724"/>
      <c r="F15724"/>
      <c r="G15724"/>
      <c r="H15724"/>
      <c r="I15724"/>
    </row>
    <row r="15725" spans="4:9" x14ac:dyDescent="0.2">
      <c r="D15725" s="7"/>
      <c r="E15725"/>
      <c r="F15725"/>
      <c r="G15725"/>
      <c r="H15725"/>
      <c r="I15725"/>
    </row>
    <row r="15726" spans="4:9" x14ac:dyDescent="0.2">
      <c r="D15726" s="7"/>
      <c r="E15726"/>
      <c r="F15726"/>
      <c r="G15726"/>
      <c r="H15726"/>
      <c r="I15726"/>
    </row>
    <row r="15727" spans="4:9" x14ac:dyDescent="0.2">
      <c r="D15727" s="7"/>
      <c r="E15727"/>
      <c r="F15727"/>
      <c r="G15727"/>
      <c r="H15727"/>
      <c r="I15727"/>
    </row>
    <row r="15728" spans="4:9" x14ac:dyDescent="0.2">
      <c r="D15728" s="7"/>
      <c r="E15728"/>
      <c r="F15728"/>
      <c r="G15728"/>
      <c r="H15728"/>
      <c r="I15728"/>
    </row>
    <row r="15729" spans="4:9" x14ac:dyDescent="0.2">
      <c r="D15729" s="7"/>
      <c r="E15729"/>
      <c r="F15729"/>
      <c r="G15729"/>
      <c r="H15729"/>
      <c r="I15729"/>
    </row>
    <row r="15730" spans="4:9" x14ac:dyDescent="0.2">
      <c r="D15730" s="7"/>
      <c r="E15730"/>
      <c r="F15730"/>
      <c r="G15730"/>
      <c r="H15730"/>
      <c r="I15730"/>
    </row>
    <row r="15731" spans="4:9" x14ac:dyDescent="0.2">
      <c r="D15731" s="7"/>
      <c r="E15731"/>
      <c r="F15731"/>
      <c r="G15731"/>
      <c r="H15731"/>
      <c r="I15731"/>
    </row>
    <row r="15732" spans="4:9" x14ac:dyDescent="0.2">
      <c r="D15732" s="7"/>
      <c r="E15732"/>
      <c r="F15732"/>
      <c r="G15732"/>
      <c r="H15732"/>
      <c r="I15732"/>
    </row>
    <row r="15733" spans="4:9" x14ac:dyDescent="0.2">
      <c r="D15733" s="7"/>
      <c r="E15733"/>
      <c r="F15733"/>
      <c r="G15733"/>
      <c r="H15733"/>
      <c r="I15733"/>
    </row>
    <row r="15734" spans="4:9" x14ac:dyDescent="0.2">
      <c r="D15734" s="7"/>
      <c r="E15734"/>
      <c r="F15734"/>
      <c r="G15734"/>
      <c r="H15734"/>
      <c r="I15734"/>
    </row>
    <row r="15735" spans="4:9" x14ac:dyDescent="0.2">
      <c r="D15735" s="7"/>
      <c r="E15735"/>
      <c r="F15735"/>
      <c r="G15735"/>
      <c r="H15735"/>
      <c r="I15735"/>
    </row>
    <row r="15736" spans="4:9" x14ac:dyDescent="0.2">
      <c r="D15736" s="7"/>
      <c r="E15736"/>
      <c r="F15736"/>
      <c r="G15736"/>
      <c r="H15736"/>
      <c r="I15736"/>
    </row>
    <row r="15737" spans="4:9" x14ac:dyDescent="0.2">
      <c r="D15737" s="7"/>
      <c r="E15737"/>
      <c r="F15737"/>
      <c r="G15737"/>
      <c r="H15737"/>
      <c r="I15737"/>
    </row>
    <row r="15738" spans="4:9" x14ac:dyDescent="0.2">
      <c r="D15738" s="7"/>
      <c r="E15738"/>
      <c r="F15738"/>
      <c r="G15738"/>
      <c r="H15738"/>
      <c r="I15738"/>
    </row>
    <row r="15739" spans="4:9" x14ac:dyDescent="0.2">
      <c r="D15739" s="7"/>
      <c r="E15739"/>
      <c r="F15739"/>
      <c r="G15739"/>
      <c r="H15739"/>
      <c r="I15739"/>
    </row>
    <row r="15740" spans="4:9" x14ac:dyDescent="0.2">
      <c r="D15740" s="7"/>
      <c r="E15740"/>
      <c r="F15740"/>
      <c r="G15740"/>
      <c r="H15740"/>
      <c r="I15740"/>
    </row>
    <row r="15741" spans="4:9" x14ac:dyDescent="0.2">
      <c r="D15741" s="7"/>
      <c r="E15741"/>
      <c r="F15741"/>
      <c r="G15741"/>
      <c r="H15741"/>
      <c r="I15741"/>
    </row>
    <row r="15742" spans="4:9" x14ac:dyDescent="0.2">
      <c r="D15742" s="7"/>
      <c r="E15742"/>
      <c r="F15742"/>
      <c r="G15742"/>
      <c r="H15742"/>
      <c r="I15742"/>
    </row>
    <row r="15743" spans="4:9" x14ac:dyDescent="0.2">
      <c r="D15743" s="7"/>
      <c r="E15743"/>
      <c r="F15743"/>
      <c r="G15743"/>
      <c r="H15743"/>
      <c r="I15743"/>
    </row>
    <row r="15744" spans="4:9" x14ac:dyDescent="0.2">
      <c r="D15744" s="7"/>
      <c r="E15744"/>
      <c r="F15744"/>
      <c r="G15744"/>
      <c r="H15744"/>
      <c r="I15744"/>
    </row>
    <row r="15745" spans="4:9" x14ac:dyDescent="0.2">
      <c r="D15745" s="7"/>
      <c r="E15745"/>
      <c r="F15745"/>
      <c r="G15745"/>
      <c r="H15745"/>
      <c r="I15745"/>
    </row>
    <row r="15746" spans="4:9" x14ac:dyDescent="0.2">
      <c r="D15746" s="7"/>
      <c r="E15746"/>
      <c r="F15746"/>
      <c r="G15746"/>
      <c r="H15746"/>
      <c r="I15746"/>
    </row>
    <row r="15747" spans="4:9" x14ac:dyDescent="0.2">
      <c r="D15747" s="7"/>
      <c r="E15747"/>
      <c r="F15747"/>
      <c r="G15747"/>
      <c r="H15747"/>
      <c r="I15747"/>
    </row>
    <row r="15748" spans="4:9" x14ac:dyDescent="0.2">
      <c r="D15748" s="7"/>
      <c r="E15748"/>
      <c r="F15748"/>
      <c r="G15748"/>
      <c r="H15748"/>
      <c r="I15748"/>
    </row>
    <row r="15749" spans="4:9" x14ac:dyDescent="0.2">
      <c r="D15749" s="7"/>
      <c r="E15749"/>
      <c r="F15749"/>
      <c r="G15749"/>
      <c r="H15749"/>
      <c r="I15749"/>
    </row>
    <row r="15750" spans="4:9" x14ac:dyDescent="0.2">
      <c r="D15750" s="7"/>
      <c r="E15750"/>
      <c r="F15750"/>
      <c r="G15750"/>
      <c r="H15750"/>
      <c r="I15750"/>
    </row>
    <row r="15751" spans="4:9" x14ac:dyDescent="0.2">
      <c r="D15751" s="7"/>
      <c r="E15751"/>
      <c r="F15751"/>
      <c r="G15751"/>
      <c r="H15751"/>
      <c r="I15751"/>
    </row>
    <row r="15752" spans="4:9" x14ac:dyDescent="0.2">
      <c r="D15752" s="7"/>
      <c r="E15752"/>
      <c r="F15752"/>
      <c r="G15752"/>
      <c r="H15752"/>
      <c r="I15752"/>
    </row>
    <row r="15753" spans="4:9" x14ac:dyDescent="0.2">
      <c r="D15753" s="7"/>
      <c r="E15753"/>
      <c r="F15753"/>
      <c r="G15753"/>
      <c r="H15753"/>
      <c r="I15753"/>
    </row>
    <row r="15754" spans="4:9" x14ac:dyDescent="0.2">
      <c r="D15754" s="7"/>
      <c r="E15754"/>
      <c r="F15754"/>
      <c r="G15754"/>
      <c r="H15754"/>
      <c r="I15754"/>
    </row>
    <row r="15755" spans="4:9" x14ac:dyDescent="0.2">
      <c r="D15755" s="7"/>
      <c r="E15755"/>
      <c r="F15755"/>
      <c r="G15755"/>
      <c r="H15755"/>
      <c r="I15755"/>
    </row>
    <row r="15756" spans="4:9" x14ac:dyDescent="0.2">
      <c r="D15756" s="7"/>
      <c r="E15756"/>
      <c r="F15756"/>
      <c r="G15756"/>
      <c r="H15756"/>
      <c r="I15756"/>
    </row>
    <row r="15757" spans="4:9" x14ac:dyDescent="0.2">
      <c r="D15757" s="7"/>
      <c r="E15757"/>
      <c r="F15757"/>
      <c r="G15757"/>
      <c r="H15757"/>
      <c r="I15757"/>
    </row>
    <row r="15758" spans="4:9" x14ac:dyDescent="0.2">
      <c r="D15758" s="7"/>
      <c r="E15758"/>
      <c r="F15758"/>
      <c r="G15758"/>
      <c r="H15758"/>
      <c r="I15758"/>
    </row>
    <row r="15759" spans="4:9" x14ac:dyDescent="0.2">
      <c r="D15759" s="7"/>
      <c r="E15759"/>
      <c r="F15759"/>
      <c r="G15759"/>
      <c r="H15759"/>
      <c r="I15759"/>
    </row>
    <row r="15760" spans="4:9" x14ac:dyDescent="0.2">
      <c r="D15760" s="7"/>
      <c r="E15760"/>
      <c r="F15760"/>
      <c r="G15760"/>
      <c r="H15760"/>
      <c r="I15760"/>
    </row>
    <row r="15761" spans="4:9" x14ac:dyDescent="0.2">
      <c r="D15761" s="7"/>
      <c r="E15761"/>
      <c r="F15761"/>
      <c r="G15761"/>
      <c r="H15761"/>
      <c r="I15761"/>
    </row>
    <row r="15762" spans="4:9" x14ac:dyDescent="0.2">
      <c r="D15762" s="7"/>
      <c r="E15762"/>
      <c r="F15762"/>
      <c r="G15762"/>
      <c r="H15762"/>
      <c r="I15762"/>
    </row>
    <row r="15763" spans="4:9" x14ac:dyDescent="0.2">
      <c r="D15763" s="7"/>
      <c r="E15763"/>
      <c r="F15763"/>
      <c r="G15763"/>
      <c r="H15763"/>
      <c r="I15763"/>
    </row>
    <row r="15764" spans="4:9" x14ac:dyDescent="0.2">
      <c r="D15764" s="7"/>
      <c r="E15764"/>
      <c r="F15764"/>
      <c r="G15764"/>
      <c r="H15764"/>
      <c r="I15764"/>
    </row>
    <row r="15765" spans="4:9" x14ac:dyDescent="0.2">
      <c r="D15765" s="7"/>
      <c r="E15765"/>
      <c r="F15765"/>
      <c r="G15765"/>
      <c r="H15765"/>
      <c r="I15765"/>
    </row>
    <row r="15766" spans="4:9" x14ac:dyDescent="0.2">
      <c r="D15766" s="7"/>
      <c r="E15766"/>
      <c r="F15766"/>
      <c r="G15766"/>
      <c r="H15766"/>
      <c r="I15766"/>
    </row>
    <row r="15767" spans="4:9" x14ac:dyDescent="0.2">
      <c r="D15767" s="7"/>
      <c r="E15767"/>
      <c r="F15767"/>
      <c r="G15767"/>
      <c r="H15767"/>
      <c r="I15767"/>
    </row>
    <row r="15768" spans="4:9" x14ac:dyDescent="0.2">
      <c r="D15768" s="7"/>
      <c r="E15768"/>
      <c r="F15768"/>
      <c r="G15768"/>
      <c r="H15768"/>
      <c r="I15768"/>
    </row>
    <row r="15769" spans="4:9" x14ac:dyDescent="0.2">
      <c r="D15769" s="7"/>
      <c r="E15769"/>
      <c r="F15769"/>
      <c r="G15769"/>
      <c r="H15769"/>
      <c r="I15769"/>
    </row>
    <row r="15770" spans="4:9" x14ac:dyDescent="0.2">
      <c r="D15770" s="7"/>
      <c r="E15770"/>
      <c r="F15770"/>
      <c r="G15770"/>
      <c r="H15770"/>
      <c r="I15770"/>
    </row>
    <row r="15771" spans="4:9" x14ac:dyDescent="0.2">
      <c r="D15771" s="7"/>
      <c r="E15771"/>
      <c r="F15771"/>
      <c r="G15771"/>
      <c r="H15771"/>
      <c r="I15771"/>
    </row>
    <row r="15772" spans="4:9" x14ac:dyDescent="0.2">
      <c r="D15772" s="7"/>
      <c r="E15772"/>
      <c r="F15772"/>
      <c r="G15772"/>
      <c r="H15772"/>
      <c r="I15772"/>
    </row>
    <row r="15773" spans="4:9" x14ac:dyDescent="0.2">
      <c r="D15773" s="7"/>
      <c r="E15773"/>
      <c r="F15773"/>
      <c r="G15773"/>
      <c r="H15773"/>
      <c r="I15773"/>
    </row>
    <row r="15774" spans="4:9" x14ac:dyDescent="0.2">
      <c r="D15774" s="7"/>
      <c r="E15774"/>
      <c r="F15774"/>
      <c r="G15774"/>
      <c r="H15774"/>
      <c r="I15774"/>
    </row>
    <row r="15775" spans="4:9" x14ac:dyDescent="0.2">
      <c r="D15775" s="7"/>
      <c r="E15775"/>
      <c r="F15775"/>
      <c r="G15775"/>
      <c r="H15775"/>
      <c r="I15775"/>
    </row>
    <row r="15776" spans="4:9" x14ac:dyDescent="0.2">
      <c r="D15776" s="7"/>
      <c r="E15776"/>
      <c r="F15776"/>
      <c r="G15776"/>
      <c r="H15776"/>
      <c r="I15776"/>
    </row>
    <row r="15777" spans="4:9" x14ac:dyDescent="0.2">
      <c r="D15777" s="7"/>
      <c r="E15777"/>
      <c r="F15777"/>
      <c r="G15777"/>
      <c r="H15777"/>
      <c r="I15777"/>
    </row>
    <row r="15778" spans="4:9" x14ac:dyDescent="0.2">
      <c r="D15778" s="7"/>
      <c r="E15778"/>
      <c r="F15778"/>
      <c r="G15778"/>
      <c r="H15778"/>
      <c r="I15778"/>
    </row>
    <row r="15779" spans="4:9" x14ac:dyDescent="0.2">
      <c r="D15779" s="7"/>
      <c r="E15779"/>
      <c r="F15779"/>
      <c r="G15779"/>
      <c r="H15779"/>
      <c r="I15779"/>
    </row>
    <row r="15780" spans="4:9" x14ac:dyDescent="0.2">
      <c r="D15780" s="7"/>
      <c r="E15780"/>
      <c r="F15780"/>
      <c r="G15780"/>
      <c r="H15780"/>
      <c r="I15780"/>
    </row>
    <row r="15781" spans="4:9" x14ac:dyDescent="0.2">
      <c r="D15781" s="7"/>
      <c r="E15781"/>
      <c r="F15781"/>
      <c r="G15781"/>
      <c r="H15781"/>
      <c r="I15781"/>
    </row>
    <row r="15782" spans="4:9" x14ac:dyDescent="0.2">
      <c r="D15782" s="7"/>
      <c r="E15782"/>
      <c r="F15782"/>
      <c r="G15782"/>
      <c r="H15782"/>
      <c r="I15782"/>
    </row>
    <row r="15783" spans="4:9" x14ac:dyDescent="0.2">
      <c r="D15783" s="7"/>
      <c r="E15783"/>
      <c r="F15783"/>
      <c r="G15783"/>
      <c r="H15783"/>
      <c r="I15783"/>
    </row>
    <row r="15784" spans="4:9" x14ac:dyDescent="0.2">
      <c r="D15784" s="7"/>
      <c r="E15784"/>
      <c r="F15784"/>
      <c r="G15784"/>
      <c r="H15784"/>
      <c r="I15784"/>
    </row>
    <row r="15785" spans="4:9" x14ac:dyDescent="0.2">
      <c r="D15785" s="7"/>
      <c r="E15785"/>
      <c r="F15785"/>
      <c r="G15785"/>
      <c r="H15785"/>
      <c r="I15785"/>
    </row>
    <row r="15786" spans="4:9" x14ac:dyDescent="0.2">
      <c r="D15786" s="7"/>
      <c r="E15786"/>
      <c r="F15786"/>
      <c r="G15786"/>
      <c r="H15786"/>
      <c r="I15786"/>
    </row>
    <row r="15787" spans="4:9" x14ac:dyDescent="0.2">
      <c r="D15787" s="7"/>
      <c r="E15787"/>
      <c r="F15787"/>
      <c r="G15787"/>
      <c r="H15787"/>
      <c r="I15787"/>
    </row>
    <row r="15788" spans="4:9" x14ac:dyDescent="0.2">
      <c r="D15788" s="7"/>
      <c r="E15788"/>
      <c r="F15788"/>
      <c r="G15788"/>
      <c r="H15788"/>
      <c r="I15788"/>
    </row>
    <row r="15789" spans="4:9" x14ac:dyDescent="0.2">
      <c r="D15789" s="7"/>
      <c r="E15789"/>
      <c r="F15789"/>
      <c r="G15789"/>
      <c r="H15789"/>
      <c r="I15789"/>
    </row>
    <row r="15790" spans="4:9" x14ac:dyDescent="0.2">
      <c r="D15790" s="7"/>
      <c r="E15790"/>
      <c r="F15790"/>
      <c r="G15790"/>
      <c r="H15790"/>
      <c r="I15790"/>
    </row>
    <row r="15791" spans="4:9" x14ac:dyDescent="0.2">
      <c r="D15791" s="7"/>
      <c r="E15791"/>
      <c r="F15791"/>
      <c r="G15791"/>
      <c r="H15791"/>
      <c r="I15791"/>
    </row>
    <row r="15792" spans="4:9" x14ac:dyDescent="0.2">
      <c r="D15792" s="7"/>
      <c r="E15792"/>
      <c r="F15792"/>
      <c r="G15792"/>
      <c r="H15792"/>
      <c r="I15792"/>
    </row>
    <row r="15793" spans="4:9" x14ac:dyDescent="0.2">
      <c r="D15793" s="7"/>
      <c r="E15793"/>
      <c r="F15793"/>
      <c r="G15793"/>
      <c r="H15793"/>
      <c r="I15793"/>
    </row>
    <row r="15794" spans="4:9" x14ac:dyDescent="0.2">
      <c r="D15794" s="7"/>
      <c r="E15794"/>
      <c r="F15794"/>
      <c r="G15794"/>
      <c r="H15794"/>
      <c r="I15794"/>
    </row>
    <row r="15795" spans="4:9" x14ac:dyDescent="0.2">
      <c r="D15795" s="7"/>
      <c r="E15795"/>
      <c r="F15795"/>
      <c r="G15795"/>
      <c r="H15795"/>
      <c r="I15795"/>
    </row>
    <row r="15796" spans="4:9" x14ac:dyDescent="0.2">
      <c r="D15796" s="7"/>
      <c r="E15796"/>
      <c r="F15796"/>
      <c r="G15796"/>
      <c r="H15796"/>
      <c r="I15796"/>
    </row>
    <row r="15797" spans="4:9" x14ac:dyDescent="0.2">
      <c r="D15797" s="7"/>
      <c r="E15797"/>
      <c r="F15797"/>
      <c r="G15797"/>
      <c r="H15797"/>
      <c r="I15797"/>
    </row>
    <row r="15798" spans="4:9" x14ac:dyDescent="0.2">
      <c r="D15798" s="7"/>
      <c r="E15798"/>
      <c r="F15798"/>
      <c r="G15798"/>
      <c r="H15798"/>
      <c r="I15798"/>
    </row>
    <row r="15799" spans="4:9" x14ac:dyDescent="0.2">
      <c r="D15799" s="7"/>
      <c r="E15799"/>
      <c r="F15799"/>
      <c r="G15799"/>
      <c r="H15799"/>
      <c r="I15799"/>
    </row>
    <row r="15800" spans="4:9" x14ac:dyDescent="0.2">
      <c r="D15800" s="7"/>
      <c r="E15800"/>
      <c r="F15800"/>
      <c r="G15800"/>
      <c r="H15800"/>
      <c r="I15800"/>
    </row>
    <row r="15801" spans="4:9" x14ac:dyDescent="0.2">
      <c r="D15801" s="7"/>
      <c r="E15801"/>
      <c r="F15801"/>
      <c r="G15801"/>
      <c r="H15801"/>
      <c r="I15801"/>
    </row>
    <row r="15802" spans="4:9" x14ac:dyDescent="0.2">
      <c r="D15802" s="7"/>
      <c r="E15802"/>
      <c r="F15802"/>
      <c r="G15802"/>
      <c r="H15802"/>
      <c r="I15802"/>
    </row>
    <row r="15803" spans="4:9" x14ac:dyDescent="0.2">
      <c r="D15803" s="7"/>
      <c r="E15803"/>
      <c r="F15803"/>
      <c r="G15803"/>
      <c r="H15803"/>
      <c r="I15803"/>
    </row>
    <row r="15804" spans="4:9" x14ac:dyDescent="0.2">
      <c r="D15804" s="7"/>
      <c r="E15804"/>
      <c r="F15804"/>
      <c r="G15804"/>
      <c r="H15804"/>
      <c r="I15804"/>
    </row>
    <row r="15805" spans="4:9" x14ac:dyDescent="0.2">
      <c r="D15805" s="7"/>
      <c r="E15805"/>
      <c r="F15805"/>
      <c r="G15805"/>
      <c r="H15805"/>
      <c r="I15805"/>
    </row>
    <row r="15806" spans="4:9" x14ac:dyDescent="0.2">
      <c r="D15806" s="7"/>
      <c r="E15806"/>
      <c r="F15806"/>
      <c r="G15806"/>
      <c r="H15806"/>
      <c r="I15806"/>
    </row>
    <row r="15807" spans="4:9" x14ac:dyDescent="0.2">
      <c r="D15807" s="7"/>
      <c r="E15807"/>
      <c r="F15807"/>
      <c r="G15807"/>
      <c r="H15807"/>
      <c r="I15807"/>
    </row>
    <row r="15808" spans="4:9" x14ac:dyDescent="0.2">
      <c r="D15808" s="7"/>
      <c r="E15808"/>
      <c r="F15808"/>
      <c r="G15808"/>
      <c r="H15808"/>
      <c r="I15808"/>
    </row>
    <row r="15809" spans="4:9" x14ac:dyDescent="0.2">
      <c r="D15809" s="7"/>
      <c r="E15809"/>
      <c r="F15809"/>
      <c r="G15809"/>
      <c r="H15809"/>
      <c r="I15809"/>
    </row>
    <row r="15810" spans="4:9" x14ac:dyDescent="0.2">
      <c r="D15810" s="7"/>
      <c r="E15810"/>
      <c r="F15810"/>
      <c r="G15810"/>
      <c r="H15810"/>
      <c r="I15810"/>
    </row>
    <row r="15811" spans="4:9" x14ac:dyDescent="0.2">
      <c r="D15811" s="7"/>
      <c r="E15811"/>
      <c r="F15811"/>
      <c r="G15811"/>
      <c r="H15811"/>
      <c r="I15811"/>
    </row>
    <row r="15812" spans="4:9" x14ac:dyDescent="0.2">
      <c r="D15812" s="7"/>
      <c r="E15812"/>
      <c r="F15812"/>
      <c r="G15812"/>
      <c r="H15812"/>
      <c r="I15812"/>
    </row>
    <row r="15813" spans="4:9" x14ac:dyDescent="0.2">
      <c r="D15813" s="7"/>
      <c r="E15813"/>
      <c r="F15813"/>
      <c r="G15813"/>
      <c r="H15813"/>
      <c r="I15813"/>
    </row>
    <row r="15814" spans="4:9" x14ac:dyDescent="0.2">
      <c r="D15814" s="7"/>
      <c r="E15814"/>
      <c r="F15814"/>
      <c r="G15814"/>
      <c r="H15814"/>
      <c r="I15814"/>
    </row>
    <row r="15815" spans="4:9" x14ac:dyDescent="0.2">
      <c r="D15815" s="7"/>
      <c r="E15815"/>
      <c r="F15815"/>
      <c r="G15815"/>
      <c r="H15815"/>
      <c r="I15815"/>
    </row>
    <row r="15816" spans="4:9" x14ac:dyDescent="0.2">
      <c r="D15816" s="7"/>
      <c r="E15816"/>
      <c r="F15816"/>
      <c r="G15816"/>
      <c r="H15816"/>
      <c r="I15816"/>
    </row>
    <row r="15817" spans="4:9" x14ac:dyDescent="0.2">
      <c r="D15817" s="7"/>
      <c r="E15817"/>
      <c r="F15817"/>
      <c r="G15817"/>
      <c r="H15817"/>
      <c r="I15817"/>
    </row>
    <row r="15818" spans="4:9" x14ac:dyDescent="0.2">
      <c r="D15818" s="7"/>
      <c r="E15818"/>
      <c r="F15818"/>
      <c r="G15818"/>
      <c r="H15818"/>
      <c r="I15818"/>
    </row>
    <row r="15819" spans="4:9" x14ac:dyDescent="0.2">
      <c r="D15819" s="7"/>
      <c r="E15819"/>
      <c r="F15819"/>
      <c r="G15819"/>
      <c r="H15819"/>
      <c r="I15819"/>
    </row>
    <row r="15820" spans="4:9" x14ac:dyDescent="0.2">
      <c r="D15820" s="7"/>
      <c r="E15820"/>
      <c r="F15820"/>
      <c r="G15820"/>
      <c r="H15820"/>
      <c r="I15820"/>
    </row>
    <row r="15821" spans="4:9" x14ac:dyDescent="0.2">
      <c r="D15821" s="7"/>
      <c r="E15821"/>
      <c r="F15821"/>
      <c r="G15821"/>
      <c r="H15821"/>
      <c r="I15821"/>
    </row>
    <row r="15822" spans="4:9" x14ac:dyDescent="0.2">
      <c r="D15822" s="7"/>
      <c r="E15822"/>
      <c r="F15822"/>
      <c r="G15822"/>
      <c r="H15822"/>
      <c r="I15822"/>
    </row>
    <row r="15823" spans="4:9" x14ac:dyDescent="0.2">
      <c r="D15823" s="7"/>
      <c r="E15823"/>
      <c r="F15823"/>
      <c r="G15823"/>
      <c r="H15823"/>
      <c r="I15823"/>
    </row>
    <row r="15824" spans="4:9" x14ac:dyDescent="0.2">
      <c r="D15824" s="7"/>
      <c r="E15824"/>
      <c r="F15824"/>
      <c r="G15824"/>
      <c r="H15824"/>
      <c r="I15824"/>
    </row>
    <row r="15825" spans="4:9" x14ac:dyDescent="0.2">
      <c r="D15825" s="7"/>
      <c r="E15825"/>
      <c r="F15825"/>
      <c r="G15825"/>
      <c r="H15825"/>
      <c r="I15825"/>
    </row>
    <row r="15826" spans="4:9" x14ac:dyDescent="0.2">
      <c r="D15826" s="7"/>
      <c r="E15826"/>
      <c r="F15826"/>
      <c r="G15826"/>
      <c r="H15826"/>
      <c r="I15826"/>
    </row>
    <row r="15827" spans="4:9" x14ac:dyDescent="0.2">
      <c r="D15827" s="7"/>
      <c r="E15827"/>
      <c r="F15827"/>
      <c r="G15827"/>
      <c r="H15827"/>
      <c r="I15827"/>
    </row>
    <row r="15828" spans="4:9" x14ac:dyDescent="0.2">
      <c r="D15828" s="7"/>
      <c r="E15828"/>
      <c r="F15828"/>
      <c r="G15828"/>
      <c r="H15828"/>
      <c r="I15828"/>
    </row>
    <row r="15829" spans="4:9" x14ac:dyDescent="0.2">
      <c r="D15829" s="7"/>
      <c r="E15829"/>
      <c r="F15829"/>
      <c r="G15829"/>
      <c r="H15829"/>
      <c r="I15829"/>
    </row>
    <row r="15830" spans="4:9" x14ac:dyDescent="0.2">
      <c r="D15830" s="7"/>
      <c r="E15830"/>
      <c r="F15830"/>
      <c r="G15830"/>
      <c r="H15830"/>
      <c r="I15830"/>
    </row>
    <row r="15831" spans="4:9" x14ac:dyDescent="0.2">
      <c r="D15831" s="7"/>
      <c r="E15831"/>
      <c r="F15831"/>
      <c r="G15831"/>
      <c r="H15831"/>
      <c r="I15831"/>
    </row>
    <row r="15832" spans="4:9" x14ac:dyDescent="0.2">
      <c r="D15832" s="7"/>
      <c r="E15832"/>
      <c r="F15832"/>
      <c r="G15832"/>
      <c r="H15832"/>
      <c r="I15832"/>
    </row>
    <row r="15833" spans="4:9" x14ac:dyDescent="0.2">
      <c r="D15833" s="7"/>
      <c r="E15833"/>
      <c r="F15833"/>
      <c r="G15833"/>
      <c r="H15833"/>
      <c r="I15833"/>
    </row>
    <row r="15834" spans="4:9" x14ac:dyDescent="0.2">
      <c r="D15834" s="7"/>
      <c r="E15834"/>
      <c r="F15834"/>
      <c r="G15834"/>
      <c r="H15834"/>
      <c r="I15834"/>
    </row>
    <row r="15835" spans="4:9" x14ac:dyDescent="0.2">
      <c r="D15835" s="7"/>
      <c r="E15835"/>
      <c r="F15835"/>
      <c r="G15835"/>
      <c r="H15835"/>
      <c r="I15835"/>
    </row>
    <row r="15836" spans="4:9" x14ac:dyDescent="0.2">
      <c r="D15836" s="7"/>
      <c r="E15836"/>
      <c r="F15836"/>
      <c r="G15836"/>
      <c r="H15836"/>
      <c r="I15836"/>
    </row>
    <row r="15837" spans="4:9" x14ac:dyDescent="0.2">
      <c r="D15837" s="7"/>
      <c r="E15837"/>
      <c r="F15837"/>
      <c r="G15837"/>
      <c r="H15837"/>
      <c r="I15837"/>
    </row>
    <row r="15838" spans="4:9" x14ac:dyDescent="0.2">
      <c r="D15838" s="7"/>
      <c r="E15838"/>
      <c r="F15838"/>
      <c r="G15838"/>
      <c r="H15838"/>
      <c r="I15838"/>
    </row>
    <row r="15839" spans="4:9" x14ac:dyDescent="0.2">
      <c r="D15839" s="7"/>
      <c r="E15839"/>
      <c r="F15839"/>
      <c r="G15839"/>
      <c r="H15839"/>
      <c r="I15839"/>
    </row>
    <row r="15840" spans="4:9" x14ac:dyDescent="0.2">
      <c r="D15840" s="7"/>
      <c r="E15840"/>
      <c r="F15840"/>
      <c r="G15840"/>
      <c r="H15840"/>
      <c r="I15840"/>
    </row>
    <row r="15841" spans="4:9" x14ac:dyDescent="0.2">
      <c r="D15841" s="7"/>
      <c r="E15841"/>
      <c r="F15841"/>
      <c r="G15841"/>
      <c r="H15841"/>
      <c r="I15841"/>
    </row>
    <row r="15842" spans="4:9" x14ac:dyDescent="0.2">
      <c r="D15842" s="7"/>
      <c r="E15842"/>
      <c r="F15842"/>
      <c r="G15842"/>
      <c r="H15842"/>
      <c r="I15842"/>
    </row>
    <row r="15843" spans="4:9" x14ac:dyDescent="0.2">
      <c r="D15843" s="7"/>
      <c r="E15843"/>
      <c r="F15843"/>
      <c r="G15843"/>
      <c r="H15843"/>
      <c r="I15843"/>
    </row>
    <row r="15844" spans="4:9" x14ac:dyDescent="0.2">
      <c r="D15844" s="7"/>
      <c r="E15844"/>
      <c r="F15844"/>
      <c r="G15844"/>
      <c r="H15844"/>
      <c r="I15844"/>
    </row>
    <row r="15845" spans="4:9" x14ac:dyDescent="0.2">
      <c r="D15845" s="7"/>
      <c r="E15845"/>
      <c r="F15845"/>
      <c r="G15845"/>
      <c r="H15845"/>
      <c r="I15845"/>
    </row>
    <row r="15846" spans="4:9" x14ac:dyDescent="0.2">
      <c r="D15846" s="7"/>
      <c r="E15846"/>
      <c r="F15846"/>
      <c r="G15846"/>
      <c r="H15846"/>
      <c r="I15846"/>
    </row>
    <row r="15847" spans="4:9" x14ac:dyDescent="0.2">
      <c r="D15847" s="7"/>
      <c r="E15847"/>
      <c r="F15847"/>
      <c r="G15847"/>
      <c r="H15847"/>
      <c r="I15847"/>
    </row>
    <row r="15848" spans="4:9" x14ac:dyDescent="0.2">
      <c r="D15848" s="7"/>
      <c r="E15848"/>
      <c r="F15848"/>
      <c r="G15848"/>
      <c r="H15848"/>
      <c r="I15848"/>
    </row>
    <row r="15849" spans="4:9" x14ac:dyDescent="0.2">
      <c r="D15849" s="7"/>
      <c r="E15849"/>
      <c r="F15849"/>
      <c r="G15849"/>
      <c r="H15849"/>
      <c r="I15849"/>
    </row>
    <row r="15850" spans="4:9" x14ac:dyDescent="0.2">
      <c r="D15850" s="7"/>
      <c r="E15850"/>
      <c r="F15850"/>
      <c r="G15850"/>
      <c r="H15850"/>
      <c r="I15850"/>
    </row>
    <row r="15851" spans="4:9" x14ac:dyDescent="0.2">
      <c r="D15851" s="7"/>
      <c r="E15851"/>
      <c r="F15851"/>
      <c r="G15851"/>
      <c r="H15851"/>
      <c r="I15851"/>
    </row>
    <row r="15852" spans="4:9" x14ac:dyDescent="0.2">
      <c r="D15852" s="7"/>
      <c r="E15852"/>
      <c r="F15852"/>
      <c r="G15852"/>
      <c r="H15852"/>
      <c r="I15852"/>
    </row>
    <row r="15853" spans="4:9" x14ac:dyDescent="0.2">
      <c r="D15853" s="7"/>
      <c r="E15853"/>
      <c r="F15853"/>
      <c r="G15853"/>
      <c r="H15853"/>
      <c r="I15853"/>
    </row>
    <row r="15854" spans="4:9" x14ac:dyDescent="0.2">
      <c r="D15854" s="7"/>
      <c r="E15854"/>
      <c r="F15854"/>
      <c r="G15854"/>
      <c r="H15854"/>
      <c r="I15854"/>
    </row>
    <row r="15855" spans="4:9" x14ac:dyDescent="0.2">
      <c r="D15855" s="7"/>
      <c r="E15855"/>
      <c r="F15855"/>
      <c r="G15855"/>
      <c r="H15855"/>
      <c r="I15855"/>
    </row>
    <row r="15856" spans="4:9" x14ac:dyDescent="0.2">
      <c r="D15856" s="7"/>
      <c r="E15856"/>
      <c r="F15856"/>
      <c r="G15856"/>
      <c r="H15856"/>
      <c r="I15856"/>
    </row>
    <row r="15857" spans="4:9" x14ac:dyDescent="0.2">
      <c r="D15857" s="7"/>
      <c r="E15857"/>
      <c r="F15857"/>
      <c r="G15857"/>
      <c r="H15857"/>
      <c r="I15857"/>
    </row>
    <row r="15858" spans="4:9" x14ac:dyDescent="0.2">
      <c r="D15858" s="7"/>
      <c r="E15858"/>
      <c r="F15858"/>
      <c r="G15858"/>
      <c r="H15858"/>
      <c r="I15858"/>
    </row>
    <row r="15859" spans="4:9" x14ac:dyDescent="0.2">
      <c r="D15859" s="7"/>
      <c r="E15859"/>
      <c r="F15859"/>
      <c r="G15859"/>
      <c r="H15859"/>
      <c r="I15859"/>
    </row>
    <row r="15860" spans="4:9" x14ac:dyDescent="0.2">
      <c r="D15860" s="7"/>
      <c r="E15860"/>
      <c r="F15860"/>
      <c r="G15860"/>
      <c r="H15860"/>
      <c r="I15860"/>
    </row>
    <row r="15861" spans="4:9" x14ac:dyDescent="0.2">
      <c r="D15861" s="7"/>
      <c r="E15861"/>
      <c r="F15861"/>
      <c r="G15861"/>
      <c r="H15861"/>
      <c r="I15861"/>
    </row>
    <row r="15862" spans="4:9" x14ac:dyDescent="0.2">
      <c r="D15862" s="7"/>
      <c r="E15862"/>
      <c r="F15862"/>
      <c r="G15862"/>
      <c r="H15862"/>
      <c r="I15862"/>
    </row>
    <row r="15863" spans="4:9" x14ac:dyDescent="0.2">
      <c r="D15863" s="7"/>
      <c r="E15863"/>
      <c r="F15863"/>
      <c r="G15863"/>
      <c r="H15863"/>
      <c r="I15863"/>
    </row>
    <row r="15864" spans="4:9" x14ac:dyDescent="0.2">
      <c r="D15864" s="7"/>
      <c r="E15864"/>
      <c r="F15864"/>
      <c r="G15864"/>
      <c r="H15864"/>
      <c r="I15864"/>
    </row>
    <row r="15865" spans="4:9" x14ac:dyDescent="0.2">
      <c r="D15865" s="7"/>
      <c r="E15865"/>
      <c r="F15865"/>
      <c r="G15865"/>
      <c r="H15865"/>
      <c r="I15865"/>
    </row>
    <row r="15866" spans="4:9" x14ac:dyDescent="0.2">
      <c r="D15866" s="7"/>
      <c r="E15866"/>
      <c r="F15866"/>
      <c r="G15866"/>
      <c r="H15866"/>
      <c r="I15866"/>
    </row>
    <row r="15867" spans="4:9" x14ac:dyDescent="0.2">
      <c r="D15867" s="7"/>
      <c r="E15867"/>
      <c r="F15867"/>
      <c r="G15867"/>
      <c r="H15867"/>
      <c r="I15867"/>
    </row>
    <row r="15868" spans="4:9" x14ac:dyDescent="0.2">
      <c r="D15868" s="7"/>
      <c r="E15868"/>
      <c r="F15868"/>
      <c r="G15868"/>
      <c r="H15868"/>
      <c r="I15868"/>
    </row>
    <row r="15869" spans="4:9" x14ac:dyDescent="0.2">
      <c r="D15869" s="7"/>
      <c r="E15869"/>
      <c r="F15869"/>
      <c r="G15869"/>
      <c r="H15869"/>
      <c r="I15869"/>
    </row>
    <row r="15870" spans="4:9" x14ac:dyDescent="0.2">
      <c r="D15870" s="7"/>
      <c r="E15870"/>
      <c r="F15870"/>
      <c r="G15870"/>
      <c r="H15870"/>
      <c r="I15870"/>
    </row>
    <row r="15871" spans="4:9" x14ac:dyDescent="0.2">
      <c r="D15871" s="7"/>
      <c r="E15871"/>
      <c r="F15871"/>
      <c r="G15871"/>
      <c r="H15871"/>
      <c r="I15871"/>
    </row>
    <row r="15872" spans="4:9" x14ac:dyDescent="0.2">
      <c r="D15872" s="7"/>
      <c r="E15872"/>
      <c r="F15872"/>
      <c r="G15872"/>
      <c r="H15872"/>
      <c r="I15872"/>
    </row>
    <row r="15873" spans="4:9" x14ac:dyDescent="0.2">
      <c r="D15873" s="7"/>
      <c r="E15873"/>
      <c r="F15873"/>
      <c r="G15873"/>
      <c r="H15873"/>
      <c r="I15873"/>
    </row>
    <row r="15874" spans="4:9" x14ac:dyDescent="0.2">
      <c r="D15874" s="7"/>
      <c r="E15874"/>
      <c r="F15874"/>
      <c r="G15874"/>
      <c r="H15874"/>
      <c r="I15874"/>
    </row>
    <row r="15875" spans="4:9" x14ac:dyDescent="0.2">
      <c r="D15875" s="7"/>
      <c r="E15875"/>
      <c r="F15875"/>
      <c r="G15875"/>
      <c r="H15875"/>
      <c r="I15875"/>
    </row>
    <row r="15876" spans="4:9" x14ac:dyDescent="0.2">
      <c r="D15876" s="7"/>
      <c r="E15876"/>
      <c r="F15876"/>
      <c r="G15876"/>
      <c r="H15876"/>
      <c r="I15876"/>
    </row>
    <row r="15877" spans="4:9" x14ac:dyDescent="0.2">
      <c r="D15877" s="7"/>
      <c r="E15877"/>
      <c r="F15877"/>
      <c r="G15877"/>
      <c r="H15877"/>
      <c r="I15877"/>
    </row>
    <row r="15878" spans="4:9" x14ac:dyDescent="0.2">
      <c r="D15878" s="7"/>
      <c r="E15878"/>
      <c r="F15878"/>
      <c r="G15878"/>
      <c r="H15878"/>
      <c r="I15878"/>
    </row>
    <row r="15879" spans="4:9" x14ac:dyDescent="0.2">
      <c r="D15879" s="7"/>
      <c r="E15879"/>
      <c r="F15879"/>
      <c r="G15879"/>
      <c r="H15879"/>
      <c r="I15879"/>
    </row>
    <row r="15880" spans="4:9" x14ac:dyDescent="0.2">
      <c r="D15880" s="7"/>
      <c r="E15880"/>
      <c r="F15880"/>
      <c r="G15880"/>
      <c r="H15880"/>
      <c r="I15880"/>
    </row>
    <row r="15881" spans="4:9" x14ac:dyDescent="0.2">
      <c r="D15881" s="7"/>
      <c r="E15881"/>
      <c r="F15881"/>
      <c r="G15881"/>
      <c r="H15881"/>
      <c r="I15881"/>
    </row>
    <row r="15882" spans="4:9" x14ac:dyDescent="0.2">
      <c r="D15882" s="7"/>
      <c r="E15882"/>
      <c r="F15882"/>
      <c r="G15882"/>
      <c r="H15882"/>
      <c r="I15882"/>
    </row>
    <row r="15883" spans="4:9" x14ac:dyDescent="0.2">
      <c r="D15883" s="7"/>
      <c r="E15883"/>
      <c r="F15883"/>
      <c r="G15883"/>
      <c r="H15883"/>
      <c r="I15883"/>
    </row>
    <row r="15884" spans="4:9" x14ac:dyDescent="0.2">
      <c r="D15884" s="7"/>
      <c r="E15884"/>
      <c r="F15884"/>
      <c r="G15884"/>
      <c r="H15884"/>
      <c r="I15884"/>
    </row>
    <row r="15885" spans="4:9" x14ac:dyDescent="0.2">
      <c r="D15885" s="7"/>
      <c r="E15885"/>
      <c r="F15885"/>
      <c r="G15885"/>
      <c r="H15885"/>
      <c r="I15885"/>
    </row>
    <row r="15886" spans="4:9" x14ac:dyDescent="0.2">
      <c r="D15886" s="7"/>
      <c r="E15886"/>
      <c r="F15886"/>
      <c r="G15886"/>
      <c r="H15886"/>
      <c r="I15886"/>
    </row>
    <row r="15887" spans="4:9" x14ac:dyDescent="0.2">
      <c r="D15887" s="7"/>
      <c r="E15887"/>
      <c r="F15887"/>
      <c r="G15887"/>
      <c r="H15887"/>
      <c r="I15887"/>
    </row>
    <row r="15888" spans="4:9" x14ac:dyDescent="0.2">
      <c r="D15888" s="7"/>
      <c r="E15888"/>
      <c r="F15888"/>
      <c r="G15888"/>
      <c r="H15888"/>
      <c r="I15888"/>
    </row>
    <row r="15889" spans="4:9" x14ac:dyDescent="0.2">
      <c r="D15889" s="7"/>
      <c r="E15889"/>
      <c r="F15889"/>
      <c r="G15889"/>
      <c r="H15889"/>
      <c r="I15889"/>
    </row>
    <row r="15890" spans="4:9" x14ac:dyDescent="0.2">
      <c r="D15890" s="7"/>
      <c r="E15890"/>
      <c r="F15890"/>
      <c r="G15890"/>
      <c r="H15890"/>
      <c r="I15890"/>
    </row>
    <row r="15891" spans="4:9" x14ac:dyDescent="0.2">
      <c r="D15891" s="7"/>
      <c r="E15891"/>
      <c r="F15891"/>
      <c r="G15891"/>
      <c r="H15891"/>
      <c r="I15891"/>
    </row>
    <row r="15892" spans="4:9" x14ac:dyDescent="0.2">
      <c r="D15892" s="7"/>
      <c r="E15892"/>
      <c r="F15892"/>
      <c r="G15892"/>
      <c r="H15892"/>
      <c r="I15892"/>
    </row>
    <row r="15893" spans="4:9" x14ac:dyDescent="0.2">
      <c r="D15893" s="7"/>
      <c r="E15893"/>
      <c r="F15893"/>
      <c r="G15893"/>
      <c r="H15893"/>
      <c r="I15893"/>
    </row>
    <row r="15894" spans="4:9" x14ac:dyDescent="0.2">
      <c r="D15894" s="7"/>
      <c r="E15894"/>
      <c r="F15894"/>
      <c r="G15894"/>
      <c r="H15894"/>
      <c r="I15894"/>
    </row>
    <row r="15895" spans="4:9" x14ac:dyDescent="0.2">
      <c r="D15895" s="7"/>
      <c r="E15895"/>
      <c r="F15895"/>
      <c r="G15895"/>
      <c r="H15895"/>
      <c r="I15895"/>
    </row>
    <row r="15896" spans="4:9" x14ac:dyDescent="0.2">
      <c r="D15896" s="7"/>
      <c r="E15896"/>
      <c r="F15896"/>
      <c r="G15896"/>
      <c r="H15896"/>
      <c r="I15896"/>
    </row>
    <row r="15897" spans="4:9" x14ac:dyDescent="0.2">
      <c r="D15897" s="7"/>
      <c r="E15897"/>
      <c r="F15897"/>
      <c r="G15897"/>
      <c r="H15897"/>
      <c r="I15897"/>
    </row>
    <row r="15898" spans="4:9" x14ac:dyDescent="0.2">
      <c r="D15898" s="7"/>
      <c r="E15898"/>
      <c r="F15898"/>
      <c r="G15898"/>
      <c r="H15898"/>
      <c r="I15898"/>
    </row>
    <row r="15899" spans="4:9" x14ac:dyDescent="0.2">
      <c r="D15899" s="7"/>
      <c r="E15899"/>
      <c r="F15899"/>
      <c r="G15899"/>
      <c r="H15899"/>
      <c r="I15899"/>
    </row>
    <row r="15900" spans="4:9" x14ac:dyDescent="0.2">
      <c r="D15900" s="7"/>
      <c r="E15900"/>
      <c r="F15900"/>
      <c r="G15900"/>
      <c r="H15900"/>
      <c r="I15900"/>
    </row>
    <row r="15901" spans="4:9" x14ac:dyDescent="0.2">
      <c r="D15901" s="7"/>
      <c r="E15901"/>
      <c r="F15901"/>
      <c r="G15901"/>
      <c r="H15901"/>
      <c r="I15901"/>
    </row>
    <row r="15902" spans="4:9" x14ac:dyDescent="0.2">
      <c r="D15902" s="7"/>
      <c r="E15902"/>
      <c r="F15902"/>
      <c r="G15902"/>
      <c r="H15902"/>
      <c r="I15902"/>
    </row>
    <row r="15903" spans="4:9" x14ac:dyDescent="0.2">
      <c r="D15903" s="7"/>
      <c r="E15903"/>
      <c r="F15903"/>
      <c r="G15903"/>
      <c r="H15903"/>
      <c r="I15903"/>
    </row>
    <row r="15904" spans="4:9" x14ac:dyDescent="0.2">
      <c r="D15904" s="7"/>
      <c r="E15904"/>
      <c r="F15904"/>
      <c r="G15904"/>
      <c r="H15904"/>
      <c r="I15904"/>
    </row>
    <row r="15905" spans="4:9" x14ac:dyDescent="0.2">
      <c r="D15905" s="7"/>
      <c r="E15905"/>
      <c r="F15905"/>
      <c r="G15905"/>
      <c r="H15905"/>
      <c r="I15905"/>
    </row>
    <row r="15906" spans="4:9" x14ac:dyDescent="0.2">
      <c r="D15906" s="7"/>
      <c r="E15906"/>
      <c r="F15906"/>
      <c r="G15906"/>
      <c r="H15906"/>
      <c r="I15906"/>
    </row>
    <row r="15907" spans="4:9" x14ac:dyDescent="0.2">
      <c r="D15907" s="7"/>
      <c r="E15907"/>
      <c r="F15907"/>
      <c r="G15907"/>
      <c r="H15907"/>
      <c r="I15907"/>
    </row>
    <row r="15908" spans="4:9" x14ac:dyDescent="0.2">
      <c r="D15908" s="7"/>
      <c r="E15908"/>
      <c r="F15908"/>
      <c r="G15908"/>
      <c r="H15908"/>
      <c r="I15908"/>
    </row>
    <row r="15909" spans="4:9" x14ac:dyDescent="0.2">
      <c r="D15909" s="7"/>
      <c r="E15909"/>
      <c r="F15909"/>
      <c r="G15909"/>
      <c r="H15909"/>
      <c r="I15909"/>
    </row>
    <row r="15910" spans="4:9" x14ac:dyDescent="0.2">
      <c r="D15910" s="7"/>
      <c r="E15910"/>
      <c r="F15910"/>
      <c r="G15910"/>
      <c r="H15910"/>
      <c r="I15910"/>
    </row>
    <row r="15911" spans="4:9" x14ac:dyDescent="0.2">
      <c r="D15911" s="7"/>
      <c r="E15911"/>
      <c r="F15911"/>
      <c r="G15911"/>
      <c r="H15911"/>
      <c r="I15911"/>
    </row>
    <row r="15912" spans="4:9" x14ac:dyDescent="0.2">
      <c r="D15912" s="7"/>
      <c r="E15912"/>
      <c r="F15912"/>
      <c r="G15912"/>
      <c r="H15912"/>
      <c r="I15912"/>
    </row>
    <row r="15913" spans="4:9" x14ac:dyDescent="0.2">
      <c r="D15913" s="7"/>
      <c r="E15913"/>
      <c r="F15913"/>
      <c r="G15913"/>
      <c r="H15913"/>
      <c r="I15913"/>
    </row>
    <row r="15914" spans="4:9" x14ac:dyDescent="0.2">
      <c r="D15914" s="7"/>
      <c r="E15914"/>
      <c r="F15914"/>
      <c r="G15914"/>
      <c r="H15914"/>
      <c r="I15914"/>
    </row>
    <row r="15915" spans="4:9" x14ac:dyDescent="0.2">
      <c r="D15915" s="7"/>
      <c r="E15915"/>
      <c r="F15915"/>
      <c r="G15915"/>
      <c r="H15915"/>
      <c r="I15915"/>
    </row>
    <row r="15916" spans="4:9" x14ac:dyDescent="0.2">
      <c r="D15916" s="7"/>
      <c r="E15916"/>
      <c r="F15916"/>
      <c r="G15916"/>
      <c r="H15916"/>
      <c r="I15916"/>
    </row>
    <row r="15917" spans="4:9" x14ac:dyDescent="0.2">
      <c r="D15917" s="7"/>
      <c r="E15917"/>
      <c r="F15917"/>
      <c r="G15917"/>
      <c r="H15917"/>
      <c r="I15917"/>
    </row>
    <row r="15918" spans="4:9" x14ac:dyDescent="0.2">
      <c r="D15918" s="7"/>
      <c r="E15918"/>
      <c r="F15918"/>
      <c r="G15918"/>
      <c r="H15918"/>
      <c r="I15918"/>
    </row>
    <row r="15919" spans="4:9" x14ac:dyDescent="0.2">
      <c r="D15919" s="7"/>
      <c r="E15919"/>
      <c r="F15919"/>
      <c r="G15919"/>
      <c r="H15919"/>
      <c r="I15919"/>
    </row>
    <row r="15920" spans="4:9" x14ac:dyDescent="0.2">
      <c r="D15920" s="7"/>
      <c r="E15920"/>
      <c r="F15920"/>
      <c r="G15920"/>
      <c r="H15920"/>
      <c r="I15920"/>
    </row>
    <row r="15921" spans="4:9" x14ac:dyDescent="0.2">
      <c r="D15921" s="7"/>
      <c r="E15921"/>
      <c r="F15921"/>
      <c r="G15921"/>
      <c r="H15921"/>
      <c r="I15921"/>
    </row>
    <row r="15922" spans="4:9" x14ac:dyDescent="0.2">
      <c r="D15922" s="7"/>
      <c r="E15922"/>
      <c r="F15922"/>
      <c r="G15922"/>
      <c r="H15922"/>
      <c r="I15922"/>
    </row>
    <row r="15923" spans="4:9" x14ac:dyDescent="0.2">
      <c r="D15923" s="7"/>
      <c r="E15923"/>
      <c r="F15923"/>
      <c r="G15923"/>
      <c r="H15923"/>
      <c r="I15923"/>
    </row>
    <row r="15924" spans="4:9" x14ac:dyDescent="0.2">
      <c r="D15924" s="7"/>
      <c r="E15924"/>
      <c r="F15924"/>
      <c r="G15924"/>
      <c r="H15924"/>
      <c r="I15924"/>
    </row>
    <row r="15925" spans="4:9" x14ac:dyDescent="0.2">
      <c r="D15925" s="7"/>
      <c r="E15925"/>
      <c r="F15925"/>
      <c r="G15925"/>
      <c r="H15925"/>
      <c r="I15925"/>
    </row>
    <row r="15926" spans="4:9" x14ac:dyDescent="0.2">
      <c r="D15926" s="7"/>
      <c r="E15926"/>
      <c r="F15926"/>
      <c r="G15926"/>
      <c r="H15926"/>
      <c r="I15926"/>
    </row>
    <row r="15927" spans="4:9" x14ac:dyDescent="0.2">
      <c r="D15927" s="7"/>
      <c r="E15927"/>
      <c r="F15927"/>
      <c r="G15927"/>
      <c r="H15927"/>
      <c r="I15927"/>
    </row>
    <row r="15928" spans="4:9" x14ac:dyDescent="0.2">
      <c r="D15928" s="7"/>
      <c r="E15928"/>
      <c r="F15928"/>
      <c r="G15928"/>
      <c r="H15928"/>
      <c r="I15928"/>
    </row>
    <row r="15929" spans="4:9" x14ac:dyDescent="0.2">
      <c r="D15929" s="7"/>
      <c r="E15929"/>
      <c r="F15929"/>
      <c r="G15929"/>
      <c r="H15929"/>
      <c r="I15929"/>
    </row>
    <row r="15930" spans="4:9" x14ac:dyDescent="0.2">
      <c r="D15930" s="7"/>
      <c r="E15930"/>
      <c r="F15930"/>
      <c r="G15930"/>
      <c r="H15930"/>
      <c r="I15930"/>
    </row>
    <row r="15931" spans="4:9" x14ac:dyDescent="0.2">
      <c r="D15931" s="7"/>
      <c r="E15931"/>
      <c r="F15931"/>
      <c r="G15931"/>
      <c r="H15931"/>
      <c r="I15931"/>
    </row>
    <row r="15932" spans="4:9" x14ac:dyDescent="0.2">
      <c r="D15932" s="7"/>
      <c r="E15932"/>
      <c r="F15932"/>
      <c r="G15932"/>
      <c r="H15932"/>
      <c r="I15932"/>
    </row>
    <row r="15933" spans="4:9" x14ac:dyDescent="0.2">
      <c r="D15933" s="7"/>
      <c r="E15933"/>
      <c r="F15933"/>
      <c r="G15933"/>
      <c r="H15933"/>
      <c r="I15933"/>
    </row>
    <row r="15934" spans="4:9" x14ac:dyDescent="0.2">
      <c r="D15934" s="7"/>
      <c r="E15934"/>
      <c r="F15934"/>
      <c r="G15934"/>
      <c r="H15934"/>
      <c r="I15934"/>
    </row>
    <row r="15935" spans="4:9" x14ac:dyDescent="0.2">
      <c r="D15935" s="7"/>
      <c r="E15935"/>
      <c r="F15935"/>
      <c r="G15935"/>
      <c r="H15935"/>
      <c r="I15935"/>
    </row>
    <row r="15936" spans="4:9" x14ac:dyDescent="0.2">
      <c r="D15936" s="7"/>
      <c r="E15936"/>
      <c r="F15936"/>
      <c r="G15936"/>
      <c r="H15936"/>
      <c r="I15936"/>
    </row>
    <row r="15937" spans="4:9" x14ac:dyDescent="0.2">
      <c r="D15937" s="7"/>
      <c r="E15937"/>
      <c r="F15937"/>
      <c r="G15937"/>
      <c r="H15937"/>
      <c r="I15937"/>
    </row>
    <row r="15938" spans="4:9" x14ac:dyDescent="0.2">
      <c r="D15938" s="7"/>
      <c r="E15938"/>
      <c r="F15938"/>
      <c r="G15938"/>
      <c r="H15938"/>
      <c r="I15938"/>
    </row>
    <row r="15939" spans="4:9" x14ac:dyDescent="0.2">
      <c r="D15939" s="7"/>
      <c r="E15939"/>
      <c r="F15939"/>
      <c r="G15939"/>
      <c r="H15939"/>
      <c r="I15939"/>
    </row>
    <row r="15940" spans="4:9" x14ac:dyDescent="0.2">
      <c r="D15940" s="7"/>
      <c r="E15940"/>
      <c r="F15940"/>
      <c r="G15940"/>
      <c r="H15940"/>
      <c r="I15940"/>
    </row>
    <row r="15941" spans="4:9" x14ac:dyDescent="0.2">
      <c r="D15941" s="7"/>
      <c r="E15941"/>
      <c r="F15941"/>
      <c r="G15941"/>
      <c r="H15941"/>
      <c r="I15941"/>
    </row>
    <row r="15942" spans="4:9" x14ac:dyDescent="0.2">
      <c r="D15942" s="7"/>
      <c r="E15942"/>
      <c r="F15942"/>
      <c r="G15942"/>
      <c r="H15942"/>
      <c r="I15942"/>
    </row>
    <row r="15943" spans="4:9" x14ac:dyDescent="0.2">
      <c r="D15943" s="7"/>
      <c r="E15943"/>
      <c r="F15943"/>
      <c r="G15943"/>
      <c r="H15943"/>
      <c r="I15943"/>
    </row>
    <row r="15944" spans="4:9" x14ac:dyDescent="0.2">
      <c r="D15944" s="7"/>
      <c r="E15944"/>
      <c r="F15944"/>
      <c r="G15944"/>
      <c r="H15944"/>
      <c r="I15944"/>
    </row>
    <row r="15945" spans="4:9" x14ac:dyDescent="0.2">
      <c r="D15945" s="7"/>
      <c r="E15945"/>
      <c r="F15945"/>
      <c r="G15945"/>
      <c r="H15945"/>
      <c r="I15945"/>
    </row>
    <row r="15946" spans="4:9" x14ac:dyDescent="0.2">
      <c r="D15946" s="7"/>
      <c r="E15946"/>
      <c r="F15946"/>
      <c r="G15946"/>
      <c r="H15946"/>
      <c r="I15946"/>
    </row>
    <row r="15947" spans="4:9" x14ac:dyDescent="0.2">
      <c r="D15947" s="7"/>
      <c r="E15947"/>
      <c r="F15947"/>
      <c r="G15947"/>
      <c r="H15947"/>
      <c r="I15947"/>
    </row>
    <row r="15948" spans="4:9" x14ac:dyDescent="0.2">
      <c r="D15948" s="7"/>
      <c r="E15948"/>
      <c r="F15948"/>
      <c r="G15948"/>
      <c r="H15948"/>
      <c r="I15948"/>
    </row>
    <row r="15949" spans="4:9" x14ac:dyDescent="0.2">
      <c r="D15949" s="7"/>
      <c r="E15949"/>
      <c r="F15949"/>
      <c r="G15949"/>
      <c r="H15949"/>
      <c r="I15949"/>
    </row>
    <row r="15950" spans="4:9" x14ac:dyDescent="0.2">
      <c r="D15950" s="7"/>
      <c r="E15950"/>
      <c r="F15950"/>
      <c r="G15950"/>
      <c r="H15950"/>
      <c r="I15950"/>
    </row>
    <row r="15951" spans="4:9" x14ac:dyDescent="0.2">
      <c r="D15951" s="7"/>
      <c r="E15951"/>
      <c r="F15951"/>
      <c r="G15951"/>
      <c r="H15951"/>
      <c r="I15951"/>
    </row>
    <row r="15952" spans="4:9" x14ac:dyDescent="0.2">
      <c r="D15952" s="7"/>
      <c r="E15952"/>
      <c r="F15952"/>
      <c r="G15952"/>
      <c r="H15952"/>
      <c r="I15952"/>
    </row>
    <row r="15953" spans="4:9" x14ac:dyDescent="0.2">
      <c r="D15953" s="7"/>
      <c r="E15953"/>
      <c r="F15953"/>
      <c r="G15953"/>
      <c r="H15953"/>
      <c r="I15953"/>
    </row>
    <row r="15954" spans="4:9" x14ac:dyDescent="0.2">
      <c r="D15954" s="7"/>
      <c r="E15954"/>
      <c r="F15954"/>
      <c r="G15954"/>
      <c r="H15954"/>
      <c r="I15954"/>
    </row>
    <row r="15955" spans="4:9" x14ac:dyDescent="0.2">
      <c r="D15955" s="7"/>
      <c r="E15955"/>
      <c r="F15955"/>
      <c r="G15955"/>
      <c r="H15955"/>
      <c r="I15955"/>
    </row>
    <row r="15956" spans="4:9" x14ac:dyDescent="0.2">
      <c r="D15956" s="7"/>
      <c r="E15956"/>
      <c r="F15956"/>
      <c r="G15956"/>
      <c r="H15956"/>
      <c r="I15956"/>
    </row>
    <row r="15957" spans="4:9" x14ac:dyDescent="0.2">
      <c r="D15957" s="7"/>
      <c r="E15957"/>
      <c r="F15957"/>
      <c r="G15957"/>
      <c r="H15957"/>
      <c r="I15957"/>
    </row>
    <row r="15958" spans="4:9" x14ac:dyDescent="0.2">
      <c r="D15958" s="7"/>
      <c r="E15958"/>
      <c r="F15958"/>
      <c r="G15958"/>
      <c r="H15958"/>
      <c r="I15958"/>
    </row>
    <row r="15959" spans="4:9" x14ac:dyDescent="0.2">
      <c r="D15959" s="7"/>
      <c r="E15959"/>
      <c r="F15959"/>
      <c r="G15959"/>
      <c r="H15959"/>
      <c r="I15959"/>
    </row>
    <row r="15960" spans="4:9" x14ac:dyDescent="0.2">
      <c r="D15960" s="7"/>
      <c r="E15960"/>
      <c r="F15960"/>
      <c r="G15960"/>
      <c r="H15960"/>
      <c r="I15960"/>
    </row>
    <row r="15961" spans="4:9" x14ac:dyDescent="0.2">
      <c r="D15961" s="7"/>
      <c r="E15961"/>
      <c r="F15961"/>
      <c r="G15961"/>
      <c r="H15961"/>
      <c r="I15961"/>
    </row>
    <row r="15962" spans="4:9" x14ac:dyDescent="0.2">
      <c r="D15962" s="7"/>
      <c r="E15962"/>
      <c r="F15962"/>
      <c r="G15962"/>
      <c r="H15962"/>
      <c r="I15962"/>
    </row>
    <row r="15963" spans="4:9" x14ac:dyDescent="0.2">
      <c r="D15963" s="7"/>
      <c r="E15963"/>
      <c r="F15963"/>
      <c r="G15963"/>
      <c r="H15963"/>
      <c r="I15963"/>
    </row>
    <row r="15964" spans="4:9" x14ac:dyDescent="0.2">
      <c r="D15964" s="7"/>
      <c r="E15964"/>
      <c r="F15964"/>
      <c r="G15964"/>
      <c r="H15964"/>
      <c r="I15964"/>
    </row>
    <row r="15965" spans="4:9" x14ac:dyDescent="0.2">
      <c r="D15965" s="7"/>
      <c r="E15965"/>
      <c r="F15965"/>
      <c r="G15965"/>
      <c r="H15965"/>
      <c r="I15965"/>
    </row>
    <row r="15966" spans="4:9" x14ac:dyDescent="0.2">
      <c r="D15966" s="7"/>
      <c r="E15966"/>
      <c r="F15966"/>
      <c r="G15966"/>
      <c r="H15966"/>
      <c r="I15966"/>
    </row>
    <row r="15967" spans="4:9" x14ac:dyDescent="0.2">
      <c r="D15967" s="7"/>
      <c r="E15967"/>
      <c r="F15967"/>
      <c r="G15967"/>
      <c r="H15967"/>
      <c r="I15967"/>
    </row>
    <row r="15968" spans="4:9" x14ac:dyDescent="0.2">
      <c r="D15968" s="7"/>
      <c r="E15968"/>
      <c r="F15968"/>
      <c r="G15968"/>
      <c r="H15968"/>
      <c r="I15968"/>
    </row>
    <row r="15969" spans="4:9" x14ac:dyDescent="0.2">
      <c r="D15969" s="7"/>
      <c r="E15969"/>
      <c r="F15969"/>
      <c r="G15969"/>
      <c r="H15969"/>
      <c r="I15969"/>
    </row>
    <row r="15970" spans="4:9" x14ac:dyDescent="0.2">
      <c r="D15970" s="7"/>
      <c r="E15970"/>
      <c r="F15970"/>
      <c r="G15970"/>
      <c r="H15970"/>
      <c r="I15970"/>
    </row>
    <row r="15971" spans="4:9" x14ac:dyDescent="0.2">
      <c r="D15971" s="7"/>
      <c r="E15971"/>
      <c r="F15971"/>
      <c r="G15971"/>
      <c r="H15971"/>
      <c r="I15971"/>
    </row>
    <row r="15972" spans="4:9" x14ac:dyDescent="0.2">
      <c r="D15972" s="7"/>
      <c r="E15972"/>
      <c r="F15972"/>
      <c r="G15972"/>
      <c r="H15972"/>
      <c r="I15972"/>
    </row>
    <row r="15973" spans="4:9" x14ac:dyDescent="0.2">
      <c r="D15973" s="7"/>
      <c r="E15973"/>
      <c r="F15973"/>
      <c r="G15973"/>
      <c r="H15973"/>
      <c r="I15973"/>
    </row>
    <row r="15974" spans="4:9" x14ac:dyDescent="0.2">
      <c r="D15974" s="7"/>
      <c r="E15974"/>
      <c r="F15974"/>
      <c r="G15974"/>
      <c r="H15974"/>
      <c r="I15974"/>
    </row>
    <row r="15975" spans="4:9" x14ac:dyDescent="0.2">
      <c r="D15975" s="7"/>
      <c r="E15975"/>
      <c r="F15975"/>
      <c r="G15975"/>
      <c r="H15975"/>
      <c r="I15975"/>
    </row>
    <row r="15976" spans="4:9" x14ac:dyDescent="0.2">
      <c r="D15976" s="7"/>
      <c r="E15976"/>
      <c r="F15976"/>
      <c r="G15976"/>
      <c r="H15976"/>
      <c r="I15976"/>
    </row>
    <row r="15977" spans="4:9" x14ac:dyDescent="0.2">
      <c r="D15977" s="7"/>
      <c r="E15977"/>
      <c r="F15977"/>
      <c r="G15977"/>
      <c r="H15977"/>
      <c r="I15977"/>
    </row>
    <row r="15978" spans="4:9" x14ac:dyDescent="0.2">
      <c r="D15978" s="7"/>
      <c r="E15978"/>
      <c r="F15978"/>
      <c r="G15978"/>
      <c r="H15978"/>
      <c r="I15978"/>
    </row>
    <row r="15979" spans="4:9" x14ac:dyDescent="0.2">
      <c r="D15979" s="7"/>
      <c r="E15979"/>
      <c r="F15979"/>
      <c r="G15979"/>
      <c r="H15979"/>
      <c r="I15979"/>
    </row>
    <row r="15980" spans="4:9" x14ac:dyDescent="0.2">
      <c r="D15980" s="7"/>
      <c r="E15980"/>
      <c r="F15980"/>
      <c r="G15980"/>
      <c r="H15980"/>
      <c r="I15980"/>
    </row>
    <row r="15981" spans="4:9" x14ac:dyDescent="0.2">
      <c r="D15981" s="7"/>
      <c r="E15981"/>
      <c r="F15981"/>
      <c r="G15981"/>
      <c r="H15981"/>
      <c r="I15981"/>
    </row>
    <row r="15982" spans="4:9" x14ac:dyDescent="0.2">
      <c r="D15982" s="7"/>
      <c r="E15982"/>
      <c r="F15982"/>
      <c r="G15982"/>
      <c r="H15982"/>
      <c r="I15982"/>
    </row>
    <row r="15983" spans="4:9" x14ac:dyDescent="0.2">
      <c r="D15983" s="7"/>
      <c r="E15983"/>
      <c r="F15983"/>
      <c r="G15983"/>
      <c r="H15983"/>
      <c r="I15983"/>
    </row>
    <row r="15984" spans="4:9" x14ac:dyDescent="0.2">
      <c r="D15984" s="7"/>
      <c r="E15984"/>
      <c r="F15984"/>
      <c r="G15984"/>
      <c r="H15984"/>
      <c r="I15984"/>
    </row>
    <row r="15985" spans="4:9" x14ac:dyDescent="0.2">
      <c r="D15985" s="7"/>
      <c r="E15985"/>
      <c r="F15985"/>
      <c r="G15985"/>
      <c r="H15985"/>
      <c r="I15985"/>
    </row>
    <row r="15986" spans="4:9" x14ac:dyDescent="0.2">
      <c r="D15986" s="7"/>
      <c r="E15986"/>
      <c r="F15986"/>
      <c r="G15986"/>
      <c r="H15986"/>
      <c r="I15986"/>
    </row>
    <row r="15987" spans="4:9" x14ac:dyDescent="0.2">
      <c r="D15987" s="7"/>
      <c r="E15987"/>
      <c r="F15987"/>
      <c r="G15987"/>
      <c r="H15987"/>
      <c r="I15987"/>
    </row>
    <row r="15988" spans="4:9" x14ac:dyDescent="0.2">
      <c r="D15988" s="7"/>
      <c r="E15988"/>
      <c r="F15988"/>
      <c r="G15988"/>
      <c r="H15988"/>
      <c r="I15988"/>
    </row>
    <row r="15989" spans="4:9" x14ac:dyDescent="0.2">
      <c r="D15989" s="7"/>
      <c r="E15989"/>
      <c r="F15989"/>
      <c r="G15989"/>
      <c r="H15989"/>
      <c r="I15989"/>
    </row>
    <row r="15990" spans="4:9" x14ac:dyDescent="0.2">
      <c r="D15990" s="7"/>
      <c r="E15990"/>
      <c r="F15990"/>
      <c r="G15990"/>
      <c r="H15990"/>
      <c r="I15990"/>
    </row>
    <row r="15991" spans="4:9" x14ac:dyDescent="0.2">
      <c r="D15991" s="7"/>
      <c r="E15991"/>
      <c r="F15991"/>
      <c r="G15991"/>
      <c r="H15991"/>
      <c r="I15991"/>
    </row>
    <row r="15992" spans="4:9" x14ac:dyDescent="0.2">
      <c r="D15992" s="7"/>
      <c r="E15992"/>
      <c r="F15992"/>
      <c r="G15992"/>
      <c r="H15992"/>
      <c r="I15992"/>
    </row>
    <row r="15993" spans="4:9" x14ac:dyDescent="0.2">
      <c r="D15993" s="7"/>
      <c r="E15993"/>
      <c r="F15993"/>
      <c r="G15993"/>
      <c r="H15993"/>
      <c r="I15993"/>
    </row>
    <row r="15994" spans="4:9" x14ac:dyDescent="0.2">
      <c r="D15994" s="7"/>
      <c r="E15994"/>
      <c r="F15994"/>
      <c r="G15994"/>
      <c r="H15994"/>
      <c r="I15994"/>
    </row>
    <row r="15995" spans="4:9" x14ac:dyDescent="0.2">
      <c r="D15995" s="7"/>
      <c r="E15995"/>
      <c r="F15995"/>
      <c r="G15995"/>
      <c r="H15995"/>
      <c r="I15995"/>
    </row>
    <row r="15996" spans="4:9" x14ac:dyDescent="0.2">
      <c r="D15996" s="7"/>
      <c r="E15996"/>
      <c r="F15996"/>
      <c r="G15996"/>
      <c r="H15996"/>
      <c r="I15996"/>
    </row>
    <row r="15997" spans="4:9" x14ac:dyDescent="0.2">
      <c r="D15997" s="7"/>
      <c r="E15997"/>
      <c r="F15997"/>
      <c r="G15997"/>
      <c r="H15997"/>
      <c r="I15997"/>
    </row>
    <row r="15998" spans="4:9" x14ac:dyDescent="0.2">
      <c r="D15998" s="7"/>
      <c r="E15998"/>
      <c r="F15998"/>
      <c r="G15998"/>
      <c r="H15998"/>
      <c r="I15998"/>
    </row>
    <row r="15999" spans="4:9" x14ac:dyDescent="0.2">
      <c r="D15999" s="7"/>
      <c r="E15999"/>
      <c r="F15999"/>
      <c r="G15999"/>
      <c r="H15999"/>
      <c r="I15999"/>
    </row>
    <row r="16000" spans="4:9" x14ac:dyDescent="0.2">
      <c r="D16000" s="7"/>
      <c r="E16000"/>
      <c r="F16000"/>
      <c r="G16000"/>
      <c r="H16000"/>
      <c r="I16000"/>
    </row>
    <row r="16001" spans="4:9" x14ac:dyDescent="0.2">
      <c r="D16001" s="7"/>
      <c r="E16001"/>
      <c r="F16001"/>
      <c r="G16001"/>
      <c r="H16001"/>
      <c r="I16001"/>
    </row>
    <row r="16002" spans="4:9" x14ac:dyDescent="0.2">
      <c r="D16002" s="7"/>
      <c r="E16002"/>
      <c r="F16002"/>
      <c r="G16002"/>
      <c r="H16002"/>
      <c r="I16002"/>
    </row>
    <row r="16003" spans="4:9" x14ac:dyDescent="0.2">
      <c r="D16003" s="7"/>
      <c r="E16003"/>
      <c r="F16003"/>
      <c r="G16003"/>
      <c r="H16003"/>
      <c r="I16003"/>
    </row>
    <row r="16004" spans="4:9" x14ac:dyDescent="0.2">
      <c r="D16004" s="7"/>
      <c r="E16004"/>
      <c r="F16004"/>
      <c r="G16004"/>
      <c r="H16004"/>
      <c r="I16004"/>
    </row>
    <row r="16005" spans="4:9" x14ac:dyDescent="0.2">
      <c r="D16005" s="7"/>
      <c r="E16005"/>
      <c r="F16005"/>
      <c r="G16005"/>
      <c r="H16005"/>
      <c r="I16005"/>
    </row>
    <row r="16006" spans="4:9" x14ac:dyDescent="0.2">
      <c r="D16006" s="7"/>
      <c r="E16006"/>
      <c r="F16006"/>
      <c r="G16006"/>
      <c r="H16006"/>
      <c r="I16006"/>
    </row>
    <row r="16007" spans="4:9" x14ac:dyDescent="0.2">
      <c r="D16007" s="7"/>
      <c r="E16007"/>
      <c r="F16007"/>
      <c r="G16007"/>
      <c r="H16007"/>
      <c r="I16007"/>
    </row>
    <row r="16008" spans="4:9" x14ac:dyDescent="0.2">
      <c r="D16008" s="7"/>
      <c r="E16008"/>
      <c r="F16008"/>
      <c r="G16008"/>
      <c r="H16008"/>
      <c r="I16008"/>
    </row>
    <row r="16009" spans="4:9" x14ac:dyDescent="0.2">
      <c r="D16009" s="7"/>
      <c r="E16009"/>
      <c r="F16009"/>
      <c r="G16009"/>
      <c r="H16009"/>
      <c r="I16009"/>
    </row>
    <row r="16010" spans="4:9" x14ac:dyDescent="0.2">
      <c r="D16010" s="7"/>
      <c r="E16010"/>
      <c r="F16010"/>
      <c r="G16010"/>
      <c r="H16010"/>
      <c r="I16010"/>
    </row>
    <row r="16011" spans="4:9" x14ac:dyDescent="0.2">
      <c r="D16011" s="7"/>
      <c r="E16011"/>
      <c r="F16011"/>
      <c r="G16011"/>
      <c r="H16011"/>
      <c r="I16011"/>
    </row>
    <row r="16012" spans="4:9" x14ac:dyDescent="0.2">
      <c r="D16012" s="7"/>
      <c r="E16012"/>
      <c r="F16012"/>
      <c r="G16012"/>
      <c r="H16012"/>
      <c r="I16012"/>
    </row>
    <row r="16013" spans="4:9" x14ac:dyDescent="0.2">
      <c r="D16013" s="7"/>
      <c r="E16013"/>
      <c r="F16013"/>
      <c r="G16013"/>
      <c r="H16013"/>
      <c r="I16013"/>
    </row>
    <row r="16014" spans="4:9" x14ac:dyDescent="0.2">
      <c r="D16014" s="7"/>
      <c r="E16014"/>
      <c r="F16014"/>
      <c r="G16014"/>
      <c r="H16014"/>
      <c r="I16014"/>
    </row>
    <row r="16015" spans="4:9" x14ac:dyDescent="0.2">
      <c r="D16015" s="7"/>
      <c r="E16015"/>
      <c r="F16015"/>
      <c r="G16015"/>
      <c r="H16015"/>
      <c r="I16015"/>
    </row>
    <row r="16016" spans="4:9" x14ac:dyDescent="0.2">
      <c r="D16016" s="7"/>
      <c r="E16016"/>
      <c r="F16016"/>
      <c r="G16016"/>
      <c r="H16016"/>
      <c r="I16016"/>
    </row>
    <row r="16017" spans="4:9" x14ac:dyDescent="0.2">
      <c r="D16017" s="7"/>
      <c r="E16017"/>
      <c r="F16017"/>
      <c r="G16017"/>
      <c r="H16017"/>
      <c r="I16017"/>
    </row>
    <row r="16018" spans="4:9" x14ac:dyDescent="0.2">
      <c r="D16018" s="7"/>
      <c r="E16018"/>
      <c r="F16018"/>
      <c r="G16018"/>
      <c r="H16018"/>
      <c r="I16018"/>
    </row>
    <row r="16019" spans="4:9" x14ac:dyDescent="0.2">
      <c r="D16019" s="7"/>
      <c r="E16019"/>
      <c r="F16019"/>
      <c r="G16019"/>
      <c r="H16019"/>
      <c r="I16019"/>
    </row>
    <row r="16020" spans="4:9" x14ac:dyDescent="0.2">
      <c r="D16020" s="7"/>
      <c r="E16020"/>
      <c r="F16020"/>
      <c r="G16020"/>
      <c r="H16020"/>
      <c r="I16020"/>
    </row>
    <row r="16021" spans="4:9" x14ac:dyDescent="0.2">
      <c r="D16021" s="7"/>
      <c r="E16021"/>
      <c r="F16021"/>
      <c r="G16021"/>
      <c r="H16021"/>
      <c r="I16021"/>
    </row>
    <row r="16022" spans="4:9" x14ac:dyDescent="0.2">
      <c r="D16022" s="7"/>
      <c r="E16022"/>
      <c r="F16022"/>
      <c r="G16022"/>
      <c r="H16022"/>
      <c r="I16022"/>
    </row>
    <row r="16023" spans="4:9" x14ac:dyDescent="0.2">
      <c r="D16023" s="7"/>
      <c r="E16023"/>
      <c r="F16023"/>
      <c r="G16023"/>
      <c r="H16023"/>
      <c r="I16023"/>
    </row>
    <row r="16024" spans="4:9" x14ac:dyDescent="0.2">
      <c r="D16024" s="7"/>
      <c r="E16024"/>
      <c r="F16024"/>
      <c r="G16024"/>
      <c r="H16024"/>
      <c r="I16024"/>
    </row>
    <row r="16025" spans="4:9" x14ac:dyDescent="0.2">
      <c r="D16025" s="7"/>
      <c r="E16025"/>
      <c r="F16025"/>
      <c r="G16025"/>
      <c r="H16025"/>
      <c r="I16025"/>
    </row>
    <row r="16026" spans="4:9" x14ac:dyDescent="0.2">
      <c r="D16026" s="7"/>
      <c r="E16026"/>
      <c r="F16026"/>
      <c r="G16026"/>
      <c r="H16026"/>
      <c r="I16026"/>
    </row>
    <row r="16027" spans="4:9" x14ac:dyDescent="0.2">
      <c r="D16027" s="7"/>
      <c r="E16027"/>
      <c r="F16027"/>
      <c r="G16027"/>
      <c r="H16027"/>
      <c r="I16027"/>
    </row>
    <row r="16028" spans="4:9" x14ac:dyDescent="0.2">
      <c r="D16028" s="7"/>
      <c r="E16028"/>
      <c r="F16028"/>
      <c r="G16028"/>
      <c r="H16028"/>
      <c r="I16028"/>
    </row>
    <row r="16029" spans="4:9" x14ac:dyDescent="0.2">
      <c r="D16029" s="7"/>
      <c r="E16029"/>
      <c r="F16029"/>
      <c r="G16029"/>
      <c r="H16029"/>
      <c r="I16029"/>
    </row>
    <row r="16030" spans="4:9" x14ac:dyDescent="0.2">
      <c r="D16030" s="7"/>
      <c r="E16030"/>
      <c r="F16030"/>
      <c r="G16030"/>
      <c r="H16030"/>
      <c r="I16030"/>
    </row>
    <row r="16031" spans="4:9" x14ac:dyDescent="0.2">
      <c r="D16031" s="7"/>
      <c r="E16031"/>
      <c r="F16031"/>
      <c r="G16031"/>
      <c r="H16031"/>
      <c r="I16031"/>
    </row>
    <row r="16032" spans="4:9" x14ac:dyDescent="0.2">
      <c r="D16032" s="7"/>
      <c r="E16032"/>
      <c r="F16032"/>
      <c r="G16032"/>
      <c r="H16032"/>
      <c r="I16032"/>
    </row>
    <row r="16033" spans="4:9" x14ac:dyDescent="0.2">
      <c r="D16033" s="7"/>
      <c r="E16033"/>
      <c r="F16033"/>
      <c r="G16033"/>
      <c r="H16033"/>
      <c r="I16033"/>
    </row>
    <row r="16034" spans="4:9" x14ac:dyDescent="0.2">
      <c r="D16034" s="7"/>
      <c r="E16034"/>
      <c r="F16034"/>
      <c r="G16034"/>
      <c r="H16034"/>
      <c r="I16034"/>
    </row>
    <row r="16035" spans="4:9" x14ac:dyDescent="0.2">
      <c r="D16035" s="7"/>
      <c r="E16035"/>
      <c r="F16035"/>
      <c r="G16035"/>
      <c r="H16035"/>
      <c r="I16035"/>
    </row>
    <row r="16036" spans="4:9" x14ac:dyDescent="0.2">
      <c r="D16036" s="7"/>
      <c r="E16036"/>
      <c r="F16036"/>
      <c r="G16036"/>
      <c r="H16036"/>
      <c r="I16036"/>
    </row>
    <row r="16037" spans="4:9" x14ac:dyDescent="0.2">
      <c r="D16037" s="7"/>
      <c r="E16037"/>
      <c r="F16037"/>
      <c r="G16037"/>
      <c r="H16037"/>
      <c r="I16037"/>
    </row>
    <row r="16038" spans="4:9" x14ac:dyDescent="0.2">
      <c r="D16038" s="7"/>
      <c r="E16038"/>
      <c r="F16038"/>
      <c r="G16038"/>
      <c r="H16038"/>
      <c r="I16038"/>
    </row>
    <row r="16039" spans="4:9" x14ac:dyDescent="0.2">
      <c r="D16039" s="7"/>
      <c r="E16039"/>
      <c r="F16039"/>
      <c r="G16039"/>
      <c r="H16039"/>
      <c r="I16039"/>
    </row>
    <row r="16040" spans="4:9" x14ac:dyDescent="0.2">
      <c r="D16040" s="7"/>
      <c r="E16040"/>
      <c r="F16040"/>
      <c r="G16040"/>
      <c r="H16040"/>
      <c r="I16040"/>
    </row>
    <row r="16041" spans="4:9" x14ac:dyDescent="0.2">
      <c r="D16041" s="7"/>
      <c r="E16041"/>
      <c r="F16041"/>
      <c r="G16041"/>
      <c r="H16041"/>
      <c r="I16041"/>
    </row>
    <row r="16042" spans="4:9" x14ac:dyDescent="0.2">
      <c r="D16042" s="7"/>
      <c r="E16042"/>
      <c r="F16042"/>
      <c r="G16042"/>
      <c r="H16042"/>
      <c r="I16042"/>
    </row>
    <row r="16043" spans="4:9" x14ac:dyDescent="0.2">
      <c r="D16043" s="7"/>
      <c r="E16043"/>
      <c r="F16043"/>
      <c r="G16043"/>
      <c r="H16043"/>
      <c r="I16043"/>
    </row>
    <row r="16044" spans="4:9" x14ac:dyDescent="0.2">
      <c r="D16044" s="7"/>
      <c r="E16044"/>
      <c r="F16044"/>
      <c r="G16044"/>
      <c r="H16044"/>
      <c r="I16044"/>
    </row>
    <row r="16045" spans="4:9" x14ac:dyDescent="0.2">
      <c r="D16045" s="7"/>
      <c r="E16045"/>
      <c r="F16045"/>
      <c r="G16045"/>
      <c r="H16045"/>
      <c r="I16045"/>
    </row>
    <row r="16046" spans="4:9" x14ac:dyDescent="0.2">
      <c r="D16046" s="7"/>
      <c r="E16046"/>
      <c r="F16046"/>
      <c r="G16046"/>
      <c r="H16046"/>
      <c r="I16046"/>
    </row>
    <row r="16047" spans="4:9" x14ac:dyDescent="0.2">
      <c r="D16047" s="7"/>
      <c r="E16047"/>
      <c r="F16047"/>
      <c r="G16047"/>
      <c r="H16047"/>
      <c r="I16047"/>
    </row>
    <row r="16048" spans="4:9" x14ac:dyDescent="0.2">
      <c r="D16048" s="7"/>
      <c r="E16048"/>
      <c r="F16048"/>
      <c r="G16048"/>
      <c r="H16048"/>
      <c r="I16048"/>
    </row>
    <row r="16049" spans="4:9" x14ac:dyDescent="0.2">
      <c r="D16049" s="7"/>
      <c r="E16049"/>
      <c r="F16049"/>
      <c r="G16049"/>
      <c r="H16049"/>
      <c r="I16049"/>
    </row>
    <row r="16050" spans="4:9" x14ac:dyDescent="0.2">
      <c r="D16050" s="7"/>
      <c r="E16050"/>
      <c r="F16050"/>
      <c r="G16050"/>
      <c r="H16050"/>
      <c r="I16050"/>
    </row>
    <row r="16051" spans="4:9" x14ac:dyDescent="0.2">
      <c r="D16051" s="7"/>
      <c r="E16051"/>
      <c r="F16051"/>
      <c r="G16051"/>
      <c r="H16051"/>
      <c r="I16051"/>
    </row>
    <row r="16052" spans="4:9" x14ac:dyDescent="0.2">
      <c r="D16052" s="7"/>
      <c r="E16052"/>
      <c r="F16052"/>
      <c r="G16052"/>
      <c r="H16052"/>
      <c r="I16052"/>
    </row>
    <row r="16053" spans="4:9" x14ac:dyDescent="0.2">
      <c r="D16053" s="7"/>
      <c r="E16053"/>
      <c r="F16053"/>
      <c r="G16053"/>
      <c r="H16053"/>
      <c r="I16053"/>
    </row>
    <row r="16054" spans="4:9" x14ac:dyDescent="0.2">
      <c r="D16054" s="7"/>
      <c r="E16054"/>
      <c r="F16054"/>
      <c r="G16054"/>
      <c r="H16054"/>
      <c r="I16054"/>
    </row>
    <row r="16055" spans="4:9" x14ac:dyDescent="0.2">
      <c r="D16055" s="7"/>
      <c r="E16055"/>
      <c r="F16055"/>
      <c r="G16055"/>
      <c r="H16055"/>
      <c r="I16055"/>
    </row>
    <row r="16056" spans="4:9" x14ac:dyDescent="0.2">
      <c r="D16056" s="7"/>
      <c r="E16056"/>
      <c r="F16056"/>
      <c r="G16056"/>
      <c r="H16056"/>
      <c r="I16056"/>
    </row>
    <row r="16057" spans="4:9" x14ac:dyDescent="0.2">
      <c r="D16057" s="7"/>
      <c r="E16057"/>
      <c r="F16057"/>
      <c r="G16057"/>
      <c r="H16057"/>
      <c r="I16057"/>
    </row>
    <row r="16058" spans="4:9" x14ac:dyDescent="0.2">
      <c r="D16058" s="7"/>
      <c r="E16058"/>
      <c r="F16058"/>
      <c r="G16058"/>
      <c r="H16058"/>
      <c r="I16058"/>
    </row>
    <row r="16059" spans="4:9" x14ac:dyDescent="0.2">
      <c r="D16059" s="7"/>
      <c r="E16059"/>
      <c r="F16059"/>
      <c r="G16059"/>
      <c r="H16059"/>
      <c r="I16059"/>
    </row>
    <row r="16060" spans="4:9" x14ac:dyDescent="0.2">
      <c r="D16060" s="7"/>
      <c r="E16060"/>
      <c r="F16060"/>
      <c r="G16060"/>
      <c r="H16060"/>
      <c r="I16060"/>
    </row>
    <row r="16061" spans="4:9" x14ac:dyDescent="0.2">
      <c r="D16061" s="7"/>
      <c r="E16061"/>
      <c r="F16061"/>
      <c r="G16061"/>
      <c r="H16061"/>
      <c r="I16061"/>
    </row>
    <row r="16062" spans="4:9" x14ac:dyDescent="0.2">
      <c r="D16062" s="7"/>
      <c r="E16062"/>
      <c r="F16062"/>
      <c r="G16062"/>
      <c r="H16062"/>
      <c r="I16062"/>
    </row>
    <row r="16063" spans="4:9" x14ac:dyDescent="0.2">
      <c r="D16063" s="7"/>
      <c r="E16063"/>
      <c r="F16063"/>
      <c r="G16063"/>
      <c r="H16063"/>
      <c r="I16063"/>
    </row>
    <row r="16064" spans="4:9" x14ac:dyDescent="0.2">
      <c r="D16064" s="7"/>
      <c r="E16064"/>
      <c r="F16064"/>
      <c r="G16064"/>
      <c r="H16064"/>
      <c r="I16064"/>
    </row>
    <row r="16065" spans="4:9" x14ac:dyDescent="0.2">
      <c r="D16065" s="7"/>
      <c r="E16065"/>
      <c r="F16065"/>
      <c r="G16065"/>
      <c r="H16065"/>
      <c r="I16065"/>
    </row>
    <row r="16066" spans="4:9" x14ac:dyDescent="0.2">
      <c r="D16066" s="7"/>
      <c r="E16066"/>
      <c r="F16066"/>
      <c r="G16066"/>
      <c r="H16066"/>
      <c r="I16066"/>
    </row>
    <row r="16067" spans="4:9" x14ac:dyDescent="0.2">
      <c r="D16067" s="7"/>
      <c r="E16067"/>
      <c r="F16067"/>
      <c r="G16067"/>
      <c r="H16067"/>
      <c r="I16067"/>
    </row>
    <row r="16068" spans="4:9" x14ac:dyDescent="0.2">
      <c r="D16068" s="7"/>
      <c r="E16068"/>
      <c r="F16068"/>
      <c r="G16068"/>
      <c r="H16068"/>
      <c r="I16068"/>
    </row>
    <row r="16069" spans="4:9" x14ac:dyDescent="0.2">
      <c r="D16069" s="7"/>
      <c r="E16069"/>
      <c r="F16069"/>
      <c r="G16069"/>
      <c r="H16069"/>
      <c r="I16069"/>
    </row>
    <row r="16070" spans="4:9" x14ac:dyDescent="0.2">
      <c r="D16070" s="7"/>
      <c r="E16070"/>
      <c r="F16070"/>
      <c r="G16070"/>
      <c r="H16070"/>
      <c r="I16070"/>
    </row>
    <row r="16071" spans="4:9" x14ac:dyDescent="0.2">
      <c r="D16071" s="7"/>
      <c r="E16071"/>
      <c r="F16071"/>
      <c r="G16071"/>
      <c r="H16071"/>
      <c r="I16071"/>
    </row>
    <row r="16072" spans="4:9" x14ac:dyDescent="0.2">
      <c r="D16072" s="7"/>
      <c r="E16072"/>
      <c r="F16072"/>
      <c r="G16072"/>
      <c r="H16072"/>
      <c r="I16072"/>
    </row>
    <row r="16073" spans="4:9" x14ac:dyDescent="0.2">
      <c r="D16073" s="7"/>
      <c r="E16073"/>
      <c r="F16073"/>
      <c r="G16073"/>
      <c r="H16073"/>
      <c r="I16073"/>
    </row>
    <row r="16074" spans="4:9" x14ac:dyDescent="0.2">
      <c r="D16074" s="7"/>
      <c r="E16074"/>
      <c r="F16074"/>
      <c r="G16074"/>
      <c r="H16074"/>
      <c r="I16074"/>
    </row>
    <row r="16075" spans="4:9" x14ac:dyDescent="0.2">
      <c r="D16075" s="7"/>
      <c r="E16075"/>
      <c r="F16075"/>
      <c r="G16075"/>
      <c r="H16075"/>
      <c r="I16075"/>
    </row>
    <row r="16076" spans="4:9" x14ac:dyDescent="0.2">
      <c r="D16076" s="7"/>
      <c r="E16076"/>
      <c r="F16076"/>
      <c r="G16076"/>
      <c r="H16076"/>
      <c r="I16076"/>
    </row>
    <row r="16077" spans="4:9" x14ac:dyDescent="0.2">
      <c r="D16077" s="7"/>
      <c r="E16077"/>
      <c r="F16077"/>
      <c r="G16077"/>
      <c r="H16077"/>
      <c r="I16077"/>
    </row>
    <row r="16078" spans="4:9" x14ac:dyDescent="0.2">
      <c r="D16078" s="7"/>
      <c r="E16078"/>
      <c r="F16078"/>
      <c r="G16078"/>
      <c r="H16078"/>
      <c r="I16078"/>
    </row>
    <row r="16079" spans="4:9" x14ac:dyDescent="0.2">
      <c r="D16079" s="7"/>
      <c r="E16079"/>
      <c r="F16079"/>
      <c r="G16079"/>
      <c r="H16079"/>
      <c r="I16079"/>
    </row>
    <row r="16080" spans="4:9" x14ac:dyDescent="0.2">
      <c r="D16080" s="7"/>
      <c r="E16080"/>
      <c r="F16080"/>
      <c r="G16080"/>
      <c r="H16080"/>
      <c r="I16080"/>
    </row>
    <row r="16081" spans="4:9" x14ac:dyDescent="0.2">
      <c r="D16081" s="7"/>
      <c r="E16081"/>
      <c r="F16081"/>
      <c r="G16081"/>
      <c r="H16081"/>
      <c r="I16081"/>
    </row>
    <row r="16082" spans="4:9" x14ac:dyDescent="0.2">
      <c r="D16082" s="7"/>
      <c r="E16082"/>
      <c r="F16082"/>
      <c r="G16082"/>
      <c r="H16082"/>
      <c r="I16082"/>
    </row>
    <row r="16083" spans="4:9" x14ac:dyDescent="0.2">
      <c r="D16083" s="7"/>
      <c r="E16083"/>
      <c r="F16083"/>
      <c r="G16083"/>
      <c r="H16083"/>
      <c r="I16083"/>
    </row>
    <row r="16084" spans="4:9" x14ac:dyDescent="0.2">
      <c r="D16084" s="7"/>
      <c r="E16084"/>
      <c r="F16084"/>
      <c r="G16084"/>
      <c r="H16084"/>
      <c r="I16084"/>
    </row>
    <row r="16085" spans="4:9" x14ac:dyDescent="0.2">
      <c r="D16085" s="7"/>
      <c r="E16085"/>
      <c r="F16085"/>
      <c r="G16085"/>
      <c r="H16085"/>
      <c r="I16085"/>
    </row>
    <row r="16086" spans="4:9" x14ac:dyDescent="0.2">
      <c r="D16086" s="7"/>
      <c r="E16086"/>
      <c r="F16086"/>
      <c r="G16086"/>
      <c r="H16086"/>
      <c r="I16086"/>
    </row>
    <row r="16087" spans="4:9" x14ac:dyDescent="0.2">
      <c r="D16087" s="7"/>
      <c r="E16087"/>
      <c r="F16087"/>
      <c r="G16087"/>
      <c r="H16087"/>
      <c r="I16087"/>
    </row>
    <row r="16088" spans="4:9" x14ac:dyDescent="0.2">
      <c r="D16088" s="7"/>
      <c r="E16088"/>
      <c r="F16088"/>
      <c r="G16088"/>
      <c r="H16088"/>
      <c r="I16088"/>
    </row>
    <row r="16089" spans="4:9" x14ac:dyDescent="0.2">
      <c r="D16089" s="7"/>
      <c r="E16089"/>
      <c r="F16089"/>
      <c r="G16089"/>
      <c r="H16089"/>
      <c r="I16089"/>
    </row>
    <row r="16090" spans="4:9" x14ac:dyDescent="0.2">
      <c r="D16090" s="7"/>
      <c r="E16090"/>
      <c r="F16090"/>
      <c r="G16090"/>
      <c r="H16090"/>
      <c r="I16090"/>
    </row>
    <row r="16091" spans="4:9" x14ac:dyDescent="0.2">
      <c r="D16091" s="7"/>
      <c r="E16091"/>
      <c r="F16091"/>
      <c r="G16091"/>
      <c r="H16091"/>
      <c r="I16091"/>
    </row>
    <row r="16092" spans="4:9" x14ac:dyDescent="0.2">
      <c r="D16092" s="7"/>
      <c r="E16092"/>
      <c r="F16092"/>
      <c r="G16092"/>
      <c r="H16092"/>
      <c r="I16092"/>
    </row>
    <row r="16093" spans="4:9" x14ac:dyDescent="0.2">
      <c r="D16093" s="7"/>
      <c r="E16093"/>
      <c r="F16093"/>
      <c r="G16093"/>
      <c r="H16093"/>
      <c r="I16093"/>
    </row>
    <row r="16094" spans="4:9" x14ac:dyDescent="0.2">
      <c r="D16094" s="7"/>
      <c r="E16094"/>
      <c r="F16094"/>
      <c r="G16094"/>
      <c r="H16094"/>
      <c r="I16094"/>
    </row>
    <row r="16095" spans="4:9" x14ac:dyDescent="0.2">
      <c r="D16095" s="7"/>
      <c r="E16095"/>
      <c r="F16095"/>
      <c r="G16095"/>
      <c r="H16095"/>
      <c r="I16095"/>
    </row>
    <row r="16096" spans="4:9" x14ac:dyDescent="0.2">
      <c r="D16096" s="7"/>
      <c r="E16096"/>
      <c r="F16096"/>
      <c r="G16096"/>
      <c r="H16096"/>
      <c r="I16096"/>
    </row>
    <row r="16097" spans="4:9" x14ac:dyDescent="0.2">
      <c r="D16097" s="7"/>
      <c r="E16097"/>
      <c r="F16097"/>
      <c r="G16097"/>
      <c r="H16097"/>
      <c r="I16097"/>
    </row>
    <row r="16098" spans="4:9" x14ac:dyDescent="0.2">
      <c r="D16098" s="7"/>
      <c r="E16098"/>
      <c r="F16098"/>
      <c r="G16098"/>
      <c r="H16098"/>
      <c r="I16098"/>
    </row>
    <row r="16099" spans="4:9" x14ac:dyDescent="0.2">
      <c r="D16099" s="7"/>
      <c r="E16099"/>
      <c r="F16099"/>
      <c r="G16099"/>
      <c r="H16099"/>
      <c r="I16099"/>
    </row>
    <row r="16100" spans="4:9" x14ac:dyDescent="0.2">
      <c r="D16100" s="7"/>
      <c r="E16100"/>
      <c r="F16100"/>
      <c r="G16100"/>
      <c r="H16100"/>
      <c r="I16100"/>
    </row>
    <row r="16101" spans="4:9" x14ac:dyDescent="0.2">
      <c r="D16101" s="7"/>
      <c r="E16101"/>
      <c r="F16101"/>
      <c r="G16101"/>
      <c r="H16101"/>
      <c r="I16101"/>
    </row>
    <row r="16102" spans="4:9" x14ac:dyDescent="0.2">
      <c r="D16102" s="7"/>
      <c r="E16102"/>
      <c r="F16102"/>
      <c r="G16102"/>
      <c r="H16102"/>
      <c r="I16102"/>
    </row>
    <row r="16103" spans="4:9" x14ac:dyDescent="0.2">
      <c r="D16103" s="7"/>
      <c r="E16103"/>
      <c r="F16103"/>
      <c r="G16103"/>
      <c r="H16103"/>
      <c r="I16103"/>
    </row>
    <row r="16104" spans="4:9" x14ac:dyDescent="0.2">
      <c r="D16104" s="7"/>
      <c r="E16104"/>
      <c r="F16104"/>
      <c r="G16104"/>
      <c r="H16104"/>
      <c r="I16104"/>
    </row>
    <row r="16105" spans="4:9" x14ac:dyDescent="0.2">
      <c r="D16105" s="7"/>
      <c r="E16105"/>
      <c r="F16105"/>
      <c r="G16105"/>
      <c r="H16105"/>
      <c r="I16105"/>
    </row>
    <row r="16106" spans="4:9" x14ac:dyDescent="0.2">
      <c r="D16106" s="7"/>
      <c r="E16106"/>
      <c r="F16106"/>
      <c r="G16106"/>
      <c r="H16106"/>
      <c r="I16106"/>
    </row>
    <row r="16107" spans="4:9" x14ac:dyDescent="0.2">
      <c r="D16107" s="7"/>
      <c r="E16107"/>
      <c r="F16107"/>
      <c r="G16107"/>
      <c r="H16107"/>
      <c r="I16107"/>
    </row>
    <row r="16108" spans="4:9" x14ac:dyDescent="0.2">
      <c r="D16108" s="7"/>
      <c r="E16108"/>
      <c r="F16108"/>
      <c r="G16108"/>
      <c r="H16108"/>
      <c r="I16108"/>
    </row>
    <row r="16109" spans="4:9" x14ac:dyDescent="0.2">
      <c r="D16109" s="7"/>
      <c r="E16109"/>
      <c r="F16109"/>
      <c r="G16109"/>
      <c r="H16109"/>
      <c r="I16109"/>
    </row>
    <row r="16110" spans="4:9" x14ac:dyDescent="0.2">
      <c r="D16110" s="7"/>
      <c r="E16110"/>
      <c r="F16110"/>
      <c r="G16110"/>
      <c r="H16110"/>
      <c r="I16110"/>
    </row>
    <row r="16111" spans="4:9" x14ac:dyDescent="0.2">
      <c r="D16111" s="7"/>
      <c r="E16111"/>
      <c r="F16111"/>
      <c r="G16111"/>
      <c r="H16111"/>
      <c r="I16111"/>
    </row>
    <row r="16112" spans="4:9" x14ac:dyDescent="0.2">
      <c r="D16112" s="7"/>
      <c r="E16112"/>
      <c r="F16112"/>
      <c r="G16112"/>
      <c r="H16112"/>
      <c r="I16112"/>
    </row>
    <row r="16113" spans="4:9" x14ac:dyDescent="0.2">
      <c r="D16113" s="7"/>
      <c r="E16113"/>
      <c r="F16113"/>
      <c r="G16113"/>
      <c r="H16113"/>
      <c r="I16113"/>
    </row>
    <row r="16114" spans="4:9" x14ac:dyDescent="0.2">
      <c r="D16114" s="7"/>
      <c r="E16114"/>
      <c r="F16114"/>
      <c r="G16114"/>
      <c r="H16114"/>
      <c r="I16114"/>
    </row>
    <row r="16115" spans="4:9" x14ac:dyDescent="0.2">
      <c r="D16115" s="7"/>
      <c r="E16115"/>
      <c r="F16115"/>
      <c r="G16115"/>
      <c r="H16115"/>
      <c r="I16115"/>
    </row>
    <row r="16116" spans="4:9" x14ac:dyDescent="0.2">
      <c r="D16116" s="7"/>
      <c r="E16116"/>
      <c r="F16116"/>
      <c r="G16116"/>
      <c r="H16116"/>
      <c r="I16116"/>
    </row>
    <row r="16117" spans="4:9" x14ac:dyDescent="0.2">
      <c r="D16117" s="7"/>
      <c r="E16117"/>
      <c r="F16117"/>
      <c r="G16117"/>
      <c r="H16117"/>
      <c r="I16117"/>
    </row>
    <row r="16118" spans="4:9" x14ac:dyDescent="0.2">
      <c r="D16118" s="7"/>
      <c r="E16118"/>
      <c r="F16118"/>
      <c r="G16118"/>
      <c r="H16118"/>
      <c r="I16118"/>
    </row>
    <row r="16119" spans="4:9" x14ac:dyDescent="0.2">
      <c r="D16119" s="7"/>
      <c r="E16119"/>
      <c r="F16119"/>
      <c r="G16119"/>
      <c r="H16119"/>
      <c r="I16119"/>
    </row>
    <row r="16120" spans="4:9" x14ac:dyDescent="0.2">
      <c r="D16120" s="7"/>
      <c r="E16120"/>
      <c r="F16120"/>
      <c r="G16120"/>
      <c r="H16120"/>
      <c r="I16120"/>
    </row>
    <row r="16121" spans="4:9" x14ac:dyDescent="0.2">
      <c r="D16121" s="7"/>
      <c r="E16121"/>
      <c r="F16121"/>
      <c r="G16121"/>
      <c r="H16121"/>
      <c r="I16121"/>
    </row>
    <row r="16122" spans="4:9" x14ac:dyDescent="0.2">
      <c r="D16122" s="7"/>
      <c r="E16122"/>
      <c r="F16122"/>
      <c r="G16122"/>
      <c r="H16122"/>
      <c r="I16122"/>
    </row>
    <row r="16123" spans="4:9" x14ac:dyDescent="0.2">
      <c r="D16123" s="7"/>
      <c r="E16123"/>
      <c r="F16123"/>
      <c r="G16123"/>
      <c r="H16123"/>
      <c r="I16123"/>
    </row>
    <row r="16124" spans="4:9" x14ac:dyDescent="0.2">
      <c r="D16124" s="7"/>
      <c r="E16124"/>
      <c r="F16124"/>
      <c r="G16124"/>
      <c r="H16124"/>
      <c r="I16124"/>
    </row>
    <row r="16125" spans="4:9" x14ac:dyDescent="0.2">
      <c r="D16125" s="7"/>
      <c r="E16125"/>
      <c r="F16125"/>
      <c r="G16125"/>
      <c r="H16125"/>
      <c r="I16125"/>
    </row>
    <row r="16126" spans="4:9" x14ac:dyDescent="0.2">
      <c r="D16126" s="7"/>
      <c r="E16126"/>
      <c r="F16126"/>
      <c r="G16126"/>
      <c r="H16126"/>
      <c r="I16126"/>
    </row>
    <row r="16127" spans="4:9" x14ac:dyDescent="0.2">
      <c r="D16127" s="7"/>
      <c r="E16127"/>
      <c r="F16127"/>
      <c r="G16127"/>
      <c r="H16127"/>
      <c r="I16127"/>
    </row>
    <row r="16128" spans="4:9" x14ac:dyDescent="0.2">
      <c r="D16128" s="7"/>
      <c r="E16128"/>
      <c r="F16128"/>
      <c r="G16128"/>
      <c r="H16128"/>
      <c r="I16128"/>
    </row>
    <row r="16129" spans="4:9" x14ac:dyDescent="0.2">
      <c r="D16129" s="7"/>
      <c r="E16129"/>
      <c r="F16129"/>
      <c r="G16129"/>
      <c r="H16129"/>
      <c r="I16129"/>
    </row>
    <row r="16130" spans="4:9" x14ac:dyDescent="0.2">
      <c r="D16130" s="7"/>
      <c r="E16130"/>
      <c r="F16130"/>
      <c r="G16130"/>
      <c r="H16130"/>
      <c r="I16130"/>
    </row>
    <row r="16131" spans="4:9" x14ac:dyDescent="0.2">
      <c r="D16131" s="7"/>
      <c r="E16131"/>
      <c r="F16131"/>
      <c r="G16131"/>
      <c r="H16131"/>
      <c r="I16131"/>
    </row>
    <row r="16132" spans="4:9" x14ac:dyDescent="0.2">
      <c r="D16132" s="7"/>
      <c r="E16132"/>
      <c r="F16132"/>
      <c r="G16132"/>
      <c r="H16132"/>
      <c r="I16132"/>
    </row>
    <row r="16133" spans="4:9" x14ac:dyDescent="0.2">
      <c r="D16133" s="7"/>
      <c r="E16133"/>
      <c r="F16133"/>
      <c r="G16133"/>
      <c r="H16133"/>
      <c r="I16133"/>
    </row>
    <row r="16134" spans="4:9" x14ac:dyDescent="0.2">
      <c r="D16134" s="7"/>
      <c r="E16134"/>
      <c r="F16134"/>
      <c r="G16134"/>
      <c r="H16134"/>
      <c r="I16134"/>
    </row>
    <row r="16135" spans="4:9" x14ac:dyDescent="0.2">
      <c r="D16135" s="7"/>
      <c r="E16135"/>
      <c r="F16135"/>
      <c r="G16135"/>
      <c r="H16135"/>
      <c r="I16135"/>
    </row>
    <row r="16136" spans="4:9" x14ac:dyDescent="0.2">
      <c r="D16136" s="7"/>
      <c r="E16136"/>
      <c r="F16136"/>
      <c r="G16136"/>
      <c r="H16136"/>
      <c r="I16136"/>
    </row>
    <row r="16137" spans="4:9" x14ac:dyDescent="0.2">
      <c r="D16137" s="7"/>
      <c r="E16137"/>
      <c r="F16137"/>
      <c r="G16137"/>
      <c r="H16137"/>
      <c r="I16137"/>
    </row>
    <row r="16138" spans="4:9" x14ac:dyDescent="0.2">
      <c r="D16138" s="7"/>
      <c r="E16138"/>
      <c r="F16138"/>
      <c r="G16138"/>
      <c r="H16138"/>
      <c r="I16138"/>
    </row>
    <row r="16139" spans="4:9" x14ac:dyDescent="0.2">
      <c r="D16139" s="7"/>
      <c r="E16139"/>
      <c r="F16139"/>
      <c r="G16139"/>
      <c r="H16139"/>
      <c r="I16139"/>
    </row>
    <row r="16140" spans="4:9" x14ac:dyDescent="0.2">
      <c r="D16140" s="7"/>
      <c r="E16140"/>
      <c r="F16140"/>
      <c r="G16140"/>
      <c r="H16140"/>
      <c r="I16140"/>
    </row>
    <row r="16141" spans="4:9" x14ac:dyDescent="0.2">
      <c r="D16141" s="7"/>
      <c r="E16141"/>
      <c r="F16141"/>
      <c r="G16141"/>
      <c r="H16141"/>
      <c r="I16141"/>
    </row>
    <row r="16142" spans="4:9" x14ac:dyDescent="0.2">
      <c r="D16142" s="7"/>
      <c r="E16142"/>
      <c r="F16142"/>
      <c r="G16142"/>
      <c r="H16142"/>
      <c r="I16142"/>
    </row>
    <row r="16143" spans="4:9" x14ac:dyDescent="0.2">
      <c r="D16143" s="7"/>
      <c r="E16143"/>
      <c r="F16143"/>
      <c r="G16143"/>
      <c r="H16143"/>
      <c r="I16143"/>
    </row>
    <row r="16144" spans="4:9" x14ac:dyDescent="0.2">
      <c r="D16144" s="7"/>
      <c r="E16144"/>
      <c r="F16144"/>
      <c r="G16144"/>
      <c r="H16144"/>
      <c r="I16144"/>
    </row>
    <row r="16145" spans="4:9" x14ac:dyDescent="0.2">
      <c r="D16145" s="7"/>
      <c r="E16145"/>
      <c r="F16145"/>
      <c r="G16145"/>
      <c r="H16145"/>
      <c r="I16145"/>
    </row>
    <row r="16146" spans="4:9" x14ac:dyDescent="0.2">
      <c r="D16146" s="7"/>
      <c r="E16146"/>
      <c r="F16146"/>
      <c r="G16146"/>
      <c r="H16146"/>
      <c r="I16146"/>
    </row>
    <row r="16147" spans="4:9" x14ac:dyDescent="0.2">
      <c r="D16147" s="7"/>
      <c r="E16147"/>
      <c r="F16147"/>
      <c r="G16147"/>
      <c r="H16147"/>
      <c r="I16147"/>
    </row>
    <row r="16148" spans="4:9" x14ac:dyDescent="0.2">
      <c r="D16148" s="7"/>
      <c r="E16148"/>
      <c r="F16148"/>
      <c r="G16148"/>
      <c r="H16148"/>
      <c r="I16148"/>
    </row>
    <row r="16149" spans="4:9" x14ac:dyDescent="0.2">
      <c r="D16149" s="7"/>
      <c r="E16149"/>
      <c r="F16149"/>
      <c r="G16149"/>
      <c r="H16149"/>
      <c r="I16149"/>
    </row>
    <row r="16150" spans="4:9" x14ac:dyDescent="0.2">
      <c r="D16150" s="7"/>
      <c r="E16150"/>
      <c r="F16150"/>
      <c r="G16150"/>
      <c r="H16150"/>
      <c r="I16150"/>
    </row>
    <row r="16151" spans="4:9" x14ac:dyDescent="0.2">
      <c r="D16151" s="7"/>
      <c r="E16151"/>
      <c r="F16151"/>
      <c r="G16151"/>
      <c r="H16151"/>
      <c r="I16151"/>
    </row>
    <row r="16152" spans="4:9" x14ac:dyDescent="0.2">
      <c r="D16152" s="7"/>
      <c r="E16152"/>
      <c r="F16152"/>
      <c r="G16152"/>
      <c r="H16152"/>
      <c r="I16152"/>
    </row>
    <row r="16153" spans="4:9" x14ac:dyDescent="0.2">
      <c r="D16153" s="7"/>
      <c r="E16153"/>
      <c r="F16153"/>
      <c r="G16153"/>
      <c r="H16153"/>
      <c r="I16153"/>
    </row>
    <row r="16154" spans="4:9" x14ac:dyDescent="0.2">
      <c r="D16154" s="7"/>
      <c r="E16154"/>
      <c r="F16154"/>
      <c r="G16154"/>
      <c r="H16154"/>
      <c r="I16154"/>
    </row>
    <row r="16155" spans="4:9" x14ac:dyDescent="0.2">
      <c r="D16155" s="7"/>
      <c r="E16155"/>
      <c r="F16155"/>
      <c r="G16155"/>
      <c r="H16155"/>
      <c r="I16155"/>
    </row>
    <row r="16156" spans="4:9" x14ac:dyDescent="0.2">
      <c r="D16156" s="7"/>
      <c r="E16156"/>
      <c r="F16156"/>
      <c r="G16156"/>
      <c r="H16156"/>
      <c r="I16156"/>
    </row>
    <row r="16157" spans="4:9" x14ac:dyDescent="0.2">
      <c r="D16157" s="7"/>
      <c r="E16157"/>
      <c r="F16157"/>
      <c r="G16157"/>
      <c r="H16157"/>
      <c r="I16157"/>
    </row>
    <row r="16158" spans="4:9" x14ac:dyDescent="0.2">
      <c r="D16158" s="7"/>
      <c r="E16158"/>
      <c r="F16158"/>
      <c r="G16158"/>
      <c r="H16158"/>
      <c r="I16158"/>
    </row>
    <row r="16159" spans="4:9" x14ac:dyDescent="0.2">
      <c r="D16159" s="7"/>
      <c r="E16159"/>
      <c r="F16159"/>
      <c r="G16159"/>
      <c r="H16159"/>
      <c r="I16159"/>
    </row>
    <row r="16160" spans="4:9" x14ac:dyDescent="0.2">
      <c r="D16160" s="7"/>
      <c r="E16160"/>
      <c r="F16160"/>
      <c r="G16160"/>
      <c r="H16160"/>
      <c r="I16160"/>
    </row>
    <row r="16161" spans="4:9" x14ac:dyDescent="0.2">
      <c r="D16161" s="7"/>
      <c r="E16161"/>
      <c r="F16161"/>
      <c r="G16161"/>
      <c r="H16161"/>
      <c r="I16161"/>
    </row>
    <row r="16162" spans="4:9" x14ac:dyDescent="0.2">
      <c r="D16162" s="7"/>
      <c r="E16162"/>
      <c r="F16162"/>
      <c r="G16162"/>
      <c r="H16162"/>
      <c r="I16162"/>
    </row>
    <row r="16163" spans="4:9" x14ac:dyDescent="0.2">
      <c r="D16163" s="7"/>
      <c r="E16163"/>
      <c r="F16163"/>
      <c r="G16163"/>
      <c r="H16163"/>
      <c r="I16163"/>
    </row>
    <row r="16164" spans="4:9" x14ac:dyDescent="0.2">
      <c r="D16164" s="7"/>
      <c r="E16164"/>
      <c r="F16164"/>
      <c r="G16164"/>
      <c r="H16164"/>
      <c r="I16164"/>
    </row>
    <row r="16165" spans="4:9" x14ac:dyDescent="0.2">
      <c r="D16165" s="7"/>
      <c r="E16165"/>
      <c r="F16165"/>
      <c r="G16165"/>
      <c r="H16165"/>
      <c r="I16165"/>
    </row>
    <row r="16166" spans="4:9" x14ac:dyDescent="0.2">
      <c r="D16166" s="7"/>
      <c r="E16166"/>
      <c r="F16166"/>
      <c r="G16166"/>
      <c r="H16166"/>
      <c r="I16166"/>
    </row>
    <row r="16167" spans="4:9" x14ac:dyDescent="0.2">
      <c r="D16167" s="7"/>
      <c r="E16167"/>
      <c r="F16167"/>
      <c r="G16167"/>
      <c r="H16167"/>
      <c r="I16167"/>
    </row>
    <row r="16168" spans="4:9" x14ac:dyDescent="0.2">
      <c r="D16168" s="7"/>
      <c r="E16168"/>
      <c r="F16168"/>
      <c r="G16168"/>
      <c r="H16168"/>
      <c r="I16168"/>
    </row>
    <row r="16169" spans="4:9" x14ac:dyDescent="0.2">
      <c r="D16169" s="7"/>
      <c r="E16169"/>
      <c r="F16169"/>
      <c r="G16169"/>
      <c r="H16169"/>
      <c r="I16169"/>
    </row>
    <row r="16170" spans="4:9" x14ac:dyDescent="0.2">
      <c r="D16170" s="7"/>
      <c r="E16170"/>
      <c r="F16170"/>
      <c r="G16170"/>
      <c r="H16170"/>
      <c r="I16170"/>
    </row>
    <row r="16171" spans="4:9" x14ac:dyDescent="0.2">
      <c r="D16171" s="7"/>
      <c r="E16171"/>
      <c r="F16171"/>
      <c r="G16171"/>
      <c r="H16171"/>
      <c r="I16171"/>
    </row>
    <row r="16172" spans="4:9" x14ac:dyDescent="0.2">
      <c r="D16172" s="7"/>
      <c r="E16172"/>
      <c r="F16172"/>
      <c r="G16172"/>
      <c r="H16172"/>
      <c r="I16172"/>
    </row>
    <row r="16173" spans="4:9" x14ac:dyDescent="0.2">
      <c r="D16173" s="7"/>
      <c r="E16173"/>
      <c r="F16173"/>
      <c r="G16173"/>
      <c r="H16173"/>
      <c r="I16173"/>
    </row>
    <row r="16174" spans="4:9" x14ac:dyDescent="0.2">
      <c r="D16174" s="7"/>
      <c r="E16174"/>
      <c r="F16174"/>
      <c r="G16174"/>
      <c r="H16174"/>
      <c r="I16174"/>
    </row>
    <row r="16175" spans="4:9" x14ac:dyDescent="0.2">
      <c r="D16175" s="7"/>
      <c r="E16175"/>
      <c r="F16175"/>
      <c r="G16175"/>
      <c r="H16175"/>
      <c r="I16175"/>
    </row>
    <row r="16176" spans="4:9" x14ac:dyDescent="0.2">
      <c r="D16176" s="7"/>
      <c r="E16176"/>
      <c r="F16176"/>
      <c r="G16176"/>
      <c r="H16176"/>
      <c r="I16176"/>
    </row>
    <row r="16177" spans="4:9" x14ac:dyDescent="0.2">
      <c r="D16177" s="7"/>
      <c r="E16177"/>
      <c r="F16177"/>
      <c r="G16177"/>
      <c r="H16177"/>
      <c r="I16177"/>
    </row>
    <row r="16178" spans="4:9" x14ac:dyDescent="0.2">
      <c r="D16178" s="7"/>
      <c r="E16178"/>
      <c r="F16178"/>
      <c r="G16178"/>
      <c r="H16178"/>
      <c r="I16178"/>
    </row>
    <row r="16179" spans="4:9" x14ac:dyDescent="0.2">
      <c r="D16179" s="7"/>
      <c r="E16179"/>
      <c r="F16179"/>
      <c r="G16179"/>
      <c r="H16179"/>
      <c r="I16179"/>
    </row>
    <row r="16180" spans="4:9" x14ac:dyDescent="0.2">
      <c r="D16180" s="7"/>
      <c r="E16180"/>
      <c r="F16180"/>
      <c r="G16180"/>
      <c r="H16180"/>
      <c r="I16180"/>
    </row>
    <row r="16181" spans="4:9" x14ac:dyDescent="0.2">
      <c r="D16181" s="7"/>
      <c r="E16181"/>
      <c r="F16181"/>
      <c r="G16181"/>
      <c r="H16181"/>
      <c r="I16181"/>
    </row>
    <row r="16182" spans="4:9" x14ac:dyDescent="0.2">
      <c r="D16182" s="7"/>
      <c r="E16182"/>
      <c r="F16182"/>
      <c r="G16182"/>
      <c r="H16182"/>
      <c r="I16182"/>
    </row>
    <row r="16183" spans="4:9" x14ac:dyDescent="0.2">
      <c r="D16183" s="7"/>
      <c r="E16183"/>
      <c r="F16183"/>
      <c r="G16183"/>
      <c r="H16183"/>
      <c r="I16183"/>
    </row>
    <row r="16184" spans="4:9" x14ac:dyDescent="0.2">
      <c r="D16184" s="7"/>
      <c r="E16184"/>
      <c r="F16184"/>
      <c r="G16184"/>
      <c r="H16184"/>
      <c r="I16184"/>
    </row>
    <row r="16185" spans="4:9" x14ac:dyDescent="0.2">
      <c r="D16185" s="7"/>
      <c r="E16185"/>
      <c r="F16185"/>
      <c r="G16185"/>
      <c r="H16185"/>
      <c r="I16185"/>
    </row>
    <row r="16186" spans="4:9" x14ac:dyDescent="0.2">
      <c r="D16186" s="7"/>
      <c r="E16186"/>
      <c r="F16186"/>
      <c r="G16186"/>
      <c r="H16186"/>
      <c r="I16186"/>
    </row>
    <row r="16187" spans="4:9" x14ac:dyDescent="0.2">
      <c r="D16187" s="7"/>
      <c r="E16187"/>
      <c r="F16187"/>
      <c r="G16187"/>
      <c r="H16187"/>
      <c r="I16187"/>
    </row>
    <row r="16188" spans="4:9" x14ac:dyDescent="0.2">
      <c r="D16188" s="7"/>
      <c r="E16188"/>
      <c r="F16188"/>
      <c r="G16188"/>
      <c r="H16188"/>
      <c r="I16188"/>
    </row>
    <row r="16189" spans="4:9" x14ac:dyDescent="0.2">
      <c r="D16189" s="7"/>
      <c r="E16189"/>
      <c r="F16189"/>
      <c r="G16189"/>
      <c r="H16189"/>
      <c r="I16189"/>
    </row>
    <row r="16190" spans="4:9" x14ac:dyDescent="0.2">
      <c r="D16190" s="7"/>
      <c r="E16190"/>
      <c r="F16190"/>
      <c r="G16190"/>
      <c r="H16190"/>
      <c r="I16190"/>
    </row>
    <row r="16191" spans="4:9" x14ac:dyDescent="0.2">
      <c r="D16191" s="7"/>
      <c r="E16191"/>
      <c r="F16191"/>
      <c r="G16191"/>
      <c r="H16191"/>
      <c r="I16191"/>
    </row>
    <row r="16192" spans="4:9" x14ac:dyDescent="0.2">
      <c r="D16192" s="7"/>
      <c r="E16192"/>
      <c r="F16192"/>
      <c r="G16192"/>
      <c r="H16192"/>
      <c r="I16192"/>
    </row>
    <row r="16193" spans="4:9" x14ac:dyDescent="0.2">
      <c r="D16193" s="7"/>
      <c r="E16193"/>
      <c r="F16193"/>
      <c r="G16193"/>
      <c r="H16193"/>
      <c r="I16193"/>
    </row>
    <row r="16194" spans="4:9" x14ac:dyDescent="0.2">
      <c r="D16194" s="7"/>
      <c r="E16194"/>
      <c r="F16194"/>
      <c r="G16194"/>
      <c r="H16194"/>
      <c r="I16194"/>
    </row>
    <row r="16195" spans="4:9" x14ac:dyDescent="0.2">
      <c r="D16195" s="7"/>
      <c r="E16195"/>
      <c r="F16195"/>
      <c r="G16195"/>
      <c r="H16195"/>
      <c r="I16195"/>
    </row>
    <row r="16196" spans="4:9" x14ac:dyDescent="0.2">
      <c r="D16196" s="7"/>
      <c r="E16196"/>
      <c r="F16196"/>
      <c r="G16196"/>
      <c r="H16196"/>
      <c r="I16196"/>
    </row>
    <row r="16197" spans="4:9" x14ac:dyDescent="0.2">
      <c r="D16197" s="7"/>
      <c r="E16197"/>
      <c r="F16197"/>
      <c r="G16197"/>
      <c r="H16197"/>
      <c r="I16197"/>
    </row>
    <row r="16198" spans="4:9" x14ac:dyDescent="0.2">
      <c r="D16198" s="7"/>
      <c r="E16198"/>
      <c r="F16198"/>
      <c r="G16198"/>
      <c r="H16198"/>
      <c r="I16198"/>
    </row>
    <row r="16199" spans="4:9" x14ac:dyDescent="0.2">
      <c r="D16199" s="7"/>
      <c r="E16199"/>
      <c r="F16199"/>
      <c r="G16199"/>
      <c r="H16199"/>
      <c r="I16199"/>
    </row>
    <row r="16200" spans="4:9" x14ac:dyDescent="0.2">
      <c r="D16200" s="7"/>
      <c r="E16200"/>
      <c r="F16200"/>
      <c r="G16200"/>
      <c r="H16200"/>
      <c r="I16200"/>
    </row>
    <row r="16201" spans="4:9" x14ac:dyDescent="0.2">
      <c r="D16201" s="7"/>
      <c r="E16201"/>
      <c r="F16201"/>
      <c r="G16201"/>
      <c r="H16201"/>
      <c r="I16201"/>
    </row>
    <row r="16202" spans="4:9" x14ac:dyDescent="0.2">
      <c r="D16202" s="7"/>
      <c r="E16202"/>
      <c r="F16202"/>
      <c r="G16202"/>
      <c r="H16202"/>
      <c r="I16202"/>
    </row>
    <row r="16203" spans="4:9" x14ac:dyDescent="0.2">
      <c r="D16203" s="7"/>
      <c r="E16203"/>
      <c r="F16203"/>
      <c r="G16203"/>
      <c r="H16203"/>
      <c r="I16203"/>
    </row>
    <row r="16204" spans="4:9" x14ac:dyDescent="0.2">
      <c r="D16204" s="7"/>
      <c r="E16204"/>
      <c r="F16204"/>
      <c r="G16204"/>
      <c r="H16204"/>
      <c r="I16204"/>
    </row>
    <row r="16205" spans="4:9" x14ac:dyDescent="0.2">
      <c r="D16205" s="7"/>
      <c r="E16205"/>
      <c r="F16205"/>
      <c r="G16205"/>
      <c r="H16205"/>
      <c r="I16205"/>
    </row>
    <row r="16206" spans="4:9" x14ac:dyDescent="0.2">
      <c r="D16206" s="7"/>
      <c r="E16206"/>
      <c r="F16206"/>
      <c r="G16206"/>
      <c r="H16206"/>
      <c r="I16206"/>
    </row>
    <row r="16207" spans="4:9" x14ac:dyDescent="0.2">
      <c r="D16207" s="7"/>
      <c r="E16207"/>
      <c r="F16207"/>
      <c r="G16207"/>
      <c r="H16207"/>
      <c r="I16207"/>
    </row>
    <row r="16208" spans="4:9" x14ac:dyDescent="0.2">
      <c r="D16208" s="7"/>
      <c r="E16208"/>
      <c r="F16208"/>
      <c r="G16208"/>
      <c r="H16208"/>
      <c r="I16208"/>
    </row>
    <row r="16209" spans="4:9" x14ac:dyDescent="0.2">
      <c r="D16209" s="7"/>
      <c r="E16209"/>
      <c r="F16209"/>
      <c r="G16209"/>
      <c r="H16209"/>
      <c r="I16209"/>
    </row>
    <row r="16210" spans="4:9" x14ac:dyDescent="0.2">
      <c r="D16210" s="7"/>
      <c r="E16210"/>
      <c r="F16210"/>
      <c r="G16210"/>
      <c r="H16210"/>
      <c r="I16210"/>
    </row>
    <row r="16211" spans="4:9" x14ac:dyDescent="0.2">
      <c r="D16211" s="7"/>
      <c r="E16211"/>
      <c r="F16211"/>
      <c r="G16211"/>
      <c r="H16211"/>
      <c r="I16211"/>
    </row>
    <row r="16212" spans="4:9" x14ac:dyDescent="0.2">
      <c r="D16212" s="7"/>
      <c r="E16212"/>
      <c r="F16212"/>
      <c r="G16212"/>
      <c r="H16212"/>
      <c r="I16212"/>
    </row>
    <row r="16213" spans="4:9" x14ac:dyDescent="0.2">
      <c r="D16213" s="7"/>
      <c r="E16213"/>
      <c r="F16213"/>
      <c r="G16213"/>
      <c r="H16213"/>
      <c r="I16213"/>
    </row>
    <row r="16214" spans="4:9" x14ac:dyDescent="0.2">
      <c r="D16214" s="7"/>
      <c r="E16214"/>
      <c r="F16214"/>
      <c r="G16214"/>
      <c r="H16214"/>
      <c r="I16214"/>
    </row>
    <row r="16215" spans="4:9" x14ac:dyDescent="0.2">
      <c r="D16215" s="7"/>
      <c r="E16215"/>
      <c r="F16215"/>
      <c r="G16215"/>
      <c r="H16215"/>
      <c r="I16215"/>
    </row>
    <row r="16216" spans="4:9" x14ac:dyDescent="0.2">
      <c r="D16216" s="7"/>
      <c r="E16216"/>
      <c r="F16216"/>
      <c r="G16216"/>
      <c r="H16216"/>
      <c r="I16216"/>
    </row>
    <row r="16217" spans="4:9" x14ac:dyDescent="0.2">
      <c r="D16217" s="7"/>
      <c r="E16217"/>
      <c r="F16217"/>
      <c r="G16217"/>
      <c r="H16217"/>
      <c r="I16217"/>
    </row>
    <row r="16218" spans="4:9" x14ac:dyDescent="0.2">
      <c r="D16218" s="7"/>
      <c r="E16218"/>
      <c r="F16218"/>
      <c r="G16218"/>
      <c r="H16218"/>
      <c r="I16218"/>
    </row>
    <row r="16219" spans="4:9" x14ac:dyDescent="0.2">
      <c r="D16219" s="7"/>
      <c r="E16219"/>
      <c r="F16219"/>
      <c r="G16219"/>
      <c r="H16219"/>
      <c r="I16219"/>
    </row>
    <row r="16220" spans="4:9" x14ac:dyDescent="0.2">
      <c r="D16220" s="7"/>
      <c r="E16220"/>
      <c r="F16220"/>
      <c r="G16220"/>
      <c r="H16220"/>
      <c r="I16220"/>
    </row>
    <row r="16221" spans="4:9" x14ac:dyDescent="0.2">
      <c r="D16221" s="7"/>
      <c r="E16221"/>
      <c r="F16221"/>
      <c r="G16221"/>
      <c r="H16221"/>
      <c r="I16221"/>
    </row>
    <row r="16222" spans="4:9" x14ac:dyDescent="0.2">
      <c r="D16222" s="7"/>
      <c r="E16222"/>
      <c r="F16222"/>
      <c r="G16222"/>
      <c r="H16222"/>
      <c r="I16222"/>
    </row>
    <row r="16223" spans="4:9" x14ac:dyDescent="0.2">
      <c r="D16223" s="7"/>
      <c r="E16223"/>
      <c r="F16223"/>
      <c r="G16223"/>
      <c r="H16223"/>
      <c r="I16223"/>
    </row>
    <row r="16224" spans="4:9" x14ac:dyDescent="0.2">
      <c r="D16224" s="7"/>
      <c r="E16224"/>
      <c r="F16224"/>
      <c r="G16224"/>
      <c r="H16224"/>
      <c r="I16224"/>
    </row>
    <row r="16225" spans="4:9" x14ac:dyDescent="0.2">
      <c r="D16225" s="7"/>
      <c r="E16225"/>
      <c r="F16225"/>
      <c r="G16225"/>
      <c r="H16225"/>
      <c r="I16225"/>
    </row>
    <row r="16226" spans="4:9" x14ac:dyDescent="0.2">
      <c r="D16226" s="7"/>
      <c r="E16226"/>
      <c r="F16226"/>
      <c r="G16226"/>
      <c r="H16226"/>
      <c r="I16226"/>
    </row>
    <row r="16227" spans="4:9" x14ac:dyDescent="0.2">
      <c r="D16227" s="7"/>
      <c r="E16227"/>
      <c r="F16227"/>
      <c r="G16227"/>
      <c r="H16227"/>
      <c r="I16227"/>
    </row>
    <row r="16228" spans="4:9" x14ac:dyDescent="0.2">
      <c r="D16228" s="7"/>
      <c r="E16228"/>
      <c r="F16228"/>
      <c r="G16228"/>
      <c r="H16228"/>
      <c r="I16228"/>
    </row>
    <row r="16229" spans="4:9" x14ac:dyDescent="0.2">
      <c r="D16229" s="7"/>
      <c r="E16229"/>
      <c r="F16229"/>
      <c r="G16229"/>
      <c r="H16229"/>
      <c r="I16229"/>
    </row>
    <row r="16230" spans="4:9" x14ac:dyDescent="0.2">
      <c r="D16230" s="7"/>
      <c r="E16230"/>
      <c r="F16230"/>
      <c r="G16230"/>
      <c r="H16230"/>
      <c r="I16230"/>
    </row>
    <row r="16231" spans="4:9" x14ac:dyDescent="0.2">
      <c r="D16231" s="7"/>
      <c r="E16231"/>
      <c r="F16231"/>
      <c r="G16231"/>
      <c r="H16231"/>
      <c r="I16231"/>
    </row>
    <row r="16232" spans="4:9" x14ac:dyDescent="0.2">
      <c r="D16232" s="7"/>
      <c r="E16232"/>
      <c r="F16232"/>
      <c r="G16232"/>
      <c r="H16232"/>
      <c r="I16232"/>
    </row>
    <row r="16233" spans="4:9" x14ac:dyDescent="0.2">
      <c r="D16233" s="7"/>
      <c r="E16233"/>
      <c r="F16233"/>
      <c r="G16233"/>
      <c r="H16233"/>
      <c r="I16233"/>
    </row>
    <row r="16234" spans="4:9" x14ac:dyDescent="0.2">
      <c r="D16234" s="7"/>
      <c r="E16234"/>
      <c r="F16234"/>
      <c r="G16234"/>
      <c r="H16234"/>
      <c r="I16234"/>
    </row>
    <row r="16235" spans="4:9" x14ac:dyDescent="0.2">
      <c r="D16235" s="7"/>
      <c r="E16235"/>
      <c r="F16235"/>
      <c r="G16235"/>
      <c r="H16235"/>
      <c r="I16235"/>
    </row>
    <row r="16236" spans="4:9" x14ac:dyDescent="0.2">
      <c r="D16236" s="7"/>
      <c r="E16236"/>
      <c r="F16236"/>
      <c r="G16236"/>
      <c r="H16236"/>
      <c r="I16236"/>
    </row>
    <row r="16237" spans="4:9" x14ac:dyDescent="0.2">
      <c r="D16237" s="7"/>
      <c r="E16237"/>
      <c r="F16237"/>
      <c r="G16237"/>
      <c r="H16237"/>
      <c r="I16237"/>
    </row>
    <row r="16238" spans="4:9" x14ac:dyDescent="0.2">
      <c r="D16238" s="7"/>
      <c r="E16238"/>
      <c r="F16238"/>
      <c r="G16238"/>
      <c r="H16238"/>
      <c r="I16238"/>
    </row>
    <row r="16239" spans="4:9" x14ac:dyDescent="0.2">
      <c r="D16239" s="7"/>
      <c r="E16239"/>
      <c r="F16239"/>
      <c r="G16239"/>
      <c r="H16239"/>
      <c r="I16239"/>
    </row>
    <row r="16240" spans="4:9" x14ac:dyDescent="0.2">
      <c r="D16240" s="7"/>
      <c r="E16240"/>
      <c r="F16240"/>
      <c r="G16240"/>
      <c r="H16240"/>
      <c r="I16240"/>
    </row>
    <row r="16241" spans="4:9" x14ac:dyDescent="0.2">
      <c r="D16241" s="7"/>
      <c r="E16241"/>
      <c r="F16241"/>
      <c r="G16241"/>
      <c r="H16241"/>
      <c r="I16241"/>
    </row>
    <row r="16242" spans="4:9" x14ac:dyDescent="0.2">
      <c r="D16242" s="7"/>
      <c r="E16242"/>
      <c r="F16242"/>
      <c r="G16242"/>
      <c r="H16242"/>
      <c r="I16242"/>
    </row>
    <row r="16243" spans="4:9" x14ac:dyDescent="0.2">
      <c r="D16243" s="7"/>
      <c r="E16243"/>
      <c r="F16243"/>
      <c r="G16243"/>
      <c r="H16243"/>
      <c r="I16243"/>
    </row>
    <row r="16244" spans="4:9" x14ac:dyDescent="0.2">
      <c r="D16244" s="7"/>
      <c r="E16244"/>
      <c r="F16244"/>
      <c r="G16244"/>
      <c r="H16244"/>
      <c r="I16244"/>
    </row>
    <row r="16245" spans="4:9" x14ac:dyDescent="0.2">
      <c r="D16245" s="7"/>
      <c r="E16245"/>
      <c r="F16245"/>
      <c r="G16245"/>
      <c r="H16245"/>
      <c r="I16245"/>
    </row>
    <row r="16246" spans="4:9" x14ac:dyDescent="0.2">
      <c r="D16246" s="7"/>
      <c r="E16246"/>
      <c r="F16246"/>
      <c r="G16246"/>
      <c r="H16246"/>
      <c r="I16246"/>
    </row>
    <row r="16247" spans="4:9" x14ac:dyDescent="0.2">
      <c r="D16247" s="7"/>
      <c r="E16247"/>
      <c r="F16247"/>
      <c r="G16247"/>
      <c r="H16247"/>
      <c r="I16247"/>
    </row>
    <row r="16248" spans="4:9" x14ac:dyDescent="0.2">
      <c r="D16248" s="7"/>
      <c r="E16248"/>
      <c r="F16248"/>
      <c r="G16248"/>
      <c r="H16248"/>
      <c r="I16248"/>
    </row>
    <row r="16249" spans="4:9" x14ac:dyDescent="0.2">
      <c r="D16249" s="7"/>
      <c r="E16249"/>
      <c r="F16249"/>
      <c r="G16249"/>
      <c r="H16249"/>
      <c r="I16249"/>
    </row>
    <row r="16250" spans="4:9" x14ac:dyDescent="0.2">
      <c r="D16250" s="7"/>
      <c r="E16250"/>
      <c r="F16250"/>
      <c r="G16250"/>
      <c r="H16250"/>
      <c r="I16250"/>
    </row>
    <row r="16251" spans="4:9" x14ac:dyDescent="0.2">
      <c r="D16251" s="7"/>
      <c r="E16251"/>
      <c r="F16251"/>
      <c r="G16251"/>
      <c r="H16251"/>
      <c r="I16251"/>
    </row>
    <row r="16252" spans="4:9" x14ac:dyDescent="0.2">
      <c r="D16252" s="7"/>
      <c r="E16252"/>
      <c r="F16252"/>
      <c r="G16252"/>
      <c r="H16252"/>
      <c r="I16252"/>
    </row>
    <row r="16253" spans="4:9" x14ac:dyDescent="0.2">
      <c r="D16253" s="7"/>
      <c r="E16253"/>
      <c r="F16253"/>
      <c r="G16253"/>
      <c r="H16253"/>
      <c r="I16253"/>
    </row>
    <row r="16254" spans="4:9" x14ac:dyDescent="0.2">
      <c r="D16254" s="7"/>
      <c r="E16254"/>
      <c r="F16254"/>
      <c r="G16254"/>
      <c r="H16254"/>
      <c r="I16254"/>
    </row>
    <row r="16255" spans="4:9" x14ac:dyDescent="0.2">
      <c r="D16255" s="7"/>
      <c r="E16255"/>
      <c r="F16255"/>
      <c r="G16255"/>
      <c r="H16255"/>
      <c r="I16255"/>
    </row>
    <row r="16256" spans="4:9" x14ac:dyDescent="0.2">
      <c r="D16256" s="7"/>
      <c r="E16256"/>
      <c r="F16256"/>
      <c r="G16256"/>
      <c r="H16256"/>
      <c r="I16256"/>
    </row>
    <row r="16257" spans="4:9" x14ac:dyDescent="0.2">
      <c r="D16257" s="7"/>
      <c r="E16257"/>
      <c r="F16257"/>
      <c r="G16257"/>
      <c r="H16257"/>
      <c r="I16257"/>
    </row>
    <row r="16258" spans="4:9" x14ac:dyDescent="0.2">
      <c r="D16258" s="7"/>
      <c r="E16258"/>
      <c r="F16258"/>
      <c r="G16258"/>
      <c r="H16258"/>
      <c r="I16258"/>
    </row>
    <row r="16259" spans="4:9" x14ac:dyDescent="0.2">
      <c r="D16259" s="7"/>
      <c r="E16259"/>
      <c r="F16259"/>
      <c r="G16259"/>
      <c r="H16259"/>
      <c r="I16259"/>
    </row>
    <row r="16260" spans="4:9" x14ac:dyDescent="0.2">
      <c r="D16260" s="7"/>
      <c r="E16260"/>
      <c r="F16260"/>
      <c r="G16260"/>
      <c r="H16260"/>
      <c r="I16260"/>
    </row>
    <row r="16261" spans="4:9" x14ac:dyDescent="0.2">
      <c r="D16261" s="7"/>
      <c r="E16261"/>
      <c r="F16261"/>
      <c r="G16261"/>
      <c r="H16261"/>
      <c r="I16261"/>
    </row>
    <row r="16262" spans="4:9" x14ac:dyDescent="0.2">
      <c r="D16262" s="7"/>
      <c r="E16262"/>
      <c r="F16262"/>
      <c r="G16262"/>
      <c r="H16262"/>
      <c r="I16262"/>
    </row>
    <row r="16263" spans="4:9" x14ac:dyDescent="0.2">
      <c r="D16263" s="7"/>
      <c r="E16263"/>
      <c r="F16263"/>
      <c r="G16263"/>
      <c r="H16263"/>
      <c r="I16263"/>
    </row>
    <row r="16264" spans="4:9" x14ac:dyDescent="0.2">
      <c r="D16264" s="7"/>
      <c r="E16264"/>
      <c r="F16264"/>
      <c r="G16264"/>
      <c r="H16264"/>
      <c r="I16264"/>
    </row>
    <row r="16265" spans="4:9" x14ac:dyDescent="0.2">
      <c r="D16265" s="7"/>
      <c r="E16265"/>
      <c r="F16265"/>
      <c r="G16265"/>
      <c r="H16265"/>
      <c r="I16265"/>
    </row>
    <row r="16266" spans="4:9" x14ac:dyDescent="0.2">
      <c r="D16266" s="7"/>
      <c r="E16266"/>
      <c r="F16266"/>
      <c r="G16266"/>
      <c r="H16266"/>
      <c r="I16266"/>
    </row>
    <row r="16267" spans="4:9" x14ac:dyDescent="0.2">
      <c r="D16267" s="7"/>
      <c r="E16267"/>
      <c r="F16267"/>
      <c r="G16267"/>
      <c r="H16267"/>
      <c r="I16267"/>
    </row>
    <row r="16268" spans="4:9" x14ac:dyDescent="0.2">
      <c r="D16268" s="7"/>
      <c r="E16268"/>
      <c r="F16268"/>
      <c r="G16268"/>
      <c r="H16268"/>
      <c r="I16268"/>
    </row>
    <row r="16269" spans="4:9" x14ac:dyDescent="0.2">
      <c r="D16269" s="7"/>
      <c r="E16269"/>
      <c r="F16269"/>
      <c r="G16269"/>
      <c r="H16269"/>
      <c r="I16269"/>
    </row>
    <row r="16270" spans="4:9" x14ac:dyDescent="0.2">
      <c r="D16270" s="7"/>
      <c r="E16270"/>
      <c r="F16270"/>
      <c r="G16270"/>
      <c r="H16270"/>
      <c r="I16270"/>
    </row>
    <row r="16271" spans="4:9" x14ac:dyDescent="0.2">
      <c r="D16271" s="7"/>
      <c r="E16271"/>
      <c r="F16271"/>
      <c r="G16271"/>
      <c r="H16271"/>
      <c r="I16271"/>
    </row>
    <row r="16272" spans="4:9" x14ac:dyDescent="0.2">
      <c r="D16272" s="7"/>
      <c r="E16272"/>
      <c r="F16272"/>
      <c r="G16272"/>
      <c r="H16272"/>
      <c r="I16272"/>
    </row>
    <row r="16273" spans="4:9" x14ac:dyDescent="0.2">
      <c r="D16273" s="7"/>
      <c r="E16273"/>
      <c r="F16273"/>
      <c r="G16273"/>
      <c r="H16273"/>
      <c r="I16273"/>
    </row>
    <row r="16274" spans="4:9" x14ac:dyDescent="0.2">
      <c r="D16274" s="7"/>
      <c r="E16274"/>
      <c r="F16274"/>
      <c r="G16274"/>
      <c r="H16274"/>
      <c r="I16274"/>
    </row>
    <row r="16275" spans="4:9" x14ac:dyDescent="0.2">
      <c r="D16275" s="7"/>
      <c r="E16275"/>
      <c r="F16275"/>
      <c r="G16275"/>
      <c r="H16275"/>
      <c r="I16275"/>
    </row>
    <row r="16276" spans="4:9" x14ac:dyDescent="0.2">
      <c r="D16276" s="7"/>
      <c r="E16276"/>
      <c r="F16276"/>
      <c r="G16276"/>
      <c r="H16276"/>
      <c r="I16276"/>
    </row>
    <row r="16277" spans="4:9" x14ac:dyDescent="0.2">
      <c r="D16277" s="7"/>
      <c r="E16277"/>
      <c r="F16277"/>
      <c r="G16277"/>
      <c r="H16277"/>
      <c r="I16277"/>
    </row>
    <row r="16278" spans="4:9" x14ac:dyDescent="0.2">
      <c r="D16278" s="7"/>
      <c r="E16278"/>
      <c r="F16278"/>
      <c r="G16278"/>
      <c r="H16278"/>
      <c r="I16278"/>
    </row>
    <row r="16279" spans="4:9" x14ac:dyDescent="0.2">
      <c r="D16279" s="7"/>
      <c r="E16279"/>
      <c r="F16279"/>
      <c r="G16279"/>
      <c r="H16279"/>
      <c r="I16279"/>
    </row>
    <row r="16280" spans="4:9" x14ac:dyDescent="0.2">
      <c r="D16280" s="7"/>
      <c r="E16280"/>
      <c r="F16280"/>
      <c r="G16280"/>
      <c r="H16280"/>
      <c r="I16280"/>
    </row>
    <row r="16281" spans="4:9" x14ac:dyDescent="0.2">
      <c r="D16281" s="7"/>
      <c r="E16281"/>
      <c r="F16281"/>
      <c r="G16281"/>
      <c r="H16281"/>
      <c r="I16281"/>
    </row>
    <row r="16282" spans="4:9" x14ac:dyDescent="0.2">
      <c r="D16282" s="7"/>
      <c r="E16282"/>
      <c r="F16282"/>
      <c r="G16282"/>
      <c r="H16282"/>
      <c r="I16282"/>
    </row>
    <row r="16283" spans="4:9" x14ac:dyDescent="0.2">
      <c r="D16283" s="7"/>
      <c r="E16283"/>
      <c r="F16283"/>
      <c r="G16283"/>
      <c r="H16283"/>
      <c r="I16283"/>
    </row>
    <row r="16284" spans="4:9" x14ac:dyDescent="0.2">
      <c r="D16284" s="7"/>
      <c r="E16284"/>
      <c r="F16284"/>
      <c r="G16284"/>
      <c r="H16284"/>
      <c r="I16284"/>
    </row>
    <row r="16285" spans="4:9" x14ac:dyDescent="0.2">
      <c r="D16285" s="7"/>
      <c r="E16285"/>
      <c r="F16285"/>
      <c r="G16285"/>
      <c r="H16285"/>
      <c r="I16285"/>
    </row>
    <row r="16286" spans="4:9" x14ac:dyDescent="0.2">
      <c r="D16286" s="7"/>
      <c r="E16286"/>
      <c r="F16286"/>
      <c r="G16286"/>
      <c r="H16286"/>
      <c r="I16286"/>
    </row>
    <row r="16287" spans="4:9" x14ac:dyDescent="0.2">
      <c r="D16287" s="7"/>
      <c r="E16287"/>
      <c r="F16287"/>
      <c r="G16287"/>
      <c r="H16287"/>
      <c r="I16287"/>
    </row>
    <row r="16288" spans="4:9" x14ac:dyDescent="0.2">
      <c r="D16288" s="7"/>
      <c r="E16288"/>
      <c r="F16288"/>
      <c r="G16288"/>
      <c r="H16288"/>
      <c r="I16288"/>
    </row>
    <row r="16289" spans="4:9" x14ac:dyDescent="0.2">
      <c r="D16289" s="7"/>
      <c r="E16289"/>
      <c r="F16289"/>
      <c r="G16289"/>
      <c r="H16289"/>
      <c r="I16289"/>
    </row>
    <row r="16290" spans="4:9" x14ac:dyDescent="0.2">
      <c r="D16290" s="7"/>
      <c r="E16290"/>
      <c r="F16290"/>
      <c r="G16290"/>
      <c r="H16290"/>
      <c r="I16290"/>
    </row>
    <row r="16291" spans="4:9" x14ac:dyDescent="0.2">
      <c r="D16291" s="7"/>
      <c r="E16291"/>
      <c r="F16291"/>
      <c r="G16291"/>
      <c r="H16291"/>
      <c r="I16291"/>
    </row>
    <row r="16292" spans="4:9" x14ac:dyDescent="0.2">
      <c r="D16292" s="7"/>
      <c r="E16292"/>
      <c r="F16292"/>
      <c r="G16292"/>
      <c r="H16292"/>
      <c r="I16292"/>
    </row>
    <row r="16293" spans="4:9" x14ac:dyDescent="0.2">
      <c r="D16293" s="7"/>
      <c r="E16293"/>
      <c r="F16293"/>
      <c r="G16293"/>
      <c r="H16293"/>
      <c r="I16293"/>
    </row>
    <row r="16294" spans="4:9" x14ac:dyDescent="0.2">
      <c r="D16294" s="7"/>
      <c r="E16294"/>
      <c r="F16294"/>
      <c r="G16294"/>
      <c r="H16294"/>
      <c r="I16294"/>
    </row>
    <row r="16295" spans="4:9" x14ac:dyDescent="0.2">
      <c r="D16295" s="7"/>
      <c r="E16295"/>
      <c r="F16295"/>
      <c r="G16295"/>
      <c r="H16295"/>
      <c r="I16295"/>
    </row>
    <row r="16296" spans="4:9" x14ac:dyDescent="0.2">
      <c r="D16296" s="7"/>
      <c r="E16296"/>
      <c r="F16296"/>
      <c r="G16296"/>
      <c r="H16296"/>
      <c r="I16296"/>
    </row>
    <row r="16297" spans="4:9" x14ac:dyDescent="0.2">
      <c r="D16297" s="7"/>
      <c r="E16297"/>
      <c r="F16297"/>
      <c r="G16297"/>
      <c r="H16297"/>
      <c r="I16297"/>
    </row>
    <row r="16298" spans="4:9" x14ac:dyDescent="0.2">
      <c r="D16298" s="7"/>
      <c r="E16298"/>
      <c r="F16298"/>
      <c r="G16298"/>
      <c r="H16298"/>
      <c r="I16298"/>
    </row>
    <row r="16299" spans="4:9" x14ac:dyDescent="0.2">
      <c r="D16299" s="7"/>
      <c r="E16299"/>
      <c r="F16299"/>
      <c r="G16299"/>
      <c r="H16299"/>
      <c r="I16299"/>
    </row>
    <row r="16300" spans="4:9" x14ac:dyDescent="0.2">
      <c r="D16300" s="7"/>
      <c r="E16300"/>
      <c r="F16300"/>
      <c r="G16300"/>
      <c r="H16300"/>
      <c r="I16300"/>
    </row>
    <row r="16301" spans="4:9" x14ac:dyDescent="0.2">
      <c r="D16301" s="7"/>
      <c r="E16301"/>
      <c r="F16301"/>
      <c r="G16301"/>
      <c r="H16301"/>
      <c r="I16301"/>
    </row>
    <row r="16302" spans="4:9" x14ac:dyDescent="0.2">
      <c r="D16302" s="7"/>
      <c r="E16302"/>
      <c r="F16302"/>
      <c r="G16302"/>
      <c r="H16302"/>
      <c r="I16302"/>
    </row>
    <row r="16303" spans="4:9" x14ac:dyDescent="0.2">
      <c r="D16303" s="7"/>
      <c r="E16303"/>
      <c r="F16303"/>
      <c r="G16303"/>
      <c r="H16303"/>
      <c r="I16303"/>
    </row>
    <row r="16304" spans="4:9" x14ac:dyDescent="0.2">
      <c r="D16304" s="7"/>
      <c r="E16304"/>
      <c r="F16304"/>
      <c r="G16304"/>
      <c r="H16304"/>
      <c r="I16304"/>
    </row>
    <row r="16305" spans="4:9" x14ac:dyDescent="0.2">
      <c r="D16305" s="7"/>
      <c r="E16305"/>
      <c r="F16305"/>
      <c r="G16305"/>
      <c r="H16305"/>
      <c r="I16305"/>
    </row>
    <row r="16306" spans="4:9" x14ac:dyDescent="0.2">
      <c r="D16306" s="7"/>
      <c r="E16306"/>
      <c r="F16306"/>
      <c r="G16306"/>
      <c r="H16306"/>
      <c r="I16306"/>
    </row>
    <row r="16307" spans="4:9" x14ac:dyDescent="0.2">
      <c r="D16307" s="7"/>
      <c r="E16307"/>
      <c r="F16307"/>
      <c r="G16307"/>
      <c r="H16307"/>
      <c r="I16307"/>
    </row>
    <row r="16308" spans="4:9" x14ac:dyDescent="0.2">
      <c r="D16308" s="7"/>
      <c r="E16308"/>
      <c r="F16308"/>
      <c r="G16308"/>
      <c r="H16308"/>
      <c r="I16308"/>
    </row>
    <row r="16309" spans="4:9" x14ac:dyDescent="0.2">
      <c r="D16309" s="7"/>
      <c r="E16309"/>
      <c r="F16309"/>
      <c r="G16309"/>
      <c r="H16309"/>
      <c r="I16309"/>
    </row>
    <row r="16310" spans="4:9" x14ac:dyDescent="0.2">
      <c r="D16310" s="7"/>
      <c r="E16310"/>
      <c r="F16310"/>
      <c r="G16310"/>
      <c r="H16310"/>
      <c r="I16310"/>
    </row>
    <row r="16311" spans="4:9" x14ac:dyDescent="0.2">
      <c r="D16311" s="7"/>
      <c r="E16311"/>
      <c r="F16311"/>
      <c r="G16311"/>
      <c r="H16311"/>
      <c r="I16311"/>
    </row>
    <row r="16312" spans="4:9" x14ac:dyDescent="0.2">
      <c r="D16312" s="7"/>
      <c r="E16312"/>
      <c r="F16312"/>
      <c r="G16312"/>
      <c r="H16312"/>
      <c r="I16312"/>
    </row>
    <row r="16313" spans="4:9" x14ac:dyDescent="0.2">
      <c r="D16313" s="7"/>
      <c r="E16313"/>
      <c r="F16313"/>
      <c r="G16313"/>
      <c r="H16313"/>
      <c r="I16313"/>
    </row>
    <row r="16314" spans="4:9" x14ac:dyDescent="0.2">
      <c r="D16314" s="7"/>
      <c r="E16314"/>
      <c r="F16314"/>
      <c r="G16314"/>
      <c r="H16314"/>
      <c r="I16314"/>
    </row>
    <row r="16315" spans="4:9" x14ac:dyDescent="0.2">
      <c r="D16315" s="7"/>
      <c r="E16315"/>
      <c r="F16315"/>
      <c r="G16315"/>
      <c r="H16315"/>
      <c r="I16315"/>
    </row>
    <row r="16316" spans="4:9" x14ac:dyDescent="0.2">
      <c r="D16316" s="7"/>
      <c r="E16316"/>
      <c r="F16316"/>
      <c r="G16316"/>
      <c r="H16316"/>
      <c r="I16316"/>
    </row>
    <row r="16317" spans="4:9" x14ac:dyDescent="0.2">
      <c r="D16317" s="7"/>
      <c r="E16317"/>
      <c r="F16317"/>
      <c r="G16317"/>
      <c r="H16317"/>
      <c r="I16317"/>
    </row>
    <row r="16318" spans="4:9" x14ac:dyDescent="0.2">
      <c r="D16318" s="7"/>
      <c r="E16318"/>
      <c r="F16318"/>
      <c r="G16318"/>
      <c r="H16318"/>
      <c r="I16318"/>
    </row>
    <row r="16319" spans="4:9" x14ac:dyDescent="0.2">
      <c r="D16319" s="7"/>
      <c r="E16319"/>
      <c r="F16319"/>
      <c r="G16319"/>
      <c r="H16319"/>
      <c r="I16319"/>
    </row>
    <row r="16320" spans="4:9" x14ac:dyDescent="0.2">
      <c r="D16320" s="7"/>
      <c r="E16320"/>
      <c r="F16320"/>
      <c r="G16320"/>
      <c r="H16320"/>
      <c r="I16320"/>
    </row>
    <row r="16321" spans="4:9" x14ac:dyDescent="0.2">
      <c r="D16321" s="7"/>
      <c r="E16321"/>
      <c r="F16321"/>
      <c r="G16321"/>
      <c r="H16321"/>
      <c r="I16321"/>
    </row>
    <row r="16322" spans="4:9" x14ac:dyDescent="0.2">
      <c r="D16322" s="7"/>
      <c r="E16322"/>
      <c r="F16322"/>
      <c r="G16322"/>
      <c r="H16322"/>
      <c r="I16322"/>
    </row>
    <row r="16323" spans="4:9" x14ac:dyDescent="0.2">
      <c r="D16323" s="7"/>
      <c r="E16323"/>
      <c r="F16323"/>
      <c r="G16323"/>
      <c r="H16323"/>
      <c r="I16323"/>
    </row>
    <row r="16324" spans="4:9" x14ac:dyDescent="0.2">
      <c r="D16324" s="7"/>
      <c r="E16324"/>
      <c r="F16324"/>
      <c r="G16324"/>
      <c r="H16324"/>
      <c r="I16324"/>
    </row>
    <row r="16325" spans="4:9" x14ac:dyDescent="0.2">
      <c r="D16325" s="7"/>
      <c r="E16325"/>
      <c r="F16325"/>
      <c r="G16325"/>
      <c r="H16325"/>
      <c r="I16325"/>
    </row>
    <row r="16326" spans="4:9" x14ac:dyDescent="0.2">
      <c r="D16326" s="7"/>
      <c r="E16326"/>
      <c r="F16326"/>
      <c r="G16326"/>
      <c r="H16326"/>
      <c r="I16326"/>
    </row>
    <row r="16327" spans="4:9" x14ac:dyDescent="0.2">
      <c r="D16327" s="7"/>
      <c r="E16327"/>
      <c r="F16327"/>
      <c r="G16327"/>
      <c r="H16327"/>
      <c r="I16327"/>
    </row>
    <row r="16328" spans="4:9" x14ac:dyDescent="0.2">
      <c r="D16328" s="7"/>
      <c r="E16328"/>
      <c r="F16328"/>
      <c r="G16328"/>
      <c r="H16328"/>
      <c r="I16328"/>
    </row>
    <row r="16329" spans="4:9" x14ac:dyDescent="0.2">
      <c r="D16329" s="7"/>
      <c r="E16329"/>
      <c r="F16329"/>
      <c r="G16329"/>
      <c r="H16329"/>
      <c r="I16329"/>
    </row>
    <row r="16330" spans="4:9" x14ac:dyDescent="0.2">
      <c r="D16330" s="7"/>
      <c r="E16330"/>
      <c r="F16330"/>
      <c r="G16330"/>
      <c r="H16330"/>
      <c r="I16330"/>
    </row>
    <row r="16331" spans="4:9" x14ac:dyDescent="0.2">
      <c r="D16331" s="7"/>
      <c r="E16331"/>
      <c r="F16331"/>
      <c r="G16331"/>
      <c r="H16331"/>
      <c r="I16331"/>
    </row>
    <row r="16332" spans="4:9" x14ac:dyDescent="0.2">
      <c r="D16332" s="7"/>
      <c r="E16332"/>
      <c r="F16332"/>
      <c r="G16332"/>
      <c r="H16332"/>
      <c r="I16332"/>
    </row>
    <row r="16333" spans="4:9" x14ac:dyDescent="0.2">
      <c r="D16333" s="7"/>
      <c r="E16333"/>
      <c r="F16333"/>
      <c r="G16333"/>
      <c r="H16333"/>
      <c r="I16333"/>
    </row>
    <row r="16334" spans="4:9" x14ac:dyDescent="0.2">
      <c r="D16334" s="7"/>
      <c r="E16334"/>
      <c r="F16334"/>
      <c r="G16334"/>
      <c r="H16334"/>
      <c r="I16334"/>
    </row>
    <row r="16335" spans="4:9" x14ac:dyDescent="0.2">
      <c r="D16335" s="7"/>
      <c r="E16335"/>
      <c r="F16335"/>
      <c r="G16335"/>
      <c r="H16335"/>
      <c r="I16335"/>
    </row>
    <row r="16336" spans="4:9" x14ac:dyDescent="0.2">
      <c r="D16336" s="7"/>
      <c r="E16336"/>
      <c r="F16336"/>
      <c r="G16336"/>
      <c r="H16336"/>
      <c r="I16336"/>
    </row>
    <row r="16337" spans="4:9" x14ac:dyDescent="0.2">
      <c r="D16337" s="7"/>
      <c r="E16337"/>
      <c r="F16337"/>
      <c r="G16337"/>
      <c r="H16337"/>
      <c r="I16337"/>
    </row>
    <row r="16338" spans="4:9" x14ac:dyDescent="0.2">
      <c r="D16338" s="7"/>
      <c r="E16338"/>
      <c r="F16338"/>
      <c r="G16338"/>
      <c r="H16338"/>
      <c r="I16338"/>
    </row>
    <row r="16339" spans="4:9" x14ac:dyDescent="0.2">
      <c r="D16339" s="7"/>
      <c r="E16339"/>
      <c r="F16339"/>
      <c r="G16339"/>
      <c r="H16339"/>
      <c r="I16339"/>
    </row>
    <row r="16340" spans="4:9" x14ac:dyDescent="0.2">
      <c r="D16340" s="7"/>
      <c r="E16340"/>
      <c r="F16340"/>
      <c r="G16340"/>
      <c r="H16340"/>
      <c r="I16340"/>
    </row>
    <row r="16341" spans="4:9" x14ac:dyDescent="0.2">
      <c r="D16341" s="7"/>
      <c r="E16341"/>
      <c r="F16341"/>
      <c r="G16341"/>
      <c r="H16341"/>
      <c r="I16341"/>
    </row>
    <row r="16342" spans="4:9" x14ac:dyDescent="0.2">
      <c r="D16342" s="7"/>
      <c r="E16342"/>
      <c r="F16342"/>
      <c r="G16342"/>
      <c r="H16342"/>
      <c r="I16342"/>
    </row>
    <row r="16343" spans="4:9" x14ac:dyDescent="0.2">
      <c r="D16343" s="7"/>
      <c r="E16343"/>
      <c r="F16343"/>
      <c r="G16343"/>
      <c r="H16343"/>
      <c r="I16343"/>
    </row>
    <row r="16344" spans="4:9" x14ac:dyDescent="0.2">
      <c r="D16344" s="7"/>
      <c r="E16344"/>
      <c r="F16344"/>
      <c r="G16344"/>
      <c r="H16344"/>
      <c r="I16344"/>
    </row>
    <row r="16345" spans="4:9" x14ac:dyDescent="0.2">
      <c r="D16345" s="7"/>
      <c r="E16345"/>
      <c r="F16345"/>
      <c r="G16345"/>
      <c r="H16345"/>
      <c r="I16345"/>
    </row>
    <row r="16346" spans="4:9" x14ac:dyDescent="0.2">
      <c r="D16346" s="7"/>
      <c r="E16346"/>
      <c r="F16346"/>
      <c r="G16346"/>
      <c r="H16346"/>
      <c r="I16346"/>
    </row>
    <row r="16347" spans="4:9" x14ac:dyDescent="0.2">
      <c r="D16347" s="7"/>
      <c r="E16347"/>
      <c r="F16347"/>
      <c r="G16347"/>
      <c r="H16347"/>
      <c r="I16347"/>
    </row>
    <row r="16348" spans="4:9" x14ac:dyDescent="0.2">
      <c r="D16348" s="7"/>
      <c r="E16348"/>
      <c r="F16348"/>
      <c r="G16348"/>
      <c r="H16348"/>
      <c r="I16348"/>
    </row>
    <row r="16349" spans="4:9" x14ac:dyDescent="0.2">
      <c r="D16349" s="7"/>
      <c r="E16349"/>
      <c r="F16349"/>
      <c r="G16349"/>
      <c r="H16349"/>
      <c r="I16349"/>
    </row>
    <row r="16350" spans="4:9" x14ac:dyDescent="0.2">
      <c r="D16350" s="7"/>
      <c r="E16350"/>
      <c r="F16350"/>
      <c r="G16350"/>
      <c r="H16350"/>
      <c r="I16350"/>
    </row>
    <row r="16351" spans="4:9" x14ac:dyDescent="0.2">
      <c r="D16351" s="7"/>
      <c r="E16351"/>
      <c r="F16351"/>
      <c r="G16351"/>
      <c r="H16351"/>
      <c r="I16351"/>
    </row>
    <row r="16352" spans="4:9" x14ac:dyDescent="0.2">
      <c r="D16352" s="7"/>
      <c r="E16352"/>
      <c r="F16352"/>
      <c r="G16352"/>
      <c r="H16352"/>
      <c r="I16352"/>
    </row>
    <row r="16353" spans="4:9" x14ac:dyDescent="0.2">
      <c r="D16353" s="7"/>
      <c r="E16353"/>
      <c r="F16353"/>
      <c r="G16353"/>
      <c r="H16353"/>
      <c r="I16353"/>
    </row>
    <row r="16354" spans="4:9" x14ac:dyDescent="0.2">
      <c r="D16354" s="7"/>
      <c r="E16354"/>
      <c r="F16354"/>
      <c r="G16354"/>
      <c r="H16354"/>
      <c r="I16354"/>
    </row>
    <row r="16355" spans="4:9" x14ac:dyDescent="0.2">
      <c r="D16355" s="7"/>
      <c r="E16355"/>
      <c r="F16355"/>
      <c r="G16355"/>
      <c r="H16355"/>
      <c r="I16355"/>
    </row>
    <row r="16356" spans="4:9" x14ac:dyDescent="0.2">
      <c r="D16356" s="7"/>
      <c r="E16356"/>
      <c r="F16356"/>
      <c r="G16356"/>
      <c r="H16356"/>
      <c r="I16356"/>
    </row>
    <row r="16357" spans="4:9" x14ac:dyDescent="0.2">
      <c r="D16357" s="7"/>
      <c r="E16357"/>
      <c r="F16357"/>
      <c r="G16357"/>
      <c r="H16357"/>
      <c r="I16357"/>
    </row>
    <row r="16358" spans="4:9" x14ac:dyDescent="0.2">
      <c r="D16358" s="7"/>
      <c r="E16358"/>
      <c r="F16358"/>
      <c r="G16358"/>
      <c r="H16358"/>
      <c r="I16358"/>
    </row>
    <row r="16359" spans="4:9" x14ac:dyDescent="0.2">
      <c r="D16359" s="7"/>
      <c r="E16359"/>
      <c r="F16359"/>
      <c r="G16359"/>
      <c r="H16359"/>
      <c r="I16359"/>
    </row>
    <row r="16360" spans="4:9" x14ac:dyDescent="0.2">
      <c r="D16360" s="7"/>
      <c r="E16360"/>
      <c r="F16360"/>
      <c r="G16360"/>
      <c r="H16360"/>
      <c r="I16360"/>
    </row>
    <row r="16361" spans="4:9" x14ac:dyDescent="0.2">
      <c r="D16361" s="7"/>
      <c r="E16361"/>
      <c r="F16361"/>
      <c r="G16361"/>
      <c r="H16361"/>
      <c r="I16361"/>
    </row>
    <row r="16362" spans="4:9" x14ac:dyDescent="0.2">
      <c r="D16362" s="7"/>
      <c r="E16362"/>
      <c r="F16362"/>
      <c r="G16362"/>
      <c r="H16362"/>
      <c r="I16362"/>
    </row>
    <row r="16363" spans="4:9" x14ac:dyDescent="0.2">
      <c r="D16363" s="7"/>
      <c r="E16363"/>
      <c r="F16363"/>
      <c r="G16363"/>
      <c r="H16363"/>
      <c r="I16363"/>
    </row>
    <row r="16364" spans="4:9" x14ac:dyDescent="0.2">
      <c r="D16364" s="7"/>
      <c r="E16364"/>
      <c r="F16364"/>
      <c r="G16364"/>
      <c r="H16364"/>
      <c r="I16364"/>
    </row>
    <row r="16365" spans="4:9" x14ac:dyDescent="0.2">
      <c r="D16365" s="7"/>
      <c r="E16365"/>
      <c r="F16365"/>
      <c r="G16365"/>
      <c r="H16365"/>
      <c r="I16365"/>
    </row>
    <row r="16366" spans="4:9" x14ac:dyDescent="0.2">
      <c r="D16366" s="7"/>
      <c r="E16366"/>
      <c r="F16366"/>
      <c r="G16366"/>
      <c r="H16366"/>
      <c r="I16366"/>
    </row>
    <row r="16367" spans="4:9" x14ac:dyDescent="0.2">
      <c r="D16367" s="7"/>
      <c r="E16367"/>
      <c r="F16367"/>
      <c r="G16367"/>
      <c r="H16367"/>
      <c r="I16367"/>
    </row>
    <row r="16368" spans="4:9" x14ac:dyDescent="0.2">
      <c r="D16368" s="7"/>
      <c r="E16368"/>
      <c r="F16368"/>
      <c r="G16368"/>
      <c r="H16368"/>
      <c r="I16368"/>
    </row>
    <row r="16369" spans="4:9" x14ac:dyDescent="0.2">
      <c r="D16369" s="7"/>
      <c r="E16369"/>
      <c r="F16369"/>
      <c r="G16369"/>
      <c r="H16369"/>
      <c r="I16369"/>
    </row>
    <row r="16370" spans="4:9" x14ac:dyDescent="0.2">
      <c r="D16370" s="7"/>
      <c r="E16370"/>
      <c r="F16370"/>
      <c r="G16370"/>
      <c r="H16370"/>
      <c r="I16370"/>
    </row>
    <row r="16371" spans="4:9" x14ac:dyDescent="0.2">
      <c r="D16371" s="7"/>
      <c r="E16371"/>
      <c r="F16371"/>
      <c r="G16371"/>
      <c r="H16371"/>
      <c r="I16371"/>
    </row>
    <row r="16372" spans="4:9" x14ac:dyDescent="0.2">
      <c r="D16372" s="7"/>
      <c r="E16372"/>
      <c r="F16372"/>
      <c r="G16372"/>
      <c r="H16372"/>
      <c r="I16372"/>
    </row>
    <row r="16373" spans="4:9" x14ac:dyDescent="0.2">
      <c r="D16373" s="7"/>
      <c r="E16373"/>
      <c r="F16373"/>
      <c r="G16373"/>
      <c r="H16373"/>
      <c r="I16373"/>
    </row>
    <row r="16374" spans="4:9" x14ac:dyDescent="0.2">
      <c r="D16374" s="7"/>
      <c r="E16374"/>
      <c r="F16374"/>
      <c r="G16374"/>
      <c r="H16374"/>
      <c r="I16374"/>
    </row>
    <row r="16375" spans="4:9" x14ac:dyDescent="0.2">
      <c r="D16375" s="7"/>
      <c r="E16375"/>
      <c r="F16375"/>
      <c r="G16375"/>
      <c r="H16375"/>
      <c r="I16375"/>
    </row>
    <row r="16376" spans="4:9" x14ac:dyDescent="0.2">
      <c r="D16376" s="7"/>
      <c r="E16376"/>
      <c r="F16376"/>
      <c r="G16376"/>
      <c r="H16376"/>
      <c r="I16376"/>
    </row>
    <row r="16377" spans="4:9" x14ac:dyDescent="0.2">
      <c r="D16377" s="7"/>
      <c r="E16377"/>
      <c r="F16377"/>
      <c r="G16377"/>
      <c r="H16377"/>
      <c r="I16377"/>
    </row>
    <row r="16378" spans="4:9" x14ac:dyDescent="0.2">
      <c r="D16378" s="7"/>
      <c r="E16378"/>
      <c r="F16378"/>
      <c r="G16378"/>
      <c r="H16378"/>
      <c r="I16378"/>
    </row>
    <row r="16379" spans="4:9" x14ac:dyDescent="0.2">
      <c r="D16379" s="7"/>
      <c r="E16379"/>
      <c r="F16379"/>
      <c r="G16379"/>
      <c r="H16379"/>
      <c r="I16379"/>
    </row>
    <row r="16380" spans="4:9" x14ac:dyDescent="0.2">
      <c r="D16380" s="7"/>
      <c r="E16380"/>
      <c r="F16380"/>
      <c r="G16380"/>
      <c r="H16380"/>
      <c r="I16380"/>
    </row>
    <row r="16381" spans="4:9" x14ac:dyDescent="0.2">
      <c r="D16381" s="7"/>
      <c r="E16381"/>
      <c r="F16381"/>
      <c r="G16381"/>
      <c r="H16381"/>
      <c r="I16381"/>
    </row>
    <row r="16382" spans="4:9" x14ac:dyDescent="0.2">
      <c r="D16382" s="7"/>
      <c r="E16382"/>
      <c r="F16382"/>
      <c r="G16382"/>
      <c r="H16382"/>
      <c r="I16382"/>
    </row>
    <row r="16383" spans="4:9" x14ac:dyDescent="0.2">
      <c r="D16383" s="7"/>
      <c r="E16383"/>
      <c r="F16383"/>
      <c r="G16383"/>
      <c r="H16383"/>
      <c r="I16383"/>
    </row>
    <row r="16384" spans="4:9" x14ac:dyDescent="0.2">
      <c r="D16384" s="7"/>
      <c r="E16384"/>
      <c r="F16384"/>
      <c r="G16384"/>
      <c r="H16384"/>
      <c r="I16384"/>
    </row>
    <row r="16385" spans="4:9" x14ac:dyDescent="0.2">
      <c r="D16385" s="7"/>
      <c r="E16385"/>
      <c r="F16385"/>
      <c r="G16385"/>
      <c r="H16385"/>
      <c r="I16385"/>
    </row>
    <row r="16386" spans="4:9" x14ac:dyDescent="0.2">
      <c r="D16386" s="7"/>
      <c r="E16386"/>
      <c r="F16386"/>
      <c r="G16386"/>
      <c r="H16386"/>
      <c r="I16386"/>
    </row>
    <row r="16387" spans="4:9" x14ac:dyDescent="0.2">
      <c r="D16387" s="7"/>
      <c r="E16387"/>
      <c r="F16387"/>
      <c r="G16387"/>
      <c r="H16387"/>
      <c r="I16387"/>
    </row>
    <row r="16388" spans="4:9" x14ac:dyDescent="0.2">
      <c r="D16388" s="7"/>
      <c r="E16388"/>
      <c r="F16388"/>
      <c r="G16388"/>
      <c r="H16388"/>
      <c r="I16388"/>
    </row>
    <row r="16389" spans="4:9" x14ac:dyDescent="0.2">
      <c r="D16389" s="7"/>
      <c r="E16389"/>
      <c r="F16389"/>
      <c r="G16389"/>
      <c r="H16389"/>
      <c r="I16389"/>
    </row>
    <row r="16390" spans="4:9" x14ac:dyDescent="0.2">
      <c r="D16390" s="7"/>
      <c r="E16390"/>
      <c r="F16390"/>
      <c r="G16390"/>
      <c r="H16390"/>
      <c r="I16390"/>
    </row>
    <row r="16391" spans="4:9" x14ac:dyDescent="0.2">
      <c r="D16391" s="7"/>
      <c r="E16391"/>
      <c r="F16391"/>
      <c r="G16391"/>
      <c r="H16391"/>
      <c r="I16391"/>
    </row>
    <row r="16392" spans="4:9" x14ac:dyDescent="0.2">
      <c r="D16392" s="7"/>
      <c r="E16392"/>
      <c r="F16392"/>
      <c r="G16392"/>
      <c r="H16392"/>
      <c r="I16392"/>
    </row>
    <row r="16393" spans="4:9" x14ac:dyDescent="0.2">
      <c r="D16393" s="7"/>
      <c r="E16393"/>
      <c r="F16393"/>
      <c r="G16393"/>
      <c r="H16393"/>
      <c r="I16393"/>
    </row>
    <row r="16394" spans="4:9" x14ac:dyDescent="0.2">
      <c r="D16394" s="7"/>
      <c r="E16394"/>
      <c r="F16394"/>
      <c r="G16394"/>
      <c r="H16394"/>
      <c r="I16394"/>
    </row>
    <row r="16395" spans="4:9" x14ac:dyDescent="0.2">
      <c r="D16395" s="7"/>
      <c r="E16395"/>
      <c r="F16395"/>
      <c r="G16395"/>
      <c r="H16395"/>
      <c r="I16395"/>
    </row>
    <row r="16396" spans="4:9" x14ac:dyDescent="0.2">
      <c r="D16396" s="7"/>
      <c r="E16396"/>
      <c r="F16396"/>
      <c r="G16396"/>
      <c r="H16396"/>
      <c r="I16396"/>
    </row>
    <row r="16397" spans="4:9" x14ac:dyDescent="0.2">
      <c r="D16397" s="7"/>
      <c r="E16397"/>
      <c r="F16397"/>
      <c r="G16397"/>
      <c r="H16397"/>
      <c r="I16397"/>
    </row>
    <row r="16398" spans="4:9" x14ac:dyDescent="0.2">
      <c r="D16398" s="7"/>
      <c r="E16398"/>
      <c r="F16398"/>
      <c r="G16398"/>
      <c r="H16398"/>
      <c r="I16398"/>
    </row>
    <row r="16399" spans="4:9" x14ac:dyDescent="0.2">
      <c r="D16399" s="7"/>
      <c r="E16399"/>
      <c r="F16399"/>
      <c r="G16399"/>
      <c r="H16399"/>
      <c r="I16399"/>
    </row>
    <row r="16400" spans="4:9" x14ac:dyDescent="0.2">
      <c r="D16400" s="7"/>
      <c r="E16400"/>
      <c r="F16400"/>
      <c r="G16400"/>
      <c r="H16400"/>
      <c r="I16400"/>
    </row>
    <row r="16401" spans="4:9" x14ac:dyDescent="0.2">
      <c r="D16401" s="7"/>
      <c r="E16401"/>
      <c r="F16401"/>
      <c r="G16401"/>
      <c r="H16401"/>
      <c r="I16401"/>
    </row>
    <row r="16402" spans="4:9" x14ac:dyDescent="0.2">
      <c r="D16402" s="7"/>
      <c r="E16402"/>
      <c r="F16402"/>
      <c r="G16402"/>
      <c r="H16402"/>
      <c r="I16402"/>
    </row>
    <row r="16403" spans="4:9" x14ac:dyDescent="0.2">
      <c r="D16403" s="7"/>
      <c r="E16403"/>
      <c r="F16403"/>
      <c r="G16403"/>
      <c r="H16403"/>
      <c r="I16403"/>
    </row>
    <row r="16404" spans="4:9" x14ac:dyDescent="0.2">
      <c r="D16404" s="7"/>
      <c r="E16404"/>
      <c r="F16404"/>
      <c r="G16404"/>
      <c r="H16404"/>
      <c r="I16404"/>
    </row>
    <row r="16405" spans="4:9" x14ac:dyDescent="0.2">
      <c r="D16405" s="7"/>
      <c r="E16405"/>
      <c r="F16405"/>
      <c r="G16405"/>
      <c r="H16405"/>
      <c r="I16405"/>
    </row>
    <row r="16406" spans="4:9" x14ac:dyDescent="0.2">
      <c r="D16406" s="7"/>
      <c r="E16406"/>
      <c r="F16406"/>
      <c r="G16406"/>
      <c r="H16406"/>
      <c r="I16406"/>
    </row>
    <row r="16407" spans="4:9" x14ac:dyDescent="0.2">
      <c r="D16407" s="7"/>
      <c r="E16407"/>
      <c r="F16407"/>
      <c r="G16407"/>
      <c r="H16407"/>
      <c r="I16407"/>
    </row>
    <row r="16408" spans="4:9" x14ac:dyDescent="0.2">
      <c r="D16408" s="7"/>
      <c r="E16408"/>
      <c r="F16408"/>
      <c r="G16408"/>
      <c r="H16408"/>
      <c r="I16408"/>
    </row>
    <row r="16409" spans="4:9" x14ac:dyDescent="0.2">
      <c r="D16409" s="7"/>
      <c r="E16409"/>
      <c r="F16409"/>
      <c r="G16409"/>
      <c r="H16409"/>
      <c r="I16409"/>
    </row>
    <row r="16410" spans="4:9" x14ac:dyDescent="0.2">
      <c r="D16410" s="7"/>
      <c r="E16410"/>
      <c r="F16410"/>
      <c r="G16410"/>
      <c r="H16410"/>
      <c r="I16410"/>
    </row>
    <row r="16411" spans="4:9" x14ac:dyDescent="0.2">
      <c r="D16411" s="7"/>
      <c r="E16411"/>
      <c r="F16411"/>
      <c r="G16411"/>
      <c r="H16411"/>
      <c r="I16411"/>
    </row>
    <row r="16412" spans="4:9" x14ac:dyDescent="0.2">
      <c r="D16412" s="7"/>
      <c r="E16412"/>
      <c r="F16412"/>
      <c r="G16412"/>
      <c r="H16412"/>
      <c r="I16412"/>
    </row>
    <row r="16413" spans="4:9" x14ac:dyDescent="0.2">
      <c r="D16413" s="7"/>
      <c r="E16413"/>
      <c r="F16413"/>
      <c r="G16413"/>
      <c r="H16413"/>
      <c r="I16413"/>
    </row>
    <row r="16414" spans="4:9" x14ac:dyDescent="0.2">
      <c r="D16414" s="7"/>
      <c r="E16414"/>
      <c r="F16414"/>
      <c r="G16414"/>
      <c r="H16414"/>
      <c r="I16414"/>
    </row>
    <row r="16415" spans="4:9" x14ac:dyDescent="0.2">
      <c r="D16415" s="7"/>
      <c r="E16415"/>
      <c r="F16415"/>
      <c r="G16415"/>
      <c r="H16415"/>
      <c r="I16415"/>
    </row>
    <row r="16416" spans="4:9" x14ac:dyDescent="0.2">
      <c r="D16416" s="7"/>
      <c r="E16416"/>
      <c r="F16416"/>
      <c r="G16416"/>
      <c r="H16416"/>
      <c r="I16416"/>
    </row>
    <row r="16417" spans="4:9" x14ac:dyDescent="0.2">
      <c r="D16417" s="7"/>
      <c r="E16417"/>
      <c r="F16417"/>
      <c r="G16417"/>
      <c r="H16417"/>
      <c r="I16417"/>
    </row>
    <row r="16418" spans="4:9" x14ac:dyDescent="0.2">
      <c r="D16418" s="7"/>
      <c r="E16418"/>
      <c r="F16418"/>
      <c r="G16418"/>
      <c r="H16418"/>
      <c r="I16418"/>
    </row>
    <row r="16419" spans="4:9" x14ac:dyDescent="0.2">
      <c r="D16419" s="7"/>
      <c r="E16419"/>
      <c r="F16419"/>
      <c r="G16419"/>
      <c r="H16419"/>
      <c r="I16419"/>
    </row>
    <row r="16420" spans="4:9" x14ac:dyDescent="0.2">
      <c r="D16420" s="7"/>
      <c r="E16420"/>
      <c r="F16420"/>
      <c r="G16420"/>
      <c r="H16420"/>
      <c r="I16420"/>
    </row>
    <row r="16421" spans="4:9" x14ac:dyDescent="0.2">
      <c r="D16421" s="7"/>
      <c r="E16421"/>
      <c r="F16421"/>
      <c r="G16421"/>
      <c r="H16421"/>
      <c r="I16421"/>
    </row>
    <row r="16422" spans="4:9" x14ac:dyDescent="0.2">
      <c r="D16422" s="7"/>
      <c r="E16422"/>
      <c r="F16422"/>
      <c r="G16422"/>
      <c r="H16422"/>
      <c r="I16422"/>
    </row>
    <row r="16423" spans="4:9" x14ac:dyDescent="0.2">
      <c r="D16423" s="7"/>
      <c r="E16423"/>
      <c r="F16423"/>
      <c r="G16423"/>
      <c r="H16423"/>
      <c r="I16423"/>
    </row>
    <row r="16424" spans="4:9" x14ac:dyDescent="0.2">
      <c r="D16424" s="7"/>
      <c r="E16424"/>
      <c r="F16424"/>
      <c r="G16424"/>
      <c r="H16424"/>
      <c r="I16424"/>
    </row>
    <row r="16425" spans="4:9" x14ac:dyDescent="0.2">
      <c r="D16425" s="7"/>
      <c r="E16425"/>
      <c r="F16425"/>
      <c r="G16425"/>
      <c r="H16425"/>
      <c r="I16425"/>
    </row>
    <row r="16426" spans="4:9" x14ac:dyDescent="0.2">
      <c r="D16426" s="7"/>
      <c r="E16426"/>
      <c r="F16426"/>
      <c r="G16426"/>
      <c r="H16426"/>
      <c r="I16426"/>
    </row>
    <row r="16427" spans="4:9" x14ac:dyDescent="0.2">
      <c r="D16427" s="7"/>
      <c r="E16427"/>
      <c r="F16427"/>
      <c r="G16427"/>
      <c r="H16427"/>
      <c r="I16427"/>
    </row>
    <row r="16428" spans="4:9" x14ac:dyDescent="0.2">
      <c r="D16428" s="7"/>
      <c r="E16428"/>
      <c r="F16428"/>
      <c r="G16428"/>
      <c r="H16428"/>
      <c r="I16428"/>
    </row>
    <row r="16429" spans="4:9" x14ac:dyDescent="0.2">
      <c r="D16429" s="7"/>
      <c r="E16429"/>
      <c r="F16429"/>
      <c r="G16429"/>
      <c r="H16429"/>
      <c r="I16429"/>
    </row>
    <row r="16430" spans="4:9" x14ac:dyDescent="0.2">
      <c r="D16430" s="7"/>
      <c r="E16430"/>
      <c r="F16430"/>
      <c r="G16430"/>
      <c r="H16430"/>
      <c r="I16430"/>
    </row>
    <row r="16431" spans="4:9" x14ac:dyDescent="0.2">
      <c r="D16431" s="7"/>
      <c r="E16431"/>
      <c r="F16431"/>
      <c r="G16431"/>
      <c r="H16431"/>
      <c r="I16431"/>
    </row>
    <row r="16432" spans="4:9" x14ac:dyDescent="0.2">
      <c r="D16432" s="7"/>
      <c r="E16432"/>
      <c r="F16432"/>
      <c r="G16432"/>
      <c r="H16432"/>
      <c r="I16432"/>
    </row>
    <row r="16433" spans="4:9" x14ac:dyDescent="0.2">
      <c r="D16433" s="7"/>
      <c r="E16433"/>
      <c r="F16433"/>
      <c r="G16433"/>
      <c r="H16433"/>
      <c r="I16433"/>
    </row>
    <row r="16434" spans="4:9" x14ac:dyDescent="0.2">
      <c r="D16434" s="7"/>
      <c r="E16434"/>
      <c r="F16434"/>
      <c r="G16434"/>
      <c r="H16434"/>
      <c r="I16434"/>
    </row>
    <row r="16435" spans="4:9" x14ac:dyDescent="0.2">
      <c r="D16435" s="7"/>
      <c r="E16435"/>
      <c r="F16435"/>
      <c r="G16435"/>
      <c r="H16435"/>
      <c r="I16435"/>
    </row>
    <row r="16436" spans="4:9" x14ac:dyDescent="0.2">
      <c r="D16436" s="7"/>
      <c r="E16436"/>
      <c r="F16436"/>
      <c r="G16436"/>
      <c r="H16436"/>
      <c r="I16436"/>
    </row>
    <row r="16437" spans="4:9" x14ac:dyDescent="0.2">
      <c r="D16437" s="7"/>
      <c r="E16437"/>
      <c r="F16437"/>
      <c r="G16437"/>
      <c r="H16437"/>
      <c r="I16437"/>
    </row>
    <row r="16438" spans="4:9" x14ac:dyDescent="0.2">
      <c r="D16438" s="7"/>
      <c r="E16438"/>
      <c r="F16438"/>
      <c r="G16438"/>
      <c r="H16438"/>
      <c r="I16438"/>
    </row>
    <row r="16439" spans="4:9" x14ac:dyDescent="0.2">
      <c r="D16439" s="7"/>
      <c r="E16439"/>
      <c r="F16439"/>
      <c r="G16439"/>
      <c r="H16439"/>
      <c r="I16439"/>
    </row>
    <row r="16440" spans="4:9" x14ac:dyDescent="0.2">
      <c r="D16440" s="7"/>
      <c r="E16440"/>
      <c r="F16440"/>
      <c r="G16440"/>
      <c r="H16440"/>
      <c r="I16440"/>
    </row>
    <row r="16441" spans="4:9" x14ac:dyDescent="0.2">
      <c r="D16441" s="7"/>
      <c r="E16441"/>
      <c r="F16441"/>
      <c r="G16441"/>
      <c r="H16441"/>
      <c r="I16441"/>
    </row>
    <row r="16442" spans="4:9" x14ac:dyDescent="0.2">
      <c r="D16442" s="7"/>
      <c r="E16442"/>
      <c r="F16442"/>
      <c r="G16442"/>
      <c r="H16442"/>
      <c r="I16442"/>
    </row>
    <row r="16443" spans="4:9" x14ac:dyDescent="0.2">
      <c r="D16443" s="7"/>
      <c r="E16443"/>
      <c r="F16443"/>
      <c r="G16443"/>
      <c r="H16443"/>
      <c r="I16443"/>
    </row>
    <row r="16444" spans="4:9" x14ac:dyDescent="0.2">
      <c r="D16444" s="7"/>
      <c r="E16444"/>
      <c r="F16444"/>
      <c r="G16444"/>
      <c r="H16444"/>
      <c r="I16444"/>
    </row>
    <row r="16445" spans="4:9" x14ac:dyDescent="0.2">
      <c r="D16445" s="7"/>
      <c r="E16445"/>
      <c r="F16445"/>
      <c r="G16445"/>
      <c r="H16445"/>
      <c r="I16445"/>
    </row>
    <row r="16446" spans="4:9" x14ac:dyDescent="0.2">
      <c r="D16446" s="7"/>
      <c r="E16446"/>
      <c r="F16446"/>
      <c r="G16446"/>
      <c r="H16446"/>
      <c r="I16446"/>
    </row>
    <row r="16447" spans="4:9" x14ac:dyDescent="0.2">
      <c r="D16447" s="7"/>
      <c r="E16447"/>
      <c r="F16447"/>
      <c r="G16447"/>
      <c r="H16447"/>
      <c r="I16447"/>
    </row>
    <row r="16448" spans="4:9" x14ac:dyDescent="0.2">
      <c r="D16448" s="7"/>
      <c r="E16448"/>
      <c r="F16448"/>
      <c r="G16448"/>
      <c r="H16448"/>
      <c r="I16448"/>
    </row>
    <row r="16449" spans="4:9" x14ac:dyDescent="0.2">
      <c r="D16449" s="7"/>
      <c r="E16449"/>
      <c r="F16449"/>
      <c r="G16449"/>
      <c r="H16449"/>
      <c r="I16449"/>
    </row>
    <row r="16450" spans="4:9" x14ac:dyDescent="0.2">
      <c r="D16450" s="7"/>
      <c r="E16450"/>
      <c r="F16450"/>
      <c r="G16450"/>
      <c r="H16450"/>
      <c r="I16450"/>
    </row>
    <row r="16451" spans="4:9" x14ac:dyDescent="0.2">
      <c r="D16451" s="7"/>
      <c r="E16451"/>
      <c r="F16451"/>
      <c r="G16451"/>
      <c r="H16451"/>
      <c r="I16451"/>
    </row>
    <row r="16452" spans="4:9" x14ac:dyDescent="0.2">
      <c r="D16452" s="7"/>
      <c r="E16452"/>
      <c r="F16452"/>
      <c r="G16452"/>
      <c r="H16452"/>
      <c r="I16452"/>
    </row>
    <row r="16453" spans="4:9" x14ac:dyDescent="0.2">
      <c r="D16453" s="7"/>
      <c r="E16453"/>
      <c r="F16453"/>
      <c r="G16453"/>
      <c r="H16453"/>
      <c r="I16453"/>
    </row>
    <row r="16454" spans="4:9" x14ac:dyDescent="0.2">
      <c r="D16454" s="7"/>
      <c r="E16454"/>
      <c r="F16454"/>
      <c r="G16454"/>
      <c r="H16454"/>
      <c r="I16454"/>
    </row>
    <row r="16455" spans="4:9" x14ac:dyDescent="0.2">
      <c r="D16455" s="7"/>
      <c r="E16455"/>
      <c r="F16455"/>
      <c r="G16455"/>
      <c r="H16455"/>
      <c r="I16455"/>
    </row>
    <row r="16456" spans="4:9" x14ac:dyDescent="0.2">
      <c r="D16456" s="7"/>
      <c r="E16456"/>
      <c r="F16456"/>
      <c r="G16456"/>
      <c r="H16456"/>
      <c r="I16456"/>
    </row>
    <row r="16457" spans="4:9" x14ac:dyDescent="0.2">
      <c r="D16457" s="7"/>
      <c r="E16457"/>
      <c r="F16457"/>
      <c r="G16457"/>
      <c r="H16457"/>
      <c r="I16457"/>
    </row>
    <row r="16458" spans="4:9" x14ac:dyDescent="0.2">
      <c r="D16458" s="7"/>
      <c r="E16458"/>
      <c r="F16458"/>
      <c r="G16458"/>
      <c r="H16458"/>
      <c r="I16458"/>
    </row>
    <row r="16459" spans="4:9" x14ac:dyDescent="0.2">
      <c r="D16459" s="7"/>
      <c r="E16459"/>
      <c r="F16459"/>
      <c r="G16459"/>
      <c r="H16459"/>
      <c r="I16459"/>
    </row>
    <row r="16460" spans="4:9" x14ac:dyDescent="0.2">
      <c r="D16460" s="7"/>
      <c r="E16460"/>
      <c r="F16460"/>
      <c r="G16460"/>
      <c r="H16460"/>
      <c r="I16460"/>
    </row>
    <row r="16461" spans="4:9" x14ac:dyDescent="0.2">
      <c r="D16461" s="7"/>
      <c r="E16461"/>
      <c r="F16461"/>
      <c r="G16461"/>
      <c r="H16461"/>
      <c r="I16461"/>
    </row>
    <row r="16462" spans="4:9" x14ac:dyDescent="0.2">
      <c r="D16462" s="7"/>
      <c r="E16462"/>
      <c r="F16462"/>
      <c r="G16462"/>
      <c r="H16462"/>
      <c r="I16462"/>
    </row>
    <row r="16463" spans="4:9" x14ac:dyDescent="0.2">
      <c r="D16463" s="7"/>
      <c r="E16463"/>
      <c r="F16463"/>
      <c r="G16463"/>
      <c r="H16463"/>
      <c r="I16463"/>
    </row>
    <row r="16464" spans="4:9" x14ac:dyDescent="0.2">
      <c r="D16464" s="7"/>
      <c r="E16464"/>
      <c r="F16464"/>
      <c r="G16464"/>
      <c r="H16464"/>
      <c r="I16464"/>
    </row>
    <row r="16465" spans="4:9" x14ac:dyDescent="0.2">
      <c r="D16465" s="7"/>
      <c r="E16465"/>
      <c r="F16465"/>
      <c r="G16465"/>
      <c r="H16465"/>
      <c r="I16465"/>
    </row>
    <row r="16466" spans="4:9" x14ac:dyDescent="0.2">
      <c r="D16466" s="7"/>
      <c r="E16466"/>
      <c r="F16466"/>
      <c r="G16466"/>
      <c r="H16466"/>
      <c r="I16466"/>
    </row>
    <row r="16467" spans="4:9" x14ac:dyDescent="0.2">
      <c r="D16467" s="7"/>
      <c r="E16467"/>
      <c r="F16467"/>
      <c r="G16467"/>
      <c r="H16467"/>
      <c r="I16467"/>
    </row>
    <row r="16468" spans="4:9" x14ac:dyDescent="0.2">
      <c r="D16468" s="7"/>
      <c r="E16468"/>
      <c r="F16468"/>
      <c r="G16468"/>
      <c r="H16468"/>
      <c r="I16468"/>
    </row>
    <row r="16469" spans="4:9" x14ac:dyDescent="0.2">
      <c r="D16469" s="7"/>
      <c r="E16469"/>
      <c r="F16469"/>
      <c r="G16469"/>
      <c r="H16469"/>
      <c r="I16469"/>
    </row>
    <row r="16470" spans="4:9" x14ac:dyDescent="0.2">
      <c r="D16470" s="7"/>
      <c r="E16470"/>
      <c r="F16470"/>
      <c r="G16470"/>
      <c r="H16470"/>
      <c r="I16470"/>
    </row>
    <row r="16471" spans="4:9" x14ac:dyDescent="0.2">
      <c r="D16471" s="7"/>
      <c r="E16471"/>
      <c r="F16471"/>
      <c r="G16471"/>
      <c r="H16471"/>
      <c r="I16471"/>
    </row>
    <row r="16472" spans="4:9" x14ac:dyDescent="0.2">
      <c r="D16472" s="7"/>
      <c r="E16472"/>
      <c r="F16472"/>
      <c r="G16472"/>
      <c r="H16472"/>
      <c r="I16472"/>
    </row>
    <row r="16473" spans="4:9" x14ac:dyDescent="0.2">
      <c r="D16473" s="7"/>
      <c r="E16473"/>
      <c r="F16473"/>
      <c r="G16473"/>
      <c r="H16473"/>
      <c r="I16473"/>
    </row>
    <row r="16474" spans="4:9" x14ac:dyDescent="0.2">
      <c r="D16474" s="7"/>
      <c r="E16474"/>
      <c r="F16474"/>
      <c r="G16474"/>
      <c r="H16474"/>
      <c r="I16474"/>
    </row>
    <row r="16475" spans="4:9" x14ac:dyDescent="0.2">
      <c r="D16475" s="7"/>
      <c r="E16475"/>
      <c r="F16475"/>
      <c r="G16475"/>
      <c r="H16475"/>
      <c r="I16475"/>
    </row>
    <row r="16476" spans="4:9" x14ac:dyDescent="0.2">
      <c r="D16476" s="7"/>
      <c r="E16476"/>
      <c r="F16476"/>
      <c r="G16476"/>
      <c r="H16476"/>
      <c r="I16476"/>
    </row>
    <row r="16477" spans="4:9" x14ac:dyDescent="0.2">
      <c r="D16477" s="7"/>
      <c r="E16477"/>
      <c r="F16477"/>
      <c r="G16477"/>
      <c r="H16477"/>
      <c r="I16477"/>
    </row>
    <row r="16478" spans="4:9" x14ac:dyDescent="0.2">
      <c r="D16478" s="7"/>
      <c r="E16478"/>
      <c r="F16478"/>
      <c r="G16478"/>
      <c r="H16478"/>
      <c r="I16478"/>
    </row>
    <row r="16479" spans="4:9" x14ac:dyDescent="0.2">
      <c r="D16479" s="7"/>
      <c r="E16479"/>
      <c r="F16479"/>
      <c r="G16479"/>
      <c r="H16479"/>
      <c r="I16479"/>
    </row>
    <row r="16480" spans="4:9" x14ac:dyDescent="0.2">
      <c r="D16480" s="7"/>
      <c r="E16480"/>
      <c r="F16480"/>
      <c r="G16480"/>
      <c r="H16480"/>
      <c r="I16480"/>
    </row>
    <row r="16481" spans="4:9" x14ac:dyDescent="0.2">
      <c r="D16481" s="7"/>
      <c r="E16481"/>
      <c r="F16481"/>
      <c r="G16481"/>
      <c r="H16481"/>
      <c r="I16481"/>
    </row>
    <row r="16482" spans="4:9" x14ac:dyDescent="0.2">
      <c r="D16482" s="7"/>
      <c r="E16482"/>
      <c r="F16482"/>
      <c r="G16482"/>
      <c r="H16482"/>
      <c r="I16482"/>
    </row>
    <row r="16483" spans="4:9" x14ac:dyDescent="0.2">
      <c r="D16483" s="7"/>
      <c r="E16483"/>
      <c r="F16483"/>
      <c r="G16483"/>
      <c r="H16483"/>
      <c r="I16483"/>
    </row>
    <row r="16484" spans="4:9" x14ac:dyDescent="0.2">
      <c r="D16484" s="7"/>
      <c r="E16484"/>
      <c r="F16484"/>
      <c r="G16484"/>
      <c r="H16484"/>
      <c r="I16484"/>
    </row>
    <row r="16485" spans="4:9" x14ac:dyDescent="0.2">
      <c r="D16485" s="7"/>
      <c r="E16485"/>
      <c r="F16485"/>
      <c r="G16485"/>
      <c r="H16485"/>
      <c r="I16485"/>
    </row>
    <row r="16486" spans="4:9" x14ac:dyDescent="0.2">
      <c r="D16486" s="7"/>
      <c r="E16486"/>
      <c r="F16486"/>
      <c r="G16486"/>
      <c r="H16486"/>
      <c r="I16486"/>
    </row>
    <row r="16487" spans="4:9" x14ac:dyDescent="0.2">
      <c r="D16487" s="7"/>
      <c r="E16487"/>
      <c r="F16487"/>
      <c r="G16487"/>
      <c r="H16487"/>
      <c r="I16487"/>
    </row>
    <row r="16488" spans="4:9" x14ac:dyDescent="0.2">
      <c r="D16488" s="7"/>
      <c r="E16488"/>
      <c r="F16488"/>
      <c r="G16488"/>
      <c r="H16488"/>
      <c r="I16488"/>
    </row>
    <row r="16489" spans="4:9" x14ac:dyDescent="0.2">
      <c r="D16489" s="7"/>
      <c r="E16489"/>
      <c r="F16489"/>
      <c r="G16489"/>
      <c r="H16489"/>
      <c r="I16489"/>
    </row>
    <row r="16490" spans="4:9" x14ac:dyDescent="0.2">
      <c r="D16490" s="7"/>
      <c r="E16490"/>
      <c r="F16490"/>
      <c r="G16490"/>
      <c r="H16490"/>
      <c r="I16490"/>
    </row>
    <row r="16491" spans="4:9" x14ac:dyDescent="0.2">
      <c r="D16491" s="7"/>
      <c r="E16491"/>
      <c r="F16491"/>
      <c r="G16491"/>
      <c r="H16491"/>
      <c r="I16491"/>
    </row>
    <row r="16492" spans="4:9" x14ac:dyDescent="0.2">
      <c r="D16492" s="7"/>
      <c r="E16492"/>
      <c r="F16492"/>
      <c r="G16492"/>
      <c r="H16492"/>
      <c r="I16492"/>
    </row>
    <row r="16493" spans="4:9" x14ac:dyDescent="0.2">
      <c r="D16493" s="7"/>
      <c r="E16493"/>
      <c r="F16493"/>
      <c r="G16493"/>
      <c r="H16493"/>
      <c r="I16493"/>
    </row>
    <row r="16494" spans="4:9" x14ac:dyDescent="0.2">
      <c r="D16494" s="7"/>
      <c r="E16494"/>
      <c r="F16494"/>
      <c r="G16494"/>
      <c r="H16494"/>
      <c r="I16494"/>
    </row>
    <row r="16495" spans="4:9" x14ac:dyDescent="0.2">
      <c r="D16495" s="7"/>
      <c r="E16495"/>
      <c r="F16495"/>
      <c r="G16495"/>
      <c r="H16495"/>
      <c r="I16495"/>
    </row>
    <row r="16496" spans="4:9" x14ac:dyDescent="0.2">
      <c r="D16496" s="7"/>
      <c r="E16496"/>
      <c r="F16496"/>
      <c r="G16496"/>
      <c r="H16496"/>
      <c r="I16496"/>
    </row>
    <row r="16497" spans="4:9" x14ac:dyDescent="0.2">
      <c r="D16497" s="7"/>
      <c r="E16497"/>
      <c r="F16497"/>
      <c r="G16497"/>
      <c r="H16497"/>
      <c r="I16497"/>
    </row>
    <row r="16498" spans="4:9" x14ac:dyDescent="0.2">
      <c r="D16498" s="7"/>
      <c r="E16498"/>
      <c r="F16498"/>
      <c r="G16498"/>
      <c r="H16498"/>
      <c r="I16498"/>
    </row>
    <row r="16499" spans="4:9" x14ac:dyDescent="0.2">
      <c r="D16499" s="7"/>
      <c r="E16499"/>
      <c r="F16499"/>
      <c r="G16499"/>
      <c r="H16499"/>
      <c r="I16499"/>
    </row>
    <row r="16500" spans="4:9" x14ac:dyDescent="0.2">
      <c r="D16500" s="7"/>
      <c r="E16500"/>
      <c r="F16500"/>
      <c r="G16500"/>
      <c r="H16500"/>
      <c r="I16500"/>
    </row>
    <row r="16501" spans="4:9" x14ac:dyDescent="0.2">
      <c r="D16501" s="7"/>
      <c r="E16501"/>
      <c r="F16501"/>
      <c r="G16501"/>
      <c r="H16501"/>
      <c r="I16501"/>
    </row>
    <row r="16502" spans="4:9" x14ac:dyDescent="0.2">
      <c r="D16502" s="7"/>
      <c r="E16502"/>
      <c r="F16502"/>
      <c r="G16502"/>
      <c r="H16502"/>
      <c r="I16502"/>
    </row>
    <row r="16503" spans="4:9" x14ac:dyDescent="0.2">
      <c r="D16503" s="7"/>
      <c r="E16503"/>
      <c r="F16503"/>
      <c r="G16503"/>
      <c r="H16503"/>
      <c r="I16503"/>
    </row>
    <row r="16504" spans="4:9" x14ac:dyDescent="0.2">
      <c r="D16504" s="7"/>
      <c r="E16504"/>
      <c r="F16504"/>
      <c r="G16504"/>
      <c r="H16504"/>
      <c r="I16504"/>
    </row>
    <row r="16505" spans="4:9" x14ac:dyDescent="0.2">
      <c r="D16505" s="7"/>
      <c r="E16505"/>
      <c r="F16505"/>
      <c r="G16505"/>
      <c r="H16505"/>
      <c r="I16505"/>
    </row>
    <row r="16506" spans="4:9" x14ac:dyDescent="0.2">
      <c r="D16506" s="7"/>
      <c r="E16506"/>
      <c r="F16506"/>
      <c r="G16506"/>
      <c r="H16506"/>
      <c r="I16506"/>
    </row>
    <row r="16507" spans="4:9" x14ac:dyDescent="0.2">
      <c r="D16507" s="7"/>
      <c r="E16507"/>
      <c r="F16507"/>
      <c r="G16507"/>
      <c r="H16507"/>
      <c r="I16507"/>
    </row>
    <row r="16508" spans="4:9" x14ac:dyDescent="0.2">
      <c r="D16508" s="7"/>
      <c r="E16508"/>
      <c r="F16508"/>
      <c r="G16508"/>
      <c r="H16508"/>
      <c r="I16508"/>
    </row>
    <row r="16509" spans="4:9" x14ac:dyDescent="0.2">
      <c r="D16509" s="7"/>
      <c r="E16509"/>
      <c r="F16509"/>
      <c r="G16509"/>
      <c r="H16509"/>
      <c r="I16509"/>
    </row>
    <row r="16510" spans="4:9" x14ac:dyDescent="0.2">
      <c r="D16510" s="7"/>
      <c r="E16510"/>
      <c r="F16510"/>
      <c r="G16510"/>
      <c r="H16510"/>
      <c r="I16510"/>
    </row>
    <row r="16511" spans="4:9" x14ac:dyDescent="0.2">
      <c r="D16511" s="7"/>
      <c r="E16511"/>
      <c r="F16511"/>
      <c r="G16511"/>
      <c r="H16511"/>
      <c r="I16511"/>
    </row>
    <row r="16512" spans="4:9" x14ac:dyDescent="0.2">
      <c r="D16512" s="7"/>
      <c r="E16512"/>
      <c r="F16512"/>
      <c r="G16512"/>
      <c r="H16512"/>
      <c r="I16512"/>
    </row>
    <row r="16513" spans="4:9" x14ac:dyDescent="0.2">
      <c r="D16513" s="7"/>
      <c r="E16513"/>
      <c r="F16513"/>
      <c r="G16513"/>
      <c r="H16513"/>
      <c r="I16513"/>
    </row>
    <row r="16514" spans="4:9" x14ac:dyDescent="0.2">
      <c r="D16514" s="7"/>
      <c r="E16514"/>
      <c r="F16514"/>
      <c r="G16514"/>
      <c r="H16514"/>
      <c r="I16514"/>
    </row>
    <row r="16515" spans="4:9" x14ac:dyDescent="0.2">
      <c r="D16515" s="7"/>
      <c r="E16515"/>
      <c r="F16515"/>
      <c r="G16515"/>
      <c r="H16515"/>
      <c r="I16515"/>
    </row>
    <row r="16516" spans="4:9" x14ac:dyDescent="0.2">
      <c r="D16516" s="7"/>
      <c r="E16516"/>
      <c r="F16516"/>
      <c r="G16516"/>
      <c r="H16516"/>
      <c r="I16516"/>
    </row>
    <row r="16517" spans="4:9" x14ac:dyDescent="0.2">
      <c r="D16517" s="7"/>
      <c r="E16517"/>
      <c r="F16517"/>
      <c r="G16517"/>
      <c r="H16517"/>
      <c r="I16517"/>
    </row>
    <row r="16518" spans="4:9" x14ac:dyDescent="0.2">
      <c r="D16518" s="7"/>
      <c r="E16518"/>
      <c r="F16518"/>
      <c r="G16518"/>
      <c r="H16518"/>
      <c r="I16518"/>
    </row>
    <row r="16519" spans="4:9" x14ac:dyDescent="0.2">
      <c r="D16519" s="7"/>
      <c r="E16519"/>
      <c r="F16519"/>
      <c r="G16519"/>
      <c r="H16519"/>
      <c r="I16519"/>
    </row>
    <row r="16520" spans="4:9" x14ac:dyDescent="0.2">
      <c r="D16520" s="7"/>
      <c r="E16520"/>
      <c r="F16520"/>
      <c r="G16520"/>
      <c r="H16520"/>
      <c r="I16520"/>
    </row>
    <row r="16521" spans="4:9" x14ac:dyDescent="0.2">
      <c r="D16521" s="7"/>
      <c r="E16521"/>
      <c r="F16521"/>
      <c r="G16521"/>
      <c r="H16521"/>
      <c r="I16521"/>
    </row>
    <row r="16522" spans="4:9" x14ac:dyDescent="0.2">
      <c r="D16522" s="7"/>
      <c r="E16522"/>
      <c r="F16522"/>
      <c r="G16522"/>
      <c r="H16522"/>
      <c r="I16522"/>
    </row>
    <row r="16523" spans="4:9" x14ac:dyDescent="0.2">
      <c r="D16523" s="7"/>
      <c r="E16523"/>
      <c r="F16523"/>
      <c r="G16523"/>
      <c r="H16523"/>
      <c r="I16523"/>
    </row>
    <row r="16524" spans="4:9" x14ac:dyDescent="0.2">
      <c r="D16524" s="7"/>
      <c r="E16524"/>
      <c r="F16524"/>
      <c r="G16524"/>
      <c r="H16524"/>
      <c r="I16524"/>
    </row>
    <row r="16525" spans="4:9" x14ac:dyDescent="0.2">
      <c r="D16525" s="7"/>
      <c r="E16525"/>
      <c r="F16525"/>
      <c r="G16525"/>
      <c r="H16525"/>
      <c r="I16525"/>
    </row>
    <row r="16526" spans="4:9" x14ac:dyDescent="0.2">
      <c r="D16526" s="7"/>
      <c r="E16526"/>
      <c r="F16526"/>
      <c r="G16526"/>
      <c r="H16526"/>
      <c r="I16526"/>
    </row>
    <row r="16527" spans="4:9" x14ac:dyDescent="0.2">
      <c r="D16527" s="7"/>
      <c r="E16527"/>
      <c r="F16527"/>
      <c r="G16527"/>
      <c r="H16527"/>
      <c r="I16527"/>
    </row>
    <row r="16528" spans="4:9" x14ac:dyDescent="0.2">
      <c r="D16528" s="7"/>
      <c r="E16528"/>
      <c r="F16528"/>
      <c r="G16528"/>
      <c r="H16528"/>
      <c r="I16528"/>
    </row>
    <row r="16529" spans="4:9" x14ac:dyDescent="0.2">
      <c r="D16529" s="7"/>
      <c r="E16529"/>
      <c r="F16529"/>
      <c r="G16529"/>
      <c r="H16529"/>
      <c r="I16529"/>
    </row>
    <row r="16530" spans="4:9" x14ac:dyDescent="0.2">
      <c r="D16530" s="7"/>
      <c r="E16530"/>
      <c r="F16530"/>
      <c r="G16530"/>
      <c r="H16530"/>
      <c r="I16530"/>
    </row>
    <row r="16531" spans="4:9" x14ac:dyDescent="0.2">
      <c r="D16531" s="7"/>
      <c r="E16531"/>
      <c r="F16531"/>
      <c r="G16531"/>
      <c r="H16531"/>
      <c r="I16531"/>
    </row>
    <row r="16532" spans="4:9" x14ac:dyDescent="0.2">
      <c r="D16532" s="7"/>
      <c r="E16532"/>
      <c r="F16532"/>
      <c r="G16532"/>
      <c r="H16532"/>
      <c r="I16532"/>
    </row>
    <row r="16533" spans="4:9" x14ac:dyDescent="0.2">
      <c r="D16533" s="7"/>
      <c r="E16533"/>
      <c r="F16533"/>
      <c r="G16533"/>
      <c r="H16533"/>
      <c r="I16533"/>
    </row>
    <row r="16534" spans="4:9" x14ac:dyDescent="0.2">
      <c r="D16534" s="7"/>
      <c r="E16534"/>
      <c r="F16534"/>
      <c r="G16534"/>
      <c r="H16534"/>
      <c r="I16534"/>
    </row>
    <row r="16535" spans="4:9" x14ac:dyDescent="0.2">
      <c r="D16535" s="7"/>
      <c r="E16535"/>
      <c r="F16535"/>
      <c r="G16535"/>
      <c r="H16535"/>
      <c r="I16535"/>
    </row>
    <row r="16536" spans="4:9" x14ac:dyDescent="0.2">
      <c r="D16536" s="7"/>
      <c r="E16536"/>
      <c r="F16536"/>
      <c r="G16536"/>
      <c r="H16536"/>
      <c r="I16536"/>
    </row>
    <row r="16537" spans="4:9" x14ac:dyDescent="0.2">
      <c r="D16537" s="7"/>
      <c r="E16537"/>
      <c r="F16537"/>
      <c r="G16537"/>
      <c r="H16537"/>
      <c r="I16537"/>
    </row>
    <row r="16538" spans="4:9" x14ac:dyDescent="0.2">
      <c r="D16538" s="7"/>
      <c r="E16538"/>
      <c r="F16538"/>
      <c r="G16538"/>
      <c r="H16538"/>
      <c r="I16538"/>
    </row>
    <row r="16539" spans="4:9" x14ac:dyDescent="0.2">
      <c r="D16539" s="7"/>
      <c r="E16539"/>
      <c r="F16539"/>
      <c r="G16539"/>
      <c r="H16539"/>
      <c r="I16539"/>
    </row>
    <row r="16540" spans="4:9" x14ac:dyDescent="0.2">
      <c r="D16540" s="7"/>
      <c r="E16540"/>
      <c r="F16540"/>
      <c r="G16540"/>
      <c r="H16540"/>
      <c r="I16540"/>
    </row>
    <row r="16541" spans="4:9" x14ac:dyDescent="0.2">
      <c r="D16541" s="7"/>
      <c r="E16541"/>
      <c r="F16541"/>
      <c r="G16541"/>
      <c r="H16541"/>
      <c r="I16541"/>
    </row>
    <row r="16542" spans="4:9" x14ac:dyDescent="0.2">
      <c r="D16542" s="7"/>
      <c r="E16542"/>
      <c r="F16542"/>
      <c r="G16542"/>
      <c r="H16542"/>
      <c r="I16542"/>
    </row>
    <row r="16543" spans="4:9" x14ac:dyDescent="0.2">
      <c r="D16543" s="7"/>
      <c r="E16543"/>
      <c r="F16543"/>
      <c r="G16543"/>
      <c r="H16543"/>
      <c r="I16543"/>
    </row>
    <row r="16544" spans="4:9" x14ac:dyDescent="0.2">
      <c r="D16544" s="7"/>
      <c r="E16544"/>
      <c r="F16544"/>
      <c r="G16544"/>
      <c r="H16544"/>
      <c r="I16544"/>
    </row>
    <row r="16545" spans="4:9" x14ac:dyDescent="0.2">
      <c r="D16545" s="7"/>
      <c r="E16545"/>
      <c r="F16545"/>
      <c r="G16545"/>
      <c r="H16545"/>
      <c r="I16545"/>
    </row>
    <row r="16546" spans="4:9" x14ac:dyDescent="0.2">
      <c r="D16546" s="7"/>
      <c r="E16546"/>
      <c r="F16546"/>
      <c r="G16546"/>
      <c r="H16546"/>
      <c r="I16546"/>
    </row>
    <row r="16547" spans="4:9" x14ac:dyDescent="0.2">
      <c r="D16547" s="7"/>
      <c r="E16547"/>
      <c r="F16547"/>
      <c r="G16547"/>
      <c r="H16547"/>
      <c r="I16547"/>
    </row>
    <row r="16548" spans="4:9" x14ac:dyDescent="0.2">
      <c r="D16548" s="7"/>
      <c r="E16548"/>
      <c r="F16548"/>
      <c r="G16548"/>
      <c r="H16548"/>
      <c r="I16548"/>
    </row>
    <row r="16549" spans="4:9" x14ac:dyDescent="0.2">
      <c r="D16549" s="7"/>
      <c r="E16549"/>
      <c r="F16549"/>
      <c r="G16549"/>
      <c r="H16549"/>
      <c r="I16549"/>
    </row>
    <row r="16550" spans="4:9" x14ac:dyDescent="0.2">
      <c r="D16550" s="7"/>
      <c r="E16550"/>
      <c r="F16550"/>
      <c r="G16550"/>
      <c r="H16550"/>
      <c r="I16550"/>
    </row>
    <row r="16551" spans="4:9" x14ac:dyDescent="0.2">
      <c r="D16551" s="7"/>
      <c r="E16551"/>
      <c r="F16551"/>
      <c r="G16551"/>
      <c r="H16551"/>
      <c r="I16551"/>
    </row>
    <row r="16552" spans="4:9" x14ac:dyDescent="0.2">
      <c r="D16552" s="7"/>
      <c r="E16552"/>
      <c r="F16552"/>
      <c r="G16552"/>
      <c r="H16552"/>
      <c r="I16552"/>
    </row>
    <row r="16553" spans="4:9" x14ac:dyDescent="0.2">
      <c r="D16553" s="7"/>
      <c r="E16553"/>
      <c r="F16553"/>
      <c r="G16553"/>
      <c r="H16553"/>
      <c r="I16553"/>
    </row>
    <row r="16554" spans="4:9" x14ac:dyDescent="0.2">
      <c r="D16554" s="7"/>
      <c r="E16554"/>
      <c r="F16554"/>
      <c r="G16554"/>
      <c r="H16554"/>
      <c r="I16554"/>
    </row>
    <row r="16555" spans="4:9" x14ac:dyDescent="0.2">
      <c r="D16555" s="7"/>
      <c r="E16555"/>
      <c r="F16555"/>
      <c r="G16555"/>
      <c r="H16555"/>
      <c r="I16555"/>
    </row>
    <row r="16556" spans="4:9" x14ac:dyDescent="0.2">
      <c r="D16556" s="7"/>
      <c r="E16556"/>
      <c r="F16556"/>
      <c r="G16556"/>
      <c r="H16556"/>
      <c r="I16556"/>
    </row>
    <row r="16557" spans="4:9" x14ac:dyDescent="0.2">
      <c r="D16557" s="7"/>
      <c r="E16557"/>
      <c r="F16557"/>
      <c r="G16557"/>
      <c r="H16557"/>
      <c r="I16557"/>
    </row>
    <row r="16558" spans="4:9" x14ac:dyDescent="0.2">
      <c r="D16558" s="7"/>
      <c r="E16558"/>
      <c r="F16558"/>
      <c r="G16558"/>
      <c r="H16558"/>
      <c r="I16558"/>
    </row>
    <row r="16559" spans="4:9" x14ac:dyDescent="0.2">
      <c r="D16559" s="7"/>
      <c r="E16559"/>
      <c r="F16559"/>
      <c r="G16559"/>
      <c r="H16559"/>
      <c r="I16559"/>
    </row>
    <row r="16560" spans="4:9" x14ac:dyDescent="0.2">
      <c r="D16560" s="7"/>
      <c r="E16560"/>
      <c r="F16560"/>
      <c r="G16560"/>
      <c r="H16560"/>
      <c r="I16560"/>
    </row>
    <row r="16561" spans="4:9" x14ac:dyDescent="0.2">
      <c r="D16561" s="7"/>
      <c r="E16561"/>
      <c r="F16561"/>
      <c r="G16561"/>
      <c r="H16561"/>
      <c r="I16561"/>
    </row>
    <row r="16562" spans="4:9" x14ac:dyDescent="0.2">
      <c r="D16562" s="7"/>
      <c r="E16562"/>
      <c r="F16562"/>
      <c r="G16562"/>
      <c r="H16562"/>
      <c r="I16562"/>
    </row>
    <row r="16563" spans="4:9" x14ac:dyDescent="0.2">
      <c r="D16563" s="7"/>
      <c r="E16563"/>
      <c r="F16563"/>
      <c r="G16563"/>
      <c r="H16563"/>
      <c r="I16563"/>
    </row>
    <row r="16564" spans="4:9" x14ac:dyDescent="0.2">
      <c r="D16564" s="7"/>
      <c r="E16564"/>
      <c r="F16564"/>
      <c r="G16564"/>
      <c r="H16564"/>
      <c r="I16564"/>
    </row>
    <row r="16565" spans="4:9" x14ac:dyDescent="0.2">
      <c r="D16565" s="7"/>
      <c r="E16565"/>
      <c r="F16565"/>
      <c r="G16565"/>
      <c r="H16565"/>
      <c r="I16565"/>
    </row>
    <row r="16566" spans="4:9" x14ac:dyDescent="0.2">
      <c r="D16566" s="7"/>
      <c r="E16566"/>
      <c r="F16566"/>
      <c r="G16566"/>
      <c r="H16566"/>
      <c r="I16566"/>
    </row>
    <row r="16567" spans="4:9" x14ac:dyDescent="0.2">
      <c r="D16567" s="7"/>
      <c r="E16567"/>
      <c r="F16567"/>
      <c r="G16567"/>
      <c r="H16567"/>
      <c r="I16567"/>
    </row>
    <row r="16568" spans="4:9" x14ac:dyDescent="0.2">
      <c r="D16568" s="7"/>
      <c r="E16568"/>
      <c r="F16568"/>
      <c r="G16568"/>
      <c r="H16568"/>
      <c r="I16568"/>
    </row>
    <row r="16569" spans="4:9" x14ac:dyDescent="0.2">
      <c r="D16569" s="7"/>
      <c r="E16569"/>
      <c r="F16569"/>
      <c r="G16569"/>
      <c r="H16569"/>
      <c r="I16569"/>
    </row>
    <row r="16570" spans="4:9" x14ac:dyDescent="0.2">
      <c r="D16570" s="7"/>
      <c r="E16570"/>
      <c r="F16570"/>
      <c r="G16570"/>
      <c r="H16570"/>
      <c r="I16570"/>
    </row>
    <row r="16571" spans="4:9" x14ac:dyDescent="0.2">
      <c r="D16571" s="7"/>
      <c r="E16571"/>
      <c r="F16571"/>
      <c r="G16571"/>
      <c r="H16571"/>
      <c r="I16571"/>
    </row>
    <row r="16572" spans="4:9" x14ac:dyDescent="0.2">
      <c r="D16572" s="7"/>
      <c r="E16572"/>
      <c r="F16572"/>
      <c r="G16572"/>
      <c r="H16572"/>
      <c r="I16572"/>
    </row>
    <row r="16573" spans="4:9" x14ac:dyDescent="0.2">
      <c r="D16573" s="7"/>
      <c r="E16573"/>
      <c r="F16573"/>
      <c r="G16573"/>
      <c r="H16573"/>
      <c r="I16573"/>
    </row>
    <row r="16574" spans="4:9" x14ac:dyDescent="0.2">
      <c r="D16574" s="7"/>
      <c r="E16574"/>
      <c r="F16574"/>
      <c r="G16574"/>
      <c r="H16574"/>
      <c r="I16574"/>
    </row>
    <row r="16575" spans="4:9" x14ac:dyDescent="0.2">
      <c r="D16575" s="7"/>
      <c r="E16575"/>
      <c r="F16575"/>
      <c r="G16575"/>
      <c r="H16575"/>
      <c r="I16575"/>
    </row>
    <row r="16576" spans="4:9" x14ac:dyDescent="0.2">
      <c r="D16576" s="7"/>
      <c r="E16576"/>
      <c r="F16576"/>
      <c r="G16576"/>
      <c r="H16576"/>
      <c r="I16576"/>
    </row>
    <row r="16577" spans="4:9" x14ac:dyDescent="0.2">
      <c r="D16577" s="7"/>
      <c r="E16577"/>
      <c r="F16577"/>
      <c r="G16577"/>
      <c r="H16577"/>
      <c r="I16577"/>
    </row>
    <row r="16578" spans="4:9" x14ac:dyDescent="0.2">
      <c r="D16578" s="7"/>
      <c r="E16578"/>
      <c r="F16578"/>
      <c r="G16578"/>
      <c r="H16578"/>
      <c r="I16578"/>
    </row>
    <row r="16579" spans="4:9" x14ac:dyDescent="0.2">
      <c r="D16579" s="7"/>
      <c r="E16579"/>
      <c r="F16579"/>
      <c r="G16579"/>
      <c r="H16579"/>
      <c r="I16579"/>
    </row>
    <row r="16580" spans="4:9" x14ac:dyDescent="0.2">
      <c r="D16580" s="7"/>
      <c r="E16580"/>
      <c r="F16580"/>
      <c r="G16580"/>
      <c r="H16580"/>
      <c r="I16580"/>
    </row>
    <row r="16581" spans="4:9" x14ac:dyDescent="0.2">
      <c r="D16581" s="7"/>
      <c r="E16581"/>
      <c r="F16581"/>
      <c r="G16581"/>
      <c r="H16581"/>
      <c r="I16581"/>
    </row>
    <row r="16582" spans="4:9" x14ac:dyDescent="0.2">
      <c r="D16582" s="7"/>
      <c r="E16582"/>
      <c r="F16582"/>
      <c r="G16582"/>
      <c r="H16582"/>
      <c r="I16582"/>
    </row>
    <row r="16583" spans="4:9" x14ac:dyDescent="0.2">
      <c r="D16583" s="7"/>
      <c r="E16583"/>
      <c r="F16583"/>
      <c r="G16583"/>
      <c r="H16583"/>
      <c r="I16583"/>
    </row>
    <row r="16584" spans="4:9" x14ac:dyDescent="0.2">
      <c r="D16584" s="7"/>
      <c r="E16584"/>
      <c r="F16584"/>
      <c r="G16584"/>
      <c r="H16584"/>
      <c r="I16584"/>
    </row>
    <row r="16585" spans="4:9" x14ac:dyDescent="0.2">
      <c r="D16585" s="7"/>
      <c r="E16585"/>
      <c r="F16585"/>
      <c r="G16585"/>
      <c r="H16585"/>
      <c r="I16585"/>
    </row>
    <row r="16586" spans="4:9" x14ac:dyDescent="0.2">
      <c r="D16586" s="7"/>
      <c r="E16586"/>
      <c r="F16586"/>
      <c r="G16586"/>
      <c r="H16586"/>
      <c r="I16586"/>
    </row>
    <row r="16587" spans="4:9" x14ac:dyDescent="0.2">
      <c r="D16587" s="7"/>
      <c r="E16587"/>
      <c r="F16587"/>
      <c r="G16587"/>
      <c r="H16587"/>
      <c r="I16587"/>
    </row>
    <row r="16588" spans="4:9" x14ac:dyDescent="0.2">
      <c r="D16588" s="7"/>
      <c r="E16588"/>
      <c r="F16588"/>
      <c r="G16588"/>
      <c r="H16588"/>
      <c r="I16588"/>
    </row>
    <row r="16589" spans="4:9" x14ac:dyDescent="0.2">
      <c r="D16589" s="7"/>
      <c r="E16589"/>
      <c r="F16589"/>
      <c r="G16589"/>
      <c r="H16589"/>
      <c r="I16589"/>
    </row>
    <row r="16590" spans="4:9" x14ac:dyDescent="0.2">
      <c r="D16590" s="7"/>
      <c r="E16590"/>
      <c r="F16590"/>
      <c r="G16590"/>
      <c r="H16590"/>
      <c r="I16590"/>
    </row>
    <row r="16591" spans="4:9" x14ac:dyDescent="0.2">
      <c r="D16591" s="7"/>
      <c r="E16591"/>
      <c r="F16591"/>
      <c r="G16591"/>
      <c r="H16591"/>
      <c r="I16591"/>
    </row>
    <row r="16592" spans="4:9" x14ac:dyDescent="0.2">
      <c r="D16592" s="7"/>
      <c r="E16592"/>
      <c r="F16592"/>
      <c r="G16592"/>
      <c r="H16592"/>
      <c r="I16592"/>
    </row>
    <row r="16593" spans="4:9" x14ac:dyDescent="0.2">
      <c r="D16593" s="7"/>
      <c r="E16593"/>
      <c r="F16593"/>
      <c r="G16593"/>
      <c r="H16593"/>
      <c r="I16593"/>
    </row>
    <row r="16594" spans="4:9" x14ac:dyDescent="0.2">
      <c r="D16594" s="7"/>
      <c r="E16594"/>
      <c r="F16594"/>
      <c r="G16594"/>
      <c r="H16594"/>
      <c r="I16594"/>
    </row>
    <row r="16595" spans="4:9" x14ac:dyDescent="0.2">
      <c r="D16595" s="7"/>
      <c r="E16595"/>
      <c r="F16595"/>
      <c r="G16595"/>
      <c r="H16595"/>
      <c r="I16595"/>
    </row>
    <row r="16596" spans="4:9" x14ac:dyDescent="0.2">
      <c r="D16596" s="7"/>
      <c r="E16596"/>
      <c r="F16596"/>
      <c r="G16596"/>
      <c r="H16596"/>
      <c r="I16596"/>
    </row>
    <row r="16597" spans="4:9" x14ac:dyDescent="0.2">
      <c r="D16597" s="7"/>
      <c r="E16597"/>
      <c r="F16597"/>
      <c r="G16597"/>
      <c r="H16597"/>
      <c r="I16597"/>
    </row>
    <row r="16598" spans="4:9" x14ac:dyDescent="0.2">
      <c r="D16598" s="7"/>
      <c r="E16598"/>
      <c r="F16598"/>
      <c r="G16598"/>
      <c r="H16598"/>
      <c r="I16598"/>
    </row>
    <row r="16599" spans="4:9" x14ac:dyDescent="0.2">
      <c r="D16599" s="7"/>
      <c r="E16599"/>
      <c r="F16599"/>
      <c r="G16599"/>
      <c r="H16599"/>
      <c r="I16599"/>
    </row>
    <row r="16600" spans="4:9" x14ac:dyDescent="0.2">
      <c r="D16600" s="7"/>
      <c r="E16600"/>
      <c r="F16600"/>
      <c r="G16600"/>
      <c r="H16600"/>
      <c r="I16600"/>
    </row>
    <row r="16601" spans="4:9" x14ac:dyDescent="0.2">
      <c r="D16601" s="7"/>
      <c r="E16601"/>
      <c r="F16601"/>
      <c r="G16601"/>
      <c r="H16601"/>
      <c r="I16601"/>
    </row>
    <row r="16602" spans="4:9" x14ac:dyDescent="0.2">
      <c r="D16602" s="7"/>
      <c r="E16602"/>
      <c r="F16602"/>
      <c r="G16602"/>
      <c r="H16602"/>
      <c r="I16602"/>
    </row>
    <row r="16603" spans="4:9" x14ac:dyDescent="0.2">
      <c r="D16603" s="7"/>
      <c r="E16603"/>
      <c r="F16603"/>
      <c r="G16603"/>
      <c r="H16603"/>
      <c r="I16603"/>
    </row>
    <row r="16604" spans="4:9" x14ac:dyDescent="0.2">
      <c r="D16604" s="7"/>
      <c r="E16604"/>
      <c r="F16604"/>
      <c r="G16604"/>
      <c r="H16604"/>
      <c r="I16604"/>
    </row>
    <row r="16605" spans="4:9" x14ac:dyDescent="0.2">
      <c r="D16605" s="7"/>
      <c r="E16605"/>
      <c r="F16605"/>
      <c r="G16605"/>
      <c r="H16605"/>
      <c r="I16605"/>
    </row>
    <row r="16606" spans="4:9" x14ac:dyDescent="0.2">
      <c r="D16606" s="7"/>
      <c r="E16606"/>
      <c r="F16606"/>
      <c r="G16606"/>
      <c r="H16606"/>
      <c r="I16606"/>
    </row>
    <row r="16607" spans="4:9" x14ac:dyDescent="0.2">
      <c r="D16607" s="7"/>
      <c r="E16607"/>
      <c r="F16607"/>
      <c r="G16607"/>
      <c r="H16607"/>
      <c r="I16607"/>
    </row>
    <row r="16608" spans="4:9" x14ac:dyDescent="0.2">
      <c r="D16608" s="7"/>
      <c r="E16608"/>
      <c r="F16608"/>
      <c r="G16608"/>
      <c r="H16608"/>
      <c r="I16608"/>
    </row>
    <row r="16609" spans="4:9" x14ac:dyDescent="0.2">
      <c r="D16609" s="7"/>
      <c r="E16609"/>
      <c r="F16609"/>
      <c r="G16609"/>
      <c r="H16609"/>
      <c r="I16609"/>
    </row>
    <row r="16610" spans="4:9" x14ac:dyDescent="0.2">
      <c r="D16610" s="7"/>
      <c r="E16610"/>
      <c r="F16610"/>
      <c r="G16610"/>
      <c r="H16610"/>
      <c r="I16610"/>
    </row>
    <row r="16611" spans="4:9" x14ac:dyDescent="0.2">
      <c r="D16611" s="7"/>
      <c r="E16611"/>
      <c r="F16611"/>
      <c r="G16611"/>
      <c r="H16611"/>
      <c r="I16611"/>
    </row>
    <row r="16612" spans="4:9" x14ac:dyDescent="0.2">
      <c r="D16612" s="7"/>
      <c r="E16612"/>
      <c r="F16612"/>
      <c r="G16612"/>
      <c r="H16612"/>
      <c r="I16612"/>
    </row>
    <row r="16613" spans="4:9" x14ac:dyDescent="0.2">
      <c r="D16613" s="7"/>
      <c r="E16613"/>
      <c r="F16613"/>
      <c r="G16613"/>
      <c r="H16613"/>
      <c r="I16613"/>
    </row>
    <row r="16614" spans="4:9" x14ac:dyDescent="0.2">
      <c r="D16614" s="7"/>
      <c r="E16614"/>
      <c r="F16614"/>
      <c r="G16614"/>
      <c r="H16614"/>
      <c r="I16614"/>
    </row>
    <row r="16615" spans="4:9" x14ac:dyDescent="0.2">
      <c r="D16615" s="7"/>
      <c r="E16615"/>
      <c r="F16615"/>
      <c r="G16615"/>
      <c r="H16615"/>
      <c r="I16615"/>
    </row>
    <row r="16616" spans="4:9" x14ac:dyDescent="0.2">
      <c r="D16616" s="7"/>
      <c r="E16616"/>
      <c r="F16616"/>
      <c r="G16616"/>
      <c r="H16616"/>
      <c r="I16616"/>
    </row>
    <row r="16617" spans="4:9" x14ac:dyDescent="0.2">
      <c r="D16617" s="7"/>
      <c r="E16617"/>
      <c r="F16617"/>
      <c r="G16617"/>
      <c r="H16617"/>
      <c r="I16617"/>
    </row>
    <row r="16618" spans="4:9" x14ac:dyDescent="0.2">
      <c r="D16618" s="7"/>
      <c r="E16618"/>
      <c r="F16618"/>
      <c r="G16618"/>
      <c r="H16618"/>
      <c r="I16618"/>
    </row>
    <row r="16619" spans="4:9" x14ac:dyDescent="0.2">
      <c r="D16619" s="7"/>
      <c r="E16619"/>
      <c r="F16619"/>
      <c r="G16619"/>
      <c r="H16619"/>
      <c r="I16619"/>
    </row>
    <row r="16620" spans="4:9" x14ac:dyDescent="0.2">
      <c r="D16620" s="7"/>
      <c r="E16620"/>
      <c r="F16620"/>
      <c r="G16620"/>
      <c r="H16620"/>
      <c r="I16620"/>
    </row>
    <row r="16621" spans="4:9" x14ac:dyDescent="0.2">
      <c r="D16621" s="7"/>
      <c r="E16621"/>
      <c r="F16621"/>
      <c r="G16621"/>
      <c r="H16621"/>
      <c r="I16621"/>
    </row>
    <row r="16622" spans="4:9" x14ac:dyDescent="0.2">
      <c r="D16622" s="7"/>
      <c r="E16622"/>
      <c r="F16622"/>
      <c r="G16622"/>
      <c r="H16622"/>
      <c r="I16622"/>
    </row>
    <row r="16623" spans="4:9" x14ac:dyDescent="0.2">
      <c r="D16623" s="7"/>
      <c r="E16623"/>
      <c r="F16623"/>
      <c r="G16623"/>
      <c r="H16623"/>
      <c r="I16623"/>
    </row>
    <row r="16624" spans="4:9" x14ac:dyDescent="0.2">
      <c r="D16624" s="7"/>
      <c r="E16624"/>
      <c r="F16624"/>
      <c r="G16624"/>
      <c r="H16624"/>
      <c r="I16624"/>
    </row>
    <row r="16625" spans="4:9" x14ac:dyDescent="0.2">
      <c r="D16625" s="7"/>
      <c r="E16625"/>
      <c r="F16625"/>
      <c r="G16625"/>
      <c r="H16625"/>
      <c r="I16625"/>
    </row>
    <row r="16626" spans="4:9" x14ac:dyDescent="0.2">
      <c r="D16626" s="7"/>
      <c r="E16626"/>
      <c r="F16626"/>
      <c r="G16626"/>
      <c r="H16626"/>
      <c r="I16626"/>
    </row>
    <row r="16627" spans="4:9" x14ac:dyDescent="0.2">
      <c r="D16627" s="7"/>
      <c r="E16627"/>
      <c r="F16627"/>
      <c r="G16627"/>
      <c r="H16627"/>
      <c r="I16627"/>
    </row>
    <row r="16628" spans="4:9" x14ac:dyDescent="0.2">
      <c r="D16628" s="7"/>
      <c r="E16628"/>
      <c r="F16628"/>
      <c r="G16628"/>
      <c r="H16628"/>
      <c r="I16628"/>
    </row>
    <row r="16629" spans="4:9" x14ac:dyDescent="0.2">
      <c r="D16629" s="7"/>
      <c r="E16629"/>
      <c r="F16629"/>
      <c r="G16629"/>
      <c r="H16629"/>
      <c r="I16629"/>
    </row>
    <row r="16630" spans="4:9" x14ac:dyDescent="0.2">
      <c r="D16630" s="7"/>
      <c r="E16630"/>
      <c r="F16630"/>
      <c r="G16630"/>
      <c r="H16630"/>
      <c r="I16630"/>
    </row>
    <row r="16631" spans="4:9" x14ac:dyDescent="0.2">
      <c r="D16631" s="7"/>
      <c r="E16631"/>
      <c r="F16631"/>
      <c r="G16631"/>
      <c r="H16631"/>
      <c r="I16631"/>
    </row>
    <row r="16632" spans="4:9" x14ac:dyDescent="0.2">
      <c r="D16632" s="7"/>
      <c r="E16632"/>
      <c r="F16632"/>
      <c r="G16632"/>
      <c r="H16632"/>
      <c r="I16632"/>
    </row>
    <row r="16633" spans="4:9" x14ac:dyDescent="0.2">
      <c r="D16633" s="7"/>
      <c r="E16633"/>
      <c r="F16633"/>
      <c r="G16633"/>
      <c r="H16633"/>
      <c r="I16633"/>
    </row>
    <row r="16634" spans="4:9" x14ac:dyDescent="0.2">
      <c r="D16634" s="7"/>
      <c r="E16634"/>
      <c r="F16634"/>
      <c r="G16634"/>
      <c r="H16634"/>
      <c r="I16634"/>
    </row>
    <row r="16635" spans="4:9" x14ac:dyDescent="0.2">
      <c r="D16635" s="7"/>
      <c r="E16635"/>
      <c r="F16635"/>
      <c r="G16635"/>
      <c r="H16635"/>
      <c r="I16635"/>
    </row>
    <row r="16636" spans="4:9" x14ac:dyDescent="0.2">
      <c r="D16636" s="7"/>
      <c r="E16636"/>
      <c r="F16636"/>
      <c r="G16636"/>
      <c r="H16636"/>
      <c r="I16636"/>
    </row>
    <row r="16637" spans="4:9" x14ac:dyDescent="0.2">
      <c r="D16637" s="7"/>
      <c r="E16637"/>
      <c r="F16637"/>
      <c r="G16637"/>
      <c r="H16637"/>
      <c r="I16637"/>
    </row>
    <row r="16638" spans="4:9" x14ac:dyDescent="0.2">
      <c r="D16638" s="7"/>
      <c r="E16638"/>
      <c r="F16638"/>
      <c r="G16638"/>
      <c r="H16638"/>
      <c r="I16638"/>
    </row>
    <row r="16639" spans="4:9" x14ac:dyDescent="0.2">
      <c r="D16639" s="7"/>
      <c r="E16639"/>
      <c r="F16639"/>
      <c r="G16639"/>
      <c r="H16639"/>
      <c r="I16639"/>
    </row>
    <row r="16640" spans="4:9" x14ac:dyDescent="0.2">
      <c r="D16640" s="7"/>
      <c r="E16640"/>
      <c r="F16640"/>
      <c r="G16640"/>
      <c r="H16640"/>
      <c r="I16640"/>
    </row>
    <row r="16641" spans="4:9" x14ac:dyDescent="0.2">
      <c r="D16641" s="7"/>
      <c r="E16641"/>
      <c r="F16641"/>
      <c r="G16641"/>
      <c r="H16641"/>
      <c r="I16641"/>
    </row>
    <row r="16642" spans="4:9" x14ac:dyDescent="0.2">
      <c r="D16642" s="7"/>
      <c r="E16642"/>
      <c r="F16642"/>
      <c r="G16642"/>
      <c r="H16642"/>
      <c r="I16642"/>
    </row>
    <row r="16643" spans="4:9" x14ac:dyDescent="0.2">
      <c r="D16643" s="7"/>
      <c r="E16643"/>
      <c r="F16643"/>
      <c r="G16643"/>
      <c r="H16643"/>
      <c r="I16643"/>
    </row>
    <row r="16644" spans="4:9" x14ac:dyDescent="0.2">
      <c r="D16644" s="7"/>
      <c r="E16644"/>
      <c r="F16644"/>
      <c r="G16644"/>
      <c r="H16644"/>
      <c r="I16644"/>
    </row>
    <row r="16645" spans="4:9" x14ac:dyDescent="0.2">
      <c r="D16645" s="7"/>
      <c r="E16645"/>
      <c r="F16645"/>
      <c r="G16645"/>
      <c r="H16645"/>
      <c r="I16645"/>
    </row>
    <row r="16646" spans="4:9" x14ac:dyDescent="0.2">
      <c r="D16646" s="7"/>
      <c r="E16646"/>
      <c r="F16646"/>
      <c r="G16646"/>
      <c r="H16646"/>
      <c r="I16646"/>
    </row>
    <row r="16647" spans="4:9" x14ac:dyDescent="0.2">
      <c r="D16647" s="7"/>
      <c r="E16647"/>
      <c r="F16647"/>
      <c r="G16647"/>
      <c r="H16647"/>
      <c r="I16647"/>
    </row>
    <row r="16648" spans="4:9" x14ac:dyDescent="0.2">
      <c r="D16648" s="7"/>
      <c r="E16648"/>
      <c r="F16648"/>
      <c r="G16648"/>
      <c r="H16648"/>
      <c r="I16648"/>
    </row>
    <row r="16649" spans="4:9" x14ac:dyDescent="0.2">
      <c r="D16649" s="7"/>
      <c r="E16649"/>
      <c r="F16649"/>
      <c r="G16649"/>
      <c r="H16649"/>
      <c r="I16649"/>
    </row>
    <row r="16650" spans="4:9" x14ac:dyDescent="0.2">
      <c r="D16650" s="7"/>
      <c r="E16650"/>
      <c r="F16650"/>
      <c r="G16650"/>
      <c r="H16650"/>
      <c r="I16650"/>
    </row>
    <row r="16651" spans="4:9" x14ac:dyDescent="0.2">
      <c r="D16651" s="7"/>
      <c r="E16651"/>
      <c r="F16651"/>
      <c r="G16651"/>
      <c r="H16651"/>
      <c r="I16651"/>
    </row>
    <row r="16652" spans="4:9" x14ac:dyDescent="0.2">
      <c r="D16652" s="7"/>
      <c r="E16652"/>
      <c r="F16652"/>
      <c r="G16652"/>
      <c r="H16652"/>
      <c r="I16652"/>
    </row>
    <row r="16653" spans="4:9" x14ac:dyDescent="0.2">
      <c r="D16653" s="7"/>
      <c r="E16653"/>
      <c r="F16653"/>
      <c r="G16653"/>
      <c r="H16653"/>
      <c r="I16653"/>
    </row>
    <row r="16654" spans="4:9" x14ac:dyDescent="0.2">
      <c r="D16654" s="7"/>
      <c r="E16654"/>
      <c r="F16654"/>
      <c r="G16654"/>
      <c r="H16654"/>
      <c r="I16654"/>
    </row>
    <row r="16655" spans="4:9" x14ac:dyDescent="0.2">
      <c r="D16655" s="7"/>
      <c r="E16655"/>
      <c r="F16655"/>
      <c r="G16655"/>
      <c r="H16655"/>
      <c r="I16655"/>
    </row>
    <row r="16656" spans="4:9" x14ac:dyDescent="0.2">
      <c r="D16656" s="7"/>
      <c r="E16656"/>
      <c r="F16656"/>
      <c r="G16656"/>
      <c r="H16656"/>
      <c r="I16656"/>
    </row>
    <row r="16657" spans="4:9" x14ac:dyDescent="0.2">
      <c r="D16657" s="7"/>
      <c r="E16657"/>
      <c r="F16657"/>
      <c r="G16657"/>
      <c r="H16657"/>
      <c r="I16657"/>
    </row>
    <row r="16658" spans="4:9" x14ac:dyDescent="0.2">
      <c r="D16658" s="7"/>
      <c r="E16658"/>
      <c r="F16658"/>
      <c r="G16658"/>
      <c r="H16658"/>
      <c r="I16658"/>
    </row>
    <row r="16659" spans="4:9" x14ac:dyDescent="0.2">
      <c r="D16659" s="7"/>
      <c r="E16659"/>
      <c r="F16659"/>
      <c r="G16659"/>
      <c r="H16659"/>
      <c r="I16659"/>
    </row>
    <row r="16660" spans="4:9" x14ac:dyDescent="0.2">
      <c r="D16660" s="7"/>
      <c r="E16660"/>
      <c r="F16660"/>
      <c r="G16660"/>
      <c r="H16660"/>
      <c r="I16660"/>
    </row>
    <row r="16661" spans="4:9" x14ac:dyDescent="0.2">
      <c r="D16661" s="7"/>
      <c r="E16661"/>
      <c r="F16661"/>
      <c r="G16661"/>
      <c r="H16661"/>
      <c r="I16661"/>
    </row>
    <row r="16662" spans="4:9" x14ac:dyDescent="0.2">
      <c r="D16662" s="7"/>
      <c r="E16662"/>
      <c r="F16662"/>
      <c r="G16662"/>
      <c r="H16662"/>
      <c r="I16662"/>
    </row>
    <row r="16663" spans="4:9" x14ac:dyDescent="0.2">
      <c r="D16663" s="7"/>
      <c r="E16663"/>
      <c r="F16663"/>
      <c r="G16663"/>
      <c r="H16663"/>
      <c r="I16663"/>
    </row>
    <row r="16664" spans="4:9" x14ac:dyDescent="0.2">
      <c r="D16664" s="7"/>
      <c r="E16664"/>
      <c r="F16664"/>
      <c r="G16664"/>
      <c r="H16664"/>
      <c r="I16664"/>
    </row>
    <row r="16665" spans="4:9" x14ac:dyDescent="0.2">
      <c r="D16665" s="7"/>
      <c r="E16665"/>
      <c r="F16665"/>
      <c r="G16665"/>
      <c r="H16665"/>
      <c r="I16665"/>
    </row>
    <row r="16666" spans="4:9" x14ac:dyDescent="0.2">
      <c r="D16666" s="7"/>
      <c r="E16666"/>
      <c r="F16666"/>
      <c r="G16666"/>
      <c r="H16666"/>
      <c r="I16666"/>
    </row>
    <row r="16667" spans="4:9" x14ac:dyDescent="0.2">
      <c r="D16667" s="7"/>
      <c r="E16667"/>
      <c r="F16667"/>
      <c r="G16667"/>
      <c r="H16667"/>
      <c r="I16667"/>
    </row>
    <row r="16668" spans="4:9" x14ac:dyDescent="0.2">
      <c r="D16668" s="7"/>
      <c r="E16668"/>
      <c r="F16668"/>
      <c r="G16668"/>
      <c r="H16668"/>
      <c r="I16668"/>
    </row>
    <row r="16669" spans="4:9" x14ac:dyDescent="0.2">
      <c r="D16669" s="7"/>
      <c r="E16669"/>
      <c r="F16669"/>
      <c r="G16669"/>
      <c r="H16669"/>
      <c r="I16669"/>
    </row>
    <row r="16670" spans="4:9" x14ac:dyDescent="0.2">
      <c r="D16670" s="7"/>
      <c r="E16670"/>
      <c r="F16670"/>
      <c r="G16670"/>
      <c r="H16670"/>
      <c r="I16670"/>
    </row>
    <row r="16671" spans="4:9" x14ac:dyDescent="0.2">
      <c r="D16671" s="7"/>
      <c r="E16671"/>
      <c r="F16671"/>
      <c r="G16671"/>
      <c r="H16671"/>
      <c r="I16671"/>
    </row>
    <row r="16672" spans="4:9" x14ac:dyDescent="0.2">
      <c r="D16672" s="7"/>
      <c r="E16672"/>
      <c r="F16672"/>
      <c r="G16672"/>
      <c r="H16672"/>
      <c r="I16672"/>
    </row>
    <row r="16673" spans="4:9" x14ac:dyDescent="0.2">
      <c r="D16673" s="7"/>
      <c r="E16673"/>
      <c r="F16673"/>
      <c r="G16673"/>
      <c r="H16673"/>
      <c r="I16673"/>
    </row>
    <row r="16674" spans="4:9" x14ac:dyDescent="0.2">
      <c r="D16674" s="7"/>
      <c r="E16674"/>
      <c r="F16674"/>
      <c r="G16674"/>
      <c r="H16674"/>
      <c r="I16674"/>
    </row>
    <row r="16675" spans="4:9" x14ac:dyDescent="0.2">
      <c r="D16675" s="7"/>
      <c r="E16675"/>
      <c r="F16675"/>
      <c r="G16675"/>
      <c r="H16675"/>
      <c r="I16675"/>
    </row>
    <row r="16676" spans="4:9" x14ac:dyDescent="0.2">
      <c r="D16676" s="7"/>
      <c r="E16676"/>
      <c r="F16676"/>
      <c r="G16676"/>
      <c r="H16676"/>
      <c r="I16676"/>
    </row>
    <row r="16677" spans="4:9" x14ac:dyDescent="0.2">
      <c r="D16677" s="7"/>
      <c r="E16677"/>
      <c r="F16677"/>
      <c r="G16677"/>
      <c r="H16677"/>
      <c r="I16677"/>
    </row>
    <row r="16678" spans="4:9" x14ac:dyDescent="0.2">
      <c r="D16678" s="7"/>
      <c r="E16678"/>
      <c r="F16678"/>
      <c r="G16678"/>
      <c r="H16678"/>
      <c r="I16678"/>
    </row>
    <row r="16679" spans="4:9" x14ac:dyDescent="0.2">
      <c r="D16679" s="7"/>
      <c r="E16679"/>
      <c r="F16679"/>
      <c r="G16679"/>
      <c r="H16679"/>
      <c r="I16679"/>
    </row>
    <row r="16680" spans="4:9" x14ac:dyDescent="0.2">
      <c r="D16680" s="7"/>
      <c r="E16680"/>
      <c r="F16680"/>
      <c r="G16680"/>
      <c r="H16680"/>
      <c r="I16680"/>
    </row>
    <row r="16681" spans="4:9" x14ac:dyDescent="0.2">
      <c r="D16681" s="7"/>
      <c r="E16681"/>
      <c r="F16681"/>
      <c r="G16681"/>
      <c r="H16681"/>
      <c r="I16681"/>
    </row>
    <row r="16682" spans="4:9" x14ac:dyDescent="0.2">
      <c r="D16682" s="7"/>
      <c r="E16682"/>
      <c r="F16682"/>
      <c r="G16682"/>
      <c r="H16682"/>
      <c r="I16682"/>
    </row>
    <row r="16683" spans="4:9" x14ac:dyDescent="0.2">
      <c r="D16683" s="7"/>
      <c r="E16683"/>
      <c r="F16683"/>
      <c r="G16683"/>
      <c r="H16683"/>
      <c r="I16683"/>
    </row>
    <row r="16684" spans="4:9" x14ac:dyDescent="0.2">
      <c r="D16684" s="7"/>
      <c r="E16684"/>
      <c r="F16684"/>
      <c r="G16684"/>
      <c r="H16684"/>
      <c r="I16684"/>
    </row>
    <row r="16685" spans="4:9" x14ac:dyDescent="0.2">
      <c r="D16685" s="7"/>
      <c r="E16685"/>
      <c r="F16685"/>
      <c r="G16685"/>
      <c r="H16685"/>
      <c r="I16685"/>
    </row>
    <row r="16686" spans="4:9" x14ac:dyDescent="0.2">
      <c r="D16686" s="7"/>
      <c r="E16686"/>
      <c r="F16686"/>
      <c r="G16686"/>
      <c r="H16686"/>
      <c r="I16686"/>
    </row>
    <row r="16687" spans="4:9" x14ac:dyDescent="0.2">
      <c r="D16687" s="7"/>
      <c r="E16687"/>
      <c r="F16687"/>
      <c r="G16687"/>
      <c r="H16687"/>
      <c r="I16687"/>
    </row>
    <row r="16688" spans="4:9" x14ac:dyDescent="0.2">
      <c r="D16688" s="7"/>
      <c r="E16688"/>
      <c r="F16688"/>
      <c r="G16688"/>
      <c r="H16688"/>
      <c r="I16688"/>
    </row>
    <row r="16689" spans="4:9" x14ac:dyDescent="0.2">
      <c r="D16689" s="7"/>
      <c r="E16689"/>
      <c r="F16689"/>
      <c r="G16689"/>
      <c r="H16689"/>
      <c r="I16689"/>
    </row>
    <row r="16690" spans="4:9" x14ac:dyDescent="0.2">
      <c r="D16690" s="7"/>
      <c r="E16690"/>
      <c r="F16690"/>
      <c r="G16690"/>
      <c r="H16690"/>
      <c r="I16690"/>
    </row>
    <row r="16691" spans="4:9" x14ac:dyDescent="0.2">
      <c r="D16691" s="7"/>
      <c r="E16691"/>
      <c r="F16691"/>
      <c r="G16691"/>
      <c r="H16691"/>
      <c r="I16691"/>
    </row>
    <row r="16692" spans="4:9" x14ac:dyDescent="0.2">
      <c r="D16692" s="7"/>
      <c r="E16692"/>
      <c r="F16692"/>
      <c r="G16692"/>
      <c r="H16692"/>
      <c r="I16692"/>
    </row>
    <row r="16693" spans="4:9" x14ac:dyDescent="0.2">
      <c r="D16693" s="7"/>
      <c r="E16693"/>
      <c r="F16693"/>
      <c r="G16693"/>
      <c r="H16693"/>
      <c r="I16693"/>
    </row>
    <row r="16694" spans="4:9" x14ac:dyDescent="0.2">
      <c r="D16694" s="7"/>
      <c r="E16694"/>
      <c r="F16694"/>
      <c r="G16694"/>
      <c r="H16694"/>
      <c r="I16694"/>
    </row>
    <row r="16695" spans="4:9" x14ac:dyDescent="0.2">
      <c r="D16695" s="7"/>
      <c r="E16695"/>
      <c r="F16695"/>
      <c r="G16695"/>
      <c r="H16695"/>
      <c r="I16695"/>
    </row>
    <row r="16696" spans="4:9" x14ac:dyDescent="0.2">
      <c r="D16696" s="7"/>
      <c r="E16696"/>
      <c r="F16696"/>
      <c r="G16696"/>
      <c r="H16696"/>
      <c r="I16696"/>
    </row>
    <row r="16697" spans="4:9" x14ac:dyDescent="0.2">
      <c r="D16697" s="7"/>
      <c r="E16697"/>
      <c r="F16697"/>
      <c r="G16697"/>
      <c r="H16697"/>
      <c r="I16697"/>
    </row>
    <row r="16698" spans="4:9" x14ac:dyDescent="0.2">
      <c r="D16698" s="7"/>
      <c r="E16698"/>
      <c r="F16698"/>
      <c r="G16698"/>
      <c r="H16698"/>
      <c r="I16698"/>
    </row>
    <row r="16699" spans="4:9" x14ac:dyDescent="0.2">
      <c r="D16699" s="7"/>
      <c r="E16699"/>
      <c r="F16699"/>
      <c r="G16699"/>
      <c r="H16699"/>
      <c r="I16699"/>
    </row>
    <row r="16700" spans="4:9" x14ac:dyDescent="0.2">
      <c r="D16700" s="7"/>
      <c r="E16700"/>
      <c r="F16700"/>
      <c r="G16700"/>
      <c r="H16700"/>
      <c r="I16700"/>
    </row>
    <row r="16701" spans="4:9" x14ac:dyDescent="0.2">
      <c r="D16701" s="7"/>
      <c r="E16701"/>
      <c r="F16701"/>
      <c r="G16701"/>
      <c r="H16701"/>
      <c r="I16701"/>
    </row>
    <row r="16702" spans="4:9" x14ac:dyDescent="0.2">
      <c r="D16702" s="7"/>
      <c r="E16702"/>
      <c r="F16702"/>
      <c r="G16702"/>
      <c r="H16702"/>
      <c r="I16702"/>
    </row>
    <row r="16703" spans="4:9" x14ac:dyDescent="0.2">
      <c r="D16703" s="7"/>
      <c r="E16703"/>
      <c r="F16703"/>
      <c r="G16703"/>
      <c r="H16703"/>
      <c r="I16703"/>
    </row>
    <row r="16704" spans="4:9" x14ac:dyDescent="0.2">
      <c r="D16704" s="7"/>
      <c r="E16704"/>
      <c r="F16704"/>
      <c r="G16704"/>
      <c r="H16704"/>
      <c r="I16704"/>
    </row>
    <row r="16705" spans="4:9" x14ac:dyDescent="0.2">
      <c r="D16705" s="7"/>
      <c r="E16705"/>
      <c r="F16705"/>
      <c r="G16705"/>
      <c r="H16705"/>
      <c r="I16705"/>
    </row>
    <row r="16706" spans="4:9" x14ac:dyDescent="0.2">
      <c r="D16706" s="7"/>
      <c r="E16706"/>
      <c r="F16706"/>
      <c r="G16706"/>
      <c r="H16706"/>
      <c r="I16706"/>
    </row>
    <row r="16707" spans="4:9" x14ac:dyDescent="0.2">
      <c r="D16707" s="7"/>
      <c r="E16707"/>
      <c r="F16707"/>
      <c r="G16707"/>
      <c r="H16707"/>
      <c r="I16707"/>
    </row>
    <row r="16708" spans="4:9" x14ac:dyDescent="0.2">
      <c r="D16708" s="7"/>
      <c r="E16708"/>
      <c r="F16708"/>
      <c r="G16708"/>
      <c r="H16708"/>
      <c r="I16708"/>
    </row>
    <row r="16709" spans="4:9" x14ac:dyDescent="0.2">
      <c r="D16709" s="7"/>
      <c r="E16709"/>
      <c r="F16709"/>
      <c r="G16709"/>
      <c r="H16709"/>
      <c r="I16709"/>
    </row>
    <row r="16710" spans="4:9" x14ac:dyDescent="0.2">
      <c r="D16710" s="7"/>
      <c r="E16710"/>
      <c r="F16710"/>
      <c r="G16710"/>
      <c r="H16710"/>
      <c r="I16710"/>
    </row>
    <row r="16711" spans="4:9" x14ac:dyDescent="0.2">
      <c r="D16711" s="7"/>
      <c r="E16711"/>
      <c r="F16711"/>
      <c r="G16711"/>
      <c r="H16711"/>
      <c r="I16711"/>
    </row>
    <row r="16712" spans="4:9" x14ac:dyDescent="0.2">
      <c r="D16712" s="7"/>
      <c r="E16712"/>
      <c r="F16712"/>
      <c r="G16712"/>
      <c r="H16712"/>
      <c r="I16712"/>
    </row>
    <row r="16713" spans="4:9" x14ac:dyDescent="0.2">
      <c r="D16713" s="7"/>
      <c r="E16713"/>
      <c r="F16713"/>
      <c r="G16713"/>
      <c r="H16713"/>
      <c r="I16713"/>
    </row>
    <row r="16714" spans="4:9" x14ac:dyDescent="0.2">
      <c r="D16714" s="7"/>
      <c r="E16714"/>
      <c r="F16714"/>
      <c r="G16714"/>
      <c r="H16714"/>
      <c r="I16714"/>
    </row>
    <row r="16715" spans="4:9" x14ac:dyDescent="0.2">
      <c r="D16715" s="7"/>
      <c r="E16715"/>
      <c r="F16715"/>
      <c r="G16715"/>
      <c r="H16715"/>
      <c r="I16715"/>
    </row>
    <row r="16716" spans="4:9" x14ac:dyDescent="0.2">
      <c r="D16716" s="7"/>
      <c r="E16716"/>
      <c r="F16716"/>
      <c r="G16716"/>
      <c r="H16716"/>
      <c r="I16716"/>
    </row>
    <row r="16717" spans="4:9" x14ac:dyDescent="0.2">
      <c r="D16717" s="7"/>
      <c r="E16717"/>
      <c r="F16717"/>
      <c r="G16717"/>
      <c r="H16717"/>
      <c r="I16717"/>
    </row>
    <row r="16718" spans="4:9" x14ac:dyDescent="0.2">
      <c r="D16718" s="7"/>
      <c r="E16718"/>
      <c r="F16718"/>
      <c r="G16718"/>
      <c r="H16718"/>
      <c r="I16718"/>
    </row>
    <row r="16719" spans="4:9" x14ac:dyDescent="0.2">
      <c r="D16719" s="7"/>
      <c r="E16719"/>
      <c r="F16719"/>
      <c r="G16719"/>
      <c r="H16719"/>
      <c r="I16719"/>
    </row>
    <row r="16720" spans="4:9" x14ac:dyDescent="0.2">
      <c r="D16720" s="7"/>
      <c r="E16720"/>
      <c r="F16720"/>
      <c r="G16720"/>
      <c r="H16720"/>
      <c r="I16720"/>
    </row>
    <row r="16721" spans="4:9" x14ac:dyDescent="0.2">
      <c r="D16721" s="7"/>
      <c r="E16721"/>
      <c r="F16721"/>
      <c r="G16721"/>
      <c r="H16721"/>
      <c r="I16721"/>
    </row>
    <row r="16722" spans="4:9" x14ac:dyDescent="0.2">
      <c r="D16722" s="7"/>
      <c r="E16722"/>
      <c r="F16722"/>
      <c r="G16722"/>
      <c r="H16722"/>
      <c r="I16722"/>
    </row>
    <row r="16723" spans="4:9" x14ac:dyDescent="0.2">
      <c r="D16723" s="7"/>
      <c r="E16723"/>
      <c r="F16723"/>
      <c r="G16723"/>
      <c r="H16723"/>
      <c r="I16723"/>
    </row>
    <row r="16724" spans="4:9" x14ac:dyDescent="0.2">
      <c r="D16724" s="7"/>
      <c r="E16724"/>
      <c r="F16724"/>
      <c r="G16724"/>
      <c r="H16724"/>
      <c r="I16724"/>
    </row>
    <row r="16725" spans="4:9" x14ac:dyDescent="0.2">
      <c r="D16725" s="7"/>
      <c r="E16725"/>
      <c r="F16725"/>
      <c r="G16725"/>
      <c r="H16725"/>
      <c r="I16725"/>
    </row>
    <row r="16726" spans="4:9" x14ac:dyDescent="0.2">
      <c r="D16726" s="7"/>
      <c r="E16726"/>
      <c r="F16726"/>
      <c r="G16726"/>
      <c r="H16726"/>
      <c r="I16726"/>
    </row>
    <row r="16727" spans="4:9" x14ac:dyDescent="0.2">
      <c r="D16727" s="7"/>
      <c r="E16727"/>
      <c r="F16727"/>
      <c r="G16727"/>
      <c r="H16727"/>
      <c r="I16727"/>
    </row>
    <row r="16728" spans="4:9" x14ac:dyDescent="0.2">
      <c r="D16728" s="7"/>
      <c r="E16728"/>
      <c r="F16728"/>
      <c r="G16728"/>
      <c r="H16728"/>
      <c r="I16728"/>
    </row>
    <row r="16729" spans="4:9" x14ac:dyDescent="0.2">
      <c r="D16729" s="7"/>
      <c r="E16729"/>
      <c r="F16729"/>
      <c r="G16729"/>
      <c r="H16729"/>
      <c r="I16729"/>
    </row>
    <row r="16730" spans="4:9" x14ac:dyDescent="0.2">
      <c r="D16730" s="7"/>
      <c r="E16730"/>
      <c r="F16730"/>
      <c r="G16730"/>
      <c r="H16730"/>
      <c r="I16730"/>
    </row>
    <row r="16731" spans="4:9" x14ac:dyDescent="0.2">
      <c r="D16731" s="7"/>
      <c r="E16731"/>
      <c r="F16731"/>
      <c r="G16731"/>
      <c r="H16731"/>
      <c r="I16731"/>
    </row>
    <row r="16732" spans="4:9" x14ac:dyDescent="0.2">
      <c r="D16732" s="7"/>
      <c r="E16732"/>
      <c r="F16732"/>
      <c r="G16732"/>
      <c r="H16732"/>
      <c r="I16732"/>
    </row>
    <row r="16733" spans="4:9" x14ac:dyDescent="0.2">
      <c r="D16733" s="7"/>
      <c r="E16733"/>
      <c r="F16733"/>
      <c r="G16733"/>
      <c r="H16733"/>
      <c r="I16733"/>
    </row>
    <row r="16734" spans="4:9" x14ac:dyDescent="0.2">
      <c r="D16734" s="7"/>
      <c r="E16734"/>
      <c r="F16734"/>
      <c r="G16734"/>
      <c r="H16734"/>
      <c r="I16734"/>
    </row>
    <row r="16735" spans="4:9" x14ac:dyDescent="0.2">
      <c r="D16735" s="7"/>
      <c r="E16735"/>
      <c r="F16735"/>
      <c r="G16735"/>
      <c r="H16735"/>
      <c r="I16735"/>
    </row>
    <row r="16736" spans="4:9" x14ac:dyDescent="0.2">
      <c r="D16736" s="7"/>
      <c r="E16736"/>
      <c r="F16736"/>
      <c r="G16736"/>
      <c r="H16736"/>
      <c r="I16736"/>
    </row>
    <row r="16737" spans="4:9" x14ac:dyDescent="0.2">
      <c r="D16737" s="7"/>
      <c r="E16737"/>
      <c r="F16737"/>
      <c r="G16737"/>
      <c r="H16737"/>
      <c r="I16737"/>
    </row>
    <row r="16738" spans="4:9" x14ac:dyDescent="0.2">
      <c r="D16738" s="7"/>
      <c r="E16738"/>
      <c r="F16738"/>
      <c r="G16738"/>
      <c r="H16738"/>
      <c r="I16738"/>
    </row>
    <row r="16739" spans="4:9" x14ac:dyDescent="0.2">
      <c r="D16739" s="7"/>
      <c r="E16739"/>
      <c r="F16739"/>
      <c r="G16739"/>
      <c r="H16739"/>
      <c r="I16739"/>
    </row>
    <row r="16740" spans="4:9" x14ac:dyDescent="0.2">
      <c r="D16740" s="7"/>
      <c r="E16740"/>
      <c r="F16740"/>
      <c r="G16740"/>
      <c r="H16740"/>
      <c r="I16740"/>
    </row>
    <row r="16741" spans="4:9" x14ac:dyDescent="0.2">
      <c r="D16741" s="7"/>
      <c r="E16741"/>
      <c r="F16741"/>
      <c r="G16741"/>
      <c r="H16741"/>
      <c r="I16741"/>
    </row>
    <row r="16742" spans="4:9" x14ac:dyDescent="0.2">
      <c r="D16742" s="7"/>
      <c r="E16742"/>
      <c r="F16742"/>
      <c r="G16742"/>
      <c r="H16742"/>
      <c r="I16742"/>
    </row>
    <row r="16743" spans="4:9" x14ac:dyDescent="0.2">
      <c r="D16743" s="7"/>
      <c r="E16743"/>
      <c r="F16743"/>
      <c r="G16743"/>
      <c r="H16743"/>
      <c r="I16743"/>
    </row>
    <row r="16744" spans="4:9" x14ac:dyDescent="0.2">
      <c r="D16744" s="7"/>
      <c r="E16744"/>
      <c r="F16744"/>
      <c r="G16744"/>
      <c r="H16744"/>
      <c r="I16744"/>
    </row>
    <row r="16745" spans="4:9" x14ac:dyDescent="0.2">
      <c r="D16745" s="7"/>
      <c r="E16745"/>
      <c r="F16745"/>
      <c r="G16745"/>
      <c r="H16745"/>
      <c r="I16745"/>
    </row>
    <row r="16746" spans="4:9" x14ac:dyDescent="0.2">
      <c r="D16746" s="7"/>
      <c r="E16746"/>
      <c r="F16746"/>
      <c r="G16746"/>
      <c r="H16746"/>
      <c r="I16746"/>
    </row>
    <row r="16747" spans="4:9" x14ac:dyDescent="0.2">
      <c r="D16747" s="7"/>
      <c r="E16747"/>
      <c r="F16747"/>
      <c r="G16747"/>
      <c r="H16747"/>
      <c r="I16747"/>
    </row>
    <row r="16748" spans="4:9" x14ac:dyDescent="0.2">
      <c r="D16748" s="7"/>
      <c r="E16748"/>
      <c r="F16748"/>
      <c r="G16748"/>
      <c r="H16748"/>
      <c r="I16748"/>
    </row>
    <row r="16749" spans="4:9" x14ac:dyDescent="0.2">
      <c r="D16749" s="7"/>
      <c r="E16749"/>
      <c r="F16749"/>
      <c r="G16749"/>
      <c r="H16749"/>
      <c r="I16749"/>
    </row>
    <row r="16750" spans="4:9" x14ac:dyDescent="0.2">
      <c r="D16750" s="7"/>
      <c r="E16750"/>
      <c r="F16750"/>
      <c r="G16750"/>
      <c r="H16750"/>
      <c r="I16750"/>
    </row>
    <row r="16751" spans="4:9" x14ac:dyDescent="0.2">
      <c r="D16751" s="7"/>
      <c r="E16751"/>
      <c r="F16751"/>
      <c r="G16751"/>
      <c r="H16751"/>
      <c r="I16751"/>
    </row>
    <row r="16752" spans="4:9" x14ac:dyDescent="0.2">
      <c r="D16752" s="7"/>
      <c r="E16752"/>
      <c r="F16752"/>
      <c r="G16752"/>
      <c r="H16752"/>
      <c r="I16752"/>
    </row>
    <row r="16753" spans="4:9" x14ac:dyDescent="0.2">
      <c r="D16753" s="7"/>
      <c r="E16753"/>
      <c r="F16753"/>
      <c r="G16753"/>
      <c r="H16753"/>
      <c r="I16753"/>
    </row>
    <row r="16754" spans="4:9" x14ac:dyDescent="0.2">
      <c r="D16754" s="7"/>
      <c r="E16754"/>
      <c r="F16754"/>
      <c r="G16754"/>
      <c r="H16754"/>
      <c r="I16754"/>
    </row>
    <row r="16755" spans="4:9" x14ac:dyDescent="0.2">
      <c r="D16755" s="7"/>
      <c r="E16755"/>
      <c r="F16755"/>
      <c r="G16755"/>
      <c r="H16755"/>
      <c r="I16755"/>
    </row>
    <row r="16756" spans="4:9" x14ac:dyDescent="0.2">
      <c r="D16756" s="7"/>
      <c r="E16756"/>
      <c r="F16756"/>
      <c r="G16756"/>
      <c r="H16756"/>
      <c r="I16756"/>
    </row>
    <row r="16757" spans="4:9" x14ac:dyDescent="0.2">
      <c r="D16757" s="7"/>
      <c r="E16757"/>
      <c r="F16757"/>
      <c r="G16757"/>
      <c r="H16757"/>
      <c r="I16757"/>
    </row>
    <row r="16758" spans="4:9" x14ac:dyDescent="0.2">
      <c r="D16758" s="7"/>
      <c r="E16758"/>
      <c r="F16758"/>
      <c r="G16758"/>
      <c r="H16758"/>
      <c r="I16758"/>
    </row>
    <row r="16759" spans="4:9" x14ac:dyDescent="0.2">
      <c r="D16759" s="7"/>
      <c r="E16759"/>
      <c r="F16759"/>
      <c r="G16759"/>
      <c r="H16759"/>
      <c r="I16759"/>
    </row>
    <row r="16760" spans="4:9" x14ac:dyDescent="0.2">
      <c r="D16760" s="7"/>
      <c r="E16760"/>
      <c r="F16760"/>
      <c r="G16760"/>
      <c r="H16760"/>
      <c r="I16760"/>
    </row>
    <row r="16761" spans="4:9" x14ac:dyDescent="0.2">
      <c r="D16761" s="7"/>
      <c r="E16761"/>
      <c r="F16761"/>
      <c r="G16761"/>
      <c r="H16761"/>
      <c r="I16761"/>
    </row>
    <row r="16762" spans="4:9" x14ac:dyDescent="0.2">
      <c r="D16762" s="7"/>
      <c r="E16762"/>
      <c r="F16762"/>
      <c r="G16762"/>
      <c r="H16762"/>
      <c r="I16762"/>
    </row>
    <row r="16763" spans="4:9" x14ac:dyDescent="0.2">
      <c r="D16763" s="7"/>
      <c r="E16763"/>
      <c r="F16763"/>
      <c r="G16763"/>
      <c r="H16763"/>
      <c r="I16763"/>
    </row>
    <row r="16764" spans="4:9" x14ac:dyDescent="0.2">
      <c r="D16764" s="7"/>
      <c r="E16764"/>
      <c r="F16764"/>
      <c r="G16764"/>
      <c r="H16764"/>
      <c r="I16764"/>
    </row>
    <row r="16765" spans="4:9" x14ac:dyDescent="0.2">
      <c r="D16765" s="7"/>
      <c r="E16765"/>
      <c r="F16765"/>
      <c r="G16765"/>
      <c r="H16765"/>
      <c r="I16765"/>
    </row>
    <row r="16766" spans="4:9" x14ac:dyDescent="0.2">
      <c r="D16766" s="7"/>
      <c r="E16766"/>
      <c r="F16766"/>
      <c r="G16766"/>
      <c r="H16766"/>
      <c r="I16766"/>
    </row>
    <row r="16767" spans="4:9" x14ac:dyDescent="0.2">
      <c r="D16767" s="7"/>
      <c r="E16767"/>
      <c r="F16767"/>
      <c r="G16767"/>
      <c r="H16767"/>
      <c r="I16767"/>
    </row>
    <row r="16768" spans="4:9" x14ac:dyDescent="0.2">
      <c r="D16768" s="7"/>
      <c r="E16768"/>
      <c r="F16768"/>
      <c r="G16768"/>
      <c r="H16768"/>
      <c r="I16768"/>
    </row>
    <row r="16769" spans="4:9" x14ac:dyDescent="0.2">
      <c r="D16769" s="7"/>
      <c r="E16769"/>
      <c r="F16769"/>
      <c r="G16769"/>
      <c r="H16769"/>
      <c r="I16769"/>
    </row>
    <row r="16770" spans="4:9" x14ac:dyDescent="0.2">
      <c r="D16770" s="7"/>
      <c r="E16770"/>
      <c r="F16770"/>
      <c r="G16770"/>
      <c r="H16770"/>
      <c r="I16770"/>
    </row>
    <row r="16771" spans="4:9" x14ac:dyDescent="0.2">
      <c r="D16771" s="7"/>
      <c r="E16771"/>
      <c r="F16771"/>
      <c r="G16771"/>
      <c r="H16771"/>
      <c r="I16771"/>
    </row>
    <row r="16772" spans="4:9" x14ac:dyDescent="0.2">
      <c r="D16772" s="7"/>
      <c r="E16772"/>
      <c r="F16772"/>
      <c r="G16772"/>
      <c r="H16772"/>
      <c r="I16772"/>
    </row>
    <row r="16773" spans="4:9" x14ac:dyDescent="0.2">
      <c r="D16773" s="7"/>
      <c r="E16773"/>
      <c r="F16773"/>
      <c r="G16773"/>
      <c r="H16773"/>
      <c r="I16773"/>
    </row>
    <row r="16774" spans="4:9" x14ac:dyDescent="0.2">
      <c r="D16774" s="7"/>
      <c r="E16774"/>
      <c r="F16774"/>
      <c r="G16774"/>
      <c r="H16774"/>
      <c r="I16774"/>
    </row>
    <row r="16775" spans="4:9" x14ac:dyDescent="0.2">
      <c r="D16775" s="7"/>
      <c r="E16775"/>
      <c r="F16775"/>
      <c r="G16775"/>
      <c r="H16775"/>
      <c r="I16775"/>
    </row>
    <row r="16776" spans="4:9" x14ac:dyDescent="0.2">
      <c r="D16776" s="7"/>
      <c r="E16776"/>
      <c r="F16776"/>
      <c r="G16776"/>
      <c r="H16776"/>
      <c r="I16776"/>
    </row>
    <row r="16777" spans="4:9" x14ac:dyDescent="0.2">
      <c r="D16777" s="7"/>
      <c r="E16777"/>
      <c r="F16777"/>
      <c r="G16777"/>
      <c r="H16777"/>
      <c r="I16777"/>
    </row>
    <row r="16778" spans="4:9" x14ac:dyDescent="0.2">
      <c r="D16778" s="7"/>
      <c r="E16778"/>
      <c r="F16778"/>
      <c r="G16778"/>
      <c r="H16778"/>
      <c r="I16778"/>
    </row>
    <row r="16779" spans="4:9" x14ac:dyDescent="0.2">
      <c r="D16779" s="7"/>
      <c r="E16779"/>
      <c r="F16779"/>
      <c r="G16779"/>
      <c r="H16779"/>
      <c r="I16779"/>
    </row>
    <row r="16780" spans="4:9" x14ac:dyDescent="0.2">
      <c r="D16780" s="7"/>
      <c r="E16780"/>
      <c r="F16780"/>
      <c r="G16780"/>
      <c r="H16780"/>
      <c r="I16780"/>
    </row>
    <row r="16781" spans="4:9" x14ac:dyDescent="0.2">
      <c r="D16781" s="7"/>
      <c r="E16781"/>
      <c r="F16781"/>
      <c r="G16781"/>
      <c r="H16781"/>
      <c r="I16781"/>
    </row>
    <row r="16782" spans="4:9" x14ac:dyDescent="0.2">
      <c r="D16782" s="7"/>
      <c r="E16782"/>
      <c r="F16782"/>
      <c r="G16782"/>
      <c r="H16782"/>
      <c r="I16782"/>
    </row>
    <row r="16783" spans="4:9" x14ac:dyDescent="0.2">
      <c r="D16783" s="7"/>
      <c r="E16783"/>
      <c r="F16783"/>
      <c r="G16783"/>
      <c r="H16783"/>
      <c r="I16783"/>
    </row>
    <row r="16784" spans="4:9" x14ac:dyDescent="0.2">
      <c r="D16784" s="7"/>
      <c r="E16784"/>
      <c r="F16784"/>
      <c r="G16784"/>
      <c r="H16784"/>
      <c r="I16784"/>
    </row>
    <row r="16785" spans="4:9" x14ac:dyDescent="0.2">
      <c r="D16785" s="7"/>
      <c r="E16785"/>
      <c r="F16785"/>
      <c r="G16785"/>
      <c r="H16785"/>
      <c r="I16785"/>
    </row>
    <row r="16786" spans="4:9" x14ac:dyDescent="0.2">
      <c r="D16786" s="7"/>
      <c r="E16786"/>
      <c r="F16786"/>
      <c r="G16786"/>
      <c r="H16786"/>
      <c r="I16786"/>
    </row>
    <row r="16787" spans="4:9" x14ac:dyDescent="0.2">
      <c r="D16787" s="7"/>
      <c r="E16787"/>
      <c r="F16787"/>
      <c r="G16787"/>
      <c r="H16787"/>
      <c r="I16787"/>
    </row>
    <row r="16788" spans="4:9" x14ac:dyDescent="0.2">
      <c r="D16788" s="7"/>
      <c r="E16788"/>
      <c r="F16788"/>
      <c r="G16788"/>
      <c r="H16788"/>
      <c r="I16788"/>
    </row>
    <row r="16789" spans="4:9" x14ac:dyDescent="0.2">
      <c r="D16789" s="7"/>
      <c r="E16789"/>
      <c r="F16789"/>
      <c r="G16789"/>
      <c r="H16789"/>
      <c r="I16789"/>
    </row>
    <row r="16790" spans="4:9" x14ac:dyDescent="0.2">
      <c r="D16790" s="7"/>
      <c r="E16790"/>
      <c r="F16790"/>
      <c r="G16790"/>
      <c r="H16790"/>
      <c r="I16790"/>
    </row>
    <row r="16791" spans="4:9" x14ac:dyDescent="0.2">
      <c r="D16791" s="7"/>
      <c r="E16791"/>
      <c r="F16791"/>
      <c r="G16791"/>
      <c r="H16791"/>
      <c r="I16791"/>
    </row>
    <row r="16792" spans="4:9" x14ac:dyDescent="0.2">
      <c r="D16792" s="7"/>
      <c r="E16792"/>
      <c r="F16792"/>
      <c r="G16792"/>
      <c r="H16792"/>
      <c r="I16792"/>
    </row>
    <row r="16793" spans="4:9" x14ac:dyDescent="0.2">
      <c r="D16793" s="7"/>
      <c r="E16793"/>
      <c r="F16793"/>
      <c r="G16793"/>
      <c r="H16793"/>
      <c r="I16793"/>
    </row>
    <row r="16794" spans="4:9" x14ac:dyDescent="0.2">
      <c r="D16794" s="7"/>
      <c r="E16794"/>
      <c r="F16794"/>
      <c r="G16794"/>
      <c r="H16794"/>
      <c r="I16794"/>
    </row>
    <row r="16795" spans="4:9" x14ac:dyDescent="0.2">
      <c r="D16795" s="7"/>
      <c r="E16795"/>
      <c r="F16795"/>
      <c r="G16795"/>
      <c r="H16795"/>
      <c r="I16795"/>
    </row>
    <row r="16796" spans="4:9" x14ac:dyDescent="0.2">
      <c r="D16796" s="7"/>
      <c r="E16796"/>
      <c r="F16796"/>
      <c r="G16796"/>
      <c r="H16796"/>
      <c r="I16796"/>
    </row>
    <row r="16797" spans="4:9" x14ac:dyDescent="0.2">
      <c r="D16797" s="7"/>
      <c r="E16797"/>
      <c r="F16797"/>
      <c r="G16797"/>
      <c r="H16797"/>
      <c r="I16797"/>
    </row>
    <row r="16798" spans="4:9" x14ac:dyDescent="0.2">
      <c r="D16798" s="7"/>
      <c r="E16798"/>
      <c r="F16798"/>
      <c r="G16798"/>
      <c r="H16798"/>
      <c r="I16798"/>
    </row>
    <row r="16799" spans="4:9" x14ac:dyDescent="0.2">
      <c r="D16799" s="7"/>
      <c r="E16799"/>
      <c r="F16799"/>
      <c r="G16799"/>
      <c r="H16799"/>
      <c r="I16799"/>
    </row>
    <row r="16800" spans="4:9" x14ac:dyDescent="0.2">
      <c r="D16800" s="7"/>
      <c r="E16800"/>
      <c r="F16800"/>
      <c r="G16800"/>
      <c r="H16800"/>
      <c r="I16800"/>
    </row>
    <row r="16801" spans="4:9" x14ac:dyDescent="0.2">
      <c r="D16801" s="7"/>
      <c r="E16801"/>
      <c r="F16801"/>
      <c r="G16801"/>
      <c r="H16801"/>
      <c r="I16801"/>
    </row>
    <row r="16802" spans="4:9" x14ac:dyDescent="0.2">
      <c r="D16802" s="7"/>
      <c r="E16802"/>
      <c r="F16802"/>
      <c r="G16802"/>
      <c r="H16802"/>
      <c r="I16802"/>
    </row>
    <row r="16803" spans="4:9" x14ac:dyDescent="0.2">
      <c r="D16803" s="7"/>
      <c r="E16803"/>
      <c r="F16803"/>
      <c r="G16803"/>
      <c r="H16803"/>
      <c r="I16803"/>
    </row>
    <row r="16804" spans="4:9" x14ac:dyDescent="0.2">
      <c r="D16804" s="7"/>
      <c r="E16804"/>
      <c r="F16804"/>
      <c r="G16804"/>
      <c r="H16804"/>
      <c r="I16804"/>
    </row>
    <row r="16805" spans="4:9" x14ac:dyDescent="0.2">
      <c r="D16805" s="7"/>
      <c r="E16805"/>
      <c r="F16805"/>
      <c r="G16805"/>
      <c r="H16805"/>
      <c r="I16805"/>
    </row>
    <row r="16806" spans="4:9" x14ac:dyDescent="0.2">
      <c r="D16806" s="7"/>
      <c r="E16806"/>
      <c r="F16806"/>
      <c r="G16806"/>
      <c r="H16806"/>
      <c r="I16806"/>
    </row>
    <row r="16807" spans="4:9" x14ac:dyDescent="0.2">
      <c r="D16807" s="7"/>
      <c r="E16807"/>
      <c r="F16807"/>
      <c r="G16807"/>
      <c r="H16807"/>
      <c r="I16807"/>
    </row>
    <row r="16808" spans="4:9" x14ac:dyDescent="0.2">
      <c r="D16808" s="7"/>
      <c r="E16808"/>
      <c r="F16808"/>
      <c r="G16808"/>
      <c r="H16808"/>
      <c r="I16808"/>
    </row>
    <row r="16809" spans="4:9" x14ac:dyDescent="0.2">
      <c r="D16809" s="7"/>
      <c r="E16809"/>
      <c r="F16809"/>
      <c r="G16809"/>
      <c r="H16809"/>
      <c r="I16809"/>
    </row>
    <row r="16810" spans="4:9" x14ac:dyDescent="0.2">
      <c r="D16810" s="7"/>
      <c r="E16810"/>
      <c r="F16810"/>
      <c r="G16810"/>
      <c r="H16810"/>
      <c r="I16810"/>
    </row>
    <row r="16811" spans="4:9" x14ac:dyDescent="0.2">
      <c r="D16811" s="7"/>
      <c r="E16811"/>
      <c r="F16811"/>
      <c r="G16811"/>
      <c r="H16811"/>
      <c r="I16811"/>
    </row>
    <row r="16812" spans="4:9" x14ac:dyDescent="0.2">
      <c r="D16812" s="7"/>
      <c r="E16812"/>
      <c r="F16812"/>
      <c r="G16812"/>
      <c r="H16812"/>
      <c r="I16812"/>
    </row>
    <row r="16813" spans="4:9" x14ac:dyDescent="0.2">
      <c r="D16813" s="7"/>
      <c r="E16813"/>
      <c r="F16813"/>
      <c r="G16813"/>
      <c r="H16813"/>
      <c r="I16813"/>
    </row>
    <row r="16814" spans="4:9" x14ac:dyDescent="0.2">
      <c r="D16814" s="7"/>
      <c r="E16814"/>
      <c r="F16814"/>
      <c r="G16814"/>
      <c r="H16814"/>
      <c r="I16814"/>
    </row>
    <row r="16815" spans="4:9" x14ac:dyDescent="0.2">
      <c r="D16815" s="7"/>
      <c r="E16815"/>
      <c r="F16815"/>
      <c r="G16815"/>
      <c r="H16815"/>
      <c r="I16815"/>
    </row>
    <row r="16816" spans="4:9" x14ac:dyDescent="0.2">
      <c r="D16816" s="7"/>
      <c r="E16816"/>
      <c r="F16816"/>
      <c r="G16816"/>
      <c r="H16816"/>
      <c r="I16816"/>
    </row>
    <row r="16817" spans="4:9" x14ac:dyDescent="0.2">
      <c r="D16817" s="7"/>
      <c r="E16817"/>
      <c r="F16817"/>
      <c r="G16817"/>
      <c r="H16817"/>
      <c r="I16817"/>
    </row>
    <row r="16818" spans="4:9" x14ac:dyDescent="0.2">
      <c r="D16818" s="7"/>
      <c r="E16818"/>
      <c r="F16818"/>
      <c r="G16818"/>
      <c r="H16818"/>
      <c r="I16818"/>
    </row>
    <row r="16819" spans="4:9" x14ac:dyDescent="0.2">
      <c r="D16819" s="7"/>
      <c r="E16819"/>
      <c r="F16819"/>
      <c r="G16819"/>
      <c r="H16819"/>
      <c r="I16819"/>
    </row>
    <row r="16820" spans="4:9" x14ac:dyDescent="0.2">
      <c r="D16820" s="7"/>
      <c r="E16820"/>
      <c r="F16820"/>
      <c r="G16820"/>
      <c r="H16820"/>
      <c r="I16820"/>
    </row>
    <row r="16821" spans="4:9" x14ac:dyDescent="0.2">
      <c r="D16821" s="7"/>
      <c r="E16821"/>
      <c r="F16821"/>
      <c r="G16821"/>
      <c r="H16821"/>
      <c r="I16821"/>
    </row>
    <row r="16822" spans="4:9" x14ac:dyDescent="0.2">
      <c r="D16822" s="7"/>
      <c r="E16822"/>
      <c r="F16822"/>
      <c r="G16822"/>
      <c r="H16822"/>
      <c r="I16822"/>
    </row>
    <row r="16823" spans="4:9" x14ac:dyDescent="0.2">
      <c r="D16823" s="7"/>
      <c r="E16823"/>
      <c r="F16823"/>
      <c r="G16823"/>
      <c r="H16823"/>
      <c r="I16823"/>
    </row>
    <row r="16824" spans="4:9" x14ac:dyDescent="0.2">
      <c r="D16824" s="7"/>
      <c r="E16824"/>
      <c r="F16824"/>
      <c r="G16824"/>
      <c r="H16824"/>
      <c r="I16824"/>
    </row>
    <row r="16825" spans="4:9" x14ac:dyDescent="0.2">
      <c r="D16825" s="7"/>
      <c r="E16825"/>
      <c r="F16825"/>
      <c r="G16825"/>
      <c r="H16825"/>
      <c r="I16825"/>
    </row>
    <row r="16826" spans="4:9" x14ac:dyDescent="0.2">
      <c r="D16826" s="7"/>
      <c r="E16826"/>
      <c r="F16826"/>
      <c r="G16826"/>
      <c r="H16826"/>
      <c r="I16826"/>
    </row>
    <row r="16827" spans="4:9" x14ac:dyDescent="0.2">
      <c r="D16827" s="7"/>
      <c r="E16827"/>
      <c r="F16827"/>
      <c r="G16827"/>
      <c r="H16827"/>
      <c r="I16827"/>
    </row>
    <row r="16828" spans="4:9" x14ac:dyDescent="0.2">
      <c r="D16828" s="7"/>
      <c r="E16828"/>
      <c r="F16828"/>
      <c r="G16828"/>
      <c r="H16828"/>
      <c r="I16828"/>
    </row>
    <row r="16829" spans="4:9" x14ac:dyDescent="0.2">
      <c r="D16829" s="7"/>
      <c r="E16829"/>
      <c r="F16829"/>
      <c r="G16829"/>
      <c r="H16829"/>
      <c r="I16829"/>
    </row>
    <row r="16830" spans="4:9" x14ac:dyDescent="0.2">
      <c r="D16830" s="7"/>
      <c r="E16830"/>
      <c r="F16830"/>
      <c r="G16830"/>
      <c r="H16830"/>
      <c r="I16830"/>
    </row>
    <row r="16831" spans="4:9" x14ac:dyDescent="0.2">
      <c r="D16831" s="7"/>
      <c r="E16831"/>
      <c r="F16831"/>
      <c r="G16831"/>
      <c r="H16831"/>
      <c r="I16831"/>
    </row>
    <row r="16832" spans="4:9" x14ac:dyDescent="0.2">
      <c r="D16832" s="7"/>
      <c r="E16832"/>
      <c r="F16832"/>
      <c r="G16832"/>
      <c r="H16832"/>
      <c r="I16832"/>
    </row>
    <row r="16833" spans="4:9" x14ac:dyDescent="0.2">
      <c r="D16833" s="7"/>
      <c r="E16833"/>
      <c r="F16833"/>
      <c r="G16833"/>
      <c r="H16833"/>
      <c r="I16833"/>
    </row>
    <row r="16834" spans="4:9" x14ac:dyDescent="0.2">
      <c r="D16834" s="7"/>
      <c r="E16834"/>
      <c r="F16834"/>
      <c r="G16834"/>
      <c r="H16834"/>
      <c r="I16834"/>
    </row>
    <row r="16835" spans="4:9" x14ac:dyDescent="0.2">
      <c r="D16835" s="7"/>
      <c r="E16835"/>
      <c r="F16835"/>
      <c r="G16835"/>
      <c r="H16835"/>
      <c r="I16835"/>
    </row>
    <row r="16836" spans="4:9" x14ac:dyDescent="0.2">
      <c r="D16836" s="7"/>
      <c r="E16836"/>
      <c r="F16836"/>
      <c r="G16836"/>
      <c r="H16836"/>
      <c r="I16836"/>
    </row>
    <row r="16837" spans="4:9" x14ac:dyDescent="0.2">
      <c r="D16837" s="7"/>
      <c r="E16837"/>
      <c r="F16837"/>
      <c r="G16837"/>
      <c r="H16837"/>
      <c r="I16837"/>
    </row>
    <row r="16838" spans="4:9" x14ac:dyDescent="0.2">
      <c r="D16838" s="7"/>
      <c r="E16838"/>
      <c r="F16838"/>
      <c r="G16838"/>
      <c r="H16838"/>
      <c r="I16838"/>
    </row>
    <row r="16839" spans="4:9" x14ac:dyDescent="0.2">
      <c r="D16839" s="7"/>
      <c r="E16839"/>
      <c r="F16839"/>
      <c r="G16839"/>
      <c r="H16839"/>
      <c r="I16839"/>
    </row>
    <row r="16840" spans="4:9" x14ac:dyDescent="0.2">
      <c r="D16840" s="7"/>
      <c r="E16840"/>
      <c r="F16840"/>
      <c r="G16840"/>
      <c r="H16840"/>
      <c r="I16840"/>
    </row>
    <row r="16841" spans="4:9" x14ac:dyDescent="0.2">
      <c r="D16841" s="7"/>
      <c r="E16841"/>
      <c r="F16841"/>
      <c r="G16841"/>
      <c r="H16841"/>
      <c r="I16841"/>
    </row>
    <row r="16842" spans="4:9" x14ac:dyDescent="0.2">
      <c r="D16842" s="7"/>
      <c r="E16842"/>
      <c r="F16842"/>
      <c r="G16842"/>
      <c r="H16842"/>
      <c r="I16842"/>
    </row>
    <row r="16843" spans="4:9" x14ac:dyDescent="0.2">
      <c r="D16843" s="7"/>
      <c r="E16843"/>
      <c r="F16843"/>
      <c r="G16843"/>
      <c r="H16843"/>
      <c r="I16843"/>
    </row>
    <row r="16844" spans="4:9" x14ac:dyDescent="0.2">
      <c r="D16844" s="7"/>
      <c r="E16844"/>
      <c r="F16844"/>
      <c r="G16844"/>
      <c r="H16844"/>
      <c r="I16844"/>
    </row>
    <row r="16845" spans="4:9" x14ac:dyDescent="0.2">
      <c r="D16845" s="7"/>
      <c r="E16845"/>
      <c r="F16845"/>
      <c r="G16845"/>
      <c r="H16845"/>
      <c r="I16845"/>
    </row>
    <row r="16846" spans="4:9" x14ac:dyDescent="0.2">
      <c r="D16846" s="7"/>
      <c r="E16846"/>
      <c r="F16846"/>
      <c r="G16846"/>
      <c r="H16846"/>
      <c r="I16846"/>
    </row>
    <row r="16847" spans="4:9" x14ac:dyDescent="0.2">
      <c r="D16847" s="7"/>
      <c r="E16847"/>
      <c r="F16847"/>
      <c r="G16847"/>
      <c r="H16847"/>
      <c r="I16847"/>
    </row>
    <row r="16848" spans="4:9" x14ac:dyDescent="0.2">
      <c r="D16848" s="7"/>
      <c r="E16848"/>
      <c r="F16848"/>
      <c r="G16848"/>
      <c r="H16848"/>
      <c r="I16848"/>
    </row>
    <row r="16849" spans="4:9" x14ac:dyDescent="0.2">
      <c r="D16849" s="7"/>
      <c r="E16849"/>
      <c r="F16849"/>
      <c r="G16849"/>
      <c r="H16849"/>
      <c r="I16849"/>
    </row>
    <row r="16850" spans="4:9" x14ac:dyDescent="0.2">
      <c r="D16850" s="7"/>
      <c r="E16850"/>
      <c r="F16850"/>
      <c r="G16850"/>
      <c r="H16850"/>
      <c r="I16850"/>
    </row>
    <row r="16851" spans="4:9" x14ac:dyDescent="0.2">
      <c r="D16851" s="7"/>
      <c r="E16851"/>
      <c r="F16851"/>
      <c r="G16851"/>
      <c r="H16851"/>
      <c r="I16851"/>
    </row>
    <row r="16852" spans="4:9" x14ac:dyDescent="0.2">
      <c r="D16852" s="7"/>
      <c r="E16852"/>
      <c r="F16852"/>
      <c r="G16852"/>
      <c r="H16852"/>
      <c r="I16852"/>
    </row>
    <row r="16853" spans="4:9" x14ac:dyDescent="0.2">
      <c r="D16853" s="7"/>
      <c r="E16853"/>
      <c r="F16853"/>
      <c r="G16853"/>
      <c r="H16853"/>
      <c r="I16853"/>
    </row>
    <row r="16854" spans="4:9" x14ac:dyDescent="0.2">
      <c r="D16854" s="7"/>
      <c r="E16854"/>
      <c r="F16854"/>
      <c r="G16854"/>
      <c r="H16854"/>
      <c r="I16854"/>
    </row>
    <row r="16855" spans="4:9" x14ac:dyDescent="0.2">
      <c r="D16855" s="7"/>
      <c r="E16855"/>
      <c r="F16855"/>
      <c r="G16855"/>
      <c r="H16855"/>
      <c r="I16855"/>
    </row>
    <row r="16856" spans="4:9" x14ac:dyDescent="0.2">
      <c r="D16856" s="7"/>
      <c r="E16856"/>
      <c r="F16856"/>
      <c r="G16856"/>
      <c r="H16856"/>
      <c r="I16856"/>
    </row>
    <row r="16857" spans="4:9" x14ac:dyDescent="0.2">
      <c r="D16857" s="7"/>
      <c r="E16857"/>
      <c r="F16857"/>
      <c r="G16857"/>
      <c r="H16857"/>
      <c r="I16857"/>
    </row>
    <row r="16858" spans="4:9" x14ac:dyDescent="0.2">
      <c r="D16858" s="7"/>
      <c r="E16858"/>
      <c r="F16858"/>
      <c r="G16858"/>
      <c r="H16858"/>
      <c r="I16858"/>
    </row>
    <row r="16859" spans="4:9" x14ac:dyDescent="0.2">
      <c r="D16859" s="7"/>
      <c r="E16859"/>
      <c r="F16859"/>
      <c r="G16859"/>
      <c r="H16859"/>
      <c r="I16859"/>
    </row>
    <row r="16860" spans="4:9" x14ac:dyDescent="0.2">
      <c r="D16860" s="7"/>
      <c r="E16860"/>
      <c r="F16860"/>
      <c r="G16860"/>
      <c r="H16860"/>
      <c r="I16860"/>
    </row>
    <row r="16861" spans="4:9" x14ac:dyDescent="0.2">
      <c r="D16861" s="7"/>
      <c r="E16861"/>
      <c r="F16861"/>
      <c r="G16861"/>
      <c r="H16861"/>
      <c r="I16861"/>
    </row>
    <row r="16862" spans="4:9" x14ac:dyDescent="0.2">
      <c r="D16862" s="7"/>
      <c r="E16862"/>
      <c r="F16862"/>
      <c r="G16862"/>
      <c r="H16862"/>
      <c r="I16862"/>
    </row>
    <row r="16863" spans="4:9" x14ac:dyDescent="0.2">
      <c r="D16863" s="7"/>
      <c r="E16863"/>
      <c r="F16863"/>
      <c r="G16863"/>
      <c r="H16863"/>
      <c r="I16863"/>
    </row>
    <row r="16864" spans="4:9" x14ac:dyDescent="0.2">
      <c r="D16864" s="7"/>
      <c r="E16864"/>
      <c r="F16864"/>
      <c r="G16864"/>
      <c r="H16864"/>
      <c r="I16864"/>
    </row>
    <row r="16865" spans="4:9" x14ac:dyDescent="0.2">
      <c r="D16865" s="7"/>
      <c r="E16865"/>
      <c r="F16865"/>
      <c r="G16865"/>
      <c r="H16865"/>
      <c r="I16865"/>
    </row>
    <row r="16866" spans="4:9" x14ac:dyDescent="0.2">
      <c r="D16866" s="7"/>
      <c r="E16866"/>
      <c r="F16866"/>
      <c r="G16866"/>
      <c r="H16866"/>
      <c r="I16866"/>
    </row>
    <row r="16867" spans="4:9" x14ac:dyDescent="0.2">
      <c r="D16867" s="7"/>
      <c r="E16867"/>
      <c r="F16867"/>
      <c r="G16867"/>
      <c r="H16867"/>
      <c r="I16867"/>
    </row>
    <row r="16868" spans="4:9" x14ac:dyDescent="0.2">
      <c r="D16868" s="7"/>
      <c r="E16868"/>
      <c r="F16868"/>
      <c r="G16868"/>
      <c r="H16868"/>
      <c r="I16868"/>
    </row>
    <row r="16869" spans="4:9" x14ac:dyDescent="0.2">
      <c r="D16869" s="7"/>
      <c r="E16869"/>
      <c r="F16869"/>
      <c r="G16869"/>
      <c r="H16869"/>
      <c r="I16869"/>
    </row>
    <row r="16870" spans="4:9" x14ac:dyDescent="0.2">
      <c r="D16870" s="7"/>
      <c r="E16870"/>
      <c r="F16870"/>
      <c r="G16870"/>
      <c r="H16870"/>
      <c r="I16870"/>
    </row>
    <row r="16871" spans="4:9" x14ac:dyDescent="0.2">
      <c r="D16871" s="7"/>
      <c r="E16871"/>
      <c r="F16871"/>
      <c r="G16871"/>
      <c r="H16871"/>
      <c r="I16871"/>
    </row>
    <row r="16872" spans="4:9" x14ac:dyDescent="0.2">
      <c r="D16872" s="7"/>
      <c r="E16872"/>
      <c r="F16872"/>
      <c r="G16872"/>
      <c r="H16872"/>
      <c r="I16872"/>
    </row>
    <row r="16873" spans="4:9" x14ac:dyDescent="0.2">
      <c r="D16873" s="7"/>
      <c r="E16873"/>
      <c r="F16873"/>
      <c r="G16873"/>
      <c r="H16873"/>
      <c r="I16873"/>
    </row>
    <row r="16874" spans="4:9" x14ac:dyDescent="0.2">
      <c r="D16874" s="7"/>
      <c r="E16874"/>
      <c r="F16874"/>
      <c r="G16874"/>
      <c r="H16874"/>
      <c r="I16874"/>
    </row>
    <row r="16875" spans="4:9" x14ac:dyDescent="0.2">
      <c r="D16875" s="7"/>
      <c r="E16875"/>
      <c r="F16875"/>
      <c r="G16875"/>
      <c r="H16875"/>
      <c r="I16875"/>
    </row>
    <row r="16876" spans="4:9" x14ac:dyDescent="0.2">
      <c r="D16876" s="7"/>
      <c r="E16876"/>
      <c r="F16876"/>
      <c r="G16876"/>
      <c r="H16876"/>
      <c r="I16876"/>
    </row>
    <row r="16877" spans="4:9" x14ac:dyDescent="0.2">
      <c r="D16877" s="7"/>
      <c r="E16877"/>
      <c r="F16877"/>
      <c r="G16877"/>
      <c r="H16877"/>
      <c r="I16877"/>
    </row>
    <row r="16878" spans="4:9" x14ac:dyDescent="0.2">
      <c r="D16878" s="7"/>
      <c r="E16878"/>
      <c r="F16878"/>
      <c r="G16878"/>
      <c r="H16878"/>
      <c r="I16878"/>
    </row>
    <row r="16879" spans="4:9" x14ac:dyDescent="0.2">
      <c r="D16879" s="7"/>
      <c r="E16879"/>
      <c r="F16879"/>
      <c r="G16879"/>
      <c r="H16879"/>
      <c r="I16879"/>
    </row>
    <row r="16880" spans="4:9" x14ac:dyDescent="0.2">
      <c r="D16880" s="7"/>
      <c r="E16880"/>
      <c r="F16880"/>
      <c r="G16880"/>
      <c r="H16880"/>
      <c r="I16880"/>
    </row>
    <row r="16881" spans="4:9" x14ac:dyDescent="0.2">
      <c r="D16881" s="7"/>
      <c r="E16881"/>
      <c r="F16881"/>
      <c r="G16881"/>
      <c r="H16881"/>
      <c r="I16881"/>
    </row>
    <row r="16882" spans="4:9" x14ac:dyDescent="0.2">
      <c r="D16882" s="7"/>
      <c r="E16882"/>
      <c r="F16882"/>
      <c r="G16882"/>
      <c r="H16882"/>
      <c r="I16882"/>
    </row>
    <row r="16883" spans="4:9" x14ac:dyDescent="0.2">
      <c r="D16883" s="7"/>
      <c r="E16883"/>
      <c r="F16883"/>
      <c r="G16883"/>
      <c r="H16883"/>
      <c r="I16883"/>
    </row>
    <row r="16884" spans="4:9" x14ac:dyDescent="0.2">
      <c r="D16884" s="7"/>
      <c r="E16884"/>
      <c r="F16884"/>
      <c r="G16884"/>
      <c r="H16884"/>
      <c r="I16884"/>
    </row>
    <row r="16885" spans="4:9" x14ac:dyDescent="0.2">
      <c r="D16885" s="7"/>
      <c r="E16885"/>
      <c r="F16885"/>
      <c r="G16885"/>
      <c r="H16885"/>
      <c r="I16885"/>
    </row>
    <row r="16886" spans="4:9" x14ac:dyDescent="0.2">
      <c r="D16886" s="7"/>
      <c r="E16886"/>
      <c r="F16886"/>
      <c r="G16886"/>
      <c r="H16886"/>
      <c r="I16886"/>
    </row>
    <row r="16887" spans="4:9" x14ac:dyDescent="0.2">
      <c r="D16887" s="7"/>
      <c r="E16887"/>
      <c r="F16887"/>
      <c r="G16887"/>
      <c r="H16887"/>
      <c r="I16887"/>
    </row>
    <row r="16888" spans="4:9" x14ac:dyDescent="0.2">
      <c r="D16888" s="7"/>
      <c r="E16888"/>
      <c r="F16888"/>
      <c r="G16888"/>
      <c r="H16888"/>
      <c r="I16888"/>
    </row>
    <row r="16889" spans="4:9" x14ac:dyDescent="0.2">
      <c r="D16889" s="7"/>
      <c r="E16889"/>
      <c r="F16889"/>
      <c r="G16889"/>
      <c r="H16889"/>
      <c r="I16889"/>
    </row>
    <row r="16890" spans="4:9" x14ac:dyDescent="0.2">
      <c r="D16890" s="7"/>
      <c r="E16890"/>
      <c r="F16890"/>
      <c r="G16890"/>
      <c r="H16890"/>
      <c r="I16890"/>
    </row>
    <row r="16891" spans="4:9" x14ac:dyDescent="0.2">
      <c r="D16891" s="7"/>
      <c r="E16891"/>
      <c r="F16891"/>
      <c r="G16891"/>
      <c r="H16891"/>
      <c r="I16891"/>
    </row>
    <row r="16892" spans="4:9" x14ac:dyDescent="0.2">
      <c r="D16892" s="7"/>
      <c r="E16892"/>
      <c r="F16892"/>
      <c r="G16892"/>
      <c r="H16892"/>
      <c r="I16892"/>
    </row>
    <row r="16893" spans="4:9" x14ac:dyDescent="0.2">
      <c r="D16893" s="7"/>
      <c r="E16893"/>
      <c r="F16893"/>
      <c r="G16893"/>
      <c r="H16893"/>
      <c r="I16893"/>
    </row>
    <row r="16894" spans="4:9" x14ac:dyDescent="0.2">
      <c r="D16894" s="7"/>
      <c r="E16894"/>
      <c r="F16894"/>
      <c r="G16894"/>
      <c r="H16894"/>
      <c r="I16894"/>
    </row>
    <row r="16895" spans="4:9" x14ac:dyDescent="0.2">
      <c r="D16895" s="7"/>
      <c r="E16895"/>
      <c r="F16895"/>
      <c r="G16895"/>
      <c r="H16895"/>
      <c r="I16895"/>
    </row>
    <row r="16896" spans="4:9" x14ac:dyDescent="0.2">
      <c r="D16896" s="7"/>
      <c r="E16896"/>
      <c r="F16896"/>
      <c r="G16896"/>
      <c r="H16896"/>
      <c r="I16896"/>
    </row>
    <row r="16897" spans="4:9" x14ac:dyDescent="0.2">
      <c r="D16897" s="7"/>
      <c r="E16897"/>
      <c r="F16897"/>
      <c r="G16897"/>
      <c r="H16897"/>
      <c r="I16897"/>
    </row>
    <row r="16898" spans="4:9" x14ac:dyDescent="0.2">
      <c r="D16898" s="7"/>
      <c r="E16898"/>
      <c r="F16898"/>
      <c r="G16898"/>
      <c r="H16898"/>
      <c r="I16898"/>
    </row>
    <row r="16899" spans="4:9" x14ac:dyDescent="0.2">
      <c r="D16899" s="7"/>
      <c r="E16899"/>
      <c r="F16899"/>
      <c r="G16899"/>
      <c r="H16899"/>
      <c r="I16899"/>
    </row>
    <row r="16900" spans="4:9" x14ac:dyDescent="0.2">
      <c r="D16900" s="7"/>
      <c r="E16900"/>
      <c r="F16900"/>
      <c r="G16900"/>
      <c r="H16900"/>
      <c r="I16900"/>
    </row>
    <row r="16901" spans="4:9" x14ac:dyDescent="0.2">
      <c r="D16901" s="7"/>
      <c r="E16901"/>
      <c r="F16901"/>
      <c r="G16901"/>
      <c r="H16901"/>
      <c r="I16901"/>
    </row>
    <row r="16902" spans="4:9" x14ac:dyDescent="0.2">
      <c r="D16902" s="7"/>
      <c r="E16902"/>
      <c r="F16902"/>
      <c r="G16902"/>
      <c r="H16902"/>
      <c r="I16902"/>
    </row>
    <row r="16903" spans="4:9" x14ac:dyDescent="0.2">
      <c r="D16903" s="7"/>
      <c r="E16903"/>
      <c r="F16903"/>
      <c r="G16903"/>
      <c r="H16903"/>
      <c r="I16903"/>
    </row>
    <row r="16904" spans="4:9" x14ac:dyDescent="0.2">
      <c r="D16904" s="7"/>
      <c r="E16904"/>
      <c r="F16904"/>
      <c r="G16904"/>
      <c r="H16904"/>
      <c r="I16904"/>
    </row>
    <row r="16905" spans="4:9" x14ac:dyDescent="0.2">
      <c r="D16905" s="7"/>
      <c r="E16905"/>
      <c r="F16905"/>
      <c r="G16905"/>
      <c r="H16905"/>
      <c r="I16905"/>
    </row>
    <row r="16906" spans="4:9" x14ac:dyDescent="0.2">
      <c r="D16906" s="7"/>
      <c r="E16906"/>
      <c r="F16906"/>
      <c r="G16906"/>
      <c r="H16906"/>
      <c r="I16906"/>
    </row>
    <row r="16907" spans="4:9" x14ac:dyDescent="0.2">
      <c r="D16907" s="7"/>
      <c r="E16907"/>
      <c r="F16907"/>
      <c r="G16907"/>
      <c r="H16907"/>
      <c r="I16907"/>
    </row>
    <row r="16908" spans="4:9" x14ac:dyDescent="0.2">
      <c r="D16908" s="7"/>
      <c r="E16908"/>
      <c r="F16908"/>
      <c r="G16908"/>
      <c r="H16908"/>
      <c r="I16908"/>
    </row>
    <row r="16909" spans="4:9" x14ac:dyDescent="0.2">
      <c r="D16909" s="7"/>
      <c r="E16909"/>
      <c r="F16909"/>
      <c r="G16909"/>
      <c r="H16909"/>
      <c r="I16909"/>
    </row>
    <row r="16910" spans="4:9" x14ac:dyDescent="0.2">
      <c r="D16910" s="7"/>
      <c r="E16910"/>
      <c r="F16910"/>
      <c r="G16910"/>
      <c r="H16910"/>
      <c r="I16910"/>
    </row>
    <row r="16911" spans="4:9" x14ac:dyDescent="0.2">
      <c r="D16911" s="7"/>
      <c r="E16911"/>
      <c r="F16911"/>
      <c r="G16911"/>
      <c r="H16911"/>
      <c r="I16911"/>
    </row>
    <row r="16912" spans="4:9" x14ac:dyDescent="0.2">
      <c r="D16912" s="7"/>
      <c r="E16912"/>
      <c r="F16912"/>
      <c r="G16912"/>
      <c r="H16912"/>
      <c r="I16912"/>
    </row>
    <row r="16913" spans="4:9" x14ac:dyDescent="0.2">
      <c r="D16913" s="7"/>
      <c r="E16913"/>
      <c r="F16913"/>
      <c r="G16913"/>
      <c r="H16913"/>
      <c r="I16913"/>
    </row>
    <row r="16914" spans="4:9" x14ac:dyDescent="0.2">
      <c r="D16914" s="7"/>
      <c r="E16914"/>
      <c r="F16914"/>
      <c r="G16914"/>
      <c r="H16914"/>
      <c r="I16914"/>
    </row>
    <row r="16915" spans="4:9" x14ac:dyDescent="0.2">
      <c r="D16915" s="7"/>
      <c r="E16915"/>
      <c r="F16915"/>
      <c r="G16915"/>
      <c r="H16915"/>
      <c r="I16915"/>
    </row>
    <row r="16916" spans="4:9" x14ac:dyDescent="0.2">
      <c r="D16916" s="7"/>
      <c r="E16916"/>
      <c r="F16916"/>
      <c r="G16916"/>
      <c r="H16916"/>
      <c r="I16916"/>
    </row>
    <row r="16917" spans="4:9" x14ac:dyDescent="0.2">
      <c r="D16917" s="7"/>
      <c r="E16917"/>
      <c r="F16917"/>
      <c r="G16917"/>
      <c r="H16917"/>
      <c r="I16917"/>
    </row>
    <row r="16918" spans="4:9" x14ac:dyDescent="0.2">
      <c r="D16918" s="7"/>
      <c r="E16918"/>
      <c r="F16918"/>
      <c r="G16918"/>
      <c r="H16918"/>
      <c r="I16918"/>
    </row>
    <row r="16919" spans="4:9" x14ac:dyDescent="0.2">
      <c r="D16919" s="7"/>
      <c r="E16919"/>
      <c r="F16919"/>
      <c r="G16919"/>
      <c r="H16919"/>
      <c r="I16919"/>
    </row>
    <row r="16920" spans="4:9" x14ac:dyDescent="0.2">
      <c r="D16920" s="7"/>
      <c r="E16920"/>
      <c r="F16920"/>
      <c r="G16920"/>
      <c r="H16920"/>
      <c r="I16920"/>
    </row>
    <row r="16921" spans="4:9" x14ac:dyDescent="0.2">
      <c r="D16921" s="7"/>
      <c r="E16921"/>
      <c r="F16921"/>
      <c r="G16921"/>
      <c r="H16921"/>
      <c r="I16921"/>
    </row>
    <row r="16922" spans="4:9" x14ac:dyDescent="0.2">
      <c r="D16922" s="7"/>
      <c r="E16922"/>
      <c r="F16922"/>
      <c r="G16922"/>
      <c r="H16922"/>
      <c r="I16922"/>
    </row>
    <row r="16923" spans="4:9" x14ac:dyDescent="0.2">
      <c r="D16923" s="7"/>
      <c r="E16923"/>
      <c r="F16923"/>
      <c r="G16923"/>
      <c r="H16923"/>
      <c r="I16923"/>
    </row>
    <row r="16924" spans="4:9" x14ac:dyDescent="0.2">
      <c r="D16924" s="7"/>
      <c r="E16924"/>
      <c r="F16924"/>
      <c r="G16924"/>
      <c r="H16924"/>
      <c r="I16924"/>
    </row>
    <row r="16925" spans="4:9" x14ac:dyDescent="0.2">
      <c r="D16925" s="7"/>
      <c r="E16925"/>
      <c r="F16925"/>
      <c r="G16925"/>
      <c r="H16925"/>
      <c r="I16925"/>
    </row>
    <row r="16926" spans="4:9" x14ac:dyDescent="0.2">
      <c r="D16926" s="7"/>
      <c r="E16926"/>
      <c r="F16926"/>
      <c r="G16926"/>
      <c r="H16926"/>
      <c r="I16926"/>
    </row>
    <row r="16927" spans="4:9" x14ac:dyDescent="0.2">
      <c r="D16927" s="7"/>
      <c r="E16927"/>
      <c r="F16927"/>
      <c r="G16927"/>
      <c r="H16927"/>
      <c r="I16927"/>
    </row>
    <row r="16928" spans="4:9" x14ac:dyDescent="0.2">
      <c r="D16928" s="7"/>
      <c r="E16928"/>
      <c r="F16928"/>
      <c r="G16928"/>
      <c r="H16928"/>
      <c r="I16928"/>
    </row>
    <row r="16929" spans="4:9" x14ac:dyDescent="0.2">
      <c r="D16929" s="7"/>
      <c r="E16929"/>
      <c r="F16929"/>
      <c r="G16929"/>
      <c r="H16929"/>
      <c r="I16929"/>
    </row>
    <row r="16930" spans="4:9" x14ac:dyDescent="0.2">
      <c r="D16930" s="7"/>
      <c r="E16930"/>
      <c r="F16930"/>
      <c r="G16930"/>
      <c r="H16930"/>
      <c r="I16930"/>
    </row>
    <row r="16931" spans="4:9" x14ac:dyDescent="0.2">
      <c r="D16931" s="7"/>
      <c r="E16931"/>
      <c r="F16931"/>
      <c r="G16931"/>
      <c r="H16931"/>
      <c r="I16931"/>
    </row>
    <row r="16932" spans="4:9" x14ac:dyDescent="0.2">
      <c r="D16932" s="7"/>
      <c r="E16932"/>
      <c r="F16932"/>
      <c r="G16932"/>
      <c r="H16932"/>
      <c r="I16932"/>
    </row>
    <row r="16933" spans="4:9" x14ac:dyDescent="0.2">
      <c r="D16933" s="7"/>
      <c r="E16933"/>
      <c r="F16933"/>
      <c r="G16933"/>
      <c r="H16933"/>
      <c r="I16933"/>
    </row>
    <row r="16934" spans="4:9" x14ac:dyDescent="0.2">
      <c r="D16934" s="7"/>
      <c r="E16934"/>
      <c r="F16934"/>
      <c r="G16934"/>
      <c r="H16934"/>
      <c r="I16934"/>
    </row>
    <row r="16935" spans="4:9" x14ac:dyDescent="0.2">
      <c r="D16935" s="7"/>
      <c r="E16935"/>
      <c r="F16935"/>
      <c r="G16935"/>
      <c r="H16935"/>
      <c r="I16935"/>
    </row>
    <row r="16936" spans="4:9" x14ac:dyDescent="0.2">
      <c r="D16936" s="7"/>
      <c r="E16936"/>
      <c r="F16936"/>
      <c r="G16936"/>
      <c r="H16936"/>
      <c r="I16936"/>
    </row>
    <row r="16937" spans="4:9" x14ac:dyDescent="0.2">
      <c r="D16937" s="7"/>
      <c r="E16937"/>
      <c r="F16937"/>
      <c r="G16937"/>
      <c r="H16937"/>
      <c r="I16937"/>
    </row>
    <row r="16938" spans="4:9" x14ac:dyDescent="0.2">
      <c r="D16938" s="7"/>
      <c r="E16938"/>
      <c r="F16938"/>
      <c r="G16938"/>
      <c r="H16938"/>
      <c r="I16938"/>
    </row>
    <row r="16939" spans="4:9" x14ac:dyDescent="0.2">
      <c r="D16939" s="7"/>
      <c r="E16939"/>
      <c r="F16939"/>
      <c r="G16939"/>
      <c r="H16939"/>
      <c r="I16939"/>
    </row>
    <row r="16940" spans="4:9" x14ac:dyDescent="0.2">
      <c r="D16940" s="7"/>
      <c r="E16940"/>
      <c r="F16940"/>
      <c r="G16940"/>
      <c r="H16940"/>
      <c r="I16940"/>
    </row>
    <row r="16941" spans="4:9" x14ac:dyDescent="0.2">
      <c r="D16941" s="7"/>
      <c r="E16941"/>
      <c r="F16941"/>
      <c r="G16941"/>
      <c r="H16941"/>
      <c r="I16941"/>
    </row>
    <row r="16942" spans="4:9" x14ac:dyDescent="0.2">
      <c r="D16942" s="7"/>
      <c r="E16942"/>
      <c r="F16942"/>
      <c r="G16942"/>
      <c r="H16942"/>
      <c r="I16942"/>
    </row>
    <row r="16943" spans="4:9" x14ac:dyDescent="0.2">
      <c r="D16943" s="7"/>
      <c r="E16943"/>
      <c r="F16943"/>
      <c r="G16943"/>
      <c r="H16943"/>
      <c r="I16943"/>
    </row>
    <row r="16944" spans="4:9" x14ac:dyDescent="0.2">
      <c r="D16944" s="7"/>
      <c r="E16944"/>
      <c r="F16944"/>
      <c r="G16944"/>
      <c r="H16944"/>
      <c r="I16944"/>
    </row>
    <row r="16945" spans="4:9" x14ac:dyDescent="0.2">
      <c r="D16945" s="7"/>
      <c r="E16945"/>
      <c r="F16945"/>
      <c r="G16945"/>
      <c r="H16945"/>
      <c r="I16945"/>
    </row>
    <row r="16946" spans="4:9" x14ac:dyDescent="0.2">
      <c r="D16946" s="7"/>
      <c r="E16946"/>
      <c r="F16946"/>
      <c r="G16946"/>
      <c r="H16946"/>
      <c r="I16946"/>
    </row>
    <row r="16947" spans="4:9" x14ac:dyDescent="0.2">
      <c r="D16947" s="7"/>
      <c r="E16947"/>
      <c r="F16947"/>
      <c r="G16947"/>
      <c r="H16947"/>
      <c r="I16947"/>
    </row>
    <row r="16948" spans="4:9" x14ac:dyDescent="0.2">
      <c r="D16948" s="7"/>
      <c r="E16948"/>
      <c r="F16948"/>
      <c r="G16948"/>
      <c r="H16948"/>
      <c r="I16948"/>
    </row>
    <row r="16949" spans="4:9" x14ac:dyDescent="0.2">
      <c r="D16949" s="7"/>
      <c r="E16949"/>
      <c r="F16949"/>
      <c r="G16949"/>
      <c r="H16949"/>
      <c r="I16949"/>
    </row>
    <row r="16950" spans="4:9" x14ac:dyDescent="0.2">
      <c r="D16950" s="7"/>
      <c r="E16950"/>
      <c r="F16950"/>
      <c r="G16950"/>
      <c r="H16950"/>
      <c r="I16950"/>
    </row>
    <row r="16951" spans="4:9" x14ac:dyDescent="0.2">
      <c r="D16951" s="7"/>
      <c r="E16951"/>
      <c r="F16951"/>
      <c r="G16951"/>
      <c r="H16951"/>
      <c r="I16951"/>
    </row>
    <row r="16952" spans="4:9" x14ac:dyDescent="0.2">
      <c r="D16952" s="7"/>
      <c r="E16952"/>
      <c r="F16952"/>
      <c r="G16952"/>
      <c r="H16952"/>
      <c r="I16952"/>
    </row>
    <row r="16953" spans="4:9" x14ac:dyDescent="0.2">
      <c r="D16953" s="7"/>
      <c r="E16953"/>
      <c r="F16953"/>
      <c r="G16953"/>
      <c r="H16953"/>
      <c r="I16953"/>
    </row>
    <row r="16954" spans="4:9" x14ac:dyDescent="0.2">
      <c r="D16954" s="7"/>
      <c r="E16954"/>
      <c r="F16954"/>
      <c r="G16954"/>
      <c r="H16954"/>
      <c r="I16954"/>
    </row>
    <row r="16955" spans="4:9" x14ac:dyDescent="0.2">
      <c r="D16955" s="7"/>
      <c r="E16955"/>
      <c r="F16955"/>
      <c r="G16955"/>
      <c r="H16955"/>
      <c r="I16955"/>
    </row>
    <row r="16956" spans="4:9" x14ac:dyDescent="0.2">
      <c r="D16956" s="7"/>
      <c r="E16956"/>
      <c r="F16956"/>
      <c r="G16956"/>
      <c r="H16956"/>
      <c r="I16956"/>
    </row>
    <row r="16957" spans="4:9" x14ac:dyDescent="0.2">
      <c r="D16957" s="7"/>
      <c r="E16957"/>
      <c r="F16957"/>
      <c r="G16957"/>
      <c r="H16957"/>
      <c r="I16957"/>
    </row>
    <row r="16958" spans="4:9" x14ac:dyDescent="0.2">
      <c r="D16958" s="7"/>
      <c r="E16958"/>
      <c r="F16958"/>
      <c r="G16958"/>
      <c r="H16958"/>
      <c r="I16958"/>
    </row>
    <row r="16959" spans="4:9" x14ac:dyDescent="0.2">
      <c r="D16959" s="7"/>
      <c r="E16959"/>
      <c r="F16959"/>
      <c r="G16959"/>
      <c r="H16959"/>
      <c r="I16959"/>
    </row>
    <row r="16960" spans="4:9" x14ac:dyDescent="0.2">
      <c r="D16960" s="7"/>
      <c r="E16960"/>
      <c r="F16960"/>
      <c r="G16960"/>
      <c r="H16960"/>
      <c r="I16960"/>
    </row>
    <row r="16961" spans="4:9" x14ac:dyDescent="0.2">
      <c r="D16961" s="7"/>
      <c r="E16961"/>
      <c r="F16961"/>
      <c r="G16961"/>
      <c r="H16961"/>
      <c r="I16961"/>
    </row>
    <row r="16962" spans="4:9" x14ac:dyDescent="0.2">
      <c r="D16962" s="7"/>
      <c r="E16962"/>
      <c r="F16962"/>
      <c r="G16962"/>
      <c r="H16962"/>
      <c r="I16962"/>
    </row>
    <row r="16963" spans="4:9" x14ac:dyDescent="0.2">
      <c r="D16963" s="7"/>
      <c r="E16963"/>
      <c r="F16963"/>
      <c r="G16963"/>
      <c r="H16963"/>
      <c r="I16963"/>
    </row>
    <row r="16964" spans="4:9" x14ac:dyDescent="0.2">
      <c r="D16964" s="7"/>
      <c r="E16964"/>
      <c r="F16964"/>
      <c r="G16964"/>
      <c r="H16964"/>
      <c r="I16964"/>
    </row>
    <row r="16965" spans="4:9" x14ac:dyDescent="0.2">
      <c r="D16965" s="7"/>
      <c r="E16965"/>
      <c r="F16965"/>
      <c r="G16965"/>
      <c r="H16965"/>
      <c r="I16965"/>
    </row>
    <row r="16966" spans="4:9" x14ac:dyDescent="0.2">
      <c r="D16966" s="7"/>
      <c r="E16966"/>
      <c r="F16966"/>
      <c r="G16966"/>
      <c r="H16966"/>
      <c r="I16966"/>
    </row>
    <row r="16967" spans="4:9" x14ac:dyDescent="0.2">
      <c r="D16967" s="7"/>
      <c r="E16967"/>
      <c r="F16967"/>
      <c r="G16967"/>
      <c r="H16967"/>
      <c r="I16967"/>
    </row>
    <row r="16968" spans="4:9" x14ac:dyDescent="0.2">
      <c r="D16968" s="7"/>
      <c r="E16968"/>
      <c r="F16968"/>
      <c r="G16968"/>
      <c r="H16968"/>
      <c r="I16968"/>
    </row>
    <row r="16969" spans="4:9" x14ac:dyDescent="0.2">
      <c r="D16969" s="7"/>
      <c r="E16969"/>
      <c r="F16969"/>
      <c r="G16969"/>
      <c r="H16969"/>
      <c r="I16969"/>
    </row>
    <row r="16970" spans="4:9" x14ac:dyDescent="0.2">
      <c r="D16970" s="7"/>
      <c r="E16970"/>
      <c r="F16970"/>
      <c r="G16970"/>
      <c r="H16970"/>
      <c r="I16970"/>
    </row>
    <row r="16971" spans="4:9" x14ac:dyDescent="0.2">
      <c r="D16971" s="7"/>
      <c r="E16971"/>
      <c r="F16971"/>
      <c r="G16971"/>
      <c r="H16971"/>
      <c r="I16971"/>
    </row>
    <row r="16972" spans="4:9" x14ac:dyDescent="0.2">
      <c r="D16972" s="7"/>
      <c r="E16972"/>
      <c r="F16972"/>
      <c r="G16972"/>
      <c r="H16972"/>
      <c r="I16972"/>
    </row>
    <row r="16973" spans="4:9" x14ac:dyDescent="0.2">
      <c r="D16973" s="7"/>
      <c r="E16973"/>
      <c r="F16973"/>
      <c r="G16973"/>
      <c r="H16973"/>
      <c r="I16973"/>
    </row>
    <row r="16974" spans="4:9" x14ac:dyDescent="0.2">
      <c r="D16974" s="7"/>
      <c r="E16974"/>
      <c r="F16974"/>
      <c r="G16974"/>
      <c r="H16974"/>
      <c r="I16974"/>
    </row>
    <row r="16975" spans="4:9" x14ac:dyDescent="0.2">
      <c r="D16975" s="7"/>
      <c r="E16975"/>
      <c r="F16975"/>
      <c r="G16975"/>
      <c r="H16975"/>
      <c r="I16975"/>
    </row>
    <row r="16976" spans="4:9" x14ac:dyDescent="0.2">
      <c r="D16976" s="7"/>
      <c r="E16976"/>
      <c r="F16976"/>
      <c r="G16976"/>
      <c r="H16976"/>
      <c r="I16976"/>
    </row>
    <row r="16977" spans="4:9" x14ac:dyDescent="0.2">
      <c r="D16977" s="7"/>
      <c r="E16977"/>
      <c r="F16977"/>
      <c r="G16977"/>
      <c r="H16977"/>
      <c r="I16977"/>
    </row>
    <row r="16978" spans="4:9" x14ac:dyDescent="0.2">
      <c r="D16978" s="7"/>
      <c r="E16978"/>
      <c r="F16978"/>
      <c r="G16978"/>
      <c r="H16978"/>
      <c r="I16978"/>
    </row>
    <row r="16979" spans="4:9" x14ac:dyDescent="0.2">
      <c r="D16979" s="7"/>
      <c r="E16979"/>
      <c r="F16979"/>
      <c r="G16979"/>
      <c r="H16979"/>
      <c r="I16979"/>
    </row>
    <row r="16980" spans="4:9" x14ac:dyDescent="0.2">
      <c r="D16980" s="7"/>
      <c r="E16980"/>
      <c r="F16980"/>
      <c r="G16980"/>
      <c r="H16980"/>
      <c r="I16980"/>
    </row>
    <row r="16981" spans="4:9" x14ac:dyDescent="0.2">
      <c r="D16981" s="7"/>
      <c r="E16981"/>
      <c r="F16981"/>
      <c r="G16981"/>
      <c r="H16981"/>
      <c r="I16981"/>
    </row>
    <row r="16982" spans="4:9" x14ac:dyDescent="0.2">
      <c r="D16982" s="7"/>
      <c r="E16982"/>
      <c r="F16982"/>
      <c r="G16982"/>
      <c r="H16982"/>
      <c r="I16982"/>
    </row>
    <row r="16983" spans="4:9" x14ac:dyDescent="0.2">
      <c r="D16983" s="7"/>
      <c r="E16983"/>
      <c r="F16983"/>
      <c r="G16983"/>
      <c r="H16983"/>
      <c r="I16983"/>
    </row>
    <row r="16984" spans="4:9" x14ac:dyDescent="0.2">
      <c r="D16984" s="7"/>
      <c r="E16984"/>
      <c r="F16984"/>
      <c r="G16984"/>
      <c r="H16984"/>
      <c r="I16984"/>
    </row>
    <row r="16985" spans="4:9" x14ac:dyDescent="0.2">
      <c r="D16985" s="7"/>
      <c r="E16985"/>
      <c r="F16985"/>
      <c r="G16985"/>
      <c r="H16985"/>
      <c r="I16985"/>
    </row>
    <row r="16986" spans="4:9" x14ac:dyDescent="0.2">
      <c r="D16986" s="7"/>
      <c r="E16986"/>
      <c r="F16986"/>
      <c r="G16986"/>
      <c r="H16986"/>
      <c r="I16986"/>
    </row>
    <row r="16987" spans="4:9" x14ac:dyDescent="0.2">
      <c r="D16987" s="7"/>
      <c r="E16987"/>
      <c r="F16987"/>
      <c r="G16987"/>
      <c r="H16987"/>
      <c r="I16987"/>
    </row>
    <row r="16988" spans="4:9" x14ac:dyDescent="0.2">
      <c r="D16988" s="7"/>
      <c r="E16988"/>
      <c r="F16988"/>
      <c r="G16988"/>
      <c r="H16988"/>
      <c r="I16988"/>
    </row>
    <row r="16989" spans="4:9" x14ac:dyDescent="0.2">
      <c r="D16989" s="7"/>
      <c r="E16989"/>
      <c r="F16989"/>
      <c r="G16989"/>
      <c r="H16989"/>
      <c r="I16989"/>
    </row>
    <row r="16990" spans="4:9" x14ac:dyDescent="0.2">
      <c r="D16990" s="7"/>
      <c r="E16990"/>
      <c r="F16990"/>
      <c r="G16990"/>
      <c r="H16990"/>
      <c r="I16990"/>
    </row>
    <row r="16991" spans="4:9" x14ac:dyDescent="0.2">
      <c r="D16991" s="7"/>
      <c r="E16991"/>
      <c r="F16991"/>
      <c r="G16991"/>
      <c r="H16991"/>
      <c r="I16991"/>
    </row>
    <row r="16992" spans="4:9" x14ac:dyDescent="0.2">
      <c r="D16992" s="7"/>
      <c r="E16992"/>
      <c r="F16992"/>
      <c r="G16992"/>
      <c r="H16992"/>
      <c r="I16992"/>
    </row>
    <row r="16993" spans="4:9" x14ac:dyDescent="0.2">
      <c r="D16993" s="7"/>
      <c r="E16993"/>
      <c r="F16993"/>
      <c r="G16993"/>
      <c r="H16993"/>
      <c r="I16993"/>
    </row>
    <row r="16994" spans="4:9" x14ac:dyDescent="0.2">
      <c r="D16994" s="7"/>
      <c r="E16994"/>
      <c r="F16994"/>
      <c r="G16994"/>
      <c r="H16994"/>
      <c r="I16994"/>
    </row>
    <row r="16995" spans="4:9" x14ac:dyDescent="0.2">
      <c r="D16995" s="7"/>
      <c r="E16995"/>
      <c r="F16995"/>
      <c r="G16995"/>
      <c r="H16995"/>
      <c r="I16995"/>
    </row>
    <row r="16996" spans="4:9" x14ac:dyDescent="0.2">
      <c r="D16996" s="7"/>
      <c r="E16996"/>
      <c r="F16996"/>
      <c r="G16996"/>
      <c r="H16996"/>
      <c r="I16996"/>
    </row>
    <row r="16997" spans="4:9" x14ac:dyDescent="0.2">
      <c r="D16997" s="7"/>
      <c r="E16997"/>
      <c r="F16997"/>
      <c r="G16997"/>
      <c r="H16997"/>
      <c r="I16997"/>
    </row>
    <row r="16998" spans="4:9" x14ac:dyDescent="0.2">
      <c r="D16998" s="7"/>
      <c r="E16998"/>
      <c r="F16998"/>
      <c r="G16998"/>
      <c r="H16998"/>
      <c r="I16998"/>
    </row>
    <row r="16999" spans="4:9" x14ac:dyDescent="0.2">
      <c r="D16999" s="7"/>
      <c r="E16999"/>
      <c r="F16999"/>
      <c r="G16999"/>
      <c r="H16999"/>
      <c r="I16999"/>
    </row>
    <row r="17000" spans="4:9" x14ac:dyDescent="0.2">
      <c r="D17000" s="7"/>
      <c r="E17000"/>
      <c r="F17000"/>
      <c r="G17000"/>
      <c r="H17000"/>
      <c r="I17000"/>
    </row>
    <row r="17001" spans="4:9" x14ac:dyDescent="0.2">
      <c r="D17001" s="7"/>
      <c r="E17001"/>
      <c r="F17001"/>
      <c r="G17001"/>
      <c r="H17001"/>
      <c r="I17001"/>
    </row>
    <row r="17002" spans="4:9" x14ac:dyDescent="0.2">
      <c r="D17002" s="7"/>
      <c r="E17002"/>
      <c r="F17002"/>
      <c r="G17002"/>
      <c r="H17002"/>
      <c r="I17002"/>
    </row>
    <row r="17003" spans="4:9" x14ac:dyDescent="0.2">
      <c r="D17003" s="7"/>
      <c r="E17003"/>
      <c r="F17003"/>
      <c r="G17003"/>
      <c r="H17003"/>
      <c r="I17003"/>
    </row>
    <row r="17004" spans="4:9" x14ac:dyDescent="0.2">
      <c r="D17004" s="7"/>
      <c r="E17004"/>
      <c r="F17004"/>
      <c r="G17004"/>
      <c r="H17004"/>
      <c r="I17004"/>
    </row>
    <row r="17005" spans="4:9" x14ac:dyDescent="0.2">
      <c r="D17005" s="7"/>
      <c r="E17005"/>
      <c r="F17005"/>
      <c r="G17005"/>
      <c r="H17005"/>
      <c r="I17005"/>
    </row>
    <row r="17006" spans="4:9" x14ac:dyDescent="0.2">
      <c r="D17006" s="7"/>
      <c r="E17006"/>
      <c r="F17006"/>
      <c r="G17006"/>
      <c r="H17006"/>
      <c r="I17006"/>
    </row>
    <row r="17007" spans="4:9" x14ac:dyDescent="0.2">
      <c r="D17007" s="7"/>
      <c r="E17007"/>
      <c r="F17007"/>
      <c r="G17007"/>
      <c r="H17007"/>
      <c r="I17007"/>
    </row>
    <row r="17008" spans="4:9" x14ac:dyDescent="0.2">
      <c r="D17008" s="7"/>
      <c r="E17008"/>
      <c r="F17008"/>
      <c r="G17008"/>
      <c r="H17008"/>
      <c r="I17008"/>
    </row>
    <row r="17009" spans="4:9" x14ac:dyDescent="0.2">
      <c r="D17009" s="7"/>
      <c r="E17009"/>
      <c r="F17009"/>
      <c r="G17009"/>
      <c r="H17009"/>
      <c r="I17009"/>
    </row>
    <row r="17010" spans="4:9" x14ac:dyDescent="0.2">
      <c r="D17010" s="7"/>
      <c r="E17010"/>
      <c r="F17010"/>
      <c r="G17010"/>
      <c r="H17010"/>
      <c r="I17010"/>
    </row>
    <row r="17011" spans="4:9" x14ac:dyDescent="0.2">
      <c r="D17011" s="7"/>
      <c r="E17011"/>
      <c r="F17011"/>
      <c r="G17011"/>
      <c r="H17011"/>
      <c r="I17011"/>
    </row>
    <row r="17012" spans="4:9" x14ac:dyDescent="0.2">
      <c r="D17012" s="7"/>
      <c r="E17012"/>
      <c r="F17012"/>
      <c r="G17012"/>
      <c r="H17012"/>
      <c r="I17012"/>
    </row>
    <row r="17013" spans="4:9" x14ac:dyDescent="0.2">
      <c r="D17013" s="7"/>
      <c r="E17013"/>
      <c r="F17013"/>
      <c r="G17013"/>
      <c r="H17013"/>
      <c r="I17013"/>
    </row>
    <row r="17014" spans="4:9" x14ac:dyDescent="0.2">
      <c r="D17014" s="7"/>
      <c r="E17014"/>
      <c r="F17014"/>
      <c r="G17014"/>
      <c r="H17014"/>
      <c r="I17014"/>
    </row>
    <row r="17015" spans="4:9" x14ac:dyDescent="0.2">
      <c r="D17015" s="7"/>
      <c r="E17015"/>
      <c r="F17015"/>
      <c r="G17015"/>
      <c r="H17015"/>
      <c r="I17015"/>
    </row>
    <row r="17016" spans="4:9" x14ac:dyDescent="0.2">
      <c r="D17016" s="7"/>
      <c r="E17016"/>
      <c r="F17016"/>
      <c r="G17016"/>
      <c r="H17016"/>
      <c r="I17016"/>
    </row>
    <row r="17017" spans="4:9" x14ac:dyDescent="0.2">
      <c r="D17017" s="7"/>
      <c r="E17017"/>
      <c r="F17017"/>
      <c r="G17017"/>
      <c r="H17017"/>
      <c r="I17017"/>
    </row>
    <row r="17018" spans="4:9" x14ac:dyDescent="0.2">
      <c r="D17018" s="7"/>
      <c r="E17018"/>
      <c r="F17018"/>
      <c r="G17018"/>
      <c r="H17018"/>
      <c r="I17018"/>
    </row>
    <row r="17019" spans="4:9" x14ac:dyDescent="0.2">
      <c r="D17019" s="7"/>
      <c r="E17019"/>
      <c r="F17019"/>
      <c r="G17019"/>
      <c r="H17019"/>
      <c r="I17019"/>
    </row>
    <row r="17020" spans="4:9" x14ac:dyDescent="0.2">
      <c r="D17020" s="7"/>
      <c r="E17020"/>
      <c r="F17020"/>
      <c r="G17020"/>
      <c r="H17020"/>
      <c r="I17020"/>
    </row>
    <row r="17021" spans="4:9" x14ac:dyDescent="0.2">
      <c r="D17021" s="7"/>
      <c r="E17021"/>
      <c r="F17021"/>
      <c r="G17021"/>
      <c r="H17021"/>
      <c r="I17021"/>
    </row>
    <row r="17022" spans="4:9" x14ac:dyDescent="0.2">
      <c r="D17022" s="7"/>
      <c r="E17022"/>
      <c r="F17022"/>
      <c r="G17022"/>
      <c r="H17022"/>
      <c r="I17022"/>
    </row>
    <row r="17023" spans="4:9" x14ac:dyDescent="0.2">
      <c r="D17023" s="7"/>
      <c r="E17023"/>
      <c r="F17023"/>
      <c r="G17023"/>
      <c r="H17023"/>
      <c r="I17023"/>
    </row>
    <row r="17024" spans="4:9" x14ac:dyDescent="0.2">
      <c r="D17024" s="7"/>
      <c r="E17024"/>
      <c r="F17024"/>
      <c r="G17024"/>
      <c r="H17024"/>
      <c r="I17024"/>
    </row>
    <row r="17025" spans="4:9" x14ac:dyDescent="0.2">
      <c r="D17025" s="7"/>
      <c r="E17025"/>
      <c r="F17025"/>
      <c r="G17025"/>
      <c r="H17025"/>
      <c r="I17025"/>
    </row>
    <row r="17026" spans="4:9" x14ac:dyDescent="0.2">
      <c r="D17026" s="7"/>
      <c r="E17026"/>
      <c r="F17026"/>
      <c r="G17026"/>
      <c r="H17026"/>
      <c r="I17026"/>
    </row>
    <row r="17027" spans="4:9" x14ac:dyDescent="0.2">
      <c r="D17027" s="7"/>
      <c r="E17027"/>
      <c r="F17027"/>
      <c r="G17027"/>
      <c r="H17027"/>
      <c r="I17027"/>
    </row>
    <row r="17028" spans="4:9" x14ac:dyDescent="0.2">
      <c r="D17028" s="7"/>
      <c r="E17028"/>
      <c r="F17028"/>
      <c r="G17028"/>
      <c r="H17028"/>
      <c r="I17028"/>
    </row>
    <row r="17029" spans="4:9" x14ac:dyDescent="0.2">
      <c r="D17029" s="7"/>
      <c r="E17029"/>
      <c r="F17029"/>
      <c r="G17029"/>
      <c r="H17029"/>
      <c r="I17029"/>
    </row>
    <row r="17030" spans="4:9" x14ac:dyDescent="0.2">
      <c r="D17030" s="7"/>
      <c r="E17030"/>
      <c r="F17030"/>
      <c r="G17030"/>
      <c r="H17030"/>
      <c r="I17030"/>
    </row>
    <row r="17031" spans="4:9" x14ac:dyDescent="0.2">
      <c r="D17031" s="7"/>
      <c r="E17031"/>
      <c r="F17031"/>
      <c r="G17031"/>
      <c r="H17031"/>
      <c r="I17031"/>
    </row>
    <row r="17032" spans="4:9" x14ac:dyDescent="0.2">
      <c r="D17032" s="7"/>
      <c r="E17032"/>
      <c r="F17032"/>
      <c r="G17032"/>
      <c r="H17032"/>
      <c r="I17032"/>
    </row>
    <row r="17033" spans="4:9" x14ac:dyDescent="0.2">
      <c r="D17033" s="7"/>
      <c r="E17033"/>
      <c r="F17033"/>
      <c r="G17033"/>
      <c r="H17033"/>
      <c r="I17033"/>
    </row>
    <row r="17034" spans="4:9" x14ac:dyDescent="0.2">
      <c r="D17034" s="7"/>
      <c r="E17034"/>
      <c r="F17034"/>
      <c r="G17034"/>
      <c r="H17034"/>
      <c r="I17034"/>
    </row>
    <row r="17035" spans="4:9" x14ac:dyDescent="0.2">
      <c r="D17035" s="7"/>
      <c r="E17035"/>
      <c r="F17035"/>
      <c r="G17035"/>
      <c r="H17035"/>
      <c r="I17035"/>
    </row>
    <row r="17036" spans="4:9" x14ac:dyDescent="0.2">
      <c r="D17036" s="7"/>
      <c r="E17036"/>
      <c r="F17036"/>
      <c r="G17036"/>
      <c r="H17036"/>
      <c r="I17036"/>
    </row>
    <row r="17037" spans="4:9" x14ac:dyDescent="0.2">
      <c r="D17037" s="7"/>
      <c r="E17037"/>
      <c r="F17037"/>
      <c r="G17037"/>
      <c r="H17037"/>
      <c r="I17037"/>
    </row>
    <row r="17038" spans="4:9" x14ac:dyDescent="0.2">
      <c r="D17038" s="7"/>
      <c r="E17038"/>
      <c r="F17038"/>
      <c r="G17038"/>
      <c r="H17038"/>
      <c r="I17038"/>
    </row>
    <row r="17039" spans="4:9" x14ac:dyDescent="0.2">
      <c r="D17039" s="7"/>
      <c r="E17039"/>
      <c r="F17039"/>
      <c r="G17039"/>
      <c r="H17039"/>
      <c r="I17039"/>
    </row>
    <row r="17040" spans="4:9" x14ac:dyDescent="0.2">
      <c r="D17040" s="7"/>
      <c r="E17040"/>
      <c r="F17040"/>
      <c r="G17040"/>
      <c r="H17040"/>
      <c r="I17040"/>
    </row>
    <row r="17041" spans="4:9" x14ac:dyDescent="0.2">
      <c r="D17041" s="7"/>
      <c r="E17041"/>
      <c r="F17041"/>
      <c r="G17041"/>
      <c r="H17041"/>
      <c r="I17041"/>
    </row>
    <row r="17042" spans="4:9" x14ac:dyDescent="0.2">
      <c r="D17042" s="7"/>
      <c r="E17042"/>
      <c r="F17042"/>
      <c r="G17042"/>
      <c r="H17042"/>
      <c r="I17042"/>
    </row>
    <row r="17043" spans="4:9" x14ac:dyDescent="0.2">
      <c r="D17043" s="7"/>
      <c r="E17043"/>
      <c r="F17043"/>
      <c r="G17043"/>
      <c r="H17043"/>
      <c r="I17043"/>
    </row>
    <row r="17044" spans="4:9" x14ac:dyDescent="0.2">
      <c r="D17044" s="7"/>
      <c r="E17044"/>
      <c r="F17044"/>
      <c r="G17044"/>
      <c r="H17044"/>
      <c r="I17044"/>
    </row>
    <row r="17045" spans="4:9" x14ac:dyDescent="0.2">
      <c r="D17045" s="7"/>
      <c r="E17045"/>
      <c r="F17045"/>
      <c r="G17045"/>
      <c r="H17045"/>
      <c r="I17045"/>
    </row>
    <row r="17046" spans="4:9" x14ac:dyDescent="0.2">
      <c r="D17046" s="7"/>
      <c r="E17046"/>
      <c r="F17046"/>
      <c r="G17046"/>
      <c r="H17046"/>
      <c r="I17046"/>
    </row>
    <row r="17047" spans="4:9" x14ac:dyDescent="0.2">
      <c r="D17047" s="7"/>
      <c r="E17047"/>
      <c r="F17047"/>
      <c r="G17047"/>
      <c r="H17047"/>
      <c r="I17047"/>
    </row>
    <row r="17048" spans="4:9" x14ac:dyDescent="0.2">
      <c r="D17048" s="7"/>
      <c r="E17048"/>
      <c r="F17048"/>
      <c r="G17048"/>
      <c r="H17048"/>
      <c r="I17048"/>
    </row>
    <row r="17049" spans="4:9" x14ac:dyDescent="0.2">
      <c r="D17049" s="7"/>
      <c r="E17049"/>
      <c r="F17049"/>
      <c r="G17049"/>
      <c r="H17049"/>
      <c r="I17049"/>
    </row>
    <row r="17050" spans="4:9" x14ac:dyDescent="0.2">
      <c r="D17050" s="7"/>
      <c r="E17050"/>
      <c r="F17050"/>
      <c r="G17050"/>
      <c r="H17050"/>
      <c r="I17050"/>
    </row>
    <row r="17051" spans="4:9" x14ac:dyDescent="0.2">
      <c r="D17051" s="7"/>
      <c r="E17051"/>
      <c r="F17051"/>
      <c r="G17051"/>
      <c r="H17051"/>
      <c r="I17051"/>
    </row>
    <row r="17052" spans="4:9" x14ac:dyDescent="0.2">
      <c r="D17052" s="7"/>
      <c r="E17052"/>
      <c r="F17052"/>
      <c r="G17052"/>
      <c r="H17052"/>
      <c r="I17052"/>
    </row>
    <row r="17053" spans="4:9" x14ac:dyDescent="0.2">
      <c r="D17053" s="7"/>
      <c r="E17053"/>
      <c r="F17053"/>
      <c r="G17053"/>
      <c r="H17053"/>
      <c r="I17053"/>
    </row>
    <row r="17054" spans="4:9" x14ac:dyDescent="0.2">
      <c r="D17054" s="7"/>
      <c r="E17054"/>
      <c r="F17054"/>
      <c r="G17054"/>
      <c r="H17054"/>
      <c r="I17054"/>
    </row>
    <row r="17055" spans="4:9" x14ac:dyDescent="0.2">
      <c r="D17055" s="7"/>
      <c r="E17055"/>
      <c r="F17055"/>
      <c r="G17055"/>
      <c r="H17055"/>
      <c r="I17055"/>
    </row>
    <row r="17056" spans="4:9" x14ac:dyDescent="0.2">
      <c r="D17056" s="7"/>
      <c r="E17056"/>
      <c r="F17056"/>
      <c r="G17056"/>
      <c r="H17056"/>
      <c r="I17056"/>
    </row>
    <row r="17057" spans="4:9" x14ac:dyDescent="0.2">
      <c r="D17057" s="7"/>
      <c r="E17057"/>
      <c r="F17057"/>
      <c r="G17057"/>
      <c r="H17057"/>
      <c r="I17057"/>
    </row>
    <row r="17058" spans="4:9" x14ac:dyDescent="0.2">
      <c r="D17058" s="7"/>
      <c r="E17058"/>
      <c r="F17058"/>
      <c r="G17058"/>
      <c r="H17058"/>
      <c r="I17058"/>
    </row>
    <row r="17059" spans="4:9" x14ac:dyDescent="0.2">
      <c r="D17059" s="7"/>
      <c r="E17059"/>
      <c r="F17059"/>
      <c r="G17059"/>
      <c r="H17059"/>
      <c r="I17059"/>
    </row>
    <row r="17060" spans="4:9" x14ac:dyDescent="0.2">
      <c r="D17060" s="7"/>
      <c r="E17060"/>
      <c r="F17060"/>
      <c r="G17060"/>
      <c r="H17060"/>
      <c r="I17060"/>
    </row>
    <row r="17061" spans="4:9" x14ac:dyDescent="0.2">
      <c r="D17061" s="7"/>
      <c r="E17061"/>
      <c r="F17061"/>
      <c r="G17061"/>
      <c r="H17061"/>
      <c r="I17061"/>
    </row>
    <row r="17062" spans="4:9" x14ac:dyDescent="0.2">
      <c r="D17062" s="7"/>
      <c r="E17062"/>
      <c r="F17062"/>
      <c r="G17062"/>
      <c r="H17062"/>
      <c r="I17062"/>
    </row>
    <row r="17063" spans="4:9" x14ac:dyDescent="0.2">
      <c r="D17063" s="7"/>
      <c r="E17063"/>
      <c r="F17063"/>
      <c r="G17063"/>
      <c r="H17063"/>
      <c r="I17063"/>
    </row>
    <row r="17064" spans="4:9" x14ac:dyDescent="0.2">
      <c r="D17064" s="7"/>
      <c r="E17064"/>
      <c r="F17064"/>
      <c r="G17064"/>
      <c r="H17064"/>
      <c r="I17064"/>
    </row>
    <row r="17065" spans="4:9" x14ac:dyDescent="0.2">
      <c r="D17065" s="7"/>
      <c r="E17065"/>
      <c r="F17065"/>
      <c r="G17065"/>
      <c r="H17065"/>
      <c r="I17065"/>
    </row>
    <row r="17066" spans="4:9" x14ac:dyDescent="0.2">
      <c r="D17066" s="7"/>
      <c r="E17066"/>
      <c r="F17066"/>
      <c r="G17066"/>
      <c r="H17066"/>
      <c r="I17066"/>
    </row>
    <row r="17067" spans="4:9" x14ac:dyDescent="0.2">
      <c r="D17067" s="7"/>
      <c r="E17067"/>
      <c r="F17067"/>
      <c r="G17067"/>
      <c r="H17067"/>
      <c r="I17067"/>
    </row>
    <row r="17068" spans="4:9" x14ac:dyDescent="0.2">
      <c r="D17068" s="7"/>
      <c r="E17068"/>
      <c r="F17068"/>
      <c r="G17068"/>
      <c r="H17068"/>
      <c r="I17068"/>
    </row>
    <row r="17069" spans="4:9" x14ac:dyDescent="0.2">
      <c r="D17069" s="7"/>
      <c r="E17069"/>
      <c r="F17069"/>
      <c r="G17069"/>
      <c r="H17069"/>
      <c r="I17069"/>
    </row>
    <row r="17070" spans="4:9" x14ac:dyDescent="0.2">
      <c r="D17070" s="7"/>
      <c r="E17070"/>
      <c r="F17070"/>
      <c r="G17070"/>
      <c r="H17070"/>
      <c r="I17070"/>
    </row>
    <row r="17071" spans="4:9" x14ac:dyDescent="0.2">
      <c r="D17071" s="7"/>
      <c r="E17071"/>
      <c r="F17071"/>
      <c r="G17071"/>
      <c r="H17071"/>
      <c r="I17071"/>
    </row>
    <row r="17072" spans="4:9" x14ac:dyDescent="0.2">
      <c r="D17072" s="7"/>
      <c r="E17072"/>
      <c r="F17072"/>
      <c r="G17072"/>
      <c r="H17072"/>
      <c r="I17072"/>
    </row>
    <row r="17073" spans="4:9" x14ac:dyDescent="0.2">
      <c r="D17073" s="7"/>
      <c r="E17073"/>
      <c r="F17073"/>
      <c r="G17073"/>
      <c r="H17073"/>
      <c r="I17073"/>
    </row>
    <row r="17074" spans="4:9" x14ac:dyDescent="0.2">
      <c r="D17074" s="7"/>
      <c r="E17074"/>
      <c r="F17074"/>
      <c r="G17074"/>
      <c r="H17074"/>
      <c r="I17074"/>
    </row>
    <row r="17075" spans="4:9" x14ac:dyDescent="0.2">
      <c r="D17075" s="7"/>
      <c r="E17075"/>
      <c r="F17075"/>
      <c r="G17075"/>
      <c r="H17075"/>
      <c r="I17075"/>
    </row>
    <row r="17076" spans="4:9" x14ac:dyDescent="0.2">
      <c r="D17076" s="7"/>
      <c r="E17076"/>
      <c r="F17076"/>
      <c r="G17076"/>
      <c r="H17076"/>
      <c r="I17076"/>
    </row>
    <row r="17077" spans="4:9" x14ac:dyDescent="0.2">
      <c r="D17077" s="7"/>
      <c r="E17077"/>
      <c r="F17077"/>
      <c r="G17077"/>
      <c r="H17077"/>
      <c r="I17077"/>
    </row>
    <row r="17078" spans="4:9" x14ac:dyDescent="0.2">
      <c r="D17078" s="7"/>
      <c r="E17078"/>
      <c r="F17078"/>
      <c r="G17078"/>
      <c r="H17078"/>
      <c r="I17078"/>
    </row>
    <row r="17079" spans="4:9" x14ac:dyDescent="0.2">
      <c r="D17079" s="7"/>
      <c r="E17079"/>
      <c r="F17079"/>
      <c r="G17079"/>
      <c r="H17079"/>
      <c r="I17079"/>
    </row>
    <row r="17080" spans="4:9" x14ac:dyDescent="0.2">
      <c r="D17080" s="7"/>
      <c r="E17080"/>
      <c r="F17080"/>
      <c r="G17080"/>
      <c r="H17080"/>
      <c r="I17080"/>
    </row>
    <row r="17081" spans="4:9" x14ac:dyDescent="0.2">
      <c r="D17081" s="7"/>
      <c r="E17081"/>
      <c r="F17081"/>
      <c r="G17081"/>
      <c r="H17081"/>
      <c r="I17081"/>
    </row>
    <row r="17082" spans="4:9" x14ac:dyDescent="0.2">
      <c r="D17082" s="7"/>
      <c r="E17082"/>
      <c r="F17082"/>
      <c r="G17082"/>
      <c r="H17082"/>
      <c r="I17082"/>
    </row>
    <row r="17083" spans="4:9" x14ac:dyDescent="0.2">
      <c r="D17083" s="7"/>
      <c r="E17083"/>
      <c r="F17083"/>
      <c r="G17083"/>
      <c r="H17083"/>
      <c r="I17083"/>
    </row>
    <row r="17084" spans="4:9" x14ac:dyDescent="0.2">
      <c r="D17084" s="7"/>
      <c r="E17084"/>
      <c r="F17084"/>
      <c r="G17084"/>
      <c r="H17084"/>
      <c r="I17084"/>
    </row>
    <row r="17085" spans="4:9" x14ac:dyDescent="0.2">
      <c r="D17085" s="7"/>
      <c r="E17085"/>
      <c r="F17085"/>
      <c r="G17085"/>
      <c r="H17085"/>
      <c r="I17085"/>
    </row>
    <row r="17086" spans="4:9" x14ac:dyDescent="0.2">
      <c r="D17086" s="7"/>
      <c r="E17086"/>
      <c r="F17086"/>
      <c r="G17086"/>
      <c r="H17086"/>
      <c r="I17086"/>
    </row>
    <row r="17087" spans="4:9" x14ac:dyDescent="0.2">
      <c r="D17087" s="7"/>
      <c r="E17087"/>
      <c r="F17087"/>
      <c r="G17087"/>
      <c r="H17087"/>
      <c r="I17087"/>
    </row>
    <row r="17088" spans="4:9" x14ac:dyDescent="0.2">
      <c r="D17088" s="7"/>
      <c r="E17088"/>
      <c r="F17088"/>
      <c r="G17088"/>
      <c r="H17088"/>
      <c r="I17088"/>
    </row>
    <row r="17089" spans="4:9" x14ac:dyDescent="0.2">
      <c r="D17089" s="7"/>
      <c r="E17089"/>
      <c r="F17089"/>
      <c r="G17089"/>
      <c r="H17089"/>
      <c r="I17089"/>
    </row>
    <row r="17090" spans="4:9" x14ac:dyDescent="0.2">
      <c r="D17090" s="7"/>
      <c r="E17090"/>
      <c r="F17090"/>
      <c r="G17090"/>
      <c r="H17090"/>
      <c r="I17090"/>
    </row>
    <row r="17091" spans="4:9" x14ac:dyDescent="0.2">
      <c r="D17091" s="7"/>
      <c r="E17091"/>
      <c r="F17091"/>
      <c r="G17091"/>
      <c r="H17091"/>
      <c r="I17091"/>
    </row>
    <row r="17092" spans="4:9" x14ac:dyDescent="0.2">
      <c r="D17092" s="7"/>
      <c r="E17092"/>
      <c r="F17092"/>
      <c r="G17092"/>
      <c r="H17092"/>
      <c r="I17092"/>
    </row>
    <row r="17093" spans="4:9" x14ac:dyDescent="0.2">
      <c r="D17093" s="7"/>
      <c r="E17093"/>
      <c r="F17093"/>
      <c r="G17093"/>
      <c r="H17093"/>
      <c r="I17093"/>
    </row>
    <row r="17094" spans="4:9" x14ac:dyDescent="0.2">
      <c r="D17094" s="7"/>
      <c r="E17094"/>
      <c r="F17094"/>
      <c r="G17094"/>
      <c r="H17094"/>
      <c r="I17094"/>
    </row>
    <row r="17095" spans="4:9" x14ac:dyDescent="0.2">
      <c r="D17095" s="7"/>
      <c r="E17095"/>
      <c r="F17095"/>
      <c r="G17095"/>
      <c r="H17095"/>
      <c r="I17095"/>
    </row>
    <row r="17096" spans="4:9" x14ac:dyDescent="0.2">
      <c r="D17096" s="7"/>
      <c r="E17096"/>
      <c r="F17096"/>
      <c r="G17096"/>
      <c r="H17096"/>
      <c r="I17096"/>
    </row>
    <row r="17097" spans="4:9" x14ac:dyDescent="0.2">
      <c r="D17097" s="7"/>
      <c r="E17097"/>
      <c r="F17097"/>
      <c r="G17097"/>
      <c r="H17097"/>
      <c r="I17097"/>
    </row>
    <row r="17098" spans="4:9" x14ac:dyDescent="0.2">
      <c r="D17098" s="7"/>
      <c r="E17098"/>
      <c r="F17098"/>
      <c r="G17098"/>
      <c r="H17098"/>
      <c r="I17098"/>
    </row>
    <row r="17099" spans="4:9" x14ac:dyDescent="0.2">
      <c r="D17099" s="7"/>
      <c r="E17099"/>
      <c r="F17099"/>
      <c r="G17099"/>
      <c r="H17099"/>
      <c r="I17099"/>
    </row>
    <row r="17100" spans="4:9" x14ac:dyDescent="0.2">
      <c r="D17100" s="7"/>
      <c r="E17100"/>
      <c r="F17100"/>
      <c r="G17100"/>
      <c r="H17100"/>
      <c r="I17100"/>
    </row>
    <row r="17101" spans="4:9" x14ac:dyDescent="0.2">
      <c r="D17101" s="7"/>
      <c r="E17101"/>
      <c r="F17101"/>
      <c r="G17101"/>
      <c r="H17101"/>
      <c r="I17101"/>
    </row>
    <row r="17102" spans="4:9" x14ac:dyDescent="0.2">
      <c r="D17102" s="7"/>
      <c r="E17102"/>
      <c r="F17102"/>
      <c r="G17102"/>
      <c r="H17102"/>
      <c r="I17102"/>
    </row>
    <row r="17103" spans="4:9" x14ac:dyDescent="0.2">
      <c r="D17103" s="7"/>
      <c r="E17103"/>
      <c r="F17103"/>
      <c r="G17103"/>
      <c r="H17103"/>
      <c r="I17103"/>
    </row>
    <row r="17104" spans="4:9" x14ac:dyDescent="0.2">
      <c r="D17104" s="7"/>
      <c r="E17104"/>
      <c r="F17104"/>
      <c r="G17104"/>
      <c r="H17104"/>
      <c r="I17104"/>
    </row>
    <row r="17105" spans="4:9" x14ac:dyDescent="0.2">
      <c r="D17105" s="7"/>
      <c r="E17105"/>
      <c r="F17105"/>
      <c r="G17105"/>
      <c r="H17105"/>
      <c r="I17105"/>
    </row>
    <row r="17106" spans="4:9" x14ac:dyDescent="0.2">
      <c r="D17106" s="7"/>
      <c r="E17106"/>
      <c r="F17106"/>
      <c r="G17106"/>
      <c r="H17106"/>
      <c r="I17106"/>
    </row>
    <row r="17107" spans="4:9" x14ac:dyDescent="0.2">
      <c r="D17107" s="7"/>
      <c r="E17107"/>
      <c r="F17107"/>
      <c r="G17107"/>
      <c r="H17107"/>
      <c r="I17107"/>
    </row>
    <row r="17108" spans="4:9" x14ac:dyDescent="0.2">
      <c r="D17108" s="7"/>
      <c r="E17108"/>
      <c r="F17108"/>
      <c r="G17108"/>
      <c r="H17108"/>
      <c r="I17108"/>
    </row>
    <row r="17109" spans="4:9" x14ac:dyDescent="0.2">
      <c r="D17109" s="7"/>
      <c r="E17109"/>
      <c r="F17109"/>
      <c r="G17109"/>
      <c r="H17109"/>
      <c r="I17109"/>
    </row>
    <row r="17110" spans="4:9" x14ac:dyDescent="0.2">
      <c r="D17110" s="7"/>
      <c r="E17110"/>
      <c r="F17110"/>
      <c r="G17110"/>
      <c r="H17110"/>
      <c r="I17110"/>
    </row>
    <row r="17111" spans="4:9" x14ac:dyDescent="0.2">
      <c r="D17111" s="7"/>
      <c r="E17111"/>
      <c r="F17111"/>
      <c r="G17111"/>
      <c r="H17111"/>
      <c r="I17111"/>
    </row>
    <row r="17112" spans="4:9" x14ac:dyDescent="0.2">
      <c r="D17112" s="7"/>
      <c r="E17112"/>
      <c r="F17112"/>
      <c r="G17112"/>
      <c r="H17112"/>
      <c r="I17112"/>
    </row>
    <row r="17113" spans="4:9" x14ac:dyDescent="0.2">
      <c r="D17113" s="7"/>
      <c r="E17113"/>
      <c r="F17113"/>
      <c r="G17113"/>
      <c r="H17113"/>
      <c r="I17113"/>
    </row>
    <row r="17114" spans="4:9" x14ac:dyDescent="0.2">
      <c r="D17114" s="7"/>
      <c r="E17114"/>
      <c r="F17114"/>
      <c r="G17114"/>
      <c r="H17114"/>
      <c r="I17114"/>
    </row>
    <row r="17115" spans="4:9" x14ac:dyDescent="0.2">
      <c r="D17115" s="7"/>
      <c r="E17115"/>
      <c r="F17115"/>
      <c r="G17115"/>
      <c r="H17115"/>
      <c r="I17115"/>
    </row>
    <row r="17116" spans="4:9" x14ac:dyDescent="0.2">
      <c r="D17116" s="7"/>
      <c r="E17116"/>
      <c r="F17116"/>
      <c r="G17116"/>
      <c r="H17116"/>
      <c r="I17116"/>
    </row>
    <row r="17117" spans="4:9" x14ac:dyDescent="0.2">
      <c r="D17117" s="7"/>
      <c r="E17117"/>
      <c r="F17117"/>
      <c r="G17117"/>
      <c r="H17117"/>
      <c r="I17117"/>
    </row>
    <row r="17118" spans="4:9" x14ac:dyDescent="0.2">
      <c r="D17118" s="7"/>
      <c r="E17118"/>
      <c r="F17118"/>
      <c r="G17118"/>
      <c r="H17118"/>
      <c r="I17118"/>
    </row>
    <row r="17119" spans="4:9" x14ac:dyDescent="0.2">
      <c r="D17119" s="7"/>
      <c r="E17119"/>
      <c r="F17119"/>
      <c r="G17119"/>
      <c r="H17119"/>
      <c r="I17119"/>
    </row>
    <row r="17120" spans="4:9" x14ac:dyDescent="0.2">
      <c r="D17120" s="7"/>
      <c r="E17120"/>
      <c r="F17120"/>
      <c r="G17120"/>
      <c r="H17120"/>
      <c r="I17120"/>
    </row>
    <row r="17121" spans="4:9" x14ac:dyDescent="0.2">
      <c r="D17121" s="7"/>
      <c r="E17121"/>
      <c r="F17121"/>
      <c r="G17121"/>
      <c r="H17121"/>
      <c r="I17121"/>
    </row>
    <row r="17122" spans="4:9" x14ac:dyDescent="0.2">
      <c r="D17122" s="7"/>
      <c r="E17122"/>
      <c r="F17122"/>
      <c r="G17122"/>
      <c r="H17122"/>
      <c r="I17122"/>
    </row>
    <row r="17123" spans="4:9" x14ac:dyDescent="0.2">
      <c r="D17123" s="7"/>
      <c r="E17123"/>
      <c r="F17123"/>
      <c r="G17123"/>
      <c r="H17123"/>
      <c r="I17123"/>
    </row>
    <row r="17124" spans="4:9" x14ac:dyDescent="0.2">
      <c r="D17124" s="7"/>
      <c r="E17124"/>
      <c r="F17124"/>
      <c r="G17124"/>
      <c r="H17124"/>
      <c r="I17124"/>
    </row>
    <row r="17125" spans="4:9" x14ac:dyDescent="0.2">
      <c r="D17125" s="7"/>
      <c r="E17125"/>
      <c r="F17125"/>
      <c r="G17125"/>
      <c r="H17125"/>
      <c r="I17125"/>
    </row>
    <row r="17126" spans="4:9" x14ac:dyDescent="0.2">
      <c r="D17126" s="7"/>
      <c r="E17126"/>
      <c r="F17126"/>
      <c r="G17126"/>
      <c r="H17126"/>
      <c r="I17126"/>
    </row>
    <row r="17127" spans="4:9" x14ac:dyDescent="0.2">
      <c r="D17127" s="7"/>
      <c r="E17127"/>
      <c r="F17127"/>
      <c r="G17127"/>
      <c r="H17127"/>
      <c r="I17127"/>
    </row>
    <row r="17128" spans="4:9" x14ac:dyDescent="0.2">
      <c r="D17128" s="7"/>
      <c r="E17128"/>
      <c r="F17128"/>
      <c r="G17128"/>
      <c r="H17128"/>
      <c r="I17128"/>
    </row>
    <row r="17129" spans="4:9" x14ac:dyDescent="0.2">
      <c r="D17129" s="7"/>
      <c r="E17129"/>
      <c r="F17129"/>
      <c r="G17129"/>
      <c r="H17129"/>
      <c r="I17129"/>
    </row>
    <row r="17130" spans="4:9" x14ac:dyDescent="0.2">
      <c r="D17130" s="7"/>
      <c r="E17130"/>
      <c r="F17130"/>
      <c r="G17130"/>
      <c r="H17130"/>
      <c r="I17130"/>
    </row>
    <row r="17131" spans="4:9" x14ac:dyDescent="0.2">
      <c r="D17131" s="7"/>
      <c r="E17131"/>
      <c r="F17131"/>
      <c r="G17131"/>
      <c r="H17131"/>
      <c r="I17131"/>
    </row>
    <row r="17132" spans="4:9" x14ac:dyDescent="0.2">
      <c r="D17132" s="7"/>
      <c r="E17132"/>
      <c r="F17132"/>
      <c r="G17132"/>
      <c r="H17132"/>
      <c r="I17132"/>
    </row>
    <row r="17133" spans="4:9" x14ac:dyDescent="0.2">
      <c r="D17133" s="7"/>
      <c r="E17133"/>
      <c r="F17133"/>
      <c r="G17133"/>
      <c r="H17133"/>
      <c r="I17133"/>
    </row>
    <row r="17134" spans="4:9" x14ac:dyDescent="0.2">
      <c r="D17134" s="7"/>
      <c r="E17134"/>
      <c r="F17134"/>
      <c r="G17134"/>
      <c r="H17134"/>
      <c r="I17134"/>
    </row>
    <row r="17135" spans="4:9" x14ac:dyDescent="0.2">
      <c r="D17135" s="7"/>
      <c r="E17135"/>
      <c r="F17135"/>
      <c r="G17135"/>
      <c r="H17135"/>
      <c r="I17135"/>
    </row>
    <row r="17136" spans="4:9" x14ac:dyDescent="0.2">
      <c r="D17136" s="7"/>
      <c r="E17136"/>
      <c r="F17136"/>
      <c r="G17136"/>
      <c r="H17136"/>
      <c r="I17136"/>
    </row>
    <row r="17137" spans="4:9" x14ac:dyDescent="0.2">
      <c r="D17137" s="7"/>
      <c r="E17137"/>
      <c r="F17137"/>
      <c r="G17137"/>
      <c r="H17137"/>
      <c r="I17137"/>
    </row>
    <row r="17138" spans="4:9" x14ac:dyDescent="0.2">
      <c r="D17138" s="7"/>
      <c r="E17138"/>
      <c r="F17138"/>
      <c r="G17138"/>
      <c r="H17138"/>
      <c r="I17138"/>
    </row>
    <row r="17139" spans="4:9" x14ac:dyDescent="0.2">
      <c r="D17139" s="7"/>
      <c r="E17139"/>
      <c r="F17139"/>
      <c r="G17139"/>
      <c r="H17139"/>
      <c r="I17139"/>
    </row>
    <row r="17140" spans="4:9" x14ac:dyDescent="0.2">
      <c r="D17140" s="7"/>
      <c r="E17140"/>
      <c r="F17140"/>
      <c r="G17140"/>
      <c r="H17140"/>
      <c r="I17140"/>
    </row>
    <row r="17141" spans="4:9" x14ac:dyDescent="0.2">
      <c r="D17141" s="7"/>
      <c r="E17141"/>
      <c r="F17141"/>
      <c r="G17141"/>
      <c r="H17141"/>
      <c r="I17141"/>
    </row>
    <row r="17142" spans="4:9" x14ac:dyDescent="0.2">
      <c r="D17142" s="7"/>
      <c r="E17142"/>
      <c r="F17142"/>
      <c r="G17142"/>
      <c r="H17142"/>
      <c r="I17142"/>
    </row>
    <row r="17143" spans="4:9" x14ac:dyDescent="0.2">
      <c r="D17143" s="7"/>
      <c r="E17143"/>
      <c r="F17143"/>
      <c r="G17143"/>
      <c r="H17143"/>
      <c r="I17143"/>
    </row>
    <row r="17144" spans="4:9" x14ac:dyDescent="0.2">
      <c r="D17144" s="7"/>
      <c r="E17144"/>
      <c r="F17144"/>
      <c r="G17144"/>
      <c r="H17144"/>
      <c r="I17144"/>
    </row>
    <row r="17145" spans="4:9" x14ac:dyDescent="0.2">
      <c r="D17145" s="7"/>
      <c r="E17145"/>
      <c r="F17145"/>
      <c r="G17145"/>
      <c r="H17145"/>
      <c r="I17145"/>
    </row>
    <row r="17146" spans="4:9" x14ac:dyDescent="0.2">
      <c r="D17146" s="7"/>
      <c r="E17146"/>
      <c r="F17146"/>
      <c r="G17146"/>
      <c r="H17146"/>
      <c r="I17146"/>
    </row>
    <row r="17147" spans="4:9" x14ac:dyDescent="0.2">
      <c r="D17147" s="7"/>
      <c r="E17147"/>
      <c r="F17147"/>
      <c r="G17147"/>
      <c r="H17147"/>
      <c r="I17147"/>
    </row>
    <row r="17148" spans="4:9" x14ac:dyDescent="0.2">
      <c r="D17148" s="7"/>
      <c r="E17148"/>
      <c r="F17148"/>
      <c r="G17148"/>
      <c r="H17148"/>
      <c r="I17148"/>
    </row>
    <row r="17149" spans="4:9" x14ac:dyDescent="0.2">
      <c r="D17149" s="7"/>
      <c r="E17149"/>
      <c r="F17149"/>
      <c r="G17149"/>
      <c r="H17149"/>
      <c r="I17149"/>
    </row>
    <row r="17150" spans="4:9" x14ac:dyDescent="0.2">
      <c r="D17150" s="7"/>
      <c r="E17150"/>
      <c r="F17150"/>
      <c r="G17150"/>
      <c r="H17150"/>
      <c r="I17150"/>
    </row>
    <row r="17151" spans="4:9" x14ac:dyDescent="0.2">
      <c r="D17151" s="7"/>
      <c r="E17151"/>
      <c r="F17151"/>
      <c r="G17151"/>
      <c r="H17151"/>
      <c r="I17151"/>
    </row>
    <row r="17152" spans="4:9" x14ac:dyDescent="0.2">
      <c r="D17152" s="7"/>
      <c r="E17152"/>
      <c r="F17152"/>
      <c r="G17152"/>
      <c r="H17152"/>
      <c r="I17152"/>
    </row>
    <row r="17153" spans="4:9" x14ac:dyDescent="0.2">
      <c r="D17153" s="7"/>
      <c r="E17153"/>
      <c r="F17153"/>
      <c r="G17153"/>
      <c r="H17153"/>
      <c r="I17153"/>
    </row>
    <row r="17154" spans="4:9" x14ac:dyDescent="0.2">
      <c r="D17154" s="7"/>
      <c r="E17154"/>
      <c r="F17154"/>
      <c r="G17154"/>
      <c r="H17154"/>
      <c r="I17154"/>
    </row>
    <row r="17155" spans="4:9" x14ac:dyDescent="0.2">
      <c r="D17155" s="7"/>
      <c r="E17155"/>
      <c r="F17155"/>
      <c r="G17155"/>
      <c r="H17155"/>
      <c r="I17155"/>
    </row>
    <row r="17156" spans="4:9" x14ac:dyDescent="0.2">
      <c r="D17156" s="7"/>
      <c r="E17156"/>
      <c r="F17156"/>
      <c r="G17156"/>
      <c r="H17156"/>
      <c r="I17156"/>
    </row>
    <row r="17157" spans="4:9" x14ac:dyDescent="0.2">
      <c r="D17157" s="7"/>
      <c r="E17157"/>
      <c r="F17157"/>
      <c r="G17157"/>
      <c r="H17157"/>
      <c r="I17157"/>
    </row>
    <row r="17158" spans="4:9" x14ac:dyDescent="0.2">
      <c r="D17158" s="7"/>
      <c r="E17158"/>
      <c r="F17158"/>
      <c r="G17158"/>
      <c r="H17158"/>
      <c r="I17158"/>
    </row>
    <row r="17159" spans="4:9" x14ac:dyDescent="0.2">
      <c r="D17159" s="7"/>
      <c r="E17159"/>
      <c r="F17159"/>
      <c r="G17159"/>
      <c r="H17159"/>
      <c r="I17159"/>
    </row>
    <row r="17160" spans="4:9" x14ac:dyDescent="0.2">
      <c r="D17160" s="7"/>
      <c r="E17160"/>
      <c r="F17160"/>
      <c r="G17160"/>
      <c r="H17160"/>
      <c r="I17160"/>
    </row>
    <row r="17161" spans="4:9" x14ac:dyDescent="0.2">
      <c r="D17161" s="7"/>
      <c r="E17161"/>
      <c r="F17161"/>
      <c r="G17161"/>
      <c r="H17161"/>
      <c r="I17161"/>
    </row>
    <row r="17162" spans="4:9" x14ac:dyDescent="0.2">
      <c r="D17162" s="7"/>
      <c r="E17162"/>
      <c r="F17162"/>
      <c r="G17162"/>
      <c r="H17162"/>
      <c r="I17162"/>
    </row>
    <row r="17163" spans="4:9" x14ac:dyDescent="0.2">
      <c r="D17163" s="7"/>
      <c r="E17163"/>
      <c r="F17163"/>
      <c r="G17163"/>
      <c r="H17163"/>
      <c r="I17163"/>
    </row>
    <row r="17164" spans="4:9" x14ac:dyDescent="0.2">
      <c r="D17164" s="7"/>
      <c r="E17164"/>
      <c r="F17164"/>
      <c r="G17164"/>
      <c r="H17164"/>
      <c r="I17164"/>
    </row>
    <row r="17165" spans="4:9" x14ac:dyDescent="0.2">
      <c r="D17165" s="7"/>
      <c r="E17165"/>
      <c r="F17165"/>
      <c r="G17165"/>
      <c r="H17165"/>
      <c r="I17165"/>
    </row>
    <row r="17166" spans="4:9" x14ac:dyDescent="0.2">
      <c r="D17166" s="7"/>
      <c r="E17166"/>
      <c r="F17166"/>
      <c r="G17166"/>
      <c r="H17166"/>
      <c r="I17166"/>
    </row>
    <row r="17167" spans="4:9" x14ac:dyDescent="0.2">
      <c r="D17167" s="7"/>
      <c r="E17167"/>
      <c r="F17167"/>
      <c r="G17167"/>
      <c r="H17167"/>
      <c r="I17167"/>
    </row>
    <row r="17168" spans="4:9" x14ac:dyDescent="0.2">
      <c r="D17168" s="7"/>
      <c r="E17168"/>
      <c r="F17168"/>
      <c r="G17168"/>
      <c r="H17168"/>
      <c r="I17168"/>
    </row>
    <row r="17169" spans="4:9" x14ac:dyDescent="0.2">
      <c r="D17169" s="7"/>
      <c r="E17169"/>
      <c r="F17169"/>
      <c r="G17169"/>
      <c r="H17169"/>
      <c r="I17169"/>
    </row>
    <row r="17170" spans="4:9" x14ac:dyDescent="0.2">
      <c r="D17170" s="7"/>
      <c r="E17170"/>
      <c r="F17170"/>
      <c r="G17170"/>
      <c r="H17170"/>
      <c r="I17170"/>
    </row>
    <row r="17171" spans="4:9" x14ac:dyDescent="0.2">
      <c r="D17171" s="7"/>
      <c r="E17171"/>
      <c r="F17171"/>
      <c r="G17171"/>
      <c r="H17171"/>
      <c r="I17171"/>
    </row>
    <row r="17172" spans="4:9" x14ac:dyDescent="0.2">
      <c r="D17172" s="7"/>
      <c r="E17172"/>
      <c r="F17172"/>
      <c r="G17172"/>
      <c r="H17172"/>
      <c r="I17172"/>
    </row>
    <row r="17173" spans="4:9" x14ac:dyDescent="0.2">
      <c r="D17173" s="7"/>
      <c r="E17173"/>
      <c r="F17173"/>
      <c r="G17173"/>
      <c r="H17173"/>
      <c r="I17173"/>
    </row>
    <row r="17174" spans="4:9" x14ac:dyDescent="0.2">
      <c r="D17174" s="7"/>
      <c r="E17174"/>
      <c r="F17174"/>
      <c r="G17174"/>
      <c r="H17174"/>
      <c r="I17174"/>
    </row>
    <row r="17175" spans="4:9" x14ac:dyDescent="0.2">
      <c r="D17175" s="7"/>
      <c r="E17175"/>
      <c r="F17175"/>
      <c r="G17175"/>
      <c r="H17175"/>
      <c r="I17175"/>
    </row>
    <row r="17176" spans="4:9" x14ac:dyDescent="0.2">
      <c r="D17176" s="7"/>
      <c r="E17176"/>
      <c r="F17176"/>
      <c r="G17176"/>
      <c r="H17176"/>
      <c r="I17176"/>
    </row>
    <row r="17177" spans="4:9" x14ac:dyDescent="0.2">
      <c r="D17177" s="7"/>
      <c r="E17177"/>
      <c r="F17177"/>
      <c r="G17177"/>
      <c r="H17177"/>
      <c r="I17177"/>
    </row>
    <row r="17178" spans="4:9" x14ac:dyDescent="0.2">
      <c r="D17178" s="7"/>
      <c r="E17178"/>
      <c r="F17178"/>
      <c r="G17178"/>
      <c r="H17178"/>
      <c r="I17178"/>
    </row>
    <row r="17179" spans="4:9" x14ac:dyDescent="0.2">
      <c r="D17179" s="7"/>
      <c r="E17179"/>
      <c r="F17179"/>
      <c r="G17179"/>
      <c r="H17179"/>
      <c r="I17179"/>
    </row>
    <row r="17180" spans="4:9" x14ac:dyDescent="0.2">
      <c r="D17180" s="7"/>
      <c r="E17180"/>
      <c r="F17180"/>
      <c r="G17180"/>
      <c r="H17180"/>
      <c r="I17180"/>
    </row>
    <row r="17181" spans="4:9" x14ac:dyDescent="0.2">
      <c r="D17181" s="7"/>
      <c r="E17181"/>
      <c r="F17181"/>
      <c r="G17181"/>
      <c r="H17181"/>
      <c r="I17181"/>
    </row>
    <row r="17182" spans="4:9" x14ac:dyDescent="0.2">
      <c r="D17182" s="7"/>
      <c r="E17182"/>
      <c r="F17182"/>
      <c r="G17182"/>
      <c r="H17182"/>
      <c r="I17182"/>
    </row>
    <row r="17183" spans="4:9" x14ac:dyDescent="0.2">
      <c r="D17183" s="7"/>
      <c r="E17183"/>
      <c r="F17183"/>
      <c r="G17183"/>
      <c r="H17183"/>
      <c r="I17183"/>
    </row>
    <row r="17184" spans="4:9" x14ac:dyDescent="0.2">
      <c r="D17184" s="7"/>
      <c r="E17184"/>
      <c r="F17184"/>
      <c r="G17184"/>
      <c r="H17184"/>
      <c r="I17184"/>
    </row>
    <row r="17185" spans="4:9" x14ac:dyDescent="0.2">
      <c r="D17185" s="7"/>
      <c r="E17185"/>
      <c r="F17185"/>
      <c r="G17185"/>
      <c r="H17185"/>
      <c r="I17185"/>
    </row>
    <row r="17186" spans="4:9" x14ac:dyDescent="0.2">
      <c r="D17186" s="7"/>
      <c r="E17186"/>
      <c r="F17186"/>
      <c r="G17186"/>
      <c r="H17186"/>
      <c r="I17186"/>
    </row>
    <row r="17187" spans="4:9" x14ac:dyDescent="0.2">
      <c r="D17187" s="7"/>
      <c r="E17187"/>
      <c r="F17187"/>
      <c r="G17187"/>
      <c r="H17187"/>
      <c r="I17187"/>
    </row>
    <row r="17188" spans="4:9" x14ac:dyDescent="0.2">
      <c r="D17188" s="7"/>
      <c r="E17188"/>
      <c r="F17188"/>
      <c r="G17188"/>
      <c r="H17188"/>
      <c r="I17188"/>
    </row>
    <row r="17189" spans="4:9" x14ac:dyDescent="0.2">
      <c r="D17189" s="7"/>
      <c r="E17189"/>
      <c r="F17189"/>
      <c r="G17189"/>
      <c r="H17189"/>
      <c r="I17189"/>
    </row>
    <row r="17190" spans="4:9" x14ac:dyDescent="0.2">
      <c r="D17190" s="7"/>
      <c r="E17190"/>
      <c r="F17190"/>
      <c r="G17190"/>
      <c r="H17190"/>
      <c r="I17190"/>
    </row>
    <row r="17191" spans="4:9" x14ac:dyDescent="0.2">
      <c r="D17191" s="7"/>
      <c r="E17191"/>
      <c r="F17191"/>
      <c r="G17191"/>
      <c r="H17191"/>
      <c r="I17191"/>
    </row>
    <row r="17192" spans="4:9" x14ac:dyDescent="0.2">
      <c r="D17192" s="7"/>
      <c r="E17192"/>
      <c r="F17192"/>
      <c r="G17192"/>
      <c r="H17192"/>
      <c r="I17192"/>
    </row>
    <row r="17193" spans="4:9" x14ac:dyDescent="0.2">
      <c r="D17193" s="7"/>
      <c r="E17193"/>
      <c r="F17193"/>
      <c r="G17193"/>
      <c r="H17193"/>
      <c r="I17193"/>
    </row>
    <row r="17194" spans="4:9" x14ac:dyDescent="0.2">
      <c r="D17194" s="7"/>
      <c r="E17194"/>
      <c r="F17194"/>
      <c r="G17194"/>
      <c r="H17194"/>
      <c r="I17194"/>
    </row>
    <row r="17195" spans="4:9" x14ac:dyDescent="0.2">
      <c r="D17195" s="7"/>
      <c r="E17195"/>
      <c r="F17195"/>
      <c r="G17195"/>
      <c r="H17195"/>
      <c r="I17195"/>
    </row>
    <row r="17196" spans="4:9" x14ac:dyDescent="0.2">
      <c r="D17196" s="7"/>
      <c r="E17196"/>
      <c r="F17196"/>
      <c r="G17196"/>
      <c r="H17196"/>
      <c r="I17196"/>
    </row>
    <row r="17197" spans="4:9" x14ac:dyDescent="0.2">
      <c r="D17197" s="7"/>
      <c r="E17197"/>
      <c r="F17197"/>
      <c r="G17197"/>
      <c r="H17197"/>
      <c r="I17197"/>
    </row>
    <row r="17198" spans="4:9" x14ac:dyDescent="0.2">
      <c r="D17198" s="7"/>
      <c r="E17198"/>
      <c r="F17198"/>
      <c r="G17198"/>
      <c r="H17198"/>
      <c r="I17198"/>
    </row>
    <row r="17199" spans="4:9" x14ac:dyDescent="0.2">
      <c r="D17199" s="7"/>
      <c r="E17199"/>
      <c r="F17199"/>
      <c r="G17199"/>
      <c r="H17199"/>
      <c r="I17199"/>
    </row>
    <row r="17200" spans="4:9" x14ac:dyDescent="0.2">
      <c r="D17200" s="7"/>
      <c r="E17200"/>
      <c r="F17200"/>
      <c r="G17200"/>
      <c r="H17200"/>
      <c r="I17200"/>
    </row>
    <row r="17201" spans="4:9" x14ac:dyDescent="0.2">
      <c r="D17201" s="7"/>
      <c r="E17201"/>
      <c r="F17201"/>
      <c r="G17201"/>
      <c r="H17201"/>
      <c r="I17201"/>
    </row>
    <row r="17202" spans="4:9" x14ac:dyDescent="0.2">
      <c r="D17202" s="7"/>
      <c r="E17202"/>
      <c r="F17202"/>
      <c r="G17202"/>
      <c r="H17202"/>
      <c r="I17202"/>
    </row>
    <row r="17203" spans="4:9" x14ac:dyDescent="0.2">
      <c r="D17203" s="7"/>
      <c r="E17203"/>
      <c r="F17203"/>
      <c r="G17203"/>
      <c r="H17203"/>
      <c r="I17203"/>
    </row>
    <row r="17204" spans="4:9" x14ac:dyDescent="0.2">
      <c r="D17204" s="7"/>
      <c r="E17204"/>
      <c r="F17204"/>
      <c r="G17204"/>
      <c r="H17204"/>
      <c r="I17204"/>
    </row>
    <row r="17205" spans="4:9" x14ac:dyDescent="0.2">
      <c r="D17205" s="7"/>
      <c r="E17205"/>
      <c r="F17205"/>
      <c r="G17205"/>
      <c r="H17205"/>
      <c r="I17205"/>
    </row>
    <row r="17206" spans="4:9" x14ac:dyDescent="0.2">
      <c r="D17206" s="7"/>
      <c r="E17206"/>
      <c r="F17206"/>
      <c r="G17206"/>
      <c r="H17206"/>
      <c r="I17206"/>
    </row>
    <row r="17207" spans="4:9" x14ac:dyDescent="0.2">
      <c r="D17207" s="7"/>
      <c r="E17207"/>
      <c r="F17207"/>
      <c r="G17207"/>
      <c r="H17207"/>
      <c r="I17207"/>
    </row>
    <row r="17208" spans="4:9" x14ac:dyDescent="0.2">
      <c r="D17208" s="7"/>
      <c r="E17208"/>
      <c r="F17208"/>
      <c r="G17208"/>
      <c r="H17208"/>
      <c r="I17208"/>
    </row>
    <row r="17209" spans="4:9" x14ac:dyDescent="0.2">
      <c r="D17209" s="7"/>
      <c r="E17209"/>
      <c r="F17209"/>
      <c r="G17209"/>
      <c r="H17209"/>
      <c r="I17209"/>
    </row>
    <row r="17210" spans="4:9" x14ac:dyDescent="0.2">
      <c r="D17210" s="7"/>
      <c r="E17210"/>
      <c r="F17210"/>
      <c r="G17210"/>
      <c r="H17210"/>
      <c r="I17210"/>
    </row>
    <row r="17211" spans="4:9" x14ac:dyDescent="0.2">
      <c r="D17211" s="7"/>
      <c r="E17211"/>
      <c r="F17211"/>
      <c r="G17211"/>
      <c r="H17211"/>
      <c r="I17211"/>
    </row>
    <row r="17212" spans="4:9" x14ac:dyDescent="0.2">
      <c r="D17212" s="7"/>
      <c r="E17212"/>
      <c r="F17212"/>
      <c r="G17212"/>
      <c r="H17212"/>
      <c r="I17212"/>
    </row>
    <row r="17213" spans="4:9" x14ac:dyDescent="0.2">
      <c r="D17213" s="7"/>
      <c r="E17213"/>
      <c r="F17213"/>
      <c r="G17213"/>
      <c r="H17213"/>
      <c r="I17213"/>
    </row>
    <row r="17214" spans="4:9" x14ac:dyDescent="0.2">
      <c r="D17214" s="7"/>
      <c r="E17214"/>
      <c r="F17214"/>
      <c r="G17214"/>
      <c r="H17214"/>
      <c r="I17214"/>
    </row>
    <row r="17215" spans="4:9" x14ac:dyDescent="0.2">
      <c r="D17215" s="7"/>
      <c r="E17215"/>
      <c r="F17215"/>
      <c r="G17215"/>
      <c r="H17215"/>
      <c r="I17215"/>
    </row>
    <row r="17216" spans="4:9" x14ac:dyDescent="0.2">
      <c r="D17216" s="7"/>
      <c r="E17216"/>
      <c r="F17216"/>
      <c r="G17216"/>
      <c r="H17216"/>
      <c r="I17216"/>
    </row>
    <row r="17217" spans="4:9" x14ac:dyDescent="0.2">
      <c r="D17217" s="7"/>
      <c r="E17217"/>
      <c r="F17217"/>
      <c r="G17217"/>
      <c r="H17217"/>
      <c r="I17217"/>
    </row>
    <row r="17218" spans="4:9" x14ac:dyDescent="0.2">
      <c r="D17218" s="7"/>
      <c r="E17218"/>
      <c r="F17218"/>
      <c r="G17218"/>
      <c r="H17218"/>
      <c r="I17218"/>
    </row>
    <row r="17219" spans="4:9" x14ac:dyDescent="0.2">
      <c r="D17219" s="7"/>
      <c r="E17219"/>
      <c r="F17219"/>
      <c r="G17219"/>
      <c r="H17219"/>
      <c r="I17219"/>
    </row>
    <row r="17220" spans="4:9" x14ac:dyDescent="0.2">
      <c r="D17220" s="7"/>
      <c r="E17220"/>
      <c r="F17220"/>
      <c r="G17220"/>
      <c r="H17220"/>
      <c r="I17220"/>
    </row>
    <row r="17221" spans="4:9" x14ac:dyDescent="0.2">
      <c r="D17221" s="7"/>
      <c r="E17221"/>
      <c r="F17221"/>
      <c r="G17221"/>
      <c r="H17221"/>
      <c r="I17221"/>
    </row>
    <row r="17222" spans="4:9" x14ac:dyDescent="0.2">
      <c r="D17222" s="7"/>
      <c r="E17222"/>
      <c r="F17222"/>
      <c r="G17222"/>
      <c r="H17222"/>
      <c r="I17222"/>
    </row>
    <row r="17223" spans="4:9" x14ac:dyDescent="0.2">
      <c r="D17223" s="7"/>
      <c r="E17223"/>
      <c r="F17223"/>
      <c r="G17223"/>
      <c r="H17223"/>
      <c r="I17223"/>
    </row>
    <row r="17224" spans="4:9" x14ac:dyDescent="0.2">
      <c r="D17224" s="7"/>
      <c r="E17224"/>
      <c r="F17224"/>
      <c r="G17224"/>
      <c r="H17224"/>
      <c r="I17224"/>
    </row>
    <row r="17225" spans="4:9" x14ac:dyDescent="0.2">
      <c r="D17225" s="7"/>
      <c r="E17225"/>
      <c r="F17225"/>
      <c r="G17225"/>
      <c r="H17225"/>
      <c r="I17225"/>
    </row>
    <row r="17226" spans="4:9" x14ac:dyDescent="0.2">
      <c r="D17226" s="7"/>
      <c r="E17226"/>
      <c r="F17226"/>
      <c r="G17226"/>
      <c r="H17226"/>
      <c r="I17226"/>
    </row>
    <row r="17227" spans="4:9" x14ac:dyDescent="0.2">
      <c r="D17227" s="7"/>
      <c r="E17227"/>
      <c r="F17227"/>
      <c r="G17227"/>
      <c r="H17227"/>
      <c r="I17227"/>
    </row>
    <row r="17228" spans="4:9" x14ac:dyDescent="0.2">
      <c r="D17228" s="7"/>
      <c r="E17228"/>
      <c r="F17228"/>
      <c r="G17228"/>
      <c r="H17228"/>
      <c r="I17228"/>
    </row>
    <row r="17229" spans="4:9" x14ac:dyDescent="0.2">
      <c r="D17229" s="7"/>
      <c r="E17229"/>
      <c r="F17229"/>
      <c r="G17229"/>
      <c r="H17229"/>
      <c r="I17229"/>
    </row>
    <row r="17230" spans="4:9" x14ac:dyDescent="0.2">
      <c r="D17230" s="7"/>
      <c r="E17230"/>
      <c r="F17230"/>
      <c r="G17230"/>
      <c r="H17230"/>
      <c r="I17230"/>
    </row>
    <row r="17231" spans="4:9" x14ac:dyDescent="0.2">
      <c r="D17231" s="7"/>
      <c r="E17231"/>
      <c r="F17231"/>
      <c r="G17231"/>
      <c r="H17231"/>
      <c r="I17231"/>
    </row>
    <row r="17232" spans="4:9" x14ac:dyDescent="0.2">
      <c r="D17232" s="7"/>
      <c r="E17232"/>
      <c r="F17232"/>
      <c r="G17232"/>
      <c r="H17232"/>
      <c r="I17232"/>
    </row>
    <row r="17233" spans="4:9" x14ac:dyDescent="0.2">
      <c r="D17233" s="7"/>
      <c r="E17233"/>
      <c r="F17233"/>
      <c r="G17233"/>
      <c r="H17233"/>
      <c r="I17233"/>
    </row>
    <row r="17234" spans="4:9" x14ac:dyDescent="0.2">
      <c r="D17234" s="7"/>
      <c r="E17234"/>
      <c r="F17234"/>
      <c r="G17234"/>
      <c r="H17234"/>
      <c r="I17234"/>
    </row>
    <row r="17235" spans="4:9" x14ac:dyDescent="0.2">
      <c r="D17235" s="7"/>
      <c r="E17235"/>
      <c r="F17235"/>
      <c r="G17235"/>
      <c r="H17235"/>
      <c r="I17235"/>
    </row>
    <row r="17236" spans="4:9" x14ac:dyDescent="0.2">
      <c r="D17236" s="7"/>
      <c r="E17236"/>
      <c r="F17236"/>
      <c r="G17236"/>
      <c r="H17236"/>
      <c r="I17236"/>
    </row>
    <row r="17237" spans="4:9" x14ac:dyDescent="0.2">
      <c r="D17237" s="7"/>
      <c r="E17237"/>
      <c r="F17237"/>
      <c r="G17237"/>
      <c r="H17237"/>
      <c r="I17237"/>
    </row>
    <row r="17238" spans="4:9" x14ac:dyDescent="0.2">
      <c r="D17238" s="7"/>
      <c r="E17238"/>
      <c r="F17238"/>
      <c r="G17238"/>
      <c r="H17238"/>
      <c r="I17238"/>
    </row>
    <row r="17239" spans="4:9" x14ac:dyDescent="0.2">
      <c r="D17239" s="7"/>
      <c r="E17239"/>
      <c r="F17239"/>
      <c r="G17239"/>
      <c r="H17239"/>
      <c r="I17239"/>
    </row>
    <row r="17240" spans="4:9" x14ac:dyDescent="0.2">
      <c r="D17240" s="7"/>
      <c r="E17240"/>
      <c r="F17240"/>
      <c r="G17240"/>
      <c r="H17240"/>
      <c r="I17240"/>
    </row>
    <row r="17241" spans="4:9" x14ac:dyDescent="0.2">
      <c r="D17241" s="7"/>
      <c r="E17241"/>
      <c r="F17241"/>
      <c r="G17241"/>
      <c r="H17241"/>
      <c r="I17241"/>
    </row>
    <row r="17242" spans="4:9" x14ac:dyDescent="0.2">
      <c r="D17242" s="7"/>
      <c r="E17242"/>
      <c r="F17242"/>
      <c r="G17242"/>
      <c r="H17242"/>
      <c r="I17242"/>
    </row>
    <row r="17243" spans="4:9" x14ac:dyDescent="0.2">
      <c r="D17243" s="7"/>
      <c r="E17243"/>
      <c r="F17243"/>
      <c r="G17243"/>
      <c r="H17243"/>
      <c r="I17243"/>
    </row>
    <row r="17244" spans="4:9" x14ac:dyDescent="0.2">
      <c r="D17244" s="7"/>
      <c r="E17244"/>
      <c r="F17244"/>
      <c r="G17244"/>
      <c r="H17244"/>
      <c r="I17244"/>
    </row>
    <row r="17245" spans="4:9" x14ac:dyDescent="0.2">
      <c r="D17245" s="7"/>
      <c r="E17245"/>
      <c r="F17245"/>
      <c r="G17245"/>
      <c r="H17245"/>
      <c r="I17245"/>
    </row>
    <row r="17246" spans="4:9" x14ac:dyDescent="0.2">
      <c r="D17246" s="7"/>
      <c r="E17246"/>
      <c r="F17246"/>
      <c r="G17246"/>
      <c r="H17246"/>
      <c r="I17246"/>
    </row>
    <row r="17247" spans="4:9" x14ac:dyDescent="0.2">
      <c r="D17247" s="7"/>
      <c r="E17247"/>
      <c r="F17247"/>
      <c r="G17247"/>
      <c r="H17247"/>
      <c r="I17247"/>
    </row>
    <row r="17248" spans="4:9" x14ac:dyDescent="0.2">
      <c r="D17248" s="7"/>
      <c r="E17248"/>
      <c r="F17248"/>
      <c r="G17248"/>
      <c r="H17248"/>
      <c r="I17248"/>
    </row>
    <row r="17249" spans="4:9" x14ac:dyDescent="0.2">
      <c r="D17249" s="7"/>
      <c r="E17249"/>
      <c r="F17249"/>
      <c r="G17249"/>
      <c r="H17249"/>
      <c r="I17249"/>
    </row>
    <row r="17250" spans="4:9" x14ac:dyDescent="0.2">
      <c r="D17250" s="7"/>
      <c r="E17250"/>
      <c r="F17250"/>
      <c r="G17250"/>
      <c r="H17250"/>
      <c r="I17250"/>
    </row>
    <row r="17251" spans="4:9" x14ac:dyDescent="0.2">
      <c r="D17251" s="7"/>
      <c r="E17251"/>
      <c r="F17251"/>
      <c r="G17251"/>
      <c r="H17251"/>
      <c r="I17251"/>
    </row>
    <row r="17252" spans="4:9" x14ac:dyDescent="0.2">
      <c r="D17252" s="7"/>
      <c r="E17252"/>
      <c r="F17252"/>
      <c r="G17252"/>
      <c r="H17252"/>
      <c r="I17252"/>
    </row>
    <row r="17253" spans="4:9" x14ac:dyDescent="0.2">
      <c r="D17253" s="7"/>
      <c r="E17253"/>
      <c r="F17253"/>
      <c r="G17253"/>
      <c r="H17253"/>
      <c r="I17253"/>
    </row>
    <row r="17254" spans="4:9" x14ac:dyDescent="0.2">
      <c r="D17254" s="7"/>
      <c r="E17254"/>
      <c r="F17254"/>
      <c r="G17254"/>
      <c r="H17254"/>
      <c r="I17254"/>
    </row>
    <row r="17255" spans="4:9" x14ac:dyDescent="0.2">
      <c r="D17255" s="7"/>
      <c r="E17255"/>
      <c r="F17255"/>
      <c r="G17255"/>
      <c r="H17255"/>
      <c r="I17255"/>
    </row>
    <row r="17256" spans="4:9" x14ac:dyDescent="0.2">
      <c r="D17256" s="7"/>
      <c r="E17256"/>
      <c r="F17256"/>
      <c r="G17256"/>
      <c r="H17256"/>
      <c r="I17256"/>
    </row>
    <row r="17257" spans="4:9" x14ac:dyDescent="0.2">
      <c r="D17257" s="7"/>
      <c r="E17257"/>
      <c r="F17257"/>
      <c r="G17257"/>
      <c r="H17257"/>
      <c r="I17257"/>
    </row>
    <row r="17258" spans="4:9" x14ac:dyDescent="0.2">
      <c r="D17258" s="7"/>
      <c r="E17258"/>
      <c r="F17258"/>
      <c r="G17258"/>
      <c r="H17258"/>
      <c r="I17258"/>
    </row>
    <row r="17259" spans="4:9" x14ac:dyDescent="0.2">
      <c r="D17259" s="7"/>
      <c r="E17259"/>
      <c r="F17259"/>
      <c r="G17259"/>
      <c r="H17259"/>
      <c r="I17259"/>
    </row>
    <row r="17260" spans="4:9" x14ac:dyDescent="0.2">
      <c r="D17260" s="7"/>
      <c r="E17260"/>
      <c r="F17260"/>
      <c r="G17260"/>
      <c r="H17260"/>
      <c r="I17260"/>
    </row>
    <row r="17261" spans="4:9" x14ac:dyDescent="0.2">
      <c r="D17261" s="7"/>
      <c r="E17261"/>
      <c r="F17261"/>
      <c r="G17261"/>
      <c r="H17261"/>
      <c r="I17261"/>
    </row>
    <row r="17262" spans="4:9" x14ac:dyDescent="0.2">
      <c r="D17262" s="7"/>
      <c r="E17262"/>
      <c r="F17262"/>
      <c r="G17262"/>
      <c r="H17262"/>
      <c r="I17262"/>
    </row>
    <row r="17263" spans="4:9" x14ac:dyDescent="0.2">
      <c r="D17263" s="7"/>
      <c r="E17263"/>
      <c r="F17263"/>
      <c r="G17263"/>
      <c r="H17263"/>
      <c r="I17263"/>
    </row>
    <row r="17264" spans="4:9" x14ac:dyDescent="0.2">
      <c r="D17264" s="7"/>
      <c r="E17264"/>
      <c r="F17264"/>
      <c r="G17264"/>
      <c r="H17264"/>
      <c r="I17264"/>
    </row>
    <row r="17265" spans="4:9" x14ac:dyDescent="0.2">
      <c r="D17265" s="7"/>
      <c r="E17265"/>
      <c r="F17265"/>
      <c r="G17265"/>
      <c r="H17265"/>
      <c r="I17265"/>
    </row>
    <row r="17266" spans="4:9" x14ac:dyDescent="0.2">
      <c r="D17266" s="7"/>
      <c r="E17266"/>
      <c r="F17266"/>
      <c r="G17266"/>
      <c r="H17266"/>
      <c r="I17266"/>
    </row>
    <row r="17267" spans="4:9" x14ac:dyDescent="0.2">
      <c r="D17267" s="7"/>
      <c r="E17267"/>
      <c r="F17267"/>
      <c r="G17267"/>
      <c r="H17267"/>
      <c r="I17267"/>
    </row>
    <row r="17268" spans="4:9" x14ac:dyDescent="0.2">
      <c r="D17268" s="7"/>
      <c r="E17268"/>
      <c r="F17268"/>
      <c r="G17268"/>
      <c r="H17268"/>
      <c r="I17268"/>
    </row>
    <row r="17269" spans="4:9" x14ac:dyDescent="0.2">
      <c r="D17269" s="7"/>
      <c r="E17269"/>
      <c r="F17269"/>
      <c r="G17269"/>
      <c r="H17269"/>
      <c r="I17269"/>
    </row>
    <row r="17270" spans="4:9" x14ac:dyDescent="0.2">
      <c r="D17270" s="7"/>
      <c r="E17270"/>
      <c r="F17270"/>
      <c r="G17270"/>
      <c r="H17270"/>
      <c r="I17270"/>
    </row>
    <row r="17271" spans="4:9" x14ac:dyDescent="0.2">
      <c r="D17271" s="7"/>
      <c r="E17271"/>
      <c r="F17271"/>
      <c r="G17271"/>
      <c r="H17271"/>
      <c r="I17271"/>
    </row>
    <row r="17272" spans="4:9" x14ac:dyDescent="0.2">
      <c r="D17272" s="7"/>
      <c r="E17272"/>
      <c r="F17272"/>
      <c r="G17272"/>
      <c r="H17272"/>
      <c r="I17272"/>
    </row>
    <row r="17273" spans="4:9" x14ac:dyDescent="0.2">
      <c r="D17273" s="7"/>
      <c r="E17273"/>
      <c r="F17273"/>
      <c r="G17273"/>
      <c r="H17273"/>
      <c r="I17273"/>
    </row>
    <row r="17274" spans="4:9" x14ac:dyDescent="0.2">
      <c r="D17274" s="7"/>
      <c r="E17274"/>
      <c r="F17274"/>
      <c r="G17274"/>
      <c r="H17274"/>
      <c r="I17274"/>
    </row>
    <row r="17275" spans="4:9" x14ac:dyDescent="0.2">
      <c r="D17275" s="7"/>
      <c r="E17275"/>
      <c r="F17275"/>
      <c r="G17275"/>
      <c r="H17275"/>
      <c r="I17275"/>
    </row>
    <row r="17276" spans="4:9" x14ac:dyDescent="0.2">
      <c r="D17276" s="7"/>
      <c r="E17276"/>
      <c r="F17276"/>
      <c r="G17276"/>
      <c r="H17276"/>
      <c r="I17276"/>
    </row>
    <row r="17277" spans="4:9" x14ac:dyDescent="0.2">
      <c r="D17277" s="7"/>
      <c r="E17277"/>
      <c r="F17277"/>
      <c r="G17277"/>
      <c r="H17277"/>
      <c r="I17277"/>
    </row>
    <row r="17278" spans="4:9" x14ac:dyDescent="0.2">
      <c r="D17278" s="7"/>
      <c r="E17278"/>
      <c r="F17278"/>
      <c r="G17278"/>
      <c r="H17278"/>
      <c r="I17278"/>
    </row>
    <row r="17279" spans="4:9" x14ac:dyDescent="0.2">
      <c r="D17279" s="7"/>
      <c r="E17279"/>
      <c r="F17279"/>
      <c r="G17279"/>
      <c r="H17279"/>
      <c r="I17279"/>
    </row>
    <row r="17280" spans="4:9" x14ac:dyDescent="0.2">
      <c r="D17280" s="7"/>
      <c r="E17280"/>
      <c r="F17280"/>
      <c r="G17280"/>
      <c r="H17280"/>
      <c r="I17280"/>
    </row>
    <row r="17281" spans="4:9" x14ac:dyDescent="0.2">
      <c r="D17281" s="7"/>
      <c r="E17281"/>
      <c r="F17281"/>
      <c r="G17281"/>
      <c r="H17281"/>
      <c r="I17281"/>
    </row>
    <row r="17282" spans="4:9" x14ac:dyDescent="0.2">
      <c r="D17282" s="7"/>
      <c r="E17282"/>
      <c r="F17282"/>
      <c r="G17282"/>
      <c r="H17282"/>
      <c r="I17282"/>
    </row>
    <row r="17283" spans="4:9" x14ac:dyDescent="0.2">
      <c r="D17283" s="7"/>
      <c r="E17283"/>
      <c r="F17283"/>
      <c r="G17283"/>
      <c r="H17283"/>
      <c r="I17283"/>
    </row>
    <row r="17284" spans="4:9" x14ac:dyDescent="0.2">
      <c r="D17284" s="7"/>
      <c r="E17284"/>
      <c r="F17284"/>
      <c r="G17284"/>
      <c r="H17284"/>
      <c r="I17284"/>
    </row>
    <row r="17285" spans="4:9" x14ac:dyDescent="0.2">
      <c r="D17285" s="7"/>
      <c r="E17285"/>
      <c r="F17285"/>
      <c r="G17285"/>
      <c r="H17285"/>
      <c r="I17285"/>
    </row>
    <row r="17286" spans="4:9" x14ac:dyDescent="0.2">
      <c r="D17286" s="7"/>
      <c r="E17286"/>
      <c r="F17286"/>
      <c r="G17286"/>
      <c r="H17286"/>
      <c r="I17286"/>
    </row>
    <row r="17287" spans="4:9" x14ac:dyDescent="0.2">
      <c r="D17287" s="7"/>
      <c r="E17287"/>
      <c r="F17287"/>
      <c r="G17287"/>
      <c r="H17287"/>
      <c r="I17287"/>
    </row>
    <row r="17288" spans="4:9" x14ac:dyDescent="0.2">
      <c r="D17288" s="7"/>
      <c r="E17288"/>
      <c r="F17288"/>
      <c r="G17288"/>
      <c r="H17288"/>
      <c r="I17288"/>
    </row>
    <row r="17289" spans="4:9" x14ac:dyDescent="0.2">
      <c r="D17289" s="7"/>
      <c r="E17289"/>
      <c r="F17289"/>
      <c r="G17289"/>
      <c r="H17289"/>
      <c r="I17289"/>
    </row>
    <row r="17290" spans="4:9" x14ac:dyDescent="0.2">
      <c r="D17290" s="7"/>
      <c r="E17290"/>
      <c r="F17290"/>
      <c r="G17290"/>
      <c r="H17290"/>
      <c r="I17290"/>
    </row>
    <row r="17291" spans="4:9" x14ac:dyDescent="0.2">
      <c r="D17291" s="7"/>
      <c r="E17291"/>
      <c r="F17291"/>
      <c r="G17291"/>
      <c r="H17291"/>
      <c r="I17291"/>
    </row>
    <row r="17292" spans="4:9" x14ac:dyDescent="0.2">
      <c r="D17292" s="7"/>
      <c r="E17292"/>
      <c r="F17292"/>
      <c r="G17292"/>
      <c r="H17292"/>
      <c r="I17292"/>
    </row>
    <row r="17293" spans="4:9" x14ac:dyDescent="0.2">
      <c r="D17293" s="7"/>
      <c r="E17293"/>
      <c r="F17293"/>
      <c r="G17293"/>
      <c r="H17293"/>
      <c r="I17293"/>
    </row>
    <row r="17294" spans="4:9" x14ac:dyDescent="0.2">
      <c r="D17294" s="7"/>
      <c r="E17294"/>
      <c r="F17294"/>
      <c r="G17294"/>
      <c r="H17294"/>
      <c r="I17294"/>
    </row>
    <row r="17295" spans="4:9" x14ac:dyDescent="0.2">
      <c r="D17295" s="7"/>
      <c r="E17295"/>
      <c r="F17295"/>
      <c r="G17295"/>
      <c r="H17295"/>
      <c r="I17295"/>
    </row>
    <row r="17296" spans="4:9" x14ac:dyDescent="0.2">
      <c r="D17296" s="7"/>
      <c r="E17296"/>
      <c r="F17296"/>
      <c r="G17296"/>
      <c r="H17296"/>
      <c r="I17296"/>
    </row>
    <row r="17297" spans="4:9" x14ac:dyDescent="0.2">
      <c r="D17297" s="7"/>
      <c r="E17297"/>
      <c r="F17297"/>
      <c r="G17297"/>
      <c r="H17297"/>
      <c r="I17297"/>
    </row>
    <row r="17298" spans="4:9" x14ac:dyDescent="0.2">
      <c r="D17298" s="7"/>
      <c r="E17298"/>
      <c r="F17298"/>
      <c r="G17298"/>
      <c r="H17298"/>
      <c r="I17298"/>
    </row>
    <row r="17299" spans="4:9" x14ac:dyDescent="0.2">
      <c r="D17299" s="7"/>
      <c r="E17299"/>
      <c r="F17299"/>
      <c r="G17299"/>
      <c r="H17299"/>
      <c r="I17299"/>
    </row>
    <row r="17300" spans="4:9" x14ac:dyDescent="0.2">
      <c r="D17300" s="7"/>
      <c r="E17300"/>
      <c r="F17300"/>
      <c r="G17300"/>
      <c r="H17300"/>
      <c r="I17300"/>
    </row>
    <row r="17301" spans="4:9" x14ac:dyDescent="0.2">
      <c r="D17301" s="7"/>
      <c r="E17301"/>
      <c r="F17301"/>
      <c r="G17301"/>
      <c r="H17301"/>
      <c r="I17301"/>
    </row>
    <row r="17302" spans="4:9" x14ac:dyDescent="0.2">
      <c r="D17302" s="7"/>
      <c r="E17302"/>
      <c r="F17302"/>
      <c r="G17302"/>
      <c r="H17302"/>
      <c r="I17302"/>
    </row>
    <row r="17303" spans="4:9" x14ac:dyDescent="0.2">
      <c r="D17303" s="7"/>
      <c r="E17303"/>
      <c r="F17303"/>
      <c r="G17303"/>
      <c r="H17303"/>
      <c r="I17303"/>
    </row>
    <row r="17304" spans="4:9" x14ac:dyDescent="0.2">
      <c r="D17304" s="7"/>
      <c r="E17304"/>
      <c r="F17304"/>
      <c r="G17304"/>
      <c r="H17304"/>
      <c r="I17304"/>
    </row>
    <row r="17305" spans="4:9" x14ac:dyDescent="0.2">
      <c r="D17305" s="7"/>
      <c r="E17305"/>
      <c r="F17305"/>
      <c r="G17305"/>
      <c r="H17305"/>
      <c r="I17305"/>
    </row>
    <row r="17306" spans="4:9" x14ac:dyDescent="0.2">
      <c r="D17306" s="7"/>
      <c r="E17306"/>
      <c r="F17306"/>
      <c r="G17306"/>
      <c r="H17306"/>
      <c r="I17306"/>
    </row>
    <row r="17307" spans="4:9" x14ac:dyDescent="0.2">
      <c r="D17307" s="7"/>
      <c r="E17307"/>
      <c r="F17307"/>
      <c r="G17307"/>
      <c r="H17307"/>
      <c r="I17307"/>
    </row>
    <row r="17308" spans="4:9" x14ac:dyDescent="0.2">
      <c r="D17308" s="7"/>
      <c r="E17308"/>
      <c r="F17308"/>
      <c r="G17308"/>
      <c r="H17308"/>
      <c r="I17308"/>
    </row>
    <row r="17309" spans="4:9" x14ac:dyDescent="0.2">
      <c r="D17309" s="7"/>
      <c r="E17309"/>
      <c r="F17309"/>
      <c r="G17309"/>
      <c r="H17309"/>
      <c r="I17309"/>
    </row>
    <row r="17310" spans="4:9" x14ac:dyDescent="0.2">
      <c r="D17310" s="7"/>
      <c r="E17310"/>
      <c r="F17310"/>
      <c r="G17310"/>
      <c r="H17310"/>
      <c r="I17310"/>
    </row>
    <row r="17311" spans="4:9" x14ac:dyDescent="0.2">
      <c r="D17311" s="7"/>
      <c r="E17311"/>
      <c r="F17311"/>
      <c r="G17311"/>
      <c r="H17311"/>
      <c r="I17311"/>
    </row>
    <row r="17312" spans="4:9" x14ac:dyDescent="0.2">
      <c r="D17312" s="7"/>
      <c r="E17312"/>
      <c r="F17312"/>
      <c r="G17312"/>
      <c r="H17312"/>
      <c r="I17312"/>
    </row>
    <row r="17313" spans="4:9" x14ac:dyDescent="0.2">
      <c r="D17313" s="7"/>
      <c r="E17313"/>
      <c r="F17313"/>
      <c r="G17313"/>
      <c r="H17313"/>
      <c r="I17313"/>
    </row>
    <row r="17314" spans="4:9" x14ac:dyDescent="0.2">
      <c r="D17314" s="7"/>
      <c r="E17314"/>
      <c r="F17314"/>
      <c r="G17314"/>
      <c r="H17314"/>
      <c r="I17314"/>
    </row>
    <row r="17315" spans="4:9" x14ac:dyDescent="0.2">
      <c r="D17315" s="7"/>
      <c r="E17315"/>
      <c r="F17315"/>
      <c r="G17315"/>
      <c r="H17315"/>
      <c r="I17315"/>
    </row>
    <row r="17316" spans="4:9" x14ac:dyDescent="0.2">
      <c r="D17316" s="7"/>
      <c r="E17316"/>
      <c r="F17316"/>
      <c r="G17316"/>
      <c r="H17316"/>
      <c r="I17316"/>
    </row>
    <row r="17317" spans="4:9" x14ac:dyDescent="0.2">
      <c r="D17317" s="7"/>
      <c r="E17317"/>
      <c r="F17317"/>
      <c r="G17317"/>
      <c r="H17317"/>
      <c r="I17317"/>
    </row>
    <row r="17318" spans="4:9" x14ac:dyDescent="0.2">
      <c r="D17318" s="7"/>
      <c r="E17318"/>
      <c r="F17318"/>
      <c r="G17318"/>
      <c r="H17318"/>
      <c r="I17318"/>
    </row>
    <row r="17319" spans="4:9" x14ac:dyDescent="0.2">
      <c r="D17319" s="7"/>
      <c r="E17319"/>
      <c r="F17319"/>
      <c r="G17319"/>
      <c r="H17319"/>
      <c r="I17319"/>
    </row>
    <row r="17320" spans="4:9" x14ac:dyDescent="0.2">
      <c r="D17320" s="7"/>
      <c r="E17320"/>
      <c r="F17320"/>
      <c r="G17320"/>
      <c r="H17320"/>
      <c r="I17320"/>
    </row>
    <row r="17321" spans="4:9" x14ac:dyDescent="0.2">
      <c r="D17321" s="7"/>
      <c r="E17321"/>
      <c r="F17321"/>
      <c r="G17321"/>
      <c r="H17321"/>
      <c r="I17321"/>
    </row>
    <row r="17322" spans="4:9" x14ac:dyDescent="0.2">
      <c r="D17322" s="7"/>
      <c r="E17322"/>
      <c r="F17322"/>
      <c r="G17322"/>
      <c r="H17322"/>
      <c r="I17322"/>
    </row>
    <row r="17323" spans="4:9" x14ac:dyDescent="0.2">
      <c r="D17323" s="7"/>
      <c r="E17323"/>
      <c r="F17323"/>
      <c r="G17323"/>
      <c r="H17323"/>
      <c r="I17323"/>
    </row>
    <row r="17324" spans="4:9" x14ac:dyDescent="0.2">
      <c r="D17324" s="7"/>
      <c r="E17324"/>
      <c r="F17324"/>
      <c r="G17324"/>
      <c r="H17324"/>
      <c r="I17324"/>
    </row>
    <row r="17325" spans="4:9" x14ac:dyDescent="0.2">
      <c r="D17325" s="7"/>
      <c r="E17325"/>
      <c r="F17325"/>
      <c r="G17325"/>
      <c r="H17325"/>
      <c r="I17325"/>
    </row>
    <row r="17326" spans="4:9" x14ac:dyDescent="0.2">
      <c r="D17326" s="7"/>
      <c r="E17326"/>
      <c r="F17326"/>
      <c r="G17326"/>
      <c r="H17326"/>
      <c r="I17326"/>
    </row>
    <row r="17327" spans="4:9" x14ac:dyDescent="0.2">
      <c r="D17327" s="7"/>
      <c r="E17327"/>
      <c r="F17327"/>
      <c r="G17327"/>
      <c r="H17327"/>
      <c r="I17327"/>
    </row>
    <row r="17328" spans="4:9" x14ac:dyDescent="0.2">
      <c r="D17328" s="7"/>
      <c r="E17328"/>
      <c r="F17328"/>
      <c r="G17328"/>
      <c r="H17328"/>
      <c r="I17328"/>
    </row>
    <row r="17329" spans="4:9" x14ac:dyDescent="0.2">
      <c r="D17329" s="7"/>
      <c r="E17329"/>
      <c r="F17329"/>
      <c r="G17329"/>
      <c r="H17329"/>
      <c r="I17329"/>
    </row>
    <row r="17330" spans="4:9" x14ac:dyDescent="0.2">
      <c r="D17330" s="7"/>
      <c r="E17330"/>
      <c r="F17330"/>
      <c r="G17330"/>
      <c r="H17330"/>
      <c r="I17330"/>
    </row>
    <row r="17331" spans="4:9" x14ac:dyDescent="0.2">
      <c r="D17331" s="7"/>
      <c r="E17331"/>
      <c r="F17331"/>
      <c r="G17331"/>
      <c r="H17331"/>
      <c r="I17331"/>
    </row>
    <row r="17332" spans="4:9" x14ac:dyDescent="0.2">
      <c r="D17332" s="7"/>
      <c r="E17332"/>
      <c r="F17332"/>
      <c r="G17332"/>
      <c r="H17332"/>
      <c r="I17332"/>
    </row>
    <row r="17333" spans="4:9" x14ac:dyDescent="0.2">
      <c r="D17333" s="7"/>
      <c r="E17333"/>
      <c r="F17333"/>
      <c r="G17333"/>
      <c r="H17333"/>
      <c r="I17333"/>
    </row>
    <row r="17334" spans="4:9" x14ac:dyDescent="0.2">
      <c r="D17334" s="7"/>
      <c r="E17334"/>
      <c r="F17334"/>
      <c r="G17334"/>
      <c r="H17334"/>
      <c r="I17334"/>
    </row>
    <row r="17335" spans="4:9" x14ac:dyDescent="0.2">
      <c r="D17335" s="7"/>
      <c r="E17335"/>
      <c r="F17335"/>
      <c r="G17335"/>
      <c r="H17335"/>
      <c r="I17335"/>
    </row>
    <row r="17336" spans="4:9" x14ac:dyDescent="0.2">
      <c r="D17336" s="7"/>
      <c r="E17336"/>
      <c r="F17336"/>
      <c r="G17336"/>
      <c r="H17336"/>
      <c r="I17336"/>
    </row>
    <row r="17337" spans="4:9" x14ac:dyDescent="0.2">
      <c r="D17337" s="7"/>
      <c r="E17337"/>
      <c r="F17337"/>
      <c r="G17337"/>
      <c r="H17337"/>
      <c r="I17337"/>
    </row>
    <row r="17338" spans="4:9" x14ac:dyDescent="0.2">
      <c r="D17338" s="7"/>
      <c r="E17338"/>
      <c r="F17338"/>
      <c r="G17338"/>
      <c r="H17338"/>
      <c r="I17338"/>
    </row>
    <row r="17339" spans="4:9" x14ac:dyDescent="0.2">
      <c r="D17339" s="7"/>
      <c r="E17339"/>
      <c r="F17339"/>
      <c r="G17339"/>
      <c r="H17339"/>
      <c r="I17339"/>
    </row>
    <row r="17340" spans="4:9" x14ac:dyDescent="0.2">
      <c r="D17340" s="7"/>
      <c r="E17340"/>
      <c r="F17340"/>
      <c r="G17340"/>
      <c r="H17340"/>
      <c r="I17340"/>
    </row>
    <row r="17341" spans="4:9" x14ac:dyDescent="0.2">
      <c r="D17341" s="7"/>
      <c r="E17341"/>
      <c r="F17341"/>
      <c r="G17341"/>
      <c r="H17341"/>
      <c r="I17341"/>
    </row>
    <row r="17342" spans="4:9" x14ac:dyDescent="0.2">
      <c r="D17342" s="7"/>
      <c r="E17342"/>
      <c r="F17342"/>
      <c r="G17342"/>
      <c r="H17342"/>
      <c r="I17342"/>
    </row>
    <row r="17343" spans="4:9" x14ac:dyDescent="0.2">
      <c r="D17343" s="7"/>
      <c r="E17343"/>
      <c r="F17343"/>
      <c r="G17343"/>
      <c r="H17343"/>
      <c r="I17343"/>
    </row>
    <row r="17344" spans="4:9" x14ac:dyDescent="0.2">
      <c r="D17344" s="7"/>
      <c r="E17344"/>
      <c r="F17344"/>
      <c r="G17344"/>
      <c r="H17344"/>
      <c r="I17344"/>
    </row>
    <row r="17345" spans="4:9" x14ac:dyDescent="0.2">
      <c r="D17345" s="7"/>
      <c r="E17345"/>
      <c r="F17345"/>
      <c r="G17345"/>
      <c r="H17345"/>
      <c r="I17345"/>
    </row>
    <row r="17346" spans="4:9" x14ac:dyDescent="0.2">
      <c r="D17346" s="7"/>
      <c r="E17346"/>
      <c r="F17346"/>
      <c r="G17346"/>
      <c r="H17346"/>
      <c r="I17346"/>
    </row>
    <row r="17347" spans="4:9" x14ac:dyDescent="0.2">
      <c r="D17347" s="7"/>
      <c r="E17347"/>
      <c r="F17347"/>
      <c r="G17347"/>
      <c r="H17347"/>
      <c r="I17347"/>
    </row>
    <row r="17348" spans="4:9" x14ac:dyDescent="0.2">
      <c r="D17348" s="7"/>
      <c r="E17348"/>
      <c r="F17348"/>
      <c r="G17348"/>
      <c r="H17348"/>
      <c r="I17348"/>
    </row>
    <row r="17349" spans="4:9" x14ac:dyDescent="0.2">
      <c r="D17349" s="7"/>
      <c r="E17349"/>
      <c r="F17349"/>
      <c r="G17349"/>
      <c r="H17349"/>
      <c r="I17349"/>
    </row>
    <row r="17350" spans="4:9" x14ac:dyDescent="0.2">
      <c r="D17350" s="7"/>
      <c r="E17350"/>
      <c r="F17350"/>
      <c r="G17350"/>
      <c r="H17350"/>
      <c r="I17350"/>
    </row>
    <row r="17351" spans="4:9" x14ac:dyDescent="0.2">
      <c r="D17351" s="7"/>
      <c r="E17351"/>
      <c r="F17351"/>
      <c r="G17351"/>
      <c r="H17351"/>
      <c r="I17351"/>
    </row>
    <row r="17352" spans="4:9" x14ac:dyDescent="0.2">
      <c r="D17352" s="7"/>
      <c r="E17352"/>
      <c r="F17352"/>
      <c r="G17352"/>
      <c r="H17352"/>
      <c r="I17352"/>
    </row>
    <row r="17353" spans="4:9" x14ac:dyDescent="0.2">
      <c r="D17353" s="7"/>
      <c r="E17353"/>
      <c r="F17353"/>
      <c r="G17353"/>
      <c r="H17353"/>
      <c r="I17353"/>
    </row>
    <row r="17354" spans="4:9" x14ac:dyDescent="0.2">
      <c r="D17354" s="7"/>
      <c r="E17354"/>
      <c r="F17354"/>
      <c r="G17354"/>
      <c r="H17354"/>
      <c r="I17354"/>
    </row>
    <row r="17355" spans="4:9" x14ac:dyDescent="0.2">
      <c r="D17355" s="7"/>
      <c r="E17355"/>
      <c r="F17355"/>
      <c r="G17355"/>
      <c r="H17355"/>
      <c r="I17355"/>
    </row>
    <row r="17356" spans="4:9" x14ac:dyDescent="0.2">
      <c r="D17356" s="7"/>
      <c r="E17356"/>
      <c r="F17356"/>
      <c r="G17356"/>
      <c r="H17356"/>
      <c r="I17356"/>
    </row>
    <row r="17357" spans="4:9" x14ac:dyDescent="0.2">
      <c r="D17357" s="7"/>
      <c r="E17357"/>
      <c r="F17357"/>
      <c r="G17357"/>
      <c r="H17357"/>
      <c r="I17357"/>
    </row>
    <row r="17358" spans="4:9" x14ac:dyDescent="0.2">
      <c r="D17358" s="7"/>
      <c r="E17358"/>
      <c r="F17358"/>
      <c r="G17358"/>
      <c r="H17358"/>
      <c r="I17358"/>
    </row>
    <row r="17359" spans="4:9" x14ac:dyDescent="0.2">
      <c r="D17359" s="7"/>
      <c r="E17359"/>
      <c r="F17359"/>
      <c r="G17359"/>
      <c r="H17359"/>
      <c r="I17359"/>
    </row>
    <row r="17360" spans="4:9" x14ac:dyDescent="0.2">
      <c r="D17360" s="7"/>
      <c r="E17360"/>
      <c r="F17360"/>
      <c r="G17360"/>
      <c r="H17360"/>
      <c r="I17360"/>
    </row>
    <row r="17361" spans="4:9" x14ac:dyDescent="0.2">
      <c r="D17361" s="7"/>
      <c r="E17361"/>
      <c r="F17361"/>
      <c r="G17361"/>
      <c r="H17361"/>
      <c r="I17361"/>
    </row>
    <row r="17362" spans="4:9" x14ac:dyDescent="0.2">
      <c r="D17362" s="7"/>
      <c r="E17362"/>
      <c r="F17362"/>
      <c r="G17362"/>
      <c r="H17362"/>
      <c r="I17362"/>
    </row>
    <row r="17363" spans="4:9" x14ac:dyDescent="0.2">
      <c r="D17363" s="7"/>
      <c r="E17363"/>
      <c r="F17363"/>
      <c r="G17363"/>
      <c r="H17363"/>
      <c r="I17363"/>
    </row>
    <row r="17364" spans="4:9" x14ac:dyDescent="0.2">
      <c r="D17364" s="7"/>
      <c r="E17364"/>
      <c r="F17364"/>
      <c r="G17364"/>
      <c r="H17364"/>
      <c r="I17364"/>
    </row>
    <row r="17365" spans="4:9" x14ac:dyDescent="0.2">
      <c r="D17365" s="7"/>
      <c r="E17365"/>
      <c r="F17365"/>
      <c r="G17365"/>
      <c r="H17365"/>
      <c r="I17365"/>
    </row>
    <row r="17366" spans="4:9" x14ac:dyDescent="0.2">
      <c r="D17366" s="7"/>
      <c r="E17366"/>
      <c r="F17366"/>
      <c r="G17366"/>
      <c r="H17366"/>
      <c r="I17366"/>
    </row>
    <row r="17367" spans="4:9" x14ac:dyDescent="0.2">
      <c r="D17367" s="7"/>
      <c r="E17367"/>
      <c r="F17367"/>
      <c r="G17367"/>
      <c r="H17367"/>
      <c r="I17367"/>
    </row>
    <row r="17368" spans="4:9" x14ac:dyDescent="0.2">
      <c r="D17368" s="7"/>
      <c r="E17368"/>
      <c r="F17368"/>
      <c r="G17368"/>
      <c r="H17368"/>
      <c r="I17368"/>
    </row>
    <row r="17369" spans="4:9" x14ac:dyDescent="0.2">
      <c r="D17369" s="7"/>
      <c r="E17369"/>
      <c r="F17369"/>
      <c r="G17369"/>
      <c r="H17369"/>
      <c r="I17369"/>
    </row>
    <row r="17370" spans="4:9" x14ac:dyDescent="0.2">
      <c r="D17370" s="7"/>
      <c r="E17370"/>
      <c r="F17370"/>
      <c r="G17370"/>
      <c r="H17370"/>
      <c r="I17370"/>
    </row>
    <row r="17371" spans="4:9" x14ac:dyDescent="0.2">
      <c r="D17371" s="7"/>
      <c r="E17371"/>
      <c r="F17371"/>
      <c r="G17371"/>
      <c r="H17371"/>
      <c r="I17371"/>
    </row>
    <row r="17372" spans="4:9" x14ac:dyDescent="0.2">
      <c r="D17372" s="7"/>
      <c r="E17372"/>
      <c r="F17372"/>
      <c r="G17372"/>
      <c r="H17372"/>
      <c r="I17372"/>
    </row>
    <row r="17373" spans="4:9" x14ac:dyDescent="0.2">
      <c r="D17373" s="7"/>
      <c r="E17373"/>
      <c r="F17373"/>
      <c r="G17373"/>
      <c r="H17373"/>
      <c r="I17373"/>
    </row>
    <row r="17374" spans="4:9" x14ac:dyDescent="0.2">
      <c r="D17374" s="7"/>
      <c r="E17374"/>
      <c r="F17374"/>
      <c r="G17374"/>
      <c r="H17374"/>
      <c r="I17374"/>
    </row>
    <row r="17375" spans="4:9" x14ac:dyDescent="0.2">
      <c r="D17375" s="7"/>
      <c r="E17375"/>
      <c r="F17375"/>
      <c r="G17375"/>
      <c r="H17375"/>
      <c r="I17375"/>
    </row>
    <row r="17376" spans="4:9" x14ac:dyDescent="0.2">
      <c r="D17376" s="7"/>
      <c r="E17376"/>
      <c r="F17376"/>
      <c r="G17376"/>
      <c r="H17376"/>
      <c r="I17376"/>
    </row>
    <row r="17377" spans="4:9" x14ac:dyDescent="0.2">
      <c r="D17377" s="7"/>
      <c r="E17377"/>
      <c r="F17377"/>
      <c r="G17377"/>
      <c r="H17377"/>
      <c r="I17377"/>
    </row>
    <row r="17378" spans="4:9" x14ac:dyDescent="0.2">
      <c r="D17378" s="7"/>
      <c r="E17378"/>
      <c r="F17378"/>
      <c r="G17378"/>
      <c r="H17378"/>
      <c r="I17378"/>
    </row>
    <row r="17379" spans="4:9" x14ac:dyDescent="0.2">
      <c r="D17379" s="7"/>
      <c r="E17379"/>
      <c r="F17379"/>
      <c r="G17379"/>
      <c r="H17379"/>
      <c r="I17379"/>
    </row>
    <row r="17380" spans="4:9" x14ac:dyDescent="0.2">
      <c r="D17380" s="7"/>
      <c r="E17380"/>
      <c r="F17380"/>
      <c r="G17380"/>
      <c r="H17380"/>
      <c r="I17380"/>
    </row>
    <row r="17381" spans="4:9" x14ac:dyDescent="0.2">
      <c r="D17381" s="7"/>
      <c r="E17381"/>
      <c r="F17381"/>
      <c r="G17381"/>
      <c r="H17381"/>
      <c r="I17381"/>
    </row>
    <row r="17382" spans="4:9" x14ac:dyDescent="0.2">
      <c r="D17382" s="7"/>
      <c r="E17382"/>
      <c r="F17382"/>
      <c r="G17382"/>
      <c r="H17382"/>
      <c r="I17382"/>
    </row>
    <row r="17383" spans="4:9" x14ac:dyDescent="0.2">
      <c r="D17383" s="7"/>
      <c r="E17383"/>
      <c r="F17383"/>
      <c r="G17383"/>
      <c r="H17383"/>
      <c r="I17383"/>
    </row>
    <row r="17384" spans="4:9" x14ac:dyDescent="0.2">
      <c r="D17384" s="7"/>
      <c r="E17384"/>
      <c r="F17384"/>
      <c r="G17384"/>
      <c r="H17384"/>
      <c r="I17384"/>
    </row>
    <row r="17385" spans="4:9" x14ac:dyDescent="0.2">
      <c r="D17385" s="7"/>
      <c r="E17385"/>
      <c r="F17385"/>
      <c r="G17385"/>
      <c r="H17385"/>
      <c r="I17385"/>
    </row>
    <row r="17386" spans="4:9" x14ac:dyDescent="0.2">
      <c r="D17386" s="7"/>
      <c r="E17386"/>
      <c r="F17386"/>
      <c r="G17386"/>
      <c r="H17386"/>
      <c r="I17386"/>
    </row>
    <row r="17387" spans="4:9" x14ac:dyDescent="0.2">
      <c r="D17387" s="7"/>
      <c r="E17387"/>
      <c r="F17387"/>
      <c r="G17387"/>
      <c r="H17387"/>
      <c r="I17387"/>
    </row>
    <row r="17388" spans="4:9" x14ac:dyDescent="0.2">
      <c r="D17388" s="7"/>
      <c r="E17388"/>
      <c r="F17388"/>
      <c r="G17388"/>
      <c r="H17388"/>
      <c r="I17388"/>
    </row>
    <row r="17389" spans="4:9" x14ac:dyDescent="0.2">
      <c r="D17389" s="7"/>
      <c r="E17389"/>
      <c r="F17389"/>
      <c r="G17389"/>
      <c r="H17389"/>
      <c r="I17389"/>
    </row>
    <row r="17390" spans="4:9" x14ac:dyDescent="0.2">
      <c r="D17390" s="7"/>
      <c r="E17390"/>
      <c r="F17390"/>
      <c r="G17390"/>
      <c r="H17390"/>
      <c r="I17390"/>
    </row>
    <row r="17391" spans="4:9" x14ac:dyDescent="0.2">
      <c r="D17391" s="7"/>
      <c r="E17391"/>
      <c r="F17391"/>
      <c r="G17391"/>
      <c r="H17391"/>
      <c r="I17391"/>
    </row>
    <row r="17392" spans="4:9" x14ac:dyDescent="0.2">
      <c r="D17392" s="7"/>
      <c r="E17392"/>
      <c r="F17392"/>
      <c r="G17392"/>
      <c r="H17392"/>
      <c r="I17392"/>
    </row>
    <row r="17393" spans="4:9" x14ac:dyDescent="0.2">
      <c r="D17393" s="7"/>
      <c r="E17393"/>
      <c r="F17393"/>
      <c r="G17393"/>
      <c r="H17393"/>
      <c r="I17393"/>
    </row>
    <row r="17394" spans="4:9" x14ac:dyDescent="0.2">
      <c r="D17394" s="7"/>
      <c r="E17394"/>
      <c r="F17394"/>
      <c r="G17394"/>
      <c r="H17394"/>
      <c r="I17394"/>
    </row>
    <row r="17395" spans="4:9" x14ac:dyDescent="0.2">
      <c r="D17395" s="7"/>
      <c r="E17395"/>
      <c r="F17395"/>
      <c r="G17395"/>
      <c r="H17395"/>
      <c r="I17395"/>
    </row>
    <row r="17396" spans="4:9" x14ac:dyDescent="0.2">
      <c r="D17396" s="7"/>
      <c r="E17396"/>
      <c r="F17396"/>
      <c r="G17396"/>
      <c r="H17396"/>
      <c r="I17396"/>
    </row>
    <row r="17397" spans="4:9" x14ac:dyDescent="0.2">
      <c r="D17397" s="7"/>
      <c r="E17397"/>
      <c r="F17397"/>
      <c r="G17397"/>
      <c r="H17397"/>
      <c r="I17397"/>
    </row>
    <row r="17398" spans="4:9" x14ac:dyDescent="0.2">
      <c r="D17398" s="7"/>
      <c r="E17398"/>
      <c r="F17398"/>
      <c r="G17398"/>
      <c r="H17398"/>
      <c r="I17398"/>
    </row>
    <row r="17399" spans="4:9" x14ac:dyDescent="0.2">
      <c r="D17399" s="7"/>
      <c r="E17399"/>
      <c r="F17399"/>
      <c r="G17399"/>
      <c r="H17399"/>
      <c r="I17399"/>
    </row>
    <row r="17400" spans="4:9" x14ac:dyDescent="0.2">
      <c r="D17400" s="7"/>
      <c r="E17400"/>
      <c r="F17400"/>
      <c r="G17400"/>
      <c r="H17400"/>
      <c r="I17400"/>
    </row>
    <row r="17401" spans="4:9" x14ac:dyDescent="0.2">
      <c r="D17401" s="7"/>
      <c r="E17401"/>
      <c r="F17401"/>
      <c r="G17401"/>
      <c r="H17401"/>
      <c r="I17401"/>
    </row>
    <row r="17402" spans="4:9" x14ac:dyDescent="0.2">
      <c r="D17402" s="7"/>
      <c r="E17402"/>
      <c r="F17402"/>
      <c r="G17402"/>
      <c r="H17402"/>
      <c r="I17402"/>
    </row>
    <row r="17403" spans="4:9" x14ac:dyDescent="0.2">
      <c r="D17403" s="7"/>
      <c r="E17403"/>
      <c r="F17403"/>
      <c r="G17403"/>
      <c r="H17403"/>
      <c r="I17403"/>
    </row>
    <row r="17404" spans="4:9" x14ac:dyDescent="0.2">
      <c r="D17404" s="7"/>
      <c r="E17404"/>
      <c r="F17404"/>
      <c r="G17404"/>
      <c r="H17404"/>
      <c r="I17404"/>
    </row>
    <row r="17405" spans="4:9" x14ac:dyDescent="0.2">
      <c r="D17405" s="7"/>
      <c r="E17405"/>
      <c r="F17405"/>
      <c r="G17405"/>
      <c r="H17405"/>
      <c r="I17405"/>
    </row>
    <row r="17406" spans="4:9" x14ac:dyDescent="0.2">
      <c r="D17406" s="7"/>
      <c r="E17406"/>
      <c r="F17406"/>
      <c r="G17406"/>
      <c r="H17406"/>
      <c r="I17406"/>
    </row>
    <row r="17407" spans="4:9" x14ac:dyDescent="0.2">
      <c r="D17407" s="7"/>
      <c r="E17407"/>
      <c r="F17407"/>
      <c r="G17407"/>
      <c r="H17407"/>
      <c r="I17407"/>
    </row>
    <row r="17408" spans="4:9" x14ac:dyDescent="0.2">
      <c r="D17408" s="7"/>
      <c r="E17408"/>
      <c r="F17408"/>
      <c r="G17408"/>
      <c r="H17408"/>
      <c r="I17408"/>
    </row>
    <row r="17409" spans="4:9" x14ac:dyDescent="0.2">
      <c r="D17409" s="7"/>
      <c r="E17409"/>
      <c r="F17409"/>
      <c r="G17409"/>
      <c r="H17409"/>
      <c r="I17409"/>
    </row>
    <row r="17410" spans="4:9" x14ac:dyDescent="0.2">
      <c r="D17410" s="7"/>
      <c r="E17410"/>
      <c r="F17410"/>
      <c r="G17410"/>
      <c r="H17410"/>
      <c r="I17410"/>
    </row>
    <row r="17411" spans="4:9" x14ac:dyDescent="0.2">
      <c r="D17411" s="7"/>
      <c r="E17411"/>
      <c r="F17411"/>
      <c r="G17411"/>
      <c r="H17411"/>
      <c r="I17411"/>
    </row>
    <row r="17412" spans="4:9" x14ac:dyDescent="0.2">
      <c r="D17412" s="7"/>
      <c r="E17412"/>
      <c r="F17412"/>
      <c r="G17412"/>
      <c r="H17412"/>
      <c r="I17412"/>
    </row>
    <row r="17413" spans="4:9" x14ac:dyDescent="0.2">
      <c r="D17413" s="7"/>
      <c r="E17413"/>
      <c r="F17413"/>
      <c r="G17413"/>
      <c r="H17413"/>
      <c r="I17413"/>
    </row>
    <row r="17414" spans="4:9" x14ac:dyDescent="0.2">
      <c r="D17414" s="7"/>
      <c r="E17414"/>
      <c r="F17414"/>
      <c r="G17414"/>
      <c r="H17414"/>
      <c r="I17414"/>
    </row>
    <row r="17415" spans="4:9" x14ac:dyDescent="0.2">
      <c r="D17415" s="7"/>
      <c r="E17415"/>
      <c r="F17415"/>
      <c r="G17415"/>
      <c r="H17415"/>
      <c r="I17415"/>
    </row>
    <row r="17416" spans="4:9" x14ac:dyDescent="0.2">
      <c r="D17416" s="7"/>
      <c r="E17416"/>
      <c r="F17416"/>
      <c r="G17416"/>
      <c r="H17416"/>
      <c r="I17416"/>
    </row>
    <row r="17417" spans="4:9" x14ac:dyDescent="0.2">
      <c r="D17417" s="7"/>
      <c r="E17417"/>
      <c r="F17417"/>
      <c r="G17417"/>
      <c r="H17417"/>
      <c r="I17417"/>
    </row>
    <row r="17418" spans="4:9" x14ac:dyDescent="0.2">
      <c r="D17418" s="7"/>
      <c r="E17418"/>
      <c r="F17418"/>
      <c r="G17418"/>
      <c r="H17418"/>
      <c r="I17418"/>
    </row>
    <row r="17419" spans="4:9" x14ac:dyDescent="0.2">
      <c r="D17419" s="7"/>
      <c r="E17419"/>
      <c r="F17419"/>
      <c r="G17419"/>
      <c r="H17419"/>
      <c r="I17419"/>
    </row>
    <row r="17420" spans="4:9" x14ac:dyDescent="0.2">
      <c r="D17420" s="7"/>
      <c r="E17420"/>
      <c r="F17420"/>
      <c r="G17420"/>
      <c r="H17420"/>
      <c r="I17420"/>
    </row>
    <row r="17421" spans="4:9" x14ac:dyDescent="0.2">
      <c r="D17421" s="7"/>
      <c r="E17421"/>
      <c r="F17421"/>
      <c r="G17421"/>
      <c r="H17421"/>
      <c r="I17421"/>
    </row>
    <row r="17422" spans="4:9" x14ac:dyDescent="0.2">
      <c r="D17422" s="7"/>
      <c r="E17422"/>
      <c r="F17422"/>
      <c r="G17422"/>
      <c r="H17422"/>
      <c r="I17422"/>
    </row>
    <row r="17423" spans="4:9" x14ac:dyDescent="0.2">
      <c r="D17423" s="7"/>
      <c r="E17423"/>
      <c r="F17423"/>
      <c r="G17423"/>
      <c r="H17423"/>
      <c r="I17423"/>
    </row>
    <row r="17424" spans="4:9" x14ac:dyDescent="0.2">
      <c r="D17424" s="7"/>
      <c r="E17424"/>
      <c r="F17424"/>
      <c r="G17424"/>
      <c r="H17424"/>
      <c r="I17424"/>
    </row>
    <row r="17425" spans="4:9" x14ac:dyDescent="0.2">
      <c r="D17425" s="7"/>
      <c r="E17425"/>
      <c r="F17425"/>
      <c r="G17425"/>
      <c r="H17425"/>
      <c r="I17425"/>
    </row>
    <row r="17426" spans="4:9" x14ac:dyDescent="0.2">
      <c r="D17426" s="7"/>
      <c r="E17426"/>
      <c r="F17426"/>
      <c r="G17426"/>
      <c r="H17426"/>
      <c r="I17426"/>
    </row>
    <row r="17427" spans="4:9" x14ac:dyDescent="0.2">
      <c r="D17427" s="7"/>
      <c r="E17427"/>
      <c r="F17427"/>
      <c r="G17427"/>
      <c r="H17427"/>
      <c r="I17427"/>
    </row>
    <row r="17428" spans="4:9" x14ac:dyDescent="0.2">
      <c r="D17428" s="7"/>
      <c r="E17428"/>
      <c r="F17428"/>
      <c r="G17428"/>
      <c r="H17428"/>
      <c r="I17428"/>
    </row>
    <row r="17429" spans="4:9" x14ac:dyDescent="0.2">
      <c r="D17429" s="7"/>
      <c r="E17429"/>
      <c r="F17429"/>
      <c r="G17429"/>
      <c r="H17429"/>
      <c r="I17429"/>
    </row>
    <row r="17430" spans="4:9" x14ac:dyDescent="0.2">
      <c r="D17430" s="7"/>
      <c r="E17430"/>
      <c r="F17430"/>
      <c r="G17430"/>
      <c r="H17430"/>
      <c r="I17430"/>
    </row>
    <row r="17431" spans="4:9" x14ac:dyDescent="0.2">
      <c r="D17431" s="7"/>
      <c r="E17431"/>
      <c r="F17431"/>
      <c r="G17431"/>
      <c r="H17431"/>
      <c r="I17431"/>
    </row>
    <row r="17432" spans="4:9" x14ac:dyDescent="0.2">
      <c r="D17432" s="7"/>
      <c r="E17432"/>
      <c r="F17432"/>
      <c r="G17432"/>
      <c r="H17432"/>
      <c r="I17432"/>
    </row>
    <row r="17433" spans="4:9" x14ac:dyDescent="0.2">
      <c r="D17433" s="7"/>
      <c r="E17433"/>
      <c r="F17433"/>
      <c r="G17433"/>
      <c r="H17433"/>
      <c r="I17433"/>
    </row>
    <row r="17434" spans="4:9" x14ac:dyDescent="0.2">
      <c r="D17434" s="7"/>
      <c r="E17434"/>
      <c r="F17434"/>
      <c r="G17434"/>
      <c r="H17434"/>
      <c r="I17434"/>
    </row>
    <row r="17435" spans="4:9" x14ac:dyDescent="0.2">
      <c r="D17435" s="7"/>
      <c r="E17435"/>
      <c r="F17435"/>
      <c r="G17435"/>
      <c r="H17435"/>
      <c r="I17435"/>
    </row>
    <row r="17436" spans="4:9" x14ac:dyDescent="0.2">
      <c r="D17436" s="7"/>
      <c r="E17436"/>
      <c r="F17436"/>
      <c r="G17436"/>
      <c r="H17436"/>
      <c r="I17436"/>
    </row>
    <row r="17437" spans="4:9" x14ac:dyDescent="0.2">
      <c r="D17437" s="7"/>
      <c r="E17437"/>
      <c r="F17437"/>
      <c r="G17437"/>
      <c r="H17437"/>
      <c r="I17437"/>
    </row>
    <row r="17438" spans="4:9" x14ac:dyDescent="0.2">
      <c r="D17438" s="7"/>
      <c r="E17438"/>
      <c r="F17438"/>
      <c r="G17438"/>
      <c r="H17438"/>
      <c r="I17438"/>
    </row>
    <row r="17439" spans="4:9" x14ac:dyDescent="0.2">
      <c r="D17439" s="7"/>
      <c r="E17439"/>
      <c r="F17439"/>
      <c r="G17439"/>
      <c r="H17439"/>
      <c r="I17439"/>
    </row>
    <row r="17440" spans="4:9" x14ac:dyDescent="0.2">
      <c r="D17440" s="7"/>
      <c r="E17440"/>
      <c r="F17440"/>
      <c r="G17440"/>
      <c r="H17440"/>
      <c r="I17440"/>
    </row>
    <row r="17441" spans="4:9" x14ac:dyDescent="0.2">
      <c r="D17441" s="7"/>
      <c r="E17441"/>
      <c r="F17441"/>
      <c r="G17441"/>
      <c r="H17441"/>
      <c r="I17441"/>
    </row>
    <row r="17442" spans="4:9" x14ac:dyDescent="0.2">
      <c r="D17442" s="7"/>
      <c r="E17442"/>
      <c r="F17442"/>
      <c r="G17442"/>
      <c r="H17442"/>
      <c r="I17442"/>
    </row>
    <row r="17443" spans="4:9" x14ac:dyDescent="0.2">
      <c r="D17443" s="7"/>
      <c r="E17443"/>
      <c r="F17443"/>
      <c r="G17443"/>
      <c r="H17443"/>
      <c r="I17443"/>
    </row>
    <row r="17444" spans="4:9" x14ac:dyDescent="0.2">
      <c r="D17444" s="7"/>
      <c r="E17444"/>
      <c r="F17444"/>
      <c r="G17444"/>
      <c r="H17444"/>
      <c r="I17444"/>
    </row>
    <row r="17445" spans="4:9" x14ac:dyDescent="0.2">
      <c r="D17445" s="7"/>
      <c r="E17445"/>
      <c r="F17445"/>
      <c r="G17445"/>
      <c r="H17445"/>
      <c r="I17445"/>
    </row>
    <row r="17446" spans="4:9" x14ac:dyDescent="0.2">
      <c r="D17446" s="7"/>
      <c r="E17446"/>
      <c r="F17446"/>
      <c r="G17446"/>
      <c r="H17446"/>
      <c r="I17446"/>
    </row>
    <row r="17447" spans="4:9" x14ac:dyDescent="0.2">
      <c r="D17447" s="7"/>
      <c r="E17447"/>
      <c r="F17447"/>
      <c r="G17447"/>
      <c r="H17447"/>
      <c r="I17447"/>
    </row>
    <row r="17448" spans="4:9" x14ac:dyDescent="0.2">
      <c r="D17448" s="7"/>
      <c r="E17448"/>
      <c r="F17448"/>
      <c r="G17448"/>
      <c r="H17448"/>
      <c r="I17448"/>
    </row>
    <row r="17449" spans="4:9" x14ac:dyDescent="0.2">
      <c r="D17449" s="7"/>
      <c r="E17449"/>
      <c r="F17449"/>
      <c r="G17449"/>
      <c r="H17449"/>
      <c r="I17449"/>
    </row>
    <row r="17450" spans="4:9" x14ac:dyDescent="0.2">
      <c r="D17450" s="7"/>
      <c r="E17450"/>
      <c r="F17450"/>
      <c r="G17450"/>
      <c r="H17450"/>
      <c r="I17450"/>
    </row>
    <row r="17451" spans="4:9" x14ac:dyDescent="0.2">
      <c r="D17451" s="7"/>
      <c r="E17451"/>
      <c r="F17451"/>
      <c r="G17451"/>
      <c r="H17451"/>
      <c r="I17451"/>
    </row>
    <row r="17452" spans="4:9" x14ac:dyDescent="0.2">
      <c r="D17452" s="7"/>
      <c r="E17452"/>
      <c r="F17452"/>
      <c r="G17452"/>
      <c r="H17452"/>
      <c r="I17452"/>
    </row>
    <row r="17453" spans="4:9" x14ac:dyDescent="0.2">
      <c r="D17453" s="7"/>
      <c r="E17453"/>
      <c r="F17453"/>
      <c r="G17453"/>
      <c r="H17453"/>
      <c r="I17453"/>
    </row>
    <row r="17454" spans="4:9" x14ac:dyDescent="0.2">
      <c r="D17454" s="7"/>
      <c r="E17454"/>
      <c r="F17454"/>
      <c r="G17454"/>
      <c r="H17454"/>
      <c r="I17454"/>
    </row>
    <row r="17455" spans="4:9" x14ac:dyDescent="0.2">
      <c r="D17455" s="7"/>
      <c r="E17455"/>
      <c r="F17455"/>
      <c r="G17455"/>
      <c r="H17455"/>
      <c r="I17455"/>
    </row>
    <row r="17456" spans="4:9" x14ac:dyDescent="0.2">
      <c r="D17456" s="7"/>
      <c r="E17456"/>
      <c r="F17456"/>
      <c r="G17456"/>
      <c r="H17456"/>
      <c r="I17456"/>
    </row>
    <row r="17457" spans="4:9" x14ac:dyDescent="0.2">
      <c r="D17457" s="7"/>
      <c r="E17457"/>
      <c r="F17457"/>
      <c r="G17457"/>
      <c r="H17457"/>
      <c r="I17457"/>
    </row>
    <row r="17458" spans="4:9" x14ac:dyDescent="0.2">
      <c r="D17458" s="7"/>
      <c r="E17458"/>
      <c r="F17458"/>
      <c r="G17458"/>
      <c r="H17458"/>
      <c r="I17458"/>
    </row>
    <row r="17459" spans="4:9" x14ac:dyDescent="0.2">
      <c r="D17459" s="7"/>
      <c r="E17459"/>
      <c r="F17459"/>
      <c r="G17459"/>
      <c r="H17459"/>
      <c r="I17459"/>
    </row>
    <row r="17460" spans="4:9" x14ac:dyDescent="0.2">
      <c r="D17460" s="7"/>
      <c r="E17460"/>
      <c r="F17460"/>
      <c r="G17460"/>
      <c r="H17460"/>
      <c r="I17460"/>
    </row>
    <row r="17461" spans="4:9" x14ac:dyDescent="0.2">
      <c r="D17461" s="7"/>
      <c r="E17461"/>
      <c r="F17461"/>
      <c r="G17461"/>
      <c r="H17461"/>
      <c r="I17461"/>
    </row>
    <row r="17462" spans="4:9" x14ac:dyDescent="0.2">
      <c r="D17462" s="7"/>
      <c r="E17462"/>
      <c r="F17462"/>
      <c r="G17462"/>
      <c r="H17462"/>
      <c r="I17462"/>
    </row>
    <row r="17463" spans="4:9" x14ac:dyDescent="0.2">
      <c r="D17463" s="7"/>
      <c r="E17463"/>
      <c r="F17463"/>
      <c r="G17463"/>
      <c r="H17463"/>
      <c r="I17463"/>
    </row>
    <row r="17464" spans="4:9" x14ac:dyDescent="0.2">
      <c r="D17464" s="7"/>
      <c r="E17464"/>
      <c r="F17464"/>
      <c r="G17464"/>
      <c r="H17464"/>
      <c r="I17464"/>
    </row>
    <row r="17465" spans="4:9" x14ac:dyDescent="0.2">
      <c r="D17465" s="7"/>
      <c r="E17465"/>
      <c r="F17465"/>
      <c r="G17465"/>
      <c r="H17465"/>
      <c r="I17465"/>
    </row>
    <row r="17466" spans="4:9" x14ac:dyDescent="0.2">
      <c r="D17466" s="7"/>
      <c r="E17466"/>
      <c r="F17466"/>
      <c r="G17466"/>
      <c r="H17466"/>
      <c r="I17466"/>
    </row>
    <row r="17467" spans="4:9" x14ac:dyDescent="0.2">
      <c r="D17467" s="7"/>
      <c r="E17467"/>
      <c r="F17467"/>
      <c r="G17467"/>
      <c r="H17467"/>
      <c r="I17467"/>
    </row>
    <row r="17468" spans="4:9" x14ac:dyDescent="0.2">
      <c r="D17468" s="7"/>
      <c r="E17468"/>
      <c r="F17468"/>
      <c r="G17468"/>
      <c r="H17468"/>
      <c r="I17468"/>
    </row>
    <row r="17469" spans="4:9" x14ac:dyDescent="0.2">
      <c r="D17469" s="7"/>
      <c r="E17469"/>
      <c r="F17469"/>
      <c r="G17469"/>
      <c r="H17469"/>
      <c r="I17469"/>
    </row>
    <row r="17470" spans="4:9" x14ac:dyDescent="0.2">
      <c r="D17470" s="7"/>
      <c r="E17470"/>
      <c r="F17470"/>
      <c r="G17470"/>
      <c r="H17470"/>
      <c r="I17470"/>
    </row>
    <row r="17471" spans="4:9" x14ac:dyDescent="0.2">
      <c r="D17471" s="7"/>
      <c r="E17471"/>
      <c r="F17471"/>
      <c r="G17471"/>
      <c r="H17471"/>
      <c r="I17471"/>
    </row>
    <row r="17472" spans="4:9" x14ac:dyDescent="0.2">
      <c r="D17472" s="7"/>
      <c r="E17472"/>
      <c r="F17472"/>
      <c r="G17472"/>
      <c r="H17472"/>
      <c r="I17472"/>
    </row>
    <row r="17473" spans="4:9" x14ac:dyDescent="0.2">
      <c r="D17473" s="7"/>
      <c r="E17473"/>
      <c r="F17473"/>
      <c r="G17473"/>
      <c r="H17473"/>
      <c r="I17473"/>
    </row>
    <row r="17474" spans="4:9" x14ac:dyDescent="0.2">
      <c r="D17474" s="7"/>
      <c r="E17474"/>
      <c r="F17474"/>
      <c r="G17474"/>
      <c r="H17474"/>
      <c r="I17474"/>
    </row>
    <row r="17475" spans="4:9" x14ac:dyDescent="0.2">
      <c r="D17475" s="7"/>
      <c r="E17475"/>
      <c r="F17475"/>
      <c r="G17475"/>
      <c r="H17475"/>
      <c r="I17475"/>
    </row>
    <row r="17476" spans="4:9" x14ac:dyDescent="0.2">
      <c r="D17476" s="7"/>
      <c r="E17476"/>
      <c r="F17476"/>
      <c r="G17476"/>
      <c r="H17476"/>
      <c r="I17476"/>
    </row>
    <row r="17477" spans="4:9" x14ac:dyDescent="0.2">
      <c r="D17477" s="7"/>
      <c r="E17477"/>
      <c r="F17477"/>
      <c r="G17477"/>
      <c r="H17477"/>
      <c r="I17477"/>
    </row>
    <row r="17478" spans="4:9" x14ac:dyDescent="0.2">
      <c r="D17478" s="7"/>
      <c r="E17478"/>
      <c r="F17478"/>
      <c r="G17478"/>
      <c r="H17478"/>
      <c r="I17478"/>
    </row>
    <row r="17479" spans="4:9" x14ac:dyDescent="0.2">
      <c r="D17479" s="7"/>
      <c r="E17479"/>
      <c r="F17479"/>
      <c r="G17479"/>
      <c r="H17479"/>
      <c r="I17479"/>
    </row>
    <row r="17480" spans="4:9" x14ac:dyDescent="0.2">
      <c r="D17480" s="7"/>
      <c r="E17480"/>
      <c r="F17480"/>
      <c r="G17480"/>
      <c r="H17480"/>
      <c r="I17480"/>
    </row>
    <row r="17481" spans="4:9" x14ac:dyDescent="0.2">
      <c r="D17481" s="7"/>
      <c r="E17481"/>
      <c r="F17481"/>
      <c r="G17481"/>
      <c r="H17481"/>
      <c r="I17481"/>
    </row>
    <row r="17482" spans="4:9" x14ac:dyDescent="0.2">
      <c r="D17482" s="7"/>
      <c r="E17482"/>
      <c r="F17482"/>
      <c r="G17482"/>
      <c r="H17482"/>
      <c r="I17482"/>
    </row>
    <row r="17483" spans="4:9" x14ac:dyDescent="0.2">
      <c r="D17483" s="7"/>
      <c r="E17483"/>
      <c r="F17483"/>
      <c r="G17483"/>
      <c r="H17483"/>
      <c r="I17483"/>
    </row>
    <row r="17484" spans="4:9" x14ac:dyDescent="0.2">
      <c r="D17484" s="7"/>
      <c r="E17484"/>
      <c r="F17484"/>
      <c r="G17484"/>
      <c r="H17484"/>
      <c r="I17484"/>
    </row>
    <row r="17485" spans="4:9" x14ac:dyDescent="0.2">
      <c r="D17485" s="7"/>
      <c r="E17485"/>
      <c r="F17485"/>
      <c r="G17485"/>
      <c r="H17485"/>
      <c r="I17485"/>
    </row>
    <row r="17486" spans="4:9" x14ac:dyDescent="0.2">
      <c r="D17486" s="7"/>
      <c r="E17486"/>
      <c r="F17486"/>
      <c r="G17486"/>
      <c r="H17486"/>
      <c r="I17486"/>
    </row>
    <row r="17487" spans="4:9" x14ac:dyDescent="0.2">
      <c r="D17487" s="7"/>
      <c r="E17487"/>
      <c r="F17487"/>
      <c r="G17487"/>
      <c r="H17487"/>
      <c r="I17487"/>
    </row>
    <row r="17488" spans="4:9" x14ac:dyDescent="0.2">
      <c r="D17488" s="7"/>
      <c r="E17488"/>
      <c r="F17488"/>
      <c r="G17488"/>
      <c r="H17488"/>
      <c r="I17488"/>
    </row>
    <row r="17489" spans="4:9" x14ac:dyDescent="0.2">
      <c r="D17489" s="7"/>
      <c r="E17489"/>
      <c r="F17489"/>
      <c r="G17489"/>
      <c r="H17489"/>
      <c r="I17489"/>
    </row>
    <row r="17490" spans="4:9" x14ac:dyDescent="0.2">
      <c r="D17490" s="7"/>
      <c r="E17490"/>
      <c r="F17490"/>
      <c r="G17490"/>
      <c r="H17490"/>
      <c r="I17490"/>
    </row>
    <row r="17491" spans="4:9" x14ac:dyDescent="0.2">
      <c r="D17491" s="7"/>
      <c r="E17491"/>
      <c r="F17491"/>
      <c r="G17491"/>
      <c r="H17491"/>
      <c r="I17491"/>
    </row>
    <row r="17492" spans="4:9" x14ac:dyDescent="0.2">
      <c r="D17492" s="7"/>
      <c r="E17492"/>
      <c r="F17492"/>
      <c r="G17492"/>
      <c r="H17492"/>
      <c r="I17492"/>
    </row>
    <row r="17493" spans="4:9" x14ac:dyDescent="0.2">
      <c r="D17493" s="7"/>
      <c r="E17493"/>
      <c r="F17493"/>
      <c r="G17493"/>
      <c r="H17493"/>
      <c r="I17493"/>
    </row>
    <row r="17494" spans="4:9" x14ac:dyDescent="0.2">
      <c r="D17494" s="7"/>
      <c r="E17494"/>
      <c r="F17494"/>
      <c r="G17494"/>
      <c r="H17494"/>
      <c r="I17494"/>
    </row>
    <row r="17495" spans="4:9" x14ac:dyDescent="0.2">
      <c r="D17495" s="7"/>
      <c r="E17495"/>
      <c r="F17495"/>
      <c r="G17495"/>
      <c r="H17495"/>
      <c r="I17495"/>
    </row>
    <row r="17496" spans="4:9" x14ac:dyDescent="0.2">
      <c r="D17496" s="7"/>
      <c r="E17496"/>
      <c r="F17496"/>
      <c r="G17496"/>
      <c r="H17496"/>
      <c r="I17496"/>
    </row>
    <row r="17497" spans="4:9" x14ac:dyDescent="0.2">
      <c r="D17497" s="7"/>
      <c r="E17497"/>
      <c r="F17497"/>
      <c r="G17497"/>
      <c r="H17497"/>
      <c r="I17497"/>
    </row>
    <row r="17498" spans="4:9" x14ac:dyDescent="0.2">
      <c r="D17498" s="7"/>
      <c r="E17498"/>
      <c r="F17498"/>
      <c r="G17498"/>
      <c r="H17498"/>
      <c r="I17498"/>
    </row>
    <row r="17499" spans="4:9" x14ac:dyDescent="0.2">
      <c r="D17499" s="7"/>
      <c r="E17499"/>
      <c r="F17499"/>
      <c r="G17499"/>
      <c r="H17499"/>
      <c r="I17499"/>
    </row>
    <row r="17500" spans="4:9" x14ac:dyDescent="0.2">
      <c r="D17500" s="7"/>
      <c r="E17500"/>
      <c r="F17500"/>
      <c r="G17500"/>
      <c r="H17500"/>
      <c r="I17500"/>
    </row>
    <row r="17501" spans="4:9" x14ac:dyDescent="0.2">
      <c r="D17501" s="7"/>
      <c r="E17501"/>
      <c r="F17501"/>
      <c r="G17501"/>
      <c r="H17501"/>
      <c r="I17501"/>
    </row>
    <row r="17502" spans="4:9" x14ac:dyDescent="0.2">
      <c r="D17502" s="7"/>
      <c r="E17502"/>
      <c r="F17502"/>
      <c r="G17502"/>
      <c r="H17502"/>
      <c r="I17502"/>
    </row>
    <row r="17503" spans="4:9" x14ac:dyDescent="0.2">
      <c r="D17503" s="7"/>
      <c r="E17503"/>
      <c r="F17503"/>
      <c r="G17503"/>
      <c r="H17503"/>
      <c r="I17503"/>
    </row>
    <row r="17504" spans="4:9" x14ac:dyDescent="0.2">
      <c r="D17504" s="7"/>
      <c r="E17504"/>
      <c r="F17504"/>
      <c r="G17504"/>
      <c r="H17504"/>
      <c r="I17504"/>
    </row>
    <row r="17505" spans="4:9" x14ac:dyDescent="0.2">
      <c r="D17505" s="7"/>
      <c r="E17505"/>
      <c r="F17505"/>
      <c r="G17505"/>
      <c r="H17505"/>
      <c r="I17505"/>
    </row>
    <row r="17506" spans="4:9" x14ac:dyDescent="0.2">
      <c r="D17506" s="7"/>
      <c r="E17506"/>
      <c r="F17506"/>
      <c r="G17506"/>
      <c r="H17506"/>
      <c r="I17506"/>
    </row>
    <row r="17507" spans="4:9" x14ac:dyDescent="0.2">
      <c r="D17507" s="7"/>
      <c r="E17507"/>
      <c r="F17507"/>
      <c r="G17507"/>
      <c r="H17507"/>
      <c r="I17507"/>
    </row>
    <row r="17508" spans="4:9" x14ac:dyDescent="0.2">
      <c r="D17508" s="7"/>
      <c r="E17508"/>
      <c r="F17508"/>
      <c r="G17508"/>
      <c r="H17508"/>
      <c r="I17508"/>
    </row>
    <row r="17509" spans="4:9" x14ac:dyDescent="0.2">
      <c r="D17509" s="7"/>
      <c r="E17509"/>
      <c r="F17509"/>
      <c r="G17509"/>
      <c r="H17509"/>
      <c r="I17509"/>
    </row>
    <row r="17510" spans="4:9" x14ac:dyDescent="0.2">
      <c r="D17510" s="7"/>
      <c r="E17510"/>
      <c r="F17510"/>
      <c r="G17510"/>
      <c r="H17510"/>
      <c r="I17510"/>
    </row>
    <row r="17511" spans="4:9" x14ac:dyDescent="0.2">
      <c r="D17511" s="7"/>
      <c r="E17511"/>
      <c r="F17511"/>
      <c r="G17511"/>
      <c r="H17511"/>
      <c r="I17511"/>
    </row>
    <row r="17512" spans="4:9" x14ac:dyDescent="0.2">
      <c r="D17512" s="7"/>
      <c r="E17512"/>
      <c r="F17512"/>
      <c r="G17512"/>
      <c r="H17512"/>
      <c r="I17512"/>
    </row>
    <row r="17513" spans="4:9" x14ac:dyDescent="0.2">
      <c r="D17513" s="7"/>
      <c r="E17513"/>
      <c r="F17513"/>
      <c r="G17513"/>
      <c r="H17513"/>
      <c r="I17513"/>
    </row>
    <row r="17514" spans="4:9" x14ac:dyDescent="0.2">
      <c r="D17514" s="7"/>
      <c r="E17514"/>
      <c r="F17514"/>
      <c r="G17514"/>
      <c r="H17514"/>
      <c r="I17514"/>
    </row>
    <row r="17515" spans="4:9" x14ac:dyDescent="0.2">
      <c r="D17515" s="7"/>
      <c r="E17515"/>
      <c r="F17515"/>
      <c r="G17515"/>
      <c r="H17515"/>
      <c r="I17515"/>
    </row>
    <row r="17516" spans="4:9" x14ac:dyDescent="0.2">
      <c r="D17516" s="7"/>
      <c r="E17516"/>
      <c r="F17516"/>
      <c r="G17516"/>
      <c r="H17516"/>
      <c r="I17516"/>
    </row>
    <row r="17517" spans="4:9" x14ac:dyDescent="0.2">
      <c r="D17517" s="7"/>
      <c r="E17517"/>
      <c r="F17517"/>
      <c r="G17517"/>
      <c r="H17517"/>
      <c r="I17517"/>
    </row>
    <row r="17518" spans="4:9" x14ac:dyDescent="0.2">
      <c r="D17518" s="7"/>
      <c r="E17518"/>
      <c r="F17518"/>
      <c r="G17518"/>
      <c r="H17518"/>
      <c r="I17518"/>
    </row>
    <row r="17519" spans="4:9" x14ac:dyDescent="0.2">
      <c r="D17519" s="7"/>
      <c r="E17519"/>
      <c r="F17519"/>
      <c r="G17519"/>
      <c r="H17519"/>
      <c r="I17519"/>
    </row>
    <row r="17520" spans="4:9" x14ac:dyDescent="0.2">
      <c r="D17520" s="7"/>
      <c r="E17520"/>
      <c r="F17520"/>
      <c r="G17520"/>
      <c r="H17520"/>
      <c r="I17520"/>
    </row>
    <row r="17521" spans="4:9" x14ac:dyDescent="0.2">
      <c r="D17521" s="7"/>
      <c r="E17521"/>
      <c r="F17521"/>
      <c r="G17521"/>
      <c r="H17521"/>
      <c r="I17521"/>
    </row>
    <row r="17522" spans="4:9" x14ac:dyDescent="0.2">
      <c r="D17522" s="7"/>
      <c r="E17522"/>
      <c r="F17522"/>
      <c r="G17522"/>
      <c r="H17522"/>
      <c r="I17522"/>
    </row>
    <row r="17523" spans="4:9" x14ac:dyDescent="0.2">
      <c r="D17523" s="7"/>
      <c r="E17523"/>
      <c r="F17523"/>
      <c r="G17523"/>
      <c r="H17523"/>
      <c r="I17523"/>
    </row>
    <row r="17524" spans="4:9" x14ac:dyDescent="0.2">
      <c r="D17524" s="7"/>
      <c r="E17524"/>
      <c r="F17524"/>
      <c r="G17524"/>
      <c r="H17524"/>
      <c r="I17524"/>
    </row>
    <row r="17525" spans="4:9" x14ac:dyDescent="0.2">
      <c r="D17525" s="7"/>
      <c r="E17525"/>
      <c r="F17525"/>
      <c r="G17525"/>
      <c r="H17525"/>
      <c r="I17525"/>
    </row>
    <row r="17526" spans="4:9" x14ac:dyDescent="0.2">
      <c r="D17526" s="7"/>
      <c r="E17526"/>
      <c r="F17526"/>
      <c r="G17526"/>
      <c r="H17526"/>
      <c r="I17526"/>
    </row>
    <row r="17527" spans="4:9" x14ac:dyDescent="0.2">
      <c r="D17527" s="7"/>
      <c r="E17527"/>
      <c r="F17527"/>
      <c r="G17527"/>
      <c r="H17527"/>
      <c r="I17527"/>
    </row>
    <row r="17528" spans="4:9" x14ac:dyDescent="0.2">
      <c r="D17528" s="7"/>
      <c r="E17528"/>
      <c r="F17528"/>
      <c r="G17528"/>
      <c r="H17528"/>
      <c r="I17528"/>
    </row>
    <row r="17529" spans="4:9" x14ac:dyDescent="0.2">
      <c r="D17529" s="7"/>
      <c r="E17529"/>
      <c r="F17529"/>
      <c r="G17529"/>
      <c r="H17529"/>
      <c r="I17529"/>
    </row>
    <row r="17530" spans="4:9" x14ac:dyDescent="0.2">
      <c r="D17530" s="7"/>
      <c r="E17530"/>
      <c r="F17530"/>
      <c r="G17530"/>
      <c r="H17530"/>
      <c r="I17530"/>
    </row>
    <row r="17531" spans="4:9" x14ac:dyDescent="0.2">
      <c r="D17531" s="7"/>
      <c r="E17531"/>
      <c r="F17531"/>
      <c r="G17531"/>
      <c r="H17531"/>
      <c r="I17531"/>
    </row>
    <row r="17532" spans="4:9" x14ac:dyDescent="0.2">
      <c r="D17532" s="7"/>
      <c r="E17532"/>
      <c r="F17532"/>
      <c r="G17532"/>
      <c r="H17532"/>
      <c r="I17532"/>
    </row>
    <row r="17533" spans="4:9" x14ac:dyDescent="0.2">
      <c r="D17533" s="7"/>
      <c r="E17533"/>
      <c r="F17533"/>
      <c r="G17533"/>
      <c r="H17533"/>
      <c r="I17533"/>
    </row>
    <row r="17534" spans="4:9" x14ac:dyDescent="0.2">
      <c r="D17534" s="7"/>
      <c r="E17534"/>
      <c r="F17534"/>
      <c r="G17534"/>
      <c r="H17534"/>
      <c r="I17534"/>
    </row>
    <row r="17535" spans="4:9" x14ac:dyDescent="0.2">
      <c r="D17535" s="7"/>
      <c r="E17535"/>
      <c r="F17535"/>
      <c r="G17535"/>
      <c r="H17535"/>
      <c r="I17535"/>
    </row>
    <row r="17536" spans="4:9" x14ac:dyDescent="0.2">
      <c r="D17536" s="7"/>
      <c r="E17536"/>
      <c r="F17536"/>
      <c r="G17536"/>
      <c r="H17536"/>
      <c r="I17536"/>
    </row>
    <row r="17537" spans="4:9" x14ac:dyDescent="0.2">
      <c r="D17537" s="7"/>
      <c r="E17537"/>
      <c r="F17537"/>
      <c r="G17537"/>
      <c r="H17537"/>
      <c r="I17537"/>
    </row>
    <row r="17538" spans="4:9" x14ac:dyDescent="0.2">
      <c r="D17538" s="7"/>
      <c r="E17538"/>
      <c r="F17538"/>
      <c r="G17538"/>
      <c r="H17538"/>
      <c r="I17538"/>
    </row>
    <row r="17539" spans="4:9" x14ac:dyDescent="0.2">
      <c r="D17539" s="7"/>
      <c r="E17539"/>
      <c r="F17539"/>
      <c r="G17539"/>
      <c r="H17539"/>
      <c r="I17539"/>
    </row>
    <row r="17540" spans="4:9" x14ac:dyDescent="0.2">
      <c r="D17540" s="7"/>
      <c r="E17540"/>
      <c r="F17540"/>
      <c r="G17540"/>
      <c r="H17540"/>
      <c r="I17540"/>
    </row>
    <row r="17541" spans="4:9" x14ac:dyDescent="0.2">
      <c r="D17541" s="7"/>
      <c r="E17541"/>
      <c r="F17541"/>
      <c r="G17541"/>
      <c r="H17541"/>
      <c r="I17541"/>
    </row>
    <row r="17542" spans="4:9" x14ac:dyDescent="0.2">
      <c r="D17542" s="7"/>
      <c r="E17542"/>
      <c r="F17542"/>
      <c r="G17542"/>
      <c r="H17542"/>
      <c r="I17542"/>
    </row>
    <row r="17543" spans="4:9" x14ac:dyDescent="0.2">
      <c r="D17543" s="7"/>
      <c r="E17543"/>
      <c r="F17543"/>
      <c r="G17543"/>
      <c r="H17543"/>
      <c r="I17543"/>
    </row>
    <row r="17544" spans="4:9" x14ac:dyDescent="0.2">
      <c r="D17544" s="7"/>
      <c r="E17544"/>
      <c r="F17544"/>
      <c r="G17544"/>
      <c r="H17544"/>
      <c r="I17544"/>
    </row>
    <row r="17545" spans="4:9" x14ac:dyDescent="0.2">
      <c r="D17545" s="7"/>
      <c r="E17545"/>
      <c r="F17545"/>
      <c r="G17545"/>
      <c r="H17545"/>
      <c r="I17545"/>
    </row>
    <row r="17546" spans="4:9" x14ac:dyDescent="0.2">
      <c r="D17546" s="7"/>
      <c r="E17546"/>
      <c r="F17546"/>
      <c r="G17546"/>
      <c r="H17546"/>
      <c r="I17546"/>
    </row>
    <row r="17547" spans="4:9" x14ac:dyDescent="0.2">
      <c r="D17547" s="7"/>
      <c r="E17547"/>
      <c r="F17547"/>
      <c r="G17547"/>
      <c r="H17547"/>
      <c r="I17547"/>
    </row>
    <row r="17548" spans="4:9" x14ac:dyDescent="0.2">
      <c r="D17548" s="7"/>
      <c r="E17548"/>
      <c r="F17548"/>
      <c r="G17548"/>
      <c r="H17548"/>
      <c r="I17548"/>
    </row>
    <row r="17549" spans="4:9" x14ac:dyDescent="0.2">
      <c r="D17549" s="7"/>
      <c r="E17549"/>
      <c r="F17549"/>
      <c r="G17549"/>
      <c r="H17549"/>
      <c r="I17549"/>
    </row>
    <row r="17550" spans="4:9" x14ac:dyDescent="0.2">
      <c r="D17550" s="7"/>
      <c r="E17550"/>
      <c r="F17550"/>
      <c r="G17550"/>
      <c r="H17550"/>
      <c r="I17550"/>
    </row>
    <row r="17551" spans="4:9" x14ac:dyDescent="0.2">
      <c r="D17551" s="7"/>
      <c r="E17551"/>
      <c r="F17551"/>
      <c r="G17551"/>
      <c r="H17551"/>
      <c r="I17551"/>
    </row>
    <row r="17552" spans="4:9" x14ac:dyDescent="0.2">
      <c r="D17552" s="7"/>
      <c r="E17552"/>
      <c r="F17552"/>
      <c r="G17552"/>
      <c r="H17552"/>
      <c r="I17552"/>
    </row>
    <row r="17553" spans="4:9" x14ac:dyDescent="0.2">
      <c r="D17553" s="7"/>
      <c r="E17553"/>
      <c r="F17553"/>
      <c r="G17553"/>
      <c r="H17553"/>
      <c r="I17553"/>
    </row>
    <row r="17554" spans="4:9" x14ac:dyDescent="0.2">
      <c r="D17554" s="7"/>
      <c r="E17554"/>
      <c r="F17554"/>
      <c r="G17554"/>
      <c r="H17554"/>
      <c r="I17554"/>
    </row>
    <row r="17555" spans="4:9" x14ac:dyDescent="0.2">
      <c r="D17555" s="7"/>
      <c r="E17555"/>
      <c r="F17555"/>
      <c r="G17555"/>
      <c r="H17555"/>
      <c r="I17555"/>
    </row>
    <row r="17556" spans="4:9" x14ac:dyDescent="0.2">
      <c r="D17556" s="7"/>
      <c r="E17556"/>
      <c r="F17556"/>
      <c r="G17556"/>
      <c r="H17556"/>
      <c r="I17556"/>
    </row>
    <row r="17557" spans="4:9" x14ac:dyDescent="0.2">
      <c r="D17557" s="7"/>
      <c r="E17557"/>
      <c r="F17557"/>
      <c r="G17557"/>
      <c r="H17557"/>
      <c r="I17557"/>
    </row>
    <row r="17558" spans="4:9" x14ac:dyDescent="0.2">
      <c r="D17558" s="7"/>
      <c r="E17558"/>
      <c r="F17558"/>
      <c r="G17558"/>
      <c r="H17558"/>
      <c r="I17558"/>
    </row>
    <row r="17559" spans="4:9" x14ac:dyDescent="0.2">
      <c r="D17559" s="7"/>
      <c r="E17559"/>
      <c r="F17559"/>
      <c r="G17559"/>
      <c r="H17559"/>
      <c r="I17559"/>
    </row>
    <row r="17560" spans="4:9" x14ac:dyDescent="0.2">
      <c r="D17560" s="7"/>
      <c r="E17560"/>
      <c r="F17560"/>
      <c r="G17560"/>
      <c r="H17560"/>
      <c r="I17560"/>
    </row>
    <row r="17561" spans="4:9" x14ac:dyDescent="0.2">
      <c r="D17561" s="7"/>
      <c r="E17561"/>
      <c r="F17561"/>
      <c r="G17561"/>
      <c r="H17561"/>
      <c r="I17561"/>
    </row>
    <row r="17562" spans="4:9" x14ac:dyDescent="0.2">
      <c r="D17562" s="7"/>
      <c r="E17562"/>
      <c r="F17562"/>
      <c r="G17562"/>
      <c r="H17562"/>
      <c r="I17562"/>
    </row>
    <row r="17563" spans="4:9" x14ac:dyDescent="0.2">
      <c r="D17563" s="7"/>
      <c r="E17563"/>
      <c r="F17563"/>
      <c r="G17563"/>
      <c r="H17563"/>
      <c r="I17563"/>
    </row>
    <row r="17564" spans="4:9" x14ac:dyDescent="0.2">
      <c r="D17564" s="7"/>
      <c r="E17564"/>
      <c r="F17564"/>
      <c r="G17564"/>
      <c r="H17564"/>
      <c r="I17564"/>
    </row>
    <row r="17565" spans="4:9" x14ac:dyDescent="0.2">
      <c r="D17565" s="7"/>
      <c r="E17565"/>
      <c r="F17565"/>
      <c r="G17565"/>
      <c r="H17565"/>
      <c r="I17565"/>
    </row>
    <row r="17566" spans="4:9" x14ac:dyDescent="0.2">
      <c r="D17566" s="7"/>
      <c r="E17566"/>
      <c r="F17566"/>
      <c r="G17566"/>
      <c r="H17566"/>
      <c r="I17566"/>
    </row>
    <row r="17567" spans="4:9" x14ac:dyDescent="0.2">
      <c r="D17567" s="7"/>
      <c r="E17567"/>
      <c r="F17567"/>
      <c r="G17567"/>
      <c r="H17567"/>
      <c r="I17567"/>
    </row>
    <row r="17568" spans="4:9" x14ac:dyDescent="0.2">
      <c r="D17568" s="7"/>
      <c r="E17568"/>
      <c r="F17568"/>
      <c r="G17568"/>
      <c r="H17568"/>
      <c r="I17568"/>
    </row>
    <row r="17569" spans="4:9" x14ac:dyDescent="0.2">
      <c r="D17569" s="7"/>
      <c r="E17569"/>
      <c r="F17569"/>
      <c r="G17569"/>
      <c r="H17569"/>
      <c r="I17569"/>
    </row>
    <row r="17570" spans="4:9" x14ac:dyDescent="0.2">
      <c r="D17570" s="7"/>
      <c r="E17570"/>
      <c r="F17570"/>
      <c r="G17570"/>
      <c r="H17570"/>
      <c r="I17570"/>
    </row>
    <row r="17571" spans="4:9" x14ac:dyDescent="0.2">
      <c r="D17571" s="7"/>
      <c r="E17571"/>
      <c r="F17571"/>
      <c r="G17571"/>
      <c r="H17571"/>
      <c r="I17571"/>
    </row>
    <row r="17572" spans="4:9" x14ac:dyDescent="0.2">
      <c r="D17572" s="7"/>
      <c r="E17572"/>
      <c r="F17572"/>
      <c r="G17572"/>
      <c r="H17572"/>
      <c r="I17572"/>
    </row>
    <row r="17573" spans="4:9" x14ac:dyDescent="0.2">
      <c r="D17573" s="7"/>
      <c r="E17573"/>
      <c r="F17573"/>
      <c r="G17573"/>
      <c r="H17573"/>
      <c r="I17573"/>
    </row>
    <row r="17574" spans="4:9" x14ac:dyDescent="0.2">
      <c r="D17574" s="7"/>
      <c r="E17574"/>
      <c r="F17574"/>
      <c r="G17574"/>
      <c r="H17574"/>
      <c r="I17574"/>
    </row>
    <row r="17575" spans="4:9" x14ac:dyDescent="0.2">
      <c r="D17575" s="7"/>
      <c r="E17575"/>
      <c r="F17575"/>
      <c r="G17575"/>
      <c r="H17575"/>
      <c r="I17575"/>
    </row>
    <row r="17576" spans="4:9" x14ac:dyDescent="0.2">
      <c r="D17576" s="7"/>
      <c r="E17576"/>
      <c r="F17576"/>
      <c r="G17576"/>
      <c r="H17576"/>
      <c r="I17576"/>
    </row>
    <row r="17577" spans="4:9" x14ac:dyDescent="0.2">
      <c r="D17577" s="7"/>
      <c r="E17577"/>
      <c r="F17577"/>
      <c r="G17577"/>
      <c r="H17577"/>
      <c r="I17577"/>
    </row>
    <row r="17578" spans="4:9" x14ac:dyDescent="0.2">
      <c r="D17578" s="7"/>
      <c r="E17578"/>
      <c r="F17578"/>
      <c r="G17578"/>
      <c r="H17578"/>
      <c r="I17578"/>
    </row>
    <row r="17579" spans="4:9" x14ac:dyDescent="0.2">
      <c r="D17579" s="7"/>
      <c r="E17579"/>
      <c r="F17579"/>
      <c r="G17579"/>
      <c r="H17579"/>
      <c r="I17579"/>
    </row>
    <row r="17580" spans="4:9" x14ac:dyDescent="0.2">
      <c r="D17580" s="7"/>
      <c r="E17580"/>
      <c r="F17580"/>
      <c r="G17580"/>
      <c r="H17580"/>
      <c r="I17580"/>
    </row>
    <row r="17581" spans="4:9" x14ac:dyDescent="0.2">
      <c r="D17581" s="7"/>
      <c r="E17581"/>
      <c r="F17581"/>
      <c r="G17581"/>
      <c r="H17581"/>
      <c r="I17581"/>
    </row>
    <row r="17582" spans="4:9" x14ac:dyDescent="0.2">
      <c r="D17582" s="7"/>
      <c r="E17582"/>
      <c r="F17582"/>
      <c r="G17582"/>
      <c r="H17582"/>
      <c r="I17582"/>
    </row>
    <row r="17583" spans="4:9" x14ac:dyDescent="0.2">
      <c r="D17583" s="7"/>
      <c r="E17583"/>
      <c r="F17583"/>
      <c r="G17583"/>
      <c r="H17583"/>
      <c r="I17583"/>
    </row>
    <row r="17584" spans="4:9" x14ac:dyDescent="0.2">
      <c r="D17584" s="7"/>
      <c r="E17584"/>
      <c r="F17584"/>
      <c r="G17584"/>
      <c r="H17584"/>
      <c r="I17584"/>
    </row>
    <row r="17585" spans="4:9" x14ac:dyDescent="0.2">
      <c r="D17585" s="7"/>
      <c r="E17585"/>
      <c r="F17585"/>
      <c r="G17585"/>
      <c r="H17585"/>
      <c r="I17585"/>
    </row>
    <row r="17586" spans="4:9" x14ac:dyDescent="0.2">
      <c r="D17586" s="7"/>
      <c r="E17586"/>
      <c r="F17586"/>
      <c r="G17586"/>
      <c r="H17586"/>
      <c r="I17586"/>
    </row>
    <row r="17587" spans="4:9" x14ac:dyDescent="0.2">
      <c r="D17587" s="7"/>
      <c r="E17587"/>
      <c r="F17587"/>
      <c r="G17587"/>
      <c r="H17587"/>
      <c r="I17587"/>
    </row>
    <row r="17588" spans="4:9" x14ac:dyDescent="0.2">
      <c r="D17588" s="7"/>
      <c r="E17588"/>
      <c r="F17588"/>
      <c r="G17588"/>
      <c r="H17588"/>
      <c r="I17588"/>
    </row>
    <row r="17589" spans="4:9" x14ac:dyDescent="0.2">
      <c r="D17589" s="7"/>
      <c r="E17589"/>
      <c r="F17589"/>
      <c r="G17589"/>
      <c r="H17589"/>
      <c r="I17589"/>
    </row>
    <row r="17590" spans="4:9" x14ac:dyDescent="0.2">
      <c r="D17590" s="7"/>
      <c r="E17590"/>
      <c r="F17590"/>
      <c r="G17590"/>
      <c r="H17590"/>
      <c r="I17590"/>
    </row>
    <row r="17591" spans="4:9" x14ac:dyDescent="0.2">
      <c r="D17591" s="7"/>
      <c r="E17591"/>
      <c r="F17591"/>
      <c r="G17591"/>
      <c r="H17591"/>
      <c r="I17591"/>
    </row>
    <row r="17592" spans="4:9" x14ac:dyDescent="0.2">
      <c r="D17592" s="7"/>
      <c r="E17592"/>
      <c r="F17592"/>
      <c r="G17592"/>
      <c r="H17592"/>
      <c r="I17592"/>
    </row>
    <row r="17593" spans="4:9" x14ac:dyDescent="0.2">
      <c r="D17593" s="7"/>
      <c r="E17593"/>
      <c r="F17593"/>
      <c r="G17593"/>
      <c r="H17593"/>
      <c r="I17593"/>
    </row>
    <row r="17594" spans="4:9" x14ac:dyDescent="0.2">
      <c r="D17594" s="7"/>
      <c r="E17594"/>
      <c r="F17594"/>
      <c r="G17594"/>
      <c r="H17594"/>
      <c r="I17594"/>
    </row>
    <row r="17595" spans="4:9" x14ac:dyDescent="0.2">
      <c r="D17595" s="7"/>
      <c r="E17595"/>
      <c r="F17595"/>
      <c r="G17595"/>
      <c r="H17595"/>
      <c r="I17595"/>
    </row>
    <row r="17596" spans="4:9" x14ac:dyDescent="0.2">
      <c r="D17596" s="7"/>
      <c r="E17596"/>
      <c r="F17596"/>
      <c r="G17596"/>
      <c r="H17596"/>
      <c r="I17596"/>
    </row>
    <row r="17597" spans="4:9" x14ac:dyDescent="0.2">
      <c r="D17597" s="7"/>
      <c r="E17597"/>
      <c r="F17597"/>
      <c r="G17597"/>
      <c r="H17597"/>
      <c r="I17597"/>
    </row>
    <row r="17598" spans="4:9" x14ac:dyDescent="0.2">
      <c r="D17598" s="7"/>
      <c r="E17598"/>
      <c r="F17598"/>
      <c r="G17598"/>
      <c r="H17598"/>
      <c r="I17598"/>
    </row>
    <row r="17599" spans="4:9" x14ac:dyDescent="0.2">
      <c r="D17599" s="7"/>
      <c r="E17599"/>
      <c r="F17599"/>
      <c r="G17599"/>
      <c r="H17599"/>
      <c r="I17599"/>
    </row>
    <row r="17600" spans="4:9" x14ac:dyDescent="0.2">
      <c r="D17600" s="7"/>
      <c r="E17600"/>
      <c r="F17600"/>
      <c r="G17600"/>
      <c r="H17600"/>
      <c r="I17600"/>
    </row>
    <row r="17601" spans="4:9" x14ac:dyDescent="0.2">
      <c r="D17601" s="7"/>
      <c r="E17601"/>
      <c r="F17601"/>
      <c r="G17601"/>
      <c r="H17601"/>
      <c r="I17601"/>
    </row>
    <row r="17602" spans="4:9" x14ac:dyDescent="0.2">
      <c r="D17602" s="7"/>
      <c r="E17602"/>
      <c r="F17602"/>
      <c r="G17602"/>
      <c r="H17602"/>
      <c r="I17602"/>
    </row>
    <row r="17603" spans="4:9" x14ac:dyDescent="0.2">
      <c r="D17603" s="7"/>
      <c r="E17603"/>
      <c r="F17603"/>
      <c r="G17603"/>
      <c r="H17603"/>
      <c r="I17603"/>
    </row>
    <row r="17604" spans="4:9" x14ac:dyDescent="0.2">
      <c r="D17604" s="7"/>
      <c r="E17604"/>
      <c r="F17604"/>
      <c r="G17604"/>
      <c r="H17604"/>
      <c r="I17604"/>
    </row>
    <row r="17605" spans="4:9" x14ac:dyDescent="0.2">
      <c r="D17605" s="7"/>
      <c r="E17605"/>
      <c r="F17605"/>
      <c r="G17605"/>
      <c r="H17605"/>
      <c r="I17605"/>
    </row>
    <row r="17606" spans="4:9" x14ac:dyDescent="0.2">
      <c r="D17606" s="7"/>
      <c r="E17606"/>
      <c r="F17606"/>
      <c r="G17606"/>
      <c r="H17606"/>
      <c r="I17606"/>
    </row>
    <row r="17607" spans="4:9" x14ac:dyDescent="0.2">
      <c r="D17607" s="7"/>
      <c r="E17607"/>
      <c r="F17607"/>
      <c r="G17607"/>
      <c r="H17607"/>
      <c r="I17607"/>
    </row>
    <row r="17608" spans="4:9" x14ac:dyDescent="0.2">
      <c r="D17608" s="7"/>
      <c r="E17608"/>
      <c r="F17608"/>
      <c r="G17608"/>
      <c r="H17608"/>
      <c r="I17608"/>
    </row>
    <row r="17609" spans="4:9" x14ac:dyDescent="0.2">
      <c r="D17609" s="7"/>
      <c r="E17609"/>
      <c r="F17609"/>
      <c r="G17609"/>
      <c r="H17609"/>
      <c r="I17609"/>
    </row>
    <row r="17610" spans="4:9" x14ac:dyDescent="0.2">
      <c r="D17610" s="7"/>
      <c r="E17610"/>
      <c r="F17610"/>
      <c r="G17610"/>
      <c r="H17610"/>
      <c r="I17610"/>
    </row>
    <row r="17611" spans="4:9" x14ac:dyDescent="0.2">
      <c r="D17611" s="7"/>
      <c r="E17611"/>
      <c r="F17611"/>
      <c r="G17611"/>
      <c r="H17611"/>
      <c r="I17611"/>
    </row>
    <row r="17612" spans="4:9" x14ac:dyDescent="0.2">
      <c r="D17612" s="7"/>
      <c r="E17612"/>
      <c r="F17612"/>
      <c r="G17612"/>
      <c r="H17612"/>
      <c r="I17612"/>
    </row>
    <row r="17613" spans="4:9" x14ac:dyDescent="0.2">
      <c r="D17613" s="7"/>
      <c r="E17613"/>
      <c r="F17613"/>
      <c r="G17613"/>
      <c r="H17613"/>
      <c r="I17613"/>
    </row>
    <row r="17614" spans="4:9" x14ac:dyDescent="0.2">
      <c r="D17614" s="7"/>
      <c r="E17614"/>
      <c r="F17614"/>
      <c r="G17614"/>
      <c r="H17614"/>
      <c r="I17614"/>
    </row>
    <row r="17615" spans="4:9" x14ac:dyDescent="0.2">
      <c r="D17615" s="7"/>
      <c r="E17615"/>
      <c r="F17615"/>
      <c r="G17615"/>
      <c r="H17615"/>
      <c r="I17615"/>
    </row>
    <row r="17616" spans="4:9" x14ac:dyDescent="0.2">
      <c r="D17616" s="7"/>
      <c r="E17616"/>
      <c r="F17616"/>
      <c r="G17616"/>
      <c r="H17616"/>
      <c r="I17616"/>
    </row>
    <row r="17617" spans="4:9" x14ac:dyDescent="0.2">
      <c r="D17617" s="7"/>
      <c r="E17617"/>
      <c r="F17617"/>
      <c r="G17617"/>
      <c r="H17617"/>
      <c r="I17617"/>
    </row>
    <row r="17618" spans="4:9" x14ac:dyDescent="0.2">
      <c r="D17618" s="7"/>
      <c r="E17618"/>
      <c r="F17618"/>
      <c r="G17618"/>
      <c r="H17618"/>
      <c r="I17618"/>
    </row>
    <row r="17619" spans="4:9" x14ac:dyDescent="0.2">
      <c r="D17619" s="7"/>
      <c r="E17619"/>
      <c r="F17619"/>
      <c r="G17619"/>
      <c r="H17619"/>
      <c r="I17619"/>
    </row>
    <row r="17620" spans="4:9" x14ac:dyDescent="0.2">
      <c r="D17620" s="7"/>
      <c r="E17620"/>
      <c r="F17620"/>
      <c r="G17620"/>
      <c r="H17620"/>
      <c r="I17620"/>
    </row>
    <row r="17621" spans="4:9" x14ac:dyDescent="0.2">
      <c r="D17621" s="7"/>
      <c r="E17621"/>
      <c r="F17621"/>
      <c r="G17621"/>
      <c r="H17621"/>
      <c r="I17621"/>
    </row>
    <row r="17622" spans="4:9" x14ac:dyDescent="0.2">
      <c r="D17622" s="7"/>
      <c r="E17622"/>
      <c r="F17622"/>
      <c r="G17622"/>
      <c r="H17622"/>
      <c r="I17622"/>
    </row>
    <row r="17623" spans="4:9" x14ac:dyDescent="0.2">
      <c r="D17623" s="7"/>
      <c r="E17623"/>
      <c r="F17623"/>
      <c r="G17623"/>
      <c r="H17623"/>
      <c r="I17623"/>
    </row>
    <row r="17624" spans="4:9" x14ac:dyDescent="0.2">
      <c r="D17624" s="7"/>
      <c r="E17624"/>
      <c r="F17624"/>
      <c r="G17624"/>
      <c r="H17624"/>
      <c r="I17624"/>
    </row>
    <row r="17625" spans="4:9" x14ac:dyDescent="0.2">
      <c r="D17625" s="7"/>
      <c r="E17625"/>
      <c r="F17625"/>
      <c r="G17625"/>
      <c r="H17625"/>
      <c r="I17625"/>
    </row>
    <row r="17626" spans="4:9" x14ac:dyDescent="0.2">
      <c r="D17626" s="7"/>
      <c r="E17626"/>
      <c r="F17626"/>
      <c r="G17626"/>
      <c r="H17626"/>
      <c r="I17626"/>
    </row>
    <row r="17627" spans="4:9" x14ac:dyDescent="0.2">
      <c r="D17627" s="7"/>
      <c r="E17627"/>
      <c r="F17627"/>
      <c r="G17627"/>
      <c r="H17627"/>
      <c r="I17627"/>
    </row>
    <row r="17628" spans="4:9" x14ac:dyDescent="0.2">
      <c r="D17628" s="7"/>
      <c r="E17628"/>
      <c r="F17628"/>
      <c r="G17628"/>
      <c r="H17628"/>
      <c r="I17628"/>
    </row>
    <row r="17629" spans="4:9" x14ac:dyDescent="0.2">
      <c r="D17629" s="7"/>
      <c r="E17629"/>
      <c r="F17629"/>
      <c r="G17629"/>
      <c r="H17629"/>
      <c r="I17629"/>
    </row>
    <row r="17630" spans="4:9" x14ac:dyDescent="0.2">
      <c r="D17630" s="7"/>
      <c r="E17630"/>
      <c r="F17630"/>
      <c r="G17630"/>
      <c r="H17630"/>
      <c r="I17630"/>
    </row>
    <row r="17631" spans="4:9" x14ac:dyDescent="0.2">
      <c r="D17631" s="7"/>
      <c r="E17631"/>
      <c r="F17631"/>
      <c r="G17631"/>
      <c r="H17631"/>
      <c r="I17631"/>
    </row>
    <row r="17632" spans="4:9" x14ac:dyDescent="0.2">
      <c r="D17632" s="7"/>
      <c r="E17632"/>
      <c r="F17632"/>
      <c r="G17632"/>
      <c r="H17632"/>
      <c r="I17632"/>
    </row>
    <row r="17633" spans="4:9" x14ac:dyDescent="0.2">
      <c r="D17633" s="7"/>
      <c r="E17633"/>
      <c r="F17633"/>
      <c r="G17633"/>
      <c r="H17633"/>
      <c r="I17633"/>
    </row>
    <row r="17634" spans="4:9" x14ac:dyDescent="0.2">
      <c r="D17634" s="7"/>
      <c r="E17634"/>
      <c r="F17634"/>
      <c r="G17634"/>
      <c r="H17634"/>
      <c r="I17634"/>
    </row>
    <row r="17635" spans="4:9" x14ac:dyDescent="0.2">
      <c r="D17635" s="7"/>
      <c r="E17635"/>
      <c r="F17635"/>
      <c r="G17635"/>
      <c r="H17635"/>
      <c r="I17635"/>
    </row>
    <row r="17636" spans="4:9" x14ac:dyDescent="0.2">
      <c r="D17636" s="7"/>
      <c r="E17636"/>
      <c r="F17636"/>
      <c r="G17636"/>
      <c r="H17636"/>
      <c r="I17636"/>
    </row>
    <row r="17637" spans="4:9" x14ac:dyDescent="0.2">
      <c r="D17637" s="7"/>
      <c r="E17637"/>
      <c r="F17637"/>
      <c r="G17637"/>
      <c r="H17637"/>
      <c r="I17637"/>
    </row>
    <row r="17638" spans="4:9" x14ac:dyDescent="0.2">
      <c r="D17638" s="7"/>
      <c r="E17638"/>
      <c r="F17638"/>
      <c r="G17638"/>
      <c r="H17638"/>
      <c r="I17638"/>
    </row>
    <row r="17639" spans="4:9" x14ac:dyDescent="0.2">
      <c r="D17639" s="7"/>
      <c r="E17639"/>
      <c r="F17639"/>
      <c r="G17639"/>
      <c r="H17639"/>
      <c r="I17639"/>
    </row>
    <row r="17640" spans="4:9" x14ac:dyDescent="0.2">
      <c r="D17640" s="7"/>
      <c r="E17640"/>
      <c r="F17640"/>
      <c r="G17640"/>
      <c r="H17640"/>
      <c r="I17640"/>
    </row>
    <row r="17641" spans="4:9" x14ac:dyDescent="0.2">
      <c r="D17641" s="7"/>
      <c r="E17641"/>
      <c r="F17641"/>
      <c r="G17641"/>
      <c r="H17641"/>
      <c r="I17641"/>
    </row>
    <row r="17642" spans="4:9" x14ac:dyDescent="0.2">
      <c r="D17642" s="7"/>
      <c r="E17642"/>
      <c r="F17642"/>
      <c r="G17642"/>
      <c r="H17642"/>
      <c r="I17642"/>
    </row>
    <row r="17643" spans="4:9" x14ac:dyDescent="0.2">
      <c r="D17643" s="7"/>
      <c r="E17643"/>
      <c r="F17643"/>
      <c r="G17643"/>
      <c r="H17643"/>
      <c r="I17643"/>
    </row>
    <row r="17644" spans="4:9" x14ac:dyDescent="0.2">
      <c r="D17644" s="7"/>
      <c r="E17644"/>
      <c r="F17644"/>
      <c r="G17644"/>
      <c r="H17644"/>
      <c r="I17644"/>
    </row>
    <row r="17645" spans="4:9" x14ac:dyDescent="0.2">
      <c r="D17645" s="7"/>
      <c r="E17645"/>
      <c r="F17645"/>
      <c r="G17645"/>
      <c r="H17645"/>
      <c r="I17645"/>
    </row>
    <row r="17646" spans="4:9" x14ac:dyDescent="0.2">
      <c r="D17646" s="7"/>
      <c r="E17646"/>
      <c r="F17646"/>
      <c r="G17646"/>
      <c r="H17646"/>
      <c r="I17646"/>
    </row>
    <row r="17647" spans="4:9" x14ac:dyDescent="0.2">
      <c r="D17647" s="7"/>
      <c r="E17647"/>
      <c r="F17647"/>
      <c r="G17647"/>
      <c r="H17647"/>
      <c r="I17647"/>
    </row>
    <row r="17648" spans="4:9" x14ac:dyDescent="0.2">
      <c r="D17648" s="7"/>
      <c r="E17648"/>
      <c r="F17648"/>
      <c r="G17648"/>
      <c r="H17648"/>
      <c r="I17648"/>
    </row>
    <row r="17649" spans="4:9" x14ac:dyDescent="0.2">
      <c r="D17649" s="7"/>
      <c r="E17649"/>
      <c r="F17649"/>
      <c r="G17649"/>
      <c r="H17649"/>
      <c r="I17649"/>
    </row>
    <row r="17650" spans="4:9" x14ac:dyDescent="0.2">
      <c r="D17650" s="7"/>
      <c r="E17650"/>
      <c r="F17650"/>
      <c r="G17650"/>
      <c r="H17650"/>
      <c r="I17650"/>
    </row>
    <row r="17651" spans="4:9" x14ac:dyDescent="0.2">
      <c r="D17651" s="7"/>
      <c r="E17651"/>
      <c r="F17651"/>
      <c r="G17651"/>
      <c r="H17651"/>
      <c r="I17651"/>
    </row>
    <row r="17652" spans="4:9" x14ac:dyDescent="0.2">
      <c r="D17652" s="7"/>
      <c r="E17652"/>
      <c r="F17652"/>
      <c r="G17652"/>
      <c r="H17652"/>
      <c r="I17652"/>
    </row>
    <row r="17653" spans="4:9" x14ac:dyDescent="0.2">
      <c r="D17653" s="7"/>
      <c r="E17653"/>
      <c r="F17653"/>
      <c r="G17653"/>
      <c r="H17653"/>
      <c r="I17653"/>
    </row>
    <row r="17654" spans="4:9" x14ac:dyDescent="0.2">
      <c r="D17654" s="7"/>
      <c r="E17654"/>
      <c r="F17654"/>
      <c r="G17654"/>
      <c r="H17654"/>
      <c r="I17654"/>
    </row>
    <row r="17655" spans="4:9" x14ac:dyDescent="0.2">
      <c r="D17655" s="7"/>
      <c r="E17655"/>
      <c r="F17655"/>
      <c r="G17655"/>
      <c r="H17655"/>
      <c r="I17655"/>
    </row>
    <row r="17656" spans="4:9" x14ac:dyDescent="0.2">
      <c r="D17656" s="7"/>
      <c r="E17656"/>
      <c r="F17656"/>
      <c r="G17656"/>
      <c r="H17656"/>
      <c r="I17656"/>
    </row>
    <row r="17657" spans="4:9" x14ac:dyDescent="0.2">
      <c r="D17657" s="7"/>
      <c r="E17657"/>
      <c r="F17657"/>
      <c r="G17657"/>
      <c r="H17657"/>
      <c r="I17657"/>
    </row>
    <row r="17658" spans="4:9" x14ac:dyDescent="0.2">
      <c r="D17658" s="7"/>
      <c r="E17658"/>
      <c r="F17658"/>
      <c r="G17658"/>
      <c r="H17658"/>
      <c r="I17658"/>
    </row>
    <row r="17659" spans="4:9" x14ac:dyDescent="0.2">
      <c r="D17659" s="7"/>
      <c r="E17659"/>
      <c r="F17659"/>
      <c r="G17659"/>
      <c r="H17659"/>
      <c r="I17659"/>
    </row>
    <row r="17660" spans="4:9" x14ac:dyDescent="0.2">
      <c r="D17660" s="7"/>
      <c r="E17660"/>
      <c r="F17660"/>
      <c r="G17660"/>
      <c r="H17660"/>
      <c r="I17660"/>
    </row>
    <row r="17661" spans="4:9" x14ac:dyDescent="0.2">
      <c r="D17661" s="7"/>
      <c r="E17661"/>
      <c r="F17661"/>
      <c r="G17661"/>
      <c r="H17661"/>
      <c r="I17661"/>
    </row>
    <row r="17662" spans="4:9" x14ac:dyDescent="0.2">
      <c r="D17662" s="7"/>
      <c r="E17662"/>
      <c r="F17662"/>
      <c r="G17662"/>
      <c r="H17662"/>
      <c r="I17662"/>
    </row>
    <row r="17663" spans="4:9" x14ac:dyDescent="0.2">
      <c r="D17663" s="7"/>
      <c r="E17663"/>
      <c r="F17663"/>
      <c r="G17663"/>
      <c r="H17663"/>
      <c r="I17663"/>
    </row>
    <row r="17664" spans="4:9" x14ac:dyDescent="0.2">
      <c r="D17664" s="7"/>
      <c r="E17664"/>
      <c r="F17664"/>
      <c r="G17664"/>
      <c r="H17664"/>
      <c r="I17664"/>
    </row>
    <row r="17665" spans="4:9" x14ac:dyDescent="0.2">
      <c r="D17665" s="7"/>
      <c r="E17665"/>
      <c r="F17665"/>
      <c r="G17665"/>
      <c r="H17665"/>
      <c r="I17665"/>
    </row>
    <row r="17666" spans="4:9" x14ac:dyDescent="0.2">
      <c r="D17666" s="7"/>
      <c r="E17666"/>
      <c r="F17666"/>
      <c r="G17666"/>
      <c r="H17666"/>
      <c r="I17666"/>
    </row>
    <row r="17667" spans="4:9" x14ac:dyDescent="0.2">
      <c r="D17667" s="7"/>
      <c r="E17667"/>
      <c r="F17667"/>
      <c r="G17667"/>
      <c r="H17667"/>
      <c r="I17667"/>
    </row>
    <row r="17668" spans="4:9" x14ac:dyDescent="0.2">
      <c r="D17668" s="7"/>
      <c r="E17668"/>
      <c r="F17668"/>
      <c r="G17668"/>
      <c r="H17668"/>
      <c r="I17668"/>
    </row>
    <row r="17669" spans="4:9" x14ac:dyDescent="0.2">
      <c r="D17669" s="7"/>
      <c r="E17669"/>
      <c r="F17669"/>
      <c r="G17669"/>
      <c r="H17669"/>
      <c r="I17669"/>
    </row>
    <row r="17670" spans="4:9" x14ac:dyDescent="0.2">
      <c r="D17670" s="7"/>
      <c r="E17670"/>
      <c r="F17670"/>
      <c r="G17670"/>
      <c r="H17670"/>
      <c r="I17670"/>
    </row>
    <row r="17671" spans="4:9" x14ac:dyDescent="0.2">
      <c r="D17671" s="7"/>
      <c r="E17671"/>
      <c r="F17671"/>
      <c r="G17671"/>
      <c r="H17671"/>
      <c r="I17671"/>
    </row>
    <row r="17672" spans="4:9" x14ac:dyDescent="0.2">
      <c r="D17672" s="7"/>
      <c r="E17672"/>
      <c r="F17672"/>
      <c r="G17672"/>
      <c r="H17672"/>
      <c r="I17672"/>
    </row>
    <row r="17673" spans="4:9" x14ac:dyDescent="0.2">
      <c r="D17673" s="7"/>
      <c r="E17673"/>
      <c r="F17673"/>
      <c r="G17673"/>
      <c r="H17673"/>
      <c r="I17673"/>
    </row>
    <row r="17674" spans="4:9" x14ac:dyDescent="0.2">
      <c r="D17674" s="7"/>
      <c r="E17674"/>
      <c r="F17674"/>
      <c r="G17674"/>
      <c r="H17674"/>
      <c r="I17674"/>
    </row>
    <row r="17675" spans="4:9" x14ac:dyDescent="0.2">
      <c r="D17675" s="7"/>
      <c r="E17675"/>
      <c r="F17675"/>
      <c r="G17675"/>
      <c r="H17675"/>
      <c r="I17675"/>
    </row>
    <row r="17676" spans="4:9" x14ac:dyDescent="0.2">
      <c r="D17676" s="7"/>
      <c r="E17676"/>
      <c r="F17676"/>
      <c r="G17676"/>
      <c r="H17676"/>
      <c r="I17676"/>
    </row>
    <row r="17677" spans="4:9" x14ac:dyDescent="0.2">
      <c r="D17677" s="7"/>
      <c r="E17677"/>
      <c r="F17677"/>
      <c r="G17677"/>
      <c r="H17677"/>
      <c r="I17677"/>
    </row>
    <row r="17678" spans="4:9" x14ac:dyDescent="0.2">
      <c r="D17678" s="7"/>
      <c r="E17678"/>
      <c r="F17678"/>
      <c r="G17678"/>
      <c r="H17678"/>
      <c r="I17678"/>
    </row>
    <row r="17679" spans="4:9" x14ac:dyDescent="0.2">
      <c r="D17679" s="7"/>
      <c r="E17679"/>
      <c r="F17679"/>
      <c r="G17679"/>
      <c r="H17679"/>
      <c r="I17679"/>
    </row>
    <row r="17680" spans="4:9" x14ac:dyDescent="0.2">
      <c r="D17680" s="7"/>
      <c r="E17680"/>
      <c r="F17680"/>
      <c r="G17680"/>
      <c r="H17680"/>
      <c r="I17680"/>
    </row>
    <row r="17681" spans="4:9" x14ac:dyDescent="0.2">
      <c r="D17681" s="7"/>
      <c r="E17681"/>
      <c r="F17681"/>
      <c r="G17681"/>
      <c r="H17681"/>
      <c r="I17681"/>
    </row>
    <row r="17682" spans="4:9" x14ac:dyDescent="0.2">
      <c r="D17682" s="7"/>
      <c r="E17682"/>
      <c r="F17682"/>
      <c r="G17682"/>
      <c r="H17682"/>
      <c r="I17682"/>
    </row>
    <row r="17683" spans="4:9" x14ac:dyDescent="0.2">
      <c r="D17683" s="7"/>
      <c r="E17683"/>
      <c r="F17683"/>
      <c r="G17683"/>
      <c r="H17683"/>
      <c r="I17683"/>
    </row>
    <row r="17684" spans="4:9" x14ac:dyDescent="0.2">
      <c r="D17684" s="7"/>
      <c r="E17684"/>
      <c r="F17684"/>
      <c r="G17684"/>
      <c r="H17684"/>
      <c r="I17684"/>
    </row>
    <row r="17685" spans="4:9" x14ac:dyDescent="0.2">
      <c r="D17685" s="7"/>
      <c r="E17685"/>
      <c r="F17685"/>
      <c r="G17685"/>
      <c r="H17685"/>
      <c r="I17685"/>
    </row>
    <row r="17686" spans="4:9" x14ac:dyDescent="0.2">
      <c r="D17686" s="7"/>
      <c r="E17686"/>
      <c r="F17686"/>
      <c r="G17686"/>
      <c r="H17686"/>
      <c r="I17686"/>
    </row>
    <row r="17687" spans="4:9" x14ac:dyDescent="0.2">
      <c r="D17687" s="7"/>
      <c r="E17687"/>
      <c r="F17687"/>
      <c r="G17687"/>
      <c r="H17687"/>
      <c r="I17687"/>
    </row>
    <row r="17688" spans="4:9" x14ac:dyDescent="0.2">
      <c r="D17688" s="7"/>
      <c r="E17688"/>
      <c r="F17688"/>
      <c r="G17688"/>
      <c r="H17688"/>
      <c r="I17688"/>
    </row>
    <row r="17689" spans="4:9" x14ac:dyDescent="0.2">
      <c r="D17689" s="7"/>
      <c r="E17689"/>
      <c r="F17689"/>
      <c r="G17689"/>
      <c r="H17689"/>
      <c r="I17689"/>
    </row>
    <row r="17690" spans="4:9" x14ac:dyDescent="0.2">
      <c r="D17690" s="7"/>
      <c r="E17690"/>
      <c r="F17690"/>
      <c r="G17690"/>
      <c r="H17690"/>
      <c r="I17690"/>
    </row>
    <row r="17691" spans="4:9" x14ac:dyDescent="0.2">
      <c r="D17691" s="7"/>
      <c r="E17691"/>
      <c r="F17691"/>
      <c r="G17691"/>
      <c r="H17691"/>
      <c r="I17691"/>
    </row>
    <row r="17692" spans="4:9" x14ac:dyDescent="0.2">
      <c r="D17692" s="7"/>
      <c r="E17692"/>
      <c r="F17692"/>
      <c r="G17692"/>
      <c r="H17692"/>
      <c r="I17692"/>
    </row>
    <row r="17693" spans="4:9" x14ac:dyDescent="0.2">
      <c r="D17693" s="7"/>
      <c r="E17693"/>
      <c r="F17693"/>
      <c r="G17693"/>
      <c r="H17693"/>
      <c r="I17693"/>
    </row>
    <row r="17694" spans="4:9" x14ac:dyDescent="0.2">
      <c r="D17694" s="7"/>
      <c r="E17694"/>
      <c r="F17694"/>
      <c r="G17694"/>
      <c r="H17694"/>
      <c r="I17694"/>
    </row>
    <row r="17695" spans="4:9" x14ac:dyDescent="0.2">
      <c r="D17695" s="7"/>
      <c r="E17695"/>
      <c r="F17695"/>
      <c r="G17695"/>
      <c r="H17695"/>
      <c r="I17695"/>
    </row>
    <row r="17696" spans="4:9" x14ac:dyDescent="0.2">
      <c r="D17696" s="7"/>
      <c r="E17696"/>
      <c r="F17696"/>
      <c r="G17696"/>
      <c r="H17696"/>
      <c r="I17696"/>
    </row>
    <row r="17697" spans="4:9" x14ac:dyDescent="0.2">
      <c r="D17697" s="7"/>
      <c r="E17697"/>
      <c r="F17697"/>
      <c r="G17697"/>
      <c r="H17697"/>
      <c r="I17697"/>
    </row>
    <row r="17698" spans="4:9" x14ac:dyDescent="0.2">
      <c r="D17698" s="7"/>
      <c r="E17698"/>
      <c r="F17698"/>
      <c r="G17698"/>
      <c r="H17698"/>
      <c r="I17698"/>
    </row>
    <row r="17699" spans="4:9" x14ac:dyDescent="0.2">
      <c r="D17699" s="7"/>
      <c r="E17699"/>
      <c r="F17699"/>
      <c r="G17699"/>
      <c r="H17699"/>
      <c r="I17699"/>
    </row>
    <row r="17700" spans="4:9" x14ac:dyDescent="0.2">
      <c r="D17700" s="7"/>
      <c r="E17700"/>
      <c r="F17700"/>
      <c r="G17700"/>
      <c r="H17700"/>
      <c r="I17700"/>
    </row>
    <row r="17701" spans="4:9" x14ac:dyDescent="0.2">
      <c r="D17701" s="7"/>
      <c r="E17701"/>
      <c r="F17701"/>
      <c r="G17701"/>
      <c r="H17701"/>
      <c r="I17701"/>
    </row>
    <row r="17702" spans="4:9" x14ac:dyDescent="0.2">
      <c r="D17702" s="7"/>
      <c r="E17702"/>
      <c r="F17702"/>
      <c r="G17702"/>
      <c r="H17702"/>
      <c r="I17702"/>
    </row>
    <row r="17703" spans="4:9" x14ac:dyDescent="0.2">
      <c r="D17703" s="7"/>
      <c r="E17703"/>
      <c r="F17703"/>
      <c r="G17703"/>
      <c r="H17703"/>
      <c r="I17703"/>
    </row>
    <row r="17704" spans="4:9" x14ac:dyDescent="0.2">
      <c r="D17704" s="7"/>
      <c r="E17704"/>
      <c r="F17704"/>
      <c r="G17704"/>
      <c r="H17704"/>
      <c r="I17704"/>
    </row>
    <row r="17705" spans="4:9" x14ac:dyDescent="0.2">
      <c r="D17705" s="7"/>
      <c r="E17705"/>
      <c r="F17705"/>
      <c r="G17705"/>
      <c r="H17705"/>
      <c r="I17705"/>
    </row>
    <row r="17706" spans="4:9" x14ac:dyDescent="0.2">
      <c r="D17706" s="7"/>
      <c r="E17706"/>
      <c r="F17706"/>
      <c r="G17706"/>
      <c r="H17706"/>
      <c r="I17706"/>
    </row>
    <row r="17707" spans="4:9" x14ac:dyDescent="0.2">
      <c r="D17707" s="7"/>
      <c r="E17707"/>
      <c r="F17707"/>
      <c r="G17707"/>
      <c r="H17707"/>
      <c r="I17707"/>
    </row>
    <row r="17708" spans="4:9" x14ac:dyDescent="0.2">
      <c r="D17708" s="7"/>
      <c r="E17708"/>
      <c r="F17708"/>
      <c r="G17708"/>
      <c r="H17708"/>
      <c r="I17708"/>
    </row>
    <row r="17709" spans="4:9" x14ac:dyDescent="0.2">
      <c r="D17709" s="7"/>
      <c r="E17709"/>
      <c r="F17709"/>
      <c r="G17709"/>
      <c r="H17709"/>
      <c r="I17709"/>
    </row>
    <row r="17710" spans="4:9" x14ac:dyDescent="0.2">
      <c r="D17710" s="7"/>
      <c r="E17710"/>
      <c r="F17710"/>
      <c r="G17710"/>
      <c r="H17710"/>
      <c r="I17710"/>
    </row>
    <row r="17711" spans="4:9" x14ac:dyDescent="0.2">
      <c r="D17711" s="7"/>
      <c r="E17711"/>
      <c r="F17711"/>
      <c r="G17711"/>
      <c r="H17711"/>
      <c r="I17711"/>
    </row>
    <row r="17712" spans="4:9" x14ac:dyDescent="0.2">
      <c r="D17712" s="7"/>
      <c r="E17712"/>
      <c r="F17712"/>
      <c r="G17712"/>
      <c r="H17712"/>
      <c r="I17712"/>
    </row>
    <row r="17713" spans="4:9" x14ac:dyDescent="0.2">
      <c r="D17713" s="7"/>
      <c r="E17713"/>
      <c r="F17713"/>
      <c r="G17713"/>
      <c r="H17713"/>
      <c r="I17713"/>
    </row>
    <row r="17714" spans="4:9" x14ac:dyDescent="0.2">
      <c r="D17714" s="7"/>
      <c r="E17714"/>
      <c r="F17714"/>
      <c r="G17714"/>
      <c r="H17714"/>
      <c r="I17714"/>
    </row>
    <row r="17715" spans="4:9" x14ac:dyDescent="0.2">
      <c r="D17715" s="7"/>
      <c r="E17715"/>
      <c r="F17715"/>
      <c r="G17715"/>
      <c r="H17715"/>
      <c r="I17715"/>
    </row>
    <row r="17716" spans="4:9" x14ac:dyDescent="0.2">
      <c r="D17716" s="7"/>
      <c r="E17716"/>
      <c r="F17716"/>
      <c r="G17716"/>
      <c r="H17716"/>
      <c r="I17716"/>
    </row>
    <row r="17717" spans="4:9" x14ac:dyDescent="0.2">
      <c r="D17717" s="7"/>
      <c r="E17717"/>
      <c r="F17717"/>
      <c r="G17717"/>
      <c r="H17717"/>
      <c r="I17717"/>
    </row>
    <row r="17718" spans="4:9" x14ac:dyDescent="0.2">
      <c r="D17718" s="7"/>
      <c r="E17718"/>
      <c r="F17718"/>
      <c r="G17718"/>
      <c r="H17718"/>
      <c r="I17718"/>
    </row>
    <row r="17719" spans="4:9" x14ac:dyDescent="0.2">
      <c r="D17719" s="7"/>
      <c r="E17719"/>
      <c r="F17719"/>
      <c r="G17719"/>
      <c r="H17719"/>
      <c r="I17719"/>
    </row>
    <row r="17720" spans="4:9" x14ac:dyDescent="0.2">
      <c r="D17720" s="7"/>
      <c r="E17720"/>
      <c r="F17720"/>
      <c r="G17720"/>
      <c r="H17720"/>
      <c r="I17720"/>
    </row>
    <row r="17721" spans="4:9" x14ac:dyDescent="0.2">
      <c r="D17721" s="7"/>
      <c r="E17721"/>
      <c r="F17721"/>
      <c r="G17721"/>
      <c r="H17721"/>
      <c r="I17721"/>
    </row>
    <row r="17722" spans="4:9" x14ac:dyDescent="0.2">
      <c r="D17722" s="7"/>
      <c r="E17722"/>
      <c r="F17722"/>
      <c r="G17722"/>
      <c r="H17722"/>
      <c r="I17722"/>
    </row>
    <row r="17723" spans="4:9" x14ac:dyDescent="0.2">
      <c r="D17723" s="7"/>
      <c r="E17723"/>
      <c r="F17723"/>
      <c r="G17723"/>
      <c r="H17723"/>
      <c r="I17723"/>
    </row>
    <row r="17724" spans="4:9" x14ac:dyDescent="0.2">
      <c r="D17724" s="7"/>
      <c r="E17724"/>
      <c r="F17724"/>
      <c r="G17724"/>
      <c r="H17724"/>
      <c r="I17724"/>
    </row>
    <row r="17725" spans="4:9" x14ac:dyDescent="0.2">
      <c r="D17725" s="7"/>
      <c r="E17725"/>
      <c r="F17725"/>
      <c r="G17725"/>
      <c r="H17725"/>
      <c r="I17725"/>
    </row>
    <row r="17726" spans="4:9" x14ac:dyDescent="0.2">
      <c r="D17726" s="7"/>
      <c r="E17726"/>
      <c r="F17726"/>
      <c r="G17726"/>
      <c r="H17726"/>
      <c r="I17726"/>
    </row>
    <row r="17727" spans="4:9" x14ac:dyDescent="0.2">
      <c r="D17727" s="7"/>
      <c r="E17727"/>
      <c r="F17727"/>
      <c r="G17727"/>
      <c r="H17727"/>
      <c r="I17727"/>
    </row>
    <row r="17728" spans="4:9" x14ac:dyDescent="0.2">
      <c r="D17728" s="7"/>
      <c r="E17728"/>
      <c r="F17728"/>
      <c r="G17728"/>
      <c r="H17728"/>
      <c r="I17728"/>
    </row>
    <row r="17729" spans="4:9" x14ac:dyDescent="0.2">
      <c r="D17729" s="7"/>
      <c r="E17729"/>
      <c r="F17729"/>
      <c r="G17729"/>
      <c r="H17729"/>
      <c r="I17729"/>
    </row>
    <row r="17730" spans="4:9" x14ac:dyDescent="0.2">
      <c r="D17730" s="7"/>
      <c r="E17730"/>
      <c r="F17730"/>
      <c r="G17730"/>
      <c r="H17730"/>
      <c r="I17730"/>
    </row>
    <row r="17731" spans="4:9" x14ac:dyDescent="0.2">
      <c r="D17731" s="7"/>
      <c r="E17731"/>
      <c r="F17731"/>
      <c r="G17731"/>
      <c r="H17731"/>
      <c r="I17731"/>
    </row>
    <row r="17732" spans="4:9" x14ac:dyDescent="0.2">
      <c r="D17732" s="7"/>
      <c r="E17732"/>
      <c r="F17732"/>
      <c r="G17732"/>
      <c r="H17732"/>
      <c r="I17732"/>
    </row>
    <row r="17733" spans="4:9" x14ac:dyDescent="0.2">
      <c r="D17733" s="7"/>
      <c r="E17733"/>
      <c r="F17733"/>
      <c r="G17733"/>
      <c r="H17733"/>
      <c r="I17733"/>
    </row>
    <row r="17734" spans="4:9" x14ac:dyDescent="0.2">
      <c r="D17734" s="7"/>
      <c r="E17734"/>
      <c r="F17734"/>
      <c r="G17734"/>
      <c r="H17734"/>
      <c r="I17734"/>
    </row>
    <row r="17735" spans="4:9" x14ac:dyDescent="0.2">
      <c r="D17735" s="7"/>
      <c r="E17735"/>
      <c r="F17735"/>
      <c r="G17735"/>
      <c r="H17735"/>
      <c r="I17735"/>
    </row>
    <row r="17736" spans="4:9" x14ac:dyDescent="0.2">
      <c r="D17736" s="7"/>
      <c r="E17736"/>
      <c r="F17736"/>
      <c r="G17736"/>
      <c r="H17736"/>
      <c r="I17736"/>
    </row>
    <row r="17737" spans="4:9" x14ac:dyDescent="0.2">
      <c r="D17737" s="7"/>
      <c r="E17737"/>
      <c r="F17737"/>
      <c r="G17737"/>
      <c r="H17737"/>
      <c r="I17737"/>
    </row>
    <row r="17738" spans="4:9" x14ac:dyDescent="0.2">
      <c r="D17738" s="7"/>
      <c r="E17738"/>
      <c r="F17738"/>
      <c r="G17738"/>
      <c r="H17738"/>
      <c r="I17738"/>
    </row>
    <row r="17739" spans="4:9" x14ac:dyDescent="0.2">
      <c r="D17739" s="7"/>
      <c r="E17739"/>
      <c r="F17739"/>
      <c r="G17739"/>
      <c r="H17739"/>
      <c r="I17739"/>
    </row>
    <row r="17740" spans="4:9" x14ac:dyDescent="0.2">
      <c r="D17740" s="7"/>
      <c r="E17740"/>
      <c r="F17740"/>
      <c r="G17740"/>
      <c r="H17740"/>
      <c r="I17740"/>
    </row>
    <row r="17741" spans="4:9" x14ac:dyDescent="0.2">
      <c r="D17741" s="7"/>
      <c r="E17741"/>
      <c r="F17741"/>
      <c r="G17741"/>
      <c r="H17741"/>
      <c r="I17741"/>
    </row>
    <row r="17742" spans="4:9" x14ac:dyDescent="0.2">
      <c r="D17742" s="7"/>
      <c r="E17742"/>
      <c r="F17742"/>
      <c r="G17742"/>
      <c r="H17742"/>
      <c r="I17742"/>
    </row>
    <row r="17743" spans="4:9" x14ac:dyDescent="0.2">
      <c r="D17743" s="7"/>
      <c r="E17743"/>
      <c r="F17743"/>
      <c r="G17743"/>
      <c r="H17743"/>
      <c r="I17743"/>
    </row>
    <row r="17744" spans="4:9" x14ac:dyDescent="0.2">
      <c r="D17744" s="7"/>
      <c r="E17744"/>
      <c r="F17744"/>
      <c r="G17744"/>
      <c r="H17744"/>
      <c r="I17744"/>
    </row>
    <row r="17745" spans="4:9" x14ac:dyDescent="0.2">
      <c r="D17745" s="7"/>
      <c r="E17745"/>
      <c r="F17745"/>
      <c r="G17745"/>
      <c r="H17745"/>
      <c r="I17745"/>
    </row>
    <row r="17746" spans="4:9" x14ac:dyDescent="0.2">
      <c r="D17746" s="7"/>
      <c r="E17746"/>
      <c r="F17746"/>
      <c r="G17746"/>
      <c r="H17746"/>
      <c r="I17746"/>
    </row>
    <row r="17747" spans="4:9" x14ac:dyDescent="0.2">
      <c r="D17747" s="7"/>
      <c r="E17747"/>
      <c r="F17747"/>
      <c r="G17747"/>
      <c r="H17747"/>
      <c r="I17747"/>
    </row>
    <row r="17748" spans="4:9" x14ac:dyDescent="0.2">
      <c r="D17748" s="7"/>
      <c r="E17748"/>
      <c r="F17748"/>
      <c r="G17748"/>
      <c r="H17748"/>
      <c r="I17748"/>
    </row>
    <row r="17749" spans="4:9" x14ac:dyDescent="0.2">
      <c r="D17749" s="7"/>
      <c r="E17749"/>
      <c r="F17749"/>
      <c r="G17749"/>
      <c r="H17749"/>
      <c r="I17749"/>
    </row>
    <row r="17750" spans="4:9" x14ac:dyDescent="0.2">
      <c r="D17750" s="7"/>
      <c r="E17750"/>
      <c r="F17750"/>
      <c r="G17750"/>
      <c r="H17750"/>
      <c r="I17750"/>
    </row>
    <row r="17751" spans="4:9" x14ac:dyDescent="0.2">
      <c r="D17751" s="7"/>
      <c r="E17751"/>
      <c r="F17751"/>
      <c r="G17751"/>
      <c r="H17751"/>
      <c r="I17751"/>
    </row>
    <row r="17752" spans="4:9" x14ac:dyDescent="0.2">
      <c r="D17752" s="7"/>
      <c r="E17752"/>
      <c r="F17752"/>
      <c r="G17752"/>
      <c r="H17752"/>
      <c r="I17752"/>
    </row>
    <row r="17753" spans="4:9" x14ac:dyDescent="0.2">
      <c r="D17753" s="7"/>
      <c r="E17753"/>
      <c r="F17753"/>
      <c r="G17753"/>
      <c r="H17753"/>
      <c r="I17753"/>
    </row>
    <row r="17754" spans="4:9" x14ac:dyDescent="0.2">
      <c r="D17754" s="7"/>
      <c r="E17754"/>
      <c r="F17754"/>
      <c r="G17754"/>
      <c r="H17754"/>
      <c r="I17754"/>
    </row>
    <row r="17755" spans="4:9" x14ac:dyDescent="0.2">
      <c r="D17755" s="7"/>
      <c r="E17755"/>
      <c r="F17755"/>
      <c r="G17755"/>
      <c r="H17755"/>
      <c r="I17755"/>
    </row>
    <row r="17756" spans="4:9" x14ac:dyDescent="0.2">
      <c r="D17756" s="7"/>
      <c r="E17756"/>
      <c r="F17756"/>
      <c r="G17756"/>
      <c r="H17756"/>
      <c r="I17756"/>
    </row>
    <row r="17757" spans="4:9" x14ac:dyDescent="0.2">
      <c r="D17757" s="7"/>
      <c r="E17757"/>
      <c r="F17757"/>
      <c r="G17757"/>
      <c r="H17757"/>
      <c r="I17757"/>
    </row>
    <row r="17758" spans="4:9" x14ac:dyDescent="0.2">
      <c r="D17758" s="7"/>
      <c r="E17758"/>
      <c r="F17758"/>
      <c r="G17758"/>
      <c r="H17758"/>
      <c r="I17758"/>
    </row>
    <row r="17759" spans="4:9" x14ac:dyDescent="0.2">
      <c r="D17759" s="7"/>
      <c r="E17759"/>
      <c r="F17759"/>
      <c r="G17759"/>
      <c r="H17759"/>
      <c r="I17759"/>
    </row>
    <row r="17760" spans="4:9" x14ac:dyDescent="0.2">
      <c r="D17760" s="7"/>
      <c r="E17760"/>
      <c r="F17760"/>
      <c r="G17760"/>
      <c r="H17760"/>
      <c r="I17760"/>
    </row>
    <row r="17761" spans="4:9" x14ac:dyDescent="0.2">
      <c r="D17761" s="7"/>
      <c r="E17761"/>
      <c r="F17761"/>
      <c r="G17761"/>
      <c r="H17761"/>
      <c r="I17761"/>
    </row>
    <row r="17762" spans="4:9" x14ac:dyDescent="0.2">
      <c r="D17762" s="7"/>
      <c r="E17762"/>
      <c r="F17762"/>
      <c r="G17762"/>
      <c r="H17762"/>
      <c r="I17762"/>
    </row>
    <row r="17763" spans="4:9" x14ac:dyDescent="0.2">
      <c r="D17763" s="7"/>
      <c r="E17763"/>
      <c r="F17763"/>
      <c r="G17763"/>
      <c r="H17763"/>
      <c r="I17763"/>
    </row>
    <row r="17764" spans="4:9" x14ac:dyDescent="0.2">
      <c r="D17764" s="7"/>
      <c r="E17764"/>
      <c r="F17764"/>
      <c r="G17764"/>
      <c r="H17764"/>
      <c r="I17764"/>
    </row>
    <row r="17765" spans="4:9" x14ac:dyDescent="0.2">
      <c r="D17765" s="7"/>
      <c r="E17765"/>
      <c r="F17765"/>
      <c r="G17765"/>
      <c r="H17765"/>
      <c r="I17765"/>
    </row>
    <row r="17766" spans="4:9" x14ac:dyDescent="0.2">
      <c r="D17766" s="7"/>
      <c r="E17766"/>
      <c r="F17766"/>
      <c r="G17766"/>
      <c r="H17766"/>
      <c r="I17766"/>
    </row>
    <row r="17767" spans="4:9" x14ac:dyDescent="0.2">
      <c r="D17767" s="7"/>
      <c r="E17767"/>
      <c r="F17767"/>
      <c r="G17767"/>
      <c r="H17767"/>
      <c r="I17767"/>
    </row>
    <row r="17768" spans="4:9" x14ac:dyDescent="0.2">
      <c r="D17768" s="7"/>
      <c r="E17768"/>
      <c r="F17768"/>
      <c r="G17768"/>
      <c r="H17768"/>
      <c r="I17768"/>
    </row>
    <row r="17769" spans="4:9" x14ac:dyDescent="0.2">
      <c r="D17769" s="7"/>
      <c r="E17769"/>
      <c r="F17769"/>
      <c r="G17769"/>
      <c r="H17769"/>
      <c r="I17769"/>
    </row>
    <row r="17770" spans="4:9" x14ac:dyDescent="0.2">
      <c r="D17770" s="7"/>
      <c r="E17770"/>
      <c r="F17770"/>
      <c r="G17770"/>
      <c r="H17770"/>
      <c r="I17770"/>
    </row>
    <row r="17771" spans="4:9" x14ac:dyDescent="0.2">
      <c r="D17771" s="7"/>
      <c r="E17771"/>
      <c r="F17771"/>
      <c r="G17771"/>
      <c r="H17771"/>
      <c r="I17771"/>
    </row>
    <row r="17772" spans="4:9" x14ac:dyDescent="0.2">
      <c r="D17772" s="7"/>
      <c r="E17772"/>
      <c r="F17772"/>
      <c r="G17772"/>
      <c r="H17772"/>
      <c r="I17772"/>
    </row>
    <row r="17773" spans="4:9" x14ac:dyDescent="0.2">
      <c r="D17773" s="7"/>
      <c r="E17773"/>
      <c r="F17773"/>
      <c r="G17773"/>
      <c r="H17773"/>
      <c r="I17773"/>
    </row>
    <row r="17774" spans="4:9" x14ac:dyDescent="0.2">
      <c r="D17774" s="7"/>
      <c r="E17774"/>
      <c r="F17774"/>
      <c r="G17774"/>
      <c r="H17774"/>
      <c r="I17774"/>
    </row>
    <row r="17775" spans="4:9" x14ac:dyDescent="0.2">
      <c r="D17775" s="7"/>
      <c r="E17775"/>
      <c r="F17775"/>
      <c r="G17775"/>
      <c r="H17775"/>
      <c r="I17775"/>
    </row>
    <row r="17776" spans="4:9" x14ac:dyDescent="0.2">
      <c r="D17776" s="7"/>
      <c r="E17776"/>
      <c r="F17776"/>
      <c r="G17776"/>
      <c r="H17776"/>
      <c r="I17776"/>
    </row>
    <row r="17777" spans="4:9" x14ac:dyDescent="0.2">
      <c r="D17777" s="7"/>
      <c r="E17777"/>
      <c r="F17777"/>
      <c r="G17777"/>
      <c r="H17777"/>
      <c r="I17777"/>
    </row>
    <row r="17778" spans="4:9" x14ac:dyDescent="0.2">
      <c r="D17778" s="7"/>
      <c r="E17778"/>
      <c r="F17778"/>
      <c r="G17778"/>
      <c r="H17778"/>
      <c r="I17778"/>
    </row>
    <row r="17779" spans="4:9" x14ac:dyDescent="0.2">
      <c r="D17779" s="7"/>
      <c r="E17779"/>
      <c r="F17779"/>
      <c r="G17779"/>
      <c r="H17779"/>
      <c r="I17779"/>
    </row>
    <row r="17780" spans="4:9" x14ac:dyDescent="0.2">
      <c r="D17780" s="7"/>
      <c r="E17780"/>
      <c r="F17780"/>
      <c r="G17780"/>
      <c r="H17780"/>
      <c r="I17780"/>
    </row>
    <row r="17781" spans="4:9" x14ac:dyDescent="0.2">
      <c r="D17781" s="7"/>
      <c r="E17781"/>
      <c r="F17781"/>
      <c r="G17781"/>
      <c r="H17781"/>
      <c r="I17781"/>
    </row>
    <row r="17782" spans="4:9" x14ac:dyDescent="0.2">
      <c r="D17782" s="7"/>
      <c r="E17782"/>
      <c r="F17782"/>
      <c r="G17782"/>
      <c r="H17782"/>
      <c r="I17782"/>
    </row>
    <row r="17783" spans="4:9" x14ac:dyDescent="0.2">
      <c r="D17783" s="7"/>
      <c r="E17783"/>
      <c r="F17783"/>
      <c r="G17783"/>
      <c r="H17783"/>
      <c r="I17783"/>
    </row>
    <row r="17784" spans="4:9" x14ac:dyDescent="0.2">
      <c r="D17784" s="7"/>
      <c r="E17784"/>
      <c r="F17784"/>
      <c r="G17784"/>
      <c r="H17784"/>
      <c r="I17784"/>
    </row>
    <row r="17785" spans="4:9" x14ac:dyDescent="0.2">
      <c r="D17785" s="7"/>
      <c r="E17785"/>
      <c r="F17785"/>
      <c r="G17785"/>
      <c r="H17785"/>
      <c r="I17785"/>
    </row>
    <row r="17786" spans="4:9" x14ac:dyDescent="0.2">
      <c r="D17786" s="7"/>
      <c r="E17786"/>
      <c r="F17786"/>
      <c r="G17786"/>
      <c r="H17786"/>
      <c r="I17786"/>
    </row>
    <row r="17787" spans="4:9" x14ac:dyDescent="0.2">
      <c r="D17787" s="7"/>
      <c r="E17787"/>
      <c r="F17787"/>
      <c r="G17787"/>
      <c r="H17787"/>
      <c r="I17787"/>
    </row>
    <row r="17788" spans="4:9" x14ac:dyDescent="0.2">
      <c r="D17788" s="7"/>
      <c r="E17788"/>
      <c r="F17788"/>
      <c r="G17788"/>
      <c r="H17788"/>
      <c r="I17788"/>
    </row>
    <row r="17789" spans="4:9" x14ac:dyDescent="0.2">
      <c r="D17789" s="7"/>
      <c r="E17789"/>
      <c r="F17789"/>
      <c r="G17789"/>
      <c r="H17789"/>
      <c r="I17789"/>
    </row>
    <row r="17790" spans="4:9" x14ac:dyDescent="0.2">
      <c r="D17790" s="7"/>
      <c r="E17790"/>
      <c r="F17790"/>
      <c r="G17790"/>
      <c r="H17790"/>
      <c r="I17790"/>
    </row>
    <row r="17791" spans="4:9" x14ac:dyDescent="0.2">
      <c r="D17791" s="7"/>
      <c r="E17791"/>
      <c r="F17791"/>
      <c r="G17791"/>
      <c r="H17791"/>
      <c r="I17791"/>
    </row>
    <row r="17792" spans="4:9" x14ac:dyDescent="0.2">
      <c r="D17792" s="7"/>
      <c r="E17792"/>
      <c r="F17792"/>
      <c r="G17792"/>
      <c r="H17792"/>
      <c r="I17792"/>
    </row>
    <row r="17793" spans="4:9" x14ac:dyDescent="0.2">
      <c r="D17793" s="7"/>
      <c r="E17793"/>
      <c r="F17793"/>
      <c r="G17793"/>
      <c r="H17793"/>
      <c r="I17793"/>
    </row>
    <row r="17794" spans="4:9" x14ac:dyDescent="0.2">
      <c r="D17794" s="7"/>
      <c r="E17794"/>
      <c r="F17794"/>
      <c r="G17794"/>
      <c r="H17794"/>
      <c r="I17794"/>
    </row>
    <row r="17795" spans="4:9" x14ac:dyDescent="0.2">
      <c r="D17795" s="7"/>
      <c r="E17795"/>
      <c r="F17795"/>
      <c r="G17795"/>
      <c r="H17795"/>
      <c r="I17795"/>
    </row>
    <row r="17796" spans="4:9" x14ac:dyDescent="0.2">
      <c r="D17796" s="7"/>
      <c r="E17796"/>
      <c r="F17796"/>
      <c r="G17796"/>
      <c r="H17796"/>
      <c r="I17796"/>
    </row>
    <row r="17797" spans="4:9" x14ac:dyDescent="0.2">
      <c r="D17797" s="7"/>
      <c r="E17797"/>
      <c r="F17797"/>
      <c r="G17797"/>
      <c r="H17797"/>
      <c r="I17797"/>
    </row>
    <row r="17798" spans="4:9" x14ac:dyDescent="0.2">
      <c r="D17798" s="7"/>
      <c r="E17798"/>
      <c r="F17798"/>
      <c r="G17798"/>
      <c r="H17798"/>
      <c r="I17798"/>
    </row>
    <row r="17799" spans="4:9" x14ac:dyDescent="0.2">
      <c r="D17799" s="7"/>
      <c r="E17799"/>
      <c r="F17799"/>
      <c r="G17799"/>
      <c r="H17799"/>
      <c r="I17799"/>
    </row>
    <row r="17800" spans="4:9" x14ac:dyDescent="0.2">
      <c r="D17800" s="7"/>
      <c r="E17800"/>
      <c r="F17800"/>
      <c r="G17800"/>
      <c r="H17800"/>
      <c r="I17800"/>
    </row>
    <row r="17801" spans="4:9" x14ac:dyDescent="0.2">
      <c r="D17801" s="7"/>
      <c r="E17801"/>
      <c r="F17801"/>
      <c r="G17801"/>
      <c r="H17801"/>
      <c r="I17801"/>
    </row>
    <row r="17802" spans="4:9" x14ac:dyDescent="0.2">
      <c r="D17802" s="7"/>
      <c r="E17802"/>
      <c r="F17802"/>
      <c r="G17802"/>
      <c r="H17802"/>
      <c r="I17802"/>
    </row>
    <row r="17803" spans="4:9" x14ac:dyDescent="0.2">
      <c r="D17803" s="7"/>
      <c r="E17803"/>
      <c r="F17803"/>
      <c r="G17803"/>
      <c r="H17803"/>
      <c r="I17803"/>
    </row>
    <row r="17804" spans="4:9" x14ac:dyDescent="0.2">
      <c r="D17804" s="7"/>
      <c r="E17804"/>
      <c r="F17804"/>
      <c r="G17804"/>
      <c r="H17804"/>
      <c r="I17804"/>
    </row>
    <row r="17805" spans="4:9" x14ac:dyDescent="0.2">
      <c r="D17805" s="7"/>
      <c r="E17805"/>
      <c r="F17805"/>
      <c r="G17805"/>
      <c r="H17805"/>
      <c r="I17805"/>
    </row>
    <row r="17806" spans="4:9" x14ac:dyDescent="0.2">
      <c r="D17806" s="7"/>
      <c r="E17806"/>
      <c r="F17806"/>
      <c r="G17806"/>
      <c r="H17806"/>
      <c r="I17806"/>
    </row>
    <row r="17807" spans="4:9" x14ac:dyDescent="0.2">
      <c r="D17807" s="7"/>
      <c r="E17807"/>
      <c r="F17807"/>
      <c r="G17807"/>
      <c r="H17807"/>
      <c r="I17807"/>
    </row>
    <row r="17808" spans="4:9" x14ac:dyDescent="0.2">
      <c r="D17808" s="7"/>
      <c r="E17808"/>
      <c r="F17808"/>
      <c r="G17808"/>
      <c r="H17808"/>
      <c r="I17808"/>
    </row>
    <row r="17809" spans="4:9" x14ac:dyDescent="0.2">
      <c r="D17809" s="7"/>
      <c r="E17809"/>
      <c r="F17809"/>
      <c r="G17809"/>
      <c r="H17809"/>
      <c r="I17809"/>
    </row>
    <row r="17810" spans="4:9" x14ac:dyDescent="0.2">
      <c r="D17810" s="7"/>
      <c r="E17810"/>
      <c r="F17810"/>
      <c r="G17810"/>
      <c r="H17810"/>
      <c r="I17810"/>
    </row>
    <row r="17811" spans="4:9" x14ac:dyDescent="0.2">
      <c r="D17811" s="7"/>
      <c r="E17811"/>
      <c r="F17811"/>
      <c r="G17811"/>
      <c r="H17811"/>
      <c r="I17811"/>
    </row>
    <row r="17812" spans="4:9" x14ac:dyDescent="0.2">
      <c r="D17812" s="7"/>
      <c r="E17812"/>
      <c r="F17812"/>
      <c r="G17812"/>
      <c r="H17812"/>
      <c r="I17812"/>
    </row>
    <row r="17813" spans="4:9" x14ac:dyDescent="0.2">
      <c r="D17813" s="7"/>
      <c r="E17813"/>
      <c r="F17813"/>
      <c r="G17813"/>
      <c r="H17813"/>
      <c r="I17813"/>
    </row>
    <row r="17814" spans="4:9" x14ac:dyDescent="0.2">
      <c r="D17814" s="7"/>
      <c r="E17814"/>
      <c r="F17814"/>
      <c r="G17814"/>
      <c r="H17814"/>
      <c r="I17814"/>
    </row>
    <row r="17815" spans="4:9" x14ac:dyDescent="0.2">
      <c r="D17815" s="7"/>
      <c r="E17815"/>
      <c r="F17815"/>
      <c r="G17815"/>
      <c r="H17815"/>
      <c r="I17815"/>
    </row>
    <row r="17816" spans="4:9" x14ac:dyDescent="0.2">
      <c r="D17816" s="7"/>
      <c r="E17816"/>
      <c r="F17816"/>
      <c r="G17816"/>
      <c r="H17816"/>
      <c r="I17816"/>
    </row>
    <row r="17817" spans="4:9" x14ac:dyDescent="0.2">
      <c r="D17817" s="7"/>
      <c r="E17817"/>
      <c r="F17817"/>
      <c r="G17817"/>
      <c r="H17817"/>
      <c r="I17817"/>
    </row>
    <row r="17818" spans="4:9" x14ac:dyDescent="0.2">
      <c r="D17818" s="7"/>
      <c r="E17818"/>
      <c r="F17818"/>
      <c r="G17818"/>
      <c r="H17818"/>
      <c r="I17818"/>
    </row>
    <row r="17819" spans="4:9" x14ac:dyDescent="0.2">
      <c r="D17819" s="7"/>
      <c r="E17819"/>
      <c r="F17819"/>
      <c r="G17819"/>
      <c r="H17819"/>
      <c r="I17819"/>
    </row>
    <row r="17820" spans="4:9" x14ac:dyDescent="0.2">
      <c r="D17820" s="7"/>
      <c r="E17820"/>
      <c r="F17820"/>
      <c r="G17820"/>
      <c r="H17820"/>
      <c r="I17820"/>
    </row>
    <row r="17821" spans="4:9" x14ac:dyDescent="0.2">
      <c r="D17821" s="7"/>
      <c r="E17821"/>
      <c r="F17821"/>
      <c r="G17821"/>
      <c r="H17821"/>
      <c r="I17821"/>
    </row>
    <row r="17822" spans="4:9" x14ac:dyDescent="0.2">
      <c r="D17822" s="7"/>
      <c r="E17822"/>
      <c r="F17822"/>
      <c r="G17822"/>
      <c r="H17822"/>
      <c r="I17822"/>
    </row>
    <row r="17823" spans="4:9" x14ac:dyDescent="0.2">
      <c r="D17823" s="7"/>
      <c r="E17823"/>
      <c r="F17823"/>
      <c r="G17823"/>
      <c r="H17823"/>
      <c r="I17823"/>
    </row>
    <row r="17824" spans="4:9" x14ac:dyDescent="0.2">
      <c r="D17824" s="7"/>
      <c r="E17824"/>
      <c r="F17824"/>
      <c r="G17824"/>
      <c r="H17824"/>
      <c r="I17824"/>
    </row>
    <row r="17825" spans="4:9" x14ac:dyDescent="0.2">
      <c r="D17825" s="7"/>
      <c r="E17825"/>
      <c r="F17825"/>
      <c r="G17825"/>
      <c r="H17825"/>
      <c r="I17825"/>
    </row>
    <row r="17826" spans="4:9" x14ac:dyDescent="0.2">
      <c r="D17826" s="7"/>
      <c r="E17826"/>
      <c r="F17826"/>
      <c r="G17826"/>
      <c r="H17826"/>
      <c r="I17826"/>
    </row>
    <row r="17827" spans="4:9" x14ac:dyDescent="0.2">
      <c r="D17827" s="7"/>
      <c r="E17827"/>
      <c r="F17827"/>
      <c r="G17827"/>
      <c r="H17827"/>
      <c r="I17827"/>
    </row>
    <row r="17828" spans="4:9" x14ac:dyDescent="0.2">
      <c r="D17828" s="7"/>
      <c r="E17828"/>
      <c r="F17828"/>
      <c r="G17828"/>
      <c r="H17828"/>
      <c r="I17828"/>
    </row>
    <row r="17829" spans="4:9" x14ac:dyDescent="0.2">
      <c r="D17829" s="7"/>
      <c r="E17829"/>
      <c r="F17829"/>
      <c r="G17829"/>
      <c r="H17829"/>
      <c r="I17829"/>
    </row>
    <row r="17830" spans="4:9" x14ac:dyDescent="0.2">
      <c r="D17830" s="7"/>
      <c r="E17830"/>
      <c r="F17830"/>
      <c r="G17830"/>
      <c r="H17830"/>
      <c r="I17830"/>
    </row>
    <row r="17831" spans="4:9" x14ac:dyDescent="0.2">
      <c r="D17831" s="7"/>
      <c r="E17831"/>
      <c r="F17831"/>
      <c r="G17831"/>
      <c r="H17831"/>
      <c r="I17831"/>
    </row>
    <row r="17832" spans="4:9" x14ac:dyDescent="0.2">
      <c r="D17832" s="7"/>
      <c r="E17832"/>
      <c r="F17832"/>
      <c r="G17832"/>
      <c r="H17832"/>
      <c r="I17832"/>
    </row>
    <row r="17833" spans="4:9" x14ac:dyDescent="0.2">
      <c r="D17833" s="7"/>
      <c r="E17833"/>
      <c r="F17833"/>
      <c r="G17833"/>
      <c r="H17833"/>
      <c r="I17833"/>
    </row>
    <row r="17834" spans="4:9" x14ac:dyDescent="0.2">
      <c r="D17834" s="7"/>
      <c r="E17834"/>
      <c r="F17834"/>
      <c r="G17834"/>
      <c r="H17834"/>
      <c r="I17834"/>
    </row>
    <row r="17835" spans="4:9" x14ac:dyDescent="0.2">
      <c r="D17835" s="7"/>
      <c r="E17835"/>
      <c r="F17835"/>
      <c r="G17835"/>
      <c r="H17835"/>
      <c r="I17835"/>
    </row>
    <row r="17836" spans="4:9" x14ac:dyDescent="0.2">
      <c r="D17836" s="7"/>
      <c r="E17836"/>
      <c r="F17836"/>
      <c r="G17836"/>
      <c r="H17836"/>
      <c r="I17836"/>
    </row>
    <row r="17837" spans="4:9" x14ac:dyDescent="0.2">
      <c r="D17837" s="7"/>
      <c r="E17837"/>
      <c r="F17837"/>
      <c r="G17837"/>
      <c r="H17837"/>
      <c r="I17837"/>
    </row>
    <row r="17838" spans="4:9" x14ac:dyDescent="0.2">
      <c r="D17838" s="7"/>
      <c r="E17838"/>
      <c r="F17838"/>
      <c r="G17838"/>
      <c r="H17838"/>
      <c r="I17838"/>
    </row>
    <row r="17839" spans="4:9" x14ac:dyDescent="0.2">
      <c r="D17839" s="7"/>
      <c r="E17839"/>
      <c r="F17839"/>
      <c r="G17839"/>
      <c r="H17839"/>
      <c r="I17839"/>
    </row>
    <row r="17840" spans="4:9" x14ac:dyDescent="0.2">
      <c r="D17840" s="7"/>
      <c r="E17840"/>
      <c r="F17840"/>
      <c r="G17840"/>
      <c r="H17840"/>
      <c r="I17840"/>
    </row>
    <row r="17841" spans="4:9" x14ac:dyDescent="0.2">
      <c r="D17841" s="7"/>
      <c r="E17841"/>
      <c r="F17841"/>
      <c r="G17841"/>
      <c r="H17841"/>
      <c r="I17841"/>
    </row>
    <row r="17842" spans="4:9" x14ac:dyDescent="0.2">
      <c r="D17842" s="7"/>
      <c r="E17842"/>
      <c r="F17842"/>
      <c r="G17842"/>
      <c r="H17842"/>
      <c r="I17842"/>
    </row>
    <row r="17843" spans="4:9" x14ac:dyDescent="0.2">
      <c r="D17843" s="7"/>
      <c r="E17843"/>
      <c r="F17843"/>
      <c r="G17843"/>
      <c r="H17843"/>
      <c r="I17843"/>
    </row>
    <row r="17844" spans="4:9" x14ac:dyDescent="0.2">
      <c r="D17844" s="7"/>
      <c r="E17844"/>
      <c r="F17844"/>
      <c r="G17844"/>
      <c r="H17844"/>
      <c r="I17844"/>
    </row>
    <row r="17845" spans="4:9" x14ac:dyDescent="0.2">
      <c r="D17845" s="7"/>
      <c r="E17845"/>
      <c r="F17845"/>
      <c r="G17845"/>
      <c r="H17845"/>
      <c r="I17845"/>
    </row>
    <row r="17846" spans="4:9" x14ac:dyDescent="0.2">
      <c r="D17846" s="7"/>
      <c r="E17846"/>
      <c r="F17846"/>
      <c r="G17846"/>
      <c r="H17846"/>
      <c r="I17846"/>
    </row>
    <row r="17847" spans="4:9" x14ac:dyDescent="0.2">
      <c r="D17847" s="7"/>
      <c r="E17847"/>
      <c r="F17847"/>
      <c r="G17847"/>
      <c r="H17847"/>
      <c r="I17847"/>
    </row>
    <row r="17848" spans="4:9" x14ac:dyDescent="0.2">
      <c r="D17848" s="7"/>
      <c r="E17848"/>
      <c r="F17848"/>
      <c r="G17848"/>
      <c r="H17848"/>
      <c r="I17848"/>
    </row>
    <row r="17849" spans="4:9" x14ac:dyDescent="0.2">
      <c r="D17849" s="7"/>
      <c r="E17849"/>
      <c r="F17849"/>
      <c r="G17849"/>
      <c r="H17849"/>
      <c r="I17849"/>
    </row>
    <row r="17850" spans="4:9" x14ac:dyDescent="0.2">
      <c r="D17850" s="7"/>
      <c r="E17850"/>
      <c r="F17850"/>
      <c r="G17850"/>
      <c r="H17850"/>
      <c r="I17850"/>
    </row>
    <row r="17851" spans="4:9" x14ac:dyDescent="0.2">
      <c r="D17851" s="7"/>
      <c r="E17851"/>
      <c r="F17851"/>
      <c r="G17851"/>
      <c r="H17851"/>
      <c r="I17851"/>
    </row>
    <row r="17852" spans="4:9" x14ac:dyDescent="0.2">
      <c r="D17852" s="7"/>
      <c r="E17852"/>
      <c r="F17852"/>
      <c r="G17852"/>
      <c r="H17852"/>
      <c r="I17852"/>
    </row>
    <row r="17853" spans="4:9" x14ac:dyDescent="0.2">
      <c r="D17853" s="7"/>
      <c r="E17853"/>
      <c r="F17853"/>
      <c r="G17853"/>
      <c r="H17853"/>
      <c r="I17853"/>
    </row>
    <row r="17854" spans="4:9" x14ac:dyDescent="0.2">
      <c r="D17854" s="7"/>
      <c r="E17854"/>
      <c r="F17854"/>
      <c r="G17854"/>
      <c r="H17854"/>
      <c r="I17854"/>
    </row>
    <row r="17855" spans="4:9" x14ac:dyDescent="0.2">
      <c r="D17855" s="7"/>
      <c r="E17855"/>
      <c r="F17855"/>
      <c r="G17855"/>
      <c r="H17855"/>
      <c r="I17855"/>
    </row>
    <row r="17856" spans="4:9" x14ac:dyDescent="0.2">
      <c r="D17856" s="7"/>
      <c r="E17856"/>
      <c r="F17856"/>
      <c r="G17856"/>
      <c r="H17856"/>
      <c r="I17856"/>
    </row>
    <row r="17857" spans="4:9" x14ac:dyDescent="0.2">
      <c r="D17857" s="7"/>
      <c r="E17857"/>
      <c r="F17857"/>
      <c r="G17857"/>
      <c r="H17857"/>
      <c r="I17857"/>
    </row>
    <row r="17858" spans="4:9" x14ac:dyDescent="0.2">
      <c r="D17858" s="7"/>
      <c r="E17858"/>
      <c r="F17858"/>
      <c r="G17858"/>
      <c r="H17858"/>
      <c r="I17858"/>
    </row>
    <row r="17859" spans="4:9" x14ac:dyDescent="0.2">
      <c r="D17859" s="7"/>
      <c r="E17859"/>
      <c r="F17859"/>
      <c r="G17859"/>
      <c r="H17859"/>
      <c r="I17859"/>
    </row>
    <row r="17860" spans="4:9" x14ac:dyDescent="0.2">
      <c r="D17860" s="7"/>
      <c r="E17860"/>
      <c r="F17860"/>
      <c r="G17860"/>
      <c r="H17860"/>
      <c r="I17860"/>
    </row>
    <row r="17861" spans="4:9" x14ac:dyDescent="0.2">
      <c r="D17861" s="7"/>
      <c r="E17861"/>
      <c r="F17861"/>
      <c r="G17861"/>
      <c r="H17861"/>
      <c r="I17861"/>
    </row>
    <row r="17862" spans="4:9" x14ac:dyDescent="0.2">
      <c r="D17862" s="7"/>
      <c r="E17862"/>
      <c r="F17862"/>
      <c r="G17862"/>
      <c r="H17862"/>
      <c r="I17862"/>
    </row>
    <row r="17863" spans="4:9" x14ac:dyDescent="0.2">
      <c r="D17863" s="7"/>
      <c r="E17863"/>
      <c r="F17863"/>
      <c r="G17863"/>
      <c r="H17863"/>
      <c r="I17863"/>
    </row>
    <row r="17864" spans="4:9" x14ac:dyDescent="0.2">
      <c r="D17864" s="7"/>
      <c r="E17864"/>
      <c r="F17864"/>
      <c r="G17864"/>
      <c r="H17864"/>
      <c r="I17864"/>
    </row>
    <row r="17865" spans="4:9" x14ac:dyDescent="0.2">
      <c r="D17865" s="7"/>
      <c r="E17865"/>
      <c r="F17865"/>
      <c r="G17865"/>
      <c r="H17865"/>
      <c r="I17865"/>
    </row>
    <row r="17866" spans="4:9" x14ac:dyDescent="0.2">
      <c r="D17866" s="7"/>
      <c r="E17866"/>
      <c r="F17866"/>
      <c r="G17866"/>
      <c r="H17866"/>
      <c r="I17866"/>
    </row>
    <row r="17867" spans="4:9" x14ac:dyDescent="0.2">
      <c r="D17867" s="7"/>
      <c r="E17867"/>
      <c r="F17867"/>
      <c r="G17867"/>
      <c r="H17867"/>
      <c r="I17867"/>
    </row>
    <row r="17868" spans="4:9" x14ac:dyDescent="0.2">
      <c r="D17868" s="7"/>
      <c r="E17868"/>
      <c r="F17868"/>
      <c r="G17868"/>
      <c r="H17868"/>
      <c r="I17868"/>
    </row>
    <row r="17869" spans="4:9" x14ac:dyDescent="0.2">
      <c r="D17869" s="7"/>
      <c r="E17869"/>
      <c r="F17869"/>
      <c r="G17869"/>
      <c r="H17869"/>
      <c r="I17869"/>
    </row>
    <row r="17870" spans="4:9" x14ac:dyDescent="0.2">
      <c r="D17870" s="7"/>
      <c r="E17870"/>
      <c r="F17870"/>
      <c r="G17870"/>
      <c r="H17870"/>
      <c r="I17870"/>
    </row>
    <row r="17871" spans="4:9" x14ac:dyDescent="0.2">
      <c r="D17871" s="7"/>
      <c r="E17871"/>
      <c r="F17871"/>
      <c r="G17871"/>
      <c r="H17871"/>
      <c r="I17871"/>
    </row>
    <row r="17872" spans="4:9" x14ac:dyDescent="0.2">
      <c r="D17872" s="7"/>
      <c r="E17872"/>
      <c r="F17872"/>
      <c r="G17872"/>
      <c r="H17872"/>
      <c r="I17872"/>
    </row>
    <row r="17873" spans="4:9" x14ac:dyDescent="0.2">
      <c r="D17873" s="7"/>
      <c r="E17873"/>
      <c r="F17873"/>
      <c r="G17873"/>
      <c r="H17873"/>
      <c r="I17873"/>
    </row>
    <row r="17874" spans="4:9" x14ac:dyDescent="0.2">
      <c r="D17874" s="7"/>
      <c r="E17874"/>
      <c r="F17874"/>
      <c r="G17874"/>
      <c r="H17874"/>
      <c r="I17874"/>
    </row>
    <row r="17875" spans="4:9" x14ac:dyDescent="0.2">
      <c r="D17875" s="7"/>
      <c r="E17875"/>
      <c r="F17875"/>
      <c r="G17875"/>
      <c r="H17875"/>
      <c r="I17875"/>
    </row>
    <row r="17876" spans="4:9" x14ac:dyDescent="0.2">
      <c r="D17876" s="7"/>
      <c r="E17876"/>
      <c r="F17876"/>
      <c r="G17876"/>
      <c r="H17876"/>
      <c r="I17876"/>
    </row>
    <row r="17877" spans="4:9" x14ac:dyDescent="0.2">
      <c r="D17877" s="7"/>
      <c r="E17877"/>
      <c r="F17877"/>
      <c r="G17877"/>
      <c r="H17877"/>
      <c r="I17877"/>
    </row>
    <row r="17878" spans="4:9" x14ac:dyDescent="0.2">
      <c r="D17878" s="7"/>
      <c r="E17878"/>
      <c r="F17878"/>
      <c r="G17878"/>
      <c r="H17878"/>
      <c r="I17878"/>
    </row>
    <row r="17879" spans="4:9" x14ac:dyDescent="0.2">
      <c r="D17879" s="7"/>
      <c r="E17879"/>
      <c r="F17879"/>
      <c r="G17879"/>
      <c r="H17879"/>
      <c r="I17879"/>
    </row>
    <row r="17880" spans="4:9" x14ac:dyDescent="0.2">
      <c r="D17880" s="7"/>
      <c r="E17880"/>
      <c r="F17880"/>
      <c r="G17880"/>
      <c r="H17880"/>
      <c r="I17880"/>
    </row>
    <row r="17881" spans="4:9" x14ac:dyDescent="0.2">
      <c r="D17881" s="7"/>
      <c r="E17881"/>
      <c r="F17881"/>
      <c r="G17881"/>
      <c r="H17881"/>
      <c r="I17881"/>
    </row>
    <row r="17882" spans="4:9" x14ac:dyDescent="0.2">
      <c r="D17882" s="7"/>
      <c r="E17882"/>
      <c r="F17882"/>
      <c r="G17882"/>
      <c r="H17882"/>
      <c r="I17882"/>
    </row>
    <row r="17883" spans="4:9" x14ac:dyDescent="0.2">
      <c r="D17883" s="7"/>
      <c r="E17883"/>
      <c r="F17883"/>
      <c r="G17883"/>
      <c r="H17883"/>
      <c r="I17883"/>
    </row>
    <row r="17884" spans="4:9" x14ac:dyDescent="0.2">
      <c r="D17884" s="7"/>
      <c r="E17884"/>
      <c r="F17884"/>
      <c r="G17884"/>
      <c r="H17884"/>
      <c r="I17884"/>
    </row>
    <row r="17885" spans="4:9" x14ac:dyDescent="0.2">
      <c r="D17885" s="7"/>
      <c r="E17885"/>
      <c r="F17885"/>
      <c r="G17885"/>
      <c r="H17885"/>
      <c r="I17885"/>
    </row>
    <row r="17886" spans="4:9" x14ac:dyDescent="0.2">
      <c r="D17886" s="7"/>
      <c r="E17886"/>
      <c r="F17886"/>
      <c r="G17886"/>
      <c r="H17886"/>
      <c r="I17886"/>
    </row>
    <row r="17887" spans="4:9" x14ac:dyDescent="0.2">
      <c r="D17887" s="7"/>
      <c r="E17887"/>
      <c r="F17887"/>
      <c r="G17887"/>
      <c r="H17887"/>
      <c r="I17887"/>
    </row>
    <row r="17888" spans="4:9" x14ac:dyDescent="0.2">
      <c r="D17888" s="7"/>
      <c r="E17888"/>
      <c r="F17888"/>
      <c r="G17888"/>
      <c r="H17888"/>
      <c r="I17888"/>
    </row>
    <row r="17889" spans="4:9" x14ac:dyDescent="0.2">
      <c r="D17889" s="7"/>
      <c r="E17889"/>
      <c r="F17889"/>
      <c r="G17889"/>
      <c r="H17889"/>
      <c r="I17889"/>
    </row>
    <row r="17890" spans="4:9" x14ac:dyDescent="0.2">
      <c r="D17890" s="7"/>
      <c r="E17890"/>
      <c r="F17890"/>
      <c r="G17890"/>
      <c r="H17890"/>
      <c r="I17890"/>
    </row>
    <row r="17891" spans="4:9" x14ac:dyDescent="0.2">
      <c r="D17891" s="7"/>
      <c r="E17891"/>
      <c r="F17891"/>
      <c r="G17891"/>
      <c r="H17891"/>
      <c r="I17891"/>
    </row>
    <row r="17892" spans="4:9" x14ac:dyDescent="0.2">
      <c r="D17892" s="7"/>
      <c r="E17892"/>
      <c r="F17892"/>
      <c r="G17892"/>
      <c r="H17892"/>
      <c r="I17892"/>
    </row>
    <row r="17893" spans="4:9" x14ac:dyDescent="0.2">
      <c r="D17893" s="7"/>
      <c r="E17893"/>
      <c r="F17893"/>
      <c r="G17893"/>
      <c r="H17893"/>
      <c r="I17893"/>
    </row>
    <row r="17894" spans="4:9" x14ac:dyDescent="0.2">
      <c r="D17894" s="7"/>
      <c r="E17894"/>
      <c r="F17894"/>
      <c r="G17894"/>
      <c r="H17894"/>
      <c r="I17894"/>
    </row>
    <row r="17895" spans="4:9" x14ac:dyDescent="0.2">
      <c r="D17895" s="7"/>
      <c r="E17895"/>
      <c r="F17895"/>
      <c r="G17895"/>
      <c r="H17895"/>
      <c r="I17895"/>
    </row>
    <row r="17896" spans="4:9" x14ac:dyDescent="0.2">
      <c r="D17896" s="7"/>
      <c r="E17896"/>
      <c r="F17896"/>
      <c r="G17896"/>
      <c r="H17896"/>
      <c r="I17896"/>
    </row>
    <row r="17897" spans="4:9" x14ac:dyDescent="0.2">
      <c r="D17897" s="7"/>
      <c r="E17897"/>
      <c r="F17897"/>
      <c r="G17897"/>
      <c r="H17897"/>
      <c r="I17897"/>
    </row>
    <row r="17898" spans="4:9" x14ac:dyDescent="0.2">
      <c r="D17898" s="7"/>
      <c r="E17898"/>
      <c r="F17898"/>
      <c r="G17898"/>
      <c r="H17898"/>
      <c r="I17898"/>
    </row>
    <row r="17899" spans="4:9" x14ac:dyDescent="0.2">
      <c r="D17899" s="7"/>
      <c r="E17899"/>
      <c r="F17899"/>
      <c r="G17899"/>
      <c r="H17899"/>
      <c r="I17899"/>
    </row>
    <row r="17900" spans="4:9" x14ac:dyDescent="0.2">
      <c r="D17900" s="7"/>
      <c r="E17900"/>
      <c r="F17900"/>
      <c r="G17900"/>
      <c r="H17900"/>
      <c r="I17900"/>
    </row>
    <row r="17901" spans="4:9" x14ac:dyDescent="0.2">
      <c r="D17901" s="7"/>
      <c r="E17901"/>
      <c r="F17901"/>
      <c r="G17901"/>
      <c r="H17901"/>
      <c r="I17901"/>
    </row>
    <row r="17902" spans="4:9" x14ac:dyDescent="0.2">
      <c r="D17902" s="7"/>
      <c r="E17902"/>
      <c r="F17902"/>
      <c r="G17902"/>
      <c r="H17902"/>
      <c r="I17902"/>
    </row>
    <row r="17903" spans="4:9" x14ac:dyDescent="0.2">
      <c r="D17903" s="7"/>
      <c r="E17903"/>
      <c r="F17903"/>
      <c r="G17903"/>
      <c r="H17903"/>
      <c r="I17903"/>
    </row>
    <row r="17904" spans="4:9" x14ac:dyDescent="0.2">
      <c r="D17904" s="7"/>
      <c r="E17904"/>
      <c r="F17904"/>
      <c r="G17904"/>
      <c r="H17904"/>
      <c r="I17904"/>
    </row>
    <row r="17905" spans="4:9" x14ac:dyDescent="0.2">
      <c r="D17905" s="7"/>
      <c r="E17905"/>
      <c r="F17905"/>
      <c r="G17905"/>
      <c r="H17905"/>
      <c r="I17905"/>
    </row>
    <row r="17906" spans="4:9" x14ac:dyDescent="0.2">
      <c r="D17906" s="7"/>
      <c r="E17906"/>
      <c r="F17906"/>
      <c r="G17906"/>
      <c r="H17906"/>
      <c r="I17906"/>
    </row>
    <row r="17907" spans="4:9" x14ac:dyDescent="0.2">
      <c r="D17907" s="7"/>
      <c r="E17907"/>
      <c r="F17907"/>
      <c r="G17907"/>
      <c r="H17907"/>
      <c r="I17907"/>
    </row>
    <row r="17908" spans="4:9" x14ac:dyDescent="0.2">
      <c r="D17908" s="7"/>
      <c r="E17908"/>
      <c r="F17908"/>
      <c r="G17908"/>
      <c r="H17908"/>
      <c r="I17908"/>
    </row>
    <row r="17909" spans="4:9" x14ac:dyDescent="0.2">
      <c r="D17909" s="7"/>
      <c r="E17909"/>
      <c r="F17909"/>
      <c r="G17909"/>
      <c r="H17909"/>
      <c r="I17909"/>
    </row>
    <row r="17910" spans="4:9" x14ac:dyDescent="0.2">
      <c r="D17910" s="7"/>
      <c r="E17910"/>
      <c r="F17910"/>
      <c r="G17910"/>
      <c r="H17910"/>
      <c r="I17910"/>
    </row>
    <row r="17911" spans="4:9" x14ac:dyDescent="0.2">
      <c r="D17911" s="7"/>
      <c r="E17911"/>
      <c r="F17911"/>
      <c r="G17911"/>
      <c r="H17911"/>
      <c r="I17911"/>
    </row>
    <row r="17912" spans="4:9" x14ac:dyDescent="0.2">
      <c r="D17912" s="7"/>
      <c r="E17912"/>
      <c r="F17912"/>
      <c r="G17912"/>
      <c r="H17912"/>
      <c r="I17912"/>
    </row>
    <row r="17913" spans="4:9" x14ac:dyDescent="0.2">
      <c r="D17913" s="7"/>
      <c r="E17913"/>
      <c r="F17913"/>
      <c r="G17913"/>
      <c r="H17913"/>
      <c r="I17913"/>
    </row>
    <row r="17914" spans="4:9" x14ac:dyDescent="0.2">
      <c r="D17914" s="7"/>
      <c r="E17914"/>
      <c r="F17914"/>
      <c r="G17914"/>
      <c r="H17914"/>
      <c r="I17914"/>
    </row>
    <row r="17915" spans="4:9" x14ac:dyDescent="0.2">
      <c r="D17915" s="7"/>
      <c r="E17915"/>
      <c r="F17915"/>
      <c r="G17915"/>
      <c r="H17915"/>
      <c r="I17915"/>
    </row>
    <row r="17916" spans="4:9" x14ac:dyDescent="0.2">
      <c r="D17916" s="7"/>
      <c r="E17916"/>
      <c r="F17916"/>
      <c r="G17916"/>
      <c r="H17916"/>
      <c r="I17916"/>
    </row>
    <row r="17917" spans="4:9" x14ac:dyDescent="0.2">
      <c r="D17917" s="7"/>
      <c r="E17917"/>
      <c r="F17917"/>
      <c r="G17917"/>
      <c r="H17917"/>
      <c r="I17917"/>
    </row>
    <row r="17918" spans="4:9" x14ac:dyDescent="0.2">
      <c r="D17918" s="7"/>
      <c r="E17918"/>
      <c r="F17918"/>
      <c r="G17918"/>
      <c r="H17918"/>
      <c r="I17918"/>
    </row>
    <row r="17919" spans="4:9" x14ac:dyDescent="0.2">
      <c r="D17919" s="7"/>
      <c r="E17919"/>
      <c r="F17919"/>
      <c r="G17919"/>
      <c r="H17919"/>
      <c r="I17919"/>
    </row>
    <row r="17920" spans="4:9" x14ac:dyDescent="0.2">
      <c r="D17920" s="7"/>
      <c r="E17920"/>
      <c r="F17920"/>
      <c r="G17920"/>
      <c r="H17920"/>
      <c r="I17920"/>
    </row>
    <row r="17921" spans="4:9" x14ac:dyDescent="0.2">
      <c r="D17921" s="7"/>
      <c r="E17921"/>
      <c r="F17921"/>
      <c r="G17921"/>
      <c r="H17921"/>
      <c r="I17921"/>
    </row>
    <row r="17922" spans="4:9" x14ac:dyDescent="0.2">
      <c r="D17922" s="7"/>
      <c r="E17922"/>
      <c r="F17922"/>
      <c r="G17922"/>
      <c r="H17922"/>
      <c r="I17922"/>
    </row>
    <row r="17923" spans="4:9" x14ac:dyDescent="0.2">
      <c r="D17923" s="7"/>
      <c r="E17923"/>
      <c r="F17923"/>
      <c r="G17923"/>
      <c r="H17923"/>
      <c r="I17923"/>
    </row>
    <row r="17924" spans="4:9" x14ac:dyDescent="0.2">
      <c r="D17924" s="7"/>
      <c r="E17924"/>
      <c r="F17924"/>
      <c r="G17924"/>
      <c r="H17924"/>
      <c r="I17924"/>
    </row>
    <row r="17925" spans="4:9" x14ac:dyDescent="0.2">
      <c r="D17925" s="7"/>
      <c r="E17925"/>
      <c r="F17925"/>
      <c r="G17925"/>
      <c r="H17925"/>
      <c r="I17925"/>
    </row>
    <row r="17926" spans="4:9" x14ac:dyDescent="0.2">
      <c r="D17926" s="7"/>
      <c r="E17926"/>
      <c r="F17926"/>
      <c r="G17926"/>
      <c r="H17926"/>
      <c r="I17926"/>
    </row>
    <row r="17927" spans="4:9" x14ac:dyDescent="0.2">
      <c r="D17927" s="7"/>
      <c r="E17927"/>
      <c r="F17927"/>
      <c r="G17927"/>
      <c r="H17927"/>
      <c r="I17927"/>
    </row>
    <row r="17928" spans="4:9" x14ac:dyDescent="0.2">
      <c r="D17928" s="7"/>
      <c r="E17928"/>
      <c r="F17928"/>
      <c r="G17928"/>
      <c r="H17928"/>
      <c r="I17928"/>
    </row>
    <row r="17929" spans="4:9" x14ac:dyDescent="0.2">
      <c r="D17929" s="7"/>
      <c r="E17929"/>
      <c r="F17929"/>
      <c r="G17929"/>
      <c r="H17929"/>
      <c r="I17929"/>
    </row>
    <row r="17930" spans="4:9" x14ac:dyDescent="0.2">
      <c r="D17930" s="7"/>
      <c r="E17930"/>
      <c r="F17930"/>
      <c r="G17930"/>
      <c r="H17930"/>
      <c r="I17930"/>
    </row>
    <row r="17931" spans="4:9" x14ac:dyDescent="0.2">
      <c r="D17931" s="7"/>
      <c r="E17931"/>
      <c r="F17931"/>
      <c r="G17931"/>
      <c r="H17931"/>
      <c r="I17931"/>
    </row>
    <row r="17932" spans="4:9" x14ac:dyDescent="0.2">
      <c r="D17932" s="7"/>
      <c r="E17932"/>
      <c r="F17932"/>
      <c r="G17932"/>
      <c r="H17932"/>
      <c r="I17932"/>
    </row>
    <row r="17933" spans="4:9" x14ac:dyDescent="0.2">
      <c r="D17933" s="7"/>
      <c r="E17933"/>
      <c r="F17933"/>
      <c r="G17933"/>
      <c r="H17933"/>
      <c r="I17933"/>
    </row>
    <row r="17934" spans="4:9" x14ac:dyDescent="0.2">
      <c r="D17934" s="7"/>
      <c r="E17934"/>
      <c r="F17934"/>
      <c r="G17934"/>
      <c r="H17934"/>
      <c r="I17934"/>
    </row>
    <row r="17935" spans="4:9" x14ac:dyDescent="0.2">
      <c r="D17935" s="7"/>
      <c r="E17935"/>
      <c r="F17935"/>
      <c r="G17935"/>
      <c r="H17935"/>
      <c r="I17935"/>
    </row>
    <row r="17936" spans="4:9" x14ac:dyDescent="0.2">
      <c r="D17936" s="7"/>
      <c r="E17936"/>
      <c r="F17936"/>
      <c r="G17936"/>
      <c r="H17936"/>
      <c r="I17936"/>
    </row>
    <row r="17937" spans="4:9" x14ac:dyDescent="0.2">
      <c r="D17937" s="7"/>
      <c r="E17937"/>
      <c r="F17937"/>
      <c r="G17937"/>
      <c r="H17937"/>
      <c r="I17937"/>
    </row>
    <row r="17938" spans="4:9" x14ac:dyDescent="0.2">
      <c r="D17938" s="7"/>
      <c r="E17938"/>
      <c r="F17938"/>
      <c r="G17938"/>
      <c r="H17938"/>
      <c r="I17938"/>
    </row>
    <row r="17939" spans="4:9" x14ac:dyDescent="0.2">
      <c r="D17939" s="7"/>
      <c r="E17939"/>
      <c r="F17939"/>
      <c r="G17939"/>
      <c r="H17939"/>
      <c r="I17939"/>
    </row>
    <row r="17940" spans="4:9" x14ac:dyDescent="0.2">
      <c r="D17940" s="7"/>
      <c r="E17940"/>
      <c r="F17940"/>
      <c r="G17940"/>
      <c r="H17940"/>
      <c r="I17940"/>
    </row>
    <row r="17941" spans="4:9" x14ac:dyDescent="0.2">
      <c r="D17941" s="7"/>
      <c r="E17941"/>
      <c r="F17941"/>
      <c r="G17941"/>
      <c r="H17941"/>
      <c r="I17941"/>
    </row>
    <row r="17942" spans="4:9" x14ac:dyDescent="0.2">
      <c r="D17942" s="7"/>
      <c r="E17942"/>
      <c r="F17942"/>
      <c r="G17942"/>
      <c r="H17942"/>
      <c r="I17942"/>
    </row>
    <row r="17943" spans="4:9" x14ac:dyDescent="0.2">
      <c r="D17943" s="7"/>
      <c r="E17943"/>
      <c r="F17943"/>
      <c r="G17943"/>
      <c r="H17943"/>
      <c r="I17943"/>
    </row>
    <row r="17944" spans="4:9" x14ac:dyDescent="0.2">
      <c r="D17944" s="7"/>
      <c r="E17944"/>
      <c r="F17944"/>
      <c r="G17944"/>
      <c r="H17944"/>
      <c r="I17944"/>
    </row>
    <row r="17945" spans="4:9" x14ac:dyDescent="0.2">
      <c r="D17945" s="7"/>
      <c r="E17945"/>
      <c r="F17945"/>
      <c r="G17945"/>
      <c r="H17945"/>
      <c r="I17945"/>
    </row>
    <row r="17946" spans="4:9" x14ac:dyDescent="0.2">
      <c r="D17946" s="7"/>
      <c r="E17946"/>
      <c r="F17946"/>
      <c r="G17946"/>
      <c r="H17946"/>
      <c r="I17946"/>
    </row>
    <row r="17947" spans="4:9" x14ac:dyDescent="0.2">
      <c r="D17947" s="7"/>
      <c r="E17947"/>
      <c r="F17947"/>
      <c r="G17947"/>
      <c r="H17947"/>
      <c r="I17947"/>
    </row>
    <row r="17948" spans="4:9" x14ac:dyDescent="0.2">
      <c r="D17948" s="7"/>
      <c r="E17948"/>
      <c r="F17948"/>
      <c r="G17948"/>
      <c r="H17948"/>
      <c r="I17948"/>
    </row>
    <row r="17949" spans="4:9" x14ac:dyDescent="0.2">
      <c r="D17949" s="7"/>
      <c r="E17949"/>
      <c r="F17949"/>
      <c r="G17949"/>
      <c r="H17949"/>
      <c r="I17949"/>
    </row>
    <row r="17950" spans="4:9" x14ac:dyDescent="0.2">
      <c r="D17950" s="7"/>
      <c r="E17950"/>
      <c r="F17950"/>
      <c r="G17950"/>
      <c r="H17950"/>
      <c r="I17950"/>
    </row>
    <row r="17951" spans="4:9" x14ac:dyDescent="0.2">
      <c r="D17951" s="7"/>
      <c r="E17951"/>
      <c r="F17951"/>
      <c r="G17951"/>
      <c r="H17951"/>
      <c r="I17951"/>
    </row>
    <row r="17952" spans="4:9" x14ac:dyDescent="0.2">
      <c r="D17952" s="7"/>
      <c r="E17952"/>
      <c r="F17952"/>
      <c r="G17952"/>
      <c r="H17952"/>
      <c r="I17952"/>
    </row>
    <row r="17953" spans="4:9" x14ac:dyDescent="0.2">
      <c r="D17953" s="7"/>
      <c r="E17953"/>
      <c r="F17953"/>
      <c r="G17953"/>
      <c r="H17953"/>
      <c r="I17953"/>
    </row>
    <row r="17954" spans="4:9" x14ac:dyDescent="0.2">
      <c r="D17954" s="7"/>
      <c r="E17954"/>
      <c r="F17954"/>
      <c r="G17954"/>
      <c r="H17954"/>
      <c r="I17954"/>
    </row>
    <row r="17955" spans="4:9" x14ac:dyDescent="0.2">
      <c r="D17955" s="7"/>
      <c r="E17955"/>
      <c r="F17955"/>
      <c r="G17955"/>
      <c r="H17955"/>
      <c r="I17955"/>
    </row>
    <row r="17956" spans="4:9" x14ac:dyDescent="0.2">
      <c r="D17956" s="7"/>
      <c r="E17956"/>
      <c r="F17956"/>
      <c r="G17956"/>
      <c r="H17956"/>
      <c r="I17956"/>
    </row>
    <row r="17957" spans="4:9" x14ac:dyDescent="0.2">
      <c r="D17957" s="7"/>
      <c r="E17957"/>
      <c r="F17957"/>
      <c r="G17957"/>
      <c r="H17957"/>
      <c r="I17957"/>
    </row>
    <row r="17958" spans="4:9" x14ac:dyDescent="0.2">
      <c r="D17958" s="7"/>
      <c r="E17958"/>
      <c r="F17958"/>
      <c r="G17958"/>
      <c r="H17958"/>
      <c r="I17958"/>
    </row>
    <row r="17959" spans="4:9" x14ac:dyDescent="0.2">
      <c r="D17959" s="7"/>
      <c r="E17959"/>
      <c r="F17959"/>
      <c r="G17959"/>
      <c r="H17959"/>
      <c r="I17959"/>
    </row>
    <row r="17960" spans="4:9" x14ac:dyDescent="0.2">
      <c r="D17960" s="7"/>
      <c r="E17960"/>
      <c r="F17960"/>
      <c r="G17960"/>
      <c r="H17960"/>
      <c r="I17960"/>
    </row>
    <row r="17961" spans="4:9" x14ac:dyDescent="0.2">
      <c r="D17961" s="7"/>
      <c r="E17961"/>
      <c r="F17961"/>
      <c r="G17961"/>
      <c r="H17961"/>
      <c r="I17961"/>
    </row>
    <row r="17962" spans="4:9" x14ac:dyDescent="0.2">
      <c r="D17962" s="7"/>
      <c r="E17962"/>
      <c r="F17962"/>
      <c r="G17962"/>
      <c r="H17962"/>
      <c r="I17962"/>
    </row>
    <row r="17963" spans="4:9" x14ac:dyDescent="0.2">
      <c r="D17963" s="7"/>
      <c r="E17963"/>
      <c r="F17963"/>
      <c r="G17963"/>
      <c r="H17963"/>
      <c r="I17963"/>
    </row>
    <row r="17964" spans="4:9" x14ac:dyDescent="0.2">
      <c r="D17964" s="7"/>
      <c r="E17964"/>
      <c r="F17964"/>
      <c r="G17964"/>
      <c r="H17964"/>
      <c r="I17964"/>
    </row>
    <row r="17965" spans="4:9" x14ac:dyDescent="0.2">
      <c r="D17965" s="7"/>
      <c r="E17965"/>
      <c r="F17965"/>
      <c r="G17965"/>
      <c r="H17965"/>
      <c r="I17965"/>
    </row>
    <row r="17966" spans="4:9" x14ac:dyDescent="0.2">
      <c r="D17966" s="7"/>
      <c r="E17966"/>
      <c r="F17966"/>
      <c r="G17966"/>
      <c r="H17966"/>
      <c r="I17966"/>
    </row>
    <row r="17967" spans="4:9" x14ac:dyDescent="0.2">
      <c r="D17967" s="7"/>
      <c r="E17967"/>
      <c r="F17967"/>
      <c r="G17967"/>
      <c r="H17967"/>
      <c r="I17967"/>
    </row>
    <row r="17968" spans="4:9" x14ac:dyDescent="0.2">
      <c r="D17968" s="7"/>
      <c r="E17968"/>
      <c r="F17968"/>
      <c r="G17968"/>
      <c r="H17968"/>
      <c r="I17968"/>
    </row>
    <row r="17969" spans="4:9" x14ac:dyDescent="0.2">
      <c r="D17969" s="7"/>
      <c r="E17969"/>
      <c r="F17969"/>
      <c r="G17969"/>
      <c r="H17969"/>
      <c r="I17969"/>
    </row>
    <row r="17970" spans="4:9" x14ac:dyDescent="0.2">
      <c r="D17970" s="7"/>
      <c r="E17970"/>
      <c r="F17970"/>
      <c r="G17970"/>
      <c r="H17970"/>
      <c r="I17970"/>
    </row>
    <row r="17971" spans="4:9" x14ac:dyDescent="0.2">
      <c r="D17971" s="7"/>
      <c r="E17971"/>
      <c r="F17971"/>
      <c r="G17971"/>
      <c r="H17971"/>
      <c r="I17971"/>
    </row>
    <row r="17972" spans="4:9" x14ac:dyDescent="0.2">
      <c r="D17972" s="7"/>
      <c r="E17972"/>
      <c r="F17972"/>
      <c r="G17972"/>
      <c r="H17972"/>
      <c r="I17972"/>
    </row>
    <row r="17973" spans="4:9" x14ac:dyDescent="0.2">
      <c r="D17973" s="7"/>
      <c r="E17973"/>
      <c r="F17973"/>
      <c r="G17973"/>
      <c r="H17973"/>
      <c r="I17973"/>
    </row>
    <row r="17974" spans="4:9" x14ac:dyDescent="0.2">
      <c r="D17974" s="7"/>
      <c r="E17974"/>
      <c r="F17974"/>
      <c r="G17974"/>
      <c r="H17974"/>
      <c r="I17974"/>
    </row>
    <row r="17975" spans="4:9" x14ac:dyDescent="0.2">
      <c r="D17975" s="7"/>
      <c r="E17975"/>
      <c r="F17975"/>
      <c r="G17975"/>
      <c r="H17975"/>
      <c r="I17975"/>
    </row>
    <row r="17976" spans="4:9" x14ac:dyDescent="0.2">
      <c r="D17976" s="7"/>
      <c r="E17976"/>
      <c r="F17976"/>
      <c r="G17976"/>
      <c r="H17976"/>
      <c r="I17976"/>
    </row>
    <row r="17977" spans="4:9" x14ac:dyDescent="0.2">
      <c r="D17977" s="7"/>
      <c r="E17977"/>
      <c r="F17977"/>
      <c r="G17977"/>
      <c r="H17977"/>
      <c r="I17977"/>
    </row>
    <row r="17978" spans="4:9" x14ac:dyDescent="0.2">
      <c r="D17978" s="7"/>
      <c r="E17978"/>
      <c r="F17978"/>
      <c r="G17978"/>
      <c r="H17978"/>
      <c r="I17978"/>
    </row>
    <row r="17979" spans="4:9" x14ac:dyDescent="0.2">
      <c r="D17979" s="7"/>
      <c r="E17979"/>
      <c r="F17979"/>
      <c r="G17979"/>
      <c r="H17979"/>
      <c r="I17979"/>
    </row>
    <row r="17980" spans="4:9" x14ac:dyDescent="0.2">
      <c r="D17980" s="7"/>
      <c r="E17980"/>
      <c r="F17980"/>
      <c r="G17980"/>
      <c r="H17980"/>
      <c r="I17980"/>
    </row>
    <row r="17981" spans="4:9" x14ac:dyDescent="0.2">
      <c r="D17981" s="7"/>
      <c r="E17981"/>
      <c r="F17981"/>
      <c r="G17981"/>
      <c r="H17981"/>
      <c r="I17981"/>
    </row>
    <row r="17982" spans="4:9" x14ac:dyDescent="0.2">
      <c r="D17982" s="7"/>
      <c r="E17982"/>
      <c r="F17982"/>
      <c r="G17982"/>
      <c r="H17982"/>
      <c r="I17982"/>
    </row>
    <row r="17983" spans="4:9" x14ac:dyDescent="0.2">
      <c r="D17983" s="7"/>
      <c r="E17983"/>
      <c r="F17983"/>
      <c r="G17983"/>
      <c r="H17983"/>
      <c r="I17983"/>
    </row>
    <row r="17984" spans="4:9" x14ac:dyDescent="0.2">
      <c r="D17984" s="7"/>
      <c r="E17984"/>
      <c r="F17984"/>
      <c r="G17984"/>
      <c r="H17984"/>
      <c r="I17984"/>
    </row>
    <row r="17985" spans="4:9" x14ac:dyDescent="0.2">
      <c r="D17985" s="7"/>
      <c r="E17985"/>
      <c r="F17985"/>
      <c r="G17985"/>
      <c r="H17985"/>
      <c r="I17985"/>
    </row>
    <row r="17986" spans="4:9" x14ac:dyDescent="0.2">
      <c r="D17986" s="7"/>
      <c r="E17986"/>
      <c r="F17986"/>
      <c r="G17986"/>
      <c r="H17986"/>
      <c r="I17986"/>
    </row>
    <row r="17987" spans="4:9" x14ac:dyDescent="0.2">
      <c r="D17987" s="7"/>
      <c r="E17987"/>
      <c r="F17987"/>
      <c r="G17987"/>
      <c r="H17987"/>
      <c r="I17987"/>
    </row>
    <row r="17988" spans="4:9" x14ac:dyDescent="0.2">
      <c r="D17988" s="7"/>
      <c r="E17988"/>
      <c r="F17988"/>
      <c r="G17988"/>
      <c r="H17988"/>
      <c r="I17988"/>
    </row>
    <row r="17989" spans="4:9" x14ac:dyDescent="0.2">
      <c r="D17989" s="7"/>
      <c r="E17989"/>
      <c r="F17989"/>
      <c r="G17989"/>
      <c r="H17989"/>
      <c r="I17989"/>
    </row>
    <row r="17990" spans="4:9" x14ac:dyDescent="0.2">
      <c r="D17990" s="7"/>
      <c r="E17990"/>
      <c r="F17990"/>
      <c r="G17990"/>
      <c r="H17990"/>
      <c r="I17990"/>
    </row>
    <row r="17991" spans="4:9" x14ac:dyDescent="0.2">
      <c r="D17991" s="7"/>
      <c r="E17991"/>
      <c r="F17991"/>
      <c r="G17991"/>
      <c r="H17991"/>
      <c r="I17991"/>
    </row>
    <row r="17992" spans="4:9" x14ac:dyDescent="0.2">
      <c r="D17992" s="7"/>
      <c r="E17992"/>
      <c r="F17992"/>
      <c r="G17992"/>
      <c r="H17992"/>
      <c r="I17992"/>
    </row>
    <row r="17993" spans="4:9" x14ac:dyDescent="0.2">
      <c r="D17993" s="7"/>
      <c r="E17993"/>
      <c r="F17993"/>
      <c r="G17993"/>
      <c r="H17993"/>
      <c r="I17993"/>
    </row>
    <row r="17994" spans="4:9" x14ac:dyDescent="0.2">
      <c r="D17994" s="7"/>
      <c r="E17994"/>
      <c r="F17994"/>
      <c r="G17994"/>
      <c r="H17994"/>
      <c r="I17994"/>
    </row>
    <row r="17995" spans="4:9" x14ac:dyDescent="0.2">
      <c r="D17995" s="7"/>
      <c r="E17995"/>
      <c r="F17995"/>
      <c r="G17995"/>
      <c r="H17995"/>
      <c r="I17995"/>
    </row>
    <row r="17996" spans="4:9" x14ac:dyDescent="0.2">
      <c r="D17996" s="7"/>
      <c r="E17996"/>
      <c r="F17996"/>
      <c r="G17996"/>
      <c r="H17996"/>
      <c r="I17996"/>
    </row>
    <row r="17997" spans="4:9" x14ac:dyDescent="0.2">
      <c r="D17997" s="7"/>
      <c r="E17997"/>
      <c r="F17997"/>
      <c r="G17997"/>
      <c r="H17997"/>
      <c r="I17997"/>
    </row>
    <row r="17998" spans="4:9" x14ac:dyDescent="0.2">
      <c r="D17998" s="7"/>
      <c r="E17998"/>
      <c r="F17998"/>
      <c r="G17998"/>
      <c r="H17998"/>
      <c r="I17998"/>
    </row>
    <row r="17999" spans="4:9" x14ac:dyDescent="0.2">
      <c r="D17999" s="7"/>
      <c r="E17999"/>
      <c r="F17999"/>
      <c r="G17999"/>
      <c r="H17999"/>
      <c r="I17999"/>
    </row>
    <row r="18000" spans="4:9" x14ac:dyDescent="0.2">
      <c r="D18000" s="7"/>
      <c r="E18000"/>
      <c r="F18000"/>
      <c r="G18000"/>
      <c r="H18000"/>
      <c r="I18000"/>
    </row>
    <row r="18001" spans="4:9" x14ac:dyDescent="0.2">
      <c r="D18001" s="7"/>
      <c r="E18001"/>
      <c r="F18001"/>
      <c r="G18001"/>
      <c r="H18001"/>
      <c r="I18001"/>
    </row>
    <row r="18002" spans="4:9" x14ac:dyDescent="0.2">
      <c r="D18002" s="7"/>
      <c r="E18002"/>
      <c r="F18002"/>
      <c r="G18002"/>
      <c r="H18002"/>
      <c r="I18002"/>
    </row>
    <row r="18003" spans="4:9" x14ac:dyDescent="0.2">
      <c r="D18003" s="7"/>
      <c r="E18003"/>
      <c r="F18003"/>
      <c r="G18003"/>
      <c r="H18003"/>
      <c r="I18003"/>
    </row>
    <row r="18004" spans="4:9" x14ac:dyDescent="0.2">
      <c r="D18004" s="7"/>
      <c r="E18004"/>
      <c r="F18004"/>
      <c r="G18004"/>
      <c r="H18004"/>
      <c r="I18004"/>
    </row>
    <row r="18005" spans="4:9" x14ac:dyDescent="0.2">
      <c r="D18005" s="7"/>
      <c r="E18005"/>
      <c r="F18005"/>
      <c r="G18005"/>
      <c r="H18005"/>
      <c r="I18005"/>
    </row>
    <row r="18006" spans="4:9" x14ac:dyDescent="0.2">
      <c r="D18006" s="7"/>
      <c r="E18006"/>
      <c r="F18006"/>
      <c r="G18006"/>
      <c r="H18006"/>
      <c r="I18006"/>
    </row>
    <row r="18007" spans="4:9" x14ac:dyDescent="0.2">
      <c r="D18007" s="7"/>
      <c r="E18007"/>
      <c r="F18007"/>
      <c r="G18007"/>
      <c r="H18007"/>
      <c r="I18007"/>
    </row>
    <row r="18008" spans="4:9" x14ac:dyDescent="0.2">
      <c r="D18008" s="7"/>
      <c r="E18008"/>
      <c r="F18008"/>
      <c r="G18008"/>
      <c r="H18008"/>
      <c r="I18008"/>
    </row>
    <row r="18009" spans="4:9" x14ac:dyDescent="0.2">
      <c r="D18009" s="7"/>
      <c r="E18009"/>
      <c r="F18009"/>
      <c r="G18009"/>
      <c r="H18009"/>
      <c r="I18009"/>
    </row>
    <row r="18010" spans="4:9" x14ac:dyDescent="0.2">
      <c r="D18010" s="7"/>
      <c r="E18010"/>
      <c r="F18010"/>
      <c r="G18010"/>
      <c r="H18010"/>
      <c r="I18010"/>
    </row>
    <row r="18011" spans="4:9" x14ac:dyDescent="0.2">
      <c r="D18011" s="7"/>
      <c r="E18011"/>
      <c r="F18011"/>
      <c r="G18011"/>
      <c r="H18011"/>
      <c r="I18011"/>
    </row>
    <row r="18012" spans="4:9" x14ac:dyDescent="0.2">
      <c r="D18012" s="7"/>
      <c r="E18012"/>
      <c r="F18012"/>
      <c r="G18012"/>
      <c r="H18012"/>
      <c r="I18012"/>
    </row>
    <row r="18013" spans="4:9" x14ac:dyDescent="0.2">
      <c r="D18013" s="7"/>
      <c r="E18013"/>
      <c r="F18013"/>
      <c r="G18013"/>
      <c r="H18013"/>
      <c r="I18013"/>
    </row>
    <row r="18014" spans="4:9" x14ac:dyDescent="0.2">
      <c r="D18014" s="7"/>
      <c r="E18014"/>
      <c r="F18014"/>
      <c r="G18014"/>
      <c r="H18014"/>
      <c r="I18014"/>
    </row>
    <row r="18015" spans="4:9" x14ac:dyDescent="0.2">
      <c r="D18015" s="7"/>
      <c r="E18015"/>
      <c r="F18015"/>
      <c r="G18015"/>
      <c r="H18015"/>
      <c r="I18015"/>
    </row>
    <row r="18016" spans="4:9" x14ac:dyDescent="0.2">
      <c r="D18016" s="7"/>
      <c r="E18016"/>
      <c r="F18016"/>
      <c r="G18016"/>
      <c r="H18016"/>
      <c r="I18016"/>
    </row>
    <row r="18017" spans="4:9" x14ac:dyDescent="0.2">
      <c r="D18017" s="7"/>
      <c r="E18017"/>
      <c r="F18017"/>
      <c r="G18017"/>
      <c r="H18017"/>
      <c r="I18017"/>
    </row>
    <row r="18018" spans="4:9" x14ac:dyDescent="0.2">
      <c r="D18018" s="7"/>
      <c r="E18018"/>
      <c r="F18018"/>
      <c r="G18018"/>
      <c r="H18018"/>
      <c r="I18018"/>
    </row>
    <row r="18019" spans="4:9" x14ac:dyDescent="0.2">
      <c r="D18019" s="7"/>
      <c r="E18019"/>
      <c r="F18019"/>
      <c r="G18019"/>
      <c r="H18019"/>
      <c r="I18019"/>
    </row>
    <row r="18020" spans="4:9" x14ac:dyDescent="0.2">
      <c r="D18020" s="7"/>
      <c r="E18020"/>
      <c r="F18020"/>
      <c r="G18020"/>
      <c r="H18020"/>
      <c r="I18020"/>
    </row>
    <row r="18021" spans="4:9" x14ac:dyDescent="0.2">
      <c r="D18021" s="7"/>
      <c r="E18021"/>
      <c r="F18021"/>
      <c r="G18021"/>
      <c r="H18021"/>
      <c r="I18021"/>
    </row>
    <row r="18022" spans="4:9" x14ac:dyDescent="0.2">
      <c r="D18022" s="7"/>
      <c r="E18022"/>
      <c r="F18022"/>
      <c r="G18022"/>
      <c r="H18022"/>
      <c r="I18022"/>
    </row>
    <row r="18023" spans="4:9" x14ac:dyDescent="0.2">
      <c r="D18023" s="7"/>
      <c r="E18023"/>
      <c r="F18023"/>
      <c r="G18023"/>
      <c r="H18023"/>
      <c r="I18023"/>
    </row>
    <row r="18024" spans="4:9" x14ac:dyDescent="0.2">
      <c r="D18024" s="7"/>
      <c r="E18024"/>
      <c r="F18024"/>
      <c r="G18024"/>
      <c r="H18024"/>
      <c r="I18024"/>
    </row>
    <row r="18025" spans="4:9" x14ac:dyDescent="0.2">
      <c r="D18025" s="7"/>
      <c r="E18025"/>
      <c r="F18025"/>
      <c r="G18025"/>
      <c r="H18025"/>
      <c r="I18025"/>
    </row>
    <row r="18026" spans="4:9" x14ac:dyDescent="0.2">
      <c r="D18026" s="7"/>
      <c r="E18026"/>
      <c r="F18026"/>
      <c r="G18026"/>
      <c r="H18026"/>
      <c r="I18026"/>
    </row>
    <row r="18027" spans="4:9" x14ac:dyDescent="0.2">
      <c r="D18027" s="7"/>
      <c r="E18027"/>
      <c r="F18027"/>
      <c r="G18027"/>
      <c r="H18027"/>
      <c r="I18027"/>
    </row>
    <row r="18028" spans="4:9" x14ac:dyDescent="0.2">
      <c r="D18028" s="7"/>
      <c r="E18028"/>
      <c r="F18028"/>
      <c r="G18028"/>
      <c r="H18028"/>
      <c r="I18028"/>
    </row>
    <row r="18029" spans="4:9" x14ac:dyDescent="0.2">
      <c r="D18029" s="7"/>
      <c r="E18029"/>
      <c r="F18029"/>
      <c r="G18029"/>
      <c r="H18029"/>
      <c r="I18029"/>
    </row>
    <row r="18030" spans="4:9" x14ac:dyDescent="0.2">
      <c r="D18030" s="7"/>
      <c r="E18030"/>
      <c r="F18030"/>
      <c r="G18030"/>
      <c r="H18030"/>
      <c r="I18030"/>
    </row>
    <row r="18031" spans="4:9" x14ac:dyDescent="0.2">
      <c r="D18031" s="7"/>
      <c r="E18031"/>
      <c r="F18031"/>
      <c r="G18031"/>
      <c r="H18031"/>
      <c r="I18031"/>
    </row>
    <row r="18032" spans="4:9" x14ac:dyDescent="0.2">
      <c r="D18032" s="7"/>
      <c r="E18032"/>
      <c r="F18032"/>
      <c r="G18032"/>
      <c r="H18032"/>
      <c r="I18032"/>
    </row>
    <row r="18033" spans="4:9" x14ac:dyDescent="0.2">
      <c r="D18033" s="7"/>
      <c r="E18033"/>
      <c r="F18033"/>
      <c r="G18033"/>
      <c r="H18033"/>
      <c r="I18033"/>
    </row>
    <row r="18034" spans="4:9" x14ac:dyDescent="0.2">
      <c r="D18034" s="7"/>
      <c r="E18034"/>
      <c r="F18034"/>
      <c r="G18034"/>
      <c r="H18034"/>
      <c r="I18034"/>
    </row>
    <row r="18035" spans="4:9" x14ac:dyDescent="0.2">
      <c r="D18035" s="7"/>
      <c r="E18035"/>
      <c r="F18035"/>
      <c r="G18035"/>
      <c r="H18035"/>
      <c r="I18035"/>
    </row>
    <row r="18036" spans="4:9" x14ac:dyDescent="0.2">
      <c r="D18036" s="7"/>
      <c r="E18036"/>
      <c r="F18036"/>
      <c r="G18036"/>
      <c r="H18036"/>
      <c r="I18036"/>
    </row>
    <row r="18037" spans="4:9" x14ac:dyDescent="0.2">
      <c r="D18037" s="7"/>
      <c r="E18037"/>
      <c r="F18037"/>
      <c r="G18037"/>
      <c r="H18037"/>
      <c r="I18037"/>
    </row>
    <row r="18038" spans="4:9" x14ac:dyDescent="0.2">
      <c r="D18038" s="7"/>
      <c r="E18038"/>
      <c r="F18038"/>
      <c r="G18038"/>
      <c r="H18038"/>
      <c r="I18038"/>
    </row>
    <row r="18039" spans="4:9" x14ac:dyDescent="0.2">
      <c r="D18039" s="7"/>
      <c r="E18039"/>
      <c r="F18039"/>
      <c r="G18039"/>
      <c r="H18039"/>
      <c r="I18039"/>
    </row>
    <row r="18040" spans="4:9" x14ac:dyDescent="0.2">
      <c r="D18040" s="7"/>
      <c r="E18040"/>
      <c r="F18040"/>
      <c r="G18040"/>
      <c r="H18040"/>
      <c r="I18040"/>
    </row>
    <row r="18041" spans="4:9" x14ac:dyDescent="0.2">
      <c r="D18041" s="7"/>
      <c r="E18041"/>
      <c r="F18041"/>
      <c r="G18041"/>
      <c r="H18041"/>
      <c r="I18041"/>
    </row>
    <row r="18042" spans="4:9" x14ac:dyDescent="0.2">
      <c r="D18042" s="7"/>
      <c r="E18042"/>
      <c r="F18042"/>
      <c r="G18042"/>
      <c r="H18042"/>
      <c r="I18042"/>
    </row>
    <row r="18043" spans="4:9" x14ac:dyDescent="0.2">
      <c r="D18043" s="7"/>
      <c r="E18043"/>
      <c r="F18043"/>
      <c r="G18043"/>
      <c r="H18043"/>
      <c r="I18043"/>
    </row>
    <row r="18044" spans="4:9" x14ac:dyDescent="0.2">
      <c r="D18044" s="7"/>
      <c r="E18044"/>
      <c r="F18044"/>
      <c r="G18044"/>
      <c r="H18044"/>
      <c r="I18044"/>
    </row>
    <row r="18045" spans="4:9" x14ac:dyDescent="0.2">
      <c r="D18045" s="7"/>
      <c r="E18045"/>
      <c r="F18045"/>
      <c r="G18045"/>
      <c r="H18045"/>
      <c r="I18045"/>
    </row>
    <row r="18046" spans="4:9" x14ac:dyDescent="0.2">
      <c r="D18046" s="7"/>
      <c r="E18046"/>
      <c r="F18046"/>
      <c r="G18046"/>
      <c r="H18046"/>
      <c r="I18046"/>
    </row>
    <row r="18047" spans="4:9" x14ac:dyDescent="0.2">
      <c r="D18047" s="7"/>
      <c r="E18047"/>
      <c r="F18047"/>
      <c r="G18047"/>
      <c r="H18047"/>
      <c r="I18047"/>
    </row>
    <row r="18048" spans="4:9" x14ac:dyDescent="0.2">
      <c r="D18048" s="7"/>
      <c r="E18048"/>
      <c r="F18048"/>
      <c r="G18048"/>
      <c r="H18048"/>
      <c r="I18048"/>
    </row>
    <row r="18049" spans="4:9" x14ac:dyDescent="0.2">
      <c r="D18049" s="7"/>
      <c r="E18049"/>
      <c r="F18049"/>
      <c r="G18049"/>
      <c r="H18049"/>
      <c r="I18049"/>
    </row>
    <row r="18050" spans="4:9" x14ac:dyDescent="0.2">
      <c r="D18050" s="7"/>
      <c r="E18050"/>
      <c r="F18050"/>
      <c r="G18050"/>
      <c r="H18050"/>
      <c r="I18050"/>
    </row>
    <row r="18051" spans="4:9" x14ac:dyDescent="0.2">
      <c r="D18051" s="7"/>
      <c r="E18051"/>
      <c r="F18051"/>
      <c r="G18051"/>
      <c r="H18051"/>
      <c r="I18051"/>
    </row>
    <row r="18052" spans="4:9" x14ac:dyDescent="0.2">
      <c r="D18052" s="7"/>
      <c r="E18052"/>
      <c r="F18052"/>
      <c r="G18052"/>
      <c r="H18052"/>
      <c r="I18052"/>
    </row>
    <row r="18053" spans="4:9" x14ac:dyDescent="0.2">
      <c r="D18053" s="7"/>
      <c r="E18053"/>
      <c r="F18053"/>
      <c r="G18053"/>
      <c r="H18053"/>
      <c r="I18053"/>
    </row>
    <row r="18054" spans="4:9" x14ac:dyDescent="0.2">
      <c r="D18054" s="7"/>
      <c r="E18054"/>
      <c r="F18054"/>
      <c r="G18054"/>
      <c r="H18054"/>
      <c r="I18054"/>
    </row>
    <row r="18055" spans="4:9" x14ac:dyDescent="0.2">
      <c r="D18055" s="7"/>
      <c r="E18055"/>
      <c r="F18055"/>
      <c r="G18055"/>
      <c r="H18055"/>
      <c r="I18055"/>
    </row>
    <row r="18056" spans="4:9" x14ac:dyDescent="0.2">
      <c r="D18056" s="7"/>
      <c r="E18056"/>
      <c r="F18056"/>
      <c r="G18056"/>
      <c r="H18056"/>
      <c r="I18056"/>
    </row>
    <row r="18057" spans="4:9" x14ac:dyDescent="0.2">
      <c r="D18057" s="7"/>
      <c r="E18057"/>
      <c r="F18057"/>
      <c r="G18057"/>
      <c r="H18057"/>
      <c r="I18057"/>
    </row>
    <row r="18058" spans="4:9" x14ac:dyDescent="0.2">
      <c r="D18058" s="7"/>
      <c r="E18058"/>
      <c r="F18058"/>
      <c r="G18058"/>
      <c r="H18058"/>
      <c r="I18058"/>
    </row>
    <row r="18059" spans="4:9" x14ac:dyDescent="0.2">
      <c r="D18059" s="7"/>
      <c r="E18059"/>
      <c r="F18059"/>
      <c r="G18059"/>
      <c r="H18059"/>
      <c r="I18059"/>
    </row>
    <row r="18060" spans="4:9" x14ac:dyDescent="0.2">
      <c r="D18060" s="7"/>
      <c r="E18060"/>
      <c r="F18060"/>
      <c r="G18060"/>
      <c r="H18060"/>
      <c r="I18060"/>
    </row>
    <row r="18061" spans="4:9" x14ac:dyDescent="0.2">
      <c r="D18061" s="7"/>
      <c r="E18061"/>
      <c r="F18061"/>
      <c r="G18061"/>
      <c r="H18061"/>
      <c r="I18061"/>
    </row>
    <row r="18062" spans="4:9" x14ac:dyDescent="0.2">
      <c r="D18062" s="7"/>
      <c r="E18062"/>
      <c r="F18062"/>
      <c r="G18062"/>
      <c r="H18062"/>
      <c r="I18062"/>
    </row>
    <row r="18063" spans="4:9" x14ac:dyDescent="0.2">
      <c r="D18063" s="7"/>
      <c r="E18063"/>
      <c r="F18063"/>
      <c r="G18063"/>
      <c r="H18063"/>
      <c r="I18063"/>
    </row>
    <row r="18064" spans="4:9" x14ac:dyDescent="0.2">
      <c r="D18064" s="7"/>
      <c r="E18064"/>
      <c r="F18064"/>
      <c r="G18064"/>
      <c r="H18064"/>
      <c r="I18064"/>
    </row>
    <row r="18065" spans="4:9" x14ac:dyDescent="0.2">
      <c r="D18065" s="7"/>
      <c r="E18065"/>
      <c r="F18065"/>
      <c r="G18065"/>
      <c r="H18065"/>
      <c r="I18065"/>
    </row>
    <row r="18066" spans="4:9" x14ac:dyDescent="0.2">
      <c r="D18066" s="7"/>
      <c r="E18066"/>
      <c r="F18066"/>
      <c r="G18066"/>
      <c r="H18066"/>
      <c r="I18066"/>
    </row>
    <row r="18067" spans="4:9" x14ac:dyDescent="0.2">
      <c r="D18067" s="7"/>
      <c r="E18067"/>
      <c r="F18067"/>
      <c r="G18067"/>
      <c r="H18067"/>
      <c r="I18067"/>
    </row>
    <row r="18068" spans="4:9" x14ac:dyDescent="0.2">
      <c r="D18068" s="7"/>
      <c r="E18068"/>
      <c r="F18068"/>
      <c r="G18068"/>
      <c r="H18068"/>
      <c r="I18068"/>
    </row>
    <row r="18069" spans="4:9" x14ac:dyDescent="0.2">
      <c r="D18069" s="7"/>
      <c r="E18069"/>
      <c r="F18069"/>
      <c r="G18069"/>
      <c r="H18069"/>
      <c r="I18069"/>
    </row>
    <row r="18070" spans="4:9" x14ac:dyDescent="0.2">
      <c r="D18070" s="7"/>
      <c r="E18070"/>
      <c r="F18070"/>
      <c r="G18070"/>
      <c r="H18070"/>
      <c r="I18070"/>
    </row>
    <row r="18071" spans="4:9" x14ac:dyDescent="0.2">
      <c r="D18071" s="7"/>
      <c r="E18071"/>
      <c r="F18071"/>
      <c r="G18071"/>
      <c r="H18071"/>
      <c r="I18071"/>
    </row>
    <row r="18072" spans="4:9" x14ac:dyDescent="0.2">
      <c r="D18072" s="7"/>
      <c r="E18072"/>
      <c r="F18072"/>
      <c r="G18072"/>
      <c r="H18072"/>
      <c r="I18072"/>
    </row>
    <row r="18073" spans="4:9" x14ac:dyDescent="0.2">
      <c r="D18073" s="7"/>
      <c r="E18073"/>
      <c r="F18073"/>
      <c r="G18073"/>
      <c r="H18073"/>
      <c r="I18073"/>
    </row>
    <row r="18074" spans="4:9" x14ac:dyDescent="0.2">
      <c r="D18074" s="7"/>
      <c r="E18074"/>
      <c r="F18074"/>
      <c r="G18074"/>
      <c r="H18074"/>
      <c r="I18074"/>
    </row>
    <row r="18075" spans="4:9" x14ac:dyDescent="0.2">
      <c r="D18075" s="7"/>
      <c r="E18075"/>
      <c r="F18075"/>
      <c r="G18075"/>
      <c r="H18075"/>
      <c r="I18075"/>
    </row>
    <row r="18076" spans="4:9" x14ac:dyDescent="0.2">
      <c r="D18076" s="7"/>
      <c r="E18076"/>
      <c r="F18076"/>
      <c r="G18076"/>
      <c r="H18076"/>
      <c r="I18076"/>
    </row>
    <row r="18077" spans="4:9" x14ac:dyDescent="0.2">
      <c r="D18077" s="7"/>
      <c r="E18077"/>
      <c r="F18077"/>
      <c r="G18077"/>
      <c r="H18077"/>
      <c r="I18077"/>
    </row>
    <row r="18078" spans="4:9" x14ac:dyDescent="0.2">
      <c r="D18078" s="7"/>
      <c r="E18078"/>
      <c r="F18078"/>
      <c r="G18078"/>
      <c r="H18078"/>
      <c r="I18078"/>
    </row>
    <row r="18079" spans="4:9" x14ac:dyDescent="0.2">
      <c r="D18079" s="7"/>
      <c r="E18079"/>
      <c r="F18079"/>
      <c r="G18079"/>
      <c r="H18079"/>
      <c r="I18079"/>
    </row>
    <row r="18080" spans="4:9" x14ac:dyDescent="0.2">
      <c r="D18080" s="7"/>
      <c r="E18080"/>
      <c r="F18080"/>
      <c r="G18080"/>
      <c r="H18080"/>
      <c r="I18080"/>
    </row>
    <row r="18081" spans="4:9" x14ac:dyDescent="0.2">
      <c r="D18081" s="7"/>
      <c r="E18081"/>
      <c r="F18081"/>
      <c r="G18081"/>
      <c r="H18081"/>
      <c r="I18081"/>
    </row>
    <row r="18082" spans="4:9" x14ac:dyDescent="0.2">
      <c r="D18082" s="7"/>
      <c r="E18082"/>
      <c r="F18082"/>
      <c r="G18082"/>
      <c r="H18082"/>
      <c r="I18082"/>
    </row>
    <row r="18083" spans="4:9" x14ac:dyDescent="0.2">
      <c r="D18083" s="7"/>
      <c r="E18083"/>
      <c r="F18083"/>
      <c r="G18083"/>
      <c r="H18083"/>
      <c r="I18083"/>
    </row>
    <row r="18084" spans="4:9" x14ac:dyDescent="0.2">
      <c r="D18084" s="7"/>
      <c r="E18084"/>
      <c r="F18084"/>
      <c r="G18084"/>
      <c r="H18084"/>
      <c r="I18084"/>
    </row>
    <row r="18085" spans="4:9" x14ac:dyDescent="0.2">
      <c r="D18085" s="7"/>
      <c r="E18085"/>
      <c r="F18085"/>
      <c r="G18085"/>
      <c r="H18085"/>
      <c r="I18085"/>
    </row>
    <row r="18086" spans="4:9" x14ac:dyDescent="0.2">
      <c r="D18086" s="7"/>
      <c r="E18086"/>
      <c r="F18086"/>
      <c r="G18086"/>
      <c r="H18086"/>
      <c r="I18086"/>
    </row>
    <row r="18087" spans="4:9" x14ac:dyDescent="0.2">
      <c r="D18087" s="7"/>
      <c r="E18087"/>
      <c r="F18087"/>
      <c r="G18087"/>
      <c r="H18087"/>
      <c r="I18087"/>
    </row>
    <row r="18088" spans="4:9" x14ac:dyDescent="0.2">
      <c r="D18088" s="7"/>
      <c r="E18088"/>
      <c r="F18088"/>
      <c r="G18088"/>
      <c r="H18088"/>
      <c r="I18088"/>
    </row>
    <row r="18089" spans="4:9" x14ac:dyDescent="0.2">
      <c r="D18089" s="7"/>
      <c r="E18089"/>
      <c r="F18089"/>
      <c r="G18089"/>
      <c r="H18089"/>
      <c r="I18089"/>
    </row>
    <row r="18090" spans="4:9" x14ac:dyDescent="0.2">
      <c r="D18090" s="7"/>
      <c r="E18090"/>
      <c r="F18090"/>
      <c r="G18090"/>
      <c r="H18090"/>
      <c r="I18090"/>
    </row>
    <row r="18091" spans="4:9" x14ac:dyDescent="0.2">
      <c r="D18091" s="7"/>
      <c r="E18091"/>
      <c r="F18091"/>
      <c r="G18091"/>
      <c r="H18091"/>
      <c r="I18091"/>
    </row>
    <row r="18092" spans="4:9" x14ac:dyDescent="0.2">
      <c r="D18092" s="7"/>
      <c r="E18092"/>
      <c r="F18092"/>
      <c r="G18092"/>
      <c r="H18092"/>
      <c r="I18092"/>
    </row>
    <row r="18093" spans="4:9" x14ac:dyDescent="0.2">
      <c r="D18093" s="7"/>
      <c r="E18093"/>
      <c r="F18093"/>
      <c r="G18093"/>
      <c r="H18093"/>
      <c r="I18093"/>
    </row>
    <row r="18094" spans="4:9" x14ac:dyDescent="0.2">
      <c r="D18094" s="7"/>
      <c r="E18094"/>
      <c r="F18094"/>
      <c r="G18094"/>
      <c r="H18094"/>
      <c r="I18094"/>
    </row>
    <row r="18095" spans="4:9" x14ac:dyDescent="0.2">
      <c r="D18095" s="7"/>
      <c r="E18095"/>
      <c r="F18095"/>
      <c r="G18095"/>
      <c r="H18095"/>
      <c r="I18095"/>
    </row>
    <row r="18096" spans="4:9" x14ac:dyDescent="0.2">
      <c r="D18096" s="7"/>
      <c r="E18096"/>
      <c r="F18096"/>
      <c r="G18096"/>
      <c r="H18096"/>
      <c r="I18096"/>
    </row>
    <row r="18097" spans="4:9" x14ac:dyDescent="0.2">
      <c r="D18097" s="7"/>
      <c r="E18097"/>
      <c r="F18097"/>
      <c r="G18097"/>
      <c r="H18097"/>
      <c r="I18097"/>
    </row>
    <row r="18098" spans="4:9" x14ac:dyDescent="0.2">
      <c r="D18098" s="7"/>
      <c r="E18098"/>
      <c r="F18098"/>
      <c r="G18098"/>
      <c r="H18098"/>
      <c r="I18098"/>
    </row>
    <row r="18099" spans="4:9" x14ac:dyDescent="0.2">
      <c r="D18099" s="7"/>
      <c r="E18099"/>
      <c r="F18099"/>
      <c r="G18099"/>
      <c r="H18099"/>
      <c r="I18099"/>
    </row>
    <row r="18100" spans="4:9" x14ac:dyDescent="0.2">
      <c r="D18100" s="7"/>
      <c r="E18100"/>
      <c r="F18100"/>
      <c r="G18100"/>
      <c r="H18100"/>
      <c r="I18100"/>
    </row>
    <row r="18101" spans="4:9" x14ac:dyDescent="0.2">
      <c r="D18101" s="7"/>
      <c r="E18101"/>
      <c r="F18101"/>
      <c r="G18101"/>
      <c r="H18101"/>
      <c r="I18101"/>
    </row>
    <row r="18102" spans="4:9" x14ac:dyDescent="0.2">
      <c r="D18102" s="7"/>
      <c r="E18102"/>
      <c r="F18102"/>
      <c r="G18102"/>
      <c r="H18102"/>
      <c r="I18102"/>
    </row>
    <row r="18103" spans="4:9" x14ac:dyDescent="0.2">
      <c r="D18103" s="7"/>
      <c r="E18103"/>
      <c r="F18103"/>
      <c r="G18103"/>
      <c r="H18103"/>
      <c r="I18103"/>
    </row>
    <row r="18104" spans="4:9" x14ac:dyDescent="0.2">
      <c r="D18104" s="7"/>
      <c r="E18104"/>
      <c r="F18104"/>
      <c r="G18104"/>
      <c r="H18104"/>
      <c r="I18104"/>
    </row>
    <row r="18105" spans="4:9" x14ac:dyDescent="0.2">
      <c r="D18105" s="7"/>
      <c r="E18105"/>
      <c r="F18105"/>
      <c r="G18105"/>
      <c r="H18105"/>
      <c r="I18105"/>
    </row>
    <row r="18106" spans="4:9" x14ac:dyDescent="0.2">
      <c r="D18106" s="7"/>
      <c r="E18106"/>
      <c r="F18106"/>
      <c r="G18106"/>
      <c r="H18106"/>
      <c r="I18106"/>
    </row>
    <row r="18107" spans="4:9" x14ac:dyDescent="0.2">
      <c r="D18107" s="7"/>
      <c r="E18107"/>
      <c r="F18107"/>
      <c r="G18107"/>
      <c r="H18107"/>
      <c r="I18107"/>
    </row>
    <row r="18108" spans="4:9" x14ac:dyDescent="0.2">
      <c r="D18108" s="7"/>
      <c r="E18108"/>
      <c r="F18108"/>
      <c r="G18108"/>
      <c r="H18108"/>
      <c r="I18108"/>
    </row>
    <row r="18109" spans="4:9" x14ac:dyDescent="0.2">
      <c r="D18109" s="7"/>
      <c r="E18109"/>
      <c r="F18109"/>
      <c r="G18109"/>
      <c r="H18109"/>
      <c r="I18109"/>
    </row>
    <row r="18110" spans="4:9" x14ac:dyDescent="0.2">
      <c r="D18110" s="7"/>
      <c r="E18110"/>
      <c r="F18110"/>
      <c r="G18110"/>
      <c r="H18110"/>
      <c r="I18110"/>
    </row>
    <row r="18111" spans="4:9" x14ac:dyDescent="0.2">
      <c r="D18111" s="7"/>
      <c r="E18111"/>
      <c r="F18111"/>
      <c r="G18111"/>
      <c r="H18111"/>
      <c r="I18111"/>
    </row>
    <row r="18112" spans="4:9" x14ac:dyDescent="0.2">
      <c r="D18112" s="7"/>
      <c r="E18112"/>
      <c r="F18112"/>
      <c r="G18112"/>
      <c r="H18112"/>
      <c r="I18112"/>
    </row>
    <row r="18113" spans="4:9" x14ac:dyDescent="0.2">
      <c r="D18113" s="7"/>
      <c r="E18113"/>
      <c r="F18113"/>
      <c r="G18113"/>
      <c r="H18113"/>
      <c r="I18113"/>
    </row>
    <row r="18114" spans="4:9" x14ac:dyDescent="0.2">
      <c r="D18114" s="7"/>
      <c r="E18114"/>
      <c r="F18114"/>
      <c r="G18114"/>
      <c r="H18114"/>
      <c r="I18114"/>
    </row>
    <row r="18115" spans="4:9" x14ac:dyDescent="0.2">
      <c r="D18115" s="7"/>
      <c r="E18115"/>
      <c r="F18115"/>
      <c r="G18115"/>
      <c r="H18115"/>
      <c r="I18115"/>
    </row>
    <row r="18116" spans="4:9" x14ac:dyDescent="0.2">
      <c r="D18116" s="7"/>
      <c r="E18116"/>
      <c r="F18116"/>
      <c r="G18116"/>
      <c r="H18116"/>
      <c r="I18116"/>
    </row>
    <row r="18117" spans="4:9" x14ac:dyDescent="0.2">
      <c r="D18117" s="7"/>
      <c r="E18117"/>
      <c r="F18117"/>
      <c r="G18117"/>
      <c r="H18117"/>
      <c r="I18117"/>
    </row>
    <row r="18118" spans="4:9" x14ac:dyDescent="0.2">
      <c r="D18118" s="7"/>
      <c r="E18118"/>
      <c r="F18118"/>
      <c r="G18118"/>
      <c r="H18118"/>
      <c r="I18118"/>
    </row>
    <row r="18119" spans="4:9" x14ac:dyDescent="0.2">
      <c r="D18119" s="7"/>
      <c r="E18119"/>
      <c r="F18119"/>
      <c r="G18119"/>
      <c r="H18119"/>
      <c r="I18119"/>
    </row>
    <row r="18120" spans="4:9" x14ac:dyDescent="0.2">
      <c r="D18120" s="7"/>
      <c r="E18120"/>
      <c r="F18120"/>
      <c r="G18120"/>
      <c r="H18120"/>
      <c r="I18120"/>
    </row>
    <row r="18121" spans="4:9" x14ac:dyDescent="0.2">
      <c r="D18121" s="7"/>
      <c r="E18121"/>
      <c r="F18121"/>
      <c r="G18121"/>
      <c r="H18121"/>
      <c r="I18121"/>
    </row>
    <row r="18122" spans="4:9" x14ac:dyDescent="0.2">
      <c r="D18122" s="7"/>
      <c r="E18122"/>
      <c r="F18122"/>
      <c r="G18122"/>
      <c r="H18122"/>
      <c r="I18122"/>
    </row>
    <row r="18123" spans="4:9" x14ac:dyDescent="0.2">
      <c r="D18123" s="7"/>
      <c r="E18123"/>
      <c r="F18123"/>
      <c r="G18123"/>
      <c r="H18123"/>
      <c r="I18123"/>
    </row>
    <row r="18124" spans="4:9" x14ac:dyDescent="0.2">
      <c r="D18124" s="7"/>
      <c r="E18124"/>
      <c r="F18124"/>
      <c r="G18124"/>
      <c r="H18124"/>
      <c r="I18124"/>
    </row>
    <row r="18125" spans="4:9" x14ac:dyDescent="0.2">
      <c r="D18125" s="7"/>
      <c r="E18125"/>
      <c r="F18125"/>
      <c r="G18125"/>
      <c r="H18125"/>
      <c r="I18125"/>
    </row>
    <row r="18126" spans="4:9" x14ac:dyDescent="0.2">
      <c r="D18126" s="7"/>
      <c r="E18126"/>
      <c r="F18126"/>
      <c r="G18126"/>
      <c r="H18126"/>
      <c r="I18126"/>
    </row>
    <row r="18127" spans="4:9" x14ac:dyDescent="0.2">
      <c r="D18127" s="7"/>
      <c r="E18127"/>
      <c r="F18127"/>
      <c r="G18127"/>
      <c r="H18127"/>
      <c r="I18127"/>
    </row>
    <row r="18128" spans="4:9" x14ac:dyDescent="0.2">
      <c r="D18128" s="7"/>
      <c r="E18128"/>
      <c r="F18128"/>
      <c r="G18128"/>
      <c r="H18128"/>
      <c r="I18128"/>
    </row>
    <row r="18129" spans="4:9" x14ac:dyDescent="0.2">
      <c r="D18129" s="7"/>
      <c r="E18129"/>
      <c r="F18129"/>
      <c r="G18129"/>
      <c r="H18129"/>
      <c r="I18129"/>
    </row>
    <row r="18130" spans="4:9" x14ac:dyDescent="0.2">
      <c r="D18130" s="7"/>
      <c r="E18130"/>
      <c r="F18130"/>
      <c r="G18130"/>
      <c r="H18130"/>
      <c r="I18130"/>
    </row>
    <row r="18131" spans="4:9" x14ac:dyDescent="0.2">
      <c r="D18131" s="7"/>
      <c r="E18131"/>
      <c r="F18131"/>
      <c r="G18131"/>
      <c r="H18131"/>
      <c r="I18131"/>
    </row>
    <row r="18132" spans="4:9" x14ac:dyDescent="0.2">
      <c r="D18132" s="7"/>
      <c r="E18132"/>
      <c r="F18132"/>
      <c r="G18132"/>
      <c r="H18132"/>
      <c r="I18132"/>
    </row>
    <row r="18133" spans="4:9" x14ac:dyDescent="0.2">
      <c r="D18133" s="7"/>
      <c r="E18133"/>
      <c r="F18133"/>
      <c r="G18133"/>
      <c r="H18133"/>
      <c r="I18133"/>
    </row>
    <row r="18134" spans="4:9" x14ac:dyDescent="0.2">
      <c r="D18134" s="7"/>
      <c r="E18134"/>
      <c r="F18134"/>
      <c r="G18134"/>
      <c r="H18134"/>
      <c r="I18134"/>
    </row>
    <row r="18135" spans="4:9" x14ac:dyDescent="0.2">
      <c r="D18135" s="7"/>
      <c r="E18135"/>
      <c r="F18135"/>
      <c r="G18135"/>
      <c r="H18135"/>
      <c r="I18135"/>
    </row>
    <row r="18136" spans="4:9" x14ac:dyDescent="0.2">
      <c r="D18136" s="7"/>
      <c r="E18136"/>
      <c r="F18136"/>
      <c r="G18136"/>
      <c r="H18136"/>
      <c r="I18136"/>
    </row>
    <row r="18137" spans="4:9" x14ac:dyDescent="0.2">
      <c r="D18137" s="7"/>
      <c r="E18137"/>
      <c r="F18137"/>
      <c r="G18137"/>
      <c r="H18137"/>
      <c r="I18137"/>
    </row>
    <row r="18138" spans="4:9" x14ac:dyDescent="0.2">
      <c r="D18138" s="7"/>
      <c r="E18138"/>
      <c r="F18138"/>
      <c r="G18138"/>
      <c r="H18138"/>
      <c r="I18138"/>
    </row>
    <row r="18139" spans="4:9" x14ac:dyDescent="0.2">
      <c r="D18139" s="7"/>
      <c r="E18139"/>
      <c r="F18139"/>
      <c r="G18139"/>
      <c r="H18139"/>
      <c r="I18139"/>
    </row>
    <row r="18140" spans="4:9" x14ac:dyDescent="0.2">
      <c r="D18140" s="7"/>
      <c r="E18140"/>
      <c r="F18140"/>
      <c r="G18140"/>
      <c r="H18140"/>
      <c r="I18140"/>
    </row>
    <row r="18141" spans="4:9" x14ac:dyDescent="0.2">
      <c r="D18141" s="7"/>
      <c r="E18141"/>
      <c r="F18141"/>
      <c r="G18141"/>
      <c r="H18141"/>
      <c r="I18141"/>
    </row>
    <row r="18142" spans="4:9" x14ac:dyDescent="0.2">
      <c r="D18142" s="7"/>
      <c r="E18142"/>
      <c r="F18142"/>
      <c r="G18142"/>
      <c r="H18142"/>
      <c r="I18142"/>
    </row>
    <row r="18143" spans="4:9" x14ac:dyDescent="0.2">
      <c r="D18143" s="7"/>
      <c r="E18143"/>
      <c r="F18143"/>
      <c r="G18143"/>
      <c r="H18143"/>
      <c r="I18143"/>
    </row>
    <row r="18144" spans="4:9" x14ac:dyDescent="0.2">
      <c r="D18144" s="7"/>
      <c r="E18144"/>
      <c r="F18144"/>
      <c r="G18144"/>
      <c r="H18144"/>
      <c r="I18144"/>
    </row>
    <row r="18145" spans="4:9" x14ac:dyDescent="0.2">
      <c r="D18145" s="7"/>
      <c r="E18145"/>
      <c r="F18145"/>
      <c r="G18145"/>
      <c r="H18145"/>
      <c r="I18145"/>
    </row>
    <row r="18146" spans="4:9" x14ac:dyDescent="0.2">
      <c r="D18146" s="7"/>
      <c r="E18146"/>
      <c r="F18146"/>
      <c r="G18146"/>
      <c r="H18146"/>
      <c r="I18146"/>
    </row>
    <row r="18147" spans="4:9" x14ac:dyDescent="0.2">
      <c r="D18147" s="7"/>
      <c r="E18147"/>
      <c r="F18147"/>
      <c r="G18147"/>
      <c r="H18147"/>
      <c r="I18147"/>
    </row>
    <row r="18148" spans="4:9" x14ac:dyDescent="0.2">
      <c r="D18148" s="7"/>
      <c r="E18148"/>
      <c r="F18148"/>
      <c r="G18148"/>
      <c r="H18148"/>
      <c r="I18148"/>
    </row>
    <row r="18149" spans="4:9" x14ac:dyDescent="0.2">
      <c r="D18149" s="7"/>
      <c r="E18149"/>
      <c r="F18149"/>
      <c r="G18149"/>
      <c r="H18149"/>
      <c r="I18149"/>
    </row>
    <row r="18150" spans="4:9" x14ac:dyDescent="0.2">
      <c r="D18150" s="7"/>
      <c r="E18150"/>
      <c r="F18150"/>
      <c r="G18150"/>
      <c r="H18150"/>
      <c r="I18150"/>
    </row>
    <row r="18151" spans="4:9" x14ac:dyDescent="0.2">
      <c r="D18151" s="7"/>
      <c r="E18151"/>
      <c r="F18151"/>
      <c r="G18151"/>
      <c r="H18151"/>
      <c r="I18151"/>
    </row>
    <row r="18152" spans="4:9" x14ac:dyDescent="0.2">
      <c r="D18152" s="7"/>
      <c r="E18152"/>
      <c r="F18152"/>
      <c r="G18152"/>
      <c r="H18152"/>
      <c r="I18152"/>
    </row>
    <row r="18153" spans="4:9" x14ac:dyDescent="0.2">
      <c r="D18153" s="7"/>
      <c r="E18153"/>
      <c r="F18153"/>
      <c r="G18153"/>
      <c r="H18153"/>
      <c r="I18153"/>
    </row>
    <row r="18154" spans="4:9" x14ac:dyDescent="0.2">
      <c r="D18154" s="7"/>
      <c r="E18154"/>
      <c r="F18154"/>
      <c r="G18154"/>
      <c r="H18154"/>
      <c r="I18154"/>
    </row>
    <row r="18155" spans="4:9" x14ac:dyDescent="0.2">
      <c r="D18155" s="7"/>
      <c r="E18155"/>
      <c r="F18155"/>
      <c r="G18155"/>
      <c r="H18155"/>
      <c r="I18155"/>
    </row>
    <row r="18156" spans="4:9" x14ac:dyDescent="0.2">
      <c r="D18156" s="7"/>
      <c r="E18156"/>
      <c r="F18156"/>
      <c r="G18156"/>
      <c r="H18156"/>
      <c r="I18156"/>
    </row>
    <row r="18157" spans="4:9" x14ac:dyDescent="0.2">
      <c r="D18157" s="7"/>
      <c r="E18157"/>
      <c r="F18157"/>
      <c r="G18157"/>
      <c r="H18157"/>
      <c r="I18157"/>
    </row>
    <row r="18158" spans="4:9" x14ac:dyDescent="0.2">
      <c r="D18158" s="7"/>
      <c r="E18158"/>
      <c r="F18158"/>
      <c r="G18158"/>
      <c r="H18158"/>
      <c r="I18158"/>
    </row>
    <row r="18159" spans="4:9" x14ac:dyDescent="0.2">
      <c r="D18159" s="7"/>
      <c r="E18159"/>
      <c r="F18159"/>
      <c r="G18159"/>
      <c r="H18159"/>
      <c r="I18159"/>
    </row>
    <row r="18160" spans="4:9" x14ac:dyDescent="0.2">
      <c r="D18160" s="7"/>
      <c r="E18160"/>
      <c r="F18160"/>
      <c r="G18160"/>
      <c r="H18160"/>
      <c r="I18160"/>
    </row>
    <row r="18161" spans="4:9" x14ac:dyDescent="0.2">
      <c r="D18161" s="7"/>
      <c r="E18161"/>
      <c r="F18161"/>
      <c r="G18161"/>
      <c r="H18161"/>
      <c r="I18161"/>
    </row>
    <row r="18162" spans="4:9" x14ac:dyDescent="0.2">
      <c r="D18162" s="7"/>
      <c r="E18162"/>
      <c r="F18162"/>
      <c r="G18162"/>
      <c r="H18162"/>
      <c r="I18162"/>
    </row>
    <row r="18163" spans="4:9" x14ac:dyDescent="0.2">
      <c r="D18163" s="7"/>
      <c r="E18163"/>
      <c r="F18163"/>
      <c r="G18163"/>
      <c r="H18163"/>
      <c r="I18163"/>
    </row>
    <row r="18164" spans="4:9" x14ac:dyDescent="0.2">
      <c r="D18164" s="7"/>
      <c r="E18164"/>
      <c r="F18164"/>
      <c r="G18164"/>
      <c r="H18164"/>
      <c r="I18164"/>
    </row>
    <row r="18165" spans="4:9" x14ac:dyDescent="0.2">
      <c r="D18165" s="7"/>
      <c r="E18165"/>
      <c r="F18165"/>
      <c r="G18165"/>
      <c r="H18165"/>
      <c r="I18165"/>
    </row>
    <row r="18166" spans="4:9" x14ac:dyDescent="0.2">
      <c r="D18166" s="7"/>
      <c r="E18166"/>
      <c r="F18166"/>
      <c r="G18166"/>
      <c r="H18166"/>
      <c r="I18166"/>
    </row>
    <row r="18167" spans="4:9" x14ac:dyDescent="0.2">
      <c r="D18167" s="7"/>
      <c r="E18167"/>
      <c r="F18167"/>
      <c r="G18167"/>
      <c r="H18167"/>
      <c r="I18167"/>
    </row>
    <row r="18168" spans="4:9" x14ac:dyDescent="0.2">
      <c r="D18168" s="7"/>
      <c r="E18168"/>
      <c r="F18168"/>
      <c r="G18168"/>
      <c r="H18168"/>
      <c r="I18168"/>
    </row>
    <row r="18169" spans="4:9" x14ac:dyDescent="0.2">
      <c r="D18169" s="7"/>
      <c r="E18169"/>
      <c r="F18169"/>
      <c r="G18169"/>
      <c r="H18169"/>
      <c r="I18169"/>
    </row>
    <row r="18170" spans="4:9" x14ac:dyDescent="0.2">
      <c r="D18170" s="7"/>
      <c r="E18170"/>
      <c r="F18170"/>
      <c r="G18170"/>
      <c r="H18170"/>
      <c r="I18170"/>
    </row>
    <row r="18171" spans="4:9" x14ac:dyDescent="0.2">
      <c r="D18171" s="7"/>
      <c r="E18171"/>
      <c r="F18171"/>
      <c r="G18171"/>
      <c r="H18171"/>
      <c r="I18171"/>
    </row>
    <row r="18172" spans="4:9" x14ac:dyDescent="0.2">
      <c r="D18172" s="7"/>
      <c r="E18172"/>
      <c r="F18172"/>
      <c r="G18172"/>
      <c r="H18172"/>
      <c r="I18172"/>
    </row>
    <row r="18173" spans="4:9" x14ac:dyDescent="0.2">
      <c r="D18173" s="7"/>
      <c r="E18173"/>
      <c r="F18173"/>
      <c r="G18173"/>
      <c r="H18173"/>
      <c r="I18173"/>
    </row>
    <row r="18174" spans="4:9" x14ac:dyDescent="0.2">
      <c r="D18174" s="7"/>
      <c r="E18174"/>
      <c r="F18174"/>
      <c r="G18174"/>
      <c r="H18174"/>
      <c r="I18174"/>
    </row>
    <row r="18175" spans="4:9" x14ac:dyDescent="0.2">
      <c r="D18175" s="7"/>
      <c r="E18175"/>
      <c r="F18175"/>
      <c r="G18175"/>
      <c r="H18175"/>
      <c r="I18175"/>
    </row>
    <row r="18176" spans="4:9" x14ac:dyDescent="0.2">
      <c r="D18176" s="7"/>
      <c r="E18176"/>
      <c r="F18176"/>
      <c r="G18176"/>
      <c r="H18176"/>
      <c r="I18176"/>
    </row>
    <row r="18177" spans="4:9" x14ac:dyDescent="0.2">
      <c r="D18177" s="7"/>
      <c r="E18177"/>
      <c r="F18177"/>
      <c r="G18177"/>
      <c r="H18177"/>
      <c r="I18177"/>
    </row>
    <row r="18178" spans="4:9" x14ac:dyDescent="0.2">
      <c r="D18178" s="7"/>
      <c r="E18178"/>
      <c r="F18178"/>
      <c r="G18178"/>
      <c r="H18178"/>
      <c r="I18178"/>
    </row>
    <row r="18179" spans="4:9" x14ac:dyDescent="0.2">
      <c r="D18179" s="7"/>
      <c r="E18179"/>
      <c r="F18179"/>
      <c r="G18179"/>
      <c r="H18179"/>
      <c r="I18179"/>
    </row>
    <row r="18180" spans="4:9" x14ac:dyDescent="0.2">
      <c r="D18180" s="7"/>
      <c r="E18180"/>
      <c r="F18180"/>
      <c r="G18180"/>
      <c r="H18180"/>
      <c r="I18180"/>
    </row>
    <row r="18181" spans="4:9" x14ac:dyDescent="0.2">
      <c r="D18181" s="7"/>
      <c r="E18181"/>
      <c r="F18181"/>
      <c r="G18181"/>
      <c r="H18181"/>
      <c r="I18181"/>
    </row>
    <row r="18182" spans="4:9" x14ac:dyDescent="0.2">
      <c r="D18182" s="7"/>
      <c r="E18182"/>
      <c r="F18182"/>
      <c r="G18182"/>
      <c r="H18182"/>
      <c r="I18182"/>
    </row>
    <row r="18183" spans="4:9" x14ac:dyDescent="0.2">
      <c r="D18183" s="7"/>
      <c r="E18183"/>
      <c r="F18183"/>
      <c r="G18183"/>
      <c r="H18183"/>
      <c r="I18183"/>
    </row>
    <row r="18184" spans="4:9" x14ac:dyDescent="0.2">
      <c r="D18184" s="7"/>
      <c r="E18184"/>
      <c r="F18184"/>
      <c r="G18184"/>
      <c r="H18184"/>
      <c r="I18184"/>
    </row>
    <row r="18185" spans="4:9" x14ac:dyDescent="0.2">
      <c r="D18185" s="7"/>
      <c r="E18185"/>
      <c r="F18185"/>
      <c r="G18185"/>
      <c r="H18185"/>
      <c r="I18185"/>
    </row>
    <row r="18186" spans="4:9" x14ac:dyDescent="0.2">
      <c r="D18186" s="7"/>
      <c r="E18186"/>
      <c r="F18186"/>
      <c r="G18186"/>
      <c r="H18186"/>
      <c r="I18186"/>
    </row>
    <row r="18187" spans="4:9" x14ac:dyDescent="0.2">
      <c r="D18187" s="7"/>
      <c r="E18187"/>
      <c r="F18187"/>
      <c r="G18187"/>
      <c r="H18187"/>
      <c r="I18187"/>
    </row>
    <row r="18188" spans="4:9" x14ac:dyDescent="0.2">
      <c r="D18188" s="7"/>
      <c r="E18188"/>
      <c r="F18188"/>
      <c r="G18188"/>
      <c r="H18188"/>
      <c r="I18188"/>
    </row>
    <row r="18189" spans="4:9" x14ac:dyDescent="0.2">
      <c r="D18189" s="7"/>
      <c r="E18189"/>
      <c r="F18189"/>
      <c r="G18189"/>
      <c r="H18189"/>
      <c r="I18189"/>
    </row>
    <row r="18190" spans="4:9" x14ac:dyDescent="0.2">
      <c r="D18190" s="7"/>
      <c r="E18190"/>
      <c r="F18190"/>
      <c r="G18190"/>
      <c r="H18190"/>
      <c r="I18190"/>
    </row>
    <row r="18191" spans="4:9" x14ac:dyDescent="0.2">
      <c r="D18191" s="7"/>
      <c r="E18191"/>
      <c r="F18191"/>
      <c r="G18191"/>
      <c r="H18191"/>
      <c r="I18191"/>
    </row>
    <row r="18192" spans="4:9" x14ac:dyDescent="0.2">
      <c r="D18192" s="7"/>
      <c r="E18192"/>
      <c r="F18192"/>
      <c r="G18192"/>
      <c r="H18192"/>
      <c r="I18192"/>
    </row>
    <row r="18193" spans="4:9" x14ac:dyDescent="0.2">
      <c r="D18193" s="7"/>
      <c r="E18193"/>
      <c r="F18193"/>
      <c r="G18193"/>
      <c r="H18193"/>
      <c r="I18193"/>
    </row>
    <row r="18194" spans="4:9" x14ac:dyDescent="0.2">
      <c r="D18194" s="7"/>
      <c r="E18194"/>
      <c r="F18194"/>
      <c r="G18194"/>
      <c r="H18194"/>
      <c r="I18194"/>
    </row>
    <row r="18195" spans="4:9" x14ac:dyDescent="0.2">
      <c r="D18195" s="7"/>
      <c r="E18195"/>
      <c r="F18195"/>
      <c r="G18195"/>
      <c r="H18195"/>
      <c r="I18195"/>
    </row>
    <row r="18196" spans="4:9" x14ac:dyDescent="0.2">
      <c r="D18196" s="7"/>
      <c r="E18196"/>
      <c r="F18196"/>
      <c r="G18196"/>
      <c r="H18196"/>
      <c r="I18196"/>
    </row>
    <row r="18197" spans="4:9" x14ac:dyDescent="0.2">
      <c r="D18197" s="7"/>
      <c r="E18197"/>
      <c r="F18197"/>
      <c r="G18197"/>
      <c r="H18197"/>
      <c r="I18197"/>
    </row>
    <row r="18198" spans="4:9" x14ac:dyDescent="0.2">
      <c r="D18198" s="7"/>
      <c r="E18198"/>
      <c r="F18198"/>
      <c r="G18198"/>
      <c r="H18198"/>
      <c r="I18198"/>
    </row>
    <row r="18199" spans="4:9" x14ac:dyDescent="0.2">
      <c r="D18199" s="7"/>
      <c r="E18199"/>
      <c r="F18199"/>
      <c r="G18199"/>
      <c r="H18199"/>
      <c r="I18199"/>
    </row>
    <row r="18200" spans="4:9" x14ac:dyDescent="0.2">
      <c r="D18200" s="7"/>
      <c r="E18200"/>
      <c r="F18200"/>
      <c r="G18200"/>
      <c r="H18200"/>
      <c r="I18200"/>
    </row>
    <row r="18201" spans="4:9" x14ac:dyDescent="0.2">
      <c r="D18201" s="7"/>
      <c r="E18201"/>
      <c r="F18201"/>
      <c r="G18201"/>
      <c r="H18201"/>
      <c r="I18201"/>
    </row>
    <row r="18202" spans="4:9" x14ac:dyDescent="0.2">
      <c r="D18202" s="7"/>
      <c r="E18202"/>
      <c r="F18202"/>
      <c r="G18202"/>
      <c r="H18202"/>
      <c r="I18202"/>
    </row>
    <row r="18203" spans="4:9" x14ac:dyDescent="0.2">
      <c r="D18203" s="7"/>
      <c r="E18203"/>
      <c r="F18203"/>
      <c r="G18203"/>
      <c r="H18203"/>
      <c r="I18203"/>
    </row>
    <row r="18204" spans="4:9" x14ac:dyDescent="0.2">
      <c r="D18204" s="7"/>
      <c r="E18204"/>
      <c r="F18204"/>
      <c r="G18204"/>
      <c r="H18204"/>
      <c r="I18204"/>
    </row>
    <row r="18205" spans="4:9" x14ac:dyDescent="0.2">
      <c r="D18205" s="7"/>
      <c r="E18205"/>
      <c r="F18205"/>
      <c r="G18205"/>
      <c r="H18205"/>
      <c r="I18205"/>
    </row>
    <row r="18206" spans="4:9" x14ac:dyDescent="0.2">
      <c r="D18206" s="7"/>
      <c r="E18206"/>
      <c r="F18206"/>
      <c r="G18206"/>
      <c r="H18206"/>
      <c r="I18206"/>
    </row>
    <row r="18207" spans="4:9" x14ac:dyDescent="0.2">
      <c r="D18207" s="7"/>
      <c r="E18207"/>
      <c r="F18207"/>
      <c r="G18207"/>
      <c r="H18207"/>
      <c r="I18207"/>
    </row>
    <row r="18208" spans="4:9" x14ac:dyDescent="0.2">
      <c r="D18208" s="7"/>
      <c r="E18208"/>
      <c r="F18208"/>
      <c r="G18208"/>
      <c r="H18208"/>
      <c r="I18208"/>
    </row>
    <row r="18209" spans="4:9" x14ac:dyDescent="0.2">
      <c r="D18209" s="7"/>
      <c r="E18209"/>
      <c r="F18209"/>
      <c r="G18209"/>
      <c r="H18209"/>
      <c r="I18209"/>
    </row>
    <row r="18210" spans="4:9" x14ac:dyDescent="0.2">
      <c r="D18210" s="7"/>
      <c r="E18210"/>
      <c r="F18210"/>
      <c r="G18210"/>
      <c r="H18210"/>
      <c r="I18210"/>
    </row>
    <row r="18211" spans="4:9" x14ac:dyDescent="0.2">
      <c r="D18211" s="7"/>
      <c r="E18211"/>
      <c r="F18211"/>
      <c r="G18211"/>
      <c r="H18211"/>
      <c r="I18211"/>
    </row>
    <row r="18212" spans="4:9" x14ac:dyDescent="0.2">
      <c r="D18212" s="7"/>
      <c r="E18212"/>
      <c r="F18212"/>
      <c r="G18212"/>
      <c r="H18212"/>
      <c r="I18212"/>
    </row>
    <row r="18213" spans="4:9" x14ac:dyDescent="0.2">
      <c r="D18213" s="7"/>
      <c r="E18213"/>
      <c r="F18213"/>
      <c r="G18213"/>
      <c r="H18213"/>
      <c r="I18213"/>
    </row>
    <row r="18214" spans="4:9" x14ac:dyDescent="0.2">
      <c r="D18214" s="7"/>
      <c r="E18214"/>
      <c r="F18214"/>
      <c r="G18214"/>
      <c r="H18214"/>
      <c r="I18214"/>
    </row>
    <row r="18215" spans="4:9" x14ac:dyDescent="0.2">
      <c r="D18215" s="7"/>
      <c r="E18215"/>
      <c r="F18215"/>
      <c r="G18215"/>
      <c r="H18215"/>
      <c r="I18215"/>
    </row>
    <row r="18216" spans="4:9" x14ac:dyDescent="0.2">
      <c r="D18216" s="7"/>
      <c r="E18216"/>
      <c r="F18216"/>
      <c r="G18216"/>
      <c r="H18216"/>
      <c r="I18216"/>
    </row>
    <row r="18217" spans="4:9" x14ac:dyDescent="0.2">
      <c r="D18217" s="7"/>
      <c r="E18217"/>
      <c r="F18217"/>
      <c r="G18217"/>
      <c r="H18217"/>
      <c r="I18217"/>
    </row>
    <row r="18218" spans="4:9" x14ac:dyDescent="0.2">
      <c r="D18218" s="7"/>
      <c r="E18218"/>
      <c r="F18218"/>
      <c r="G18218"/>
      <c r="H18218"/>
      <c r="I18218"/>
    </row>
    <row r="18219" spans="4:9" x14ac:dyDescent="0.2">
      <c r="D18219" s="7"/>
      <c r="E18219"/>
      <c r="F18219"/>
      <c r="G18219"/>
      <c r="H18219"/>
      <c r="I18219"/>
    </row>
    <row r="18220" spans="4:9" x14ac:dyDescent="0.2">
      <c r="D18220" s="7"/>
      <c r="E18220"/>
      <c r="F18220"/>
      <c r="G18220"/>
      <c r="H18220"/>
      <c r="I18220"/>
    </row>
    <row r="18221" spans="4:9" x14ac:dyDescent="0.2">
      <c r="D18221" s="7"/>
      <c r="E18221"/>
      <c r="F18221"/>
      <c r="G18221"/>
      <c r="H18221"/>
      <c r="I18221"/>
    </row>
    <row r="18222" spans="4:9" x14ac:dyDescent="0.2">
      <c r="D18222" s="7"/>
      <c r="E18222"/>
      <c r="F18222"/>
      <c r="G18222"/>
      <c r="H18222"/>
      <c r="I18222"/>
    </row>
    <row r="18223" spans="4:9" x14ac:dyDescent="0.2">
      <c r="D18223" s="7"/>
      <c r="E18223"/>
      <c r="F18223"/>
      <c r="G18223"/>
      <c r="H18223"/>
      <c r="I18223"/>
    </row>
    <row r="18224" spans="4:9" x14ac:dyDescent="0.2">
      <c r="D18224" s="7"/>
      <c r="E18224"/>
      <c r="F18224"/>
      <c r="G18224"/>
      <c r="H18224"/>
      <c r="I18224"/>
    </row>
    <row r="18225" spans="4:9" x14ac:dyDescent="0.2">
      <c r="D18225" s="7"/>
      <c r="E18225"/>
      <c r="F18225"/>
      <c r="G18225"/>
      <c r="H18225"/>
      <c r="I18225"/>
    </row>
    <row r="18226" spans="4:9" x14ac:dyDescent="0.2">
      <c r="D18226" s="7"/>
      <c r="E18226"/>
      <c r="F18226"/>
      <c r="G18226"/>
      <c r="H18226"/>
      <c r="I18226"/>
    </row>
    <row r="18227" spans="4:9" x14ac:dyDescent="0.2">
      <c r="D18227" s="7"/>
      <c r="E18227"/>
      <c r="F18227"/>
      <c r="G18227"/>
      <c r="H18227"/>
      <c r="I18227"/>
    </row>
    <row r="18228" spans="4:9" x14ac:dyDescent="0.2">
      <c r="D18228" s="7"/>
      <c r="E18228"/>
      <c r="F18228"/>
      <c r="G18228"/>
      <c r="H18228"/>
      <c r="I18228"/>
    </row>
    <row r="18229" spans="4:9" x14ac:dyDescent="0.2">
      <c r="D18229" s="7"/>
      <c r="E18229"/>
      <c r="F18229"/>
      <c r="G18229"/>
      <c r="H18229"/>
      <c r="I18229"/>
    </row>
    <row r="18230" spans="4:9" x14ac:dyDescent="0.2">
      <c r="D18230" s="7"/>
      <c r="E18230"/>
      <c r="F18230"/>
      <c r="G18230"/>
      <c r="H18230"/>
      <c r="I18230"/>
    </row>
    <row r="18231" spans="4:9" x14ac:dyDescent="0.2">
      <c r="D18231" s="7"/>
      <c r="E18231"/>
      <c r="F18231"/>
      <c r="G18231"/>
      <c r="H18231"/>
      <c r="I18231"/>
    </row>
    <row r="18232" spans="4:9" x14ac:dyDescent="0.2">
      <c r="D18232" s="7"/>
      <c r="E18232"/>
      <c r="F18232"/>
      <c r="G18232"/>
      <c r="H18232"/>
      <c r="I18232"/>
    </row>
    <row r="18233" spans="4:9" x14ac:dyDescent="0.2">
      <c r="D18233" s="7"/>
      <c r="E18233"/>
      <c r="F18233"/>
      <c r="G18233"/>
      <c r="H18233"/>
      <c r="I18233"/>
    </row>
    <row r="18234" spans="4:9" x14ac:dyDescent="0.2">
      <c r="D18234" s="7"/>
      <c r="E18234"/>
      <c r="F18234"/>
      <c r="G18234"/>
      <c r="H18234"/>
      <c r="I18234"/>
    </row>
    <row r="18235" spans="4:9" x14ac:dyDescent="0.2">
      <c r="D18235" s="7"/>
      <c r="E18235"/>
      <c r="F18235"/>
      <c r="G18235"/>
      <c r="H18235"/>
      <c r="I18235"/>
    </row>
    <row r="18236" spans="4:9" x14ac:dyDescent="0.2">
      <c r="D18236" s="7"/>
      <c r="E18236"/>
      <c r="F18236"/>
      <c r="G18236"/>
      <c r="H18236"/>
      <c r="I18236"/>
    </row>
    <row r="18237" spans="4:9" x14ac:dyDescent="0.2">
      <c r="D18237" s="7"/>
      <c r="E18237"/>
      <c r="F18237"/>
      <c r="G18237"/>
      <c r="H18237"/>
      <c r="I18237"/>
    </row>
    <row r="18238" spans="4:9" x14ac:dyDescent="0.2">
      <c r="D18238" s="7"/>
      <c r="E18238"/>
      <c r="F18238"/>
      <c r="G18238"/>
      <c r="H18238"/>
      <c r="I18238"/>
    </row>
    <row r="18239" spans="4:9" x14ac:dyDescent="0.2">
      <c r="D18239" s="7"/>
      <c r="E18239"/>
      <c r="F18239"/>
      <c r="G18239"/>
      <c r="H18239"/>
      <c r="I18239"/>
    </row>
    <row r="18240" spans="4:9" x14ac:dyDescent="0.2">
      <c r="D18240" s="7"/>
      <c r="E18240"/>
      <c r="F18240"/>
      <c r="G18240"/>
      <c r="H18240"/>
      <c r="I18240"/>
    </row>
    <row r="18241" spans="4:9" x14ac:dyDescent="0.2">
      <c r="D18241" s="7"/>
      <c r="E18241"/>
      <c r="F18241"/>
      <c r="G18241"/>
      <c r="H18241"/>
      <c r="I18241"/>
    </row>
    <row r="18242" spans="4:9" x14ac:dyDescent="0.2">
      <c r="D18242" s="7"/>
      <c r="E18242"/>
      <c r="F18242"/>
      <c r="G18242"/>
      <c r="H18242"/>
      <c r="I18242"/>
    </row>
    <row r="18243" spans="4:9" x14ac:dyDescent="0.2">
      <c r="D18243" s="7"/>
      <c r="E18243"/>
      <c r="F18243"/>
      <c r="G18243"/>
      <c r="H18243"/>
      <c r="I18243"/>
    </row>
    <row r="18244" spans="4:9" x14ac:dyDescent="0.2">
      <c r="D18244" s="7"/>
      <c r="E18244"/>
      <c r="F18244"/>
      <c r="G18244"/>
      <c r="H18244"/>
      <c r="I18244"/>
    </row>
    <row r="18245" spans="4:9" x14ac:dyDescent="0.2">
      <c r="D18245" s="7"/>
      <c r="E18245"/>
      <c r="F18245"/>
      <c r="G18245"/>
      <c r="H18245"/>
      <c r="I18245"/>
    </row>
    <row r="18246" spans="4:9" x14ac:dyDescent="0.2">
      <c r="D18246" s="7"/>
      <c r="E18246"/>
      <c r="F18246"/>
      <c r="G18246"/>
      <c r="H18246"/>
      <c r="I18246"/>
    </row>
    <row r="18247" spans="4:9" x14ac:dyDescent="0.2">
      <c r="D18247" s="7"/>
      <c r="E18247"/>
      <c r="F18247"/>
      <c r="G18247"/>
      <c r="H18247"/>
      <c r="I18247"/>
    </row>
    <row r="18248" spans="4:9" x14ac:dyDescent="0.2">
      <c r="D18248" s="7"/>
      <c r="E18248"/>
      <c r="F18248"/>
      <c r="G18248"/>
      <c r="H18248"/>
      <c r="I18248"/>
    </row>
    <row r="18249" spans="4:9" x14ac:dyDescent="0.2">
      <c r="D18249" s="7"/>
      <c r="E18249"/>
      <c r="F18249"/>
      <c r="G18249"/>
      <c r="H18249"/>
      <c r="I18249"/>
    </row>
    <row r="18250" spans="4:9" x14ac:dyDescent="0.2">
      <c r="D18250" s="7"/>
      <c r="E18250"/>
      <c r="F18250"/>
      <c r="G18250"/>
      <c r="H18250"/>
      <c r="I18250"/>
    </row>
    <row r="18251" spans="4:9" x14ac:dyDescent="0.2">
      <c r="D18251" s="7"/>
      <c r="E18251"/>
      <c r="F18251"/>
      <c r="G18251"/>
      <c r="H18251"/>
      <c r="I18251"/>
    </row>
    <row r="18252" spans="4:9" x14ac:dyDescent="0.2">
      <c r="D18252" s="7"/>
      <c r="E18252"/>
      <c r="F18252"/>
      <c r="G18252"/>
      <c r="H18252"/>
      <c r="I18252"/>
    </row>
    <row r="18253" spans="4:9" x14ac:dyDescent="0.2">
      <c r="D18253" s="7"/>
      <c r="E18253"/>
      <c r="F18253"/>
      <c r="G18253"/>
      <c r="H18253"/>
      <c r="I18253"/>
    </row>
    <row r="18254" spans="4:9" x14ac:dyDescent="0.2">
      <c r="D18254" s="7"/>
      <c r="E18254"/>
      <c r="F18254"/>
      <c r="G18254"/>
      <c r="H18254"/>
      <c r="I18254"/>
    </row>
    <row r="18255" spans="4:9" x14ac:dyDescent="0.2">
      <c r="D18255" s="7"/>
      <c r="E18255"/>
      <c r="F18255"/>
      <c r="G18255"/>
      <c r="H18255"/>
      <c r="I18255"/>
    </row>
    <row r="18256" spans="4:9" x14ac:dyDescent="0.2">
      <c r="D18256" s="7"/>
      <c r="E18256"/>
      <c r="F18256"/>
      <c r="G18256"/>
      <c r="H18256"/>
      <c r="I18256"/>
    </row>
    <row r="18257" spans="4:9" x14ac:dyDescent="0.2">
      <c r="D18257" s="7"/>
      <c r="E18257"/>
      <c r="F18257"/>
      <c r="G18257"/>
      <c r="H18257"/>
      <c r="I18257"/>
    </row>
    <row r="18258" spans="4:9" x14ac:dyDescent="0.2">
      <c r="D18258" s="7"/>
      <c r="E18258"/>
      <c r="F18258"/>
      <c r="G18258"/>
      <c r="H18258"/>
      <c r="I18258"/>
    </row>
    <row r="18259" spans="4:9" x14ac:dyDescent="0.2">
      <c r="D18259" s="7"/>
      <c r="E18259"/>
      <c r="F18259"/>
      <c r="G18259"/>
      <c r="H18259"/>
      <c r="I18259"/>
    </row>
    <row r="18260" spans="4:9" x14ac:dyDescent="0.2">
      <c r="D18260" s="7"/>
      <c r="E18260"/>
      <c r="F18260"/>
      <c r="G18260"/>
      <c r="H18260"/>
      <c r="I18260"/>
    </row>
    <row r="18261" spans="4:9" x14ac:dyDescent="0.2">
      <c r="D18261" s="7"/>
      <c r="E18261"/>
      <c r="F18261"/>
      <c r="G18261"/>
      <c r="H18261"/>
      <c r="I18261"/>
    </row>
    <row r="18262" spans="4:9" x14ac:dyDescent="0.2">
      <c r="D18262" s="7"/>
      <c r="E18262"/>
      <c r="F18262"/>
      <c r="G18262"/>
      <c r="H18262"/>
      <c r="I18262"/>
    </row>
    <row r="18263" spans="4:9" x14ac:dyDescent="0.2">
      <c r="D18263" s="7"/>
      <c r="E18263"/>
      <c r="F18263"/>
      <c r="G18263"/>
      <c r="H18263"/>
      <c r="I18263"/>
    </row>
    <row r="18264" spans="4:9" x14ac:dyDescent="0.2">
      <c r="D18264" s="7"/>
      <c r="E18264"/>
      <c r="F18264"/>
      <c r="G18264"/>
      <c r="H18264"/>
      <c r="I18264"/>
    </row>
    <row r="18265" spans="4:9" x14ac:dyDescent="0.2">
      <c r="D18265" s="7"/>
      <c r="E18265"/>
      <c r="F18265"/>
      <c r="G18265"/>
      <c r="H18265"/>
      <c r="I18265"/>
    </row>
    <row r="18266" spans="4:9" x14ac:dyDescent="0.2">
      <c r="D18266" s="7"/>
      <c r="E18266"/>
      <c r="F18266"/>
      <c r="G18266"/>
      <c r="H18266"/>
      <c r="I18266"/>
    </row>
    <row r="18267" spans="4:9" x14ac:dyDescent="0.2">
      <c r="D18267" s="7"/>
      <c r="E18267"/>
      <c r="F18267"/>
      <c r="G18267"/>
      <c r="H18267"/>
      <c r="I18267"/>
    </row>
    <row r="18268" spans="4:9" x14ac:dyDescent="0.2">
      <c r="D18268" s="7"/>
      <c r="E18268"/>
      <c r="F18268"/>
      <c r="G18268"/>
      <c r="H18268"/>
      <c r="I18268"/>
    </row>
    <row r="18269" spans="4:9" x14ac:dyDescent="0.2">
      <c r="D18269" s="7"/>
      <c r="E18269"/>
      <c r="F18269"/>
      <c r="G18269"/>
      <c r="H18269"/>
      <c r="I18269"/>
    </row>
    <row r="18270" spans="4:9" x14ac:dyDescent="0.2">
      <c r="D18270" s="7"/>
      <c r="E18270"/>
      <c r="F18270"/>
      <c r="G18270"/>
      <c r="H18270"/>
      <c r="I18270"/>
    </row>
    <row r="18271" spans="4:9" x14ac:dyDescent="0.2">
      <c r="D18271" s="7"/>
      <c r="E18271"/>
      <c r="F18271"/>
      <c r="G18271"/>
      <c r="H18271"/>
      <c r="I18271"/>
    </row>
    <row r="18272" spans="4:9" x14ac:dyDescent="0.2">
      <c r="D18272" s="7"/>
      <c r="E18272"/>
      <c r="F18272"/>
      <c r="G18272"/>
      <c r="H18272"/>
      <c r="I18272"/>
    </row>
    <row r="18273" spans="4:9" x14ac:dyDescent="0.2">
      <c r="D18273" s="7"/>
      <c r="E18273"/>
      <c r="F18273"/>
      <c r="G18273"/>
      <c r="H18273"/>
      <c r="I18273"/>
    </row>
    <row r="18274" spans="4:9" x14ac:dyDescent="0.2">
      <c r="D18274" s="7"/>
      <c r="E18274"/>
      <c r="F18274"/>
      <c r="G18274"/>
      <c r="H18274"/>
      <c r="I18274"/>
    </row>
    <row r="18275" spans="4:9" x14ac:dyDescent="0.2">
      <c r="D18275" s="7"/>
      <c r="E18275"/>
      <c r="F18275"/>
      <c r="G18275"/>
      <c r="H18275"/>
      <c r="I18275"/>
    </row>
    <row r="18276" spans="4:9" x14ac:dyDescent="0.2">
      <c r="D18276" s="7"/>
      <c r="E18276"/>
      <c r="F18276"/>
      <c r="G18276"/>
      <c r="H18276"/>
      <c r="I18276"/>
    </row>
    <row r="18277" spans="4:9" x14ac:dyDescent="0.2">
      <c r="D18277" s="7"/>
      <c r="E18277"/>
      <c r="F18277"/>
      <c r="G18277"/>
      <c r="H18277"/>
      <c r="I18277"/>
    </row>
    <row r="18278" spans="4:9" x14ac:dyDescent="0.2">
      <c r="D18278" s="7"/>
      <c r="E18278"/>
      <c r="F18278"/>
      <c r="G18278"/>
      <c r="H18278"/>
      <c r="I18278"/>
    </row>
    <row r="18279" spans="4:9" x14ac:dyDescent="0.2">
      <c r="D18279" s="7"/>
      <c r="E18279"/>
      <c r="F18279"/>
      <c r="G18279"/>
      <c r="H18279"/>
      <c r="I18279"/>
    </row>
    <row r="18280" spans="4:9" x14ac:dyDescent="0.2">
      <c r="D18280" s="7"/>
      <c r="E18280"/>
      <c r="F18280"/>
      <c r="G18280"/>
      <c r="H18280"/>
      <c r="I18280"/>
    </row>
    <row r="18281" spans="4:9" x14ac:dyDescent="0.2">
      <c r="D18281" s="7"/>
      <c r="E18281"/>
      <c r="F18281"/>
      <c r="G18281"/>
      <c r="H18281"/>
      <c r="I18281"/>
    </row>
    <row r="18282" spans="4:9" x14ac:dyDescent="0.2">
      <c r="D18282" s="7"/>
      <c r="E18282"/>
      <c r="F18282"/>
      <c r="G18282"/>
      <c r="H18282"/>
      <c r="I18282"/>
    </row>
    <row r="18283" spans="4:9" x14ac:dyDescent="0.2">
      <c r="D18283" s="7"/>
      <c r="E18283"/>
      <c r="F18283"/>
      <c r="G18283"/>
      <c r="H18283"/>
      <c r="I18283"/>
    </row>
    <row r="18284" spans="4:9" x14ac:dyDescent="0.2">
      <c r="D18284" s="7"/>
      <c r="E18284"/>
      <c r="F18284"/>
      <c r="G18284"/>
      <c r="H18284"/>
      <c r="I18284"/>
    </row>
    <row r="18285" spans="4:9" x14ac:dyDescent="0.2">
      <c r="D18285" s="7"/>
      <c r="E18285"/>
      <c r="F18285"/>
      <c r="G18285"/>
      <c r="H18285"/>
      <c r="I18285"/>
    </row>
    <row r="18286" spans="4:9" x14ac:dyDescent="0.2">
      <c r="D18286" s="7"/>
      <c r="E18286"/>
      <c r="F18286"/>
      <c r="G18286"/>
      <c r="H18286"/>
      <c r="I18286"/>
    </row>
    <row r="18287" spans="4:9" x14ac:dyDescent="0.2">
      <c r="D18287" s="7"/>
      <c r="E18287"/>
      <c r="F18287"/>
      <c r="G18287"/>
      <c r="H18287"/>
      <c r="I18287"/>
    </row>
    <row r="18288" spans="4:9" x14ac:dyDescent="0.2">
      <c r="D18288" s="7"/>
      <c r="E18288"/>
      <c r="F18288"/>
      <c r="G18288"/>
      <c r="H18288"/>
      <c r="I18288"/>
    </row>
    <row r="18289" spans="4:9" x14ac:dyDescent="0.2">
      <c r="D18289" s="7"/>
      <c r="E18289"/>
      <c r="F18289"/>
      <c r="G18289"/>
      <c r="H18289"/>
      <c r="I18289"/>
    </row>
    <row r="18290" spans="4:9" x14ac:dyDescent="0.2">
      <c r="D18290" s="7"/>
      <c r="E18290"/>
      <c r="F18290"/>
      <c r="G18290"/>
      <c r="H18290"/>
      <c r="I18290"/>
    </row>
    <row r="18291" spans="4:9" x14ac:dyDescent="0.2">
      <c r="D18291" s="7"/>
      <c r="E18291"/>
      <c r="F18291"/>
      <c r="G18291"/>
      <c r="H18291"/>
      <c r="I18291"/>
    </row>
    <row r="18292" spans="4:9" x14ac:dyDescent="0.2">
      <c r="D18292" s="7"/>
      <c r="E18292"/>
      <c r="F18292"/>
      <c r="G18292"/>
      <c r="H18292"/>
      <c r="I18292"/>
    </row>
    <row r="18293" spans="4:9" x14ac:dyDescent="0.2">
      <c r="D18293" s="7"/>
      <c r="E18293"/>
      <c r="F18293"/>
      <c r="G18293"/>
      <c r="H18293"/>
      <c r="I18293"/>
    </row>
    <row r="18294" spans="4:9" x14ac:dyDescent="0.2">
      <c r="D18294" s="7"/>
      <c r="E18294"/>
      <c r="F18294"/>
      <c r="G18294"/>
      <c r="H18294"/>
      <c r="I18294"/>
    </row>
    <row r="18295" spans="4:9" x14ac:dyDescent="0.2">
      <c r="D18295" s="7"/>
      <c r="E18295"/>
      <c r="F18295"/>
      <c r="G18295"/>
      <c r="H18295"/>
      <c r="I18295"/>
    </row>
    <row r="18296" spans="4:9" x14ac:dyDescent="0.2">
      <c r="D18296" s="7"/>
      <c r="E18296"/>
      <c r="F18296"/>
      <c r="G18296"/>
      <c r="H18296"/>
      <c r="I18296"/>
    </row>
    <row r="18297" spans="4:9" x14ac:dyDescent="0.2">
      <c r="D18297" s="7"/>
      <c r="E18297"/>
      <c r="F18297"/>
      <c r="G18297"/>
      <c r="H18297"/>
      <c r="I18297"/>
    </row>
    <row r="18298" spans="4:9" x14ac:dyDescent="0.2">
      <c r="D18298" s="7"/>
      <c r="E18298"/>
      <c r="F18298"/>
      <c r="G18298"/>
      <c r="H18298"/>
      <c r="I18298"/>
    </row>
    <row r="18299" spans="4:9" x14ac:dyDescent="0.2">
      <c r="D18299" s="7"/>
      <c r="E18299"/>
      <c r="F18299"/>
      <c r="G18299"/>
      <c r="H18299"/>
      <c r="I18299"/>
    </row>
    <row r="18300" spans="4:9" x14ac:dyDescent="0.2">
      <c r="D18300" s="7"/>
      <c r="E18300"/>
      <c r="F18300"/>
      <c r="G18300"/>
      <c r="H18300"/>
      <c r="I18300"/>
    </row>
    <row r="18301" spans="4:9" x14ac:dyDescent="0.2">
      <c r="D18301" s="7"/>
      <c r="E18301"/>
      <c r="F18301"/>
      <c r="G18301"/>
      <c r="H18301"/>
      <c r="I18301"/>
    </row>
    <row r="18302" spans="4:9" x14ac:dyDescent="0.2">
      <c r="D18302" s="7"/>
      <c r="E18302"/>
      <c r="F18302"/>
      <c r="G18302"/>
      <c r="H18302"/>
      <c r="I18302"/>
    </row>
    <row r="18303" spans="4:9" x14ac:dyDescent="0.2">
      <c r="D18303" s="7"/>
      <c r="E18303"/>
      <c r="F18303"/>
      <c r="G18303"/>
      <c r="H18303"/>
      <c r="I18303"/>
    </row>
    <row r="18304" spans="4:9" x14ac:dyDescent="0.2">
      <c r="D18304" s="7"/>
      <c r="E18304"/>
      <c r="F18304"/>
      <c r="G18304"/>
      <c r="H18304"/>
      <c r="I18304"/>
    </row>
    <row r="18305" spans="4:9" x14ac:dyDescent="0.2">
      <c r="D18305" s="7"/>
      <c r="E18305"/>
      <c r="F18305"/>
      <c r="G18305"/>
      <c r="H18305"/>
      <c r="I18305"/>
    </row>
    <row r="18306" spans="4:9" x14ac:dyDescent="0.2">
      <c r="D18306" s="7"/>
      <c r="E18306"/>
      <c r="F18306"/>
      <c r="G18306"/>
      <c r="H18306"/>
      <c r="I18306"/>
    </row>
    <row r="18307" spans="4:9" x14ac:dyDescent="0.2">
      <c r="D18307" s="7"/>
      <c r="E18307"/>
      <c r="F18307"/>
      <c r="G18307"/>
      <c r="H18307"/>
      <c r="I18307"/>
    </row>
    <row r="18308" spans="4:9" x14ac:dyDescent="0.2">
      <c r="D18308" s="7"/>
      <c r="E18308"/>
      <c r="F18308"/>
      <c r="G18308"/>
      <c r="H18308"/>
      <c r="I18308"/>
    </row>
    <row r="18309" spans="4:9" x14ac:dyDescent="0.2">
      <c r="D18309" s="7"/>
      <c r="E18309"/>
      <c r="F18309"/>
      <c r="G18309"/>
      <c r="H18309"/>
      <c r="I18309"/>
    </row>
    <row r="18310" spans="4:9" x14ac:dyDescent="0.2">
      <c r="D18310" s="7"/>
      <c r="E18310"/>
      <c r="F18310"/>
      <c r="G18310"/>
      <c r="H18310"/>
      <c r="I18310"/>
    </row>
    <row r="18311" spans="4:9" x14ac:dyDescent="0.2">
      <c r="D18311" s="7"/>
      <c r="E18311"/>
      <c r="F18311"/>
      <c r="G18311"/>
      <c r="H18311"/>
      <c r="I18311"/>
    </row>
    <row r="18312" spans="4:9" x14ac:dyDescent="0.2">
      <c r="D18312" s="7"/>
      <c r="E18312"/>
      <c r="F18312"/>
      <c r="G18312"/>
      <c r="H18312"/>
      <c r="I18312"/>
    </row>
    <row r="18313" spans="4:9" x14ac:dyDescent="0.2">
      <c r="D18313" s="7"/>
      <c r="E18313"/>
      <c r="F18313"/>
      <c r="G18313"/>
      <c r="H18313"/>
      <c r="I18313"/>
    </row>
    <row r="18314" spans="4:9" x14ac:dyDescent="0.2">
      <c r="D18314" s="7"/>
      <c r="E18314"/>
      <c r="F18314"/>
      <c r="G18314"/>
      <c r="H18314"/>
      <c r="I18314"/>
    </row>
    <row r="18315" spans="4:9" x14ac:dyDescent="0.2">
      <c r="D18315" s="7"/>
      <c r="E18315"/>
      <c r="F18315"/>
      <c r="G18315"/>
      <c r="H18315"/>
      <c r="I18315"/>
    </row>
    <row r="18316" spans="4:9" x14ac:dyDescent="0.2">
      <c r="D18316" s="7"/>
      <c r="E18316"/>
      <c r="F18316"/>
      <c r="G18316"/>
      <c r="H18316"/>
      <c r="I18316"/>
    </row>
    <row r="18317" spans="4:9" x14ac:dyDescent="0.2">
      <c r="D18317" s="7"/>
      <c r="E18317"/>
      <c r="F18317"/>
      <c r="G18317"/>
      <c r="H18317"/>
      <c r="I18317"/>
    </row>
    <row r="18318" spans="4:9" x14ac:dyDescent="0.2">
      <c r="D18318" s="7"/>
      <c r="E18318"/>
      <c r="F18318"/>
      <c r="G18318"/>
      <c r="H18318"/>
      <c r="I18318"/>
    </row>
    <row r="18319" spans="4:9" x14ac:dyDescent="0.2">
      <c r="D18319" s="7"/>
      <c r="E18319"/>
      <c r="F18319"/>
      <c r="G18319"/>
      <c r="H18319"/>
      <c r="I18319"/>
    </row>
    <row r="18320" spans="4:9" x14ac:dyDescent="0.2">
      <c r="D18320" s="7"/>
      <c r="E18320"/>
      <c r="F18320"/>
      <c r="G18320"/>
      <c r="H18320"/>
      <c r="I18320"/>
    </row>
    <row r="18321" spans="4:9" x14ac:dyDescent="0.2">
      <c r="D18321" s="7"/>
      <c r="E18321"/>
      <c r="F18321"/>
      <c r="G18321"/>
      <c r="H18321"/>
      <c r="I18321"/>
    </row>
    <row r="18322" spans="4:9" x14ac:dyDescent="0.2">
      <c r="D18322" s="7"/>
      <c r="E18322"/>
      <c r="F18322"/>
      <c r="G18322"/>
      <c r="H18322"/>
      <c r="I18322"/>
    </row>
    <row r="18323" spans="4:9" x14ac:dyDescent="0.2">
      <c r="D18323" s="7"/>
      <c r="E18323"/>
      <c r="F18323"/>
      <c r="G18323"/>
      <c r="H18323"/>
      <c r="I18323"/>
    </row>
    <row r="18324" spans="4:9" x14ac:dyDescent="0.2">
      <c r="D18324" s="7"/>
      <c r="E18324"/>
      <c r="F18324"/>
      <c r="G18324"/>
      <c r="H18324"/>
      <c r="I18324"/>
    </row>
    <row r="18325" spans="4:9" x14ac:dyDescent="0.2">
      <c r="D18325" s="7"/>
      <c r="E18325"/>
      <c r="F18325"/>
      <c r="G18325"/>
      <c r="H18325"/>
      <c r="I18325"/>
    </row>
    <row r="18326" spans="4:9" x14ac:dyDescent="0.2">
      <c r="D18326" s="7"/>
      <c r="E18326"/>
      <c r="F18326"/>
      <c r="G18326"/>
      <c r="H18326"/>
      <c r="I18326"/>
    </row>
    <row r="18327" spans="4:9" x14ac:dyDescent="0.2">
      <c r="D18327" s="7"/>
      <c r="E18327"/>
      <c r="F18327"/>
      <c r="G18327"/>
      <c r="H18327"/>
      <c r="I18327"/>
    </row>
    <row r="18328" spans="4:9" x14ac:dyDescent="0.2">
      <c r="D18328" s="7"/>
      <c r="E18328"/>
      <c r="F18328"/>
      <c r="G18328"/>
      <c r="H18328"/>
      <c r="I18328"/>
    </row>
    <row r="18329" spans="4:9" x14ac:dyDescent="0.2">
      <c r="D18329" s="7"/>
      <c r="E18329"/>
      <c r="F18329"/>
      <c r="G18329"/>
      <c r="H18329"/>
      <c r="I18329"/>
    </row>
    <row r="18330" spans="4:9" x14ac:dyDescent="0.2">
      <c r="D18330" s="7"/>
      <c r="E18330"/>
      <c r="F18330"/>
      <c r="G18330"/>
      <c r="H18330"/>
      <c r="I18330"/>
    </row>
    <row r="18331" spans="4:9" x14ac:dyDescent="0.2">
      <c r="D18331" s="7"/>
      <c r="E18331"/>
      <c r="F18331"/>
      <c r="G18331"/>
      <c r="H18331"/>
      <c r="I18331"/>
    </row>
    <row r="18332" spans="4:9" x14ac:dyDescent="0.2">
      <c r="D18332" s="7"/>
      <c r="E18332"/>
      <c r="F18332"/>
      <c r="G18332"/>
      <c r="H18332"/>
      <c r="I18332"/>
    </row>
    <row r="18333" spans="4:9" x14ac:dyDescent="0.2">
      <c r="D18333" s="7"/>
      <c r="E18333"/>
      <c r="F18333"/>
      <c r="G18333"/>
      <c r="H18333"/>
      <c r="I18333"/>
    </row>
    <row r="18334" spans="4:9" x14ac:dyDescent="0.2">
      <c r="D18334" s="7"/>
      <c r="E18334"/>
      <c r="F18334"/>
      <c r="G18334"/>
      <c r="H18334"/>
      <c r="I18334"/>
    </row>
    <row r="18335" spans="4:9" x14ac:dyDescent="0.2">
      <c r="D18335" s="7"/>
      <c r="E18335"/>
      <c r="F18335"/>
      <c r="G18335"/>
      <c r="H18335"/>
      <c r="I18335"/>
    </row>
    <row r="18336" spans="4:9" x14ac:dyDescent="0.2">
      <c r="D18336" s="7"/>
      <c r="E18336"/>
      <c r="F18336"/>
      <c r="G18336"/>
      <c r="H18336"/>
      <c r="I18336"/>
    </row>
    <row r="18337" spans="4:9" x14ac:dyDescent="0.2">
      <c r="D18337" s="7"/>
      <c r="E18337"/>
      <c r="F18337"/>
      <c r="G18337"/>
      <c r="H18337"/>
      <c r="I18337"/>
    </row>
    <row r="18338" spans="4:9" x14ac:dyDescent="0.2">
      <c r="D18338" s="7"/>
      <c r="E18338"/>
      <c r="F18338"/>
      <c r="G18338"/>
      <c r="H18338"/>
      <c r="I18338"/>
    </row>
    <row r="18339" spans="4:9" x14ac:dyDescent="0.2">
      <c r="D18339" s="7"/>
      <c r="E18339"/>
      <c r="F18339"/>
      <c r="G18339"/>
      <c r="H18339"/>
      <c r="I18339"/>
    </row>
    <row r="18340" spans="4:9" x14ac:dyDescent="0.2">
      <c r="D18340" s="7"/>
      <c r="E18340"/>
      <c r="F18340"/>
      <c r="G18340"/>
      <c r="H18340"/>
      <c r="I18340"/>
    </row>
    <row r="18341" spans="4:9" x14ac:dyDescent="0.2">
      <c r="D18341" s="7"/>
      <c r="E18341"/>
      <c r="F18341"/>
      <c r="G18341"/>
      <c r="H18341"/>
      <c r="I18341"/>
    </row>
    <row r="18342" spans="4:9" x14ac:dyDescent="0.2">
      <c r="D18342" s="7"/>
      <c r="E18342"/>
      <c r="F18342"/>
      <c r="G18342"/>
      <c r="H18342"/>
      <c r="I18342"/>
    </row>
    <row r="18343" spans="4:9" x14ac:dyDescent="0.2">
      <c r="D18343" s="7"/>
      <c r="E18343"/>
      <c r="F18343"/>
      <c r="G18343"/>
      <c r="H18343"/>
      <c r="I18343"/>
    </row>
    <row r="18344" spans="4:9" x14ac:dyDescent="0.2">
      <c r="D18344" s="7"/>
      <c r="E18344"/>
      <c r="F18344"/>
      <c r="G18344"/>
      <c r="H18344"/>
      <c r="I18344"/>
    </row>
    <row r="18345" spans="4:9" x14ac:dyDescent="0.2">
      <c r="D18345" s="7"/>
      <c r="E18345"/>
      <c r="F18345"/>
      <c r="G18345"/>
      <c r="H18345"/>
      <c r="I18345"/>
    </row>
    <row r="18346" spans="4:9" x14ac:dyDescent="0.2">
      <c r="D18346" s="7"/>
      <c r="E18346"/>
      <c r="F18346"/>
      <c r="G18346"/>
      <c r="H18346"/>
      <c r="I18346"/>
    </row>
    <row r="18347" spans="4:9" x14ac:dyDescent="0.2">
      <c r="D18347" s="7"/>
      <c r="E18347"/>
      <c r="F18347"/>
      <c r="G18347"/>
      <c r="H18347"/>
      <c r="I18347"/>
    </row>
    <row r="18348" spans="4:9" x14ac:dyDescent="0.2">
      <c r="D18348" s="7"/>
      <c r="E18348"/>
      <c r="F18348"/>
      <c r="G18348"/>
      <c r="H18348"/>
      <c r="I18348"/>
    </row>
    <row r="18349" spans="4:9" x14ac:dyDescent="0.2">
      <c r="D18349" s="7"/>
      <c r="E18349"/>
      <c r="F18349"/>
      <c r="G18349"/>
      <c r="H18349"/>
      <c r="I18349"/>
    </row>
    <row r="18350" spans="4:9" x14ac:dyDescent="0.2">
      <c r="D18350" s="7"/>
      <c r="E18350"/>
      <c r="F18350"/>
      <c r="G18350"/>
      <c r="H18350"/>
      <c r="I18350"/>
    </row>
    <row r="18351" spans="4:9" x14ac:dyDescent="0.2">
      <c r="D18351" s="7"/>
      <c r="E18351"/>
      <c r="F18351"/>
      <c r="G18351"/>
      <c r="H18351"/>
      <c r="I18351"/>
    </row>
    <row r="18352" spans="4:9" x14ac:dyDescent="0.2">
      <c r="D18352" s="7"/>
      <c r="E18352"/>
      <c r="F18352"/>
      <c r="G18352"/>
      <c r="H18352"/>
      <c r="I18352"/>
    </row>
    <row r="18353" spans="4:9" x14ac:dyDescent="0.2">
      <c r="D18353" s="7"/>
      <c r="E18353"/>
      <c r="F18353"/>
      <c r="G18353"/>
      <c r="H18353"/>
      <c r="I18353"/>
    </row>
    <row r="18354" spans="4:9" x14ac:dyDescent="0.2">
      <c r="D18354" s="7"/>
      <c r="E18354"/>
      <c r="F18354"/>
      <c r="G18354"/>
      <c r="H18354"/>
      <c r="I18354"/>
    </row>
    <row r="18355" spans="4:9" x14ac:dyDescent="0.2">
      <c r="D18355" s="7"/>
      <c r="E18355"/>
      <c r="F18355"/>
      <c r="G18355"/>
      <c r="H18355"/>
      <c r="I18355"/>
    </row>
    <row r="18356" spans="4:9" x14ac:dyDescent="0.2">
      <c r="D18356" s="7"/>
      <c r="E18356"/>
      <c r="F18356"/>
      <c r="G18356"/>
      <c r="H18356"/>
      <c r="I18356"/>
    </row>
    <row r="18357" spans="4:9" x14ac:dyDescent="0.2">
      <c r="D18357" s="7"/>
      <c r="E18357"/>
      <c r="F18357"/>
      <c r="G18357"/>
      <c r="H18357"/>
      <c r="I18357"/>
    </row>
    <row r="18358" spans="4:9" x14ac:dyDescent="0.2">
      <c r="D18358" s="7"/>
      <c r="E18358"/>
      <c r="F18358"/>
      <c r="G18358"/>
      <c r="H18358"/>
      <c r="I18358"/>
    </row>
    <row r="18359" spans="4:9" x14ac:dyDescent="0.2">
      <c r="D18359" s="7"/>
      <c r="E18359"/>
      <c r="F18359"/>
      <c r="G18359"/>
      <c r="H18359"/>
      <c r="I18359"/>
    </row>
    <row r="18360" spans="4:9" x14ac:dyDescent="0.2">
      <c r="D18360" s="7"/>
      <c r="E18360"/>
      <c r="F18360"/>
      <c r="G18360"/>
      <c r="H18360"/>
      <c r="I18360"/>
    </row>
    <row r="18361" spans="4:9" x14ac:dyDescent="0.2">
      <c r="D18361" s="7"/>
      <c r="E18361"/>
      <c r="F18361"/>
      <c r="G18361"/>
      <c r="H18361"/>
      <c r="I18361"/>
    </row>
    <row r="18362" spans="4:9" x14ac:dyDescent="0.2">
      <c r="D18362" s="7"/>
      <c r="E18362"/>
      <c r="F18362"/>
      <c r="G18362"/>
      <c r="H18362"/>
      <c r="I18362"/>
    </row>
    <row r="18363" spans="4:9" x14ac:dyDescent="0.2">
      <c r="D18363" s="7"/>
      <c r="E18363"/>
      <c r="F18363"/>
      <c r="G18363"/>
      <c r="H18363"/>
      <c r="I18363"/>
    </row>
    <row r="18364" spans="4:9" x14ac:dyDescent="0.2">
      <c r="D18364" s="7"/>
      <c r="E18364"/>
      <c r="F18364"/>
      <c r="G18364"/>
      <c r="H18364"/>
      <c r="I18364"/>
    </row>
    <row r="18365" spans="4:9" x14ac:dyDescent="0.2">
      <c r="D18365" s="7"/>
      <c r="E18365"/>
      <c r="F18365"/>
      <c r="G18365"/>
      <c r="H18365"/>
      <c r="I18365"/>
    </row>
    <row r="18366" spans="4:9" x14ac:dyDescent="0.2">
      <c r="D18366" s="7"/>
      <c r="E18366"/>
      <c r="F18366"/>
      <c r="G18366"/>
      <c r="H18366"/>
      <c r="I18366"/>
    </row>
    <row r="18367" spans="4:9" x14ac:dyDescent="0.2">
      <c r="D18367" s="7"/>
      <c r="E18367"/>
      <c r="F18367"/>
      <c r="G18367"/>
      <c r="H18367"/>
      <c r="I18367"/>
    </row>
    <row r="18368" spans="4:9" x14ac:dyDescent="0.2">
      <c r="D18368" s="7"/>
      <c r="E18368"/>
      <c r="F18368"/>
      <c r="G18368"/>
      <c r="H18368"/>
      <c r="I18368"/>
    </row>
    <row r="18369" spans="4:9" x14ac:dyDescent="0.2">
      <c r="D18369" s="7"/>
      <c r="E18369"/>
      <c r="F18369"/>
      <c r="G18369"/>
      <c r="H18369"/>
      <c r="I18369"/>
    </row>
    <row r="18370" spans="4:9" x14ac:dyDescent="0.2">
      <c r="D18370" s="7"/>
      <c r="E18370"/>
      <c r="F18370"/>
      <c r="G18370"/>
      <c r="H18370"/>
      <c r="I18370"/>
    </row>
    <row r="18371" spans="4:9" x14ac:dyDescent="0.2">
      <c r="D18371" s="7"/>
      <c r="E18371"/>
      <c r="F18371"/>
      <c r="G18371"/>
      <c r="H18371"/>
      <c r="I18371"/>
    </row>
    <row r="18372" spans="4:9" x14ac:dyDescent="0.2">
      <c r="D18372" s="7"/>
      <c r="E18372"/>
      <c r="F18372"/>
      <c r="G18372"/>
      <c r="H18372"/>
      <c r="I18372"/>
    </row>
    <row r="18373" spans="4:9" x14ac:dyDescent="0.2">
      <c r="D18373" s="7"/>
      <c r="E18373"/>
      <c r="F18373"/>
      <c r="G18373"/>
      <c r="H18373"/>
      <c r="I18373"/>
    </row>
    <row r="18374" spans="4:9" x14ac:dyDescent="0.2">
      <c r="D18374" s="7"/>
      <c r="E18374"/>
      <c r="F18374"/>
      <c r="G18374"/>
      <c r="H18374"/>
      <c r="I18374"/>
    </row>
    <row r="18375" spans="4:9" x14ac:dyDescent="0.2">
      <c r="D18375" s="7"/>
      <c r="E18375"/>
      <c r="F18375"/>
      <c r="G18375"/>
      <c r="H18375"/>
      <c r="I18375"/>
    </row>
    <row r="18376" spans="4:9" x14ac:dyDescent="0.2">
      <c r="D18376" s="7"/>
      <c r="E18376"/>
      <c r="F18376"/>
      <c r="G18376"/>
      <c r="H18376"/>
      <c r="I18376"/>
    </row>
    <row r="18377" spans="4:9" x14ac:dyDescent="0.2">
      <c r="D18377" s="7"/>
      <c r="E18377"/>
      <c r="F18377"/>
      <c r="G18377"/>
      <c r="H18377"/>
      <c r="I18377"/>
    </row>
    <row r="18378" spans="4:9" x14ac:dyDescent="0.2">
      <c r="D18378" s="7"/>
      <c r="E18378"/>
      <c r="F18378"/>
      <c r="G18378"/>
      <c r="H18378"/>
      <c r="I18378"/>
    </row>
    <row r="18379" spans="4:9" x14ac:dyDescent="0.2">
      <c r="D18379" s="7"/>
      <c r="E18379"/>
      <c r="F18379"/>
      <c r="G18379"/>
      <c r="H18379"/>
      <c r="I18379"/>
    </row>
    <row r="18380" spans="4:9" x14ac:dyDescent="0.2">
      <c r="D18380" s="7"/>
      <c r="E18380"/>
      <c r="F18380"/>
      <c r="G18380"/>
      <c r="H18380"/>
      <c r="I18380"/>
    </row>
    <row r="18381" spans="4:9" x14ac:dyDescent="0.2">
      <c r="D18381" s="7"/>
      <c r="E18381"/>
      <c r="F18381"/>
      <c r="G18381"/>
      <c r="H18381"/>
      <c r="I18381"/>
    </row>
    <row r="18382" spans="4:9" x14ac:dyDescent="0.2">
      <c r="D18382" s="7"/>
      <c r="E18382"/>
      <c r="F18382"/>
      <c r="G18382"/>
      <c r="H18382"/>
      <c r="I18382"/>
    </row>
    <row r="18383" spans="4:9" x14ac:dyDescent="0.2">
      <c r="D18383" s="7"/>
      <c r="E18383"/>
      <c r="F18383"/>
      <c r="G18383"/>
      <c r="H18383"/>
      <c r="I18383"/>
    </row>
    <row r="18384" spans="4:9" x14ac:dyDescent="0.2">
      <c r="D18384" s="7"/>
      <c r="E18384"/>
      <c r="F18384"/>
      <c r="G18384"/>
      <c r="H18384"/>
      <c r="I18384"/>
    </row>
    <row r="18385" spans="4:9" x14ac:dyDescent="0.2">
      <c r="D18385" s="7"/>
      <c r="E18385"/>
      <c r="F18385"/>
      <c r="G18385"/>
      <c r="H18385"/>
      <c r="I18385"/>
    </row>
    <row r="18386" spans="4:9" x14ac:dyDescent="0.2">
      <c r="D18386" s="7"/>
      <c r="E18386"/>
      <c r="F18386"/>
      <c r="G18386"/>
      <c r="H18386"/>
      <c r="I18386"/>
    </row>
    <row r="18387" spans="4:9" x14ac:dyDescent="0.2">
      <c r="D18387" s="7"/>
      <c r="E18387"/>
      <c r="F18387"/>
      <c r="G18387"/>
      <c r="H18387"/>
      <c r="I18387"/>
    </row>
    <row r="18388" spans="4:9" x14ac:dyDescent="0.2">
      <c r="D18388" s="7"/>
      <c r="E18388"/>
      <c r="F18388"/>
      <c r="G18388"/>
      <c r="H18388"/>
      <c r="I18388"/>
    </row>
    <row r="18389" spans="4:9" x14ac:dyDescent="0.2">
      <c r="D18389" s="7"/>
      <c r="E18389"/>
      <c r="F18389"/>
      <c r="G18389"/>
      <c r="H18389"/>
      <c r="I18389"/>
    </row>
    <row r="18390" spans="4:9" x14ac:dyDescent="0.2">
      <c r="D18390" s="7"/>
      <c r="E18390"/>
      <c r="F18390"/>
      <c r="G18390"/>
      <c r="H18390"/>
      <c r="I18390"/>
    </row>
    <row r="18391" spans="4:9" x14ac:dyDescent="0.2">
      <c r="D18391" s="7"/>
      <c r="E18391"/>
      <c r="F18391"/>
      <c r="G18391"/>
      <c r="H18391"/>
      <c r="I18391"/>
    </row>
    <row r="18392" spans="4:9" x14ac:dyDescent="0.2">
      <c r="D18392" s="7"/>
      <c r="E18392"/>
      <c r="F18392"/>
      <c r="G18392"/>
      <c r="H18392"/>
      <c r="I18392"/>
    </row>
    <row r="18393" spans="4:9" x14ac:dyDescent="0.2">
      <c r="D18393" s="7"/>
      <c r="E18393"/>
      <c r="F18393"/>
      <c r="G18393"/>
      <c r="H18393"/>
      <c r="I18393"/>
    </row>
    <row r="18394" spans="4:9" x14ac:dyDescent="0.2">
      <c r="D18394" s="7"/>
      <c r="E18394"/>
      <c r="F18394"/>
      <c r="G18394"/>
      <c r="H18394"/>
      <c r="I18394"/>
    </row>
    <row r="18395" spans="4:9" x14ac:dyDescent="0.2">
      <c r="D18395" s="7"/>
      <c r="E18395"/>
      <c r="F18395"/>
      <c r="G18395"/>
      <c r="H18395"/>
      <c r="I18395"/>
    </row>
    <row r="18396" spans="4:9" x14ac:dyDescent="0.2">
      <c r="D18396" s="7"/>
      <c r="E18396"/>
      <c r="F18396"/>
      <c r="G18396"/>
      <c r="H18396"/>
      <c r="I18396"/>
    </row>
    <row r="18397" spans="4:9" x14ac:dyDescent="0.2">
      <c r="D18397" s="7"/>
      <c r="E18397"/>
      <c r="F18397"/>
      <c r="G18397"/>
      <c r="H18397"/>
      <c r="I18397"/>
    </row>
    <row r="18398" spans="4:9" x14ac:dyDescent="0.2">
      <c r="D18398" s="7"/>
      <c r="E18398"/>
      <c r="F18398"/>
      <c r="G18398"/>
      <c r="H18398"/>
      <c r="I18398"/>
    </row>
    <row r="18399" spans="4:9" x14ac:dyDescent="0.2">
      <c r="D18399" s="7"/>
      <c r="E18399"/>
      <c r="F18399"/>
      <c r="G18399"/>
      <c r="H18399"/>
      <c r="I18399"/>
    </row>
    <row r="18400" spans="4:9" x14ac:dyDescent="0.2">
      <c r="D18400" s="7"/>
      <c r="E18400"/>
      <c r="F18400"/>
      <c r="G18400"/>
      <c r="H18400"/>
      <c r="I18400"/>
    </row>
    <row r="18401" spans="4:9" x14ac:dyDescent="0.2">
      <c r="D18401" s="7"/>
      <c r="E18401"/>
      <c r="F18401"/>
      <c r="G18401"/>
      <c r="H18401"/>
      <c r="I18401"/>
    </row>
    <row r="18402" spans="4:9" x14ac:dyDescent="0.2">
      <c r="D18402" s="7"/>
      <c r="E18402"/>
      <c r="F18402"/>
      <c r="G18402"/>
      <c r="H18402"/>
      <c r="I18402"/>
    </row>
    <row r="18403" spans="4:9" x14ac:dyDescent="0.2">
      <c r="D18403" s="7"/>
      <c r="E18403"/>
      <c r="F18403"/>
      <c r="G18403"/>
      <c r="H18403"/>
      <c r="I18403"/>
    </row>
    <row r="18404" spans="4:9" x14ac:dyDescent="0.2">
      <c r="D18404" s="7"/>
      <c r="E18404"/>
      <c r="F18404"/>
      <c r="G18404"/>
      <c r="H18404"/>
      <c r="I18404"/>
    </row>
    <row r="18405" spans="4:9" x14ac:dyDescent="0.2">
      <c r="D18405" s="7"/>
      <c r="E18405"/>
      <c r="F18405"/>
      <c r="G18405"/>
      <c r="H18405"/>
      <c r="I18405"/>
    </row>
    <row r="18406" spans="4:9" x14ac:dyDescent="0.2">
      <c r="D18406" s="7"/>
      <c r="E18406"/>
      <c r="F18406"/>
      <c r="G18406"/>
      <c r="H18406"/>
      <c r="I18406"/>
    </row>
    <row r="18407" spans="4:9" x14ac:dyDescent="0.2">
      <c r="D18407" s="7"/>
      <c r="E18407"/>
      <c r="F18407"/>
      <c r="G18407"/>
      <c r="H18407"/>
      <c r="I18407"/>
    </row>
    <row r="18408" spans="4:9" x14ac:dyDescent="0.2">
      <c r="D18408" s="7"/>
      <c r="E18408"/>
      <c r="F18408"/>
      <c r="G18408"/>
      <c r="H18408"/>
      <c r="I18408"/>
    </row>
    <row r="18409" spans="4:9" x14ac:dyDescent="0.2">
      <c r="D18409" s="7"/>
      <c r="E18409"/>
      <c r="F18409"/>
      <c r="G18409"/>
      <c r="H18409"/>
      <c r="I18409"/>
    </row>
    <row r="18410" spans="4:9" x14ac:dyDescent="0.2">
      <c r="D18410" s="7"/>
      <c r="E18410"/>
      <c r="F18410"/>
      <c r="G18410"/>
      <c r="H18410"/>
      <c r="I18410"/>
    </row>
    <row r="18411" spans="4:9" x14ac:dyDescent="0.2">
      <c r="D18411" s="7"/>
      <c r="E18411"/>
      <c r="F18411"/>
      <c r="G18411"/>
      <c r="H18411"/>
      <c r="I18411"/>
    </row>
    <row r="18412" spans="4:9" x14ac:dyDescent="0.2">
      <c r="D18412" s="7"/>
      <c r="E18412"/>
      <c r="F18412"/>
      <c r="G18412"/>
      <c r="H18412"/>
      <c r="I18412"/>
    </row>
    <row r="18413" spans="4:9" x14ac:dyDescent="0.2">
      <c r="D18413" s="7"/>
      <c r="E18413"/>
      <c r="F18413"/>
      <c r="G18413"/>
      <c r="H18413"/>
      <c r="I18413"/>
    </row>
    <row r="18414" spans="4:9" x14ac:dyDescent="0.2">
      <c r="D18414" s="7"/>
      <c r="E18414"/>
      <c r="F18414"/>
      <c r="G18414"/>
      <c r="H18414"/>
      <c r="I18414"/>
    </row>
    <row r="18415" spans="4:9" x14ac:dyDescent="0.2">
      <c r="D18415" s="7"/>
      <c r="E18415"/>
      <c r="F18415"/>
      <c r="G18415"/>
      <c r="H18415"/>
      <c r="I18415"/>
    </row>
    <row r="18416" spans="4:9" x14ac:dyDescent="0.2">
      <c r="D18416" s="7"/>
      <c r="E18416"/>
      <c r="F18416"/>
      <c r="G18416"/>
      <c r="H18416"/>
      <c r="I18416"/>
    </row>
    <row r="18417" spans="4:9" x14ac:dyDescent="0.2">
      <c r="D18417" s="7"/>
      <c r="E18417"/>
      <c r="F18417"/>
      <c r="G18417"/>
      <c r="H18417"/>
      <c r="I18417"/>
    </row>
    <row r="18418" spans="4:9" x14ac:dyDescent="0.2">
      <c r="D18418" s="7"/>
      <c r="E18418"/>
      <c r="F18418"/>
      <c r="G18418"/>
      <c r="H18418"/>
      <c r="I18418"/>
    </row>
    <row r="18419" spans="4:9" x14ac:dyDescent="0.2">
      <c r="D18419" s="7"/>
      <c r="E18419"/>
      <c r="F18419"/>
      <c r="G18419"/>
      <c r="H18419"/>
      <c r="I18419"/>
    </row>
    <row r="18420" spans="4:9" x14ac:dyDescent="0.2">
      <c r="D18420" s="7"/>
      <c r="E18420"/>
      <c r="F18420"/>
      <c r="G18420"/>
      <c r="H18420"/>
      <c r="I18420"/>
    </row>
    <row r="18421" spans="4:9" x14ac:dyDescent="0.2">
      <c r="D18421" s="7"/>
      <c r="E18421"/>
      <c r="F18421"/>
      <c r="G18421"/>
      <c r="H18421"/>
      <c r="I18421"/>
    </row>
    <row r="18422" spans="4:9" x14ac:dyDescent="0.2">
      <c r="D18422" s="7"/>
      <c r="E18422"/>
      <c r="F18422"/>
      <c r="G18422"/>
      <c r="H18422"/>
      <c r="I18422"/>
    </row>
    <row r="18423" spans="4:9" x14ac:dyDescent="0.2">
      <c r="D18423" s="7"/>
      <c r="E18423"/>
      <c r="F18423"/>
      <c r="G18423"/>
      <c r="H18423"/>
      <c r="I18423"/>
    </row>
    <row r="18424" spans="4:9" x14ac:dyDescent="0.2">
      <c r="D18424" s="7"/>
      <c r="E18424"/>
      <c r="F18424"/>
      <c r="G18424"/>
      <c r="H18424"/>
      <c r="I18424"/>
    </row>
    <row r="18425" spans="4:9" x14ac:dyDescent="0.2">
      <c r="D18425" s="7"/>
      <c r="E18425"/>
      <c r="F18425"/>
      <c r="G18425"/>
      <c r="H18425"/>
      <c r="I18425"/>
    </row>
    <row r="18426" spans="4:9" x14ac:dyDescent="0.2">
      <c r="D18426" s="7"/>
      <c r="E18426"/>
      <c r="F18426"/>
      <c r="G18426"/>
      <c r="H18426"/>
      <c r="I18426"/>
    </row>
    <row r="18427" spans="4:9" x14ac:dyDescent="0.2">
      <c r="D18427" s="7"/>
      <c r="E18427"/>
      <c r="F18427"/>
      <c r="G18427"/>
      <c r="H18427"/>
      <c r="I18427"/>
    </row>
    <row r="18428" spans="4:9" x14ac:dyDescent="0.2">
      <c r="D18428" s="7"/>
      <c r="E18428"/>
      <c r="F18428"/>
      <c r="G18428"/>
      <c r="H18428"/>
      <c r="I18428"/>
    </row>
    <row r="18429" spans="4:9" x14ac:dyDescent="0.2">
      <c r="D18429" s="7"/>
      <c r="E18429"/>
      <c r="F18429"/>
      <c r="G18429"/>
      <c r="H18429"/>
      <c r="I18429"/>
    </row>
    <row r="18430" spans="4:9" x14ac:dyDescent="0.2">
      <c r="D18430" s="7"/>
      <c r="E18430"/>
      <c r="F18430"/>
      <c r="G18430"/>
      <c r="H18430"/>
      <c r="I18430"/>
    </row>
    <row r="18431" spans="4:9" x14ac:dyDescent="0.2">
      <c r="D18431" s="7"/>
      <c r="E18431"/>
      <c r="F18431"/>
      <c r="G18431"/>
      <c r="H18431"/>
      <c r="I18431"/>
    </row>
    <row r="18432" spans="4:9" x14ac:dyDescent="0.2">
      <c r="D18432" s="7"/>
      <c r="E18432"/>
      <c r="F18432"/>
      <c r="G18432"/>
      <c r="H18432"/>
      <c r="I18432"/>
    </row>
    <row r="18433" spans="4:9" x14ac:dyDescent="0.2">
      <c r="D18433" s="7"/>
      <c r="E18433"/>
      <c r="F18433"/>
      <c r="G18433"/>
      <c r="H18433"/>
      <c r="I18433"/>
    </row>
    <row r="18434" spans="4:9" x14ac:dyDescent="0.2">
      <c r="D18434" s="7"/>
      <c r="E18434"/>
      <c r="F18434"/>
      <c r="G18434"/>
      <c r="H18434"/>
      <c r="I18434"/>
    </row>
    <row r="18435" spans="4:9" x14ac:dyDescent="0.2">
      <c r="D18435" s="7"/>
      <c r="E18435"/>
      <c r="F18435"/>
      <c r="G18435"/>
      <c r="H18435"/>
      <c r="I18435"/>
    </row>
    <row r="18436" spans="4:9" x14ac:dyDescent="0.2">
      <c r="D18436" s="7"/>
      <c r="E18436"/>
      <c r="F18436"/>
      <c r="G18436"/>
      <c r="H18436"/>
      <c r="I18436"/>
    </row>
    <row r="18437" spans="4:9" x14ac:dyDescent="0.2">
      <c r="D18437" s="7"/>
      <c r="E18437"/>
      <c r="F18437"/>
      <c r="G18437"/>
      <c r="H18437"/>
      <c r="I18437"/>
    </row>
    <row r="18438" spans="4:9" x14ac:dyDescent="0.2">
      <c r="D18438" s="7"/>
      <c r="E18438"/>
      <c r="F18438"/>
      <c r="G18438"/>
      <c r="H18438"/>
      <c r="I18438"/>
    </row>
    <row r="18439" spans="4:9" x14ac:dyDescent="0.2">
      <c r="D18439" s="7"/>
      <c r="E18439"/>
      <c r="F18439"/>
      <c r="G18439"/>
      <c r="H18439"/>
      <c r="I18439"/>
    </row>
    <row r="18440" spans="4:9" x14ac:dyDescent="0.2">
      <c r="D18440" s="7"/>
      <c r="E18440"/>
      <c r="F18440"/>
      <c r="G18440"/>
      <c r="H18440"/>
      <c r="I18440"/>
    </row>
    <row r="18441" spans="4:9" x14ac:dyDescent="0.2">
      <c r="D18441" s="7"/>
      <c r="E18441"/>
      <c r="F18441"/>
      <c r="G18441"/>
      <c r="H18441"/>
      <c r="I18441"/>
    </row>
    <row r="18442" spans="4:9" x14ac:dyDescent="0.2">
      <c r="D18442" s="7"/>
      <c r="E18442"/>
      <c r="F18442"/>
      <c r="G18442"/>
      <c r="H18442"/>
      <c r="I18442"/>
    </row>
    <row r="18443" spans="4:9" x14ac:dyDescent="0.2">
      <c r="D18443" s="7"/>
      <c r="E18443"/>
      <c r="F18443"/>
      <c r="G18443"/>
      <c r="H18443"/>
      <c r="I18443"/>
    </row>
    <row r="18444" spans="4:9" x14ac:dyDescent="0.2">
      <c r="D18444" s="7"/>
      <c r="E18444"/>
      <c r="F18444"/>
      <c r="G18444"/>
      <c r="H18444"/>
      <c r="I18444"/>
    </row>
    <row r="18445" spans="4:9" x14ac:dyDescent="0.2">
      <c r="D18445" s="7"/>
      <c r="E18445"/>
      <c r="F18445"/>
      <c r="G18445"/>
      <c r="H18445"/>
      <c r="I18445"/>
    </row>
    <row r="18446" spans="4:9" x14ac:dyDescent="0.2">
      <c r="D18446" s="7"/>
      <c r="E18446"/>
      <c r="F18446"/>
      <c r="G18446"/>
      <c r="H18446"/>
      <c r="I18446"/>
    </row>
    <row r="18447" spans="4:9" x14ac:dyDescent="0.2">
      <c r="D18447" s="7"/>
      <c r="E18447"/>
      <c r="F18447"/>
      <c r="G18447"/>
      <c r="H18447"/>
      <c r="I18447"/>
    </row>
    <row r="18448" spans="4:9" x14ac:dyDescent="0.2">
      <c r="D18448" s="7"/>
      <c r="E18448"/>
      <c r="F18448"/>
      <c r="G18448"/>
      <c r="H18448"/>
      <c r="I18448"/>
    </row>
    <row r="18449" spans="4:9" x14ac:dyDescent="0.2">
      <c r="D18449" s="7"/>
      <c r="E18449"/>
      <c r="F18449"/>
      <c r="G18449"/>
      <c r="H18449"/>
      <c r="I18449"/>
    </row>
    <row r="18450" spans="4:9" x14ac:dyDescent="0.2">
      <c r="D18450" s="7"/>
      <c r="E18450"/>
      <c r="F18450"/>
      <c r="G18450"/>
      <c r="H18450"/>
      <c r="I18450"/>
    </row>
    <row r="18451" spans="4:9" x14ac:dyDescent="0.2">
      <c r="D18451" s="7"/>
      <c r="E18451"/>
      <c r="F18451"/>
      <c r="G18451"/>
      <c r="H18451"/>
      <c r="I18451"/>
    </row>
    <row r="18452" spans="4:9" x14ac:dyDescent="0.2">
      <c r="D18452" s="7"/>
      <c r="E18452"/>
      <c r="F18452"/>
      <c r="G18452"/>
      <c r="H18452"/>
      <c r="I18452"/>
    </row>
    <row r="18453" spans="4:9" x14ac:dyDescent="0.2">
      <c r="D18453" s="7"/>
      <c r="E18453"/>
      <c r="F18453"/>
      <c r="G18453"/>
      <c r="H18453"/>
      <c r="I18453"/>
    </row>
    <row r="18454" spans="4:9" x14ac:dyDescent="0.2">
      <c r="D18454" s="7"/>
      <c r="E18454"/>
      <c r="F18454"/>
      <c r="G18454"/>
      <c r="H18454"/>
      <c r="I18454"/>
    </row>
    <row r="18455" spans="4:9" x14ac:dyDescent="0.2">
      <c r="D18455" s="7"/>
      <c r="E18455"/>
      <c r="F18455"/>
      <c r="G18455"/>
      <c r="H18455"/>
      <c r="I18455"/>
    </row>
    <row r="18456" spans="4:9" x14ac:dyDescent="0.2">
      <c r="D18456" s="7"/>
      <c r="E18456"/>
      <c r="F18456"/>
      <c r="G18456"/>
      <c r="H18456"/>
      <c r="I18456"/>
    </row>
    <row r="18457" spans="4:9" x14ac:dyDescent="0.2">
      <c r="D18457" s="7"/>
      <c r="E18457"/>
      <c r="F18457"/>
      <c r="G18457"/>
      <c r="H18457"/>
      <c r="I18457"/>
    </row>
    <row r="18458" spans="4:9" x14ac:dyDescent="0.2">
      <c r="D18458" s="7"/>
      <c r="E18458"/>
      <c r="F18458"/>
      <c r="G18458"/>
      <c r="H18458"/>
      <c r="I18458"/>
    </row>
    <row r="18459" spans="4:9" x14ac:dyDescent="0.2">
      <c r="D18459" s="7"/>
      <c r="E18459"/>
      <c r="F18459"/>
      <c r="G18459"/>
      <c r="H18459"/>
      <c r="I18459"/>
    </row>
    <row r="18460" spans="4:9" x14ac:dyDescent="0.2">
      <c r="D18460" s="7"/>
      <c r="E18460"/>
      <c r="F18460"/>
      <c r="G18460"/>
      <c r="H18460"/>
      <c r="I18460"/>
    </row>
    <row r="18461" spans="4:9" x14ac:dyDescent="0.2">
      <c r="D18461" s="7"/>
      <c r="E18461"/>
      <c r="F18461"/>
      <c r="G18461"/>
      <c r="H18461"/>
      <c r="I18461"/>
    </row>
    <row r="18462" spans="4:9" x14ac:dyDescent="0.2">
      <c r="D18462" s="7"/>
      <c r="E18462"/>
      <c r="F18462"/>
      <c r="G18462"/>
      <c r="H18462"/>
      <c r="I18462"/>
    </row>
    <row r="18463" spans="4:9" x14ac:dyDescent="0.2">
      <c r="D18463" s="7"/>
      <c r="E18463"/>
      <c r="F18463"/>
      <c r="G18463"/>
      <c r="H18463"/>
      <c r="I18463"/>
    </row>
    <row r="18464" spans="4:9" x14ac:dyDescent="0.2">
      <c r="D18464" s="7"/>
      <c r="E18464"/>
      <c r="F18464"/>
      <c r="G18464"/>
      <c r="H18464"/>
      <c r="I18464"/>
    </row>
    <row r="18465" spans="4:9" x14ac:dyDescent="0.2">
      <c r="D18465" s="7"/>
      <c r="E18465"/>
      <c r="F18465"/>
      <c r="G18465"/>
      <c r="H18465"/>
      <c r="I18465"/>
    </row>
    <row r="18466" spans="4:9" x14ac:dyDescent="0.2">
      <c r="D18466" s="7"/>
      <c r="E18466"/>
      <c r="F18466"/>
      <c r="G18466"/>
      <c r="H18466"/>
      <c r="I18466"/>
    </row>
    <row r="18467" spans="4:9" x14ac:dyDescent="0.2">
      <c r="D18467" s="7"/>
      <c r="E18467"/>
      <c r="F18467"/>
      <c r="G18467"/>
      <c r="H18467"/>
      <c r="I18467"/>
    </row>
    <row r="18468" spans="4:9" x14ac:dyDescent="0.2">
      <c r="D18468" s="7"/>
      <c r="E18468"/>
      <c r="F18468"/>
      <c r="G18468"/>
      <c r="H18468"/>
      <c r="I18468"/>
    </row>
    <row r="18469" spans="4:9" x14ac:dyDescent="0.2">
      <c r="D18469" s="7"/>
      <c r="E18469"/>
      <c r="F18469"/>
      <c r="G18469"/>
      <c r="H18469"/>
      <c r="I18469"/>
    </row>
    <row r="18470" spans="4:9" x14ac:dyDescent="0.2">
      <c r="D18470" s="7"/>
      <c r="E18470"/>
      <c r="F18470"/>
      <c r="G18470"/>
      <c r="H18470"/>
      <c r="I18470"/>
    </row>
    <row r="18471" spans="4:9" x14ac:dyDescent="0.2">
      <c r="D18471" s="7"/>
      <c r="E18471"/>
      <c r="F18471"/>
      <c r="G18471"/>
      <c r="H18471"/>
      <c r="I18471"/>
    </row>
    <row r="18472" spans="4:9" x14ac:dyDescent="0.2">
      <c r="D18472" s="7"/>
      <c r="E18472"/>
      <c r="F18472"/>
      <c r="G18472"/>
      <c r="H18472"/>
      <c r="I18472"/>
    </row>
    <row r="18473" spans="4:9" x14ac:dyDescent="0.2">
      <c r="D18473" s="7"/>
      <c r="E18473"/>
      <c r="F18473"/>
      <c r="G18473"/>
      <c r="H18473"/>
      <c r="I18473"/>
    </row>
    <row r="18474" spans="4:9" x14ac:dyDescent="0.2">
      <c r="D18474" s="7"/>
      <c r="E18474"/>
      <c r="F18474"/>
      <c r="G18474"/>
      <c r="H18474"/>
      <c r="I18474"/>
    </row>
    <row r="18475" spans="4:9" x14ac:dyDescent="0.2">
      <c r="D18475" s="7"/>
      <c r="E18475"/>
      <c r="F18475"/>
      <c r="G18475"/>
      <c r="H18475"/>
      <c r="I18475"/>
    </row>
    <row r="18476" spans="4:9" x14ac:dyDescent="0.2">
      <c r="D18476" s="7"/>
      <c r="E18476"/>
      <c r="F18476"/>
      <c r="G18476"/>
      <c r="H18476"/>
      <c r="I18476"/>
    </row>
    <row r="18477" spans="4:9" x14ac:dyDescent="0.2">
      <c r="D18477" s="7"/>
      <c r="E18477"/>
      <c r="F18477"/>
      <c r="G18477"/>
      <c r="H18477"/>
      <c r="I18477"/>
    </row>
    <row r="18478" spans="4:9" x14ac:dyDescent="0.2">
      <c r="D18478" s="7"/>
      <c r="E18478"/>
      <c r="F18478"/>
      <c r="G18478"/>
      <c r="H18478"/>
      <c r="I18478"/>
    </row>
    <row r="18479" spans="4:9" x14ac:dyDescent="0.2">
      <c r="D18479" s="7"/>
      <c r="E18479"/>
      <c r="F18479"/>
      <c r="G18479"/>
      <c r="H18479"/>
      <c r="I18479"/>
    </row>
    <row r="18480" spans="4:9" x14ac:dyDescent="0.2">
      <c r="D18480" s="7"/>
      <c r="E18480"/>
      <c r="F18480"/>
      <c r="G18480"/>
      <c r="H18480"/>
      <c r="I18480"/>
    </row>
    <row r="18481" spans="4:9" x14ac:dyDescent="0.2">
      <c r="D18481" s="7"/>
      <c r="E18481"/>
      <c r="F18481"/>
      <c r="G18481"/>
      <c r="H18481"/>
      <c r="I18481"/>
    </row>
    <row r="18482" spans="4:9" x14ac:dyDescent="0.2">
      <c r="D18482" s="7"/>
      <c r="E18482"/>
      <c r="F18482"/>
      <c r="G18482"/>
      <c r="H18482"/>
      <c r="I18482"/>
    </row>
    <row r="18483" spans="4:9" x14ac:dyDescent="0.2">
      <c r="D18483" s="7"/>
      <c r="E18483"/>
      <c r="F18483"/>
      <c r="G18483"/>
      <c r="H18483"/>
      <c r="I18483"/>
    </row>
    <row r="18484" spans="4:9" x14ac:dyDescent="0.2">
      <c r="D18484" s="7"/>
      <c r="E18484"/>
      <c r="F18484"/>
      <c r="G18484"/>
      <c r="H18484"/>
      <c r="I18484"/>
    </row>
    <row r="18485" spans="4:9" x14ac:dyDescent="0.2">
      <c r="D18485" s="7"/>
      <c r="E18485"/>
      <c r="F18485"/>
      <c r="G18485"/>
      <c r="H18485"/>
      <c r="I18485"/>
    </row>
    <row r="18486" spans="4:9" x14ac:dyDescent="0.2">
      <c r="D18486" s="7"/>
      <c r="E18486"/>
      <c r="F18486"/>
      <c r="G18486"/>
      <c r="H18486"/>
      <c r="I18486"/>
    </row>
    <row r="18487" spans="4:9" x14ac:dyDescent="0.2">
      <c r="D18487" s="7"/>
      <c r="E18487"/>
      <c r="F18487"/>
      <c r="G18487"/>
      <c r="H18487"/>
      <c r="I18487"/>
    </row>
    <row r="18488" spans="4:9" x14ac:dyDescent="0.2">
      <c r="D18488" s="7"/>
      <c r="E18488"/>
      <c r="F18488"/>
      <c r="G18488"/>
      <c r="H18488"/>
      <c r="I18488"/>
    </row>
    <row r="18489" spans="4:9" x14ac:dyDescent="0.2">
      <c r="D18489" s="7"/>
      <c r="E18489"/>
      <c r="F18489"/>
      <c r="G18489"/>
      <c r="H18489"/>
      <c r="I18489"/>
    </row>
    <row r="18490" spans="4:9" x14ac:dyDescent="0.2">
      <c r="D18490" s="7"/>
      <c r="E18490"/>
      <c r="F18490"/>
      <c r="G18490"/>
      <c r="H18490"/>
      <c r="I18490"/>
    </row>
    <row r="18491" spans="4:9" x14ac:dyDescent="0.2">
      <c r="D18491" s="7"/>
      <c r="E18491"/>
      <c r="F18491"/>
      <c r="G18491"/>
      <c r="H18491"/>
      <c r="I18491"/>
    </row>
    <row r="18492" spans="4:9" x14ac:dyDescent="0.2">
      <c r="D18492" s="7"/>
      <c r="E18492"/>
      <c r="F18492"/>
      <c r="G18492"/>
      <c r="H18492"/>
      <c r="I18492"/>
    </row>
    <row r="18493" spans="4:9" x14ac:dyDescent="0.2">
      <c r="D18493" s="7"/>
      <c r="E18493"/>
      <c r="F18493"/>
      <c r="G18493"/>
      <c r="H18493"/>
      <c r="I18493"/>
    </row>
    <row r="18494" spans="4:9" x14ac:dyDescent="0.2">
      <c r="D18494" s="7"/>
      <c r="E18494"/>
      <c r="F18494"/>
      <c r="G18494"/>
      <c r="H18494"/>
      <c r="I18494"/>
    </row>
    <row r="18495" spans="4:9" x14ac:dyDescent="0.2">
      <c r="D18495" s="7"/>
      <c r="E18495"/>
      <c r="F18495"/>
      <c r="G18495"/>
      <c r="H18495"/>
      <c r="I18495"/>
    </row>
    <row r="18496" spans="4:9" x14ac:dyDescent="0.2">
      <c r="D18496" s="7"/>
      <c r="E18496"/>
      <c r="F18496"/>
      <c r="G18496"/>
      <c r="H18496"/>
      <c r="I18496"/>
    </row>
    <row r="18497" spans="4:9" x14ac:dyDescent="0.2">
      <c r="D18497" s="7"/>
      <c r="E18497"/>
      <c r="F18497"/>
      <c r="G18497"/>
      <c r="H18497"/>
      <c r="I18497"/>
    </row>
    <row r="18498" spans="4:9" x14ac:dyDescent="0.2">
      <c r="D18498" s="7"/>
      <c r="E18498"/>
      <c r="F18498"/>
      <c r="G18498"/>
      <c r="H18498"/>
      <c r="I18498"/>
    </row>
    <row r="18499" spans="4:9" x14ac:dyDescent="0.2">
      <c r="D18499" s="7"/>
      <c r="E18499"/>
      <c r="F18499"/>
      <c r="G18499"/>
      <c r="H18499"/>
      <c r="I18499"/>
    </row>
    <row r="18500" spans="4:9" x14ac:dyDescent="0.2">
      <c r="D18500" s="7"/>
      <c r="E18500"/>
      <c r="F18500"/>
      <c r="G18500"/>
      <c r="H18500"/>
      <c r="I18500"/>
    </row>
    <row r="18501" spans="4:9" x14ac:dyDescent="0.2">
      <c r="D18501" s="7"/>
      <c r="E18501"/>
      <c r="F18501"/>
      <c r="G18501"/>
      <c r="H18501"/>
      <c r="I18501"/>
    </row>
    <row r="18502" spans="4:9" x14ac:dyDescent="0.2">
      <c r="D18502" s="7"/>
      <c r="E18502"/>
      <c r="F18502"/>
      <c r="G18502"/>
      <c r="H18502"/>
      <c r="I18502"/>
    </row>
    <row r="18503" spans="4:9" x14ac:dyDescent="0.2">
      <c r="D18503" s="7"/>
      <c r="E18503"/>
      <c r="F18503"/>
      <c r="G18503"/>
      <c r="H18503"/>
      <c r="I18503"/>
    </row>
    <row r="18504" spans="4:9" x14ac:dyDescent="0.2">
      <c r="D18504" s="7"/>
      <c r="E18504"/>
      <c r="F18504"/>
      <c r="G18504"/>
      <c r="H18504"/>
      <c r="I18504"/>
    </row>
    <row r="18505" spans="4:9" x14ac:dyDescent="0.2">
      <c r="D18505" s="7"/>
      <c r="E18505"/>
      <c r="F18505"/>
      <c r="G18505"/>
      <c r="H18505"/>
      <c r="I18505"/>
    </row>
    <row r="18506" spans="4:9" x14ac:dyDescent="0.2">
      <c r="D18506" s="7"/>
      <c r="E18506"/>
      <c r="F18506"/>
      <c r="G18506"/>
      <c r="H18506"/>
      <c r="I18506"/>
    </row>
    <row r="18507" spans="4:9" x14ac:dyDescent="0.2">
      <c r="D18507" s="7"/>
      <c r="E18507"/>
      <c r="F18507"/>
      <c r="G18507"/>
      <c r="H18507"/>
      <c r="I18507"/>
    </row>
    <row r="18508" spans="4:9" x14ac:dyDescent="0.2">
      <c r="D18508" s="7"/>
      <c r="E18508"/>
      <c r="F18508"/>
      <c r="G18508"/>
      <c r="H18508"/>
      <c r="I18508"/>
    </row>
    <row r="18509" spans="4:9" x14ac:dyDescent="0.2">
      <c r="D18509" s="7"/>
      <c r="E18509"/>
      <c r="F18509"/>
      <c r="G18509"/>
      <c r="H18509"/>
      <c r="I18509"/>
    </row>
    <row r="18510" spans="4:9" x14ac:dyDescent="0.2">
      <c r="D18510" s="7"/>
      <c r="E18510"/>
      <c r="F18510"/>
      <c r="G18510"/>
      <c r="H18510"/>
      <c r="I18510"/>
    </row>
    <row r="18511" spans="4:9" x14ac:dyDescent="0.2">
      <c r="D18511" s="7"/>
      <c r="E18511"/>
      <c r="F18511"/>
      <c r="G18511"/>
      <c r="H18511"/>
      <c r="I18511"/>
    </row>
    <row r="18512" spans="4:9" x14ac:dyDescent="0.2">
      <c r="D18512" s="7"/>
      <c r="E18512"/>
      <c r="F18512"/>
      <c r="G18512"/>
      <c r="H18512"/>
      <c r="I18512"/>
    </row>
    <row r="18513" spans="4:9" x14ac:dyDescent="0.2">
      <c r="D18513" s="7"/>
      <c r="E18513"/>
      <c r="F18513"/>
      <c r="G18513"/>
      <c r="H18513"/>
      <c r="I18513"/>
    </row>
    <row r="18514" spans="4:9" x14ac:dyDescent="0.2">
      <c r="D18514" s="7"/>
      <c r="E18514"/>
      <c r="F18514"/>
      <c r="G18514"/>
      <c r="H18514"/>
      <c r="I18514"/>
    </row>
    <row r="18515" spans="4:9" x14ac:dyDescent="0.2">
      <c r="D18515" s="7"/>
      <c r="E18515"/>
      <c r="F18515"/>
      <c r="G18515"/>
      <c r="H18515"/>
      <c r="I18515"/>
    </row>
    <row r="18516" spans="4:9" x14ac:dyDescent="0.2">
      <c r="D18516" s="7"/>
      <c r="E18516"/>
      <c r="F18516"/>
      <c r="G18516"/>
      <c r="H18516"/>
      <c r="I18516"/>
    </row>
    <row r="18517" spans="4:9" x14ac:dyDescent="0.2">
      <c r="D18517" s="7"/>
      <c r="E18517"/>
      <c r="F18517"/>
      <c r="G18517"/>
      <c r="H18517"/>
      <c r="I18517"/>
    </row>
    <row r="18518" spans="4:9" x14ac:dyDescent="0.2">
      <c r="D18518" s="7"/>
      <c r="E18518"/>
      <c r="F18518"/>
      <c r="G18518"/>
      <c r="H18518"/>
      <c r="I18518"/>
    </row>
    <row r="18519" spans="4:9" x14ac:dyDescent="0.2">
      <c r="D18519" s="7"/>
      <c r="E18519"/>
      <c r="F18519"/>
      <c r="G18519"/>
      <c r="H18519"/>
      <c r="I18519"/>
    </row>
    <row r="18520" spans="4:9" x14ac:dyDescent="0.2">
      <c r="D18520" s="7"/>
      <c r="E18520"/>
      <c r="F18520"/>
      <c r="G18520"/>
      <c r="H18520"/>
      <c r="I18520"/>
    </row>
    <row r="18521" spans="4:9" x14ac:dyDescent="0.2">
      <c r="D18521" s="7"/>
      <c r="E18521"/>
      <c r="F18521"/>
      <c r="G18521"/>
      <c r="H18521"/>
      <c r="I18521"/>
    </row>
    <row r="18522" spans="4:9" x14ac:dyDescent="0.2">
      <c r="D18522" s="7"/>
      <c r="E18522"/>
      <c r="F18522"/>
      <c r="G18522"/>
      <c r="H18522"/>
      <c r="I18522"/>
    </row>
    <row r="18523" spans="4:9" x14ac:dyDescent="0.2">
      <c r="D18523" s="7"/>
      <c r="E18523"/>
      <c r="F18523"/>
      <c r="G18523"/>
      <c r="H18523"/>
      <c r="I18523"/>
    </row>
    <row r="18524" spans="4:9" x14ac:dyDescent="0.2">
      <c r="D18524" s="7"/>
      <c r="E18524"/>
      <c r="F18524"/>
      <c r="G18524"/>
      <c r="H18524"/>
      <c r="I18524"/>
    </row>
    <row r="18525" spans="4:9" x14ac:dyDescent="0.2">
      <c r="D18525" s="7"/>
      <c r="E18525"/>
      <c r="F18525"/>
      <c r="G18525"/>
      <c r="H18525"/>
      <c r="I18525"/>
    </row>
    <row r="18526" spans="4:9" x14ac:dyDescent="0.2">
      <c r="D18526" s="7"/>
      <c r="E18526"/>
      <c r="F18526"/>
      <c r="G18526"/>
      <c r="H18526"/>
      <c r="I18526"/>
    </row>
    <row r="18527" spans="4:9" x14ac:dyDescent="0.2">
      <c r="D18527" s="7"/>
      <c r="E18527"/>
      <c r="F18527"/>
      <c r="G18527"/>
      <c r="H18527"/>
      <c r="I18527"/>
    </row>
    <row r="18528" spans="4:9" x14ac:dyDescent="0.2">
      <c r="D18528" s="7"/>
      <c r="E18528"/>
      <c r="F18528"/>
      <c r="G18528"/>
      <c r="H18528"/>
      <c r="I18528"/>
    </row>
    <row r="18529" spans="4:9" x14ac:dyDescent="0.2">
      <c r="D18529" s="7"/>
      <c r="E18529"/>
      <c r="F18529"/>
      <c r="G18529"/>
      <c r="H18529"/>
      <c r="I18529"/>
    </row>
    <row r="18530" spans="4:9" x14ac:dyDescent="0.2">
      <c r="D18530" s="7"/>
      <c r="E18530"/>
      <c r="F18530"/>
      <c r="G18530"/>
      <c r="H18530"/>
      <c r="I18530"/>
    </row>
    <row r="18531" spans="4:9" x14ac:dyDescent="0.2">
      <c r="D18531" s="7"/>
      <c r="E18531"/>
      <c r="F18531"/>
      <c r="G18531"/>
      <c r="H18531"/>
      <c r="I18531"/>
    </row>
    <row r="18532" spans="4:9" x14ac:dyDescent="0.2">
      <c r="D18532" s="7"/>
      <c r="E18532"/>
      <c r="F18532"/>
      <c r="G18532"/>
      <c r="H18532"/>
      <c r="I18532"/>
    </row>
    <row r="18533" spans="4:9" x14ac:dyDescent="0.2">
      <c r="D18533" s="7"/>
      <c r="E18533"/>
      <c r="F18533"/>
      <c r="G18533"/>
      <c r="H18533"/>
      <c r="I18533"/>
    </row>
    <row r="18534" spans="4:9" x14ac:dyDescent="0.2">
      <c r="D18534" s="7"/>
      <c r="E18534"/>
      <c r="F18534"/>
      <c r="G18534"/>
      <c r="H18534"/>
      <c r="I18534"/>
    </row>
    <row r="18535" spans="4:9" x14ac:dyDescent="0.2">
      <c r="D18535" s="7"/>
      <c r="E18535"/>
      <c r="F18535"/>
      <c r="G18535"/>
      <c r="H18535"/>
      <c r="I18535"/>
    </row>
    <row r="18536" spans="4:9" x14ac:dyDescent="0.2">
      <c r="D18536" s="7"/>
      <c r="E18536"/>
      <c r="F18536"/>
      <c r="G18536"/>
      <c r="H18536"/>
      <c r="I18536"/>
    </row>
    <row r="18537" spans="4:9" x14ac:dyDescent="0.2">
      <c r="D18537" s="7"/>
      <c r="E18537"/>
      <c r="F18537"/>
      <c r="G18537"/>
      <c r="H18537"/>
      <c r="I18537"/>
    </row>
    <row r="18538" spans="4:9" x14ac:dyDescent="0.2">
      <c r="D18538" s="7"/>
      <c r="E18538"/>
      <c r="F18538"/>
      <c r="G18538"/>
      <c r="H18538"/>
      <c r="I18538"/>
    </row>
    <row r="18539" spans="4:9" x14ac:dyDescent="0.2">
      <c r="D18539" s="7"/>
      <c r="E18539"/>
      <c r="F18539"/>
      <c r="G18539"/>
      <c r="H18539"/>
      <c r="I18539"/>
    </row>
    <row r="18540" spans="4:9" x14ac:dyDescent="0.2">
      <c r="D18540" s="7"/>
      <c r="E18540"/>
      <c r="F18540"/>
      <c r="G18540"/>
      <c r="H18540"/>
      <c r="I18540"/>
    </row>
    <row r="18541" spans="4:9" x14ac:dyDescent="0.2">
      <c r="D18541" s="7"/>
      <c r="E18541"/>
      <c r="F18541"/>
      <c r="G18541"/>
      <c r="H18541"/>
      <c r="I18541"/>
    </row>
    <row r="18542" spans="4:9" x14ac:dyDescent="0.2">
      <c r="D18542" s="7"/>
      <c r="E18542"/>
      <c r="F18542"/>
      <c r="G18542"/>
      <c r="H18542"/>
      <c r="I18542"/>
    </row>
    <row r="18543" spans="4:9" x14ac:dyDescent="0.2">
      <c r="D18543" s="7"/>
      <c r="E18543"/>
      <c r="F18543"/>
      <c r="G18543"/>
      <c r="H18543"/>
      <c r="I18543"/>
    </row>
    <row r="18544" spans="4:9" x14ac:dyDescent="0.2">
      <c r="D18544" s="7"/>
      <c r="E18544"/>
      <c r="F18544"/>
      <c r="G18544"/>
      <c r="H18544"/>
      <c r="I18544"/>
    </row>
    <row r="18545" spans="4:9" x14ac:dyDescent="0.2">
      <c r="D18545" s="7"/>
      <c r="E18545"/>
      <c r="F18545"/>
      <c r="G18545"/>
      <c r="H18545"/>
      <c r="I18545"/>
    </row>
    <row r="18546" spans="4:9" x14ac:dyDescent="0.2">
      <c r="D18546" s="7"/>
      <c r="E18546"/>
      <c r="F18546"/>
      <c r="G18546"/>
      <c r="H18546"/>
      <c r="I18546"/>
    </row>
    <row r="18547" spans="4:9" x14ac:dyDescent="0.2">
      <c r="D18547" s="7"/>
      <c r="E18547"/>
      <c r="F18547"/>
      <c r="G18547"/>
      <c r="H18547"/>
      <c r="I18547"/>
    </row>
    <row r="18548" spans="4:9" x14ac:dyDescent="0.2">
      <c r="D18548" s="7"/>
      <c r="E18548"/>
      <c r="F18548"/>
      <c r="G18548"/>
      <c r="H18548"/>
      <c r="I18548"/>
    </row>
    <row r="18549" spans="4:9" x14ac:dyDescent="0.2">
      <c r="D18549" s="7"/>
      <c r="E18549"/>
      <c r="F18549"/>
      <c r="G18549"/>
      <c r="H18549"/>
      <c r="I18549"/>
    </row>
    <row r="18550" spans="4:9" x14ac:dyDescent="0.2">
      <c r="D18550" s="7"/>
      <c r="E18550"/>
      <c r="F18550"/>
      <c r="G18550"/>
      <c r="H18550"/>
      <c r="I18550"/>
    </row>
    <row r="18551" spans="4:9" x14ac:dyDescent="0.2">
      <c r="D18551" s="7"/>
      <c r="E18551"/>
      <c r="F18551"/>
      <c r="G18551"/>
      <c r="H18551"/>
      <c r="I18551"/>
    </row>
    <row r="18552" spans="4:9" x14ac:dyDescent="0.2">
      <c r="D18552" s="7"/>
      <c r="E18552"/>
      <c r="F18552"/>
      <c r="G18552"/>
      <c r="H18552"/>
      <c r="I18552"/>
    </row>
    <row r="18553" spans="4:9" x14ac:dyDescent="0.2">
      <c r="D18553" s="7"/>
      <c r="E18553"/>
      <c r="F18553"/>
      <c r="G18553"/>
      <c r="H18553"/>
      <c r="I18553"/>
    </row>
    <row r="18554" spans="4:9" x14ac:dyDescent="0.2">
      <c r="D18554" s="7"/>
      <c r="E18554"/>
      <c r="F18554"/>
      <c r="G18554"/>
      <c r="H18554"/>
      <c r="I18554"/>
    </row>
    <row r="18555" spans="4:9" x14ac:dyDescent="0.2">
      <c r="D18555" s="7"/>
      <c r="E18555"/>
      <c r="F18555"/>
      <c r="G18555"/>
      <c r="H18555"/>
      <c r="I18555"/>
    </row>
    <row r="18556" spans="4:9" x14ac:dyDescent="0.2">
      <c r="D18556" s="7"/>
      <c r="E18556"/>
      <c r="F18556"/>
      <c r="G18556"/>
      <c r="H18556"/>
      <c r="I18556"/>
    </row>
    <row r="18557" spans="4:9" x14ac:dyDescent="0.2">
      <c r="D18557" s="7"/>
      <c r="E18557"/>
      <c r="F18557"/>
      <c r="G18557"/>
      <c r="H18557"/>
      <c r="I18557"/>
    </row>
    <row r="18558" spans="4:9" x14ac:dyDescent="0.2">
      <c r="D18558" s="7"/>
      <c r="E18558"/>
      <c r="F18558"/>
      <c r="G18558"/>
      <c r="H18558"/>
      <c r="I18558"/>
    </row>
    <row r="18559" spans="4:9" x14ac:dyDescent="0.2">
      <c r="D18559" s="7"/>
      <c r="E18559"/>
      <c r="F18559"/>
      <c r="G18559"/>
      <c r="H18559"/>
      <c r="I18559"/>
    </row>
    <row r="18560" spans="4:9" x14ac:dyDescent="0.2">
      <c r="D18560" s="7"/>
      <c r="E18560"/>
      <c r="F18560"/>
      <c r="G18560"/>
      <c r="H18560"/>
      <c r="I18560"/>
    </row>
    <row r="18561" spans="4:9" x14ac:dyDescent="0.2">
      <c r="D18561" s="7"/>
      <c r="E18561"/>
      <c r="F18561"/>
      <c r="G18561"/>
      <c r="H18561"/>
      <c r="I18561"/>
    </row>
    <row r="18562" spans="4:9" x14ac:dyDescent="0.2">
      <c r="D18562" s="7"/>
      <c r="E18562"/>
      <c r="F18562"/>
      <c r="G18562"/>
      <c r="H18562"/>
      <c r="I18562"/>
    </row>
    <row r="18563" spans="4:9" x14ac:dyDescent="0.2">
      <c r="D18563" s="7"/>
      <c r="E18563"/>
      <c r="F18563"/>
      <c r="G18563"/>
      <c r="H18563"/>
      <c r="I18563"/>
    </row>
    <row r="18564" spans="4:9" x14ac:dyDescent="0.2">
      <c r="D18564" s="7"/>
      <c r="E18564"/>
      <c r="F18564"/>
      <c r="G18564"/>
      <c r="H18564"/>
      <c r="I18564"/>
    </row>
    <row r="18565" spans="4:9" x14ac:dyDescent="0.2">
      <c r="D18565" s="7"/>
      <c r="E18565"/>
      <c r="F18565"/>
      <c r="G18565"/>
      <c r="H18565"/>
      <c r="I18565"/>
    </row>
    <row r="18566" spans="4:9" x14ac:dyDescent="0.2">
      <c r="D18566" s="7"/>
      <c r="E18566"/>
      <c r="F18566"/>
      <c r="G18566"/>
      <c r="H18566"/>
      <c r="I18566"/>
    </row>
    <row r="18567" spans="4:9" x14ac:dyDescent="0.2">
      <c r="D18567" s="7"/>
      <c r="E18567"/>
      <c r="F18567"/>
      <c r="G18567"/>
      <c r="H18567"/>
      <c r="I18567"/>
    </row>
    <row r="18568" spans="4:9" x14ac:dyDescent="0.2">
      <c r="D18568" s="7"/>
      <c r="E18568"/>
      <c r="F18568"/>
      <c r="G18568"/>
      <c r="H18568"/>
      <c r="I18568"/>
    </row>
    <row r="18569" spans="4:9" x14ac:dyDescent="0.2">
      <c r="D18569" s="7"/>
      <c r="E18569"/>
      <c r="F18569"/>
      <c r="G18569"/>
      <c r="H18569"/>
      <c r="I18569"/>
    </row>
    <row r="18570" spans="4:9" x14ac:dyDescent="0.2">
      <c r="D18570" s="7"/>
      <c r="E18570"/>
      <c r="F18570"/>
      <c r="G18570"/>
      <c r="H18570"/>
      <c r="I18570"/>
    </row>
    <row r="18571" spans="4:9" x14ac:dyDescent="0.2">
      <c r="D18571" s="7"/>
      <c r="E18571"/>
      <c r="F18571"/>
      <c r="G18571"/>
      <c r="H18571"/>
      <c r="I18571"/>
    </row>
    <row r="18572" spans="4:9" x14ac:dyDescent="0.2">
      <c r="D18572" s="7"/>
      <c r="E18572"/>
      <c r="F18572"/>
      <c r="G18572"/>
      <c r="H18572"/>
      <c r="I18572"/>
    </row>
    <row r="18573" spans="4:9" x14ac:dyDescent="0.2">
      <c r="D18573" s="7"/>
      <c r="E18573"/>
      <c r="F18573"/>
      <c r="G18573"/>
      <c r="H18573"/>
      <c r="I18573"/>
    </row>
    <row r="18574" spans="4:9" x14ac:dyDescent="0.2">
      <c r="D18574" s="7"/>
      <c r="E18574"/>
      <c r="F18574"/>
      <c r="G18574"/>
      <c r="H18574"/>
      <c r="I18574"/>
    </row>
    <row r="18575" spans="4:9" x14ac:dyDescent="0.2">
      <c r="D18575" s="7"/>
      <c r="E18575"/>
      <c r="F18575"/>
      <c r="G18575"/>
      <c r="H18575"/>
      <c r="I18575"/>
    </row>
    <row r="18576" spans="4:9" x14ac:dyDescent="0.2">
      <c r="D18576" s="7"/>
      <c r="E18576"/>
      <c r="F18576"/>
      <c r="G18576"/>
      <c r="H18576"/>
      <c r="I18576"/>
    </row>
    <row r="18577" spans="4:9" x14ac:dyDescent="0.2">
      <c r="D18577" s="7"/>
      <c r="E18577"/>
      <c r="F18577"/>
      <c r="G18577"/>
      <c r="H18577"/>
      <c r="I18577"/>
    </row>
    <row r="18578" spans="4:9" x14ac:dyDescent="0.2">
      <c r="D18578" s="7"/>
      <c r="E18578"/>
      <c r="F18578"/>
      <c r="G18578"/>
      <c r="H18578"/>
      <c r="I18578"/>
    </row>
    <row r="18579" spans="4:9" x14ac:dyDescent="0.2">
      <c r="D18579" s="7"/>
      <c r="E18579"/>
      <c r="F18579"/>
      <c r="G18579"/>
      <c r="H18579"/>
      <c r="I18579"/>
    </row>
    <row r="18580" spans="4:9" x14ac:dyDescent="0.2">
      <c r="D18580" s="7"/>
      <c r="E18580"/>
      <c r="F18580"/>
      <c r="G18580"/>
      <c r="H18580"/>
      <c r="I18580"/>
    </row>
    <row r="18581" spans="4:9" x14ac:dyDescent="0.2">
      <c r="D18581" s="7"/>
      <c r="E18581"/>
      <c r="F18581"/>
      <c r="G18581"/>
      <c r="H18581"/>
      <c r="I18581"/>
    </row>
    <row r="18582" spans="4:9" x14ac:dyDescent="0.2">
      <c r="D18582" s="7"/>
      <c r="E18582"/>
      <c r="F18582"/>
      <c r="G18582"/>
      <c r="H18582"/>
      <c r="I18582"/>
    </row>
    <row r="18583" spans="4:9" x14ac:dyDescent="0.2">
      <c r="D18583" s="7"/>
      <c r="E18583"/>
      <c r="F18583"/>
      <c r="G18583"/>
      <c r="H18583"/>
      <c r="I18583"/>
    </row>
    <row r="18584" spans="4:9" x14ac:dyDescent="0.2">
      <c r="D18584" s="7"/>
      <c r="E18584"/>
      <c r="F18584"/>
      <c r="G18584"/>
      <c r="H18584"/>
      <c r="I18584"/>
    </row>
    <row r="18585" spans="4:9" x14ac:dyDescent="0.2">
      <c r="D18585" s="7"/>
      <c r="E18585"/>
      <c r="F18585"/>
      <c r="G18585"/>
      <c r="H18585"/>
      <c r="I18585"/>
    </row>
    <row r="18586" spans="4:9" x14ac:dyDescent="0.2">
      <c r="D18586" s="7"/>
      <c r="E18586"/>
      <c r="F18586"/>
      <c r="G18586"/>
      <c r="H18586"/>
      <c r="I18586"/>
    </row>
    <row r="18587" spans="4:9" x14ac:dyDescent="0.2">
      <c r="D18587" s="7"/>
      <c r="E18587"/>
      <c r="F18587"/>
      <c r="G18587"/>
      <c r="H18587"/>
      <c r="I18587"/>
    </row>
    <row r="18588" spans="4:9" x14ac:dyDescent="0.2">
      <c r="D18588" s="7"/>
      <c r="E18588"/>
      <c r="F18588"/>
      <c r="G18588"/>
      <c r="H18588"/>
      <c r="I18588"/>
    </row>
    <row r="18589" spans="4:9" x14ac:dyDescent="0.2">
      <c r="D18589" s="7"/>
      <c r="E18589"/>
      <c r="F18589"/>
      <c r="G18589"/>
      <c r="H18589"/>
      <c r="I18589"/>
    </row>
    <row r="18590" spans="4:9" x14ac:dyDescent="0.2">
      <c r="D18590" s="7"/>
      <c r="E18590"/>
      <c r="F18590"/>
      <c r="G18590"/>
      <c r="H18590"/>
      <c r="I18590"/>
    </row>
    <row r="18591" spans="4:9" x14ac:dyDescent="0.2">
      <c r="D18591" s="7"/>
      <c r="E18591"/>
      <c r="F18591"/>
      <c r="G18591"/>
      <c r="H18591"/>
      <c r="I18591"/>
    </row>
    <row r="18592" spans="4:9" x14ac:dyDescent="0.2">
      <c r="D18592" s="7"/>
      <c r="E18592"/>
      <c r="F18592"/>
      <c r="G18592"/>
      <c r="H18592"/>
      <c r="I18592"/>
    </row>
    <row r="18593" spans="4:9" x14ac:dyDescent="0.2">
      <c r="D18593" s="7"/>
      <c r="E18593"/>
      <c r="F18593"/>
      <c r="G18593"/>
      <c r="H18593"/>
      <c r="I18593"/>
    </row>
    <row r="18594" spans="4:9" x14ac:dyDescent="0.2">
      <c r="D18594" s="7"/>
      <c r="E18594"/>
      <c r="F18594"/>
      <c r="G18594"/>
      <c r="H18594"/>
      <c r="I18594"/>
    </row>
    <row r="18595" spans="4:9" x14ac:dyDescent="0.2">
      <c r="D18595" s="7"/>
      <c r="E18595"/>
      <c r="F18595"/>
      <c r="G18595"/>
      <c r="H18595"/>
      <c r="I18595"/>
    </row>
    <row r="18596" spans="4:9" x14ac:dyDescent="0.2">
      <c r="D18596" s="7"/>
      <c r="E18596"/>
      <c r="F18596"/>
      <c r="G18596"/>
      <c r="H18596"/>
      <c r="I18596"/>
    </row>
    <row r="18597" spans="4:9" x14ac:dyDescent="0.2">
      <c r="D18597" s="7"/>
      <c r="E18597"/>
      <c r="F18597"/>
      <c r="G18597"/>
      <c r="H18597"/>
      <c r="I18597"/>
    </row>
    <row r="18598" spans="4:9" x14ac:dyDescent="0.2">
      <c r="D18598" s="7"/>
      <c r="E18598"/>
      <c r="F18598"/>
      <c r="G18598"/>
      <c r="H18598"/>
      <c r="I18598"/>
    </row>
    <row r="18599" spans="4:9" x14ac:dyDescent="0.2">
      <c r="D18599" s="7"/>
      <c r="E18599"/>
      <c r="F18599"/>
      <c r="G18599"/>
      <c r="H18599"/>
      <c r="I18599"/>
    </row>
    <row r="18600" spans="4:9" x14ac:dyDescent="0.2">
      <c r="D18600" s="7"/>
      <c r="E18600"/>
      <c r="F18600"/>
      <c r="G18600"/>
      <c r="H18600"/>
      <c r="I18600"/>
    </row>
    <row r="18601" spans="4:9" x14ac:dyDescent="0.2">
      <c r="D18601" s="7"/>
      <c r="E18601"/>
      <c r="F18601"/>
      <c r="G18601"/>
      <c r="H18601"/>
      <c r="I18601"/>
    </row>
    <row r="18602" spans="4:9" x14ac:dyDescent="0.2">
      <c r="D18602" s="7"/>
      <c r="E18602"/>
      <c r="F18602"/>
      <c r="G18602"/>
      <c r="H18602"/>
      <c r="I18602"/>
    </row>
    <row r="18603" spans="4:9" x14ac:dyDescent="0.2">
      <c r="D18603" s="7"/>
      <c r="E18603"/>
      <c r="F18603"/>
      <c r="G18603"/>
      <c r="H18603"/>
      <c r="I18603"/>
    </row>
    <row r="18604" spans="4:9" x14ac:dyDescent="0.2">
      <c r="D18604" s="7"/>
      <c r="E18604"/>
      <c r="F18604"/>
      <c r="G18604"/>
      <c r="H18604"/>
      <c r="I18604"/>
    </row>
    <row r="18605" spans="4:9" x14ac:dyDescent="0.2">
      <c r="D18605" s="7"/>
      <c r="E18605"/>
      <c r="F18605"/>
      <c r="G18605"/>
      <c r="H18605"/>
      <c r="I18605"/>
    </row>
    <row r="18606" spans="4:9" x14ac:dyDescent="0.2">
      <c r="D18606" s="7"/>
      <c r="E18606"/>
      <c r="F18606"/>
      <c r="G18606"/>
      <c r="H18606"/>
      <c r="I18606"/>
    </row>
    <row r="18607" spans="4:9" x14ac:dyDescent="0.2">
      <c r="D18607" s="7"/>
      <c r="E18607"/>
      <c r="F18607"/>
      <c r="G18607"/>
      <c r="H18607"/>
      <c r="I18607"/>
    </row>
    <row r="18608" spans="4:9" x14ac:dyDescent="0.2">
      <c r="D18608" s="7"/>
      <c r="E18608"/>
      <c r="F18608"/>
      <c r="G18608"/>
      <c r="H18608"/>
      <c r="I18608"/>
    </row>
    <row r="18609" spans="4:9" x14ac:dyDescent="0.2">
      <c r="D18609" s="7"/>
      <c r="E18609"/>
      <c r="F18609"/>
      <c r="G18609"/>
      <c r="H18609"/>
      <c r="I18609"/>
    </row>
    <row r="18610" spans="4:9" x14ac:dyDescent="0.2">
      <c r="D18610" s="7"/>
      <c r="E18610"/>
      <c r="F18610"/>
      <c r="G18610"/>
      <c r="H18610"/>
      <c r="I18610"/>
    </row>
    <row r="18611" spans="4:9" x14ac:dyDescent="0.2">
      <c r="D18611" s="7"/>
      <c r="E18611"/>
      <c r="F18611"/>
      <c r="G18611"/>
      <c r="H18611"/>
      <c r="I18611"/>
    </row>
    <row r="18612" spans="4:9" x14ac:dyDescent="0.2">
      <c r="D18612" s="7"/>
      <c r="E18612"/>
      <c r="F18612"/>
      <c r="G18612"/>
      <c r="H18612"/>
      <c r="I18612"/>
    </row>
    <row r="18613" spans="4:9" x14ac:dyDescent="0.2">
      <c r="D18613" s="7"/>
      <c r="E18613"/>
      <c r="F18613"/>
      <c r="G18613"/>
      <c r="H18613"/>
      <c r="I18613"/>
    </row>
    <row r="18614" spans="4:9" x14ac:dyDescent="0.2">
      <c r="D18614" s="7"/>
      <c r="E18614"/>
      <c r="F18614"/>
      <c r="G18614"/>
      <c r="H18614"/>
      <c r="I18614"/>
    </row>
    <row r="18615" spans="4:9" x14ac:dyDescent="0.2">
      <c r="D18615" s="7"/>
      <c r="E18615"/>
      <c r="F18615"/>
      <c r="G18615"/>
      <c r="H18615"/>
      <c r="I18615"/>
    </row>
    <row r="18616" spans="4:9" x14ac:dyDescent="0.2">
      <c r="D18616" s="7"/>
      <c r="E18616"/>
      <c r="F18616"/>
      <c r="G18616"/>
      <c r="H18616"/>
      <c r="I18616"/>
    </row>
    <row r="18617" spans="4:9" x14ac:dyDescent="0.2">
      <c r="D18617" s="7"/>
      <c r="E18617"/>
      <c r="F18617"/>
      <c r="G18617"/>
      <c r="H18617"/>
      <c r="I18617"/>
    </row>
    <row r="18618" spans="4:9" x14ac:dyDescent="0.2">
      <c r="D18618" s="7"/>
      <c r="E18618"/>
      <c r="F18618"/>
      <c r="G18618"/>
      <c r="H18618"/>
      <c r="I18618"/>
    </row>
    <row r="18619" spans="4:9" x14ac:dyDescent="0.2">
      <c r="D18619" s="7"/>
      <c r="E18619"/>
      <c r="F18619"/>
      <c r="G18619"/>
      <c r="H18619"/>
      <c r="I18619"/>
    </row>
    <row r="18620" spans="4:9" x14ac:dyDescent="0.2">
      <c r="D18620" s="7"/>
      <c r="E18620"/>
      <c r="F18620"/>
      <c r="G18620"/>
      <c r="H18620"/>
      <c r="I18620"/>
    </row>
    <row r="18621" spans="4:9" x14ac:dyDescent="0.2">
      <c r="D18621" s="7"/>
      <c r="E18621"/>
      <c r="F18621"/>
      <c r="G18621"/>
      <c r="H18621"/>
      <c r="I18621"/>
    </row>
    <row r="18622" spans="4:9" x14ac:dyDescent="0.2">
      <c r="D18622" s="7"/>
      <c r="E18622"/>
      <c r="F18622"/>
      <c r="G18622"/>
      <c r="H18622"/>
      <c r="I18622"/>
    </row>
    <row r="18623" spans="4:9" x14ac:dyDescent="0.2">
      <c r="D18623" s="7"/>
      <c r="E18623"/>
      <c r="F18623"/>
      <c r="G18623"/>
      <c r="H18623"/>
      <c r="I18623"/>
    </row>
    <row r="18624" spans="4:9" x14ac:dyDescent="0.2">
      <c r="D18624" s="7"/>
      <c r="E18624"/>
      <c r="F18624"/>
      <c r="G18624"/>
      <c r="H18624"/>
      <c r="I18624"/>
    </row>
    <row r="18625" spans="4:9" x14ac:dyDescent="0.2">
      <c r="D18625" s="7"/>
      <c r="E18625"/>
      <c r="F18625"/>
      <c r="G18625"/>
      <c r="H18625"/>
      <c r="I18625"/>
    </row>
    <row r="18626" spans="4:9" x14ac:dyDescent="0.2">
      <c r="D18626" s="7"/>
      <c r="E18626"/>
      <c r="F18626"/>
      <c r="G18626"/>
      <c r="H18626"/>
      <c r="I18626"/>
    </row>
    <row r="18627" spans="4:9" x14ac:dyDescent="0.2">
      <c r="D18627" s="7"/>
      <c r="E18627"/>
      <c r="F18627"/>
      <c r="G18627"/>
      <c r="H18627"/>
      <c r="I18627"/>
    </row>
    <row r="18628" spans="4:9" x14ac:dyDescent="0.2">
      <c r="D18628" s="7"/>
      <c r="E18628"/>
      <c r="F18628"/>
      <c r="G18628"/>
      <c r="H18628"/>
      <c r="I18628"/>
    </row>
    <row r="18629" spans="4:9" x14ac:dyDescent="0.2">
      <c r="D18629" s="7"/>
      <c r="E18629"/>
      <c r="F18629"/>
      <c r="G18629"/>
      <c r="H18629"/>
      <c r="I18629"/>
    </row>
    <row r="18630" spans="4:9" x14ac:dyDescent="0.2">
      <c r="D18630" s="7"/>
      <c r="E18630"/>
      <c r="F18630"/>
      <c r="G18630"/>
      <c r="H18630"/>
      <c r="I18630"/>
    </row>
    <row r="18631" spans="4:9" x14ac:dyDescent="0.2">
      <c r="D18631" s="7"/>
      <c r="E18631"/>
      <c r="F18631"/>
      <c r="G18631"/>
      <c r="H18631"/>
      <c r="I18631"/>
    </row>
    <row r="18632" spans="4:9" x14ac:dyDescent="0.2">
      <c r="D18632" s="7"/>
      <c r="E18632"/>
      <c r="F18632"/>
      <c r="G18632"/>
      <c r="H18632"/>
      <c r="I18632"/>
    </row>
    <row r="18633" spans="4:9" x14ac:dyDescent="0.2">
      <c r="D18633" s="7"/>
      <c r="E18633"/>
      <c r="F18633"/>
      <c r="G18633"/>
      <c r="H18633"/>
      <c r="I18633"/>
    </row>
    <row r="18634" spans="4:9" x14ac:dyDescent="0.2">
      <c r="D18634" s="7"/>
      <c r="E18634"/>
      <c r="F18634"/>
      <c r="G18634"/>
      <c r="H18634"/>
      <c r="I18634"/>
    </row>
    <row r="18635" spans="4:9" x14ac:dyDescent="0.2">
      <c r="D18635" s="7"/>
      <c r="E18635"/>
      <c r="F18635"/>
      <c r="G18635"/>
      <c r="H18635"/>
      <c r="I18635"/>
    </row>
    <row r="18636" spans="4:9" x14ac:dyDescent="0.2">
      <c r="D18636" s="7"/>
      <c r="E18636"/>
      <c r="F18636"/>
      <c r="G18636"/>
      <c r="H18636"/>
      <c r="I18636"/>
    </row>
    <row r="18637" spans="4:9" x14ac:dyDescent="0.2">
      <c r="D18637" s="7"/>
      <c r="E18637"/>
      <c r="F18637"/>
      <c r="G18637"/>
      <c r="H18637"/>
      <c r="I18637"/>
    </row>
    <row r="18638" spans="4:9" x14ac:dyDescent="0.2">
      <c r="D18638" s="7"/>
      <c r="E18638"/>
      <c r="F18638"/>
      <c r="G18638"/>
      <c r="H18638"/>
      <c r="I18638"/>
    </row>
    <row r="18639" spans="4:9" x14ac:dyDescent="0.2">
      <c r="D18639" s="7"/>
      <c r="E18639"/>
      <c r="F18639"/>
      <c r="G18639"/>
      <c r="H18639"/>
      <c r="I18639"/>
    </row>
    <row r="18640" spans="4:9" x14ac:dyDescent="0.2">
      <c r="D18640" s="7"/>
      <c r="E18640"/>
      <c r="F18640"/>
      <c r="G18640"/>
      <c r="H18640"/>
      <c r="I18640"/>
    </row>
    <row r="18641" spans="4:9" x14ac:dyDescent="0.2">
      <c r="D18641" s="7"/>
      <c r="E18641"/>
      <c r="F18641"/>
      <c r="G18641"/>
      <c r="H18641"/>
      <c r="I18641"/>
    </row>
    <row r="18642" spans="4:9" x14ac:dyDescent="0.2">
      <c r="D18642" s="7"/>
      <c r="E18642"/>
      <c r="F18642"/>
      <c r="G18642"/>
      <c r="H18642"/>
      <c r="I18642"/>
    </row>
    <row r="18643" spans="4:9" x14ac:dyDescent="0.2">
      <c r="D18643" s="7"/>
      <c r="E18643"/>
      <c r="F18643"/>
      <c r="G18643"/>
      <c r="H18643"/>
      <c r="I18643"/>
    </row>
    <row r="18644" spans="4:9" x14ac:dyDescent="0.2">
      <c r="D18644" s="7"/>
      <c r="E18644"/>
      <c r="F18644"/>
      <c r="G18644"/>
      <c r="H18644"/>
      <c r="I18644"/>
    </row>
    <row r="18645" spans="4:9" x14ac:dyDescent="0.2">
      <c r="D18645" s="7"/>
      <c r="E18645"/>
      <c r="F18645"/>
      <c r="G18645"/>
      <c r="H18645"/>
      <c r="I18645"/>
    </row>
    <row r="18646" spans="4:9" x14ac:dyDescent="0.2">
      <c r="D18646" s="7"/>
      <c r="E18646"/>
      <c r="F18646"/>
      <c r="G18646"/>
      <c r="H18646"/>
      <c r="I18646"/>
    </row>
    <row r="18647" spans="4:9" x14ac:dyDescent="0.2">
      <c r="D18647" s="7"/>
      <c r="E18647"/>
      <c r="F18647"/>
      <c r="G18647"/>
      <c r="H18647"/>
      <c r="I18647"/>
    </row>
    <row r="18648" spans="4:9" x14ac:dyDescent="0.2">
      <c r="D18648" s="7"/>
      <c r="E18648"/>
      <c r="F18648"/>
      <c r="G18648"/>
      <c r="H18648"/>
      <c r="I18648"/>
    </row>
    <row r="18649" spans="4:9" x14ac:dyDescent="0.2">
      <c r="D18649" s="7"/>
      <c r="E18649"/>
      <c r="F18649"/>
      <c r="G18649"/>
      <c r="H18649"/>
      <c r="I18649"/>
    </row>
    <row r="18650" spans="4:9" x14ac:dyDescent="0.2">
      <c r="D18650" s="7"/>
      <c r="E18650"/>
      <c r="F18650"/>
      <c r="G18650"/>
      <c r="H18650"/>
      <c r="I18650"/>
    </row>
    <row r="18651" spans="4:9" x14ac:dyDescent="0.2">
      <c r="D18651" s="7"/>
      <c r="E18651"/>
      <c r="F18651"/>
      <c r="G18651"/>
      <c r="H18651"/>
      <c r="I18651"/>
    </row>
    <row r="18652" spans="4:9" x14ac:dyDescent="0.2">
      <c r="D18652" s="7"/>
      <c r="E18652"/>
      <c r="F18652"/>
      <c r="G18652"/>
      <c r="H18652"/>
      <c r="I18652"/>
    </row>
    <row r="18653" spans="4:9" x14ac:dyDescent="0.2">
      <c r="D18653" s="7"/>
      <c r="E18653"/>
      <c r="F18653"/>
      <c r="G18653"/>
      <c r="H18653"/>
      <c r="I18653"/>
    </row>
    <row r="18654" spans="4:9" x14ac:dyDescent="0.2">
      <c r="D18654" s="7"/>
      <c r="E18654"/>
      <c r="F18654"/>
      <c r="G18654"/>
      <c r="H18654"/>
      <c r="I18654"/>
    </row>
    <row r="18655" spans="4:9" x14ac:dyDescent="0.2">
      <c r="D18655" s="7"/>
      <c r="E18655"/>
      <c r="F18655"/>
      <c r="G18655"/>
      <c r="H18655"/>
      <c r="I18655"/>
    </row>
    <row r="18656" spans="4:9" x14ac:dyDescent="0.2">
      <c r="D18656" s="7"/>
      <c r="E18656"/>
      <c r="F18656"/>
      <c r="G18656"/>
      <c r="H18656"/>
      <c r="I18656"/>
    </row>
    <row r="18657" spans="4:9" x14ac:dyDescent="0.2">
      <c r="D18657" s="7"/>
      <c r="E18657"/>
      <c r="F18657"/>
      <c r="G18657"/>
      <c r="H18657"/>
      <c r="I18657"/>
    </row>
    <row r="18658" spans="4:9" x14ac:dyDescent="0.2">
      <c r="D18658" s="7"/>
      <c r="E18658"/>
      <c r="F18658"/>
      <c r="G18658"/>
      <c r="H18658"/>
      <c r="I18658"/>
    </row>
    <row r="18659" spans="4:9" x14ac:dyDescent="0.2">
      <c r="D18659" s="7"/>
      <c r="E18659"/>
      <c r="F18659"/>
      <c r="G18659"/>
      <c r="H18659"/>
      <c r="I18659"/>
    </row>
    <row r="18660" spans="4:9" x14ac:dyDescent="0.2">
      <c r="D18660" s="7"/>
      <c r="E18660"/>
      <c r="F18660"/>
      <c r="G18660"/>
      <c r="H18660"/>
      <c r="I18660"/>
    </row>
    <row r="18661" spans="4:9" x14ac:dyDescent="0.2">
      <c r="D18661" s="7"/>
      <c r="E18661"/>
      <c r="F18661"/>
      <c r="G18661"/>
      <c r="H18661"/>
      <c r="I18661"/>
    </row>
    <row r="18662" spans="4:9" x14ac:dyDescent="0.2">
      <c r="D18662" s="7"/>
      <c r="E18662"/>
      <c r="F18662"/>
      <c r="G18662"/>
      <c r="H18662"/>
      <c r="I18662"/>
    </row>
    <row r="18663" spans="4:9" x14ac:dyDescent="0.2">
      <c r="D18663" s="7"/>
      <c r="E18663"/>
      <c r="F18663"/>
      <c r="G18663"/>
      <c r="H18663"/>
      <c r="I18663"/>
    </row>
    <row r="18664" spans="4:9" x14ac:dyDescent="0.2">
      <c r="D18664" s="7"/>
      <c r="E18664"/>
      <c r="F18664"/>
      <c r="G18664"/>
      <c r="H18664"/>
      <c r="I18664"/>
    </row>
    <row r="18665" spans="4:9" x14ac:dyDescent="0.2">
      <c r="D18665" s="7"/>
      <c r="E18665"/>
      <c r="F18665"/>
      <c r="G18665"/>
      <c r="H18665"/>
      <c r="I18665"/>
    </row>
    <row r="18666" spans="4:9" x14ac:dyDescent="0.2">
      <c r="D18666" s="7"/>
      <c r="E18666"/>
      <c r="F18666"/>
      <c r="G18666"/>
      <c r="H18666"/>
      <c r="I18666"/>
    </row>
    <row r="18667" spans="4:9" x14ac:dyDescent="0.2">
      <c r="D18667" s="7"/>
      <c r="E18667"/>
      <c r="F18667"/>
      <c r="G18667"/>
      <c r="H18667"/>
      <c r="I18667"/>
    </row>
    <row r="18668" spans="4:9" x14ac:dyDescent="0.2">
      <c r="D18668" s="7"/>
      <c r="E18668"/>
      <c r="F18668"/>
      <c r="G18668"/>
      <c r="H18668"/>
      <c r="I18668"/>
    </row>
    <row r="18669" spans="4:9" x14ac:dyDescent="0.2">
      <c r="D18669" s="7"/>
      <c r="E18669"/>
      <c r="F18669"/>
      <c r="G18669"/>
      <c r="H18669"/>
      <c r="I18669"/>
    </row>
    <row r="18670" spans="4:9" x14ac:dyDescent="0.2">
      <c r="D18670" s="7"/>
      <c r="E18670"/>
      <c r="F18670"/>
      <c r="G18670"/>
      <c r="H18670"/>
      <c r="I18670"/>
    </row>
    <row r="18671" spans="4:9" x14ac:dyDescent="0.2">
      <c r="D18671" s="7"/>
      <c r="E18671"/>
      <c r="F18671"/>
      <c r="G18671"/>
      <c r="H18671"/>
      <c r="I18671"/>
    </row>
    <row r="18672" spans="4:9" x14ac:dyDescent="0.2">
      <c r="D18672" s="7"/>
      <c r="E18672"/>
      <c r="F18672"/>
      <c r="G18672"/>
      <c r="H18672"/>
      <c r="I18672"/>
    </row>
    <row r="18673" spans="4:9" x14ac:dyDescent="0.2">
      <c r="D18673" s="7"/>
      <c r="E18673"/>
      <c r="F18673"/>
      <c r="G18673"/>
      <c r="H18673"/>
      <c r="I18673"/>
    </row>
    <row r="18674" spans="4:9" x14ac:dyDescent="0.2">
      <c r="D18674" s="7"/>
      <c r="E18674"/>
      <c r="F18674"/>
      <c r="G18674"/>
      <c r="H18674"/>
      <c r="I18674"/>
    </row>
    <row r="18675" spans="4:9" x14ac:dyDescent="0.2">
      <c r="D18675" s="7"/>
      <c r="E18675"/>
      <c r="F18675"/>
      <c r="G18675"/>
      <c r="H18675"/>
      <c r="I18675"/>
    </row>
    <row r="18676" spans="4:9" x14ac:dyDescent="0.2">
      <c r="D18676" s="7"/>
      <c r="E18676"/>
      <c r="F18676"/>
      <c r="G18676"/>
      <c r="H18676"/>
      <c r="I18676"/>
    </row>
    <row r="18677" spans="4:9" x14ac:dyDescent="0.2">
      <c r="D18677" s="7"/>
      <c r="E18677"/>
      <c r="F18677"/>
      <c r="G18677"/>
      <c r="H18677"/>
      <c r="I18677"/>
    </row>
    <row r="18678" spans="4:9" x14ac:dyDescent="0.2">
      <c r="D18678" s="7"/>
      <c r="E18678"/>
      <c r="F18678"/>
      <c r="G18678"/>
      <c r="H18678"/>
      <c r="I18678"/>
    </row>
    <row r="18679" spans="4:9" x14ac:dyDescent="0.2">
      <c r="D18679" s="7"/>
      <c r="E18679"/>
      <c r="F18679"/>
      <c r="G18679"/>
      <c r="H18679"/>
      <c r="I18679"/>
    </row>
    <row r="18680" spans="4:9" x14ac:dyDescent="0.2">
      <c r="D18680" s="7"/>
      <c r="E18680"/>
      <c r="F18680"/>
      <c r="G18680"/>
      <c r="H18680"/>
      <c r="I18680"/>
    </row>
    <row r="18681" spans="4:9" x14ac:dyDescent="0.2">
      <c r="D18681" s="7"/>
      <c r="E18681"/>
      <c r="F18681"/>
      <c r="G18681"/>
      <c r="H18681"/>
      <c r="I18681"/>
    </row>
    <row r="18682" spans="4:9" x14ac:dyDescent="0.2">
      <c r="D18682" s="7"/>
      <c r="E18682"/>
      <c r="F18682"/>
      <c r="G18682"/>
      <c r="H18682"/>
      <c r="I18682"/>
    </row>
    <row r="18683" spans="4:9" x14ac:dyDescent="0.2">
      <c r="D18683" s="7"/>
      <c r="E18683"/>
      <c r="F18683"/>
      <c r="G18683"/>
      <c r="H18683"/>
      <c r="I18683"/>
    </row>
    <row r="18684" spans="4:9" x14ac:dyDescent="0.2">
      <c r="D18684" s="7"/>
      <c r="E18684"/>
      <c r="F18684"/>
      <c r="G18684"/>
      <c r="H18684"/>
      <c r="I18684"/>
    </row>
    <row r="18685" spans="4:9" x14ac:dyDescent="0.2">
      <c r="D18685" s="7"/>
      <c r="E18685"/>
      <c r="F18685"/>
      <c r="G18685"/>
      <c r="H18685"/>
      <c r="I18685"/>
    </row>
    <row r="18686" spans="4:9" x14ac:dyDescent="0.2">
      <c r="D18686" s="7"/>
      <c r="E18686"/>
      <c r="F18686"/>
      <c r="G18686"/>
      <c r="H18686"/>
      <c r="I18686"/>
    </row>
    <row r="18687" spans="4:9" x14ac:dyDescent="0.2">
      <c r="D18687" s="7"/>
      <c r="E18687"/>
      <c r="F18687"/>
      <c r="G18687"/>
      <c r="H18687"/>
      <c r="I18687"/>
    </row>
    <row r="18688" spans="4:9" x14ac:dyDescent="0.2">
      <c r="D18688" s="7"/>
      <c r="E18688"/>
      <c r="F18688"/>
      <c r="G18688"/>
      <c r="H18688"/>
      <c r="I18688"/>
    </row>
    <row r="18689" spans="4:9" x14ac:dyDescent="0.2">
      <c r="D18689" s="7"/>
      <c r="E18689"/>
      <c r="F18689"/>
      <c r="G18689"/>
      <c r="H18689"/>
      <c r="I18689"/>
    </row>
    <row r="18690" spans="4:9" x14ac:dyDescent="0.2">
      <c r="D18690" s="7"/>
      <c r="E18690"/>
      <c r="F18690"/>
      <c r="G18690"/>
      <c r="H18690"/>
      <c r="I18690"/>
    </row>
    <row r="18691" spans="4:9" x14ac:dyDescent="0.2">
      <c r="D18691" s="7"/>
      <c r="E18691"/>
      <c r="F18691"/>
      <c r="G18691"/>
      <c r="H18691"/>
      <c r="I18691"/>
    </row>
    <row r="18692" spans="4:9" x14ac:dyDescent="0.2">
      <c r="D18692" s="7"/>
      <c r="E18692"/>
      <c r="F18692"/>
      <c r="G18692"/>
      <c r="H18692"/>
      <c r="I18692"/>
    </row>
    <row r="18693" spans="4:9" x14ac:dyDescent="0.2">
      <c r="D18693" s="7"/>
      <c r="E18693"/>
      <c r="F18693"/>
      <c r="G18693"/>
      <c r="H18693"/>
      <c r="I18693"/>
    </row>
    <row r="18694" spans="4:9" x14ac:dyDescent="0.2">
      <c r="D18694" s="7"/>
      <c r="E18694"/>
      <c r="F18694"/>
      <c r="G18694"/>
      <c r="H18694"/>
      <c r="I18694"/>
    </row>
    <row r="18695" spans="4:9" x14ac:dyDescent="0.2">
      <c r="D18695" s="7"/>
      <c r="E18695"/>
      <c r="F18695"/>
      <c r="G18695"/>
      <c r="H18695"/>
      <c r="I18695"/>
    </row>
    <row r="18696" spans="4:9" x14ac:dyDescent="0.2">
      <c r="D18696" s="7"/>
      <c r="E18696"/>
      <c r="F18696"/>
      <c r="G18696"/>
      <c r="H18696"/>
      <c r="I18696"/>
    </row>
    <row r="18697" spans="4:9" x14ac:dyDescent="0.2">
      <c r="D18697" s="7"/>
      <c r="E18697"/>
      <c r="F18697"/>
      <c r="G18697"/>
      <c r="H18697"/>
      <c r="I18697"/>
    </row>
    <row r="18698" spans="4:9" x14ac:dyDescent="0.2">
      <c r="D18698" s="7"/>
      <c r="E18698"/>
      <c r="F18698"/>
      <c r="G18698"/>
      <c r="H18698"/>
      <c r="I18698"/>
    </row>
    <row r="18699" spans="4:9" x14ac:dyDescent="0.2">
      <c r="D18699" s="7"/>
      <c r="E18699"/>
      <c r="F18699"/>
      <c r="G18699"/>
      <c r="H18699"/>
      <c r="I18699"/>
    </row>
    <row r="18700" spans="4:9" x14ac:dyDescent="0.2">
      <c r="D18700" s="7"/>
      <c r="E18700"/>
      <c r="F18700"/>
      <c r="G18700"/>
      <c r="H18700"/>
      <c r="I18700"/>
    </row>
    <row r="18701" spans="4:9" x14ac:dyDescent="0.2">
      <c r="D18701" s="7"/>
      <c r="E18701"/>
      <c r="F18701"/>
      <c r="G18701"/>
      <c r="H18701"/>
      <c r="I18701"/>
    </row>
    <row r="18702" spans="4:9" x14ac:dyDescent="0.2">
      <c r="D18702" s="7"/>
      <c r="E18702"/>
      <c r="F18702"/>
      <c r="G18702"/>
      <c r="H18702"/>
      <c r="I18702"/>
    </row>
    <row r="18703" spans="4:9" x14ac:dyDescent="0.2">
      <c r="D18703" s="7"/>
      <c r="E18703"/>
      <c r="F18703"/>
      <c r="G18703"/>
      <c r="H18703"/>
      <c r="I18703"/>
    </row>
    <row r="18704" spans="4:9" x14ac:dyDescent="0.2">
      <c r="D18704" s="7"/>
      <c r="E18704"/>
      <c r="F18704"/>
      <c r="G18704"/>
      <c r="H18704"/>
      <c r="I18704"/>
    </row>
    <row r="18705" spans="4:9" x14ac:dyDescent="0.2">
      <c r="D18705" s="7"/>
      <c r="E18705"/>
      <c r="F18705"/>
      <c r="G18705"/>
      <c r="H18705"/>
      <c r="I18705"/>
    </row>
    <row r="18706" spans="4:9" x14ac:dyDescent="0.2">
      <c r="D18706" s="7"/>
      <c r="E18706"/>
      <c r="F18706"/>
      <c r="G18706"/>
      <c r="H18706"/>
      <c r="I18706"/>
    </row>
    <row r="18707" spans="4:9" x14ac:dyDescent="0.2">
      <c r="D18707" s="7"/>
      <c r="E18707"/>
      <c r="F18707"/>
      <c r="G18707"/>
      <c r="H18707"/>
      <c r="I18707"/>
    </row>
    <row r="18708" spans="4:9" x14ac:dyDescent="0.2">
      <c r="D18708" s="7"/>
      <c r="E18708"/>
      <c r="F18708"/>
      <c r="G18708"/>
      <c r="H18708"/>
      <c r="I18708"/>
    </row>
    <row r="18709" spans="4:9" x14ac:dyDescent="0.2">
      <c r="D18709" s="7"/>
      <c r="E18709"/>
      <c r="F18709"/>
      <c r="G18709"/>
      <c r="H18709"/>
      <c r="I18709"/>
    </row>
    <row r="18710" spans="4:9" x14ac:dyDescent="0.2">
      <c r="D18710" s="7"/>
      <c r="E18710"/>
      <c r="F18710"/>
      <c r="G18710"/>
      <c r="H18710"/>
      <c r="I18710"/>
    </row>
    <row r="18711" spans="4:9" x14ac:dyDescent="0.2">
      <c r="D18711" s="7"/>
      <c r="E18711"/>
      <c r="F18711"/>
      <c r="G18711"/>
      <c r="H18711"/>
      <c r="I18711"/>
    </row>
    <row r="18712" spans="4:9" x14ac:dyDescent="0.2">
      <c r="D18712" s="7"/>
      <c r="E18712"/>
      <c r="F18712"/>
      <c r="G18712"/>
      <c r="H18712"/>
      <c r="I18712"/>
    </row>
    <row r="18713" spans="4:9" x14ac:dyDescent="0.2">
      <c r="D18713" s="7"/>
      <c r="E18713"/>
      <c r="F18713"/>
      <c r="G18713"/>
      <c r="H18713"/>
      <c r="I18713"/>
    </row>
    <row r="18714" spans="4:9" x14ac:dyDescent="0.2">
      <c r="D18714" s="7"/>
      <c r="E18714"/>
      <c r="F18714"/>
      <c r="G18714"/>
      <c r="H18714"/>
      <c r="I18714"/>
    </row>
    <row r="18715" spans="4:9" x14ac:dyDescent="0.2">
      <c r="D18715" s="7"/>
      <c r="E18715"/>
      <c r="F18715"/>
      <c r="G18715"/>
      <c r="H18715"/>
      <c r="I18715"/>
    </row>
    <row r="18716" spans="4:9" x14ac:dyDescent="0.2">
      <c r="D18716" s="7"/>
      <c r="E18716"/>
      <c r="F18716"/>
      <c r="G18716"/>
      <c r="H18716"/>
      <c r="I18716"/>
    </row>
    <row r="18717" spans="4:9" x14ac:dyDescent="0.2">
      <c r="D18717" s="7"/>
      <c r="E18717"/>
      <c r="F18717"/>
      <c r="G18717"/>
      <c r="H18717"/>
      <c r="I18717"/>
    </row>
    <row r="18718" spans="4:9" x14ac:dyDescent="0.2">
      <c r="D18718" s="7"/>
      <c r="E18718"/>
      <c r="F18718"/>
      <c r="G18718"/>
      <c r="H18718"/>
      <c r="I18718"/>
    </row>
    <row r="18719" spans="4:9" x14ac:dyDescent="0.2">
      <c r="D18719" s="7"/>
      <c r="E18719"/>
      <c r="F18719"/>
      <c r="G18719"/>
      <c r="H18719"/>
      <c r="I18719"/>
    </row>
    <row r="18720" spans="4:9" x14ac:dyDescent="0.2">
      <c r="D18720" s="7"/>
      <c r="E18720"/>
      <c r="F18720"/>
      <c r="G18720"/>
      <c r="H18720"/>
      <c r="I18720"/>
    </row>
    <row r="18721" spans="4:9" x14ac:dyDescent="0.2">
      <c r="D18721" s="7"/>
      <c r="E18721"/>
      <c r="F18721"/>
      <c r="G18721"/>
      <c r="H18721"/>
      <c r="I18721"/>
    </row>
    <row r="18722" spans="4:9" x14ac:dyDescent="0.2">
      <c r="D18722" s="7"/>
      <c r="E18722"/>
      <c r="F18722"/>
      <c r="G18722"/>
      <c r="H18722"/>
      <c r="I18722"/>
    </row>
    <row r="18723" spans="4:9" x14ac:dyDescent="0.2">
      <c r="D18723" s="7"/>
      <c r="E18723"/>
      <c r="F18723"/>
      <c r="G18723"/>
      <c r="H18723"/>
      <c r="I18723"/>
    </row>
    <row r="18724" spans="4:9" x14ac:dyDescent="0.2">
      <c r="D18724" s="7"/>
      <c r="E18724"/>
      <c r="F18724"/>
      <c r="G18724"/>
      <c r="H18724"/>
      <c r="I18724"/>
    </row>
    <row r="18725" spans="4:9" x14ac:dyDescent="0.2">
      <c r="D18725" s="7"/>
      <c r="E18725"/>
      <c r="F18725"/>
      <c r="G18725"/>
      <c r="H18725"/>
      <c r="I18725"/>
    </row>
    <row r="18726" spans="4:9" x14ac:dyDescent="0.2">
      <c r="D18726" s="7"/>
      <c r="E18726"/>
      <c r="F18726"/>
      <c r="G18726"/>
      <c r="H18726"/>
      <c r="I18726"/>
    </row>
    <row r="18727" spans="4:9" x14ac:dyDescent="0.2">
      <c r="D18727" s="7"/>
      <c r="E18727"/>
      <c r="F18727"/>
      <c r="G18727"/>
      <c r="H18727"/>
      <c r="I18727"/>
    </row>
    <row r="18728" spans="4:9" x14ac:dyDescent="0.2">
      <c r="D18728" s="7"/>
      <c r="E18728"/>
      <c r="F18728"/>
      <c r="G18728"/>
      <c r="H18728"/>
      <c r="I18728"/>
    </row>
    <row r="18729" spans="4:9" x14ac:dyDescent="0.2">
      <c r="D18729" s="7"/>
      <c r="E18729"/>
      <c r="F18729"/>
      <c r="G18729"/>
      <c r="H18729"/>
      <c r="I18729"/>
    </row>
    <row r="18730" spans="4:9" x14ac:dyDescent="0.2">
      <c r="D18730" s="7"/>
      <c r="E18730"/>
      <c r="F18730"/>
      <c r="G18730"/>
      <c r="H18730"/>
      <c r="I18730"/>
    </row>
    <row r="18731" spans="4:9" x14ac:dyDescent="0.2">
      <c r="D18731" s="7"/>
      <c r="E18731"/>
      <c r="F18731"/>
      <c r="G18731"/>
      <c r="H18731"/>
      <c r="I18731"/>
    </row>
    <row r="18732" spans="4:9" x14ac:dyDescent="0.2">
      <c r="D18732" s="7"/>
      <c r="E18732"/>
      <c r="F18732"/>
      <c r="G18732"/>
      <c r="H18732"/>
      <c r="I18732"/>
    </row>
    <row r="18733" spans="4:9" x14ac:dyDescent="0.2">
      <c r="D18733" s="7"/>
      <c r="E18733"/>
      <c r="F18733"/>
      <c r="G18733"/>
      <c r="H18733"/>
      <c r="I18733"/>
    </row>
    <row r="18734" spans="4:9" x14ac:dyDescent="0.2">
      <c r="D18734" s="7"/>
      <c r="E18734"/>
      <c r="F18734"/>
      <c r="G18734"/>
      <c r="H18734"/>
      <c r="I18734"/>
    </row>
    <row r="18735" spans="4:9" x14ac:dyDescent="0.2">
      <c r="D18735" s="7"/>
      <c r="E18735"/>
      <c r="F18735"/>
      <c r="G18735"/>
      <c r="H18735"/>
      <c r="I18735"/>
    </row>
    <row r="18736" spans="4:9" x14ac:dyDescent="0.2">
      <c r="D18736" s="7"/>
      <c r="E18736"/>
      <c r="F18736"/>
      <c r="G18736"/>
      <c r="H18736"/>
      <c r="I18736"/>
    </row>
    <row r="18737" spans="4:9" x14ac:dyDescent="0.2">
      <c r="D18737" s="7"/>
      <c r="E18737"/>
      <c r="F18737"/>
      <c r="G18737"/>
      <c r="H18737"/>
      <c r="I18737"/>
    </row>
    <row r="18738" spans="4:9" x14ac:dyDescent="0.2">
      <c r="D18738" s="7"/>
      <c r="E18738"/>
      <c r="F18738"/>
      <c r="G18738"/>
      <c r="H18738"/>
      <c r="I18738"/>
    </row>
    <row r="18739" spans="4:9" x14ac:dyDescent="0.2">
      <c r="D18739" s="7"/>
      <c r="E18739"/>
      <c r="F18739"/>
      <c r="G18739"/>
      <c r="H18739"/>
      <c r="I18739"/>
    </row>
    <row r="18740" spans="4:9" x14ac:dyDescent="0.2">
      <c r="D18740" s="7"/>
      <c r="E18740"/>
      <c r="F18740"/>
      <c r="G18740"/>
      <c r="H18740"/>
      <c r="I18740"/>
    </row>
    <row r="18741" spans="4:9" x14ac:dyDescent="0.2">
      <c r="D18741" s="7"/>
      <c r="E18741"/>
      <c r="F18741"/>
      <c r="G18741"/>
      <c r="H18741"/>
      <c r="I18741"/>
    </row>
    <row r="18742" spans="4:9" x14ac:dyDescent="0.2">
      <c r="D18742" s="7"/>
      <c r="E18742"/>
      <c r="F18742"/>
      <c r="G18742"/>
      <c r="H18742"/>
      <c r="I18742"/>
    </row>
    <row r="18743" spans="4:9" x14ac:dyDescent="0.2">
      <c r="D18743" s="7"/>
      <c r="E18743"/>
      <c r="F18743"/>
      <c r="G18743"/>
      <c r="H18743"/>
      <c r="I18743"/>
    </row>
    <row r="18744" spans="4:9" x14ac:dyDescent="0.2">
      <c r="D18744" s="7"/>
      <c r="E18744"/>
      <c r="F18744"/>
      <c r="G18744"/>
      <c r="H18744"/>
      <c r="I18744"/>
    </row>
    <row r="18745" spans="4:9" x14ac:dyDescent="0.2">
      <c r="D18745" s="7"/>
      <c r="E18745"/>
      <c r="F18745"/>
      <c r="G18745"/>
      <c r="H18745"/>
      <c r="I18745"/>
    </row>
    <row r="18746" spans="4:9" x14ac:dyDescent="0.2">
      <c r="D18746" s="7"/>
      <c r="E18746"/>
      <c r="F18746"/>
      <c r="G18746"/>
      <c r="H18746"/>
      <c r="I18746"/>
    </row>
    <row r="18747" spans="4:9" x14ac:dyDescent="0.2">
      <c r="D18747" s="7"/>
      <c r="E18747"/>
      <c r="F18747"/>
      <c r="G18747"/>
      <c r="H18747"/>
      <c r="I18747"/>
    </row>
    <row r="18748" spans="4:9" x14ac:dyDescent="0.2">
      <c r="D18748" s="7"/>
      <c r="E18748"/>
      <c r="F18748"/>
      <c r="G18748"/>
      <c r="H18748"/>
      <c r="I18748"/>
    </row>
    <row r="18749" spans="4:9" x14ac:dyDescent="0.2">
      <c r="D18749" s="7"/>
      <c r="E18749"/>
      <c r="F18749"/>
      <c r="G18749"/>
      <c r="H18749"/>
      <c r="I18749"/>
    </row>
    <row r="18750" spans="4:9" x14ac:dyDescent="0.2">
      <c r="D18750" s="7"/>
      <c r="E18750"/>
      <c r="F18750"/>
      <c r="G18750"/>
      <c r="H18750"/>
      <c r="I18750"/>
    </row>
    <row r="18751" spans="4:9" x14ac:dyDescent="0.2">
      <c r="D18751" s="7"/>
      <c r="E18751"/>
      <c r="F18751"/>
      <c r="G18751"/>
      <c r="H18751"/>
      <c r="I18751"/>
    </row>
    <row r="18752" spans="4:9" x14ac:dyDescent="0.2">
      <c r="D18752" s="7"/>
      <c r="E18752"/>
      <c r="F18752"/>
      <c r="G18752"/>
      <c r="H18752"/>
      <c r="I18752"/>
    </row>
    <row r="18753" spans="4:9" x14ac:dyDescent="0.2">
      <c r="D18753" s="7"/>
      <c r="E18753"/>
      <c r="F18753"/>
      <c r="G18753"/>
      <c r="H18753"/>
      <c r="I18753"/>
    </row>
    <row r="18754" spans="4:9" x14ac:dyDescent="0.2">
      <c r="D18754" s="7"/>
      <c r="E18754"/>
      <c r="F18754"/>
      <c r="G18754"/>
      <c r="H18754"/>
      <c r="I18754"/>
    </row>
    <row r="18755" spans="4:9" x14ac:dyDescent="0.2">
      <c r="D18755" s="7"/>
      <c r="E18755"/>
      <c r="F18755"/>
      <c r="G18755"/>
      <c r="H18755"/>
      <c r="I18755"/>
    </row>
    <row r="18756" spans="4:9" x14ac:dyDescent="0.2">
      <c r="D18756" s="7"/>
      <c r="E18756"/>
      <c r="F18756"/>
      <c r="G18756"/>
      <c r="H18756"/>
      <c r="I18756"/>
    </row>
    <row r="18757" spans="4:9" x14ac:dyDescent="0.2">
      <c r="D18757" s="7"/>
      <c r="E18757"/>
      <c r="F18757"/>
      <c r="G18757"/>
      <c r="H18757"/>
      <c r="I18757"/>
    </row>
    <row r="18758" spans="4:9" x14ac:dyDescent="0.2">
      <c r="D18758" s="7"/>
      <c r="E18758"/>
      <c r="F18758"/>
      <c r="G18758"/>
      <c r="H18758"/>
      <c r="I18758"/>
    </row>
    <row r="18759" spans="4:9" x14ac:dyDescent="0.2">
      <c r="D18759" s="7"/>
      <c r="E18759"/>
      <c r="F18759"/>
      <c r="G18759"/>
      <c r="H18759"/>
      <c r="I18759"/>
    </row>
    <row r="18760" spans="4:9" x14ac:dyDescent="0.2">
      <c r="D18760" s="7"/>
      <c r="E18760"/>
      <c r="F18760"/>
      <c r="G18760"/>
      <c r="H18760"/>
      <c r="I18760"/>
    </row>
    <row r="18761" spans="4:9" x14ac:dyDescent="0.2">
      <c r="D18761" s="7"/>
      <c r="E18761"/>
      <c r="F18761"/>
      <c r="G18761"/>
      <c r="H18761"/>
      <c r="I18761"/>
    </row>
    <row r="18762" spans="4:9" x14ac:dyDescent="0.2">
      <c r="D18762" s="7"/>
      <c r="E18762"/>
      <c r="F18762"/>
      <c r="G18762"/>
      <c r="H18762"/>
      <c r="I18762"/>
    </row>
    <row r="18763" spans="4:9" x14ac:dyDescent="0.2">
      <c r="D18763" s="7"/>
      <c r="E18763"/>
      <c r="F18763"/>
      <c r="G18763"/>
      <c r="H18763"/>
      <c r="I18763"/>
    </row>
    <row r="18764" spans="4:9" x14ac:dyDescent="0.2">
      <c r="D18764" s="7"/>
      <c r="E18764"/>
      <c r="F18764"/>
      <c r="G18764"/>
      <c r="H18764"/>
      <c r="I18764"/>
    </row>
    <row r="18765" spans="4:9" x14ac:dyDescent="0.2">
      <c r="D18765" s="7"/>
      <c r="E18765"/>
      <c r="F18765"/>
      <c r="G18765"/>
      <c r="H18765"/>
      <c r="I18765"/>
    </row>
    <row r="18766" spans="4:9" x14ac:dyDescent="0.2">
      <c r="D18766" s="7"/>
      <c r="E18766"/>
      <c r="F18766"/>
      <c r="G18766"/>
      <c r="H18766"/>
      <c r="I18766"/>
    </row>
    <row r="18767" spans="4:9" x14ac:dyDescent="0.2">
      <c r="D18767" s="7"/>
      <c r="E18767"/>
      <c r="F18767"/>
      <c r="G18767"/>
      <c r="H18767"/>
      <c r="I18767"/>
    </row>
    <row r="18768" spans="4:9" x14ac:dyDescent="0.2">
      <c r="D18768" s="7"/>
      <c r="E18768"/>
      <c r="F18768"/>
      <c r="G18768"/>
      <c r="H18768"/>
      <c r="I18768"/>
    </row>
    <row r="18769" spans="4:9" x14ac:dyDescent="0.2">
      <c r="D18769" s="7"/>
      <c r="E18769"/>
      <c r="F18769"/>
      <c r="G18769"/>
      <c r="H18769"/>
      <c r="I18769"/>
    </row>
    <row r="18770" spans="4:9" x14ac:dyDescent="0.2">
      <c r="D18770" s="7"/>
      <c r="E18770"/>
      <c r="F18770"/>
      <c r="G18770"/>
      <c r="H18770"/>
      <c r="I18770"/>
    </row>
    <row r="18771" spans="4:9" x14ac:dyDescent="0.2">
      <c r="D18771" s="7"/>
      <c r="E18771"/>
      <c r="F18771"/>
      <c r="G18771"/>
      <c r="H18771"/>
      <c r="I18771"/>
    </row>
    <row r="18772" spans="4:9" x14ac:dyDescent="0.2">
      <c r="D18772" s="7"/>
      <c r="E18772"/>
      <c r="F18772"/>
      <c r="G18772"/>
      <c r="H18772"/>
      <c r="I18772"/>
    </row>
    <row r="18773" spans="4:9" x14ac:dyDescent="0.2">
      <c r="D18773" s="7"/>
      <c r="E18773"/>
      <c r="F18773"/>
      <c r="G18773"/>
      <c r="H18773"/>
      <c r="I18773"/>
    </row>
    <row r="18774" spans="4:9" x14ac:dyDescent="0.2">
      <c r="D18774" s="7"/>
      <c r="E18774"/>
      <c r="F18774"/>
      <c r="G18774"/>
      <c r="H18774"/>
      <c r="I18774"/>
    </row>
    <row r="18775" spans="4:9" x14ac:dyDescent="0.2">
      <c r="D18775" s="7"/>
      <c r="E18775"/>
      <c r="F18775"/>
      <c r="G18775"/>
      <c r="H18775"/>
      <c r="I18775"/>
    </row>
    <row r="18776" spans="4:9" x14ac:dyDescent="0.2">
      <c r="D18776" s="7"/>
      <c r="E18776"/>
      <c r="F18776"/>
      <c r="G18776"/>
      <c r="H18776"/>
      <c r="I18776"/>
    </row>
    <row r="18777" spans="4:9" x14ac:dyDescent="0.2">
      <c r="D18777" s="7"/>
      <c r="E18777"/>
      <c r="F18777"/>
      <c r="G18777"/>
      <c r="H18777"/>
      <c r="I18777"/>
    </row>
    <row r="18778" spans="4:9" x14ac:dyDescent="0.2">
      <c r="D18778" s="7"/>
      <c r="E18778"/>
      <c r="F18778"/>
      <c r="G18778"/>
      <c r="H18778"/>
      <c r="I18778"/>
    </row>
    <row r="18779" spans="4:9" x14ac:dyDescent="0.2">
      <c r="D18779" s="7"/>
      <c r="E18779"/>
      <c r="F18779"/>
      <c r="G18779"/>
      <c r="H18779"/>
      <c r="I18779"/>
    </row>
    <row r="18780" spans="4:9" x14ac:dyDescent="0.2">
      <c r="D18780" s="7"/>
      <c r="E18780"/>
      <c r="F18780"/>
      <c r="G18780"/>
      <c r="H18780"/>
      <c r="I18780"/>
    </row>
    <row r="18781" spans="4:9" x14ac:dyDescent="0.2">
      <c r="D18781" s="7"/>
      <c r="E18781"/>
      <c r="F18781"/>
      <c r="G18781"/>
      <c r="H18781"/>
      <c r="I18781"/>
    </row>
    <row r="18782" spans="4:9" x14ac:dyDescent="0.2">
      <c r="D18782" s="7"/>
      <c r="E18782"/>
      <c r="F18782"/>
      <c r="G18782"/>
      <c r="H18782"/>
      <c r="I18782"/>
    </row>
    <row r="18783" spans="4:9" x14ac:dyDescent="0.2">
      <c r="D18783" s="7"/>
      <c r="E18783"/>
      <c r="F18783"/>
      <c r="G18783"/>
      <c r="H18783"/>
      <c r="I18783"/>
    </row>
    <row r="18784" spans="4:9" x14ac:dyDescent="0.2">
      <c r="D18784" s="7"/>
      <c r="E18784"/>
      <c r="F18784"/>
      <c r="G18784"/>
      <c r="H18784"/>
      <c r="I18784"/>
    </row>
    <row r="18785" spans="4:9" x14ac:dyDescent="0.2">
      <c r="D18785" s="7"/>
      <c r="E18785"/>
      <c r="F18785"/>
      <c r="G18785"/>
      <c r="H18785"/>
      <c r="I18785"/>
    </row>
    <row r="18786" spans="4:9" x14ac:dyDescent="0.2">
      <c r="D18786" s="7"/>
      <c r="E18786"/>
      <c r="F18786"/>
      <c r="G18786"/>
      <c r="H18786"/>
      <c r="I18786"/>
    </row>
    <row r="18787" spans="4:9" x14ac:dyDescent="0.2">
      <c r="D18787" s="7"/>
      <c r="E18787"/>
      <c r="F18787"/>
      <c r="G18787"/>
      <c r="H18787"/>
      <c r="I18787"/>
    </row>
    <row r="18788" spans="4:9" x14ac:dyDescent="0.2">
      <c r="D18788" s="7"/>
      <c r="E18788"/>
      <c r="F18788"/>
      <c r="G18788"/>
      <c r="H18788"/>
      <c r="I18788"/>
    </row>
    <row r="18789" spans="4:9" x14ac:dyDescent="0.2">
      <c r="D18789" s="7"/>
      <c r="E18789"/>
      <c r="F18789"/>
      <c r="G18789"/>
      <c r="H18789"/>
      <c r="I18789"/>
    </row>
    <row r="18790" spans="4:9" x14ac:dyDescent="0.2">
      <c r="D18790" s="7"/>
      <c r="E18790"/>
      <c r="F18790"/>
      <c r="G18790"/>
      <c r="H18790"/>
      <c r="I18790"/>
    </row>
    <row r="18791" spans="4:9" x14ac:dyDescent="0.2">
      <c r="D18791" s="7"/>
      <c r="E18791"/>
      <c r="F18791"/>
      <c r="G18791"/>
      <c r="H18791"/>
      <c r="I18791"/>
    </row>
    <row r="18792" spans="4:9" x14ac:dyDescent="0.2">
      <c r="D18792" s="7"/>
      <c r="E18792"/>
      <c r="F18792"/>
      <c r="G18792"/>
      <c r="H18792"/>
      <c r="I18792"/>
    </row>
    <row r="18793" spans="4:9" x14ac:dyDescent="0.2">
      <c r="D18793" s="7"/>
      <c r="E18793"/>
      <c r="F18793"/>
      <c r="G18793"/>
      <c r="H18793"/>
      <c r="I18793"/>
    </row>
    <row r="18794" spans="4:9" x14ac:dyDescent="0.2">
      <c r="D18794" s="7"/>
      <c r="E18794"/>
      <c r="F18794"/>
      <c r="G18794"/>
      <c r="H18794"/>
      <c r="I18794"/>
    </row>
    <row r="18795" spans="4:9" x14ac:dyDescent="0.2">
      <c r="D18795" s="7"/>
      <c r="E18795"/>
      <c r="F18795"/>
      <c r="G18795"/>
      <c r="H18795"/>
      <c r="I18795"/>
    </row>
    <row r="18796" spans="4:9" x14ac:dyDescent="0.2">
      <c r="D18796" s="7"/>
      <c r="E18796"/>
      <c r="F18796"/>
      <c r="G18796"/>
      <c r="H18796"/>
      <c r="I18796"/>
    </row>
    <row r="18797" spans="4:9" x14ac:dyDescent="0.2">
      <c r="D18797" s="7"/>
      <c r="E18797"/>
      <c r="F18797"/>
      <c r="G18797"/>
      <c r="H18797"/>
      <c r="I18797"/>
    </row>
    <row r="18798" spans="4:9" x14ac:dyDescent="0.2">
      <c r="D18798" s="7"/>
      <c r="E18798"/>
      <c r="F18798"/>
      <c r="G18798"/>
      <c r="H18798"/>
      <c r="I18798"/>
    </row>
    <row r="18799" spans="4:9" x14ac:dyDescent="0.2">
      <c r="D18799" s="7"/>
      <c r="E18799"/>
      <c r="F18799"/>
      <c r="G18799"/>
      <c r="H18799"/>
      <c r="I18799"/>
    </row>
    <row r="18800" spans="4:9" x14ac:dyDescent="0.2">
      <c r="D18800" s="7"/>
      <c r="E18800"/>
      <c r="F18800"/>
      <c r="G18800"/>
      <c r="H18800"/>
      <c r="I18800"/>
    </row>
    <row r="18801" spans="4:9" x14ac:dyDescent="0.2">
      <c r="D18801" s="7"/>
      <c r="E18801"/>
      <c r="F18801"/>
      <c r="G18801"/>
      <c r="H18801"/>
      <c r="I18801"/>
    </row>
    <row r="18802" spans="4:9" x14ac:dyDescent="0.2">
      <c r="D18802" s="7"/>
      <c r="E18802"/>
      <c r="F18802"/>
      <c r="G18802"/>
      <c r="H18802"/>
      <c r="I18802"/>
    </row>
    <row r="18803" spans="4:9" x14ac:dyDescent="0.2">
      <c r="D18803" s="7"/>
      <c r="E18803"/>
      <c r="F18803"/>
      <c r="G18803"/>
      <c r="H18803"/>
      <c r="I18803"/>
    </row>
    <row r="18804" spans="4:9" x14ac:dyDescent="0.2">
      <c r="D18804" s="7"/>
      <c r="E18804"/>
      <c r="F18804"/>
      <c r="G18804"/>
      <c r="H18804"/>
      <c r="I18804"/>
    </row>
    <row r="18805" spans="4:9" x14ac:dyDescent="0.2">
      <c r="D18805" s="7"/>
      <c r="E18805"/>
      <c r="F18805"/>
      <c r="G18805"/>
      <c r="H18805"/>
      <c r="I18805"/>
    </row>
    <row r="18806" spans="4:9" x14ac:dyDescent="0.2">
      <c r="D18806" s="7"/>
      <c r="E18806"/>
      <c r="F18806"/>
      <c r="G18806"/>
      <c r="H18806"/>
      <c r="I18806"/>
    </row>
    <row r="18807" spans="4:9" x14ac:dyDescent="0.2">
      <c r="D18807" s="7"/>
      <c r="E18807"/>
      <c r="F18807"/>
      <c r="G18807"/>
      <c r="H18807"/>
      <c r="I18807"/>
    </row>
    <row r="18808" spans="4:9" x14ac:dyDescent="0.2">
      <c r="D18808" s="7"/>
      <c r="E18808"/>
      <c r="F18808"/>
      <c r="G18808"/>
      <c r="H18808"/>
      <c r="I18808"/>
    </row>
    <row r="18809" spans="4:9" x14ac:dyDescent="0.2">
      <c r="D18809" s="7"/>
      <c r="E18809"/>
      <c r="F18809"/>
      <c r="G18809"/>
      <c r="H18809"/>
      <c r="I18809"/>
    </row>
    <row r="18810" spans="4:9" x14ac:dyDescent="0.2">
      <c r="D18810" s="7"/>
      <c r="E18810"/>
      <c r="F18810"/>
      <c r="G18810"/>
      <c r="H18810"/>
      <c r="I18810"/>
    </row>
    <row r="18811" spans="4:9" x14ac:dyDescent="0.2">
      <c r="D18811" s="7"/>
      <c r="E18811"/>
      <c r="F18811"/>
      <c r="G18811"/>
      <c r="H18811"/>
      <c r="I18811"/>
    </row>
    <row r="18812" spans="4:9" x14ac:dyDescent="0.2">
      <c r="D18812" s="7"/>
      <c r="E18812"/>
      <c r="F18812"/>
      <c r="G18812"/>
      <c r="H18812"/>
      <c r="I18812"/>
    </row>
    <row r="18813" spans="4:9" x14ac:dyDescent="0.2">
      <c r="D18813" s="7"/>
      <c r="E18813"/>
      <c r="F18813"/>
      <c r="G18813"/>
      <c r="H18813"/>
      <c r="I18813"/>
    </row>
    <row r="18814" spans="4:9" x14ac:dyDescent="0.2">
      <c r="D18814" s="7"/>
      <c r="E18814"/>
      <c r="F18814"/>
      <c r="G18814"/>
      <c r="H18814"/>
      <c r="I18814"/>
    </row>
    <row r="18815" spans="4:9" x14ac:dyDescent="0.2">
      <c r="D18815" s="7"/>
      <c r="E18815"/>
      <c r="F18815"/>
      <c r="G18815"/>
      <c r="H18815"/>
      <c r="I18815"/>
    </row>
    <row r="18816" spans="4:9" x14ac:dyDescent="0.2">
      <c r="D18816" s="7"/>
      <c r="E18816"/>
      <c r="F18816"/>
      <c r="G18816"/>
      <c r="H18816"/>
      <c r="I18816"/>
    </row>
    <row r="18817" spans="4:9" x14ac:dyDescent="0.2">
      <c r="D18817" s="7"/>
      <c r="E18817"/>
      <c r="F18817"/>
      <c r="G18817"/>
      <c r="H18817"/>
      <c r="I18817"/>
    </row>
    <row r="18818" spans="4:9" x14ac:dyDescent="0.2">
      <c r="D18818" s="7"/>
      <c r="E18818"/>
      <c r="F18818"/>
      <c r="G18818"/>
      <c r="H18818"/>
      <c r="I18818"/>
    </row>
    <row r="18819" spans="4:9" x14ac:dyDescent="0.2">
      <c r="D18819" s="7"/>
      <c r="E18819"/>
      <c r="F18819"/>
      <c r="G18819"/>
      <c r="H18819"/>
      <c r="I18819"/>
    </row>
    <row r="18820" spans="4:9" x14ac:dyDescent="0.2">
      <c r="D18820" s="7"/>
      <c r="E18820"/>
      <c r="F18820"/>
      <c r="G18820"/>
      <c r="H18820"/>
      <c r="I18820"/>
    </row>
    <row r="18821" spans="4:9" x14ac:dyDescent="0.2">
      <c r="D18821" s="7"/>
      <c r="E18821"/>
      <c r="F18821"/>
      <c r="G18821"/>
      <c r="H18821"/>
      <c r="I18821"/>
    </row>
    <row r="18822" spans="4:9" x14ac:dyDescent="0.2">
      <c r="D18822" s="7"/>
      <c r="E18822"/>
      <c r="F18822"/>
      <c r="G18822"/>
      <c r="H18822"/>
      <c r="I18822"/>
    </row>
    <row r="18823" spans="4:9" x14ac:dyDescent="0.2">
      <c r="D18823" s="7"/>
      <c r="E18823"/>
      <c r="F18823"/>
      <c r="G18823"/>
      <c r="H18823"/>
      <c r="I18823"/>
    </row>
    <row r="18824" spans="4:9" x14ac:dyDescent="0.2">
      <c r="D18824" s="7"/>
      <c r="E18824"/>
      <c r="F18824"/>
      <c r="G18824"/>
      <c r="H18824"/>
      <c r="I18824"/>
    </row>
    <row r="18825" spans="4:9" x14ac:dyDescent="0.2">
      <c r="D18825" s="7"/>
      <c r="E18825"/>
      <c r="F18825"/>
      <c r="G18825"/>
      <c r="H18825"/>
      <c r="I18825"/>
    </row>
    <row r="18826" spans="4:9" x14ac:dyDescent="0.2">
      <c r="D18826" s="7"/>
      <c r="E18826"/>
      <c r="F18826"/>
      <c r="G18826"/>
      <c r="H18826"/>
      <c r="I18826"/>
    </row>
    <row r="18827" spans="4:9" x14ac:dyDescent="0.2">
      <c r="D18827" s="7"/>
      <c r="E18827"/>
      <c r="F18827"/>
      <c r="G18827"/>
      <c r="H18827"/>
      <c r="I18827"/>
    </row>
    <row r="18828" spans="4:9" x14ac:dyDescent="0.2">
      <c r="D18828" s="7"/>
      <c r="E18828"/>
      <c r="F18828"/>
      <c r="G18828"/>
      <c r="H18828"/>
      <c r="I18828"/>
    </row>
    <row r="18829" spans="4:9" x14ac:dyDescent="0.2">
      <c r="D18829" s="7"/>
      <c r="E18829"/>
      <c r="F18829"/>
      <c r="G18829"/>
      <c r="H18829"/>
      <c r="I18829"/>
    </row>
    <row r="18830" spans="4:9" x14ac:dyDescent="0.2">
      <c r="D18830" s="7"/>
      <c r="E18830"/>
      <c r="F18830"/>
      <c r="G18830"/>
      <c r="H18830"/>
      <c r="I18830"/>
    </row>
    <row r="18831" spans="4:9" x14ac:dyDescent="0.2">
      <c r="D18831" s="7"/>
      <c r="E18831"/>
      <c r="F18831"/>
      <c r="G18831"/>
      <c r="H18831"/>
      <c r="I18831"/>
    </row>
    <row r="18832" spans="4:9" x14ac:dyDescent="0.2">
      <c r="D18832" s="7"/>
      <c r="E18832"/>
      <c r="F18832"/>
      <c r="G18832"/>
      <c r="H18832"/>
      <c r="I18832"/>
    </row>
    <row r="18833" spans="4:9" x14ac:dyDescent="0.2">
      <c r="D18833" s="7"/>
      <c r="E18833"/>
      <c r="F18833"/>
      <c r="G18833"/>
      <c r="H18833"/>
      <c r="I18833"/>
    </row>
    <row r="18834" spans="4:9" x14ac:dyDescent="0.2">
      <c r="D18834" s="7"/>
      <c r="E18834"/>
      <c r="F18834"/>
      <c r="G18834"/>
      <c r="H18834"/>
      <c r="I18834"/>
    </row>
    <row r="18835" spans="4:9" x14ac:dyDescent="0.2">
      <c r="D18835" s="7"/>
      <c r="E18835"/>
      <c r="F18835"/>
      <c r="G18835"/>
      <c r="H18835"/>
      <c r="I18835"/>
    </row>
    <row r="18836" spans="4:9" x14ac:dyDescent="0.2">
      <c r="D18836" s="7"/>
      <c r="E18836"/>
      <c r="F18836"/>
      <c r="G18836"/>
      <c r="H18836"/>
      <c r="I18836"/>
    </row>
    <row r="18837" spans="4:9" x14ac:dyDescent="0.2">
      <c r="D18837" s="7"/>
      <c r="E18837"/>
      <c r="F18837"/>
      <c r="G18837"/>
      <c r="H18837"/>
      <c r="I18837"/>
    </row>
    <row r="18838" spans="4:9" x14ac:dyDescent="0.2">
      <c r="D18838" s="7"/>
      <c r="E18838"/>
      <c r="F18838"/>
      <c r="G18838"/>
      <c r="H18838"/>
      <c r="I18838"/>
    </row>
    <row r="18839" spans="4:9" x14ac:dyDescent="0.2">
      <c r="D18839" s="7"/>
      <c r="E18839"/>
      <c r="F18839"/>
      <c r="G18839"/>
      <c r="H18839"/>
      <c r="I18839"/>
    </row>
    <row r="18840" spans="4:9" x14ac:dyDescent="0.2">
      <c r="D18840" s="7"/>
      <c r="E18840"/>
      <c r="F18840"/>
      <c r="G18840"/>
      <c r="H18840"/>
      <c r="I18840"/>
    </row>
    <row r="18841" spans="4:9" x14ac:dyDescent="0.2">
      <c r="D18841" s="7"/>
      <c r="E18841"/>
      <c r="F18841"/>
      <c r="G18841"/>
      <c r="H18841"/>
      <c r="I18841"/>
    </row>
    <row r="18842" spans="4:9" x14ac:dyDescent="0.2">
      <c r="D18842" s="7"/>
      <c r="E18842"/>
      <c r="F18842"/>
      <c r="G18842"/>
      <c r="H18842"/>
      <c r="I18842"/>
    </row>
    <row r="18843" spans="4:9" x14ac:dyDescent="0.2">
      <c r="D18843" s="7"/>
      <c r="E18843"/>
      <c r="F18843"/>
      <c r="G18843"/>
      <c r="H18843"/>
      <c r="I18843"/>
    </row>
    <row r="18844" spans="4:9" x14ac:dyDescent="0.2">
      <c r="D18844" s="7"/>
      <c r="E18844"/>
      <c r="F18844"/>
      <c r="G18844"/>
      <c r="H18844"/>
      <c r="I18844"/>
    </row>
    <row r="18845" spans="4:9" x14ac:dyDescent="0.2">
      <c r="D18845" s="7"/>
      <c r="E18845"/>
      <c r="F18845"/>
      <c r="G18845"/>
      <c r="H18845"/>
      <c r="I18845"/>
    </row>
    <row r="18846" spans="4:9" x14ac:dyDescent="0.2">
      <c r="D18846" s="7"/>
      <c r="E18846"/>
      <c r="F18846"/>
      <c r="G18846"/>
      <c r="H18846"/>
      <c r="I18846"/>
    </row>
    <row r="18847" spans="4:9" x14ac:dyDescent="0.2">
      <c r="D18847" s="7"/>
      <c r="E18847"/>
      <c r="F18847"/>
      <c r="G18847"/>
      <c r="H18847"/>
      <c r="I18847"/>
    </row>
    <row r="18848" spans="4:9" x14ac:dyDescent="0.2">
      <c r="D18848" s="7"/>
      <c r="E18848"/>
      <c r="F18848"/>
      <c r="G18848"/>
      <c r="H18848"/>
      <c r="I18848"/>
    </row>
    <row r="18849" spans="4:9" x14ac:dyDescent="0.2">
      <c r="D18849" s="7"/>
      <c r="E18849"/>
      <c r="F18849"/>
      <c r="G18849"/>
      <c r="H18849"/>
      <c r="I18849"/>
    </row>
    <row r="18850" spans="4:9" x14ac:dyDescent="0.2">
      <c r="D18850" s="7"/>
      <c r="E18850"/>
      <c r="F18850"/>
      <c r="G18850"/>
      <c r="H18850"/>
      <c r="I18850"/>
    </row>
    <row r="18851" spans="4:9" x14ac:dyDescent="0.2">
      <c r="D18851" s="7"/>
      <c r="E18851"/>
      <c r="F18851"/>
      <c r="G18851"/>
      <c r="H18851"/>
      <c r="I18851"/>
    </row>
    <row r="18852" spans="4:9" x14ac:dyDescent="0.2">
      <c r="D18852" s="7"/>
      <c r="E18852"/>
      <c r="F18852"/>
      <c r="G18852"/>
      <c r="H18852"/>
      <c r="I18852"/>
    </row>
    <row r="18853" spans="4:9" x14ac:dyDescent="0.2">
      <c r="D18853" s="7"/>
      <c r="E18853"/>
      <c r="F18853"/>
      <c r="G18853"/>
      <c r="H18853"/>
      <c r="I18853"/>
    </row>
    <row r="18854" spans="4:9" x14ac:dyDescent="0.2">
      <c r="D18854" s="7"/>
      <c r="E18854"/>
      <c r="F18854"/>
      <c r="G18854"/>
      <c r="H18854"/>
      <c r="I18854"/>
    </row>
    <row r="18855" spans="4:9" x14ac:dyDescent="0.2">
      <c r="D18855" s="7"/>
      <c r="E18855"/>
      <c r="F18855"/>
      <c r="G18855"/>
      <c r="H18855"/>
      <c r="I18855"/>
    </row>
    <row r="18856" spans="4:9" x14ac:dyDescent="0.2">
      <c r="D18856" s="7"/>
      <c r="E18856"/>
      <c r="F18856"/>
      <c r="G18856"/>
      <c r="H18856"/>
      <c r="I18856"/>
    </row>
    <row r="18857" spans="4:9" x14ac:dyDescent="0.2">
      <c r="D18857" s="7"/>
      <c r="E18857"/>
      <c r="F18857"/>
      <c r="G18857"/>
      <c r="H18857"/>
      <c r="I18857"/>
    </row>
    <row r="18858" spans="4:9" x14ac:dyDescent="0.2">
      <c r="D18858" s="7"/>
      <c r="E18858"/>
      <c r="F18858"/>
      <c r="G18858"/>
      <c r="H18858"/>
      <c r="I18858"/>
    </row>
    <row r="18859" spans="4:9" x14ac:dyDescent="0.2">
      <c r="D18859" s="7"/>
      <c r="E18859"/>
      <c r="F18859"/>
      <c r="G18859"/>
      <c r="H18859"/>
      <c r="I18859"/>
    </row>
    <row r="18860" spans="4:9" x14ac:dyDescent="0.2">
      <c r="D18860" s="7"/>
      <c r="E18860"/>
      <c r="F18860"/>
      <c r="G18860"/>
      <c r="H18860"/>
      <c r="I18860"/>
    </row>
    <row r="18861" spans="4:9" x14ac:dyDescent="0.2">
      <c r="D18861" s="7"/>
      <c r="E18861"/>
      <c r="F18861"/>
      <c r="G18861"/>
      <c r="H18861"/>
      <c r="I18861"/>
    </row>
    <row r="18862" spans="4:9" x14ac:dyDescent="0.2">
      <c r="D18862" s="7"/>
      <c r="E18862"/>
      <c r="F18862"/>
      <c r="G18862"/>
      <c r="H18862"/>
      <c r="I18862"/>
    </row>
    <row r="18863" spans="4:9" x14ac:dyDescent="0.2">
      <c r="D18863" s="7"/>
      <c r="E18863"/>
      <c r="F18863"/>
      <c r="G18863"/>
      <c r="H18863"/>
      <c r="I18863"/>
    </row>
    <row r="18864" spans="4:9" x14ac:dyDescent="0.2">
      <c r="D18864" s="7"/>
      <c r="E18864"/>
      <c r="F18864"/>
      <c r="G18864"/>
      <c r="H18864"/>
      <c r="I18864"/>
    </row>
    <row r="18865" spans="4:9" x14ac:dyDescent="0.2">
      <c r="D18865" s="7"/>
      <c r="E18865"/>
      <c r="F18865"/>
      <c r="G18865"/>
      <c r="H18865"/>
      <c r="I18865"/>
    </row>
    <row r="18866" spans="4:9" x14ac:dyDescent="0.2">
      <c r="D18866" s="7"/>
      <c r="E18866"/>
      <c r="F18866"/>
      <c r="G18866"/>
      <c r="H18866"/>
      <c r="I18866"/>
    </row>
    <row r="18867" spans="4:9" x14ac:dyDescent="0.2">
      <c r="D18867" s="7"/>
      <c r="E18867"/>
      <c r="F18867"/>
      <c r="G18867"/>
      <c r="H18867"/>
      <c r="I18867"/>
    </row>
    <row r="18868" spans="4:9" x14ac:dyDescent="0.2">
      <c r="D18868" s="7"/>
      <c r="E18868"/>
      <c r="F18868"/>
      <c r="G18868"/>
      <c r="H18868"/>
      <c r="I18868"/>
    </row>
    <row r="18869" spans="4:9" x14ac:dyDescent="0.2">
      <c r="D18869" s="7"/>
      <c r="E18869"/>
      <c r="F18869"/>
      <c r="G18869"/>
      <c r="H18869"/>
      <c r="I18869"/>
    </row>
    <row r="18870" spans="4:9" x14ac:dyDescent="0.2">
      <c r="D18870" s="7"/>
      <c r="E18870"/>
      <c r="F18870"/>
      <c r="G18870"/>
      <c r="H18870"/>
      <c r="I18870"/>
    </row>
    <row r="18871" spans="4:9" x14ac:dyDescent="0.2">
      <c r="D18871" s="7"/>
      <c r="E18871"/>
      <c r="F18871"/>
      <c r="G18871"/>
      <c r="H18871"/>
      <c r="I18871"/>
    </row>
    <row r="18872" spans="4:9" x14ac:dyDescent="0.2">
      <c r="D18872" s="7"/>
      <c r="E18872"/>
      <c r="F18872"/>
      <c r="G18872"/>
      <c r="H18872"/>
      <c r="I18872"/>
    </row>
    <row r="18873" spans="4:9" x14ac:dyDescent="0.2">
      <c r="D18873" s="7"/>
      <c r="E18873"/>
      <c r="F18873"/>
      <c r="G18873"/>
      <c r="H18873"/>
      <c r="I18873"/>
    </row>
    <row r="18874" spans="4:9" x14ac:dyDescent="0.2">
      <c r="D18874" s="7"/>
      <c r="E18874"/>
      <c r="F18874"/>
      <c r="G18874"/>
      <c r="H18874"/>
      <c r="I18874"/>
    </row>
    <row r="18875" spans="4:9" x14ac:dyDescent="0.2">
      <c r="D18875" s="7"/>
      <c r="E18875"/>
      <c r="F18875"/>
      <c r="G18875"/>
      <c r="H18875"/>
      <c r="I18875"/>
    </row>
    <row r="18876" spans="4:9" x14ac:dyDescent="0.2">
      <c r="D18876" s="7"/>
      <c r="E18876"/>
      <c r="F18876"/>
      <c r="G18876"/>
      <c r="H18876"/>
      <c r="I18876"/>
    </row>
    <row r="18877" spans="4:9" x14ac:dyDescent="0.2">
      <c r="D18877" s="7"/>
      <c r="E18877"/>
      <c r="F18877"/>
      <c r="G18877"/>
      <c r="H18877"/>
      <c r="I18877"/>
    </row>
    <row r="18878" spans="4:9" x14ac:dyDescent="0.2">
      <c r="D18878" s="7"/>
      <c r="E18878"/>
      <c r="F18878"/>
      <c r="G18878"/>
      <c r="H18878"/>
      <c r="I18878"/>
    </row>
    <row r="18879" spans="4:9" x14ac:dyDescent="0.2">
      <c r="D18879" s="7"/>
      <c r="E18879"/>
      <c r="F18879"/>
      <c r="G18879"/>
      <c r="H18879"/>
      <c r="I18879"/>
    </row>
    <row r="18880" spans="4:9" x14ac:dyDescent="0.2">
      <c r="D18880" s="7"/>
      <c r="E18880"/>
      <c r="F18880"/>
      <c r="G18880"/>
      <c r="H18880"/>
      <c r="I18880"/>
    </row>
    <row r="18881" spans="4:9" x14ac:dyDescent="0.2">
      <c r="D18881" s="7"/>
      <c r="E18881"/>
      <c r="F18881"/>
      <c r="G18881"/>
      <c r="H18881"/>
      <c r="I18881"/>
    </row>
    <row r="18882" spans="4:9" x14ac:dyDescent="0.2">
      <c r="D18882" s="7"/>
      <c r="E18882"/>
      <c r="F18882"/>
      <c r="G18882"/>
      <c r="H18882"/>
      <c r="I18882"/>
    </row>
    <row r="18883" spans="4:9" x14ac:dyDescent="0.2">
      <c r="D18883" s="7"/>
      <c r="E18883"/>
      <c r="F18883"/>
      <c r="G18883"/>
      <c r="H18883"/>
      <c r="I18883"/>
    </row>
    <row r="18884" spans="4:9" x14ac:dyDescent="0.2">
      <c r="D18884" s="7"/>
      <c r="E18884"/>
      <c r="F18884"/>
      <c r="G18884"/>
      <c r="H18884"/>
      <c r="I18884"/>
    </row>
    <row r="18885" spans="4:9" x14ac:dyDescent="0.2">
      <c r="D18885" s="7"/>
      <c r="E18885"/>
      <c r="F18885"/>
      <c r="G18885"/>
      <c r="H18885"/>
      <c r="I18885"/>
    </row>
    <row r="18886" spans="4:9" x14ac:dyDescent="0.2">
      <c r="D18886" s="7"/>
      <c r="E18886"/>
      <c r="F18886"/>
      <c r="G18886"/>
      <c r="H18886"/>
      <c r="I18886"/>
    </row>
    <row r="18887" spans="4:9" x14ac:dyDescent="0.2">
      <c r="D18887" s="7"/>
      <c r="E18887"/>
      <c r="F18887"/>
      <c r="G18887"/>
      <c r="H18887"/>
      <c r="I18887"/>
    </row>
    <row r="18888" spans="4:9" x14ac:dyDescent="0.2">
      <c r="D18888" s="7"/>
      <c r="E18888"/>
      <c r="F18888"/>
      <c r="G18888"/>
      <c r="H18888"/>
      <c r="I18888"/>
    </row>
    <row r="18889" spans="4:9" x14ac:dyDescent="0.2">
      <c r="D18889" s="7"/>
      <c r="E18889"/>
      <c r="F18889"/>
      <c r="G18889"/>
      <c r="H18889"/>
      <c r="I18889"/>
    </row>
    <row r="18890" spans="4:9" x14ac:dyDescent="0.2">
      <c r="D18890" s="7"/>
      <c r="E18890"/>
      <c r="F18890"/>
      <c r="G18890"/>
      <c r="H18890"/>
      <c r="I18890"/>
    </row>
    <row r="18891" spans="4:9" x14ac:dyDescent="0.2">
      <c r="D18891" s="7"/>
      <c r="E18891"/>
      <c r="F18891"/>
      <c r="G18891"/>
      <c r="H18891"/>
      <c r="I18891"/>
    </row>
    <row r="18892" spans="4:9" x14ac:dyDescent="0.2">
      <c r="D18892" s="7"/>
      <c r="E18892"/>
      <c r="F18892"/>
      <c r="G18892"/>
      <c r="H18892"/>
      <c r="I18892"/>
    </row>
    <row r="18893" spans="4:9" x14ac:dyDescent="0.2">
      <c r="D18893" s="7"/>
      <c r="E18893"/>
      <c r="F18893"/>
      <c r="G18893"/>
      <c r="H18893"/>
      <c r="I18893"/>
    </row>
    <row r="18894" spans="4:9" x14ac:dyDescent="0.2">
      <c r="D18894" s="7"/>
      <c r="E18894"/>
      <c r="F18894"/>
      <c r="G18894"/>
      <c r="H18894"/>
      <c r="I18894"/>
    </row>
    <row r="18895" spans="4:9" x14ac:dyDescent="0.2">
      <c r="D18895" s="7"/>
      <c r="E18895"/>
      <c r="F18895"/>
      <c r="G18895"/>
      <c r="H18895"/>
      <c r="I18895"/>
    </row>
    <row r="18896" spans="4:9" x14ac:dyDescent="0.2">
      <c r="D18896" s="7"/>
      <c r="E18896"/>
      <c r="F18896"/>
      <c r="G18896"/>
      <c r="H18896"/>
      <c r="I18896"/>
    </row>
    <row r="18897" spans="4:9" x14ac:dyDescent="0.2">
      <c r="D18897" s="7"/>
      <c r="E18897"/>
      <c r="F18897"/>
      <c r="G18897"/>
      <c r="H18897"/>
      <c r="I18897"/>
    </row>
    <row r="18898" spans="4:9" x14ac:dyDescent="0.2">
      <c r="D18898" s="7"/>
      <c r="E18898"/>
      <c r="F18898"/>
      <c r="G18898"/>
      <c r="H18898"/>
      <c r="I18898"/>
    </row>
    <row r="18899" spans="4:9" x14ac:dyDescent="0.2">
      <c r="D18899" s="7"/>
      <c r="E18899"/>
      <c r="F18899"/>
      <c r="G18899"/>
      <c r="H18899"/>
      <c r="I18899"/>
    </row>
    <row r="18900" spans="4:9" x14ac:dyDescent="0.2">
      <c r="D18900" s="7"/>
      <c r="E18900"/>
      <c r="F18900"/>
      <c r="G18900"/>
      <c r="H18900"/>
      <c r="I18900"/>
    </row>
    <row r="18901" spans="4:9" x14ac:dyDescent="0.2">
      <c r="D18901" s="7"/>
      <c r="E18901"/>
      <c r="F18901"/>
      <c r="G18901"/>
      <c r="H18901"/>
      <c r="I18901"/>
    </row>
    <row r="18902" spans="4:9" x14ac:dyDescent="0.2">
      <c r="D18902" s="7"/>
      <c r="E18902"/>
      <c r="F18902"/>
      <c r="G18902"/>
      <c r="H18902"/>
      <c r="I18902"/>
    </row>
    <row r="18903" spans="4:9" x14ac:dyDescent="0.2">
      <c r="D18903" s="7"/>
      <c r="E18903"/>
      <c r="F18903"/>
      <c r="G18903"/>
      <c r="H18903"/>
      <c r="I18903"/>
    </row>
    <row r="18904" spans="4:9" x14ac:dyDescent="0.2">
      <c r="D18904" s="7"/>
      <c r="E18904"/>
      <c r="F18904"/>
      <c r="G18904"/>
      <c r="H18904"/>
      <c r="I18904"/>
    </row>
    <row r="18905" spans="4:9" x14ac:dyDescent="0.2">
      <c r="D18905" s="7"/>
      <c r="E18905"/>
      <c r="F18905"/>
      <c r="G18905"/>
      <c r="H18905"/>
      <c r="I18905"/>
    </row>
    <row r="18906" spans="4:9" x14ac:dyDescent="0.2">
      <c r="D18906" s="7"/>
      <c r="E18906"/>
      <c r="F18906"/>
      <c r="G18906"/>
      <c r="H18906"/>
      <c r="I18906"/>
    </row>
    <row r="18907" spans="4:9" x14ac:dyDescent="0.2">
      <c r="D18907" s="7"/>
      <c r="E18907"/>
      <c r="F18907"/>
      <c r="G18907"/>
      <c r="H18907"/>
      <c r="I18907"/>
    </row>
    <row r="18908" spans="4:9" x14ac:dyDescent="0.2">
      <c r="D18908" s="7"/>
      <c r="E18908"/>
      <c r="F18908"/>
      <c r="G18908"/>
      <c r="H18908"/>
      <c r="I18908"/>
    </row>
    <row r="18909" spans="4:9" x14ac:dyDescent="0.2">
      <c r="D18909" s="7"/>
      <c r="E18909"/>
      <c r="F18909"/>
      <c r="G18909"/>
      <c r="H18909"/>
      <c r="I18909"/>
    </row>
    <row r="18910" spans="4:9" x14ac:dyDescent="0.2">
      <c r="D18910" s="7"/>
      <c r="E18910"/>
      <c r="F18910"/>
      <c r="G18910"/>
      <c r="H18910"/>
      <c r="I18910"/>
    </row>
    <row r="18911" spans="4:9" x14ac:dyDescent="0.2">
      <c r="D18911" s="7"/>
      <c r="E18911"/>
      <c r="F18911"/>
      <c r="G18911"/>
      <c r="H18911"/>
      <c r="I18911"/>
    </row>
    <row r="18912" spans="4:9" x14ac:dyDescent="0.2">
      <c r="D18912" s="7"/>
      <c r="E18912"/>
      <c r="F18912"/>
      <c r="G18912"/>
      <c r="H18912"/>
      <c r="I18912"/>
    </row>
    <row r="18913" spans="4:9" x14ac:dyDescent="0.2">
      <c r="D18913" s="7"/>
      <c r="E18913"/>
      <c r="F18913"/>
      <c r="G18913"/>
      <c r="H18913"/>
      <c r="I18913"/>
    </row>
    <row r="18914" spans="4:9" x14ac:dyDescent="0.2">
      <c r="D18914" s="7"/>
      <c r="E18914"/>
      <c r="F18914"/>
      <c r="G18914"/>
      <c r="H18914"/>
      <c r="I18914"/>
    </row>
    <row r="18915" spans="4:9" x14ac:dyDescent="0.2">
      <c r="D18915" s="7"/>
      <c r="E18915"/>
      <c r="F18915"/>
      <c r="G18915"/>
      <c r="H18915"/>
      <c r="I18915"/>
    </row>
    <row r="18916" spans="4:9" x14ac:dyDescent="0.2">
      <c r="D18916" s="7"/>
      <c r="E18916"/>
      <c r="F18916"/>
      <c r="G18916"/>
      <c r="H18916"/>
      <c r="I18916"/>
    </row>
    <row r="18917" spans="4:9" x14ac:dyDescent="0.2">
      <c r="D18917" s="7"/>
      <c r="E18917"/>
      <c r="F18917"/>
      <c r="G18917"/>
      <c r="H18917"/>
      <c r="I18917"/>
    </row>
    <row r="18918" spans="4:9" x14ac:dyDescent="0.2">
      <c r="D18918" s="7"/>
      <c r="E18918"/>
      <c r="F18918"/>
      <c r="G18918"/>
      <c r="H18918"/>
      <c r="I18918"/>
    </row>
    <row r="18919" spans="4:9" x14ac:dyDescent="0.2">
      <c r="D18919" s="7"/>
      <c r="E18919"/>
      <c r="F18919"/>
      <c r="G18919"/>
      <c r="H18919"/>
      <c r="I18919"/>
    </row>
    <row r="18920" spans="4:9" x14ac:dyDescent="0.2">
      <c r="D18920" s="7"/>
      <c r="E18920"/>
      <c r="F18920"/>
      <c r="G18920"/>
      <c r="H18920"/>
      <c r="I18920"/>
    </row>
    <row r="18921" spans="4:9" x14ac:dyDescent="0.2">
      <c r="D18921" s="7"/>
      <c r="E18921"/>
      <c r="F18921"/>
      <c r="G18921"/>
      <c r="H18921"/>
      <c r="I18921"/>
    </row>
    <row r="18922" spans="4:9" x14ac:dyDescent="0.2">
      <c r="D18922" s="7"/>
      <c r="E18922"/>
      <c r="F18922"/>
      <c r="G18922"/>
      <c r="H18922"/>
      <c r="I18922"/>
    </row>
    <row r="18923" spans="4:9" x14ac:dyDescent="0.2">
      <c r="D18923" s="7"/>
      <c r="E18923"/>
      <c r="F18923"/>
      <c r="G18923"/>
      <c r="H18923"/>
      <c r="I18923"/>
    </row>
    <row r="18924" spans="4:9" x14ac:dyDescent="0.2">
      <c r="D18924" s="7"/>
      <c r="E18924"/>
      <c r="F18924"/>
      <c r="G18924"/>
      <c r="H18924"/>
      <c r="I18924"/>
    </row>
    <row r="18925" spans="4:9" x14ac:dyDescent="0.2">
      <c r="D18925" s="7"/>
      <c r="E18925"/>
      <c r="F18925"/>
      <c r="G18925"/>
      <c r="H18925"/>
      <c r="I18925"/>
    </row>
    <row r="18926" spans="4:9" x14ac:dyDescent="0.2">
      <c r="D18926" s="7"/>
      <c r="E18926"/>
      <c r="F18926"/>
      <c r="G18926"/>
      <c r="H18926"/>
      <c r="I18926"/>
    </row>
    <row r="18927" spans="4:9" x14ac:dyDescent="0.2">
      <c r="D18927" s="7"/>
      <c r="E18927"/>
      <c r="F18927"/>
      <c r="G18927"/>
      <c r="H18927"/>
      <c r="I18927"/>
    </row>
    <row r="18928" spans="4:9" x14ac:dyDescent="0.2">
      <c r="D18928" s="7"/>
      <c r="E18928"/>
      <c r="F18928"/>
      <c r="G18928"/>
      <c r="H18928"/>
      <c r="I18928"/>
    </row>
    <row r="18929" spans="4:9" x14ac:dyDescent="0.2">
      <c r="D18929" s="7"/>
      <c r="E18929"/>
      <c r="F18929"/>
      <c r="G18929"/>
      <c r="H18929"/>
      <c r="I18929"/>
    </row>
    <row r="18930" spans="4:9" x14ac:dyDescent="0.2">
      <c r="D18930" s="7"/>
      <c r="E18930"/>
      <c r="F18930"/>
      <c r="G18930"/>
      <c r="H18930"/>
      <c r="I18930"/>
    </row>
    <row r="18931" spans="4:9" x14ac:dyDescent="0.2">
      <c r="D18931" s="7"/>
      <c r="E18931"/>
      <c r="F18931"/>
      <c r="G18931"/>
      <c r="H18931"/>
      <c r="I18931"/>
    </row>
    <row r="18932" spans="4:9" x14ac:dyDescent="0.2">
      <c r="D18932" s="7"/>
      <c r="E18932"/>
      <c r="F18932"/>
      <c r="G18932"/>
      <c r="H18932"/>
      <c r="I18932"/>
    </row>
    <row r="18933" spans="4:9" x14ac:dyDescent="0.2">
      <c r="D18933" s="7"/>
      <c r="E18933"/>
      <c r="F18933"/>
      <c r="G18933"/>
      <c r="H18933"/>
      <c r="I18933"/>
    </row>
    <row r="18934" spans="4:9" x14ac:dyDescent="0.2">
      <c r="D18934" s="7"/>
      <c r="E18934"/>
      <c r="F18934"/>
      <c r="G18934"/>
      <c r="H18934"/>
      <c r="I18934"/>
    </row>
    <row r="18935" spans="4:9" x14ac:dyDescent="0.2">
      <c r="D18935" s="7"/>
      <c r="E18935"/>
      <c r="F18935"/>
      <c r="G18935"/>
      <c r="H18935"/>
      <c r="I18935"/>
    </row>
    <row r="18936" spans="4:9" x14ac:dyDescent="0.2">
      <c r="D18936" s="7"/>
      <c r="E18936"/>
      <c r="F18936"/>
      <c r="G18936"/>
      <c r="H18936"/>
      <c r="I18936"/>
    </row>
    <row r="18937" spans="4:9" x14ac:dyDescent="0.2">
      <c r="D18937" s="7"/>
      <c r="E18937"/>
      <c r="F18937"/>
      <c r="G18937"/>
      <c r="H18937"/>
      <c r="I18937"/>
    </row>
    <row r="18938" spans="4:9" x14ac:dyDescent="0.2">
      <c r="D18938" s="7"/>
      <c r="E18938"/>
      <c r="F18938"/>
      <c r="G18938"/>
      <c r="H18938"/>
      <c r="I18938"/>
    </row>
    <row r="18939" spans="4:9" x14ac:dyDescent="0.2">
      <c r="D18939" s="7"/>
      <c r="E18939"/>
      <c r="F18939"/>
      <c r="G18939"/>
      <c r="H18939"/>
      <c r="I18939"/>
    </row>
    <row r="18940" spans="4:9" x14ac:dyDescent="0.2">
      <c r="D18940" s="7"/>
      <c r="E18940"/>
      <c r="F18940"/>
      <c r="G18940"/>
      <c r="H18940"/>
      <c r="I18940"/>
    </row>
    <row r="18941" spans="4:9" x14ac:dyDescent="0.2">
      <c r="D18941" s="7"/>
      <c r="E18941"/>
      <c r="F18941"/>
      <c r="G18941"/>
      <c r="H18941"/>
      <c r="I18941"/>
    </row>
    <row r="18942" spans="4:9" x14ac:dyDescent="0.2">
      <c r="D18942" s="7"/>
      <c r="E18942"/>
      <c r="F18942"/>
      <c r="G18942"/>
      <c r="H18942"/>
      <c r="I18942"/>
    </row>
    <row r="18943" spans="4:9" x14ac:dyDescent="0.2">
      <c r="D18943" s="7"/>
      <c r="E18943"/>
      <c r="F18943"/>
      <c r="G18943"/>
      <c r="H18943"/>
      <c r="I18943"/>
    </row>
    <row r="18944" spans="4:9" x14ac:dyDescent="0.2">
      <c r="D18944" s="7"/>
      <c r="E18944"/>
      <c r="F18944"/>
      <c r="G18944"/>
      <c r="H18944"/>
      <c r="I18944"/>
    </row>
    <row r="18945" spans="4:9" x14ac:dyDescent="0.2">
      <c r="D18945" s="7"/>
      <c r="E18945"/>
      <c r="F18945"/>
      <c r="G18945"/>
      <c r="H18945"/>
      <c r="I18945"/>
    </row>
    <row r="18946" spans="4:9" x14ac:dyDescent="0.2">
      <c r="D18946" s="7"/>
      <c r="E18946"/>
      <c r="F18946"/>
      <c r="G18946"/>
      <c r="H18946"/>
      <c r="I18946"/>
    </row>
    <row r="18947" spans="4:9" x14ac:dyDescent="0.2">
      <c r="D18947" s="7"/>
      <c r="E18947"/>
      <c r="F18947"/>
      <c r="G18947"/>
      <c r="H18947"/>
      <c r="I18947"/>
    </row>
    <row r="18948" spans="4:9" x14ac:dyDescent="0.2">
      <c r="D18948" s="7"/>
      <c r="E18948"/>
      <c r="F18948"/>
      <c r="G18948"/>
      <c r="H18948"/>
      <c r="I18948"/>
    </row>
    <row r="18949" spans="4:9" x14ac:dyDescent="0.2">
      <c r="D18949" s="7"/>
      <c r="E18949"/>
      <c r="F18949"/>
      <c r="G18949"/>
      <c r="H18949"/>
      <c r="I18949"/>
    </row>
    <row r="18950" spans="4:9" x14ac:dyDescent="0.2">
      <c r="D18950" s="7"/>
      <c r="E18950"/>
      <c r="F18950"/>
      <c r="G18950"/>
      <c r="H18950"/>
      <c r="I18950"/>
    </row>
    <row r="18951" spans="4:9" x14ac:dyDescent="0.2">
      <c r="D18951" s="7"/>
      <c r="E18951"/>
      <c r="F18951"/>
      <c r="G18951"/>
      <c r="H18951"/>
      <c r="I18951"/>
    </row>
    <row r="18952" spans="4:9" x14ac:dyDescent="0.2">
      <c r="D18952" s="7"/>
      <c r="E18952"/>
      <c r="F18952"/>
      <c r="G18952"/>
      <c r="H18952"/>
      <c r="I18952"/>
    </row>
    <row r="18953" spans="4:9" x14ac:dyDescent="0.2">
      <c r="D18953" s="7"/>
      <c r="E18953"/>
      <c r="F18953"/>
      <c r="G18953"/>
      <c r="H18953"/>
      <c r="I18953"/>
    </row>
    <row r="18954" spans="4:9" x14ac:dyDescent="0.2">
      <c r="D18954" s="7"/>
      <c r="E18954"/>
      <c r="F18954"/>
      <c r="G18954"/>
      <c r="H18954"/>
      <c r="I18954"/>
    </row>
    <row r="18955" spans="4:9" x14ac:dyDescent="0.2">
      <c r="D18955" s="7"/>
      <c r="E18955"/>
      <c r="F18955"/>
      <c r="G18955"/>
      <c r="H18955"/>
      <c r="I18955"/>
    </row>
    <row r="18956" spans="4:9" x14ac:dyDescent="0.2">
      <c r="D18956" s="7"/>
      <c r="E18956"/>
      <c r="F18956"/>
      <c r="G18956"/>
      <c r="H18956"/>
      <c r="I18956"/>
    </row>
    <row r="18957" spans="4:9" x14ac:dyDescent="0.2">
      <c r="D18957" s="7"/>
      <c r="E18957"/>
      <c r="F18957"/>
      <c r="G18957"/>
      <c r="H18957"/>
      <c r="I18957"/>
    </row>
    <row r="18958" spans="4:9" x14ac:dyDescent="0.2">
      <c r="D18958" s="7"/>
      <c r="E18958"/>
      <c r="F18958"/>
      <c r="G18958"/>
      <c r="H18958"/>
      <c r="I18958"/>
    </row>
    <row r="18959" spans="4:9" x14ac:dyDescent="0.2">
      <c r="D18959" s="7"/>
      <c r="E18959"/>
      <c r="F18959"/>
      <c r="G18959"/>
      <c r="H18959"/>
      <c r="I18959"/>
    </row>
    <row r="18960" spans="4:9" x14ac:dyDescent="0.2">
      <c r="D18960" s="7"/>
      <c r="E18960"/>
      <c r="F18960"/>
      <c r="G18960"/>
      <c r="H18960"/>
      <c r="I18960"/>
    </row>
    <row r="18961" spans="4:9" x14ac:dyDescent="0.2">
      <c r="D18961" s="7"/>
      <c r="E18961"/>
      <c r="F18961"/>
      <c r="G18961"/>
      <c r="H18961"/>
      <c r="I18961"/>
    </row>
    <row r="18962" spans="4:9" x14ac:dyDescent="0.2">
      <c r="D18962" s="7"/>
      <c r="E18962"/>
      <c r="F18962"/>
      <c r="G18962"/>
      <c r="H18962"/>
      <c r="I18962"/>
    </row>
    <row r="18963" spans="4:9" x14ac:dyDescent="0.2">
      <c r="D18963" s="7"/>
      <c r="E18963"/>
      <c r="F18963"/>
      <c r="G18963"/>
      <c r="H18963"/>
      <c r="I18963"/>
    </row>
    <row r="18964" spans="4:9" x14ac:dyDescent="0.2">
      <c r="D18964" s="7"/>
      <c r="E18964"/>
      <c r="F18964"/>
      <c r="G18964"/>
      <c r="H18964"/>
      <c r="I18964"/>
    </row>
    <row r="18965" spans="4:9" x14ac:dyDescent="0.2">
      <c r="D18965" s="7"/>
      <c r="E18965"/>
      <c r="F18965"/>
      <c r="G18965"/>
      <c r="H18965"/>
      <c r="I18965"/>
    </row>
    <row r="18966" spans="4:9" x14ac:dyDescent="0.2">
      <c r="D18966" s="7"/>
      <c r="E18966"/>
      <c r="F18966"/>
      <c r="G18966"/>
      <c r="H18966"/>
      <c r="I18966"/>
    </row>
    <row r="18967" spans="4:9" x14ac:dyDescent="0.2">
      <c r="D18967" s="7"/>
      <c r="E18967"/>
      <c r="F18967"/>
      <c r="G18967"/>
      <c r="H18967"/>
      <c r="I18967"/>
    </row>
    <row r="18968" spans="4:9" x14ac:dyDescent="0.2">
      <c r="D18968" s="7"/>
      <c r="E18968"/>
      <c r="F18968"/>
      <c r="G18968"/>
      <c r="H18968"/>
      <c r="I18968"/>
    </row>
    <row r="18969" spans="4:9" x14ac:dyDescent="0.2">
      <c r="D18969" s="7"/>
      <c r="E18969"/>
      <c r="F18969"/>
      <c r="G18969"/>
      <c r="H18969"/>
      <c r="I18969"/>
    </row>
    <row r="18970" spans="4:9" x14ac:dyDescent="0.2">
      <c r="D18970" s="7"/>
      <c r="E18970"/>
      <c r="F18970"/>
      <c r="G18970"/>
      <c r="H18970"/>
      <c r="I18970"/>
    </row>
    <row r="18971" spans="4:9" x14ac:dyDescent="0.2">
      <c r="D18971" s="7"/>
      <c r="E18971"/>
      <c r="F18971"/>
      <c r="G18971"/>
      <c r="H18971"/>
      <c r="I18971"/>
    </row>
    <row r="18972" spans="4:9" x14ac:dyDescent="0.2">
      <c r="D18972" s="7"/>
      <c r="E18972"/>
      <c r="F18972"/>
      <c r="G18972"/>
      <c r="H18972"/>
      <c r="I18972"/>
    </row>
    <row r="18973" spans="4:9" x14ac:dyDescent="0.2">
      <c r="D18973" s="7"/>
      <c r="E18973"/>
      <c r="F18973"/>
      <c r="G18973"/>
      <c r="H18973"/>
      <c r="I18973"/>
    </row>
    <row r="18974" spans="4:9" x14ac:dyDescent="0.2">
      <c r="D18974" s="7"/>
      <c r="E18974"/>
      <c r="F18974"/>
      <c r="G18974"/>
      <c r="H18974"/>
      <c r="I18974"/>
    </row>
    <row r="18975" spans="4:9" x14ac:dyDescent="0.2">
      <c r="D18975" s="7"/>
      <c r="E18975"/>
      <c r="F18975"/>
      <c r="G18975"/>
      <c r="H18975"/>
      <c r="I18975"/>
    </row>
    <row r="18976" spans="4:9" x14ac:dyDescent="0.2">
      <c r="D18976" s="7"/>
      <c r="E18976"/>
      <c r="F18976"/>
      <c r="G18976"/>
      <c r="H18976"/>
      <c r="I18976"/>
    </row>
    <row r="18977" spans="4:9" x14ac:dyDescent="0.2">
      <c r="D18977" s="7"/>
      <c r="E18977"/>
      <c r="F18977"/>
      <c r="G18977"/>
      <c r="H18977"/>
      <c r="I18977"/>
    </row>
    <row r="18978" spans="4:9" x14ac:dyDescent="0.2">
      <c r="D18978" s="7"/>
      <c r="E18978"/>
      <c r="F18978"/>
      <c r="G18978"/>
      <c r="H18978"/>
      <c r="I18978"/>
    </row>
    <row r="18979" spans="4:9" x14ac:dyDescent="0.2">
      <c r="D18979" s="7"/>
      <c r="E18979"/>
      <c r="F18979"/>
      <c r="G18979"/>
      <c r="H18979"/>
      <c r="I18979"/>
    </row>
    <row r="18980" spans="4:9" x14ac:dyDescent="0.2">
      <c r="D18980" s="7"/>
      <c r="E18980"/>
      <c r="F18980"/>
      <c r="G18980"/>
      <c r="H18980"/>
      <c r="I18980"/>
    </row>
    <row r="18981" spans="4:9" x14ac:dyDescent="0.2">
      <c r="D18981" s="7"/>
      <c r="E18981"/>
      <c r="F18981"/>
      <c r="G18981"/>
      <c r="H18981"/>
      <c r="I18981"/>
    </row>
    <row r="18982" spans="4:9" x14ac:dyDescent="0.2">
      <c r="D18982" s="7"/>
      <c r="E18982"/>
      <c r="F18982"/>
      <c r="G18982"/>
      <c r="H18982"/>
      <c r="I18982"/>
    </row>
    <row r="18983" spans="4:9" x14ac:dyDescent="0.2">
      <c r="D18983" s="7"/>
      <c r="E18983"/>
      <c r="F18983"/>
      <c r="G18983"/>
      <c r="H18983"/>
      <c r="I18983"/>
    </row>
    <row r="18984" spans="4:9" x14ac:dyDescent="0.2">
      <c r="D18984" s="7"/>
      <c r="E18984"/>
      <c r="F18984"/>
      <c r="G18984"/>
      <c r="H18984"/>
      <c r="I18984"/>
    </row>
    <row r="18985" spans="4:9" x14ac:dyDescent="0.2">
      <c r="D18985" s="7"/>
      <c r="E18985"/>
      <c r="F18985"/>
      <c r="G18985"/>
      <c r="H18985"/>
      <c r="I18985"/>
    </row>
    <row r="18986" spans="4:9" x14ac:dyDescent="0.2">
      <c r="D18986" s="7"/>
      <c r="E18986"/>
      <c r="F18986"/>
      <c r="G18986"/>
      <c r="H18986"/>
      <c r="I18986"/>
    </row>
    <row r="18987" spans="4:9" x14ac:dyDescent="0.2">
      <c r="D18987" s="7"/>
      <c r="E18987"/>
      <c r="F18987"/>
      <c r="G18987"/>
      <c r="H18987"/>
      <c r="I18987"/>
    </row>
    <row r="18988" spans="4:9" x14ac:dyDescent="0.2">
      <c r="D18988" s="7"/>
      <c r="E18988"/>
      <c r="F18988"/>
      <c r="G18988"/>
      <c r="H18988"/>
      <c r="I18988"/>
    </row>
    <row r="18989" spans="4:9" x14ac:dyDescent="0.2">
      <c r="D18989" s="7"/>
      <c r="E18989"/>
      <c r="F18989"/>
      <c r="G18989"/>
      <c r="H18989"/>
      <c r="I18989"/>
    </row>
    <row r="18990" spans="4:9" x14ac:dyDescent="0.2">
      <c r="D18990" s="7"/>
      <c r="E18990"/>
      <c r="F18990"/>
      <c r="G18990"/>
      <c r="H18990"/>
      <c r="I18990"/>
    </row>
    <row r="18991" spans="4:9" x14ac:dyDescent="0.2">
      <c r="D18991" s="7"/>
      <c r="E18991"/>
      <c r="F18991"/>
      <c r="G18991"/>
      <c r="H18991"/>
      <c r="I18991"/>
    </row>
    <row r="18992" spans="4:9" x14ac:dyDescent="0.2">
      <c r="D18992" s="7"/>
      <c r="E18992"/>
      <c r="F18992"/>
      <c r="G18992"/>
      <c r="H18992"/>
      <c r="I18992"/>
    </row>
    <row r="18993" spans="4:9" x14ac:dyDescent="0.2">
      <c r="D18993" s="7"/>
      <c r="E18993"/>
      <c r="F18993"/>
      <c r="G18993"/>
      <c r="H18993"/>
      <c r="I18993"/>
    </row>
    <row r="18994" spans="4:9" x14ac:dyDescent="0.2">
      <c r="D18994" s="7"/>
      <c r="E18994"/>
      <c r="F18994"/>
      <c r="G18994"/>
      <c r="H18994"/>
      <c r="I18994"/>
    </row>
    <row r="18995" spans="4:9" x14ac:dyDescent="0.2">
      <c r="D18995" s="7"/>
      <c r="E18995"/>
      <c r="F18995"/>
      <c r="G18995"/>
      <c r="H18995"/>
      <c r="I18995"/>
    </row>
    <row r="18996" spans="4:9" x14ac:dyDescent="0.2">
      <c r="D18996" s="7"/>
      <c r="E18996"/>
      <c r="F18996"/>
      <c r="G18996"/>
      <c r="H18996"/>
      <c r="I18996"/>
    </row>
    <row r="18997" spans="4:9" x14ac:dyDescent="0.2">
      <c r="D18997" s="7"/>
      <c r="E18997"/>
      <c r="F18997"/>
      <c r="G18997"/>
      <c r="H18997"/>
      <c r="I18997"/>
    </row>
    <row r="18998" spans="4:9" x14ac:dyDescent="0.2">
      <c r="D18998" s="7"/>
      <c r="E18998"/>
      <c r="F18998"/>
      <c r="G18998"/>
      <c r="H18998"/>
      <c r="I18998"/>
    </row>
    <row r="18999" spans="4:9" x14ac:dyDescent="0.2">
      <c r="D18999" s="7"/>
      <c r="E18999"/>
      <c r="F18999"/>
      <c r="G18999"/>
      <c r="H18999"/>
      <c r="I18999"/>
    </row>
    <row r="19000" spans="4:9" x14ac:dyDescent="0.2">
      <c r="D19000" s="7"/>
      <c r="E19000"/>
      <c r="F19000"/>
      <c r="G19000"/>
      <c r="H19000"/>
      <c r="I19000"/>
    </row>
    <row r="19001" spans="4:9" x14ac:dyDescent="0.2">
      <c r="D19001" s="7"/>
      <c r="E19001"/>
      <c r="F19001"/>
      <c r="G19001"/>
      <c r="H19001"/>
      <c r="I19001"/>
    </row>
    <row r="19002" spans="4:9" x14ac:dyDescent="0.2">
      <c r="D19002" s="7"/>
      <c r="E19002"/>
      <c r="F19002"/>
      <c r="G19002"/>
      <c r="H19002"/>
      <c r="I19002"/>
    </row>
    <row r="19003" spans="4:9" x14ac:dyDescent="0.2">
      <c r="D19003" s="7"/>
      <c r="E19003"/>
      <c r="F19003"/>
      <c r="G19003"/>
      <c r="H19003"/>
      <c r="I19003"/>
    </row>
    <row r="19004" spans="4:9" x14ac:dyDescent="0.2">
      <c r="D19004" s="7"/>
      <c r="E19004"/>
      <c r="F19004"/>
      <c r="G19004"/>
      <c r="H19004"/>
      <c r="I19004"/>
    </row>
    <row r="19005" spans="4:9" x14ac:dyDescent="0.2">
      <c r="D19005" s="7"/>
      <c r="E19005"/>
      <c r="F19005"/>
      <c r="G19005"/>
      <c r="H19005"/>
      <c r="I19005"/>
    </row>
    <row r="19006" spans="4:9" x14ac:dyDescent="0.2">
      <c r="D19006" s="7"/>
      <c r="E19006"/>
      <c r="F19006"/>
      <c r="G19006"/>
      <c r="H19006"/>
      <c r="I19006"/>
    </row>
    <row r="19007" spans="4:9" x14ac:dyDescent="0.2">
      <c r="D19007" s="7"/>
      <c r="E19007"/>
      <c r="F19007"/>
      <c r="G19007"/>
      <c r="H19007"/>
      <c r="I19007"/>
    </row>
    <row r="19008" spans="4:9" x14ac:dyDescent="0.2">
      <c r="D19008" s="7"/>
      <c r="E19008"/>
      <c r="F19008"/>
      <c r="G19008"/>
      <c r="H19008"/>
      <c r="I19008"/>
    </row>
    <row r="19009" spans="4:9" x14ac:dyDescent="0.2">
      <c r="D19009" s="7"/>
      <c r="E19009"/>
      <c r="F19009"/>
      <c r="G19009"/>
      <c r="H19009"/>
      <c r="I19009"/>
    </row>
    <row r="19010" spans="4:9" x14ac:dyDescent="0.2">
      <c r="D19010" s="7"/>
      <c r="E19010"/>
      <c r="F19010"/>
      <c r="G19010"/>
      <c r="H19010"/>
      <c r="I19010"/>
    </row>
    <row r="19011" spans="4:9" x14ac:dyDescent="0.2">
      <c r="D19011" s="7"/>
      <c r="E19011"/>
      <c r="F19011"/>
      <c r="G19011"/>
      <c r="H19011"/>
      <c r="I19011"/>
    </row>
    <row r="19012" spans="4:9" x14ac:dyDescent="0.2">
      <c r="D19012" s="7"/>
      <c r="E19012"/>
      <c r="F19012"/>
      <c r="G19012"/>
      <c r="H19012"/>
      <c r="I19012"/>
    </row>
    <row r="19013" spans="4:9" x14ac:dyDescent="0.2">
      <c r="D19013" s="7"/>
      <c r="E19013"/>
      <c r="F19013"/>
      <c r="G19013"/>
      <c r="H19013"/>
      <c r="I19013"/>
    </row>
    <row r="19014" spans="4:9" x14ac:dyDescent="0.2">
      <c r="D19014" s="7"/>
      <c r="E19014"/>
      <c r="F19014"/>
      <c r="G19014"/>
      <c r="H19014"/>
      <c r="I19014"/>
    </row>
    <row r="19015" spans="4:9" x14ac:dyDescent="0.2">
      <c r="D19015" s="7"/>
      <c r="E19015"/>
      <c r="F19015"/>
      <c r="G19015"/>
      <c r="H19015"/>
      <c r="I19015"/>
    </row>
    <row r="19016" spans="4:9" x14ac:dyDescent="0.2">
      <c r="D19016" s="7"/>
      <c r="E19016"/>
      <c r="F19016"/>
      <c r="G19016"/>
      <c r="H19016"/>
      <c r="I19016"/>
    </row>
    <row r="19017" spans="4:9" x14ac:dyDescent="0.2">
      <c r="D19017" s="7"/>
      <c r="E19017"/>
      <c r="F19017"/>
      <c r="G19017"/>
      <c r="H19017"/>
      <c r="I19017"/>
    </row>
    <row r="19018" spans="4:9" x14ac:dyDescent="0.2">
      <c r="D19018" s="7"/>
      <c r="E19018"/>
      <c r="F19018"/>
      <c r="G19018"/>
      <c r="H19018"/>
      <c r="I19018"/>
    </row>
    <row r="19019" spans="4:9" x14ac:dyDescent="0.2">
      <c r="D19019" s="7"/>
      <c r="E19019"/>
      <c r="F19019"/>
      <c r="G19019"/>
      <c r="H19019"/>
      <c r="I19019"/>
    </row>
    <row r="19020" spans="4:9" x14ac:dyDescent="0.2">
      <c r="D19020" s="7"/>
      <c r="E19020"/>
      <c r="F19020"/>
      <c r="G19020"/>
      <c r="H19020"/>
      <c r="I19020"/>
    </row>
    <row r="19021" spans="4:9" x14ac:dyDescent="0.2">
      <c r="D19021" s="7"/>
      <c r="E19021"/>
      <c r="F19021"/>
      <c r="G19021"/>
      <c r="H19021"/>
      <c r="I19021"/>
    </row>
    <row r="19022" spans="4:9" x14ac:dyDescent="0.2">
      <c r="D19022" s="7"/>
      <c r="E19022"/>
      <c r="F19022"/>
      <c r="G19022"/>
      <c r="H19022"/>
      <c r="I19022"/>
    </row>
    <row r="19023" spans="4:9" x14ac:dyDescent="0.2">
      <c r="D19023" s="7"/>
      <c r="E19023"/>
      <c r="F19023"/>
      <c r="G19023"/>
      <c r="H19023"/>
      <c r="I19023"/>
    </row>
    <row r="19024" spans="4:9" x14ac:dyDescent="0.2">
      <c r="D19024" s="7"/>
      <c r="E19024"/>
      <c r="F19024"/>
      <c r="G19024"/>
      <c r="H19024"/>
      <c r="I19024"/>
    </row>
    <row r="19025" spans="4:9" x14ac:dyDescent="0.2">
      <c r="D19025" s="7"/>
      <c r="E19025"/>
      <c r="F19025"/>
      <c r="G19025"/>
      <c r="H19025"/>
      <c r="I19025"/>
    </row>
    <row r="19026" spans="4:9" x14ac:dyDescent="0.2">
      <c r="D19026" s="7"/>
      <c r="E19026"/>
      <c r="F19026"/>
      <c r="G19026"/>
      <c r="H19026"/>
      <c r="I19026"/>
    </row>
    <row r="19027" spans="4:9" x14ac:dyDescent="0.2">
      <c r="D19027" s="7"/>
      <c r="E19027"/>
      <c r="F19027"/>
      <c r="G19027"/>
      <c r="H19027"/>
      <c r="I19027"/>
    </row>
    <row r="19028" spans="4:9" x14ac:dyDescent="0.2">
      <c r="D19028" s="7"/>
      <c r="E19028"/>
      <c r="F19028"/>
      <c r="G19028"/>
      <c r="H19028"/>
      <c r="I19028"/>
    </row>
    <row r="19029" spans="4:9" x14ac:dyDescent="0.2">
      <c r="D19029" s="7"/>
      <c r="E19029"/>
      <c r="F19029"/>
      <c r="G19029"/>
      <c r="H19029"/>
      <c r="I19029"/>
    </row>
    <row r="19030" spans="4:9" x14ac:dyDescent="0.2">
      <c r="D19030" s="7"/>
      <c r="E19030"/>
      <c r="F19030"/>
      <c r="G19030"/>
      <c r="H19030"/>
      <c r="I19030"/>
    </row>
    <row r="19031" spans="4:9" x14ac:dyDescent="0.2">
      <c r="D19031" s="7"/>
      <c r="E19031"/>
      <c r="F19031"/>
      <c r="G19031"/>
      <c r="H19031"/>
      <c r="I19031"/>
    </row>
    <row r="19032" spans="4:9" x14ac:dyDescent="0.2">
      <c r="D19032" s="7"/>
      <c r="E19032"/>
      <c r="F19032"/>
      <c r="G19032"/>
      <c r="H19032"/>
      <c r="I19032"/>
    </row>
    <row r="19033" spans="4:9" x14ac:dyDescent="0.2">
      <c r="D19033" s="7"/>
      <c r="E19033"/>
      <c r="F19033"/>
      <c r="G19033"/>
      <c r="H19033"/>
      <c r="I19033"/>
    </row>
    <row r="19034" spans="4:9" x14ac:dyDescent="0.2">
      <c r="D19034" s="7"/>
      <c r="E19034"/>
      <c r="F19034"/>
      <c r="G19034"/>
      <c r="H19034"/>
      <c r="I19034"/>
    </row>
    <row r="19035" spans="4:9" x14ac:dyDescent="0.2">
      <c r="D19035" s="7"/>
      <c r="E19035"/>
      <c r="F19035"/>
      <c r="G19035"/>
      <c r="H19035"/>
      <c r="I19035"/>
    </row>
    <row r="19036" spans="4:9" x14ac:dyDescent="0.2">
      <c r="D19036" s="7"/>
      <c r="E19036"/>
      <c r="F19036"/>
      <c r="G19036"/>
      <c r="H19036"/>
      <c r="I19036"/>
    </row>
    <row r="19037" spans="4:9" x14ac:dyDescent="0.2">
      <c r="D19037" s="7"/>
      <c r="E19037"/>
      <c r="F19037"/>
      <c r="G19037"/>
      <c r="H19037"/>
      <c r="I19037"/>
    </row>
    <row r="19038" spans="4:9" x14ac:dyDescent="0.2">
      <c r="D19038" s="7"/>
      <c r="E19038"/>
      <c r="F19038"/>
      <c r="G19038"/>
      <c r="H19038"/>
      <c r="I19038"/>
    </row>
    <row r="19039" spans="4:9" x14ac:dyDescent="0.2">
      <c r="D19039" s="7"/>
      <c r="E19039"/>
      <c r="F19039"/>
      <c r="G19039"/>
      <c r="H19039"/>
      <c r="I19039"/>
    </row>
    <row r="19040" spans="4:9" x14ac:dyDescent="0.2">
      <c r="D19040" s="7"/>
      <c r="E19040"/>
      <c r="F19040"/>
      <c r="G19040"/>
      <c r="H19040"/>
      <c r="I19040"/>
    </row>
    <row r="19041" spans="4:9" x14ac:dyDescent="0.2">
      <c r="D19041" s="7"/>
      <c r="E19041"/>
      <c r="F19041"/>
      <c r="G19041"/>
      <c r="H19041"/>
      <c r="I19041"/>
    </row>
    <row r="19042" spans="4:9" x14ac:dyDescent="0.2">
      <c r="D19042" s="7"/>
      <c r="E19042"/>
      <c r="F19042"/>
      <c r="G19042"/>
      <c r="H19042"/>
      <c r="I19042"/>
    </row>
    <row r="19043" spans="4:9" x14ac:dyDescent="0.2">
      <c r="D19043" s="7"/>
      <c r="E19043"/>
      <c r="F19043"/>
      <c r="G19043"/>
      <c r="H19043"/>
      <c r="I19043"/>
    </row>
    <row r="19044" spans="4:9" x14ac:dyDescent="0.2">
      <c r="D19044" s="7"/>
      <c r="E19044"/>
      <c r="F19044"/>
      <c r="G19044"/>
      <c r="H19044"/>
      <c r="I19044"/>
    </row>
    <row r="19045" spans="4:9" x14ac:dyDescent="0.2">
      <c r="D19045" s="7"/>
      <c r="E19045"/>
      <c r="F19045"/>
      <c r="G19045"/>
      <c r="H19045"/>
      <c r="I19045"/>
    </row>
    <row r="19046" spans="4:9" x14ac:dyDescent="0.2">
      <c r="D19046" s="7"/>
      <c r="E19046"/>
      <c r="F19046"/>
      <c r="G19046"/>
      <c r="H19046"/>
      <c r="I19046"/>
    </row>
    <row r="19047" spans="4:9" x14ac:dyDescent="0.2">
      <c r="D19047" s="7"/>
      <c r="E19047"/>
      <c r="F19047"/>
      <c r="G19047"/>
      <c r="H19047"/>
      <c r="I19047"/>
    </row>
    <row r="19048" spans="4:9" x14ac:dyDescent="0.2">
      <c r="D19048" s="7"/>
      <c r="E19048"/>
      <c r="F19048"/>
      <c r="G19048"/>
      <c r="H19048"/>
      <c r="I19048"/>
    </row>
    <row r="19049" spans="4:9" x14ac:dyDescent="0.2">
      <c r="D19049" s="7"/>
      <c r="E19049"/>
      <c r="F19049"/>
      <c r="G19049"/>
      <c r="H19049"/>
      <c r="I19049"/>
    </row>
    <row r="19050" spans="4:9" x14ac:dyDescent="0.2">
      <c r="D19050" s="7"/>
      <c r="E19050"/>
      <c r="F19050"/>
      <c r="G19050"/>
      <c r="H19050"/>
      <c r="I19050"/>
    </row>
    <row r="19051" spans="4:9" x14ac:dyDescent="0.2">
      <c r="D19051" s="7"/>
      <c r="E19051"/>
      <c r="F19051"/>
      <c r="G19051"/>
      <c r="H19051"/>
      <c r="I19051"/>
    </row>
    <row r="19052" spans="4:9" x14ac:dyDescent="0.2">
      <c r="D19052" s="7"/>
      <c r="E19052"/>
      <c r="F19052"/>
      <c r="G19052"/>
      <c r="H19052"/>
      <c r="I19052"/>
    </row>
    <row r="19053" spans="4:9" x14ac:dyDescent="0.2">
      <c r="D19053" s="7"/>
      <c r="E19053"/>
      <c r="F19053"/>
      <c r="G19053"/>
      <c r="H19053"/>
      <c r="I19053"/>
    </row>
    <row r="19054" spans="4:9" x14ac:dyDescent="0.2">
      <c r="D19054" s="7"/>
      <c r="E19054"/>
      <c r="F19054"/>
      <c r="G19054"/>
      <c r="H19054"/>
      <c r="I19054"/>
    </row>
    <row r="19055" spans="4:9" x14ac:dyDescent="0.2">
      <c r="D19055" s="7"/>
      <c r="E19055"/>
      <c r="F19055"/>
      <c r="G19055"/>
      <c r="H19055"/>
      <c r="I19055"/>
    </row>
    <row r="19056" spans="4:9" x14ac:dyDescent="0.2">
      <c r="D19056" s="7"/>
      <c r="E19056"/>
      <c r="F19056"/>
      <c r="G19056"/>
      <c r="H19056"/>
      <c r="I19056"/>
    </row>
    <row r="19057" spans="4:9" x14ac:dyDescent="0.2">
      <c r="D19057" s="7"/>
      <c r="E19057"/>
      <c r="F19057"/>
      <c r="G19057"/>
      <c r="H19057"/>
      <c r="I19057"/>
    </row>
    <row r="19058" spans="4:9" x14ac:dyDescent="0.2">
      <c r="D19058" s="7"/>
      <c r="E19058"/>
      <c r="F19058"/>
      <c r="G19058"/>
      <c r="H19058"/>
      <c r="I19058"/>
    </row>
    <row r="19059" spans="4:9" x14ac:dyDescent="0.2">
      <c r="D19059" s="7"/>
      <c r="E19059"/>
      <c r="F19059"/>
      <c r="G19059"/>
      <c r="H19059"/>
      <c r="I19059"/>
    </row>
    <row r="19060" spans="4:9" x14ac:dyDescent="0.2">
      <c r="D19060" s="7"/>
      <c r="E19060"/>
      <c r="F19060"/>
      <c r="G19060"/>
      <c r="H19060"/>
      <c r="I19060"/>
    </row>
    <row r="19061" spans="4:9" x14ac:dyDescent="0.2">
      <c r="D19061" s="7"/>
      <c r="E19061"/>
      <c r="F19061"/>
      <c r="G19061"/>
      <c r="H19061"/>
      <c r="I19061"/>
    </row>
    <row r="19062" spans="4:9" x14ac:dyDescent="0.2">
      <c r="D19062" s="7"/>
      <c r="E19062"/>
      <c r="F19062"/>
      <c r="G19062"/>
      <c r="H19062"/>
      <c r="I19062"/>
    </row>
    <row r="19063" spans="4:9" x14ac:dyDescent="0.2">
      <c r="D19063" s="7"/>
      <c r="E19063"/>
      <c r="F19063"/>
      <c r="G19063"/>
      <c r="H19063"/>
      <c r="I19063"/>
    </row>
    <row r="19064" spans="4:9" x14ac:dyDescent="0.2">
      <c r="D19064" s="7"/>
      <c r="E19064"/>
      <c r="F19064"/>
      <c r="G19064"/>
      <c r="H19064"/>
      <c r="I19064"/>
    </row>
    <row r="19065" spans="4:9" x14ac:dyDescent="0.2">
      <c r="D19065" s="7"/>
      <c r="E19065"/>
      <c r="F19065"/>
      <c r="G19065"/>
      <c r="H19065"/>
      <c r="I19065"/>
    </row>
    <row r="19066" spans="4:9" x14ac:dyDescent="0.2">
      <c r="D19066" s="7"/>
      <c r="E19066"/>
      <c r="F19066"/>
      <c r="G19066"/>
      <c r="H19066"/>
      <c r="I19066"/>
    </row>
    <row r="19067" spans="4:9" x14ac:dyDescent="0.2">
      <c r="D19067" s="7"/>
      <c r="E19067"/>
      <c r="F19067"/>
      <c r="G19067"/>
      <c r="H19067"/>
      <c r="I19067"/>
    </row>
    <row r="19068" spans="4:9" x14ac:dyDescent="0.2">
      <c r="D19068" s="7"/>
      <c r="E19068"/>
      <c r="F19068"/>
      <c r="G19068"/>
      <c r="H19068"/>
      <c r="I19068"/>
    </row>
    <row r="19069" spans="4:9" x14ac:dyDescent="0.2">
      <c r="D19069" s="7"/>
      <c r="E19069"/>
      <c r="F19069"/>
      <c r="G19069"/>
      <c r="H19069"/>
      <c r="I19069"/>
    </row>
    <row r="19070" spans="4:9" x14ac:dyDescent="0.2">
      <c r="D19070" s="7"/>
      <c r="E19070"/>
      <c r="F19070"/>
      <c r="G19070"/>
      <c r="H19070"/>
      <c r="I19070"/>
    </row>
    <row r="19071" spans="4:9" x14ac:dyDescent="0.2">
      <c r="D19071" s="7"/>
      <c r="E19071"/>
      <c r="F19071"/>
      <c r="G19071"/>
      <c r="H19071"/>
      <c r="I19071"/>
    </row>
    <row r="19072" spans="4:9" x14ac:dyDescent="0.2">
      <c r="D19072" s="7"/>
      <c r="E19072"/>
      <c r="F19072"/>
      <c r="G19072"/>
      <c r="H19072"/>
      <c r="I19072"/>
    </row>
    <row r="19073" spans="4:9" x14ac:dyDescent="0.2">
      <c r="D19073" s="7"/>
      <c r="E19073"/>
      <c r="F19073"/>
      <c r="G19073"/>
      <c r="H19073"/>
      <c r="I19073"/>
    </row>
    <row r="19074" spans="4:9" x14ac:dyDescent="0.2">
      <c r="D19074" s="7"/>
      <c r="E19074"/>
      <c r="F19074"/>
      <c r="G19074"/>
      <c r="H19074"/>
      <c r="I19074"/>
    </row>
    <row r="19075" spans="4:9" x14ac:dyDescent="0.2">
      <c r="D19075" s="7"/>
      <c r="E19075"/>
      <c r="F19075"/>
      <c r="G19075"/>
      <c r="H19075"/>
      <c r="I19075"/>
    </row>
    <row r="19076" spans="4:9" x14ac:dyDescent="0.2">
      <c r="D19076" s="7"/>
      <c r="E19076"/>
      <c r="F19076"/>
      <c r="G19076"/>
      <c r="H19076"/>
      <c r="I19076"/>
    </row>
    <row r="19077" spans="4:9" x14ac:dyDescent="0.2">
      <c r="D19077" s="7"/>
      <c r="E19077"/>
      <c r="F19077"/>
      <c r="G19077"/>
      <c r="H19077"/>
      <c r="I19077"/>
    </row>
    <row r="19078" spans="4:9" x14ac:dyDescent="0.2">
      <c r="D19078" s="7"/>
      <c r="E19078"/>
      <c r="F19078"/>
      <c r="G19078"/>
      <c r="H19078"/>
      <c r="I19078"/>
    </row>
    <row r="19079" spans="4:9" x14ac:dyDescent="0.2">
      <c r="D19079" s="7"/>
      <c r="E19079"/>
      <c r="F19079"/>
      <c r="G19079"/>
      <c r="H19079"/>
      <c r="I19079"/>
    </row>
    <row r="19080" spans="4:9" x14ac:dyDescent="0.2">
      <c r="D19080" s="7"/>
      <c r="E19080"/>
      <c r="F19080"/>
      <c r="G19080"/>
      <c r="H19080"/>
      <c r="I19080"/>
    </row>
    <row r="19081" spans="4:9" x14ac:dyDescent="0.2">
      <c r="D19081" s="7"/>
      <c r="E19081"/>
      <c r="F19081"/>
      <c r="G19081"/>
      <c r="H19081"/>
      <c r="I19081"/>
    </row>
    <row r="19082" spans="4:9" x14ac:dyDescent="0.2">
      <c r="D19082" s="7"/>
      <c r="E19082"/>
      <c r="F19082"/>
      <c r="G19082"/>
      <c r="H19082"/>
      <c r="I19082"/>
    </row>
    <row r="19083" spans="4:9" x14ac:dyDescent="0.2">
      <c r="D19083" s="7"/>
      <c r="E19083"/>
      <c r="F19083"/>
      <c r="G19083"/>
      <c r="H19083"/>
      <c r="I19083"/>
    </row>
    <row r="19084" spans="4:9" x14ac:dyDescent="0.2">
      <c r="D19084" s="7"/>
      <c r="E19084"/>
      <c r="F19084"/>
      <c r="G19084"/>
      <c r="H19084"/>
      <c r="I19084"/>
    </row>
    <row r="19085" spans="4:9" x14ac:dyDescent="0.2">
      <c r="D19085" s="7"/>
      <c r="E19085"/>
      <c r="F19085"/>
      <c r="G19085"/>
      <c r="H19085"/>
      <c r="I19085"/>
    </row>
    <row r="19086" spans="4:9" x14ac:dyDescent="0.2">
      <c r="D19086" s="7"/>
      <c r="E19086"/>
      <c r="F19086"/>
      <c r="G19086"/>
      <c r="H19086"/>
      <c r="I19086"/>
    </row>
    <row r="19087" spans="4:9" x14ac:dyDescent="0.2">
      <c r="D19087" s="7"/>
      <c r="E19087"/>
      <c r="F19087"/>
      <c r="G19087"/>
      <c r="H19087"/>
      <c r="I19087"/>
    </row>
    <row r="19088" spans="4:9" x14ac:dyDescent="0.2">
      <c r="D19088" s="7"/>
      <c r="E19088"/>
      <c r="F19088"/>
      <c r="G19088"/>
      <c r="H19088"/>
      <c r="I19088"/>
    </row>
    <row r="19089" spans="4:9" x14ac:dyDescent="0.2">
      <c r="D19089" s="7"/>
      <c r="E19089"/>
      <c r="F19089"/>
      <c r="G19089"/>
      <c r="H19089"/>
      <c r="I19089"/>
    </row>
    <row r="19090" spans="4:9" x14ac:dyDescent="0.2">
      <c r="D19090" s="7"/>
      <c r="E19090"/>
      <c r="F19090"/>
      <c r="G19090"/>
      <c r="H19090"/>
      <c r="I19090"/>
    </row>
    <row r="19091" spans="4:9" x14ac:dyDescent="0.2">
      <c r="D19091" s="7"/>
      <c r="E19091"/>
      <c r="F19091"/>
      <c r="G19091"/>
      <c r="H19091"/>
      <c r="I19091"/>
    </row>
    <row r="19092" spans="4:9" x14ac:dyDescent="0.2">
      <c r="D19092" s="7"/>
      <c r="E19092"/>
      <c r="F19092"/>
      <c r="G19092"/>
      <c r="H19092"/>
      <c r="I19092"/>
    </row>
    <row r="19093" spans="4:9" x14ac:dyDescent="0.2">
      <c r="D19093" s="7"/>
      <c r="E19093"/>
      <c r="F19093"/>
      <c r="G19093"/>
      <c r="H19093"/>
      <c r="I19093"/>
    </row>
    <row r="19094" spans="4:9" x14ac:dyDescent="0.2">
      <c r="D19094" s="7"/>
      <c r="E19094"/>
      <c r="F19094"/>
      <c r="G19094"/>
      <c r="H19094"/>
      <c r="I19094"/>
    </row>
    <row r="19095" spans="4:9" x14ac:dyDescent="0.2">
      <c r="D19095" s="7"/>
      <c r="E19095"/>
      <c r="F19095"/>
      <c r="G19095"/>
      <c r="H19095"/>
      <c r="I19095"/>
    </row>
    <row r="19096" spans="4:9" x14ac:dyDescent="0.2">
      <c r="D19096" s="7"/>
      <c r="E19096"/>
      <c r="F19096"/>
      <c r="G19096"/>
      <c r="H19096"/>
      <c r="I19096"/>
    </row>
    <row r="19097" spans="4:9" x14ac:dyDescent="0.2">
      <c r="D19097" s="7"/>
      <c r="E19097"/>
      <c r="F19097"/>
      <c r="G19097"/>
      <c r="H19097"/>
      <c r="I19097"/>
    </row>
    <row r="19098" spans="4:9" x14ac:dyDescent="0.2">
      <c r="D19098" s="7"/>
      <c r="E19098"/>
      <c r="F19098"/>
      <c r="G19098"/>
      <c r="H19098"/>
      <c r="I19098"/>
    </row>
    <row r="19099" spans="4:9" x14ac:dyDescent="0.2">
      <c r="D19099" s="7"/>
      <c r="E19099"/>
      <c r="F19099"/>
      <c r="G19099"/>
      <c r="H19099"/>
      <c r="I19099"/>
    </row>
    <row r="19100" spans="4:9" x14ac:dyDescent="0.2">
      <c r="D19100" s="7"/>
      <c r="E19100"/>
      <c r="F19100"/>
      <c r="G19100"/>
      <c r="H19100"/>
      <c r="I19100"/>
    </row>
    <row r="19101" spans="4:9" x14ac:dyDescent="0.2">
      <c r="D19101" s="7"/>
      <c r="E19101"/>
      <c r="F19101"/>
      <c r="G19101"/>
      <c r="H19101"/>
      <c r="I19101"/>
    </row>
    <row r="19102" spans="4:9" x14ac:dyDescent="0.2">
      <c r="D19102" s="7"/>
      <c r="E19102"/>
      <c r="F19102"/>
      <c r="G19102"/>
      <c r="H19102"/>
      <c r="I19102"/>
    </row>
    <row r="19103" spans="4:9" x14ac:dyDescent="0.2">
      <c r="D19103" s="7"/>
      <c r="E19103"/>
      <c r="F19103"/>
      <c r="G19103"/>
      <c r="H19103"/>
      <c r="I19103"/>
    </row>
    <row r="19104" spans="4:9" x14ac:dyDescent="0.2">
      <c r="D19104" s="7"/>
      <c r="E19104"/>
      <c r="F19104"/>
      <c r="G19104"/>
      <c r="H19104"/>
      <c r="I19104"/>
    </row>
    <row r="19105" spans="4:9" x14ac:dyDescent="0.2">
      <c r="D19105" s="7"/>
      <c r="E19105"/>
      <c r="F19105"/>
      <c r="G19105"/>
      <c r="H19105"/>
      <c r="I19105"/>
    </row>
    <row r="19106" spans="4:9" x14ac:dyDescent="0.2">
      <c r="D19106" s="7"/>
      <c r="E19106"/>
      <c r="F19106"/>
      <c r="G19106"/>
      <c r="H19106"/>
      <c r="I19106"/>
    </row>
    <row r="19107" spans="4:9" x14ac:dyDescent="0.2">
      <c r="D19107" s="7"/>
      <c r="E19107"/>
      <c r="F19107"/>
      <c r="G19107"/>
      <c r="H19107"/>
      <c r="I19107"/>
    </row>
    <row r="19108" spans="4:9" x14ac:dyDescent="0.2">
      <c r="D19108" s="7"/>
      <c r="E19108"/>
      <c r="F19108"/>
      <c r="G19108"/>
      <c r="H19108"/>
      <c r="I19108"/>
    </row>
    <row r="19109" spans="4:9" x14ac:dyDescent="0.2">
      <c r="D19109" s="7"/>
      <c r="E19109"/>
      <c r="F19109"/>
      <c r="G19109"/>
      <c r="H19109"/>
      <c r="I19109"/>
    </row>
    <row r="19110" spans="4:9" x14ac:dyDescent="0.2">
      <c r="D19110" s="7"/>
      <c r="E19110"/>
      <c r="F19110"/>
      <c r="G19110"/>
      <c r="H19110"/>
      <c r="I19110"/>
    </row>
    <row r="19111" spans="4:9" x14ac:dyDescent="0.2">
      <c r="D19111" s="7"/>
      <c r="E19111"/>
      <c r="F19111"/>
      <c r="G19111"/>
      <c r="H19111"/>
      <c r="I19111"/>
    </row>
    <row r="19112" spans="4:9" x14ac:dyDescent="0.2">
      <c r="D19112" s="7"/>
      <c r="E19112"/>
      <c r="F19112"/>
      <c r="G19112"/>
      <c r="H19112"/>
      <c r="I19112"/>
    </row>
    <row r="19113" spans="4:9" x14ac:dyDescent="0.2">
      <c r="D19113" s="7"/>
      <c r="E19113"/>
      <c r="F19113"/>
      <c r="G19113"/>
      <c r="H19113"/>
      <c r="I19113"/>
    </row>
    <row r="19114" spans="4:9" x14ac:dyDescent="0.2">
      <c r="D19114" s="7"/>
      <c r="E19114"/>
      <c r="F19114"/>
      <c r="G19114"/>
      <c r="H19114"/>
      <c r="I19114"/>
    </row>
    <row r="19115" spans="4:9" x14ac:dyDescent="0.2">
      <c r="D19115" s="7"/>
      <c r="E19115"/>
      <c r="F19115"/>
      <c r="G19115"/>
      <c r="H19115"/>
      <c r="I19115"/>
    </row>
    <row r="19116" spans="4:9" x14ac:dyDescent="0.2">
      <c r="D19116" s="7"/>
      <c r="E19116"/>
      <c r="F19116"/>
      <c r="G19116"/>
      <c r="H19116"/>
      <c r="I19116"/>
    </row>
    <row r="19117" spans="4:9" x14ac:dyDescent="0.2">
      <c r="D19117" s="7"/>
      <c r="E19117"/>
      <c r="F19117"/>
      <c r="G19117"/>
      <c r="H19117"/>
      <c r="I19117"/>
    </row>
    <row r="19118" spans="4:9" x14ac:dyDescent="0.2">
      <c r="D19118" s="7"/>
      <c r="E19118"/>
      <c r="F19118"/>
      <c r="G19118"/>
      <c r="H19118"/>
      <c r="I19118"/>
    </row>
    <row r="19119" spans="4:9" x14ac:dyDescent="0.2">
      <c r="D19119" s="7"/>
      <c r="E19119"/>
      <c r="F19119"/>
      <c r="G19119"/>
      <c r="H19119"/>
      <c r="I19119"/>
    </row>
    <row r="19120" spans="4:9" x14ac:dyDescent="0.2">
      <c r="D19120" s="7"/>
      <c r="E19120"/>
      <c r="F19120"/>
      <c r="G19120"/>
      <c r="H19120"/>
      <c r="I19120"/>
    </row>
    <row r="19121" spans="4:9" x14ac:dyDescent="0.2">
      <c r="D19121" s="7"/>
      <c r="E19121"/>
      <c r="F19121"/>
      <c r="G19121"/>
      <c r="H19121"/>
      <c r="I19121"/>
    </row>
    <row r="19122" spans="4:9" x14ac:dyDescent="0.2">
      <c r="D19122" s="7"/>
      <c r="E19122"/>
      <c r="F19122"/>
      <c r="G19122"/>
      <c r="H19122"/>
      <c r="I19122"/>
    </row>
    <row r="19123" spans="4:9" x14ac:dyDescent="0.2">
      <c r="D19123" s="7"/>
      <c r="E19123"/>
      <c r="F19123"/>
      <c r="G19123"/>
      <c r="H19123"/>
      <c r="I19123"/>
    </row>
    <row r="19124" spans="4:9" x14ac:dyDescent="0.2">
      <c r="D19124" s="7"/>
      <c r="E19124"/>
      <c r="F19124"/>
      <c r="G19124"/>
      <c r="H19124"/>
      <c r="I19124"/>
    </row>
    <row r="19125" spans="4:9" x14ac:dyDescent="0.2">
      <c r="D19125" s="7"/>
      <c r="E19125"/>
      <c r="F19125"/>
      <c r="G19125"/>
      <c r="H19125"/>
      <c r="I19125"/>
    </row>
    <row r="19126" spans="4:9" x14ac:dyDescent="0.2">
      <c r="D19126" s="7"/>
      <c r="E19126"/>
      <c r="F19126"/>
      <c r="G19126"/>
      <c r="H19126"/>
      <c r="I19126"/>
    </row>
    <row r="19127" spans="4:9" x14ac:dyDescent="0.2">
      <c r="D19127" s="7"/>
      <c r="E19127"/>
      <c r="F19127"/>
      <c r="G19127"/>
      <c r="H19127"/>
      <c r="I19127"/>
    </row>
    <row r="19128" spans="4:9" x14ac:dyDescent="0.2">
      <c r="D19128" s="7"/>
      <c r="E19128"/>
      <c r="F19128"/>
      <c r="G19128"/>
      <c r="H19128"/>
      <c r="I19128"/>
    </row>
    <row r="19129" spans="4:9" x14ac:dyDescent="0.2">
      <c r="D19129" s="7"/>
      <c r="E19129"/>
      <c r="F19129"/>
      <c r="G19129"/>
      <c r="H19129"/>
      <c r="I19129"/>
    </row>
    <row r="19130" spans="4:9" x14ac:dyDescent="0.2">
      <c r="D19130" s="7"/>
      <c r="E19130"/>
      <c r="F19130"/>
      <c r="G19130"/>
      <c r="H19130"/>
      <c r="I19130"/>
    </row>
    <row r="19131" spans="4:9" x14ac:dyDescent="0.2">
      <c r="D19131" s="7"/>
      <c r="E19131"/>
      <c r="F19131"/>
      <c r="G19131"/>
      <c r="H19131"/>
      <c r="I19131"/>
    </row>
    <row r="19132" spans="4:9" x14ac:dyDescent="0.2">
      <c r="D19132" s="7"/>
      <c r="E19132"/>
      <c r="F19132"/>
      <c r="G19132"/>
      <c r="H19132"/>
      <c r="I19132"/>
    </row>
    <row r="19133" spans="4:9" x14ac:dyDescent="0.2">
      <c r="D19133" s="7"/>
      <c r="E19133"/>
      <c r="F19133"/>
      <c r="G19133"/>
      <c r="H19133"/>
      <c r="I19133"/>
    </row>
    <row r="19134" spans="4:9" x14ac:dyDescent="0.2">
      <c r="D19134" s="7"/>
      <c r="E19134"/>
      <c r="F19134"/>
      <c r="G19134"/>
      <c r="H19134"/>
      <c r="I19134"/>
    </row>
    <row r="19135" spans="4:9" x14ac:dyDescent="0.2">
      <c r="D19135" s="7"/>
      <c r="E19135"/>
      <c r="F19135"/>
      <c r="G19135"/>
      <c r="H19135"/>
      <c r="I19135"/>
    </row>
    <row r="19136" spans="4:9" x14ac:dyDescent="0.2">
      <c r="D19136" s="7"/>
      <c r="E19136"/>
      <c r="F19136"/>
      <c r="G19136"/>
      <c r="H19136"/>
      <c r="I19136"/>
    </row>
    <row r="19137" spans="4:9" x14ac:dyDescent="0.2">
      <c r="D19137" s="7"/>
      <c r="E19137"/>
      <c r="F19137"/>
      <c r="G19137"/>
      <c r="H19137"/>
      <c r="I19137"/>
    </row>
    <row r="19138" spans="4:9" x14ac:dyDescent="0.2">
      <c r="D19138" s="7"/>
      <c r="E19138"/>
      <c r="F19138"/>
      <c r="G19138"/>
      <c r="H19138"/>
      <c r="I19138"/>
    </row>
    <row r="19139" spans="4:9" x14ac:dyDescent="0.2">
      <c r="D19139" s="7"/>
      <c r="E19139"/>
      <c r="F19139"/>
      <c r="G19139"/>
      <c r="H19139"/>
      <c r="I19139"/>
    </row>
    <row r="19140" spans="4:9" x14ac:dyDescent="0.2">
      <c r="D19140" s="7"/>
      <c r="E19140"/>
      <c r="F19140"/>
      <c r="G19140"/>
      <c r="H19140"/>
      <c r="I19140"/>
    </row>
    <row r="19141" spans="4:9" x14ac:dyDescent="0.2">
      <c r="D19141" s="7"/>
      <c r="E19141"/>
      <c r="F19141"/>
      <c r="G19141"/>
      <c r="H19141"/>
      <c r="I19141"/>
    </row>
    <row r="19142" spans="4:9" x14ac:dyDescent="0.2">
      <c r="D19142" s="7"/>
      <c r="E19142"/>
      <c r="F19142"/>
      <c r="G19142"/>
      <c r="H19142"/>
      <c r="I19142"/>
    </row>
    <row r="19143" spans="4:9" x14ac:dyDescent="0.2">
      <c r="D19143" s="7"/>
      <c r="E19143"/>
      <c r="F19143"/>
      <c r="G19143"/>
      <c r="H19143"/>
      <c r="I19143"/>
    </row>
    <row r="19144" spans="4:9" x14ac:dyDescent="0.2">
      <c r="D19144" s="7"/>
      <c r="E19144"/>
      <c r="F19144"/>
      <c r="G19144"/>
      <c r="H19144"/>
      <c r="I19144"/>
    </row>
    <row r="19145" spans="4:9" x14ac:dyDescent="0.2">
      <c r="D19145" s="7"/>
      <c r="E19145"/>
      <c r="F19145"/>
      <c r="G19145"/>
      <c r="H19145"/>
      <c r="I19145"/>
    </row>
    <row r="19146" spans="4:9" x14ac:dyDescent="0.2">
      <c r="D19146" s="7"/>
      <c r="E19146"/>
      <c r="F19146"/>
      <c r="G19146"/>
      <c r="H19146"/>
      <c r="I19146"/>
    </row>
    <row r="19147" spans="4:9" x14ac:dyDescent="0.2">
      <c r="D19147" s="7"/>
      <c r="E19147"/>
      <c r="F19147"/>
      <c r="G19147"/>
      <c r="H19147"/>
      <c r="I19147"/>
    </row>
    <row r="19148" spans="4:9" x14ac:dyDescent="0.2">
      <c r="D19148" s="7"/>
      <c r="E19148"/>
      <c r="F19148"/>
      <c r="G19148"/>
      <c r="H19148"/>
      <c r="I19148"/>
    </row>
    <row r="19149" spans="4:9" x14ac:dyDescent="0.2">
      <c r="D19149" s="7"/>
      <c r="E19149"/>
      <c r="F19149"/>
      <c r="G19149"/>
      <c r="H19149"/>
      <c r="I19149"/>
    </row>
    <row r="19150" spans="4:9" x14ac:dyDescent="0.2">
      <c r="D19150" s="7"/>
      <c r="E19150"/>
      <c r="F19150"/>
      <c r="G19150"/>
      <c r="H19150"/>
      <c r="I19150"/>
    </row>
    <row r="19151" spans="4:9" x14ac:dyDescent="0.2">
      <c r="D19151" s="7"/>
      <c r="E19151"/>
      <c r="F19151"/>
      <c r="G19151"/>
      <c r="H19151"/>
      <c r="I19151"/>
    </row>
    <row r="19152" spans="4:9" x14ac:dyDescent="0.2">
      <c r="D19152" s="7"/>
      <c r="E19152"/>
      <c r="F19152"/>
      <c r="G19152"/>
      <c r="H19152"/>
      <c r="I19152"/>
    </row>
    <row r="19153" spans="4:9" x14ac:dyDescent="0.2">
      <c r="D19153" s="7"/>
      <c r="E19153"/>
      <c r="F19153"/>
      <c r="G19153"/>
      <c r="H19153"/>
      <c r="I19153"/>
    </row>
    <row r="19154" spans="4:9" x14ac:dyDescent="0.2">
      <c r="D19154" s="7"/>
      <c r="E19154"/>
      <c r="F19154"/>
      <c r="G19154"/>
      <c r="H19154"/>
      <c r="I19154"/>
    </row>
    <row r="19155" spans="4:9" x14ac:dyDescent="0.2">
      <c r="D19155" s="7"/>
      <c r="E19155"/>
      <c r="F19155"/>
      <c r="G19155"/>
      <c r="H19155"/>
      <c r="I19155"/>
    </row>
    <row r="19156" spans="4:9" x14ac:dyDescent="0.2">
      <c r="D19156" s="7"/>
      <c r="E19156"/>
      <c r="F19156"/>
      <c r="G19156"/>
      <c r="H19156"/>
      <c r="I19156"/>
    </row>
    <row r="19157" spans="4:9" x14ac:dyDescent="0.2">
      <c r="D19157" s="7"/>
      <c r="E19157"/>
      <c r="F19157"/>
      <c r="G19157"/>
      <c r="H19157"/>
      <c r="I19157"/>
    </row>
    <row r="19158" spans="4:9" x14ac:dyDescent="0.2">
      <c r="D19158" s="7"/>
      <c r="E19158"/>
      <c r="F19158"/>
      <c r="G19158"/>
      <c r="H19158"/>
      <c r="I19158"/>
    </row>
    <row r="19159" spans="4:9" x14ac:dyDescent="0.2">
      <c r="D19159" s="7"/>
      <c r="E19159"/>
      <c r="F19159"/>
      <c r="G19159"/>
      <c r="H19159"/>
      <c r="I19159"/>
    </row>
    <row r="19160" spans="4:9" x14ac:dyDescent="0.2">
      <c r="D19160" s="7"/>
      <c r="E19160"/>
      <c r="F19160"/>
      <c r="G19160"/>
      <c r="H19160"/>
      <c r="I19160"/>
    </row>
    <row r="19161" spans="4:9" x14ac:dyDescent="0.2">
      <c r="D19161" s="7"/>
      <c r="E19161"/>
      <c r="F19161"/>
      <c r="G19161"/>
      <c r="H19161"/>
      <c r="I19161"/>
    </row>
    <row r="19162" spans="4:9" x14ac:dyDescent="0.2">
      <c r="D19162" s="7"/>
      <c r="E19162"/>
      <c r="F19162"/>
      <c r="G19162"/>
      <c r="H19162"/>
      <c r="I19162"/>
    </row>
    <row r="19163" spans="4:9" x14ac:dyDescent="0.2">
      <c r="D19163" s="7"/>
      <c r="E19163"/>
      <c r="F19163"/>
      <c r="G19163"/>
      <c r="H19163"/>
      <c r="I19163"/>
    </row>
    <row r="19164" spans="4:9" x14ac:dyDescent="0.2">
      <c r="D19164" s="7"/>
      <c r="E19164"/>
      <c r="F19164"/>
      <c r="G19164"/>
      <c r="H19164"/>
      <c r="I19164"/>
    </row>
    <row r="19165" spans="4:9" x14ac:dyDescent="0.2">
      <c r="D19165" s="7"/>
      <c r="E19165"/>
      <c r="F19165"/>
      <c r="G19165"/>
      <c r="H19165"/>
      <c r="I19165"/>
    </row>
    <row r="19166" spans="4:9" x14ac:dyDescent="0.2">
      <c r="D19166" s="7"/>
      <c r="E19166"/>
      <c r="F19166"/>
      <c r="G19166"/>
      <c r="H19166"/>
      <c r="I19166"/>
    </row>
    <row r="19167" spans="4:9" x14ac:dyDescent="0.2">
      <c r="D19167" s="7"/>
      <c r="E19167"/>
      <c r="F19167"/>
      <c r="G19167"/>
      <c r="H19167"/>
      <c r="I19167"/>
    </row>
    <row r="19168" spans="4:9" x14ac:dyDescent="0.2">
      <c r="D19168" s="7"/>
      <c r="E19168"/>
      <c r="F19168"/>
      <c r="G19168"/>
      <c r="H19168"/>
      <c r="I19168"/>
    </row>
    <row r="19169" spans="4:9" x14ac:dyDescent="0.2">
      <c r="D19169" s="7"/>
      <c r="E19169"/>
      <c r="F19169"/>
      <c r="G19169"/>
      <c r="H19169"/>
      <c r="I19169"/>
    </row>
    <row r="19170" spans="4:9" x14ac:dyDescent="0.2">
      <c r="D19170" s="7"/>
      <c r="E19170"/>
      <c r="F19170"/>
      <c r="G19170"/>
      <c r="H19170"/>
      <c r="I19170"/>
    </row>
    <row r="19171" spans="4:9" x14ac:dyDescent="0.2">
      <c r="D19171" s="7"/>
      <c r="E19171"/>
      <c r="F19171"/>
      <c r="G19171"/>
      <c r="H19171"/>
      <c r="I19171"/>
    </row>
    <row r="19172" spans="4:9" x14ac:dyDescent="0.2">
      <c r="D19172" s="7"/>
      <c r="E19172"/>
      <c r="F19172"/>
      <c r="G19172"/>
      <c r="H19172"/>
      <c r="I19172"/>
    </row>
    <row r="19173" spans="4:9" x14ac:dyDescent="0.2">
      <c r="D19173" s="7"/>
      <c r="E19173"/>
      <c r="F19173"/>
      <c r="G19173"/>
      <c r="H19173"/>
      <c r="I19173"/>
    </row>
    <row r="19174" spans="4:9" x14ac:dyDescent="0.2">
      <c r="D19174" s="7"/>
      <c r="E19174"/>
      <c r="F19174"/>
      <c r="G19174"/>
      <c r="H19174"/>
      <c r="I19174"/>
    </row>
    <row r="19175" spans="4:9" x14ac:dyDescent="0.2">
      <c r="D19175" s="7"/>
      <c r="E19175"/>
      <c r="F19175"/>
      <c r="G19175"/>
      <c r="H19175"/>
      <c r="I19175"/>
    </row>
    <row r="19176" spans="4:9" x14ac:dyDescent="0.2">
      <c r="D19176" s="7"/>
      <c r="E19176"/>
      <c r="F19176"/>
      <c r="G19176"/>
      <c r="H19176"/>
      <c r="I19176"/>
    </row>
    <row r="19177" spans="4:9" x14ac:dyDescent="0.2">
      <c r="D19177" s="7"/>
      <c r="E19177"/>
      <c r="F19177"/>
      <c r="G19177"/>
      <c r="H19177"/>
      <c r="I19177"/>
    </row>
    <row r="19178" spans="4:9" x14ac:dyDescent="0.2">
      <c r="D19178" s="7"/>
      <c r="E19178"/>
      <c r="F19178"/>
      <c r="G19178"/>
      <c r="H19178"/>
      <c r="I19178"/>
    </row>
    <row r="19179" spans="4:9" x14ac:dyDescent="0.2">
      <c r="D19179" s="7"/>
      <c r="E19179"/>
      <c r="F19179"/>
      <c r="G19179"/>
      <c r="H19179"/>
      <c r="I19179"/>
    </row>
    <row r="19180" spans="4:9" x14ac:dyDescent="0.2">
      <c r="D19180" s="7"/>
      <c r="E19180"/>
      <c r="F19180"/>
      <c r="G19180"/>
      <c r="H19180"/>
      <c r="I19180"/>
    </row>
    <row r="19181" spans="4:9" x14ac:dyDescent="0.2">
      <c r="D19181" s="7"/>
      <c r="E19181"/>
      <c r="F19181"/>
      <c r="G19181"/>
      <c r="H19181"/>
      <c r="I19181"/>
    </row>
    <row r="19182" spans="4:9" x14ac:dyDescent="0.2">
      <c r="D19182" s="7"/>
      <c r="E19182"/>
      <c r="F19182"/>
      <c r="G19182"/>
      <c r="H19182"/>
      <c r="I19182"/>
    </row>
    <row r="19183" spans="4:9" x14ac:dyDescent="0.2">
      <c r="D19183" s="7"/>
      <c r="E19183"/>
      <c r="F19183"/>
      <c r="G19183"/>
      <c r="H19183"/>
      <c r="I19183"/>
    </row>
    <row r="19184" spans="4:9" x14ac:dyDescent="0.2">
      <c r="D19184" s="7"/>
      <c r="E19184"/>
      <c r="F19184"/>
      <c r="G19184"/>
      <c r="H19184"/>
      <c r="I19184"/>
    </row>
    <row r="19185" spans="4:9" x14ac:dyDescent="0.2">
      <c r="D19185" s="7"/>
      <c r="E19185"/>
      <c r="F19185"/>
      <c r="G19185"/>
      <c r="H19185"/>
      <c r="I19185"/>
    </row>
    <row r="19186" spans="4:9" x14ac:dyDescent="0.2">
      <c r="D19186" s="7"/>
      <c r="E19186"/>
      <c r="F19186"/>
      <c r="G19186"/>
      <c r="H19186"/>
      <c r="I19186"/>
    </row>
    <row r="19187" spans="4:9" x14ac:dyDescent="0.2">
      <c r="D19187" s="7"/>
      <c r="E19187"/>
      <c r="F19187"/>
      <c r="G19187"/>
      <c r="H19187"/>
      <c r="I19187"/>
    </row>
    <row r="19188" spans="4:9" x14ac:dyDescent="0.2">
      <c r="D19188" s="7"/>
      <c r="E19188"/>
      <c r="F19188"/>
      <c r="G19188"/>
      <c r="H19188"/>
      <c r="I19188"/>
    </row>
    <row r="19189" spans="4:9" x14ac:dyDescent="0.2">
      <c r="D19189" s="7"/>
      <c r="E19189"/>
      <c r="F19189"/>
      <c r="G19189"/>
      <c r="H19189"/>
      <c r="I19189"/>
    </row>
    <row r="19190" spans="4:9" x14ac:dyDescent="0.2">
      <c r="D19190" s="7"/>
      <c r="E19190"/>
      <c r="F19190"/>
      <c r="G19190"/>
      <c r="H19190"/>
      <c r="I19190"/>
    </row>
    <row r="19191" spans="4:9" x14ac:dyDescent="0.2">
      <c r="D19191" s="7"/>
      <c r="E19191"/>
      <c r="F19191"/>
      <c r="G19191"/>
      <c r="H19191"/>
      <c r="I19191"/>
    </row>
    <row r="19192" spans="4:9" x14ac:dyDescent="0.2">
      <c r="D19192" s="7"/>
      <c r="E19192"/>
      <c r="F19192"/>
      <c r="G19192"/>
      <c r="H19192"/>
      <c r="I19192"/>
    </row>
    <row r="19193" spans="4:9" x14ac:dyDescent="0.2">
      <c r="D19193" s="7"/>
      <c r="E19193"/>
      <c r="F19193"/>
      <c r="G19193"/>
      <c r="H19193"/>
      <c r="I19193"/>
    </row>
    <row r="19194" spans="4:9" x14ac:dyDescent="0.2">
      <c r="D19194" s="7"/>
      <c r="E19194"/>
      <c r="F19194"/>
      <c r="G19194"/>
      <c r="H19194"/>
      <c r="I19194"/>
    </row>
    <row r="19195" spans="4:9" x14ac:dyDescent="0.2">
      <c r="D19195" s="7"/>
      <c r="E19195"/>
      <c r="F19195"/>
      <c r="G19195"/>
      <c r="H19195"/>
      <c r="I19195"/>
    </row>
    <row r="19196" spans="4:9" x14ac:dyDescent="0.2">
      <c r="D19196" s="7"/>
      <c r="E19196"/>
      <c r="F19196"/>
      <c r="G19196"/>
      <c r="H19196"/>
      <c r="I19196"/>
    </row>
    <row r="19197" spans="4:9" x14ac:dyDescent="0.2">
      <c r="D19197" s="7"/>
      <c r="E19197"/>
      <c r="F19197"/>
      <c r="G19197"/>
      <c r="H19197"/>
      <c r="I19197"/>
    </row>
    <row r="19198" spans="4:9" x14ac:dyDescent="0.2">
      <c r="D19198" s="7"/>
      <c r="E19198"/>
      <c r="F19198"/>
      <c r="G19198"/>
      <c r="H19198"/>
      <c r="I19198"/>
    </row>
    <row r="19199" spans="4:9" x14ac:dyDescent="0.2">
      <c r="D19199" s="7"/>
      <c r="E19199"/>
      <c r="F19199"/>
      <c r="G19199"/>
      <c r="H19199"/>
      <c r="I19199"/>
    </row>
    <row r="19200" spans="4:9" x14ac:dyDescent="0.2">
      <c r="D19200" s="7"/>
      <c r="E19200"/>
      <c r="F19200"/>
      <c r="G19200"/>
      <c r="H19200"/>
      <c r="I19200"/>
    </row>
    <row r="19201" spans="4:9" x14ac:dyDescent="0.2">
      <c r="D19201" s="7"/>
      <c r="E19201"/>
      <c r="F19201"/>
      <c r="G19201"/>
      <c r="H19201"/>
      <c r="I19201"/>
    </row>
    <row r="19202" spans="4:9" x14ac:dyDescent="0.2">
      <c r="D19202" s="7"/>
      <c r="E19202"/>
      <c r="F19202"/>
      <c r="G19202"/>
      <c r="H19202"/>
      <c r="I19202"/>
    </row>
    <row r="19203" spans="4:9" x14ac:dyDescent="0.2">
      <c r="D19203" s="7"/>
      <c r="E19203"/>
      <c r="F19203"/>
      <c r="G19203"/>
      <c r="H19203"/>
      <c r="I19203"/>
    </row>
    <row r="19204" spans="4:9" x14ac:dyDescent="0.2">
      <c r="D19204" s="7"/>
      <c r="E19204"/>
      <c r="F19204"/>
      <c r="G19204"/>
      <c r="H19204"/>
      <c r="I19204"/>
    </row>
    <row r="19205" spans="4:9" x14ac:dyDescent="0.2">
      <c r="D19205" s="7"/>
      <c r="E19205"/>
      <c r="F19205"/>
      <c r="G19205"/>
      <c r="H19205"/>
      <c r="I19205"/>
    </row>
    <row r="19206" spans="4:9" x14ac:dyDescent="0.2">
      <c r="D19206" s="7"/>
      <c r="E19206"/>
      <c r="F19206"/>
      <c r="G19206"/>
      <c r="H19206"/>
      <c r="I19206"/>
    </row>
    <row r="19207" spans="4:9" x14ac:dyDescent="0.2">
      <c r="D19207" s="7"/>
      <c r="E19207"/>
      <c r="F19207"/>
      <c r="G19207"/>
      <c r="H19207"/>
      <c r="I19207"/>
    </row>
    <row r="19208" spans="4:9" x14ac:dyDescent="0.2">
      <c r="D19208" s="7"/>
      <c r="E19208"/>
      <c r="F19208"/>
      <c r="G19208"/>
      <c r="H19208"/>
      <c r="I19208"/>
    </row>
    <row r="19209" spans="4:9" x14ac:dyDescent="0.2">
      <c r="D19209" s="7"/>
      <c r="E19209"/>
      <c r="F19209"/>
      <c r="G19209"/>
      <c r="H19209"/>
      <c r="I19209"/>
    </row>
    <row r="19210" spans="4:9" x14ac:dyDescent="0.2">
      <c r="D19210" s="7"/>
      <c r="E19210"/>
      <c r="F19210"/>
      <c r="G19210"/>
      <c r="H19210"/>
      <c r="I19210"/>
    </row>
    <row r="19211" spans="4:9" x14ac:dyDescent="0.2">
      <c r="D19211" s="7"/>
      <c r="E19211"/>
      <c r="F19211"/>
      <c r="G19211"/>
      <c r="H19211"/>
      <c r="I19211"/>
    </row>
    <row r="19212" spans="4:9" x14ac:dyDescent="0.2">
      <c r="D19212" s="7"/>
      <c r="E19212"/>
      <c r="F19212"/>
      <c r="G19212"/>
      <c r="H19212"/>
      <c r="I19212"/>
    </row>
    <row r="19213" spans="4:9" x14ac:dyDescent="0.2">
      <c r="D19213" s="7"/>
      <c r="E19213"/>
      <c r="F19213"/>
      <c r="G19213"/>
      <c r="H19213"/>
      <c r="I19213"/>
    </row>
    <row r="19214" spans="4:9" x14ac:dyDescent="0.2">
      <c r="D19214" s="7"/>
      <c r="E19214"/>
      <c r="F19214"/>
      <c r="G19214"/>
      <c r="H19214"/>
      <c r="I19214"/>
    </row>
    <row r="19215" spans="4:9" x14ac:dyDescent="0.2">
      <c r="D19215" s="7"/>
      <c r="E19215"/>
      <c r="F19215"/>
      <c r="G19215"/>
      <c r="H19215"/>
      <c r="I19215"/>
    </row>
    <row r="19216" spans="4:9" x14ac:dyDescent="0.2">
      <c r="D19216" s="7"/>
      <c r="E19216"/>
      <c r="F19216"/>
      <c r="G19216"/>
      <c r="H19216"/>
      <c r="I19216"/>
    </row>
    <row r="19217" spans="4:9" x14ac:dyDescent="0.2">
      <c r="D19217" s="7"/>
      <c r="E19217"/>
      <c r="F19217"/>
      <c r="G19217"/>
      <c r="H19217"/>
      <c r="I19217"/>
    </row>
    <row r="19218" spans="4:9" x14ac:dyDescent="0.2">
      <c r="D19218" s="7"/>
      <c r="E19218"/>
      <c r="F19218"/>
      <c r="G19218"/>
      <c r="H19218"/>
      <c r="I19218"/>
    </row>
    <row r="19219" spans="4:9" x14ac:dyDescent="0.2">
      <c r="D19219" s="7"/>
      <c r="E19219"/>
      <c r="F19219"/>
      <c r="G19219"/>
      <c r="H19219"/>
      <c r="I19219"/>
    </row>
    <row r="19220" spans="4:9" x14ac:dyDescent="0.2">
      <c r="D19220" s="7"/>
      <c r="E19220"/>
      <c r="F19220"/>
      <c r="G19220"/>
      <c r="H19220"/>
      <c r="I19220"/>
    </row>
    <row r="19221" spans="4:9" x14ac:dyDescent="0.2">
      <c r="D19221" s="7"/>
      <c r="E19221"/>
      <c r="F19221"/>
      <c r="G19221"/>
      <c r="H19221"/>
      <c r="I19221"/>
    </row>
    <row r="19222" spans="4:9" x14ac:dyDescent="0.2">
      <c r="D19222" s="7"/>
      <c r="E19222"/>
      <c r="F19222"/>
      <c r="G19222"/>
      <c r="H19222"/>
      <c r="I19222"/>
    </row>
    <row r="19223" spans="4:9" x14ac:dyDescent="0.2">
      <c r="D19223" s="7"/>
      <c r="E19223"/>
      <c r="F19223"/>
      <c r="G19223"/>
      <c r="H19223"/>
      <c r="I19223"/>
    </row>
    <row r="19224" spans="4:9" x14ac:dyDescent="0.2">
      <c r="D19224" s="7"/>
      <c r="E19224"/>
      <c r="F19224"/>
      <c r="G19224"/>
      <c r="H19224"/>
      <c r="I19224"/>
    </row>
    <row r="19225" spans="4:9" x14ac:dyDescent="0.2">
      <c r="D19225" s="7"/>
      <c r="E19225"/>
      <c r="F19225"/>
      <c r="G19225"/>
      <c r="H19225"/>
      <c r="I19225"/>
    </row>
    <row r="19226" spans="4:9" x14ac:dyDescent="0.2">
      <c r="D19226" s="7"/>
      <c r="E19226"/>
      <c r="F19226"/>
      <c r="G19226"/>
      <c r="H19226"/>
      <c r="I19226"/>
    </row>
    <row r="19227" spans="4:9" x14ac:dyDescent="0.2">
      <c r="D19227" s="7"/>
      <c r="E19227"/>
      <c r="F19227"/>
      <c r="G19227"/>
      <c r="H19227"/>
      <c r="I19227"/>
    </row>
    <row r="19228" spans="4:9" x14ac:dyDescent="0.2">
      <c r="D19228" s="7"/>
      <c r="E19228"/>
      <c r="F19228"/>
      <c r="G19228"/>
      <c r="H19228"/>
      <c r="I19228"/>
    </row>
    <row r="19229" spans="4:9" x14ac:dyDescent="0.2">
      <c r="D19229" s="7"/>
      <c r="E19229"/>
      <c r="F19229"/>
      <c r="G19229"/>
      <c r="H19229"/>
      <c r="I19229"/>
    </row>
    <row r="19230" spans="4:9" x14ac:dyDescent="0.2">
      <c r="D19230" s="7"/>
      <c r="E19230"/>
      <c r="F19230"/>
      <c r="G19230"/>
      <c r="H19230"/>
      <c r="I19230"/>
    </row>
    <row r="19231" spans="4:9" x14ac:dyDescent="0.2">
      <c r="D19231" s="7"/>
      <c r="E19231"/>
      <c r="F19231"/>
      <c r="G19231"/>
      <c r="H19231"/>
      <c r="I19231"/>
    </row>
    <row r="19232" spans="4:9" x14ac:dyDescent="0.2">
      <c r="D19232" s="7"/>
      <c r="E19232"/>
      <c r="F19232"/>
      <c r="G19232"/>
      <c r="H19232"/>
      <c r="I19232"/>
    </row>
    <row r="19233" spans="4:9" x14ac:dyDescent="0.2">
      <c r="D19233" s="7"/>
      <c r="E19233"/>
      <c r="F19233"/>
      <c r="G19233"/>
      <c r="H19233"/>
      <c r="I19233"/>
    </row>
    <row r="19234" spans="4:9" x14ac:dyDescent="0.2">
      <c r="D19234" s="7"/>
      <c r="E19234"/>
      <c r="F19234"/>
      <c r="G19234"/>
      <c r="H19234"/>
      <c r="I19234"/>
    </row>
    <row r="19235" spans="4:9" x14ac:dyDescent="0.2">
      <c r="D19235" s="7"/>
      <c r="E19235"/>
      <c r="F19235"/>
      <c r="G19235"/>
      <c r="H19235"/>
      <c r="I19235"/>
    </row>
    <row r="19236" spans="4:9" x14ac:dyDescent="0.2">
      <c r="D19236" s="7"/>
      <c r="E19236"/>
      <c r="F19236"/>
      <c r="G19236"/>
      <c r="H19236"/>
      <c r="I19236"/>
    </row>
    <row r="19237" spans="4:9" x14ac:dyDescent="0.2">
      <c r="D19237" s="7"/>
      <c r="E19237"/>
      <c r="F19237"/>
      <c r="G19237"/>
      <c r="H19237"/>
      <c r="I19237"/>
    </row>
    <row r="19238" spans="4:9" x14ac:dyDescent="0.2">
      <c r="D19238" s="7"/>
      <c r="E19238"/>
      <c r="F19238"/>
      <c r="G19238"/>
      <c r="H19238"/>
      <c r="I19238"/>
    </row>
    <row r="19239" spans="4:9" x14ac:dyDescent="0.2">
      <c r="D19239" s="7"/>
      <c r="E19239"/>
      <c r="F19239"/>
      <c r="G19239"/>
      <c r="H19239"/>
      <c r="I19239"/>
    </row>
    <row r="19240" spans="4:9" x14ac:dyDescent="0.2">
      <c r="D19240" s="7"/>
      <c r="E19240"/>
      <c r="F19240"/>
      <c r="G19240"/>
      <c r="H19240"/>
      <c r="I19240"/>
    </row>
    <row r="19241" spans="4:9" x14ac:dyDescent="0.2">
      <c r="D19241" s="7"/>
      <c r="E19241"/>
      <c r="F19241"/>
      <c r="G19241"/>
      <c r="H19241"/>
      <c r="I19241"/>
    </row>
    <row r="19242" spans="4:9" x14ac:dyDescent="0.2">
      <c r="D19242" s="7"/>
      <c r="E19242"/>
      <c r="F19242"/>
      <c r="G19242"/>
      <c r="H19242"/>
      <c r="I19242"/>
    </row>
    <row r="19243" spans="4:9" x14ac:dyDescent="0.2">
      <c r="D19243" s="7"/>
      <c r="E19243"/>
      <c r="F19243"/>
      <c r="G19243"/>
      <c r="H19243"/>
      <c r="I19243"/>
    </row>
    <row r="19244" spans="4:9" x14ac:dyDescent="0.2">
      <c r="D19244" s="7"/>
      <c r="E19244"/>
      <c r="F19244"/>
      <c r="G19244"/>
      <c r="H19244"/>
      <c r="I19244"/>
    </row>
    <row r="19245" spans="4:9" x14ac:dyDescent="0.2">
      <c r="D19245" s="7"/>
      <c r="E19245"/>
      <c r="F19245"/>
      <c r="G19245"/>
      <c r="H19245"/>
      <c r="I19245"/>
    </row>
    <row r="19246" spans="4:9" x14ac:dyDescent="0.2">
      <c r="D19246" s="7"/>
      <c r="E19246"/>
      <c r="F19246"/>
      <c r="G19246"/>
      <c r="H19246"/>
      <c r="I19246"/>
    </row>
    <row r="19247" spans="4:9" x14ac:dyDescent="0.2">
      <c r="D19247" s="7"/>
      <c r="E19247"/>
      <c r="F19247"/>
      <c r="G19247"/>
      <c r="H19247"/>
      <c r="I19247"/>
    </row>
    <row r="19248" spans="4:9" x14ac:dyDescent="0.2">
      <c r="D19248" s="7"/>
      <c r="E19248"/>
      <c r="F19248"/>
      <c r="G19248"/>
      <c r="H19248"/>
      <c r="I19248"/>
    </row>
    <row r="19249" spans="4:9" x14ac:dyDescent="0.2">
      <c r="D19249" s="7"/>
      <c r="E19249"/>
      <c r="F19249"/>
      <c r="G19249"/>
      <c r="H19249"/>
      <c r="I19249"/>
    </row>
    <row r="19250" spans="4:9" x14ac:dyDescent="0.2">
      <c r="D19250" s="7"/>
      <c r="E19250"/>
      <c r="F19250"/>
      <c r="G19250"/>
      <c r="H19250"/>
      <c r="I19250"/>
    </row>
    <row r="19251" spans="4:9" x14ac:dyDescent="0.2">
      <c r="D19251" s="7"/>
      <c r="E19251"/>
      <c r="F19251"/>
      <c r="G19251"/>
      <c r="H19251"/>
      <c r="I19251"/>
    </row>
    <row r="19252" spans="4:9" x14ac:dyDescent="0.2">
      <c r="D19252" s="7"/>
      <c r="E19252"/>
      <c r="F19252"/>
      <c r="G19252"/>
      <c r="H19252"/>
      <c r="I19252"/>
    </row>
    <row r="19253" spans="4:9" x14ac:dyDescent="0.2">
      <c r="D19253" s="7"/>
      <c r="E19253"/>
      <c r="F19253"/>
      <c r="G19253"/>
      <c r="H19253"/>
      <c r="I19253"/>
    </row>
    <row r="19254" spans="4:9" x14ac:dyDescent="0.2">
      <c r="D19254" s="7"/>
      <c r="E19254"/>
      <c r="F19254"/>
      <c r="G19254"/>
      <c r="H19254"/>
      <c r="I19254"/>
    </row>
    <row r="19255" spans="4:9" x14ac:dyDescent="0.2">
      <c r="D19255" s="7"/>
      <c r="E19255"/>
      <c r="F19255"/>
      <c r="G19255"/>
      <c r="H19255"/>
      <c r="I19255"/>
    </row>
    <row r="19256" spans="4:9" x14ac:dyDescent="0.2">
      <c r="D19256" s="7"/>
      <c r="E19256"/>
      <c r="F19256"/>
      <c r="G19256"/>
      <c r="H19256"/>
      <c r="I19256"/>
    </row>
    <row r="19257" spans="4:9" x14ac:dyDescent="0.2">
      <c r="D19257" s="7"/>
      <c r="E19257"/>
      <c r="F19257"/>
      <c r="G19257"/>
      <c r="H19257"/>
      <c r="I19257"/>
    </row>
    <row r="19258" spans="4:9" x14ac:dyDescent="0.2">
      <c r="D19258" s="7"/>
      <c r="E19258"/>
      <c r="F19258"/>
      <c r="G19258"/>
      <c r="H19258"/>
      <c r="I19258"/>
    </row>
    <row r="19259" spans="4:9" x14ac:dyDescent="0.2">
      <c r="D19259" s="7"/>
      <c r="E19259"/>
      <c r="F19259"/>
      <c r="G19259"/>
      <c r="H19259"/>
      <c r="I19259"/>
    </row>
    <row r="19260" spans="4:9" x14ac:dyDescent="0.2">
      <c r="D19260" s="7"/>
      <c r="E19260"/>
      <c r="F19260"/>
      <c r="G19260"/>
      <c r="H19260"/>
      <c r="I19260"/>
    </row>
    <row r="19261" spans="4:9" x14ac:dyDescent="0.2">
      <c r="D19261" s="7"/>
      <c r="E19261"/>
      <c r="F19261"/>
      <c r="G19261"/>
      <c r="H19261"/>
      <c r="I19261"/>
    </row>
    <row r="19262" spans="4:9" x14ac:dyDescent="0.2">
      <c r="D19262" s="7"/>
      <c r="E19262"/>
      <c r="F19262"/>
      <c r="G19262"/>
      <c r="H19262"/>
      <c r="I19262"/>
    </row>
    <row r="19263" spans="4:9" x14ac:dyDescent="0.2">
      <c r="D19263" s="7"/>
      <c r="E19263"/>
      <c r="F19263"/>
      <c r="G19263"/>
      <c r="H19263"/>
      <c r="I19263"/>
    </row>
    <row r="19264" spans="4:9" x14ac:dyDescent="0.2">
      <c r="D19264" s="7"/>
      <c r="E19264"/>
      <c r="F19264"/>
      <c r="G19264"/>
      <c r="H19264"/>
      <c r="I19264"/>
    </row>
    <row r="19265" spans="4:9" x14ac:dyDescent="0.2">
      <c r="D19265" s="7"/>
      <c r="E19265"/>
      <c r="F19265"/>
      <c r="G19265"/>
      <c r="H19265"/>
      <c r="I19265"/>
    </row>
    <row r="19266" spans="4:9" x14ac:dyDescent="0.2">
      <c r="D19266" s="7"/>
      <c r="E19266"/>
      <c r="F19266"/>
      <c r="G19266"/>
      <c r="H19266"/>
      <c r="I19266"/>
    </row>
    <row r="19267" spans="4:9" x14ac:dyDescent="0.2">
      <c r="D19267" s="7"/>
      <c r="E19267"/>
      <c r="F19267"/>
      <c r="G19267"/>
      <c r="H19267"/>
      <c r="I19267"/>
    </row>
    <row r="19268" spans="4:9" x14ac:dyDescent="0.2">
      <c r="D19268" s="7"/>
      <c r="E19268"/>
      <c r="F19268"/>
      <c r="G19268"/>
      <c r="H19268"/>
      <c r="I19268"/>
    </row>
    <row r="19269" spans="4:9" x14ac:dyDescent="0.2">
      <c r="D19269" s="7"/>
      <c r="E19269"/>
      <c r="F19269"/>
      <c r="G19269"/>
      <c r="H19269"/>
      <c r="I19269"/>
    </row>
    <row r="19270" spans="4:9" x14ac:dyDescent="0.2">
      <c r="D19270" s="7"/>
      <c r="E19270"/>
      <c r="F19270"/>
      <c r="G19270"/>
      <c r="H19270"/>
      <c r="I19270"/>
    </row>
    <row r="19271" spans="4:9" x14ac:dyDescent="0.2">
      <c r="D19271" s="7"/>
      <c r="E19271"/>
      <c r="F19271"/>
      <c r="G19271"/>
      <c r="H19271"/>
      <c r="I19271"/>
    </row>
    <row r="19272" spans="4:9" x14ac:dyDescent="0.2">
      <c r="D19272" s="7"/>
      <c r="E19272"/>
      <c r="F19272"/>
      <c r="G19272"/>
      <c r="H19272"/>
      <c r="I19272"/>
    </row>
    <row r="19273" spans="4:9" x14ac:dyDescent="0.2">
      <c r="D19273" s="7"/>
      <c r="E19273"/>
      <c r="F19273"/>
      <c r="G19273"/>
      <c r="H19273"/>
      <c r="I19273"/>
    </row>
    <row r="19274" spans="4:9" x14ac:dyDescent="0.2">
      <c r="D19274" s="7"/>
      <c r="E19274"/>
      <c r="F19274"/>
      <c r="G19274"/>
      <c r="H19274"/>
      <c r="I19274"/>
    </row>
    <row r="19275" spans="4:9" x14ac:dyDescent="0.2">
      <c r="D19275" s="7"/>
      <c r="E19275"/>
      <c r="F19275"/>
      <c r="G19275"/>
      <c r="H19275"/>
      <c r="I19275"/>
    </row>
    <row r="19276" spans="4:9" x14ac:dyDescent="0.2">
      <c r="D19276" s="7"/>
      <c r="E19276"/>
      <c r="F19276"/>
      <c r="G19276"/>
      <c r="H19276"/>
      <c r="I19276"/>
    </row>
    <row r="19277" spans="4:9" x14ac:dyDescent="0.2">
      <c r="D19277" s="7"/>
      <c r="E19277"/>
      <c r="F19277"/>
      <c r="G19277"/>
      <c r="H19277"/>
      <c r="I19277"/>
    </row>
    <row r="19278" spans="4:9" x14ac:dyDescent="0.2">
      <c r="D19278" s="7"/>
      <c r="E19278"/>
      <c r="F19278"/>
      <c r="G19278"/>
      <c r="H19278"/>
      <c r="I19278"/>
    </row>
    <row r="19279" spans="4:9" x14ac:dyDescent="0.2">
      <c r="D19279" s="7"/>
      <c r="E19279"/>
      <c r="F19279"/>
      <c r="G19279"/>
      <c r="H19279"/>
      <c r="I19279"/>
    </row>
    <row r="19280" spans="4:9" x14ac:dyDescent="0.2">
      <c r="D19280" s="7"/>
      <c r="E19280"/>
      <c r="F19280"/>
      <c r="G19280"/>
      <c r="H19280"/>
      <c r="I19280"/>
    </row>
    <row r="19281" spans="4:9" x14ac:dyDescent="0.2">
      <c r="D19281" s="7"/>
      <c r="E19281"/>
      <c r="F19281"/>
      <c r="G19281"/>
      <c r="H19281"/>
      <c r="I19281"/>
    </row>
    <row r="19282" spans="4:9" x14ac:dyDescent="0.2">
      <c r="D19282" s="7"/>
      <c r="E19282"/>
      <c r="F19282"/>
      <c r="G19282"/>
      <c r="H19282"/>
      <c r="I19282"/>
    </row>
    <row r="19283" spans="4:9" x14ac:dyDescent="0.2">
      <c r="D19283" s="7"/>
      <c r="E19283"/>
      <c r="F19283"/>
      <c r="G19283"/>
      <c r="H19283"/>
      <c r="I19283"/>
    </row>
    <row r="19284" spans="4:9" x14ac:dyDescent="0.2">
      <c r="D19284" s="7"/>
      <c r="E19284"/>
      <c r="F19284"/>
      <c r="G19284"/>
      <c r="H19284"/>
      <c r="I19284"/>
    </row>
    <row r="19285" spans="4:9" x14ac:dyDescent="0.2">
      <c r="D19285" s="7"/>
      <c r="E19285"/>
      <c r="F19285"/>
      <c r="G19285"/>
      <c r="H19285"/>
      <c r="I19285"/>
    </row>
    <row r="19286" spans="4:9" x14ac:dyDescent="0.2">
      <c r="D19286" s="7"/>
      <c r="E19286"/>
      <c r="F19286"/>
      <c r="G19286"/>
      <c r="H19286"/>
      <c r="I19286"/>
    </row>
    <row r="19287" spans="4:9" x14ac:dyDescent="0.2">
      <c r="D19287" s="7"/>
      <c r="E19287"/>
      <c r="F19287"/>
      <c r="G19287"/>
      <c r="H19287"/>
      <c r="I19287"/>
    </row>
    <row r="19288" spans="4:9" x14ac:dyDescent="0.2">
      <c r="D19288" s="7"/>
      <c r="E19288"/>
      <c r="F19288"/>
      <c r="G19288"/>
      <c r="H19288"/>
      <c r="I19288"/>
    </row>
    <row r="19289" spans="4:9" x14ac:dyDescent="0.2">
      <c r="D19289" s="7"/>
      <c r="E19289"/>
      <c r="F19289"/>
      <c r="G19289"/>
      <c r="H19289"/>
      <c r="I19289"/>
    </row>
    <row r="19290" spans="4:9" x14ac:dyDescent="0.2">
      <c r="D19290" s="7"/>
      <c r="E19290"/>
      <c r="F19290"/>
      <c r="G19290"/>
      <c r="H19290"/>
      <c r="I19290"/>
    </row>
    <row r="19291" spans="4:9" x14ac:dyDescent="0.2">
      <c r="D19291" s="7"/>
      <c r="E19291"/>
      <c r="F19291"/>
      <c r="G19291"/>
      <c r="H19291"/>
      <c r="I19291"/>
    </row>
    <row r="19292" spans="4:9" x14ac:dyDescent="0.2">
      <c r="D19292" s="7"/>
      <c r="E19292"/>
      <c r="F19292"/>
      <c r="G19292"/>
      <c r="H19292"/>
      <c r="I19292"/>
    </row>
    <row r="19293" spans="4:9" x14ac:dyDescent="0.2">
      <c r="D19293" s="7"/>
      <c r="E19293"/>
      <c r="F19293"/>
      <c r="G19293"/>
      <c r="H19293"/>
      <c r="I19293"/>
    </row>
    <row r="19294" spans="4:9" x14ac:dyDescent="0.2">
      <c r="D19294" s="7"/>
      <c r="E19294"/>
      <c r="F19294"/>
      <c r="G19294"/>
      <c r="H19294"/>
      <c r="I19294"/>
    </row>
    <row r="19295" spans="4:9" x14ac:dyDescent="0.2">
      <c r="D19295" s="7"/>
      <c r="E19295"/>
      <c r="F19295"/>
      <c r="G19295"/>
      <c r="H19295"/>
      <c r="I19295"/>
    </row>
    <row r="19296" spans="4:9" x14ac:dyDescent="0.2">
      <c r="D19296" s="7"/>
      <c r="E19296"/>
      <c r="F19296"/>
      <c r="G19296"/>
      <c r="H19296"/>
      <c r="I19296"/>
    </row>
    <row r="19297" spans="4:9" x14ac:dyDescent="0.2">
      <c r="D19297" s="7"/>
      <c r="E19297"/>
      <c r="F19297"/>
      <c r="G19297"/>
      <c r="H19297"/>
      <c r="I19297"/>
    </row>
    <row r="19298" spans="4:9" x14ac:dyDescent="0.2">
      <c r="D19298" s="7"/>
      <c r="E19298"/>
      <c r="F19298"/>
      <c r="G19298"/>
      <c r="H19298"/>
      <c r="I19298"/>
    </row>
    <row r="19299" spans="4:9" x14ac:dyDescent="0.2">
      <c r="D19299" s="7"/>
      <c r="E19299"/>
      <c r="F19299"/>
      <c r="G19299"/>
      <c r="H19299"/>
      <c r="I19299"/>
    </row>
    <row r="19300" spans="4:9" x14ac:dyDescent="0.2">
      <c r="D19300" s="7"/>
      <c r="E19300"/>
      <c r="F19300"/>
      <c r="G19300"/>
      <c r="H19300"/>
      <c r="I19300"/>
    </row>
    <row r="19301" spans="4:9" x14ac:dyDescent="0.2">
      <c r="D19301" s="7"/>
      <c r="E19301"/>
      <c r="F19301"/>
      <c r="G19301"/>
      <c r="H19301"/>
      <c r="I19301"/>
    </row>
    <row r="19302" spans="4:9" x14ac:dyDescent="0.2">
      <c r="D19302" s="7"/>
      <c r="E19302"/>
      <c r="F19302"/>
      <c r="G19302"/>
      <c r="H19302"/>
      <c r="I19302"/>
    </row>
    <row r="19303" spans="4:9" x14ac:dyDescent="0.2">
      <c r="D19303" s="7"/>
      <c r="E19303"/>
      <c r="F19303"/>
      <c r="G19303"/>
      <c r="H19303"/>
      <c r="I19303"/>
    </row>
    <row r="19304" spans="4:9" x14ac:dyDescent="0.2">
      <c r="D19304" s="7"/>
      <c r="E19304"/>
      <c r="F19304"/>
      <c r="G19304"/>
      <c r="H19304"/>
      <c r="I19304"/>
    </row>
    <row r="19305" spans="4:9" x14ac:dyDescent="0.2">
      <c r="D19305" s="7"/>
      <c r="E19305"/>
      <c r="F19305"/>
      <c r="G19305"/>
      <c r="H19305"/>
      <c r="I19305"/>
    </row>
    <row r="19306" spans="4:9" x14ac:dyDescent="0.2">
      <c r="D19306" s="7"/>
      <c r="E19306"/>
      <c r="F19306"/>
      <c r="G19306"/>
      <c r="H19306"/>
      <c r="I19306"/>
    </row>
    <row r="19307" spans="4:9" x14ac:dyDescent="0.2">
      <c r="D19307" s="7"/>
      <c r="E19307"/>
      <c r="F19307"/>
      <c r="G19307"/>
      <c r="H19307"/>
      <c r="I19307"/>
    </row>
    <row r="19308" spans="4:9" x14ac:dyDescent="0.2">
      <c r="D19308" s="7"/>
      <c r="E19308"/>
      <c r="F19308"/>
      <c r="G19308"/>
      <c r="H19308"/>
      <c r="I19308"/>
    </row>
    <row r="19309" spans="4:9" x14ac:dyDescent="0.2">
      <c r="D19309" s="7"/>
      <c r="E19309"/>
      <c r="F19309"/>
      <c r="G19309"/>
      <c r="H19309"/>
      <c r="I19309"/>
    </row>
    <row r="19310" spans="4:9" x14ac:dyDescent="0.2">
      <c r="D19310" s="7"/>
      <c r="E19310"/>
      <c r="F19310"/>
      <c r="G19310"/>
      <c r="H19310"/>
      <c r="I19310"/>
    </row>
    <row r="19311" spans="4:9" x14ac:dyDescent="0.2">
      <c r="D19311" s="7"/>
      <c r="E19311"/>
      <c r="F19311"/>
      <c r="G19311"/>
      <c r="H19311"/>
      <c r="I19311"/>
    </row>
    <row r="19312" spans="4:9" x14ac:dyDescent="0.2">
      <c r="D19312" s="7"/>
      <c r="E19312"/>
      <c r="F19312"/>
      <c r="G19312"/>
      <c r="H19312"/>
      <c r="I19312"/>
    </row>
    <row r="19313" spans="4:9" x14ac:dyDescent="0.2">
      <c r="D19313" s="7"/>
      <c r="E19313"/>
      <c r="F19313"/>
      <c r="G19313"/>
      <c r="H19313"/>
      <c r="I19313"/>
    </row>
    <row r="19314" spans="4:9" x14ac:dyDescent="0.2">
      <c r="D19314" s="7"/>
      <c r="E19314"/>
      <c r="F19314"/>
      <c r="G19314"/>
      <c r="H19314"/>
      <c r="I19314"/>
    </row>
    <row r="19315" spans="4:9" x14ac:dyDescent="0.2">
      <c r="D19315" s="7"/>
      <c r="E19315"/>
      <c r="F19315"/>
      <c r="G19315"/>
      <c r="H19315"/>
      <c r="I19315"/>
    </row>
    <row r="19316" spans="4:9" x14ac:dyDescent="0.2">
      <c r="D19316" s="7"/>
      <c r="E19316"/>
      <c r="F19316"/>
      <c r="G19316"/>
      <c r="H19316"/>
      <c r="I19316"/>
    </row>
    <row r="19317" spans="4:9" x14ac:dyDescent="0.2">
      <c r="D19317" s="7"/>
      <c r="E19317"/>
      <c r="F19317"/>
      <c r="G19317"/>
      <c r="H19317"/>
      <c r="I19317"/>
    </row>
    <row r="19318" spans="4:9" x14ac:dyDescent="0.2">
      <c r="D19318" s="7"/>
      <c r="E19318"/>
      <c r="F19318"/>
      <c r="G19318"/>
      <c r="H19318"/>
      <c r="I19318"/>
    </row>
    <row r="19319" spans="4:9" x14ac:dyDescent="0.2">
      <c r="D19319" s="7"/>
      <c r="E19319"/>
      <c r="F19319"/>
      <c r="G19319"/>
      <c r="H19319"/>
      <c r="I19319"/>
    </row>
    <row r="19320" spans="4:9" x14ac:dyDescent="0.2">
      <c r="D19320" s="7"/>
      <c r="E19320"/>
      <c r="F19320"/>
      <c r="G19320"/>
      <c r="H19320"/>
      <c r="I19320"/>
    </row>
    <row r="19321" spans="4:9" x14ac:dyDescent="0.2">
      <c r="D19321" s="7"/>
      <c r="E19321"/>
      <c r="F19321"/>
      <c r="G19321"/>
      <c r="H19321"/>
      <c r="I19321"/>
    </row>
    <row r="19322" spans="4:9" x14ac:dyDescent="0.2">
      <c r="D19322" s="7"/>
      <c r="E19322"/>
      <c r="F19322"/>
      <c r="G19322"/>
      <c r="H19322"/>
      <c r="I19322"/>
    </row>
    <row r="19323" spans="4:9" x14ac:dyDescent="0.2">
      <c r="D19323" s="7"/>
      <c r="E19323"/>
      <c r="F19323"/>
      <c r="G19323"/>
      <c r="H19323"/>
      <c r="I19323"/>
    </row>
    <row r="19324" spans="4:9" x14ac:dyDescent="0.2">
      <c r="D19324" s="7"/>
      <c r="E19324"/>
      <c r="F19324"/>
      <c r="G19324"/>
      <c r="H19324"/>
      <c r="I19324"/>
    </row>
    <row r="19325" spans="4:9" x14ac:dyDescent="0.2">
      <c r="D19325" s="7"/>
      <c r="E19325"/>
      <c r="F19325"/>
      <c r="G19325"/>
      <c r="H19325"/>
      <c r="I19325"/>
    </row>
    <row r="19326" spans="4:9" x14ac:dyDescent="0.2">
      <c r="D19326" s="7"/>
      <c r="E19326"/>
      <c r="F19326"/>
      <c r="G19326"/>
      <c r="H19326"/>
      <c r="I19326"/>
    </row>
    <row r="19327" spans="4:9" x14ac:dyDescent="0.2">
      <c r="D19327" s="7"/>
      <c r="E19327"/>
      <c r="F19327"/>
      <c r="G19327"/>
      <c r="H19327"/>
      <c r="I19327"/>
    </row>
    <row r="19328" spans="4:9" x14ac:dyDescent="0.2">
      <c r="D19328" s="7"/>
      <c r="E19328"/>
      <c r="F19328"/>
      <c r="G19328"/>
      <c r="H19328"/>
      <c r="I19328"/>
    </row>
    <row r="19329" spans="4:9" x14ac:dyDescent="0.2">
      <c r="D19329" s="7"/>
      <c r="E19329"/>
      <c r="F19329"/>
      <c r="G19329"/>
      <c r="H19329"/>
      <c r="I19329"/>
    </row>
    <row r="19330" spans="4:9" x14ac:dyDescent="0.2">
      <c r="D19330" s="7"/>
      <c r="E19330"/>
      <c r="F19330"/>
      <c r="G19330"/>
      <c r="H19330"/>
      <c r="I19330"/>
    </row>
    <row r="19331" spans="4:9" x14ac:dyDescent="0.2">
      <c r="D19331" s="7"/>
      <c r="E19331"/>
      <c r="F19331"/>
      <c r="G19331"/>
      <c r="H19331"/>
      <c r="I19331"/>
    </row>
    <row r="19332" spans="4:9" x14ac:dyDescent="0.2">
      <c r="D19332" s="7"/>
      <c r="E19332"/>
      <c r="F19332"/>
      <c r="G19332"/>
      <c r="H19332"/>
      <c r="I19332"/>
    </row>
    <row r="19333" spans="4:9" x14ac:dyDescent="0.2">
      <c r="D19333" s="7"/>
      <c r="E19333"/>
      <c r="F19333"/>
      <c r="G19333"/>
      <c r="H19333"/>
      <c r="I19333"/>
    </row>
    <row r="19334" spans="4:9" x14ac:dyDescent="0.2">
      <c r="D19334" s="7"/>
      <c r="E19334"/>
      <c r="F19334"/>
      <c r="G19334"/>
      <c r="H19334"/>
      <c r="I19334"/>
    </row>
    <row r="19335" spans="4:9" x14ac:dyDescent="0.2">
      <c r="D19335" s="7"/>
      <c r="E19335"/>
      <c r="F19335"/>
      <c r="G19335"/>
      <c r="H19335"/>
      <c r="I19335"/>
    </row>
    <row r="19336" spans="4:9" x14ac:dyDescent="0.2">
      <c r="D19336" s="7"/>
      <c r="E19336"/>
      <c r="F19336"/>
      <c r="G19336"/>
      <c r="H19336"/>
      <c r="I19336"/>
    </row>
    <row r="19337" spans="4:9" x14ac:dyDescent="0.2">
      <c r="D19337" s="7"/>
      <c r="E19337"/>
      <c r="F19337"/>
      <c r="G19337"/>
      <c r="H19337"/>
      <c r="I19337"/>
    </row>
    <row r="19338" spans="4:9" x14ac:dyDescent="0.2">
      <c r="D19338" s="7"/>
      <c r="E19338"/>
      <c r="F19338"/>
      <c r="G19338"/>
      <c r="H19338"/>
      <c r="I19338"/>
    </row>
    <row r="19339" spans="4:9" x14ac:dyDescent="0.2">
      <c r="D19339" s="7"/>
      <c r="E19339"/>
      <c r="F19339"/>
      <c r="G19339"/>
      <c r="H19339"/>
      <c r="I19339"/>
    </row>
    <row r="19340" spans="4:9" x14ac:dyDescent="0.2">
      <c r="D19340" s="7"/>
      <c r="E19340"/>
      <c r="F19340"/>
      <c r="G19340"/>
      <c r="H19340"/>
      <c r="I19340"/>
    </row>
    <row r="19341" spans="4:9" x14ac:dyDescent="0.2">
      <c r="D19341" s="7"/>
      <c r="E19341"/>
      <c r="F19341"/>
      <c r="G19341"/>
      <c r="H19341"/>
      <c r="I19341"/>
    </row>
    <row r="19342" spans="4:9" x14ac:dyDescent="0.2">
      <c r="D19342" s="7"/>
      <c r="E19342"/>
      <c r="F19342"/>
      <c r="G19342"/>
      <c r="H19342"/>
      <c r="I19342"/>
    </row>
    <row r="19343" spans="4:9" x14ac:dyDescent="0.2">
      <c r="D19343" s="7"/>
      <c r="E19343"/>
      <c r="F19343"/>
      <c r="G19343"/>
      <c r="H19343"/>
      <c r="I19343"/>
    </row>
    <row r="19344" spans="4:9" x14ac:dyDescent="0.2">
      <c r="D19344" s="7"/>
      <c r="E19344"/>
      <c r="F19344"/>
      <c r="G19344"/>
      <c r="H19344"/>
      <c r="I19344"/>
    </row>
    <row r="19345" spans="4:9" x14ac:dyDescent="0.2">
      <c r="D19345" s="7"/>
      <c r="E19345"/>
      <c r="F19345"/>
      <c r="G19345"/>
      <c r="H19345"/>
      <c r="I19345"/>
    </row>
    <row r="19346" spans="4:9" x14ac:dyDescent="0.2">
      <c r="D19346" s="7"/>
      <c r="E19346"/>
      <c r="F19346"/>
      <c r="G19346"/>
      <c r="H19346"/>
      <c r="I19346"/>
    </row>
    <row r="19347" spans="4:9" x14ac:dyDescent="0.2">
      <c r="D19347" s="7"/>
      <c r="E19347"/>
      <c r="F19347"/>
      <c r="G19347"/>
      <c r="H19347"/>
      <c r="I19347"/>
    </row>
    <row r="19348" spans="4:9" x14ac:dyDescent="0.2">
      <c r="D19348" s="7"/>
      <c r="E19348"/>
      <c r="F19348"/>
      <c r="G19348"/>
      <c r="H19348"/>
      <c r="I19348"/>
    </row>
    <row r="19349" spans="4:9" x14ac:dyDescent="0.2">
      <c r="D19349" s="7"/>
      <c r="E19349"/>
      <c r="F19349"/>
      <c r="G19349"/>
      <c r="H19349"/>
      <c r="I19349"/>
    </row>
    <row r="19350" spans="4:9" x14ac:dyDescent="0.2">
      <c r="D19350" s="7"/>
      <c r="E19350"/>
      <c r="F19350"/>
      <c r="G19350"/>
      <c r="H19350"/>
      <c r="I19350"/>
    </row>
    <row r="19351" spans="4:9" x14ac:dyDescent="0.2">
      <c r="D19351" s="7"/>
      <c r="E19351"/>
      <c r="F19351"/>
      <c r="G19351"/>
      <c r="H19351"/>
      <c r="I19351"/>
    </row>
    <row r="19352" spans="4:9" x14ac:dyDescent="0.2">
      <c r="D19352" s="7"/>
      <c r="E19352"/>
      <c r="F19352"/>
      <c r="G19352"/>
      <c r="H19352"/>
      <c r="I19352"/>
    </row>
    <row r="19353" spans="4:9" x14ac:dyDescent="0.2">
      <c r="D19353" s="7"/>
      <c r="E19353"/>
      <c r="F19353"/>
      <c r="G19353"/>
      <c r="H19353"/>
      <c r="I19353"/>
    </row>
    <row r="19354" spans="4:9" x14ac:dyDescent="0.2">
      <c r="D19354" s="7"/>
      <c r="E19354"/>
      <c r="F19354"/>
      <c r="G19354"/>
      <c r="H19354"/>
      <c r="I19354"/>
    </row>
    <row r="19355" spans="4:9" x14ac:dyDescent="0.2">
      <c r="D19355" s="7"/>
      <c r="E19355"/>
      <c r="F19355"/>
      <c r="G19355"/>
      <c r="H19355"/>
      <c r="I19355"/>
    </row>
    <row r="19356" spans="4:9" x14ac:dyDescent="0.2">
      <c r="D19356" s="7"/>
      <c r="E19356"/>
      <c r="F19356"/>
      <c r="G19356"/>
      <c r="H19356"/>
      <c r="I19356"/>
    </row>
    <row r="19357" spans="4:9" x14ac:dyDescent="0.2">
      <c r="D19357" s="7"/>
      <c r="E19357"/>
      <c r="F19357"/>
      <c r="G19357"/>
      <c r="H19357"/>
      <c r="I19357"/>
    </row>
    <row r="19358" spans="4:9" x14ac:dyDescent="0.2">
      <c r="D19358" s="7"/>
      <c r="E19358"/>
      <c r="F19358"/>
      <c r="G19358"/>
      <c r="H19358"/>
      <c r="I19358"/>
    </row>
    <row r="19359" spans="4:9" x14ac:dyDescent="0.2">
      <c r="D19359" s="7"/>
      <c r="E19359"/>
      <c r="F19359"/>
      <c r="G19359"/>
      <c r="H19359"/>
      <c r="I19359"/>
    </row>
    <row r="19360" spans="4:9" x14ac:dyDescent="0.2">
      <c r="D19360" s="7"/>
      <c r="E19360"/>
      <c r="F19360"/>
      <c r="G19360"/>
      <c r="H19360"/>
      <c r="I19360"/>
    </row>
    <row r="19361" spans="4:9" x14ac:dyDescent="0.2">
      <c r="D19361" s="7"/>
      <c r="E19361"/>
      <c r="F19361"/>
      <c r="G19361"/>
      <c r="H19361"/>
      <c r="I19361"/>
    </row>
    <row r="19362" spans="4:9" x14ac:dyDescent="0.2">
      <c r="D19362" s="7"/>
      <c r="E19362"/>
      <c r="F19362"/>
      <c r="G19362"/>
      <c r="H19362"/>
      <c r="I19362"/>
    </row>
    <row r="19363" spans="4:9" x14ac:dyDescent="0.2">
      <c r="D19363" s="7"/>
      <c r="E19363"/>
      <c r="F19363"/>
      <c r="G19363"/>
      <c r="H19363"/>
      <c r="I19363"/>
    </row>
    <row r="19364" spans="4:9" x14ac:dyDescent="0.2">
      <c r="D19364" s="7"/>
      <c r="E19364"/>
      <c r="F19364"/>
      <c r="G19364"/>
      <c r="H19364"/>
      <c r="I19364"/>
    </row>
    <row r="19365" spans="4:9" x14ac:dyDescent="0.2">
      <c r="D19365" s="7"/>
      <c r="E19365"/>
      <c r="F19365"/>
      <c r="G19365"/>
      <c r="H19365"/>
      <c r="I19365"/>
    </row>
    <row r="19366" spans="4:9" x14ac:dyDescent="0.2">
      <c r="D19366" s="7"/>
      <c r="E19366"/>
      <c r="F19366"/>
      <c r="G19366"/>
      <c r="H19366"/>
      <c r="I19366"/>
    </row>
    <row r="19367" spans="4:9" x14ac:dyDescent="0.2">
      <c r="D19367" s="7"/>
      <c r="E19367"/>
      <c r="F19367"/>
      <c r="G19367"/>
      <c r="H19367"/>
      <c r="I19367"/>
    </row>
    <row r="19368" spans="4:9" x14ac:dyDescent="0.2">
      <c r="D19368" s="7"/>
      <c r="E19368"/>
      <c r="F19368"/>
      <c r="G19368"/>
      <c r="H19368"/>
      <c r="I19368"/>
    </row>
    <row r="19369" spans="4:9" x14ac:dyDescent="0.2">
      <c r="D19369" s="7"/>
      <c r="E19369"/>
      <c r="F19369"/>
      <c r="G19369"/>
      <c r="H19369"/>
      <c r="I19369"/>
    </row>
    <row r="19370" spans="4:9" x14ac:dyDescent="0.2">
      <c r="D19370" s="7"/>
      <c r="E19370"/>
      <c r="F19370"/>
      <c r="G19370"/>
      <c r="H19370"/>
      <c r="I19370"/>
    </row>
    <row r="19371" spans="4:9" x14ac:dyDescent="0.2">
      <c r="D19371" s="7"/>
      <c r="E19371"/>
      <c r="F19371"/>
      <c r="G19371"/>
      <c r="H19371"/>
      <c r="I19371"/>
    </row>
    <row r="19372" spans="4:9" x14ac:dyDescent="0.2">
      <c r="D19372" s="7"/>
      <c r="E19372"/>
      <c r="F19372"/>
      <c r="G19372"/>
      <c r="H19372"/>
      <c r="I19372"/>
    </row>
    <row r="19373" spans="4:9" x14ac:dyDescent="0.2">
      <c r="D19373" s="7"/>
      <c r="E19373"/>
      <c r="F19373"/>
      <c r="G19373"/>
      <c r="H19373"/>
      <c r="I19373"/>
    </row>
    <row r="19374" spans="4:9" x14ac:dyDescent="0.2">
      <c r="D19374" s="7"/>
      <c r="E19374"/>
      <c r="F19374"/>
      <c r="G19374"/>
      <c r="H19374"/>
      <c r="I19374"/>
    </row>
    <row r="19375" spans="4:9" x14ac:dyDescent="0.2">
      <c r="D19375" s="7"/>
      <c r="E19375"/>
      <c r="F19375"/>
      <c r="G19375"/>
      <c r="H19375"/>
      <c r="I19375"/>
    </row>
    <row r="19376" spans="4:9" x14ac:dyDescent="0.2">
      <c r="D19376" s="7"/>
      <c r="E19376"/>
      <c r="F19376"/>
      <c r="G19376"/>
      <c r="H19376"/>
      <c r="I19376"/>
    </row>
    <row r="19377" spans="4:9" x14ac:dyDescent="0.2">
      <c r="D19377" s="7"/>
      <c r="E19377"/>
      <c r="F19377"/>
      <c r="G19377"/>
      <c r="H19377"/>
      <c r="I19377"/>
    </row>
    <row r="19378" spans="4:9" x14ac:dyDescent="0.2">
      <c r="D19378" s="7"/>
      <c r="E19378"/>
      <c r="F19378"/>
      <c r="G19378"/>
      <c r="H19378"/>
      <c r="I19378"/>
    </row>
    <row r="19379" spans="4:9" x14ac:dyDescent="0.2">
      <c r="D19379" s="7"/>
      <c r="E19379"/>
      <c r="F19379"/>
      <c r="G19379"/>
      <c r="H19379"/>
      <c r="I19379"/>
    </row>
    <row r="19380" spans="4:9" x14ac:dyDescent="0.2">
      <c r="D19380" s="7"/>
      <c r="E19380"/>
      <c r="F19380"/>
      <c r="G19380"/>
      <c r="H19380"/>
      <c r="I19380"/>
    </row>
    <row r="19381" spans="4:9" x14ac:dyDescent="0.2">
      <c r="D19381" s="7"/>
      <c r="E19381"/>
      <c r="F19381"/>
      <c r="G19381"/>
      <c r="H19381"/>
      <c r="I19381"/>
    </row>
    <row r="19382" spans="4:9" x14ac:dyDescent="0.2">
      <c r="D19382" s="7"/>
      <c r="E19382"/>
      <c r="F19382"/>
      <c r="G19382"/>
      <c r="H19382"/>
      <c r="I19382"/>
    </row>
    <row r="19383" spans="4:9" x14ac:dyDescent="0.2">
      <c r="D19383" s="7"/>
      <c r="E19383"/>
      <c r="F19383"/>
      <c r="G19383"/>
      <c r="H19383"/>
      <c r="I19383"/>
    </row>
    <row r="19384" spans="4:9" x14ac:dyDescent="0.2">
      <c r="D19384" s="7"/>
      <c r="E19384"/>
      <c r="F19384"/>
      <c r="G19384"/>
      <c r="H19384"/>
      <c r="I19384"/>
    </row>
    <row r="19385" spans="4:9" x14ac:dyDescent="0.2">
      <c r="D19385" s="7"/>
      <c r="E19385"/>
      <c r="F19385"/>
      <c r="G19385"/>
      <c r="H19385"/>
      <c r="I19385"/>
    </row>
    <row r="19386" spans="4:9" x14ac:dyDescent="0.2">
      <c r="D19386" s="7"/>
      <c r="E19386"/>
      <c r="F19386"/>
      <c r="G19386"/>
      <c r="H19386"/>
      <c r="I19386"/>
    </row>
    <row r="19387" spans="4:9" x14ac:dyDescent="0.2">
      <c r="D19387" s="7"/>
      <c r="E19387"/>
      <c r="F19387"/>
      <c r="G19387"/>
      <c r="H19387"/>
      <c r="I19387"/>
    </row>
    <row r="19388" spans="4:9" x14ac:dyDescent="0.2">
      <c r="D19388" s="7"/>
      <c r="E19388"/>
      <c r="F19388"/>
      <c r="G19388"/>
      <c r="H19388"/>
      <c r="I19388"/>
    </row>
    <row r="19389" spans="4:9" x14ac:dyDescent="0.2">
      <c r="D19389" s="7"/>
      <c r="E19389"/>
      <c r="F19389"/>
      <c r="G19389"/>
      <c r="H19389"/>
      <c r="I19389"/>
    </row>
    <row r="19390" spans="4:9" x14ac:dyDescent="0.2">
      <c r="D19390" s="7"/>
      <c r="E19390"/>
      <c r="F19390"/>
      <c r="G19390"/>
      <c r="H19390"/>
      <c r="I19390"/>
    </row>
    <row r="19391" spans="4:9" x14ac:dyDescent="0.2">
      <c r="D19391" s="7"/>
      <c r="E19391"/>
      <c r="F19391"/>
      <c r="G19391"/>
      <c r="H19391"/>
      <c r="I19391"/>
    </row>
    <row r="19392" spans="4:9" x14ac:dyDescent="0.2">
      <c r="D19392" s="7"/>
      <c r="E19392"/>
      <c r="F19392"/>
      <c r="G19392"/>
      <c r="H19392"/>
      <c r="I19392"/>
    </row>
    <row r="19393" spans="4:9" x14ac:dyDescent="0.2">
      <c r="D19393" s="7"/>
      <c r="E19393"/>
      <c r="F19393"/>
      <c r="G19393"/>
      <c r="H19393"/>
      <c r="I19393"/>
    </row>
    <row r="19394" spans="4:9" x14ac:dyDescent="0.2">
      <c r="D19394" s="7"/>
      <c r="E19394"/>
      <c r="F19394"/>
      <c r="G19394"/>
      <c r="H19394"/>
      <c r="I19394"/>
    </row>
    <row r="19395" spans="4:9" x14ac:dyDescent="0.2">
      <c r="D19395" s="7"/>
      <c r="E19395"/>
      <c r="F19395"/>
      <c r="G19395"/>
      <c r="H19395"/>
      <c r="I19395"/>
    </row>
    <row r="19396" spans="4:9" x14ac:dyDescent="0.2">
      <c r="D19396" s="7"/>
      <c r="E19396"/>
      <c r="F19396"/>
      <c r="G19396"/>
      <c r="H19396"/>
      <c r="I19396"/>
    </row>
    <row r="19397" spans="4:9" x14ac:dyDescent="0.2">
      <c r="D19397" s="7"/>
      <c r="E19397"/>
      <c r="F19397"/>
      <c r="G19397"/>
      <c r="H19397"/>
      <c r="I19397"/>
    </row>
    <row r="19398" spans="4:9" x14ac:dyDescent="0.2">
      <c r="D19398" s="7"/>
      <c r="E19398"/>
      <c r="F19398"/>
      <c r="G19398"/>
      <c r="H19398"/>
      <c r="I19398"/>
    </row>
    <row r="19399" spans="4:9" x14ac:dyDescent="0.2">
      <c r="D19399" s="7"/>
      <c r="E19399"/>
      <c r="F19399"/>
      <c r="G19399"/>
      <c r="H19399"/>
      <c r="I19399"/>
    </row>
    <row r="19400" spans="4:9" x14ac:dyDescent="0.2">
      <c r="D19400" s="7"/>
      <c r="E19400"/>
      <c r="F19400"/>
      <c r="G19400"/>
      <c r="H19400"/>
      <c r="I19400"/>
    </row>
    <row r="19401" spans="4:9" x14ac:dyDescent="0.2">
      <c r="D19401" s="7"/>
      <c r="E19401"/>
      <c r="F19401"/>
      <c r="G19401"/>
      <c r="H19401"/>
      <c r="I19401"/>
    </row>
    <row r="19402" spans="4:9" x14ac:dyDescent="0.2">
      <c r="D19402" s="7"/>
      <c r="E19402"/>
      <c r="F19402"/>
      <c r="G19402"/>
      <c r="H19402"/>
      <c r="I19402"/>
    </row>
    <row r="19403" spans="4:9" x14ac:dyDescent="0.2">
      <c r="D19403" s="7"/>
      <c r="E19403"/>
      <c r="F19403"/>
      <c r="G19403"/>
      <c r="H19403"/>
      <c r="I19403"/>
    </row>
    <row r="19404" spans="4:9" x14ac:dyDescent="0.2">
      <c r="D19404" s="7"/>
      <c r="E19404"/>
      <c r="F19404"/>
      <c r="G19404"/>
      <c r="H19404"/>
      <c r="I19404"/>
    </row>
    <row r="19405" spans="4:9" x14ac:dyDescent="0.2">
      <c r="D19405" s="7"/>
      <c r="E19405"/>
      <c r="F19405"/>
      <c r="G19405"/>
      <c r="H19405"/>
      <c r="I19405"/>
    </row>
    <row r="19406" spans="4:9" x14ac:dyDescent="0.2">
      <c r="D19406" s="7"/>
      <c r="E19406"/>
      <c r="F19406"/>
      <c r="G19406"/>
      <c r="H19406"/>
      <c r="I19406"/>
    </row>
    <row r="19407" spans="4:9" x14ac:dyDescent="0.2">
      <c r="D19407" s="7"/>
      <c r="E19407"/>
      <c r="F19407"/>
      <c r="G19407"/>
      <c r="H19407"/>
      <c r="I19407"/>
    </row>
    <row r="19408" spans="4:9" x14ac:dyDescent="0.2">
      <c r="D19408" s="7"/>
      <c r="E19408"/>
      <c r="F19408"/>
      <c r="G19408"/>
      <c r="H19408"/>
      <c r="I19408"/>
    </row>
    <row r="19409" spans="4:9" x14ac:dyDescent="0.2">
      <c r="D19409" s="7"/>
      <c r="E19409"/>
      <c r="F19409"/>
      <c r="G19409"/>
      <c r="H19409"/>
      <c r="I19409"/>
    </row>
    <row r="19410" spans="4:9" x14ac:dyDescent="0.2">
      <c r="D19410" s="7"/>
      <c r="E19410"/>
      <c r="F19410"/>
      <c r="G19410"/>
      <c r="H19410"/>
      <c r="I19410"/>
    </row>
    <row r="19411" spans="4:9" x14ac:dyDescent="0.2">
      <c r="D19411" s="7"/>
      <c r="E19411"/>
      <c r="F19411"/>
      <c r="G19411"/>
      <c r="H19411"/>
      <c r="I19411"/>
    </row>
    <row r="19412" spans="4:9" x14ac:dyDescent="0.2">
      <c r="D19412" s="7"/>
      <c r="E19412"/>
      <c r="F19412"/>
      <c r="G19412"/>
      <c r="H19412"/>
      <c r="I19412"/>
    </row>
    <row r="19413" spans="4:9" x14ac:dyDescent="0.2">
      <c r="D19413" s="7"/>
      <c r="E19413"/>
      <c r="F19413"/>
      <c r="G19413"/>
      <c r="H19413"/>
      <c r="I19413"/>
    </row>
    <row r="19414" spans="4:9" x14ac:dyDescent="0.2">
      <c r="D19414" s="7"/>
      <c r="E19414"/>
      <c r="F19414"/>
      <c r="G19414"/>
      <c r="H19414"/>
      <c r="I19414"/>
    </row>
    <row r="19415" spans="4:9" x14ac:dyDescent="0.2">
      <c r="D19415" s="7"/>
      <c r="E19415"/>
      <c r="F19415"/>
      <c r="G19415"/>
      <c r="H19415"/>
      <c r="I19415"/>
    </row>
    <row r="19416" spans="4:9" x14ac:dyDescent="0.2">
      <c r="D19416" s="7"/>
      <c r="E19416"/>
      <c r="F19416"/>
      <c r="G19416"/>
      <c r="H19416"/>
      <c r="I19416"/>
    </row>
    <row r="19417" spans="4:9" x14ac:dyDescent="0.2">
      <c r="D19417" s="7"/>
      <c r="E19417"/>
      <c r="F19417"/>
      <c r="G19417"/>
      <c r="H19417"/>
      <c r="I19417"/>
    </row>
    <row r="19418" spans="4:9" x14ac:dyDescent="0.2">
      <c r="D19418" s="7"/>
      <c r="E19418"/>
      <c r="F19418"/>
      <c r="G19418"/>
      <c r="H19418"/>
      <c r="I19418"/>
    </row>
    <row r="19419" spans="4:9" x14ac:dyDescent="0.2">
      <c r="D19419" s="7"/>
      <c r="E19419"/>
      <c r="F19419"/>
      <c r="G19419"/>
      <c r="H19419"/>
      <c r="I19419"/>
    </row>
    <row r="19420" spans="4:9" x14ac:dyDescent="0.2">
      <c r="D19420" s="7"/>
      <c r="E19420"/>
      <c r="F19420"/>
      <c r="G19420"/>
      <c r="H19420"/>
      <c r="I19420"/>
    </row>
    <row r="19421" spans="4:9" x14ac:dyDescent="0.2">
      <c r="D19421" s="7"/>
      <c r="E19421"/>
      <c r="F19421"/>
      <c r="G19421"/>
      <c r="H19421"/>
      <c r="I19421"/>
    </row>
    <row r="19422" spans="4:9" x14ac:dyDescent="0.2">
      <c r="D19422" s="7"/>
      <c r="E19422"/>
      <c r="F19422"/>
      <c r="G19422"/>
      <c r="H19422"/>
      <c r="I19422"/>
    </row>
    <row r="19423" spans="4:9" x14ac:dyDescent="0.2">
      <c r="D19423" s="7"/>
      <c r="E19423"/>
      <c r="F19423"/>
      <c r="G19423"/>
      <c r="H19423"/>
      <c r="I19423"/>
    </row>
    <row r="19424" spans="4:9" x14ac:dyDescent="0.2">
      <c r="D19424" s="7"/>
      <c r="E19424"/>
      <c r="F19424"/>
      <c r="G19424"/>
      <c r="H19424"/>
      <c r="I19424"/>
    </row>
    <row r="19425" spans="4:9" x14ac:dyDescent="0.2">
      <c r="D19425" s="7"/>
      <c r="E19425"/>
      <c r="F19425"/>
      <c r="G19425"/>
      <c r="H19425"/>
      <c r="I19425"/>
    </row>
    <row r="19426" spans="4:9" x14ac:dyDescent="0.2">
      <c r="D19426" s="7"/>
      <c r="E19426"/>
      <c r="F19426"/>
      <c r="G19426"/>
      <c r="H19426"/>
      <c r="I19426"/>
    </row>
    <row r="19427" spans="4:9" x14ac:dyDescent="0.2">
      <c r="D19427" s="7"/>
      <c r="E19427"/>
      <c r="F19427"/>
      <c r="G19427"/>
      <c r="H19427"/>
      <c r="I19427"/>
    </row>
    <row r="19428" spans="4:9" x14ac:dyDescent="0.2">
      <c r="D19428" s="7"/>
      <c r="E19428"/>
      <c r="F19428"/>
      <c r="G19428"/>
      <c r="H19428"/>
      <c r="I19428"/>
    </row>
    <row r="19429" spans="4:9" x14ac:dyDescent="0.2">
      <c r="D19429" s="7"/>
      <c r="E19429"/>
      <c r="F19429"/>
      <c r="G19429"/>
      <c r="H19429"/>
      <c r="I19429"/>
    </row>
    <row r="19430" spans="4:9" x14ac:dyDescent="0.2">
      <c r="D19430" s="7"/>
      <c r="E19430"/>
      <c r="F19430"/>
      <c r="G19430"/>
      <c r="H19430"/>
      <c r="I19430"/>
    </row>
    <row r="19431" spans="4:9" x14ac:dyDescent="0.2">
      <c r="D19431" s="7"/>
      <c r="E19431"/>
      <c r="F19431"/>
      <c r="G19431"/>
      <c r="H19431"/>
      <c r="I19431"/>
    </row>
    <row r="19432" spans="4:9" x14ac:dyDescent="0.2">
      <c r="D19432" s="7"/>
      <c r="E19432"/>
      <c r="F19432"/>
      <c r="G19432"/>
      <c r="H19432"/>
      <c r="I19432"/>
    </row>
    <row r="19433" spans="4:9" x14ac:dyDescent="0.2">
      <c r="D19433" s="7"/>
      <c r="E19433"/>
      <c r="F19433"/>
      <c r="G19433"/>
      <c r="H19433"/>
      <c r="I19433"/>
    </row>
    <row r="19434" spans="4:9" x14ac:dyDescent="0.2">
      <c r="D19434" s="7"/>
      <c r="E19434"/>
      <c r="F19434"/>
      <c r="G19434"/>
      <c r="H19434"/>
      <c r="I19434"/>
    </row>
    <row r="19435" spans="4:9" x14ac:dyDescent="0.2">
      <c r="D19435" s="7"/>
      <c r="E19435"/>
      <c r="F19435"/>
      <c r="G19435"/>
      <c r="H19435"/>
      <c r="I19435"/>
    </row>
    <row r="19436" spans="4:9" x14ac:dyDescent="0.2">
      <c r="D19436" s="7"/>
      <c r="E19436"/>
      <c r="F19436"/>
      <c r="G19436"/>
      <c r="H19436"/>
      <c r="I19436"/>
    </row>
    <row r="19437" spans="4:9" x14ac:dyDescent="0.2">
      <c r="D19437" s="7"/>
      <c r="E19437"/>
      <c r="F19437"/>
      <c r="G19437"/>
      <c r="H19437"/>
      <c r="I19437"/>
    </row>
    <row r="19438" spans="4:9" x14ac:dyDescent="0.2">
      <c r="D19438" s="7"/>
      <c r="E19438"/>
      <c r="F19438"/>
      <c r="G19438"/>
      <c r="H19438"/>
      <c r="I19438"/>
    </row>
    <row r="19439" spans="4:9" x14ac:dyDescent="0.2">
      <c r="D19439" s="7"/>
      <c r="E19439"/>
      <c r="F19439"/>
      <c r="G19439"/>
      <c r="H19439"/>
      <c r="I19439"/>
    </row>
    <row r="19440" spans="4:9" x14ac:dyDescent="0.2">
      <c r="D19440" s="7"/>
      <c r="E19440"/>
      <c r="F19440"/>
      <c r="G19440"/>
      <c r="H19440"/>
      <c r="I19440"/>
    </row>
    <row r="19441" spans="4:9" x14ac:dyDescent="0.2">
      <c r="D19441" s="7"/>
      <c r="E19441"/>
      <c r="F19441"/>
      <c r="G19441"/>
      <c r="H19441"/>
      <c r="I19441"/>
    </row>
    <row r="19442" spans="4:9" x14ac:dyDescent="0.2">
      <c r="D19442" s="7"/>
      <c r="E19442"/>
      <c r="F19442"/>
      <c r="G19442"/>
      <c r="H19442"/>
      <c r="I19442"/>
    </row>
    <row r="19443" spans="4:9" x14ac:dyDescent="0.2">
      <c r="D19443" s="7"/>
      <c r="E19443"/>
      <c r="F19443"/>
      <c r="G19443"/>
      <c r="H19443"/>
      <c r="I19443"/>
    </row>
    <row r="19444" spans="4:9" x14ac:dyDescent="0.2">
      <c r="D19444" s="7"/>
      <c r="E19444"/>
      <c r="F19444"/>
      <c r="G19444"/>
      <c r="H19444"/>
      <c r="I19444"/>
    </row>
    <row r="19445" spans="4:9" x14ac:dyDescent="0.2">
      <c r="D19445" s="7"/>
      <c r="E19445"/>
      <c r="F19445"/>
      <c r="G19445"/>
      <c r="H19445"/>
      <c r="I19445"/>
    </row>
    <row r="19446" spans="4:9" x14ac:dyDescent="0.2">
      <c r="D19446" s="7"/>
      <c r="E19446"/>
      <c r="F19446"/>
      <c r="G19446"/>
      <c r="H19446"/>
      <c r="I19446"/>
    </row>
    <row r="19447" spans="4:9" x14ac:dyDescent="0.2">
      <c r="D19447" s="7"/>
      <c r="E19447"/>
      <c r="F19447"/>
      <c r="G19447"/>
      <c r="H19447"/>
      <c r="I19447"/>
    </row>
    <row r="19448" spans="4:9" x14ac:dyDescent="0.2">
      <c r="D19448" s="7"/>
      <c r="E19448"/>
      <c r="F19448"/>
      <c r="G19448"/>
      <c r="H19448"/>
      <c r="I19448"/>
    </row>
    <row r="19449" spans="4:9" x14ac:dyDescent="0.2">
      <c r="D19449" s="7"/>
      <c r="E19449"/>
      <c r="F19449"/>
      <c r="G19449"/>
      <c r="H19449"/>
      <c r="I19449"/>
    </row>
    <row r="19450" spans="4:9" x14ac:dyDescent="0.2">
      <c r="D19450" s="7"/>
      <c r="E19450"/>
      <c r="F19450"/>
      <c r="G19450"/>
      <c r="H19450"/>
      <c r="I19450"/>
    </row>
    <row r="19451" spans="4:9" x14ac:dyDescent="0.2">
      <c r="D19451" s="7"/>
      <c r="E19451"/>
      <c r="F19451"/>
      <c r="G19451"/>
      <c r="H19451"/>
      <c r="I19451"/>
    </row>
    <row r="19452" spans="4:9" x14ac:dyDescent="0.2">
      <c r="D19452" s="7"/>
      <c r="E19452"/>
      <c r="F19452"/>
      <c r="G19452"/>
      <c r="H19452"/>
      <c r="I19452"/>
    </row>
    <row r="19453" spans="4:9" x14ac:dyDescent="0.2">
      <c r="D19453" s="7"/>
      <c r="E19453"/>
      <c r="F19453"/>
      <c r="G19453"/>
      <c r="H19453"/>
      <c r="I19453"/>
    </row>
    <row r="19454" spans="4:9" x14ac:dyDescent="0.2">
      <c r="D19454" s="7"/>
      <c r="E19454"/>
      <c r="F19454"/>
      <c r="G19454"/>
      <c r="H19454"/>
      <c r="I19454"/>
    </row>
    <row r="19455" spans="4:9" x14ac:dyDescent="0.2">
      <c r="D19455" s="7"/>
      <c r="E19455"/>
      <c r="F19455"/>
      <c r="G19455"/>
      <c r="H19455"/>
      <c r="I19455"/>
    </row>
    <row r="19456" spans="4:9" x14ac:dyDescent="0.2">
      <c r="D19456" s="7"/>
      <c r="E19456"/>
      <c r="F19456"/>
      <c r="G19456"/>
      <c r="H19456"/>
      <c r="I19456"/>
    </row>
    <row r="19457" spans="4:9" x14ac:dyDescent="0.2">
      <c r="D19457" s="7"/>
      <c r="E19457"/>
      <c r="F19457"/>
      <c r="G19457"/>
      <c r="H19457"/>
      <c r="I19457"/>
    </row>
    <row r="19458" spans="4:9" x14ac:dyDescent="0.2">
      <c r="D19458" s="7"/>
      <c r="E19458"/>
      <c r="F19458"/>
      <c r="G19458"/>
      <c r="H19458"/>
      <c r="I19458"/>
    </row>
    <row r="19459" spans="4:9" x14ac:dyDescent="0.2">
      <c r="D19459" s="7"/>
      <c r="E19459"/>
      <c r="F19459"/>
      <c r="G19459"/>
      <c r="H19459"/>
      <c r="I19459"/>
    </row>
    <row r="19460" spans="4:9" x14ac:dyDescent="0.2">
      <c r="D19460" s="7"/>
      <c r="E19460"/>
      <c r="F19460"/>
      <c r="G19460"/>
      <c r="H19460"/>
      <c r="I19460"/>
    </row>
    <row r="19461" spans="4:9" x14ac:dyDescent="0.2">
      <c r="D19461" s="7"/>
      <c r="E19461"/>
      <c r="F19461"/>
      <c r="G19461"/>
      <c r="H19461"/>
      <c r="I19461"/>
    </row>
    <row r="19462" spans="4:9" x14ac:dyDescent="0.2">
      <c r="D19462" s="7"/>
      <c r="E19462"/>
      <c r="F19462"/>
      <c r="G19462"/>
      <c r="H19462"/>
      <c r="I19462"/>
    </row>
    <row r="19463" spans="4:9" x14ac:dyDescent="0.2">
      <c r="D19463" s="7"/>
      <c r="E19463"/>
      <c r="F19463"/>
      <c r="G19463"/>
      <c r="H19463"/>
      <c r="I19463"/>
    </row>
    <row r="19464" spans="4:9" x14ac:dyDescent="0.2">
      <c r="D19464" s="7"/>
      <c r="E19464"/>
      <c r="F19464"/>
      <c r="G19464"/>
      <c r="H19464"/>
      <c r="I19464"/>
    </row>
    <row r="19465" spans="4:9" x14ac:dyDescent="0.2">
      <c r="D19465" s="7"/>
      <c r="E19465"/>
      <c r="F19465"/>
      <c r="G19465"/>
      <c r="H19465"/>
      <c r="I19465"/>
    </row>
    <row r="19466" spans="4:9" x14ac:dyDescent="0.2">
      <c r="D19466" s="7"/>
      <c r="E19466"/>
      <c r="F19466"/>
      <c r="G19466"/>
      <c r="H19466"/>
      <c r="I19466"/>
    </row>
    <row r="19467" spans="4:9" x14ac:dyDescent="0.2">
      <c r="D19467" s="7"/>
      <c r="E19467"/>
      <c r="F19467"/>
      <c r="G19467"/>
      <c r="H19467"/>
      <c r="I19467"/>
    </row>
    <row r="19468" spans="4:9" x14ac:dyDescent="0.2">
      <c r="D19468" s="7"/>
      <c r="E19468"/>
      <c r="F19468"/>
      <c r="G19468"/>
      <c r="H19468"/>
      <c r="I19468"/>
    </row>
    <row r="19469" spans="4:9" x14ac:dyDescent="0.2">
      <c r="D19469" s="7"/>
      <c r="E19469"/>
      <c r="F19469"/>
      <c r="G19469"/>
      <c r="H19469"/>
      <c r="I19469"/>
    </row>
    <row r="19470" spans="4:9" x14ac:dyDescent="0.2">
      <c r="D19470" s="7"/>
      <c r="E19470"/>
      <c r="F19470"/>
      <c r="G19470"/>
      <c r="H19470"/>
      <c r="I19470"/>
    </row>
    <row r="19471" spans="4:9" x14ac:dyDescent="0.2">
      <c r="D19471" s="7"/>
      <c r="E19471"/>
      <c r="F19471"/>
      <c r="G19471"/>
      <c r="H19471"/>
      <c r="I19471"/>
    </row>
    <row r="19472" spans="4:9" x14ac:dyDescent="0.2">
      <c r="D19472" s="7"/>
      <c r="E19472"/>
      <c r="F19472"/>
      <c r="G19472"/>
      <c r="H19472"/>
      <c r="I19472"/>
    </row>
    <row r="19473" spans="4:9" x14ac:dyDescent="0.2">
      <c r="D19473" s="7"/>
      <c r="E19473"/>
      <c r="F19473"/>
      <c r="G19473"/>
      <c r="H19473"/>
      <c r="I19473"/>
    </row>
    <row r="19474" spans="4:9" x14ac:dyDescent="0.2">
      <c r="D19474" s="7"/>
      <c r="E19474"/>
      <c r="F19474"/>
      <c r="G19474"/>
      <c r="H19474"/>
      <c r="I19474"/>
    </row>
    <row r="19475" spans="4:9" x14ac:dyDescent="0.2">
      <c r="D19475" s="7"/>
      <c r="E19475"/>
      <c r="F19475"/>
      <c r="G19475"/>
      <c r="H19475"/>
      <c r="I19475"/>
    </row>
    <row r="19476" spans="4:9" x14ac:dyDescent="0.2">
      <c r="D19476" s="7"/>
      <c r="E19476"/>
      <c r="F19476"/>
      <c r="G19476"/>
      <c r="H19476"/>
      <c r="I19476"/>
    </row>
    <row r="19477" spans="4:9" x14ac:dyDescent="0.2">
      <c r="D19477" s="7"/>
      <c r="E19477"/>
      <c r="F19477"/>
      <c r="G19477"/>
      <c r="H19477"/>
      <c r="I19477"/>
    </row>
    <row r="19478" spans="4:9" x14ac:dyDescent="0.2">
      <c r="D19478" s="7"/>
      <c r="E19478"/>
      <c r="F19478"/>
      <c r="G19478"/>
      <c r="H19478"/>
      <c r="I19478"/>
    </row>
    <row r="19479" spans="4:9" x14ac:dyDescent="0.2">
      <c r="D19479" s="7"/>
      <c r="E19479"/>
      <c r="F19479"/>
      <c r="G19479"/>
      <c r="H19479"/>
      <c r="I19479"/>
    </row>
    <row r="19480" spans="4:9" x14ac:dyDescent="0.2">
      <c r="D19480" s="7"/>
      <c r="E19480"/>
      <c r="F19480"/>
      <c r="G19480"/>
      <c r="H19480"/>
      <c r="I19480"/>
    </row>
    <row r="19481" spans="4:9" x14ac:dyDescent="0.2">
      <c r="D19481" s="7"/>
      <c r="E19481"/>
      <c r="F19481"/>
      <c r="G19481"/>
      <c r="H19481"/>
      <c r="I19481"/>
    </row>
    <row r="19482" spans="4:9" x14ac:dyDescent="0.2">
      <c r="D19482" s="7"/>
      <c r="E19482"/>
      <c r="F19482"/>
      <c r="G19482"/>
      <c r="H19482"/>
      <c r="I19482"/>
    </row>
    <row r="19483" spans="4:9" x14ac:dyDescent="0.2">
      <c r="D19483" s="7"/>
      <c r="E19483"/>
      <c r="F19483"/>
      <c r="G19483"/>
      <c r="H19483"/>
      <c r="I19483"/>
    </row>
    <row r="19484" spans="4:9" x14ac:dyDescent="0.2">
      <c r="D19484" s="7"/>
      <c r="E19484"/>
      <c r="F19484"/>
      <c r="G19484"/>
      <c r="H19484"/>
      <c r="I19484"/>
    </row>
    <row r="19485" spans="4:9" x14ac:dyDescent="0.2">
      <c r="D19485" s="7"/>
      <c r="E19485"/>
      <c r="F19485"/>
      <c r="G19485"/>
      <c r="H19485"/>
      <c r="I19485"/>
    </row>
    <row r="19486" spans="4:9" x14ac:dyDescent="0.2">
      <c r="D19486" s="7"/>
      <c r="E19486"/>
      <c r="F19486"/>
      <c r="G19486"/>
      <c r="H19486"/>
      <c r="I19486"/>
    </row>
    <row r="19487" spans="4:9" x14ac:dyDescent="0.2">
      <c r="D19487" s="7"/>
      <c r="E19487"/>
      <c r="F19487"/>
      <c r="G19487"/>
      <c r="H19487"/>
      <c r="I19487"/>
    </row>
    <row r="19488" spans="4:9" x14ac:dyDescent="0.2">
      <c r="D19488" s="7"/>
      <c r="E19488"/>
      <c r="F19488"/>
      <c r="G19488"/>
      <c r="H19488"/>
      <c r="I19488"/>
    </row>
    <row r="19489" spans="4:9" x14ac:dyDescent="0.2">
      <c r="D19489" s="7"/>
      <c r="E19489"/>
      <c r="F19489"/>
      <c r="G19489"/>
      <c r="H19489"/>
      <c r="I19489"/>
    </row>
    <row r="19490" spans="4:9" x14ac:dyDescent="0.2">
      <c r="D19490" s="7"/>
      <c r="E19490"/>
      <c r="F19490"/>
      <c r="G19490"/>
      <c r="H19490"/>
      <c r="I19490"/>
    </row>
    <row r="19491" spans="4:9" x14ac:dyDescent="0.2">
      <c r="D19491" s="7"/>
      <c r="E19491"/>
      <c r="F19491"/>
      <c r="G19491"/>
      <c r="H19491"/>
      <c r="I19491"/>
    </row>
    <row r="19492" spans="4:9" x14ac:dyDescent="0.2">
      <c r="D19492" s="7"/>
      <c r="E19492"/>
      <c r="F19492"/>
      <c r="G19492"/>
      <c r="H19492"/>
      <c r="I19492"/>
    </row>
    <row r="19493" spans="4:9" x14ac:dyDescent="0.2">
      <c r="D19493" s="7"/>
      <c r="E19493"/>
      <c r="F19493"/>
      <c r="G19493"/>
      <c r="H19493"/>
      <c r="I19493"/>
    </row>
    <row r="19494" spans="4:9" x14ac:dyDescent="0.2">
      <c r="D19494" s="7"/>
      <c r="E19494"/>
      <c r="F19494"/>
      <c r="G19494"/>
      <c r="H19494"/>
      <c r="I19494"/>
    </row>
    <row r="19495" spans="4:9" x14ac:dyDescent="0.2">
      <c r="D19495" s="7"/>
      <c r="E19495"/>
      <c r="F19495"/>
      <c r="G19495"/>
      <c r="H19495"/>
      <c r="I19495"/>
    </row>
    <row r="19496" spans="4:9" x14ac:dyDescent="0.2">
      <c r="D19496" s="7"/>
      <c r="E19496"/>
      <c r="F19496"/>
      <c r="G19496"/>
      <c r="H19496"/>
      <c r="I19496"/>
    </row>
    <row r="19497" spans="4:9" x14ac:dyDescent="0.2">
      <c r="D19497" s="7"/>
      <c r="E19497"/>
      <c r="F19497"/>
      <c r="G19497"/>
      <c r="H19497"/>
      <c r="I19497"/>
    </row>
    <row r="19498" spans="4:9" x14ac:dyDescent="0.2">
      <c r="D19498" s="7"/>
      <c r="E19498"/>
      <c r="F19498"/>
      <c r="G19498"/>
      <c r="H19498"/>
      <c r="I19498"/>
    </row>
    <row r="19499" spans="4:9" x14ac:dyDescent="0.2">
      <c r="D19499" s="7"/>
      <c r="E19499"/>
      <c r="F19499"/>
      <c r="G19499"/>
      <c r="H19499"/>
      <c r="I19499"/>
    </row>
    <row r="19500" spans="4:9" x14ac:dyDescent="0.2">
      <c r="D19500" s="7"/>
      <c r="E19500"/>
      <c r="F19500"/>
      <c r="G19500"/>
      <c r="H19500"/>
      <c r="I19500"/>
    </row>
    <row r="19501" spans="4:9" x14ac:dyDescent="0.2">
      <c r="D19501" s="7"/>
      <c r="E19501"/>
      <c r="F19501"/>
      <c r="G19501"/>
      <c r="H19501"/>
      <c r="I19501"/>
    </row>
    <row r="19502" spans="4:9" x14ac:dyDescent="0.2">
      <c r="D19502" s="7"/>
      <c r="E19502"/>
      <c r="F19502"/>
      <c r="G19502"/>
      <c r="H19502"/>
      <c r="I19502"/>
    </row>
    <row r="19503" spans="4:9" x14ac:dyDescent="0.2">
      <c r="D19503" s="7"/>
      <c r="E19503"/>
      <c r="F19503"/>
      <c r="G19503"/>
      <c r="H19503"/>
      <c r="I19503"/>
    </row>
    <row r="19504" spans="4:9" x14ac:dyDescent="0.2">
      <c r="D19504" s="7"/>
      <c r="E19504"/>
      <c r="F19504"/>
      <c r="G19504"/>
      <c r="H19504"/>
      <c r="I19504"/>
    </row>
    <row r="19505" spans="4:9" x14ac:dyDescent="0.2">
      <c r="D19505" s="7"/>
      <c r="E19505"/>
      <c r="F19505"/>
      <c r="G19505"/>
      <c r="H19505"/>
      <c r="I19505"/>
    </row>
    <row r="19506" spans="4:9" x14ac:dyDescent="0.2">
      <c r="D19506" s="7"/>
      <c r="E19506"/>
      <c r="F19506"/>
      <c r="G19506"/>
      <c r="H19506"/>
      <c r="I19506"/>
    </row>
    <row r="19507" spans="4:9" x14ac:dyDescent="0.2">
      <c r="D19507" s="7"/>
      <c r="E19507"/>
      <c r="F19507"/>
      <c r="G19507"/>
      <c r="H19507"/>
      <c r="I19507"/>
    </row>
    <row r="19508" spans="4:9" x14ac:dyDescent="0.2">
      <c r="D19508" s="7"/>
      <c r="E19508"/>
      <c r="F19508"/>
      <c r="G19508"/>
      <c r="H19508"/>
      <c r="I19508"/>
    </row>
    <row r="19509" spans="4:9" x14ac:dyDescent="0.2">
      <c r="D19509" s="7"/>
      <c r="E19509"/>
      <c r="F19509"/>
      <c r="G19509"/>
      <c r="H19509"/>
      <c r="I19509"/>
    </row>
    <row r="19510" spans="4:9" x14ac:dyDescent="0.2">
      <c r="D19510" s="7"/>
      <c r="E19510"/>
      <c r="F19510"/>
      <c r="G19510"/>
      <c r="H19510"/>
      <c r="I19510"/>
    </row>
    <row r="19511" spans="4:9" x14ac:dyDescent="0.2">
      <c r="D19511" s="7"/>
      <c r="E19511"/>
      <c r="F19511"/>
      <c r="G19511"/>
      <c r="H19511"/>
      <c r="I19511"/>
    </row>
    <row r="19512" spans="4:9" x14ac:dyDescent="0.2">
      <c r="D19512" s="7"/>
      <c r="E19512"/>
      <c r="F19512"/>
      <c r="G19512"/>
      <c r="H19512"/>
      <c r="I19512"/>
    </row>
    <row r="19513" spans="4:9" x14ac:dyDescent="0.2">
      <c r="D19513" s="7"/>
      <c r="E19513"/>
      <c r="F19513"/>
      <c r="G19513"/>
      <c r="H19513"/>
      <c r="I19513"/>
    </row>
    <row r="19514" spans="4:9" x14ac:dyDescent="0.2">
      <c r="D19514" s="7"/>
      <c r="E19514"/>
      <c r="F19514"/>
      <c r="G19514"/>
      <c r="H19514"/>
      <c r="I19514"/>
    </row>
    <row r="19515" spans="4:9" x14ac:dyDescent="0.2">
      <c r="D19515" s="7"/>
      <c r="E19515"/>
      <c r="F19515"/>
      <c r="G19515"/>
      <c r="H19515"/>
      <c r="I19515"/>
    </row>
    <row r="19516" spans="4:9" x14ac:dyDescent="0.2">
      <c r="D19516" s="7"/>
      <c r="E19516"/>
      <c r="F19516"/>
      <c r="G19516"/>
      <c r="H19516"/>
      <c r="I19516"/>
    </row>
    <row r="19517" spans="4:9" x14ac:dyDescent="0.2">
      <c r="D19517" s="7"/>
      <c r="E19517"/>
      <c r="F19517"/>
      <c r="G19517"/>
      <c r="H19517"/>
      <c r="I19517"/>
    </row>
    <row r="19518" spans="4:9" x14ac:dyDescent="0.2">
      <c r="D19518" s="7"/>
      <c r="E19518"/>
      <c r="F19518"/>
      <c r="G19518"/>
      <c r="H19518"/>
      <c r="I19518"/>
    </row>
    <row r="19519" spans="4:9" x14ac:dyDescent="0.2">
      <c r="D19519" s="7"/>
      <c r="E19519"/>
      <c r="F19519"/>
      <c r="G19519"/>
      <c r="H19519"/>
      <c r="I19519"/>
    </row>
    <row r="19520" spans="4:9" x14ac:dyDescent="0.2">
      <c r="D19520" s="7"/>
      <c r="E19520"/>
      <c r="F19520"/>
      <c r="G19520"/>
      <c r="H19520"/>
      <c r="I19520"/>
    </row>
    <row r="19521" spans="4:9" x14ac:dyDescent="0.2">
      <c r="D19521" s="7"/>
      <c r="E19521"/>
      <c r="F19521"/>
      <c r="G19521"/>
      <c r="H19521"/>
      <c r="I19521"/>
    </row>
    <row r="19522" spans="4:9" x14ac:dyDescent="0.2">
      <c r="D19522" s="7"/>
      <c r="E19522"/>
      <c r="F19522"/>
      <c r="G19522"/>
      <c r="H19522"/>
      <c r="I19522"/>
    </row>
    <row r="19523" spans="4:9" x14ac:dyDescent="0.2">
      <c r="D19523" s="7"/>
      <c r="E19523"/>
      <c r="F19523"/>
      <c r="G19523"/>
      <c r="H19523"/>
      <c r="I19523"/>
    </row>
    <row r="19524" spans="4:9" x14ac:dyDescent="0.2">
      <c r="D19524" s="7"/>
      <c r="E19524"/>
      <c r="F19524"/>
      <c r="G19524"/>
      <c r="H19524"/>
      <c r="I19524"/>
    </row>
    <row r="19525" spans="4:9" x14ac:dyDescent="0.2">
      <c r="D19525" s="7"/>
      <c r="E19525"/>
      <c r="F19525"/>
      <c r="G19525"/>
      <c r="H19525"/>
      <c r="I19525"/>
    </row>
    <row r="19526" spans="4:9" x14ac:dyDescent="0.2">
      <c r="D19526" s="7"/>
      <c r="E19526"/>
      <c r="F19526"/>
      <c r="G19526"/>
      <c r="H19526"/>
      <c r="I19526"/>
    </row>
    <row r="19527" spans="4:9" x14ac:dyDescent="0.2">
      <c r="D19527" s="7"/>
      <c r="E19527"/>
      <c r="F19527"/>
      <c r="G19527"/>
      <c r="H19527"/>
      <c r="I19527"/>
    </row>
    <row r="19528" spans="4:9" x14ac:dyDescent="0.2">
      <c r="D19528" s="7"/>
      <c r="E19528"/>
      <c r="F19528"/>
      <c r="G19528"/>
      <c r="H19528"/>
      <c r="I19528"/>
    </row>
    <row r="19529" spans="4:9" x14ac:dyDescent="0.2">
      <c r="D19529" s="7"/>
      <c r="E19529"/>
      <c r="F19529"/>
      <c r="G19529"/>
      <c r="H19529"/>
      <c r="I19529"/>
    </row>
    <row r="19530" spans="4:9" x14ac:dyDescent="0.2">
      <c r="D19530" s="7"/>
      <c r="E19530"/>
      <c r="F19530"/>
      <c r="G19530"/>
      <c r="H19530"/>
      <c r="I19530"/>
    </row>
    <row r="19531" spans="4:9" x14ac:dyDescent="0.2">
      <c r="D19531" s="7"/>
      <c r="E19531"/>
      <c r="F19531"/>
      <c r="G19531"/>
      <c r="H19531"/>
      <c r="I19531"/>
    </row>
    <row r="19532" spans="4:9" x14ac:dyDescent="0.2">
      <c r="D19532" s="7"/>
      <c r="E19532"/>
      <c r="F19532"/>
      <c r="G19532"/>
      <c r="H19532"/>
      <c r="I19532"/>
    </row>
    <row r="19533" spans="4:9" x14ac:dyDescent="0.2">
      <c r="D19533" s="7"/>
      <c r="E19533"/>
      <c r="F19533"/>
      <c r="G19533"/>
      <c r="H19533"/>
      <c r="I19533"/>
    </row>
    <row r="19534" spans="4:9" x14ac:dyDescent="0.2">
      <c r="D19534" s="7"/>
      <c r="E19534"/>
      <c r="F19534"/>
      <c r="G19534"/>
      <c r="H19534"/>
      <c r="I19534"/>
    </row>
    <row r="19535" spans="4:9" x14ac:dyDescent="0.2">
      <c r="D19535" s="7"/>
      <c r="E19535"/>
      <c r="F19535"/>
      <c r="G19535"/>
      <c r="H19535"/>
      <c r="I19535"/>
    </row>
    <row r="19536" spans="4:9" x14ac:dyDescent="0.2">
      <c r="D19536" s="7"/>
      <c r="E19536"/>
      <c r="F19536"/>
      <c r="G19536"/>
      <c r="H19536"/>
      <c r="I19536"/>
    </row>
    <row r="19537" spans="4:9" x14ac:dyDescent="0.2">
      <c r="D19537" s="7"/>
      <c r="E19537"/>
      <c r="F19537"/>
      <c r="G19537"/>
      <c r="H19537"/>
      <c r="I19537"/>
    </row>
    <row r="19538" spans="4:9" x14ac:dyDescent="0.2">
      <c r="D19538" s="7"/>
      <c r="E19538"/>
      <c r="F19538"/>
      <c r="G19538"/>
      <c r="H19538"/>
      <c r="I19538"/>
    </row>
    <row r="19539" spans="4:9" x14ac:dyDescent="0.2">
      <c r="D19539" s="7"/>
      <c r="E19539"/>
      <c r="F19539"/>
      <c r="G19539"/>
      <c r="H19539"/>
      <c r="I19539"/>
    </row>
    <row r="19540" spans="4:9" x14ac:dyDescent="0.2">
      <c r="D19540" s="7"/>
      <c r="E19540"/>
      <c r="F19540"/>
      <c r="G19540"/>
      <c r="H19540"/>
      <c r="I19540"/>
    </row>
    <row r="19541" spans="4:9" x14ac:dyDescent="0.2">
      <c r="D19541" s="7"/>
      <c r="E19541"/>
      <c r="F19541"/>
      <c r="G19541"/>
      <c r="H19541"/>
      <c r="I19541"/>
    </row>
    <row r="19542" spans="4:9" x14ac:dyDescent="0.2">
      <c r="D19542" s="7"/>
      <c r="E19542"/>
      <c r="F19542"/>
      <c r="G19542"/>
      <c r="H19542"/>
      <c r="I19542"/>
    </row>
    <row r="19543" spans="4:9" x14ac:dyDescent="0.2">
      <c r="D19543" s="7"/>
      <c r="E19543"/>
      <c r="F19543"/>
      <c r="G19543"/>
      <c r="H19543"/>
      <c r="I19543"/>
    </row>
    <row r="19544" spans="4:9" x14ac:dyDescent="0.2">
      <c r="D19544" s="7"/>
      <c r="E19544"/>
      <c r="F19544"/>
      <c r="G19544"/>
      <c r="H19544"/>
      <c r="I19544"/>
    </row>
    <row r="19545" spans="4:9" x14ac:dyDescent="0.2">
      <c r="D19545" s="7"/>
      <c r="E19545"/>
      <c r="F19545"/>
      <c r="G19545"/>
      <c r="H19545"/>
      <c r="I19545"/>
    </row>
    <row r="19546" spans="4:9" x14ac:dyDescent="0.2">
      <c r="D19546" s="7"/>
      <c r="E19546"/>
      <c r="F19546"/>
      <c r="G19546"/>
      <c r="H19546"/>
      <c r="I19546"/>
    </row>
    <row r="19547" spans="4:9" x14ac:dyDescent="0.2">
      <c r="D19547" s="7"/>
      <c r="E19547"/>
      <c r="F19547"/>
      <c r="G19547"/>
      <c r="H19547"/>
      <c r="I19547"/>
    </row>
    <row r="19548" spans="4:9" x14ac:dyDescent="0.2">
      <c r="D19548" s="7"/>
      <c r="E19548"/>
      <c r="F19548"/>
      <c r="G19548"/>
      <c r="H19548"/>
      <c r="I19548"/>
    </row>
    <row r="19549" spans="4:9" x14ac:dyDescent="0.2">
      <c r="D19549" s="7"/>
      <c r="E19549"/>
      <c r="F19549"/>
      <c r="G19549"/>
      <c r="H19549"/>
      <c r="I19549"/>
    </row>
    <row r="19550" spans="4:9" x14ac:dyDescent="0.2">
      <c r="D19550" s="7"/>
      <c r="E19550"/>
      <c r="F19550"/>
      <c r="G19550"/>
      <c r="H19550"/>
      <c r="I19550"/>
    </row>
    <row r="19551" spans="4:9" x14ac:dyDescent="0.2">
      <c r="D19551" s="7"/>
      <c r="E19551"/>
      <c r="F19551"/>
      <c r="G19551"/>
      <c r="H19551"/>
      <c r="I19551"/>
    </row>
    <row r="19552" spans="4:9" x14ac:dyDescent="0.2">
      <c r="D19552" s="7"/>
      <c r="E19552"/>
      <c r="F19552"/>
      <c r="G19552"/>
      <c r="H19552"/>
      <c r="I19552"/>
    </row>
    <row r="19553" spans="4:9" x14ac:dyDescent="0.2">
      <c r="D19553" s="7"/>
      <c r="E19553"/>
      <c r="F19553"/>
      <c r="G19553"/>
      <c r="H19553"/>
      <c r="I19553"/>
    </row>
    <row r="19554" spans="4:9" x14ac:dyDescent="0.2">
      <c r="D19554" s="7"/>
      <c r="E19554"/>
      <c r="F19554"/>
      <c r="G19554"/>
      <c r="H19554"/>
      <c r="I19554"/>
    </row>
    <row r="19555" spans="4:9" x14ac:dyDescent="0.2">
      <c r="D19555" s="7"/>
      <c r="E19555"/>
      <c r="F19555"/>
      <c r="G19555"/>
      <c r="H19555"/>
      <c r="I19555"/>
    </row>
    <row r="19556" spans="4:9" x14ac:dyDescent="0.2">
      <c r="D19556" s="7"/>
      <c r="E19556"/>
      <c r="F19556"/>
      <c r="G19556"/>
      <c r="H19556"/>
      <c r="I19556"/>
    </row>
    <row r="19557" spans="4:9" x14ac:dyDescent="0.2">
      <c r="D19557" s="7"/>
      <c r="E19557"/>
      <c r="F19557"/>
      <c r="G19557"/>
      <c r="H19557"/>
      <c r="I19557"/>
    </row>
    <row r="19558" spans="4:9" x14ac:dyDescent="0.2">
      <c r="D19558" s="7"/>
      <c r="E19558"/>
      <c r="F19558"/>
      <c r="G19558"/>
      <c r="H19558"/>
      <c r="I19558"/>
    </row>
    <row r="19559" spans="4:9" x14ac:dyDescent="0.2">
      <c r="D19559" s="7"/>
      <c r="E19559"/>
      <c r="F19559"/>
      <c r="G19559"/>
      <c r="H19559"/>
      <c r="I19559"/>
    </row>
    <row r="19560" spans="4:9" x14ac:dyDescent="0.2">
      <c r="D19560" s="7"/>
      <c r="E19560"/>
      <c r="F19560"/>
      <c r="G19560"/>
      <c r="H19560"/>
      <c r="I19560"/>
    </row>
    <row r="19561" spans="4:9" x14ac:dyDescent="0.2">
      <c r="D19561" s="7"/>
      <c r="E19561"/>
      <c r="F19561"/>
      <c r="G19561"/>
      <c r="H19561"/>
      <c r="I19561"/>
    </row>
    <row r="19562" spans="4:9" x14ac:dyDescent="0.2">
      <c r="D19562" s="7"/>
      <c r="E19562"/>
      <c r="F19562"/>
      <c r="G19562"/>
      <c r="H19562"/>
      <c r="I19562"/>
    </row>
    <row r="19563" spans="4:9" x14ac:dyDescent="0.2">
      <c r="D19563" s="7"/>
      <c r="E19563"/>
      <c r="F19563"/>
      <c r="G19563"/>
      <c r="H19563"/>
      <c r="I19563"/>
    </row>
    <row r="19564" spans="4:9" x14ac:dyDescent="0.2">
      <c r="D19564" s="7"/>
      <c r="E19564"/>
      <c r="F19564"/>
      <c r="G19564"/>
      <c r="H19564"/>
      <c r="I19564"/>
    </row>
    <row r="19565" spans="4:9" x14ac:dyDescent="0.2">
      <c r="D19565" s="7"/>
      <c r="E19565"/>
      <c r="F19565"/>
      <c r="G19565"/>
      <c r="H19565"/>
      <c r="I19565"/>
    </row>
    <row r="19566" spans="4:9" x14ac:dyDescent="0.2">
      <c r="D19566" s="7"/>
      <c r="E19566"/>
      <c r="F19566"/>
      <c r="G19566"/>
      <c r="H19566"/>
      <c r="I19566"/>
    </row>
    <row r="19567" spans="4:9" x14ac:dyDescent="0.2">
      <c r="D19567" s="7"/>
      <c r="E19567"/>
      <c r="F19567"/>
      <c r="G19567"/>
      <c r="H19567"/>
      <c r="I19567"/>
    </row>
    <row r="19568" spans="4:9" x14ac:dyDescent="0.2">
      <c r="D19568" s="7"/>
      <c r="E19568"/>
      <c r="F19568"/>
      <c r="G19568"/>
      <c r="H19568"/>
      <c r="I19568"/>
    </row>
    <row r="19569" spans="4:9" x14ac:dyDescent="0.2">
      <c r="D19569" s="7"/>
      <c r="E19569"/>
      <c r="F19569"/>
      <c r="G19569"/>
      <c r="H19569"/>
      <c r="I19569"/>
    </row>
    <row r="19570" spans="4:9" x14ac:dyDescent="0.2">
      <c r="D19570" s="7"/>
      <c r="E19570"/>
      <c r="F19570"/>
      <c r="G19570"/>
      <c r="H19570"/>
      <c r="I19570"/>
    </row>
    <row r="19571" spans="4:9" x14ac:dyDescent="0.2">
      <c r="D19571" s="7"/>
      <c r="E19571"/>
      <c r="F19571"/>
      <c r="G19571"/>
      <c r="H19571"/>
      <c r="I19571"/>
    </row>
    <row r="19572" spans="4:9" x14ac:dyDescent="0.2">
      <c r="D19572" s="7"/>
      <c r="E19572"/>
      <c r="F19572"/>
      <c r="G19572"/>
      <c r="H19572"/>
      <c r="I19572"/>
    </row>
    <row r="19573" spans="4:9" x14ac:dyDescent="0.2">
      <c r="D19573" s="7"/>
      <c r="E19573"/>
      <c r="F19573"/>
      <c r="G19573"/>
      <c r="H19573"/>
      <c r="I19573"/>
    </row>
    <row r="19574" spans="4:9" x14ac:dyDescent="0.2">
      <c r="D19574" s="7"/>
      <c r="E19574"/>
      <c r="F19574"/>
      <c r="G19574"/>
      <c r="H19574"/>
      <c r="I19574"/>
    </row>
    <row r="19575" spans="4:9" x14ac:dyDescent="0.2">
      <c r="D19575" s="7"/>
      <c r="E19575"/>
      <c r="F19575"/>
      <c r="G19575"/>
      <c r="H19575"/>
      <c r="I19575"/>
    </row>
    <row r="19576" spans="4:9" x14ac:dyDescent="0.2">
      <c r="D19576" s="7"/>
      <c r="E19576"/>
      <c r="F19576"/>
      <c r="G19576"/>
      <c r="H19576"/>
      <c r="I19576"/>
    </row>
    <row r="19577" spans="4:9" x14ac:dyDescent="0.2">
      <c r="D19577" s="7"/>
      <c r="E19577"/>
      <c r="F19577"/>
      <c r="G19577"/>
      <c r="H19577"/>
      <c r="I19577"/>
    </row>
    <row r="19578" spans="4:9" x14ac:dyDescent="0.2">
      <c r="D19578" s="7"/>
      <c r="E19578"/>
      <c r="F19578"/>
      <c r="G19578"/>
      <c r="H19578"/>
      <c r="I19578"/>
    </row>
    <row r="19579" spans="4:9" x14ac:dyDescent="0.2">
      <c r="D19579" s="7"/>
      <c r="E19579"/>
      <c r="F19579"/>
      <c r="G19579"/>
      <c r="H19579"/>
      <c r="I19579"/>
    </row>
    <row r="19580" spans="4:9" x14ac:dyDescent="0.2">
      <c r="D19580" s="7"/>
      <c r="E19580"/>
      <c r="F19580"/>
      <c r="G19580"/>
      <c r="H19580"/>
      <c r="I19580"/>
    </row>
    <row r="19581" spans="4:9" x14ac:dyDescent="0.2">
      <c r="D19581" s="7"/>
      <c r="E19581"/>
      <c r="F19581"/>
      <c r="G19581"/>
      <c r="H19581"/>
      <c r="I19581"/>
    </row>
    <row r="19582" spans="4:9" x14ac:dyDescent="0.2">
      <c r="D19582" s="7"/>
      <c r="E19582"/>
      <c r="F19582"/>
      <c r="G19582"/>
      <c r="H19582"/>
      <c r="I19582"/>
    </row>
    <row r="19583" spans="4:9" x14ac:dyDescent="0.2">
      <c r="D19583" s="7"/>
      <c r="E19583"/>
      <c r="F19583"/>
      <c r="G19583"/>
      <c r="H19583"/>
      <c r="I19583"/>
    </row>
    <row r="19584" spans="4:9" x14ac:dyDescent="0.2">
      <c r="D19584" s="7"/>
      <c r="E19584"/>
      <c r="F19584"/>
      <c r="G19584"/>
      <c r="H19584"/>
      <c r="I19584"/>
    </row>
    <row r="19585" spans="4:9" x14ac:dyDescent="0.2">
      <c r="D19585" s="7"/>
      <c r="E19585"/>
      <c r="F19585"/>
      <c r="G19585"/>
      <c r="H19585"/>
      <c r="I19585"/>
    </row>
    <row r="19586" spans="4:9" x14ac:dyDescent="0.2">
      <c r="D19586" s="7"/>
      <c r="E19586"/>
      <c r="F19586"/>
      <c r="G19586"/>
      <c r="H19586"/>
      <c r="I19586"/>
    </row>
    <row r="19587" spans="4:9" x14ac:dyDescent="0.2">
      <c r="D19587" s="7"/>
      <c r="E19587"/>
      <c r="F19587"/>
      <c r="G19587"/>
      <c r="H19587"/>
      <c r="I19587"/>
    </row>
    <row r="19588" spans="4:9" x14ac:dyDescent="0.2">
      <c r="D19588" s="7"/>
      <c r="E19588"/>
      <c r="F19588"/>
      <c r="G19588"/>
      <c r="H19588"/>
      <c r="I19588"/>
    </row>
    <row r="19589" spans="4:9" x14ac:dyDescent="0.2">
      <c r="D19589" s="7"/>
      <c r="E19589"/>
      <c r="F19589"/>
      <c r="G19589"/>
      <c r="H19589"/>
      <c r="I19589"/>
    </row>
    <row r="19590" spans="4:9" x14ac:dyDescent="0.2">
      <c r="D19590" s="7"/>
      <c r="E19590"/>
      <c r="F19590"/>
      <c r="G19590"/>
      <c r="H19590"/>
      <c r="I19590"/>
    </row>
    <row r="19591" spans="4:9" x14ac:dyDescent="0.2">
      <c r="D19591" s="7"/>
      <c r="E19591"/>
      <c r="F19591"/>
      <c r="G19591"/>
      <c r="H19591"/>
      <c r="I19591"/>
    </row>
    <row r="19592" spans="4:9" x14ac:dyDescent="0.2">
      <c r="D19592" s="7"/>
      <c r="E19592"/>
      <c r="F19592"/>
      <c r="G19592"/>
      <c r="H19592"/>
      <c r="I19592"/>
    </row>
    <row r="19593" spans="4:9" x14ac:dyDescent="0.2">
      <c r="D19593" s="7"/>
      <c r="E19593"/>
      <c r="F19593"/>
      <c r="G19593"/>
      <c r="H19593"/>
      <c r="I19593"/>
    </row>
    <row r="19594" spans="4:9" x14ac:dyDescent="0.2">
      <c r="D19594" s="7"/>
      <c r="E19594"/>
      <c r="F19594"/>
      <c r="G19594"/>
      <c r="H19594"/>
      <c r="I19594"/>
    </row>
    <row r="19595" spans="4:9" x14ac:dyDescent="0.2">
      <c r="D19595" s="7"/>
      <c r="E19595"/>
      <c r="F19595"/>
      <c r="G19595"/>
      <c r="H19595"/>
      <c r="I19595"/>
    </row>
    <row r="19596" spans="4:9" x14ac:dyDescent="0.2">
      <c r="D19596" s="7"/>
      <c r="E19596"/>
      <c r="F19596"/>
      <c r="G19596"/>
      <c r="H19596"/>
      <c r="I19596"/>
    </row>
    <row r="19597" spans="4:9" x14ac:dyDescent="0.2">
      <c r="D19597" s="7"/>
      <c r="E19597"/>
      <c r="F19597"/>
      <c r="G19597"/>
      <c r="H19597"/>
      <c r="I19597"/>
    </row>
    <row r="19598" spans="4:9" x14ac:dyDescent="0.2">
      <c r="D19598" s="7"/>
      <c r="E19598"/>
      <c r="F19598"/>
      <c r="G19598"/>
      <c r="H19598"/>
      <c r="I19598"/>
    </row>
    <row r="19599" spans="4:9" x14ac:dyDescent="0.2">
      <c r="D19599" s="7"/>
      <c r="E19599"/>
      <c r="F19599"/>
      <c r="G19599"/>
      <c r="H19599"/>
      <c r="I19599"/>
    </row>
    <row r="19600" spans="4:9" x14ac:dyDescent="0.2">
      <c r="D19600" s="7"/>
      <c r="E19600"/>
      <c r="F19600"/>
      <c r="G19600"/>
      <c r="H19600"/>
      <c r="I19600"/>
    </row>
    <row r="19601" spans="4:9" x14ac:dyDescent="0.2">
      <c r="D19601" s="7"/>
      <c r="E19601"/>
      <c r="F19601"/>
      <c r="G19601"/>
      <c r="H19601"/>
      <c r="I19601"/>
    </row>
    <row r="19602" spans="4:9" x14ac:dyDescent="0.2">
      <c r="D19602" s="7"/>
      <c r="E19602"/>
      <c r="F19602"/>
      <c r="G19602"/>
      <c r="H19602"/>
      <c r="I19602"/>
    </row>
    <row r="19603" spans="4:9" x14ac:dyDescent="0.2">
      <c r="D19603" s="7"/>
      <c r="E19603"/>
      <c r="F19603"/>
      <c r="G19603"/>
      <c r="H19603"/>
      <c r="I19603"/>
    </row>
    <row r="19604" spans="4:9" x14ac:dyDescent="0.2">
      <c r="D19604" s="7"/>
      <c r="E19604"/>
      <c r="F19604"/>
      <c r="G19604"/>
      <c r="H19604"/>
      <c r="I19604"/>
    </row>
    <row r="19605" spans="4:9" x14ac:dyDescent="0.2">
      <c r="D19605" s="7"/>
      <c r="E19605"/>
      <c r="F19605"/>
      <c r="G19605"/>
      <c r="H19605"/>
      <c r="I19605"/>
    </row>
    <row r="19606" spans="4:9" x14ac:dyDescent="0.2">
      <c r="D19606" s="7"/>
      <c r="E19606"/>
      <c r="F19606"/>
      <c r="G19606"/>
      <c r="H19606"/>
      <c r="I19606"/>
    </row>
    <row r="19607" spans="4:9" x14ac:dyDescent="0.2">
      <c r="D19607" s="7"/>
      <c r="E19607"/>
      <c r="F19607"/>
      <c r="G19607"/>
      <c r="H19607"/>
      <c r="I19607"/>
    </row>
    <row r="19608" spans="4:9" x14ac:dyDescent="0.2">
      <c r="D19608" s="7"/>
      <c r="E19608"/>
      <c r="F19608"/>
      <c r="G19608"/>
      <c r="H19608"/>
      <c r="I19608"/>
    </row>
    <row r="19609" spans="4:9" x14ac:dyDescent="0.2">
      <c r="D19609" s="7"/>
      <c r="E19609"/>
      <c r="F19609"/>
      <c r="G19609"/>
      <c r="H19609"/>
      <c r="I19609"/>
    </row>
    <row r="19610" spans="4:9" x14ac:dyDescent="0.2">
      <c r="D19610" s="7"/>
      <c r="E19610"/>
      <c r="F19610"/>
      <c r="G19610"/>
      <c r="H19610"/>
      <c r="I19610"/>
    </row>
    <row r="19611" spans="4:9" x14ac:dyDescent="0.2">
      <c r="D19611" s="7"/>
      <c r="E19611"/>
      <c r="F19611"/>
      <c r="G19611"/>
      <c r="H19611"/>
      <c r="I19611"/>
    </row>
    <row r="19612" spans="4:9" x14ac:dyDescent="0.2">
      <c r="D19612" s="7"/>
      <c r="E19612"/>
      <c r="F19612"/>
      <c r="G19612"/>
      <c r="H19612"/>
      <c r="I19612"/>
    </row>
    <row r="19613" spans="4:9" x14ac:dyDescent="0.2">
      <c r="D19613" s="7"/>
      <c r="E19613"/>
      <c r="F19613"/>
      <c r="G19613"/>
      <c r="H19613"/>
      <c r="I19613"/>
    </row>
    <row r="19614" spans="4:9" x14ac:dyDescent="0.2">
      <c r="D19614" s="7"/>
      <c r="E19614"/>
      <c r="F19614"/>
      <c r="G19614"/>
      <c r="H19614"/>
      <c r="I19614"/>
    </row>
    <row r="19615" spans="4:9" x14ac:dyDescent="0.2">
      <c r="D19615" s="7"/>
      <c r="E19615"/>
      <c r="F19615"/>
      <c r="G19615"/>
      <c r="H19615"/>
      <c r="I19615"/>
    </row>
    <row r="19616" spans="4:9" x14ac:dyDescent="0.2">
      <c r="D19616" s="7"/>
      <c r="E19616"/>
      <c r="F19616"/>
      <c r="G19616"/>
      <c r="H19616"/>
      <c r="I19616"/>
    </row>
    <row r="19617" spans="4:9" x14ac:dyDescent="0.2">
      <c r="D19617" s="7"/>
      <c r="E19617"/>
      <c r="F19617"/>
      <c r="G19617"/>
      <c r="H19617"/>
      <c r="I19617"/>
    </row>
    <row r="19618" spans="4:9" x14ac:dyDescent="0.2">
      <c r="D19618" s="7"/>
      <c r="E19618"/>
      <c r="F19618"/>
      <c r="G19618"/>
      <c r="H19618"/>
      <c r="I19618"/>
    </row>
    <row r="19619" spans="4:9" x14ac:dyDescent="0.2">
      <c r="D19619" s="7"/>
      <c r="E19619"/>
      <c r="F19619"/>
      <c r="G19619"/>
      <c r="H19619"/>
      <c r="I19619"/>
    </row>
    <row r="19620" spans="4:9" x14ac:dyDescent="0.2">
      <c r="D19620" s="7"/>
      <c r="E19620"/>
      <c r="F19620"/>
      <c r="G19620"/>
      <c r="H19620"/>
      <c r="I19620"/>
    </row>
    <row r="19621" spans="4:9" x14ac:dyDescent="0.2">
      <c r="D19621" s="7"/>
      <c r="E19621"/>
      <c r="F19621"/>
      <c r="G19621"/>
      <c r="H19621"/>
      <c r="I19621"/>
    </row>
    <row r="19622" spans="4:9" x14ac:dyDescent="0.2">
      <c r="D19622" s="7"/>
      <c r="E19622"/>
      <c r="F19622"/>
      <c r="G19622"/>
      <c r="H19622"/>
      <c r="I19622"/>
    </row>
    <row r="19623" spans="4:9" x14ac:dyDescent="0.2">
      <c r="D19623" s="7"/>
      <c r="E19623"/>
      <c r="F19623"/>
      <c r="G19623"/>
      <c r="H19623"/>
      <c r="I19623"/>
    </row>
    <row r="19624" spans="4:9" x14ac:dyDescent="0.2">
      <c r="D19624" s="7"/>
      <c r="E19624"/>
      <c r="F19624"/>
      <c r="G19624"/>
      <c r="H19624"/>
      <c r="I19624"/>
    </row>
    <row r="19625" spans="4:9" x14ac:dyDescent="0.2">
      <c r="D19625" s="7"/>
      <c r="E19625"/>
      <c r="F19625"/>
      <c r="G19625"/>
      <c r="H19625"/>
      <c r="I19625"/>
    </row>
    <row r="19626" spans="4:9" x14ac:dyDescent="0.2">
      <c r="D19626" s="7"/>
      <c r="E19626"/>
      <c r="F19626"/>
      <c r="G19626"/>
      <c r="H19626"/>
      <c r="I19626"/>
    </row>
    <row r="19627" spans="4:9" x14ac:dyDescent="0.2">
      <c r="D19627" s="7"/>
      <c r="E19627"/>
      <c r="F19627"/>
      <c r="G19627"/>
      <c r="H19627"/>
      <c r="I19627"/>
    </row>
    <row r="19628" spans="4:9" x14ac:dyDescent="0.2">
      <c r="D19628" s="7"/>
      <c r="E19628"/>
      <c r="F19628"/>
      <c r="G19628"/>
      <c r="H19628"/>
      <c r="I19628"/>
    </row>
    <row r="19629" spans="4:9" x14ac:dyDescent="0.2">
      <c r="D19629" s="7"/>
      <c r="E19629"/>
      <c r="F19629"/>
      <c r="G19629"/>
      <c r="H19629"/>
      <c r="I19629"/>
    </row>
    <row r="19630" spans="4:9" x14ac:dyDescent="0.2">
      <c r="D19630" s="7"/>
      <c r="E19630"/>
      <c r="F19630"/>
      <c r="G19630"/>
      <c r="H19630"/>
      <c r="I19630"/>
    </row>
    <row r="19631" spans="4:9" x14ac:dyDescent="0.2">
      <c r="D19631" s="7"/>
      <c r="E19631"/>
      <c r="F19631"/>
      <c r="G19631"/>
      <c r="H19631"/>
      <c r="I19631"/>
    </row>
    <row r="19632" spans="4:9" x14ac:dyDescent="0.2">
      <c r="D19632" s="7"/>
      <c r="E19632"/>
      <c r="F19632"/>
      <c r="G19632"/>
      <c r="H19632"/>
      <c r="I19632"/>
    </row>
    <row r="19633" spans="4:9" x14ac:dyDescent="0.2">
      <c r="D19633" s="7"/>
      <c r="E19633"/>
      <c r="F19633"/>
      <c r="G19633"/>
      <c r="H19633"/>
      <c r="I19633"/>
    </row>
    <row r="19634" spans="4:9" x14ac:dyDescent="0.2">
      <c r="D19634" s="7"/>
      <c r="E19634"/>
      <c r="F19634"/>
      <c r="G19634"/>
      <c r="H19634"/>
      <c r="I19634"/>
    </row>
    <row r="19635" spans="4:9" x14ac:dyDescent="0.2">
      <c r="D19635" s="7"/>
      <c r="E19635"/>
      <c r="F19635"/>
      <c r="G19635"/>
      <c r="H19635"/>
      <c r="I19635"/>
    </row>
    <row r="19636" spans="4:9" x14ac:dyDescent="0.2">
      <c r="D19636" s="7"/>
      <c r="E19636"/>
      <c r="F19636"/>
      <c r="G19636"/>
      <c r="H19636"/>
      <c r="I19636"/>
    </row>
    <row r="19637" spans="4:9" x14ac:dyDescent="0.2">
      <c r="D19637" s="7"/>
      <c r="E19637"/>
      <c r="F19637"/>
      <c r="G19637"/>
      <c r="H19637"/>
      <c r="I19637"/>
    </row>
    <row r="19638" spans="4:9" x14ac:dyDescent="0.2">
      <c r="D19638" s="7"/>
      <c r="E19638"/>
      <c r="F19638"/>
      <c r="G19638"/>
      <c r="H19638"/>
      <c r="I19638"/>
    </row>
    <row r="19639" spans="4:9" x14ac:dyDescent="0.2">
      <c r="D19639" s="7"/>
      <c r="E19639"/>
      <c r="F19639"/>
      <c r="G19639"/>
      <c r="H19639"/>
      <c r="I19639"/>
    </row>
    <row r="19640" spans="4:9" x14ac:dyDescent="0.2">
      <c r="D19640" s="7"/>
      <c r="E19640"/>
      <c r="F19640"/>
      <c r="G19640"/>
      <c r="H19640"/>
      <c r="I19640"/>
    </row>
    <row r="19641" spans="4:9" x14ac:dyDescent="0.2">
      <c r="D19641" s="7"/>
      <c r="E19641"/>
      <c r="F19641"/>
      <c r="G19641"/>
      <c r="H19641"/>
      <c r="I19641"/>
    </row>
    <row r="19642" spans="4:9" x14ac:dyDescent="0.2">
      <c r="D19642" s="7"/>
      <c r="E19642"/>
      <c r="F19642"/>
      <c r="G19642"/>
      <c r="H19642"/>
      <c r="I19642"/>
    </row>
    <row r="19643" spans="4:9" x14ac:dyDescent="0.2">
      <c r="D19643" s="7"/>
      <c r="E19643"/>
      <c r="F19643"/>
      <c r="G19643"/>
      <c r="H19643"/>
      <c r="I19643"/>
    </row>
    <row r="19644" spans="4:9" x14ac:dyDescent="0.2">
      <c r="D19644" s="7"/>
      <c r="E19644"/>
      <c r="F19644"/>
      <c r="G19644"/>
      <c r="H19644"/>
      <c r="I19644"/>
    </row>
    <row r="19645" spans="4:9" x14ac:dyDescent="0.2">
      <c r="D19645" s="7"/>
      <c r="E19645"/>
      <c r="F19645"/>
      <c r="G19645"/>
      <c r="H19645"/>
      <c r="I19645"/>
    </row>
    <row r="19646" spans="4:9" x14ac:dyDescent="0.2">
      <c r="D19646" s="7"/>
      <c r="E19646"/>
      <c r="F19646"/>
      <c r="G19646"/>
      <c r="H19646"/>
      <c r="I19646"/>
    </row>
    <row r="19647" spans="4:9" x14ac:dyDescent="0.2">
      <c r="D19647" s="7"/>
      <c r="E19647"/>
      <c r="F19647"/>
      <c r="G19647"/>
      <c r="H19647"/>
      <c r="I19647"/>
    </row>
    <row r="19648" spans="4:9" x14ac:dyDescent="0.2">
      <c r="D19648" s="7"/>
      <c r="E19648"/>
      <c r="F19648"/>
      <c r="G19648"/>
      <c r="H19648"/>
      <c r="I19648"/>
    </row>
    <row r="19649" spans="4:9" x14ac:dyDescent="0.2">
      <c r="D19649" s="7"/>
      <c r="E19649"/>
      <c r="F19649"/>
      <c r="G19649"/>
      <c r="H19649"/>
      <c r="I19649"/>
    </row>
    <row r="19650" spans="4:9" x14ac:dyDescent="0.2">
      <c r="D19650" s="7"/>
      <c r="E19650"/>
      <c r="F19650"/>
      <c r="G19650"/>
      <c r="H19650"/>
      <c r="I19650"/>
    </row>
    <row r="19651" spans="4:9" x14ac:dyDescent="0.2">
      <c r="D19651" s="7"/>
      <c r="E19651"/>
      <c r="F19651"/>
      <c r="G19651"/>
      <c r="H19651"/>
      <c r="I19651"/>
    </row>
    <row r="19652" spans="4:9" x14ac:dyDescent="0.2">
      <c r="D19652" s="7"/>
      <c r="E19652"/>
      <c r="F19652"/>
      <c r="G19652"/>
      <c r="H19652"/>
      <c r="I19652"/>
    </row>
    <row r="19653" spans="4:9" x14ac:dyDescent="0.2">
      <c r="D19653" s="7"/>
      <c r="E19653"/>
      <c r="F19653"/>
      <c r="G19653"/>
      <c r="H19653"/>
      <c r="I19653"/>
    </row>
    <row r="19654" spans="4:9" x14ac:dyDescent="0.2">
      <c r="D19654" s="7"/>
      <c r="E19654"/>
      <c r="F19654"/>
      <c r="G19654"/>
      <c r="H19654"/>
      <c r="I19654"/>
    </row>
    <row r="19655" spans="4:9" x14ac:dyDescent="0.2">
      <c r="D19655" s="7"/>
      <c r="E19655"/>
      <c r="F19655"/>
      <c r="G19655"/>
      <c r="H19655"/>
      <c r="I19655"/>
    </row>
    <row r="19656" spans="4:9" x14ac:dyDescent="0.2">
      <c r="D19656" s="7"/>
      <c r="E19656"/>
      <c r="F19656"/>
      <c r="G19656"/>
      <c r="H19656"/>
      <c r="I19656"/>
    </row>
    <row r="19657" spans="4:9" x14ac:dyDescent="0.2">
      <c r="D19657" s="7"/>
      <c r="E19657"/>
      <c r="F19657"/>
      <c r="G19657"/>
      <c r="H19657"/>
      <c r="I19657"/>
    </row>
    <row r="19658" spans="4:9" x14ac:dyDescent="0.2">
      <c r="D19658" s="7"/>
      <c r="E19658"/>
      <c r="F19658"/>
      <c r="G19658"/>
      <c r="H19658"/>
      <c r="I19658"/>
    </row>
    <row r="19659" spans="4:9" x14ac:dyDescent="0.2">
      <c r="D19659" s="7"/>
      <c r="E19659"/>
      <c r="F19659"/>
      <c r="G19659"/>
      <c r="H19659"/>
      <c r="I19659"/>
    </row>
    <row r="19660" spans="4:9" x14ac:dyDescent="0.2">
      <c r="D19660" s="7"/>
      <c r="E19660"/>
      <c r="F19660"/>
      <c r="G19660"/>
      <c r="H19660"/>
      <c r="I19660"/>
    </row>
    <row r="19661" spans="4:9" x14ac:dyDescent="0.2">
      <c r="D19661" s="7"/>
      <c r="E19661"/>
      <c r="F19661"/>
      <c r="G19661"/>
      <c r="H19661"/>
      <c r="I19661"/>
    </row>
    <row r="19662" spans="4:9" x14ac:dyDescent="0.2">
      <c r="D19662" s="7"/>
      <c r="E19662"/>
      <c r="F19662"/>
      <c r="G19662"/>
      <c r="H19662"/>
      <c r="I19662"/>
    </row>
    <row r="19663" spans="4:9" x14ac:dyDescent="0.2">
      <c r="D19663" s="7"/>
      <c r="E19663"/>
      <c r="F19663"/>
      <c r="G19663"/>
      <c r="H19663"/>
      <c r="I19663"/>
    </row>
    <row r="19664" spans="4:9" x14ac:dyDescent="0.2">
      <c r="D19664" s="7"/>
      <c r="E19664"/>
      <c r="F19664"/>
      <c r="G19664"/>
      <c r="H19664"/>
      <c r="I19664"/>
    </row>
    <row r="19665" spans="4:9" x14ac:dyDescent="0.2">
      <c r="D19665" s="7"/>
      <c r="E19665"/>
      <c r="G19665"/>
      <c r="I19665"/>
    </row>
    <row r="19666" spans="4:9" x14ac:dyDescent="0.2">
      <c r="D19666" s="7"/>
      <c r="E19666"/>
      <c r="G19666"/>
      <c r="I19666"/>
    </row>
    <row r="19667" spans="4:9" x14ac:dyDescent="0.2">
      <c r="D19667" s="7"/>
      <c r="E19667"/>
      <c r="G19667"/>
      <c r="I19667"/>
    </row>
    <row r="19668" spans="4:9" x14ac:dyDescent="0.2">
      <c r="D19668" s="7"/>
      <c r="E19668"/>
      <c r="G19668"/>
      <c r="I19668"/>
    </row>
    <row r="19669" spans="4:9" x14ac:dyDescent="0.2">
      <c r="D19669" s="7"/>
      <c r="E19669"/>
      <c r="G19669"/>
      <c r="I19669"/>
    </row>
  </sheetData>
  <mergeCells count="36">
    <mergeCell ref="X1853:X1854"/>
    <mergeCell ref="D1175:D1176"/>
    <mergeCell ref="K1175:K1176"/>
    <mergeCell ref="J1175:J1176"/>
    <mergeCell ref="I1175:I1176"/>
    <mergeCell ref="H1175:H1176"/>
    <mergeCell ref="G1175:G1176"/>
    <mergeCell ref="F1175:F1176"/>
    <mergeCell ref="E1175:E1176"/>
    <mergeCell ref="L1175:L1176"/>
    <mergeCell ref="M1175:N1176"/>
    <mergeCell ref="O1175:P1176"/>
    <mergeCell ref="Q1175:R1176"/>
    <mergeCell ref="S1175:T1175"/>
    <mergeCell ref="S1176:T1176"/>
    <mergeCell ref="U1175:V1175"/>
    <mergeCell ref="W1175:X1175"/>
    <mergeCell ref="Y1175:Z1176"/>
    <mergeCell ref="AA1175:AB1176"/>
    <mergeCell ref="AC1175:AD1176"/>
    <mergeCell ref="U1176:V1176"/>
    <mergeCell ref="W1176:X1176"/>
    <mergeCell ref="C1175:C1176"/>
    <mergeCell ref="C878:C879"/>
    <mergeCell ref="C876:C877"/>
    <mergeCell ref="C874:C875"/>
    <mergeCell ref="C872:C873"/>
    <mergeCell ref="C860:C861"/>
    <mergeCell ref="F372:F373"/>
    <mergeCell ref="C858:C859"/>
    <mergeCell ref="D858:D859"/>
    <mergeCell ref="C870:C871"/>
    <mergeCell ref="C868:C869"/>
    <mergeCell ref="C866:C867"/>
    <mergeCell ref="C864:C865"/>
    <mergeCell ref="C862:C863"/>
  </mergeCells>
  <phoneticPr fontId="4" type="noConversion"/>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CAC09-FB03-C548-80BD-9F6BF02CAD40}">
  <sheetPr codeName="Sheet6"/>
  <dimension ref="A1:BE1088"/>
  <sheetViews>
    <sheetView zoomScale="87" workbookViewId="0">
      <pane ySplit="1" topLeftCell="A2" activePane="bottomLeft" state="frozen"/>
      <selection pane="bottomLeft" activeCell="L1059" sqref="L1059"/>
    </sheetView>
  </sheetViews>
  <sheetFormatPr baseColWidth="10" defaultRowHeight="15" x14ac:dyDescent="0.2"/>
  <cols>
    <col min="1" max="1" width="10.83203125" style="193"/>
    <col min="2" max="3" width="10.83203125" style="61"/>
    <col min="4" max="4" width="10.83203125" style="193"/>
    <col min="5" max="6" width="10.83203125" style="61"/>
    <col min="7" max="7" width="16" style="61" bestFit="1" customWidth="1"/>
    <col min="8" max="8" width="5.1640625" style="61" bestFit="1" customWidth="1"/>
    <col min="9" max="11" width="10.83203125" style="61"/>
    <col min="12" max="12" width="13" style="61" bestFit="1" customWidth="1"/>
    <col min="13" max="16" width="7.1640625" style="61" customWidth="1"/>
    <col min="17" max="19" width="10.83203125" style="61"/>
    <col min="20" max="20" width="12.33203125" style="61" bestFit="1" customWidth="1"/>
    <col min="21" max="21" width="5.83203125" style="61" customWidth="1"/>
    <col min="22" max="22" width="6.33203125" style="61" customWidth="1"/>
    <col min="23" max="23" width="10.83203125" style="61"/>
    <col min="24" max="25" width="6.83203125" style="61" customWidth="1"/>
    <col min="26" max="32" width="10.83203125" style="61"/>
    <col min="33" max="33" width="8" style="61" customWidth="1"/>
    <col min="34" max="34" width="8.83203125" style="61" customWidth="1"/>
    <col min="35" max="35" width="10.83203125" style="61"/>
    <col min="36" max="36" width="8" style="61" customWidth="1"/>
    <col min="37" max="37" width="8.1640625" style="61" customWidth="1"/>
    <col min="38" max="49" width="10.83203125" style="61"/>
    <col min="50" max="51" width="9.1640625" style="61" customWidth="1"/>
    <col min="52" max="52" width="10.83203125" style="61"/>
    <col min="53" max="53" width="12.33203125" style="61" customWidth="1"/>
    <col min="54" max="54" width="12.1640625" style="61" customWidth="1"/>
    <col min="55" max="55" width="12.83203125" style="61" customWidth="1"/>
    <col min="56" max="56" width="32.83203125" style="61" customWidth="1"/>
    <col min="57" max="57" width="16.6640625" style="61" bestFit="1" customWidth="1"/>
    <col min="58" max="16384" width="10.83203125" style="61"/>
  </cols>
  <sheetData>
    <row r="1" spans="1:57" s="203" customFormat="1" ht="16" thickBot="1" x14ac:dyDescent="0.25">
      <c r="A1" s="210" t="s">
        <v>12251</v>
      </c>
      <c r="B1" s="200" t="s">
        <v>14500</v>
      </c>
      <c r="C1" s="200" t="s">
        <v>14602</v>
      </c>
      <c r="D1" s="196" t="s">
        <v>3</v>
      </c>
      <c r="E1" s="200" t="s">
        <v>16</v>
      </c>
      <c r="F1" s="200" t="s">
        <v>7</v>
      </c>
      <c r="G1" s="200" t="s">
        <v>12241</v>
      </c>
      <c r="H1" s="200" t="s">
        <v>14072</v>
      </c>
      <c r="I1" s="200" t="s">
        <v>12242</v>
      </c>
      <c r="J1" s="200" t="s">
        <v>12243</v>
      </c>
      <c r="K1" s="200" t="s">
        <v>14139</v>
      </c>
      <c r="L1" s="200" t="s">
        <v>14140</v>
      </c>
      <c r="M1" s="201" t="s">
        <v>14178</v>
      </c>
      <c r="N1" s="201" t="s">
        <v>14141</v>
      </c>
      <c r="O1" s="201" t="s">
        <v>14142</v>
      </c>
      <c r="P1" s="201" t="s">
        <v>14177</v>
      </c>
      <c r="Q1" s="200" t="s">
        <v>14189</v>
      </c>
      <c r="R1" s="200" t="s">
        <v>14201</v>
      </c>
      <c r="S1" s="200" t="s">
        <v>14202</v>
      </c>
      <c r="T1" s="200" t="s">
        <v>14007</v>
      </c>
      <c r="U1" s="200" t="s">
        <v>14159</v>
      </c>
      <c r="V1" s="200" t="s">
        <v>14176</v>
      </c>
      <c r="W1" s="196" t="s">
        <v>14143</v>
      </c>
      <c r="X1" s="196" t="s">
        <v>14158</v>
      </c>
      <c r="Y1" s="196" t="s">
        <v>14144</v>
      </c>
      <c r="Z1" s="200" t="s">
        <v>12335</v>
      </c>
      <c r="AA1" s="200" t="s">
        <v>14157</v>
      </c>
      <c r="AB1" s="200" t="s">
        <v>12336</v>
      </c>
      <c r="AC1" s="200" t="s">
        <v>12353</v>
      </c>
      <c r="AD1" s="200" t="s">
        <v>14156</v>
      </c>
      <c r="AE1" s="200" t="s">
        <v>12354</v>
      </c>
      <c r="AF1" s="200" t="s">
        <v>12344</v>
      </c>
      <c r="AG1" s="200" t="s">
        <v>14155</v>
      </c>
      <c r="AH1" s="200" t="s">
        <v>14039</v>
      </c>
      <c r="AI1" s="200" t="s">
        <v>12345</v>
      </c>
      <c r="AJ1" s="200" t="s">
        <v>14433</v>
      </c>
      <c r="AK1" s="200" t="s">
        <v>13896</v>
      </c>
      <c r="AL1" s="200" t="s">
        <v>12356</v>
      </c>
      <c r="AM1" s="200" t="s">
        <v>14153</v>
      </c>
      <c r="AN1" s="200" t="s">
        <v>12357</v>
      </c>
      <c r="AO1" s="196" t="s">
        <v>14145</v>
      </c>
      <c r="AP1" s="196" t="s">
        <v>14152</v>
      </c>
      <c r="AQ1" s="196" t="s">
        <v>14040</v>
      </c>
      <c r="AR1" s="196" t="s">
        <v>14219</v>
      </c>
      <c r="AS1" s="196" t="s">
        <v>14220</v>
      </c>
      <c r="AT1" s="196" t="s">
        <v>14147</v>
      </c>
      <c r="AU1" s="196" t="s">
        <v>14151</v>
      </c>
      <c r="AV1" s="196" t="s">
        <v>14146</v>
      </c>
      <c r="AW1" s="196" t="s">
        <v>13852</v>
      </c>
      <c r="AX1" s="200" t="s">
        <v>14150</v>
      </c>
      <c r="AY1" s="200" t="s">
        <v>14041</v>
      </c>
      <c r="AZ1" s="200" t="s">
        <v>1830</v>
      </c>
      <c r="BA1" s="200" t="s">
        <v>12250</v>
      </c>
      <c r="BB1" s="200" t="s">
        <v>14434</v>
      </c>
      <c r="BC1" s="200" t="s">
        <v>12461</v>
      </c>
      <c r="BD1" s="200" t="s">
        <v>12249</v>
      </c>
      <c r="BE1" s="202" t="s">
        <v>14012</v>
      </c>
    </row>
    <row r="2" spans="1:57" x14ac:dyDescent="0.2">
      <c r="A2" s="119" t="s">
        <v>12373</v>
      </c>
      <c r="B2" s="43">
        <v>1</v>
      </c>
      <c r="C2" s="43" t="s">
        <v>14538</v>
      </c>
      <c r="D2" s="119" t="s">
        <v>2778</v>
      </c>
      <c r="E2" s="43" t="s">
        <v>2787</v>
      </c>
      <c r="F2" s="43">
        <v>2018</v>
      </c>
      <c r="G2" s="43" t="s">
        <v>12371</v>
      </c>
      <c r="H2" s="43" t="s">
        <v>11553</v>
      </c>
      <c r="I2" s="43" t="s">
        <v>14432</v>
      </c>
      <c r="J2" s="43" t="s">
        <v>14071</v>
      </c>
      <c r="K2" s="43">
        <v>180</v>
      </c>
      <c r="L2" s="43"/>
      <c r="M2" s="43"/>
      <c r="N2" s="43"/>
      <c r="O2" s="43"/>
      <c r="P2" s="43"/>
      <c r="Q2" s="43">
        <v>8.2799999999999994</v>
      </c>
      <c r="R2" s="43"/>
      <c r="S2" s="43"/>
      <c r="T2" s="204">
        <v>2289</v>
      </c>
      <c r="U2" s="43"/>
      <c r="V2" s="204">
        <v>14</v>
      </c>
      <c r="W2" s="204">
        <v>1831</v>
      </c>
      <c r="X2" s="43"/>
      <c r="Y2" s="204">
        <v>11</v>
      </c>
      <c r="Z2" s="43">
        <v>7.5915680659999998</v>
      </c>
      <c r="AA2" s="43"/>
      <c r="AB2" s="43">
        <v>0.28999999999999998</v>
      </c>
      <c r="AC2" s="43">
        <v>5.0092440629999997</v>
      </c>
      <c r="AD2" s="43"/>
      <c r="AE2" s="43">
        <v>0.19</v>
      </c>
      <c r="AF2" s="43">
        <v>315.39999999999998</v>
      </c>
      <c r="AG2" s="43"/>
      <c r="AH2" s="43">
        <v>12.19</v>
      </c>
      <c r="AI2" s="43">
        <v>1510.06</v>
      </c>
      <c r="AJ2" s="43"/>
      <c r="AK2" s="43">
        <v>20.32</v>
      </c>
      <c r="AL2" s="43"/>
      <c r="AM2" s="43"/>
      <c r="AN2" s="43"/>
      <c r="AO2" s="43"/>
      <c r="AP2" s="43"/>
      <c r="AQ2" s="43"/>
      <c r="AR2" s="43"/>
      <c r="AS2" s="43"/>
      <c r="AT2" s="204">
        <v>25.3</v>
      </c>
      <c r="AU2" s="43"/>
      <c r="AV2" s="204">
        <v>0.1</v>
      </c>
      <c r="AW2" s="204">
        <v>35.1</v>
      </c>
      <c r="AY2" s="204">
        <v>0.04</v>
      </c>
      <c r="AZ2" s="43">
        <v>3</v>
      </c>
      <c r="BA2" s="43">
        <v>20.8</v>
      </c>
      <c r="BB2" s="43"/>
      <c r="BC2" s="43">
        <v>0.6</v>
      </c>
      <c r="BD2" s="43" t="s">
        <v>14008</v>
      </c>
      <c r="BE2" s="43"/>
    </row>
    <row r="3" spans="1:57" x14ac:dyDescent="0.2">
      <c r="A3" s="119"/>
      <c r="B3" s="43">
        <v>1</v>
      </c>
      <c r="C3" s="43" t="s">
        <v>14538</v>
      </c>
      <c r="D3" s="119"/>
      <c r="E3" s="43"/>
      <c r="F3" s="43"/>
      <c r="G3" s="43" t="s">
        <v>12371</v>
      </c>
      <c r="H3" s="43" t="s">
        <v>11553</v>
      </c>
      <c r="I3" s="43" t="s">
        <v>14432</v>
      </c>
      <c r="J3" s="43" t="s">
        <v>14071</v>
      </c>
      <c r="K3" s="43">
        <v>180</v>
      </c>
      <c r="L3" s="43"/>
      <c r="M3" s="43"/>
      <c r="N3" s="43"/>
      <c r="O3" s="43"/>
      <c r="P3" s="43"/>
      <c r="Q3" s="43">
        <v>8.2799999999999994</v>
      </c>
      <c r="R3" s="43"/>
      <c r="S3" s="43"/>
      <c r="T3" s="204">
        <v>2289</v>
      </c>
      <c r="U3" s="43"/>
      <c r="V3" s="204">
        <v>14</v>
      </c>
      <c r="W3" s="204">
        <v>1831</v>
      </c>
      <c r="X3" s="43"/>
      <c r="Y3" s="204">
        <v>11</v>
      </c>
      <c r="Z3" s="43">
        <v>7.5915680659999998</v>
      </c>
      <c r="AA3" s="43"/>
      <c r="AB3" s="43">
        <v>0.28999999999999998</v>
      </c>
      <c r="AC3" s="43">
        <v>5.0092440629999997</v>
      </c>
      <c r="AD3" s="43"/>
      <c r="AE3" s="43">
        <v>0.19</v>
      </c>
      <c r="AF3" s="43">
        <v>315.39999999999998</v>
      </c>
      <c r="AG3" s="43"/>
      <c r="AH3" s="43">
        <v>12.19</v>
      </c>
      <c r="AI3" s="43">
        <v>1510.06</v>
      </c>
      <c r="AJ3" s="43"/>
      <c r="AK3" s="43">
        <v>20.32</v>
      </c>
      <c r="AL3" s="43"/>
      <c r="AM3" s="43"/>
      <c r="AN3" s="43"/>
      <c r="AO3" s="43"/>
      <c r="AP3" s="43"/>
      <c r="AQ3" s="43"/>
      <c r="AR3" s="43"/>
      <c r="AS3" s="43"/>
      <c r="AT3" s="204">
        <v>25.3</v>
      </c>
      <c r="AU3" s="43"/>
      <c r="AV3" s="204">
        <v>0.1</v>
      </c>
      <c r="AW3" s="204">
        <v>35.1</v>
      </c>
      <c r="AY3" s="204">
        <v>0.04</v>
      </c>
      <c r="AZ3" s="43">
        <v>3</v>
      </c>
      <c r="BA3" s="43">
        <v>21.3</v>
      </c>
      <c r="BB3" s="43"/>
      <c r="BC3" s="43">
        <v>2.9</v>
      </c>
      <c r="BD3" s="43" t="s">
        <v>14008</v>
      </c>
      <c r="BE3" s="43"/>
    </row>
    <row r="4" spans="1:57" x14ac:dyDescent="0.2">
      <c r="A4" s="119"/>
      <c r="B4" s="43">
        <v>1</v>
      </c>
      <c r="C4" s="43" t="s">
        <v>14538</v>
      </c>
      <c r="D4" s="119"/>
      <c r="E4" s="43"/>
      <c r="F4" s="43"/>
      <c r="G4" s="43" t="s">
        <v>12372</v>
      </c>
      <c r="H4" s="43" t="s">
        <v>11553</v>
      </c>
      <c r="I4" s="43" t="s">
        <v>14432</v>
      </c>
      <c r="J4" s="43" t="s">
        <v>14071</v>
      </c>
      <c r="K4" s="43">
        <v>180</v>
      </c>
      <c r="L4" s="43"/>
      <c r="M4" s="43"/>
      <c r="N4" s="43"/>
      <c r="O4" s="43"/>
      <c r="P4" s="43"/>
      <c r="Q4" s="43">
        <v>8.2799999999999994</v>
      </c>
      <c r="R4" s="43"/>
      <c r="S4" s="43"/>
      <c r="T4" s="204">
        <v>2289</v>
      </c>
      <c r="U4" s="43"/>
      <c r="V4" s="204">
        <v>14</v>
      </c>
      <c r="W4" s="204">
        <v>1831</v>
      </c>
      <c r="X4" s="43"/>
      <c r="Y4" s="204">
        <v>11</v>
      </c>
      <c r="Z4" s="43">
        <v>7.5915680659999998</v>
      </c>
      <c r="AA4" s="43"/>
      <c r="AB4" s="43">
        <v>0.28999999999999998</v>
      </c>
      <c r="AC4" s="43">
        <v>5.0092440629999997</v>
      </c>
      <c r="AD4" s="43"/>
      <c r="AE4" s="43">
        <v>0.19</v>
      </c>
      <c r="AF4" s="43">
        <v>315.39999999999998</v>
      </c>
      <c r="AG4" s="43"/>
      <c r="AH4" s="43">
        <v>12.19</v>
      </c>
      <c r="AI4" s="43">
        <v>1510.06</v>
      </c>
      <c r="AJ4" s="43"/>
      <c r="AK4" s="43">
        <v>20.32</v>
      </c>
      <c r="AL4" s="43"/>
      <c r="AM4" s="43"/>
      <c r="AN4" s="43"/>
      <c r="AO4" s="43"/>
      <c r="AP4" s="43"/>
      <c r="AQ4" s="43"/>
      <c r="AR4" s="43"/>
      <c r="AS4" s="43"/>
      <c r="AT4" s="204">
        <v>25.3</v>
      </c>
      <c r="AU4" s="43"/>
      <c r="AV4" s="204">
        <v>0.1</v>
      </c>
      <c r="AW4" s="204">
        <v>35.1</v>
      </c>
      <c r="AY4" s="204">
        <v>0.04</v>
      </c>
      <c r="AZ4" s="43">
        <v>3</v>
      </c>
      <c r="BA4" s="43">
        <v>22.8</v>
      </c>
      <c r="BB4" s="43"/>
      <c r="BC4" s="43">
        <v>0.8</v>
      </c>
      <c r="BD4" s="43" t="s">
        <v>14008</v>
      </c>
      <c r="BE4" s="43"/>
    </row>
    <row r="5" spans="1:57" x14ac:dyDescent="0.2">
      <c r="A5" s="119"/>
      <c r="B5" s="43">
        <v>1</v>
      </c>
      <c r="C5" s="43" t="s">
        <v>14538</v>
      </c>
      <c r="D5" s="119"/>
      <c r="E5" s="43"/>
      <c r="F5" s="43"/>
      <c r="G5" s="43" t="s">
        <v>12371</v>
      </c>
      <c r="H5" s="43" t="s">
        <v>11553</v>
      </c>
      <c r="I5" s="43" t="s">
        <v>14432</v>
      </c>
      <c r="J5" s="43" t="s">
        <v>14071</v>
      </c>
      <c r="K5" s="43">
        <v>400</v>
      </c>
      <c r="L5" s="43"/>
      <c r="M5" s="43"/>
      <c r="N5" s="43"/>
      <c r="O5" s="43"/>
      <c r="P5" s="43"/>
      <c r="Q5" s="43">
        <v>8.0299999999999994</v>
      </c>
      <c r="R5" s="43"/>
      <c r="S5" s="43"/>
      <c r="T5" s="204">
        <v>2290</v>
      </c>
      <c r="U5" s="43"/>
      <c r="V5" s="204">
        <v>8</v>
      </c>
      <c r="W5" s="204">
        <v>1999</v>
      </c>
      <c r="X5" s="43"/>
      <c r="Y5" s="204">
        <v>8</v>
      </c>
      <c r="Z5" s="43">
        <v>4.9803394220000001</v>
      </c>
      <c r="AA5" s="43"/>
      <c r="AB5" s="43">
        <v>0.18</v>
      </c>
      <c r="AC5" s="43">
        <v>3.2857699619999998</v>
      </c>
      <c r="AD5" s="43"/>
      <c r="AE5" s="43">
        <v>0.12</v>
      </c>
      <c r="AF5" s="43">
        <v>207.12</v>
      </c>
      <c r="AG5" s="43"/>
      <c r="AH5" s="43">
        <v>7.44</v>
      </c>
      <c r="AI5" s="43">
        <v>1780.17</v>
      </c>
      <c r="AJ5" s="43"/>
      <c r="AK5" s="43">
        <v>13.62</v>
      </c>
      <c r="AL5" s="43"/>
      <c r="AM5" s="43"/>
      <c r="AN5" s="43"/>
      <c r="AO5" s="43"/>
      <c r="AP5" s="43"/>
      <c r="AQ5" s="43"/>
      <c r="AR5" s="43"/>
      <c r="AS5" s="43"/>
      <c r="AT5" s="204">
        <v>25.2</v>
      </c>
      <c r="AU5" s="43"/>
      <c r="AV5" s="204">
        <v>0.2</v>
      </c>
      <c r="AW5" s="204">
        <v>35.200000000000003</v>
      </c>
      <c r="AY5" s="204">
        <v>0.08</v>
      </c>
      <c r="AZ5" s="43">
        <v>4</v>
      </c>
      <c r="BA5" s="43">
        <v>18.899999999999999</v>
      </c>
      <c r="BB5" s="43"/>
      <c r="BC5" s="43">
        <v>1</v>
      </c>
      <c r="BD5" s="43" t="s">
        <v>14008</v>
      </c>
      <c r="BE5" s="43"/>
    </row>
    <row r="6" spans="1:57" x14ac:dyDescent="0.2">
      <c r="A6" s="119"/>
      <c r="B6" s="43">
        <v>1</v>
      </c>
      <c r="C6" s="43" t="s">
        <v>14538</v>
      </c>
      <c r="D6" s="119"/>
      <c r="E6" s="43"/>
      <c r="F6" s="43"/>
      <c r="G6" s="43" t="s">
        <v>12371</v>
      </c>
      <c r="H6" s="43" t="s">
        <v>11553</v>
      </c>
      <c r="I6" s="43" t="s">
        <v>14432</v>
      </c>
      <c r="J6" s="43" t="s">
        <v>14071</v>
      </c>
      <c r="K6" s="43">
        <v>400</v>
      </c>
      <c r="L6" s="43"/>
      <c r="M6" s="43"/>
      <c r="N6" s="43"/>
      <c r="O6" s="43"/>
      <c r="P6" s="43"/>
      <c r="Q6" s="43">
        <v>8.0299999999999994</v>
      </c>
      <c r="R6" s="43"/>
      <c r="S6" s="43"/>
      <c r="T6" s="204">
        <v>2290</v>
      </c>
      <c r="U6" s="43"/>
      <c r="V6" s="204">
        <v>8</v>
      </c>
      <c r="W6" s="204">
        <v>1999</v>
      </c>
      <c r="X6" s="43"/>
      <c r="Y6" s="204">
        <v>8</v>
      </c>
      <c r="Z6" s="43">
        <v>4.9803394220000001</v>
      </c>
      <c r="AA6" s="43"/>
      <c r="AB6" s="43">
        <v>0.18</v>
      </c>
      <c r="AC6" s="43">
        <v>3.2857699619999998</v>
      </c>
      <c r="AD6" s="43"/>
      <c r="AE6" s="43">
        <v>0.12</v>
      </c>
      <c r="AF6" s="43">
        <v>207.12</v>
      </c>
      <c r="AG6" s="43"/>
      <c r="AH6" s="43">
        <v>7.44</v>
      </c>
      <c r="AI6" s="43">
        <v>1780.17</v>
      </c>
      <c r="AJ6" s="43"/>
      <c r="AK6" s="43">
        <v>13.62</v>
      </c>
      <c r="AL6" s="43"/>
      <c r="AM6" s="43"/>
      <c r="AN6" s="43"/>
      <c r="AO6" s="43"/>
      <c r="AP6" s="43"/>
      <c r="AQ6" s="43"/>
      <c r="AR6" s="43"/>
      <c r="AS6" s="43"/>
      <c r="AT6" s="204">
        <v>25.2</v>
      </c>
      <c r="AU6" s="43"/>
      <c r="AV6" s="204">
        <v>0.2</v>
      </c>
      <c r="AW6" s="204">
        <v>35.200000000000003</v>
      </c>
      <c r="AY6" s="204">
        <v>0.08</v>
      </c>
      <c r="AZ6" s="43">
        <v>2</v>
      </c>
      <c r="BA6" s="43">
        <v>9.86</v>
      </c>
      <c r="BB6" s="43"/>
      <c r="BC6" s="43">
        <v>2</v>
      </c>
      <c r="BD6" s="43" t="s">
        <v>14008</v>
      </c>
      <c r="BE6" s="43"/>
    </row>
    <row r="7" spans="1:57" x14ac:dyDescent="0.2">
      <c r="A7" s="119"/>
      <c r="B7" s="43">
        <v>1</v>
      </c>
      <c r="C7" s="43" t="s">
        <v>14538</v>
      </c>
      <c r="D7" s="119"/>
      <c r="E7" s="43"/>
      <c r="F7" s="43"/>
      <c r="G7" s="43" t="s">
        <v>12372</v>
      </c>
      <c r="H7" s="43" t="s">
        <v>11553</v>
      </c>
      <c r="I7" s="43" t="s">
        <v>14432</v>
      </c>
      <c r="J7" s="43" t="s">
        <v>14071</v>
      </c>
      <c r="K7" s="43">
        <v>400</v>
      </c>
      <c r="L7" s="43"/>
      <c r="M7" s="43"/>
      <c r="N7" s="43"/>
      <c r="O7" s="43"/>
      <c r="P7" s="43"/>
      <c r="Q7" s="43">
        <v>8.0299999999999994</v>
      </c>
      <c r="R7" s="43"/>
      <c r="S7" s="43"/>
      <c r="T7" s="204">
        <v>2290</v>
      </c>
      <c r="U7" s="43"/>
      <c r="V7" s="204">
        <v>8</v>
      </c>
      <c r="W7" s="204">
        <v>1999</v>
      </c>
      <c r="X7" s="43"/>
      <c r="Y7" s="204">
        <v>8</v>
      </c>
      <c r="Z7" s="43">
        <v>4.9803394220000001</v>
      </c>
      <c r="AA7" s="43"/>
      <c r="AB7" s="43">
        <v>0.18</v>
      </c>
      <c r="AC7" s="43">
        <v>3.2857699619999998</v>
      </c>
      <c r="AD7" s="43"/>
      <c r="AE7" s="43">
        <v>0.12</v>
      </c>
      <c r="AF7" s="43">
        <v>207.12</v>
      </c>
      <c r="AG7" s="43"/>
      <c r="AH7" s="43">
        <v>7.44</v>
      </c>
      <c r="AI7" s="43">
        <v>1780.17</v>
      </c>
      <c r="AJ7" s="43"/>
      <c r="AK7" s="43">
        <v>13.62</v>
      </c>
      <c r="AL7" s="43"/>
      <c r="AM7" s="43"/>
      <c r="AN7" s="43"/>
      <c r="AO7" s="43"/>
      <c r="AP7" s="43"/>
      <c r="AQ7" s="43"/>
      <c r="AR7" s="43"/>
      <c r="AS7" s="43"/>
      <c r="AT7" s="204">
        <v>25.2</v>
      </c>
      <c r="AU7" s="43"/>
      <c r="AV7" s="204">
        <v>0.2</v>
      </c>
      <c r="AW7" s="204">
        <v>35.200000000000003</v>
      </c>
      <c r="AY7" s="204">
        <v>0.08</v>
      </c>
      <c r="AZ7" s="43">
        <v>2</v>
      </c>
      <c r="BA7" s="43">
        <v>16.7</v>
      </c>
      <c r="BB7" s="43"/>
      <c r="BC7" s="43">
        <v>0.8</v>
      </c>
      <c r="BD7" s="43" t="s">
        <v>14008</v>
      </c>
      <c r="BE7" s="43"/>
    </row>
    <row r="8" spans="1:57" x14ac:dyDescent="0.2">
      <c r="A8" s="119"/>
      <c r="B8" s="43">
        <v>1</v>
      </c>
      <c r="C8" s="43" t="s">
        <v>14538</v>
      </c>
      <c r="D8" s="119"/>
      <c r="E8" s="43"/>
      <c r="F8" s="43"/>
      <c r="G8" s="43" t="s">
        <v>12372</v>
      </c>
      <c r="H8" s="43" t="s">
        <v>11553</v>
      </c>
      <c r="I8" s="43" t="s">
        <v>14432</v>
      </c>
      <c r="J8" s="43" t="s">
        <v>14071</v>
      </c>
      <c r="K8" s="43">
        <v>400</v>
      </c>
      <c r="L8" s="43"/>
      <c r="M8" s="43"/>
      <c r="N8" s="43"/>
      <c r="O8" s="43"/>
      <c r="P8" s="43"/>
      <c r="Q8" s="43">
        <v>8.0299999999999994</v>
      </c>
      <c r="R8" s="43"/>
      <c r="S8" s="43"/>
      <c r="T8" s="204">
        <v>2290</v>
      </c>
      <c r="U8" s="43"/>
      <c r="V8" s="204">
        <v>8</v>
      </c>
      <c r="W8" s="204">
        <v>1999</v>
      </c>
      <c r="X8" s="43"/>
      <c r="Y8" s="204">
        <v>8</v>
      </c>
      <c r="Z8" s="43">
        <v>4.9803394220000001</v>
      </c>
      <c r="AA8" s="43"/>
      <c r="AB8" s="43">
        <v>0.18</v>
      </c>
      <c r="AC8" s="43">
        <v>3.2857699619999998</v>
      </c>
      <c r="AD8" s="43"/>
      <c r="AE8" s="43">
        <v>0.12</v>
      </c>
      <c r="AF8" s="43">
        <v>207.12</v>
      </c>
      <c r="AG8" s="43"/>
      <c r="AH8" s="43">
        <v>7.44</v>
      </c>
      <c r="AI8" s="43">
        <v>1780.17</v>
      </c>
      <c r="AJ8" s="43"/>
      <c r="AK8" s="43">
        <v>13.62</v>
      </c>
      <c r="AL8" s="43"/>
      <c r="AM8" s="43"/>
      <c r="AN8" s="43"/>
      <c r="AO8" s="43"/>
      <c r="AP8" s="43"/>
      <c r="AQ8" s="43"/>
      <c r="AR8" s="43"/>
      <c r="AS8" s="43"/>
      <c r="AT8" s="204">
        <v>25.2</v>
      </c>
      <c r="AU8" s="43"/>
      <c r="AV8" s="204">
        <v>0.2</v>
      </c>
      <c r="AW8" s="204">
        <v>35.200000000000003</v>
      </c>
      <c r="AY8" s="204">
        <v>0.08</v>
      </c>
      <c r="AZ8" s="43">
        <v>3</v>
      </c>
      <c r="BA8" s="43">
        <v>15</v>
      </c>
      <c r="BB8" s="43"/>
      <c r="BC8" s="43">
        <v>1.1000000000000001</v>
      </c>
      <c r="BD8" s="43" t="s">
        <v>14008</v>
      </c>
      <c r="BE8" s="43"/>
    </row>
    <row r="9" spans="1:57" x14ac:dyDescent="0.2">
      <c r="A9" s="119"/>
      <c r="B9" s="43">
        <v>1</v>
      </c>
      <c r="C9" s="43" t="s">
        <v>14538</v>
      </c>
      <c r="D9" s="119"/>
      <c r="E9" s="43"/>
      <c r="F9" s="43"/>
      <c r="G9" s="43" t="s">
        <v>12371</v>
      </c>
      <c r="H9" s="43" t="s">
        <v>11553</v>
      </c>
      <c r="I9" s="43" t="s">
        <v>14432</v>
      </c>
      <c r="J9" s="43" t="s">
        <v>14071</v>
      </c>
      <c r="K9" s="43">
        <v>750</v>
      </c>
      <c r="L9" s="43"/>
      <c r="M9" s="43"/>
      <c r="N9" s="43"/>
      <c r="O9" s="43"/>
      <c r="P9" s="43"/>
      <c r="Q9" s="43">
        <v>7.81</v>
      </c>
      <c r="R9" s="43"/>
      <c r="S9" s="43"/>
      <c r="T9" s="204">
        <v>2293</v>
      </c>
      <c r="U9" s="43"/>
      <c r="V9" s="204">
        <v>5</v>
      </c>
      <c r="W9" s="204">
        <v>2113</v>
      </c>
      <c r="X9" s="43"/>
      <c r="Y9" s="204">
        <v>11</v>
      </c>
      <c r="Z9" s="43">
        <v>3.320076679</v>
      </c>
      <c r="AA9" s="43"/>
      <c r="AB9" s="43">
        <v>0.18</v>
      </c>
      <c r="AC9" s="43">
        <v>2.1897490770000001</v>
      </c>
      <c r="AD9" s="43"/>
      <c r="AE9" s="43">
        <v>0.12</v>
      </c>
      <c r="AF9" s="43">
        <v>138.1</v>
      </c>
      <c r="AG9" s="43"/>
      <c r="AH9" s="43">
        <v>7.29</v>
      </c>
      <c r="AI9" s="43">
        <v>1953.78</v>
      </c>
      <c r="AJ9" s="43"/>
      <c r="AK9" s="43">
        <v>16.43</v>
      </c>
      <c r="AL9" s="43"/>
      <c r="AM9" s="43"/>
      <c r="AN9" s="43"/>
      <c r="AO9" s="43"/>
      <c r="AP9" s="43"/>
      <c r="AQ9" s="43"/>
      <c r="AR9" s="43"/>
      <c r="AS9" s="43"/>
      <c r="AT9" s="204">
        <v>25.1</v>
      </c>
      <c r="AU9" s="43"/>
      <c r="AV9" s="204">
        <v>0.2</v>
      </c>
      <c r="AW9" s="204">
        <v>35.200000000000003</v>
      </c>
      <c r="AY9" s="204">
        <v>0.05</v>
      </c>
      <c r="AZ9" s="43">
        <v>4</v>
      </c>
      <c r="BA9" s="43">
        <v>17.8</v>
      </c>
      <c r="BB9" s="43"/>
      <c r="BC9" s="43">
        <v>2.6</v>
      </c>
      <c r="BD9" s="43" t="s">
        <v>14008</v>
      </c>
      <c r="BE9" s="43"/>
    </row>
    <row r="10" spans="1:57" x14ac:dyDescent="0.2">
      <c r="A10" s="119"/>
      <c r="B10" s="43">
        <v>1</v>
      </c>
      <c r="C10" s="43" t="s">
        <v>14538</v>
      </c>
      <c r="D10" s="119"/>
      <c r="E10" s="43"/>
      <c r="F10" s="43"/>
      <c r="G10" s="43" t="s">
        <v>12371</v>
      </c>
      <c r="H10" s="43" t="s">
        <v>11553</v>
      </c>
      <c r="I10" s="43" t="s">
        <v>14432</v>
      </c>
      <c r="J10" s="43" t="s">
        <v>14071</v>
      </c>
      <c r="K10" s="43">
        <v>750</v>
      </c>
      <c r="L10" s="43"/>
      <c r="M10" s="43"/>
      <c r="N10" s="43"/>
      <c r="O10" s="43"/>
      <c r="P10" s="43"/>
      <c r="Q10" s="43">
        <v>7.81</v>
      </c>
      <c r="R10" s="43"/>
      <c r="S10" s="43"/>
      <c r="T10" s="204">
        <v>2293</v>
      </c>
      <c r="U10" s="43"/>
      <c r="V10" s="204">
        <v>5</v>
      </c>
      <c r="W10" s="204">
        <v>2113</v>
      </c>
      <c r="X10" s="43"/>
      <c r="Y10" s="204">
        <v>11</v>
      </c>
      <c r="Z10" s="43">
        <v>3.320076679</v>
      </c>
      <c r="AA10" s="43"/>
      <c r="AB10" s="43">
        <v>0.18</v>
      </c>
      <c r="AC10" s="43">
        <v>2.1897490770000001</v>
      </c>
      <c r="AD10" s="43"/>
      <c r="AE10" s="43">
        <v>0.12</v>
      </c>
      <c r="AF10" s="43">
        <v>138.1</v>
      </c>
      <c r="AG10" s="43"/>
      <c r="AH10" s="43">
        <v>7.29</v>
      </c>
      <c r="AI10" s="43">
        <v>1953.78</v>
      </c>
      <c r="AJ10" s="43"/>
      <c r="AK10" s="43">
        <v>16.43</v>
      </c>
      <c r="AL10" s="43"/>
      <c r="AM10" s="43"/>
      <c r="AN10" s="43"/>
      <c r="AO10" s="43"/>
      <c r="AP10" s="43"/>
      <c r="AQ10" s="43"/>
      <c r="AR10" s="43"/>
      <c r="AS10" s="43"/>
      <c r="AT10" s="204">
        <v>25.1</v>
      </c>
      <c r="AU10" s="43"/>
      <c r="AV10" s="204">
        <v>0.2</v>
      </c>
      <c r="AW10" s="204">
        <v>35.200000000000003</v>
      </c>
      <c r="AY10" s="204">
        <v>0.05</v>
      </c>
      <c r="AZ10" s="43">
        <v>3</v>
      </c>
      <c r="BA10" s="43">
        <v>4.22</v>
      </c>
      <c r="BB10" s="43"/>
      <c r="BC10" s="43">
        <v>1.2</v>
      </c>
      <c r="BD10" s="43" t="s">
        <v>14008</v>
      </c>
      <c r="BE10" s="43"/>
    </row>
    <row r="11" spans="1:57" x14ac:dyDescent="0.2">
      <c r="A11" s="119"/>
      <c r="B11" s="43">
        <v>1</v>
      </c>
      <c r="C11" s="43" t="s">
        <v>14538</v>
      </c>
      <c r="D11" s="119"/>
      <c r="E11" s="43"/>
      <c r="F11" s="43"/>
      <c r="G11" s="43" t="s">
        <v>12372</v>
      </c>
      <c r="H11" s="43" t="s">
        <v>11553</v>
      </c>
      <c r="I11" s="43" t="s">
        <v>14432</v>
      </c>
      <c r="J11" s="43" t="s">
        <v>14071</v>
      </c>
      <c r="K11" s="43">
        <v>750</v>
      </c>
      <c r="L11" s="43"/>
      <c r="M11" s="43"/>
      <c r="N11" s="43"/>
      <c r="O11" s="43"/>
      <c r="P11" s="43"/>
      <c r="Q11" s="43">
        <v>7.81</v>
      </c>
      <c r="R11" s="43"/>
      <c r="S11" s="43"/>
      <c r="T11" s="204">
        <v>2293</v>
      </c>
      <c r="U11" s="43"/>
      <c r="V11" s="204">
        <v>5</v>
      </c>
      <c r="W11" s="204">
        <v>2113</v>
      </c>
      <c r="X11" s="43"/>
      <c r="Y11" s="204">
        <v>11</v>
      </c>
      <c r="Z11" s="43">
        <v>3.320076679</v>
      </c>
      <c r="AA11" s="43"/>
      <c r="AB11" s="43">
        <v>0.18</v>
      </c>
      <c r="AC11" s="43">
        <v>2.1897490770000001</v>
      </c>
      <c r="AD11" s="43"/>
      <c r="AE11" s="43">
        <v>0.12</v>
      </c>
      <c r="AF11" s="43">
        <v>138.1</v>
      </c>
      <c r="AG11" s="43"/>
      <c r="AH11" s="43">
        <v>7.29</v>
      </c>
      <c r="AI11" s="43">
        <v>1953.78</v>
      </c>
      <c r="AJ11" s="43"/>
      <c r="AK11" s="43">
        <v>16.43</v>
      </c>
      <c r="AL11" s="43"/>
      <c r="AM11" s="43"/>
      <c r="AN11" s="43"/>
      <c r="AO11" s="43"/>
      <c r="AP11" s="43"/>
      <c r="AQ11" s="43"/>
      <c r="AR11" s="43"/>
      <c r="AS11" s="43"/>
      <c r="AT11" s="204">
        <v>25.1</v>
      </c>
      <c r="AU11" s="43"/>
      <c r="AV11" s="204">
        <v>0.2</v>
      </c>
      <c r="AW11" s="204">
        <v>35.200000000000003</v>
      </c>
      <c r="AY11" s="204">
        <v>0.05</v>
      </c>
      <c r="AZ11" s="43">
        <v>3</v>
      </c>
      <c r="BA11" s="43">
        <v>9.3000000000000007</v>
      </c>
      <c r="BB11" s="43"/>
      <c r="BC11" s="43">
        <v>4.3</v>
      </c>
      <c r="BD11" s="43" t="s">
        <v>14008</v>
      </c>
      <c r="BE11" s="43"/>
    </row>
    <row r="12" spans="1:57" x14ac:dyDescent="0.2">
      <c r="A12" s="119"/>
      <c r="B12" s="43">
        <v>1</v>
      </c>
      <c r="C12" s="43" t="s">
        <v>14538</v>
      </c>
      <c r="D12" s="119"/>
      <c r="E12" s="43"/>
      <c r="F12" s="43"/>
      <c r="G12" s="43" t="s">
        <v>12372</v>
      </c>
      <c r="H12" s="43" t="s">
        <v>11553</v>
      </c>
      <c r="I12" s="43" t="s">
        <v>14432</v>
      </c>
      <c r="J12" s="43" t="s">
        <v>14071</v>
      </c>
      <c r="K12" s="43">
        <v>750</v>
      </c>
      <c r="L12" s="43"/>
      <c r="M12" s="43"/>
      <c r="N12" s="43"/>
      <c r="O12" s="43"/>
      <c r="P12" s="43"/>
      <c r="Q12" s="43">
        <v>7.81</v>
      </c>
      <c r="R12" s="43"/>
      <c r="S12" s="43"/>
      <c r="T12" s="204">
        <v>2293</v>
      </c>
      <c r="U12" s="43"/>
      <c r="V12" s="204">
        <v>5</v>
      </c>
      <c r="W12" s="204">
        <v>2113</v>
      </c>
      <c r="X12" s="43"/>
      <c r="Y12" s="204">
        <v>11</v>
      </c>
      <c r="Z12" s="43">
        <v>3.320076679</v>
      </c>
      <c r="AA12" s="43"/>
      <c r="AB12" s="43">
        <v>0.18</v>
      </c>
      <c r="AC12" s="43">
        <v>2.1897490770000001</v>
      </c>
      <c r="AD12" s="43"/>
      <c r="AE12" s="43">
        <v>0.12</v>
      </c>
      <c r="AF12" s="43">
        <v>138.1</v>
      </c>
      <c r="AG12" s="43"/>
      <c r="AH12" s="43">
        <v>7.29</v>
      </c>
      <c r="AI12" s="43">
        <v>1953.78</v>
      </c>
      <c r="AJ12" s="43"/>
      <c r="AK12" s="43">
        <v>16.43</v>
      </c>
      <c r="AL12" s="43"/>
      <c r="AM12" s="43"/>
      <c r="AN12" s="43"/>
      <c r="AO12" s="43"/>
      <c r="AP12" s="43"/>
      <c r="AQ12" s="43"/>
      <c r="AR12" s="43"/>
      <c r="AS12" s="43"/>
      <c r="AT12" s="204">
        <v>25.1</v>
      </c>
      <c r="AU12" s="43"/>
      <c r="AV12" s="204">
        <v>0.2</v>
      </c>
      <c r="AW12" s="204">
        <v>35.200000000000003</v>
      </c>
      <c r="AY12" s="204">
        <v>0.05</v>
      </c>
      <c r="AZ12" s="43">
        <v>3</v>
      </c>
      <c r="BA12" s="43">
        <v>11</v>
      </c>
      <c r="BB12" s="43"/>
      <c r="BC12" s="43">
        <v>1.5</v>
      </c>
      <c r="BD12" s="43" t="s">
        <v>14008</v>
      </c>
      <c r="BE12" s="43"/>
    </row>
    <row r="13" spans="1:57" x14ac:dyDescent="0.2">
      <c r="A13" s="119" t="s">
        <v>14535</v>
      </c>
      <c r="B13" s="43">
        <v>1</v>
      </c>
      <c r="C13" s="43" t="s">
        <v>200</v>
      </c>
      <c r="D13" s="119" t="s">
        <v>3190</v>
      </c>
      <c r="E13" s="43" t="s">
        <v>3194</v>
      </c>
      <c r="F13" s="43">
        <v>2024</v>
      </c>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row>
    <row r="14" spans="1:57" x14ac:dyDescent="0.2">
      <c r="A14" s="119" t="s">
        <v>14438</v>
      </c>
      <c r="B14" s="43">
        <v>1</v>
      </c>
      <c r="C14" s="43" t="s">
        <v>200</v>
      </c>
      <c r="D14" s="119" t="s">
        <v>3221</v>
      </c>
      <c r="E14" s="43" t="s">
        <v>3225</v>
      </c>
      <c r="F14" s="43">
        <v>2023</v>
      </c>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row>
    <row r="15" spans="1:57" x14ac:dyDescent="0.2">
      <c r="A15" s="119" t="s">
        <v>13846</v>
      </c>
      <c r="B15" s="43">
        <v>1</v>
      </c>
      <c r="C15" s="43" t="s">
        <v>200</v>
      </c>
      <c r="D15" s="119" t="s">
        <v>3250</v>
      </c>
      <c r="E15" s="43" t="s">
        <v>3255</v>
      </c>
      <c r="F15" s="43">
        <v>2019</v>
      </c>
      <c r="G15" s="43" t="s">
        <v>12371</v>
      </c>
      <c r="H15" s="43" t="s">
        <v>11553</v>
      </c>
      <c r="I15" s="43" t="s">
        <v>14435</v>
      </c>
      <c r="J15" s="43"/>
      <c r="K15" s="43"/>
      <c r="L15" s="43"/>
      <c r="M15" s="43"/>
      <c r="N15" s="43"/>
      <c r="O15" s="43"/>
      <c r="P15" s="43"/>
      <c r="Q15" s="43">
        <v>7.5</v>
      </c>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v>22.5</v>
      </c>
      <c r="AU15" s="43"/>
      <c r="AV15" s="43"/>
      <c r="AW15" s="43"/>
      <c r="AX15" s="43"/>
      <c r="AY15" s="43"/>
      <c r="AZ15" s="43"/>
      <c r="BA15" s="43">
        <v>3.0046565378471102</v>
      </c>
      <c r="BB15" s="43"/>
      <c r="BC15" s="43"/>
      <c r="BD15" s="43" t="s">
        <v>14009</v>
      </c>
      <c r="BE15" s="43"/>
    </row>
    <row r="16" spans="1:57" x14ac:dyDescent="0.2">
      <c r="A16" s="119"/>
      <c r="B16" s="43">
        <v>1</v>
      </c>
      <c r="C16" s="43" t="s">
        <v>200</v>
      </c>
      <c r="D16" s="119"/>
      <c r="E16" s="43"/>
      <c r="F16" s="43"/>
      <c r="G16" s="43" t="s">
        <v>12371</v>
      </c>
      <c r="H16" s="43" t="s">
        <v>11553</v>
      </c>
      <c r="I16" s="43" t="s">
        <v>14435</v>
      </c>
      <c r="J16" s="43"/>
      <c r="K16" s="43"/>
      <c r="L16" s="43"/>
      <c r="M16" s="43"/>
      <c r="N16" s="43"/>
      <c r="O16" s="43"/>
      <c r="P16" s="43"/>
      <c r="Q16" s="43">
        <v>7.5</v>
      </c>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v>27</v>
      </c>
      <c r="AU16" s="43"/>
      <c r="AV16" s="43"/>
      <c r="AW16" s="43"/>
      <c r="AX16" s="43"/>
      <c r="AY16" s="43"/>
      <c r="AZ16" s="43"/>
      <c r="BA16" s="43">
        <v>3.1253186499439098</v>
      </c>
      <c r="BB16" s="43"/>
      <c r="BC16" s="43"/>
      <c r="BD16" s="43" t="s">
        <v>14009</v>
      </c>
      <c r="BE16" s="43"/>
    </row>
    <row r="17" spans="1:57" x14ac:dyDescent="0.2">
      <c r="A17" s="119"/>
      <c r="B17" s="43">
        <v>1</v>
      </c>
      <c r="C17" s="43" t="s">
        <v>200</v>
      </c>
      <c r="D17" s="119"/>
      <c r="E17" s="43"/>
      <c r="F17" s="43"/>
      <c r="G17" s="43" t="s">
        <v>12371</v>
      </c>
      <c r="H17" s="43" t="s">
        <v>11553</v>
      </c>
      <c r="I17" s="43" t="s">
        <v>14435</v>
      </c>
      <c r="J17" s="43"/>
      <c r="K17" s="43"/>
      <c r="L17" s="43"/>
      <c r="M17" s="43"/>
      <c r="N17" s="43"/>
      <c r="O17" s="43"/>
      <c r="P17" s="43"/>
      <c r="Q17" s="43">
        <v>7.5</v>
      </c>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v>32.5</v>
      </c>
      <c r="AU17" s="43"/>
      <c r="AV17" s="43"/>
      <c r="AW17" s="43"/>
      <c r="AX17" s="43"/>
      <c r="AY17" s="43"/>
      <c r="AZ17" s="43"/>
      <c r="BA17" s="43">
        <v>2.1509296081030498</v>
      </c>
      <c r="BB17" s="43"/>
      <c r="BC17" s="43"/>
      <c r="BD17" s="43" t="s">
        <v>14009</v>
      </c>
      <c r="BE17" s="43"/>
    </row>
    <row r="18" spans="1:57" x14ac:dyDescent="0.2">
      <c r="A18" s="119"/>
      <c r="B18" s="43">
        <v>1</v>
      </c>
      <c r="C18" s="43" t="s">
        <v>200</v>
      </c>
      <c r="D18" s="119"/>
      <c r="E18" s="43"/>
      <c r="F18" s="43"/>
      <c r="G18" s="43" t="s">
        <v>12371</v>
      </c>
      <c r="H18" s="43" t="s">
        <v>11553</v>
      </c>
      <c r="I18" s="43" t="s">
        <v>14435</v>
      </c>
      <c r="J18" s="43"/>
      <c r="K18" s="43"/>
      <c r="L18" s="43"/>
      <c r="M18" s="43"/>
      <c r="N18" s="43"/>
      <c r="O18" s="43"/>
      <c r="P18" s="43"/>
      <c r="Q18" s="43">
        <v>8.1999999999999993</v>
      </c>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v>22.5</v>
      </c>
      <c r="AU18" s="43"/>
      <c r="AV18" s="43"/>
      <c r="AW18" s="43"/>
      <c r="AX18" s="43"/>
      <c r="AY18" s="43"/>
      <c r="AZ18" s="43"/>
      <c r="BA18" s="43">
        <v>4.5965891710003</v>
      </c>
      <c r="BB18" s="43"/>
      <c r="BC18" s="43"/>
      <c r="BD18" s="43" t="s">
        <v>14009</v>
      </c>
      <c r="BE18" s="43"/>
    </row>
    <row r="19" spans="1:57" x14ac:dyDescent="0.2">
      <c r="A19" s="119"/>
      <c r="B19" s="43">
        <v>1</v>
      </c>
      <c r="C19" s="43" t="s">
        <v>200</v>
      </c>
      <c r="D19" s="119"/>
      <c r="E19" s="43"/>
      <c r="F19" s="43"/>
      <c r="G19" s="43" t="s">
        <v>12371</v>
      </c>
      <c r="H19" s="43" t="s">
        <v>11553</v>
      </c>
      <c r="I19" s="43" t="s">
        <v>14435</v>
      </c>
      <c r="J19" s="43"/>
      <c r="K19" s="43"/>
      <c r="L19" s="43"/>
      <c r="M19" s="43"/>
      <c r="N19" s="43"/>
      <c r="O19" s="43"/>
      <c r="P19" s="43"/>
      <c r="Q19" s="43">
        <v>8.1999999999999993</v>
      </c>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v>27</v>
      </c>
      <c r="AU19" s="43"/>
      <c r="AV19" s="43"/>
      <c r="AW19" s="43"/>
      <c r="AX19" s="43"/>
      <c r="AY19" s="43"/>
      <c r="AZ19" s="43"/>
      <c r="BA19" s="43">
        <v>3.7029672682777601</v>
      </c>
      <c r="BB19" s="43"/>
      <c r="BC19" s="43"/>
      <c r="BD19" s="43" t="s">
        <v>14009</v>
      </c>
      <c r="BE19" s="43"/>
    </row>
    <row r="20" spans="1:57" x14ac:dyDescent="0.2">
      <c r="A20" s="119"/>
      <c r="B20" s="43">
        <v>1</v>
      </c>
      <c r="C20" s="43" t="s">
        <v>200</v>
      </c>
      <c r="D20" s="119"/>
      <c r="E20" s="43"/>
      <c r="F20" s="43"/>
      <c r="G20" s="43" t="s">
        <v>12371</v>
      </c>
      <c r="H20" s="43" t="s">
        <v>11553</v>
      </c>
      <c r="I20" s="43" t="s">
        <v>14435</v>
      </c>
      <c r="J20" s="43"/>
      <c r="K20" s="43"/>
      <c r="L20" s="43"/>
      <c r="M20" s="43"/>
      <c r="N20" s="43"/>
      <c r="O20" s="43"/>
      <c r="P20" s="43"/>
      <c r="Q20" s="43">
        <v>8.1999999999999993</v>
      </c>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v>32.5</v>
      </c>
      <c r="AU20" s="43"/>
      <c r="AV20" s="43"/>
      <c r="AW20" s="43"/>
      <c r="AX20" s="43"/>
      <c r="AY20" s="43"/>
      <c r="AZ20" s="43"/>
      <c r="BA20" s="43">
        <v>2.3447962339825201</v>
      </c>
      <c r="BB20" s="43"/>
      <c r="BC20" s="43"/>
      <c r="BD20" s="43" t="s">
        <v>14009</v>
      </c>
      <c r="BE20" s="43"/>
    </row>
    <row r="21" spans="1:57" x14ac:dyDescent="0.2">
      <c r="A21" s="119"/>
      <c r="B21" s="43">
        <v>1</v>
      </c>
      <c r="C21" s="43" t="s">
        <v>200</v>
      </c>
      <c r="D21" s="119"/>
      <c r="E21" s="43"/>
      <c r="F21" s="43"/>
      <c r="G21" s="43" t="s">
        <v>12394</v>
      </c>
      <c r="H21" s="43" t="s">
        <v>11553</v>
      </c>
      <c r="I21" s="43" t="s">
        <v>14435</v>
      </c>
      <c r="J21" s="43"/>
      <c r="K21" s="43"/>
      <c r="L21" s="43"/>
      <c r="M21" s="43"/>
      <c r="N21" s="43"/>
      <c r="O21" s="43"/>
      <c r="P21" s="43"/>
      <c r="Q21" s="43">
        <v>7.5</v>
      </c>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v>22.5</v>
      </c>
      <c r="AU21" s="43"/>
      <c r="AV21" s="43"/>
      <c r="AW21" s="43"/>
      <c r="AX21" s="43"/>
      <c r="AY21" s="43"/>
      <c r="AZ21" s="43"/>
      <c r="BA21" s="43">
        <v>2.7652866999761998</v>
      </c>
      <c r="BB21" s="43"/>
      <c r="BC21" s="43"/>
      <c r="BD21" s="43" t="s">
        <v>14009</v>
      </c>
      <c r="BE21" s="43"/>
    </row>
    <row r="22" spans="1:57" x14ac:dyDescent="0.2">
      <c r="A22" s="119"/>
      <c r="B22" s="43">
        <v>1</v>
      </c>
      <c r="C22" s="43" t="s">
        <v>200</v>
      </c>
      <c r="D22" s="119"/>
      <c r="E22" s="43"/>
      <c r="F22" s="43"/>
      <c r="G22" s="43" t="s">
        <v>12394</v>
      </c>
      <c r="H22" s="43" t="s">
        <v>11553</v>
      </c>
      <c r="I22" s="43" t="s">
        <v>14435</v>
      </c>
      <c r="J22" s="43"/>
      <c r="K22" s="43"/>
      <c r="L22" s="43"/>
      <c r="M22" s="43"/>
      <c r="N22" s="43"/>
      <c r="O22" s="43"/>
      <c r="P22" s="43"/>
      <c r="Q22" s="43">
        <v>7.5</v>
      </c>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v>27</v>
      </c>
      <c r="AU22" s="43"/>
      <c r="AV22" s="43"/>
      <c r="AW22" s="43"/>
      <c r="AX22" s="43"/>
      <c r="AY22" s="43"/>
      <c r="AZ22" s="43"/>
      <c r="BA22" s="43">
        <v>2.9203205193569199</v>
      </c>
      <c r="BB22" s="43"/>
      <c r="BC22" s="43"/>
      <c r="BD22" s="43" t="s">
        <v>14009</v>
      </c>
      <c r="BE22" s="43"/>
    </row>
    <row r="23" spans="1:57" x14ac:dyDescent="0.2">
      <c r="A23" s="119"/>
      <c r="B23" s="43">
        <v>1</v>
      </c>
      <c r="C23" s="43" t="s">
        <v>200</v>
      </c>
      <c r="D23" s="119"/>
      <c r="E23" s="43"/>
      <c r="F23" s="43"/>
      <c r="G23" s="43" t="s">
        <v>12394</v>
      </c>
      <c r="H23" s="43" t="s">
        <v>11553</v>
      </c>
      <c r="I23" s="43" t="s">
        <v>14435</v>
      </c>
      <c r="J23" s="43"/>
      <c r="K23" s="43"/>
      <c r="L23" s="43"/>
      <c r="M23" s="43"/>
      <c r="N23" s="43"/>
      <c r="O23" s="43"/>
      <c r="P23" s="43"/>
      <c r="Q23" s="43">
        <v>7.5</v>
      </c>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v>32.5</v>
      </c>
      <c r="AU23" s="43"/>
      <c r="AV23" s="43"/>
      <c r="AW23" s="43"/>
      <c r="AX23" s="43"/>
      <c r="AY23" s="43"/>
      <c r="AZ23" s="43"/>
      <c r="BA23" s="43">
        <v>1.7104704122905401</v>
      </c>
      <c r="BB23" s="43"/>
      <c r="BC23" s="43"/>
      <c r="BD23" s="43" t="s">
        <v>14009</v>
      </c>
      <c r="BE23" s="43"/>
    </row>
    <row r="24" spans="1:57" x14ac:dyDescent="0.2">
      <c r="A24" s="119"/>
      <c r="B24" s="43">
        <v>1</v>
      </c>
      <c r="C24" s="43" t="s">
        <v>200</v>
      </c>
      <c r="D24" s="119"/>
      <c r="E24" s="43"/>
      <c r="F24" s="43"/>
      <c r="G24" s="43" t="s">
        <v>12394</v>
      </c>
      <c r="H24" s="43" t="s">
        <v>11553</v>
      </c>
      <c r="I24" s="43" t="s">
        <v>14435</v>
      </c>
      <c r="J24" s="43"/>
      <c r="K24" s="43"/>
      <c r="L24" s="43"/>
      <c r="M24" s="43"/>
      <c r="N24" s="43"/>
      <c r="O24" s="43"/>
      <c r="P24" s="43"/>
      <c r="Q24" s="43">
        <v>8.1999999999999993</v>
      </c>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v>22.5</v>
      </c>
      <c r="AU24" s="43"/>
      <c r="AV24" s="43"/>
      <c r="AW24" s="43"/>
      <c r="AX24" s="43"/>
      <c r="AY24" s="43"/>
      <c r="AZ24" s="43"/>
      <c r="BA24" s="43">
        <v>4.3835610618265797</v>
      </c>
      <c r="BB24" s="43"/>
      <c r="BC24" s="43"/>
      <c r="BD24" s="43" t="s">
        <v>14009</v>
      </c>
      <c r="BE24" s="43"/>
    </row>
    <row r="25" spans="1:57" x14ac:dyDescent="0.2">
      <c r="A25" s="119"/>
      <c r="B25" s="43">
        <v>1</v>
      </c>
      <c r="C25" s="43" t="s">
        <v>200</v>
      </c>
      <c r="D25" s="119"/>
      <c r="E25" s="43"/>
      <c r="F25" s="43"/>
      <c r="G25" s="43" t="s">
        <v>12394</v>
      </c>
      <c r="H25" s="43" t="s">
        <v>11553</v>
      </c>
      <c r="I25" s="43" t="s">
        <v>14435</v>
      </c>
      <c r="J25" s="43"/>
      <c r="K25" s="43"/>
      <c r="L25" s="43"/>
      <c r="M25" s="43"/>
      <c r="N25" s="43"/>
      <c r="O25" s="43"/>
      <c r="P25" s="43"/>
      <c r="Q25" s="43">
        <v>8.1999999999999993</v>
      </c>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v>27</v>
      </c>
      <c r="AU25" s="43"/>
      <c r="AV25" s="43"/>
      <c r="AW25" s="43"/>
      <c r="AX25" s="43"/>
      <c r="AY25" s="43"/>
      <c r="AZ25" s="43"/>
      <c r="BA25" s="43">
        <v>3.5417303966554501</v>
      </c>
      <c r="BB25" s="43"/>
      <c r="BC25" s="43"/>
      <c r="BD25" s="43" t="s">
        <v>14009</v>
      </c>
      <c r="BE25" s="43"/>
    </row>
    <row r="26" spans="1:57" x14ac:dyDescent="0.2">
      <c r="A26" s="119"/>
      <c r="B26" s="43">
        <v>1</v>
      </c>
      <c r="C26" s="43" t="s">
        <v>200</v>
      </c>
      <c r="D26" s="119"/>
      <c r="E26" s="43"/>
      <c r="F26" s="43"/>
      <c r="G26" s="43" t="s">
        <v>12394</v>
      </c>
      <c r="H26" s="43" t="s">
        <v>11553</v>
      </c>
      <c r="I26" s="43" t="s">
        <v>14435</v>
      </c>
      <c r="J26" s="43"/>
      <c r="K26" s="43"/>
      <c r="L26" s="43"/>
      <c r="M26" s="43"/>
      <c r="N26" s="43"/>
      <c r="O26" s="43"/>
      <c r="P26" s="43"/>
      <c r="Q26" s="43">
        <v>8.1999999999999993</v>
      </c>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v>32.5</v>
      </c>
      <c r="AU26" s="43"/>
      <c r="AV26" s="43"/>
      <c r="AW26" s="43"/>
      <c r="AX26" s="43"/>
      <c r="AY26" s="43"/>
      <c r="AZ26" s="43"/>
      <c r="BA26" s="43">
        <v>2.09144828523843</v>
      </c>
      <c r="BB26" s="43"/>
      <c r="BC26" s="43"/>
      <c r="BD26" s="43" t="s">
        <v>14009</v>
      </c>
      <c r="BE26" s="43"/>
    </row>
    <row r="27" spans="1:57" x14ac:dyDescent="0.2">
      <c r="A27" s="119"/>
      <c r="B27" s="43">
        <v>1</v>
      </c>
      <c r="C27" s="43" t="s">
        <v>14538</v>
      </c>
      <c r="D27" s="119" t="s">
        <v>3526</v>
      </c>
      <c r="E27" s="43" t="s">
        <v>3530</v>
      </c>
      <c r="F27" s="43">
        <v>2020</v>
      </c>
      <c r="G27" s="43" t="s">
        <v>12396</v>
      </c>
      <c r="H27" s="43" t="s">
        <v>11553</v>
      </c>
      <c r="I27" s="43" t="s">
        <v>14436</v>
      </c>
      <c r="J27" s="43"/>
      <c r="K27" s="43">
        <v>213.5</v>
      </c>
      <c r="L27" s="43"/>
      <c r="M27" s="43">
        <v>10.606601717798213</v>
      </c>
      <c r="N27" s="204">
        <v>8.23</v>
      </c>
      <c r="O27" s="43"/>
      <c r="P27" s="43"/>
      <c r="R27" s="43"/>
      <c r="S27" s="43"/>
      <c r="T27" s="204">
        <v>2278</v>
      </c>
      <c r="U27" s="43"/>
      <c r="V27" s="204">
        <v>104.65180361560904</v>
      </c>
      <c r="W27" s="43">
        <v>1693</v>
      </c>
      <c r="X27" s="43"/>
      <c r="Y27" s="43">
        <v>247.48737341529164</v>
      </c>
      <c r="Z27" s="43"/>
      <c r="AA27" s="43"/>
      <c r="AB27" s="43"/>
      <c r="AC27" s="43">
        <v>5.3</v>
      </c>
      <c r="AD27" s="43"/>
      <c r="AE27" s="43">
        <v>0.28284271247461928</v>
      </c>
      <c r="AF27" s="43">
        <v>332.5</v>
      </c>
      <c r="AG27" s="43"/>
      <c r="AH27" s="43">
        <v>16.263455967290593</v>
      </c>
      <c r="AI27" s="43">
        <v>1467</v>
      </c>
      <c r="AJ27" s="43"/>
      <c r="AK27" s="43">
        <v>72.124891681027847</v>
      </c>
      <c r="AL27" s="43"/>
      <c r="AM27" s="43"/>
      <c r="AN27" s="43"/>
      <c r="AO27" s="43"/>
      <c r="AP27" s="43"/>
      <c r="AQ27" s="43"/>
      <c r="AR27" s="43"/>
      <c r="AS27" s="43"/>
      <c r="AT27" s="204">
        <v>27</v>
      </c>
      <c r="AU27" s="43"/>
      <c r="AV27" s="43"/>
      <c r="AW27" s="204">
        <v>35</v>
      </c>
      <c r="AX27" s="43"/>
      <c r="AY27" s="43"/>
      <c r="AZ27" s="43">
        <v>7</v>
      </c>
      <c r="BA27" s="43">
        <v>191</v>
      </c>
      <c r="BB27" s="43"/>
      <c r="BC27" s="43">
        <v>61</v>
      </c>
      <c r="BD27" s="43" t="s">
        <v>14010</v>
      </c>
      <c r="BE27" s="43"/>
    </row>
    <row r="28" spans="1:57" x14ac:dyDescent="0.2">
      <c r="A28" s="119"/>
      <c r="B28" s="43">
        <v>1</v>
      </c>
      <c r="C28" s="43" t="s">
        <v>14538</v>
      </c>
      <c r="D28" s="119"/>
      <c r="E28" s="43"/>
      <c r="F28" s="43"/>
      <c r="G28" s="43" t="s">
        <v>12396</v>
      </c>
      <c r="H28" s="43" t="s">
        <v>11553</v>
      </c>
      <c r="I28" s="43" t="s">
        <v>14436</v>
      </c>
      <c r="J28" s="43"/>
      <c r="K28" s="43">
        <v>550.5</v>
      </c>
      <c r="L28" s="43"/>
      <c r="M28" s="43">
        <v>26.16295090390226</v>
      </c>
      <c r="N28" s="204">
        <v>7.92</v>
      </c>
      <c r="O28" s="43"/>
      <c r="P28" s="43"/>
      <c r="R28" s="43"/>
      <c r="S28" s="43"/>
      <c r="T28" s="204">
        <v>2323.5</v>
      </c>
      <c r="U28" s="43"/>
      <c r="V28" s="204">
        <v>106.77312395916867</v>
      </c>
      <c r="W28" s="43">
        <v>2012</v>
      </c>
      <c r="X28" s="43"/>
      <c r="Y28" s="43">
        <v>158.39191898578665</v>
      </c>
      <c r="Z28" s="43"/>
      <c r="AA28" s="43"/>
      <c r="AB28" s="43"/>
      <c r="AC28" s="43">
        <v>3.2</v>
      </c>
      <c r="AD28" s="43"/>
      <c r="AE28" s="43">
        <v>0.14142135623730931</v>
      </c>
      <c r="AF28" s="43">
        <v>201.5</v>
      </c>
      <c r="AG28" s="43"/>
      <c r="AH28" s="43">
        <v>9.1923881554251174</v>
      </c>
      <c r="AI28" s="43">
        <v>1837.5</v>
      </c>
      <c r="AJ28" s="43"/>
      <c r="AK28" s="43">
        <v>88.388347648318444</v>
      </c>
      <c r="AL28" s="43"/>
      <c r="AM28" s="43"/>
      <c r="AN28" s="43"/>
      <c r="AO28" s="43"/>
      <c r="AP28" s="43"/>
      <c r="AQ28" s="43"/>
      <c r="AR28" s="43"/>
      <c r="AS28" s="43"/>
      <c r="AT28" s="204">
        <v>27</v>
      </c>
      <c r="AU28" s="43"/>
      <c r="AV28" s="43"/>
      <c r="AW28" s="204">
        <v>35</v>
      </c>
      <c r="AX28" s="43"/>
      <c r="AY28" s="43"/>
      <c r="AZ28" s="43">
        <v>4</v>
      </c>
      <c r="BA28" s="43">
        <v>185</v>
      </c>
      <c r="BB28" s="43"/>
      <c r="BC28" s="43">
        <v>47</v>
      </c>
      <c r="BD28" s="43" t="s">
        <v>14010</v>
      </c>
      <c r="BE28" s="43"/>
    </row>
    <row r="29" spans="1:57" x14ac:dyDescent="0.2">
      <c r="A29" s="119"/>
      <c r="B29" s="43">
        <v>1</v>
      </c>
      <c r="C29" s="43" t="s">
        <v>14538</v>
      </c>
      <c r="D29" s="119"/>
      <c r="E29" s="43"/>
      <c r="F29" s="43"/>
      <c r="G29" s="43" t="s">
        <v>12396</v>
      </c>
      <c r="H29" s="43" t="s">
        <v>11553</v>
      </c>
      <c r="I29" s="43" t="s">
        <v>14436</v>
      </c>
      <c r="J29" s="43"/>
      <c r="K29" s="43">
        <v>1119</v>
      </c>
      <c r="L29" s="43"/>
      <c r="M29" s="43">
        <v>42.426406871192853</v>
      </c>
      <c r="N29" s="204">
        <v>7.65</v>
      </c>
      <c r="O29" s="43"/>
      <c r="P29" s="43"/>
      <c r="R29" s="43"/>
      <c r="S29" s="43"/>
      <c r="T29" s="204">
        <v>2273</v>
      </c>
      <c r="U29" s="43"/>
      <c r="V29" s="204">
        <v>84.852813742385706</v>
      </c>
      <c r="W29" s="43">
        <v>2121.5</v>
      </c>
      <c r="X29" s="43"/>
      <c r="Y29" s="43">
        <v>106.77312395916867</v>
      </c>
      <c r="Z29" s="43"/>
      <c r="AA29" s="43"/>
      <c r="AB29" s="43"/>
      <c r="AC29" s="43">
        <v>1.85</v>
      </c>
      <c r="AD29" s="43"/>
      <c r="AE29" s="43">
        <v>7.0710678118654655E-2</v>
      </c>
      <c r="AF29" s="43">
        <v>116</v>
      </c>
      <c r="AG29" s="43"/>
      <c r="AH29" s="43">
        <v>4.2426406871192848</v>
      </c>
      <c r="AI29" s="43">
        <v>1992</v>
      </c>
      <c r="AJ29" s="43"/>
      <c r="AK29" s="43">
        <v>76.367532368147138</v>
      </c>
      <c r="AL29" s="43"/>
      <c r="AM29" s="43"/>
      <c r="AN29" s="43"/>
      <c r="AO29" s="43"/>
      <c r="AP29" s="43"/>
      <c r="AQ29" s="43"/>
      <c r="AR29" s="43"/>
      <c r="AS29" s="43"/>
      <c r="AT29" s="204">
        <v>27</v>
      </c>
      <c r="AU29" s="43"/>
      <c r="AV29" s="43"/>
      <c r="AW29" s="204">
        <v>35</v>
      </c>
      <c r="AX29" s="43"/>
      <c r="AY29" s="43"/>
      <c r="AZ29" s="43">
        <v>4</v>
      </c>
      <c r="BA29" s="43">
        <v>199</v>
      </c>
      <c r="BB29" s="43"/>
      <c r="BC29" s="43">
        <v>65</v>
      </c>
      <c r="BD29" s="43" t="s">
        <v>14010</v>
      </c>
      <c r="BE29" s="43"/>
    </row>
    <row r="30" spans="1:57" x14ac:dyDescent="0.2">
      <c r="A30" s="119"/>
      <c r="B30" s="43">
        <v>1</v>
      </c>
      <c r="C30" s="43" t="s">
        <v>14538</v>
      </c>
      <c r="D30" s="119"/>
      <c r="E30" s="43"/>
      <c r="F30" s="43"/>
      <c r="G30" s="43" t="s">
        <v>12396</v>
      </c>
      <c r="H30" s="43" t="s">
        <v>11553</v>
      </c>
      <c r="I30" s="43" t="s">
        <v>14436</v>
      </c>
      <c r="J30" s="43"/>
      <c r="K30" s="43">
        <v>214.5</v>
      </c>
      <c r="L30" s="43"/>
      <c r="M30" s="43">
        <v>23.334523779156068</v>
      </c>
      <c r="N30" s="204">
        <v>8.23</v>
      </c>
      <c r="O30" s="43"/>
      <c r="P30" s="43"/>
      <c r="R30" s="43"/>
      <c r="S30" s="43"/>
      <c r="T30" s="204">
        <v>2224.5</v>
      </c>
      <c r="U30" s="43"/>
      <c r="V30" s="204">
        <v>222.73863607376248</v>
      </c>
      <c r="W30" s="43">
        <v>1724</v>
      </c>
      <c r="X30" s="43"/>
      <c r="Y30" s="43">
        <v>247.48737341529164</v>
      </c>
      <c r="Z30" s="43"/>
      <c r="AA30" s="43"/>
      <c r="AB30" s="43"/>
      <c r="AC30" s="43">
        <v>5.0999999999999996</v>
      </c>
      <c r="AD30" s="43"/>
      <c r="AE30" s="43">
        <v>0.5656854249492379</v>
      </c>
      <c r="AF30" s="43">
        <v>320.5</v>
      </c>
      <c r="AG30" s="43"/>
      <c r="AH30" s="43">
        <v>34.648232278140831</v>
      </c>
      <c r="AI30" s="43">
        <v>1440.5</v>
      </c>
      <c r="AJ30" s="43"/>
      <c r="AK30" s="43">
        <v>153.4421715174808</v>
      </c>
      <c r="AL30" s="43"/>
      <c r="AM30" s="43"/>
      <c r="AN30" s="43"/>
      <c r="AO30" s="43"/>
      <c r="AP30" s="43"/>
      <c r="AQ30" s="43"/>
      <c r="AR30" s="43"/>
      <c r="AS30" s="43"/>
      <c r="AT30" s="204">
        <v>27</v>
      </c>
      <c r="AU30" s="43"/>
      <c r="AV30" s="43"/>
      <c r="AW30" s="204">
        <v>35</v>
      </c>
      <c r="AX30" s="43"/>
      <c r="AY30" s="43"/>
      <c r="AZ30" s="43">
        <v>27</v>
      </c>
      <c r="BA30" s="43">
        <v>221</v>
      </c>
      <c r="BB30" s="43"/>
      <c r="BC30" s="43">
        <v>49</v>
      </c>
      <c r="BD30" s="43" t="s">
        <v>14010</v>
      </c>
      <c r="BE30" s="43"/>
    </row>
    <row r="31" spans="1:57" x14ac:dyDescent="0.2">
      <c r="A31" s="119"/>
      <c r="B31" s="43">
        <v>1</v>
      </c>
      <c r="C31" s="43" t="s">
        <v>14538</v>
      </c>
      <c r="D31" s="119"/>
      <c r="E31" s="43"/>
      <c r="F31" s="43"/>
      <c r="G31" s="43" t="s">
        <v>12396</v>
      </c>
      <c r="H31" s="43" t="s">
        <v>11553</v>
      </c>
      <c r="I31" s="43" t="s">
        <v>14436</v>
      </c>
      <c r="J31" s="43"/>
      <c r="K31" s="43">
        <v>482.5</v>
      </c>
      <c r="L31" s="43"/>
      <c r="M31" s="43">
        <v>50.204581464244875</v>
      </c>
      <c r="N31" s="204">
        <v>7.95</v>
      </c>
      <c r="O31" s="43"/>
      <c r="P31" s="43"/>
      <c r="R31" s="43"/>
      <c r="S31" s="43"/>
      <c r="T31" s="204">
        <v>2214.5</v>
      </c>
      <c r="U31" s="43"/>
      <c r="V31" s="204">
        <v>222.73863607376248</v>
      </c>
      <c r="W31" s="43">
        <v>1963.5</v>
      </c>
      <c r="X31" s="43"/>
      <c r="Y31" s="43">
        <v>163.34166645409249</v>
      </c>
      <c r="Z31" s="43"/>
      <c r="AA31" s="43"/>
      <c r="AB31" s="43"/>
      <c r="AC31" s="43">
        <v>3.25</v>
      </c>
      <c r="AD31" s="43"/>
      <c r="AE31" s="43">
        <v>0.35355339059327379</v>
      </c>
      <c r="AF31" s="43">
        <v>203</v>
      </c>
      <c r="AG31" s="43"/>
      <c r="AH31" s="43">
        <v>21.213203435596427</v>
      </c>
      <c r="AI31" s="43">
        <v>1721</v>
      </c>
      <c r="AJ31" s="43"/>
      <c r="AK31" s="43">
        <v>179.60512242138307</v>
      </c>
      <c r="AL31" s="43"/>
      <c r="AM31" s="43"/>
      <c r="AN31" s="43"/>
      <c r="AO31" s="43"/>
      <c r="AP31" s="43"/>
      <c r="AQ31" s="43"/>
      <c r="AR31" s="43"/>
      <c r="AS31" s="43"/>
      <c r="AT31" s="204">
        <v>27</v>
      </c>
      <c r="AU31" s="43"/>
      <c r="AV31" s="43"/>
      <c r="AW31" s="204">
        <v>35</v>
      </c>
      <c r="AX31" s="43"/>
      <c r="AY31" s="43"/>
      <c r="AZ31" s="43">
        <v>12</v>
      </c>
      <c r="BA31" s="43">
        <v>207</v>
      </c>
      <c r="BB31" s="43"/>
      <c r="BC31" s="43">
        <v>61</v>
      </c>
      <c r="BD31" s="43" t="s">
        <v>14010</v>
      </c>
      <c r="BE31" s="43"/>
    </row>
    <row r="32" spans="1:57" x14ac:dyDescent="0.2">
      <c r="A32" s="119"/>
      <c r="B32" s="43">
        <v>1</v>
      </c>
      <c r="C32" s="43" t="s">
        <v>14538</v>
      </c>
      <c r="D32" s="119"/>
      <c r="E32" s="43"/>
      <c r="F32" s="43"/>
      <c r="G32" s="43" t="s">
        <v>12396</v>
      </c>
      <c r="H32" s="43" t="s">
        <v>11553</v>
      </c>
      <c r="I32" s="43" t="s">
        <v>14436</v>
      </c>
      <c r="J32" s="43"/>
      <c r="K32" s="43">
        <v>1093.5</v>
      </c>
      <c r="L32" s="43"/>
      <c r="M32" s="43">
        <v>86.974134085945352</v>
      </c>
      <c r="N32" s="204">
        <v>7.65</v>
      </c>
      <c r="O32" s="43"/>
      <c r="P32" s="43"/>
      <c r="R32" s="43"/>
      <c r="S32" s="43"/>
      <c r="T32" s="204">
        <v>2247.5</v>
      </c>
      <c r="U32" s="43"/>
      <c r="V32" s="204">
        <v>176.06958851545033</v>
      </c>
      <c r="W32" s="43">
        <v>2153.5</v>
      </c>
      <c r="X32" s="43"/>
      <c r="Y32" s="43">
        <v>109.60155108391487</v>
      </c>
      <c r="Z32" s="43"/>
      <c r="AA32" s="43"/>
      <c r="AB32" s="43"/>
      <c r="AC32" s="43">
        <v>1.9</v>
      </c>
      <c r="AD32" s="43"/>
      <c r="AE32" s="43">
        <v>0.14142135623730948</v>
      </c>
      <c r="AF32" s="43">
        <v>117</v>
      </c>
      <c r="AG32" s="43"/>
      <c r="AH32" s="43">
        <v>9.8994949366116654</v>
      </c>
      <c r="AI32" s="43">
        <v>1964.5</v>
      </c>
      <c r="AJ32" s="43"/>
      <c r="AK32" s="43">
        <v>157.68481220460009</v>
      </c>
      <c r="AL32" s="43"/>
      <c r="AM32" s="43"/>
      <c r="AN32" s="43"/>
      <c r="AO32" s="43"/>
      <c r="AP32" s="43"/>
      <c r="AQ32" s="43"/>
      <c r="AR32" s="43"/>
      <c r="AS32" s="43"/>
      <c r="AT32" s="204">
        <v>27</v>
      </c>
      <c r="AU32" s="43"/>
      <c r="AV32" s="43"/>
      <c r="AW32" s="204">
        <v>35</v>
      </c>
      <c r="AX32" s="43"/>
      <c r="AY32" s="43"/>
      <c r="AZ32" s="43">
        <v>12</v>
      </c>
      <c r="BA32" s="43">
        <v>171</v>
      </c>
      <c r="BB32" s="43"/>
      <c r="BC32" s="43">
        <v>39</v>
      </c>
      <c r="BD32" s="43" t="s">
        <v>14010</v>
      </c>
      <c r="BE32" s="43"/>
    </row>
    <row r="33" spans="1:57" x14ac:dyDescent="0.2">
      <c r="A33" s="119"/>
      <c r="B33" s="43">
        <v>1</v>
      </c>
      <c r="C33" s="43" t="s">
        <v>14538</v>
      </c>
      <c r="D33" s="119"/>
      <c r="E33" s="43"/>
      <c r="F33" s="43"/>
      <c r="G33" s="43" t="s">
        <v>12397</v>
      </c>
      <c r="H33" s="43" t="s">
        <v>11553</v>
      </c>
      <c r="I33" s="43" t="s">
        <v>14436</v>
      </c>
      <c r="J33" s="43"/>
      <c r="K33" s="43">
        <v>215.5</v>
      </c>
      <c r="L33" s="43"/>
      <c r="M33" s="43">
        <v>7.7781745930520225</v>
      </c>
      <c r="N33" s="204">
        <v>8.24</v>
      </c>
      <c r="O33" s="43"/>
      <c r="P33" s="43"/>
      <c r="R33" s="43"/>
      <c r="S33" s="43"/>
      <c r="T33" s="204">
        <v>2325.5</v>
      </c>
      <c r="U33" s="43"/>
      <c r="V33" s="204">
        <v>75.660425586960585</v>
      </c>
      <c r="W33" s="43">
        <v>1710</v>
      </c>
      <c r="X33" s="43"/>
      <c r="Y33" s="43">
        <v>251.73001410241091</v>
      </c>
      <c r="Z33" s="43"/>
      <c r="AA33" s="43"/>
      <c r="AB33" s="43"/>
      <c r="AC33" s="43">
        <v>5.4499999999999993</v>
      </c>
      <c r="AD33" s="43"/>
      <c r="AE33" s="43">
        <v>0.21213203435596412</v>
      </c>
      <c r="AF33" s="43">
        <v>341.5</v>
      </c>
      <c r="AG33" s="43"/>
      <c r="AH33" s="43">
        <v>12.020815280171307</v>
      </c>
      <c r="AI33" s="43">
        <v>1495</v>
      </c>
      <c r="AJ33" s="43"/>
      <c r="AK33" s="43">
        <v>52.32590180780452</v>
      </c>
      <c r="AL33" s="43"/>
      <c r="AM33" s="43"/>
      <c r="AN33" s="43"/>
      <c r="AO33" s="43"/>
      <c r="AP33" s="43"/>
      <c r="AQ33" s="43"/>
      <c r="AR33" s="43"/>
      <c r="AS33" s="43"/>
      <c r="AT33" s="204">
        <v>27</v>
      </c>
      <c r="AU33" s="43"/>
      <c r="AV33" s="43"/>
      <c r="AW33" s="204">
        <v>35</v>
      </c>
      <c r="AX33" s="43"/>
      <c r="AY33" s="43"/>
      <c r="AZ33" s="43">
        <v>9</v>
      </c>
      <c r="BA33" s="43">
        <v>2256</v>
      </c>
      <c r="BB33" s="43"/>
      <c r="BC33" s="43">
        <v>299</v>
      </c>
      <c r="BD33" s="43" t="s">
        <v>14010</v>
      </c>
      <c r="BE33" s="43"/>
    </row>
    <row r="34" spans="1:57" x14ac:dyDescent="0.2">
      <c r="A34" s="119"/>
      <c r="B34" s="43">
        <v>1</v>
      </c>
      <c r="C34" s="43" t="s">
        <v>14538</v>
      </c>
      <c r="D34" s="119"/>
      <c r="E34" s="43"/>
      <c r="F34" s="43"/>
      <c r="G34" s="43" t="s">
        <v>12397</v>
      </c>
      <c r="H34" s="43" t="s">
        <v>11553</v>
      </c>
      <c r="I34" s="43" t="s">
        <v>14436</v>
      </c>
      <c r="J34" s="43"/>
      <c r="K34" s="43">
        <v>215.5</v>
      </c>
      <c r="L34" s="43"/>
      <c r="M34" s="43">
        <v>7.7781745930520225</v>
      </c>
      <c r="N34" s="204">
        <v>8.24</v>
      </c>
      <c r="O34" s="43"/>
      <c r="P34" s="43"/>
      <c r="R34" s="43"/>
      <c r="S34" s="43"/>
      <c r="T34" s="204">
        <v>2325.5</v>
      </c>
      <c r="U34" s="43"/>
      <c r="V34" s="204">
        <v>75.660425586960585</v>
      </c>
      <c r="W34" s="43">
        <v>1710</v>
      </c>
      <c r="X34" s="43"/>
      <c r="Y34" s="43">
        <v>251.73001410241091</v>
      </c>
      <c r="Z34" s="43"/>
      <c r="AA34" s="43"/>
      <c r="AB34" s="43"/>
      <c r="AC34" s="43">
        <v>5.4499999999999993</v>
      </c>
      <c r="AD34" s="43"/>
      <c r="AE34" s="43">
        <v>0.21213203435596412</v>
      </c>
      <c r="AF34" s="43">
        <v>341.5</v>
      </c>
      <c r="AG34" s="43"/>
      <c r="AH34" s="43">
        <v>12.020815280171307</v>
      </c>
      <c r="AI34" s="43">
        <v>1495</v>
      </c>
      <c r="AJ34" s="43"/>
      <c r="AK34" s="43">
        <v>52.32590180780452</v>
      </c>
      <c r="AL34" s="43"/>
      <c r="AM34" s="43"/>
      <c r="AN34" s="43"/>
      <c r="AO34" s="43"/>
      <c r="AP34" s="43"/>
      <c r="AQ34" s="43"/>
      <c r="AR34" s="43"/>
      <c r="AS34" s="43"/>
      <c r="AT34" s="204">
        <v>27</v>
      </c>
      <c r="AU34" s="43"/>
      <c r="AV34" s="43"/>
      <c r="AW34" s="204">
        <v>35</v>
      </c>
      <c r="AX34" s="43"/>
      <c r="AY34" s="43"/>
      <c r="AZ34" s="43">
        <v>3</v>
      </c>
      <c r="BA34" s="43">
        <v>2573</v>
      </c>
      <c r="BB34" s="43"/>
      <c r="BC34" s="43">
        <v>458</v>
      </c>
      <c r="BD34" s="43" t="s">
        <v>14010</v>
      </c>
      <c r="BE34" s="43"/>
    </row>
    <row r="35" spans="1:57" x14ac:dyDescent="0.2">
      <c r="A35" s="119"/>
      <c r="B35" s="43">
        <v>1</v>
      </c>
      <c r="C35" s="43" t="s">
        <v>14538</v>
      </c>
      <c r="D35" s="119"/>
      <c r="E35" s="43"/>
      <c r="F35" s="43"/>
      <c r="G35" s="43" t="s">
        <v>12397</v>
      </c>
      <c r="H35" s="43" t="s">
        <v>11553</v>
      </c>
      <c r="I35" s="43" t="s">
        <v>14436</v>
      </c>
      <c r="J35" s="43"/>
      <c r="K35" s="43">
        <v>488.5</v>
      </c>
      <c r="L35" s="43"/>
      <c r="M35" s="43">
        <v>14.849242404917497</v>
      </c>
      <c r="N35" s="204">
        <v>7.96</v>
      </c>
      <c r="O35" s="43"/>
      <c r="P35" s="43"/>
      <c r="R35" s="43"/>
      <c r="S35" s="43"/>
      <c r="T35" s="204">
        <v>2326</v>
      </c>
      <c r="U35" s="43"/>
      <c r="V35" s="204">
        <v>66.468037431535464</v>
      </c>
      <c r="W35" s="43">
        <v>1956</v>
      </c>
      <c r="X35" s="43"/>
      <c r="Y35" s="43">
        <v>166.87720036002523</v>
      </c>
      <c r="Z35" s="43"/>
      <c r="AA35" s="43"/>
      <c r="AB35" s="43"/>
      <c r="AC35" s="43">
        <v>3.5</v>
      </c>
      <c r="AD35" s="43"/>
      <c r="AE35" s="43">
        <v>0.14142135623730964</v>
      </c>
      <c r="AF35" s="43">
        <v>218</v>
      </c>
      <c r="AG35" s="43"/>
      <c r="AH35" s="43">
        <v>7.0710678118654755</v>
      </c>
      <c r="AI35" s="43">
        <v>1800</v>
      </c>
      <c r="AJ35" s="43"/>
      <c r="AK35" s="43">
        <v>53.740115370177612</v>
      </c>
      <c r="AL35" s="43"/>
      <c r="AM35" s="43"/>
      <c r="AN35" s="43"/>
      <c r="AO35" s="43"/>
      <c r="AP35" s="43"/>
      <c r="AQ35" s="43"/>
      <c r="AR35" s="43"/>
      <c r="AS35" s="43"/>
      <c r="AT35" s="204">
        <v>27</v>
      </c>
      <c r="AU35" s="43"/>
      <c r="AV35" s="43"/>
      <c r="AW35" s="204">
        <v>35</v>
      </c>
      <c r="AX35" s="43"/>
      <c r="AY35" s="43"/>
      <c r="AZ35" s="43">
        <v>3</v>
      </c>
      <c r="BA35" s="43">
        <v>1549</v>
      </c>
      <c r="BB35" s="43"/>
      <c r="BC35" s="43">
        <v>880</v>
      </c>
      <c r="BD35" s="43" t="s">
        <v>14010</v>
      </c>
      <c r="BE35" s="43"/>
    </row>
    <row r="36" spans="1:57" x14ac:dyDescent="0.2">
      <c r="A36" s="119"/>
      <c r="B36" s="43">
        <v>1</v>
      </c>
      <c r="C36" s="43" t="s">
        <v>14538</v>
      </c>
      <c r="D36" s="119"/>
      <c r="E36" s="43"/>
      <c r="F36" s="43"/>
      <c r="G36" s="43" t="s">
        <v>12397</v>
      </c>
      <c r="H36" s="43" t="s">
        <v>11553</v>
      </c>
      <c r="I36" s="43" t="s">
        <v>14436</v>
      </c>
      <c r="J36" s="43"/>
      <c r="K36" s="43">
        <v>488.5</v>
      </c>
      <c r="L36" s="43"/>
      <c r="M36" s="43">
        <v>14.849242404917497</v>
      </c>
      <c r="N36" s="204">
        <v>7.96</v>
      </c>
      <c r="O36" s="43"/>
      <c r="P36" s="43"/>
      <c r="R36" s="43"/>
      <c r="S36" s="43"/>
      <c r="T36" s="204">
        <v>2326</v>
      </c>
      <c r="U36" s="43"/>
      <c r="V36" s="204">
        <v>66.468037431535464</v>
      </c>
      <c r="W36" s="43">
        <v>1956</v>
      </c>
      <c r="X36" s="43"/>
      <c r="Y36" s="43">
        <v>166.87720036002523</v>
      </c>
      <c r="Z36" s="43"/>
      <c r="AA36" s="43"/>
      <c r="AB36" s="43"/>
      <c r="AC36" s="43">
        <v>3.5</v>
      </c>
      <c r="AD36" s="43"/>
      <c r="AE36" s="43">
        <v>0.14142135623730964</v>
      </c>
      <c r="AF36" s="43">
        <v>218</v>
      </c>
      <c r="AG36" s="43"/>
      <c r="AH36" s="43">
        <v>7.0710678118654755</v>
      </c>
      <c r="AI36" s="43">
        <v>1800</v>
      </c>
      <c r="AJ36" s="43"/>
      <c r="AK36" s="43">
        <v>53.740115370177612</v>
      </c>
      <c r="AL36" s="43"/>
      <c r="AM36" s="43"/>
      <c r="AN36" s="43"/>
      <c r="AO36" s="43"/>
      <c r="AP36" s="43"/>
      <c r="AQ36" s="43"/>
      <c r="AR36" s="43"/>
      <c r="AS36" s="43"/>
      <c r="AT36" s="204">
        <v>27</v>
      </c>
      <c r="AU36" s="43"/>
      <c r="AV36" s="43"/>
      <c r="AW36" s="204">
        <v>35</v>
      </c>
      <c r="AX36" s="43"/>
      <c r="AY36" s="43"/>
      <c r="AZ36" s="43">
        <v>3</v>
      </c>
      <c r="BA36" s="43">
        <v>2357</v>
      </c>
      <c r="BB36" s="43"/>
      <c r="BC36" s="43">
        <v>472</v>
      </c>
      <c r="BD36" s="43" t="s">
        <v>14010</v>
      </c>
      <c r="BE36" s="43"/>
    </row>
    <row r="37" spans="1:57" x14ac:dyDescent="0.2">
      <c r="A37" s="119"/>
      <c r="B37" s="43">
        <v>1</v>
      </c>
      <c r="C37" s="43" t="s">
        <v>14538</v>
      </c>
      <c r="D37" s="119"/>
      <c r="E37" s="43"/>
      <c r="F37" s="43"/>
      <c r="G37" s="43" t="s">
        <v>12397</v>
      </c>
      <c r="H37" s="43" t="s">
        <v>11553</v>
      </c>
      <c r="I37" s="43" t="s">
        <v>14436</v>
      </c>
      <c r="J37" s="43"/>
      <c r="K37" s="43">
        <v>1029.5</v>
      </c>
      <c r="L37" s="43"/>
      <c r="M37" s="43">
        <v>21.920310216782973</v>
      </c>
      <c r="N37" s="204">
        <v>7.69</v>
      </c>
      <c r="O37" s="43"/>
      <c r="P37" s="43"/>
      <c r="R37" s="43"/>
      <c r="S37" s="43"/>
      <c r="T37" s="204">
        <v>2337.5</v>
      </c>
      <c r="U37" s="43"/>
      <c r="V37" s="204">
        <v>48.790367901871782</v>
      </c>
      <c r="W37" s="43">
        <v>2134</v>
      </c>
      <c r="X37" s="43"/>
      <c r="Y37" s="43">
        <v>113.13708498984761</v>
      </c>
      <c r="Z37" s="43"/>
      <c r="AA37" s="43"/>
      <c r="AB37" s="43"/>
      <c r="AC37" s="43">
        <v>2.1</v>
      </c>
      <c r="AD37" s="43"/>
      <c r="AE37" s="43">
        <v>0</v>
      </c>
      <c r="AF37" s="43">
        <v>131</v>
      </c>
      <c r="AG37" s="43"/>
      <c r="AH37" s="43">
        <v>2.8284271247461903</v>
      </c>
      <c r="AI37" s="43">
        <v>2023.5</v>
      </c>
      <c r="AJ37" s="43"/>
      <c r="AK37" s="43">
        <v>43.133513652379399</v>
      </c>
      <c r="AL37" s="43"/>
      <c r="AM37" s="43"/>
      <c r="AN37" s="43"/>
      <c r="AO37" s="43"/>
      <c r="AP37" s="43"/>
      <c r="AQ37" s="43"/>
      <c r="AR37" s="43"/>
      <c r="AS37" s="43"/>
      <c r="AT37" s="204">
        <v>27</v>
      </c>
      <c r="AU37" s="43"/>
      <c r="AV37" s="43"/>
      <c r="AW37" s="204">
        <v>35</v>
      </c>
      <c r="AX37" s="43"/>
      <c r="AY37" s="43"/>
      <c r="AZ37" s="43">
        <v>3</v>
      </c>
      <c r="BA37" s="43">
        <v>1004</v>
      </c>
      <c r="BB37" s="43"/>
      <c r="BC37" s="43">
        <v>630</v>
      </c>
      <c r="BD37" s="43" t="s">
        <v>14010</v>
      </c>
      <c r="BE37" s="43"/>
    </row>
    <row r="38" spans="1:57" ht="16" customHeight="1" x14ac:dyDescent="0.2">
      <c r="A38" s="119"/>
      <c r="B38" s="43">
        <v>1</v>
      </c>
      <c r="C38" s="43" t="s">
        <v>14538</v>
      </c>
      <c r="D38" s="119"/>
      <c r="E38" s="43"/>
      <c r="F38" s="43"/>
      <c r="G38" s="43" t="s">
        <v>12397</v>
      </c>
      <c r="H38" s="43" t="s">
        <v>11553</v>
      </c>
      <c r="I38" s="43" t="s">
        <v>14436</v>
      </c>
      <c r="J38" s="43"/>
      <c r="K38" s="43">
        <v>1029.5</v>
      </c>
      <c r="L38" s="43"/>
      <c r="M38" s="43">
        <v>21.920310216782973</v>
      </c>
      <c r="N38" s="204">
        <v>7.69</v>
      </c>
      <c r="O38" s="43"/>
      <c r="P38" s="43"/>
      <c r="R38" s="43"/>
      <c r="S38" s="43"/>
      <c r="T38" s="204">
        <v>2337.5</v>
      </c>
      <c r="U38" s="43"/>
      <c r="V38" s="204">
        <v>48.790367901871782</v>
      </c>
      <c r="W38" s="43">
        <v>2134</v>
      </c>
      <c r="X38" s="43"/>
      <c r="Y38" s="43">
        <v>113.13708498984761</v>
      </c>
      <c r="Z38" s="43"/>
      <c r="AA38" s="43"/>
      <c r="AB38" s="43"/>
      <c r="AC38" s="43">
        <v>2.1</v>
      </c>
      <c r="AD38" s="43"/>
      <c r="AE38" s="43">
        <v>0</v>
      </c>
      <c r="AF38" s="43">
        <v>131</v>
      </c>
      <c r="AG38" s="43"/>
      <c r="AH38" s="43">
        <v>2.8284271247461903</v>
      </c>
      <c r="AI38" s="43">
        <v>2023.5</v>
      </c>
      <c r="AJ38" s="43"/>
      <c r="AK38" s="43">
        <v>43.133513652379399</v>
      </c>
      <c r="AL38" s="43"/>
      <c r="AM38" s="43"/>
      <c r="AN38" s="43"/>
      <c r="AO38" s="43"/>
      <c r="AP38" s="43"/>
      <c r="AQ38" s="43"/>
      <c r="AR38" s="43"/>
      <c r="AS38" s="43"/>
      <c r="AT38" s="204">
        <v>27</v>
      </c>
      <c r="AU38" s="43"/>
      <c r="AV38" s="43"/>
      <c r="AW38" s="204">
        <v>35</v>
      </c>
      <c r="AX38" s="43"/>
      <c r="AY38" s="43"/>
      <c r="AZ38" s="43">
        <v>3</v>
      </c>
      <c r="BA38" s="43">
        <v>1978</v>
      </c>
      <c r="BB38" s="43"/>
      <c r="BC38" s="43">
        <v>439</v>
      </c>
      <c r="BD38" s="43" t="s">
        <v>14010</v>
      </c>
      <c r="BE38" s="43"/>
    </row>
    <row r="39" spans="1:57" x14ac:dyDescent="0.2">
      <c r="A39" s="229" t="s">
        <v>14549</v>
      </c>
      <c r="B39" s="43">
        <v>1</v>
      </c>
      <c r="C39" s="43" t="s">
        <v>14538</v>
      </c>
      <c r="D39" s="119" t="s">
        <v>428</v>
      </c>
      <c r="E39" s="43" t="s">
        <v>432</v>
      </c>
      <c r="F39" s="43">
        <v>2019</v>
      </c>
      <c r="G39" s="43" t="s">
        <v>13720</v>
      </c>
      <c r="H39" s="61" t="s">
        <v>11553</v>
      </c>
      <c r="I39" s="43" t="s">
        <v>14437</v>
      </c>
      <c r="J39" s="43"/>
      <c r="K39" s="12">
        <v>388</v>
      </c>
      <c r="M39" s="209">
        <v>0.26</v>
      </c>
      <c r="N39" s="209">
        <v>8.08</v>
      </c>
      <c r="P39" s="209">
        <v>0.01</v>
      </c>
      <c r="Q39" s="43"/>
      <c r="R39" s="43"/>
      <c r="S39" s="43"/>
      <c r="T39" s="209">
        <v>2262</v>
      </c>
      <c r="V39" s="209">
        <v>1.46</v>
      </c>
      <c r="W39" s="43"/>
      <c r="X39" s="43"/>
      <c r="Y39" s="43"/>
      <c r="Z39" s="43"/>
      <c r="AA39" s="43"/>
      <c r="AB39" s="43"/>
      <c r="AC39" s="12">
        <v>3.6</v>
      </c>
      <c r="AE39" s="38">
        <v>2E-3</v>
      </c>
      <c r="AF39" s="12">
        <v>221</v>
      </c>
      <c r="AH39" s="12">
        <v>0.15</v>
      </c>
      <c r="AI39" s="12">
        <v>1712</v>
      </c>
      <c r="AK39" s="12">
        <v>1.1599999999999999</v>
      </c>
      <c r="AL39" s="43"/>
      <c r="AM39" s="43"/>
      <c r="AN39" s="43"/>
      <c r="AO39" s="204">
        <v>89.09</v>
      </c>
      <c r="AP39" s="204">
        <v>2.78</v>
      </c>
      <c r="AR39" s="43"/>
      <c r="AS39" s="43"/>
      <c r="AT39" s="204">
        <v>27.1</v>
      </c>
      <c r="AV39" s="204">
        <v>0.56999999999999995</v>
      </c>
      <c r="AW39" s="43">
        <v>35</v>
      </c>
      <c r="AX39" s="43"/>
      <c r="AY39" s="43"/>
      <c r="AZ39" s="12">
        <v>165</v>
      </c>
      <c r="BA39">
        <v>0.25119999999999998</v>
      </c>
      <c r="BB39">
        <v>6.6400000000000015E-2</v>
      </c>
      <c r="BD39" s="12" t="s">
        <v>14547</v>
      </c>
      <c r="BE39" s="43"/>
    </row>
    <row r="40" spans="1:57" x14ac:dyDescent="0.2">
      <c r="A40" s="119"/>
      <c r="B40" s="43">
        <v>1</v>
      </c>
      <c r="C40" s="43" t="s">
        <v>14538</v>
      </c>
      <c r="D40" s="119"/>
      <c r="E40" s="43"/>
      <c r="F40" s="43"/>
      <c r="G40" s="43" t="s">
        <v>13720</v>
      </c>
      <c r="H40" s="61" t="s">
        <v>11553</v>
      </c>
      <c r="I40" s="43" t="s">
        <v>14437</v>
      </c>
      <c r="J40" s="43"/>
      <c r="K40" s="12">
        <v>396</v>
      </c>
      <c r="M40" s="209">
        <v>0.97</v>
      </c>
      <c r="N40" s="209">
        <v>8.11</v>
      </c>
      <c r="P40" s="209">
        <v>0.02</v>
      </c>
      <c r="Q40" s="43"/>
      <c r="R40" s="43"/>
      <c r="S40" s="43"/>
      <c r="T40" s="209">
        <v>2268</v>
      </c>
      <c r="V40" s="209">
        <v>5.34</v>
      </c>
      <c r="W40" s="43"/>
      <c r="X40" s="43"/>
      <c r="Y40" s="43"/>
      <c r="Z40" s="43"/>
      <c r="AA40" s="43"/>
      <c r="AB40" s="43"/>
      <c r="AC40" s="12">
        <v>2.9</v>
      </c>
      <c r="AE40" s="12">
        <v>7.0000000000000001E-3</v>
      </c>
      <c r="AF40" s="12">
        <v>187</v>
      </c>
      <c r="AH40" s="12">
        <v>0.46</v>
      </c>
      <c r="AI40" s="12">
        <v>1801</v>
      </c>
      <c r="AK40" s="12">
        <v>4.42</v>
      </c>
      <c r="AL40" s="43"/>
      <c r="AM40" s="43"/>
      <c r="AN40" s="43"/>
      <c r="AO40" s="204">
        <v>70.11</v>
      </c>
      <c r="AP40" s="204">
        <v>3.84</v>
      </c>
      <c r="AR40" s="43"/>
      <c r="AS40" s="43"/>
      <c r="AT40" s="204">
        <v>21.1</v>
      </c>
      <c r="AV40" s="204">
        <v>0.64</v>
      </c>
      <c r="AW40" s="43">
        <v>35</v>
      </c>
      <c r="AX40" s="43"/>
      <c r="AY40" s="43"/>
      <c r="AZ40" s="12">
        <v>165</v>
      </c>
      <c r="BA40">
        <v>2.8799999999999899E-2</v>
      </c>
      <c r="BB40">
        <v>2.4800000000000103E-2</v>
      </c>
      <c r="BD40" s="12" t="s">
        <v>14547</v>
      </c>
      <c r="BE40" s="43"/>
    </row>
    <row r="41" spans="1:57" x14ac:dyDescent="0.2">
      <c r="A41" s="119"/>
      <c r="B41" s="43">
        <v>1</v>
      </c>
      <c r="C41" s="43" t="s">
        <v>14538</v>
      </c>
      <c r="D41" s="119"/>
      <c r="E41" s="43"/>
      <c r="F41" s="43"/>
      <c r="G41" s="43" t="s">
        <v>13720</v>
      </c>
      <c r="H41" s="61" t="s">
        <v>11553</v>
      </c>
      <c r="I41" s="43" t="s">
        <v>14437</v>
      </c>
      <c r="J41" s="43"/>
      <c r="K41" s="12">
        <v>400</v>
      </c>
      <c r="M41" s="209">
        <v>0.51</v>
      </c>
      <c r="N41" s="209">
        <v>8.07</v>
      </c>
      <c r="P41" s="209">
        <v>0.01</v>
      </c>
      <c r="Q41" s="43"/>
      <c r="R41" s="43"/>
      <c r="S41" s="43"/>
      <c r="T41" s="209">
        <v>2263</v>
      </c>
      <c r="V41" s="209">
        <v>2.74</v>
      </c>
      <c r="W41" s="43"/>
      <c r="X41" s="43"/>
      <c r="Y41" s="43"/>
      <c r="Z41" s="43"/>
      <c r="AA41" s="43"/>
      <c r="AB41" s="43"/>
      <c r="AC41" s="12">
        <v>3.9</v>
      </c>
      <c r="AE41" s="38">
        <v>5.0000000000000001E-3</v>
      </c>
      <c r="AF41" s="12">
        <v>237</v>
      </c>
      <c r="AH41" s="12">
        <v>0.3</v>
      </c>
      <c r="AI41" s="12">
        <v>1674</v>
      </c>
      <c r="AK41" s="12">
        <v>2.14</v>
      </c>
      <c r="AL41" s="43"/>
      <c r="AM41" s="43"/>
      <c r="AN41" s="43"/>
      <c r="AO41" s="204">
        <v>89.09</v>
      </c>
      <c r="AP41" s="204">
        <v>2.78</v>
      </c>
      <c r="AR41" s="43"/>
      <c r="AS41" s="43"/>
      <c r="AT41" s="204">
        <v>30.7</v>
      </c>
      <c r="AV41" s="204">
        <v>0.54</v>
      </c>
      <c r="AW41" s="43">
        <v>35</v>
      </c>
      <c r="AX41" s="43"/>
      <c r="AY41" s="43"/>
      <c r="AZ41" s="12">
        <v>165</v>
      </c>
      <c r="BA41">
        <v>-0.12639999999999901</v>
      </c>
      <c r="BB41">
        <v>6.5599999999999103E-2</v>
      </c>
      <c r="BD41" s="12" t="s">
        <v>14547</v>
      </c>
      <c r="BE41" s="43"/>
    </row>
    <row r="42" spans="1:57" x14ac:dyDescent="0.2">
      <c r="A42" s="119"/>
      <c r="B42" s="43">
        <v>1</v>
      </c>
      <c r="C42" s="43" t="s">
        <v>14538</v>
      </c>
      <c r="D42" s="119"/>
      <c r="E42" s="43"/>
      <c r="F42" s="43"/>
      <c r="G42" s="43" t="s">
        <v>13720</v>
      </c>
      <c r="H42" s="61" t="s">
        <v>11553</v>
      </c>
      <c r="I42" s="43" t="s">
        <v>14437</v>
      </c>
      <c r="J42" s="43"/>
      <c r="K42" s="12">
        <v>415</v>
      </c>
      <c r="M42" s="209">
        <v>0.96</v>
      </c>
      <c r="N42" s="209">
        <v>8.18</v>
      </c>
      <c r="P42" s="209">
        <v>5.0000000000000001E-3</v>
      </c>
      <c r="Q42" s="43"/>
      <c r="R42" s="43"/>
      <c r="S42" s="43"/>
      <c r="T42" s="209">
        <v>2287</v>
      </c>
      <c r="V42" s="209">
        <v>5.0599999999999996</v>
      </c>
      <c r="W42" s="43"/>
      <c r="X42" s="43"/>
      <c r="Y42" s="43"/>
      <c r="Z42" s="43"/>
      <c r="AA42" s="43"/>
      <c r="AB42" s="43"/>
      <c r="AC42" s="12">
        <v>3.2</v>
      </c>
      <c r="AE42" s="12">
        <v>7.0000000000000001E-3</v>
      </c>
      <c r="AF42" s="12">
        <v>202</v>
      </c>
      <c r="AH42" s="12">
        <v>0.47</v>
      </c>
      <c r="AI42" s="12">
        <v>1785</v>
      </c>
      <c r="AK42" s="12">
        <v>4.12</v>
      </c>
      <c r="AL42" s="43"/>
      <c r="AM42" s="43"/>
      <c r="AN42" s="43"/>
      <c r="AO42" s="204">
        <v>70.11</v>
      </c>
      <c r="AP42" s="204">
        <v>3.84</v>
      </c>
      <c r="AR42" s="43"/>
      <c r="AS42" s="43"/>
      <c r="AT42" s="204">
        <v>24.6</v>
      </c>
      <c r="AV42" s="204">
        <v>0.57999999999999996</v>
      </c>
      <c r="AW42" s="43">
        <v>35</v>
      </c>
      <c r="AX42" s="43"/>
      <c r="AY42" s="43"/>
      <c r="AZ42" s="12">
        <v>165</v>
      </c>
      <c r="BA42">
        <v>8.48E-2</v>
      </c>
      <c r="BB42">
        <v>3.7599999999999995E-2</v>
      </c>
      <c r="BD42" s="12" t="s">
        <v>14547</v>
      </c>
      <c r="BE42" s="43"/>
    </row>
    <row r="43" spans="1:57" x14ac:dyDescent="0.2">
      <c r="A43" s="119"/>
      <c r="B43" s="43">
        <v>1</v>
      </c>
      <c r="C43" s="43" t="s">
        <v>14538</v>
      </c>
      <c r="D43" s="119"/>
      <c r="E43" s="43"/>
      <c r="F43" s="43"/>
      <c r="G43" s="43" t="s">
        <v>13720</v>
      </c>
      <c r="H43" s="61" t="s">
        <v>11553</v>
      </c>
      <c r="I43" s="43" t="s">
        <v>14437</v>
      </c>
      <c r="J43" s="43"/>
      <c r="K43" s="12">
        <v>388</v>
      </c>
      <c r="M43" s="209">
        <v>0.26</v>
      </c>
      <c r="N43" s="209">
        <v>8.08</v>
      </c>
      <c r="P43" s="209">
        <v>0.01</v>
      </c>
      <c r="Q43" s="43"/>
      <c r="R43" s="43"/>
      <c r="S43" s="43"/>
      <c r="T43" s="209">
        <v>2262</v>
      </c>
      <c r="V43" s="209">
        <v>1.46</v>
      </c>
      <c r="W43" s="43"/>
      <c r="X43" s="43"/>
      <c r="Y43" s="43"/>
      <c r="Z43" s="43"/>
      <c r="AA43" s="43"/>
      <c r="AB43" s="43"/>
      <c r="AC43" s="12">
        <v>3.6</v>
      </c>
      <c r="AE43" s="38">
        <v>2E-3</v>
      </c>
      <c r="AF43" s="12">
        <v>221</v>
      </c>
      <c r="AH43" s="12">
        <v>0.15</v>
      </c>
      <c r="AI43" s="12">
        <v>1712</v>
      </c>
      <c r="AK43" s="12">
        <v>1.1599999999999999</v>
      </c>
      <c r="AL43" s="43"/>
      <c r="AM43" s="43"/>
      <c r="AN43" s="43"/>
      <c r="AO43" s="204">
        <v>89.09</v>
      </c>
      <c r="AP43" s="204">
        <v>2.78</v>
      </c>
      <c r="AR43" s="43"/>
      <c r="AS43" s="43"/>
      <c r="AT43" s="204">
        <v>27.1</v>
      </c>
      <c r="AV43" s="204">
        <v>0.56999999999999995</v>
      </c>
      <c r="AW43" s="43">
        <v>35</v>
      </c>
      <c r="AX43" s="43"/>
      <c r="AY43" s="43"/>
      <c r="AZ43" s="12">
        <v>12</v>
      </c>
      <c r="BA43">
        <v>0.23682719546742201</v>
      </c>
      <c r="BB43">
        <v>4.4192634560905969E-2</v>
      </c>
      <c r="BD43" s="12" t="s">
        <v>14548</v>
      </c>
      <c r="BE43" s="43"/>
    </row>
    <row r="44" spans="1:57" x14ac:dyDescent="0.2">
      <c r="A44" s="119"/>
      <c r="B44" s="43">
        <v>1</v>
      </c>
      <c r="C44" s="43" t="s">
        <v>14538</v>
      </c>
      <c r="D44" s="119"/>
      <c r="E44" s="43"/>
      <c r="F44" s="43"/>
      <c r="G44" s="43" t="s">
        <v>13720</v>
      </c>
      <c r="H44" s="61" t="s">
        <v>11553</v>
      </c>
      <c r="I44" s="43" t="s">
        <v>14437</v>
      </c>
      <c r="J44" s="43"/>
      <c r="K44" s="12">
        <v>396</v>
      </c>
      <c r="M44" s="209">
        <v>0.97</v>
      </c>
      <c r="N44" s="209">
        <v>8.11</v>
      </c>
      <c r="P44" s="209">
        <v>0.02</v>
      </c>
      <c r="Q44" s="43"/>
      <c r="R44" s="43"/>
      <c r="S44" s="43"/>
      <c r="T44" s="209">
        <v>2268</v>
      </c>
      <c r="V44" s="209">
        <v>5.34</v>
      </c>
      <c r="W44" s="43"/>
      <c r="X44" s="43"/>
      <c r="Y44" s="43"/>
      <c r="Z44" s="43"/>
      <c r="AA44" s="43"/>
      <c r="AB44" s="43"/>
      <c r="AC44" s="12">
        <v>2.9</v>
      </c>
      <c r="AE44" s="12">
        <v>7.0000000000000001E-3</v>
      </c>
      <c r="AF44" s="12">
        <v>187</v>
      </c>
      <c r="AH44" s="12">
        <v>0.46</v>
      </c>
      <c r="AI44" s="12">
        <v>1801</v>
      </c>
      <c r="AK44" s="12">
        <v>4.42</v>
      </c>
      <c r="AL44" s="43"/>
      <c r="AM44" s="43"/>
      <c r="AN44" s="43"/>
      <c r="AO44" s="204">
        <v>70.11</v>
      </c>
      <c r="AP44" s="204">
        <v>3.84</v>
      </c>
      <c r="AR44" s="43"/>
      <c r="AS44" s="43"/>
      <c r="AT44" s="204">
        <v>21.1</v>
      </c>
      <c r="AV44" s="204">
        <v>0.64</v>
      </c>
      <c r="AW44" s="43">
        <v>35</v>
      </c>
      <c r="AX44" s="43"/>
      <c r="AY44" s="43"/>
      <c r="AZ44" s="12">
        <v>12</v>
      </c>
      <c r="BA44">
        <v>0.212181303116147</v>
      </c>
      <c r="BB44">
        <v>3.9093484419262997E-2</v>
      </c>
      <c r="BD44" s="12" t="s">
        <v>14548</v>
      </c>
      <c r="BE44" s="43"/>
    </row>
    <row r="45" spans="1:57" x14ac:dyDescent="0.2">
      <c r="A45" s="119"/>
      <c r="B45" s="43">
        <v>1</v>
      </c>
      <c r="C45" s="43" t="s">
        <v>14538</v>
      </c>
      <c r="D45" s="119"/>
      <c r="E45" s="43"/>
      <c r="F45" s="43"/>
      <c r="G45" s="43" t="s">
        <v>13720</v>
      </c>
      <c r="H45" s="61" t="s">
        <v>11553</v>
      </c>
      <c r="I45" s="43" t="s">
        <v>14437</v>
      </c>
      <c r="J45" s="43"/>
      <c r="K45" s="12">
        <v>400</v>
      </c>
      <c r="M45" s="209">
        <v>0.51</v>
      </c>
      <c r="N45" s="209">
        <v>8.07</v>
      </c>
      <c r="P45" s="209">
        <v>0.01</v>
      </c>
      <c r="Q45" s="43"/>
      <c r="R45" s="43"/>
      <c r="S45" s="43"/>
      <c r="T45" s="209">
        <v>2263</v>
      </c>
      <c r="V45" s="209">
        <v>2.74</v>
      </c>
      <c r="W45" s="43"/>
      <c r="X45" s="43"/>
      <c r="Y45" s="43"/>
      <c r="Z45" s="43"/>
      <c r="AA45" s="43"/>
      <c r="AB45" s="43"/>
      <c r="AC45" s="12">
        <v>3.9</v>
      </c>
      <c r="AE45" s="38">
        <v>5.0000000000000001E-3</v>
      </c>
      <c r="AF45" s="12">
        <v>237</v>
      </c>
      <c r="AH45" s="12">
        <v>0.3</v>
      </c>
      <c r="AI45" s="12">
        <v>1674</v>
      </c>
      <c r="AK45" s="12">
        <v>2.14</v>
      </c>
      <c r="AL45" s="43"/>
      <c r="AM45" s="43"/>
      <c r="AN45" s="43"/>
      <c r="AO45" s="204">
        <v>89.09</v>
      </c>
      <c r="AP45" s="204">
        <v>2.78</v>
      </c>
      <c r="AR45" s="43"/>
      <c r="AS45" s="43"/>
      <c r="AT45" s="204">
        <v>30.7</v>
      </c>
      <c r="AV45" s="204">
        <v>0.54</v>
      </c>
      <c r="AW45" s="43">
        <v>35</v>
      </c>
      <c r="AX45" s="43"/>
      <c r="AY45" s="43"/>
      <c r="AZ45" s="12">
        <v>12</v>
      </c>
      <c r="BA45">
        <v>0.14674220963172799</v>
      </c>
      <c r="BB45">
        <v>3.0594900849858025E-2</v>
      </c>
      <c r="BD45" s="12" t="s">
        <v>14548</v>
      </c>
      <c r="BE45" s="43"/>
    </row>
    <row r="46" spans="1:57" x14ac:dyDescent="0.2">
      <c r="A46" s="119"/>
      <c r="B46" s="43">
        <v>1</v>
      </c>
      <c r="C46" s="43" t="s">
        <v>14538</v>
      </c>
      <c r="D46" s="119"/>
      <c r="E46" s="43"/>
      <c r="F46" s="43"/>
      <c r="G46" s="43" t="s">
        <v>13720</v>
      </c>
      <c r="H46" s="61" t="s">
        <v>11553</v>
      </c>
      <c r="I46" s="43" t="s">
        <v>14437</v>
      </c>
      <c r="J46" s="43"/>
      <c r="K46" s="12">
        <v>415</v>
      </c>
      <c r="M46" s="209">
        <v>0.96</v>
      </c>
      <c r="N46" s="209">
        <v>8.18</v>
      </c>
      <c r="P46" s="209">
        <v>5.0000000000000001E-3</v>
      </c>
      <c r="Q46" s="43"/>
      <c r="R46" s="43"/>
      <c r="S46" s="43"/>
      <c r="T46" s="209">
        <v>2287</v>
      </c>
      <c r="V46" s="209">
        <v>5.0599999999999996</v>
      </c>
      <c r="W46" s="43"/>
      <c r="X46" s="43"/>
      <c r="Y46" s="43"/>
      <c r="Z46" s="43"/>
      <c r="AA46" s="43"/>
      <c r="AB46" s="43"/>
      <c r="AC46" s="12">
        <v>3.2</v>
      </c>
      <c r="AE46" s="12">
        <v>7.0000000000000001E-3</v>
      </c>
      <c r="AF46" s="12">
        <v>202</v>
      </c>
      <c r="AH46" s="12">
        <v>0.47</v>
      </c>
      <c r="AI46" s="12">
        <v>1785</v>
      </c>
      <c r="AK46" s="12">
        <v>4.12</v>
      </c>
      <c r="AL46" s="43"/>
      <c r="AM46" s="43"/>
      <c r="AN46" s="43"/>
      <c r="AO46" s="204">
        <v>70.11</v>
      </c>
      <c r="AP46" s="204">
        <v>3.84</v>
      </c>
      <c r="AR46" s="43"/>
      <c r="AS46" s="43"/>
      <c r="AT46" s="204">
        <v>24.6</v>
      </c>
      <c r="AV46" s="204">
        <v>0.57999999999999996</v>
      </c>
      <c r="AW46" s="43">
        <v>35</v>
      </c>
      <c r="AX46" s="43"/>
      <c r="AY46" s="43"/>
      <c r="AZ46" s="12">
        <v>12</v>
      </c>
      <c r="BA46">
        <v>0.28356940509915002</v>
      </c>
      <c r="BB46">
        <v>4.7592067988667996E-2</v>
      </c>
      <c r="BD46" s="12" t="s">
        <v>14548</v>
      </c>
      <c r="BE46" s="43"/>
    </row>
    <row r="47" spans="1:57" x14ac:dyDescent="0.2">
      <c r="A47" s="119" t="s">
        <v>14438</v>
      </c>
      <c r="B47" s="43">
        <v>1</v>
      </c>
      <c r="C47" s="43" t="s">
        <v>14583</v>
      </c>
      <c r="D47" s="119" t="s">
        <v>3638</v>
      </c>
      <c r="E47" s="43" t="s">
        <v>3642</v>
      </c>
      <c r="F47" s="43">
        <v>2022</v>
      </c>
      <c r="G47" s="43" t="s">
        <v>12451</v>
      </c>
      <c r="H47" s="43"/>
      <c r="I47" s="43"/>
      <c r="J47" s="43"/>
      <c r="K47" s="43">
        <v>397</v>
      </c>
      <c r="L47" s="43"/>
      <c r="M47" s="43">
        <v>23</v>
      </c>
      <c r="N47" s="43"/>
      <c r="O47" s="43"/>
      <c r="P47" s="43"/>
      <c r="Q47" s="43">
        <v>8.0559999999999992</v>
      </c>
      <c r="R47" s="43"/>
      <c r="S47" s="43">
        <v>1.9E-2</v>
      </c>
      <c r="T47" s="43">
        <v>2372.6999999999998</v>
      </c>
      <c r="U47" s="43"/>
      <c r="V47" s="43">
        <v>31.6</v>
      </c>
      <c r="W47" s="43">
        <v>2193</v>
      </c>
      <c r="X47" s="43"/>
      <c r="Y47" s="43">
        <v>33.9</v>
      </c>
      <c r="Z47" s="43"/>
      <c r="AA47" s="43"/>
      <c r="AB47" s="43"/>
      <c r="AC47" s="43">
        <v>2.0099999999999998</v>
      </c>
      <c r="AD47" s="43"/>
      <c r="AE47" s="43">
        <v>0.08</v>
      </c>
      <c r="AF47" s="43">
        <v>133</v>
      </c>
      <c r="AG47" s="43"/>
      <c r="AH47" s="43">
        <v>5</v>
      </c>
      <c r="AI47" s="43">
        <v>2041.6</v>
      </c>
      <c r="AJ47" s="43"/>
      <c r="AK47" s="43">
        <v>34.6</v>
      </c>
      <c r="AL47" s="43"/>
      <c r="AM47" s="43"/>
      <c r="AN47" s="43"/>
      <c r="AO47" s="43"/>
      <c r="AP47" s="43"/>
      <c r="AQ47" s="43"/>
      <c r="AR47" s="43"/>
      <c r="AS47" s="43"/>
      <c r="AT47" s="43">
        <v>8.1</v>
      </c>
      <c r="AU47" s="43"/>
      <c r="AV47" s="43">
        <v>0.2</v>
      </c>
      <c r="AW47" s="43">
        <v>35.200000000000003</v>
      </c>
      <c r="AX47" s="43">
        <v>0.1</v>
      </c>
      <c r="AY47" s="43"/>
      <c r="AZ47" s="43">
        <v>3</v>
      </c>
      <c r="BA47" s="43"/>
      <c r="BB47" s="43"/>
      <c r="BC47" s="43">
        <v>51.2</v>
      </c>
      <c r="BD47" s="43" t="s">
        <v>14011</v>
      </c>
      <c r="BE47" s="43"/>
    </row>
    <row r="48" spans="1:57" x14ac:dyDescent="0.2">
      <c r="A48" s="119"/>
      <c r="B48" s="43">
        <v>1</v>
      </c>
      <c r="C48" s="43" t="s">
        <v>14583</v>
      </c>
      <c r="D48" s="119"/>
      <c r="E48" s="43"/>
      <c r="F48" s="43"/>
      <c r="G48" s="43" t="s">
        <v>12451</v>
      </c>
      <c r="H48" s="43"/>
      <c r="I48" s="43"/>
      <c r="J48" s="43"/>
      <c r="K48" s="43">
        <v>471</v>
      </c>
      <c r="L48" s="43"/>
      <c r="M48" s="43">
        <v>21</v>
      </c>
      <c r="N48" s="43"/>
      <c r="O48" s="43"/>
      <c r="P48" s="43"/>
      <c r="Q48" s="43">
        <v>7.9790000000000001</v>
      </c>
      <c r="R48" s="43"/>
      <c r="S48" s="43">
        <v>1.0999999999999999E-2</v>
      </c>
      <c r="T48" s="43">
        <v>2305.3000000000002</v>
      </c>
      <c r="U48" s="43"/>
      <c r="V48" s="43">
        <v>38</v>
      </c>
      <c r="W48" s="43">
        <v>2162.6999999999998</v>
      </c>
      <c r="X48" s="43"/>
      <c r="Y48" s="43">
        <v>403</v>
      </c>
      <c r="Z48" s="43"/>
      <c r="AA48" s="43"/>
      <c r="AB48" s="43"/>
      <c r="AC48" s="43">
        <v>1.65</v>
      </c>
      <c r="AD48" s="43"/>
      <c r="AE48" s="43">
        <v>0.02</v>
      </c>
      <c r="AF48" s="43">
        <v>109.6</v>
      </c>
      <c r="AG48" s="43"/>
      <c r="AH48" s="43">
        <v>1.5</v>
      </c>
      <c r="AI48" s="43">
        <v>2030.8</v>
      </c>
      <c r="AJ48" s="43"/>
      <c r="AK48" s="43">
        <v>40</v>
      </c>
      <c r="AL48" s="43"/>
      <c r="AM48" s="43"/>
      <c r="AN48" s="43"/>
      <c r="AO48" s="43"/>
      <c r="AP48" s="43"/>
      <c r="AQ48" s="43"/>
      <c r="AR48" s="43"/>
      <c r="AS48" s="43"/>
      <c r="AT48" s="43">
        <v>7.8</v>
      </c>
      <c r="AU48" s="43"/>
      <c r="AV48" s="43">
        <v>0.1</v>
      </c>
      <c r="AW48" s="43">
        <v>353</v>
      </c>
      <c r="AX48" s="43">
        <v>0.2</v>
      </c>
      <c r="AY48" s="43"/>
      <c r="AZ48" s="43">
        <v>3</v>
      </c>
      <c r="BA48" s="43"/>
      <c r="BB48" s="43"/>
      <c r="BC48" s="43">
        <v>31.2</v>
      </c>
      <c r="BD48" s="43" t="s">
        <v>14011</v>
      </c>
      <c r="BE48" s="43"/>
    </row>
    <row r="49" spans="1:57" x14ac:dyDescent="0.2">
      <c r="A49" s="119"/>
      <c r="B49" s="43">
        <v>1</v>
      </c>
      <c r="C49" s="43" t="s">
        <v>14583</v>
      </c>
      <c r="D49" s="119"/>
      <c r="E49" s="43"/>
      <c r="F49" s="43"/>
      <c r="G49" s="43" t="s">
        <v>12451</v>
      </c>
      <c r="H49" s="43"/>
      <c r="I49" s="43"/>
      <c r="J49" s="43"/>
      <c r="K49" s="43">
        <v>494</v>
      </c>
      <c r="L49" s="43"/>
      <c r="M49" s="43">
        <v>46</v>
      </c>
      <c r="N49" s="43"/>
      <c r="O49" s="43"/>
      <c r="P49" s="43"/>
      <c r="Q49" s="43">
        <v>7.95</v>
      </c>
      <c r="R49" s="43"/>
      <c r="S49" s="43">
        <v>4.8000000000000001E-2</v>
      </c>
      <c r="T49" s="43">
        <v>2240.8000000000002</v>
      </c>
      <c r="U49" s="43"/>
      <c r="V49" s="43">
        <v>89</v>
      </c>
      <c r="W49" s="43">
        <v>2108.3000000000002</v>
      </c>
      <c r="X49" s="43"/>
      <c r="Y49" s="43">
        <v>72.5</v>
      </c>
      <c r="Z49" s="43"/>
      <c r="AA49" s="43"/>
      <c r="AB49" s="43"/>
      <c r="AC49" s="43">
        <v>1.54</v>
      </c>
      <c r="AD49" s="43"/>
      <c r="AE49" s="43">
        <v>0.19</v>
      </c>
      <c r="AF49" s="43">
        <v>102.1</v>
      </c>
      <c r="AG49" s="43"/>
      <c r="AH49" s="43">
        <v>12.9</v>
      </c>
      <c r="AI49" s="43">
        <v>1983.6</v>
      </c>
      <c r="AJ49" s="43"/>
      <c r="AK49" s="43">
        <v>63.2</v>
      </c>
      <c r="AL49" s="43"/>
      <c r="AM49" s="43"/>
      <c r="AN49" s="43"/>
      <c r="AO49" s="43"/>
      <c r="AP49" s="43"/>
      <c r="AQ49" s="43"/>
      <c r="AR49" s="43"/>
      <c r="AS49" s="43"/>
      <c r="AT49" s="43">
        <v>8.1</v>
      </c>
      <c r="AU49" s="43"/>
      <c r="AV49" s="43">
        <v>0.1</v>
      </c>
      <c r="AW49" s="43">
        <v>35.4</v>
      </c>
      <c r="AX49" s="43">
        <v>0.1</v>
      </c>
      <c r="AY49" s="43"/>
      <c r="AZ49" s="43">
        <v>3</v>
      </c>
      <c r="BA49" s="43"/>
      <c r="BB49" s="43"/>
      <c r="BC49" s="43">
        <v>33.200000000000003</v>
      </c>
      <c r="BD49" s="43" t="s">
        <v>14011</v>
      </c>
      <c r="BE49" s="43"/>
    </row>
    <row r="50" spans="1:57" x14ac:dyDescent="0.2">
      <c r="A50" s="119"/>
      <c r="B50" s="43">
        <v>1</v>
      </c>
      <c r="C50" s="43" t="s">
        <v>14583</v>
      </c>
      <c r="D50" s="119"/>
      <c r="E50" s="43"/>
      <c r="F50" s="43"/>
      <c r="G50" s="43" t="s">
        <v>12451</v>
      </c>
      <c r="H50" s="43"/>
      <c r="I50" s="43"/>
      <c r="J50" s="43"/>
      <c r="K50" s="43">
        <v>450</v>
      </c>
      <c r="L50" s="43"/>
      <c r="M50" s="43">
        <v>20</v>
      </c>
      <c r="N50" s="43"/>
      <c r="O50" s="43"/>
      <c r="P50" s="43"/>
      <c r="Q50" s="43">
        <v>7.9969999999999999</v>
      </c>
      <c r="R50" s="43"/>
      <c r="S50" s="43">
        <v>5.0000000000000001E-3</v>
      </c>
      <c r="T50" s="43">
        <v>2302.8000000000002</v>
      </c>
      <c r="U50" s="43"/>
      <c r="V50" s="43">
        <v>67</v>
      </c>
      <c r="W50" s="43">
        <v>2151.8000000000002</v>
      </c>
      <c r="X50" s="43"/>
      <c r="Y50" s="43">
        <v>66.2</v>
      </c>
      <c r="Z50" s="43"/>
      <c r="AA50" s="43"/>
      <c r="AB50" s="43"/>
      <c r="AC50" s="43">
        <v>1.73</v>
      </c>
      <c r="AD50" s="43"/>
      <c r="AE50" s="43">
        <v>0.04</v>
      </c>
      <c r="AF50" s="43">
        <v>114.4</v>
      </c>
      <c r="AG50" s="43"/>
      <c r="AH50" s="43">
        <v>2.4</v>
      </c>
      <c r="AI50" s="43">
        <v>2016.4</v>
      </c>
      <c r="AJ50" s="43"/>
      <c r="AK50" s="43">
        <v>62.9</v>
      </c>
      <c r="AL50" s="43"/>
      <c r="AM50" s="43"/>
      <c r="AN50" s="43"/>
      <c r="AO50" s="43"/>
      <c r="AP50" s="43"/>
      <c r="AQ50" s="43"/>
      <c r="AR50" s="43"/>
      <c r="AS50" s="43"/>
      <c r="AT50" s="43">
        <v>8.1</v>
      </c>
      <c r="AU50" s="43"/>
      <c r="AV50" s="43">
        <v>0.1</v>
      </c>
      <c r="AW50" s="43">
        <v>35.200000000000003</v>
      </c>
      <c r="AX50" s="43">
        <v>0.1</v>
      </c>
      <c r="AY50" s="43"/>
      <c r="AZ50" s="43">
        <v>3</v>
      </c>
      <c r="BA50" s="43"/>
      <c r="BB50" s="43"/>
      <c r="BC50" s="43">
        <v>37.4</v>
      </c>
      <c r="BD50" s="43" t="s">
        <v>14011</v>
      </c>
      <c r="BE50" s="43"/>
    </row>
    <row r="51" spans="1:57" x14ac:dyDescent="0.2">
      <c r="A51" s="119"/>
      <c r="B51" s="43">
        <v>1</v>
      </c>
      <c r="C51" s="43" t="s">
        <v>14583</v>
      </c>
      <c r="D51" s="119"/>
      <c r="E51" s="43"/>
      <c r="F51" s="43"/>
      <c r="G51" s="43" t="s">
        <v>12451</v>
      </c>
      <c r="H51" s="43"/>
      <c r="I51" s="43"/>
      <c r="J51" s="43"/>
      <c r="K51" s="43">
        <v>493</v>
      </c>
      <c r="L51" s="43"/>
      <c r="M51" s="43">
        <v>22</v>
      </c>
      <c r="N51" s="43"/>
      <c r="O51" s="43"/>
      <c r="P51" s="43"/>
      <c r="Q51" s="43">
        <v>7.97</v>
      </c>
      <c r="R51" s="43"/>
      <c r="S51" s="43">
        <v>1.0999999999999999E-2</v>
      </c>
      <c r="T51" s="43">
        <v>2350.5</v>
      </c>
      <c r="U51" s="43"/>
      <c r="V51" s="43">
        <v>34.4</v>
      </c>
      <c r="W51" s="43">
        <v>2207.4</v>
      </c>
      <c r="X51" s="43"/>
      <c r="Y51" s="43">
        <v>37.9</v>
      </c>
      <c r="Z51" s="43"/>
      <c r="AA51" s="43"/>
      <c r="AB51" s="43"/>
      <c r="AC51" s="43">
        <v>1.68</v>
      </c>
      <c r="AD51" s="43"/>
      <c r="AE51" s="43">
        <v>0.02</v>
      </c>
      <c r="AF51" s="43">
        <v>111.2</v>
      </c>
      <c r="AG51" s="43"/>
      <c r="AH51" s="43">
        <v>1</v>
      </c>
      <c r="AI51" s="43">
        <v>2073.4</v>
      </c>
      <c r="AJ51" s="43"/>
      <c r="AK51" s="43">
        <v>37.799999999999997</v>
      </c>
      <c r="AL51" s="43"/>
      <c r="AM51" s="43"/>
      <c r="AN51" s="43"/>
      <c r="AO51" s="43"/>
      <c r="AP51" s="43"/>
      <c r="AQ51" s="43"/>
      <c r="AR51" s="43"/>
      <c r="AS51" s="43"/>
      <c r="AT51" s="43">
        <v>83</v>
      </c>
      <c r="AU51" s="43"/>
      <c r="AV51" s="43">
        <v>0.1</v>
      </c>
      <c r="AW51" s="43">
        <v>35.1</v>
      </c>
      <c r="AX51" s="43">
        <v>0.3</v>
      </c>
      <c r="AY51" s="43"/>
      <c r="AZ51" s="43">
        <v>3</v>
      </c>
      <c r="BA51" s="43"/>
      <c r="BB51" s="43"/>
      <c r="BC51" s="43">
        <v>35.299999999999997</v>
      </c>
      <c r="BD51" s="43" t="s">
        <v>14011</v>
      </c>
      <c r="BE51" s="43"/>
    </row>
    <row r="52" spans="1:57" x14ac:dyDescent="0.2">
      <c r="A52" s="119"/>
      <c r="B52" s="43">
        <v>1</v>
      </c>
      <c r="C52" s="43" t="s">
        <v>14583</v>
      </c>
      <c r="D52" s="119"/>
      <c r="E52" s="43"/>
      <c r="F52" s="43"/>
      <c r="G52" s="43" t="s">
        <v>12451</v>
      </c>
      <c r="H52" s="43"/>
      <c r="I52" s="43"/>
      <c r="J52" s="43"/>
      <c r="K52" s="43">
        <v>425</v>
      </c>
      <c r="L52" s="43"/>
      <c r="M52" s="43">
        <v>12</v>
      </c>
      <c r="N52" s="43"/>
      <c r="O52" s="43"/>
      <c r="P52" s="43"/>
      <c r="Q52" s="43">
        <v>8.0340000000000007</v>
      </c>
      <c r="R52" s="43"/>
      <c r="S52" s="43">
        <v>5.0000000000000001E-3</v>
      </c>
      <c r="T52" s="43">
        <v>2400</v>
      </c>
      <c r="U52" s="43"/>
      <c r="V52" s="43">
        <v>48.6</v>
      </c>
      <c r="W52" s="43">
        <v>2229.3000000000002</v>
      </c>
      <c r="X52" s="43"/>
      <c r="Y52" s="43">
        <v>47.3</v>
      </c>
      <c r="Z52" s="43"/>
      <c r="AA52" s="43"/>
      <c r="AB52" s="43"/>
      <c r="AC52" s="43">
        <v>1.94</v>
      </c>
      <c r="AD52" s="43"/>
      <c r="AE52" s="43">
        <v>0.03</v>
      </c>
      <c r="AF52" s="43">
        <v>128.4</v>
      </c>
      <c r="AG52" s="43"/>
      <c r="AH52" s="43">
        <v>23</v>
      </c>
      <c r="AI52" s="43">
        <v>2081</v>
      </c>
      <c r="AJ52" s="43"/>
      <c r="AK52" s="43">
        <v>44.7</v>
      </c>
      <c r="AL52" s="43"/>
      <c r="AM52" s="43"/>
      <c r="AN52" s="43"/>
      <c r="AO52" s="43"/>
      <c r="AP52" s="43"/>
      <c r="AQ52" s="43"/>
      <c r="AR52" s="43"/>
      <c r="AS52" s="43"/>
      <c r="AT52" s="43">
        <v>8</v>
      </c>
      <c r="AU52" s="43"/>
      <c r="AV52" s="43">
        <v>0.1</v>
      </c>
      <c r="AW52" s="43">
        <v>35.299999999999997</v>
      </c>
      <c r="AX52" s="43">
        <v>0.1</v>
      </c>
      <c r="AY52" s="43"/>
      <c r="AZ52" s="43">
        <v>3</v>
      </c>
      <c r="BA52" s="43"/>
      <c r="BB52" s="43"/>
      <c r="BC52" s="43">
        <v>25.3</v>
      </c>
      <c r="BD52" s="43" t="s">
        <v>14011</v>
      </c>
      <c r="BE52" s="43"/>
    </row>
    <row r="53" spans="1:57" x14ac:dyDescent="0.2">
      <c r="A53" s="119"/>
      <c r="B53" s="43">
        <v>1</v>
      </c>
      <c r="C53" s="43" t="s">
        <v>14583</v>
      </c>
      <c r="D53" s="119"/>
      <c r="E53" s="43"/>
      <c r="F53" s="43"/>
      <c r="G53" s="43" t="s">
        <v>12451</v>
      </c>
      <c r="H53" s="43"/>
      <c r="I53" s="43"/>
      <c r="J53" s="43"/>
      <c r="K53" s="43">
        <v>466</v>
      </c>
      <c r="L53" s="43"/>
      <c r="M53" s="43">
        <v>25</v>
      </c>
      <c r="N53" s="43"/>
      <c r="O53" s="43"/>
      <c r="P53" s="43"/>
      <c r="Q53" s="43">
        <v>7.9989999999999997</v>
      </c>
      <c r="R53" s="43"/>
      <c r="S53" s="43">
        <v>1.4999999999999999E-2</v>
      </c>
      <c r="T53" s="43">
        <v>2396.1</v>
      </c>
      <c r="U53" s="43"/>
      <c r="V53" s="43">
        <v>34.299999999999997</v>
      </c>
      <c r="W53" s="43">
        <v>2239.1999999999998</v>
      </c>
      <c r="X53" s="43"/>
      <c r="Y53" s="43">
        <v>37.299999999999997</v>
      </c>
      <c r="Z53" s="43"/>
      <c r="AA53" s="43"/>
      <c r="AB53" s="43"/>
      <c r="AC53" s="43">
        <v>1.81</v>
      </c>
      <c r="AD53" s="43"/>
      <c r="AE53" s="43">
        <v>0.02</v>
      </c>
      <c r="AF53" s="43">
        <v>120.2</v>
      </c>
      <c r="AG53" s="43"/>
      <c r="AH53" s="43">
        <v>13</v>
      </c>
      <c r="AI53" s="43">
        <v>2097.3000000000002</v>
      </c>
      <c r="AJ53" s="43"/>
      <c r="AK53" s="43">
        <v>37.1</v>
      </c>
      <c r="AL53" s="43"/>
      <c r="AM53" s="43"/>
      <c r="AN53" s="43"/>
      <c r="AO53" s="43"/>
      <c r="AP53" s="43"/>
      <c r="AQ53" s="43"/>
      <c r="AR53" s="43"/>
      <c r="AS53" s="43"/>
      <c r="AT53" s="43">
        <v>8.1999999999999993</v>
      </c>
      <c r="AU53" s="43"/>
      <c r="AV53" s="43">
        <v>0.2</v>
      </c>
      <c r="AW53" s="43">
        <v>35.299999999999997</v>
      </c>
      <c r="AX53" s="43">
        <v>0.1</v>
      </c>
      <c r="AY53" s="43"/>
      <c r="AZ53" s="43">
        <v>3</v>
      </c>
      <c r="BA53" s="43"/>
      <c r="BB53" s="43"/>
      <c r="BC53" s="43">
        <v>24.2</v>
      </c>
      <c r="BD53" s="43" t="s">
        <v>14011</v>
      </c>
      <c r="BE53" s="43"/>
    </row>
    <row r="54" spans="1:57" x14ac:dyDescent="0.2">
      <c r="A54" s="119"/>
      <c r="B54" s="43">
        <v>1</v>
      </c>
      <c r="C54" s="43" t="s">
        <v>14583</v>
      </c>
      <c r="D54" s="119"/>
      <c r="E54" s="43"/>
      <c r="F54" s="43"/>
      <c r="G54" s="43" t="s">
        <v>12451</v>
      </c>
      <c r="H54" s="43"/>
      <c r="I54" s="43"/>
      <c r="J54" s="43"/>
      <c r="K54" s="43">
        <v>467</v>
      </c>
      <c r="L54" s="43"/>
      <c r="M54" s="43">
        <v>41</v>
      </c>
      <c r="N54" s="43"/>
      <c r="O54" s="43"/>
      <c r="P54" s="43"/>
      <c r="Q54" s="43">
        <v>8.0129999999999999</v>
      </c>
      <c r="R54" s="43"/>
      <c r="S54" s="43">
        <v>3.1E-2</v>
      </c>
      <c r="T54" s="43">
        <v>2484.8000000000002</v>
      </c>
      <c r="U54" s="43"/>
      <c r="V54" s="43">
        <v>19.7</v>
      </c>
      <c r="W54" s="43">
        <v>2317.5</v>
      </c>
      <c r="X54" s="43"/>
      <c r="Y54" s="43">
        <v>29.6</v>
      </c>
      <c r="Z54" s="43"/>
      <c r="AA54" s="43"/>
      <c r="AB54" s="43"/>
      <c r="AC54" s="43">
        <v>1.94</v>
      </c>
      <c r="AD54" s="43"/>
      <c r="AE54" s="43">
        <v>0.1</v>
      </c>
      <c r="AF54" s="43">
        <v>128.80000000000001</v>
      </c>
      <c r="AG54" s="43"/>
      <c r="AH54" s="43">
        <v>6.6</v>
      </c>
      <c r="AI54" s="43">
        <v>2167</v>
      </c>
      <c r="AJ54" s="43"/>
      <c r="AK54" s="43">
        <v>33.700000000000003</v>
      </c>
      <c r="AL54" s="43"/>
      <c r="AM54" s="43"/>
      <c r="AN54" s="43"/>
      <c r="AO54" s="43"/>
      <c r="AP54" s="43"/>
      <c r="AQ54" s="43"/>
      <c r="AR54" s="43"/>
      <c r="AS54" s="43"/>
      <c r="AT54" s="43">
        <v>8.1999999999999993</v>
      </c>
      <c r="AU54" s="43"/>
      <c r="AV54" s="43">
        <v>0.2</v>
      </c>
      <c r="AW54" s="43">
        <v>353</v>
      </c>
      <c r="AX54" s="43">
        <v>0.1</v>
      </c>
      <c r="AY54" s="43"/>
      <c r="AZ54" s="43">
        <v>3</v>
      </c>
      <c r="BA54" s="43"/>
      <c r="BB54" s="43"/>
      <c r="BC54" s="43">
        <v>22.1</v>
      </c>
      <c r="BD54" s="43" t="s">
        <v>14011</v>
      </c>
      <c r="BE54" s="43"/>
    </row>
    <row r="55" spans="1:57" x14ac:dyDescent="0.2">
      <c r="A55" s="119"/>
      <c r="B55" s="43">
        <v>1</v>
      </c>
      <c r="C55" s="43" t="s">
        <v>14583</v>
      </c>
      <c r="D55" s="119"/>
      <c r="E55" s="43"/>
      <c r="F55" s="43"/>
      <c r="G55" s="43" t="s">
        <v>12451</v>
      </c>
      <c r="H55" s="43"/>
      <c r="I55" s="43"/>
      <c r="J55" s="43"/>
      <c r="K55" s="43">
        <v>467</v>
      </c>
      <c r="L55" s="43"/>
      <c r="M55" s="43">
        <v>31</v>
      </c>
      <c r="N55" s="43"/>
      <c r="O55" s="43"/>
      <c r="P55" s="43"/>
      <c r="Q55" s="43">
        <v>8.0129999999999999</v>
      </c>
      <c r="R55" s="43"/>
      <c r="S55" s="43">
        <v>2.3E-2</v>
      </c>
      <c r="T55" s="43">
        <v>2490.6</v>
      </c>
      <c r="U55" s="43"/>
      <c r="V55" s="43">
        <v>18.7</v>
      </c>
      <c r="W55" s="43">
        <v>2323.9</v>
      </c>
      <c r="X55" s="43"/>
      <c r="Y55" s="43">
        <v>26.1</v>
      </c>
      <c r="Z55" s="43"/>
      <c r="AA55" s="43"/>
      <c r="AB55" s="43"/>
      <c r="AC55" s="43">
        <v>1.94</v>
      </c>
      <c r="AD55" s="43"/>
      <c r="AE55" s="43">
        <v>0.08</v>
      </c>
      <c r="AF55" s="43">
        <v>128.4</v>
      </c>
      <c r="AG55" s="43"/>
      <c r="AH55" s="43">
        <v>5</v>
      </c>
      <c r="AI55" s="43">
        <v>2173.6999999999998</v>
      </c>
      <c r="AJ55" s="43"/>
      <c r="AK55" s="43">
        <v>29.1</v>
      </c>
      <c r="AL55" s="43"/>
      <c r="AM55" s="43"/>
      <c r="AN55" s="43"/>
      <c r="AO55" s="43"/>
      <c r="AP55" s="43"/>
      <c r="AQ55" s="43"/>
      <c r="AR55" s="43"/>
      <c r="AS55" s="43"/>
      <c r="AT55" s="43">
        <v>8</v>
      </c>
      <c r="AU55" s="43"/>
      <c r="AV55" s="43">
        <v>0.1</v>
      </c>
      <c r="AW55" s="43">
        <v>35.5</v>
      </c>
      <c r="AX55" s="43">
        <v>0.1</v>
      </c>
      <c r="AY55" s="43"/>
      <c r="AZ55" s="43">
        <v>3</v>
      </c>
      <c r="BA55" s="43"/>
      <c r="BB55" s="43"/>
      <c r="BC55" s="43">
        <v>18</v>
      </c>
      <c r="BD55" s="43" t="s">
        <v>14011</v>
      </c>
      <c r="BE55" s="43"/>
    </row>
    <row r="56" spans="1:57" x14ac:dyDescent="0.2">
      <c r="A56" s="119"/>
      <c r="B56" s="43">
        <v>1</v>
      </c>
      <c r="C56" s="43" t="s">
        <v>14583</v>
      </c>
      <c r="D56" s="119"/>
      <c r="E56" s="43"/>
      <c r="F56" s="43"/>
      <c r="G56" s="43" t="s">
        <v>12452</v>
      </c>
      <c r="H56" s="43"/>
      <c r="I56" s="43"/>
      <c r="J56" s="43"/>
      <c r="K56" s="43">
        <v>405</v>
      </c>
      <c r="L56" s="43"/>
      <c r="M56" s="43">
        <v>20</v>
      </c>
      <c r="N56" s="43"/>
      <c r="O56" s="43"/>
      <c r="P56" s="43"/>
      <c r="Q56" s="43">
        <v>8.0510000000000002</v>
      </c>
      <c r="R56" s="43"/>
      <c r="S56" s="43">
        <v>1.7999999999999999E-2</v>
      </c>
      <c r="T56" s="43">
        <v>2388.4</v>
      </c>
      <c r="U56" s="43"/>
      <c r="V56" s="43">
        <v>14.7</v>
      </c>
      <c r="W56" s="43">
        <v>2211.6999999999998</v>
      </c>
      <c r="X56" s="43"/>
      <c r="Y56" s="43">
        <v>18.100000000000001</v>
      </c>
      <c r="Z56" s="43"/>
      <c r="AA56" s="43"/>
      <c r="AB56" s="43"/>
      <c r="AC56" s="43">
        <v>1.99</v>
      </c>
      <c r="AD56" s="43"/>
      <c r="AE56" s="43">
        <v>7.0000000000000007E-2</v>
      </c>
      <c r="AF56" s="43" t="s">
        <v>12450</v>
      </c>
      <c r="AG56" s="43"/>
      <c r="AH56" s="43"/>
      <c r="AI56" s="43">
        <v>8</v>
      </c>
      <c r="AJ56" s="43"/>
      <c r="AK56" s="43">
        <v>20</v>
      </c>
      <c r="AL56" s="43"/>
      <c r="AM56" s="43"/>
      <c r="AN56" s="43"/>
      <c r="AO56" s="43"/>
      <c r="AP56" s="43"/>
      <c r="AQ56" s="43"/>
      <c r="AR56" s="43"/>
      <c r="AS56" s="43"/>
      <c r="AT56" s="43">
        <v>7.9</v>
      </c>
      <c r="AU56" s="43"/>
      <c r="AV56" s="43">
        <v>0.1</v>
      </c>
      <c r="AW56" s="43">
        <v>353</v>
      </c>
      <c r="AX56" s="43">
        <v>0.1</v>
      </c>
      <c r="AY56" s="43"/>
      <c r="AZ56" s="43">
        <v>7</v>
      </c>
      <c r="BA56" s="43"/>
      <c r="BB56" s="43"/>
      <c r="BC56" s="43">
        <v>47.9</v>
      </c>
      <c r="BD56" s="43" t="s">
        <v>14011</v>
      </c>
      <c r="BE56" s="43"/>
    </row>
    <row r="57" spans="1:57" x14ac:dyDescent="0.2">
      <c r="A57" s="119"/>
      <c r="B57" s="43">
        <v>1</v>
      </c>
      <c r="C57" s="43" t="s">
        <v>14583</v>
      </c>
      <c r="D57" s="119"/>
      <c r="E57" s="43"/>
      <c r="F57" s="43"/>
      <c r="G57" s="43" t="s">
        <v>12452</v>
      </c>
      <c r="H57" s="43"/>
      <c r="I57" s="43"/>
      <c r="J57" s="43"/>
      <c r="K57" s="43">
        <v>466</v>
      </c>
      <c r="L57" s="43"/>
      <c r="M57" s="43">
        <v>13</v>
      </c>
      <c r="N57" s="43"/>
      <c r="O57" s="43"/>
      <c r="P57" s="43"/>
      <c r="Q57" s="43">
        <v>7.98</v>
      </c>
      <c r="R57" s="43"/>
      <c r="S57" s="43">
        <v>0.01</v>
      </c>
      <c r="T57" s="43">
        <v>2288</v>
      </c>
      <c r="U57" s="43"/>
      <c r="V57" s="43">
        <v>29.7</v>
      </c>
      <c r="W57" s="43">
        <v>2145.1</v>
      </c>
      <c r="X57" s="43"/>
      <c r="Y57" s="43">
        <v>29.1</v>
      </c>
      <c r="Z57" s="43"/>
      <c r="AA57" s="43"/>
      <c r="AB57" s="43"/>
      <c r="AC57" s="43">
        <v>1.65</v>
      </c>
      <c r="AD57" s="43"/>
      <c r="AE57" s="43">
        <v>0</v>
      </c>
      <c r="AF57" s="43">
        <v>109.1</v>
      </c>
      <c r="AG57" s="43"/>
      <c r="AH57" s="43">
        <v>2.7</v>
      </c>
      <c r="AI57" s="43">
        <v>2</v>
      </c>
      <c r="AJ57" s="43"/>
      <c r="AK57" s="43">
        <v>27.6</v>
      </c>
      <c r="AL57" s="43"/>
      <c r="AM57" s="43"/>
      <c r="AN57" s="43"/>
      <c r="AO57" s="43"/>
      <c r="AP57" s="43"/>
      <c r="AQ57" s="43"/>
      <c r="AR57" s="43"/>
      <c r="AS57" s="43"/>
      <c r="AT57" s="43">
        <v>7.8</v>
      </c>
      <c r="AU57" s="43"/>
      <c r="AV57" s="43">
        <v>0.1</v>
      </c>
      <c r="AW57" s="43">
        <v>35.200000000000003</v>
      </c>
      <c r="AX57" s="43">
        <v>0.1</v>
      </c>
      <c r="AY57" s="43"/>
      <c r="AZ57" s="43">
        <v>7</v>
      </c>
      <c r="BA57" s="43"/>
      <c r="BB57" s="43"/>
      <c r="BC57" s="43">
        <v>49</v>
      </c>
      <c r="BD57" s="43" t="s">
        <v>14011</v>
      </c>
      <c r="BE57" s="43"/>
    </row>
    <row r="58" spans="1:57" x14ac:dyDescent="0.2">
      <c r="A58" s="119"/>
      <c r="B58" s="43">
        <v>1</v>
      </c>
      <c r="C58" s="43" t="s">
        <v>14583</v>
      </c>
      <c r="D58" s="119"/>
      <c r="E58" s="43"/>
      <c r="F58" s="43"/>
      <c r="G58" s="43" t="s">
        <v>12452</v>
      </c>
      <c r="H58" s="43"/>
      <c r="I58" s="43"/>
      <c r="J58" s="43"/>
      <c r="K58" s="43">
        <v>442</v>
      </c>
      <c r="L58" s="43"/>
      <c r="M58" s="43">
        <v>26</v>
      </c>
      <c r="N58" s="43"/>
      <c r="O58" s="43"/>
      <c r="P58" s="43"/>
      <c r="Q58" s="43">
        <v>7.9850000000000003</v>
      </c>
      <c r="R58" s="43"/>
      <c r="S58" s="43">
        <v>0.02</v>
      </c>
      <c r="T58" s="43">
        <v>2196.8000000000002</v>
      </c>
      <c r="U58" s="43"/>
      <c r="V58" s="43">
        <v>59.2</v>
      </c>
      <c r="W58" s="43">
        <v>2048</v>
      </c>
      <c r="X58" s="43"/>
      <c r="Y58" s="43">
        <v>56.8</v>
      </c>
      <c r="Z58" s="43"/>
      <c r="AA58" s="43"/>
      <c r="AB58" s="43"/>
      <c r="AC58" s="43">
        <v>1.67</v>
      </c>
      <c r="AD58" s="43"/>
      <c r="AE58" s="43">
        <v>0.08</v>
      </c>
      <c r="AF58" s="43">
        <v>110.4</v>
      </c>
      <c r="AG58" s="43"/>
      <c r="AH58" s="43">
        <v>5.5</v>
      </c>
      <c r="AI58" s="43">
        <v>8</v>
      </c>
      <c r="AJ58" s="43"/>
      <c r="AK58" s="43">
        <v>53.5</v>
      </c>
      <c r="AL58" s="43"/>
      <c r="AM58" s="43"/>
      <c r="AN58" s="43"/>
      <c r="AO58" s="43"/>
      <c r="AP58" s="43"/>
      <c r="AQ58" s="43"/>
      <c r="AR58" s="43"/>
      <c r="AS58" s="43"/>
      <c r="AT58" s="43">
        <v>9</v>
      </c>
      <c r="AU58" s="43"/>
      <c r="AV58" s="43">
        <v>0.1</v>
      </c>
      <c r="AW58" s="43">
        <v>35.4</v>
      </c>
      <c r="AX58" s="43">
        <v>0.1</v>
      </c>
      <c r="AY58" s="43"/>
      <c r="AZ58" s="43">
        <v>7</v>
      </c>
      <c r="BA58" s="43"/>
      <c r="BB58" s="43"/>
      <c r="BC58" s="43">
        <v>46.3</v>
      </c>
      <c r="BD58" s="43" t="s">
        <v>14011</v>
      </c>
      <c r="BE58" s="43"/>
    </row>
    <row r="59" spans="1:57" x14ac:dyDescent="0.2">
      <c r="A59" s="119"/>
      <c r="B59" s="43">
        <v>1</v>
      </c>
      <c r="C59" s="43" t="s">
        <v>14583</v>
      </c>
      <c r="D59" s="119"/>
      <c r="E59" s="43"/>
      <c r="F59" s="43"/>
      <c r="G59" s="43" t="s">
        <v>12452</v>
      </c>
      <c r="H59" s="43"/>
      <c r="I59" s="43"/>
      <c r="J59" s="43"/>
      <c r="K59" s="43">
        <v>458</v>
      </c>
      <c r="L59" s="43"/>
      <c r="M59" s="43">
        <v>23</v>
      </c>
      <c r="N59" s="43"/>
      <c r="O59" s="43"/>
      <c r="P59" s="43"/>
      <c r="Q59" s="43">
        <v>7.9870000000000001</v>
      </c>
      <c r="R59" s="43"/>
      <c r="S59" s="43">
        <v>1.7999999999999999E-2</v>
      </c>
      <c r="T59" s="43">
        <v>2263.1</v>
      </c>
      <c r="U59" s="43"/>
      <c r="V59" s="43">
        <v>75.599999999999994</v>
      </c>
      <c r="W59" s="43">
        <v>6</v>
      </c>
      <c r="X59" s="43"/>
      <c r="Y59" s="43">
        <v>70.7</v>
      </c>
      <c r="Z59" s="43"/>
      <c r="AA59" s="43"/>
      <c r="AB59" s="43"/>
      <c r="AC59" s="43">
        <v>1.79</v>
      </c>
      <c r="AD59" s="43"/>
      <c r="AE59" s="43">
        <v>0.1</v>
      </c>
      <c r="AF59" s="43">
        <v>118.4</v>
      </c>
      <c r="AG59" s="43"/>
      <c r="AH59" s="43">
        <v>6.6</v>
      </c>
      <c r="AI59" s="43">
        <v>19663</v>
      </c>
      <c r="AJ59" s="43"/>
      <c r="AK59" s="43">
        <v>65.5</v>
      </c>
      <c r="AL59" s="43"/>
      <c r="AM59" s="43"/>
      <c r="AN59" s="43"/>
      <c r="AO59" s="43"/>
      <c r="AP59" s="43"/>
      <c r="AQ59" s="43"/>
      <c r="AR59" s="43"/>
      <c r="AS59" s="43"/>
      <c r="AT59" s="43">
        <v>10.1</v>
      </c>
      <c r="AU59" s="43"/>
      <c r="AV59" s="43">
        <v>0.1</v>
      </c>
      <c r="AW59" s="43">
        <v>353</v>
      </c>
      <c r="AX59" s="43">
        <v>0.1</v>
      </c>
      <c r="AY59" s="43"/>
      <c r="AZ59" s="43">
        <v>7</v>
      </c>
      <c r="BA59" s="43"/>
      <c r="BB59" s="43"/>
      <c r="BC59" s="43">
        <v>51.1</v>
      </c>
      <c r="BD59" s="43" t="s">
        <v>14011</v>
      </c>
      <c r="BE59" s="43"/>
    </row>
    <row r="60" spans="1:57" x14ac:dyDescent="0.2">
      <c r="A60" s="119"/>
      <c r="B60" s="43">
        <v>1</v>
      </c>
      <c r="C60" s="43" t="s">
        <v>14583</v>
      </c>
      <c r="D60" s="119"/>
      <c r="E60" s="43"/>
      <c r="F60" s="43"/>
      <c r="G60" s="43" t="s">
        <v>12452</v>
      </c>
      <c r="H60" s="43"/>
      <c r="I60" s="43"/>
      <c r="J60" s="43"/>
      <c r="K60" s="43">
        <v>511</v>
      </c>
      <c r="L60" s="43"/>
      <c r="M60" s="43">
        <v>26</v>
      </c>
      <c r="N60" s="43"/>
      <c r="O60" s="43"/>
      <c r="P60" s="43"/>
      <c r="Q60" s="43">
        <v>7.9459999999999997</v>
      </c>
      <c r="R60" s="43"/>
      <c r="S60" s="43">
        <v>0.02</v>
      </c>
      <c r="T60" s="43">
        <v>2279.4</v>
      </c>
      <c r="U60" s="43"/>
      <c r="V60" s="43">
        <v>67.900000000000006</v>
      </c>
      <c r="W60" s="43">
        <v>2129.8000000000002</v>
      </c>
      <c r="X60" s="43"/>
      <c r="Y60" s="43">
        <v>633</v>
      </c>
      <c r="Z60" s="43"/>
      <c r="AA60" s="43"/>
      <c r="AB60" s="43"/>
      <c r="AC60" s="43">
        <v>1.73</v>
      </c>
      <c r="AD60" s="43"/>
      <c r="AE60" s="43">
        <v>0</v>
      </c>
      <c r="AF60" s="43">
        <v>114</v>
      </c>
      <c r="AG60" s="43"/>
      <c r="AH60" s="43">
        <v>6.6</v>
      </c>
      <c r="AI60" s="43">
        <v>1994.1</v>
      </c>
      <c r="AJ60" s="43"/>
      <c r="AK60" s="43">
        <v>58.7</v>
      </c>
      <c r="AL60" s="43"/>
      <c r="AM60" s="43"/>
      <c r="AN60" s="43"/>
      <c r="AO60" s="43"/>
      <c r="AP60" s="43"/>
      <c r="AQ60" s="43"/>
      <c r="AR60" s="43"/>
      <c r="AS60" s="43"/>
      <c r="AT60" s="43">
        <v>11.1</v>
      </c>
      <c r="AU60" s="43"/>
      <c r="AV60" s="43">
        <v>0.1</v>
      </c>
      <c r="AW60" s="43">
        <v>35.4</v>
      </c>
      <c r="AX60" s="43">
        <v>0.1</v>
      </c>
      <c r="AY60" s="43"/>
      <c r="AZ60" s="43">
        <v>7</v>
      </c>
      <c r="BA60" s="43"/>
      <c r="BB60" s="43"/>
      <c r="BC60" s="43">
        <v>43.7</v>
      </c>
      <c r="BD60" s="43" t="s">
        <v>14011</v>
      </c>
      <c r="BE60" s="43"/>
    </row>
    <row r="61" spans="1:57" x14ac:dyDescent="0.2">
      <c r="A61" s="119"/>
      <c r="B61" s="43">
        <v>1</v>
      </c>
      <c r="C61" s="43" t="s">
        <v>14583</v>
      </c>
      <c r="D61" s="119"/>
      <c r="E61" s="43"/>
      <c r="F61" s="43"/>
      <c r="G61" s="43" t="s">
        <v>12452</v>
      </c>
      <c r="H61" s="43"/>
      <c r="I61" s="43"/>
      <c r="J61" s="43"/>
      <c r="K61" s="43">
        <v>456</v>
      </c>
      <c r="L61" s="43"/>
      <c r="M61" s="43">
        <v>33</v>
      </c>
      <c r="N61" s="43"/>
      <c r="O61" s="43"/>
      <c r="P61" s="43"/>
      <c r="Q61" s="43">
        <v>7.9909999999999997</v>
      </c>
      <c r="R61" s="43"/>
      <c r="S61" s="43">
        <v>3.5999999999999997E-2</v>
      </c>
      <c r="T61" s="43">
        <v>2280.4</v>
      </c>
      <c r="U61" s="43"/>
      <c r="V61" s="43">
        <v>67</v>
      </c>
      <c r="W61" s="43">
        <v>2106.1999999999998</v>
      </c>
      <c r="X61" s="43"/>
      <c r="Y61" s="43">
        <v>51.9</v>
      </c>
      <c r="Z61" s="43"/>
      <c r="AA61" s="43"/>
      <c r="AB61" s="43"/>
      <c r="AC61" s="43">
        <v>1.96</v>
      </c>
      <c r="AD61" s="43"/>
      <c r="AE61" s="43">
        <v>0.19</v>
      </c>
      <c r="AF61" s="43">
        <v>129.1</v>
      </c>
      <c r="AG61" s="43"/>
      <c r="AH61" s="43">
        <v>12.4</v>
      </c>
      <c r="AI61" s="43">
        <v>1958.4</v>
      </c>
      <c r="AJ61" s="43"/>
      <c r="AK61" s="43">
        <v>42.8</v>
      </c>
      <c r="AL61" s="43"/>
      <c r="AM61" s="43"/>
      <c r="AN61" s="43"/>
      <c r="AO61" s="43"/>
      <c r="AP61" s="43"/>
      <c r="AQ61" s="43"/>
      <c r="AR61" s="43"/>
      <c r="AS61" s="43"/>
      <c r="AT61" s="43">
        <v>12</v>
      </c>
      <c r="AU61" s="43"/>
      <c r="AV61" s="43">
        <v>0.1</v>
      </c>
      <c r="AW61" s="43">
        <v>35.299999999999997</v>
      </c>
      <c r="AX61" s="43">
        <v>0.1</v>
      </c>
      <c r="AY61" s="43"/>
      <c r="AZ61" s="43">
        <v>7</v>
      </c>
      <c r="BA61" s="43"/>
      <c r="BB61" s="43"/>
      <c r="BC61" s="43">
        <v>57.3</v>
      </c>
      <c r="BD61" s="43" t="s">
        <v>14011</v>
      </c>
      <c r="BE61" s="43"/>
    </row>
    <row r="62" spans="1:57" x14ac:dyDescent="0.2">
      <c r="A62" s="119"/>
      <c r="B62" s="43">
        <v>1</v>
      </c>
      <c r="C62" s="43" t="s">
        <v>14583</v>
      </c>
      <c r="D62" s="119"/>
      <c r="E62" s="43"/>
      <c r="F62" s="43"/>
      <c r="G62" s="43" t="s">
        <v>12452</v>
      </c>
      <c r="H62" s="43"/>
      <c r="I62" s="43"/>
      <c r="J62" s="43"/>
      <c r="K62" s="43">
        <v>467</v>
      </c>
      <c r="L62" s="43"/>
      <c r="M62" s="43">
        <v>18</v>
      </c>
      <c r="N62" s="43"/>
      <c r="O62" s="43"/>
      <c r="P62" s="43"/>
      <c r="Q62" s="43">
        <v>7.9829999999999997</v>
      </c>
      <c r="R62" s="43"/>
      <c r="S62" s="43">
        <v>1.7000000000000001E-2</v>
      </c>
      <c r="T62" s="43">
        <v>2287.4</v>
      </c>
      <c r="U62" s="43"/>
      <c r="V62" s="43">
        <v>44.5</v>
      </c>
      <c r="W62" s="43">
        <v>4</v>
      </c>
      <c r="X62" s="43"/>
      <c r="Y62" s="43">
        <v>45.4</v>
      </c>
      <c r="Z62" s="43"/>
      <c r="AA62" s="43"/>
      <c r="AB62" s="43"/>
      <c r="AC62" s="43">
        <v>2.0099999999999998</v>
      </c>
      <c r="AD62" s="43"/>
      <c r="AE62" s="43">
        <v>0.1</v>
      </c>
      <c r="AF62" s="43">
        <v>131.80000000000001</v>
      </c>
      <c r="AG62" s="43"/>
      <c r="AH62" s="43">
        <v>6.7</v>
      </c>
      <c r="AI62" s="43">
        <v>19543</v>
      </c>
      <c r="AJ62" s="43"/>
      <c r="AK62" s="43">
        <v>36.4</v>
      </c>
      <c r="AL62" s="43"/>
      <c r="AM62" s="43"/>
      <c r="AN62" s="43"/>
      <c r="AO62" s="43"/>
      <c r="AP62" s="43"/>
      <c r="AQ62" s="43"/>
      <c r="AR62" s="43"/>
      <c r="AS62" s="43"/>
      <c r="AT62" s="43">
        <v>13.1</v>
      </c>
      <c r="AU62" s="43"/>
      <c r="AV62" s="43">
        <v>0.1</v>
      </c>
      <c r="AW62" s="43">
        <v>35.4</v>
      </c>
      <c r="AX62" s="43">
        <v>0.1</v>
      </c>
      <c r="AY62" s="43"/>
      <c r="AZ62" s="43">
        <v>7</v>
      </c>
      <c r="BA62" s="43"/>
      <c r="BB62" s="43"/>
      <c r="BC62" s="43">
        <v>52.7</v>
      </c>
      <c r="BD62" s="43" t="s">
        <v>14011</v>
      </c>
      <c r="BE62" s="43"/>
    </row>
    <row r="63" spans="1:57" x14ac:dyDescent="0.2">
      <c r="A63" s="119"/>
      <c r="B63" s="43">
        <v>1</v>
      </c>
      <c r="C63" s="43" t="s">
        <v>14583</v>
      </c>
      <c r="D63" s="119"/>
      <c r="E63" s="43"/>
      <c r="F63" s="43"/>
      <c r="G63" s="43" t="s">
        <v>12452</v>
      </c>
      <c r="H63" s="43"/>
      <c r="I63" s="43"/>
      <c r="J63" s="43"/>
      <c r="K63" s="43">
        <v>456</v>
      </c>
      <c r="L63" s="43"/>
      <c r="M63" s="43">
        <v>6</v>
      </c>
      <c r="N63" s="43"/>
      <c r="O63" s="43"/>
      <c r="P63" s="43"/>
      <c r="Q63" s="43">
        <v>8.0069999999999997</v>
      </c>
      <c r="R63" s="43"/>
      <c r="S63" s="43">
        <v>0.01</v>
      </c>
      <c r="T63" s="43">
        <v>23763</v>
      </c>
      <c r="U63" s="43"/>
      <c r="V63" s="43">
        <v>32.700000000000003</v>
      </c>
      <c r="W63" s="43">
        <v>2175.1999999999998</v>
      </c>
      <c r="X63" s="43"/>
      <c r="Y63" s="43">
        <v>26.6</v>
      </c>
      <c r="Z63" s="43"/>
      <c r="AA63" s="43"/>
      <c r="AB63" s="43"/>
      <c r="AC63" s="43">
        <v>2.27</v>
      </c>
      <c r="AD63" s="43"/>
      <c r="AE63" s="43">
        <v>7.0000000000000007E-2</v>
      </c>
      <c r="AF63" s="43">
        <v>148.80000000000001</v>
      </c>
      <c r="AG63" s="43"/>
      <c r="AH63" s="43">
        <v>4.8</v>
      </c>
      <c r="AI63" s="43">
        <v>2008.8</v>
      </c>
      <c r="AJ63" s="43"/>
      <c r="AK63" s="43">
        <v>22.2</v>
      </c>
      <c r="AL63" s="43"/>
      <c r="AM63" s="43"/>
      <c r="AN63" s="43"/>
      <c r="AO63" s="43"/>
      <c r="AP63" s="43"/>
      <c r="AQ63" s="43"/>
      <c r="AR63" s="43"/>
      <c r="AS63" s="43"/>
      <c r="AT63" s="43">
        <v>14</v>
      </c>
      <c r="AU63" s="43"/>
      <c r="AV63" s="43">
        <v>0.1</v>
      </c>
      <c r="AW63" s="43">
        <v>35.5</v>
      </c>
      <c r="AX63" s="43">
        <v>0.1</v>
      </c>
      <c r="AY63" s="43"/>
      <c r="AZ63" s="43">
        <v>7</v>
      </c>
      <c r="BA63" s="43"/>
      <c r="BB63" s="43"/>
      <c r="BC63" s="43">
        <v>57.1</v>
      </c>
      <c r="BD63" s="43" t="s">
        <v>14011</v>
      </c>
      <c r="BE63" s="43"/>
    </row>
    <row r="64" spans="1:57" x14ac:dyDescent="0.2">
      <c r="A64" s="119"/>
      <c r="B64" s="43">
        <v>1</v>
      </c>
      <c r="C64" s="43" t="s">
        <v>14583</v>
      </c>
      <c r="D64" s="119"/>
      <c r="E64" s="43"/>
      <c r="F64" s="43"/>
      <c r="G64" s="43" t="s">
        <v>12452</v>
      </c>
      <c r="H64" s="43"/>
      <c r="I64" s="43"/>
      <c r="J64" s="43"/>
      <c r="K64" s="43">
        <v>467</v>
      </c>
      <c r="L64" s="43"/>
      <c r="M64" s="43">
        <v>8</v>
      </c>
      <c r="N64" s="43"/>
      <c r="O64" s="43"/>
      <c r="P64" s="43"/>
      <c r="Q64" s="43">
        <v>8.0069999999999997</v>
      </c>
      <c r="R64" s="43"/>
      <c r="S64" s="43">
        <v>8.0000000000000002E-3</v>
      </c>
      <c r="T64" s="43">
        <v>2427.1999999999998</v>
      </c>
      <c r="U64" s="43"/>
      <c r="V64" s="43">
        <v>23.9</v>
      </c>
      <c r="W64" s="43">
        <v>7</v>
      </c>
      <c r="X64" s="43"/>
      <c r="Y64" s="43">
        <v>18.399999999999999</v>
      </c>
      <c r="Z64" s="43"/>
      <c r="AA64" s="43"/>
      <c r="AB64" s="43"/>
      <c r="AC64" s="43">
        <v>2.41</v>
      </c>
      <c r="AD64" s="43"/>
      <c r="AE64" s="43">
        <v>7.0000000000000007E-2</v>
      </c>
      <c r="AF64" s="43">
        <v>157.69999999999999</v>
      </c>
      <c r="AG64" s="43"/>
      <c r="AH64" s="43">
        <v>4.7</v>
      </c>
      <c r="AI64" s="43">
        <v>2039.6</v>
      </c>
      <c r="AJ64" s="43"/>
      <c r="AK64" s="43">
        <v>14.9</v>
      </c>
      <c r="AL64" s="43"/>
      <c r="AM64" s="43"/>
      <c r="AN64" s="43"/>
      <c r="AO64" s="43"/>
      <c r="AP64" s="43"/>
      <c r="AQ64" s="43"/>
      <c r="AR64" s="43"/>
      <c r="AS64" s="43"/>
      <c r="AT64" s="43">
        <v>15.1</v>
      </c>
      <c r="AU64" s="43"/>
      <c r="AV64" s="43">
        <v>0.1</v>
      </c>
      <c r="AW64" s="43">
        <v>35.6</v>
      </c>
      <c r="AX64" s="43">
        <v>0.2</v>
      </c>
      <c r="AY64" s="43"/>
      <c r="AZ64" s="43">
        <v>7</v>
      </c>
      <c r="BA64" s="43"/>
      <c r="BB64" s="43"/>
      <c r="BC64" s="43">
        <v>33.299999999999997</v>
      </c>
      <c r="BD64" s="43" t="s">
        <v>14011</v>
      </c>
      <c r="BE64" s="43"/>
    </row>
    <row r="65" spans="1:57" x14ac:dyDescent="0.2">
      <c r="A65" s="119"/>
      <c r="B65" s="43">
        <v>1</v>
      </c>
      <c r="C65" s="43" t="s">
        <v>14583</v>
      </c>
      <c r="D65" s="119"/>
      <c r="E65" s="43"/>
      <c r="F65" s="43"/>
      <c r="G65" s="43" t="s">
        <v>12451</v>
      </c>
      <c r="H65" s="43"/>
      <c r="I65" s="43"/>
      <c r="J65" s="43"/>
      <c r="K65" s="43">
        <v>397</v>
      </c>
      <c r="L65" s="43"/>
      <c r="M65" s="43">
        <v>23</v>
      </c>
      <c r="N65" s="43"/>
      <c r="O65" s="43"/>
      <c r="P65" s="43"/>
      <c r="Q65" s="43">
        <v>8.0559999999999992</v>
      </c>
      <c r="R65" s="43"/>
      <c r="S65" s="43">
        <v>1.9E-2</v>
      </c>
      <c r="T65" s="43">
        <v>2372.6999999999998</v>
      </c>
      <c r="U65" s="43"/>
      <c r="V65" s="43">
        <v>31.6</v>
      </c>
      <c r="W65" s="43">
        <v>2193</v>
      </c>
      <c r="X65" s="43"/>
      <c r="Y65" s="43">
        <v>33.9</v>
      </c>
      <c r="Z65" s="43"/>
      <c r="AA65" s="43"/>
      <c r="AB65" s="43"/>
      <c r="AC65" s="43">
        <v>2.0099999999999998</v>
      </c>
      <c r="AD65" s="43"/>
      <c r="AE65" s="43">
        <v>0.08</v>
      </c>
      <c r="AF65" s="43">
        <v>133</v>
      </c>
      <c r="AG65" s="43"/>
      <c r="AH65" s="43">
        <v>5</v>
      </c>
      <c r="AI65" s="43">
        <v>2041.6</v>
      </c>
      <c r="AJ65" s="43"/>
      <c r="AK65" s="43">
        <v>34.6</v>
      </c>
      <c r="AL65" s="43"/>
      <c r="AM65" s="43"/>
      <c r="AN65" s="43"/>
      <c r="AO65" s="43"/>
      <c r="AP65" s="43"/>
      <c r="AQ65" s="43"/>
      <c r="AR65" s="43"/>
      <c r="AS65" s="43"/>
      <c r="AT65" s="43">
        <v>8.1</v>
      </c>
      <c r="AU65" s="43"/>
      <c r="AV65" s="43">
        <v>0.2</v>
      </c>
      <c r="AW65" s="43">
        <v>35.200000000000003</v>
      </c>
      <c r="AX65" s="43">
        <v>0.1</v>
      </c>
      <c r="AY65" s="43"/>
      <c r="AZ65" s="43">
        <v>3</v>
      </c>
      <c r="BA65" s="43"/>
      <c r="BB65" s="43"/>
      <c r="BC65" s="43">
        <v>116.4</v>
      </c>
      <c r="BD65" s="43" t="s">
        <v>14011</v>
      </c>
      <c r="BE65" s="43"/>
    </row>
    <row r="66" spans="1:57" x14ac:dyDescent="0.2">
      <c r="A66" s="119"/>
      <c r="B66" s="43">
        <v>1</v>
      </c>
      <c r="C66" s="43" t="s">
        <v>14583</v>
      </c>
      <c r="D66" s="119"/>
      <c r="E66" s="43"/>
      <c r="F66" s="43"/>
      <c r="G66" s="43" t="s">
        <v>12451</v>
      </c>
      <c r="H66" s="43"/>
      <c r="I66" s="43"/>
      <c r="J66" s="43"/>
      <c r="K66" s="43">
        <v>471</v>
      </c>
      <c r="L66" s="43"/>
      <c r="M66" s="43">
        <v>21</v>
      </c>
      <c r="N66" s="43"/>
      <c r="O66" s="43"/>
      <c r="P66" s="43"/>
      <c r="Q66" s="43">
        <v>7.9790000000000001</v>
      </c>
      <c r="R66" s="43"/>
      <c r="S66" s="43">
        <v>1.0999999999999999E-2</v>
      </c>
      <c r="T66" s="43">
        <v>2305.3000000000002</v>
      </c>
      <c r="U66" s="43"/>
      <c r="V66" s="43">
        <v>38</v>
      </c>
      <c r="W66" s="43">
        <v>2162.6999999999998</v>
      </c>
      <c r="X66" s="43"/>
      <c r="Y66" s="43">
        <v>403</v>
      </c>
      <c r="Z66" s="43"/>
      <c r="AA66" s="43"/>
      <c r="AB66" s="43"/>
      <c r="AC66" s="43">
        <v>1.65</v>
      </c>
      <c r="AD66" s="43"/>
      <c r="AE66" s="43">
        <v>0.02</v>
      </c>
      <c r="AF66" s="43">
        <v>109.6</v>
      </c>
      <c r="AG66" s="43"/>
      <c r="AH66" s="43">
        <v>1.5</v>
      </c>
      <c r="AI66" s="43">
        <v>2030.8</v>
      </c>
      <c r="AJ66" s="43"/>
      <c r="AK66" s="43">
        <v>40</v>
      </c>
      <c r="AL66" s="43"/>
      <c r="AM66" s="43"/>
      <c r="AN66" s="43"/>
      <c r="AO66" s="43"/>
      <c r="AP66" s="43"/>
      <c r="AQ66" s="43"/>
      <c r="AR66" s="43"/>
      <c r="AS66" s="43"/>
      <c r="AT66" s="43">
        <v>7.8</v>
      </c>
      <c r="AU66" s="43"/>
      <c r="AV66" s="43">
        <v>0.1</v>
      </c>
      <c r="AW66" s="43">
        <v>353</v>
      </c>
      <c r="AX66" s="43">
        <v>0.2</v>
      </c>
      <c r="AY66" s="43"/>
      <c r="AZ66" s="43">
        <v>3</v>
      </c>
      <c r="BA66" s="43"/>
      <c r="BB66" s="43"/>
      <c r="BC66" s="43">
        <v>137.69999999999999</v>
      </c>
      <c r="BD66" s="43" t="s">
        <v>14011</v>
      </c>
      <c r="BE66" s="43"/>
    </row>
    <row r="67" spans="1:57" x14ac:dyDescent="0.2">
      <c r="A67" s="119"/>
      <c r="B67" s="43">
        <v>1</v>
      </c>
      <c r="C67" s="43" t="s">
        <v>14583</v>
      </c>
      <c r="D67" s="119"/>
      <c r="E67" s="43"/>
      <c r="F67" s="43"/>
      <c r="G67" s="43" t="s">
        <v>12451</v>
      </c>
      <c r="H67" s="43"/>
      <c r="I67" s="43"/>
      <c r="J67" s="43"/>
      <c r="K67" s="43">
        <v>494</v>
      </c>
      <c r="L67" s="43"/>
      <c r="M67" s="43">
        <v>46</v>
      </c>
      <c r="N67" s="43"/>
      <c r="O67" s="43"/>
      <c r="P67" s="43"/>
      <c r="Q67" s="43">
        <v>7.95</v>
      </c>
      <c r="R67" s="43"/>
      <c r="S67" s="43">
        <v>4.8000000000000001E-2</v>
      </c>
      <c r="T67" s="43">
        <v>2240.8000000000002</v>
      </c>
      <c r="U67" s="43"/>
      <c r="V67" s="43">
        <v>89</v>
      </c>
      <c r="W67" s="43">
        <v>2108.3000000000002</v>
      </c>
      <c r="X67" s="43"/>
      <c r="Y67" s="43">
        <v>72.5</v>
      </c>
      <c r="Z67" s="43"/>
      <c r="AA67" s="43"/>
      <c r="AB67" s="43"/>
      <c r="AC67" s="43">
        <v>1.54</v>
      </c>
      <c r="AD67" s="43"/>
      <c r="AE67" s="43">
        <v>0.19</v>
      </c>
      <c r="AF67" s="43">
        <v>102.1</v>
      </c>
      <c r="AG67" s="43"/>
      <c r="AH67" s="43">
        <v>12.9</v>
      </c>
      <c r="AI67" s="43">
        <v>1983.6</v>
      </c>
      <c r="AJ67" s="43"/>
      <c r="AK67" s="43">
        <v>63.2</v>
      </c>
      <c r="AL67" s="43"/>
      <c r="AM67" s="43"/>
      <c r="AN67" s="43"/>
      <c r="AO67" s="43"/>
      <c r="AP67" s="43"/>
      <c r="AQ67" s="43"/>
      <c r="AR67" s="43"/>
      <c r="AS67" s="43"/>
      <c r="AT67" s="43">
        <v>8.1</v>
      </c>
      <c r="AU67" s="43"/>
      <c r="AV67" s="43">
        <v>0.1</v>
      </c>
      <c r="AW67" s="43">
        <v>35.4</v>
      </c>
      <c r="AX67" s="43">
        <v>0.1</v>
      </c>
      <c r="AY67" s="43"/>
      <c r="AZ67" s="43">
        <v>3</v>
      </c>
      <c r="BA67" s="43"/>
      <c r="BB67" s="43"/>
      <c r="BC67" s="43">
        <v>177.9</v>
      </c>
      <c r="BD67" s="43" t="s">
        <v>14011</v>
      </c>
      <c r="BE67" s="43"/>
    </row>
    <row r="68" spans="1:57" x14ac:dyDescent="0.2">
      <c r="A68" s="119"/>
      <c r="B68" s="43">
        <v>1</v>
      </c>
      <c r="C68" s="43" t="s">
        <v>14583</v>
      </c>
      <c r="D68" s="119"/>
      <c r="E68" s="43"/>
      <c r="F68" s="43"/>
      <c r="G68" s="43" t="s">
        <v>12451</v>
      </c>
      <c r="H68" s="43"/>
      <c r="I68" s="43"/>
      <c r="J68" s="43"/>
      <c r="K68" s="43">
        <v>450</v>
      </c>
      <c r="L68" s="43"/>
      <c r="M68" s="43">
        <v>20</v>
      </c>
      <c r="N68" s="43"/>
      <c r="O68" s="43"/>
      <c r="P68" s="43"/>
      <c r="Q68" s="43">
        <v>7.9969999999999999</v>
      </c>
      <c r="R68" s="43"/>
      <c r="S68" s="43">
        <v>5.0000000000000001E-3</v>
      </c>
      <c r="T68" s="43">
        <v>2302.8000000000002</v>
      </c>
      <c r="U68" s="43"/>
      <c r="V68" s="43">
        <v>67</v>
      </c>
      <c r="W68" s="43">
        <v>2151.8000000000002</v>
      </c>
      <c r="X68" s="43"/>
      <c r="Y68" s="43">
        <v>66.2</v>
      </c>
      <c r="Z68" s="43"/>
      <c r="AA68" s="43"/>
      <c r="AB68" s="43"/>
      <c r="AC68" s="43">
        <v>1.73</v>
      </c>
      <c r="AD68" s="43"/>
      <c r="AE68" s="43">
        <v>0.04</v>
      </c>
      <c r="AF68" s="43">
        <v>114.4</v>
      </c>
      <c r="AG68" s="43"/>
      <c r="AH68" s="43">
        <v>2.4</v>
      </c>
      <c r="AI68" s="43">
        <v>2016.4</v>
      </c>
      <c r="AJ68" s="43"/>
      <c r="AK68" s="43">
        <v>62.9</v>
      </c>
      <c r="AL68" s="43"/>
      <c r="AM68" s="43"/>
      <c r="AN68" s="43"/>
      <c r="AO68" s="43"/>
      <c r="AP68" s="43"/>
      <c r="AQ68" s="43"/>
      <c r="AR68" s="43"/>
      <c r="AS68" s="43"/>
      <c r="AT68" s="43">
        <v>8.1</v>
      </c>
      <c r="AU68" s="43"/>
      <c r="AV68" s="43">
        <v>0.1</v>
      </c>
      <c r="AW68" s="43">
        <v>35.200000000000003</v>
      </c>
      <c r="AX68" s="43">
        <v>0.1</v>
      </c>
      <c r="AY68" s="43"/>
      <c r="AZ68" s="43">
        <v>3</v>
      </c>
      <c r="BA68" s="43"/>
      <c r="BB68" s="43"/>
      <c r="BC68" s="43">
        <v>178.6</v>
      </c>
      <c r="BD68" s="43" t="s">
        <v>14011</v>
      </c>
      <c r="BE68" s="43"/>
    </row>
    <row r="69" spans="1:57" x14ac:dyDescent="0.2">
      <c r="A69" s="119"/>
      <c r="B69" s="43">
        <v>1</v>
      </c>
      <c r="C69" s="43" t="s">
        <v>14583</v>
      </c>
      <c r="D69" s="119"/>
      <c r="E69" s="43"/>
      <c r="F69" s="43"/>
      <c r="G69" s="43" t="s">
        <v>12451</v>
      </c>
      <c r="H69" s="43"/>
      <c r="I69" s="43"/>
      <c r="J69" s="43"/>
      <c r="K69" s="43">
        <v>493</v>
      </c>
      <c r="L69" s="43"/>
      <c r="M69" s="43">
        <v>22</v>
      </c>
      <c r="N69" s="43"/>
      <c r="O69" s="43"/>
      <c r="P69" s="43"/>
      <c r="Q69" s="43">
        <v>7.97</v>
      </c>
      <c r="R69" s="43"/>
      <c r="S69" s="43">
        <v>1.0999999999999999E-2</v>
      </c>
      <c r="T69" s="43">
        <v>2350.5</v>
      </c>
      <c r="U69" s="43"/>
      <c r="V69" s="43">
        <v>34.4</v>
      </c>
      <c r="W69" s="43">
        <v>2207.4</v>
      </c>
      <c r="X69" s="43"/>
      <c r="Y69" s="43">
        <v>37.9</v>
      </c>
      <c r="Z69" s="43"/>
      <c r="AA69" s="43"/>
      <c r="AB69" s="43"/>
      <c r="AC69" s="43">
        <v>1.68</v>
      </c>
      <c r="AD69" s="43"/>
      <c r="AE69" s="43">
        <v>0.02</v>
      </c>
      <c r="AF69" s="43">
        <v>111.2</v>
      </c>
      <c r="AG69" s="43"/>
      <c r="AH69" s="43">
        <v>1</v>
      </c>
      <c r="AI69" s="43">
        <v>2073.4</v>
      </c>
      <c r="AJ69" s="43"/>
      <c r="AK69" s="43">
        <v>37.799999999999997</v>
      </c>
      <c r="AL69" s="43"/>
      <c r="AM69" s="43"/>
      <c r="AN69" s="43"/>
      <c r="AO69" s="43"/>
      <c r="AP69" s="43"/>
      <c r="AQ69" s="43"/>
      <c r="AR69" s="43"/>
      <c r="AS69" s="43"/>
      <c r="AT69" s="43">
        <v>83</v>
      </c>
      <c r="AU69" s="43"/>
      <c r="AV69" s="43">
        <v>0.1</v>
      </c>
      <c r="AW69" s="43">
        <v>35.1</v>
      </c>
      <c r="AX69" s="43">
        <v>0.3</v>
      </c>
      <c r="AY69" s="43"/>
      <c r="AZ69" s="43">
        <v>3</v>
      </c>
      <c r="BA69" s="43"/>
      <c r="BB69" s="43"/>
      <c r="BC69" s="43">
        <v>133.6</v>
      </c>
      <c r="BD69" s="43" t="s">
        <v>14011</v>
      </c>
      <c r="BE69" s="43"/>
    </row>
    <row r="70" spans="1:57" x14ac:dyDescent="0.2">
      <c r="A70" s="119"/>
      <c r="B70" s="43">
        <v>1</v>
      </c>
      <c r="C70" s="43" t="s">
        <v>14583</v>
      </c>
      <c r="D70" s="119"/>
      <c r="E70" s="43"/>
      <c r="F70" s="43"/>
      <c r="G70" s="43" t="s">
        <v>12451</v>
      </c>
      <c r="H70" s="43"/>
      <c r="I70" s="43"/>
      <c r="J70" s="43"/>
      <c r="K70" s="43">
        <v>425</v>
      </c>
      <c r="L70" s="43"/>
      <c r="M70" s="43">
        <v>12</v>
      </c>
      <c r="N70" s="43"/>
      <c r="O70" s="43"/>
      <c r="P70" s="43"/>
      <c r="Q70" s="43">
        <v>8.0340000000000007</v>
      </c>
      <c r="R70" s="43"/>
      <c r="S70" s="43">
        <v>5.0000000000000001E-3</v>
      </c>
      <c r="T70" s="43">
        <v>2400</v>
      </c>
      <c r="U70" s="43"/>
      <c r="V70" s="43">
        <v>48.6</v>
      </c>
      <c r="W70" s="43">
        <v>2229.3000000000002</v>
      </c>
      <c r="X70" s="43"/>
      <c r="Y70" s="43">
        <v>47.3</v>
      </c>
      <c r="Z70" s="43"/>
      <c r="AA70" s="43"/>
      <c r="AB70" s="43"/>
      <c r="AC70" s="43">
        <v>1.94</v>
      </c>
      <c r="AD70" s="43"/>
      <c r="AE70" s="43">
        <v>0.03</v>
      </c>
      <c r="AF70" s="43">
        <v>128.4</v>
      </c>
      <c r="AG70" s="43"/>
      <c r="AH70" s="43">
        <v>23</v>
      </c>
      <c r="AI70" s="43">
        <v>2081</v>
      </c>
      <c r="AJ70" s="43"/>
      <c r="AK70" s="43">
        <v>44.7</v>
      </c>
      <c r="AL70" s="43"/>
      <c r="AM70" s="43"/>
      <c r="AN70" s="43"/>
      <c r="AO70" s="43"/>
      <c r="AP70" s="43"/>
      <c r="AQ70" s="43"/>
      <c r="AR70" s="43"/>
      <c r="AS70" s="43"/>
      <c r="AT70" s="43">
        <v>8</v>
      </c>
      <c r="AU70" s="43"/>
      <c r="AV70" s="43">
        <v>0.1</v>
      </c>
      <c r="AW70" s="43">
        <v>35.299999999999997</v>
      </c>
      <c r="AX70" s="43">
        <v>0.1</v>
      </c>
      <c r="AY70" s="43"/>
      <c r="AZ70" s="43">
        <v>3</v>
      </c>
      <c r="BA70" s="43"/>
      <c r="BB70" s="43"/>
      <c r="BC70" s="43">
        <v>85.7</v>
      </c>
      <c r="BD70" s="43" t="s">
        <v>14011</v>
      </c>
      <c r="BE70" s="43"/>
    </row>
    <row r="71" spans="1:57" x14ac:dyDescent="0.2">
      <c r="A71" s="119"/>
      <c r="B71" s="43">
        <v>1</v>
      </c>
      <c r="C71" s="43" t="s">
        <v>14583</v>
      </c>
      <c r="D71" s="119"/>
      <c r="E71" s="43"/>
      <c r="F71" s="43"/>
      <c r="G71" s="43" t="s">
        <v>12451</v>
      </c>
      <c r="H71" s="43"/>
      <c r="I71" s="43"/>
      <c r="J71" s="43"/>
      <c r="K71" s="43">
        <v>466</v>
      </c>
      <c r="L71" s="43"/>
      <c r="M71" s="43">
        <v>25</v>
      </c>
      <c r="N71" s="43"/>
      <c r="O71" s="43"/>
      <c r="P71" s="43"/>
      <c r="Q71" s="43">
        <v>7.9989999999999997</v>
      </c>
      <c r="R71" s="43"/>
      <c r="S71" s="43">
        <v>1.4999999999999999E-2</v>
      </c>
      <c r="T71" s="43">
        <v>2396.1</v>
      </c>
      <c r="U71" s="43"/>
      <c r="V71" s="43">
        <v>34.299999999999997</v>
      </c>
      <c r="W71" s="43">
        <v>2239.1999999999998</v>
      </c>
      <c r="X71" s="43"/>
      <c r="Y71" s="43">
        <v>37.299999999999997</v>
      </c>
      <c r="Z71" s="43"/>
      <c r="AA71" s="43"/>
      <c r="AB71" s="43"/>
      <c r="AC71" s="43">
        <v>1.81</v>
      </c>
      <c r="AD71" s="43"/>
      <c r="AE71" s="43">
        <v>0.02</v>
      </c>
      <c r="AF71" s="43">
        <v>120.2</v>
      </c>
      <c r="AG71" s="43"/>
      <c r="AH71" s="43">
        <v>13</v>
      </c>
      <c r="AI71" s="43">
        <v>2097.3000000000002</v>
      </c>
      <c r="AJ71" s="43"/>
      <c r="AK71" s="43">
        <v>37.1</v>
      </c>
      <c r="AL71" s="43"/>
      <c r="AM71" s="43"/>
      <c r="AN71" s="43"/>
      <c r="AO71" s="43"/>
      <c r="AP71" s="43"/>
      <c r="AQ71" s="43"/>
      <c r="AR71" s="43"/>
      <c r="AS71" s="43"/>
      <c r="AT71" s="43">
        <v>8.1999999999999993</v>
      </c>
      <c r="AU71" s="43"/>
      <c r="AV71" s="43">
        <v>0.2</v>
      </c>
      <c r="AW71" s="43">
        <v>35.299999999999997</v>
      </c>
      <c r="AX71" s="43">
        <v>0.1</v>
      </c>
      <c r="AY71" s="43"/>
      <c r="AZ71" s="43">
        <v>3</v>
      </c>
      <c r="BA71" s="43"/>
      <c r="BB71" s="43"/>
      <c r="BC71" s="43">
        <v>66.7</v>
      </c>
      <c r="BD71" s="43" t="s">
        <v>14011</v>
      </c>
      <c r="BE71" s="43"/>
    </row>
    <row r="72" spans="1:57" x14ac:dyDescent="0.2">
      <c r="A72" s="119"/>
      <c r="B72" s="43">
        <v>1</v>
      </c>
      <c r="C72" s="43" t="s">
        <v>14583</v>
      </c>
      <c r="D72" s="119"/>
      <c r="E72" s="43"/>
      <c r="F72" s="43"/>
      <c r="G72" s="43" t="s">
        <v>12451</v>
      </c>
      <c r="H72" s="43"/>
      <c r="I72" s="43"/>
      <c r="J72" s="43"/>
      <c r="K72" s="43">
        <v>467</v>
      </c>
      <c r="L72" s="43"/>
      <c r="M72" s="43">
        <v>41</v>
      </c>
      <c r="N72" s="43"/>
      <c r="O72" s="43"/>
      <c r="P72" s="43"/>
      <c r="Q72" s="43">
        <v>8.0129999999999999</v>
      </c>
      <c r="R72" s="43"/>
      <c r="S72" s="43">
        <v>3.1E-2</v>
      </c>
      <c r="T72" s="43">
        <v>2484.8000000000002</v>
      </c>
      <c r="U72" s="43"/>
      <c r="V72" s="43">
        <v>19.7</v>
      </c>
      <c r="W72" s="43">
        <v>2317.5</v>
      </c>
      <c r="X72" s="43"/>
      <c r="Y72" s="43">
        <v>29.6</v>
      </c>
      <c r="Z72" s="43"/>
      <c r="AA72" s="43"/>
      <c r="AB72" s="43"/>
      <c r="AC72" s="43">
        <v>1.94</v>
      </c>
      <c r="AD72" s="43"/>
      <c r="AE72" s="43">
        <v>0.1</v>
      </c>
      <c r="AF72" s="43">
        <v>128.80000000000001</v>
      </c>
      <c r="AG72" s="43"/>
      <c r="AH72" s="43">
        <v>6.6</v>
      </c>
      <c r="AI72" s="43">
        <v>2167</v>
      </c>
      <c r="AJ72" s="43"/>
      <c r="AK72" s="43">
        <v>33.700000000000003</v>
      </c>
      <c r="AL72" s="43"/>
      <c r="AM72" s="43"/>
      <c r="AN72" s="43"/>
      <c r="AO72" s="43"/>
      <c r="AP72" s="43"/>
      <c r="AQ72" s="43"/>
      <c r="AR72" s="43"/>
      <c r="AS72" s="43"/>
      <c r="AT72" s="43">
        <v>8.1999999999999993</v>
      </c>
      <c r="AU72" s="43"/>
      <c r="AV72" s="43">
        <v>0.2</v>
      </c>
      <c r="AW72" s="43">
        <v>353</v>
      </c>
      <c r="AX72" s="43">
        <v>0.1</v>
      </c>
      <c r="AY72" s="43"/>
      <c r="AZ72" s="43">
        <v>3</v>
      </c>
      <c r="BA72" s="43"/>
      <c r="BB72" s="43"/>
      <c r="BC72" s="43">
        <v>52.4</v>
      </c>
      <c r="BD72" s="43" t="s">
        <v>14011</v>
      </c>
      <c r="BE72" s="43"/>
    </row>
    <row r="73" spans="1:57" x14ac:dyDescent="0.2">
      <c r="A73" s="119"/>
      <c r="B73" s="43">
        <v>1</v>
      </c>
      <c r="C73" s="43" t="s">
        <v>14583</v>
      </c>
      <c r="D73" s="119"/>
      <c r="E73" s="43"/>
      <c r="F73" s="43"/>
      <c r="G73" s="43" t="s">
        <v>12451</v>
      </c>
      <c r="H73" s="43"/>
      <c r="I73" s="43"/>
      <c r="J73" s="43"/>
      <c r="K73" s="43">
        <v>467</v>
      </c>
      <c r="L73" s="43"/>
      <c r="M73" s="43">
        <v>31</v>
      </c>
      <c r="N73" s="43"/>
      <c r="O73" s="43"/>
      <c r="P73" s="43"/>
      <c r="Q73" s="43">
        <v>8.0129999999999999</v>
      </c>
      <c r="R73" s="43"/>
      <c r="S73" s="43">
        <v>2.3E-2</v>
      </c>
      <c r="T73" s="43">
        <v>2490.6</v>
      </c>
      <c r="U73" s="43"/>
      <c r="V73" s="43">
        <v>18.7</v>
      </c>
      <c r="W73" s="43">
        <v>2323.9</v>
      </c>
      <c r="X73" s="43"/>
      <c r="Y73" s="43">
        <v>26.1</v>
      </c>
      <c r="Z73" s="43"/>
      <c r="AA73" s="43"/>
      <c r="AB73" s="43"/>
      <c r="AC73" s="43">
        <v>1.94</v>
      </c>
      <c r="AD73" s="43"/>
      <c r="AE73" s="43">
        <v>0.08</v>
      </c>
      <c r="AF73" s="43">
        <v>128.4</v>
      </c>
      <c r="AG73" s="43"/>
      <c r="AH73" s="43">
        <v>5</v>
      </c>
      <c r="AI73" s="43">
        <v>2173.6999999999998</v>
      </c>
      <c r="AJ73" s="43"/>
      <c r="AK73" s="43">
        <v>29.1</v>
      </c>
      <c r="AL73" s="43"/>
      <c r="AM73" s="43"/>
      <c r="AN73" s="43"/>
      <c r="AO73" s="43"/>
      <c r="AP73" s="43"/>
      <c r="AQ73" s="43"/>
      <c r="AR73" s="43"/>
      <c r="AS73" s="43"/>
      <c r="AT73" s="43">
        <v>8</v>
      </c>
      <c r="AU73" s="43"/>
      <c r="AV73" s="43">
        <v>0.1</v>
      </c>
      <c r="AW73" s="43">
        <v>35.5</v>
      </c>
      <c r="AX73" s="43">
        <v>0.1</v>
      </c>
      <c r="AY73" s="43"/>
      <c r="AZ73" s="43">
        <v>3</v>
      </c>
      <c r="BA73" s="43"/>
      <c r="BB73" s="43"/>
      <c r="BC73" s="43">
        <v>37.299999999999997</v>
      </c>
      <c r="BD73" s="43" t="s">
        <v>14011</v>
      </c>
      <c r="BE73" s="43"/>
    </row>
    <row r="74" spans="1:57" x14ac:dyDescent="0.2">
      <c r="A74" s="119"/>
      <c r="B74" s="43">
        <v>1</v>
      </c>
      <c r="C74" s="43" t="s">
        <v>14583</v>
      </c>
      <c r="D74" s="119"/>
      <c r="E74" s="43"/>
      <c r="F74" s="43"/>
      <c r="G74" s="43" t="s">
        <v>12452</v>
      </c>
      <c r="H74" s="43"/>
      <c r="I74" s="43"/>
      <c r="J74" s="43"/>
      <c r="K74" s="43">
        <v>405</v>
      </c>
      <c r="L74" s="43"/>
      <c r="M74" s="43">
        <v>20</v>
      </c>
      <c r="N74" s="43"/>
      <c r="O74" s="43"/>
      <c r="P74" s="43"/>
      <c r="Q74" s="43">
        <v>8.0510000000000002</v>
      </c>
      <c r="R74" s="43"/>
      <c r="S74" s="43">
        <v>1.7999999999999999E-2</v>
      </c>
      <c r="T74" s="43">
        <v>2388.4</v>
      </c>
      <c r="U74" s="43"/>
      <c r="V74" s="43">
        <v>14.7</v>
      </c>
      <c r="W74" s="43">
        <v>2211.6999999999998</v>
      </c>
      <c r="X74" s="43"/>
      <c r="Y74" s="43">
        <v>18.100000000000001</v>
      </c>
      <c r="Z74" s="43"/>
      <c r="AA74" s="43"/>
      <c r="AB74" s="43"/>
      <c r="AC74" s="43">
        <v>1.99</v>
      </c>
      <c r="AD74" s="43"/>
      <c r="AE74" s="43">
        <v>7.0000000000000007E-2</v>
      </c>
      <c r="AF74" s="43" t="s">
        <v>12450</v>
      </c>
      <c r="AG74" s="43"/>
      <c r="AH74" s="43"/>
      <c r="AI74" s="43">
        <v>8</v>
      </c>
      <c r="AJ74" s="43"/>
      <c r="AK74" s="43">
        <v>20</v>
      </c>
      <c r="AL74" s="43"/>
      <c r="AM74" s="43"/>
      <c r="AN74" s="43"/>
      <c r="AO74" s="43"/>
      <c r="AP74" s="43"/>
      <c r="AQ74" s="43"/>
      <c r="AR74" s="43"/>
      <c r="AS74" s="43"/>
      <c r="AT74" s="43">
        <v>7.9</v>
      </c>
      <c r="AU74" s="43"/>
      <c r="AV74" s="43">
        <v>0.1</v>
      </c>
      <c r="AW74" s="43">
        <v>353</v>
      </c>
      <c r="AX74" s="43">
        <v>0.1</v>
      </c>
      <c r="AY74" s="43"/>
      <c r="AZ74" s="43">
        <v>7</v>
      </c>
      <c r="BA74" s="43"/>
      <c r="BB74" s="43"/>
      <c r="BC74" s="43">
        <v>143.6</v>
      </c>
      <c r="BD74" s="43" t="s">
        <v>14011</v>
      </c>
      <c r="BE74" s="43"/>
    </row>
    <row r="75" spans="1:57" x14ac:dyDescent="0.2">
      <c r="A75" s="119"/>
      <c r="B75" s="43">
        <v>1</v>
      </c>
      <c r="C75" s="43" t="s">
        <v>14583</v>
      </c>
      <c r="D75" s="119"/>
      <c r="E75" s="43"/>
      <c r="F75" s="43"/>
      <c r="G75" s="43" t="s">
        <v>12452</v>
      </c>
      <c r="H75" s="43"/>
      <c r="I75" s="43"/>
      <c r="J75" s="43"/>
      <c r="K75" s="43">
        <v>466</v>
      </c>
      <c r="L75" s="43"/>
      <c r="M75" s="43">
        <v>13</v>
      </c>
      <c r="N75" s="43"/>
      <c r="O75" s="43"/>
      <c r="P75" s="43"/>
      <c r="Q75" s="43">
        <v>7.98</v>
      </c>
      <c r="R75" s="43"/>
      <c r="S75" s="43">
        <v>0.01</v>
      </c>
      <c r="T75" s="43">
        <v>2288</v>
      </c>
      <c r="U75" s="43"/>
      <c r="V75" s="43">
        <v>29.7</v>
      </c>
      <c r="W75" s="43">
        <v>2145.1</v>
      </c>
      <c r="X75" s="43"/>
      <c r="Y75" s="43">
        <v>29.1</v>
      </c>
      <c r="Z75" s="43"/>
      <c r="AA75" s="43"/>
      <c r="AB75" s="43"/>
      <c r="AC75" s="43">
        <v>1.65</v>
      </c>
      <c r="AD75" s="43"/>
      <c r="AE75" s="43">
        <v>0</v>
      </c>
      <c r="AF75" s="43">
        <v>109.1</v>
      </c>
      <c r="AG75" s="43"/>
      <c r="AH75" s="43">
        <v>2.7</v>
      </c>
      <c r="AI75" s="43">
        <v>2</v>
      </c>
      <c r="AJ75" s="43"/>
      <c r="AK75" s="43">
        <v>27.6</v>
      </c>
      <c r="AL75" s="43"/>
      <c r="AM75" s="43"/>
      <c r="AN75" s="43"/>
      <c r="AO75" s="43"/>
      <c r="AP75" s="43"/>
      <c r="AQ75" s="43"/>
      <c r="AR75" s="43"/>
      <c r="AS75" s="43"/>
      <c r="AT75" s="43">
        <v>7.8</v>
      </c>
      <c r="AU75" s="43"/>
      <c r="AV75" s="43">
        <v>0.1</v>
      </c>
      <c r="AW75" s="43">
        <v>35.200000000000003</v>
      </c>
      <c r="AX75" s="43">
        <v>0.1</v>
      </c>
      <c r="AY75" s="43"/>
      <c r="AZ75" s="43">
        <v>7</v>
      </c>
      <c r="BA75" s="43"/>
      <c r="BB75" s="43"/>
      <c r="BC75" s="43">
        <v>150.5</v>
      </c>
      <c r="BD75" s="43" t="s">
        <v>14011</v>
      </c>
      <c r="BE75" s="43"/>
    </row>
    <row r="76" spans="1:57" x14ac:dyDescent="0.2">
      <c r="A76" s="119"/>
      <c r="B76" s="43">
        <v>1</v>
      </c>
      <c r="C76" s="43" t="s">
        <v>14583</v>
      </c>
      <c r="D76" s="119"/>
      <c r="E76" s="43"/>
      <c r="F76" s="43"/>
      <c r="G76" s="43" t="s">
        <v>12452</v>
      </c>
      <c r="H76" s="43"/>
      <c r="I76" s="43"/>
      <c r="J76" s="43"/>
      <c r="K76" s="43">
        <v>442</v>
      </c>
      <c r="L76" s="43"/>
      <c r="M76" s="43">
        <v>26</v>
      </c>
      <c r="N76" s="43"/>
      <c r="O76" s="43"/>
      <c r="P76" s="43"/>
      <c r="Q76" s="43">
        <v>7.9850000000000003</v>
      </c>
      <c r="R76" s="43"/>
      <c r="S76" s="43">
        <v>0.02</v>
      </c>
      <c r="T76" s="43">
        <v>2196.8000000000002</v>
      </c>
      <c r="U76" s="43"/>
      <c r="V76" s="43">
        <v>59.2</v>
      </c>
      <c r="W76" s="43">
        <v>2048</v>
      </c>
      <c r="X76" s="43"/>
      <c r="Y76" s="43">
        <v>56.8</v>
      </c>
      <c r="Z76" s="43"/>
      <c r="AA76" s="43"/>
      <c r="AB76" s="43"/>
      <c r="AC76" s="43">
        <v>1.67</v>
      </c>
      <c r="AD76" s="43"/>
      <c r="AE76" s="43">
        <v>0.08</v>
      </c>
      <c r="AF76" s="43">
        <v>110.4</v>
      </c>
      <c r="AG76" s="43"/>
      <c r="AH76" s="43">
        <v>5.5</v>
      </c>
      <c r="AI76" s="43">
        <v>8</v>
      </c>
      <c r="AJ76" s="43"/>
      <c r="AK76" s="43">
        <v>53.5</v>
      </c>
      <c r="AL76" s="43"/>
      <c r="AM76" s="43"/>
      <c r="AN76" s="43"/>
      <c r="AO76" s="43"/>
      <c r="AP76" s="43"/>
      <c r="AQ76" s="43"/>
      <c r="AR76" s="43"/>
      <c r="AS76" s="43"/>
      <c r="AT76" s="43">
        <v>9</v>
      </c>
      <c r="AU76" s="43"/>
      <c r="AV76" s="43">
        <v>0.1</v>
      </c>
      <c r="AW76" s="43">
        <v>35.4</v>
      </c>
      <c r="AX76" s="43">
        <v>0.1</v>
      </c>
      <c r="AY76" s="43"/>
      <c r="AZ76" s="43">
        <v>7</v>
      </c>
      <c r="BA76" s="43"/>
      <c r="BB76" s="43"/>
      <c r="BC76" s="43">
        <v>196.9</v>
      </c>
      <c r="BD76" s="43" t="s">
        <v>14011</v>
      </c>
      <c r="BE76" s="43"/>
    </row>
    <row r="77" spans="1:57" x14ac:dyDescent="0.2">
      <c r="A77" s="119"/>
      <c r="B77" s="43">
        <v>1</v>
      </c>
      <c r="C77" s="43" t="s">
        <v>14583</v>
      </c>
      <c r="D77" s="119"/>
      <c r="E77" s="43"/>
      <c r="F77" s="43"/>
      <c r="G77" s="43" t="s">
        <v>12452</v>
      </c>
      <c r="H77" s="43"/>
      <c r="I77" s="43"/>
      <c r="J77" s="43"/>
      <c r="K77" s="43">
        <v>458</v>
      </c>
      <c r="L77" s="43"/>
      <c r="M77" s="43">
        <v>23</v>
      </c>
      <c r="N77" s="43"/>
      <c r="O77" s="43"/>
      <c r="P77" s="43"/>
      <c r="Q77" s="43">
        <v>7.9870000000000001</v>
      </c>
      <c r="R77" s="43"/>
      <c r="S77" s="43">
        <v>1.7999999999999999E-2</v>
      </c>
      <c r="T77" s="43">
        <v>2263.1</v>
      </c>
      <c r="U77" s="43"/>
      <c r="V77" s="43">
        <v>75.599999999999994</v>
      </c>
      <c r="W77" s="43">
        <v>6</v>
      </c>
      <c r="X77" s="43"/>
      <c r="Y77" s="43">
        <v>70.7</v>
      </c>
      <c r="Z77" s="43"/>
      <c r="AA77" s="43"/>
      <c r="AB77" s="43"/>
      <c r="AC77" s="43">
        <v>1.79</v>
      </c>
      <c r="AD77" s="43"/>
      <c r="AE77" s="43">
        <v>0.1</v>
      </c>
      <c r="AF77" s="43">
        <v>118.4</v>
      </c>
      <c r="AG77" s="43"/>
      <c r="AH77" s="43">
        <v>6.6</v>
      </c>
      <c r="AI77" s="43">
        <v>19663</v>
      </c>
      <c r="AJ77" s="43"/>
      <c r="AK77" s="43">
        <v>65.5</v>
      </c>
      <c r="AL77" s="43"/>
      <c r="AM77" s="43"/>
      <c r="AN77" s="43"/>
      <c r="AO77" s="43"/>
      <c r="AP77" s="43"/>
      <c r="AQ77" s="43"/>
      <c r="AR77" s="43"/>
      <c r="AS77" s="43"/>
      <c r="AT77" s="43">
        <v>10.1</v>
      </c>
      <c r="AU77" s="43"/>
      <c r="AV77" s="43">
        <v>0.1</v>
      </c>
      <c r="AW77" s="43">
        <v>353</v>
      </c>
      <c r="AX77" s="43">
        <v>0.1</v>
      </c>
      <c r="AY77" s="43"/>
      <c r="AZ77" s="43">
        <v>7</v>
      </c>
      <c r="BA77" s="43"/>
      <c r="BB77" s="43"/>
      <c r="BC77" s="43">
        <v>216.9</v>
      </c>
      <c r="BD77" s="43" t="s">
        <v>14011</v>
      </c>
      <c r="BE77" s="43"/>
    </row>
    <row r="78" spans="1:57" x14ac:dyDescent="0.2">
      <c r="A78" s="119"/>
      <c r="B78" s="43">
        <v>1</v>
      </c>
      <c r="C78" s="43" t="s">
        <v>14583</v>
      </c>
      <c r="D78" s="119"/>
      <c r="E78" s="43"/>
      <c r="F78" s="43"/>
      <c r="G78" s="43" t="s">
        <v>12452</v>
      </c>
      <c r="H78" s="43"/>
      <c r="I78" s="43"/>
      <c r="J78" s="43"/>
      <c r="K78" s="43">
        <v>511</v>
      </c>
      <c r="L78" s="43"/>
      <c r="M78" s="43">
        <v>26</v>
      </c>
      <c r="N78" s="43"/>
      <c r="O78" s="43"/>
      <c r="P78" s="43"/>
      <c r="Q78" s="43">
        <v>7.9459999999999997</v>
      </c>
      <c r="R78" s="43"/>
      <c r="S78" s="43">
        <v>0.02</v>
      </c>
      <c r="T78" s="43">
        <v>2279.4</v>
      </c>
      <c r="U78" s="43"/>
      <c r="V78" s="43">
        <v>67.900000000000006</v>
      </c>
      <c r="W78" s="43">
        <v>2129.8000000000002</v>
      </c>
      <c r="X78" s="43"/>
      <c r="Y78" s="43">
        <v>633</v>
      </c>
      <c r="Z78" s="43"/>
      <c r="AA78" s="43"/>
      <c r="AB78" s="43"/>
      <c r="AC78" s="43">
        <v>1.73</v>
      </c>
      <c r="AD78" s="43"/>
      <c r="AE78" s="43">
        <v>0</v>
      </c>
      <c r="AF78" s="43">
        <v>114</v>
      </c>
      <c r="AG78" s="43"/>
      <c r="AH78" s="43">
        <v>6.6</v>
      </c>
      <c r="AI78" s="43">
        <v>1994.1</v>
      </c>
      <c r="AJ78" s="43"/>
      <c r="AK78" s="43">
        <v>58.7</v>
      </c>
      <c r="AL78" s="43"/>
      <c r="AM78" s="43"/>
      <c r="AN78" s="43"/>
      <c r="AO78" s="43"/>
      <c r="AP78" s="43"/>
      <c r="AQ78" s="43"/>
      <c r="AR78" s="43"/>
      <c r="AS78" s="43"/>
      <c r="AT78" s="43">
        <v>11.1</v>
      </c>
      <c r="AU78" s="43"/>
      <c r="AV78" s="43">
        <v>0.1</v>
      </c>
      <c r="AW78" s="43">
        <v>35.4</v>
      </c>
      <c r="AX78" s="43">
        <v>0.1</v>
      </c>
      <c r="AY78" s="43"/>
      <c r="AZ78" s="43">
        <v>7</v>
      </c>
      <c r="BA78" s="43"/>
      <c r="BB78" s="43"/>
      <c r="BC78" s="43">
        <v>170.7</v>
      </c>
      <c r="BD78" s="43" t="s">
        <v>14011</v>
      </c>
      <c r="BE78" s="43"/>
    </row>
    <row r="79" spans="1:57" x14ac:dyDescent="0.2">
      <c r="A79" s="119"/>
      <c r="B79" s="43">
        <v>1</v>
      </c>
      <c r="C79" s="43" t="s">
        <v>14583</v>
      </c>
      <c r="D79" s="119"/>
      <c r="E79" s="43"/>
      <c r="F79" s="43"/>
      <c r="G79" s="43" t="s">
        <v>12452</v>
      </c>
      <c r="H79" s="43"/>
      <c r="I79" s="43"/>
      <c r="J79" s="43"/>
      <c r="K79" s="43">
        <v>456</v>
      </c>
      <c r="L79" s="43"/>
      <c r="M79" s="43">
        <v>33</v>
      </c>
      <c r="N79" s="43"/>
      <c r="O79" s="43"/>
      <c r="P79" s="43"/>
      <c r="Q79" s="43">
        <v>7.9909999999999997</v>
      </c>
      <c r="R79" s="43"/>
      <c r="S79" s="43">
        <v>3.5999999999999997E-2</v>
      </c>
      <c r="T79" s="43">
        <v>2280.4</v>
      </c>
      <c r="U79" s="43"/>
      <c r="V79" s="43">
        <v>67</v>
      </c>
      <c r="W79" s="43">
        <v>2106.1999999999998</v>
      </c>
      <c r="X79" s="43"/>
      <c r="Y79" s="43">
        <v>51.9</v>
      </c>
      <c r="Z79" s="43"/>
      <c r="AA79" s="43"/>
      <c r="AB79" s="43"/>
      <c r="AC79" s="43">
        <v>1.96</v>
      </c>
      <c r="AD79" s="43"/>
      <c r="AE79" s="43">
        <v>0.19</v>
      </c>
      <c r="AF79" s="43">
        <v>129.1</v>
      </c>
      <c r="AG79" s="43"/>
      <c r="AH79" s="43">
        <v>12.4</v>
      </c>
      <c r="AI79" s="43">
        <v>1958.4</v>
      </c>
      <c r="AJ79" s="43"/>
      <c r="AK79" s="43">
        <v>42.8</v>
      </c>
      <c r="AL79" s="43"/>
      <c r="AM79" s="43"/>
      <c r="AN79" s="43"/>
      <c r="AO79" s="43"/>
      <c r="AP79" s="43"/>
      <c r="AQ79" s="43"/>
      <c r="AR79" s="43"/>
      <c r="AS79" s="43"/>
      <c r="AT79" s="43">
        <v>12</v>
      </c>
      <c r="AU79" s="43"/>
      <c r="AV79" s="43">
        <v>0.1</v>
      </c>
      <c r="AW79" s="43">
        <v>35.299999999999997</v>
      </c>
      <c r="AX79" s="43">
        <v>0.1</v>
      </c>
      <c r="AY79" s="43"/>
      <c r="AZ79" s="43">
        <v>7</v>
      </c>
      <c r="BA79" s="43"/>
      <c r="BB79" s="43"/>
      <c r="BC79" s="43">
        <v>148.4</v>
      </c>
      <c r="BD79" s="43" t="s">
        <v>14011</v>
      </c>
      <c r="BE79" s="43"/>
    </row>
    <row r="80" spans="1:57" x14ac:dyDescent="0.2">
      <c r="A80" s="119"/>
      <c r="B80" s="43">
        <v>1</v>
      </c>
      <c r="C80" s="43" t="s">
        <v>14583</v>
      </c>
      <c r="D80" s="119"/>
      <c r="E80" s="43"/>
      <c r="F80" s="43"/>
      <c r="G80" s="43" t="s">
        <v>12452</v>
      </c>
      <c r="H80" s="43"/>
      <c r="I80" s="43"/>
      <c r="J80" s="43"/>
      <c r="K80" s="43">
        <v>467</v>
      </c>
      <c r="L80" s="43"/>
      <c r="M80" s="43">
        <v>18</v>
      </c>
      <c r="N80" s="43"/>
      <c r="O80" s="43"/>
      <c r="P80" s="43"/>
      <c r="Q80" s="43">
        <v>7.9829999999999997</v>
      </c>
      <c r="R80" s="43"/>
      <c r="S80" s="43">
        <v>1.7000000000000001E-2</v>
      </c>
      <c r="T80" s="43">
        <v>2287.4</v>
      </c>
      <c r="U80" s="43"/>
      <c r="V80" s="43">
        <v>44.5</v>
      </c>
      <c r="W80" s="43">
        <v>4</v>
      </c>
      <c r="X80" s="43"/>
      <c r="Y80" s="43">
        <v>45.4</v>
      </c>
      <c r="Z80" s="43"/>
      <c r="AA80" s="43"/>
      <c r="AB80" s="43"/>
      <c r="AC80" s="43">
        <v>2.0099999999999998</v>
      </c>
      <c r="AD80" s="43"/>
      <c r="AE80" s="43">
        <v>0.1</v>
      </c>
      <c r="AF80" s="43">
        <v>131.80000000000001</v>
      </c>
      <c r="AG80" s="43"/>
      <c r="AH80" s="43">
        <v>6.7</v>
      </c>
      <c r="AI80" s="43">
        <v>19543</v>
      </c>
      <c r="AJ80" s="43"/>
      <c r="AK80" s="43">
        <v>36.4</v>
      </c>
      <c r="AL80" s="43"/>
      <c r="AM80" s="43"/>
      <c r="AN80" s="43"/>
      <c r="AO80" s="43"/>
      <c r="AP80" s="43"/>
      <c r="AQ80" s="43"/>
      <c r="AR80" s="43"/>
      <c r="AS80" s="43"/>
      <c r="AT80" s="43">
        <v>13.1</v>
      </c>
      <c r="AU80" s="43"/>
      <c r="AV80" s="43">
        <v>0.1</v>
      </c>
      <c r="AW80" s="43">
        <v>35.4</v>
      </c>
      <c r="AX80" s="43">
        <v>0.1</v>
      </c>
      <c r="AY80" s="43"/>
      <c r="AZ80" s="43">
        <v>7</v>
      </c>
      <c r="BA80" s="43"/>
      <c r="BB80" s="43"/>
      <c r="BC80" s="43">
        <v>97.8</v>
      </c>
      <c r="BD80" s="43" t="s">
        <v>14011</v>
      </c>
      <c r="BE80" s="43"/>
    </row>
    <row r="81" spans="1:57" x14ac:dyDescent="0.2">
      <c r="A81" s="119"/>
      <c r="B81" s="43">
        <v>1</v>
      </c>
      <c r="C81" s="43" t="s">
        <v>14583</v>
      </c>
      <c r="D81" s="119"/>
      <c r="E81" s="43"/>
      <c r="F81" s="43"/>
      <c r="G81" s="43" t="s">
        <v>12452</v>
      </c>
      <c r="H81" s="43"/>
      <c r="I81" s="43"/>
      <c r="J81" s="43"/>
      <c r="K81" s="43">
        <v>456</v>
      </c>
      <c r="L81" s="43"/>
      <c r="M81" s="43">
        <v>6</v>
      </c>
      <c r="N81" s="43"/>
      <c r="O81" s="43"/>
      <c r="P81" s="43"/>
      <c r="Q81" s="43">
        <v>8.0069999999999997</v>
      </c>
      <c r="R81" s="43"/>
      <c r="S81" s="43">
        <v>0.01</v>
      </c>
      <c r="T81" s="43">
        <v>23763</v>
      </c>
      <c r="U81" s="43"/>
      <c r="V81" s="43">
        <v>32.700000000000003</v>
      </c>
      <c r="W81" s="43">
        <v>2175.1999999999998</v>
      </c>
      <c r="X81" s="43"/>
      <c r="Y81" s="43">
        <v>26.6</v>
      </c>
      <c r="Z81" s="43"/>
      <c r="AA81" s="43"/>
      <c r="AB81" s="43"/>
      <c r="AC81" s="43">
        <v>2.27</v>
      </c>
      <c r="AD81" s="43"/>
      <c r="AE81" s="43">
        <v>7.0000000000000007E-2</v>
      </c>
      <c r="AF81" s="43">
        <v>148.80000000000001</v>
      </c>
      <c r="AG81" s="43"/>
      <c r="AH81" s="43">
        <v>4.8</v>
      </c>
      <c r="AI81" s="43">
        <v>2008.8</v>
      </c>
      <c r="AJ81" s="43"/>
      <c r="AK81" s="43">
        <v>22.2</v>
      </c>
      <c r="AL81" s="43"/>
      <c r="AM81" s="43"/>
      <c r="AN81" s="43"/>
      <c r="AO81" s="43"/>
      <c r="AP81" s="43"/>
      <c r="AQ81" s="43"/>
      <c r="AR81" s="43"/>
      <c r="AS81" s="43"/>
      <c r="AT81" s="43">
        <v>14</v>
      </c>
      <c r="AU81" s="43"/>
      <c r="AV81" s="43">
        <v>0.1</v>
      </c>
      <c r="AW81" s="43">
        <v>35.5</v>
      </c>
      <c r="AX81" s="43">
        <v>0.1</v>
      </c>
      <c r="AY81" s="43"/>
      <c r="AZ81" s="43">
        <v>7</v>
      </c>
      <c r="BA81" s="43"/>
      <c r="BB81" s="43"/>
      <c r="BC81" s="43">
        <v>54.3</v>
      </c>
      <c r="BD81" s="43" t="s">
        <v>14011</v>
      </c>
      <c r="BE81" s="43"/>
    </row>
    <row r="82" spans="1:57" x14ac:dyDescent="0.2">
      <c r="A82" s="119"/>
      <c r="B82" s="43">
        <v>1</v>
      </c>
      <c r="C82" s="43" t="s">
        <v>14583</v>
      </c>
      <c r="D82" s="119"/>
      <c r="E82" s="43"/>
      <c r="F82" s="43"/>
      <c r="G82" s="43" t="s">
        <v>12452</v>
      </c>
      <c r="H82" s="43"/>
      <c r="I82" s="43"/>
      <c r="J82" s="43"/>
      <c r="K82" s="43">
        <v>467</v>
      </c>
      <c r="L82" s="43"/>
      <c r="M82" s="43">
        <v>8</v>
      </c>
      <c r="N82" s="43"/>
      <c r="O82" s="43"/>
      <c r="P82" s="43"/>
      <c r="Q82" s="43">
        <v>8.0069999999999997</v>
      </c>
      <c r="R82" s="43"/>
      <c r="S82" s="43">
        <v>8.0000000000000002E-3</v>
      </c>
      <c r="T82" s="43">
        <v>2427.1999999999998</v>
      </c>
      <c r="U82" s="43"/>
      <c r="V82" s="43">
        <v>23.9</v>
      </c>
      <c r="W82" s="43">
        <v>7</v>
      </c>
      <c r="X82" s="43"/>
      <c r="Y82" s="43">
        <v>18.399999999999999</v>
      </c>
      <c r="Z82" s="43"/>
      <c r="AA82" s="43"/>
      <c r="AB82" s="43"/>
      <c r="AC82" s="43">
        <v>2.41</v>
      </c>
      <c r="AD82" s="43"/>
      <c r="AE82" s="43">
        <v>7.0000000000000007E-2</v>
      </c>
      <c r="AF82" s="43">
        <v>157.69999999999999</v>
      </c>
      <c r="AG82" s="43"/>
      <c r="AH82" s="43">
        <v>4.7</v>
      </c>
      <c r="AI82" s="43">
        <v>2039.6</v>
      </c>
      <c r="AJ82" s="43"/>
      <c r="AK82" s="43">
        <v>14.9</v>
      </c>
      <c r="AL82" s="43"/>
      <c r="AM82" s="43"/>
      <c r="AN82" s="43"/>
      <c r="AO82" s="43"/>
      <c r="AP82" s="43"/>
      <c r="AQ82" s="43"/>
      <c r="AR82" s="43"/>
      <c r="AS82" s="43"/>
      <c r="AT82" s="43">
        <v>15.1</v>
      </c>
      <c r="AU82" s="43"/>
      <c r="AV82" s="43">
        <v>0.1</v>
      </c>
      <c r="AW82" s="43">
        <v>35.6</v>
      </c>
      <c r="AX82" s="43">
        <v>0.2</v>
      </c>
      <c r="AY82" s="43"/>
      <c r="AZ82" s="43">
        <v>7</v>
      </c>
      <c r="BA82" s="43"/>
      <c r="BB82" s="43"/>
      <c r="BC82" s="43" t="s">
        <v>12411</v>
      </c>
      <c r="BD82" s="43" t="s">
        <v>14011</v>
      </c>
      <c r="BE82" s="43"/>
    </row>
    <row r="83" spans="1:57" x14ac:dyDescent="0.2">
      <c r="A83" s="119"/>
      <c r="B83" s="43">
        <v>1</v>
      </c>
      <c r="C83" s="43" t="s">
        <v>14583</v>
      </c>
      <c r="D83" s="119"/>
      <c r="E83" s="43"/>
      <c r="F83" s="43"/>
      <c r="G83" s="43" t="s">
        <v>12451</v>
      </c>
      <c r="H83" s="43"/>
      <c r="I83" s="43"/>
      <c r="J83" s="43"/>
      <c r="K83" s="43">
        <v>449</v>
      </c>
      <c r="L83" s="43"/>
      <c r="M83" s="43">
        <v>48</v>
      </c>
      <c r="N83" s="43"/>
      <c r="O83" s="43"/>
      <c r="P83" s="43"/>
      <c r="Q83" s="43">
        <v>8.01</v>
      </c>
      <c r="R83" s="43"/>
      <c r="S83" s="43">
        <v>4.3999999999999997E-2</v>
      </c>
      <c r="T83" s="43">
        <v>2369.8000000000002</v>
      </c>
      <c r="U83" s="43"/>
      <c r="V83" s="43">
        <v>88.8</v>
      </c>
      <c r="W83" s="43">
        <v>2209.6999999999998</v>
      </c>
      <c r="X83" s="43"/>
      <c r="Y83" s="43">
        <v>79.2</v>
      </c>
      <c r="Z83" s="43"/>
      <c r="AA83" s="43"/>
      <c r="AB83" s="43"/>
      <c r="AC83" s="43">
        <v>1.83</v>
      </c>
      <c r="AD83" s="43"/>
      <c r="AE83" s="43">
        <v>0.2</v>
      </c>
      <c r="AF83" s="43">
        <v>121.5</v>
      </c>
      <c r="AG83" s="43"/>
      <c r="AH83" s="43">
        <v>13</v>
      </c>
      <c r="AI83" s="43">
        <v>2067.1</v>
      </c>
      <c r="AJ83" s="43"/>
      <c r="AK83" s="43">
        <v>72.599999999999994</v>
      </c>
      <c r="AL83" s="43"/>
      <c r="AM83" s="43"/>
      <c r="AN83" s="43"/>
      <c r="AO83" s="43"/>
      <c r="AP83" s="43"/>
      <c r="AQ83" s="43"/>
      <c r="AR83" s="43"/>
      <c r="AS83" s="43"/>
      <c r="AT83" s="43">
        <v>8.1</v>
      </c>
      <c r="AU83" s="43"/>
      <c r="AV83" s="43">
        <v>0.3</v>
      </c>
      <c r="AW83" s="43">
        <v>353</v>
      </c>
      <c r="AX83" s="43">
        <v>0.1</v>
      </c>
      <c r="AY83" s="43"/>
      <c r="AZ83" s="43">
        <v>3</v>
      </c>
      <c r="BA83" s="43"/>
      <c r="BB83" s="43"/>
      <c r="BC83" s="43">
        <v>30.9</v>
      </c>
      <c r="BD83" s="43" t="s">
        <v>14011</v>
      </c>
      <c r="BE83" s="43"/>
    </row>
    <row r="84" spans="1:57" x14ac:dyDescent="0.2">
      <c r="A84" s="119"/>
      <c r="B84" s="43">
        <v>1</v>
      </c>
      <c r="C84" s="43" t="s">
        <v>14583</v>
      </c>
      <c r="D84" s="119"/>
      <c r="E84" s="43"/>
      <c r="F84" s="43"/>
      <c r="G84" s="43" t="s">
        <v>12451</v>
      </c>
      <c r="H84" s="43"/>
      <c r="I84" s="43"/>
      <c r="J84" s="43"/>
      <c r="K84" s="43">
        <v>459</v>
      </c>
      <c r="L84" s="43"/>
      <c r="M84" s="43">
        <v>30</v>
      </c>
      <c r="N84" s="43"/>
      <c r="O84" s="43"/>
      <c r="P84" s="43"/>
      <c r="Q84" s="43">
        <v>7.984</v>
      </c>
      <c r="R84" s="43"/>
      <c r="S84" s="43">
        <v>1.4999999999999999E-2</v>
      </c>
      <c r="T84" s="43">
        <v>2279.6</v>
      </c>
      <c r="U84" s="43"/>
      <c r="V84" s="43">
        <v>110.7</v>
      </c>
      <c r="W84" s="43">
        <v>2134.3000000000002</v>
      </c>
      <c r="X84" s="43"/>
      <c r="Y84" s="43">
        <v>108.1</v>
      </c>
      <c r="Z84" s="43"/>
      <c r="AA84" s="43"/>
      <c r="AB84" s="43"/>
      <c r="AC84" s="43">
        <v>1.66</v>
      </c>
      <c r="AD84" s="43"/>
      <c r="AE84" s="43">
        <v>0.08</v>
      </c>
      <c r="AF84" s="43">
        <v>110.3</v>
      </c>
      <c r="AG84" s="43"/>
      <c r="AH84" s="43">
        <v>5.6</v>
      </c>
      <c r="AI84" s="43">
        <v>2002.6</v>
      </c>
      <c r="AJ84" s="43"/>
      <c r="AK84" s="43">
        <v>102.5</v>
      </c>
      <c r="AL84" s="43"/>
      <c r="AM84" s="43"/>
      <c r="AN84" s="43"/>
      <c r="AO84" s="43"/>
      <c r="AP84" s="43"/>
      <c r="AQ84" s="43"/>
      <c r="AR84" s="43"/>
      <c r="AS84" s="43"/>
      <c r="AT84" s="43">
        <v>7.9</v>
      </c>
      <c r="AU84" s="43"/>
      <c r="AV84" s="43">
        <v>0.1</v>
      </c>
      <c r="AW84" s="43">
        <v>35.4</v>
      </c>
      <c r="AX84" s="43">
        <v>0.2</v>
      </c>
      <c r="AY84" s="43"/>
      <c r="AZ84" s="43">
        <v>3</v>
      </c>
      <c r="BA84" s="43"/>
      <c r="BB84" s="43"/>
      <c r="BC84" s="43">
        <v>22.6</v>
      </c>
      <c r="BD84" s="43" t="s">
        <v>14011</v>
      </c>
      <c r="BE84" s="43"/>
    </row>
    <row r="85" spans="1:57" x14ac:dyDescent="0.2">
      <c r="A85" s="119"/>
      <c r="B85" s="43">
        <v>1</v>
      </c>
      <c r="C85" s="43" t="s">
        <v>14583</v>
      </c>
      <c r="D85" s="119"/>
      <c r="E85" s="43"/>
      <c r="F85" s="43"/>
      <c r="G85" s="43" t="s">
        <v>12451</v>
      </c>
      <c r="H85" s="43"/>
      <c r="I85" s="43"/>
      <c r="J85" s="43"/>
      <c r="K85" s="43">
        <v>423</v>
      </c>
      <c r="L85" s="43"/>
      <c r="M85" s="43">
        <v>39</v>
      </c>
      <c r="N85" s="43"/>
      <c r="O85" s="43"/>
      <c r="P85" s="43"/>
      <c r="Q85" s="43">
        <v>8.0220000000000002</v>
      </c>
      <c r="R85" s="43"/>
      <c r="S85" s="43">
        <v>8.0000000000000002E-3</v>
      </c>
      <c r="T85" s="43">
        <v>2313.6999999999998</v>
      </c>
      <c r="U85" s="43"/>
      <c r="V85" s="43">
        <v>174.7</v>
      </c>
      <c r="W85" s="43">
        <v>2151</v>
      </c>
      <c r="X85" s="43"/>
      <c r="Y85" s="43">
        <v>172.1</v>
      </c>
      <c r="Z85" s="43"/>
      <c r="AA85" s="43"/>
      <c r="AB85" s="43"/>
      <c r="AC85" s="43">
        <v>1.83</v>
      </c>
      <c r="AD85" s="43"/>
      <c r="AE85" s="43">
        <v>0.1</v>
      </c>
      <c r="AF85" s="43">
        <v>121.3</v>
      </c>
      <c r="AG85" s="43"/>
      <c r="AH85" s="43">
        <v>6.2</v>
      </c>
      <c r="AI85" s="43">
        <v>2010.3</v>
      </c>
      <c r="AJ85" s="43"/>
      <c r="AK85" s="43">
        <v>163.9</v>
      </c>
      <c r="AL85" s="43"/>
      <c r="AM85" s="43"/>
      <c r="AN85" s="43"/>
      <c r="AO85" s="43"/>
      <c r="AP85" s="43"/>
      <c r="AQ85" s="43"/>
      <c r="AR85" s="43"/>
      <c r="AS85" s="43"/>
      <c r="AT85" s="43">
        <v>8.1999999999999993</v>
      </c>
      <c r="AU85" s="43"/>
      <c r="AV85" s="43">
        <v>3</v>
      </c>
      <c r="AW85" s="43">
        <v>35.200000000000003</v>
      </c>
      <c r="AX85" s="43">
        <v>0.2</v>
      </c>
      <c r="AY85" s="43"/>
      <c r="AZ85" s="43">
        <v>3</v>
      </c>
      <c r="BA85" s="43"/>
      <c r="BB85" s="43"/>
      <c r="BC85" s="43">
        <v>26.3</v>
      </c>
      <c r="BD85" s="43" t="s">
        <v>14011</v>
      </c>
      <c r="BE85" s="43"/>
    </row>
    <row r="86" spans="1:57" x14ac:dyDescent="0.2">
      <c r="A86" s="119"/>
      <c r="B86" s="43">
        <v>1</v>
      </c>
      <c r="C86" s="43" t="s">
        <v>14583</v>
      </c>
      <c r="D86" s="119"/>
      <c r="E86" s="43"/>
      <c r="F86" s="43"/>
      <c r="G86" s="43" t="s">
        <v>12451</v>
      </c>
      <c r="H86" s="43"/>
      <c r="I86" s="43"/>
      <c r="J86" s="43"/>
      <c r="K86" s="43">
        <v>431</v>
      </c>
      <c r="L86" s="43"/>
      <c r="M86" s="43">
        <v>30</v>
      </c>
      <c r="N86" s="43"/>
      <c r="O86" s="43"/>
      <c r="P86" s="43"/>
      <c r="Q86" s="43">
        <v>8.0370000000000008</v>
      </c>
      <c r="R86" s="43"/>
      <c r="S86" s="43">
        <v>0.02</v>
      </c>
      <c r="T86" s="43">
        <v>2444.6</v>
      </c>
      <c r="U86" s="43"/>
      <c r="V86" s="43">
        <v>123.2</v>
      </c>
      <c r="W86" s="43">
        <v>2269.6999999999998</v>
      </c>
      <c r="X86" s="43"/>
      <c r="Y86" s="43">
        <v>116.4</v>
      </c>
      <c r="Z86" s="43"/>
      <c r="AA86" s="43"/>
      <c r="AB86" s="43"/>
      <c r="AC86" s="43">
        <v>1.99</v>
      </c>
      <c r="AD86" s="43"/>
      <c r="AE86" s="43">
        <v>0.14000000000000001</v>
      </c>
      <c r="AF86" s="43">
        <v>132.1</v>
      </c>
      <c r="AG86" s="43"/>
      <c r="AH86" s="43">
        <v>8.8000000000000007</v>
      </c>
      <c r="AI86" s="43">
        <v>2117.6</v>
      </c>
      <c r="AJ86" s="43"/>
      <c r="AK86" s="43">
        <v>108.5</v>
      </c>
      <c r="AL86" s="43"/>
      <c r="AM86" s="43"/>
      <c r="AN86" s="43"/>
      <c r="AO86" s="43"/>
      <c r="AP86" s="43"/>
      <c r="AQ86" s="43"/>
      <c r="AR86" s="43"/>
      <c r="AS86" s="43"/>
      <c r="AT86" s="43">
        <v>8</v>
      </c>
      <c r="AU86" s="43"/>
      <c r="AV86" s="43">
        <v>0.1</v>
      </c>
      <c r="AW86" s="43">
        <v>35.4</v>
      </c>
      <c r="AX86" s="43">
        <v>0.1</v>
      </c>
      <c r="AY86" s="43"/>
      <c r="AZ86" s="43">
        <v>3</v>
      </c>
      <c r="BA86" s="43"/>
      <c r="BB86" s="43"/>
      <c r="BC86" s="43">
        <v>24</v>
      </c>
      <c r="BD86" s="43" t="s">
        <v>14011</v>
      </c>
      <c r="BE86" s="43"/>
    </row>
    <row r="87" spans="1:57" x14ac:dyDescent="0.2">
      <c r="A87" s="119"/>
      <c r="B87" s="43">
        <v>1</v>
      </c>
      <c r="C87" s="43" t="s">
        <v>14583</v>
      </c>
      <c r="D87" s="119"/>
      <c r="E87" s="43"/>
      <c r="F87" s="43"/>
      <c r="G87" s="43" t="s">
        <v>12451</v>
      </c>
      <c r="H87" s="43"/>
      <c r="I87" s="43"/>
      <c r="J87" s="43"/>
      <c r="K87" s="43">
        <v>492</v>
      </c>
      <c r="L87" s="43"/>
      <c r="M87" s="43">
        <v>22</v>
      </c>
      <c r="N87" s="43"/>
      <c r="O87" s="43"/>
      <c r="P87" s="43"/>
      <c r="Q87" s="43">
        <v>7.9790000000000001</v>
      </c>
      <c r="R87" s="43"/>
      <c r="S87" s="43">
        <v>1.7000000000000001E-2</v>
      </c>
      <c r="T87" s="43">
        <v>2406</v>
      </c>
      <c r="U87" s="43"/>
      <c r="V87" s="43">
        <v>102.3</v>
      </c>
      <c r="W87" s="43">
        <v>2256.5</v>
      </c>
      <c r="X87" s="43"/>
      <c r="Y87" s="43">
        <v>95.4</v>
      </c>
      <c r="Z87" s="43"/>
      <c r="AA87" s="43"/>
      <c r="AB87" s="43"/>
      <c r="AC87" s="43">
        <v>1.75</v>
      </c>
      <c r="AD87" s="43"/>
      <c r="AE87" s="43">
        <v>0.11</v>
      </c>
      <c r="AF87" s="43">
        <v>116.2</v>
      </c>
      <c r="AG87" s="43"/>
      <c r="AH87" s="43">
        <v>73</v>
      </c>
      <c r="AI87" s="43">
        <v>2117.5</v>
      </c>
      <c r="AJ87" s="43"/>
      <c r="AK87" s="43">
        <v>88.3</v>
      </c>
      <c r="AL87" s="43"/>
      <c r="AM87" s="43"/>
      <c r="AN87" s="43"/>
      <c r="AO87" s="43"/>
      <c r="AP87" s="43"/>
      <c r="AQ87" s="43"/>
      <c r="AR87" s="43"/>
      <c r="AS87" s="43"/>
      <c r="AT87" s="43">
        <v>8.1</v>
      </c>
      <c r="AU87" s="43"/>
      <c r="AV87" s="43">
        <v>0.1</v>
      </c>
      <c r="AW87" s="43">
        <v>35.4</v>
      </c>
      <c r="AX87" s="43">
        <v>0.1</v>
      </c>
      <c r="AY87" s="43"/>
      <c r="AZ87" s="43">
        <v>3</v>
      </c>
      <c r="BA87" s="43"/>
      <c r="BB87" s="43"/>
      <c r="BC87" s="43">
        <v>22.5</v>
      </c>
      <c r="BD87" s="43" t="s">
        <v>14011</v>
      </c>
      <c r="BE87" s="43"/>
    </row>
    <row r="88" spans="1:57" x14ac:dyDescent="0.2">
      <c r="A88" s="119"/>
      <c r="B88" s="43">
        <v>1</v>
      </c>
      <c r="C88" s="43" t="s">
        <v>14583</v>
      </c>
      <c r="D88" s="119"/>
      <c r="E88" s="43"/>
      <c r="F88" s="43"/>
      <c r="G88" s="43" t="s">
        <v>12451</v>
      </c>
      <c r="H88" s="43"/>
      <c r="I88" s="43"/>
      <c r="J88" s="43"/>
      <c r="K88" s="43">
        <v>469</v>
      </c>
      <c r="L88" s="43"/>
      <c r="M88" s="43">
        <v>8</v>
      </c>
      <c r="N88" s="43"/>
      <c r="O88" s="43"/>
      <c r="P88" s="43"/>
      <c r="Q88" s="43">
        <v>7.9969999999999999</v>
      </c>
      <c r="R88" s="43"/>
      <c r="S88" s="43">
        <v>1.2E-2</v>
      </c>
      <c r="T88" s="43">
        <v>2401.1</v>
      </c>
      <c r="U88" s="43"/>
      <c r="V88" s="43">
        <v>80</v>
      </c>
      <c r="W88" s="43">
        <v>2244.6</v>
      </c>
      <c r="X88" s="43"/>
      <c r="Y88" s="43">
        <v>72.900000000000006</v>
      </c>
      <c r="Z88" s="43"/>
      <c r="AA88" s="43"/>
      <c r="AB88" s="43"/>
      <c r="AC88" s="43">
        <v>1.81</v>
      </c>
      <c r="AD88" s="43"/>
      <c r="AE88" s="43">
        <v>0.1</v>
      </c>
      <c r="AF88" s="43">
        <v>120.2</v>
      </c>
      <c r="AG88" s="43"/>
      <c r="AH88" s="43">
        <v>6.5</v>
      </c>
      <c r="AI88" s="43">
        <v>2102.6999999999998</v>
      </c>
      <c r="AJ88" s="43"/>
      <c r="AK88" s="43">
        <v>66.5</v>
      </c>
      <c r="AL88" s="43"/>
      <c r="AM88" s="43"/>
      <c r="AN88" s="43"/>
      <c r="AO88" s="43"/>
      <c r="AP88" s="43"/>
      <c r="AQ88" s="43"/>
      <c r="AR88" s="43"/>
      <c r="AS88" s="43"/>
      <c r="AT88" s="43">
        <v>8.1999999999999993</v>
      </c>
      <c r="AU88" s="43"/>
      <c r="AV88" s="43">
        <v>0.1</v>
      </c>
      <c r="AW88" s="43">
        <v>35.299999999999997</v>
      </c>
      <c r="AX88" s="43">
        <v>0.1</v>
      </c>
      <c r="AY88" s="43"/>
      <c r="AZ88" s="43">
        <v>3</v>
      </c>
      <c r="BA88" s="43"/>
      <c r="BB88" s="43"/>
      <c r="BC88" s="43">
        <v>13.8</v>
      </c>
      <c r="BD88" s="43" t="s">
        <v>14011</v>
      </c>
      <c r="BE88" s="43"/>
    </row>
    <row r="89" spans="1:57" x14ac:dyDescent="0.2">
      <c r="A89" s="119"/>
      <c r="B89" s="43">
        <v>1</v>
      </c>
      <c r="C89" s="43" t="s">
        <v>14583</v>
      </c>
      <c r="D89" s="119"/>
      <c r="E89" s="43"/>
      <c r="F89" s="43"/>
      <c r="G89" s="43" t="s">
        <v>12451</v>
      </c>
      <c r="H89" s="43"/>
      <c r="I89" s="43"/>
      <c r="J89" s="43"/>
      <c r="K89" s="43">
        <v>494</v>
      </c>
      <c r="L89" s="43"/>
      <c r="M89" s="43">
        <v>70</v>
      </c>
      <c r="N89" s="43"/>
      <c r="O89" s="43"/>
      <c r="P89" s="43"/>
      <c r="Q89" s="43">
        <v>7.9790000000000001</v>
      </c>
      <c r="R89" s="43"/>
      <c r="S89" s="43">
        <v>5.3999999999999999E-2</v>
      </c>
      <c r="T89" s="43">
        <v>2407.1</v>
      </c>
      <c r="U89" s="43"/>
      <c r="V89" s="43">
        <v>63.4</v>
      </c>
      <c r="W89" s="43">
        <v>2258.1999999999998</v>
      </c>
      <c r="X89" s="43"/>
      <c r="Y89" s="43">
        <v>60.9</v>
      </c>
      <c r="Z89" s="43"/>
      <c r="AA89" s="43"/>
      <c r="AB89" s="43"/>
      <c r="AC89" s="43">
        <v>1.75</v>
      </c>
      <c r="AD89" s="43"/>
      <c r="AE89" s="43">
        <v>0.2</v>
      </c>
      <c r="AF89" s="43">
        <v>116</v>
      </c>
      <c r="AG89" s="43"/>
      <c r="AH89" s="43">
        <v>13.3</v>
      </c>
      <c r="AI89" s="43">
        <v>2119.1</v>
      </c>
      <c r="AJ89" s="43"/>
      <c r="AK89" s="43">
        <v>59.6</v>
      </c>
      <c r="AL89" s="43"/>
      <c r="AM89" s="43"/>
      <c r="AN89" s="43"/>
      <c r="AO89" s="43"/>
      <c r="AP89" s="43"/>
      <c r="AQ89" s="43"/>
      <c r="AR89" s="43"/>
      <c r="AS89" s="43"/>
      <c r="AT89" s="43">
        <v>8</v>
      </c>
      <c r="AU89" s="43"/>
      <c r="AV89" s="43">
        <v>0.1</v>
      </c>
      <c r="AW89" s="43">
        <v>353</v>
      </c>
      <c r="AX89" s="43">
        <v>0.1</v>
      </c>
      <c r="AY89" s="43"/>
      <c r="AZ89" s="43">
        <v>3</v>
      </c>
      <c r="BA89" s="43"/>
      <c r="BB89" s="43"/>
      <c r="BC89" s="43">
        <v>20</v>
      </c>
      <c r="BD89" s="43" t="s">
        <v>14011</v>
      </c>
      <c r="BE89" s="43"/>
    </row>
    <row r="90" spans="1:57" x14ac:dyDescent="0.2">
      <c r="A90" s="119"/>
      <c r="B90" s="43">
        <v>1</v>
      </c>
      <c r="C90" s="43" t="s">
        <v>14583</v>
      </c>
      <c r="D90" s="119"/>
      <c r="E90" s="43"/>
      <c r="F90" s="43"/>
      <c r="G90" s="43" t="s">
        <v>12451</v>
      </c>
      <c r="H90" s="43"/>
      <c r="I90" s="43"/>
      <c r="J90" s="43"/>
      <c r="K90" s="43">
        <v>535</v>
      </c>
      <c r="L90" s="43"/>
      <c r="M90" s="43">
        <v>70</v>
      </c>
      <c r="N90" s="43"/>
      <c r="O90" s="43"/>
      <c r="P90" s="43"/>
      <c r="Q90" s="43">
        <v>7.9630000000000001</v>
      </c>
      <c r="R90" s="43"/>
      <c r="S90" s="43">
        <v>4.4999999999999998E-2</v>
      </c>
      <c r="T90" s="43">
        <v>2496.4</v>
      </c>
      <c r="U90" s="43"/>
      <c r="V90" s="43">
        <v>47.2</v>
      </c>
      <c r="W90" s="43">
        <v>2350.1999999999998</v>
      </c>
      <c r="X90" s="43"/>
      <c r="Y90" s="43">
        <v>59.5</v>
      </c>
      <c r="Z90" s="43"/>
      <c r="AA90" s="43"/>
      <c r="AB90" s="43"/>
      <c r="AC90" s="43">
        <v>1.76</v>
      </c>
      <c r="AD90" s="43"/>
      <c r="AE90" s="43">
        <v>0.15</v>
      </c>
      <c r="AF90" s="43">
        <v>116.7</v>
      </c>
      <c r="AG90" s="43"/>
      <c r="AH90" s="43">
        <v>9.6</v>
      </c>
      <c r="AI90" s="43">
        <v>2208.6</v>
      </c>
      <c r="AJ90" s="43"/>
      <c r="AK90" s="43">
        <v>63.5</v>
      </c>
      <c r="AL90" s="43"/>
      <c r="AM90" s="43"/>
      <c r="AN90" s="43"/>
      <c r="AO90" s="43"/>
      <c r="AP90" s="43"/>
      <c r="AQ90" s="43"/>
      <c r="AR90" s="43"/>
      <c r="AS90" s="43"/>
      <c r="AT90" s="43">
        <v>8.1</v>
      </c>
      <c r="AU90" s="43"/>
      <c r="AV90" s="43">
        <v>0.1</v>
      </c>
      <c r="AW90" s="43">
        <v>353</v>
      </c>
      <c r="AX90" s="43">
        <v>0.1</v>
      </c>
      <c r="AY90" s="43"/>
      <c r="AZ90" s="43">
        <v>3</v>
      </c>
      <c r="BA90" s="43"/>
      <c r="BB90" s="43"/>
      <c r="BC90" s="43">
        <v>14.4</v>
      </c>
      <c r="BD90" s="43" t="s">
        <v>14011</v>
      </c>
      <c r="BE90" s="43"/>
    </row>
    <row r="91" spans="1:57" x14ac:dyDescent="0.2">
      <c r="A91" s="119"/>
      <c r="B91" s="43">
        <v>1</v>
      </c>
      <c r="C91" s="43" t="s">
        <v>14583</v>
      </c>
      <c r="D91" s="119"/>
      <c r="E91" s="43"/>
      <c r="F91" s="43"/>
      <c r="G91" s="43" t="s">
        <v>12451</v>
      </c>
      <c r="H91" s="43"/>
      <c r="I91" s="43"/>
      <c r="J91" s="43"/>
      <c r="K91" s="43">
        <v>494</v>
      </c>
      <c r="L91" s="43"/>
      <c r="M91" s="43">
        <v>10</v>
      </c>
      <c r="N91" s="43"/>
      <c r="O91" s="43"/>
      <c r="P91" s="43"/>
      <c r="Q91" s="43">
        <v>7.99</v>
      </c>
      <c r="R91" s="43"/>
      <c r="S91" s="43">
        <v>6.0000000000000001E-3</v>
      </c>
      <c r="T91" s="43">
        <v>2484.4</v>
      </c>
      <c r="U91" s="43"/>
      <c r="V91" s="43">
        <v>35.5</v>
      </c>
      <c r="W91" s="43">
        <v>2325.8000000000002</v>
      </c>
      <c r="X91" s="43"/>
      <c r="Y91" s="43">
        <v>34.9</v>
      </c>
      <c r="Z91" s="43"/>
      <c r="AA91" s="43"/>
      <c r="AB91" s="43"/>
      <c r="AC91" s="43">
        <v>1.87</v>
      </c>
      <c r="AD91" s="43"/>
      <c r="AE91" s="43">
        <v>0.03</v>
      </c>
      <c r="AF91" s="43">
        <v>123.7</v>
      </c>
      <c r="AG91" s="43"/>
      <c r="AH91" s="43">
        <v>1.8</v>
      </c>
      <c r="AI91" s="43">
        <v>21793</v>
      </c>
      <c r="AJ91" s="43"/>
      <c r="AK91" s="43">
        <v>33.4</v>
      </c>
      <c r="AL91" s="43"/>
      <c r="AM91" s="43"/>
      <c r="AN91" s="43"/>
      <c r="AO91" s="43"/>
      <c r="AP91" s="43"/>
      <c r="AQ91" s="43"/>
      <c r="AR91" s="43"/>
      <c r="AS91" s="43"/>
      <c r="AT91" s="43">
        <v>8.4</v>
      </c>
      <c r="AU91" s="43"/>
      <c r="AV91" s="43">
        <v>0.2</v>
      </c>
      <c r="AW91" s="43">
        <v>35.4</v>
      </c>
      <c r="AX91" s="43">
        <v>0.1</v>
      </c>
      <c r="AY91" s="43"/>
      <c r="AZ91" s="43">
        <v>3</v>
      </c>
      <c r="BA91" s="43"/>
      <c r="BB91" s="43"/>
      <c r="BC91" s="43">
        <v>10.8</v>
      </c>
      <c r="BD91" s="43" t="s">
        <v>14011</v>
      </c>
      <c r="BE91" s="43"/>
    </row>
    <row r="92" spans="1:57" x14ac:dyDescent="0.2">
      <c r="A92" s="119"/>
      <c r="B92" s="43">
        <v>1</v>
      </c>
      <c r="C92" s="43" t="s">
        <v>14583</v>
      </c>
      <c r="D92" s="119"/>
      <c r="E92" s="43"/>
      <c r="F92" s="43"/>
      <c r="G92" s="43" t="s">
        <v>12452</v>
      </c>
      <c r="H92" s="43"/>
      <c r="I92" s="43"/>
      <c r="J92" s="43"/>
      <c r="K92" s="43">
        <v>460</v>
      </c>
      <c r="L92" s="43"/>
      <c r="M92" s="43">
        <v>35</v>
      </c>
      <c r="N92" s="43"/>
      <c r="O92" s="43"/>
      <c r="P92" s="43"/>
      <c r="Q92" s="43">
        <v>8.0009999999999994</v>
      </c>
      <c r="R92" s="43"/>
      <c r="S92" s="43">
        <v>3.1E-2</v>
      </c>
      <c r="T92" s="43">
        <v>2382.5</v>
      </c>
      <c r="U92" s="43"/>
      <c r="V92" s="43">
        <v>223</v>
      </c>
      <c r="W92" s="43">
        <v>2226.6999999999998</v>
      </c>
      <c r="X92" s="43"/>
      <c r="Y92" s="43">
        <v>22.9</v>
      </c>
      <c r="Z92" s="43"/>
      <c r="AA92" s="43"/>
      <c r="AB92" s="43"/>
      <c r="AC92" s="43">
        <v>1.8</v>
      </c>
      <c r="AD92" s="43"/>
      <c r="AE92" s="43">
        <v>0.11</v>
      </c>
      <c r="AF92" s="43">
        <v>119.2</v>
      </c>
      <c r="AG92" s="43"/>
      <c r="AH92" s="43">
        <v>73</v>
      </c>
      <c r="AI92" s="43">
        <v>2086</v>
      </c>
      <c r="AJ92" s="43"/>
      <c r="AK92" s="43">
        <v>24.6</v>
      </c>
      <c r="AL92" s="43"/>
      <c r="AM92" s="43"/>
      <c r="AN92" s="43"/>
      <c r="AO92" s="43"/>
      <c r="AP92" s="43"/>
      <c r="AQ92" s="43"/>
      <c r="AR92" s="43"/>
      <c r="AS92" s="43"/>
      <c r="AT92" s="43">
        <v>7.9</v>
      </c>
      <c r="AU92" s="43"/>
      <c r="AV92" s="43">
        <v>0.1</v>
      </c>
      <c r="AW92" s="43">
        <v>353</v>
      </c>
      <c r="AX92" s="43">
        <v>0.1</v>
      </c>
      <c r="AY92" s="43"/>
      <c r="AZ92" s="43">
        <v>7</v>
      </c>
      <c r="BA92" s="43"/>
      <c r="BB92" s="43"/>
      <c r="BC92" s="43">
        <v>41.1</v>
      </c>
      <c r="BD92" s="43" t="s">
        <v>14011</v>
      </c>
      <c r="BE92" s="43"/>
    </row>
    <row r="93" spans="1:57" x14ac:dyDescent="0.2">
      <c r="A93" s="119"/>
      <c r="B93" s="43">
        <v>1</v>
      </c>
      <c r="C93" s="43" t="s">
        <v>14583</v>
      </c>
      <c r="D93" s="119"/>
      <c r="E93" s="43"/>
      <c r="F93" s="43"/>
      <c r="G93" s="43" t="s">
        <v>12452</v>
      </c>
      <c r="H93" s="43"/>
      <c r="I93" s="43"/>
      <c r="J93" s="43"/>
      <c r="K93" s="43">
        <v>460</v>
      </c>
      <c r="L93" s="43"/>
      <c r="M93" s="43">
        <v>40</v>
      </c>
      <c r="N93" s="43"/>
      <c r="O93" s="43"/>
      <c r="P93" s="43"/>
      <c r="Q93" s="43">
        <v>985</v>
      </c>
      <c r="R93" s="43"/>
      <c r="S93" s="43">
        <v>3.5999999999999997E-2</v>
      </c>
      <c r="T93" s="43">
        <v>2281.4</v>
      </c>
      <c r="U93" s="43"/>
      <c r="V93" s="43">
        <v>303</v>
      </c>
      <c r="W93" s="43">
        <v>2135.4</v>
      </c>
      <c r="X93" s="43"/>
      <c r="Y93" s="43">
        <v>21.4</v>
      </c>
      <c r="Z93" s="43"/>
      <c r="AA93" s="43"/>
      <c r="AB93" s="43"/>
      <c r="AC93" s="43">
        <v>1.67</v>
      </c>
      <c r="AD93" s="43"/>
      <c r="AE93" s="43">
        <v>0.13</v>
      </c>
      <c r="AF93" s="43">
        <v>110.9</v>
      </c>
      <c r="AG93" s="43"/>
      <c r="AH93" s="43">
        <v>8.8000000000000007</v>
      </c>
      <c r="AI93" s="43">
        <v>2002.9</v>
      </c>
      <c r="AJ93" s="43"/>
      <c r="AK93" s="43">
        <v>18.8</v>
      </c>
      <c r="AL93" s="43"/>
      <c r="AM93" s="43"/>
      <c r="AN93" s="43"/>
      <c r="AO93" s="43"/>
      <c r="AP93" s="43"/>
      <c r="AQ93" s="43"/>
      <c r="AR93" s="43"/>
      <c r="AS93" s="43"/>
      <c r="AT93" s="43">
        <v>8</v>
      </c>
      <c r="AU93" s="43"/>
      <c r="AV93" s="43">
        <v>0.1</v>
      </c>
      <c r="AW93" s="43">
        <v>35.4</v>
      </c>
      <c r="AX93" s="43">
        <v>0.1</v>
      </c>
      <c r="AY93" s="43"/>
      <c r="AZ93" s="43">
        <v>7</v>
      </c>
      <c r="BA93" s="43"/>
      <c r="BB93" s="43"/>
      <c r="BC93" s="43">
        <v>26.4</v>
      </c>
      <c r="BD93" s="43" t="s">
        <v>14011</v>
      </c>
      <c r="BE93" s="43"/>
    </row>
    <row r="94" spans="1:57" x14ac:dyDescent="0.2">
      <c r="A94" s="119"/>
      <c r="B94" s="43">
        <v>1</v>
      </c>
      <c r="C94" s="43" t="s">
        <v>14583</v>
      </c>
      <c r="D94" s="119"/>
      <c r="E94" s="43"/>
      <c r="F94" s="43"/>
      <c r="G94" s="43" t="s">
        <v>12452</v>
      </c>
      <c r="H94" s="43"/>
      <c r="I94" s="43"/>
      <c r="J94" s="43"/>
      <c r="K94" s="43">
        <v>609</v>
      </c>
      <c r="L94" s="43"/>
      <c r="M94" s="43">
        <v>54</v>
      </c>
      <c r="N94" s="43"/>
      <c r="O94" s="43"/>
      <c r="P94" s="43"/>
      <c r="Q94" s="43">
        <v>7.8769999999999998</v>
      </c>
      <c r="R94" s="43"/>
      <c r="S94" s="43">
        <v>5.2999999999999999E-2</v>
      </c>
      <c r="T94" s="43">
        <v>2295.8000000000002</v>
      </c>
      <c r="U94" s="43"/>
      <c r="V94" s="43">
        <v>102.9</v>
      </c>
      <c r="W94" s="43">
        <v>2188.6999999999998</v>
      </c>
      <c r="X94" s="43"/>
      <c r="Y94" s="43">
        <v>82.5</v>
      </c>
      <c r="Z94" s="43"/>
      <c r="AA94" s="43"/>
      <c r="AB94" s="43"/>
      <c r="AC94" s="43">
        <v>136</v>
      </c>
      <c r="AD94" s="43"/>
      <c r="AE94" s="43">
        <v>0.23</v>
      </c>
      <c r="AF94" s="43">
        <v>90</v>
      </c>
      <c r="AG94" s="43"/>
      <c r="AH94" s="43">
        <v>14.9</v>
      </c>
      <c r="AI94" s="43">
        <v>20703</v>
      </c>
      <c r="AJ94" s="43"/>
      <c r="AK94" s="43">
        <v>70.7</v>
      </c>
      <c r="AL94" s="43"/>
      <c r="AM94" s="43"/>
      <c r="AN94" s="43"/>
      <c r="AO94" s="43"/>
      <c r="AP94" s="43"/>
      <c r="AQ94" s="43"/>
      <c r="AR94" s="43"/>
      <c r="AS94" s="43"/>
      <c r="AT94" s="43">
        <v>8</v>
      </c>
      <c r="AU94" s="43"/>
      <c r="AV94" s="43">
        <v>0.1</v>
      </c>
      <c r="AW94" s="43">
        <v>353</v>
      </c>
      <c r="AX94" s="43">
        <v>0.1</v>
      </c>
      <c r="AY94" s="43"/>
      <c r="AZ94" s="43">
        <v>7</v>
      </c>
      <c r="BA94" s="43"/>
      <c r="BB94" s="43"/>
      <c r="BC94" s="43">
        <v>25.2</v>
      </c>
      <c r="BD94" s="43" t="s">
        <v>14011</v>
      </c>
      <c r="BE94" s="43"/>
    </row>
    <row r="95" spans="1:57" x14ac:dyDescent="0.2">
      <c r="A95" s="119"/>
      <c r="B95" s="43">
        <v>1</v>
      </c>
      <c r="C95" s="43" t="s">
        <v>14583</v>
      </c>
      <c r="D95" s="119"/>
      <c r="E95" s="43"/>
      <c r="F95" s="43"/>
      <c r="G95" s="43" t="s">
        <v>12452</v>
      </c>
      <c r="H95" s="43"/>
      <c r="I95" s="43"/>
      <c r="J95" s="43"/>
      <c r="K95" s="43">
        <v>800</v>
      </c>
      <c r="L95" s="43"/>
      <c r="M95" s="43">
        <v>45</v>
      </c>
      <c r="N95" s="43"/>
      <c r="O95" s="43"/>
      <c r="P95" s="43"/>
      <c r="Q95" s="43">
        <v>7.7859999999999996</v>
      </c>
      <c r="R95" s="43"/>
      <c r="S95" s="43">
        <v>3.4000000000000002E-2</v>
      </c>
      <c r="T95" s="43">
        <v>2396.6</v>
      </c>
      <c r="U95" s="43"/>
      <c r="V95" s="43">
        <v>79.2</v>
      </c>
      <c r="W95" s="43">
        <v>2319.1999999999998</v>
      </c>
      <c r="X95" s="43"/>
      <c r="Y95" s="43">
        <v>68.2</v>
      </c>
      <c r="Z95" s="43"/>
      <c r="AA95" s="43"/>
      <c r="AB95" s="43"/>
      <c r="AC95" s="43">
        <v>1.17</v>
      </c>
      <c r="AD95" s="43"/>
      <c r="AE95" s="43">
        <v>0.12</v>
      </c>
      <c r="AF95" s="43">
        <v>77.2</v>
      </c>
      <c r="AG95" s="43"/>
      <c r="AH95" s="43">
        <v>7.7</v>
      </c>
      <c r="AI95" s="43">
        <v>2204.6999999999998</v>
      </c>
      <c r="AJ95" s="43"/>
      <c r="AK95" s="43">
        <v>62.6</v>
      </c>
      <c r="AL95" s="43"/>
      <c r="AM95" s="43"/>
      <c r="AN95" s="43"/>
      <c r="AO95" s="43"/>
      <c r="AP95" s="43"/>
      <c r="AQ95" s="43"/>
      <c r="AR95" s="43"/>
      <c r="AS95" s="43"/>
      <c r="AT95" s="43">
        <v>8</v>
      </c>
      <c r="AU95" s="43"/>
      <c r="AV95" s="43">
        <v>0.1</v>
      </c>
      <c r="AW95" s="43">
        <v>353</v>
      </c>
      <c r="AX95" s="43">
        <v>0.1</v>
      </c>
      <c r="AY95" s="43"/>
      <c r="AZ95" s="43">
        <v>7</v>
      </c>
      <c r="BA95" s="43"/>
      <c r="BB95" s="43"/>
      <c r="BC95" s="43">
        <v>15.6</v>
      </c>
      <c r="BD95" s="43" t="s">
        <v>14011</v>
      </c>
      <c r="BE95" s="43"/>
    </row>
    <row r="96" spans="1:57" x14ac:dyDescent="0.2">
      <c r="A96" s="119"/>
      <c r="B96" s="43">
        <v>1</v>
      </c>
      <c r="C96" s="43" t="s">
        <v>14583</v>
      </c>
      <c r="D96" s="119"/>
      <c r="E96" s="43"/>
      <c r="F96" s="43"/>
      <c r="G96" s="43" t="s">
        <v>12452</v>
      </c>
      <c r="H96" s="43"/>
      <c r="I96" s="43"/>
      <c r="J96" s="43"/>
      <c r="K96" s="43">
        <v>964</v>
      </c>
      <c r="L96" s="43"/>
      <c r="M96" s="43">
        <v>53</v>
      </c>
      <c r="N96" s="43"/>
      <c r="O96" s="43"/>
      <c r="P96" s="43"/>
      <c r="Q96" s="43">
        <v>7.7149999999999999</v>
      </c>
      <c r="R96" s="43"/>
      <c r="S96" s="43">
        <v>2.4E-2</v>
      </c>
      <c r="T96" s="43">
        <v>2428</v>
      </c>
      <c r="U96" s="43"/>
      <c r="V96" s="43">
        <v>56.1</v>
      </c>
      <c r="W96" s="43">
        <v>2372.6</v>
      </c>
      <c r="X96" s="43"/>
      <c r="Y96" s="43">
        <v>533</v>
      </c>
      <c r="Z96" s="43"/>
      <c r="AA96" s="43"/>
      <c r="AB96" s="43"/>
      <c r="AC96" s="43">
        <v>1.02</v>
      </c>
      <c r="AD96" s="43"/>
      <c r="AE96" s="43">
        <v>7.0000000000000007E-2</v>
      </c>
      <c r="AF96" s="43">
        <v>67.7</v>
      </c>
      <c r="AG96" s="43"/>
      <c r="AH96" s="43">
        <v>43</v>
      </c>
      <c r="AI96" s="43">
        <v>2</v>
      </c>
      <c r="AJ96" s="43"/>
      <c r="AK96" s="43">
        <v>50.6</v>
      </c>
      <c r="AL96" s="43"/>
      <c r="AM96" s="43"/>
      <c r="AN96" s="43"/>
      <c r="AO96" s="43"/>
      <c r="AP96" s="43"/>
      <c r="AQ96" s="43"/>
      <c r="AR96" s="43"/>
      <c r="AS96" s="43"/>
      <c r="AT96" s="43">
        <v>8.1</v>
      </c>
      <c r="AU96" s="43"/>
      <c r="AV96" s="43">
        <v>0.1</v>
      </c>
      <c r="AW96" s="43">
        <v>35.4</v>
      </c>
      <c r="AX96" s="43">
        <v>0.1</v>
      </c>
      <c r="AY96" s="43"/>
      <c r="AZ96" s="43">
        <v>7</v>
      </c>
      <c r="BA96" s="43"/>
      <c r="BB96" s="43"/>
      <c r="BC96" s="43">
        <v>21.3</v>
      </c>
      <c r="BD96" s="43" t="s">
        <v>14011</v>
      </c>
      <c r="BE96" s="43"/>
    </row>
    <row r="97" spans="1:57" x14ac:dyDescent="0.2">
      <c r="A97" s="119"/>
      <c r="B97" s="43">
        <v>1</v>
      </c>
      <c r="C97" s="43" t="s">
        <v>14583</v>
      </c>
      <c r="D97" s="119"/>
      <c r="E97" s="43"/>
      <c r="F97" s="43"/>
      <c r="G97" s="43" t="s">
        <v>12452</v>
      </c>
      <c r="H97" s="43"/>
      <c r="I97" s="43"/>
      <c r="J97" s="43"/>
      <c r="K97" s="43">
        <v>1085</v>
      </c>
      <c r="L97" s="43"/>
      <c r="M97" s="43">
        <v>121</v>
      </c>
      <c r="N97" s="43"/>
      <c r="O97" s="43"/>
      <c r="P97" s="43"/>
      <c r="Q97" s="43">
        <v>7.6779999999999999</v>
      </c>
      <c r="R97" s="43"/>
      <c r="S97" s="43">
        <v>4.8000000000000001E-2</v>
      </c>
      <c r="T97" s="43">
        <v>2481.6999999999998</v>
      </c>
      <c r="U97" s="43"/>
      <c r="V97" s="43">
        <v>38.200000000000003</v>
      </c>
      <c r="W97" s="43">
        <v>2438.1</v>
      </c>
      <c r="X97" s="43"/>
      <c r="Y97" s="43">
        <v>44.4</v>
      </c>
      <c r="Z97" s="43"/>
      <c r="AA97" s="43"/>
      <c r="AB97" s="43"/>
      <c r="AC97" s="43">
        <v>0.97</v>
      </c>
      <c r="AD97" s="43"/>
      <c r="AE97" s="43">
        <v>0.1</v>
      </c>
      <c r="AF97" s="43">
        <v>63.9</v>
      </c>
      <c r="AG97" s="43"/>
      <c r="AH97" s="43">
        <v>6.8</v>
      </c>
      <c r="AI97" s="43">
        <v>2323.8000000000002</v>
      </c>
      <c r="AJ97" s="43"/>
      <c r="AK97" s="43">
        <v>43.6</v>
      </c>
      <c r="AL97" s="43"/>
      <c r="AM97" s="43"/>
      <c r="AN97" s="43"/>
      <c r="AO97" s="43"/>
      <c r="AP97" s="43"/>
      <c r="AQ97" s="43"/>
      <c r="AR97" s="43"/>
      <c r="AS97" s="43"/>
      <c r="AT97" s="43">
        <v>8.1</v>
      </c>
      <c r="AU97" s="43"/>
      <c r="AV97" s="43">
        <v>0.1</v>
      </c>
      <c r="AW97" s="43">
        <v>353</v>
      </c>
      <c r="AX97" s="43">
        <v>0.1</v>
      </c>
      <c r="AY97" s="43"/>
      <c r="AZ97" s="43">
        <v>7</v>
      </c>
      <c r="BA97" s="43"/>
      <c r="BB97" s="43"/>
      <c r="BC97" s="43">
        <v>5.2</v>
      </c>
      <c r="BD97" s="43" t="s">
        <v>14011</v>
      </c>
      <c r="BE97" s="43"/>
    </row>
    <row r="98" spans="1:57" x14ac:dyDescent="0.2">
      <c r="A98" s="119"/>
      <c r="B98" s="43">
        <v>1</v>
      </c>
      <c r="C98" s="43" t="s">
        <v>14583</v>
      </c>
      <c r="D98" s="119"/>
      <c r="E98" s="43"/>
      <c r="F98" s="43"/>
      <c r="G98" s="43" t="s">
        <v>12452</v>
      </c>
      <c r="H98" s="43"/>
      <c r="I98" s="43"/>
      <c r="J98" s="43"/>
      <c r="K98" s="43">
        <v>1038</v>
      </c>
      <c r="L98" s="43"/>
      <c r="M98" s="43">
        <v>121</v>
      </c>
      <c r="N98" s="43"/>
      <c r="O98" s="43"/>
      <c r="P98" s="43"/>
      <c r="Q98" s="43">
        <v>7.7089999999999996</v>
      </c>
      <c r="R98" s="43"/>
      <c r="S98" s="43">
        <v>4.7E-2</v>
      </c>
      <c r="T98" s="43">
        <v>2557.1999999999998</v>
      </c>
      <c r="U98" s="43"/>
      <c r="V98" s="43">
        <v>51</v>
      </c>
      <c r="W98" s="43">
        <v>2503.6</v>
      </c>
      <c r="X98" s="43"/>
      <c r="Y98" s="43">
        <v>58.6</v>
      </c>
      <c r="Z98" s="43"/>
      <c r="AA98" s="43"/>
      <c r="AB98" s="43"/>
      <c r="AC98" s="43">
        <v>1.06</v>
      </c>
      <c r="AD98" s="43"/>
      <c r="AE98" s="43">
        <v>0.09</v>
      </c>
      <c r="AF98" s="43">
        <v>70</v>
      </c>
      <c r="AG98" s="43"/>
      <c r="AH98" s="43">
        <v>6.2</v>
      </c>
      <c r="AI98" s="43">
        <v>2385.1999999999998</v>
      </c>
      <c r="AJ98" s="43"/>
      <c r="AK98" s="43">
        <v>57.6</v>
      </c>
      <c r="AL98" s="43"/>
      <c r="AM98" s="43"/>
      <c r="AN98" s="43"/>
      <c r="AO98" s="43"/>
      <c r="AP98" s="43"/>
      <c r="AQ98" s="43"/>
      <c r="AR98" s="43"/>
      <c r="AS98" s="43"/>
      <c r="AT98" s="43">
        <v>8.1</v>
      </c>
      <c r="AU98" s="43"/>
      <c r="AV98" s="43">
        <v>0.1</v>
      </c>
      <c r="AW98" s="43">
        <v>353</v>
      </c>
      <c r="AX98" s="43">
        <v>0.2</v>
      </c>
      <c r="AY98" s="43"/>
      <c r="AZ98" s="43">
        <v>7</v>
      </c>
      <c r="BA98" s="43"/>
      <c r="BB98" s="43"/>
      <c r="BC98" s="43" t="s">
        <v>12413</v>
      </c>
      <c r="BD98" s="43" t="s">
        <v>14011</v>
      </c>
      <c r="BE98" s="43"/>
    </row>
    <row r="99" spans="1:57" x14ac:dyDescent="0.2">
      <c r="A99" s="119"/>
      <c r="B99" s="43">
        <v>1</v>
      </c>
      <c r="C99" s="43" t="s">
        <v>14583</v>
      </c>
      <c r="D99" s="119"/>
      <c r="E99" s="43"/>
      <c r="F99" s="43"/>
      <c r="G99" s="43" t="s">
        <v>12452</v>
      </c>
      <c r="H99" s="43"/>
      <c r="I99" s="43"/>
      <c r="J99" s="43"/>
      <c r="K99" s="43">
        <v>1708</v>
      </c>
      <c r="L99" s="43"/>
      <c r="M99" s="43">
        <v>258</v>
      </c>
      <c r="N99" s="43"/>
      <c r="O99" s="43"/>
      <c r="P99" s="43"/>
      <c r="Q99" s="43">
        <v>7.5250000000000004</v>
      </c>
      <c r="R99" s="43"/>
      <c r="S99" s="43">
        <v>6.0999999999999999E-2</v>
      </c>
      <c r="T99" s="43">
        <v>2681.8</v>
      </c>
      <c r="U99" s="43"/>
      <c r="V99" s="43">
        <v>61.2</v>
      </c>
      <c r="W99" s="43">
        <v>2689.8</v>
      </c>
      <c r="X99" s="43"/>
      <c r="Y99" s="43">
        <v>75.099999999999994</v>
      </c>
      <c r="Z99" s="43"/>
      <c r="AA99" s="43"/>
      <c r="AB99" s="43"/>
      <c r="AC99" s="43">
        <v>0.75</v>
      </c>
      <c r="AD99" s="43"/>
      <c r="AE99" s="43">
        <v>0.1</v>
      </c>
      <c r="AF99" s="43">
        <v>49.7</v>
      </c>
      <c r="AG99" s="43"/>
      <c r="AH99" s="43">
        <v>63</v>
      </c>
      <c r="AI99" s="43">
        <v>7</v>
      </c>
      <c r="AJ99" s="43"/>
      <c r="AK99" s="43">
        <v>69.599999999999994</v>
      </c>
      <c r="AL99" s="43"/>
      <c r="AM99" s="43"/>
      <c r="AN99" s="43"/>
      <c r="AO99" s="43"/>
      <c r="AP99" s="43"/>
      <c r="AQ99" s="43"/>
      <c r="AR99" s="43"/>
      <c r="AS99" s="43"/>
      <c r="AT99" s="43">
        <v>8.1</v>
      </c>
      <c r="AU99" s="43"/>
      <c r="AV99" s="43">
        <v>0</v>
      </c>
      <c r="AW99" s="43">
        <v>35.4</v>
      </c>
      <c r="AX99" s="43">
        <v>0</v>
      </c>
      <c r="AY99" s="43"/>
      <c r="AZ99" s="43">
        <v>7</v>
      </c>
      <c r="BA99" s="43"/>
      <c r="BB99" s="43"/>
      <c r="BC99" s="43" t="s">
        <v>12415</v>
      </c>
      <c r="BD99" s="43" t="s">
        <v>14011</v>
      </c>
      <c r="BE99" s="43"/>
    </row>
    <row r="100" spans="1:57" x14ac:dyDescent="0.2">
      <c r="A100" s="119"/>
      <c r="B100" s="43">
        <v>1</v>
      </c>
      <c r="C100" s="43" t="s">
        <v>14583</v>
      </c>
      <c r="D100" s="119"/>
      <c r="E100" s="43"/>
      <c r="F100" s="43"/>
      <c r="G100" s="43" t="s">
        <v>12452</v>
      </c>
      <c r="H100" s="43"/>
      <c r="I100" s="43"/>
      <c r="J100" s="43"/>
      <c r="K100" s="43">
        <v>1586</v>
      </c>
      <c r="L100" s="43"/>
      <c r="M100" s="43">
        <v>252</v>
      </c>
      <c r="N100" s="43"/>
      <c r="O100" s="43"/>
      <c r="P100" s="43"/>
      <c r="Q100" s="43">
        <v>7.5659999999999998</v>
      </c>
      <c r="R100" s="43"/>
      <c r="S100" s="43">
        <v>5.7000000000000002E-2</v>
      </c>
      <c r="T100" s="43">
        <v>2746.1</v>
      </c>
      <c r="U100" s="43"/>
      <c r="V100" s="43">
        <v>94.8</v>
      </c>
      <c r="W100" s="43">
        <v>2740.4</v>
      </c>
      <c r="X100" s="43"/>
      <c r="Y100" s="43">
        <v>114.3</v>
      </c>
      <c r="Z100" s="43"/>
      <c r="AA100" s="43"/>
      <c r="AB100" s="43"/>
      <c r="AC100" s="43">
        <v>0.84</v>
      </c>
      <c r="AD100" s="43"/>
      <c r="AE100" s="43">
        <v>0.08</v>
      </c>
      <c r="AF100" s="43">
        <v>55.6</v>
      </c>
      <c r="AG100" s="43"/>
      <c r="AH100" s="43">
        <v>5.2</v>
      </c>
      <c r="AI100" s="43">
        <v>2611.1999999999998</v>
      </c>
      <c r="AJ100" s="43"/>
      <c r="AK100" s="43">
        <v>107.9</v>
      </c>
      <c r="AL100" s="43"/>
      <c r="AM100" s="43"/>
      <c r="AN100" s="43"/>
      <c r="AO100" s="43"/>
      <c r="AP100" s="43"/>
      <c r="AQ100" s="43"/>
      <c r="AR100" s="43"/>
      <c r="AS100" s="43"/>
      <c r="AT100" s="43">
        <v>8.1999999999999993</v>
      </c>
      <c r="AU100" s="43"/>
      <c r="AV100" s="43">
        <v>0.2</v>
      </c>
      <c r="AW100" s="43">
        <v>35.4</v>
      </c>
      <c r="AX100" s="43">
        <v>0.1</v>
      </c>
      <c r="AY100" s="43"/>
      <c r="AZ100" s="43">
        <v>7</v>
      </c>
      <c r="BA100" s="43"/>
      <c r="BB100" s="43"/>
      <c r="BC100" s="43" t="s">
        <v>12417</v>
      </c>
      <c r="BD100" s="43" t="s">
        <v>14011</v>
      </c>
      <c r="BE100" s="43"/>
    </row>
    <row r="101" spans="1:57" x14ac:dyDescent="0.2">
      <c r="A101" s="119"/>
      <c r="B101" s="43">
        <v>1</v>
      </c>
      <c r="C101" s="43" t="s">
        <v>14583</v>
      </c>
      <c r="D101" s="119"/>
      <c r="E101" s="43"/>
      <c r="F101" s="43"/>
      <c r="G101" s="43" t="s">
        <v>12451</v>
      </c>
      <c r="H101" s="43"/>
      <c r="I101" s="43"/>
      <c r="J101" s="43"/>
      <c r="K101" s="43">
        <v>449</v>
      </c>
      <c r="L101" s="43"/>
      <c r="M101" s="43">
        <v>48</v>
      </c>
      <c r="N101" s="43"/>
      <c r="O101" s="43"/>
      <c r="P101" s="43"/>
      <c r="Q101" s="43">
        <v>8.01</v>
      </c>
      <c r="R101" s="43"/>
      <c r="S101" s="43">
        <v>4.3999999999999997E-2</v>
      </c>
      <c r="T101" s="43">
        <v>2369.8000000000002</v>
      </c>
      <c r="U101" s="43"/>
      <c r="V101" s="43">
        <v>88.8</v>
      </c>
      <c r="W101" s="43">
        <v>2209.6999999999998</v>
      </c>
      <c r="X101" s="43"/>
      <c r="Y101" s="43">
        <v>79.2</v>
      </c>
      <c r="Z101" s="43"/>
      <c r="AA101" s="43"/>
      <c r="AB101" s="43"/>
      <c r="AC101" s="43">
        <v>1.83</v>
      </c>
      <c r="AD101" s="43"/>
      <c r="AE101" s="43">
        <v>0.2</v>
      </c>
      <c r="AF101" s="43">
        <v>121.5</v>
      </c>
      <c r="AG101" s="43"/>
      <c r="AH101" s="43">
        <v>13</v>
      </c>
      <c r="AI101" s="43">
        <v>2067.1</v>
      </c>
      <c r="AJ101" s="43"/>
      <c r="AK101" s="43">
        <v>72.599999999999994</v>
      </c>
      <c r="AL101" s="43"/>
      <c r="AM101" s="43"/>
      <c r="AN101" s="43"/>
      <c r="AO101" s="43"/>
      <c r="AP101" s="43"/>
      <c r="AQ101" s="43"/>
      <c r="AR101" s="43"/>
      <c r="AS101" s="43"/>
      <c r="AT101" s="43">
        <v>8.1</v>
      </c>
      <c r="AU101" s="43"/>
      <c r="AV101" s="43">
        <v>0.3</v>
      </c>
      <c r="AW101" s="43">
        <v>353</v>
      </c>
      <c r="AX101" s="43">
        <v>0.1</v>
      </c>
      <c r="AY101" s="43"/>
      <c r="AZ101" s="43">
        <v>3</v>
      </c>
      <c r="BA101" s="43"/>
      <c r="BB101" s="43"/>
      <c r="BC101" s="43">
        <v>95.9</v>
      </c>
      <c r="BD101" s="43" t="s">
        <v>14011</v>
      </c>
      <c r="BE101" s="43"/>
    </row>
    <row r="102" spans="1:57" x14ac:dyDescent="0.2">
      <c r="A102" s="119"/>
      <c r="B102" s="43">
        <v>1</v>
      </c>
      <c r="C102" s="43" t="s">
        <v>14583</v>
      </c>
      <c r="D102" s="119"/>
      <c r="E102" s="43"/>
      <c r="F102" s="43"/>
      <c r="G102" s="43" t="s">
        <v>12451</v>
      </c>
      <c r="H102" s="43"/>
      <c r="I102" s="43"/>
      <c r="J102" s="43"/>
      <c r="K102" s="43">
        <v>459</v>
      </c>
      <c r="L102" s="43"/>
      <c r="M102" s="43">
        <v>30</v>
      </c>
      <c r="N102" s="43"/>
      <c r="O102" s="43"/>
      <c r="P102" s="43"/>
      <c r="Q102" s="43">
        <v>7.984</v>
      </c>
      <c r="R102" s="43"/>
      <c r="S102" s="43">
        <v>1.4999999999999999E-2</v>
      </c>
      <c r="T102" s="43">
        <v>2279.6</v>
      </c>
      <c r="U102" s="43"/>
      <c r="V102" s="43">
        <v>110.7</v>
      </c>
      <c r="W102" s="43">
        <v>2134.3000000000002</v>
      </c>
      <c r="X102" s="43"/>
      <c r="Y102" s="43">
        <v>108.1</v>
      </c>
      <c r="Z102" s="43"/>
      <c r="AA102" s="43"/>
      <c r="AB102" s="43"/>
      <c r="AC102" s="43">
        <v>1.66</v>
      </c>
      <c r="AD102" s="43"/>
      <c r="AE102" s="43">
        <v>0.08</v>
      </c>
      <c r="AF102" s="43">
        <v>110.3</v>
      </c>
      <c r="AG102" s="43"/>
      <c r="AH102" s="43">
        <v>5.6</v>
      </c>
      <c r="AI102" s="43">
        <v>2002.6</v>
      </c>
      <c r="AJ102" s="43"/>
      <c r="AK102" s="43">
        <v>102.5</v>
      </c>
      <c r="AL102" s="43"/>
      <c r="AM102" s="43"/>
      <c r="AN102" s="43"/>
      <c r="AO102" s="43"/>
      <c r="AP102" s="43"/>
      <c r="AQ102" s="43"/>
      <c r="AR102" s="43"/>
      <c r="AS102" s="43"/>
      <c r="AT102" s="43">
        <v>7.9</v>
      </c>
      <c r="AU102" s="43"/>
      <c r="AV102" s="43">
        <v>0.1</v>
      </c>
      <c r="AW102" s="43">
        <v>35.4</v>
      </c>
      <c r="AX102" s="43">
        <v>0.2</v>
      </c>
      <c r="AY102" s="43"/>
      <c r="AZ102" s="43">
        <v>3</v>
      </c>
      <c r="BA102" s="43"/>
      <c r="BB102" s="43"/>
      <c r="BC102" s="43">
        <v>102.8</v>
      </c>
      <c r="BD102" s="43" t="s">
        <v>14011</v>
      </c>
      <c r="BE102" s="43"/>
    </row>
    <row r="103" spans="1:57" x14ac:dyDescent="0.2">
      <c r="A103" s="119"/>
      <c r="B103" s="43">
        <v>1</v>
      </c>
      <c r="C103" s="43" t="s">
        <v>14583</v>
      </c>
      <c r="D103" s="119"/>
      <c r="E103" s="43"/>
      <c r="F103" s="43"/>
      <c r="G103" s="43" t="s">
        <v>12451</v>
      </c>
      <c r="H103" s="43"/>
      <c r="I103" s="43"/>
      <c r="J103" s="43"/>
      <c r="K103" s="43">
        <v>423</v>
      </c>
      <c r="L103" s="43"/>
      <c r="M103" s="43">
        <v>39</v>
      </c>
      <c r="N103" s="43"/>
      <c r="O103" s="43"/>
      <c r="P103" s="43"/>
      <c r="Q103" s="43">
        <v>8.0220000000000002</v>
      </c>
      <c r="R103" s="43"/>
      <c r="S103" s="43">
        <v>8.0000000000000002E-3</v>
      </c>
      <c r="T103" s="43">
        <v>2313.6999999999998</v>
      </c>
      <c r="U103" s="43"/>
      <c r="V103" s="43">
        <v>174.7</v>
      </c>
      <c r="W103" s="43">
        <v>2151</v>
      </c>
      <c r="X103" s="43"/>
      <c r="Y103" s="43">
        <v>172.1</v>
      </c>
      <c r="Z103" s="43"/>
      <c r="AA103" s="43"/>
      <c r="AB103" s="43"/>
      <c r="AC103" s="43">
        <v>1.83</v>
      </c>
      <c r="AD103" s="43"/>
      <c r="AE103" s="43">
        <v>0.1</v>
      </c>
      <c r="AF103" s="43">
        <v>121.3</v>
      </c>
      <c r="AG103" s="43"/>
      <c r="AH103" s="43">
        <v>6.2</v>
      </c>
      <c r="AI103" s="43">
        <v>2010.3</v>
      </c>
      <c r="AJ103" s="43"/>
      <c r="AK103" s="43">
        <v>163.9</v>
      </c>
      <c r="AL103" s="43"/>
      <c r="AM103" s="43"/>
      <c r="AN103" s="43"/>
      <c r="AO103" s="43"/>
      <c r="AP103" s="43"/>
      <c r="AQ103" s="43"/>
      <c r="AR103" s="43"/>
      <c r="AS103" s="43"/>
      <c r="AT103" s="43">
        <v>8.1999999999999993</v>
      </c>
      <c r="AU103" s="43"/>
      <c r="AV103" s="43">
        <v>3</v>
      </c>
      <c r="AW103" s="43">
        <v>35.200000000000003</v>
      </c>
      <c r="AX103" s="43">
        <v>0.2</v>
      </c>
      <c r="AY103" s="43"/>
      <c r="AZ103" s="43">
        <v>3</v>
      </c>
      <c r="BA103" s="43"/>
      <c r="BB103" s="43"/>
      <c r="BC103" s="43">
        <v>122.8</v>
      </c>
      <c r="BD103" s="43" t="s">
        <v>14011</v>
      </c>
      <c r="BE103" s="43"/>
    </row>
    <row r="104" spans="1:57" x14ac:dyDescent="0.2">
      <c r="A104" s="119"/>
      <c r="B104" s="43">
        <v>1</v>
      </c>
      <c r="C104" s="43" t="s">
        <v>14583</v>
      </c>
      <c r="D104" s="119"/>
      <c r="E104" s="43"/>
      <c r="F104" s="43"/>
      <c r="G104" s="43" t="s">
        <v>12451</v>
      </c>
      <c r="H104" s="43"/>
      <c r="I104" s="43"/>
      <c r="J104" s="43"/>
      <c r="K104" s="43">
        <v>431</v>
      </c>
      <c r="L104" s="43"/>
      <c r="M104" s="43">
        <v>30</v>
      </c>
      <c r="N104" s="43"/>
      <c r="O104" s="43"/>
      <c r="P104" s="43"/>
      <c r="Q104" s="43">
        <v>8.0370000000000008</v>
      </c>
      <c r="R104" s="43"/>
      <c r="S104" s="43">
        <v>0.02</v>
      </c>
      <c r="T104" s="43">
        <v>2444.6</v>
      </c>
      <c r="U104" s="43"/>
      <c r="V104" s="43">
        <v>123.2</v>
      </c>
      <c r="W104" s="43">
        <v>2269.6999999999998</v>
      </c>
      <c r="X104" s="43"/>
      <c r="Y104" s="43">
        <v>116.4</v>
      </c>
      <c r="Z104" s="43"/>
      <c r="AA104" s="43"/>
      <c r="AB104" s="43"/>
      <c r="AC104" s="43">
        <v>1.99</v>
      </c>
      <c r="AD104" s="43"/>
      <c r="AE104" s="43">
        <v>0.14000000000000001</v>
      </c>
      <c r="AF104" s="43">
        <v>132.1</v>
      </c>
      <c r="AG104" s="43"/>
      <c r="AH104" s="43">
        <v>8.8000000000000007</v>
      </c>
      <c r="AI104" s="43">
        <v>2117.6</v>
      </c>
      <c r="AJ104" s="43"/>
      <c r="AK104" s="43">
        <v>108.5</v>
      </c>
      <c r="AL104" s="43"/>
      <c r="AM104" s="43"/>
      <c r="AN104" s="43"/>
      <c r="AO104" s="43"/>
      <c r="AP104" s="43"/>
      <c r="AQ104" s="43"/>
      <c r="AR104" s="43"/>
      <c r="AS104" s="43"/>
      <c r="AT104" s="43">
        <v>8</v>
      </c>
      <c r="AU104" s="43"/>
      <c r="AV104" s="43">
        <v>0.1</v>
      </c>
      <c r="AW104" s="43">
        <v>35.4</v>
      </c>
      <c r="AX104" s="43">
        <v>0.1</v>
      </c>
      <c r="AY104" s="43"/>
      <c r="AZ104" s="43">
        <v>3</v>
      </c>
      <c r="BA104" s="43"/>
      <c r="BB104" s="43"/>
      <c r="BC104" s="43">
        <v>84.4</v>
      </c>
      <c r="BD104" s="43" t="s">
        <v>14011</v>
      </c>
      <c r="BE104" s="43"/>
    </row>
    <row r="105" spans="1:57" x14ac:dyDescent="0.2">
      <c r="A105" s="119"/>
      <c r="B105" s="43">
        <v>1</v>
      </c>
      <c r="C105" s="43" t="s">
        <v>14583</v>
      </c>
      <c r="D105" s="119"/>
      <c r="E105" s="43"/>
      <c r="F105" s="43"/>
      <c r="G105" s="43" t="s">
        <v>12451</v>
      </c>
      <c r="H105" s="43"/>
      <c r="I105" s="43"/>
      <c r="J105" s="43"/>
      <c r="K105" s="43">
        <v>492</v>
      </c>
      <c r="L105" s="43"/>
      <c r="M105" s="43">
        <v>22</v>
      </c>
      <c r="N105" s="43"/>
      <c r="O105" s="43"/>
      <c r="P105" s="43"/>
      <c r="Q105" s="43">
        <v>7.9790000000000001</v>
      </c>
      <c r="R105" s="43"/>
      <c r="S105" s="43">
        <v>1.7000000000000001E-2</v>
      </c>
      <c r="T105" s="43">
        <v>2406</v>
      </c>
      <c r="U105" s="43"/>
      <c r="V105" s="43">
        <v>102.3</v>
      </c>
      <c r="W105" s="43">
        <v>2256.5</v>
      </c>
      <c r="X105" s="43"/>
      <c r="Y105" s="43">
        <v>95.4</v>
      </c>
      <c r="Z105" s="43"/>
      <c r="AA105" s="43"/>
      <c r="AB105" s="43"/>
      <c r="AC105" s="43">
        <v>1.75</v>
      </c>
      <c r="AD105" s="43"/>
      <c r="AE105" s="43">
        <v>0.11</v>
      </c>
      <c r="AF105" s="43">
        <v>116.2</v>
      </c>
      <c r="AG105" s="43"/>
      <c r="AH105" s="43">
        <v>73</v>
      </c>
      <c r="AI105" s="43">
        <v>2117.5</v>
      </c>
      <c r="AJ105" s="43"/>
      <c r="AK105" s="43">
        <v>88.3</v>
      </c>
      <c r="AL105" s="43"/>
      <c r="AM105" s="43"/>
      <c r="AN105" s="43"/>
      <c r="AO105" s="43"/>
      <c r="AP105" s="43"/>
      <c r="AQ105" s="43"/>
      <c r="AR105" s="43"/>
      <c r="AS105" s="43"/>
      <c r="AT105" s="43">
        <v>8.1</v>
      </c>
      <c r="AU105" s="43"/>
      <c r="AV105" s="43">
        <v>0.1</v>
      </c>
      <c r="AW105" s="43">
        <v>35.4</v>
      </c>
      <c r="AX105" s="43">
        <v>0.1</v>
      </c>
      <c r="AY105" s="43"/>
      <c r="AZ105" s="43">
        <v>3</v>
      </c>
      <c r="BA105" s="43"/>
      <c r="BB105" s="43"/>
      <c r="BC105" s="43">
        <v>33.5</v>
      </c>
      <c r="BD105" s="43" t="s">
        <v>14011</v>
      </c>
      <c r="BE105" s="43"/>
    </row>
    <row r="106" spans="1:57" x14ac:dyDescent="0.2">
      <c r="A106" s="119"/>
      <c r="B106" s="43">
        <v>1</v>
      </c>
      <c r="C106" s="43" t="s">
        <v>14583</v>
      </c>
      <c r="D106" s="119"/>
      <c r="E106" s="43"/>
      <c r="F106" s="43"/>
      <c r="G106" s="43" t="s">
        <v>12451</v>
      </c>
      <c r="H106" s="43"/>
      <c r="I106" s="43"/>
      <c r="J106" s="43"/>
      <c r="K106" s="43">
        <v>469</v>
      </c>
      <c r="L106" s="43"/>
      <c r="M106" s="43">
        <v>8</v>
      </c>
      <c r="N106" s="43"/>
      <c r="O106" s="43"/>
      <c r="P106" s="43"/>
      <c r="Q106" s="43">
        <v>7.9969999999999999</v>
      </c>
      <c r="R106" s="43"/>
      <c r="S106" s="43">
        <v>1.2E-2</v>
      </c>
      <c r="T106" s="43">
        <v>2401.1</v>
      </c>
      <c r="U106" s="43"/>
      <c r="V106" s="43">
        <v>80</v>
      </c>
      <c r="W106" s="43">
        <v>2244.6</v>
      </c>
      <c r="X106" s="43"/>
      <c r="Y106" s="43">
        <v>72.900000000000006</v>
      </c>
      <c r="Z106" s="43"/>
      <c r="AA106" s="43"/>
      <c r="AB106" s="43"/>
      <c r="AC106" s="43">
        <v>1.81</v>
      </c>
      <c r="AD106" s="43"/>
      <c r="AE106" s="43">
        <v>0.1</v>
      </c>
      <c r="AF106" s="43">
        <v>120.2</v>
      </c>
      <c r="AG106" s="43"/>
      <c r="AH106" s="43">
        <v>6.5</v>
      </c>
      <c r="AI106" s="43">
        <v>2102.6999999999998</v>
      </c>
      <c r="AJ106" s="43"/>
      <c r="AK106" s="43">
        <v>66.5</v>
      </c>
      <c r="AL106" s="43"/>
      <c r="AM106" s="43"/>
      <c r="AN106" s="43"/>
      <c r="AO106" s="43"/>
      <c r="AP106" s="43"/>
      <c r="AQ106" s="43"/>
      <c r="AR106" s="43"/>
      <c r="AS106" s="43"/>
      <c r="AT106" s="43">
        <v>8.1999999999999993</v>
      </c>
      <c r="AU106" s="43"/>
      <c r="AV106" s="43">
        <v>0.1</v>
      </c>
      <c r="AW106" s="43">
        <v>35.299999999999997</v>
      </c>
      <c r="AX106" s="43">
        <v>0.1</v>
      </c>
      <c r="AY106" s="43"/>
      <c r="AZ106" s="43">
        <v>3</v>
      </c>
      <c r="BA106" s="43"/>
      <c r="BB106" s="43"/>
      <c r="BC106" s="43">
        <v>42.5</v>
      </c>
      <c r="BD106" s="43" t="s">
        <v>14011</v>
      </c>
      <c r="BE106" s="43"/>
    </row>
    <row r="107" spans="1:57" x14ac:dyDescent="0.2">
      <c r="A107" s="119"/>
      <c r="B107" s="43">
        <v>1</v>
      </c>
      <c r="C107" s="43" t="s">
        <v>14583</v>
      </c>
      <c r="D107" s="119"/>
      <c r="E107" s="43"/>
      <c r="F107" s="43"/>
      <c r="G107" s="43" t="s">
        <v>12451</v>
      </c>
      <c r="H107" s="43"/>
      <c r="I107" s="43"/>
      <c r="J107" s="43"/>
      <c r="K107" s="43">
        <v>494</v>
      </c>
      <c r="L107" s="43"/>
      <c r="M107" s="43">
        <v>70</v>
      </c>
      <c r="N107" s="43"/>
      <c r="O107" s="43"/>
      <c r="P107" s="43"/>
      <c r="Q107" s="43">
        <v>7.9790000000000001</v>
      </c>
      <c r="R107" s="43"/>
      <c r="S107" s="43">
        <v>5.3999999999999999E-2</v>
      </c>
      <c r="T107" s="43">
        <v>2407.1</v>
      </c>
      <c r="U107" s="43"/>
      <c r="V107" s="43">
        <v>63.4</v>
      </c>
      <c r="W107" s="43">
        <v>2258.1999999999998</v>
      </c>
      <c r="X107" s="43"/>
      <c r="Y107" s="43">
        <v>60.9</v>
      </c>
      <c r="Z107" s="43"/>
      <c r="AA107" s="43"/>
      <c r="AB107" s="43"/>
      <c r="AC107" s="43">
        <v>1.75</v>
      </c>
      <c r="AD107" s="43"/>
      <c r="AE107" s="43">
        <v>0.2</v>
      </c>
      <c r="AF107" s="43">
        <v>116</v>
      </c>
      <c r="AG107" s="43"/>
      <c r="AH107" s="43">
        <v>13.3</v>
      </c>
      <c r="AI107" s="43">
        <v>2119.1</v>
      </c>
      <c r="AJ107" s="43"/>
      <c r="AK107" s="43">
        <v>59.6</v>
      </c>
      <c r="AL107" s="43"/>
      <c r="AM107" s="43"/>
      <c r="AN107" s="43"/>
      <c r="AO107" s="43"/>
      <c r="AP107" s="43"/>
      <c r="AQ107" s="43"/>
      <c r="AR107" s="43"/>
      <c r="AS107" s="43"/>
      <c r="AT107" s="43">
        <v>8</v>
      </c>
      <c r="AU107" s="43"/>
      <c r="AV107" s="43">
        <v>0.1</v>
      </c>
      <c r="AW107" s="43">
        <v>353</v>
      </c>
      <c r="AX107" s="43">
        <v>0.1</v>
      </c>
      <c r="AY107" s="43"/>
      <c r="AZ107" s="43">
        <v>3</v>
      </c>
      <c r="BA107" s="43"/>
      <c r="BB107" s="43"/>
      <c r="BC107" s="43">
        <v>34.299999999999997</v>
      </c>
      <c r="BD107" s="43" t="s">
        <v>14011</v>
      </c>
      <c r="BE107" s="43"/>
    </row>
    <row r="108" spans="1:57" x14ac:dyDescent="0.2">
      <c r="A108" s="119"/>
      <c r="B108" s="43">
        <v>1</v>
      </c>
      <c r="C108" s="43" t="s">
        <v>14583</v>
      </c>
      <c r="D108" s="119"/>
      <c r="E108" s="43"/>
      <c r="F108" s="43"/>
      <c r="G108" s="43" t="s">
        <v>12451</v>
      </c>
      <c r="H108" s="43"/>
      <c r="I108" s="43"/>
      <c r="J108" s="43"/>
      <c r="K108" s="43">
        <v>535</v>
      </c>
      <c r="L108" s="43"/>
      <c r="M108" s="43">
        <v>70</v>
      </c>
      <c r="N108" s="43"/>
      <c r="O108" s="43"/>
      <c r="P108" s="43"/>
      <c r="Q108" s="43">
        <v>7.9630000000000001</v>
      </c>
      <c r="R108" s="43"/>
      <c r="S108" s="43">
        <v>4.4999999999999998E-2</v>
      </c>
      <c r="T108" s="43">
        <v>2496.4</v>
      </c>
      <c r="U108" s="43"/>
      <c r="V108" s="43">
        <v>47.2</v>
      </c>
      <c r="W108" s="43">
        <v>2350.1999999999998</v>
      </c>
      <c r="X108" s="43"/>
      <c r="Y108" s="43">
        <v>59.5</v>
      </c>
      <c r="Z108" s="43"/>
      <c r="AA108" s="43"/>
      <c r="AB108" s="43"/>
      <c r="AC108" s="43">
        <v>1.76</v>
      </c>
      <c r="AD108" s="43"/>
      <c r="AE108" s="43">
        <v>0.15</v>
      </c>
      <c r="AF108" s="43">
        <v>116.7</v>
      </c>
      <c r="AG108" s="43"/>
      <c r="AH108" s="43">
        <v>9.6</v>
      </c>
      <c r="AI108" s="43">
        <v>2208.6</v>
      </c>
      <c r="AJ108" s="43"/>
      <c r="AK108" s="43">
        <v>63.5</v>
      </c>
      <c r="AL108" s="43"/>
      <c r="AM108" s="43"/>
      <c r="AN108" s="43"/>
      <c r="AO108" s="43"/>
      <c r="AP108" s="43"/>
      <c r="AQ108" s="43"/>
      <c r="AR108" s="43"/>
      <c r="AS108" s="43"/>
      <c r="AT108" s="43">
        <v>8.1</v>
      </c>
      <c r="AU108" s="43"/>
      <c r="AV108" s="43">
        <v>0.1</v>
      </c>
      <c r="AW108" s="43">
        <v>353</v>
      </c>
      <c r="AX108" s="43">
        <v>0.1</v>
      </c>
      <c r="AY108" s="43"/>
      <c r="AZ108" s="43">
        <v>3</v>
      </c>
      <c r="BA108" s="43"/>
      <c r="BB108" s="43"/>
      <c r="BC108" s="43">
        <v>33.200000000000003</v>
      </c>
      <c r="BD108" s="43" t="s">
        <v>14011</v>
      </c>
      <c r="BE108" s="43"/>
    </row>
    <row r="109" spans="1:57" x14ac:dyDescent="0.2">
      <c r="A109" s="119"/>
      <c r="B109" s="43">
        <v>1</v>
      </c>
      <c r="C109" s="43" t="s">
        <v>14583</v>
      </c>
      <c r="D109" s="119"/>
      <c r="E109" s="43"/>
      <c r="F109" s="43"/>
      <c r="G109" s="43" t="s">
        <v>12451</v>
      </c>
      <c r="H109" s="43"/>
      <c r="I109" s="43"/>
      <c r="J109" s="43"/>
      <c r="K109" s="43">
        <v>494</v>
      </c>
      <c r="L109" s="43"/>
      <c r="M109" s="43">
        <v>10</v>
      </c>
      <c r="N109" s="43"/>
      <c r="O109" s="43"/>
      <c r="P109" s="43"/>
      <c r="Q109" s="43">
        <v>7.99</v>
      </c>
      <c r="R109" s="43"/>
      <c r="S109" s="43">
        <v>6.0000000000000001E-3</v>
      </c>
      <c r="T109" s="43">
        <v>2484.4</v>
      </c>
      <c r="U109" s="43"/>
      <c r="V109" s="43">
        <v>35.5</v>
      </c>
      <c r="W109" s="43">
        <v>2325.8000000000002</v>
      </c>
      <c r="X109" s="43"/>
      <c r="Y109" s="43">
        <v>34.9</v>
      </c>
      <c r="Z109" s="43"/>
      <c r="AA109" s="43"/>
      <c r="AB109" s="43"/>
      <c r="AC109" s="43">
        <v>1.87</v>
      </c>
      <c r="AD109" s="43"/>
      <c r="AE109" s="43">
        <v>0.03</v>
      </c>
      <c r="AF109" s="43">
        <v>123.7</v>
      </c>
      <c r="AG109" s="43"/>
      <c r="AH109" s="43">
        <v>1.8</v>
      </c>
      <c r="AI109" s="43">
        <v>21793</v>
      </c>
      <c r="AJ109" s="43"/>
      <c r="AK109" s="43">
        <v>33.4</v>
      </c>
      <c r="AL109" s="43"/>
      <c r="AM109" s="43"/>
      <c r="AN109" s="43"/>
      <c r="AO109" s="43"/>
      <c r="AP109" s="43"/>
      <c r="AQ109" s="43"/>
      <c r="AR109" s="43"/>
      <c r="AS109" s="43"/>
      <c r="AT109" s="43">
        <v>8.4</v>
      </c>
      <c r="AU109" s="43"/>
      <c r="AV109" s="43">
        <v>0.2</v>
      </c>
      <c r="AW109" s="43">
        <v>35.4</v>
      </c>
      <c r="AX109" s="43">
        <v>0.1</v>
      </c>
      <c r="AY109" s="43"/>
      <c r="AZ109" s="43">
        <v>3</v>
      </c>
      <c r="BA109" s="43"/>
      <c r="BB109" s="43"/>
      <c r="BC109" s="43">
        <v>21.5</v>
      </c>
      <c r="BD109" s="43" t="s">
        <v>14011</v>
      </c>
      <c r="BE109" s="43"/>
    </row>
    <row r="110" spans="1:57" x14ac:dyDescent="0.2">
      <c r="A110" s="119"/>
      <c r="B110" s="43">
        <v>1</v>
      </c>
      <c r="C110" s="43" t="s">
        <v>14583</v>
      </c>
      <c r="D110" s="119"/>
      <c r="E110" s="43"/>
      <c r="F110" s="43"/>
      <c r="G110" s="43" t="s">
        <v>12452</v>
      </c>
      <c r="H110" s="43"/>
      <c r="I110" s="43"/>
      <c r="J110" s="43"/>
      <c r="K110" s="43">
        <v>460</v>
      </c>
      <c r="L110" s="43"/>
      <c r="M110" s="43">
        <v>35</v>
      </c>
      <c r="N110" s="43"/>
      <c r="O110" s="43"/>
      <c r="P110" s="43"/>
      <c r="Q110" s="43">
        <v>8.0009999999999994</v>
      </c>
      <c r="R110" s="43"/>
      <c r="S110" s="43">
        <v>3.1E-2</v>
      </c>
      <c r="T110" s="43">
        <v>2382.5</v>
      </c>
      <c r="U110" s="43"/>
      <c r="V110" s="43">
        <v>223</v>
      </c>
      <c r="W110" s="43">
        <v>2226.6999999999998</v>
      </c>
      <c r="X110" s="43"/>
      <c r="Y110" s="43">
        <v>22.9</v>
      </c>
      <c r="Z110" s="43"/>
      <c r="AA110" s="43"/>
      <c r="AB110" s="43"/>
      <c r="AC110" s="43">
        <v>1.8</v>
      </c>
      <c r="AD110" s="43"/>
      <c r="AE110" s="43">
        <v>0.11</v>
      </c>
      <c r="AF110" s="43">
        <v>119.2</v>
      </c>
      <c r="AG110" s="43"/>
      <c r="AH110" s="43">
        <v>73</v>
      </c>
      <c r="AI110" s="43">
        <v>2086</v>
      </c>
      <c r="AJ110" s="43"/>
      <c r="AK110" s="43">
        <v>24.6</v>
      </c>
      <c r="AL110" s="43"/>
      <c r="AM110" s="43"/>
      <c r="AN110" s="43"/>
      <c r="AO110" s="43"/>
      <c r="AP110" s="43"/>
      <c r="AQ110" s="43"/>
      <c r="AR110" s="43"/>
      <c r="AS110" s="43"/>
      <c r="AT110" s="43">
        <v>7.9</v>
      </c>
      <c r="AU110" s="43"/>
      <c r="AV110" s="43">
        <v>0.1</v>
      </c>
      <c r="AW110" s="43">
        <v>353</v>
      </c>
      <c r="AX110" s="43">
        <v>0.1</v>
      </c>
      <c r="AY110" s="43"/>
      <c r="AZ110" s="43">
        <v>7</v>
      </c>
      <c r="BA110" s="43"/>
      <c r="BB110" s="43"/>
      <c r="BC110" s="43">
        <v>111.7</v>
      </c>
      <c r="BD110" s="43" t="s">
        <v>14011</v>
      </c>
      <c r="BE110" s="43"/>
    </row>
    <row r="111" spans="1:57" x14ac:dyDescent="0.2">
      <c r="A111" s="119"/>
      <c r="B111" s="43">
        <v>1</v>
      </c>
      <c r="C111" s="43" t="s">
        <v>14583</v>
      </c>
      <c r="D111" s="119"/>
      <c r="E111" s="43"/>
      <c r="F111" s="43"/>
      <c r="G111" s="43" t="s">
        <v>12452</v>
      </c>
      <c r="H111" s="43"/>
      <c r="I111" s="43"/>
      <c r="J111" s="43"/>
      <c r="K111" s="43">
        <v>460</v>
      </c>
      <c r="L111" s="43"/>
      <c r="M111" s="43">
        <v>40</v>
      </c>
      <c r="N111" s="43"/>
      <c r="O111" s="43"/>
      <c r="P111" s="43"/>
      <c r="Q111" s="43">
        <v>985</v>
      </c>
      <c r="R111" s="43"/>
      <c r="S111" s="43">
        <v>3.5999999999999997E-2</v>
      </c>
      <c r="T111" s="43">
        <v>2281.4</v>
      </c>
      <c r="U111" s="43"/>
      <c r="V111" s="43">
        <v>303</v>
      </c>
      <c r="W111" s="43">
        <v>2135.4</v>
      </c>
      <c r="X111" s="43"/>
      <c r="Y111" s="43">
        <v>21.4</v>
      </c>
      <c r="Z111" s="43"/>
      <c r="AA111" s="43"/>
      <c r="AB111" s="43"/>
      <c r="AC111" s="43">
        <v>1.67</v>
      </c>
      <c r="AD111" s="43"/>
      <c r="AE111" s="43">
        <v>0.13</v>
      </c>
      <c r="AF111" s="43">
        <v>110.9</v>
      </c>
      <c r="AG111" s="43"/>
      <c r="AH111" s="43">
        <v>8.8000000000000007</v>
      </c>
      <c r="AI111" s="43">
        <v>2002.9</v>
      </c>
      <c r="AJ111" s="43"/>
      <c r="AK111" s="43">
        <v>18.8</v>
      </c>
      <c r="AL111" s="43"/>
      <c r="AM111" s="43"/>
      <c r="AN111" s="43"/>
      <c r="AO111" s="43"/>
      <c r="AP111" s="43"/>
      <c r="AQ111" s="43"/>
      <c r="AR111" s="43"/>
      <c r="AS111" s="43"/>
      <c r="AT111" s="43">
        <v>8</v>
      </c>
      <c r="AU111" s="43"/>
      <c r="AV111" s="43">
        <v>0.1</v>
      </c>
      <c r="AW111" s="43">
        <v>35.4</v>
      </c>
      <c r="AX111" s="43">
        <v>0.1</v>
      </c>
      <c r="AY111" s="43"/>
      <c r="AZ111" s="43">
        <v>7</v>
      </c>
      <c r="BA111" s="43"/>
      <c r="BB111" s="43"/>
      <c r="BC111" s="43">
        <v>116</v>
      </c>
      <c r="BD111" s="43" t="s">
        <v>14011</v>
      </c>
      <c r="BE111" s="43"/>
    </row>
    <row r="112" spans="1:57" x14ac:dyDescent="0.2">
      <c r="A112" s="119"/>
      <c r="B112" s="43">
        <v>1</v>
      </c>
      <c r="C112" s="43" t="s">
        <v>14583</v>
      </c>
      <c r="D112" s="119"/>
      <c r="E112" s="43"/>
      <c r="F112" s="43"/>
      <c r="G112" s="43" t="s">
        <v>12452</v>
      </c>
      <c r="H112" s="43"/>
      <c r="I112" s="43"/>
      <c r="J112" s="43"/>
      <c r="K112" s="43">
        <v>609</v>
      </c>
      <c r="L112" s="43"/>
      <c r="M112" s="43">
        <v>54</v>
      </c>
      <c r="N112" s="43"/>
      <c r="O112" s="43"/>
      <c r="P112" s="43"/>
      <c r="Q112" s="43">
        <v>7.8769999999999998</v>
      </c>
      <c r="R112" s="43"/>
      <c r="S112" s="43">
        <v>5.2999999999999999E-2</v>
      </c>
      <c r="T112" s="43">
        <v>2295.8000000000002</v>
      </c>
      <c r="U112" s="43"/>
      <c r="V112" s="43">
        <v>102.9</v>
      </c>
      <c r="W112" s="43">
        <v>2188.6999999999998</v>
      </c>
      <c r="X112" s="43"/>
      <c r="Y112" s="43">
        <v>82.5</v>
      </c>
      <c r="Z112" s="43"/>
      <c r="AA112" s="43"/>
      <c r="AB112" s="43"/>
      <c r="AC112" s="43">
        <v>136</v>
      </c>
      <c r="AD112" s="43"/>
      <c r="AE112" s="43">
        <v>0.23</v>
      </c>
      <c r="AF112" s="43">
        <v>90</v>
      </c>
      <c r="AG112" s="43"/>
      <c r="AH112" s="43">
        <v>14.9</v>
      </c>
      <c r="AI112" s="43">
        <v>20703</v>
      </c>
      <c r="AJ112" s="43"/>
      <c r="AK112" s="43">
        <v>70.7</v>
      </c>
      <c r="AL112" s="43"/>
      <c r="AM112" s="43"/>
      <c r="AN112" s="43"/>
      <c r="AO112" s="43"/>
      <c r="AP112" s="43"/>
      <c r="AQ112" s="43"/>
      <c r="AR112" s="43"/>
      <c r="AS112" s="43"/>
      <c r="AT112" s="43">
        <v>8</v>
      </c>
      <c r="AU112" s="43"/>
      <c r="AV112" s="43">
        <v>0.1</v>
      </c>
      <c r="AW112" s="43">
        <v>353</v>
      </c>
      <c r="AX112" s="43">
        <v>0.1</v>
      </c>
      <c r="AY112" s="43"/>
      <c r="AZ112" s="43">
        <v>7</v>
      </c>
      <c r="BA112" s="43"/>
      <c r="BB112" s="43"/>
      <c r="BC112" s="43">
        <v>122.3</v>
      </c>
      <c r="BD112" s="43" t="s">
        <v>14011</v>
      </c>
      <c r="BE112" s="43"/>
    </row>
    <row r="113" spans="1:57" x14ac:dyDescent="0.2">
      <c r="A113" s="119"/>
      <c r="B113" s="43">
        <v>1</v>
      </c>
      <c r="C113" s="43" t="s">
        <v>14583</v>
      </c>
      <c r="D113" s="119"/>
      <c r="E113" s="43"/>
      <c r="F113" s="43"/>
      <c r="G113" s="43" t="s">
        <v>12452</v>
      </c>
      <c r="H113" s="43"/>
      <c r="I113" s="43"/>
      <c r="J113" s="43"/>
      <c r="K113" s="43">
        <v>800</v>
      </c>
      <c r="L113" s="43"/>
      <c r="M113" s="43">
        <v>45</v>
      </c>
      <c r="N113" s="43"/>
      <c r="O113" s="43"/>
      <c r="P113" s="43"/>
      <c r="Q113" s="43">
        <v>7.7859999999999996</v>
      </c>
      <c r="R113" s="43"/>
      <c r="S113" s="43">
        <v>3.4000000000000002E-2</v>
      </c>
      <c r="T113" s="43">
        <v>2396.6</v>
      </c>
      <c r="U113" s="43"/>
      <c r="V113" s="43">
        <v>79.2</v>
      </c>
      <c r="W113" s="43">
        <v>2319.1999999999998</v>
      </c>
      <c r="X113" s="43"/>
      <c r="Y113" s="43">
        <v>68.2</v>
      </c>
      <c r="Z113" s="43"/>
      <c r="AA113" s="43"/>
      <c r="AB113" s="43"/>
      <c r="AC113" s="43">
        <v>1.17</v>
      </c>
      <c r="AD113" s="43"/>
      <c r="AE113" s="43">
        <v>0.12</v>
      </c>
      <c r="AF113" s="43">
        <v>77.2</v>
      </c>
      <c r="AG113" s="43"/>
      <c r="AH113" s="43">
        <v>7.7</v>
      </c>
      <c r="AI113" s="43">
        <v>2204.6999999999998</v>
      </c>
      <c r="AJ113" s="43"/>
      <c r="AK113" s="43">
        <v>62.6</v>
      </c>
      <c r="AL113" s="43"/>
      <c r="AM113" s="43"/>
      <c r="AN113" s="43"/>
      <c r="AO113" s="43"/>
      <c r="AP113" s="43"/>
      <c r="AQ113" s="43"/>
      <c r="AR113" s="43"/>
      <c r="AS113" s="43"/>
      <c r="AT113" s="43">
        <v>8</v>
      </c>
      <c r="AU113" s="43"/>
      <c r="AV113" s="43">
        <v>0.1</v>
      </c>
      <c r="AW113" s="43">
        <v>353</v>
      </c>
      <c r="AX113" s="43">
        <v>0.1</v>
      </c>
      <c r="AY113" s="43"/>
      <c r="AZ113" s="43">
        <v>7</v>
      </c>
      <c r="BA113" s="43"/>
      <c r="BB113" s="43"/>
      <c r="BC113" s="43">
        <v>96.9</v>
      </c>
      <c r="BD113" s="43" t="s">
        <v>14011</v>
      </c>
      <c r="BE113" s="43"/>
    </row>
    <row r="114" spans="1:57" x14ac:dyDescent="0.2">
      <c r="A114" s="119"/>
      <c r="B114" s="43">
        <v>1</v>
      </c>
      <c r="C114" s="43" t="s">
        <v>14583</v>
      </c>
      <c r="D114" s="119"/>
      <c r="E114" s="43"/>
      <c r="F114" s="43"/>
      <c r="G114" s="43" t="s">
        <v>12452</v>
      </c>
      <c r="H114" s="43"/>
      <c r="I114" s="43"/>
      <c r="J114" s="43"/>
      <c r="K114" s="43">
        <v>964</v>
      </c>
      <c r="L114" s="43"/>
      <c r="M114" s="43">
        <v>53</v>
      </c>
      <c r="N114" s="43"/>
      <c r="O114" s="43"/>
      <c r="P114" s="43"/>
      <c r="Q114" s="43">
        <v>7.7149999999999999</v>
      </c>
      <c r="R114" s="43"/>
      <c r="S114" s="43">
        <v>2.4E-2</v>
      </c>
      <c r="T114" s="43">
        <v>2428</v>
      </c>
      <c r="U114" s="43"/>
      <c r="V114" s="43">
        <v>56.1</v>
      </c>
      <c r="W114" s="43">
        <v>2372.6</v>
      </c>
      <c r="X114" s="43"/>
      <c r="Y114" s="43">
        <v>533</v>
      </c>
      <c r="Z114" s="43"/>
      <c r="AA114" s="43"/>
      <c r="AB114" s="43"/>
      <c r="AC114" s="43">
        <v>1.02</v>
      </c>
      <c r="AD114" s="43"/>
      <c r="AE114" s="43">
        <v>7.0000000000000007E-2</v>
      </c>
      <c r="AF114" s="43">
        <v>67.7</v>
      </c>
      <c r="AG114" s="43"/>
      <c r="AH114" s="43">
        <v>43</v>
      </c>
      <c r="AI114" s="43">
        <v>2</v>
      </c>
      <c r="AJ114" s="43"/>
      <c r="AK114" s="43">
        <v>50.6</v>
      </c>
      <c r="AL114" s="43"/>
      <c r="AM114" s="43"/>
      <c r="AN114" s="43"/>
      <c r="AO114" s="43"/>
      <c r="AP114" s="43"/>
      <c r="AQ114" s="43"/>
      <c r="AR114" s="43"/>
      <c r="AS114" s="43"/>
      <c r="AT114" s="43">
        <v>8.1</v>
      </c>
      <c r="AU114" s="43"/>
      <c r="AV114" s="43">
        <v>0.1</v>
      </c>
      <c r="AW114" s="43">
        <v>35.4</v>
      </c>
      <c r="AX114" s="43">
        <v>0.1</v>
      </c>
      <c r="AY114" s="43"/>
      <c r="AZ114" s="43">
        <v>7</v>
      </c>
      <c r="BA114" s="43"/>
      <c r="BB114" s="43"/>
      <c r="BC114" s="43">
        <v>60.3</v>
      </c>
      <c r="BD114" s="43" t="s">
        <v>14011</v>
      </c>
      <c r="BE114" s="43"/>
    </row>
    <row r="115" spans="1:57" x14ac:dyDescent="0.2">
      <c r="A115" s="119"/>
      <c r="B115" s="43">
        <v>1</v>
      </c>
      <c r="C115" s="43" t="s">
        <v>14583</v>
      </c>
      <c r="D115" s="119"/>
      <c r="E115" s="43"/>
      <c r="F115" s="43"/>
      <c r="G115" s="43" t="s">
        <v>12452</v>
      </c>
      <c r="H115" s="43"/>
      <c r="I115" s="43"/>
      <c r="J115" s="43"/>
      <c r="K115" s="43">
        <v>1085</v>
      </c>
      <c r="L115" s="43"/>
      <c r="M115" s="43">
        <v>121</v>
      </c>
      <c r="N115" s="43"/>
      <c r="O115" s="43"/>
      <c r="P115" s="43"/>
      <c r="Q115" s="43">
        <v>7.6779999999999999</v>
      </c>
      <c r="R115" s="43"/>
      <c r="S115" s="43">
        <v>4.8000000000000001E-2</v>
      </c>
      <c r="T115" s="43">
        <v>2481.6999999999998</v>
      </c>
      <c r="U115" s="43"/>
      <c r="V115" s="43">
        <v>38.200000000000003</v>
      </c>
      <c r="W115" s="43">
        <v>2438.1</v>
      </c>
      <c r="X115" s="43"/>
      <c r="Y115" s="43">
        <v>44.4</v>
      </c>
      <c r="Z115" s="43"/>
      <c r="AA115" s="43"/>
      <c r="AB115" s="43"/>
      <c r="AC115" s="43">
        <v>0.97</v>
      </c>
      <c r="AD115" s="43"/>
      <c r="AE115" s="43">
        <v>0.1</v>
      </c>
      <c r="AF115" s="43">
        <v>63.9</v>
      </c>
      <c r="AG115" s="43"/>
      <c r="AH115" s="43">
        <v>6.8</v>
      </c>
      <c r="AI115" s="43">
        <v>2323.8000000000002</v>
      </c>
      <c r="AJ115" s="43"/>
      <c r="AK115" s="43">
        <v>43.6</v>
      </c>
      <c r="AL115" s="43"/>
      <c r="AM115" s="43"/>
      <c r="AN115" s="43"/>
      <c r="AO115" s="43"/>
      <c r="AP115" s="43"/>
      <c r="AQ115" s="43"/>
      <c r="AR115" s="43"/>
      <c r="AS115" s="43"/>
      <c r="AT115" s="43">
        <v>8.1</v>
      </c>
      <c r="AU115" s="43"/>
      <c r="AV115" s="43">
        <v>0.1</v>
      </c>
      <c r="AW115" s="43">
        <v>353</v>
      </c>
      <c r="AX115" s="43">
        <v>0.1</v>
      </c>
      <c r="AY115" s="43"/>
      <c r="AZ115" s="43">
        <v>7</v>
      </c>
      <c r="BA115" s="43"/>
      <c r="BB115" s="43"/>
      <c r="BC115" s="43">
        <v>20.399999999999999</v>
      </c>
      <c r="BD115" s="43" t="s">
        <v>14011</v>
      </c>
      <c r="BE115" s="43"/>
    </row>
    <row r="116" spans="1:57" x14ac:dyDescent="0.2">
      <c r="A116" s="119"/>
      <c r="B116" s="43">
        <v>1</v>
      </c>
      <c r="C116" s="43" t="s">
        <v>14583</v>
      </c>
      <c r="D116" s="119"/>
      <c r="E116" s="43"/>
      <c r="F116" s="43"/>
      <c r="G116" s="43" t="s">
        <v>12452</v>
      </c>
      <c r="H116" s="43"/>
      <c r="I116" s="43"/>
      <c r="J116" s="43"/>
      <c r="K116" s="43">
        <v>1038</v>
      </c>
      <c r="L116" s="43"/>
      <c r="M116" s="43">
        <v>121</v>
      </c>
      <c r="N116" s="43"/>
      <c r="O116" s="43"/>
      <c r="P116" s="43"/>
      <c r="Q116" s="43">
        <v>7.7089999999999996</v>
      </c>
      <c r="R116" s="43"/>
      <c r="S116" s="43">
        <v>4.7E-2</v>
      </c>
      <c r="T116" s="43">
        <v>2557.1999999999998</v>
      </c>
      <c r="U116" s="43"/>
      <c r="V116" s="43">
        <v>51</v>
      </c>
      <c r="W116" s="43">
        <v>2503.6</v>
      </c>
      <c r="X116" s="43"/>
      <c r="Y116" s="43">
        <v>58.6</v>
      </c>
      <c r="Z116" s="43"/>
      <c r="AA116" s="43"/>
      <c r="AB116" s="43"/>
      <c r="AC116" s="43">
        <v>1.06</v>
      </c>
      <c r="AD116" s="43"/>
      <c r="AE116" s="43">
        <v>0.09</v>
      </c>
      <c r="AF116" s="43">
        <v>70</v>
      </c>
      <c r="AG116" s="43"/>
      <c r="AH116" s="43">
        <v>6.2</v>
      </c>
      <c r="AI116" s="43">
        <v>2385.1999999999998</v>
      </c>
      <c r="AJ116" s="43"/>
      <c r="AK116" s="43">
        <v>57.6</v>
      </c>
      <c r="AL116" s="43"/>
      <c r="AM116" s="43"/>
      <c r="AN116" s="43"/>
      <c r="AO116" s="43"/>
      <c r="AP116" s="43"/>
      <c r="AQ116" s="43"/>
      <c r="AR116" s="43"/>
      <c r="AS116" s="43"/>
      <c r="AT116" s="43">
        <v>8.1</v>
      </c>
      <c r="AU116" s="43"/>
      <c r="AV116" s="43">
        <v>0.1</v>
      </c>
      <c r="AW116" s="43">
        <v>353</v>
      </c>
      <c r="AX116" s="43">
        <v>0.2</v>
      </c>
      <c r="AY116" s="43"/>
      <c r="AZ116" s="43">
        <v>7</v>
      </c>
      <c r="BA116" s="43"/>
      <c r="BB116" s="43"/>
      <c r="BC116" s="43" t="s">
        <v>12414</v>
      </c>
      <c r="BD116" s="43" t="s">
        <v>14011</v>
      </c>
      <c r="BE116" s="43"/>
    </row>
    <row r="117" spans="1:57" x14ac:dyDescent="0.2">
      <c r="A117" s="119"/>
      <c r="B117" s="43">
        <v>1</v>
      </c>
      <c r="C117" s="43" t="s">
        <v>14583</v>
      </c>
      <c r="D117" s="119"/>
      <c r="E117" s="43"/>
      <c r="F117" s="43"/>
      <c r="G117" s="43" t="s">
        <v>12452</v>
      </c>
      <c r="H117" s="43"/>
      <c r="I117" s="43"/>
      <c r="J117" s="43"/>
      <c r="K117" s="43">
        <v>1708</v>
      </c>
      <c r="L117" s="43"/>
      <c r="M117" s="43">
        <v>258</v>
      </c>
      <c r="N117" s="43"/>
      <c r="O117" s="43"/>
      <c r="P117" s="43"/>
      <c r="Q117" s="43">
        <v>7.5250000000000004</v>
      </c>
      <c r="R117" s="43"/>
      <c r="S117" s="43">
        <v>6.0999999999999999E-2</v>
      </c>
      <c r="T117" s="43">
        <v>2681.8</v>
      </c>
      <c r="U117" s="43"/>
      <c r="V117" s="43">
        <v>61.2</v>
      </c>
      <c r="W117" s="43">
        <v>2689.8</v>
      </c>
      <c r="X117" s="43"/>
      <c r="Y117" s="43">
        <v>75.099999999999994</v>
      </c>
      <c r="Z117" s="43"/>
      <c r="AA117" s="43"/>
      <c r="AB117" s="43"/>
      <c r="AC117" s="43">
        <v>0.75</v>
      </c>
      <c r="AD117" s="43"/>
      <c r="AE117" s="43">
        <v>0.1</v>
      </c>
      <c r="AF117" s="43">
        <v>49.7</v>
      </c>
      <c r="AG117" s="43"/>
      <c r="AH117" s="43">
        <v>63</v>
      </c>
      <c r="AI117" s="43">
        <v>7</v>
      </c>
      <c r="AJ117" s="43"/>
      <c r="AK117" s="43">
        <v>69.599999999999994</v>
      </c>
      <c r="AL117" s="43"/>
      <c r="AM117" s="43"/>
      <c r="AN117" s="43"/>
      <c r="AO117" s="43"/>
      <c r="AP117" s="43"/>
      <c r="AQ117" s="43"/>
      <c r="AR117" s="43"/>
      <c r="AS117" s="43"/>
      <c r="AT117" s="43">
        <v>8.1</v>
      </c>
      <c r="AU117" s="43"/>
      <c r="AV117" s="43">
        <v>0</v>
      </c>
      <c r="AW117" s="43">
        <v>35.4</v>
      </c>
      <c r="AX117" s="43">
        <v>0</v>
      </c>
      <c r="AY117" s="43"/>
      <c r="AZ117" s="43">
        <v>7</v>
      </c>
      <c r="BA117" s="43"/>
      <c r="BB117" s="43"/>
      <c r="BC117" s="43" t="s">
        <v>12416</v>
      </c>
      <c r="BD117" s="43" t="s">
        <v>14011</v>
      </c>
      <c r="BE117" s="43"/>
    </row>
    <row r="118" spans="1:57" x14ac:dyDescent="0.2">
      <c r="A118" s="119"/>
      <c r="B118" s="43">
        <v>1</v>
      </c>
      <c r="C118" s="43" t="s">
        <v>14583</v>
      </c>
      <c r="D118" s="119"/>
      <c r="E118" s="43"/>
      <c r="F118" s="43"/>
      <c r="G118" s="43" t="s">
        <v>12452</v>
      </c>
      <c r="H118" s="43"/>
      <c r="I118" s="43"/>
      <c r="J118" s="43"/>
      <c r="K118" s="43">
        <v>1586</v>
      </c>
      <c r="L118" s="43"/>
      <c r="M118" s="43">
        <v>252</v>
      </c>
      <c r="N118" s="43"/>
      <c r="O118" s="43"/>
      <c r="P118" s="43"/>
      <c r="Q118" s="43">
        <v>7.5659999999999998</v>
      </c>
      <c r="R118" s="43"/>
      <c r="S118" s="43">
        <v>5.7000000000000002E-2</v>
      </c>
      <c r="T118" s="43">
        <v>2746.1</v>
      </c>
      <c r="U118" s="43"/>
      <c r="V118" s="43">
        <v>94.8</v>
      </c>
      <c r="W118" s="43">
        <v>2740.4</v>
      </c>
      <c r="X118" s="43"/>
      <c r="Y118" s="43">
        <v>114.3</v>
      </c>
      <c r="Z118" s="43"/>
      <c r="AA118" s="43"/>
      <c r="AB118" s="43"/>
      <c r="AC118" s="43">
        <v>0.84</v>
      </c>
      <c r="AD118" s="43"/>
      <c r="AE118" s="43">
        <v>0.08</v>
      </c>
      <c r="AF118" s="43">
        <v>55.6</v>
      </c>
      <c r="AG118" s="43"/>
      <c r="AH118" s="43">
        <v>5.2</v>
      </c>
      <c r="AI118" s="43">
        <v>2611.1999999999998</v>
      </c>
      <c r="AJ118" s="43"/>
      <c r="AK118" s="43">
        <v>107.9</v>
      </c>
      <c r="AL118" s="43"/>
      <c r="AM118" s="43"/>
      <c r="AN118" s="43"/>
      <c r="AO118" s="43"/>
      <c r="AP118" s="43"/>
      <c r="AQ118" s="43"/>
      <c r="AR118" s="43"/>
      <c r="AS118" s="43"/>
      <c r="AT118" s="43">
        <v>8.1999999999999993</v>
      </c>
      <c r="AU118" s="43"/>
      <c r="AV118" s="43">
        <v>0.2</v>
      </c>
      <c r="AW118" s="43">
        <v>35.4</v>
      </c>
      <c r="AX118" s="43">
        <v>0.1</v>
      </c>
      <c r="AY118" s="43"/>
      <c r="AZ118" s="43">
        <v>7</v>
      </c>
      <c r="BA118" s="43"/>
      <c r="BB118" s="43"/>
      <c r="BC118" s="43" t="s">
        <v>12418</v>
      </c>
      <c r="BD118" s="43" t="s">
        <v>14011</v>
      </c>
      <c r="BE118" s="43"/>
    </row>
    <row r="119" spans="1:57" x14ac:dyDescent="0.2">
      <c r="A119" s="119"/>
      <c r="B119" s="43">
        <v>1</v>
      </c>
      <c r="C119" s="43" t="s">
        <v>14583</v>
      </c>
      <c r="D119" s="119"/>
      <c r="E119" s="43"/>
      <c r="F119" s="43"/>
      <c r="G119" s="43" t="s">
        <v>12451</v>
      </c>
      <c r="H119" s="43"/>
      <c r="I119" s="43"/>
      <c r="J119" s="43"/>
      <c r="K119" s="43">
        <v>460</v>
      </c>
      <c r="L119" s="43"/>
      <c r="M119" s="43">
        <v>24</v>
      </c>
      <c r="N119" s="43"/>
      <c r="O119" s="43"/>
      <c r="P119" s="43"/>
      <c r="Q119" s="43">
        <v>7.9969999999999999</v>
      </c>
      <c r="R119" s="43"/>
      <c r="S119" s="43">
        <v>0.02</v>
      </c>
      <c r="T119" s="43">
        <v>2355.3000000000002</v>
      </c>
      <c r="U119" s="43"/>
      <c r="V119" s="43">
        <v>6.4</v>
      </c>
      <c r="W119" s="43">
        <v>2202.3000000000002</v>
      </c>
      <c r="X119" s="43"/>
      <c r="Y119" s="43">
        <v>8.1</v>
      </c>
      <c r="Z119" s="43"/>
      <c r="AA119" s="43"/>
      <c r="AB119" s="43"/>
      <c r="AC119" s="43">
        <v>1.76</v>
      </c>
      <c r="AD119" s="43"/>
      <c r="AE119" s="43">
        <v>0.05</v>
      </c>
      <c r="AF119" s="43">
        <v>116.8</v>
      </c>
      <c r="AG119" s="43"/>
      <c r="AH119" s="43">
        <v>3.5</v>
      </c>
      <c r="AI119" s="43">
        <v>2064.1</v>
      </c>
      <c r="AJ119" s="43"/>
      <c r="AK119" s="43">
        <v>9.6</v>
      </c>
      <c r="AL119" s="43"/>
      <c r="AM119" s="43"/>
      <c r="AN119" s="43"/>
      <c r="AO119" s="43"/>
      <c r="AP119" s="43"/>
      <c r="AQ119" s="43"/>
      <c r="AR119" s="43"/>
      <c r="AS119" s="43"/>
      <c r="AT119" s="43">
        <v>8</v>
      </c>
      <c r="AU119" s="43"/>
      <c r="AV119" s="43">
        <v>0.3</v>
      </c>
      <c r="AW119" s="43">
        <v>35.200000000000003</v>
      </c>
      <c r="AX119" s="43">
        <v>0.1</v>
      </c>
      <c r="AY119" s="43"/>
      <c r="AZ119" s="43">
        <v>3</v>
      </c>
      <c r="BA119" s="43"/>
      <c r="BB119" s="43"/>
      <c r="BC119" s="43">
        <v>44.8</v>
      </c>
      <c r="BD119" s="43" t="s">
        <v>14011</v>
      </c>
      <c r="BE119" s="43"/>
    </row>
    <row r="120" spans="1:57" x14ac:dyDescent="0.2">
      <c r="A120" s="119"/>
      <c r="B120" s="43">
        <v>1</v>
      </c>
      <c r="C120" s="43" t="s">
        <v>14583</v>
      </c>
      <c r="D120" s="119"/>
      <c r="E120" s="43"/>
      <c r="F120" s="43"/>
      <c r="G120" s="43" t="s">
        <v>12451</v>
      </c>
      <c r="H120" s="43"/>
      <c r="I120" s="43"/>
      <c r="J120" s="43"/>
      <c r="K120" s="43">
        <v>428</v>
      </c>
      <c r="L120" s="43"/>
      <c r="M120" s="43">
        <v>9</v>
      </c>
      <c r="N120" s="43"/>
      <c r="O120" s="43"/>
      <c r="P120" s="43"/>
      <c r="Q120" s="43">
        <v>8.01</v>
      </c>
      <c r="R120" s="43"/>
      <c r="S120" s="43">
        <v>7.0000000000000001E-3</v>
      </c>
      <c r="T120" s="43">
        <v>2272.6999999999998</v>
      </c>
      <c r="U120" s="43"/>
      <c r="V120" s="43">
        <v>12.4</v>
      </c>
      <c r="W120" s="43">
        <v>2117.6999999999998</v>
      </c>
      <c r="X120" s="43"/>
      <c r="Y120" s="43">
        <v>13</v>
      </c>
      <c r="Z120" s="43"/>
      <c r="AA120" s="43"/>
      <c r="AB120" s="43"/>
      <c r="AC120" s="43">
        <v>1.75</v>
      </c>
      <c r="AD120" s="43"/>
      <c r="AE120" s="43">
        <v>0.01</v>
      </c>
      <c r="AF120" s="43">
        <v>115.9</v>
      </c>
      <c r="AG120" s="43"/>
      <c r="AH120" s="43">
        <v>0.8</v>
      </c>
      <c r="AI120" s="43">
        <v>1981.8</v>
      </c>
      <c r="AJ120" s="43"/>
      <c r="AK120" s="43">
        <v>12.8</v>
      </c>
      <c r="AL120" s="43"/>
      <c r="AM120" s="43"/>
      <c r="AN120" s="43"/>
      <c r="AO120" s="43"/>
      <c r="AP120" s="43"/>
      <c r="AQ120" s="43"/>
      <c r="AR120" s="43"/>
      <c r="AS120" s="43"/>
      <c r="AT120" s="43">
        <v>8</v>
      </c>
      <c r="AU120" s="43"/>
      <c r="AV120" s="43">
        <v>0.1</v>
      </c>
      <c r="AW120" s="43">
        <v>353</v>
      </c>
      <c r="AX120" s="43">
        <v>0.1</v>
      </c>
      <c r="AY120" s="43"/>
      <c r="AZ120" s="43">
        <v>3</v>
      </c>
      <c r="BA120" s="43"/>
      <c r="BB120" s="43"/>
      <c r="BC120" s="43">
        <v>38.5</v>
      </c>
      <c r="BD120" s="43" t="s">
        <v>14011</v>
      </c>
      <c r="BE120" s="43"/>
    </row>
    <row r="121" spans="1:57" x14ac:dyDescent="0.2">
      <c r="A121" s="119"/>
      <c r="B121" s="43">
        <v>1</v>
      </c>
      <c r="C121" s="43" t="s">
        <v>14583</v>
      </c>
      <c r="D121" s="119"/>
      <c r="E121" s="43"/>
      <c r="F121" s="43"/>
      <c r="G121" s="43" t="s">
        <v>12451</v>
      </c>
      <c r="H121" s="43"/>
      <c r="I121" s="43"/>
      <c r="J121" s="43"/>
      <c r="K121" s="43">
        <v>483</v>
      </c>
      <c r="L121" s="43"/>
      <c r="M121" s="43">
        <v>26</v>
      </c>
      <c r="N121" s="43"/>
      <c r="O121" s="43"/>
      <c r="P121" s="43"/>
      <c r="Q121" s="43">
        <v>7.9589999999999996</v>
      </c>
      <c r="R121" s="43"/>
      <c r="S121" s="43">
        <v>1.7999999999999999E-2</v>
      </c>
      <c r="T121" s="43">
        <v>2244.5</v>
      </c>
      <c r="U121" s="43"/>
      <c r="V121" s="43">
        <v>27</v>
      </c>
      <c r="W121" s="43">
        <v>2110</v>
      </c>
      <c r="X121" s="43"/>
      <c r="Y121" s="43">
        <v>31.4</v>
      </c>
      <c r="Z121" s="43"/>
      <c r="AA121" s="43"/>
      <c r="AB121" s="43"/>
      <c r="AC121" s="43">
        <v>1.56</v>
      </c>
      <c r="AD121" s="43"/>
      <c r="AE121" s="43">
        <v>0.05</v>
      </c>
      <c r="AF121" s="43">
        <v>103.3</v>
      </c>
      <c r="AG121" s="43"/>
      <c r="AH121" s="43">
        <v>3.4</v>
      </c>
      <c r="AI121" s="43">
        <v>1984.2</v>
      </c>
      <c r="AJ121" s="43"/>
      <c r="AK121" s="43">
        <v>323</v>
      </c>
      <c r="AL121" s="43"/>
      <c r="AM121" s="43"/>
      <c r="AN121" s="43"/>
      <c r="AO121" s="43"/>
      <c r="AP121" s="43"/>
      <c r="AQ121" s="43"/>
      <c r="AR121" s="43"/>
      <c r="AS121" s="43"/>
      <c r="AT121" s="43">
        <v>8.1</v>
      </c>
      <c r="AU121" s="43"/>
      <c r="AV121" s="43">
        <v>0.2</v>
      </c>
      <c r="AW121" s="43">
        <v>353</v>
      </c>
      <c r="AX121" s="43">
        <v>0</v>
      </c>
      <c r="AY121" s="43"/>
      <c r="AZ121" s="43">
        <v>3</v>
      </c>
      <c r="BA121" s="43"/>
      <c r="BB121" s="43"/>
      <c r="BC121" s="43">
        <v>36.200000000000003</v>
      </c>
      <c r="BD121" s="43" t="s">
        <v>14011</v>
      </c>
      <c r="BE121" s="43"/>
    </row>
    <row r="122" spans="1:57" x14ac:dyDescent="0.2">
      <c r="A122" s="119"/>
      <c r="B122" s="43">
        <v>1</v>
      </c>
      <c r="C122" s="43" t="s">
        <v>14583</v>
      </c>
      <c r="D122" s="119"/>
      <c r="E122" s="43"/>
      <c r="F122" s="43"/>
      <c r="G122" s="43" t="s">
        <v>12451</v>
      </c>
      <c r="H122" s="43"/>
      <c r="I122" s="43"/>
      <c r="J122" s="43"/>
      <c r="K122" s="43">
        <v>501</v>
      </c>
      <c r="L122" s="43"/>
      <c r="M122" s="43">
        <v>35</v>
      </c>
      <c r="N122" s="43"/>
      <c r="O122" s="43"/>
      <c r="P122" s="43"/>
      <c r="Q122" s="43">
        <v>7.9640000000000004</v>
      </c>
      <c r="R122" s="43"/>
      <c r="S122" s="43">
        <v>2.9000000000000001E-2</v>
      </c>
      <c r="T122" s="43">
        <v>2360.3000000000002</v>
      </c>
      <c r="U122" s="43"/>
      <c r="V122" s="43">
        <v>16.399999999999999</v>
      </c>
      <c r="W122" s="43">
        <v>2237.5</v>
      </c>
      <c r="X122" s="43"/>
      <c r="Y122" s="43">
        <v>49.8</v>
      </c>
      <c r="Z122" s="43"/>
      <c r="AA122" s="43"/>
      <c r="AB122" s="43"/>
      <c r="AC122" s="43">
        <v>1.68</v>
      </c>
      <c r="AD122" s="43"/>
      <c r="AE122" s="43">
        <v>0.09</v>
      </c>
      <c r="AF122" s="43">
        <v>111.2</v>
      </c>
      <c r="AG122" s="43"/>
      <c r="AH122" s="43">
        <v>5.9</v>
      </c>
      <c r="AI122" s="43">
        <v>2074.6</v>
      </c>
      <c r="AJ122" s="43"/>
      <c r="AK122" s="43">
        <v>4.5</v>
      </c>
      <c r="AL122" s="43"/>
      <c r="AM122" s="43"/>
      <c r="AN122" s="43"/>
      <c r="AO122" s="43"/>
      <c r="AP122" s="43"/>
      <c r="AQ122" s="43"/>
      <c r="AR122" s="43"/>
      <c r="AS122" s="43"/>
      <c r="AT122" s="43">
        <v>83</v>
      </c>
      <c r="AU122" s="43"/>
      <c r="AV122" s="43">
        <v>0.3</v>
      </c>
      <c r="AW122" s="43">
        <v>35.4</v>
      </c>
      <c r="AX122" s="43">
        <v>0.1</v>
      </c>
      <c r="AY122" s="43"/>
      <c r="AZ122" s="43">
        <v>3</v>
      </c>
      <c r="BA122" s="43"/>
      <c r="BB122" s="43"/>
      <c r="BC122" s="43">
        <v>47.7</v>
      </c>
      <c r="BD122" s="43" t="s">
        <v>14011</v>
      </c>
      <c r="BE122" s="43"/>
    </row>
    <row r="123" spans="1:57" x14ac:dyDescent="0.2">
      <c r="A123" s="119"/>
      <c r="B123" s="43">
        <v>1</v>
      </c>
      <c r="C123" s="43" t="s">
        <v>14583</v>
      </c>
      <c r="D123" s="119"/>
      <c r="E123" s="43"/>
      <c r="F123" s="43"/>
      <c r="G123" s="43" t="s">
        <v>12451</v>
      </c>
      <c r="H123" s="43"/>
      <c r="I123" s="43"/>
      <c r="J123" s="43"/>
      <c r="K123" s="43">
        <v>521</v>
      </c>
      <c r="L123" s="43"/>
      <c r="M123" s="43">
        <v>24</v>
      </c>
      <c r="N123" s="43"/>
      <c r="O123" s="43"/>
      <c r="P123" s="43"/>
      <c r="Q123" s="43">
        <v>7.9509999999999996</v>
      </c>
      <c r="R123" s="43"/>
      <c r="S123" s="43">
        <v>1.9E-2</v>
      </c>
      <c r="T123" s="43">
        <v>2366.3000000000002</v>
      </c>
      <c r="U123" s="43"/>
      <c r="V123" s="43">
        <v>9.8000000000000007</v>
      </c>
      <c r="W123" s="43">
        <v>2228.1999999999998</v>
      </c>
      <c r="X123" s="43"/>
      <c r="Y123" s="43">
        <v>8.6</v>
      </c>
      <c r="Z123" s="43"/>
      <c r="AA123" s="43"/>
      <c r="AB123" s="43"/>
      <c r="AC123" s="43">
        <v>1.64</v>
      </c>
      <c r="AD123" s="43"/>
      <c r="AE123" s="43">
        <v>0.05</v>
      </c>
      <c r="AF123" s="43">
        <v>108.7</v>
      </c>
      <c r="AG123" s="43"/>
      <c r="AH123" s="43">
        <v>3.6</v>
      </c>
      <c r="AI123" s="43">
        <v>2095.5</v>
      </c>
      <c r="AJ123" s="43"/>
      <c r="AK123" s="43">
        <v>9.1</v>
      </c>
      <c r="AL123" s="43"/>
      <c r="AM123" s="43"/>
      <c r="AN123" s="43"/>
      <c r="AO123" s="43"/>
      <c r="AP123" s="43"/>
      <c r="AQ123" s="43"/>
      <c r="AR123" s="43"/>
      <c r="AS123" s="43"/>
      <c r="AT123" s="43">
        <v>8.4</v>
      </c>
      <c r="AU123" s="43"/>
      <c r="AV123" s="43">
        <v>0.3</v>
      </c>
      <c r="AW123" s="43">
        <v>35.4</v>
      </c>
      <c r="AX123" s="43">
        <v>0.1</v>
      </c>
      <c r="AY123" s="43"/>
      <c r="AZ123" s="43">
        <v>3</v>
      </c>
      <c r="BA123" s="43"/>
      <c r="BB123" s="43"/>
      <c r="BC123" s="43">
        <v>32.700000000000003</v>
      </c>
      <c r="BD123" s="43" t="s">
        <v>14011</v>
      </c>
      <c r="BE123" s="43"/>
    </row>
    <row r="124" spans="1:57" x14ac:dyDescent="0.2">
      <c r="A124" s="119"/>
      <c r="B124" s="43">
        <v>1</v>
      </c>
      <c r="C124" s="43" t="s">
        <v>14583</v>
      </c>
      <c r="D124" s="119"/>
      <c r="E124" s="43"/>
      <c r="F124" s="43"/>
      <c r="G124" s="43" t="s">
        <v>12451</v>
      </c>
      <c r="H124" s="43"/>
      <c r="I124" s="43"/>
      <c r="J124" s="43"/>
      <c r="K124" s="43">
        <v>470</v>
      </c>
      <c r="L124" s="43"/>
      <c r="M124" s="43">
        <v>17</v>
      </c>
      <c r="N124" s="43"/>
      <c r="O124" s="43"/>
      <c r="P124" s="43"/>
      <c r="Q124" s="43">
        <v>7.9989999999999997</v>
      </c>
      <c r="R124" s="43"/>
      <c r="S124" s="43">
        <v>1.4E-2</v>
      </c>
      <c r="T124" s="43">
        <v>2422.3000000000002</v>
      </c>
      <c r="U124" s="43"/>
      <c r="V124" s="43">
        <v>5</v>
      </c>
      <c r="W124" s="43">
        <v>2262.9</v>
      </c>
      <c r="X124" s="43"/>
      <c r="Y124" s="43">
        <v>11.4</v>
      </c>
      <c r="Z124" s="43"/>
      <c r="AA124" s="43"/>
      <c r="AB124" s="43"/>
      <c r="AC124" s="43">
        <v>1.85</v>
      </c>
      <c r="AD124" s="43"/>
      <c r="AE124" s="43">
        <v>7.0000000000000007E-2</v>
      </c>
      <c r="AF124" s="43">
        <v>122.5</v>
      </c>
      <c r="AG124" s="43"/>
      <c r="AH124" s="43">
        <v>4.5</v>
      </c>
      <c r="AI124" s="43">
        <v>2118.6999999999998</v>
      </c>
      <c r="AJ124" s="43"/>
      <c r="AK124" s="43">
        <v>14.8</v>
      </c>
      <c r="AL124" s="43"/>
      <c r="AM124" s="43"/>
      <c r="AN124" s="43"/>
      <c r="AO124" s="43"/>
      <c r="AP124" s="43"/>
      <c r="AQ124" s="43"/>
      <c r="AR124" s="43"/>
      <c r="AS124" s="43"/>
      <c r="AT124" s="43">
        <v>83</v>
      </c>
      <c r="AU124" s="43"/>
      <c r="AV124" s="43">
        <v>0.5</v>
      </c>
      <c r="AW124" s="43">
        <v>353</v>
      </c>
      <c r="AX124" s="43">
        <v>0.1</v>
      </c>
      <c r="AY124" s="43"/>
      <c r="AZ124" s="43">
        <v>3</v>
      </c>
      <c r="BA124" s="43"/>
      <c r="BB124" s="43"/>
      <c r="BC124" s="43">
        <v>30.1</v>
      </c>
      <c r="BD124" s="43" t="s">
        <v>14011</v>
      </c>
      <c r="BE124" s="43"/>
    </row>
    <row r="125" spans="1:57" x14ac:dyDescent="0.2">
      <c r="A125" s="119"/>
      <c r="B125" s="43">
        <v>1</v>
      </c>
      <c r="C125" s="43" t="s">
        <v>14583</v>
      </c>
      <c r="D125" s="119"/>
      <c r="E125" s="43"/>
      <c r="F125" s="43"/>
      <c r="G125" s="43" t="s">
        <v>12451</v>
      </c>
      <c r="H125" s="43"/>
      <c r="I125" s="43"/>
      <c r="J125" s="43"/>
      <c r="K125" s="43">
        <v>435</v>
      </c>
      <c r="L125" s="43"/>
      <c r="M125" s="43">
        <v>13</v>
      </c>
      <c r="N125" s="43"/>
      <c r="O125" s="43"/>
      <c r="P125" s="43"/>
      <c r="Q125" s="43">
        <v>8.032</v>
      </c>
      <c r="R125" s="43"/>
      <c r="S125" s="43">
        <v>1.2E-2</v>
      </c>
      <c r="T125" s="43">
        <v>2439.1</v>
      </c>
      <c r="U125" s="43"/>
      <c r="V125" s="43">
        <v>2.8</v>
      </c>
      <c r="W125" s="43">
        <v>2264.9</v>
      </c>
      <c r="X125" s="43"/>
      <c r="Y125" s="43">
        <v>103</v>
      </c>
      <c r="Z125" s="43"/>
      <c r="AA125" s="43"/>
      <c r="AB125" s="43"/>
      <c r="AC125" s="43">
        <v>1.99</v>
      </c>
      <c r="AD125" s="43"/>
      <c r="AE125" s="43">
        <v>7.0000000000000007E-2</v>
      </c>
      <c r="AF125" s="43">
        <v>131.69999999999999</v>
      </c>
      <c r="AG125" s="43"/>
      <c r="AH125" s="43">
        <v>4.5999999999999996</v>
      </c>
      <c r="AI125" s="43">
        <v>2113.1</v>
      </c>
      <c r="AJ125" s="43"/>
      <c r="AK125" s="43">
        <v>14.1</v>
      </c>
      <c r="AL125" s="43"/>
      <c r="AM125" s="43"/>
      <c r="AN125" s="43"/>
      <c r="AO125" s="43"/>
      <c r="AP125" s="43"/>
      <c r="AQ125" s="43"/>
      <c r="AR125" s="43"/>
      <c r="AS125" s="43"/>
      <c r="AT125" s="43">
        <v>83</v>
      </c>
      <c r="AU125" s="43"/>
      <c r="AV125" s="43">
        <v>0.4</v>
      </c>
      <c r="AW125" s="43">
        <v>35.4</v>
      </c>
      <c r="AX125" s="43">
        <v>0.1</v>
      </c>
      <c r="AY125" s="43"/>
      <c r="AZ125" s="43">
        <v>3</v>
      </c>
      <c r="BA125" s="43"/>
      <c r="BB125" s="43"/>
      <c r="BC125" s="43">
        <v>20.6</v>
      </c>
      <c r="BD125" s="43" t="s">
        <v>14011</v>
      </c>
      <c r="BE125" s="43"/>
    </row>
    <row r="126" spans="1:57" x14ac:dyDescent="0.2">
      <c r="A126" s="119"/>
      <c r="B126" s="43">
        <v>1</v>
      </c>
      <c r="C126" s="43" t="s">
        <v>14583</v>
      </c>
      <c r="D126" s="119"/>
      <c r="E126" s="43"/>
      <c r="F126" s="43"/>
      <c r="G126" s="43" t="s">
        <v>12451</v>
      </c>
      <c r="H126" s="43"/>
      <c r="I126" s="43"/>
      <c r="J126" s="43"/>
      <c r="K126" s="43">
        <v>516</v>
      </c>
      <c r="L126" s="43"/>
      <c r="M126" s="43">
        <v>54</v>
      </c>
      <c r="N126" s="43"/>
      <c r="O126" s="43"/>
      <c r="P126" s="43"/>
      <c r="Q126" s="43">
        <v>7.9770000000000003</v>
      </c>
      <c r="R126" s="43"/>
      <c r="S126" s="43">
        <v>0.04</v>
      </c>
      <c r="T126" s="43">
        <v>2497.6</v>
      </c>
      <c r="U126" s="43"/>
      <c r="V126" s="43">
        <v>5.0999999999999996</v>
      </c>
      <c r="W126" s="43">
        <v>2345.1</v>
      </c>
      <c r="X126" s="43"/>
      <c r="Y126" s="43">
        <v>13.7</v>
      </c>
      <c r="Z126" s="43"/>
      <c r="AA126" s="43"/>
      <c r="AB126" s="43"/>
      <c r="AC126" s="43">
        <v>1.82</v>
      </c>
      <c r="AD126" s="43"/>
      <c r="AE126" s="43">
        <v>0.13</v>
      </c>
      <c r="AF126" s="43">
        <v>120.4</v>
      </c>
      <c r="AG126" s="43"/>
      <c r="AH126" s="43">
        <v>8.6999999999999993</v>
      </c>
      <c r="AI126" s="43">
        <v>2200.8000000000002</v>
      </c>
      <c r="AJ126" s="43"/>
      <c r="AK126" s="43">
        <v>19.8</v>
      </c>
      <c r="AL126" s="43"/>
      <c r="AM126" s="43"/>
      <c r="AN126" s="43"/>
      <c r="AO126" s="43"/>
      <c r="AP126" s="43"/>
      <c r="AQ126" s="43"/>
      <c r="AR126" s="43"/>
      <c r="AS126" s="43"/>
      <c r="AT126" s="43">
        <v>8.1999999999999993</v>
      </c>
      <c r="AU126" s="43"/>
      <c r="AV126" s="43">
        <v>0.3</v>
      </c>
      <c r="AW126" s="43">
        <v>353</v>
      </c>
      <c r="AX126" s="43">
        <v>0.1</v>
      </c>
      <c r="AY126" s="43"/>
      <c r="AZ126" s="43">
        <v>3</v>
      </c>
      <c r="BA126" s="43"/>
      <c r="BB126" s="43"/>
      <c r="BC126" s="43">
        <v>29.7</v>
      </c>
      <c r="BD126" s="43" t="s">
        <v>14011</v>
      </c>
      <c r="BE126" s="43"/>
    </row>
    <row r="127" spans="1:57" x14ac:dyDescent="0.2">
      <c r="A127" s="119"/>
      <c r="B127" s="43">
        <v>1</v>
      </c>
      <c r="C127" s="43" t="s">
        <v>14583</v>
      </c>
      <c r="D127" s="119"/>
      <c r="E127" s="43"/>
      <c r="F127" s="43"/>
      <c r="G127" s="43" t="s">
        <v>12451</v>
      </c>
      <c r="H127" s="43"/>
      <c r="I127" s="43"/>
      <c r="J127" s="43"/>
      <c r="K127" s="43">
        <v>482</v>
      </c>
      <c r="L127" s="43"/>
      <c r="M127" s="43">
        <v>73</v>
      </c>
      <c r="N127" s="43"/>
      <c r="O127" s="43"/>
      <c r="P127" s="43"/>
      <c r="Q127" s="43">
        <v>7.9989999999999997</v>
      </c>
      <c r="R127" s="43"/>
      <c r="S127" s="43">
        <v>5.7000000000000002E-2</v>
      </c>
      <c r="T127" s="43">
        <v>2459.3000000000002</v>
      </c>
      <c r="U127" s="43"/>
      <c r="V127" s="43">
        <v>8.9</v>
      </c>
      <c r="W127" s="43">
        <v>2301.4</v>
      </c>
      <c r="X127" s="43"/>
      <c r="Y127" s="43">
        <v>21.7</v>
      </c>
      <c r="Z127" s="43"/>
      <c r="AA127" s="43"/>
      <c r="AB127" s="43"/>
      <c r="AC127" s="43">
        <v>1.85</v>
      </c>
      <c r="AD127" s="43"/>
      <c r="AE127" s="43">
        <v>0.2</v>
      </c>
      <c r="AF127" s="43">
        <v>122.7</v>
      </c>
      <c r="AG127" s="43"/>
      <c r="AH127" s="43">
        <v>13</v>
      </c>
      <c r="AI127" s="43">
        <v>2156.3000000000002</v>
      </c>
      <c r="AJ127" s="43"/>
      <c r="AK127" s="43">
        <v>30.8</v>
      </c>
      <c r="AL127" s="43"/>
      <c r="AM127" s="43"/>
      <c r="AN127" s="43"/>
      <c r="AO127" s="43"/>
      <c r="AP127" s="43"/>
      <c r="AQ127" s="43"/>
      <c r="AR127" s="43"/>
      <c r="AS127" s="43"/>
      <c r="AT127" s="43">
        <v>8</v>
      </c>
      <c r="AU127" s="43"/>
      <c r="AV127" s="43">
        <v>0.2</v>
      </c>
      <c r="AW127" s="43">
        <v>35.1</v>
      </c>
      <c r="AX127" s="43">
        <v>0.1</v>
      </c>
      <c r="AY127" s="43"/>
      <c r="AZ127" s="43">
        <v>3</v>
      </c>
      <c r="BA127" s="43"/>
      <c r="BB127" s="43"/>
      <c r="BC127" s="43">
        <v>20.100000000000001</v>
      </c>
      <c r="BD127" s="43" t="s">
        <v>14011</v>
      </c>
      <c r="BE127" s="43"/>
    </row>
    <row r="128" spans="1:57" x14ac:dyDescent="0.2">
      <c r="A128" s="119"/>
      <c r="B128" s="43">
        <v>1</v>
      </c>
      <c r="C128" s="43" t="s">
        <v>14583</v>
      </c>
      <c r="D128" s="119"/>
      <c r="E128" s="43"/>
      <c r="F128" s="43"/>
      <c r="G128" s="43" t="s">
        <v>12452</v>
      </c>
      <c r="H128" s="43"/>
      <c r="I128" s="43"/>
      <c r="J128" s="43"/>
      <c r="K128" s="43">
        <v>447</v>
      </c>
      <c r="L128" s="43"/>
      <c r="M128" s="43">
        <v>15</v>
      </c>
      <c r="N128" s="43"/>
      <c r="O128" s="43"/>
      <c r="P128" s="43"/>
      <c r="Q128" s="43">
        <v>8.0150000000000006</v>
      </c>
      <c r="R128" s="43"/>
      <c r="S128" s="43">
        <v>1.4999999999999999E-2</v>
      </c>
      <c r="T128" s="43">
        <v>2400.6999999999998</v>
      </c>
      <c r="U128" s="43"/>
      <c r="V128" s="43">
        <v>25.5</v>
      </c>
      <c r="W128" s="43">
        <v>2238.6</v>
      </c>
      <c r="X128" s="43"/>
      <c r="Y128" s="43">
        <v>20.5</v>
      </c>
      <c r="Z128" s="43"/>
      <c r="AA128" s="43"/>
      <c r="AB128" s="43"/>
      <c r="AC128" s="43">
        <v>1.86</v>
      </c>
      <c r="AD128" s="43"/>
      <c r="AE128" s="43">
        <v>7.0000000000000007E-2</v>
      </c>
      <c r="AF128" s="43">
        <v>123.4</v>
      </c>
      <c r="AG128" s="43"/>
      <c r="AH128" s="43">
        <v>4.8</v>
      </c>
      <c r="AI128" s="43">
        <v>1</v>
      </c>
      <c r="AJ128" s="43"/>
      <c r="AK128" s="43">
        <v>17.7</v>
      </c>
      <c r="AL128" s="43"/>
      <c r="AM128" s="43"/>
      <c r="AN128" s="43"/>
      <c r="AO128" s="43"/>
      <c r="AP128" s="43"/>
      <c r="AQ128" s="43"/>
      <c r="AR128" s="43"/>
      <c r="AS128" s="43"/>
      <c r="AT128" s="43">
        <v>7.9</v>
      </c>
      <c r="AU128" s="43"/>
      <c r="AV128" s="43">
        <v>0</v>
      </c>
      <c r="AW128" s="43">
        <v>353</v>
      </c>
      <c r="AX128" s="43">
        <v>0</v>
      </c>
      <c r="AY128" s="43"/>
      <c r="AZ128" s="43">
        <v>7</v>
      </c>
      <c r="BA128" s="43"/>
      <c r="BB128" s="43"/>
      <c r="BC128" s="43">
        <v>32.9</v>
      </c>
      <c r="BD128" s="43" t="s">
        <v>14011</v>
      </c>
      <c r="BE128" s="43"/>
    </row>
    <row r="129" spans="1:57" x14ac:dyDescent="0.2">
      <c r="A129" s="119"/>
      <c r="B129" s="43">
        <v>1</v>
      </c>
      <c r="C129" s="43" t="s">
        <v>14583</v>
      </c>
      <c r="D129" s="119"/>
      <c r="E129" s="43"/>
      <c r="F129" s="43"/>
      <c r="G129" s="43" t="s">
        <v>12452</v>
      </c>
      <c r="H129" s="43"/>
      <c r="I129" s="43"/>
      <c r="J129" s="43"/>
      <c r="K129" s="43">
        <v>434</v>
      </c>
      <c r="L129" s="43"/>
      <c r="M129" s="43">
        <v>37</v>
      </c>
      <c r="N129" s="43"/>
      <c r="O129" s="43"/>
      <c r="P129" s="43"/>
      <c r="Q129" s="43">
        <v>8.0120000000000005</v>
      </c>
      <c r="R129" s="43"/>
      <c r="S129" s="43">
        <v>3.5999999999999997E-2</v>
      </c>
      <c r="T129" s="43">
        <v>2312.9</v>
      </c>
      <c r="U129" s="43"/>
      <c r="V129" s="43">
        <v>33.4</v>
      </c>
      <c r="W129" s="43">
        <v>2155.3000000000002</v>
      </c>
      <c r="X129" s="43"/>
      <c r="Y129" s="43">
        <v>31.5</v>
      </c>
      <c r="Z129" s="43"/>
      <c r="AA129" s="43"/>
      <c r="AB129" s="43"/>
      <c r="AC129" s="43">
        <v>1.79</v>
      </c>
      <c r="AD129" s="43"/>
      <c r="AE129" s="43">
        <v>0.14000000000000001</v>
      </c>
      <c r="AF129" s="43">
        <v>118.4</v>
      </c>
      <c r="AG129" s="43"/>
      <c r="AH129" s="43">
        <v>9.4</v>
      </c>
      <c r="AI129" s="43">
        <v>2016.5</v>
      </c>
      <c r="AJ129" s="43"/>
      <c r="AK129" s="43">
        <v>323</v>
      </c>
      <c r="AL129" s="43"/>
      <c r="AM129" s="43"/>
      <c r="AN129" s="43"/>
      <c r="AO129" s="43"/>
      <c r="AP129" s="43"/>
      <c r="AQ129" s="43"/>
      <c r="AR129" s="43"/>
      <c r="AS129" s="43"/>
      <c r="AT129" s="43">
        <v>7.9</v>
      </c>
      <c r="AU129" s="43"/>
      <c r="AV129" s="43">
        <v>0.1</v>
      </c>
      <c r="AW129" s="43">
        <v>353</v>
      </c>
      <c r="AX129" s="43">
        <v>0.1</v>
      </c>
      <c r="AY129" s="43"/>
      <c r="AZ129" s="43">
        <v>7</v>
      </c>
      <c r="BA129" s="43"/>
      <c r="BB129" s="43"/>
      <c r="BC129" s="43">
        <v>25.3</v>
      </c>
      <c r="BD129" s="43" t="s">
        <v>14011</v>
      </c>
      <c r="BE129" s="43"/>
    </row>
    <row r="130" spans="1:57" x14ac:dyDescent="0.2">
      <c r="A130" s="119"/>
      <c r="B130" s="43">
        <v>1</v>
      </c>
      <c r="C130" s="43" t="s">
        <v>14583</v>
      </c>
      <c r="D130" s="119"/>
      <c r="E130" s="43"/>
      <c r="F130" s="43"/>
      <c r="G130" s="43" t="s">
        <v>12452</v>
      </c>
      <c r="H130" s="43"/>
      <c r="I130" s="43"/>
      <c r="J130" s="43"/>
      <c r="K130" s="43">
        <v>760</v>
      </c>
      <c r="L130" s="43"/>
      <c r="M130" s="43">
        <v>48</v>
      </c>
      <c r="N130" s="43"/>
      <c r="O130" s="43"/>
      <c r="P130" s="43"/>
      <c r="Q130" s="43">
        <v>7.8079999999999998</v>
      </c>
      <c r="R130" s="43"/>
      <c r="S130" s="43">
        <v>2.9000000000000001E-2</v>
      </c>
      <c r="T130" s="43">
        <v>2396.6999999999998</v>
      </c>
      <c r="U130" s="43"/>
      <c r="V130" s="43">
        <v>52</v>
      </c>
      <c r="W130" s="43">
        <v>2307.1</v>
      </c>
      <c r="X130" s="43"/>
      <c r="Y130" s="43">
        <v>45.4</v>
      </c>
      <c r="Z130" s="43"/>
      <c r="AA130" s="43"/>
      <c r="AB130" s="43"/>
      <c r="AC130" s="43">
        <v>1.27</v>
      </c>
      <c r="AD130" s="43"/>
      <c r="AE130" s="43">
        <v>0</v>
      </c>
      <c r="AF130" s="43">
        <v>83.8</v>
      </c>
      <c r="AG130" s="43"/>
      <c r="AH130" s="43">
        <v>6.7</v>
      </c>
      <c r="AI130" s="43">
        <v>2188.8000000000002</v>
      </c>
      <c r="AJ130" s="43"/>
      <c r="AK130" s="43">
        <v>41.7</v>
      </c>
      <c r="AL130" s="43"/>
      <c r="AM130" s="43"/>
      <c r="AN130" s="43"/>
      <c r="AO130" s="43"/>
      <c r="AP130" s="43"/>
      <c r="AQ130" s="43"/>
      <c r="AR130" s="43"/>
      <c r="AS130" s="43"/>
      <c r="AT130" s="43">
        <v>9</v>
      </c>
      <c r="AU130" s="43"/>
      <c r="AV130" s="43">
        <v>0.1</v>
      </c>
      <c r="AW130" s="43">
        <v>353</v>
      </c>
      <c r="AX130" s="43">
        <v>0.1</v>
      </c>
      <c r="AY130" s="43"/>
      <c r="AZ130" s="43">
        <v>7</v>
      </c>
      <c r="BA130" s="43"/>
      <c r="BB130" s="43"/>
      <c r="BC130" s="43">
        <v>31</v>
      </c>
      <c r="BD130" s="43" t="s">
        <v>14011</v>
      </c>
      <c r="BE130" s="43"/>
    </row>
    <row r="131" spans="1:57" x14ac:dyDescent="0.2">
      <c r="A131" s="119"/>
      <c r="B131" s="43">
        <v>1</v>
      </c>
      <c r="C131" s="43" t="s">
        <v>14583</v>
      </c>
      <c r="D131" s="119"/>
      <c r="E131" s="43"/>
      <c r="F131" s="43"/>
      <c r="G131" s="43" t="s">
        <v>12452</v>
      </c>
      <c r="H131" s="43"/>
      <c r="I131" s="43"/>
      <c r="J131" s="43"/>
      <c r="K131" s="43">
        <v>834</v>
      </c>
      <c r="L131" s="43"/>
      <c r="M131" s="43">
        <v>52</v>
      </c>
      <c r="N131" s="43"/>
      <c r="O131" s="43"/>
      <c r="P131" s="43"/>
      <c r="Q131" s="43">
        <v>7.7809999999999997</v>
      </c>
      <c r="R131" s="43"/>
      <c r="S131" s="43">
        <v>2.8000000000000001E-2</v>
      </c>
      <c r="T131" s="43">
        <v>24533</v>
      </c>
      <c r="U131" s="43"/>
      <c r="V131" s="43">
        <v>75.599999999999994</v>
      </c>
      <c r="W131" s="43">
        <v>2408.1999999999998</v>
      </c>
      <c r="X131" s="43"/>
      <c r="Y131" s="43">
        <v>142.4</v>
      </c>
      <c r="Z131" s="43"/>
      <c r="AA131" s="43"/>
      <c r="AB131" s="43"/>
      <c r="AC131" s="43">
        <v>1.28</v>
      </c>
      <c r="AD131" s="43"/>
      <c r="AE131" s="43">
        <v>0.11</v>
      </c>
      <c r="AF131" s="43">
        <v>84.6</v>
      </c>
      <c r="AG131" s="43"/>
      <c r="AH131" s="43">
        <v>7.1</v>
      </c>
      <c r="AI131" s="43">
        <v>5</v>
      </c>
      <c r="AJ131" s="43"/>
      <c r="AK131" s="43">
        <v>713</v>
      </c>
      <c r="AL131" s="43"/>
      <c r="AM131" s="43"/>
      <c r="AN131" s="43"/>
      <c r="AO131" s="43"/>
      <c r="AP131" s="43"/>
      <c r="AQ131" s="43"/>
      <c r="AR131" s="43"/>
      <c r="AS131" s="43"/>
      <c r="AT131" s="43">
        <v>10.1</v>
      </c>
      <c r="AU131" s="43"/>
      <c r="AV131" s="43">
        <v>0.1</v>
      </c>
      <c r="AW131" s="43">
        <v>353</v>
      </c>
      <c r="AX131" s="43">
        <v>0.1</v>
      </c>
      <c r="AY131" s="43"/>
      <c r="AZ131" s="43">
        <v>7</v>
      </c>
      <c r="BA131" s="43"/>
      <c r="BB131" s="43"/>
      <c r="BC131" s="43">
        <v>39.5</v>
      </c>
      <c r="BD131" s="43" t="s">
        <v>14011</v>
      </c>
      <c r="BE131" s="43"/>
    </row>
    <row r="132" spans="1:57" x14ac:dyDescent="0.2">
      <c r="A132" s="119"/>
      <c r="B132" s="43">
        <v>1</v>
      </c>
      <c r="C132" s="43" t="s">
        <v>14583</v>
      </c>
      <c r="D132" s="119"/>
      <c r="E132" s="43"/>
      <c r="F132" s="43"/>
      <c r="G132" s="43" t="s">
        <v>12452</v>
      </c>
      <c r="H132" s="43"/>
      <c r="I132" s="43"/>
      <c r="J132" s="43"/>
      <c r="K132" s="43">
        <v>1080</v>
      </c>
      <c r="L132" s="43"/>
      <c r="M132" s="43">
        <v>90</v>
      </c>
      <c r="N132" s="43"/>
      <c r="O132" s="43"/>
      <c r="P132" s="43"/>
      <c r="Q132" s="43">
        <v>7.673</v>
      </c>
      <c r="R132" s="43"/>
      <c r="S132" s="43">
        <v>3.7999999999999999E-2</v>
      </c>
      <c r="T132" s="43">
        <v>2410.6</v>
      </c>
      <c r="U132" s="43"/>
      <c r="V132" s="43">
        <v>62.5</v>
      </c>
      <c r="W132" s="43">
        <v>2355.1999999999998</v>
      </c>
      <c r="X132" s="43"/>
      <c r="Y132" s="43">
        <v>56.6</v>
      </c>
      <c r="Z132" s="43"/>
      <c r="AA132" s="43"/>
      <c r="AB132" s="43"/>
      <c r="AC132" s="43">
        <v>1.04</v>
      </c>
      <c r="AD132" s="43"/>
      <c r="AE132" s="43">
        <v>0.1</v>
      </c>
      <c r="AF132" s="43">
        <v>68.5</v>
      </c>
      <c r="AG132" s="43"/>
      <c r="AH132" s="43">
        <v>6.4</v>
      </c>
      <c r="AI132" s="43">
        <v>2241.1999999999998</v>
      </c>
      <c r="AJ132" s="43"/>
      <c r="AK132" s="43">
        <v>53.4</v>
      </c>
      <c r="AL132" s="43"/>
      <c r="AM132" s="43"/>
      <c r="AN132" s="43"/>
      <c r="AO132" s="43"/>
      <c r="AP132" s="43"/>
      <c r="AQ132" s="43"/>
      <c r="AR132" s="43"/>
      <c r="AS132" s="43"/>
      <c r="AT132" s="43">
        <v>11</v>
      </c>
      <c r="AU132" s="43"/>
      <c r="AV132" s="43">
        <v>0.2</v>
      </c>
      <c r="AW132" s="43">
        <v>35.5</v>
      </c>
      <c r="AX132" s="43">
        <v>0.1</v>
      </c>
      <c r="AY132" s="43"/>
      <c r="AZ132" s="43">
        <v>7</v>
      </c>
      <c r="BA132" s="43"/>
      <c r="BB132" s="43"/>
      <c r="BC132" s="43">
        <v>25.2</v>
      </c>
      <c r="BD132" s="43" t="s">
        <v>14011</v>
      </c>
      <c r="BE132" s="43"/>
    </row>
    <row r="133" spans="1:57" x14ac:dyDescent="0.2">
      <c r="A133" s="119"/>
      <c r="B133" s="43">
        <v>1</v>
      </c>
      <c r="C133" s="43" t="s">
        <v>14583</v>
      </c>
      <c r="D133" s="119"/>
      <c r="E133" s="43"/>
      <c r="F133" s="43"/>
      <c r="G133" s="43" t="s">
        <v>12452</v>
      </c>
      <c r="H133" s="43"/>
      <c r="I133" s="43"/>
      <c r="J133" s="43"/>
      <c r="K133" s="43">
        <v>1097</v>
      </c>
      <c r="L133" s="43"/>
      <c r="M133" s="43">
        <v>136</v>
      </c>
      <c r="N133" s="43"/>
      <c r="O133" s="43"/>
      <c r="P133" s="43"/>
      <c r="Q133" s="43">
        <v>7.673</v>
      </c>
      <c r="R133" s="43"/>
      <c r="S133" s="43">
        <v>5.5E-2</v>
      </c>
      <c r="T133" s="43">
        <v>2428.8000000000002</v>
      </c>
      <c r="U133" s="43"/>
      <c r="V133" s="43">
        <v>443</v>
      </c>
      <c r="W133" s="43">
        <v>2368</v>
      </c>
      <c r="X133" s="43"/>
      <c r="Y133" s="43">
        <v>38.799999999999997</v>
      </c>
      <c r="Z133" s="43"/>
      <c r="AA133" s="43"/>
      <c r="AB133" s="43"/>
      <c r="AC133" s="43">
        <v>1.0900000000000001</v>
      </c>
      <c r="AD133" s="43"/>
      <c r="AE133" s="43">
        <v>0.15</v>
      </c>
      <c r="AF133" s="43">
        <v>72</v>
      </c>
      <c r="AG133" s="43"/>
      <c r="AH133" s="43">
        <v>9.9</v>
      </c>
      <c r="AI133" s="43">
        <v>2251.4</v>
      </c>
      <c r="AJ133" s="43"/>
      <c r="AK133" s="43">
        <v>37</v>
      </c>
      <c r="AL133" s="43"/>
      <c r="AM133" s="43"/>
      <c r="AN133" s="43"/>
      <c r="AO133" s="43"/>
      <c r="AP133" s="43"/>
      <c r="AQ133" s="43"/>
      <c r="AR133" s="43"/>
      <c r="AS133" s="43"/>
      <c r="AT133" s="43">
        <v>12.1</v>
      </c>
      <c r="AU133" s="43"/>
      <c r="AV133" s="43">
        <v>0.1</v>
      </c>
      <c r="AW133" s="43">
        <v>35.4</v>
      </c>
      <c r="AX133" s="43">
        <v>0.2</v>
      </c>
      <c r="AY133" s="43"/>
      <c r="AZ133" s="43">
        <v>7</v>
      </c>
      <c r="BA133" s="43"/>
      <c r="BB133" s="43"/>
      <c r="BC133" s="43">
        <v>28.3</v>
      </c>
      <c r="BD133" s="43" t="s">
        <v>14011</v>
      </c>
      <c r="BE133" s="43"/>
    </row>
    <row r="134" spans="1:57" x14ac:dyDescent="0.2">
      <c r="A134" s="119"/>
      <c r="B134" s="43">
        <v>1</v>
      </c>
      <c r="C134" s="43" t="s">
        <v>14583</v>
      </c>
      <c r="D134" s="119"/>
      <c r="E134" s="43"/>
      <c r="F134" s="43"/>
      <c r="G134" s="43" t="s">
        <v>12452</v>
      </c>
      <c r="H134" s="43"/>
      <c r="I134" s="43"/>
      <c r="J134" s="43"/>
      <c r="K134" s="43">
        <v>1071</v>
      </c>
      <c r="L134" s="43"/>
      <c r="M134" s="43">
        <v>93</v>
      </c>
      <c r="N134" s="43"/>
      <c r="O134" s="43"/>
      <c r="P134" s="43"/>
      <c r="Q134" s="43">
        <v>7.6820000000000004</v>
      </c>
      <c r="R134" s="43"/>
      <c r="S134" s="43">
        <v>3.5000000000000003E-2</v>
      </c>
      <c r="T134" s="43">
        <v>2421.5</v>
      </c>
      <c r="U134" s="43"/>
      <c r="V134" s="43">
        <v>25</v>
      </c>
      <c r="W134" s="43">
        <v>2353.5</v>
      </c>
      <c r="X134" s="43"/>
      <c r="Y134" s="43">
        <v>28.8</v>
      </c>
      <c r="Z134" s="43"/>
      <c r="AA134" s="43"/>
      <c r="AB134" s="43"/>
      <c r="AC134" s="43">
        <v>1.1499999999999999</v>
      </c>
      <c r="AD134" s="43"/>
      <c r="AE134" s="43">
        <v>0.08</v>
      </c>
      <c r="AF134" s="43">
        <v>75.400000000000006</v>
      </c>
      <c r="AG134" s="43"/>
      <c r="AH134" s="43">
        <v>5.5</v>
      </c>
      <c r="AI134" s="43">
        <v>2235.8000000000002</v>
      </c>
      <c r="AJ134" s="43"/>
      <c r="AK134" s="43">
        <v>28.8</v>
      </c>
      <c r="AL134" s="43"/>
      <c r="AM134" s="43"/>
      <c r="AN134" s="43"/>
      <c r="AO134" s="43"/>
      <c r="AP134" s="43"/>
      <c r="AQ134" s="43"/>
      <c r="AR134" s="43"/>
      <c r="AS134" s="43"/>
      <c r="AT134" s="43">
        <v>13.1</v>
      </c>
      <c r="AU134" s="43"/>
      <c r="AV134" s="43">
        <v>0.1</v>
      </c>
      <c r="AW134" s="43">
        <v>35.4</v>
      </c>
      <c r="AX134" s="43">
        <v>0.1</v>
      </c>
      <c r="AY134" s="43"/>
      <c r="AZ134" s="43">
        <v>7</v>
      </c>
      <c r="BA134" s="43"/>
      <c r="BB134" s="43"/>
      <c r="BC134" s="43">
        <v>32.799999999999997</v>
      </c>
      <c r="BD134" s="43" t="s">
        <v>14011</v>
      </c>
      <c r="BE134" s="43"/>
    </row>
    <row r="135" spans="1:57" x14ac:dyDescent="0.2">
      <c r="A135" s="119"/>
      <c r="B135" s="43">
        <v>1</v>
      </c>
      <c r="C135" s="43" t="s">
        <v>14583</v>
      </c>
      <c r="D135" s="119"/>
      <c r="E135" s="43"/>
      <c r="F135" s="43"/>
      <c r="G135" s="43" t="s">
        <v>12452</v>
      </c>
      <c r="H135" s="43"/>
      <c r="I135" s="43"/>
      <c r="J135" s="43"/>
      <c r="K135" s="43">
        <v>1672</v>
      </c>
      <c r="L135" s="43"/>
      <c r="M135" s="43">
        <v>141</v>
      </c>
      <c r="N135" s="43"/>
      <c r="O135" s="43"/>
      <c r="P135" s="43"/>
      <c r="Q135" s="43">
        <v>7.5149999999999997</v>
      </c>
      <c r="R135" s="43"/>
      <c r="S135" s="43">
        <v>3.1E-2</v>
      </c>
      <c r="T135" s="43">
        <v>2502</v>
      </c>
      <c r="U135" s="43"/>
      <c r="V135" s="43">
        <v>42.4</v>
      </c>
      <c r="W135" s="43">
        <v>5</v>
      </c>
      <c r="X135" s="43"/>
      <c r="Y135" s="43">
        <v>483</v>
      </c>
      <c r="Z135" s="43"/>
      <c r="AA135" s="43"/>
      <c r="AB135" s="43"/>
      <c r="AC135" s="43">
        <v>0.86</v>
      </c>
      <c r="AD135" s="43"/>
      <c r="AE135" s="43">
        <v>0.05</v>
      </c>
      <c r="AF135" s="43">
        <v>56.5</v>
      </c>
      <c r="AG135" s="43"/>
      <c r="AH135" s="43">
        <v>33</v>
      </c>
      <c r="AI135" s="43">
        <v>2364</v>
      </c>
      <c r="AJ135" s="43"/>
      <c r="AK135" s="43">
        <v>45.7</v>
      </c>
      <c r="AL135" s="43"/>
      <c r="AM135" s="43"/>
      <c r="AN135" s="43"/>
      <c r="AO135" s="43"/>
      <c r="AP135" s="43"/>
      <c r="AQ135" s="43"/>
      <c r="AR135" s="43"/>
      <c r="AS135" s="43"/>
      <c r="AT135" s="43">
        <v>14</v>
      </c>
      <c r="AU135" s="43"/>
      <c r="AV135" s="43">
        <v>0.1</v>
      </c>
      <c r="AW135" s="43">
        <v>35.4</v>
      </c>
      <c r="AX135" s="43">
        <v>0.1</v>
      </c>
      <c r="AY135" s="43"/>
      <c r="AZ135" s="43">
        <v>7</v>
      </c>
      <c r="BA135" s="43"/>
      <c r="BB135" s="43"/>
      <c r="BC135" s="43">
        <v>31.6</v>
      </c>
      <c r="BD135" s="43" t="s">
        <v>14011</v>
      </c>
      <c r="BE135" s="43"/>
    </row>
    <row r="136" spans="1:57" x14ac:dyDescent="0.2">
      <c r="A136" s="119"/>
      <c r="B136" s="43">
        <v>1</v>
      </c>
      <c r="C136" s="43" t="s">
        <v>14583</v>
      </c>
      <c r="D136" s="119"/>
      <c r="E136" s="43"/>
      <c r="F136" s="43"/>
      <c r="G136" s="43" t="s">
        <v>12452</v>
      </c>
      <c r="H136" s="43"/>
      <c r="I136" s="43"/>
      <c r="J136" s="43"/>
      <c r="K136" s="43">
        <v>1601</v>
      </c>
      <c r="L136" s="43"/>
      <c r="M136" s="43">
        <v>56</v>
      </c>
      <c r="N136" s="43"/>
      <c r="O136" s="43"/>
      <c r="P136" s="43"/>
      <c r="Q136" s="43">
        <v>7.5430000000000001</v>
      </c>
      <c r="R136" s="43"/>
      <c r="S136" s="43">
        <v>1.2E-2</v>
      </c>
      <c r="T136" s="43">
        <v>25453</v>
      </c>
      <c r="U136" s="43"/>
      <c r="V136" s="43">
        <v>51</v>
      </c>
      <c r="W136" s="43">
        <v>2521.8000000000002</v>
      </c>
      <c r="X136" s="43"/>
      <c r="Y136" s="43">
        <v>513</v>
      </c>
      <c r="Z136" s="43"/>
      <c r="AA136" s="43"/>
      <c r="AB136" s="43"/>
      <c r="AC136" s="43">
        <v>0.97</v>
      </c>
      <c r="AD136" s="43"/>
      <c r="AE136" s="43">
        <v>0.03</v>
      </c>
      <c r="AF136" s="43">
        <v>633</v>
      </c>
      <c r="AG136" s="43"/>
      <c r="AH136" s="43">
        <v>2.2000000000000002</v>
      </c>
      <c r="AI136" s="43">
        <v>2399</v>
      </c>
      <c r="AJ136" s="43"/>
      <c r="AK136" s="43">
        <v>48.8</v>
      </c>
      <c r="AL136" s="43"/>
      <c r="AM136" s="43"/>
      <c r="AN136" s="43"/>
      <c r="AO136" s="43"/>
      <c r="AP136" s="43"/>
      <c r="AQ136" s="43"/>
      <c r="AR136" s="43"/>
      <c r="AS136" s="43"/>
      <c r="AT136" s="43">
        <v>15</v>
      </c>
      <c r="AU136" s="43"/>
      <c r="AV136" s="43">
        <v>0.2</v>
      </c>
      <c r="AW136" s="43">
        <v>35.5</v>
      </c>
      <c r="AX136" s="43">
        <v>0.1</v>
      </c>
      <c r="AY136" s="43"/>
      <c r="AZ136" s="43">
        <v>7</v>
      </c>
      <c r="BA136" s="43"/>
      <c r="BB136" s="43"/>
      <c r="BC136" s="43">
        <v>0.6</v>
      </c>
      <c r="BD136" s="43" t="s">
        <v>14011</v>
      </c>
      <c r="BE136" s="43"/>
    </row>
    <row r="137" spans="1:57" x14ac:dyDescent="0.2">
      <c r="A137" s="119"/>
      <c r="B137" s="43">
        <v>1</v>
      </c>
      <c r="C137" s="43" t="s">
        <v>14583</v>
      </c>
      <c r="D137" s="119"/>
      <c r="E137" s="43"/>
      <c r="F137" s="43"/>
      <c r="G137" s="43" t="s">
        <v>12451</v>
      </c>
      <c r="H137" s="43"/>
      <c r="I137" s="43"/>
      <c r="J137" s="43"/>
      <c r="K137" s="43">
        <v>460</v>
      </c>
      <c r="L137" s="43"/>
      <c r="M137" s="43">
        <v>24</v>
      </c>
      <c r="N137" s="43"/>
      <c r="O137" s="43"/>
      <c r="P137" s="43"/>
      <c r="Q137" s="43">
        <v>7.9969999999999999</v>
      </c>
      <c r="R137" s="43"/>
      <c r="S137" s="43">
        <v>0.02</v>
      </c>
      <c r="T137" s="43">
        <v>2355.3000000000002</v>
      </c>
      <c r="U137" s="43"/>
      <c r="V137" s="43">
        <v>6.4</v>
      </c>
      <c r="W137" s="43">
        <v>2202.3000000000002</v>
      </c>
      <c r="X137" s="43"/>
      <c r="Y137" s="43">
        <v>8.1</v>
      </c>
      <c r="Z137" s="43"/>
      <c r="AA137" s="43"/>
      <c r="AB137" s="43"/>
      <c r="AC137" s="43">
        <v>1.76</v>
      </c>
      <c r="AD137" s="43"/>
      <c r="AE137" s="43">
        <v>0.05</v>
      </c>
      <c r="AF137" s="43">
        <v>116.8</v>
      </c>
      <c r="AG137" s="43"/>
      <c r="AH137" s="43">
        <v>3.5</v>
      </c>
      <c r="AI137" s="43">
        <v>2064.1</v>
      </c>
      <c r="AJ137" s="43"/>
      <c r="AK137" s="43">
        <v>9.6</v>
      </c>
      <c r="AL137" s="43"/>
      <c r="AM137" s="43"/>
      <c r="AN137" s="43"/>
      <c r="AO137" s="43"/>
      <c r="AP137" s="43"/>
      <c r="AQ137" s="43"/>
      <c r="AR137" s="43"/>
      <c r="AS137" s="43"/>
      <c r="AT137" s="43">
        <v>8</v>
      </c>
      <c r="AU137" s="43"/>
      <c r="AV137" s="43">
        <v>0.3</v>
      </c>
      <c r="AW137" s="43">
        <v>35.200000000000003</v>
      </c>
      <c r="AX137" s="43">
        <v>0.1</v>
      </c>
      <c r="AY137" s="43"/>
      <c r="AZ137" s="43">
        <v>3</v>
      </c>
      <c r="BA137" s="43"/>
      <c r="BB137" s="43"/>
      <c r="BC137" s="43">
        <v>113.7</v>
      </c>
      <c r="BD137" s="43" t="s">
        <v>14011</v>
      </c>
      <c r="BE137" s="43"/>
    </row>
    <row r="138" spans="1:57" x14ac:dyDescent="0.2">
      <c r="A138" s="119"/>
      <c r="B138" s="43">
        <v>1</v>
      </c>
      <c r="C138" s="43" t="s">
        <v>14583</v>
      </c>
      <c r="D138" s="119"/>
      <c r="E138" s="43"/>
      <c r="F138" s="43"/>
      <c r="G138" s="43" t="s">
        <v>12451</v>
      </c>
      <c r="H138" s="43"/>
      <c r="I138" s="43"/>
      <c r="J138" s="43"/>
      <c r="K138" s="43">
        <v>428</v>
      </c>
      <c r="L138" s="43"/>
      <c r="M138" s="43">
        <v>9</v>
      </c>
      <c r="N138" s="43"/>
      <c r="O138" s="43"/>
      <c r="P138" s="43"/>
      <c r="Q138" s="43">
        <v>8.01</v>
      </c>
      <c r="R138" s="43"/>
      <c r="S138" s="43">
        <v>7.0000000000000001E-3</v>
      </c>
      <c r="T138" s="43">
        <v>2272.6999999999998</v>
      </c>
      <c r="U138" s="43"/>
      <c r="V138" s="43">
        <v>12.4</v>
      </c>
      <c r="W138" s="43">
        <v>2117.6999999999998</v>
      </c>
      <c r="X138" s="43"/>
      <c r="Y138" s="43">
        <v>13</v>
      </c>
      <c r="Z138" s="43"/>
      <c r="AA138" s="43"/>
      <c r="AB138" s="43"/>
      <c r="AC138" s="43">
        <v>1.75</v>
      </c>
      <c r="AD138" s="43"/>
      <c r="AE138" s="43">
        <v>0.01</v>
      </c>
      <c r="AF138" s="43">
        <v>115.9</v>
      </c>
      <c r="AG138" s="43"/>
      <c r="AH138" s="43">
        <v>0.8</v>
      </c>
      <c r="AI138" s="43">
        <v>1981.8</v>
      </c>
      <c r="AJ138" s="43"/>
      <c r="AK138" s="43">
        <v>12.8</v>
      </c>
      <c r="AL138" s="43"/>
      <c r="AM138" s="43"/>
      <c r="AN138" s="43"/>
      <c r="AO138" s="43"/>
      <c r="AP138" s="43"/>
      <c r="AQ138" s="43"/>
      <c r="AR138" s="43"/>
      <c r="AS138" s="43"/>
      <c r="AT138" s="43">
        <v>8</v>
      </c>
      <c r="AU138" s="43"/>
      <c r="AV138" s="43">
        <v>0.1</v>
      </c>
      <c r="AW138" s="43">
        <v>353</v>
      </c>
      <c r="AX138" s="43">
        <v>0.1</v>
      </c>
      <c r="AY138" s="43"/>
      <c r="AZ138" s="43">
        <v>3</v>
      </c>
      <c r="BA138" s="43"/>
      <c r="BB138" s="43"/>
      <c r="BC138" s="43">
        <v>133.4</v>
      </c>
      <c r="BD138" s="43" t="s">
        <v>14011</v>
      </c>
      <c r="BE138" s="43"/>
    </row>
    <row r="139" spans="1:57" x14ac:dyDescent="0.2">
      <c r="A139" s="119"/>
      <c r="B139" s="43">
        <v>1</v>
      </c>
      <c r="C139" s="43" t="s">
        <v>14583</v>
      </c>
      <c r="D139" s="119"/>
      <c r="E139" s="43"/>
      <c r="F139" s="43"/>
      <c r="G139" s="43" t="s">
        <v>12451</v>
      </c>
      <c r="H139" s="43"/>
      <c r="I139" s="43"/>
      <c r="J139" s="43"/>
      <c r="K139" s="43">
        <v>483</v>
      </c>
      <c r="L139" s="43"/>
      <c r="M139" s="43">
        <v>26</v>
      </c>
      <c r="N139" s="43"/>
      <c r="O139" s="43"/>
      <c r="P139" s="43"/>
      <c r="Q139" s="43">
        <v>7.9589999999999996</v>
      </c>
      <c r="R139" s="43"/>
      <c r="S139" s="43">
        <v>1.7999999999999999E-2</v>
      </c>
      <c r="T139" s="43">
        <v>2244.5</v>
      </c>
      <c r="U139" s="43"/>
      <c r="V139" s="43">
        <v>27</v>
      </c>
      <c r="W139" s="43">
        <v>2110</v>
      </c>
      <c r="X139" s="43"/>
      <c r="Y139" s="43">
        <v>31.4</v>
      </c>
      <c r="Z139" s="43"/>
      <c r="AA139" s="43"/>
      <c r="AB139" s="43"/>
      <c r="AC139" s="43">
        <v>1.56</v>
      </c>
      <c r="AD139" s="43"/>
      <c r="AE139" s="43">
        <v>0.05</v>
      </c>
      <c r="AF139" s="43">
        <v>103.3</v>
      </c>
      <c r="AG139" s="43"/>
      <c r="AH139" s="43">
        <v>3.4</v>
      </c>
      <c r="AI139" s="43">
        <v>1984.2</v>
      </c>
      <c r="AJ139" s="43"/>
      <c r="AK139" s="43">
        <v>323</v>
      </c>
      <c r="AL139" s="43"/>
      <c r="AM139" s="43"/>
      <c r="AN139" s="43"/>
      <c r="AO139" s="43"/>
      <c r="AP139" s="43"/>
      <c r="AQ139" s="43"/>
      <c r="AR139" s="43"/>
      <c r="AS139" s="43"/>
      <c r="AT139" s="43">
        <v>8.1</v>
      </c>
      <c r="AU139" s="43"/>
      <c r="AV139" s="43">
        <v>0.2</v>
      </c>
      <c r="AW139" s="43">
        <v>353</v>
      </c>
      <c r="AX139" s="43">
        <v>0</v>
      </c>
      <c r="AY139" s="43"/>
      <c r="AZ139" s="43">
        <v>3</v>
      </c>
      <c r="BA139" s="43"/>
      <c r="BB139" s="43"/>
      <c r="BC139" s="43">
        <v>144.5</v>
      </c>
      <c r="BD139" s="43" t="s">
        <v>14011</v>
      </c>
      <c r="BE139" s="43"/>
    </row>
    <row r="140" spans="1:57" x14ac:dyDescent="0.2">
      <c r="A140" s="119"/>
      <c r="B140" s="43">
        <v>1</v>
      </c>
      <c r="C140" s="43" t="s">
        <v>14583</v>
      </c>
      <c r="D140" s="119"/>
      <c r="E140" s="43"/>
      <c r="F140" s="43"/>
      <c r="G140" s="43" t="s">
        <v>12451</v>
      </c>
      <c r="H140" s="43"/>
      <c r="I140" s="43"/>
      <c r="J140" s="43"/>
      <c r="K140" s="43">
        <v>501</v>
      </c>
      <c r="L140" s="43"/>
      <c r="M140" s="43">
        <v>35</v>
      </c>
      <c r="N140" s="43"/>
      <c r="O140" s="43"/>
      <c r="P140" s="43"/>
      <c r="Q140" s="43">
        <v>7.9640000000000004</v>
      </c>
      <c r="R140" s="43"/>
      <c r="S140" s="43">
        <v>2.9000000000000001E-2</v>
      </c>
      <c r="T140" s="43">
        <v>2360.3000000000002</v>
      </c>
      <c r="U140" s="43"/>
      <c r="V140" s="43">
        <v>16.399999999999999</v>
      </c>
      <c r="W140" s="43">
        <v>2237.5</v>
      </c>
      <c r="X140" s="43"/>
      <c r="Y140" s="43">
        <v>49.8</v>
      </c>
      <c r="Z140" s="43"/>
      <c r="AA140" s="43"/>
      <c r="AB140" s="43"/>
      <c r="AC140" s="43">
        <v>1.68</v>
      </c>
      <c r="AD140" s="43"/>
      <c r="AE140" s="43">
        <v>0.09</v>
      </c>
      <c r="AF140" s="43">
        <v>111.2</v>
      </c>
      <c r="AG140" s="43"/>
      <c r="AH140" s="43">
        <v>5.9</v>
      </c>
      <c r="AI140" s="43">
        <v>2074.6</v>
      </c>
      <c r="AJ140" s="43"/>
      <c r="AK140" s="43">
        <v>4.5</v>
      </c>
      <c r="AL140" s="43"/>
      <c r="AM140" s="43"/>
      <c r="AN140" s="43"/>
      <c r="AO140" s="43"/>
      <c r="AP140" s="43"/>
      <c r="AQ140" s="43"/>
      <c r="AR140" s="43"/>
      <c r="AS140" s="43"/>
      <c r="AT140" s="43">
        <v>83</v>
      </c>
      <c r="AU140" s="43"/>
      <c r="AV140" s="43">
        <v>0.3</v>
      </c>
      <c r="AW140" s="43">
        <v>35.4</v>
      </c>
      <c r="AX140" s="43">
        <v>0.1</v>
      </c>
      <c r="AY140" s="43"/>
      <c r="AZ140" s="43">
        <v>3</v>
      </c>
      <c r="BA140" s="43"/>
      <c r="BB140" s="43"/>
      <c r="BC140" s="43">
        <v>111</v>
      </c>
      <c r="BD140" s="43" t="s">
        <v>14011</v>
      </c>
      <c r="BE140" s="43"/>
    </row>
    <row r="141" spans="1:57" x14ac:dyDescent="0.2">
      <c r="A141" s="119"/>
      <c r="B141" s="43">
        <v>1</v>
      </c>
      <c r="C141" s="43" t="s">
        <v>14583</v>
      </c>
      <c r="D141" s="119"/>
      <c r="E141" s="43"/>
      <c r="F141" s="43"/>
      <c r="G141" s="43" t="s">
        <v>12451</v>
      </c>
      <c r="H141" s="43"/>
      <c r="I141" s="43"/>
      <c r="J141" s="43"/>
      <c r="K141" s="43">
        <v>521</v>
      </c>
      <c r="L141" s="43"/>
      <c r="M141" s="43">
        <v>24</v>
      </c>
      <c r="N141" s="43"/>
      <c r="O141" s="43"/>
      <c r="P141" s="43"/>
      <c r="Q141" s="43">
        <v>7.9509999999999996</v>
      </c>
      <c r="R141" s="43"/>
      <c r="S141" s="43">
        <v>1.9E-2</v>
      </c>
      <c r="T141" s="43">
        <v>2366.3000000000002</v>
      </c>
      <c r="U141" s="43"/>
      <c r="V141" s="43">
        <v>9.8000000000000007</v>
      </c>
      <c r="W141" s="43">
        <v>2228.1999999999998</v>
      </c>
      <c r="X141" s="43"/>
      <c r="Y141" s="43">
        <v>8.6</v>
      </c>
      <c r="Z141" s="43"/>
      <c r="AA141" s="43"/>
      <c r="AB141" s="43"/>
      <c r="AC141" s="43">
        <v>1.64</v>
      </c>
      <c r="AD141" s="43"/>
      <c r="AE141" s="43">
        <v>0.05</v>
      </c>
      <c r="AF141" s="43">
        <v>108.7</v>
      </c>
      <c r="AG141" s="43"/>
      <c r="AH141" s="43">
        <v>3.6</v>
      </c>
      <c r="AI141" s="43">
        <v>2095.5</v>
      </c>
      <c r="AJ141" s="43"/>
      <c r="AK141" s="43">
        <v>9.1</v>
      </c>
      <c r="AL141" s="43"/>
      <c r="AM141" s="43"/>
      <c r="AN141" s="43"/>
      <c r="AO141" s="43"/>
      <c r="AP141" s="43"/>
      <c r="AQ141" s="43"/>
      <c r="AR141" s="43"/>
      <c r="AS141" s="43"/>
      <c r="AT141" s="43">
        <v>8.4</v>
      </c>
      <c r="AU141" s="43"/>
      <c r="AV141" s="43">
        <v>0.3</v>
      </c>
      <c r="AW141" s="43">
        <v>35.4</v>
      </c>
      <c r="AX141" s="43">
        <v>0.1</v>
      </c>
      <c r="AY141" s="43"/>
      <c r="AZ141" s="43">
        <v>3</v>
      </c>
      <c r="BA141" s="43"/>
      <c r="BB141" s="43"/>
      <c r="BC141" s="43">
        <v>78.2</v>
      </c>
      <c r="BD141" s="43" t="s">
        <v>14011</v>
      </c>
      <c r="BE141" s="43"/>
    </row>
    <row r="142" spans="1:57" x14ac:dyDescent="0.2">
      <c r="A142" s="119"/>
      <c r="B142" s="43">
        <v>1</v>
      </c>
      <c r="C142" s="43" t="s">
        <v>14583</v>
      </c>
      <c r="D142" s="119"/>
      <c r="E142" s="43"/>
      <c r="F142" s="43"/>
      <c r="G142" s="43" t="s">
        <v>12451</v>
      </c>
      <c r="H142" s="43"/>
      <c r="I142" s="43"/>
      <c r="J142" s="43"/>
      <c r="K142" s="43">
        <v>470</v>
      </c>
      <c r="L142" s="43"/>
      <c r="M142" s="43">
        <v>17</v>
      </c>
      <c r="N142" s="43"/>
      <c r="O142" s="43"/>
      <c r="P142" s="43"/>
      <c r="Q142" s="43">
        <v>7.9989999999999997</v>
      </c>
      <c r="R142" s="43"/>
      <c r="S142" s="43">
        <v>1.4E-2</v>
      </c>
      <c r="T142" s="43">
        <v>2422.3000000000002</v>
      </c>
      <c r="U142" s="43"/>
      <c r="V142" s="43">
        <v>5</v>
      </c>
      <c r="W142" s="43">
        <v>2262.9</v>
      </c>
      <c r="X142" s="43"/>
      <c r="Y142" s="43">
        <v>11.4</v>
      </c>
      <c r="Z142" s="43"/>
      <c r="AA142" s="43"/>
      <c r="AB142" s="43"/>
      <c r="AC142" s="43">
        <v>1.85</v>
      </c>
      <c r="AD142" s="43"/>
      <c r="AE142" s="43">
        <v>7.0000000000000007E-2</v>
      </c>
      <c r="AF142" s="43">
        <v>122.5</v>
      </c>
      <c r="AG142" s="43"/>
      <c r="AH142" s="43">
        <v>4.5</v>
      </c>
      <c r="AI142" s="43">
        <v>2118.6999999999998</v>
      </c>
      <c r="AJ142" s="43"/>
      <c r="AK142" s="43">
        <v>14.8</v>
      </c>
      <c r="AL142" s="43"/>
      <c r="AM142" s="43"/>
      <c r="AN142" s="43"/>
      <c r="AO142" s="43"/>
      <c r="AP142" s="43"/>
      <c r="AQ142" s="43"/>
      <c r="AR142" s="43"/>
      <c r="AS142" s="43"/>
      <c r="AT142" s="43">
        <v>83</v>
      </c>
      <c r="AU142" s="43"/>
      <c r="AV142" s="43">
        <v>0.5</v>
      </c>
      <c r="AW142" s="43">
        <v>353</v>
      </c>
      <c r="AX142" s="43">
        <v>0.1</v>
      </c>
      <c r="AY142" s="43"/>
      <c r="AZ142" s="43">
        <v>3</v>
      </c>
      <c r="BA142" s="43"/>
      <c r="BB142" s="43"/>
      <c r="BC142" s="43">
        <v>59.6</v>
      </c>
      <c r="BD142" s="43" t="s">
        <v>14011</v>
      </c>
      <c r="BE142" s="43"/>
    </row>
    <row r="143" spans="1:57" x14ac:dyDescent="0.2">
      <c r="A143" s="119"/>
      <c r="B143" s="43">
        <v>1</v>
      </c>
      <c r="C143" s="43" t="s">
        <v>14583</v>
      </c>
      <c r="D143" s="119"/>
      <c r="E143" s="43"/>
      <c r="F143" s="43"/>
      <c r="G143" s="43" t="s">
        <v>12451</v>
      </c>
      <c r="H143" s="43"/>
      <c r="I143" s="43"/>
      <c r="J143" s="43"/>
      <c r="K143" s="43">
        <v>435</v>
      </c>
      <c r="L143" s="43"/>
      <c r="M143" s="43">
        <v>13</v>
      </c>
      <c r="N143" s="43"/>
      <c r="O143" s="43"/>
      <c r="P143" s="43"/>
      <c r="Q143" s="43">
        <v>8.032</v>
      </c>
      <c r="R143" s="43"/>
      <c r="S143" s="43">
        <v>1.2E-2</v>
      </c>
      <c r="T143" s="43">
        <v>2439.1</v>
      </c>
      <c r="U143" s="43"/>
      <c r="V143" s="43">
        <v>2.8</v>
      </c>
      <c r="W143" s="43">
        <v>2264.9</v>
      </c>
      <c r="X143" s="43"/>
      <c r="Y143" s="43">
        <v>103</v>
      </c>
      <c r="Z143" s="43"/>
      <c r="AA143" s="43"/>
      <c r="AB143" s="43"/>
      <c r="AC143" s="43">
        <v>1.99</v>
      </c>
      <c r="AD143" s="43"/>
      <c r="AE143" s="43">
        <v>7.0000000000000007E-2</v>
      </c>
      <c r="AF143" s="43">
        <v>131.69999999999999</v>
      </c>
      <c r="AG143" s="43"/>
      <c r="AH143" s="43">
        <v>4.5999999999999996</v>
      </c>
      <c r="AI143" s="43">
        <v>2113.1</v>
      </c>
      <c r="AJ143" s="43"/>
      <c r="AK143" s="43">
        <v>14.1</v>
      </c>
      <c r="AL143" s="43"/>
      <c r="AM143" s="43"/>
      <c r="AN143" s="43"/>
      <c r="AO143" s="43"/>
      <c r="AP143" s="43"/>
      <c r="AQ143" s="43"/>
      <c r="AR143" s="43"/>
      <c r="AS143" s="43"/>
      <c r="AT143" s="43">
        <v>83</v>
      </c>
      <c r="AU143" s="43"/>
      <c r="AV143" s="43">
        <v>0.4</v>
      </c>
      <c r="AW143" s="43">
        <v>35.4</v>
      </c>
      <c r="AX143" s="43">
        <v>0.1</v>
      </c>
      <c r="AY143" s="43"/>
      <c r="AZ143" s="43">
        <v>3</v>
      </c>
      <c r="BA143" s="43"/>
      <c r="BB143" s="43"/>
      <c r="BC143" s="43">
        <v>45.8</v>
      </c>
      <c r="BD143" s="43" t="s">
        <v>14011</v>
      </c>
      <c r="BE143" s="43"/>
    </row>
    <row r="144" spans="1:57" x14ac:dyDescent="0.2">
      <c r="A144" s="119"/>
      <c r="B144" s="43">
        <v>1</v>
      </c>
      <c r="C144" s="43" t="s">
        <v>14583</v>
      </c>
      <c r="D144" s="119"/>
      <c r="E144" s="43"/>
      <c r="F144" s="43"/>
      <c r="G144" s="43" t="s">
        <v>12451</v>
      </c>
      <c r="H144" s="43"/>
      <c r="I144" s="43"/>
      <c r="J144" s="43"/>
      <c r="K144" s="43">
        <v>516</v>
      </c>
      <c r="L144" s="43"/>
      <c r="M144" s="43">
        <v>54</v>
      </c>
      <c r="N144" s="43"/>
      <c r="O144" s="43"/>
      <c r="P144" s="43"/>
      <c r="Q144" s="43">
        <v>7.9770000000000003</v>
      </c>
      <c r="R144" s="43"/>
      <c r="S144" s="43">
        <v>0.04</v>
      </c>
      <c r="T144" s="43">
        <v>2497.6</v>
      </c>
      <c r="U144" s="43"/>
      <c r="V144" s="43">
        <v>5.0999999999999996</v>
      </c>
      <c r="W144" s="43">
        <v>2345.1</v>
      </c>
      <c r="X144" s="43"/>
      <c r="Y144" s="43">
        <v>13.7</v>
      </c>
      <c r="Z144" s="43"/>
      <c r="AA144" s="43"/>
      <c r="AB144" s="43"/>
      <c r="AC144" s="43">
        <v>1.82</v>
      </c>
      <c r="AD144" s="43"/>
      <c r="AE144" s="43">
        <v>0.13</v>
      </c>
      <c r="AF144" s="43">
        <v>120.4</v>
      </c>
      <c r="AG144" s="43"/>
      <c r="AH144" s="43">
        <v>8.6999999999999993</v>
      </c>
      <c r="AI144" s="43">
        <v>2200.8000000000002</v>
      </c>
      <c r="AJ144" s="43"/>
      <c r="AK144" s="43">
        <v>19.8</v>
      </c>
      <c r="AL144" s="43"/>
      <c r="AM144" s="43"/>
      <c r="AN144" s="43"/>
      <c r="AO144" s="43"/>
      <c r="AP144" s="43"/>
      <c r="AQ144" s="43"/>
      <c r="AR144" s="43"/>
      <c r="AS144" s="43"/>
      <c r="AT144" s="43">
        <v>8.1999999999999993</v>
      </c>
      <c r="AU144" s="43"/>
      <c r="AV144" s="43">
        <v>0.3</v>
      </c>
      <c r="AW144" s="43">
        <v>353</v>
      </c>
      <c r="AX144" s="43">
        <v>0.1</v>
      </c>
      <c r="AY144" s="43"/>
      <c r="AZ144" s="43">
        <v>3</v>
      </c>
      <c r="BA144" s="43"/>
      <c r="BB144" s="43"/>
      <c r="BC144" s="43">
        <v>40.299999999999997</v>
      </c>
      <c r="BD144" s="43" t="s">
        <v>14011</v>
      </c>
      <c r="BE144" s="43"/>
    </row>
    <row r="145" spans="1:57" x14ac:dyDescent="0.2">
      <c r="A145" s="119"/>
      <c r="B145" s="43">
        <v>1</v>
      </c>
      <c r="C145" s="43" t="s">
        <v>14583</v>
      </c>
      <c r="D145" s="119"/>
      <c r="E145" s="43"/>
      <c r="F145" s="43"/>
      <c r="G145" s="43" t="s">
        <v>12451</v>
      </c>
      <c r="H145" s="43"/>
      <c r="I145" s="43"/>
      <c r="J145" s="43"/>
      <c r="K145" s="43">
        <v>482</v>
      </c>
      <c r="L145" s="43"/>
      <c r="M145" s="43">
        <v>73</v>
      </c>
      <c r="N145" s="43"/>
      <c r="O145" s="43"/>
      <c r="P145" s="43"/>
      <c r="Q145" s="43">
        <v>7.9989999999999997</v>
      </c>
      <c r="R145" s="43"/>
      <c r="S145" s="43">
        <v>5.7000000000000002E-2</v>
      </c>
      <c r="T145" s="43">
        <v>2459.3000000000002</v>
      </c>
      <c r="U145" s="43"/>
      <c r="V145" s="43">
        <v>8.9</v>
      </c>
      <c r="W145" s="43">
        <v>2301.4</v>
      </c>
      <c r="X145" s="43"/>
      <c r="Y145" s="43">
        <v>21.7</v>
      </c>
      <c r="Z145" s="43"/>
      <c r="AA145" s="43"/>
      <c r="AB145" s="43"/>
      <c r="AC145" s="43">
        <v>1.85</v>
      </c>
      <c r="AD145" s="43"/>
      <c r="AE145" s="43">
        <v>0.2</v>
      </c>
      <c r="AF145" s="43">
        <v>122.7</v>
      </c>
      <c r="AG145" s="43"/>
      <c r="AH145" s="43">
        <v>13</v>
      </c>
      <c r="AI145" s="43">
        <v>2156.3000000000002</v>
      </c>
      <c r="AJ145" s="43"/>
      <c r="AK145" s="43">
        <v>30.8</v>
      </c>
      <c r="AL145" s="43"/>
      <c r="AM145" s="43"/>
      <c r="AN145" s="43"/>
      <c r="AO145" s="43"/>
      <c r="AP145" s="43"/>
      <c r="AQ145" s="43"/>
      <c r="AR145" s="43"/>
      <c r="AS145" s="43"/>
      <c r="AT145" s="43">
        <v>8</v>
      </c>
      <c r="AU145" s="43"/>
      <c r="AV145" s="43">
        <v>0.2</v>
      </c>
      <c r="AW145" s="43">
        <v>35.1</v>
      </c>
      <c r="AX145" s="43">
        <v>0.1</v>
      </c>
      <c r="AY145" s="43"/>
      <c r="AZ145" s="43">
        <v>3</v>
      </c>
      <c r="BA145" s="43"/>
      <c r="BB145" s="43"/>
      <c r="BC145" s="43">
        <v>27.3</v>
      </c>
      <c r="BD145" s="43" t="s">
        <v>14011</v>
      </c>
      <c r="BE145" s="43"/>
    </row>
    <row r="146" spans="1:57" x14ac:dyDescent="0.2">
      <c r="A146" s="119"/>
      <c r="B146" s="43">
        <v>1</v>
      </c>
      <c r="C146" s="43" t="s">
        <v>14583</v>
      </c>
      <c r="D146" s="119"/>
      <c r="E146" s="43"/>
      <c r="F146" s="43"/>
      <c r="G146" s="43" t="s">
        <v>12452</v>
      </c>
      <c r="H146" s="43"/>
      <c r="I146" s="43"/>
      <c r="J146" s="43"/>
      <c r="K146" s="43">
        <v>447</v>
      </c>
      <c r="L146" s="43"/>
      <c r="M146" s="43">
        <v>15</v>
      </c>
      <c r="N146" s="43"/>
      <c r="O146" s="43"/>
      <c r="P146" s="43"/>
      <c r="Q146" s="43">
        <v>8.0150000000000006</v>
      </c>
      <c r="R146" s="43"/>
      <c r="S146" s="43">
        <v>1.4999999999999999E-2</v>
      </c>
      <c r="T146" s="43">
        <v>2400.6999999999998</v>
      </c>
      <c r="U146" s="43"/>
      <c r="V146" s="43">
        <v>25.5</v>
      </c>
      <c r="W146" s="43">
        <v>2238.6</v>
      </c>
      <c r="X146" s="43"/>
      <c r="Y146" s="43">
        <v>20.5</v>
      </c>
      <c r="Z146" s="43"/>
      <c r="AA146" s="43"/>
      <c r="AB146" s="43"/>
      <c r="AC146" s="43">
        <v>1.86</v>
      </c>
      <c r="AD146" s="43"/>
      <c r="AE146" s="43">
        <v>7.0000000000000007E-2</v>
      </c>
      <c r="AF146" s="43">
        <v>123.4</v>
      </c>
      <c r="AG146" s="43"/>
      <c r="AH146" s="43">
        <v>4.8</v>
      </c>
      <c r="AI146" s="43">
        <v>1</v>
      </c>
      <c r="AJ146" s="43"/>
      <c r="AK146" s="43">
        <v>17.7</v>
      </c>
      <c r="AL146" s="43"/>
      <c r="AM146" s="43"/>
      <c r="AN146" s="43"/>
      <c r="AO146" s="43"/>
      <c r="AP146" s="43"/>
      <c r="AQ146" s="43"/>
      <c r="AR146" s="43"/>
      <c r="AS146" s="43"/>
      <c r="AT146" s="43">
        <v>7.9</v>
      </c>
      <c r="AU146" s="43"/>
      <c r="AV146" s="43">
        <v>0</v>
      </c>
      <c r="AW146" s="43">
        <v>353</v>
      </c>
      <c r="AX146" s="43">
        <v>0</v>
      </c>
      <c r="AY146" s="43"/>
      <c r="AZ146" s="43">
        <v>7</v>
      </c>
      <c r="BA146" s="43"/>
      <c r="BB146" s="43"/>
      <c r="BC146" s="43">
        <v>95.9</v>
      </c>
      <c r="BD146" s="43" t="s">
        <v>14011</v>
      </c>
      <c r="BE146" s="43"/>
    </row>
    <row r="147" spans="1:57" x14ac:dyDescent="0.2">
      <c r="A147" s="119"/>
      <c r="B147" s="43">
        <v>1</v>
      </c>
      <c r="C147" s="43" t="s">
        <v>14583</v>
      </c>
      <c r="D147" s="119"/>
      <c r="E147" s="43"/>
      <c r="F147" s="43"/>
      <c r="G147" s="43" t="s">
        <v>12452</v>
      </c>
      <c r="H147" s="43"/>
      <c r="I147" s="43"/>
      <c r="J147" s="43"/>
      <c r="K147" s="43">
        <v>434</v>
      </c>
      <c r="L147" s="43"/>
      <c r="M147" s="43">
        <v>37</v>
      </c>
      <c r="N147" s="43"/>
      <c r="O147" s="43"/>
      <c r="P147" s="43"/>
      <c r="Q147" s="43">
        <v>8.0120000000000005</v>
      </c>
      <c r="R147" s="43"/>
      <c r="S147" s="43">
        <v>3.5999999999999997E-2</v>
      </c>
      <c r="T147" s="43">
        <v>2312.9</v>
      </c>
      <c r="U147" s="43"/>
      <c r="V147" s="43">
        <v>33.4</v>
      </c>
      <c r="W147" s="43">
        <v>2155.3000000000002</v>
      </c>
      <c r="X147" s="43"/>
      <c r="Y147" s="43">
        <v>31.5</v>
      </c>
      <c r="Z147" s="43"/>
      <c r="AA147" s="43"/>
      <c r="AB147" s="43"/>
      <c r="AC147" s="43">
        <v>1.79</v>
      </c>
      <c r="AD147" s="43"/>
      <c r="AE147" s="43">
        <v>0.14000000000000001</v>
      </c>
      <c r="AF147" s="43">
        <v>118.4</v>
      </c>
      <c r="AG147" s="43"/>
      <c r="AH147" s="43">
        <v>9.4</v>
      </c>
      <c r="AI147" s="43">
        <v>2016.5</v>
      </c>
      <c r="AJ147" s="43"/>
      <c r="AK147" s="43">
        <v>323</v>
      </c>
      <c r="AL147" s="43"/>
      <c r="AM147" s="43"/>
      <c r="AN147" s="43"/>
      <c r="AO147" s="43"/>
      <c r="AP147" s="43"/>
      <c r="AQ147" s="43"/>
      <c r="AR147" s="43"/>
      <c r="AS147" s="43"/>
      <c r="AT147" s="43">
        <v>7.9</v>
      </c>
      <c r="AU147" s="43"/>
      <c r="AV147" s="43">
        <v>0.1</v>
      </c>
      <c r="AW147" s="43">
        <v>353</v>
      </c>
      <c r="AX147" s="43">
        <v>0.1</v>
      </c>
      <c r="AY147" s="43"/>
      <c r="AZ147" s="43">
        <v>7</v>
      </c>
      <c r="BA147" s="43"/>
      <c r="BB147" s="43"/>
      <c r="BC147" s="43">
        <v>100.5</v>
      </c>
      <c r="BD147" s="43" t="s">
        <v>14011</v>
      </c>
      <c r="BE147" s="43"/>
    </row>
    <row r="148" spans="1:57" x14ac:dyDescent="0.2">
      <c r="A148" s="119"/>
      <c r="B148" s="43">
        <v>1</v>
      </c>
      <c r="C148" s="43" t="s">
        <v>14583</v>
      </c>
      <c r="D148" s="119"/>
      <c r="E148" s="43"/>
      <c r="F148" s="43"/>
      <c r="G148" s="43" t="s">
        <v>12452</v>
      </c>
      <c r="H148" s="43"/>
      <c r="I148" s="43"/>
      <c r="J148" s="43"/>
      <c r="K148" s="43">
        <v>760</v>
      </c>
      <c r="L148" s="43"/>
      <c r="M148" s="43">
        <v>48</v>
      </c>
      <c r="N148" s="43"/>
      <c r="O148" s="43"/>
      <c r="P148" s="43"/>
      <c r="Q148" s="43">
        <v>7.8079999999999998</v>
      </c>
      <c r="R148" s="43"/>
      <c r="S148" s="43">
        <v>2.9000000000000001E-2</v>
      </c>
      <c r="T148" s="43">
        <v>2396.6999999999998</v>
      </c>
      <c r="U148" s="43"/>
      <c r="V148" s="43">
        <v>52</v>
      </c>
      <c r="W148" s="43">
        <v>2307.1</v>
      </c>
      <c r="X148" s="43"/>
      <c r="Y148" s="43">
        <v>45.4</v>
      </c>
      <c r="Z148" s="43"/>
      <c r="AA148" s="43"/>
      <c r="AB148" s="43"/>
      <c r="AC148" s="43">
        <v>1.27</v>
      </c>
      <c r="AD148" s="43"/>
      <c r="AE148" s="43">
        <v>0</v>
      </c>
      <c r="AF148" s="43">
        <v>83.8</v>
      </c>
      <c r="AG148" s="43"/>
      <c r="AH148" s="43">
        <v>6.7</v>
      </c>
      <c r="AI148" s="43">
        <v>2188.8000000000002</v>
      </c>
      <c r="AJ148" s="43"/>
      <c r="AK148" s="43">
        <v>41.7</v>
      </c>
      <c r="AL148" s="43"/>
      <c r="AM148" s="43"/>
      <c r="AN148" s="43"/>
      <c r="AO148" s="43"/>
      <c r="AP148" s="43"/>
      <c r="AQ148" s="43"/>
      <c r="AR148" s="43"/>
      <c r="AS148" s="43"/>
      <c r="AT148" s="43">
        <v>9</v>
      </c>
      <c r="AU148" s="43"/>
      <c r="AV148" s="43">
        <v>0.1</v>
      </c>
      <c r="AW148" s="43">
        <v>353</v>
      </c>
      <c r="AX148" s="43">
        <v>0.1</v>
      </c>
      <c r="AY148" s="43"/>
      <c r="AZ148" s="43">
        <v>7</v>
      </c>
      <c r="BA148" s="43"/>
      <c r="BB148" s="43"/>
      <c r="BC148" s="43">
        <v>120.9</v>
      </c>
      <c r="BD148" s="43" t="s">
        <v>14011</v>
      </c>
      <c r="BE148" s="43"/>
    </row>
    <row r="149" spans="1:57" x14ac:dyDescent="0.2">
      <c r="A149" s="119"/>
      <c r="B149" s="43">
        <v>1</v>
      </c>
      <c r="C149" s="43" t="s">
        <v>14583</v>
      </c>
      <c r="D149" s="119"/>
      <c r="E149" s="43"/>
      <c r="F149" s="43"/>
      <c r="G149" s="43" t="s">
        <v>12452</v>
      </c>
      <c r="H149" s="43"/>
      <c r="I149" s="43"/>
      <c r="J149" s="43"/>
      <c r="K149" s="43">
        <v>834</v>
      </c>
      <c r="L149" s="43"/>
      <c r="M149" s="43">
        <v>52</v>
      </c>
      <c r="N149" s="43"/>
      <c r="O149" s="43"/>
      <c r="P149" s="43"/>
      <c r="Q149" s="43">
        <v>7.7809999999999997</v>
      </c>
      <c r="R149" s="43"/>
      <c r="S149" s="43">
        <v>2.8000000000000001E-2</v>
      </c>
      <c r="T149" s="43">
        <v>24533</v>
      </c>
      <c r="U149" s="43"/>
      <c r="V149" s="43">
        <v>75.599999999999994</v>
      </c>
      <c r="W149" s="43">
        <v>2408.1999999999998</v>
      </c>
      <c r="X149" s="43"/>
      <c r="Y149" s="43">
        <v>142.4</v>
      </c>
      <c r="Z149" s="43"/>
      <c r="AA149" s="43"/>
      <c r="AB149" s="43"/>
      <c r="AC149" s="43">
        <v>1.28</v>
      </c>
      <c r="AD149" s="43"/>
      <c r="AE149" s="43">
        <v>0.11</v>
      </c>
      <c r="AF149" s="43">
        <v>84.6</v>
      </c>
      <c r="AG149" s="43"/>
      <c r="AH149" s="43">
        <v>7.1</v>
      </c>
      <c r="AI149" s="43">
        <v>5</v>
      </c>
      <c r="AJ149" s="43"/>
      <c r="AK149" s="43">
        <v>713</v>
      </c>
      <c r="AL149" s="43"/>
      <c r="AM149" s="43"/>
      <c r="AN149" s="43"/>
      <c r="AO149" s="43"/>
      <c r="AP149" s="43"/>
      <c r="AQ149" s="43"/>
      <c r="AR149" s="43"/>
      <c r="AS149" s="43"/>
      <c r="AT149" s="43">
        <v>10.1</v>
      </c>
      <c r="AU149" s="43"/>
      <c r="AV149" s="43">
        <v>0.1</v>
      </c>
      <c r="AW149" s="43">
        <v>353</v>
      </c>
      <c r="AX149" s="43">
        <v>0.1</v>
      </c>
      <c r="AY149" s="43"/>
      <c r="AZ149" s="43">
        <v>7</v>
      </c>
      <c r="BA149" s="43"/>
      <c r="BB149" s="43"/>
      <c r="BC149" s="43">
        <v>136.4</v>
      </c>
      <c r="BD149" s="43" t="s">
        <v>14011</v>
      </c>
      <c r="BE149" s="43"/>
    </row>
    <row r="150" spans="1:57" x14ac:dyDescent="0.2">
      <c r="A150" s="119"/>
      <c r="B150" s="43">
        <v>1</v>
      </c>
      <c r="C150" s="43" t="s">
        <v>14583</v>
      </c>
      <c r="D150" s="119"/>
      <c r="E150" s="43"/>
      <c r="F150" s="43"/>
      <c r="G150" s="43" t="s">
        <v>12452</v>
      </c>
      <c r="H150" s="43"/>
      <c r="I150" s="43"/>
      <c r="J150" s="43"/>
      <c r="K150" s="43">
        <v>1080</v>
      </c>
      <c r="L150" s="43"/>
      <c r="M150" s="43">
        <v>90</v>
      </c>
      <c r="N150" s="43"/>
      <c r="O150" s="43"/>
      <c r="P150" s="43"/>
      <c r="Q150" s="43">
        <v>7.673</v>
      </c>
      <c r="R150" s="43"/>
      <c r="S150" s="43">
        <v>3.7999999999999999E-2</v>
      </c>
      <c r="T150" s="43">
        <v>2410.6</v>
      </c>
      <c r="U150" s="43"/>
      <c r="V150" s="43">
        <v>62.5</v>
      </c>
      <c r="W150" s="43">
        <v>2355.1999999999998</v>
      </c>
      <c r="X150" s="43"/>
      <c r="Y150" s="43">
        <v>56.6</v>
      </c>
      <c r="Z150" s="43"/>
      <c r="AA150" s="43"/>
      <c r="AB150" s="43"/>
      <c r="AC150" s="43">
        <v>1.04</v>
      </c>
      <c r="AD150" s="43"/>
      <c r="AE150" s="43">
        <v>0.1</v>
      </c>
      <c r="AF150" s="43">
        <v>68.5</v>
      </c>
      <c r="AG150" s="43"/>
      <c r="AH150" s="43">
        <v>6.4</v>
      </c>
      <c r="AI150" s="43">
        <v>2241.1999999999998</v>
      </c>
      <c r="AJ150" s="43"/>
      <c r="AK150" s="43">
        <v>53.4</v>
      </c>
      <c r="AL150" s="43"/>
      <c r="AM150" s="43"/>
      <c r="AN150" s="43"/>
      <c r="AO150" s="43"/>
      <c r="AP150" s="43"/>
      <c r="AQ150" s="43"/>
      <c r="AR150" s="43"/>
      <c r="AS150" s="43"/>
      <c r="AT150" s="43">
        <v>11</v>
      </c>
      <c r="AU150" s="43"/>
      <c r="AV150" s="43">
        <v>0.2</v>
      </c>
      <c r="AW150" s="43">
        <v>35.5</v>
      </c>
      <c r="AX150" s="43">
        <v>0.1</v>
      </c>
      <c r="AY150" s="43"/>
      <c r="AZ150" s="43">
        <v>7</v>
      </c>
      <c r="BA150" s="43"/>
      <c r="BB150" s="43"/>
      <c r="BC150" s="43">
        <v>91.8</v>
      </c>
      <c r="BD150" s="43" t="s">
        <v>14011</v>
      </c>
      <c r="BE150" s="43"/>
    </row>
    <row r="151" spans="1:57" x14ac:dyDescent="0.2">
      <c r="A151" s="119"/>
      <c r="B151" s="43">
        <v>1</v>
      </c>
      <c r="C151" s="43" t="s">
        <v>14583</v>
      </c>
      <c r="D151" s="119"/>
      <c r="E151" s="43"/>
      <c r="F151" s="43"/>
      <c r="G151" s="43" t="s">
        <v>12452</v>
      </c>
      <c r="H151" s="43"/>
      <c r="I151" s="43"/>
      <c r="J151" s="43"/>
      <c r="K151" s="43">
        <v>1097</v>
      </c>
      <c r="L151" s="43"/>
      <c r="M151" s="43">
        <v>136</v>
      </c>
      <c r="N151" s="43"/>
      <c r="O151" s="43"/>
      <c r="P151" s="43"/>
      <c r="Q151" s="43">
        <v>7.673</v>
      </c>
      <c r="R151" s="43"/>
      <c r="S151" s="43">
        <v>5.5E-2</v>
      </c>
      <c r="T151" s="43">
        <v>2428.8000000000002</v>
      </c>
      <c r="U151" s="43"/>
      <c r="V151" s="43">
        <v>443</v>
      </c>
      <c r="W151" s="43">
        <v>2368</v>
      </c>
      <c r="X151" s="43"/>
      <c r="Y151" s="43">
        <v>38.799999999999997</v>
      </c>
      <c r="Z151" s="43"/>
      <c r="AA151" s="43"/>
      <c r="AB151" s="43"/>
      <c r="AC151" s="43">
        <v>1.0900000000000001</v>
      </c>
      <c r="AD151" s="43"/>
      <c r="AE151" s="43">
        <v>0.15</v>
      </c>
      <c r="AF151" s="43">
        <v>72</v>
      </c>
      <c r="AG151" s="43"/>
      <c r="AH151" s="43">
        <v>9.9</v>
      </c>
      <c r="AI151" s="43">
        <v>2251.4</v>
      </c>
      <c r="AJ151" s="43"/>
      <c r="AK151" s="43">
        <v>37</v>
      </c>
      <c r="AL151" s="43"/>
      <c r="AM151" s="43"/>
      <c r="AN151" s="43"/>
      <c r="AO151" s="43"/>
      <c r="AP151" s="43"/>
      <c r="AQ151" s="43"/>
      <c r="AR151" s="43"/>
      <c r="AS151" s="43"/>
      <c r="AT151" s="43">
        <v>12.1</v>
      </c>
      <c r="AU151" s="43"/>
      <c r="AV151" s="43">
        <v>0.1</v>
      </c>
      <c r="AW151" s="43">
        <v>35.4</v>
      </c>
      <c r="AX151" s="43">
        <v>0.2</v>
      </c>
      <c r="AY151" s="43"/>
      <c r="AZ151" s="43">
        <v>7</v>
      </c>
      <c r="BA151" s="43"/>
      <c r="BB151" s="43"/>
      <c r="BC151" s="43">
        <v>65.099999999999994</v>
      </c>
      <c r="BD151" s="43" t="s">
        <v>14011</v>
      </c>
      <c r="BE151" s="43"/>
    </row>
    <row r="152" spans="1:57" x14ac:dyDescent="0.2">
      <c r="A152" s="119"/>
      <c r="B152" s="43">
        <v>1</v>
      </c>
      <c r="C152" s="43" t="s">
        <v>14583</v>
      </c>
      <c r="D152" s="119"/>
      <c r="E152" s="43"/>
      <c r="F152" s="43"/>
      <c r="G152" s="43" t="s">
        <v>12452</v>
      </c>
      <c r="H152" s="43"/>
      <c r="I152" s="43"/>
      <c r="J152" s="43"/>
      <c r="K152" s="43">
        <v>1071</v>
      </c>
      <c r="L152" s="43"/>
      <c r="M152" s="43">
        <v>93</v>
      </c>
      <c r="N152" s="43"/>
      <c r="O152" s="43"/>
      <c r="P152" s="43"/>
      <c r="Q152" s="43">
        <v>7.6820000000000004</v>
      </c>
      <c r="R152" s="43"/>
      <c r="S152" s="43">
        <v>3.5000000000000003E-2</v>
      </c>
      <c r="T152" s="43">
        <v>2421.5</v>
      </c>
      <c r="U152" s="43"/>
      <c r="V152" s="43">
        <v>25</v>
      </c>
      <c r="W152" s="43">
        <v>2353.5</v>
      </c>
      <c r="X152" s="43"/>
      <c r="Y152" s="43">
        <v>28.8</v>
      </c>
      <c r="Z152" s="43"/>
      <c r="AA152" s="43"/>
      <c r="AB152" s="43"/>
      <c r="AC152" s="43">
        <v>1.1499999999999999</v>
      </c>
      <c r="AD152" s="43"/>
      <c r="AE152" s="43">
        <v>0.08</v>
      </c>
      <c r="AF152" s="43">
        <v>75.400000000000006</v>
      </c>
      <c r="AG152" s="43"/>
      <c r="AH152" s="43">
        <v>5.5</v>
      </c>
      <c r="AI152" s="43">
        <v>2235.8000000000002</v>
      </c>
      <c r="AJ152" s="43"/>
      <c r="AK152" s="43">
        <v>28.8</v>
      </c>
      <c r="AL152" s="43"/>
      <c r="AM152" s="43"/>
      <c r="AN152" s="43"/>
      <c r="AO152" s="43"/>
      <c r="AP152" s="43"/>
      <c r="AQ152" s="43"/>
      <c r="AR152" s="43"/>
      <c r="AS152" s="43"/>
      <c r="AT152" s="43">
        <v>13.1</v>
      </c>
      <c r="AU152" s="43"/>
      <c r="AV152" s="43">
        <v>0.1</v>
      </c>
      <c r="AW152" s="43">
        <v>35.4</v>
      </c>
      <c r="AX152" s="43">
        <v>0.1</v>
      </c>
      <c r="AY152" s="43"/>
      <c r="AZ152" s="43">
        <v>7</v>
      </c>
      <c r="BA152" s="43"/>
      <c r="BB152" s="43"/>
      <c r="BC152" s="43">
        <v>49.2</v>
      </c>
      <c r="BD152" s="43" t="s">
        <v>14011</v>
      </c>
      <c r="BE152" s="43"/>
    </row>
    <row r="153" spans="1:57" x14ac:dyDescent="0.2">
      <c r="A153" s="119"/>
      <c r="B153" s="43">
        <v>1</v>
      </c>
      <c r="C153" s="43" t="s">
        <v>14583</v>
      </c>
      <c r="D153" s="119"/>
      <c r="E153" s="43"/>
      <c r="F153" s="43"/>
      <c r="G153" s="43" t="s">
        <v>12452</v>
      </c>
      <c r="H153" s="43"/>
      <c r="I153" s="43"/>
      <c r="J153" s="43"/>
      <c r="K153" s="43">
        <v>1672</v>
      </c>
      <c r="L153" s="43"/>
      <c r="M153" s="43">
        <v>141</v>
      </c>
      <c r="N153" s="43"/>
      <c r="O153" s="43"/>
      <c r="P153" s="43"/>
      <c r="Q153" s="43">
        <v>7.5149999999999997</v>
      </c>
      <c r="R153" s="43"/>
      <c r="S153" s="43">
        <v>3.1E-2</v>
      </c>
      <c r="T153" s="43">
        <v>2502</v>
      </c>
      <c r="U153" s="43"/>
      <c r="V153" s="43">
        <v>42.4</v>
      </c>
      <c r="W153" s="43">
        <v>5</v>
      </c>
      <c r="X153" s="43"/>
      <c r="Y153" s="43">
        <v>483</v>
      </c>
      <c r="Z153" s="43"/>
      <c r="AA153" s="43"/>
      <c r="AB153" s="43"/>
      <c r="AC153" s="43">
        <v>0.86</v>
      </c>
      <c r="AD153" s="43"/>
      <c r="AE153" s="43">
        <v>0.05</v>
      </c>
      <c r="AF153" s="43">
        <v>56.5</v>
      </c>
      <c r="AG153" s="43"/>
      <c r="AH153" s="43">
        <v>33</v>
      </c>
      <c r="AI153" s="43">
        <v>2364</v>
      </c>
      <c r="AJ153" s="43"/>
      <c r="AK153" s="43">
        <v>45.7</v>
      </c>
      <c r="AL153" s="43"/>
      <c r="AM153" s="43"/>
      <c r="AN153" s="43"/>
      <c r="AO153" s="43"/>
      <c r="AP153" s="43"/>
      <c r="AQ153" s="43"/>
      <c r="AR153" s="43"/>
      <c r="AS153" s="43"/>
      <c r="AT153" s="43">
        <v>14</v>
      </c>
      <c r="AU153" s="43"/>
      <c r="AV153" s="43">
        <v>0.1</v>
      </c>
      <c r="AW153" s="43">
        <v>35.4</v>
      </c>
      <c r="AX153" s="43">
        <v>0.1</v>
      </c>
      <c r="AY153" s="43"/>
      <c r="AZ153" s="43">
        <v>7</v>
      </c>
      <c r="BA153" s="43"/>
      <c r="BB153" s="43"/>
      <c r="BC153" s="43">
        <v>24.1</v>
      </c>
      <c r="BD153" s="43" t="s">
        <v>14011</v>
      </c>
      <c r="BE153" s="43"/>
    </row>
    <row r="154" spans="1:57" x14ac:dyDescent="0.2">
      <c r="A154" s="119"/>
      <c r="B154" s="43">
        <v>1</v>
      </c>
      <c r="C154" s="43" t="s">
        <v>14583</v>
      </c>
      <c r="D154" s="119"/>
      <c r="E154" s="43"/>
      <c r="F154" s="43"/>
      <c r="G154" s="43" t="s">
        <v>12452</v>
      </c>
      <c r="H154" s="43"/>
      <c r="I154" s="43"/>
      <c r="J154" s="43"/>
      <c r="K154" s="43">
        <v>1601</v>
      </c>
      <c r="L154" s="43"/>
      <c r="M154" s="43">
        <v>56</v>
      </c>
      <c r="N154" s="43"/>
      <c r="O154" s="43"/>
      <c r="P154" s="43"/>
      <c r="Q154" s="43">
        <v>7.5430000000000001</v>
      </c>
      <c r="R154" s="43"/>
      <c r="S154" s="43">
        <v>1.2E-2</v>
      </c>
      <c r="T154" s="43">
        <v>25453</v>
      </c>
      <c r="U154" s="43"/>
      <c r="V154" s="43">
        <v>51</v>
      </c>
      <c r="W154" s="43">
        <v>2521.8000000000002</v>
      </c>
      <c r="X154" s="43"/>
      <c r="Y154" s="43">
        <v>513</v>
      </c>
      <c r="Z154" s="43"/>
      <c r="AA154" s="43"/>
      <c r="AB154" s="43"/>
      <c r="AC154" s="43">
        <v>0.97</v>
      </c>
      <c r="AD154" s="43"/>
      <c r="AE154" s="43">
        <v>0.03</v>
      </c>
      <c r="AF154" s="43">
        <v>633</v>
      </c>
      <c r="AG154" s="43"/>
      <c r="AH154" s="43">
        <v>2.2000000000000002</v>
      </c>
      <c r="AI154" s="43">
        <v>2399</v>
      </c>
      <c r="AJ154" s="43"/>
      <c r="AK154" s="43">
        <v>48.8</v>
      </c>
      <c r="AL154" s="43"/>
      <c r="AM154" s="43"/>
      <c r="AN154" s="43"/>
      <c r="AO154" s="43"/>
      <c r="AP154" s="43"/>
      <c r="AQ154" s="43"/>
      <c r="AR154" s="43"/>
      <c r="AS154" s="43"/>
      <c r="AT154" s="43">
        <v>15</v>
      </c>
      <c r="AU154" s="43"/>
      <c r="AV154" s="43">
        <v>0.2</v>
      </c>
      <c r="AW154" s="43">
        <v>35.5</v>
      </c>
      <c r="AX154" s="43">
        <v>0.1</v>
      </c>
      <c r="AY154" s="43"/>
      <c r="AZ154" s="43">
        <v>7</v>
      </c>
      <c r="BA154" s="43"/>
      <c r="BB154" s="43"/>
      <c r="BC154" s="43" t="s">
        <v>12420</v>
      </c>
      <c r="BD154" s="43" t="s">
        <v>14011</v>
      </c>
      <c r="BE154" s="43"/>
    </row>
    <row r="155" spans="1:57" x14ac:dyDescent="0.2">
      <c r="A155" s="119" t="s">
        <v>14444</v>
      </c>
      <c r="B155" s="43">
        <v>1</v>
      </c>
      <c r="C155" s="43" t="s">
        <v>14538</v>
      </c>
      <c r="D155" s="119" t="s">
        <v>3725</v>
      </c>
      <c r="E155" s="43" t="s">
        <v>3730</v>
      </c>
      <c r="F155" s="43">
        <v>2022</v>
      </c>
      <c r="G155" s="43" t="s">
        <v>12561</v>
      </c>
      <c r="H155" s="43" t="s">
        <v>11553</v>
      </c>
      <c r="I155" s="43" t="s">
        <v>14389</v>
      </c>
      <c r="J155" s="43" t="s">
        <v>14439</v>
      </c>
      <c r="K155" s="43">
        <v>466</v>
      </c>
      <c r="L155" s="43">
        <v>8</v>
      </c>
      <c r="N155" s="204">
        <v>8.27</v>
      </c>
      <c r="O155" s="204">
        <v>0.01</v>
      </c>
      <c r="T155" s="204">
        <v>2915</v>
      </c>
      <c r="U155" s="204">
        <v>49</v>
      </c>
      <c r="W155" s="43">
        <v>2480</v>
      </c>
      <c r="X155" s="43">
        <v>40</v>
      </c>
      <c r="Z155" s="43"/>
      <c r="AA155" s="43"/>
      <c r="AB155" s="43"/>
      <c r="AC155" s="43">
        <v>5.4</v>
      </c>
      <c r="AD155" s="43">
        <v>0.1</v>
      </c>
      <c r="AF155" s="43">
        <v>334</v>
      </c>
      <c r="AG155" s="43">
        <v>9</v>
      </c>
      <c r="AI155" s="43">
        <v>2133</v>
      </c>
      <c r="AJ155" s="43">
        <v>33</v>
      </c>
      <c r="AL155" s="43"/>
      <c r="AM155" s="43"/>
      <c r="AN155" s="43"/>
      <c r="AO155" s="43"/>
      <c r="AP155" s="43"/>
      <c r="AQ155" s="43"/>
      <c r="AR155" s="43"/>
      <c r="AS155" s="43"/>
      <c r="AT155" s="204">
        <v>28.29</v>
      </c>
      <c r="AU155" s="204">
        <v>0.01</v>
      </c>
      <c r="AW155" s="204">
        <v>34.869999999999997</v>
      </c>
      <c r="AX155" s="204">
        <v>0.06</v>
      </c>
      <c r="AY155" s="43"/>
      <c r="AZ155" s="43">
        <v>5</v>
      </c>
      <c r="BA155" s="43">
        <v>1.2999999999999999E-2</v>
      </c>
      <c r="BB155" s="43"/>
      <c r="BC155" s="43">
        <v>1.2E-2</v>
      </c>
      <c r="BD155" s="43" t="s">
        <v>14014</v>
      </c>
      <c r="BE155" s="43"/>
    </row>
    <row r="156" spans="1:57" x14ac:dyDescent="0.2">
      <c r="A156" s="119"/>
      <c r="B156" s="43">
        <v>1</v>
      </c>
      <c r="C156" s="43" t="s">
        <v>14538</v>
      </c>
      <c r="D156" s="119"/>
      <c r="E156" s="43"/>
      <c r="F156" s="43"/>
      <c r="G156" s="43" t="s">
        <v>12571</v>
      </c>
      <c r="H156" s="43" t="s">
        <v>11553</v>
      </c>
      <c r="I156" s="43" t="s">
        <v>14389</v>
      </c>
      <c r="J156" s="43" t="s">
        <v>14439</v>
      </c>
      <c r="K156" s="43">
        <v>466</v>
      </c>
      <c r="L156" s="43">
        <v>8</v>
      </c>
      <c r="N156" s="204">
        <v>8.27</v>
      </c>
      <c r="O156" s="204">
        <v>0.01</v>
      </c>
      <c r="T156" s="204">
        <v>2915</v>
      </c>
      <c r="U156" s="204">
        <v>49</v>
      </c>
      <c r="W156" s="43">
        <v>2480</v>
      </c>
      <c r="X156" s="43">
        <v>40</v>
      </c>
      <c r="Z156" s="43"/>
      <c r="AA156" s="43"/>
      <c r="AB156" s="43"/>
      <c r="AC156" s="43">
        <v>5.4</v>
      </c>
      <c r="AD156" s="43">
        <v>0.1</v>
      </c>
      <c r="AF156" s="43">
        <v>334</v>
      </c>
      <c r="AG156" s="43">
        <v>9</v>
      </c>
      <c r="AI156" s="43">
        <v>2133</v>
      </c>
      <c r="AJ156" s="43">
        <v>33</v>
      </c>
      <c r="AL156" s="43"/>
      <c r="AM156" s="43"/>
      <c r="AN156" s="43"/>
      <c r="AO156" s="43"/>
      <c r="AP156" s="43"/>
      <c r="AQ156" s="43"/>
      <c r="AR156" s="43"/>
      <c r="AS156" s="43"/>
      <c r="AT156" s="204">
        <v>28.29</v>
      </c>
      <c r="AU156" s="204">
        <v>0.01</v>
      </c>
      <c r="AW156" s="204">
        <v>34.869999999999997</v>
      </c>
      <c r="AX156" s="204">
        <v>0.06</v>
      </c>
      <c r="AY156" s="43"/>
      <c r="AZ156" s="43">
        <v>9</v>
      </c>
      <c r="BA156" s="43">
        <v>0.02</v>
      </c>
      <c r="BB156" s="43"/>
      <c r="BC156" s="43">
        <v>1.6E-2</v>
      </c>
      <c r="BD156" s="43" t="s">
        <v>14014</v>
      </c>
      <c r="BE156" s="43"/>
    </row>
    <row r="157" spans="1:57" x14ac:dyDescent="0.2">
      <c r="A157" s="119"/>
      <c r="B157" s="43">
        <v>1</v>
      </c>
      <c r="C157" s="43" t="s">
        <v>14538</v>
      </c>
      <c r="D157" s="119"/>
      <c r="E157" s="43"/>
      <c r="F157" s="43"/>
      <c r="G157" s="43" t="s">
        <v>14013</v>
      </c>
      <c r="H157" s="43" t="s">
        <v>11553</v>
      </c>
      <c r="I157" s="43" t="s">
        <v>14389</v>
      </c>
      <c r="J157" s="43" t="s">
        <v>14439</v>
      </c>
      <c r="K157" s="43">
        <v>466</v>
      </c>
      <c r="L157" s="43">
        <v>8</v>
      </c>
      <c r="N157" s="204">
        <v>8.27</v>
      </c>
      <c r="O157" s="204">
        <v>0.01</v>
      </c>
      <c r="T157" s="204">
        <v>2915</v>
      </c>
      <c r="U157" s="204">
        <v>49</v>
      </c>
      <c r="W157" s="43">
        <v>2480</v>
      </c>
      <c r="X157" s="43">
        <v>40</v>
      </c>
      <c r="Z157" s="43"/>
      <c r="AA157" s="43"/>
      <c r="AB157" s="43"/>
      <c r="AC157" s="43">
        <v>5.4</v>
      </c>
      <c r="AD157" s="43">
        <v>0.1</v>
      </c>
      <c r="AF157" s="43">
        <v>334</v>
      </c>
      <c r="AG157" s="43">
        <v>9</v>
      </c>
      <c r="AI157" s="43">
        <v>2133</v>
      </c>
      <c r="AJ157" s="43">
        <v>33</v>
      </c>
      <c r="AL157" s="43"/>
      <c r="AM157" s="43"/>
      <c r="AN157" s="43"/>
      <c r="AO157" s="43"/>
      <c r="AP157" s="43"/>
      <c r="AQ157" s="43"/>
      <c r="AR157" s="43"/>
      <c r="AS157" s="43"/>
      <c r="AT157" s="204">
        <v>28.29</v>
      </c>
      <c r="AU157" s="204">
        <v>0.01</v>
      </c>
      <c r="AW157" s="204">
        <v>34.869999999999997</v>
      </c>
      <c r="AX157" s="204">
        <v>0.06</v>
      </c>
      <c r="AY157" s="43"/>
      <c r="AZ157" s="43">
        <v>8</v>
      </c>
      <c r="BA157" s="43">
        <v>4.9000000000000002E-2</v>
      </c>
      <c r="BB157" s="43"/>
      <c r="BC157" s="43">
        <v>1.4999999999999999E-2</v>
      </c>
      <c r="BD157" s="43" t="s">
        <v>14014</v>
      </c>
      <c r="BE157" s="43"/>
    </row>
    <row r="158" spans="1:57" x14ac:dyDescent="0.2">
      <c r="A158" s="119" t="s">
        <v>14438</v>
      </c>
      <c r="B158" s="43">
        <v>1</v>
      </c>
      <c r="C158" s="43" t="s">
        <v>200</v>
      </c>
      <c r="D158" s="119"/>
      <c r="E158" s="43"/>
      <c r="F158" s="43"/>
      <c r="G158" s="43" t="s">
        <v>13905</v>
      </c>
      <c r="H158" s="43" t="s">
        <v>11553</v>
      </c>
      <c r="I158" s="43" t="s">
        <v>14389</v>
      </c>
      <c r="J158" s="43" t="s">
        <v>14439</v>
      </c>
      <c r="K158" s="43">
        <v>466</v>
      </c>
      <c r="L158" s="43">
        <v>8</v>
      </c>
      <c r="N158" s="204">
        <v>8.27</v>
      </c>
      <c r="O158" s="204">
        <v>0.01</v>
      </c>
      <c r="T158" s="204">
        <v>2915</v>
      </c>
      <c r="U158" s="204">
        <v>49</v>
      </c>
      <c r="W158" s="43">
        <v>2480</v>
      </c>
      <c r="X158" s="43">
        <v>40</v>
      </c>
      <c r="Z158" s="43"/>
      <c r="AA158" s="43"/>
      <c r="AB158" s="43"/>
      <c r="AC158" s="43">
        <v>5.4</v>
      </c>
      <c r="AD158" s="43">
        <v>0.1</v>
      </c>
      <c r="AF158" s="43">
        <v>334</v>
      </c>
      <c r="AG158" s="43">
        <v>9</v>
      </c>
      <c r="AI158" s="43">
        <v>2133</v>
      </c>
      <c r="AJ158" s="43">
        <v>33</v>
      </c>
      <c r="AL158" s="43"/>
      <c r="AM158" s="43"/>
      <c r="AN158" s="43"/>
      <c r="AO158" s="43"/>
      <c r="AP158" s="43"/>
      <c r="AQ158" s="43"/>
      <c r="AR158" s="43"/>
      <c r="AS158" s="43"/>
      <c r="AT158" s="204">
        <v>28.29</v>
      </c>
      <c r="AU158" s="204">
        <v>0.01</v>
      </c>
      <c r="AW158" s="204">
        <v>34.869999999999997</v>
      </c>
      <c r="AX158" s="204">
        <v>0.06</v>
      </c>
      <c r="AY158" s="43"/>
      <c r="AZ158" s="43">
        <v>8</v>
      </c>
      <c r="BA158" s="43">
        <v>6.0000000000000001E-3</v>
      </c>
      <c r="BB158" s="43"/>
      <c r="BC158" s="43">
        <v>6.0000000000000001E-3</v>
      </c>
      <c r="BD158" s="43" t="s">
        <v>14014</v>
      </c>
      <c r="BE158" s="43"/>
    </row>
    <row r="159" spans="1:57" x14ac:dyDescent="0.2">
      <c r="A159" s="119"/>
      <c r="B159" s="43">
        <v>1</v>
      </c>
      <c r="C159" s="43" t="s">
        <v>14538</v>
      </c>
      <c r="D159" s="119"/>
      <c r="E159" s="43"/>
      <c r="F159" s="43"/>
      <c r="G159" s="43" t="s">
        <v>12561</v>
      </c>
      <c r="H159" s="43" t="s">
        <v>11553</v>
      </c>
      <c r="I159" s="43" t="s">
        <v>14389</v>
      </c>
      <c r="J159" s="43" t="s">
        <v>14439</v>
      </c>
      <c r="K159" s="43">
        <v>499</v>
      </c>
      <c r="L159" s="43">
        <v>9</v>
      </c>
      <c r="N159" s="204">
        <v>8.24</v>
      </c>
      <c r="O159" s="204">
        <v>0.01</v>
      </c>
      <c r="T159" s="204">
        <v>2774</v>
      </c>
      <c r="U159" s="204">
        <v>54</v>
      </c>
      <c r="W159" s="43">
        <v>2350</v>
      </c>
      <c r="X159" s="43">
        <v>44</v>
      </c>
      <c r="Z159" s="43"/>
      <c r="AA159" s="43"/>
      <c r="AB159" s="43"/>
      <c r="AC159" s="43">
        <v>5.2</v>
      </c>
      <c r="AD159" s="43">
        <v>0.2</v>
      </c>
      <c r="AF159" s="43">
        <v>320</v>
      </c>
      <c r="AG159" s="43">
        <v>11</v>
      </c>
      <c r="AI159" s="43">
        <v>2017</v>
      </c>
      <c r="AJ159" s="43">
        <v>36</v>
      </c>
      <c r="AL159" s="43"/>
      <c r="AM159" s="43"/>
      <c r="AN159" s="43"/>
      <c r="AO159" s="43"/>
      <c r="AP159" s="43"/>
      <c r="AQ159" s="43"/>
      <c r="AR159" s="43"/>
      <c r="AS159" s="43"/>
      <c r="AT159" s="204">
        <v>31.72</v>
      </c>
      <c r="AU159" s="204">
        <v>0.06</v>
      </c>
      <c r="AW159" s="204">
        <v>35.630000000000003</v>
      </c>
      <c r="AX159" s="204">
        <v>0.08</v>
      </c>
      <c r="AY159" s="43"/>
      <c r="AZ159" s="43">
        <v>6</v>
      </c>
      <c r="BA159" s="43">
        <v>2E-3</v>
      </c>
      <c r="BB159" s="43"/>
      <c r="BC159" s="43">
        <v>5.0000000000000001E-3</v>
      </c>
      <c r="BD159" s="43" t="s">
        <v>14014</v>
      </c>
      <c r="BE159" s="43"/>
    </row>
    <row r="160" spans="1:57" x14ac:dyDescent="0.2">
      <c r="A160" s="119"/>
      <c r="B160" s="43">
        <v>1</v>
      </c>
      <c r="C160" s="43" t="s">
        <v>14538</v>
      </c>
      <c r="D160" s="119"/>
      <c r="E160" s="43"/>
      <c r="F160" s="43"/>
      <c r="G160" s="43" t="s">
        <v>14013</v>
      </c>
      <c r="H160" s="43" t="s">
        <v>11553</v>
      </c>
      <c r="I160" s="43" t="s">
        <v>14389</v>
      </c>
      <c r="J160" s="43" t="s">
        <v>14439</v>
      </c>
      <c r="K160" s="43">
        <v>499</v>
      </c>
      <c r="L160" s="43">
        <v>9</v>
      </c>
      <c r="N160" s="204">
        <v>8.24</v>
      </c>
      <c r="O160" s="204">
        <v>0.01</v>
      </c>
      <c r="T160" s="204">
        <v>2774</v>
      </c>
      <c r="U160" s="204">
        <v>54</v>
      </c>
      <c r="W160" s="43">
        <v>2350</v>
      </c>
      <c r="X160" s="43">
        <v>44</v>
      </c>
      <c r="Z160" s="43"/>
      <c r="AA160" s="43"/>
      <c r="AB160" s="43"/>
      <c r="AC160" s="43">
        <v>5.2</v>
      </c>
      <c r="AD160" s="43">
        <v>0.2</v>
      </c>
      <c r="AF160" s="43">
        <v>320</v>
      </c>
      <c r="AG160" s="43">
        <v>11</v>
      </c>
      <c r="AI160" s="43">
        <v>2017</v>
      </c>
      <c r="AJ160" s="43">
        <v>36</v>
      </c>
      <c r="AL160" s="43"/>
      <c r="AM160" s="43"/>
      <c r="AN160" s="43"/>
      <c r="AO160" s="43"/>
      <c r="AP160" s="43"/>
      <c r="AQ160" s="43"/>
      <c r="AR160" s="43"/>
      <c r="AS160" s="43"/>
      <c r="AT160" s="204">
        <v>31.72</v>
      </c>
      <c r="AU160" s="204">
        <v>0.06</v>
      </c>
      <c r="AW160" s="204">
        <v>35.630000000000003</v>
      </c>
      <c r="AX160" s="204">
        <v>0.08</v>
      </c>
      <c r="AY160" s="43"/>
      <c r="AZ160" s="43">
        <v>8</v>
      </c>
      <c r="BA160" s="43">
        <v>1.7999999999999999E-2</v>
      </c>
      <c r="BB160" s="43"/>
      <c r="BC160" s="43">
        <v>6.0000000000000001E-3</v>
      </c>
      <c r="BD160" s="43" t="s">
        <v>14014</v>
      </c>
      <c r="BE160" s="43"/>
    </row>
    <row r="161" spans="1:57" x14ac:dyDescent="0.2">
      <c r="A161" s="119" t="s">
        <v>14438</v>
      </c>
      <c r="B161" s="43">
        <v>1</v>
      </c>
      <c r="C161" s="43" t="s">
        <v>200</v>
      </c>
      <c r="D161" s="119"/>
      <c r="E161" s="43"/>
      <c r="F161" s="43"/>
      <c r="G161" s="43" t="s">
        <v>13905</v>
      </c>
      <c r="H161" s="43" t="s">
        <v>11553</v>
      </c>
      <c r="I161" s="43" t="s">
        <v>14389</v>
      </c>
      <c r="J161" s="43" t="s">
        <v>14439</v>
      </c>
      <c r="K161" s="43">
        <v>499</v>
      </c>
      <c r="L161" s="43">
        <v>9</v>
      </c>
      <c r="N161" s="204">
        <v>8.24</v>
      </c>
      <c r="O161" s="204">
        <v>0.01</v>
      </c>
      <c r="T161" s="204">
        <v>2774</v>
      </c>
      <c r="U161" s="204">
        <v>54</v>
      </c>
      <c r="W161" s="43">
        <v>2350</v>
      </c>
      <c r="X161" s="43">
        <v>44</v>
      </c>
      <c r="Z161" s="43"/>
      <c r="AA161" s="43"/>
      <c r="AB161" s="43"/>
      <c r="AC161" s="43">
        <v>5.2</v>
      </c>
      <c r="AD161" s="43">
        <v>0.2</v>
      </c>
      <c r="AF161" s="43">
        <v>320</v>
      </c>
      <c r="AG161" s="43">
        <v>11</v>
      </c>
      <c r="AI161" s="43">
        <v>2017</v>
      </c>
      <c r="AJ161" s="43">
        <v>36</v>
      </c>
      <c r="AL161" s="43"/>
      <c r="AM161" s="43"/>
      <c r="AN161" s="43"/>
      <c r="AO161" s="43"/>
      <c r="AP161" s="43"/>
      <c r="AQ161" s="43"/>
      <c r="AR161" s="43"/>
      <c r="AS161" s="43"/>
      <c r="AT161" s="204">
        <v>31.72</v>
      </c>
      <c r="AU161" s="204">
        <v>0.06</v>
      </c>
      <c r="AW161" s="204">
        <v>35.630000000000003</v>
      </c>
      <c r="AX161" s="204">
        <v>0.08</v>
      </c>
      <c r="AY161" s="43"/>
      <c r="AZ161" s="43">
        <v>8</v>
      </c>
      <c r="BA161" s="43">
        <v>1E-3</v>
      </c>
      <c r="BB161" s="43"/>
      <c r="BC161" s="43">
        <v>4.0000000000000001E-3</v>
      </c>
      <c r="BD161" s="43" t="s">
        <v>14014</v>
      </c>
      <c r="BE161" s="43"/>
    </row>
    <row r="162" spans="1:57" x14ac:dyDescent="0.2">
      <c r="A162" s="119"/>
      <c r="B162" s="43">
        <v>1</v>
      </c>
      <c r="C162" s="43" t="s">
        <v>14538</v>
      </c>
      <c r="D162" s="119"/>
      <c r="E162" s="43"/>
      <c r="F162" s="43"/>
      <c r="G162" s="43" t="s">
        <v>12561</v>
      </c>
      <c r="H162" s="43" t="s">
        <v>11553</v>
      </c>
      <c r="I162" s="43" t="s">
        <v>14389</v>
      </c>
      <c r="J162" s="43" t="s">
        <v>14439</v>
      </c>
      <c r="K162" s="43">
        <v>925</v>
      </c>
      <c r="L162" s="43">
        <v>15</v>
      </c>
      <c r="N162" s="204">
        <v>8.0399999999999991</v>
      </c>
      <c r="O162" s="204">
        <v>0.01</v>
      </c>
      <c r="T162" s="204">
        <v>2939</v>
      </c>
      <c r="U162" s="204">
        <v>46</v>
      </c>
      <c r="W162" s="43">
        <v>2645</v>
      </c>
      <c r="X162" s="43">
        <v>44</v>
      </c>
      <c r="Z162" s="43"/>
      <c r="AA162" s="43"/>
      <c r="AB162" s="43"/>
      <c r="AC162" s="43">
        <v>3.5</v>
      </c>
      <c r="AD162" s="43">
        <v>0.1</v>
      </c>
      <c r="AF162" s="43">
        <v>217</v>
      </c>
      <c r="AG162" s="43">
        <v>6</v>
      </c>
      <c r="AI162" s="43">
        <v>2424</v>
      </c>
      <c r="AJ162" s="43">
        <v>35</v>
      </c>
      <c r="AL162" s="43"/>
      <c r="AM162" s="43"/>
      <c r="AN162" s="43"/>
      <c r="AO162" s="43"/>
      <c r="AP162" s="43"/>
      <c r="AQ162" s="43"/>
      <c r="AR162" s="43"/>
      <c r="AS162" s="43"/>
      <c r="AT162" s="204">
        <v>27.88</v>
      </c>
      <c r="AU162" s="204">
        <v>0.02</v>
      </c>
      <c r="AW162" s="204">
        <v>35.44</v>
      </c>
      <c r="AX162" s="204">
        <v>0.05</v>
      </c>
      <c r="AY162" s="43"/>
      <c r="AZ162" s="43">
        <v>13</v>
      </c>
      <c r="BA162" s="43">
        <v>3.6999999999999998E-2</v>
      </c>
      <c r="BB162" s="43"/>
      <c r="BC162" s="43">
        <v>3.9E-2</v>
      </c>
      <c r="BD162" s="43" t="s">
        <v>14014</v>
      </c>
      <c r="BE162" s="43"/>
    </row>
    <row r="163" spans="1:57" x14ac:dyDescent="0.2">
      <c r="A163" s="119"/>
      <c r="B163" s="43">
        <v>1</v>
      </c>
      <c r="C163" s="43" t="s">
        <v>14538</v>
      </c>
      <c r="D163" s="119"/>
      <c r="E163" s="43"/>
      <c r="F163" s="43"/>
      <c r="G163" s="43" t="s">
        <v>12571</v>
      </c>
      <c r="H163" s="43" t="s">
        <v>11553</v>
      </c>
      <c r="I163" s="43" t="s">
        <v>14389</v>
      </c>
      <c r="J163" s="43" t="s">
        <v>14439</v>
      </c>
      <c r="K163" s="43">
        <v>925</v>
      </c>
      <c r="L163" s="43">
        <v>15</v>
      </c>
      <c r="N163" s="204">
        <v>8.0399999999999991</v>
      </c>
      <c r="O163" s="204">
        <v>0.01</v>
      </c>
      <c r="T163" s="204">
        <v>2939</v>
      </c>
      <c r="U163" s="204">
        <v>46</v>
      </c>
      <c r="W163" s="43">
        <v>2645</v>
      </c>
      <c r="X163" s="43">
        <v>44</v>
      </c>
      <c r="Z163" s="43"/>
      <c r="AA163" s="43"/>
      <c r="AB163" s="43"/>
      <c r="AC163" s="43">
        <v>3.5</v>
      </c>
      <c r="AD163" s="43">
        <v>0.1</v>
      </c>
      <c r="AF163" s="43">
        <v>217</v>
      </c>
      <c r="AG163" s="43">
        <v>6</v>
      </c>
      <c r="AI163" s="43">
        <v>2424</v>
      </c>
      <c r="AJ163" s="43">
        <v>35</v>
      </c>
      <c r="AL163" s="43"/>
      <c r="AM163" s="43"/>
      <c r="AN163" s="43"/>
      <c r="AO163" s="43"/>
      <c r="AP163" s="43"/>
      <c r="AQ163" s="43"/>
      <c r="AR163" s="43"/>
      <c r="AS163" s="43"/>
      <c r="AT163" s="204">
        <v>27.88</v>
      </c>
      <c r="AU163" s="204">
        <v>0.02</v>
      </c>
      <c r="AW163" s="204">
        <v>35.44</v>
      </c>
      <c r="AX163" s="204">
        <v>0.05</v>
      </c>
      <c r="AY163" s="43"/>
      <c r="AZ163" s="43">
        <v>8</v>
      </c>
      <c r="BA163" s="43">
        <v>2.5000000000000001E-2</v>
      </c>
      <c r="BB163" s="43"/>
      <c r="BC163" s="43">
        <v>0.01</v>
      </c>
      <c r="BD163" s="43" t="s">
        <v>14014</v>
      </c>
      <c r="BE163" s="43"/>
    </row>
    <row r="164" spans="1:57" x14ac:dyDescent="0.2">
      <c r="A164" s="119"/>
      <c r="B164" s="43">
        <v>1</v>
      </c>
      <c r="C164" s="43" t="s">
        <v>14538</v>
      </c>
      <c r="D164" s="119"/>
      <c r="E164" s="43"/>
      <c r="F164" s="43"/>
      <c r="G164" s="43" t="s">
        <v>14013</v>
      </c>
      <c r="H164" s="43" t="s">
        <v>11553</v>
      </c>
      <c r="I164" s="43" t="s">
        <v>14389</v>
      </c>
      <c r="J164" s="43" t="s">
        <v>14439</v>
      </c>
      <c r="K164" s="43">
        <v>925</v>
      </c>
      <c r="L164" s="43">
        <v>15</v>
      </c>
      <c r="N164" s="204">
        <v>8.0399999999999991</v>
      </c>
      <c r="O164" s="204">
        <v>0.01</v>
      </c>
      <c r="T164" s="204">
        <v>2939</v>
      </c>
      <c r="U164" s="204">
        <v>46</v>
      </c>
      <c r="W164" s="43">
        <v>2645</v>
      </c>
      <c r="X164" s="43">
        <v>44</v>
      </c>
      <c r="Z164" s="43"/>
      <c r="AA164" s="43"/>
      <c r="AB164" s="43"/>
      <c r="AC164" s="43">
        <v>3.5</v>
      </c>
      <c r="AD164" s="43">
        <v>0.1</v>
      </c>
      <c r="AF164" s="43">
        <v>217</v>
      </c>
      <c r="AG164" s="43">
        <v>6</v>
      </c>
      <c r="AI164" s="43">
        <v>2424</v>
      </c>
      <c r="AJ164" s="43">
        <v>35</v>
      </c>
      <c r="AL164" s="43"/>
      <c r="AM164" s="43"/>
      <c r="AN164" s="43"/>
      <c r="AO164" s="43"/>
      <c r="AP164" s="43"/>
      <c r="AQ164" s="43"/>
      <c r="AR164" s="43"/>
      <c r="AS164" s="43"/>
      <c r="AT164" s="204">
        <v>27.88</v>
      </c>
      <c r="AU164" s="204">
        <v>0.02</v>
      </c>
      <c r="AW164" s="204">
        <v>35.44</v>
      </c>
      <c r="AX164" s="204">
        <v>0.05</v>
      </c>
      <c r="AY164" s="43"/>
      <c r="AZ164" s="43">
        <v>8</v>
      </c>
      <c r="BA164" s="43">
        <v>3.2000000000000001E-2</v>
      </c>
      <c r="BB164" s="43"/>
      <c r="BC164" s="43">
        <v>1.4999999999999999E-2</v>
      </c>
      <c r="BD164" s="43" t="s">
        <v>14014</v>
      </c>
      <c r="BE164" s="43"/>
    </row>
    <row r="165" spans="1:57" x14ac:dyDescent="0.2">
      <c r="A165" s="119" t="s">
        <v>14438</v>
      </c>
      <c r="B165" s="43">
        <v>1</v>
      </c>
      <c r="C165" s="43" t="s">
        <v>200</v>
      </c>
      <c r="D165" s="119"/>
      <c r="E165" s="43"/>
      <c r="F165" s="43"/>
      <c r="G165" s="43" t="s">
        <v>13905</v>
      </c>
      <c r="H165" s="43" t="s">
        <v>11553</v>
      </c>
      <c r="I165" s="43" t="s">
        <v>14389</v>
      </c>
      <c r="J165" s="43" t="s">
        <v>14439</v>
      </c>
      <c r="K165" s="43">
        <v>925</v>
      </c>
      <c r="L165" s="43">
        <v>15</v>
      </c>
      <c r="N165" s="204">
        <v>8.0399999999999991</v>
      </c>
      <c r="O165" s="204">
        <v>0.01</v>
      </c>
      <c r="T165" s="204">
        <v>2939</v>
      </c>
      <c r="U165" s="204">
        <v>46</v>
      </c>
      <c r="W165" s="43">
        <v>2645</v>
      </c>
      <c r="X165" s="43">
        <v>44</v>
      </c>
      <c r="Z165" s="43"/>
      <c r="AA165" s="43"/>
      <c r="AB165" s="43"/>
      <c r="AC165" s="43">
        <v>3.5</v>
      </c>
      <c r="AD165" s="43">
        <v>0.1</v>
      </c>
      <c r="AF165" s="43">
        <v>217</v>
      </c>
      <c r="AG165" s="43">
        <v>6</v>
      </c>
      <c r="AI165" s="43">
        <v>2424</v>
      </c>
      <c r="AJ165" s="43">
        <v>35</v>
      </c>
      <c r="AL165" s="43"/>
      <c r="AM165" s="43"/>
      <c r="AN165" s="43"/>
      <c r="AO165" s="43"/>
      <c r="AP165" s="43"/>
      <c r="AQ165" s="43"/>
      <c r="AR165" s="43"/>
      <c r="AS165" s="43"/>
      <c r="AT165" s="204">
        <v>27.88</v>
      </c>
      <c r="AU165" s="204">
        <v>0.02</v>
      </c>
      <c r="AW165" s="204">
        <v>35.44</v>
      </c>
      <c r="AX165" s="204">
        <v>0.05</v>
      </c>
      <c r="AY165" s="43"/>
      <c r="AZ165" s="43">
        <v>9</v>
      </c>
      <c r="BA165" s="43">
        <v>2E-3</v>
      </c>
      <c r="BB165" s="43"/>
      <c r="BC165" s="43">
        <v>6.0000000000000001E-3</v>
      </c>
      <c r="BD165" s="43" t="s">
        <v>14014</v>
      </c>
      <c r="BE165" s="43"/>
    </row>
    <row r="166" spans="1:57" x14ac:dyDescent="0.2">
      <c r="A166" s="119"/>
      <c r="B166" s="43">
        <v>1</v>
      </c>
      <c r="C166" s="43" t="s">
        <v>14538</v>
      </c>
      <c r="D166" s="119"/>
      <c r="E166" s="43"/>
      <c r="F166" s="43"/>
      <c r="G166" s="43" t="s">
        <v>12561</v>
      </c>
      <c r="H166" s="43" t="s">
        <v>11553</v>
      </c>
      <c r="I166" s="43" t="s">
        <v>14389</v>
      </c>
      <c r="J166" s="43" t="s">
        <v>14439</v>
      </c>
      <c r="K166" s="43">
        <v>885</v>
      </c>
      <c r="L166" s="43">
        <v>12</v>
      </c>
      <c r="N166" s="204">
        <v>8.1199999999999992</v>
      </c>
      <c r="O166" s="204">
        <v>0.01</v>
      </c>
      <c r="T166" s="204">
        <v>3083</v>
      </c>
      <c r="U166" s="204">
        <v>40</v>
      </c>
      <c r="W166" s="43">
        <v>2755</v>
      </c>
      <c r="X166" s="43">
        <v>37</v>
      </c>
      <c r="Z166" s="43"/>
      <c r="AA166" s="43"/>
      <c r="AB166" s="43"/>
      <c r="AC166" s="43">
        <v>4.3</v>
      </c>
      <c r="AD166" s="43">
        <v>0.1</v>
      </c>
      <c r="AF166" s="43">
        <v>265</v>
      </c>
      <c r="AG166" s="43">
        <v>4</v>
      </c>
      <c r="AI166" s="43">
        <v>2468</v>
      </c>
      <c r="AJ166" s="43">
        <v>35</v>
      </c>
      <c r="AL166" s="43"/>
      <c r="AM166" s="43"/>
      <c r="AN166" s="43"/>
      <c r="AO166" s="43"/>
      <c r="AP166" s="43"/>
      <c r="AQ166" s="43"/>
      <c r="AR166" s="43"/>
      <c r="AS166" s="43"/>
      <c r="AT166" s="204">
        <v>30.83</v>
      </c>
      <c r="AU166" s="204">
        <v>0.02</v>
      </c>
      <c r="AW166" s="204">
        <v>35.99</v>
      </c>
      <c r="AX166" s="204">
        <v>0.06</v>
      </c>
      <c r="AY166" s="43"/>
      <c r="AZ166" s="43">
        <v>7</v>
      </c>
      <c r="BA166" s="43">
        <v>8.0000000000000002E-3</v>
      </c>
      <c r="BB166" s="43"/>
      <c r="BC166" s="43">
        <v>7.0000000000000001E-3</v>
      </c>
      <c r="BD166" s="43" t="s">
        <v>14014</v>
      </c>
      <c r="BE166" s="43"/>
    </row>
    <row r="167" spans="1:57" x14ac:dyDescent="0.2">
      <c r="A167" s="119"/>
      <c r="B167" s="43">
        <v>1</v>
      </c>
      <c r="C167" s="43" t="s">
        <v>14538</v>
      </c>
      <c r="D167" s="119"/>
      <c r="E167" s="43"/>
      <c r="F167" s="43"/>
      <c r="G167" s="43" t="s">
        <v>12571</v>
      </c>
      <c r="H167" s="43" t="s">
        <v>11553</v>
      </c>
      <c r="I167" s="43" t="s">
        <v>14389</v>
      </c>
      <c r="J167" s="43" t="s">
        <v>14439</v>
      </c>
      <c r="K167" s="43">
        <v>885</v>
      </c>
      <c r="L167" s="43">
        <v>12</v>
      </c>
      <c r="N167" s="204">
        <v>8.1199999999999992</v>
      </c>
      <c r="O167" s="204">
        <v>0.01</v>
      </c>
      <c r="T167" s="204">
        <v>3083</v>
      </c>
      <c r="U167" s="204">
        <v>40</v>
      </c>
      <c r="W167" s="43">
        <v>2755</v>
      </c>
      <c r="X167" s="43">
        <v>37</v>
      </c>
      <c r="Z167" s="43"/>
      <c r="AA167" s="43"/>
      <c r="AB167" s="43"/>
      <c r="AC167" s="43">
        <v>4.3</v>
      </c>
      <c r="AD167" s="43">
        <v>0.1</v>
      </c>
      <c r="AF167" s="43">
        <v>265</v>
      </c>
      <c r="AG167" s="43">
        <v>4</v>
      </c>
      <c r="AI167" s="43">
        <v>2468</v>
      </c>
      <c r="AJ167" s="43">
        <v>35</v>
      </c>
      <c r="AL167" s="43"/>
      <c r="AM167" s="43"/>
      <c r="AN167" s="43"/>
      <c r="AO167" s="43"/>
      <c r="AP167" s="43"/>
      <c r="AQ167" s="43"/>
      <c r="AR167" s="43"/>
      <c r="AS167" s="43"/>
      <c r="AT167" s="204">
        <v>30.83</v>
      </c>
      <c r="AU167" s="204">
        <v>0.02</v>
      </c>
      <c r="AW167" s="204">
        <v>35.99</v>
      </c>
      <c r="AX167" s="204">
        <v>0.06</v>
      </c>
      <c r="AY167" s="43"/>
      <c r="AZ167" s="43">
        <v>4</v>
      </c>
      <c r="BA167" s="43">
        <v>6.0000000000000001E-3</v>
      </c>
      <c r="BB167" s="43"/>
      <c r="BC167" s="43">
        <v>8.0000000000000002E-3</v>
      </c>
      <c r="BD167" s="43" t="s">
        <v>14014</v>
      </c>
      <c r="BE167" s="43"/>
    </row>
    <row r="168" spans="1:57" x14ac:dyDescent="0.2">
      <c r="B168" s="43">
        <v>1</v>
      </c>
      <c r="C168" s="43" t="s">
        <v>14538</v>
      </c>
      <c r="D168" s="119"/>
      <c r="E168" s="43"/>
      <c r="F168" s="43"/>
      <c r="G168" s="43" t="s">
        <v>14013</v>
      </c>
      <c r="H168" s="43" t="s">
        <v>11553</v>
      </c>
      <c r="I168" s="43" t="s">
        <v>14389</v>
      </c>
      <c r="J168" s="43" t="s">
        <v>14439</v>
      </c>
      <c r="K168" s="43">
        <v>885</v>
      </c>
      <c r="L168" s="43">
        <v>12</v>
      </c>
      <c r="N168" s="204">
        <v>8.1199999999999992</v>
      </c>
      <c r="O168" s="204">
        <v>0.01</v>
      </c>
      <c r="T168" s="204">
        <v>3083</v>
      </c>
      <c r="U168" s="204">
        <v>40</v>
      </c>
      <c r="W168" s="43">
        <v>2755</v>
      </c>
      <c r="X168" s="43">
        <v>37</v>
      </c>
      <c r="Z168" s="43"/>
      <c r="AA168" s="43"/>
      <c r="AB168" s="43"/>
      <c r="AC168" s="43">
        <v>4.3</v>
      </c>
      <c r="AD168" s="43">
        <v>0.1</v>
      </c>
      <c r="AF168" s="43">
        <v>265</v>
      </c>
      <c r="AG168" s="43">
        <v>4</v>
      </c>
      <c r="AI168" s="43">
        <v>2468</v>
      </c>
      <c r="AJ168" s="43">
        <v>35</v>
      </c>
      <c r="AL168" s="43"/>
      <c r="AM168" s="43"/>
      <c r="AN168" s="43"/>
      <c r="AO168" s="43"/>
      <c r="AP168" s="43"/>
      <c r="AQ168" s="43"/>
      <c r="AR168" s="43"/>
      <c r="AS168" s="43"/>
      <c r="AT168" s="204">
        <v>30.83</v>
      </c>
      <c r="AU168" s="204">
        <v>0.02</v>
      </c>
      <c r="AW168" s="204">
        <v>35.99</v>
      </c>
      <c r="AX168" s="204">
        <v>0.06</v>
      </c>
      <c r="AY168" s="43"/>
      <c r="AZ168" s="43">
        <v>6</v>
      </c>
      <c r="BA168" s="43">
        <v>1.9E-2</v>
      </c>
      <c r="BB168" s="43"/>
      <c r="BC168" s="43">
        <v>8.0000000000000002E-3</v>
      </c>
      <c r="BD168" s="43" t="s">
        <v>14014</v>
      </c>
      <c r="BE168" s="43"/>
    </row>
    <row r="169" spans="1:57" x14ac:dyDescent="0.2">
      <c r="A169" s="119" t="s">
        <v>14438</v>
      </c>
      <c r="B169" s="43">
        <v>1</v>
      </c>
      <c r="C169" s="43" t="s">
        <v>200</v>
      </c>
      <c r="D169" s="119"/>
      <c r="E169" s="43"/>
      <c r="F169" s="43"/>
      <c r="G169" s="43" t="s">
        <v>13905</v>
      </c>
      <c r="H169" s="43" t="s">
        <v>11553</v>
      </c>
      <c r="I169" s="43" t="s">
        <v>14389</v>
      </c>
      <c r="J169" s="43" t="s">
        <v>14439</v>
      </c>
      <c r="K169" s="43">
        <v>885</v>
      </c>
      <c r="L169" s="43">
        <v>12</v>
      </c>
      <c r="N169" s="204">
        <v>8.1199999999999992</v>
      </c>
      <c r="O169" s="204">
        <v>0.01</v>
      </c>
      <c r="T169" s="204">
        <v>3083</v>
      </c>
      <c r="U169" s="204">
        <v>40</v>
      </c>
      <c r="W169" s="43">
        <v>2755</v>
      </c>
      <c r="X169" s="43">
        <v>37</v>
      </c>
      <c r="Z169" s="43"/>
      <c r="AA169" s="43"/>
      <c r="AB169" s="43"/>
      <c r="AC169" s="43">
        <v>4.3</v>
      </c>
      <c r="AD169" s="43">
        <v>0.1</v>
      </c>
      <c r="AF169" s="43">
        <v>265</v>
      </c>
      <c r="AG169" s="43">
        <v>4</v>
      </c>
      <c r="AI169" s="43">
        <v>2468</v>
      </c>
      <c r="AJ169" s="43">
        <v>35</v>
      </c>
      <c r="AL169" s="43"/>
      <c r="AM169" s="43"/>
      <c r="AN169" s="43"/>
      <c r="AO169" s="43"/>
      <c r="AP169" s="43"/>
      <c r="AQ169" s="43"/>
      <c r="AR169" s="43"/>
      <c r="AS169" s="43"/>
      <c r="AT169" s="204">
        <v>30.83</v>
      </c>
      <c r="AU169" s="204">
        <v>0.02</v>
      </c>
      <c r="AW169" s="204">
        <v>35.99</v>
      </c>
      <c r="AX169" s="204">
        <v>0.06</v>
      </c>
      <c r="AY169" s="43"/>
      <c r="AZ169" s="43">
        <v>5</v>
      </c>
      <c r="BA169" s="43">
        <v>5.0000000000000001E-3</v>
      </c>
      <c r="BB169" s="43"/>
      <c r="BC169" s="43">
        <v>8.0000000000000002E-3</v>
      </c>
      <c r="BD169" s="43" t="s">
        <v>14014</v>
      </c>
      <c r="BE169" s="43"/>
    </row>
    <row r="170" spans="1:57" x14ac:dyDescent="0.2">
      <c r="A170" s="119"/>
      <c r="B170" s="43">
        <v>1</v>
      </c>
      <c r="C170" s="43" t="s">
        <v>14538</v>
      </c>
      <c r="D170" s="119"/>
      <c r="E170" s="43"/>
      <c r="F170" s="43"/>
      <c r="G170" s="43" t="s">
        <v>12561</v>
      </c>
      <c r="H170" s="43" t="s">
        <v>11553</v>
      </c>
      <c r="I170" s="43" t="s">
        <v>14389</v>
      </c>
      <c r="J170" s="43" t="s">
        <v>14439</v>
      </c>
      <c r="K170" s="43">
        <v>2807</v>
      </c>
      <c r="L170" s="43">
        <v>119</v>
      </c>
      <c r="N170" s="204">
        <v>7.62</v>
      </c>
      <c r="O170" s="204">
        <v>0.01</v>
      </c>
      <c r="T170" s="204">
        <v>2907</v>
      </c>
      <c r="U170" s="204">
        <v>81</v>
      </c>
      <c r="W170" s="43">
        <v>2861</v>
      </c>
      <c r="X170" s="43">
        <v>82</v>
      </c>
      <c r="Z170" s="43"/>
      <c r="AA170" s="43"/>
      <c r="AB170" s="43"/>
      <c r="AC170" s="43">
        <v>1.4</v>
      </c>
      <c r="AD170" s="43">
        <v>0</v>
      </c>
      <c r="AF170" s="43">
        <v>90</v>
      </c>
      <c r="AG170" s="43">
        <v>3</v>
      </c>
      <c r="AI170" s="43">
        <v>2697</v>
      </c>
      <c r="AJ170" s="43">
        <v>77</v>
      </c>
      <c r="AL170" s="43"/>
      <c r="AM170" s="43"/>
      <c r="AN170" s="43"/>
      <c r="AO170" s="43"/>
      <c r="AP170" s="43"/>
      <c r="AQ170" s="43"/>
      <c r="AR170" s="43"/>
      <c r="AS170" s="43"/>
      <c r="AT170" s="204">
        <v>28.17</v>
      </c>
      <c r="AU170" s="204">
        <v>0.02</v>
      </c>
      <c r="AW170" s="204">
        <v>35.75</v>
      </c>
      <c r="AX170" s="204">
        <v>0.05</v>
      </c>
      <c r="AY170" s="43"/>
      <c r="AZ170" s="43">
        <v>10</v>
      </c>
      <c r="BA170" s="43">
        <v>0.124</v>
      </c>
      <c r="BB170" s="43"/>
      <c r="BC170" s="43">
        <v>4.2999999999999997E-2</v>
      </c>
      <c r="BD170" s="43" t="s">
        <v>14014</v>
      </c>
      <c r="BE170" s="43"/>
    </row>
    <row r="171" spans="1:57" x14ac:dyDescent="0.2">
      <c r="A171" s="119"/>
      <c r="B171" s="43">
        <v>1</v>
      </c>
      <c r="C171" s="43" t="s">
        <v>14538</v>
      </c>
      <c r="D171" s="119"/>
      <c r="E171" s="43"/>
      <c r="F171" s="43"/>
      <c r="G171" s="43" t="s">
        <v>12571</v>
      </c>
      <c r="H171" s="43" t="s">
        <v>11553</v>
      </c>
      <c r="I171" s="43" t="s">
        <v>14389</v>
      </c>
      <c r="J171" s="43" t="s">
        <v>14439</v>
      </c>
      <c r="K171" s="43">
        <v>2807</v>
      </c>
      <c r="L171" s="43">
        <v>119</v>
      </c>
      <c r="N171" s="204">
        <v>7.62</v>
      </c>
      <c r="O171" s="204">
        <v>0.01</v>
      </c>
      <c r="T171" s="204">
        <v>2907</v>
      </c>
      <c r="U171" s="204">
        <v>81</v>
      </c>
      <c r="W171" s="43">
        <v>2861</v>
      </c>
      <c r="X171" s="43">
        <v>82</v>
      </c>
      <c r="Z171" s="43"/>
      <c r="AA171" s="43"/>
      <c r="AB171" s="43"/>
      <c r="AC171" s="43">
        <v>1.4</v>
      </c>
      <c r="AD171" s="43">
        <v>0</v>
      </c>
      <c r="AF171" s="43">
        <v>90</v>
      </c>
      <c r="AG171" s="43">
        <v>3</v>
      </c>
      <c r="AI171" s="43">
        <v>2697</v>
      </c>
      <c r="AJ171" s="43">
        <v>77</v>
      </c>
      <c r="AL171" s="43"/>
      <c r="AM171" s="43"/>
      <c r="AN171" s="43"/>
      <c r="AO171" s="43"/>
      <c r="AP171" s="43"/>
      <c r="AQ171" s="43"/>
      <c r="AR171" s="43"/>
      <c r="AS171" s="43"/>
      <c r="AT171" s="204">
        <v>28.17</v>
      </c>
      <c r="AU171" s="204">
        <v>0.02</v>
      </c>
      <c r="AW171" s="204">
        <v>35.75</v>
      </c>
      <c r="AX171" s="204">
        <v>0.05</v>
      </c>
      <c r="AY171" s="43"/>
      <c r="AZ171" s="43">
        <v>8</v>
      </c>
      <c r="BA171" s="43">
        <v>6.5000000000000002E-2</v>
      </c>
      <c r="BB171" s="43"/>
      <c r="BC171" s="43">
        <v>2.1999999999999999E-2</v>
      </c>
      <c r="BD171" s="43" t="s">
        <v>14014</v>
      </c>
      <c r="BE171" s="43"/>
    </row>
    <row r="172" spans="1:57" x14ac:dyDescent="0.2">
      <c r="A172" s="119"/>
      <c r="B172" s="43">
        <v>1</v>
      </c>
      <c r="C172" s="43" t="s">
        <v>14538</v>
      </c>
      <c r="D172" s="119"/>
      <c r="E172" s="43"/>
      <c r="F172" s="43"/>
      <c r="G172" s="43" t="s">
        <v>14013</v>
      </c>
      <c r="H172" s="43" t="s">
        <v>11553</v>
      </c>
      <c r="I172" s="43" t="s">
        <v>14389</v>
      </c>
      <c r="J172" s="43" t="s">
        <v>14439</v>
      </c>
      <c r="K172" s="43">
        <v>2807</v>
      </c>
      <c r="L172" s="43">
        <v>119</v>
      </c>
      <c r="N172" s="204">
        <v>7.62</v>
      </c>
      <c r="O172" s="204">
        <v>0.01</v>
      </c>
      <c r="T172" s="204">
        <v>2907</v>
      </c>
      <c r="U172" s="204">
        <v>81</v>
      </c>
      <c r="W172" s="43">
        <v>2861</v>
      </c>
      <c r="X172" s="43">
        <v>82</v>
      </c>
      <c r="Z172" s="43"/>
      <c r="AA172" s="43"/>
      <c r="AB172" s="43"/>
      <c r="AC172" s="43">
        <v>1.4</v>
      </c>
      <c r="AD172" s="43">
        <v>0</v>
      </c>
      <c r="AF172" s="43">
        <v>90</v>
      </c>
      <c r="AG172" s="43">
        <v>3</v>
      </c>
      <c r="AI172" s="43">
        <v>2697</v>
      </c>
      <c r="AJ172" s="43">
        <v>77</v>
      </c>
      <c r="AL172" s="43"/>
      <c r="AM172" s="43"/>
      <c r="AN172" s="43"/>
      <c r="AO172" s="43"/>
      <c r="AP172" s="43"/>
      <c r="AQ172" s="43"/>
      <c r="AR172" s="43"/>
      <c r="AS172" s="43"/>
      <c r="AT172" s="204">
        <v>28.17</v>
      </c>
      <c r="AU172" s="204">
        <v>0.02</v>
      </c>
      <c r="AW172" s="204">
        <v>35.75</v>
      </c>
      <c r="AX172" s="204">
        <v>0.05</v>
      </c>
      <c r="AY172" s="43"/>
      <c r="AZ172" s="43">
        <v>5</v>
      </c>
      <c r="BA172" s="43">
        <v>0.128</v>
      </c>
      <c r="BB172" s="43"/>
      <c r="BC172" s="43">
        <v>0.17799999999999999</v>
      </c>
      <c r="BD172" s="43" t="s">
        <v>14014</v>
      </c>
      <c r="BE172" s="43"/>
    </row>
    <row r="173" spans="1:57" x14ac:dyDescent="0.2">
      <c r="A173" s="119" t="s">
        <v>14438</v>
      </c>
      <c r="B173" s="43">
        <v>1</v>
      </c>
      <c r="C173" s="43" t="s">
        <v>200</v>
      </c>
      <c r="D173" s="119"/>
      <c r="E173" s="43"/>
      <c r="F173" s="43"/>
      <c r="G173" s="43" t="s">
        <v>13905</v>
      </c>
      <c r="H173" s="43" t="s">
        <v>11553</v>
      </c>
      <c r="I173" s="43" t="s">
        <v>14389</v>
      </c>
      <c r="J173" s="43" t="s">
        <v>14439</v>
      </c>
      <c r="K173" s="43">
        <v>2807</v>
      </c>
      <c r="L173" s="43">
        <v>119</v>
      </c>
      <c r="N173" s="204">
        <v>7.62</v>
      </c>
      <c r="O173" s="204">
        <v>0.01</v>
      </c>
      <c r="T173" s="204">
        <v>2907</v>
      </c>
      <c r="U173" s="204">
        <v>81</v>
      </c>
      <c r="W173" s="43">
        <v>2861</v>
      </c>
      <c r="X173" s="43">
        <v>82</v>
      </c>
      <c r="Z173" s="43"/>
      <c r="AA173" s="43"/>
      <c r="AB173" s="43"/>
      <c r="AC173" s="43">
        <v>1.4</v>
      </c>
      <c r="AD173" s="43">
        <v>0</v>
      </c>
      <c r="AF173" s="43">
        <v>90</v>
      </c>
      <c r="AG173" s="43">
        <v>3</v>
      </c>
      <c r="AI173" s="43">
        <v>2697</v>
      </c>
      <c r="AJ173" s="43">
        <v>77</v>
      </c>
      <c r="AL173" s="43"/>
      <c r="AM173" s="43"/>
      <c r="AN173" s="43"/>
      <c r="AO173" s="43"/>
      <c r="AP173" s="43"/>
      <c r="AQ173" s="43"/>
      <c r="AR173" s="43"/>
      <c r="AS173" s="43"/>
      <c r="AT173" s="204">
        <v>28.17</v>
      </c>
      <c r="AU173" s="204">
        <v>0.02</v>
      </c>
      <c r="AW173" s="204">
        <v>35.75</v>
      </c>
      <c r="AX173" s="204">
        <v>0.05</v>
      </c>
      <c r="AY173" s="43"/>
      <c r="AZ173" s="43">
        <v>8</v>
      </c>
      <c r="BA173" s="43">
        <v>-3.5999999999999997E-2</v>
      </c>
      <c r="BB173" s="43"/>
      <c r="BC173" s="43">
        <v>1.2E-2</v>
      </c>
      <c r="BD173" s="43" t="s">
        <v>14014</v>
      </c>
      <c r="BE173" s="43"/>
    </row>
    <row r="174" spans="1:57" x14ac:dyDescent="0.2">
      <c r="A174" s="119"/>
      <c r="B174" s="43">
        <v>1</v>
      </c>
      <c r="C174" s="43" t="s">
        <v>14538</v>
      </c>
      <c r="D174" s="119"/>
      <c r="E174" s="43"/>
      <c r="F174" s="43"/>
      <c r="G174" s="43" t="s">
        <v>12561</v>
      </c>
      <c r="H174" s="43" t="s">
        <v>11553</v>
      </c>
      <c r="I174" s="43" t="s">
        <v>14389</v>
      </c>
      <c r="J174" s="43" t="s">
        <v>14439</v>
      </c>
      <c r="K174" s="43">
        <v>3194</v>
      </c>
      <c r="L174" s="43">
        <v>135</v>
      </c>
      <c r="N174" s="204">
        <v>7.69</v>
      </c>
      <c r="O174" s="204">
        <v>0.01</v>
      </c>
      <c r="T174" s="204">
        <v>3290</v>
      </c>
      <c r="U174" s="204">
        <v>56</v>
      </c>
      <c r="W174" s="43">
        <v>3223</v>
      </c>
      <c r="X174" s="43">
        <v>57</v>
      </c>
      <c r="Z174" s="43"/>
      <c r="AA174" s="43"/>
      <c r="AB174" s="43"/>
      <c r="AC174" s="43">
        <v>1.8</v>
      </c>
      <c r="AD174" s="43">
        <v>0.1</v>
      </c>
      <c r="AF174" s="43">
        <v>113</v>
      </c>
      <c r="AG174" s="43">
        <v>4</v>
      </c>
      <c r="AI174" s="43">
        <v>3030</v>
      </c>
      <c r="AJ174" s="43">
        <v>54</v>
      </c>
      <c r="AL174" s="43"/>
      <c r="AM174" s="43"/>
      <c r="AN174" s="43"/>
      <c r="AO174" s="43"/>
      <c r="AP174" s="43"/>
      <c r="AQ174" s="43"/>
      <c r="AR174" s="43"/>
      <c r="AS174" s="43"/>
      <c r="AT174" s="204">
        <v>30.93</v>
      </c>
      <c r="AU174" s="204">
        <v>0.02</v>
      </c>
      <c r="AW174" s="204">
        <v>35.68</v>
      </c>
      <c r="AX174" s="204">
        <v>0.06</v>
      </c>
      <c r="AY174" s="43"/>
      <c r="AZ174" s="43">
        <v>11</v>
      </c>
      <c r="BA174" s="43">
        <v>1.4E-2</v>
      </c>
      <c r="BB174" s="43"/>
      <c r="BC174" s="43">
        <v>1.7999999999999999E-2</v>
      </c>
      <c r="BD174" s="43" t="s">
        <v>14014</v>
      </c>
      <c r="BE174" s="43"/>
    </row>
    <row r="175" spans="1:57" x14ac:dyDescent="0.2">
      <c r="A175" s="119"/>
      <c r="B175" s="43">
        <v>1</v>
      </c>
      <c r="C175" s="43" t="s">
        <v>14538</v>
      </c>
      <c r="D175" s="119"/>
      <c r="E175" s="43"/>
      <c r="F175" s="43"/>
      <c r="G175" s="43" t="s">
        <v>12571</v>
      </c>
      <c r="H175" s="43" t="s">
        <v>11553</v>
      </c>
      <c r="I175" s="43" t="s">
        <v>14389</v>
      </c>
      <c r="J175" s="43" t="s">
        <v>14439</v>
      </c>
      <c r="K175" s="43">
        <v>3194</v>
      </c>
      <c r="L175" s="43">
        <v>135</v>
      </c>
      <c r="N175" s="204">
        <v>7.69</v>
      </c>
      <c r="O175" s="204">
        <v>0.01</v>
      </c>
      <c r="T175" s="204">
        <v>3290</v>
      </c>
      <c r="U175" s="204">
        <v>56</v>
      </c>
      <c r="W175" s="43">
        <v>3223</v>
      </c>
      <c r="X175" s="43">
        <v>57</v>
      </c>
      <c r="Z175" s="43"/>
      <c r="AA175" s="43"/>
      <c r="AB175" s="43"/>
      <c r="AC175" s="43">
        <v>1.8</v>
      </c>
      <c r="AD175" s="43">
        <v>0.1</v>
      </c>
      <c r="AF175" s="43">
        <v>113</v>
      </c>
      <c r="AG175" s="43">
        <v>4</v>
      </c>
      <c r="AI175" s="43">
        <v>3030</v>
      </c>
      <c r="AJ175" s="43">
        <v>54</v>
      </c>
      <c r="AL175" s="43"/>
      <c r="AM175" s="43"/>
      <c r="AN175" s="43"/>
      <c r="AO175" s="43"/>
      <c r="AP175" s="43"/>
      <c r="AQ175" s="43"/>
      <c r="AR175" s="43"/>
      <c r="AS175" s="43"/>
      <c r="AT175" s="204">
        <v>30.93</v>
      </c>
      <c r="AU175" s="204">
        <v>0.02</v>
      </c>
      <c r="AW175" s="204">
        <v>35.68</v>
      </c>
      <c r="AX175" s="204">
        <v>0.06</v>
      </c>
      <c r="AY175" s="43"/>
      <c r="AZ175" s="43">
        <v>4</v>
      </c>
      <c r="BA175" s="43">
        <v>-2E-3</v>
      </c>
      <c r="BB175" s="43"/>
      <c r="BC175" s="43">
        <v>0.01</v>
      </c>
      <c r="BD175" s="43" t="s">
        <v>14014</v>
      </c>
      <c r="BE175" s="43"/>
    </row>
    <row r="176" spans="1:57" x14ac:dyDescent="0.2">
      <c r="A176" s="119"/>
      <c r="B176" s="43">
        <v>1</v>
      </c>
      <c r="C176" s="43" t="s">
        <v>14538</v>
      </c>
      <c r="D176" s="119"/>
      <c r="E176" s="43"/>
      <c r="F176" s="43"/>
      <c r="G176" s="43" t="s">
        <v>14013</v>
      </c>
      <c r="H176" s="43" t="s">
        <v>11553</v>
      </c>
      <c r="I176" s="43" t="s">
        <v>14389</v>
      </c>
      <c r="J176" s="43" t="s">
        <v>14439</v>
      </c>
      <c r="K176" s="43">
        <v>3194</v>
      </c>
      <c r="L176" s="43">
        <v>135</v>
      </c>
      <c r="N176" s="204">
        <v>7.69</v>
      </c>
      <c r="O176" s="204">
        <v>0.01</v>
      </c>
      <c r="T176" s="204">
        <v>3290</v>
      </c>
      <c r="U176" s="204">
        <v>56</v>
      </c>
      <c r="W176" s="43">
        <v>3223</v>
      </c>
      <c r="X176" s="43">
        <v>57</v>
      </c>
      <c r="Z176" s="43"/>
      <c r="AA176" s="43"/>
      <c r="AB176" s="43"/>
      <c r="AC176" s="43">
        <v>1.8</v>
      </c>
      <c r="AD176" s="43">
        <v>0.1</v>
      </c>
      <c r="AF176" s="43">
        <v>113</v>
      </c>
      <c r="AG176" s="43">
        <v>4</v>
      </c>
      <c r="AI176" s="43">
        <v>3030</v>
      </c>
      <c r="AJ176" s="43">
        <v>54</v>
      </c>
      <c r="AL176" s="43"/>
      <c r="AM176" s="43"/>
      <c r="AN176" s="43"/>
      <c r="AO176" s="43"/>
      <c r="AP176" s="43"/>
      <c r="AQ176" s="43"/>
      <c r="AR176" s="43"/>
      <c r="AS176" s="43"/>
      <c r="AT176" s="204">
        <v>30.93</v>
      </c>
      <c r="AU176" s="204">
        <v>0.02</v>
      </c>
      <c r="AW176" s="204">
        <v>35.68</v>
      </c>
      <c r="AX176" s="204">
        <v>0.06</v>
      </c>
      <c r="AY176" s="43"/>
      <c r="AZ176" s="43">
        <v>3</v>
      </c>
      <c r="BA176" s="43">
        <v>0.01</v>
      </c>
      <c r="BB176" s="43"/>
      <c r="BC176" s="43">
        <v>5.0000000000000001E-3</v>
      </c>
      <c r="BD176" s="43" t="s">
        <v>14014</v>
      </c>
      <c r="BE176" s="43"/>
    </row>
    <row r="177" spans="1:57" x14ac:dyDescent="0.2">
      <c r="A177" s="119" t="s">
        <v>14438</v>
      </c>
      <c r="B177" s="43">
        <v>1</v>
      </c>
      <c r="C177" s="43" t="s">
        <v>200</v>
      </c>
      <c r="D177" s="119"/>
      <c r="E177" s="43"/>
      <c r="F177" s="43"/>
      <c r="G177" s="43" t="s">
        <v>13905</v>
      </c>
      <c r="H177" s="43" t="s">
        <v>11553</v>
      </c>
      <c r="I177" s="43" t="s">
        <v>14389</v>
      </c>
      <c r="J177" s="43" t="s">
        <v>14439</v>
      </c>
      <c r="K177" s="43">
        <v>3194</v>
      </c>
      <c r="L177" s="43">
        <v>135</v>
      </c>
      <c r="N177" s="204">
        <v>7.69</v>
      </c>
      <c r="O177" s="204">
        <v>0.01</v>
      </c>
      <c r="T177" s="204">
        <v>3290</v>
      </c>
      <c r="U177" s="204">
        <v>56</v>
      </c>
      <c r="W177" s="43">
        <v>3223</v>
      </c>
      <c r="X177" s="43">
        <v>57</v>
      </c>
      <c r="Z177" s="43"/>
      <c r="AA177" s="43"/>
      <c r="AB177" s="43"/>
      <c r="AC177" s="43">
        <v>1.8</v>
      </c>
      <c r="AD177" s="43">
        <v>0.1</v>
      </c>
      <c r="AF177" s="43">
        <v>113</v>
      </c>
      <c r="AG177" s="43">
        <v>4</v>
      </c>
      <c r="AI177" s="43">
        <v>3030</v>
      </c>
      <c r="AJ177" s="43">
        <v>54</v>
      </c>
      <c r="AL177" s="43"/>
      <c r="AM177" s="43"/>
      <c r="AN177" s="43"/>
      <c r="AO177" s="43"/>
      <c r="AP177" s="43"/>
      <c r="AQ177" s="43"/>
      <c r="AR177" s="43"/>
      <c r="AS177" s="43"/>
      <c r="AT177" s="204">
        <v>30.93</v>
      </c>
      <c r="AU177" s="204">
        <v>0.02</v>
      </c>
      <c r="AW177" s="204">
        <v>35.68</v>
      </c>
      <c r="AX177" s="204">
        <v>0.06</v>
      </c>
      <c r="AY177" s="43"/>
      <c r="AZ177" s="43">
        <v>7</v>
      </c>
      <c r="BA177" s="43">
        <v>-2.1999999999999999E-2</v>
      </c>
      <c r="BB177" s="43"/>
      <c r="BC177" s="43">
        <v>8.0000000000000002E-3</v>
      </c>
      <c r="BD177" s="43" t="s">
        <v>14014</v>
      </c>
      <c r="BE177" s="43"/>
    </row>
    <row r="178" spans="1:57" x14ac:dyDescent="0.2">
      <c r="A178" s="119" t="s">
        <v>14550</v>
      </c>
      <c r="B178" s="43">
        <v>1</v>
      </c>
      <c r="C178" s="43" t="s">
        <v>200</v>
      </c>
      <c r="D178" s="119" t="s">
        <v>3778</v>
      </c>
      <c r="E178" s="43" t="s">
        <v>3782</v>
      </c>
      <c r="F178" s="43">
        <v>2023</v>
      </c>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row>
    <row r="179" spans="1:57" x14ac:dyDescent="0.2">
      <c r="A179" s="119" t="s">
        <v>14551</v>
      </c>
      <c r="B179" s="43">
        <v>1</v>
      </c>
      <c r="C179" s="43" t="s">
        <v>200</v>
      </c>
      <c r="D179" s="119" t="s">
        <v>3897</v>
      </c>
      <c r="E179" s="43" t="s">
        <v>3901</v>
      </c>
      <c r="F179" s="43">
        <v>2014</v>
      </c>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row>
    <row r="180" spans="1:57" x14ac:dyDescent="0.2">
      <c r="A180" s="119" t="s">
        <v>14441</v>
      </c>
      <c r="B180" s="43">
        <v>1</v>
      </c>
      <c r="C180" s="43" t="s">
        <v>200</v>
      </c>
      <c r="D180" s="119" t="s">
        <v>4189</v>
      </c>
      <c r="E180" s="43" t="s">
        <v>4193</v>
      </c>
      <c r="F180" s="43">
        <v>2020</v>
      </c>
      <c r="G180" s="43" t="s">
        <v>13915</v>
      </c>
      <c r="H180" s="43"/>
      <c r="I180" s="43"/>
      <c r="J180" s="43"/>
      <c r="K180" s="43">
        <v>477</v>
      </c>
      <c r="L180" s="43"/>
      <c r="M180" s="43">
        <v>92</v>
      </c>
      <c r="N180" s="43"/>
      <c r="O180" s="43"/>
      <c r="P180" s="43"/>
      <c r="Q180" s="43">
        <v>7.9</v>
      </c>
      <c r="R180" s="43"/>
      <c r="S180" s="43">
        <v>7.0000000000000007E-2</v>
      </c>
      <c r="T180" s="43">
        <v>1992</v>
      </c>
      <c r="U180" s="43"/>
      <c r="V180" s="43">
        <v>61</v>
      </c>
      <c r="W180" s="43">
        <v>1777</v>
      </c>
      <c r="X180" s="43"/>
      <c r="Y180" s="43">
        <v>65</v>
      </c>
      <c r="Z180" s="43"/>
      <c r="AA180" s="43"/>
      <c r="AB180" s="43"/>
      <c r="AC180" s="43">
        <v>2.41</v>
      </c>
      <c r="AD180" s="43"/>
      <c r="AE180" s="43">
        <v>0.3</v>
      </c>
      <c r="AF180" s="43"/>
      <c r="AG180" s="43"/>
      <c r="AH180" s="43"/>
      <c r="AI180" s="43"/>
      <c r="AJ180" s="43"/>
      <c r="AK180" s="43"/>
      <c r="AL180" s="43">
        <v>8.26</v>
      </c>
      <c r="AM180" s="43"/>
      <c r="AN180" s="43">
        <v>0.86</v>
      </c>
      <c r="AO180" s="43"/>
      <c r="AP180" s="43"/>
      <c r="AQ180" s="43"/>
      <c r="AR180" s="43"/>
      <c r="AS180" s="43"/>
      <c r="AT180" s="43"/>
      <c r="AU180" s="43"/>
      <c r="AV180" s="43"/>
      <c r="AW180" s="43"/>
      <c r="AX180" s="43"/>
      <c r="AY180" s="43"/>
      <c r="AZ180" s="43"/>
      <c r="BA180" s="43">
        <v>19.09</v>
      </c>
      <c r="BB180" s="43"/>
      <c r="BC180" s="43">
        <v>6.38</v>
      </c>
      <c r="BD180" s="43" t="s">
        <v>14015</v>
      </c>
      <c r="BE180" s="43"/>
    </row>
    <row r="181" spans="1:57" x14ac:dyDescent="0.2">
      <c r="A181" s="119"/>
      <c r="B181" s="43">
        <v>1</v>
      </c>
      <c r="C181" s="43" t="s">
        <v>200</v>
      </c>
      <c r="D181" s="119"/>
      <c r="E181" s="43"/>
      <c r="F181" s="43"/>
      <c r="G181" s="43" t="s">
        <v>13915</v>
      </c>
      <c r="H181" s="43"/>
      <c r="I181" s="43"/>
      <c r="J181" s="43"/>
      <c r="K181" s="43">
        <v>515</v>
      </c>
      <c r="L181" s="43"/>
      <c r="M181" s="43">
        <v>111</v>
      </c>
      <c r="N181" s="43"/>
      <c r="O181" s="43"/>
      <c r="P181" s="43"/>
      <c r="Q181" s="43">
        <v>7.88</v>
      </c>
      <c r="R181" s="43"/>
      <c r="S181" s="43">
        <v>0.08</v>
      </c>
      <c r="T181" s="43">
        <v>1995</v>
      </c>
      <c r="U181" s="43"/>
      <c r="V181" s="43">
        <v>69</v>
      </c>
      <c r="W181" s="43">
        <v>1796</v>
      </c>
      <c r="X181" s="43"/>
      <c r="Y181" s="43">
        <v>70</v>
      </c>
      <c r="Z181" s="43"/>
      <c r="AA181" s="43"/>
      <c r="AB181" s="43"/>
      <c r="AC181" s="43">
        <v>2.3199999999999998</v>
      </c>
      <c r="AD181" s="43"/>
      <c r="AE181" s="43">
        <v>0.32</v>
      </c>
      <c r="AF181" s="43"/>
      <c r="AG181" s="43"/>
      <c r="AH181" s="43"/>
      <c r="AI181" s="43"/>
      <c r="AJ181" s="43"/>
      <c r="AK181" s="43"/>
      <c r="AL181" s="43">
        <v>8.32</v>
      </c>
      <c r="AM181" s="43"/>
      <c r="AN181" s="43">
        <v>0.96</v>
      </c>
      <c r="AO181" s="43"/>
      <c r="AP181" s="43"/>
      <c r="AQ181" s="43"/>
      <c r="AR181" s="43"/>
      <c r="AS181" s="43"/>
      <c r="AT181" s="43"/>
      <c r="AU181" s="43"/>
      <c r="AV181" s="43"/>
      <c r="AW181" s="43"/>
      <c r="AX181" s="43"/>
      <c r="AY181" s="43"/>
      <c r="AZ181" s="43"/>
      <c r="BA181" s="43">
        <v>19.13</v>
      </c>
      <c r="BB181" s="43"/>
      <c r="BC181" s="43">
        <v>4.83</v>
      </c>
      <c r="BD181" s="43" t="s">
        <v>14015</v>
      </c>
      <c r="BE181" s="43"/>
    </row>
    <row r="182" spans="1:57" x14ac:dyDescent="0.2">
      <c r="A182" s="119"/>
      <c r="B182" s="43">
        <v>1</v>
      </c>
      <c r="C182" s="43" t="s">
        <v>200</v>
      </c>
      <c r="D182" s="119"/>
      <c r="E182" s="43"/>
      <c r="F182" s="43"/>
      <c r="G182" s="43" t="s">
        <v>13915</v>
      </c>
      <c r="H182" s="43"/>
      <c r="I182" s="43"/>
      <c r="J182" s="43"/>
      <c r="K182" s="43">
        <v>830</v>
      </c>
      <c r="L182" s="43"/>
      <c r="M182" s="43">
        <v>98</v>
      </c>
      <c r="N182" s="43"/>
      <c r="O182" s="43"/>
      <c r="P182" s="43"/>
      <c r="Q182" s="43">
        <v>7.7</v>
      </c>
      <c r="R182" s="43"/>
      <c r="S182" s="43">
        <v>0.04</v>
      </c>
      <c r="T182" s="43">
        <v>2009</v>
      </c>
      <c r="U182" s="43"/>
      <c r="V182" s="43">
        <v>20</v>
      </c>
      <c r="W182" s="43">
        <v>1883</v>
      </c>
      <c r="X182" s="43"/>
      <c r="Y182" s="43">
        <v>29</v>
      </c>
      <c r="Z182" s="43"/>
      <c r="AA182" s="43"/>
      <c r="AB182" s="43"/>
      <c r="AC182" s="43">
        <v>1.58</v>
      </c>
      <c r="AD182" s="43"/>
      <c r="AE182" s="43">
        <v>0.13</v>
      </c>
      <c r="AF182" s="43"/>
      <c r="AG182" s="43"/>
      <c r="AH182" s="43"/>
      <c r="AI182" s="43"/>
      <c r="AJ182" s="43"/>
      <c r="AK182" s="43"/>
      <c r="AL182" s="43">
        <v>8.61</v>
      </c>
      <c r="AM182" s="43"/>
      <c r="AN182" s="43">
        <v>1.01</v>
      </c>
      <c r="AO182" s="43"/>
      <c r="AP182" s="43"/>
      <c r="AQ182" s="43"/>
      <c r="AR182" s="43"/>
      <c r="AS182" s="43"/>
      <c r="AT182" s="43"/>
      <c r="AU182" s="43"/>
      <c r="AV182" s="43"/>
      <c r="AW182" s="43"/>
      <c r="AX182" s="43"/>
      <c r="AY182" s="43"/>
      <c r="AZ182" s="43"/>
      <c r="BA182" s="43">
        <v>14.92</v>
      </c>
      <c r="BB182" s="43"/>
      <c r="BC182" s="43">
        <v>4.6500000000000004</v>
      </c>
      <c r="BD182" s="43" t="s">
        <v>14015</v>
      </c>
      <c r="BE182" s="43"/>
    </row>
    <row r="183" spans="1:57" x14ac:dyDescent="0.2">
      <c r="A183" s="119"/>
      <c r="B183" s="43">
        <v>1</v>
      </c>
      <c r="C183" s="43" t="s">
        <v>200</v>
      </c>
      <c r="D183" s="119"/>
      <c r="E183" s="43"/>
      <c r="F183" s="43"/>
      <c r="G183" s="43" t="s">
        <v>13915</v>
      </c>
      <c r="H183" s="43"/>
      <c r="I183" s="43"/>
      <c r="J183" s="43"/>
      <c r="K183" s="43">
        <v>890</v>
      </c>
      <c r="L183" s="43"/>
      <c r="M183" s="43">
        <v>111</v>
      </c>
      <c r="N183" s="43"/>
      <c r="O183" s="43"/>
      <c r="P183" s="43"/>
      <c r="Q183" s="43">
        <v>7.62</v>
      </c>
      <c r="R183" s="43"/>
      <c r="S183" s="43">
        <v>0.04</v>
      </c>
      <c r="T183" s="43">
        <v>2074</v>
      </c>
      <c r="U183" s="43"/>
      <c r="V183" s="43">
        <v>33</v>
      </c>
      <c r="W183" s="43">
        <v>1951</v>
      </c>
      <c r="X183" s="43"/>
      <c r="Y183" s="43">
        <v>40</v>
      </c>
      <c r="Z183" s="43"/>
      <c r="AA183" s="43"/>
      <c r="AB183" s="43"/>
      <c r="AC183" s="43">
        <v>1.6</v>
      </c>
      <c r="AD183" s="43"/>
      <c r="AE183" s="43">
        <v>0.14000000000000001</v>
      </c>
      <c r="AF183" s="43"/>
      <c r="AG183" s="43"/>
      <c r="AH183" s="43"/>
      <c r="AI183" s="43"/>
      <c r="AJ183" s="43"/>
      <c r="AK183" s="43"/>
      <c r="AL183" s="43">
        <v>8.4600000000000009</v>
      </c>
      <c r="AM183" s="43"/>
      <c r="AN183" s="43">
        <v>1.04</v>
      </c>
      <c r="AO183" s="43"/>
      <c r="AP183" s="43"/>
      <c r="AQ183" s="43"/>
      <c r="AR183" s="43"/>
      <c r="AS183" s="43"/>
      <c r="AT183" s="43"/>
      <c r="AU183" s="43"/>
      <c r="AV183" s="43"/>
      <c r="AW183" s="43"/>
      <c r="AX183" s="43"/>
      <c r="AY183" s="43"/>
      <c r="AZ183" s="43"/>
      <c r="BA183" s="43">
        <v>7.97</v>
      </c>
      <c r="BB183" s="43"/>
      <c r="BC183" s="43">
        <v>6.4</v>
      </c>
      <c r="BD183" s="43" t="s">
        <v>14015</v>
      </c>
      <c r="BE183" s="43"/>
    </row>
    <row r="184" spans="1:57" x14ac:dyDescent="0.2">
      <c r="A184" s="119" t="s">
        <v>13914</v>
      </c>
      <c r="B184" s="43">
        <v>1</v>
      </c>
      <c r="C184" s="43" t="s">
        <v>14538</v>
      </c>
      <c r="D184" s="119" t="s">
        <v>4838</v>
      </c>
      <c r="E184" s="43" t="s">
        <v>4842</v>
      </c>
      <c r="F184" s="43">
        <v>2022</v>
      </c>
      <c r="G184" s="43" t="s">
        <v>13913</v>
      </c>
      <c r="H184" s="43" t="s">
        <v>11553</v>
      </c>
      <c r="I184" s="43" t="s">
        <v>14442</v>
      </c>
      <c r="J184" s="43" t="s">
        <v>14439</v>
      </c>
      <c r="K184" s="43">
        <v>1086</v>
      </c>
      <c r="L184" s="43"/>
      <c r="M184" s="43">
        <v>17</v>
      </c>
      <c r="N184" s="43"/>
      <c r="O184" s="43"/>
      <c r="P184" s="43"/>
      <c r="Q184" s="204">
        <v>7.74</v>
      </c>
      <c r="R184" s="43"/>
      <c r="S184" s="204">
        <v>0.1</v>
      </c>
      <c r="T184" s="204">
        <v>2258</v>
      </c>
      <c r="U184" s="43"/>
      <c r="V184" s="204">
        <v>8</v>
      </c>
      <c r="W184" s="43">
        <v>2141</v>
      </c>
      <c r="X184" s="43"/>
      <c r="Y184" s="43">
        <v>23</v>
      </c>
      <c r="Z184" s="43"/>
      <c r="AA184" s="43"/>
      <c r="AB184" s="43"/>
      <c r="AC184" s="43">
        <v>1.7</v>
      </c>
      <c r="AD184" s="43"/>
      <c r="AE184" s="43">
        <v>0.18</v>
      </c>
      <c r="AF184" s="43"/>
      <c r="AG184" s="43"/>
      <c r="AH184" s="43"/>
      <c r="AI184" s="43"/>
      <c r="AJ184" s="43"/>
      <c r="AK184" s="43"/>
      <c r="AL184" s="43"/>
      <c r="AM184" s="43"/>
      <c r="AN184" s="43"/>
      <c r="AO184" s="204">
        <v>429</v>
      </c>
      <c r="AP184" s="43"/>
      <c r="AQ184" s="204">
        <v>172</v>
      </c>
      <c r="AR184" s="43"/>
      <c r="AS184" s="43"/>
      <c r="AT184" s="204">
        <v>27.6</v>
      </c>
      <c r="AU184" s="43"/>
      <c r="AV184" s="204">
        <v>0.54</v>
      </c>
      <c r="AW184" s="204">
        <v>30.4</v>
      </c>
      <c r="AY184" s="204">
        <v>0.12</v>
      </c>
      <c r="AZ184" s="43">
        <v>1</v>
      </c>
      <c r="BA184" s="43">
        <v>0.153325817</v>
      </c>
      <c r="BB184" s="43"/>
      <c r="BC184" s="43"/>
      <c r="BD184" s="43" t="s">
        <v>14016</v>
      </c>
      <c r="BE184" s="43"/>
    </row>
    <row r="185" spans="1:57" x14ac:dyDescent="0.2">
      <c r="A185" s="119"/>
      <c r="B185" s="43">
        <v>1</v>
      </c>
      <c r="C185" s="43" t="s">
        <v>14538</v>
      </c>
      <c r="D185" s="119"/>
      <c r="E185" s="43"/>
      <c r="F185" s="43"/>
      <c r="G185" s="43" t="s">
        <v>13913</v>
      </c>
      <c r="H185" s="43" t="s">
        <v>11553</v>
      </c>
      <c r="I185" s="43" t="s">
        <v>14442</v>
      </c>
      <c r="J185" s="43" t="s">
        <v>14439</v>
      </c>
      <c r="K185" s="43">
        <v>1086</v>
      </c>
      <c r="L185" s="43"/>
      <c r="M185" s="43">
        <v>17</v>
      </c>
      <c r="N185" s="43"/>
      <c r="O185" s="43"/>
      <c r="P185" s="43"/>
      <c r="Q185" s="204">
        <v>7.74</v>
      </c>
      <c r="R185" s="43"/>
      <c r="S185" s="204">
        <v>0.1</v>
      </c>
      <c r="T185" s="204">
        <v>2258</v>
      </c>
      <c r="U185" s="43"/>
      <c r="V185" s="204">
        <v>8</v>
      </c>
      <c r="W185" s="43">
        <v>2141</v>
      </c>
      <c r="X185" s="43"/>
      <c r="Y185" s="43">
        <v>23</v>
      </c>
      <c r="Z185" s="43"/>
      <c r="AA185" s="43"/>
      <c r="AB185" s="43"/>
      <c r="AC185" s="43">
        <v>1.7</v>
      </c>
      <c r="AD185" s="43"/>
      <c r="AE185" s="43">
        <v>0.18</v>
      </c>
      <c r="AF185" s="43"/>
      <c r="AG185" s="43"/>
      <c r="AH185" s="43"/>
      <c r="AI185" s="43"/>
      <c r="AJ185" s="43"/>
      <c r="AK185" s="43"/>
      <c r="AL185" s="43"/>
      <c r="AM185" s="43"/>
      <c r="AN185" s="43"/>
      <c r="AO185" s="204">
        <v>429</v>
      </c>
      <c r="AP185" s="43"/>
      <c r="AQ185" s="204">
        <v>172</v>
      </c>
      <c r="AR185" s="43"/>
      <c r="AS185" s="43"/>
      <c r="AT185" s="204">
        <v>27.6</v>
      </c>
      <c r="AU185" s="43"/>
      <c r="AV185" s="204">
        <v>0.54</v>
      </c>
      <c r="AW185" s="204">
        <v>30.4</v>
      </c>
      <c r="AY185" s="204">
        <v>0.12</v>
      </c>
      <c r="AZ185" s="43">
        <v>1</v>
      </c>
      <c r="BA185" s="43">
        <v>0.107462687</v>
      </c>
      <c r="BB185" s="43"/>
      <c r="BC185" s="43"/>
      <c r="BD185" s="43" t="s">
        <v>14016</v>
      </c>
      <c r="BE185" s="43"/>
    </row>
    <row r="186" spans="1:57" x14ac:dyDescent="0.2">
      <c r="A186" s="119"/>
      <c r="B186" s="43">
        <v>1</v>
      </c>
      <c r="C186" s="43" t="s">
        <v>14538</v>
      </c>
      <c r="D186" s="119"/>
      <c r="E186" s="43"/>
      <c r="F186" s="43"/>
      <c r="G186" s="43" t="s">
        <v>13913</v>
      </c>
      <c r="H186" s="43" t="s">
        <v>11553</v>
      </c>
      <c r="I186" s="43" t="s">
        <v>14442</v>
      </c>
      <c r="J186" s="43" t="s">
        <v>14439</v>
      </c>
      <c r="K186" s="43">
        <v>1086</v>
      </c>
      <c r="L186" s="43"/>
      <c r="M186" s="43">
        <v>17</v>
      </c>
      <c r="N186" s="43"/>
      <c r="O186" s="43"/>
      <c r="P186" s="43"/>
      <c r="Q186" s="204">
        <v>7.74</v>
      </c>
      <c r="R186" s="43"/>
      <c r="S186" s="204">
        <v>0.1</v>
      </c>
      <c r="T186" s="204">
        <v>2258</v>
      </c>
      <c r="U186" s="43"/>
      <c r="V186" s="204">
        <v>8</v>
      </c>
      <c r="W186" s="43">
        <v>2141</v>
      </c>
      <c r="X186" s="43"/>
      <c r="Y186" s="43">
        <v>23</v>
      </c>
      <c r="Z186" s="43"/>
      <c r="AA186" s="43"/>
      <c r="AB186" s="43"/>
      <c r="AC186" s="43">
        <v>1.7</v>
      </c>
      <c r="AD186" s="43"/>
      <c r="AE186" s="43">
        <v>0.18</v>
      </c>
      <c r="AF186" s="43"/>
      <c r="AG186" s="43"/>
      <c r="AH186" s="43"/>
      <c r="AI186" s="43"/>
      <c r="AJ186" s="43"/>
      <c r="AK186" s="43"/>
      <c r="AL186" s="43"/>
      <c r="AM186" s="43"/>
      <c r="AN186" s="43"/>
      <c r="AO186" s="204">
        <v>429</v>
      </c>
      <c r="AP186" s="43"/>
      <c r="AQ186" s="204">
        <v>172</v>
      </c>
      <c r="AR186" s="43"/>
      <c r="AS186" s="43"/>
      <c r="AT186" s="204">
        <v>27.6</v>
      </c>
      <c r="AU186" s="43"/>
      <c r="AV186" s="204">
        <v>0.54</v>
      </c>
      <c r="AW186" s="204">
        <v>30.4</v>
      </c>
      <c r="AY186" s="204">
        <v>0.12</v>
      </c>
      <c r="AZ186" s="43">
        <v>1</v>
      </c>
      <c r="BA186" s="43">
        <v>0.18343195300000001</v>
      </c>
      <c r="BB186" s="43"/>
      <c r="BC186" s="43"/>
      <c r="BD186" s="43" t="s">
        <v>14016</v>
      </c>
      <c r="BE186" s="43"/>
    </row>
    <row r="187" spans="1:57" x14ac:dyDescent="0.2">
      <c r="A187" s="119"/>
      <c r="B187" s="43">
        <v>1</v>
      </c>
      <c r="C187" s="43" t="s">
        <v>14538</v>
      </c>
      <c r="D187" s="119"/>
      <c r="E187" s="43"/>
      <c r="F187" s="43"/>
      <c r="G187" s="43" t="s">
        <v>13913</v>
      </c>
      <c r="H187" s="43" t="s">
        <v>11553</v>
      </c>
      <c r="I187" s="43" t="s">
        <v>14442</v>
      </c>
      <c r="J187" s="43" t="s">
        <v>14439</v>
      </c>
      <c r="K187" s="43">
        <v>452</v>
      </c>
      <c r="L187" s="43"/>
      <c r="M187" s="43">
        <v>37</v>
      </c>
      <c r="N187" s="43"/>
      <c r="O187" s="43"/>
      <c r="P187" s="43"/>
      <c r="Q187" s="204">
        <v>8.01</v>
      </c>
      <c r="R187" s="43"/>
      <c r="S187" s="204">
        <v>0.04</v>
      </c>
      <c r="T187" s="204">
        <v>2252</v>
      </c>
      <c r="U187" s="43"/>
      <c r="V187" s="204">
        <v>7</v>
      </c>
      <c r="W187" s="43">
        <v>1986</v>
      </c>
      <c r="X187" s="43"/>
      <c r="Y187" s="43">
        <v>22</v>
      </c>
      <c r="Z187" s="43"/>
      <c r="AA187" s="43"/>
      <c r="AB187" s="43"/>
      <c r="AC187" s="43">
        <v>3.24</v>
      </c>
      <c r="AD187" s="43"/>
      <c r="AE187" s="43">
        <v>0.16</v>
      </c>
      <c r="AF187" s="43"/>
      <c r="AG187" s="43"/>
      <c r="AH187" s="43"/>
      <c r="AI187" s="43"/>
      <c r="AJ187" s="43"/>
      <c r="AK187" s="43"/>
      <c r="AL187" s="43"/>
      <c r="AM187" s="43"/>
      <c r="AN187" s="43"/>
      <c r="AO187" s="204">
        <v>388</v>
      </c>
      <c r="AP187" s="43"/>
      <c r="AQ187" s="204">
        <v>156</v>
      </c>
      <c r="AR187" s="43"/>
      <c r="AS187" s="43"/>
      <c r="AT187" s="204">
        <v>27.8</v>
      </c>
      <c r="AU187" s="43"/>
      <c r="AV187" s="204">
        <v>0.54</v>
      </c>
      <c r="AW187" s="204">
        <v>30.5</v>
      </c>
      <c r="AY187" s="204">
        <v>0.03</v>
      </c>
      <c r="AZ187" s="43">
        <v>1</v>
      </c>
      <c r="BA187" s="43">
        <v>0.169054441</v>
      </c>
      <c r="BB187" s="43"/>
      <c r="BC187" s="43"/>
      <c r="BD187" s="43" t="s">
        <v>14016</v>
      </c>
      <c r="BE187" s="43"/>
    </row>
    <row r="188" spans="1:57" x14ac:dyDescent="0.2">
      <c r="A188" s="119"/>
      <c r="B188" s="43">
        <v>1</v>
      </c>
      <c r="C188" s="43" t="s">
        <v>14538</v>
      </c>
      <c r="D188" s="119"/>
      <c r="E188" s="43"/>
      <c r="F188" s="43"/>
      <c r="G188" s="43" t="s">
        <v>13913</v>
      </c>
      <c r="H188" s="43" t="s">
        <v>11553</v>
      </c>
      <c r="I188" s="43" t="s">
        <v>14442</v>
      </c>
      <c r="J188" s="43" t="s">
        <v>14439</v>
      </c>
      <c r="K188" s="43">
        <v>452</v>
      </c>
      <c r="L188" s="43"/>
      <c r="M188" s="43">
        <v>37</v>
      </c>
      <c r="N188" s="43"/>
      <c r="O188" s="43"/>
      <c r="P188" s="43"/>
      <c r="Q188" s="204">
        <v>8.01</v>
      </c>
      <c r="R188" s="43"/>
      <c r="S188" s="204">
        <v>0.04</v>
      </c>
      <c r="T188" s="204">
        <v>2252</v>
      </c>
      <c r="U188" s="43"/>
      <c r="V188" s="204">
        <v>7</v>
      </c>
      <c r="W188" s="43">
        <v>1986</v>
      </c>
      <c r="X188" s="43"/>
      <c r="Y188" s="43">
        <v>22</v>
      </c>
      <c r="Z188" s="43"/>
      <c r="AA188" s="43"/>
      <c r="AB188" s="43"/>
      <c r="AC188" s="43">
        <v>3.24</v>
      </c>
      <c r="AD188" s="43"/>
      <c r="AE188" s="43">
        <v>0.16</v>
      </c>
      <c r="AF188" s="43"/>
      <c r="AG188" s="43"/>
      <c r="AH188" s="43"/>
      <c r="AI188" s="43"/>
      <c r="AJ188" s="43"/>
      <c r="AK188" s="43"/>
      <c r="AL188" s="43"/>
      <c r="AM188" s="43"/>
      <c r="AN188" s="43"/>
      <c r="AO188" s="204">
        <v>388</v>
      </c>
      <c r="AP188" s="43"/>
      <c r="AQ188" s="204">
        <v>156</v>
      </c>
      <c r="AR188" s="43"/>
      <c r="AS188" s="43"/>
      <c r="AT188" s="204">
        <v>27.8</v>
      </c>
      <c r="AU188" s="43"/>
      <c r="AV188" s="204">
        <v>0.54</v>
      </c>
      <c r="AW188" s="204">
        <v>30.5</v>
      </c>
      <c r="AY188" s="204">
        <v>0.03</v>
      </c>
      <c r="AZ188" s="43">
        <v>1</v>
      </c>
      <c r="BA188" s="43">
        <v>0.103752759</v>
      </c>
      <c r="BB188" s="43"/>
      <c r="BC188" s="43"/>
      <c r="BD188" s="43" t="s">
        <v>14016</v>
      </c>
      <c r="BE188" s="43"/>
    </row>
    <row r="189" spans="1:57" x14ac:dyDescent="0.2">
      <c r="A189" s="119"/>
      <c r="B189" s="43">
        <v>1</v>
      </c>
      <c r="C189" s="43" t="s">
        <v>14538</v>
      </c>
      <c r="D189" s="119"/>
      <c r="E189" s="43"/>
      <c r="F189" s="43"/>
      <c r="G189" s="43" t="s">
        <v>13913</v>
      </c>
      <c r="H189" s="43" t="s">
        <v>11553</v>
      </c>
      <c r="I189" s="43" t="s">
        <v>14442</v>
      </c>
      <c r="J189" s="43" t="s">
        <v>14439</v>
      </c>
      <c r="K189" s="43">
        <v>452</v>
      </c>
      <c r="L189" s="43"/>
      <c r="M189" s="43">
        <v>37</v>
      </c>
      <c r="N189" s="43"/>
      <c r="O189" s="43"/>
      <c r="P189" s="43"/>
      <c r="Q189" s="204">
        <v>8.01</v>
      </c>
      <c r="R189" s="43"/>
      <c r="S189" s="204">
        <v>0.04</v>
      </c>
      <c r="T189" s="204">
        <v>2252</v>
      </c>
      <c r="U189" s="43"/>
      <c r="V189" s="204">
        <v>7</v>
      </c>
      <c r="W189" s="43">
        <v>1986</v>
      </c>
      <c r="X189" s="43"/>
      <c r="Y189" s="43">
        <v>22</v>
      </c>
      <c r="Z189" s="43"/>
      <c r="AA189" s="43"/>
      <c r="AB189" s="43"/>
      <c r="AC189" s="43">
        <v>3.24</v>
      </c>
      <c r="AD189" s="43"/>
      <c r="AE189" s="43">
        <v>0.16</v>
      </c>
      <c r="AF189" s="43"/>
      <c r="AG189" s="43"/>
      <c r="AH189" s="43"/>
      <c r="AI189" s="43"/>
      <c r="AJ189" s="43"/>
      <c r="AK189" s="43"/>
      <c r="AL189" s="43"/>
      <c r="AM189" s="43"/>
      <c r="AN189" s="43"/>
      <c r="AO189" s="204">
        <v>388</v>
      </c>
      <c r="AP189" s="43"/>
      <c r="AQ189" s="204">
        <v>156</v>
      </c>
      <c r="AR189" s="43"/>
      <c r="AS189" s="43"/>
      <c r="AT189" s="204">
        <v>27.8</v>
      </c>
      <c r="AU189" s="43"/>
      <c r="AV189" s="204">
        <v>0.54</v>
      </c>
      <c r="AW189" s="204">
        <v>30.5</v>
      </c>
      <c r="AY189" s="204">
        <v>0.03</v>
      </c>
      <c r="AZ189" s="43">
        <v>1</v>
      </c>
      <c r="BA189" s="43">
        <v>6.9705093999999995E-2</v>
      </c>
      <c r="BB189" s="43"/>
      <c r="BC189" s="43"/>
      <c r="BD189" s="43" t="s">
        <v>14016</v>
      </c>
      <c r="BE189" s="43"/>
    </row>
    <row r="190" spans="1:57" x14ac:dyDescent="0.2">
      <c r="A190" s="119"/>
      <c r="B190" s="43">
        <v>1</v>
      </c>
      <c r="C190" s="43" t="s">
        <v>14538</v>
      </c>
      <c r="D190" s="119"/>
      <c r="E190" s="43"/>
      <c r="F190" s="43"/>
      <c r="G190" s="43" t="s">
        <v>13913</v>
      </c>
      <c r="H190" s="43" t="s">
        <v>11553</v>
      </c>
      <c r="I190" s="43" t="s">
        <v>14442</v>
      </c>
      <c r="J190" s="43" t="s">
        <v>14439</v>
      </c>
      <c r="K190" s="43">
        <v>452</v>
      </c>
      <c r="L190" s="43"/>
      <c r="M190" s="43">
        <v>37</v>
      </c>
      <c r="N190" s="43"/>
      <c r="O190" s="43"/>
      <c r="P190" s="43"/>
      <c r="Q190" s="204">
        <v>8.01</v>
      </c>
      <c r="R190" s="43"/>
      <c r="S190" s="204">
        <v>0.04</v>
      </c>
      <c r="T190" s="204">
        <v>2252</v>
      </c>
      <c r="U190" s="43"/>
      <c r="V190" s="204">
        <v>7</v>
      </c>
      <c r="W190" s="43">
        <v>1986</v>
      </c>
      <c r="X190" s="43"/>
      <c r="Y190" s="43">
        <v>22</v>
      </c>
      <c r="Z190" s="43"/>
      <c r="AA190" s="43"/>
      <c r="AB190" s="43"/>
      <c r="AC190" s="43">
        <v>3.24</v>
      </c>
      <c r="AD190" s="43"/>
      <c r="AE190" s="43">
        <v>0.16</v>
      </c>
      <c r="AF190" s="43"/>
      <c r="AG190" s="43"/>
      <c r="AH190" s="43"/>
      <c r="AI190" s="43"/>
      <c r="AJ190" s="43"/>
      <c r="AK190" s="43"/>
      <c r="AL190" s="43"/>
      <c r="AM190" s="43"/>
      <c r="AN190" s="43"/>
      <c r="AO190" s="204">
        <v>388</v>
      </c>
      <c r="AP190" s="43"/>
      <c r="AQ190" s="204">
        <v>156</v>
      </c>
      <c r="AR190" s="43"/>
      <c r="AS190" s="43"/>
      <c r="AT190" s="204">
        <v>27.8</v>
      </c>
      <c r="AU190" s="43"/>
      <c r="AV190" s="204">
        <v>0.54</v>
      </c>
      <c r="AW190" s="204">
        <v>30.5</v>
      </c>
      <c r="AY190" s="204">
        <v>0.03</v>
      </c>
      <c r="AZ190" s="43">
        <v>1</v>
      </c>
      <c r="BA190" s="43">
        <v>8.6092715E-2</v>
      </c>
      <c r="BB190" s="43"/>
      <c r="BC190" s="43"/>
      <c r="BD190" s="43" t="s">
        <v>14016</v>
      </c>
      <c r="BE190" s="43"/>
    </row>
    <row r="191" spans="1:57" x14ac:dyDescent="0.2">
      <c r="A191" s="119"/>
      <c r="B191" s="43">
        <v>1</v>
      </c>
      <c r="C191" s="43" t="s">
        <v>14538</v>
      </c>
      <c r="D191" s="119"/>
      <c r="E191" s="43"/>
      <c r="F191" s="43"/>
      <c r="G191" s="43" t="s">
        <v>13913</v>
      </c>
      <c r="H191" s="43" t="s">
        <v>11553</v>
      </c>
      <c r="I191" s="43" t="s">
        <v>14442</v>
      </c>
      <c r="J191" s="43" t="s">
        <v>14439</v>
      </c>
      <c r="K191" s="43">
        <v>452</v>
      </c>
      <c r="L191" s="43"/>
      <c r="M191" s="43">
        <v>37</v>
      </c>
      <c r="N191" s="43"/>
      <c r="O191" s="43"/>
      <c r="P191" s="43"/>
      <c r="Q191" s="204">
        <v>8.01</v>
      </c>
      <c r="R191" s="43"/>
      <c r="S191" s="204">
        <v>0.04</v>
      </c>
      <c r="T191" s="204">
        <v>2252</v>
      </c>
      <c r="U191" s="43"/>
      <c r="V191" s="204">
        <v>7</v>
      </c>
      <c r="W191" s="43">
        <v>1986</v>
      </c>
      <c r="X191" s="43"/>
      <c r="Y191" s="43">
        <v>22</v>
      </c>
      <c r="Z191" s="43"/>
      <c r="AA191" s="43"/>
      <c r="AB191" s="43"/>
      <c r="AC191" s="43">
        <v>3.24</v>
      </c>
      <c r="AD191" s="43"/>
      <c r="AE191" s="43">
        <v>0.16</v>
      </c>
      <c r="AF191" s="43"/>
      <c r="AG191" s="43"/>
      <c r="AH191" s="43"/>
      <c r="AI191" s="43"/>
      <c r="AJ191" s="43"/>
      <c r="AK191" s="43"/>
      <c r="AL191" s="43"/>
      <c r="AM191" s="43"/>
      <c r="AN191" s="43"/>
      <c r="AO191" s="204">
        <v>388</v>
      </c>
      <c r="AP191" s="43"/>
      <c r="AQ191" s="204">
        <v>156</v>
      </c>
      <c r="AR191" s="43"/>
      <c r="AS191" s="43"/>
      <c r="AT191" s="204">
        <v>27.8</v>
      </c>
      <c r="AU191" s="43"/>
      <c r="AV191" s="204">
        <v>0.54</v>
      </c>
      <c r="AW191" s="204">
        <v>30.5</v>
      </c>
      <c r="AY191" s="204">
        <v>0.03</v>
      </c>
      <c r="AZ191" s="43">
        <v>1</v>
      </c>
      <c r="BA191" s="43">
        <v>8.7318087000000003E-2</v>
      </c>
      <c r="BB191" s="43"/>
      <c r="BC191" s="43"/>
      <c r="BD191" s="43" t="s">
        <v>14016</v>
      </c>
      <c r="BE191" s="43"/>
    </row>
    <row r="192" spans="1:57" x14ac:dyDescent="0.2">
      <c r="A192" s="119"/>
      <c r="B192" s="43">
        <v>1</v>
      </c>
      <c r="C192" s="43" t="s">
        <v>14538</v>
      </c>
      <c r="D192" s="119"/>
      <c r="E192" s="43"/>
      <c r="F192" s="43"/>
      <c r="G192" s="43" t="s">
        <v>13913</v>
      </c>
      <c r="H192" s="43" t="s">
        <v>11553</v>
      </c>
      <c r="I192" s="43" t="s">
        <v>14442</v>
      </c>
      <c r="J192" s="43" t="s">
        <v>14439</v>
      </c>
      <c r="K192" s="43">
        <v>452</v>
      </c>
      <c r="L192" s="43"/>
      <c r="M192" s="43">
        <v>37</v>
      </c>
      <c r="N192" s="43"/>
      <c r="O192" s="43"/>
      <c r="P192" s="43"/>
      <c r="Q192" s="204">
        <v>8.01</v>
      </c>
      <c r="R192" s="43"/>
      <c r="S192" s="204">
        <v>0.04</v>
      </c>
      <c r="T192" s="204">
        <v>2252</v>
      </c>
      <c r="U192" s="43"/>
      <c r="V192" s="204">
        <v>7</v>
      </c>
      <c r="W192" s="43">
        <v>1986</v>
      </c>
      <c r="X192" s="43"/>
      <c r="Y192" s="43">
        <v>22</v>
      </c>
      <c r="Z192" s="43"/>
      <c r="AA192" s="43"/>
      <c r="AB192" s="43"/>
      <c r="AC192" s="43">
        <v>3.24</v>
      </c>
      <c r="AD192" s="43"/>
      <c r="AE192" s="43">
        <v>0.16</v>
      </c>
      <c r="AF192" s="43"/>
      <c r="AG192" s="43"/>
      <c r="AH192" s="43"/>
      <c r="AI192" s="43"/>
      <c r="AJ192" s="43"/>
      <c r="AK192" s="43"/>
      <c r="AL192" s="43"/>
      <c r="AM192" s="43"/>
      <c r="AN192" s="43"/>
      <c r="AO192" s="204">
        <v>388</v>
      </c>
      <c r="AP192" s="43"/>
      <c r="AQ192" s="204">
        <v>156</v>
      </c>
      <c r="AR192" s="43"/>
      <c r="AS192" s="43"/>
      <c r="AT192" s="204">
        <v>27.8</v>
      </c>
      <c r="AU192" s="43"/>
      <c r="AV192" s="204">
        <v>0.54</v>
      </c>
      <c r="AW192" s="204">
        <v>30.5</v>
      </c>
      <c r="AY192" s="204">
        <v>0.03</v>
      </c>
      <c r="AZ192" s="43">
        <v>1</v>
      </c>
      <c r="BA192" s="43">
        <v>8.1877728999999996E-2</v>
      </c>
      <c r="BB192" s="43"/>
      <c r="BC192" s="43"/>
      <c r="BD192" s="43" t="s">
        <v>14016</v>
      </c>
      <c r="BE192" s="43"/>
    </row>
    <row r="193" spans="1:57" x14ac:dyDescent="0.2">
      <c r="A193" s="119"/>
      <c r="B193" s="43">
        <v>1</v>
      </c>
      <c r="C193" s="43" t="s">
        <v>14538</v>
      </c>
      <c r="D193" s="119"/>
      <c r="E193" s="43"/>
      <c r="F193" s="43"/>
      <c r="G193" s="43" t="s">
        <v>13913</v>
      </c>
      <c r="H193" s="43" t="s">
        <v>11553</v>
      </c>
      <c r="I193" s="43" t="s">
        <v>14442</v>
      </c>
      <c r="J193" s="43" t="s">
        <v>14439</v>
      </c>
      <c r="K193" s="43">
        <v>1086</v>
      </c>
      <c r="L193" s="43"/>
      <c r="M193" s="43">
        <v>17</v>
      </c>
      <c r="N193" s="43"/>
      <c r="O193" s="43"/>
      <c r="P193" s="43"/>
      <c r="Q193" s="204">
        <v>7.74</v>
      </c>
      <c r="R193" s="43"/>
      <c r="S193" s="204">
        <v>0.1</v>
      </c>
      <c r="T193" s="204">
        <v>2258</v>
      </c>
      <c r="U193" s="43"/>
      <c r="V193" s="204">
        <v>8</v>
      </c>
      <c r="W193" s="43">
        <v>2141</v>
      </c>
      <c r="X193" s="43"/>
      <c r="Y193" s="43">
        <v>23</v>
      </c>
      <c r="Z193" s="43"/>
      <c r="AA193" s="43"/>
      <c r="AB193" s="43"/>
      <c r="AC193" s="43">
        <v>1.7</v>
      </c>
      <c r="AD193" s="43"/>
      <c r="AE193" s="43">
        <v>0.18</v>
      </c>
      <c r="AF193" s="43"/>
      <c r="AG193" s="43"/>
      <c r="AH193" s="43"/>
      <c r="AI193" s="43"/>
      <c r="AJ193" s="43"/>
      <c r="AK193" s="43"/>
      <c r="AL193" s="43"/>
      <c r="AM193" s="43"/>
      <c r="AN193" s="43"/>
      <c r="AO193" s="204">
        <v>429</v>
      </c>
      <c r="AP193" s="43"/>
      <c r="AQ193" s="204">
        <v>172</v>
      </c>
      <c r="AR193" s="43"/>
      <c r="AS193" s="43"/>
      <c r="AT193" s="204">
        <v>27.6</v>
      </c>
      <c r="AU193" s="43"/>
      <c r="AV193" s="204">
        <v>0.54</v>
      </c>
      <c r="AW193" s="204">
        <v>30.4</v>
      </c>
      <c r="AY193" s="204">
        <v>0.12</v>
      </c>
      <c r="AZ193" s="43">
        <v>1</v>
      </c>
      <c r="BA193" s="43">
        <v>0.18329718</v>
      </c>
      <c r="BB193" s="43"/>
      <c r="BC193" s="43"/>
      <c r="BD193" s="43" t="s">
        <v>14016</v>
      </c>
      <c r="BE193" s="43"/>
    </row>
    <row r="194" spans="1:57" x14ac:dyDescent="0.2">
      <c r="A194" s="119"/>
      <c r="B194" s="43">
        <v>1</v>
      </c>
      <c r="C194" s="43" t="s">
        <v>14538</v>
      </c>
      <c r="D194" s="119"/>
      <c r="E194" s="43"/>
      <c r="F194" s="43"/>
      <c r="G194" s="43" t="s">
        <v>13913</v>
      </c>
      <c r="H194" s="43" t="s">
        <v>11553</v>
      </c>
      <c r="I194" s="43" t="s">
        <v>14442</v>
      </c>
      <c r="J194" s="43" t="s">
        <v>14439</v>
      </c>
      <c r="K194" s="43">
        <v>1086</v>
      </c>
      <c r="L194" s="43"/>
      <c r="M194" s="43">
        <v>17</v>
      </c>
      <c r="N194" s="43"/>
      <c r="O194" s="43"/>
      <c r="P194" s="43"/>
      <c r="Q194" s="204">
        <v>7.74</v>
      </c>
      <c r="R194" s="43"/>
      <c r="S194" s="204">
        <v>0.1</v>
      </c>
      <c r="T194" s="204">
        <v>2258</v>
      </c>
      <c r="U194" s="43"/>
      <c r="V194" s="204">
        <v>8</v>
      </c>
      <c r="W194" s="43">
        <v>2141</v>
      </c>
      <c r="X194" s="43"/>
      <c r="Y194" s="43">
        <v>23</v>
      </c>
      <c r="Z194" s="43"/>
      <c r="AA194" s="43"/>
      <c r="AB194" s="43"/>
      <c r="AC194" s="43">
        <v>1.7</v>
      </c>
      <c r="AD194" s="43"/>
      <c r="AE194" s="43">
        <v>0.18</v>
      </c>
      <c r="AF194" s="43"/>
      <c r="AG194" s="43"/>
      <c r="AH194" s="43"/>
      <c r="AI194" s="43"/>
      <c r="AJ194" s="43"/>
      <c r="AK194" s="43"/>
      <c r="AL194" s="43"/>
      <c r="AM194" s="43"/>
      <c r="AN194" s="43"/>
      <c r="AO194" s="204">
        <v>429</v>
      </c>
      <c r="AP194" s="43"/>
      <c r="AQ194" s="204">
        <v>172</v>
      </c>
      <c r="AR194" s="43"/>
      <c r="AS194" s="43"/>
      <c r="AT194" s="204">
        <v>27.6</v>
      </c>
      <c r="AU194" s="43"/>
      <c r="AV194" s="204">
        <v>0.54</v>
      </c>
      <c r="AW194" s="204">
        <v>30.4</v>
      </c>
      <c r="AY194" s="204">
        <v>0.12</v>
      </c>
      <c r="AZ194" s="43">
        <v>1</v>
      </c>
      <c r="BA194" s="43">
        <v>8.7748344000000006E-2</v>
      </c>
      <c r="BB194" s="43"/>
      <c r="BC194" s="43"/>
      <c r="BD194" s="43" t="s">
        <v>14016</v>
      </c>
      <c r="BE194" s="43"/>
    </row>
    <row r="195" spans="1:57" x14ac:dyDescent="0.2">
      <c r="A195" s="119"/>
      <c r="B195" s="43">
        <v>1</v>
      </c>
      <c r="C195" s="43" t="s">
        <v>14538</v>
      </c>
      <c r="D195" s="119"/>
      <c r="E195" s="43"/>
      <c r="F195" s="43"/>
      <c r="G195" s="43" t="s">
        <v>13913</v>
      </c>
      <c r="H195" s="43" t="s">
        <v>11553</v>
      </c>
      <c r="I195" s="43" t="s">
        <v>14442</v>
      </c>
      <c r="J195" s="43" t="s">
        <v>14439</v>
      </c>
      <c r="K195" s="43">
        <v>1086</v>
      </c>
      <c r="L195" s="43"/>
      <c r="M195" s="43">
        <v>17</v>
      </c>
      <c r="N195" s="43"/>
      <c r="O195" s="43"/>
      <c r="P195" s="43"/>
      <c r="Q195" s="204">
        <v>7.74</v>
      </c>
      <c r="R195" s="43"/>
      <c r="S195" s="204">
        <v>0.1</v>
      </c>
      <c r="T195" s="204">
        <v>2258</v>
      </c>
      <c r="U195" s="43"/>
      <c r="V195" s="204">
        <v>8</v>
      </c>
      <c r="W195" s="43">
        <v>2141</v>
      </c>
      <c r="X195" s="43"/>
      <c r="Y195" s="43">
        <v>23</v>
      </c>
      <c r="Z195" s="43"/>
      <c r="AA195" s="43"/>
      <c r="AB195" s="43"/>
      <c r="AC195" s="43">
        <v>1.7</v>
      </c>
      <c r="AD195" s="43"/>
      <c r="AE195" s="43">
        <v>0.18</v>
      </c>
      <c r="AF195" s="43"/>
      <c r="AG195" s="43"/>
      <c r="AH195" s="43"/>
      <c r="AI195" s="43"/>
      <c r="AJ195" s="43"/>
      <c r="AK195" s="43"/>
      <c r="AL195" s="43"/>
      <c r="AM195" s="43"/>
      <c r="AN195" s="43"/>
      <c r="AO195" s="204">
        <v>429</v>
      </c>
      <c r="AP195" s="43"/>
      <c r="AQ195" s="204">
        <v>172</v>
      </c>
      <c r="AR195" s="43"/>
      <c r="AS195" s="43"/>
      <c r="AT195" s="204">
        <v>27.6</v>
      </c>
      <c r="AU195" s="43"/>
      <c r="AV195" s="204">
        <v>0.54</v>
      </c>
      <c r="AW195" s="204">
        <v>30.4</v>
      </c>
      <c r="AY195" s="204">
        <v>0.12</v>
      </c>
      <c r="AZ195" s="43">
        <v>1</v>
      </c>
      <c r="BA195" s="43">
        <v>0.106395349</v>
      </c>
      <c r="BB195" s="43"/>
      <c r="BC195" s="43"/>
      <c r="BD195" s="43" t="s">
        <v>14016</v>
      </c>
      <c r="BE195" s="43"/>
    </row>
    <row r="196" spans="1:57" x14ac:dyDescent="0.2">
      <c r="A196" s="119"/>
      <c r="B196" s="43">
        <v>1</v>
      </c>
      <c r="C196" s="43" t="s">
        <v>14538</v>
      </c>
      <c r="D196" s="119"/>
      <c r="E196" s="43"/>
      <c r="F196" s="43"/>
      <c r="G196" s="43" t="s">
        <v>13913</v>
      </c>
      <c r="H196" s="43" t="s">
        <v>11553</v>
      </c>
      <c r="I196" s="43" t="s">
        <v>14442</v>
      </c>
      <c r="J196" s="43" t="s">
        <v>14439</v>
      </c>
      <c r="K196" s="43">
        <v>452</v>
      </c>
      <c r="L196" s="43"/>
      <c r="M196" s="43">
        <v>37</v>
      </c>
      <c r="N196" s="43"/>
      <c r="O196" s="43"/>
      <c r="P196" s="43"/>
      <c r="Q196" s="204">
        <v>8.01</v>
      </c>
      <c r="R196" s="43"/>
      <c r="S196" s="204">
        <v>0.04</v>
      </c>
      <c r="T196" s="204">
        <v>2252</v>
      </c>
      <c r="U196" s="43"/>
      <c r="V196" s="204">
        <v>7</v>
      </c>
      <c r="W196" s="43">
        <v>1986</v>
      </c>
      <c r="X196" s="43"/>
      <c r="Y196" s="43">
        <v>22</v>
      </c>
      <c r="Z196" s="43"/>
      <c r="AA196" s="43"/>
      <c r="AB196" s="43"/>
      <c r="AC196" s="43">
        <v>3.24</v>
      </c>
      <c r="AD196" s="43"/>
      <c r="AE196" s="43">
        <v>0.16</v>
      </c>
      <c r="AF196" s="43"/>
      <c r="AG196" s="43"/>
      <c r="AH196" s="43"/>
      <c r="AI196" s="43"/>
      <c r="AJ196" s="43"/>
      <c r="AK196" s="43"/>
      <c r="AL196" s="43"/>
      <c r="AM196" s="43"/>
      <c r="AN196" s="43"/>
      <c r="AO196" s="204">
        <v>388</v>
      </c>
      <c r="AP196" s="43"/>
      <c r="AQ196" s="204">
        <v>156</v>
      </c>
      <c r="AR196" s="43"/>
      <c r="AS196" s="43"/>
      <c r="AT196" s="204">
        <v>27.8</v>
      </c>
      <c r="AU196" s="43"/>
      <c r="AV196" s="204">
        <v>0.54</v>
      </c>
      <c r="AW196" s="204">
        <v>30.5</v>
      </c>
      <c r="AY196" s="204">
        <v>0.03</v>
      </c>
      <c r="AZ196" s="43">
        <v>1</v>
      </c>
      <c r="BA196" s="43">
        <v>0.12455516</v>
      </c>
      <c r="BB196" s="43"/>
      <c r="BC196" s="43"/>
      <c r="BD196" s="43" t="s">
        <v>14016</v>
      </c>
      <c r="BE196" s="43"/>
    </row>
    <row r="197" spans="1:57" x14ac:dyDescent="0.2">
      <c r="A197" s="119"/>
      <c r="B197" s="43">
        <v>1</v>
      </c>
      <c r="C197" s="43" t="s">
        <v>14538</v>
      </c>
      <c r="D197" s="119"/>
      <c r="E197" s="43"/>
      <c r="F197" s="43"/>
      <c r="G197" s="43" t="s">
        <v>13913</v>
      </c>
      <c r="H197" s="43" t="s">
        <v>11553</v>
      </c>
      <c r="I197" s="43" t="s">
        <v>14442</v>
      </c>
      <c r="J197" s="43" t="s">
        <v>14439</v>
      </c>
      <c r="K197" s="43">
        <v>452</v>
      </c>
      <c r="L197" s="43"/>
      <c r="M197" s="43">
        <v>37</v>
      </c>
      <c r="N197" s="43"/>
      <c r="O197" s="43"/>
      <c r="P197" s="43"/>
      <c r="Q197" s="204">
        <v>8.01</v>
      </c>
      <c r="R197" s="43"/>
      <c r="S197" s="204">
        <v>0.04</v>
      </c>
      <c r="T197" s="204">
        <v>2252</v>
      </c>
      <c r="U197" s="43"/>
      <c r="V197" s="204">
        <v>7</v>
      </c>
      <c r="W197" s="43">
        <v>1986</v>
      </c>
      <c r="X197" s="43"/>
      <c r="Y197" s="43">
        <v>22</v>
      </c>
      <c r="Z197" s="43"/>
      <c r="AA197" s="43"/>
      <c r="AB197" s="43"/>
      <c r="AC197" s="43">
        <v>3.24</v>
      </c>
      <c r="AD197" s="43"/>
      <c r="AE197" s="43">
        <v>0.16</v>
      </c>
      <c r="AF197" s="43"/>
      <c r="AG197" s="43"/>
      <c r="AH197" s="43"/>
      <c r="AI197" s="43"/>
      <c r="AJ197" s="43"/>
      <c r="AK197" s="43"/>
      <c r="AL197" s="43"/>
      <c r="AM197" s="43"/>
      <c r="AN197" s="43"/>
      <c r="AO197" s="204">
        <v>388</v>
      </c>
      <c r="AP197" s="43"/>
      <c r="AQ197" s="204">
        <v>156</v>
      </c>
      <c r="AR197" s="43"/>
      <c r="AS197" s="43"/>
      <c r="AT197" s="204">
        <v>27.8</v>
      </c>
      <c r="AU197" s="43"/>
      <c r="AV197" s="204">
        <v>0.54</v>
      </c>
      <c r="AW197" s="204">
        <v>30.5</v>
      </c>
      <c r="AY197" s="204">
        <v>0.03</v>
      </c>
      <c r="AZ197" s="43">
        <v>1</v>
      </c>
      <c r="BA197" s="43">
        <v>5.8823528999999999E-2</v>
      </c>
      <c r="BB197" s="43"/>
      <c r="BC197" s="43"/>
      <c r="BD197" s="43" t="s">
        <v>14016</v>
      </c>
      <c r="BE197" s="43"/>
    </row>
    <row r="198" spans="1:57" x14ac:dyDescent="0.2">
      <c r="A198" s="119"/>
      <c r="B198" s="43">
        <v>1</v>
      </c>
      <c r="C198" s="43" t="s">
        <v>14538</v>
      </c>
      <c r="D198" s="119"/>
      <c r="E198" s="43"/>
      <c r="F198" s="43"/>
      <c r="G198" s="43" t="s">
        <v>13913</v>
      </c>
      <c r="H198" s="43" t="s">
        <v>11553</v>
      </c>
      <c r="I198" s="43" t="s">
        <v>14442</v>
      </c>
      <c r="J198" s="43" t="s">
        <v>14439</v>
      </c>
      <c r="K198" s="43">
        <v>452</v>
      </c>
      <c r="L198" s="43"/>
      <c r="M198" s="43">
        <v>37</v>
      </c>
      <c r="N198" s="43"/>
      <c r="O198" s="43"/>
      <c r="P198" s="43"/>
      <c r="Q198" s="204">
        <v>8.01</v>
      </c>
      <c r="R198" s="43"/>
      <c r="S198" s="204">
        <v>0.04</v>
      </c>
      <c r="T198" s="204">
        <v>2252</v>
      </c>
      <c r="U198" s="43"/>
      <c r="V198" s="204">
        <v>7</v>
      </c>
      <c r="W198" s="43">
        <v>1986</v>
      </c>
      <c r="X198" s="43"/>
      <c r="Y198" s="43">
        <v>22</v>
      </c>
      <c r="Z198" s="43"/>
      <c r="AA198" s="43"/>
      <c r="AB198" s="43"/>
      <c r="AC198" s="43">
        <v>3.24</v>
      </c>
      <c r="AD198" s="43"/>
      <c r="AE198" s="43">
        <v>0.16</v>
      </c>
      <c r="AF198" s="43"/>
      <c r="AG198" s="43"/>
      <c r="AH198" s="43"/>
      <c r="AI198" s="43"/>
      <c r="AJ198" s="43"/>
      <c r="AK198" s="43"/>
      <c r="AL198" s="43"/>
      <c r="AM198" s="43"/>
      <c r="AN198" s="43"/>
      <c r="AO198" s="204">
        <v>388</v>
      </c>
      <c r="AP198" s="43"/>
      <c r="AQ198" s="204">
        <v>156</v>
      </c>
      <c r="AR198" s="43"/>
      <c r="AS198" s="43"/>
      <c r="AT198" s="204">
        <v>27.8</v>
      </c>
      <c r="AU198" s="43"/>
      <c r="AV198" s="204">
        <v>0.54</v>
      </c>
      <c r="AW198" s="204">
        <v>30.5</v>
      </c>
      <c r="AY198" s="204">
        <v>0.03</v>
      </c>
      <c r="AZ198" s="43">
        <v>1</v>
      </c>
      <c r="BA198" s="43">
        <v>5.2338530000000001E-2</v>
      </c>
      <c r="BB198" s="43"/>
      <c r="BC198" s="43"/>
      <c r="BD198" s="43" t="s">
        <v>14016</v>
      </c>
      <c r="BE198" s="43"/>
    </row>
    <row r="199" spans="1:57" x14ac:dyDescent="0.2">
      <c r="A199" s="119"/>
      <c r="B199" s="43">
        <v>1</v>
      </c>
      <c r="C199" s="43" t="s">
        <v>14538</v>
      </c>
      <c r="D199" s="119"/>
      <c r="E199" s="43"/>
      <c r="F199" s="43"/>
      <c r="G199" s="43" t="s">
        <v>13913</v>
      </c>
      <c r="H199" s="43" t="s">
        <v>11553</v>
      </c>
      <c r="I199" s="43" t="s">
        <v>14442</v>
      </c>
      <c r="J199" s="43" t="s">
        <v>14439</v>
      </c>
      <c r="K199" s="43">
        <v>452</v>
      </c>
      <c r="L199" s="43"/>
      <c r="M199" s="43">
        <v>37</v>
      </c>
      <c r="N199" s="43"/>
      <c r="O199" s="43"/>
      <c r="P199" s="43"/>
      <c r="Q199" s="204">
        <v>8.01</v>
      </c>
      <c r="R199" s="43"/>
      <c r="S199" s="204">
        <v>0.04</v>
      </c>
      <c r="T199" s="204">
        <v>2252</v>
      </c>
      <c r="U199" s="43"/>
      <c r="V199" s="204">
        <v>7</v>
      </c>
      <c r="W199" s="43">
        <v>1986</v>
      </c>
      <c r="X199" s="43"/>
      <c r="Y199" s="43">
        <v>22</v>
      </c>
      <c r="Z199" s="43"/>
      <c r="AA199" s="43"/>
      <c r="AB199" s="43"/>
      <c r="AC199" s="43">
        <v>3.24</v>
      </c>
      <c r="AD199" s="43"/>
      <c r="AE199" s="43">
        <v>0.16</v>
      </c>
      <c r="AF199" s="43"/>
      <c r="AG199" s="43"/>
      <c r="AH199" s="43"/>
      <c r="AI199" s="43"/>
      <c r="AJ199" s="43"/>
      <c r="AK199" s="43"/>
      <c r="AL199" s="43"/>
      <c r="AM199" s="43"/>
      <c r="AN199" s="43"/>
      <c r="AO199" s="204">
        <v>388</v>
      </c>
      <c r="AP199" s="43"/>
      <c r="AQ199" s="204">
        <v>156</v>
      </c>
      <c r="AR199" s="43"/>
      <c r="AS199" s="43"/>
      <c r="AT199" s="204">
        <v>27.8</v>
      </c>
      <c r="AU199" s="43"/>
      <c r="AV199" s="204">
        <v>0.54</v>
      </c>
      <c r="AW199" s="204">
        <v>30.5</v>
      </c>
      <c r="AY199" s="204">
        <v>0.03</v>
      </c>
      <c r="AZ199" s="43">
        <v>1</v>
      </c>
      <c r="BA199" s="43">
        <v>0.17548387100000001</v>
      </c>
      <c r="BB199" s="43"/>
      <c r="BC199" s="43"/>
      <c r="BD199" s="43" t="s">
        <v>14016</v>
      </c>
      <c r="BE199" s="43"/>
    </row>
    <row r="200" spans="1:57" x14ac:dyDescent="0.2">
      <c r="A200" s="119"/>
      <c r="B200" s="43">
        <v>1</v>
      </c>
      <c r="C200" s="43" t="s">
        <v>14538</v>
      </c>
      <c r="D200" s="119"/>
      <c r="E200" s="43"/>
      <c r="F200" s="43"/>
      <c r="G200" s="43" t="s">
        <v>13913</v>
      </c>
      <c r="H200" s="43" t="s">
        <v>11553</v>
      </c>
      <c r="I200" s="43" t="s">
        <v>14442</v>
      </c>
      <c r="J200" s="43" t="s">
        <v>14439</v>
      </c>
      <c r="K200" s="43">
        <v>452</v>
      </c>
      <c r="L200" s="43"/>
      <c r="M200" s="43">
        <v>37</v>
      </c>
      <c r="N200" s="43"/>
      <c r="O200" s="43"/>
      <c r="P200" s="43"/>
      <c r="Q200" s="204">
        <v>8.01</v>
      </c>
      <c r="R200" s="43"/>
      <c r="S200" s="204">
        <v>0.04</v>
      </c>
      <c r="T200" s="204">
        <v>2252</v>
      </c>
      <c r="U200" s="43"/>
      <c r="V200" s="204">
        <v>7</v>
      </c>
      <c r="W200" s="43">
        <v>1986</v>
      </c>
      <c r="X200" s="43"/>
      <c r="Y200" s="43">
        <v>22</v>
      </c>
      <c r="Z200" s="43"/>
      <c r="AA200" s="43"/>
      <c r="AB200" s="43"/>
      <c r="AC200" s="43">
        <v>3.24</v>
      </c>
      <c r="AD200" s="43"/>
      <c r="AE200" s="43">
        <v>0.16</v>
      </c>
      <c r="AF200" s="43"/>
      <c r="AG200" s="43"/>
      <c r="AH200" s="43"/>
      <c r="AI200" s="43"/>
      <c r="AJ200" s="43"/>
      <c r="AK200" s="43"/>
      <c r="AL200" s="43"/>
      <c r="AM200" s="43"/>
      <c r="AN200" s="43"/>
      <c r="AO200" s="204">
        <v>388</v>
      </c>
      <c r="AP200" s="43"/>
      <c r="AQ200" s="204">
        <v>156</v>
      </c>
      <c r="AR200" s="43"/>
      <c r="AS200" s="43"/>
      <c r="AT200" s="204">
        <v>27.8</v>
      </c>
      <c r="AU200" s="43"/>
      <c r="AV200" s="204">
        <v>0.54</v>
      </c>
      <c r="AW200" s="204">
        <v>30.5</v>
      </c>
      <c r="AY200" s="204">
        <v>0.03</v>
      </c>
      <c r="AZ200" s="43">
        <v>1</v>
      </c>
      <c r="BA200" s="43">
        <v>0.152985075</v>
      </c>
      <c r="BB200" s="43"/>
      <c r="BC200" s="43"/>
      <c r="BD200" s="43" t="s">
        <v>14016</v>
      </c>
      <c r="BE200" s="43"/>
    </row>
    <row r="201" spans="1:57" x14ac:dyDescent="0.2">
      <c r="A201" s="119"/>
      <c r="B201" s="43">
        <v>1</v>
      </c>
      <c r="C201" s="43" t="s">
        <v>14538</v>
      </c>
      <c r="D201" s="119"/>
      <c r="E201" s="43"/>
      <c r="F201" s="43"/>
      <c r="G201" s="43" t="s">
        <v>13913</v>
      </c>
      <c r="H201" s="43" t="s">
        <v>11553</v>
      </c>
      <c r="I201" s="43" t="s">
        <v>14442</v>
      </c>
      <c r="J201" s="43" t="s">
        <v>14439</v>
      </c>
      <c r="K201" s="43">
        <v>452</v>
      </c>
      <c r="L201" s="43"/>
      <c r="M201" s="43">
        <v>37</v>
      </c>
      <c r="N201" s="43"/>
      <c r="O201" s="43"/>
      <c r="P201" s="43"/>
      <c r="Q201" s="204">
        <v>8.01</v>
      </c>
      <c r="R201" s="43"/>
      <c r="S201" s="204">
        <v>0.04</v>
      </c>
      <c r="T201" s="204">
        <v>2252</v>
      </c>
      <c r="U201" s="43"/>
      <c r="V201" s="204">
        <v>7</v>
      </c>
      <c r="W201" s="43">
        <v>1986</v>
      </c>
      <c r="X201" s="43"/>
      <c r="Y201" s="43">
        <v>22</v>
      </c>
      <c r="Z201" s="43"/>
      <c r="AA201" s="43"/>
      <c r="AB201" s="43"/>
      <c r="AC201" s="43">
        <v>3.24</v>
      </c>
      <c r="AD201" s="43"/>
      <c r="AE201" s="43">
        <v>0.16</v>
      </c>
      <c r="AF201" s="43"/>
      <c r="AG201" s="43"/>
      <c r="AH201" s="43"/>
      <c r="AI201" s="43"/>
      <c r="AJ201" s="43"/>
      <c r="AK201" s="43"/>
      <c r="AL201" s="43"/>
      <c r="AM201" s="43"/>
      <c r="AN201" s="43"/>
      <c r="AO201" s="204">
        <v>388</v>
      </c>
      <c r="AP201" s="43"/>
      <c r="AQ201" s="204">
        <v>156</v>
      </c>
      <c r="AR201" s="43"/>
      <c r="AS201" s="43"/>
      <c r="AT201" s="204">
        <v>27.8</v>
      </c>
      <c r="AU201" s="43"/>
      <c r="AV201" s="204">
        <v>0.54</v>
      </c>
      <c r="AW201" s="204">
        <v>30.5</v>
      </c>
      <c r="AY201" s="204">
        <v>0.03</v>
      </c>
      <c r="AZ201" s="43">
        <v>1</v>
      </c>
      <c r="BA201" s="43">
        <v>9.7678142999999995E-2</v>
      </c>
      <c r="BB201" s="43"/>
      <c r="BC201" s="43"/>
      <c r="BD201" s="43" t="s">
        <v>14016</v>
      </c>
      <c r="BE201" s="43"/>
    </row>
    <row r="202" spans="1:57" x14ac:dyDescent="0.2">
      <c r="A202" s="119"/>
      <c r="B202" s="43">
        <v>1</v>
      </c>
      <c r="C202" s="43" t="s">
        <v>14538</v>
      </c>
      <c r="D202" s="119"/>
      <c r="E202" s="43"/>
      <c r="F202" s="43"/>
      <c r="G202" s="43" t="s">
        <v>13913</v>
      </c>
      <c r="H202" s="43" t="s">
        <v>11553</v>
      </c>
      <c r="I202" s="43" t="s">
        <v>14442</v>
      </c>
      <c r="J202" s="43" t="s">
        <v>14439</v>
      </c>
      <c r="K202" s="43">
        <v>452</v>
      </c>
      <c r="L202" s="43"/>
      <c r="M202" s="43">
        <v>37</v>
      </c>
      <c r="N202" s="43"/>
      <c r="O202" s="43"/>
      <c r="P202" s="43"/>
      <c r="Q202" s="204">
        <v>8.01</v>
      </c>
      <c r="R202" s="43"/>
      <c r="S202" s="204">
        <v>0.04</v>
      </c>
      <c r="T202" s="204">
        <v>2252</v>
      </c>
      <c r="U202" s="43"/>
      <c r="V202" s="204">
        <v>7</v>
      </c>
      <c r="W202" s="43">
        <v>1986</v>
      </c>
      <c r="X202" s="43"/>
      <c r="Y202" s="43">
        <v>22</v>
      </c>
      <c r="Z202" s="43"/>
      <c r="AA202" s="43"/>
      <c r="AB202" s="43"/>
      <c r="AC202" s="43">
        <v>3.24</v>
      </c>
      <c r="AD202" s="43"/>
      <c r="AE202" s="43">
        <v>0.16</v>
      </c>
      <c r="AF202" s="43"/>
      <c r="AG202" s="43"/>
      <c r="AH202" s="43"/>
      <c r="AI202" s="43"/>
      <c r="AJ202" s="43"/>
      <c r="AK202" s="43"/>
      <c r="AL202" s="43"/>
      <c r="AM202" s="43"/>
      <c r="AN202" s="43"/>
      <c r="AO202" s="204">
        <v>388</v>
      </c>
      <c r="AP202" s="43"/>
      <c r="AQ202" s="204">
        <v>156</v>
      </c>
      <c r="AR202" s="43"/>
      <c r="AS202" s="43"/>
      <c r="AT202" s="204">
        <v>27.8</v>
      </c>
      <c r="AU202" s="43"/>
      <c r="AV202" s="204">
        <v>0.54</v>
      </c>
      <c r="AW202" s="204">
        <v>30.5</v>
      </c>
      <c r="AY202" s="204">
        <v>0.03</v>
      </c>
      <c r="AZ202" s="43">
        <v>1</v>
      </c>
      <c r="BA202" s="43">
        <v>0.225761773</v>
      </c>
      <c r="BB202" s="43"/>
      <c r="BC202" s="43"/>
      <c r="BD202" s="43" t="s">
        <v>14016</v>
      </c>
      <c r="BE202" s="43"/>
    </row>
    <row r="203" spans="1:57" x14ac:dyDescent="0.2">
      <c r="A203" s="119"/>
      <c r="B203" s="43">
        <v>1</v>
      </c>
      <c r="C203" s="43" t="s">
        <v>14538</v>
      </c>
      <c r="D203" s="119"/>
      <c r="E203" s="43"/>
      <c r="F203" s="43"/>
      <c r="G203" s="43" t="s">
        <v>13913</v>
      </c>
      <c r="H203" s="43" t="s">
        <v>11553</v>
      </c>
      <c r="I203" s="43" t="s">
        <v>14442</v>
      </c>
      <c r="J203" s="43" t="s">
        <v>14439</v>
      </c>
      <c r="K203" s="43">
        <v>452</v>
      </c>
      <c r="L203" s="43"/>
      <c r="M203" s="43">
        <v>37</v>
      </c>
      <c r="N203" s="43"/>
      <c r="O203" s="43"/>
      <c r="P203" s="43"/>
      <c r="Q203" s="204">
        <v>8.01</v>
      </c>
      <c r="R203" s="43"/>
      <c r="S203" s="204">
        <v>0.04</v>
      </c>
      <c r="T203" s="204">
        <v>2252</v>
      </c>
      <c r="U203" s="43"/>
      <c r="V203" s="204">
        <v>7</v>
      </c>
      <c r="W203" s="43">
        <v>1986</v>
      </c>
      <c r="X203" s="43"/>
      <c r="Y203" s="43">
        <v>22</v>
      </c>
      <c r="Z203" s="43"/>
      <c r="AA203" s="43"/>
      <c r="AB203" s="43"/>
      <c r="AC203" s="43">
        <v>3.24</v>
      </c>
      <c r="AD203" s="43"/>
      <c r="AE203" s="43">
        <v>0.16</v>
      </c>
      <c r="AF203" s="43"/>
      <c r="AG203" s="43"/>
      <c r="AH203" s="43"/>
      <c r="AI203" s="43"/>
      <c r="AJ203" s="43"/>
      <c r="AK203" s="43"/>
      <c r="AL203" s="43"/>
      <c r="AM203" s="43"/>
      <c r="AN203" s="43"/>
      <c r="AO203" s="204">
        <v>388</v>
      </c>
      <c r="AP203" s="43"/>
      <c r="AQ203" s="204">
        <v>156</v>
      </c>
      <c r="AR203" s="43"/>
      <c r="AS203" s="43"/>
      <c r="AT203" s="204">
        <v>27.8</v>
      </c>
      <c r="AU203" s="43"/>
      <c r="AV203" s="204">
        <v>0.54</v>
      </c>
      <c r="AW203" s="204">
        <v>30.5</v>
      </c>
      <c r="AY203" s="204">
        <v>0.03</v>
      </c>
      <c r="AZ203" s="43">
        <v>1</v>
      </c>
      <c r="BA203" s="43">
        <v>9.6000000000000002E-2</v>
      </c>
      <c r="BB203" s="43"/>
      <c r="BC203" s="43"/>
      <c r="BD203" s="43" t="s">
        <v>14016</v>
      </c>
      <c r="BE203" s="43"/>
    </row>
    <row r="204" spans="1:57" x14ac:dyDescent="0.2">
      <c r="A204" s="119"/>
      <c r="B204" s="43">
        <v>1</v>
      </c>
      <c r="C204" s="43" t="s">
        <v>14538</v>
      </c>
      <c r="D204" s="119"/>
      <c r="E204" s="43"/>
      <c r="F204" s="43"/>
      <c r="G204" s="43" t="s">
        <v>13913</v>
      </c>
      <c r="H204" s="43" t="s">
        <v>11553</v>
      </c>
      <c r="I204" s="43" t="s">
        <v>14442</v>
      </c>
      <c r="J204" s="43" t="s">
        <v>14439</v>
      </c>
      <c r="K204" s="43">
        <v>452</v>
      </c>
      <c r="L204" s="43"/>
      <c r="M204" s="43">
        <v>37</v>
      </c>
      <c r="N204" s="43"/>
      <c r="O204" s="43"/>
      <c r="P204" s="43"/>
      <c r="Q204" s="204">
        <v>8.01</v>
      </c>
      <c r="R204" s="43"/>
      <c r="S204" s="204">
        <v>0.04</v>
      </c>
      <c r="T204" s="204">
        <v>2252</v>
      </c>
      <c r="U204" s="43"/>
      <c r="V204" s="204">
        <v>7</v>
      </c>
      <c r="W204" s="43">
        <v>1986</v>
      </c>
      <c r="X204" s="43"/>
      <c r="Y204" s="43">
        <v>22</v>
      </c>
      <c r="Z204" s="43"/>
      <c r="AA204" s="43"/>
      <c r="AB204" s="43"/>
      <c r="AC204" s="43">
        <v>3.24</v>
      </c>
      <c r="AD204" s="43"/>
      <c r="AE204" s="43">
        <v>0.16</v>
      </c>
      <c r="AF204" s="43"/>
      <c r="AG204" s="43"/>
      <c r="AH204" s="43"/>
      <c r="AI204" s="43"/>
      <c r="AJ204" s="43"/>
      <c r="AK204" s="43"/>
      <c r="AL204" s="43"/>
      <c r="AM204" s="43"/>
      <c r="AN204" s="43"/>
      <c r="AO204" s="204">
        <v>388</v>
      </c>
      <c r="AP204" s="43"/>
      <c r="AQ204" s="204">
        <v>156</v>
      </c>
      <c r="AR204" s="43"/>
      <c r="AS204" s="43"/>
      <c r="AT204" s="204">
        <v>27.8</v>
      </c>
      <c r="AU204" s="43"/>
      <c r="AV204" s="204">
        <v>0.54</v>
      </c>
      <c r="AW204" s="204">
        <v>30.5</v>
      </c>
      <c r="AY204" s="204">
        <v>0.03</v>
      </c>
      <c r="AZ204" s="43">
        <v>1</v>
      </c>
      <c r="BA204" s="43">
        <v>0.15263748599999999</v>
      </c>
      <c r="BB204" s="43"/>
      <c r="BC204" s="43"/>
      <c r="BD204" s="43" t="s">
        <v>14016</v>
      </c>
      <c r="BE204" s="43"/>
    </row>
    <row r="205" spans="1:57" x14ac:dyDescent="0.2">
      <c r="A205" s="119"/>
      <c r="B205" s="43">
        <v>1</v>
      </c>
      <c r="C205" s="43" t="s">
        <v>14538</v>
      </c>
      <c r="D205" s="119"/>
      <c r="E205" s="43"/>
      <c r="F205" s="43"/>
      <c r="G205" s="43" t="s">
        <v>13913</v>
      </c>
      <c r="H205" s="43" t="s">
        <v>11553</v>
      </c>
      <c r="I205" s="43" t="s">
        <v>14442</v>
      </c>
      <c r="J205" s="43" t="s">
        <v>14439</v>
      </c>
      <c r="K205" s="43">
        <v>1086</v>
      </c>
      <c r="L205" s="43"/>
      <c r="M205" s="43">
        <v>17</v>
      </c>
      <c r="N205" s="43"/>
      <c r="O205" s="43"/>
      <c r="P205" s="43"/>
      <c r="Q205" s="204">
        <v>7.74</v>
      </c>
      <c r="R205" s="43"/>
      <c r="S205" s="204">
        <v>0.1</v>
      </c>
      <c r="T205" s="204">
        <v>2258</v>
      </c>
      <c r="U205" s="43"/>
      <c r="V205" s="204">
        <v>8</v>
      </c>
      <c r="W205" s="43">
        <v>2141</v>
      </c>
      <c r="X205" s="43"/>
      <c r="Y205" s="43">
        <v>23</v>
      </c>
      <c r="Z205" s="43"/>
      <c r="AA205" s="43"/>
      <c r="AB205" s="43"/>
      <c r="AC205" s="43">
        <v>1.7</v>
      </c>
      <c r="AD205" s="43"/>
      <c r="AE205" s="43">
        <v>0.18</v>
      </c>
      <c r="AF205" s="43"/>
      <c r="AG205" s="43"/>
      <c r="AH205" s="43"/>
      <c r="AI205" s="43"/>
      <c r="AJ205" s="43"/>
      <c r="AK205" s="43"/>
      <c r="AL205" s="43"/>
      <c r="AM205" s="43"/>
      <c r="AN205" s="43"/>
      <c r="AO205" s="204">
        <v>429</v>
      </c>
      <c r="AP205" s="43"/>
      <c r="AQ205" s="204">
        <v>172</v>
      </c>
      <c r="AR205" s="43"/>
      <c r="AS205" s="43"/>
      <c r="AT205" s="204">
        <v>27.6</v>
      </c>
      <c r="AU205" s="43"/>
      <c r="AV205" s="204">
        <v>0.54</v>
      </c>
      <c r="AW205" s="204">
        <v>30.4</v>
      </c>
      <c r="AY205" s="204">
        <v>0.12</v>
      </c>
      <c r="AZ205" s="43">
        <v>1</v>
      </c>
      <c r="BA205" s="43">
        <v>0.11058823499999999</v>
      </c>
      <c r="BB205" s="43"/>
      <c r="BC205" s="43"/>
      <c r="BD205" s="43" t="s">
        <v>14016</v>
      </c>
      <c r="BE205" s="43"/>
    </row>
    <row r="206" spans="1:57" x14ac:dyDescent="0.2">
      <c r="A206" s="119"/>
      <c r="B206" s="43">
        <v>1</v>
      </c>
      <c r="C206" s="43" t="s">
        <v>14538</v>
      </c>
      <c r="D206" s="119"/>
      <c r="E206" s="43"/>
      <c r="F206" s="43"/>
      <c r="G206" s="43" t="s">
        <v>13913</v>
      </c>
      <c r="H206" s="43" t="s">
        <v>11553</v>
      </c>
      <c r="I206" s="43" t="s">
        <v>14442</v>
      </c>
      <c r="J206" s="43" t="s">
        <v>14439</v>
      </c>
      <c r="K206" s="43">
        <v>1086</v>
      </c>
      <c r="L206" s="43"/>
      <c r="M206" s="43">
        <v>17</v>
      </c>
      <c r="N206" s="43"/>
      <c r="O206" s="43"/>
      <c r="P206" s="43"/>
      <c r="Q206" s="204">
        <v>7.74</v>
      </c>
      <c r="R206" s="43"/>
      <c r="S206" s="204">
        <v>0.1</v>
      </c>
      <c r="T206" s="204">
        <v>2258</v>
      </c>
      <c r="U206" s="43"/>
      <c r="V206" s="204">
        <v>8</v>
      </c>
      <c r="W206" s="43">
        <v>2141</v>
      </c>
      <c r="X206" s="43"/>
      <c r="Y206" s="43">
        <v>23</v>
      </c>
      <c r="Z206" s="43"/>
      <c r="AA206" s="43"/>
      <c r="AB206" s="43"/>
      <c r="AC206" s="43">
        <v>1.7</v>
      </c>
      <c r="AD206" s="43"/>
      <c r="AE206" s="43">
        <v>0.18</v>
      </c>
      <c r="AF206" s="43"/>
      <c r="AG206" s="43"/>
      <c r="AH206" s="43"/>
      <c r="AI206" s="43"/>
      <c r="AJ206" s="43"/>
      <c r="AK206" s="43"/>
      <c r="AL206" s="43"/>
      <c r="AM206" s="43"/>
      <c r="AN206" s="43"/>
      <c r="AO206" s="204">
        <v>429</v>
      </c>
      <c r="AP206" s="43"/>
      <c r="AQ206" s="204">
        <v>172</v>
      </c>
      <c r="AR206" s="43"/>
      <c r="AS206" s="43"/>
      <c r="AT206" s="204">
        <v>27.6</v>
      </c>
      <c r="AU206" s="43"/>
      <c r="AV206" s="204">
        <v>0.54</v>
      </c>
      <c r="AW206" s="204">
        <v>30.4</v>
      </c>
      <c r="AY206" s="204">
        <v>0.12</v>
      </c>
      <c r="AZ206" s="43">
        <v>1</v>
      </c>
      <c r="BA206" s="43">
        <v>0.17774936099999999</v>
      </c>
      <c r="BB206" s="43"/>
      <c r="BC206" s="43"/>
      <c r="BD206" s="43" t="s">
        <v>14016</v>
      </c>
      <c r="BE206" s="43"/>
    </row>
    <row r="207" spans="1:57" x14ac:dyDescent="0.2">
      <c r="A207" s="119"/>
      <c r="B207" s="43">
        <v>1</v>
      </c>
      <c r="C207" s="43" t="s">
        <v>14538</v>
      </c>
      <c r="D207" s="119"/>
      <c r="E207" s="43"/>
      <c r="F207" s="43"/>
      <c r="G207" s="43" t="s">
        <v>13913</v>
      </c>
      <c r="H207" s="43" t="s">
        <v>11553</v>
      </c>
      <c r="I207" s="43" t="s">
        <v>14442</v>
      </c>
      <c r="J207" s="43" t="s">
        <v>14439</v>
      </c>
      <c r="K207" s="43">
        <v>1086</v>
      </c>
      <c r="L207" s="43"/>
      <c r="M207" s="43">
        <v>17</v>
      </c>
      <c r="N207" s="43"/>
      <c r="O207" s="43"/>
      <c r="P207" s="43"/>
      <c r="Q207" s="204">
        <v>7.74</v>
      </c>
      <c r="R207" s="43"/>
      <c r="S207" s="204">
        <v>0.1</v>
      </c>
      <c r="T207" s="204">
        <v>2258</v>
      </c>
      <c r="U207" s="43"/>
      <c r="V207" s="204">
        <v>8</v>
      </c>
      <c r="W207" s="43">
        <v>2141</v>
      </c>
      <c r="X207" s="43"/>
      <c r="Y207" s="43">
        <v>23</v>
      </c>
      <c r="Z207" s="43"/>
      <c r="AA207" s="43"/>
      <c r="AB207" s="43"/>
      <c r="AC207" s="43">
        <v>1.7</v>
      </c>
      <c r="AD207" s="43"/>
      <c r="AE207" s="43">
        <v>0.18</v>
      </c>
      <c r="AF207" s="43"/>
      <c r="AG207" s="43"/>
      <c r="AH207" s="43"/>
      <c r="AI207" s="43"/>
      <c r="AJ207" s="43"/>
      <c r="AK207" s="43"/>
      <c r="AL207" s="43"/>
      <c r="AM207" s="43"/>
      <c r="AN207" s="43"/>
      <c r="AO207" s="204">
        <v>429</v>
      </c>
      <c r="AP207" s="43"/>
      <c r="AQ207" s="204">
        <v>172</v>
      </c>
      <c r="AR207" s="43"/>
      <c r="AS207" s="43"/>
      <c r="AT207" s="204">
        <v>27.6</v>
      </c>
      <c r="AU207" s="43"/>
      <c r="AV207" s="204">
        <v>0.54</v>
      </c>
      <c r="AW207" s="204">
        <v>30.4</v>
      </c>
      <c r="AY207" s="204">
        <v>0.12</v>
      </c>
      <c r="AZ207" s="43">
        <v>1</v>
      </c>
      <c r="BA207" s="43">
        <v>0.120607029</v>
      </c>
      <c r="BB207" s="43"/>
      <c r="BC207" s="43"/>
      <c r="BD207" s="43" t="s">
        <v>14016</v>
      </c>
      <c r="BE207" s="43"/>
    </row>
    <row r="208" spans="1:57" x14ac:dyDescent="0.2">
      <c r="A208" s="119"/>
      <c r="B208" s="43">
        <v>1</v>
      </c>
      <c r="C208" s="43" t="s">
        <v>14538</v>
      </c>
      <c r="D208" s="119"/>
      <c r="E208" s="43"/>
      <c r="F208" s="43"/>
      <c r="G208" s="43" t="s">
        <v>13913</v>
      </c>
      <c r="H208" s="43" t="s">
        <v>11553</v>
      </c>
      <c r="I208" s="43" t="s">
        <v>14442</v>
      </c>
      <c r="J208" s="43" t="s">
        <v>14439</v>
      </c>
      <c r="K208" s="43">
        <v>1086</v>
      </c>
      <c r="L208" s="43"/>
      <c r="M208" s="43">
        <v>17</v>
      </c>
      <c r="N208" s="43"/>
      <c r="O208" s="43"/>
      <c r="P208" s="43"/>
      <c r="Q208" s="204">
        <v>7.74</v>
      </c>
      <c r="R208" s="43"/>
      <c r="S208" s="204">
        <v>0.1</v>
      </c>
      <c r="T208" s="204">
        <v>2258</v>
      </c>
      <c r="U208" s="43"/>
      <c r="V208" s="204">
        <v>8</v>
      </c>
      <c r="W208" s="43">
        <v>2141</v>
      </c>
      <c r="X208" s="43"/>
      <c r="Y208" s="43">
        <v>23</v>
      </c>
      <c r="Z208" s="43"/>
      <c r="AA208" s="43"/>
      <c r="AB208" s="43"/>
      <c r="AC208" s="43">
        <v>1.7</v>
      </c>
      <c r="AD208" s="43"/>
      <c r="AE208" s="43">
        <v>0.18</v>
      </c>
      <c r="AF208" s="43"/>
      <c r="AG208" s="43"/>
      <c r="AH208" s="43"/>
      <c r="AI208" s="43"/>
      <c r="AJ208" s="43"/>
      <c r="AK208" s="43"/>
      <c r="AL208" s="43"/>
      <c r="AM208" s="43"/>
      <c r="AN208" s="43"/>
      <c r="AO208" s="204">
        <v>429</v>
      </c>
      <c r="AP208" s="43"/>
      <c r="AQ208" s="204">
        <v>172</v>
      </c>
      <c r="AR208" s="43"/>
      <c r="AS208" s="43"/>
      <c r="AT208" s="204">
        <v>27.6</v>
      </c>
      <c r="AU208" s="43"/>
      <c r="AV208" s="204">
        <v>0.54</v>
      </c>
      <c r="AW208" s="204">
        <v>30.4</v>
      </c>
      <c r="AY208" s="204">
        <v>0.12</v>
      </c>
      <c r="AZ208" s="43">
        <v>1</v>
      </c>
      <c r="BA208" s="43">
        <v>0.17927631599999999</v>
      </c>
      <c r="BB208" s="43"/>
      <c r="BC208" s="43"/>
      <c r="BD208" s="43" t="s">
        <v>14016</v>
      </c>
      <c r="BE208" s="43"/>
    </row>
    <row r="209" spans="1:57" x14ac:dyDescent="0.2">
      <c r="A209" s="119"/>
      <c r="B209" s="43">
        <v>1</v>
      </c>
      <c r="C209" s="43" t="s">
        <v>14538</v>
      </c>
      <c r="D209" s="119"/>
      <c r="E209" s="43"/>
      <c r="F209" s="43"/>
      <c r="G209" s="43" t="s">
        <v>13913</v>
      </c>
      <c r="H209" s="43" t="s">
        <v>11553</v>
      </c>
      <c r="I209" s="43" t="s">
        <v>14442</v>
      </c>
      <c r="J209" s="43" t="s">
        <v>14439</v>
      </c>
      <c r="K209" s="43">
        <v>1086</v>
      </c>
      <c r="L209" s="43"/>
      <c r="M209" s="43">
        <v>17</v>
      </c>
      <c r="N209" s="43"/>
      <c r="O209" s="43"/>
      <c r="P209" s="43"/>
      <c r="Q209" s="204">
        <v>7.74</v>
      </c>
      <c r="R209" s="43"/>
      <c r="S209" s="204">
        <v>0.1</v>
      </c>
      <c r="T209" s="204">
        <v>2258</v>
      </c>
      <c r="U209" s="43"/>
      <c r="V209" s="204">
        <v>8</v>
      </c>
      <c r="W209" s="43">
        <v>2141</v>
      </c>
      <c r="X209" s="43"/>
      <c r="Y209" s="43">
        <v>23</v>
      </c>
      <c r="Z209" s="43"/>
      <c r="AA209" s="43"/>
      <c r="AB209" s="43"/>
      <c r="AC209" s="43">
        <v>1.7</v>
      </c>
      <c r="AD209" s="43"/>
      <c r="AE209" s="43">
        <v>0.18</v>
      </c>
      <c r="AF209" s="43"/>
      <c r="AG209" s="43"/>
      <c r="AH209" s="43"/>
      <c r="AI209" s="43"/>
      <c r="AJ209" s="43"/>
      <c r="AK209" s="43"/>
      <c r="AL209" s="43"/>
      <c r="AM209" s="43"/>
      <c r="AN209" s="43"/>
      <c r="AO209" s="204">
        <v>429</v>
      </c>
      <c r="AP209" s="43"/>
      <c r="AQ209" s="204">
        <v>172</v>
      </c>
      <c r="AR209" s="43"/>
      <c r="AS209" s="43"/>
      <c r="AT209" s="204">
        <v>27.6</v>
      </c>
      <c r="AU209" s="43"/>
      <c r="AV209" s="204">
        <v>0.54</v>
      </c>
      <c r="AW209" s="204">
        <v>30.4</v>
      </c>
      <c r="AY209" s="204">
        <v>0.12</v>
      </c>
      <c r="AZ209" s="43">
        <v>1</v>
      </c>
      <c r="BA209" s="43">
        <v>1.3852814E-2</v>
      </c>
      <c r="BB209" s="43"/>
      <c r="BC209" s="43"/>
      <c r="BD209" s="43" t="s">
        <v>14016</v>
      </c>
      <c r="BE209" s="43"/>
    </row>
    <row r="210" spans="1:57" x14ac:dyDescent="0.2">
      <c r="A210" s="119"/>
      <c r="B210" s="43">
        <v>1</v>
      </c>
      <c r="C210" s="43" t="s">
        <v>14538</v>
      </c>
      <c r="D210" s="119"/>
      <c r="E210" s="43"/>
      <c r="F210" s="43"/>
      <c r="G210" s="43" t="s">
        <v>13913</v>
      </c>
      <c r="H210" s="43" t="s">
        <v>11553</v>
      </c>
      <c r="I210" s="43" t="s">
        <v>14442</v>
      </c>
      <c r="J210" s="43" t="s">
        <v>14439</v>
      </c>
      <c r="K210" s="43">
        <v>1086</v>
      </c>
      <c r="L210" s="43"/>
      <c r="M210" s="43">
        <v>17</v>
      </c>
      <c r="N210" s="43"/>
      <c r="O210" s="43"/>
      <c r="P210" s="43"/>
      <c r="Q210" s="204">
        <v>7.74</v>
      </c>
      <c r="R210" s="43"/>
      <c r="S210" s="204">
        <v>0.1</v>
      </c>
      <c r="T210" s="204">
        <v>2258</v>
      </c>
      <c r="U210" s="43"/>
      <c r="V210" s="204">
        <v>8</v>
      </c>
      <c r="W210" s="43">
        <v>2141</v>
      </c>
      <c r="X210" s="43"/>
      <c r="Y210" s="43">
        <v>23</v>
      </c>
      <c r="Z210" s="43"/>
      <c r="AA210" s="43"/>
      <c r="AB210" s="43"/>
      <c r="AC210" s="43">
        <v>1.7</v>
      </c>
      <c r="AD210" s="43"/>
      <c r="AE210" s="43">
        <v>0.18</v>
      </c>
      <c r="AF210" s="43"/>
      <c r="AG210" s="43"/>
      <c r="AH210" s="43"/>
      <c r="AI210" s="43"/>
      <c r="AJ210" s="43"/>
      <c r="AK210" s="43"/>
      <c r="AL210" s="43"/>
      <c r="AM210" s="43"/>
      <c r="AN210" s="43"/>
      <c r="AO210" s="204">
        <v>429</v>
      </c>
      <c r="AP210" s="43"/>
      <c r="AQ210" s="204">
        <v>172</v>
      </c>
      <c r="AR210" s="43"/>
      <c r="AS210" s="43"/>
      <c r="AT210" s="204">
        <v>27.6</v>
      </c>
      <c r="AU210" s="43"/>
      <c r="AV210" s="204">
        <v>0.54</v>
      </c>
      <c r="AW210" s="204">
        <v>30.4</v>
      </c>
      <c r="AY210" s="204">
        <v>0.12</v>
      </c>
      <c r="AZ210" s="43">
        <v>1</v>
      </c>
      <c r="BA210" s="43">
        <v>4.0758294E-2</v>
      </c>
      <c r="BB210" s="43"/>
      <c r="BC210" s="43"/>
      <c r="BD210" s="43" t="s">
        <v>14016</v>
      </c>
      <c r="BE210" s="43"/>
    </row>
    <row r="211" spans="1:57" x14ac:dyDescent="0.2">
      <c r="A211" s="119"/>
      <c r="B211" s="43">
        <v>1</v>
      </c>
      <c r="C211" s="43" t="s">
        <v>14538</v>
      </c>
      <c r="D211" s="119"/>
      <c r="E211" s="43"/>
      <c r="F211" s="43"/>
      <c r="G211" s="43" t="s">
        <v>13913</v>
      </c>
      <c r="H211" s="43" t="s">
        <v>11553</v>
      </c>
      <c r="I211" s="43" t="s">
        <v>14442</v>
      </c>
      <c r="J211" s="43" t="s">
        <v>14439</v>
      </c>
      <c r="K211" s="43">
        <v>1086</v>
      </c>
      <c r="L211" s="43"/>
      <c r="M211" s="43">
        <v>17</v>
      </c>
      <c r="N211" s="43"/>
      <c r="O211" s="43"/>
      <c r="P211" s="43"/>
      <c r="Q211" s="204">
        <v>7.74</v>
      </c>
      <c r="R211" s="43"/>
      <c r="S211" s="204">
        <v>0.1</v>
      </c>
      <c r="T211" s="204">
        <v>2258</v>
      </c>
      <c r="U211" s="43"/>
      <c r="V211" s="204">
        <v>8</v>
      </c>
      <c r="W211" s="43">
        <v>2141</v>
      </c>
      <c r="X211" s="43"/>
      <c r="Y211" s="43">
        <v>23</v>
      </c>
      <c r="Z211" s="43"/>
      <c r="AA211" s="43"/>
      <c r="AB211" s="43"/>
      <c r="AC211" s="43">
        <v>1.7</v>
      </c>
      <c r="AD211" s="43"/>
      <c r="AE211" s="43">
        <v>0.18</v>
      </c>
      <c r="AF211" s="43"/>
      <c r="AG211" s="43"/>
      <c r="AH211" s="43"/>
      <c r="AI211" s="43"/>
      <c r="AJ211" s="43"/>
      <c r="AK211" s="43"/>
      <c r="AL211" s="43"/>
      <c r="AM211" s="43"/>
      <c r="AN211" s="43"/>
      <c r="AO211" s="204">
        <v>429</v>
      </c>
      <c r="AP211" s="43"/>
      <c r="AQ211" s="204">
        <v>172</v>
      </c>
      <c r="AR211" s="43"/>
      <c r="AS211" s="43"/>
      <c r="AT211" s="204">
        <v>27.6</v>
      </c>
      <c r="AU211" s="43"/>
      <c r="AV211" s="204">
        <v>0.54</v>
      </c>
      <c r="AW211" s="204">
        <v>30.4</v>
      </c>
      <c r="AY211" s="204">
        <v>0.12</v>
      </c>
      <c r="AZ211" s="43">
        <v>1</v>
      </c>
      <c r="BA211" s="43">
        <v>0.120338983</v>
      </c>
      <c r="BB211" s="43"/>
      <c r="BC211" s="43"/>
      <c r="BD211" s="43" t="s">
        <v>14016</v>
      </c>
      <c r="BE211" s="43"/>
    </row>
    <row r="212" spans="1:57" x14ac:dyDescent="0.2">
      <c r="A212" s="119"/>
      <c r="B212" s="43">
        <v>1</v>
      </c>
      <c r="C212" s="43" t="s">
        <v>14538</v>
      </c>
      <c r="D212" s="119"/>
      <c r="E212" s="43"/>
      <c r="F212" s="43"/>
      <c r="G212" s="43" t="s">
        <v>13913</v>
      </c>
      <c r="H212" s="43" t="s">
        <v>11553</v>
      </c>
      <c r="I212" s="43" t="s">
        <v>14442</v>
      </c>
      <c r="J212" s="43" t="s">
        <v>14439</v>
      </c>
      <c r="K212" s="43">
        <v>1086</v>
      </c>
      <c r="L212" s="43"/>
      <c r="M212" s="43">
        <v>17</v>
      </c>
      <c r="N212" s="43"/>
      <c r="O212" s="43"/>
      <c r="P212" s="43"/>
      <c r="Q212" s="204">
        <v>7.74</v>
      </c>
      <c r="R212" s="43"/>
      <c r="S212" s="204">
        <v>0.1</v>
      </c>
      <c r="T212" s="204">
        <v>2258</v>
      </c>
      <c r="U212" s="43"/>
      <c r="V212" s="204">
        <v>8</v>
      </c>
      <c r="W212" s="43">
        <v>2141</v>
      </c>
      <c r="X212" s="43"/>
      <c r="Y212" s="43">
        <v>23</v>
      </c>
      <c r="Z212" s="43"/>
      <c r="AA212" s="43"/>
      <c r="AB212" s="43"/>
      <c r="AC212" s="43">
        <v>1.7</v>
      </c>
      <c r="AD212" s="43"/>
      <c r="AE212" s="43">
        <v>0.18</v>
      </c>
      <c r="AF212" s="43"/>
      <c r="AG212" s="43"/>
      <c r="AH212" s="43"/>
      <c r="AI212" s="43"/>
      <c r="AJ212" s="43"/>
      <c r="AK212" s="43"/>
      <c r="AL212" s="43"/>
      <c r="AM212" s="43"/>
      <c r="AN212" s="43"/>
      <c r="AO212" s="204">
        <v>429</v>
      </c>
      <c r="AP212" s="43"/>
      <c r="AQ212" s="204">
        <v>172</v>
      </c>
      <c r="AR212" s="43"/>
      <c r="AS212" s="43"/>
      <c r="AT212" s="204">
        <v>27.6</v>
      </c>
      <c r="AU212" s="43"/>
      <c r="AV212" s="204">
        <v>0.54</v>
      </c>
      <c r="AW212" s="204">
        <v>30.4</v>
      </c>
      <c r="AY212" s="204">
        <v>0.12</v>
      </c>
      <c r="AZ212" s="43">
        <v>1</v>
      </c>
      <c r="BA212" s="43">
        <v>0.324970131</v>
      </c>
      <c r="BB212" s="43"/>
      <c r="BC212" s="43"/>
      <c r="BD212" s="43" t="s">
        <v>14016</v>
      </c>
      <c r="BE212" s="43"/>
    </row>
    <row r="213" spans="1:57" x14ac:dyDescent="0.2">
      <c r="A213" s="119"/>
      <c r="B213" s="43">
        <v>1</v>
      </c>
      <c r="C213" s="43" t="s">
        <v>14538</v>
      </c>
      <c r="D213" s="119"/>
      <c r="E213" s="43"/>
      <c r="F213" s="43"/>
      <c r="G213" s="43" t="s">
        <v>13913</v>
      </c>
      <c r="H213" s="43" t="s">
        <v>11553</v>
      </c>
      <c r="I213" s="43" t="s">
        <v>14442</v>
      </c>
      <c r="J213" s="43" t="s">
        <v>14439</v>
      </c>
      <c r="K213" s="43">
        <v>1086</v>
      </c>
      <c r="L213" s="43"/>
      <c r="M213" s="43">
        <v>17</v>
      </c>
      <c r="N213" s="43"/>
      <c r="O213" s="43"/>
      <c r="P213" s="43"/>
      <c r="Q213" s="204">
        <v>7.74</v>
      </c>
      <c r="R213" s="43"/>
      <c r="S213" s="204">
        <v>0.1</v>
      </c>
      <c r="T213" s="204">
        <v>2258</v>
      </c>
      <c r="U213" s="43"/>
      <c r="V213" s="204">
        <v>8</v>
      </c>
      <c r="W213" s="43">
        <v>2141</v>
      </c>
      <c r="X213" s="43"/>
      <c r="Y213" s="43">
        <v>23</v>
      </c>
      <c r="Z213" s="43"/>
      <c r="AA213" s="43"/>
      <c r="AB213" s="43"/>
      <c r="AC213" s="43">
        <v>1.7</v>
      </c>
      <c r="AD213" s="43"/>
      <c r="AE213" s="43">
        <v>0.18</v>
      </c>
      <c r="AF213" s="43"/>
      <c r="AG213" s="43"/>
      <c r="AH213" s="43"/>
      <c r="AI213" s="43"/>
      <c r="AJ213" s="43"/>
      <c r="AK213" s="43"/>
      <c r="AL213" s="43"/>
      <c r="AM213" s="43"/>
      <c r="AN213" s="43"/>
      <c r="AO213" s="204">
        <v>429</v>
      </c>
      <c r="AP213" s="43"/>
      <c r="AQ213" s="204">
        <v>172</v>
      </c>
      <c r="AR213" s="43"/>
      <c r="AS213" s="43"/>
      <c r="AT213" s="204">
        <v>27.6</v>
      </c>
      <c r="AU213" s="43"/>
      <c r="AV213" s="204">
        <v>0.54</v>
      </c>
      <c r="AW213" s="204">
        <v>30.4</v>
      </c>
      <c r="AY213" s="204">
        <v>0.12</v>
      </c>
      <c r="AZ213" s="43">
        <v>1</v>
      </c>
      <c r="BA213" s="43">
        <v>4.2372879999999996E-3</v>
      </c>
      <c r="BB213" s="43"/>
      <c r="BC213" s="43"/>
      <c r="BD213" s="43" t="s">
        <v>14016</v>
      </c>
      <c r="BE213" s="43"/>
    </row>
    <row r="214" spans="1:57" x14ac:dyDescent="0.2">
      <c r="A214" s="119"/>
      <c r="B214" s="43">
        <v>1</v>
      </c>
      <c r="C214" s="43" t="s">
        <v>14538</v>
      </c>
      <c r="D214" s="119"/>
      <c r="E214" s="43"/>
      <c r="F214" s="43"/>
      <c r="G214" s="43" t="s">
        <v>13913</v>
      </c>
      <c r="H214" s="43" t="s">
        <v>11553</v>
      </c>
      <c r="I214" s="43" t="s">
        <v>14442</v>
      </c>
      <c r="J214" s="43" t="s">
        <v>14439</v>
      </c>
      <c r="K214" s="43">
        <v>452</v>
      </c>
      <c r="L214" s="43"/>
      <c r="M214" s="43">
        <v>37</v>
      </c>
      <c r="N214" s="43"/>
      <c r="O214" s="43"/>
      <c r="P214" s="43"/>
      <c r="Q214" s="204">
        <v>8.01</v>
      </c>
      <c r="R214" s="43"/>
      <c r="S214" s="204">
        <v>0.04</v>
      </c>
      <c r="T214" s="204">
        <v>2252</v>
      </c>
      <c r="U214" s="43"/>
      <c r="V214" s="204">
        <v>7</v>
      </c>
      <c r="W214" s="43">
        <v>1986</v>
      </c>
      <c r="X214" s="43"/>
      <c r="Y214" s="43">
        <v>22</v>
      </c>
      <c r="Z214" s="43"/>
      <c r="AA214" s="43"/>
      <c r="AB214" s="43"/>
      <c r="AC214" s="43">
        <v>3.24</v>
      </c>
      <c r="AD214" s="43"/>
      <c r="AE214" s="43">
        <v>0.16</v>
      </c>
      <c r="AF214" s="43"/>
      <c r="AG214" s="43"/>
      <c r="AH214" s="43"/>
      <c r="AI214" s="43"/>
      <c r="AJ214" s="43"/>
      <c r="AK214" s="43"/>
      <c r="AL214" s="43"/>
      <c r="AM214" s="43"/>
      <c r="AN214" s="43"/>
      <c r="AO214" s="204">
        <v>388</v>
      </c>
      <c r="AP214" s="43"/>
      <c r="AQ214" s="204">
        <v>156</v>
      </c>
      <c r="AR214" s="43"/>
      <c r="AS214" s="43"/>
      <c r="AT214" s="204">
        <v>27.8</v>
      </c>
      <c r="AU214" s="43"/>
      <c r="AV214" s="204">
        <v>0.54</v>
      </c>
      <c r="AW214" s="204">
        <v>30.5</v>
      </c>
      <c r="AY214" s="204">
        <v>0.03</v>
      </c>
      <c r="AZ214" s="43">
        <v>1</v>
      </c>
      <c r="BA214" s="43">
        <v>0.18319838099999999</v>
      </c>
      <c r="BB214" s="43"/>
      <c r="BC214" s="43"/>
      <c r="BD214" s="43" t="s">
        <v>14016</v>
      </c>
      <c r="BE214" s="43"/>
    </row>
    <row r="215" spans="1:57" x14ac:dyDescent="0.2">
      <c r="A215" s="119"/>
      <c r="B215" s="43">
        <v>1</v>
      </c>
      <c r="C215" s="43" t="s">
        <v>14538</v>
      </c>
      <c r="D215" s="119"/>
      <c r="E215" s="43"/>
      <c r="F215" s="43"/>
      <c r="G215" s="43" t="s">
        <v>13913</v>
      </c>
      <c r="H215" s="43" t="s">
        <v>11553</v>
      </c>
      <c r="I215" s="43" t="s">
        <v>14442</v>
      </c>
      <c r="J215" s="43" t="s">
        <v>14439</v>
      </c>
      <c r="K215" s="43">
        <v>452</v>
      </c>
      <c r="L215" s="43"/>
      <c r="M215" s="43">
        <v>37</v>
      </c>
      <c r="N215" s="43"/>
      <c r="O215" s="43"/>
      <c r="P215" s="43"/>
      <c r="Q215" s="204">
        <v>8.01</v>
      </c>
      <c r="R215" s="43"/>
      <c r="S215" s="204">
        <v>0.04</v>
      </c>
      <c r="T215" s="204">
        <v>2252</v>
      </c>
      <c r="U215" s="43"/>
      <c r="V215" s="204">
        <v>7</v>
      </c>
      <c r="W215" s="43">
        <v>1986</v>
      </c>
      <c r="X215" s="43"/>
      <c r="Y215" s="43">
        <v>22</v>
      </c>
      <c r="Z215" s="43"/>
      <c r="AA215" s="43"/>
      <c r="AB215" s="43"/>
      <c r="AC215" s="43">
        <v>3.24</v>
      </c>
      <c r="AD215" s="43"/>
      <c r="AE215" s="43">
        <v>0.16</v>
      </c>
      <c r="AF215" s="43"/>
      <c r="AG215" s="43"/>
      <c r="AH215" s="43"/>
      <c r="AI215" s="43"/>
      <c r="AJ215" s="43"/>
      <c r="AK215" s="43"/>
      <c r="AL215" s="43"/>
      <c r="AM215" s="43"/>
      <c r="AN215" s="43"/>
      <c r="AO215" s="204">
        <v>388</v>
      </c>
      <c r="AP215" s="43"/>
      <c r="AQ215" s="204">
        <v>156</v>
      </c>
      <c r="AR215" s="43"/>
      <c r="AS215" s="43"/>
      <c r="AT215" s="204">
        <v>27.8</v>
      </c>
      <c r="AU215" s="43"/>
      <c r="AV215" s="204">
        <v>0.54</v>
      </c>
      <c r="AW215" s="204">
        <v>30.5</v>
      </c>
      <c r="AY215" s="204">
        <v>0.03</v>
      </c>
      <c r="AZ215" s="43">
        <v>1</v>
      </c>
      <c r="BA215" s="43">
        <v>7.9234973E-2</v>
      </c>
      <c r="BB215" s="43"/>
      <c r="BC215" s="43"/>
      <c r="BD215" s="43" t="s">
        <v>14016</v>
      </c>
      <c r="BE215" s="43"/>
    </row>
    <row r="216" spans="1:57" x14ac:dyDescent="0.2">
      <c r="A216" s="119"/>
      <c r="B216" s="43">
        <v>1</v>
      </c>
      <c r="C216" s="43" t="s">
        <v>14538</v>
      </c>
      <c r="D216" s="119"/>
      <c r="E216" s="43"/>
      <c r="F216" s="43"/>
      <c r="G216" s="43" t="s">
        <v>13913</v>
      </c>
      <c r="H216" s="43" t="s">
        <v>11553</v>
      </c>
      <c r="I216" s="43" t="s">
        <v>14442</v>
      </c>
      <c r="J216" s="43" t="s">
        <v>14439</v>
      </c>
      <c r="K216" s="43">
        <v>452</v>
      </c>
      <c r="L216" s="43"/>
      <c r="M216" s="43">
        <v>37</v>
      </c>
      <c r="N216" s="43"/>
      <c r="O216" s="43"/>
      <c r="P216" s="43"/>
      <c r="Q216" s="204">
        <v>8.01</v>
      </c>
      <c r="R216" s="43"/>
      <c r="S216" s="204">
        <v>0.04</v>
      </c>
      <c r="T216" s="204">
        <v>2252</v>
      </c>
      <c r="U216" s="43"/>
      <c r="V216" s="204">
        <v>7</v>
      </c>
      <c r="W216" s="43">
        <v>1986</v>
      </c>
      <c r="X216" s="43"/>
      <c r="Y216" s="43">
        <v>22</v>
      </c>
      <c r="Z216" s="43"/>
      <c r="AA216" s="43"/>
      <c r="AB216" s="43"/>
      <c r="AC216" s="43">
        <v>3.24</v>
      </c>
      <c r="AD216" s="43"/>
      <c r="AE216" s="43">
        <v>0.16</v>
      </c>
      <c r="AF216" s="43"/>
      <c r="AG216" s="43"/>
      <c r="AH216" s="43"/>
      <c r="AI216" s="43"/>
      <c r="AJ216" s="43"/>
      <c r="AK216" s="43"/>
      <c r="AL216" s="43"/>
      <c r="AM216" s="43"/>
      <c r="AN216" s="43"/>
      <c r="AO216" s="204">
        <v>388</v>
      </c>
      <c r="AP216" s="43"/>
      <c r="AQ216" s="204">
        <v>156</v>
      </c>
      <c r="AR216" s="43"/>
      <c r="AS216" s="43"/>
      <c r="AT216" s="204">
        <v>27.8</v>
      </c>
      <c r="AU216" s="43"/>
      <c r="AV216" s="204">
        <v>0.54</v>
      </c>
      <c r="AW216" s="204">
        <v>30.5</v>
      </c>
      <c r="AY216" s="204">
        <v>0.03</v>
      </c>
      <c r="AZ216" s="43">
        <v>1</v>
      </c>
      <c r="BA216" s="43">
        <v>0.13278688499999999</v>
      </c>
      <c r="BB216" s="43"/>
      <c r="BC216" s="43"/>
      <c r="BD216" s="43" t="s">
        <v>14016</v>
      </c>
      <c r="BE216" s="43"/>
    </row>
    <row r="217" spans="1:57" x14ac:dyDescent="0.2">
      <c r="A217" s="119"/>
      <c r="B217" s="43">
        <v>1</v>
      </c>
      <c r="C217" s="43" t="s">
        <v>14538</v>
      </c>
      <c r="D217" s="119"/>
      <c r="E217" s="43"/>
      <c r="F217" s="43"/>
      <c r="G217" s="43" t="s">
        <v>13913</v>
      </c>
      <c r="H217" s="43" t="s">
        <v>11553</v>
      </c>
      <c r="I217" s="43" t="s">
        <v>14442</v>
      </c>
      <c r="J217" s="43" t="s">
        <v>14439</v>
      </c>
      <c r="K217" s="43">
        <v>452</v>
      </c>
      <c r="L217" s="43"/>
      <c r="M217" s="43">
        <v>37</v>
      </c>
      <c r="N217" s="43"/>
      <c r="O217" s="43"/>
      <c r="P217" s="43"/>
      <c r="Q217" s="204">
        <v>8.01</v>
      </c>
      <c r="R217" s="43"/>
      <c r="S217" s="204">
        <v>0.04</v>
      </c>
      <c r="T217" s="204">
        <v>2252</v>
      </c>
      <c r="U217" s="43"/>
      <c r="V217" s="204">
        <v>7</v>
      </c>
      <c r="W217" s="43">
        <v>1986</v>
      </c>
      <c r="X217" s="43"/>
      <c r="Y217" s="43">
        <v>22</v>
      </c>
      <c r="Z217" s="43"/>
      <c r="AA217" s="43"/>
      <c r="AB217" s="43"/>
      <c r="AC217" s="43">
        <v>3.24</v>
      </c>
      <c r="AD217" s="43"/>
      <c r="AE217" s="43">
        <v>0.16</v>
      </c>
      <c r="AF217" s="43"/>
      <c r="AG217" s="43"/>
      <c r="AH217" s="43"/>
      <c r="AI217" s="43"/>
      <c r="AJ217" s="43"/>
      <c r="AK217" s="43"/>
      <c r="AL217" s="43"/>
      <c r="AM217" s="43"/>
      <c r="AN217" s="43"/>
      <c r="AO217" s="204">
        <v>388</v>
      </c>
      <c r="AP217" s="43"/>
      <c r="AQ217" s="204">
        <v>156</v>
      </c>
      <c r="AR217" s="43"/>
      <c r="AS217" s="43"/>
      <c r="AT217" s="204">
        <v>27.8</v>
      </c>
      <c r="AU217" s="43"/>
      <c r="AV217" s="204">
        <v>0.54</v>
      </c>
      <c r="AW217" s="204">
        <v>30.5</v>
      </c>
      <c r="AY217" s="204">
        <v>0.03</v>
      </c>
      <c r="AZ217" s="43">
        <v>1</v>
      </c>
      <c r="BA217" s="43">
        <v>0.12365591400000001</v>
      </c>
      <c r="BB217" s="43"/>
      <c r="BC217" s="43"/>
      <c r="BD217" s="43" t="s">
        <v>14016</v>
      </c>
      <c r="BE217" s="43"/>
    </row>
    <row r="218" spans="1:57" x14ac:dyDescent="0.2">
      <c r="A218" s="119"/>
      <c r="B218" s="43">
        <v>1</v>
      </c>
      <c r="C218" s="43" t="s">
        <v>14538</v>
      </c>
      <c r="D218" s="119"/>
      <c r="E218" s="43"/>
      <c r="F218" s="43"/>
      <c r="G218" s="43" t="s">
        <v>13913</v>
      </c>
      <c r="H218" s="43" t="s">
        <v>11553</v>
      </c>
      <c r="I218" s="43" t="s">
        <v>14442</v>
      </c>
      <c r="J218" s="43" t="s">
        <v>14439</v>
      </c>
      <c r="K218" s="43">
        <v>452</v>
      </c>
      <c r="L218" s="43"/>
      <c r="M218" s="43">
        <v>37</v>
      </c>
      <c r="N218" s="43"/>
      <c r="O218" s="43"/>
      <c r="P218" s="43"/>
      <c r="Q218" s="204">
        <v>8.01</v>
      </c>
      <c r="R218" s="43"/>
      <c r="S218" s="204">
        <v>0.04</v>
      </c>
      <c r="T218" s="204">
        <v>2252</v>
      </c>
      <c r="U218" s="43"/>
      <c r="V218" s="204">
        <v>7</v>
      </c>
      <c r="W218" s="43">
        <v>1986</v>
      </c>
      <c r="X218" s="43"/>
      <c r="Y218" s="43">
        <v>22</v>
      </c>
      <c r="Z218" s="43"/>
      <c r="AA218" s="43"/>
      <c r="AB218" s="43"/>
      <c r="AC218" s="43">
        <v>3.24</v>
      </c>
      <c r="AD218" s="43"/>
      <c r="AE218" s="43">
        <v>0.16</v>
      </c>
      <c r="AF218" s="43"/>
      <c r="AG218" s="43"/>
      <c r="AH218" s="43"/>
      <c r="AI218" s="43"/>
      <c r="AJ218" s="43"/>
      <c r="AK218" s="43"/>
      <c r="AL218" s="43"/>
      <c r="AM218" s="43"/>
      <c r="AN218" s="43"/>
      <c r="AO218" s="204">
        <v>388</v>
      </c>
      <c r="AP218" s="43"/>
      <c r="AQ218" s="204">
        <v>156</v>
      </c>
      <c r="AR218" s="43"/>
      <c r="AS218" s="43"/>
      <c r="AT218" s="204">
        <v>27.8</v>
      </c>
      <c r="AU218" s="43"/>
      <c r="AV218" s="204">
        <v>0.54</v>
      </c>
      <c r="AW218" s="204">
        <v>30.5</v>
      </c>
      <c r="AY218" s="204">
        <v>0.03</v>
      </c>
      <c r="AZ218" s="43">
        <v>1</v>
      </c>
      <c r="BA218" s="43">
        <v>0.165333333</v>
      </c>
      <c r="BB218" s="43"/>
      <c r="BC218" s="43"/>
      <c r="BD218" s="43" t="s">
        <v>14016</v>
      </c>
      <c r="BE218" s="43"/>
    </row>
    <row r="219" spans="1:57" x14ac:dyDescent="0.2">
      <c r="A219" s="119"/>
      <c r="B219" s="43">
        <v>1</v>
      </c>
      <c r="C219" s="43" t="s">
        <v>14538</v>
      </c>
      <c r="D219" s="119"/>
      <c r="E219" s="43"/>
      <c r="F219" s="43"/>
      <c r="G219" s="43" t="s">
        <v>13913</v>
      </c>
      <c r="H219" s="43" t="s">
        <v>11553</v>
      </c>
      <c r="I219" s="43" t="s">
        <v>14442</v>
      </c>
      <c r="J219" s="43" t="s">
        <v>14439</v>
      </c>
      <c r="K219" s="43">
        <v>452</v>
      </c>
      <c r="L219" s="43"/>
      <c r="M219" s="43">
        <v>37</v>
      </c>
      <c r="N219" s="43"/>
      <c r="O219" s="43"/>
      <c r="P219" s="43"/>
      <c r="Q219" s="204">
        <v>8.01</v>
      </c>
      <c r="R219" s="43"/>
      <c r="S219" s="204">
        <v>0.04</v>
      </c>
      <c r="T219" s="204">
        <v>2252</v>
      </c>
      <c r="U219" s="43"/>
      <c r="V219" s="204">
        <v>7</v>
      </c>
      <c r="W219" s="43">
        <v>1986</v>
      </c>
      <c r="X219" s="43"/>
      <c r="Y219" s="43">
        <v>22</v>
      </c>
      <c r="Z219" s="43"/>
      <c r="AA219" s="43"/>
      <c r="AB219" s="43"/>
      <c r="AC219" s="43">
        <v>3.24</v>
      </c>
      <c r="AD219" s="43"/>
      <c r="AE219" s="43">
        <v>0.16</v>
      </c>
      <c r="AF219" s="43"/>
      <c r="AG219" s="43"/>
      <c r="AH219" s="43"/>
      <c r="AI219" s="43"/>
      <c r="AJ219" s="43"/>
      <c r="AK219" s="43"/>
      <c r="AL219" s="43"/>
      <c r="AM219" s="43"/>
      <c r="AN219" s="43"/>
      <c r="AO219" s="204">
        <v>388</v>
      </c>
      <c r="AP219" s="43"/>
      <c r="AQ219" s="204">
        <v>156</v>
      </c>
      <c r="AR219" s="43"/>
      <c r="AS219" s="43"/>
      <c r="AT219" s="204">
        <v>27.8</v>
      </c>
      <c r="AU219" s="43"/>
      <c r="AV219" s="204">
        <v>0.54</v>
      </c>
      <c r="AW219" s="204">
        <v>30.5</v>
      </c>
      <c r="AY219" s="204">
        <v>0.03</v>
      </c>
      <c r="AZ219" s="43">
        <v>1</v>
      </c>
      <c r="BA219" s="43">
        <v>0.126571668</v>
      </c>
      <c r="BB219" s="43"/>
      <c r="BC219" s="43"/>
      <c r="BD219" s="43" t="s">
        <v>14016</v>
      </c>
      <c r="BE219" s="42" t="s">
        <v>12501</v>
      </c>
    </row>
    <row r="220" spans="1:57" x14ac:dyDescent="0.2">
      <c r="A220" s="119" t="s">
        <v>14552</v>
      </c>
      <c r="B220" s="43">
        <v>1</v>
      </c>
      <c r="C220" s="43" t="s">
        <v>200</v>
      </c>
      <c r="D220" s="119" t="s">
        <v>4867</v>
      </c>
      <c r="E220" s="43" t="s">
        <v>4871</v>
      </c>
      <c r="F220" s="43">
        <v>2018</v>
      </c>
      <c r="G220" s="43" t="s">
        <v>12561</v>
      </c>
      <c r="H220" s="43"/>
      <c r="I220" s="43"/>
      <c r="J220" s="43"/>
      <c r="K220" s="43">
        <v>415</v>
      </c>
      <c r="L220" s="43"/>
      <c r="M220" s="43"/>
      <c r="N220" s="43"/>
      <c r="O220" s="43"/>
      <c r="P220" s="43"/>
      <c r="Q220" s="43">
        <v>8.0500000000000007</v>
      </c>
      <c r="R220" s="43"/>
      <c r="S220" s="43"/>
      <c r="T220" s="43">
        <v>2207</v>
      </c>
      <c r="U220" s="43"/>
      <c r="V220" s="43"/>
      <c r="W220" s="43"/>
      <c r="X220" s="43"/>
      <c r="Y220" s="43"/>
      <c r="Z220" s="43"/>
      <c r="AA220" s="43"/>
      <c r="AB220" s="43"/>
      <c r="AC220" s="43">
        <v>3.3</v>
      </c>
      <c r="AD220" s="43"/>
      <c r="AE220" s="43"/>
      <c r="AF220" s="43"/>
      <c r="AG220" s="43"/>
      <c r="AH220" s="43"/>
      <c r="AI220" s="43"/>
      <c r="AJ220" s="43"/>
      <c r="AK220" s="43"/>
      <c r="AL220" s="43"/>
      <c r="AM220" s="43"/>
      <c r="AN220" s="43"/>
      <c r="AO220" s="43"/>
      <c r="AP220" s="43"/>
      <c r="AQ220" s="43"/>
      <c r="AR220" s="43"/>
      <c r="AS220" s="43"/>
      <c r="AT220" s="43">
        <v>26</v>
      </c>
      <c r="AU220" s="43"/>
      <c r="AV220" s="43"/>
      <c r="AW220" s="43">
        <v>34</v>
      </c>
      <c r="AX220" s="43"/>
      <c r="AY220" s="43"/>
      <c r="AZ220" s="43"/>
      <c r="BA220" s="43">
        <v>-6.8798407450000001</v>
      </c>
      <c r="BB220" s="43"/>
      <c r="BC220" s="43">
        <v>0</v>
      </c>
      <c r="BD220" s="43" t="s">
        <v>14017</v>
      </c>
      <c r="BE220" s="43">
        <v>0.1</v>
      </c>
    </row>
    <row r="221" spans="1:57" x14ac:dyDescent="0.2">
      <c r="A221" s="119"/>
      <c r="B221" s="43">
        <v>1</v>
      </c>
      <c r="C221" s="43" t="s">
        <v>200</v>
      </c>
      <c r="D221" s="119"/>
      <c r="E221" s="43"/>
      <c r="F221" s="43"/>
      <c r="G221" s="43" t="s">
        <v>12561</v>
      </c>
      <c r="H221" s="43"/>
      <c r="I221" s="43"/>
      <c r="J221" s="43"/>
      <c r="K221" s="43">
        <v>415</v>
      </c>
      <c r="L221" s="43"/>
      <c r="M221" s="43"/>
      <c r="N221" s="43"/>
      <c r="O221" s="43"/>
      <c r="P221" s="43"/>
      <c r="Q221" s="43">
        <v>8.0500000000000007</v>
      </c>
      <c r="R221" s="43"/>
      <c r="S221" s="43"/>
      <c r="T221" s="43">
        <v>2207</v>
      </c>
      <c r="U221" s="43"/>
      <c r="V221" s="43"/>
      <c r="W221" s="43"/>
      <c r="X221" s="43"/>
      <c r="Y221" s="43"/>
      <c r="Z221" s="43"/>
      <c r="AA221" s="43"/>
      <c r="AB221" s="43"/>
      <c r="AC221" s="43">
        <v>3.3</v>
      </c>
      <c r="AD221" s="43"/>
      <c r="AE221" s="43"/>
      <c r="AF221" s="43"/>
      <c r="AG221" s="43"/>
      <c r="AH221" s="43"/>
      <c r="AI221" s="43"/>
      <c r="AJ221" s="43"/>
      <c r="AK221" s="43"/>
      <c r="AL221" s="43"/>
      <c r="AM221" s="43"/>
      <c r="AN221" s="43"/>
      <c r="AO221" s="43"/>
      <c r="AP221" s="43"/>
      <c r="AQ221" s="43"/>
      <c r="AR221" s="43"/>
      <c r="AS221" s="43"/>
      <c r="AT221" s="43">
        <v>26</v>
      </c>
      <c r="AU221" s="43"/>
      <c r="AV221" s="43"/>
      <c r="AW221" s="43">
        <v>34</v>
      </c>
      <c r="AX221" s="43"/>
      <c r="AY221" s="43"/>
      <c r="AZ221" s="43"/>
      <c r="BA221" s="43">
        <v>62.607692980000003</v>
      </c>
      <c r="BB221" s="43"/>
      <c r="BC221" s="43">
        <f>101.7-60.2</f>
        <v>41.5</v>
      </c>
      <c r="BD221" s="43" t="s">
        <v>14017</v>
      </c>
      <c r="BE221" s="43">
        <v>0.1</v>
      </c>
    </row>
    <row r="222" spans="1:57" x14ac:dyDescent="0.2">
      <c r="A222" s="119"/>
      <c r="B222" s="43">
        <v>1</v>
      </c>
      <c r="C222" s="43" t="s">
        <v>200</v>
      </c>
      <c r="D222" s="119"/>
      <c r="E222" s="43"/>
      <c r="F222" s="43"/>
      <c r="G222" s="43" t="s">
        <v>12561</v>
      </c>
      <c r="H222" s="43"/>
      <c r="I222" s="43"/>
      <c r="J222" s="43"/>
      <c r="K222" s="43">
        <v>415</v>
      </c>
      <c r="L222" s="43"/>
      <c r="M222" s="43"/>
      <c r="N222" s="43"/>
      <c r="O222" s="43"/>
      <c r="P222" s="43"/>
      <c r="Q222" s="43">
        <v>8.0500000000000007</v>
      </c>
      <c r="R222" s="43"/>
      <c r="S222" s="43"/>
      <c r="T222" s="43">
        <v>2207</v>
      </c>
      <c r="U222" s="43"/>
      <c r="V222" s="43"/>
      <c r="W222" s="43"/>
      <c r="X222" s="43"/>
      <c r="Y222" s="43"/>
      <c r="Z222" s="43"/>
      <c r="AA222" s="43"/>
      <c r="AB222" s="43"/>
      <c r="AC222" s="43">
        <v>3.3</v>
      </c>
      <c r="AD222" s="43"/>
      <c r="AE222" s="43"/>
      <c r="AF222" s="43"/>
      <c r="AG222" s="43"/>
      <c r="AH222" s="43"/>
      <c r="AI222" s="43"/>
      <c r="AJ222" s="43"/>
      <c r="AK222" s="43"/>
      <c r="AL222" s="43"/>
      <c r="AM222" s="43"/>
      <c r="AN222" s="43"/>
      <c r="AO222" s="43"/>
      <c r="AP222" s="43"/>
      <c r="AQ222" s="43"/>
      <c r="AR222" s="43"/>
      <c r="AS222" s="43"/>
      <c r="AT222" s="43">
        <v>26</v>
      </c>
      <c r="AU222" s="43"/>
      <c r="AV222" s="43"/>
      <c r="AW222" s="43">
        <v>34</v>
      </c>
      <c r="AX222" s="43"/>
      <c r="AY222" s="43"/>
      <c r="AZ222" s="43"/>
      <c r="BA222" s="43">
        <v>15.271190499999999</v>
      </c>
      <c r="BB222" s="43"/>
      <c r="BC222" s="43">
        <v>0</v>
      </c>
      <c r="BD222" s="43" t="s">
        <v>14017</v>
      </c>
      <c r="BE222" s="43">
        <v>0.2</v>
      </c>
    </row>
    <row r="223" spans="1:57" x14ac:dyDescent="0.2">
      <c r="A223" s="119"/>
      <c r="B223" s="43">
        <v>1</v>
      </c>
      <c r="C223" s="43" t="s">
        <v>200</v>
      </c>
      <c r="D223" s="119"/>
      <c r="E223" s="43"/>
      <c r="F223" s="43"/>
      <c r="G223" s="43" t="s">
        <v>12561</v>
      </c>
      <c r="H223" s="43"/>
      <c r="I223" s="43"/>
      <c r="J223" s="43"/>
      <c r="K223" s="43">
        <v>415</v>
      </c>
      <c r="L223" s="43"/>
      <c r="M223" s="43"/>
      <c r="N223" s="43"/>
      <c r="O223" s="43"/>
      <c r="P223" s="43"/>
      <c r="Q223" s="43">
        <v>8.0500000000000007</v>
      </c>
      <c r="R223" s="43"/>
      <c r="S223" s="43"/>
      <c r="T223" s="43">
        <v>2207</v>
      </c>
      <c r="U223" s="43"/>
      <c r="V223" s="43"/>
      <c r="W223" s="43"/>
      <c r="X223" s="43"/>
      <c r="Y223" s="43"/>
      <c r="Z223" s="43"/>
      <c r="AA223" s="43"/>
      <c r="AB223" s="43"/>
      <c r="AC223" s="43">
        <v>3.3</v>
      </c>
      <c r="AD223" s="43"/>
      <c r="AE223" s="43"/>
      <c r="AF223" s="43"/>
      <c r="AG223" s="43"/>
      <c r="AH223" s="43"/>
      <c r="AI223" s="43"/>
      <c r="AJ223" s="43"/>
      <c r="AK223" s="43"/>
      <c r="AL223" s="43"/>
      <c r="AM223" s="43"/>
      <c r="AN223" s="43"/>
      <c r="AO223" s="43"/>
      <c r="AP223" s="43"/>
      <c r="AQ223" s="43"/>
      <c r="AR223" s="43"/>
      <c r="AS223" s="43"/>
      <c r="AT223" s="43">
        <v>26</v>
      </c>
      <c r="AU223" s="43"/>
      <c r="AV223" s="43"/>
      <c r="AW223" s="43">
        <v>34</v>
      </c>
      <c r="AX223" s="43"/>
      <c r="AY223" s="43"/>
      <c r="AZ223" s="43"/>
      <c r="BA223" s="43">
        <v>68.368179440000006</v>
      </c>
      <c r="BB223" s="43"/>
      <c r="BC223" s="43">
        <f>109.3-67.7</f>
        <v>41.599999999999994</v>
      </c>
      <c r="BD223" s="43" t="s">
        <v>14017</v>
      </c>
      <c r="BE223" s="43">
        <v>0.2</v>
      </c>
    </row>
    <row r="224" spans="1:57" x14ac:dyDescent="0.2">
      <c r="A224" s="119"/>
      <c r="B224" s="43">
        <v>1</v>
      </c>
      <c r="C224" s="43" t="s">
        <v>200</v>
      </c>
      <c r="D224" s="119"/>
      <c r="E224" s="43"/>
      <c r="F224" s="43"/>
      <c r="G224" s="43" t="s">
        <v>12561</v>
      </c>
      <c r="H224" s="43"/>
      <c r="I224" s="43"/>
      <c r="J224" s="43"/>
      <c r="K224" s="43">
        <v>415</v>
      </c>
      <c r="L224" s="43"/>
      <c r="M224" s="43"/>
      <c r="N224" s="43"/>
      <c r="O224" s="43"/>
      <c r="P224" s="43"/>
      <c r="Q224" s="43">
        <v>8.0500000000000007</v>
      </c>
      <c r="R224" s="43"/>
      <c r="S224" s="43"/>
      <c r="T224" s="43">
        <v>2207</v>
      </c>
      <c r="U224" s="43"/>
      <c r="V224" s="43"/>
      <c r="W224" s="43"/>
      <c r="X224" s="43"/>
      <c r="Y224" s="43"/>
      <c r="Z224" s="43"/>
      <c r="AA224" s="43"/>
      <c r="AB224" s="43"/>
      <c r="AC224" s="43">
        <v>3.3</v>
      </c>
      <c r="AD224" s="43"/>
      <c r="AE224" s="43"/>
      <c r="AF224" s="43"/>
      <c r="AG224" s="43"/>
      <c r="AH224" s="43"/>
      <c r="AI224" s="43"/>
      <c r="AJ224" s="43"/>
      <c r="AK224" s="43"/>
      <c r="AL224" s="43"/>
      <c r="AM224" s="43"/>
      <c r="AN224" s="43"/>
      <c r="AO224" s="43"/>
      <c r="AP224" s="43"/>
      <c r="AQ224" s="43"/>
      <c r="AR224" s="43"/>
      <c r="AS224" s="43"/>
      <c r="AT224" s="43">
        <v>26</v>
      </c>
      <c r="AU224" s="43"/>
      <c r="AV224" s="43"/>
      <c r="AW224" s="43">
        <v>34</v>
      </c>
      <c r="AX224" s="43"/>
      <c r="AY224" s="43"/>
      <c r="AZ224" s="43"/>
      <c r="BA224" s="43">
        <v>1.6066921940000001</v>
      </c>
      <c r="BB224" s="43"/>
      <c r="BC224" s="43">
        <v>0</v>
      </c>
      <c r="BD224" s="43" t="s">
        <v>14017</v>
      </c>
      <c r="BE224" s="43">
        <v>0.2</v>
      </c>
    </row>
    <row r="225" spans="1:57" x14ac:dyDescent="0.2">
      <c r="A225" s="119"/>
      <c r="B225" s="43">
        <v>1</v>
      </c>
      <c r="C225" s="43" t="s">
        <v>200</v>
      </c>
      <c r="D225" s="119"/>
      <c r="E225" s="43"/>
      <c r="F225" s="43"/>
      <c r="G225" s="43" t="s">
        <v>12561</v>
      </c>
      <c r="H225" s="43"/>
      <c r="I225" s="43"/>
      <c r="J225" s="43"/>
      <c r="K225" s="43">
        <v>700</v>
      </c>
      <c r="L225" s="43"/>
      <c r="M225" s="43"/>
      <c r="N225" s="43"/>
      <c r="O225" s="43"/>
      <c r="P225" s="43"/>
      <c r="Q225" s="43">
        <v>7.87</v>
      </c>
      <c r="R225" s="43"/>
      <c r="S225" s="43"/>
      <c r="T225" s="43">
        <v>2380</v>
      </c>
      <c r="U225" s="43"/>
      <c r="V225" s="43"/>
      <c r="W225" s="43"/>
      <c r="X225" s="43"/>
      <c r="Y225" s="43"/>
      <c r="Z225" s="43"/>
      <c r="AA225" s="43"/>
      <c r="AB225" s="43"/>
      <c r="AC225" s="43">
        <v>2.7</v>
      </c>
      <c r="AD225" s="43"/>
      <c r="AE225" s="43"/>
      <c r="AF225" s="43"/>
      <c r="AG225" s="43"/>
      <c r="AH225" s="43"/>
      <c r="AI225" s="43"/>
      <c r="AJ225" s="43"/>
      <c r="AK225" s="43"/>
      <c r="AL225" s="43"/>
      <c r="AM225" s="43"/>
      <c r="AN225" s="43"/>
      <c r="AO225" s="43"/>
      <c r="AP225" s="43"/>
      <c r="AQ225" s="43"/>
      <c r="AR225" s="43"/>
      <c r="AS225" s="43"/>
      <c r="AT225" s="43">
        <v>26</v>
      </c>
      <c r="AU225" s="43"/>
      <c r="AV225" s="43"/>
      <c r="AW225" s="43">
        <v>34</v>
      </c>
      <c r="AX225" s="43"/>
      <c r="AY225" s="43"/>
      <c r="AZ225" s="43"/>
      <c r="BA225" s="43">
        <v>-5.0294795927247398</v>
      </c>
      <c r="BB225" s="43"/>
      <c r="BC225" s="43">
        <v>0</v>
      </c>
      <c r="BD225" s="43" t="s">
        <v>14017</v>
      </c>
      <c r="BE225" s="43">
        <v>0.1</v>
      </c>
    </row>
    <row r="226" spans="1:57" x14ac:dyDescent="0.2">
      <c r="A226" s="119"/>
      <c r="B226" s="43">
        <v>1</v>
      </c>
      <c r="C226" s="43" t="s">
        <v>200</v>
      </c>
      <c r="D226" s="119"/>
      <c r="E226" s="43"/>
      <c r="F226" s="43"/>
      <c r="G226" s="43" t="s">
        <v>12561</v>
      </c>
      <c r="H226" s="43"/>
      <c r="I226" s="43"/>
      <c r="J226" s="43"/>
      <c r="K226" s="43">
        <v>700</v>
      </c>
      <c r="L226" s="43"/>
      <c r="M226" s="43"/>
      <c r="N226" s="43"/>
      <c r="O226" s="43"/>
      <c r="P226" s="43"/>
      <c r="Q226" s="43">
        <v>7.87</v>
      </c>
      <c r="R226" s="43"/>
      <c r="S226" s="43"/>
      <c r="T226" s="43">
        <v>2380</v>
      </c>
      <c r="U226" s="43"/>
      <c r="V226" s="43"/>
      <c r="W226" s="43"/>
      <c r="X226" s="43"/>
      <c r="Y226" s="43"/>
      <c r="Z226" s="43"/>
      <c r="AA226" s="43"/>
      <c r="AB226" s="43"/>
      <c r="AC226" s="43">
        <v>2.7</v>
      </c>
      <c r="AD226" s="43"/>
      <c r="AE226" s="43"/>
      <c r="AF226" s="43"/>
      <c r="AG226" s="43"/>
      <c r="AH226" s="43"/>
      <c r="AI226" s="43"/>
      <c r="AJ226" s="43"/>
      <c r="AK226" s="43"/>
      <c r="AL226" s="43"/>
      <c r="AM226" s="43"/>
      <c r="AN226" s="43"/>
      <c r="AO226" s="43"/>
      <c r="AP226" s="43"/>
      <c r="AQ226" s="43"/>
      <c r="AR226" s="43"/>
      <c r="AS226" s="43"/>
      <c r="AT226" s="43">
        <v>26</v>
      </c>
      <c r="AU226" s="43"/>
      <c r="AV226" s="43"/>
      <c r="AW226" s="43">
        <v>34</v>
      </c>
      <c r="AX226" s="43"/>
      <c r="AY226" s="43"/>
      <c r="AZ226" s="43"/>
      <c r="BA226" s="43">
        <v>5.5206248368288202</v>
      </c>
      <c r="BB226" s="43"/>
      <c r="BC226" s="43">
        <v>32.952419284657473</v>
      </c>
      <c r="BD226" s="43" t="s">
        <v>14017</v>
      </c>
      <c r="BE226" s="43">
        <v>0.1</v>
      </c>
    </row>
    <row r="227" spans="1:57" x14ac:dyDescent="0.2">
      <c r="A227" s="119"/>
      <c r="B227" s="43">
        <v>1</v>
      </c>
      <c r="C227" s="43" t="s">
        <v>200</v>
      </c>
      <c r="D227" s="119"/>
      <c r="E227" s="43"/>
      <c r="F227" s="43"/>
      <c r="G227" s="43" t="s">
        <v>12561</v>
      </c>
      <c r="H227" s="43"/>
      <c r="I227" s="43"/>
      <c r="J227" s="43"/>
      <c r="K227" s="43">
        <v>700</v>
      </c>
      <c r="L227" s="43"/>
      <c r="M227" s="43"/>
      <c r="N227" s="43"/>
      <c r="O227" s="43"/>
      <c r="P227" s="43"/>
      <c r="Q227" s="43">
        <v>7.87</v>
      </c>
      <c r="R227" s="43"/>
      <c r="S227" s="43"/>
      <c r="T227" s="43">
        <v>2380</v>
      </c>
      <c r="U227" s="43"/>
      <c r="V227" s="43"/>
      <c r="W227" s="43"/>
      <c r="X227" s="43"/>
      <c r="Y227" s="43"/>
      <c r="Z227" s="43"/>
      <c r="AA227" s="43"/>
      <c r="AB227" s="43"/>
      <c r="AC227" s="43">
        <v>2.7</v>
      </c>
      <c r="AD227" s="43"/>
      <c r="AE227" s="43"/>
      <c r="AF227" s="43"/>
      <c r="AG227" s="43"/>
      <c r="AH227" s="43"/>
      <c r="AI227" s="43"/>
      <c r="AJ227" s="43"/>
      <c r="AK227" s="43"/>
      <c r="AL227" s="43"/>
      <c r="AM227" s="43"/>
      <c r="AN227" s="43"/>
      <c r="AO227" s="43"/>
      <c r="AP227" s="43"/>
      <c r="AQ227" s="43"/>
      <c r="AR227" s="43"/>
      <c r="AS227" s="43"/>
      <c r="AT227" s="43">
        <v>26</v>
      </c>
      <c r="AU227" s="43"/>
      <c r="AV227" s="43"/>
      <c r="AW227" s="43">
        <v>34</v>
      </c>
      <c r="AX227" s="43"/>
      <c r="AY227" s="43"/>
      <c r="AZ227" s="43"/>
      <c r="BA227" s="43">
        <v>-2.65751457662518</v>
      </c>
      <c r="BB227" s="43"/>
      <c r="BC227" s="43">
        <v>0</v>
      </c>
      <c r="BD227" s="43" t="s">
        <v>14017</v>
      </c>
      <c r="BE227" s="43">
        <v>0.1</v>
      </c>
    </row>
    <row r="228" spans="1:57" x14ac:dyDescent="0.2">
      <c r="A228" s="119"/>
      <c r="B228" s="43">
        <v>1</v>
      </c>
      <c r="C228" s="43" t="s">
        <v>200</v>
      </c>
      <c r="D228" s="119"/>
      <c r="E228" s="43"/>
      <c r="F228" s="43"/>
      <c r="G228" s="43" t="s">
        <v>12561</v>
      </c>
      <c r="H228" s="43"/>
      <c r="I228" s="43"/>
      <c r="J228" s="43"/>
      <c r="K228" s="43">
        <v>700</v>
      </c>
      <c r="L228" s="43"/>
      <c r="M228" s="43"/>
      <c r="N228" s="43"/>
      <c r="O228" s="43"/>
      <c r="P228" s="43"/>
      <c r="Q228" s="43">
        <v>7.87</v>
      </c>
      <c r="R228" s="43"/>
      <c r="S228" s="43"/>
      <c r="T228" s="43">
        <v>2380</v>
      </c>
      <c r="U228" s="43"/>
      <c r="V228" s="43"/>
      <c r="W228" s="43"/>
      <c r="X228" s="43"/>
      <c r="Y228" s="43"/>
      <c r="Z228" s="43"/>
      <c r="AA228" s="43"/>
      <c r="AB228" s="43"/>
      <c r="AC228" s="43">
        <v>2.7</v>
      </c>
      <c r="AD228" s="43"/>
      <c r="AE228" s="43"/>
      <c r="AF228" s="43"/>
      <c r="AG228" s="43"/>
      <c r="AH228" s="43"/>
      <c r="AI228" s="43"/>
      <c r="AJ228" s="43"/>
      <c r="AK228" s="43"/>
      <c r="AL228" s="43"/>
      <c r="AM228" s="43"/>
      <c r="AN228" s="43"/>
      <c r="AO228" s="43"/>
      <c r="AP228" s="43"/>
      <c r="AQ228" s="43"/>
      <c r="AR228" s="43"/>
      <c r="AS228" s="43"/>
      <c r="AT228" s="43">
        <v>26</v>
      </c>
      <c r="AU228" s="43"/>
      <c r="AV228" s="43"/>
      <c r="AW228" s="43">
        <v>34</v>
      </c>
      <c r="AX228" s="43"/>
      <c r="AY228" s="43"/>
      <c r="AZ228" s="43"/>
      <c r="BA228" s="43">
        <v>244.85303715951599</v>
      </c>
      <c r="BB228" s="43"/>
      <c r="BC228" s="43">
        <v>60.993386128275006</v>
      </c>
      <c r="BD228" s="43" t="s">
        <v>14017</v>
      </c>
      <c r="BE228" s="43">
        <v>0.1</v>
      </c>
    </row>
    <row r="229" spans="1:57" x14ac:dyDescent="0.2">
      <c r="A229" s="119"/>
      <c r="B229" s="43">
        <v>1</v>
      </c>
      <c r="C229" s="43" t="s">
        <v>200</v>
      </c>
      <c r="D229" s="119"/>
      <c r="E229" s="43"/>
      <c r="F229" s="43"/>
      <c r="G229" s="43" t="s">
        <v>12561</v>
      </c>
      <c r="H229" s="43"/>
      <c r="I229" s="43"/>
      <c r="J229" s="43"/>
      <c r="K229" s="43">
        <v>700</v>
      </c>
      <c r="L229" s="43"/>
      <c r="M229" s="43"/>
      <c r="N229" s="43"/>
      <c r="O229" s="43"/>
      <c r="P229" s="43"/>
      <c r="Q229" s="43">
        <v>7.87</v>
      </c>
      <c r="R229" s="43"/>
      <c r="S229" s="43"/>
      <c r="T229" s="43">
        <v>2380</v>
      </c>
      <c r="U229" s="43"/>
      <c r="V229" s="43"/>
      <c r="W229" s="43"/>
      <c r="X229" s="43"/>
      <c r="Y229" s="43"/>
      <c r="Z229" s="43"/>
      <c r="AA229" s="43"/>
      <c r="AB229" s="43"/>
      <c r="AC229" s="43">
        <v>2.7</v>
      </c>
      <c r="AD229" s="43"/>
      <c r="AE229" s="43"/>
      <c r="AF229" s="43"/>
      <c r="AG229" s="43"/>
      <c r="AH229" s="43"/>
      <c r="AI229" s="43"/>
      <c r="AJ229" s="43"/>
      <c r="AK229" s="43"/>
      <c r="AL229" s="43"/>
      <c r="AM229" s="43"/>
      <c r="AN229" s="43"/>
      <c r="AO229" s="43"/>
      <c r="AP229" s="43"/>
      <c r="AQ229" s="43"/>
      <c r="AR229" s="43"/>
      <c r="AS229" s="43"/>
      <c r="AT229" s="43">
        <v>26</v>
      </c>
      <c r="AU229" s="43"/>
      <c r="AV229" s="43"/>
      <c r="AW229" s="43">
        <v>34</v>
      </c>
      <c r="AX229" s="43"/>
      <c r="AY229" s="43"/>
      <c r="AZ229" s="43"/>
      <c r="BA229" s="43">
        <v>110.534331215734</v>
      </c>
      <c r="BB229" s="43"/>
      <c r="BC229" s="43">
        <v>53.108410930293005</v>
      </c>
      <c r="BD229" s="43" t="s">
        <v>14017</v>
      </c>
      <c r="BE229" s="43">
        <v>0.1</v>
      </c>
    </row>
    <row r="230" spans="1:57" x14ac:dyDescent="0.2">
      <c r="A230" s="119"/>
      <c r="B230" s="43">
        <v>1</v>
      </c>
      <c r="C230" s="43" t="s">
        <v>200</v>
      </c>
      <c r="D230" s="119"/>
      <c r="E230" s="43"/>
      <c r="F230" s="43"/>
      <c r="G230" s="43" t="s">
        <v>12561</v>
      </c>
      <c r="H230" s="43"/>
      <c r="I230" s="43"/>
      <c r="J230" s="43"/>
      <c r="K230" s="43">
        <v>700</v>
      </c>
      <c r="L230" s="43"/>
      <c r="M230" s="43"/>
      <c r="N230" s="43"/>
      <c r="O230" s="43"/>
      <c r="P230" s="43"/>
      <c r="Q230" s="43">
        <v>7.87</v>
      </c>
      <c r="R230" s="43"/>
      <c r="S230" s="43"/>
      <c r="T230" s="43">
        <v>2380</v>
      </c>
      <c r="U230" s="43"/>
      <c r="V230" s="43"/>
      <c r="W230" s="43"/>
      <c r="X230" s="43"/>
      <c r="Y230" s="43"/>
      <c r="Z230" s="43"/>
      <c r="AA230" s="43"/>
      <c r="AB230" s="43"/>
      <c r="AC230" s="43">
        <v>2.7</v>
      </c>
      <c r="AD230" s="43"/>
      <c r="AE230" s="43"/>
      <c r="AF230" s="43"/>
      <c r="AG230" s="43"/>
      <c r="AH230" s="43"/>
      <c r="AI230" s="43"/>
      <c r="AJ230" s="43"/>
      <c r="AK230" s="43"/>
      <c r="AL230" s="43"/>
      <c r="AM230" s="43"/>
      <c r="AN230" s="43"/>
      <c r="AO230" s="43"/>
      <c r="AP230" s="43"/>
      <c r="AQ230" s="43"/>
      <c r="AR230" s="43"/>
      <c r="AS230" s="43"/>
      <c r="AT230" s="43">
        <v>26</v>
      </c>
      <c r="AU230" s="43"/>
      <c r="AV230" s="43"/>
      <c r="AW230" s="43">
        <v>34</v>
      </c>
      <c r="AX230" s="43"/>
      <c r="AY230" s="43"/>
      <c r="AZ230" s="43"/>
      <c r="BA230" s="43">
        <v>7.1653903054564401</v>
      </c>
      <c r="BB230" s="43"/>
      <c r="BC230" s="43">
        <v>11.749412583761178</v>
      </c>
      <c r="BD230" s="43" t="s">
        <v>14017</v>
      </c>
      <c r="BE230" s="43">
        <v>0.2</v>
      </c>
    </row>
    <row r="231" spans="1:57" x14ac:dyDescent="0.2">
      <c r="A231" s="119"/>
      <c r="B231" s="43">
        <v>1</v>
      </c>
      <c r="C231" s="43" t="s">
        <v>200</v>
      </c>
      <c r="D231" s="119"/>
      <c r="E231" s="43"/>
      <c r="F231" s="43"/>
      <c r="G231" s="43" t="s">
        <v>12561</v>
      </c>
      <c r="H231" s="43"/>
      <c r="I231" s="43"/>
      <c r="J231" s="43"/>
      <c r="K231" s="43">
        <v>700</v>
      </c>
      <c r="L231" s="43"/>
      <c r="M231" s="43"/>
      <c r="N231" s="43"/>
      <c r="O231" s="43"/>
      <c r="P231" s="43"/>
      <c r="Q231" s="43">
        <v>7.87</v>
      </c>
      <c r="R231" s="43"/>
      <c r="S231" s="43"/>
      <c r="T231" s="43">
        <v>2380</v>
      </c>
      <c r="U231" s="43"/>
      <c r="V231" s="43"/>
      <c r="W231" s="43"/>
      <c r="X231" s="43"/>
      <c r="Y231" s="43"/>
      <c r="Z231" s="43"/>
      <c r="AA231" s="43"/>
      <c r="AB231" s="43"/>
      <c r="AC231" s="43">
        <v>2.7</v>
      </c>
      <c r="AD231" s="43"/>
      <c r="AE231" s="43"/>
      <c r="AF231" s="43"/>
      <c r="AG231" s="43"/>
      <c r="AH231" s="43"/>
      <c r="AI231" s="43"/>
      <c r="AJ231" s="43"/>
      <c r="AK231" s="43"/>
      <c r="AL231" s="43"/>
      <c r="AM231" s="43"/>
      <c r="AN231" s="43"/>
      <c r="AO231" s="43"/>
      <c r="AP231" s="43"/>
      <c r="AQ231" s="43"/>
      <c r="AR231" s="43"/>
      <c r="AS231" s="43"/>
      <c r="AT231" s="43">
        <v>26</v>
      </c>
      <c r="AU231" s="43"/>
      <c r="AV231" s="43"/>
      <c r="AW231" s="43">
        <v>34</v>
      </c>
      <c r="AX231" s="43"/>
      <c r="AY231" s="43"/>
      <c r="AZ231" s="43"/>
      <c r="BA231" s="43">
        <v>183.67309198503099</v>
      </c>
      <c r="BB231" s="43"/>
      <c r="BC231" s="43">
        <v>75.366047341397007</v>
      </c>
      <c r="BD231" s="43" t="s">
        <v>14017</v>
      </c>
      <c r="BE231" s="43">
        <v>0.2</v>
      </c>
    </row>
    <row r="232" spans="1:57" x14ac:dyDescent="0.2">
      <c r="A232" s="119"/>
      <c r="B232" s="43">
        <v>1</v>
      </c>
      <c r="C232" s="43" t="s">
        <v>200</v>
      </c>
      <c r="D232" s="119"/>
      <c r="E232" s="43"/>
      <c r="F232" s="43"/>
      <c r="G232" s="43" t="s">
        <v>12561</v>
      </c>
      <c r="H232" s="43"/>
      <c r="I232" s="43"/>
      <c r="J232" s="43"/>
      <c r="K232" s="43">
        <v>700</v>
      </c>
      <c r="L232" s="43"/>
      <c r="M232" s="43"/>
      <c r="N232" s="43"/>
      <c r="O232" s="43"/>
      <c r="P232" s="43"/>
      <c r="Q232" s="43">
        <v>7.87</v>
      </c>
      <c r="R232" s="43"/>
      <c r="S232" s="43"/>
      <c r="T232" s="43">
        <v>2380</v>
      </c>
      <c r="U232" s="43"/>
      <c r="V232" s="43"/>
      <c r="W232" s="43"/>
      <c r="X232" s="43"/>
      <c r="Y232" s="43"/>
      <c r="Z232" s="43"/>
      <c r="AA232" s="43"/>
      <c r="AB232" s="43"/>
      <c r="AC232" s="43">
        <v>2.7</v>
      </c>
      <c r="AD232" s="43"/>
      <c r="AE232" s="43"/>
      <c r="AF232" s="43"/>
      <c r="AG232" s="43"/>
      <c r="AH232" s="43"/>
      <c r="AI232" s="43"/>
      <c r="AJ232" s="43"/>
      <c r="AK232" s="43"/>
      <c r="AL232" s="43"/>
      <c r="AM232" s="43"/>
      <c r="AN232" s="43"/>
      <c r="AO232" s="43"/>
      <c r="AP232" s="43"/>
      <c r="AQ232" s="43"/>
      <c r="AR232" s="43"/>
      <c r="AS232" s="43"/>
      <c r="AT232" s="43">
        <v>26</v>
      </c>
      <c r="AU232" s="43"/>
      <c r="AV232" s="43"/>
      <c r="AW232" s="43">
        <v>34</v>
      </c>
      <c r="AX232" s="43"/>
      <c r="AY232" s="43"/>
      <c r="AZ232" s="43"/>
      <c r="BA232" s="43">
        <v>145.25335044817601</v>
      </c>
      <c r="BB232" s="43"/>
      <c r="BC232" s="43">
        <v>105.28021930206302</v>
      </c>
      <c r="BD232" s="43" t="s">
        <v>14017</v>
      </c>
      <c r="BE232" s="43">
        <v>0.2</v>
      </c>
    </row>
    <row r="233" spans="1:57" x14ac:dyDescent="0.2">
      <c r="A233" s="119" t="s">
        <v>14582</v>
      </c>
      <c r="B233" s="43">
        <v>1</v>
      </c>
      <c r="C233" s="43" t="s">
        <v>14583</v>
      </c>
      <c r="D233" s="119"/>
      <c r="E233" s="242" t="s">
        <v>12405</v>
      </c>
      <c r="F233" s="43">
        <v>2015</v>
      </c>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V233" s="43"/>
      <c r="AW233" s="43"/>
      <c r="AX233" s="43"/>
      <c r="AY233" s="43"/>
      <c r="AZ233" s="43"/>
      <c r="BA233" s="43"/>
      <c r="BB233" s="43"/>
      <c r="BC233" s="43"/>
      <c r="BD233" s="43"/>
      <c r="BE233" s="43"/>
    </row>
    <row r="234" spans="1:57" x14ac:dyDescent="0.2">
      <c r="A234" s="119" t="s">
        <v>12502</v>
      </c>
      <c r="B234" s="43">
        <v>1</v>
      </c>
      <c r="C234" s="43" t="s">
        <v>14538</v>
      </c>
      <c r="D234" s="119" t="s">
        <v>564</v>
      </c>
      <c r="E234" s="43" t="s">
        <v>4954</v>
      </c>
      <c r="F234" s="43">
        <v>2020</v>
      </c>
      <c r="G234" s="43" t="s">
        <v>14088</v>
      </c>
      <c r="H234" s="43" t="s">
        <v>11553</v>
      </c>
      <c r="I234" s="43" t="s">
        <v>14083</v>
      </c>
      <c r="J234" s="43" t="s">
        <v>14576</v>
      </c>
      <c r="K234">
        <v>395.54545454545456</v>
      </c>
      <c r="L234">
        <v>17.522956297982883</v>
      </c>
      <c r="M234" s="43"/>
      <c r="O234" s="43"/>
      <c r="P234" s="43"/>
      <c r="Q234" s="209">
        <v>8.0691666666666677</v>
      </c>
      <c r="R234" s="219">
        <v>2.3061293311836479E-3</v>
      </c>
      <c r="S234" s="43"/>
      <c r="T234" s="219">
        <v>2334.818181818182</v>
      </c>
      <c r="U234" s="219">
        <v>98.357185198018769</v>
      </c>
      <c r="V234" s="43"/>
      <c r="W234" s="43"/>
      <c r="X234" s="43"/>
      <c r="Y234" s="43"/>
      <c r="Z234" s="43"/>
      <c r="AA234" s="43"/>
      <c r="AB234" s="43"/>
      <c r="AC234" s="43"/>
      <c r="AD234" s="43"/>
      <c r="AE234" s="43"/>
      <c r="AF234" s="43"/>
      <c r="AG234" s="43"/>
      <c r="AH234" s="43"/>
      <c r="AI234" s="43"/>
      <c r="AJ234" s="43"/>
      <c r="AK234" s="43"/>
      <c r="AL234" s="43"/>
      <c r="AM234" s="43"/>
      <c r="AN234" s="43"/>
      <c r="AO234" s="209">
        <v>83.454545454545453</v>
      </c>
      <c r="AP234" s="209">
        <v>15.007160825188015</v>
      </c>
      <c r="AQ234" s="43"/>
      <c r="AR234" s="43"/>
      <c r="AS234" s="43"/>
      <c r="AT234" s="219">
        <v>28.224999999999998</v>
      </c>
      <c r="AU234" s="219">
        <v>0.18509825400679414</v>
      </c>
      <c r="AV234" s="43"/>
      <c r="AW234" s="204">
        <v>35.4</v>
      </c>
      <c r="AX234" s="43"/>
      <c r="AY234" s="43"/>
      <c r="AZ234" s="43">
        <v>25</v>
      </c>
      <c r="BA234" s="12">
        <v>9.5269157891452044E-3</v>
      </c>
      <c r="BB234" s="43"/>
      <c r="BC234" s="43"/>
      <c r="BD234" s="12" t="s">
        <v>14581</v>
      </c>
      <c r="BE234" s="43"/>
    </row>
    <row r="235" spans="1:57" x14ac:dyDescent="0.2">
      <c r="A235" s="119"/>
      <c r="B235" s="43">
        <v>1</v>
      </c>
      <c r="C235" s="43" t="s">
        <v>14538</v>
      </c>
      <c r="D235" s="119"/>
      <c r="E235" s="43"/>
      <c r="F235" s="43"/>
      <c r="G235" s="43" t="s">
        <v>14088</v>
      </c>
      <c r="H235" s="43" t="s">
        <v>11553</v>
      </c>
      <c r="I235" s="43" t="s">
        <v>14083</v>
      </c>
      <c r="J235" s="43" t="s">
        <v>14576</v>
      </c>
      <c r="K235">
        <v>783</v>
      </c>
      <c r="L235">
        <v>34.212902935482248</v>
      </c>
      <c r="M235" s="43"/>
      <c r="O235" s="43"/>
      <c r="P235" s="43"/>
      <c r="Q235" s="219">
        <v>7.830000000000001</v>
      </c>
      <c r="R235" s="219">
        <v>1.5595993903683098E-3</v>
      </c>
      <c r="S235" s="43"/>
      <c r="T235" s="219">
        <v>2340.6363636363635</v>
      </c>
      <c r="U235" s="219">
        <v>98.589520010165955</v>
      </c>
      <c r="V235" s="43"/>
      <c r="W235" s="43"/>
      <c r="X235" s="43"/>
      <c r="Y235" s="43"/>
      <c r="Z235" s="43"/>
      <c r="AA235" s="43"/>
      <c r="AB235" s="43"/>
      <c r="AC235" s="43"/>
      <c r="AD235" s="43"/>
      <c r="AE235" s="43"/>
      <c r="AF235" s="43"/>
      <c r="AG235" s="43"/>
      <c r="AH235" s="43"/>
      <c r="AI235" s="43"/>
      <c r="AJ235" s="43"/>
      <c r="AK235" s="43"/>
      <c r="AL235" s="43"/>
      <c r="AM235" s="43"/>
      <c r="AN235" s="43"/>
      <c r="AO235" s="219">
        <v>63.909090909090907</v>
      </c>
      <c r="AP235" s="209">
        <v>9.9539919591521198</v>
      </c>
      <c r="AQ235" s="43"/>
      <c r="AR235" s="43"/>
      <c r="AS235" s="43"/>
      <c r="AT235" s="219">
        <v>28.233333333333331</v>
      </c>
      <c r="AU235" s="219">
        <v>0.15922793521720799</v>
      </c>
      <c r="AV235" s="43"/>
      <c r="AW235" s="204">
        <v>35.5</v>
      </c>
      <c r="AX235" s="43"/>
      <c r="AY235" s="43"/>
      <c r="AZ235" s="43">
        <v>25</v>
      </c>
      <c r="BA235" s="12">
        <v>1.0847078557448495E-2</v>
      </c>
      <c r="BB235" s="43"/>
      <c r="BD235" s="12" t="s">
        <v>14581</v>
      </c>
      <c r="BE235" s="43"/>
    </row>
    <row r="236" spans="1:57" x14ac:dyDescent="0.2">
      <c r="A236" s="119"/>
      <c r="B236" s="43">
        <v>1</v>
      </c>
      <c r="C236" s="43" t="s">
        <v>14538</v>
      </c>
      <c r="D236" s="119"/>
      <c r="E236" s="43"/>
      <c r="F236" s="43"/>
      <c r="G236" s="43" t="s">
        <v>14088</v>
      </c>
      <c r="H236" s="43" t="s">
        <v>11553</v>
      </c>
      <c r="I236" s="43" t="s">
        <v>14083</v>
      </c>
      <c r="J236" s="43" t="s">
        <v>14576</v>
      </c>
      <c r="K236">
        <v>1422.090909090909</v>
      </c>
      <c r="L236">
        <v>0.99588163433107801</v>
      </c>
      <c r="Q236" s="219">
        <v>7.607499999999999</v>
      </c>
      <c r="R236" s="219">
        <v>3.9482217673666173E-3</v>
      </c>
      <c r="T236" s="219">
        <v>2345.2727272727275</v>
      </c>
      <c r="U236" s="219">
        <v>0.21854096403866119</v>
      </c>
      <c r="V236" s="43"/>
      <c r="W236" s="43"/>
      <c r="X236" s="43"/>
      <c r="Y236" s="43"/>
      <c r="Z236" s="43"/>
      <c r="AA236" s="43"/>
      <c r="AB236" s="43"/>
      <c r="AC236" s="43"/>
      <c r="AD236" s="43"/>
      <c r="AE236" s="43"/>
      <c r="AF236" s="43"/>
      <c r="AG236" s="43"/>
      <c r="AH236" s="43"/>
      <c r="AI236" s="43"/>
      <c r="AJ236" s="43"/>
      <c r="AK236" s="43"/>
      <c r="AL236" s="43"/>
      <c r="AM236" s="43"/>
      <c r="AN236" s="43"/>
      <c r="AO236" s="219">
        <v>58</v>
      </c>
      <c r="AP236" s="209">
        <v>2.0838407246369095</v>
      </c>
      <c r="AQ236" s="43"/>
      <c r="AR236" s="43"/>
      <c r="AS236" s="43"/>
      <c r="AT236" s="219">
        <v>27.983333333333331</v>
      </c>
      <c r="AU236" s="219">
        <v>5.564806852316944E-2</v>
      </c>
      <c r="AV236" s="43"/>
      <c r="AW236" s="204">
        <v>35.6</v>
      </c>
      <c r="AX236" s="43"/>
      <c r="AY236" s="43"/>
      <c r="AZ236" s="43">
        <v>25</v>
      </c>
      <c r="BA236" s="12">
        <v>7.3711676451377935E-3</v>
      </c>
      <c r="BB236" s="43"/>
      <c r="BC236" s="43"/>
      <c r="BD236" s="12" t="s">
        <v>14581</v>
      </c>
      <c r="BE236" s="43"/>
    </row>
    <row r="237" spans="1:57" x14ac:dyDescent="0.2">
      <c r="A237" s="119"/>
      <c r="B237" s="43">
        <v>1</v>
      </c>
      <c r="C237" s="43" t="s">
        <v>14538</v>
      </c>
      <c r="D237" s="119"/>
      <c r="E237" s="43"/>
      <c r="F237" s="43"/>
      <c r="G237" s="43" t="s">
        <v>14575</v>
      </c>
      <c r="H237" s="43" t="s">
        <v>11553</v>
      </c>
      <c r="I237" s="43" t="s">
        <v>14083</v>
      </c>
      <c r="J237" s="43" t="s">
        <v>14576</v>
      </c>
      <c r="K237">
        <v>395.54545454545456</v>
      </c>
      <c r="L237">
        <v>17.522956297982883</v>
      </c>
      <c r="M237" s="43"/>
      <c r="O237" s="43"/>
      <c r="P237" s="43"/>
      <c r="Q237" s="209">
        <v>8.0691666666666677</v>
      </c>
      <c r="R237" s="219">
        <v>2.3061293311836479E-3</v>
      </c>
      <c r="S237" s="43"/>
      <c r="T237" s="219">
        <v>2334.818181818182</v>
      </c>
      <c r="U237" s="219">
        <v>98.357185198018769</v>
      </c>
      <c r="V237" s="43"/>
      <c r="W237" s="43"/>
      <c r="X237" s="43"/>
      <c r="Y237" s="43"/>
      <c r="Z237" s="43"/>
      <c r="AA237" s="43"/>
      <c r="AB237" s="43"/>
      <c r="AC237" s="43"/>
      <c r="AD237" s="43"/>
      <c r="AE237" s="43"/>
      <c r="AF237" s="43"/>
      <c r="AG237" s="43"/>
      <c r="AH237" s="43"/>
      <c r="AI237" s="43"/>
      <c r="AJ237" s="43"/>
      <c r="AK237" s="43"/>
      <c r="AL237" s="43"/>
      <c r="AM237" s="43"/>
      <c r="AN237" s="43"/>
      <c r="AO237" s="209">
        <v>83.454545454545453</v>
      </c>
      <c r="AP237" s="209">
        <v>15.007160825188015</v>
      </c>
      <c r="AQ237" s="43"/>
      <c r="AR237" s="43"/>
      <c r="AS237" s="43"/>
      <c r="AT237" s="219">
        <v>28.224999999999998</v>
      </c>
      <c r="AU237" s="219">
        <v>0.18509825400679414</v>
      </c>
      <c r="AV237" s="43"/>
      <c r="AW237" s="204">
        <v>35.4</v>
      </c>
      <c r="AX237" s="43"/>
      <c r="AY237" s="43"/>
      <c r="AZ237" s="43">
        <v>15</v>
      </c>
      <c r="BA237" s="12">
        <v>6.9986366292276708E-3</v>
      </c>
      <c r="BB237" s="43"/>
      <c r="BC237" s="43"/>
      <c r="BD237" s="12" t="s">
        <v>14581</v>
      </c>
      <c r="BE237" s="43"/>
    </row>
    <row r="238" spans="1:57" x14ac:dyDescent="0.2">
      <c r="A238" s="119"/>
      <c r="B238" s="43">
        <v>1</v>
      </c>
      <c r="C238" s="43" t="s">
        <v>14538</v>
      </c>
      <c r="D238" s="119"/>
      <c r="E238" s="43"/>
      <c r="F238" s="43"/>
      <c r="G238" s="43" t="s">
        <v>14575</v>
      </c>
      <c r="H238" s="43" t="s">
        <v>11553</v>
      </c>
      <c r="I238" s="43" t="s">
        <v>14083</v>
      </c>
      <c r="J238" s="43" t="s">
        <v>14576</v>
      </c>
      <c r="K238">
        <v>783</v>
      </c>
      <c r="L238">
        <v>34.212902935482248</v>
      </c>
      <c r="M238" s="43"/>
      <c r="O238" s="43"/>
      <c r="P238" s="43"/>
      <c r="Q238" s="219">
        <v>7.830000000000001</v>
      </c>
      <c r="R238" s="219">
        <v>1.5595993903683098E-3</v>
      </c>
      <c r="S238" s="43"/>
      <c r="T238" s="219">
        <v>2340.6363636363635</v>
      </c>
      <c r="U238" s="219">
        <v>98.589520010165955</v>
      </c>
      <c r="V238" s="43"/>
      <c r="W238" s="43"/>
      <c r="X238" s="43"/>
      <c r="Y238" s="43"/>
      <c r="Z238" s="43"/>
      <c r="AA238" s="43"/>
      <c r="AB238" s="43"/>
      <c r="AC238" s="43"/>
      <c r="AD238" s="43"/>
      <c r="AE238" s="43"/>
      <c r="AF238" s="43"/>
      <c r="AG238" s="43"/>
      <c r="AH238" s="43"/>
      <c r="AI238" s="43"/>
      <c r="AJ238" s="43"/>
      <c r="AK238" s="43"/>
      <c r="AL238" s="43"/>
      <c r="AM238" s="43"/>
      <c r="AN238" s="43"/>
      <c r="AO238" s="219">
        <v>63.909090909090907</v>
      </c>
      <c r="AP238" s="209">
        <v>9.9539919591521198</v>
      </c>
      <c r="AQ238" s="43"/>
      <c r="AR238" s="43"/>
      <c r="AS238" s="43"/>
      <c r="AT238" s="219">
        <v>28.233333333333331</v>
      </c>
      <c r="AU238" s="219">
        <v>0.15922793521720799</v>
      </c>
      <c r="AV238" s="43"/>
      <c r="AW238" s="204">
        <v>35.5</v>
      </c>
      <c r="AX238" s="43"/>
      <c r="AY238" s="43"/>
      <c r="AZ238" s="43">
        <v>15</v>
      </c>
      <c r="BA238" s="12">
        <v>2.4856011352136656E-4</v>
      </c>
      <c r="BB238" s="43"/>
      <c r="BC238" s="43"/>
      <c r="BD238" s="12" t="s">
        <v>14581</v>
      </c>
      <c r="BE238" s="43"/>
    </row>
    <row r="239" spans="1:57" x14ac:dyDescent="0.2">
      <c r="A239" s="119"/>
      <c r="B239" s="43">
        <v>1</v>
      </c>
      <c r="C239" s="43" t="s">
        <v>14538</v>
      </c>
      <c r="D239" s="119"/>
      <c r="E239" s="43"/>
      <c r="F239" s="43"/>
      <c r="G239" s="43" t="s">
        <v>14575</v>
      </c>
      <c r="H239" s="43" t="s">
        <v>11553</v>
      </c>
      <c r="I239" s="43" t="s">
        <v>14083</v>
      </c>
      <c r="J239" s="43" t="s">
        <v>14576</v>
      </c>
      <c r="K239">
        <v>1422.090909090909</v>
      </c>
      <c r="L239">
        <v>0.99588163433107801</v>
      </c>
      <c r="Q239" s="219">
        <v>7.607499999999999</v>
      </c>
      <c r="R239" s="219">
        <v>3.9482217673666173E-3</v>
      </c>
      <c r="T239" s="219">
        <v>2345.2727272727275</v>
      </c>
      <c r="U239" s="219">
        <v>0.21854096403866119</v>
      </c>
      <c r="V239" s="43"/>
      <c r="W239" s="43"/>
      <c r="X239" s="43"/>
      <c r="Y239" s="43"/>
      <c r="Z239" s="43"/>
      <c r="AA239" s="43"/>
      <c r="AB239" s="43"/>
      <c r="AC239" s="43"/>
      <c r="AD239" s="43"/>
      <c r="AE239" s="43"/>
      <c r="AF239" s="43"/>
      <c r="AG239" s="43"/>
      <c r="AH239" s="43"/>
      <c r="AI239" s="43"/>
      <c r="AJ239" s="43"/>
      <c r="AK239" s="43"/>
      <c r="AL239" s="43"/>
      <c r="AM239" s="43"/>
      <c r="AN239" s="43"/>
      <c r="AO239" s="219">
        <v>58</v>
      </c>
      <c r="AP239" s="209">
        <v>2.0838407246369095</v>
      </c>
      <c r="AQ239" s="43"/>
      <c r="AR239" s="43"/>
      <c r="AS239" s="43"/>
      <c r="AT239" s="219">
        <v>27.983333333333331</v>
      </c>
      <c r="AU239" s="219">
        <v>5.564806852316944E-2</v>
      </c>
      <c r="AV239" s="43"/>
      <c r="AW239" s="204">
        <v>35.6</v>
      </c>
      <c r="AX239" s="43"/>
      <c r="AY239" s="43"/>
      <c r="AZ239" s="43">
        <v>15</v>
      </c>
      <c r="BA239" s="12">
        <v>-2.8695708628189262E-3</v>
      </c>
      <c r="BB239" s="43"/>
      <c r="BC239" s="43"/>
      <c r="BD239" s="12" t="s">
        <v>14581</v>
      </c>
      <c r="BE239" s="43"/>
    </row>
    <row r="240" spans="1:57" x14ac:dyDescent="0.2">
      <c r="A240" s="119"/>
      <c r="B240" s="43">
        <v>1</v>
      </c>
      <c r="C240" s="43" t="s">
        <v>14538</v>
      </c>
      <c r="D240" s="119"/>
      <c r="E240" s="43"/>
      <c r="F240" s="43"/>
      <c r="G240" s="43" t="s">
        <v>14070</v>
      </c>
      <c r="H240" s="43" t="s">
        <v>11553</v>
      </c>
      <c r="I240" s="43" t="s">
        <v>14083</v>
      </c>
      <c r="J240" s="43" t="s">
        <v>14576</v>
      </c>
      <c r="K240">
        <v>395.54545454545456</v>
      </c>
      <c r="L240">
        <v>17.522956297982883</v>
      </c>
      <c r="M240" s="43"/>
      <c r="O240" s="43"/>
      <c r="P240" s="43"/>
      <c r="Q240" s="209">
        <v>8.0691666666666677</v>
      </c>
      <c r="R240" s="219">
        <v>2.3061293311836479E-3</v>
      </c>
      <c r="S240" s="43"/>
      <c r="T240" s="219">
        <v>2334.818181818182</v>
      </c>
      <c r="U240" s="219">
        <v>98.357185198018769</v>
      </c>
      <c r="V240" s="43"/>
      <c r="AC240" s="43"/>
      <c r="AD240" s="43"/>
      <c r="AE240" s="43"/>
      <c r="AF240" s="43"/>
      <c r="AG240" s="43"/>
      <c r="AH240" s="43"/>
      <c r="AI240" s="43"/>
      <c r="AJ240" s="43"/>
      <c r="AK240" s="43"/>
      <c r="AL240" s="43"/>
      <c r="AM240" s="43"/>
      <c r="AN240" s="43"/>
      <c r="AO240" s="209">
        <v>83.454545454545453</v>
      </c>
      <c r="AP240" s="209">
        <v>15.007160825188015</v>
      </c>
      <c r="AQ240" s="43"/>
      <c r="AR240" s="43"/>
      <c r="AS240" s="43"/>
      <c r="AT240" s="219">
        <v>28.224999999999998</v>
      </c>
      <c r="AU240" s="219">
        <v>0.18509825400679414</v>
      </c>
      <c r="AV240" s="43"/>
      <c r="AW240" s="204">
        <v>35.4</v>
      </c>
      <c r="AX240" s="43"/>
      <c r="AY240" s="43"/>
      <c r="AZ240" s="43">
        <v>24</v>
      </c>
      <c r="BA240" s="12">
        <v>5.7871810597854796E-2</v>
      </c>
      <c r="BB240" s="43"/>
      <c r="BC240" s="43"/>
      <c r="BD240" s="12" t="s">
        <v>14581</v>
      </c>
      <c r="BE240" s="43"/>
    </row>
    <row r="241" spans="1:57" x14ac:dyDescent="0.2">
      <c r="A241" s="119"/>
      <c r="B241" s="43">
        <v>1</v>
      </c>
      <c r="C241" s="43" t="s">
        <v>14538</v>
      </c>
      <c r="D241" s="119"/>
      <c r="E241" s="43"/>
      <c r="F241" s="43"/>
      <c r="G241" s="43" t="s">
        <v>14070</v>
      </c>
      <c r="H241" s="43" t="s">
        <v>11553</v>
      </c>
      <c r="I241" s="43" t="s">
        <v>14083</v>
      </c>
      <c r="J241" s="43" t="s">
        <v>14576</v>
      </c>
      <c r="K241">
        <v>783</v>
      </c>
      <c r="L241">
        <v>34.212902935482248</v>
      </c>
      <c r="M241" s="43"/>
      <c r="O241" s="43"/>
      <c r="P241" s="43"/>
      <c r="Q241" s="219">
        <v>7.830000000000001</v>
      </c>
      <c r="R241" s="219">
        <v>1.5595993903683098E-3</v>
      </c>
      <c r="S241" s="43"/>
      <c r="T241" s="219">
        <v>2340.6363636363635</v>
      </c>
      <c r="U241" s="219">
        <v>98.589520010165955</v>
      </c>
      <c r="V241" s="43"/>
      <c r="W241" s="43"/>
      <c r="X241" s="43"/>
      <c r="Y241" s="43"/>
      <c r="Z241" s="43"/>
      <c r="AA241" s="43"/>
      <c r="AB241" s="43"/>
      <c r="AC241" s="43"/>
      <c r="AD241" s="43"/>
      <c r="AE241" s="43"/>
      <c r="AF241" s="43"/>
      <c r="AG241" s="43"/>
      <c r="AH241" s="43"/>
      <c r="AI241" s="43"/>
      <c r="AJ241" s="43"/>
      <c r="AK241" s="43"/>
      <c r="AL241" s="43"/>
      <c r="AM241" s="43"/>
      <c r="AN241" s="43"/>
      <c r="AO241" s="219">
        <v>63.909090909090907</v>
      </c>
      <c r="AP241" s="209">
        <v>9.9539919591521198</v>
      </c>
      <c r="AQ241" s="43"/>
      <c r="AR241" s="43"/>
      <c r="AS241" s="43"/>
      <c r="AT241" s="219">
        <v>28.233333333333331</v>
      </c>
      <c r="AU241" s="219">
        <v>0.15922793521720799</v>
      </c>
      <c r="AV241" s="43"/>
      <c r="AW241" s="204">
        <v>35.5</v>
      </c>
      <c r="AX241" s="43"/>
      <c r="AY241" s="43"/>
      <c r="AZ241" s="43">
        <v>24</v>
      </c>
      <c r="BA241" s="12">
        <v>2.3749855532787672E-2</v>
      </c>
      <c r="BB241" s="43"/>
      <c r="BC241" s="43"/>
      <c r="BD241" s="12" t="s">
        <v>14581</v>
      </c>
      <c r="BE241" s="43"/>
    </row>
    <row r="242" spans="1:57" x14ac:dyDescent="0.2">
      <c r="A242" s="119"/>
      <c r="B242" s="43">
        <v>1</v>
      </c>
      <c r="C242" s="43" t="s">
        <v>14538</v>
      </c>
      <c r="D242" s="119"/>
      <c r="E242" s="43"/>
      <c r="F242" s="43"/>
      <c r="G242" s="43" t="s">
        <v>14070</v>
      </c>
      <c r="H242" s="43" t="s">
        <v>11553</v>
      </c>
      <c r="I242" s="43" t="s">
        <v>14083</v>
      </c>
      <c r="J242" s="43" t="s">
        <v>14576</v>
      </c>
      <c r="K242">
        <v>1422.090909090909</v>
      </c>
      <c r="L242">
        <v>0.99588163433107801</v>
      </c>
      <c r="Q242" s="219">
        <v>7.607499999999999</v>
      </c>
      <c r="R242" s="219">
        <v>3.9482217673666173E-3</v>
      </c>
      <c r="T242" s="219">
        <v>2345.2727272727275</v>
      </c>
      <c r="U242" s="219">
        <v>0.21854096403866119</v>
      </c>
      <c r="V242" s="43"/>
      <c r="W242" s="43"/>
      <c r="X242" s="43"/>
      <c r="Y242" s="43"/>
      <c r="Z242" s="43"/>
      <c r="AA242" s="43"/>
      <c r="AB242" s="43"/>
      <c r="AC242" s="43"/>
      <c r="AD242" s="43"/>
      <c r="AE242" s="43"/>
      <c r="AF242" s="43"/>
      <c r="AG242" s="43"/>
      <c r="AH242" s="43"/>
      <c r="AI242" s="43"/>
      <c r="AJ242" s="43"/>
      <c r="AK242" s="43"/>
      <c r="AL242" s="43"/>
      <c r="AM242" s="43"/>
      <c r="AN242" s="43"/>
      <c r="AO242" s="219">
        <v>58</v>
      </c>
      <c r="AP242" s="209">
        <v>2.0838407246369095</v>
      </c>
      <c r="AQ242" s="43"/>
      <c r="AR242" s="43"/>
      <c r="AS242" s="43"/>
      <c r="AT242" s="219">
        <v>27.983333333333331</v>
      </c>
      <c r="AU242" s="219">
        <v>5.564806852316944E-2</v>
      </c>
      <c r="AV242" s="43"/>
      <c r="AW242" s="204">
        <v>35.6</v>
      </c>
      <c r="AX242" s="43"/>
      <c r="AY242" s="43"/>
      <c r="AZ242" s="43">
        <v>24</v>
      </c>
      <c r="BA242" s="12">
        <v>7.7319958777452126E-3</v>
      </c>
      <c r="BB242" s="43"/>
      <c r="BC242" s="43"/>
      <c r="BD242" s="12" t="s">
        <v>14581</v>
      </c>
      <c r="BE242" s="43"/>
    </row>
    <row r="243" spans="1:57" x14ac:dyDescent="0.2">
      <c r="A243" s="119" t="s">
        <v>14446</v>
      </c>
      <c r="B243" s="43">
        <v>1</v>
      </c>
      <c r="C243" s="43" t="s">
        <v>14538</v>
      </c>
      <c r="D243" s="119" t="s">
        <v>5700</v>
      </c>
      <c r="E243" s="43" t="s">
        <v>5704</v>
      </c>
      <c r="F243" s="43">
        <v>2020</v>
      </c>
      <c r="G243" s="43" t="s">
        <v>12561</v>
      </c>
      <c r="H243" s="43" t="s">
        <v>11553</v>
      </c>
      <c r="I243" s="43" t="s">
        <v>14445</v>
      </c>
      <c r="J243" s="43" t="s">
        <v>14439</v>
      </c>
      <c r="K243" s="43">
        <v>367.79</v>
      </c>
      <c r="L243" s="43"/>
      <c r="M243" s="43">
        <v>7.18</v>
      </c>
      <c r="N243" s="43"/>
      <c r="O243" s="43"/>
      <c r="P243" s="43"/>
      <c r="Q243" s="204">
        <f>AVERAGE(coral_data_working!S277:T277)</f>
        <v>8.0449999999999999</v>
      </c>
      <c r="R243" s="43"/>
      <c r="S243" s="204">
        <f>STDEV(coral_data_working!S277:T277)</f>
        <v>7.0710678118665812E-3</v>
      </c>
      <c r="T243" s="204">
        <f>AVERAGE(coral_data_working!U277,coral_data_working!W277)</f>
        <v>2380.35</v>
      </c>
      <c r="U243" s="43"/>
      <c r="V243" s="204">
        <f>coral_data_working!V277+coral_data_working!X277</f>
        <v>1.6</v>
      </c>
      <c r="W243" s="43">
        <v>1868.31</v>
      </c>
      <c r="X243" s="43"/>
      <c r="Y243" s="43">
        <v>8.3000000000000007</v>
      </c>
      <c r="Z243" s="43">
        <v>5.97</v>
      </c>
      <c r="AA243" s="43"/>
      <c r="AB243" s="43">
        <v>0.28000000000000003</v>
      </c>
      <c r="AC243" s="43">
        <v>3.95</v>
      </c>
      <c r="AD243" s="43"/>
      <c r="AE243" s="43">
        <v>0.19</v>
      </c>
      <c r="AF243" s="43">
        <v>224.22</v>
      </c>
      <c r="AG243" s="43"/>
      <c r="AH243" s="43">
        <v>6.81</v>
      </c>
      <c r="AI243" s="43">
        <v>1634.05</v>
      </c>
      <c r="AJ243" s="43"/>
      <c r="AK243" s="43">
        <v>14.59</v>
      </c>
      <c r="AL243" s="43"/>
      <c r="AM243" s="43"/>
      <c r="AN243" s="43"/>
      <c r="AO243" s="43"/>
      <c r="AP243" s="43"/>
      <c r="AQ243" s="43"/>
      <c r="AR243" s="43"/>
      <c r="AS243" s="43"/>
      <c r="AT243" s="204">
        <v>25</v>
      </c>
      <c r="AU243" s="43"/>
      <c r="AV243" s="204">
        <v>0.5</v>
      </c>
      <c r="AW243" s="204">
        <f>AVERAGE(coral_data_working!Q277:R277)</f>
        <v>40.799999999999997</v>
      </c>
      <c r="AY243" s="204">
        <f>STDEV(coral_data_working!Q277:R277)</f>
        <v>1.5556349186104015</v>
      </c>
      <c r="AZ243" s="43"/>
      <c r="BA243" s="43">
        <f>AVERAGE(coral_data_working!AL277:AS277)</f>
        <v>1.6766666666666667</v>
      </c>
      <c r="BB243" s="43"/>
      <c r="BC243" s="43">
        <f>STDEV(coral_data_working!AL277:AS277)</f>
        <v>1.7656009364141905</v>
      </c>
      <c r="BD243" s="43" t="s">
        <v>14018</v>
      </c>
      <c r="BE243" s="43"/>
    </row>
    <row r="244" spans="1:57" x14ac:dyDescent="0.2">
      <c r="A244" s="119"/>
      <c r="B244" s="43">
        <v>1</v>
      </c>
      <c r="C244" s="43" t="s">
        <v>14538</v>
      </c>
      <c r="D244" s="119"/>
      <c r="E244" s="43"/>
      <c r="F244" s="43"/>
      <c r="G244" s="43" t="s">
        <v>12561</v>
      </c>
      <c r="H244" s="43" t="s">
        <v>11553</v>
      </c>
      <c r="I244" s="43" t="s">
        <v>14445</v>
      </c>
      <c r="J244" s="43" t="s">
        <v>14439</v>
      </c>
      <c r="K244" s="43">
        <v>363.13</v>
      </c>
      <c r="L244" s="43"/>
      <c r="M244" s="43">
        <v>7.09</v>
      </c>
      <c r="N244" s="43"/>
      <c r="O244" s="43"/>
      <c r="P244" s="43"/>
      <c r="Q244" s="204">
        <f>AVERAGE(coral_data_working!S278:T278)</f>
        <v>8.0449999999999999</v>
      </c>
      <c r="R244" s="43"/>
      <c r="S244" s="204">
        <f>STDEV(coral_data_working!S278:T278)</f>
        <v>7.0710678118665812E-3</v>
      </c>
      <c r="T244" s="204">
        <f>AVERAGE(coral_data_working!U278,coral_data_working!W278)</f>
        <v>2367.6999999999998</v>
      </c>
      <c r="U244" s="43"/>
      <c r="V244" s="204">
        <f>coral_data_working!V278+coral_data_working!X278</f>
        <v>1</v>
      </c>
      <c r="W244" s="43">
        <v>1844.93</v>
      </c>
      <c r="X244" s="43"/>
      <c r="Y244" s="43">
        <v>8.19</v>
      </c>
      <c r="Z244" s="43">
        <v>5.97</v>
      </c>
      <c r="AA244" s="43"/>
      <c r="AB244" s="43">
        <v>0.28000000000000003</v>
      </c>
      <c r="AC244" s="43">
        <v>3.95</v>
      </c>
      <c r="AD244" s="43"/>
      <c r="AE244" s="43">
        <v>0.18</v>
      </c>
      <c r="AF244" s="43">
        <v>221.79</v>
      </c>
      <c r="AG244" s="43"/>
      <c r="AH244" s="43">
        <v>6.74</v>
      </c>
      <c r="AI244" s="43">
        <v>1613.23</v>
      </c>
      <c r="AJ244" s="43"/>
      <c r="AK244" s="43">
        <v>14.42</v>
      </c>
      <c r="AL244" s="43"/>
      <c r="AM244" s="43"/>
      <c r="AN244" s="43"/>
      <c r="AO244" s="43"/>
      <c r="AP244" s="43"/>
      <c r="AQ244" s="43"/>
      <c r="AR244" s="43"/>
      <c r="AS244" s="43"/>
      <c r="AT244" s="204">
        <v>25</v>
      </c>
      <c r="AU244" s="43"/>
      <c r="AV244" s="204">
        <v>0.5</v>
      </c>
      <c r="AW244" s="204">
        <f>AVERAGE(coral_data_working!Q278:R278)</f>
        <v>40.85</v>
      </c>
      <c r="AY244" s="204">
        <f>STDEV(coral_data_working!Q278:R278)</f>
        <v>1.6263455967290572</v>
      </c>
      <c r="AZ244" s="43"/>
      <c r="BA244" s="43">
        <f>AVERAGE(coral_data_working!AL278:AS278)</f>
        <v>1.6233333333333331</v>
      </c>
      <c r="BB244" s="43"/>
      <c r="BC244" s="43">
        <f>STDEV(coral_data_working!AL278:AS278)</f>
        <v>1.7040031298875793</v>
      </c>
      <c r="BD244" s="43" t="s">
        <v>14018</v>
      </c>
      <c r="BE244" s="43"/>
    </row>
    <row r="245" spans="1:57" x14ac:dyDescent="0.2">
      <c r="A245" s="119"/>
      <c r="B245" s="43">
        <v>1</v>
      </c>
      <c r="C245" s="43" t="s">
        <v>14538</v>
      </c>
      <c r="D245" s="119"/>
      <c r="E245" s="43"/>
      <c r="F245" s="43"/>
      <c r="G245" s="43" t="s">
        <v>12561</v>
      </c>
      <c r="H245" s="43" t="s">
        <v>11553</v>
      </c>
      <c r="I245" s="43" t="s">
        <v>14445</v>
      </c>
      <c r="J245" s="43" t="s">
        <v>14439</v>
      </c>
      <c r="K245" s="43">
        <v>318.5</v>
      </c>
      <c r="L245" s="43"/>
      <c r="M245" s="43">
        <v>6.32</v>
      </c>
      <c r="N245" s="43"/>
      <c r="O245" s="43"/>
      <c r="P245" s="43"/>
      <c r="Q245" s="204">
        <f>AVERAGE(coral_data_working!S279:T279)</f>
        <v>8.07</v>
      </c>
      <c r="R245" s="43"/>
      <c r="S245" s="204">
        <f>STDEV(coral_data_working!S279:T279)</f>
        <v>2.8284271247461298E-2</v>
      </c>
      <c r="T245" s="204">
        <f>AVERAGE(coral_data_working!U279,coral_data_working!W279)</f>
        <v>2383.6999999999998</v>
      </c>
      <c r="U245" s="43"/>
      <c r="V245" s="204">
        <f>coral_data_working!V279+coral_data_working!X279</f>
        <v>1</v>
      </c>
      <c r="W245" s="43">
        <v>1841.19</v>
      </c>
      <c r="X245" s="43"/>
      <c r="Y245" s="43">
        <v>8.76</v>
      </c>
      <c r="Z245" s="43">
        <v>5.97</v>
      </c>
      <c r="AA245" s="43"/>
      <c r="AB245" s="43">
        <v>0.3</v>
      </c>
      <c r="AC245" s="43">
        <v>3.95</v>
      </c>
      <c r="AD245" s="43"/>
      <c r="AE245" s="43">
        <v>0.2</v>
      </c>
      <c r="AF245" s="43">
        <v>244.9</v>
      </c>
      <c r="AG245" s="43"/>
      <c r="AH245" s="43">
        <v>7.24</v>
      </c>
      <c r="AI245" s="43">
        <v>1587.6</v>
      </c>
      <c r="AJ245" s="43"/>
      <c r="AK245" s="43">
        <v>15.49</v>
      </c>
      <c r="AL245" s="43"/>
      <c r="AM245" s="43"/>
      <c r="AN245" s="43"/>
      <c r="AO245" s="43"/>
      <c r="AP245" s="43"/>
      <c r="AQ245" s="43"/>
      <c r="AR245" s="43"/>
      <c r="AS245" s="43"/>
      <c r="AT245" s="204">
        <v>25</v>
      </c>
      <c r="AU245" s="43"/>
      <c r="AV245" s="204">
        <v>0.5</v>
      </c>
      <c r="AW245" s="204">
        <f>AVERAGE(coral_data_working!Q279:R279)</f>
        <v>40.85</v>
      </c>
      <c r="AY245" s="204">
        <f>STDEV(coral_data_working!Q279:R279)</f>
        <v>1.6263455967290572</v>
      </c>
      <c r="AZ245" s="43"/>
      <c r="BA245" s="43">
        <f>AVERAGE(coral_data_working!AL279:AS279)</f>
        <v>1.4133333333333333</v>
      </c>
      <c r="BB245" s="43"/>
      <c r="BC245" s="43">
        <f>STDEV(coral_data_working!AL279:AS279)</f>
        <v>1.5022738321180551</v>
      </c>
      <c r="BD245" s="43" t="s">
        <v>14018</v>
      </c>
      <c r="BE245" s="43"/>
    </row>
    <row r="246" spans="1:57" x14ac:dyDescent="0.2">
      <c r="A246" s="119"/>
      <c r="B246" s="43">
        <v>1</v>
      </c>
      <c r="C246" s="43" t="s">
        <v>14538</v>
      </c>
      <c r="D246" s="119"/>
      <c r="E246" s="43"/>
      <c r="F246" s="43"/>
      <c r="G246" s="43" t="s">
        <v>12561</v>
      </c>
      <c r="H246" s="43" t="s">
        <v>11553</v>
      </c>
      <c r="I246" s="43" t="s">
        <v>14445</v>
      </c>
      <c r="J246" s="43" t="s">
        <v>14439</v>
      </c>
      <c r="K246" s="43">
        <v>397.3</v>
      </c>
      <c r="L246" s="43"/>
      <c r="M246" s="43">
        <v>7.68</v>
      </c>
      <c r="N246" s="43"/>
      <c r="O246" s="43"/>
      <c r="P246" s="43"/>
      <c r="Q246" s="204">
        <f>AVERAGE(coral_data_working!S280:T280)</f>
        <v>8.0300000000000011</v>
      </c>
      <c r="R246" s="43"/>
      <c r="S246" s="204">
        <f>STDEV(coral_data_working!S280:T280)</f>
        <v>2.8284271247462554E-2</v>
      </c>
      <c r="T246" s="204">
        <f>AVERAGE(coral_data_working!U280,coral_data_working!W280)</f>
        <v>2370</v>
      </c>
      <c r="U246" s="43"/>
      <c r="V246" s="204">
        <f>coral_data_working!V280+coral_data_working!X280</f>
        <v>1.1000000000000001</v>
      </c>
      <c r="W246" s="43">
        <v>1868.91</v>
      </c>
      <c r="X246" s="43"/>
      <c r="Y246" s="43">
        <v>7.9</v>
      </c>
      <c r="Z246" s="43">
        <v>5.97</v>
      </c>
      <c r="AA246" s="43"/>
      <c r="AB246" s="43">
        <v>0.26</v>
      </c>
      <c r="AC246" s="43">
        <v>3.95</v>
      </c>
      <c r="AD246" s="43"/>
      <c r="AE246" s="43">
        <v>0.18</v>
      </c>
      <c r="AF246" s="43">
        <v>210.56</v>
      </c>
      <c r="AG246" s="43"/>
      <c r="AH246" s="43">
        <v>6.5</v>
      </c>
      <c r="AI246" s="43">
        <v>1647.49</v>
      </c>
      <c r="AJ246" s="43"/>
      <c r="AK246" s="43">
        <v>13.91</v>
      </c>
      <c r="AL246" s="43"/>
      <c r="AM246" s="43"/>
      <c r="AN246" s="43"/>
      <c r="AO246" s="43"/>
      <c r="AP246" s="43"/>
      <c r="AQ246" s="43"/>
      <c r="AR246" s="43"/>
      <c r="AS246" s="43"/>
      <c r="AT246" s="204">
        <v>25</v>
      </c>
      <c r="AU246" s="43"/>
      <c r="AV246" s="204">
        <v>0.5</v>
      </c>
      <c r="AW246" s="204">
        <f>AVERAGE(coral_data_working!Q280:R280)</f>
        <v>40.75</v>
      </c>
      <c r="AY246" s="204">
        <f>STDEV(coral_data_working!Q280:R280)</f>
        <v>1.4849242404917458</v>
      </c>
      <c r="AZ246" s="43"/>
      <c r="BA246" s="43">
        <f>AVERAGE(coral_data_working!AL280:AS280)</f>
        <v>1.7599999999999998</v>
      </c>
      <c r="BB246" s="43"/>
      <c r="BC246" s="43">
        <f>STDEV(coral_data_working!AL280:AS280)</f>
        <v>1.8706255638154849</v>
      </c>
      <c r="BD246" s="43" t="s">
        <v>14018</v>
      </c>
      <c r="BE246" s="43"/>
    </row>
    <row r="247" spans="1:57" x14ac:dyDescent="0.2">
      <c r="A247" s="119"/>
      <c r="B247" s="43">
        <v>1</v>
      </c>
      <c r="C247" s="43" t="s">
        <v>14538</v>
      </c>
      <c r="D247" s="119"/>
      <c r="E247" s="43"/>
      <c r="F247" s="43"/>
      <c r="G247" s="43" t="s">
        <v>12561</v>
      </c>
      <c r="H247" s="43" t="s">
        <v>11553</v>
      </c>
      <c r="I247" s="43" t="s">
        <v>14445</v>
      </c>
      <c r="J247" s="43" t="s">
        <v>14439</v>
      </c>
      <c r="K247" s="43">
        <v>356.64</v>
      </c>
      <c r="L247" s="43"/>
      <c r="M247" s="43">
        <v>6.96</v>
      </c>
      <c r="N247" s="43"/>
      <c r="O247" s="43"/>
      <c r="P247" s="43"/>
      <c r="Q247" s="204">
        <f>AVERAGE(coral_data_working!S281:T281)</f>
        <v>8.0449999999999999</v>
      </c>
      <c r="R247" s="43"/>
      <c r="S247" s="204">
        <f>STDEV(coral_data_working!S281:T281)</f>
        <v>7.0710678118665812E-3</v>
      </c>
      <c r="T247" s="204">
        <f>AVERAGE(coral_data_working!U281,coral_data_working!W281)</f>
        <v>2348.8000000000002</v>
      </c>
      <c r="U247" s="43"/>
      <c r="V247" s="204">
        <f>coral_data_working!V281+coral_data_working!X281</f>
        <v>0.5</v>
      </c>
      <c r="W247" s="43">
        <v>1811.7</v>
      </c>
      <c r="X247" s="43"/>
      <c r="Y247" s="43">
        <v>8.0500000000000007</v>
      </c>
      <c r="Z247" s="43">
        <v>5.97</v>
      </c>
      <c r="AA247" s="43"/>
      <c r="AB247" s="43">
        <v>0.27</v>
      </c>
      <c r="AC247" s="43">
        <v>3.95</v>
      </c>
      <c r="AD247" s="43"/>
      <c r="AE247" s="43">
        <v>0.18</v>
      </c>
      <c r="AF247" s="43">
        <v>217.42</v>
      </c>
      <c r="AG247" s="43"/>
      <c r="AH247" s="43">
        <v>6.6</v>
      </c>
      <c r="AI247" s="43">
        <v>1584.54</v>
      </c>
      <c r="AJ247" s="43"/>
      <c r="AK247" s="43">
        <v>14.16</v>
      </c>
      <c r="AL247" s="43"/>
      <c r="AM247" s="43"/>
      <c r="AN247" s="43"/>
      <c r="AO247" s="43"/>
      <c r="AP247" s="43"/>
      <c r="AQ247" s="43"/>
      <c r="AR247" s="43"/>
      <c r="AS247" s="43"/>
      <c r="AT247" s="204">
        <v>25</v>
      </c>
      <c r="AU247" s="43"/>
      <c r="AV247" s="204">
        <v>0.5</v>
      </c>
      <c r="AW247" s="204">
        <f>AVERAGE(coral_data_working!Q281:R281)</f>
        <v>40.799999999999997</v>
      </c>
      <c r="AY247" s="204">
        <f>STDEV(coral_data_working!Q281:R281)</f>
        <v>1.5556349186104015</v>
      </c>
      <c r="AZ247" s="43"/>
      <c r="BA247" s="43">
        <f>AVERAGE(coral_data_working!AL281:AS281)</f>
        <v>1.2849999999999999</v>
      </c>
      <c r="BB247" s="43"/>
      <c r="BC247" s="43">
        <f>STDEV(coral_data_working!AL281:AS281)</f>
        <v>1.3776320263408515</v>
      </c>
      <c r="BD247" s="43" t="s">
        <v>14018</v>
      </c>
      <c r="BE247" s="43"/>
    </row>
    <row r="248" spans="1:57" x14ac:dyDescent="0.2">
      <c r="A248" s="119"/>
      <c r="B248" s="43">
        <v>1</v>
      </c>
      <c r="C248" s="43" t="s">
        <v>14538</v>
      </c>
      <c r="D248" s="119"/>
      <c r="E248" s="43"/>
      <c r="F248" s="43"/>
      <c r="G248" s="43" t="s">
        <v>12561</v>
      </c>
      <c r="H248" s="43" t="s">
        <v>11553</v>
      </c>
      <c r="I248" s="43" t="s">
        <v>14445</v>
      </c>
      <c r="J248" s="43" t="s">
        <v>14439</v>
      </c>
      <c r="K248" s="43">
        <v>336.66</v>
      </c>
      <c r="L248" s="43"/>
      <c r="M248" s="43">
        <v>6.61</v>
      </c>
      <c r="N248" s="43"/>
      <c r="O248" s="43"/>
      <c r="P248" s="43"/>
      <c r="Q248" s="204">
        <f>AVERAGE(coral_data_working!S282:T282)</f>
        <v>8.0549999999999997</v>
      </c>
      <c r="R248" s="43"/>
      <c r="S248" s="204">
        <f>STDEV(coral_data_working!S282:T282)</f>
        <v>7.0710678118653244E-3</v>
      </c>
      <c r="T248" s="204">
        <f>AVERAGE(coral_data_working!U282,coral_data_working!W282)</f>
        <v>2348.4</v>
      </c>
      <c r="U248" s="43"/>
      <c r="V248" s="204">
        <f>coral_data_working!V282+coral_data_working!X282</f>
        <v>1.5</v>
      </c>
      <c r="W248" s="43">
        <v>1799.89</v>
      </c>
      <c r="X248" s="43"/>
      <c r="Y248" s="43">
        <v>8.26</v>
      </c>
      <c r="Z248" s="43">
        <v>5.97</v>
      </c>
      <c r="AA248" s="43"/>
      <c r="AB248" s="43">
        <v>0.28000000000000003</v>
      </c>
      <c r="AC248" s="43">
        <v>3.95</v>
      </c>
      <c r="AD248" s="43"/>
      <c r="AE248" s="43">
        <v>0.19</v>
      </c>
      <c r="AF248" s="43">
        <v>224.2</v>
      </c>
      <c r="AG248" s="43"/>
      <c r="AH248" s="43">
        <v>6.75</v>
      </c>
      <c r="AI248" s="43">
        <v>1566.48</v>
      </c>
      <c r="AJ248" s="43"/>
      <c r="AK248" s="43">
        <v>14.48</v>
      </c>
      <c r="AL248" s="43"/>
      <c r="AM248" s="43"/>
      <c r="AN248" s="43"/>
      <c r="AO248" s="43"/>
      <c r="AP248" s="43"/>
      <c r="AQ248" s="43"/>
      <c r="AR248" s="43"/>
      <c r="AS248" s="43"/>
      <c r="AT248" s="204">
        <v>25</v>
      </c>
      <c r="AU248" s="43"/>
      <c r="AV248" s="204">
        <v>0.5</v>
      </c>
      <c r="AW248" s="204">
        <f>AVERAGE(coral_data_working!Q282:R282)</f>
        <v>40.700000000000003</v>
      </c>
      <c r="AY248" s="204">
        <f>STDEV(coral_data_working!Q282:R282)</f>
        <v>1.4142135623730951</v>
      </c>
      <c r="AZ248" s="43"/>
      <c r="BA248" s="43">
        <f>AVERAGE(coral_data_working!AL282:AS282)</f>
        <v>1.2149999999999999</v>
      </c>
      <c r="BB248" s="43"/>
      <c r="BC248" s="43">
        <f>STDEV(coral_data_working!AL282:AS282)</f>
        <v>1.3029466604585165</v>
      </c>
      <c r="BD248" s="43" t="s">
        <v>14018</v>
      </c>
      <c r="BE248" s="43"/>
    </row>
    <row r="249" spans="1:57" x14ac:dyDescent="0.2">
      <c r="A249" s="119"/>
      <c r="B249" s="43">
        <v>1</v>
      </c>
      <c r="C249" s="43" t="s">
        <v>14538</v>
      </c>
      <c r="D249" s="119"/>
      <c r="E249" s="43"/>
      <c r="F249" s="43"/>
      <c r="G249" s="43" t="s">
        <v>12561</v>
      </c>
      <c r="H249" s="43" t="s">
        <v>11553</v>
      </c>
      <c r="I249" s="43" t="s">
        <v>14445</v>
      </c>
      <c r="J249" s="43" t="s">
        <v>14439</v>
      </c>
      <c r="K249" s="43">
        <v>1255.52</v>
      </c>
      <c r="L249" s="43"/>
      <c r="M249" s="43">
        <v>22.82</v>
      </c>
      <c r="N249" s="43"/>
      <c r="O249" s="43"/>
      <c r="P249" s="43"/>
      <c r="Q249" s="204">
        <f>AVERAGE(coral_data_working!S283:T283)</f>
        <v>7.8250000000000002</v>
      </c>
      <c r="R249" s="43"/>
      <c r="S249" s="204">
        <f>STDEV(coral_data_working!S283:T283)</f>
        <v>0.31819805153394715</v>
      </c>
      <c r="T249" s="204">
        <f>AVERAGE(coral_data_working!U283,coral_data_working!W283)</f>
        <v>2405.3500000000004</v>
      </c>
      <c r="U249" s="43"/>
      <c r="V249" s="204">
        <f>coral_data_working!V283+coral_data_working!X283</f>
        <v>2.9000000000000004</v>
      </c>
      <c r="W249" s="43">
        <v>2160.0100000000002</v>
      </c>
      <c r="X249" s="43"/>
      <c r="Y249" s="43">
        <v>4.59</v>
      </c>
      <c r="Z249" s="43">
        <v>5.95</v>
      </c>
      <c r="AA249" s="43"/>
      <c r="AB249" s="43">
        <v>0.13</v>
      </c>
      <c r="AC249" s="43">
        <v>3.94</v>
      </c>
      <c r="AD249" s="43"/>
      <c r="AE249" s="43">
        <v>0.09</v>
      </c>
      <c r="AF249" s="43">
        <v>99.19</v>
      </c>
      <c r="AG249" s="43"/>
      <c r="AH249" s="43">
        <v>3.52</v>
      </c>
      <c r="AI249" s="43">
        <v>2026.38</v>
      </c>
      <c r="AJ249" s="43"/>
      <c r="AK249" s="43">
        <v>7.56</v>
      </c>
      <c r="AL249" s="43"/>
      <c r="AM249" s="43"/>
      <c r="AN249" s="43"/>
      <c r="AO249" s="43"/>
      <c r="AP249" s="43"/>
      <c r="AQ249" s="43"/>
      <c r="AR249" s="43"/>
      <c r="AS249" s="43"/>
      <c r="AT249" s="204">
        <v>25</v>
      </c>
      <c r="AU249" s="43"/>
      <c r="AV249" s="204">
        <v>0.5</v>
      </c>
      <c r="AW249" s="204">
        <f>AVERAGE(coral_data_working!Q283:R283)</f>
        <v>40.700000000000003</v>
      </c>
      <c r="AY249" s="204">
        <f>STDEV(coral_data_working!Q283:R283)</f>
        <v>0.42426406871192951</v>
      </c>
      <c r="AZ249" s="43"/>
      <c r="BA249" s="43">
        <f>AVERAGE(coral_data_working!AL283:AS283)</f>
        <v>0.81833333333333347</v>
      </c>
      <c r="BB249" s="43"/>
      <c r="BC249" s="43">
        <f>STDEV(coral_data_working!AL283:AS283)</f>
        <v>0.87652533715042502</v>
      </c>
      <c r="BD249" s="43" t="s">
        <v>14018</v>
      </c>
      <c r="BE249" s="43"/>
    </row>
    <row r="250" spans="1:57" x14ac:dyDescent="0.2">
      <c r="A250" s="119"/>
      <c r="B250" s="43">
        <v>1</v>
      </c>
      <c r="C250" s="43" t="s">
        <v>14538</v>
      </c>
      <c r="D250" s="119"/>
      <c r="E250" s="43"/>
      <c r="F250" s="43"/>
      <c r="G250" s="43" t="s">
        <v>12561</v>
      </c>
      <c r="H250" s="43" t="s">
        <v>11553</v>
      </c>
      <c r="I250" s="43" t="s">
        <v>14445</v>
      </c>
      <c r="J250" s="43" t="s">
        <v>14439</v>
      </c>
      <c r="K250" s="43">
        <v>1056.03</v>
      </c>
      <c r="L250" s="43"/>
      <c r="M250" s="43">
        <v>19.27</v>
      </c>
      <c r="N250" s="43"/>
      <c r="O250" s="43"/>
      <c r="P250" s="43"/>
      <c r="Q250" s="204">
        <f>AVERAGE(coral_data_working!S284:T284)</f>
        <v>7.86</v>
      </c>
      <c r="R250" s="43"/>
      <c r="S250" s="204">
        <f>STDEV(coral_data_working!S284:T284)</f>
        <v>0.26870057685088861</v>
      </c>
      <c r="T250" s="204">
        <f>AVERAGE(coral_data_working!U284,coral_data_working!W284)</f>
        <v>2413.3000000000002</v>
      </c>
      <c r="U250" s="43"/>
      <c r="V250" s="204">
        <f>coral_data_working!V284+coral_data_working!X284</f>
        <v>2</v>
      </c>
      <c r="W250" s="43">
        <v>2146.64</v>
      </c>
      <c r="X250" s="43"/>
      <c r="Y250" s="43">
        <v>5</v>
      </c>
      <c r="Z250" s="43">
        <v>5.95</v>
      </c>
      <c r="AA250" s="43"/>
      <c r="AB250" s="43">
        <v>0.15</v>
      </c>
      <c r="AC250" s="43">
        <v>3.94</v>
      </c>
      <c r="AD250" s="43"/>
      <c r="AE250" s="43">
        <v>0.1</v>
      </c>
      <c r="AF250" s="43">
        <v>115.16</v>
      </c>
      <c r="AG250" s="43"/>
      <c r="AH250" s="43">
        <v>4.0199999999999996</v>
      </c>
      <c r="AI250" s="43">
        <v>2002.5</v>
      </c>
      <c r="AJ250" s="43"/>
      <c r="AK250" s="43">
        <v>8.56</v>
      </c>
      <c r="AL250" s="43"/>
      <c r="AM250" s="43"/>
      <c r="AN250" s="43"/>
      <c r="AO250" s="43"/>
      <c r="AP250" s="43"/>
      <c r="AQ250" s="43"/>
      <c r="AR250" s="43"/>
      <c r="AS250" s="43"/>
      <c r="AT250" s="204">
        <v>25</v>
      </c>
      <c r="AU250" s="43"/>
      <c r="AV250" s="204">
        <v>0.5</v>
      </c>
      <c r="AW250" s="204">
        <f>AVERAGE(coral_data_working!Q284:R284)</f>
        <v>40.700000000000003</v>
      </c>
      <c r="AY250" s="204">
        <f>STDEV(coral_data_working!Q284:R284)</f>
        <v>0.42426406871192951</v>
      </c>
      <c r="AZ250" s="43"/>
      <c r="BA250" s="43">
        <f>AVERAGE(coral_data_working!AL284:AS284)</f>
        <v>0.67333333333333323</v>
      </c>
      <c r="BB250" s="43"/>
      <c r="BC250" s="43">
        <f>STDEV(coral_data_working!AL284:AS284)</f>
        <v>0.71329283374128105</v>
      </c>
      <c r="BD250" s="43" t="s">
        <v>14018</v>
      </c>
      <c r="BE250" s="43"/>
    </row>
    <row r="251" spans="1:57" x14ac:dyDescent="0.2">
      <c r="A251" s="119"/>
      <c r="B251" s="43">
        <v>1</v>
      </c>
      <c r="C251" s="43" t="s">
        <v>14538</v>
      </c>
      <c r="D251" s="119"/>
      <c r="E251" s="43"/>
      <c r="F251" s="43"/>
      <c r="G251" s="43" t="s">
        <v>12561</v>
      </c>
      <c r="H251" s="43" t="s">
        <v>11553</v>
      </c>
      <c r="I251" s="43" t="s">
        <v>14445</v>
      </c>
      <c r="J251" s="43" t="s">
        <v>14439</v>
      </c>
      <c r="K251" s="43">
        <v>990.36</v>
      </c>
      <c r="L251" s="43"/>
      <c r="M251" s="43">
        <v>18.100000000000001</v>
      </c>
      <c r="N251" s="43"/>
      <c r="O251" s="43"/>
      <c r="P251" s="43"/>
      <c r="Q251" s="204">
        <f>AVERAGE(coral_data_working!S285:T285)</f>
        <v>7.870000000000001</v>
      </c>
      <c r="R251" s="43"/>
      <c r="S251" s="204">
        <f>STDEV(coral_data_working!S285:T285)</f>
        <v>0.25455844122715737</v>
      </c>
      <c r="T251" s="204">
        <f>AVERAGE(coral_data_working!U285,coral_data_working!W285)</f>
        <v>2400.0500000000002</v>
      </c>
      <c r="U251" s="43"/>
      <c r="V251" s="204">
        <f>coral_data_working!V285+coral_data_working!X285</f>
        <v>2.4</v>
      </c>
      <c r="W251" s="43">
        <v>2112.21</v>
      </c>
      <c r="X251" s="43"/>
      <c r="Y251" s="43">
        <v>5.15</v>
      </c>
      <c r="Z251" s="43">
        <v>5.95</v>
      </c>
      <c r="AA251" s="43"/>
      <c r="AB251" s="43">
        <v>0.16</v>
      </c>
      <c r="AC251" s="43">
        <v>3.94</v>
      </c>
      <c r="AD251" s="43"/>
      <c r="AE251" s="43">
        <v>0.1</v>
      </c>
      <c r="AF251" s="43">
        <v>118.65</v>
      </c>
      <c r="AG251" s="43"/>
      <c r="AH251" s="43">
        <v>4.12</v>
      </c>
      <c r="AI251" s="43">
        <v>1966.4</v>
      </c>
      <c r="AJ251" s="43"/>
      <c r="AK251" s="43">
        <v>8.7899999999999991</v>
      </c>
      <c r="AL251" s="43"/>
      <c r="AM251" s="43"/>
      <c r="AN251" s="43"/>
      <c r="AO251" s="43"/>
      <c r="AP251" s="43"/>
      <c r="AQ251" s="43"/>
      <c r="AR251" s="43"/>
      <c r="AS251" s="43"/>
      <c r="AT251" s="204">
        <v>25</v>
      </c>
      <c r="AU251" s="43"/>
      <c r="AV251" s="204">
        <v>0.5</v>
      </c>
      <c r="AW251" s="204">
        <f>AVERAGE(coral_data_working!Q285:R285)</f>
        <v>40.75</v>
      </c>
      <c r="AY251" s="204">
        <f>STDEV(coral_data_working!Q285:R285)</f>
        <v>0.49497474683058529</v>
      </c>
      <c r="AZ251" s="43"/>
      <c r="BA251" s="43">
        <f>AVERAGE(coral_data_working!AL285:AS285)</f>
        <v>0.76500000000000001</v>
      </c>
      <c r="BB251" s="43"/>
      <c r="BC251" s="43">
        <f>STDEV(coral_data_working!AL285:AS285)</f>
        <v>0.81933509628234513</v>
      </c>
      <c r="BD251" s="43" t="s">
        <v>14018</v>
      </c>
      <c r="BE251" s="43"/>
    </row>
    <row r="252" spans="1:57" x14ac:dyDescent="0.2">
      <c r="A252" s="119"/>
      <c r="B252" s="43">
        <v>1</v>
      </c>
      <c r="C252" s="43" t="s">
        <v>14538</v>
      </c>
      <c r="D252" s="119"/>
      <c r="E252" s="43"/>
      <c r="F252" s="43"/>
      <c r="G252" s="43" t="s">
        <v>12561</v>
      </c>
      <c r="H252" s="43" t="s">
        <v>11553</v>
      </c>
      <c r="I252" s="43" t="s">
        <v>14445</v>
      </c>
      <c r="J252" s="43" t="s">
        <v>14439</v>
      </c>
      <c r="K252" s="43">
        <v>1235.03</v>
      </c>
      <c r="L252" s="43"/>
      <c r="M252" s="43">
        <v>22.48</v>
      </c>
      <c r="N252" s="43"/>
      <c r="O252" s="43"/>
      <c r="P252" s="43"/>
      <c r="Q252" s="204">
        <f>AVERAGE(coral_data_working!S286:T286)</f>
        <v>7.8250000000000002</v>
      </c>
      <c r="R252" s="43"/>
      <c r="S252" s="204">
        <f>STDEV(coral_data_working!S286:T286)</f>
        <v>0.31819805153394715</v>
      </c>
      <c r="T252" s="204">
        <f>AVERAGE(coral_data_working!U286,coral_data_working!W286)</f>
        <v>2386.9499999999998</v>
      </c>
      <c r="U252" s="43"/>
      <c r="V252" s="204">
        <f>coral_data_working!V286+coral_data_working!X286</f>
        <v>4.2</v>
      </c>
      <c r="W252" s="43">
        <v>2124.64</v>
      </c>
      <c r="X252" s="43"/>
      <c r="Y252" s="43">
        <v>4.9800000000000004</v>
      </c>
      <c r="Z252" s="43">
        <v>5.95</v>
      </c>
      <c r="AA252" s="43"/>
      <c r="AB252" s="43">
        <v>0.13</v>
      </c>
      <c r="AC252" s="43">
        <v>3.94</v>
      </c>
      <c r="AD252" s="43"/>
      <c r="AE252" s="43">
        <v>0.09</v>
      </c>
      <c r="AF252" s="43">
        <v>97.38</v>
      </c>
      <c r="AG252" s="43"/>
      <c r="AH252" s="43">
        <v>3.46</v>
      </c>
      <c r="AI252" s="43">
        <v>1993.37</v>
      </c>
      <c r="AJ252" s="43"/>
      <c r="AK252" s="43">
        <v>7.68</v>
      </c>
      <c r="AL252" s="43"/>
      <c r="AM252" s="43"/>
      <c r="AN252" s="43"/>
      <c r="AO252" s="43"/>
      <c r="AP252" s="43"/>
      <c r="AQ252" s="43"/>
      <c r="AR252" s="43"/>
      <c r="AS252" s="43"/>
      <c r="AT252" s="204">
        <v>25</v>
      </c>
      <c r="AU252" s="43"/>
      <c r="AV252" s="204">
        <v>0.5</v>
      </c>
      <c r="AW252" s="204">
        <f>AVERAGE(coral_data_working!Q286:R286)</f>
        <v>40.65</v>
      </c>
      <c r="AY252" s="204">
        <f>STDEV(coral_data_working!Q286:R286)</f>
        <v>0.35355339059327379</v>
      </c>
      <c r="AZ252" s="43"/>
      <c r="BA252" s="43">
        <f>AVERAGE(coral_data_working!AL286:AS286)</f>
        <v>0.63</v>
      </c>
      <c r="BB252" s="43"/>
      <c r="BC252" s="43">
        <f>STDEV(coral_data_working!AL286:AS286)</f>
        <v>0.67281498199727985</v>
      </c>
      <c r="BD252" s="43" t="s">
        <v>14018</v>
      </c>
      <c r="BE252" s="43"/>
    </row>
    <row r="253" spans="1:57" x14ac:dyDescent="0.2">
      <c r="A253" s="119"/>
      <c r="B253" s="43">
        <v>1</v>
      </c>
      <c r="C253" s="43" t="s">
        <v>14538</v>
      </c>
      <c r="D253" s="119"/>
      <c r="E253" s="43"/>
      <c r="F253" s="43"/>
      <c r="G253" s="43" t="s">
        <v>12561</v>
      </c>
      <c r="H253" s="43" t="s">
        <v>11553</v>
      </c>
      <c r="I253" s="43" t="s">
        <v>14445</v>
      </c>
      <c r="J253" s="43" t="s">
        <v>14439</v>
      </c>
      <c r="K253" s="43">
        <v>1226.1099999999999</v>
      </c>
      <c r="L253" s="43"/>
      <c r="M253" s="43">
        <v>22.27</v>
      </c>
      <c r="N253" s="43"/>
      <c r="O253" s="43"/>
      <c r="P253" s="43"/>
      <c r="Q253" s="204">
        <f>AVERAGE(coral_data_working!S287:T287)</f>
        <v>7.8250000000000002</v>
      </c>
      <c r="R253" s="43"/>
      <c r="S253" s="204">
        <f>STDEV(coral_data_working!S287:T287)</f>
        <v>0.31819805153394715</v>
      </c>
      <c r="T253" s="204">
        <f>AVERAGE(coral_data_working!U287,coral_data_working!W287)</f>
        <v>2379.0500000000002</v>
      </c>
      <c r="U253" s="43"/>
      <c r="V253" s="204">
        <f>coral_data_working!V287+coral_data_working!X287</f>
        <v>1.9000000000000001</v>
      </c>
      <c r="W253" s="43">
        <v>2109.3000000000002</v>
      </c>
      <c r="X253" s="43"/>
      <c r="Y253" s="43">
        <v>4.38</v>
      </c>
      <c r="Z253" s="43">
        <v>5.95</v>
      </c>
      <c r="AA253" s="43"/>
      <c r="AB253" s="43">
        <v>0.13</v>
      </c>
      <c r="AC253" s="43">
        <v>3.94</v>
      </c>
      <c r="AD253" s="43"/>
      <c r="AE253" s="43">
        <v>0.09</v>
      </c>
      <c r="AF253" s="43">
        <v>96.68</v>
      </c>
      <c r="AG253" s="43"/>
      <c r="AH253" s="43">
        <v>3.43</v>
      </c>
      <c r="AI253" s="43">
        <v>1978.97</v>
      </c>
      <c r="AJ253" s="43"/>
      <c r="AK253" s="43">
        <v>7.32</v>
      </c>
      <c r="AL253" s="43"/>
      <c r="AM253" s="43"/>
      <c r="AN253" s="43"/>
      <c r="AO253" s="43"/>
      <c r="AP253" s="43"/>
      <c r="AQ253" s="43"/>
      <c r="AR253" s="43"/>
      <c r="AS253" s="43"/>
      <c r="AT253" s="204">
        <v>25</v>
      </c>
      <c r="AU253" s="43"/>
      <c r="AV253" s="204">
        <v>0.5</v>
      </c>
      <c r="AW253" s="204">
        <f>AVERAGE(coral_data_working!Q287:R287)</f>
        <v>40.65</v>
      </c>
      <c r="AY253" s="204">
        <f>STDEV(coral_data_working!Q287:R287)</f>
        <v>0.35355339059327379</v>
      </c>
      <c r="AZ253" s="43"/>
      <c r="BA253" s="43">
        <f>AVERAGE(coral_data_working!AL287:AS287)</f>
        <v>0.73999999999999988</v>
      </c>
      <c r="BB253" s="43"/>
      <c r="BC253" s="43">
        <f>STDEV(coral_data_working!AL287:AS287)</f>
        <v>0.77071395471990778</v>
      </c>
      <c r="BD253" s="43" t="s">
        <v>14018</v>
      </c>
      <c r="BE253" s="43"/>
    </row>
    <row r="254" spans="1:57" x14ac:dyDescent="0.2">
      <c r="A254" s="119"/>
      <c r="B254" s="43">
        <v>1</v>
      </c>
      <c r="C254" s="43" t="s">
        <v>14538</v>
      </c>
      <c r="D254" s="119"/>
      <c r="E254" s="43"/>
      <c r="F254" s="43"/>
      <c r="G254" s="43" t="s">
        <v>12561</v>
      </c>
      <c r="H254" s="43" t="s">
        <v>11553</v>
      </c>
      <c r="I254" s="43" t="s">
        <v>14445</v>
      </c>
      <c r="J254" s="43" t="s">
        <v>14439</v>
      </c>
      <c r="K254" s="43">
        <v>1195</v>
      </c>
      <c r="L254" s="43"/>
      <c r="M254" s="43">
        <v>21.76</v>
      </c>
      <c r="N254" s="43"/>
      <c r="O254" s="43"/>
      <c r="P254" s="43"/>
      <c r="Q254" s="204">
        <f>AVERAGE(coral_data_working!S288:T288)</f>
        <v>7.84</v>
      </c>
      <c r="R254" s="43"/>
      <c r="S254" s="204">
        <f>STDEV(coral_data_working!S288:T288)</f>
        <v>0.29698484809835052</v>
      </c>
      <c r="T254" s="204">
        <f>AVERAGE(coral_data_working!U288,coral_data_working!W288)</f>
        <v>2436.3000000000002</v>
      </c>
      <c r="U254" s="43"/>
      <c r="V254" s="204">
        <f>coral_data_working!V288+coral_data_working!X288</f>
        <v>3.2</v>
      </c>
      <c r="W254" s="43">
        <v>2207.8200000000002</v>
      </c>
      <c r="X254" s="43"/>
      <c r="Y254" s="43">
        <v>4.97</v>
      </c>
      <c r="Z254" s="43">
        <v>5.95</v>
      </c>
      <c r="AA254" s="43"/>
      <c r="AB254" s="43">
        <v>0.14000000000000001</v>
      </c>
      <c r="AC254" s="43">
        <v>3.94</v>
      </c>
      <c r="AD254" s="43"/>
      <c r="AE254" s="43">
        <v>0.1</v>
      </c>
      <c r="AF254" s="43">
        <v>108.4</v>
      </c>
      <c r="AG254" s="43"/>
      <c r="AH254" s="43">
        <v>3.82</v>
      </c>
      <c r="AI254" s="43">
        <v>2066.64</v>
      </c>
      <c r="AJ254" s="43"/>
      <c r="AK254" s="43">
        <v>8.2200000000000006</v>
      </c>
      <c r="AL254" s="43"/>
      <c r="AM254" s="43"/>
      <c r="AN254" s="43"/>
      <c r="AO254" s="43"/>
      <c r="AP254" s="43"/>
      <c r="AQ254" s="43"/>
      <c r="AR254" s="43"/>
      <c r="AS254" s="43"/>
      <c r="AT254" s="204">
        <v>25</v>
      </c>
      <c r="AU254" s="43"/>
      <c r="AV254" s="204">
        <v>0.5</v>
      </c>
      <c r="AW254" s="204">
        <f>AVERAGE(coral_data_working!Q288:R288)</f>
        <v>40.700000000000003</v>
      </c>
      <c r="AY254" s="204">
        <f>STDEV(coral_data_working!Q288:R288)</f>
        <v>0.42426406871192951</v>
      </c>
      <c r="AZ254" s="43"/>
      <c r="BA254" s="43">
        <f>AVERAGE(coral_data_working!AL288:AS288)</f>
        <v>0.41</v>
      </c>
      <c r="BB254" s="43"/>
      <c r="BC254" s="43">
        <f>STDEV(coral_data_working!AL288:AS288)</f>
        <v>0.42675519914817678</v>
      </c>
      <c r="BD254" s="43" t="s">
        <v>14018</v>
      </c>
      <c r="BE254" s="43"/>
    </row>
    <row r="255" spans="1:57" x14ac:dyDescent="0.2">
      <c r="A255" s="119"/>
      <c r="B255" s="43">
        <v>1</v>
      </c>
      <c r="C255" s="43" t="s">
        <v>14538</v>
      </c>
      <c r="D255" s="119"/>
      <c r="E255" s="43"/>
      <c r="F255" s="43"/>
      <c r="G255" s="43" t="s">
        <v>12561</v>
      </c>
      <c r="H255" s="43" t="s">
        <v>11553</v>
      </c>
      <c r="I255" s="43" t="s">
        <v>14445</v>
      </c>
      <c r="J255" s="43" t="s">
        <v>14439</v>
      </c>
      <c r="K255" s="43">
        <v>745.48</v>
      </c>
      <c r="L255" s="43"/>
      <c r="M255" s="43">
        <v>13.81</v>
      </c>
      <c r="N255" s="43"/>
      <c r="O255" s="43"/>
      <c r="P255" s="43"/>
      <c r="Q255" s="204">
        <f>AVERAGE(coral_data_working!S289:T289)</f>
        <v>7.5250000000000004</v>
      </c>
      <c r="R255" s="43"/>
      <c r="S255" s="204">
        <f>STDEV(coral_data_working!S289:T289)</f>
        <v>0.44547727214752486</v>
      </c>
      <c r="T255" s="204">
        <f>AVERAGE(coral_data_working!U289,coral_data_working!W289)</f>
        <v>2531.3500000000004</v>
      </c>
      <c r="U255" s="43"/>
      <c r="V255" s="204">
        <f>coral_data_working!V289+coral_data_working!X289</f>
        <v>0.4</v>
      </c>
      <c r="W255" s="43">
        <v>2279.9299999999998</v>
      </c>
      <c r="X255" s="43"/>
      <c r="Y255" s="43">
        <v>6.71</v>
      </c>
      <c r="Z255" s="43">
        <v>1.08</v>
      </c>
      <c r="AA255" s="43"/>
      <c r="AB255" s="43">
        <v>0.23</v>
      </c>
      <c r="AC255" s="43">
        <v>0.71</v>
      </c>
      <c r="AD255" s="43"/>
      <c r="AE255" s="43">
        <v>0.15</v>
      </c>
      <c r="AF255" s="43">
        <v>169.6</v>
      </c>
      <c r="AG255" s="43"/>
      <c r="AH255" s="43">
        <v>5.68</v>
      </c>
      <c r="AI255" s="43">
        <v>2089.64</v>
      </c>
      <c r="AJ255" s="43"/>
      <c r="AK255" s="43">
        <v>11.97</v>
      </c>
      <c r="AL255" s="43"/>
      <c r="AM255" s="43"/>
      <c r="AN255" s="43"/>
      <c r="AO255" s="43"/>
      <c r="AP255" s="43"/>
      <c r="AQ255" s="43"/>
      <c r="AR255" s="43"/>
      <c r="AS255" s="43"/>
      <c r="AT255" s="204">
        <v>25</v>
      </c>
      <c r="AU255" s="43"/>
      <c r="AV255" s="204">
        <v>0.5</v>
      </c>
      <c r="AW255" s="204">
        <f>AVERAGE(coral_data_working!Q289:R289)</f>
        <v>38.299999999999997</v>
      </c>
      <c r="AY255" s="204">
        <f>STDEV(coral_data_working!Q289:R289)</f>
        <v>0.56568542494924101</v>
      </c>
      <c r="AZ255" s="43"/>
      <c r="BA255" s="43">
        <f>AVERAGE(coral_data_working!AL289:AS289)</f>
        <v>0.36666666666666664</v>
      </c>
      <c r="BB255" s="43"/>
      <c r="BC255" s="43">
        <f>STDEV(coral_data_working!AL289:AS289)</f>
        <v>0.44130110657765936</v>
      </c>
      <c r="BD255" s="43" t="s">
        <v>14018</v>
      </c>
      <c r="BE255" s="43"/>
    </row>
    <row r="256" spans="1:57" x14ac:dyDescent="0.2">
      <c r="A256" s="119"/>
      <c r="B256" s="43">
        <v>1</v>
      </c>
      <c r="C256" s="43" t="s">
        <v>14538</v>
      </c>
      <c r="D256" s="119"/>
      <c r="E256" s="43"/>
      <c r="F256" s="43"/>
      <c r="G256" s="43" t="s">
        <v>12561</v>
      </c>
      <c r="H256" s="43" t="s">
        <v>11553</v>
      </c>
      <c r="I256" s="43" t="s">
        <v>14445</v>
      </c>
      <c r="J256" s="43" t="s">
        <v>14439</v>
      </c>
      <c r="K256" s="43">
        <v>730.22</v>
      </c>
      <c r="L256" s="43"/>
      <c r="M256" s="43">
        <v>13.55</v>
      </c>
      <c r="N256" s="43"/>
      <c r="O256" s="43"/>
      <c r="P256" s="43"/>
      <c r="Q256" s="204">
        <f>AVERAGE(coral_data_working!S290:T290)</f>
        <v>7.5299999999999994</v>
      </c>
      <c r="R256" s="43"/>
      <c r="S256" s="204">
        <f>STDEV(coral_data_working!S290:T290)</f>
        <v>0.4525483399593902</v>
      </c>
      <c r="T256" s="204">
        <f>AVERAGE(coral_data_working!U290,coral_data_working!W290)</f>
        <v>2538.9</v>
      </c>
      <c r="U256" s="43"/>
      <c r="V256" s="204">
        <f>coral_data_working!V290+coral_data_working!X290</f>
        <v>0.4</v>
      </c>
      <c r="W256" s="43">
        <v>2288.75</v>
      </c>
      <c r="X256" s="43"/>
      <c r="Y256" s="43">
        <v>6.85</v>
      </c>
      <c r="Z256" s="43">
        <v>1.08</v>
      </c>
      <c r="AA256" s="43"/>
      <c r="AB256" s="43">
        <v>0.23</v>
      </c>
      <c r="AC256" s="43">
        <v>0.71</v>
      </c>
      <c r="AD256" s="43"/>
      <c r="AE256" s="43">
        <v>0.15</v>
      </c>
      <c r="AF256" s="43">
        <v>173.95</v>
      </c>
      <c r="AG256" s="43"/>
      <c r="AH256" s="43">
        <v>5.8</v>
      </c>
      <c r="AI256" s="43">
        <v>2094.5300000000002</v>
      </c>
      <c r="AJ256" s="43"/>
      <c r="AK256" s="43">
        <v>12.23</v>
      </c>
      <c r="AL256" s="43"/>
      <c r="AM256" s="43"/>
      <c r="AN256" s="43"/>
      <c r="AO256" s="43"/>
      <c r="AP256" s="43"/>
      <c r="AQ256" s="43"/>
      <c r="AR256" s="43"/>
      <c r="AS256" s="43"/>
      <c r="AT256" s="204">
        <v>25</v>
      </c>
      <c r="AU256" s="43"/>
      <c r="AV256" s="204">
        <v>0.5</v>
      </c>
      <c r="AW256" s="204">
        <f>AVERAGE(coral_data_working!Q290:R290)</f>
        <v>38.299999999999997</v>
      </c>
      <c r="AY256" s="204">
        <f>STDEV(coral_data_working!Q290:R290)</f>
        <v>0.56568542494924101</v>
      </c>
      <c r="AZ256" s="43"/>
      <c r="BA256" s="43">
        <f>AVERAGE(coral_data_working!AL290:AS290)</f>
        <v>0.28166666666666668</v>
      </c>
      <c r="BB256" s="43"/>
      <c r="BC256" s="43">
        <f>STDEV(coral_data_working!AL290:AS290)</f>
        <v>0.28673448810121654</v>
      </c>
      <c r="BD256" s="43" t="s">
        <v>14018</v>
      </c>
      <c r="BE256" s="43"/>
    </row>
    <row r="257" spans="1:57" x14ac:dyDescent="0.2">
      <c r="A257" s="119"/>
      <c r="B257" s="43">
        <v>1</v>
      </c>
      <c r="C257" s="43" t="s">
        <v>14538</v>
      </c>
      <c r="D257" s="119"/>
      <c r="E257" s="43"/>
      <c r="F257" s="43"/>
      <c r="G257" s="43" t="s">
        <v>12561</v>
      </c>
      <c r="H257" s="43" t="s">
        <v>11553</v>
      </c>
      <c r="I257" s="43" t="s">
        <v>14445</v>
      </c>
      <c r="J257" s="43" t="s">
        <v>14439</v>
      </c>
      <c r="K257" s="43">
        <v>722.48</v>
      </c>
      <c r="L257" s="43"/>
      <c r="M257" s="43">
        <v>13.42</v>
      </c>
      <c r="N257" s="43"/>
      <c r="O257" s="43"/>
      <c r="P257" s="43"/>
      <c r="Q257" s="204">
        <f>AVERAGE(coral_data_working!S291:T291)</f>
        <v>7.5299999999999994</v>
      </c>
      <c r="R257" s="43"/>
      <c r="S257" s="204">
        <f>STDEV(coral_data_working!S291:T291)</f>
        <v>0.4525483399593902</v>
      </c>
      <c r="T257" s="204">
        <f>AVERAGE(coral_data_working!U291,coral_data_working!W291)</f>
        <v>2525.3500000000004</v>
      </c>
      <c r="U257" s="43"/>
      <c r="V257" s="204">
        <f>coral_data_working!V291+coral_data_working!X291</f>
        <v>2</v>
      </c>
      <c r="W257" s="43">
        <v>2263.94</v>
      </c>
      <c r="X257" s="43"/>
      <c r="Y257" s="43">
        <v>6.96</v>
      </c>
      <c r="Z257" s="43">
        <v>1.08</v>
      </c>
      <c r="AA257" s="43"/>
      <c r="AB257" s="43">
        <v>0.23</v>
      </c>
      <c r="AC257" s="43">
        <v>0.71</v>
      </c>
      <c r="AD257" s="43"/>
      <c r="AE257" s="43">
        <v>0.15</v>
      </c>
      <c r="AF257" s="43">
        <v>171.73</v>
      </c>
      <c r="AG257" s="43"/>
      <c r="AH257" s="43">
        <v>5.73</v>
      </c>
      <c r="AI257" s="43">
        <v>2072.13</v>
      </c>
      <c r="AJ257" s="43"/>
      <c r="AK257" s="43">
        <v>12.17</v>
      </c>
      <c r="AL257" s="43"/>
      <c r="AM257" s="43"/>
      <c r="AN257" s="43"/>
      <c r="AO257" s="43"/>
      <c r="AP257" s="43"/>
      <c r="AQ257" s="43"/>
      <c r="AR257" s="43"/>
      <c r="AS257" s="43"/>
      <c r="AT257" s="204">
        <v>25</v>
      </c>
      <c r="AU257" s="43"/>
      <c r="AV257" s="204">
        <v>0.5</v>
      </c>
      <c r="AW257" s="204">
        <f>AVERAGE(coral_data_working!Q291:R291)</f>
        <v>38.25</v>
      </c>
      <c r="AY257" s="204">
        <f>STDEV(coral_data_working!Q291:R291)</f>
        <v>0.49497474683058529</v>
      </c>
      <c r="AZ257" s="43"/>
      <c r="BA257" s="43">
        <f>AVERAGE(coral_data_working!AL291:AS291)</f>
        <v>0.45333333333333331</v>
      </c>
      <c r="BB257" s="43"/>
      <c r="BC257" s="43">
        <f>STDEV(coral_data_working!AL291:AS291)</f>
        <v>0.4285634919900046</v>
      </c>
      <c r="BD257" s="43" t="s">
        <v>14018</v>
      </c>
      <c r="BE257" s="43"/>
    </row>
    <row r="258" spans="1:57" x14ac:dyDescent="0.2">
      <c r="A258" s="119"/>
      <c r="B258" s="43">
        <v>1</v>
      </c>
      <c r="C258" s="43" t="s">
        <v>14538</v>
      </c>
      <c r="D258" s="119"/>
      <c r="E258" s="43"/>
      <c r="F258" s="43"/>
      <c r="G258" s="43" t="s">
        <v>12561</v>
      </c>
      <c r="H258" s="43" t="s">
        <v>11553</v>
      </c>
      <c r="I258" s="43" t="s">
        <v>14445</v>
      </c>
      <c r="J258" s="43" t="s">
        <v>14439</v>
      </c>
      <c r="K258" s="43">
        <v>826.2</v>
      </c>
      <c r="L258" s="43"/>
      <c r="M258" s="43">
        <v>15.23</v>
      </c>
      <c r="N258" s="43"/>
      <c r="O258" s="43"/>
      <c r="P258" s="43"/>
      <c r="Q258" s="204">
        <f>AVERAGE(coral_data_working!S292:T292)</f>
        <v>7.5049999999999999</v>
      </c>
      <c r="R258" s="43"/>
      <c r="S258" s="204">
        <f>STDEV(coral_data_working!S292:T292)</f>
        <v>0.41719300090006295</v>
      </c>
      <c r="T258" s="204">
        <f>AVERAGE(coral_data_working!U292,coral_data_working!W292)</f>
        <v>2525.9</v>
      </c>
      <c r="U258" s="43"/>
      <c r="V258" s="204">
        <f>coral_data_working!V292+coral_data_working!X292</f>
        <v>1.3</v>
      </c>
      <c r="W258" s="43">
        <v>2290.88</v>
      </c>
      <c r="X258" s="43"/>
      <c r="Y258" s="43">
        <v>6.36</v>
      </c>
      <c r="Z258" s="43">
        <v>1.08</v>
      </c>
      <c r="AA258" s="43"/>
      <c r="AB258" s="43">
        <v>0.21</v>
      </c>
      <c r="AC258" s="43">
        <v>0.71</v>
      </c>
      <c r="AD258" s="43"/>
      <c r="AE258" s="43">
        <v>0.14000000000000001</v>
      </c>
      <c r="AF258" s="43">
        <v>156</v>
      </c>
      <c r="AG258" s="43"/>
      <c r="AH258" s="43">
        <v>5.29</v>
      </c>
      <c r="AI258" s="43">
        <v>2111.9299999999998</v>
      </c>
      <c r="AJ258" s="43"/>
      <c r="AK258" s="43">
        <v>11.19</v>
      </c>
      <c r="AL258" s="43"/>
      <c r="AM258" s="43"/>
      <c r="AN258" s="43"/>
      <c r="AO258" s="43"/>
      <c r="AP258" s="43"/>
      <c r="AQ258" s="43"/>
      <c r="AR258" s="43"/>
      <c r="AS258" s="43"/>
      <c r="AT258" s="204">
        <v>25</v>
      </c>
      <c r="AU258" s="43"/>
      <c r="AV258" s="204">
        <v>0.5</v>
      </c>
      <c r="AW258" s="204">
        <f>AVERAGE(coral_data_working!Q292:R292)</f>
        <v>38.25</v>
      </c>
      <c r="AY258" s="204">
        <f>STDEV(coral_data_working!Q292:R292)</f>
        <v>0.49497474683058529</v>
      </c>
      <c r="AZ258" s="43"/>
      <c r="BA258" s="43">
        <f>AVERAGE(coral_data_working!AL292:AS292)</f>
        <v>0.55500000000000005</v>
      </c>
      <c r="BB258" s="43"/>
      <c r="BC258" s="43">
        <f>STDEV(coral_data_working!AL292:AS292)</f>
        <v>0.50902848643273402</v>
      </c>
      <c r="BD258" s="43" t="s">
        <v>14018</v>
      </c>
      <c r="BE258" s="43"/>
    </row>
    <row r="259" spans="1:57" x14ac:dyDescent="0.2">
      <c r="A259" s="119"/>
      <c r="B259" s="43">
        <v>1</v>
      </c>
      <c r="C259" s="43" t="s">
        <v>14538</v>
      </c>
      <c r="D259" s="119"/>
      <c r="E259" s="43"/>
      <c r="F259" s="43"/>
      <c r="G259" s="43" t="s">
        <v>12561</v>
      </c>
      <c r="H259" s="43" t="s">
        <v>11553</v>
      </c>
      <c r="I259" s="43" t="s">
        <v>14445</v>
      </c>
      <c r="J259" s="43" t="s">
        <v>14439</v>
      </c>
      <c r="K259" s="43">
        <v>746.37</v>
      </c>
      <c r="L259" s="43"/>
      <c r="M259" s="43">
        <v>13.84</v>
      </c>
      <c r="N259" s="43"/>
      <c r="O259" s="43"/>
      <c r="P259" s="43"/>
      <c r="Q259" s="204">
        <f>AVERAGE(coral_data_working!S293:T293)</f>
        <v>7.5250000000000004</v>
      </c>
      <c r="R259" s="43"/>
      <c r="S259" s="204">
        <f>STDEV(coral_data_working!S293:T293)</f>
        <v>0.44547727214752486</v>
      </c>
      <c r="T259" s="204">
        <f>AVERAGE(coral_data_working!U293,coral_data_working!W293)</f>
        <v>2532.8000000000002</v>
      </c>
      <c r="U259" s="43"/>
      <c r="V259" s="204">
        <f>coral_data_working!V293+coral_data_working!X293</f>
        <v>1.5</v>
      </c>
      <c r="W259" s="43">
        <v>2282.65</v>
      </c>
      <c r="X259" s="43"/>
      <c r="Y259" s="43">
        <v>6.81</v>
      </c>
      <c r="Z259" s="43">
        <v>1.08</v>
      </c>
      <c r="AA259" s="43"/>
      <c r="AB259" s="43">
        <v>0.23</v>
      </c>
      <c r="AC259" s="43">
        <v>0.71</v>
      </c>
      <c r="AD259" s="43"/>
      <c r="AE259" s="43">
        <v>0.15</v>
      </c>
      <c r="AF259" s="43">
        <v>169.8</v>
      </c>
      <c r="AG259" s="43"/>
      <c r="AH259" s="43">
        <v>5.68</v>
      </c>
      <c r="AI259" s="43">
        <v>2092.13</v>
      </c>
      <c r="AJ259" s="43"/>
      <c r="AK259" s="43">
        <v>12.03</v>
      </c>
      <c r="AL259" s="43"/>
      <c r="AM259" s="43"/>
      <c r="AN259" s="43"/>
      <c r="AO259" s="43"/>
      <c r="AP259" s="43"/>
      <c r="AQ259" s="43"/>
      <c r="AR259" s="43"/>
      <c r="AS259" s="43"/>
      <c r="AT259" s="204">
        <v>25</v>
      </c>
      <c r="AU259" s="43"/>
      <c r="AV259" s="204">
        <v>0.5</v>
      </c>
      <c r="AW259" s="204">
        <f>AVERAGE(coral_data_working!Q293:R293)</f>
        <v>38.299999999999997</v>
      </c>
      <c r="AY259" s="204">
        <f>STDEV(coral_data_working!Q293:R293)</f>
        <v>0.56568542494924101</v>
      </c>
      <c r="AZ259" s="43"/>
      <c r="BA259" s="43">
        <f>AVERAGE(coral_data_working!AL293:AS293)</f>
        <v>0.37499999999999994</v>
      </c>
      <c r="BB259" s="43"/>
      <c r="BC259" s="43">
        <f>STDEV(coral_data_working!AL293:AS293)</f>
        <v>0.33464906992250859</v>
      </c>
      <c r="BD259" s="43" t="s">
        <v>14018</v>
      </c>
      <c r="BE259" s="43"/>
    </row>
    <row r="260" spans="1:57" x14ac:dyDescent="0.2">
      <c r="A260" s="119"/>
      <c r="B260" s="43">
        <v>1</v>
      </c>
      <c r="C260" s="43" t="s">
        <v>14538</v>
      </c>
      <c r="D260" s="119"/>
      <c r="E260" s="43"/>
      <c r="F260" s="43"/>
      <c r="G260" s="43" t="s">
        <v>12561</v>
      </c>
      <c r="H260" s="43" t="s">
        <v>11553</v>
      </c>
      <c r="I260" s="43" t="s">
        <v>14445</v>
      </c>
      <c r="J260" s="43" t="s">
        <v>14439</v>
      </c>
      <c r="K260" s="43">
        <v>677.88</v>
      </c>
      <c r="L260" s="43"/>
      <c r="M260" s="43">
        <v>13.42</v>
      </c>
      <c r="N260" s="43"/>
      <c r="O260" s="43"/>
      <c r="P260" s="43"/>
      <c r="Q260" s="204">
        <f>AVERAGE(coral_data_working!S294:T294)</f>
        <v>7.4950000000000001</v>
      </c>
      <c r="R260" s="43"/>
      <c r="S260" s="204">
        <f>STDEV(coral_data_working!S294:T294)</f>
        <v>0.36062445840513907</v>
      </c>
      <c r="T260" s="204">
        <f>AVERAGE(coral_data_working!U294,coral_data_working!W294)</f>
        <v>2182.9</v>
      </c>
      <c r="U260" s="43"/>
      <c r="V260" s="204">
        <f>coral_data_working!V294+coral_data_working!X294</f>
        <v>15.4</v>
      </c>
      <c r="W260" s="43">
        <v>1665.87</v>
      </c>
      <c r="X260" s="43"/>
      <c r="Y260" s="43">
        <v>13.17</v>
      </c>
      <c r="Z260" s="43">
        <v>1.1399999999999999</v>
      </c>
      <c r="AA260" s="43"/>
      <c r="AB260" s="43">
        <v>0.14000000000000001</v>
      </c>
      <c r="AC260" s="43">
        <v>0.75</v>
      </c>
      <c r="AD260" s="43"/>
      <c r="AE260" s="43">
        <v>0.09</v>
      </c>
      <c r="AF260" s="43">
        <v>102.34</v>
      </c>
      <c r="AG260" s="43"/>
      <c r="AH260" s="43">
        <v>3.59</v>
      </c>
      <c r="AI260" s="43">
        <v>1544.74</v>
      </c>
      <c r="AJ260" s="43"/>
      <c r="AK260" s="43">
        <v>13.77</v>
      </c>
      <c r="AL260" s="43"/>
      <c r="AM260" s="43"/>
      <c r="AN260" s="43"/>
      <c r="AO260" s="43"/>
      <c r="AP260" s="43"/>
      <c r="AQ260" s="43"/>
      <c r="AR260" s="43"/>
      <c r="AS260" s="43"/>
      <c r="AT260" s="204">
        <v>25</v>
      </c>
      <c r="AU260" s="43"/>
      <c r="AV260" s="204">
        <v>0.5</v>
      </c>
      <c r="AW260" s="204">
        <f>AVERAGE(coral_data_working!Q294:R294)</f>
        <v>38.200000000000003</v>
      </c>
      <c r="AY260" s="204">
        <f>STDEV(coral_data_working!Q294:R294)</f>
        <v>0.98994949366116547</v>
      </c>
      <c r="AZ260" s="43"/>
      <c r="BA260" s="43">
        <f>AVERAGE(coral_data_working!AL294:AS294)</f>
        <v>0.71833333333333338</v>
      </c>
      <c r="BB260" s="43"/>
      <c r="BC260" s="43">
        <f>STDEV(coral_data_working!AL294:AS294)</f>
        <v>1.6341042398411021</v>
      </c>
      <c r="BD260" s="43" t="s">
        <v>14018</v>
      </c>
      <c r="BE260" s="43"/>
    </row>
    <row r="261" spans="1:57" x14ac:dyDescent="0.2">
      <c r="A261" s="119"/>
      <c r="B261" s="43">
        <v>1</v>
      </c>
      <c r="C261" s="43" t="s">
        <v>14538</v>
      </c>
      <c r="D261" s="119"/>
      <c r="E261" s="43"/>
      <c r="F261" s="43"/>
      <c r="G261" s="43" t="s">
        <v>12561</v>
      </c>
      <c r="H261" s="43" t="s">
        <v>11553</v>
      </c>
      <c r="I261" s="43" t="s">
        <v>14445</v>
      </c>
      <c r="J261" s="43" t="s">
        <v>14439</v>
      </c>
      <c r="K261" s="43">
        <v>897.97</v>
      </c>
      <c r="L261" s="43"/>
      <c r="M261" s="43">
        <v>16.5</v>
      </c>
      <c r="N261" s="43"/>
      <c r="O261" s="43"/>
      <c r="P261" s="43"/>
      <c r="Q261" s="204">
        <f>AVERAGE(coral_data_working!S295:T295)</f>
        <v>7.5049999999999999</v>
      </c>
      <c r="R261" s="43"/>
      <c r="S261" s="204">
        <f>STDEV(coral_data_working!S295:T295)</f>
        <v>0.37476659402886975</v>
      </c>
      <c r="T261" s="204">
        <f>AVERAGE(coral_data_working!U295,coral_data_working!W295)</f>
        <v>2529.5</v>
      </c>
      <c r="U261" s="43"/>
      <c r="V261" s="204">
        <f>coral_data_working!V295+coral_data_working!X295</f>
        <v>2.8</v>
      </c>
      <c r="W261" s="43">
        <v>2316.2600000000002</v>
      </c>
      <c r="X261" s="43"/>
      <c r="Y261" s="43">
        <v>6.08</v>
      </c>
      <c r="Z261" s="43">
        <v>1.1399999999999999</v>
      </c>
      <c r="AA261" s="43"/>
      <c r="AB261" s="43">
        <v>0.2</v>
      </c>
      <c r="AC261" s="43">
        <v>0.75</v>
      </c>
      <c r="AD261" s="43"/>
      <c r="AE261" s="43">
        <v>0.13</v>
      </c>
      <c r="AF261" s="43">
        <v>148.63999999999999</v>
      </c>
      <c r="AG261" s="43"/>
      <c r="AH261" s="43">
        <v>5.08</v>
      </c>
      <c r="AI261" s="43">
        <v>2142.7199999999998</v>
      </c>
      <c r="AJ261" s="43"/>
      <c r="AK261" s="43">
        <v>10.72</v>
      </c>
      <c r="AL261" s="43"/>
      <c r="AM261" s="43"/>
      <c r="AN261" s="43"/>
      <c r="AO261" s="43"/>
      <c r="AP261" s="43"/>
      <c r="AQ261" s="43"/>
      <c r="AR261" s="43"/>
      <c r="AS261" s="43"/>
      <c r="AT261" s="204">
        <v>25</v>
      </c>
      <c r="AU261" s="43"/>
      <c r="AV261" s="204">
        <v>0.5</v>
      </c>
      <c r="AW261" s="204">
        <f>AVERAGE(coral_data_working!Q295:R295)</f>
        <v>38.200000000000003</v>
      </c>
      <c r="AY261" s="204">
        <f>STDEV(coral_data_working!Q295:R295)</f>
        <v>0.98994949366116547</v>
      </c>
      <c r="AZ261" s="43"/>
      <c r="BA261" s="43">
        <f>AVERAGE(coral_data_working!AL295:AS295)</f>
        <v>8.1666666666666665E-2</v>
      </c>
      <c r="BB261" s="43"/>
      <c r="BC261" s="43">
        <f>STDEV(coral_data_working!AL295:AS295)</f>
        <v>0.11513759884011246</v>
      </c>
      <c r="BD261" s="43" t="s">
        <v>14018</v>
      </c>
      <c r="BE261" s="43"/>
    </row>
    <row r="262" spans="1:57" x14ac:dyDescent="0.2">
      <c r="A262" s="119"/>
      <c r="B262" s="43">
        <v>1</v>
      </c>
      <c r="C262" s="43" t="s">
        <v>14538</v>
      </c>
      <c r="D262" s="119"/>
      <c r="E262" s="43"/>
      <c r="F262" s="43"/>
      <c r="G262" s="43" t="s">
        <v>12561</v>
      </c>
      <c r="H262" s="43" t="s">
        <v>11553</v>
      </c>
      <c r="I262" s="43" t="s">
        <v>14445</v>
      </c>
      <c r="J262" s="43" t="s">
        <v>14439</v>
      </c>
      <c r="K262" s="43">
        <v>875.24</v>
      </c>
      <c r="L262" s="43"/>
      <c r="M262" s="43">
        <v>16.100000000000001</v>
      </c>
      <c r="N262" s="43"/>
      <c r="O262" s="43"/>
      <c r="P262" s="43"/>
      <c r="Q262" s="204">
        <f>AVERAGE(coral_data_working!S296:T296)</f>
        <v>7.51</v>
      </c>
      <c r="R262" s="43"/>
      <c r="S262" s="204">
        <f>STDEV(coral_data_working!S296:T296)</f>
        <v>0.3818376618407357</v>
      </c>
      <c r="T262" s="204">
        <f>AVERAGE(coral_data_working!U296,coral_data_working!W296)</f>
        <v>2530.4499999999998</v>
      </c>
      <c r="U262" s="43"/>
      <c r="V262" s="204">
        <f>coral_data_working!V296+coral_data_working!X296</f>
        <v>2.8</v>
      </c>
      <c r="W262" s="43">
        <v>2313.12</v>
      </c>
      <c r="X262" s="43"/>
      <c r="Y262" s="43">
        <v>6.18</v>
      </c>
      <c r="Z262" s="43">
        <v>1.1399999999999999</v>
      </c>
      <c r="AA262" s="43"/>
      <c r="AB262" s="43">
        <v>0.2</v>
      </c>
      <c r="AC262" s="43">
        <v>0.75</v>
      </c>
      <c r="AD262" s="43"/>
      <c r="AE262" s="43">
        <v>0.14000000000000001</v>
      </c>
      <c r="AF262" s="43">
        <v>151.71</v>
      </c>
      <c r="AG262" s="43"/>
      <c r="AH262" s="43">
        <v>5.17</v>
      </c>
      <c r="AI262" s="43">
        <v>2137.14</v>
      </c>
      <c r="AJ262" s="43"/>
      <c r="AK262" s="43">
        <v>10.91</v>
      </c>
      <c r="AL262" s="43"/>
      <c r="AM262" s="43"/>
      <c r="AN262" s="43"/>
      <c r="AO262" s="43"/>
      <c r="AP262" s="43"/>
      <c r="AQ262" s="43"/>
      <c r="AR262" s="43"/>
      <c r="AS262" s="43"/>
      <c r="AT262" s="204">
        <v>25</v>
      </c>
      <c r="AU262" s="43"/>
      <c r="AV262" s="204">
        <v>0.5</v>
      </c>
      <c r="AW262" s="204">
        <f>AVERAGE(coral_data_working!Q296:R296)</f>
        <v>38.200000000000003</v>
      </c>
      <c r="AY262" s="204">
        <f>STDEV(coral_data_working!Q296:R296)</f>
        <v>0.98994949366116547</v>
      </c>
      <c r="AZ262" s="43"/>
      <c r="BA262" s="43">
        <f>AVERAGE(coral_data_working!AL296:AS296)</f>
        <v>0.13500000000000001</v>
      </c>
      <c r="BB262" s="43"/>
      <c r="BC262" s="43">
        <f>STDEV(coral_data_working!AL296:AS296)</f>
        <v>0.1360514608521349</v>
      </c>
      <c r="BD262" s="43" t="s">
        <v>14018</v>
      </c>
      <c r="BE262" s="43"/>
    </row>
    <row r="263" spans="1:57" x14ac:dyDescent="0.2">
      <c r="A263" s="119"/>
      <c r="B263" s="43">
        <v>1</v>
      </c>
      <c r="C263" s="43" t="s">
        <v>14538</v>
      </c>
      <c r="D263" s="119"/>
      <c r="E263" s="43"/>
      <c r="F263" s="43"/>
      <c r="G263" s="43" t="s">
        <v>12561</v>
      </c>
      <c r="H263" s="43" t="s">
        <v>11553</v>
      </c>
      <c r="I263" s="43" t="s">
        <v>14445</v>
      </c>
      <c r="J263" s="43" t="s">
        <v>14439</v>
      </c>
      <c r="K263" s="43">
        <v>1077.53</v>
      </c>
      <c r="L263" s="43"/>
      <c r="M263" s="43">
        <v>19.68</v>
      </c>
      <c r="N263" s="43"/>
      <c r="O263" s="43"/>
      <c r="P263" s="43"/>
      <c r="Q263" s="204">
        <f>AVERAGE(coral_data_working!S297:T297)</f>
        <v>7.4700000000000006</v>
      </c>
      <c r="R263" s="43"/>
      <c r="S263" s="204">
        <f>STDEV(coral_data_working!S297:T297)</f>
        <v>0.32526911934581182</v>
      </c>
      <c r="T263" s="204">
        <f>AVERAGE(coral_data_working!U297,coral_data_working!W297)</f>
        <v>2528.5500000000002</v>
      </c>
      <c r="U263" s="43"/>
      <c r="V263" s="204">
        <f>coral_data_working!V297+coral_data_working!X297</f>
        <v>2.8</v>
      </c>
      <c r="W263" s="43">
        <v>2347.5300000000002</v>
      </c>
      <c r="X263" s="43"/>
      <c r="Y263" s="43">
        <v>5.46</v>
      </c>
      <c r="Z263" s="43">
        <v>1.1399999999999999</v>
      </c>
      <c r="AA263" s="43"/>
      <c r="AB263" s="43">
        <v>0.17</v>
      </c>
      <c r="AC263" s="43">
        <v>0.75</v>
      </c>
      <c r="AD263" s="43"/>
      <c r="AE263" s="43">
        <v>0.12</v>
      </c>
      <c r="AF263" s="43">
        <v>129.21</v>
      </c>
      <c r="AG263" s="43"/>
      <c r="AH263" s="43">
        <v>4.5</v>
      </c>
      <c r="AI263" s="43">
        <v>2188.4299999999998</v>
      </c>
      <c r="AJ263" s="43"/>
      <c r="AK263" s="43">
        <v>9.5</v>
      </c>
      <c r="AL263" s="43"/>
      <c r="AM263" s="43"/>
      <c r="AN263" s="43"/>
      <c r="AO263" s="43"/>
      <c r="AP263" s="43"/>
      <c r="AQ263" s="43"/>
      <c r="AR263" s="43"/>
      <c r="AS263" s="43"/>
      <c r="AT263" s="204">
        <v>25</v>
      </c>
      <c r="AU263" s="43"/>
      <c r="AV263" s="204">
        <v>0.5</v>
      </c>
      <c r="AW263" s="204">
        <f>AVERAGE(coral_data_working!Q297:R297)</f>
        <v>38.200000000000003</v>
      </c>
      <c r="AY263" s="204">
        <f>STDEV(coral_data_working!Q297:R297)</f>
        <v>0.98994949366116547</v>
      </c>
      <c r="AZ263" s="43"/>
      <c r="BA263" s="43">
        <f>AVERAGE(coral_data_working!AL297:AS297)</f>
        <v>0.18500000000000003</v>
      </c>
      <c r="BB263" s="43"/>
      <c r="BC263" s="43">
        <f>STDEV(coral_data_working!AL297:AS297)</f>
        <v>0.16306440445419101</v>
      </c>
      <c r="BD263" s="43" t="s">
        <v>14018</v>
      </c>
      <c r="BE263" s="43"/>
    </row>
    <row r="264" spans="1:57" x14ac:dyDescent="0.2">
      <c r="A264" s="119"/>
      <c r="B264" s="43">
        <v>1</v>
      </c>
      <c r="C264" s="43" t="s">
        <v>14538</v>
      </c>
      <c r="D264" s="119"/>
      <c r="E264" s="43"/>
      <c r="F264" s="43"/>
      <c r="G264" s="43" t="s">
        <v>12561</v>
      </c>
      <c r="H264" s="43" t="s">
        <v>11553</v>
      </c>
      <c r="I264" s="43" t="s">
        <v>14445</v>
      </c>
      <c r="J264" s="43" t="s">
        <v>14439</v>
      </c>
      <c r="K264" s="43">
        <v>881.05</v>
      </c>
      <c r="L264" s="43"/>
      <c r="M264" s="43">
        <v>16.190000000000001</v>
      </c>
      <c r="N264" s="43"/>
      <c r="O264" s="43"/>
      <c r="P264" s="43"/>
      <c r="Q264" s="204">
        <f>AVERAGE(coral_data_working!S298:T298)</f>
        <v>7.5049999999999999</v>
      </c>
      <c r="R264" s="43"/>
      <c r="S264" s="204">
        <f>STDEV(coral_data_working!S298:T298)</f>
        <v>0.37476659402886975</v>
      </c>
      <c r="T264" s="204">
        <f>AVERAGE(coral_data_working!U298,coral_data_working!W298)</f>
        <v>2506</v>
      </c>
      <c r="U264" s="43"/>
      <c r="V264" s="204">
        <f>coral_data_working!V298+coral_data_working!X298</f>
        <v>2.5</v>
      </c>
      <c r="W264" s="43">
        <v>2272.15</v>
      </c>
      <c r="X264" s="43"/>
      <c r="Y264" s="43">
        <v>5.96</v>
      </c>
      <c r="Z264" s="43">
        <v>1.1399999999999999</v>
      </c>
      <c r="AA264" s="43"/>
      <c r="AB264" s="43">
        <v>0.2</v>
      </c>
      <c r="AC264" s="43">
        <v>0.75</v>
      </c>
      <c r="AD264" s="43"/>
      <c r="AE264" s="43">
        <v>0.13</v>
      </c>
      <c r="AF264" s="43">
        <v>145.52000000000001</v>
      </c>
      <c r="AG264" s="43"/>
      <c r="AH264" s="43">
        <v>4.9800000000000004</v>
      </c>
      <c r="AI264" s="43">
        <v>2102.1799999999998</v>
      </c>
      <c r="AJ264" s="43"/>
      <c r="AK264" s="43">
        <v>10.5</v>
      </c>
      <c r="AL264" s="43"/>
      <c r="AM264" s="43"/>
      <c r="AN264" s="43"/>
      <c r="AO264" s="43"/>
      <c r="AP264" s="43"/>
      <c r="AQ264" s="43"/>
      <c r="AR264" s="43"/>
      <c r="AS264" s="43"/>
      <c r="AT264" s="204">
        <v>25</v>
      </c>
      <c r="AU264" s="43"/>
      <c r="AV264" s="204">
        <v>0.5</v>
      </c>
      <c r="AW264" s="204">
        <f>AVERAGE(coral_data_working!Q298:R298)</f>
        <v>38.15</v>
      </c>
      <c r="AY264" s="204">
        <f>STDEV(coral_data_working!Q298:R298)</f>
        <v>0.91923881554250975</v>
      </c>
      <c r="AZ264" s="43"/>
      <c r="BA264" s="43">
        <f>AVERAGE(coral_data_working!AL298:AS298)</f>
        <v>0.17666666666666667</v>
      </c>
      <c r="BB264" s="43"/>
      <c r="BC264" s="43">
        <f>STDEV(coral_data_working!AL298:AS298)</f>
        <v>0.19561867668161609</v>
      </c>
      <c r="BD264" s="43" t="s">
        <v>14018</v>
      </c>
      <c r="BE264" s="43"/>
    </row>
    <row r="265" spans="1:57" x14ac:dyDescent="0.2">
      <c r="A265" s="119"/>
      <c r="B265" s="43">
        <v>1</v>
      </c>
      <c r="C265" s="43" t="s">
        <v>14538</v>
      </c>
      <c r="D265" s="119"/>
      <c r="E265" s="43"/>
      <c r="F265" s="43"/>
      <c r="G265" s="43" t="s">
        <v>12561</v>
      </c>
      <c r="H265" s="43" t="s">
        <v>11553</v>
      </c>
      <c r="I265" s="43" t="s">
        <v>14445</v>
      </c>
      <c r="J265" s="43" t="s">
        <v>14439</v>
      </c>
      <c r="K265" s="43">
        <v>331.98</v>
      </c>
      <c r="L265" s="43"/>
      <c r="M265" s="43">
        <v>6.55</v>
      </c>
      <c r="N265" s="43"/>
      <c r="O265" s="43"/>
      <c r="P265" s="43"/>
      <c r="Q265" s="204">
        <f>AVERAGE(coral_data_working!S299:T299)</f>
        <v>8.0650000000000013</v>
      </c>
      <c r="R265" s="43"/>
      <c r="S265" s="204">
        <f>STDEV(coral_data_working!S299:T299)</f>
        <v>2.1213203435595972E-2</v>
      </c>
      <c r="T265" s="204">
        <f>AVERAGE(coral_data_working!U299,coral_data_working!W299)</f>
        <v>2422.0699999999997</v>
      </c>
      <c r="U265" s="43"/>
      <c r="V265" s="204">
        <f>coral_data_working!V299+coral_data_working!X299</f>
        <v>1.6400000000000001</v>
      </c>
      <c r="W265" s="43">
        <v>1866.41</v>
      </c>
      <c r="X265" s="43"/>
      <c r="Y265" s="43">
        <v>8.6300000000000008</v>
      </c>
      <c r="Z265" s="43">
        <v>6.17</v>
      </c>
      <c r="AA265" s="43"/>
      <c r="AB265" s="43">
        <v>0.3</v>
      </c>
      <c r="AC265" s="43">
        <v>4.08</v>
      </c>
      <c r="AD265" s="43"/>
      <c r="AE265" s="43">
        <v>0.2</v>
      </c>
      <c r="AF265" s="43">
        <v>239.19</v>
      </c>
      <c r="AG265" s="43"/>
      <c r="AH265" s="43">
        <v>7.15</v>
      </c>
      <c r="AI265" s="43">
        <v>1618.1</v>
      </c>
      <c r="AJ265" s="43"/>
      <c r="AK265" s="43">
        <v>15.27</v>
      </c>
      <c r="AL265" s="43"/>
      <c r="AM265" s="43"/>
      <c r="AN265" s="43"/>
      <c r="AO265" s="43"/>
      <c r="AP265" s="43"/>
      <c r="AQ265" s="43"/>
      <c r="AR265" s="43"/>
      <c r="AS265" s="43"/>
      <c r="AT265" s="204">
        <v>25</v>
      </c>
      <c r="AU265" s="43"/>
      <c r="AV265" s="204">
        <v>0.5</v>
      </c>
      <c r="AW265" s="204">
        <f>AVERAGE(coral_data_working!Q299:R299)</f>
        <v>41</v>
      </c>
      <c r="AY265" s="204">
        <f>STDEV(coral_data_working!Q299:R299)</f>
        <v>0</v>
      </c>
      <c r="AZ265" s="43"/>
      <c r="BA265" s="43">
        <f>AVERAGE(coral_data_working!AL299:AS299)</f>
        <v>1.6483333333333332</v>
      </c>
      <c r="BB265" s="43"/>
      <c r="BC265" s="43">
        <f>STDEV(coral_data_working!AL299:AS299)</f>
        <v>1.4602933495249053</v>
      </c>
      <c r="BD265" s="43" t="s">
        <v>14018</v>
      </c>
      <c r="BE265" s="43"/>
    </row>
    <row r="266" spans="1:57" x14ac:dyDescent="0.2">
      <c r="A266" s="119"/>
      <c r="B266" s="43">
        <v>1</v>
      </c>
      <c r="C266" s="43" t="s">
        <v>14538</v>
      </c>
      <c r="D266" s="119"/>
      <c r="E266" s="43"/>
      <c r="F266" s="43"/>
      <c r="G266" s="43" t="s">
        <v>12561</v>
      </c>
      <c r="H266" s="43" t="s">
        <v>11553</v>
      </c>
      <c r="I266" s="43" t="s">
        <v>14445</v>
      </c>
      <c r="J266" s="43" t="s">
        <v>14439</v>
      </c>
      <c r="K266" s="43">
        <v>335.93</v>
      </c>
      <c r="L266" s="43"/>
      <c r="M266" s="43">
        <v>6.6</v>
      </c>
      <c r="N266" s="43"/>
      <c r="O266" s="43"/>
      <c r="P266" s="43"/>
      <c r="Q266" s="204">
        <f>AVERAGE(coral_data_working!S300:T300)</f>
        <v>8.06</v>
      </c>
      <c r="R266" s="43"/>
      <c r="S266" s="204">
        <f>STDEV(coral_data_working!S300:T300)</f>
        <v>1.4142135623730649E-2</v>
      </c>
      <c r="T266" s="204">
        <f>AVERAGE(coral_data_working!U300,coral_data_working!W300)</f>
        <v>2403.9049999999997</v>
      </c>
      <c r="U266" s="43"/>
      <c r="V266" s="204">
        <f>coral_data_working!V300+coral_data_working!X300</f>
        <v>1.1199999999999999</v>
      </c>
      <c r="W266" s="43">
        <v>1840.48</v>
      </c>
      <c r="X266" s="43"/>
      <c r="Y266" s="43">
        <v>8.39</v>
      </c>
      <c r="Z266" s="43">
        <v>6.17</v>
      </c>
      <c r="AA266" s="43"/>
      <c r="AB266" s="43">
        <v>0.28999999999999998</v>
      </c>
      <c r="AC266" s="43">
        <v>4.08</v>
      </c>
      <c r="AD266" s="43"/>
      <c r="AE266" s="43">
        <v>0.19</v>
      </c>
      <c r="AF266" s="43">
        <v>231.15</v>
      </c>
      <c r="AG266" s="43"/>
      <c r="AH266" s="43">
        <v>6.94</v>
      </c>
      <c r="AI266" s="43">
        <v>1600.11</v>
      </c>
      <c r="AJ266" s="43"/>
      <c r="AK266" s="43">
        <v>14.84</v>
      </c>
      <c r="AL266" s="43"/>
      <c r="AM266" s="43"/>
      <c r="AN266" s="43"/>
      <c r="AO266" s="43"/>
      <c r="AP266" s="43"/>
      <c r="AQ266" s="43"/>
      <c r="AR266" s="43"/>
      <c r="AS266" s="43"/>
      <c r="AT266" s="204">
        <v>25</v>
      </c>
      <c r="AU266" s="43"/>
      <c r="AV266" s="204">
        <v>0.5</v>
      </c>
      <c r="AW266" s="204">
        <f>AVERAGE(coral_data_working!Q300:R300)</f>
        <v>41</v>
      </c>
      <c r="AY266" s="204">
        <f>STDEV(coral_data_working!Q300:R300)</f>
        <v>0</v>
      </c>
      <c r="AZ266" s="43"/>
      <c r="BA266" s="43">
        <f>AVERAGE(coral_data_working!AL300:AS300)</f>
        <v>2.1916666666666664</v>
      </c>
      <c r="BB266" s="43"/>
      <c r="BC266" s="43">
        <f>STDEV(coral_data_working!AL300:AS300)</f>
        <v>1.7828787582633512</v>
      </c>
      <c r="BD266" s="43" t="s">
        <v>14018</v>
      </c>
      <c r="BE266" s="43"/>
    </row>
    <row r="267" spans="1:57" x14ac:dyDescent="0.2">
      <c r="A267" s="119"/>
      <c r="B267" s="43">
        <v>1</v>
      </c>
      <c r="C267" s="43" t="s">
        <v>14538</v>
      </c>
      <c r="D267" s="119"/>
      <c r="E267" s="43"/>
      <c r="F267" s="43"/>
      <c r="G267" s="43" t="s">
        <v>12561</v>
      </c>
      <c r="H267" s="43" t="s">
        <v>11553</v>
      </c>
      <c r="I267" s="43" t="s">
        <v>14445</v>
      </c>
      <c r="J267" s="43" t="s">
        <v>14439</v>
      </c>
      <c r="K267" s="43">
        <v>301.06</v>
      </c>
      <c r="L267" s="43"/>
      <c r="M267" s="43">
        <v>6</v>
      </c>
      <c r="N267" s="43"/>
      <c r="O267" s="43"/>
      <c r="P267" s="43"/>
      <c r="Q267" s="204">
        <f>AVERAGE(coral_data_working!S301:T301)</f>
        <v>8.08</v>
      </c>
      <c r="R267" s="43"/>
      <c r="S267" s="204">
        <f>STDEV(coral_data_working!S301:T301)</f>
        <v>4.2426406871191945E-2</v>
      </c>
      <c r="T267" s="204">
        <f>AVERAGE(coral_data_working!U301,coral_data_working!W301)</f>
        <v>2412.5299999999997</v>
      </c>
      <c r="U267" s="43"/>
      <c r="V267" s="204">
        <f>coral_data_working!V301+coral_data_working!X301</f>
        <v>2.15</v>
      </c>
      <c r="W267" s="43">
        <v>1829.7</v>
      </c>
      <c r="X267" s="43"/>
      <c r="Y267" s="43">
        <v>8.91</v>
      </c>
      <c r="Z267" s="43">
        <v>6.17</v>
      </c>
      <c r="AA267" s="43"/>
      <c r="AB267" s="43">
        <v>0.31</v>
      </c>
      <c r="AC267" s="43">
        <v>4.08</v>
      </c>
      <c r="AD267" s="43"/>
      <c r="AE267" s="43">
        <v>0.21</v>
      </c>
      <c r="AF267" s="43">
        <v>249.06</v>
      </c>
      <c r="AG267" s="43"/>
      <c r="AH267" s="43">
        <v>7.32</v>
      </c>
      <c r="AI267" s="43">
        <v>1572.38</v>
      </c>
      <c r="AJ267" s="43"/>
      <c r="AK267" s="43">
        <v>15.67</v>
      </c>
      <c r="AL267" s="43"/>
      <c r="AM267" s="43"/>
      <c r="AN267" s="43"/>
      <c r="AO267" s="43"/>
      <c r="AP267" s="43"/>
      <c r="AQ267" s="43"/>
      <c r="AR267" s="43"/>
      <c r="AS267" s="43"/>
      <c r="AT267" s="204">
        <v>25</v>
      </c>
      <c r="AU267" s="43"/>
      <c r="AV267" s="204">
        <v>0.5</v>
      </c>
      <c r="AW267" s="204">
        <f>AVERAGE(coral_data_working!Q301:R301)</f>
        <v>41</v>
      </c>
      <c r="AY267" s="204">
        <f>STDEV(coral_data_working!Q301:R301)</f>
        <v>0</v>
      </c>
      <c r="AZ267" s="43"/>
      <c r="BA267" s="43">
        <f>AVERAGE(coral_data_working!AL301:AS301)</f>
        <v>2.5533333333333332</v>
      </c>
      <c r="BB267" s="43"/>
      <c r="BC267" s="43">
        <f>STDEV(coral_data_working!AL301:AS301)</f>
        <v>2.1499829456687944</v>
      </c>
      <c r="BD267" s="43" t="s">
        <v>14018</v>
      </c>
      <c r="BE267" s="43"/>
    </row>
    <row r="268" spans="1:57" x14ac:dyDescent="0.2">
      <c r="A268" s="119"/>
      <c r="B268" s="43">
        <v>1</v>
      </c>
      <c r="C268" s="43" t="s">
        <v>14538</v>
      </c>
      <c r="D268" s="119"/>
      <c r="E268" s="43"/>
      <c r="F268" s="43"/>
      <c r="G268" s="43" t="s">
        <v>12561</v>
      </c>
      <c r="H268" s="43" t="s">
        <v>11553</v>
      </c>
      <c r="I268" s="43" t="s">
        <v>14445</v>
      </c>
      <c r="J268" s="43" t="s">
        <v>14439</v>
      </c>
      <c r="K268" s="43">
        <v>345.96</v>
      </c>
      <c r="L268" s="43"/>
      <c r="M268" s="43">
        <v>6.76</v>
      </c>
      <c r="N268" s="43"/>
      <c r="O268" s="43"/>
      <c r="P268" s="43"/>
      <c r="Q268" s="204">
        <f>AVERAGE(coral_data_working!S302:T302)</f>
        <v>8.0500000000000007</v>
      </c>
      <c r="R268" s="43"/>
      <c r="S268" s="204">
        <f>STDEV(coral_data_working!S302:T302)</f>
        <v>0</v>
      </c>
      <c r="T268" s="204">
        <f>AVERAGE(coral_data_working!U302,coral_data_working!W302)</f>
        <v>2374.4449999999997</v>
      </c>
      <c r="U268" s="43"/>
      <c r="V268" s="204">
        <f>coral_data_working!V302+coral_data_working!X302</f>
        <v>1.02</v>
      </c>
      <c r="W268" s="43">
        <v>1800.29</v>
      </c>
      <c r="X268" s="43"/>
      <c r="Y268" s="43">
        <v>8.01</v>
      </c>
      <c r="Z268" s="43">
        <v>6.17</v>
      </c>
      <c r="AA268" s="43"/>
      <c r="AB268" s="43">
        <v>0.27</v>
      </c>
      <c r="AC268" s="43">
        <v>4.08</v>
      </c>
      <c r="AD268" s="43"/>
      <c r="AE268" s="43">
        <v>0.18</v>
      </c>
      <c r="AF268" s="43">
        <v>217.1</v>
      </c>
      <c r="AG268" s="43"/>
      <c r="AH268" s="43">
        <v>6.59</v>
      </c>
      <c r="AI268" s="43">
        <v>1573.7</v>
      </c>
      <c r="AJ268" s="43"/>
      <c r="AK268" s="43">
        <v>14.11</v>
      </c>
      <c r="AL268" s="43"/>
      <c r="AM268" s="43"/>
      <c r="AN268" s="43"/>
      <c r="AO268" s="43"/>
      <c r="AP268" s="43"/>
      <c r="AQ268" s="43"/>
      <c r="AR268" s="43"/>
      <c r="AS268" s="43"/>
      <c r="AT268" s="204">
        <v>25</v>
      </c>
      <c r="AU268" s="43"/>
      <c r="AV268" s="204">
        <v>0.5</v>
      </c>
      <c r="AW268" s="204">
        <f>AVERAGE(coral_data_working!Q302:R302)</f>
        <v>41</v>
      </c>
      <c r="AY268" s="204">
        <f>STDEV(coral_data_working!Q302:R302)</f>
        <v>0</v>
      </c>
      <c r="AZ268" s="43"/>
      <c r="BA268" s="43">
        <f>AVERAGE(coral_data_working!AL302:AS302)</f>
        <v>1.875</v>
      </c>
      <c r="BB268" s="43"/>
      <c r="BC268" s="43">
        <f>STDEV(coral_data_working!AL302:AS302)</f>
        <v>1.6421906101302612</v>
      </c>
      <c r="BD268" s="43" t="s">
        <v>14018</v>
      </c>
      <c r="BE268" s="43"/>
    </row>
    <row r="269" spans="1:57" x14ac:dyDescent="0.2">
      <c r="A269" s="119"/>
      <c r="B269" s="43">
        <v>1</v>
      </c>
      <c r="C269" s="43" t="s">
        <v>14538</v>
      </c>
      <c r="D269" s="119"/>
      <c r="E269" s="43"/>
      <c r="F269" s="43"/>
      <c r="G269" s="43" t="s">
        <v>12561</v>
      </c>
      <c r="H269" s="43" t="s">
        <v>11553</v>
      </c>
      <c r="I269" s="43" t="s">
        <v>14445</v>
      </c>
      <c r="J269" s="43" t="s">
        <v>14439</v>
      </c>
      <c r="K269" s="43">
        <v>353.16</v>
      </c>
      <c r="L269" s="43"/>
      <c r="M269" s="43">
        <v>6.88</v>
      </c>
      <c r="N269" s="43"/>
      <c r="O269" s="43"/>
      <c r="P269" s="43"/>
      <c r="Q269" s="204">
        <f>AVERAGE(coral_data_working!S303:T303)</f>
        <v>8.0449999999999999</v>
      </c>
      <c r="R269" s="43"/>
      <c r="S269" s="204">
        <f>STDEV(coral_data_working!S303:T303)</f>
        <v>7.0710678118665812E-3</v>
      </c>
      <c r="T269" s="204">
        <f>AVERAGE(coral_data_working!U303,coral_data_working!W303)</f>
        <v>2366.02</v>
      </c>
      <c r="U269" s="43"/>
      <c r="V269" s="204">
        <f>coral_data_working!V303+coral_data_working!X303</f>
        <v>1.17</v>
      </c>
      <c r="W269" s="43">
        <v>1791.25</v>
      </c>
      <c r="X269" s="43"/>
      <c r="Y269" s="43">
        <v>7.87</v>
      </c>
      <c r="Z269" s="43">
        <v>6.17</v>
      </c>
      <c r="AA269" s="43"/>
      <c r="AB269" s="43">
        <v>0.27</v>
      </c>
      <c r="AC269" s="43">
        <v>4.08</v>
      </c>
      <c r="AD269" s="43"/>
      <c r="AE269" s="43">
        <v>0.18</v>
      </c>
      <c r="AF269" s="43">
        <v>211.65</v>
      </c>
      <c r="AG269" s="43"/>
      <c r="AH269" s="43">
        <v>6.45</v>
      </c>
      <c r="AI269" s="43">
        <v>1569.91</v>
      </c>
      <c r="AJ269" s="43"/>
      <c r="AK269" s="43">
        <v>13.84</v>
      </c>
      <c r="AL269" s="43"/>
      <c r="AM269" s="43"/>
      <c r="AN269" s="43"/>
      <c r="AO269" s="43"/>
      <c r="AP269" s="43"/>
      <c r="AQ269" s="43"/>
      <c r="AR269" s="43"/>
      <c r="AS269" s="43"/>
      <c r="AT269" s="204">
        <v>25</v>
      </c>
      <c r="AU269" s="43"/>
      <c r="AV269" s="204">
        <v>0.5</v>
      </c>
      <c r="AW269" s="204">
        <f>AVERAGE(coral_data_working!Q303:R303)</f>
        <v>41</v>
      </c>
      <c r="AY269" s="204">
        <f>STDEV(coral_data_working!Q303:R303)</f>
        <v>0</v>
      </c>
      <c r="AZ269" s="43"/>
      <c r="BA269" s="43">
        <f>AVERAGE(coral_data_working!AL303:AS303)</f>
        <v>1.615</v>
      </c>
      <c r="BB269" s="43"/>
      <c r="BC269" s="43">
        <f>STDEV(coral_data_working!AL303:AS303)</f>
        <v>1.6167219921804736</v>
      </c>
      <c r="BD269" s="43" t="s">
        <v>14018</v>
      </c>
      <c r="BE269" s="43"/>
    </row>
    <row r="270" spans="1:57" x14ac:dyDescent="0.2">
      <c r="A270" s="119"/>
      <c r="B270" s="43">
        <v>1</v>
      </c>
      <c r="C270" s="43" t="s">
        <v>14538</v>
      </c>
      <c r="D270" s="119"/>
      <c r="E270" s="43"/>
      <c r="F270" s="43"/>
      <c r="G270" s="43" t="s">
        <v>12561</v>
      </c>
      <c r="H270" s="43" t="s">
        <v>11553</v>
      </c>
      <c r="I270" s="43" t="s">
        <v>14445</v>
      </c>
      <c r="J270" s="43" t="s">
        <v>14439</v>
      </c>
      <c r="K270" s="43">
        <v>383.37</v>
      </c>
      <c r="L270" s="43"/>
      <c r="M270" s="43">
        <v>7.37</v>
      </c>
      <c r="N270" s="43"/>
      <c r="O270" s="43"/>
      <c r="P270" s="43"/>
      <c r="Q270" s="204">
        <f>AVERAGE(coral_data_working!S304:T304)</f>
        <v>8.02</v>
      </c>
      <c r="R270" s="43"/>
      <c r="S270" s="204">
        <f>STDEV(coral_data_working!S304:T304)</f>
        <v>4.2426406871193201E-2</v>
      </c>
      <c r="T270" s="204">
        <f>AVERAGE(coral_data_working!U304,coral_data_working!W304)</f>
        <v>2306.1549999999997</v>
      </c>
      <c r="U270" s="43"/>
      <c r="V270" s="204">
        <f>coral_data_working!V304+coral_data_working!X304</f>
        <v>2.08</v>
      </c>
      <c r="W270" s="43">
        <v>1711.89</v>
      </c>
      <c r="X270" s="43"/>
      <c r="Y270" s="43">
        <v>7.16</v>
      </c>
      <c r="Z270" s="43">
        <v>6.17</v>
      </c>
      <c r="AA270" s="43"/>
      <c r="AB270" s="43">
        <v>0.23</v>
      </c>
      <c r="AC270" s="43">
        <v>4.08</v>
      </c>
      <c r="AD270" s="43"/>
      <c r="AE270" s="43">
        <v>0.15</v>
      </c>
      <c r="AF270" s="43">
        <v>182.5</v>
      </c>
      <c r="AG270" s="43"/>
      <c r="AH270" s="43">
        <v>5.7</v>
      </c>
      <c r="AI270" s="43">
        <v>1518.87</v>
      </c>
      <c r="AJ270" s="43"/>
      <c r="AK270" s="43">
        <v>12.33</v>
      </c>
      <c r="AL270" s="43"/>
      <c r="AM270" s="43"/>
      <c r="AN270" s="43"/>
      <c r="AO270" s="43"/>
      <c r="AP270" s="43"/>
      <c r="AQ270" s="43"/>
      <c r="AR270" s="43"/>
      <c r="AS270" s="43"/>
      <c r="AT270" s="204">
        <v>25</v>
      </c>
      <c r="AU270" s="43"/>
      <c r="AV270" s="204">
        <v>0.5</v>
      </c>
      <c r="AW270" s="204">
        <f>AVERAGE(coral_data_working!Q304:R304)</f>
        <v>41</v>
      </c>
      <c r="AY270" s="204">
        <f>STDEV(coral_data_working!Q304:R304)</f>
        <v>0</v>
      </c>
      <c r="AZ270" s="43"/>
      <c r="BA270" s="43">
        <f>AVERAGE(coral_data_working!AL304:AS304)</f>
        <v>1.635</v>
      </c>
      <c r="BB270" s="43"/>
      <c r="BC270" s="43">
        <f>STDEV(coral_data_working!AL304:AS304)</f>
        <v>1.3999821427432564</v>
      </c>
      <c r="BD270" s="43" t="s">
        <v>14018</v>
      </c>
      <c r="BE270" s="43"/>
    </row>
    <row r="271" spans="1:57" x14ac:dyDescent="0.2">
      <c r="A271" s="119"/>
      <c r="B271" s="43">
        <v>1</v>
      </c>
      <c r="C271" s="43" t="s">
        <v>14538</v>
      </c>
      <c r="D271" s="119"/>
      <c r="E271" s="43"/>
      <c r="F271" s="43"/>
      <c r="G271" s="43" t="s">
        <v>12561</v>
      </c>
      <c r="H271" s="43" t="s">
        <v>11553</v>
      </c>
      <c r="I271" s="43" t="s">
        <v>14445</v>
      </c>
      <c r="J271" s="43" t="s">
        <v>14439</v>
      </c>
      <c r="K271" s="43">
        <v>960.89</v>
      </c>
      <c r="L271" s="43"/>
      <c r="M271" s="43">
        <v>17.600000000000001</v>
      </c>
      <c r="N271" s="43"/>
      <c r="O271" s="43"/>
      <c r="P271" s="43"/>
      <c r="Q271" s="204">
        <f>AVERAGE(coral_data_working!S305:T305)</f>
        <v>7.8849999999999998</v>
      </c>
      <c r="R271" s="43"/>
      <c r="S271" s="204">
        <f>STDEV(coral_data_working!S305:T305)</f>
        <v>0.24748737341529201</v>
      </c>
      <c r="T271" s="204">
        <f>AVERAGE(coral_data_working!U305,coral_data_working!W305)</f>
        <v>2465.6999999999998</v>
      </c>
      <c r="U271" s="43"/>
      <c r="V271" s="204">
        <f>coral_data_working!V305+coral_data_working!X305</f>
        <v>1.4</v>
      </c>
      <c r="W271" s="43">
        <v>2150.9899999999998</v>
      </c>
      <c r="X271" s="43"/>
      <c r="Y271" s="43">
        <v>5.47</v>
      </c>
      <c r="Z271" s="43">
        <v>6.26</v>
      </c>
      <c r="AA271" s="43"/>
      <c r="AB271" s="43">
        <v>0.17</v>
      </c>
      <c r="AC271" s="43">
        <v>4.1399999999999997</v>
      </c>
      <c r="AD271" s="43"/>
      <c r="AE271" s="43">
        <v>0.11</v>
      </c>
      <c r="AF271" s="43">
        <v>127.44</v>
      </c>
      <c r="AG271" s="43"/>
      <c r="AH271" s="43">
        <v>4.4000000000000004</v>
      </c>
      <c r="AI271" s="43">
        <v>1997.27</v>
      </c>
      <c r="AJ271" s="43"/>
      <c r="AK271" s="43">
        <v>9.3800000000000008</v>
      </c>
      <c r="AL271" s="43"/>
      <c r="AM271" s="43"/>
      <c r="AN271" s="43"/>
      <c r="AO271" s="43"/>
      <c r="AP271" s="43"/>
      <c r="AQ271" s="43"/>
      <c r="AR271" s="43"/>
      <c r="AS271" s="43"/>
      <c r="AT271" s="204">
        <v>25</v>
      </c>
      <c r="AU271" s="43"/>
      <c r="AV271" s="204">
        <v>0.5</v>
      </c>
      <c r="AW271" s="204">
        <f>AVERAGE(coral_data_working!Q305:R305)</f>
        <v>41.25</v>
      </c>
      <c r="AY271" s="204">
        <f>STDEV(coral_data_working!Q305:R305)</f>
        <v>0.49497474683058529</v>
      </c>
      <c r="AZ271" s="43"/>
      <c r="BA271" s="43">
        <f>AVERAGE(coral_data_working!AL305:AS305)</f>
        <v>1.0366666666666666</v>
      </c>
      <c r="BB271" s="43"/>
      <c r="BC271" s="43">
        <f>STDEV(coral_data_working!AL305:AS305)</f>
        <v>0.98504145428843093</v>
      </c>
      <c r="BD271" s="43" t="s">
        <v>14018</v>
      </c>
      <c r="BE271" s="43"/>
    </row>
    <row r="272" spans="1:57" x14ac:dyDescent="0.2">
      <c r="A272" s="119"/>
      <c r="B272" s="43">
        <v>1</v>
      </c>
      <c r="C272" s="43" t="s">
        <v>14538</v>
      </c>
      <c r="D272" s="119"/>
      <c r="E272" s="43"/>
      <c r="F272" s="43"/>
      <c r="G272" s="43" t="s">
        <v>12561</v>
      </c>
      <c r="H272" s="43" t="s">
        <v>11553</v>
      </c>
      <c r="I272" s="43" t="s">
        <v>14445</v>
      </c>
      <c r="J272" s="43" t="s">
        <v>14439</v>
      </c>
      <c r="K272" s="43">
        <v>1294.07</v>
      </c>
      <c r="L272" s="43"/>
      <c r="M272" s="43">
        <v>23.48</v>
      </c>
      <c r="N272" s="43"/>
      <c r="O272" s="43"/>
      <c r="P272" s="43"/>
      <c r="Q272" s="204">
        <f>AVERAGE(coral_data_working!S306:T306)</f>
        <v>7.8150000000000004</v>
      </c>
      <c r="R272" s="43"/>
      <c r="S272" s="204">
        <f>STDEV(coral_data_working!S306:T306)</f>
        <v>0.34648232278140845</v>
      </c>
      <c r="T272" s="204">
        <f>AVERAGE(coral_data_working!U306,coral_data_working!W306)</f>
        <v>2395.5500000000002</v>
      </c>
      <c r="U272" s="43"/>
      <c r="V272" s="204">
        <f>coral_data_working!V306+coral_data_working!X306</f>
        <v>1.5</v>
      </c>
      <c r="W272" s="43">
        <v>2073.9899999999998</v>
      </c>
      <c r="X272" s="43"/>
      <c r="Y272" s="43">
        <v>4.24</v>
      </c>
      <c r="Z272" s="43">
        <v>6.26</v>
      </c>
      <c r="AA272" s="43"/>
      <c r="AB272" s="43">
        <v>0.12</v>
      </c>
      <c r="AC272" s="43">
        <v>4.1399999999999997</v>
      </c>
      <c r="AD272" s="43"/>
      <c r="AE272" s="43">
        <v>0.08</v>
      </c>
      <c r="AF272" s="43">
        <v>89.73</v>
      </c>
      <c r="AG272" s="43"/>
      <c r="AH272" s="43">
        <v>3.2</v>
      </c>
      <c r="AI272" s="43">
        <v>1948.83</v>
      </c>
      <c r="AJ272" s="43"/>
      <c r="AK272" s="43">
        <v>6.89</v>
      </c>
      <c r="AL272" s="43"/>
      <c r="AM272" s="43"/>
      <c r="AN272" s="43"/>
      <c r="AO272" s="43"/>
      <c r="AP272" s="43"/>
      <c r="AQ272" s="43"/>
      <c r="AR272" s="43"/>
      <c r="AS272" s="43"/>
      <c r="AT272" s="204">
        <v>25</v>
      </c>
      <c r="AU272" s="43"/>
      <c r="AV272" s="204">
        <v>0.5</v>
      </c>
      <c r="AW272" s="204">
        <f>AVERAGE(coral_data_working!Q306:R306)</f>
        <v>41.15</v>
      </c>
      <c r="AY272" s="204">
        <f>STDEV(coral_data_working!Q306:R306)</f>
        <v>0.35355339059327379</v>
      </c>
      <c r="AZ272" s="43"/>
      <c r="BA272" s="43">
        <f>AVERAGE(coral_data_working!AL306:AS306)</f>
        <v>0.70000000000000007</v>
      </c>
      <c r="BB272" s="43"/>
      <c r="BC272" s="43">
        <f>STDEV(coral_data_working!AL306:AS306)</f>
        <v>0.76021049716509437</v>
      </c>
      <c r="BD272" s="43" t="s">
        <v>14018</v>
      </c>
      <c r="BE272" s="43"/>
    </row>
    <row r="273" spans="1:57" x14ac:dyDescent="0.2">
      <c r="A273" s="119"/>
      <c r="B273" s="43">
        <v>1</v>
      </c>
      <c r="C273" s="43" t="s">
        <v>14538</v>
      </c>
      <c r="D273" s="119"/>
      <c r="E273" s="43"/>
      <c r="F273" s="43"/>
      <c r="G273" s="43" t="s">
        <v>12561</v>
      </c>
      <c r="H273" s="43" t="s">
        <v>11553</v>
      </c>
      <c r="I273" s="43" t="s">
        <v>14445</v>
      </c>
      <c r="J273" s="43" t="s">
        <v>14439</v>
      </c>
      <c r="K273" s="43">
        <v>943.65</v>
      </c>
      <c r="L273" s="43"/>
      <c r="M273" s="43">
        <v>17.32</v>
      </c>
      <c r="N273" s="43"/>
      <c r="O273" s="43"/>
      <c r="P273" s="43"/>
      <c r="Q273" s="204">
        <f>AVERAGE(coral_data_working!S307:T307)</f>
        <v>7.8950000000000005</v>
      </c>
      <c r="R273" s="43"/>
      <c r="S273" s="204">
        <f>STDEV(coral_data_working!S307:T307)</f>
        <v>0.23334523779156074</v>
      </c>
      <c r="T273" s="204">
        <f>AVERAGE(coral_data_working!U307,coral_data_working!W307)</f>
        <v>2504.1999999999998</v>
      </c>
      <c r="U273" s="43"/>
      <c r="V273" s="204">
        <f>coral_data_working!V307+coral_data_working!X307</f>
        <v>2.2000000000000002</v>
      </c>
      <c r="W273" s="43">
        <v>2216.54</v>
      </c>
      <c r="X273" s="43"/>
      <c r="Y273" s="43">
        <v>5.91</v>
      </c>
      <c r="Z273" s="43">
        <v>6.26</v>
      </c>
      <c r="AA273" s="43"/>
      <c r="AB273" s="43">
        <v>0.18</v>
      </c>
      <c r="AC273" s="43">
        <v>4.1399999999999997</v>
      </c>
      <c r="AD273" s="43"/>
      <c r="AE273" s="43">
        <v>0.12</v>
      </c>
      <c r="AF273" s="43">
        <v>136.44999999999999</v>
      </c>
      <c r="AG273" s="43"/>
      <c r="AH273" s="43">
        <v>4.6900000000000004</v>
      </c>
      <c r="AI273" s="43">
        <v>2054.2399999999998</v>
      </c>
      <c r="AJ273" s="43"/>
      <c r="AK273" s="43">
        <v>10.039999999999999</v>
      </c>
      <c r="AL273" s="43"/>
      <c r="AM273" s="43"/>
      <c r="AN273" s="43"/>
      <c r="AO273" s="43"/>
      <c r="AP273" s="43"/>
      <c r="AQ273" s="43"/>
      <c r="AR273" s="43"/>
      <c r="AS273" s="43"/>
      <c r="AT273" s="204">
        <v>25</v>
      </c>
      <c r="AU273" s="43"/>
      <c r="AV273" s="204">
        <v>0.5</v>
      </c>
      <c r="AW273" s="204">
        <f>AVERAGE(coral_data_working!Q307:R307)</f>
        <v>41.099999999999994</v>
      </c>
      <c r="AY273" s="204">
        <f>STDEV(coral_data_working!Q307:R307)</f>
        <v>0.28284271247461801</v>
      </c>
      <c r="AZ273" s="43"/>
      <c r="BA273" s="43">
        <f>AVERAGE(coral_data_working!AL307:AS307)</f>
        <v>0.46833333333333332</v>
      </c>
      <c r="BB273" s="43"/>
      <c r="BC273" s="43">
        <f>STDEV(coral_data_working!AL307:AS307)</f>
        <v>0.43120374148036633</v>
      </c>
      <c r="BD273" s="43" t="s">
        <v>14018</v>
      </c>
      <c r="BE273" s="43"/>
    </row>
    <row r="274" spans="1:57" x14ac:dyDescent="0.2">
      <c r="A274" s="119"/>
      <c r="B274" s="43">
        <v>1</v>
      </c>
      <c r="C274" s="43" t="s">
        <v>14538</v>
      </c>
      <c r="D274" s="119"/>
      <c r="E274" s="43"/>
      <c r="F274" s="43"/>
      <c r="G274" s="43" t="s">
        <v>12561</v>
      </c>
      <c r="H274" s="43" t="s">
        <v>11553</v>
      </c>
      <c r="I274" s="43" t="s">
        <v>14445</v>
      </c>
      <c r="J274" s="43" t="s">
        <v>14439</v>
      </c>
      <c r="K274" s="43">
        <v>1129.53</v>
      </c>
      <c r="L274" s="43"/>
      <c r="M274" s="43">
        <v>20.57</v>
      </c>
      <c r="N274" s="43"/>
      <c r="O274" s="43"/>
      <c r="P274" s="43"/>
      <c r="Q274" s="204">
        <f>AVERAGE(coral_data_working!S308:T308)</f>
        <v>7.85</v>
      </c>
      <c r="R274" s="43"/>
      <c r="S274" s="204">
        <f>STDEV(coral_data_working!S308:T308)</f>
        <v>0.29698484809835052</v>
      </c>
      <c r="T274" s="204">
        <f>AVERAGE(coral_data_working!U308,coral_data_working!W308)</f>
        <v>2442.3000000000002</v>
      </c>
      <c r="U274" s="43"/>
      <c r="V274" s="204">
        <f>coral_data_working!V308+coral_data_working!X308</f>
        <v>0.6</v>
      </c>
      <c r="W274" s="43">
        <v>2137.5</v>
      </c>
      <c r="X274" s="43"/>
      <c r="Y274" s="43">
        <v>4.76</v>
      </c>
      <c r="Z274" s="43">
        <v>6.26</v>
      </c>
      <c r="AA274" s="43"/>
      <c r="AB274" s="43">
        <v>0.14000000000000001</v>
      </c>
      <c r="AC274" s="43">
        <v>4.1399999999999997</v>
      </c>
      <c r="AD274" s="43"/>
      <c r="AE274" s="43">
        <v>0.1</v>
      </c>
      <c r="AF274" s="43">
        <v>107.91</v>
      </c>
      <c r="AG274" s="43"/>
      <c r="AH274" s="43">
        <v>3.79</v>
      </c>
      <c r="AI274" s="43">
        <v>1998.66</v>
      </c>
      <c r="AJ274" s="43"/>
      <c r="AK274" s="43">
        <v>8.08</v>
      </c>
      <c r="AL274" s="43"/>
      <c r="AM274" s="43"/>
      <c r="AN274" s="43"/>
      <c r="AO274" s="43"/>
      <c r="AP274" s="43"/>
      <c r="AQ274" s="43"/>
      <c r="AR274" s="43"/>
      <c r="AS274" s="43"/>
      <c r="AT274" s="204">
        <v>25</v>
      </c>
      <c r="AU274" s="43"/>
      <c r="AV274" s="204">
        <v>0.5</v>
      </c>
      <c r="AW274" s="204">
        <f>AVERAGE(coral_data_working!Q308:R308)</f>
        <v>41.099999999999994</v>
      </c>
      <c r="AY274" s="204">
        <f>STDEV(coral_data_working!Q308:R308)</f>
        <v>0.28284271247461801</v>
      </c>
      <c r="AZ274" s="43"/>
      <c r="BA274" s="43">
        <f>AVERAGE(coral_data_working!AL308:AS308)</f>
        <v>1.5616666666666668</v>
      </c>
      <c r="BB274" s="43"/>
      <c r="BC274" s="43">
        <f>STDEV(coral_data_working!AL308:AS308)</f>
        <v>1.5476229084200925</v>
      </c>
      <c r="BD274" s="43" t="s">
        <v>14018</v>
      </c>
      <c r="BE274" s="43"/>
    </row>
    <row r="275" spans="1:57" x14ac:dyDescent="0.2">
      <c r="A275" s="119"/>
      <c r="B275" s="43">
        <v>1</v>
      </c>
      <c r="C275" s="43" t="s">
        <v>14538</v>
      </c>
      <c r="D275" s="119"/>
      <c r="E275" s="43"/>
      <c r="F275" s="43"/>
      <c r="G275" s="43" t="s">
        <v>12561</v>
      </c>
      <c r="H275" s="43" t="s">
        <v>11553</v>
      </c>
      <c r="I275" s="43" t="s">
        <v>14445</v>
      </c>
      <c r="J275" s="43" t="s">
        <v>14439</v>
      </c>
      <c r="K275" s="43">
        <v>1344.19</v>
      </c>
      <c r="L275" s="43"/>
      <c r="M275" s="43">
        <v>24.35</v>
      </c>
      <c r="N275" s="43"/>
      <c r="O275" s="43"/>
      <c r="P275" s="43"/>
      <c r="Q275" s="204">
        <f>AVERAGE(coral_data_working!S309:T309)</f>
        <v>7.7949999999999999</v>
      </c>
      <c r="R275" s="43"/>
      <c r="S275" s="204">
        <f>STDEV(coral_data_working!S309:T309)</f>
        <v>0.37476659402887036</v>
      </c>
      <c r="T275" s="204">
        <f>AVERAGE(coral_data_working!U309,coral_data_working!W309)</f>
        <v>2330.1</v>
      </c>
      <c r="U275" s="43"/>
      <c r="V275" s="204">
        <f>coral_data_working!V309+coral_data_working!X309</f>
        <v>1.2999999999999998</v>
      </c>
      <c r="W275" s="43">
        <v>1960.53</v>
      </c>
      <c r="X275" s="43"/>
      <c r="Y275" s="43">
        <v>3.78</v>
      </c>
      <c r="Z275" s="43">
        <v>6.26</v>
      </c>
      <c r="AA275" s="43"/>
      <c r="AB275" s="43">
        <v>0.1</v>
      </c>
      <c r="AC275" s="43">
        <v>4.1399999999999997</v>
      </c>
      <c r="AD275" s="43"/>
      <c r="AE275" s="43">
        <v>7.0000000000000007E-2</v>
      </c>
      <c r="AF275" s="43">
        <v>77.53</v>
      </c>
      <c r="AG275" s="43"/>
      <c r="AH275" s="43">
        <v>2.79</v>
      </c>
      <c r="AI275" s="43">
        <v>1846.21</v>
      </c>
      <c r="AJ275" s="43"/>
      <c r="AK275" s="43">
        <v>6.02</v>
      </c>
      <c r="AL275" s="43"/>
      <c r="AM275" s="43"/>
      <c r="AN275" s="43"/>
      <c r="AO275" s="43"/>
      <c r="AP275" s="43"/>
      <c r="AQ275" s="43"/>
      <c r="AR275" s="43"/>
      <c r="AS275" s="43"/>
      <c r="AT275" s="204">
        <v>25</v>
      </c>
      <c r="AU275" s="43"/>
      <c r="AV275" s="204">
        <v>0.5</v>
      </c>
      <c r="AW275" s="204">
        <f>AVERAGE(coral_data_working!Q309:R309)</f>
        <v>41.15</v>
      </c>
      <c r="AY275" s="204">
        <f>STDEV(coral_data_working!Q309:R309)</f>
        <v>0.35355339059327379</v>
      </c>
      <c r="AZ275" s="43"/>
      <c r="BA275" s="43">
        <f>AVERAGE(coral_data_working!AL309:AS309)</f>
        <v>1.4333333333333333</v>
      </c>
      <c r="BB275" s="43"/>
      <c r="BC275" s="43">
        <f>STDEV(coral_data_working!AL309:AS309)</f>
        <v>1.2590896182030362</v>
      </c>
      <c r="BD275" s="43" t="s">
        <v>14018</v>
      </c>
      <c r="BE275" s="43"/>
    </row>
    <row r="276" spans="1:57" x14ac:dyDescent="0.2">
      <c r="A276" s="119"/>
      <c r="B276" s="43">
        <v>1</v>
      </c>
      <c r="C276" s="43" t="s">
        <v>14538</v>
      </c>
      <c r="D276" s="119"/>
      <c r="E276" s="43"/>
      <c r="F276" s="43"/>
      <c r="G276" s="43" t="s">
        <v>12561</v>
      </c>
      <c r="H276" s="43" t="s">
        <v>11553</v>
      </c>
      <c r="I276" s="43" t="s">
        <v>14445</v>
      </c>
      <c r="J276" s="43" t="s">
        <v>14439</v>
      </c>
      <c r="K276" s="43">
        <v>1548.59</v>
      </c>
      <c r="L276" s="43"/>
      <c r="M276" s="43">
        <v>28.02</v>
      </c>
      <c r="N276" s="43"/>
      <c r="O276" s="43"/>
      <c r="P276" s="43"/>
      <c r="Q276" s="204">
        <f>AVERAGE(coral_data_working!S310:T310)</f>
        <v>7.78</v>
      </c>
      <c r="R276" s="43"/>
      <c r="S276" s="204">
        <f>STDEV(coral_data_working!S310:T310)</f>
        <v>0.39597979746446693</v>
      </c>
      <c r="T276" s="204">
        <f>AVERAGE(coral_data_working!U310,coral_data_working!W310)</f>
        <v>2398.6999999999998</v>
      </c>
      <c r="U276" s="43"/>
      <c r="V276" s="204">
        <f>coral_data_working!V310+coral_data_working!X310</f>
        <v>1.2</v>
      </c>
      <c r="W276" s="43">
        <v>2105.16</v>
      </c>
      <c r="X276" s="43"/>
      <c r="Y276" s="43">
        <v>3.82</v>
      </c>
      <c r="Z276" s="43">
        <v>6.26</v>
      </c>
      <c r="AA276" s="43"/>
      <c r="AB276" s="43">
        <v>0.1</v>
      </c>
      <c r="AC276" s="43">
        <v>4.1399999999999997</v>
      </c>
      <c r="AD276" s="43"/>
      <c r="AE276" s="43">
        <v>7.0000000000000007E-2</v>
      </c>
      <c r="AF276" s="43">
        <v>78.09</v>
      </c>
      <c r="AG276" s="43"/>
      <c r="AH276" s="43">
        <v>2.82</v>
      </c>
      <c r="AI276" s="43">
        <v>1984.72</v>
      </c>
      <c r="AJ276" s="43"/>
      <c r="AK276" s="43">
        <v>6.06</v>
      </c>
      <c r="AL276" s="43"/>
      <c r="AM276" s="43"/>
      <c r="AN276" s="43"/>
      <c r="AO276" s="43"/>
      <c r="AP276" s="43"/>
      <c r="AQ276" s="43"/>
      <c r="AR276" s="43"/>
      <c r="AS276" s="43"/>
      <c r="AT276" s="204">
        <v>25</v>
      </c>
      <c r="AU276" s="43"/>
      <c r="AV276" s="204">
        <v>0.5</v>
      </c>
      <c r="AW276" s="204">
        <f>AVERAGE(coral_data_working!Q310:R310)</f>
        <v>41.25</v>
      </c>
      <c r="AY276" s="204">
        <f>STDEV(coral_data_working!Q310:R310)</f>
        <v>0.49497474683058529</v>
      </c>
      <c r="AZ276" s="43"/>
      <c r="BA276" s="43">
        <f>AVERAGE(coral_data_working!AL310:AS310)</f>
        <v>1.7233333333333334</v>
      </c>
      <c r="BB276" s="43"/>
      <c r="BC276" s="43">
        <f>STDEV(coral_data_working!AL310:AS310)</f>
        <v>1.696651604386318</v>
      </c>
      <c r="BD276" s="43" t="s">
        <v>14018</v>
      </c>
      <c r="BE276" s="43"/>
    </row>
    <row r="277" spans="1:57" x14ac:dyDescent="0.2">
      <c r="A277" s="119" t="s">
        <v>13821</v>
      </c>
      <c r="B277" s="43">
        <v>1</v>
      </c>
      <c r="C277" s="43" t="s">
        <v>200</v>
      </c>
      <c r="D277" s="119" t="s">
        <v>5729</v>
      </c>
      <c r="E277" s="43" t="s">
        <v>5733</v>
      </c>
      <c r="F277" s="43">
        <v>2020</v>
      </c>
      <c r="G277" s="43" t="s">
        <v>13912</v>
      </c>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row>
    <row r="278" spans="1:57" x14ac:dyDescent="0.2">
      <c r="A278" s="119" t="s">
        <v>14449</v>
      </c>
      <c r="B278" s="43">
        <v>1</v>
      </c>
      <c r="C278" s="43" t="s">
        <v>14538</v>
      </c>
      <c r="D278" s="119" t="s">
        <v>6686</v>
      </c>
      <c r="E278" s="43" t="s">
        <v>6690</v>
      </c>
      <c r="F278" s="43">
        <v>2018</v>
      </c>
      <c r="G278" s="43" t="s">
        <v>12571</v>
      </c>
      <c r="H278" s="43" t="s">
        <v>11553</v>
      </c>
      <c r="I278" s="43" t="s">
        <v>14448</v>
      </c>
      <c r="J278" s="43" t="s">
        <v>14450</v>
      </c>
      <c r="K278" s="43">
        <v>498</v>
      </c>
      <c r="L278" s="43"/>
      <c r="M278" s="43">
        <v>33</v>
      </c>
      <c r="N278" s="43"/>
      <c r="O278" s="43"/>
      <c r="P278" s="43"/>
      <c r="Q278" s="204">
        <v>7.97</v>
      </c>
      <c r="R278" s="43"/>
      <c r="S278" s="204">
        <v>0.03</v>
      </c>
      <c r="T278" s="204">
        <v>2352</v>
      </c>
      <c r="U278" s="43"/>
      <c r="V278" s="204">
        <v>14</v>
      </c>
      <c r="W278" s="43">
        <v>2062</v>
      </c>
      <c r="X278" s="43"/>
      <c r="Y278" s="43">
        <v>16</v>
      </c>
      <c r="Z278" s="43"/>
      <c r="AA278" s="43"/>
      <c r="AB278" s="43"/>
      <c r="AC278" s="43">
        <v>3.44</v>
      </c>
      <c r="AD278" s="43"/>
      <c r="AE278" s="43">
        <v>0.19</v>
      </c>
      <c r="AF278" s="43"/>
      <c r="AG278" s="43"/>
      <c r="AH278" s="43"/>
      <c r="AI278" s="43"/>
      <c r="AJ278" s="43"/>
      <c r="AK278" s="43"/>
      <c r="AL278" s="43"/>
      <c r="AM278" s="43"/>
      <c r="AN278" s="43"/>
      <c r="AO278" s="43"/>
      <c r="AP278" s="43"/>
      <c r="AQ278" s="43"/>
      <c r="AR278" s="43"/>
      <c r="AS278" s="43"/>
      <c r="AT278" s="204">
        <v>28.98</v>
      </c>
      <c r="AU278" s="43"/>
      <c r="AV278" s="204">
        <v>0.3</v>
      </c>
      <c r="AW278" s="204"/>
      <c r="AX278" s="43"/>
      <c r="AY278" s="43"/>
      <c r="AZ278" s="43"/>
      <c r="BA278" s="43">
        <v>35.808824488411801</v>
      </c>
      <c r="BB278" s="43">
        <v>2.7631630430530052</v>
      </c>
      <c r="BD278" s="43" t="s">
        <v>14019</v>
      </c>
      <c r="BE278" s="43"/>
    </row>
    <row r="279" spans="1:57" x14ac:dyDescent="0.2">
      <c r="A279" s="119"/>
      <c r="B279" s="43">
        <v>1</v>
      </c>
      <c r="C279" s="43" t="s">
        <v>14538</v>
      </c>
      <c r="D279" s="119"/>
      <c r="E279" s="43"/>
      <c r="F279" s="43"/>
      <c r="G279" s="43" t="s">
        <v>12571</v>
      </c>
      <c r="H279" s="43" t="s">
        <v>11553</v>
      </c>
      <c r="I279" s="43" t="s">
        <v>14448</v>
      </c>
      <c r="J279" s="43" t="s">
        <v>14450</v>
      </c>
      <c r="K279" s="43">
        <v>1142</v>
      </c>
      <c r="L279" s="43"/>
      <c r="M279" s="43">
        <v>139</v>
      </c>
      <c r="N279" s="43"/>
      <c r="O279" s="43"/>
      <c r="P279" s="43"/>
      <c r="Q279" s="204">
        <v>7.66</v>
      </c>
      <c r="R279" s="43"/>
      <c r="S279" s="204">
        <v>0.05</v>
      </c>
      <c r="T279" s="204">
        <v>2341</v>
      </c>
      <c r="U279" s="43"/>
      <c r="V279" s="204">
        <v>11</v>
      </c>
      <c r="W279" s="43">
        <v>2204</v>
      </c>
      <c r="X279" s="43"/>
      <c r="Y279" s="43">
        <v>33</v>
      </c>
      <c r="Z279" s="43"/>
      <c r="AA279" s="43"/>
      <c r="AB279" s="43"/>
      <c r="AC279" s="43">
        <v>1.9</v>
      </c>
      <c r="AD279" s="43"/>
      <c r="AE279" s="43">
        <v>0.17</v>
      </c>
      <c r="AF279" s="43"/>
      <c r="AG279" s="43"/>
      <c r="AH279" s="43"/>
      <c r="AI279" s="43"/>
      <c r="AJ279" s="43"/>
      <c r="AK279" s="43"/>
      <c r="AL279" s="43"/>
      <c r="AM279" s="43"/>
      <c r="AN279" s="43"/>
      <c r="AO279" s="43"/>
      <c r="AP279" s="43"/>
      <c r="AQ279" s="43"/>
      <c r="AR279" s="43"/>
      <c r="AS279" s="43"/>
      <c r="AT279" s="204">
        <v>29.03</v>
      </c>
      <c r="AU279" s="43"/>
      <c r="AV279" s="204">
        <v>0.4</v>
      </c>
      <c r="AW279" s="204"/>
      <c r="AX279" s="43"/>
      <c r="AY279" s="43"/>
      <c r="AZ279" s="43"/>
      <c r="BA279" s="43">
        <v>26.637212578091301</v>
      </c>
      <c r="BB279" s="43">
        <v>2.3036140492741985</v>
      </c>
      <c r="BD279" s="43" t="s">
        <v>14019</v>
      </c>
      <c r="BE279" s="43"/>
    </row>
    <row r="280" spans="1:57" x14ac:dyDescent="0.2">
      <c r="A280" s="119"/>
      <c r="B280" s="43">
        <v>1</v>
      </c>
      <c r="C280" s="43" t="s">
        <v>14538</v>
      </c>
      <c r="D280" s="119"/>
      <c r="E280" s="43"/>
      <c r="F280" s="43"/>
      <c r="G280" s="43" t="s">
        <v>12571</v>
      </c>
      <c r="H280" s="43" t="s">
        <v>11553</v>
      </c>
      <c r="I280" s="43" t="s">
        <v>14448</v>
      </c>
      <c r="J280" s="43" t="s">
        <v>14450</v>
      </c>
      <c r="K280" s="43">
        <v>483</v>
      </c>
      <c r="L280" s="43"/>
      <c r="M280" s="43">
        <v>28</v>
      </c>
      <c r="N280" s="43"/>
      <c r="O280" s="43"/>
      <c r="P280" s="43"/>
      <c r="Q280" s="204">
        <v>7.99</v>
      </c>
      <c r="R280" s="43"/>
      <c r="S280" s="204">
        <v>0.03</v>
      </c>
      <c r="T280" s="204">
        <v>2367</v>
      </c>
      <c r="U280" s="43"/>
      <c r="V280" s="204">
        <v>21</v>
      </c>
      <c r="W280" s="43">
        <v>2056</v>
      </c>
      <c r="X280" s="43"/>
      <c r="Y280" s="43">
        <v>22</v>
      </c>
      <c r="Z280" s="43"/>
      <c r="AA280" s="43"/>
      <c r="AB280" s="43"/>
      <c r="AC280" s="43">
        <v>3.7</v>
      </c>
      <c r="AD280" s="43"/>
      <c r="AE280" s="43">
        <v>0.18</v>
      </c>
      <c r="AF280" s="43"/>
      <c r="AG280" s="43"/>
      <c r="AH280" s="43"/>
      <c r="AI280" s="43"/>
      <c r="AJ280" s="43"/>
      <c r="AK280" s="43"/>
      <c r="AL280" s="43"/>
      <c r="AM280" s="43"/>
      <c r="AN280" s="43"/>
      <c r="AO280" s="43"/>
      <c r="AP280" s="43"/>
      <c r="AQ280" s="43"/>
      <c r="AR280" s="43"/>
      <c r="AS280" s="43"/>
      <c r="AT280" s="204">
        <v>30.66</v>
      </c>
      <c r="AU280" s="43"/>
      <c r="AV280" s="204">
        <v>0.3</v>
      </c>
      <c r="AW280" s="204"/>
      <c r="AX280" s="43"/>
      <c r="AY280" s="43"/>
      <c r="AZ280" s="43"/>
      <c r="BA280" s="43">
        <v>44.482151474443398</v>
      </c>
      <c r="BB280" s="43">
        <v>3.520861320151802</v>
      </c>
      <c r="BD280" s="43" t="s">
        <v>14019</v>
      </c>
      <c r="BE280" s="43"/>
    </row>
    <row r="281" spans="1:57" x14ac:dyDescent="0.2">
      <c r="A281" s="119"/>
      <c r="B281" s="43">
        <v>1</v>
      </c>
      <c r="C281" s="43" t="s">
        <v>14538</v>
      </c>
      <c r="D281" s="119"/>
      <c r="E281" s="43"/>
      <c r="F281" s="43"/>
      <c r="G281" s="43" t="s">
        <v>12571</v>
      </c>
      <c r="H281" s="43" t="s">
        <v>11553</v>
      </c>
      <c r="I281" s="43" t="s">
        <v>14448</v>
      </c>
      <c r="J281" s="43" t="s">
        <v>14450</v>
      </c>
      <c r="K281" s="43">
        <v>1174</v>
      </c>
      <c r="L281" s="43"/>
      <c r="M281" s="43">
        <v>149</v>
      </c>
      <c r="N281" s="43"/>
      <c r="O281" s="43"/>
      <c r="P281" s="43"/>
      <c r="Q281" s="204">
        <v>7.67</v>
      </c>
      <c r="R281" s="43"/>
      <c r="S281" s="204">
        <v>0.05</v>
      </c>
      <c r="T281" s="204">
        <v>2335</v>
      </c>
      <c r="U281" s="43"/>
      <c r="V281" s="204">
        <v>18</v>
      </c>
      <c r="W281" s="43">
        <v>2202</v>
      </c>
      <c r="X281" s="43"/>
      <c r="Y281" s="43">
        <v>29</v>
      </c>
      <c r="Z281" s="43"/>
      <c r="AA281" s="43"/>
      <c r="AB281" s="43"/>
      <c r="AC281" s="43">
        <v>1.94</v>
      </c>
      <c r="AD281" s="43"/>
      <c r="AE281" s="43">
        <v>0.18</v>
      </c>
      <c r="AF281" s="43"/>
      <c r="AG281" s="43"/>
      <c r="AH281" s="43"/>
      <c r="AI281" s="43"/>
      <c r="AJ281" s="43"/>
      <c r="AK281" s="43"/>
      <c r="AL281" s="43"/>
      <c r="AM281" s="43"/>
      <c r="AN281" s="43"/>
      <c r="AO281" s="43"/>
      <c r="AP281" s="43"/>
      <c r="AQ281" s="43"/>
      <c r="AR281" s="43"/>
      <c r="AS281" s="43"/>
      <c r="AT281" s="204">
        <v>30.73</v>
      </c>
      <c r="AU281" s="43"/>
      <c r="AV281" s="204">
        <v>0.3</v>
      </c>
      <c r="AW281" s="204"/>
      <c r="AX281" s="43"/>
      <c r="AY281" s="43"/>
      <c r="AZ281" s="43"/>
      <c r="BA281" s="43">
        <v>40.563953412544102</v>
      </c>
      <c r="BB281" s="43">
        <v>4.6747225229219964</v>
      </c>
      <c r="BD281" s="43" t="s">
        <v>14019</v>
      </c>
      <c r="BE281" s="43"/>
    </row>
    <row r="282" spans="1:57" x14ac:dyDescent="0.2">
      <c r="A282" s="119" t="s">
        <v>12648</v>
      </c>
      <c r="B282" s="43">
        <v>1</v>
      </c>
      <c r="C282" s="43" t="s">
        <v>14538</v>
      </c>
      <c r="D282" s="119" t="s">
        <v>766</v>
      </c>
      <c r="E282" s="43" t="s">
        <v>770</v>
      </c>
      <c r="F282" s="43">
        <v>2021</v>
      </c>
      <c r="G282" s="43" t="s">
        <v>13911</v>
      </c>
      <c r="H282" s="43" t="s">
        <v>8443</v>
      </c>
      <c r="I282" s="43" t="s">
        <v>14451</v>
      </c>
      <c r="J282" s="43" t="s">
        <v>14439</v>
      </c>
      <c r="K282" s="43"/>
      <c r="L282" s="43"/>
      <c r="M282" s="43"/>
      <c r="N282" s="204">
        <v>8.1744422556320195</v>
      </c>
      <c r="O282" s="43"/>
      <c r="P282" s="204">
        <v>0.16510594107361465</v>
      </c>
      <c r="T282" s="43"/>
      <c r="U282" s="43"/>
      <c r="V282" s="43"/>
      <c r="W282" s="43"/>
      <c r="X282" s="43"/>
      <c r="Y282" s="43"/>
      <c r="Z282" s="43"/>
      <c r="AA282" s="43"/>
      <c r="AB282" s="43"/>
      <c r="AC282" s="43"/>
      <c r="AD282" s="43"/>
      <c r="AH282" s="43"/>
      <c r="AI282" s="43"/>
      <c r="AJ282" s="43"/>
      <c r="AK282" s="43"/>
      <c r="AL282" s="204">
        <v>6.3544391503617774</v>
      </c>
      <c r="AM282" s="43"/>
      <c r="AN282" s="204">
        <v>0.34394798584374531</v>
      </c>
      <c r="AO282" s="43"/>
      <c r="AP282" s="43"/>
      <c r="AQ282" s="43"/>
      <c r="AR282" s="43"/>
      <c r="AS282" s="43"/>
      <c r="AT282" s="204">
        <v>29.122701472445556</v>
      </c>
      <c r="AU282" s="43"/>
      <c r="AV282" s="204">
        <v>1.0300070952711269</v>
      </c>
      <c r="AW282" s="204">
        <v>33.621867075660951</v>
      </c>
      <c r="AY282" s="204">
        <v>1.1871823813637179</v>
      </c>
      <c r="AZ282" s="43">
        <v>1</v>
      </c>
      <c r="BA282" s="43">
        <v>0.37927681800000002</v>
      </c>
      <c r="BB282" s="43"/>
      <c r="BC282" s="43"/>
      <c r="BD282" s="43" t="s">
        <v>14020</v>
      </c>
      <c r="BE282" s="43"/>
    </row>
    <row r="283" spans="1:57" x14ac:dyDescent="0.2">
      <c r="A283" s="119"/>
      <c r="B283" s="43">
        <v>1</v>
      </c>
      <c r="C283" s="43" t="s">
        <v>14538</v>
      </c>
      <c r="D283" s="119"/>
      <c r="E283" s="43"/>
      <c r="F283" s="43"/>
      <c r="G283" s="43" t="s">
        <v>13911</v>
      </c>
      <c r="H283" s="43" t="s">
        <v>8443</v>
      </c>
      <c r="I283" s="43" t="s">
        <v>14451</v>
      </c>
      <c r="J283" s="43" t="s">
        <v>14439</v>
      </c>
      <c r="K283" s="43"/>
      <c r="L283" s="43"/>
      <c r="M283" s="43"/>
      <c r="N283" s="204">
        <v>8.1744422556320195</v>
      </c>
      <c r="O283" s="43"/>
      <c r="P283" s="204">
        <v>0.16510594107361465</v>
      </c>
      <c r="T283" s="43"/>
      <c r="U283" s="43"/>
      <c r="V283" s="43"/>
      <c r="W283" s="43"/>
      <c r="X283" s="43"/>
      <c r="Y283" s="43"/>
      <c r="Z283" s="43"/>
      <c r="AA283" s="43"/>
      <c r="AB283" s="43"/>
      <c r="AC283" s="43"/>
      <c r="AD283" s="43"/>
      <c r="AH283" s="43"/>
      <c r="AI283" s="43"/>
      <c r="AJ283" s="43"/>
      <c r="AK283" s="43"/>
      <c r="AL283" s="204">
        <v>6.3544391503617774</v>
      </c>
      <c r="AM283" s="43"/>
      <c r="AN283" s="204">
        <v>0.34394798584374531</v>
      </c>
      <c r="AO283" s="43"/>
      <c r="AP283" s="43"/>
      <c r="AQ283" s="43"/>
      <c r="AR283" s="43"/>
      <c r="AS283" s="43"/>
      <c r="AT283" s="204">
        <v>29.122701472445556</v>
      </c>
      <c r="AU283" s="43"/>
      <c r="AV283" s="204">
        <v>1.0300070952711269</v>
      </c>
      <c r="AW283" s="204">
        <v>33.621867075660951</v>
      </c>
      <c r="AY283" s="204">
        <v>1.1871823813637179</v>
      </c>
      <c r="AZ283" s="43">
        <v>1</v>
      </c>
      <c r="BA283" s="43">
        <v>0.53868957799999995</v>
      </c>
      <c r="BB283" s="43"/>
      <c r="BC283" s="43"/>
      <c r="BD283" s="43" t="s">
        <v>14020</v>
      </c>
      <c r="BE283" s="43"/>
    </row>
    <row r="284" spans="1:57" x14ac:dyDescent="0.2">
      <c r="A284" s="119"/>
      <c r="B284" s="43">
        <v>1</v>
      </c>
      <c r="C284" s="43" t="s">
        <v>14538</v>
      </c>
      <c r="D284" s="119"/>
      <c r="E284" s="43"/>
      <c r="F284" s="43"/>
      <c r="G284" s="43" t="s">
        <v>13911</v>
      </c>
      <c r="H284" s="43" t="s">
        <v>8443</v>
      </c>
      <c r="I284" s="43" t="s">
        <v>14451</v>
      </c>
      <c r="J284" s="43" t="s">
        <v>14439</v>
      </c>
      <c r="K284" s="43"/>
      <c r="L284" s="43"/>
      <c r="M284" s="43"/>
      <c r="N284" s="204">
        <v>8.1744422556320195</v>
      </c>
      <c r="O284" s="43"/>
      <c r="P284" s="204">
        <v>0.16510594107361465</v>
      </c>
      <c r="T284" s="43"/>
      <c r="U284" s="43"/>
      <c r="V284" s="43"/>
      <c r="W284" s="43"/>
      <c r="X284" s="43"/>
      <c r="Y284" s="43"/>
      <c r="Z284" s="43"/>
      <c r="AA284" s="43"/>
      <c r="AB284" s="43"/>
      <c r="AC284" s="43"/>
      <c r="AD284" s="43"/>
      <c r="AH284" s="43"/>
      <c r="AI284" s="43"/>
      <c r="AJ284" s="43"/>
      <c r="AK284" s="43"/>
      <c r="AL284" s="204">
        <v>6.3544391503617774</v>
      </c>
      <c r="AM284" s="43"/>
      <c r="AN284" s="204">
        <v>0.34394798584374531</v>
      </c>
      <c r="AO284" s="43"/>
      <c r="AP284" s="43"/>
      <c r="AQ284" s="43"/>
      <c r="AR284" s="43"/>
      <c r="AS284" s="43"/>
      <c r="AT284" s="204">
        <v>29.122701472445556</v>
      </c>
      <c r="AU284" s="43"/>
      <c r="AV284" s="204">
        <v>1.0300070952711269</v>
      </c>
      <c r="AW284" s="204">
        <v>33.621867075660951</v>
      </c>
      <c r="AY284" s="204">
        <v>1.1871823813637179</v>
      </c>
      <c r="AZ284" s="43">
        <v>1</v>
      </c>
      <c r="BA284" s="43">
        <v>0.54850569299999996</v>
      </c>
      <c r="BB284" s="43"/>
      <c r="BC284" s="43"/>
      <c r="BD284" s="43" t="s">
        <v>14020</v>
      </c>
      <c r="BE284" s="43"/>
    </row>
    <row r="285" spans="1:57" x14ac:dyDescent="0.2">
      <c r="A285" s="119"/>
      <c r="B285" s="43">
        <v>1</v>
      </c>
      <c r="C285" s="43" t="s">
        <v>14538</v>
      </c>
      <c r="D285" s="119"/>
      <c r="E285" s="43"/>
      <c r="F285" s="43"/>
      <c r="G285" s="43" t="s">
        <v>13911</v>
      </c>
      <c r="H285" s="43" t="s">
        <v>8443</v>
      </c>
      <c r="I285" s="43" t="s">
        <v>14451</v>
      </c>
      <c r="J285" s="43" t="s">
        <v>14439</v>
      </c>
      <c r="K285" s="43"/>
      <c r="L285" s="43"/>
      <c r="M285" s="43"/>
      <c r="N285" s="204">
        <v>8.1744422556320195</v>
      </c>
      <c r="O285" s="43"/>
      <c r="P285" s="204">
        <v>0.16510594107361465</v>
      </c>
      <c r="T285" s="43"/>
      <c r="U285" s="43"/>
      <c r="V285" s="43"/>
      <c r="W285" s="43"/>
      <c r="X285" s="43"/>
      <c r="Y285" s="43"/>
      <c r="Z285" s="43"/>
      <c r="AA285" s="43"/>
      <c r="AB285" s="43"/>
      <c r="AC285" s="43"/>
      <c r="AD285" s="43"/>
      <c r="AH285" s="43"/>
      <c r="AI285" s="43"/>
      <c r="AJ285" s="43"/>
      <c r="AK285" s="43"/>
      <c r="AL285" s="204">
        <v>6.3544391503617774</v>
      </c>
      <c r="AM285" s="43"/>
      <c r="AN285" s="204">
        <v>0.34394798584374531</v>
      </c>
      <c r="AO285" s="43"/>
      <c r="AP285" s="43"/>
      <c r="AQ285" s="43"/>
      <c r="AR285" s="43"/>
      <c r="AS285" s="43"/>
      <c r="AT285" s="204">
        <v>29.122701472445556</v>
      </c>
      <c r="AU285" s="43"/>
      <c r="AV285" s="204">
        <v>1.0300070952711269</v>
      </c>
      <c r="AW285" s="204">
        <v>33.621867075660951</v>
      </c>
      <c r="AY285" s="204">
        <v>1.1871823813637179</v>
      </c>
      <c r="AZ285" s="43">
        <v>1</v>
      </c>
      <c r="BA285" s="43">
        <v>0.79559158500000005</v>
      </c>
      <c r="BB285" s="43"/>
      <c r="BC285" s="43"/>
      <c r="BD285" s="43" t="s">
        <v>14020</v>
      </c>
      <c r="BE285" s="43"/>
    </row>
    <row r="286" spans="1:57" x14ac:dyDescent="0.2">
      <c r="A286" s="119"/>
      <c r="B286" s="43">
        <v>1</v>
      </c>
      <c r="C286" s="43" t="s">
        <v>14538</v>
      </c>
      <c r="D286" s="119"/>
      <c r="E286" s="43"/>
      <c r="F286" s="43"/>
      <c r="G286" s="43" t="s">
        <v>13911</v>
      </c>
      <c r="H286" s="43" t="s">
        <v>8443</v>
      </c>
      <c r="I286" s="43" t="s">
        <v>14451</v>
      </c>
      <c r="J286" s="43" t="s">
        <v>14439</v>
      </c>
      <c r="K286" s="43"/>
      <c r="L286" s="43"/>
      <c r="M286" s="43"/>
      <c r="N286" s="204">
        <v>8.1744422556320195</v>
      </c>
      <c r="O286" s="43"/>
      <c r="P286" s="204">
        <v>0.16510594107361465</v>
      </c>
      <c r="T286" s="43"/>
      <c r="U286" s="43"/>
      <c r="V286" s="43"/>
      <c r="W286" s="43"/>
      <c r="X286" s="43"/>
      <c r="Y286" s="43"/>
      <c r="Z286" s="43"/>
      <c r="AA286" s="43"/>
      <c r="AB286" s="43"/>
      <c r="AC286" s="43"/>
      <c r="AD286" s="43"/>
      <c r="AH286" s="43"/>
      <c r="AI286" s="43"/>
      <c r="AJ286" s="43"/>
      <c r="AK286" s="43"/>
      <c r="AL286" s="204">
        <v>6.3544391503617774</v>
      </c>
      <c r="AM286" s="43"/>
      <c r="AN286" s="204">
        <v>0.34394798584374531</v>
      </c>
      <c r="AO286" s="43"/>
      <c r="AP286" s="43"/>
      <c r="AQ286" s="43"/>
      <c r="AR286" s="43"/>
      <c r="AS286" s="43"/>
      <c r="AT286" s="204">
        <v>29.122701472445556</v>
      </c>
      <c r="AU286" s="43"/>
      <c r="AV286" s="204">
        <v>1.0300070952711269</v>
      </c>
      <c r="AW286" s="204">
        <v>33.621867075660951</v>
      </c>
      <c r="AY286" s="204">
        <v>1.1871823813637179</v>
      </c>
      <c r="AZ286" s="43">
        <v>1</v>
      </c>
      <c r="BA286" s="43">
        <v>0.39088911399999998</v>
      </c>
      <c r="BB286" s="43"/>
      <c r="BC286" s="43"/>
      <c r="BD286" s="43" t="s">
        <v>14020</v>
      </c>
      <c r="BE286" s="43"/>
    </row>
    <row r="287" spans="1:57" x14ac:dyDescent="0.2">
      <c r="A287" s="119"/>
      <c r="B287" s="43">
        <v>1</v>
      </c>
      <c r="C287" s="43" t="s">
        <v>14538</v>
      </c>
      <c r="D287" s="119"/>
      <c r="E287" s="43"/>
      <c r="F287" s="43"/>
      <c r="G287" s="43" t="s">
        <v>13911</v>
      </c>
      <c r="H287" s="43" t="s">
        <v>8443</v>
      </c>
      <c r="I287" s="43" t="s">
        <v>14451</v>
      </c>
      <c r="J287" s="43" t="s">
        <v>14439</v>
      </c>
      <c r="K287" s="43"/>
      <c r="L287" s="43"/>
      <c r="M287" s="43"/>
      <c r="N287" s="204">
        <v>8.1744422556320195</v>
      </c>
      <c r="O287" s="43"/>
      <c r="P287" s="204">
        <v>0.16510594107361465</v>
      </c>
      <c r="T287" s="43"/>
      <c r="U287" s="43"/>
      <c r="V287" s="43"/>
      <c r="W287" s="43"/>
      <c r="X287" s="43"/>
      <c r="Y287" s="43"/>
      <c r="Z287" s="43"/>
      <c r="AA287" s="43"/>
      <c r="AB287" s="43"/>
      <c r="AC287" s="43"/>
      <c r="AD287" s="43"/>
      <c r="AH287" s="43"/>
      <c r="AI287" s="43"/>
      <c r="AJ287" s="43"/>
      <c r="AK287" s="43"/>
      <c r="AL287" s="204">
        <v>6.3544391503617774</v>
      </c>
      <c r="AM287" s="43"/>
      <c r="AN287" s="204">
        <v>0.34394798584374531</v>
      </c>
      <c r="AO287" s="43"/>
      <c r="AP287" s="43"/>
      <c r="AQ287" s="43"/>
      <c r="AR287" s="43"/>
      <c r="AS287" s="43"/>
      <c r="AT287" s="204">
        <v>29.122701472445556</v>
      </c>
      <c r="AU287" s="43"/>
      <c r="AV287" s="204">
        <v>1.0300070952711269</v>
      </c>
      <c r="AW287" s="204">
        <v>33.621867075660951</v>
      </c>
      <c r="AY287" s="204">
        <v>1.1871823813637179</v>
      </c>
      <c r="AZ287" s="43">
        <v>1</v>
      </c>
      <c r="BA287" s="43">
        <v>0.82658902499999998</v>
      </c>
      <c r="BB287" s="43"/>
      <c r="BC287" s="43"/>
      <c r="BD287" s="43" t="s">
        <v>14020</v>
      </c>
      <c r="BE287" s="43"/>
    </row>
    <row r="288" spans="1:57" x14ac:dyDescent="0.2">
      <c r="A288" s="119"/>
      <c r="B288" s="43">
        <v>1</v>
      </c>
      <c r="C288" s="43" t="s">
        <v>14538</v>
      </c>
      <c r="D288" s="119"/>
      <c r="E288" s="43"/>
      <c r="F288" s="43"/>
      <c r="G288" s="43" t="s">
        <v>13911</v>
      </c>
      <c r="H288" s="43" t="s">
        <v>8443</v>
      </c>
      <c r="I288" s="43" t="s">
        <v>14451</v>
      </c>
      <c r="J288" s="43" t="s">
        <v>14439</v>
      </c>
      <c r="K288" s="43"/>
      <c r="L288" s="43"/>
      <c r="M288" s="43"/>
      <c r="N288" s="204">
        <v>8.1744422556320195</v>
      </c>
      <c r="O288" s="43"/>
      <c r="P288" s="204">
        <v>0.16510594107361465</v>
      </c>
      <c r="T288" s="43"/>
      <c r="U288" s="43"/>
      <c r="V288" s="43"/>
      <c r="W288" s="43"/>
      <c r="X288" s="43"/>
      <c r="Y288" s="43"/>
      <c r="Z288" s="43"/>
      <c r="AA288" s="43"/>
      <c r="AB288" s="43"/>
      <c r="AC288" s="43"/>
      <c r="AD288" s="43"/>
      <c r="AH288" s="43"/>
      <c r="AI288" s="43"/>
      <c r="AJ288" s="43"/>
      <c r="AK288" s="43"/>
      <c r="AL288" s="204">
        <v>6.3544391503617774</v>
      </c>
      <c r="AM288" s="43"/>
      <c r="AN288" s="204">
        <v>0.34394798584374531</v>
      </c>
      <c r="AO288" s="43"/>
      <c r="AP288" s="43"/>
      <c r="AQ288" s="43"/>
      <c r="AR288" s="43"/>
      <c r="AS288" s="43"/>
      <c r="AT288" s="204">
        <v>29.122701472445556</v>
      </c>
      <c r="AU288" s="43"/>
      <c r="AV288" s="204">
        <v>1.0300070952711269</v>
      </c>
      <c r="AW288" s="204">
        <v>33.621867075660951</v>
      </c>
      <c r="AY288" s="204">
        <v>1.1871823813637179</v>
      </c>
      <c r="AZ288" s="43">
        <v>1</v>
      </c>
      <c r="BA288" s="43">
        <v>1.01532818</v>
      </c>
      <c r="BB288" s="43"/>
      <c r="BC288" s="43"/>
      <c r="BD288" s="43" t="s">
        <v>14020</v>
      </c>
      <c r="BE288" s="43"/>
    </row>
    <row r="289" spans="1:57" x14ac:dyDescent="0.2">
      <c r="A289" s="119"/>
      <c r="B289" s="43">
        <v>1</v>
      </c>
      <c r="C289" s="43" t="s">
        <v>14538</v>
      </c>
      <c r="D289" s="119"/>
      <c r="E289" s="43"/>
      <c r="F289" s="43"/>
      <c r="G289" s="43" t="s">
        <v>13911</v>
      </c>
      <c r="H289" s="43" t="s">
        <v>8443</v>
      </c>
      <c r="I289" s="43" t="s">
        <v>14451</v>
      </c>
      <c r="J289" s="43" t="s">
        <v>14439</v>
      </c>
      <c r="K289" s="43"/>
      <c r="L289" s="43"/>
      <c r="M289" s="43"/>
      <c r="N289" s="204">
        <v>8.1744422556320195</v>
      </c>
      <c r="O289" s="43"/>
      <c r="P289" s="204">
        <v>0.16510594107361465</v>
      </c>
      <c r="T289" s="43"/>
      <c r="U289" s="43"/>
      <c r="V289" s="43"/>
      <c r="W289" s="43"/>
      <c r="X289" s="43"/>
      <c r="Y289" s="43"/>
      <c r="Z289" s="43"/>
      <c r="AA289" s="43"/>
      <c r="AB289" s="43"/>
      <c r="AC289" s="43"/>
      <c r="AD289" s="43"/>
      <c r="AH289" s="43"/>
      <c r="AI289" s="43"/>
      <c r="AJ289" s="43"/>
      <c r="AK289" s="43"/>
      <c r="AL289" s="204">
        <v>6.3544391503617774</v>
      </c>
      <c r="AM289" s="43"/>
      <c r="AN289" s="204">
        <v>0.34394798584374531</v>
      </c>
      <c r="AO289" s="43"/>
      <c r="AP289" s="43"/>
      <c r="AQ289" s="43"/>
      <c r="AR289" s="43"/>
      <c r="AS289" s="43"/>
      <c r="AT289" s="204">
        <v>29.122701472445556</v>
      </c>
      <c r="AU289" s="43"/>
      <c r="AV289" s="204">
        <v>1.0300070952711269</v>
      </c>
      <c r="AW289" s="204">
        <v>33.621867075660951</v>
      </c>
      <c r="AY289" s="204">
        <v>1.1871823813637179</v>
      </c>
      <c r="AZ289" s="43">
        <v>1</v>
      </c>
      <c r="BA289" s="43">
        <v>0.34806822100000001</v>
      </c>
      <c r="BB289" s="43"/>
      <c r="BC289" s="43"/>
      <c r="BD289" s="43" t="s">
        <v>14020</v>
      </c>
      <c r="BE289" s="43"/>
    </row>
    <row r="290" spans="1:57" x14ac:dyDescent="0.2">
      <c r="A290" s="119"/>
      <c r="B290" s="43">
        <v>1</v>
      </c>
      <c r="C290" s="43" t="s">
        <v>14538</v>
      </c>
      <c r="D290" s="119"/>
      <c r="E290" s="43"/>
      <c r="F290" s="43"/>
      <c r="G290" s="43" t="s">
        <v>13911</v>
      </c>
      <c r="H290" s="43" t="s">
        <v>8443</v>
      </c>
      <c r="I290" s="43" t="s">
        <v>14451</v>
      </c>
      <c r="J290" s="43" t="s">
        <v>14439</v>
      </c>
      <c r="K290" s="43"/>
      <c r="L290" s="43"/>
      <c r="M290" s="43"/>
      <c r="N290" s="204">
        <v>8.1744422556320195</v>
      </c>
      <c r="O290" s="43"/>
      <c r="P290" s="204">
        <v>0.16510594107361465</v>
      </c>
      <c r="T290" s="43"/>
      <c r="U290" s="43"/>
      <c r="V290" s="43"/>
      <c r="W290" s="43"/>
      <c r="X290" s="43"/>
      <c r="Y290" s="43"/>
      <c r="Z290" s="43"/>
      <c r="AA290" s="43"/>
      <c r="AB290" s="43"/>
      <c r="AC290" s="43"/>
      <c r="AD290" s="43"/>
      <c r="AH290" s="43"/>
      <c r="AI290" s="43"/>
      <c r="AJ290" s="43"/>
      <c r="AK290" s="43"/>
      <c r="AL290" s="204">
        <v>6.3544391503617774</v>
      </c>
      <c r="AM290" s="43"/>
      <c r="AN290" s="204">
        <v>0.34394798584374531</v>
      </c>
      <c r="AO290" s="43"/>
      <c r="AP290" s="43"/>
      <c r="AQ290" s="43"/>
      <c r="AR290" s="43"/>
      <c r="AS290" s="43"/>
      <c r="AT290" s="204">
        <v>29.122701472445556</v>
      </c>
      <c r="AU290" s="43"/>
      <c r="AV290" s="204">
        <v>1.0300070952711269</v>
      </c>
      <c r="AW290" s="204">
        <v>33.621867075660951</v>
      </c>
      <c r="AY290" s="204">
        <v>1.1871823813637179</v>
      </c>
      <c r="AZ290" s="43">
        <v>1</v>
      </c>
      <c r="BA290" s="43">
        <v>0.23158869800000001</v>
      </c>
      <c r="BB290" s="43"/>
      <c r="BC290" s="43"/>
      <c r="BD290" s="43" t="s">
        <v>14020</v>
      </c>
      <c r="BE290" s="43"/>
    </row>
    <row r="291" spans="1:57" x14ac:dyDescent="0.2">
      <c r="A291" s="119"/>
      <c r="B291" s="43">
        <v>1</v>
      </c>
      <c r="C291" s="43" t="s">
        <v>14538</v>
      </c>
      <c r="D291" s="119"/>
      <c r="E291" s="43"/>
      <c r="F291" s="43"/>
      <c r="G291" s="43" t="s">
        <v>13911</v>
      </c>
      <c r="H291" s="43" t="s">
        <v>8443</v>
      </c>
      <c r="I291" s="43" t="s">
        <v>14451</v>
      </c>
      <c r="J291" s="43" t="s">
        <v>14439</v>
      </c>
      <c r="K291" s="43"/>
      <c r="L291" s="43"/>
      <c r="M291" s="43"/>
      <c r="N291" s="204">
        <v>8.1744422556320195</v>
      </c>
      <c r="O291" s="43"/>
      <c r="P291" s="204">
        <v>0.16510594107361465</v>
      </c>
      <c r="T291" s="43"/>
      <c r="U291" s="43"/>
      <c r="V291" s="43"/>
      <c r="W291" s="43"/>
      <c r="X291" s="43"/>
      <c r="Y291" s="43"/>
      <c r="Z291" s="43"/>
      <c r="AA291" s="43"/>
      <c r="AB291" s="43"/>
      <c r="AC291" s="43"/>
      <c r="AD291" s="43"/>
      <c r="AH291" s="43"/>
      <c r="AI291" s="43"/>
      <c r="AJ291" s="43"/>
      <c r="AK291" s="43"/>
      <c r="AL291" s="204">
        <v>6.3544391503617774</v>
      </c>
      <c r="AM291" s="43"/>
      <c r="AN291" s="204">
        <v>0.34394798584374531</v>
      </c>
      <c r="AO291" s="43"/>
      <c r="AP291" s="43"/>
      <c r="AQ291" s="43"/>
      <c r="AR291" s="43"/>
      <c r="AS291" s="43"/>
      <c r="AT291" s="204">
        <v>29.122701472445556</v>
      </c>
      <c r="AU291" s="43"/>
      <c r="AV291" s="204">
        <v>1.0300070952711269</v>
      </c>
      <c r="AW291" s="204">
        <v>33.621867075660951</v>
      </c>
      <c r="AY291" s="204">
        <v>1.1871823813637179</v>
      </c>
      <c r="AZ291" s="43">
        <v>1</v>
      </c>
      <c r="BA291" s="43">
        <v>0.21374829000000001</v>
      </c>
      <c r="BB291" s="43"/>
      <c r="BC291" s="43"/>
      <c r="BD291" s="43" t="s">
        <v>14020</v>
      </c>
      <c r="BE291" s="43"/>
    </row>
    <row r="292" spans="1:57" x14ac:dyDescent="0.2">
      <c r="A292" s="119"/>
      <c r="B292" s="43">
        <v>1</v>
      </c>
      <c r="C292" s="43" t="s">
        <v>14538</v>
      </c>
      <c r="D292" s="119"/>
      <c r="E292" s="43"/>
      <c r="F292" s="43"/>
      <c r="G292" s="43" t="s">
        <v>13911</v>
      </c>
      <c r="H292" s="43" t="s">
        <v>8443</v>
      </c>
      <c r="I292" s="43" t="s">
        <v>14451</v>
      </c>
      <c r="J292" s="43" t="s">
        <v>14439</v>
      </c>
      <c r="K292" s="43"/>
      <c r="L292" s="43"/>
      <c r="M292" s="43"/>
      <c r="N292" s="204">
        <v>8.1744422556320195</v>
      </c>
      <c r="O292" s="43"/>
      <c r="P292" s="204">
        <v>0.16510594107361465</v>
      </c>
      <c r="T292" s="43"/>
      <c r="U292" s="43"/>
      <c r="V292" s="43"/>
      <c r="W292" s="43"/>
      <c r="X292" s="43"/>
      <c r="Y292" s="43"/>
      <c r="Z292" s="43"/>
      <c r="AA292" s="43"/>
      <c r="AB292" s="43"/>
      <c r="AC292" s="43"/>
      <c r="AD292" s="43"/>
      <c r="AH292" s="43"/>
      <c r="AI292" s="43"/>
      <c r="AJ292" s="43"/>
      <c r="AK292" s="43"/>
      <c r="AL292" s="204">
        <v>6.3544391503617774</v>
      </c>
      <c r="AM292" s="43"/>
      <c r="AN292" s="204">
        <v>0.34394798584374531</v>
      </c>
      <c r="AO292" s="43"/>
      <c r="AP292" s="43"/>
      <c r="AQ292" s="43"/>
      <c r="AR292" s="43"/>
      <c r="AS292" s="43"/>
      <c r="AT292" s="204">
        <v>29.122701472445556</v>
      </c>
      <c r="AU292" s="43"/>
      <c r="AV292" s="204">
        <v>1.0300070952711269</v>
      </c>
      <c r="AW292" s="204">
        <v>33.621867075660951</v>
      </c>
      <c r="AY292" s="204">
        <v>1.1871823813637179</v>
      </c>
      <c r="AZ292" s="43">
        <v>1</v>
      </c>
      <c r="BA292" s="43">
        <v>0.31068765500000001</v>
      </c>
      <c r="BB292" s="43"/>
      <c r="BC292" s="43"/>
      <c r="BD292" s="43" t="s">
        <v>14020</v>
      </c>
      <c r="BE292" s="43"/>
    </row>
    <row r="293" spans="1:57" x14ac:dyDescent="0.2">
      <c r="A293" s="119"/>
      <c r="B293" s="43">
        <v>1</v>
      </c>
      <c r="C293" s="43" t="s">
        <v>14538</v>
      </c>
      <c r="D293" s="119"/>
      <c r="E293" s="43"/>
      <c r="F293" s="43"/>
      <c r="G293" s="43" t="s">
        <v>13911</v>
      </c>
      <c r="H293" s="43" t="s">
        <v>8443</v>
      </c>
      <c r="I293" s="43" t="s">
        <v>14451</v>
      </c>
      <c r="J293" s="43" t="s">
        <v>14439</v>
      </c>
      <c r="K293" s="43"/>
      <c r="L293" s="43"/>
      <c r="M293" s="43"/>
      <c r="N293" s="204">
        <v>8.1744422556320195</v>
      </c>
      <c r="O293" s="43"/>
      <c r="P293" s="204">
        <v>0.16510594107361465</v>
      </c>
      <c r="T293" s="43"/>
      <c r="U293" s="43"/>
      <c r="V293" s="43"/>
      <c r="W293" s="43"/>
      <c r="X293" s="43"/>
      <c r="Y293" s="43"/>
      <c r="Z293" s="43"/>
      <c r="AA293" s="43"/>
      <c r="AB293" s="43"/>
      <c r="AC293" s="43"/>
      <c r="AD293" s="43"/>
      <c r="AH293" s="43"/>
      <c r="AI293" s="43"/>
      <c r="AJ293" s="43"/>
      <c r="AK293" s="43"/>
      <c r="AL293" s="204">
        <v>6.3544391503617774</v>
      </c>
      <c r="AM293" s="43"/>
      <c r="AN293" s="204">
        <v>0.34394798584374531</v>
      </c>
      <c r="AO293" s="43"/>
      <c r="AP293" s="43"/>
      <c r="AQ293" s="43"/>
      <c r="AR293" s="43"/>
      <c r="AS293" s="43"/>
      <c r="AT293" s="204">
        <v>29.122701472445556</v>
      </c>
      <c r="AU293" s="43"/>
      <c r="AV293" s="204">
        <v>1.0300070952711269</v>
      </c>
      <c r="AW293" s="204">
        <v>33.621867075660951</v>
      </c>
      <c r="AY293" s="204">
        <v>1.1871823813637179</v>
      </c>
      <c r="AZ293" s="43">
        <v>1</v>
      </c>
      <c r="BA293" s="43">
        <v>0.84378013500000004</v>
      </c>
      <c r="BB293" s="43"/>
      <c r="BC293" s="43"/>
      <c r="BD293" s="43" t="s">
        <v>14020</v>
      </c>
      <c r="BE293" s="43"/>
    </row>
    <row r="294" spans="1:57" x14ac:dyDescent="0.2">
      <c r="A294" s="119"/>
      <c r="B294" s="43">
        <v>1</v>
      </c>
      <c r="C294" s="43" t="s">
        <v>14538</v>
      </c>
      <c r="D294" s="119"/>
      <c r="E294" s="43"/>
      <c r="F294" s="43"/>
      <c r="G294" s="43" t="s">
        <v>13911</v>
      </c>
      <c r="H294" s="43" t="s">
        <v>8443</v>
      </c>
      <c r="I294" s="43" t="s">
        <v>14451</v>
      </c>
      <c r="J294" s="43" t="s">
        <v>14439</v>
      </c>
      <c r="K294" s="43"/>
      <c r="L294" s="43"/>
      <c r="M294" s="43"/>
      <c r="N294" s="204">
        <v>8.1744422556320195</v>
      </c>
      <c r="O294" s="43"/>
      <c r="P294" s="204">
        <v>0.16510594107361465</v>
      </c>
      <c r="T294" s="43"/>
      <c r="U294" s="43"/>
      <c r="V294" s="43"/>
      <c r="W294" s="43"/>
      <c r="X294" s="43"/>
      <c r="Y294" s="43"/>
      <c r="Z294" s="43"/>
      <c r="AA294" s="43"/>
      <c r="AB294" s="43"/>
      <c r="AC294" s="43"/>
      <c r="AD294" s="43"/>
      <c r="AH294" s="43"/>
      <c r="AI294" s="43"/>
      <c r="AJ294" s="43"/>
      <c r="AK294" s="43"/>
      <c r="AL294" s="204">
        <v>6.3544391503617774</v>
      </c>
      <c r="AM294" s="43"/>
      <c r="AN294" s="204">
        <v>0.34394798584374531</v>
      </c>
      <c r="AO294" s="43"/>
      <c r="AP294" s="43"/>
      <c r="AQ294" s="43"/>
      <c r="AR294" s="43"/>
      <c r="AS294" s="43"/>
      <c r="AT294" s="204">
        <v>29.122701472445556</v>
      </c>
      <c r="AU294" s="43"/>
      <c r="AV294" s="204">
        <v>1.0300070952711269</v>
      </c>
      <c r="AW294" s="204">
        <v>33.621867075660951</v>
      </c>
      <c r="AY294" s="204">
        <v>1.1871823813637179</v>
      </c>
      <c r="AZ294" s="43">
        <v>1</v>
      </c>
      <c r="BA294" s="43">
        <v>0.82377349300000002</v>
      </c>
      <c r="BB294" s="43"/>
      <c r="BC294" s="43"/>
      <c r="BD294" s="43" t="s">
        <v>14020</v>
      </c>
      <c r="BE294" s="43"/>
    </row>
    <row r="295" spans="1:57" x14ac:dyDescent="0.2">
      <c r="A295" s="119"/>
      <c r="B295" s="43">
        <v>1</v>
      </c>
      <c r="C295" s="43" t="s">
        <v>14538</v>
      </c>
      <c r="D295" s="119"/>
      <c r="E295" s="43"/>
      <c r="F295" s="43"/>
      <c r="G295" s="43" t="s">
        <v>13911</v>
      </c>
      <c r="H295" s="43" t="s">
        <v>8443</v>
      </c>
      <c r="I295" s="43" t="s">
        <v>14451</v>
      </c>
      <c r="J295" s="43" t="s">
        <v>14439</v>
      </c>
      <c r="K295" s="43"/>
      <c r="L295" s="43"/>
      <c r="M295" s="43"/>
      <c r="N295" s="204">
        <v>8.1744422556320195</v>
      </c>
      <c r="O295" s="43"/>
      <c r="P295" s="204">
        <v>0.16510594107361465</v>
      </c>
      <c r="T295" s="43"/>
      <c r="U295" s="43"/>
      <c r="V295" s="43"/>
      <c r="W295" s="43"/>
      <c r="X295" s="43"/>
      <c r="Y295" s="43"/>
      <c r="Z295" s="43"/>
      <c r="AA295" s="43"/>
      <c r="AB295" s="43"/>
      <c r="AC295" s="43"/>
      <c r="AD295" s="43"/>
      <c r="AH295" s="43"/>
      <c r="AI295" s="43"/>
      <c r="AJ295" s="43"/>
      <c r="AK295" s="43"/>
      <c r="AL295" s="204">
        <v>6.3544391503617774</v>
      </c>
      <c r="AM295" s="43"/>
      <c r="AN295" s="204">
        <v>0.34394798584374531</v>
      </c>
      <c r="AO295" s="43"/>
      <c r="AP295" s="43"/>
      <c r="AQ295" s="43"/>
      <c r="AR295" s="43"/>
      <c r="AS295" s="43"/>
      <c r="AT295" s="204">
        <v>29.122701472445556</v>
      </c>
      <c r="AU295" s="43"/>
      <c r="AV295" s="204">
        <v>1.0300070952711269</v>
      </c>
      <c r="AW295" s="204">
        <v>33.621867075660951</v>
      </c>
      <c r="AY295" s="204">
        <v>1.1871823813637179</v>
      </c>
      <c r="AZ295" s="43">
        <v>1</v>
      </c>
      <c r="BA295" s="43">
        <v>0.11697861</v>
      </c>
      <c r="BB295" s="43"/>
      <c r="BC295" s="43"/>
      <c r="BD295" s="43" t="s">
        <v>14020</v>
      </c>
      <c r="BE295" s="43"/>
    </row>
    <row r="296" spans="1:57" x14ac:dyDescent="0.2">
      <c r="A296" s="119"/>
      <c r="B296" s="43">
        <v>1</v>
      </c>
      <c r="C296" s="43" t="s">
        <v>14538</v>
      </c>
      <c r="D296" s="119"/>
      <c r="E296" s="43"/>
      <c r="F296" s="43"/>
      <c r="G296" s="43" t="s">
        <v>13911</v>
      </c>
      <c r="H296" s="43" t="s">
        <v>8443</v>
      </c>
      <c r="I296" s="43" t="s">
        <v>14451</v>
      </c>
      <c r="J296" s="43" t="s">
        <v>14439</v>
      </c>
      <c r="K296" s="43"/>
      <c r="L296" s="43"/>
      <c r="M296" s="43"/>
      <c r="N296" s="204">
        <v>8.1744422556320195</v>
      </c>
      <c r="O296" s="43"/>
      <c r="P296" s="204">
        <v>0.16510594107361465</v>
      </c>
      <c r="T296" s="43"/>
      <c r="U296" s="43"/>
      <c r="V296" s="43"/>
      <c r="W296" s="43"/>
      <c r="X296" s="43"/>
      <c r="Y296" s="43"/>
      <c r="Z296" s="43"/>
      <c r="AA296" s="43"/>
      <c r="AB296" s="43"/>
      <c r="AC296" s="43"/>
      <c r="AD296" s="43"/>
      <c r="AH296" s="43"/>
      <c r="AI296" s="43"/>
      <c r="AJ296" s="43"/>
      <c r="AK296" s="43"/>
      <c r="AL296" s="204">
        <v>6.3544391503617774</v>
      </c>
      <c r="AM296" s="43"/>
      <c r="AN296" s="204">
        <v>0.34394798584374531</v>
      </c>
      <c r="AO296" s="43"/>
      <c r="AP296" s="43"/>
      <c r="AQ296" s="43"/>
      <c r="AR296" s="43"/>
      <c r="AS296" s="43"/>
      <c r="AT296" s="204">
        <v>29.122701472445556</v>
      </c>
      <c r="AU296" s="43"/>
      <c r="AV296" s="204">
        <v>1.0300070952711269</v>
      </c>
      <c r="AW296" s="204">
        <v>33.621867075660951</v>
      </c>
      <c r="AY296" s="204">
        <v>1.1871823813637179</v>
      </c>
      <c r="AZ296" s="43">
        <v>1</v>
      </c>
      <c r="BA296" s="43">
        <v>0.169422608</v>
      </c>
      <c r="BB296" s="43"/>
      <c r="BC296" s="43"/>
      <c r="BD296" s="43" t="s">
        <v>14020</v>
      </c>
      <c r="BE296" s="43"/>
    </row>
    <row r="297" spans="1:57" x14ac:dyDescent="0.2">
      <c r="A297" s="119"/>
      <c r="B297" s="43">
        <v>1</v>
      </c>
      <c r="C297" s="43" t="s">
        <v>14538</v>
      </c>
      <c r="D297" s="119"/>
      <c r="E297" s="43"/>
      <c r="F297" s="43"/>
      <c r="G297" s="43" t="s">
        <v>13911</v>
      </c>
      <c r="H297" s="43" t="s">
        <v>8443</v>
      </c>
      <c r="I297" s="43" t="s">
        <v>14451</v>
      </c>
      <c r="J297" s="43" t="s">
        <v>14439</v>
      </c>
      <c r="K297" s="43"/>
      <c r="L297" s="43"/>
      <c r="M297" s="43"/>
      <c r="N297" s="204">
        <v>8.1744422556320195</v>
      </c>
      <c r="O297" s="43"/>
      <c r="P297" s="204">
        <v>0.16510594107361465</v>
      </c>
      <c r="T297" s="43"/>
      <c r="U297" s="43"/>
      <c r="V297" s="43"/>
      <c r="W297" s="43"/>
      <c r="X297" s="43"/>
      <c r="Y297" s="43"/>
      <c r="Z297" s="43"/>
      <c r="AA297" s="43"/>
      <c r="AB297" s="43"/>
      <c r="AC297" s="43"/>
      <c r="AD297" s="43"/>
      <c r="AH297" s="43"/>
      <c r="AI297" s="43"/>
      <c r="AJ297" s="43"/>
      <c r="AK297" s="43"/>
      <c r="AL297" s="204">
        <v>6.3544391503617774</v>
      </c>
      <c r="AM297" s="43"/>
      <c r="AN297" s="204">
        <v>0.34394798584374531</v>
      </c>
      <c r="AO297" s="43"/>
      <c r="AP297" s="43"/>
      <c r="AQ297" s="43"/>
      <c r="AR297" s="43"/>
      <c r="AS297" s="43"/>
      <c r="AT297" s="204">
        <v>29.122701472445556</v>
      </c>
      <c r="AU297" s="43"/>
      <c r="AV297" s="204">
        <v>1.0300070952711269</v>
      </c>
      <c r="AW297" s="204">
        <v>33.621867075660951</v>
      </c>
      <c r="AY297" s="204">
        <v>1.1871823813637179</v>
      </c>
      <c r="AZ297" s="43">
        <v>1</v>
      </c>
      <c r="BA297" s="43">
        <v>0.25088775699999999</v>
      </c>
      <c r="BB297" s="43"/>
      <c r="BC297" s="43"/>
      <c r="BD297" s="43" t="s">
        <v>14020</v>
      </c>
      <c r="BE297" s="43"/>
    </row>
    <row r="298" spans="1:57" x14ac:dyDescent="0.2">
      <c r="A298" s="119"/>
      <c r="B298" s="43">
        <v>1</v>
      </c>
      <c r="C298" s="43" t="s">
        <v>14538</v>
      </c>
      <c r="D298" s="119"/>
      <c r="E298" s="43"/>
      <c r="F298" s="43"/>
      <c r="G298" s="43" t="s">
        <v>13911</v>
      </c>
      <c r="H298" s="43" t="s">
        <v>8443</v>
      </c>
      <c r="I298" s="43" t="s">
        <v>14451</v>
      </c>
      <c r="J298" s="43" t="s">
        <v>14439</v>
      </c>
      <c r="K298" s="43"/>
      <c r="L298" s="43"/>
      <c r="M298" s="43"/>
      <c r="N298" s="204">
        <v>8.1744422556320195</v>
      </c>
      <c r="O298" s="43"/>
      <c r="P298" s="204">
        <v>0.16510594107361465</v>
      </c>
      <c r="T298" s="43"/>
      <c r="U298" s="43"/>
      <c r="V298" s="43"/>
      <c r="W298" s="43"/>
      <c r="X298" s="43"/>
      <c r="Y298" s="43"/>
      <c r="Z298" s="43"/>
      <c r="AA298" s="43"/>
      <c r="AB298" s="43"/>
      <c r="AC298" s="43"/>
      <c r="AD298" s="43"/>
      <c r="AH298" s="43"/>
      <c r="AI298" s="43"/>
      <c r="AJ298" s="43"/>
      <c r="AK298" s="43"/>
      <c r="AL298" s="204">
        <v>6.3544391503617774</v>
      </c>
      <c r="AM298" s="43"/>
      <c r="AN298" s="204">
        <v>0.34394798584374531</v>
      </c>
      <c r="AO298" s="43"/>
      <c r="AP298" s="43"/>
      <c r="AQ298" s="43"/>
      <c r="AR298" s="43"/>
      <c r="AS298" s="43"/>
      <c r="AT298" s="204">
        <v>29.122701472445556</v>
      </c>
      <c r="AU298" s="43"/>
      <c r="AV298" s="204">
        <v>1.0300070952711269</v>
      </c>
      <c r="AW298" s="204">
        <v>33.621867075660951</v>
      </c>
      <c r="AY298" s="204">
        <v>1.1871823813637179</v>
      </c>
      <c r="AZ298" s="43">
        <v>1</v>
      </c>
      <c r="BA298" s="43">
        <v>0.70770559399999999</v>
      </c>
      <c r="BB298" s="43"/>
      <c r="BC298" s="43"/>
      <c r="BD298" s="43" t="s">
        <v>14020</v>
      </c>
      <c r="BE298" s="43"/>
    </row>
    <row r="299" spans="1:57" x14ac:dyDescent="0.2">
      <c r="A299" s="119"/>
      <c r="B299" s="43">
        <v>1</v>
      </c>
      <c r="C299" s="43" t="s">
        <v>14538</v>
      </c>
      <c r="D299" s="119"/>
      <c r="E299" s="43"/>
      <c r="F299" s="43"/>
      <c r="G299" s="43" t="s">
        <v>13911</v>
      </c>
      <c r="H299" s="43" t="s">
        <v>8443</v>
      </c>
      <c r="I299" s="43" t="s">
        <v>14451</v>
      </c>
      <c r="J299" s="43" t="s">
        <v>14439</v>
      </c>
      <c r="K299" s="43"/>
      <c r="L299" s="43"/>
      <c r="M299" s="43"/>
      <c r="N299" s="204">
        <v>8.1745728832347115</v>
      </c>
      <c r="O299" s="43"/>
      <c r="P299" s="204">
        <v>0.16950084094426479</v>
      </c>
      <c r="T299" s="43"/>
      <c r="U299" s="43"/>
      <c r="V299" s="43"/>
      <c r="W299" s="43"/>
      <c r="X299" s="43"/>
      <c r="Y299" s="43"/>
      <c r="Z299" s="43"/>
      <c r="AA299" s="43"/>
      <c r="AB299" s="43"/>
      <c r="AC299" s="43"/>
      <c r="AD299" s="43"/>
      <c r="AH299" s="43"/>
      <c r="AI299" s="43"/>
      <c r="AJ299" s="43"/>
      <c r="AK299" s="43"/>
      <c r="AL299" s="204">
        <v>6.3603347513262607</v>
      </c>
      <c r="AM299" s="43"/>
      <c r="AN299" s="204">
        <v>0.36575112937267451</v>
      </c>
      <c r="AO299" s="43"/>
      <c r="AP299" s="43"/>
      <c r="AQ299" s="43"/>
      <c r="AR299" s="43"/>
      <c r="AS299" s="43"/>
      <c r="AT299" s="204">
        <v>29.049311230334592</v>
      </c>
      <c r="AU299" s="43"/>
      <c r="AV299" s="204">
        <v>1.0131389478273272</v>
      </c>
      <c r="AW299" s="204">
        <v>33.675575559316499</v>
      </c>
      <c r="AY299" s="204">
        <v>1.2143411930160084</v>
      </c>
      <c r="AZ299" s="43">
        <v>1</v>
      </c>
      <c r="BA299" s="43">
        <v>0.61936221599999997</v>
      </c>
      <c r="BB299" s="43"/>
      <c r="BC299" s="43"/>
      <c r="BD299" s="43" t="s">
        <v>14020</v>
      </c>
      <c r="BE299" s="43"/>
    </row>
    <row r="300" spans="1:57" x14ac:dyDescent="0.2">
      <c r="A300" s="119"/>
      <c r="B300" s="43">
        <v>1</v>
      </c>
      <c r="C300" s="43" t="s">
        <v>14538</v>
      </c>
      <c r="D300" s="119"/>
      <c r="E300" s="43"/>
      <c r="F300" s="43"/>
      <c r="G300" s="43" t="s">
        <v>13911</v>
      </c>
      <c r="H300" s="43" t="s">
        <v>8443</v>
      </c>
      <c r="I300" s="43" t="s">
        <v>14451</v>
      </c>
      <c r="J300" s="43" t="s">
        <v>14439</v>
      </c>
      <c r="K300" s="43"/>
      <c r="L300" s="43"/>
      <c r="M300" s="43"/>
      <c r="N300" s="204">
        <v>8.1745728832347115</v>
      </c>
      <c r="O300" s="43"/>
      <c r="P300" s="204">
        <v>0.16950084094426479</v>
      </c>
      <c r="T300" s="43"/>
      <c r="U300" s="43"/>
      <c r="V300" s="43"/>
      <c r="W300" s="43"/>
      <c r="X300" s="43"/>
      <c r="Y300" s="43"/>
      <c r="Z300" s="43"/>
      <c r="AA300" s="43"/>
      <c r="AB300" s="43"/>
      <c r="AC300" s="43"/>
      <c r="AD300" s="43"/>
      <c r="AH300" s="43"/>
      <c r="AI300" s="43"/>
      <c r="AJ300" s="43"/>
      <c r="AK300" s="43"/>
      <c r="AL300" s="204">
        <v>6.3603347513262607</v>
      </c>
      <c r="AM300" s="43"/>
      <c r="AN300" s="204">
        <v>0.36575112937267451</v>
      </c>
      <c r="AO300" s="43"/>
      <c r="AP300" s="43"/>
      <c r="AQ300" s="43"/>
      <c r="AR300" s="43"/>
      <c r="AS300" s="43"/>
      <c r="AT300" s="204">
        <v>29.049311230334592</v>
      </c>
      <c r="AU300" s="43"/>
      <c r="AV300" s="204">
        <v>1.0131389478273272</v>
      </c>
      <c r="AW300" s="204">
        <v>33.675575559316499</v>
      </c>
      <c r="AY300" s="204">
        <v>1.2143411930160084</v>
      </c>
      <c r="AZ300" s="43">
        <v>1</v>
      </c>
      <c r="BA300" s="43">
        <v>0.54149566800000004</v>
      </c>
      <c r="BB300" s="43"/>
      <c r="BC300" s="43"/>
      <c r="BD300" s="43" t="s">
        <v>14020</v>
      </c>
      <c r="BE300" s="43"/>
    </row>
    <row r="301" spans="1:57" x14ac:dyDescent="0.2">
      <c r="A301" s="119"/>
      <c r="B301" s="43">
        <v>1</v>
      </c>
      <c r="C301" s="43" t="s">
        <v>14538</v>
      </c>
      <c r="D301" s="119"/>
      <c r="E301" s="43"/>
      <c r="F301" s="43"/>
      <c r="G301" s="43" t="s">
        <v>13911</v>
      </c>
      <c r="H301" s="43" t="s">
        <v>8443</v>
      </c>
      <c r="I301" s="43" t="s">
        <v>14451</v>
      </c>
      <c r="J301" s="43" t="s">
        <v>14439</v>
      </c>
      <c r="K301" s="43"/>
      <c r="L301" s="43"/>
      <c r="M301" s="43"/>
      <c r="N301" s="204">
        <v>8.1745728832347115</v>
      </c>
      <c r="O301" s="43"/>
      <c r="P301" s="204">
        <v>0.16950084094426479</v>
      </c>
      <c r="T301" s="43"/>
      <c r="U301" s="43"/>
      <c r="V301" s="43"/>
      <c r="W301" s="43"/>
      <c r="X301" s="43"/>
      <c r="Y301" s="43"/>
      <c r="Z301" s="43"/>
      <c r="AA301" s="43"/>
      <c r="AB301" s="43"/>
      <c r="AC301" s="43"/>
      <c r="AD301" s="43"/>
      <c r="AH301" s="43"/>
      <c r="AI301" s="43"/>
      <c r="AJ301" s="43"/>
      <c r="AK301" s="43"/>
      <c r="AL301" s="204">
        <v>6.3603347513262607</v>
      </c>
      <c r="AM301" s="43"/>
      <c r="AN301" s="204">
        <v>0.36575112937267451</v>
      </c>
      <c r="AO301" s="43"/>
      <c r="AP301" s="43"/>
      <c r="AQ301" s="43"/>
      <c r="AR301" s="43"/>
      <c r="AS301" s="43"/>
      <c r="AT301" s="204">
        <v>29.049311230334592</v>
      </c>
      <c r="AU301" s="43"/>
      <c r="AV301" s="204">
        <v>1.0131389478273272</v>
      </c>
      <c r="AW301" s="204">
        <v>33.675575559316499</v>
      </c>
      <c r="AY301" s="204">
        <v>1.2143411930160084</v>
      </c>
      <c r="AZ301" s="43">
        <v>1</v>
      </c>
      <c r="BA301" s="43">
        <v>0.64432989699999998</v>
      </c>
      <c r="BB301" s="43"/>
      <c r="BC301" s="43"/>
      <c r="BD301" s="43" t="s">
        <v>14020</v>
      </c>
      <c r="BE301" s="43"/>
    </row>
    <row r="302" spans="1:57" x14ac:dyDescent="0.2">
      <c r="A302" s="119"/>
      <c r="B302" s="43">
        <v>1</v>
      </c>
      <c r="C302" s="43" t="s">
        <v>14538</v>
      </c>
      <c r="D302" s="119"/>
      <c r="E302" s="43"/>
      <c r="F302" s="43"/>
      <c r="G302" s="43" t="s">
        <v>13911</v>
      </c>
      <c r="H302" s="43" t="s">
        <v>8443</v>
      </c>
      <c r="I302" s="43" t="s">
        <v>14451</v>
      </c>
      <c r="J302" s="43" t="s">
        <v>14439</v>
      </c>
      <c r="K302" s="43"/>
      <c r="L302" s="43"/>
      <c r="M302" s="43"/>
      <c r="N302" s="204">
        <v>8.1745728832347115</v>
      </c>
      <c r="O302" s="43"/>
      <c r="P302" s="204">
        <v>0.16950084094426479</v>
      </c>
      <c r="T302" s="43"/>
      <c r="U302" s="43"/>
      <c r="V302" s="43"/>
      <c r="W302" s="43"/>
      <c r="X302" s="43"/>
      <c r="Y302" s="43"/>
      <c r="Z302" s="43"/>
      <c r="AA302" s="43"/>
      <c r="AB302" s="43"/>
      <c r="AC302" s="43"/>
      <c r="AD302" s="43"/>
      <c r="AH302" s="43"/>
      <c r="AI302" s="43"/>
      <c r="AJ302" s="43"/>
      <c r="AK302" s="43"/>
      <c r="AL302" s="204">
        <v>6.3603347513262607</v>
      </c>
      <c r="AM302" s="43"/>
      <c r="AN302" s="204">
        <v>0.36575112937267451</v>
      </c>
      <c r="AO302" s="43"/>
      <c r="AP302" s="43"/>
      <c r="AQ302" s="43"/>
      <c r="AR302" s="43"/>
      <c r="AS302" s="43"/>
      <c r="AT302" s="204">
        <v>29.049311230334592</v>
      </c>
      <c r="AU302" s="43"/>
      <c r="AV302" s="204">
        <v>1.0131389478273272</v>
      </c>
      <c r="AW302" s="204">
        <v>33.675575559316499</v>
      </c>
      <c r="AY302" s="204">
        <v>1.2143411930160084</v>
      </c>
      <c r="AZ302" s="43">
        <v>1</v>
      </c>
      <c r="BA302" s="43">
        <v>1.019021739</v>
      </c>
      <c r="BB302" s="43"/>
      <c r="BC302" s="43"/>
      <c r="BD302" s="43" t="s">
        <v>14020</v>
      </c>
      <c r="BE302" s="43"/>
    </row>
    <row r="303" spans="1:57" x14ac:dyDescent="0.2">
      <c r="A303" s="119"/>
      <c r="B303" s="43">
        <v>1</v>
      </c>
      <c r="C303" s="43" t="s">
        <v>14538</v>
      </c>
      <c r="D303" s="119"/>
      <c r="E303" s="43"/>
      <c r="F303" s="43"/>
      <c r="G303" s="43" t="s">
        <v>13911</v>
      </c>
      <c r="H303" s="43" t="s">
        <v>8443</v>
      </c>
      <c r="I303" s="43" t="s">
        <v>14451</v>
      </c>
      <c r="J303" s="43" t="s">
        <v>14439</v>
      </c>
      <c r="K303" s="43"/>
      <c r="L303" s="43"/>
      <c r="M303" s="43"/>
      <c r="N303" s="204">
        <v>8.1745728832347115</v>
      </c>
      <c r="O303" s="43"/>
      <c r="P303" s="204">
        <v>0.16950084094426479</v>
      </c>
      <c r="T303" s="43"/>
      <c r="U303" s="43"/>
      <c r="V303" s="43"/>
      <c r="W303" s="43"/>
      <c r="X303" s="43"/>
      <c r="Y303" s="43"/>
      <c r="Z303" s="43"/>
      <c r="AA303" s="43"/>
      <c r="AB303" s="43"/>
      <c r="AC303" s="43"/>
      <c r="AD303" s="43"/>
      <c r="AH303" s="43"/>
      <c r="AI303" s="43"/>
      <c r="AJ303" s="43"/>
      <c r="AK303" s="43"/>
      <c r="AL303" s="204">
        <v>6.3603347513262607</v>
      </c>
      <c r="AM303" s="43"/>
      <c r="AN303" s="204">
        <v>0.36575112937267451</v>
      </c>
      <c r="AO303" s="43"/>
      <c r="AP303" s="43"/>
      <c r="AQ303" s="43"/>
      <c r="AR303" s="43"/>
      <c r="AS303" s="43"/>
      <c r="AT303" s="204">
        <v>29.049311230334592</v>
      </c>
      <c r="AU303" s="43"/>
      <c r="AV303" s="204">
        <v>1.0131389478273272</v>
      </c>
      <c r="AW303" s="204">
        <v>33.675575559316499</v>
      </c>
      <c r="AY303" s="204">
        <v>1.2143411930160084</v>
      </c>
      <c r="AZ303" s="43">
        <v>1</v>
      </c>
      <c r="BA303" s="43">
        <v>0.69894878100000002</v>
      </c>
      <c r="BB303" s="43"/>
      <c r="BC303" s="43"/>
      <c r="BD303" s="43" t="s">
        <v>14020</v>
      </c>
      <c r="BE303" s="43"/>
    </row>
    <row r="304" spans="1:57" x14ac:dyDescent="0.2">
      <c r="A304" s="119"/>
      <c r="B304" s="43">
        <v>1</v>
      </c>
      <c r="C304" s="43" t="s">
        <v>14538</v>
      </c>
      <c r="D304" s="119"/>
      <c r="E304" s="43"/>
      <c r="F304" s="43"/>
      <c r="G304" s="43" t="s">
        <v>13911</v>
      </c>
      <c r="H304" s="43" t="s">
        <v>8443</v>
      </c>
      <c r="I304" s="43" t="s">
        <v>14451</v>
      </c>
      <c r="J304" s="43" t="s">
        <v>14439</v>
      </c>
      <c r="K304" s="43"/>
      <c r="L304" s="43"/>
      <c r="M304" s="43"/>
      <c r="N304" s="204">
        <v>8.1745728832347115</v>
      </c>
      <c r="O304" s="43"/>
      <c r="P304" s="204">
        <v>0.16950084094426479</v>
      </c>
      <c r="T304" s="43"/>
      <c r="U304" s="43"/>
      <c r="V304" s="43"/>
      <c r="W304" s="43"/>
      <c r="X304" s="43"/>
      <c r="Y304" s="43"/>
      <c r="Z304" s="43"/>
      <c r="AA304" s="43"/>
      <c r="AB304" s="43"/>
      <c r="AC304" s="43"/>
      <c r="AD304" s="43"/>
      <c r="AH304" s="43"/>
      <c r="AI304" s="43"/>
      <c r="AJ304" s="43"/>
      <c r="AK304" s="43"/>
      <c r="AL304" s="204">
        <v>6.3603347513262607</v>
      </c>
      <c r="AM304" s="43"/>
      <c r="AN304" s="204">
        <v>0.36575112937267451</v>
      </c>
      <c r="AO304" s="43"/>
      <c r="AP304" s="43"/>
      <c r="AQ304" s="43"/>
      <c r="AR304" s="43"/>
      <c r="AS304" s="43"/>
      <c r="AT304" s="204">
        <v>29.049311230334592</v>
      </c>
      <c r="AU304" s="43"/>
      <c r="AV304" s="204">
        <v>1.0131389478273272</v>
      </c>
      <c r="AW304" s="204">
        <v>33.675575559316499</v>
      </c>
      <c r="AY304" s="204">
        <v>1.2143411930160084</v>
      </c>
      <c r="AZ304" s="43">
        <v>1</v>
      </c>
      <c r="BA304" s="43">
        <v>0.76526707800000005</v>
      </c>
      <c r="BB304" s="43"/>
      <c r="BC304" s="43"/>
      <c r="BD304" s="43" t="s">
        <v>14020</v>
      </c>
      <c r="BE304" s="43"/>
    </row>
    <row r="305" spans="1:57" x14ac:dyDescent="0.2">
      <c r="A305" s="119"/>
      <c r="B305" s="43">
        <v>1</v>
      </c>
      <c r="C305" s="43" t="s">
        <v>14538</v>
      </c>
      <c r="D305" s="119"/>
      <c r="E305" s="43"/>
      <c r="F305" s="43"/>
      <c r="G305" s="43" t="s">
        <v>13911</v>
      </c>
      <c r="H305" s="43" t="s">
        <v>8443</v>
      </c>
      <c r="I305" s="43" t="s">
        <v>14451</v>
      </c>
      <c r="J305" s="43" t="s">
        <v>14439</v>
      </c>
      <c r="K305" s="43"/>
      <c r="L305" s="43"/>
      <c r="M305" s="43"/>
      <c r="N305" s="204">
        <v>8.1745728832347115</v>
      </c>
      <c r="O305" s="43"/>
      <c r="P305" s="204">
        <v>0.16950084094426479</v>
      </c>
      <c r="T305" s="43"/>
      <c r="U305" s="43"/>
      <c r="V305" s="43"/>
      <c r="W305" s="43"/>
      <c r="X305" s="43"/>
      <c r="Y305" s="43"/>
      <c r="Z305" s="43"/>
      <c r="AA305" s="43"/>
      <c r="AB305" s="43"/>
      <c r="AC305" s="43"/>
      <c r="AD305" s="43"/>
      <c r="AH305" s="43"/>
      <c r="AI305" s="43"/>
      <c r="AJ305" s="43"/>
      <c r="AK305" s="43"/>
      <c r="AL305" s="204">
        <v>6.3603347513262607</v>
      </c>
      <c r="AM305" s="43"/>
      <c r="AN305" s="204">
        <v>0.36575112937267451</v>
      </c>
      <c r="AO305" s="43"/>
      <c r="AP305" s="43"/>
      <c r="AQ305" s="43"/>
      <c r="AR305" s="43"/>
      <c r="AS305" s="43"/>
      <c r="AT305" s="204">
        <v>29.049311230334592</v>
      </c>
      <c r="AU305" s="43"/>
      <c r="AV305" s="204">
        <v>1.0131389478273272</v>
      </c>
      <c r="AW305" s="204">
        <v>33.675575559316499</v>
      </c>
      <c r="AY305" s="204">
        <v>1.2143411930160084</v>
      </c>
      <c r="AZ305" s="43">
        <v>1</v>
      </c>
      <c r="BA305" s="43">
        <v>0.83675006299999999</v>
      </c>
      <c r="BB305" s="43"/>
      <c r="BC305" s="43"/>
      <c r="BD305" s="43" t="s">
        <v>14020</v>
      </c>
      <c r="BE305" s="43"/>
    </row>
    <row r="306" spans="1:57" x14ac:dyDescent="0.2">
      <c r="A306" s="119"/>
      <c r="B306" s="43">
        <v>1</v>
      </c>
      <c r="C306" s="43" t="s">
        <v>14538</v>
      </c>
      <c r="D306" s="119"/>
      <c r="E306" s="43"/>
      <c r="F306" s="43"/>
      <c r="G306" s="43" t="s">
        <v>13911</v>
      </c>
      <c r="H306" s="43" t="s">
        <v>8443</v>
      </c>
      <c r="I306" s="43" t="s">
        <v>14451</v>
      </c>
      <c r="J306" s="43" t="s">
        <v>14439</v>
      </c>
      <c r="K306" s="43"/>
      <c r="L306" s="43"/>
      <c r="M306" s="43"/>
      <c r="N306" s="204">
        <v>8.1745728832347115</v>
      </c>
      <c r="O306" s="43"/>
      <c r="P306" s="204">
        <v>0.16950084094426479</v>
      </c>
      <c r="T306" s="43"/>
      <c r="U306" s="43"/>
      <c r="V306" s="43"/>
      <c r="W306" s="43"/>
      <c r="X306" s="43"/>
      <c r="Y306" s="43"/>
      <c r="Z306" s="43"/>
      <c r="AA306" s="43"/>
      <c r="AB306" s="43"/>
      <c r="AC306" s="43"/>
      <c r="AD306" s="43"/>
      <c r="AH306" s="43"/>
      <c r="AI306" s="43"/>
      <c r="AJ306" s="43"/>
      <c r="AK306" s="43"/>
      <c r="AL306" s="204">
        <v>6.3603347513262607</v>
      </c>
      <c r="AM306" s="43"/>
      <c r="AN306" s="204">
        <v>0.36575112937267451</v>
      </c>
      <c r="AO306" s="43"/>
      <c r="AP306" s="43"/>
      <c r="AQ306" s="43"/>
      <c r="AR306" s="43"/>
      <c r="AS306" s="43"/>
      <c r="AT306" s="204">
        <v>29.049311230334592</v>
      </c>
      <c r="AU306" s="43"/>
      <c r="AV306" s="204">
        <v>1.0131389478273272</v>
      </c>
      <c r="AW306" s="204">
        <v>33.675575559316499</v>
      </c>
      <c r="AY306" s="204">
        <v>1.2143411930160084</v>
      </c>
      <c r="AZ306" s="43">
        <v>1</v>
      </c>
      <c r="BA306" s="43">
        <v>0.67753687600000001</v>
      </c>
      <c r="BB306" s="43"/>
      <c r="BC306" s="43"/>
      <c r="BD306" s="43" t="s">
        <v>14020</v>
      </c>
      <c r="BE306" s="43"/>
    </row>
    <row r="307" spans="1:57" x14ac:dyDescent="0.2">
      <c r="A307" s="119"/>
      <c r="B307" s="43">
        <v>1</v>
      </c>
      <c r="C307" s="43" t="s">
        <v>14538</v>
      </c>
      <c r="D307" s="119"/>
      <c r="E307" s="43"/>
      <c r="F307" s="43"/>
      <c r="G307" s="43" t="s">
        <v>13911</v>
      </c>
      <c r="H307" s="43" t="s">
        <v>8443</v>
      </c>
      <c r="I307" s="43" t="s">
        <v>14451</v>
      </c>
      <c r="J307" s="43" t="s">
        <v>14439</v>
      </c>
      <c r="K307" s="43"/>
      <c r="L307" s="43"/>
      <c r="M307" s="43"/>
      <c r="N307" s="204">
        <v>8.1745728832347115</v>
      </c>
      <c r="O307" s="43"/>
      <c r="P307" s="204">
        <v>0.16950084094426479</v>
      </c>
      <c r="T307" s="43"/>
      <c r="U307" s="43"/>
      <c r="V307" s="43"/>
      <c r="W307" s="43"/>
      <c r="X307" s="43"/>
      <c r="Y307" s="43"/>
      <c r="Z307" s="43"/>
      <c r="AA307" s="43"/>
      <c r="AB307" s="43"/>
      <c r="AC307" s="43"/>
      <c r="AD307" s="43"/>
      <c r="AH307" s="43"/>
      <c r="AI307" s="43"/>
      <c r="AJ307" s="43"/>
      <c r="AK307" s="43"/>
      <c r="AL307" s="204">
        <v>6.3603347513262607</v>
      </c>
      <c r="AM307" s="43"/>
      <c r="AN307" s="204">
        <v>0.36575112937267451</v>
      </c>
      <c r="AO307" s="43"/>
      <c r="AP307" s="43"/>
      <c r="AQ307" s="43"/>
      <c r="AR307" s="43"/>
      <c r="AS307" s="43"/>
      <c r="AT307" s="204">
        <v>29.049311230334592</v>
      </c>
      <c r="AU307" s="43"/>
      <c r="AV307" s="204">
        <v>1.0131389478273272</v>
      </c>
      <c r="AW307" s="204">
        <v>33.675575559316499</v>
      </c>
      <c r="AY307" s="204">
        <v>1.2143411930160084</v>
      </c>
      <c r="AZ307" s="43">
        <v>1</v>
      </c>
      <c r="BA307" s="43">
        <v>0.38543643300000002</v>
      </c>
      <c r="BB307" s="43"/>
      <c r="BC307" s="43"/>
      <c r="BD307" s="43" t="s">
        <v>14020</v>
      </c>
      <c r="BE307" s="43"/>
    </row>
    <row r="308" spans="1:57" x14ac:dyDescent="0.2">
      <c r="A308" s="119"/>
      <c r="B308" s="43">
        <v>1</v>
      </c>
      <c r="C308" s="43" t="s">
        <v>14538</v>
      </c>
      <c r="D308" s="119"/>
      <c r="E308" s="43"/>
      <c r="F308" s="43"/>
      <c r="G308" s="43" t="s">
        <v>13911</v>
      </c>
      <c r="H308" s="43" t="s">
        <v>8443</v>
      </c>
      <c r="I308" s="43" t="s">
        <v>14451</v>
      </c>
      <c r="J308" s="43" t="s">
        <v>14439</v>
      </c>
      <c r="K308" s="43"/>
      <c r="L308" s="43"/>
      <c r="M308" s="43"/>
      <c r="N308" s="204">
        <v>8.1745728832347115</v>
      </c>
      <c r="O308" s="43"/>
      <c r="P308" s="204">
        <v>0.16950084094426479</v>
      </c>
      <c r="T308" s="43"/>
      <c r="U308" s="43"/>
      <c r="V308" s="43"/>
      <c r="W308" s="43"/>
      <c r="X308" s="43"/>
      <c r="Y308" s="43"/>
      <c r="Z308" s="43"/>
      <c r="AA308" s="43"/>
      <c r="AB308" s="43"/>
      <c r="AC308" s="43"/>
      <c r="AD308" s="43"/>
      <c r="AH308" s="43"/>
      <c r="AI308" s="43"/>
      <c r="AJ308" s="43"/>
      <c r="AK308" s="43"/>
      <c r="AL308" s="204">
        <v>6.3603347513262607</v>
      </c>
      <c r="AM308" s="43"/>
      <c r="AN308" s="204">
        <v>0.36575112937267451</v>
      </c>
      <c r="AO308" s="43"/>
      <c r="AP308" s="43"/>
      <c r="AQ308" s="43"/>
      <c r="AR308" s="43"/>
      <c r="AS308" s="43"/>
      <c r="AT308" s="204">
        <v>29.049311230334592</v>
      </c>
      <c r="AU308" s="43"/>
      <c r="AV308" s="204">
        <v>1.0131389478273272</v>
      </c>
      <c r="AW308" s="204">
        <v>33.675575559316499</v>
      </c>
      <c r="AY308" s="204">
        <v>1.2143411930160084</v>
      </c>
      <c r="AZ308" s="43">
        <v>1</v>
      </c>
      <c r="BA308" s="43">
        <v>0.26753659200000002</v>
      </c>
      <c r="BB308" s="43"/>
      <c r="BC308" s="43"/>
      <c r="BD308" s="43" t="s">
        <v>14020</v>
      </c>
      <c r="BE308" s="43"/>
    </row>
    <row r="309" spans="1:57" x14ac:dyDescent="0.2">
      <c r="A309" s="119"/>
      <c r="B309" s="43">
        <v>1</v>
      </c>
      <c r="C309" s="43" t="s">
        <v>14538</v>
      </c>
      <c r="D309" s="119"/>
      <c r="E309" s="43"/>
      <c r="F309" s="43"/>
      <c r="G309" s="43" t="s">
        <v>13911</v>
      </c>
      <c r="H309" s="43" t="s">
        <v>8443</v>
      </c>
      <c r="I309" s="43" t="s">
        <v>14451</v>
      </c>
      <c r="J309" s="43" t="s">
        <v>14439</v>
      </c>
      <c r="K309" s="43"/>
      <c r="L309" s="43"/>
      <c r="M309" s="43"/>
      <c r="N309" s="204">
        <v>8.1745728832347115</v>
      </c>
      <c r="O309" s="43"/>
      <c r="P309" s="204">
        <v>0.16950084094426479</v>
      </c>
      <c r="T309" s="43"/>
      <c r="U309" s="43"/>
      <c r="V309" s="43"/>
      <c r="W309" s="43"/>
      <c r="X309" s="43"/>
      <c r="Y309" s="43"/>
      <c r="Z309" s="43"/>
      <c r="AA309" s="43"/>
      <c r="AB309" s="43"/>
      <c r="AC309" s="43"/>
      <c r="AD309" s="43"/>
      <c r="AH309" s="43"/>
      <c r="AI309" s="43"/>
      <c r="AJ309" s="43"/>
      <c r="AK309" s="43"/>
      <c r="AL309" s="204">
        <v>6.3603347513262607</v>
      </c>
      <c r="AM309" s="43"/>
      <c r="AN309" s="204">
        <v>0.36575112937267451</v>
      </c>
      <c r="AO309" s="43"/>
      <c r="AP309" s="43"/>
      <c r="AQ309" s="43"/>
      <c r="AR309" s="43"/>
      <c r="AS309" s="43"/>
      <c r="AT309" s="204">
        <v>29.049311230334592</v>
      </c>
      <c r="AU309" s="43"/>
      <c r="AV309" s="204">
        <v>1.0131389478273272</v>
      </c>
      <c r="AW309" s="204">
        <v>33.675575559316499</v>
      </c>
      <c r="AY309" s="204">
        <v>1.2143411930160084</v>
      </c>
      <c r="AZ309" s="43">
        <v>1</v>
      </c>
      <c r="BA309" s="43">
        <v>0.38572806199999998</v>
      </c>
      <c r="BB309" s="43"/>
      <c r="BC309" s="43"/>
      <c r="BD309" s="43" t="s">
        <v>14020</v>
      </c>
      <c r="BE309" s="43"/>
    </row>
    <row r="310" spans="1:57" x14ac:dyDescent="0.2">
      <c r="A310" s="119"/>
      <c r="B310" s="43">
        <v>1</v>
      </c>
      <c r="C310" s="43" t="s">
        <v>14538</v>
      </c>
      <c r="D310" s="119"/>
      <c r="E310" s="43"/>
      <c r="F310" s="43"/>
      <c r="G310" s="43" t="s">
        <v>13911</v>
      </c>
      <c r="H310" s="43" t="s">
        <v>8443</v>
      </c>
      <c r="I310" s="43" t="s">
        <v>14451</v>
      </c>
      <c r="J310" s="43" t="s">
        <v>14439</v>
      </c>
      <c r="K310" s="43"/>
      <c r="L310" s="43"/>
      <c r="M310" s="43"/>
      <c r="N310" s="204">
        <v>8.1745728832347115</v>
      </c>
      <c r="O310" s="43"/>
      <c r="P310" s="204">
        <v>0.16950084094426479</v>
      </c>
      <c r="T310" s="43"/>
      <c r="U310" s="43"/>
      <c r="V310" s="43"/>
      <c r="W310" s="43"/>
      <c r="X310" s="43"/>
      <c r="Y310" s="43"/>
      <c r="Z310" s="43"/>
      <c r="AA310" s="43"/>
      <c r="AB310" s="43"/>
      <c r="AC310" s="43"/>
      <c r="AD310" s="43"/>
      <c r="AH310" s="43"/>
      <c r="AI310" s="43"/>
      <c r="AJ310" s="43"/>
      <c r="AK310" s="43"/>
      <c r="AL310" s="204">
        <v>6.3603347513262607</v>
      </c>
      <c r="AM310" s="43"/>
      <c r="AN310" s="204">
        <v>0.36575112937267451</v>
      </c>
      <c r="AO310" s="43"/>
      <c r="AP310" s="43"/>
      <c r="AQ310" s="43"/>
      <c r="AR310" s="43"/>
      <c r="AS310" s="43"/>
      <c r="AT310" s="204">
        <v>29.049311230334592</v>
      </c>
      <c r="AU310" s="43"/>
      <c r="AV310" s="204">
        <v>1.0131389478273272</v>
      </c>
      <c r="AW310" s="204">
        <v>33.675575559316499</v>
      </c>
      <c r="AY310" s="204">
        <v>1.2143411930160084</v>
      </c>
      <c r="AZ310" s="43">
        <v>1</v>
      </c>
      <c r="BA310" s="43">
        <v>0.22430325800000001</v>
      </c>
      <c r="BB310" s="43"/>
      <c r="BC310" s="43"/>
      <c r="BD310" s="43" t="s">
        <v>14020</v>
      </c>
      <c r="BE310" s="43"/>
    </row>
    <row r="311" spans="1:57" x14ac:dyDescent="0.2">
      <c r="A311" s="119"/>
      <c r="B311" s="43">
        <v>1</v>
      </c>
      <c r="C311" s="43" t="s">
        <v>14538</v>
      </c>
      <c r="D311" s="119"/>
      <c r="E311" s="43"/>
      <c r="F311" s="43"/>
      <c r="G311" s="43" t="s">
        <v>13911</v>
      </c>
      <c r="H311" s="43" t="s">
        <v>8443</v>
      </c>
      <c r="I311" s="43" t="s">
        <v>14451</v>
      </c>
      <c r="J311" s="43" t="s">
        <v>14439</v>
      </c>
      <c r="K311" s="43"/>
      <c r="L311" s="43"/>
      <c r="M311" s="43"/>
      <c r="N311" s="204">
        <v>8.1745728832347115</v>
      </c>
      <c r="O311" s="43"/>
      <c r="P311" s="204">
        <v>0.16950084094426479</v>
      </c>
      <c r="T311" s="43"/>
      <c r="U311" s="43"/>
      <c r="V311" s="43"/>
      <c r="W311" s="43"/>
      <c r="X311" s="43"/>
      <c r="Y311" s="43"/>
      <c r="Z311" s="43"/>
      <c r="AA311" s="43"/>
      <c r="AB311" s="43"/>
      <c r="AC311" s="43"/>
      <c r="AD311" s="43"/>
      <c r="AH311" s="43"/>
      <c r="AI311" s="43"/>
      <c r="AJ311" s="43"/>
      <c r="AK311" s="43"/>
      <c r="AL311" s="204">
        <v>6.3603347513262607</v>
      </c>
      <c r="AM311" s="43"/>
      <c r="AN311" s="204">
        <v>0.36575112937267451</v>
      </c>
      <c r="AO311" s="43"/>
      <c r="AP311" s="43"/>
      <c r="AQ311" s="43"/>
      <c r="AR311" s="43"/>
      <c r="AS311" s="43"/>
      <c r="AT311" s="204">
        <v>29.049311230334592</v>
      </c>
      <c r="AU311" s="43"/>
      <c r="AV311" s="204">
        <v>1.0131389478273272</v>
      </c>
      <c r="AW311" s="204">
        <v>33.675575559316499</v>
      </c>
      <c r="AY311" s="204">
        <v>1.2143411930160084</v>
      </c>
      <c r="AZ311" s="43">
        <v>1</v>
      </c>
      <c r="BA311" s="43">
        <v>0.26175518800000003</v>
      </c>
      <c r="BB311" s="43"/>
      <c r="BC311" s="43"/>
      <c r="BD311" s="43" t="s">
        <v>14020</v>
      </c>
      <c r="BE311" s="43"/>
    </row>
    <row r="312" spans="1:57" x14ac:dyDescent="0.2">
      <c r="A312" s="119"/>
      <c r="B312" s="43">
        <v>1</v>
      </c>
      <c r="C312" s="43" t="s">
        <v>14538</v>
      </c>
      <c r="D312" s="119"/>
      <c r="E312" s="43"/>
      <c r="F312" s="43"/>
      <c r="G312" s="43" t="s">
        <v>13911</v>
      </c>
      <c r="H312" s="43" t="s">
        <v>8443</v>
      </c>
      <c r="I312" s="43" t="s">
        <v>14451</v>
      </c>
      <c r="J312" s="43" t="s">
        <v>14439</v>
      </c>
      <c r="K312" s="43"/>
      <c r="L312" s="43"/>
      <c r="M312" s="43"/>
      <c r="N312" s="204">
        <v>8.1745728832347115</v>
      </c>
      <c r="O312" s="43"/>
      <c r="P312" s="204">
        <v>0.16950084094426479</v>
      </c>
      <c r="T312" s="43"/>
      <c r="U312" s="43"/>
      <c r="V312" s="43"/>
      <c r="W312" s="43"/>
      <c r="X312" s="43"/>
      <c r="Y312" s="43"/>
      <c r="Z312" s="43"/>
      <c r="AA312" s="43"/>
      <c r="AB312" s="43"/>
      <c r="AC312" s="43"/>
      <c r="AD312" s="43"/>
      <c r="AH312" s="43"/>
      <c r="AI312" s="43"/>
      <c r="AJ312" s="43"/>
      <c r="AK312" s="43"/>
      <c r="AL312" s="204">
        <v>6.3603347513262607</v>
      </c>
      <c r="AM312" s="43"/>
      <c r="AN312" s="204">
        <v>0.36575112937267451</v>
      </c>
      <c r="AO312" s="43"/>
      <c r="AP312" s="43"/>
      <c r="AQ312" s="43"/>
      <c r="AR312" s="43"/>
      <c r="AS312" s="43"/>
      <c r="AT312" s="204">
        <v>29.049311230334592</v>
      </c>
      <c r="AU312" s="43"/>
      <c r="AV312" s="204">
        <v>1.0131389478273272</v>
      </c>
      <c r="AW312" s="204">
        <v>33.675575559316499</v>
      </c>
      <c r="AY312" s="204">
        <v>1.2143411930160084</v>
      </c>
      <c r="AZ312" s="43">
        <v>1</v>
      </c>
      <c r="BA312" s="43">
        <v>0.187377236</v>
      </c>
      <c r="BB312" s="43"/>
      <c r="BC312" s="43"/>
      <c r="BD312" s="43" t="s">
        <v>14020</v>
      </c>
      <c r="BE312" s="43"/>
    </row>
    <row r="313" spans="1:57" x14ac:dyDescent="0.2">
      <c r="A313" s="119"/>
      <c r="B313" s="43">
        <v>1</v>
      </c>
      <c r="C313" s="43" t="s">
        <v>14538</v>
      </c>
      <c r="D313" s="119"/>
      <c r="E313" s="43"/>
      <c r="F313" s="43"/>
      <c r="G313" s="43" t="s">
        <v>13911</v>
      </c>
      <c r="H313" s="43" t="s">
        <v>8443</v>
      </c>
      <c r="I313" s="43" t="s">
        <v>14451</v>
      </c>
      <c r="J313" s="43" t="s">
        <v>14439</v>
      </c>
      <c r="K313" s="43"/>
      <c r="L313" s="43"/>
      <c r="M313" s="43"/>
      <c r="N313" s="204">
        <v>8.1745728832347115</v>
      </c>
      <c r="O313" s="43"/>
      <c r="P313" s="204">
        <v>0.16950084094426479</v>
      </c>
      <c r="T313" s="43"/>
      <c r="U313" s="43"/>
      <c r="V313" s="43"/>
      <c r="W313" s="43"/>
      <c r="X313" s="43"/>
      <c r="Y313" s="43"/>
      <c r="Z313" s="43"/>
      <c r="AA313" s="43"/>
      <c r="AB313" s="43"/>
      <c r="AC313" s="43"/>
      <c r="AD313" s="43"/>
      <c r="AH313" s="43"/>
      <c r="AI313" s="43"/>
      <c r="AJ313" s="43"/>
      <c r="AK313" s="43"/>
      <c r="AL313" s="204">
        <v>6.3603347513262607</v>
      </c>
      <c r="AM313" s="43"/>
      <c r="AN313" s="204">
        <v>0.36575112937267451</v>
      </c>
      <c r="AO313" s="43"/>
      <c r="AP313" s="43"/>
      <c r="AQ313" s="43"/>
      <c r="AR313" s="43"/>
      <c r="AS313" s="43"/>
      <c r="AT313" s="204">
        <v>29.049311230334592</v>
      </c>
      <c r="AU313" s="43"/>
      <c r="AV313" s="204">
        <v>1.0131389478273272</v>
      </c>
      <c r="AW313" s="204">
        <v>33.675575559316499</v>
      </c>
      <c r="AY313" s="204">
        <v>1.2143411930160084</v>
      </c>
      <c r="AZ313" s="43">
        <v>1</v>
      </c>
      <c r="BA313" s="43">
        <v>0.37767916200000001</v>
      </c>
      <c r="BB313" s="43"/>
      <c r="BC313" s="43"/>
      <c r="BD313" s="43" t="s">
        <v>14020</v>
      </c>
      <c r="BE313" s="43"/>
    </row>
    <row r="314" spans="1:57" x14ac:dyDescent="0.2">
      <c r="A314" s="119"/>
      <c r="B314" s="43">
        <v>1</v>
      </c>
      <c r="C314" s="43" t="s">
        <v>14538</v>
      </c>
      <c r="D314" s="119"/>
      <c r="E314" s="43"/>
      <c r="F314" s="43"/>
      <c r="G314" s="43" t="s">
        <v>13911</v>
      </c>
      <c r="H314" s="43" t="s">
        <v>8443</v>
      </c>
      <c r="I314" s="43" t="s">
        <v>14451</v>
      </c>
      <c r="J314" s="43" t="s">
        <v>14439</v>
      </c>
      <c r="K314" s="43"/>
      <c r="L314" s="43"/>
      <c r="M314" s="43"/>
      <c r="N314" s="204">
        <v>8.1745728832347115</v>
      </c>
      <c r="O314" s="43"/>
      <c r="P314" s="204">
        <v>0.16950084094426479</v>
      </c>
      <c r="T314" s="43"/>
      <c r="U314" s="43"/>
      <c r="V314" s="43"/>
      <c r="W314" s="43"/>
      <c r="X314" s="43"/>
      <c r="Y314" s="43"/>
      <c r="Z314" s="43"/>
      <c r="AA314" s="43"/>
      <c r="AB314" s="43"/>
      <c r="AC314" s="43"/>
      <c r="AD314" s="43"/>
      <c r="AH314" s="43"/>
      <c r="AI314" s="43"/>
      <c r="AJ314" s="43"/>
      <c r="AK314" s="43"/>
      <c r="AL314" s="204">
        <v>6.3603347513262607</v>
      </c>
      <c r="AM314" s="43"/>
      <c r="AN314" s="204">
        <v>0.36575112937267451</v>
      </c>
      <c r="AO314" s="43"/>
      <c r="AP314" s="43"/>
      <c r="AQ314" s="43"/>
      <c r="AR314" s="43"/>
      <c r="AS314" s="43"/>
      <c r="AT314" s="204">
        <v>29.049311230334592</v>
      </c>
      <c r="AU314" s="43"/>
      <c r="AV314" s="204">
        <v>1.0131389478273272</v>
      </c>
      <c r="AW314" s="204">
        <v>33.675575559316499</v>
      </c>
      <c r="AY314" s="204">
        <v>1.2143411930160084</v>
      </c>
      <c r="AZ314" s="43">
        <v>1</v>
      </c>
      <c r="BA314" s="43">
        <v>0.22607329200000001</v>
      </c>
      <c r="BB314" s="43"/>
      <c r="BC314" s="43"/>
      <c r="BD314" s="43" t="s">
        <v>14020</v>
      </c>
      <c r="BE314" s="43"/>
    </row>
    <row r="315" spans="1:57" x14ac:dyDescent="0.2">
      <c r="A315" s="119"/>
      <c r="B315" s="43">
        <v>1</v>
      </c>
      <c r="C315" s="43" t="s">
        <v>14538</v>
      </c>
      <c r="D315" s="119"/>
      <c r="E315" s="43"/>
      <c r="F315" s="43"/>
      <c r="G315" s="43" t="s">
        <v>13911</v>
      </c>
      <c r="H315" s="43" t="s">
        <v>8443</v>
      </c>
      <c r="I315" s="43" t="s">
        <v>14451</v>
      </c>
      <c r="J315" s="43" t="s">
        <v>14439</v>
      </c>
      <c r="K315" s="43"/>
      <c r="L315" s="43"/>
      <c r="M315" s="43"/>
      <c r="N315" s="204">
        <v>8.1745728832347115</v>
      </c>
      <c r="O315" s="43"/>
      <c r="P315" s="204">
        <v>0.16950084094426479</v>
      </c>
      <c r="T315" s="43"/>
      <c r="U315" s="43"/>
      <c r="V315" s="43"/>
      <c r="W315" s="43"/>
      <c r="X315" s="43"/>
      <c r="Y315" s="43"/>
      <c r="Z315" s="43"/>
      <c r="AA315" s="43"/>
      <c r="AB315" s="43"/>
      <c r="AC315" s="43"/>
      <c r="AD315" s="43"/>
      <c r="AH315" s="43"/>
      <c r="AI315" s="43"/>
      <c r="AJ315" s="43"/>
      <c r="AK315" s="43"/>
      <c r="AL315" s="204">
        <v>6.3603347513262607</v>
      </c>
      <c r="AM315" s="43"/>
      <c r="AN315" s="204">
        <v>0.36575112937267451</v>
      </c>
      <c r="AO315" s="43"/>
      <c r="AP315" s="43"/>
      <c r="AQ315" s="43"/>
      <c r="AR315" s="43"/>
      <c r="AS315" s="43"/>
      <c r="AT315" s="204">
        <v>29.049311230334592</v>
      </c>
      <c r="AU315" s="43"/>
      <c r="AV315" s="204">
        <v>1.0131389478273272</v>
      </c>
      <c r="AW315" s="204">
        <v>33.675575559316499</v>
      </c>
      <c r="AY315" s="204">
        <v>1.2143411930160084</v>
      </c>
      <c r="AZ315" s="43">
        <v>1</v>
      </c>
      <c r="BA315" s="43">
        <v>0.54149566800000004</v>
      </c>
      <c r="BB315" s="43"/>
      <c r="BC315" s="43"/>
      <c r="BD315" s="43" t="s">
        <v>14020</v>
      </c>
      <c r="BE315" s="43"/>
    </row>
    <row r="316" spans="1:57" x14ac:dyDescent="0.2">
      <c r="A316" s="119"/>
      <c r="B316" s="43">
        <v>1</v>
      </c>
      <c r="C316" s="43" t="s">
        <v>14538</v>
      </c>
      <c r="D316" s="119"/>
      <c r="E316" s="43"/>
      <c r="F316" s="43"/>
      <c r="G316" s="43" t="s">
        <v>13911</v>
      </c>
      <c r="H316" s="43" t="s">
        <v>8443</v>
      </c>
      <c r="I316" s="43" t="s">
        <v>14452</v>
      </c>
      <c r="J316" s="43" t="s">
        <v>14439</v>
      </c>
      <c r="K316" s="43">
        <v>386</v>
      </c>
      <c r="L316" s="43">
        <v>4</v>
      </c>
      <c r="N316" s="43"/>
      <c r="O316" s="43"/>
      <c r="P316" s="43"/>
      <c r="Q316" s="204">
        <v>8.0399999999999991</v>
      </c>
      <c r="R316" s="204">
        <v>4.0000000000000001E-3</v>
      </c>
      <c r="T316" s="204">
        <v>2134</v>
      </c>
      <c r="U316" s="204">
        <v>11</v>
      </c>
      <c r="W316" s="43">
        <v>1841</v>
      </c>
      <c r="X316" s="43">
        <v>3</v>
      </c>
      <c r="Z316" s="43"/>
      <c r="AA316" s="43"/>
      <c r="AB316" s="43"/>
      <c r="AC316" s="43">
        <v>5.21</v>
      </c>
      <c r="AD316" s="43"/>
      <c r="AE316" s="43">
        <v>0.06</v>
      </c>
      <c r="AF316" s="43"/>
      <c r="AG316" s="43"/>
      <c r="AH316" s="43"/>
      <c r="AI316" s="43"/>
      <c r="AJ316" s="43"/>
      <c r="AK316" s="43"/>
      <c r="AL316" s="43"/>
      <c r="AM316" s="43"/>
      <c r="AN316" s="43"/>
      <c r="AO316" s="204">
        <v>288</v>
      </c>
      <c r="AP316" s="204"/>
      <c r="AQ316" s="204">
        <v>5</v>
      </c>
      <c r="AR316" s="43"/>
      <c r="AS316" s="43"/>
      <c r="AT316" s="204">
        <v>29.2</v>
      </c>
      <c r="AU316" s="204">
        <v>0.1</v>
      </c>
      <c r="AW316" s="204">
        <v>32.200000000000003</v>
      </c>
      <c r="AX316" s="204">
        <v>0.16</v>
      </c>
      <c r="AY316" s="43"/>
      <c r="AZ316" s="43">
        <v>1</v>
      </c>
      <c r="BA316" s="43">
        <v>1.158301</v>
      </c>
      <c r="BB316" s="43"/>
      <c r="BC316" s="43"/>
      <c r="BD316" s="43" t="s">
        <v>14020</v>
      </c>
      <c r="BE316" s="43"/>
    </row>
    <row r="317" spans="1:57" x14ac:dyDescent="0.2">
      <c r="A317" s="119"/>
      <c r="B317" s="43">
        <v>1</v>
      </c>
      <c r="C317" s="43" t="s">
        <v>14538</v>
      </c>
      <c r="D317" s="119"/>
      <c r="E317" s="43"/>
      <c r="F317" s="43"/>
      <c r="G317" s="43" t="s">
        <v>13911</v>
      </c>
      <c r="H317" s="43" t="s">
        <v>8443</v>
      </c>
      <c r="I317" s="43" t="s">
        <v>14452</v>
      </c>
      <c r="J317" s="43" t="s">
        <v>14439</v>
      </c>
      <c r="K317" s="43">
        <v>386</v>
      </c>
      <c r="L317" s="43">
        <v>4</v>
      </c>
      <c r="N317" s="43"/>
      <c r="O317" s="43"/>
      <c r="P317" s="43"/>
      <c r="Q317" s="204">
        <v>8.0399999999999991</v>
      </c>
      <c r="R317" s="204">
        <v>4.0000000000000001E-3</v>
      </c>
      <c r="T317" s="204">
        <v>2134</v>
      </c>
      <c r="U317" s="204">
        <v>11</v>
      </c>
      <c r="W317" s="43">
        <v>1841</v>
      </c>
      <c r="X317" s="43">
        <v>3</v>
      </c>
      <c r="Z317" s="43"/>
      <c r="AA317" s="43"/>
      <c r="AB317" s="43"/>
      <c r="AC317" s="43">
        <v>5.21</v>
      </c>
      <c r="AD317" s="43"/>
      <c r="AE317" s="43">
        <v>0.06</v>
      </c>
      <c r="AF317" s="43"/>
      <c r="AG317" s="43"/>
      <c r="AH317" s="43"/>
      <c r="AI317" s="43"/>
      <c r="AJ317" s="43"/>
      <c r="AK317" s="43"/>
      <c r="AL317" s="43"/>
      <c r="AM317" s="43"/>
      <c r="AN317" s="43"/>
      <c r="AO317" s="204">
        <v>288</v>
      </c>
      <c r="AP317" s="204"/>
      <c r="AQ317" s="204">
        <v>5</v>
      </c>
      <c r="AR317" s="43"/>
      <c r="AS317" s="43"/>
      <c r="AT317" s="204">
        <v>29.2</v>
      </c>
      <c r="AU317" s="204">
        <v>0.1</v>
      </c>
      <c r="AW317" s="204">
        <v>32.200000000000003</v>
      </c>
      <c r="AX317" s="204">
        <v>0.16</v>
      </c>
      <c r="AY317" s="43"/>
      <c r="AZ317" s="43">
        <v>1</v>
      </c>
      <c r="BA317" s="43">
        <v>0.74682599999999999</v>
      </c>
      <c r="BB317" s="43"/>
      <c r="BC317" s="43"/>
      <c r="BD317" s="43" t="s">
        <v>14020</v>
      </c>
      <c r="BE317" s="43"/>
    </row>
    <row r="318" spans="1:57" x14ac:dyDescent="0.2">
      <c r="A318" s="119"/>
      <c r="B318" s="43">
        <v>1</v>
      </c>
      <c r="C318" s="43" t="s">
        <v>14538</v>
      </c>
      <c r="D318" s="119"/>
      <c r="E318" s="43"/>
      <c r="F318" s="43"/>
      <c r="G318" s="43" t="s">
        <v>13911</v>
      </c>
      <c r="H318" s="43" t="s">
        <v>8443</v>
      </c>
      <c r="I318" s="43" t="s">
        <v>14452</v>
      </c>
      <c r="J318" s="43" t="s">
        <v>14439</v>
      </c>
      <c r="K318" s="43">
        <v>386</v>
      </c>
      <c r="L318" s="43">
        <v>4</v>
      </c>
      <c r="N318" s="43"/>
      <c r="O318" s="43"/>
      <c r="P318" s="43"/>
      <c r="Q318" s="204">
        <v>8.0399999999999991</v>
      </c>
      <c r="R318" s="204">
        <v>4.0000000000000001E-3</v>
      </c>
      <c r="T318" s="204">
        <v>2134</v>
      </c>
      <c r="U318" s="204">
        <v>11</v>
      </c>
      <c r="W318" s="43">
        <v>1841</v>
      </c>
      <c r="X318" s="43">
        <v>3</v>
      </c>
      <c r="Z318" s="43"/>
      <c r="AA318" s="43"/>
      <c r="AB318" s="43"/>
      <c r="AC318" s="43">
        <v>5.21</v>
      </c>
      <c r="AD318" s="43"/>
      <c r="AE318" s="43">
        <v>0.06</v>
      </c>
      <c r="AF318" s="43"/>
      <c r="AG318" s="43"/>
      <c r="AH318" s="43"/>
      <c r="AI318" s="43"/>
      <c r="AJ318" s="43"/>
      <c r="AK318" s="43"/>
      <c r="AL318" s="43"/>
      <c r="AM318" s="43"/>
      <c r="AN318" s="43"/>
      <c r="AO318" s="204">
        <v>288</v>
      </c>
      <c r="AP318" s="204"/>
      <c r="AQ318" s="204">
        <v>5</v>
      </c>
      <c r="AR318" s="43"/>
      <c r="AS318" s="43"/>
      <c r="AT318" s="204">
        <v>29.2</v>
      </c>
      <c r="AU318" s="204">
        <v>0.1</v>
      </c>
      <c r="AW318" s="204">
        <v>32.200000000000003</v>
      </c>
      <c r="AX318" s="204">
        <v>0.16</v>
      </c>
      <c r="AY318" s="43"/>
      <c r="AZ318" s="43">
        <v>1</v>
      </c>
      <c r="BA318" s="43">
        <v>0.54814399999999996</v>
      </c>
      <c r="BB318" s="43"/>
      <c r="BC318" s="43"/>
      <c r="BD318" s="43" t="s">
        <v>14020</v>
      </c>
      <c r="BE318" s="43"/>
    </row>
    <row r="319" spans="1:57" x14ac:dyDescent="0.2">
      <c r="A319" s="119"/>
      <c r="B319" s="43">
        <v>1</v>
      </c>
      <c r="C319" s="43" t="s">
        <v>14538</v>
      </c>
      <c r="D319" s="119"/>
      <c r="E319" s="43"/>
      <c r="F319" s="43"/>
      <c r="G319" s="43" t="s">
        <v>13911</v>
      </c>
      <c r="H319" s="43" t="s">
        <v>8443</v>
      </c>
      <c r="I319" s="43" t="s">
        <v>14452</v>
      </c>
      <c r="J319" s="43" t="s">
        <v>14439</v>
      </c>
      <c r="K319" s="43">
        <v>386</v>
      </c>
      <c r="L319" s="43">
        <v>4</v>
      </c>
      <c r="N319" s="43"/>
      <c r="O319" s="43"/>
      <c r="P319" s="43"/>
      <c r="Q319" s="204">
        <v>8.0399999999999991</v>
      </c>
      <c r="R319" s="204">
        <v>4.0000000000000001E-3</v>
      </c>
      <c r="T319" s="204">
        <v>2134</v>
      </c>
      <c r="U319" s="204">
        <v>11</v>
      </c>
      <c r="W319" s="43">
        <v>1841</v>
      </c>
      <c r="X319" s="43">
        <v>3</v>
      </c>
      <c r="Z319" s="43"/>
      <c r="AA319" s="43"/>
      <c r="AB319" s="43"/>
      <c r="AC319" s="43">
        <v>5.21</v>
      </c>
      <c r="AD319" s="43"/>
      <c r="AE319" s="43">
        <v>0.06</v>
      </c>
      <c r="AF319" s="43"/>
      <c r="AG319" s="43"/>
      <c r="AH319" s="43"/>
      <c r="AI319" s="43"/>
      <c r="AJ319" s="43"/>
      <c r="AK319" s="43"/>
      <c r="AL319" s="43"/>
      <c r="AM319" s="43"/>
      <c r="AN319" s="43"/>
      <c r="AO319" s="204">
        <v>288</v>
      </c>
      <c r="AP319" s="204"/>
      <c r="AQ319" s="204">
        <v>5</v>
      </c>
      <c r="AR319" s="43"/>
      <c r="AS319" s="43"/>
      <c r="AT319" s="204">
        <v>29.2</v>
      </c>
      <c r="AU319" s="204">
        <v>0.1</v>
      </c>
      <c r="AW319" s="204">
        <v>32.200000000000003</v>
      </c>
      <c r="AX319" s="204">
        <v>0.16</v>
      </c>
      <c r="AY319" s="43"/>
      <c r="AZ319" s="43">
        <v>1</v>
      </c>
      <c r="BA319" s="43">
        <v>0.36606100000000003</v>
      </c>
      <c r="BB319" s="43"/>
      <c r="BC319" s="43"/>
      <c r="BD319" s="43" t="s">
        <v>14020</v>
      </c>
      <c r="BE319" s="43"/>
    </row>
    <row r="320" spans="1:57" x14ac:dyDescent="0.2">
      <c r="A320" s="119"/>
      <c r="B320" s="43">
        <v>1</v>
      </c>
      <c r="C320" s="43" t="s">
        <v>14538</v>
      </c>
      <c r="D320" s="119"/>
      <c r="E320" s="43"/>
      <c r="F320" s="43"/>
      <c r="G320" s="43" t="s">
        <v>13911</v>
      </c>
      <c r="H320" s="43" t="s">
        <v>8443</v>
      </c>
      <c r="I320" s="43" t="s">
        <v>14452</v>
      </c>
      <c r="J320" s="43" t="s">
        <v>14439</v>
      </c>
      <c r="K320" s="43">
        <v>386</v>
      </c>
      <c r="L320" s="43">
        <v>4</v>
      </c>
      <c r="N320" s="43"/>
      <c r="O320" s="43"/>
      <c r="P320" s="43"/>
      <c r="Q320" s="204">
        <v>8.0399999999999991</v>
      </c>
      <c r="R320" s="204">
        <v>4.0000000000000001E-3</v>
      </c>
      <c r="T320" s="204">
        <v>2134</v>
      </c>
      <c r="U320" s="204">
        <v>11</v>
      </c>
      <c r="W320" s="43">
        <v>1841</v>
      </c>
      <c r="X320" s="43">
        <v>3</v>
      </c>
      <c r="Z320" s="43"/>
      <c r="AA320" s="43"/>
      <c r="AB320" s="43"/>
      <c r="AC320" s="43">
        <v>5.21</v>
      </c>
      <c r="AD320" s="43"/>
      <c r="AE320" s="43">
        <v>0.06</v>
      </c>
      <c r="AF320" s="43"/>
      <c r="AG320" s="43"/>
      <c r="AH320" s="43"/>
      <c r="AI320" s="43"/>
      <c r="AJ320" s="43"/>
      <c r="AK320" s="43"/>
      <c r="AL320" s="43"/>
      <c r="AM320" s="43"/>
      <c r="AN320" s="43"/>
      <c r="AO320" s="204">
        <v>288</v>
      </c>
      <c r="AP320" s="204"/>
      <c r="AQ320" s="204">
        <v>5</v>
      </c>
      <c r="AR320" s="43"/>
      <c r="AS320" s="43"/>
      <c r="AT320" s="204">
        <v>29.2</v>
      </c>
      <c r="AU320" s="204">
        <v>0.1</v>
      </c>
      <c r="AW320" s="204">
        <v>32.200000000000003</v>
      </c>
      <c r="AX320" s="204">
        <v>0.16</v>
      </c>
      <c r="AY320" s="43"/>
      <c r="AZ320" s="43">
        <v>1</v>
      </c>
      <c r="BA320" s="43">
        <v>0.37443300000000002</v>
      </c>
      <c r="BB320" s="43"/>
      <c r="BC320" s="43"/>
      <c r="BD320" s="43" t="s">
        <v>14020</v>
      </c>
      <c r="BE320" s="43"/>
    </row>
    <row r="321" spans="1:57" x14ac:dyDescent="0.2">
      <c r="A321" s="119"/>
      <c r="B321" s="43">
        <v>1</v>
      </c>
      <c r="C321" s="43" t="s">
        <v>14538</v>
      </c>
      <c r="D321" s="119"/>
      <c r="E321" s="43"/>
      <c r="F321" s="43"/>
      <c r="G321" s="43" t="s">
        <v>13911</v>
      </c>
      <c r="H321" s="43" t="s">
        <v>8443</v>
      </c>
      <c r="I321" s="43" t="s">
        <v>14452</v>
      </c>
      <c r="J321" s="43" t="s">
        <v>14439</v>
      </c>
      <c r="K321" s="43">
        <v>386</v>
      </c>
      <c r="L321" s="43">
        <v>4</v>
      </c>
      <c r="N321" s="43"/>
      <c r="O321" s="43"/>
      <c r="P321" s="43"/>
      <c r="Q321" s="204">
        <v>8.0399999999999991</v>
      </c>
      <c r="R321" s="204">
        <v>4.0000000000000001E-3</v>
      </c>
      <c r="T321" s="204">
        <v>2134</v>
      </c>
      <c r="U321" s="204">
        <v>11</v>
      </c>
      <c r="W321" s="43">
        <v>1841</v>
      </c>
      <c r="X321" s="43">
        <v>3</v>
      </c>
      <c r="Z321" s="43"/>
      <c r="AA321" s="43"/>
      <c r="AB321" s="43"/>
      <c r="AC321" s="43">
        <v>5.21</v>
      </c>
      <c r="AD321" s="43"/>
      <c r="AE321" s="43">
        <v>0.06</v>
      </c>
      <c r="AF321" s="43"/>
      <c r="AG321" s="43"/>
      <c r="AH321" s="43"/>
      <c r="AI321" s="43"/>
      <c r="AJ321" s="43"/>
      <c r="AK321" s="43"/>
      <c r="AL321" s="43"/>
      <c r="AM321" s="43"/>
      <c r="AN321" s="43"/>
      <c r="AO321" s="204">
        <v>288</v>
      </c>
      <c r="AP321" s="204"/>
      <c r="AQ321" s="204">
        <v>5</v>
      </c>
      <c r="AR321" s="43"/>
      <c r="AS321" s="43"/>
      <c r="AT321" s="204">
        <v>29.2</v>
      </c>
      <c r="AU321" s="204">
        <v>0.1</v>
      </c>
      <c r="AW321" s="204">
        <v>32.200000000000003</v>
      </c>
      <c r="AX321" s="204">
        <v>0.16</v>
      </c>
      <c r="AY321" s="43"/>
      <c r="AZ321" s="43">
        <v>1</v>
      </c>
      <c r="BA321" s="43">
        <v>0.46168100000000001</v>
      </c>
      <c r="BB321" s="43"/>
      <c r="BC321" s="43"/>
      <c r="BD321" s="43" t="s">
        <v>14020</v>
      </c>
      <c r="BE321" s="43"/>
    </row>
    <row r="322" spans="1:57" x14ac:dyDescent="0.2">
      <c r="A322" s="119"/>
      <c r="B322" s="43">
        <v>1</v>
      </c>
      <c r="C322" s="43" t="s">
        <v>14538</v>
      </c>
      <c r="D322" s="119"/>
      <c r="E322" s="43"/>
      <c r="F322" s="43"/>
      <c r="G322" s="43" t="s">
        <v>13911</v>
      </c>
      <c r="H322" s="43" t="s">
        <v>8443</v>
      </c>
      <c r="I322" s="43" t="s">
        <v>14452</v>
      </c>
      <c r="J322" s="43" t="s">
        <v>14439</v>
      </c>
      <c r="K322" s="43">
        <v>918</v>
      </c>
      <c r="L322" s="43">
        <v>4</v>
      </c>
      <c r="N322" s="43"/>
      <c r="O322" s="43"/>
      <c r="P322" s="43"/>
      <c r="Q322" s="204">
        <v>8.0399999999999991</v>
      </c>
      <c r="R322" s="204">
        <v>4.0000000000000001E-3</v>
      </c>
      <c r="T322" s="204">
        <v>2134</v>
      </c>
      <c r="U322" s="204">
        <v>11</v>
      </c>
      <c r="W322" s="43">
        <v>1841</v>
      </c>
      <c r="X322" s="43">
        <v>6</v>
      </c>
      <c r="Z322" s="43"/>
      <c r="AA322" s="43"/>
      <c r="AB322" s="43"/>
      <c r="AC322" s="43">
        <v>2.68</v>
      </c>
      <c r="AD322" s="43"/>
      <c r="AE322" s="43">
        <v>0.03</v>
      </c>
      <c r="AF322" s="43"/>
      <c r="AG322" s="43"/>
      <c r="AH322" s="43"/>
      <c r="AI322" s="43"/>
      <c r="AJ322" s="43"/>
      <c r="AK322" s="43"/>
      <c r="AL322" s="43"/>
      <c r="AM322" s="43"/>
      <c r="AN322" s="43"/>
      <c r="AO322" s="204">
        <v>302</v>
      </c>
      <c r="AP322" s="204"/>
      <c r="AQ322" s="204">
        <v>6</v>
      </c>
      <c r="AR322" s="43"/>
      <c r="AS322" s="43"/>
      <c r="AT322" s="204">
        <v>29</v>
      </c>
      <c r="AU322" s="204">
        <v>0.1</v>
      </c>
      <c r="AW322" s="204">
        <v>32.200000000000003</v>
      </c>
      <c r="AX322" s="204">
        <v>0.16</v>
      </c>
      <c r="AY322" s="43"/>
      <c r="AZ322" s="43">
        <v>1</v>
      </c>
      <c r="BA322" s="43">
        <v>0.527254</v>
      </c>
      <c r="BB322" s="43"/>
      <c r="BC322" s="43"/>
      <c r="BD322" s="43" t="s">
        <v>14020</v>
      </c>
      <c r="BE322" s="43"/>
    </row>
    <row r="323" spans="1:57" x14ac:dyDescent="0.2">
      <c r="A323" s="119"/>
      <c r="B323" s="43">
        <v>1</v>
      </c>
      <c r="C323" s="43" t="s">
        <v>14538</v>
      </c>
      <c r="D323" s="119"/>
      <c r="E323" s="43"/>
      <c r="F323" s="43"/>
      <c r="G323" s="43" t="s">
        <v>13911</v>
      </c>
      <c r="H323" s="43" t="s">
        <v>8443</v>
      </c>
      <c r="I323" s="43" t="s">
        <v>14452</v>
      </c>
      <c r="J323" s="43" t="s">
        <v>14439</v>
      </c>
      <c r="K323" s="43">
        <v>918</v>
      </c>
      <c r="L323" s="43">
        <v>4</v>
      </c>
      <c r="N323" s="43"/>
      <c r="O323" s="43"/>
      <c r="P323" s="43"/>
      <c r="Q323" s="204">
        <v>8.0399999999999991</v>
      </c>
      <c r="R323" s="204">
        <v>4.0000000000000001E-3</v>
      </c>
      <c r="T323" s="204">
        <v>2134</v>
      </c>
      <c r="U323" s="204">
        <v>11</v>
      </c>
      <c r="W323" s="43">
        <v>1841</v>
      </c>
      <c r="X323" s="43">
        <v>6</v>
      </c>
      <c r="Z323" s="43"/>
      <c r="AA323" s="43"/>
      <c r="AB323" s="43"/>
      <c r="AC323" s="43">
        <v>2.68</v>
      </c>
      <c r="AD323" s="43"/>
      <c r="AE323" s="43">
        <v>0.03</v>
      </c>
      <c r="AF323" s="43"/>
      <c r="AG323" s="43"/>
      <c r="AH323" s="43"/>
      <c r="AI323" s="43"/>
      <c r="AJ323" s="43"/>
      <c r="AK323" s="43"/>
      <c r="AL323" s="43"/>
      <c r="AM323" s="43"/>
      <c r="AN323" s="43"/>
      <c r="AO323" s="204">
        <v>302</v>
      </c>
      <c r="AP323" s="204"/>
      <c r="AQ323" s="204">
        <v>6</v>
      </c>
      <c r="AR323" s="43"/>
      <c r="AS323" s="43"/>
      <c r="AT323" s="204">
        <v>29</v>
      </c>
      <c r="AU323" s="204">
        <v>0.1</v>
      </c>
      <c r="AW323" s="204">
        <v>32.200000000000003</v>
      </c>
      <c r="AX323" s="204">
        <v>0.16</v>
      </c>
      <c r="AY323" s="43"/>
      <c r="AZ323" s="43">
        <v>1</v>
      </c>
      <c r="BA323" s="43">
        <v>0.29156700000000002</v>
      </c>
      <c r="BB323" s="43"/>
      <c r="BC323" s="43"/>
      <c r="BD323" s="43" t="s">
        <v>14020</v>
      </c>
      <c r="BE323" s="43"/>
    </row>
    <row r="324" spans="1:57" x14ac:dyDescent="0.2">
      <c r="A324" s="119"/>
      <c r="B324" s="43">
        <v>1</v>
      </c>
      <c r="C324" s="43" t="s">
        <v>14538</v>
      </c>
      <c r="D324" s="119"/>
      <c r="E324" s="43"/>
      <c r="F324" s="43"/>
      <c r="G324" s="43" t="s">
        <v>13911</v>
      </c>
      <c r="H324" s="43" t="s">
        <v>8443</v>
      </c>
      <c r="I324" s="43" t="s">
        <v>14452</v>
      </c>
      <c r="J324" s="43" t="s">
        <v>14439</v>
      </c>
      <c r="K324" s="43">
        <v>918</v>
      </c>
      <c r="L324" s="43">
        <v>4</v>
      </c>
      <c r="N324" s="43"/>
      <c r="O324" s="43"/>
      <c r="P324" s="43"/>
      <c r="Q324" s="204">
        <v>8.0399999999999991</v>
      </c>
      <c r="R324" s="204">
        <v>4.0000000000000001E-3</v>
      </c>
      <c r="T324" s="204">
        <v>2134</v>
      </c>
      <c r="U324" s="204">
        <v>11</v>
      </c>
      <c r="W324" s="43">
        <v>1841</v>
      </c>
      <c r="X324" s="43">
        <v>6</v>
      </c>
      <c r="Z324" s="43"/>
      <c r="AA324" s="43"/>
      <c r="AB324" s="43"/>
      <c r="AC324" s="43">
        <v>2.68</v>
      </c>
      <c r="AD324" s="43"/>
      <c r="AE324" s="43">
        <v>0.03</v>
      </c>
      <c r="AF324" s="43"/>
      <c r="AG324" s="43"/>
      <c r="AH324" s="43"/>
      <c r="AI324" s="43"/>
      <c r="AJ324" s="43"/>
      <c r="AK324" s="43"/>
      <c r="AL324" s="43"/>
      <c r="AM324" s="43"/>
      <c r="AN324" s="43"/>
      <c r="AO324" s="204">
        <v>302</v>
      </c>
      <c r="AP324" s="204"/>
      <c r="AQ324" s="204">
        <v>6</v>
      </c>
      <c r="AR324" s="43"/>
      <c r="AS324" s="43"/>
      <c r="AT324" s="204">
        <v>29</v>
      </c>
      <c r="AU324" s="204">
        <v>0.1</v>
      </c>
      <c r="AW324" s="204">
        <v>32.200000000000003</v>
      </c>
      <c r="AX324" s="204">
        <v>0.16</v>
      </c>
      <c r="AY324" s="43"/>
      <c r="AZ324" s="43">
        <v>1</v>
      </c>
      <c r="BA324" s="43">
        <v>0.29778900000000003</v>
      </c>
      <c r="BB324" s="43"/>
      <c r="BC324" s="43"/>
      <c r="BD324" s="43" t="s">
        <v>14020</v>
      </c>
      <c r="BE324" s="43"/>
    </row>
    <row r="325" spans="1:57" x14ac:dyDescent="0.2">
      <c r="A325" s="119"/>
      <c r="B325" s="43">
        <v>1</v>
      </c>
      <c r="C325" s="43" t="s">
        <v>14538</v>
      </c>
      <c r="D325" s="119"/>
      <c r="E325" s="43"/>
      <c r="F325" s="43"/>
      <c r="G325" s="43" t="s">
        <v>13911</v>
      </c>
      <c r="H325" s="43" t="s">
        <v>8443</v>
      </c>
      <c r="I325" s="43" t="s">
        <v>14452</v>
      </c>
      <c r="J325" s="43" t="s">
        <v>14439</v>
      </c>
      <c r="K325" s="43">
        <v>815</v>
      </c>
      <c r="L325" s="43">
        <v>4</v>
      </c>
      <c r="N325" s="43"/>
      <c r="O325" s="43"/>
      <c r="P325" s="43"/>
      <c r="Q325" s="204">
        <v>8.0399999999999991</v>
      </c>
      <c r="R325" s="204">
        <v>4.0000000000000001E-3</v>
      </c>
      <c r="T325" s="204">
        <v>2134</v>
      </c>
      <c r="U325" s="204">
        <v>11</v>
      </c>
      <c r="W325" s="43">
        <v>1841</v>
      </c>
      <c r="X325" s="43">
        <v>5</v>
      </c>
      <c r="Z325" s="43"/>
      <c r="AA325" s="43"/>
      <c r="AB325" s="43"/>
      <c r="AC325" s="43">
        <v>3.02</v>
      </c>
      <c r="AD325" s="43"/>
      <c r="AE325" s="43">
        <v>0.03</v>
      </c>
      <c r="AF325" s="43"/>
      <c r="AG325" s="43"/>
      <c r="AH325" s="43"/>
      <c r="AI325" s="43"/>
      <c r="AJ325" s="43"/>
      <c r="AK325" s="43"/>
      <c r="AL325" s="43"/>
      <c r="AM325" s="43"/>
      <c r="AN325" s="43"/>
      <c r="AO325" s="204">
        <v>298</v>
      </c>
      <c r="AP325" s="204"/>
      <c r="AQ325" s="204">
        <v>4</v>
      </c>
      <c r="AR325" s="43"/>
      <c r="AS325" s="43"/>
      <c r="AT325" s="204">
        <v>28.9</v>
      </c>
      <c r="AU325" s="204">
        <v>0.1</v>
      </c>
      <c r="AW325" s="204">
        <v>32.200000000000003</v>
      </c>
      <c r="AX325" s="204">
        <v>0.16</v>
      </c>
      <c r="AY325" s="43"/>
      <c r="AZ325" s="43">
        <v>1</v>
      </c>
      <c r="BA325" s="43">
        <v>0.27043800000000001</v>
      </c>
      <c r="BB325" s="43"/>
      <c r="BC325" s="43"/>
      <c r="BD325" s="43" t="s">
        <v>14020</v>
      </c>
      <c r="BE325" s="43"/>
    </row>
    <row r="326" spans="1:57" x14ac:dyDescent="0.2">
      <c r="A326" s="119"/>
      <c r="B326" s="43">
        <v>1</v>
      </c>
      <c r="C326" s="43" t="s">
        <v>14538</v>
      </c>
      <c r="D326" s="119"/>
      <c r="E326" s="43"/>
      <c r="F326" s="43"/>
      <c r="G326" s="43" t="s">
        <v>13911</v>
      </c>
      <c r="H326" s="43" t="s">
        <v>8443</v>
      </c>
      <c r="I326" s="43" t="s">
        <v>14452</v>
      </c>
      <c r="J326" s="43" t="s">
        <v>14439</v>
      </c>
      <c r="K326" s="43">
        <v>815</v>
      </c>
      <c r="L326" s="43">
        <v>4</v>
      </c>
      <c r="N326" s="43"/>
      <c r="O326" s="43"/>
      <c r="P326" s="43"/>
      <c r="Q326" s="204">
        <v>8.0399999999999991</v>
      </c>
      <c r="R326" s="204">
        <v>4.0000000000000001E-3</v>
      </c>
      <c r="T326" s="204">
        <v>2134</v>
      </c>
      <c r="U326" s="204">
        <v>11</v>
      </c>
      <c r="W326" s="43">
        <v>1841</v>
      </c>
      <c r="X326" s="43">
        <v>5</v>
      </c>
      <c r="Z326" s="43"/>
      <c r="AA326" s="43"/>
      <c r="AB326" s="43"/>
      <c r="AC326" s="43">
        <v>3.02</v>
      </c>
      <c r="AD326" s="43"/>
      <c r="AE326" s="43">
        <v>0.03</v>
      </c>
      <c r="AF326" s="43"/>
      <c r="AG326" s="43"/>
      <c r="AH326" s="43"/>
      <c r="AI326" s="43"/>
      <c r="AJ326" s="43"/>
      <c r="AK326" s="43"/>
      <c r="AL326" s="43"/>
      <c r="AM326" s="43"/>
      <c r="AN326" s="43"/>
      <c r="AO326" s="204">
        <v>298</v>
      </c>
      <c r="AP326" s="204"/>
      <c r="AQ326" s="204">
        <v>4</v>
      </c>
      <c r="AR326" s="43"/>
      <c r="AS326" s="43"/>
      <c r="AT326" s="204">
        <v>28.9</v>
      </c>
      <c r="AU326" s="204">
        <v>0.1</v>
      </c>
      <c r="AW326" s="204">
        <v>32.200000000000003</v>
      </c>
      <c r="AX326" s="204">
        <v>0.16</v>
      </c>
      <c r="AY326" s="43"/>
      <c r="AZ326" s="43">
        <v>1</v>
      </c>
      <c r="BA326" s="43">
        <v>0.21768499999999999</v>
      </c>
      <c r="BB326" s="43"/>
      <c r="BC326" s="43"/>
      <c r="BD326" s="43" t="s">
        <v>14020</v>
      </c>
      <c r="BE326" s="43"/>
    </row>
    <row r="327" spans="1:57" x14ac:dyDescent="0.2">
      <c r="A327" s="119"/>
      <c r="B327" s="43">
        <v>1</v>
      </c>
      <c r="C327" s="43" t="s">
        <v>14538</v>
      </c>
      <c r="D327" s="119"/>
      <c r="E327" s="43"/>
      <c r="F327" s="43"/>
      <c r="G327" s="43" t="s">
        <v>13911</v>
      </c>
      <c r="H327" s="43" t="s">
        <v>8443</v>
      </c>
      <c r="I327" s="43" t="s">
        <v>14452</v>
      </c>
      <c r="J327" s="43" t="s">
        <v>14439</v>
      </c>
      <c r="K327" s="43">
        <v>815</v>
      </c>
      <c r="L327" s="43">
        <v>4</v>
      </c>
      <c r="N327" s="43"/>
      <c r="O327" s="43"/>
      <c r="P327" s="43"/>
      <c r="Q327" s="204">
        <v>8.0399999999999991</v>
      </c>
      <c r="R327" s="204">
        <v>4.0000000000000001E-3</v>
      </c>
      <c r="T327" s="204">
        <v>2134</v>
      </c>
      <c r="U327" s="204">
        <v>11</v>
      </c>
      <c r="W327" s="43">
        <v>1841</v>
      </c>
      <c r="X327" s="43">
        <v>5</v>
      </c>
      <c r="Z327" s="43"/>
      <c r="AA327" s="43"/>
      <c r="AB327" s="43"/>
      <c r="AC327" s="43">
        <v>3.02</v>
      </c>
      <c r="AD327" s="43"/>
      <c r="AE327" s="43">
        <v>0.03</v>
      </c>
      <c r="AF327" s="43"/>
      <c r="AG327" s="43"/>
      <c r="AH327" s="43"/>
      <c r="AI327" s="43"/>
      <c r="AJ327" s="43"/>
      <c r="AK327" s="43"/>
      <c r="AL327" s="43"/>
      <c r="AM327" s="43"/>
      <c r="AN327" s="43"/>
      <c r="AO327" s="204">
        <v>298</v>
      </c>
      <c r="AP327" s="204"/>
      <c r="AQ327" s="204">
        <v>4</v>
      </c>
      <c r="AR327" s="43"/>
      <c r="AS327" s="43"/>
      <c r="AT327" s="204">
        <v>28.9</v>
      </c>
      <c r="AU327" s="204">
        <v>0.1</v>
      </c>
      <c r="AW327" s="204">
        <v>32.200000000000003</v>
      </c>
      <c r="AX327" s="204">
        <v>0.16</v>
      </c>
      <c r="AY327" s="43"/>
      <c r="AZ327" s="43">
        <v>1</v>
      </c>
      <c r="BA327" s="43">
        <v>0.36666799999999999</v>
      </c>
      <c r="BB327" s="43"/>
      <c r="BC327" s="43"/>
      <c r="BD327" s="43" t="s">
        <v>14020</v>
      </c>
      <c r="BE327" s="43"/>
    </row>
    <row r="328" spans="1:57" x14ac:dyDescent="0.2">
      <c r="A328" s="119"/>
      <c r="B328" s="43">
        <v>1</v>
      </c>
      <c r="C328" s="43" t="s">
        <v>14538</v>
      </c>
      <c r="D328" s="119"/>
      <c r="E328" s="43"/>
      <c r="F328" s="43"/>
      <c r="G328" s="43" t="s">
        <v>13911</v>
      </c>
      <c r="H328" s="43" t="s">
        <v>8443</v>
      </c>
      <c r="I328" s="43" t="s">
        <v>14452</v>
      </c>
      <c r="J328" s="43" t="s">
        <v>14439</v>
      </c>
      <c r="K328" s="43">
        <v>386</v>
      </c>
      <c r="L328" s="43">
        <v>4</v>
      </c>
      <c r="N328" s="43"/>
      <c r="O328" s="43"/>
      <c r="P328" s="43"/>
      <c r="Q328" s="204">
        <v>8.0399999999999991</v>
      </c>
      <c r="R328" s="204">
        <v>4.0000000000000001E-3</v>
      </c>
      <c r="T328" s="204">
        <v>2134</v>
      </c>
      <c r="U328" s="204">
        <v>11</v>
      </c>
      <c r="W328" s="43">
        <v>1841</v>
      </c>
      <c r="X328" s="43">
        <v>3</v>
      </c>
      <c r="Z328" s="43"/>
      <c r="AA328" s="43"/>
      <c r="AB328" s="43"/>
      <c r="AC328" s="43">
        <v>5.21</v>
      </c>
      <c r="AD328" s="43"/>
      <c r="AE328" s="43">
        <v>0.06</v>
      </c>
      <c r="AF328" s="43"/>
      <c r="AG328" s="43"/>
      <c r="AH328" s="43"/>
      <c r="AI328" s="43"/>
      <c r="AJ328" s="43"/>
      <c r="AK328" s="43"/>
      <c r="AL328" s="43"/>
      <c r="AM328" s="43"/>
      <c r="AN328" s="43"/>
      <c r="AO328" s="204">
        <v>288</v>
      </c>
      <c r="AP328" s="204"/>
      <c r="AQ328" s="204">
        <v>5</v>
      </c>
      <c r="AR328" s="43"/>
      <c r="AS328" s="43"/>
      <c r="AT328" s="204">
        <v>29.2</v>
      </c>
      <c r="AU328" s="204">
        <v>0.1</v>
      </c>
      <c r="AW328" s="204">
        <v>32.200000000000003</v>
      </c>
      <c r="AX328" s="204">
        <v>0.16</v>
      </c>
      <c r="AY328" s="43"/>
      <c r="AZ328" s="43">
        <v>1</v>
      </c>
      <c r="BA328" s="43">
        <v>0.40359200000000001</v>
      </c>
      <c r="BB328" s="43"/>
      <c r="BC328" s="43"/>
      <c r="BD328" s="43" t="s">
        <v>14020</v>
      </c>
      <c r="BE328" s="43"/>
    </row>
    <row r="329" spans="1:57" x14ac:dyDescent="0.2">
      <c r="A329" s="119"/>
      <c r="B329" s="43">
        <v>1</v>
      </c>
      <c r="C329" s="43" t="s">
        <v>14538</v>
      </c>
      <c r="D329" s="119"/>
      <c r="E329" s="43"/>
      <c r="F329" s="43"/>
      <c r="G329" s="43" t="s">
        <v>13911</v>
      </c>
      <c r="H329" s="43" t="s">
        <v>8443</v>
      </c>
      <c r="I329" s="43" t="s">
        <v>14452</v>
      </c>
      <c r="J329" s="43" t="s">
        <v>14439</v>
      </c>
      <c r="K329" s="43">
        <v>386</v>
      </c>
      <c r="L329" s="43">
        <v>4</v>
      </c>
      <c r="N329" s="43"/>
      <c r="O329" s="43"/>
      <c r="P329" s="43"/>
      <c r="Q329" s="204">
        <v>8.0399999999999991</v>
      </c>
      <c r="R329" s="204">
        <v>4.0000000000000001E-3</v>
      </c>
      <c r="T329" s="204">
        <v>2134</v>
      </c>
      <c r="U329" s="204">
        <v>11</v>
      </c>
      <c r="W329" s="43">
        <v>1841</v>
      </c>
      <c r="X329" s="43">
        <v>3</v>
      </c>
      <c r="Z329" s="43"/>
      <c r="AA329" s="43"/>
      <c r="AB329" s="43"/>
      <c r="AC329" s="43">
        <v>5.21</v>
      </c>
      <c r="AD329" s="43"/>
      <c r="AE329" s="43">
        <v>0.06</v>
      </c>
      <c r="AF329" s="43"/>
      <c r="AG329" s="43"/>
      <c r="AH329" s="43"/>
      <c r="AI329" s="43"/>
      <c r="AJ329" s="43"/>
      <c r="AK329" s="43"/>
      <c r="AL329" s="43"/>
      <c r="AM329" s="43"/>
      <c r="AN329" s="43"/>
      <c r="AO329" s="204">
        <v>288</v>
      </c>
      <c r="AP329" s="204"/>
      <c r="AQ329" s="204">
        <v>5</v>
      </c>
      <c r="AR329" s="43"/>
      <c r="AS329" s="43"/>
      <c r="AT329" s="204">
        <v>29.2</v>
      </c>
      <c r="AU329" s="204">
        <v>0.1</v>
      </c>
      <c r="AW329" s="204">
        <v>32.200000000000003</v>
      </c>
      <c r="AX329" s="204">
        <v>0.16</v>
      </c>
      <c r="AY329" s="43"/>
      <c r="AZ329" s="43">
        <v>1</v>
      </c>
      <c r="BA329" s="43">
        <v>0.43430000000000002</v>
      </c>
      <c r="BB329" s="43"/>
      <c r="BC329" s="43"/>
      <c r="BD329" s="43" t="s">
        <v>14020</v>
      </c>
      <c r="BE329" s="43"/>
    </row>
    <row r="330" spans="1:57" x14ac:dyDescent="0.2">
      <c r="A330" s="119"/>
      <c r="B330" s="43">
        <v>1</v>
      </c>
      <c r="C330" s="43" t="s">
        <v>14538</v>
      </c>
      <c r="D330" s="119"/>
      <c r="E330" s="43"/>
      <c r="F330" s="43"/>
      <c r="G330" s="43" t="s">
        <v>13911</v>
      </c>
      <c r="H330" s="43" t="s">
        <v>8443</v>
      </c>
      <c r="I330" s="43" t="s">
        <v>14452</v>
      </c>
      <c r="J330" s="43" t="s">
        <v>14439</v>
      </c>
      <c r="K330" s="43">
        <v>386</v>
      </c>
      <c r="L330" s="43">
        <v>4</v>
      </c>
      <c r="N330" s="43"/>
      <c r="O330" s="43"/>
      <c r="P330" s="43"/>
      <c r="Q330" s="204">
        <v>8.0399999999999991</v>
      </c>
      <c r="R330" s="204">
        <v>4.0000000000000001E-3</v>
      </c>
      <c r="T330" s="204">
        <v>2134</v>
      </c>
      <c r="U330" s="204">
        <v>11</v>
      </c>
      <c r="W330" s="43">
        <v>1841</v>
      </c>
      <c r="X330" s="43">
        <v>3</v>
      </c>
      <c r="Z330" s="43"/>
      <c r="AA330" s="43"/>
      <c r="AB330" s="43"/>
      <c r="AC330" s="43">
        <v>5.21</v>
      </c>
      <c r="AD330" s="43"/>
      <c r="AE330" s="43">
        <v>0.06</v>
      </c>
      <c r="AF330" s="43"/>
      <c r="AG330" s="43"/>
      <c r="AH330" s="43"/>
      <c r="AI330" s="43"/>
      <c r="AJ330" s="43"/>
      <c r="AK330" s="43"/>
      <c r="AL330" s="43"/>
      <c r="AM330" s="43"/>
      <c r="AN330" s="43"/>
      <c r="AO330" s="204">
        <v>288</v>
      </c>
      <c r="AP330" s="204"/>
      <c r="AQ330" s="204">
        <v>5</v>
      </c>
      <c r="AR330" s="43"/>
      <c r="AS330" s="43"/>
      <c r="AT330" s="204">
        <v>29.2</v>
      </c>
      <c r="AU330" s="204">
        <v>0.1</v>
      </c>
      <c r="AW330" s="204">
        <v>32.200000000000003</v>
      </c>
      <c r="AX330" s="204">
        <v>0.16</v>
      </c>
      <c r="AY330" s="43"/>
      <c r="AZ330" s="43">
        <v>1</v>
      </c>
      <c r="BA330" s="43">
        <v>0.23300799999999999</v>
      </c>
      <c r="BB330" s="43"/>
      <c r="BC330" s="43"/>
      <c r="BD330" s="43" t="s">
        <v>14020</v>
      </c>
      <c r="BE330" s="43"/>
    </row>
    <row r="331" spans="1:57" x14ac:dyDescent="0.2">
      <c r="A331" s="119"/>
      <c r="B331" s="43">
        <v>1</v>
      </c>
      <c r="C331" s="43" t="s">
        <v>14538</v>
      </c>
      <c r="D331" s="119"/>
      <c r="E331" s="43"/>
      <c r="F331" s="43"/>
      <c r="G331" s="43" t="s">
        <v>13911</v>
      </c>
      <c r="H331" s="43" t="s">
        <v>8443</v>
      </c>
      <c r="I331" s="43" t="s">
        <v>14452</v>
      </c>
      <c r="J331" s="43" t="s">
        <v>14439</v>
      </c>
      <c r="K331" s="43">
        <v>386</v>
      </c>
      <c r="L331" s="43">
        <v>4</v>
      </c>
      <c r="N331" s="43"/>
      <c r="O331" s="43"/>
      <c r="P331" s="43"/>
      <c r="Q331" s="204">
        <v>8.0399999999999991</v>
      </c>
      <c r="R331" s="204">
        <v>4.0000000000000001E-3</v>
      </c>
      <c r="T331" s="204">
        <v>2134</v>
      </c>
      <c r="U331" s="204">
        <v>11</v>
      </c>
      <c r="W331" s="43">
        <v>1841</v>
      </c>
      <c r="X331" s="43">
        <v>3</v>
      </c>
      <c r="Z331" s="43"/>
      <c r="AA331" s="43"/>
      <c r="AB331" s="43"/>
      <c r="AC331" s="43">
        <v>5.21</v>
      </c>
      <c r="AD331" s="43"/>
      <c r="AE331" s="43">
        <v>0.06</v>
      </c>
      <c r="AF331" s="43"/>
      <c r="AG331" s="43"/>
      <c r="AH331" s="43"/>
      <c r="AI331" s="43"/>
      <c r="AJ331" s="43"/>
      <c r="AK331" s="43"/>
      <c r="AL331" s="43"/>
      <c r="AM331" s="43"/>
      <c r="AN331" s="43"/>
      <c r="AO331" s="204">
        <v>288</v>
      </c>
      <c r="AP331" s="204"/>
      <c r="AQ331" s="204">
        <v>5</v>
      </c>
      <c r="AR331" s="43"/>
      <c r="AS331" s="43"/>
      <c r="AT331" s="204">
        <v>29.2</v>
      </c>
      <c r="AU331" s="204">
        <v>0.1</v>
      </c>
      <c r="AW331" s="204">
        <v>32.200000000000003</v>
      </c>
      <c r="AX331" s="204">
        <v>0.16</v>
      </c>
      <c r="AY331" s="43"/>
      <c r="AZ331" s="43">
        <v>1</v>
      </c>
      <c r="BA331" s="43">
        <v>0.71968299999999996</v>
      </c>
      <c r="BB331" s="43"/>
      <c r="BC331" s="43"/>
      <c r="BD331" s="43" t="s">
        <v>14020</v>
      </c>
      <c r="BE331" s="43"/>
    </row>
    <row r="332" spans="1:57" x14ac:dyDescent="0.2">
      <c r="A332" s="119"/>
      <c r="B332" s="43">
        <v>1</v>
      </c>
      <c r="C332" s="43" t="s">
        <v>14538</v>
      </c>
      <c r="D332" s="119"/>
      <c r="E332" s="43"/>
      <c r="F332" s="43"/>
      <c r="G332" s="43" t="s">
        <v>13911</v>
      </c>
      <c r="H332" s="43" t="s">
        <v>8443</v>
      </c>
      <c r="I332" s="43" t="s">
        <v>14452</v>
      </c>
      <c r="J332" s="43" t="s">
        <v>14439</v>
      </c>
      <c r="K332" s="43">
        <v>386</v>
      </c>
      <c r="L332" s="43">
        <v>4</v>
      </c>
      <c r="N332" s="43"/>
      <c r="O332" s="43"/>
      <c r="P332" s="43"/>
      <c r="Q332" s="204">
        <v>8.0399999999999991</v>
      </c>
      <c r="R332" s="204">
        <v>4.0000000000000001E-3</v>
      </c>
      <c r="T332" s="204">
        <v>2134</v>
      </c>
      <c r="U332" s="204">
        <v>11</v>
      </c>
      <c r="W332" s="43">
        <v>1841</v>
      </c>
      <c r="X332" s="43">
        <v>3</v>
      </c>
      <c r="Z332" s="43"/>
      <c r="AA332" s="43"/>
      <c r="AB332" s="43"/>
      <c r="AC332" s="43">
        <v>5.21</v>
      </c>
      <c r="AD332" s="43"/>
      <c r="AE332" s="43">
        <v>0.06</v>
      </c>
      <c r="AF332" s="43"/>
      <c r="AG332" s="43"/>
      <c r="AH332" s="43"/>
      <c r="AI332" s="43"/>
      <c r="AJ332" s="43"/>
      <c r="AK332" s="43"/>
      <c r="AL332" s="43"/>
      <c r="AM332" s="43"/>
      <c r="AN332" s="43"/>
      <c r="AO332" s="204">
        <v>288</v>
      </c>
      <c r="AP332" s="204"/>
      <c r="AQ332" s="204">
        <v>5</v>
      </c>
      <c r="AR332" s="43"/>
      <c r="AS332" s="43"/>
      <c r="AT332" s="204">
        <v>29.2</v>
      </c>
      <c r="AU332" s="204">
        <v>0.1</v>
      </c>
      <c r="AW332" s="204">
        <v>32.200000000000003</v>
      </c>
      <c r="AX332" s="204">
        <v>0.16</v>
      </c>
      <c r="AY332" s="43"/>
      <c r="AZ332" s="43">
        <v>1</v>
      </c>
      <c r="BA332" s="43">
        <v>0.53161400000000003</v>
      </c>
      <c r="BB332" s="43"/>
      <c r="BC332" s="43"/>
      <c r="BD332" s="43" t="s">
        <v>14020</v>
      </c>
      <c r="BE332" s="43"/>
    </row>
    <row r="333" spans="1:57" x14ac:dyDescent="0.2">
      <c r="A333" s="119"/>
      <c r="B333" s="43">
        <v>1</v>
      </c>
      <c r="C333" s="43" t="s">
        <v>14538</v>
      </c>
      <c r="D333" s="119"/>
      <c r="E333" s="43"/>
      <c r="F333" s="43"/>
      <c r="G333" s="43" t="s">
        <v>13911</v>
      </c>
      <c r="H333" s="43" t="s">
        <v>8443</v>
      </c>
      <c r="I333" s="43" t="s">
        <v>14452</v>
      </c>
      <c r="J333" s="43" t="s">
        <v>14439</v>
      </c>
      <c r="K333" s="43">
        <v>386</v>
      </c>
      <c r="L333" s="43">
        <v>4</v>
      </c>
      <c r="N333" s="43"/>
      <c r="O333" s="43"/>
      <c r="P333" s="43"/>
      <c r="Q333" s="204">
        <v>8.0399999999999991</v>
      </c>
      <c r="R333" s="204">
        <v>4.0000000000000001E-3</v>
      </c>
      <c r="T333" s="204">
        <v>2134</v>
      </c>
      <c r="U333" s="204">
        <v>11</v>
      </c>
      <c r="W333" s="43">
        <v>1841</v>
      </c>
      <c r="X333" s="43">
        <v>3</v>
      </c>
      <c r="Z333" s="43"/>
      <c r="AA333" s="43"/>
      <c r="AB333" s="43"/>
      <c r="AC333" s="43">
        <v>5.21</v>
      </c>
      <c r="AD333" s="43"/>
      <c r="AE333" s="43">
        <v>0.06</v>
      </c>
      <c r="AF333" s="43"/>
      <c r="AG333" s="43"/>
      <c r="AH333" s="43"/>
      <c r="AI333" s="43"/>
      <c r="AJ333" s="43"/>
      <c r="AK333" s="43"/>
      <c r="AL333" s="43"/>
      <c r="AM333" s="43"/>
      <c r="AN333" s="43"/>
      <c r="AO333" s="204">
        <v>288</v>
      </c>
      <c r="AP333" s="204"/>
      <c r="AQ333" s="204">
        <v>5</v>
      </c>
      <c r="AR333" s="43"/>
      <c r="AS333" s="43"/>
      <c r="AT333" s="204">
        <v>29.2</v>
      </c>
      <c r="AU333" s="204">
        <v>0.1</v>
      </c>
      <c r="AW333" s="204">
        <v>32.200000000000003</v>
      </c>
      <c r="AX333" s="204">
        <v>0.16</v>
      </c>
      <c r="AY333" s="43"/>
      <c r="AZ333" s="43">
        <v>1</v>
      </c>
      <c r="BA333" s="43">
        <v>0.626355</v>
      </c>
      <c r="BB333" s="43"/>
      <c r="BC333" s="43"/>
      <c r="BD333" s="43" t="s">
        <v>14020</v>
      </c>
      <c r="BE333" s="43"/>
    </row>
    <row r="334" spans="1:57" x14ac:dyDescent="0.2">
      <c r="A334" s="119"/>
      <c r="B334" s="43">
        <v>1</v>
      </c>
      <c r="C334" s="43" t="s">
        <v>14538</v>
      </c>
      <c r="D334" s="119"/>
      <c r="E334" s="43"/>
      <c r="F334" s="43"/>
      <c r="G334" s="43" t="s">
        <v>13911</v>
      </c>
      <c r="H334" s="43" t="s">
        <v>8443</v>
      </c>
      <c r="I334" s="43" t="s">
        <v>14452</v>
      </c>
      <c r="J334" s="43" t="s">
        <v>14439</v>
      </c>
      <c r="K334" s="43">
        <v>1241</v>
      </c>
      <c r="L334" s="43">
        <v>4</v>
      </c>
      <c r="N334" s="43"/>
      <c r="O334" s="43"/>
      <c r="P334" s="43"/>
      <c r="Q334" s="204">
        <v>8.0399999999999991</v>
      </c>
      <c r="R334" s="204">
        <v>4.0000000000000001E-3</v>
      </c>
      <c r="T334" s="204">
        <v>2134</v>
      </c>
      <c r="U334" s="204">
        <v>11</v>
      </c>
      <c r="W334" s="43">
        <v>1841</v>
      </c>
      <c r="X334" s="43">
        <v>5</v>
      </c>
      <c r="Z334" s="43"/>
      <c r="AA334" s="43"/>
      <c r="AB334" s="43"/>
      <c r="AC334" s="43">
        <v>2.09</v>
      </c>
      <c r="AD334" s="43"/>
      <c r="AE334" s="43">
        <v>0.03</v>
      </c>
      <c r="AF334" s="43"/>
      <c r="AG334" s="43"/>
      <c r="AH334" s="43"/>
      <c r="AI334" s="43"/>
      <c r="AJ334" s="43"/>
      <c r="AK334" s="43"/>
      <c r="AL334" s="43"/>
      <c r="AM334" s="43"/>
      <c r="AN334" s="43"/>
      <c r="AO334" s="204">
        <v>280</v>
      </c>
      <c r="AP334" s="204"/>
      <c r="AQ334" s="204">
        <v>5</v>
      </c>
      <c r="AR334" s="43"/>
      <c r="AS334" s="43"/>
      <c r="AT334" s="204">
        <v>28.8</v>
      </c>
      <c r="AU334" s="204">
        <v>0.1</v>
      </c>
      <c r="AW334" s="204">
        <v>32.200000000000003</v>
      </c>
      <c r="AX334" s="204">
        <v>0.16</v>
      </c>
      <c r="AY334" s="43"/>
      <c r="AZ334" s="43">
        <v>1</v>
      </c>
      <c r="BA334" s="43">
        <v>0.22544400000000001</v>
      </c>
      <c r="BB334" s="43"/>
      <c r="BC334" s="43"/>
      <c r="BD334" s="43" t="s">
        <v>14020</v>
      </c>
      <c r="BE334" s="43"/>
    </row>
    <row r="335" spans="1:57" x14ac:dyDescent="0.2">
      <c r="A335" s="119"/>
      <c r="B335" s="43">
        <v>1</v>
      </c>
      <c r="C335" s="43" t="s">
        <v>14538</v>
      </c>
      <c r="D335" s="119"/>
      <c r="E335" s="43"/>
      <c r="F335" s="43"/>
      <c r="G335" s="43" t="s">
        <v>13911</v>
      </c>
      <c r="H335" s="43" t="s">
        <v>8443</v>
      </c>
      <c r="I335" s="43" t="s">
        <v>14452</v>
      </c>
      <c r="J335" s="43" t="s">
        <v>14439</v>
      </c>
      <c r="K335" s="43">
        <v>1241</v>
      </c>
      <c r="L335" s="43">
        <v>4</v>
      </c>
      <c r="N335" s="43"/>
      <c r="O335" s="43"/>
      <c r="P335" s="43"/>
      <c r="Q335" s="204">
        <v>8.0399999999999991</v>
      </c>
      <c r="R335" s="204">
        <v>4.0000000000000001E-3</v>
      </c>
      <c r="T335" s="204">
        <v>2134</v>
      </c>
      <c r="U335" s="204">
        <v>11</v>
      </c>
      <c r="W335" s="43">
        <v>1841</v>
      </c>
      <c r="X335" s="43">
        <v>5</v>
      </c>
      <c r="Z335" s="43"/>
      <c r="AA335" s="43"/>
      <c r="AB335" s="43"/>
      <c r="AC335" s="43">
        <v>2.09</v>
      </c>
      <c r="AD335" s="43"/>
      <c r="AE335" s="43">
        <v>0.03</v>
      </c>
      <c r="AF335" s="43"/>
      <c r="AG335" s="43"/>
      <c r="AH335" s="43"/>
      <c r="AI335" s="43"/>
      <c r="AJ335" s="43"/>
      <c r="AK335" s="43"/>
      <c r="AL335" s="43"/>
      <c r="AM335" s="43"/>
      <c r="AN335" s="43"/>
      <c r="AO335" s="204">
        <v>280</v>
      </c>
      <c r="AP335" s="204"/>
      <c r="AQ335" s="204">
        <v>5</v>
      </c>
      <c r="AR335" s="43"/>
      <c r="AS335" s="43"/>
      <c r="AT335" s="204">
        <v>28.8</v>
      </c>
      <c r="AU335" s="204">
        <v>0.1</v>
      </c>
      <c r="AW335" s="204">
        <v>32.200000000000003</v>
      </c>
      <c r="AX335" s="204">
        <v>0.16</v>
      </c>
      <c r="AY335" s="43"/>
      <c r="AZ335" s="43">
        <v>1</v>
      </c>
      <c r="BA335" s="43">
        <v>0.11967</v>
      </c>
      <c r="BB335" s="43"/>
      <c r="BC335" s="43"/>
      <c r="BD335" s="43" t="s">
        <v>14020</v>
      </c>
      <c r="BE335" s="43"/>
    </row>
    <row r="336" spans="1:57" x14ac:dyDescent="0.2">
      <c r="A336" s="119"/>
      <c r="B336" s="43">
        <v>1</v>
      </c>
      <c r="C336" s="43" t="s">
        <v>14538</v>
      </c>
      <c r="D336" s="119"/>
      <c r="E336" s="43"/>
      <c r="F336" s="43"/>
      <c r="G336" s="43" t="s">
        <v>13911</v>
      </c>
      <c r="H336" s="43" t="s">
        <v>8443</v>
      </c>
      <c r="I336" s="43" t="s">
        <v>14452</v>
      </c>
      <c r="J336" s="43" t="s">
        <v>14439</v>
      </c>
      <c r="K336" s="43">
        <v>1241</v>
      </c>
      <c r="L336" s="43">
        <v>4</v>
      </c>
      <c r="N336" s="43"/>
      <c r="O336" s="43"/>
      <c r="P336" s="43"/>
      <c r="Q336" s="204">
        <v>8.0399999999999991</v>
      </c>
      <c r="R336" s="204">
        <v>4.0000000000000001E-3</v>
      </c>
      <c r="T336" s="204">
        <v>2134</v>
      </c>
      <c r="U336" s="204">
        <v>11</v>
      </c>
      <c r="W336" s="43">
        <v>1841</v>
      </c>
      <c r="X336" s="43">
        <v>5</v>
      </c>
      <c r="Z336" s="43"/>
      <c r="AA336" s="43"/>
      <c r="AB336" s="43"/>
      <c r="AC336" s="43">
        <v>2.09</v>
      </c>
      <c r="AD336" s="43"/>
      <c r="AE336" s="43">
        <v>0.03</v>
      </c>
      <c r="AF336" s="43"/>
      <c r="AG336" s="43"/>
      <c r="AH336" s="43"/>
      <c r="AI336" s="43"/>
      <c r="AJ336" s="43"/>
      <c r="AK336" s="43"/>
      <c r="AL336" s="43"/>
      <c r="AM336" s="43"/>
      <c r="AN336" s="43"/>
      <c r="AO336" s="204">
        <v>280</v>
      </c>
      <c r="AP336" s="204"/>
      <c r="AQ336" s="204">
        <v>5</v>
      </c>
      <c r="AR336" s="43"/>
      <c r="AS336" s="43"/>
      <c r="AT336" s="204">
        <v>28.8</v>
      </c>
      <c r="AU336" s="204">
        <v>0.1</v>
      </c>
      <c r="AW336" s="204">
        <v>32.200000000000003</v>
      </c>
      <c r="AX336" s="204">
        <v>0.16</v>
      </c>
      <c r="AY336" s="43"/>
      <c r="AZ336" s="43">
        <v>1</v>
      </c>
      <c r="BA336" s="43">
        <v>0.44717600000000002</v>
      </c>
      <c r="BB336" s="43"/>
      <c r="BC336" s="43"/>
      <c r="BD336" s="43" t="s">
        <v>14020</v>
      </c>
      <c r="BE336" s="43"/>
    </row>
    <row r="337" spans="1:57" x14ac:dyDescent="0.2">
      <c r="A337" s="119"/>
      <c r="B337" s="43">
        <v>1</v>
      </c>
      <c r="C337" s="43" t="s">
        <v>14538</v>
      </c>
      <c r="D337" s="119"/>
      <c r="E337" s="43"/>
      <c r="F337" s="43"/>
      <c r="G337" s="43" t="s">
        <v>13911</v>
      </c>
      <c r="H337" s="43" t="s">
        <v>8443</v>
      </c>
      <c r="I337" s="43" t="s">
        <v>14452</v>
      </c>
      <c r="J337" s="43" t="s">
        <v>14439</v>
      </c>
      <c r="K337" s="43">
        <v>1241</v>
      </c>
      <c r="L337" s="43">
        <v>4</v>
      </c>
      <c r="N337" s="43"/>
      <c r="O337" s="43"/>
      <c r="P337" s="43"/>
      <c r="Q337" s="204">
        <v>8.0399999999999991</v>
      </c>
      <c r="R337" s="204">
        <v>4.0000000000000001E-3</v>
      </c>
      <c r="T337" s="204">
        <v>2134</v>
      </c>
      <c r="U337" s="204">
        <v>11</v>
      </c>
      <c r="W337" s="43">
        <v>1841</v>
      </c>
      <c r="X337" s="43">
        <v>5</v>
      </c>
      <c r="Z337" s="43"/>
      <c r="AA337" s="43"/>
      <c r="AB337" s="43"/>
      <c r="AC337" s="43">
        <v>2.09</v>
      </c>
      <c r="AD337" s="43"/>
      <c r="AE337" s="43">
        <v>0.03</v>
      </c>
      <c r="AF337" s="43"/>
      <c r="AG337" s="43"/>
      <c r="AH337" s="43"/>
      <c r="AI337" s="43"/>
      <c r="AJ337" s="43"/>
      <c r="AK337" s="43"/>
      <c r="AL337" s="43"/>
      <c r="AM337" s="43"/>
      <c r="AN337" s="43"/>
      <c r="AO337" s="204">
        <v>280</v>
      </c>
      <c r="AP337" s="204"/>
      <c r="AQ337" s="204">
        <v>5</v>
      </c>
      <c r="AR337" s="43"/>
      <c r="AS337" s="43"/>
      <c r="AT337" s="204">
        <v>28.8</v>
      </c>
      <c r="AU337" s="204">
        <v>0.1</v>
      </c>
      <c r="AW337" s="204">
        <v>32.200000000000003</v>
      </c>
      <c r="AX337" s="204">
        <v>0.16</v>
      </c>
      <c r="AY337" s="43"/>
      <c r="AZ337" s="43">
        <v>1</v>
      </c>
      <c r="BA337" s="43">
        <v>0.17888799999999999</v>
      </c>
      <c r="BB337" s="43"/>
      <c r="BC337" s="43"/>
      <c r="BD337" s="43" t="s">
        <v>14020</v>
      </c>
      <c r="BE337" s="43"/>
    </row>
    <row r="338" spans="1:57" x14ac:dyDescent="0.2">
      <c r="A338" s="119"/>
      <c r="B338" s="43">
        <v>1</v>
      </c>
      <c r="C338" s="43" t="s">
        <v>14538</v>
      </c>
      <c r="D338" s="119"/>
      <c r="E338" s="43"/>
      <c r="F338" s="43"/>
      <c r="G338" s="43" t="s">
        <v>13911</v>
      </c>
      <c r="H338" s="43" t="s">
        <v>8443</v>
      </c>
      <c r="I338" s="43" t="s">
        <v>14452</v>
      </c>
      <c r="J338" s="43" t="s">
        <v>14439</v>
      </c>
      <c r="K338" s="43">
        <v>1241</v>
      </c>
      <c r="L338" s="43">
        <v>4</v>
      </c>
      <c r="N338" s="43"/>
      <c r="O338" s="43"/>
      <c r="P338" s="43"/>
      <c r="Q338" s="204">
        <v>8.0399999999999991</v>
      </c>
      <c r="R338" s="204">
        <v>4.0000000000000001E-3</v>
      </c>
      <c r="T338" s="204">
        <v>2134</v>
      </c>
      <c r="U338" s="204">
        <v>11</v>
      </c>
      <c r="W338" s="43">
        <v>1841</v>
      </c>
      <c r="X338" s="43">
        <v>5</v>
      </c>
      <c r="Z338" s="43"/>
      <c r="AA338" s="43"/>
      <c r="AB338" s="43"/>
      <c r="AC338" s="43">
        <v>2.09</v>
      </c>
      <c r="AD338" s="43"/>
      <c r="AE338" s="43">
        <v>0.03</v>
      </c>
      <c r="AF338" s="43"/>
      <c r="AG338" s="43"/>
      <c r="AH338" s="43"/>
      <c r="AI338" s="43"/>
      <c r="AJ338" s="43"/>
      <c r="AK338" s="43"/>
      <c r="AL338" s="43"/>
      <c r="AM338" s="43"/>
      <c r="AN338" s="43"/>
      <c r="AO338" s="204">
        <v>280</v>
      </c>
      <c r="AP338" s="204"/>
      <c r="AQ338" s="204">
        <v>5</v>
      </c>
      <c r="AR338" s="43"/>
      <c r="AS338" s="43"/>
      <c r="AT338" s="204">
        <v>28.8</v>
      </c>
      <c r="AU338" s="204">
        <v>0.1</v>
      </c>
      <c r="AW338" s="204">
        <v>32.200000000000003</v>
      </c>
      <c r="AX338" s="204">
        <v>0.16</v>
      </c>
      <c r="AY338" s="43"/>
      <c r="AZ338" s="43">
        <v>1</v>
      </c>
      <c r="BA338" s="43">
        <v>0.16455500000000001</v>
      </c>
      <c r="BB338" s="43"/>
      <c r="BC338" s="43"/>
      <c r="BD338" s="43" t="s">
        <v>14020</v>
      </c>
      <c r="BE338" s="43"/>
    </row>
    <row r="339" spans="1:57" x14ac:dyDescent="0.2">
      <c r="A339" s="119"/>
      <c r="B339" s="43">
        <v>1</v>
      </c>
      <c r="C339" s="43" t="s">
        <v>14538</v>
      </c>
      <c r="D339" s="119"/>
      <c r="E339" s="43"/>
      <c r="F339" s="43"/>
      <c r="G339" s="43" t="s">
        <v>13911</v>
      </c>
      <c r="H339" s="43" t="s">
        <v>8443</v>
      </c>
      <c r="I339" s="43" t="s">
        <v>14452</v>
      </c>
      <c r="J339" s="43" t="s">
        <v>14439</v>
      </c>
      <c r="K339" s="43">
        <v>1241</v>
      </c>
      <c r="L339" s="43">
        <v>4</v>
      </c>
      <c r="N339" s="43"/>
      <c r="O339" s="43"/>
      <c r="P339" s="43"/>
      <c r="Q339" s="204">
        <v>8.0399999999999991</v>
      </c>
      <c r="R339" s="204">
        <v>4.0000000000000001E-3</v>
      </c>
      <c r="T339" s="204">
        <v>2134</v>
      </c>
      <c r="U339" s="204">
        <v>11</v>
      </c>
      <c r="W339" s="43">
        <v>1841</v>
      </c>
      <c r="X339" s="43">
        <v>5</v>
      </c>
      <c r="Z339" s="43"/>
      <c r="AA339" s="43"/>
      <c r="AB339" s="43"/>
      <c r="AC339" s="43">
        <v>2.09</v>
      </c>
      <c r="AD339" s="43"/>
      <c r="AE339" s="43">
        <v>0.03</v>
      </c>
      <c r="AF339" s="43"/>
      <c r="AG339" s="43"/>
      <c r="AH339" s="43"/>
      <c r="AI339" s="43"/>
      <c r="AJ339" s="43"/>
      <c r="AK339" s="43"/>
      <c r="AL339" s="43"/>
      <c r="AM339" s="43"/>
      <c r="AN339" s="43"/>
      <c r="AO339" s="204">
        <v>280</v>
      </c>
      <c r="AP339" s="204"/>
      <c r="AQ339" s="204">
        <v>5</v>
      </c>
      <c r="AR339" s="43"/>
      <c r="AS339" s="43"/>
      <c r="AT339" s="204">
        <v>28.8</v>
      </c>
      <c r="AU339" s="204">
        <v>0.1</v>
      </c>
      <c r="AW339" s="204">
        <v>32.200000000000003</v>
      </c>
      <c r="AX339" s="204">
        <v>0.16</v>
      </c>
      <c r="AY339" s="43"/>
      <c r="AZ339" s="43">
        <v>1</v>
      </c>
      <c r="BA339" s="43">
        <v>0.15722700000000001</v>
      </c>
      <c r="BB339" s="43"/>
      <c r="BC339" s="43"/>
      <c r="BD339" s="43" t="s">
        <v>14020</v>
      </c>
      <c r="BE339" s="43"/>
    </row>
    <row r="340" spans="1:57" x14ac:dyDescent="0.2">
      <c r="A340" s="119"/>
      <c r="B340" s="43">
        <v>1</v>
      </c>
      <c r="C340" s="43" t="s">
        <v>14538</v>
      </c>
      <c r="D340" s="119"/>
      <c r="E340" s="43"/>
      <c r="F340" s="43"/>
      <c r="G340" s="43" t="s">
        <v>13911</v>
      </c>
      <c r="H340" s="43" t="s">
        <v>8443</v>
      </c>
      <c r="I340" s="43" t="s">
        <v>14452</v>
      </c>
      <c r="J340" s="43" t="s">
        <v>14439</v>
      </c>
      <c r="K340" s="43">
        <v>918</v>
      </c>
      <c r="L340" s="43">
        <v>4</v>
      </c>
      <c r="N340" s="43"/>
      <c r="O340" s="43"/>
      <c r="P340" s="43"/>
      <c r="Q340" s="204">
        <v>8.0399999999999991</v>
      </c>
      <c r="R340" s="204">
        <v>4.0000000000000001E-3</v>
      </c>
      <c r="T340" s="204">
        <v>2134</v>
      </c>
      <c r="U340" s="204">
        <v>11</v>
      </c>
      <c r="W340" s="43">
        <v>1841</v>
      </c>
      <c r="X340" s="43">
        <v>6</v>
      </c>
      <c r="Z340" s="43"/>
      <c r="AA340" s="43"/>
      <c r="AB340" s="43"/>
      <c r="AC340" s="43">
        <v>2.68</v>
      </c>
      <c r="AD340" s="43"/>
      <c r="AE340" s="43">
        <v>0.03</v>
      </c>
      <c r="AF340" s="43"/>
      <c r="AG340" s="43"/>
      <c r="AH340" s="43"/>
      <c r="AI340" s="43"/>
      <c r="AJ340" s="43"/>
      <c r="AK340" s="43"/>
      <c r="AL340" s="43"/>
      <c r="AM340" s="43"/>
      <c r="AN340" s="43"/>
      <c r="AO340" s="204">
        <v>302</v>
      </c>
      <c r="AP340" s="204"/>
      <c r="AQ340" s="204">
        <v>6</v>
      </c>
      <c r="AR340" s="43"/>
      <c r="AS340" s="43"/>
      <c r="AT340" s="204">
        <v>29</v>
      </c>
      <c r="AU340" s="204">
        <v>0.1</v>
      </c>
      <c r="AW340" s="204">
        <v>32.200000000000003</v>
      </c>
      <c r="AX340" s="204">
        <v>0.16</v>
      </c>
      <c r="AY340" s="43"/>
      <c r="AZ340" s="43">
        <v>1</v>
      </c>
      <c r="BA340" s="43">
        <v>0.24529000000000001</v>
      </c>
      <c r="BB340" s="43"/>
      <c r="BC340" s="43"/>
      <c r="BD340" s="43" t="s">
        <v>14020</v>
      </c>
      <c r="BE340" s="43"/>
    </row>
    <row r="341" spans="1:57" x14ac:dyDescent="0.2">
      <c r="A341" s="119"/>
      <c r="B341" s="43">
        <v>1</v>
      </c>
      <c r="C341" s="43" t="s">
        <v>14538</v>
      </c>
      <c r="D341" s="119"/>
      <c r="E341" s="43"/>
      <c r="F341" s="43"/>
      <c r="G341" s="43" t="s">
        <v>13911</v>
      </c>
      <c r="H341" s="43" t="s">
        <v>8443</v>
      </c>
      <c r="I341" s="43" t="s">
        <v>14452</v>
      </c>
      <c r="J341" s="43" t="s">
        <v>14439</v>
      </c>
      <c r="K341" s="43">
        <v>918</v>
      </c>
      <c r="L341" s="43">
        <v>4</v>
      </c>
      <c r="N341" s="43"/>
      <c r="O341" s="43"/>
      <c r="P341" s="43"/>
      <c r="Q341" s="204">
        <v>8.0399999999999991</v>
      </c>
      <c r="R341" s="204">
        <v>4.0000000000000001E-3</v>
      </c>
      <c r="T341" s="204">
        <v>2134</v>
      </c>
      <c r="U341" s="204">
        <v>11</v>
      </c>
      <c r="W341" s="43">
        <v>1841</v>
      </c>
      <c r="X341" s="43">
        <v>6</v>
      </c>
      <c r="Z341" s="43"/>
      <c r="AA341" s="43"/>
      <c r="AB341" s="43"/>
      <c r="AC341" s="43">
        <v>2.68</v>
      </c>
      <c r="AD341" s="43"/>
      <c r="AE341" s="43">
        <v>0.03</v>
      </c>
      <c r="AF341" s="43"/>
      <c r="AG341" s="43"/>
      <c r="AH341" s="43"/>
      <c r="AI341" s="43"/>
      <c r="AJ341" s="43"/>
      <c r="AK341" s="43"/>
      <c r="AL341" s="43"/>
      <c r="AM341" s="43"/>
      <c r="AN341" s="43"/>
      <c r="AO341" s="204">
        <v>302</v>
      </c>
      <c r="AP341" s="204"/>
      <c r="AQ341" s="204">
        <v>6</v>
      </c>
      <c r="AR341" s="43"/>
      <c r="AS341" s="43"/>
      <c r="AT341" s="204">
        <v>29</v>
      </c>
      <c r="AU341" s="204">
        <v>0.1</v>
      </c>
      <c r="AW341" s="204">
        <v>32.200000000000003</v>
      </c>
      <c r="AX341" s="204">
        <v>0.16</v>
      </c>
      <c r="AY341" s="43"/>
      <c r="AZ341" s="43">
        <v>1</v>
      </c>
      <c r="BA341" s="43">
        <v>0.32430300000000001</v>
      </c>
      <c r="BB341" s="43"/>
      <c r="BC341" s="43"/>
      <c r="BD341" s="43" t="s">
        <v>14020</v>
      </c>
      <c r="BE341" s="43"/>
    </row>
    <row r="342" spans="1:57" x14ac:dyDescent="0.2">
      <c r="A342" s="119"/>
      <c r="B342" s="43">
        <v>1</v>
      </c>
      <c r="C342" s="43" t="s">
        <v>14538</v>
      </c>
      <c r="D342" s="119"/>
      <c r="E342" s="43"/>
      <c r="F342" s="43"/>
      <c r="G342" s="43" t="s">
        <v>13911</v>
      </c>
      <c r="H342" s="43" t="s">
        <v>8443</v>
      </c>
      <c r="I342" s="43" t="s">
        <v>14452</v>
      </c>
      <c r="J342" s="43" t="s">
        <v>14439</v>
      </c>
      <c r="K342" s="43">
        <v>918</v>
      </c>
      <c r="L342" s="43">
        <v>4</v>
      </c>
      <c r="N342" s="43"/>
      <c r="O342" s="43"/>
      <c r="P342" s="43"/>
      <c r="Q342" s="204">
        <v>8.0399999999999991</v>
      </c>
      <c r="R342" s="204">
        <v>4.0000000000000001E-3</v>
      </c>
      <c r="T342" s="204">
        <v>2134</v>
      </c>
      <c r="U342" s="204">
        <v>11</v>
      </c>
      <c r="W342" s="43">
        <v>1841</v>
      </c>
      <c r="X342" s="43">
        <v>6</v>
      </c>
      <c r="Z342" s="43"/>
      <c r="AA342" s="43"/>
      <c r="AB342" s="43"/>
      <c r="AC342" s="43">
        <v>2.68</v>
      </c>
      <c r="AD342" s="43"/>
      <c r="AE342" s="43">
        <v>0.03</v>
      </c>
      <c r="AF342" s="43"/>
      <c r="AG342" s="43"/>
      <c r="AH342" s="43"/>
      <c r="AI342" s="43"/>
      <c r="AJ342" s="43"/>
      <c r="AK342" s="43"/>
      <c r="AL342" s="43"/>
      <c r="AM342" s="43"/>
      <c r="AN342" s="43"/>
      <c r="AO342" s="204">
        <v>302</v>
      </c>
      <c r="AP342" s="204"/>
      <c r="AQ342" s="204">
        <v>6</v>
      </c>
      <c r="AR342" s="43"/>
      <c r="AS342" s="43"/>
      <c r="AT342" s="204">
        <v>29</v>
      </c>
      <c r="AU342" s="204">
        <v>0.1</v>
      </c>
      <c r="AW342" s="204">
        <v>32.200000000000003</v>
      </c>
      <c r="AX342" s="204">
        <v>0.16</v>
      </c>
      <c r="AY342" s="43"/>
      <c r="AZ342" s="43">
        <v>1</v>
      </c>
      <c r="BA342" s="43">
        <v>0.26753700000000002</v>
      </c>
      <c r="BB342" s="43"/>
      <c r="BC342" s="43"/>
      <c r="BD342" s="43" t="s">
        <v>14020</v>
      </c>
      <c r="BE342" s="43"/>
    </row>
    <row r="343" spans="1:57" x14ac:dyDescent="0.2">
      <c r="A343" s="119"/>
      <c r="B343" s="43">
        <v>1</v>
      </c>
      <c r="C343" s="43" t="s">
        <v>14538</v>
      </c>
      <c r="D343" s="119"/>
      <c r="E343" s="43"/>
      <c r="F343" s="43"/>
      <c r="G343" s="43" t="s">
        <v>13911</v>
      </c>
      <c r="H343" s="43" t="s">
        <v>8443</v>
      </c>
      <c r="I343" s="43" t="s">
        <v>14452</v>
      </c>
      <c r="J343" s="43" t="s">
        <v>14439</v>
      </c>
      <c r="K343" s="43">
        <v>815</v>
      </c>
      <c r="L343" s="43">
        <v>4</v>
      </c>
      <c r="N343" s="43"/>
      <c r="O343" s="43"/>
      <c r="P343" s="43"/>
      <c r="Q343" s="204">
        <v>8.0399999999999991</v>
      </c>
      <c r="R343" s="204">
        <v>4.0000000000000001E-3</v>
      </c>
      <c r="T343" s="204">
        <v>2134</v>
      </c>
      <c r="U343" s="204">
        <v>11</v>
      </c>
      <c r="W343" s="43">
        <v>1841</v>
      </c>
      <c r="X343" s="43">
        <v>5</v>
      </c>
      <c r="Z343" s="43"/>
      <c r="AA343" s="43"/>
      <c r="AB343" s="43"/>
      <c r="AC343" s="43">
        <v>3.02</v>
      </c>
      <c r="AD343" s="43"/>
      <c r="AE343" s="43">
        <v>0.03</v>
      </c>
      <c r="AF343" s="43"/>
      <c r="AG343" s="43"/>
      <c r="AH343" s="43"/>
      <c r="AI343" s="43"/>
      <c r="AJ343" s="43"/>
      <c r="AK343" s="43"/>
      <c r="AL343" s="43"/>
      <c r="AM343" s="43"/>
      <c r="AN343" s="43"/>
      <c r="AO343" s="204">
        <v>298</v>
      </c>
      <c r="AP343" s="204"/>
      <c r="AQ343" s="204">
        <v>4</v>
      </c>
      <c r="AR343" s="43"/>
      <c r="AS343" s="43"/>
      <c r="AT343" s="204">
        <v>28.9</v>
      </c>
      <c r="AU343" s="204">
        <v>0.1</v>
      </c>
      <c r="AW343" s="204">
        <v>32.200000000000003</v>
      </c>
      <c r="AX343" s="204">
        <v>0.16</v>
      </c>
      <c r="AY343" s="43"/>
      <c r="AZ343" s="43">
        <v>1</v>
      </c>
      <c r="BA343" s="43">
        <v>0.50048499999999996</v>
      </c>
      <c r="BB343" s="43"/>
      <c r="BC343" s="43"/>
      <c r="BD343" s="43" t="s">
        <v>14020</v>
      </c>
      <c r="BE343" s="43"/>
    </row>
    <row r="344" spans="1:57" x14ac:dyDescent="0.2">
      <c r="A344" s="119"/>
      <c r="B344" s="43">
        <v>1</v>
      </c>
      <c r="C344" s="43" t="s">
        <v>14538</v>
      </c>
      <c r="D344" s="119"/>
      <c r="E344" s="43"/>
      <c r="F344" s="43"/>
      <c r="G344" s="43" t="s">
        <v>13911</v>
      </c>
      <c r="H344" s="43" t="s">
        <v>8443</v>
      </c>
      <c r="I344" s="43" t="s">
        <v>14452</v>
      </c>
      <c r="J344" s="43" t="s">
        <v>14439</v>
      </c>
      <c r="K344" s="43">
        <v>815</v>
      </c>
      <c r="L344" s="43">
        <v>4</v>
      </c>
      <c r="N344" s="43"/>
      <c r="O344" s="43"/>
      <c r="P344" s="43"/>
      <c r="Q344" s="204">
        <v>8.0399999999999991</v>
      </c>
      <c r="R344" s="204">
        <v>4.0000000000000001E-3</v>
      </c>
      <c r="T344" s="204">
        <v>2134</v>
      </c>
      <c r="U344" s="204">
        <v>11</v>
      </c>
      <c r="W344" s="43">
        <v>1841</v>
      </c>
      <c r="X344" s="43">
        <v>5</v>
      </c>
      <c r="Z344" s="43"/>
      <c r="AA344" s="43"/>
      <c r="AB344" s="43"/>
      <c r="AC344" s="43">
        <v>3.02</v>
      </c>
      <c r="AD344" s="43"/>
      <c r="AE344" s="43">
        <v>0.03</v>
      </c>
      <c r="AF344" s="43"/>
      <c r="AG344" s="43"/>
      <c r="AH344" s="43"/>
      <c r="AI344" s="43"/>
      <c r="AJ344" s="43"/>
      <c r="AK344" s="43"/>
      <c r="AL344" s="43"/>
      <c r="AM344" s="43"/>
      <c r="AN344" s="43"/>
      <c r="AO344" s="204">
        <v>298</v>
      </c>
      <c r="AP344" s="204"/>
      <c r="AQ344" s="204">
        <v>4</v>
      </c>
      <c r="AR344" s="43"/>
      <c r="AS344" s="43"/>
      <c r="AT344" s="204">
        <v>28.9</v>
      </c>
      <c r="AU344" s="204">
        <v>0.1</v>
      </c>
      <c r="AW344" s="204">
        <v>32.200000000000003</v>
      </c>
      <c r="AX344" s="204">
        <v>0.16</v>
      </c>
      <c r="AY344" s="43"/>
      <c r="AZ344" s="43">
        <v>1</v>
      </c>
      <c r="BA344" s="43">
        <v>0.30346099999999998</v>
      </c>
      <c r="BB344" s="43"/>
      <c r="BC344" s="43"/>
      <c r="BD344" s="43" t="s">
        <v>14020</v>
      </c>
      <c r="BE344" s="43"/>
    </row>
    <row r="345" spans="1:57" x14ac:dyDescent="0.2">
      <c r="A345" s="119"/>
      <c r="B345" s="43">
        <v>1</v>
      </c>
      <c r="C345" s="43" t="s">
        <v>14538</v>
      </c>
      <c r="D345" s="119"/>
      <c r="E345" s="43"/>
      <c r="F345" s="43"/>
      <c r="G345" s="43" t="s">
        <v>13911</v>
      </c>
      <c r="H345" s="43" t="s">
        <v>8443</v>
      </c>
      <c r="I345" s="43" t="s">
        <v>14452</v>
      </c>
      <c r="J345" s="43" t="s">
        <v>14439</v>
      </c>
      <c r="K345" s="43">
        <v>815</v>
      </c>
      <c r="L345" s="43">
        <v>4</v>
      </c>
      <c r="N345" s="43"/>
      <c r="O345" s="43"/>
      <c r="P345" s="43"/>
      <c r="Q345" s="204">
        <v>8.0399999999999991</v>
      </c>
      <c r="R345" s="204">
        <v>4.0000000000000001E-3</v>
      </c>
      <c r="T345" s="204">
        <v>2134</v>
      </c>
      <c r="U345" s="204">
        <v>11</v>
      </c>
      <c r="W345" s="43">
        <v>1841</v>
      </c>
      <c r="X345" s="43">
        <v>5</v>
      </c>
      <c r="Z345" s="43"/>
      <c r="AA345" s="43"/>
      <c r="AB345" s="43"/>
      <c r="AC345" s="43">
        <v>3.02</v>
      </c>
      <c r="AD345" s="43"/>
      <c r="AE345" s="43">
        <v>0.03</v>
      </c>
      <c r="AF345" s="43"/>
      <c r="AG345" s="43"/>
      <c r="AH345" s="43"/>
      <c r="AI345" s="43"/>
      <c r="AJ345" s="43"/>
      <c r="AK345" s="43"/>
      <c r="AL345" s="43"/>
      <c r="AM345" s="43"/>
      <c r="AN345" s="43"/>
      <c r="AO345" s="204">
        <v>298</v>
      </c>
      <c r="AP345" s="204"/>
      <c r="AQ345" s="204">
        <v>4</v>
      </c>
      <c r="AR345" s="43"/>
      <c r="AS345" s="43"/>
      <c r="AT345" s="204">
        <v>28.9</v>
      </c>
      <c r="AU345" s="204">
        <v>0.1</v>
      </c>
      <c r="AW345" s="204">
        <v>32.200000000000003</v>
      </c>
      <c r="AX345" s="204">
        <v>0.16</v>
      </c>
      <c r="AY345" s="43"/>
      <c r="AZ345" s="43">
        <v>1</v>
      </c>
      <c r="BA345" s="43">
        <v>0.32564199999999999</v>
      </c>
      <c r="BB345" s="43"/>
      <c r="BC345" s="43"/>
      <c r="BD345" s="43" t="s">
        <v>14020</v>
      </c>
      <c r="BE345" s="43"/>
    </row>
    <row r="346" spans="1:57" x14ac:dyDescent="0.2">
      <c r="A346" s="119"/>
      <c r="B346" s="43">
        <v>1</v>
      </c>
      <c r="C346" s="43" t="s">
        <v>14538</v>
      </c>
      <c r="D346" s="119"/>
      <c r="E346" s="43"/>
      <c r="F346" s="43"/>
      <c r="G346" s="43" t="s">
        <v>13911</v>
      </c>
      <c r="H346" s="43" t="s">
        <v>8443</v>
      </c>
      <c r="I346" s="43" t="s">
        <v>14452</v>
      </c>
      <c r="J346" s="43" t="s">
        <v>14439</v>
      </c>
      <c r="K346" s="43">
        <v>918</v>
      </c>
      <c r="L346" s="43">
        <v>4</v>
      </c>
      <c r="N346" s="43"/>
      <c r="O346" s="43"/>
      <c r="P346" s="43"/>
      <c r="Q346" s="204">
        <v>8.0399999999999991</v>
      </c>
      <c r="R346" s="204">
        <v>4.0000000000000001E-3</v>
      </c>
      <c r="T346" s="204">
        <v>2134</v>
      </c>
      <c r="U346" s="204">
        <v>11</v>
      </c>
      <c r="W346" s="43">
        <v>1841</v>
      </c>
      <c r="X346" s="43">
        <v>6</v>
      </c>
      <c r="Z346" s="43"/>
      <c r="AA346" s="43"/>
      <c r="AB346" s="43"/>
      <c r="AC346" s="43">
        <v>2.68</v>
      </c>
      <c r="AD346" s="43"/>
      <c r="AE346" s="43">
        <v>0.03</v>
      </c>
      <c r="AF346" s="43"/>
      <c r="AG346" s="43"/>
      <c r="AH346" s="43"/>
      <c r="AI346" s="43"/>
      <c r="AJ346" s="43"/>
      <c r="AK346" s="43"/>
      <c r="AL346" s="43"/>
      <c r="AM346" s="43"/>
      <c r="AN346" s="43"/>
      <c r="AO346" s="204">
        <v>302</v>
      </c>
      <c r="AP346" s="204"/>
      <c r="AQ346" s="204">
        <v>6</v>
      </c>
      <c r="AR346" s="43"/>
      <c r="AS346" s="43"/>
      <c r="AT346" s="204">
        <v>29</v>
      </c>
      <c r="AU346" s="204">
        <v>0.1</v>
      </c>
      <c r="AW346" s="204">
        <v>32.200000000000003</v>
      </c>
      <c r="AX346" s="204">
        <v>0.16</v>
      </c>
      <c r="AY346" s="43"/>
      <c r="AZ346" s="43">
        <v>1</v>
      </c>
      <c r="BA346" s="43">
        <v>0.44285600000000003</v>
      </c>
      <c r="BB346" s="43"/>
      <c r="BC346" s="43"/>
      <c r="BD346" s="43" t="s">
        <v>14020</v>
      </c>
      <c r="BE346" s="43"/>
    </row>
    <row r="347" spans="1:57" x14ac:dyDescent="0.2">
      <c r="A347" s="119"/>
      <c r="B347" s="43">
        <v>1</v>
      </c>
      <c r="C347" s="43" t="s">
        <v>14538</v>
      </c>
      <c r="D347" s="119"/>
      <c r="E347" s="43"/>
      <c r="F347" s="43"/>
      <c r="G347" s="43" t="s">
        <v>13911</v>
      </c>
      <c r="H347" s="43" t="s">
        <v>8443</v>
      </c>
      <c r="I347" s="43" t="s">
        <v>14452</v>
      </c>
      <c r="J347" s="43" t="s">
        <v>14439</v>
      </c>
      <c r="K347" s="43">
        <v>918</v>
      </c>
      <c r="L347" s="43">
        <v>4</v>
      </c>
      <c r="N347" s="43"/>
      <c r="O347" s="43"/>
      <c r="P347" s="43"/>
      <c r="Q347" s="204">
        <v>8.0399999999999991</v>
      </c>
      <c r="R347" s="204">
        <v>4.0000000000000001E-3</v>
      </c>
      <c r="T347" s="204">
        <v>2134</v>
      </c>
      <c r="U347" s="204">
        <v>11</v>
      </c>
      <c r="W347" s="43">
        <v>1841</v>
      </c>
      <c r="X347" s="43">
        <v>6</v>
      </c>
      <c r="Z347" s="43"/>
      <c r="AA347" s="43"/>
      <c r="AB347" s="43"/>
      <c r="AC347" s="43">
        <v>2.68</v>
      </c>
      <c r="AD347" s="43"/>
      <c r="AE347" s="43">
        <v>0.03</v>
      </c>
      <c r="AF347" s="43"/>
      <c r="AG347" s="43"/>
      <c r="AH347" s="43"/>
      <c r="AI347" s="43"/>
      <c r="AJ347" s="43"/>
      <c r="AK347" s="43"/>
      <c r="AL347" s="43"/>
      <c r="AM347" s="43"/>
      <c r="AN347" s="43"/>
      <c r="AO347" s="204">
        <v>302</v>
      </c>
      <c r="AP347" s="204"/>
      <c r="AQ347" s="204">
        <v>6</v>
      </c>
      <c r="AR347" s="43"/>
      <c r="AS347" s="43"/>
      <c r="AT347" s="204">
        <v>29</v>
      </c>
      <c r="AU347" s="204">
        <v>0.1</v>
      </c>
      <c r="AW347" s="204">
        <v>32.200000000000003</v>
      </c>
      <c r="AX347" s="204">
        <v>0.16</v>
      </c>
      <c r="AY347" s="43"/>
      <c r="AZ347" s="43">
        <v>1</v>
      </c>
      <c r="BA347" s="43">
        <v>0.16677400000000001</v>
      </c>
      <c r="BB347" s="43"/>
      <c r="BC347" s="43"/>
      <c r="BD347" s="43" t="s">
        <v>14020</v>
      </c>
      <c r="BE347" s="43"/>
    </row>
    <row r="348" spans="1:57" x14ac:dyDescent="0.2">
      <c r="A348" s="119"/>
      <c r="B348" s="43">
        <v>1</v>
      </c>
      <c r="C348" s="43" t="s">
        <v>14538</v>
      </c>
      <c r="D348" s="119"/>
      <c r="E348" s="43"/>
      <c r="F348" s="43"/>
      <c r="G348" s="43" t="s">
        <v>13911</v>
      </c>
      <c r="H348" s="43" t="s">
        <v>8443</v>
      </c>
      <c r="I348" s="43" t="s">
        <v>14452</v>
      </c>
      <c r="J348" s="43" t="s">
        <v>14439</v>
      </c>
      <c r="K348" s="43">
        <v>918</v>
      </c>
      <c r="L348" s="43">
        <v>4</v>
      </c>
      <c r="N348" s="43"/>
      <c r="O348" s="43"/>
      <c r="P348" s="43"/>
      <c r="Q348" s="204">
        <v>8.0399999999999991</v>
      </c>
      <c r="R348" s="204">
        <v>4.0000000000000001E-3</v>
      </c>
      <c r="T348" s="204">
        <v>2134</v>
      </c>
      <c r="U348" s="204">
        <v>11</v>
      </c>
      <c r="W348" s="43">
        <v>1841</v>
      </c>
      <c r="X348" s="43">
        <v>6</v>
      </c>
      <c r="Z348" s="43"/>
      <c r="AA348" s="43"/>
      <c r="AB348" s="43"/>
      <c r="AC348" s="43">
        <v>2.68</v>
      </c>
      <c r="AD348" s="43"/>
      <c r="AE348" s="43">
        <v>0.03</v>
      </c>
      <c r="AF348" s="43"/>
      <c r="AG348" s="43"/>
      <c r="AH348" s="43"/>
      <c r="AI348" s="43"/>
      <c r="AJ348" s="43"/>
      <c r="AK348" s="43"/>
      <c r="AL348" s="43"/>
      <c r="AM348" s="43"/>
      <c r="AN348" s="43"/>
      <c r="AO348" s="204">
        <v>302</v>
      </c>
      <c r="AP348" s="204"/>
      <c r="AQ348" s="204">
        <v>6</v>
      </c>
      <c r="AR348" s="43"/>
      <c r="AS348" s="43"/>
      <c r="AT348" s="204">
        <v>29</v>
      </c>
      <c r="AU348" s="204">
        <v>0.1</v>
      </c>
      <c r="AW348" s="204">
        <v>32.200000000000003</v>
      </c>
      <c r="AX348" s="204">
        <v>0.16</v>
      </c>
      <c r="AY348" s="43"/>
      <c r="AZ348" s="43">
        <v>1</v>
      </c>
      <c r="BA348" s="43">
        <v>0.30581000000000003</v>
      </c>
      <c r="BB348" s="43"/>
      <c r="BC348" s="43"/>
      <c r="BD348" s="43" t="s">
        <v>14020</v>
      </c>
      <c r="BE348" s="43"/>
    </row>
    <row r="349" spans="1:57" x14ac:dyDescent="0.2">
      <c r="A349" s="119"/>
      <c r="B349" s="43">
        <v>1</v>
      </c>
      <c r="C349" s="43" t="s">
        <v>14538</v>
      </c>
      <c r="D349" s="119"/>
      <c r="E349" s="43"/>
      <c r="F349" s="43"/>
      <c r="G349" s="43" t="s">
        <v>13911</v>
      </c>
      <c r="H349" s="43" t="s">
        <v>8443</v>
      </c>
      <c r="I349" s="43" t="s">
        <v>14452</v>
      </c>
      <c r="J349" s="43" t="s">
        <v>14439</v>
      </c>
      <c r="K349" s="43">
        <v>1241</v>
      </c>
      <c r="L349" s="43">
        <v>4</v>
      </c>
      <c r="N349" s="43"/>
      <c r="O349" s="43"/>
      <c r="P349" s="43"/>
      <c r="Q349" s="204">
        <v>8.0399999999999991</v>
      </c>
      <c r="R349" s="204">
        <v>4.0000000000000001E-3</v>
      </c>
      <c r="T349" s="204">
        <v>2134</v>
      </c>
      <c r="U349" s="204">
        <v>11</v>
      </c>
      <c r="W349" s="43">
        <v>1841</v>
      </c>
      <c r="X349" s="43">
        <v>5</v>
      </c>
      <c r="Z349" s="43"/>
      <c r="AA349" s="43"/>
      <c r="AB349" s="43"/>
      <c r="AC349" s="43">
        <v>2.09</v>
      </c>
      <c r="AD349" s="43"/>
      <c r="AE349" s="43">
        <v>0.03</v>
      </c>
      <c r="AF349" s="43"/>
      <c r="AG349" s="43"/>
      <c r="AH349" s="43"/>
      <c r="AI349" s="43"/>
      <c r="AJ349" s="43"/>
      <c r="AK349" s="43"/>
      <c r="AL349" s="43"/>
      <c r="AM349" s="43"/>
      <c r="AN349" s="43"/>
      <c r="AO349" s="204">
        <v>280</v>
      </c>
      <c r="AP349" s="204"/>
      <c r="AQ349" s="204">
        <v>5</v>
      </c>
      <c r="AR349" s="43"/>
      <c r="AS349" s="43"/>
      <c r="AT349" s="204">
        <v>28.8</v>
      </c>
      <c r="AU349" s="204">
        <v>0.1</v>
      </c>
      <c r="AW349" s="204">
        <v>32.200000000000003</v>
      </c>
      <c r="AX349" s="204">
        <v>0.16</v>
      </c>
      <c r="AY349" s="43"/>
      <c r="AZ349" s="43">
        <v>1</v>
      </c>
      <c r="BA349" s="43">
        <v>0.36130000000000001</v>
      </c>
      <c r="BB349" s="43"/>
      <c r="BC349" s="43"/>
      <c r="BD349" s="43" t="s">
        <v>14020</v>
      </c>
      <c r="BE349" s="43"/>
    </row>
    <row r="350" spans="1:57" x14ac:dyDescent="0.2">
      <c r="A350" s="119"/>
      <c r="B350" s="43">
        <v>1</v>
      </c>
      <c r="C350" s="43" t="s">
        <v>14538</v>
      </c>
      <c r="D350" s="119"/>
      <c r="E350" s="43"/>
      <c r="F350" s="43"/>
      <c r="G350" s="43" t="s">
        <v>13911</v>
      </c>
      <c r="H350" s="43" t="s">
        <v>8443</v>
      </c>
      <c r="I350" s="43" t="s">
        <v>14452</v>
      </c>
      <c r="J350" s="43" t="s">
        <v>14439</v>
      </c>
      <c r="K350" s="43">
        <v>1241</v>
      </c>
      <c r="L350" s="43">
        <v>4</v>
      </c>
      <c r="N350" s="43"/>
      <c r="O350" s="43"/>
      <c r="P350" s="43"/>
      <c r="Q350" s="204">
        <v>8.0399999999999991</v>
      </c>
      <c r="R350" s="204">
        <v>4.0000000000000001E-3</v>
      </c>
      <c r="T350" s="204">
        <v>2134</v>
      </c>
      <c r="U350" s="204">
        <v>11</v>
      </c>
      <c r="W350" s="43">
        <v>1841</v>
      </c>
      <c r="X350" s="43">
        <v>5</v>
      </c>
      <c r="Z350" s="43"/>
      <c r="AA350" s="43"/>
      <c r="AB350" s="43"/>
      <c r="AC350" s="43">
        <v>2.09</v>
      </c>
      <c r="AD350" s="43"/>
      <c r="AE350" s="43">
        <v>0.03</v>
      </c>
      <c r="AF350" s="43"/>
      <c r="AG350" s="43"/>
      <c r="AH350" s="43"/>
      <c r="AI350" s="43"/>
      <c r="AJ350" s="43"/>
      <c r="AK350" s="43"/>
      <c r="AL350" s="43"/>
      <c r="AM350" s="43"/>
      <c r="AN350" s="43"/>
      <c r="AO350" s="204">
        <v>280</v>
      </c>
      <c r="AP350" s="204"/>
      <c r="AQ350" s="204">
        <v>5</v>
      </c>
      <c r="AR350" s="43"/>
      <c r="AS350" s="43"/>
      <c r="AT350" s="204">
        <v>28.8</v>
      </c>
      <c r="AU350" s="204">
        <v>0.1</v>
      </c>
      <c r="AW350" s="204">
        <v>32.200000000000003</v>
      </c>
      <c r="AX350" s="204">
        <v>0.16</v>
      </c>
      <c r="AY350" s="43"/>
      <c r="AZ350" s="43">
        <v>1</v>
      </c>
      <c r="BA350" s="64">
        <v>4.0800000000000003E-2</v>
      </c>
      <c r="BB350" s="64"/>
      <c r="BC350" s="43"/>
      <c r="BD350" s="43" t="s">
        <v>14020</v>
      </c>
      <c r="BE350" s="43"/>
    </row>
    <row r="351" spans="1:57" x14ac:dyDescent="0.2">
      <c r="A351" s="119"/>
      <c r="B351" s="43">
        <v>1</v>
      </c>
      <c r="C351" s="43" t="s">
        <v>14538</v>
      </c>
      <c r="D351" s="119"/>
      <c r="E351" s="43"/>
      <c r="F351" s="43"/>
      <c r="G351" s="43" t="s">
        <v>13911</v>
      </c>
      <c r="H351" s="43" t="s">
        <v>8443</v>
      </c>
      <c r="I351" s="43" t="s">
        <v>14452</v>
      </c>
      <c r="J351" s="43" t="s">
        <v>14439</v>
      </c>
      <c r="K351" s="43">
        <v>1241</v>
      </c>
      <c r="L351" s="43">
        <v>4</v>
      </c>
      <c r="N351" s="43"/>
      <c r="O351" s="43"/>
      <c r="P351" s="43"/>
      <c r="Q351" s="204">
        <v>8.0399999999999991</v>
      </c>
      <c r="R351" s="204">
        <v>4.0000000000000001E-3</v>
      </c>
      <c r="T351" s="204">
        <v>2134</v>
      </c>
      <c r="U351" s="204">
        <v>11</v>
      </c>
      <c r="W351" s="43">
        <v>1841</v>
      </c>
      <c r="X351" s="43">
        <v>5</v>
      </c>
      <c r="Z351" s="43"/>
      <c r="AA351" s="43"/>
      <c r="AB351" s="43"/>
      <c r="AC351" s="43">
        <v>2.09</v>
      </c>
      <c r="AD351" s="43"/>
      <c r="AE351" s="43">
        <v>0.03</v>
      </c>
      <c r="AF351" s="43"/>
      <c r="AG351" s="43"/>
      <c r="AH351" s="43"/>
      <c r="AI351" s="43"/>
      <c r="AJ351" s="43"/>
      <c r="AK351" s="43"/>
      <c r="AL351" s="43"/>
      <c r="AM351" s="43"/>
      <c r="AN351" s="43"/>
      <c r="AO351" s="204">
        <v>280</v>
      </c>
      <c r="AP351" s="204"/>
      <c r="AQ351" s="204">
        <v>5</v>
      </c>
      <c r="AR351" s="43"/>
      <c r="AS351" s="43"/>
      <c r="AT351" s="204">
        <v>28.8</v>
      </c>
      <c r="AU351" s="204">
        <v>0.1</v>
      </c>
      <c r="AW351" s="204">
        <v>32.200000000000003</v>
      </c>
      <c r="AX351" s="204">
        <v>0.16</v>
      </c>
      <c r="AY351" s="43"/>
      <c r="AZ351" s="43">
        <v>1</v>
      </c>
      <c r="BA351" s="43">
        <v>0.18274899999999999</v>
      </c>
      <c r="BB351" s="43"/>
      <c r="BC351" s="43"/>
      <c r="BD351" s="43" t="s">
        <v>14020</v>
      </c>
      <c r="BE351" s="43"/>
    </row>
    <row r="352" spans="1:57" x14ac:dyDescent="0.2">
      <c r="A352" s="119"/>
      <c r="B352" s="43">
        <v>1</v>
      </c>
      <c r="C352" s="43" t="s">
        <v>14538</v>
      </c>
      <c r="D352" s="119"/>
      <c r="E352" s="43"/>
      <c r="F352" s="43"/>
      <c r="G352" s="43" t="s">
        <v>13911</v>
      </c>
      <c r="H352" s="43" t="s">
        <v>8443</v>
      </c>
      <c r="I352" s="43" t="s">
        <v>14452</v>
      </c>
      <c r="J352" s="43" t="s">
        <v>14439</v>
      </c>
      <c r="K352" s="43">
        <v>1241</v>
      </c>
      <c r="L352" s="43">
        <v>4</v>
      </c>
      <c r="N352" s="43"/>
      <c r="O352" s="43"/>
      <c r="P352" s="43"/>
      <c r="Q352" s="204">
        <v>8.0399999999999991</v>
      </c>
      <c r="R352" s="204">
        <v>4.0000000000000001E-3</v>
      </c>
      <c r="T352" s="204">
        <v>2134</v>
      </c>
      <c r="U352" s="204">
        <v>11</v>
      </c>
      <c r="W352" s="43">
        <v>1841</v>
      </c>
      <c r="X352" s="43">
        <v>5</v>
      </c>
      <c r="Z352" s="43"/>
      <c r="AA352" s="43"/>
      <c r="AB352" s="43"/>
      <c r="AC352" s="43">
        <v>2.09</v>
      </c>
      <c r="AD352" s="43"/>
      <c r="AE352" s="43">
        <v>0.03</v>
      </c>
      <c r="AF352" s="43"/>
      <c r="AG352" s="43"/>
      <c r="AH352" s="43"/>
      <c r="AI352" s="43"/>
      <c r="AJ352" s="43"/>
      <c r="AK352" s="43"/>
      <c r="AL352" s="43"/>
      <c r="AM352" s="43"/>
      <c r="AN352" s="43"/>
      <c r="AO352" s="204">
        <v>280</v>
      </c>
      <c r="AP352" s="204"/>
      <c r="AQ352" s="204">
        <v>5</v>
      </c>
      <c r="AR352" s="43"/>
      <c r="AS352" s="43"/>
      <c r="AT352" s="204">
        <v>28.8</v>
      </c>
      <c r="AU352" s="204">
        <v>0.1</v>
      </c>
      <c r="AW352" s="204">
        <v>32.200000000000003</v>
      </c>
      <c r="AX352" s="204">
        <v>0.16</v>
      </c>
      <c r="AY352" s="43"/>
      <c r="AZ352" s="43">
        <v>1</v>
      </c>
      <c r="BA352" s="64">
        <v>9.5899999999999999E-2</v>
      </c>
      <c r="BB352" s="64"/>
      <c r="BC352" s="43"/>
      <c r="BD352" s="43" t="s">
        <v>14020</v>
      </c>
      <c r="BE352" s="43"/>
    </row>
    <row r="353" spans="1:57" x14ac:dyDescent="0.2">
      <c r="A353" s="119"/>
      <c r="B353" s="43">
        <v>1</v>
      </c>
      <c r="C353" s="43" t="s">
        <v>14538</v>
      </c>
      <c r="D353" s="119"/>
      <c r="E353" s="43"/>
      <c r="F353" s="43"/>
      <c r="G353" s="43" t="s">
        <v>13911</v>
      </c>
      <c r="H353" s="43" t="s">
        <v>8443</v>
      </c>
      <c r="I353" s="43" t="s">
        <v>14452</v>
      </c>
      <c r="J353" s="43" t="s">
        <v>14439</v>
      </c>
      <c r="K353" s="43">
        <v>1241</v>
      </c>
      <c r="L353" s="43">
        <v>4</v>
      </c>
      <c r="N353" s="43"/>
      <c r="O353" s="43"/>
      <c r="P353" s="43"/>
      <c r="Q353" s="204">
        <v>8.0399999999999991</v>
      </c>
      <c r="R353" s="204">
        <v>4.0000000000000001E-3</v>
      </c>
      <c r="T353" s="204">
        <v>2134</v>
      </c>
      <c r="U353" s="204">
        <v>11</v>
      </c>
      <c r="W353" s="43">
        <v>1841</v>
      </c>
      <c r="X353" s="43">
        <v>5</v>
      </c>
      <c r="Z353" s="43"/>
      <c r="AA353" s="43"/>
      <c r="AB353" s="43"/>
      <c r="AC353" s="43">
        <v>2.09</v>
      </c>
      <c r="AD353" s="43"/>
      <c r="AE353" s="43">
        <v>0.03</v>
      </c>
      <c r="AF353" s="43"/>
      <c r="AG353" s="43"/>
      <c r="AH353" s="43"/>
      <c r="AI353" s="43"/>
      <c r="AJ353" s="43"/>
      <c r="AK353" s="43"/>
      <c r="AL353" s="43"/>
      <c r="AM353" s="43"/>
      <c r="AN353" s="43"/>
      <c r="AO353" s="204">
        <v>280</v>
      </c>
      <c r="AP353" s="204"/>
      <c r="AQ353" s="204">
        <v>5</v>
      </c>
      <c r="AR353" s="43"/>
      <c r="AS353" s="43"/>
      <c r="AT353" s="204">
        <v>28.8</v>
      </c>
      <c r="AU353" s="204">
        <v>0.1</v>
      </c>
      <c r="AW353" s="204">
        <v>32.200000000000003</v>
      </c>
      <c r="AX353" s="204">
        <v>0.16</v>
      </c>
      <c r="AY353" s="43"/>
      <c r="AZ353" s="43">
        <v>1</v>
      </c>
      <c r="BA353" s="43">
        <v>0.22995099999999999</v>
      </c>
      <c r="BB353" s="43"/>
      <c r="BC353" s="43"/>
      <c r="BD353" s="43" t="s">
        <v>14020</v>
      </c>
      <c r="BE353" s="43"/>
    </row>
    <row r="354" spans="1:57" x14ac:dyDescent="0.2">
      <c r="A354" s="119"/>
      <c r="B354" s="43">
        <v>1</v>
      </c>
      <c r="C354" s="43" t="s">
        <v>14538</v>
      </c>
      <c r="D354" s="119"/>
      <c r="E354" s="43"/>
      <c r="F354" s="43"/>
      <c r="G354" s="43" t="s">
        <v>13911</v>
      </c>
      <c r="H354" s="43" t="s">
        <v>8443</v>
      </c>
      <c r="I354" s="43" t="s">
        <v>14452</v>
      </c>
      <c r="J354" s="43" t="s">
        <v>14439</v>
      </c>
      <c r="K354" s="43">
        <v>1241</v>
      </c>
      <c r="L354" s="43">
        <v>4</v>
      </c>
      <c r="N354" s="43"/>
      <c r="O354" s="43"/>
      <c r="P354" s="43"/>
      <c r="Q354" s="204">
        <v>8.0399999999999991</v>
      </c>
      <c r="R354" s="204">
        <v>4.0000000000000001E-3</v>
      </c>
      <c r="T354" s="204">
        <v>2134</v>
      </c>
      <c r="U354" s="204">
        <v>11</v>
      </c>
      <c r="W354" s="43">
        <v>1841</v>
      </c>
      <c r="X354" s="43">
        <v>5</v>
      </c>
      <c r="Z354" s="43"/>
      <c r="AA354" s="43"/>
      <c r="AB354" s="43"/>
      <c r="AC354" s="43">
        <v>2.09</v>
      </c>
      <c r="AD354" s="43"/>
      <c r="AE354" s="43">
        <v>0.03</v>
      </c>
      <c r="AF354" s="43"/>
      <c r="AG354" s="43"/>
      <c r="AH354" s="43"/>
      <c r="AI354" s="43"/>
      <c r="AJ354" s="43"/>
      <c r="AK354" s="43"/>
      <c r="AL354" s="43"/>
      <c r="AM354" s="43"/>
      <c r="AN354" s="43"/>
      <c r="AO354" s="204">
        <v>280</v>
      </c>
      <c r="AP354" s="204"/>
      <c r="AQ354" s="204">
        <v>5</v>
      </c>
      <c r="AR354" s="43"/>
      <c r="AS354" s="43"/>
      <c r="AT354" s="204">
        <v>28.8</v>
      </c>
      <c r="AU354" s="204">
        <v>0.1</v>
      </c>
      <c r="AW354" s="204">
        <v>32.200000000000003</v>
      </c>
      <c r="AX354" s="204">
        <v>0.16</v>
      </c>
      <c r="AY354" s="43"/>
      <c r="AZ354" s="43">
        <v>1</v>
      </c>
      <c r="BA354" s="43">
        <v>0.13611699999999999</v>
      </c>
      <c r="BB354" s="43"/>
      <c r="BC354" s="43"/>
      <c r="BD354" s="43" t="s">
        <v>14020</v>
      </c>
      <c r="BE354" s="43"/>
    </row>
    <row r="355" spans="1:57" x14ac:dyDescent="0.2">
      <c r="A355" s="119"/>
      <c r="B355" s="43">
        <v>1</v>
      </c>
      <c r="C355" s="43" t="s">
        <v>14538</v>
      </c>
      <c r="D355" s="119"/>
      <c r="E355" s="43"/>
      <c r="F355" s="43"/>
      <c r="G355" s="43" t="s">
        <v>13911</v>
      </c>
      <c r="H355" s="43" t="s">
        <v>8443</v>
      </c>
      <c r="I355" s="43" t="s">
        <v>14452</v>
      </c>
      <c r="J355" s="43" t="s">
        <v>14439</v>
      </c>
      <c r="K355" s="43">
        <v>815</v>
      </c>
      <c r="L355" s="43">
        <v>4</v>
      </c>
      <c r="N355" s="43"/>
      <c r="O355" s="43"/>
      <c r="P355" s="43"/>
      <c r="Q355" s="204">
        <v>8.0399999999999991</v>
      </c>
      <c r="R355" s="204">
        <v>4.0000000000000001E-3</v>
      </c>
      <c r="T355" s="204">
        <v>2134</v>
      </c>
      <c r="U355" s="204">
        <v>11</v>
      </c>
      <c r="W355" s="43">
        <v>1841</v>
      </c>
      <c r="X355" s="43">
        <v>5</v>
      </c>
      <c r="Z355" s="43"/>
      <c r="AA355" s="43"/>
      <c r="AB355" s="43"/>
      <c r="AC355" s="43">
        <v>3.02</v>
      </c>
      <c r="AD355" s="43"/>
      <c r="AE355" s="43">
        <v>0.03</v>
      </c>
      <c r="AF355" s="43"/>
      <c r="AG355" s="43"/>
      <c r="AH355" s="43"/>
      <c r="AI355" s="43"/>
      <c r="AJ355" s="43"/>
      <c r="AK355" s="43"/>
      <c r="AL355" s="43"/>
      <c r="AM355" s="43"/>
      <c r="AN355" s="43"/>
      <c r="AO355" s="204">
        <v>298</v>
      </c>
      <c r="AP355" s="204"/>
      <c r="AQ355" s="204">
        <v>4</v>
      </c>
      <c r="AR355" s="43"/>
      <c r="AS355" s="43"/>
      <c r="AT355" s="204">
        <v>28.9</v>
      </c>
      <c r="AU355" s="204">
        <v>0.1</v>
      </c>
      <c r="AW355" s="204">
        <v>32.200000000000003</v>
      </c>
      <c r="AX355" s="204">
        <v>0.16</v>
      </c>
      <c r="AY355" s="43"/>
      <c r="AZ355" s="43">
        <v>1</v>
      </c>
      <c r="BA355" s="43">
        <v>0.37235000000000001</v>
      </c>
      <c r="BB355" s="43"/>
      <c r="BC355" s="43"/>
      <c r="BD355" s="43" t="s">
        <v>14020</v>
      </c>
      <c r="BE355" s="43"/>
    </row>
    <row r="356" spans="1:57" x14ac:dyDescent="0.2">
      <c r="A356" s="119"/>
      <c r="B356" s="43">
        <v>1</v>
      </c>
      <c r="C356" s="43" t="s">
        <v>14538</v>
      </c>
      <c r="D356" s="119"/>
      <c r="E356" s="43"/>
      <c r="F356" s="43"/>
      <c r="G356" s="43" t="s">
        <v>13911</v>
      </c>
      <c r="H356" s="43" t="s">
        <v>8443</v>
      </c>
      <c r="I356" s="43" t="s">
        <v>14452</v>
      </c>
      <c r="J356" s="43" t="s">
        <v>14439</v>
      </c>
      <c r="K356" s="43">
        <v>815</v>
      </c>
      <c r="L356" s="43">
        <v>4</v>
      </c>
      <c r="N356" s="43"/>
      <c r="O356" s="43"/>
      <c r="P356" s="43"/>
      <c r="Q356" s="204">
        <v>8.0399999999999991</v>
      </c>
      <c r="R356" s="204">
        <v>4.0000000000000001E-3</v>
      </c>
      <c r="T356" s="204">
        <v>2134</v>
      </c>
      <c r="U356" s="204">
        <v>11</v>
      </c>
      <c r="W356" s="43">
        <v>1841</v>
      </c>
      <c r="X356" s="43">
        <v>5</v>
      </c>
      <c r="Z356" s="43"/>
      <c r="AA356" s="43"/>
      <c r="AB356" s="43"/>
      <c r="AC356" s="43">
        <v>3.02</v>
      </c>
      <c r="AD356" s="43"/>
      <c r="AE356" s="43">
        <v>0.03</v>
      </c>
      <c r="AF356" s="43"/>
      <c r="AG356" s="43"/>
      <c r="AH356" s="43"/>
      <c r="AI356" s="43"/>
      <c r="AJ356" s="43"/>
      <c r="AK356" s="43"/>
      <c r="AL356" s="43"/>
      <c r="AM356" s="43"/>
      <c r="AN356" s="43"/>
      <c r="AO356" s="204">
        <v>298</v>
      </c>
      <c r="AP356" s="204"/>
      <c r="AQ356" s="204">
        <v>4</v>
      </c>
      <c r="AR356" s="43"/>
      <c r="AS356" s="43"/>
      <c r="AT356" s="204">
        <v>28.9</v>
      </c>
      <c r="AU356" s="204">
        <v>0.1</v>
      </c>
      <c r="AW356" s="204">
        <v>32.200000000000003</v>
      </c>
      <c r="AX356" s="204">
        <v>0.16</v>
      </c>
      <c r="AY356" s="43"/>
      <c r="AZ356" s="43">
        <v>1</v>
      </c>
      <c r="BA356" s="43">
        <v>0.56345400000000001</v>
      </c>
      <c r="BB356" s="43"/>
      <c r="BC356" s="43"/>
      <c r="BD356" s="43" t="s">
        <v>14020</v>
      </c>
      <c r="BE356" s="43"/>
    </row>
    <row r="357" spans="1:57" x14ac:dyDescent="0.2">
      <c r="A357" s="119"/>
      <c r="B357" s="43">
        <v>1</v>
      </c>
      <c r="C357" s="43" t="s">
        <v>14538</v>
      </c>
      <c r="D357" s="119"/>
      <c r="E357" s="43"/>
      <c r="F357" s="43"/>
      <c r="G357" s="43" t="s">
        <v>13911</v>
      </c>
      <c r="H357" s="43" t="s">
        <v>8443</v>
      </c>
      <c r="I357" s="43" t="s">
        <v>14452</v>
      </c>
      <c r="J357" s="43" t="s">
        <v>14439</v>
      </c>
      <c r="K357" s="43">
        <v>815</v>
      </c>
      <c r="L357" s="43">
        <v>4</v>
      </c>
      <c r="N357" s="43"/>
      <c r="O357" s="43"/>
      <c r="P357" s="43"/>
      <c r="Q357" s="204">
        <v>8.0399999999999991</v>
      </c>
      <c r="R357" s="204">
        <v>4.0000000000000001E-3</v>
      </c>
      <c r="T357" s="204">
        <v>2134</v>
      </c>
      <c r="U357" s="204">
        <v>11</v>
      </c>
      <c r="W357" s="43">
        <v>1841</v>
      </c>
      <c r="X357" s="43">
        <v>5</v>
      </c>
      <c r="Z357" s="43"/>
      <c r="AA357" s="43"/>
      <c r="AB357" s="43"/>
      <c r="AC357" s="43">
        <v>3.02</v>
      </c>
      <c r="AD357" s="43"/>
      <c r="AE357" s="43">
        <v>0.03</v>
      </c>
      <c r="AF357" s="43"/>
      <c r="AG357" s="43"/>
      <c r="AH357" s="43"/>
      <c r="AI357" s="43"/>
      <c r="AJ357" s="43"/>
      <c r="AK357" s="43"/>
      <c r="AL357" s="43"/>
      <c r="AM357" s="43"/>
      <c r="AN357" s="43"/>
      <c r="AO357" s="204">
        <v>298</v>
      </c>
      <c r="AP357" s="204"/>
      <c r="AQ357" s="204">
        <v>4</v>
      </c>
      <c r="AR357" s="43"/>
      <c r="AS357" s="43"/>
      <c r="AT357" s="204">
        <v>28.9</v>
      </c>
      <c r="AU357" s="204">
        <v>0.1</v>
      </c>
      <c r="AW357" s="204">
        <v>32.200000000000003</v>
      </c>
      <c r="AX357" s="204">
        <v>0.16</v>
      </c>
      <c r="AY357" s="43"/>
      <c r="AZ357" s="43">
        <v>1</v>
      </c>
      <c r="BA357" s="43">
        <v>0.323625</v>
      </c>
      <c r="BB357" s="43"/>
      <c r="BC357" s="43"/>
      <c r="BD357" s="43" t="s">
        <v>14020</v>
      </c>
      <c r="BE357" s="43"/>
    </row>
    <row r="358" spans="1:57" x14ac:dyDescent="0.2">
      <c r="A358" s="119"/>
      <c r="B358" s="43">
        <v>1</v>
      </c>
      <c r="C358" s="43" t="s">
        <v>14538</v>
      </c>
      <c r="D358" s="119"/>
      <c r="E358" s="43"/>
      <c r="F358" s="43"/>
      <c r="G358" s="43" t="s">
        <v>13911</v>
      </c>
      <c r="H358" s="43" t="s">
        <v>8443</v>
      </c>
      <c r="I358" s="43" t="s">
        <v>14452</v>
      </c>
      <c r="J358" s="43" t="s">
        <v>14439</v>
      </c>
      <c r="K358" s="43">
        <v>815</v>
      </c>
      <c r="L358" s="43">
        <v>4</v>
      </c>
      <c r="N358" s="43"/>
      <c r="O358" s="43"/>
      <c r="P358" s="43"/>
      <c r="Q358" s="204">
        <v>8.0399999999999991</v>
      </c>
      <c r="R358" s="204">
        <v>4.0000000000000001E-3</v>
      </c>
      <c r="T358" s="204">
        <v>2134</v>
      </c>
      <c r="U358" s="204">
        <v>11</v>
      </c>
      <c r="W358" s="43">
        <v>1841</v>
      </c>
      <c r="X358" s="43">
        <v>5</v>
      </c>
      <c r="Z358" s="43"/>
      <c r="AA358" s="43"/>
      <c r="AB358" s="43"/>
      <c r="AC358" s="43">
        <v>3.02</v>
      </c>
      <c r="AD358" s="43"/>
      <c r="AE358" s="43">
        <v>0.03</v>
      </c>
      <c r="AF358" s="43"/>
      <c r="AG358" s="43"/>
      <c r="AH358" s="43"/>
      <c r="AI358" s="43"/>
      <c r="AJ358" s="43"/>
      <c r="AK358" s="43"/>
      <c r="AL358" s="43"/>
      <c r="AM358" s="43"/>
      <c r="AN358" s="43"/>
      <c r="AO358" s="204">
        <v>298</v>
      </c>
      <c r="AP358" s="204"/>
      <c r="AQ358" s="204">
        <v>4</v>
      </c>
      <c r="AR358" s="43"/>
      <c r="AS358" s="43"/>
      <c r="AT358" s="204">
        <v>28.9</v>
      </c>
      <c r="AU358" s="204">
        <v>0.1</v>
      </c>
      <c r="AW358" s="204">
        <v>32.200000000000003</v>
      </c>
      <c r="AX358" s="204">
        <v>0.16</v>
      </c>
      <c r="AY358" s="43"/>
      <c r="AZ358" s="43">
        <v>1</v>
      </c>
      <c r="BA358" s="43">
        <v>0.36546000000000001</v>
      </c>
      <c r="BB358" s="43"/>
      <c r="BC358" s="43"/>
      <c r="BD358" s="43" t="s">
        <v>14020</v>
      </c>
      <c r="BE358" s="43"/>
    </row>
    <row r="359" spans="1:57" x14ac:dyDescent="0.2">
      <c r="A359" s="119"/>
      <c r="B359" s="43">
        <v>1</v>
      </c>
      <c r="C359" s="43" t="s">
        <v>14538</v>
      </c>
      <c r="D359" s="119"/>
      <c r="E359" s="43"/>
      <c r="F359" s="43"/>
      <c r="G359" s="43" t="s">
        <v>13911</v>
      </c>
      <c r="H359" s="43" t="s">
        <v>8443</v>
      </c>
      <c r="I359" s="43" t="s">
        <v>14452</v>
      </c>
      <c r="J359" s="43" t="s">
        <v>14439</v>
      </c>
      <c r="K359" s="43">
        <v>815</v>
      </c>
      <c r="L359" s="43">
        <v>4</v>
      </c>
      <c r="N359" s="43"/>
      <c r="O359" s="43"/>
      <c r="P359" s="43"/>
      <c r="Q359" s="204">
        <v>8.0399999999999991</v>
      </c>
      <c r="R359" s="204">
        <v>4.0000000000000001E-3</v>
      </c>
      <c r="T359" s="204">
        <v>2134</v>
      </c>
      <c r="U359" s="204">
        <v>11</v>
      </c>
      <c r="W359" s="43">
        <v>1841</v>
      </c>
      <c r="X359" s="43">
        <v>5</v>
      </c>
      <c r="Z359" s="43"/>
      <c r="AA359" s="43"/>
      <c r="AB359" s="43"/>
      <c r="AC359" s="43">
        <v>3.02</v>
      </c>
      <c r="AD359" s="43"/>
      <c r="AE359" s="43">
        <v>0.03</v>
      </c>
      <c r="AF359" s="43"/>
      <c r="AG359" s="43"/>
      <c r="AH359" s="43"/>
      <c r="AI359" s="43"/>
      <c r="AJ359" s="43"/>
      <c r="AK359" s="43"/>
      <c r="AL359" s="43"/>
      <c r="AM359" s="43"/>
      <c r="AN359" s="43"/>
      <c r="AO359" s="204">
        <v>298</v>
      </c>
      <c r="AP359" s="204"/>
      <c r="AQ359" s="204">
        <v>4</v>
      </c>
      <c r="AR359" s="43"/>
      <c r="AS359" s="43"/>
      <c r="AT359" s="204">
        <v>28.9</v>
      </c>
      <c r="AU359" s="204">
        <v>0.1</v>
      </c>
      <c r="AW359" s="204">
        <v>32.200000000000003</v>
      </c>
      <c r="AX359" s="204">
        <v>0.16</v>
      </c>
      <c r="AY359" s="43"/>
      <c r="AZ359" s="43">
        <v>1</v>
      </c>
      <c r="BA359" s="43">
        <v>0.474941</v>
      </c>
      <c r="BB359" s="43"/>
      <c r="BC359" s="43"/>
      <c r="BD359" s="43" t="s">
        <v>14020</v>
      </c>
      <c r="BE359" s="43"/>
    </row>
    <row r="360" spans="1:57" x14ac:dyDescent="0.2">
      <c r="A360" s="119"/>
      <c r="B360" s="43">
        <v>1</v>
      </c>
      <c r="C360" s="43" t="s">
        <v>14538</v>
      </c>
      <c r="D360" s="119"/>
      <c r="E360" s="43"/>
      <c r="F360" s="43"/>
      <c r="G360" s="43" t="s">
        <v>13911</v>
      </c>
      <c r="H360" s="43" t="s">
        <v>8443</v>
      </c>
      <c r="I360" s="43" t="s">
        <v>14452</v>
      </c>
      <c r="J360" s="43" t="s">
        <v>14439</v>
      </c>
      <c r="K360" s="43">
        <v>815</v>
      </c>
      <c r="L360" s="43">
        <v>4</v>
      </c>
      <c r="N360" s="43"/>
      <c r="O360" s="43"/>
      <c r="P360" s="43"/>
      <c r="Q360" s="204">
        <v>8.0399999999999991</v>
      </c>
      <c r="R360" s="204">
        <v>4.0000000000000001E-3</v>
      </c>
      <c r="T360" s="204">
        <v>2134</v>
      </c>
      <c r="U360" s="204">
        <v>11</v>
      </c>
      <c r="W360" s="43">
        <v>1841</v>
      </c>
      <c r="X360" s="43">
        <v>5</v>
      </c>
      <c r="Z360" s="43"/>
      <c r="AA360" s="43"/>
      <c r="AB360" s="43"/>
      <c r="AC360" s="43">
        <v>3.02</v>
      </c>
      <c r="AD360" s="43"/>
      <c r="AE360" s="43">
        <v>0.03</v>
      </c>
      <c r="AF360" s="43"/>
      <c r="AG360" s="43"/>
      <c r="AH360" s="43"/>
      <c r="AI360" s="43"/>
      <c r="AJ360" s="43"/>
      <c r="AK360" s="43"/>
      <c r="AL360" s="43"/>
      <c r="AM360" s="43"/>
      <c r="AN360" s="43"/>
      <c r="AO360" s="204">
        <v>298</v>
      </c>
      <c r="AP360" s="204"/>
      <c r="AQ360" s="204">
        <v>4</v>
      </c>
      <c r="AR360" s="43"/>
      <c r="AS360" s="43"/>
      <c r="AT360" s="204">
        <v>28.9</v>
      </c>
      <c r="AU360" s="204">
        <v>0.1</v>
      </c>
      <c r="AW360" s="204">
        <v>32.200000000000003</v>
      </c>
      <c r="AX360" s="204">
        <v>0.16</v>
      </c>
      <c r="AY360" s="43"/>
      <c r="AZ360" s="43">
        <v>1</v>
      </c>
      <c r="BA360" s="43">
        <v>0.182923</v>
      </c>
      <c r="BB360" s="43"/>
      <c r="BC360" s="43"/>
      <c r="BD360" s="43" t="s">
        <v>14020</v>
      </c>
      <c r="BE360" s="43"/>
    </row>
    <row r="361" spans="1:57" x14ac:dyDescent="0.2">
      <c r="A361" s="119"/>
      <c r="B361" s="43">
        <v>1</v>
      </c>
      <c r="C361" s="43" t="s">
        <v>14538</v>
      </c>
      <c r="D361" s="119"/>
      <c r="E361" s="43"/>
      <c r="F361" s="43"/>
      <c r="G361" s="43" t="s">
        <v>13911</v>
      </c>
      <c r="H361" s="43" t="s">
        <v>8443</v>
      </c>
      <c r="I361" s="43" t="s">
        <v>14452</v>
      </c>
      <c r="J361" s="43" t="s">
        <v>14439</v>
      </c>
      <c r="K361" s="43">
        <v>815</v>
      </c>
      <c r="L361" s="43">
        <v>4</v>
      </c>
      <c r="N361" s="43"/>
      <c r="O361" s="43"/>
      <c r="P361" s="43"/>
      <c r="Q361" s="204">
        <v>8.0399999999999991</v>
      </c>
      <c r="R361" s="204">
        <v>4.0000000000000001E-3</v>
      </c>
      <c r="T361" s="204">
        <v>2134</v>
      </c>
      <c r="U361" s="204">
        <v>11</v>
      </c>
      <c r="W361" s="43">
        <v>1841</v>
      </c>
      <c r="X361" s="43">
        <v>5</v>
      </c>
      <c r="Z361" s="43"/>
      <c r="AA361" s="43"/>
      <c r="AB361" s="43"/>
      <c r="AC361" s="43">
        <v>3.02</v>
      </c>
      <c r="AD361" s="43"/>
      <c r="AE361" s="43">
        <v>0.03</v>
      </c>
      <c r="AF361" s="43"/>
      <c r="AG361" s="43"/>
      <c r="AH361" s="43"/>
      <c r="AI361" s="43"/>
      <c r="AJ361" s="43"/>
      <c r="AK361" s="43"/>
      <c r="AL361" s="43"/>
      <c r="AM361" s="43"/>
      <c r="AN361" s="43"/>
      <c r="AO361" s="204">
        <v>298</v>
      </c>
      <c r="AP361" s="204"/>
      <c r="AQ361" s="204">
        <v>4</v>
      </c>
      <c r="AR361" s="43"/>
      <c r="AS361" s="43"/>
      <c r="AT361" s="204">
        <v>28.9</v>
      </c>
      <c r="AU361" s="204">
        <v>0.1</v>
      </c>
      <c r="AW361" s="204">
        <v>32.200000000000003</v>
      </c>
      <c r="AX361" s="204">
        <v>0.16</v>
      </c>
      <c r="AY361" s="43"/>
      <c r="AZ361" s="43">
        <v>1</v>
      </c>
      <c r="BA361" s="43">
        <v>0.46158500000000002</v>
      </c>
      <c r="BB361" s="43"/>
      <c r="BC361" s="43"/>
      <c r="BD361" s="43" t="s">
        <v>14020</v>
      </c>
      <c r="BE361" s="43"/>
    </row>
    <row r="362" spans="1:57" x14ac:dyDescent="0.2">
      <c r="A362" s="119"/>
      <c r="B362" s="43">
        <v>1</v>
      </c>
      <c r="C362" s="43" t="s">
        <v>14538</v>
      </c>
      <c r="D362" s="119"/>
      <c r="E362" s="43"/>
      <c r="F362" s="43"/>
      <c r="G362" s="43" t="s">
        <v>13911</v>
      </c>
      <c r="H362" s="43" t="s">
        <v>8443</v>
      </c>
      <c r="I362" s="43" t="s">
        <v>14452</v>
      </c>
      <c r="J362" s="43" t="s">
        <v>14439</v>
      </c>
      <c r="K362" s="43">
        <v>815</v>
      </c>
      <c r="L362" s="43">
        <v>4</v>
      </c>
      <c r="N362" s="43"/>
      <c r="O362" s="43"/>
      <c r="P362" s="43"/>
      <c r="Q362" s="204">
        <v>8.0399999999999991</v>
      </c>
      <c r="R362" s="204">
        <v>4.0000000000000001E-3</v>
      </c>
      <c r="T362" s="204">
        <v>2134</v>
      </c>
      <c r="U362" s="204">
        <v>11</v>
      </c>
      <c r="W362" s="43">
        <v>1841</v>
      </c>
      <c r="X362" s="43">
        <v>5</v>
      </c>
      <c r="Z362" s="43"/>
      <c r="AA362" s="43"/>
      <c r="AB362" s="43"/>
      <c r="AC362" s="43">
        <v>3.02</v>
      </c>
      <c r="AD362" s="43"/>
      <c r="AE362" s="43">
        <v>0.03</v>
      </c>
      <c r="AF362" s="43"/>
      <c r="AG362" s="43"/>
      <c r="AH362" s="43"/>
      <c r="AI362" s="43"/>
      <c r="AJ362" s="43"/>
      <c r="AK362" s="43"/>
      <c r="AL362" s="43"/>
      <c r="AM362" s="43"/>
      <c r="AN362" s="43"/>
      <c r="AO362" s="204">
        <v>298</v>
      </c>
      <c r="AP362" s="204"/>
      <c r="AQ362" s="204">
        <v>4</v>
      </c>
      <c r="AR362" s="43"/>
      <c r="AS362" s="43"/>
      <c r="AT362" s="204">
        <v>28.9</v>
      </c>
      <c r="AU362" s="204">
        <v>0.1</v>
      </c>
      <c r="AW362" s="204">
        <v>32.200000000000003</v>
      </c>
      <c r="AX362" s="204">
        <v>0.16</v>
      </c>
      <c r="AY362" s="43"/>
      <c r="AZ362" s="43">
        <v>1</v>
      </c>
      <c r="BA362" s="43">
        <v>0.12909999999999999</v>
      </c>
      <c r="BB362" s="43"/>
      <c r="BC362" s="43"/>
      <c r="BD362" s="43" t="s">
        <v>14020</v>
      </c>
      <c r="BE362" s="43"/>
    </row>
    <row r="363" spans="1:57" x14ac:dyDescent="0.2">
      <c r="A363" s="119"/>
      <c r="B363" s="43">
        <v>1</v>
      </c>
      <c r="C363" s="43" t="s">
        <v>14538</v>
      </c>
      <c r="D363" s="119"/>
      <c r="E363" s="43"/>
      <c r="F363" s="43"/>
      <c r="G363" s="43" t="s">
        <v>13911</v>
      </c>
      <c r="H363" s="43" t="s">
        <v>8443</v>
      </c>
      <c r="I363" s="43" t="s">
        <v>14452</v>
      </c>
      <c r="J363" s="43" t="s">
        <v>14439</v>
      </c>
      <c r="K363" s="43">
        <v>815</v>
      </c>
      <c r="L363" s="43">
        <v>4</v>
      </c>
      <c r="N363" s="43"/>
      <c r="O363" s="43"/>
      <c r="P363" s="43"/>
      <c r="Q363" s="204">
        <v>8.0399999999999991</v>
      </c>
      <c r="R363" s="204">
        <v>4.0000000000000001E-3</v>
      </c>
      <c r="T363" s="204">
        <v>2134</v>
      </c>
      <c r="U363" s="204">
        <v>11</v>
      </c>
      <c r="W363" s="43">
        <v>1841</v>
      </c>
      <c r="X363" s="43">
        <v>5</v>
      </c>
      <c r="Z363" s="43"/>
      <c r="AA363" s="43"/>
      <c r="AB363" s="43"/>
      <c r="AC363" s="43">
        <v>3.02</v>
      </c>
      <c r="AD363" s="43"/>
      <c r="AE363" s="43">
        <v>0.03</v>
      </c>
      <c r="AF363" s="43"/>
      <c r="AG363" s="43"/>
      <c r="AH363" s="43"/>
      <c r="AI363" s="43"/>
      <c r="AJ363" s="43"/>
      <c r="AK363" s="43"/>
      <c r="AL363" s="43"/>
      <c r="AM363" s="43"/>
      <c r="AN363" s="43"/>
      <c r="AO363" s="204">
        <v>298</v>
      </c>
      <c r="AP363" s="204"/>
      <c r="AQ363" s="204">
        <v>4</v>
      </c>
      <c r="AR363" s="43"/>
      <c r="AS363" s="43"/>
      <c r="AT363" s="204">
        <v>28.9</v>
      </c>
      <c r="AU363" s="204">
        <v>0.1</v>
      </c>
      <c r="AW363" s="204">
        <v>32.200000000000003</v>
      </c>
      <c r="AX363" s="204">
        <v>0.16</v>
      </c>
      <c r="AY363" s="43"/>
      <c r="AZ363" s="43">
        <v>1</v>
      </c>
      <c r="BA363" s="43">
        <v>0.33562700000000001</v>
      </c>
      <c r="BB363" s="43"/>
      <c r="BC363" s="43"/>
      <c r="BD363" s="43" t="s">
        <v>14020</v>
      </c>
      <c r="BE363" s="43"/>
    </row>
    <row r="364" spans="1:57" x14ac:dyDescent="0.2">
      <c r="A364" s="119"/>
      <c r="B364" s="43">
        <v>1</v>
      </c>
      <c r="C364" s="43" t="s">
        <v>14538</v>
      </c>
      <c r="D364" s="119"/>
      <c r="E364" s="43"/>
      <c r="F364" s="43"/>
      <c r="G364" s="43" t="s">
        <v>13911</v>
      </c>
      <c r="H364" s="43" t="s">
        <v>8443</v>
      </c>
      <c r="I364" s="43" t="s">
        <v>14452</v>
      </c>
      <c r="J364" s="43" t="s">
        <v>14439</v>
      </c>
      <c r="K364" s="43">
        <v>1241</v>
      </c>
      <c r="L364" s="43">
        <v>4</v>
      </c>
      <c r="N364" s="43"/>
      <c r="O364" s="43"/>
      <c r="P364" s="43"/>
      <c r="Q364" s="204">
        <v>8.0399999999999991</v>
      </c>
      <c r="R364" s="204">
        <v>4.0000000000000001E-3</v>
      </c>
      <c r="T364" s="204">
        <v>2134</v>
      </c>
      <c r="U364" s="204">
        <v>11</v>
      </c>
      <c r="W364" s="43">
        <v>1841</v>
      </c>
      <c r="X364" s="43">
        <v>5</v>
      </c>
      <c r="Z364" s="43"/>
      <c r="AA364" s="43"/>
      <c r="AB364" s="43"/>
      <c r="AC364" s="43">
        <v>2.09</v>
      </c>
      <c r="AD364" s="43"/>
      <c r="AE364" s="43">
        <v>0.03</v>
      </c>
      <c r="AF364" s="43"/>
      <c r="AG364" s="43"/>
      <c r="AH364" s="43"/>
      <c r="AI364" s="43"/>
      <c r="AJ364" s="43"/>
      <c r="AK364" s="43"/>
      <c r="AL364" s="43"/>
      <c r="AM364" s="43"/>
      <c r="AN364" s="43"/>
      <c r="AO364" s="204">
        <v>280</v>
      </c>
      <c r="AP364" s="204"/>
      <c r="AQ364" s="204">
        <v>5</v>
      </c>
      <c r="AR364" s="43"/>
      <c r="AS364" s="43"/>
      <c r="AT364" s="204">
        <v>28.8</v>
      </c>
      <c r="AU364" s="204">
        <v>0.1</v>
      </c>
      <c r="AW364" s="204">
        <v>32.200000000000003</v>
      </c>
      <c r="AX364" s="204">
        <v>0.16</v>
      </c>
      <c r="AY364" s="43"/>
      <c r="AZ364" s="43">
        <v>1</v>
      </c>
      <c r="BA364" s="43">
        <v>0.41744500000000001</v>
      </c>
      <c r="BB364" s="43"/>
      <c r="BC364" s="43"/>
      <c r="BD364" s="43" t="s">
        <v>14020</v>
      </c>
      <c r="BE364" s="43"/>
    </row>
    <row r="365" spans="1:57" x14ac:dyDescent="0.2">
      <c r="A365" s="119"/>
      <c r="B365" s="43">
        <v>1</v>
      </c>
      <c r="C365" s="43" t="s">
        <v>14538</v>
      </c>
      <c r="D365" s="119"/>
      <c r="E365" s="43"/>
      <c r="F365" s="43"/>
      <c r="G365" s="43" t="s">
        <v>13911</v>
      </c>
      <c r="H365" s="43" t="s">
        <v>8443</v>
      </c>
      <c r="I365" s="43" t="s">
        <v>14452</v>
      </c>
      <c r="J365" s="43" t="s">
        <v>14439</v>
      </c>
      <c r="K365" s="43">
        <v>1241</v>
      </c>
      <c r="L365" s="43">
        <v>4</v>
      </c>
      <c r="N365" s="43"/>
      <c r="O365" s="43"/>
      <c r="P365" s="43"/>
      <c r="Q365" s="204">
        <v>8.0399999999999991</v>
      </c>
      <c r="R365" s="204">
        <v>4.0000000000000001E-3</v>
      </c>
      <c r="T365" s="204">
        <v>2134</v>
      </c>
      <c r="U365" s="204">
        <v>11</v>
      </c>
      <c r="W365" s="43">
        <v>1841</v>
      </c>
      <c r="X365" s="43">
        <v>5</v>
      </c>
      <c r="Z365" s="43"/>
      <c r="AA365" s="43"/>
      <c r="AB365" s="43"/>
      <c r="AC365" s="43">
        <v>2.09</v>
      </c>
      <c r="AD365" s="43"/>
      <c r="AE365" s="43">
        <v>0.03</v>
      </c>
      <c r="AF365" s="43"/>
      <c r="AG365" s="43"/>
      <c r="AH365" s="43"/>
      <c r="AI365" s="43"/>
      <c r="AJ365" s="43"/>
      <c r="AK365" s="43"/>
      <c r="AL365" s="43"/>
      <c r="AM365" s="43"/>
      <c r="AN365" s="43"/>
      <c r="AO365" s="204">
        <v>280</v>
      </c>
      <c r="AP365" s="204"/>
      <c r="AQ365" s="204">
        <v>5</v>
      </c>
      <c r="AR365" s="43"/>
      <c r="AS365" s="43"/>
      <c r="AT365" s="204">
        <v>28.8</v>
      </c>
      <c r="AU365" s="204">
        <v>0.1</v>
      </c>
      <c r="AW365" s="204">
        <v>32.200000000000003</v>
      </c>
      <c r="AX365" s="204">
        <v>0.16</v>
      </c>
      <c r="AY365" s="43"/>
      <c r="AZ365" s="43">
        <v>1</v>
      </c>
      <c r="BA365" s="43">
        <v>0.12909300000000001</v>
      </c>
      <c r="BB365" s="43"/>
      <c r="BC365" s="43"/>
      <c r="BD365" s="43" t="s">
        <v>14020</v>
      </c>
      <c r="BE365" s="43"/>
    </row>
    <row r="366" spans="1:57" x14ac:dyDescent="0.2">
      <c r="A366" s="119"/>
      <c r="B366" s="43">
        <v>1</v>
      </c>
      <c r="C366" s="43" t="s">
        <v>14538</v>
      </c>
      <c r="D366" s="119"/>
      <c r="E366" s="43"/>
      <c r="F366" s="43"/>
      <c r="G366" s="43" t="s">
        <v>13911</v>
      </c>
      <c r="H366" s="43" t="s">
        <v>8443</v>
      </c>
      <c r="I366" s="43" t="s">
        <v>14452</v>
      </c>
      <c r="J366" s="43" t="s">
        <v>14439</v>
      </c>
      <c r="K366" s="43">
        <v>1241</v>
      </c>
      <c r="L366" s="43">
        <v>4</v>
      </c>
      <c r="N366" s="43"/>
      <c r="O366" s="43"/>
      <c r="P366" s="43"/>
      <c r="Q366" s="204">
        <v>8.0399999999999991</v>
      </c>
      <c r="R366" s="204">
        <v>4.0000000000000001E-3</v>
      </c>
      <c r="T366" s="204">
        <v>2134</v>
      </c>
      <c r="U366" s="204">
        <v>11</v>
      </c>
      <c r="W366" s="43">
        <v>1841</v>
      </c>
      <c r="X366" s="43">
        <v>5</v>
      </c>
      <c r="Z366" s="43"/>
      <c r="AA366" s="43"/>
      <c r="AB366" s="43"/>
      <c r="AC366" s="43">
        <v>2.09</v>
      </c>
      <c r="AD366" s="43"/>
      <c r="AE366" s="43">
        <v>0.03</v>
      </c>
      <c r="AF366" s="43"/>
      <c r="AG366" s="43"/>
      <c r="AH366" s="43"/>
      <c r="AI366" s="43"/>
      <c r="AJ366" s="43"/>
      <c r="AK366" s="43"/>
      <c r="AL366" s="43"/>
      <c r="AM366" s="43"/>
      <c r="AN366" s="43"/>
      <c r="AO366" s="204">
        <v>280</v>
      </c>
      <c r="AP366" s="204"/>
      <c r="AQ366" s="204">
        <v>5</v>
      </c>
      <c r="AR366" s="43"/>
      <c r="AS366" s="43"/>
      <c r="AT366" s="204">
        <v>28.8</v>
      </c>
      <c r="AU366" s="204">
        <v>0.1</v>
      </c>
      <c r="AW366" s="204">
        <v>32.200000000000003</v>
      </c>
      <c r="AX366" s="204">
        <v>0.16</v>
      </c>
      <c r="AY366" s="43"/>
      <c r="AZ366" s="43">
        <v>1</v>
      </c>
      <c r="BA366" s="43">
        <v>0.161857</v>
      </c>
      <c r="BB366" s="43"/>
      <c r="BC366" s="43"/>
      <c r="BD366" s="43" t="s">
        <v>14020</v>
      </c>
      <c r="BE366" s="43"/>
    </row>
    <row r="367" spans="1:57" x14ac:dyDescent="0.2">
      <c r="A367" s="119"/>
      <c r="B367" s="43">
        <v>1</v>
      </c>
      <c r="C367" s="43" t="s">
        <v>14538</v>
      </c>
      <c r="D367" s="119"/>
      <c r="E367" s="43"/>
      <c r="F367" s="43"/>
      <c r="G367" s="43" t="s">
        <v>13911</v>
      </c>
      <c r="H367" s="43" t="s">
        <v>8443</v>
      </c>
      <c r="I367" s="43" t="s">
        <v>14452</v>
      </c>
      <c r="J367" s="43" t="s">
        <v>14439</v>
      </c>
      <c r="K367" s="43">
        <v>1241</v>
      </c>
      <c r="L367" s="43">
        <v>4</v>
      </c>
      <c r="N367" s="43"/>
      <c r="O367" s="43"/>
      <c r="P367" s="43"/>
      <c r="Q367" s="204">
        <v>8.0399999999999991</v>
      </c>
      <c r="R367" s="204">
        <v>4.0000000000000001E-3</v>
      </c>
      <c r="T367" s="204">
        <v>2134</v>
      </c>
      <c r="U367" s="204">
        <v>11</v>
      </c>
      <c r="W367" s="43">
        <v>1841</v>
      </c>
      <c r="X367" s="43">
        <v>5</v>
      </c>
      <c r="Z367" s="43"/>
      <c r="AA367" s="43"/>
      <c r="AB367" s="43"/>
      <c r="AC367" s="43">
        <v>2.09</v>
      </c>
      <c r="AD367" s="43"/>
      <c r="AE367" s="43">
        <v>0.03</v>
      </c>
      <c r="AF367" s="43"/>
      <c r="AG367" s="43"/>
      <c r="AH367" s="43"/>
      <c r="AI367" s="43"/>
      <c r="AJ367" s="43"/>
      <c r="AK367" s="43"/>
      <c r="AL367" s="43"/>
      <c r="AM367" s="43"/>
      <c r="AN367" s="43"/>
      <c r="AO367" s="204">
        <v>280</v>
      </c>
      <c r="AP367" s="204"/>
      <c r="AQ367" s="204">
        <v>5</v>
      </c>
      <c r="AR367" s="43"/>
      <c r="AS367" s="43"/>
      <c r="AT367" s="204">
        <v>28.8</v>
      </c>
      <c r="AU367" s="204">
        <v>0.1</v>
      </c>
      <c r="AW367" s="204">
        <v>32.200000000000003</v>
      </c>
      <c r="AX367" s="204">
        <v>0.16</v>
      </c>
      <c r="AY367" s="43"/>
      <c r="AZ367" s="43">
        <v>1</v>
      </c>
      <c r="BA367" s="43">
        <v>0.23722199999999999</v>
      </c>
      <c r="BB367" s="43"/>
      <c r="BC367" s="43"/>
      <c r="BD367" s="43" t="s">
        <v>14020</v>
      </c>
      <c r="BE367" s="43"/>
    </row>
    <row r="368" spans="1:57" x14ac:dyDescent="0.2">
      <c r="A368" s="119"/>
      <c r="B368" s="43">
        <v>1</v>
      </c>
      <c r="C368" s="43" t="s">
        <v>14538</v>
      </c>
      <c r="D368" s="119"/>
      <c r="E368" s="43"/>
      <c r="F368" s="43"/>
      <c r="G368" s="43" t="s">
        <v>13911</v>
      </c>
      <c r="H368" s="43" t="s">
        <v>8443</v>
      </c>
      <c r="I368" s="43" t="s">
        <v>14452</v>
      </c>
      <c r="J368" s="43" t="s">
        <v>14439</v>
      </c>
      <c r="K368" s="43">
        <v>1241</v>
      </c>
      <c r="L368" s="43">
        <v>4</v>
      </c>
      <c r="N368" s="43"/>
      <c r="O368" s="43"/>
      <c r="P368" s="43"/>
      <c r="Q368" s="204">
        <v>8.0399999999999991</v>
      </c>
      <c r="R368" s="204">
        <v>4.0000000000000001E-3</v>
      </c>
      <c r="T368" s="204">
        <v>2134</v>
      </c>
      <c r="U368" s="204">
        <v>11</v>
      </c>
      <c r="W368" s="43">
        <v>1841</v>
      </c>
      <c r="X368" s="43">
        <v>5</v>
      </c>
      <c r="Z368" s="43"/>
      <c r="AA368" s="43"/>
      <c r="AB368" s="43"/>
      <c r="AC368" s="43">
        <v>2.09</v>
      </c>
      <c r="AD368" s="43"/>
      <c r="AE368" s="43">
        <v>0.03</v>
      </c>
      <c r="AF368" s="43"/>
      <c r="AG368" s="43"/>
      <c r="AH368" s="43"/>
      <c r="AI368" s="43"/>
      <c r="AJ368" s="43"/>
      <c r="AK368" s="43"/>
      <c r="AL368" s="43"/>
      <c r="AM368" s="43"/>
      <c r="AN368" s="43"/>
      <c r="AO368" s="204">
        <v>280</v>
      </c>
      <c r="AP368" s="204"/>
      <c r="AQ368" s="204">
        <v>5</v>
      </c>
      <c r="AR368" s="43"/>
      <c r="AS368" s="43"/>
      <c r="AT368" s="204">
        <v>28.8</v>
      </c>
      <c r="AU368" s="204">
        <v>0.1</v>
      </c>
      <c r="AW368" s="204">
        <v>32.200000000000003</v>
      </c>
      <c r="AX368" s="204">
        <v>0.16</v>
      </c>
      <c r="AY368" s="43"/>
      <c r="AZ368" s="43">
        <v>1</v>
      </c>
      <c r="BA368" s="64">
        <v>7.0000000000000007E-2</v>
      </c>
      <c r="BB368" s="64"/>
      <c r="BC368" s="43"/>
      <c r="BD368" s="43" t="s">
        <v>14020</v>
      </c>
      <c r="BE368" s="43"/>
    </row>
    <row r="369" spans="1:57" x14ac:dyDescent="0.2">
      <c r="A369" s="119"/>
      <c r="B369" s="43">
        <v>1</v>
      </c>
      <c r="C369" s="43" t="s">
        <v>14538</v>
      </c>
      <c r="D369" s="119"/>
      <c r="E369" s="43"/>
      <c r="F369" s="43"/>
      <c r="G369" s="43" t="s">
        <v>13911</v>
      </c>
      <c r="H369" s="43" t="s">
        <v>8443</v>
      </c>
      <c r="I369" s="43" t="s">
        <v>14452</v>
      </c>
      <c r="J369" s="43" t="s">
        <v>14439</v>
      </c>
      <c r="K369" s="43">
        <v>1241</v>
      </c>
      <c r="L369" s="43">
        <v>4</v>
      </c>
      <c r="N369" s="43"/>
      <c r="O369" s="43"/>
      <c r="P369" s="43"/>
      <c r="Q369" s="204">
        <v>8.0399999999999991</v>
      </c>
      <c r="R369" s="204">
        <v>4.0000000000000001E-3</v>
      </c>
      <c r="T369" s="204">
        <v>2134</v>
      </c>
      <c r="U369" s="204">
        <v>11</v>
      </c>
      <c r="W369" s="43">
        <v>1841</v>
      </c>
      <c r="X369" s="43">
        <v>5</v>
      </c>
      <c r="Z369" s="43"/>
      <c r="AA369" s="43"/>
      <c r="AB369" s="43"/>
      <c r="AC369" s="43">
        <v>2.09</v>
      </c>
      <c r="AD369" s="43"/>
      <c r="AE369" s="43">
        <v>0.03</v>
      </c>
      <c r="AF369" s="43"/>
      <c r="AG369" s="43"/>
      <c r="AH369" s="43"/>
      <c r="AI369" s="43"/>
      <c r="AJ369" s="43"/>
      <c r="AK369" s="43"/>
      <c r="AL369" s="43"/>
      <c r="AM369" s="43"/>
      <c r="AN369" s="43"/>
      <c r="AO369" s="204">
        <v>280</v>
      </c>
      <c r="AP369" s="204"/>
      <c r="AQ369" s="204">
        <v>5</v>
      </c>
      <c r="AR369" s="43"/>
      <c r="AS369" s="43"/>
      <c r="AT369" s="204">
        <v>28.8</v>
      </c>
      <c r="AU369" s="204">
        <v>0.1</v>
      </c>
      <c r="AW369" s="204">
        <v>32.200000000000003</v>
      </c>
      <c r="AX369" s="204">
        <v>0.16</v>
      </c>
      <c r="AY369" s="43"/>
      <c r="AZ369" s="43">
        <v>1</v>
      </c>
      <c r="BA369" s="43">
        <v>0.19389400000000001</v>
      </c>
      <c r="BB369" s="43"/>
      <c r="BC369" s="43"/>
      <c r="BD369" s="43" t="s">
        <v>14020</v>
      </c>
      <c r="BE369" s="43"/>
    </row>
    <row r="370" spans="1:57" x14ac:dyDescent="0.2">
      <c r="A370" s="119"/>
      <c r="B370" s="43">
        <v>1</v>
      </c>
      <c r="C370" s="43" t="s">
        <v>14538</v>
      </c>
      <c r="D370" s="119"/>
      <c r="E370" s="43"/>
      <c r="F370" s="43"/>
      <c r="G370" s="43" t="s">
        <v>13911</v>
      </c>
      <c r="H370" s="43" t="s">
        <v>8443</v>
      </c>
      <c r="I370" s="43" t="s">
        <v>14452</v>
      </c>
      <c r="J370" s="43" t="s">
        <v>14439</v>
      </c>
      <c r="K370" s="43">
        <v>815</v>
      </c>
      <c r="L370" s="43">
        <v>4</v>
      </c>
      <c r="N370" s="43"/>
      <c r="O370" s="43"/>
      <c r="P370" s="43"/>
      <c r="Q370" s="204">
        <v>8.0399999999999991</v>
      </c>
      <c r="R370" s="204">
        <v>4.0000000000000001E-3</v>
      </c>
      <c r="T370" s="204">
        <v>2134</v>
      </c>
      <c r="U370" s="204">
        <v>11</v>
      </c>
      <c r="W370" s="43">
        <v>1841</v>
      </c>
      <c r="X370" s="43">
        <v>5</v>
      </c>
      <c r="Z370" s="43"/>
      <c r="AA370" s="43"/>
      <c r="AB370" s="43"/>
      <c r="AC370" s="43">
        <v>3.02</v>
      </c>
      <c r="AD370" s="43"/>
      <c r="AE370" s="43">
        <v>0.03</v>
      </c>
      <c r="AF370" s="43"/>
      <c r="AG370" s="43"/>
      <c r="AH370" s="43"/>
      <c r="AI370" s="43"/>
      <c r="AJ370" s="43"/>
      <c r="AK370" s="43"/>
      <c r="AL370" s="43"/>
      <c r="AM370" s="43"/>
      <c r="AN370" s="43"/>
      <c r="AO370" s="204">
        <v>298</v>
      </c>
      <c r="AP370" s="204"/>
      <c r="AQ370" s="204">
        <v>4</v>
      </c>
      <c r="AR370" s="43"/>
      <c r="AS370" s="43"/>
      <c r="AT370" s="204">
        <v>28.9</v>
      </c>
      <c r="AU370" s="204">
        <v>0.1</v>
      </c>
      <c r="AW370" s="204">
        <v>32.200000000000003</v>
      </c>
      <c r="AX370" s="204">
        <v>0.16</v>
      </c>
      <c r="AY370" s="43"/>
      <c r="AZ370" s="43">
        <v>1</v>
      </c>
      <c r="BA370" s="43">
        <v>0.43094199999999999</v>
      </c>
      <c r="BB370" s="43"/>
      <c r="BC370" s="43"/>
      <c r="BD370" s="43" t="s">
        <v>14020</v>
      </c>
      <c r="BE370" s="43"/>
    </row>
    <row r="371" spans="1:57" x14ac:dyDescent="0.2">
      <c r="A371" s="119"/>
      <c r="B371" s="43">
        <v>1</v>
      </c>
      <c r="C371" s="43" t="s">
        <v>14538</v>
      </c>
      <c r="D371" s="119"/>
      <c r="E371" s="43"/>
      <c r="F371" s="43"/>
      <c r="G371" s="43" t="s">
        <v>13911</v>
      </c>
      <c r="H371" s="43" t="s">
        <v>8443</v>
      </c>
      <c r="I371" s="43" t="s">
        <v>14452</v>
      </c>
      <c r="J371" s="43" t="s">
        <v>14439</v>
      </c>
      <c r="K371" s="43">
        <v>815</v>
      </c>
      <c r="L371" s="43">
        <v>4</v>
      </c>
      <c r="N371" s="43"/>
      <c r="O371" s="43"/>
      <c r="P371" s="43"/>
      <c r="Q371" s="204">
        <v>8.0399999999999991</v>
      </c>
      <c r="R371" s="204">
        <v>4.0000000000000001E-3</v>
      </c>
      <c r="T371" s="204">
        <v>2134</v>
      </c>
      <c r="U371" s="204">
        <v>11</v>
      </c>
      <c r="W371" s="43">
        <v>1841</v>
      </c>
      <c r="X371" s="43">
        <v>5</v>
      </c>
      <c r="Z371" s="43"/>
      <c r="AA371" s="43"/>
      <c r="AB371" s="43"/>
      <c r="AC371" s="43">
        <v>3.02</v>
      </c>
      <c r="AD371" s="43"/>
      <c r="AE371" s="43">
        <v>0.03</v>
      </c>
      <c r="AF371" s="43"/>
      <c r="AG371" s="43"/>
      <c r="AH371" s="43"/>
      <c r="AI371" s="43"/>
      <c r="AJ371" s="43"/>
      <c r="AK371" s="43"/>
      <c r="AL371" s="43"/>
      <c r="AM371" s="43"/>
      <c r="AN371" s="43"/>
      <c r="AO371" s="204">
        <v>298</v>
      </c>
      <c r="AP371" s="204"/>
      <c r="AQ371" s="204">
        <v>4</v>
      </c>
      <c r="AR371" s="43"/>
      <c r="AS371" s="43"/>
      <c r="AT371" s="204">
        <v>28.9</v>
      </c>
      <c r="AU371" s="204">
        <v>0.1</v>
      </c>
      <c r="AW371" s="204">
        <v>32.200000000000003</v>
      </c>
      <c r="AX371" s="204">
        <v>0.16</v>
      </c>
      <c r="AY371" s="43"/>
      <c r="AZ371" s="43">
        <v>1</v>
      </c>
      <c r="BA371" s="43">
        <v>0.25780399999999998</v>
      </c>
      <c r="BB371" s="43"/>
      <c r="BC371" s="43"/>
      <c r="BD371" s="43" t="s">
        <v>14020</v>
      </c>
      <c r="BE371" s="43"/>
    </row>
    <row r="372" spans="1:57" x14ac:dyDescent="0.2">
      <c r="A372" s="119"/>
      <c r="B372" s="43">
        <v>1</v>
      </c>
      <c r="C372" s="43" t="s">
        <v>14538</v>
      </c>
      <c r="D372" s="119"/>
      <c r="E372" s="43"/>
      <c r="F372" s="43"/>
      <c r="G372" s="43" t="s">
        <v>13911</v>
      </c>
      <c r="H372" s="43" t="s">
        <v>8443</v>
      </c>
      <c r="I372" s="43" t="s">
        <v>14452</v>
      </c>
      <c r="J372" s="43" t="s">
        <v>14439</v>
      </c>
      <c r="K372" s="43">
        <v>815</v>
      </c>
      <c r="L372" s="43">
        <v>4</v>
      </c>
      <c r="N372" s="43"/>
      <c r="O372" s="43"/>
      <c r="P372" s="43"/>
      <c r="Q372" s="204">
        <v>8.0399999999999991</v>
      </c>
      <c r="R372" s="204">
        <v>4.0000000000000001E-3</v>
      </c>
      <c r="T372" s="204">
        <v>2134</v>
      </c>
      <c r="U372" s="204">
        <v>11</v>
      </c>
      <c r="W372" s="43">
        <v>1841</v>
      </c>
      <c r="X372" s="43">
        <v>5</v>
      </c>
      <c r="Z372" s="43"/>
      <c r="AA372" s="43"/>
      <c r="AB372" s="43"/>
      <c r="AC372" s="43">
        <v>3.02</v>
      </c>
      <c r="AD372" s="43"/>
      <c r="AE372" s="43">
        <v>0.03</v>
      </c>
      <c r="AF372" s="43"/>
      <c r="AG372" s="43"/>
      <c r="AH372" s="43"/>
      <c r="AI372" s="43"/>
      <c r="AJ372" s="43"/>
      <c r="AK372" s="43"/>
      <c r="AL372" s="43"/>
      <c r="AM372" s="43"/>
      <c r="AN372" s="43"/>
      <c r="AO372" s="204">
        <v>298</v>
      </c>
      <c r="AP372" s="204"/>
      <c r="AQ372" s="204">
        <v>4</v>
      </c>
      <c r="AR372" s="43"/>
      <c r="AS372" s="43"/>
      <c r="AT372" s="204">
        <v>28.9</v>
      </c>
      <c r="AU372" s="204">
        <v>0.1</v>
      </c>
      <c r="AW372" s="204">
        <v>32.200000000000003</v>
      </c>
      <c r="AX372" s="204">
        <v>0.16</v>
      </c>
      <c r="AY372" s="43"/>
      <c r="AZ372" s="43">
        <v>1</v>
      </c>
      <c r="BA372" s="43">
        <v>0.20288800000000001</v>
      </c>
      <c r="BB372" s="43"/>
      <c r="BC372" s="43"/>
      <c r="BD372" s="43" t="s">
        <v>14020</v>
      </c>
      <c r="BE372" s="43"/>
    </row>
    <row r="373" spans="1:57" x14ac:dyDescent="0.2">
      <c r="A373" s="119"/>
      <c r="B373" s="43">
        <v>1</v>
      </c>
      <c r="C373" s="43" t="s">
        <v>14538</v>
      </c>
      <c r="D373" s="119"/>
      <c r="E373" s="43"/>
      <c r="F373" s="43"/>
      <c r="G373" s="43" t="s">
        <v>13911</v>
      </c>
      <c r="H373" s="43" t="s">
        <v>8443</v>
      </c>
      <c r="I373" s="43" t="s">
        <v>14452</v>
      </c>
      <c r="J373" s="43" t="s">
        <v>14439</v>
      </c>
      <c r="K373" s="43">
        <v>918</v>
      </c>
      <c r="L373" s="43">
        <v>4</v>
      </c>
      <c r="N373" s="43"/>
      <c r="O373" s="43"/>
      <c r="P373" s="43"/>
      <c r="Q373" s="204">
        <v>8.0399999999999991</v>
      </c>
      <c r="R373" s="204">
        <v>4.0000000000000001E-3</v>
      </c>
      <c r="T373" s="204">
        <v>2134</v>
      </c>
      <c r="U373" s="204">
        <v>11</v>
      </c>
      <c r="W373" s="43">
        <v>1841</v>
      </c>
      <c r="X373" s="43">
        <v>6</v>
      </c>
      <c r="Z373" s="43"/>
      <c r="AA373" s="43"/>
      <c r="AB373" s="43"/>
      <c r="AC373" s="43">
        <v>2.68</v>
      </c>
      <c r="AD373" s="43"/>
      <c r="AE373" s="43">
        <v>0.03</v>
      </c>
      <c r="AF373" s="43"/>
      <c r="AG373" s="43"/>
      <c r="AH373" s="43"/>
      <c r="AI373" s="43"/>
      <c r="AJ373" s="43"/>
      <c r="AK373" s="43"/>
      <c r="AL373" s="43"/>
      <c r="AM373" s="43"/>
      <c r="AN373" s="43"/>
      <c r="AO373" s="204">
        <v>302</v>
      </c>
      <c r="AP373" s="204"/>
      <c r="AQ373" s="204">
        <v>6</v>
      </c>
      <c r="AR373" s="43"/>
      <c r="AS373" s="43"/>
      <c r="AT373" s="204">
        <v>29</v>
      </c>
      <c r="AU373" s="204">
        <v>0.1</v>
      </c>
      <c r="AW373" s="204">
        <v>32.200000000000003</v>
      </c>
      <c r="AX373" s="204">
        <v>0.16</v>
      </c>
      <c r="AY373" s="43"/>
      <c r="AZ373" s="43">
        <v>1</v>
      </c>
      <c r="BA373" s="43">
        <v>0.30751699999999998</v>
      </c>
      <c r="BB373" s="43"/>
      <c r="BC373" s="43"/>
      <c r="BD373" s="43" t="s">
        <v>14020</v>
      </c>
      <c r="BE373" s="43"/>
    </row>
    <row r="374" spans="1:57" x14ac:dyDescent="0.2">
      <c r="A374" s="119"/>
      <c r="B374" s="43">
        <v>1</v>
      </c>
      <c r="C374" s="43" t="s">
        <v>14538</v>
      </c>
      <c r="D374" s="119"/>
      <c r="E374" s="43"/>
      <c r="F374" s="43"/>
      <c r="G374" s="43" t="s">
        <v>13911</v>
      </c>
      <c r="H374" s="43" t="s">
        <v>8443</v>
      </c>
      <c r="I374" s="43" t="s">
        <v>14452</v>
      </c>
      <c r="J374" s="43" t="s">
        <v>14439</v>
      </c>
      <c r="K374" s="43">
        <v>918</v>
      </c>
      <c r="L374" s="43">
        <v>4</v>
      </c>
      <c r="N374" s="43"/>
      <c r="O374" s="43"/>
      <c r="P374" s="43"/>
      <c r="Q374" s="204">
        <v>8.0399999999999991</v>
      </c>
      <c r="R374" s="204">
        <v>4.0000000000000001E-3</v>
      </c>
      <c r="T374" s="204">
        <v>2134</v>
      </c>
      <c r="U374" s="204">
        <v>11</v>
      </c>
      <c r="W374" s="43">
        <v>1841</v>
      </c>
      <c r="X374" s="43">
        <v>6</v>
      </c>
      <c r="Z374" s="43"/>
      <c r="AA374" s="43"/>
      <c r="AB374" s="43"/>
      <c r="AC374" s="43">
        <v>2.68</v>
      </c>
      <c r="AD374" s="43"/>
      <c r="AE374" s="43">
        <v>0.03</v>
      </c>
      <c r="AF374" s="43"/>
      <c r="AG374" s="43"/>
      <c r="AH374" s="43"/>
      <c r="AI374" s="43"/>
      <c r="AJ374" s="43"/>
      <c r="AK374" s="43"/>
      <c r="AL374" s="43"/>
      <c r="AM374" s="43"/>
      <c r="AN374" s="43"/>
      <c r="AO374" s="204">
        <v>302</v>
      </c>
      <c r="AP374" s="204"/>
      <c r="AQ374" s="204">
        <v>6</v>
      </c>
      <c r="AR374" s="43"/>
      <c r="AS374" s="43"/>
      <c r="AT374" s="204">
        <v>29</v>
      </c>
      <c r="AU374" s="204">
        <v>0.1</v>
      </c>
      <c r="AW374" s="204">
        <v>32.200000000000003</v>
      </c>
      <c r="AX374" s="204">
        <v>0.16</v>
      </c>
      <c r="AY374" s="43"/>
      <c r="AZ374" s="43">
        <v>1</v>
      </c>
      <c r="BA374" s="43">
        <v>0.54466199999999998</v>
      </c>
      <c r="BB374" s="43"/>
      <c r="BC374" s="43"/>
      <c r="BD374" s="43" t="s">
        <v>14020</v>
      </c>
      <c r="BE374" s="43"/>
    </row>
    <row r="375" spans="1:57" x14ac:dyDescent="0.2">
      <c r="A375" s="119"/>
      <c r="B375" s="43">
        <v>1</v>
      </c>
      <c r="C375" s="43" t="s">
        <v>14538</v>
      </c>
      <c r="D375" s="119"/>
      <c r="E375" s="43"/>
      <c r="F375" s="43"/>
      <c r="G375" s="43" t="s">
        <v>13911</v>
      </c>
      <c r="H375" s="43" t="s">
        <v>8443</v>
      </c>
      <c r="I375" s="43" t="s">
        <v>14452</v>
      </c>
      <c r="J375" s="43" t="s">
        <v>14439</v>
      </c>
      <c r="K375" s="43">
        <v>918</v>
      </c>
      <c r="L375" s="43">
        <v>4</v>
      </c>
      <c r="N375" s="43"/>
      <c r="O375" s="43"/>
      <c r="P375" s="43"/>
      <c r="Q375" s="204">
        <v>8.0399999999999991</v>
      </c>
      <c r="R375" s="204">
        <v>4.0000000000000001E-3</v>
      </c>
      <c r="T375" s="204">
        <v>2134</v>
      </c>
      <c r="U375" s="204">
        <v>11</v>
      </c>
      <c r="W375" s="43">
        <v>1841</v>
      </c>
      <c r="X375" s="43">
        <v>6</v>
      </c>
      <c r="Z375" s="43"/>
      <c r="AA375" s="43"/>
      <c r="AB375" s="43"/>
      <c r="AC375" s="43">
        <v>2.68</v>
      </c>
      <c r="AD375" s="43"/>
      <c r="AE375" s="43">
        <v>0.03</v>
      </c>
      <c r="AF375" s="43"/>
      <c r="AG375" s="43"/>
      <c r="AH375" s="43"/>
      <c r="AI375" s="43"/>
      <c r="AJ375" s="43"/>
      <c r="AK375" s="43"/>
      <c r="AL375" s="43"/>
      <c r="AM375" s="43"/>
      <c r="AN375" s="43"/>
      <c r="AO375" s="204">
        <v>302</v>
      </c>
      <c r="AP375" s="204"/>
      <c r="AQ375" s="204">
        <v>6</v>
      </c>
      <c r="AR375" s="43"/>
      <c r="AS375" s="43"/>
      <c r="AT375" s="204">
        <v>29</v>
      </c>
      <c r="AU375" s="204">
        <v>0.1</v>
      </c>
      <c r="AW375" s="204">
        <v>32.200000000000003</v>
      </c>
      <c r="AX375" s="204">
        <v>0.16</v>
      </c>
      <c r="AY375" s="43"/>
      <c r="AZ375" s="43">
        <v>1</v>
      </c>
      <c r="BA375" s="43">
        <v>0.30352699999999999</v>
      </c>
      <c r="BB375" s="43"/>
      <c r="BC375" s="43"/>
      <c r="BD375" s="43" t="s">
        <v>14020</v>
      </c>
      <c r="BE375" s="43"/>
    </row>
    <row r="376" spans="1:57" x14ac:dyDescent="0.2">
      <c r="A376" s="119"/>
      <c r="B376" s="43">
        <v>1</v>
      </c>
      <c r="C376" s="43" t="s">
        <v>14538</v>
      </c>
      <c r="D376" s="119"/>
      <c r="E376" s="43"/>
      <c r="F376" s="43"/>
      <c r="G376" s="43" t="s">
        <v>13911</v>
      </c>
      <c r="H376" s="43" t="s">
        <v>8443</v>
      </c>
      <c r="I376" s="43" t="s">
        <v>14452</v>
      </c>
      <c r="J376" s="43" t="s">
        <v>14439</v>
      </c>
      <c r="K376" s="43">
        <v>386</v>
      </c>
      <c r="L376" s="43">
        <v>4</v>
      </c>
      <c r="N376" s="43"/>
      <c r="O376" s="43"/>
      <c r="P376" s="43"/>
      <c r="Q376" s="204">
        <v>8.0399999999999991</v>
      </c>
      <c r="R376" s="204">
        <v>4.0000000000000001E-3</v>
      </c>
      <c r="T376" s="204">
        <v>2134</v>
      </c>
      <c r="U376" s="204">
        <v>11</v>
      </c>
      <c r="W376" s="43">
        <v>1841</v>
      </c>
      <c r="X376" s="43">
        <v>3</v>
      </c>
      <c r="Z376" s="43"/>
      <c r="AA376" s="43"/>
      <c r="AB376" s="43"/>
      <c r="AC376" s="43">
        <v>5.21</v>
      </c>
      <c r="AD376" s="43"/>
      <c r="AE376" s="43">
        <v>0.06</v>
      </c>
      <c r="AF376" s="43"/>
      <c r="AG376" s="43"/>
      <c r="AH376" s="43"/>
      <c r="AI376" s="43"/>
      <c r="AJ376" s="43"/>
      <c r="AK376" s="43"/>
      <c r="AL376" s="43"/>
      <c r="AM376" s="43"/>
      <c r="AN376" s="43"/>
      <c r="AO376" s="204">
        <v>288</v>
      </c>
      <c r="AP376" s="204"/>
      <c r="AQ376" s="204">
        <v>5</v>
      </c>
      <c r="AR376" s="43"/>
      <c r="AS376" s="43"/>
      <c r="AT376" s="204">
        <v>29.2</v>
      </c>
      <c r="AU376" s="204">
        <v>0.1</v>
      </c>
      <c r="AW376" s="204">
        <v>32.200000000000003</v>
      </c>
      <c r="AX376" s="204">
        <v>0.16</v>
      </c>
      <c r="AY376" s="43"/>
      <c r="AZ376" s="43">
        <v>1</v>
      </c>
      <c r="BA376" s="43">
        <v>0.23444400000000001</v>
      </c>
      <c r="BB376" s="43"/>
      <c r="BC376" s="43"/>
      <c r="BD376" s="43" t="s">
        <v>14020</v>
      </c>
      <c r="BE376" s="43"/>
    </row>
    <row r="377" spans="1:57" x14ac:dyDescent="0.2">
      <c r="A377" s="119"/>
      <c r="B377" s="43">
        <v>1</v>
      </c>
      <c r="C377" s="43" t="s">
        <v>14538</v>
      </c>
      <c r="D377" s="119"/>
      <c r="E377" s="43"/>
      <c r="F377" s="43"/>
      <c r="G377" s="43" t="s">
        <v>13911</v>
      </c>
      <c r="H377" s="43" t="s">
        <v>8443</v>
      </c>
      <c r="I377" s="43" t="s">
        <v>14452</v>
      </c>
      <c r="J377" s="43" t="s">
        <v>14439</v>
      </c>
      <c r="K377" s="43">
        <v>386</v>
      </c>
      <c r="L377" s="43">
        <v>4</v>
      </c>
      <c r="N377" s="43"/>
      <c r="O377" s="43"/>
      <c r="P377" s="43"/>
      <c r="Q377" s="204">
        <v>8.0399999999999991</v>
      </c>
      <c r="R377" s="204">
        <v>4.0000000000000001E-3</v>
      </c>
      <c r="T377" s="204">
        <v>2134</v>
      </c>
      <c r="U377" s="204">
        <v>11</v>
      </c>
      <c r="W377" s="43">
        <v>1841</v>
      </c>
      <c r="X377" s="43">
        <v>3</v>
      </c>
      <c r="Z377" s="43"/>
      <c r="AA377" s="43"/>
      <c r="AB377" s="43"/>
      <c r="AC377" s="43">
        <v>5.21</v>
      </c>
      <c r="AD377" s="43"/>
      <c r="AE377" s="43">
        <v>0.06</v>
      </c>
      <c r="AF377" s="43"/>
      <c r="AG377" s="43"/>
      <c r="AH377" s="43"/>
      <c r="AI377" s="43"/>
      <c r="AJ377" s="43"/>
      <c r="AK377" s="43"/>
      <c r="AL377" s="43"/>
      <c r="AM377" s="43"/>
      <c r="AN377" s="43"/>
      <c r="AO377" s="204">
        <v>288</v>
      </c>
      <c r="AP377" s="204"/>
      <c r="AQ377" s="204">
        <v>5</v>
      </c>
      <c r="AR377" s="43"/>
      <c r="AS377" s="43"/>
      <c r="AT377" s="204">
        <v>29.2</v>
      </c>
      <c r="AU377" s="204">
        <v>0.1</v>
      </c>
      <c r="AW377" s="204">
        <v>32.200000000000003</v>
      </c>
      <c r="AX377" s="204">
        <v>0.16</v>
      </c>
      <c r="AY377" s="43"/>
      <c r="AZ377" s="43">
        <v>1</v>
      </c>
      <c r="BA377" s="43">
        <v>0.27699699999999999</v>
      </c>
      <c r="BB377" s="43"/>
      <c r="BC377" s="43"/>
      <c r="BD377" s="43" t="s">
        <v>14020</v>
      </c>
      <c r="BE377" s="43"/>
    </row>
    <row r="378" spans="1:57" x14ac:dyDescent="0.2">
      <c r="A378" s="119"/>
      <c r="B378" s="43">
        <v>1</v>
      </c>
      <c r="C378" s="43" t="s">
        <v>14538</v>
      </c>
      <c r="D378" s="119"/>
      <c r="E378" s="43"/>
      <c r="F378" s="43"/>
      <c r="G378" s="43" t="s">
        <v>13911</v>
      </c>
      <c r="H378" s="43" t="s">
        <v>8443</v>
      </c>
      <c r="I378" s="43" t="s">
        <v>14452</v>
      </c>
      <c r="J378" s="43" t="s">
        <v>14439</v>
      </c>
      <c r="K378" s="43">
        <v>386</v>
      </c>
      <c r="L378" s="43">
        <v>4</v>
      </c>
      <c r="N378" s="43"/>
      <c r="O378" s="43"/>
      <c r="P378" s="43"/>
      <c r="Q378" s="204">
        <v>8.0399999999999991</v>
      </c>
      <c r="R378" s="204">
        <v>4.0000000000000001E-3</v>
      </c>
      <c r="T378" s="204">
        <v>2134</v>
      </c>
      <c r="U378" s="204">
        <v>11</v>
      </c>
      <c r="W378" s="43">
        <v>1841</v>
      </c>
      <c r="X378" s="43">
        <v>3</v>
      </c>
      <c r="Z378" s="43"/>
      <c r="AA378" s="43"/>
      <c r="AB378" s="43"/>
      <c r="AC378" s="43">
        <v>5.21</v>
      </c>
      <c r="AD378" s="43"/>
      <c r="AE378" s="43">
        <v>0.06</v>
      </c>
      <c r="AF378" s="43"/>
      <c r="AG378" s="43"/>
      <c r="AH378" s="43"/>
      <c r="AI378" s="43"/>
      <c r="AJ378" s="43"/>
      <c r="AK378" s="43"/>
      <c r="AL378" s="43"/>
      <c r="AM378" s="43"/>
      <c r="AN378" s="43"/>
      <c r="AO378" s="204">
        <v>288</v>
      </c>
      <c r="AP378" s="204"/>
      <c r="AQ378" s="204">
        <v>5</v>
      </c>
      <c r="AR378" s="43"/>
      <c r="AS378" s="43"/>
      <c r="AT378" s="204">
        <v>29.2</v>
      </c>
      <c r="AU378" s="204">
        <v>0.1</v>
      </c>
      <c r="AW378" s="204">
        <v>32.200000000000003</v>
      </c>
      <c r="AX378" s="204">
        <v>0.16</v>
      </c>
      <c r="AY378" s="43"/>
      <c r="AZ378" s="43">
        <v>1</v>
      </c>
      <c r="BA378" s="43">
        <v>0.55831299999999995</v>
      </c>
      <c r="BB378" s="43"/>
      <c r="BC378" s="43"/>
      <c r="BD378" s="43" t="s">
        <v>14020</v>
      </c>
      <c r="BE378" s="43"/>
    </row>
    <row r="379" spans="1:57" x14ac:dyDescent="0.2">
      <c r="A379" s="119"/>
      <c r="B379" s="43">
        <v>1</v>
      </c>
      <c r="C379" s="43" t="s">
        <v>14538</v>
      </c>
      <c r="D379" s="119"/>
      <c r="E379" s="43"/>
      <c r="F379" s="43"/>
      <c r="G379" s="43" t="s">
        <v>13911</v>
      </c>
      <c r="H379" s="43" t="s">
        <v>8443</v>
      </c>
      <c r="I379" s="43" t="s">
        <v>14452</v>
      </c>
      <c r="J379" s="43" t="s">
        <v>14439</v>
      </c>
      <c r="K379" s="43">
        <v>918</v>
      </c>
      <c r="L379" s="43">
        <v>4</v>
      </c>
      <c r="N379" s="43"/>
      <c r="O379" s="43"/>
      <c r="P379" s="43"/>
      <c r="Q379" s="204">
        <v>8.0399999999999991</v>
      </c>
      <c r="R379" s="204">
        <v>4.0000000000000001E-3</v>
      </c>
      <c r="T379" s="204">
        <v>2134</v>
      </c>
      <c r="U379" s="204">
        <v>11</v>
      </c>
      <c r="W379" s="43">
        <v>1841</v>
      </c>
      <c r="X379" s="43">
        <v>6</v>
      </c>
      <c r="Z379" s="43"/>
      <c r="AA379" s="43"/>
      <c r="AB379" s="43"/>
      <c r="AC379" s="43">
        <v>2.68</v>
      </c>
      <c r="AD379" s="43"/>
      <c r="AE379" s="43">
        <v>0.03</v>
      </c>
      <c r="AF379" s="43"/>
      <c r="AG379" s="43"/>
      <c r="AH379" s="43"/>
      <c r="AI379" s="43"/>
      <c r="AJ379" s="43"/>
      <c r="AK379" s="43"/>
      <c r="AL379" s="43"/>
      <c r="AM379" s="43"/>
      <c r="AN379" s="43"/>
      <c r="AO379" s="204">
        <v>302</v>
      </c>
      <c r="AP379" s="204"/>
      <c r="AQ379" s="204">
        <v>6</v>
      </c>
      <c r="AR379" s="43"/>
      <c r="AS379" s="43"/>
      <c r="AT379" s="204">
        <v>29</v>
      </c>
      <c r="AU379" s="204">
        <v>0.1</v>
      </c>
      <c r="AW379" s="204">
        <v>32.200000000000003</v>
      </c>
      <c r="AX379" s="204">
        <v>0.16</v>
      </c>
      <c r="AY379" s="43"/>
      <c r="AZ379" s="43">
        <v>1</v>
      </c>
      <c r="BA379" s="43">
        <v>0.25220700000000001</v>
      </c>
      <c r="BB379" s="43"/>
      <c r="BC379" s="43"/>
      <c r="BD379" s="43" t="s">
        <v>14020</v>
      </c>
      <c r="BE379" s="43"/>
    </row>
    <row r="380" spans="1:57" x14ac:dyDescent="0.2">
      <c r="A380" s="119"/>
      <c r="B380" s="43">
        <v>1</v>
      </c>
      <c r="C380" s="43" t="s">
        <v>14538</v>
      </c>
      <c r="D380" s="119"/>
      <c r="E380" s="43"/>
      <c r="F380" s="43"/>
      <c r="G380" s="43" t="s">
        <v>13911</v>
      </c>
      <c r="H380" s="43" t="s">
        <v>8443</v>
      </c>
      <c r="I380" s="43" t="s">
        <v>14452</v>
      </c>
      <c r="J380" s="43" t="s">
        <v>14439</v>
      </c>
      <c r="K380" s="43">
        <v>918</v>
      </c>
      <c r="L380" s="43">
        <v>4</v>
      </c>
      <c r="N380" s="43"/>
      <c r="O380" s="43"/>
      <c r="P380" s="43"/>
      <c r="Q380" s="204">
        <v>8.0399999999999991</v>
      </c>
      <c r="R380" s="204">
        <v>4.0000000000000001E-3</v>
      </c>
      <c r="T380" s="204">
        <v>2134</v>
      </c>
      <c r="U380" s="204">
        <v>11</v>
      </c>
      <c r="W380" s="43">
        <v>1841</v>
      </c>
      <c r="X380" s="43">
        <v>6</v>
      </c>
      <c r="Z380" s="43"/>
      <c r="AA380" s="43"/>
      <c r="AB380" s="43"/>
      <c r="AC380" s="43">
        <v>2.68</v>
      </c>
      <c r="AD380" s="43"/>
      <c r="AE380" s="43">
        <v>0.03</v>
      </c>
      <c r="AF380" s="43"/>
      <c r="AG380" s="43"/>
      <c r="AH380" s="43"/>
      <c r="AI380" s="43"/>
      <c r="AJ380" s="43"/>
      <c r="AK380" s="43"/>
      <c r="AL380" s="43"/>
      <c r="AM380" s="43"/>
      <c r="AN380" s="43"/>
      <c r="AO380" s="204">
        <v>302</v>
      </c>
      <c r="AP380" s="204"/>
      <c r="AQ380" s="204">
        <v>6</v>
      </c>
      <c r="AR380" s="43"/>
      <c r="AS380" s="43"/>
      <c r="AT380" s="204">
        <v>29</v>
      </c>
      <c r="AU380" s="204">
        <v>0.1</v>
      </c>
      <c r="AW380" s="204">
        <v>32.200000000000003</v>
      </c>
      <c r="AX380" s="204">
        <v>0.16</v>
      </c>
      <c r="AY380" s="43"/>
      <c r="AZ380" s="43">
        <v>1</v>
      </c>
      <c r="BA380" s="43">
        <v>0.31463999999999998</v>
      </c>
      <c r="BB380" s="43"/>
      <c r="BC380" s="43"/>
      <c r="BD380" s="43" t="s">
        <v>14020</v>
      </c>
      <c r="BE380" s="43"/>
    </row>
    <row r="381" spans="1:57" x14ac:dyDescent="0.2">
      <c r="A381" s="119"/>
      <c r="B381" s="43">
        <v>1</v>
      </c>
      <c r="C381" s="43" t="s">
        <v>14538</v>
      </c>
      <c r="D381" s="119"/>
      <c r="E381" s="43"/>
      <c r="F381" s="43"/>
      <c r="G381" s="43" t="s">
        <v>13911</v>
      </c>
      <c r="H381" s="43" t="s">
        <v>8443</v>
      </c>
      <c r="I381" s="43" t="s">
        <v>14452</v>
      </c>
      <c r="J381" s="43" t="s">
        <v>14439</v>
      </c>
      <c r="K381" s="43">
        <v>918</v>
      </c>
      <c r="L381" s="43">
        <v>4</v>
      </c>
      <c r="N381" s="43"/>
      <c r="O381" s="43"/>
      <c r="P381" s="43"/>
      <c r="Q381" s="204">
        <v>8.0399999999999991</v>
      </c>
      <c r="R381" s="204">
        <v>4.0000000000000001E-3</v>
      </c>
      <c r="T381" s="204">
        <v>2134</v>
      </c>
      <c r="U381" s="204">
        <v>11</v>
      </c>
      <c r="W381" s="43">
        <v>1841</v>
      </c>
      <c r="X381" s="43">
        <v>6</v>
      </c>
      <c r="Z381" s="43"/>
      <c r="AA381" s="43"/>
      <c r="AB381" s="43"/>
      <c r="AC381" s="43">
        <v>2.68</v>
      </c>
      <c r="AD381" s="43"/>
      <c r="AE381" s="43">
        <v>0.03</v>
      </c>
      <c r="AF381" s="43"/>
      <c r="AG381" s="43"/>
      <c r="AH381" s="43"/>
      <c r="AI381" s="43"/>
      <c r="AJ381" s="43"/>
      <c r="AK381" s="43"/>
      <c r="AL381" s="43"/>
      <c r="AM381" s="43"/>
      <c r="AN381" s="43"/>
      <c r="AO381" s="204">
        <v>302</v>
      </c>
      <c r="AP381" s="204"/>
      <c r="AQ381" s="204">
        <v>6</v>
      </c>
      <c r="AR381" s="43"/>
      <c r="AS381" s="43"/>
      <c r="AT381" s="204">
        <v>29</v>
      </c>
      <c r="AU381" s="204">
        <v>0.1</v>
      </c>
      <c r="AW381" s="204">
        <v>32.200000000000003</v>
      </c>
      <c r="AX381" s="204">
        <v>0.16</v>
      </c>
      <c r="AY381" s="43"/>
      <c r="AZ381" s="43">
        <v>1</v>
      </c>
      <c r="BA381" s="43">
        <v>0.20979</v>
      </c>
      <c r="BB381" s="43"/>
      <c r="BC381" s="43"/>
      <c r="BD381" s="43" t="s">
        <v>14020</v>
      </c>
      <c r="BE381" s="43"/>
    </row>
    <row r="382" spans="1:57" x14ac:dyDescent="0.2">
      <c r="A382" s="119"/>
      <c r="B382" s="43">
        <v>1</v>
      </c>
      <c r="C382" s="43" t="s">
        <v>14538</v>
      </c>
      <c r="D382" s="119"/>
      <c r="E382" s="43"/>
      <c r="F382" s="43"/>
      <c r="G382" s="43" t="s">
        <v>13911</v>
      </c>
      <c r="H382" s="43" t="s">
        <v>8443</v>
      </c>
      <c r="I382" s="43" t="s">
        <v>14452</v>
      </c>
      <c r="J382" s="43" t="s">
        <v>14439</v>
      </c>
      <c r="K382" s="43">
        <v>386</v>
      </c>
      <c r="L382" s="43">
        <v>4</v>
      </c>
      <c r="N382" s="43"/>
      <c r="O382" s="43"/>
      <c r="P382" s="43"/>
      <c r="Q382" s="204">
        <v>8.0399999999999991</v>
      </c>
      <c r="R382" s="204">
        <v>4.0000000000000001E-3</v>
      </c>
      <c r="T382" s="204">
        <v>2134</v>
      </c>
      <c r="U382" s="204">
        <v>11</v>
      </c>
      <c r="W382" s="43">
        <v>1841</v>
      </c>
      <c r="X382" s="43">
        <v>3</v>
      </c>
      <c r="Z382" s="43"/>
      <c r="AA382" s="43"/>
      <c r="AB382" s="43"/>
      <c r="AC382" s="43">
        <v>5.21</v>
      </c>
      <c r="AD382" s="43"/>
      <c r="AE382" s="43">
        <v>0.06</v>
      </c>
      <c r="AF382" s="43"/>
      <c r="AG382" s="43"/>
      <c r="AH382" s="43"/>
      <c r="AI382" s="43"/>
      <c r="AJ382" s="43"/>
      <c r="AK382" s="43"/>
      <c r="AL382" s="43"/>
      <c r="AM382" s="43"/>
      <c r="AN382" s="43"/>
      <c r="AO382" s="204">
        <v>288</v>
      </c>
      <c r="AP382" s="204"/>
      <c r="AQ382" s="204">
        <v>5</v>
      </c>
      <c r="AR382" s="43"/>
      <c r="AS382" s="43"/>
      <c r="AT382" s="204">
        <v>29.2</v>
      </c>
      <c r="AU382" s="204">
        <v>0.1</v>
      </c>
      <c r="AW382" s="204">
        <v>32.200000000000003</v>
      </c>
      <c r="AX382" s="204">
        <v>0.16</v>
      </c>
      <c r="AY382" s="43"/>
      <c r="AZ382" s="43">
        <v>1</v>
      </c>
      <c r="BA382" s="43">
        <v>0.715974</v>
      </c>
      <c r="BB382" s="43"/>
      <c r="BC382" s="43"/>
      <c r="BD382" s="43" t="s">
        <v>14020</v>
      </c>
      <c r="BE382" s="43"/>
    </row>
    <row r="383" spans="1:57" x14ac:dyDescent="0.2">
      <c r="A383" s="119"/>
      <c r="B383" s="43">
        <v>1</v>
      </c>
      <c r="C383" s="43" t="s">
        <v>14538</v>
      </c>
      <c r="D383" s="119"/>
      <c r="E383" s="43"/>
      <c r="F383" s="43"/>
      <c r="G383" s="43" t="s">
        <v>13911</v>
      </c>
      <c r="H383" s="43" t="s">
        <v>8443</v>
      </c>
      <c r="I383" s="43" t="s">
        <v>14452</v>
      </c>
      <c r="J383" s="43" t="s">
        <v>14439</v>
      </c>
      <c r="K383" s="43">
        <v>386</v>
      </c>
      <c r="L383" s="43">
        <v>4</v>
      </c>
      <c r="N383" s="43"/>
      <c r="O383" s="43"/>
      <c r="P383" s="43"/>
      <c r="Q383" s="204">
        <v>8.0399999999999991</v>
      </c>
      <c r="R383" s="204">
        <v>4.0000000000000001E-3</v>
      </c>
      <c r="T383" s="204">
        <v>2134</v>
      </c>
      <c r="U383" s="204">
        <v>11</v>
      </c>
      <c r="W383" s="43">
        <v>1841</v>
      </c>
      <c r="X383" s="43">
        <v>3</v>
      </c>
      <c r="Z383" s="43"/>
      <c r="AA383" s="43"/>
      <c r="AB383" s="43"/>
      <c r="AC383" s="43">
        <v>5.21</v>
      </c>
      <c r="AD383" s="43"/>
      <c r="AE383" s="43">
        <v>0.06</v>
      </c>
      <c r="AF383" s="43"/>
      <c r="AG383" s="43"/>
      <c r="AH383" s="43"/>
      <c r="AI383" s="43"/>
      <c r="AJ383" s="43"/>
      <c r="AK383" s="43"/>
      <c r="AL383" s="43"/>
      <c r="AM383" s="43"/>
      <c r="AN383" s="43"/>
      <c r="AO383" s="204">
        <v>288</v>
      </c>
      <c r="AP383" s="204"/>
      <c r="AQ383" s="204">
        <v>5</v>
      </c>
      <c r="AR383" s="43"/>
      <c r="AS383" s="43"/>
      <c r="AT383" s="204">
        <v>29.2</v>
      </c>
      <c r="AU383" s="204">
        <v>0.1</v>
      </c>
      <c r="AW383" s="204">
        <v>32.200000000000003</v>
      </c>
      <c r="AX383" s="204">
        <v>0.16</v>
      </c>
      <c r="AY383" s="43"/>
      <c r="AZ383" s="43">
        <v>1</v>
      </c>
      <c r="BA383" s="43">
        <v>0.76122800000000002</v>
      </c>
      <c r="BB383" s="43"/>
      <c r="BC383" s="43"/>
      <c r="BD383" s="43" t="s">
        <v>14020</v>
      </c>
      <c r="BE383" s="43"/>
    </row>
    <row r="384" spans="1:57" x14ac:dyDescent="0.2">
      <c r="A384" s="119"/>
      <c r="B384" s="43">
        <v>1</v>
      </c>
      <c r="C384" s="43" t="s">
        <v>14538</v>
      </c>
      <c r="D384" s="119"/>
      <c r="E384" s="43"/>
      <c r="F384" s="43"/>
      <c r="G384" s="43" t="s">
        <v>13911</v>
      </c>
      <c r="H384" s="43" t="s">
        <v>8443</v>
      </c>
      <c r="I384" s="43" t="s">
        <v>14452</v>
      </c>
      <c r="J384" s="43" t="s">
        <v>14439</v>
      </c>
      <c r="K384" s="43">
        <v>386</v>
      </c>
      <c r="L384" s="43">
        <v>4</v>
      </c>
      <c r="N384" s="43"/>
      <c r="O384" s="43"/>
      <c r="P384" s="43"/>
      <c r="Q384" s="204">
        <v>8.0399999999999991</v>
      </c>
      <c r="R384" s="204">
        <v>4.0000000000000001E-3</v>
      </c>
      <c r="T384" s="204">
        <v>2134</v>
      </c>
      <c r="U384" s="204">
        <v>11</v>
      </c>
      <c r="W384" s="43">
        <v>1841</v>
      </c>
      <c r="X384" s="43">
        <v>3</v>
      </c>
      <c r="Z384" s="43"/>
      <c r="AA384" s="43"/>
      <c r="AB384" s="43"/>
      <c r="AC384" s="43">
        <v>5.21</v>
      </c>
      <c r="AD384" s="43"/>
      <c r="AE384" s="43">
        <v>0.06</v>
      </c>
      <c r="AF384" s="43"/>
      <c r="AG384" s="43"/>
      <c r="AH384" s="43"/>
      <c r="AI384" s="43"/>
      <c r="AJ384" s="43"/>
      <c r="AK384" s="43"/>
      <c r="AL384" s="43"/>
      <c r="AM384" s="43"/>
      <c r="AN384" s="43"/>
      <c r="AO384" s="204">
        <v>288</v>
      </c>
      <c r="AP384" s="204"/>
      <c r="AQ384" s="204">
        <v>5</v>
      </c>
      <c r="AR384" s="43"/>
      <c r="AS384" s="43"/>
      <c r="AT384" s="204">
        <v>29.2</v>
      </c>
      <c r="AU384" s="204">
        <v>0.1</v>
      </c>
      <c r="AW384" s="204">
        <v>32.200000000000003</v>
      </c>
      <c r="AX384" s="204">
        <v>0.16</v>
      </c>
      <c r="AY384" s="43"/>
      <c r="AZ384" s="43">
        <v>1</v>
      </c>
      <c r="BA384" s="43">
        <v>0.31120300000000001</v>
      </c>
      <c r="BB384" s="43"/>
      <c r="BC384" s="43"/>
      <c r="BD384" s="43" t="s">
        <v>14020</v>
      </c>
      <c r="BE384" s="43"/>
    </row>
    <row r="385" spans="1:57" x14ac:dyDescent="0.2">
      <c r="A385" s="119"/>
      <c r="B385" s="43">
        <v>1</v>
      </c>
      <c r="C385" s="43" t="s">
        <v>14538</v>
      </c>
      <c r="D385" s="119"/>
      <c r="E385" s="43"/>
      <c r="F385" s="43"/>
      <c r="G385" s="43" t="s">
        <v>13911</v>
      </c>
      <c r="H385" s="43" t="s">
        <v>8443</v>
      </c>
      <c r="I385" s="43" t="s">
        <v>14452</v>
      </c>
      <c r="J385" s="43" t="s">
        <v>14439</v>
      </c>
      <c r="K385" s="43">
        <v>918</v>
      </c>
      <c r="L385" s="43">
        <v>4</v>
      </c>
      <c r="N385" s="43"/>
      <c r="O385" s="43"/>
      <c r="P385" s="43"/>
      <c r="Q385" s="204">
        <v>8.0399999999999991</v>
      </c>
      <c r="R385" s="204">
        <v>4.0000000000000001E-3</v>
      </c>
      <c r="T385" s="204">
        <v>2134</v>
      </c>
      <c r="U385" s="204">
        <v>11</v>
      </c>
      <c r="W385" s="43">
        <v>1841</v>
      </c>
      <c r="X385" s="43">
        <v>6</v>
      </c>
      <c r="Z385" s="43"/>
      <c r="AA385" s="43"/>
      <c r="AB385" s="43"/>
      <c r="AC385" s="43">
        <v>2.68</v>
      </c>
      <c r="AD385" s="43"/>
      <c r="AE385" s="43">
        <v>0.03</v>
      </c>
      <c r="AF385" s="43"/>
      <c r="AG385" s="43"/>
      <c r="AH385" s="43"/>
      <c r="AI385" s="43"/>
      <c r="AJ385" s="43"/>
      <c r="AK385" s="43"/>
      <c r="AL385" s="43"/>
      <c r="AM385" s="43"/>
      <c r="AN385" s="43"/>
      <c r="AO385" s="204">
        <v>302</v>
      </c>
      <c r="AP385" s="204"/>
      <c r="AQ385" s="204">
        <v>6</v>
      </c>
      <c r="AR385" s="43"/>
      <c r="AS385" s="43"/>
      <c r="AT385" s="204">
        <v>29</v>
      </c>
      <c r="AU385" s="204">
        <v>0.1</v>
      </c>
      <c r="AW385" s="204">
        <v>32.200000000000003</v>
      </c>
      <c r="AX385" s="204">
        <v>0.16</v>
      </c>
      <c r="AY385" s="43"/>
      <c r="AZ385" s="43">
        <v>1</v>
      </c>
      <c r="BA385" s="43">
        <v>0.37707400000000002</v>
      </c>
      <c r="BB385" s="43"/>
      <c r="BC385" s="43"/>
      <c r="BD385" s="43" t="s">
        <v>14020</v>
      </c>
      <c r="BE385" s="43"/>
    </row>
    <row r="386" spans="1:57" x14ac:dyDescent="0.2">
      <c r="A386" s="119"/>
      <c r="B386" s="43">
        <v>1</v>
      </c>
      <c r="C386" s="43" t="s">
        <v>14538</v>
      </c>
      <c r="D386" s="119"/>
      <c r="E386" s="43"/>
      <c r="F386" s="43"/>
      <c r="G386" s="43" t="s">
        <v>13911</v>
      </c>
      <c r="H386" s="43" t="s">
        <v>8443</v>
      </c>
      <c r="I386" s="43" t="s">
        <v>14452</v>
      </c>
      <c r="J386" s="43" t="s">
        <v>14439</v>
      </c>
      <c r="K386" s="43">
        <v>918</v>
      </c>
      <c r="L386" s="43">
        <v>4</v>
      </c>
      <c r="N386" s="43"/>
      <c r="O386" s="43"/>
      <c r="P386" s="43"/>
      <c r="Q386" s="204">
        <v>8.0399999999999991</v>
      </c>
      <c r="R386" s="204">
        <v>4.0000000000000001E-3</v>
      </c>
      <c r="T386" s="204">
        <v>2134</v>
      </c>
      <c r="U386" s="204">
        <v>11</v>
      </c>
      <c r="W386" s="43">
        <v>1841</v>
      </c>
      <c r="X386" s="43">
        <v>6</v>
      </c>
      <c r="Z386" s="43"/>
      <c r="AA386" s="43"/>
      <c r="AB386" s="43"/>
      <c r="AC386" s="43">
        <v>2.68</v>
      </c>
      <c r="AD386" s="43"/>
      <c r="AE386" s="43">
        <v>0.03</v>
      </c>
      <c r="AF386" s="43"/>
      <c r="AG386" s="43"/>
      <c r="AH386" s="43"/>
      <c r="AI386" s="43"/>
      <c r="AJ386" s="43"/>
      <c r="AK386" s="43"/>
      <c r="AL386" s="43"/>
      <c r="AM386" s="43"/>
      <c r="AN386" s="43"/>
      <c r="AO386" s="204">
        <v>302</v>
      </c>
      <c r="AP386" s="204"/>
      <c r="AQ386" s="204">
        <v>6</v>
      </c>
      <c r="AR386" s="43"/>
      <c r="AS386" s="43"/>
      <c r="AT386" s="204">
        <v>29</v>
      </c>
      <c r="AU386" s="204">
        <v>0.1</v>
      </c>
      <c r="AW386" s="204">
        <v>32.200000000000003</v>
      </c>
      <c r="AX386" s="204">
        <v>0.16</v>
      </c>
      <c r="AY386" s="43"/>
      <c r="AZ386" s="43">
        <v>1</v>
      </c>
      <c r="BA386" s="43">
        <v>0.50420200000000004</v>
      </c>
      <c r="BB386" s="43"/>
      <c r="BC386" s="43"/>
      <c r="BD386" s="43" t="s">
        <v>14020</v>
      </c>
      <c r="BE386" s="43"/>
    </row>
    <row r="387" spans="1:57" x14ac:dyDescent="0.2">
      <c r="A387" s="119"/>
      <c r="B387" s="43">
        <v>1</v>
      </c>
      <c r="C387" s="43" t="s">
        <v>14538</v>
      </c>
      <c r="D387" s="119"/>
      <c r="E387" s="43"/>
      <c r="F387" s="43"/>
      <c r="G387" s="43" t="s">
        <v>13911</v>
      </c>
      <c r="H387" s="43" t="s">
        <v>8443</v>
      </c>
      <c r="I387" s="43" t="s">
        <v>14452</v>
      </c>
      <c r="J387" s="43" t="s">
        <v>14439</v>
      </c>
      <c r="K387" s="43">
        <v>918</v>
      </c>
      <c r="L387" s="43">
        <v>4</v>
      </c>
      <c r="N387" s="43"/>
      <c r="O387" s="43"/>
      <c r="P387" s="43"/>
      <c r="Q387" s="204">
        <v>8.0399999999999991</v>
      </c>
      <c r="R387" s="204">
        <v>4.0000000000000001E-3</v>
      </c>
      <c r="T387" s="204">
        <v>2134</v>
      </c>
      <c r="U387" s="204">
        <v>11</v>
      </c>
      <c r="W387" s="43">
        <v>1841</v>
      </c>
      <c r="X387" s="43">
        <v>6</v>
      </c>
      <c r="Z387" s="43"/>
      <c r="AA387" s="43"/>
      <c r="AB387" s="43"/>
      <c r="AC387" s="43">
        <v>2.68</v>
      </c>
      <c r="AD387" s="43"/>
      <c r="AE387" s="43">
        <v>0.03</v>
      </c>
      <c r="AF387" s="43"/>
      <c r="AG387" s="43"/>
      <c r="AH387" s="43"/>
      <c r="AI387" s="43"/>
      <c r="AJ387" s="43"/>
      <c r="AK387" s="43"/>
      <c r="AL387" s="43"/>
      <c r="AM387" s="43"/>
      <c r="AN387" s="43"/>
      <c r="AO387" s="204">
        <v>302</v>
      </c>
      <c r="AP387" s="204"/>
      <c r="AQ387" s="204">
        <v>6</v>
      </c>
      <c r="AR387" s="43"/>
      <c r="AS387" s="43"/>
      <c r="AT387" s="204">
        <v>29</v>
      </c>
      <c r="AU387" s="204">
        <v>0.1</v>
      </c>
      <c r="AW387" s="204">
        <v>32.200000000000003</v>
      </c>
      <c r="AX387" s="204">
        <v>0.16</v>
      </c>
      <c r="AY387" s="43"/>
      <c r="AZ387" s="43">
        <v>1</v>
      </c>
      <c r="BA387" s="43">
        <v>0.440776</v>
      </c>
      <c r="BB387" s="43"/>
      <c r="BC387" s="43"/>
      <c r="BD387" s="43" t="s">
        <v>14020</v>
      </c>
      <c r="BE387" s="43"/>
    </row>
    <row r="388" spans="1:57" x14ac:dyDescent="0.2">
      <c r="A388" s="119"/>
      <c r="B388" s="43">
        <v>1</v>
      </c>
      <c r="C388" s="43" t="s">
        <v>14538</v>
      </c>
      <c r="D388" s="119"/>
      <c r="E388" s="43"/>
      <c r="F388" s="43"/>
      <c r="G388" s="43" t="s">
        <v>13911</v>
      </c>
      <c r="H388" s="43" t="s">
        <v>8443</v>
      </c>
      <c r="I388" s="43" t="s">
        <v>14452</v>
      </c>
      <c r="J388" s="43" t="s">
        <v>14439</v>
      </c>
      <c r="K388" s="43">
        <v>386</v>
      </c>
      <c r="L388" s="43">
        <v>4</v>
      </c>
      <c r="N388" s="43"/>
      <c r="O388" s="43"/>
      <c r="P388" s="43"/>
      <c r="Q388" s="204">
        <v>8.0399999999999991</v>
      </c>
      <c r="R388" s="204">
        <v>4.0000000000000001E-3</v>
      </c>
      <c r="T388" s="204">
        <v>2134</v>
      </c>
      <c r="U388" s="204">
        <v>11</v>
      </c>
      <c r="W388" s="43">
        <v>1841</v>
      </c>
      <c r="X388" s="43">
        <v>3</v>
      </c>
      <c r="Z388" s="43"/>
      <c r="AA388" s="43"/>
      <c r="AB388" s="43"/>
      <c r="AC388" s="43">
        <v>5.21</v>
      </c>
      <c r="AD388" s="43"/>
      <c r="AE388" s="43">
        <v>0.06</v>
      </c>
      <c r="AF388" s="43"/>
      <c r="AG388" s="43"/>
      <c r="AH388" s="43"/>
      <c r="AI388" s="43"/>
      <c r="AJ388" s="43"/>
      <c r="AK388" s="43"/>
      <c r="AL388" s="43"/>
      <c r="AM388" s="43"/>
      <c r="AN388" s="43"/>
      <c r="AO388" s="204">
        <v>288</v>
      </c>
      <c r="AP388" s="204"/>
      <c r="AQ388" s="204">
        <v>5</v>
      </c>
      <c r="AR388" s="43"/>
      <c r="AS388" s="43"/>
      <c r="AT388" s="204">
        <v>29.2</v>
      </c>
      <c r="AU388" s="204">
        <v>0.1</v>
      </c>
      <c r="AW388" s="204">
        <v>32.200000000000003</v>
      </c>
      <c r="AX388" s="204">
        <v>0.16</v>
      </c>
      <c r="AY388" s="43"/>
      <c r="AZ388" s="43">
        <v>1</v>
      </c>
      <c r="BA388" s="43">
        <v>0.47714699999999999</v>
      </c>
      <c r="BB388" s="43"/>
      <c r="BC388" s="43"/>
      <c r="BD388" s="43" t="s">
        <v>14020</v>
      </c>
      <c r="BE388" s="43"/>
    </row>
    <row r="389" spans="1:57" x14ac:dyDescent="0.2">
      <c r="A389" s="119"/>
      <c r="B389" s="43">
        <v>1</v>
      </c>
      <c r="C389" s="43" t="s">
        <v>14538</v>
      </c>
      <c r="D389" s="119"/>
      <c r="E389" s="43"/>
      <c r="F389" s="43"/>
      <c r="G389" s="43" t="s">
        <v>13911</v>
      </c>
      <c r="H389" s="43" t="s">
        <v>8443</v>
      </c>
      <c r="I389" s="43" t="s">
        <v>14452</v>
      </c>
      <c r="J389" s="43" t="s">
        <v>14439</v>
      </c>
      <c r="K389" s="43">
        <v>386</v>
      </c>
      <c r="L389" s="43">
        <v>4</v>
      </c>
      <c r="N389" s="43"/>
      <c r="O389" s="43"/>
      <c r="P389" s="43"/>
      <c r="Q389" s="204">
        <v>8.0399999999999991</v>
      </c>
      <c r="R389" s="204">
        <v>4.0000000000000001E-3</v>
      </c>
      <c r="T389" s="204">
        <v>2134</v>
      </c>
      <c r="U389" s="204">
        <v>11</v>
      </c>
      <c r="W389" s="43">
        <v>1841</v>
      </c>
      <c r="X389" s="43">
        <v>3</v>
      </c>
      <c r="Z389" s="43"/>
      <c r="AA389" s="43"/>
      <c r="AB389" s="43"/>
      <c r="AC389" s="43">
        <v>5.21</v>
      </c>
      <c r="AD389" s="43"/>
      <c r="AE389" s="43">
        <v>0.06</v>
      </c>
      <c r="AF389" s="43"/>
      <c r="AG389" s="43"/>
      <c r="AH389" s="43"/>
      <c r="AI389" s="43"/>
      <c r="AJ389" s="43"/>
      <c r="AK389" s="43"/>
      <c r="AL389" s="43"/>
      <c r="AM389" s="43"/>
      <c r="AN389" s="43"/>
      <c r="AO389" s="204">
        <v>288</v>
      </c>
      <c r="AP389" s="204"/>
      <c r="AQ389" s="204">
        <v>5</v>
      </c>
      <c r="AR389" s="43"/>
      <c r="AS389" s="43"/>
      <c r="AT389" s="204">
        <v>29.2</v>
      </c>
      <c r="AU389" s="204">
        <v>0.1</v>
      </c>
      <c r="AW389" s="204">
        <v>32.200000000000003</v>
      </c>
      <c r="AX389" s="204">
        <v>0.16</v>
      </c>
      <c r="AY389" s="43"/>
      <c r="AZ389" s="43">
        <v>1</v>
      </c>
      <c r="BA389" s="43">
        <v>0.67801100000000003</v>
      </c>
      <c r="BB389" s="43"/>
      <c r="BC389" s="43"/>
      <c r="BD389" s="43" t="s">
        <v>14020</v>
      </c>
      <c r="BE389" s="43"/>
    </row>
    <row r="390" spans="1:57" x14ac:dyDescent="0.2">
      <c r="A390" s="119"/>
      <c r="B390" s="43">
        <v>1</v>
      </c>
      <c r="C390" s="43" t="s">
        <v>14538</v>
      </c>
      <c r="D390" s="119"/>
      <c r="E390" s="43"/>
      <c r="F390" s="43"/>
      <c r="G390" s="43" t="s">
        <v>13911</v>
      </c>
      <c r="H390" s="43" t="s">
        <v>8443</v>
      </c>
      <c r="I390" s="43" t="s">
        <v>14452</v>
      </c>
      <c r="J390" s="43" t="s">
        <v>14439</v>
      </c>
      <c r="K390" s="43">
        <v>386</v>
      </c>
      <c r="L390" s="43">
        <v>4</v>
      </c>
      <c r="N390" s="43"/>
      <c r="O390" s="43"/>
      <c r="P390" s="43"/>
      <c r="Q390" s="204">
        <v>8.0399999999999991</v>
      </c>
      <c r="R390" s="204">
        <v>4.0000000000000001E-3</v>
      </c>
      <c r="T390" s="204">
        <v>2134</v>
      </c>
      <c r="U390" s="204">
        <v>11</v>
      </c>
      <c r="W390" s="43">
        <v>1841</v>
      </c>
      <c r="X390" s="43">
        <v>3</v>
      </c>
      <c r="Z390" s="43"/>
      <c r="AA390" s="43"/>
      <c r="AB390" s="43"/>
      <c r="AC390" s="43">
        <v>5.21</v>
      </c>
      <c r="AD390" s="43"/>
      <c r="AE390" s="43">
        <v>0.06</v>
      </c>
      <c r="AF390" s="43"/>
      <c r="AG390" s="43"/>
      <c r="AH390" s="43"/>
      <c r="AI390" s="43"/>
      <c r="AJ390" s="43"/>
      <c r="AK390" s="43"/>
      <c r="AL390" s="43"/>
      <c r="AM390" s="43"/>
      <c r="AN390" s="43"/>
      <c r="AO390" s="204">
        <v>288</v>
      </c>
      <c r="AP390" s="204"/>
      <c r="AQ390" s="204">
        <v>5</v>
      </c>
      <c r="AR390" s="43"/>
      <c r="AS390" s="43"/>
      <c r="AT390" s="204">
        <v>29.2</v>
      </c>
      <c r="AU390" s="204">
        <v>0.1</v>
      </c>
      <c r="AW390" s="204">
        <v>32.200000000000003</v>
      </c>
      <c r="AX390" s="204">
        <v>0.16</v>
      </c>
      <c r="AY390" s="43"/>
      <c r="AZ390" s="43">
        <v>1</v>
      </c>
      <c r="BA390" s="43">
        <v>0.88407400000000003</v>
      </c>
      <c r="BB390" s="43"/>
      <c r="BC390" s="43"/>
      <c r="BD390" s="43" t="s">
        <v>14020</v>
      </c>
      <c r="BE390" s="43"/>
    </row>
    <row r="391" spans="1:57" x14ac:dyDescent="0.2">
      <c r="A391" s="119"/>
      <c r="B391" s="43">
        <v>1</v>
      </c>
      <c r="C391" s="43" t="s">
        <v>14538</v>
      </c>
      <c r="D391" s="119"/>
      <c r="E391" s="43"/>
      <c r="F391" s="43"/>
      <c r="G391" s="43" t="s">
        <v>13911</v>
      </c>
      <c r="H391" s="43" t="s">
        <v>8443</v>
      </c>
      <c r="I391" s="43" t="s">
        <v>14452</v>
      </c>
      <c r="J391" s="43" t="s">
        <v>14439</v>
      </c>
      <c r="K391" s="43">
        <v>386</v>
      </c>
      <c r="L391" s="43">
        <v>4</v>
      </c>
      <c r="N391" s="43"/>
      <c r="O391" s="43"/>
      <c r="P391" s="43"/>
      <c r="Q391" s="204">
        <v>8.0399999999999991</v>
      </c>
      <c r="R391" s="204">
        <v>4.0000000000000001E-3</v>
      </c>
      <c r="T391" s="204">
        <v>2134</v>
      </c>
      <c r="U391" s="204">
        <v>11</v>
      </c>
      <c r="W391" s="43">
        <v>1841</v>
      </c>
      <c r="X391" s="43">
        <v>3</v>
      </c>
      <c r="Z391" s="43"/>
      <c r="AA391" s="43"/>
      <c r="AB391" s="43"/>
      <c r="AC391" s="43">
        <v>5.21</v>
      </c>
      <c r="AD391" s="43"/>
      <c r="AE391" s="43">
        <v>0.06</v>
      </c>
      <c r="AF391" s="43"/>
      <c r="AG391" s="43"/>
      <c r="AH391" s="43"/>
      <c r="AI391" s="43"/>
      <c r="AJ391" s="43"/>
      <c r="AK391" s="43"/>
      <c r="AL391" s="43"/>
      <c r="AM391" s="43"/>
      <c r="AN391" s="43"/>
      <c r="AO391" s="204">
        <v>288</v>
      </c>
      <c r="AP391" s="204"/>
      <c r="AQ391" s="204">
        <v>5</v>
      </c>
      <c r="AR391" s="43"/>
      <c r="AS391" s="43"/>
      <c r="AT391" s="204">
        <v>29.2</v>
      </c>
      <c r="AU391" s="204">
        <v>0.1</v>
      </c>
      <c r="AW391" s="204">
        <v>32.200000000000003</v>
      </c>
      <c r="AX391" s="204">
        <v>0.16</v>
      </c>
      <c r="AY391" s="43"/>
      <c r="AZ391" s="43">
        <v>1</v>
      </c>
      <c r="BA391" s="43">
        <v>0.34737299999999999</v>
      </c>
      <c r="BB391" s="43"/>
      <c r="BC391" s="43"/>
      <c r="BD391" s="43" t="s">
        <v>14020</v>
      </c>
      <c r="BE391" s="43"/>
    </row>
    <row r="392" spans="1:57" x14ac:dyDescent="0.2">
      <c r="A392" s="119"/>
      <c r="B392" s="43">
        <v>1</v>
      </c>
      <c r="C392" s="43" t="s">
        <v>14538</v>
      </c>
      <c r="D392" s="119"/>
      <c r="E392" s="43"/>
      <c r="F392" s="43"/>
      <c r="G392" s="43" t="s">
        <v>13911</v>
      </c>
      <c r="H392" s="43" t="s">
        <v>8443</v>
      </c>
      <c r="I392" s="43" t="s">
        <v>14452</v>
      </c>
      <c r="J392" s="43" t="s">
        <v>14439</v>
      </c>
      <c r="K392" s="43">
        <v>386</v>
      </c>
      <c r="L392" s="43">
        <v>4</v>
      </c>
      <c r="N392" s="43"/>
      <c r="O392" s="43"/>
      <c r="P392" s="43"/>
      <c r="Q392" s="204">
        <v>8.0399999999999991</v>
      </c>
      <c r="R392" s="204">
        <v>4.0000000000000001E-3</v>
      </c>
      <c r="T392" s="204">
        <v>2134</v>
      </c>
      <c r="U392" s="204">
        <v>11</v>
      </c>
      <c r="W392" s="43">
        <v>1841</v>
      </c>
      <c r="X392" s="43">
        <v>3</v>
      </c>
      <c r="Z392" s="43"/>
      <c r="AA392" s="43"/>
      <c r="AB392" s="43"/>
      <c r="AC392" s="43">
        <v>5.21</v>
      </c>
      <c r="AD392" s="43"/>
      <c r="AE392" s="43">
        <v>0.06</v>
      </c>
      <c r="AF392" s="43"/>
      <c r="AG392" s="43"/>
      <c r="AH392" s="43"/>
      <c r="AI392" s="43"/>
      <c r="AJ392" s="43"/>
      <c r="AK392" s="43"/>
      <c r="AL392" s="43"/>
      <c r="AM392" s="43"/>
      <c r="AN392" s="43"/>
      <c r="AO392" s="204">
        <v>288</v>
      </c>
      <c r="AP392" s="204"/>
      <c r="AQ392" s="204">
        <v>5</v>
      </c>
      <c r="AR392" s="43"/>
      <c r="AS392" s="43"/>
      <c r="AT392" s="204">
        <v>29.2</v>
      </c>
      <c r="AU392" s="204">
        <v>0.1</v>
      </c>
      <c r="AW392" s="204">
        <v>32.200000000000003</v>
      </c>
      <c r="AX392" s="204">
        <v>0.16</v>
      </c>
      <c r="AY392" s="43"/>
      <c r="AZ392" s="43">
        <v>1</v>
      </c>
      <c r="BA392" s="43">
        <v>0.539852</v>
      </c>
      <c r="BB392" s="43"/>
      <c r="BC392" s="43"/>
      <c r="BD392" s="43" t="s">
        <v>14020</v>
      </c>
      <c r="BE392" s="43"/>
    </row>
    <row r="393" spans="1:57" x14ac:dyDescent="0.2">
      <c r="A393" s="119"/>
      <c r="B393" s="43">
        <v>1</v>
      </c>
      <c r="C393" s="43" t="s">
        <v>14538</v>
      </c>
      <c r="D393" s="119"/>
      <c r="E393" s="43"/>
      <c r="F393" s="43"/>
      <c r="G393" s="43" t="s">
        <v>13911</v>
      </c>
      <c r="H393" s="43" t="s">
        <v>8443</v>
      </c>
      <c r="I393" s="43" t="s">
        <v>14452</v>
      </c>
      <c r="J393" s="43" t="s">
        <v>14439</v>
      </c>
      <c r="K393" s="43">
        <v>386</v>
      </c>
      <c r="L393" s="43">
        <v>4</v>
      </c>
      <c r="N393" s="43"/>
      <c r="O393" s="43"/>
      <c r="P393" s="43"/>
      <c r="Q393" s="204">
        <v>8.0399999999999991</v>
      </c>
      <c r="R393" s="204">
        <v>4.0000000000000001E-3</v>
      </c>
      <c r="T393" s="204">
        <v>2134</v>
      </c>
      <c r="U393" s="204">
        <v>11</v>
      </c>
      <c r="W393" s="43">
        <v>1841</v>
      </c>
      <c r="X393" s="43">
        <v>3</v>
      </c>
      <c r="Z393" s="43"/>
      <c r="AA393" s="43"/>
      <c r="AB393" s="43"/>
      <c r="AC393" s="43">
        <v>5.21</v>
      </c>
      <c r="AD393" s="43"/>
      <c r="AE393" s="43">
        <v>0.06</v>
      </c>
      <c r="AF393" s="43"/>
      <c r="AG393" s="43"/>
      <c r="AH393" s="43"/>
      <c r="AI393" s="43"/>
      <c r="AJ393" s="43"/>
      <c r="AK393" s="43"/>
      <c r="AL393" s="43"/>
      <c r="AM393" s="43"/>
      <c r="AN393" s="43"/>
      <c r="AO393" s="204">
        <v>288</v>
      </c>
      <c r="AP393" s="204"/>
      <c r="AQ393" s="204">
        <v>5</v>
      </c>
      <c r="AR393" s="43"/>
      <c r="AS393" s="43"/>
      <c r="AT393" s="204">
        <v>29.2</v>
      </c>
      <c r="AU393" s="204">
        <v>0.1</v>
      </c>
      <c r="AW393" s="204">
        <v>32.200000000000003</v>
      </c>
      <c r="AX393" s="204">
        <v>0.16</v>
      </c>
      <c r="AY393" s="43"/>
      <c r="AZ393" s="43">
        <v>1</v>
      </c>
      <c r="BA393" s="43">
        <v>0.51645799999999997</v>
      </c>
      <c r="BB393" s="43"/>
      <c r="BC393" s="43"/>
      <c r="BD393" s="43" t="s">
        <v>14020</v>
      </c>
      <c r="BE393" s="43"/>
    </row>
    <row r="394" spans="1:57" x14ac:dyDescent="0.2">
      <c r="A394" s="119"/>
      <c r="B394" s="43">
        <v>1</v>
      </c>
      <c r="C394" s="43" t="s">
        <v>14538</v>
      </c>
      <c r="D394" s="119"/>
      <c r="E394" s="43"/>
      <c r="F394" s="43"/>
      <c r="G394" s="43" t="s">
        <v>13911</v>
      </c>
      <c r="H394" s="43" t="s">
        <v>8443</v>
      </c>
      <c r="I394" s="43" t="s">
        <v>14452</v>
      </c>
      <c r="J394" s="43" t="s">
        <v>14439</v>
      </c>
      <c r="K394" s="43">
        <v>918</v>
      </c>
      <c r="L394" s="43">
        <v>4</v>
      </c>
      <c r="N394" s="43"/>
      <c r="O394" s="43"/>
      <c r="P394" s="43"/>
      <c r="Q394" s="204">
        <v>8.0399999999999991</v>
      </c>
      <c r="R394" s="204">
        <v>4.0000000000000001E-3</v>
      </c>
      <c r="T394" s="204">
        <v>2134</v>
      </c>
      <c r="U394" s="204">
        <v>11</v>
      </c>
      <c r="W394" s="43">
        <v>1841</v>
      </c>
      <c r="X394" s="43">
        <v>6</v>
      </c>
      <c r="Z394" s="43"/>
      <c r="AA394" s="43"/>
      <c r="AB394" s="43"/>
      <c r="AC394" s="43">
        <v>2.68</v>
      </c>
      <c r="AD394" s="43"/>
      <c r="AE394" s="43">
        <v>0.03</v>
      </c>
      <c r="AF394" s="43"/>
      <c r="AG394" s="43"/>
      <c r="AH394" s="43"/>
      <c r="AI394" s="43"/>
      <c r="AJ394" s="43"/>
      <c r="AK394" s="43"/>
      <c r="AL394" s="43"/>
      <c r="AM394" s="43"/>
      <c r="AN394" s="43"/>
      <c r="AO394" s="204">
        <v>302</v>
      </c>
      <c r="AP394" s="204"/>
      <c r="AQ394" s="204">
        <v>6</v>
      </c>
      <c r="AR394" s="43"/>
      <c r="AS394" s="43"/>
      <c r="AT394" s="204">
        <v>29</v>
      </c>
      <c r="AU394" s="204">
        <v>0.1</v>
      </c>
      <c r="AW394" s="204">
        <v>32.200000000000003</v>
      </c>
      <c r="AX394" s="204">
        <v>0.16</v>
      </c>
      <c r="AY394" s="43"/>
      <c r="AZ394" s="43">
        <v>1</v>
      </c>
      <c r="BA394" s="43">
        <v>0.47378799999999999</v>
      </c>
      <c r="BB394" s="43"/>
      <c r="BC394" s="43"/>
      <c r="BD394" s="43" t="s">
        <v>14020</v>
      </c>
      <c r="BE394" s="43"/>
    </row>
    <row r="395" spans="1:57" x14ac:dyDescent="0.2">
      <c r="A395" s="119"/>
      <c r="B395" s="43">
        <v>1</v>
      </c>
      <c r="C395" s="43" t="s">
        <v>14538</v>
      </c>
      <c r="D395" s="119"/>
      <c r="E395" s="43"/>
      <c r="F395" s="43"/>
      <c r="G395" s="43" t="s">
        <v>13911</v>
      </c>
      <c r="H395" s="43" t="s">
        <v>8443</v>
      </c>
      <c r="I395" s="43" t="s">
        <v>14452</v>
      </c>
      <c r="J395" s="43" t="s">
        <v>14439</v>
      </c>
      <c r="K395" s="43">
        <v>918</v>
      </c>
      <c r="L395" s="43">
        <v>4</v>
      </c>
      <c r="N395" s="43"/>
      <c r="O395" s="43"/>
      <c r="P395" s="43"/>
      <c r="Q395" s="204">
        <v>8.0399999999999991</v>
      </c>
      <c r="R395" s="204">
        <v>4.0000000000000001E-3</v>
      </c>
      <c r="T395" s="204">
        <v>2134</v>
      </c>
      <c r="U395" s="204">
        <v>11</v>
      </c>
      <c r="W395" s="43">
        <v>1841</v>
      </c>
      <c r="X395" s="43">
        <v>6</v>
      </c>
      <c r="Z395" s="43"/>
      <c r="AA395" s="43"/>
      <c r="AB395" s="43"/>
      <c r="AC395" s="43">
        <v>2.68</v>
      </c>
      <c r="AD395" s="43"/>
      <c r="AE395" s="43">
        <v>0.03</v>
      </c>
      <c r="AF395" s="43"/>
      <c r="AG395" s="43"/>
      <c r="AH395" s="43"/>
      <c r="AI395" s="43"/>
      <c r="AJ395" s="43"/>
      <c r="AK395" s="43"/>
      <c r="AL395" s="43"/>
      <c r="AM395" s="43"/>
      <c r="AN395" s="43"/>
      <c r="AO395" s="204">
        <v>302</v>
      </c>
      <c r="AP395" s="204"/>
      <c r="AQ395" s="204">
        <v>6</v>
      </c>
      <c r="AR395" s="43"/>
      <c r="AS395" s="43"/>
      <c r="AT395" s="204">
        <v>29</v>
      </c>
      <c r="AU395" s="204">
        <v>0.1</v>
      </c>
      <c r="AW395" s="204">
        <v>32.200000000000003</v>
      </c>
      <c r="AX395" s="204">
        <v>0.16</v>
      </c>
      <c r="AY395" s="43"/>
      <c r="AZ395" s="43">
        <v>1</v>
      </c>
      <c r="BA395" s="43">
        <v>0.37225000000000003</v>
      </c>
      <c r="BB395" s="43"/>
      <c r="BC395" s="43"/>
      <c r="BD395" s="43" t="s">
        <v>14020</v>
      </c>
      <c r="BE395" s="43"/>
    </row>
    <row r="396" spans="1:57" x14ac:dyDescent="0.2">
      <c r="A396" s="119"/>
      <c r="B396" s="43">
        <v>1</v>
      </c>
      <c r="C396" s="43" t="s">
        <v>14538</v>
      </c>
      <c r="D396" s="119"/>
      <c r="E396" s="43"/>
      <c r="F396" s="43"/>
      <c r="G396" s="43" t="s">
        <v>13911</v>
      </c>
      <c r="H396" s="43" t="s">
        <v>8443</v>
      </c>
      <c r="I396" s="43" t="s">
        <v>14452</v>
      </c>
      <c r="J396" s="43" t="s">
        <v>14439</v>
      </c>
      <c r="K396" s="43">
        <v>918</v>
      </c>
      <c r="L396" s="43">
        <v>4</v>
      </c>
      <c r="N396" s="43"/>
      <c r="O396" s="43"/>
      <c r="P396" s="43"/>
      <c r="Q396" s="204">
        <v>8.0399999999999991</v>
      </c>
      <c r="R396" s="204">
        <v>4.0000000000000001E-3</v>
      </c>
      <c r="T396" s="204">
        <v>2134</v>
      </c>
      <c r="U396" s="204">
        <v>11</v>
      </c>
      <c r="W396" s="43">
        <v>1841</v>
      </c>
      <c r="X396" s="43">
        <v>6</v>
      </c>
      <c r="Z396" s="43"/>
      <c r="AA396" s="43"/>
      <c r="AB396" s="43"/>
      <c r="AC396" s="43">
        <v>2.68</v>
      </c>
      <c r="AD396" s="43"/>
      <c r="AE396" s="43">
        <v>0.03</v>
      </c>
      <c r="AF396" s="43"/>
      <c r="AG396" s="43"/>
      <c r="AH396" s="43"/>
      <c r="AI396" s="43"/>
      <c r="AJ396" s="43"/>
      <c r="AK396" s="43"/>
      <c r="AL396" s="43"/>
      <c r="AM396" s="43"/>
      <c r="AN396" s="43"/>
      <c r="AO396" s="204">
        <v>302</v>
      </c>
      <c r="AP396" s="204"/>
      <c r="AQ396" s="204">
        <v>6</v>
      </c>
      <c r="AR396" s="43"/>
      <c r="AS396" s="43"/>
      <c r="AT396" s="204">
        <v>29</v>
      </c>
      <c r="AU396" s="204">
        <v>0.1</v>
      </c>
      <c r="AW396" s="204">
        <v>32.200000000000003</v>
      </c>
      <c r="AX396" s="204">
        <v>0.16</v>
      </c>
      <c r="AY396" s="43"/>
      <c r="AZ396" s="43">
        <v>1</v>
      </c>
      <c r="BA396" s="43">
        <v>0.497616</v>
      </c>
      <c r="BB396" s="43"/>
      <c r="BC396" s="43"/>
      <c r="BD396" s="43" t="s">
        <v>14020</v>
      </c>
      <c r="BE396" s="43"/>
    </row>
    <row r="397" spans="1:57" x14ac:dyDescent="0.2">
      <c r="A397" s="119"/>
      <c r="B397" s="43">
        <v>1</v>
      </c>
      <c r="C397" s="43" t="s">
        <v>14538</v>
      </c>
      <c r="D397" s="119"/>
      <c r="E397" s="43"/>
      <c r="F397" s="43"/>
      <c r="G397" s="43" t="s">
        <v>13911</v>
      </c>
      <c r="H397" s="43" t="s">
        <v>8443</v>
      </c>
      <c r="I397" s="43" t="s">
        <v>14452</v>
      </c>
      <c r="J397" s="43" t="s">
        <v>14439</v>
      </c>
      <c r="K397" s="43">
        <v>815</v>
      </c>
      <c r="L397" s="43">
        <v>4</v>
      </c>
      <c r="N397" s="43"/>
      <c r="O397" s="43"/>
      <c r="P397" s="43"/>
      <c r="Q397" s="204">
        <v>8.0399999999999991</v>
      </c>
      <c r="R397" s="204">
        <v>4.0000000000000001E-3</v>
      </c>
      <c r="T397" s="204">
        <v>2134</v>
      </c>
      <c r="U397" s="204">
        <v>11</v>
      </c>
      <c r="W397" s="43">
        <v>1841</v>
      </c>
      <c r="X397" s="43">
        <v>5</v>
      </c>
      <c r="Z397" s="43"/>
      <c r="AA397" s="43"/>
      <c r="AB397" s="43"/>
      <c r="AC397" s="43">
        <v>3.02</v>
      </c>
      <c r="AD397" s="43"/>
      <c r="AE397" s="43">
        <v>0.03</v>
      </c>
      <c r="AF397" s="43"/>
      <c r="AG397" s="43"/>
      <c r="AH397" s="43"/>
      <c r="AI397" s="43"/>
      <c r="AJ397" s="43"/>
      <c r="AK397" s="43"/>
      <c r="AL397" s="43"/>
      <c r="AM397" s="43"/>
      <c r="AN397" s="43"/>
      <c r="AO397" s="204">
        <v>298</v>
      </c>
      <c r="AP397" s="204"/>
      <c r="AQ397" s="204">
        <v>4</v>
      </c>
      <c r="AR397" s="43"/>
      <c r="AS397" s="43"/>
      <c r="AT397" s="204">
        <v>28.9</v>
      </c>
      <c r="AU397" s="204">
        <v>0.1</v>
      </c>
      <c r="AW397" s="204">
        <v>32.200000000000003</v>
      </c>
      <c r="AX397" s="204">
        <v>0.16</v>
      </c>
      <c r="AY397" s="43"/>
      <c r="AZ397" s="43">
        <v>1</v>
      </c>
      <c r="BA397" s="43">
        <v>0.16808300000000001</v>
      </c>
      <c r="BB397" s="43"/>
      <c r="BC397" s="43"/>
      <c r="BD397" s="43" t="s">
        <v>14020</v>
      </c>
      <c r="BE397" s="43"/>
    </row>
    <row r="398" spans="1:57" x14ac:dyDescent="0.2">
      <c r="A398" s="119"/>
      <c r="B398" s="43">
        <v>1</v>
      </c>
      <c r="C398" s="43" t="s">
        <v>14538</v>
      </c>
      <c r="D398" s="119"/>
      <c r="E398" s="43"/>
      <c r="F398" s="43"/>
      <c r="G398" s="43" t="s">
        <v>13911</v>
      </c>
      <c r="H398" s="43" t="s">
        <v>8443</v>
      </c>
      <c r="I398" s="43" t="s">
        <v>14452</v>
      </c>
      <c r="J398" s="43" t="s">
        <v>14439</v>
      </c>
      <c r="K398" s="43">
        <v>815</v>
      </c>
      <c r="L398" s="43">
        <v>4</v>
      </c>
      <c r="N398" s="43"/>
      <c r="O398" s="43"/>
      <c r="P398" s="43"/>
      <c r="Q398" s="204">
        <v>8.0399999999999991</v>
      </c>
      <c r="R398" s="204">
        <v>4.0000000000000001E-3</v>
      </c>
      <c r="T398" s="204">
        <v>2134</v>
      </c>
      <c r="U398" s="204">
        <v>11</v>
      </c>
      <c r="W398" s="43">
        <v>1841</v>
      </c>
      <c r="X398" s="43">
        <v>5</v>
      </c>
      <c r="Z398" s="43"/>
      <c r="AA398" s="43"/>
      <c r="AB398" s="43"/>
      <c r="AC398" s="43">
        <v>3.02</v>
      </c>
      <c r="AD398" s="43"/>
      <c r="AE398" s="43">
        <v>0.03</v>
      </c>
      <c r="AF398" s="43"/>
      <c r="AG398" s="43"/>
      <c r="AH398" s="43"/>
      <c r="AI398" s="43"/>
      <c r="AJ398" s="43"/>
      <c r="AK398" s="43"/>
      <c r="AL398" s="43"/>
      <c r="AM398" s="43"/>
      <c r="AN398" s="43"/>
      <c r="AO398" s="204">
        <v>298</v>
      </c>
      <c r="AP398" s="204"/>
      <c r="AQ398" s="204">
        <v>4</v>
      </c>
      <c r="AR398" s="43"/>
      <c r="AS398" s="43"/>
      <c r="AT398" s="204">
        <v>28.9</v>
      </c>
      <c r="AU398" s="204">
        <v>0.1</v>
      </c>
      <c r="AW398" s="204">
        <v>32.200000000000003</v>
      </c>
      <c r="AX398" s="204">
        <v>0.16</v>
      </c>
      <c r="AY398" s="43"/>
      <c r="AZ398" s="43">
        <v>1</v>
      </c>
      <c r="BA398" s="43">
        <v>0.65192700000000003</v>
      </c>
      <c r="BB398" s="43"/>
      <c r="BC398" s="43"/>
      <c r="BD398" s="43" t="s">
        <v>14020</v>
      </c>
      <c r="BE398" s="43"/>
    </row>
    <row r="399" spans="1:57" x14ac:dyDescent="0.2">
      <c r="A399" s="119"/>
      <c r="B399" s="43">
        <v>1</v>
      </c>
      <c r="C399" s="43" t="s">
        <v>14538</v>
      </c>
      <c r="D399" s="119"/>
      <c r="E399" s="43"/>
      <c r="F399" s="43"/>
      <c r="G399" s="43" t="s">
        <v>13911</v>
      </c>
      <c r="H399" s="43" t="s">
        <v>8443</v>
      </c>
      <c r="I399" s="43" t="s">
        <v>14452</v>
      </c>
      <c r="J399" s="43" t="s">
        <v>14439</v>
      </c>
      <c r="K399" s="43">
        <v>815</v>
      </c>
      <c r="L399" s="43">
        <v>4</v>
      </c>
      <c r="N399" s="43"/>
      <c r="O399" s="43"/>
      <c r="P399" s="43"/>
      <c r="Q399" s="204">
        <v>8.0399999999999991</v>
      </c>
      <c r="R399" s="204">
        <v>4.0000000000000001E-3</v>
      </c>
      <c r="T399" s="204">
        <v>2134</v>
      </c>
      <c r="U399" s="204">
        <v>11</v>
      </c>
      <c r="W399" s="43">
        <v>1841</v>
      </c>
      <c r="X399" s="43">
        <v>5</v>
      </c>
      <c r="Z399" s="43"/>
      <c r="AA399" s="43"/>
      <c r="AB399" s="43"/>
      <c r="AC399" s="43">
        <v>3.02</v>
      </c>
      <c r="AD399" s="43"/>
      <c r="AE399" s="43">
        <v>0.03</v>
      </c>
      <c r="AF399" s="43"/>
      <c r="AG399" s="43"/>
      <c r="AH399" s="43"/>
      <c r="AI399" s="43"/>
      <c r="AJ399" s="43"/>
      <c r="AK399" s="43"/>
      <c r="AL399" s="43"/>
      <c r="AM399" s="43"/>
      <c r="AN399" s="43"/>
      <c r="AO399" s="204">
        <v>298</v>
      </c>
      <c r="AP399" s="204"/>
      <c r="AQ399" s="204">
        <v>4</v>
      </c>
      <c r="AR399" s="43"/>
      <c r="AS399" s="43"/>
      <c r="AT399" s="204">
        <v>28.9</v>
      </c>
      <c r="AU399" s="204">
        <v>0.1</v>
      </c>
      <c r="AW399" s="204">
        <v>32.200000000000003</v>
      </c>
      <c r="AX399" s="204">
        <v>0.16</v>
      </c>
      <c r="AY399" s="43"/>
      <c r="AZ399" s="43">
        <v>1</v>
      </c>
      <c r="BA399" s="43">
        <v>0.44888299999999998</v>
      </c>
      <c r="BB399" s="43"/>
      <c r="BC399" s="43"/>
      <c r="BD399" s="43" t="s">
        <v>14020</v>
      </c>
      <c r="BE399" s="43"/>
    </row>
    <row r="400" spans="1:57" x14ac:dyDescent="0.2">
      <c r="A400" s="119"/>
      <c r="B400" s="43">
        <v>1</v>
      </c>
      <c r="C400" s="43" t="s">
        <v>14538</v>
      </c>
      <c r="D400" s="119"/>
      <c r="E400" s="43"/>
      <c r="F400" s="43"/>
      <c r="G400" s="43" t="s">
        <v>13911</v>
      </c>
      <c r="H400" s="43" t="s">
        <v>8443</v>
      </c>
      <c r="I400" s="43" t="s">
        <v>14452</v>
      </c>
      <c r="J400" s="43" t="s">
        <v>14439</v>
      </c>
      <c r="K400" s="43">
        <v>386</v>
      </c>
      <c r="L400" s="43">
        <v>4</v>
      </c>
      <c r="N400" s="43"/>
      <c r="O400" s="43"/>
      <c r="P400" s="43"/>
      <c r="Q400" s="204">
        <v>8.0399999999999991</v>
      </c>
      <c r="R400" s="204">
        <v>4.0000000000000001E-3</v>
      </c>
      <c r="T400" s="204">
        <v>2134</v>
      </c>
      <c r="U400" s="204">
        <v>11</v>
      </c>
      <c r="W400" s="43">
        <v>1841</v>
      </c>
      <c r="X400" s="43">
        <v>3</v>
      </c>
      <c r="Z400" s="43"/>
      <c r="AA400" s="43"/>
      <c r="AB400" s="43"/>
      <c r="AC400" s="43">
        <v>5.21</v>
      </c>
      <c r="AD400" s="43"/>
      <c r="AE400" s="43">
        <v>0.06</v>
      </c>
      <c r="AF400" s="43"/>
      <c r="AG400" s="43"/>
      <c r="AH400" s="43"/>
      <c r="AI400" s="43"/>
      <c r="AJ400" s="43"/>
      <c r="AK400" s="43"/>
      <c r="AL400" s="43"/>
      <c r="AM400" s="43"/>
      <c r="AN400" s="43"/>
      <c r="AO400" s="204">
        <v>288</v>
      </c>
      <c r="AP400" s="204"/>
      <c r="AQ400" s="204">
        <v>5</v>
      </c>
      <c r="AR400" s="43"/>
      <c r="AS400" s="43"/>
      <c r="AT400" s="204">
        <v>29.2</v>
      </c>
      <c r="AU400" s="204">
        <v>0.1</v>
      </c>
      <c r="AW400" s="204">
        <v>32.200000000000003</v>
      </c>
      <c r="AX400" s="204">
        <v>0.16</v>
      </c>
      <c r="AY400" s="43"/>
      <c r="AZ400" s="43">
        <v>1</v>
      </c>
      <c r="BA400" s="43">
        <v>0.233349</v>
      </c>
      <c r="BB400" s="43"/>
      <c r="BC400" s="43"/>
      <c r="BD400" s="43" t="s">
        <v>14020</v>
      </c>
      <c r="BE400" s="43"/>
    </row>
    <row r="401" spans="1:57" x14ac:dyDescent="0.2">
      <c r="A401" s="119"/>
      <c r="B401" s="43">
        <v>1</v>
      </c>
      <c r="C401" s="43" t="s">
        <v>14538</v>
      </c>
      <c r="D401" s="119"/>
      <c r="E401" s="43"/>
      <c r="F401" s="43"/>
      <c r="G401" s="43" t="s">
        <v>13911</v>
      </c>
      <c r="H401" s="43" t="s">
        <v>8443</v>
      </c>
      <c r="I401" s="43" t="s">
        <v>14452</v>
      </c>
      <c r="J401" s="43" t="s">
        <v>14439</v>
      </c>
      <c r="K401" s="43">
        <v>386</v>
      </c>
      <c r="L401" s="43">
        <v>4</v>
      </c>
      <c r="N401" s="43"/>
      <c r="O401" s="43"/>
      <c r="P401" s="43"/>
      <c r="Q401" s="204">
        <v>8.0399999999999991</v>
      </c>
      <c r="R401" s="204">
        <v>4.0000000000000001E-3</v>
      </c>
      <c r="T401" s="204">
        <v>2134</v>
      </c>
      <c r="U401" s="204">
        <v>11</v>
      </c>
      <c r="W401" s="43">
        <v>1841</v>
      </c>
      <c r="X401" s="43">
        <v>3</v>
      </c>
      <c r="Z401" s="43"/>
      <c r="AA401" s="43"/>
      <c r="AB401" s="43"/>
      <c r="AC401" s="43">
        <v>5.21</v>
      </c>
      <c r="AD401" s="43"/>
      <c r="AE401" s="43">
        <v>0.06</v>
      </c>
      <c r="AF401" s="43"/>
      <c r="AG401" s="43"/>
      <c r="AH401" s="43"/>
      <c r="AI401" s="43"/>
      <c r="AJ401" s="43"/>
      <c r="AK401" s="43"/>
      <c r="AL401" s="43"/>
      <c r="AM401" s="43"/>
      <c r="AN401" s="43"/>
      <c r="AO401" s="204">
        <v>288</v>
      </c>
      <c r="AP401" s="204"/>
      <c r="AQ401" s="204">
        <v>5</v>
      </c>
      <c r="AR401" s="43"/>
      <c r="AS401" s="43"/>
      <c r="AT401" s="204">
        <v>29.2</v>
      </c>
      <c r="AU401" s="204">
        <v>0.1</v>
      </c>
      <c r="AW401" s="204">
        <v>32.200000000000003</v>
      </c>
      <c r="AX401" s="204">
        <v>0.16</v>
      </c>
      <c r="AY401" s="43"/>
      <c r="AZ401" s="43">
        <v>1</v>
      </c>
      <c r="BA401" s="43">
        <v>0.26619900000000002</v>
      </c>
      <c r="BB401" s="43"/>
      <c r="BC401" s="43"/>
      <c r="BD401" s="43" t="s">
        <v>14020</v>
      </c>
      <c r="BE401" s="43"/>
    </row>
    <row r="402" spans="1:57" x14ac:dyDescent="0.2">
      <c r="A402" s="119"/>
      <c r="B402" s="43">
        <v>1</v>
      </c>
      <c r="C402" s="43" t="s">
        <v>14538</v>
      </c>
      <c r="D402" s="119"/>
      <c r="E402" s="43"/>
      <c r="F402" s="43"/>
      <c r="G402" s="43" t="s">
        <v>13911</v>
      </c>
      <c r="H402" s="43" t="s">
        <v>8443</v>
      </c>
      <c r="I402" s="43" t="s">
        <v>14452</v>
      </c>
      <c r="J402" s="43" t="s">
        <v>14439</v>
      </c>
      <c r="K402" s="43">
        <v>386</v>
      </c>
      <c r="L402" s="43">
        <v>4</v>
      </c>
      <c r="N402" s="43"/>
      <c r="O402" s="43"/>
      <c r="P402" s="43"/>
      <c r="Q402" s="204">
        <v>8.0399999999999991</v>
      </c>
      <c r="R402" s="204">
        <v>4.0000000000000001E-3</v>
      </c>
      <c r="T402" s="204">
        <v>2134</v>
      </c>
      <c r="U402" s="204">
        <v>11</v>
      </c>
      <c r="W402" s="43">
        <v>1841</v>
      </c>
      <c r="X402" s="43">
        <v>3</v>
      </c>
      <c r="Z402" s="43"/>
      <c r="AA402" s="43"/>
      <c r="AB402" s="43"/>
      <c r="AC402" s="43">
        <v>5.21</v>
      </c>
      <c r="AD402" s="43"/>
      <c r="AE402" s="43">
        <v>0.06</v>
      </c>
      <c r="AF402" s="43"/>
      <c r="AG402" s="43"/>
      <c r="AH402" s="43"/>
      <c r="AI402" s="43"/>
      <c r="AJ402" s="43"/>
      <c r="AK402" s="43"/>
      <c r="AL402" s="43"/>
      <c r="AM402" s="43"/>
      <c r="AN402" s="43"/>
      <c r="AO402" s="204">
        <v>288</v>
      </c>
      <c r="AP402" s="204"/>
      <c r="AQ402" s="204">
        <v>5</v>
      </c>
      <c r="AR402" s="43"/>
      <c r="AS402" s="43"/>
      <c r="AT402" s="204">
        <v>29.2</v>
      </c>
      <c r="AU402" s="204">
        <v>0.1</v>
      </c>
      <c r="AW402" s="204">
        <v>32.200000000000003</v>
      </c>
      <c r="AX402" s="204">
        <v>0.16</v>
      </c>
      <c r="AY402" s="43"/>
      <c r="AZ402" s="43">
        <v>1</v>
      </c>
      <c r="BA402" s="43">
        <v>0.57652000000000003</v>
      </c>
      <c r="BB402" s="43"/>
      <c r="BC402" s="43"/>
      <c r="BD402" s="43" t="s">
        <v>14020</v>
      </c>
      <c r="BE402" s="43"/>
    </row>
    <row r="403" spans="1:57" x14ac:dyDescent="0.2">
      <c r="A403" s="119"/>
      <c r="B403" s="43">
        <v>1</v>
      </c>
      <c r="C403" s="43" t="s">
        <v>14538</v>
      </c>
      <c r="D403" s="119"/>
      <c r="E403" s="43"/>
      <c r="F403" s="43"/>
      <c r="G403" s="43" t="s">
        <v>13911</v>
      </c>
      <c r="H403" s="43" t="s">
        <v>8443</v>
      </c>
      <c r="I403" s="43" t="s">
        <v>14452</v>
      </c>
      <c r="J403" s="43" t="s">
        <v>14439</v>
      </c>
      <c r="K403" s="43">
        <v>386</v>
      </c>
      <c r="L403" s="43">
        <v>4</v>
      </c>
      <c r="N403" s="43"/>
      <c r="O403" s="43"/>
      <c r="P403" s="43"/>
      <c r="Q403" s="204">
        <v>8.0399999999999991</v>
      </c>
      <c r="R403" s="204">
        <v>4.0000000000000001E-3</v>
      </c>
      <c r="T403" s="204">
        <v>2134</v>
      </c>
      <c r="U403" s="204">
        <v>11</v>
      </c>
      <c r="W403" s="43">
        <v>1841</v>
      </c>
      <c r="X403" s="43">
        <v>3</v>
      </c>
      <c r="Z403" s="43"/>
      <c r="AA403" s="43"/>
      <c r="AB403" s="43"/>
      <c r="AC403" s="43">
        <v>5.21</v>
      </c>
      <c r="AD403" s="43"/>
      <c r="AE403" s="43">
        <v>0.06</v>
      </c>
      <c r="AF403" s="43"/>
      <c r="AG403" s="43"/>
      <c r="AH403" s="43"/>
      <c r="AI403" s="43"/>
      <c r="AJ403" s="43"/>
      <c r="AK403" s="43"/>
      <c r="AL403" s="43"/>
      <c r="AM403" s="43"/>
      <c r="AN403" s="43"/>
      <c r="AO403" s="204">
        <v>288</v>
      </c>
      <c r="AP403" s="204"/>
      <c r="AQ403" s="204">
        <v>5</v>
      </c>
      <c r="AR403" s="43"/>
      <c r="AS403" s="43"/>
      <c r="AT403" s="204">
        <v>29.2</v>
      </c>
      <c r="AU403" s="204">
        <v>0.1</v>
      </c>
      <c r="AW403" s="204">
        <v>32.200000000000003</v>
      </c>
      <c r="AX403" s="204">
        <v>0.16</v>
      </c>
      <c r="AY403" s="43"/>
      <c r="AZ403" s="43">
        <v>1</v>
      </c>
      <c r="BA403" s="43">
        <v>0.44512400000000002</v>
      </c>
      <c r="BB403" s="43"/>
      <c r="BC403" s="43"/>
      <c r="BD403" s="43" t="s">
        <v>14020</v>
      </c>
      <c r="BE403" s="43"/>
    </row>
    <row r="404" spans="1:57" x14ac:dyDescent="0.2">
      <c r="A404" s="119"/>
      <c r="B404" s="43">
        <v>1</v>
      </c>
      <c r="C404" s="43" t="s">
        <v>14538</v>
      </c>
      <c r="D404" s="119"/>
      <c r="E404" s="43"/>
      <c r="F404" s="43"/>
      <c r="G404" s="43" t="s">
        <v>13911</v>
      </c>
      <c r="H404" s="43" t="s">
        <v>8443</v>
      </c>
      <c r="I404" s="43" t="s">
        <v>14452</v>
      </c>
      <c r="J404" s="43" t="s">
        <v>14439</v>
      </c>
      <c r="K404" s="43">
        <v>386</v>
      </c>
      <c r="L404" s="43">
        <v>4</v>
      </c>
      <c r="N404" s="43"/>
      <c r="O404" s="43"/>
      <c r="P404" s="43"/>
      <c r="Q404" s="204">
        <v>8.0399999999999991</v>
      </c>
      <c r="R404" s="204">
        <v>4.0000000000000001E-3</v>
      </c>
      <c r="T404" s="204">
        <v>2134</v>
      </c>
      <c r="U404" s="204">
        <v>11</v>
      </c>
      <c r="W404" s="43">
        <v>1841</v>
      </c>
      <c r="X404" s="43">
        <v>3</v>
      </c>
      <c r="Z404" s="43"/>
      <c r="AA404" s="43"/>
      <c r="AB404" s="43"/>
      <c r="AC404" s="43">
        <v>5.21</v>
      </c>
      <c r="AD404" s="43"/>
      <c r="AE404" s="43">
        <v>0.06</v>
      </c>
      <c r="AF404" s="43"/>
      <c r="AG404" s="43"/>
      <c r="AH404" s="43"/>
      <c r="AI404" s="43"/>
      <c r="AJ404" s="43"/>
      <c r="AK404" s="43"/>
      <c r="AL404" s="43"/>
      <c r="AM404" s="43"/>
      <c r="AN404" s="43"/>
      <c r="AO404" s="204">
        <v>288</v>
      </c>
      <c r="AP404" s="204"/>
      <c r="AQ404" s="204">
        <v>5</v>
      </c>
      <c r="AR404" s="43"/>
      <c r="AS404" s="43"/>
      <c r="AT404" s="204">
        <v>29.2</v>
      </c>
      <c r="AU404" s="204">
        <v>0.1</v>
      </c>
      <c r="AW404" s="204">
        <v>32.200000000000003</v>
      </c>
      <c r="AX404" s="204">
        <v>0.16</v>
      </c>
      <c r="AY404" s="43"/>
      <c r="AZ404" s="43">
        <v>1</v>
      </c>
      <c r="BA404" s="43">
        <v>0.51772899999999999</v>
      </c>
      <c r="BB404" s="43"/>
      <c r="BC404" s="43"/>
      <c r="BD404" s="43" t="s">
        <v>14020</v>
      </c>
      <c r="BE404" s="43"/>
    </row>
    <row r="405" spans="1:57" x14ac:dyDescent="0.2">
      <c r="A405" s="119"/>
      <c r="B405" s="43">
        <v>1</v>
      </c>
      <c r="C405" s="43" t="s">
        <v>14538</v>
      </c>
      <c r="D405" s="119"/>
      <c r="E405" s="43"/>
      <c r="F405" s="43"/>
      <c r="G405" s="43" t="s">
        <v>13911</v>
      </c>
      <c r="H405" s="43" t="s">
        <v>8443</v>
      </c>
      <c r="I405" s="43" t="s">
        <v>14452</v>
      </c>
      <c r="J405" s="43" t="s">
        <v>14439</v>
      </c>
      <c r="K405" s="43">
        <v>386</v>
      </c>
      <c r="L405" s="43">
        <v>4</v>
      </c>
      <c r="N405" s="43"/>
      <c r="O405" s="43"/>
      <c r="P405" s="43"/>
      <c r="Q405" s="204">
        <v>8.0399999999999991</v>
      </c>
      <c r="R405" s="204">
        <v>4.0000000000000001E-3</v>
      </c>
      <c r="T405" s="204">
        <v>2134</v>
      </c>
      <c r="U405" s="204">
        <v>11</v>
      </c>
      <c r="W405" s="43">
        <v>1841</v>
      </c>
      <c r="X405" s="43">
        <v>3</v>
      </c>
      <c r="Z405" s="43"/>
      <c r="AA405" s="43"/>
      <c r="AB405" s="43"/>
      <c r="AC405" s="43">
        <v>5.21</v>
      </c>
      <c r="AD405" s="43"/>
      <c r="AE405" s="43">
        <v>0.06</v>
      </c>
      <c r="AF405" s="43"/>
      <c r="AG405" s="43"/>
      <c r="AH405" s="43"/>
      <c r="AI405" s="43"/>
      <c r="AJ405" s="43"/>
      <c r="AK405" s="43"/>
      <c r="AL405" s="43"/>
      <c r="AM405" s="43"/>
      <c r="AN405" s="43"/>
      <c r="AO405" s="204">
        <v>288</v>
      </c>
      <c r="AP405" s="204"/>
      <c r="AQ405" s="204">
        <v>5</v>
      </c>
      <c r="AR405" s="43"/>
      <c r="AS405" s="43"/>
      <c r="AT405" s="204">
        <v>29.2</v>
      </c>
      <c r="AU405" s="204">
        <v>0.1</v>
      </c>
      <c r="AW405" s="204">
        <v>32.200000000000003</v>
      </c>
      <c r="AX405" s="204">
        <v>0.16</v>
      </c>
      <c r="AY405" s="43"/>
      <c r="AZ405" s="43">
        <v>1</v>
      </c>
      <c r="BA405" s="43">
        <v>0.62661</v>
      </c>
      <c r="BB405" s="43"/>
      <c r="BC405" s="43"/>
      <c r="BD405" s="43" t="s">
        <v>14020</v>
      </c>
      <c r="BE405" s="43"/>
    </row>
    <row r="406" spans="1:57" x14ac:dyDescent="0.2">
      <c r="A406" s="119"/>
      <c r="B406" s="43">
        <v>1</v>
      </c>
      <c r="C406" s="43" t="s">
        <v>14538</v>
      </c>
      <c r="D406" s="119"/>
      <c r="E406" s="43"/>
      <c r="F406" s="43"/>
      <c r="G406" s="43" t="s">
        <v>13911</v>
      </c>
      <c r="H406" s="43" t="s">
        <v>8443</v>
      </c>
      <c r="I406" s="43" t="s">
        <v>14452</v>
      </c>
      <c r="J406" s="43" t="s">
        <v>14439</v>
      </c>
      <c r="K406" s="43">
        <v>1241</v>
      </c>
      <c r="L406" s="43">
        <v>4</v>
      </c>
      <c r="N406" s="43"/>
      <c r="O406" s="43"/>
      <c r="P406" s="43"/>
      <c r="Q406" s="204">
        <v>8.0399999999999991</v>
      </c>
      <c r="R406" s="204">
        <v>4.0000000000000001E-3</v>
      </c>
      <c r="T406" s="204">
        <v>2134</v>
      </c>
      <c r="U406" s="204">
        <v>11</v>
      </c>
      <c r="W406" s="43">
        <v>1841</v>
      </c>
      <c r="X406" s="43">
        <v>5</v>
      </c>
      <c r="Z406" s="43"/>
      <c r="AA406" s="43"/>
      <c r="AB406" s="43"/>
      <c r="AC406" s="43">
        <v>2.09</v>
      </c>
      <c r="AD406" s="43"/>
      <c r="AE406" s="43">
        <v>0.03</v>
      </c>
      <c r="AF406" s="43"/>
      <c r="AG406" s="43"/>
      <c r="AH406" s="43"/>
      <c r="AI406" s="43"/>
      <c r="AJ406" s="43"/>
      <c r="AK406" s="43"/>
      <c r="AL406" s="43"/>
      <c r="AM406" s="43"/>
      <c r="AN406" s="43"/>
      <c r="AO406" s="204">
        <v>280</v>
      </c>
      <c r="AP406" s="204"/>
      <c r="AQ406" s="204">
        <v>5</v>
      </c>
      <c r="AR406" s="43"/>
      <c r="AS406" s="43"/>
      <c r="AT406" s="204">
        <v>28.8</v>
      </c>
      <c r="AU406" s="204">
        <v>0.1</v>
      </c>
      <c r="AW406" s="204">
        <v>32.200000000000003</v>
      </c>
      <c r="AX406" s="204">
        <v>0.16</v>
      </c>
      <c r="AY406" s="43"/>
      <c r="AZ406" s="43">
        <v>1</v>
      </c>
      <c r="BA406" s="43">
        <v>0.267069</v>
      </c>
      <c r="BB406" s="43"/>
      <c r="BC406" s="43"/>
      <c r="BD406" s="43" t="s">
        <v>14020</v>
      </c>
      <c r="BE406" s="43"/>
    </row>
    <row r="407" spans="1:57" x14ac:dyDescent="0.2">
      <c r="A407" s="119"/>
      <c r="B407" s="43">
        <v>1</v>
      </c>
      <c r="C407" s="43" t="s">
        <v>14538</v>
      </c>
      <c r="D407" s="119"/>
      <c r="E407" s="43"/>
      <c r="F407" s="43"/>
      <c r="G407" s="43" t="s">
        <v>13911</v>
      </c>
      <c r="H407" s="43" t="s">
        <v>8443</v>
      </c>
      <c r="I407" s="43" t="s">
        <v>14452</v>
      </c>
      <c r="J407" s="43" t="s">
        <v>14439</v>
      </c>
      <c r="K407" s="43">
        <v>1241</v>
      </c>
      <c r="L407" s="43">
        <v>4</v>
      </c>
      <c r="N407" s="43"/>
      <c r="O407" s="43"/>
      <c r="P407" s="43"/>
      <c r="Q407" s="204">
        <v>8.0399999999999991</v>
      </c>
      <c r="R407" s="204">
        <v>4.0000000000000001E-3</v>
      </c>
      <c r="T407" s="204">
        <v>2134</v>
      </c>
      <c r="U407" s="204">
        <v>11</v>
      </c>
      <c r="W407" s="43">
        <v>1841</v>
      </c>
      <c r="X407" s="43">
        <v>5</v>
      </c>
      <c r="Z407" s="43"/>
      <c r="AA407" s="43"/>
      <c r="AB407" s="43"/>
      <c r="AC407" s="43">
        <v>2.09</v>
      </c>
      <c r="AD407" s="43"/>
      <c r="AE407" s="43">
        <v>0.03</v>
      </c>
      <c r="AF407" s="43"/>
      <c r="AG407" s="43"/>
      <c r="AH407" s="43"/>
      <c r="AI407" s="43"/>
      <c r="AJ407" s="43"/>
      <c r="AK407" s="43"/>
      <c r="AL407" s="43"/>
      <c r="AM407" s="43"/>
      <c r="AN407" s="43"/>
      <c r="AO407" s="204">
        <v>280</v>
      </c>
      <c r="AP407" s="204"/>
      <c r="AQ407" s="204">
        <v>5</v>
      </c>
      <c r="AR407" s="43"/>
      <c r="AS407" s="43"/>
      <c r="AT407" s="204">
        <v>28.8</v>
      </c>
      <c r="AU407" s="204">
        <v>0.1</v>
      </c>
      <c r="AW407" s="204">
        <v>32.200000000000003</v>
      </c>
      <c r="AX407" s="204">
        <v>0.16</v>
      </c>
      <c r="AY407" s="43"/>
      <c r="AZ407" s="43">
        <v>1</v>
      </c>
      <c r="BA407" s="43">
        <v>0.40507500000000002</v>
      </c>
      <c r="BB407" s="43"/>
      <c r="BC407" s="43"/>
      <c r="BD407" s="43" t="s">
        <v>14020</v>
      </c>
      <c r="BE407" s="43"/>
    </row>
    <row r="408" spans="1:57" x14ac:dyDescent="0.2">
      <c r="A408" s="119"/>
      <c r="B408" s="43">
        <v>1</v>
      </c>
      <c r="C408" s="43" t="s">
        <v>14538</v>
      </c>
      <c r="D408" s="119"/>
      <c r="E408" s="43"/>
      <c r="F408" s="43"/>
      <c r="G408" s="43" t="s">
        <v>13911</v>
      </c>
      <c r="H408" s="43" t="s">
        <v>8443</v>
      </c>
      <c r="I408" s="43" t="s">
        <v>14452</v>
      </c>
      <c r="J408" s="43" t="s">
        <v>14439</v>
      </c>
      <c r="K408" s="43">
        <v>1241</v>
      </c>
      <c r="L408" s="43">
        <v>4</v>
      </c>
      <c r="N408" s="43"/>
      <c r="O408" s="43"/>
      <c r="P408" s="43"/>
      <c r="Q408" s="204">
        <v>8.0399999999999991</v>
      </c>
      <c r="R408" s="204">
        <v>4.0000000000000001E-3</v>
      </c>
      <c r="T408" s="204">
        <v>2134</v>
      </c>
      <c r="U408" s="204">
        <v>11</v>
      </c>
      <c r="W408" s="43">
        <v>1841</v>
      </c>
      <c r="X408" s="43">
        <v>5</v>
      </c>
      <c r="Z408" s="43"/>
      <c r="AA408" s="43"/>
      <c r="AB408" s="43"/>
      <c r="AC408" s="43">
        <v>2.09</v>
      </c>
      <c r="AD408" s="43"/>
      <c r="AE408" s="43">
        <v>0.03</v>
      </c>
      <c r="AF408" s="43"/>
      <c r="AG408" s="43"/>
      <c r="AH408" s="43"/>
      <c r="AI408" s="43"/>
      <c r="AJ408" s="43"/>
      <c r="AK408" s="43"/>
      <c r="AL408" s="43"/>
      <c r="AM408" s="43"/>
      <c r="AN408" s="43"/>
      <c r="AO408" s="204">
        <v>280</v>
      </c>
      <c r="AP408" s="204"/>
      <c r="AQ408" s="204">
        <v>5</v>
      </c>
      <c r="AR408" s="43"/>
      <c r="AS408" s="43"/>
      <c r="AT408" s="204">
        <v>28.8</v>
      </c>
      <c r="AU408" s="204">
        <v>0.1</v>
      </c>
      <c r="AW408" s="204">
        <v>32.200000000000003</v>
      </c>
      <c r="AX408" s="204">
        <v>0.16</v>
      </c>
      <c r="AY408" s="43"/>
      <c r="AZ408" s="43">
        <v>1</v>
      </c>
      <c r="BA408" s="43">
        <v>0.131495</v>
      </c>
      <c r="BB408" s="43"/>
      <c r="BC408" s="43"/>
      <c r="BD408" s="43" t="s">
        <v>14020</v>
      </c>
      <c r="BE408" s="43"/>
    </row>
    <row r="409" spans="1:57" x14ac:dyDescent="0.2">
      <c r="A409" s="119"/>
      <c r="B409" s="43">
        <v>1</v>
      </c>
      <c r="C409" s="43" t="s">
        <v>14538</v>
      </c>
      <c r="D409" s="119"/>
      <c r="E409" s="43"/>
      <c r="F409" s="43"/>
      <c r="G409" s="43" t="s">
        <v>13911</v>
      </c>
      <c r="H409" s="43" t="s">
        <v>8443</v>
      </c>
      <c r="I409" s="43" t="s">
        <v>14452</v>
      </c>
      <c r="J409" s="43" t="s">
        <v>14439</v>
      </c>
      <c r="K409" s="43">
        <v>1241</v>
      </c>
      <c r="L409" s="43">
        <v>4</v>
      </c>
      <c r="N409" s="43"/>
      <c r="O409" s="43"/>
      <c r="P409" s="43"/>
      <c r="Q409" s="204">
        <v>8.0399999999999991</v>
      </c>
      <c r="R409" s="204">
        <v>4.0000000000000001E-3</v>
      </c>
      <c r="T409" s="204">
        <v>2134</v>
      </c>
      <c r="U409" s="204">
        <v>11</v>
      </c>
      <c r="W409" s="43">
        <v>1841</v>
      </c>
      <c r="X409" s="43">
        <v>5</v>
      </c>
      <c r="Z409" s="43"/>
      <c r="AA409" s="43"/>
      <c r="AB409" s="43"/>
      <c r="AC409" s="43">
        <v>2.09</v>
      </c>
      <c r="AD409" s="43"/>
      <c r="AE409" s="43">
        <v>0.03</v>
      </c>
      <c r="AF409" s="43"/>
      <c r="AG409" s="43"/>
      <c r="AH409" s="43"/>
      <c r="AI409" s="43"/>
      <c r="AJ409" s="43"/>
      <c r="AK409" s="43"/>
      <c r="AL409" s="43"/>
      <c r="AM409" s="43"/>
      <c r="AN409" s="43"/>
      <c r="AO409" s="204">
        <v>280</v>
      </c>
      <c r="AP409" s="204"/>
      <c r="AQ409" s="204">
        <v>5</v>
      </c>
      <c r="AR409" s="43"/>
      <c r="AS409" s="43"/>
      <c r="AT409" s="204">
        <v>28.8</v>
      </c>
      <c r="AU409" s="204">
        <v>0.1</v>
      </c>
      <c r="AW409" s="204">
        <v>32.200000000000003</v>
      </c>
      <c r="AX409" s="204">
        <v>0.16</v>
      </c>
      <c r="AY409" s="43"/>
      <c r="AZ409" s="43">
        <v>1</v>
      </c>
      <c r="BA409" s="43">
        <v>0.42759999999999998</v>
      </c>
      <c r="BB409" s="43"/>
      <c r="BC409" s="43"/>
      <c r="BD409" s="43" t="s">
        <v>14020</v>
      </c>
      <c r="BE409" s="43"/>
    </row>
    <row r="410" spans="1:57" x14ac:dyDescent="0.2">
      <c r="A410" s="119"/>
      <c r="B410" s="43">
        <v>1</v>
      </c>
      <c r="C410" s="43" t="s">
        <v>14538</v>
      </c>
      <c r="D410" s="119"/>
      <c r="E410" s="43"/>
      <c r="F410" s="43"/>
      <c r="G410" s="43" t="s">
        <v>13911</v>
      </c>
      <c r="H410" s="43" t="s">
        <v>8443</v>
      </c>
      <c r="I410" s="43" t="s">
        <v>14452</v>
      </c>
      <c r="J410" s="43" t="s">
        <v>14439</v>
      </c>
      <c r="K410" s="43">
        <v>1241</v>
      </c>
      <c r="L410" s="43">
        <v>4</v>
      </c>
      <c r="N410" s="43"/>
      <c r="O410" s="43"/>
      <c r="P410" s="43"/>
      <c r="Q410" s="204">
        <v>8.0399999999999991</v>
      </c>
      <c r="R410" s="204">
        <v>4.0000000000000001E-3</v>
      </c>
      <c r="T410" s="204">
        <v>2134</v>
      </c>
      <c r="U410" s="204">
        <v>11</v>
      </c>
      <c r="W410" s="43">
        <v>1841</v>
      </c>
      <c r="X410" s="43">
        <v>5</v>
      </c>
      <c r="Z410" s="43"/>
      <c r="AA410" s="43"/>
      <c r="AB410" s="43"/>
      <c r="AC410" s="43">
        <v>2.09</v>
      </c>
      <c r="AD410" s="43"/>
      <c r="AE410" s="43">
        <v>0.03</v>
      </c>
      <c r="AF410" s="43"/>
      <c r="AG410" s="43"/>
      <c r="AH410" s="43"/>
      <c r="AI410" s="43"/>
      <c r="AJ410" s="43"/>
      <c r="AK410" s="43"/>
      <c r="AL410" s="43"/>
      <c r="AM410" s="43"/>
      <c r="AN410" s="43"/>
      <c r="AO410" s="204">
        <v>280</v>
      </c>
      <c r="AP410" s="204"/>
      <c r="AQ410" s="204">
        <v>5</v>
      </c>
      <c r="AR410" s="43"/>
      <c r="AS410" s="43"/>
      <c r="AT410" s="204">
        <v>28.8</v>
      </c>
      <c r="AU410" s="204">
        <v>0.1</v>
      </c>
      <c r="AW410" s="204">
        <v>32.200000000000003</v>
      </c>
      <c r="AX410" s="204">
        <v>0.16</v>
      </c>
      <c r="AY410" s="43"/>
      <c r="AZ410" s="43">
        <v>1</v>
      </c>
      <c r="BA410" s="43">
        <v>0.331675</v>
      </c>
      <c r="BB410" s="43"/>
      <c r="BC410" s="43"/>
      <c r="BD410" s="43" t="s">
        <v>14020</v>
      </c>
      <c r="BE410" s="43"/>
    </row>
    <row r="411" spans="1:57" x14ac:dyDescent="0.2">
      <c r="A411" s="119"/>
      <c r="B411" s="43">
        <v>1</v>
      </c>
      <c r="C411" s="43" t="s">
        <v>14538</v>
      </c>
      <c r="D411" s="119"/>
      <c r="E411" s="43"/>
      <c r="F411" s="43"/>
      <c r="G411" s="43" t="s">
        <v>13911</v>
      </c>
      <c r="H411" s="43" t="s">
        <v>8443</v>
      </c>
      <c r="I411" s="43" t="s">
        <v>14452</v>
      </c>
      <c r="J411" s="43" t="s">
        <v>14439</v>
      </c>
      <c r="K411" s="43">
        <v>1241</v>
      </c>
      <c r="L411" s="43">
        <v>4</v>
      </c>
      <c r="N411" s="43"/>
      <c r="O411" s="43"/>
      <c r="P411" s="43"/>
      <c r="Q411" s="204">
        <v>8.0399999999999991</v>
      </c>
      <c r="R411" s="204">
        <v>4.0000000000000001E-3</v>
      </c>
      <c r="T411" s="204">
        <v>2134</v>
      </c>
      <c r="U411" s="204">
        <v>11</v>
      </c>
      <c r="W411" s="43">
        <v>1841</v>
      </c>
      <c r="X411" s="43">
        <v>5</v>
      </c>
      <c r="Z411" s="43"/>
      <c r="AA411" s="43"/>
      <c r="AB411" s="43"/>
      <c r="AC411" s="43">
        <v>2.09</v>
      </c>
      <c r="AD411" s="43"/>
      <c r="AE411" s="43">
        <v>0.03</v>
      </c>
      <c r="AF411" s="43"/>
      <c r="AG411" s="43"/>
      <c r="AH411" s="43"/>
      <c r="AI411" s="43"/>
      <c r="AJ411" s="43"/>
      <c r="AK411" s="43"/>
      <c r="AL411" s="43"/>
      <c r="AM411" s="43"/>
      <c r="AN411" s="43"/>
      <c r="AO411" s="204">
        <v>280</v>
      </c>
      <c r="AP411" s="204"/>
      <c r="AQ411" s="204">
        <v>5</v>
      </c>
      <c r="AR411" s="43"/>
      <c r="AS411" s="43"/>
      <c r="AT411" s="204">
        <v>28.8</v>
      </c>
      <c r="AU411" s="204">
        <v>0.1</v>
      </c>
      <c r="AW411" s="204">
        <v>32.200000000000003</v>
      </c>
      <c r="AX411" s="204">
        <v>0.16</v>
      </c>
      <c r="AY411" s="43"/>
      <c r="AZ411" s="43">
        <v>1</v>
      </c>
      <c r="BA411" s="43">
        <v>0.22375500000000001</v>
      </c>
      <c r="BB411" s="43"/>
      <c r="BC411" s="43"/>
      <c r="BD411" s="43" t="s">
        <v>14020</v>
      </c>
      <c r="BE411" s="43"/>
    </row>
    <row r="412" spans="1:57" x14ac:dyDescent="0.2">
      <c r="A412" s="119"/>
      <c r="B412" s="43">
        <v>1</v>
      </c>
      <c r="C412" s="43" t="s">
        <v>14538</v>
      </c>
      <c r="D412" s="119"/>
      <c r="E412" s="43"/>
      <c r="F412" s="43"/>
      <c r="G412" s="43" t="s">
        <v>13911</v>
      </c>
      <c r="H412" s="43" t="s">
        <v>8443</v>
      </c>
      <c r="I412" s="43" t="s">
        <v>14452</v>
      </c>
      <c r="J412" s="43" t="s">
        <v>14439</v>
      </c>
      <c r="K412" s="43">
        <v>918</v>
      </c>
      <c r="L412" s="43">
        <v>4</v>
      </c>
      <c r="N412" s="43"/>
      <c r="O412" s="43"/>
      <c r="P412" s="43"/>
      <c r="Q412" s="204">
        <v>8.0399999999999991</v>
      </c>
      <c r="R412" s="204">
        <v>4.0000000000000001E-3</v>
      </c>
      <c r="T412" s="204">
        <v>2134</v>
      </c>
      <c r="U412" s="204">
        <v>11</v>
      </c>
      <c r="W412" s="43">
        <v>1841</v>
      </c>
      <c r="X412" s="43">
        <v>6</v>
      </c>
      <c r="Z412" s="43"/>
      <c r="AA412" s="43"/>
      <c r="AB412" s="43"/>
      <c r="AC412" s="43">
        <v>2.68</v>
      </c>
      <c r="AD412" s="43"/>
      <c r="AE412" s="43">
        <v>0.03</v>
      </c>
      <c r="AF412" s="43"/>
      <c r="AG412" s="43"/>
      <c r="AH412" s="43"/>
      <c r="AI412" s="43"/>
      <c r="AJ412" s="43"/>
      <c r="AK412" s="43"/>
      <c r="AL412" s="43"/>
      <c r="AM412" s="43"/>
      <c r="AN412" s="43"/>
      <c r="AO412" s="204">
        <v>302</v>
      </c>
      <c r="AP412" s="204"/>
      <c r="AQ412" s="204">
        <v>6</v>
      </c>
      <c r="AR412" s="43"/>
      <c r="AS412" s="43"/>
      <c r="AT412" s="204">
        <v>29</v>
      </c>
      <c r="AU412" s="204">
        <v>0.1</v>
      </c>
      <c r="AW412" s="204">
        <v>32.200000000000003</v>
      </c>
      <c r="AX412" s="204">
        <v>0.16</v>
      </c>
      <c r="AY412" s="43"/>
      <c r="AZ412" s="43">
        <v>1</v>
      </c>
      <c r="BA412" s="43">
        <v>0.37605899999999998</v>
      </c>
      <c r="BB412" s="43"/>
      <c r="BC412" s="43"/>
      <c r="BD412" s="43" t="s">
        <v>14020</v>
      </c>
      <c r="BE412" s="43"/>
    </row>
    <row r="413" spans="1:57" x14ac:dyDescent="0.2">
      <c r="A413" s="119"/>
      <c r="B413" s="43">
        <v>1</v>
      </c>
      <c r="C413" s="43" t="s">
        <v>14538</v>
      </c>
      <c r="D413" s="119"/>
      <c r="E413" s="43"/>
      <c r="F413" s="43"/>
      <c r="G413" s="43" t="s">
        <v>13911</v>
      </c>
      <c r="H413" s="43" t="s">
        <v>8443</v>
      </c>
      <c r="I413" s="43" t="s">
        <v>14452</v>
      </c>
      <c r="J413" s="43" t="s">
        <v>14439</v>
      </c>
      <c r="K413" s="43">
        <v>918</v>
      </c>
      <c r="L413" s="43">
        <v>4</v>
      </c>
      <c r="N413" s="43"/>
      <c r="O413" s="43"/>
      <c r="P413" s="43"/>
      <c r="Q413" s="204">
        <v>8.0399999999999991</v>
      </c>
      <c r="R413" s="204">
        <v>4.0000000000000001E-3</v>
      </c>
      <c r="T413" s="204">
        <v>2134</v>
      </c>
      <c r="U413" s="204">
        <v>11</v>
      </c>
      <c r="W413" s="43">
        <v>1841</v>
      </c>
      <c r="X413" s="43">
        <v>6</v>
      </c>
      <c r="Z413" s="43"/>
      <c r="AA413" s="43"/>
      <c r="AB413" s="43"/>
      <c r="AC413" s="43">
        <v>2.68</v>
      </c>
      <c r="AD413" s="43"/>
      <c r="AE413" s="43">
        <v>0.03</v>
      </c>
      <c r="AF413" s="43"/>
      <c r="AG413" s="43"/>
      <c r="AH413" s="43"/>
      <c r="AI413" s="43"/>
      <c r="AJ413" s="43"/>
      <c r="AK413" s="43"/>
      <c r="AL413" s="43"/>
      <c r="AM413" s="43"/>
      <c r="AN413" s="43"/>
      <c r="AO413" s="204">
        <v>302</v>
      </c>
      <c r="AP413" s="204"/>
      <c r="AQ413" s="204">
        <v>6</v>
      </c>
      <c r="AR413" s="43"/>
      <c r="AS413" s="43"/>
      <c r="AT413" s="204">
        <v>29</v>
      </c>
      <c r="AU413" s="204">
        <v>0.1</v>
      </c>
      <c r="AW413" s="204">
        <v>32.200000000000003</v>
      </c>
      <c r="AX413" s="204">
        <v>0.16</v>
      </c>
      <c r="AY413" s="43"/>
      <c r="AZ413" s="43">
        <v>1</v>
      </c>
      <c r="BA413" s="43">
        <v>1.1682239999999999</v>
      </c>
      <c r="BB413" s="43"/>
      <c r="BC413" s="43"/>
      <c r="BD413" s="43" t="s">
        <v>14020</v>
      </c>
      <c r="BE413" s="43"/>
    </row>
    <row r="414" spans="1:57" x14ac:dyDescent="0.2">
      <c r="A414" s="119"/>
      <c r="B414" s="43">
        <v>1</v>
      </c>
      <c r="C414" s="43" t="s">
        <v>14538</v>
      </c>
      <c r="D414" s="119"/>
      <c r="E414" s="43"/>
      <c r="F414" s="43"/>
      <c r="G414" s="43" t="s">
        <v>13911</v>
      </c>
      <c r="H414" s="43" t="s">
        <v>8443</v>
      </c>
      <c r="I414" s="43" t="s">
        <v>14452</v>
      </c>
      <c r="J414" s="43" t="s">
        <v>14439</v>
      </c>
      <c r="K414" s="43">
        <v>918</v>
      </c>
      <c r="L414" s="43">
        <v>4</v>
      </c>
      <c r="N414" s="43"/>
      <c r="O414" s="43"/>
      <c r="P414" s="43"/>
      <c r="Q414" s="204">
        <v>8.0399999999999991</v>
      </c>
      <c r="R414" s="204">
        <v>4.0000000000000001E-3</v>
      </c>
      <c r="T414" s="204">
        <v>2134</v>
      </c>
      <c r="U414" s="204">
        <v>11</v>
      </c>
      <c r="W414" s="43">
        <v>1841</v>
      </c>
      <c r="X414" s="43">
        <v>6</v>
      </c>
      <c r="Z414" s="43"/>
      <c r="AA414" s="43"/>
      <c r="AB414" s="43"/>
      <c r="AC414" s="43">
        <v>2.68</v>
      </c>
      <c r="AD414" s="43"/>
      <c r="AE414" s="43">
        <v>0.03</v>
      </c>
      <c r="AF414" s="43"/>
      <c r="AG414" s="43"/>
      <c r="AH414" s="43"/>
      <c r="AI414" s="43"/>
      <c r="AJ414" s="43"/>
      <c r="AK414" s="43"/>
      <c r="AL414" s="43"/>
      <c r="AM414" s="43"/>
      <c r="AN414" s="43"/>
      <c r="AO414" s="204">
        <v>302</v>
      </c>
      <c r="AP414" s="204"/>
      <c r="AQ414" s="204">
        <v>6</v>
      </c>
      <c r="AR414" s="43"/>
      <c r="AS414" s="43"/>
      <c r="AT414" s="204">
        <v>29</v>
      </c>
      <c r="AU414" s="204">
        <v>0.1</v>
      </c>
      <c r="AW414" s="204">
        <v>32.200000000000003</v>
      </c>
      <c r="AX414" s="204">
        <v>0.16</v>
      </c>
      <c r="AY414" s="43"/>
      <c r="AZ414" s="43">
        <v>1</v>
      </c>
      <c r="BA414" s="43">
        <v>0.44200800000000001</v>
      </c>
      <c r="BB414" s="43"/>
      <c r="BC414" s="43"/>
      <c r="BD414" s="43" t="s">
        <v>14020</v>
      </c>
      <c r="BE414" s="43"/>
    </row>
    <row r="415" spans="1:57" x14ac:dyDescent="0.2">
      <c r="A415" s="119"/>
      <c r="B415" s="43">
        <v>1</v>
      </c>
      <c r="C415" s="43" t="s">
        <v>14538</v>
      </c>
      <c r="D415" s="119"/>
      <c r="E415" s="43"/>
      <c r="F415" s="43"/>
      <c r="G415" s="43" t="s">
        <v>13911</v>
      </c>
      <c r="H415" s="43" t="s">
        <v>8443</v>
      </c>
      <c r="I415" s="43" t="s">
        <v>14452</v>
      </c>
      <c r="J415" s="43" t="s">
        <v>14439</v>
      </c>
      <c r="K415" s="43">
        <v>815</v>
      </c>
      <c r="L415" s="43">
        <v>4</v>
      </c>
      <c r="N415" s="43"/>
      <c r="O415" s="43"/>
      <c r="P415" s="43"/>
      <c r="Q415" s="204">
        <v>8.0399999999999991</v>
      </c>
      <c r="R415" s="204">
        <v>4.0000000000000001E-3</v>
      </c>
      <c r="T415" s="204">
        <v>2134</v>
      </c>
      <c r="U415" s="204">
        <v>11</v>
      </c>
      <c r="W415" s="43">
        <v>1841</v>
      </c>
      <c r="X415" s="43">
        <v>5</v>
      </c>
      <c r="Z415" s="43"/>
      <c r="AA415" s="43"/>
      <c r="AB415" s="43"/>
      <c r="AC415" s="43">
        <v>3.02</v>
      </c>
      <c r="AD415" s="43"/>
      <c r="AE415" s="43">
        <v>0.03</v>
      </c>
      <c r="AF415" s="43"/>
      <c r="AG415" s="43"/>
      <c r="AH415" s="43"/>
      <c r="AI415" s="43"/>
      <c r="AJ415" s="43"/>
      <c r="AK415" s="43"/>
      <c r="AL415" s="43"/>
      <c r="AM415" s="43"/>
      <c r="AN415" s="43"/>
      <c r="AO415" s="204">
        <v>298</v>
      </c>
      <c r="AP415" s="204"/>
      <c r="AQ415" s="204">
        <v>4</v>
      </c>
      <c r="AR415" s="43"/>
      <c r="AS415" s="43"/>
      <c r="AT415" s="204">
        <v>28.9</v>
      </c>
      <c r="AU415" s="204">
        <v>0.1</v>
      </c>
      <c r="AW415" s="204">
        <v>32.200000000000003</v>
      </c>
      <c r="AX415" s="204">
        <v>0.16</v>
      </c>
      <c r="AY415" s="43"/>
      <c r="AZ415" s="43">
        <v>1</v>
      </c>
      <c r="BA415" s="43">
        <v>0.177371</v>
      </c>
      <c r="BB415" s="43"/>
      <c r="BC415" s="43"/>
      <c r="BD415" s="43" t="s">
        <v>14020</v>
      </c>
      <c r="BE415" s="43"/>
    </row>
    <row r="416" spans="1:57" x14ac:dyDescent="0.2">
      <c r="A416" s="119"/>
      <c r="B416" s="43">
        <v>1</v>
      </c>
      <c r="C416" s="43" t="s">
        <v>14538</v>
      </c>
      <c r="D416" s="119"/>
      <c r="E416" s="43"/>
      <c r="F416" s="43"/>
      <c r="G416" s="43" t="s">
        <v>13911</v>
      </c>
      <c r="H416" s="43" t="s">
        <v>8443</v>
      </c>
      <c r="I416" s="43" t="s">
        <v>14452</v>
      </c>
      <c r="J416" s="43" t="s">
        <v>14439</v>
      </c>
      <c r="K416" s="43">
        <v>815</v>
      </c>
      <c r="L416" s="43">
        <v>4</v>
      </c>
      <c r="N416" s="43"/>
      <c r="O416" s="43"/>
      <c r="P416" s="43"/>
      <c r="Q416" s="204">
        <v>8.0399999999999991</v>
      </c>
      <c r="R416" s="204">
        <v>4.0000000000000001E-3</v>
      </c>
      <c r="T416" s="204">
        <v>2134</v>
      </c>
      <c r="U416" s="204">
        <v>11</v>
      </c>
      <c r="W416" s="43">
        <v>1841</v>
      </c>
      <c r="X416" s="43">
        <v>5</v>
      </c>
      <c r="Z416" s="43"/>
      <c r="AA416" s="43"/>
      <c r="AB416" s="43"/>
      <c r="AC416" s="43">
        <v>3.02</v>
      </c>
      <c r="AD416" s="43"/>
      <c r="AE416" s="43">
        <v>0.03</v>
      </c>
      <c r="AF416" s="43"/>
      <c r="AG416" s="43"/>
      <c r="AH416" s="43"/>
      <c r="AI416" s="43"/>
      <c r="AJ416" s="43"/>
      <c r="AK416" s="43"/>
      <c r="AL416" s="43"/>
      <c r="AM416" s="43"/>
      <c r="AN416" s="43"/>
      <c r="AO416" s="204">
        <v>298</v>
      </c>
      <c r="AP416" s="204"/>
      <c r="AQ416" s="204">
        <v>4</v>
      </c>
      <c r="AR416" s="43"/>
      <c r="AS416" s="43"/>
      <c r="AT416" s="204">
        <v>28.9</v>
      </c>
      <c r="AU416" s="204">
        <v>0.1</v>
      </c>
      <c r="AW416" s="204">
        <v>32.200000000000003</v>
      </c>
      <c r="AX416" s="204">
        <v>0.16</v>
      </c>
      <c r="AY416" s="43"/>
      <c r="AZ416" s="43">
        <v>1</v>
      </c>
      <c r="BA416" s="43">
        <v>0.19866500000000001</v>
      </c>
      <c r="BB416" s="43"/>
      <c r="BC416" s="43"/>
      <c r="BD416" s="43" t="s">
        <v>14020</v>
      </c>
      <c r="BE416" s="43"/>
    </row>
    <row r="417" spans="1:57" x14ac:dyDescent="0.2">
      <c r="A417" s="119"/>
      <c r="B417" s="43">
        <v>1</v>
      </c>
      <c r="C417" s="43" t="s">
        <v>14538</v>
      </c>
      <c r="D417" s="119"/>
      <c r="E417" s="43"/>
      <c r="F417" s="43"/>
      <c r="G417" s="43" t="s">
        <v>13911</v>
      </c>
      <c r="H417" s="43" t="s">
        <v>8443</v>
      </c>
      <c r="I417" s="43" t="s">
        <v>14452</v>
      </c>
      <c r="J417" s="43" t="s">
        <v>14439</v>
      </c>
      <c r="K417" s="43">
        <v>815</v>
      </c>
      <c r="L417" s="43">
        <v>4</v>
      </c>
      <c r="N417" s="43"/>
      <c r="O417" s="43"/>
      <c r="P417" s="43"/>
      <c r="Q417" s="204">
        <v>8.0399999999999991</v>
      </c>
      <c r="R417" s="204">
        <v>4.0000000000000001E-3</v>
      </c>
      <c r="T417" s="204">
        <v>2134</v>
      </c>
      <c r="U417" s="204">
        <v>11</v>
      </c>
      <c r="W417" s="43">
        <v>1841</v>
      </c>
      <c r="X417" s="43">
        <v>5</v>
      </c>
      <c r="Z417" s="43"/>
      <c r="AA417" s="43"/>
      <c r="AB417" s="43"/>
      <c r="AC417" s="43">
        <v>3.02</v>
      </c>
      <c r="AD417" s="43"/>
      <c r="AE417" s="43">
        <v>0.03</v>
      </c>
      <c r="AF417" s="43"/>
      <c r="AG417" s="43"/>
      <c r="AH417" s="43"/>
      <c r="AI417" s="43"/>
      <c r="AJ417" s="43"/>
      <c r="AK417" s="43"/>
      <c r="AL417" s="43"/>
      <c r="AM417" s="43"/>
      <c r="AN417" s="43"/>
      <c r="AO417" s="204">
        <v>298</v>
      </c>
      <c r="AP417" s="204"/>
      <c r="AQ417" s="204">
        <v>4</v>
      </c>
      <c r="AR417" s="43"/>
      <c r="AS417" s="43"/>
      <c r="AT417" s="204">
        <v>28.9</v>
      </c>
      <c r="AU417" s="204">
        <v>0.1</v>
      </c>
      <c r="AW417" s="204">
        <v>32.200000000000003</v>
      </c>
      <c r="AX417" s="204">
        <v>0.16</v>
      </c>
      <c r="AY417" s="43"/>
      <c r="AZ417" s="43">
        <v>1</v>
      </c>
      <c r="BA417" s="43">
        <v>0.34213900000000003</v>
      </c>
      <c r="BB417" s="43"/>
      <c r="BC417" s="43"/>
      <c r="BD417" s="43" t="s">
        <v>14020</v>
      </c>
      <c r="BE417" s="43"/>
    </row>
    <row r="418" spans="1:57" x14ac:dyDescent="0.2">
      <c r="A418" s="119"/>
      <c r="B418" s="43">
        <v>1</v>
      </c>
      <c r="C418" s="43" t="s">
        <v>14538</v>
      </c>
      <c r="D418" s="119"/>
      <c r="E418" s="43"/>
      <c r="F418" s="43"/>
      <c r="G418" s="43" t="s">
        <v>13911</v>
      </c>
      <c r="H418" s="43" t="s">
        <v>8443</v>
      </c>
      <c r="I418" s="43" t="s">
        <v>14452</v>
      </c>
      <c r="J418" s="43" t="s">
        <v>14439</v>
      </c>
      <c r="K418" s="43">
        <v>918</v>
      </c>
      <c r="L418" s="43">
        <v>4</v>
      </c>
      <c r="N418" s="43"/>
      <c r="O418" s="43"/>
      <c r="P418" s="43"/>
      <c r="Q418" s="204">
        <v>8.0399999999999991</v>
      </c>
      <c r="R418" s="204">
        <v>4.0000000000000001E-3</v>
      </c>
      <c r="T418" s="204">
        <v>2134</v>
      </c>
      <c r="U418" s="204">
        <v>11</v>
      </c>
      <c r="W418" s="43">
        <v>1841</v>
      </c>
      <c r="X418" s="43">
        <v>6</v>
      </c>
      <c r="Z418" s="43"/>
      <c r="AA418" s="43"/>
      <c r="AB418" s="43"/>
      <c r="AC418" s="43">
        <v>2.68</v>
      </c>
      <c r="AD418" s="43"/>
      <c r="AE418" s="43">
        <v>0.03</v>
      </c>
      <c r="AF418" s="43"/>
      <c r="AG418" s="43"/>
      <c r="AH418" s="43"/>
      <c r="AI418" s="43"/>
      <c r="AJ418" s="43"/>
      <c r="AK418" s="43"/>
      <c r="AL418" s="43"/>
      <c r="AM418" s="43"/>
      <c r="AN418" s="43"/>
      <c r="AO418" s="204">
        <v>302</v>
      </c>
      <c r="AP418" s="204"/>
      <c r="AQ418" s="204">
        <v>6</v>
      </c>
      <c r="AR418" s="43"/>
      <c r="AS418" s="43"/>
      <c r="AT418" s="204">
        <v>29</v>
      </c>
      <c r="AU418" s="204">
        <v>0.1</v>
      </c>
      <c r="AW418" s="204">
        <v>32.200000000000003</v>
      </c>
      <c r="AX418" s="204">
        <v>0.16</v>
      </c>
      <c r="AY418" s="43"/>
      <c r="AZ418" s="43">
        <v>1</v>
      </c>
      <c r="BA418" s="43">
        <v>0.590526</v>
      </c>
      <c r="BB418" s="43"/>
      <c r="BC418" s="43"/>
      <c r="BD418" s="43" t="s">
        <v>14020</v>
      </c>
      <c r="BE418" s="43"/>
    </row>
    <row r="419" spans="1:57" x14ac:dyDescent="0.2">
      <c r="A419" s="119"/>
      <c r="B419" s="43">
        <v>1</v>
      </c>
      <c r="C419" s="43" t="s">
        <v>14538</v>
      </c>
      <c r="D419" s="119"/>
      <c r="E419" s="43"/>
      <c r="F419" s="43"/>
      <c r="G419" s="43" t="s">
        <v>13911</v>
      </c>
      <c r="H419" s="43" t="s">
        <v>8443</v>
      </c>
      <c r="I419" s="43" t="s">
        <v>14452</v>
      </c>
      <c r="J419" s="43" t="s">
        <v>14439</v>
      </c>
      <c r="K419" s="43">
        <v>918</v>
      </c>
      <c r="L419" s="43">
        <v>4</v>
      </c>
      <c r="N419" s="43"/>
      <c r="O419" s="43"/>
      <c r="P419" s="43"/>
      <c r="Q419" s="204">
        <v>8.0399999999999991</v>
      </c>
      <c r="R419" s="204">
        <v>4.0000000000000001E-3</v>
      </c>
      <c r="T419" s="204">
        <v>2134</v>
      </c>
      <c r="U419" s="204">
        <v>11</v>
      </c>
      <c r="W419" s="43">
        <v>1841</v>
      </c>
      <c r="X419" s="43">
        <v>6</v>
      </c>
      <c r="Z419" s="43"/>
      <c r="AA419" s="43"/>
      <c r="AB419" s="43"/>
      <c r="AC419" s="43">
        <v>2.68</v>
      </c>
      <c r="AD419" s="43"/>
      <c r="AE419" s="43">
        <v>0.03</v>
      </c>
      <c r="AF419" s="43"/>
      <c r="AG419" s="43"/>
      <c r="AH419" s="43"/>
      <c r="AI419" s="43"/>
      <c r="AJ419" s="43"/>
      <c r="AK419" s="43"/>
      <c r="AL419" s="43"/>
      <c r="AM419" s="43"/>
      <c r="AN419" s="43"/>
      <c r="AO419" s="204">
        <v>302</v>
      </c>
      <c r="AP419" s="204"/>
      <c r="AQ419" s="204">
        <v>6</v>
      </c>
      <c r="AR419" s="43"/>
      <c r="AS419" s="43"/>
      <c r="AT419" s="204">
        <v>29</v>
      </c>
      <c r="AU419" s="204">
        <v>0.1</v>
      </c>
      <c r="AW419" s="204">
        <v>32.200000000000003</v>
      </c>
      <c r="AX419" s="204">
        <v>0.16</v>
      </c>
      <c r="AY419" s="43"/>
      <c r="AZ419" s="43">
        <v>1</v>
      </c>
      <c r="BA419" s="43">
        <v>0.67307700000000004</v>
      </c>
      <c r="BB419" s="43"/>
      <c r="BC419" s="43"/>
      <c r="BD419" s="43" t="s">
        <v>14020</v>
      </c>
      <c r="BE419" s="43"/>
    </row>
    <row r="420" spans="1:57" x14ac:dyDescent="0.2">
      <c r="A420" s="119"/>
      <c r="B420" s="43">
        <v>1</v>
      </c>
      <c r="C420" s="43" t="s">
        <v>14538</v>
      </c>
      <c r="D420" s="119"/>
      <c r="E420" s="43"/>
      <c r="F420" s="43"/>
      <c r="G420" s="43" t="s">
        <v>13911</v>
      </c>
      <c r="H420" s="43" t="s">
        <v>8443</v>
      </c>
      <c r="I420" s="43" t="s">
        <v>14452</v>
      </c>
      <c r="J420" s="43" t="s">
        <v>14439</v>
      </c>
      <c r="K420" s="43">
        <v>918</v>
      </c>
      <c r="L420" s="43">
        <v>4</v>
      </c>
      <c r="N420" s="43"/>
      <c r="O420" s="43"/>
      <c r="P420" s="43"/>
      <c r="Q420" s="204">
        <v>8.0399999999999991</v>
      </c>
      <c r="R420" s="204">
        <v>4.0000000000000001E-3</v>
      </c>
      <c r="T420" s="204">
        <v>2134</v>
      </c>
      <c r="U420" s="204">
        <v>11</v>
      </c>
      <c r="W420" s="43">
        <v>1841</v>
      </c>
      <c r="X420" s="43">
        <v>6</v>
      </c>
      <c r="Z420" s="43"/>
      <c r="AA420" s="43"/>
      <c r="AB420" s="43"/>
      <c r="AC420" s="43">
        <v>2.68</v>
      </c>
      <c r="AD420" s="43"/>
      <c r="AE420" s="43">
        <v>0.03</v>
      </c>
      <c r="AF420" s="43"/>
      <c r="AG420" s="43"/>
      <c r="AH420" s="43"/>
      <c r="AI420" s="43"/>
      <c r="AJ420" s="43"/>
      <c r="AK420" s="43"/>
      <c r="AL420" s="43"/>
      <c r="AM420" s="43"/>
      <c r="AN420" s="43"/>
      <c r="AO420" s="204">
        <v>302</v>
      </c>
      <c r="AP420" s="204"/>
      <c r="AQ420" s="204">
        <v>6</v>
      </c>
      <c r="AR420" s="43"/>
      <c r="AS420" s="43"/>
      <c r="AT420" s="204">
        <v>29</v>
      </c>
      <c r="AU420" s="204">
        <v>0.1</v>
      </c>
      <c r="AW420" s="204">
        <v>32.200000000000003</v>
      </c>
      <c r="AX420" s="204">
        <v>0.16</v>
      </c>
      <c r="AY420" s="43"/>
      <c r="AZ420" s="43">
        <v>1</v>
      </c>
      <c r="BA420" s="43">
        <v>0.37272699999999997</v>
      </c>
      <c r="BB420" s="43"/>
      <c r="BC420" s="43"/>
      <c r="BD420" s="43" t="s">
        <v>14020</v>
      </c>
      <c r="BE420" s="43"/>
    </row>
    <row r="421" spans="1:57" x14ac:dyDescent="0.2">
      <c r="A421" s="119"/>
      <c r="B421" s="43">
        <v>1</v>
      </c>
      <c r="C421" s="43" t="s">
        <v>14538</v>
      </c>
      <c r="D421" s="119"/>
      <c r="E421" s="43"/>
      <c r="F421" s="43"/>
      <c r="G421" s="43" t="s">
        <v>13911</v>
      </c>
      <c r="H421" s="43" t="s">
        <v>8443</v>
      </c>
      <c r="I421" s="43" t="s">
        <v>14452</v>
      </c>
      <c r="J421" s="43" t="s">
        <v>14439</v>
      </c>
      <c r="K421" s="43">
        <v>1241</v>
      </c>
      <c r="L421" s="43">
        <v>4</v>
      </c>
      <c r="N421" s="43"/>
      <c r="O421" s="43"/>
      <c r="P421" s="43"/>
      <c r="Q421" s="204">
        <v>8.0399999999999991</v>
      </c>
      <c r="R421" s="204">
        <v>4.0000000000000001E-3</v>
      </c>
      <c r="T421" s="204">
        <v>2134</v>
      </c>
      <c r="U421" s="204">
        <v>11</v>
      </c>
      <c r="W421" s="43">
        <v>1841</v>
      </c>
      <c r="X421" s="43">
        <v>5</v>
      </c>
      <c r="Z421" s="43"/>
      <c r="AA421" s="43"/>
      <c r="AB421" s="43"/>
      <c r="AC421" s="43">
        <v>2.09</v>
      </c>
      <c r="AD421" s="43"/>
      <c r="AE421" s="43">
        <v>0.03</v>
      </c>
      <c r="AF421" s="43"/>
      <c r="AG421" s="43"/>
      <c r="AH421" s="43"/>
      <c r="AI421" s="43"/>
      <c r="AJ421" s="43"/>
      <c r="AK421" s="43"/>
      <c r="AL421" s="43"/>
      <c r="AM421" s="43"/>
      <c r="AN421" s="43"/>
      <c r="AO421" s="204">
        <v>280</v>
      </c>
      <c r="AP421" s="204"/>
      <c r="AQ421" s="204">
        <v>5</v>
      </c>
      <c r="AR421" s="43"/>
      <c r="AS421" s="43"/>
      <c r="AT421" s="204">
        <v>28.8</v>
      </c>
      <c r="AU421" s="204">
        <v>0.1</v>
      </c>
      <c r="AW421" s="204">
        <v>32.200000000000003</v>
      </c>
      <c r="AX421" s="204">
        <v>0.16</v>
      </c>
      <c r="AY421" s="43"/>
      <c r="AZ421" s="43">
        <v>1</v>
      </c>
      <c r="BA421" s="64">
        <v>9.9400000000000002E-2</v>
      </c>
      <c r="BB421" s="64"/>
      <c r="BC421" s="43"/>
      <c r="BD421" s="43" t="s">
        <v>14020</v>
      </c>
      <c r="BE421" s="43"/>
    </row>
    <row r="422" spans="1:57" x14ac:dyDescent="0.2">
      <c r="A422" s="119"/>
      <c r="B422" s="43">
        <v>1</v>
      </c>
      <c r="C422" s="43" t="s">
        <v>14538</v>
      </c>
      <c r="D422" s="119"/>
      <c r="E422" s="43"/>
      <c r="F422" s="43"/>
      <c r="G422" s="43" t="s">
        <v>13911</v>
      </c>
      <c r="H422" s="43" t="s">
        <v>8443</v>
      </c>
      <c r="I422" s="43" t="s">
        <v>14452</v>
      </c>
      <c r="J422" s="43" t="s">
        <v>14439</v>
      </c>
      <c r="K422" s="43">
        <v>1241</v>
      </c>
      <c r="L422" s="43">
        <v>4</v>
      </c>
      <c r="N422" s="43"/>
      <c r="O422" s="43"/>
      <c r="P422" s="43"/>
      <c r="Q422" s="204">
        <v>8.0399999999999991</v>
      </c>
      <c r="R422" s="204">
        <v>4.0000000000000001E-3</v>
      </c>
      <c r="T422" s="204">
        <v>2134</v>
      </c>
      <c r="U422" s="204">
        <v>11</v>
      </c>
      <c r="W422" s="43">
        <v>1841</v>
      </c>
      <c r="X422" s="43">
        <v>5</v>
      </c>
      <c r="Z422" s="43"/>
      <c r="AA422" s="43"/>
      <c r="AB422" s="43"/>
      <c r="AC422" s="43">
        <v>2.09</v>
      </c>
      <c r="AD422" s="43"/>
      <c r="AE422" s="43">
        <v>0.03</v>
      </c>
      <c r="AF422" s="43"/>
      <c r="AG422" s="43"/>
      <c r="AH422" s="43"/>
      <c r="AI422" s="43"/>
      <c r="AJ422" s="43"/>
      <c r="AK422" s="43"/>
      <c r="AL422" s="43"/>
      <c r="AM422" s="43"/>
      <c r="AN422" s="43"/>
      <c r="AO422" s="204">
        <v>280</v>
      </c>
      <c r="AP422" s="204"/>
      <c r="AQ422" s="204">
        <v>5</v>
      </c>
      <c r="AR422" s="43"/>
      <c r="AS422" s="43"/>
      <c r="AT422" s="204">
        <v>28.8</v>
      </c>
      <c r="AU422" s="204">
        <v>0.1</v>
      </c>
      <c r="AW422" s="204">
        <v>32.200000000000003</v>
      </c>
      <c r="AX422" s="204">
        <v>0.16</v>
      </c>
      <c r="AY422" s="43"/>
      <c r="AZ422" s="43">
        <v>1</v>
      </c>
      <c r="BA422" s="43">
        <v>0.63279399999999997</v>
      </c>
      <c r="BB422" s="43"/>
      <c r="BC422" s="43"/>
      <c r="BD422" s="43" t="s">
        <v>14020</v>
      </c>
      <c r="BE422" s="43"/>
    </row>
    <row r="423" spans="1:57" x14ac:dyDescent="0.2">
      <c r="A423" s="119"/>
      <c r="B423" s="43">
        <v>1</v>
      </c>
      <c r="C423" s="43" t="s">
        <v>14538</v>
      </c>
      <c r="D423" s="119"/>
      <c r="E423" s="43"/>
      <c r="F423" s="43"/>
      <c r="G423" s="43" t="s">
        <v>13911</v>
      </c>
      <c r="H423" s="43" t="s">
        <v>8443</v>
      </c>
      <c r="I423" s="43" t="s">
        <v>14452</v>
      </c>
      <c r="J423" s="43" t="s">
        <v>14439</v>
      </c>
      <c r="K423" s="43">
        <v>1241</v>
      </c>
      <c r="L423" s="43">
        <v>4</v>
      </c>
      <c r="N423" s="43"/>
      <c r="O423" s="43"/>
      <c r="P423" s="43"/>
      <c r="Q423" s="204">
        <v>8.0399999999999991</v>
      </c>
      <c r="R423" s="204">
        <v>4.0000000000000001E-3</v>
      </c>
      <c r="T423" s="204">
        <v>2134</v>
      </c>
      <c r="U423" s="204">
        <v>11</v>
      </c>
      <c r="W423" s="43">
        <v>1841</v>
      </c>
      <c r="X423" s="43">
        <v>5</v>
      </c>
      <c r="Z423" s="43"/>
      <c r="AA423" s="43"/>
      <c r="AB423" s="43"/>
      <c r="AC423" s="43">
        <v>2.09</v>
      </c>
      <c r="AD423" s="43"/>
      <c r="AE423" s="43">
        <v>0.03</v>
      </c>
      <c r="AF423" s="43"/>
      <c r="AG423" s="43"/>
      <c r="AH423" s="43"/>
      <c r="AI423" s="43"/>
      <c r="AJ423" s="43"/>
      <c r="AK423" s="43"/>
      <c r="AL423" s="43"/>
      <c r="AM423" s="43"/>
      <c r="AN423" s="43"/>
      <c r="AO423" s="204">
        <v>280</v>
      </c>
      <c r="AP423" s="204"/>
      <c r="AQ423" s="204">
        <v>5</v>
      </c>
      <c r="AR423" s="43"/>
      <c r="AS423" s="43"/>
      <c r="AT423" s="204">
        <v>28.8</v>
      </c>
      <c r="AU423" s="204">
        <v>0.1</v>
      </c>
      <c r="AW423" s="204">
        <v>32.200000000000003</v>
      </c>
      <c r="AX423" s="204">
        <v>0.16</v>
      </c>
      <c r="AY423" s="43"/>
      <c r="AZ423" s="43">
        <v>1</v>
      </c>
      <c r="BA423" s="64">
        <v>-2.1899999999999999E-2</v>
      </c>
      <c r="BB423" s="64"/>
      <c r="BC423" s="43"/>
      <c r="BD423" s="43" t="s">
        <v>14020</v>
      </c>
      <c r="BE423" s="43"/>
    </row>
    <row r="424" spans="1:57" x14ac:dyDescent="0.2">
      <c r="A424" s="119"/>
      <c r="B424" s="43">
        <v>1</v>
      </c>
      <c r="C424" s="43" t="s">
        <v>14538</v>
      </c>
      <c r="D424" s="119"/>
      <c r="E424" s="43"/>
      <c r="F424" s="43"/>
      <c r="G424" s="43" t="s">
        <v>13911</v>
      </c>
      <c r="H424" s="43" t="s">
        <v>8443</v>
      </c>
      <c r="I424" s="43" t="s">
        <v>14452</v>
      </c>
      <c r="J424" s="43" t="s">
        <v>14439</v>
      </c>
      <c r="K424" s="43">
        <v>1241</v>
      </c>
      <c r="L424" s="43">
        <v>4</v>
      </c>
      <c r="N424" s="43"/>
      <c r="O424" s="43"/>
      <c r="P424" s="43"/>
      <c r="Q424" s="204">
        <v>8.0399999999999991</v>
      </c>
      <c r="R424" s="204">
        <v>4.0000000000000001E-3</v>
      </c>
      <c r="T424" s="204">
        <v>2134</v>
      </c>
      <c r="U424" s="204">
        <v>11</v>
      </c>
      <c r="W424" s="43">
        <v>1841</v>
      </c>
      <c r="X424" s="43">
        <v>5</v>
      </c>
      <c r="Z424" s="43"/>
      <c r="AA424" s="43"/>
      <c r="AB424" s="43"/>
      <c r="AC424" s="43">
        <v>2.09</v>
      </c>
      <c r="AD424" s="43"/>
      <c r="AE424" s="43">
        <v>0.03</v>
      </c>
      <c r="AF424" s="43"/>
      <c r="AG424" s="43"/>
      <c r="AH424" s="43"/>
      <c r="AI424" s="43"/>
      <c r="AJ424" s="43"/>
      <c r="AK424" s="43"/>
      <c r="AL424" s="43"/>
      <c r="AM424" s="43"/>
      <c r="AN424" s="43"/>
      <c r="AO424" s="204">
        <v>280</v>
      </c>
      <c r="AP424" s="204"/>
      <c r="AQ424" s="204">
        <v>5</v>
      </c>
      <c r="AR424" s="43"/>
      <c r="AS424" s="43"/>
      <c r="AT424" s="204">
        <v>28.8</v>
      </c>
      <c r="AU424" s="204">
        <v>0.1</v>
      </c>
      <c r="AW424" s="204">
        <v>32.200000000000003</v>
      </c>
      <c r="AX424" s="204">
        <v>0.16</v>
      </c>
      <c r="AY424" s="43"/>
      <c r="AZ424" s="43">
        <v>1</v>
      </c>
      <c r="BA424" s="43">
        <v>0.435228</v>
      </c>
      <c r="BB424" s="43"/>
      <c r="BC424" s="43"/>
      <c r="BD424" s="43" t="s">
        <v>14020</v>
      </c>
      <c r="BE424" s="43"/>
    </row>
    <row r="425" spans="1:57" x14ac:dyDescent="0.2">
      <c r="A425" s="119"/>
      <c r="B425" s="43">
        <v>1</v>
      </c>
      <c r="C425" s="43" t="s">
        <v>14538</v>
      </c>
      <c r="D425" s="119"/>
      <c r="E425" s="43"/>
      <c r="F425" s="43"/>
      <c r="G425" s="43" t="s">
        <v>13911</v>
      </c>
      <c r="H425" s="43" t="s">
        <v>8443</v>
      </c>
      <c r="I425" s="43" t="s">
        <v>14452</v>
      </c>
      <c r="J425" s="43" t="s">
        <v>14439</v>
      </c>
      <c r="K425" s="43">
        <v>1241</v>
      </c>
      <c r="L425" s="43">
        <v>4</v>
      </c>
      <c r="N425" s="43"/>
      <c r="O425" s="43"/>
      <c r="P425" s="43"/>
      <c r="Q425" s="204">
        <v>8.0399999999999991</v>
      </c>
      <c r="R425" s="204">
        <v>4.0000000000000001E-3</v>
      </c>
      <c r="T425" s="204">
        <v>2134</v>
      </c>
      <c r="U425" s="204">
        <v>11</v>
      </c>
      <c r="W425" s="43">
        <v>1841</v>
      </c>
      <c r="X425" s="43">
        <v>5</v>
      </c>
      <c r="Z425" s="43"/>
      <c r="AA425" s="43"/>
      <c r="AB425" s="43"/>
      <c r="AC425" s="43">
        <v>2.09</v>
      </c>
      <c r="AD425" s="43"/>
      <c r="AE425" s="43">
        <v>0.03</v>
      </c>
      <c r="AF425" s="43"/>
      <c r="AG425" s="43"/>
      <c r="AH425" s="43"/>
      <c r="AI425" s="43"/>
      <c r="AJ425" s="43"/>
      <c r="AK425" s="43"/>
      <c r="AL425" s="43"/>
      <c r="AM425" s="43"/>
      <c r="AN425" s="43"/>
      <c r="AO425" s="204">
        <v>280</v>
      </c>
      <c r="AP425" s="204"/>
      <c r="AQ425" s="204">
        <v>5</v>
      </c>
      <c r="AR425" s="43"/>
      <c r="AS425" s="43"/>
      <c r="AT425" s="204">
        <v>28.8</v>
      </c>
      <c r="AU425" s="204">
        <v>0.1</v>
      </c>
      <c r="AW425" s="204">
        <v>32.200000000000003</v>
      </c>
      <c r="AX425" s="204">
        <v>0.16</v>
      </c>
      <c r="AY425" s="43"/>
      <c r="AZ425" s="43">
        <v>1</v>
      </c>
      <c r="BA425" s="43">
        <v>0.590893</v>
      </c>
      <c r="BB425" s="43"/>
      <c r="BC425" s="43"/>
      <c r="BD425" s="43" t="s">
        <v>14020</v>
      </c>
      <c r="BE425" s="43"/>
    </row>
    <row r="426" spans="1:57" x14ac:dyDescent="0.2">
      <c r="A426" s="119"/>
      <c r="B426" s="43">
        <v>1</v>
      </c>
      <c r="C426" s="43" t="s">
        <v>14538</v>
      </c>
      <c r="D426" s="119"/>
      <c r="E426" s="43"/>
      <c r="F426" s="43"/>
      <c r="G426" s="43" t="s">
        <v>13911</v>
      </c>
      <c r="H426" s="43" t="s">
        <v>8443</v>
      </c>
      <c r="I426" s="43" t="s">
        <v>14452</v>
      </c>
      <c r="J426" s="43" t="s">
        <v>14439</v>
      </c>
      <c r="K426" s="43">
        <v>1241</v>
      </c>
      <c r="L426" s="43">
        <v>4</v>
      </c>
      <c r="N426" s="43"/>
      <c r="O426" s="43"/>
      <c r="P426" s="43"/>
      <c r="Q426" s="204">
        <v>8.0399999999999991</v>
      </c>
      <c r="R426" s="204">
        <v>4.0000000000000001E-3</v>
      </c>
      <c r="T426" s="204">
        <v>2134</v>
      </c>
      <c r="U426" s="204">
        <v>11</v>
      </c>
      <c r="W426" s="43">
        <v>1841</v>
      </c>
      <c r="X426" s="43">
        <v>5</v>
      </c>
      <c r="Z426" s="43"/>
      <c r="AA426" s="43"/>
      <c r="AB426" s="43"/>
      <c r="AC426" s="43">
        <v>2.09</v>
      </c>
      <c r="AD426" s="43"/>
      <c r="AE426" s="43">
        <v>0.03</v>
      </c>
      <c r="AF426" s="43"/>
      <c r="AG426" s="43"/>
      <c r="AH426" s="43"/>
      <c r="AI426" s="43"/>
      <c r="AJ426" s="43"/>
      <c r="AK426" s="43"/>
      <c r="AL426" s="43"/>
      <c r="AM426" s="43"/>
      <c r="AN426" s="43"/>
      <c r="AO426" s="204">
        <v>280</v>
      </c>
      <c r="AP426" s="204"/>
      <c r="AQ426" s="204">
        <v>5</v>
      </c>
      <c r="AR426" s="43"/>
      <c r="AS426" s="43"/>
      <c r="AT426" s="204">
        <v>28.8</v>
      </c>
      <c r="AU426" s="204">
        <v>0.1</v>
      </c>
      <c r="AW426" s="204">
        <v>32.200000000000003</v>
      </c>
      <c r="AX426" s="204">
        <v>0.16</v>
      </c>
      <c r="AY426" s="43"/>
      <c r="AZ426" s="43">
        <v>1</v>
      </c>
      <c r="BA426" s="43">
        <v>0.10978499999999999</v>
      </c>
      <c r="BB426" s="43"/>
      <c r="BC426" s="43"/>
      <c r="BD426" s="43" t="s">
        <v>14020</v>
      </c>
      <c r="BE426" s="43"/>
    </row>
    <row r="427" spans="1:57" x14ac:dyDescent="0.2">
      <c r="A427" s="119"/>
      <c r="B427" s="43">
        <v>1</v>
      </c>
      <c r="C427" s="43" t="s">
        <v>14538</v>
      </c>
      <c r="D427" s="119"/>
      <c r="E427" s="43"/>
      <c r="F427" s="43"/>
      <c r="G427" s="43" t="s">
        <v>13911</v>
      </c>
      <c r="H427" s="43" t="s">
        <v>8443</v>
      </c>
      <c r="I427" s="43" t="s">
        <v>14452</v>
      </c>
      <c r="J427" s="43" t="s">
        <v>14439</v>
      </c>
      <c r="K427" s="43">
        <v>815</v>
      </c>
      <c r="L427" s="43">
        <v>4</v>
      </c>
      <c r="N427" s="43"/>
      <c r="O427" s="43"/>
      <c r="P427" s="43"/>
      <c r="Q427" s="204">
        <v>8.0399999999999991</v>
      </c>
      <c r="R427" s="204">
        <v>4.0000000000000001E-3</v>
      </c>
      <c r="T427" s="204">
        <v>2134</v>
      </c>
      <c r="U427" s="204">
        <v>11</v>
      </c>
      <c r="W427" s="43">
        <v>1841</v>
      </c>
      <c r="X427" s="43">
        <v>5</v>
      </c>
      <c r="Z427" s="43"/>
      <c r="AA427" s="43"/>
      <c r="AB427" s="43"/>
      <c r="AC427" s="43">
        <v>3.02</v>
      </c>
      <c r="AD427" s="43"/>
      <c r="AE427" s="43">
        <v>0.03</v>
      </c>
      <c r="AF427" s="43"/>
      <c r="AG427" s="43"/>
      <c r="AH427" s="43"/>
      <c r="AI427" s="43"/>
      <c r="AJ427" s="43"/>
      <c r="AK427" s="43"/>
      <c r="AL427" s="43"/>
      <c r="AM427" s="43"/>
      <c r="AN427" s="43"/>
      <c r="AO427" s="204">
        <v>298</v>
      </c>
      <c r="AP427" s="204"/>
      <c r="AQ427" s="204">
        <v>4</v>
      </c>
      <c r="AR427" s="43"/>
      <c r="AS427" s="43"/>
      <c r="AT427" s="204">
        <v>28.9</v>
      </c>
      <c r="AU427" s="204">
        <v>0.1</v>
      </c>
      <c r="AW427" s="204">
        <v>32.200000000000003</v>
      </c>
      <c r="AX427" s="204">
        <v>0.16</v>
      </c>
      <c r="AY427" s="43"/>
      <c r="AZ427" s="43">
        <v>1</v>
      </c>
      <c r="BA427" s="43">
        <v>1.44625</v>
      </c>
      <c r="BB427" s="43"/>
      <c r="BC427" s="43"/>
      <c r="BD427" s="43" t="s">
        <v>14020</v>
      </c>
      <c r="BE427" s="43"/>
    </row>
    <row r="428" spans="1:57" x14ac:dyDescent="0.2">
      <c r="A428" s="119"/>
      <c r="B428" s="43">
        <v>1</v>
      </c>
      <c r="C428" s="43" t="s">
        <v>14538</v>
      </c>
      <c r="D428" s="119"/>
      <c r="E428" s="43"/>
      <c r="F428" s="43"/>
      <c r="G428" s="43" t="s">
        <v>13911</v>
      </c>
      <c r="H428" s="43" t="s">
        <v>8443</v>
      </c>
      <c r="I428" s="43" t="s">
        <v>14452</v>
      </c>
      <c r="J428" s="43" t="s">
        <v>14439</v>
      </c>
      <c r="K428" s="43">
        <v>815</v>
      </c>
      <c r="L428" s="43">
        <v>4</v>
      </c>
      <c r="N428" s="43"/>
      <c r="O428" s="43"/>
      <c r="P428" s="43"/>
      <c r="Q428" s="204">
        <v>8.0399999999999991</v>
      </c>
      <c r="R428" s="204">
        <v>4.0000000000000001E-3</v>
      </c>
      <c r="T428" s="204">
        <v>2134</v>
      </c>
      <c r="U428" s="204">
        <v>11</v>
      </c>
      <c r="W428" s="43">
        <v>1841</v>
      </c>
      <c r="X428" s="43">
        <v>5</v>
      </c>
      <c r="Z428" s="43"/>
      <c r="AA428" s="43"/>
      <c r="AB428" s="43"/>
      <c r="AC428" s="43">
        <v>3.02</v>
      </c>
      <c r="AD428" s="43"/>
      <c r="AE428" s="43">
        <v>0.03</v>
      </c>
      <c r="AF428" s="43"/>
      <c r="AG428" s="43"/>
      <c r="AH428" s="43"/>
      <c r="AI428" s="43"/>
      <c r="AJ428" s="43"/>
      <c r="AK428" s="43"/>
      <c r="AL428" s="43"/>
      <c r="AM428" s="43"/>
      <c r="AN428" s="43"/>
      <c r="AO428" s="204">
        <v>298</v>
      </c>
      <c r="AP428" s="204"/>
      <c r="AQ428" s="204">
        <v>4</v>
      </c>
      <c r="AR428" s="43"/>
      <c r="AS428" s="43"/>
      <c r="AT428" s="204">
        <v>28.9</v>
      </c>
      <c r="AU428" s="204">
        <v>0.1</v>
      </c>
      <c r="AW428" s="204">
        <v>32.200000000000003</v>
      </c>
      <c r="AX428" s="204">
        <v>0.16</v>
      </c>
      <c r="AY428" s="43"/>
      <c r="AZ428" s="43">
        <v>1</v>
      </c>
      <c r="BA428" s="43">
        <v>0.131602</v>
      </c>
      <c r="BB428" s="43"/>
      <c r="BC428" s="43"/>
      <c r="BD428" s="43" t="s">
        <v>14020</v>
      </c>
      <c r="BE428" s="43"/>
    </row>
    <row r="429" spans="1:57" x14ac:dyDescent="0.2">
      <c r="A429" s="119"/>
      <c r="B429" s="43">
        <v>1</v>
      </c>
      <c r="C429" s="43" t="s">
        <v>14538</v>
      </c>
      <c r="D429" s="119"/>
      <c r="E429" s="43"/>
      <c r="F429" s="43"/>
      <c r="G429" s="43" t="s">
        <v>13911</v>
      </c>
      <c r="H429" s="43" t="s">
        <v>8443</v>
      </c>
      <c r="I429" s="43" t="s">
        <v>14452</v>
      </c>
      <c r="J429" s="43" t="s">
        <v>14439</v>
      </c>
      <c r="K429" s="43">
        <v>815</v>
      </c>
      <c r="L429" s="43">
        <v>4</v>
      </c>
      <c r="N429" s="43"/>
      <c r="O429" s="43"/>
      <c r="P429" s="43"/>
      <c r="Q429" s="204">
        <v>8.0399999999999991</v>
      </c>
      <c r="R429" s="204">
        <v>4.0000000000000001E-3</v>
      </c>
      <c r="T429" s="204">
        <v>2134</v>
      </c>
      <c r="U429" s="204">
        <v>11</v>
      </c>
      <c r="W429" s="43">
        <v>1841</v>
      </c>
      <c r="X429" s="43">
        <v>5</v>
      </c>
      <c r="Z429" s="43"/>
      <c r="AA429" s="43"/>
      <c r="AB429" s="43"/>
      <c r="AC429" s="43">
        <v>3.02</v>
      </c>
      <c r="AD429" s="43"/>
      <c r="AE429" s="43">
        <v>0.03</v>
      </c>
      <c r="AF429" s="43"/>
      <c r="AG429" s="43"/>
      <c r="AH429" s="43"/>
      <c r="AI429" s="43"/>
      <c r="AJ429" s="43"/>
      <c r="AK429" s="43"/>
      <c r="AL429" s="43"/>
      <c r="AM429" s="43"/>
      <c r="AN429" s="43"/>
      <c r="AO429" s="204">
        <v>298</v>
      </c>
      <c r="AP429" s="204"/>
      <c r="AQ429" s="204">
        <v>4</v>
      </c>
      <c r="AR429" s="43"/>
      <c r="AS429" s="43"/>
      <c r="AT429" s="204">
        <v>28.9</v>
      </c>
      <c r="AU429" s="204">
        <v>0.1</v>
      </c>
      <c r="AW429" s="204">
        <v>32.200000000000003</v>
      </c>
      <c r="AX429" s="204">
        <v>0.16</v>
      </c>
      <c r="AY429" s="43"/>
      <c r="AZ429" s="43">
        <v>1</v>
      </c>
      <c r="BA429" s="43">
        <v>0.27850999999999998</v>
      </c>
      <c r="BB429" s="43"/>
      <c r="BC429" s="43"/>
      <c r="BD429" s="43" t="s">
        <v>14020</v>
      </c>
      <c r="BE429" s="43"/>
    </row>
    <row r="430" spans="1:57" x14ac:dyDescent="0.2">
      <c r="A430" s="119"/>
      <c r="B430" s="43">
        <v>1</v>
      </c>
      <c r="C430" s="43" t="s">
        <v>14538</v>
      </c>
      <c r="D430" s="119"/>
      <c r="E430" s="43"/>
      <c r="F430" s="43"/>
      <c r="G430" s="43" t="s">
        <v>13911</v>
      </c>
      <c r="H430" s="43" t="s">
        <v>8443</v>
      </c>
      <c r="I430" s="43" t="s">
        <v>14452</v>
      </c>
      <c r="J430" s="43" t="s">
        <v>14439</v>
      </c>
      <c r="K430" s="43">
        <v>815</v>
      </c>
      <c r="L430" s="43">
        <v>4</v>
      </c>
      <c r="N430" s="43"/>
      <c r="O430" s="43"/>
      <c r="P430" s="43"/>
      <c r="Q430" s="204">
        <v>8.0399999999999991</v>
      </c>
      <c r="R430" s="204">
        <v>4.0000000000000001E-3</v>
      </c>
      <c r="T430" s="204">
        <v>2134</v>
      </c>
      <c r="U430" s="204">
        <v>11</v>
      </c>
      <c r="W430" s="43">
        <v>1841</v>
      </c>
      <c r="X430" s="43">
        <v>5</v>
      </c>
      <c r="Z430" s="43"/>
      <c r="AA430" s="43"/>
      <c r="AB430" s="43"/>
      <c r="AC430" s="43">
        <v>3.02</v>
      </c>
      <c r="AD430" s="43"/>
      <c r="AE430" s="43">
        <v>0.03</v>
      </c>
      <c r="AF430" s="43"/>
      <c r="AG430" s="43"/>
      <c r="AH430" s="43"/>
      <c r="AI430" s="43"/>
      <c r="AJ430" s="43"/>
      <c r="AK430" s="43"/>
      <c r="AL430" s="43"/>
      <c r="AM430" s="43"/>
      <c r="AN430" s="43"/>
      <c r="AO430" s="204">
        <v>298</v>
      </c>
      <c r="AP430" s="204"/>
      <c r="AQ430" s="204">
        <v>4</v>
      </c>
      <c r="AR430" s="43"/>
      <c r="AS430" s="43"/>
      <c r="AT430" s="204">
        <v>28.9</v>
      </c>
      <c r="AU430" s="204">
        <v>0.1</v>
      </c>
      <c r="AW430" s="204">
        <v>32.200000000000003</v>
      </c>
      <c r="AX430" s="204">
        <v>0.16</v>
      </c>
      <c r="AY430" s="43"/>
      <c r="AZ430" s="43">
        <v>1</v>
      </c>
      <c r="BA430" s="43">
        <v>1.1556360000000001</v>
      </c>
      <c r="BB430" s="43"/>
      <c r="BC430" s="43"/>
      <c r="BD430" s="43" t="s">
        <v>14020</v>
      </c>
      <c r="BE430" s="43"/>
    </row>
    <row r="431" spans="1:57" x14ac:dyDescent="0.2">
      <c r="A431" s="119"/>
      <c r="B431" s="43">
        <v>1</v>
      </c>
      <c r="C431" s="43" t="s">
        <v>14538</v>
      </c>
      <c r="D431" s="119"/>
      <c r="E431" s="43"/>
      <c r="F431" s="43"/>
      <c r="G431" s="43" t="s">
        <v>13911</v>
      </c>
      <c r="H431" s="43" t="s">
        <v>8443</v>
      </c>
      <c r="I431" s="43" t="s">
        <v>14452</v>
      </c>
      <c r="J431" s="43" t="s">
        <v>14439</v>
      </c>
      <c r="K431" s="43">
        <v>815</v>
      </c>
      <c r="L431" s="43">
        <v>4</v>
      </c>
      <c r="N431" s="43"/>
      <c r="O431" s="43"/>
      <c r="P431" s="43"/>
      <c r="Q431" s="204">
        <v>8.0399999999999991</v>
      </c>
      <c r="R431" s="204">
        <v>4.0000000000000001E-3</v>
      </c>
      <c r="T431" s="204">
        <v>2134</v>
      </c>
      <c r="U431" s="204">
        <v>11</v>
      </c>
      <c r="W431" s="43">
        <v>1841</v>
      </c>
      <c r="X431" s="43">
        <v>5</v>
      </c>
      <c r="Z431" s="43"/>
      <c r="AA431" s="43"/>
      <c r="AB431" s="43"/>
      <c r="AC431" s="43">
        <v>3.02</v>
      </c>
      <c r="AD431" s="43"/>
      <c r="AE431" s="43">
        <v>0.03</v>
      </c>
      <c r="AF431" s="43"/>
      <c r="AG431" s="43"/>
      <c r="AH431" s="43"/>
      <c r="AI431" s="43"/>
      <c r="AJ431" s="43"/>
      <c r="AK431" s="43"/>
      <c r="AL431" s="43"/>
      <c r="AM431" s="43"/>
      <c r="AN431" s="43"/>
      <c r="AO431" s="204">
        <v>298</v>
      </c>
      <c r="AP431" s="204"/>
      <c r="AQ431" s="204">
        <v>4</v>
      </c>
      <c r="AR431" s="43"/>
      <c r="AS431" s="43"/>
      <c r="AT431" s="204">
        <v>28.9</v>
      </c>
      <c r="AU431" s="204">
        <v>0.1</v>
      </c>
      <c r="AW431" s="204">
        <v>32.200000000000003</v>
      </c>
      <c r="AX431" s="204">
        <v>0.16</v>
      </c>
      <c r="AY431" s="43"/>
      <c r="AZ431" s="43">
        <v>1</v>
      </c>
      <c r="BA431" s="64">
        <v>9.7000000000000003E-2</v>
      </c>
      <c r="BB431" s="64"/>
      <c r="BC431" s="43"/>
      <c r="BD431" s="43" t="s">
        <v>14020</v>
      </c>
      <c r="BE431" s="43"/>
    </row>
    <row r="432" spans="1:57" x14ac:dyDescent="0.2">
      <c r="A432" s="119"/>
      <c r="B432" s="43">
        <v>1</v>
      </c>
      <c r="C432" s="43" t="s">
        <v>14538</v>
      </c>
      <c r="D432" s="119"/>
      <c r="E432" s="43"/>
      <c r="F432" s="43"/>
      <c r="G432" s="43" t="s">
        <v>13911</v>
      </c>
      <c r="H432" s="43" t="s">
        <v>8443</v>
      </c>
      <c r="I432" s="43" t="s">
        <v>14452</v>
      </c>
      <c r="J432" s="43" t="s">
        <v>14439</v>
      </c>
      <c r="K432" s="43">
        <v>815</v>
      </c>
      <c r="L432" s="43">
        <v>4</v>
      </c>
      <c r="N432" s="43"/>
      <c r="O432" s="43"/>
      <c r="P432" s="43"/>
      <c r="Q432" s="204">
        <v>8.0399999999999991</v>
      </c>
      <c r="R432" s="204">
        <v>4.0000000000000001E-3</v>
      </c>
      <c r="T432" s="204">
        <v>2134</v>
      </c>
      <c r="U432" s="204">
        <v>11</v>
      </c>
      <c r="W432" s="43">
        <v>1841</v>
      </c>
      <c r="X432" s="43">
        <v>5</v>
      </c>
      <c r="Z432" s="43"/>
      <c r="AA432" s="43"/>
      <c r="AB432" s="43"/>
      <c r="AC432" s="43">
        <v>3.02</v>
      </c>
      <c r="AD432" s="43"/>
      <c r="AE432" s="43">
        <v>0.03</v>
      </c>
      <c r="AF432" s="43"/>
      <c r="AG432" s="43"/>
      <c r="AH432" s="43"/>
      <c r="AI432" s="43"/>
      <c r="AJ432" s="43"/>
      <c r="AK432" s="43"/>
      <c r="AL432" s="43"/>
      <c r="AM432" s="43"/>
      <c r="AN432" s="43"/>
      <c r="AO432" s="204">
        <v>298</v>
      </c>
      <c r="AP432" s="204"/>
      <c r="AQ432" s="204">
        <v>4</v>
      </c>
      <c r="AR432" s="43"/>
      <c r="AS432" s="43"/>
      <c r="AT432" s="204">
        <v>28.9</v>
      </c>
      <c r="AU432" s="204">
        <v>0.1</v>
      </c>
      <c r="AW432" s="204">
        <v>32.200000000000003</v>
      </c>
      <c r="AX432" s="204">
        <v>0.16</v>
      </c>
      <c r="AY432" s="43"/>
      <c r="AZ432" s="43">
        <v>1</v>
      </c>
      <c r="BA432" s="43">
        <v>0.54788099999999995</v>
      </c>
      <c r="BB432" s="43"/>
      <c r="BC432" s="43"/>
      <c r="BD432" s="43" t="s">
        <v>14020</v>
      </c>
      <c r="BE432" s="43"/>
    </row>
    <row r="433" spans="1:57" x14ac:dyDescent="0.2">
      <c r="A433" s="119"/>
      <c r="B433" s="43">
        <v>1</v>
      </c>
      <c r="C433" s="43" t="s">
        <v>14538</v>
      </c>
      <c r="D433" s="119"/>
      <c r="E433" s="43"/>
      <c r="F433" s="43"/>
      <c r="G433" s="43" t="s">
        <v>13911</v>
      </c>
      <c r="H433" s="43" t="s">
        <v>8443</v>
      </c>
      <c r="I433" s="43" t="s">
        <v>14452</v>
      </c>
      <c r="J433" s="43" t="s">
        <v>14439</v>
      </c>
      <c r="K433" s="43">
        <v>815</v>
      </c>
      <c r="L433" s="43">
        <v>4</v>
      </c>
      <c r="N433" s="43"/>
      <c r="O433" s="43"/>
      <c r="P433" s="43"/>
      <c r="Q433" s="204">
        <v>8.0399999999999991</v>
      </c>
      <c r="R433" s="204">
        <v>4.0000000000000001E-3</v>
      </c>
      <c r="T433" s="204">
        <v>2134</v>
      </c>
      <c r="U433" s="204">
        <v>11</v>
      </c>
      <c r="W433" s="43">
        <v>1841</v>
      </c>
      <c r="X433" s="43">
        <v>5</v>
      </c>
      <c r="Z433" s="43"/>
      <c r="AA433" s="43"/>
      <c r="AB433" s="43"/>
      <c r="AC433" s="43">
        <v>3.02</v>
      </c>
      <c r="AD433" s="43"/>
      <c r="AE433" s="43">
        <v>0.03</v>
      </c>
      <c r="AF433" s="43"/>
      <c r="AG433" s="43"/>
      <c r="AH433" s="43"/>
      <c r="AI433" s="43"/>
      <c r="AJ433" s="43"/>
      <c r="AK433" s="43"/>
      <c r="AL433" s="43"/>
      <c r="AM433" s="43"/>
      <c r="AN433" s="43"/>
      <c r="AO433" s="204">
        <v>298</v>
      </c>
      <c r="AP433" s="204"/>
      <c r="AQ433" s="204">
        <v>4</v>
      </c>
      <c r="AR433" s="43"/>
      <c r="AS433" s="43"/>
      <c r="AT433" s="204">
        <v>28.9</v>
      </c>
      <c r="AU433" s="204">
        <v>0.1</v>
      </c>
      <c r="AW433" s="204">
        <v>32.200000000000003</v>
      </c>
      <c r="AX433" s="204">
        <v>0.16</v>
      </c>
      <c r="AY433" s="43"/>
      <c r="AZ433" s="43">
        <v>1</v>
      </c>
      <c r="BA433" s="43">
        <v>0.94966799999999996</v>
      </c>
      <c r="BB433" s="43"/>
      <c r="BC433" s="43"/>
      <c r="BD433" s="43" t="s">
        <v>14020</v>
      </c>
      <c r="BE433" s="43"/>
    </row>
    <row r="434" spans="1:57" x14ac:dyDescent="0.2">
      <c r="A434" s="119"/>
      <c r="B434" s="43">
        <v>1</v>
      </c>
      <c r="C434" s="43" t="s">
        <v>14538</v>
      </c>
      <c r="D434" s="119"/>
      <c r="E434" s="43"/>
      <c r="F434" s="43"/>
      <c r="G434" s="43" t="s">
        <v>13911</v>
      </c>
      <c r="H434" s="43" t="s">
        <v>8443</v>
      </c>
      <c r="I434" s="43" t="s">
        <v>14452</v>
      </c>
      <c r="J434" s="43" t="s">
        <v>14439</v>
      </c>
      <c r="K434" s="43">
        <v>815</v>
      </c>
      <c r="L434" s="43">
        <v>4</v>
      </c>
      <c r="N434" s="43"/>
      <c r="O434" s="43"/>
      <c r="P434" s="43"/>
      <c r="Q434" s="204">
        <v>8.0399999999999991</v>
      </c>
      <c r="R434" s="204">
        <v>4.0000000000000001E-3</v>
      </c>
      <c r="T434" s="204">
        <v>2134</v>
      </c>
      <c r="U434" s="204">
        <v>11</v>
      </c>
      <c r="W434" s="43">
        <v>1841</v>
      </c>
      <c r="X434" s="43">
        <v>5</v>
      </c>
      <c r="Z434" s="43"/>
      <c r="AA434" s="43"/>
      <c r="AB434" s="43"/>
      <c r="AC434" s="43">
        <v>3.02</v>
      </c>
      <c r="AD434" s="43"/>
      <c r="AE434" s="43">
        <v>0.03</v>
      </c>
      <c r="AF434" s="43"/>
      <c r="AG434" s="43"/>
      <c r="AH434" s="43"/>
      <c r="AI434" s="43"/>
      <c r="AJ434" s="43"/>
      <c r="AK434" s="43"/>
      <c r="AL434" s="43"/>
      <c r="AM434" s="43"/>
      <c r="AN434" s="43"/>
      <c r="AO434" s="204">
        <v>298</v>
      </c>
      <c r="AP434" s="204"/>
      <c r="AQ434" s="204">
        <v>4</v>
      </c>
      <c r="AR434" s="43"/>
      <c r="AS434" s="43"/>
      <c r="AT434" s="204">
        <v>28.9</v>
      </c>
      <c r="AU434" s="204">
        <v>0.1</v>
      </c>
      <c r="AW434" s="204">
        <v>32.200000000000003</v>
      </c>
      <c r="AX434" s="204">
        <v>0.16</v>
      </c>
      <c r="AY434" s="43"/>
      <c r="AZ434" s="43">
        <v>1</v>
      </c>
      <c r="BA434" s="43">
        <v>0.21405099999999999</v>
      </c>
      <c r="BB434" s="43"/>
      <c r="BC434" s="43"/>
      <c r="BD434" s="43" t="s">
        <v>14020</v>
      </c>
      <c r="BE434" s="43"/>
    </row>
    <row r="435" spans="1:57" x14ac:dyDescent="0.2">
      <c r="A435" s="119"/>
      <c r="B435" s="43">
        <v>1</v>
      </c>
      <c r="C435" s="43" t="s">
        <v>14538</v>
      </c>
      <c r="D435" s="119"/>
      <c r="E435" s="43"/>
      <c r="F435" s="43"/>
      <c r="G435" s="43" t="s">
        <v>13911</v>
      </c>
      <c r="H435" s="43" t="s">
        <v>8443</v>
      </c>
      <c r="I435" s="43" t="s">
        <v>14452</v>
      </c>
      <c r="J435" s="43" t="s">
        <v>14439</v>
      </c>
      <c r="K435" s="43">
        <v>815</v>
      </c>
      <c r="L435" s="43">
        <v>4</v>
      </c>
      <c r="N435" s="43"/>
      <c r="O435" s="43"/>
      <c r="P435" s="43"/>
      <c r="Q435" s="204">
        <v>8.0399999999999991</v>
      </c>
      <c r="R435" s="204">
        <v>4.0000000000000001E-3</v>
      </c>
      <c r="T435" s="204">
        <v>2134</v>
      </c>
      <c r="U435" s="204">
        <v>11</v>
      </c>
      <c r="W435" s="43">
        <v>1841</v>
      </c>
      <c r="X435" s="43">
        <v>5</v>
      </c>
      <c r="Z435" s="43"/>
      <c r="AA435" s="43"/>
      <c r="AB435" s="43"/>
      <c r="AC435" s="43">
        <v>3.02</v>
      </c>
      <c r="AD435" s="43"/>
      <c r="AE435" s="43">
        <v>0.03</v>
      </c>
      <c r="AF435" s="43"/>
      <c r="AG435" s="43"/>
      <c r="AH435" s="43"/>
      <c r="AI435" s="43"/>
      <c r="AJ435" s="43"/>
      <c r="AK435" s="43"/>
      <c r="AL435" s="43"/>
      <c r="AM435" s="43"/>
      <c r="AN435" s="43"/>
      <c r="AO435" s="204">
        <v>298</v>
      </c>
      <c r="AP435" s="204"/>
      <c r="AQ435" s="204">
        <v>4</v>
      </c>
      <c r="AR435" s="43"/>
      <c r="AS435" s="43"/>
      <c r="AT435" s="204">
        <v>28.9</v>
      </c>
      <c r="AU435" s="204">
        <v>0.1</v>
      </c>
      <c r="AW435" s="204">
        <v>32.200000000000003</v>
      </c>
      <c r="AX435" s="204">
        <v>0.16</v>
      </c>
      <c r="AY435" s="43"/>
      <c r="AZ435" s="43">
        <v>1</v>
      </c>
      <c r="BA435" s="43">
        <v>1.040222</v>
      </c>
      <c r="BB435" s="43"/>
      <c r="BC435" s="43"/>
      <c r="BD435" s="43" t="s">
        <v>14020</v>
      </c>
      <c r="BE435" s="43"/>
    </row>
    <row r="436" spans="1:57" x14ac:dyDescent="0.2">
      <c r="A436" s="119"/>
      <c r="B436" s="43">
        <v>1</v>
      </c>
      <c r="C436" s="43" t="s">
        <v>14538</v>
      </c>
      <c r="D436" s="119"/>
      <c r="E436" s="43"/>
      <c r="F436" s="43"/>
      <c r="G436" s="43" t="s">
        <v>13911</v>
      </c>
      <c r="H436" s="43" t="s">
        <v>8443</v>
      </c>
      <c r="I436" s="43" t="s">
        <v>14452</v>
      </c>
      <c r="J436" s="43" t="s">
        <v>14439</v>
      </c>
      <c r="K436" s="43">
        <v>1241</v>
      </c>
      <c r="L436" s="43">
        <v>4</v>
      </c>
      <c r="N436" s="43"/>
      <c r="O436" s="43"/>
      <c r="P436" s="43"/>
      <c r="Q436" s="204">
        <v>8.0399999999999991</v>
      </c>
      <c r="R436" s="204">
        <v>4.0000000000000001E-3</v>
      </c>
      <c r="T436" s="204">
        <v>2134</v>
      </c>
      <c r="U436" s="204">
        <v>11</v>
      </c>
      <c r="W436" s="43">
        <v>1841</v>
      </c>
      <c r="X436" s="43">
        <v>5</v>
      </c>
      <c r="Z436" s="43"/>
      <c r="AA436" s="43"/>
      <c r="AB436" s="43"/>
      <c r="AC436" s="43">
        <v>2.09</v>
      </c>
      <c r="AD436" s="43"/>
      <c r="AE436" s="43">
        <v>0.03</v>
      </c>
      <c r="AF436" s="43"/>
      <c r="AG436" s="43"/>
      <c r="AH436" s="43"/>
      <c r="AI436" s="43"/>
      <c r="AJ436" s="43"/>
      <c r="AK436" s="43"/>
      <c r="AL436" s="43"/>
      <c r="AM436" s="43"/>
      <c r="AN436" s="43"/>
      <c r="AO436" s="204">
        <v>280</v>
      </c>
      <c r="AP436" s="204"/>
      <c r="AQ436" s="204">
        <v>5</v>
      </c>
      <c r="AR436" s="43"/>
      <c r="AS436" s="43"/>
      <c r="AT436" s="204">
        <v>28.8</v>
      </c>
      <c r="AU436" s="204">
        <v>0.1</v>
      </c>
      <c r="AW436" s="204">
        <v>32.200000000000003</v>
      </c>
      <c r="AX436" s="204">
        <v>0.16</v>
      </c>
      <c r="AY436" s="43"/>
      <c r="AZ436" s="43">
        <v>1</v>
      </c>
      <c r="BA436" s="43">
        <v>0.58080100000000001</v>
      </c>
      <c r="BB436" s="43"/>
      <c r="BC436" s="43"/>
      <c r="BD436" s="43" t="s">
        <v>14020</v>
      </c>
      <c r="BE436" s="43"/>
    </row>
    <row r="437" spans="1:57" x14ac:dyDescent="0.2">
      <c r="A437" s="119"/>
      <c r="B437" s="43">
        <v>1</v>
      </c>
      <c r="C437" s="43" t="s">
        <v>14538</v>
      </c>
      <c r="D437" s="119"/>
      <c r="E437" s="43"/>
      <c r="F437" s="43"/>
      <c r="G437" s="43" t="s">
        <v>13911</v>
      </c>
      <c r="H437" s="43" t="s">
        <v>8443</v>
      </c>
      <c r="I437" s="43" t="s">
        <v>14452</v>
      </c>
      <c r="J437" s="43" t="s">
        <v>14439</v>
      </c>
      <c r="K437" s="43">
        <v>1241</v>
      </c>
      <c r="L437" s="43">
        <v>4</v>
      </c>
      <c r="N437" s="43"/>
      <c r="O437" s="43"/>
      <c r="P437" s="43"/>
      <c r="Q437" s="204">
        <v>8.0399999999999991</v>
      </c>
      <c r="R437" s="204">
        <v>4.0000000000000001E-3</v>
      </c>
      <c r="T437" s="204">
        <v>2134</v>
      </c>
      <c r="U437" s="204">
        <v>11</v>
      </c>
      <c r="W437" s="43">
        <v>1841</v>
      </c>
      <c r="X437" s="43">
        <v>5</v>
      </c>
      <c r="Z437" s="43"/>
      <c r="AA437" s="43"/>
      <c r="AB437" s="43"/>
      <c r="AC437" s="43">
        <v>2.09</v>
      </c>
      <c r="AD437" s="43"/>
      <c r="AE437" s="43">
        <v>0.03</v>
      </c>
      <c r="AF437" s="43"/>
      <c r="AG437" s="43"/>
      <c r="AH437" s="43"/>
      <c r="AI437" s="43"/>
      <c r="AJ437" s="43"/>
      <c r="AK437" s="43"/>
      <c r="AL437" s="43"/>
      <c r="AM437" s="43"/>
      <c r="AN437" s="43"/>
      <c r="AO437" s="204">
        <v>280</v>
      </c>
      <c r="AP437" s="204"/>
      <c r="AQ437" s="204">
        <v>5</v>
      </c>
      <c r="AR437" s="43"/>
      <c r="AS437" s="43"/>
      <c r="AT437" s="204">
        <v>28.8</v>
      </c>
      <c r="AU437" s="204">
        <v>0.1</v>
      </c>
      <c r="AW437" s="204">
        <v>32.200000000000003</v>
      </c>
      <c r="AX437" s="204">
        <v>0.16</v>
      </c>
      <c r="AY437" s="43"/>
      <c r="AZ437" s="43">
        <v>1</v>
      </c>
      <c r="BA437" s="43">
        <v>0.40642299999999998</v>
      </c>
      <c r="BB437" s="43"/>
      <c r="BC437" s="43"/>
      <c r="BD437" s="43" t="s">
        <v>14020</v>
      </c>
      <c r="BE437" s="43"/>
    </row>
    <row r="438" spans="1:57" x14ac:dyDescent="0.2">
      <c r="A438" s="119"/>
      <c r="B438" s="43">
        <v>1</v>
      </c>
      <c r="C438" s="43" t="s">
        <v>14538</v>
      </c>
      <c r="D438" s="119"/>
      <c r="E438" s="43"/>
      <c r="F438" s="43"/>
      <c r="G438" s="43" t="s">
        <v>13911</v>
      </c>
      <c r="H438" s="43" t="s">
        <v>8443</v>
      </c>
      <c r="I438" s="43" t="s">
        <v>14452</v>
      </c>
      <c r="J438" s="43" t="s">
        <v>14439</v>
      </c>
      <c r="K438" s="43">
        <v>1241</v>
      </c>
      <c r="L438" s="43">
        <v>4</v>
      </c>
      <c r="N438" s="43"/>
      <c r="O438" s="43"/>
      <c r="P438" s="43"/>
      <c r="Q438" s="204">
        <v>8.0399999999999991</v>
      </c>
      <c r="R438" s="204">
        <v>4.0000000000000001E-3</v>
      </c>
      <c r="T438" s="204">
        <v>2134</v>
      </c>
      <c r="U438" s="204">
        <v>11</v>
      </c>
      <c r="W438" s="43">
        <v>1841</v>
      </c>
      <c r="X438" s="43">
        <v>5</v>
      </c>
      <c r="Z438" s="43"/>
      <c r="AA438" s="43"/>
      <c r="AB438" s="43"/>
      <c r="AC438" s="43">
        <v>2.09</v>
      </c>
      <c r="AD438" s="43"/>
      <c r="AE438" s="43">
        <v>0.03</v>
      </c>
      <c r="AF438" s="43"/>
      <c r="AG438" s="43"/>
      <c r="AH438" s="43"/>
      <c r="AI438" s="43"/>
      <c r="AJ438" s="43"/>
      <c r="AK438" s="43"/>
      <c r="AL438" s="43"/>
      <c r="AM438" s="43"/>
      <c r="AN438" s="43"/>
      <c r="AO438" s="204">
        <v>280</v>
      </c>
      <c r="AP438" s="204"/>
      <c r="AQ438" s="204">
        <v>5</v>
      </c>
      <c r="AR438" s="43"/>
      <c r="AS438" s="43"/>
      <c r="AT438" s="204">
        <v>28.8</v>
      </c>
      <c r="AU438" s="204">
        <v>0.1</v>
      </c>
      <c r="AW438" s="204">
        <v>32.200000000000003</v>
      </c>
      <c r="AX438" s="204">
        <v>0.16</v>
      </c>
      <c r="AY438" s="43"/>
      <c r="AZ438" s="43">
        <v>1</v>
      </c>
      <c r="BA438" s="43">
        <v>0.28160099999999999</v>
      </c>
      <c r="BB438" s="43"/>
      <c r="BC438" s="43"/>
      <c r="BD438" s="43" t="s">
        <v>14020</v>
      </c>
      <c r="BE438" s="43"/>
    </row>
    <row r="439" spans="1:57" x14ac:dyDescent="0.2">
      <c r="A439" s="119"/>
      <c r="B439" s="43">
        <v>1</v>
      </c>
      <c r="C439" s="43" t="s">
        <v>14538</v>
      </c>
      <c r="D439" s="119"/>
      <c r="E439" s="43"/>
      <c r="F439" s="43"/>
      <c r="G439" s="43" t="s">
        <v>13911</v>
      </c>
      <c r="H439" s="43" t="s">
        <v>8443</v>
      </c>
      <c r="I439" s="43" t="s">
        <v>14452</v>
      </c>
      <c r="J439" s="43" t="s">
        <v>14439</v>
      </c>
      <c r="K439" s="43">
        <v>1241</v>
      </c>
      <c r="L439" s="43">
        <v>4</v>
      </c>
      <c r="N439" s="43"/>
      <c r="O439" s="43"/>
      <c r="P439" s="43"/>
      <c r="Q439" s="204">
        <v>8.0399999999999991</v>
      </c>
      <c r="R439" s="204">
        <v>4.0000000000000001E-3</v>
      </c>
      <c r="T439" s="204">
        <v>2134</v>
      </c>
      <c r="U439" s="204">
        <v>11</v>
      </c>
      <c r="W439" s="43">
        <v>1841</v>
      </c>
      <c r="X439" s="43">
        <v>5</v>
      </c>
      <c r="Z439" s="43"/>
      <c r="AA439" s="43"/>
      <c r="AB439" s="43"/>
      <c r="AC439" s="43">
        <v>2.09</v>
      </c>
      <c r="AD439" s="43"/>
      <c r="AE439" s="43">
        <v>0.03</v>
      </c>
      <c r="AF439" s="43"/>
      <c r="AG439" s="43"/>
      <c r="AH439" s="43"/>
      <c r="AI439" s="43"/>
      <c r="AJ439" s="43"/>
      <c r="AK439" s="43"/>
      <c r="AL439" s="43"/>
      <c r="AM439" s="43"/>
      <c r="AN439" s="43"/>
      <c r="AO439" s="204">
        <v>280</v>
      </c>
      <c r="AP439" s="204"/>
      <c r="AQ439" s="204">
        <v>5</v>
      </c>
      <c r="AR439" s="43"/>
      <c r="AS439" s="43"/>
      <c r="AT439" s="204">
        <v>28.8</v>
      </c>
      <c r="AU439" s="204">
        <v>0.1</v>
      </c>
      <c r="AW439" s="204">
        <v>32.200000000000003</v>
      </c>
      <c r="AX439" s="204">
        <v>0.16</v>
      </c>
      <c r="AY439" s="43"/>
      <c r="AZ439" s="43">
        <v>1</v>
      </c>
      <c r="BA439" s="43">
        <v>0.34866999999999998</v>
      </c>
      <c r="BB439" s="43"/>
      <c r="BC439" s="43"/>
      <c r="BD439" s="43" t="s">
        <v>14020</v>
      </c>
      <c r="BE439" s="43"/>
    </row>
    <row r="440" spans="1:57" x14ac:dyDescent="0.2">
      <c r="A440" s="119"/>
      <c r="B440" s="43">
        <v>1</v>
      </c>
      <c r="C440" s="43" t="s">
        <v>14538</v>
      </c>
      <c r="D440" s="119"/>
      <c r="E440" s="43"/>
      <c r="F440" s="43"/>
      <c r="G440" s="43" t="s">
        <v>13911</v>
      </c>
      <c r="H440" s="43" t="s">
        <v>8443</v>
      </c>
      <c r="I440" s="43" t="s">
        <v>14452</v>
      </c>
      <c r="J440" s="43" t="s">
        <v>14439</v>
      </c>
      <c r="K440" s="43">
        <v>1241</v>
      </c>
      <c r="L440" s="43">
        <v>4</v>
      </c>
      <c r="N440" s="43"/>
      <c r="O440" s="43"/>
      <c r="P440" s="43"/>
      <c r="Q440" s="204">
        <v>8.0399999999999991</v>
      </c>
      <c r="R440" s="204">
        <v>4.0000000000000001E-3</v>
      </c>
      <c r="T440" s="204">
        <v>2134</v>
      </c>
      <c r="U440" s="204">
        <v>11</v>
      </c>
      <c r="W440" s="43">
        <v>1841</v>
      </c>
      <c r="X440" s="43">
        <v>5</v>
      </c>
      <c r="Z440" s="43"/>
      <c r="AA440" s="43"/>
      <c r="AB440" s="43"/>
      <c r="AC440" s="43">
        <v>2.09</v>
      </c>
      <c r="AD440" s="43"/>
      <c r="AE440" s="43">
        <v>0.03</v>
      </c>
      <c r="AF440" s="43"/>
      <c r="AG440" s="43"/>
      <c r="AH440" s="43"/>
      <c r="AI440" s="43"/>
      <c r="AJ440" s="43"/>
      <c r="AK440" s="43"/>
      <c r="AL440" s="43"/>
      <c r="AM440" s="43"/>
      <c r="AN440" s="43"/>
      <c r="AO440" s="204">
        <v>280</v>
      </c>
      <c r="AP440" s="204"/>
      <c r="AQ440" s="204">
        <v>5</v>
      </c>
      <c r="AR440" s="43"/>
      <c r="AS440" s="43"/>
      <c r="AT440" s="204">
        <v>28.8</v>
      </c>
      <c r="AU440" s="204">
        <v>0.1</v>
      </c>
      <c r="AW440" s="204">
        <v>32.200000000000003</v>
      </c>
      <c r="AX440" s="204">
        <v>0.16</v>
      </c>
      <c r="AY440" s="43"/>
      <c r="AZ440" s="43">
        <v>1</v>
      </c>
      <c r="BA440" s="43">
        <v>0.72990299999999997</v>
      </c>
      <c r="BB440" s="43"/>
      <c r="BC440" s="43"/>
      <c r="BD440" s="43" t="s">
        <v>14020</v>
      </c>
      <c r="BE440" s="43"/>
    </row>
    <row r="441" spans="1:57" x14ac:dyDescent="0.2">
      <c r="A441" s="119"/>
      <c r="B441" s="43">
        <v>1</v>
      </c>
      <c r="C441" s="43" t="s">
        <v>14538</v>
      </c>
      <c r="D441" s="119"/>
      <c r="E441" s="43"/>
      <c r="F441" s="43"/>
      <c r="G441" s="43" t="s">
        <v>13911</v>
      </c>
      <c r="H441" s="43" t="s">
        <v>8443</v>
      </c>
      <c r="I441" s="43" t="s">
        <v>14452</v>
      </c>
      <c r="J441" s="43" t="s">
        <v>14439</v>
      </c>
      <c r="K441" s="43">
        <v>1241</v>
      </c>
      <c r="L441" s="43">
        <v>4</v>
      </c>
      <c r="N441" s="43"/>
      <c r="O441" s="43"/>
      <c r="P441" s="43"/>
      <c r="Q441" s="204">
        <v>8.0399999999999991</v>
      </c>
      <c r="R441" s="204">
        <v>4.0000000000000001E-3</v>
      </c>
      <c r="T441" s="204">
        <v>2134</v>
      </c>
      <c r="U441" s="204">
        <v>11</v>
      </c>
      <c r="W441" s="43">
        <v>1841</v>
      </c>
      <c r="X441" s="43">
        <v>5</v>
      </c>
      <c r="Z441" s="43"/>
      <c r="AA441" s="43"/>
      <c r="AB441" s="43"/>
      <c r="AC441" s="43">
        <v>2.09</v>
      </c>
      <c r="AD441" s="43"/>
      <c r="AE441" s="43">
        <v>0.03</v>
      </c>
      <c r="AF441" s="43"/>
      <c r="AG441" s="43"/>
      <c r="AH441" s="43"/>
      <c r="AI441" s="43"/>
      <c r="AJ441" s="43"/>
      <c r="AK441" s="43"/>
      <c r="AL441" s="43"/>
      <c r="AM441" s="43"/>
      <c r="AN441" s="43"/>
      <c r="AO441" s="204">
        <v>280</v>
      </c>
      <c r="AP441" s="204"/>
      <c r="AQ441" s="204">
        <v>5</v>
      </c>
      <c r="AR441" s="43"/>
      <c r="AS441" s="43"/>
      <c r="AT441" s="204">
        <v>28.8</v>
      </c>
      <c r="AU441" s="204">
        <v>0.1</v>
      </c>
      <c r="AW441" s="204">
        <v>32.200000000000003</v>
      </c>
      <c r="AX441" s="204">
        <v>0.16</v>
      </c>
      <c r="AY441" s="43"/>
      <c r="AZ441" s="43">
        <v>1</v>
      </c>
      <c r="BA441" s="43">
        <v>0.488423</v>
      </c>
      <c r="BB441" s="43"/>
      <c r="BC441" s="43"/>
      <c r="BD441" s="43" t="s">
        <v>14020</v>
      </c>
      <c r="BE441" s="43"/>
    </row>
    <row r="442" spans="1:57" x14ac:dyDescent="0.2">
      <c r="A442" s="119"/>
      <c r="B442" s="43">
        <v>1</v>
      </c>
      <c r="C442" s="43" t="s">
        <v>14538</v>
      </c>
      <c r="D442" s="119"/>
      <c r="E442" s="43"/>
      <c r="F442" s="43"/>
      <c r="G442" s="43" t="s">
        <v>13911</v>
      </c>
      <c r="H442" s="43" t="s">
        <v>8443</v>
      </c>
      <c r="I442" s="43" t="s">
        <v>14452</v>
      </c>
      <c r="J442" s="43" t="s">
        <v>14439</v>
      </c>
      <c r="K442" s="43">
        <v>815</v>
      </c>
      <c r="L442" s="43">
        <v>4</v>
      </c>
      <c r="N442" s="43"/>
      <c r="O442" s="43"/>
      <c r="P442" s="43"/>
      <c r="Q442" s="204">
        <v>8.0399999999999991</v>
      </c>
      <c r="R442" s="204">
        <v>4.0000000000000001E-3</v>
      </c>
      <c r="T442" s="204">
        <v>2134</v>
      </c>
      <c r="U442" s="204">
        <v>11</v>
      </c>
      <c r="W442" s="43">
        <v>1841</v>
      </c>
      <c r="X442" s="43">
        <v>5</v>
      </c>
      <c r="Z442" s="43"/>
      <c r="AA442" s="43"/>
      <c r="AB442" s="43"/>
      <c r="AC442" s="43">
        <v>3.02</v>
      </c>
      <c r="AD442" s="43"/>
      <c r="AE442" s="43">
        <v>0.03</v>
      </c>
      <c r="AF442" s="43"/>
      <c r="AG442" s="43"/>
      <c r="AH442" s="43"/>
      <c r="AI442" s="43"/>
      <c r="AJ442" s="43"/>
      <c r="AK442" s="43"/>
      <c r="AL442" s="43"/>
      <c r="AM442" s="43"/>
      <c r="AN442" s="43"/>
      <c r="AO442" s="204">
        <v>298</v>
      </c>
      <c r="AP442" s="204"/>
      <c r="AQ442" s="204">
        <v>4</v>
      </c>
      <c r="AR442" s="43"/>
      <c r="AS442" s="43"/>
      <c r="AT442" s="204">
        <v>28.9</v>
      </c>
      <c r="AU442" s="204">
        <v>0.1</v>
      </c>
      <c r="AW442" s="204">
        <v>32.200000000000003</v>
      </c>
      <c r="AX442" s="204">
        <v>0.16</v>
      </c>
      <c r="AY442" s="43"/>
      <c r="AZ442" s="43">
        <v>1</v>
      </c>
      <c r="BA442" s="43">
        <v>0.59615799999999997</v>
      </c>
      <c r="BB442" s="43"/>
      <c r="BC442" s="43"/>
      <c r="BD442" s="43" t="s">
        <v>14020</v>
      </c>
      <c r="BE442" s="43"/>
    </row>
    <row r="443" spans="1:57" x14ac:dyDescent="0.2">
      <c r="A443" s="119"/>
      <c r="B443" s="43">
        <v>1</v>
      </c>
      <c r="C443" s="43" t="s">
        <v>14538</v>
      </c>
      <c r="D443" s="119"/>
      <c r="E443" s="43"/>
      <c r="F443" s="43"/>
      <c r="G443" s="43" t="s">
        <v>13911</v>
      </c>
      <c r="H443" s="43" t="s">
        <v>8443</v>
      </c>
      <c r="I443" s="43" t="s">
        <v>14452</v>
      </c>
      <c r="J443" s="43" t="s">
        <v>14439</v>
      </c>
      <c r="K443" s="43">
        <v>815</v>
      </c>
      <c r="L443" s="43">
        <v>4</v>
      </c>
      <c r="N443" s="43"/>
      <c r="O443" s="43"/>
      <c r="P443" s="43"/>
      <c r="Q443" s="204">
        <v>8.0399999999999991</v>
      </c>
      <c r="R443" s="204">
        <v>4.0000000000000001E-3</v>
      </c>
      <c r="T443" s="204">
        <v>2134</v>
      </c>
      <c r="U443" s="204">
        <v>11</v>
      </c>
      <c r="W443" s="43">
        <v>1841</v>
      </c>
      <c r="X443" s="43">
        <v>5</v>
      </c>
      <c r="Z443" s="43"/>
      <c r="AA443" s="43"/>
      <c r="AB443" s="43"/>
      <c r="AC443" s="43">
        <v>3.02</v>
      </c>
      <c r="AD443" s="43"/>
      <c r="AE443" s="43">
        <v>0.03</v>
      </c>
      <c r="AF443" s="43"/>
      <c r="AG443" s="43"/>
      <c r="AH443" s="43"/>
      <c r="AI443" s="43"/>
      <c r="AJ443" s="43"/>
      <c r="AK443" s="43"/>
      <c r="AL443" s="43"/>
      <c r="AM443" s="43"/>
      <c r="AN443" s="43"/>
      <c r="AO443" s="204">
        <v>298</v>
      </c>
      <c r="AP443" s="204"/>
      <c r="AQ443" s="204">
        <v>4</v>
      </c>
      <c r="AR443" s="43"/>
      <c r="AS443" s="43"/>
      <c r="AT443" s="204">
        <v>28.9</v>
      </c>
      <c r="AU443" s="204">
        <v>0.1</v>
      </c>
      <c r="AW443" s="204">
        <v>32.200000000000003</v>
      </c>
      <c r="AX443" s="204">
        <v>0.16</v>
      </c>
      <c r="AY443" s="43"/>
      <c r="AZ443" s="43">
        <v>1</v>
      </c>
      <c r="BA443" s="43">
        <v>0.36882900000000002</v>
      </c>
      <c r="BB443" s="43"/>
      <c r="BC443" s="43"/>
      <c r="BD443" s="43" t="s">
        <v>14020</v>
      </c>
      <c r="BE443" s="43"/>
    </row>
    <row r="444" spans="1:57" x14ac:dyDescent="0.2">
      <c r="A444" s="119"/>
      <c r="B444" s="43">
        <v>1</v>
      </c>
      <c r="C444" s="43" t="s">
        <v>14538</v>
      </c>
      <c r="D444" s="119"/>
      <c r="E444" s="43"/>
      <c r="F444" s="43"/>
      <c r="G444" s="43" t="s">
        <v>13911</v>
      </c>
      <c r="H444" s="43" t="s">
        <v>8443</v>
      </c>
      <c r="I444" s="43" t="s">
        <v>14452</v>
      </c>
      <c r="J444" s="43" t="s">
        <v>14439</v>
      </c>
      <c r="K444" s="43">
        <v>918</v>
      </c>
      <c r="L444" s="43">
        <v>4</v>
      </c>
      <c r="N444" s="43"/>
      <c r="O444" s="43"/>
      <c r="P444" s="43"/>
      <c r="Q444" s="204">
        <v>8.0399999999999991</v>
      </c>
      <c r="R444" s="204">
        <v>4.0000000000000001E-3</v>
      </c>
      <c r="T444" s="204">
        <v>2134</v>
      </c>
      <c r="U444" s="204">
        <v>11</v>
      </c>
      <c r="W444" s="43">
        <v>1841</v>
      </c>
      <c r="X444" s="43">
        <v>6</v>
      </c>
      <c r="Z444" s="43"/>
      <c r="AA444" s="43"/>
      <c r="AB444" s="43"/>
      <c r="AC444" s="43">
        <v>2.68</v>
      </c>
      <c r="AD444" s="43"/>
      <c r="AE444" s="43">
        <v>0.03</v>
      </c>
      <c r="AF444" s="43"/>
      <c r="AG444" s="43"/>
      <c r="AH444" s="43"/>
      <c r="AI444" s="43"/>
      <c r="AJ444" s="43"/>
      <c r="AK444" s="43"/>
      <c r="AL444" s="43"/>
      <c r="AM444" s="43"/>
      <c r="AN444" s="43"/>
      <c r="AO444" s="204">
        <v>302</v>
      </c>
      <c r="AP444" s="204"/>
      <c r="AQ444" s="204">
        <v>6</v>
      </c>
      <c r="AR444" s="43"/>
      <c r="AS444" s="43"/>
      <c r="AT444" s="204">
        <v>29</v>
      </c>
      <c r="AU444" s="204">
        <v>0.1</v>
      </c>
      <c r="AW444" s="204">
        <v>32.200000000000003</v>
      </c>
      <c r="AX444" s="204">
        <v>0.16</v>
      </c>
      <c r="AY444" s="43"/>
      <c r="AZ444" s="43">
        <v>1</v>
      </c>
      <c r="BA444" s="43">
        <v>0.34127600000000002</v>
      </c>
      <c r="BB444" s="43"/>
      <c r="BC444" s="43"/>
      <c r="BD444" s="43" t="s">
        <v>14020</v>
      </c>
      <c r="BE444" s="43"/>
    </row>
    <row r="445" spans="1:57" x14ac:dyDescent="0.2">
      <c r="A445" s="119"/>
      <c r="B445" s="43">
        <v>1</v>
      </c>
      <c r="C445" s="43" t="s">
        <v>14538</v>
      </c>
      <c r="D445" s="119"/>
      <c r="E445" s="43"/>
      <c r="F445" s="43"/>
      <c r="G445" s="43" t="s">
        <v>13911</v>
      </c>
      <c r="H445" s="43" t="s">
        <v>8443</v>
      </c>
      <c r="I445" s="43" t="s">
        <v>14452</v>
      </c>
      <c r="J445" s="43" t="s">
        <v>14439</v>
      </c>
      <c r="K445" s="43">
        <v>918</v>
      </c>
      <c r="L445" s="43">
        <v>4</v>
      </c>
      <c r="N445" s="43"/>
      <c r="O445" s="43"/>
      <c r="P445" s="43"/>
      <c r="Q445" s="204">
        <v>8.0399999999999991</v>
      </c>
      <c r="R445" s="204">
        <v>4.0000000000000001E-3</v>
      </c>
      <c r="T445" s="204">
        <v>2134</v>
      </c>
      <c r="U445" s="204">
        <v>11</v>
      </c>
      <c r="W445" s="43">
        <v>1841</v>
      </c>
      <c r="X445" s="43">
        <v>6</v>
      </c>
      <c r="Z445" s="43"/>
      <c r="AA445" s="43"/>
      <c r="AB445" s="43"/>
      <c r="AC445" s="43">
        <v>2.68</v>
      </c>
      <c r="AD445" s="43"/>
      <c r="AE445" s="43">
        <v>0.03</v>
      </c>
      <c r="AF445" s="43"/>
      <c r="AG445" s="43"/>
      <c r="AH445" s="43"/>
      <c r="AI445" s="43"/>
      <c r="AJ445" s="43"/>
      <c r="AK445" s="43"/>
      <c r="AL445" s="43"/>
      <c r="AM445" s="43"/>
      <c r="AN445" s="43"/>
      <c r="AO445" s="204">
        <v>302</v>
      </c>
      <c r="AP445" s="204"/>
      <c r="AQ445" s="204">
        <v>6</v>
      </c>
      <c r="AR445" s="43"/>
      <c r="AS445" s="43"/>
      <c r="AT445" s="204">
        <v>29</v>
      </c>
      <c r="AU445" s="204">
        <v>0.1</v>
      </c>
      <c r="AW445" s="204">
        <v>32.200000000000003</v>
      </c>
      <c r="AX445" s="204">
        <v>0.16</v>
      </c>
      <c r="AY445" s="43"/>
      <c r="AZ445" s="43">
        <v>1</v>
      </c>
      <c r="BA445" s="43">
        <v>0.31720700000000002</v>
      </c>
      <c r="BB445" s="43"/>
      <c r="BC445" s="43"/>
      <c r="BD445" s="43" t="s">
        <v>14020</v>
      </c>
      <c r="BE445" s="43"/>
    </row>
    <row r="446" spans="1:57" x14ac:dyDescent="0.2">
      <c r="A446" s="119"/>
      <c r="B446" s="43">
        <v>1</v>
      </c>
      <c r="C446" s="43" t="s">
        <v>14538</v>
      </c>
      <c r="D446" s="119"/>
      <c r="E446" s="43"/>
      <c r="F446" s="43"/>
      <c r="G446" s="43" t="s">
        <v>13911</v>
      </c>
      <c r="H446" s="43" t="s">
        <v>8443</v>
      </c>
      <c r="I446" s="43" t="s">
        <v>14452</v>
      </c>
      <c r="J446" s="43" t="s">
        <v>14439</v>
      </c>
      <c r="K446" s="43">
        <v>918</v>
      </c>
      <c r="L446" s="43">
        <v>4</v>
      </c>
      <c r="N446" s="43"/>
      <c r="O446" s="43"/>
      <c r="P446" s="43"/>
      <c r="Q446" s="204">
        <v>8.0399999999999991</v>
      </c>
      <c r="R446" s="204">
        <v>4.0000000000000001E-3</v>
      </c>
      <c r="T446" s="204">
        <v>2134</v>
      </c>
      <c r="U446" s="204">
        <v>11</v>
      </c>
      <c r="W446" s="43">
        <v>1841</v>
      </c>
      <c r="X446" s="43">
        <v>6</v>
      </c>
      <c r="Z446" s="43"/>
      <c r="AA446" s="43"/>
      <c r="AB446" s="43"/>
      <c r="AC446" s="43">
        <v>2.68</v>
      </c>
      <c r="AD446" s="43"/>
      <c r="AE446" s="43">
        <v>0.03</v>
      </c>
      <c r="AF446" s="43"/>
      <c r="AG446" s="43"/>
      <c r="AH446" s="43"/>
      <c r="AI446" s="43"/>
      <c r="AJ446" s="43"/>
      <c r="AK446" s="43"/>
      <c r="AL446" s="43"/>
      <c r="AM446" s="43"/>
      <c r="AN446" s="43"/>
      <c r="AO446" s="204">
        <v>302</v>
      </c>
      <c r="AP446" s="204"/>
      <c r="AQ446" s="204">
        <v>6</v>
      </c>
      <c r="AR446" s="43"/>
      <c r="AS446" s="43"/>
      <c r="AT446" s="204">
        <v>29</v>
      </c>
      <c r="AU446" s="204">
        <v>0.1</v>
      </c>
      <c r="AW446" s="204">
        <v>32.200000000000003</v>
      </c>
      <c r="AX446" s="204">
        <v>0.16</v>
      </c>
      <c r="AY446" s="43"/>
      <c r="AZ446" s="43">
        <v>1</v>
      </c>
      <c r="BA446" s="43">
        <v>0.89873599999999998</v>
      </c>
      <c r="BB446" s="43"/>
      <c r="BC446" s="43"/>
      <c r="BD446" s="43" t="s">
        <v>14020</v>
      </c>
      <c r="BE446" s="43"/>
    </row>
    <row r="447" spans="1:57" x14ac:dyDescent="0.2">
      <c r="A447" s="119"/>
      <c r="B447" s="43">
        <v>1</v>
      </c>
      <c r="C447" s="43" t="s">
        <v>14538</v>
      </c>
      <c r="D447" s="119"/>
      <c r="E447" s="43"/>
      <c r="F447" s="43"/>
      <c r="G447" s="43" t="s">
        <v>13911</v>
      </c>
      <c r="H447" s="43" t="s">
        <v>8443</v>
      </c>
      <c r="I447" s="43" t="s">
        <v>14452</v>
      </c>
      <c r="J447" s="43" t="s">
        <v>14439</v>
      </c>
      <c r="K447" s="43">
        <v>386</v>
      </c>
      <c r="L447" s="43">
        <v>4</v>
      </c>
      <c r="N447" s="43"/>
      <c r="O447" s="43"/>
      <c r="P447" s="43"/>
      <c r="Q447" s="204">
        <v>8.0399999999999991</v>
      </c>
      <c r="R447" s="204">
        <v>4.0000000000000001E-3</v>
      </c>
      <c r="T447" s="204">
        <v>2134</v>
      </c>
      <c r="U447" s="204">
        <v>11</v>
      </c>
      <c r="W447" s="43">
        <v>1841</v>
      </c>
      <c r="X447" s="43">
        <v>3</v>
      </c>
      <c r="Z447" s="43"/>
      <c r="AA447" s="43"/>
      <c r="AB447" s="43"/>
      <c r="AC447" s="43">
        <v>5.21</v>
      </c>
      <c r="AD447" s="43"/>
      <c r="AE447" s="43">
        <v>0.06</v>
      </c>
      <c r="AF447" s="43"/>
      <c r="AG447" s="43"/>
      <c r="AH447" s="43"/>
      <c r="AI447" s="43"/>
      <c r="AJ447" s="43"/>
      <c r="AK447" s="43"/>
      <c r="AL447" s="43"/>
      <c r="AM447" s="43"/>
      <c r="AN447" s="43"/>
      <c r="AO447" s="204">
        <v>288</v>
      </c>
      <c r="AP447" s="204"/>
      <c r="AQ447" s="204">
        <v>5</v>
      </c>
      <c r="AR447" s="43"/>
      <c r="AS447" s="43"/>
      <c r="AT447" s="204">
        <v>29.2</v>
      </c>
      <c r="AU447" s="204">
        <v>0.1</v>
      </c>
      <c r="AW447" s="204">
        <v>32.200000000000003</v>
      </c>
      <c r="AX447" s="204">
        <v>0.16</v>
      </c>
      <c r="AY447" s="43"/>
      <c r="AZ447" s="43">
        <v>1</v>
      </c>
      <c r="BA447" s="43">
        <v>1.283045</v>
      </c>
      <c r="BB447" s="43"/>
      <c r="BC447" s="43"/>
      <c r="BD447" s="43" t="s">
        <v>14020</v>
      </c>
      <c r="BE447" s="43"/>
    </row>
    <row r="448" spans="1:57" x14ac:dyDescent="0.2">
      <c r="A448" s="119"/>
      <c r="B448" s="43">
        <v>1</v>
      </c>
      <c r="C448" s="43" t="s">
        <v>14538</v>
      </c>
      <c r="D448" s="119"/>
      <c r="E448" s="43"/>
      <c r="F448" s="43"/>
      <c r="G448" s="43" t="s">
        <v>13911</v>
      </c>
      <c r="H448" s="43" t="s">
        <v>8443</v>
      </c>
      <c r="I448" s="43" t="s">
        <v>14452</v>
      </c>
      <c r="J448" s="43" t="s">
        <v>14439</v>
      </c>
      <c r="K448" s="43">
        <v>386</v>
      </c>
      <c r="L448" s="43">
        <v>4</v>
      </c>
      <c r="N448" s="43"/>
      <c r="O448" s="43"/>
      <c r="P448" s="43"/>
      <c r="Q448" s="204">
        <v>8.0399999999999991</v>
      </c>
      <c r="R448" s="204">
        <v>4.0000000000000001E-3</v>
      </c>
      <c r="T448" s="204">
        <v>2134</v>
      </c>
      <c r="U448" s="204">
        <v>11</v>
      </c>
      <c r="W448" s="43">
        <v>1841</v>
      </c>
      <c r="X448" s="43">
        <v>3</v>
      </c>
      <c r="Z448" s="43"/>
      <c r="AA448" s="43"/>
      <c r="AB448" s="43"/>
      <c r="AC448" s="43">
        <v>5.21</v>
      </c>
      <c r="AD448" s="43"/>
      <c r="AE448" s="43">
        <v>0.06</v>
      </c>
      <c r="AF448" s="43"/>
      <c r="AG448" s="43"/>
      <c r="AH448" s="43"/>
      <c r="AI448" s="43"/>
      <c r="AJ448" s="43"/>
      <c r="AK448" s="43"/>
      <c r="AL448" s="43"/>
      <c r="AM448" s="43"/>
      <c r="AN448" s="43"/>
      <c r="AO448" s="204">
        <v>288</v>
      </c>
      <c r="AP448" s="204"/>
      <c r="AQ448" s="204">
        <v>5</v>
      </c>
      <c r="AR448" s="43"/>
      <c r="AS448" s="43"/>
      <c r="AT448" s="204">
        <v>29.2</v>
      </c>
      <c r="AU448" s="204">
        <v>0.1</v>
      </c>
      <c r="AW448" s="204">
        <v>32.200000000000003</v>
      </c>
      <c r="AX448" s="204">
        <v>0.16</v>
      </c>
      <c r="AY448" s="43"/>
      <c r="AZ448" s="43">
        <v>1</v>
      </c>
      <c r="BA448" s="43">
        <v>0.57838100000000003</v>
      </c>
      <c r="BB448" s="43"/>
      <c r="BC448" s="43"/>
      <c r="BD448" s="43" t="s">
        <v>14020</v>
      </c>
      <c r="BE448" s="43"/>
    </row>
    <row r="449" spans="1:57" x14ac:dyDescent="0.2">
      <c r="A449" s="119"/>
      <c r="B449" s="43">
        <v>1</v>
      </c>
      <c r="C449" s="43" t="s">
        <v>14538</v>
      </c>
      <c r="D449" s="119"/>
      <c r="E449" s="43"/>
      <c r="F449" s="43"/>
      <c r="G449" s="43" t="s">
        <v>13911</v>
      </c>
      <c r="H449" s="43" t="s">
        <v>8443</v>
      </c>
      <c r="I449" s="43" t="s">
        <v>14452</v>
      </c>
      <c r="J449" s="43" t="s">
        <v>14439</v>
      </c>
      <c r="K449" s="43">
        <v>386</v>
      </c>
      <c r="L449" s="43">
        <v>4</v>
      </c>
      <c r="N449" s="43"/>
      <c r="O449" s="43"/>
      <c r="P449" s="43"/>
      <c r="Q449" s="204">
        <v>8.0399999999999991</v>
      </c>
      <c r="R449" s="204">
        <v>4.0000000000000001E-3</v>
      </c>
      <c r="T449" s="204">
        <v>2134</v>
      </c>
      <c r="U449" s="204">
        <v>11</v>
      </c>
      <c r="W449" s="43">
        <v>1841</v>
      </c>
      <c r="X449" s="43">
        <v>3</v>
      </c>
      <c r="Z449" s="43"/>
      <c r="AA449" s="43"/>
      <c r="AB449" s="43"/>
      <c r="AC449" s="43">
        <v>5.21</v>
      </c>
      <c r="AD449" s="43"/>
      <c r="AE449" s="43">
        <v>0.06</v>
      </c>
      <c r="AF449" s="43"/>
      <c r="AG449" s="43"/>
      <c r="AH449" s="43"/>
      <c r="AI449" s="43"/>
      <c r="AJ449" s="43"/>
      <c r="AK449" s="43"/>
      <c r="AL449" s="43"/>
      <c r="AM449" s="43"/>
      <c r="AN449" s="43"/>
      <c r="AO449" s="204">
        <v>288</v>
      </c>
      <c r="AP449" s="204"/>
      <c r="AQ449" s="204">
        <v>5</v>
      </c>
      <c r="AR449" s="43"/>
      <c r="AS449" s="43"/>
      <c r="AT449" s="204">
        <v>29.2</v>
      </c>
      <c r="AU449" s="204">
        <v>0.1</v>
      </c>
      <c r="AW449" s="204">
        <v>32.200000000000003</v>
      </c>
      <c r="AX449" s="204">
        <v>0.16</v>
      </c>
      <c r="AY449" s="43"/>
      <c r="AZ449" s="43">
        <v>1</v>
      </c>
      <c r="BA449" s="43">
        <v>0.90543300000000004</v>
      </c>
      <c r="BB449" s="43"/>
      <c r="BC449" s="43"/>
      <c r="BD449" s="43" t="s">
        <v>14020</v>
      </c>
      <c r="BE449" s="43"/>
    </row>
    <row r="450" spans="1:57" x14ac:dyDescent="0.2">
      <c r="A450" s="119"/>
      <c r="B450" s="43">
        <v>1</v>
      </c>
      <c r="C450" s="43" t="s">
        <v>14538</v>
      </c>
      <c r="D450" s="119"/>
      <c r="E450" s="43"/>
      <c r="F450" s="43"/>
      <c r="G450" s="43" t="s">
        <v>13911</v>
      </c>
      <c r="H450" s="43" t="s">
        <v>8443</v>
      </c>
      <c r="I450" s="43" t="s">
        <v>14452</v>
      </c>
      <c r="J450" s="43" t="s">
        <v>14439</v>
      </c>
      <c r="K450" s="43">
        <v>918</v>
      </c>
      <c r="L450" s="43">
        <v>4</v>
      </c>
      <c r="N450" s="43"/>
      <c r="O450" s="43"/>
      <c r="P450" s="43"/>
      <c r="Q450" s="204">
        <v>8.0399999999999991</v>
      </c>
      <c r="R450" s="204">
        <v>4.0000000000000001E-3</v>
      </c>
      <c r="T450" s="204">
        <v>2134</v>
      </c>
      <c r="U450" s="204">
        <v>11</v>
      </c>
      <c r="W450" s="43">
        <v>1841</v>
      </c>
      <c r="X450" s="43">
        <v>6</v>
      </c>
      <c r="Z450" s="43"/>
      <c r="AA450" s="43"/>
      <c r="AB450" s="43"/>
      <c r="AC450" s="43">
        <v>2.68</v>
      </c>
      <c r="AD450" s="43"/>
      <c r="AE450" s="43">
        <v>0.03</v>
      </c>
      <c r="AF450" s="43"/>
      <c r="AG450" s="43"/>
      <c r="AH450" s="43"/>
      <c r="AI450" s="43"/>
      <c r="AJ450" s="43"/>
      <c r="AK450" s="43"/>
      <c r="AL450" s="43"/>
      <c r="AM450" s="43"/>
      <c r="AN450" s="43"/>
      <c r="AO450" s="204">
        <v>302</v>
      </c>
      <c r="AP450" s="204"/>
      <c r="AQ450" s="204">
        <v>6</v>
      </c>
      <c r="AR450" s="43"/>
      <c r="AS450" s="43"/>
      <c r="AT450" s="204">
        <v>29</v>
      </c>
      <c r="AU450" s="204">
        <v>0.1</v>
      </c>
      <c r="AW450" s="204">
        <v>32.200000000000003</v>
      </c>
      <c r="AX450" s="204">
        <v>0.16</v>
      </c>
      <c r="AY450" s="43"/>
      <c r="AZ450" s="43">
        <v>1</v>
      </c>
      <c r="BA450" s="43">
        <v>0.33400999999999997</v>
      </c>
      <c r="BB450" s="43"/>
      <c r="BC450" s="43"/>
      <c r="BD450" s="43" t="s">
        <v>14020</v>
      </c>
      <c r="BE450" s="43"/>
    </row>
    <row r="451" spans="1:57" x14ac:dyDescent="0.2">
      <c r="A451" s="119"/>
      <c r="B451" s="43">
        <v>1</v>
      </c>
      <c r="C451" s="43" t="s">
        <v>14538</v>
      </c>
      <c r="D451" s="119"/>
      <c r="E451" s="43"/>
      <c r="F451" s="43"/>
      <c r="G451" s="43" t="s">
        <v>13911</v>
      </c>
      <c r="H451" s="43" t="s">
        <v>8443</v>
      </c>
      <c r="I451" s="43" t="s">
        <v>14452</v>
      </c>
      <c r="J451" s="43" t="s">
        <v>14439</v>
      </c>
      <c r="K451" s="43">
        <v>918</v>
      </c>
      <c r="L451" s="43">
        <v>4</v>
      </c>
      <c r="N451" s="43"/>
      <c r="O451" s="43"/>
      <c r="P451" s="43"/>
      <c r="Q451" s="204">
        <v>8.0399999999999991</v>
      </c>
      <c r="R451" s="204">
        <v>4.0000000000000001E-3</v>
      </c>
      <c r="T451" s="204">
        <v>2134</v>
      </c>
      <c r="U451" s="204">
        <v>11</v>
      </c>
      <c r="W451" s="43">
        <v>1841</v>
      </c>
      <c r="X451" s="43">
        <v>6</v>
      </c>
      <c r="Z451" s="43"/>
      <c r="AA451" s="43"/>
      <c r="AB451" s="43"/>
      <c r="AC451" s="43">
        <v>2.68</v>
      </c>
      <c r="AD451" s="43"/>
      <c r="AE451" s="43">
        <v>0.03</v>
      </c>
      <c r="AF451" s="43"/>
      <c r="AG451" s="43"/>
      <c r="AH451" s="43"/>
      <c r="AI451" s="43"/>
      <c r="AJ451" s="43"/>
      <c r="AK451" s="43"/>
      <c r="AL451" s="43"/>
      <c r="AM451" s="43"/>
      <c r="AN451" s="43"/>
      <c r="AO451" s="204">
        <v>302</v>
      </c>
      <c r="AP451" s="204"/>
      <c r="AQ451" s="204">
        <v>6</v>
      </c>
      <c r="AR451" s="43"/>
      <c r="AS451" s="43"/>
      <c r="AT451" s="204">
        <v>29</v>
      </c>
      <c r="AU451" s="204">
        <v>0.1</v>
      </c>
      <c r="AW451" s="204">
        <v>32.200000000000003</v>
      </c>
      <c r="AX451" s="204">
        <v>0.16</v>
      </c>
      <c r="AY451" s="43"/>
      <c r="AZ451" s="43">
        <v>1</v>
      </c>
      <c r="BA451" s="43">
        <v>0.36303099999999999</v>
      </c>
      <c r="BB451" s="43"/>
      <c r="BC451" s="43"/>
      <c r="BD451" s="43" t="s">
        <v>14020</v>
      </c>
      <c r="BE451" s="43"/>
    </row>
    <row r="452" spans="1:57" x14ac:dyDescent="0.2">
      <c r="A452" s="119"/>
      <c r="B452" s="43">
        <v>1</v>
      </c>
      <c r="C452" s="43" t="s">
        <v>14538</v>
      </c>
      <c r="D452" s="119"/>
      <c r="E452" s="43"/>
      <c r="F452" s="43"/>
      <c r="G452" s="43" t="s">
        <v>13911</v>
      </c>
      <c r="H452" s="43" t="s">
        <v>8443</v>
      </c>
      <c r="I452" s="43" t="s">
        <v>14452</v>
      </c>
      <c r="J452" s="43" t="s">
        <v>14439</v>
      </c>
      <c r="K452" s="43">
        <v>918</v>
      </c>
      <c r="L452" s="43">
        <v>4</v>
      </c>
      <c r="N452" s="43"/>
      <c r="O452" s="43"/>
      <c r="P452" s="43"/>
      <c r="Q452" s="204">
        <v>8.0399999999999991</v>
      </c>
      <c r="R452" s="204">
        <v>4.0000000000000001E-3</v>
      </c>
      <c r="T452" s="204">
        <v>2134</v>
      </c>
      <c r="U452" s="204">
        <v>11</v>
      </c>
      <c r="W452" s="43">
        <v>1841</v>
      </c>
      <c r="X452" s="43">
        <v>6</v>
      </c>
      <c r="Z452" s="43"/>
      <c r="AA452" s="43"/>
      <c r="AB452" s="43"/>
      <c r="AC452" s="43">
        <v>2.68</v>
      </c>
      <c r="AD452" s="43"/>
      <c r="AE452" s="43">
        <v>0.03</v>
      </c>
      <c r="AF452" s="43"/>
      <c r="AG452" s="43"/>
      <c r="AH452" s="43"/>
      <c r="AI452" s="43"/>
      <c r="AJ452" s="43"/>
      <c r="AK452" s="43"/>
      <c r="AL452" s="43"/>
      <c r="AM452" s="43"/>
      <c r="AN452" s="43"/>
      <c r="AO452" s="204">
        <v>302</v>
      </c>
      <c r="AP452" s="204"/>
      <c r="AQ452" s="204">
        <v>6</v>
      </c>
      <c r="AR452" s="43"/>
      <c r="AS452" s="43"/>
      <c r="AT452" s="204">
        <v>29</v>
      </c>
      <c r="AU452" s="204">
        <v>0.1</v>
      </c>
      <c r="AW452" s="204">
        <v>32.200000000000003</v>
      </c>
      <c r="AX452" s="204">
        <v>0.16</v>
      </c>
      <c r="AY452" s="43"/>
      <c r="AZ452" s="43">
        <v>1</v>
      </c>
      <c r="BA452" s="43">
        <v>0.66700800000000005</v>
      </c>
      <c r="BB452" s="43"/>
      <c r="BC452" s="43"/>
      <c r="BD452" s="43" t="s">
        <v>14020</v>
      </c>
      <c r="BE452" s="43"/>
    </row>
    <row r="453" spans="1:57" x14ac:dyDescent="0.2">
      <c r="A453" s="119"/>
      <c r="B453" s="43">
        <v>1</v>
      </c>
      <c r="C453" s="43" t="s">
        <v>14538</v>
      </c>
      <c r="D453" s="119"/>
      <c r="E453" s="43"/>
      <c r="F453" s="43"/>
      <c r="G453" s="43" t="s">
        <v>13911</v>
      </c>
      <c r="H453" s="43" t="s">
        <v>8443</v>
      </c>
      <c r="I453" s="43" t="s">
        <v>14452</v>
      </c>
      <c r="J453" s="43" t="s">
        <v>14439</v>
      </c>
      <c r="K453" s="43">
        <v>386</v>
      </c>
      <c r="L453" s="43">
        <v>4</v>
      </c>
      <c r="N453" s="43"/>
      <c r="O453" s="43"/>
      <c r="P453" s="43"/>
      <c r="Q453" s="204">
        <v>8.0399999999999991</v>
      </c>
      <c r="R453" s="204">
        <v>4.0000000000000001E-3</v>
      </c>
      <c r="T453" s="204">
        <v>2134</v>
      </c>
      <c r="U453" s="204">
        <v>11</v>
      </c>
      <c r="W453" s="43">
        <v>1841</v>
      </c>
      <c r="X453" s="43">
        <v>3</v>
      </c>
      <c r="Z453" s="43"/>
      <c r="AA453" s="43"/>
      <c r="AB453" s="43"/>
      <c r="AC453" s="43">
        <v>5.21</v>
      </c>
      <c r="AD453" s="43"/>
      <c r="AE453" s="43">
        <v>0.06</v>
      </c>
      <c r="AF453" s="43"/>
      <c r="AG453" s="43"/>
      <c r="AH453" s="43"/>
      <c r="AI453" s="43"/>
      <c r="AJ453" s="43"/>
      <c r="AK453" s="43"/>
      <c r="AL453" s="43"/>
      <c r="AM453" s="43"/>
      <c r="AN453" s="43"/>
      <c r="AO453" s="204">
        <v>288</v>
      </c>
      <c r="AP453" s="204"/>
      <c r="AQ453" s="204">
        <v>5</v>
      </c>
      <c r="AR453" s="43"/>
      <c r="AS453" s="43"/>
      <c r="AT453" s="204">
        <v>29.2</v>
      </c>
      <c r="AU453" s="204">
        <v>0.1</v>
      </c>
      <c r="AW453" s="204">
        <v>32.200000000000003</v>
      </c>
      <c r="AX453" s="204">
        <v>0.16</v>
      </c>
      <c r="AY453" s="43"/>
      <c r="AZ453" s="43">
        <v>1</v>
      </c>
      <c r="BA453" s="43">
        <v>0.47761999999999999</v>
      </c>
      <c r="BB453" s="43"/>
      <c r="BC453" s="43"/>
      <c r="BD453" s="43" t="s">
        <v>14020</v>
      </c>
      <c r="BE453" s="43"/>
    </row>
    <row r="454" spans="1:57" x14ac:dyDescent="0.2">
      <c r="A454" s="119"/>
      <c r="B454" s="43">
        <v>1</v>
      </c>
      <c r="C454" s="43" t="s">
        <v>14538</v>
      </c>
      <c r="D454" s="119"/>
      <c r="E454" s="43"/>
      <c r="F454" s="43"/>
      <c r="G454" s="43" t="s">
        <v>13911</v>
      </c>
      <c r="H454" s="43" t="s">
        <v>8443</v>
      </c>
      <c r="I454" s="43" t="s">
        <v>14452</v>
      </c>
      <c r="J454" s="43" t="s">
        <v>14439</v>
      </c>
      <c r="K454" s="43">
        <v>386</v>
      </c>
      <c r="L454" s="43">
        <v>4</v>
      </c>
      <c r="N454" s="43"/>
      <c r="O454" s="43"/>
      <c r="P454" s="43"/>
      <c r="Q454" s="204">
        <v>8.0399999999999991</v>
      </c>
      <c r="R454" s="204">
        <v>4.0000000000000001E-3</v>
      </c>
      <c r="T454" s="204">
        <v>2134</v>
      </c>
      <c r="U454" s="204">
        <v>11</v>
      </c>
      <c r="W454" s="43">
        <v>1841</v>
      </c>
      <c r="X454" s="43">
        <v>3</v>
      </c>
      <c r="Z454" s="43"/>
      <c r="AA454" s="43"/>
      <c r="AB454" s="43"/>
      <c r="AC454" s="43">
        <v>5.21</v>
      </c>
      <c r="AD454" s="43"/>
      <c r="AE454" s="43">
        <v>0.06</v>
      </c>
      <c r="AF454" s="43"/>
      <c r="AG454" s="43"/>
      <c r="AH454" s="43"/>
      <c r="AI454" s="43"/>
      <c r="AJ454" s="43"/>
      <c r="AK454" s="43"/>
      <c r="AL454" s="43"/>
      <c r="AM454" s="43"/>
      <c r="AN454" s="43"/>
      <c r="AO454" s="204">
        <v>288</v>
      </c>
      <c r="AP454" s="204"/>
      <c r="AQ454" s="204">
        <v>5</v>
      </c>
      <c r="AR454" s="43"/>
      <c r="AS454" s="43"/>
      <c r="AT454" s="204">
        <v>29.2</v>
      </c>
      <c r="AU454" s="204">
        <v>0.1</v>
      </c>
      <c r="AW454" s="204">
        <v>32.200000000000003</v>
      </c>
      <c r="AX454" s="204">
        <v>0.16</v>
      </c>
      <c r="AY454" s="43"/>
      <c r="AZ454" s="43">
        <v>1</v>
      </c>
      <c r="BA454" s="43">
        <v>1.0522670000000001</v>
      </c>
      <c r="BB454" s="43"/>
      <c r="BC454" s="43"/>
      <c r="BD454" s="43" t="s">
        <v>14020</v>
      </c>
      <c r="BE454" s="43"/>
    </row>
    <row r="455" spans="1:57" x14ac:dyDescent="0.2">
      <c r="A455" s="119"/>
      <c r="B455" s="43">
        <v>1</v>
      </c>
      <c r="C455" s="43" t="s">
        <v>14538</v>
      </c>
      <c r="D455" s="119"/>
      <c r="E455" s="43"/>
      <c r="F455" s="43"/>
      <c r="G455" s="43" t="s">
        <v>13911</v>
      </c>
      <c r="H455" s="43" t="s">
        <v>8443</v>
      </c>
      <c r="I455" s="43" t="s">
        <v>14452</v>
      </c>
      <c r="J455" s="43" t="s">
        <v>14439</v>
      </c>
      <c r="K455" s="43">
        <v>386</v>
      </c>
      <c r="L455" s="43">
        <v>4</v>
      </c>
      <c r="N455" s="43"/>
      <c r="O455" s="43"/>
      <c r="P455" s="43"/>
      <c r="Q455" s="204">
        <v>8.0399999999999991</v>
      </c>
      <c r="R455" s="204">
        <v>4.0000000000000001E-3</v>
      </c>
      <c r="T455" s="204">
        <v>2134</v>
      </c>
      <c r="U455" s="204">
        <v>11</v>
      </c>
      <c r="W455" s="43">
        <v>1841</v>
      </c>
      <c r="X455" s="43">
        <v>3</v>
      </c>
      <c r="Z455" s="43"/>
      <c r="AA455" s="43"/>
      <c r="AB455" s="43"/>
      <c r="AC455" s="43">
        <v>5.21</v>
      </c>
      <c r="AD455" s="43"/>
      <c r="AE455" s="43">
        <v>0.06</v>
      </c>
      <c r="AF455" s="43"/>
      <c r="AG455" s="43"/>
      <c r="AH455" s="43"/>
      <c r="AI455" s="43"/>
      <c r="AJ455" s="43"/>
      <c r="AK455" s="43"/>
      <c r="AL455" s="43"/>
      <c r="AM455" s="43"/>
      <c r="AN455" s="43"/>
      <c r="AO455" s="204">
        <v>288</v>
      </c>
      <c r="AP455" s="204"/>
      <c r="AQ455" s="204">
        <v>5</v>
      </c>
      <c r="AR455" s="43"/>
      <c r="AS455" s="43"/>
      <c r="AT455" s="204">
        <v>29.2</v>
      </c>
      <c r="AU455" s="204">
        <v>0.1</v>
      </c>
      <c r="AW455" s="204">
        <v>32.200000000000003</v>
      </c>
      <c r="AX455" s="204">
        <v>0.16</v>
      </c>
      <c r="AY455" s="43"/>
      <c r="AZ455" s="43">
        <v>1</v>
      </c>
      <c r="BA455" s="43">
        <v>0.97871200000000003</v>
      </c>
      <c r="BB455" s="43"/>
      <c r="BC455" s="43"/>
      <c r="BD455" s="43" t="s">
        <v>14020</v>
      </c>
      <c r="BE455" s="43"/>
    </row>
    <row r="456" spans="1:57" x14ac:dyDescent="0.2">
      <c r="A456" s="119"/>
      <c r="B456" s="43">
        <v>1</v>
      </c>
      <c r="C456" s="43" t="s">
        <v>14538</v>
      </c>
      <c r="D456" s="119"/>
      <c r="E456" s="43"/>
      <c r="F456" s="43"/>
      <c r="G456" s="43" t="s">
        <v>13911</v>
      </c>
      <c r="H456" s="43" t="s">
        <v>8443</v>
      </c>
      <c r="I456" s="43" t="s">
        <v>14452</v>
      </c>
      <c r="J456" s="43" t="s">
        <v>14439</v>
      </c>
      <c r="K456" s="43">
        <v>918</v>
      </c>
      <c r="L456" s="43">
        <v>4</v>
      </c>
      <c r="N456" s="43"/>
      <c r="O456" s="43"/>
      <c r="P456" s="43"/>
      <c r="Q456" s="204">
        <v>8.0399999999999991</v>
      </c>
      <c r="R456" s="204">
        <v>4.0000000000000001E-3</v>
      </c>
      <c r="T456" s="204">
        <v>2134</v>
      </c>
      <c r="U456" s="204">
        <v>11</v>
      </c>
      <c r="W456" s="43">
        <v>1841</v>
      </c>
      <c r="X456" s="43">
        <v>6</v>
      </c>
      <c r="Z456" s="43"/>
      <c r="AA456" s="43"/>
      <c r="AB456" s="43"/>
      <c r="AC456" s="43">
        <v>2.68</v>
      </c>
      <c r="AD456" s="43"/>
      <c r="AE456" s="43">
        <v>0.03</v>
      </c>
      <c r="AF456" s="43"/>
      <c r="AG456" s="43"/>
      <c r="AH456" s="43"/>
      <c r="AI456" s="43"/>
      <c r="AJ456" s="43"/>
      <c r="AK456" s="43"/>
      <c r="AL456" s="43"/>
      <c r="AM456" s="43"/>
      <c r="AN456" s="43"/>
      <c r="AO456" s="204">
        <v>302</v>
      </c>
      <c r="AP456" s="204"/>
      <c r="AQ456" s="204">
        <v>6</v>
      </c>
      <c r="AR456" s="43"/>
      <c r="AS456" s="43"/>
      <c r="AT456" s="204">
        <v>29</v>
      </c>
      <c r="AU456" s="204">
        <v>0.1</v>
      </c>
      <c r="AW456" s="204">
        <v>32.200000000000003</v>
      </c>
      <c r="AX456" s="204">
        <v>0.16</v>
      </c>
      <c r="AY456" s="43"/>
      <c r="AZ456" s="43">
        <v>1</v>
      </c>
      <c r="BA456" s="43">
        <v>0.32844499999999999</v>
      </c>
      <c r="BB456" s="43"/>
      <c r="BC456" s="43"/>
      <c r="BD456" s="43" t="s">
        <v>14020</v>
      </c>
      <c r="BE456" s="43"/>
    </row>
    <row r="457" spans="1:57" x14ac:dyDescent="0.2">
      <c r="A457" s="119"/>
      <c r="B457" s="43">
        <v>1</v>
      </c>
      <c r="C457" s="43" t="s">
        <v>14538</v>
      </c>
      <c r="D457" s="119"/>
      <c r="E457" s="43"/>
      <c r="F457" s="43"/>
      <c r="G457" s="43" t="s">
        <v>13911</v>
      </c>
      <c r="H457" s="43" t="s">
        <v>8443</v>
      </c>
      <c r="I457" s="43" t="s">
        <v>14452</v>
      </c>
      <c r="J457" s="43" t="s">
        <v>14439</v>
      </c>
      <c r="K457" s="43">
        <v>918</v>
      </c>
      <c r="L457" s="43">
        <v>4</v>
      </c>
      <c r="N457" s="43"/>
      <c r="O457" s="43"/>
      <c r="P457" s="43"/>
      <c r="Q457" s="204">
        <v>8.0399999999999991</v>
      </c>
      <c r="R457" s="204">
        <v>4.0000000000000001E-3</v>
      </c>
      <c r="T457" s="204">
        <v>2134</v>
      </c>
      <c r="U457" s="204">
        <v>11</v>
      </c>
      <c r="W457" s="43">
        <v>1841</v>
      </c>
      <c r="X457" s="43">
        <v>6</v>
      </c>
      <c r="Z457" s="43"/>
      <c r="AA457" s="43"/>
      <c r="AB457" s="43"/>
      <c r="AC457" s="43">
        <v>2.68</v>
      </c>
      <c r="AD457" s="43"/>
      <c r="AE457" s="43">
        <v>0.03</v>
      </c>
      <c r="AF457" s="43"/>
      <c r="AG457" s="43"/>
      <c r="AH457" s="43"/>
      <c r="AI457" s="43"/>
      <c r="AJ457" s="43"/>
      <c r="AK457" s="43"/>
      <c r="AL457" s="43"/>
      <c r="AM457" s="43"/>
      <c r="AN457" s="43"/>
      <c r="AO457" s="204">
        <v>302</v>
      </c>
      <c r="AP457" s="204"/>
      <c r="AQ457" s="204">
        <v>6</v>
      </c>
      <c r="AR457" s="43"/>
      <c r="AS457" s="43"/>
      <c r="AT457" s="204">
        <v>29</v>
      </c>
      <c r="AU457" s="204">
        <v>0.1</v>
      </c>
      <c r="AW457" s="204">
        <v>32.200000000000003</v>
      </c>
      <c r="AX457" s="204">
        <v>0.16</v>
      </c>
      <c r="AY457" s="43"/>
      <c r="AZ457" s="43">
        <v>1</v>
      </c>
      <c r="BA457" s="43">
        <v>1.414714</v>
      </c>
      <c r="BB457" s="43"/>
      <c r="BC457" s="43"/>
      <c r="BD457" s="43" t="s">
        <v>14020</v>
      </c>
      <c r="BE457" s="43"/>
    </row>
    <row r="458" spans="1:57" x14ac:dyDescent="0.2">
      <c r="A458" s="119"/>
      <c r="B458" s="43">
        <v>1</v>
      </c>
      <c r="C458" s="43" t="s">
        <v>14538</v>
      </c>
      <c r="D458" s="119"/>
      <c r="E458" s="43"/>
      <c r="F458" s="43"/>
      <c r="G458" s="43" t="s">
        <v>13911</v>
      </c>
      <c r="H458" s="43" t="s">
        <v>8443</v>
      </c>
      <c r="I458" s="43" t="s">
        <v>14452</v>
      </c>
      <c r="J458" s="43" t="s">
        <v>14439</v>
      </c>
      <c r="K458" s="43">
        <v>918</v>
      </c>
      <c r="L458" s="43">
        <v>4</v>
      </c>
      <c r="N458" s="43"/>
      <c r="O458" s="43"/>
      <c r="P458" s="43"/>
      <c r="Q458" s="204">
        <v>8.0399999999999991</v>
      </c>
      <c r="R458" s="204">
        <v>4.0000000000000001E-3</v>
      </c>
      <c r="T458" s="204">
        <v>2134</v>
      </c>
      <c r="U458" s="204">
        <v>11</v>
      </c>
      <c r="W458" s="43">
        <v>1841</v>
      </c>
      <c r="X458" s="43">
        <v>6</v>
      </c>
      <c r="Z458" s="43"/>
      <c r="AA458" s="43"/>
      <c r="AB458" s="43"/>
      <c r="AC458" s="43">
        <v>2.68</v>
      </c>
      <c r="AD458" s="43"/>
      <c r="AE458" s="43">
        <v>0.03</v>
      </c>
      <c r="AF458" s="43"/>
      <c r="AG458" s="43"/>
      <c r="AH458" s="43"/>
      <c r="AI458" s="43"/>
      <c r="AJ458" s="43"/>
      <c r="AK458" s="43"/>
      <c r="AL458" s="43"/>
      <c r="AM458" s="43"/>
      <c r="AN458" s="43"/>
      <c r="AO458" s="204">
        <v>302</v>
      </c>
      <c r="AP458" s="204"/>
      <c r="AQ458" s="204">
        <v>6</v>
      </c>
      <c r="AR458" s="43"/>
      <c r="AS458" s="43"/>
      <c r="AT458" s="204">
        <v>29</v>
      </c>
      <c r="AU458" s="204">
        <v>0.1</v>
      </c>
      <c r="AW458" s="204">
        <v>32.200000000000003</v>
      </c>
      <c r="AX458" s="204">
        <v>0.16</v>
      </c>
      <c r="AY458" s="43"/>
      <c r="AZ458" s="43">
        <v>1</v>
      </c>
      <c r="BA458" s="43">
        <v>0.37814999999999999</v>
      </c>
      <c r="BB458" s="43"/>
      <c r="BC458" s="43"/>
      <c r="BD458" s="43" t="s">
        <v>14020</v>
      </c>
      <c r="BE458" s="43"/>
    </row>
    <row r="459" spans="1:57" x14ac:dyDescent="0.2">
      <c r="A459" s="119" t="s">
        <v>14584</v>
      </c>
      <c r="B459" s="43">
        <v>1</v>
      </c>
      <c r="C459" s="43" t="s">
        <v>14538</v>
      </c>
      <c r="D459" s="119" t="s">
        <v>6927</v>
      </c>
      <c r="E459" s="43" t="s">
        <v>6932</v>
      </c>
      <c r="F459" s="43">
        <v>2015</v>
      </c>
      <c r="G459" s="43" t="s">
        <v>12360</v>
      </c>
      <c r="H459" s="43" t="s">
        <v>11553</v>
      </c>
      <c r="I459" s="43" t="s">
        <v>14437</v>
      </c>
      <c r="J459" s="43"/>
      <c r="K459" s="204">
        <v>325.39999999999998</v>
      </c>
      <c r="L459" s="204">
        <v>3.3</v>
      </c>
      <c r="N459" s="243">
        <v>8.09</v>
      </c>
      <c r="O459" s="43"/>
      <c r="P459" s="43"/>
      <c r="R459" s="43"/>
      <c r="S459" s="43"/>
      <c r="T459" s="204">
        <v>2209</v>
      </c>
      <c r="U459" s="204">
        <v>1</v>
      </c>
      <c r="W459" s="43"/>
      <c r="X459" s="43"/>
      <c r="Y459" s="43"/>
      <c r="Z459" s="43"/>
      <c r="AA459" s="43"/>
      <c r="AB459" s="43"/>
      <c r="AC459" s="43">
        <v>3.37</v>
      </c>
      <c r="AD459" s="43"/>
      <c r="AE459" s="43"/>
      <c r="AF459" s="43">
        <v>214</v>
      </c>
      <c r="AG459" s="43"/>
      <c r="AH459" s="43"/>
      <c r="AI459" s="43">
        <v>1678</v>
      </c>
      <c r="AJ459" s="43"/>
      <c r="AK459" s="43"/>
      <c r="AL459" s="43"/>
      <c r="AM459" s="43"/>
      <c r="AN459" s="43"/>
      <c r="AO459" s="204">
        <v>433.6</v>
      </c>
      <c r="AP459" s="204"/>
      <c r="AQ459" s="204">
        <v>8.6</v>
      </c>
      <c r="AR459" s="43"/>
      <c r="AS459" s="43"/>
      <c r="AT459" s="204">
        <v>23</v>
      </c>
      <c r="AU459" s="204">
        <v>0.1</v>
      </c>
      <c r="AW459" s="43"/>
      <c r="AX459" s="43"/>
      <c r="AY459" s="43"/>
      <c r="AZ459" s="43">
        <v>16</v>
      </c>
      <c r="BA459" s="43">
        <v>0.12125838917393114</v>
      </c>
      <c r="BB459" s="43"/>
      <c r="BC459" s="43"/>
      <c r="BD459" s="43" t="s">
        <v>14022</v>
      </c>
      <c r="BE459" s="43"/>
    </row>
    <row r="460" spans="1:57" x14ac:dyDescent="0.2">
      <c r="A460" s="119"/>
      <c r="B460" s="43">
        <v>1</v>
      </c>
      <c r="C460" s="43" t="s">
        <v>14538</v>
      </c>
      <c r="D460" s="119"/>
      <c r="E460" s="43"/>
      <c r="F460" s="43"/>
      <c r="G460" s="43" t="s">
        <v>12360</v>
      </c>
      <c r="H460" s="43" t="s">
        <v>11553</v>
      </c>
      <c r="I460" s="43" t="s">
        <v>14437</v>
      </c>
      <c r="J460" s="43"/>
      <c r="K460" s="204">
        <v>403.6</v>
      </c>
      <c r="L460" s="204">
        <v>0.8</v>
      </c>
      <c r="N460" s="243">
        <v>8.02</v>
      </c>
      <c r="O460" s="43"/>
      <c r="P460" s="43"/>
      <c r="R460" s="43"/>
      <c r="S460" s="43"/>
      <c r="T460" s="204">
        <v>2206</v>
      </c>
      <c r="U460" s="204">
        <v>2</v>
      </c>
      <c r="W460" s="43"/>
      <c r="X460" s="43"/>
      <c r="Y460" s="43"/>
      <c r="Z460" s="43"/>
      <c r="AA460" s="43"/>
      <c r="AB460" s="43"/>
      <c r="AC460" s="43">
        <v>3.03</v>
      </c>
      <c r="AD460" s="43"/>
      <c r="AE460" s="43"/>
      <c r="AF460" s="43">
        <v>192</v>
      </c>
      <c r="AG460" s="43"/>
      <c r="AH460" s="43"/>
      <c r="AI460" s="43">
        <v>1731</v>
      </c>
      <c r="AJ460" s="43"/>
      <c r="AK460" s="43"/>
      <c r="AL460" s="43"/>
      <c r="AM460" s="43"/>
      <c r="AN460" s="43"/>
      <c r="AO460" s="204">
        <v>433.6</v>
      </c>
      <c r="AP460" s="204"/>
      <c r="AQ460" s="204">
        <v>8.6</v>
      </c>
      <c r="AR460" s="43"/>
      <c r="AS460" s="43"/>
      <c r="AT460" s="204">
        <v>24</v>
      </c>
      <c r="AU460" s="204">
        <v>0</v>
      </c>
      <c r="AW460" s="43"/>
      <c r="AX460" s="43"/>
      <c r="AY460" s="43"/>
      <c r="AZ460" s="43">
        <v>16</v>
      </c>
      <c r="BA460" s="43">
        <v>8.4256178810869997E-2</v>
      </c>
      <c r="BB460" s="43"/>
      <c r="BC460" s="43"/>
      <c r="BD460" s="43" t="s">
        <v>14022</v>
      </c>
      <c r="BE460" s="43"/>
    </row>
    <row r="461" spans="1:57" x14ac:dyDescent="0.2">
      <c r="A461" s="119"/>
      <c r="B461" s="43">
        <v>1</v>
      </c>
      <c r="C461" s="43" t="s">
        <v>14538</v>
      </c>
      <c r="D461" s="119"/>
      <c r="E461" s="43"/>
      <c r="F461" s="43"/>
      <c r="G461" s="43" t="s">
        <v>12360</v>
      </c>
      <c r="H461" s="43" t="s">
        <v>11553</v>
      </c>
      <c r="I461" s="43" t="s">
        <v>14437</v>
      </c>
      <c r="J461" s="43"/>
      <c r="K461" s="204">
        <v>627.5</v>
      </c>
      <c r="L461" s="204">
        <v>1.1000000000000001</v>
      </c>
      <c r="N461" s="243">
        <v>7.85</v>
      </c>
      <c r="O461" s="43"/>
      <c r="P461" s="43"/>
      <c r="R461" s="43"/>
      <c r="S461" s="43"/>
      <c r="T461" s="204">
        <v>2207</v>
      </c>
      <c r="U461" s="204">
        <v>1</v>
      </c>
      <c r="W461" s="43"/>
      <c r="X461" s="43"/>
      <c r="Y461" s="43"/>
      <c r="Z461" s="43"/>
      <c r="AA461" s="43"/>
      <c r="AB461" s="43"/>
      <c r="AC461" s="43">
        <v>2.4</v>
      </c>
      <c r="AD461" s="43"/>
      <c r="AE461" s="43"/>
      <c r="AF461" s="43">
        <v>151</v>
      </c>
      <c r="AG461" s="43"/>
      <c r="AH461" s="43"/>
      <c r="AI461" s="43">
        <v>1835</v>
      </c>
      <c r="AJ461" s="43"/>
      <c r="AK461" s="43"/>
      <c r="AL461" s="43"/>
      <c r="AM461" s="43"/>
      <c r="AN461" s="43"/>
      <c r="AO461" s="204">
        <v>433.6</v>
      </c>
      <c r="AP461" s="204"/>
      <c r="AQ461" s="204">
        <v>8.6</v>
      </c>
      <c r="AR461" s="43"/>
      <c r="AS461" s="43"/>
      <c r="AT461" s="204">
        <v>26</v>
      </c>
      <c r="AU461" s="204">
        <v>0.1</v>
      </c>
      <c r="AW461" s="43"/>
      <c r="AX461" s="43"/>
      <c r="AY461" s="43"/>
      <c r="AZ461" s="43">
        <v>16</v>
      </c>
      <c r="BA461" s="43">
        <v>9.4646804219752287E-2</v>
      </c>
      <c r="BB461" s="43"/>
      <c r="BC461" s="43"/>
      <c r="BD461" s="43" t="s">
        <v>14022</v>
      </c>
      <c r="BE461" s="43"/>
    </row>
    <row r="462" spans="1:57" x14ac:dyDescent="0.2">
      <c r="A462" s="119"/>
      <c r="B462" s="43">
        <v>1</v>
      </c>
      <c r="C462" s="43" t="s">
        <v>14538</v>
      </c>
      <c r="D462" s="119"/>
      <c r="E462" s="43"/>
      <c r="F462" s="43"/>
      <c r="G462" s="43" t="s">
        <v>12360</v>
      </c>
      <c r="H462" s="43" t="s">
        <v>11553</v>
      </c>
      <c r="I462" s="43" t="s">
        <v>14437</v>
      </c>
      <c r="J462" s="43"/>
      <c r="K462" s="204">
        <v>997.7</v>
      </c>
      <c r="L462" s="204">
        <v>1.4</v>
      </c>
      <c r="N462" s="243">
        <v>7.68</v>
      </c>
      <c r="O462" s="43"/>
      <c r="P462" s="43"/>
      <c r="R462" s="43"/>
      <c r="S462" s="43"/>
      <c r="T462" s="204">
        <v>2208</v>
      </c>
      <c r="U462" s="204">
        <v>1</v>
      </c>
      <c r="W462" s="43"/>
      <c r="X462" s="43"/>
      <c r="Y462" s="43"/>
      <c r="Z462" s="43"/>
      <c r="AA462" s="43"/>
      <c r="AB462" s="43"/>
      <c r="AC462" s="43">
        <v>1.83</v>
      </c>
      <c r="AD462" s="43"/>
      <c r="AE462" s="43"/>
      <c r="AF462" s="43">
        <v>114</v>
      </c>
      <c r="AG462" s="43"/>
      <c r="AH462" s="43"/>
      <c r="AI462" s="43">
        <v>1928</v>
      </c>
      <c r="AJ462" s="43"/>
      <c r="AK462" s="43"/>
      <c r="AL462" s="43"/>
      <c r="AM462" s="43"/>
      <c r="AN462" s="43"/>
      <c r="AO462" s="204">
        <v>433.6</v>
      </c>
      <c r="AP462" s="204"/>
      <c r="AQ462" s="204">
        <v>8.6</v>
      </c>
      <c r="AR462" s="43"/>
      <c r="AS462" s="43"/>
      <c r="AT462" s="204">
        <v>28</v>
      </c>
      <c r="AU462" s="204">
        <v>0.1</v>
      </c>
      <c r="AW462" s="43"/>
      <c r="AX462" s="43"/>
      <c r="AY462" s="43"/>
      <c r="AZ462" s="43">
        <v>16</v>
      </c>
      <c r="BA462" s="43">
        <v>-3.3871764051157431E-2</v>
      </c>
      <c r="BB462" s="43"/>
      <c r="BC462" s="43"/>
      <c r="BD462" s="43" t="s">
        <v>14022</v>
      </c>
      <c r="BE462" s="43"/>
    </row>
    <row r="463" spans="1:57" x14ac:dyDescent="0.2">
      <c r="A463" s="119" t="s">
        <v>14463</v>
      </c>
      <c r="B463" s="43">
        <v>1</v>
      </c>
      <c r="C463" s="43" t="s">
        <v>200</v>
      </c>
      <c r="D463" s="119" t="s">
        <v>6972</v>
      </c>
      <c r="E463" s="43" t="s">
        <v>6976</v>
      </c>
      <c r="F463" s="43">
        <v>2019</v>
      </c>
      <c r="G463" s="43" t="s">
        <v>13910</v>
      </c>
      <c r="H463" s="43"/>
      <c r="I463" s="43" t="s">
        <v>12647</v>
      </c>
      <c r="J463" s="43"/>
      <c r="K463" s="43"/>
      <c r="L463" s="43"/>
      <c r="M463" s="43"/>
      <c r="N463" s="43"/>
      <c r="O463" s="43"/>
      <c r="P463" s="43"/>
      <c r="Q463" s="43"/>
      <c r="R463" s="43"/>
      <c r="S463" s="43"/>
      <c r="T463" s="65">
        <v>2183.14</v>
      </c>
      <c r="U463" s="65"/>
      <c r="V463" s="43"/>
      <c r="W463" s="65">
        <v>1908.7</v>
      </c>
      <c r="X463" s="65"/>
      <c r="Y463" s="43"/>
      <c r="Z463" s="43"/>
      <c r="AA463" s="43"/>
      <c r="AB463" s="43"/>
      <c r="AC463" s="66">
        <v>3.07</v>
      </c>
      <c r="AD463" s="66"/>
      <c r="AE463" s="43"/>
      <c r="AF463" s="43"/>
      <c r="AG463" s="43"/>
      <c r="AH463" s="43"/>
      <c r="AI463" s="43"/>
      <c r="AJ463" s="43"/>
      <c r="AK463" s="43"/>
      <c r="AL463" s="43"/>
      <c r="AM463" s="43"/>
      <c r="AN463" s="43"/>
      <c r="AO463" s="67">
        <v>263</v>
      </c>
      <c r="AP463" s="67"/>
      <c r="AQ463" s="43"/>
      <c r="AR463" s="43"/>
      <c r="AS463" s="43"/>
      <c r="AT463" s="66">
        <v>25.04</v>
      </c>
      <c r="AU463" s="66"/>
      <c r="AV463" s="43"/>
      <c r="AW463" s="66">
        <v>34.86</v>
      </c>
      <c r="AX463" s="43"/>
      <c r="AY463" s="43"/>
      <c r="AZ463" s="43"/>
      <c r="BA463" s="66">
        <v>1.62</v>
      </c>
      <c r="BB463" s="66"/>
      <c r="BC463" s="43"/>
      <c r="BD463" s="43" t="s">
        <v>14021</v>
      </c>
      <c r="BE463" s="43"/>
    </row>
    <row r="464" spans="1:57" x14ac:dyDescent="0.2">
      <c r="A464" s="119"/>
      <c r="B464" s="43">
        <v>1</v>
      </c>
      <c r="C464" s="43" t="s">
        <v>200</v>
      </c>
      <c r="D464" s="119"/>
      <c r="E464" s="43"/>
      <c r="F464" s="43"/>
      <c r="G464" s="43" t="s">
        <v>13910</v>
      </c>
      <c r="H464" s="43"/>
      <c r="I464" s="43"/>
      <c r="J464" s="43"/>
      <c r="K464" s="43"/>
      <c r="L464" s="43"/>
      <c r="M464" s="43"/>
      <c r="N464" s="43"/>
      <c r="O464" s="43"/>
      <c r="P464" s="43"/>
      <c r="Q464" s="43"/>
      <c r="R464" s="43"/>
      <c r="S464" s="43"/>
      <c r="T464" s="65">
        <v>2196.64</v>
      </c>
      <c r="U464" s="65"/>
      <c r="V464" s="43"/>
      <c r="W464" s="65">
        <v>1985.07</v>
      </c>
      <c r="X464" s="65"/>
      <c r="Y464" s="43"/>
      <c r="Z464" s="43"/>
      <c r="AA464" s="43"/>
      <c r="AB464" s="43"/>
      <c r="AC464" s="66">
        <v>2.44</v>
      </c>
      <c r="AD464" s="66"/>
      <c r="AE464" s="43"/>
      <c r="AF464" s="43"/>
      <c r="AG464" s="43"/>
      <c r="AH464" s="43"/>
      <c r="AI464" s="43"/>
      <c r="AJ464" s="43"/>
      <c r="AK464" s="43"/>
      <c r="AL464" s="43"/>
      <c r="AM464" s="43"/>
      <c r="AN464" s="43"/>
      <c r="AO464" s="67">
        <v>0</v>
      </c>
      <c r="AP464" s="67"/>
      <c r="AQ464" s="43"/>
      <c r="AR464" s="43"/>
      <c r="AS464" s="43"/>
      <c r="AT464" s="66">
        <v>24.31</v>
      </c>
      <c r="AU464" s="66"/>
      <c r="AV464" s="43"/>
      <c r="AW464" s="66">
        <v>34.9</v>
      </c>
      <c r="AX464" s="43"/>
      <c r="AY464" s="43"/>
      <c r="AZ464" s="43"/>
      <c r="BA464" s="66">
        <v>1.7</v>
      </c>
      <c r="BB464" s="66"/>
      <c r="BC464" s="43"/>
      <c r="BD464" s="43" t="s">
        <v>14021</v>
      </c>
      <c r="BE464" s="43"/>
    </row>
    <row r="465" spans="1:57" x14ac:dyDescent="0.2">
      <c r="A465" s="119"/>
      <c r="B465" s="43">
        <v>1</v>
      </c>
      <c r="C465" s="43" t="s">
        <v>200</v>
      </c>
      <c r="D465" s="119"/>
      <c r="E465" s="43"/>
      <c r="F465" s="43"/>
      <c r="G465" s="43" t="s">
        <v>13910</v>
      </c>
      <c r="H465" s="43"/>
      <c r="I465" s="43"/>
      <c r="J465" s="43"/>
      <c r="K465" s="43"/>
      <c r="L465" s="43"/>
      <c r="M465" s="43"/>
      <c r="N465" s="43"/>
      <c r="O465" s="43"/>
      <c r="P465" s="43"/>
      <c r="Q465" s="43"/>
      <c r="R465" s="43"/>
      <c r="S465" s="43"/>
      <c r="T465" s="65">
        <v>2185.9699999999998</v>
      </c>
      <c r="U465" s="65"/>
      <c r="V465" s="43"/>
      <c r="W465" s="65">
        <v>1917.33</v>
      </c>
      <c r="X465" s="65"/>
      <c r="Y465" s="43"/>
      <c r="Z465" s="43"/>
      <c r="AA465" s="43"/>
      <c r="AB465" s="43"/>
      <c r="AC465" s="66">
        <v>3.01</v>
      </c>
      <c r="AD465" s="66"/>
      <c r="AE465" s="43"/>
      <c r="AF465" s="43"/>
      <c r="AG465" s="43"/>
      <c r="AH465" s="43"/>
      <c r="AI465" s="43"/>
      <c r="AJ465" s="43"/>
      <c r="AK465" s="43"/>
      <c r="AL465" s="43"/>
      <c r="AM465" s="43"/>
      <c r="AN465" s="43"/>
      <c r="AO465" s="67">
        <v>261.2</v>
      </c>
      <c r="AP465" s="67"/>
      <c r="AQ465" s="43"/>
      <c r="AR465" s="43"/>
      <c r="AS465" s="43"/>
      <c r="AT465" s="66">
        <v>25.04</v>
      </c>
      <c r="AU465" s="66"/>
      <c r="AV465" s="43"/>
      <c r="AW465" s="66">
        <v>34.9</v>
      </c>
      <c r="AX465" s="43"/>
      <c r="AY465" s="43"/>
      <c r="AZ465" s="43"/>
      <c r="BA465" s="66">
        <v>2.34</v>
      </c>
      <c r="BB465" s="66"/>
      <c r="BC465" s="43"/>
      <c r="BD465" s="43" t="s">
        <v>14021</v>
      </c>
      <c r="BE465" s="43"/>
    </row>
    <row r="466" spans="1:57" x14ac:dyDescent="0.2">
      <c r="A466" s="119"/>
      <c r="B466" s="43">
        <v>1</v>
      </c>
      <c r="C466" s="43" t="s">
        <v>200</v>
      </c>
      <c r="D466" s="119"/>
      <c r="E466" s="43"/>
      <c r="F466" s="43"/>
      <c r="G466" s="43" t="s">
        <v>13910</v>
      </c>
      <c r="H466" s="43"/>
      <c r="I466" s="43"/>
      <c r="J466" s="43"/>
      <c r="K466" s="43"/>
      <c r="L466" s="43"/>
      <c r="M466" s="43"/>
      <c r="N466" s="43"/>
      <c r="O466" s="43"/>
      <c r="P466" s="43"/>
      <c r="Q466" s="43"/>
      <c r="R466" s="43"/>
      <c r="S466" s="43"/>
      <c r="T466" s="65">
        <v>2274.4699999999998</v>
      </c>
      <c r="U466" s="65"/>
      <c r="V466" s="43"/>
      <c r="W466" s="65">
        <v>2030.46</v>
      </c>
      <c r="X466" s="65"/>
      <c r="Y466" s="43"/>
      <c r="Z466" s="43"/>
      <c r="AA466" s="43"/>
      <c r="AB466" s="43"/>
      <c r="AC466" s="66">
        <v>2.8</v>
      </c>
      <c r="AD466" s="66"/>
      <c r="AE466" s="43"/>
      <c r="AF466" s="43"/>
      <c r="AG466" s="43"/>
      <c r="AH466" s="43"/>
      <c r="AI466" s="43"/>
      <c r="AJ466" s="43"/>
      <c r="AK466" s="43"/>
      <c r="AL466" s="43"/>
      <c r="AM466" s="43"/>
      <c r="AN466" s="43"/>
      <c r="AO466" s="67">
        <v>0</v>
      </c>
      <c r="AP466" s="67"/>
      <c r="AQ466" s="43"/>
      <c r="AR466" s="43"/>
      <c r="AS466" s="43"/>
      <c r="AT466" s="66">
        <v>24.17</v>
      </c>
      <c r="AU466" s="66"/>
      <c r="AV466" s="43"/>
      <c r="AW466" s="66">
        <v>34.979999999999997</v>
      </c>
      <c r="AX466" s="43"/>
      <c r="AY466" s="43"/>
      <c r="AZ466" s="43"/>
      <c r="BA466" s="66">
        <v>1.56</v>
      </c>
      <c r="BB466" s="66"/>
      <c r="BC466" s="43"/>
      <c r="BD466" s="43" t="s">
        <v>14021</v>
      </c>
      <c r="BE466" s="43"/>
    </row>
    <row r="467" spans="1:57" x14ac:dyDescent="0.2">
      <c r="A467" s="119"/>
      <c r="B467" s="43">
        <v>1</v>
      </c>
      <c r="C467" s="43" t="s">
        <v>200</v>
      </c>
      <c r="D467" s="119"/>
      <c r="E467" s="43"/>
      <c r="F467" s="43"/>
      <c r="G467" s="43" t="s">
        <v>13910</v>
      </c>
      <c r="H467" s="43"/>
      <c r="I467" s="43"/>
      <c r="J467" s="43"/>
      <c r="K467" s="43"/>
      <c r="L467" s="43"/>
      <c r="M467" s="43"/>
      <c r="N467" s="43"/>
      <c r="O467" s="43"/>
      <c r="P467" s="43"/>
      <c r="Q467" s="43"/>
      <c r="R467" s="43"/>
      <c r="S467" s="43"/>
      <c r="T467" s="65">
        <v>2258.37</v>
      </c>
      <c r="U467" s="65"/>
      <c r="V467" s="43"/>
      <c r="W467" s="65">
        <v>1952.16</v>
      </c>
      <c r="X467" s="65"/>
      <c r="Y467" s="43"/>
      <c r="Z467" s="43"/>
      <c r="AA467" s="43"/>
      <c r="AB467" s="43"/>
      <c r="AC467" s="66">
        <v>3.42</v>
      </c>
      <c r="AD467" s="66"/>
      <c r="AE467" s="43"/>
      <c r="AF467" s="43"/>
      <c r="AG467" s="43"/>
      <c r="AH467" s="43"/>
      <c r="AI467" s="43"/>
      <c r="AJ467" s="43"/>
      <c r="AK467" s="43"/>
      <c r="AL467" s="43"/>
      <c r="AM467" s="43"/>
      <c r="AN467" s="43"/>
      <c r="AO467" s="67">
        <v>814</v>
      </c>
      <c r="AP467" s="67"/>
      <c r="AQ467" s="43"/>
      <c r="AR467" s="43"/>
      <c r="AS467" s="43"/>
      <c r="AT467" s="66">
        <v>24.71</v>
      </c>
      <c r="AU467" s="66"/>
      <c r="AV467" s="43"/>
      <c r="AW467" s="66">
        <v>34.96</v>
      </c>
      <c r="AX467" s="43"/>
      <c r="AY467" s="43"/>
      <c r="AZ467" s="43"/>
      <c r="BA467" s="66">
        <v>2.39</v>
      </c>
      <c r="BB467" s="66"/>
      <c r="BC467" s="43"/>
      <c r="BD467" s="43" t="s">
        <v>14021</v>
      </c>
      <c r="BE467" s="43"/>
    </row>
    <row r="468" spans="1:57" x14ac:dyDescent="0.2">
      <c r="A468" s="119"/>
      <c r="B468" s="43">
        <v>1</v>
      </c>
      <c r="C468" s="43" t="s">
        <v>200</v>
      </c>
      <c r="D468" s="119"/>
      <c r="E468" s="43"/>
      <c r="F468" s="43"/>
      <c r="G468" s="43" t="s">
        <v>13910</v>
      </c>
      <c r="H468" s="43"/>
      <c r="I468" s="43"/>
      <c r="J468" s="43"/>
      <c r="K468" s="43"/>
      <c r="L468" s="43"/>
      <c r="M468" s="43"/>
      <c r="N468" s="43"/>
      <c r="O468" s="43"/>
      <c r="P468" s="43"/>
      <c r="Q468" s="43"/>
      <c r="R468" s="43"/>
      <c r="S468" s="43"/>
      <c r="T468" s="65">
        <v>2259.3453119999999</v>
      </c>
      <c r="U468" s="65"/>
      <c r="V468" s="43"/>
      <c r="W468" s="65">
        <v>1920.516445</v>
      </c>
      <c r="X468" s="65"/>
      <c r="Y468" s="43"/>
      <c r="Z468" s="43"/>
      <c r="AA468" s="43"/>
      <c r="AB468" s="43"/>
      <c r="AC468" s="66">
        <v>3.77</v>
      </c>
      <c r="AD468" s="66"/>
      <c r="AE468" s="43"/>
      <c r="AF468" s="43"/>
      <c r="AG468" s="43"/>
      <c r="AH468" s="43"/>
      <c r="AI468" s="43"/>
      <c r="AJ468" s="43"/>
      <c r="AK468" s="43"/>
      <c r="AL468" s="43"/>
      <c r="AM468" s="43"/>
      <c r="AN468" s="43"/>
      <c r="AO468" s="67">
        <v>288.8</v>
      </c>
      <c r="AP468" s="67"/>
      <c r="AQ468" s="43"/>
      <c r="AR468" s="43"/>
      <c r="AS468" s="43"/>
      <c r="AT468" s="66">
        <v>25.1524</v>
      </c>
      <c r="AU468" s="66"/>
      <c r="AV468" s="43"/>
      <c r="AW468" s="66">
        <v>34.869</v>
      </c>
      <c r="AX468" s="43"/>
      <c r="AY468" s="43"/>
      <c r="AZ468" s="43"/>
      <c r="BA468" s="66">
        <v>4.8631807179999997</v>
      </c>
      <c r="BB468" s="66"/>
      <c r="BC468" s="43"/>
      <c r="BD468" s="43" t="s">
        <v>14021</v>
      </c>
      <c r="BE468" s="43"/>
    </row>
    <row r="469" spans="1:57" x14ac:dyDescent="0.2">
      <c r="A469" s="119"/>
      <c r="B469" s="43">
        <v>1</v>
      </c>
      <c r="C469" s="43" t="s">
        <v>200</v>
      </c>
      <c r="D469" s="119"/>
      <c r="E469" s="43"/>
      <c r="F469" s="43"/>
      <c r="G469" s="43" t="s">
        <v>13910</v>
      </c>
      <c r="H469" s="43"/>
      <c r="I469" s="43"/>
      <c r="J469" s="43"/>
      <c r="K469" s="43"/>
      <c r="L469" s="43"/>
      <c r="M469" s="43"/>
      <c r="N469" s="43"/>
      <c r="O469" s="43"/>
      <c r="P469" s="43"/>
      <c r="Q469" s="43"/>
      <c r="R469" s="43"/>
      <c r="S469" s="43"/>
      <c r="T469" s="65">
        <v>2251.9499999999998</v>
      </c>
      <c r="U469" s="65"/>
      <c r="V469" s="43"/>
      <c r="W469" s="65">
        <v>2013.63</v>
      </c>
      <c r="X469" s="65"/>
      <c r="Y469" s="43"/>
      <c r="Z469" s="43"/>
      <c r="AA469" s="43"/>
      <c r="AB469" s="43"/>
      <c r="AC469" s="66">
        <v>2.73</v>
      </c>
      <c r="AD469" s="66"/>
      <c r="AE469" s="43"/>
      <c r="AF469" s="43"/>
      <c r="AG469" s="43"/>
      <c r="AH469" s="43"/>
      <c r="AI469" s="43"/>
      <c r="AJ469" s="43"/>
      <c r="AK469" s="43"/>
      <c r="AL469" s="43"/>
      <c r="AM469" s="43"/>
      <c r="AN469" s="43"/>
      <c r="AO469" s="67">
        <v>17.38</v>
      </c>
      <c r="AP469" s="67"/>
      <c r="AQ469" s="43"/>
      <c r="AR469" s="43"/>
      <c r="AS469" s="43"/>
      <c r="AT469" s="66">
        <v>24.23</v>
      </c>
      <c r="AU469" s="66"/>
      <c r="AV469" s="43"/>
      <c r="AW469" s="66">
        <v>34.93</v>
      </c>
      <c r="AX469" s="43"/>
      <c r="AY469" s="43"/>
      <c r="AZ469" s="43"/>
      <c r="BA469" s="66">
        <v>0.34</v>
      </c>
      <c r="BB469" s="66"/>
      <c r="BC469" s="43"/>
      <c r="BD469" s="43" t="s">
        <v>14021</v>
      </c>
      <c r="BE469" s="43"/>
    </row>
    <row r="470" spans="1:57" x14ac:dyDescent="0.2">
      <c r="A470" s="119"/>
      <c r="B470" s="43">
        <v>1</v>
      </c>
      <c r="C470" s="43" t="s">
        <v>200</v>
      </c>
      <c r="D470" s="119"/>
      <c r="E470" s="43"/>
      <c r="F470" s="43"/>
      <c r="G470" s="43" t="s">
        <v>13910</v>
      </c>
      <c r="H470" s="43"/>
      <c r="I470" s="43"/>
      <c r="J470" s="43"/>
      <c r="K470" s="43"/>
      <c r="L470" s="43"/>
      <c r="M470" s="43"/>
      <c r="N470" s="43"/>
      <c r="O470" s="43"/>
      <c r="P470" s="43"/>
      <c r="Q470" s="43"/>
      <c r="R470" s="43"/>
      <c r="S470" s="43"/>
      <c r="T470" s="65">
        <v>2247.77</v>
      </c>
      <c r="U470" s="65"/>
      <c r="V470" s="43"/>
      <c r="W470" s="65">
        <v>1958</v>
      </c>
      <c r="X470" s="65"/>
      <c r="Y470" s="43"/>
      <c r="Z470" s="43"/>
      <c r="AA470" s="43"/>
      <c r="AB470" s="43"/>
      <c r="AC470" s="66">
        <v>3.25</v>
      </c>
      <c r="AD470" s="66"/>
      <c r="AE470" s="43"/>
      <c r="AF470" s="43"/>
      <c r="AG470" s="43"/>
      <c r="AH470" s="43"/>
      <c r="AI470" s="43"/>
      <c r="AJ470" s="43"/>
      <c r="AK470" s="43"/>
      <c r="AL470" s="43"/>
      <c r="AM470" s="43"/>
      <c r="AN470" s="43"/>
      <c r="AO470" s="67">
        <v>785</v>
      </c>
      <c r="AP470" s="67"/>
      <c r="AQ470" s="43"/>
      <c r="AR470" s="43"/>
      <c r="AS470" s="43"/>
      <c r="AT470" s="66">
        <v>24.57</v>
      </c>
      <c r="AU470" s="66"/>
      <c r="AV470" s="43"/>
      <c r="AW470" s="66">
        <v>34.93</v>
      </c>
      <c r="AX470" s="43"/>
      <c r="AY470" s="43"/>
      <c r="AZ470" s="43"/>
      <c r="BA470" s="66">
        <v>2.04</v>
      </c>
      <c r="BB470" s="66"/>
      <c r="BC470" s="43"/>
      <c r="BD470" s="43" t="s">
        <v>14021</v>
      </c>
      <c r="BE470" s="43"/>
    </row>
    <row r="471" spans="1:57" x14ac:dyDescent="0.2">
      <c r="A471" s="119"/>
      <c r="B471" s="43">
        <v>1</v>
      </c>
      <c r="C471" s="43" t="s">
        <v>200</v>
      </c>
      <c r="D471" s="119"/>
      <c r="E471" s="43"/>
      <c r="F471" s="43"/>
      <c r="G471" s="43" t="s">
        <v>13910</v>
      </c>
      <c r="H471" s="43"/>
      <c r="I471" s="43"/>
      <c r="J471" s="43"/>
      <c r="K471" s="43"/>
      <c r="L471" s="43"/>
      <c r="M471" s="43"/>
      <c r="N471" s="43"/>
      <c r="O471" s="43"/>
      <c r="P471" s="43"/>
      <c r="Q471" s="43"/>
      <c r="R471" s="43"/>
      <c r="S471" s="43"/>
      <c r="T471" s="65">
        <v>2241.0300000000002</v>
      </c>
      <c r="U471" s="65"/>
      <c r="V471" s="43"/>
      <c r="W471" s="65">
        <v>1936.08</v>
      </c>
      <c r="X471" s="65"/>
      <c r="Y471" s="43"/>
      <c r="Z471" s="43"/>
      <c r="AA471" s="43"/>
      <c r="AB471" s="43"/>
      <c r="AC471" s="66">
        <v>3.4</v>
      </c>
      <c r="AD471" s="66"/>
      <c r="AE471" s="43"/>
      <c r="AF471" s="43"/>
      <c r="AG471" s="43"/>
      <c r="AH471" s="43"/>
      <c r="AI471" s="43"/>
      <c r="AJ471" s="43"/>
      <c r="AK471" s="43"/>
      <c r="AL471" s="43"/>
      <c r="AM471" s="43"/>
      <c r="AN471" s="43"/>
      <c r="AO471" s="67">
        <v>300.2</v>
      </c>
      <c r="AP471" s="67"/>
      <c r="AQ471" s="43"/>
      <c r="AR471" s="43"/>
      <c r="AS471" s="43"/>
      <c r="AT471" s="66">
        <v>24.71</v>
      </c>
      <c r="AU471" s="66"/>
      <c r="AV471" s="43"/>
      <c r="AW471" s="66">
        <v>34.94</v>
      </c>
      <c r="AX471" s="43"/>
      <c r="AY471" s="43"/>
      <c r="AZ471" s="43"/>
      <c r="BA471" s="66">
        <v>2.85</v>
      </c>
      <c r="BB471" s="66"/>
      <c r="BC471" s="43"/>
      <c r="BD471" s="43" t="s">
        <v>14021</v>
      </c>
      <c r="BE471" s="43"/>
    </row>
    <row r="472" spans="1:57" x14ac:dyDescent="0.2">
      <c r="A472" s="119"/>
      <c r="B472" s="43">
        <v>1</v>
      </c>
      <c r="C472" s="43" t="s">
        <v>200</v>
      </c>
      <c r="D472" s="119"/>
      <c r="E472" s="43"/>
      <c r="F472" s="43"/>
      <c r="G472" s="43" t="s">
        <v>13910</v>
      </c>
      <c r="H472" s="43"/>
      <c r="I472" s="43"/>
      <c r="J472" s="43"/>
      <c r="K472" s="43"/>
      <c r="L472" s="43"/>
      <c r="M472" s="43"/>
      <c r="N472" s="43"/>
      <c r="O472" s="43"/>
      <c r="P472" s="43"/>
      <c r="Q472" s="43"/>
      <c r="R472" s="43"/>
      <c r="S472" s="43"/>
      <c r="T472" s="65">
        <v>2280.2600000000002</v>
      </c>
      <c r="U472" s="65"/>
      <c r="V472" s="43"/>
      <c r="W472" s="65">
        <v>2013.88</v>
      </c>
      <c r="X472" s="65"/>
      <c r="Y472" s="43"/>
      <c r="Z472" s="43"/>
      <c r="AA472" s="43"/>
      <c r="AB472" s="43"/>
      <c r="AC472" s="66">
        <v>3</v>
      </c>
      <c r="AD472" s="66"/>
      <c r="AE472" s="43"/>
      <c r="AF472" s="43"/>
      <c r="AG472" s="43"/>
      <c r="AH472" s="43"/>
      <c r="AI472" s="43"/>
      <c r="AJ472" s="43"/>
      <c r="AK472" s="43"/>
      <c r="AL472" s="43"/>
      <c r="AM472" s="43"/>
      <c r="AN472" s="43"/>
      <c r="AO472" s="67">
        <v>30.86</v>
      </c>
      <c r="AP472" s="67"/>
      <c r="AQ472" s="43"/>
      <c r="AR472" s="43"/>
      <c r="AS472" s="43"/>
      <c r="AT472" s="66">
        <v>23.09</v>
      </c>
      <c r="AU472" s="66"/>
      <c r="AV472" s="43"/>
      <c r="AW472" s="66">
        <v>35.03</v>
      </c>
      <c r="AX472" s="43"/>
      <c r="AY472" s="43"/>
      <c r="AZ472" s="43"/>
      <c r="BA472" s="66">
        <v>14.37</v>
      </c>
      <c r="BB472" s="66"/>
      <c r="BC472" s="43"/>
      <c r="BD472" s="43" t="s">
        <v>14021</v>
      </c>
      <c r="BE472" s="43"/>
    </row>
    <row r="473" spans="1:57" x14ac:dyDescent="0.2">
      <c r="A473" s="119"/>
      <c r="B473" s="43">
        <v>1</v>
      </c>
      <c r="C473" s="43" t="s">
        <v>200</v>
      </c>
      <c r="D473" s="119"/>
      <c r="E473" s="43"/>
      <c r="F473" s="43"/>
      <c r="G473" s="43" t="s">
        <v>13910</v>
      </c>
      <c r="H473" s="43"/>
      <c r="I473" s="43"/>
      <c r="J473" s="43"/>
      <c r="K473" s="43"/>
      <c r="L473" s="43"/>
      <c r="M473" s="43"/>
      <c r="N473" s="43"/>
      <c r="O473" s="43"/>
      <c r="P473" s="43"/>
      <c r="Q473" s="43"/>
      <c r="R473" s="43"/>
      <c r="S473" s="43"/>
      <c r="T473" s="65">
        <v>2277.9699999999998</v>
      </c>
      <c r="U473" s="65"/>
      <c r="V473" s="43"/>
      <c r="W473" s="65">
        <v>1987.48</v>
      </c>
      <c r="X473" s="65"/>
      <c r="Y473" s="43"/>
      <c r="Z473" s="43"/>
      <c r="AA473" s="43"/>
      <c r="AB473" s="43"/>
      <c r="AC473" s="66">
        <v>3.25</v>
      </c>
      <c r="AD473" s="66"/>
      <c r="AE473" s="43"/>
      <c r="AF473" s="43"/>
      <c r="AG473" s="43"/>
      <c r="AH473" s="43"/>
      <c r="AI473" s="43"/>
      <c r="AJ473" s="43"/>
      <c r="AK473" s="43"/>
      <c r="AL473" s="43"/>
      <c r="AM473" s="43"/>
      <c r="AN473" s="43"/>
      <c r="AO473" s="67">
        <v>969</v>
      </c>
      <c r="AP473" s="67"/>
      <c r="AQ473" s="43"/>
      <c r="AR473" s="43"/>
      <c r="AS473" s="43"/>
      <c r="AT473" s="66">
        <v>23.63</v>
      </c>
      <c r="AU473" s="66"/>
      <c r="AV473" s="43"/>
      <c r="AW473" s="66">
        <v>35</v>
      </c>
      <c r="AX473" s="43"/>
      <c r="AY473" s="43"/>
      <c r="AZ473" s="43"/>
      <c r="BA473" s="66">
        <v>13.29</v>
      </c>
      <c r="BB473" s="66"/>
      <c r="BC473" s="43"/>
      <c r="BD473" s="43" t="s">
        <v>14021</v>
      </c>
      <c r="BE473" s="43"/>
    </row>
    <row r="474" spans="1:57" x14ac:dyDescent="0.2">
      <c r="A474" s="119"/>
      <c r="B474" s="43">
        <v>1</v>
      </c>
      <c r="C474" s="43" t="s">
        <v>200</v>
      </c>
      <c r="D474" s="119"/>
      <c r="E474" s="43"/>
      <c r="F474" s="43"/>
      <c r="G474" s="43" t="s">
        <v>13910</v>
      </c>
      <c r="H474" s="43"/>
      <c r="I474" s="43"/>
      <c r="J474" s="43"/>
      <c r="K474" s="43"/>
      <c r="L474" s="43"/>
      <c r="M474" s="43"/>
      <c r="N474" s="43"/>
      <c r="O474" s="43"/>
      <c r="P474" s="43"/>
      <c r="Q474" s="43"/>
      <c r="R474" s="43"/>
      <c r="S474" s="43"/>
      <c r="T474" s="65">
        <v>2277.35</v>
      </c>
      <c r="U474" s="65"/>
      <c r="V474" s="43"/>
      <c r="W474" s="65">
        <v>1987.13</v>
      </c>
      <c r="X474" s="65"/>
      <c r="Y474" s="43"/>
      <c r="Z474" s="43"/>
      <c r="AA474" s="43"/>
      <c r="AB474" s="43"/>
      <c r="AC474" s="66">
        <v>3.25</v>
      </c>
      <c r="AD474" s="66"/>
      <c r="AE474" s="43"/>
      <c r="AF474" s="43"/>
      <c r="AG474" s="43"/>
      <c r="AH474" s="43"/>
      <c r="AI474" s="43"/>
      <c r="AJ474" s="43"/>
      <c r="AK474" s="43"/>
      <c r="AL474" s="43"/>
      <c r="AM474" s="43"/>
      <c r="AN474" s="43"/>
      <c r="AO474" s="67">
        <v>144.9</v>
      </c>
      <c r="AP474" s="67"/>
      <c r="AQ474" s="43"/>
      <c r="AR474" s="43"/>
      <c r="AS474" s="43"/>
      <c r="AT474" s="66">
        <v>23.47</v>
      </c>
      <c r="AU474" s="66"/>
      <c r="AV474" s="43"/>
      <c r="AW474" s="66">
        <v>35.01</v>
      </c>
      <c r="AX474" s="43"/>
      <c r="AY474" s="43"/>
      <c r="AZ474" s="43"/>
      <c r="BA474" s="66">
        <v>21.77</v>
      </c>
      <c r="BB474" s="66"/>
      <c r="BC474" s="43"/>
      <c r="BD474" s="43" t="s">
        <v>14021</v>
      </c>
      <c r="BE474" s="43"/>
    </row>
    <row r="475" spans="1:57" x14ac:dyDescent="0.2">
      <c r="A475" s="119"/>
      <c r="B475" s="43">
        <v>1</v>
      </c>
      <c r="C475" s="43" t="s">
        <v>200</v>
      </c>
      <c r="D475" s="119"/>
      <c r="E475" s="43"/>
      <c r="F475" s="43"/>
      <c r="G475" s="43" t="s">
        <v>13910</v>
      </c>
      <c r="H475" s="43"/>
      <c r="I475" s="43"/>
      <c r="J475" s="43"/>
      <c r="K475" s="43"/>
      <c r="L475" s="43"/>
      <c r="M475" s="43"/>
      <c r="N475" s="43"/>
      <c r="O475" s="43"/>
      <c r="P475" s="43"/>
      <c r="Q475" s="43"/>
      <c r="R475" s="43"/>
      <c r="S475" s="43"/>
      <c r="T475" s="65">
        <v>2294.92</v>
      </c>
      <c r="U475" s="65"/>
      <c r="V475" s="43"/>
      <c r="W475" s="65">
        <v>2012.32</v>
      </c>
      <c r="X475" s="65"/>
      <c r="Y475" s="43"/>
      <c r="Z475" s="43"/>
      <c r="AA475" s="43"/>
      <c r="AB475" s="43"/>
      <c r="AC475" s="66">
        <v>3.19</v>
      </c>
      <c r="AD475" s="66"/>
      <c r="AE475" s="43"/>
      <c r="AF475" s="43"/>
      <c r="AG475" s="43"/>
      <c r="AH475" s="43"/>
      <c r="AI475" s="43"/>
      <c r="AJ475" s="43"/>
      <c r="AK475" s="43"/>
      <c r="AL475" s="43"/>
      <c r="AM475" s="43"/>
      <c r="AN475" s="43"/>
      <c r="AO475" s="67">
        <v>29.1</v>
      </c>
      <c r="AP475" s="67"/>
      <c r="AQ475" s="43"/>
      <c r="AR475" s="43"/>
      <c r="AS475" s="43"/>
      <c r="AT475" s="66">
        <v>23.71</v>
      </c>
      <c r="AU475" s="66"/>
      <c r="AV475" s="43"/>
      <c r="AW475" s="66">
        <v>34.979999999999997</v>
      </c>
      <c r="AX475" s="43"/>
      <c r="AY475" s="43"/>
      <c r="AZ475" s="43"/>
      <c r="BA475" s="66">
        <v>3.15</v>
      </c>
      <c r="BB475" s="66"/>
      <c r="BC475" s="43"/>
      <c r="BD475" s="43" t="s">
        <v>14021</v>
      </c>
      <c r="BE475" s="43"/>
    </row>
    <row r="476" spans="1:57" x14ac:dyDescent="0.2">
      <c r="A476" s="119"/>
      <c r="B476" s="43">
        <v>1</v>
      </c>
      <c r="C476" s="43" t="s">
        <v>200</v>
      </c>
      <c r="D476" s="119"/>
      <c r="E476" s="43"/>
      <c r="F476" s="43"/>
      <c r="G476" s="43" t="s">
        <v>13910</v>
      </c>
      <c r="H476" s="43"/>
      <c r="I476" s="43"/>
      <c r="J476" s="43"/>
      <c r="K476" s="43"/>
      <c r="L476" s="43"/>
      <c r="M476" s="43"/>
      <c r="N476" s="43"/>
      <c r="O476" s="43"/>
      <c r="P476" s="43"/>
      <c r="Q476" s="43"/>
      <c r="R476" s="43"/>
      <c r="S476" s="43"/>
      <c r="T476" s="65">
        <v>2269.41</v>
      </c>
      <c r="U476" s="65"/>
      <c r="V476" s="43"/>
      <c r="W476" s="65">
        <v>1976.44</v>
      </c>
      <c r="X476" s="65"/>
      <c r="Y476" s="43"/>
      <c r="Z476" s="43"/>
      <c r="AA476" s="43"/>
      <c r="AB476" s="43"/>
      <c r="AC476" s="66">
        <v>3.28</v>
      </c>
      <c r="AD476" s="66"/>
      <c r="AE476" s="43"/>
      <c r="AF476" s="43"/>
      <c r="AG476" s="43"/>
      <c r="AH476" s="43"/>
      <c r="AI476" s="43"/>
      <c r="AJ476" s="43"/>
      <c r="AK476" s="43"/>
      <c r="AL476" s="43"/>
      <c r="AM476" s="43"/>
      <c r="AN476" s="43"/>
      <c r="AO476" s="67">
        <v>460</v>
      </c>
      <c r="AP476" s="67"/>
      <c r="AQ476" s="43"/>
      <c r="AR476" s="43"/>
      <c r="AS476" s="43"/>
      <c r="AT476" s="66">
        <v>23.7</v>
      </c>
      <c r="AU476" s="66"/>
      <c r="AV476" s="43"/>
      <c r="AW476" s="66">
        <v>34.979999999999997</v>
      </c>
      <c r="AX476" s="43"/>
      <c r="AY476" s="43"/>
      <c r="AZ476" s="43"/>
      <c r="BA476" s="66">
        <v>24.62</v>
      </c>
      <c r="BB476" s="66"/>
      <c r="BC476" s="43"/>
      <c r="BD476" s="43" t="s">
        <v>14021</v>
      </c>
      <c r="BE476" s="43"/>
    </row>
    <row r="477" spans="1:57" x14ac:dyDescent="0.2">
      <c r="A477" s="119"/>
      <c r="B477" s="43">
        <v>1</v>
      </c>
      <c r="C477" s="43" t="s">
        <v>200</v>
      </c>
      <c r="D477" s="119"/>
      <c r="E477" s="43"/>
      <c r="F477" s="43"/>
      <c r="G477" s="43" t="s">
        <v>13910</v>
      </c>
      <c r="H477" s="43"/>
      <c r="I477" s="43"/>
      <c r="J477" s="43"/>
      <c r="K477" s="43"/>
      <c r="L477" s="43"/>
      <c r="M477" s="43"/>
      <c r="N477" s="43"/>
      <c r="O477" s="43"/>
      <c r="P477" s="43"/>
      <c r="Q477" s="43"/>
      <c r="R477" s="43"/>
      <c r="S477" s="43"/>
      <c r="T477" s="65">
        <v>2274.79</v>
      </c>
      <c r="U477" s="65"/>
      <c r="V477" s="43"/>
      <c r="W477" s="65">
        <v>1969.89</v>
      </c>
      <c r="X477" s="65"/>
      <c r="Y477" s="43"/>
      <c r="Z477" s="43"/>
      <c r="AA477" s="43"/>
      <c r="AB477" s="43"/>
      <c r="AC477" s="66">
        <v>3.4</v>
      </c>
      <c r="AD477" s="66"/>
      <c r="AE477" s="43"/>
      <c r="AF477" s="43"/>
      <c r="AG477" s="43"/>
      <c r="AH477" s="43"/>
      <c r="AI477" s="43"/>
      <c r="AJ477" s="43"/>
      <c r="AK477" s="43"/>
      <c r="AL477" s="43"/>
      <c r="AM477" s="43"/>
      <c r="AN477" s="43"/>
      <c r="AO477" s="67">
        <v>149.4</v>
      </c>
      <c r="AP477" s="67"/>
      <c r="AQ477" s="43"/>
      <c r="AR477" s="43"/>
      <c r="AS477" s="43"/>
      <c r="AT477" s="66">
        <v>23.77</v>
      </c>
      <c r="AU477" s="66"/>
      <c r="AV477" s="43"/>
      <c r="AW477" s="66">
        <v>34.97</v>
      </c>
      <c r="AX477" s="43"/>
      <c r="AY477" s="43"/>
      <c r="AZ477" s="43"/>
      <c r="BA477" s="66">
        <v>13.64</v>
      </c>
      <c r="BB477" s="66"/>
      <c r="BC477" s="43"/>
      <c r="BD477" s="43" t="s">
        <v>14021</v>
      </c>
      <c r="BE477" s="43"/>
    </row>
    <row r="478" spans="1:57" x14ac:dyDescent="0.2">
      <c r="A478" s="119"/>
      <c r="B478" s="43">
        <v>1</v>
      </c>
      <c r="C478" s="43" t="s">
        <v>200</v>
      </c>
      <c r="D478" s="119"/>
      <c r="E478" s="43"/>
      <c r="F478" s="43"/>
      <c r="G478" s="43" t="s">
        <v>13910</v>
      </c>
      <c r="H478" s="43"/>
      <c r="I478" s="43"/>
      <c r="J478" s="43"/>
      <c r="K478" s="43"/>
      <c r="L478" s="43"/>
      <c r="M478" s="43"/>
      <c r="N478" s="43"/>
      <c r="O478" s="43"/>
      <c r="P478" s="43"/>
      <c r="Q478" s="43"/>
      <c r="R478" s="43"/>
      <c r="S478" s="43"/>
      <c r="T478" s="65">
        <v>2292.37</v>
      </c>
      <c r="U478" s="65"/>
      <c r="V478" s="43"/>
      <c r="W478" s="65">
        <v>2016.06</v>
      </c>
      <c r="X478" s="65"/>
      <c r="Y478" s="43"/>
      <c r="Z478" s="43"/>
      <c r="AA478" s="43"/>
      <c r="AB478" s="43"/>
      <c r="AC478" s="66">
        <v>3.12</v>
      </c>
      <c r="AD478" s="66"/>
      <c r="AE478" s="43"/>
      <c r="AF478" s="43"/>
      <c r="AG478" s="43"/>
      <c r="AH478" s="43"/>
      <c r="AI478" s="43"/>
      <c r="AJ478" s="43"/>
      <c r="AK478" s="43"/>
      <c r="AL478" s="43"/>
      <c r="AM478" s="43"/>
      <c r="AN478" s="43"/>
      <c r="AO478" s="67">
        <v>0</v>
      </c>
      <c r="AP478" s="67"/>
      <c r="AQ478" s="43"/>
      <c r="AR478" s="43"/>
      <c r="AS478" s="43"/>
      <c r="AT478" s="66">
        <v>23.56</v>
      </c>
      <c r="AU478" s="66"/>
      <c r="AV478" s="43"/>
      <c r="AW478" s="66">
        <v>34.99</v>
      </c>
      <c r="AX478" s="43"/>
      <c r="AY478" s="43"/>
      <c r="AZ478" s="43"/>
      <c r="BA478" s="66">
        <v>2.74</v>
      </c>
      <c r="BB478" s="66"/>
      <c r="BC478" s="43"/>
      <c r="BD478" s="43" t="s">
        <v>14021</v>
      </c>
      <c r="BE478" s="43"/>
    </row>
    <row r="479" spans="1:57" x14ac:dyDescent="0.2">
      <c r="A479" s="119"/>
      <c r="B479" s="43">
        <v>1</v>
      </c>
      <c r="C479" s="43" t="s">
        <v>200</v>
      </c>
      <c r="D479" s="119"/>
      <c r="E479" s="43"/>
      <c r="F479" s="43"/>
      <c r="G479" s="43" t="s">
        <v>13910</v>
      </c>
      <c r="H479" s="43"/>
      <c r="I479" s="43"/>
      <c r="J479" s="43"/>
      <c r="K479" s="43"/>
      <c r="L479" s="43"/>
      <c r="M479" s="43"/>
      <c r="N479" s="43"/>
      <c r="O479" s="43"/>
      <c r="P479" s="43"/>
      <c r="Q479" s="43"/>
      <c r="R479" s="43"/>
      <c r="S479" s="43"/>
      <c r="T479" s="65">
        <v>2294.7600000000002</v>
      </c>
      <c r="U479" s="65"/>
      <c r="V479" s="43"/>
      <c r="W479" s="65">
        <v>2011.84</v>
      </c>
      <c r="X479" s="65"/>
      <c r="Y479" s="43"/>
      <c r="Z479" s="43"/>
      <c r="AA479" s="43"/>
      <c r="AB479" s="43"/>
      <c r="AC479" s="66">
        <v>3.19</v>
      </c>
      <c r="AD479" s="66"/>
      <c r="AE479" s="43"/>
      <c r="AF479" s="43"/>
      <c r="AG479" s="43"/>
      <c r="AH479" s="43"/>
      <c r="AI479" s="43"/>
      <c r="AJ479" s="43"/>
      <c r="AK479" s="43"/>
      <c r="AL479" s="43"/>
      <c r="AM479" s="43"/>
      <c r="AN479" s="43"/>
      <c r="AO479" s="67">
        <v>56.47</v>
      </c>
      <c r="AP479" s="67"/>
      <c r="AQ479" s="43"/>
      <c r="AR479" s="43"/>
      <c r="AS479" s="43"/>
      <c r="AT479" s="66">
        <v>23.78</v>
      </c>
      <c r="AU479" s="66"/>
      <c r="AV479" s="43"/>
      <c r="AW479" s="66">
        <v>34.97</v>
      </c>
      <c r="AX479" s="43"/>
      <c r="AY479" s="43"/>
      <c r="AZ479" s="43"/>
      <c r="BA479" s="66">
        <v>3.69</v>
      </c>
      <c r="BB479" s="66"/>
      <c r="BC479" s="43"/>
      <c r="BD479" s="43" t="s">
        <v>14021</v>
      </c>
      <c r="BE479" s="43"/>
    </row>
    <row r="480" spans="1:57" x14ac:dyDescent="0.2">
      <c r="A480" s="119"/>
      <c r="B480" s="43">
        <v>1</v>
      </c>
      <c r="C480" s="43" t="s">
        <v>200</v>
      </c>
      <c r="D480" s="119"/>
      <c r="E480" s="43"/>
      <c r="F480" s="43"/>
      <c r="G480" s="43" t="s">
        <v>13910</v>
      </c>
      <c r="H480" s="43"/>
      <c r="I480" s="43"/>
      <c r="J480" s="43"/>
      <c r="K480" s="43"/>
      <c r="L480" s="43"/>
      <c r="M480" s="43"/>
      <c r="N480" s="43"/>
      <c r="O480" s="43"/>
      <c r="P480" s="43"/>
      <c r="Q480" s="43"/>
      <c r="R480" s="43"/>
      <c r="S480" s="43"/>
      <c r="T480" s="65">
        <v>2280.4299999999998</v>
      </c>
      <c r="U480" s="65"/>
      <c r="V480" s="43"/>
      <c r="W480" s="65">
        <v>1965.82</v>
      </c>
      <c r="X480" s="65"/>
      <c r="Y480" s="43"/>
      <c r="Z480" s="43"/>
      <c r="AA480" s="43"/>
      <c r="AB480" s="43"/>
      <c r="AC480" s="66">
        <v>3.51</v>
      </c>
      <c r="AD480" s="66"/>
      <c r="AE480" s="43"/>
      <c r="AF480" s="43"/>
      <c r="AG480" s="43"/>
      <c r="AH480" s="43"/>
      <c r="AI480" s="43"/>
      <c r="AJ480" s="43"/>
      <c r="AK480" s="43"/>
      <c r="AL480" s="43"/>
      <c r="AM480" s="43"/>
      <c r="AN480" s="43"/>
      <c r="AO480" s="67">
        <v>1266</v>
      </c>
      <c r="AP480" s="67"/>
      <c r="AQ480" s="43"/>
      <c r="AR480" s="43"/>
      <c r="AS480" s="43"/>
      <c r="AT480" s="66">
        <v>24.09</v>
      </c>
      <c r="AU480" s="66"/>
      <c r="AV480" s="43"/>
      <c r="AW480" s="66">
        <v>34.99</v>
      </c>
      <c r="AX480" s="43"/>
      <c r="AY480" s="43"/>
      <c r="AZ480" s="43"/>
      <c r="BA480" s="66">
        <v>10.17</v>
      </c>
      <c r="BB480" s="66"/>
      <c r="BC480" s="43"/>
      <c r="BD480" s="43" t="s">
        <v>14021</v>
      </c>
      <c r="BE480" s="43"/>
    </row>
    <row r="481" spans="1:57" x14ac:dyDescent="0.2">
      <c r="A481" s="119"/>
      <c r="B481" s="43">
        <v>1</v>
      </c>
      <c r="C481" s="43" t="s">
        <v>200</v>
      </c>
      <c r="D481" s="119"/>
      <c r="E481" s="43"/>
      <c r="F481" s="43"/>
      <c r="G481" s="43" t="s">
        <v>13910</v>
      </c>
      <c r="H481" s="43"/>
      <c r="I481" s="43"/>
      <c r="J481" s="43"/>
      <c r="K481" s="43"/>
      <c r="L481" s="43"/>
      <c r="M481" s="43"/>
      <c r="N481" s="43"/>
      <c r="O481" s="43"/>
      <c r="P481" s="43"/>
      <c r="Q481" s="43"/>
      <c r="R481" s="43"/>
      <c r="S481" s="43"/>
      <c r="T481" s="65">
        <v>2271.37</v>
      </c>
      <c r="U481" s="65"/>
      <c r="V481" s="43"/>
      <c r="W481" s="65">
        <v>1945.22</v>
      </c>
      <c r="X481" s="65"/>
      <c r="Y481" s="43"/>
      <c r="Z481" s="43"/>
      <c r="AA481" s="43"/>
      <c r="AB481" s="43"/>
      <c r="AC481" s="66">
        <v>3.63</v>
      </c>
      <c r="AD481" s="66"/>
      <c r="AE481" s="43"/>
      <c r="AF481" s="43"/>
      <c r="AG481" s="43"/>
      <c r="AH481" s="43"/>
      <c r="AI481" s="43"/>
      <c r="AJ481" s="43"/>
      <c r="AK481" s="43"/>
      <c r="AL481" s="43"/>
      <c r="AM481" s="43"/>
      <c r="AN481" s="43"/>
      <c r="AO481" s="67">
        <v>570.79999999999995</v>
      </c>
      <c r="AP481" s="67"/>
      <c r="AQ481" s="43"/>
      <c r="AR481" s="43"/>
      <c r="AS481" s="43"/>
      <c r="AT481" s="66">
        <v>24.21</v>
      </c>
      <c r="AU481" s="66"/>
      <c r="AV481" s="43"/>
      <c r="AW481" s="66">
        <v>34.96</v>
      </c>
      <c r="AX481" s="43"/>
      <c r="AY481" s="43"/>
      <c r="AZ481" s="43"/>
      <c r="BA481" s="66">
        <v>7.07</v>
      </c>
      <c r="BB481" s="66"/>
      <c r="BC481" s="43"/>
      <c r="BD481" s="43" t="s">
        <v>14021</v>
      </c>
      <c r="BE481" s="43"/>
    </row>
    <row r="482" spans="1:57" x14ac:dyDescent="0.2">
      <c r="A482" s="119"/>
      <c r="B482" s="43">
        <v>1</v>
      </c>
      <c r="C482" s="43" t="s">
        <v>200</v>
      </c>
      <c r="D482" s="119"/>
      <c r="E482" s="43"/>
      <c r="F482" s="43"/>
      <c r="G482" s="43" t="s">
        <v>13910</v>
      </c>
      <c r="H482" s="43"/>
      <c r="I482" s="43"/>
      <c r="J482" s="43"/>
      <c r="K482" s="43"/>
      <c r="L482" s="43"/>
      <c r="M482" s="43"/>
      <c r="N482" s="43"/>
      <c r="O482" s="43"/>
      <c r="P482" s="43"/>
      <c r="Q482" s="43"/>
      <c r="R482" s="43"/>
      <c r="S482" s="43"/>
      <c r="T482" s="65">
        <v>2258.0100000000002</v>
      </c>
      <c r="U482" s="65"/>
      <c r="V482" s="43"/>
      <c r="W482" s="65">
        <v>2045.63</v>
      </c>
      <c r="X482" s="65"/>
      <c r="Y482" s="43"/>
      <c r="Z482" s="43"/>
      <c r="AA482" s="43"/>
      <c r="AB482" s="43"/>
      <c r="AC482" s="66">
        <v>2.4700000000000002</v>
      </c>
      <c r="AD482" s="66"/>
      <c r="AE482" s="43"/>
      <c r="AF482" s="43"/>
      <c r="AG482" s="43"/>
      <c r="AH482" s="43"/>
      <c r="AI482" s="43"/>
      <c r="AJ482" s="43"/>
      <c r="AK482" s="43"/>
      <c r="AL482" s="43"/>
      <c r="AM482" s="43"/>
      <c r="AN482" s="43"/>
      <c r="AO482" s="67">
        <v>69.2</v>
      </c>
      <c r="AP482" s="67"/>
      <c r="AQ482" s="43"/>
      <c r="AR482" s="43"/>
      <c r="AS482" s="43"/>
      <c r="AT482" s="66">
        <v>23.87</v>
      </c>
      <c r="AU482" s="66"/>
      <c r="AV482" s="43"/>
      <c r="AW482" s="66">
        <v>35.01</v>
      </c>
      <c r="AX482" s="43"/>
      <c r="AY482" s="43"/>
      <c r="AZ482" s="43"/>
      <c r="BA482" s="66">
        <v>3.14</v>
      </c>
      <c r="BB482" s="66"/>
      <c r="BC482" s="43"/>
      <c r="BD482" s="43" t="s">
        <v>14021</v>
      </c>
      <c r="BE482" s="43"/>
    </row>
    <row r="483" spans="1:57" x14ac:dyDescent="0.2">
      <c r="A483" s="119"/>
      <c r="B483" s="43">
        <v>1</v>
      </c>
      <c r="C483" s="43" t="s">
        <v>200</v>
      </c>
      <c r="D483" s="119"/>
      <c r="E483" s="43"/>
      <c r="F483" s="43"/>
      <c r="G483" s="43" t="s">
        <v>13910</v>
      </c>
      <c r="H483" s="43"/>
      <c r="I483" s="43"/>
      <c r="J483" s="43"/>
      <c r="K483" s="43"/>
      <c r="L483" s="43"/>
      <c r="M483" s="43"/>
      <c r="N483" s="43"/>
      <c r="O483" s="43"/>
      <c r="P483" s="43"/>
      <c r="Q483" s="43"/>
      <c r="R483" s="43"/>
      <c r="S483" s="43"/>
      <c r="T483" s="65">
        <v>2252.606781</v>
      </c>
      <c r="U483" s="65"/>
      <c r="V483" s="43"/>
      <c r="W483" s="65">
        <v>1967.443479</v>
      </c>
      <c r="X483" s="65"/>
      <c r="Y483" s="43"/>
      <c r="Z483" s="43"/>
      <c r="AA483" s="43"/>
      <c r="AB483" s="43"/>
      <c r="AC483" s="66">
        <v>3.2</v>
      </c>
      <c r="AD483" s="66"/>
      <c r="AE483" s="43"/>
      <c r="AF483" s="43"/>
      <c r="AG483" s="43"/>
      <c r="AH483" s="43"/>
      <c r="AI483" s="43"/>
      <c r="AJ483" s="43"/>
      <c r="AK483" s="43"/>
      <c r="AL483" s="43"/>
      <c r="AM483" s="43"/>
      <c r="AN483" s="43"/>
      <c r="AO483" s="67">
        <v>814</v>
      </c>
      <c r="AP483" s="67"/>
      <c r="AQ483" s="43"/>
      <c r="AR483" s="43"/>
      <c r="AS483" s="43"/>
      <c r="AT483" s="66">
        <v>24.391783329999999</v>
      </c>
      <c r="AU483" s="66"/>
      <c r="AV483" s="43"/>
      <c r="AW483" s="66">
        <v>35.011233330000003</v>
      </c>
      <c r="AX483" s="43"/>
      <c r="AY483" s="43"/>
      <c r="AZ483" s="43"/>
      <c r="BA483" s="66">
        <v>2.4287829589999999</v>
      </c>
      <c r="BB483" s="66"/>
      <c r="BC483" s="43"/>
      <c r="BD483" s="43" t="s">
        <v>14021</v>
      </c>
      <c r="BE483" s="43"/>
    </row>
    <row r="484" spans="1:57" x14ac:dyDescent="0.2">
      <c r="A484" s="119"/>
      <c r="B484" s="43">
        <v>1</v>
      </c>
      <c r="C484" s="43" t="s">
        <v>200</v>
      </c>
      <c r="D484" s="119"/>
      <c r="E484" s="43"/>
      <c r="F484" s="43"/>
      <c r="G484" s="43" t="s">
        <v>13910</v>
      </c>
      <c r="H484" s="43"/>
      <c r="I484" s="43"/>
      <c r="J484" s="43"/>
      <c r="K484" s="43"/>
      <c r="L484" s="43"/>
      <c r="M484" s="43"/>
      <c r="N484" s="43"/>
      <c r="O484" s="43"/>
      <c r="P484" s="43"/>
      <c r="Q484" s="43"/>
      <c r="R484" s="43"/>
      <c r="S484" s="43"/>
      <c r="T484" s="65">
        <v>2254.5100000000002</v>
      </c>
      <c r="U484" s="65"/>
      <c r="V484" s="43"/>
      <c r="W484" s="65">
        <v>1916.76</v>
      </c>
      <c r="X484" s="65"/>
      <c r="Y484" s="43"/>
      <c r="Z484" s="43"/>
      <c r="AA484" s="43"/>
      <c r="AB484" s="43"/>
      <c r="AC484" s="66">
        <v>3.74</v>
      </c>
      <c r="AD484" s="66"/>
      <c r="AE484" s="43"/>
      <c r="AF484" s="43"/>
      <c r="AG484" s="43"/>
      <c r="AH484" s="43"/>
      <c r="AI484" s="43"/>
      <c r="AJ484" s="43"/>
      <c r="AK484" s="43"/>
      <c r="AL484" s="43"/>
      <c r="AM484" s="43"/>
      <c r="AN484" s="43"/>
      <c r="AO484" s="67">
        <v>234.9</v>
      </c>
      <c r="AP484" s="67"/>
      <c r="AQ484" s="43"/>
      <c r="AR484" s="43"/>
      <c r="AS484" s="43"/>
      <c r="AT484" s="66">
        <v>24.96</v>
      </c>
      <c r="AU484" s="66"/>
      <c r="AV484" s="43"/>
      <c r="AW484" s="66">
        <v>35.01</v>
      </c>
      <c r="AX484" s="43"/>
      <c r="AY484" s="43"/>
      <c r="AZ484" s="43"/>
      <c r="BA484" s="66">
        <v>1.95</v>
      </c>
      <c r="BB484" s="66"/>
      <c r="BC484" s="43"/>
      <c r="BD484" s="43" t="s">
        <v>14021</v>
      </c>
      <c r="BE484" s="43"/>
    </row>
    <row r="485" spans="1:57" x14ac:dyDescent="0.2">
      <c r="A485" s="119"/>
      <c r="B485" s="43">
        <v>1</v>
      </c>
      <c r="C485" s="43" t="s">
        <v>200</v>
      </c>
      <c r="D485" s="119"/>
      <c r="E485" s="43"/>
      <c r="F485" s="43"/>
      <c r="G485" s="43" t="s">
        <v>13910</v>
      </c>
      <c r="H485" s="43"/>
      <c r="I485" s="43"/>
      <c r="J485" s="43"/>
      <c r="K485" s="43"/>
      <c r="L485" s="43"/>
      <c r="M485" s="43"/>
      <c r="N485" s="43"/>
      <c r="O485" s="43"/>
      <c r="P485" s="43"/>
      <c r="Q485" s="43"/>
      <c r="R485" s="43"/>
      <c r="S485" s="43"/>
      <c r="T485" s="65">
        <v>2281.59</v>
      </c>
      <c r="U485" s="65"/>
      <c r="V485" s="43"/>
      <c r="W485" s="65">
        <v>2058.94</v>
      </c>
      <c r="X485" s="65"/>
      <c r="Y485" s="43"/>
      <c r="Z485" s="43"/>
      <c r="AA485" s="43"/>
      <c r="AB485" s="43"/>
      <c r="AC485" s="66">
        <v>2.58</v>
      </c>
      <c r="AD485" s="66"/>
      <c r="AE485" s="43"/>
      <c r="AF485" s="43"/>
      <c r="AG485" s="43"/>
      <c r="AH485" s="43"/>
      <c r="AI485" s="43"/>
      <c r="AJ485" s="43"/>
      <c r="AK485" s="43"/>
      <c r="AL485" s="43"/>
      <c r="AM485" s="43"/>
      <c r="AN485" s="43"/>
      <c r="AO485" s="67">
        <v>17.38</v>
      </c>
      <c r="AP485" s="67"/>
      <c r="AQ485" s="43"/>
      <c r="AR485" s="43"/>
      <c r="AS485" s="43"/>
      <c r="AT485" s="66">
        <v>23.75</v>
      </c>
      <c r="AU485" s="66"/>
      <c r="AV485" s="43"/>
      <c r="AW485" s="66">
        <v>35.01</v>
      </c>
      <c r="AX485" s="43"/>
      <c r="AY485" s="43"/>
      <c r="AZ485" s="43"/>
      <c r="BA485" s="66">
        <v>-1.45</v>
      </c>
      <c r="BB485" s="66"/>
      <c r="BC485" s="43"/>
      <c r="BD485" s="43" t="s">
        <v>14021</v>
      </c>
      <c r="BE485" s="43"/>
    </row>
    <row r="486" spans="1:57" x14ac:dyDescent="0.2">
      <c r="A486" s="119"/>
      <c r="B486" s="43">
        <v>1</v>
      </c>
      <c r="C486" s="43" t="s">
        <v>200</v>
      </c>
      <c r="D486" s="119"/>
      <c r="E486" s="43"/>
      <c r="F486" s="43"/>
      <c r="G486" s="43" t="s">
        <v>13910</v>
      </c>
      <c r="H486" s="43"/>
      <c r="I486" s="43"/>
      <c r="J486" s="43"/>
      <c r="K486" s="43"/>
      <c r="L486" s="43"/>
      <c r="M486" s="43"/>
      <c r="N486" s="43"/>
      <c r="O486" s="43"/>
      <c r="P486" s="43"/>
      <c r="Q486" s="43"/>
      <c r="R486" s="43"/>
      <c r="S486" s="43"/>
      <c r="T486" s="65">
        <v>2171.12</v>
      </c>
      <c r="U486" s="65"/>
      <c r="V486" s="43"/>
      <c r="W486" s="65">
        <v>1833.77</v>
      </c>
      <c r="X486" s="65"/>
      <c r="Y486" s="43"/>
      <c r="Z486" s="43"/>
      <c r="AA486" s="43"/>
      <c r="AB486" s="43"/>
      <c r="AC486" s="66">
        <v>3.68</v>
      </c>
      <c r="AD486" s="66"/>
      <c r="AE486" s="43"/>
      <c r="AF486" s="43"/>
      <c r="AG486" s="43"/>
      <c r="AH486" s="43"/>
      <c r="AI486" s="43"/>
      <c r="AJ486" s="43"/>
      <c r="AK486" s="43"/>
      <c r="AL486" s="43"/>
      <c r="AM486" s="43"/>
      <c r="AN486" s="43"/>
      <c r="AO486" s="67">
        <v>785</v>
      </c>
      <c r="AP486" s="67"/>
      <c r="AQ486" s="43"/>
      <c r="AR486" s="43"/>
      <c r="AS486" s="43"/>
      <c r="AT486" s="66">
        <v>24.49</v>
      </c>
      <c r="AU486" s="66"/>
      <c r="AV486" s="43"/>
      <c r="AW486" s="66">
        <v>34.770000000000003</v>
      </c>
      <c r="AX486" s="43"/>
      <c r="AY486" s="43"/>
      <c r="AZ486" s="43"/>
      <c r="BA486" s="66">
        <v>3.95</v>
      </c>
      <c r="BB486" s="66"/>
      <c r="BC486" s="43"/>
      <c r="BD486" s="43" t="s">
        <v>14021</v>
      </c>
      <c r="BE486" s="43"/>
    </row>
    <row r="487" spans="1:57" x14ac:dyDescent="0.2">
      <c r="A487" s="119"/>
      <c r="B487" s="43">
        <v>1</v>
      </c>
      <c r="C487" s="43" t="s">
        <v>200</v>
      </c>
      <c r="D487" s="119"/>
      <c r="E487" s="43"/>
      <c r="F487" s="43"/>
      <c r="G487" s="43" t="s">
        <v>13910</v>
      </c>
      <c r="H487" s="43"/>
      <c r="I487" s="43"/>
      <c r="J487" s="43"/>
      <c r="K487" s="43"/>
      <c r="L487" s="43"/>
      <c r="M487" s="43"/>
      <c r="N487" s="43"/>
      <c r="O487" s="43"/>
      <c r="P487" s="43"/>
      <c r="Q487" s="43"/>
      <c r="R487" s="43"/>
      <c r="S487" s="43"/>
      <c r="T487" s="65">
        <v>2245.86</v>
      </c>
      <c r="U487" s="65"/>
      <c r="V487" s="43"/>
      <c r="W487" s="65">
        <v>1915.96</v>
      </c>
      <c r="X487" s="65"/>
      <c r="Y487" s="43"/>
      <c r="Z487" s="43"/>
      <c r="AA487" s="43"/>
      <c r="AB487" s="43"/>
      <c r="AC487" s="66">
        <v>3.65</v>
      </c>
      <c r="AD487" s="66"/>
      <c r="AE487" s="43"/>
      <c r="AF487" s="43"/>
      <c r="AG487" s="43"/>
      <c r="AH487" s="43"/>
      <c r="AI487" s="43"/>
      <c r="AJ487" s="43"/>
      <c r="AK487" s="43"/>
      <c r="AL487" s="43"/>
      <c r="AM487" s="43"/>
      <c r="AN487" s="43"/>
      <c r="AO487" s="67">
        <v>300.2</v>
      </c>
      <c r="AP487" s="67"/>
      <c r="AQ487" s="43"/>
      <c r="AR487" s="43"/>
      <c r="AS487" s="43"/>
      <c r="AT487" s="66">
        <v>24.86</v>
      </c>
      <c r="AU487" s="66"/>
      <c r="AV487" s="43"/>
      <c r="AW487" s="66">
        <v>35.03</v>
      </c>
      <c r="AX487" s="43"/>
      <c r="AY487" s="43"/>
      <c r="AZ487" s="43"/>
      <c r="BA487" s="66">
        <v>1.8</v>
      </c>
      <c r="BB487" s="66"/>
      <c r="BC487" s="43"/>
      <c r="BD487" s="43" t="s">
        <v>14021</v>
      </c>
      <c r="BE487" s="43"/>
    </row>
    <row r="488" spans="1:57" x14ac:dyDescent="0.2">
      <c r="A488" s="119"/>
      <c r="B488" s="43">
        <v>1</v>
      </c>
      <c r="C488" s="43" t="s">
        <v>200</v>
      </c>
      <c r="D488" s="119"/>
      <c r="E488" s="43"/>
      <c r="F488" s="43"/>
      <c r="G488" s="43" t="s">
        <v>13910</v>
      </c>
      <c r="H488" s="43"/>
      <c r="I488" s="43"/>
      <c r="J488" s="43"/>
      <c r="K488" s="43"/>
      <c r="L488" s="43"/>
      <c r="M488" s="43"/>
      <c r="N488" s="43"/>
      <c r="O488" s="43"/>
      <c r="P488" s="43"/>
      <c r="Q488" s="43"/>
      <c r="R488" s="43"/>
      <c r="S488" s="43"/>
      <c r="T488" s="65">
        <v>2283.41</v>
      </c>
      <c r="U488" s="65"/>
      <c r="V488" s="43"/>
      <c r="W488" s="65">
        <v>2021.21</v>
      </c>
      <c r="X488" s="65"/>
      <c r="Y488" s="43"/>
      <c r="Z488" s="43"/>
      <c r="AA488" s="43"/>
      <c r="AB488" s="43"/>
      <c r="AC488" s="66">
        <v>2.96</v>
      </c>
      <c r="AD488" s="66"/>
      <c r="AE488" s="43"/>
      <c r="AF488" s="43"/>
      <c r="AG488" s="43"/>
      <c r="AH488" s="43"/>
      <c r="AI488" s="43"/>
      <c r="AJ488" s="43"/>
      <c r="AK488" s="43"/>
      <c r="AL488" s="43"/>
      <c r="AM488" s="43"/>
      <c r="AN488" s="43"/>
      <c r="AO488" s="67">
        <v>30.86</v>
      </c>
      <c r="AP488" s="67"/>
      <c r="AQ488" s="43"/>
      <c r="AR488" s="43"/>
      <c r="AS488" s="43"/>
      <c r="AT488" s="66">
        <v>23.09</v>
      </c>
      <c r="AU488" s="66"/>
      <c r="AV488" s="43"/>
      <c r="AW488" s="66">
        <v>35.049999999999997</v>
      </c>
      <c r="AX488" s="43"/>
      <c r="AY488" s="43"/>
      <c r="AZ488" s="43"/>
      <c r="BA488" s="66">
        <v>8.8800000000000008</v>
      </c>
      <c r="BB488" s="66"/>
      <c r="BC488" s="43"/>
      <c r="BD488" s="43" t="s">
        <v>14021</v>
      </c>
      <c r="BE488" s="43"/>
    </row>
    <row r="489" spans="1:57" x14ac:dyDescent="0.2">
      <c r="A489" s="119"/>
      <c r="B489" s="43">
        <v>1</v>
      </c>
      <c r="C489" s="43" t="s">
        <v>200</v>
      </c>
      <c r="D489" s="119"/>
      <c r="E489" s="43"/>
      <c r="F489" s="43"/>
      <c r="G489" s="43" t="s">
        <v>13910</v>
      </c>
      <c r="H489" s="43"/>
      <c r="I489" s="43"/>
      <c r="J489" s="43"/>
      <c r="K489" s="43"/>
      <c r="L489" s="43"/>
      <c r="M489" s="43"/>
      <c r="N489" s="43"/>
      <c r="O489" s="43"/>
      <c r="P489" s="43"/>
      <c r="Q489" s="43"/>
      <c r="R489" s="43"/>
      <c r="S489" s="43"/>
      <c r="T489" s="65">
        <v>2274.61</v>
      </c>
      <c r="U489" s="65"/>
      <c r="V489" s="43"/>
      <c r="W489" s="65">
        <v>1963.55</v>
      </c>
      <c r="X489" s="65"/>
      <c r="Y489" s="43"/>
      <c r="Z489" s="43"/>
      <c r="AA489" s="43"/>
      <c r="AB489" s="43"/>
      <c r="AC489" s="66">
        <v>3.46</v>
      </c>
      <c r="AD489" s="66"/>
      <c r="AE489" s="43"/>
      <c r="AF489" s="43"/>
      <c r="AG489" s="43"/>
      <c r="AH489" s="43"/>
      <c r="AI489" s="43"/>
      <c r="AJ489" s="43"/>
      <c r="AK489" s="43"/>
      <c r="AL489" s="43"/>
      <c r="AM489" s="43"/>
      <c r="AN489" s="43"/>
      <c r="AO489" s="67">
        <v>969</v>
      </c>
      <c r="AP489" s="67"/>
      <c r="AQ489" s="43"/>
      <c r="AR489" s="43"/>
      <c r="AS489" s="43"/>
      <c r="AT489" s="66">
        <v>23.75</v>
      </c>
      <c r="AU489" s="66"/>
      <c r="AV489" s="43"/>
      <c r="AW489" s="66">
        <v>34.99</v>
      </c>
      <c r="AX489" s="43"/>
      <c r="AY489" s="43"/>
      <c r="AZ489" s="43"/>
      <c r="BA489" s="66">
        <v>10.23</v>
      </c>
      <c r="BB489" s="66"/>
      <c r="BC489" s="43"/>
      <c r="BD489" s="43" t="s">
        <v>14021</v>
      </c>
      <c r="BE489" s="43"/>
    </row>
    <row r="490" spans="1:57" x14ac:dyDescent="0.2">
      <c r="A490" s="119"/>
      <c r="B490" s="43">
        <v>1</v>
      </c>
      <c r="C490" s="43" t="s">
        <v>200</v>
      </c>
      <c r="D490" s="119"/>
      <c r="E490" s="43"/>
      <c r="F490" s="43"/>
      <c r="G490" s="43" t="s">
        <v>13910</v>
      </c>
      <c r="H490" s="43"/>
      <c r="I490" s="43"/>
      <c r="J490" s="43"/>
      <c r="K490" s="43"/>
      <c r="L490" s="43"/>
      <c r="M490" s="43"/>
      <c r="N490" s="43"/>
      <c r="O490" s="43"/>
      <c r="P490" s="43"/>
      <c r="Q490" s="43"/>
      <c r="R490" s="43"/>
      <c r="S490" s="43"/>
      <c r="T490" s="65">
        <v>2278.91</v>
      </c>
      <c r="U490" s="65"/>
      <c r="V490" s="43"/>
      <c r="W490" s="65">
        <v>1954.41</v>
      </c>
      <c r="X490" s="65"/>
      <c r="Y490" s="43"/>
      <c r="Z490" s="43"/>
      <c r="AA490" s="43"/>
      <c r="AB490" s="43"/>
      <c r="AC490" s="66">
        <v>3.6</v>
      </c>
      <c r="AD490" s="66"/>
      <c r="AE490" s="43"/>
      <c r="AF490" s="43"/>
      <c r="AG490" s="43"/>
      <c r="AH490" s="43"/>
      <c r="AI490" s="43"/>
      <c r="AJ490" s="43"/>
      <c r="AK490" s="43"/>
      <c r="AL490" s="43"/>
      <c r="AM490" s="43"/>
      <c r="AN490" s="43"/>
      <c r="AO490" s="67">
        <v>250.6</v>
      </c>
      <c r="AP490" s="67"/>
      <c r="AQ490" s="43"/>
      <c r="AR490" s="43"/>
      <c r="AS490" s="43"/>
      <c r="AT490" s="66">
        <v>23.85</v>
      </c>
      <c r="AU490" s="66"/>
      <c r="AV490" s="43"/>
      <c r="AW490" s="66">
        <v>35</v>
      </c>
      <c r="AX490" s="43"/>
      <c r="AY490" s="43"/>
      <c r="AZ490" s="43"/>
      <c r="BA490" s="66">
        <v>8.0299999999999994</v>
      </c>
      <c r="BB490" s="66"/>
      <c r="BC490" s="43"/>
      <c r="BD490" s="43" t="s">
        <v>14021</v>
      </c>
      <c r="BE490" s="43"/>
    </row>
    <row r="491" spans="1:57" x14ac:dyDescent="0.2">
      <c r="A491" s="119"/>
      <c r="B491" s="43">
        <v>1</v>
      </c>
      <c r="C491" s="43" t="s">
        <v>200</v>
      </c>
      <c r="D491" s="119"/>
      <c r="E491" s="43"/>
      <c r="F491" s="43"/>
      <c r="G491" s="43" t="s">
        <v>13910</v>
      </c>
      <c r="H491" s="43"/>
      <c r="I491" s="43"/>
      <c r="J491" s="43"/>
      <c r="K491" s="43"/>
      <c r="L491" s="43"/>
      <c r="M491" s="43"/>
      <c r="N491" s="43"/>
      <c r="O491" s="43"/>
      <c r="P491" s="43"/>
      <c r="Q491" s="43"/>
      <c r="R491" s="43"/>
      <c r="S491" s="43"/>
      <c r="T491" s="65">
        <v>2289.83</v>
      </c>
      <c r="U491" s="65"/>
      <c r="V491" s="43"/>
      <c r="W491" s="65">
        <v>2026.24</v>
      </c>
      <c r="X491" s="65"/>
      <c r="Y491" s="43"/>
      <c r="Z491" s="43"/>
      <c r="AA491" s="43"/>
      <c r="AB491" s="43"/>
      <c r="AC491" s="66">
        <v>2.99</v>
      </c>
      <c r="AD491" s="66"/>
      <c r="AE491" s="43"/>
      <c r="AF491" s="43"/>
      <c r="AG491" s="43"/>
      <c r="AH491" s="43"/>
      <c r="AI491" s="43"/>
      <c r="AJ491" s="43"/>
      <c r="AK491" s="43"/>
      <c r="AL491" s="43"/>
      <c r="AM491" s="43"/>
      <c r="AN491" s="43"/>
      <c r="AO491" s="67">
        <v>29.1</v>
      </c>
      <c r="AP491" s="67"/>
      <c r="AQ491" s="43"/>
      <c r="AR491" s="43"/>
      <c r="AS491" s="43"/>
      <c r="AT491" s="66">
        <v>23.66</v>
      </c>
      <c r="AU491" s="66"/>
      <c r="AV491" s="43"/>
      <c r="AW491" s="66">
        <v>35</v>
      </c>
      <c r="AX491" s="43"/>
      <c r="AY491" s="43"/>
      <c r="AZ491" s="64"/>
      <c r="BA491" s="66">
        <v>3.48</v>
      </c>
      <c r="BB491" s="66"/>
      <c r="BC491" s="43"/>
      <c r="BD491" s="43" t="s">
        <v>14021</v>
      </c>
      <c r="BE491" s="43"/>
    </row>
    <row r="492" spans="1:57" x14ac:dyDescent="0.2">
      <c r="A492" s="119"/>
      <c r="B492" s="43">
        <v>1</v>
      </c>
      <c r="C492" s="43" t="s">
        <v>200</v>
      </c>
      <c r="D492" s="119"/>
      <c r="E492" s="43"/>
      <c r="F492" s="43"/>
      <c r="G492" s="43" t="s">
        <v>13910</v>
      </c>
      <c r="H492" s="43"/>
      <c r="I492" s="43"/>
      <c r="J492" s="43"/>
      <c r="K492" s="43"/>
      <c r="L492" s="43"/>
      <c r="M492" s="43"/>
      <c r="N492" s="43"/>
      <c r="O492" s="43"/>
      <c r="P492" s="43"/>
      <c r="Q492" s="43"/>
      <c r="R492" s="43"/>
      <c r="S492" s="43"/>
      <c r="T492" s="65">
        <v>2286.16</v>
      </c>
      <c r="U492" s="65"/>
      <c r="V492" s="43"/>
      <c r="W492" s="65">
        <v>1947.87</v>
      </c>
      <c r="X492" s="65"/>
      <c r="Y492" s="43"/>
      <c r="Z492" s="43"/>
      <c r="AA492" s="43"/>
      <c r="AB492" s="43"/>
      <c r="AC492" s="66">
        <v>3.76</v>
      </c>
      <c r="AD492" s="66"/>
      <c r="AE492" s="43"/>
      <c r="AF492" s="43"/>
      <c r="AG492" s="43"/>
      <c r="AH492" s="43"/>
      <c r="AI492" s="43"/>
      <c r="AJ492" s="43"/>
      <c r="AK492" s="43"/>
      <c r="AL492" s="43"/>
      <c r="AM492" s="43"/>
      <c r="AN492" s="43"/>
      <c r="AO492" s="67">
        <v>460</v>
      </c>
      <c r="AP492" s="67"/>
      <c r="AQ492" s="43"/>
      <c r="AR492" s="43"/>
      <c r="AS492" s="43"/>
      <c r="AT492" s="66">
        <v>24.29</v>
      </c>
      <c r="AU492" s="66"/>
      <c r="AV492" s="43"/>
      <c r="AW492" s="66">
        <v>35</v>
      </c>
      <c r="AX492" s="43"/>
      <c r="AY492" s="43"/>
      <c r="AZ492" s="43"/>
      <c r="BA492" s="66">
        <v>4.54</v>
      </c>
      <c r="BB492" s="66"/>
      <c r="BC492" s="43"/>
      <c r="BD492" s="43" t="s">
        <v>14021</v>
      </c>
      <c r="BE492" s="43"/>
    </row>
    <row r="493" spans="1:57" x14ac:dyDescent="0.2">
      <c r="A493" s="119"/>
      <c r="B493" s="43">
        <v>1</v>
      </c>
      <c r="C493" s="43" t="s">
        <v>200</v>
      </c>
      <c r="D493" s="119"/>
      <c r="E493" s="43"/>
      <c r="F493" s="43"/>
      <c r="G493" s="43" t="s">
        <v>13910</v>
      </c>
      <c r="H493" s="43"/>
      <c r="I493" s="43"/>
      <c r="J493" s="43"/>
      <c r="K493" s="43"/>
      <c r="L493" s="43"/>
      <c r="M493" s="43"/>
      <c r="N493" s="43"/>
      <c r="O493" s="43"/>
      <c r="P493" s="43"/>
      <c r="Q493" s="43"/>
      <c r="R493" s="43"/>
      <c r="S493" s="43"/>
      <c r="T493" s="65">
        <v>2280</v>
      </c>
      <c r="U493" s="65"/>
      <c r="V493" s="43"/>
      <c r="W493" s="65">
        <v>1936.71</v>
      </c>
      <c r="X493" s="65"/>
      <c r="Y493" s="43"/>
      <c r="Z493" s="43"/>
      <c r="AA493" s="43"/>
      <c r="AB493" s="43"/>
      <c r="AC493" s="66">
        <v>3.8</v>
      </c>
      <c r="AD493" s="66"/>
      <c r="AE493" s="43"/>
      <c r="AF493" s="43"/>
      <c r="AG493" s="43"/>
      <c r="AH493" s="43"/>
      <c r="AI493" s="43"/>
      <c r="AJ493" s="43"/>
      <c r="AK493" s="43"/>
      <c r="AL493" s="43"/>
      <c r="AM493" s="43"/>
      <c r="AN493" s="43"/>
      <c r="AO493" s="67">
        <v>149.4</v>
      </c>
      <c r="AP493" s="67"/>
      <c r="AQ493" s="43"/>
      <c r="AR493" s="43"/>
      <c r="AS493" s="43"/>
      <c r="AT493" s="66">
        <v>24.01</v>
      </c>
      <c r="AU493" s="66"/>
      <c r="AV493" s="43"/>
      <c r="AW493" s="66">
        <v>35.020000000000003</v>
      </c>
      <c r="AX493" s="43"/>
      <c r="AY493" s="43"/>
      <c r="AZ493" s="43"/>
      <c r="BA493" s="66">
        <v>6.31</v>
      </c>
      <c r="BB493" s="66"/>
      <c r="BC493" s="43"/>
      <c r="BD493" s="43" t="s">
        <v>14021</v>
      </c>
      <c r="BE493" s="43"/>
    </row>
    <row r="494" spans="1:57" x14ac:dyDescent="0.2">
      <c r="A494" s="119"/>
      <c r="B494" s="43">
        <v>1</v>
      </c>
      <c r="C494" s="43" t="s">
        <v>200</v>
      </c>
      <c r="D494" s="119"/>
      <c r="E494" s="43"/>
      <c r="F494" s="43"/>
      <c r="G494" s="43" t="s">
        <v>13910</v>
      </c>
      <c r="H494" s="43"/>
      <c r="I494" s="43"/>
      <c r="J494" s="43"/>
      <c r="K494" s="43"/>
      <c r="L494" s="43"/>
      <c r="M494" s="43"/>
      <c r="N494" s="43"/>
      <c r="O494" s="43"/>
      <c r="P494" s="43"/>
      <c r="Q494" s="43"/>
      <c r="R494" s="43"/>
      <c r="S494" s="43"/>
      <c r="T494" s="65">
        <v>2292.52</v>
      </c>
      <c r="U494" s="65"/>
      <c r="V494" s="43"/>
      <c r="W494" s="65">
        <v>2013.26</v>
      </c>
      <c r="X494" s="65"/>
      <c r="Y494" s="43"/>
      <c r="Z494" s="43"/>
      <c r="AA494" s="43"/>
      <c r="AB494" s="43"/>
      <c r="AC494" s="66">
        <v>2.83</v>
      </c>
      <c r="AD494" s="66"/>
      <c r="AE494" s="43"/>
      <c r="AF494" s="43"/>
      <c r="AG494" s="43"/>
      <c r="AH494" s="43"/>
      <c r="AI494" s="43"/>
      <c r="AJ494" s="43"/>
      <c r="AK494" s="43"/>
      <c r="AL494" s="43"/>
      <c r="AM494" s="43"/>
      <c r="AN494" s="43"/>
      <c r="AO494" s="67">
        <v>33.15</v>
      </c>
      <c r="AP494" s="67"/>
      <c r="AQ494" s="43"/>
      <c r="AR494" s="43"/>
      <c r="AS494" s="43"/>
      <c r="AT494" s="66">
        <v>23.13</v>
      </c>
      <c r="AU494" s="66"/>
      <c r="AV494" s="43"/>
      <c r="AW494" s="66">
        <v>34.97</v>
      </c>
      <c r="AX494" s="43"/>
      <c r="AY494" s="43"/>
      <c r="AZ494" s="43"/>
      <c r="BA494" s="66">
        <v>1.74</v>
      </c>
      <c r="BB494" s="66"/>
      <c r="BC494" s="43"/>
      <c r="BD494" s="43" t="s">
        <v>14021</v>
      </c>
      <c r="BE494" s="43"/>
    </row>
    <row r="495" spans="1:57" x14ac:dyDescent="0.2">
      <c r="A495" s="119"/>
      <c r="B495" s="43">
        <v>1</v>
      </c>
      <c r="C495" s="43" t="s">
        <v>200</v>
      </c>
      <c r="D495" s="119"/>
      <c r="E495" s="43"/>
      <c r="F495" s="43"/>
      <c r="G495" s="43" t="s">
        <v>13910</v>
      </c>
      <c r="H495" s="43"/>
      <c r="I495" s="43"/>
      <c r="J495" s="43"/>
      <c r="K495" s="43"/>
      <c r="L495" s="43"/>
      <c r="M495" s="43"/>
      <c r="N495" s="43"/>
      <c r="O495" s="43"/>
      <c r="P495" s="43"/>
      <c r="Q495" s="43"/>
      <c r="R495" s="43"/>
      <c r="S495" s="43"/>
      <c r="T495" s="65">
        <v>2277.4564700000001</v>
      </c>
      <c r="U495" s="65"/>
      <c r="V495" s="43"/>
      <c r="W495" s="65">
        <v>1936.134618</v>
      </c>
      <c r="X495" s="65"/>
      <c r="Y495" s="43"/>
      <c r="Z495" s="43"/>
      <c r="AA495" s="43"/>
      <c r="AB495" s="43"/>
      <c r="AC495" s="66">
        <v>3.78</v>
      </c>
      <c r="AD495" s="66"/>
      <c r="AE495" s="43"/>
      <c r="AF495" s="43"/>
      <c r="AG495" s="43"/>
      <c r="AH495" s="43"/>
      <c r="AI495" s="43"/>
      <c r="AJ495" s="43"/>
      <c r="AK495" s="43"/>
      <c r="AL495" s="43"/>
      <c r="AM495" s="43"/>
      <c r="AN495" s="43"/>
      <c r="AO495" s="67">
        <v>1071</v>
      </c>
      <c r="AP495" s="67"/>
      <c r="AQ495" s="43"/>
      <c r="AR495" s="43"/>
      <c r="AS495" s="43"/>
      <c r="AT495" s="66">
        <v>24.36538333</v>
      </c>
      <c r="AU495" s="66"/>
      <c r="AV495" s="43"/>
      <c r="AW495" s="66">
        <v>35.00685</v>
      </c>
      <c r="AX495" s="43"/>
      <c r="AY495" s="43"/>
      <c r="AZ495" s="43"/>
      <c r="BA495" s="66">
        <v>4.070494922</v>
      </c>
      <c r="BB495" s="66"/>
      <c r="BC495" s="43"/>
      <c r="BD495" s="43" t="s">
        <v>14021</v>
      </c>
      <c r="BE495" s="43"/>
    </row>
    <row r="496" spans="1:57" x14ac:dyDescent="0.2">
      <c r="A496" s="119"/>
      <c r="B496" s="43">
        <v>1</v>
      </c>
      <c r="C496" s="43" t="s">
        <v>200</v>
      </c>
      <c r="D496" s="119"/>
      <c r="E496" s="43"/>
      <c r="F496" s="43"/>
      <c r="G496" s="43" t="s">
        <v>13910</v>
      </c>
      <c r="H496" s="43"/>
      <c r="I496" s="43"/>
      <c r="J496" s="43"/>
      <c r="K496" s="43"/>
      <c r="L496" s="43"/>
      <c r="M496" s="43"/>
      <c r="N496" s="43"/>
      <c r="O496" s="43"/>
      <c r="P496" s="43"/>
      <c r="Q496" s="43"/>
      <c r="R496" s="43"/>
      <c r="S496" s="43"/>
      <c r="T496" s="65">
        <v>2273.3000000000002</v>
      </c>
      <c r="U496" s="65"/>
      <c r="V496" s="43"/>
      <c r="W496" s="65">
        <v>1887.57</v>
      </c>
      <c r="X496" s="65"/>
      <c r="Y496" s="43"/>
      <c r="Z496" s="43"/>
      <c r="AA496" s="43"/>
      <c r="AB496" s="43"/>
      <c r="AC496" s="66">
        <v>4.24</v>
      </c>
      <c r="AD496" s="66"/>
      <c r="AE496" s="43"/>
      <c r="AF496" s="43"/>
      <c r="AG496" s="43"/>
      <c r="AH496" s="43"/>
      <c r="AI496" s="43"/>
      <c r="AJ496" s="43"/>
      <c r="AK496" s="43"/>
      <c r="AL496" s="43"/>
      <c r="AM496" s="43"/>
      <c r="AN496" s="43"/>
      <c r="AO496" s="67">
        <v>643.1</v>
      </c>
      <c r="AP496" s="67"/>
      <c r="AQ496" s="43"/>
      <c r="AR496" s="43"/>
      <c r="AS496" s="43"/>
      <c r="AT496" s="66">
        <v>24.73</v>
      </c>
      <c r="AU496" s="66"/>
      <c r="AV496" s="43"/>
      <c r="AW496" s="66">
        <v>35.020000000000003</v>
      </c>
      <c r="AX496" s="43"/>
      <c r="AY496" s="43"/>
      <c r="AZ496" s="43"/>
      <c r="BA496" s="66">
        <v>4.3</v>
      </c>
      <c r="BB496" s="66"/>
      <c r="BC496" s="43"/>
      <c r="BD496" s="43" t="s">
        <v>14021</v>
      </c>
      <c r="BE496" s="43"/>
    </row>
    <row r="497" spans="1:57" x14ac:dyDescent="0.2">
      <c r="A497" s="119"/>
      <c r="B497" s="43">
        <v>1</v>
      </c>
      <c r="C497" s="43" t="s">
        <v>200</v>
      </c>
      <c r="D497" s="119"/>
      <c r="E497" s="43"/>
      <c r="F497" s="43"/>
      <c r="G497" s="43" t="s">
        <v>13910</v>
      </c>
      <c r="H497" s="43"/>
      <c r="I497" s="43"/>
      <c r="J497" s="43"/>
      <c r="K497" s="43"/>
      <c r="L497" s="43"/>
      <c r="M497" s="43"/>
      <c r="N497" s="43"/>
      <c r="O497" s="43"/>
      <c r="P497" s="43"/>
      <c r="Q497" s="43"/>
      <c r="R497" s="43"/>
      <c r="S497" s="43"/>
      <c r="T497" s="65">
        <v>2296.64</v>
      </c>
      <c r="U497" s="65"/>
      <c r="V497" s="43"/>
      <c r="W497" s="65">
        <v>2023.11</v>
      </c>
      <c r="X497" s="65"/>
      <c r="Y497" s="43"/>
      <c r="Z497" s="43"/>
      <c r="AA497" s="43"/>
      <c r="AB497" s="43"/>
      <c r="AC497" s="66">
        <v>3.08</v>
      </c>
      <c r="AD497" s="66"/>
      <c r="AE497" s="43"/>
      <c r="AF497" s="43"/>
      <c r="AG497" s="43"/>
      <c r="AH497" s="43"/>
      <c r="AI497" s="43"/>
      <c r="AJ497" s="43"/>
      <c r="AK497" s="43"/>
      <c r="AL497" s="43"/>
      <c r="AM497" s="43"/>
      <c r="AN497" s="43"/>
      <c r="AO497" s="67">
        <v>56.47</v>
      </c>
      <c r="AP497" s="67"/>
      <c r="AQ497" s="43"/>
      <c r="AR497" s="43"/>
      <c r="AS497" s="43"/>
      <c r="AT497" s="66">
        <v>23.19</v>
      </c>
      <c r="AU497" s="66"/>
      <c r="AV497" s="43"/>
      <c r="AW497" s="66">
        <v>35.020000000000003</v>
      </c>
      <c r="AX497" s="43"/>
      <c r="AY497" s="43"/>
      <c r="AZ497" s="43"/>
      <c r="BA497" s="66">
        <v>1.67</v>
      </c>
      <c r="BB497" s="66"/>
      <c r="BC497" s="43"/>
      <c r="BD497" s="43" t="s">
        <v>14021</v>
      </c>
      <c r="BE497" s="43"/>
    </row>
    <row r="498" spans="1:57" x14ac:dyDescent="0.2">
      <c r="A498" s="119"/>
      <c r="B498" s="43">
        <v>1</v>
      </c>
      <c r="C498" s="43" t="s">
        <v>200</v>
      </c>
      <c r="D498" s="119"/>
      <c r="E498" s="43"/>
      <c r="F498" s="43"/>
      <c r="G498" s="43" t="s">
        <v>13910</v>
      </c>
      <c r="H498" s="43"/>
      <c r="I498" s="43"/>
      <c r="J498" s="43"/>
      <c r="K498" s="43"/>
      <c r="L498" s="43"/>
      <c r="M498" s="43"/>
      <c r="N498" s="43"/>
      <c r="O498" s="43"/>
      <c r="P498" s="43"/>
      <c r="Q498" s="43"/>
      <c r="R498" s="43"/>
      <c r="S498" s="43"/>
      <c r="T498" s="65">
        <v>2281.1</v>
      </c>
      <c r="U498" s="65"/>
      <c r="V498" s="43"/>
      <c r="W498" s="65">
        <v>1943.5</v>
      </c>
      <c r="X498" s="65"/>
      <c r="Y498" s="43"/>
      <c r="Z498" s="43"/>
      <c r="AA498" s="43"/>
      <c r="AB498" s="43"/>
      <c r="AC498" s="66">
        <v>3.75</v>
      </c>
      <c r="AD498" s="66"/>
      <c r="AE498" s="43"/>
      <c r="AF498" s="43"/>
      <c r="AG498" s="43"/>
      <c r="AH498" s="43"/>
      <c r="AI498" s="43"/>
      <c r="AJ498" s="43"/>
      <c r="AK498" s="43"/>
      <c r="AL498" s="43"/>
      <c r="AM498" s="43"/>
      <c r="AN498" s="43"/>
      <c r="AO498" s="67">
        <v>1229</v>
      </c>
      <c r="AP498" s="67"/>
      <c r="AQ498" s="43"/>
      <c r="AR498" s="43"/>
      <c r="AS498" s="43"/>
      <c r="AT498" s="66">
        <v>24.37</v>
      </c>
      <c r="AU498" s="66"/>
      <c r="AV498" s="43"/>
      <c r="AW498" s="66">
        <v>35</v>
      </c>
      <c r="AX498" s="43"/>
      <c r="AY498" s="43"/>
      <c r="AZ498" s="43"/>
      <c r="BA498" s="66">
        <v>5.28</v>
      </c>
      <c r="BB498" s="66"/>
      <c r="BC498" s="43"/>
      <c r="BD498" s="43" t="s">
        <v>14021</v>
      </c>
      <c r="BE498" s="43"/>
    </row>
    <row r="499" spans="1:57" x14ac:dyDescent="0.2">
      <c r="A499" s="119"/>
      <c r="B499" s="43">
        <v>1</v>
      </c>
      <c r="C499" s="43" t="s">
        <v>200</v>
      </c>
      <c r="D499" s="119"/>
      <c r="E499" s="43"/>
      <c r="F499" s="43"/>
      <c r="G499" s="43" t="s">
        <v>13910</v>
      </c>
      <c r="H499" s="43"/>
      <c r="I499" s="43"/>
      <c r="J499" s="43"/>
      <c r="K499" s="43"/>
      <c r="L499" s="43"/>
      <c r="M499" s="43"/>
      <c r="N499" s="43"/>
      <c r="O499" s="43"/>
      <c r="P499" s="43"/>
      <c r="Q499" s="43"/>
      <c r="R499" s="43"/>
      <c r="S499" s="43"/>
      <c r="T499" s="65">
        <v>2273.5174849999999</v>
      </c>
      <c r="U499" s="65"/>
      <c r="V499" s="43"/>
      <c r="W499" s="65">
        <v>1888.4629789999999</v>
      </c>
      <c r="X499" s="65"/>
      <c r="Y499" s="43"/>
      <c r="Z499" s="43"/>
      <c r="AA499" s="43"/>
      <c r="AB499" s="43"/>
      <c r="AC499" s="66">
        <v>4.25</v>
      </c>
      <c r="AD499" s="66"/>
      <c r="AE499" s="43"/>
      <c r="AF499" s="43"/>
      <c r="AG499" s="43"/>
      <c r="AH499" s="43"/>
      <c r="AI499" s="43"/>
      <c r="AJ499" s="43"/>
      <c r="AK499" s="43"/>
      <c r="AL499" s="43"/>
      <c r="AM499" s="43"/>
      <c r="AN499" s="43"/>
      <c r="AO499" s="67">
        <v>934</v>
      </c>
      <c r="AP499" s="67"/>
      <c r="AQ499" s="43"/>
      <c r="AR499" s="43"/>
      <c r="AS499" s="43"/>
      <c r="AT499" s="66">
        <v>25.126316670000001</v>
      </c>
      <c r="AU499" s="66"/>
      <c r="AV499" s="43"/>
      <c r="AW499" s="66">
        <v>34.993333329999999</v>
      </c>
      <c r="AX499" s="43"/>
      <c r="AY499" s="43"/>
      <c r="AZ499" s="43"/>
      <c r="BA499" s="66">
        <v>5.4217086930000002</v>
      </c>
      <c r="BB499" s="66"/>
      <c r="BC499" s="43"/>
      <c r="BD499" s="43" t="s">
        <v>14021</v>
      </c>
      <c r="BE499" s="43"/>
    </row>
    <row r="500" spans="1:57" x14ac:dyDescent="0.2">
      <c r="A500" s="119" t="s">
        <v>12708</v>
      </c>
      <c r="B500" s="43">
        <v>1</v>
      </c>
      <c r="C500" s="43" t="s">
        <v>14538</v>
      </c>
      <c r="D500" s="119" t="s">
        <v>7106</v>
      </c>
      <c r="E500" s="43" t="s">
        <v>7111</v>
      </c>
      <c r="F500" s="43">
        <v>2023</v>
      </c>
      <c r="G500" s="43" t="s">
        <v>14601</v>
      </c>
      <c r="H500" s="43" t="s">
        <v>14600</v>
      </c>
      <c r="I500" s="43" t="s">
        <v>14084</v>
      </c>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204">
        <v>19</v>
      </c>
      <c r="AU500" s="43"/>
      <c r="AV500" s="43"/>
      <c r="AW500" s="43"/>
      <c r="AX500" s="43"/>
      <c r="AY500" s="43"/>
      <c r="AZ500" s="43"/>
      <c r="BA500">
        <v>7.8333333333333348</v>
      </c>
      <c r="BC500">
        <v>3.3316662497915348</v>
      </c>
      <c r="BD500" s="43" t="s">
        <v>14019</v>
      </c>
      <c r="BE500" s="43"/>
    </row>
    <row r="501" spans="1:57" x14ac:dyDescent="0.2">
      <c r="A501" s="119"/>
      <c r="B501" s="43">
        <v>1</v>
      </c>
      <c r="C501" s="43" t="s">
        <v>14538</v>
      </c>
      <c r="D501" s="119"/>
      <c r="E501" s="43"/>
      <c r="F501" s="43"/>
      <c r="G501" s="43" t="s">
        <v>14601</v>
      </c>
      <c r="H501" s="43" t="s">
        <v>14600</v>
      </c>
      <c r="I501" s="43" t="s">
        <v>14084</v>
      </c>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204">
        <v>21</v>
      </c>
      <c r="AU501" s="43"/>
      <c r="AV501" s="43"/>
      <c r="AW501" s="43"/>
      <c r="AX501" s="43"/>
      <c r="AY501" s="43"/>
      <c r="AZ501" s="43"/>
      <c r="BA501">
        <v>12.166666666666666</v>
      </c>
      <c r="BC501">
        <v>2.9944392908634363</v>
      </c>
      <c r="BD501" s="43" t="s">
        <v>14019</v>
      </c>
      <c r="BE501" s="43"/>
    </row>
    <row r="502" spans="1:57" x14ac:dyDescent="0.2">
      <c r="A502" s="119"/>
      <c r="B502" s="43">
        <v>1</v>
      </c>
      <c r="C502" s="43" t="s">
        <v>14538</v>
      </c>
      <c r="D502" s="119"/>
      <c r="E502" s="43"/>
      <c r="F502" s="43"/>
      <c r="G502" s="43" t="s">
        <v>14601</v>
      </c>
      <c r="H502" s="43" t="s">
        <v>14600</v>
      </c>
      <c r="I502" s="43" t="s">
        <v>14084</v>
      </c>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204">
        <v>23</v>
      </c>
      <c r="AU502" s="43"/>
      <c r="AV502" s="43"/>
      <c r="AW502" s="43"/>
      <c r="AX502" s="43"/>
      <c r="AY502" s="43"/>
      <c r="AZ502" s="43"/>
      <c r="BA502">
        <v>20.500000000000004</v>
      </c>
      <c r="BC502">
        <v>1.6020819787597222</v>
      </c>
      <c r="BD502" s="43" t="s">
        <v>14019</v>
      </c>
      <c r="BE502" s="43"/>
    </row>
    <row r="503" spans="1:57" x14ac:dyDescent="0.2">
      <c r="A503" s="119"/>
      <c r="B503" s="43">
        <v>1</v>
      </c>
      <c r="C503" s="43" t="s">
        <v>14538</v>
      </c>
      <c r="D503" s="119"/>
      <c r="E503" s="43"/>
      <c r="F503" s="43"/>
      <c r="G503" s="43" t="s">
        <v>14601</v>
      </c>
      <c r="H503" s="43" t="s">
        <v>14600</v>
      </c>
      <c r="I503" s="43" t="s">
        <v>14084</v>
      </c>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204">
        <v>25</v>
      </c>
      <c r="AU503" s="43"/>
      <c r="AV503" s="43"/>
      <c r="AW503" s="43"/>
      <c r="AX503" s="43"/>
      <c r="AY503" s="43"/>
      <c r="AZ503" s="43"/>
      <c r="BA503">
        <v>16.833333333333336</v>
      </c>
      <c r="BC503">
        <v>6.5954529791364598</v>
      </c>
      <c r="BD503" s="43" t="s">
        <v>14019</v>
      </c>
      <c r="BE503" s="43"/>
    </row>
    <row r="504" spans="1:57" x14ac:dyDescent="0.2">
      <c r="A504" s="119"/>
      <c r="B504" s="43">
        <v>1</v>
      </c>
      <c r="C504" s="43" t="s">
        <v>14538</v>
      </c>
      <c r="D504" s="119"/>
      <c r="E504" s="43"/>
      <c r="F504" s="43"/>
      <c r="G504" s="43" t="s">
        <v>14601</v>
      </c>
      <c r="H504" s="43" t="s">
        <v>14600</v>
      </c>
      <c r="I504" s="43" t="s">
        <v>14084</v>
      </c>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204">
        <v>27</v>
      </c>
      <c r="AU504" s="43"/>
      <c r="AV504" s="43"/>
      <c r="AW504" s="43"/>
      <c r="AX504" s="43"/>
      <c r="AY504" s="43"/>
      <c r="AZ504" s="43"/>
      <c r="BA504">
        <v>19.166666666666668</v>
      </c>
      <c r="BC504">
        <v>8.9312186551817607</v>
      </c>
      <c r="BD504" s="43" t="s">
        <v>14019</v>
      </c>
      <c r="BE504" s="43"/>
    </row>
    <row r="505" spans="1:57" x14ac:dyDescent="0.2">
      <c r="A505" s="119"/>
      <c r="B505" s="43">
        <v>1</v>
      </c>
      <c r="C505" s="43" t="s">
        <v>14538</v>
      </c>
      <c r="D505" s="119"/>
      <c r="E505" s="43"/>
      <c r="F505" s="43"/>
      <c r="G505" s="43" t="s">
        <v>14601</v>
      </c>
      <c r="H505" s="43" t="s">
        <v>14600</v>
      </c>
      <c r="I505" s="43" t="s">
        <v>14084</v>
      </c>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204">
        <v>29</v>
      </c>
      <c r="AU505" s="43"/>
      <c r="AV505" s="43"/>
      <c r="AW505" s="43"/>
      <c r="AX505" s="43"/>
      <c r="AY505" s="43"/>
      <c r="AZ505" s="43"/>
      <c r="BA505">
        <v>15.333333333333334</v>
      </c>
      <c r="BC505">
        <v>3.8470768123342749</v>
      </c>
      <c r="BD505" s="43" t="s">
        <v>14019</v>
      </c>
      <c r="BE505" s="43"/>
    </row>
    <row r="506" spans="1:57" x14ac:dyDescent="0.2">
      <c r="A506" s="119" t="s">
        <v>14536</v>
      </c>
      <c r="B506" s="43">
        <v>1</v>
      </c>
      <c r="C506" s="43" t="s">
        <v>200</v>
      </c>
      <c r="D506" s="119" t="s">
        <v>7160</v>
      </c>
      <c r="E506" s="43" t="s">
        <v>7164</v>
      </c>
      <c r="F506" s="43">
        <v>2019</v>
      </c>
      <c r="G506" s="43"/>
      <c r="H506" s="43"/>
      <c r="I506" s="43"/>
      <c r="J506" s="43"/>
      <c r="K506" s="43">
        <v>691.1</v>
      </c>
      <c r="L506" s="43"/>
      <c r="M506" s="43">
        <v>580.79999999999995</v>
      </c>
      <c r="N506" s="43"/>
      <c r="O506" s="43"/>
      <c r="P506" s="43"/>
      <c r="Q506" s="43"/>
      <c r="R506" s="43"/>
      <c r="S506" s="43"/>
      <c r="T506" s="43">
        <v>2214.3318180000001</v>
      </c>
      <c r="U506" s="43"/>
      <c r="V506" s="43">
        <v>75.340879580000006</v>
      </c>
      <c r="W506" s="43">
        <v>2030</v>
      </c>
      <c r="X506" s="43"/>
      <c r="Y506" s="43">
        <v>155.67136640000001</v>
      </c>
      <c r="Z506" s="43"/>
      <c r="AA506" s="43"/>
      <c r="AB506" s="43"/>
      <c r="AC506" s="43">
        <v>2.2599999999999998</v>
      </c>
      <c r="AD506" s="43"/>
      <c r="AE506" s="43">
        <v>1.1225480000000001</v>
      </c>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v>-2.6241799999999999E-4</v>
      </c>
      <c r="BB506" s="43"/>
      <c r="BC506" s="43"/>
      <c r="BD506" s="43"/>
      <c r="BE506" s="43"/>
    </row>
    <row r="507" spans="1:57" x14ac:dyDescent="0.2">
      <c r="A507" s="119" t="s">
        <v>14537</v>
      </c>
      <c r="B507" s="43">
        <v>1</v>
      </c>
      <c r="C507" s="43" t="s">
        <v>200</v>
      </c>
      <c r="D507" s="119" t="s">
        <v>7222</v>
      </c>
      <c r="E507" s="43" t="s">
        <v>7226</v>
      </c>
      <c r="F507" s="43">
        <v>2018</v>
      </c>
      <c r="G507" s="43"/>
      <c r="H507" s="43"/>
      <c r="I507" s="43"/>
      <c r="J507" s="43"/>
      <c r="K507" s="43">
        <v>691.1</v>
      </c>
      <c r="L507" s="43"/>
      <c r="M507" s="43">
        <v>580.79999999999995</v>
      </c>
      <c r="N507" s="43"/>
      <c r="O507" s="43"/>
      <c r="P507" s="43"/>
      <c r="Q507" s="43"/>
      <c r="R507" s="43"/>
      <c r="S507" s="43"/>
      <c r="T507" s="43">
        <v>2214.3318180000001</v>
      </c>
      <c r="U507" s="43"/>
      <c r="V507" s="43">
        <v>75.340879580000006</v>
      </c>
      <c r="W507" s="43">
        <v>2030</v>
      </c>
      <c r="X507" s="43"/>
      <c r="Y507" s="43">
        <v>155.67136640000001</v>
      </c>
      <c r="Z507" s="43"/>
      <c r="AA507" s="43"/>
      <c r="AB507" s="43"/>
      <c r="AC507" s="43">
        <v>2.2599999999999998</v>
      </c>
      <c r="AD507" s="43"/>
      <c r="AE507" s="43">
        <v>1.1225480000000001</v>
      </c>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v>-1.8429699999999999E-4</v>
      </c>
      <c r="BB507" s="43"/>
      <c r="BC507" s="43"/>
      <c r="BD507" s="43"/>
      <c r="BE507" s="43"/>
    </row>
    <row r="508" spans="1:57" x14ac:dyDescent="0.2">
      <c r="A508" s="119" t="s">
        <v>12562</v>
      </c>
      <c r="B508" s="43">
        <v>1</v>
      </c>
      <c r="C508" s="43" t="s">
        <v>200</v>
      </c>
      <c r="D508" s="119" t="s">
        <v>7340</v>
      </c>
      <c r="E508" s="43" t="s">
        <v>7344</v>
      </c>
      <c r="F508" s="43">
        <v>2021</v>
      </c>
      <c r="G508" s="43"/>
      <c r="H508" s="43"/>
      <c r="I508" s="43"/>
      <c r="J508" s="43"/>
      <c r="K508" s="43">
        <v>691.1</v>
      </c>
      <c r="L508" s="43"/>
      <c r="M508" s="43">
        <v>580.79999999999995</v>
      </c>
      <c r="N508" s="43"/>
      <c r="O508" s="43"/>
      <c r="P508" s="43"/>
      <c r="Q508" s="43"/>
      <c r="R508" s="43"/>
      <c r="S508" s="43"/>
      <c r="T508" s="43">
        <v>2214.3318180000001</v>
      </c>
      <c r="U508" s="43"/>
      <c r="V508" s="43">
        <v>75.340879580000006</v>
      </c>
      <c r="W508" s="43">
        <v>2030</v>
      </c>
      <c r="X508" s="43"/>
      <c r="Y508" s="43">
        <v>155.67136640000001</v>
      </c>
      <c r="Z508" s="43"/>
      <c r="AA508" s="43"/>
      <c r="AB508" s="43"/>
      <c r="AC508" s="43">
        <v>2.2599999999999998</v>
      </c>
      <c r="AD508" s="43"/>
      <c r="AE508" s="43">
        <v>1.1225480000000001</v>
      </c>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v>8.2229299999999998E-4</v>
      </c>
      <c r="BB508" s="43"/>
      <c r="BC508" s="43"/>
      <c r="BD508" s="43"/>
      <c r="BE508" s="43"/>
    </row>
    <row r="509" spans="1:57" x14ac:dyDescent="0.2">
      <c r="A509" s="119"/>
      <c r="B509" s="43">
        <v>1</v>
      </c>
      <c r="C509" s="43" t="s">
        <v>200</v>
      </c>
      <c r="D509" s="119"/>
      <c r="E509" s="43"/>
      <c r="F509" s="43"/>
      <c r="G509" s="43"/>
      <c r="H509" s="43"/>
      <c r="I509" s="43"/>
      <c r="J509" s="43"/>
      <c r="K509" s="43">
        <v>401.81</v>
      </c>
      <c r="L509" s="43"/>
      <c r="M509" s="43">
        <v>97.57</v>
      </c>
      <c r="N509" s="43"/>
      <c r="O509" s="43"/>
      <c r="P509" s="43"/>
      <c r="Q509" s="43"/>
      <c r="R509" s="43"/>
      <c r="S509" s="43"/>
      <c r="T509" s="43">
        <v>2232.3272729999999</v>
      </c>
      <c r="U509" s="43"/>
      <c r="V509" s="43">
        <v>63.387259620000002</v>
      </c>
      <c r="W509" s="43">
        <v>1942</v>
      </c>
      <c r="X509" s="43"/>
      <c r="Y509" s="43">
        <v>127.7951808</v>
      </c>
      <c r="Z509" s="43"/>
      <c r="AA509" s="43"/>
      <c r="AB509" s="43"/>
      <c r="AC509" s="43">
        <v>3.36</v>
      </c>
      <c r="AD509" s="43"/>
      <c r="AE509" s="43">
        <v>0.46990599999999999</v>
      </c>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v>4.5703699999999998E-4</v>
      </c>
      <c r="BB509" s="43"/>
      <c r="BC509" s="43"/>
      <c r="BD509" s="43"/>
      <c r="BE509" s="43"/>
    </row>
    <row r="510" spans="1:57" x14ac:dyDescent="0.2">
      <c r="A510" s="119"/>
      <c r="B510" s="43">
        <v>1</v>
      </c>
      <c r="C510" s="43" t="s">
        <v>200</v>
      </c>
      <c r="D510" s="119"/>
      <c r="E510" s="43"/>
      <c r="F510" s="43"/>
      <c r="G510" s="43"/>
      <c r="H510" s="43"/>
      <c r="I510" s="43"/>
      <c r="J510" s="43"/>
      <c r="K510" s="43">
        <v>401.81</v>
      </c>
      <c r="L510" s="43"/>
      <c r="M510" s="43">
        <v>97.57</v>
      </c>
      <c r="N510" s="43"/>
      <c r="O510" s="43"/>
      <c r="P510" s="43"/>
      <c r="Q510" s="43"/>
      <c r="R510" s="43"/>
      <c r="S510" s="43"/>
      <c r="T510" s="43">
        <v>2232.3272729999999</v>
      </c>
      <c r="U510" s="43"/>
      <c r="V510" s="43">
        <v>63.387259620000002</v>
      </c>
      <c r="W510" s="43">
        <v>1942</v>
      </c>
      <c r="X510" s="43"/>
      <c r="Y510" s="43">
        <v>127.7951808</v>
      </c>
      <c r="Z510" s="43"/>
      <c r="AA510" s="43"/>
      <c r="AB510" s="43"/>
      <c r="AC510" s="43">
        <v>3.36</v>
      </c>
      <c r="AD510" s="43"/>
      <c r="AE510" s="43">
        <v>0.46990599999999999</v>
      </c>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v>6.0247000000000002E-4</v>
      </c>
      <c r="BB510" s="43"/>
      <c r="BC510" s="43"/>
      <c r="BD510" s="43"/>
      <c r="BE510" s="43"/>
    </row>
    <row r="511" spans="1:57" x14ac:dyDescent="0.2">
      <c r="A511" s="119"/>
      <c r="B511" s="43">
        <v>1</v>
      </c>
      <c r="C511" s="43" t="s">
        <v>200</v>
      </c>
      <c r="D511" s="119"/>
      <c r="E511" s="43"/>
      <c r="F511" s="43"/>
      <c r="G511" s="43"/>
      <c r="H511" s="43"/>
      <c r="I511" s="43"/>
      <c r="J511" s="43"/>
      <c r="K511" s="43">
        <v>401.81</v>
      </c>
      <c r="L511" s="43"/>
      <c r="M511" s="43">
        <v>97.57</v>
      </c>
      <c r="N511" s="43"/>
      <c r="O511" s="43"/>
      <c r="P511" s="43"/>
      <c r="Q511" s="43"/>
      <c r="R511" s="43"/>
      <c r="S511" s="43"/>
      <c r="T511" s="43">
        <v>2232.3272729999999</v>
      </c>
      <c r="U511" s="43"/>
      <c r="V511" s="43">
        <v>63.387259620000002</v>
      </c>
      <c r="W511" s="43">
        <v>1942</v>
      </c>
      <c r="X511" s="43"/>
      <c r="Y511" s="43">
        <v>127.7951808</v>
      </c>
      <c r="Z511" s="43"/>
      <c r="AA511" s="43"/>
      <c r="AB511" s="43"/>
      <c r="AC511" s="43">
        <v>3.36</v>
      </c>
      <c r="AD511" s="43"/>
      <c r="AE511" s="43">
        <v>0.46990599999999999</v>
      </c>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v>3.5012599999999997E-4</v>
      </c>
      <c r="BB511" s="43"/>
      <c r="BC511" s="43"/>
      <c r="BD511" s="43"/>
      <c r="BE511" s="43"/>
    </row>
    <row r="512" spans="1:57" x14ac:dyDescent="0.2">
      <c r="A512" s="119"/>
      <c r="B512" s="43">
        <v>1</v>
      </c>
      <c r="C512" s="43" t="s">
        <v>200</v>
      </c>
      <c r="D512" s="119"/>
      <c r="E512" s="43"/>
      <c r="F512" s="43"/>
      <c r="G512" s="43"/>
      <c r="H512" s="43"/>
      <c r="I512" s="43"/>
      <c r="J512" s="43"/>
      <c r="K512" s="43">
        <v>401.81</v>
      </c>
      <c r="L512" s="43"/>
      <c r="M512" s="43">
        <v>97.57</v>
      </c>
      <c r="N512" s="43"/>
      <c r="O512" s="43"/>
      <c r="P512" s="43"/>
      <c r="Q512" s="43"/>
      <c r="R512" s="43"/>
      <c r="S512" s="43"/>
      <c r="T512" s="43">
        <v>2232.3272729999999</v>
      </c>
      <c r="U512" s="43"/>
      <c r="V512" s="43">
        <v>63.387259620000002</v>
      </c>
      <c r="W512" s="43">
        <v>1942</v>
      </c>
      <c r="X512" s="43"/>
      <c r="Y512" s="43">
        <v>127.7951808</v>
      </c>
      <c r="Z512" s="43"/>
      <c r="AA512" s="43"/>
      <c r="AB512" s="43"/>
      <c r="AC512" s="43">
        <v>3.36</v>
      </c>
      <c r="AD512" s="43"/>
      <c r="AE512" s="43">
        <v>0.46990599999999999</v>
      </c>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v>2.9036699999999998E-4</v>
      </c>
      <c r="BB512" s="43"/>
      <c r="BC512" s="43"/>
      <c r="BD512" s="43"/>
      <c r="BE512" s="43"/>
    </row>
    <row r="513" spans="1:57" x14ac:dyDescent="0.2">
      <c r="A513" s="119"/>
      <c r="B513" s="43">
        <v>1</v>
      </c>
      <c r="C513" s="43" t="s">
        <v>200</v>
      </c>
      <c r="D513" s="119"/>
      <c r="E513" s="43"/>
      <c r="F513" s="43"/>
      <c r="G513" s="43"/>
      <c r="H513" s="43"/>
      <c r="I513" s="43"/>
      <c r="J513" s="43"/>
      <c r="K513" s="43">
        <v>680.48</v>
      </c>
      <c r="L513" s="43"/>
      <c r="M513" s="43">
        <v>571.4</v>
      </c>
      <c r="N513" s="43"/>
      <c r="O513" s="43"/>
      <c r="P513" s="43"/>
      <c r="Q513" s="43"/>
      <c r="R513" s="43"/>
      <c r="S513" s="43"/>
      <c r="T513" s="43">
        <v>2225.2550000000001</v>
      </c>
      <c r="U513" s="43"/>
      <c r="V513" s="43">
        <v>69.62078812</v>
      </c>
      <c r="W513" s="43">
        <v>2013</v>
      </c>
      <c r="X513" s="43"/>
      <c r="Y513" s="43">
        <v>161.1888199</v>
      </c>
      <c r="Z513" s="43"/>
      <c r="AA513" s="43"/>
      <c r="AB513" s="43"/>
      <c r="AC513" s="43">
        <v>2.2799999999999998</v>
      </c>
      <c r="AD513" s="43"/>
      <c r="AE513" s="43">
        <v>1.0874349999999999</v>
      </c>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v>-1.2899100000000001E-4</v>
      </c>
      <c r="BB513" s="43"/>
      <c r="BC513" s="43"/>
      <c r="BD513" s="43"/>
      <c r="BE513" s="43"/>
    </row>
    <row r="514" spans="1:57" x14ac:dyDescent="0.2">
      <c r="A514" s="119"/>
      <c r="B514" s="43">
        <v>1</v>
      </c>
      <c r="C514" s="43" t="s">
        <v>200</v>
      </c>
      <c r="D514" s="119"/>
      <c r="E514" s="43"/>
      <c r="F514" s="43"/>
      <c r="G514" s="43"/>
      <c r="H514" s="43"/>
      <c r="I514" s="43"/>
      <c r="J514" s="43"/>
      <c r="K514" s="43">
        <v>680.48</v>
      </c>
      <c r="L514" s="43"/>
      <c r="M514" s="43">
        <v>571.4</v>
      </c>
      <c r="N514" s="43"/>
      <c r="O514" s="43"/>
      <c r="P514" s="43"/>
      <c r="Q514" s="43"/>
      <c r="R514" s="43"/>
      <c r="S514" s="43"/>
      <c r="T514" s="43">
        <v>2225.2550000000001</v>
      </c>
      <c r="U514" s="43"/>
      <c r="V514" s="43">
        <v>69.62078812</v>
      </c>
      <c r="W514" s="43">
        <v>2013</v>
      </c>
      <c r="X514" s="43"/>
      <c r="Y514" s="43">
        <v>161.1888199</v>
      </c>
      <c r="Z514" s="43"/>
      <c r="AA514" s="43"/>
      <c r="AB514" s="43"/>
      <c r="AC514" s="43">
        <v>2.2799999999999998</v>
      </c>
      <c r="AD514" s="43"/>
      <c r="AE514" s="43">
        <v>1.0874349999999999</v>
      </c>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v>2.75343E-4</v>
      </c>
      <c r="BB514" s="43"/>
      <c r="BC514" s="43"/>
      <c r="BD514" s="43"/>
      <c r="BE514" s="43"/>
    </row>
    <row r="515" spans="1:57" x14ac:dyDescent="0.2">
      <c r="A515" s="119"/>
      <c r="B515" s="43">
        <v>1</v>
      </c>
      <c r="C515" s="43" t="s">
        <v>200</v>
      </c>
      <c r="D515" s="119"/>
      <c r="E515" s="43"/>
      <c r="F515" s="43"/>
      <c r="G515" s="43"/>
      <c r="H515" s="43"/>
      <c r="I515" s="43"/>
      <c r="J515" s="43"/>
      <c r="K515" s="43">
        <v>680.48</v>
      </c>
      <c r="L515" s="43"/>
      <c r="M515" s="43">
        <v>571.4</v>
      </c>
      <c r="N515" s="43"/>
      <c r="O515" s="43"/>
      <c r="P515" s="43"/>
      <c r="Q515" s="43"/>
      <c r="R515" s="43"/>
      <c r="S515" s="43"/>
      <c r="T515" s="43">
        <v>2225.2550000000001</v>
      </c>
      <c r="U515" s="43"/>
      <c r="V515" s="43">
        <v>69.62078812</v>
      </c>
      <c r="W515" s="43">
        <v>2013</v>
      </c>
      <c r="X515" s="43"/>
      <c r="Y515" s="43">
        <v>161.1888199</v>
      </c>
      <c r="Z515" s="43"/>
      <c r="AA515" s="43"/>
      <c r="AB515" s="43"/>
      <c r="AC515" s="43">
        <v>2.2799999999999998</v>
      </c>
      <c r="AD515" s="43"/>
      <c r="AE515" s="43">
        <v>1.0874349999999999</v>
      </c>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v>2.4310400000000001E-4</v>
      </c>
      <c r="BB515" s="43"/>
      <c r="BC515" s="43"/>
      <c r="BD515" s="43"/>
      <c r="BE515" s="43"/>
    </row>
    <row r="516" spans="1:57" x14ac:dyDescent="0.2">
      <c r="A516" s="119"/>
      <c r="B516" s="43">
        <v>1</v>
      </c>
      <c r="C516" s="43" t="s">
        <v>200</v>
      </c>
      <c r="D516" s="119"/>
      <c r="E516" s="43"/>
      <c r="F516" s="43"/>
      <c r="G516" s="43"/>
      <c r="H516" s="43"/>
      <c r="I516" s="43"/>
      <c r="J516" s="43"/>
      <c r="K516" s="43">
        <v>680.48</v>
      </c>
      <c r="L516" s="43"/>
      <c r="M516" s="43">
        <v>571.4</v>
      </c>
      <c r="N516" s="43"/>
      <c r="O516" s="43"/>
      <c r="P516" s="43"/>
      <c r="Q516" s="43"/>
      <c r="R516" s="43"/>
      <c r="S516" s="43"/>
      <c r="T516" s="43">
        <v>2225.2550000000001</v>
      </c>
      <c r="U516" s="43"/>
      <c r="V516" s="43">
        <v>69.62078812</v>
      </c>
      <c r="W516" s="43">
        <v>2013</v>
      </c>
      <c r="X516" s="43"/>
      <c r="Y516" s="43">
        <v>161.1888199</v>
      </c>
      <c r="Z516" s="43"/>
      <c r="AA516" s="43"/>
      <c r="AB516" s="43"/>
      <c r="AC516" s="43">
        <v>2.2799999999999998</v>
      </c>
      <c r="AD516" s="43"/>
      <c r="AE516" s="43">
        <v>1.0874349999999999</v>
      </c>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v>-2.8447699999999999E-4</v>
      </c>
      <c r="BB516" s="43"/>
      <c r="BC516" s="43"/>
      <c r="BD516" s="43"/>
      <c r="BE516" s="43"/>
    </row>
    <row r="517" spans="1:57" x14ac:dyDescent="0.2">
      <c r="A517" s="119"/>
      <c r="B517" s="43">
        <v>1</v>
      </c>
      <c r="C517" s="43" t="s">
        <v>200</v>
      </c>
      <c r="D517" s="119"/>
      <c r="E517" s="43"/>
      <c r="F517" s="43"/>
      <c r="G517" s="43"/>
      <c r="H517" s="43"/>
      <c r="I517" s="43"/>
      <c r="J517" s="43"/>
      <c r="K517" s="43">
        <v>400.19</v>
      </c>
      <c r="L517" s="43"/>
      <c r="M517" s="43">
        <v>94.25</v>
      </c>
      <c r="N517" s="43"/>
      <c r="O517" s="43"/>
      <c r="P517" s="43"/>
      <c r="Q517" s="43"/>
      <c r="R517" s="43"/>
      <c r="S517" s="43"/>
      <c r="T517" s="43">
        <v>2227.073077</v>
      </c>
      <c r="U517" s="43"/>
      <c r="V517" s="43">
        <v>69.831220979999998</v>
      </c>
      <c r="W517" s="43">
        <v>1939</v>
      </c>
      <c r="X517" s="43"/>
      <c r="Y517" s="43">
        <v>120.409914</v>
      </c>
      <c r="Z517" s="43"/>
      <c r="AA517" s="43"/>
      <c r="AB517" s="43"/>
      <c r="AC517" s="43">
        <v>3.34</v>
      </c>
      <c r="AD517" s="43"/>
      <c r="AE517" s="43">
        <v>0.48739100000000002</v>
      </c>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v>5.12649E-4</v>
      </c>
      <c r="BB517" s="43"/>
      <c r="BC517" s="43"/>
      <c r="BD517" s="43"/>
      <c r="BE517" s="43"/>
    </row>
    <row r="518" spans="1:57" x14ac:dyDescent="0.2">
      <c r="A518" s="119"/>
      <c r="B518" s="43">
        <v>1</v>
      </c>
      <c r="C518" s="43" t="s">
        <v>200</v>
      </c>
      <c r="D518" s="119"/>
      <c r="E518" s="43"/>
      <c r="F518" s="43"/>
      <c r="G518" s="43"/>
      <c r="H518" s="43"/>
      <c r="I518" s="43"/>
      <c r="J518" s="43"/>
      <c r="K518" s="43">
        <v>400.19</v>
      </c>
      <c r="L518" s="43"/>
      <c r="M518" s="43">
        <v>94.25</v>
      </c>
      <c r="N518" s="43"/>
      <c r="O518" s="43"/>
      <c r="P518" s="43"/>
      <c r="Q518" s="43"/>
      <c r="R518" s="43"/>
      <c r="S518" s="43"/>
      <c r="T518" s="43">
        <v>2227.073077</v>
      </c>
      <c r="U518" s="43"/>
      <c r="V518" s="43">
        <v>69.831220979999998</v>
      </c>
      <c r="W518" s="43">
        <v>1939</v>
      </c>
      <c r="X518" s="43"/>
      <c r="Y518" s="43">
        <v>120.409914</v>
      </c>
      <c r="Z518" s="43"/>
      <c r="AA518" s="43"/>
      <c r="AB518" s="43"/>
      <c r="AC518" s="43">
        <v>3.34</v>
      </c>
      <c r="AD518" s="43"/>
      <c r="AE518" s="43">
        <v>0.48739100000000002</v>
      </c>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v>3.1075999999999999E-4</v>
      </c>
      <c r="BB518" s="43"/>
      <c r="BC518" s="43"/>
      <c r="BD518" s="43"/>
      <c r="BE518" s="43"/>
    </row>
    <row r="519" spans="1:57" x14ac:dyDescent="0.2">
      <c r="A519" s="119"/>
      <c r="B519" s="43">
        <v>1</v>
      </c>
      <c r="C519" s="43" t="s">
        <v>200</v>
      </c>
      <c r="D519" s="119"/>
      <c r="E519" s="43"/>
      <c r="F519" s="43"/>
      <c r="G519" s="43"/>
      <c r="H519" s="43"/>
      <c r="I519" s="43"/>
      <c r="J519" s="43"/>
      <c r="K519" s="43">
        <v>400.19</v>
      </c>
      <c r="L519" s="43"/>
      <c r="M519" s="43">
        <v>94.25</v>
      </c>
      <c r="N519" s="43"/>
      <c r="O519" s="43"/>
      <c r="P519" s="43"/>
      <c r="Q519" s="43"/>
      <c r="R519" s="43"/>
      <c r="S519" s="43"/>
      <c r="T519" s="43">
        <v>2227.073077</v>
      </c>
      <c r="U519" s="43"/>
      <c r="V519" s="43">
        <v>69.831220979999998</v>
      </c>
      <c r="W519" s="43">
        <v>1939</v>
      </c>
      <c r="X519" s="43"/>
      <c r="Y519" s="43">
        <v>120.409914</v>
      </c>
      <c r="Z519" s="43"/>
      <c r="AA519" s="43"/>
      <c r="AB519" s="43"/>
      <c r="AC519" s="43">
        <v>3.34</v>
      </c>
      <c r="AD519" s="43"/>
      <c r="AE519" s="43">
        <v>0.48739100000000002</v>
      </c>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v>5.7607000000000003E-4</v>
      </c>
      <c r="BB519" s="43"/>
      <c r="BC519" s="43"/>
      <c r="BD519" s="43"/>
      <c r="BE519" s="43"/>
    </row>
    <row r="520" spans="1:57" x14ac:dyDescent="0.2">
      <c r="A520" s="119"/>
      <c r="B520" s="43">
        <v>1</v>
      </c>
      <c r="C520" s="43" t="s">
        <v>200</v>
      </c>
      <c r="D520" s="119"/>
      <c r="E520" s="43"/>
      <c r="F520" s="43"/>
      <c r="G520" s="43"/>
      <c r="H520" s="43"/>
      <c r="I520" s="43"/>
      <c r="J520" s="43"/>
      <c r="K520" s="43">
        <v>400.19</v>
      </c>
      <c r="L520" s="43"/>
      <c r="M520" s="43">
        <v>94.25</v>
      </c>
      <c r="N520" s="43"/>
      <c r="O520" s="43"/>
      <c r="P520" s="43"/>
      <c r="Q520" s="43"/>
      <c r="R520" s="43"/>
      <c r="S520" s="43"/>
      <c r="T520" s="43">
        <v>2227.073077</v>
      </c>
      <c r="U520" s="43"/>
      <c r="V520" s="43">
        <v>69.831220979999998</v>
      </c>
      <c r="W520" s="43">
        <v>1939</v>
      </c>
      <c r="X520" s="43"/>
      <c r="Y520" s="43">
        <v>120.409914</v>
      </c>
      <c r="Z520" s="43"/>
      <c r="AA520" s="43"/>
      <c r="AB520" s="43"/>
      <c r="AC520" s="43">
        <v>3.34</v>
      </c>
      <c r="AD520" s="43"/>
      <c r="AE520" s="43">
        <v>0.48739100000000002</v>
      </c>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v>2.6091100000000001E-4</v>
      </c>
      <c r="BB520" s="43"/>
      <c r="BC520" s="43"/>
      <c r="BD520" s="43"/>
      <c r="BE520" s="43"/>
    </row>
    <row r="521" spans="1:57" x14ac:dyDescent="0.2">
      <c r="A521" s="119"/>
      <c r="B521" s="43">
        <v>1</v>
      </c>
      <c r="C521" s="43" t="s">
        <v>200</v>
      </c>
      <c r="D521" s="119"/>
      <c r="E521" s="43"/>
      <c r="F521" s="43"/>
      <c r="G521" s="43"/>
      <c r="H521" s="43"/>
      <c r="I521" s="43"/>
      <c r="J521" s="43"/>
      <c r="K521" s="43">
        <v>400.19</v>
      </c>
      <c r="L521" s="43"/>
      <c r="M521" s="43">
        <v>94.25</v>
      </c>
      <c r="N521" s="43"/>
      <c r="O521" s="43"/>
      <c r="P521" s="43"/>
      <c r="Q521" s="43"/>
      <c r="R521" s="43"/>
      <c r="S521" s="43"/>
      <c r="T521" s="43">
        <v>2227.073077</v>
      </c>
      <c r="U521" s="43"/>
      <c r="V521" s="43">
        <v>69.831220979999998</v>
      </c>
      <c r="W521" s="43">
        <v>1939</v>
      </c>
      <c r="X521" s="43"/>
      <c r="Y521" s="43">
        <v>120.409914</v>
      </c>
      <c r="Z521" s="43"/>
      <c r="AA521" s="43"/>
      <c r="AB521" s="43"/>
      <c r="AC521" s="43">
        <v>3.34</v>
      </c>
      <c r="AD521" s="43"/>
      <c r="AE521" s="43">
        <v>0.48739100000000002</v>
      </c>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v>4.12421E-4</v>
      </c>
      <c r="BB521" s="43"/>
      <c r="BC521" s="43"/>
      <c r="BD521" s="43"/>
      <c r="BE521" s="43"/>
    </row>
    <row r="522" spans="1:57" x14ac:dyDescent="0.2">
      <c r="A522" s="119" t="s">
        <v>14464</v>
      </c>
      <c r="B522" s="43">
        <v>1</v>
      </c>
      <c r="C522" s="43" t="s">
        <v>200</v>
      </c>
      <c r="D522" s="119" t="s">
        <v>7977</v>
      </c>
      <c r="E522" s="43" t="s">
        <v>7981</v>
      </c>
      <c r="F522" s="43">
        <v>2014</v>
      </c>
      <c r="G522" s="43" t="s">
        <v>13905</v>
      </c>
      <c r="H522" s="43"/>
      <c r="I522" s="43"/>
      <c r="J522" s="43"/>
      <c r="K522" s="43"/>
      <c r="L522" s="43"/>
      <c r="M522" s="43"/>
      <c r="N522" s="43"/>
      <c r="O522" s="43"/>
      <c r="P522" s="43"/>
      <c r="Q522" s="43">
        <v>7.9185851970820096</v>
      </c>
      <c r="R522" s="43"/>
      <c r="S522" s="43"/>
      <c r="T522" s="43">
        <v>2316</v>
      </c>
      <c r="U522" s="43"/>
      <c r="V522" s="43">
        <v>23</v>
      </c>
      <c r="W522" s="43"/>
      <c r="X522" s="43"/>
      <c r="Y522" s="43"/>
      <c r="Z522" s="43"/>
      <c r="AA522" s="43"/>
      <c r="AB522" s="43"/>
      <c r="AC522" s="43">
        <v>1.47</v>
      </c>
      <c r="AD522" s="43"/>
      <c r="AE522" s="43">
        <v>0.23</v>
      </c>
      <c r="AF522" s="43"/>
      <c r="AG522" s="43"/>
      <c r="AH522" s="43"/>
      <c r="AI522" s="43"/>
      <c r="AJ522" s="43"/>
      <c r="AK522" s="43"/>
      <c r="AL522" s="43">
        <v>6</v>
      </c>
      <c r="AM522" s="43"/>
      <c r="AN522" s="43"/>
      <c r="AO522" s="43"/>
      <c r="AP522" s="43"/>
      <c r="AQ522" s="43"/>
      <c r="AR522" s="43"/>
      <c r="AS522" s="43"/>
      <c r="AT522" s="43">
        <v>8.6</v>
      </c>
      <c r="AU522" s="43"/>
      <c r="AV522" s="43">
        <v>0.5</v>
      </c>
      <c r="AW522" s="43"/>
      <c r="AX522" s="43"/>
      <c r="AY522" s="43"/>
      <c r="AZ522" s="43"/>
      <c r="BA522" s="43">
        <v>9.2002989445005498E-2</v>
      </c>
      <c r="BB522" s="43"/>
      <c r="BC522" s="43"/>
      <c r="BD522" s="43" t="s">
        <v>14022</v>
      </c>
      <c r="BE522" s="43"/>
    </row>
    <row r="523" spans="1:57" x14ac:dyDescent="0.2">
      <c r="A523" s="119"/>
      <c r="B523" s="43">
        <v>1</v>
      </c>
      <c r="C523" s="43" t="s">
        <v>200</v>
      </c>
      <c r="D523" s="119"/>
      <c r="E523" s="43"/>
      <c r="F523" s="43"/>
      <c r="G523" s="43" t="s">
        <v>13905</v>
      </c>
      <c r="H523" s="43"/>
      <c r="I523" s="43"/>
      <c r="J523" s="43"/>
      <c r="K523" s="43"/>
      <c r="L523" s="43"/>
      <c r="M523" s="43"/>
      <c r="N523" s="43"/>
      <c r="O523" s="43"/>
      <c r="P523" s="43"/>
      <c r="Q523" s="43">
        <v>7.8701883574532303</v>
      </c>
      <c r="R523" s="43"/>
      <c r="S523" s="43"/>
      <c r="T523" s="43">
        <v>2316</v>
      </c>
      <c r="U523" s="43"/>
      <c r="V523" s="43">
        <v>23</v>
      </c>
      <c r="W523" s="43"/>
      <c r="X523" s="43"/>
      <c r="Y523" s="43"/>
      <c r="Z523" s="43"/>
      <c r="AA523" s="43"/>
      <c r="AB523" s="43"/>
      <c r="AC523" s="43">
        <v>1.47</v>
      </c>
      <c r="AD523" s="43"/>
      <c r="AE523" s="43">
        <v>0.23</v>
      </c>
      <c r="AF523" s="43"/>
      <c r="AG523" s="43"/>
      <c r="AH523" s="43"/>
      <c r="AI523" s="43"/>
      <c r="AJ523" s="43"/>
      <c r="AK523" s="43"/>
      <c r="AL523" s="43">
        <v>6</v>
      </c>
      <c r="AM523" s="43"/>
      <c r="AN523" s="43"/>
      <c r="AO523" s="43"/>
      <c r="AP523" s="43"/>
      <c r="AQ523" s="43"/>
      <c r="AR523" s="43"/>
      <c r="AS523" s="43"/>
      <c r="AT523" s="43">
        <v>8.6</v>
      </c>
      <c r="AU523" s="43"/>
      <c r="AV523" s="43">
        <v>0.5</v>
      </c>
      <c r="AW523" s="43"/>
      <c r="AX523" s="43"/>
      <c r="AY523" s="43"/>
      <c r="AZ523" s="43"/>
      <c r="BA523" s="43">
        <v>6.6771556992001296E-2</v>
      </c>
      <c r="BB523" s="43"/>
      <c r="BC523" s="43"/>
      <c r="BD523" s="43" t="s">
        <v>14022</v>
      </c>
      <c r="BE523" s="43"/>
    </row>
    <row r="524" spans="1:57" x14ac:dyDescent="0.2">
      <c r="A524" s="119"/>
      <c r="B524" s="43">
        <v>1</v>
      </c>
      <c r="C524" s="43" t="s">
        <v>200</v>
      </c>
      <c r="D524" s="119"/>
      <c r="E524" s="43"/>
      <c r="F524" s="43"/>
      <c r="G524" s="43" t="s">
        <v>13905</v>
      </c>
      <c r="H524" s="43"/>
      <c r="I524" s="43"/>
      <c r="J524" s="43"/>
      <c r="K524" s="43"/>
      <c r="L524" s="43"/>
      <c r="M524" s="43"/>
      <c r="N524" s="43"/>
      <c r="O524" s="43"/>
      <c r="P524" s="43"/>
      <c r="Q524" s="43">
        <v>7.8702593541739496</v>
      </c>
      <c r="R524" s="43"/>
      <c r="S524" s="43"/>
      <c r="T524" s="43">
        <v>2316</v>
      </c>
      <c r="U524" s="43"/>
      <c r="V524" s="43">
        <v>23</v>
      </c>
      <c r="W524" s="43"/>
      <c r="X524" s="43"/>
      <c r="Y524" s="43"/>
      <c r="Z524" s="43"/>
      <c r="AA524" s="43"/>
      <c r="AB524" s="43"/>
      <c r="AC524" s="43">
        <v>1.47</v>
      </c>
      <c r="AD524" s="43"/>
      <c r="AE524" s="43">
        <v>0.23</v>
      </c>
      <c r="AF524" s="43"/>
      <c r="AG524" s="43"/>
      <c r="AH524" s="43"/>
      <c r="AI524" s="43"/>
      <c r="AJ524" s="43"/>
      <c r="AK524" s="43"/>
      <c r="AL524" s="43">
        <v>6</v>
      </c>
      <c r="AM524" s="43"/>
      <c r="AN524" s="43"/>
      <c r="AO524" s="43"/>
      <c r="AP524" s="43"/>
      <c r="AQ524" s="43"/>
      <c r="AR524" s="43"/>
      <c r="AS524" s="43"/>
      <c r="AT524" s="43">
        <v>8.6</v>
      </c>
      <c r="AU524" s="43"/>
      <c r="AV524" s="43">
        <v>0.5</v>
      </c>
      <c r="AW524" s="43"/>
      <c r="AX524" s="43"/>
      <c r="AY524" s="43"/>
      <c r="AZ524" s="43"/>
      <c r="BA524" s="43">
        <v>5.9136568820681898E-2</v>
      </c>
      <c r="BB524" s="43"/>
      <c r="BC524" s="43"/>
      <c r="BD524" s="43" t="s">
        <v>14022</v>
      </c>
      <c r="BE524" s="43"/>
    </row>
    <row r="525" spans="1:57" x14ac:dyDescent="0.2">
      <c r="A525" s="119"/>
      <c r="B525" s="43">
        <v>1</v>
      </c>
      <c r="C525" s="43" t="s">
        <v>200</v>
      </c>
      <c r="D525" s="119"/>
      <c r="E525" s="43"/>
      <c r="F525" s="43"/>
      <c r="G525" s="43" t="s">
        <v>13905</v>
      </c>
      <c r="H525" s="43"/>
      <c r="I525" s="43"/>
      <c r="J525" s="43"/>
      <c r="K525" s="43"/>
      <c r="L525" s="43"/>
      <c r="M525" s="43"/>
      <c r="N525" s="43"/>
      <c r="O525" s="43"/>
      <c r="P525" s="43"/>
      <c r="Q525" s="43">
        <v>7.8882883509435002</v>
      </c>
      <c r="R525" s="43"/>
      <c r="S525" s="43"/>
      <c r="T525" s="43">
        <v>2316</v>
      </c>
      <c r="U525" s="43"/>
      <c r="V525" s="43">
        <v>23</v>
      </c>
      <c r="W525" s="43"/>
      <c r="X525" s="43"/>
      <c r="Y525" s="43"/>
      <c r="Z525" s="43"/>
      <c r="AA525" s="43"/>
      <c r="AB525" s="43"/>
      <c r="AC525" s="43">
        <v>1.47</v>
      </c>
      <c r="AD525" s="43"/>
      <c r="AE525" s="43">
        <v>0.23</v>
      </c>
      <c r="AF525" s="43"/>
      <c r="AG525" s="43"/>
      <c r="AH525" s="43"/>
      <c r="AI525" s="43"/>
      <c r="AJ525" s="43"/>
      <c r="AK525" s="43"/>
      <c r="AL525" s="43">
        <v>6</v>
      </c>
      <c r="AM525" s="43"/>
      <c r="AN525" s="43"/>
      <c r="AO525" s="43"/>
      <c r="AP525" s="43"/>
      <c r="AQ525" s="43"/>
      <c r="AR525" s="43"/>
      <c r="AS525" s="43"/>
      <c r="AT525" s="43">
        <v>8.6</v>
      </c>
      <c r="AU525" s="43"/>
      <c r="AV525" s="43">
        <v>0.5</v>
      </c>
      <c r="AW525" s="43"/>
      <c r="AX525" s="43"/>
      <c r="AY525" s="43"/>
      <c r="AZ525" s="43"/>
      <c r="BA525" s="43">
        <v>3.3817545681199802E-2</v>
      </c>
      <c r="BB525" s="43"/>
      <c r="BC525" s="43"/>
      <c r="BD525" s="43" t="s">
        <v>14022</v>
      </c>
      <c r="BE525" s="43"/>
    </row>
    <row r="526" spans="1:57" x14ac:dyDescent="0.2">
      <c r="A526" s="119"/>
      <c r="B526" s="43">
        <v>1</v>
      </c>
      <c r="C526" s="43" t="s">
        <v>200</v>
      </c>
      <c r="D526" s="119"/>
      <c r="E526" s="43"/>
      <c r="F526" s="43"/>
      <c r="G526" s="43" t="s">
        <v>13905</v>
      </c>
      <c r="H526" s="43"/>
      <c r="I526" s="43"/>
      <c r="J526" s="43"/>
      <c r="K526" s="43"/>
      <c r="L526" s="43"/>
      <c r="M526" s="43"/>
      <c r="N526" s="43"/>
      <c r="O526" s="43"/>
      <c r="P526" s="43"/>
      <c r="Q526" s="43">
        <v>7.91545756521933</v>
      </c>
      <c r="R526" s="43"/>
      <c r="S526" s="43"/>
      <c r="T526" s="43">
        <v>2316</v>
      </c>
      <c r="U526" s="43"/>
      <c r="V526" s="43">
        <v>23</v>
      </c>
      <c r="W526" s="43"/>
      <c r="X526" s="43"/>
      <c r="Y526" s="43"/>
      <c r="Z526" s="43"/>
      <c r="AA526" s="43"/>
      <c r="AB526" s="43"/>
      <c r="AC526" s="43">
        <v>1.47</v>
      </c>
      <c r="AD526" s="43"/>
      <c r="AE526" s="43">
        <v>0.23</v>
      </c>
      <c r="AF526" s="43"/>
      <c r="AG526" s="43"/>
      <c r="AH526" s="43"/>
      <c r="AI526" s="43"/>
      <c r="AJ526" s="43"/>
      <c r="AK526" s="43"/>
      <c r="AL526" s="43">
        <v>6</v>
      </c>
      <c r="AM526" s="43"/>
      <c r="AN526" s="43"/>
      <c r="AO526" s="43"/>
      <c r="AP526" s="43"/>
      <c r="AQ526" s="43"/>
      <c r="AR526" s="43"/>
      <c r="AS526" s="43"/>
      <c r="AT526" s="43">
        <v>8.6</v>
      </c>
      <c r="AU526" s="43"/>
      <c r="AV526" s="43">
        <v>0.5</v>
      </c>
      <c r="AW526" s="43"/>
      <c r="AX526" s="43"/>
      <c r="AY526" s="43"/>
      <c r="AZ526" s="43"/>
      <c r="BA526" s="43">
        <v>3.1164619954427202E-2</v>
      </c>
      <c r="BB526" s="43"/>
      <c r="BC526" s="43"/>
      <c r="BD526" s="43" t="s">
        <v>14022</v>
      </c>
      <c r="BE526" s="43"/>
    </row>
    <row r="527" spans="1:57" x14ac:dyDescent="0.2">
      <c r="A527" s="119"/>
      <c r="B527" s="43">
        <v>1</v>
      </c>
      <c r="C527" s="43" t="s">
        <v>200</v>
      </c>
      <c r="D527" s="119"/>
      <c r="E527" s="43"/>
      <c r="F527" s="43"/>
      <c r="G527" s="43" t="s">
        <v>13905</v>
      </c>
      <c r="H527" s="43"/>
      <c r="I527" s="43"/>
      <c r="J527" s="43"/>
      <c r="K527" s="43"/>
      <c r="L527" s="43"/>
      <c r="M527" s="43"/>
      <c r="N527" s="43"/>
      <c r="O527" s="43"/>
      <c r="P527" s="43"/>
      <c r="Q527" s="43">
        <v>7.9152770728397801</v>
      </c>
      <c r="R527" s="43"/>
      <c r="S527" s="43"/>
      <c r="T527" s="43">
        <v>2316</v>
      </c>
      <c r="U527" s="43"/>
      <c r="V527" s="43">
        <v>23</v>
      </c>
      <c r="W527" s="43"/>
      <c r="X527" s="43"/>
      <c r="Y527" s="43"/>
      <c r="Z527" s="43"/>
      <c r="AA527" s="43"/>
      <c r="AB527" s="43"/>
      <c r="AC527" s="43">
        <v>1.47</v>
      </c>
      <c r="AD527" s="43"/>
      <c r="AE527" s="43">
        <v>0.23</v>
      </c>
      <c r="AF527" s="43"/>
      <c r="AG527" s="43"/>
      <c r="AH527" s="43"/>
      <c r="AI527" s="43"/>
      <c r="AJ527" s="43"/>
      <c r="AK527" s="43"/>
      <c r="AL527" s="43">
        <v>6</v>
      </c>
      <c r="AM527" s="43"/>
      <c r="AN527" s="43"/>
      <c r="AO527" s="43"/>
      <c r="AP527" s="43"/>
      <c r="AQ527" s="43"/>
      <c r="AR527" s="43"/>
      <c r="AS527" s="43"/>
      <c r="AT527" s="43">
        <v>8.6</v>
      </c>
      <c r="AU527" s="43"/>
      <c r="AV527" s="43">
        <v>0.5</v>
      </c>
      <c r="AW527" s="43"/>
      <c r="AX527" s="43"/>
      <c r="AY527" s="43"/>
      <c r="AZ527" s="43"/>
      <c r="BA527" s="43">
        <v>2.1480534351241899E-2</v>
      </c>
      <c r="BB527" s="43"/>
      <c r="BC527" s="43"/>
      <c r="BD527" s="43" t="s">
        <v>14022</v>
      </c>
      <c r="BE527" s="43"/>
    </row>
    <row r="528" spans="1:57" x14ac:dyDescent="0.2">
      <c r="A528" s="119"/>
      <c r="B528" s="43">
        <v>1</v>
      </c>
      <c r="C528" s="43" t="s">
        <v>200</v>
      </c>
      <c r="D528" s="119"/>
      <c r="E528" s="43"/>
      <c r="F528" s="43"/>
      <c r="G528" s="43" t="s">
        <v>13905</v>
      </c>
      <c r="H528" s="43"/>
      <c r="I528" s="43"/>
      <c r="J528" s="43"/>
      <c r="K528" s="43"/>
      <c r="L528" s="43"/>
      <c r="M528" s="43"/>
      <c r="N528" s="43"/>
      <c r="O528" s="43"/>
      <c r="P528" s="43"/>
      <c r="Q528" s="43">
        <v>7.8988637091819696</v>
      </c>
      <c r="R528" s="43"/>
      <c r="S528" s="43"/>
      <c r="T528" s="43">
        <v>2316</v>
      </c>
      <c r="U528" s="43"/>
      <c r="V528" s="43">
        <v>23</v>
      </c>
      <c r="W528" s="43"/>
      <c r="X528" s="43"/>
      <c r="Y528" s="43"/>
      <c r="Z528" s="43"/>
      <c r="AA528" s="43"/>
      <c r="AB528" s="43"/>
      <c r="AC528" s="43">
        <v>1.47</v>
      </c>
      <c r="AD528" s="43"/>
      <c r="AE528" s="43">
        <v>0.23</v>
      </c>
      <c r="AF528" s="43"/>
      <c r="AG528" s="43"/>
      <c r="AH528" s="43"/>
      <c r="AI528" s="43"/>
      <c r="AJ528" s="43"/>
      <c r="AK528" s="43"/>
      <c r="AL528" s="43">
        <v>6</v>
      </c>
      <c r="AM528" s="43"/>
      <c r="AN528" s="43"/>
      <c r="AO528" s="43"/>
      <c r="AP528" s="43"/>
      <c r="AQ528" s="43"/>
      <c r="AR528" s="43"/>
      <c r="AS528" s="43"/>
      <c r="AT528" s="43">
        <v>8.6</v>
      </c>
      <c r="AU528" s="43"/>
      <c r="AV528" s="43">
        <v>0.5</v>
      </c>
      <c r="AW528" s="43"/>
      <c r="AX528" s="43"/>
      <c r="AY528" s="43"/>
      <c r="AZ528" s="43"/>
      <c r="BA528" s="43">
        <v>1.9736681337721499E-2</v>
      </c>
      <c r="BB528" s="43"/>
      <c r="BC528" s="43"/>
      <c r="BD528" s="43" t="s">
        <v>14022</v>
      </c>
      <c r="BE528" s="43"/>
    </row>
    <row r="529" spans="1:57" x14ac:dyDescent="0.2">
      <c r="A529" s="119"/>
      <c r="B529" s="43">
        <v>1</v>
      </c>
      <c r="C529" s="43" t="s">
        <v>200</v>
      </c>
      <c r="D529" s="119"/>
      <c r="E529" s="43"/>
      <c r="F529" s="43"/>
      <c r="G529" s="43" t="s">
        <v>13905</v>
      </c>
      <c r="H529" s="43"/>
      <c r="I529" s="43"/>
      <c r="J529" s="43"/>
      <c r="K529" s="43"/>
      <c r="L529" s="43"/>
      <c r="M529" s="43"/>
      <c r="N529" s="43"/>
      <c r="O529" s="43"/>
      <c r="P529" s="43"/>
      <c r="Q529" s="43">
        <v>7.8699575672536204</v>
      </c>
      <c r="R529" s="43"/>
      <c r="S529" s="43"/>
      <c r="T529" s="43">
        <v>2316</v>
      </c>
      <c r="U529" s="43"/>
      <c r="V529" s="43">
        <v>23</v>
      </c>
      <c r="W529" s="43"/>
      <c r="X529" s="43"/>
      <c r="Y529" s="43"/>
      <c r="Z529" s="43"/>
      <c r="AA529" s="43"/>
      <c r="AB529" s="43"/>
      <c r="AC529" s="43">
        <v>1.47</v>
      </c>
      <c r="AD529" s="43"/>
      <c r="AE529" s="43">
        <v>0.23</v>
      </c>
      <c r="AF529" s="43"/>
      <c r="AG529" s="43"/>
      <c r="AH529" s="43"/>
      <c r="AI529" s="43"/>
      <c r="AJ529" s="43"/>
      <c r="AK529" s="43"/>
      <c r="AL529" s="43">
        <v>6</v>
      </c>
      <c r="AM529" s="43"/>
      <c r="AN529" s="43"/>
      <c r="AO529" s="43"/>
      <c r="AP529" s="43"/>
      <c r="AQ529" s="43"/>
      <c r="AR529" s="43"/>
      <c r="AS529" s="43"/>
      <c r="AT529" s="43">
        <v>8.6</v>
      </c>
      <c r="AU529" s="43"/>
      <c r="AV529" s="43">
        <v>0.5</v>
      </c>
      <c r="AW529" s="43"/>
      <c r="AX529" s="43"/>
      <c r="AY529" s="43"/>
      <c r="AZ529" s="43"/>
      <c r="BA529" s="43">
        <v>1.9139490774524499E-2</v>
      </c>
      <c r="BB529" s="43"/>
      <c r="BC529" s="43"/>
      <c r="BD529" s="43" t="s">
        <v>14022</v>
      </c>
      <c r="BE529" s="43"/>
    </row>
    <row r="530" spans="1:57" x14ac:dyDescent="0.2">
      <c r="A530" s="119"/>
      <c r="B530" s="43">
        <v>1</v>
      </c>
      <c r="C530" s="43" t="s">
        <v>200</v>
      </c>
      <c r="D530" s="119"/>
      <c r="E530" s="43"/>
      <c r="F530" s="43"/>
      <c r="G530" s="43" t="s">
        <v>13905</v>
      </c>
      <c r="H530" s="43"/>
      <c r="I530" s="43"/>
      <c r="J530" s="43"/>
      <c r="K530" s="43"/>
      <c r="L530" s="43"/>
      <c r="M530" s="43"/>
      <c r="N530" s="43"/>
      <c r="O530" s="43"/>
      <c r="P530" s="43"/>
      <c r="Q530" s="43">
        <v>7.9153037220386802</v>
      </c>
      <c r="R530" s="43"/>
      <c r="S530" s="43"/>
      <c r="T530" s="43">
        <v>2316</v>
      </c>
      <c r="U530" s="43"/>
      <c r="V530" s="43">
        <v>23</v>
      </c>
      <c r="W530" s="43"/>
      <c r="X530" s="43"/>
      <c r="Y530" s="43"/>
      <c r="Z530" s="43"/>
      <c r="AA530" s="43"/>
      <c r="AB530" s="43"/>
      <c r="AC530" s="43">
        <v>1.47</v>
      </c>
      <c r="AD530" s="43"/>
      <c r="AE530" s="43">
        <v>0.23</v>
      </c>
      <c r="AF530" s="43"/>
      <c r="AG530" s="43"/>
      <c r="AH530" s="43"/>
      <c r="AI530" s="43"/>
      <c r="AJ530" s="43"/>
      <c r="AK530" s="43"/>
      <c r="AL530" s="43">
        <v>6</v>
      </c>
      <c r="AM530" s="43"/>
      <c r="AN530" s="43"/>
      <c r="AO530" s="43"/>
      <c r="AP530" s="43"/>
      <c r="AQ530" s="43"/>
      <c r="AR530" s="43"/>
      <c r="AS530" s="43"/>
      <c r="AT530" s="43">
        <v>8.6</v>
      </c>
      <c r="AU530" s="43"/>
      <c r="AV530" s="43">
        <v>0.5</v>
      </c>
      <c r="AW530" s="43"/>
      <c r="AX530" s="43"/>
      <c r="AY530" s="43"/>
      <c r="AZ530" s="43"/>
      <c r="BA530" s="43">
        <v>1.34474191377911E-2</v>
      </c>
      <c r="BB530" s="43"/>
      <c r="BC530" s="43"/>
      <c r="BD530" s="43" t="s">
        <v>14022</v>
      </c>
      <c r="BE530" s="43"/>
    </row>
    <row r="531" spans="1:57" x14ac:dyDescent="0.2">
      <c r="A531" s="119"/>
      <c r="B531" s="43">
        <v>1</v>
      </c>
      <c r="C531" s="43" t="s">
        <v>200</v>
      </c>
      <c r="D531" s="119"/>
      <c r="E531" s="43"/>
      <c r="F531" s="43"/>
      <c r="G531" s="43" t="s">
        <v>13905</v>
      </c>
      <c r="H531" s="43"/>
      <c r="I531" s="43"/>
      <c r="J531" s="43"/>
      <c r="K531" s="43"/>
      <c r="L531" s="43"/>
      <c r="M531" s="43"/>
      <c r="N531" s="43"/>
      <c r="O531" s="43"/>
      <c r="P531" s="43"/>
      <c r="Q531" s="43">
        <v>7.9199345289194598</v>
      </c>
      <c r="R531" s="43"/>
      <c r="S531" s="43"/>
      <c r="T531" s="43">
        <v>2316</v>
      </c>
      <c r="U531" s="43"/>
      <c r="V531" s="43">
        <v>23</v>
      </c>
      <c r="W531" s="43"/>
      <c r="X531" s="43"/>
      <c r="Y531" s="43"/>
      <c r="Z531" s="43"/>
      <c r="AA531" s="43"/>
      <c r="AB531" s="43"/>
      <c r="AC531" s="43">
        <v>1.47</v>
      </c>
      <c r="AD531" s="43"/>
      <c r="AE531" s="43">
        <v>0.23</v>
      </c>
      <c r="AF531" s="43"/>
      <c r="AG531" s="43"/>
      <c r="AH531" s="43"/>
      <c r="AI531" s="43"/>
      <c r="AJ531" s="43"/>
      <c r="AK531" s="43"/>
      <c r="AL531" s="43">
        <v>6</v>
      </c>
      <c r="AM531" s="43"/>
      <c r="AN531" s="43"/>
      <c r="AO531" s="43"/>
      <c r="AP531" s="43"/>
      <c r="AQ531" s="43"/>
      <c r="AR531" s="43"/>
      <c r="AS531" s="43"/>
      <c r="AT531" s="43">
        <v>8.6</v>
      </c>
      <c r="AU531" s="43"/>
      <c r="AV531" s="43">
        <v>0.5</v>
      </c>
      <c r="AW531" s="43"/>
      <c r="AX531" s="43"/>
      <c r="AY531" s="43"/>
      <c r="AZ531" s="43"/>
      <c r="BA531" s="43">
        <v>1.22556611699764E-2</v>
      </c>
      <c r="BB531" s="43"/>
      <c r="BC531" s="43"/>
      <c r="BD531" s="43" t="s">
        <v>14022</v>
      </c>
      <c r="BE531" s="43"/>
    </row>
    <row r="532" spans="1:57" x14ac:dyDescent="0.2">
      <c r="A532" s="119"/>
      <c r="B532" s="43">
        <v>1</v>
      </c>
      <c r="C532" s="43" t="s">
        <v>200</v>
      </c>
      <c r="D532" s="119"/>
      <c r="E532" s="43"/>
      <c r="F532" s="43"/>
      <c r="G532" s="43" t="s">
        <v>13905</v>
      </c>
      <c r="H532" s="43"/>
      <c r="I532" s="43"/>
      <c r="J532" s="43"/>
      <c r="K532" s="43"/>
      <c r="L532" s="43"/>
      <c r="M532" s="43"/>
      <c r="N532" s="43"/>
      <c r="O532" s="43"/>
      <c r="P532" s="43"/>
      <c r="Q532" s="43">
        <v>7.9199345289194598</v>
      </c>
      <c r="R532" s="43"/>
      <c r="S532" s="43"/>
      <c r="T532" s="43">
        <v>2316</v>
      </c>
      <c r="U532" s="43"/>
      <c r="V532" s="43">
        <v>23</v>
      </c>
      <c r="W532" s="43"/>
      <c r="X532" s="43"/>
      <c r="Y532" s="43"/>
      <c r="Z532" s="43"/>
      <c r="AA532" s="43"/>
      <c r="AB532" s="43"/>
      <c r="AC532" s="43">
        <v>1.47</v>
      </c>
      <c r="AD532" s="43"/>
      <c r="AE532" s="43">
        <v>0.23</v>
      </c>
      <c r="AF532" s="43"/>
      <c r="AG532" s="43"/>
      <c r="AH532" s="43"/>
      <c r="AI532" s="43"/>
      <c r="AJ532" s="43"/>
      <c r="AK532" s="43"/>
      <c r="AL532" s="43">
        <v>6</v>
      </c>
      <c r="AM532" s="43"/>
      <c r="AN532" s="43"/>
      <c r="AO532" s="43"/>
      <c r="AP532" s="43"/>
      <c r="AQ532" s="43"/>
      <c r="AR532" s="43"/>
      <c r="AS532" s="43"/>
      <c r="AT532" s="43">
        <v>8.6</v>
      </c>
      <c r="AU532" s="43"/>
      <c r="AV532" s="43">
        <v>0.5</v>
      </c>
      <c r="AW532" s="43"/>
      <c r="AX532" s="43"/>
      <c r="AY532" s="43"/>
      <c r="AZ532" s="43"/>
      <c r="BA532" s="43">
        <v>1.22556611699764E-2</v>
      </c>
      <c r="BB532" s="43"/>
      <c r="BC532" s="43"/>
      <c r="BD532" s="43" t="s">
        <v>14022</v>
      </c>
      <c r="BE532" s="43"/>
    </row>
    <row r="533" spans="1:57" x14ac:dyDescent="0.2">
      <c r="A533" s="119"/>
      <c r="B533" s="43">
        <v>1</v>
      </c>
      <c r="C533" s="43" t="s">
        <v>200</v>
      </c>
      <c r="D533" s="119"/>
      <c r="E533" s="43"/>
      <c r="F533" s="43"/>
      <c r="G533" s="43" t="s">
        <v>13905</v>
      </c>
      <c r="H533" s="43"/>
      <c r="I533" s="43"/>
      <c r="J533" s="43"/>
      <c r="K533" s="43"/>
      <c r="L533" s="43"/>
      <c r="M533" s="43"/>
      <c r="N533" s="43"/>
      <c r="O533" s="43"/>
      <c r="P533" s="43"/>
      <c r="Q533" s="43">
        <v>7.9169430037715696</v>
      </c>
      <c r="R533" s="43"/>
      <c r="S533" s="43"/>
      <c r="T533" s="43">
        <v>2316</v>
      </c>
      <c r="U533" s="43"/>
      <c r="V533" s="43">
        <v>23</v>
      </c>
      <c r="W533" s="43"/>
      <c r="X533" s="43"/>
      <c r="Y533" s="43"/>
      <c r="Z533" s="43"/>
      <c r="AA533" s="43"/>
      <c r="AB533" s="43"/>
      <c r="AC533" s="43">
        <v>1.47</v>
      </c>
      <c r="AD533" s="43"/>
      <c r="AE533" s="43">
        <v>0.23</v>
      </c>
      <c r="AF533" s="43"/>
      <c r="AG533" s="43"/>
      <c r="AH533" s="43"/>
      <c r="AI533" s="43"/>
      <c r="AJ533" s="43"/>
      <c r="AK533" s="43"/>
      <c r="AL533" s="43">
        <v>6</v>
      </c>
      <c r="AM533" s="43"/>
      <c r="AN533" s="43"/>
      <c r="AO533" s="43"/>
      <c r="AP533" s="43"/>
      <c r="AQ533" s="43"/>
      <c r="AR533" s="43"/>
      <c r="AS533" s="43"/>
      <c r="AT533" s="43">
        <v>8.6</v>
      </c>
      <c r="AU533" s="43"/>
      <c r="AV533" s="43">
        <v>0.5</v>
      </c>
      <c r="AW533" s="43"/>
      <c r="AX533" s="43"/>
      <c r="AY533" s="43"/>
      <c r="AZ533" s="43"/>
      <c r="BA533" s="43">
        <v>1.1679683976160701E-2</v>
      </c>
      <c r="BB533" s="43"/>
      <c r="BC533" s="43"/>
      <c r="BD533" s="43" t="s">
        <v>14022</v>
      </c>
      <c r="BE533" s="43"/>
    </row>
    <row r="534" spans="1:57" x14ac:dyDescent="0.2">
      <c r="A534" s="119"/>
      <c r="B534" s="43">
        <v>1</v>
      </c>
      <c r="C534" s="43" t="s">
        <v>200</v>
      </c>
      <c r="D534" s="119"/>
      <c r="E534" s="43"/>
      <c r="F534" s="43"/>
      <c r="G534" s="43" t="s">
        <v>13905</v>
      </c>
      <c r="H534" s="43"/>
      <c r="I534" s="43"/>
      <c r="J534" s="43"/>
      <c r="K534" s="43"/>
      <c r="L534" s="43"/>
      <c r="M534" s="43"/>
      <c r="N534" s="43"/>
      <c r="O534" s="43"/>
      <c r="P534" s="43"/>
      <c r="Q534" s="43">
        <v>7.9171145961324001</v>
      </c>
      <c r="R534" s="43"/>
      <c r="S534" s="43"/>
      <c r="T534" s="43">
        <v>2316</v>
      </c>
      <c r="U534" s="43"/>
      <c r="V534" s="43">
        <v>23</v>
      </c>
      <c r="W534" s="43"/>
      <c r="X534" s="43"/>
      <c r="Y534" s="43"/>
      <c r="Z534" s="43"/>
      <c r="AA534" s="43"/>
      <c r="AB534" s="43"/>
      <c r="AC534" s="43">
        <v>1.47</v>
      </c>
      <c r="AD534" s="43"/>
      <c r="AE534" s="43">
        <v>0.23</v>
      </c>
      <c r="AF534" s="43"/>
      <c r="AG534" s="43"/>
      <c r="AH534" s="43"/>
      <c r="AI534" s="43"/>
      <c r="AJ534" s="43"/>
      <c r="AK534" s="43"/>
      <c r="AL534" s="43">
        <v>6</v>
      </c>
      <c r="AM534" s="43"/>
      <c r="AN534" s="43"/>
      <c r="AO534" s="43"/>
      <c r="AP534" s="43"/>
      <c r="AQ534" s="43"/>
      <c r="AR534" s="43"/>
      <c r="AS534" s="43"/>
      <c r="AT534" s="43">
        <v>8.6</v>
      </c>
      <c r="AU534" s="43"/>
      <c r="AV534" s="43">
        <v>0.5</v>
      </c>
      <c r="AW534" s="43"/>
      <c r="AX534" s="43"/>
      <c r="AY534" s="43"/>
      <c r="AZ534" s="43"/>
      <c r="BA534" s="43">
        <v>5.4421550254312601E-3</v>
      </c>
      <c r="BB534" s="43"/>
      <c r="BC534" s="43"/>
      <c r="BD534" s="43" t="s">
        <v>14022</v>
      </c>
      <c r="BE534" s="43"/>
    </row>
    <row r="535" spans="1:57" x14ac:dyDescent="0.2">
      <c r="A535" s="119"/>
      <c r="B535" s="43">
        <v>1</v>
      </c>
      <c r="C535" s="43" t="s">
        <v>200</v>
      </c>
      <c r="D535" s="119"/>
      <c r="E535" s="43"/>
      <c r="F535" s="43"/>
      <c r="G535" s="43" t="s">
        <v>13905</v>
      </c>
      <c r="H535" s="43"/>
      <c r="I535" s="43"/>
      <c r="J535" s="43"/>
      <c r="K535" s="43"/>
      <c r="L535" s="43"/>
      <c r="M535" s="43"/>
      <c r="N535" s="43"/>
      <c r="O535" s="43"/>
      <c r="P535" s="43"/>
      <c r="Q535" s="43">
        <v>7.9171145961324001</v>
      </c>
      <c r="R535" s="43"/>
      <c r="S535" s="43"/>
      <c r="T535" s="43">
        <v>2316</v>
      </c>
      <c r="U535" s="43"/>
      <c r="V535" s="43">
        <v>23</v>
      </c>
      <c r="W535" s="43"/>
      <c r="X535" s="43"/>
      <c r="Y535" s="43"/>
      <c r="Z535" s="43"/>
      <c r="AA535" s="43"/>
      <c r="AB535" s="43"/>
      <c r="AC535" s="43">
        <v>1.47</v>
      </c>
      <c r="AD535" s="43"/>
      <c r="AE535" s="43">
        <v>0.23</v>
      </c>
      <c r="AF535" s="43"/>
      <c r="AG535" s="43"/>
      <c r="AH535" s="43"/>
      <c r="AI535" s="43"/>
      <c r="AJ535" s="43"/>
      <c r="AK535" s="43"/>
      <c r="AL535" s="43">
        <v>6</v>
      </c>
      <c r="AM535" s="43"/>
      <c r="AN535" s="43"/>
      <c r="AO535" s="43"/>
      <c r="AP535" s="43"/>
      <c r="AQ535" s="43"/>
      <c r="AR535" s="43"/>
      <c r="AS535" s="43"/>
      <c r="AT535" s="43">
        <v>8.6</v>
      </c>
      <c r="AU535" s="43"/>
      <c r="AV535" s="43">
        <v>0.5</v>
      </c>
      <c r="AW535" s="43"/>
      <c r="AX535" s="43"/>
      <c r="AY535" s="43"/>
      <c r="AZ535" s="43"/>
      <c r="BA535" s="43">
        <v>2.4919455963499002E-3</v>
      </c>
      <c r="BB535" s="43"/>
      <c r="BC535" s="43"/>
      <c r="BD535" s="43" t="s">
        <v>14022</v>
      </c>
      <c r="BE535" s="43"/>
    </row>
    <row r="536" spans="1:57" x14ac:dyDescent="0.2">
      <c r="A536" s="119"/>
      <c r="B536" s="43">
        <v>1</v>
      </c>
      <c r="C536" s="43" t="s">
        <v>200</v>
      </c>
      <c r="D536" s="119"/>
      <c r="E536" s="43"/>
      <c r="F536" s="43"/>
      <c r="G536" s="43" t="s">
        <v>13905</v>
      </c>
      <c r="H536" s="43"/>
      <c r="I536" s="43"/>
      <c r="J536" s="43"/>
      <c r="K536" s="43"/>
      <c r="L536" s="43"/>
      <c r="M536" s="43"/>
      <c r="N536" s="43"/>
      <c r="O536" s="43"/>
      <c r="P536" s="43"/>
      <c r="Q536" s="43">
        <v>7.8984198779629402</v>
      </c>
      <c r="R536" s="43"/>
      <c r="S536" s="43"/>
      <c r="T536" s="43">
        <v>2316</v>
      </c>
      <c r="U536" s="43"/>
      <c r="V536" s="43">
        <v>23</v>
      </c>
      <c r="W536" s="43"/>
      <c r="X536" s="43"/>
      <c r="Y536" s="43"/>
      <c r="Z536" s="43"/>
      <c r="AA536" s="43"/>
      <c r="AB536" s="43"/>
      <c r="AC536" s="43">
        <v>1.47</v>
      </c>
      <c r="AD536" s="43"/>
      <c r="AE536" s="43">
        <v>0.23</v>
      </c>
      <c r="AF536" s="43"/>
      <c r="AG536" s="43"/>
      <c r="AH536" s="43"/>
      <c r="AI536" s="43"/>
      <c r="AJ536" s="43"/>
      <c r="AK536" s="43"/>
      <c r="AL536" s="43">
        <v>6</v>
      </c>
      <c r="AM536" s="43"/>
      <c r="AN536" s="43"/>
      <c r="AO536" s="43"/>
      <c r="AP536" s="43"/>
      <c r="AQ536" s="43"/>
      <c r="AR536" s="43"/>
      <c r="AS536" s="43"/>
      <c r="AT536" s="43">
        <v>8.6</v>
      </c>
      <c r="AU536" s="43"/>
      <c r="AV536" s="43">
        <v>0.5</v>
      </c>
      <c r="AW536" s="43"/>
      <c r="AX536" s="43"/>
      <c r="AY536" s="43"/>
      <c r="AZ536" s="43"/>
      <c r="BA536" s="43">
        <v>4.83034320441333E-3</v>
      </c>
      <c r="BB536" s="43"/>
      <c r="BC536" s="43"/>
      <c r="BD536" s="43" t="s">
        <v>14022</v>
      </c>
      <c r="BE536" s="43"/>
    </row>
    <row r="537" spans="1:57" x14ac:dyDescent="0.2">
      <c r="A537" s="119"/>
      <c r="B537" s="43">
        <v>1</v>
      </c>
      <c r="C537" s="43" t="s">
        <v>200</v>
      </c>
      <c r="D537" s="119"/>
      <c r="E537" s="43"/>
      <c r="F537" s="43"/>
      <c r="G537" s="43" t="s">
        <v>13905</v>
      </c>
      <c r="H537" s="43"/>
      <c r="I537" s="43"/>
      <c r="J537" s="43"/>
      <c r="K537" s="43"/>
      <c r="L537" s="43"/>
      <c r="M537" s="43"/>
      <c r="N537" s="43"/>
      <c r="O537" s="43"/>
      <c r="P537" s="43"/>
      <c r="Q537" s="43">
        <v>7.8984198779629402</v>
      </c>
      <c r="R537" s="43"/>
      <c r="S537" s="43"/>
      <c r="T537" s="43">
        <v>2316</v>
      </c>
      <c r="U537" s="43"/>
      <c r="V537" s="43">
        <v>23</v>
      </c>
      <c r="W537" s="43"/>
      <c r="X537" s="43"/>
      <c r="Y537" s="43"/>
      <c r="Z537" s="43"/>
      <c r="AA537" s="43"/>
      <c r="AB537" s="43"/>
      <c r="AC537" s="43">
        <v>1.47</v>
      </c>
      <c r="AD537" s="43"/>
      <c r="AE537" s="43">
        <v>0.23</v>
      </c>
      <c r="AF537" s="43"/>
      <c r="AG537" s="43"/>
      <c r="AH537" s="43"/>
      <c r="AI537" s="43"/>
      <c r="AJ537" s="43"/>
      <c r="AK537" s="43"/>
      <c r="AL537" s="43">
        <v>6</v>
      </c>
      <c r="AM537" s="43"/>
      <c r="AN537" s="43"/>
      <c r="AO537" s="43"/>
      <c r="AP537" s="43"/>
      <c r="AQ537" s="43"/>
      <c r="AR537" s="43"/>
      <c r="AS537" s="43"/>
      <c r="AT537" s="43">
        <v>8.6</v>
      </c>
      <c r="AU537" s="43"/>
      <c r="AV537" s="43">
        <v>0.5</v>
      </c>
      <c r="AW537" s="43"/>
      <c r="AX537" s="43"/>
      <c r="AY537" s="43"/>
      <c r="AZ537" s="43"/>
      <c r="BA537" s="43">
        <v>1.0158776631816E-2</v>
      </c>
      <c r="BB537" s="43"/>
      <c r="BC537" s="43"/>
      <c r="BD537" s="43" t="s">
        <v>14022</v>
      </c>
      <c r="BE537" s="43"/>
    </row>
    <row r="538" spans="1:57" x14ac:dyDescent="0.2">
      <c r="A538" s="119"/>
      <c r="B538" s="43">
        <v>1</v>
      </c>
      <c r="C538" s="43" t="s">
        <v>200</v>
      </c>
      <c r="D538" s="119"/>
      <c r="E538" s="43"/>
      <c r="F538" s="43"/>
      <c r="G538" s="43" t="s">
        <v>13905</v>
      </c>
      <c r="H538" s="43"/>
      <c r="I538" s="43"/>
      <c r="J538" s="43"/>
      <c r="K538" s="43"/>
      <c r="L538" s="43"/>
      <c r="M538" s="43"/>
      <c r="N538" s="43"/>
      <c r="O538" s="43"/>
      <c r="P538" s="43"/>
      <c r="Q538" s="43">
        <v>7.8886138373422403</v>
      </c>
      <c r="R538" s="43"/>
      <c r="S538" s="43"/>
      <c r="T538" s="43">
        <v>2316</v>
      </c>
      <c r="U538" s="43"/>
      <c r="V538" s="43">
        <v>23</v>
      </c>
      <c r="W538" s="43"/>
      <c r="X538" s="43"/>
      <c r="Y538" s="43"/>
      <c r="Z538" s="43"/>
      <c r="AA538" s="43"/>
      <c r="AB538" s="43"/>
      <c r="AC538" s="43">
        <v>1.47</v>
      </c>
      <c r="AD538" s="43"/>
      <c r="AE538" s="43">
        <v>0.23</v>
      </c>
      <c r="AF538" s="43"/>
      <c r="AG538" s="43"/>
      <c r="AH538" s="43"/>
      <c r="AI538" s="43"/>
      <c r="AJ538" s="43"/>
      <c r="AK538" s="43"/>
      <c r="AL538" s="43">
        <v>6</v>
      </c>
      <c r="AM538" s="43"/>
      <c r="AN538" s="43"/>
      <c r="AO538" s="43"/>
      <c r="AP538" s="43"/>
      <c r="AQ538" s="43"/>
      <c r="AR538" s="43"/>
      <c r="AS538" s="43"/>
      <c r="AT538" s="43">
        <v>8.6</v>
      </c>
      <c r="AU538" s="43"/>
      <c r="AV538" s="43">
        <v>0.5</v>
      </c>
      <c r="AW538" s="43"/>
      <c r="AX538" s="43"/>
      <c r="AY538" s="43"/>
      <c r="AZ538" s="43"/>
      <c r="BA538" s="43">
        <v>4.4149489358070301E-3</v>
      </c>
      <c r="BB538" s="43"/>
      <c r="BC538" s="43"/>
      <c r="BD538" s="43" t="s">
        <v>14022</v>
      </c>
      <c r="BE538" s="43"/>
    </row>
    <row r="539" spans="1:57" x14ac:dyDescent="0.2">
      <c r="A539" s="119"/>
      <c r="B539" s="43">
        <v>1</v>
      </c>
      <c r="C539" s="43" t="s">
        <v>200</v>
      </c>
      <c r="D539" s="119"/>
      <c r="E539" s="43"/>
      <c r="F539" s="43"/>
      <c r="G539" s="43" t="s">
        <v>13905</v>
      </c>
      <c r="H539" s="43"/>
      <c r="I539" s="43"/>
      <c r="J539" s="43"/>
      <c r="K539" s="43"/>
      <c r="L539" s="43"/>
      <c r="M539" s="43"/>
      <c r="N539" s="43"/>
      <c r="O539" s="43"/>
      <c r="P539" s="43"/>
      <c r="Q539" s="43">
        <v>7.7937612013092599</v>
      </c>
      <c r="R539" s="43"/>
      <c r="S539" s="43"/>
      <c r="T539" s="43">
        <v>2316</v>
      </c>
      <c r="U539" s="43"/>
      <c r="V539" s="43">
        <v>23</v>
      </c>
      <c r="W539" s="43"/>
      <c r="X539" s="43"/>
      <c r="Y539" s="43"/>
      <c r="Z539" s="43"/>
      <c r="AA539" s="43"/>
      <c r="AB539" s="43"/>
      <c r="AC539" s="43">
        <v>1.47</v>
      </c>
      <c r="AD539" s="43"/>
      <c r="AE539" s="43">
        <v>0.23</v>
      </c>
      <c r="AF539" s="43"/>
      <c r="AG539" s="43"/>
      <c r="AH539" s="43"/>
      <c r="AI539" s="43"/>
      <c r="AJ539" s="43"/>
      <c r="AK539" s="43"/>
      <c r="AL539" s="43">
        <v>6</v>
      </c>
      <c r="AM539" s="43"/>
      <c r="AN539" s="43"/>
      <c r="AO539" s="43"/>
      <c r="AP539" s="43"/>
      <c r="AQ539" s="43"/>
      <c r="AR539" s="43"/>
      <c r="AS539" s="43"/>
      <c r="AT539" s="43">
        <v>8.6</v>
      </c>
      <c r="AU539" s="43"/>
      <c r="AV539" s="43">
        <v>0.5</v>
      </c>
      <c r="AW539" s="43"/>
      <c r="AX539" s="43"/>
      <c r="AY539" s="43"/>
      <c r="AZ539" s="43"/>
      <c r="BA539" s="43">
        <v>-1.59297380396252E-3</v>
      </c>
      <c r="BB539" s="43"/>
      <c r="BC539" s="43"/>
      <c r="BD539" s="43" t="s">
        <v>14022</v>
      </c>
      <c r="BE539" s="43"/>
    </row>
    <row r="540" spans="1:57" x14ac:dyDescent="0.2">
      <c r="A540" s="119"/>
      <c r="B540" s="43">
        <v>1</v>
      </c>
      <c r="C540" s="43" t="s">
        <v>200</v>
      </c>
      <c r="D540" s="119"/>
      <c r="E540" s="43"/>
      <c r="F540" s="43"/>
      <c r="G540" s="43" t="s">
        <v>13905</v>
      </c>
      <c r="H540" s="43"/>
      <c r="I540" s="43"/>
      <c r="J540" s="43"/>
      <c r="K540" s="43"/>
      <c r="L540" s="43"/>
      <c r="M540" s="43"/>
      <c r="N540" s="43"/>
      <c r="O540" s="43"/>
      <c r="P540" s="43"/>
      <c r="Q540" s="43">
        <v>7.7619878039229198</v>
      </c>
      <c r="R540" s="43"/>
      <c r="S540" s="43"/>
      <c r="T540" s="43">
        <v>2346</v>
      </c>
      <c r="U540" s="43"/>
      <c r="V540" s="43">
        <v>98</v>
      </c>
      <c r="W540" s="43"/>
      <c r="X540" s="43"/>
      <c r="Y540" s="43"/>
      <c r="Z540" s="43"/>
      <c r="AA540" s="43"/>
      <c r="AB540" s="43"/>
      <c r="AC540" s="43">
        <v>1.145</v>
      </c>
      <c r="AD540" s="43"/>
      <c r="AE540" s="43">
        <v>0.28000000000000003</v>
      </c>
      <c r="AF540" s="43"/>
      <c r="AG540" s="43"/>
      <c r="AH540" s="43"/>
      <c r="AI540" s="43"/>
      <c r="AJ540" s="43"/>
      <c r="AK540" s="43"/>
      <c r="AL540" s="43">
        <v>6</v>
      </c>
      <c r="AM540" s="43"/>
      <c r="AN540" s="43"/>
      <c r="AO540" s="43"/>
      <c r="AP540" s="43"/>
      <c r="AQ540" s="43"/>
      <c r="AR540" s="43"/>
      <c r="AS540" s="43"/>
      <c r="AT540" s="43">
        <v>7.75</v>
      </c>
      <c r="AU540" s="43"/>
      <c r="AV540" s="43">
        <v>0.9</v>
      </c>
      <c r="AW540" s="43"/>
      <c r="AX540" s="43"/>
      <c r="AY540" s="43"/>
      <c r="AZ540" s="43"/>
      <c r="BA540" s="43">
        <v>1.92854752519875E-2</v>
      </c>
      <c r="BB540" s="43"/>
      <c r="BC540" s="43"/>
      <c r="BD540" s="43" t="s">
        <v>14022</v>
      </c>
      <c r="BE540" s="43"/>
    </row>
    <row r="541" spans="1:57" x14ac:dyDescent="0.2">
      <c r="A541" s="119"/>
      <c r="B541" s="43">
        <v>1</v>
      </c>
      <c r="C541" s="43" t="s">
        <v>200</v>
      </c>
      <c r="D541" s="119"/>
      <c r="E541" s="43"/>
      <c r="F541" s="43"/>
      <c r="G541" s="43" t="s">
        <v>13905</v>
      </c>
      <c r="H541" s="43"/>
      <c r="I541" s="43"/>
      <c r="J541" s="43"/>
      <c r="K541" s="43"/>
      <c r="L541" s="43"/>
      <c r="M541" s="43"/>
      <c r="N541" s="43"/>
      <c r="O541" s="43"/>
      <c r="P541" s="43"/>
      <c r="Q541" s="43">
        <v>7.7763151049083303</v>
      </c>
      <c r="R541" s="43"/>
      <c r="S541" s="43"/>
      <c r="T541" s="43">
        <v>2346</v>
      </c>
      <c r="U541" s="43"/>
      <c r="V541" s="43">
        <v>98</v>
      </c>
      <c r="W541" s="43"/>
      <c r="X541" s="43"/>
      <c r="Y541" s="43"/>
      <c r="Z541" s="43"/>
      <c r="AA541" s="43"/>
      <c r="AB541" s="43"/>
      <c r="AC541" s="43">
        <v>1.145</v>
      </c>
      <c r="AD541" s="43"/>
      <c r="AE541" s="43">
        <v>0.28000000000000003</v>
      </c>
      <c r="AF541" s="43"/>
      <c r="AG541" s="43"/>
      <c r="AH541" s="43"/>
      <c r="AI541" s="43"/>
      <c r="AJ541" s="43"/>
      <c r="AK541" s="43"/>
      <c r="AL541" s="43">
        <v>6</v>
      </c>
      <c r="AM541" s="43"/>
      <c r="AN541" s="43"/>
      <c r="AO541" s="43"/>
      <c r="AP541" s="43"/>
      <c r="AQ541" s="43"/>
      <c r="AR541" s="43"/>
      <c r="AS541" s="43"/>
      <c r="AT541" s="43">
        <v>7.75</v>
      </c>
      <c r="AU541" s="43"/>
      <c r="AV541" s="43">
        <v>0.9</v>
      </c>
      <c r="AW541" s="43"/>
      <c r="AX541" s="43"/>
      <c r="AY541" s="43"/>
      <c r="AZ541" s="43"/>
      <c r="BA541" s="43">
        <v>9.6889803352801108E-3</v>
      </c>
      <c r="BB541" s="43"/>
      <c r="BC541" s="43"/>
      <c r="BD541" s="43" t="s">
        <v>14022</v>
      </c>
      <c r="BE541" s="43"/>
    </row>
    <row r="542" spans="1:57" x14ac:dyDescent="0.2">
      <c r="A542" s="119"/>
      <c r="B542" s="43">
        <v>1</v>
      </c>
      <c r="C542" s="43" t="s">
        <v>200</v>
      </c>
      <c r="D542" s="119"/>
      <c r="E542" s="43"/>
      <c r="F542" s="43"/>
      <c r="G542" s="43" t="s">
        <v>13905</v>
      </c>
      <c r="H542" s="43"/>
      <c r="I542" s="43"/>
      <c r="J542" s="43"/>
      <c r="K542" s="43"/>
      <c r="L542" s="43"/>
      <c r="M542" s="43"/>
      <c r="N542" s="43"/>
      <c r="O542" s="43"/>
      <c r="P542" s="43"/>
      <c r="Q542" s="43">
        <v>7.7760695152490298</v>
      </c>
      <c r="R542" s="43"/>
      <c r="S542" s="43"/>
      <c r="T542" s="43">
        <v>2346</v>
      </c>
      <c r="U542" s="43"/>
      <c r="V542" s="43">
        <v>98</v>
      </c>
      <c r="W542" s="43"/>
      <c r="X542" s="43"/>
      <c r="Y542" s="43"/>
      <c r="Z542" s="43"/>
      <c r="AA542" s="43"/>
      <c r="AB542" s="43"/>
      <c r="AC542" s="43">
        <v>1.145</v>
      </c>
      <c r="AD542" s="43"/>
      <c r="AE542" s="43">
        <v>0.28000000000000003</v>
      </c>
      <c r="AF542" s="43"/>
      <c r="AG542" s="43"/>
      <c r="AH542" s="43"/>
      <c r="AI542" s="43"/>
      <c r="AJ542" s="43"/>
      <c r="AK542" s="43"/>
      <c r="AL542" s="43">
        <v>6</v>
      </c>
      <c r="AM542" s="43"/>
      <c r="AN542" s="43"/>
      <c r="AO542" s="43"/>
      <c r="AP542" s="43"/>
      <c r="AQ542" s="43"/>
      <c r="AR542" s="43"/>
      <c r="AS542" s="43"/>
      <c r="AT542" s="43">
        <v>7.75</v>
      </c>
      <c r="AU542" s="43"/>
      <c r="AV542" s="43">
        <v>0.9</v>
      </c>
      <c r="AW542" s="43"/>
      <c r="AX542" s="43"/>
      <c r="AY542" s="43"/>
      <c r="AZ542" s="43"/>
      <c r="BA542" s="43">
        <v>2.2371342529530001E-3</v>
      </c>
      <c r="BB542" s="43"/>
      <c r="BC542" s="43"/>
      <c r="BD542" s="43" t="s">
        <v>14022</v>
      </c>
      <c r="BE542" s="43"/>
    </row>
    <row r="543" spans="1:57" x14ac:dyDescent="0.2">
      <c r="A543" s="119"/>
      <c r="B543" s="43">
        <v>1</v>
      </c>
      <c r="C543" s="43" t="s">
        <v>200</v>
      </c>
      <c r="D543" s="119"/>
      <c r="E543" s="43"/>
      <c r="F543" s="43"/>
      <c r="G543" s="43" t="s">
        <v>13905</v>
      </c>
      <c r="H543" s="43"/>
      <c r="I543" s="43"/>
      <c r="J543" s="43"/>
      <c r="K543" s="43"/>
      <c r="L543" s="43"/>
      <c r="M543" s="43"/>
      <c r="N543" s="43"/>
      <c r="O543" s="43"/>
      <c r="P543" s="43"/>
      <c r="Q543" s="43">
        <v>7.7763210297779297</v>
      </c>
      <c r="R543" s="43"/>
      <c r="S543" s="43"/>
      <c r="T543" s="43">
        <v>2346</v>
      </c>
      <c r="U543" s="43"/>
      <c r="V543" s="43">
        <v>98</v>
      </c>
      <c r="W543" s="43"/>
      <c r="X543" s="43"/>
      <c r="Y543" s="43"/>
      <c r="Z543" s="43"/>
      <c r="AA543" s="43"/>
      <c r="AB543" s="43"/>
      <c r="AC543" s="43">
        <v>1.145</v>
      </c>
      <c r="AD543" s="43"/>
      <c r="AE543" s="43">
        <v>0.28000000000000003</v>
      </c>
      <c r="AF543" s="43"/>
      <c r="AG543" s="43"/>
      <c r="AH543" s="43"/>
      <c r="AI543" s="43"/>
      <c r="AJ543" s="43"/>
      <c r="AK543" s="43"/>
      <c r="AL543" s="43">
        <v>6</v>
      </c>
      <c r="AM543" s="43"/>
      <c r="AN543" s="43"/>
      <c r="AO543" s="43"/>
      <c r="AP543" s="43"/>
      <c r="AQ543" s="43"/>
      <c r="AR543" s="43"/>
      <c r="AS543" s="43"/>
      <c r="AT543" s="43">
        <v>7.75</v>
      </c>
      <c r="AU543" s="43"/>
      <c r="AV543" s="43">
        <v>0.9</v>
      </c>
      <c r="AW543" s="43"/>
      <c r="AX543" s="43"/>
      <c r="AY543" s="43"/>
      <c r="AZ543" s="43"/>
      <c r="BA543" s="43">
        <v>2.88211192244459E-3</v>
      </c>
      <c r="BB543" s="43"/>
      <c r="BC543" s="43"/>
      <c r="BD543" s="43" t="s">
        <v>14022</v>
      </c>
      <c r="BE543" s="43"/>
    </row>
    <row r="544" spans="1:57" x14ac:dyDescent="0.2">
      <c r="A544" s="119"/>
      <c r="B544" s="43">
        <v>1</v>
      </c>
      <c r="C544" s="43" t="s">
        <v>200</v>
      </c>
      <c r="D544" s="119"/>
      <c r="E544" s="43"/>
      <c r="F544" s="43"/>
      <c r="G544" s="43" t="s">
        <v>13905</v>
      </c>
      <c r="H544" s="43"/>
      <c r="I544" s="43"/>
      <c r="J544" s="43"/>
      <c r="K544" s="43"/>
      <c r="L544" s="43"/>
      <c r="M544" s="43"/>
      <c r="N544" s="43"/>
      <c r="O544" s="43"/>
      <c r="P544" s="43"/>
      <c r="Q544" s="43">
        <v>7.7763210297779297</v>
      </c>
      <c r="R544" s="43"/>
      <c r="S544" s="43"/>
      <c r="T544" s="43">
        <v>2346</v>
      </c>
      <c r="U544" s="43"/>
      <c r="V544" s="43">
        <v>98</v>
      </c>
      <c r="W544" s="43"/>
      <c r="X544" s="43"/>
      <c r="Y544" s="43"/>
      <c r="Z544" s="43"/>
      <c r="AA544" s="43"/>
      <c r="AB544" s="43"/>
      <c r="AC544" s="43">
        <v>1.145</v>
      </c>
      <c r="AD544" s="43"/>
      <c r="AE544" s="43">
        <v>0.28000000000000003</v>
      </c>
      <c r="AF544" s="43"/>
      <c r="AG544" s="43"/>
      <c r="AH544" s="43"/>
      <c r="AI544" s="43"/>
      <c r="AJ544" s="43"/>
      <c r="AK544" s="43"/>
      <c r="AL544" s="43">
        <v>6</v>
      </c>
      <c r="AM544" s="43"/>
      <c r="AN544" s="43"/>
      <c r="AO544" s="43"/>
      <c r="AP544" s="43"/>
      <c r="AQ544" s="43"/>
      <c r="AR544" s="43"/>
      <c r="AS544" s="43"/>
      <c r="AT544" s="43">
        <v>7.75</v>
      </c>
      <c r="AU544" s="43"/>
      <c r="AV544" s="43">
        <v>0.9</v>
      </c>
      <c r="AW544" s="43"/>
      <c r="AX544" s="43"/>
      <c r="AY544" s="43"/>
      <c r="AZ544" s="43"/>
      <c r="BA544" s="43">
        <v>2.88211192244459E-3</v>
      </c>
      <c r="BB544" s="43"/>
      <c r="BC544" s="43"/>
      <c r="BD544" s="43" t="s">
        <v>14022</v>
      </c>
      <c r="BE544" s="43"/>
    </row>
    <row r="545" spans="1:57" x14ac:dyDescent="0.2">
      <c r="A545" s="119"/>
      <c r="B545" s="43">
        <v>1</v>
      </c>
      <c r="C545" s="43" t="s">
        <v>200</v>
      </c>
      <c r="D545" s="119"/>
      <c r="E545" s="43"/>
      <c r="F545" s="43"/>
      <c r="G545" s="43" t="s">
        <v>13905</v>
      </c>
      <c r="H545" s="43"/>
      <c r="I545" s="43"/>
      <c r="J545" s="43"/>
      <c r="K545" s="43"/>
      <c r="L545" s="43"/>
      <c r="M545" s="43"/>
      <c r="N545" s="43"/>
      <c r="O545" s="43"/>
      <c r="P545" s="43"/>
      <c r="Q545" s="43">
        <v>7.7619996282335002</v>
      </c>
      <c r="R545" s="43"/>
      <c r="S545" s="43"/>
      <c r="T545" s="43">
        <v>2346</v>
      </c>
      <c r="U545" s="43"/>
      <c r="V545" s="43">
        <v>98</v>
      </c>
      <c r="W545" s="43"/>
      <c r="X545" s="43"/>
      <c r="Y545" s="43"/>
      <c r="Z545" s="43"/>
      <c r="AA545" s="43"/>
      <c r="AB545" s="43"/>
      <c r="AC545" s="43">
        <v>1.145</v>
      </c>
      <c r="AD545" s="43"/>
      <c r="AE545" s="43">
        <v>0.28000000000000003</v>
      </c>
      <c r="AF545" s="43"/>
      <c r="AG545" s="43"/>
      <c r="AH545" s="43"/>
      <c r="AI545" s="43"/>
      <c r="AJ545" s="43"/>
      <c r="AK545" s="43"/>
      <c r="AL545" s="43">
        <v>6</v>
      </c>
      <c r="AM545" s="43"/>
      <c r="AN545" s="43"/>
      <c r="AO545" s="43"/>
      <c r="AP545" s="43"/>
      <c r="AQ545" s="43"/>
      <c r="AR545" s="43"/>
      <c r="AS545" s="43"/>
      <c r="AT545" s="43">
        <v>7.75</v>
      </c>
      <c r="AU545" s="43"/>
      <c r="AV545" s="43">
        <v>0.9</v>
      </c>
      <c r="AW545" s="43"/>
      <c r="AX545" s="43"/>
      <c r="AY545" s="43"/>
      <c r="AZ545" s="64"/>
      <c r="BA545" s="43">
        <v>2.8358822360164499E-4</v>
      </c>
      <c r="BB545" s="43"/>
      <c r="BC545" s="43"/>
      <c r="BD545" s="43" t="s">
        <v>14022</v>
      </c>
      <c r="BE545" s="43"/>
    </row>
    <row r="546" spans="1:57" x14ac:dyDescent="0.2">
      <c r="A546" s="119"/>
      <c r="B546" s="43">
        <v>1</v>
      </c>
      <c r="C546" s="43" t="s">
        <v>200</v>
      </c>
      <c r="D546" s="119"/>
      <c r="E546" s="43"/>
      <c r="F546" s="43"/>
      <c r="G546" s="43" t="s">
        <v>13905</v>
      </c>
      <c r="H546" s="43"/>
      <c r="I546" s="43"/>
      <c r="J546" s="43"/>
      <c r="K546" s="43"/>
      <c r="L546" s="43"/>
      <c r="M546" s="43"/>
      <c r="N546" s="43"/>
      <c r="O546" s="43"/>
      <c r="P546" s="43"/>
      <c r="Q546" s="43">
        <v>7.7777650196715804</v>
      </c>
      <c r="R546" s="43"/>
      <c r="S546" s="43"/>
      <c r="T546" s="43">
        <v>2346</v>
      </c>
      <c r="U546" s="43"/>
      <c r="V546" s="43">
        <v>98</v>
      </c>
      <c r="W546" s="43"/>
      <c r="X546" s="43"/>
      <c r="Y546" s="43"/>
      <c r="Z546" s="43"/>
      <c r="AA546" s="43"/>
      <c r="AB546" s="43"/>
      <c r="AC546" s="43">
        <v>1.145</v>
      </c>
      <c r="AD546" s="43"/>
      <c r="AE546" s="43">
        <v>0.28000000000000003</v>
      </c>
      <c r="AF546" s="43"/>
      <c r="AG546" s="43"/>
      <c r="AH546" s="43"/>
      <c r="AI546" s="43"/>
      <c r="AJ546" s="43"/>
      <c r="AK546" s="43"/>
      <c r="AL546" s="43">
        <v>6</v>
      </c>
      <c r="AM546" s="43"/>
      <c r="AN546" s="43"/>
      <c r="AO546" s="43"/>
      <c r="AP546" s="43"/>
      <c r="AQ546" s="43"/>
      <c r="AR546" s="43"/>
      <c r="AS546" s="43"/>
      <c r="AT546" s="43">
        <v>7.75</v>
      </c>
      <c r="AU546" s="43"/>
      <c r="AV546" s="43">
        <v>0.9</v>
      </c>
      <c r="AW546" s="43"/>
      <c r="AX546" s="43"/>
      <c r="AY546" s="43"/>
      <c r="AZ546" s="43"/>
      <c r="BA546" s="43">
        <v>-6.7422340953538704E-3</v>
      </c>
      <c r="BB546" s="43"/>
      <c r="BC546" s="43"/>
      <c r="BD546" s="43" t="s">
        <v>14022</v>
      </c>
      <c r="BE546" s="43"/>
    </row>
    <row r="547" spans="1:57" x14ac:dyDescent="0.2">
      <c r="A547" s="119"/>
      <c r="B547" s="43">
        <v>1</v>
      </c>
      <c r="C547" s="43" t="s">
        <v>200</v>
      </c>
      <c r="D547" s="119"/>
      <c r="E547" s="43"/>
      <c r="F547" s="43"/>
      <c r="G547" s="43" t="s">
        <v>13905</v>
      </c>
      <c r="H547" s="43"/>
      <c r="I547" s="43"/>
      <c r="J547" s="43"/>
      <c r="K547" s="43"/>
      <c r="L547" s="43"/>
      <c r="M547" s="43"/>
      <c r="N547" s="43"/>
      <c r="O547" s="43"/>
      <c r="P547" s="43"/>
      <c r="Q547" s="43">
        <v>7.7775312543228603</v>
      </c>
      <c r="R547" s="43"/>
      <c r="S547" s="43"/>
      <c r="T547" s="43">
        <v>2346</v>
      </c>
      <c r="U547" s="43"/>
      <c r="V547" s="43">
        <v>98</v>
      </c>
      <c r="W547" s="43"/>
      <c r="X547" s="43"/>
      <c r="Y547" s="43"/>
      <c r="Z547" s="43"/>
      <c r="AA547" s="43"/>
      <c r="AB547" s="43"/>
      <c r="AC547" s="43">
        <v>1.145</v>
      </c>
      <c r="AD547" s="43"/>
      <c r="AE547" s="43">
        <v>0.28000000000000003</v>
      </c>
      <c r="AF547" s="43"/>
      <c r="AG547" s="43"/>
      <c r="AH547" s="43"/>
      <c r="AI547" s="43"/>
      <c r="AJ547" s="43"/>
      <c r="AK547" s="43"/>
      <c r="AL547" s="43">
        <v>6</v>
      </c>
      <c r="AM547" s="43"/>
      <c r="AN547" s="43"/>
      <c r="AO547" s="43"/>
      <c r="AP547" s="43"/>
      <c r="AQ547" s="43"/>
      <c r="AR547" s="43"/>
      <c r="AS547" s="43"/>
      <c r="AT547" s="43">
        <v>7.75</v>
      </c>
      <c r="AU547" s="43"/>
      <c r="AV547" s="43">
        <v>0.9</v>
      </c>
      <c r="AW547" s="43"/>
      <c r="AX547" s="43"/>
      <c r="AY547" s="43"/>
      <c r="AZ547" s="43"/>
      <c r="BA547" s="43">
        <v>-1.0795287821444999E-2</v>
      </c>
      <c r="BB547" s="43"/>
      <c r="BC547" s="43"/>
      <c r="BD547" s="43" t="s">
        <v>14022</v>
      </c>
      <c r="BE547" s="43"/>
    </row>
    <row r="548" spans="1:57" x14ac:dyDescent="0.2">
      <c r="A548" s="119"/>
      <c r="B548" s="43">
        <v>1</v>
      </c>
      <c r="C548" s="43" t="s">
        <v>200</v>
      </c>
      <c r="D548" s="119"/>
      <c r="E548" s="43"/>
      <c r="F548" s="43"/>
      <c r="G548" s="43" t="s">
        <v>13905</v>
      </c>
      <c r="H548" s="43"/>
      <c r="I548" s="43"/>
      <c r="J548" s="43"/>
      <c r="K548" s="43"/>
      <c r="L548" s="43"/>
      <c r="M548" s="43"/>
      <c r="N548" s="43"/>
      <c r="O548" s="43"/>
      <c r="P548" s="43"/>
      <c r="Q548" s="43">
        <v>7.7944387724483901</v>
      </c>
      <c r="R548" s="43"/>
      <c r="S548" s="43"/>
      <c r="T548" s="43">
        <v>2346</v>
      </c>
      <c r="U548" s="43"/>
      <c r="V548" s="43">
        <v>98</v>
      </c>
      <c r="W548" s="43"/>
      <c r="X548" s="43"/>
      <c r="Y548" s="43"/>
      <c r="Z548" s="43"/>
      <c r="AA548" s="43"/>
      <c r="AB548" s="43"/>
      <c r="AC548" s="43">
        <v>1.145</v>
      </c>
      <c r="AD548" s="43"/>
      <c r="AE548" s="43">
        <v>0.28000000000000003</v>
      </c>
      <c r="AF548" s="43"/>
      <c r="AG548" s="43"/>
      <c r="AH548" s="43"/>
      <c r="AI548" s="43"/>
      <c r="AJ548" s="43"/>
      <c r="AK548" s="43"/>
      <c r="AL548" s="43">
        <v>6</v>
      </c>
      <c r="AM548" s="43"/>
      <c r="AN548" s="43"/>
      <c r="AO548" s="43"/>
      <c r="AP548" s="43"/>
      <c r="AQ548" s="43"/>
      <c r="AR548" s="43"/>
      <c r="AS548" s="43"/>
      <c r="AT548" s="43">
        <v>7.75</v>
      </c>
      <c r="AU548" s="43"/>
      <c r="AV548" s="43">
        <v>0.9</v>
      </c>
      <c r="AW548" s="43"/>
      <c r="AX548" s="43"/>
      <c r="AY548" s="43"/>
      <c r="AZ548" s="43"/>
      <c r="BA548" s="43">
        <v>-3.8400975319789497E-2</v>
      </c>
      <c r="BB548" s="43"/>
      <c r="BC548" s="43"/>
      <c r="BD548" s="43" t="s">
        <v>14022</v>
      </c>
      <c r="BE548" s="43"/>
    </row>
    <row r="549" spans="1:57" x14ac:dyDescent="0.2">
      <c r="A549" s="119"/>
      <c r="B549" s="43">
        <v>1</v>
      </c>
      <c r="C549" s="43" t="s">
        <v>200</v>
      </c>
      <c r="D549" s="119"/>
      <c r="E549" s="43"/>
      <c r="F549" s="43"/>
      <c r="G549" s="43" t="s">
        <v>13905</v>
      </c>
      <c r="H549" s="43"/>
      <c r="I549" s="43"/>
      <c r="J549" s="43"/>
      <c r="K549" s="43"/>
      <c r="L549" s="43"/>
      <c r="M549" s="43"/>
      <c r="N549" s="43"/>
      <c r="O549" s="43"/>
      <c r="P549" s="43"/>
      <c r="Q549" s="43">
        <v>7.8222264617390698</v>
      </c>
      <c r="R549" s="43"/>
      <c r="S549" s="43"/>
      <c r="T549" s="43">
        <v>2346</v>
      </c>
      <c r="U549" s="43"/>
      <c r="V549" s="43">
        <v>98</v>
      </c>
      <c r="W549" s="43"/>
      <c r="X549" s="43"/>
      <c r="Y549" s="43"/>
      <c r="Z549" s="43"/>
      <c r="AA549" s="43"/>
      <c r="AB549" s="43"/>
      <c r="AC549" s="43">
        <v>1.145</v>
      </c>
      <c r="AD549" s="43"/>
      <c r="AE549" s="43">
        <v>0.28000000000000003</v>
      </c>
      <c r="AF549" s="43"/>
      <c r="AG549" s="43"/>
      <c r="AH549" s="43"/>
      <c r="AI549" s="43"/>
      <c r="AJ549" s="43"/>
      <c r="AK549" s="43"/>
      <c r="AL549" s="43">
        <v>6</v>
      </c>
      <c r="AM549" s="43"/>
      <c r="AN549" s="43"/>
      <c r="AO549" s="43"/>
      <c r="AP549" s="43"/>
      <c r="AQ549" s="43"/>
      <c r="AR549" s="43"/>
      <c r="AS549" s="43"/>
      <c r="AT549" s="43">
        <v>7.75</v>
      </c>
      <c r="AU549" s="43"/>
      <c r="AV549" s="43">
        <v>0.9</v>
      </c>
      <c r="AW549" s="43"/>
      <c r="AX549" s="43"/>
      <c r="AY549" s="43"/>
      <c r="AZ549" s="43"/>
      <c r="BA549" s="43">
        <v>-1.6362611160171299E-2</v>
      </c>
      <c r="BB549" s="43"/>
      <c r="BC549" s="43"/>
      <c r="BD549" s="43" t="s">
        <v>14022</v>
      </c>
      <c r="BE549" s="43"/>
    </row>
    <row r="550" spans="1:57" x14ac:dyDescent="0.2">
      <c r="A550" s="119"/>
      <c r="B550" s="43">
        <v>1</v>
      </c>
      <c r="C550" s="43" t="s">
        <v>200</v>
      </c>
      <c r="D550" s="119"/>
      <c r="E550" s="43"/>
      <c r="F550" s="43"/>
      <c r="G550" s="43" t="s">
        <v>13905</v>
      </c>
      <c r="H550" s="43"/>
      <c r="I550" s="43"/>
      <c r="J550" s="43"/>
      <c r="K550" s="43"/>
      <c r="L550" s="43"/>
      <c r="M550" s="43"/>
      <c r="N550" s="43"/>
      <c r="O550" s="43"/>
      <c r="P550" s="43"/>
      <c r="Q550" s="43">
        <v>7.8225519481378099</v>
      </c>
      <c r="R550" s="43"/>
      <c r="S550" s="43"/>
      <c r="T550" s="43">
        <v>2346</v>
      </c>
      <c r="U550" s="43"/>
      <c r="V550" s="43">
        <v>98</v>
      </c>
      <c r="W550" s="43"/>
      <c r="X550" s="43"/>
      <c r="Y550" s="43"/>
      <c r="Z550" s="43"/>
      <c r="AA550" s="43"/>
      <c r="AB550" s="43"/>
      <c r="AC550" s="43">
        <v>1.145</v>
      </c>
      <c r="AD550" s="43"/>
      <c r="AE550" s="43">
        <v>0.28000000000000003</v>
      </c>
      <c r="AF550" s="43"/>
      <c r="AG550" s="43"/>
      <c r="AH550" s="43"/>
      <c r="AI550" s="43"/>
      <c r="AJ550" s="43"/>
      <c r="AK550" s="43"/>
      <c r="AL550" s="43">
        <v>6</v>
      </c>
      <c r="AM550" s="43"/>
      <c r="AN550" s="43"/>
      <c r="AO550" s="43"/>
      <c r="AP550" s="43"/>
      <c r="AQ550" s="43"/>
      <c r="AR550" s="43"/>
      <c r="AS550" s="43"/>
      <c r="AT550" s="43">
        <v>7.75</v>
      </c>
      <c r="AU550" s="43"/>
      <c r="AV550" s="43">
        <v>0.9</v>
      </c>
      <c r="AW550" s="43"/>
      <c r="AX550" s="43"/>
      <c r="AY550" s="43"/>
      <c r="AZ550" s="43"/>
      <c r="BA550" s="43">
        <v>-1.38835438220275E-2</v>
      </c>
      <c r="BB550" s="43"/>
      <c r="BC550" s="43"/>
      <c r="BD550" s="43" t="s">
        <v>14022</v>
      </c>
      <c r="BE550" s="43"/>
    </row>
    <row r="551" spans="1:57" x14ac:dyDescent="0.2">
      <c r="A551" s="119"/>
      <c r="B551" s="43">
        <v>1</v>
      </c>
      <c r="C551" s="43" t="s">
        <v>200</v>
      </c>
      <c r="D551" s="119"/>
      <c r="E551" s="43"/>
      <c r="F551" s="43"/>
      <c r="G551" s="43" t="s">
        <v>13905</v>
      </c>
      <c r="H551" s="43"/>
      <c r="I551" s="43"/>
      <c r="J551" s="43"/>
      <c r="K551" s="43"/>
      <c r="L551" s="43"/>
      <c r="M551" s="43"/>
      <c r="N551" s="43"/>
      <c r="O551" s="43"/>
      <c r="P551" s="43"/>
      <c r="Q551" s="43">
        <v>7.8023924903167696</v>
      </c>
      <c r="R551" s="43"/>
      <c r="S551" s="43"/>
      <c r="T551" s="43">
        <v>2346</v>
      </c>
      <c r="U551" s="43"/>
      <c r="V551" s="43">
        <v>98</v>
      </c>
      <c r="W551" s="43"/>
      <c r="X551" s="43"/>
      <c r="Y551" s="43"/>
      <c r="Z551" s="43"/>
      <c r="AA551" s="43"/>
      <c r="AB551" s="43"/>
      <c r="AC551" s="43">
        <v>1.145</v>
      </c>
      <c r="AD551" s="43"/>
      <c r="AE551" s="43">
        <v>0.28000000000000003</v>
      </c>
      <c r="AF551" s="43"/>
      <c r="AG551" s="43"/>
      <c r="AH551" s="43"/>
      <c r="AI551" s="43"/>
      <c r="AJ551" s="43"/>
      <c r="AK551" s="43"/>
      <c r="AL551" s="43">
        <v>6</v>
      </c>
      <c r="AM551" s="43"/>
      <c r="AN551" s="43"/>
      <c r="AO551" s="43"/>
      <c r="AP551" s="43"/>
      <c r="AQ551" s="43"/>
      <c r="AR551" s="43"/>
      <c r="AS551" s="43"/>
      <c r="AT551" s="43">
        <v>7.75</v>
      </c>
      <c r="AU551" s="43"/>
      <c r="AV551" s="43">
        <v>0.9</v>
      </c>
      <c r="AW551" s="43"/>
      <c r="AX551" s="43"/>
      <c r="AY551" s="43"/>
      <c r="AZ551" s="43"/>
      <c r="BA551" s="43">
        <v>6.4989521166099802E-4</v>
      </c>
      <c r="BB551" s="43"/>
      <c r="BC551" s="43"/>
      <c r="BD551" s="43" t="s">
        <v>14022</v>
      </c>
      <c r="BE551" s="43"/>
    </row>
    <row r="552" spans="1:57" x14ac:dyDescent="0.2">
      <c r="A552" s="119"/>
      <c r="B552" s="43">
        <v>1</v>
      </c>
      <c r="C552" s="43" t="s">
        <v>200</v>
      </c>
      <c r="D552" s="119"/>
      <c r="E552" s="43"/>
      <c r="F552" s="43"/>
      <c r="G552" s="43" t="s">
        <v>13905</v>
      </c>
      <c r="H552" s="43"/>
      <c r="I552" s="43"/>
      <c r="J552" s="43"/>
      <c r="K552" s="43"/>
      <c r="L552" s="43"/>
      <c r="M552" s="43"/>
      <c r="N552" s="43"/>
      <c r="O552" s="43"/>
      <c r="P552" s="43"/>
      <c r="Q552" s="43">
        <v>7.8023155432978202</v>
      </c>
      <c r="R552" s="43"/>
      <c r="S552" s="43"/>
      <c r="T552" s="43">
        <v>2346</v>
      </c>
      <c r="U552" s="43"/>
      <c r="V552" s="43">
        <v>98</v>
      </c>
      <c r="W552" s="43"/>
      <c r="X552" s="43"/>
      <c r="Y552" s="43"/>
      <c r="Z552" s="43"/>
      <c r="AA552" s="43"/>
      <c r="AB552" s="43"/>
      <c r="AC552" s="43">
        <v>1.145</v>
      </c>
      <c r="AD552" s="43"/>
      <c r="AE552" s="43">
        <v>0.28000000000000003</v>
      </c>
      <c r="AF552" s="43"/>
      <c r="AG552" s="43"/>
      <c r="AH552" s="43"/>
      <c r="AI552" s="43"/>
      <c r="AJ552" s="43"/>
      <c r="AK552" s="43"/>
      <c r="AL552" s="43">
        <v>6</v>
      </c>
      <c r="AM552" s="43"/>
      <c r="AN552" s="43"/>
      <c r="AO552" s="43"/>
      <c r="AP552" s="43"/>
      <c r="AQ552" s="43"/>
      <c r="AR552" s="43"/>
      <c r="AS552" s="43"/>
      <c r="AT552" s="43">
        <v>7.75</v>
      </c>
      <c r="AU552" s="43"/>
      <c r="AV552" s="43">
        <v>0.9</v>
      </c>
      <c r="AW552" s="43"/>
      <c r="AX552" s="43"/>
      <c r="AY552" s="43"/>
      <c r="AZ552" s="43"/>
      <c r="BA552" s="43">
        <v>5.2417685200385799E-3</v>
      </c>
      <c r="BB552" s="43"/>
      <c r="BC552" s="43"/>
      <c r="BD552" s="43" t="s">
        <v>14022</v>
      </c>
      <c r="BE552" s="43"/>
    </row>
    <row r="553" spans="1:57" x14ac:dyDescent="0.2">
      <c r="A553" s="119"/>
      <c r="B553" s="43">
        <v>1</v>
      </c>
      <c r="C553" s="43" t="s">
        <v>200</v>
      </c>
      <c r="D553" s="119"/>
      <c r="E553" s="43"/>
      <c r="F553" s="43"/>
      <c r="G553" s="43" t="s">
        <v>13905</v>
      </c>
      <c r="H553" s="43"/>
      <c r="I553" s="43"/>
      <c r="J553" s="43"/>
      <c r="K553" s="43"/>
      <c r="L553" s="43"/>
      <c r="M553" s="43"/>
      <c r="N553" s="43"/>
      <c r="O553" s="43"/>
      <c r="P553" s="43"/>
      <c r="Q553" s="43">
        <v>7.80222089795594</v>
      </c>
      <c r="R553" s="43"/>
      <c r="S553" s="43"/>
      <c r="T553" s="43">
        <v>2346</v>
      </c>
      <c r="U553" s="43"/>
      <c r="V553" s="43">
        <v>98</v>
      </c>
      <c r="W553" s="43"/>
      <c r="X553" s="43"/>
      <c r="Y553" s="43"/>
      <c r="Z553" s="43"/>
      <c r="AA553" s="43"/>
      <c r="AB553" s="43"/>
      <c r="AC553" s="43">
        <v>1.145</v>
      </c>
      <c r="AD553" s="43"/>
      <c r="AE553" s="43">
        <v>0.28000000000000003</v>
      </c>
      <c r="AF553" s="43"/>
      <c r="AG553" s="43"/>
      <c r="AH553" s="43"/>
      <c r="AI553" s="43"/>
      <c r="AJ553" s="43"/>
      <c r="AK553" s="43"/>
      <c r="AL553" s="43">
        <v>6</v>
      </c>
      <c r="AM553" s="43"/>
      <c r="AN553" s="43"/>
      <c r="AO553" s="43"/>
      <c r="AP553" s="43"/>
      <c r="AQ553" s="43"/>
      <c r="AR553" s="43"/>
      <c r="AS553" s="43"/>
      <c r="AT553" s="43">
        <v>7.75</v>
      </c>
      <c r="AU553" s="43"/>
      <c r="AV553" s="43">
        <v>0.9</v>
      </c>
      <c r="AW553" s="43"/>
      <c r="AX553" s="43"/>
      <c r="AY553" s="43"/>
      <c r="AZ553" s="43"/>
      <c r="BA553" s="43">
        <v>1.02105326910915E-2</v>
      </c>
      <c r="BB553" s="43"/>
      <c r="BC553" s="43"/>
      <c r="BD553" s="43" t="s">
        <v>14022</v>
      </c>
      <c r="BE553" s="43"/>
    </row>
    <row r="554" spans="1:57" x14ac:dyDescent="0.2">
      <c r="A554" s="119"/>
      <c r="B554" s="43">
        <v>1</v>
      </c>
      <c r="C554" s="43" t="s">
        <v>200</v>
      </c>
      <c r="D554" s="119"/>
      <c r="E554" s="43"/>
      <c r="F554" s="43"/>
      <c r="G554" s="43" t="s">
        <v>13905</v>
      </c>
      <c r="H554" s="43"/>
      <c r="I554" s="43"/>
      <c r="J554" s="43"/>
      <c r="K554" s="43"/>
      <c r="L554" s="43"/>
      <c r="M554" s="43"/>
      <c r="N554" s="43"/>
      <c r="O554" s="43"/>
      <c r="P554" s="43"/>
      <c r="Q554" s="43">
        <v>7.8224010038203904</v>
      </c>
      <c r="R554" s="43"/>
      <c r="S554" s="43"/>
      <c r="T554" s="43">
        <v>2346</v>
      </c>
      <c r="U554" s="43"/>
      <c r="V554" s="43">
        <v>98</v>
      </c>
      <c r="W554" s="43"/>
      <c r="X554" s="43"/>
      <c r="Y554" s="43"/>
      <c r="Z554" s="43"/>
      <c r="AA554" s="43"/>
      <c r="AB554" s="43"/>
      <c r="AC554" s="43">
        <v>1.145</v>
      </c>
      <c r="AD554" s="43"/>
      <c r="AE554" s="43">
        <v>0.28000000000000003</v>
      </c>
      <c r="AF554" s="43"/>
      <c r="AG554" s="43"/>
      <c r="AH554" s="43"/>
      <c r="AI554" s="43"/>
      <c r="AJ554" s="43"/>
      <c r="AK554" s="43"/>
      <c r="AL554" s="43">
        <v>6</v>
      </c>
      <c r="AM554" s="43"/>
      <c r="AN554" s="43"/>
      <c r="AO554" s="43"/>
      <c r="AP554" s="43"/>
      <c r="AQ554" s="43"/>
      <c r="AR554" s="43"/>
      <c r="AS554" s="43"/>
      <c r="AT554" s="43">
        <v>7.75</v>
      </c>
      <c r="AU554" s="43"/>
      <c r="AV554" s="43">
        <v>0.9</v>
      </c>
      <c r="AW554" s="43"/>
      <c r="AX554" s="43"/>
      <c r="AY554" s="43"/>
      <c r="AZ554" s="43"/>
      <c r="BA554" s="43">
        <v>2.8358822360164499E-4</v>
      </c>
      <c r="BB554" s="43"/>
      <c r="BC554" s="43"/>
      <c r="BD554" s="43" t="s">
        <v>14022</v>
      </c>
      <c r="BE554" s="43"/>
    </row>
    <row r="555" spans="1:57" x14ac:dyDescent="0.2">
      <c r="A555" s="119"/>
      <c r="B555" s="43">
        <v>1</v>
      </c>
      <c r="C555" s="43" t="s">
        <v>200</v>
      </c>
      <c r="D555" s="119"/>
      <c r="E555" s="43"/>
      <c r="F555" s="43"/>
      <c r="G555" s="43" t="s">
        <v>13905</v>
      </c>
      <c r="H555" s="43"/>
      <c r="I555" s="43"/>
      <c r="J555" s="43"/>
      <c r="K555" s="43"/>
      <c r="L555" s="43"/>
      <c r="M555" s="43"/>
      <c r="N555" s="43"/>
      <c r="O555" s="43"/>
      <c r="P555" s="43"/>
      <c r="Q555" s="43">
        <v>7.5926964157844603</v>
      </c>
      <c r="R555" s="43"/>
      <c r="S555" s="43"/>
      <c r="T555" s="43">
        <v>2340</v>
      </c>
      <c r="U555" s="43"/>
      <c r="V555" s="43">
        <v>33</v>
      </c>
      <c r="W555" s="43"/>
      <c r="X555" s="43"/>
      <c r="Y555" s="43"/>
      <c r="Z555" s="43"/>
      <c r="AA555" s="43"/>
      <c r="AB555" s="43"/>
      <c r="AC555" s="43">
        <v>0.94500000000000006</v>
      </c>
      <c r="AD555" s="43"/>
      <c r="AE555" s="43">
        <v>0.63</v>
      </c>
      <c r="AF555" s="43"/>
      <c r="AG555" s="43"/>
      <c r="AH555" s="43"/>
      <c r="AI555" s="43"/>
      <c r="AJ555" s="43"/>
      <c r="AK555" s="43"/>
      <c r="AL555" s="43">
        <v>6</v>
      </c>
      <c r="AM555" s="43"/>
      <c r="AN555" s="43"/>
      <c r="AO555" s="43"/>
      <c r="AP555" s="43"/>
      <c r="AQ555" s="43"/>
      <c r="AR555" s="43"/>
      <c r="AS555" s="43"/>
      <c r="AT555" s="43">
        <v>8.6000000000000014</v>
      </c>
      <c r="AU555" s="43"/>
      <c r="AV555" s="43">
        <v>0.7</v>
      </c>
      <c r="AW555" s="43"/>
      <c r="AX555" s="43"/>
      <c r="AY555" s="43"/>
      <c r="AZ555" s="43"/>
      <c r="BA555" s="43">
        <v>1.2340583077725601E-2</v>
      </c>
      <c r="BB555" s="43"/>
      <c r="BC555" s="43"/>
      <c r="BD555" s="43" t="s">
        <v>14022</v>
      </c>
      <c r="BE555" s="43"/>
    </row>
    <row r="556" spans="1:57" x14ac:dyDescent="0.2">
      <c r="A556" s="119"/>
      <c r="B556" s="43">
        <v>1</v>
      </c>
      <c r="C556" s="43" t="s">
        <v>200</v>
      </c>
      <c r="D556" s="119"/>
      <c r="E556" s="43"/>
      <c r="F556" s="43"/>
      <c r="G556" s="43" t="s">
        <v>13905</v>
      </c>
      <c r="H556" s="43"/>
      <c r="I556" s="43"/>
      <c r="J556" s="43"/>
      <c r="K556" s="43"/>
      <c r="L556" s="43"/>
      <c r="M556" s="43"/>
      <c r="N556" s="43"/>
      <c r="O556" s="43"/>
      <c r="P556" s="43"/>
      <c r="Q556" s="43">
        <v>7.5926165190450199</v>
      </c>
      <c r="R556" s="43"/>
      <c r="S556" s="43"/>
      <c r="T556" s="43">
        <v>2340</v>
      </c>
      <c r="U556" s="43"/>
      <c r="V556" s="43">
        <v>33</v>
      </c>
      <c r="W556" s="43"/>
      <c r="X556" s="43"/>
      <c r="Y556" s="43"/>
      <c r="Z556" s="43"/>
      <c r="AA556" s="43"/>
      <c r="AB556" s="43"/>
      <c r="AC556" s="43">
        <v>0.94500000000000006</v>
      </c>
      <c r="AD556" s="43"/>
      <c r="AE556" s="43">
        <v>0.63</v>
      </c>
      <c r="AF556" s="43"/>
      <c r="AG556" s="43"/>
      <c r="AH556" s="43"/>
      <c r="AI556" s="43"/>
      <c r="AJ556" s="43"/>
      <c r="AK556" s="43"/>
      <c r="AL556" s="43">
        <v>6</v>
      </c>
      <c r="AM556" s="43"/>
      <c r="AN556" s="43"/>
      <c r="AO556" s="43"/>
      <c r="AP556" s="43"/>
      <c r="AQ556" s="43"/>
      <c r="AR556" s="43"/>
      <c r="AS556" s="43"/>
      <c r="AT556" s="43">
        <v>8.6000000000000014</v>
      </c>
      <c r="AU556" s="43"/>
      <c r="AV556" s="43">
        <v>0.7</v>
      </c>
      <c r="AW556" s="43"/>
      <c r="AX556" s="43"/>
      <c r="AY556" s="43"/>
      <c r="AZ556" s="43"/>
      <c r="BA556" s="43">
        <v>-9.0816974421301696E-4</v>
      </c>
      <c r="BB556" s="43"/>
      <c r="BC556" s="43"/>
      <c r="BD556" s="43" t="s">
        <v>14022</v>
      </c>
      <c r="BE556" s="43"/>
    </row>
    <row r="557" spans="1:57" x14ac:dyDescent="0.2">
      <c r="A557" s="119"/>
      <c r="B557" s="43">
        <v>1</v>
      </c>
      <c r="C557" s="43" t="s">
        <v>200</v>
      </c>
      <c r="D557" s="119"/>
      <c r="E557" s="43"/>
      <c r="F557" s="43"/>
      <c r="G557" s="43" t="s">
        <v>13905</v>
      </c>
      <c r="H557" s="43"/>
      <c r="I557" s="43"/>
      <c r="J557" s="43"/>
      <c r="K557" s="43"/>
      <c r="L557" s="43"/>
      <c r="M557" s="43"/>
      <c r="N557" s="43"/>
      <c r="O557" s="43"/>
      <c r="P557" s="43"/>
      <c r="Q557" s="43">
        <v>7.5927792622443899</v>
      </c>
      <c r="R557" s="43"/>
      <c r="S557" s="43"/>
      <c r="T557" s="43">
        <v>2340</v>
      </c>
      <c r="U557" s="43"/>
      <c r="V557" s="43">
        <v>33</v>
      </c>
      <c r="W557" s="43"/>
      <c r="X557" s="43"/>
      <c r="Y557" s="43"/>
      <c r="Z557" s="43"/>
      <c r="AA557" s="43"/>
      <c r="AB557" s="43"/>
      <c r="AC557" s="43">
        <v>0.94500000000000006</v>
      </c>
      <c r="AD557" s="43"/>
      <c r="AE557" s="43">
        <v>0.63</v>
      </c>
      <c r="AF557" s="43"/>
      <c r="AG557" s="43"/>
      <c r="AH557" s="43"/>
      <c r="AI557" s="43"/>
      <c r="AJ557" s="43"/>
      <c r="AK557" s="43"/>
      <c r="AL557" s="43">
        <v>6</v>
      </c>
      <c r="AM557" s="43"/>
      <c r="AN557" s="43"/>
      <c r="AO557" s="43"/>
      <c r="AP557" s="43"/>
      <c r="AQ557" s="43"/>
      <c r="AR557" s="43"/>
      <c r="AS557" s="43"/>
      <c r="AT557" s="43">
        <v>8.6000000000000014</v>
      </c>
      <c r="AU557" s="43"/>
      <c r="AV557" s="43">
        <v>0.7</v>
      </c>
      <c r="AW557" s="43"/>
      <c r="AX557" s="43"/>
      <c r="AY557" s="43"/>
      <c r="AZ557" s="43"/>
      <c r="BA557" s="43">
        <v>-3.63276472539013E-3</v>
      </c>
      <c r="BB557" s="43"/>
      <c r="BC557" s="43"/>
      <c r="BD557" s="43" t="s">
        <v>14022</v>
      </c>
      <c r="BE557" s="43"/>
    </row>
    <row r="558" spans="1:57" x14ac:dyDescent="0.2">
      <c r="A558" s="119"/>
      <c r="B558" s="43">
        <v>1</v>
      </c>
      <c r="C558" s="43" t="s">
        <v>200</v>
      </c>
      <c r="D558" s="119"/>
      <c r="E558" s="43"/>
      <c r="F558" s="43"/>
      <c r="G558" s="43" t="s">
        <v>13905</v>
      </c>
      <c r="H558" s="43"/>
      <c r="I558" s="43"/>
      <c r="J558" s="43"/>
      <c r="K558" s="43"/>
      <c r="L558" s="43"/>
      <c r="M558" s="43"/>
      <c r="N558" s="43"/>
      <c r="O558" s="43"/>
      <c r="P558" s="43"/>
      <c r="Q558" s="43">
        <v>7.60155557069971</v>
      </c>
      <c r="R558" s="43"/>
      <c r="S558" s="43"/>
      <c r="T558" s="43">
        <v>2340</v>
      </c>
      <c r="U558" s="43"/>
      <c r="V558" s="43">
        <v>33</v>
      </c>
      <c r="W558" s="43"/>
      <c r="X558" s="43"/>
      <c r="Y558" s="43"/>
      <c r="Z558" s="43"/>
      <c r="AA558" s="43"/>
      <c r="AB558" s="43"/>
      <c r="AC558" s="43">
        <v>0.94500000000000006</v>
      </c>
      <c r="AD558" s="43"/>
      <c r="AE558" s="43">
        <v>0.63</v>
      </c>
      <c r="AF558" s="43"/>
      <c r="AG558" s="43"/>
      <c r="AH558" s="43"/>
      <c r="AI558" s="43"/>
      <c r="AJ558" s="43"/>
      <c r="AK558" s="43"/>
      <c r="AL558" s="43">
        <v>6</v>
      </c>
      <c r="AM558" s="43"/>
      <c r="AN558" s="43"/>
      <c r="AO558" s="43"/>
      <c r="AP558" s="43"/>
      <c r="AQ558" s="43"/>
      <c r="AR558" s="43"/>
      <c r="AS558" s="43"/>
      <c r="AT558" s="43">
        <v>8.6000000000000014</v>
      </c>
      <c r="AU558" s="43"/>
      <c r="AV558" s="43">
        <v>0.7</v>
      </c>
      <c r="AW558" s="43"/>
      <c r="AX558" s="43"/>
      <c r="AY558" s="43"/>
      <c r="AZ558" s="43"/>
      <c r="BA558" s="43">
        <v>-4.4025135029634802E-3</v>
      </c>
      <c r="BB558" s="43"/>
      <c r="BC558" s="43"/>
      <c r="BD558" s="43" t="s">
        <v>14022</v>
      </c>
      <c r="BE558" s="43"/>
    </row>
    <row r="559" spans="1:57" x14ac:dyDescent="0.2">
      <c r="A559" s="119"/>
      <c r="B559" s="43">
        <v>1</v>
      </c>
      <c r="C559" s="43" t="s">
        <v>200</v>
      </c>
      <c r="D559" s="119"/>
      <c r="E559" s="43"/>
      <c r="F559" s="43"/>
      <c r="G559" s="43" t="s">
        <v>13905</v>
      </c>
      <c r="H559" s="43"/>
      <c r="I559" s="43"/>
      <c r="J559" s="43"/>
      <c r="K559" s="43"/>
      <c r="L559" s="43"/>
      <c r="M559" s="43"/>
      <c r="N559" s="43"/>
      <c r="O559" s="43"/>
      <c r="P559" s="43"/>
      <c r="Q559" s="43">
        <v>7.6116722728308304</v>
      </c>
      <c r="R559" s="43"/>
      <c r="S559" s="43"/>
      <c r="T559" s="43">
        <v>2340</v>
      </c>
      <c r="U559" s="43"/>
      <c r="V559" s="43">
        <v>33</v>
      </c>
      <c r="W559" s="43"/>
      <c r="X559" s="43"/>
      <c r="Y559" s="43"/>
      <c r="Z559" s="43"/>
      <c r="AA559" s="43"/>
      <c r="AB559" s="43"/>
      <c r="AC559" s="43">
        <v>0.94500000000000006</v>
      </c>
      <c r="AD559" s="43"/>
      <c r="AE559" s="43">
        <v>0.63</v>
      </c>
      <c r="AF559" s="43"/>
      <c r="AG559" s="43"/>
      <c r="AH559" s="43"/>
      <c r="AI559" s="43"/>
      <c r="AJ559" s="43"/>
      <c r="AK559" s="43"/>
      <c r="AL559" s="43">
        <v>6</v>
      </c>
      <c r="AM559" s="43"/>
      <c r="AN559" s="43"/>
      <c r="AO559" s="43"/>
      <c r="AP559" s="43"/>
      <c r="AQ559" s="43"/>
      <c r="AR559" s="43"/>
      <c r="AS559" s="43"/>
      <c r="AT559" s="43">
        <v>8.6000000000000014</v>
      </c>
      <c r="AU559" s="43"/>
      <c r="AV559" s="43">
        <v>0.7</v>
      </c>
      <c r="AW559" s="43"/>
      <c r="AX559" s="43"/>
      <c r="AY559" s="43"/>
      <c r="AZ559" s="64"/>
      <c r="BA559" s="43">
        <v>-2.7356216811556399E-3</v>
      </c>
      <c r="BB559" s="43"/>
      <c r="BC559" s="43"/>
      <c r="BD559" s="43" t="s">
        <v>14022</v>
      </c>
      <c r="BE559" s="43"/>
    </row>
    <row r="560" spans="1:57" x14ac:dyDescent="0.2">
      <c r="A560" s="119"/>
      <c r="B560" s="43">
        <v>1</v>
      </c>
      <c r="C560" s="43" t="s">
        <v>200</v>
      </c>
      <c r="D560" s="119"/>
      <c r="E560" s="43"/>
      <c r="F560" s="43"/>
      <c r="G560" s="43" t="s">
        <v>13905</v>
      </c>
      <c r="H560" s="43"/>
      <c r="I560" s="43"/>
      <c r="J560" s="43"/>
      <c r="K560" s="43"/>
      <c r="L560" s="43"/>
      <c r="M560" s="43"/>
      <c r="N560" s="43"/>
      <c r="O560" s="43"/>
      <c r="P560" s="43"/>
      <c r="Q560" s="43">
        <v>7.60164729174973</v>
      </c>
      <c r="R560" s="43"/>
      <c r="S560" s="43"/>
      <c r="T560" s="43">
        <v>2340</v>
      </c>
      <c r="U560" s="43"/>
      <c r="V560" s="43">
        <v>33</v>
      </c>
      <c r="W560" s="43"/>
      <c r="X560" s="43"/>
      <c r="Y560" s="43"/>
      <c r="Z560" s="43"/>
      <c r="AA560" s="43"/>
      <c r="AB560" s="43"/>
      <c r="AC560" s="43">
        <v>0.94500000000000006</v>
      </c>
      <c r="AD560" s="43"/>
      <c r="AE560" s="43">
        <v>0.63</v>
      </c>
      <c r="AF560" s="43"/>
      <c r="AG560" s="43"/>
      <c r="AH560" s="43"/>
      <c r="AI560" s="43"/>
      <c r="AJ560" s="43"/>
      <c r="AK560" s="43"/>
      <c r="AL560" s="43">
        <v>6</v>
      </c>
      <c r="AM560" s="43"/>
      <c r="AN560" s="43"/>
      <c r="AO560" s="43"/>
      <c r="AP560" s="43"/>
      <c r="AQ560" s="43"/>
      <c r="AR560" s="43"/>
      <c r="AS560" s="43"/>
      <c r="AT560" s="43">
        <v>8.6000000000000014</v>
      </c>
      <c r="AU560" s="43"/>
      <c r="AV560" s="43">
        <v>0.7</v>
      </c>
      <c r="AW560" s="43"/>
      <c r="AX560" s="43"/>
      <c r="AY560" s="43"/>
      <c r="AZ560" s="43"/>
      <c r="BA560" s="43">
        <v>-1.4770057371496699E-2</v>
      </c>
      <c r="BB560" s="43"/>
      <c r="BC560" s="43"/>
      <c r="BD560" s="43" t="s">
        <v>14022</v>
      </c>
      <c r="BE560" s="43"/>
    </row>
    <row r="561" spans="1:57" x14ac:dyDescent="0.2">
      <c r="A561" s="119"/>
      <c r="B561" s="43">
        <v>1</v>
      </c>
      <c r="C561" s="43" t="s">
        <v>200</v>
      </c>
      <c r="D561" s="119"/>
      <c r="E561" s="43"/>
      <c r="F561" s="43"/>
      <c r="G561" s="43" t="s">
        <v>13905</v>
      </c>
      <c r="H561" s="43"/>
      <c r="I561" s="43"/>
      <c r="J561" s="43"/>
      <c r="K561" s="43"/>
      <c r="L561" s="43"/>
      <c r="M561" s="43"/>
      <c r="N561" s="43"/>
      <c r="O561" s="43"/>
      <c r="P561" s="43"/>
      <c r="Q561" s="43">
        <v>7.60164729174973</v>
      </c>
      <c r="R561" s="43"/>
      <c r="S561" s="43"/>
      <c r="T561" s="43">
        <v>2340</v>
      </c>
      <c r="U561" s="43"/>
      <c r="V561" s="43">
        <v>33</v>
      </c>
      <c r="W561" s="43"/>
      <c r="X561" s="43"/>
      <c r="Y561" s="43"/>
      <c r="Z561" s="43"/>
      <c r="AA561" s="43"/>
      <c r="AB561" s="43"/>
      <c r="AC561" s="43">
        <v>0.94500000000000006</v>
      </c>
      <c r="AD561" s="43"/>
      <c r="AE561" s="43">
        <v>0.63</v>
      </c>
      <c r="AF561" s="43"/>
      <c r="AG561" s="43"/>
      <c r="AH561" s="43"/>
      <c r="AI561" s="43"/>
      <c r="AJ561" s="43"/>
      <c r="AK561" s="43"/>
      <c r="AL561" s="43">
        <v>6</v>
      </c>
      <c r="AM561" s="43"/>
      <c r="AN561" s="43"/>
      <c r="AO561" s="43"/>
      <c r="AP561" s="43"/>
      <c r="AQ561" s="43"/>
      <c r="AR561" s="43"/>
      <c r="AS561" s="43"/>
      <c r="AT561" s="43">
        <v>8.6000000000000014</v>
      </c>
      <c r="AU561" s="43"/>
      <c r="AV561" s="43">
        <v>0.7</v>
      </c>
      <c r="AW561" s="43"/>
      <c r="AX561" s="43"/>
      <c r="AY561" s="43"/>
      <c r="AZ561" s="43"/>
      <c r="BA561" s="43">
        <v>-1.40122610730156E-2</v>
      </c>
      <c r="BB561" s="43"/>
      <c r="BC561" s="43"/>
      <c r="BD561" s="43" t="s">
        <v>14022</v>
      </c>
      <c r="BE561" s="43"/>
    </row>
    <row r="562" spans="1:57" x14ac:dyDescent="0.2">
      <c r="A562" s="119"/>
      <c r="B562" s="43">
        <v>1</v>
      </c>
      <c r="C562" s="43" t="s">
        <v>200</v>
      </c>
      <c r="D562" s="119"/>
      <c r="E562" s="43"/>
      <c r="F562" s="43"/>
      <c r="G562" s="43" t="s">
        <v>13905</v>
      </c>
      <c r="H562" s="43"/>
      <c r="I562" s="43"/>
      <c r="J562" s="43"/>
      <c r="K562" s="43"/>
      <c r="L562" s="43"/>
      <c r="M562" s="43"/>
      <c r="N562" s="43"/>
      <c r="O562" s="43"/>
      <c r="P562" s="43"/>
      <c r="Q562" s="43">
        <v>7.60164729174973</v>
      </c>
      <c r="R562" s="43"/>
      <c r="S562" s="43"/>
      <c r="T562" s="43">
        <v>2340</v>
      </c>
      <c r="U562" s="43"/>
      <c r="V562" s="43">
        <v>33</v>
      </c>
      <c r="W562" s="43"/>
      <c r="X562" s="43"/>
      <c r="Y562" s="43"/>
      <c r="Z562" s="43"/>
      <c r="AA562" s="43"/>
      <c r="AB562" s="43"/>
      <c r="AC562" s="43">
        <v>0.94500000000000006</v>
      </c>
      <c r="AD562" s="43"/>
      <c r="AE562" s="43">
        <v>0.63</v>
      </c>
      <c r="AF562" s="43"/>
      <c r="AG562" s="43"/>
      <c r="AH562" s="43"/>
      <c r="AI562" s="43"/>
      <c r="AJ562" s="43"/>
      <c r="AK562" s="43"/>
      <c r="AL562" s="43">
        <v>6</v>
      </c>
      <c r="AM562" s="43"/>
      <c r="AN562" s="43"/>
      <c r="AO562" s="43"/>
      <c r="AP562" s="43"/>
      <c r="AQ562" s="43"/>
      <c r="AR562" s="43"/>
      <c r="AS562" s="43"/>
      <c r="AT562" s="43">
        <v>8.6000000000000014</v>
      </c>
      <c r="AU562" s="43"/>
      <c r="AV562" s="43">
        <v>0.7</v>
      </c>
      <c r="AW562" s="43"/>
      <c r="AX562" s="43"/>
      <c r="AY562" s="43"/>
      <c r="AZ562" s="43"/>
      <c r="BA562" s="43">
        <v>-1.40122610730156E-2</v>
      </c>
      <c r="BB562" s="43"/>
      <c r="BC562" s="43"/>
      <c r="BD562" s="43" t="s">
        <v>14022</v>
      </c>
      <c r="BE562" s="43"/>
    </row>
    <row r="563" spans="1:57" x14ac:dyDescent="0.2">
      <c r="A563" s="119"/>
      <c r="B563" s="43">
        <v>1</v>
      </c>
      <c r="C563" s="43" t="s">
        <v>200</v>
      </c>
      <c r="D563" s="119"/>
      <c r="E563" s="43"/>
      <c r="F563" s="43"/>
      <c r="G563" s="43" t="s">
        <v>13905</v>
      </c>
      <c r="H563" s="43"/>
      <c r="I563" s="43"/>
      <c r="J563" s="43"/>
      <c r="K563" s="43"/>
      <c r="L563" s="43"/>
      <c r="M563" s="43"/>
      <c r="N563" s="43"/>
      <c r="O563" s="43"/>
      <c r="P563" s="43"/>
      <c r="Q563" s="43">
        <v>7.6115687020416098</v>
      </c>
      <c r="R563" s="43"/>
      <c r="S563" s="43"/>
      <c r="T563" s="43">
        <v>2340</v>
      </c>
      <c r="U563" s="43"/>
      <c r="V563" s="43">
        <v>33</v>
      </c>
      <c r="W563" s="43"/>
      <c r="X563" s="43"/>
      <c r="Y563" s="43"/>
      <c r="Z563" s="43"/>
      <c r="AA563" s="43"/>
      <c r="AB563" s="43"/>
      <c r="AC563" s="43">
        <v>0.94500000000000006</v>
      </c>
      <c r="AD563" s="43"/>
      <c r="AE563" s="43">
        <v>0.63</v>
      </c>
      <c r="AF563" s="43"/>
      <c r="AG563" s="43"/>
      <c r="AH563" s="43"/>
      <c r="AI563" s="43"/>
      <c r="AJ563" s="43"/>
      <c r="AK563" s="43"/>
      <c r="AL563" s="43">
        <v>6</v>
      </c>
      <c r="AM563" s="43"/>
      <c r="AN563" s="43"/>
      <c r="AO563" s="43"/>
      <c r="AP563" s="43"/>
      <c r="AQ563" s="43"/>
      <c r="AR563" s="43"/>
      <c r="AS563" s="43"/>
      <c r="AT563" s="43">
        <v>8.6000000000000014</v>
      </c>
      <c r="AU563" s="43"/>
      <c r="AV563" s="43">
        <v>0.7</v>
      </c>
      <c r="AW563" s="43"/>
      <c r="AX563" s="43"/>
      <c r="AY563" s="43"/>
      <c r="AZ563" s="43"/>
      <c r="BA563" s="43">
        <v>-2.42616943752514E-2</v>
      </c>
      <c r="BB563" s="43"/>
      <c r="BC563" s="43"/>
      <c r="BD563" s="43" t="s">
        <v>14022</v>
      </c>
      <c r="BE563" s="43"/>
    </row>
    <row r="564" spans="1:57" x14ac:dyDescent="0.2">
      <c r="A564" s="119"/>
      <c r="B564" s="43">
        <v>1</v>
      </c>
      <c r="C564" s="43" t="s">
        <v>200</v>
      </c>
      <c r="D564" s="119"/>
      <c r="E564" s="43"/>
      <c r="F564" s="43"/>
      <c r="G564" s="43" t="s">
        <v>13905</v>
      </c>
      <c r="H564" s="43"/>
      <c r="I564" s="43"/>
      <c r="J564" s="43"/>
      <c r="K564" s="43"/>
      <c r="L564" s="43"/>
      <c r="M564" s="43"/>
      <c r="N564" s="43"/>
      <c r="O564" s="43"/>
      <c r="P564" s="43"/>
      <c r="Q564" s="43">
        <v>7.6315417426134902</v>
      </c>
      <c r="R564" s="43"/>
      <c r="S564" s="43"/>
      <c r="T564" s="43">
        <v>2340</v>
      </c>
      <c r="U564" s="43"/>
      <c r="V564" s="43">
        <v>33</v>
      </c>
      <c r="W564" s="43"/>
      <c r="X564" s="43"/>
      <c r="Y564" s="43"/>
      <c r="Z564" s="43"/>
      <c r="AA564" s="43"/>
      <c r="AB564" s="43"/>
      <c r="AC564" s="43">
        <v>0.94500000000000006</v>
      </c>
      <c r="AD564" s="43"/>
      <c r="AE564" s="43">
        <v>0.63</v>
      </c>
      <c r="AF564" s="43"/>
      <c r="AG564" s="43"/>
      <c r="AH564" s="43"/>
      <c r="AI564" s="43"/>
      <c r="AJ564" s="43"/>
      <c r="AK564" s="43"/>
      <c r="AL564" s="43">
        <v>6</v>
      </c>
      <c r="AM564" s="43"/>
      <c r="AN564" s="43"/>
      <c r="AO564" s="43"/>
      <c r="AP564" s="43"/>
      <c r="AQ564" s="43"/>
      <c r="AR564" s="43"/>
      <c r="AS564" s="43"/>
      <c r="AT564" s="43">
        <v>8.6000000000000014</v>
      </c>
      <c r="AU564" s="43"/>
      <c r="AV564" s="43">
        <v>0.7</v>
      </c>
      <c r="AW564" s="43"/>
      <c r="AX564" s="43"/>
      <c r="AY564" s="43"/>
      <c r="AZ564" s="43"/>
      <c r="BA564" s="43">
        <v>-8.6639144504839904E-3</v>
      </c>
      <c r="BB564" s="43"/>
      <c r="BC564" s="43"/>
      <c r="BD564" s="43" t="s">
        <v>14022</v>
      </c>
      <c r="BE564" s="43"/>
    </row>
    <row r="565" spans="1:57" x14ac:dyDescent="0.2">
      <c r="A565" s="119"/>
      <c r="B565" s="43">
        <v>1</v>
      </c>
      <c r="C565" s="43" t="s">
        <v>200</v>
      </c>
      <c r="D565" s="119"/>
      <c r="E565" s="43"/>
      <c r="F565" s="43"/>
      <c r="G565" s="43" t="s">
        <v>13905</v>
      </c>
      <c r="H565" s="43"/>
      <c r="I565" s="43"/>
      <c r="J565" s="43"/>
      <c r="K565" s="43"/>
      <c r="L565" s="43"/>
      <c r="M565" s="43"/>
      <c r="N565" s="43"/>
      <c r="O565" s="43"/>
      <c r="P565" s="43"/>
      <c r="Q565" s="43">
        <v>7.6317399841732199</v>
      </c>
      <c r="R565" s="43"/>
      <c r="S565" s="43"/>
      <c r="T565" s="43">
        <v>2340</v>
      </c>
      <c r="U565" s="43"/>
      <c r="V565" s="43">
        <v>33</v>
      </c>
      <c r="W565" s="43"/>
      <c r="X565" s="43"/>
      <c r="Y565" s="43"/>
      <c r="Z565" s="43"/>
      <c r="AA565" s="43"/>
      <c r="AB565" s="43"/>
      <c r="AC565" s="43">
        <v>0.94500000000000006</v>
      </c>
      <c r="AD565" s="43"/>
      <c r="AE565" s="43">
        <v>0.63</v>
      </c>
      <c r="AF565" s="43"/>
      <c r="AG565" s="43"/>
      <c r="AH565" s="43"/>
      <c r="AI565" s="43"/>
      <c r="AJ565" s="43"/>
      <c r="AK565" s="43"/>
      <c r="AL565" s="43">
        <v>6</v>
      </c>
      <c r="AM565" s="43"/>
      <c r="AN565" s="43"/>
      <c r="AO565" s="43"/>
      <c r="AP565" s="43"/>
      <c r="AQ565" s="43"/>
      <c r="AR565" s="43"/>
      <c r="AS565" s="43"/>
      <c r="AT565" s="43">
        <v>8.6000000000000014</v>
      </c>
      <c r="AU565" s="43"/>
      <c r="AV565" s="43">
        <v>0.7</v>
      </c>
      <c r="AW565" s="43"/>
      <c r="AX565" s="43"/>
      <c r="AY565" s="43"/>
      <c r="AZ565" s="43"/>
      <c r="BA565" s="43">
        <v>-9.7853489582957597E-3</v>
      </c>
      <c r="BB565" s="43"/>
      <c r="BC565" s="43"/>
      <c r="BD565" s="43" t="s">
        <v>14022</v>
      </c>
      <c r="BE565" s="43"/>
    </row>
    <row r="566" spans="1:57" x14ac:dyDescent="0.2">
      <c r="A566" s="119"/>
      <c r="B566" s="43">
        <v>1</v>
      </c>
      <c r="C566" s="43" t="s">
        <v>200</v>
      </c>
      <c r="D566" s="119"/>
      <c r="E566" s="43"/>
      <c r="F566" s="43"/>
      <c r="G566" s="43" t="s">
        <v>13905</v>
      </c>
      <c r="H566" s="43"/>
      <c r="I566" s="43"/>
      <c r="J566" s="43"/>
      <c r="K566" s="43"/>
      <c r="L566" s="43"/>
      <c r="M566" s="43"/>
      <c r="N566" s="43"/>
      <c r="O566" s="43"/>
      <c r="P566" s="43"/>
      <c r="Q566" s="43">
        <v>7.6317399841732199</v>
      </c>
      <c r="R566" s="43"/>
      <c r="S566" s="43"/>
      <c r="T566" s="43">
        <v>2340</v>
      </c>
      <c r="U566" s="43"/>
      <c r="V566" s="43">
        <v>33</v>
      </c>
      <c r="W566" s="43"/>
      <c r="X566" s="43"/>
      <c r="Y566" s="43"/>
      <c r="Z566" s="43"/>
      <c r="AA566" s="43"/>
      <c r="AB566" s="43"/>
      <c r="AC566" s="43">
        <v>0.94500000000000006</v>
      </c>
      <c r="AD566" s="43"/>
      <c r="AE566" s="43">
        <v>0.63</v>
      </c>
      <c r="AF566" s="43"/>
      <c r="AG566" s="43"/>
      <c r="AH566" s="43"/>
      <c r="AI566" s="43"/>
      <c r="AJ566" s="43"/>
      <c r="AK566" s="43"/>
      <c r="AL566" s="43">
        <v>6</v>
      </c>
      <c r="AM566" s="43"/>
      <c r="AN566" s="43"/>
      <c r="AO566" s="43"/>
      <c r="AP566" s="43"/>
      <c r="AQ566" s="43"/>
      <c r="AR566" s="43"/>
      <c r="AS566" s="43"/>
      <c r="AT566" s="43">
        <v>8.6000000000000014</v>
      </c>
      <c r="AU566" s="43"/>
      <c r="AV566" s="43">
        <v>0.7</v>
      </c>
      <c r="AW566" s="43"/>
      <c r="AX566" s="43"/>
      <c r="AY566" s="43"/>
      <c r="AZ566" s="43"/>
      <c r="BA566" s="43">
        <v>-4.2950096213566699E-3</v>
      </c>
      <c r="BB566" s="43"/>
      <c r="BC566" s="43"/>
      <c r="BD566" s="43" t="s">
        <v>14022</v>
      </c>
      <c r="BE566" s="43"/>
    </row>
    <row r="567" spans="1:57" x14ac:dyDescent="0.2">
      <c r="A567" s="119"/>
      <c r="B567" s="43">
        <v>1</v>
      </c>
      <c r="C567" s="43" t="s">
        <v>200</v>
      </c>
      <c r="D567" s="119"/>
      <c r="E567" s="43"/>
      <c r="F567" s="43"/>
      <c r="G567" s="43" t="s">
        <v>13905</v>
      </c>
      <c r="H567" s="43"/>
      <c r="I567" s="43"/>
      <c r="J567" s="43"/>
      <c r="K567" s="43"/>
      <c r="L567" s="43"/>
      <c r="M567" s="43"/>
      <c r="N567" s="43"/>
      <c r="O567" s="43"/>
      <c r="P567" s="43"/>
      <c r="Q567" s="43">
        <v>7.6317399841732199</v>
      </c>
      <c r="R567" s="43"/>
      <c r="S567" s="43"/>
      <c r="T567" s="43">
        <v>2340</v>
      </c>
      <c r="U567" s="43"/>
      <c r="V567" s="43">
        <v>33</v>
      </c>
      <c r="W567" s="43"/>
      <c r="X567" s="43"/>
      <c r="Y567" s="43"/>
      <c r="Z567" s="43"/>
      <c r="AA567" s="43"/>
      <c r="AB567" s="43"/>
      <c r="AC567" s="43">
        <v>0.94500000000000006</v>
      </c>
      <c r="AD567" s="43"/>
      <c r="AE567" s="43">
        <v>0.63</v>
      </c>
      <c r="AF567" s="43"/>
      <c r="AG567" s="43"/>
      <c r="AH567" s="43"/>
      <c r="AI567" s="43"/>
      <c r="AJ567" s="43"/>
      <c r="AK567" s="43"/>
      <c r="AL567" s="43">
        <v>6</v>
      </c>
      <c r="AM567" s="43"/>
      <c r="AN567" s="43"/>
      <c r="AO567" s="43"/>
      <c r="AP567" s="43"/>
      <c r="AQ567" s="43"/>
      <c r="AR567" s="43"/>
      <c r="AS567" s="43"/>
      <c r="AT567" s="43">
        <v>8.6000000000000014</v>
      </c>
      <c r="AU567" s="43"/>
      <c r="AV567" s="43">
        <v>0.7</v>
      </c>
      <c r="AW567" s="43"/>
      <c r="AX567" s="43"/>
      <c r="AY567" s="43"/>
      <c r="AZ567" s="43"/>
      <c r="BA567" s="43">
        <v>-9.7853489582957597E-3</v>
      </c>
      <c r="BB567" s="43"/>
      <c r="BC567" s="43"/>
      <c r="BD567" s="43" t="s">
        <v>14022</v>
      </c>
      <c r="BE567" s="43"/>
    </row>
    <row r="568" spans="1:57" x14ac:dyDescent="0.2">
      <c r="A568" s="119"/>
      <c r="B568" s="43">
        <v>1</v>
      </c>
      <c r="C568" s="43" t="s">
        <v>200</v>
      </c>
      <c r="D568" s="119"/>
      <c r="E568" s="43"/>
      <c r="F568" s="43"/>
      <c r="G568" s="43" t="s">
        <v>13905</v>
      </c>
      <c r="H568" s="43"/>
      <c r="I568" s="43"/>
      <c r="J568" s="43"/>
      <c r="K568" s="43"/>
      <c r="L568" s="43"/>
      <c r="M568" s="43"/>
      <c r="N568" s="43"/>
      <c r="O568" s="43"/>
      <c r="P568" s="43"/>
      <c r="Q568" s="43">
        <v>7.7555905086131798</v>
      </c>
      <c r="R568" s="43"/>
      <c r="S568" s="43"/>
      <c r="T568" s="43">
        <v>2340</v>
      </c>
      <c r="U568" s="43"/>
      <c r="V568" s="43">
        <v>33</v>
      </c>
      <c r="W568" s="43"/>
      <c r="X568" s="43"/>
      <c r="Y568" s="43"/>
      <c r="Z568" s="43"/>
      <c r="AA568" s="43"/>
      <c r="AB568" s="43"/>
      <c r="AC568" s="43">
        <v>0.94500000000000006</v>
      </c>
      <c r="AD568" s="43"/>
      <c r="AE568" s="43">
        <v>0.63</v>
      </c>
      <c r="AF568" s="43"/>
      <c r="AG568" s="43"/>
      <c r="AH568" s="43"/>
      <c r="AI568" s="43"/>
      <c r="AJ568" s="43"/>
      <c r="AK568" s="43"/>
      <c r="AL568" s="43">
        <v>6</v>
      </c>
      <c r="AM568" s="43"/>
      <c r="AN568" s="43"/>
      <c r="AO568" s="43"/>
      <c r="AP568" s="43"/>
      <c r="AQ568" s="43"/>
      <c r="AR568" s="43"/>
      <c r="AS568" s="43"/>
      <c r="AT568" s="43">
        <v>8.6000000000000014</v>
      </c>
      <c r="AU568" s="43"/>
      <c r="AV568" s="43">
        <v>0.7</v>
      </c>
      <c r="AW568" s="43"/>
      <c r="AX568" s="43"/>
      <c r="AY568" s="43"/>
      <c r="AZ568" s="43"/>
      <c r="BA568" s="43">
        <v>-9.7840259739687407E-3</v>
      </c>
      <c r="BB568" s="43"/>
      <c r="BC568" s="43"/>
      <c r="BD568" s="43" t="s">
        <v>14022</v>
      </c>
      <c r="BE568" s="43"/>
    </row>
    <row r="569" spans="1:57" x14ac:dyDescent="0.2">
      <c r="A569" s="119"/>
      <c r="B569" s="43">
        <v>1</v>
      </c>
      <c r="C569" s="43" t="s">
        <v>200</v>
      </c>
      <c r="D569" s="119"/>
      <c r="E569" s="43"/>
      <c r="F569" s="43"/>
      <c r="G569" s="43" t="s">
        <v>13905</v>
      </c>
      <c r="H569" s="43"/>
      <c r="I569" s="43"/>
      <c r="J569" s="43"/>
      <c r="K569" s="43"/>
      <c r="L569" s="43"/>
      <c r="M569" s="43"/>
      <c r="N569" s="43"/>
      <c r="O569" s="43"/>
      <c r="P569" s="43"/>
      <c r="Q569" s="43">
        <v>7.7555106118737402</v>
      </c>
      <c r="R569" s="43"/>
      <c r="S569" s="43"/>
      <c r="T569" s="43">
        <v>2340</v>
      </c>
      <c r="U569" s="43"/>
      <c r="V569" s="43">
        <v>33</v>
      </c>
      <c r="W569" s="43"/>
      <c r="X569" s="43"/>
      <c r="Y569" s="43"/>
      <c r="Z569" s="43"/>
      <c r="AA569" s="43"/>
      <c r="AB569" s="43"/>
      <c r="AC569" s="43">
        <v>0.94500000000000006</v>
      </c>
      <c r="AD569" s="43"/>
      <c r="AE569" s="43">
        <v>0.63</v>
      </c>
      <c r="AF569" s="43"/>
      <c r="AG569" s="43"/>
      <c r="AH569" s="43"/>
      <c r="AI569" s="43"/>
      <c r="AJ569" s="43"/>
      <c r="AK569" s="43"/>
      <c r="AL569" s="43">
        <v>6</v>
      </c>
      <c r="AM569" s="43"/>
      <c r="AN569" s="43"/>
      <c r="AO569" s="43"/>
      <c r="AP569" s="43"/>
      <c r="AQ569" s="43"/>
      <c r="AR569" s="43"/>
      <c r="AS569" s="43"/>
      <c r="AT569" s="43">
        <v>8.6000000000000014</v>
      </c>
      <c r="AU569" s="43"/>
      <c r="AV569" s="43">
        <v>0.7</v>
      </c>
      <c r="AW569" s="43"/>
      <c r="AX569" s="43"/>
      <c r="AY569" s="43"/>
      <c r="AZ569" s="64"/>
      <c r="BA569" s="43">
        <v>-5.3779407232375101E-3</v>
      </c>
      <c r="BB569" s="43"/>
      <c r="BC569" s="43"/>
      <c r="BD569" s="43" t="s">
        <v>14022</v>
      </c>
      <c r="BE569" s="43"/>
    </row>
    <row r="570" spans="1:57" x14ac:dyDescent="0.2">
      <c r="A570" s="119"/>
      <c r="B570" s="43">
        <v>1</v>
      </c>
      <c r="C570" s="43" t="s">
        <v>200</v>
      </c>
      <c r="D570" s="119"/>
      <c r="E570" s="43"/>
      <c r="F570" s="43"/>
      <c r="G570" s="43" t="s">
        <v>13905</v>
      </c>
      <c r="H570" s="43"/>
      <c r="I570" s="43"/>
      <c r="J570" s="43"/>
      <c r="K570" s="43"/>
      <c r="L570" s="43"/>
      <c r="M570" s="43"/>
      <c r="N570" s="43"/>
      <c r="O570" s="43"/>
      <c r="P570" s="43"/>
      <c r="Q570" s="43">
        <v>7.7555106118737402</v>
      </c>
      <c r="R570" s="43"/>
      <c r="S570" s="43"/>
      <c r="T570" s="43">
        <v>2340</v>
      </c>
      <c r="U570" s="43"/>
      <c r="V570" s="43">
        <v>33</v>
      </c>
      <c r="W570" s="43"/>
      <c r="X570" s="43"/>
      <c r="Y570" s="43"/>
      <c r="Z570" s="43"/>
      <c r="AA570" s="43"/>
      <c r="AB570" s="43"/>
      <c r="AC570" s="43">
        <v>0.94500000000000006</v>
      </c>
      <c r="AD570" s="43"/>
      <c r="AE570" s="43">
        <v>0.63</v>
      </c>
      <c r="AF570" s="43"/>
      <c r="AG570" s="43"/>
      <c r="AH570" s="43"/>
      <c r="AI570" s="43"/>
      <c r="AJ570" s="43"/>
      <c r="AK570" s="43"/>
      <c r="AL570" s="43">
        <v>6</v>
      </c>
      <c r="AM570" s="43"/>
      <c r="AN570" s="43"/>
      <c r="AO570" s="43"/>
      <c r="AP570" s="43"/>
      <c r="AQ570" s="43"/>
      <c r="AR570" s="43"/>
      <c r="AS570" s="43"/>
      <c r="AT570" s="43">
        <v>8.6000000000000014</v>
      </c>
      <c r="AU570" s="43"/>
      <c r="AV570" s="43">
        <v>0.7</v>
      </c>
      <c r="AW570" s="43"/>
      <c r="AX570" s="43"/>
      <c r="AY570" s="43"/>
      <c r="AZ570" s="43"/>
      <c r="BA570" s="43">
        <v>1.32406977664518E-3</v>
      </c>
      <c r="BB570" s="43"/>
      <c r="BC570" s="43"/>
      <c r="BD570" s="43" t="s">
        <v>14022</v>
      </c>
      <c r="BE570" s="43"/>
    </row>
    <row r="571" spans="1:57" x14ac:dyDescent="0.2">
      <c r="A571" s="119"/>
      <c r="B571" s="43">
        <v>1</v>
      </c>
      <c r="C571" s="43" t="s">
        <v>200</v>
      </c>
      <c r="D571" s="119"/>
      <c r="E571" s="43"/>
      <c r="F571" s="43"/>
      <c r="G571" s="43" t="s">
        <v>13905</v>
      </c>
      <c r="H571" s="43"/>
      <c r="I571" s="43"/>
      <c r="J571" s="43"/>
      <c r="K571" s="43"/>
      <c r="L571" s="43"/>
      <c r="M571" s="43"/>
      <c r="N571" s="43"/>
      <c r="O571" s="43"/>
      <c r="P571" s="43"/>
      <c r="Q571" s="43">
        <v>7.8181430950094697</v>
      </c>
      <c r="R571" s="43"/>
      <c r="S571" s="43"/>
      <c r="T571" s="43">
        <v>2340</v>
      </c>
      <c r="U571" s="43"/>
      <c r="V571" s="43">
        <v>33</v>
      </c>
      <c r="W571" s="43"/>
      <c r="X571" s="43"/>
      <c r="Y571" s="43"/>
      <c r="Z571" s="43"/>
      <c r="AA571" s="43"/>
      <c r="AB571" s="43"/>
      <c r="AC571" s="43">
        <v>0.94500000000000006</v>
      </c>
      <c r="AD571" s="43"/>
      <c r="AE571" s="43">
        <v>0.63</v>
      </c>
      <c r="AF571" s="43"/>
      <c r="AG571" s="43"/>
      <c r="AH571" s="43"/>
      <c r="AI571" s="43"/>
      <c r="AJ571" s="43"/>
      <c r="AK571" s="43"/>
      <c r="AL571" s="43">
        <v>6</v>
      </c>
      <c r="AM571" s="43"/>
      <c r="AN571" s="43"/>
      <c r="AO571" s="43"/>
      <c r="AP571" s="43"/>
      <c r="AQ571" s="43"/>
      <c r="AR571" s="43"/>
      <c r="AS571" s="43"/>
      <c r="AT571" s="43">
        <v>8.6000000000000014</v>
      </c>
      <c r="AU571" s="43"/>
      <c r="AV571" s="43">
        <v>0.7</v>
      </c>
      <c r="AW571" s="43"/>
      <c r="AX571" s="43"/>
      <c r="AY571" s="43"/>
      <c r="AZ571" s="64"/>
      <c r="BA571" s="43">
        <v>-4.8669950521167101E-3</v>
      </c>
      <c r="BB571" s="43"/>
      <c r="BC571" s="43"/>
      <c r="BD571" s="43" t="s">
        <v>14022</v>
      </c>
      <c r="BE571" s="43"/>
    </row>
    <row r="572" spans="1:57" x14ac:dyDescent="0.2">
      <c r="A572" s="119"/>
      <c r="B572" s="43">
        <v>1</v>
      </c>
      <c r="C572" s="43" t="s">
        <v>200</v>
      </c>
      <c r="D572" s="119"/>
      <c r="E572" s="43"/>
      <c r="F572" s="43"/>
      <c r="G572" s="43" t="s">
        <v>13905</v>
      </c>
      <c r="H572" s="43"/>
      <c r="I572" s="43"/>
      <c r="J572" s="43"/>
      <c r="K572" s="43"/>
      <c r="L572" s="43"/>
      <c r="M572" s="43"/>
      <c r="N572" s="43"/>
      <c r="O572" s="43"/>
      <c r="P572" s="43"/>
      <c r="Q572" s="43">
        <v>7.8178146080330002</v>
      </c>
      <c r="R572" s="43"/>
      <c r="S572" s="43"/>
      <c r="T572" s="43">
        <v>2340</v>
      </c>
      <c r="U572" s="43"/>
      <c r="V572" s="43">
        <v>33</v>
      </c>
      <c r="W572" s="43"/>
      <c r="X572" s="43"/>
      <c r="Y572" s="43"/>
      <c r="Z572" s="43"/>
      <c r="AA572" s="43"/>
      <c r="AB572" s="43"/>
      <c r="AC572" s="43">
        <v>0.94500000000000006</v>
      </c>
      <c r="AD572" s="43"/>
      <c r="AE572" s="43">
        <v>0.63</v>
      </c>
      <c r="AF572" s="43"/>
      <c r="AG572" s="43"/>
      <c r="AH572" s="43"/>
      <c r="AI572" s="43"/>
      <c r="AJ572" s="43"/>
      <c r="AK572" s="43"/>
      <c r="AL572" s="43">
        <v>6</v>
      </c>
      <c r="AM572" s="43"/>
      <c r="AN572" s="43"/>
      <c r="AO572" s="43"/>
      <c r="AP572" s="43"/>
      <c r="AQ572" s="43"/>
      <c r="AR572" s="43"/>
      <c r="AS572" s="43"/>
      <c r="AT572" s="43">
        <v>8.6000000000000014</v>
      </c>
      <c r="AU572" s="43"/>
      <c r="AV572" s="43">
        <v>0.7</v>
      </c>
      <c r="AW572" s="43"/>
      <c r="AX572" s="43"/>
      <c r="AY572" s="43"/>
      <c r="AZ572" s="43"/>
      <c r="BA572" s="43">
        <v>-7.6592903347173103E-3</v>
      </c>
      <c r="BB572" s="43"/>
      <c r="BC572" s="43"/>
      <c r="BD572" s="43" t="s">
        <v>14022</v>
      </c>
      <c r="BE572" s="43"/>
    </row>
    <row r="573" spans="1:57" x14ac:dyDescent="0.2">
      <c r="A573" s="119" t="s">
        <v>12753</v>
      </c>
      <c r="B573" s="43">
        <v>1</v>
      </c>
      <c r="C573" s="43" t="s">
        <v>14538</v>
      </c>
      <c r="D573" s="119" t="s">
        <v>8140</v>
      </c>
      <c r="E573" s="43" t="s">
        <v>8145</v>
      </c>
      <c r="F573" s="43">
        <v>2020</v>
      </c>
      <c r="G573" s="43" t="s">
        <v>13903</v>
      </c>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v>28</v>
      </c>
      <c r="AU573" s="43"/>
      <c r="AV573" s="43"/>
      <c r="AW573" s="43"/>
      <c r="AX573" s="43"/>
      <c r="AY573" s="43"/>
      <c r="AZ573" s="43"/>
      <c r="BA573" s="43">
        <v>3.5665760870000001</v>
      </c>
      <c r="BB573" s="43"/>
      <c r="BC573" s="43"/>
      <c r="BD573" s="43" t="s">
        <v>14022</v>
      </c>
      <c r="BE573" s="43"/>
    </row>
    <row r="574" spans="1:57" x14ac:dyDescent="0.2">
      <c r="A574" s="119"/>
      <c r="B574" s="43">
        <v>1</v>
      </c>
      <c r="C574" s="43" t="s">
        <v>14538</v>
      </c>
      <c r="D574" s="119"/>
      <c r="E574" s="43"/>
      <c r="F574" s="43"/>
      <c r="G574" s="43" t="s">
        <v>13903</v>
      </c>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v>28</v>
      </c>
      <c r="AU574" s="43"/>
      <c r="AV574" s="43"/>
      <c r="AW574" s="43"/>
      <c r="AX574" s="43"/>
      <c r="AY574" s="43"/>
      <c r="AZ574" s="43"/>
      <c r="BA574" s="43">
        <v>4.069097889</v>
      </c>
      <c r="BB574" s="43"/>
      <c r="BC574" s="43"/>
      <c r="BD574" s="43" t="s">
        <v>14022</v>
      </c>
      <c r="BE574" s="43"/>
    </row>
    <row r="575" spans="1:57" x14ac:dyDescent="0.2">
      <c r="A575" s="119"/>
      <c r="B575" s="43">
        <v>1</v>
      </c>
      <c r="C575" s="43" t="s">
        <v>14538</v>
      </c>
      <c r="D575" s="119"/>
      <c r="E575" s="43"/>
      <c r="F575" s="43"/>
      <c r="G575" s="43" t="s">
        <v>13903</v>
      </c>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v>28</v>
      </c>
      <c r="AU575" s="43"/>
      <c r="AV575" s="43"/>
      <c r="AW575" s="43"/>
      <c r="AX575" s="43"/>
      <c r="AY575" s="43"/>
      <c r="AZ575" s="43"/>
      <c r="BA575" s="43">
        <v>7.9891672309999997</v>
      </c>
      <c r="BB575" s="43"/>
      <c r="BC575" s="43"/>
      <c r="BD575" s="43" t="s">
        <v>14022</v>
      </c>
      <c r="BE575" s="43"/>
    </row>
    <row r="576" spans="1:57" x14ac:dyDescent="0.2">
      <c r="A576" s="119"/>
      <c r="B576" s="43">
        <v>1</v>
      </c>
      <c r="C576" s="43" t="s">
        <v>14538</v>
      </c>
      <c r="D576" s="119"/>
      <c r="E576" s="43"/>
      <c r="F576" s="43"/>
      <c r="G576" s="43" t="s">
        <v>13903</v>
      </c>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v>28</v>
      </c>
      <c r="AU576" s="43"/>
      <c r="AV576" s="43"/>
      <c r="AW576" s="43"/>
      <c r="AX576" s="43"/>
      <c r="AY576" s="43"/>
      <c r="AZ576" s="43"/>
      <c r="BA576" s="43">
        <v>6.2809288160000003</v>
      </c>
      <c r="BB576" s="43"/>
      <c r="BC576" s="43"/>
      <c r="BD576" s="43" t="s">
        <v>14022</v>
      </c>
      <c r="BE576" s="43"/>
    </row>
    <row r="577" spans="1:57" x14ac:dyDescent="0.2">
      <c r="A577" s="119"/>
      <c r="B577" s="43">
        <v>1</v>
      </c>
      <c r="C577" s="43" t="s">
        <v>14538</v>
      </c>
      <c r="D577" s="119"/>
      <c r="E577" s="43"/>
      <c r="F577" s="43"/>
      <c r="G577" s="43" t="s">
        <v>13903</v>
      </c>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v>28</v>
      </c>
      <c r="AU577" s="43"/>
      <c r="AV577" s="43"/>
      <c r="AW577" s="43"/>
      <c r="AX577" s="43"/>
      <c r="AY577" s="43"/>
      <c r="AZ577" s="64"/>
      <c r="BA577" s="43">
        <v>4.2827808740000002</v>
      </c>
      <c r="BB577" s="43"/>
      <c r="BC577" s="43"/>
      <c r="BD577" s="43" t="s">
        <v>14022</v>
      </c>
      <c r="BE577" s="43"/>
    </row>
    <row r="578" spans="1:57" x14ac:dyDescent="0.2">
      <c r="A578" s="119"/>
      <c r="B578" s="43">
        <v>1</v>
      </c>
      <c r="C578" s="43" t="s">
        <v>14538</v>
      </c>
      <c r="D578" s="119"/>
      <c r="E578" s="43"/>
      <c r="F578" s="43"/>
      <c r="G578" s="43" t="s">
        <v>13903</v>
      </c>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v>30</v>
      </c>
      <c r="AU578" s="43"/>
      <c r="AV578" s="43"/>
      <c r="AW578" s="43"/>
      <c r="AX578" s="43"/>
      <c r="AY578" s="43"/>
      <c r="AZ578" s="43"/>
      <c r="BA578" s="43">
        <v>6.84</v>
      </c>
      <c r="BB578" s="43"/>
      <c r="BC578" s="43"/>
      <c r="BD578" s="43" t="s">
        <v>14022</v>
      </c>
      <c r="BE578" s="43"/>
    </row>
    <row r="579" spans="1:57" x14ac:dyDescent="0.2">
      <c r="A579" s="119"/>
      <c r="B579" s="43">
        <v>1</v>
      </c>
      <c r="C579" s="43" t="s">
        <v>14538</v>
      </c>
      <c r="D579" s="119"/>
      <c r="E579" s="43"/>
      <c r="F579" s="43"/>
      <c r="G579" s="43" t="s">
        <v>13903</v>
      </c>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v>30</v>
      </c>
      <c r="AU579" s="43"/>
      <c r="AV579" s="43"/>
      <c r="AW579" s="43"/>
      <c r="AX579" s="43"/>
      <c r="AY579" s="43"/>
      <c r="AZ579" s="43"/>
      <c r="BA579" s="43">
        <v>5.6925996200000002</v>
      </c>
      <c r="BB579" s="43"/>
      <c r="BC579" s="43"/>
      <c r="BD579" s="43" t="s">
        <v>14022</v>
      </c>
      <c r="BE579" s="43"/>
    </row>
    <row r="580" spans="1:57" x14ac:dyDescent="0.2">
      <c r="A580" s="119"/>
      <c r="B580" s="43">
        <v>1</v>
      </c>
      <c r="C580" s="43" t="s">
        <v>14538</v>
      </c>
      <c r="D580" s="119"/>
      <c r="E580" s="43"/>
      <c r="F580" s="43"/>
      <c r="G580" s="43" t="s">
        <v>13903</v>
      </c>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v>30</v>
      </c>
      <c r="AU580" s="43"/>
      <c r="AV580" s="43"/>
      <c r="AW580" s="43"/>
      <c r="AX580" s="43"/>
      <c r="AY580" s="43"/>
      <c r="AZ580" s="43"/>
      <c r="BA580" s="43">
        <v>4.9217002240000003</v>
      </c>
      <c r="BB580" s="43"/>
      <c r="BC580" s="43"/>
      <c r="BD580" s="43" t="s">
        <v>14022</v>
      </c>
      <c r="BE580" s="43"/>
    </row>
    <row r="581" spans="1:57" x14ac:dyDescent="0.2">
      <c r="A581" s="119"/>
      <c r="B581" s="43">
        <v>1</v>
      </c>
      <c r="C581" s="43" t="s">
        <v>14538</v>
      </c>
      <c r="D581" s="119"/>
      <c r="E581" s="43"/>
      <c r="F581" s="43"/>
      <c r="G581" s="43" t="s">
        <v>13903</v>
      </c>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v>30</v>
      </c>
      <c r="AU581" s="43"/>
      <c r="AV581" s="43"/>
      <c r="AW581" s="43"/>
      <c r="AX581" s="43"/>
      <c r="AY581" s="43"/>
      <c r="AZ581" s="43"/>
      <c r="BA581" s="43">
        <v>5.1263273529999998</v>
      </c>
      <c r="BB581" s="43"/>
      <c r="BC581" s="43"/>
      <c r="BD581" s="43" t="s">
        <v>14022</v>
      </c>
      <c r="BE581" s="43"/>
    </row>
    <row r="582" spans="1:57" x14ac:dyDescent="0.2">
      <c r="A582" s="119"/>
      <c r="B582" s="43">
        <v>1</v>
      </c>
      <c r="C582" s="43" t="s">
        <v>14538</v>
      </c>
      <c r="D582" s="119"/>
      <c r="E582" s="43"/>
      <c r="F582" s="43"/>
      <c r="G582" s="43" t="s">
        <v>13903</v>
      </c>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v>30</v>
      </c>
      <c r="AU582" s="43"/>
      <c r="AV582" s="43"/>
      <c r="AW582" s="43"/>
      <c r="AX582" s="43"/>
      <c r="AY582" s="43"/>
      <c r="AZ582" s="43"/>
      <c r="BA582" s="43">
        <v>5.3539019960000003</v>
      </c>
      <c r="BB582" s="43"/>
      <c r="BC582" s="43"/>
      <c r="BD582" s="43" t="s">
        <v>14022</v>
      </c>
      <c r="BE582" s="43"/>
    </row>
    <row r="583" spans="1:57" x14ac:dyDescent="0.2">
      <c r="A583" s="119"/>
      <c r="B583" s="43">
        <v>1</v>
      </c>
      <c r="C583" s="43" t="s">
        <v>14538</v>
      </c>
      <c r="D583" s="119"/>
      <c r="E583" s="43"/>
      <c r="F583" s="43"/>
      <c r="G583" s="43" t="s">
        <v>13903</v>
      </c>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v>32</v>
      </c>
      <c r="AU583" s="43"/>
      <c r="AV583" s="43"/>
      <c r="AW583" s="43"/>
      <c r="AX583" s="43"/>
      <c r="AY583" s="43"/>
      <c r="AZ583" s="43"/>
      <c r="BA583" s="43">
        <v>2.2878228780000001</v>
      </c>
      <c r="BB583" s="43"/>
      <c r="BC583" s="43"/>
      <c r="BD583" s="43" t="s">
        <v>14022</v>
      </c>
      <c r="BE583" s="43"/>
    </row>
    <row r="584" spans="1:57" x14ac:dyDescent="0.2">
      <c r="A584" s="119"/>
      <c r="B584" s="43">
        <v>1</v>
      </c>
      <c r="C584" s="43" t="s">
        <v>14538</v>
      </c>
      <c r="D584" s="119"/>
      <c r="E584" s="43"/>
      <c r="F584" s="43"/>
      <c r="G584" s="43" t="s">
        <v>13903</v>
      </c>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v>32</v>
      </c>
      <c r="AU584" s="43"/>
      <c r="AV584" s="43"/>
      <c r="AW584" s="43"/>
      <c r="AX584" s="43"/>
      <c r="AY584" s="43"/>
      <c r="AZ584" s="43"/>
      <c r="BA584" s="43">
        <v>1.6187050359999999</v>
      </c>
      <c r="BB584" s="43"/>
      <c r="BC584" s="43"/>
      <c r="BD584" s="43" t="s">
        <v>14022</v>
      </c>
      <c r="BE584" s="43"/>
    </row>
    <row r="585" spans="1:57" x14ac:dyDescent="0.2">
      <c r="A585" s="119"/>
      <c r="B585" s="43">
        <v>1</v>
      </c>
      <c r="C585" s="43" t="s">
        <v>14538</v>
      </c>
      <c r="D585" s="119"/>
      <c r="E585" s="43"/>
      <c r="F585" s="43"/>
      <c r="G585" s="43" t="s">
        <v>13903</v>
      </c>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v>32</v>
      </c>
      <c r="AU585" s="43"/>
      <c r="AV585" s="43"/>
      <c r="AW585" s="43"/>
      <c r="AX585" s="43"/>
      <c r="AY585" s="43"/>
      <c r="AZ585" s="43"/>
      <c r="BA585" s="43">
        <v>0.79670329699999998</v>
      </c>
      <c r="BB585" s="43"/>
      <c r="BC585" s="43"/>
      <c r="BD585" s="43" t="s">
        <v>14022</v>
      </c>
      <c r="BE585" s="43"/>
    </row>
    <row r="586" spans="1:57" x14ac:dyDescent="0.2">
      <c r="A586" s="119"/>
      <c r="B586" s="43">
        <v>1</v>
      </c>
      <c r="C586" s="43" t="s">
        <v>14538</v>
      </c>
      <c r="D586" s="119"/>
      <c r="E586" s="43"/>
      <c r="F586" s="43"/>
      <c r="G586" s="43" t="s">
        <v>13903</v>
      </c>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v>32</v>
      </c>
      <c r="AU586" s="43"/>
      <c r="AV586" s="43"/>
      <c r="AW586" s="43"/>
      <c r="AX586" s="43"/>
      <c r="AY586" s="43"/>
      <c r="AZ586" s="43"/>
      <c r="BA586" s="43">
        <v>3.007246377</v>
      </c>
      <c r="BB586" s="43"/>
      <c r="BC586" s="43"/>
      <c r="BD586" s="43" t="s">
        <v>14022</v>
      </c>
      <c r="BE586" s="43"/>
    </row>
    <row r="587" spans="1:57" x14ac:dyDescent="0.2">
      <c r="A587" s="119"/>
      <c r="B587" s="43">
        <v>1</v>
      </c>
      <c r="C587" s="43" t="s">
        <v>14538</v>
      </c>
      <c r="D587" s="119"/>
      <c r="E587" s="43"/>
      <c r="F587" s="43"/>
      <c r="G587" s="43" t="s">
        <v>13903</v>
      </c>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v>32</v>
      </c>
      <c r="AU587" s="43"/>
      <c r="AV587" s="43"/>
      <c r="AW587" s="43"/>
      <c r="AX587" s="43"/>
      <c r="AY587" s="43"/>
      <c r="AZ587" s="43"/>
      <c r="BA587" s="43">
        <v>0.73499387500000002</v>
      </c>
      <c r="BB587" s="43"/>
      <c r="BC587" s="43"/>
      <c r="BD587" s="43" t="s">
        <v>14022</v>
      </c>
      <c r="BE587" s="43"/>
    </row>
    <row r="588" spans="1:57" x14ac:dyDescent="0.2">
      <c r="A588" s="119"/>
      <c r="B588" s="43">
        <v>1</v>
      </c>
      <c r="C588" s="43" t="s">
        <v>14538</v>
      </c>
      <c r="D588" s="119"/>
      <c r="E588" s="43"/>
      <c r="F588" s="43"/>
      <c r="G588" s="43" t="s">
        <v>13904</v>
      </c>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v>28</v>
      </c>
      <c r="AU588" s="43"/>
      <c r="AV588" s="43"/>
      <c r="AW588" s="43"/>
      <c r="AX588" s="43"/>
      <c r="AY588" s="43"/>
      <c r="AZ588" s="43"/>
      <c r="BA588" s="43">
        <v>8.4507042250000008</v>
      </c>
      <c r="BB588" s="43"/>
      <c r="BC588" s="43"/>
      <c r="BD588" s="43" t="s">
        <v>14022</v>
      </c>
      <c r="BE588" s="43"/>
    </row>
    <row r="589" spans="1:57" x14ac:dyDescent="0.2">
      <c r="A589" s="119"/>
      <c r="B589" s="43">
        <v>1</v>
      </c>
      <c r="C589" s="43" t="s">
        <v>14538</v>
      </c>
      <c r="D589" s="119"/>
      <c r="E589" s="43"/>
      <c r="F589" s="43"/>
      <c r="G589" s="43" t="s">
        <v>13904</v>
      </c>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v>28</v>
      </c>
      <c r="AU589" s="43"/>
      <c r="AV589" s="43"/>
      <c r="AW589" s="43"/>
      <c r="AX589" s="43"/>
      <c r="AY589" s="43"/>
      <c r="AZ589" s="43"/>
      <c r="BA589" s="43">
        <v>13.40206186</v>
      </c>
      <c r="BB589" s="43"/>
      <c r="BC589" s="43"/>
      <c r="BD589" s="43" t="s">
        <v>14022</v>
      </c>
      <c r="BE589" s="43"/>
    </row>
    <row r="590" spans="1:57" x14ac:dyDescent="0.2">
      <c r="A590" s="119"/>
      <c r="B590" s="43">
        <v>1</v>
      </c>
      <c r="C590" s="43" t="s">
        <v>14538</v>
      </c>
      <c r="D590" s="119"/>
      <c r="E590" s="43"/>
      <c r="F590" s="43"/>
      <c r="G590" s="43" t="s">
        <v>13904</v>
      </c>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v>28</v>
      </c>
      <c r="AU590" s="43"/>
      <c r="AV590" s="43"/>
      <c r="AW590" s="43"/>
      <c r="AX590" s="43"/>
      <c r="AY590" s="43"/>
      <c r="AZ590" s="43"/>
      <c r="BA590" s="43">
        <v>15.99115696</v>
      </c>
      <c r="BB590" s="43"/>
      <c r="BC590" s="43"/>
      <c r="BD590" s="43" t="s">
        <v>14022</v>
      </c>
      <c r="BE590" s="43"/>
    </row>
    <row r="591" spans="1:57" x14ac:dyDescent="0.2">
      <c r="A591" s="119"/>
      <c r="B591" s="43">
        <v>1</v>
      </c>
      <c r="C591" s="43" t="s">
        <v>14538</v>
      </c>
      <c r="D591" s="119"/>
      <c r="E591" s="43"/>
      <c r="F591" s="43"/>
      <c r="G591" s="43" t="s">
        <v>13904</v>
      </c>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v>28</v>
      </c>
      <c r="AU591" s="43"/>
      <c r="AV591" s="43"/>
      <c r="AW591" s="43"/>
      <c r="AX591" s="43"/>
      <c r="AY591" s="43"/>
      <c r="AZ591" s="43"/>
      <c r="BA591" s="43">
        <v>12.39092496</v>
      </c>
      <c r="BB591" s="43"/>
      <c r="BC591" s="43"/>
      <c r="BD591" s="43" t="s">
        <v>14022</v>
      </c>
      <c r="BE591" s="43"/>
    </row>
    <row r="592" spans="1:57" x14ac:dyDescent="0.2">
      <c r="A592" s="119"/>
      <c r="B592" s="43">
        <v>1</v>
      </c>
      <c r="C592" s="43" t="s">
        <v>14538</v>
      </c>
      <c r="D592" s="119"/>
      <c r="E592" s="43"/>
      <c r="F592" s="43"/>
      <c r="G592" s="43" t="s">
        <v>13904</v>
      </c>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v>28</v>
      </c>
      <c r="AU592" s="43"/>
      <c r="AV592" s="43"/>
      <c r="AW592" s="43"/>
      <c r="AX592" s="43"/>
      <c r="AY592" s="43"/>
      <c r="AZ592" s="43"/>
      <c r="BA592" s="43">
        <v>17.036592679999998</v>
      </c>
      <c r="BB592" s="43"/>
      <c r="BC592" s="43"/>
      <c r="BD592" s="43" t="s">
        <v>14022</v>
      </c>
      <c r="BE592" s="43"/>
    </row>
    <row r="593" spans="1:57" x14ac:dyDescent="0.2">
      <c r="A593" s="119"/>
      <c r="B593" s="43">
        <v>1</v>
      </c>
      <c r="C593" s="43" t="s">
        <v>14538</v>
      </c>
      <c r="D593" s="119"/>
      <c r="E593" s="43"/>
      <c r="F593" s="43"/>
      <c r="G593" s="43" t="s">
        <v>13904</v>
      </c>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v>30</v>
      </c>
      <c r="AU593" s="43"/>
      <c r="AV593" s="43"/>
      <c r="AW593" s="43"/>
      <c r="AX593" s="43"/>
      <c r="AY593" s="43"/>
      <c r="AZ593" s="43"/>
      <c r="BA593" s="43">
        <v>5.5337904020000002</v>
      </c>
      <c r="BB593" s="43"/>
      <c r="BC593" s="43"/>
      <c r="BD593" s="43" t="s">
        <v>14022</v>
      </c>
      <c r="BE593" s="43"/>
    </row>
    <row r="594" spans="1:57" x14ac:dyDescent="0.2">
      <c r="A594" s="119"/>
      <c r="B594" s="43">
        <v>1</v>
      </c>
      <c r="C594" s="43" t="s">
        <v>14538</v>
      </c>
      <c r="D594" s="119"/>
      <c r="E594" s="43"/>
      <c r="F594" s="43"/>
      <c r="G594" s="43" t="s">
        <v>13904</v>
      </c>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v>30</v>
      </c>
      <c r="AU594" s="43"/>
      <c r="AV594" s="43"/>
      <c r="AW594" s="43"/>
      <c r="AX594" s="43"/>
      <c r="AY594" s="43"/>
      <c r="AZ594" s="43"/>
      <c r="BA594" s="43">
        <v>5.28</v>
      </c>
      <c r="BB594" s="43"/>
      <c r="BC594" s="43"/>
      <c r="BD594" s="43" t="s">
        <v>14022</v>
      </c>
      <c r="BE594" s="43"/>
    </row>
    <row r="595" spans="1:57" x14ac:dyDescent="0.2">
      <c r="A595" s="119"/>
      <c r="B595" s="43">
        <v>1</v>
      </c>
      <c r="C595" s="43" t="s">
        <v>14538</v>
      </c>
      <c r="D595" s="119"/>
      <c r="E595" s="43"/>
      <c r="F595" s="43"/>
      <c r="G595" s="43" t="s">
        <v>13904</v>
      </c>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v>30</v>
      </c>
      <c r="AU595" s="43"/>
      <c r="AV595" s="43"/>
      <c r="AW595" s="43"/>
      <c r="AX595" s="43"/>
      <c r="AY595" s="43"/>
      <c r="AZ595" s="43"/>
      <c r="BA595" s="43">
        <v>13.13711414</v>
      </c>
      <c r="BB595" s="43"/>
      <c r="BC595" s="43"/>
      <c r="BD595" s="43" t="s">
        <v>14022</v>
      </c>
      <c r="BE595" s="43"/>
    </row>
    <row r="596" spans="1:57" x14ac:dyDescent="0.2">
      <c r="A596" s="119"/>
      <c r="B596" s="43">
        <v>1</v>
      </c>
      <c r="C596" s="43" t="s">
        <v>14538</v>
      </c>
      <c r="D596" s="119"/>
      <c r="E596" s="43"/>
      <c r="F596" s="43"/>
      <c r="G596" s="43" t="s">
        <v>13904</v>
      </c>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v>30</v>
      </c>
      <c r="AU596" s="43"/>
      <c r="AV596" s="43"/>
      <c r="AW596" s="43"/>
      <c r="AX596" s="43"/>
      <c r="AY596" s="43"/>
      <c r="AZ596" s="43"/>
      <c r="BA596" s="43">
        <v>9.2682926830000003</v>
      </c>
      <c r="BB596" s="43"/>
      <c r="BC596" s="43"/>
      <c r="BD596" s="43" t="s">
        <v>14022</v>
      </c>
      <c r="BE596" s="43"/>
    </row>
    <row r="597" spans="1:57" x14ac:dyDescent="0.2">
      <c r="A597" s="119"/>
      <c r="B597" s="43">
        <v>1</v>
      </c>
      <c r="C597" s="43" t="s">
        <v>14538</v>
      </c>
      <c r="D597" s="119"/>
      <c r="E597" s="43"/>
      <c r="F597" s="43"/>
      <c r="G597" s="43" t="s">
        <v>13904</v>
      </c>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v>30</v>
      </c>
      <c r="AU597" s="43"/>
      <c r="AV597" s="43"/>
      <c r="AW597" s="43"/>
      <c r="AX597" s="43"/>
      <c r="AY597" s="43"/>
      <c r="AZ597" s="43"/>
      <c r="BA597" s="43">
        <v>9.9029126210000005</v>
      </c>
      <c r="BB597" s="43"/>
      <c r="BC597" s="43"/>
      <c r="BD597" s="43" t="s">
        <v>14022</v>
      </c>
      <c r="BE597" s="43"/>
    </row>
    <row r="598" spans="1:57" x14ac:dyDescent="0.2">
      <c r="A598" s="119"/>
      <c r="B598" s="43">
        <v>1</v>
      </c>
      <c r="C598" s="43" t="s">
        <v>14538</v>
      </c>
      <c r="D598" s="119"/>
      <c r="E598" s="43"/>
      <c r="F598" s="43"/>
      <c r="G598" s="43" t="s">
        <v>13904</v>
      </c>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v>32</v>
      </c>
      <c r="AU598" s="43"/>
      <c r="AV598" s="43"/>
      <c r="AW598" s="43"/>
      <c r="AX598" s="43"/>
      <c r="AY598" s="43"/>
      <c r="AZ598" s="43"/>
      <c r="BA598" s="43">
        <v>7.1920428459999997</v>
      </c>
      <c r="BB598" s="43"/>
      <c r="BC598" s="43"/>
      <c r="BD598" s="43" t="s">
        <v>14022</v>
      </c>
      <c r="BE598" s="43"/>
    </row>
    <row r="599" spans="1:57" x14ac:dyDescent="0.2">
      <c r="A599" s="119"/>
      <c r="B599" s="43">
        <v>1</v>
      </c>
      <c r="C599" s="43" t="s">
        <v>14538</v>
      </c>
      <c r="D599" s="119"/>
      <c r="E599" s="43"/>
      <c r="F599" s="43"/>
      <c r="G599" s="43" t="s">
        <v>13904</v>
      </c>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v>32</v>
      </c>
      <c r="AU599" s="43"/>
      <c r="AV599" s="43"/>
      <c r="AW599" s="43"/>
      <c r="AX599" s="43"/>
      <c r="AY599" s="43"/>
      <c r="AZ599" s="43"/>
      <c r="BA599" s="43">
        <v>5.0875273520000004</v>
      </c>
      <c r="BB599" s="43"/>
      <c r="BC599" s="43"/>
      <c r="BD599" s="43" t="s">
        <v>14022</v>
      </c>
      <c r="BE599" s="43"/>
    </row>
    <row r="600" spans="1:57" x14ac:dyDescent="0.2">
      <c r="A600" s="119"/>
      <c r="B600" s="43">
        <v>1</v>
      </c>
      <c r="C600" s="43" t="s">
        <v>14538</v>
      </c>
      <c r="D600" s="119"/>
      <c r="E600" s="43"/>
      <c r="F600" s="43"/>
      <c r="G600" s="43" t="s">
        <v>13904</v>
      </c>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v>32</v>
      </c>
      <c r="AU600" s="43"/>
      <c r="AV600" s="43"/>
      <c r="AW600" s="43"/>
      <c r="AX600" s="43"/>
      <c r="AY600" s="43"/>
      <c r="AZ600" s="43"/>
      <c r="BA600" s="43">
        <v>3.4740780330000001</v>
      </c>
      <c r="BB600" s="43"/>
      <c r="BC600" s="43"/>
      <c r="BD600" s="43" t="s">
        <v>14022</v>
      </c>
      <c r="BE600" s="43"/>
    </row>
    <row r="601" spans="1:57" x14ac:dyDescent="0.2">
      <c r="A601" s="119"/>
      <c r="B601" s="43">
        <v>1</v>
      </c>
      <c r="C601" s="43" t="s">
        <v>14538</v>
      </c>
      <c r="D601" s="119"/>
      <c r="E601" s="43"/>
      <c r="F601" s="43"/>
      <c r="G601" s="43" t="s">
        <v>13904</v>
      </c>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v>32</v>
      </c>
      <c r="AU601" s="43"/>
      <c r="AV601" s="43"/>
      <c r="AW601" s="43"/>
      <c r="AX601" s="43"/>
      <c r="AY601" s="43"/>
      <c r="AZ601" s="43"/>
      <c r="BA601" s="43">
        <v>4.2939719240000001</v>
      </c>
      <c r="BB601" s="43"/>
      <c r="BC601" s="43"/>
      <c r="BD601" s="43" t="s">
        <v>14022</v>
      </c>
      <c r="BE601" s="43"/>
    </row>
    <row r="602" spans="1:57" x14ac:dyDescent="0.2">
      <c r="A602" s="119"/>
      <c r="B602" s="43">
        <v>1</v>
      </c>
      <c r="C602" s="43" t="s">
        <v>14538</v>
      </c>
      <c r="D602" s="119"/>
      <c r="E602" s="43"/>
      <c r="F602" s="43"/>
      <c r="G602" s="43" t="s">
        <v>13904</v>
      </c>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v>32</v>
      </c>
      <c r="AU602" s="43"/>
      <c r="AV602" s="43"/>
      <c r="AW602" s="43"/>
      <c r="AX602" s="43"/>
      <c r="AY602" s="43"/>
      <c r="AZ602" s="43"/>
      <c r="BA602" s="43">
        <v>7.0498084289999996</v>
      </c>
      <c r="BB602" s="43"/>
      <c r="BC602" s="43"/>
      <c r="BD602" s="43" t="s">
        <v>14022</v>
      </c>
      <c r="BE602" s="43"/>
    </row>
    <row r="603" spans="1:57" x14ac:dyDescent="0.2">
      <c r="A603" s="119" t="s">
        <v>14466</v>
      </c>
      <c r="B603" s="43">
        <v>1</v>
      </c>
      <c r="C603" s="43" t="s">
        <v>14538</v>
      </c>
      <c r="D603" s="119" t="s">
        <v>1011</v>
      </c>
      <c r="E603" s="43" t="s">
        <v>1016</v>
      </c>
      <c r="F603" s="43">
        <v>2020</v>
      </c>
      <c r="G603" s="43" t="s">
        <v>12761</v>
      </c>
      <c r="H603" s="43" t="s">
        <v>8443</v>
      </c>
      <c r="I603" s="43" t="s">
        <v>14465</v>
      </c>
      <c r="J603" s="43"/>
      <c r="K603" s="43">
        <v>378</v>
      </c>
      <c r="L603" s="43"/>
      <c r="M603" s="43">
        <v>19</v>
      </c>
      <c r="N603" s="204">
        <v>8.1999999999999993</v>
      </c>
      <c r="O603" s="43"/>
      <c r="P603" s="204">
        <v>0.7</v>
      </c>
      <c r="T603" s="204">
        <v>2242</v>
      </c>
      <c r="U603" s="43"/>
      <c r="V603" s="204">
        <v>10</v>
      </c>
      <c r="W603" s="43">
        <v>1931</v>
      </c>
      <c r="X603" s="43"/>
      <c r="Y603" s="43">
        <v>16</v>
      </c>
      <c r="Z603" s="43"/>
      <c r="AA603" s="43"/>
      <c r="AB603" s="43"/>
      <c r="AC603" s="43">
        <v>3.46</v>
      </c>
      <c r="AD603" s="43"/>
      <c r="AE603" s="43">
        <v>0.1</v>
      </c>
      <c r="AF603" s="43"/>
      <c r="AG603" s="43"/>
      <c r="AH603" s="43"/>
      <c r="AI603" s="43"/>
      <c r="AJ603" s="43"/>
      <c r="AK603" s="43"/>
      <c r="AL603" s="204">
        <v>7.69</v>
      </c>
      <c r="AM603" s="43"/>
      <c r="AN603" s="204">
        <v>0.02</v>
      </c>
      <c r="AO603" s="43"/>
      <c r="AP603" s="43"/>
      <c r="AQ603" s="43"/>
      <c r="AR603" s="43"/>
      <c r="AS603" s="43"/>
      <c r="AT603" s="204">
        <v>28.26</v>
      </c>
      <c r="AU603" s="43"/>
      <c r="AV603" s="204">
        <v>0.14000000000000001</v>
      </c>
      <c r="AW603" s="204">
        <v>34.69</v>
      </c>
      <c r="AY603" s="204">
        <v>0.05</v>
      </c>
      <c r="AZ603" s="43"/>
      <c r="BA603" s="43">
        <v>-1.6855935027208402</v>
      </c>
      <c r="BB603" s="43"/>
      <c r="BC603" s="43">
        <v>0.45860843532050666</v>
      </c>
      <c r="BD603" s="43" t="s">
        <v>14023</v>
      </c>
      <c r="BE603" s="43"/>
    </row>
    <row r="604" spans="1:57" x14ac:dyDescent="0.2">
      <c r="A604" s="119" t="s">
        <v>14467</v>
      </c>
      <c r="B604" s="43">
        <v>1</v>
      </c>
      <c r="C604" s="43" t="s">
        <v>200</v>
      </c>
      <c r="D604" s="119" t="s">
        <v>8269</v>
      </c>
      <c r="E604" s="43" t="s">
        <v>8273</v>
      </c>
      <c r="F604" s="43">
        <v>2020</v>
      </c>
      <c r="G604" s="43" t="s">
        <v>12783</v>
      </c>
      <c r="H604" s="43"/>
      <c r="I604" s="43"/>
      <c r="J604" s="43"/>
      <c r="K604" s="43">
        <v>360</v>
      </c>
      <c r="L604" s="43"/>
      <c r="M604" s="43">
        <v>10</v>
      </c>
      <c r="N604" s="43"/>
      <c r="O604" s="43"/>
      <c r="P604" s="43"/>
      <c r="Q604" s="43">
        <v>8.1199999999999992</v>
      </c>
      <c r="R604" s="43"/>
      <c r="S604" s="43">
        <v>0.01</v>
      </c>
      <c r="T604" s="43">
        <v>2537</v>
      </c>
      <c r="U604" s="43"/>
      <c r="V604" s="68">
        <v>4</v>
      </c>
      <c r="W604" s="43">
        <v>2274</v>
      </c>
      <c r="X604" s="43"/>
      <c r="Y604" s="43">
        <v>8</v>
      </c>
      <c r="Z604" s="43"/>
      <c r="AA604" s="43"/>
      <c r="AB604" s="43"/>
      <c r="AC604" s="43">
        <v>2.79</v>
      </c>
      <c r="AD604" s="43"/>
      <c r="AE604" s="43">
        <v>0.04</v>
      </c>
      <c r="AF604" s="43">
        <v>187</v>
      </c>
      <c r="AG604" s="43"/>
      <c r="AH604" s="43">
        <v>3</v>
      </c>
      <c r="AI604" s="43">
        <v>2073</v>
      </c>
      <c r="AJ604" s="43"/>
      <c r="AK604" s="43">
        <v>10</v>
      </c>
      <c r="AL604" s="43"/>
      <c r="AM604" s="43"/>
      <c r="AN604" s="43"/>
      <c r="AO604" s="43"/>
      <c r="AP604" s="43"/>
      <c r="AQ604" s="43"/>
      <c r="AR604" s="43"/>
      <c r="AS604" s="43"/>
      <c r="AT604" s="43">
        <v>11</v>
      </c>
      <c r="AU604" s="43"/>
      <c r="AV604" s="43">
        <v>0.1</v>
      </c>
      <c r="AW604" s="43">
        <v>37.9</v>
      </c>
      <c r="AX604" s="43">
        <v>0.15</v>
      </c>
      <c r="AY604" s="43"/>
      <c r="AZ604" s="43"/>
      <c r="BA604" s="43">
        <v>0.19819445640625091</v>
      </c>
      <c r="BB604" s="43"/>
      <c r="BC604" s="43">
        <v>2.2860153353379792E-2</v>
      </c>
      <c r="BD604" s="43" t="s">
        <v>14023</v>
      </c>
      <c r="BE604" s="43"/>
    </row>
    <row r="605" spans="1:57" x14ac:dyDescent="0.2">
      <c r="A605" s="119"/>
      <c r="B605" s="43">
        <v>1</v>
      </c>
      <c r="C605" s="43" t="s">
        <v>200</v>
      </c>
      <c r="D605" s="119"/>
      <c r="E605" s="43"/>
      <c r="F605" s="43"/>
      <c r="G605" s="43" t="s">
        <v>12783</v>
      </c>
      <c r="H605" s="43"/>
      <c r="I605" s="42"/>
      <c r="J605" s="43"/>
      <c r="K605" s="43">
        <v>360</v>
      </c>
      <c r="L605" s="43"/>
      <c r="M605" s="43">
        <v>10</v>
      </c>
      <c r="N605" s="43"/>
      <c r="O605" s="43"/>
      <c r="P605" s="43"/>
      <c r="Q605" s="43">
        <v>8.1199999999999992</v>
      </c>
      <c r="R605" s="43"/>
      <c r="S605" s="43">
        <v>0.01</v>
      </c>
      <c r="T605" s="43">
        <v>2537</v>
      </c>
      <c r="U605" s="43"/>
      <c r="V605" s="68">
        <v>4</v>
      </c>
      <c r="W605" s="42">
        <v>2274</v>
      </c>
      <c r="X605" s="42"/>
      <c r="Y605" s="43">
        <v>8</v>
      </c>
      <c r="Z605" s="43"/>
      <c r="AA605" s="43"/>
      <c r="AB605" s="43"/>
      <c r="AC605" s="42">
        <v>2.79</v>
      </c>
      <c r="AD605" s="42"/>
      <c r="AE605" s="43">
        <v>0.04</v>
      </c>
      <c r="AF605" s="42">
        <v>187</v>
      </c>
      <c r="AG605" s="42"/>
      <c r="AH605" s="43">
        <v>3</v>
      </c>
      <c r="AI605" s="42">
        <v>2073</v>
      </c>
      <c r="AJ605" s="42"/>
      <c r="AK605" s="43">
        <v>10</v>
      </c>
      <c r="AL605" s="43"/>
      <c r="AM605" s="43"/>
      <c r="AN605" s="43"/>
      <c r="AO605" s="43"/>
      <c r="AP605" s="43"/>
      <c r="AQ605" s="43"/>
      <c r="AR605" s="43"/>
      <c r="AS605" s="43"/>
      <c r="AT605" s="43">
        <v>11</v>
      </c>
      <c r="AU605" s="43"/>
      <c r="AV605" s="43">
        <v>0.1</v>
      </c>
      <c r="AW605" s="43">
        <v>37.9</v>
      </c>
      <c r="AX605" s="43">
        <v>0.15</v>
      </c>
      <c r="AY605" s="43"/>
      <c r="AZ605" s="43"/>
      <c r="BA605" s="43">
        <v>7.6533499675764935E-2</v>
      </c>
      <c r="BB605" s="43"/>
      <c r="BC605" s="43">
        <v>1.4980947656629884E-2</v>
      </c>
      <c r="BD605" s="43" t="s">
        <v>14023</v>
      </c>
      <c r="BE605" s="43"/>
    </row>
    <row r="606" spans="1:57" x14ac:dyDescent="0.2">
      <c r="A606" s="119"/>
      <c r="B606" s="43">
        <v>1</v>
      </c>
      <c r="C606" s="43" t="s">
        <v>200</v>
      </c>
      <c r="D606" s="119"/>
      <c r="E606" s="43"/>
      <c r="F606" s="43"/>
      <c r="G606" s="43" t="s">
        <v>12783</v>
      </c>
      <c r="H606" s="43"/>
      <c r="I606" s="43"/>
      <c r="J606" s="43"/>
      <c r="K606" s="43">
        <v>360</v>
      </c>
      <c r="L606" s="43"/>
      <c r="M606" s="43">
        <v>10</v>
      </c>
      <c r="N606" s="43"/>
      <c r="O606" s="43"/>
      <c r="P606" s="43"/>
      <c r="Q606" s="43">
        <v>8.1199999999999992</v>
      </c>
      <c r="R606" s="43"/>
      <c r="S606" s="43">
        <v>0.01</v>
      </c>
      <c r="T606" s="43">
        <v>2537</v>
      </c>
      <c r="U606" s="43"/>
      <c r="V606" s="68">
        <v>4</v>
      </c>
      <c r="W606" s="43">
        <v>2274</v>
      </c>
      <c r="X606" s="43"/>
      <c r="Y606" s="43">
        <v>8</v>
      </c>
      <c r="Z606" s="43"/>
      <c r="AA606" s="43"/>
      <c r="AB606" s="43"/>
      <c r="AC606" s="43">
        <v>2.79</v>
      </c>
      <c r="AD606" s="43"/>
      <c r="AE606" s="43">
        <v>0.04</v>
      </c>
      <c r="AF606" s="43">
        <v>187</v>
      </c>
      <c r="AG606" s="43"/>
      <c r="AH606" s="43">
        <v>3</v>
      </c>
      <c r="AI606" s="43">
        <v>2073</v>
      </c>
      <c r="AJ606" s="43"/>
      <c r="AK606" s="43">
        <v>10</v>
      </c>
      <c r="AL606" s="43"/>
      <c r="AM606" s="43"/>
      <c r="AN606" s="43"/>
      <c r="AO606" s="43"/>
      <c r="AP606" s="43"/>
      <c r="AQ606" s="43"/>
      <c r="AR606" s="43"/>
      <c r="AS606" s="43"/>
      <c r="AT606" s="43">
        <v>11</v>
      </c>
      <c r="AU606" s="43"/>
      <c r="AV606" s="43">
        <v>0.1</v>
      </c>
      <c r="AW606" s="43">
        <v>37.9</v>
      </c>
      <c r="AX606" s="43">
        <v>0.15</v>
      </c>
      <c r="AY606" s="43"/>
      <c r="AZ606" s="43"/>
      <c r="BA606" s="43">
        <v>1.2119955341962119</v>
      </c>
      <c r="BB606" s="43"/>
      <c r="BC606" s="43">
        <v>0.48997682055685965</v>
      </c>
      <c r="BD606" s="43" t="s">
        <v>14023</v>
      </c>
      <c r="BE606" s="43"/>
    </row>
    <row r="607" spans="1:57" x14ac:dyDescent="0.2">
      <c r="A607" s="119"/>
      <c r="B607" s="43">
        <v>1</v>
      </c>
      <c r="C607" s="43" t="s">
        <v>200</v>
      </c>
      <c r="D607" s="119"/>
      <c r="E607" s="43"/>
      <c r="F607" s="43"/>
      <c r="G607" s="43" t="s">
        <v>12783</v>
      </c>
      <c r="H607" s="43"/>
      <c r="I607" s="43"/>
      <c r="J607" s="43"/>
      <c r="K607" s="43">
        <v>360</v>
      </c>
      <c r="L607" s="43"/>
      <c r="M607" s="43">
        <v>10</v>
      </c>
      <c r="N607" s="43"/>
      <c r="O607" s="43"/>
      <c r="P607" s="43"/>
      <c r="Q607" s="43">
        <v>8.1199999999999992</v>
      </c>
      <c r="R607" s="43"/>
      <c r="S607" s="43">
        <v>0.01</v>
      </c>
      <c r="T607" s="43">
        <v>2537</v>
      </c>
      <c r="U607" s="43"/>
      <c r="V607" s="68">
        <v>4</v>
      </c>
      <c r="W607" s="43">
        <v>2274</v>
      </c>
      <c r="X607" s="43"/>
      <c r="Y607" s="43">
        <v>8</v>
      </c>
      <c r="Z607" s="43"/>
      <c r="AA607" s="43"/>
      <c r="AB607" s="43"/>
      <c r="AC607" s="43">
        <v>2.79</v>
      </c>
      <c r="AD607" s="43"/>
      <c r="AE607" s="43">
        <v>0.04</v>
      </c>
      <c r="AF607" s="43">
        <v>187</v>
      </c>
      <c r="AG607" s="43"/>
      <c r="AH607" s="43">
        <v>3</v>
      </c>
      <c r="AI607" s="43">
        <v>2073</v>
      </c>
      <c r="AJ607" s="43"/>
      <c r="AK607" s="43">
        <v>10</v>
      </c>
      <c r="AL607" s="43"/>
      <c r="AM607" s="43"/>
      <c r="AN607" s="43"/>
      <c r="AO607" s="43"/>
      <c r="AP607" s="43"/>
      <c r="AQ607" s="43"/>
      <c r="AR607" s="43"/>
      <c r="AS607" s="43"/>
      <c r="AT607" s="43">
        <v>11</v>
      </c>
      <c r="AU607" s="43"/>
      <c r="AV607" s="43">
        <v>0.1</v>
      </c>
      <c r="AW607" s="43">
        <v>37.9</v>
      </c>
      <c r="AX607" s="43">
        <v>0.15</v>
      </c>
      <c r="AY607" s="43"/>
      <c r="AZ607" s="43"/>
      <c r="BA607" s="43">
        <v>0.10374846581673408</v>
      </c>
      <c r="BB607" s="43"/>
      <c r="BC607" s="43">
        <v>1.853127113828278E-2</v>
      </c>
      <c r="BD607" s="43" t="s">
        <v>14023</v>
      </c>
      <c r="BE607" s="43"/>
    </row>
    <row r="608" spans="1:57" x14ac:dyDescent="0.2">
      <c r="A608" s="119"/>
      <c r="B608" s="43">
        <v>1</v>
      </c>
      <c r="C608" s="43" t="s">
        <v>200</v>
      </c>
      <c r="D608" s="119"/>
      <c r="E608" s="43"/>
      <c r="F608" s="43"/>
      <c r="G608" s="43" t="s">
        <v>12783</v>
      </c>
      <c r="H608" s="43"/>
      <c r="I608" s="43"/>
      <c r="J608" s="43"/>
      <c r="K608" s="43">
        <v>360</v>
      </c>
      <c r="L608" s="43"/>
      <c r="M608" s="43">
        <v>10</v>
      </c>
      <c r="N608" s="43"/>
      <c r="O608" s="43"/>
      <c r="P608" s="43"/>
      <c r="Q608" s="43">
        <v>8.1199999999999992</v>
      </c>
      <c r="R608" s="43"/>
      <c r="S608" s="43">
        <v>0.01</v>
      </c>
      <c r="T608" s="43">
        <v>2537</v>
      </c>
      <c r="U608" s="43"/>
      <c r="V608" s="68">
        <v>4</v>
      </c>
      <c r="W608" s="43">
        <v>2274</v>
      </c>
      <c r="X608" s="43"/>
      <c r="Y608" s="43">
        <v>8</v>
      </c>
      <c r="Z608" s="43"/>
      <c r="AA608" s="43"/>
      <c r="AB608" s="43"/>
      <c r="AC608" s="43">
        <v>2.79</v>
      </c>
      <c r="AD608" s="43"/>
      <c r="AE608" s="43">
        <v>0.04</v>
      </c>
      <c r="AF608" s="43">
        <v>187</v>
      </c>
      <c r="AG608" s="43"/>
      <c r="AH608" s="43">
        <v>3</v>
      </c>
      <c r="AI608" s="43">
        <v>2073</v>
      </c>
      <c r="AJ608" s="43"/>
      <c r="AK608" s="43">
        <v>10</v>
      </c>
      <c r="AL608" s="43"/>
      <c r="AM608" s="43"/>
      <c r="AN608" s="43"/>
      <c r="AO608" s="43"/>
      <c r="AP608" s="43"/>
      <c r="AQ608" s="43"/>
      <c r="AR608" s="43"/>
      <c r="AS608" s="43"/>
      <c r="AT608" s="43">
        <v>11</v>
      </c>
      <c r="AU608" s="43"/>
      <c r="AV608" s="43">
        <v>0.1</v>
      </c>
      <c r="AW608" s="43">
        <v>37.9</v>
      </c>
      <c r="AX608" s="43">
        <v>0.15</v>
      </c>
      <c r="AY608" s="43"/>
      <c r="AZ608" s="43"/>
      <c r="BA608" s="43">
        <v>0.5031080403649858</v>
      </c>
      <c r="BB608" s="43"/>
      <c r="BC608" s="43">
        <v>0.10703594399793837</v>
      </c>
      <c r="BD608" s="43" t="s">
        <v>14023</v>
      </c>
      <c r="BE608" s="43"/>
    </row>
    <row r="609" spans="1:57" x14ac:dyDescent="0.2">
      <c r="A609" s="119"/>
      <c r="B609" s="43">
        <v>1</v>
      </c>
      <c r="C609" s="43" t="s">
        <v>200</v>
      </c>
      <c r="D609" s="119"/>
      <c r="E609" s="43"/>
      <c r="F609" s="43"/>
      <c r="G609" s="43" t="s">
        <v>12783</v>
      </c>
      <c r="H609" s="43"/>
      <c r="I609" s="43"/>
      <c r="J609" s="43"/>
      <c r="K609" s="43">
        <v>360</v>
      </c>
      <c r="L609" s="43"/>
      <c r="M609" s="43">
        <v>10</v>
      </c>
      <c r="N609" s="43"/>
      <c r="O609" s="43"/>
      <c r="P609" s="43"/>
      <c r="Q609" s="43">
        <v>8.1199999999999992</v>
      </c>
      <c r="R609" s="43"/>
      <c r="S609" s="43">
        <v>0.01</v>
      </c>
      <c r="T609" s="43">
        <v>2537</v>
      </c>
      <c r="U609" s="43"/>
      <c r="V609" s="68">
        <v>4</v>
      </c>
      <c r="W609" s="43">
        <v>2274</v>
      </c>
      <c r="X609" s="43"/>
      <c r="Y609" s="43">
        <v>8</v>
      </c>
      <c r="Z609" s="43"/>
      <c r="AA609" s="43"/>
      <c r="AB609" s="43"/>
      <c r="AC609" s="43">
        <v>2.79</v>
      </c>
      <c r="AD609" s="43"/>
      <c r="AE609" s="43">
        <v>0.04</v>
      </c>
      <c r="AF609" s="43">
        <v>187</v>
      </c>
      <c r="AG609" s="43"/>
      <c r="AH609" s="43">
        <v>3</v>
      </c>
      <c r="AI609" s="43">
        <v>2073</v>
      </c>
      <c r="AJ609" s="43"/>
      <c r="AK609" s="43">
        <v>10</v>
      </c>
      <c r="AL609" s="43"/>
      <c r="AM609" s="43"/>
      <c r="AN609" s="43"/>
      <c r="AO609" s="43"/>
      <c r="AP609" s="43"/>
      <c r="AQ609" s="43"/>
      <c r="AR609" s="43"/>
      <c r="AS609" s="43"/>
      <c r="AT609" s="43">
        <v>11</v>
      </c>
      <c r="AU609" s="43"/>
      <c r="AV609" s="43">
        <v>0.1</v>
      </c>
      <c r="AW609" s="43">
        <v>37.9</v>
      </c>
      <c r="AX609" s="43">
        <v>0.15</v>
      </c>
      <c r="AY609" s="43"/>
      <c r="AZ609" s="43"/>
      <c r="BA609" s="43">
        <v>4.7489861209038038E-2</v>
      </c>
      <c r="BB609" s="43"/>
      <c r="BC609" s="43">
        <v>1.5833621512456347E-2</v>
      </c>
      <c r="BD609" s="43" t="s">
        <v>14023</v>
      </c>
      <c r="BE609" s="43"/>
    </row>
    <row r="610" spans="1:57" x14ac:dyDescent="0.2">
      <c r="A610" s="119"/>
      <c r="B610" s="43">
        <v>1</v>
      </c>
      <c r="C610" s="43" t="s">
        <v>200</v>
      </c>
      <c r="D610" s="119"/>
      <c r="E610" s="43"/>
      <c r="F610" s="43"/>
      <c r="G610" s="43" t="s">
        <v>12783</v>
      </c>
      <c r="H610" s="43"/>
      <c r="I610" s="43"/>
      <c r="J610" s="43"/>
      <c r="K610" s="43">
        <v>360</v>
      </c>
      <c r="L610" s="43"/>
      <c r="M610" s="43">
        <v>10</v>
      </c>
      <c r="N610" s="43"/>
      <c r="O610" s="43"/>
      <c r="P610" s="43"/>
      <c r="Q610" s="43">
        <v>8.1199999999999992</v>
      </c>
      <c r="R610" s="43"/>
      <c r="S610" s="43">
        <v>0.01</v>
      </c>
      <c r="T610" s="43">
        <v>2537</v>
      </c>
      <c r="U610" s="43"/>
      <c r="V610" s="68">
        <v>4</v>
      </c>
      <c r="W610" s="43">
        <v>2274</v>
      </c>
      <c r="X610" s="43"/>
      <c r="Y610" s="43">
        <v>8</v>
      </c>
      <c r="Z610" s="43"/>
      <c r="AA610" s="43"/>
      <c r="AB610" s="43"/>
      <c r="AC610" s="43">
        <v>2.79</v>
      </c>
      <c r="AD610" s="43"/>
      <c r="AE610" s="43">
        <v>0.04</v>
      </c>
      <c r="AF610" s="43">
        <v>187</v>
      </c>
      <c r="AG610" s="43"/>
      <c r="AH610" s="43">
        <v>3</v>
      </c>
      <c r="AI610" s="43">
        <v>2073</v>
      </c>
      <c r="AJ610" s="43"/>
      <c r="AK610" s="43">
        <v>10</v>
      </c>
      <c r="AL610" s="43"/>
      <c r="AM610" s="43"/>
      <c r="AN610" s="43"/>
      <c r="AO610" s="43"/>
      <c r="AP610" s="43"/>
      <c r="AQ610" s="43"/>
      <c r="AR610" s="43"/>
      <c r="AS610" s="43"/>
      <c r="AT610" s="43">
        <v>11</v>
      </c>
      <c r="AU610" s="43"/>
      <c r="AV610" s="43">
        <v>0.1</v>
      </c>
      <c r="AW610" s="43">
        <v>37.9</v>
      </c>
      <c r="AX610" s="43">
        <v>0.15</v>
      </c>
      <c r="AY610" s="43"/>
      <c r="AZ610" s="64"/>
      <c r="BA610" s="43">
        <v>9.3345459924507448E-2</v>
      </c>
      <c r="BB610" s="43"/>
      <c r="BC610" s="43">
        <v>1.1723324846093282E-2</v>
      </c>
      <c r="BD610" s="43" t="s">
        <v>14023</v>
      </c>
      <c r="BE610" s="43"/>
    </row>
    <row r="611" spans="1:57" x14ac:dyDescent="0.2">
      <c r="A611" s="119"/>
      <c r="B611" s="43">
        <v>1</v>
      </c>
      <c r="C611" s="43" t="s">
        <v>200</v>
      </c>
      <c r="D611" s="119"/>
      <c r="E611" s="43"/>
      <c r="F611" s="43"/>
      <c r="G611" s="43" t="s">
        <v>12783</v>
      </c>
      <c r="H611" s="43"/>
      <c r="I611" s="43"/>
      <c r="J611" s="43"/>
      <c r="K611" s="43">
        <v>360</v>
      </c>
      <c r="L611" s="43"/>
      <c r="M611" s="43">
        <v>10</v>
      </c>
      <c r="N611" s="43"/>
      <c r="O611" s="43"/>
      <c r="P611" s="43"/>
      <c r="Q611" s="43">
        <v>8.1199999999999992</v>
      </c>
      <c r="R611" s="43"/>
      <c r="S611" s="43">
        <v>0.01</v>
      </c>
      <c r="T611" s="43">
        <v>2537</v>
      </c>
      <c r="U611" s="43"/>
      <c r="V611" s="68">
        <v>4</v>
      </c>
      <c r="W611" s="43">
        <v>2274</v>
      </c>
      <c r="X611" s="43"/>
      <c r="Y611" s="43">
        <v>8</v>
      </c>
      <c r="Z611" s="43"/>
      <c r="AA611" s="43"/>
      <c r="AB611" s="43"/>
      <c r="AC611" s="43">
        <v>2.79</v>
      </c>
      <c r="AD611" s="43"/>
      <c r="AE611" s="43">
        <v>0.04</v>
      </c>
      <c r="AF611" s="43">
        <v>187</v>
      </c>
      <c r="AG611" s="43"/>
      <c r="AH611" s="43">
        <v>3</v>
      </c>
      <c r="AI611" s="43">
        <v>2073</v>
      </c>
      <c r="AJ611" s="43"/>
      <c r="AK611" s="43">
        <v>10</v>
      </c>
      <c r="AL611" s="43"/>
      <c r="AM611" s="43"/>
      <c r="AN611" s="43"/>
      <c r="AO611" s="43"/>
      <c r="AP611" s="43"/>
      <c r="AQ611" s="43"/>
      <c r="AR611" s="43"/>
      <c r="AS611" s="43"/>
      <c r="AT611" s="43">
        <v>11</v>
      </c>
      <c r="AU611" s="43"/>
      <c r="AV611" s="43">
        <v>0.1</v>
      </c>
      <c r="AW611" s="43">
        <v>37.9</v>
      </c>
      <c r="AX611" s="43">
        <v>0.15</v>
      </c>
      <c r="AY611" s="43"/>
      <c r="AZ611" s="43"/>
      <c r="BA611" s="43">
        <v>0.17107493619314015</v>
      </c>
      <c r="BB611" s="43"/>
      <c r="BC611" s="43">
        <v>2.7800809350978527E-2</v>
      </c>
      <c r="BD611" s="43" t="s">
        <v>14023</v>
      </c>
      <c r="BE611" s="43"/>
    </row>
    <row r="612" spans="1:57" x14ac:dyDescent="0.2">
      <c r="A612" s="119"/>
      <c r="B612" s="43">
        <v>1</v>
      </c>
      <c r="C612" s="43" t="s">
        <v>200</v>
      </c>
      <c r="D612" s="119"/>
      <c r="E612" s="43"/>
      <c r="F612" s="43"/>
      <c r="G612" s="43" t="s">
        <v>12783</v>
      </c>
      <c r="H612" s="43"/>
      <c r="I612" s="43"/>
      <c r="J612" s="43"/>
      <c r="K612" s="43">
        <v>360</v>
      </c>
      <c r="L612" s="43"/>
      <c r="M612" s="43">
        <v>10</v>
      </c>
      <c r="N612" s="43"/>
      <c r="O612" s="43"/>
      <c r="P612" s="43"/>
      <c r="Q612" s="43">
        <v>8.1199999999999992</v>
      </c>
      <c r="R612" s="43"/>
      <c r="S612" s="43">
        <v>0.01</v>
      </c>
      <c r="T612" s="43">
        <v>2537</v>
      </c>
      <c r="U612" s="43"/>
      <c r="V612" s="68">
        <v>4</v>
      </c>
      <c r="W612" s="43">
        <v>2274</v>
      </c>
      <c r="X612" s="43"/>
      <c r="Y612" s="43">
        <v>8</v>
      </c>
      <c r="Z612" s="43"/>
      <c r="AA612" s="43"/>
      <c r="AB612" s="43"/>
      <c r="AC612" s="43">
        <v>2.79</v>
      </c>
      <c r="AD612" s="43"/>
      <c r="AE612" s="43">
        <v>0.04</v>
      </c>
      <c r="AF612" s="43">
        <v>187</v>
      </c>
      <c r="AG612" s="43"/>
      <c r="AH612" s="43">
        <v>3</v>
      </c>
      <c r="AI612" s="43">
        <v>2073</v>
      </c>
      <c r="AJ612" s="43"/>
      <c r="AK612" s="43">
        <v>10</v>
      </c>
      <c r="AL612" s="43"/>
      <c r="AM612" s="43"/>
      <c r="AN612" s="43"/>
      <c r="AO612" s="43"/>
      <c r="AP612" s="43"/>
      <c r="AQ612" s="43"/>
      <c r="AR612" s="43"/>
      <c r="AS612" s="43"/>
      <c r="AT612" s="43">
        <v>11</v>
      </c>
      <c r="AU612" s="43"/>
      <c r="AV612" s="43">
        <v>0.1</v>
      </c>
      <c r="AW612" s="43">
        <v>37.9</v>
      </c>
      <c r="AX612" s="43">
        <v>0.15</v>
      </c>
      <c r="AY612" s="43"/>
      <c r="AZ612" s="43"/>
      <c r="BA612" s="43">
        <v>9.0979849506861221E-2</v>
      </c>
      <c r="BB612" s="43"/>
      <c r="BC612" s="43">
        <v>2.4256992498469764E-2</v>
      </c>
      <c r="BD612" s="43" t="s">
        <v>14023</v>
      </c>
      <c r="BE612" s="43"/>
    </row>
    <row r="613" spans="1:57" x14ac:dyDescent="0.2">
      <c r="A613" s="119"/>
      <c r="B613" s="43">
        <v>1</v>
      </c>
      <c r="C613" s="43" t="s">
        <v>200</v>
      </c>
      <c r="D613" s="119"/>
      <c r="E613" s="43"/>
      <c r="F613" s="43"/>
      <c r="G613" s="43" t="s">
        <v>12783</v>
      </c>
      <c r="H613" s="43"/>
      <c r="I613" s="43"/>
      <c r="J613" s="43"/>
      <c r="K613" s="43">
        <v>360</v>
      </c>
      <c r="L613" s="43"/>
      <c r="M613" s="43">
        <v>10</v>
      </c>
      <c r="N613" s="43"/>
      <c r="O613" s="43"/>
      <c r="P613" s="43"/>
      <c r="Q613" s="43">
        <v>8.1199999999999992</v>
      </c>
      <c r="R613" s="43"/>
      <c r="S613" s="43">
        <v>0.01</v>
      </c>
      <c r="T613" s="43">
        <v>2537</v>
      </c>
      <c r="U613" s="43"/>
      <c r="V613" s="68">
        <v>4</v>
      </c>
      <c r="W613" s="43">
        <v>2274</v>
      </c>
      <c r="X613" s="43"/>
      <c r="Y613" s="43">
        <v>8</v>
      </c>
      <c r="Z613" s="43"/>
      <c r="AA613" s="43"/>
      <c r="AB613" s="43"/>
      <c r="AC613" s="43">
        <v>2.79</v>
      </c>
      <c r="AD613" s="43"/>
      <c r="AE613" s="43">
        <v>0.04</v>
      </c>
      <c r="AF613" s="43">
        <v>187</v>
      </c>
      <c r="AG613" s="43"/>
      <c r="AH613" s="43">
        <v>3</v>
      </c>
      <c r="AI613" s="43">
        <v>2073</v>
      </c>
      <c r="AJ613" s="43"/>
      <c r="AK613" s="43">
        <v>10</v>
      </c>
      <c r="AL613" s="43"/>
      <c r="AM613" s="43"/>
      <c r="AN613" s="43"/>
      <c r="AO613" s="43"/>
      <c r="AP613" s="43"/>
      <c r="AQ613" s="43"/>
      <c r="AR613" s="43"/>
      <c r="AS613" s="43"/>
      <c r="AT613" s="43">
        <v>11</v>
      </c>
      <c r="AU613" s="43"/>
      <c r="AV613" s="43">
        <v>0.1</v>
      </c>
      <c r="AW613" s="43">
        <v>37.9</v>
      </c>
      <c r="AX613" s="43">
        <v>0.15</v>
      </c>
      <c r="AY613" s="43"/>
      <c r="AZ613" s="43"/>
      <c r="BA613" s="43">
        <v>0.42789872814787833</v>
      </c>
      <c r="BB613" s="43"/>
      <c r="BC613" s="43">
        <v>0.15047934957171333</v>
      </c>
      <c r="BD613" s="43" t="s">
        <v>14023</v>
      </c>
      <c r="BE613" s="43"/>
    </row>
    <row r="614" spans="1:57" x14ac:dyDescent="0.2">
      <c r="A614" s="119"/>
      <c r="B614" s="43">
        <v>1</v>
      </c>
      <c r="C614" s="43" t="s">
        <v>200</v>
      </c>
      <c r="D614" s="119"/>
      <c r="E614" s="43"/>
      <c r="F614" s="43"/>
      <c r="G614" s="43" t="s">
        <v>12783</v>
      </c>
      <c r="H614" s="43"/>
      <c r="I614" s="43"/>
      <c r="J614" s="43"/>
      <c r="K614" s="43">
        <v>360</v>
      </c>
      <c r="L614" s="43"/>
      <c r="M614" s="43">
        <v>10</v>
      </c>
      <c r="N614" s="43"/>
      <c r="O614" s="43"/>
      <c r="P614" s="43"/>
      <c r="Q614" s="43">
        <v>8.1199999999999992</v>
      </c>
      <c r="R614" s="43"/>
      <c r="S614" s="43">
        <v>0.01</v>
      </c>
      <c r="T614" s="43">
        <v>2537</v>
      </c>
      <c r="U614" s="43"/>
      <c r="V614" s="68">
        <v>4</v>
      </c>
      <c r="W614" s="43">
        <v>2274</v>
      </c>
      <c r="X614" s="43"/>
      <c r="Y614" s="43">
        <v>8</v>
      </c>
      <c r="Z614" s="43"/>
      <c r="AA614" s="43"/>
      <c r="AB614" s="43"/>
      <c r="AC614" s="43">
        <v>2.79</v>
      </c>
      <c r="AD614" s="43"/>
      <c r="AE614" s="43">
        <v>0.04</v>
      </c>
      <c r="AF614" s="43">
        <v>187</v>
      </c>
      <c r="AG614" s="43"/>
      <c r="AH614" s="43">
        <v>3</v>
      </c>
      <c r="AI614" s="43">
        <v>2073</v>
      </c>
      <c r="AJ614" s="43"/>
      <c r="AK614" s="43">
        <v>10</v>
      </c>
      <c r="AL614" s="43"/>
      <c r="AM614" s="43"/>
      <c r="AN614" s="43"/>
      <c r="AO614" s="43"/>
      <c r="AP614" s="43"/>
      <c r="AQ614" s="43"/>
      <c r="AR614" s="43"/>
      <c r="AS614" s="43"/>
      <c r="AT614" s="43">
        <v>11</v>
      </c>
      <c r="AU614" s="43"/>
      <c r="AV614" s="43">
        <v>0.1</v>
      </c>
      <c r="AW614" s="43">
        <v>37.9</v>
      </c>
      <c r="AX614" s="43">
        <v>0.15</v>
      </c>
      <c r="AY614" s="43"/>
      <c r="AZ614" s="43"/>
      <c r="BA614" s="43">
        <v>3.6944202967606588E-2</v>
      </c>
      <c r="BB614" s="43"/>
      <c r="BC614" s="43">
        <v>1.1768213813432351E-2</v>
      </c>
      <c r="BD614" s="43" t="s">
        <v>14023</v>
      </c>
      <c r="BE614" s="43"/>
    </row>
    <row r="615" spans="1:57" x14ac:dyDescent="0.2">
      <c r="A615" s="119"/>
      <c r="B615" s="43">
        <v>1</v>
      </c>
      <c r="C615" s="43" t="s">
        <v>200</v>
      </c>
      <c r="D615" s="119"/>
      <c r="E615" s="43"/>
      <c r="F615" s="43"/>
      <c r="G615" s="43" t="s">
        <v>12783</v>
      </c>
      <c r="H615" s="43"/>
      <c r="I615" s="43"/>
      <c r="J615" s="43"/>
      <c r="K615" s="43">
        <v>360</v>
      </c>
      <c r="L615" s="43"/>
      <c r="M615" s="43">
        <v>10</v>
      </c>
      <c r="N615" s="43"/>
      <c r="O615" s="43"/>
      <c r="P615" s="43"/>
      <c r="Q615" s="43">
        <v>8.1199999999999992</v>
      </c>
      <c r="R615" s="43"/>
      <c r="S615" s="43">
        <v>0.01</v>
      </c>
      <c r="T615" s="43">
        <v>2537</v>
      </c>
      <c r="U615" s="43"/>
      <c r="V615" s="68">
        <v>4</v>
      </c>
      <c r="W615" s="43">
        <v>2274</v>
      </c>
      <c r="X615" s="43"/>
      <c r="Y615" s="43">
        <v>8</v>
      </c>
      <c r="Z615" s="43"/>
      <c r="AA615" s="43"/>
      <c r="AB615" s="43"/>
      <c r="AC615" s="43">
        <v>2.79</v>
      </c>
      <c r="AD615" s="43"/>
      <c r="AE615" s="43">
        <v>0.04</v>
      </c>
      <c r="AF615" s="43">
        <v>187</v>
      </c>
      <c r="AG615" s="43"/>
      <c r="AH615" s="43">
        <v>3</v>
      </c>
      <c r="AI615" s="43">
        <v>2073</v>
      </c>
      <c r="AJ615" s="43"/>
      <c r="AK615" s="43">
        <v>10</v>
      </c>
      <c r="AL615" s="43"/>
      <c r="AM615" s="43"/>
      <c r="AN615" s="43"/>
      <c r="AO615" s="43"/>
      <c r="AP615" s="43"/>
      <c r="AQ615" s="43"/>
      <c r="AR615" s="43"/>
      <c r="AS615" s="43"/>
      <c r="AT615" s="43">
        <v>11</v>
      </c>
      <c r="AU615" s="43"/>
      <c r="AV615" s="43">
        <v>0.1</v>
      </c>
      <c r="AW615" s="43">
        <v>37.9</v>
      </c>
      <c r="AX615" s="43">
        <v>0.15</v>
      </c>
      <c r="AY615" s="43"/>
      <c r="AZ615" s="43"/>
      <c r="BA615" s="43">
        <v>2.9169626277525399E-2</v>
      </c>
      <c r="BB615" s="43"/>
      <c r="BC615" s="43">
        <v>2.6150811328389061E-3</v>
      </c>
      <c r="BD615" s="43" t="s">
        <v>14023</v>
      </c>
      <c r="BE615" s="43"/>
    </row>
    <row r="616" spans="1:57" x14ac:dyDescent="0.2">
      <c r="A616" s="119"/>
      <c r="B616" s="43">
        <v>1</v>
      </c>
      <c r="C616" s="43" t="s">
        <v>200</v>
      </c>
      <c r="D616" s="119"/>
      <c r="E616" s="43"/>
      <c r="F616" s="43"/>
      <c r="G616" s="43" t="s">
        <v>12783</v>
      </c>
      <c r="H616" s="43"/>
      <c r="I616" s="43"/>
      <c r="J616" s="43"/>
      <c r="K616" s="43">
        <v>360</v>
      </c>
      <c r="L616" s="43"/>
      <c r="M616" s="43">
        <v>10</v>
      </c>
      <c r="N616" s="43"/>
      <c r="O616" s="43"/>
      <c r="P616" s="43"/>
      <c r="Q616" s="43">
        <v>8.1199999999999992</v>
      </c>
      <c r="R616" s="43"/>
      <c r="S616" s="43">
        <v>0.01</v>
      </c>
      <c r="T616" s="43">
        <v>2537</v>
      </c>
      <c r="U616" s="43"/>
      <c r="V616" s="68">
        <v>4</v>
      </c>
      <c r="W616" s="43">
        <v>2274</v>
      </c>
      <c r="X616" s="43"/>
      <c r="Y616" s="43">
        <v>8</v>
      </c>
      <c r="Z616" s="43"/>
      <c r="AA616" s="43"/>
      <c r="AB616" s="43"/>
      <c r="AC616" s="43">
        <v>2.79</v>
      </c>
      <c r="AD616" s="43"/>
      <c r="AE616" s="43">
        <v>0.04</v>
      </c>
      <c r="AF616" s="43">
        <v>187</v>
      </c>
      <c r="AG616" s="43"/>
      <c r="AH616" s="43">
        <v>3</v>
      </c>
      <c r="AI616" s="43">
        <v>2073</v>
      </c>
      <c r="AJ616" s="43"/>
      <c r="AK616" s="43">
        <v>10</v>
      </c>
      <c r="AL616" s="43"/>
      <c r="AM616" s="43"/>
      <c r="AN616" s="43"/>
      <c r="AO616" s="43"/>
      <c r="AP616" s="43"/>
      <c r="AQ616" s="43"/>
      <c r="AR616" s="43"/>
      <c r="AS616" s="43"/>
      <c r="AT616" s="43">
        <v>11</v>
      </c>
      <c r="AU616" s="43"/>
      <c r="AV616" s="43">
        <v>0.1</v>
      </c>
      <c r="AW616" s="43">
        <v>37.9</v>
      </c>
      <c r="AX616" s="43">
        <v>0.15</v>
      </c>
      <c r="AY616" s="43"/>
      <c r="AZ616" s="64"/>
      <c r="BA616" s="43">
        <v>5.6793846398232666E-4</v>
      </c>
      <c r="BB616" s="43"/>
      <c r="BC616" s="43">
        <v>1.570219381248963E-3</v>
      </c>
      <c r="BD616" s="43" t="s">
        <v>14023</v>
      </c>
      <c r="BE616" s="43"/>
    </row>
    <row r="617" spans="1:57" x14ac:dyDescent="0.2">
      <c r="A617" s="119"/>
      <c r="B617" s="43">
        <v>1</v>
      </c>
      <c r="C617" s="43" t="s">
        <v>200</v>
      </c>
      <c r="D617" s="119"/>
      <c r="E617" s="43"/>
      <c r="F617" s="43"/>
      <c r="G617" s="43" t="s">
        <v>12783</v>
      </c>
      <c r="H617" s="43"/>
      <c r="I617" s="43"/>
      <c r="J617" s="43"/>
      <c r="K617" s="43">
        <v>360</v>
      </c>
      <c r="L617" s="43"/>
      <c r="M617" s="43">
        <v>10</v>
      </c>
      <c r="N617" s="43"/>
      <c r="O617" s="43"/>
      <c r="P617" s="43"/>
      <c r="Q617" s="43">
        <v>8.1199999999999992</v>
      </c>
      <c r="R617" s="43"/>
      <c r="S617" s="43">
        <v>0.01</v>
      </c>
      <c r="T617" s="43">
        <v>2537</v>
      </c>
      <c r="U617" s="43"/>
      <c r="V617" s="68">
        <v>4</v>
      </c>
      <c r="W617" s="43">
        <v>2274</v>
      </c>
      <c r="X617" s="43"/>
      <c r="Y617" s="43">
        <v>8</v>
      </c>
      <c r="Z617" s="43"/>
      <c r="AA617" s="43"/>
      <c r="AB617" s="43"/>
      <c r="AC617" s="43">
        <v>2.79</v>
      </c>
      <c r="AD617" s="43"/>
      <c r="AE617" s="43">
        <v>0.04</v>
      </c>
      <c r="AF617" s="43">
        <v>187</v>
      </c>
      <c r="AG617" s="43"/>
      <c r="AH617" s="43">
        <v>3</v>
      </c>
      <c r="AI617" s="43">
        <v>2073</v>
      </c>
      <c r="AJ617" s="43"/>
      <c r="AK617" s="43">
        <v>10</v>
      </c>
      <c r="AL617" s="43"/>
      <c r="AM617" s="43"/>
      <c r="AN617" s="43"/>
      <c r="AO617" s="43"/>
      <c r="AP617" s="43"/>
      <c r="AQ617" s="43"/>
      <c r="AR617" s="43"/>
      <c r="AS617" s="43"/>
      <c r="AT617" s="43">
        <v>11</v>
      </c>
      <c r="AU617" s="43"/>
      <c r="AV617" s="43">
        <v>0.1</v>
      </c>
      <c r="AW617" s="43">
        <v>37.9</v>
      </c>
      <c r="AX617" s="43">
        <v>0.15</v>
      </c>
      <c r="AY617" s="43"/>
      <c r="AZ617" s="43"/>
      <c r="BA617" s="43">
        <v>0.29693518080301046</v>
      </c>
      <c r="BB617" s="43"/>
      <c r="BC617" s="43">
        <v>5.8805577458146456E-2</v>
      </c>
      <c r="BD617" s="43" t="s">
        <v>14023</v>
      </c>
      <c r="BE617" s="43"/>
    </row>
    <row r="618" spans="1:57" x14ac:dyDescent="0.2">
      <c r="A618" s="119"/>
      <c r="B618" s="43">
        <v>1</v>
      </c>
      <c r="C618" s="43" t="s">
        <v>200</v>
      </c>
      <c r="D618" s="119"/>
      <c r="E618" s="43"/>
      <c r="F618" s="43"/>
      <c r="G618" s="43" t="s">
        <v>12783</v>
      </c>
      <c r="H618" s="43"/>
      <c r="I618" s="43"/>
      <c r="J618" s="43"/>
      <c r="K618" s="43">
        <v>360</v>
      </c>
      <c r="L618" s="43"/>
      <c r="M618" s="43">
        <v>10</v>
      </c>
      <c r="N618" s="43"/>
      <c r="O618" s="43"/>
      <c r="P618" s="43"/>
      <c r="Q618" s="43">
        <v>8.1199999999999992</v>
      </c>
      <c r="R618" s="43"/>
      <c r="S618" s="43">
        <v>0.01</v>
      </c>
      <c r="T618" s="43">
        <v>2537</v>
      </c>
      <c r="U618" s="43"/>
      <c r="V618" s="68">
        <v>4</v>
      </c>
      <c r="W618" s="43">
        <v>2274</v>
      </c>
      <c r="X618" s="43"/>
      <c r="Y618" s="43">
        <v>8</v>
      </c>
      <c r="Z618" s="43"/>
      <c r="AA618" s="43"/>
      <c r="AB618" s="43"/>
      <c r="AC618" s="43">
        <v>2.79</v>
      </c>
      <c r="AD618" s="43"/>
      <c r="AE618" s="43">
        <v>0.04</v>
      </c>
      <c r="AF618" s="43">
        <v>187</v>
      </c>
      <c r="AG618" s="43"/>
      <c r="AH618" s="43">
        <v>3</v>
      </c>
      <c r="AI618" s="43">
        <v>2073</v>
      </c>
      <c r="AJ618" s="43"/>
      <c r="AK618" s="43">
        <v>10</v>
      </c>
      <c r="AL618" s="43"/>
      <c r="AM618" s="43"/>
      <c r="AN618" s="43"/>
      <c r="AO618" s="43"/>
      <c r="AP618" s="43"/>
      <c r="AQ618" s="43"/>
      <c r="AR618" s="43"/>
      <c r="AS618" s="43"/>
      <c r="AT618" s="43">
        <v>11</v>
      </c>
      <c r="AU618" s="43"/>
      <c r="AV618" s="43">
        <v>0.1</v>
      </c>
      <c r="AW618" s="43">
        <v>37.9</v>
      </c>
      <c r="AX618" s="43">
        <v>0.15</v>
      </c>
      <c r="AY618" s="43"/>
      <c r="AZ618" s="43"/>
      <c r="BA618" s="43">
        <v>0.18850611127266767</v>
      </c>
      <c r="BB618" s="43"/>
      <c r="BC618" s="43">
        <v>2.0809869810997472E-2</v>
      </c>
      <c r="BD618" s="43" t="s">
        <v>14023</v>
      </c>
      <c r="BE618" s="43"/>
    </row>
    <row r="619" spans="1:57" x14ac:dyDescent="0.2">
      <c r="A619" s="119"/>
      <c r="B619" s="43">
        <v>1</v>
      </c>
      <c r="C619" s="43" t="s">
        <v>200</v>
      </c>
      <c r="D619" s="119"/>
      <c r="E619" s="43"/>
      <c r="F619" s="43"/>
      <c r="G619" s="43" t="s">
        <v>12783</v>
      </c>
      <c r="H619" s="43"/>
      <c r="I619" s="43"/>
      <c r="J619" s="43"/>
      <c r="K619" s="43">
        <v>360</v>
      </c>
      <c r="L619" s="43"/>
      <c r="M619" s="43">
        <v>10</v>
      </c>
      <c r="N619" s="43"/>
      <c r="O619" s="43"/>
      <c r="P619" s="43"/>
      <c r="Q619" s="43">
        <v>8.1199999999999992</v>
      </c>
      <c r="R619" s="43"/>
      <c r="S619" s="43">
        <v>0.01</v>
      </c>
      <c r="T619" s="43">
        <v>2537</v>
      </c>
      <c r="U619" s="43"/>
      <c r="V619" s="68">
        <v>4</v>
      </c>
      <c r="W619" s="43">
        <v>2274</v>
      </c>
      <c r="X619" s="43"/>
      <c r="Y619" s="43">
        <v>8</v>
      </c>
      <c r="Z619" s="43"/>
      <c r="AA619" s="43"/>
      <c r="AB619" s="43"/>
      <c r="AC619" s="43">
        <v>2.79</v>
      </c>
      <c r="AD619" s="43"/>
      <c r="AE619" s="43">
        <v>0.04</v>
      </c>
      <c r="AF619" s="43">
        <v>187</v>
      </c>
      <c r="AG619" s="43"/>
      <c r="AH619" s="43">
        <v>3</v>
      </c>
      <c r="AI619" s="43">
        <v>2073</v>
      </c>
      <c r="AJ619" s="43"/>
      <c r="AK619" s="43">
        <v>10</v>
      </c>
      <c r="AL619" s="43"/>
      <c r="AM619" s="43"/>
      <c r="AN619" s="43"/>
      <c r="AO619" s="43"/>
      <c r="AP619" s="43"/>
      <c r="AQ619" s="43"/>
      <c r="AR619" s="43"/>
      <c r="AS619" s="43"/>
      <c r="AT619" s="43">
        <v>11</v>
      </c>
      <c r="AU619" s="43"/>
      <c r="AV619" s="43">
        <v>0.1</v>
      </c>
      <c r="AW619" s="43">
        <v>37.9</v>
      </c>
      <c r="AX619" s="43">
        <v>0.15</v>
      </c>
      <c r="AY619" s="43"/>
      <c r="AZ619" s="43"/>
      <c r="BA619" s="43">
        <v>0.82996600998881831</v>
      </c>
      <c r="BB619" s="43"/>
      <c r="BC619" s="43">
        <v>8.6970785719979293E-2</v>
      </c>
      <c r="BD619" s="43" t="s">
        <v>14023</v>
      </c>
      <c r="BE619" s="43"/>
    </row>
    <row r="620" spans="1:57" x14ac:dyDescent="0.2">
      <c r="A620" s="119"/>
      <c r="B620" s="43">
        <v>1</v>
      </c>
      <c r="C620" s="43" t="s">
        <v>200</v>
      </c>
      <c r="D620" s="119"/>
      <c r="E620" s="43"/>
      <c r="F620" s="43"/>
      <c r="G620" s="43" t="s">
        <v>12783</v>
      </c>
      <c r="H620" s="43"/>
      <c r="I620" s="43"/>
      <c r="J620" s="43"/>
      <c r="K620" s="43">
        <v>360</v>
      </c>
      <c r="L620" s="43"/>
      <c r="M620" s="43">
        <v>10</v>
      </c>
      <c r="N620" s="43"/>
      <c r="O620" s="43"/>
      <c r="P620" s="43"/>
      <c r="Q620" s="43">
        <v>8.1199999999999992</v>
      </c>
      <c r="R620" s="43"/>
      <c r="S620" s="43">
        <v>0.01</v>
      </c>
      <c r="T620" s="43">
        <v>2537</v>
      </c>
      <c r="U620" s="43"/>
      <c r="V620" s="68">
        <v>4</v>
      </c>
      <c r="W620" s="43">
        <v>2274</v>
      </c>
      <c r="X620" s="43"/>
      <c r="Y620" s="43">
        <v>8</v>
      </c>
      <c r="Z620" s="43"/>
      <c r="AA620" s="43"/>
      <c r="AB620" s="43"/>
      <c r="AC620" s="43">
        <v>2.79</v>
      </c>
      <c r="AD620" s="43"/>
      <c r="AE620" s="43">
        <v>0.04</v>
      </c>
      <c r="AF620" s="43">
        <v>187</v>
      </c>
      <c r="AG620" s="43"/>
      <c r="AH620" s="43">
        <v>3</v>
      </c>
      <c r="AI620" s="43">
        <v>2073</v>
      </c>
      <c r="AJ620" s="43"/>
      <c r="AK620" s="43">
        <v>10</v>
      </c>
      <c r="AL620" s="43"/>
      <c r="AM620" s="43"/>
      <c r="AN620" s="43"/>
      <c r="AO620" s="43"/>
      <c r="AP620" s="43"/>
      <c r="AQ620" s="43"/>
      <c r="AR620" s="43"/>
      <c r="AS620" s="43"/>
      <c r="AT620" s="43">
        <v>11</v>
      </c>
      <c r="AU620" s="43"/>
      <c r="AV620" s="43">
        <v>0.1</v>
      </c>
      <c r="AW620" s="43">
        <v>37.9</v>
      </c>
      <c r="AX620" s="43">
        <v>0.15</v>
      </c>
      <c r="AY620" s="43"/>
      <c r="AZ620" s="64"/>
      <c r="BA620" s="43">
        <v>1.6523285012936897</v>
      </c>
      <c r="BB620" s="43"/>
      <c r="BC620" s="43">
        <v>0.18038729254701857</v>
      </c>
      <c r="BD620" s="43" t="s">
        <v>14023</v>
      </c>
      <c r="BE620" s="43"/>
    </row>
    <row r="621" spans="1:57" x14ac:dyDescent="0.2">
      <c r="A621" s="119"/>
      <c r="B621" s="43">
        <v>1</v>
      </c>
      <c r="C621" s="43" t="s">
        <v>200</v>
      </c>
      <c r="D621" s="119"/>
      <c r="E621" s="43"/>
      <c r="F621" s="43"/>
      <c r="G621" s="43" t="s">
        <v>12783</v>
      </c>
      <c r="H621" s="43"/>
      <c r="I621" s="43"/>
      <c r="J621" s="43"/>
      <c r="K621" s="43">
        <v>360</v>
      </c>
      <c r="L621" s="43"/>
      <c r="M621" s="43">
        <v>10</v>
      </c>
      <c r="N621" s="43"/>
      <c r="O621" s="43"/>
      <c r="P621" s="43"/>
      <c r="Q621" s="43">
        <v>8.1199999999999992</v>
      </c>
      <c r="R621" s="43"/>
      <c r="S621" s="43">
        <v>0.01</v>
      </c>
      <c r="T621" s="43">
        <v>2537</v>
      </c>
      <c r="U621" s="43"/>
      <c r="V621" s="68">
        <v>4</v>
      </c>
      <c r="W621" s="43">
        <v>2274</v>
      </c>
      <c r="X621" s="43"/>
      <c r="Y621" s="43">
        <v>8</v>
      </c>
      <c r="Z621" s="43"/>
      <c r="AA621" s="43"/>
      <c r="AB621" s="43"/>
      <c r="AC621" s="43">
        <v>2.79</v>
      </c>
      <c r="AD621" s="43"/>
      <c r="AE621" s="43">
        <v>0.04</v>
      </c>
      <c r="AF621" s="43">
        <v>187</v>
      </c>
      <c r="AG621" s="43"/>
      <c r="AH621" s="43">
        <v>3</v>
      </c>
      <c r="AI621" s="43">
        <v>2073</v>
      </c>
      <c r="AJ621" s="43"/>
      <c r="AK621" s="43">
        <v>10</v>
      </c>
      <c r="AL621" s="43"/>
      <c r="AM621" s="43"/>
      <c r="AN621" s="43"/>
      <c r="AO621" s="43"/>
      <c r="AP621" s="43"/>
      <c r="AQ621" s="43"/>
      <c r="AR621" s="43"/>
      <c r="AS621" s="43"/>
      <c r="AT621" s="43">
        <v>11</v>
      </c>
      <c r="AU621" s="43"/>
      <c r="AV621" s="43">
        <v>0.1</v>
      </c>
      <c r="AW621" s="43">
        <v>37.9</v>
      </c>
      <c r="AX621" s="43">
        <v>0.15</v>
      </c>
      <c r="AY621" s="43"/>
      <c r="AZ621" s="43"/>
      <c r="BA621" s="43">
        <v>0.38328635410784223</v>
      </c>
      <c r="BB621" s="43"/>
      <c r="BC621" s="43">
        <v>6.3997301773678072E-2</v>
      </c>
      <c r="BD621" s="43" t="s">
        <v>14023</v>
      </c>
      <c r="BE621" s="43"/>
    </row>
    <row r="622" spans="1:57" x14ac:dyDescent="0.2">
      <c r="A622" s="119"/>
      <c r="B622" s="43">
        <v>1</v>
      </c>
      <c r="C622" s="43" t="s">
        <v>200</v>
      </c>
      <c r="D622" s="119"/>
      <c r="E622" s="43"/>
      <c r="F622" s="43"/>
      <c r="G622" s="43" t="s">
        <v>12783</v>
      </c>
      <c r="H622" s="43"/>
      <c r="I622" s="43"/>
      <c r="J622" s="43"/>
      <c r="K622" s="43">
        <v>360</v>
      </c>
      <c r="L622" s="43"/>
      <c r="M622" s="43">
        <v>10</v>
      </c>
      <c r="N622" s="43"/>
      <c r="O622" s="43"/>
      <c r="P622" s="43"/>
      <c r="Q622" s="43">
        <v>8.1199999999999992</v>
      </c>
      <c r="R622" s="43"/>
      <c r="S622" s="43">
        <v>0.01</v>
      </c>
      <c r="T622" s="43">
        <v>2537</v>
      </c>
      <c r="U622" s="43"/>
      <c r="V622" s="68">
        <v>4</v>
      </c>
      <c r="W622" s="43">
        <v>2274</v>
      </c>
      <c r="X622" s="43"/>
      <c r="Y622" s="43">
        <v>8</v>
      </c>
      <c r="Z622" s="43"/>
      <c r="AA622" s="43"/>
      <c r="AB622" s="43"/>
      <c r="AC622" s="43">
        <v>2.79</v>
      </c>
      <c r="AD622" s="43"/>
      <c r="AE622" s="43">
        <v>0.04</v>
      </c>
      <c r="AF622" s="43">
        <v>187</v>
      </c>
      <c r="AG622" s="43"/>
      <c r="AH622" s="43">
        <v>3</v>
      </c>
      <c r="AI622" s="43">
        <v>2073</v>
      </c>
      <c r="AJ622" s="43"/>
      <c r="AK622" s="43">
        <v>10</v>
      </c>
      <c r="AL622" s="43"/>
      <c r="AM622" s="43"/>
      <c r="AN622" s="43"/>
      <c r="AO622" s="43"/>
      <c r="AP622" s="43"/>
      <c r="AQ622" s="43"/>
      <c r="AR622" s="43"/>
      <c r="AS622" s="43"/>
      <c r="AT622" s="43">
        <v>11</v>
      </c>
      <c r="AU622" s="43"/>
      <c r="AV622" s="43">
        <v>0.1</v>
      </c>
      <c r="AW622" s="43">
        <v>37.9</v>
      </c>
      <c r="AX622" s="43">
        <v>0.15</v>
      </c>
      <c r="AY622" s="43"/>
      <c r="AZ622" s="64"/>
      <c r="BA622" s="43">
        <v>-5.5082600245625786E-3</v>
      </c>
      <c r="BB622" s="43"/>
      <c r="BC622" s="43">
        <v>5.9067715171487933E-3</v>
      </c>
      <c r="BD622" s="43" t="s">
        <v>14023</v>
      </c>
      <c r="BE622" s="43"/>
    </row>
    <row r="623" spans="1:57" x14ac:dyDescent="0.2">
      <c r="A623" s="119"/>
      <c r="B623" s="43">
        <v>1</v>
      </c>
      <c r="C623" s="43" t="s">
        <v>200</v>
      </c>
      <c r="D623" s="119"/>
      <c r="E623" s="43"/>
      <c r="F623" s="43"/>
      <c r="G623" s="43" t="s">
        <v>12783</v>
      </c>
      <c r="H623" s="43"/>
      <c r="I623" s="43"/>
      <c r="J623" s="43"/>
      <c r="K623" s="43">
        <v>1030</v>
      </c>
      <c r="L623" s="43"/>
      <c r="M623" s="43">
        <v>140</v>
      </c>
      <c r="N623" s="43"/>
      <c r="O623" s="43"/>
      <c r="P623" s="43"/>
      <c r="Q623" s="43">
        <v>7.73</v>
      </c>
      <c r="R623" s="43"/>
      <c r="S623" s="43">
        <v>0.05</v>
      </c>
      <c r="T623" s="43">
        <v>2541</v>
      </c>
      <c r="U623" s="43"/>
      <c r="V623" s="68">
        <v>4</v>
      </c>
      <c r="W623" s="43">
        <v>2453</v>
      </c>
      <c r="X623" s="43"/>
      <c r="Y623" s="43">
        <v>21</v>
      </c>
      <c r="Z623" s="43"/>
      <c r="AA623" s="43"/>
      <c r="AB623" s="43"/>
      <c r="AC623" s="43">
        <v>1.31</v>
      </c>
      <c r="AD623" s="43"/>
      <c r="AE623" s="43">
        <v>0.13</v>
      </c>
      <c r="AF623" s="43">
        <v>88</v>
      </c>
      <c r="AG623" s="43"/>
      <c r="AH623" s="43">
        <v>9</v>
      </c>
      <c r="AI623" s="43">
        <v>2322</v>
      </c>
      <c r="AJ623" s="43"/>
      <c r="AK623" s="43">
        <v>24</v>
      </c>
      <c r="AL623" s="43"/>
      <c r="AM623" s="43"/>
      <c r="AN623" s="43"/>
      <c r="AO623" s="43"/>
      <c r="AP623" s="43"/>
      <c r="AQ623" s="43"/>
      <c r="AR623" s="43"/>
      <c r="AS623" s="43"/>
      <c r="AT623" s="43">
        <v>11.1</v>
      </c>
      <c r="AU623" s="43"/>
      <c r="AV623" s="43">
        <v>0.2</v>
      </c>
      <c r="AW623" s="43">
        <v>37.9</v>
      </c>
      <c r="AX623" s="43">
        <v>0.16</v>
      </c>
      <c r="AY623" s="43"/>
      <c r="AZ623" s="43"/>
      <c r="BA623" s="43">
        <v>1.818702784384828</v>
      </c>
      <c r="BB623" s="43"/>
      <c r="BC623" s="43">
        <v>0.87297838771949177</v>
      </c>
      <c r="BD623" s="43" t="s">
        <v>14023</v>
      </c>
      <c r="BE623" s="43"/>
    </row>
    <row r="624" spans="1:57" x14ac:dyDescent="0.2">
      <c r="A624" s="119"/>
      <c r="B624" s="43">
        <v>1</v>
      </c>
      <c r="C624" s="43" t="s">
        <v>200</v>
      </c>
      <c r="D624" s="119"/>
      <c r="E624" s="43"/>
      <c r="F624" s="43"/>
      <c r="G624" s="43" t="s">
        <v>12783</v>
      </c>
      <c r="H624" s="43"/>
      <c r="I624" s="43"/>
      <c r="J624" s="43"/>
      <c r="K624" s="43">
        <v>1030</v>
      </c>
      <c r="L624" s="43"/>
      <c r="M624" s="43">
        <v>140</v>
      </c>
      <c r="N624" s="43"/>
      <c r="O624" s="43"/>
      <c r="P624" s="43"/>
      <c r="Q624" s="43">
        <v>7.73</v>
      </c>
      <c r="R624" s="43"/>
      <c r="S624" s="43">
        <v>0.05</v>
      </c>
      <c r="T624" s="43">
        <v>2541</v>
      </c>
      <c r="U624" s="43"/>
      <c r="V624" s="68">
        <v>4</v>
      </c>
      <c r="W624" s="43">
        <v>2453</v>
      </c>
      <c r="X624" s="43"/>
      <c r="Y624" s="43">
        <v>21</v>
      </c>
      <c r="Z624" s="43"/>
      <c r="AA624" s="43"/>
      <c r="AB624" s="43"/>
      <c r="AC624" s="43">
        <v>1.31</v>
      </c>
      <c r="AD624" s="43"/>
      <c r="AE624" s="43">
        <v>0.13</v>
      </c>
      <c r="AF624" s="43">
        <v>88</v>
      </c>
      <c r="AG624" s="43"/>
      <c r="AH624" s="43">
        <v>9</v>
      </c>
      <c r="AI624" s="43">
        <v>2322</v>
      </c>
      <c r="AJ624" s="43"/>
      <c r="AK624" s="43">
        <v>24</v>
      </c>
      <c r="AL624" s="43"/>
      <c r="AM624" s="43"/>
      <c r="AN624" s="43"/>
      <c r="AO624" s="43"/>
      <c r="AP624" s="43"/>
      <c r="AQ624" s="43"/>
      <c r="AR624" s="43"/>
      <c r="AS624" s="43"/>
      <c r="AT624" s="43">
        <v>11.1</v>
      </c>
      <c r="AU624" s="43"/>
      <c r="AV624" s="43">
        <v>0.2</v>
      </c>
      <c r="AW624" s="43">
        <v>37.9</v>
      </c>
      <c r="AX624" s="43">
        <v>0.16</v>
      </c>
      <c r="AY624" s="43"/>
      <c r="AZ624" s="64"/>
      <c r="BA624" s="43">
        <v>7.5137178971503849E-2</v>
      </c>
      <c r="BB624" s="43"/>
      <c r="BC624" s="43">
        <v>6.1468817679357531E-3</v>
      </c>
      <c r="BD624" s="43" t="s">
        <v>14023</v>
      </c>
      <c r="BE624" s="43"/>
    </row>
    <row r="625" spans="1:57" x14ac:dyDescent="0.2">
      <c r="A625" s="119"/>
      <c r="B625" s="43">
        <v>1</v>
      </c>
      <c r="C625" s="43" t="s">
        <v>200</v>
      </c>
      <c r="D625" s="119"/>
      <c r="E625" s="43"/>
      <c r="F625" s="43"/>
      <c r="G625" s="43" t="s">
        <v>12783</v>
      </c>
      <c r="H625" s="43"/>
      <c r="I625" s="43"/>
      <c r="J625" s="43"/>
      <c r="K625" s="43">
        <v>1030</v>
      </c>
      <c r="L625" s="43"/>
      <c r="M625" s="43">
        <v>140</v>
      </c>
      <c r="N625" s="43"/>
      <c r="O625" s="43"/>
      <c r="P625" s="43"/>
      <c r="Q625" s="43">
        <v>7.73</v>
      </c>
      <c r="R625" s="43"/>
      <c r="S625" s="43">
        <v>0.05</v>
      </c>
      <c r="T625" s="43">
        <v>2541</v>
      </c>
      <c r="U625" s="43"/>
      <c r="V625" s="68">
        <v>4</v>
      </c>
      <c r="W625" s="43">
        <v>2453</v>
      </c>
      <c r="X625" s="43"/>
      <c r="Y625" s="43">
        <v>21</v>
      </c>
      <c r="Z625" s="43"/>
      <c r="AA625" s="43"/>
      <c r="AB625" s="43"/>
      <c r="AC625" s="43">
        <v>1.31</v>
      </c>
      <c r="AD625" s="43"/>
      <c r="AE625" s="43">
        <v>0.13</v>
      </c>
      <c r="AF625" s="43">
        <v>88</v>
      </c>
      <c r="AG625" s="43"/>
      <c r="AH625" s="43">
        <v>9</v>
      </c>
      <c r="AI625" s="43">
        <v>2322</v>
      </c>
      <c r="AJ625" s="43"/>
      <c r="AK625" s="43">
        <v>24</v>
      </c>
      <c r="AL625" s="43"/>
      <c r="AM625" s="43"/>
      <c r="AN625" s="43"/>
      <c r="AO625" s="43"/>
      <c r="AP625" s="43"/>
      <c r="AQ625" s="43"/>
      <c r="AR625" s="43"/>
      <c r="AS625" s="43"/>
      <c r="AT625" s="43">
        <v>11.1</v>
      </c>
      <c r="AU625" s="43"/>
      <c r="AV625" s="43">
        <v>0.2</v>
      </c>
      <c r="AW625" s="43">
        <v>37.9</v>
      </c>
      <c r="AX625" s="43">
        <v>0.16</v>
      </c>
      <c r="AY625" s="43"/>
      <c r="AZ625" s="43"/>
      <c r="BA625" s="43">
        <v>7.8413063104851272E-2</v>
      </c>
      <c r="BB625" s="43"/>
      <c r="BC625" s="43">
        <v>8.7438969911003528E-2</v>
      </c>
      <c r="BD625" s="43" t="s">
        <v>14023</v>
      </c>
      <c r="BE625" s="43"/>
    </row>
    <row r="626" spans="1:57" x14ac:dyDescent="0.2">
      <c r="A626" s="119"/>
      <c r="B626" s="43">
        <v>1</v>
      </c>
      <c r="C626" s="43" t="s">
        <v>200</v>
      </c>
      <c r="D626" s="119"/>
      <c r="E626" s="43"/>
      <c r="F626" s="43"/>
      <c r="G626" s="43" t="s">
        <v>12783</v>
      </c>
      <c r="H626" s="43"/>
      <c r="I626" s="43"/>
      <c r="J626" s="43"/>
      <c r="K626" s="43">
        <v>1030</v>
      </c>
      <c r="L626" s="43"/>
      <c r="M626" s="43">
        <v>140</v>
      </c>
      <c r="N626" s="43"/>
      <c r="O626" s="43"/>
      <c r="P626" s="43"/>
      <c r="Q626" s="43">
        <v>7.73</v>
      </c>
      <c r="R626" s="43"/>
      <c r="S626" s="43">
        <v>0.05</v>
      </c>
      <c r="T626" s="43">
        <v>2541</v>
      </c>
      <c r="U626" s="43"/>
      <c r="V626" s="68">
        <v>4</v>
      </c>
      <c r="W626" s="43">
        <v>2453</v>
      </c>
      <c r="X626" s="43"/>
      <c r="Y626" s="43">
        <v>21</v>
      </c>
      <c r="Z626" s="43"/>
      <c r="AA626" s="43"/>
      <c r="AB626" s="43"/>
      <c r="AC626" s="43">
        <v>1.31</v>
      </c>
      <c r="AD626" s="43"/>
      <c r="AE626" s="43">
        <v>0.13</v>
      </c>
      <c r="AF626" s="43">
        <v>88</v>
      </c>
      <c r="AG626" s="43"/>
      <c r="AH626" s="43">
        <v>9</v>
      </c>
      <c r="AI626" s="43">
        <v>2322</v>
      </c>
      <c r="AJ626" s="43"/>
      <c r="AK626" s="43">
        <v>24</v>
      </c>
      <c r="AL626" s="43"/>
      <c r="AM626" s="43"/>
      <c r="AN626" s="43"/>
      <c r="AO626" s="43"/>
      <c r="AP626" s="43"/>
      <c r="AQ626" s="43"/>
      <c r="AR626" s="43"/>
      <c r="AS626" s="43"/>
      <c r="AT626" s="43">
        <v>11.1</v>
      </c>
      <c r="AU626" s="43"/>
      <c r="AV626" s="43">
        <v>0.2</v>
      </c>
      <c r="AW626" s="43">
        <v>37.9</v>
      </c>
      <c r="AX626" s="43">
        <v>0.16</v>
      </c>
      <c r="AY626" s="43"/>
      <c r="AZ626" s="64"/>
      <c r="BA626" s="43">
        <v>-6.3767275583829816E-2</v>
      </c>
      <c r="BB626" s="43"/>
      <c r="BC626" s="43">
        <v>8.3269260024927301E-3</v>
      </c>
      <c r="BD626" s="43" t="s">
        <v>14023</v>
      </c>
      <c r="BE626" s="43"/>
    </row>
    <row r="627" spans="1:57" x14ac:dyDescent="0.2">
      <c r="A627" s="119"/>
      <c r="B627" s="43">
        <v>1</v>
      </c>
      <c r="C627" s="43" t="s">
        <v>200</v>
      </c>
      <c r="D627" s="119"/>
      <c r="E627" s="43"/>
      <c r="F627" s="43"/>
      <c r="G627" s="43" t="s">
        <v>12783</v>
      </c>
      <c r="H627" s="43"/>
      <c r="I627" s="43"/>
      <c r="J627" s="43"/>
      <c r="K627" s="43">
        <v>1030</v>
      </c>
      <c r="L627" s="43"/>
      <c r="M627" s="43">
        <v>140</v>
      </c>
      <c r="N627" s="43"/>
      <c r="O627" s="43"/>
      <c r="P627" s="43"/>
      <c r="Q627" s="43">
        <v>7.73</v>
      </c>
      <c r="R627" s="43"/>
      <c r="S627" s="43">
        <v>0.05</v>
      </c>
      <c r="T627" s="43">
        <v>2541</v>
      </c>
      <c r="U627" s="43"/>
      <c r="V627" s="68">
        <v>4</v>
      </c>
      <c r="W627" s="43">
        <v>2453</v>
      </c>
      <c r="X627" s="43"/>
      <c r="Y627" s="43">
        <v>21</v>
      </c>
      <c r="Z627" s="43"/>
      <c r="AA627" s="43"/>
      <c r="AB627" s="43"/>
      <c r="AC627" s="43">
        <v>1.31</v>
      </c>
      <c r="AD627" s="43"/>
      <c r="AE627" s="43">
        <v>0.13</v>
      </c>
      <c r="AF627" s="43">
        <v>88</v>
      </c>
      <c r="AG627" s="43"/>
      <c r="AH627" s="43">
        <v>9</v>
      </c>
      <c r="AI627" s="43">
        <v>2322</v>
      </c>
      <c r="AJ627" s="43"/>
      <c r="AK627" s="43">
        <v>24</v>
      </c>
      <c r="AL627" s="43"/>
      <c r="AM627" s="43"/>
      <c r="AN627" s="43"/>
      <c r="AO627" s="43"/>
      <c r="AP627" s="43"/>
      <c r="AQ627" s="43"/>
      <c r="AR627" s="43"/>
      <c r="AS627" s="43"/>
      <c r="AT627" s="43">
        <v>11.1</v>
      </c>
      <c r="AU627" s="43"/>
      <c r="AV627" s="43">
        <v>0.2</v>
      </c>
      <c r="AW627" s="43">
        <v>37.9</v>
      </c>
      <c r="AX627" s="43">
        <v>0.16</v>
      </c>
      <c r="AY627" s="43"/>
      <c r="AZ627" s="43"/>
      <c r="BA627" s="43">
        <v>0.58439095830990906</v>
      </c>
      <c r="BB627" s="43"/>
      <c r="BC627" s="43">
        <v>5.2228294569439247E-2</v>
      </c>
      <c r="BD627" s="43" t="s">
        <v>14023</v>
      </c>
      <c r="BE627" s="43"/>
    </row>
    <row r="628" spans="1:57" x14ac:dyDescent="0.2">
      <c r="A628" s="119"/>
      <c r="B628" s="43">
        <v>1</v>
      </c>
      <c r="C628" s="43" t="s">
        <v>200</v>
      </c>
      <c r="D628" s="119"/>
      <c r="E628" s="43"/>
      <c r="F628" s="43"/>
      <c r="G628" s="43" t="s">
        <v>12783</v>
      </c>
      <c r="H628" s="43"/>
      <c r="I628" s="43"/>
      <c r="J628" s="43"/>
      <c r="K628" s="43">
        <v>1030</v>
      </c>
      <c r="L628" s="43"/>
      <c r="M628" s="43">
        <v>140</v>
      </c>
      <c r="N628" s="43"/>
      <c r="O628" s="43"/>
      <c r="P628" s="43"/>
      <c r="Q628" s="43">
        <v>7.73</v>
      </c>
      <c r="R628" s="43"/>
      <c r="S628" s="43">
        <v>0.05</v>
      </c>
      <c r="T628" s="43">
        <v>2541</v>
      </c>
      <c r="U628" s="43"/>
      <c r="V628" s="68">
        <v>4</v>
      </c>
      <c r="W628" s="43">
        <v>2453</v>
      </c>
      <c r="X628" s="43"/>
      <c r="Y628" s="43">
        <v>21</v>
      </c>
      <c r="Z628" s="43"/>
      <c r="AA628" s="43"/>
      <c r="AB628" s="43"/>
      <c r="AC628" s="43">
        <v>1.31</v>
      </c>
      <c r="AD628" s="43"/>
      <c r="AE628" s="43">
        <v>0.13</v>
      </c>
      <c r="AF628" s="43">
        <v>88</v>
      </c>
      <c r="AG628" s="43"/>
      <c r="AH628" s="43">
        <v>9</v>
      </c>
      <c r="AI628" s="43">
        <v>2322</v>
      </c>
      <c r="AJ628" s="43"/>
      <c r="AK628" s="43">
        <v>24</v>
      </c>
      <c r="AL628" s="43"/>
      <c r="AM628" s="43"/>
      <c r="AN628" s="43"/>
      <c r="AO628" s="43"/>
      <c r="AP628" s="43"/>
      <c r="AQ628" s="43"/>
      <c r="AR628" s="43"/>
      <c r="AS628" s="43"/>
      <c r="AT628" s="43">
        <v>11.1</v>
      </c>
      <c r="AU628" s="43"/>
      <c r="AV628" s="43">
        <v>0.2</v>
      </c>
      <c r="AW628" s="43">
        <v>37.9</v>
      </c>
      <c r="AX628" s="43">
        <v>0.16</v>
      </c>
      <c r="AY628" s="43"/>
      <c r="AZ628" s="43"/>
      <c r="BA628" s="43">
        <v>1.4327793723237453E-2</v>
      </c>
      <c r="BB628" s="43"/>
      <c r="BC628" s="43">
        <v>1.6872695107776843E-2</v>
      </c>
      <c r="BD628" s="43" t="s">
        <v>14023</v>
      </c>
      <c r="BE628" s="43"/>
    </row>
    <row r="629" spans="1:57" x14ac:dyDescent="0.2">
      <c r="A629" s="119"/>
      <c r="B629" s="43">
        <v>1</v>
      </c>
      <c r="C629" s="43" t="s">
        <v>200</v>
      </c>
      <c r="D629" s="119"/>
      <c r="E629" s="43"/>
      <c r="F629" s="43"/>
      <c r="G629" s="43" t="s">
        <v>12783</v>
      </c>
      <c r="H629" s="43"/>
      <c r="I629" s="43"/>
      <c r="J629" s="43"/>
      <c r="K629" s="43">
        <v>1030</v>
      </c>
      <c r="L629" s="43"/>
      <c r="M629" s="43">
        <v>140</v>
      </c>
      <c r="N629" s="43"/>
      <c r="O629" s="43"/>
      <c r="P629" s="43"/>
      <c r="Q629" s="43">
        <v>7.73</v>
      </c>
      <c r="R629" s="43"/>
      <c r="S629" s="43">
        <v>0.05</v>
      </c>
      <c r="T629" s="43">
        <v>2541</v>
      </c>
      <c r="U629" s="43"/>
      <c r="V629" s="68">
        <v>4</v>
      </c>
      <c r="W629" s="43">
        <v>2453</v>
      </c>
      <c r="X629" s="43"/>
      <c r="Y629" s="43">
        <v>21</v>
      </c>
      <c r="Z629" s="43"/>
      <c r="AA629" s="43"/>
      <c r="AB629" s="43"/>
      <c r="AC629" s="43">
        <v>1.31</v>
      </c>
      <c r="AD629" s="43"/>
      <c r="AE629" s="43">
        <v>0.13</v>
      </c>
      <c r="AF629" s="43">
        <v>88</v>
      </c>
      <c r="AG629" s="43"/>
      <c r="AH629" s="43">
        <v>9</v>
      </c>
      <c r="AI629" s="43">
        <v>2322</v>
      </c>
      <c r="AJ629" s="43"/>
      <c r="AK629" s="43">
        <v>24</v>
      </c>
      <c r="AL629" s="43"/>
      <c r="AM629" s="43"/>
      <c r="AN629" s="43"/>
      <c r="AO629" s="43"/>
      <c r="AP629" s="43"/>
      <c r="AQ629" s="43"/>
      <c r="AR629" s="43"/>
      <c r="AS629" s="43"/>
      <c r="AT629" s="43">
        <v>11.1</v>
      </c>
      <c r="AU629" s="43"/>
      <c r="AV629" s="43">
        <v>0.2</v>
      </c>
      <c r="AW629" s="43">
        <v>37.9</v>
      </c>
      <c r="AX629" s="43">
        <v>0.16</v>
      </c>
      <c r="AY629" s="43"/>
      <c r="AZ629" s="64"/>
      <c r="BA629" s="43">
        <v>3.2005869009730216E-2</v>
      </c>
      <c r="BB629" s="43"/>
      <c r="BC629" s="43">
        <v>7.8817629202469416E-3</v>
      </c>
      <c r="BD629" s="43" t="s">
        <v>14023</v>
      </c>
      <c r="BE629" s="43"/>
    </row>
    <row r="630" spans="1:57" x14ac:dyDescent="0.2">
      <c r="A630" s="119"/>
      <c r="B630" s="43">
        <v>1</v>
      </c>
      <c r="C630" s="43" t="s">
        <v>200</v>
      </c>
      <c r="D630" s="119"/>
      <c r="E630" s="43"/>
      <c r="F630" s="43"/>
      <c r="G630" s="43" t="s">
        <v>12783</v>
      </c>
      <c r="H630" s="43"/>
      <c r="I630" s="43"/>
      <c r="J630" s="43"/>
      <c r="K630" s="43">
        <v>1030</v>
      </c>
      <c r="L630" s="43"/>
      <c r="M630" s="43">
        <v>140</v>
      </c>
      <c r="N630" s="43"/>
      <c r="O630" s="43"/>
      <c r="P630" s="43"/>
      <c r="Q630" s="43">
        <v>7.73</v>
      </c>
      <c r="R630" s="43"/>
      <c r="S630" s="43">
        <v>0.05</v>
      </c>
      <c r="T630" s="43">
        <v>2541</v>
      </c>
      <c r="U630" s="43"/>
      <c r="V630" s="68">
        <v>4</v>
      </c>
      <c r="W630" s="43">
        <v>2453</v>
      </c>
      <c r="X630" s="43"/>
      <c r="Y630" s="43">
        <v>21</v>
      </c>
      <c r="Z630" s="43"/>
      <c r="AA630" s="43"/>
      <c r="AB630" s="43"/>
      <c r="AC630" s="43">
        <v>1.31</v>
      </c>
      <c r="AD630" s="43"/>
      <c r="AE630" s="43">
        <v>0.13</v>
      </c>
      <c r="AF630" s="43">
        <v>88</v>
      </c>
      <c r="AG630" s="43"/>
      <c r="AH630" s="43">
        <v>9</v>
      </c>
      <c r="AI630" s="43">
        <v>2322</v>
      </c>
      <c r="AJ630" s="43"/>
      <c r="AK630" s="43">
        <v>24</v>
      </c>
      <c r="AL630" s="43"/>
      <c r="AM630" s="43"/>
      <c r="AN630" s="43"/>
      <c r="AO630" s="43"/>
      <c r="AP630" s="43"/>
      <c r="AQ630" s="43"/>
      <c r="AR630" s="43"/>
      <c r="AS630" s="43"/>
      <c r="AT630" s="43">
        <v>11.1</v>
      </c>
      <c r="AU630" s="43"/>
      <c r="AV630" s="43">
        <v>0.2</v>
      </c>
      <c r="AW630" s="43">
        <v>37.9</v>
      </c>
      <c r="AX630" s="43">
        <v>0.16</v>
      </c>
      <c r="AY630" s="43"/>
      <c r="AZ630" s="43"/>
      <c r="BA630" s="43">
        <v>-7.8813525023633032E-3</v>
      </c>
      <c r="BB630" s="43"/>
      <c r="BC630" s="43">
        <v>4.3071830635882042E-3</v>
      </c>
      <c r="BD630" s="43" t="s">
        <v>14023</v>
      </c>
      <c r="BE630" s="43"/>
    </row>
    <row r="631" spans="1:57" x14ac:dyDescent="0.2">
      <c r="A631" s="119"/>
      <c r="B631" s="43">
        <v>1</v>
      </c>
      <c r="C631" s="43" t="s">
        <v>200</v>
      </c>
      <c r="D631" s="119"/>
      <c r="E631" s="43"/>
      <c r="F631" s="43"/>
      <c r="G631" s="43" t="s">
        <v>12783</v>
      </c>
      <c r="H631" s="43"/>
      <c r="I631" s="43"/>
      <c r="J631" s="43"/>
      <c r="K631" s="43">
        <v>1030</v>
      </c>
      <c r="L631" s="43"/>
      <c r="M631" s="43">
        <v>140</v>
      </c>
      <c r="N631" s="43"/>
      <c r="O631" s="43"/>
      <c r="P631" s="43"/>
      <c r="Q631" s="43">
        <v>7.73</v>
      </c>
      <c r="R631" s="43"/>
      <c r="S631" s="43">
        <v>0.05</v>
      </c>
      <c r="T631" s="43">
        <v>2541</v>
      </c>
      <c r="U631" s="43"/>
      <c r="V631" s="68">
        <v>4</v>
      </c>
      <c r="W631" s="43">
        <v>2453</v>
      </c>
      <c r="X631" s="43"/>
      <c r="Y631" s="43">
        <v>21</v>
      </c>
      <c r="Z631" s="43"/>
      <c r="AA631" s="43"/>
      <c r="AB631" s="43"/>
      <c r="AC631" s="43">
        <v>1.31</v>
      </c>
      <c r="AD631" s="43"/>
      <c r="AE631" s="43">
        <v>0.13</v>
      </c>
      <c r="AF631" s="43">
        <v>88</v>
      </c>
      <c r="AG631" s="43"/>
      <c r="AH631" s="43">
        <v>9</v>
      </c>
      <c r="AI631" s="43">
        <v>2322</v>
      </c>
      <c r="AJ631" s="43"/>
      <c r="AK631" s="43">
        <v>24</v>
      </c>
      <c r="AL631" s="43"/>
      <c r="AM631" s="43"/>
      <c r="AN631" s="43"/>
      <c r="AO631" s="43"/>
      <c r="AP631" s="43"/>
      <c r="AQ631" s="43"/>
      <c r="AR631" s="43"/>
      <c r="AS631" s="43"/>
      <c r="AT631" s="43">
        <v>11.1</v>
      </c>
      <c r="AU631" s="43"/>
      <c r="AV631" s="43">
        <v>0.2</v>
      </c>
      <c r="AW631" s="43">
        <v>37.9</v>
      </c>
      <c r="AX631" s="43">
        <v>0.16</v>
      </c>
      <c r="AY631" s="43"/>
      <c r="AZ631" s="43"/>
      <c r="BA631" s="43">
        <v>0.37376834683441967</v>
      </c>
      <c r="BB631" s="43"/>
      <c r="BC631" s="43">
        <v>3.3262376722842837E-2</v>
      </c>
      <c r="BD631" s="43" t="s">
        <v>14023</v>
      </c>
      <c r="BE631" s="43"/>
    </row>
    <row r="632" spans="1:57" x14ac:dyDescent="0.2">
      <c r="A632" s="119"/>
      <c r="B632" s="43">
        <v>1</v>
      </c>
      <c r="C632" s="43" t="s">
        <v>200</v>
      </c>
      <c r="D632" s="119"/>
      <c r="E632" s="43"/>
      <c r="F632" s="43"/>
      <c r="G632" s="43" t="s">
        <v>12783</v>
      </c>
      <c r="H632" s="43"/>
      <c r="I632" s="43"/>
      <c r="J632" s="43"/>
      <c r="K632" s="43">
        <v>1030</v>
      </c>
      <c r="L632" s="43"/>
      <c r="M632" s="43">
        <v>140</v>
      </c>
      <c r="N632" s="43"/>
      <c r="O632" s="43"/>
      <c r="P632" s="43"/>
      <c r="Q632" s="43">
        <v>7.73</v>
      </c>
      <c r="R632" s="43"/>
      <c r="S632" s="43">
        <v>0.05</v>
      </c>
      <c r="T632" s="43">
        <v>2541</v>
      </c>
      <c r="U632" s="43"/>
      <c r="V632" s="68">
        <v>4</v>
      </c>
      <c r="W632" s="43">
        <v>2453</v>
      </c>
      <c r="X632" s="43"/>
      <c r="Y632" s="43">
        <v>21</v>
      </c>
      <c r="Z632" s="43"/>
      <c r="AA632" s="43"/>
      <c r="AB632" s="43"/>
      <c r="AC632" s="43">
        <v>1.31</v>
      </c>
      <c r="AD632" s="43"/>
      <c r="AE632" s="43">
        <v>0.13</v>
      </c>
      <c r="AF632" s="43">
        <v>88</v>
      </c>
      <c r="AG632" s="43"/>
      <c r="AH632" s="43">
        <v>9</v>
      </c>
      <c r="AI632" s="43">
        <v>2322</v>
      </c>
      <c r="AJ632" s="43"/>
      <c r="AK632" s="43">
        <v>24</v>
      </c>
      <c r="AL632" s="43"/>
      <c r="AM632" s="43"/>
      <c r="AN632" s="43"/>
      <c r="AO632" s="43"/>
      <c r="AP632" s="43"/>
      <c r="AQ632" s="43"/>
      <c r="AR632" s="43"/>
      <c r="AS632" s="43"/>
      <c r="AT632" s="43">
        <v>11.1</v>
      </c>
      <c r="AU632" s="43"/>
      <c r="AV632" s="43">
        <v>0.2</v>
      </c>
      <c r="AW632" s="43">
        <v>37.9</v>
      </c>
      <c r="AX632" s="43">
        <v>0.16</v>
      </c>
      <c r="AY632" s="43"/>
      <c r="AZ632" s="43"/>
      <c r="BA632" s="43">
        <v>0.10236381811323182</v>
      </c>
      <c r="BB632" s="43"/>
      <c r="BC632" s="43">
        <v>3.1033694889050157E-2</v>
      </c>
      <c r="BD632" s="43" t="s">
        <v>14023</v>
      </c>
      <c r="BE632" s="43"/>
    </row>
    <row r="633" spans="1:57" x14ac:dyDescent="0.2">
      <c r="A633" s="119"/>
      <c r="B633" s="43">
        <v>1</v>
      </c>
      <c r="C633" s="43" t="s">
        <v>200</v>
      </c>
      <c r="D633" s="119"/>
      <c r="E633" s="43"/>
      <c r="F633" s="43"/>
      <c r="G633" s="43" t="s">
        <v>12783</v>
      </c>
      <c r="H633" s="43"/>
      <c r="I633" s="43"/>
      <c r="J633" s="43"/>
      <c r="K633" s="43">
        <v>1030</v>
      </c>
      <c r="L633" s="43"/>
      <c r="M633" s="43">
        <v>140</v>
      </c>
      <c r="N633" s="43"/>
      <c r="O633" s="43"/>
      <c r="P633" s="43"/>
      <c r="Q633" s="43">
        <v>7.73</v>
      </c>
      <c r="R633" s="43"/>
      <c r="S633" s="43">
        <v>0.05</v>
      </c>
      <c r="T633" s="43">
        <v>2541</v>
      </c>
      <c r="U633" s="43"/>
      <c r="V633" s="68">
        <v>4</v>
      </c>
      <c r="W633" s="43">
        <v>2453</v>
      </c>
      <c r="X633" s="43"/>
      <c r="Y633" s="43">
        <v>21</v>
      </c>
      <c r="Z633" s="43"/>
      <c r="AA633" s="43"/>
      <c r="AB633" s="43"/>
      <c r="AC633" s="43">
        <v>1.31</v>
      </c>
      <c r="AD633" s="43"/>
      <c r="AE633" s="43">
        <v>0.13</v>
      </c>
      <c r="AF633" s="43">
        <v>88</v>
      </c>
      <c r="AG633" s="43"/>
      <c r="AH633" s="43">
        <v>9</v>
      </c>
      <c r="AI633" s="43">
        <v>2322</v>
      </c>
      <c r="AJ633" s="43"/>
      <c r="AK633" s="43">
        <v>24</v>
      </c>
      <c r="AL633" s="43"/>
      <c r="AM633" s="43"/>
      <c r="AN633" s="43"/>
      <c r="AO633" s="43"/>
      <c r="AP633" s="43"/>
      <c r="AQ633" s="43"/>
      <c r="AR633" s="43"/>
      <c r="AS633" s="43"/>
      <c r="AT633" s="43">
        <v>11.1</v>
      </c>
      <c r="AU633" s="43"/>
      <c r="AV633" s="43">
        <v>0.2</v>
      </c>
      <c r="AW633" s="43">
        <v>37.9</v>
      </c>
      <c r="AX633" s="43">
        <v>0.16</v>
      </c>
      <c r="AY633" s="43"/>
      <c r="AZ633" s="43"/>
      <c r="BA633" s="43">
        <v>0.41099521757115687</v>
      </c>
      <c r="BB633" s="43"/>
      <c r="BC633" s="43">
        <v>0.1304304517917613</v>
      </c>
      <c r="BD633" s="43" t="s">
        <v>14023</v>
      </c>
      <c r="BE633" s="43"/>
    </row>
    <row r="634" spans="1:57" x14ac:dyDescent="0.2">
      <c r="A634" s="119"/>
      <c r="B634" s="43">
        <v>1</v>
      </c>
      <c r="C634" s="43" t="s">
        <v>200</v>
      </c>
      <c r="D634" s="119"/>
      <c r="E634" s="43"/>
      <c r="F634" s="43"/>
      <c r="G634" s="43" t="s">
        <v>12783</v>
      </c>
      <c r="H634" s="43"/>
      <c r="I634" s="43"/>
      <c r="J634" s="43"/>
      <c r="K634" s="43">
        <v>1030</v>
      </c>
      <c r="L634" s="43"/>
      <c r="M634" s="43">
        <v>140</v>
      </c>
      <c r="N634" s="43"/>
      <c r="O634" s="43"/>
      <c r="P634" s="43"/>
      <c r="Q634" s="43">
        <v>7.73</v>
      </c>
      <c r="R634" s="43"/>
      <c r="S634" s="43">
        <v>0.05</v>
      </c>
      <c r="T634" s="43">
        <v>2541</v>
      </c>
      <c r="U634" s="43"/>
      <c r="V634" s="68">
        <v>4</v>
      </c>
      <c r="W634" s="43">
        <v>2453</v>
      </c>
      <c r="X634" s="43"/>
      <c r="Y634" s="43">
        <v>21</v>
      </c>
      <c r="Z634" s="43"/>
      <c r="AA634" s="43"/>
      <c r="AB634" s="43"/>
      <c r="AC634" s="43">
        <v>1.31</v>
      </c>
      <c r="AD634" s="43"/>
      <c r="AE634" s="43">
        <v>0.13</v>
      </c>
      <c r="AF634" s="43">
        <v>88</v>
      </c>
      <c r="AG634" s="43"/>
      <c r="AH634" s="43">
        <v>9</v>
      </c>
      <c r="AI634" s="43">
        <v>2322</v>
      </c>
      <c r="AJ634" s="43"/>
      <c r="AK634" s="43">
        <v>24</v>
      </c>
      <c r="AL634" s="43"/>
      <c r="AM634" s="43"/>
      <c r="AN634" s="43"/>
      <c r="AO634" s="43"/>
      <c r="AP634" s="43"/>
      <c r="AQ634" s="43"/>
      <c r="AR634" s="43"/>
      <c r="AS634" s="43"/>
      <c r="AT634" s="43">
        <v>11.1</v>
      </c>
      <c r="AU634" s="43"/>
      <c r="AV634" s="43">
        <v>0.2</v>
      </c>
      <c r="AW634" s="43">
        <v>37.9</v>
      </c>
      <c r="AX634" s="43">
        <v>0.16</v>
      </c>
      <c r="AY634" s="43"/>
      <c r="AZ634" s="43"/>
      <c r="BA634" s="43">
        <v>2.9917906672158396E-2</v>
      </c>
      <c r="BB634" s="43"/>
      <c r="BC634" s="43">
        <v>7.6668966785110558E-3</v>
      </c>
      <c r="BD634" s="43" t="s">
        <v>14023</v>
      </c>
      <c r="BE634" s="43"/>
    </row>
    <row r="635" spans="1:57" x14ac:dyDescent="0.2">
      <c r="A635" s="119"/>
      <c r="B635" s="43">
        <v>1</v>
      </c>
      <c r="C635" s="43" t="s">
        <v>200</v>
      </c>
      <c r="D635" s="119"/>
      <c r="E635" s="43"/>
      <c r="F635" s="43"/>
      <c r="G635" s="43" t="s">
        <v>12783</v>
      </c>
      <c r="H635" s="43"/>
      <c r="I635" s="43"/>
      <c r="J635" s="43"/>
      <c r="K635" s="43">
        <v>1030</v>
      </c>
      <c r="L635" s="43"/>
      <c r="M635" s="43">
        <v>140</v>
      </c>
      <c r="N635" s="43"/>
      <c r="O635" s="43"/>
      <c r="P635" s="43"/>
      <c r="Q635" s="43">
        <v>7.73</v>
      </c>
      <c r="R635" s="43"/>
      <c r="S635" s="43">
        <v>0.05</v>
      </c>
      <c r="T635" s="43">
        <v>2541</v>
      </c>
      <c r="U635" s="43"/>
      <c r="V635" s="68">
        <v>4</v>
      </c>
      <c r="W635" s="43">
        <v>2453</v>
      </c>
      <c r="X635" s="43"/>
      <c r="Y635" s="43">
        <v>21</v>
      </c>
      <c r="Z635" s="43"/>
      <c r="AA635" s="43"/>
      <c r="AB635" s="43"/>
      <c r="AC635" s="43">
        <v>1.31</v>
      </c>
      <c r="AD635" s="43"/>
      <c r="AE635" s="43">
        <v>0.13</v>
      </c>
      <c r="AF635" s="43">
        <v>88</v>
      </c>
      <c r="AG635" s="43"/>
      <c r="AH635" s="43">
        <v>9</v>
      </c>
      <c r="AI635" s="43">
        <v>2322</v>
      </c>
      <c r="AJ635" s="43"/>
      <c r="AK635" s="43">
        <v>24</v>
      </c>
      <c r="AL635" s="43"/>
      <c r="AM635" s="43"/>
      <c r="AN635" s="43"/>
      <c r="AO635" s="43"/>
      <c r="AP635" s="43"/>
      <c r="AQ635" s="43"/>
      <c r="AR635" s="43"/>
      <c r="AS635" s="43"/>
      <c r="AT635" s="43">
        <v>11.1</v>
      </c>
      <c r="AU635" s="43"/>
      <c r="AV635" s="43">
        <v>0.2</v>
      </c>
      <c r="AW635" s="43">
        <v>37.9</v>
      </c>
      <c r="AX635" s="43">
        <v>0.16</v>
      </c>
      <c r="AY635" s="43"/>
      <c r="AZ635" s="43"/>
      <c r="BA635" s="43">
        <v>0.29381830337956355</v>
      </c>
      <c r="BB635" s="43"/>
      <c r="BC635" s="43">
        <v>0.13597312296046099</v>
      </c>
      <c r="BD635" s="43" t="s">
        <v>14023</v>
      </c>
      <c r="BE635" s="43"/>
    </row>
    <row r="636" spans="1:57" x14ac:dyDescent="0.2">
      <c r="A636" s="119"/>
      <c r="B636" s="43">
        <v>1</v>
      </c>
      <c r="C636" s="43" t="s">
        <v>200</v>
      </c>
      <c r="D636" s="119"/>
      <c r="E636" s="43"/>
      <c r="F636" s="43"/>
      <c r="G636" s="43" t="s">
        <v>12783</v>
      </c>
      <c r="H636" s="43"/>
      <c r="I636" s="43"/>
      <c r="J636" s="43"/>
      <c r="K636" s="43">
        <v>1030</v>
      </c>
      <c r="L636" s="43"/>
      <c r="M636" s="43">
        <v>140</v>
      </c>
      <c r="N636" s="43"/>
      <c r="O636" s="43"/>
      <c r="P636" s="43"/>
      <c r="Q636" s="43">
        <v>7.73</v>
      </c>
      <c r="R636" s="43"/>
      <c r="S636" s="43">
        <v>0.05</v>
      </c>
      <c r="T636" s="43">
        <v>2541</v>
      </c>
      <c r="U636" s="43"/>
      <c r="V636" s="68">
        <v>4</v>
      </c>
      <c r="W636" s="43">
        <v>2453</v>
      </c>
      <c r="X636" s="43"/>
      <c r="Y636" s="43">
        <v>21</v>
      </c>
      <c r="Z636" s="43"/>
      <c r="AA636" s="43"/>
      <c r="AB636" s="43"/>
      <c r="AC636" s="43">
        <v>1.31</v>
      </c>
      <c r="AD636" s="43"/>
      <c r="AE636" s="43">
        <v>0.13</v>
      </c>
      <c r="AF636" s="43">
        <v>88</v>
      </c>
      <c r="AG636" s="43"/>
      <c r="AH636" s="43">
        <v>9</v>
      </c>
      <c r="AI636" s="43">
        <v>2322</v>
      </c>
      <c r="AJ636" s="43"/>
      <c r="AK636" s="43">
        <v>24</v>
      </c>
      <c r="AL636" s="43"/>
      <c r="AM636" s="43"/>
      <c r="AN636" s="43"/>
      <c r="AO636" s="43"/>
      <c r="AP636" s="43"/>
      <c r="AQ636" s="43"/>
      <c r="AR636" s="43"/>
      <c r="AS636" s="43"/>
      <c r="AT636" s="43">
        <v>11.1</v>
      </c>
      <c r="AU636" s="43"/>
      <c r="AV636" s="43">
        <v>0.2</v>
      </c>
      <c r="AW636" s="43">
        <v>37.9</v>
      </c>
      <c r="AX636" s="43">
        <v>0.16</v>
      </c>
      <c r="AY636" s="43"/>
      <c r="AZ636" s="43"/>
      <c r="BA636" s="43">
        <v>2.3761566913501359E-2</v>
      </c>
      <c r="BB636" s="43"/>
      <c r="BC636" s="43">
        <v>1.0555785174041861E-2</v>
      </c>
      <c r="BD636" s="43" t="s">
        <v>14023</v>
      </c>
      <c r="BE636" s="43"/>
    </row>
    <row r="637" spans="1:57" x14ac:dyDescent="0.2">
      <c r="A637" s="119"/>
      <c r="B637" s="43">
        <v>1</v>
      </c>
      <c r="C637" s="43" t="s">
        <v>200</v>
      </c>
      <c r="D637" s="119"/>
      <c r="E637" s="43"/>
      <c r="F637" s="43"/>
      <c r="G637" s="43" t="s">
        <v>12783</v>
      </c>
      <c r="H637" s="43"/>
      <c r="I637" s="43"/>
      <c r="J637" s="43"/>
      <c r="K637" s="43">
        <v>1030</v>
      </c>
      <c r="L637" s="43"/>
      <c r="M637" s="43">
        <v>140</v>
      </c>
      <c r="N637" s="43"/>
      <c r="O637" s="43"/>
      <c r="P637" s="43"/>
      <c r="Q637" s="43">
        <v>7.73</v>
      </c>
      <c r="R637" s="43"/>
      <c r="S637" s="43">
        <v>0.05</v>
      </c>
      <c r="T637" s="43">
        <v>2541</v>
      </c>
      <c r="U637" s="43"/>
      <c r="V637" s="68">
        <v>4</v>
      </c>
      <c r="W637" s="43">
        <v>2453</v>
      </c>
      <c r="X637" s="43"/>
      <c r="Y637" s="43">
        <v>21</v>
      </c>
      <c r="Z637" s="43"/>
      <c r="AA637" s="43"/>
      <c r="AB637" s="43"/>
      <c r="AC637" s="43">
        <v>1.31</v>
      </c>
      <c r="AD637" s="43"/>
      <c r="AE637" s="43">
        <v>0.13</v>
      </c>
      <c r="AF637" s="43">
        <v>88</v>
      </c>
      <c r="AG637" s="43"/>
      <c r="AH637" s="43">
        <v>9</v>
      </c>
      <c r="AI637" s="43">
        <v>2322</v>
      </c>
      <c r="AJ637" s="43"/>
      <c r="AK637" s="43">
        <v>24</v>
      </c>
      <c r="AL637" s="43"/>
      <c r="AM637" s="43"/>
      <c r="AN637" s="43"/>
      <c r="AO637" s="43"/>
      <c r="AP637" s="43"/>
      <c r="AQ637" s="43"/>
      <c r="AR637" s="43"/>
      <c r="AS637" s="43"/>
      <c r="AT637" s="43">
        <v>11.1</v>
      </c>
      <c r="AU637" s="43"/>
      <c r="AV637" s="43">
        <v>0.2</v>
      </c>
      <c r="AW637" s="43">
        <v>37.9</v>
      </c>
      <c r="AX637" s="43">
        <v>0.16</v>
      </c>
      <c r="AY637" s="43"/>
      <c r="AZ637" s="43"/>
      <c r="BA637" s="43">
        <v>4.2510766090531088E-2</v>
      </c>
      <c r="BB637" s="43"/>
      <c r="BC637" s="43">
        <v>2.0580237808422313E-2</v>
      </c>
      <c r="BD637" s="43" t="s">
        <v>14023</v>
      </c>
      <c r="BE637" s="43"/>
    </row>
    <row r="638" spans="1:57" x14ac:dyDescent="0.2">
      <c r="A638" s="119"/>
      <c r="B638" s="43">
        <v>1</v>
      </c>
      <c r="C638" s="43" t="s">
        <v>200</v>
      </c>
      <c r="D638" s="119"/>
      <c r="E638" s="43"/>
      <c r="F638" s="43"/>
      <c r="G638" s="43" t="s">
        <v>12783</v>
      </c>
      <c r="H638" s="43"/>
      <c r="I638" s="43"/>
      <c r="J638" s="43"/>
      <c r="K638" s="43">
        <v>1030</v>
      </c>
      <c r="L638" s="43"/>
      <c r="M638" s="43">
        <v>140</v>
      </c>
      <c r="N638" s="43"/>
      <c r="O638" s="43"/>
      <c r="P638" s="43"/>
      <c r="Q638" s="43">
        <v>7.73</v>
      </c>
      <c r="R638" s="43"/>
      <c r="S638" s="43">
        <v>0.05</v>
      </c>
      <c r="T638" s="43">
        <v>2541</v>
      </c>
      <c r="U638" s="43"/>
      <c r="V638" s="68">
        <v>4</v>
      </c>
      <c r="W638" s="43">
        <v>2453</v>
      </c>
      <c r="X638" s="43"/>
      <c r="Y638" s="43">
        <v>21</v>
      </c>
      <c r="Z638" s="43"/>
      <c r="AA638" s="43"/>
      <c r="AB638" s="43"/>
      <c r="AC638" s="43">
        <v>1.31</v>
      </c>
      <c r="AD638" s="43"/>
      <c r="AE638" s="43">
        <v>0.13</v>
      </c>
      <c r="AF638" s="43">
        <v>88</v>
      </c>
      <c r="AG638" s="43"/>
      <c r="AH638" s="43">
        <v>9</v>
      </c>
      <c r="AI638" s="43">
        <v>2322</v>
      </c>
      <c r="AJ638" s="43"/>
      <c r="AK638" s="43">
        <v>24</v>
      </c>
      <c r="AL638" s="43"/>
      <c r="AM638" s="43"/>
      <c r="AN638" s="43"/>
      <c r="AO638" s="43"/>
      <c r="AP638" s="43"/>
      <c r="AQ638" s="43"/>
      <c r="AR638" s="43"/>
      <c r="AS638" s="43"/>
      <c r="AT638" s="43">
        <v>11.1</v>
      </c>
      <c r="AU638" s="43"/>
      <c r="AV638" s="43">
        <v>0.2</v>
      </c>
      <c r="AW638" s="43">
        <v>37.9</v>
      </c>
      <c r="AX638" s="43">
        <v>0.16</v>
      </c>
      <c r="AY638" s="43"/>
      <c r="AZ638" s="43"/>
      <c r="BA638" s="43">
        <v>-0.13071594661828348</v>
      </c>
      <c r="BB638" s="43"/>
      <c r="BC638" s="43">
        <v>0.24370355080448219</v>
      </c>
      <c r="BD638" s="43" t="s">
        <v>14023</v>
      </c>
      <c r="BE638" s="43"/>
    </row>
    <row r="639" spans="1:57" x14ac:dyDescent="0.2">
      <c r="A639" s="119"/>
      <c r="B639" s="43">
        <v>1</v>
      </c>
      <c r="C639" s="43" t="s">
        <v>200</v>
      </c>
      <c r="D639" s="119"/>
      <c r="E639" s="43"/>
      <c r="F639" s="43"/>
      <c r="G639" s="43" t="s">
        <v>12783</v>
      </c>
      <c r="H639" s="43"/>
      <c r="I639" s="43"/>
      <c r="J639" s="43"/>
      <c r="K639" s="43">
        <v>1030</v>
      </c>
      <c r="L639" s="43"/>
      <c r="M639" s="43">
        <v>140</v>
      </c>
      <c r="N639" s="43"/>
      <c r="O639" s="43"/>
      <c r="P639" s="43"/>
      <c r="Q639" s="43">
        <v>7.73</v>
      </c>
      <c r="R639" s="43"/>
      <c r="S639" s="43">
        <v>0.05</v>
      </c>
      <c r="T639" s="43">
        <v>2541</v>
      </c>
      <c r="U639" s="43"/>
      <c r="V639" s="68">
        <v>4</v>
      </c>
      <c r="W639" s="43">
        <v>2453</v>
      </c>
      <c r="X639" s="43"/>
      <c r="Y639" s="43">
        <v>21</v>
      </c>
      <c r="Z639" s="43"/>
      <c r="AA639" s="43"/>
      <c r="AB639" s="43"/>
      <c r="AC639" s="43">
        <v>1.31</v>
      </c>
      <c r="AD639" s="43"/>
      <c r="AE639" s="43">
        <v>0.13</v>
      </c>
      <c r="AF639" s="43">
        <v>88</v>
      </c>
      <c r="AG639" s="43"/>
      <c r="AH639" s="43">
        <v>9</v>
      </c>
      <c r="AI639" s="43">
        <v>2322</v>
      </c>
      <c r="AJ639" s="43"/>
      <c r="AK639" s="43">
        <v>24</v>
      </c>
      <c r="AL639" s="43"/>
      <c r="AM639" s="43"/>
      <c r="AN639" s="43"/>
      <c r="AO639" s="43"/>
      <c r="AP639" s="43"/>
      <c r="AQ639" s="43"/>
      <c r="AR639" s="43"/>
      <c r="AS639" s="43"/>
      <c r="AT639" s="43">
        <v>11.1</v>
      </c>
      <c r="AU639" s="43"/>
      <c r="AV639" s="43">
        <v>0.2</v>
      </c>
      <c r="AW639" s="43">
        <v>37.9</v>
      </c>
      <c r="AX639" s="43">
        <v>0.16</v>
      </c>
      <c r="AY639" s="43"/>
      <c r="AZ639" s="43"/>
      <c r="BA639" s="43">
        <v>4.2533349316539503E-3</v>
      </c>
      <c r="BB639" s="43"/>
      <c r="BC639" s="43">
        <v>2.7771528949079576E-2</v>
      </c>
      <c r="BD639" s="43" t="s">
        <v>14023</v>
      </c>
      <c r="BE639" s="43"/>
    </row>
    <row r="640" spans="1:57" x14ac:dyDescent="0.2">
      <c r="A640" s="119"/>
      <c r="B640" s="43">
        <v>1</v>
      </c>
      <c r="C640" s="43" t="s">
        <v>200</v>
      </c>
      <c r="D640" s="119"/>
      <c r="E640" s="43"/>
      <c r="F640" s="43"/>
      <c r="G640" s="43" t="s">
        <v>12783</v>
      </c>
      <c r="H640" s="43"/>
      <c r="I640" s="43"/>
      <c r="J640" s="43"/>
      <c r="K640" s="43">
        <v>1030</v>
      </c>
      <c r="L640" s="43"/>
      <c r="M640" s="43">
        <v>140</v>
      </c>
      <c r="N640" s="43"/>
      <c r="O640" s="43"/>
      <c r="P640" s="43"/>
      <c r="Q640" s="43">
        <v>7.73</v>
      </c>
      <c r="R640" s="43"/>
      <c r="S640" s="43">
        <v>0.05</v>
      </c>
      <c r="T640" s="43">
        <v>2541</v>
      </c>
      <c r="U640" s="43"/>
      <c r="V640" s="68">
        <v>4</v>
      </c>
      <c r="W640" s="43">
        <v>2453</v>
      </c>
      <c r="X640" s="43"/>
      <c r="Y640" s="43">
        <v>21</v>
      </c>
      <c r="Z640" s="43"/>
      <c r="AA640" s="43"/>
      <c r="AB640" s="43"/>
      <c r="AC640" s="43">
        <v>1.31</v>
      </c>
      <c r="AD640" s="43"/>
      <c r="AE640" s="43">
        <v>0.13</v>
      </c>
      <c r="AF640" s="43">
        <v>88</v>
      </c>
      <c r="AG640" s="43"/>
      <c r="AH640" s="43">
        <v>9</v>
      </c>
      <c r="AI640" s="43">
        <v>2322</v>
      </c>
      <c r="AJ640" s="43"/>
      <c r="AK640" s="43">
        <v>24</v>
      </c>
      <c r="AL640" s="43"/>
      <c r="AM640" s="43"/>
      <c r="AN640" s="43"/>
      <c r="AO640" s="43"/>
      <c r="AP640" s="43"/>
      <c r="AQ640" s="43"/>
      <c r="AR640" s="43"/>
      <c r="AS640" s="43"/>
      <c r="AT640" s="43">
        <v>11.1</v>
      </c>
      <c r="AU640" s="43"/>
      <c r="AV640" s="43">
        <v>0.2</v>
      </c>
      <c r="AW640" s="43">
        <v>37.9</v>
      </c>
      <c r="AX640" s="43">
        <v>0.16</v>
      </c>
      <c r="AY640" s="43"/>
      <c r="AZ640" s="64"/>
      <c r="BA640" s="43">
        <v>1.5849758093740611E-2</v>
      </c>
      <c r="BB640" s="43"/>
      <c r="BC640" s="43">
        <v>8.661508899776639E-2</v>
      </c>
      <c r="BD640" s="43" t="s">
        <v>14023</v>
      </c>
      <c r="BE640" s="43"/>
    </row>
    <row r="641" spans="1:57" x14ac:dyDescent="0.2">
      <c r="A641" s="119"/>
      <c r="B641" s="43">
        <v>1</v>
      </c>
      <c r="C641" s="43" t="s">
        <v>200</v>
      </c>
      <c r="D641" s="119"/>
      <c r="E641" s="43"/>
      <c r="F641" s="43"/>
      <c r="G641" s="43" t="s">
        <v>12783</v>
      </c>
      <c r="H641" s="43"/>
      <c r="I641" s="43"/>
      <c r="J641" s="43"/>
      <c r="K641" s="43">
        <v>1030</v>
      </c>
      <c r="L641" s="43"/>
      <c r="M641" s="43">
        <v>140</v>
      </c>
      <c r="N641" s="43"/>
      <c r="O641" s="43"/>
      <c r="P641" s="43"/>
      <c r="Q641" s="43">
        <v>7.73</v>
      </c>
      <c r="R641" s="43"/>
      <c r="S641" s="43">
        <v>0.05</v>
      </c>
      <c r="T641" s="43">
        <v>2541</v>
      </c>
      <c r="U641" s="43"/>
      <c r="V641" s="68">
        <v>4</v>
      </c>
      <c r="W641" s="43">
        <v>2453</v>
      </c>
      <c r="X641" s="43"/>
      <c r="Y641" s="43">
        <v>21</v>
      </c>
      <c r="Z641" s="43"/>
      <c r="AA641" s="43"/>
      <c r="AB641" s="43"/>
      <c r="AC641" s="43">
        <v>1.31</v>
      </c>
      <c r="AD641" s="43"/>
      <c r="AE641" s="43">
        <v>0.13</v>
      </c>
      <c r="AF641" s="43">
        <v>88</v>
      </c>
      <c r="AG641" s="43"/>
      <c r="AH641" s="43">
        <v>9</v>
      </c>
      <c r="AI641" s="43">
        <v>2322</v>
      </c>
      <c r="AJ641" s="43"/>
      <c r="AK641" s="43">
        <v>24</v>
      </c>
      <c r="AL641" s="43"/>
      <c r="AM641" s="43"/>
      <c r="AN641" s="43"/>
      <c r="AO641" s="43"/>
      <c r="AP641" s="43"/>
      <c r="AQ641" s="43"/>
      <c r="AR641" s="43"/>
      <c r="AS641" s="43"/>
      <c r="AT641" s="43">
        <v>11.1</v>
      </c>
      <c r="AU641" s="43"/>
      <c r="AV641" s="43">
        <v>0.2</v>
      </c>
      <c r="AW641" s="43">
        <v>37.9</v>
      </c>
      <c r="AX641" s="43">
        <v>0.16</v>
      </c>
      <c r="AY641" s="43"/>
      <c r="AZ641" s="43"/>
      <c r="BA641" s="43">
        <v>-5.8709341069177164E-3</v>
      </c>
      <c r="BB641" s="43"/>
      <c r="BC641" s="43">
        <v>6.0951905402114133E-3</v>
      </c>
      <c r="BD641" s="43" t="s">
        <v>14023</v>
      </c>
      <c r="BE641" s="43"/>
    </row>
    <row r="642" spans="1:57" x14ac:dyDescent="0.2">
      <c r="A642" s="119"/>
      <c r="B642" s="43">
        <v>1</v>
      </c>
      <c r="C642" s="43" t="s">
        <v>200</v>
      </c>
      <c r="D642" s="119"/>
      <c r="E642" s="43"/>
      <c r="F642" s="43"/>
      <c r="G642" s="43" t="s">
        <v>12783</v>
      </c>
      <c r="H642" s="43"/>
      <c r="I642" s="43"/>
      <c r="J642" s="43"/>
      <c r="K642" s="68">
        <v>1730</v>
      </c>
      <c r="L642" s="68"/>
      <c r="M642" s="43">
        <v>100</v>
      </c>
      <c r="N642" s="43"/>
      <c r="O642" s="43"/>
      <c r="P642" s="43"/>
      <c r="Q642" s="43">
        <v>7.5</v>
      </c>
      <c r="R642" s="43"/>
      <c r="S642" s="43">
        <v>0.02</v>
      </c>
      <c r="T642" s="43">
        <v>2539</v>
      </c>
      <c r="U642" s="43"/>
      <c r="V642" s="68">
        <v>4</v>
      </c>
      <c r="W642" s="43">
        <v>2533</v>
      </c>
      <c r="X642" s="43"/>
      <c r="Y642" s="43">
        <v>10</v>
      </c>
      <c r="Z642" s="43"/>
      <c r="AA642" s="43"/>
      <c r="AB642" s="43"/>
      <c r="AC642" s="43">
        <v>0.79</v>
      </c>
      <c r="AD642" s="43"/>
      <c r="AE642" s="43">
        <v>0.04</v>
      </c>
      <c r="AF642" s="43">
        <v>53</v>
      </c>
      <c r="AG642" s="43"/>
      <c r="AH642" s="43">
        <v>3</v>
      </c>
      <c r="AI642" s="43">
        <v>2408</v>
      </c>
      <c r="AJ642" s="43"/>
      <c r="AK642" s="43">
        <v>9</v>
      </c>
      <c r="AL642" s="43"/>
      <c r="AM642" s="43"/>
      <c r="AN642" s="43"/>
      <c r="AO642" s="43"/>
      <c r="AP642" s="43"/>
      <c r="AQ642" s="43"/>
      <c r="AR642" s="43"/>
      <c r="AS642" s="43"/>
      <c r="AT642" s="43">
        <v>11</v>
      </c>
      <c r="AU642" s="43"/>
      <c r="AV642" s="43">
        <v>0.1</v>
      </c>
      <c r="AW642" s="43">
        <v>37.9</v>
      </c>
      <c r="AX642" s="43">
        <v>0.17</v>
      </c>
      <c r="AY642" s="43"/>
      <c r="AZ642" s="43"/>
      <c r="BA642" s="43">
        <v>-0.14420845057872708</v>
      </c>
      <c r="BB642" s="43"/>
      <c r="BC642" s="43">
        <v>2.4153834715033958E-2</v>
      </c>
      <c r="BD642" s="43" t="s">
        <v>14023</v>
      </c>
      <c r="BE642" s="43"/>
    </row>
    <row r="643" spans="1:57" x14ac:dyDescent="0.2">
      <c r="A643" s="119"/>
      <c r="B643" s="43">
        <v>1</v>
      </c>
      <c r="C643" s="43" t="s">
        <v>200</v>
      </c>
      <c r="D643" s="119"/>
      <c r="E643" s="43"/>
      <c r="F643" s="43"/>
      <c r="G643" s="43" t="s">
        <v>12783</v>
      </c>
      <c r="H643" s="43"/>
      <c r="I643" s="43"/>
      <c r="J643" s="43"/>
      <c r="K643" s="68">
        <v>1730</v>
      </c>
      <c r="L643" s="68"/>
      <c r="M643" s="43">
        <v>100</v>
      </c>
      <c r="N643" s="43"/>
      <c r="O643" s="43"/>
      <c r="P643" s="43"/>
      <c r="Q643" s="43">
        <v>7.5</v>
      </c>
      <c r="R643" s="43"/>
      <c r="S643" s="43">
        <v>0.02</v>
      </c>
      <c r="T643" s="43">
        <v>2539</v>
      </c>
      <c r="U643" s="43"/>
      <c r="V643" s="68">
        <v>4</v>
      </c>
      <c r="W643" s="43">
        <v>2533</v>
      </c>
      <c r="X643" s="43"/>
      <c r="Y643" s="43">
        <v>10</v>
      </c>
      <c r="Z643" s="43"/>
      <c r="AA643" s="43"/>
      <c r="AB643" s="43"/>
      <c r="AC643" s="43">
        <v>0.79</v>
      </c>
      <c r="AD643" s="43"/>
      <c r="AE643" s="43">
        <v>0.04</v>
      </c>
      <c r="AF643" s="43">
        <v>53</v>
      </c>
      <c r="AG643" s="43"/>
      <c r="AH643" s="43">
        <v>3</v>
      </c>
      <c r="AI643" s="43">
        <v>2408</v>
      </c>
      <c r="AJ643" s="43"/>
      <c r="AK643" s="43">
        <v>9</v>
      </c>
      <c r="AL643" s="43"/>
      <c r="AM643" s="43"/>
      <c r="AN643" s="43"/>
      <c r="AO643" s="43"/>
      <c r="AP643" s="43"/>
      <c r="AQ643" s="43"/>
      <c r="AR643" s="43"/>
      <c r="AS643" s="43"/>
      <c r="AT643" s="43">
        <v>11</v>
      </c>
      <c r="AU643" s="43"/>
      <c r="AV643" s="43">
        <v>0.1</v>
      </c>
      <c r="AW643" s="43">
        <v>37.9</v>
      </c>
      <c r="AX643" s="43">
        <v>0.17</v>
      </c>
      <c r="AY643" s="43"/>
      <c r="AZ643" s="43"/>
      <c r="BA643" s="43">
        <v>-0.12411865193744791</v>
      </c>
      <c r="BB643" s="43"/>
      <c r="BC643" s="43">
        <v>4.4834826851078896E-2</v>
      </c>
      <c r="BD643" s="43" t="s">
        <v>14023</v>
      </c>
      <c r="BE643" s="43"/>
    </row>
    <row r="644" spans="1:57" x14ac:dyDescent="0.2">
      <c r="A644" s="119"/>
      <c r="B644" s="43">
        <v>1</v>
      </c>
      <c r="C644" s="43" t="s">
        <v>200</v>
      </c>
      <c r="D644" s="119"/>
      <c r="E644" s="43"/>
      <c r="F644" s="43"/>
      <c r="G644" s="43" t="s">
        <v>12783</v>
      </c>
      <c r="H644" s="43"/>
      <c r="I644" s="43"/>
      <c r="J644" s="43"/>
      <c r="K644" s="68">
        <v>1730</v>
      </c>
      <c r="L644" s="68"/>
      <c r="M644" s="43">
        <v>100</v>
      </c>
      <c r="N644" s="43"/>
      <c r="O644" s="43"/>
      <c r="P644" s="43"/>
      <c r="Q644" s="43">
        <v>7.5</v>
      </c>
      <c r="R644" s="43"/>
      <c r="S644" s="43">
        <v>0.02</v>
      </c>
      <c r="T644" s="43">
        <v>2539</v>
      </c>
      <c r="U644" s="43"/>
      <c r="V644" s="68">
        <v>4</v>
      </c>
      <c r="W644" s="43">
        <v>2533</v>
      </c>
      <c r="X644" s="43"/>
      <c r="Y644" s="43">
        <v>10</v>
      </c>
      <c r="Z644" s="43"/>
      <c r="AA644" s="43"/>
      <c r="AB644" s="43"/>
      <c r="AC644" s="43">
        <v>0.79</v>
      </c>
      <c r="AD644" s="43"/>
      <c r="AE644" s="43">
        <v>0.04</v>
      </c>
      <c r="AF644" s="43">
        <v>53</v>
      </c>
      <c r="AG644" s="43"/>
      <c r="AH644" s="43">
        <v>3</v>
      </c>
      <c r="AI644" s="43">
        <v>2408</v>
      </c>
      <c r="AJ644" s="43"/>
      <c r="AK644" s="43">
        <v>9</v>
      </c>
      <c r="AL644" s="43"/>
      <c r="AM644" s="43"/>
      <c r="AN644" s="43"/>
      <c r="AO644" s="43"/>
      <c r="AP644" s="43"/>
      <c r="AQ644" s="43"/>
      <c r="AR644" s="43"/>
      <c r="AS644" s="43"/>
      <c r="AT644" s="43">
        <v>11</v>
      </c>
      <c r="AU644" s="43"/>
      <c r="AV644" s="43">
        <v>0.1</v>
      </c>
      <c r="AW644" s="43">
        <v>37.9</v>
      </c>
      <c r="AX644" s="43">
        <v>0.17</v>
      </c>
      <c r="AY644" s="43"/>
      <c r="AZ644" s="43"/>
      <c r="BA644" s="43">
        <v>0.54386695779196781</v>
      </c>
      <c r="BB644" s="43"/>
      <c r="BC644" s="43">
        <v>6.1829475037637333E-2</v>
      </c>
      <c r="BD644" s="43" t="s">
        <v>14023</v>
      </c>
      <c r="BE644" s="43"/>
    </row>
    <row r="645" spans="1:57" x14ac:dyDescent="0.2">
      <c r="A645" s="119"/>
      <c r="B645" s="43">
        <v>1</v>
      </c>
      <c r="C645" s="43" t="s">
        <v>200</v>
      </c>
      <c r="D645" s="119"/>
      <c r="E645" s="43"/>
      <c r="F645" s="43"/>
      <c r="G645" s="43" t="s">
        <v>12783</v>
      </c>
      <c r="H645" s="43"/>
      <c r="I645" s="43"/>
      <c r="J645" s="43"/>
      <c r="K645" s="68">
        <v>1730</v>
      </c>
      <c r="L645" s="68"/>
      <c r="M645" s="43">
        <v>100</v>
      </c>
      <c r="N645" s="43"/>
      <c r="O645" s="43"/>
      <c r="P645" s="43"/>
      <c r="Q645" s="43">
        <v>7.5</v>
      </c>
      <c r="R645" s="43"/>
      <c r="S645" s="43">
        <v>0.02</v>
      </c>
      <c r="T645" s="43">
        <v>2539</v>
      </c>
      <c r="U645" s="43"/>
      <c r="V645" s="68">
        <v>4</v>
      </c>
      <c r="W645" s="43">
        <v>2533</v>
      </c>
      <c r="X645" s="43"/>
      <c r="Y645" s="43">
        <v>10</v>
      </c>
      <c r="Z645" s="43"/>
      <c r="AA645" s="43"/>
      <c r="AB645" s="43"/>
      <c r="AC645" s="43">
        <v>0.79</v>
      </c>
      <c r="AD645" s="43"/>
      <c r="AE645" s="43">
        <v>0.04</v>
      </c>
      <c r="AF645" s="43">
        <v>53</v>
      </c>
      <c r="AG645" s="43"/>
      <c r="AH645" s="43">
        <v>3</v>
      </c>
      <c r="AI645" s="43">
        <v>2408</v>
      </c>
      <c r="AJ645" s="43"/>
      <c r="AK645" s="43">
        <v>9</v>
      </c>
      <c r="AL645" s="43"/>
      <c r="AM645" s="43"/>
      <c r="AN645" s="43"/>
      <c r="AO645" s="43"/>
      <c r="AP645" s="43"/>
      <c r="AQ645" s="43"/>
      <c r="AR645" s="43"/>
      <c r="AS645" s="43"/>
      <c r="AT645" s="43">
        <v>11</v>
      </c>
      <c r="AU645" s="43"/>
      <c r="AV645" s="43">
        <v>0.1</v>
      </c>
      <c r="AW645" s="43">
        <v>37.9</v>
      </c>
      <c r="AX645" s="43">
        <v>0.17</v>
      </c>
      <c r="AY645" s="43"/>
      <c r="AZ645" s="43"/>
      <c r="BA645" s="43">
        <v>1.4979382538228911</v>
      </c>
      <c r="BB645" s="43"/>
      <c r="BC645" s="43">
        <v>0.96379608957745577</v>
      </c>
      <c r="BD645" s="43" t="s">
        <v>14023</v>
      </c>
      <c r="BE645" s="43"/>
    </row>
    <row r="646" spans="1:57" x14ac:dyDescent="0.2">
      <c r="A646" s="119"/>
      <c r="B646" s="43">
        <v>1</v>
      </c>
      <c r="C646" s="43" t="s">
        <v>200</v>
      </c>
      <c r="D646" s="119"/>
      <c r="E646" s="43"/>
      <c r="F646" s="43"/>
      <c r="G646" s="43" t="s">
        <v>12783</v>
      </c>
      <c r="H646" s="43"/>
      <c r="I646" s="43"/>
      <c r="J646" s="43"/>
      <c r="K646" s="68">
        <v>1730</v>
      </c>
      <c r="L646" s="68"/>
      <c r="M646" s="43">
        <v>100</v>
      </c>
      <c r="N646" s="43"/>
      <c r="O646" s="43"/>
      <c r="P646" s="43"/>
      <c r="Q646" s="43">
        <v>7.5</v>
      </c>
      <c r="R646" s="43"/>
      <c r="S646" s="43">
        <v>0.02</v>
      </c>
      <c r="T646" s="43">
        <v>2539</v>
      </c>
      <c r="U646" s="43"/>
      <c r="V646" s="68">
        <v>4</v>
      </c>
      <c r="W646" s="43">
        <v>2533</v>
      </c>
      <c r="X646" s="43"/>
      <c r="Y646" s="43">
        <v>10</v>
      </c>
      <c r="Z646" s="43"/>
      <c r="AA646" s="43"/>
      <c r="AB646" s="43"/>
      <c r="AC646" s="43">
        <v>0.79</v>
      </c>
      <c r="AD646" s="43"/>
      <c r="AE646" s="43">
        <v>0.04</v>
      </c>
      <c r="AF646" s="43">
        <v>53</v>
      </c>
      <c r="AG646" s="43"/>
      <c r="AH646" s="43">
        <v>3</v>
      </c>
      <c r="AI646" s="43">
        <v>2408</v>
      </c>
      <c r="AJ646" s="43"/>
      <c r="AK646" s="43">
        <v>9</v>
      </c>
      <c r="AL646" s="43"/>
      <c r="AM646" s="43"/>
      <c r="AN646" s="43"/>
      <c r="AO646" s="43"/>
      <c r="AP646" s="43"/>
      <c r="AQ646" s="43"/>
      <c r="AR646" s="43"/>
      <c r="AS646" s="43"/>
      <c r="AT646" s="43">
        <v>11</v>
      </c>
      <c r="AU646" s="43"/>
      <c r="AV646" s="43">
        <v>0.1</v>
      </c>
      <c r="AW646" s="43">
        <v>37.9</v>
      </c>
      <c r="AX646" s="43">
        <v>0.17</v>
      </c>
      <c r="AY646" s="43"/>
      <c r="AZ646" s="64"/>
      <c r="BA646" s="43">
        <v>0.20426155055715678</v>
      </c>
      <c r="BB646" s="43"/>
      <c r="BC646" s="43">
        <v>0.11617493599292329</v>
      </c>
      <c r="BD646" s="43" t="s">
        <v>14023</v>
      </c>
      <c r="BE646" s="43"/>
    </row>
    <row r="647" spans="1:57" x14ac:dyDescent="0.2">
      <c r="A647" s="119"/>
      <c r="B647" s="43">
        <v>1</v>
      </c>
      <c r="C647" s="43" t="s">
        <v>200</v>
      </c>
      <c r="D647" s="119"/>
      <c r="E647" s="43"/>
      <c r="F647" s="43"/>
      <c r="G647" s="43" t="s">
        <v>12783</v>
      </c>
      <c r="H647" s="43"/>
      <c r="I647" s="43"/>
      <c r="J647" s="43"/>
      <c r="K647" s="68">
        <v>1730</v>
      </c>
      <c r="L647" s="68"/>
      <c r="M647" s="43">
        <v>100</v>
      </c>
      <c r="N647" s="43"/>
      <c r="O647" s="43"/>
      <c r="P647" s="43"/>
      <c r="Q647" s="43">
        <v>7.5</v>
      </c>
      <c r="R647" s="43"/>
      <c r="S647" s="43">
        <v>0.02</v>
      </c>
      <c r="T647" s="43">
        <v>2539</v>
      </c>
      <c r="U647" s="43"/>
      <c r="V647" s="68">
        <v>4</v>
      </c>
      <c r="W647" s="43">
        <v>2533</v>
      </c>
      <c r="X647" s="43"/>
      <c r="Y647" s="43">
        <v>10</v>
      </c>
      <c r="Z647" s="43"/>
      <c r="AA647" s="43"/>
      <c r="AB647" s="43"/>
      <c r="AC647" s="43">
        <v>0.79</v>
      </c>
      <c r="AD647" s="43"/>
      <c r="AE647" s="43">
        <v>0.04</v>
      </c>
      <c r="AF647" s="43">
        <v>53</v>
      </c>
      <c r="AG647" s="43"/>
      <c r="AH647" s="43">
        <v>3</v>
      </c>
      <c r="AI647" s="43">
        <v>2408</v>
      </c>
      <c r="AJ647" s="43"/>
      <c r="AK647" s="43">
        <v>9</v>
      </c>
      <c r="AL647" s="43"/>
      <c r="AM647" s="43"/>
      <c r="AN647" s="43"/>
      <c r="AO647" s="43"/>
      <c r="AP647" s="43"/>
      <c r="AQ647" s="43"/>
      <c r="AR647" s="43"/>
      <c r="AS647" s="43"/>
      <c r="AT647" s="43">
        <v>11</v>
      </c>
      <c r="AU647" s="43"/>
      <c r="AV647" s="43">
        <v>0.1</v>
      </c>
      <c r="AW647" s="43">
        <v>37.9</v>
      </c>
      <c r="AX647" s="43">
        <v>0.17</v>
      </c>
      <c r="AY647" s="43"/>
      <c r="AZ647" s="43"/>
      <c r="BA647" s="43">
        <v>0.92693625729754514</v>
      </c>
      <c r="BB647" s="43"/>
      <c r="BC647" s="43">
        <v>0.21772045570288562</v>
      </c>
      <c r="BD647" s="43" t="s">
        <v>14023</v>
      </c>
      <c r="BE647" s="43"/>
    </row>
    <row r="648" spans="1:57" x14ac:dyDescent="0.2">
      <c r="A648" s="119"/>
      <c r="B648" s="43">
        <v>1</v>
      </c>
      <c r="C648" s="43" t="s">
        <v>200</v>
      </c>
      <c r="D648" s="119"/>
      <c r="E648" s="43"/>
      <c r="F648" s="43"/>
      <c r="G648" s="43" t="s">
        <v>12783</v>
      </c>
      <c r="H648" s="43"/>
      <c r="I648" s="43"/>
      <c r="J648" s="43"/>
      <c r="K648" s="68">
        <v>1730</v>
      </c>
      <c r="L648" s="68"/>
      <c r="M648" s="43">
        <v>100</v>
      </c>
      <c r="N648" s="43"/>
      <c r="O648" s="43"/>
      <c r="P648" s="43"/>
      <c r="Q648" s="43">
        <v>7.5</v>
      </c>
      <c r="R648" s="43"/>
      <c r="S648" s="43">
        <v>0.02</v>
      </c>
      <c r="T648" s="43">
        <v>2539</v>
      </c>
      <c r="U648" s="43"/>
      <c r="V648" s="68">
        <v>4</v>
      </c>
      <c r="W648" s="43">
        <v>2533</v>
      </c>
      <c r="X648" s="43"/>
      <c r="Y648" s="43">
        <v>10</v>
      </c>
      <c r="Z648" s="43"/>
      <c r="AA648" s="43"/>
      <c r="AB648" s="43"/>
      <c r="AC648" s="43">
        <v>0.79</v>
      </c>
      <c r="AD648" s="43"/>
      <c r="AE648" s="43">
        <v>0.04</v>
      </c>
      <c r="AF648" s="43">
        <v>53</v>
      </c>
      <c r="AG648" s="43"/>
      <c r="AH648" s="43">
        <v>3</v>
      </c>
      <c r="AI648" s="43">
        <v>2408</v>
      </c>
      <c r="AJ648" s="43"/>
      <c r="AK648" s="43">
        <v>9</v>
      </c>
      <c r="AL648" s="43"/>
      <c r="AM648" s="43"/>
      <c r="AN648" s="43"/>
      <c r="AO648" s="43"/>
      <c r="AP648" s="43"/>
      <c r="AQ648" s="43"/>
      <c r="AR648" s="43"/>
      <c r="AS648" s="43"/>
      <c r="AT648" s="43">
        <v>11</v>
      </c>
      <c r="AU648" s="43"/>
      <c r="AV648" s="43">
        <v>0.1</v>
      </c>
      <c r="AW648" s="43">
        <v>37.9</v>
      </c>
      <c r="AX648" s="43">
        <v>0.17</v>
      </c>
      <c r="AY648" s="43"/>
      <c r="AZ648" s="43"/>
      <c r="BA648" s="43">
        <v>-8.7352872086785771E-2</v>
      </c>
      <c r="BB648" s="43"/>
      <c r="BC648" s="43">
        <v>2.7547980042177501E-2</v>
      </c>
      <c r="BD648" s="43" t="s">
        <v>14023</v>
      </c>
      <c r="BE648" s="43"/>
    </row>
    <row r="649" spans="1:57" x14ac:dyDescent="0.2">
      <c r="A649" s="119"/>
      <c r="B649" s="43">
        <v>1</v>
      </c>
      <c r="C649" s="43" t="s">
        <v>200</v>
      </c>
      <c r="D649" s="119"/>
      <c r="E649" s="43"/>
      <c r="F649" s="43"/>
      <c r="G649" s="43" t="s">
        <v>12783</v>
      </c>
      <c r="H649" s="43"/>
      <c r="I649" s="43"/>
      <c r="J649" s="43"/>
      <c r="K649" s="68">
        <v>1730</v>
      </c>
      <c r="L649" s="68"/>
      <c r="M649" s="43">
        <v>100</v>
      </c>
      <c r="N649" s="43"/>
      <c r="O649" s="43"/>
      <c r="P649" s="43"/>
      <c r="Q649" s="43">
        <v>7.5</v>
      </c>
      <c r="R649" s="43"/>
      <c r="S649" s="43">
        <v>0.02</v>
      </c>
      <c r="T649" s="43">
        <v>2539</v>
      </c>
      <c r="U649" s="43"/>
      <c r="V649" s="68">
        <v>4</v>
      </c>
      <c r="W649" s="43">
        <v>2533</v>
      </c>
      <c r="X649" s="43"/>
      <c r="Y649" s="43">
        <v>10</v>
      </c>
      <c r="Z649" s="43"/>
      <c r="AA649" s="43"/>
      <c r="AB649" s="43"/>
      <c r="AC649" s="43">
        <v>0.79</v>
      </c>
      <c r="AD649" s="43"/>
      <c r="AE649" s="43">
        <v>0.04</v>
      </c>
      <c r="AF649" s="43">
        <v>53</v>
      </c>
      <c r="AG649" s="43"/>
      <c r="AH649" s="43">
        <v>3</v>
      </c>
      <c r="AI649" s="43">
        <v>2408</v>
      </c>
      <c r="AJ649" s="43"/>
      <c r="AK649" s="43">
        <v>9</v>
      </c>
      <c r="AL649" s="43"/>
      <c r="AM649" s="43"/>
      <c r="AN649" s="43"/>
      <c r="AO649" s="43"/>
      <c r="AP649" s="43"/>
      <c r="AQ649" s="43"/>
      <c r="AR649" s="43"/>
      <c r="AS649" s="43"/>
      <c r="AT649" s="43">
        <v>11</v>
      </c>
      <c r="AU649" s="43"/>
      <c r="AV649" s="43">
        <v>0.1</v>
      </c>
      <c r="AW649" s="43">
        <v>37.9</v>
      </c>
      <c r="AX649" s="43">
        <v>0.17</v>
      </c>
      <c r="AY649" s="43"/>
      <c r="AZ649" s="43"/>
      <c r="BA649" s="43">
        <v>0.11482898203226399</v>
      </c>
      <c r="BB649" s="43"/>
      <c r="BC649" s="43">
        <v>6.5020530603395119E-2</v>
      </c>
      <c r="BD649" s="43" t="s">
        <v>14023</v>
      </c>
      <c r="BE649" s="43"/>
    </row>
    <row r="650" spans="1:57" x14ac:dyDescent="0.2">
      <c r="A650" s="119"/>
      <c r="B650" s="43">
        <v>1</v>
      </c>
      <c r="C650" s="43" t="s">
        <v>200</v>
      </c>
      <c r="D650" s="119"/>
      <c r="E650" s="43"/>
      <c r="F650" s="43"/>
      <c r="G650" s="43" t="s">
        <v>12783</v>
      </c>
      <c r="H650" s="43"/>
      <c r="I650" s="43"/>
      <c r="J650" s="43"/>
      <c r="K650" s="68">
        <v>1730</v>
      </c>
      <c r="L650" s="68"/>
      <c r="M650" s="43">
        <v>100</v>
      </c>
      <c r="N650" s="43"/>
      <c r="O650" s="43"/>
      <c r="P650" s="43"/>
      <c r="Q650" s="43">
        <v>7.5</v>
      </c>
      <c r="R650" s="43"/>
      <c r="S650" s="43">
        <v>0.02</v>
      </c>
      <c r="T650" s="43">
        <v>2539</v>
      </c>
      <c r="U650" s="43"/>
      <c r="V650" s="68">
        <v>4</v>
      </c>
      <c r="W650" s="43">
        <v>2533</v>
      </c>
      <c r="X650" s="43"/>
      <c r="Y650" s="43">
        <v>10</v>
      </c>
      <c r="Z650" s="43"/>
      <c r="AA650" s="43"/>
      <c r="AB650" s="43"/>
      <c r="AC650" s="43">
        <v>0.79</v>
      </c>
      <c r="AD650" s="43"/>
      <c r="AE650" s="43">
        <v>0.04</v>
      </c>
      <c r="AF650" s="43">
        <v>53</v>
      </c>
      <c r="AG650" s="43"/>
      <c r="AH650" s="43">
        <v>3</v>
      </c>
      <c r="AI650" s="43">
        <v>2408</v>
      </c>
      <c r="AJ650" s="43"/>
      <c r="AK650" s="43">
        <v>9</v>
      </c>
      <c r="AL650" s="43"/>
      <c r="AM650" s="43"/>
      <c r="AN650" s="43"/>
      <c r="AO650" s="43"/>
      <c r="AP650" s="43"/>
      <c r="AQ650" s="43"/>
      <c r="AR650" s="43"/>
      <c r="AS650" s="43"/>
      <c r="AT650" s="43">
        <v>11</v>
      </c>
      <c r="AU650" s="43"/>
      <c r="AV650" s="43">
        <v>0.1</v>
      </c>
      <c r="AW650" s="43">
        <v>37.9</v>
      </c>
      <c r="AX650" s="43">
        <v>0.17</v>
      </c>
      <c r="AY650" s="43"/>
      <c r="AZ650" s="43"/>
      <c r="BA650" s="43">
        <v>-0.10627903238450472</v>
      </c>
      <c r="BB650" s="43"/>
      <c r="BC650" s="43">
        <v>2.2854226055899624E-2</v>
      </c>
      <c r="BD650" s="43" t="s">
        <v>14023</v>
      </c>
      <c r="BE650" s="43"/>
    </row>
    <row r="651" spans="1:57" x14ac:dyDescent="0.2">
      <c r="A651" s="119"/>
      <c r="B651" s="43">
        <v>1</v>
      </c>
      <c r="C651" s="43" t="s">
        <v>200</v>
      </c>
      <c r="D651" s="119"/>
      <c r="E651" s="43"/>
      <c r="F651" s="43"/>
      <c r="G651" s="43" t="s">
        <v>12783</v>
      </c>
      <c r="H651" s="43"/>
      <c r="I651" s="43"/>
      <c r="J651" s="43"/>
      <c r="K651" s="68">
        <v>1730</v>
      </c>
      <c r="L651" s="68"/>
      <c r="M651" s="43">
        <v>100</v>
      </c>
      <c r="N651" s="43"/>
      <c r="O651" s="43"/>
      <c r="P651" s="43"/>
      <c r="Q651" s="43">
        <v>7.5</v>
      </c>
      <c r="R651" s="43"/>
      <c r="S651" s="43">
        <v>0.02</v>
      </c>
      <c r="T651" s="43">
        <v>2539</v>
      </c>
      <c r="U651" s="43"/>
      <c r="V651" s="68">
        <v>4</v>
      </c>
      <c r="W651" s="43">
        <v>2533</v>
      </c>
      <c r="X651" s="43"/>
      <c r="Y651" s="43">
        <v>10</v>
      </c>
      <c r="Z651" s="43"/>
      <c r="AA651" s="43"/>
      <c r="AB651" s="43"/>
      <c r="AC651" s="43">
        <v>0.79</v>
      </c>
      <c r="AD651" s="43"/>
      <c r="AE651" s="43">
        <v>0.04</v>
      </c>
      <c r="AF651" s="43">
        <v>53</v>
      </c>
      <c r="AG651" s="43"/>
      <c r="AH651" s="43">
        <v>3</v>
      </c>
      <c r="AI651" s="43">
        <v>2408</v>
      </c>
      <c r="AJ651" s="43"/>
      <c r="AK651" s="43">
        <v>9</v>
      </c>
      <c r="AL651" s="43"/>
      <c r="AM651" s="43"/>
      <c r="AN651" s="43"/>
      <c r="AO651" s="43"/>
      <c r="AP651" s="43"/>
      <c r="AQ651" s="43"/>
      <c r="AR651" s="43"/>
      <c r="AS651" s="43"/>
      <c r="AT651" s="43">
        <v>11</v>
      </c>
      <c r="AU651" s="43"/>
      <c r="AV651" s="43">
        <v>0.1</v>
      </c>
      <c r="AW651" s="43">
        <v>37.9</v>
      </c>
      <c r="AX651" s="43">
        <v>0.17</v>
      </c>
      <c r="AY651" s="43"/>
      <c r="AZ651" s="43"/>
      <c r="BA651" s="43">
        <v>-1.3605987850603149E-2</v>
      </c>
      <c r="BB651" s="43"/>
      <c r="BC651" s="43">
        <v>8.0298749896105068E-2</v>
      </c>
      <c r="BD651" s="43" t="s">
        <v>14023</v>
      </c>
      <c r="BE651" s="43"/>
    </row>
    <row r="652" spans="1:57" x14ac:dyDescent="0.2">
      <c r="A652" s="119"/>
      <c r="B652" s="43">
        <v>1</v>
      </c>
      <c r="C652" s="43" t="s">
        <v>200</v>
      </c>
      <c r="D652" s="119"/>
      <c r="E652" s="43"/>
      <c r="F652" s="43"/>
      <c r="G652" s="43" t="s">
        <v>12783</v>
      </c>
      <c r="H652" s="43"/>
      <c r="I652" s="43"/>
      <c r="J652" s="43"/>
      <c r="K652" s="68">
        <v>1730</v>
      </c>
      <c r="L652" s="68"/>
      <c r="M652" s="43">
        <v>100</v>
      </c>
      <c r="N652" s="43"/>
      <c r="O652" s="43"/>
      <c r="P652" s="43"/>
      <c r="Q652" s="43">
        <v>7.5</v>
      </c>
      <c r="R652" s="43"/>
      <c r="S652" s="43">
        <v>0.02</v>
      </c>
      <c r="T652" s="43">
        <v>2539</v>
      </c>
      <c r="U652" s="43"/>
      <c r="V652" s="68">
        <v>4</v>
      </c>
      <c r="W652" s="43">
        <v>2533</v>
      </c>
      <c r="X652" s="43"/>
      <c r="Y652" s="43">
        <v>10</v>
      </c>
      <c r="Z652" s="43"/>
      <c r="AA652" s="43"/>
      <c r="AB652" s="43"/>
      <c r="AC652" s="43">
        <v>0.79</v>
      </c>
      <c r="AD652" s="43"/>
      <c r="AE652" s="43">
        <v>0.04</v>
      </c>
      <c r="AF652" s="43">
        <v>53</v>
      </c>
      <c r="AG652" s="43"/>
      <c r="AH652" s="43">
        <v>3</v>
      </c>
      <c r="AI652" s="43">
        <v>2408</v>
      </c>
      <c r="AJ652" s="43"/>
      <c r="AK652" s="43">
        <v>9</v>
      </c>
      <c r="AL652" s="43"/>
      <c r="AM652" s="43"/>
      <c r="AN652" s="43"/>
      <c r="AO652" s="43"/>
      <c r="AP652" s="43"/>
      <c r="AQ652" s="43"/>
      <c r="AR652" s="43"/>
      <c r="AS652" s="43"/>
      <c r="AT652" s="43">
        <v>11</v>
      </c>
      <c r="AU652" s="43"/>
      <c r="AV652" s="43">
        <v>0.1</v>
      </c>
      <c r="AW652" s="43">
        <v>37.9</v>
      </c>
      <c r="AX652" s="43">
        <v>0.17</v>
      </c>
      <c r="AY652" s="43"/>
      <c r="AZ652" s="43"/>
      <c r="BA652" s="43">
        <v>-6.5349271085766533E-2</v>
      </c>
      <c r="BB652" s="43"/>
      <c r="BC652" s="43">
        <v>2.4823680856410273E-2</v>
      </c>
      <c r="BD652" s="43" t="s">
        <v>14023</v>
      </c>
      <c r="BE652" s="43"/>
    </row>
    <row r="653" spans="1:57" x14ac:dyDescent="0.2">
      <c r="A653" s="119"/>
      <c r="B653" s="43">
        <v>1</v>
      </c>
      <c r="C653" s="43" t="s">
        <v>200</v>
      </c>
      <c r="D653" s="119"/>
      <c r="E653" s="43"/>
      <c r="F653" s="43"/>
      <c r="G653" s="43" t="s">
        <v>12783</v>
      </c>
      <c r="H653" s="43"/>
      <c r="I653" s="43"/>
      <c r="J653" s="43"/>
      <c r="K653" s="68">
        <v>1730</v>
      </c>
      <c r="L653" s="68"/>
      <c r="M653" s="43">
        <v>100</v>
      </c>
      <c r="N653" s="43"/>
      <c r="O653" s="43"/>
      <c r="P653" s="43"/>
      <c r="Q653" s="43">
        <v>7.5</v>
      </c>
      <c r="R653" s="43"/>
      <c r="S653" s="43">
        <v>0.02</v>
      </c>
      <c r="T653" s="43">
        <v>2539</v>
      </c>
      <c r="U653" s="43"/>
      <c r="V653" s="68">
        <v>4</v>
      </c>
      <c r="W653" s="43">
        <v>2533</v>
      </c>
      <c r="X653" s="43"/>
      <c r="Y653" s="43">
        <v>10</v>
      </c>
      <c r="Z653" s="43"/>
      <c r="AA653" s="43"/>
      <c r="AB653" s="43"/>
      <c r="AC653" s="43">
        <v>0.79</v>
      </c>
      <c r="AD653" s="43"/>
      <c r="AE653" s="43">
        <v>0.04</v>
      </c>
      <c r="AF653" s="43">
        <v>53</v>
      </c>
      <c r="AG653" s="43"/>
      <c r="AH653" s="43">
        <v>3</v>
      </c>
      <c r="AI653" s="43">
        <v>2408</v>
      </c>
      <c r="AJ653" s="43"/>
      <c r="AK653" s="43">
        <v>9</v>
      </c>
      <c r="AL653" s="43"/>
      <c r="AM653" s="43"/>
      <c r="AN653" s="43"/>
      <c r="AO653" s="43"/>
      <c r="AP653" s="43"/>
      <c r="AQ653" s="43"/>
      <c r="AR653" s="43"/>
      <c r="AS653" s="43"/>
      <c r="AT653" s="43">
        <v>11</v>
      </c>
      <c r="AU653" s="43"/>
      <c r="AV653" s="43">
        <v>0.1</v>
      </c>
      <c r="AW653" s="43">
        <v>37.9</v>
      </c>
      <c r="AX653" s="43">
        <v>0.17</v>
      </c>
      <c r="AY653" s="43"/>
      <c r="AZ653" s="43"/>
      <c r="BA653" s="43">
        <v>0.22512064920507446</v>
      </c>
      <c r="BB653" s="43"/>
      <c r="BC653" s="43">
        <v>0.39400158846430772</v>
      </c>
      <c r="BD653" s="43" t="s">
        <v>14023</v>
      </c>
      <c r="BE653" s="43"/>
    </row>
    <row r="654" spans="1:57" x14ac:dyDescent="0.2">
      <c r="A654" s="119"/>
      <c r="B654" s="43">
        <v>1</v>
      </c>
      <c r="C654" s="43" t="s">
        <v>200</v>
      </c>
      <c r="D654" s="119"/>
      <c r="E654" s="43"/>
      <c r="F654" s="43"/>
      <c r="G654" s="43" t="s">
        <v>12783</v>
      </c>
      <c r="H654" s="43"/>
      <c r="I654" s="43"/>
      <c r="J654" s="43"/>
      <c r="K654" s="68">
        <v>1730</v>
      </c>
      <c r="L654" s="68"/>
      <c r="M654" s="43">
        <v>100</v>
      </c>
      <c r="N654" s="43"/>
      <c r="O654" s="43"/>
      <c r="P654" s="43"/>
      <c r="Q654" s="43">
        <v>7.5</v>
      </c>
      <c r="R654" s="43"/>
      <c r="S654" s="43">
        <v>0.02</v>
      </c>
      <c r="T654" s="43">
        <v>2539</v>
      </c>
      <c r="U654" s="43"/>
      <c r="V654" s="68">
        <v>4</v>
      </c>
      <c r="W654" s="43">
        <v>2533</v>
      </c>
      <c r="X654" s="43"/>
      <c r="Y654" s="43">
        <v>10</v>
      </c>
      <c r="Z654" s="43"/>
      <c r="AA654" s="43"/>
      <c r="AB654" s="43"/>
      <c r="AC654" s="43">
        <v>0.79</v>
      </c>
      <c r="AD654" s="43"/>
      <c r="AE654" s="43">
        <v>0.04</v>
      </c>
      <c r="AF654" s="43">
        <v>53</v>
      </c>
      <c r="AG654" s="43"/>
      <c r="AH654" s="43">
        <v>3</v>
      </c>
      <c r="AI654" s="43">
        <v>2408</v>
      </c>
      <c r="AJ654" s="43"/>
      <c r="AK654" s="43">
        <v>9</v>
      </c>
      <c r="AL654" s="43"/>
      <c r="AM654" s="43"/>
      <c r="AN654" s="43"/>
      <c r="AO654" s="43"/>
      <c r="AP654" s="43"/>
      <c r="AQ654" s="43"/>
      <c r="AR654" s="43"/>
      <c r="AS654" s="43"/>
      <c r="AT654" s="43">
        <v>11</v>
      </c>
      <c r="AU654" s="43"/>
      <c r="AV654" s="43">
        <v>0.1</v>
      </c>
      <c r="AW654" s="43">
        <v>37.9</v>
      </c>
      <c r="AX654" s="43">
        <v>0.17</v>
      </c>
      <c r="AY654" s="43"/>
      <c r="AZ654" s="43"/>
      <c r="BA654" s="43">
        <v>0.81628166173412942</v>
      </c>
      <c r="BB654" s="43"/>
      <c r="BC654" s="43">
        <v>0.19524102403260715</v>
      </c>
      <c r="BD654" s="43" t="s">
        <v>14023</v>
      </c>
      <c r="BE654" s="43"/>
    </row>
    <row r="655" spans="1:57" x14ac:dyDescent="0.2">
      <c r="A655" s="119"/>
      <c r="B655" s="43">
        <v>1</v>
      </c>
      <c r="C655" s="43" t="s">
        <v>200</v>
      </c>
      <c r="D655" s="119"/>
      <c r="E655" s="43"/>
      <c r="F655" s="43"/>
      <c r="G655" s="43" t="s">
        <v>12783</v>
      </c>
      <c r="H655" s="43"/>
      <c r="I655" s="43"/>
      <c r="J655" s="43"/>
      <c r="K655" s="68">
        <v>1730</v>
      </c>
      <c r="L655" s="68"/>
      <c r="M655" s="43">
        <v>100</v>
      </c>
      <c r="N655" s="43"/>
      <c r="O655" s="43"/>
      <c r="P655" s="43"/>
      <c r="Q655" s="43">
        <v>7.5</v>
      </c>
      <c r="R655" s="43"/>
      <c r="S655" s="43">
        <v>0.02</v>
      </c>
      <c r="T655" s="43">
        <v>2539</v>
      </c>
      <c r="U655" s="43"/>
      <c r="V655" s="68">
        <v>4</v>
      </c>
      <c r="W655" s="43">
        <v>2533</v>
      </c>
      <c r="X655" s="43"/>
      <c r="Y655" s="43">
        <v>10</v>
      </c>
      <c r="Z655" s="43"/>
      <c r="AA655" s="43"/>
      <c r="AB655" s="43"/>
      <c r="AC655" s="43">
        <v>0.79</v>
      </c>
      <c r="AD655" s="43"/>
      <c r="AE655" s="43">
        <v>0.04</v>
      </c>
      <c r="AF655" s="43">
        <v>53</v>
      </c>
      <c r="AG655" s="43"/>
      <c r="AH655" s="43">
        <v>3</v>
      </c>
      <c r="AI655" s="43">
        <v>2408</v>
      </c>
      <c r="AJ655" s="43"/>
      <c r="AK655" s="43">
        <v>9</v>
      </c>
      <c r="AL655" s="43"/>
      <c r="AM655" s="43"/>
      <c r="AN655" s="43"/>
      <c r="AO655" s="43"/>
      <c r="AP655" s="43"/>
      <c r="AQ655" s="43"/>
      <c r="AR655" s="43"/>
      <c r="AS655" s="43"/>
      <c r="AT655" s="43">
        <v>11</v>
      </c>
      <c r="AU655" s="43"/>
      <c r="AV655" s="43">
        <v>0.1</v>
      </c>
      <c r="AW655" s="43">
        <v>37.9</v>
      </c>
      <c r="AX655" s="43">
        <v>0.17</v>
      </c>
      <c r="AY655" s="43"/>
      <c r="AZ655" s="43"/>
      <c r="BA655" s="43">
        <v>-8.4370941962580659E-2</v>
      </c>
      <c r="BB655" s="43"/>
      <c r="BC655" s="43">
        <v>8.2184613184881739E-2</v>
      </c>
      <c r="BD655" s="43" t="s">
        <v>14023</v>
      </c>
      <c r="BE655" s="43"/>
    </row>
    <row r="656" spans="1:57" x14ac:dyDescent="0.2">
      <c r="A656" s="119"/>
      <c r="B656" s="43">
        <v>1</v>
      </c>
      <c r="C656" s="43" t="s">
        <v>200</v>
      </c>
      <c r="D656" s="119"/>
      <c r="E656" s="43"/>
      <c r="F656" s="43"/>
      <c r="G656" s="43" t="s">
        <v>12783</v>
      </c>
      <c r="H656" s="43"/>
      <c r="I656" s="43"/>
      <c r="J656" s="43"/>
      <c r="K656" s="68">
        <v>1730</v>
      </c>
      <c r="L656" s="68"/>
      <c r="M656" s="43">
        <v>100</v>
      </c>
      <c r="N656" s="43"/>
      <c r="O656" s="43"/>
      <c r="P656" s="43"/>
      <c r="Q656" s="43">
        <v>7.5</v>
      </c>
      <c r="R656" s="43"/>
      <c r="S656" s="43">
        <v>0.02</v>
      </c>
      <c r="T656" s="43">
        <v>2539</v>
      </c>
      <c r="U656" s="43"/>
      <c r="V656" s="68">
        <v>4</v>
      </c>
      <c r="W656" s="43">
        <v>2533</v>
      </c>
      <c r="X656" s="43"/>
      <c r="Y656" s="43">
        <v>10</v>
      </c>
      <c r="Z656" s="43"/>
      <c r="AA656" s="43"/>
      <c r="AB656" s="43"/>
      <c r="AC656" s="43">
        <v>0.79</v>
      </c>
      <c r="AD656" s="43"/>
      <c r="AE656" s="43">
        <v>0.04</v>
      </c>
      <c r="AF656" s="43">
        <v>53</v>
      </c>
      <c r="AG656" s="43"/>
      <c r="AH656" s="43">
        <v>3</v>
      </c>
      <c r="AI656" s="43">
        <v>2408</v>
      </c>
      <c r="AJ656" s="43"/>
      <c r="AK656" s="43">
        <v>9</v>
      </c>
      <c r="AL656" s="43"/>
      <c r="AM656" s="43"/>
      <c r="AN656" s="43"/>
      <c r="AO656" s="43"/>
      <c r="AP656" s="43"/>
      <c r="AQ656" s="43"/>
      <c r="AR656" s="43"/>
      <c r="AS656" s="43"/>
      <c r="AT656" s="43">
        <v>11</v>
      </c>
      <c r="AU656" s="43"/>
      <c r="AV656" s="43">
        <v>0.1</v>
      </c>
      <c r="AW656" s="43">
        <v>37.9</v>
      </c>
      <c r="AX656" s="43">
        <v>0.17</v>
      </c>
      <c r="AY656" s="43"/>
      <c r="AZ656" s="43"/>
      <c r="BA656" s="43">
        <v>0.33963126284233341</v>
      </c>
      <c r="BB656" s="43"/>
      <c r="BC656" s="43">
        <v>6.1911670329872298E-2</v>
      </c>
      <c r="BD656" s="43" t="s">
        <v>14023</v>
      </c>
      <c r="BE656" s="43"/>
    </row>
    <row r="657" spans="1:57" x14ac:dyDescent="0.2">
      <c r="A657" s="119"/>
      <c r="B657" s="43">
        <v>1</v>
      </c>
      <c r="C657" s="43" t="s">
        <v>200</v>
      </c>
      <c r="D657" s="119"/>
      <c r="E657" s="43"/>
      <c r="F657" s="43"/>
      <c r="G657" s="43" t="s">
        <v>12783</v>
      </c>
      <c r="H657" s="43"/>
      <c r="I657" s="43"/>
      <c r="J657" s="43"/>
      <c r="K657" s="68">
        <v>1730</v>
      </c>
      <c r="L657" s="68"/>
      <c r="M657" s="43">
        <v>100</v>
      </c>
      <c r="N657" s="43"/>
      <c r="O657" s="43"/>
      <c r="P657" s="43"/>
      <c r="Q657" s="43">
        <v>7.5</v>
      </c>
      <c r="R657" s="43"/>
      <c r="S657" s="43">
        <v>0.02</v>
      </c>
      <c r="T657" s="43">
        <v>2539</v>
      </c>
      <c r="U657" s="43"/>
      <c r="V657" s="68">
        <v>4</v>
      </c>
      <c r="W657" s="43">
        <v>2533</v>
      </c>
      <c r="X657" s="43"/>
      <c r="Y657" s="43">
        <v>10</v>
      </c>
      <c r="Z657" s="43"/>
      <c r="AA657" s="43"/>
      <c r="AB657" s="43"/>
      <c r="AC657" s="43">
        <v>0.79</v>
      </c>
      <c r="AD657" s="43"/>
      <c r="AE657" s="43">
        <v>0.04</v>
      </c>
      <c r="AF657" s="43">
        <v>53</v>
      </c>
      <c r="AG657" s="43"/>
      <c r="AH657" s="43">
        <v>3</v>
      </c>
      <c r="AI657" s="43">
        <v>2408</v>
      </c>
      <c r="AJ657" s="43"/>
      <c r="AK657" s="43">
        <v>9</v>
      </c>
      <c r="AL657" s="43"/>
      <c r="AM657" s="43"/>
      <c r="AN657" s="43"/>
      <c r="AO657" s="43"/>
      <c r="AP657" s="43"/>
      <c r="AQ657" s="43"/>
      <c r="AR657" s="43"/>
      <c r="AS657" s="43"/>
      <c r="AT657" s="43">
        <v>11</v>
      </c>
      <c r="AU657" s="43"/>
      <c r="AV657" s="43">
        <v>0.1</v>
      </c>
      <c r="AW657" s="43">
        <v>37.9</v>
      </c>
      <c r="AX657" s="43">
        <v>0.17</v>
      </c>
      <c r="AY657" s="43"/>
      <c r="AZ657" s="43"/>
      <c r="BA657" s="43">
        <v>0.40339211594192098</v>
      </c>
      <c r="BB657" s="43"/>
      <c r="BC657" s="43">
        <v>0.22875545757576282</v>
      </c>
      <c r="BD657" s="43" t="s">
        <v>14023</v>
      </c>
      <c r="BE657" s="43"/>
    </row>
    <row r="658" spans="1:57" x14ac:dyDescent="0.2">
      <c r="A658" s="119"/>
      <c r="B658" s="43">
        <v>1</v>
      </c>
      <c r="C658" s="43" t="s">
        <v>200</v>
      </c>
      <c r="D658" s="119"/>
      <c r="E658" s="43"/>
      <c r="F658" s="43"/>
      <c r="G658" s="43" t="s">
        <v>12783</v>
      </c>
      <c r="H658" s="43"/>
      <c r="I658" s="43"/>
      <c r="J658" s="43"/>
      <c r="K658" s="68">
        <v>1730</v>
      </c>
      <c r="L658" s="68"/>
      <c r="M658" s="43">
        <v>100</v>
      </c>
      <c r="N658" s="43"/>
      <c r="O658" s="43"/>
      <c r="P658" s="43"/>
      <c r="Q658" s="43">
        <v>7.5</v>
      </c>
      <c r="R658" s="43"/>
      <c r="S658" s="43">
        <v>0.02</v>
      </c>
      <c r="T658" s="43">
        <v>2539</v>
      </c>
      <c r="U658" s="43"/>
      <c r="V658" s="68">
        <v>4</v>
      </c>
      <c r="W658" s="43">
        <v>2533</v>
      </c>
      <c r="X658" s="43"/>
      <c r="Y658" s="43">
        <v>10</v>
      </c>
      <c r="Z658" s="43"/>
      <c r="AA658" s="43"/>
      <c r="AB658" s="43"/>
      <c r="AC658" s="43">
        <v>0.79</v>
      </c>
      <c r="AD658" s="43"/>
      <c r="AE658" s="43">
        <v>0.04</v>
      </c>
      <c r="AF658" s="43">
        <v>53</v>
      </c>
      <c r="AG658" s="43"/>
      <c r="AH658" s="43">
        <v>3</v>
      </c>
      <c r="AI658" s="43">
        <v>2408</v>
      </c>
      <c r="AJ658" s="43"/>
      <c r="AK658" s="43">
        <v>9</v>
      </c>
      <c r="AL658" s="43"/>
      <c r="AM658" s="43"/>
      <c r="AN658" s="43"/>
      <c r="AO658" s="43"/>
      <c r="AP658" s="43"/>
      <c r="AQ658" s="43"/>
      <c r="AR658" s="43"/>
      <c r="AS658" s="43"/>
      <c r="AT658" s="43">
        <v>11</v>
      </c>
      <c r="AU658" s="43"/>
      <c r="AV658" s="43">
        <v>0.1</v>
      </c>
      <c r="AW658" s="43">
        <v>37.9</v>
      </c>
      <c r="AX658" s="43">
        <v>0.17</v>
      </c>
      <c r="AY658" s="43"/>
      <c r="AZ658" s="43"/>
      <c r="BA658" s="43">
        <v>1.6877344453165675</v>
      </c>
      <c r="BB658" s="43"/>
      <c r="BC658" s="43">
        <v>0.90554780039396099</v>
      </c>
      <c r="BD658" s="43" t="s">
        <v>14023</v>
      </c>
      <c r="BE658" s="43"/>
    </row>
    <row r="659" spans="1:57" x14ac:dyDescent="0.2">
      <c r="A659" s="119"/>
      <c r="B659" s="43">
        <v>1</v>
      </c>
      <c r="C659" s="43" t="s">
        <v>200</v>
      </c>
      <c r="D659" s="119"/>
      <c r="E659" s="43"/>
      <c r="F659" s="43"/>
      <c r="G659" s="43" t="s">
        <v>12783</v>
      </c>
      <c r="H659" s="43"/>
      <c r="I659" s="43"/>
      <c r="J659" s="43"/>
      <c r="K659" s="68">
        <v>1730</v>
      </c>
      <c r="L659" s="68"/>
      <c r="M659" s="43">
        <v>100</v>
      </c>
      <c r="N659" s="43"/>
      <c r="O659" s="43"/>
      <c r="P659" s="43"/>
      <c r="Q659" s="43">
        <v>7.5</v>
      </c>
      <c r="R659" s="43"/>
      <c r="S659" s="43">
        <v>0.02</v>
      </c>
      <c r="T659" s="43">
        <v>2539</v>
      </c>
      <c r="U659" s="43"/>
      <c r="V659" s="68">
        <v>4</v>
      </c>
      <c r="W659" s="43">
        <v>2533</v>
      </c>
      <c r="X659" s="43"/>
      <c r="Y659" s="43">
        <v>10</v>
      </c>
      <c r="Z659" s="43"/>
      <c r="AA659" s="43"/>
      <c r="AB659" s="43"/>
      <c r="AC659" s="43">
        <v>0.79</v>
      </c>
      <c r="AD659" s="43"/>
      <c r="AE659" s="43">
        <v>0.04</v>
      </c>
      <c r="AF659" s="43">
        <v>53</v>
      </c>
      <c r="AG659" s="43"/>
      <c r="AH659" s="43">
        <v>3</v>
      </c>
      <c r="AI659" s="43">
        <v>2408</v>
      </c>
      <c r="AJ659" s="43"/>
      <c r="AK659" s="43">
        <v>9</v>
      </c>
      <c r="AL659" s="43"/>
      <c r="AM659" s="43"/>
      <c r="AN659" s="43"/>
      <c r="AO659" s="43"/>
      <c r="AP659" s="43"/>
      <c r="AQ659" s="43"/>
      <c r="AR659" s="43"/>
      <c r="AS659" s="43"/>
      <c r="AT659" s="43">
        <v>11</v>
      </c>
      <c r="AU659" s="43"/>
      <c r="AV659" s="43">
        <v>0.1</v>
      </c>
      <c r="AW659" s="43">
        <v>37.9</v>
      </c>
      <c r="AX659" s="43">
        <v>0.17</v>
      </c>
      <c r="AY659" s="43"/>
      <c r="AZ659" s="43"/>
      <c r="BA659" s="43">
        <v>-5.6019592847428218E-2</v>
      </c>
      <c r="BB659" s="43"/>
      <c r="BC659" s="43">
        <v>2.5314644882739691E-2</v>
      </c>
      <c r="BD659" s="43" t="s">
        <v>14023</v>
      </c>
      <c r="BE659" s="43"/>
    </row>
    <row r="660" spans="1:57" x14ac:dyDescent="0.2">
      <c r="A660" s="119"/>
      <c r="B660" s="43">
        <v>1</v>
      </c>
      <c r="C660" s="43" t="s">
        <v>200</v>
      </c>
      <c r="D660" s="119"/>
      <c r="E660" s="43"/>
      <c r="F660" s="43"/>
      <c r="G660" s="43" t="s">
        <v>12783</v>
      </c>
      <c r="H660" s="43"/>
      <c r="I660" s="43"/>
      <c r="J660" s="43"/>
      <c r="K660" s="68">
        <v>1730</v>
      </c>
      <c r="L660" s="68"/>
      <c r="M660" s="43">
        <v>100</v>
      </c>
      <c r="N660" s="43"/>
      <c r="O660" s="43"/>
      <c r="P660" s="43"/>
      <c r="Q660" s="43">
        <v>7.5</v>
      </c>
      <c r="R660" s="43"/>
      <c r="S660" s="43">
        <v>0.02</v>
      </c>
      <c r="T660" s="43">
        <v>2539</v>
      </c>
      <c r="U660" s="43"/>
      <c r="V660" s="68">
        <v>4</v>
      </c>
      <c r="W660" s="43">
        <v>2533</v>
      </c>
      <c r="X660" s="43"/>
      <c r="Y660" s="43">
        <v>10</v>
      </c>
      <c r="Z660" s="43"/>
      <c r="AA660" s="43"/>
      <c r="AB660" s="43"/>
      <c r="AC660" s="43">
        <v>0.79</v>
      </c>
      <c r="AD660" s="43"/>
      <c r="AE660" s="43">
        <v>0.04</v>
      </c>
      <c r="AF660" s="43">
        <v>53</v>
      </c>
      <c r="AG660" s="43"/>
      <c r="AH660" s="43">
        <v>3</v>
      </c>
      <c r="AI660" s="43">
        <v>2408</v>
      </c>
      <c r="AJ660" s="43"/>
      <c r="AK660" s="43">
        <v>9</v>
      </c>
      <c r="AL660" s="43"/>
      <c r="AM660" s="43"/>
      <c r="AN660" s="43"/>
      <c r="AO660" s="43"/>
      <c r="AP660" s="43"/>
      <c r="AQ660" s="43"/>
      <c r="AR660" s="43"/>
      <c r="AS660" s="43"/>
      <c r="AT660" s="43">
        <v>11</v>
      </c>
      <c r="AU660" s="43"/>
      <c r="AV660" s="43">
        <v>0.1</v>
      </c>
      <c r="AW660" s="43">
        <v>37.9</v>
      </c>
      <c r="AX660" s="43">
        <v>0.17</v>
      </c>
      <c r="AY660" s="43"/>
      <c r="AZ660" s="43"/>
      <c r="BA660" s="43">
        <v>3.640383524687358E-2</v>
      </c>
      <c r="BB660" s="43"/>
      <c r="BC660" s="43">
        <v>0.12544579547803797</v>
      </c>
      <c r="BD660" s="43" t="s">
        <v>14023</v>
      </c>
      <c r="BE660" s="43"/>
    </row>
    <row r="661" spans="1:57" x14ac:dyDescent="0.2">
      <c r="A661" s="119"/>
      <c r="B661" s="43">
        <v>1</v>
      </c>
      <c r="C661" s="43" t="s">
        <v>200</v>
      </c>
      <c r="D661" s="119"/>
      <c r="E661" s="43"/>
      <c r="F661" s="43"/>
      <c r="G661" s="43" t="s">
        <v>12783</v>
      </c>
      <c r="H661" s="43"/>
      <c r="I661" s="43"/>
      <c r="J661" s="43"/>
      <c r="K661" s="43">
        <v>3180</v>
      </c>
      <c r="L661" s="43"/>
      <c r="M661" s="43">
        <v>190</v>
      </c>
      <c r="N661" s="43"/>
      <c r="O661" s="43"/>
      <c r="P661" s="43"/>
      <c r="Q661" s="43">
        <v>7.25</v>
      </c>
      <c r="R661" s="43"/>
      <c r="S661" s="43">
        <v>0.02</v>
      </c>
      <c r="T661" s="43">
        <v>2540</v>
      </c>
      <c r="U661" s="43"/>
      <c r="V661" s="68">
        <v>4</v>
      </c>
      <c r="W661" s="43">
        <v>2628</v>
      </c>
      <c r="X661" s="43"/>
      <c r="Y661" s="43">
        <v>9</v>
      </c>
      <c r="Z661" s="43"/>
      <c r="AA661" s="43"/>
      <c r="AB661" s="43"/>
      <c r="AC661" s="43">
        <v>0.45</v>
      </c>
      <c r="AD661" s="43"/>
      <c r="AE661" s="43">
        <v>0.02</v>
      </c>
      <c r="AF661" s="43">
        <v>30</v>
      </c>
      <c r="AG661" s="43"/>
      <c r="AH661" s="43">
        <v>2</v>
      </c>
      <c r="AI661" s="43">
        <v>2465</v>
      </c>
      <c r="AJ661" s="43"/>
      <c r="AK661" s="43">
        <v>4</v>
      </c>
      <c r="AL661" s="43"/>
      <c r="AM661" s="43"/>
      <c r="AN661" s="43"/>
      <c r="AO661" s="43"/>
      <c r="AP661" s="43"/>
      <c r="AQ661" s="43"/>
      <c r="AR661" s="43"/>
      <c r="AS661" s="43"/>
      <c r="AT661" s="43">
        <v>11</v>
      </c>
      <c r="AU661" s="43"/>
      <c r="AV661" s="43">
        <v>0.1</v>
      </c>
      <c r="AW661" s="43">
        <v>37.9</v>
      </c>
      <c r="AX661" s="43">
        <v>0.18</v>
      </c>
      <c r="AY661" s="43"/>
      <c r="AZ661" s="43"/>
      <c r="BA661" s="43">
        <v>-0.36716838192584539</v>
      </c>
      <c r="BB661" s="43"/>
      <c r="BC661" s="43">
        <v>2.1060874785561182E-2</v>
      </c>
      <c r="BD661" s="43" t="s">
        <v>14023</v>
      </c>
      <c r="BE661" s="43"/>
    </row>
    <row r="662" spans="1:57" x14ac:dyDescent="0.2">
      <c r="A662" s="119"/>
      <c r="B662" s="43">
        <v>1</v>
      </c>
      <c r="C662" s="43" t="s">
        <v>200</v>
      </c>
      <c r="D662" s="119"/>
      <c r="E662" s="43"/>
      <c r="F662" s="43"/>
      <c r="G662" s="43" t="s">
        <v>12783</v>
      </c>
      <c r="H662" s="43"/>
      <c r="I662" s="43"/>
      <c r="J662" s="43"/>
      <c r="K662" s="43">
        <v>3180</v>
      </c>
      <c r="L662" s="43"/>
      <c r="M662" s="43">
        <v>190</v>
      </c>
      <c r="N662" s="43"/>
      <c r="O662" s="43"/>
      <c r="P662" s="43"/>
      <c r="Q662" s="43">
        <v>7.25</v>
      </c>
      <c r="R662" s="43"/>
      <c r="S662" s="43">
        <v>0.02</v>
      </c>
      <c r="T662" s="43">
        <v>2540</v>
      </c>
      <c r="U662" s="43"/>
      <c r="V662" s="68">
        <v>4</v>
      </c>
      <c r="W662" s="43">
        <v>2628</v>
      </c>
      <c r="X662" s="43"/>
      <c r="Y662" s="43">
        <v>9</v>
      </c>
      <c r="Z662" s="43"/>
      <c r="AA662" s="43"/>
      <c r="AB662" s="43"/>
      <c r="AC662" s="43">
        <v>0.45</v>
      </c>
      <c r="AD662" s="43"/>
      <c r="AE662" s="43">
        <v>0.02</v>
      </c>
      <c r="AF662" s="43">
        <v>30</v>
      </c>
      <c r="AG662" s="43"/>
      <c r="AH662" s="43">
        <v>2</v>
      </c>
      <c r="AI662" s="43">
        <v>2465</v>
      </c>
      <c r="AJ662" s="43"/>
      <c r="AK662" s="43">
        <v>4</v>
      </c>
      <c r="AL662" s="43"/>
      <c r="AM662" s="43"/>
      <c r="AN662" s="43"/>
      <c r="AO662" s="43"/>
      <c r="AP662" s="43"/>
      <c r="AQ662" s="43"/>
      <c r="AR662" s="43"/>
      <c r="AS662" s="43"/>
      <c r="AT662" s="43">
        <v>11</v>
      </c>
      <c r="AU662" s="43"/>
      <c r="AV662" s="43">
        <v>0.1</v>
      </c>
      <c r="AW662" s="43">
        <v>37.9</v>
      </c>
      <c r="AX662" s="43">
        <v>0.18</v>
      </c>
      <c r="AY662" s="43"/>
      <c r="AZ662" s="43"/>
      <c r="BA662" s="43">
        <v>8.5478375695272071E-2</v>
      </c>
      <c r="BB662" s="43"/>
      <c r="BC662" s="43">
        <v>3.4023361600265055E-2</v>
      </c>
      <c r="BD662" s="43" t="s">
        <v>14023</v>
      </c>
      <c r="BE662" s="43"/>
    </row>
    <row r="663" spans="1:57" x14ac:dyDescent="0.2">
      <c r="A663" s="119"/>
      <c r="B663" s="43">
        <v>1</v>
      </c>
      <c r="C663" s="43" t="s">
        <v>200</v>
      </c>
      <c r="D663" s="119"/>
      <c r="E663" s="43"/>
      <c r="F663" s="43"/>
      <c r="G663" s="43" t="s">
        <v>12783</v>
      </c>
      <c r="H663" s="43"/>
      <c r="I663" s="43"/>
      <c r="J663" s="43"/>
      <c r="K663" s="43">
        <v>3180</v>
      </c>
      <c r="L663" s="43"/>
      <c r="M663" s="43">
        <v>190</v>
      </c>
      <c r="N663" s="43"/>
      <c r="O663" s="43"/>
      <c r="P663" s="43"/>
      <c r="Q663" s="43">
        <v>7.25</v>
      </c>
      <c r="R663" s="43"/>
      <c r="S663" s="43">
        <v>0.02</v>
      </c>
      <c r="T663" s="43">
        <v>2540</v>
      </c>
      <c r="U663" s="43"/>
      <c r="V663" s="68">
        <v>4</v>
      </c>
      <c r="W663" s="43">
        <v>2628</v>
      </c>
      <c r="X663" s="43"/>
      <c r="Y663" s="43">
        <v>9</v>
      </c>
      <c r="Z663" s="43"/>
      <c r="AA663" s="43"/>
      <c r="AB663" s="43"/>
      <c r="AC663" s="43">
        <v>0.45</v>
      </c>
      <c r="AD663" s="43"/>
      <c r="AE663" s="43">
        <v>0.02</v>
      </c>
      <c r="AF663" s="43">
        <v>30</v>
      </c>
      <c r="AG663" s="43"/>
      <c r="AH663" s="43">
        <v>2</v>
      </c>
      <c r="AI663" s="43">
        <v>2465</v>
      </c>
      <c r="AJ663" s="43"/>
      <c r="AK663" s="43">
        <v>4</v>
      </c>
      <c r="AL663" s="43"/>
      <c r="AM663" s="43"/>
      <c r="AN663" s="43"/>
      <c r="AO663" s="43"/>
      <c r="AP663" s="43"/>
      <c r="AQ663" s="43"/>
      <c r="AR663" s="43"/>
      <c r="AS663" s="43"/>
      <c r="AT663" s="43">
        <v>11</v>
      </c>
      <c r="AU663" s="43"/>
      <c r="AV663" s="43">
        <v>0.1</v>
      </c>
      <c r="AW663" s="43">
        <v>37.9</v>
      </c>
      <c r="AX663" s="43">
        <v>0.18</v>
      </c>
      <c r="AY663" s="43"/>
      <c r="AZ663" s="43"/>
      <c r="BA663" s="43">
        <v>-0.21919554841609046</v>
      </c>
      <c r="BB663" s="43"/>
      <c r="BC663" s="43">
        <v>8.0475244772683849E-2</v>
      </c>
      <c r="BD663" s="43" t="s">
        <v>14023</v>
      </c>
      <c r="BE663" s="43"/>
    </row>
    <row r="664" spans="1:57" x14ac:dyDescent="0.2">
      <c r="A664" s="119"/>
      <c r="B664" s="43">
        <v>1</v>
      </c>
      <c r="C664" s="43" t="s">
        <v>200</v>
      </c>
      <c r="D664" s="119"/>
      <c r="E664" s="43"/>
      <c r="F664" s="43"/>
      <c r="G664" s="43" t="s">
        <v>12783</v>
      </c>
      <c r="H664" s="43"/>
      <c r="I664" s="43"/>
      <c r="J664" s="43"/>
      <c r="K664" s="43">
        <v>3180</v>
      </c>
      <c r="L664" s="43"/>
      <c r="M664" s="43">
        <v>190</v>
      </c>
      <c r="N664" s="43"/>
      <c r="O664" s="43"/>
      <c r="P664" s="43"/>
      <c r="Q664" s="43">
        <v>7.25</v>
      </c>
      <c r="R664" s="43"/>
      <c r="S664" s="43">
        <v>0.02</v>
      </c>
      <c r="T664" s="43">
        <v>2540</v>
      </c>
      <c r="U664" s="43"/>
      <c r="V664" s="68">
        <v>4</v>
      </c>
      <c r="W664" s="43">
        <v>2628</v>
      </c>
      <c r="X664" s="43"/>
      <c r="Y664" s="43">
        <v>9</v>
      </c>
      <c r="Z664" s="43"/>
      <c r="AA664" s="43"/>
      <c r="AB664" s="43"/>
      <c r="AC664" s="43">
        <v>0.45</v>
      </c>
      <c r="AD664" s="43"/>
      <c r="AE664" s="43">
        <v>0.02</v>
      </c>
      <c r="AF664" s="43">
        <v>30</v>
      </c>
      <c r="AG664" s="43"/>
      <c r="AH664" s="43">
        <v>2</v>
      </c>
      <c r="AI664" s="43">
        <v>2465</v>
      </c>
      <c r="AJ664" s="43"/>
      <c r="AK664" s="43">
        <v>4</v>
      </c>
      <c r="AL664" s="43"/>
      <c r="AM664" s="43"/>
      <c r="AN664" s="43"/>
      <c r="AO664" s="43"/>
      <c r="AP664" s="43"/>
      <c r="AQ664" s="43"/>
      <c r="AR664" s="43"/>
      <c r="AS664" s="43"/>
      <c r="AT664" s="43">
        <v>11</v>
      </c>
      <c r="AU664" s="43"/>
      <c r="AV664" s="43">
        <v>0.1</v>
      </c>
      <c r="AW664" s="43">
        <v>37.9</v>
      </c>
      <c r="AX664" s="43">
        <v>0.18</v>
      </c>
      <c r="AY664" s="43"/>
      <c r="AZ664" s="43"/>
      <c r="BA664" s="43">
        <v>-0.4247635708050202</v>
      </c>
      <c r="BB664" s="43"/>
      <c r="BC664" s="43">
        <v>3.7485425609229968E-2</v>
      </c>
      <c r="BD664" s="43" t="s">
        <v>14023</v>
      </c>
      <c r="BE664" s="43"/>
    </row>
    <row r="665" spans="1:57" x14ac:dyDescent="0.2">
      <c r="A665" s="119"/>
      <c r="B665" s="43">
        <v>1</v>
      </c>
      <c r="C665" s="43" t="s">
        <v>200</v>
      </c>
      <c r="D665" s="119"/>
      <c r="E665" s="43"/>
      <c r="F665" s="43"/>
      <c r="G665" s="43" t="s">
        <v>12783</v>
      </c>
      <c r="H665" s="43"/>
      <c r="I665" s="43"/>
      <c r="J665" s="43"/>
      <c r="K665" s="43">
        <v>3180</v>
      </c>
      <c r="L665" s="43"/>
      <c r="M665" s="43">
        <v>190</v>
      </c>
      <c r="N665" s="43"/>
      <c r="O665" s="43"/>
      <c r="P665" s="43"/>
      <c r="Q665" s="43">
        <v>7.25</v>
      </c>
      <c r="R665" s="43"/>
      <c r="S665" s="43">
        <v>0.02</v>
      </c>
      <c r="T665" s="43">
        <v>2540</v>
      </c>
      <c r="U665" s="43"/>
      <c r="V665" s="68">
        <v>4</v>
      </c>
      <c r="W665" s="43">
        <v>2628</v>
      </c>
      <c r="X665" s="43"/>
      <c r="Y665" s="43">
        <v>9</v>
      </c>
      <c r="Z665" s="43"/>
      <c r="AA665" s="43"/>
      <c r="AB665" s="43"/>
      <c r="AC665" s="43">
        <v>0.45</v>
      </c>
      <c r="AD665" s="43"/>
      <c r="AE665" s="43">
        <v>0.02</v>
      </c>
      <c r="AF665" s="43">
        <v>30</v>
      </c>
      <c r="AG665" s="43"/>
      <c r="AH665" s="43">
        <v>2</v>
      </c>
      <c r="AI665" s="43">
        <v>2465</v>
      </c>
      <c r="AJ665" s="43"/>
      <c r="AK665" s="43">
        <v>4</v>
      </c>
      <c r="AL665" s="43"/>
      <c r="AM665" s="43"/>
      <c r="AN665" s="43"/>
      <c r="AO665" s="43"/>
      <c r="AP665" s="43"/>
      <c r="AQ665" s="43"/>
      <c r="AR665" s="43"/>
      <c r="AS665" s="43"/>
      <c r="AT665" s="43">
        <v>11</v>
      </c>
      <c r="AU665" s="43"/>
      <c r="AV665" s="43">
        <v>0.1</v>
      </c>
      <c r="AW665" s="43">
        <v>37.9</v>
      </c>
      <c r="AX665" s="43">
        <v>0.18</v>
      </c>
      <c r="AY665" s="43"/>
      <c r="AZ665" s="43"/>
      <c r="BA665" s="43">
        <v>-0.20665506885870033</v>
      </c>
      <c r="BB665" s="43"/>
      <c r="BC665" s="43">
        <v>5.067934412497084E-2</v>
      </c>
      <c r="BD665" s="43" t="s">
        <v>14023</v>
      </c>
      <c r="BE665" s="43"/>
    </row>
    <row r="666" spans="1:57" x14ac:dyDescent="0.2">
      <c r="A666" s="119"/>
      <c r="B666" s="43">
        <v>1</v>
      </c>
      <c r="C666" s="43" t="s">
        <v>200</v>
      </c>
      <c r="D666" s="119"/>
      <c r="E666" s="43"/>
      <c r="F666" s="43"/>
      <c r="G666" s="43" t="s">
        <v>12783</v>
      </c>
      <c r="H666" s="43"/>
      <c r="I666" s="43"/>
      <c r="J666" s="43"/>
      <c r="K666" s="43">
        <v>3180</v>
      </c>
      <c r="L666" s="43"/>
      <c r="M666" s="43">
        <v>190</v>
      </c>
      <c r="N666" s="43"/>
      <c r="O666" s="43"/>
      <c r="P666" s="43"/>
      <c r="Q666" s="43">
        <v>7.25</v>
      </c>
      <c r="R666" s="43"/>
      <c r="S666" s="43">
        <v>0.02</v>
      </c>
      <c r="T666" s="43">
        <v>2540</v>
      </c>
      <c r="U666" s="43"/>
      <c r="V666" s="68">
        <v>4</v>
      </c>
      <c r="W666" s="43">
        <v>2628</v>
      </c>
      <c r="X666" s="43"/>
      <c r="Y666" s="43">
        <v>9</v>
      </c>
      <c r="Z666" s="43"/>
      <c r="AA666" s="43"/>
      <c r="AB666" s="43"/>
      <c r="AC666" s="43">
        <v>0.45</v>
      </c>
      <c r="AD666" s="43"/>
      <c r="AE666" s="43">
        <v>0.02</v>
      </c>
      <c r="AF666" s="43">
        <v>30</v>
      </c>
      <c r="AG666" s="43"/>
      <c r="AH666" s="43">
        <v>2</v>
      </c>
      <c r="AI666" s="43">
        <v>2465</v>
      </c>
      <c r="AJ666" s="43"/>
      <c r="AK666" s="43">
        <v>4</v>
      </c>
      <c r="AL666" s="43"/>
      <c r="AM666" s="43"/>
      <c r="AN666" s="43"/>
      <c r="AO666" s="43"/>
      <c r="AP666" s="43"/>
      <c r="AQ666" s="43"/>
      <c r="AR666" s="43"/>
      <c r="AS666" s="43"/>
      <c r="AT666" s="43">
        <v>11</v>
      </c>
      <c r="AU666" s="43"/>
      <c r="AV666" s="43">
        <v>0.1</v>
      </c>
      <c r="AW666" s="43">
        <v>37.9</v>
      </c>
      <c r="AX666" s="43">
        <v>0.18</v>
      </c>
      <c r="AY666" s="43"/>
      <c r="AZ666" s="43"/>
      <c r="BA666" s="43">
        <v>-0.25382425252015922</v>
      </c>
      <c r="BB666" s="43"/>
      <c r="BC666" s="43">
        <v>0.41932615322155709</v>
      </c>
      <c r="BD666" s="43" t="s">
        <v>14023</v>
      </c>
      <c r="BE666" s="43"/>
    </row>
    <row r="667" spans="1:57" x14ac:dyDescent="0.2">
      <c r="A667" s="119"/>
      <c r="B667" s="43">
        <v>1</v>
      </c>
      <c r="C667" s="43" t="s">
        <v>200</v>
      </c>
      <c r="D667" s="119"/>
      <c r="E667" s="43"/>
      <c r="F667" s="43"/>
      <c r="G667" s="43" t="s">
        <v>12783</v>
      </c>
      <c r="H667" s="43"/>
      <c r="I667" s="43"/>
      <c r="J667" s="43"/>
      <c r="K667" s="43">
        <v>3180</v>
      </c>
      <c r="L667" s="43"/>
      <c r="M667" s="43">
        <v>190</v>
      </c>
      <c r="N667" s="43"/>
      <c r="O667" s="43"/>
      <c r="P667" s="43"/>
      <c r="Q667" s="43">
        <v>7.25</v>
      </c>
      <c r="R667" s="43"/>
      <c r="S667" s="43">
        <v>0.02</v>
      </c>
      <c r="T667" s="43">
        <v>2540</v>
      </c>
      <c r="U667" s="43"/>
      <c r="V667" s="68">
        <v>4</v>
      </c>
      <c r="W667" s="43">
        <v>2628</v>
      </c>
      <c r="X667" s="43"/>
      <c r="Y667" s="43">
        <v>9</v>
      </c>
      <c r="Z667" s="43"/>
      <c r="AA667" s="43"/>
      <c r="AB667" s="43"/>
      <c r="AC667" s="43">
        <v>0.45</v>
      </c>
      <c r="AD667" s="43"/>
      <c r="AE667" s="43">
        <v>0.02</v>
      </c>
      <c r="AF667" s="43">
        <v>30</v>
      </c>
      <c r="AG667" s="43"/>
      <c r="AH667" s="43">
        <v>2</v>
      </c>
      <c r="AI667" s="43">
        <v>2465</v>
      </c>
      <c r="AJ667" s="43"/>
      <c r="AK667" s="43">
        <v>4</v>
      </c>
      <c r="AL667" s="43"/>
      <c r="AM667" s="43"/>
      <c r="AN667" s="43"/>
      <c r="AO667" s="43"/>
      <c r="AP667" s="43"/>
      <c r="AQ667" s="43"/>
      <c r="AR667" s="43"/>
      <c r="AS667" s="43"/>
      <c r="AT667" s="43">
        <v>11</v>
      </c>
      <c r="AU667" s="43"/>
      <c r="AV667" s="43">
        <v>0.1</v>
      </c>
      <c r="AW667" s="43">
        <v>37.9</v>
      </c>
      <c r="AX667" s="43">
        <v>0.18</v>
      </c>
      <c r="AY667" s="43"/>
      <c r="AZ667" s="43"/>
      <c r="BA667" s="43">
        <v>-0.24112504303508733</v>
      </c>
      <c r="BB667" s="43"/>
      <c r="BC667" s="43">
        <v>5.1427594729393095E-2</v>
      </c>
      <c r="BD667" s="43" t="s">
        <v>14023</v>
      </c>
      <c r="BE667" s="43"/>
    </row>
    <row r="668" spans="1:57" x14ac:dyDescent="0.2">
      <c r="A668" s="119"/>
      <c r="B668" s="43">
        <v>1</v>
      </c>
      <c r="C668" s="43" t="s">
        <v>200</v>
      </c>
      <c r="D668" s="119"/>
      <c r="E668" s="43"/>
      <c r="F668" s="43"/>
      <c r="G668" s="43" t="s">
        <v>12783</v>
      </c>
      <c r="H668" s="43"/>
      <c r="I668" s="43"/>
      <c r="J668" s="43"/>
      <c r="K668" s="43">
        <v>3180</v>
      </c>
      <c r="L668" s="43"/>
      <c r="M668" s="43">
        <v>190</v>
      </c>
      <c r="N668" s="43"/>
      <c r="O668" s="43"/>
      <c r="P668" s="43"/>
      <c r="Q668" s="43">
        <v>7.25</v>
      </c>
      <c r="R668" s="43"/>
      <c r="S668" s="43">
        <v>0.02</v>
      </c>
      <c r="T668" s="43">
        <v>2540</v>
      </c>
      <c r="U668" s="43"/>
      <c r="V668" s="68">
        <v>4</v>
      </c>
      <c r="W668" s="43">
        <v>2628</v>
      </c>
      <c r="X668" s="43"/>
      <c r="Y668" s="43">
        <v>9</v>
      </c>
      <c r="Z668" s="43"/>
      <c r="AA668" s="43"/>
      <c r="AB668" s="43"/>
      <c r="AC668" s="43">
        <v>0.45</v>
      </c>
      <c r="AD668" s="43"/>
      <c r="AE668" s="43">
        <v>0.02</v>
      </c>
      <c r="AF668" s="43">
        <v>30</v>
      </c>
      <c r="AG668" s="43"/>
      <c r="AH668" s="43">
        <v>2</v>
      </c>
      <c r="AI668" s="43">
        <v>2465</v>
      </c>
      <c r="AJ668" s="43"/>
      <c r="AK668" s="43">
        <v>4</v>
      </c>
      <c r="AL668" s="43"/>
      <c r="AM668" s="43"/>
      <c r="AN668" s="43"/>
      <c r="AO668" s="43"/>
      <c r="AP668" s="43"/>
      <c r="AQ668" s="43"/>
      <c r="AR668" s="43"/>
      <c r="AS668" s="43"/>
      <c r="AT668" s="43">
        <v>11</v>
      </c>
      <c r="AU668" s="43"/>
      <c r="AV668" s="43">
        <v>0.1</v>
      </c>
      <c r="AW668" s="43">
        <v>37.9</v>
      </c>
      <c r="AX668" s="43">
        <v>0.18</v>
      </c>
      <c r="AY668" s="43"/>
      <c r="AZ668" s="43"/>
      <c r="BA668" s="43">
        <v>8.1307251357667268E-2</v>
      </c>
      <c r="BB668" s="43"/>
      <c r="BC668" s="43">
        <v>0.1021674196208395</v>
      </c>
      <c r="BD668" s="43" t="s">
        <v>14023</v>
      </c>
      <c r="BE668" s="43"/>
    </row>
    <row r="669" spans="1:57" x14ac:dyDescent="0.2">
      <c r="A669" s="119"/>
      <c r="B669" s="43">
        <v>1</v>
      </c>
      <c r="C669" s="43" t="s">
        <v>200</v>
      </c>
      <c r="D669" s="119"/>
      <c r="E669" s="43"/>
      <c r="F669" s="43"/>
      <c r="G669" s="43" t="s">
        <v>12783</v>
      </c>
      <c r="H669" s="43"/>
      <c r="I669" s="43"/>
      <c r="J669" s="43"/>
      <c r="K669" s="43">
        <v>3180</v>
      </c>
      <c r="L669" s="43"/>
      <c r="M669" s="43">
        <v>190</v>
      </c>
      <c r="N669" s="43"/>
      <c r="O669" s="43"/>
      <c r="P669" s="43"/>
      <c r="Q669" s="43">
        <v>7.25</v>
      </c>
      <c r="R669" s="43"/>
      <c r="S669" s="43">
        <v>0.02</v>
      </c>
      <c r="T669" s="43">
        <v>2540</v>
      </c>
      <c r="U669" s="43"/>
      <c r="V669" s="68">
        <v>4</v>
      </c>
      <c r="W669" s="43">
        <v>2628</v>
      </c>
      <c r="X669" s="43"/>
      <c r="Y669" s="43">
        <v>9</v>
      </c>
      <c r="Z669" s="43"/>
      <c r="AA669" s="43"/>
      <c r="AB669" s="43"/>
      <c r="AC669" s="43">
        <v>0.45</v>
      </c>
      <c r="AD669" s="43"/>
      <c r="AE669" s="43">
        <v>0.02</v>
      </c>
      <c r="AF669" s="43">
        <v>30</v>
      </c>
      <c r="AG669" s="43"/>
      <c r="AH669" s="43">
        <v>2</v>
      </c>
      <c r="AI669" s="43">
        <v>2465</v>
      </c>
      <c r="AJ669" s="43"/>
      <c r="AK669" s="43">
        <v>4</v>
      </c>
      <c r="AL669" s="43"/>
      <c r="AM669" s="43"/>
      <c r="AN669" s="43"/>
      <c r="AO669" s="43"/>
      <c r="AP669" s="43"/>
      <c r="AQ669" s="43"/>
      <c r="AR669" s="43"/>
      <c r="AS669" s="43"/>
      <c r="AT669" s="43">
        <v>11</v>
      </c>
      <c r="AU669" s="43"/>
      <c r="AV669" s="43">
        <v>0.1</v>
      </c>
      <c r="AW669" s="43">
        <v>37.9</v>
      </c>
      <c r="AX669" s="43">
        <v>0.18</v>
      </c>
      <c r="AY669" s="43"/>
      <c r="AZ669" s="43"/>
      <c r="BA669" s="43">
        <v>-0.47791269136122905</v>
      </c>
      <c r="BB669" s="43"/>
      <c r="BC669" s="43">
        <v>0.14899629264485301</v>
      </c>
      <c r="BD669" s="43" t="s">
        <v>14023</v>
      </c>
      <c r="BE669" s="43"/>
    </row>
    <row r="670" spans="1:57" x14ac:dyDescent="0.2">
      <c r="A670" s="119"/>
      <c r="B670" s="43">
        <v>1</v>
      </c>
      <c r="C670" s="43" t="s">
        <v>200</v>
      </c>
      <c r="D670" s="119"/>
      <c r="E670" s="43"/>
      <c r="F670" s="43"/>
      <c r="G670" s="43" t="s">
        <v>12783</v>
      </c>
      <c r="H670" s="43"/>
      <c r="I670" s="43"/>
      <c r="J670" s="43"/>
      <c r="K670" s="43">
        <v>3180</v>
      </c>
      <c r="L670" s="43"/>
      <c r="M670" s="43">
        <v>190</v>
      </c>
      <c r="N670" s="43"/>
      <c r="O670" s="43"/>
      <c r="P670" s="43"/>
      <c r="Q670" s="43">
        <v>7.25</v>
      </c>
      <c r="R670" s="43"/>
      <c r="S670" s="43">
        <v>0.02</v>
      </c>
      <c r="T670" s="43">
        <v>2540</v>
      </c>
      <c r="U670" s="43"/>
      <c r="V670" s="68">
        <v>4</v>
      </c>
      <c r="W670" s="43">
        <v>2628</v>
      </c>
      <c r="X670" s="43"/>
      <c r="Y670" s="43">
        <v>9</v>
      </c>
      <c r="Z670" s="43"/>
      <c r="AA670" s="43"/>
      <c r="AB670" s="43"/>
      <c r="AC670" s="43">
        <v>0.45</v>
      </c>
      <c r="AD670" s="43"/>
      <c r="AE670" s="43">
        <v>0.02</v>
      </c>
      <c r="AF670" s="43">
        <v>30</v>
      </c>
      <c r="AG670" s="43"/>
      <c r="AH670" s="43">
        <v>2</v>
      </c>
      <c r="AI670" s="43">
        <v>2465</v>
      </c>
      <c r="AJ670" s="43"/>
      <c r="AK670" s="43">
        <v>4</v>
      </c>
      <c r="AL670" s="43"/>
      <c r="AM670" s="43"/>
      <c r="AN670" s="43"/>
      <c r="AO670" s="43"/>
      <c r="AP670" s="43"/>
      <c r="AQ670" s="43"/>
      <c r="AR670" s="43"/>
      <c r="AS670" s="43"/>
      <c r="AT670" s="43">
        <v>11</v>
      </c>
      <c r="AU670" s="43"/>
      <c r="AV670" s="43">
        <v>0.1</v>
      </c>
      <c r="AW670" s="43">
        <v>37.9</v>
      </c>
      <c r="AX670" s="43">
        <v>0.18</v>
      </c>
      <c r="AY670" s="43"/>
      <c r="AZ670" s="43"/>
      <c r="BA670" s="43">
        <v>-0.60830138977175041</v>
      </c>
      <c r="BB670" s="43"/>
      <c r="BC670" s="43">
        <v>0.15544482036613105</v>
      </c>
      <c r="BD670" s="43" t="s">
        <v>14023</v>
      </c>
      <c r="BE670" s="43"/>
    </row>
    <row r="671" spans="1:57" x14ac:dyDescent="0.2">
      <c r="A671" s="119"/>
      <c r="B671" s="43">
        <v>1</v>
      </c>
      <c r="C671" s="43" t="s">
        <v>200</v>
      </c>
      <c r="D671" s="119"/>
      <c r="E671" s="43"/>
      <c r="F671" s="43"/>
      <c r="G671" s="43" t="s">
        <v>12783</v>
      </c>
      <c r="H671" s="43"/>
      <c r="I671" s="43"/>
      <c r="J671" s="43"/>
      <c r="K671" s="43">
        <v>3180</v>
      </c>
      <c r="L671" s="43"/>
      <c r="M671" s="43">
        <v>190</v>
      </c>
      <c r="N671" s="43"/>
      <c r="O671" s="43"/>
      <c r="P671" s="43"/>
      <c r="Q671" s="43">
        <v>7.25</v>
      </c>
      <c r="R671" s="43"/>
      <c r="S671" s="43">
        <v>0.02</v>
      </c>
      <c r="T671" s="43">
        <v>2540</v>
      </c>
      <c r="U671" s="43"/>
      <c r="V671" s="68">
        <v>4</v>
      </c>
      <c r="W671" s="43">
        <v>2628</v>
      </c>
      <c r="X671" s="43"/>
      <c r="Y671" s="43">
        <v>9</v>
      </c>
      <c r="Z671" s="43"/>
      <c r="AA671" s="43"/>
      <c r="AB671" s="43"/>
      <c r="AC671" s="43">
        <v>0.45</v>
      </c>
      <c r="AD671" s="43"/>
      <c r="AE671" s="43">
        <v>0.02</v>
      </c>
      <c r="AF671" s="43">
        <v>30</v>
      </c>
      <c r="AG671" s="43"/>
      <c r="AH671" s="43">
        <v>2</v>
      </c>
      <c r="AI671" s="43">
        <v>2465</v>
      </c>
      <c r="AJ671" s="43"/>
      <c r="AK671" s="43">
        <v>4</v>
      </c>
      <c r="AL671" s="43"/>
      <c r="AM671" s="43"/>
      <c r="AN671" s="43"/>
      <c r="AO671" s="43"/>
      <c r="AP671" s="43"/>
      <c r="AQ671" s="43"/>
      <c r="AR671" s="43"/>
      <c r="AS671" s="43"/>
      <c r="AT671" s="43">
        <v>11</v>
      </c>
      <c r="AU671" s="43"/>
      <c r="AV671" s="43">
        <v>0.1</v>
      </c>
      <c r="AW671" s="43">
        <v>37.9</v>
      </c>
      <c r="AX671" s="43">
        <v>0.18</v>
      </c>
      <c r="AY671" s="43"/>
      <c r="AZ671" s="43"/>
      <c r="BA671" s="43">
        <v>-0.12382806483414548</v>
      </c>
      <c r="BB671" s="43"/>
      <c r="BC671" s="43">
        <v>2.2768410660300106E-2</v>
      </c>
      <c r="BD671" s="43" t="s">
        <v>14023</v>
      </c>
      <c r="BE671" s="43"/>
    </row>
    <row r="672" spans="1:57" x14ac:dyDescent="0.2">
      <c r="A672" s="119"/>
      <c r="B672" s="43">
        <v>1</v>
      </c>
      <c r="C672" s="43" t="s">
        <v>200</v>
      </c>
      <c r="D672" s="119"/>
      <c r="E672" s="43"/>
      <c r="F672" s="43"/>
      <c r="G672" s="43" t="s">
        <v>12783</v>
      </c>
      <c r="H672" s="43"/>
      <c r="I672" s="43"/>
      <c r="J672" s="43"/>
      <c r="K672" s="43">
        <v>3180</v>
      </c>
      <c r="L672" s="43"/>
      <c r="M672" s="43">
        <v>190</v>
      </c>
      <c r="N672" s="43"/>
      <c r="O672" s="43"/>
      <c r="P672" s="43"/>
      <c r="Q672" s="43">
        <v>7.25</v>
      </c>
      <c r="R672" s="43"/>
      <c r="S672" s="43">
        <v>0.02</v>
      </c>
      <c r="T672" s="43">
        <v>2540</v>
      </c>
      <c r="U672" s="43"/>
      <c r="V672" s="68">
        <v>4</v>
      </c>
      <c r="W672" s="43">
        <v>2628</v>
      </c>
      <c r="X672" s="43"/>
      <c r="Y672" s="43">
        <v>9</v>
      </c>
      <c r="Z672" s="43"/>
      <c r="AA672" s="43"/>
      <c r="AB672" s="43"/>
      <c r="AC672" s="43">
        <v>0.45</v>
      </c>
      <c r="AD672" s="43"/>
      <c r="AE672" s="43">
        <v>0.02</v>
      </c>
      <c r="AF672" s="43">
        <v>30</v>
      </c>
      <c r="AG672" s="43"/>
      <c r="AH672" s="43">
        <v>2</v>
      </c>
      <c r="AI672" s="43">
        <v>2465</v>
      </c>
      <c r="AJ672" s="43"/>
      <c r="AK672" s="43">
        <v>4</v>
      </c>
      <c r="AL672" s="43"/>
      <c r="AM672" s="43"/>
      <c r="AN672" s="43"/>
      <c r="AO672" s="43"/>
      <c r="AP672" s="43"/>
      <c r="AQ672" s="43"/>
      <c r="AR672" s="43"/>
      <c r="AS672" s="43"/>
      <c r="AT672" s="43">
        <v>11</v>
      </c>
      <c r="AU672" s="43"/>
      <c r="AV672" s="43">
        <v>0.1</v>
      </c>
      <c r="AW672" s="43">
        <v>37.9</v>
      </c>
      <c r="AX672" s="43">
        <v>0.18</v>
      </c>
      <c r="AY672" s="43"/>
      <c r="AZ672" s="43"/>
      <c r="BA672" s="43">
        <v>-0.27478935746334116</v>
      </c>
      <c r="BB672" s="43"/>
      <c r="BC672" s="43">
        <v>7.5411735947014114E-2</v>
      </c>
      <c r="BD672" s="43" t="s">
        <v>14023</v>
      </c>
      <c r="BE672" s="43"/>
    </row>
    <row r="673" spans="1:57" x14ac:dyDescent="0.2">
      <c r="A673" s="119"/>
      <c r="B673" s="43">
        <v>1</v>
      </c>
      <c r="C673" s="43" t="s">
        <v>200</v>
      </c>
      <c r="D673" s="119"/>
      <c r="E673" s="43"/>
      <c r="F673" s="43"/>
      <c r="G673" s="43" t="s">
        <v>12783</v>
      </c>
      <c r="H673" s="43"/>
      <c r="I673" s="43"/>
      <c r="J673" s="43"/>
      <c r="K673" s="43">
        <v>3180</v>
      </c>
      <c r="L673" s="43"/>
      <c r="M673" s="43">
        <v>190</v>
      </c>
      <c r="N673" s="43"/>
      <c r="O673" s="43"/>
      <c r="P673" s="43"/>
      <c r="Q673" s="43">
        <v>7.25</v>
      </c>
      <c r="R673" s="43"/>
      <c r="S673" s="43">
        <v>0.02</v>
      </c>
      <c r="T673" s="43">
        <v>2540</v>
      </c>
      <c r="U673" s="43"/>
      <c r="V673" s="68">
        <v>4</v>
      </c>
      <c r="W673" s="43">
        <v>2628</v>
      </c>
      <c r="X673" s="43"/>
      <c r="Y673" s="43">
        <v>9</v>
      </c>
      <c r="Z673" s="43"/>
      <c r="AA673" s="43"/>
      <c r="AB673" s="43"/>
      <c r="AC673" s="43">
        <v>0.45</v>
      </c>
      <c r="AD673" s="43"/>
      <c r="AE673" s="43">
        <v>0.02</v>
      </c>
      <c r="AF673" s="43">
        <v>30</v>
      </c>
      <c r="AG673" s="43"/>
      <c r="AH673" s="43">
        <v>2</v>
      </c>
      <c r="AI673" s="43">
        <v>2465</v>
      </c>
      <c r="AJ673" s="43"/>
      <c r="AK673" s="43">
        <v>4</v>
      </c>
      <c r="AL673" s="43"/>
      <c r="AM673" s="43"/>
      <c r="AN673" s="43"/>
      <c r="AO673" s="43"/>
      <c r="AP673" s="43"/>
      <c r="AQ673" s="43"/>
      <c r="AR673" s="43"/>
      <c r="AS673" s="43"/>
      <c r="AT673" s="43">
        <v>11</v>
      </c>
      <c r="AU673" s="43"/>
      <c r="AV673" s="43">
        <v>0.1</v>
      </c>
      <c r="AW673" s="43">
        <v>37.9</v>
      </c>
      <c r="AX673" s="43">
        <v>0.18</v>
      </c>
      <c r="AY673" s="43"/>
      <c r="AZ673" s="43"/>
      <c r="BA673" s="43">
        <v>-6.0119615521665982E-2</v>
      </c>
      <c r="BB673" s="43"/>
      <c r="BC673" s="43">
        <v>5.7530439937180974E-2</v>
      </c>
      <c r="BD673" s="43" t="s">
        <v>14023</v>
      </c>
      <c r="BE673" s="43"/>
    </row>
    <row r="674" spans="1:57" x14ac:dyDescent="0.2">
      <c r="A674" s="119"/>
      <c r="B674" s="43">
        <v>1</v>
      </c>
      <c r="C674" s="43" t="s">
        <v>200</v>
      </c>
      <c r="D674" s="119"/>
      <c r="E674" s="43"/>
      <c r="F674" s="43"/>
      <c r="G674" s="43" t="s">
        <v>12783</v>
      </c>
      <c r="H674" s="43"/>
      <c r="I674" s="43"/>
      <c r="J674" s="43"/>
      <c r="K674" s="43">
        <v>3180</v>
      </c>
      <c r="L674" s="43"/>
      <c r="M674" s="43">
        <v>190</v>
      </c>
      <c r="N674" s="43"/>
      <c r="O674" s="43"/>
      <c r="P674" s="43"/>
      <c r="Q674" s="43">
        <v>7.25</v>
      </c>
      <c r="R674" s="43"/>
      <c r="S674" s="43">
        <v>0.02</v>
      </c>
      <c r="T674" s="43">
        <v>2540</v>
      </c>
      <c r="U674" s="43"/>
      <c r="V674" s="68">
        <v>4</v>
      </c>
      <c r="W674" s="43">
        <v>2628</v>
      </c>
      <c r="X674" s="43"/>
      <c r="Y674" s="43">
        <v>9</v>
      </c>
      <c r="Z674" s="43"/>
      <c r="AA674" s="43"/>
      <c r="AB674" s="43"/>
      <c r="AC674" s="43">
        <v>0.45</v>
      </c>
      <c r="AD674" s="43"/>
      <c r="AE674" s="43">
        <v>0.02</v>
      </c>
      <c r="AF674" s="43">
        <v>30</v>
      </c>
      <c r="AG674" s="43"/>
      <c r="AH674" s="43">
        <v>2</v>
      </c>
      <c r="AI674" s="43">
        <v>2465</v>
      </c>
      <c r="AJ674" s="43"/>
      <c r="AK674" s="43">
        <v>4</v>
      </c>
      <c r="AL674" s="43"/>
      <c r="AM674" s="43"/>
      <c r="AN674" s="43"/>
      <c r="AO674" s="43"/>
      <c r="AP674" s="43"/>
      <c r="AQ674" s="43"/>
      <c r="AR674" s="43"/>
      <c r="AS674" s="43"/>
      <c r="AT674" s="43">
        <v>11</v>
      </c>
      <c r="AU674" s="43"/>
      <c r="AV674" s="43">
        <v>0.1</v>
      </c>
      <c r="AW674" s="43">
        <v>37.9</v>
      </c>
      <c r="AX674" s="43">
        <v>0.18</v>
      </c>
      <c r="AY674" s="43"/>
      <c r="AZ674" s="43"/>
      <c r="BA674" s="43">
        <v>0.35632861728029536</v>
      </c>
      <c r="BB674" s="43"/>
      <c r="BC674" s="43">
        <v>0.14569703568562301</v>
      </c>
      <c r="BD674" s="43" t="s">
        <v>14023</v>
      </c>
      <c r="BE674" s="43"/>
    </row>
    <row r="675" spans="1:57" x14ac:dyDescent="0.2">
      <c r="A675" s="119"/>
      <c r="B675" s="43">
        <v>1</v>
      </c>
      <c r="C675" s="43" t="s">
        <v>200</v>
      </c>
      <c r="D675" s="119"/>
      <c r="E675" s="43"/>
      <c r="F675" s="43"/>
      <c r="G675" s="43" t="s">
        <v>12783</v>
      </c>
      <c r="H675" s="43"/>
      <c r="I675" s="43"/>
      <c r="J675" s="43"/>
      <c r="K675" s="43">
        <v>3180</v>
      </c>
      <c r="L675" s="43"/>
      <c r="M675" s="43">
        <v>190</v>
      </c>
      <c r="N675" s="43"/>
      <c r="O675" s="43"/>
      <c r="P675" s="43"/>
      <c r="Q675" s="43">
        <v>7.25</v>
      </c>
      <c r="R675" s="43"/>
      <c r="S675" s="43">
        <v>0.02</v>
      </c>
      <c r="T675" s="43">
        <v>2540</v>
      </c>
      <c r="U675" s="43"/>
      <c r="V675" s="68">
        <v>4</v>
      </c>
      <c r="W675" s="43">
        <v>2628</v>
      </c>
      <c r="X675" s="43"/>
      <c r="Y675" s="43">
        <v>9</v>
      </c>
      <c r="Z675" s="43"/>
      <c r="AA675" s="43"/>
      <c r="AB675" s="43"/>
      <c r="AC675" s="43">
        <v>0.45</v>
      </c>
      <c r="AD675" s="43"/>
      <c r="AE675" s="43">
        <v>0.02</v>
      </c>
      <c r="AF675" s="43">
        <v>30</v>
      </c>
      <c r="AG675" s="43"/>
      <c r="AH675" s="43">
        <v>2</v>
      </c>
      <c r="AI675" s="43">
        <v>2465</v>
      </c>
      <c r="AJ675" s="43"/>
      <c r="AK675" s="43">
        <v>4</v>
      </c>
      <c r="AL675" s="43"/>
      <c r="AM675" s="43"/>
      <c r="AN675" s="43"/>
      <c r="AO675" s="43"/>
      <c r="AP675" s="43"/>
      <c r="AQ675" s="43"/>
      <c r="AR675" s="43"/>
      <c r="AS675" s="43"/>
      <c r="AT675" s="43">
        <v>11</v>
      </c>
      <c r="AU675" s="43"/>
      <c r="AV675" s="43">
        <v>0.1</v>
      </c>
      <c r="AW675" s="43">
        <v>37.9</v>
      </c>
      <c r="AX675" s="43">
        <v>0.18</v>
      </c>
      <c r="AY675" s="43"/>
      <c r="AZ675" s="43"/>
      <c r="BA675" s="43">
        <v>-0.24034967446288</v>
      </c>
      <c r="BB675" s="43"/>
      <c r="BC675" s="43">
        <v>0.14280458024817264</v>
      </c>
      <c r="BD675" s="43" t="s">
        <v>14023</v>
      </c>
      <c r="BE675" s="43"/>
    </row>
    <row r="676" spans="1:57" x14ac:dyDescent="0.2">
      <c r="A676" s="119"/>
      <c r="B676" s="43">
        <v>1</v>
      </c>
      <c r="C676" s="43" t="s">
        <v>200</v>
      </c>
      <c r="D676" s="119"/>
      <c r="E676" s="43"/>
      <c r="F676" s="43"/>
      <c r="G676" s="43" t="s">
        <v>12783</v>
      </c>
      <c r="H676" s="43"/>
      <c r="I676" s="43"/>
      <c r="J676" s="43"/>
      <c r="K676" s="43">
        <v>3180</v>
      </c>
      <c r="L676" s="43"/>
      <c r="M676" s="43">
        <v>190</v>
      </c>
      <c r="N676" s="43"/>
      <c r="O676" s="43"/>
      <c r="P676" s="43"/>
      <c r="Q676" s="43">
        <v>7.25</v>
      </c>
      <c r="R676" s="43"/>
      <c r="S676" s="43">
        <v>0.02</v>
      </c>
      <c r="T676" s="43">
        <v>2540</v>
      </c>
      <c r="U676" s="43"/>
      <c r="V676" s="68">
        <v>4</v>
      </c>
      <c r="W676" s="43">
        <v>2628</v>
      </c>
      <c r="X676" s="43"/>
      <c r="Y676" s="43">
        <v>9</v>
      </c>
      <c r="Z676" s="43"/>
      <c r="AA676" s="43"/>
      <c r="AB676" s="43"/>
      <c r="AC676" s="43">
        <v>0.45</v>
      </c>
      <c r="AD676" s="43"/>
      <c r="AE676" s="43">
        <v>0.02</v>
      </c>
      <c r="AF676" s="43">
        <v>30</v>
      </c>
      <c r="AG676" s="43"/>
      <c r="AH676" s="43">
        <v>2</v>
      </c>
      <c r="AI676" s="43">
        <v>2465</v>
      </c>
      <c r="AJ676" s="43"/>
      <c r="AK676" s="43">
        <v>4</v>
      </c>
      <c r="AL676" s="43"/>
      <c r="AM676" s="43"/>
      <c r="AN676" s="43"/>
      <c r="AO676" s="43"/>
      <c r="AP676" s="43"/>
      <c r="AQ676" s="43"/>
      <c r="AR676" s="43"/>
      <c r="AS676" s="43"/>
      <c r="AT676" s="43">
        <v>11</v>
      </c>
      <c r="AU676" s="43"/>
      <c r="AV676" s="43">
        <v>0.1</v>
      </c>
      <c r="AW676" s="43">
        <v>37.9</v>
      </c>
      <c r="AX676" s="43">
        <v>0.18</v>
      </c>
      <c r="AY676" s="43"/>
      <c r="AZ676" s="43"/>
      <c r="BA676" s="43">
        <v>-0.33515028856678225</v>
      </c>
      <c r="BB676" s="43"/>
      <c r="BC676" s="43">
        <v>6.326089110739587E-2</v>
      </c>
      <c r="BD676" s="43" t="s">
        <v>14023</v>
      </c>
      <c r="BE676" s="43"/>
    </row>
    <row r="677" spans="1:57" x14ac:dyDescent="0.2">
      <c r="A677" s="119"/>
      <c r="B677" s="43">
        <v>1</v>
      </c>
      <c r="C677" s="43" t="s">
        <v>200</v>
      </c>
      <c r="D677" s="119"/>
      <c r="E677" s="43"/>
      <c r="F677" s="43"/>
      <c r="G677" s="43" t="s">
        <v>12783</v>
      </c>
      <c r="H677" s="43"/>
      <c r="I677" s="43"/>
      <c r="J677" s="43"/>
      <c r="K677" s="43">
        <v>3180</v>
      </c>
      <c r="L677" s="43"/>
      <c r="M677" s="43">
        <v>190</v>
      </c>
      <c r="N677" s="43"/>
      <c r="O677" s="43"/>
      <c r="P677" s="43"/>
      <c r="Q677" s="43">
        <v>7.25</v>
      </c>
      <c r="R677" s="43"/>
      <c r="S677" s="43">
        <v>0.02</v>
      </c>
      <c r="T677" s="43">
        <v>2540</v>
      </c>
      <c r="U677" s="43"/>
      <c r="V677" s="68">
        <v>4</v>
      </c>
      <c r="W677" s="43">
        <v>2628</v>
      </c>
      <c r="X677" s="43"/>
      <c r="Y677" s="43">
        <v>9</v>
      </c>
      <c r="Z677" s="43"/>
      <c r="AA677" s="43"/>
      <c r="AB677" s="43"/>
      <c r="AC677" s="43">
        <v>0.45</v>
      </c>
      <c r="AD677" s="43"/>
      <c r="AE677" s="43">
        <v>0.02</v>
      </c>
      <c r="AF677" s="43">
        <v>30</v>
      </c>
      <c r="AG677" s="43"/>
      <c r="AH677" s="43">
        <v>2</v>
      </c>
      <c r="AI677" s="43">
        <v>2465</v>
      </c>
      <c r="AJ677" s="43"/>
      <c r="AK677" s="43">
        <v>4</v>
      </c>
      <c r="AL677" s="43"/>
      <c r="AM677" s="43"/>
      <c r="AN677" s="43"/>
      <c r="AO677" s="43"/>
      <c r="AP677" s="43"/>
      <c r="AQ677" s="43"/>
      <c r="AR677" s="43"/>
      <c r="AS677" s="43"/>
      <c r="AT677" s="43">
        <v>11</v>
      </c>
      <c r="AU677" s="43"/>
      <c r="AV677" s="43">
        <v>0.1</v>
      </c>
      <c r="AW677" s="43">
        <v>37.9</v>
      </c>
      <c r="AX677" s="43">
        <v>0.18</v>
      </c>
      <c r="AY677" s="43"/>
      <c r="AZ677" s="43"/>
      <c r="BA677" s="43">
        <v>-0.85792520075827872</v>
      </c>
      <c r="BB677" s="43"/>
      <c r="BC677" s="43">
        <v>1.9046707898510595E-2</v>
      </c>
      <c r="BD677" s="43" t="s">
        <v>14023</v>
      </c>
      <c r="BE677" s="43"/>
    </row>
    <row r="678" spans="1:57" x14ac:dyDescent="0.2">
      <c r="A678" s="119"/>
      <c r="B678" s="43">
        <v>1</v>
      </c>
      <c r="C678" s="43" t="s">
        <v>200</v>
      </c>
      <c r="D678" s="119"/>
      <c r="E678" s="43"/>
      <c r="F678" s="43"/>
      <c r="G678" s="43" t="s">
        <v>12783</v>
      </c>
      <c r="H678" s="43"/>
      <c r="I678" s="43"/>
      <c r="J678" s="43"/>
      <c r="K678" s="43">
        <v>3180</v>
      </c>
      <c r="L678" s="43"/>
      <c r="M678" s="43">
        <v>190</v>
      </c>
      <c r="N678" s="43"/>
      <c r="O678" s="43"/>
      <c r="P678" s="43"/>
      <c r="Q678" s="43">
        <v>7.25</v>
      </c>
      <c r="R678" s="43"/>
      <c r="S678" s="43">
        <v>0.02</v>
      </c>
      <c r="T678" s="43">
        <v>2540</v>
      </c>
      <c r="U678" s="43"/>
      <c r="V678" s="68">
        <v>4</v>
      </c>
      <c r="W678" s="43">
        <v>2628</v>
      </c>
      <c r="X678" s="43"/>
      <c r="Y678" s="43">
        <v>9</v>
      </c>
      <c r="Z678" s="43"/>
      <c r="AA678" s="43"/>
      <c r="AB678" s="43"/>
      <c r="AC678" s="43">
        <v>0.45</v>
      </c>
      <c r="AD678" s="43"/>
      <c r="AE678" s="43">
        <v>0.02</v>
      </c>
      <c r="AF678" s="43">
        <v>30</v>
      </c>
      <c r="AG678" s="43"/>
      <c r="AH678" s="43">
        <v>2</v>
      </c>
      <c r="AI678" s="43">
        <v>2465</v>
      </c>
      <c r="AJ678" s="43"/>
      <c r="AK678" s="43">
        <v>4</v>
      </c>
      <c r="AL678" s="43"/>
      <c r="AM678" s="43"/>
      <c r="AN678" s="43"/>
      <c r="AO678" s="43"/>
      <c r="AP678" s="43"/>
      <c r="AQ678" s="43"/>
      <c r="AR678" s="43"/>
      <c r="AS678" s="43"/>
      <c r="AT678" s="43">
        <v>11</v>
      </c>
      <c r="AU678" s="43"/>
      <c r="AV678" s="43">
        <v>0.1</v>
      </c>
      <c r="AW678" s="43">
        <v>37.9</v>
      </c>
      <c r="AX678" s="43">
        <v>0.18</v>
      </c>
      <c r="AY678" s="43"/>
      <c r="AZ678" s="43"/>
      <c r="BA678" s="43">
        <v>-0.50232194671206887</v>
      </c>
      <c r="BB678" s="43"/>
      <c r="BC678" s="43">
        <v>8.3996906926744649E-2</v>
      </c>
      <c r="BD678" s="43" t="s">
        <v>14023</v>
      </c>
      <c r="BE678" s="43"/>
    </row>
    <row r="679" spans="1:57" x14ac:dyDescent="0.2">
      <c r="A679" s="119"/>
      <c r="B679" s="43">
        <v>1</v>
      </c>
      <c r="C679" s="43" t="s">
        <v>200</v>
      </c>
      <c r="D679" s="119"/>
      <c r="E679" s="43"/>
      <c r="F679" s="43"/>
      <c r="G679" s="43" t="s">
        <v>12783</v>
      </c>
      <c r="H679" s="43"/>
      <c r="I679" s="43"/>
      <c r="J679" s="43"/>
      <c r="K679" s="43">
        <v>3180</v>
      </c>
      <c r="L679" s="43"/>
      <c r="M679" s="43">
        <v>190</v>
      </c>
      <c r="N679" s="43"/>
      <c r="O679" s="43"/>
      <c r="P679" s="43"/>
      <c r="Q679" s="43">
        <v>7.25</v>
      </c>
      <c r="R679" s="43"/>
      <c r="S679" s="43">
        <v>0.02</v>
      </c>
      <c r="T679" s="43">
        <v>2540</v>
      </c>
      <c r="U679" s="43"/>
      <c r="V679" s="68">
        <v>4</v>
      </c>
      <c r="W679" s="43">
        <v>2628</v>
      </c>
      <c r="X679" s="43"/>
      <c r="Y679" s="43">
        <v>9</v>
      </c>
      <c r="Z679" s="43"/>
      <c r="AA679" s="43"/>
      <c r="AB679" s="43"/>
      <c r="AC679" s="43">
        <v>0.45</v>
      </c>
      <c r="AD679" s="43"/>
      <c r="AE679" s="43">
        <v>0.02</v>
      </c>
      <c r="AF679" s="43">
        <v>30</v>
      </c>
      <c r="AG679" s="43"/>
      <c r="AH679" s="43">
        <v>2</v>
      </c>
      <c r="AI679" s="43">
        <v>2465</v>
      </c>
      <c r="AJ679" s="43"/>
      <c r="AK679" s="43">
        <v>4</v>
      </c>
      <c r="AL679" s="43"/>
      <c r="AM679" s="43"/>
      <c r="AN679" s="43"/>
      <c r="AO679" s="43"/>
      <c r="AP679" s="43"/>
      <c r="AQ679" s="43"/>
      <c r="AR679" s="43"/>
      <c r="AS679" s="43"/>
      <c r="AT679" s="43">
        <v>11</v>
      </c>
      <c r="AU679" s="43"/>
      <c r="AV679" s="43">
        <v>0.1</v>
      </c>
      <c r="AW679" s="43">
        <v>37.9</v>
      </c>
      <c r="AX679" s="43">
        <v>0.18</v>
      </c>
      <c r="AY679" s="43"/>
      <c r="AZ679" s="43"/>
      <c r="BA679" s="43">
        <v>0.10674359278943528</v>
      </c>
      <c r="BB679" s="43"/>
      <c r="BC679" s="43">
        <v>0.13777293720709338</v>
      </c>
      <c r="BD679" s="43" t="s">
        <v>14023</v>
      </c>
      <c r="BE679" s="43"/>
    </row>
    <row r="680" spans="1:57" x14ac:dyDescent="0.2">
      <c r="A680" s="119"/>
      <c r="B680" s="43">
        <v>1</v>
      </c>
      <c r="C680" s="43" t="s">
        <v>14538</v>
      </c>
      <c r="D680" s="119" t="s">
        <v>8385</v>
      </c>
      <c r="E680" s="43" t="s">
        <v>8389</v>
      </c>
      <c r="F680" s="43">
        <v>2022</v>
      </c>
      <c r="G680" s="43" t="s">
        <v>12788</v>
      </c>
      <c r="H680" s="43" t="s">
        <v>11553</v>
      </c>
      <c r="I680" s="43" t="s">
        <v>14468</v>
      </c>
      <c r="J680" s="43"/>
      <c r="K680" s="204">
        <v>256.52666666666664</v>
      </c>
      <c r="L680" s="43"/>
      <c r="M680" s="204">
        <v>8.5633333333333326</v>
      </c>
      <c r="N680" s="43"/>
      <c r="O680" s="43"/>
      <c r="P680" s="43"/>
      <c r="Q680" s="204">
        <v>8.1733333333333338</v>
      </c>
      <c r="R680" s="43"/>
      <c r="S680" s="204">
        <v>1.3333333333333334E-2</v>
      </c>
      <c r="T680" s="43">
        <v>2119.4533333333334</v>
      </c>
      <c r="U680" s="43"/>
      <c r="V680" s="43">
        <v>9.91</v>
      </c>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204">
        <v>26.366666666666664</v>
      </c>
      <c r="AU680" s="43"/>
      <c r="AV680" s="204">
        <v>6.6666666666666666E-2</v>
      </c>
      <c r="AW680" s="204">
        <v>34.589999999999996</v>
      </c>
      <c r="AY680" s="204">
        <v>1.3333333333333334E-2</v>
      </c>
      <c r="AZ680" s="43">
        <v>1</v>
      </c>
      <c r="BA680" s="43">
        <v>30.735099999999999</v>
      </c>
      <c r="BB680" s="43"/>
      <c r="BC680" s="43"/>
      <c r="BD680" s="43" t="s">
        <v>14023</v>
      </c>
      <c r="BE680" s="43"/>
    </row>
    <row r="681" spans="1:57" x14ac:dyDescent="0.2">
      <c r="A681" s="119"/>
      <c r="B681" s="43">
        <v>1</v>
      </c>
      <c r="C681" s="43" t="s">
        <v>14538</v>
      </c>
      <c r="D681" s="119"/>
      <c r="E681" s="43"/>
      <c r="F681" s="43"/>
      <c r="G681" s="43" t="s">
        <v>12788</v>
      </c>
      <c r="H681" s="43" t="s">
        <v>11553</v>
      </c>
      <c r="I681" s="43" t="s">
        <v>14468</v>
      </c>
      <c r="J681" s="43"/>
      <c r="K681" s="204">
        <v>256.52666666666664</v>
      </c>
      <c r="L681" s="43"/>
      <c r="M681" s="204">
        <v>8.5633333333333326</v>
      </c>
      <c r="N681" s="43"/>
      <c r="O681" s="43"/>
      <c r="P681" s="43"/>
      <c r="Q681" s="204">
        <v>8.1733333333333338</v>
      </c>
      <c r="R681" s="43"/>
      <c r="S681" s="204">
        <v>1.3333333333333334E-2</v>
      </c>
      <c r="T681" s="43">
        <v>2119.4533333333334</v>
      </c>
      <c r="U681" s="43"/>
      <c r="V681" s="43">
        <v>9.91</v>
      </c>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204">
        <v>26.366666666666664</v>
      </c>
      <c r="AU681" s="43"/>
      <c r="AV681" s="204">
        <v>6.6666666666666666E-2</v>
      </c>
      <c r="AW681" s="204">
        <v>34.589999999999996</v>
      </c>
      <c r="AY681" s="204">
        <v>1.3333333333333334E-2</v>
      </c>
      <c r="AZ681" s="43">
        <v>1</v>
      </c>
      <c r="BA681" s="43">
        <v>24.7514</v>
      </c>
      <c r="BB681" s="43"/>
      <c r="BC681" s="43"/>
      <c r="BD681" s="43" t="s">
        <v>14023</v>
      </c>
      <c r="BE681" s="43"/>
    </row>
    <row r="682" spans="1:57" x14ac:dyDescent="0.2">
      <c r="A682" s="119"/>
      <c r="B682" s="43">
        <v>1</v>
      </c>
      <c r="C682" s="43" t="s">
        <v>14538</v>
      </c>
      <c r="D682" s="119"/>
      <c r="E682" s="43"/>
      <c r="F682" s="43"/>
      <c r="G682" s="43" t="s">
        <v>12788</v>
      </c>
      <c r="H682" s="43" t="s">
        <v>11553</v>
      </c>
      <c r="I682" s="43" t="s">
        <v>14468</v>
      </c>
      <c r="J682" s="43"/>
      <c r="K682" s="204">
        <v>256.52666666666664</v>
      </c>
      <c r="L682" s="43"/>
      <c r="M682" s="204">
        <v>8.5633333333333326</v>
      </c>
      <c r="N682" s="43"/>
      <c r="O682" s="43"/>
      <c r="P682" s="43"/>
      <c r="Q682" s="204">
        <v>8.1733333333333338</v>
      </c>
      <c r="R682" s="43"/>
      <c r="S682" s="204">
        <v>1.3333333333333334E-2</v>
      </c>
      <c r="T682" s="43">
        <v>2119.4533333333334</v>
      </c>
      <c r="U682" s="43"/>
      <c r="V682" s="43">
        <v>9.91</v>
      </c>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204">
        <v>26.366666666666664</v>
      </c>
      <c r="AU682" s="43"/>
      <c r="AV682" s="204">
        <v>6.6666666666666666E-2</v>
      </c>
      <c r="AW682" s="204">
        <v>34.589999999999996</v>
      </c>
      <c r="AY682" s="204">
        <v>1.3333333333333334E-2</v>
      </c>
      <c r="AZ682" s="43">
        <v>1</v>
      </c>
      <c r="BA682" s="43">
        <v>51.904200000000003</v>
      </c>
      <c r="BB682" s="43"/>
      <c r="BC682" s="43"/>
      <c r="BD682" s="43" t="s">
        <v>14023</v>
      </c>
      <c r="BE682" s="43"/>
    </row>
    <row r="683" spans="1:57" x14ac:dyDescent="0.2">
      <c r="A683" s="119"/>
      <c r="B683" s="43">
        <v>1</v>
      </c>
      <c r="C683" s="43" t="s">
        <v>14538</v>
      </c>
      <c r="D683" s="119"/>
      <c r="E683" s="43"/>
      <c r="F683" s="43"/>
      <c r="G683" s="43" t="s">
        <v>12788</v>
      </c>
      <c r="H683" s="43" t="s">
        <v>11553</v>
      </c>
      <c r="I683" s="43" t="s">
        <v>14468</v>
      </c>
      <c r="J683" s="43"/>
      <c r="K683" s="204">
        <v>256.52666666666664</v>
      </c>
      <c r="L683" s="43"/>
      <c r="M683" s="204">
        <v>8.5633333333333326</v>
      </c>
      <c r="N683" s="43"/>
      <c r="O683" s="43"/>
      <c r="P683" s="43"/>
      <c r="Q683" s="204">
        <v>8.1733333333333338</v>
      </c>
      <c r="R683" s="43"/>
      <c r="S683" s="204">
        <v>1.3333333333333334E-2</v>
      </c>
      <c r="T683" s="43">
        <v>2119.4533333333334</v>
      </c>
      <c r="U683" s="43"/>
      <c r="V683" s="43">
        <v>9.91</v>
      </c>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204">
        <v>26.366666666666664</v>
      </c>
      <c r="AU683" s="43"/>
      <c r="AV683" s="204">
        <v>6.6666666666666666E-2</v>
      </c>
      <c r="AW683" s="204">
        <v>34.589999999999996</v>
      </c>
      <c r="AY683" s="204">
        <v>1.3333333333333334E-2</v>
      </c>
      <c r="AZ683" s="43">
        <v>1</v>
      </c>
      <c r="BA683" s="43">
        <v>66.886899999999997</v>
      </c>
      <c r="BB683" s="43"/>
      <c r="BC683" s="43"/>
      <c r="BD683" s="43" t="s">
        <v>14023</v>
      </c>
      <c r="BE683" s="43"/>
    </row>
    <row r="684" spans="1:57" x14ac:dyDescent="0.2">
      <c r="A684" s="119"/>
      <c r="B684" s="43">
        <v>1</v>
      </c>
      <c r="C684" s="43" t="s">
        <v>14538</v>
      </c>
      <c r="D684" s="119"/>
      <c r="E684" s="43"/>
      <c r="F684" s="43"/>
      <c r="G684" s="43" t="s">
        <v>12788</v>
      </c>
      <c r="H684" s="43" t="s">
        <v>11553</v>
      </c>
      <c r="I684" s="43" t="s">
        <v>14468</v>
      </c>
      <c r="J684" s="43"/>
      <c r="K684" s="204">
        <v>256.52666666666664</v>
      </c>
      <c r="L684" s="43"/>
      <c r="M684" s="204">
        <v>8.5633333333333326</v>
      </c>
      <c r="N684" s="43"/>
      <c r="O684" s="43"/>
      <c r="P684" s="43"/>
      <c r="Q684" s="204">
        <v>8.1733333333333338</v>
      </c>
      <c r="R684" s="43"/>
      <c r="S684" s="204">
        <v>1.3333333333333334E-2</v>
      </c>
      <c r="T684" s="43">
        <v>2119.4533333333334</v>
      </c>
      <c r="U684" s="43"/>
      <c r="V684" s="43">
        <v>9.91</v>
      </c>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204">
        <v>26.366666666666664</v>
      </c>
      <c r="AU684" s="43"/>
      <c r="AV684" s="204">
        <v>6.6666666666666666E-2</v>
      </c>
      <c r="AW684" s="204">
        <v>34.589999999999996</v>
      </c>
      <c r="AY684" s="204">
        <v>1.3333333333333334E-2</v>
      </c>
      <c r="AZ684" s="43">
        <v>1</v>
      </c>
      <c r="BA684" s="43">
        <v>23.993099999999998</v>
      </c>
      <c r="BB684" s="43"/>
      <c r="BC684" s="43"/>
      <c r="BD684" s="43" t="s">
        <v>14023</v>
      </c>
      <c r="BE684" s="43"/>
    </row>
    <row r="685" spans="1:57" x14ac:dyDescent="0.2">
      <c r="A685" s="119"/>
      <c r="B685" s="43">
        <v>1</v>
      </c>
      <c r="C685" s="43" t="s">
        <v>14538</v>
      </c>
      <c r="D685" s="119"/>
      <c r="E685" s="43"/>
      <c r="F685" s="43"/>
      <c r="G685" s="43" t="s">
        <v>12788</v>
      </c>
      <c r="H685" s="43" t="s">
        <v>11553</v>
      </c>
      <c r="I685" s="43" t="s">
        <v>14468</v>
      </c>
      <c r="J685" s="43"/>
      <c r="K685" s="204">
        <v>256.52666666666664</v>
      </c>
      <c r="L685" s="43"/>
      <c r="M685" s="204">
        <v>8.5633333333333326</v>
      </c>
      <c r="N685" s="43"/>
      <c r="O685" s="43"/>
      <c r="P685" s="43"/>
      <c r="Q685" s="204">
        <v>8.1733333333333338</v>
      </c>
      <c r="R685" s="43"/>
      <c r="S685" s="204">
        <v>1.3333333333333334E-2</v>
      </c>
      <c r="T685" s="43">
        <v>2119.4533333333334</v>
      </c>
      <c r="U685" s="43"/>
      <c r="V685" s="43">
        <v>9.91</v>
      </c>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204">
        <v>26.366666666666664</v>
      </c>
      <c r="AU685" s="43"/>
      <c r="AV685" s="204">
        <v>6.6666666666666666E-2</v>
      </c>
      <c r="AW685" s="204">
        <v>34.589999999999996</v>
      </c>
      <c r="AY685" s="204">
        <v>1.3333333333333334E-2</v>
      </c>
      <c r="AZ685" s="43">
        <v>1</v>
      </c>
      <c r="BA685" s="43">
        <v>10.473599999999999</v>
      </c>
      <c r="BB685" s="43"/>
      <c r="BC685" s="43"/>
      <c r="BD685" s="43" t="s">
        <v>14023</v>
      </c>
      <c r="BE685" s="43"/>
    </row>
    <row r="686" spans="1:57" x14ac:dyDescent="0.2">
      <c r="A686" s="119"/>
      <c r="B686" s="43">
        <v>1</v>
      </c>
      <c r="C686" s="43" t="s">
        <v>14538</v>
      </c>
      <c r="D686" s="119"/>
      <c r="E686" s="43"/>
      <c r="F686" s="43"/>
      <c r="G686" s="43" t="s">
        <v>12788</v>
      </c>
      <c r="H686" s="43" t="s">
        <v>11553</v>
      </c>
      <c r="I686" s="43" t="s">
        <v>14468</v>
      </c>
      <c r="J686" s="43"/>
      <c r="K686" s="204">
        <v>416.65666666666669</v>
      </c>
      <c r="L686" s="43"/>
      <c r="M686" s="204">
        <v>19.536666666666665</v>
      </c>
      <c r="N686" s="43"/>
      <c r="O686" s="43"/>
      <c r="P686" s="43"/>
      <c r="Q686" s="204">
        <v>8.0133333333333336</v>
      </c>
      <c r="R686" s="43"/>
      <c r="S686" s="204">
        <v>1.3333333333333334E-2</v>
      </c>
      <c r="T686" s="43">
        <v>2120.0733333333333</v>
      </c>
      <c r="U686" s="43"/>
      <c r="V686" s="43">
        <v>9.7666666666666675</v>
      </c>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204">
        <v>26.366666666666664</v>
      </c>
      <c r="AU686" s="43"/>
      <c r="AV686" s="204">
        <v>6.3333333333333339E-2</v>
      </c>
      <c r="AW686" s="204">
        <v>34.593333333333334</v>
      </c>
      <c r="AY686" s="204">
        <v>1.3333333333333334E-2</v>
      </c>
      <c r="AZ686" s="43">
        <v>1</v>
      </c>
      <c r="BA686" s="43">
        <v>56.224400000000003</v>
      </c>
      <c r="BB686" s="43"/>
      <c r="BC686" s="43"/>
      <c r="BD686" s="43" t="s">
        <v>14023</v>
      </c>
      <c r="BE686" s="43"/>
    </row>
    <row r="687" spans="1:57" x14ac:dyDescent="0.2">
      <c r="A687" s="119"/>
      <c r="B687" s="43">
        <v>1</v>
      </c>
      <c r="C687" s="43" t="s">
        <v>14538</v>
      </c>
      <c r="D687" s="119"/>
      <c r="E687" s="43"/>
      <c r="F687" s="43"/>
      <c r="G687" s="43" t="s">
        <v>12788</v>
      </c>
      <c r="H687" s="43" t="s">
        <v>11553</v>
      </c>
      <c r="I687" s="43" t="s">
        <v>14468</v>
      </c>
      <c r="J687" s="43"/>
      <c r="K687" s="204">
        <v>416.65666666666669</v>
      </c>
      <c r="L687" s="43"/>
      <c r="M687" s="204">
        <v>19.536666666666665</v>
      </c>
      <c r="N687" s="43"/>
      <c r="O687" s="43"/>
      <c r="P687" s="43"/>
      <c r="Q687" s="204">
        <v>8.0133333333333336</v>
      </c>
      <c r="R687" s="43"/>
      <c r="S687" s="204">
        <v>1.3333333333333334E-2</v>
      </c>
      <c r="T687" s="43">
        <v>2120.0733333333333</v>
      </c>
      <c r="U687" s="43"/>
      <c r="V687" s="43">
        <v>9.7666666666666675</v>
      </c>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204">
        <v>26.366666666666664</v>
      </c>
      <c r="AU687" s="43"/>
      <c r="AV687" s="204">
        <v>6.3333333333333339E-2</v>
      </c>
      <c r="AW687" s="204">
        <v>34.593333333333334</v>
      </c>
      <c r="AY687" s="204">
        <v>1.3333333333333334E-2</v>
      </c>
      <c r="AZ687" s="43">
        <v>1</v>
      </c>
      <c r="BA687" s="43">
        <v>23.507100000000001</v>
      </c>
      <c r="BB687" s="43"/>
      <c r="BC687" s="43"/>
      <c r="BD687" s="43" t="s">
        <v>14023</v>
      </c>
      <c r="BE687" s="43"/>
    </row>
    <row r="688" spans="1:57" x14ac:dyDescent="0.2">
      <c r="A688" s="119"/>
      <c r="B688" s="43">
        <v>1</v>
      </c>
      <c r="C688" s="43" t="s">
        <v>14538</v>
      </c>
      <c r="D688" s="119"/>
      <c r="E688" s="43"/>
      <c r="F688" s="43"/>
      <c r="G688" s="43" t="s">
        <v>12788</v>
      </c>
      <c r="H688" s="43" t="s">
        <v>11553</v>
      </c>
      <c r="I688" s="43" t="s">
        <v>14468</v>
      </c>
      <c r="J688" s="43"/>
      <c r="K688" s="204">
        <v>416.65666666666669</v>
      </c>
      <c r="L688" s="43"/>
      <c r="M688" s="204">
        <v>19.536666666666665</v>
      </c>
      <c r="N688" s="43"/>
      <c r="O688" s="43"/>
      <c r="P688" s="43"/>
      <c r="Q688" s="204">
        <v>8.0133333333333336</v>
      </c>
      <c r="R688" s="43"/>
      <c r="S688" s="204">
        <v>1.3333333333333334E-2</v>
      </c>
      <c r="T688" s="43">
        <v>2120.0733333333333</v>
      </c>
      <c r="U688" s="43"/>
      <c r="V688" s="43">
        <v>9.7666666666666675</v>
      </c>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204">
        <v>26.366666666666664</v>
      </c>
      <c r="AU688" s="43"/>
      <c r="AV688" s="204">
        <v>6.3333333333333339E-2</v>
      </c>
      <c r="AW688" s="204">
        <v>34.593333333333334</v>
      </c>
      <c r="AY688" s="204">
        <v>1.3333333333333334E-2</v>
      </c>
      <c r="AZ688" s="43">
        <v>1</v>
      </c>
      <c r="BA688" s="43">
        <v>36.473500000000001</v>
      </c>
      <c r="BB688" s="43"/>
      <c r="BC688" s="43"/>
      <c r="BD688" s="43" t="s">
        <v>14023</v>
      </c>
      <c r="BE688" s="43"/>
    </row>
    <row r="689" spans="1:57" x14ac:dyDescent="0.2">
      <c r="A689" s="119"/>
      <c r="B689" s="43">
        <v>1</v>
      </c>
      <c r="C689" s="43" t="s">
        <v>14538</v>
      </c>
      <c r="D689" s="119"/>
      <c r="E689" s="43"/>
      <c r="F689" s="43"/>
      <c r="G689" s="43" t="s">
        <v>12788</v>
      </c>
      <c r="H689" s="43" t="s">
        <v>11553</v>
      </c>
      <c r="I689" s="43" t="s">
        <v>14468</v>
      </c>
      <c r="J689" s="43"/>
      <c r="K689" s="204">
        <v>416.65666666666669</v>
      </c>
      <c r="L689" s="43"/>
      <c r="M689" s="204">
        <v>19.536666666666665</v>
      </c>
      <c r="N689" s="43"/>
      <c r="O689" s="43"/>
      <c r="P689" s="43"/>
      <c r="Q689" s="204">
        <v>8.0133333333333336</v>
      </c>
      <c r="R689" s="43"/>
      <c r="S689" s="204">
        <v>1.3333333333333334E-2</v>
      </c>
      <c r="T689" s="43">
        <v>2120.0733333333333</v>
      </c>
      <c r="U689" s="43"/>
      <c r="V689" s="43">
        <v>9.7666666666666675</v>
      </c>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204">
        <v>26.366666666666664</v>
      </c>
      <c r="AU689" s="43"/>
      <c r="AV689" s="204">
        <v>6.3333333333333339E-2</v>
      </c>
      <c r="AW689" s="204">
        <v>34.593333333333334</v>
      </c>
      <c r="AY689" s="204">
        <v>1.3333333333333334E-2</v>
      </c>
      <c r="AZ689" s="43">
        <v>1</v>
      </c>
      <c r="BA689" s="43">
        <v>44.728700000000003</v>
      </c>
      <c r="BB689" s="43"/>
      <c r="BC689" s="43"/>
      <c r="BD689" s="43" t="s">
        <v>14023</v>
      </c>
      <c r="BE689" s="43"/>
    </row>
    <row r="690" spans="1:57" x14ac:dyDescent="0.2">
      <c r="A690" s="119"/>
      <c r="B690" s="43">
        <v>1</v>
      </c>
      <c r="C690" s="43" t="s">
        <v>14538</v>
      </c>
      <c r="D690" s="119"/>
      <c r="E690" s="43"/>
      <c r="F690" s="43"/>
      <c r="G690" s="43" t="s">
        <v>12788</v>
      </c>
      <c r="H690" s="43" t="s">
        <v>11553</v>
      </c>
      <c r="I690" s="43" t="s">
        <v>14468</v>
      </c>
      <c r="J690" s="43"/>
      <c r="K690" s="204">
        <v>416.65666666666669</v>
      </c>
      <c r="L690" s="43"/>
      <c r="M690" s="204">
        <v>19.536666666666665</v>
      </c>
      <c r="N690" s="43"/>
      <c r="O690" s="43"/>
      <c r="P690" s="43"/>
      <c r="Q690" s="204">
        <v>8.0133333333333336</v>
      </c>
      <c r="R690" s="43"/>
      <c r="S690" s="204">
        <v>1.3333333333333334E-2</v>
      </c>
      <c r="T690" s="43">
        <v>2120.0733333333333</v>
      </c>
      <c r="U690" s="43"/>
      <c r="V690" s="43">
        <v>9.7666666666666675</v>
      </c>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204">
        <v>26.366666666666664</v>
      </c>
      <c r="AU690" s="43"/>
      <c r="AV690" s="204">
        <v>6.3333333333333339E-2</v>
      </c>
      <c r="AW690" s="204">
        <v>34.593333333333334</v>
      </c>
      <c r="AY690" s="204">
        <v>1.3333333333333334E-2</v>
      </c>
      <c r="AZ690" s="43">
        <v>1</v>
      </c>
      <c r="BA690" s="43">
        <v>21.0794</v>
      </c>
      <c r="BB690" s="43"/>
      <c r="BC690" s="43"/>
      <c r="BD690" s="43" t="s">
        <v>14023</v>
      </c>
      <c r="BE690" s="43"/>
    </row>
    <row r="691" spans="1:57" x14ac:dyDescent="0.2">
      <c r="A691" s="119"/>
      <c r="B691" s="43">
        <v>1</v>
      </c>
      <c r="C691" s="43" t="s">
        <v>14538</v>
      </c>
      <c r="D691" s="119"/>
      <c r="E691" s="43"/>
      <c r="F691" s="43"/>
      <c r="G691" s="43" t="s">
        <v>12788</v>
      </c>
      <c r="H691" s="43" t="s">
        <v>11553</v>
      </c>
      <c r="I691" s="43" t="s">
        <v>14468</v>
      </c>
      <c r="J691" s="43"/>
      <c r="K691" s="204">
        <v>261.71333333333331</v>
      </c>
      <c r="L691" s="43"/>
      <c r="M691" s="204">
        <v>10.11</v>
      </c>
      <c r="N691" s="43"/>
      <c r="O691" s="43"/>
      <c r="P691" s="43"/>
      <c r="Q691" s="204">
        <v>8.17</v>
      </c>
      <c r="R691" s="43"/>
      <c r="S691" s="204">
        <v>1.3333333333333334E-2</v>
      </c>
      <c r="T691" s="43">
        <v>2140.3566666666666</v>
      </c>
      <c r="U691" s="43"/>
      <c r="V691" s="43">
        <v>8.9066666666666663</v>
      </c>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204">
        <v>28.296666666666667</v>
      </c>
      <c r="AU691" s="43"/>
      <c r="AV691" s="204">
        <v>6.6666666666666666E-2</v>
      </c>
      <c r="AW691" s="204">
        <v>34.610000000000007</v>
      </c>
      <c r="AY691" s="204">
        <v>1.3333333333333334E-2</v>
      </c>
      <c r="AZ691" s="43">
        <v>1</v>
      </c>
      <c r="BA691" s="43">
        <v>17.9636</v>
      </c>
      <c r="BB691" s="43"/>
      <c r="BC691" s="43"/>
      <c r="BD691" s="43" t="s">
        <v>14023</v>
      </c>
      <c r="BE691" s="43"/>
    </row>
    <row r="692" spans="1:57" x14ac:dyDescent="0.2">
      <c r="A692" s="119"/>
      <c r="B692" s="43">
        <v>1</v>
      </c>
      <c r="C692" s="43" t="s">
        <v>14538</v>
      </c>
      <c r="D692" s="119"/>
      <c r="E692" s="43"/>
      <c r="F692" s="43"/>
      <c r="G692" s="43" t="s">
        <v>12788</v>
      </c>
      <c r="H692" s="43" t="s">
        <v>11553</v>
      </c>
      <c r="I692" s="43" t="s">
        <v>14468</v>
      </c>
      <c r="J692" s="43"/>
      <c r="K692" s="204">
        <v>261.71333333333331</v>
      </c>
      <c r="L692" s="43"/>
      <c r="M692" s="204">
        <v>10.11</v>
      </c>
      <c r="N692" s="43"/>
      <c r="O692" s="43"/>
      <c r="P692" s="43"/>
      <c r="Q692" s="204">
        <v>8.17</v>
      </c>
      <c r="R692" s="43"/>
      <c r="S692" s="204">
        <v>1.3333333333333334E-2</v>
      </c>
      <c r="T692" s="43">
        <v>2140.3566666666666</v>
      </c>
      <c r="U692" s="43"/>
      <c r="V692" s="43">
        <v>8.9066666666666663</v>
      </c>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204">
        <v>28.296666666666667</v>
      </c>
      <c r="AU692" s="43"/>
      <c r="AV692" s="204">
        <v>6.6666666666666666E-2</v>
      </c>
      <c r="AW692" s="204">
        <v>34.610000000000007</v>
      </c>
      <c r="AY692" s="204">
        <v>1.3333333333333334E-2</v>
      </c>
      <c r="AZ692" s="43">
        <v>1</v>
      </c>
      <c r="BA692" s="43">
        <v>17.719899999999999</v>
      </c>
      <c r="BB692" s="43"/>
      <c r="BC692" s="43"/>
      <c r="BD692" s="43" t="s">
        <v>14023</v>
      </c>
      <c r="BE692" s="43"/>
    </row>
    <row r="693" spans="1:57" x14ac:dyDescent="0.2">
      <c r="A693" s="119"/>
      <c r="B693" s="43">
        <v>1</v>
      </c>
      <c r="C693" s="43" t="s">
        <v>14538</v>
      </c>
      <c r="D693" s="119"/>
      <c r="E693" s="43"/>
      <c r="F693" s="43"/>
      <c r="G693" s="43" t="s">
        <v>12788</v>
      </c>
      <c r="H693" s="43" t="s">
        <v>11553</v>
      </c>
      <c r="I693" s="43" t="s">
        <v>14468</v>
      </c>
      <c r="J693" s="43"/>
      <c r="K693" s="204">
        <v>436.21</v>
      </c>
      <c r="L693" s="43"/>
      <c r="M693" s="204">
        <v>21.24</v>
      </c>
      <c r="N693" s="43"/>
      <c r="O693" s="43"/>
      <c r="P693" s="43"/>
      <c r="Q693" s="204">
        <v>8</v>
      </c>
      <c r="R693" s="43"/>
      <c r="S693" s="204">
        <v>1.3333333333333334E-2</v>
      </c>
      <c r="T693" s="43">
        <v>2140.2966666666666</v>
      </c>
      <c r="U693" s="43"/>
      <c r="V693" s="43">
        <v>8.34</v>
      </c>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204">
        <v>28.28</v>
      </c>
      <c r="AU693" s="43"/>
      <c r="AV693" s="204">
        <v>0.06</v>
      </c>
      <c r="AW693" s="204">
        <v>34.613333333333337</v>
      </c>
      <c r="AY693" s="204">
        <v>1.3333333333333334E-2</v>
      </c>
      <c r="AZ693" s="43">
        <v>1</v>
      </c>
      <c r="BA693" s="43">
        <v>24.4556</v>
      </c>
      <c r="BB693" s="43"/>
      <c r="BC693" s="43"/>
      <c r="BD693" s="43" t="s">
        <v>14023</v>
      </c>
      <c r="BE693" s="43"/>
    </row>
    <row r="694" spans="1:57" x14ac:dyDescent="0.2">
      <c r="A694" s="119"/>
      <c r="B694" s="43">
        <v>1</v>
      </c>
      <c r="C694" s="43" t="s">
        <v>14538</v>
      </c>
      <c r="D694" s="119"/>
      <c r="E694" s="43"/>
      <c r="F694" s="43"/>
      <c r="G694" s="43" t="s">
        <v>12788</v>
      </c>
      <c r="H694" s="43" t="s">
        <v>11553</v>
      </c>
      <c r="I694" s="43" t="s">
        <v>14468</v>
      </c>
      <c r="J694" s="43"/>
      <c r="K694" s="204">
        <v>436.21</v>
      </c>
      <c r="L694" s="43"/>
      <c r="M694" s="204">
        <v>21.24</v>
      </c>
      <c r="N694" s="43"/>
      <c r="O694" s="43"/>
      <c r="P694" s="43"/>
      <c r="Q694" s="204">
        <v>8</v>
      </c>
      <c r="R694" s="43"/>
      <c r="S694" s="204">
        <v>1.3333333333333334E-2</v>
      </c>
      <c r="T694" s="43">
        <v>2140.2966666666666</v>
      </c>
      <c r="U694" s="43"/>
      <c r="V694" s="43">
        <v>8.34</v>
      </c>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204">
        <v>28.28</v>
      </c>
      <c r="AU694" s="43"/>
      <c r="AV694" s="204">
        <v>0.06</v>
      </c>
      <c r="AW694" s="204">
        <v>34.613333333333337</v>
      </c>
      <c r="AY694" s="204">
        <v>1.3333333333333334E-2</v>
      </c>
      <c r="AZ694" s="43">
        <v>1</v>
      </c>
      <c r="BA694" s="43">
        <v>30.769300000000001</v>
      </c>
      <c r="BB694" s="43"/>
      <c r="BC694" s="43"/>
      <c r="BD694" s="43" t="s">
        <v>14023</v>
      </c>
      <c r="BE694" s="43"/>
    </row>
    <row r="695" spans="1:57" x14ac:dyDescent="0.2">
      <c r="A695" s="119"/>
      <c r="B695" s="43">
        <v>1</v>
      </c>
      <c r="C695" s="43" t="s">
        <v>14538</v>
      </c>
      <c r="D695" s="119"/>
      <c r="E695" s="43"/>
      <c r="F695" s="43"/>
      <c r="G695" s="43" t="s">
        <v>12788</v>
      </c>
      <c r="H695" s="43" t="s">
        <v>11553</v>
      </c>
      <c r="I695" s="43" t="s">
        <v>14468</v>
      </c>
      <c r="J695" s="43"/>
      <c r="K695" s="204">
        <v>436.21</v>
      </c>
      <c r="L695" s="43"/>
      <c r="M695" s="204">
        <v>21.24</v>
      </c>
      <c r="N695" s="43"/>
      <c r="O695" s="43"/>
      <c r="P695" s="43"/>
      <c r="Q695" s="204">
        <v>8</v>
      </c>
      <c r="R695" s="43"/>
      <c r="S695" s="204">
        <v>1.3333333333333334E-2</v>
      </c>
      <c r="T695" s="43">
        <v>2140.2966666666666</v>
      </c>
      <c r="U695" s="43"/>
      <c r="V695" s="43">
        <v>8.34</v>
      </c>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204">
        <v>28.28</v>
      </c>
      <c r="AU695" s="43"/>
      <c r="AV695" s="204">
        <v>0.06</v>
      </c>
      <c r="AW695" s="204">
        <v>34.613333333333337</v>
      </c>
      <c r="AY695" s="204">
        <v>1.3333333333333334E-2</v>
      </c>
      <c r="AZ695" s="43">
        <v>1</v>
      </c>
      <c r="BA695" s="43">
        <v>8.4894999999999996</v>
      </c>
      <c r="BB695" s="43"/>
      <c r="BC695" s="43"/>
      <c r="BD695" s="43" t="s">
        <v>14023</v>
      </c>
      <c r="BE695" s="43"/>
    </row>
    <row r="696" spans="1:57" x14ac:dyDescent="0.2">
      <c r="A696" s="119"/>
      <c r="B696" s="43">
        <v>1</v>
      </c>
      <c r="C696" s="43" t="s">
        <v>14538</v>
      </c>
      <c r="D696" s="119"/>
      <c r="E696" s="43"/>
      <c r="F696" s="43"/>
      <c r="G696" s="43" t="s">
        <v>12788</v>
      </c>
      <c r="H696" s="43" t="s">
        <v>11553</v>
      </c>
      <c r="I696" s="43" t="s">
        <v>14468</v>
      </c>
      <c r="J696" s="43"/>
      <c r="K696" s="204">
        <v>256.52666666666664</v>
      </c>
      <c r="L696" s="43"/>
      <c r="M696" s="204">
        <v>8.5633333333333326</v>
      </c>
      <c r="N696" s="43"/>
      <c r="O696" s="43"/>
      <c r="P696" s="43"/>
      <c r="Q696" s="204">
        <v>8.1733333333333338</v>
      </c>
      <c r="R696" s="43"/>
      <c r="S696" s="204">
        <v>1.3333333333333334E-2</v>
      </c>
      <c r="T696" s="43">
        <v>2119.4533333333334</v>
      </c>
      <c r="U696" s="43"/>
      <c r="V696" s="43">
        <v>9.91</v>
      </c>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204">
        <v>26.366666666666664</v>
      </c>
      <c r="AU696" s="43"/>
      <c r="AV696" s="204">
        <v>6.6666666666666666E-2</v>
      </c>
      <c r="AW696" s="204">
        <v>34.589999999999996</v>
      </c>
      <c r="AY696" s="204">
        <v>1.3333333333333334E-2</v>
      </c>
      <c r="AZ696" s="43">
        <v>1</v>
      </c>
      <c r="BA696" s="43">
        <v>17.893999999999998</v>
      </c>
      <c r="BB696" s="43"/>
      <c r="BC696" s="43"/>
      <c r="BD696" s="43" t="s">
        <v>14023</v>
      </c>
      <c r="BE696" s="43"/>
    </row>
    <row r="697" spans="1:57" x14ac:dyDescent="0.2">
      <c r="A697" s="119"/>
      <c r="B697" s="43">
        <v>1</v>
      </c>
      <c r="C697" s="43" t="s">
        <v>14538</v>
      </c>
      <c r="D697" s="119"/>
      <c r="E697" s="43"/>
      <c r="F697" s="43"/>
      <c r="G697" s="43" t="s">
        <v>12788</v>
      </c>
      <c r="H697" s="43" t="s">
        <v>11553</v>
      </c>
      <c r="I697" s="43" t="s">
        <v>14468</v>
      </c>
      <c r="J697" s="43"/>
      <c r="K697" s="204">
        <v>256.52666666666664</v>
      </c>
      <c r="L697" s="43"/>
      <c r="M697" s="204">
        <v>8.5633333333333326</v>
      </c>
      <c r="N697" s="43"/>
      <c r="O697" s="43"/>
      <c r="P697" s="43"/>
      <c r="Q697" s="204">
        <v>8.1733333333333338</v>
      </c>
      <c r="R697" s="43"/>
      <c r="S697" s="204">
        <v>1.3333333333333334E-2</v>
      </c>
      <c r="T697" s="43">
        <v>2119.4533333333334</v>
      </c>
      <c r="U697" s="43"/>
      <c r="V697" s="43">
        <v>9.91</v>
      </c>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204">
        <v>26.366666666666664</v>
      </c>
      <c r="AU697" s="43"/>
      <c r="AV697" s="204">
        <v>6.6666666666666666E-2</v>
      </c>
      <c r="AW697" s="204">
        <v>34.589999999999996</v>
      </c>
      <c r="AY697" s="204">
        <v>1.3333333333333334E-2</v>
      </c>
      <c r="AZ697" s="43">
        <v>1</v>
      </c>
      <c r="BA697" s="43">
        <v>11.2379</v>
      </c>
      <c r="BB697" s="43"/>
      <c r="BC697" s="43"/>
      <c r="BD697" s="43" t="s">
        <v>14023</v>
      </c>
      <c r="BE697" s="43"/>
    </row>
    <row r="698" spans="1:57" x14ac:dyDescent="0.2">
      <c r="A698" s="119"/>
      <c r="B698" s="43">
        <v>1</v>
      </c>
      <c r="C698" s="43" t="s">
        <v>14538</v>
      </c>
      <c r="D698" s="119"/>
      <c r="E698" s="43"/>
      <c r="F698" s="43"/>
      <c r="G698" s="43" t="s">
        <v>12788</v>
      </c>
      <c r="H698" s="43" t="s">
        <v>11553</v>
      </c>
      <c r="I698" s="43" t="s">
        <v>14468</v>
      </c>
      <c r="J698" s="43"/>
      <c r="K698" s="204">
        <v>256.52666666666664</v>
      </c>
      <c r="L698" s="43"/>
      <c r="M698" s="204">
        <v>8.5633333333333326</v>
      </c>
      <c r="N698" s="43"/>
      <c r="O698" s="43"/>
      <c r="P698" s="43"/>
      <c r="Q698" s="204">
        <v>8.1733333333333338</v>
      </c>
      <c r="R698" s="43"/>
      <c r="S698" s="204">
        <v>1.3333333333333334E-2</v>
      </c>
      <c r="T698" s="43">
        <v>2119.4533333333334</v>
      </c>
      <c r="U698" s="43"/>
      <c r="V698" s="43">
        <v>9.91</v>
      </c>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204">
        <v>26.366666666666664</v>
      </c>
      <c r="AU698" s="43"/>
      <c r="AV698" s="204">
        <v>6.6666666666666666E-2</v>
      </c>
      <c r="AW698" s="204">
        <v>34.589999999999996</v>
      </c>
      <c r="AY698" s="204">
        <v>1.3333333333333334E-2</v>
      </c>
      <c r="AZ698" s="43">
        <v>1</v>
      </c>
      <c r="BA698" s="43">
        <v>19.569199999999999</v>
      </c>
      <c r="BB698" s="43"/>
      <c r="BC698" s="43"/>
      <c r="BD698" s="43" t="s">
        <v>14023</v>
      </c>
      <c r="BE698" s="43"/>
    </row>
    <row r="699" spans="1:57" x14ac:dyDescent="0.2">
      <c r="A699" s="119"/>
      <c r="B699" s="43">
        <v>1</v>
      </c>
      <c r="C699" s="43" t="s">
        <v>14538</v>
      </c>
      <c r="D699" s="119"/>
      <c r="E699" s="43"/>
      <c r="F699" s="43"/>
      <c r="G699" s="43" t="s">
        <v>12788</v>
      </c>
      <c r="H699" s="43" t="s">
        <v>11553</v>
      </c>
      <c r="I699" s="43" t="s">
        <v>14468</v>
      </c>
      <c r="J699" s="43"/>
      <c r="K699" s="204">
        <v>256.52666666666664</v>
      </c>
      <c r="L699" s="43"/>
      <c r="M699" s="204">
        <v>8.5633333333333326</v>
      </c>
      <c r="N699" s="43"/>
      <c r="O699" s="43"/>
      <c r="P699" s="43"/>
      <c r="Q699" s="204">
        <v>8.1733333333333338</v>
      </c>
      <c r="R699" s="43"/>
      <c r="S699" s="204">
        <v>1.3333333333333334E-2</v>
      </c>
      <c r="T699" s="43">
        <v>2119.4533333333334</v>
      </c>
      <c r="U699" s="43"/>
      <c r="V699" s="43">
        <v>9.91</v>
      </c>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204">
        <v>26.366666666666664</v>
      </c>
      <c r="AU699" s="43"/>
      <c r="AV699" s="204">
        <v>6.6666666666666666E-2</v>
      </c>
      <c r="AW699" s="204">
        <v>34.589999999999996</v>
      </c>
      <c r="AY699" s="204">
        <v>1.3333333333333334E-2</v>
      </c>
      <c r="AZ699" s="43">
        <v>1</v>
      </c>
      <c r="BA699" s="43">
        <v>13.768599999999999</v>
      </c>
      <c r="BB699" s="43"/>
      <c r="BC699" s="43"/>
      <c r="BD699" s="43" t="s">
        <v>14023</v>
      </c>
      <c r="BE699" s="43"/>
    </row>
    <row r="700" spans="1:57" x14ac:dyDescent="0.2">
      <c r="A700" s="119"/>
      <c r="B700" s="43">
        <v>1</v>
      </c>
      <c r="C700" s="43" t="s">
        <v>14538</v>
      </c>
      <c r="D700" s="119"/>
      <c r="E700" s="43"/>
      <c r="F700" s="43"/>
      <c r="G700" s="43" t="s">
        <v>12788</v>
      </c>
      <c r="H700" s="43" t="s">
        <v>11553</v>
      </c>
      <c r="I700" s="43" t="s">
        <v>14468</v>
      </c>
      <c r="J700" s="43"/>
      <c r="K700" s="204">
        <v>256.52666666666664</v>
      </c>
      <c r="L700" s="43"/>
      <c r="M700" s="204">
        <v>8.5633333333333326</v>
      </c>
      <c r="N700" s="43"/>
      <c r="O700" s="43"/>
      <c r="P700" s="43"/>
      <c r="Q700" s="204">
        <v>8.1733333333333338</v>
      </c>
      <c r="R700" s="43"/>
      <c r="S700" s="204">
        <v>1.3333333333333334E-2</v>
      </c>
      <c r="T700" s="43">
        <v>2119.4533333333334</v>
      </c>
      <c r="U700" s="43"/>
      <c r="V700" s="43">
        <v>9.91</v>
      </c>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204">
        <v>26.366666666666664</v>
      </c>
      <c r="AU700" s="43"/>
      <c r="AV700" s="204">
        <v>6.6666666666666666E-2</v>
      </c>
      <c r="AW700" s="204">
        <v>34.589999999999996</v>
      </c>
      <c r="AY700" s="204">
        <v>1.3333333333333334E-2</v>
      </c>
      <c r="AZ700" s="43">
        <v>1</v>
      </c>
      <c r="BA700" s="43">
        <v>9.8254999999999999</v>
      </c>
      <c r="BB700" s="43"/>
      <c r="BC700" s="43"/>
      <c r="BD700" s="43" t="s">
        <v>14023</v>
      </c>
      <c r="BE700" s="43"/>
    </row>
    <row r="701" spans="1:57" x14ac:dyDescent="0.2">
      <c r="A701" s="119"/>
      <c r="B701" s="43">
        <v>1</v>
      </c>
      <c r="C701" s="43" t="s">
        <v>14538</v>
      </c>
      <c r="D701" s="119"/>
      <c r="E701" s="43"/>
      <c r="F701" s="43"/>
      <c r="G701" s="43" t="s">
        <v>12788</v>
      </c>
      <c r="H701" s="43" t="s">
        <v>11553</v>
      </c>
      <c r="I701" s="43" t="s">
        <v>14468</v>
      </c>
      <c r="J701" s="43"/>
      <c r="K701" s="204">
        <v>256.52666666666664</v>
      </c>
      <c r="L701" s="43"/>
      <c r="M701" s="204">
        <v>8.5633333333333326</v>
      </c>
      <c r="N701" s="43"/>
      <c r="O701" s="43"/>
      <c r="P701" s="43"/>
      <c r="Q701" s="204">
        <v>8.1733333333333338</v>
      </c>
      <c r="R701" s="43"/>
      <c r="S701" s="204">
        <v>1.3333333333333334E-2</v>
      </c>
      <c r="T701" s="43">
        <v>2119.4533333333334</v>
      </c>
      <c r="U701" s="43"/>
      <c r="V701" s="43">
        <v>9.91</v>
      </c>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204">
        <v>26.366666666666664</v>
      </c>
      <c r="AU701" s="43"/>
      <c r="AV701" s="204">
        <v>6.6666666666666666E-2</v>
      </c>
      <c r="AW701" s="204">
        <v>34.589999999999996</v>
      </c>
      <c r="AY701" s="204">
        <v>1.3333333333333334E-2</v>
      </c>
      <c r="AZ701" s="43">
        <v>1</v>
      </c>
      <c r="BA701" s="43">
        <v>10.6898</v>
      </c>
      <c r="BB701" s="43"/>
      <c r="BC701" s="43"/>
      <c r="BD701" s="43" t="s">
        <v>14023</v>
      </c>
      <c r="BE701" s="43"/>
    </row>
    <row r="702" spans="1:57" x14ac:dyDescent="0.2">
      <c r="A702" s="119"/>
      <c r="B702" s="43">
        <v>1</v>
      </c>
      <c r="C702" s="43" t="s">
        <v>14538</v>
      </c>
      <c r="D702" s="119"/>
      <c r="E702" s="43"/>
      <c r="F702" s="43"/>
      <c r="G702" s="43" t="s">
        <v>12788</v>
      </c>
      <c r="H702" s="43" t="s">
        <v>11553</v>
      </c>
      <c r="I702" s="43" t="s">
        <v>14468</v>
      </c>
      <c r="J702" s="43"/>
      <c r="K702" s="204">
        <v>416.65666666666669</v>
      </c>
      <c r="L702" s="43"/>
      <c r="M702" s="204">
        <v>19.536666666666665</v>
      </c>
      <c r="N702" s="43"/>
      <c r="O702" s="43"/>
      <c r="P702" s="43"/>
      <c r="Q702" s="204">
        <v>8.0133333333333336</v>
      </c>
      <c r="R702" s="43"/>
      <c r="S702" s="204">
        <v>1.3333333333333334E-2</v>
      </c>
      <c r="T702" s="43">
        <v>2120.0733333333333</v>
      </c>
      <c r="U702" s="43"/>
      <c r="V702" s="43">
        <v>9.7666666666666675</v>
      </c>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204">
        <v>26.366666666666664</v>
      </c>
      <c r="AU702" s="43"/>
      <c r="AV702" s="204">
        <v>6.3333333333333339E-2</v>
      </c>
      <c r="AW702" s="204">
        <v>34.593333333333334</v>
      </c>
      <c r="AY702" s="204">
        <v>1.3333333333333334E-2</v>
      </c>
      <c r="AZ702" s="43">
        <v>1</v>
      </c>
      <c r="BA702" s="43">
        <v>12.5662</v>
      </c>
      <c r="BB702" s="43"/>
      <c r="BC702" s="43"/>
      <c r="BD702" s="43" t="s">
        <v>14023</v>
      </c>
      <c r="BE702" s="43"/>
    </row>
    <row r="703" spans="1:57" x14ac:dyDescent="0.2">
      <c r="A703" s="119"/>
      <c r="B703" s="43">
        <v>1</v>
      </c>
      <c r="C703" s="43" t="s">
        <v>14538</v>
      </c>
      <c r="D703" s="119"/>
      <c r="E703" s="43"/>
      <c r="F703" s="43"/>
      <c r="G703" s="43" t="s">
        <v>12788</v>
      </c>
      <c r="H703" s="43" t="s">
        <v>11553</v>
      </c>
      <c r="I703" s="43" t="s">
        <v>14468</v>
      </c>
      <c r="J703" s="43"/>
      <c r="K703" s="204">
        <v>416.65666666666669</v>
      </c>
      <c r="L703" s="43"/>
      <c r="M703" s="204">
        <v>19.536666666666665</v>
      </c>
      <c r="N703" s="43"/>
      <c r="O703" s="43"/>
      <c r="P703" s="43"/>
      <c r="Q703" s="204">
        <v>8.0133333333333336</v>
      </c>
      <c r="R703" s="43"/>
      <c r="S703" s="204">
        <v>1.3333333333333334E-2</v>
      </c>
      <c r="T703" s="43">
        <v>2120.0733333333333</v>
      </c>
      <c r="U703" s="43"/>
      <c r="V703" s="43">
        <v>9.7666666666666675</v>
      </c>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204">
        <v>26.366666666666664</v>
      </c>
      <c r="AU703" s="43"/>
      <c r="AV703" s="204">
        <v>6.3333333333333339E-2</v>
      </c>
      <c r="AW703" s="204">
        <v>34.593333333333334</v>
      </c>
      <c r="AY703" s="204">
        <v>1.3333333333333334E-2</v>
      </c>
      <c r="AZ703" s="43">
        <v>1</v>
      </c>
      <c r="BA703" s="43">
        <v>6.835</v>
      </c>
      <c r="BB703" s="43"/>
      <c r="BC703" s="43"/>
      <c r="BD703" s="43" t="s">
        <v>14023</v>
      </c>
      <c r="BE703" s="43"/>
    </row>
    <row r="704" spans="1:57" x14ac:dyDescent="0.2">
      <c r="A704" s="119"/>
      <c r="B704" s="43">
        <v>1</v>
      </c>
      <c r="C704" s="43" t="s">
        <v>14538</v>
      </c>
      <c r="D704" s="119"/>
      <c r="E704" s="43"/>
      <c r="F704" s="43"/>
      <c r="G704" s="43" t="s">
        <v>12788</v>
      </c>
      <c r="H704" s="43" t="s">
        <v>11553</v>
      </c>
      <c r="I704" s="43" t="s">
        <v>14468</v>
      </c>
      <c r="J704" s="43"/>
      <c r="K704" s="204">
        <v>416.65666666666669</v>
      </c>
      <c r="L704" s="43"/>
      <c r="M704" s="204">
        <v>19.536666666666665</v>
      </c>
      <c r="N704" s="43"/>
      <c r="O704" s="43"/>
      <c r="P704" s="43"/>
      <c r="Q704" s="204">
        <v>8.0133333333333336</v>
      </c>
      <c r="R704" s="43"/>
      <c r="S704" s="204">
        <v>1.3333333333333334E-2</v>
      </c>
      <c r="T704" s="43">
        <v>2120.0733333333333</v>
      </c>
      <c r="U704" s="43"/>
      <c r="V704" s="43">
        <v>9.7666666666666675</v>
      </c>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204">
        <v>26.366666666666664</v>
      </c>
      <c r="AU704" s="43"/>
      <c r="AV704" s="204">
        <v>6.3333333333333339E-2</v>
      </c>
      <c r="AW704" s="204">
        <v>34.593333333333334</v>
      </c>
      <c r="AY704" s="204">
        <v>1.3333333333333334E-2</v>
      </c>
      <c r="AZ704" s="43">
        <v>1</v>
      </c>
      <c r="BA704" s="43">
        <v>9.1795000000000009</v>
      </c>
      <c r="BB704" s="43"/>
      <c r="BC704" s="43"/>
      <c r="BD704" s="43" t="s">
        <v>14023</v>
      </c>
      <c r="BE704" s="43"/>
    </row>
    <row r="705" spans="1:57" x14ac:dyDescent="0.2">
      <c r="A705" s="119"/>
      <c r="B705" s="43">
        <v>1</v>
      </c>
      <c r="C705" s="43" t="s">
        <v>14538</v>
      </c>
      <c r="D705" s="119"/>
      <c r="E705" s="43"/>
      <c r="F705" s="43"/>
      <c r="G705" s="43" t="s">
        <v>12788</v>
      </c>
      <c r="H705" s="43" t="s">
        <v>11553</v>
      </c>
      <c r="I705" s="43" t="s">
        <v>14468</v>
      </c>
      <c r="J705" s="43"/>
      <c r="K705" s="204">
        <v>416.65666666666669</v>
      </c>
      <c r="L705" s="43"/>
      <c r="M705" s="204">
        <v>19.536666666666665</v>
      </c>
      <c r="N705" s="43"/>
      <c r="O705" s="43"/>
      <c r="P705" s="43"/>
      <c r="Q705" s="204">
        <v>8.0133333333333336</v>
      </c>
      <c r="R705" s="43"/>
      <c r="S705" s="204">
        <v>1.3333333333333334E-2</v>
      </c>
      <c r="T705" s="43">
        <v>2120.0733333333333</v>
      </c>
      <c r="U705" s="43"/>
      <c r="V705" s="43">
        <v>9.7666666666666675</v>
      </c>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204">
        <v>26.366666666666664</v>
      </c>
      <c r="AU705" s="43"/>
      <c r="AV705" s="204">
        <v>6.3333333333333339E-2</v>
      </c>
      <c r="AW705" s="204">
        <v>34.593333333333334</v>
      </c>
      <c r="AY705" s="204">
        <v>1.3333333333333334E-2</v>
      </c>
      <c r="AZ705" s="43">
        <v>1</v>
      </c>
      <c r="BA705" s="43">
        <v>6.6234999999999999</v>
      </c>
      <c r="BB705" s="43"/>
      <c r="BC705" s="43"/>
      <c r="BD705" s="43" t="s">
        <v>14023</v>
      </c>
      <c r="BE705" s="43"/>
    </row>
    <row r="706" spans="1:57" x14ac:dyDescent="0.2">
      <c r="A706" s="119"/>
      <c r="B706" s="43">
        <v>1</v>
      </c>
      <c r="C706" s="43" t="s">
        <v>14538</v>
      </c>
      <c r="D706" s="119"/>
      <c r="E706" s="43"/>
      <c r="F706" s="43"/>
      <c r="G706" s="43" t="s">
        <v>12788</v>
      </c>
      <c r="H706" s="43" t="s">
        <v>11553</v>
      </c>
      <c r="I706" s="43" t="s">
        <v>14468</v>
      </c>
      <c r="J706" s="43"/>
      <c r="K706" s="204">
        <v>416.65666666666669</v>
      </c>
      <c r="L706" s="43"/>
      <c r="M706" s="204">
        <v>19.536666666666665</v>
      </c>
      <c r="N706" s="43"/>
      <c r="O706" s="43"/>
      <c r="P706" s="43"/>
      <c r="Q706" s="204">
        <v>8.0133333333333336</v>
      </c>
      <c r="R706" s="43"/>
      <c r="S706" s="204">
        <v>1.3333333333333334E-2</v>
      </c>
      <c r="T706" s="43">
        <v>2120.0733333333333</v>
      </c>
      <c r="U706" s="43"/>
      <c r="V706" s="43">
        <v>9.7666666666666675</v>
      </c>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204">
        <v>26.366666666666664</v>
      </c>
      <c r="AU706" s="43"/>
      <c r="AV706" s="204">
        <v>6.3333333333333339E-2</v>
      </c>
      <c r="AW706" s="204">
        <v>34.593333333333334</v>
      </c>
      <c r="AY706" s="204">
        <v>1.3333333333333334E-2</v>
      </c>
      <c r="AZ706" s="43">
        <v>1</v>
      </c>
      <c r="BA706" s="43">
        <v>8.64</v>
      </c>
      <c r="BB706" s="43"/>
      <c r="BC706" s="43"/>
      <c r="BD706" s="43" t="s">
        <v>14023</v>
      </c>
      <c r="BE706" s="43"/>
    </row>
    <row r="707" spans="1:57" x14ac:dyDescent="0.2">
      <c r="A707" s="119"/>
      <c r="B707" s="43">
        <v>1</v>
      </c>
      <c r="C707" s="43" t="s">
        <v>14538</v>
      </c>
      <c r="D707" s="119"/>
      <c r="E707" s="43"/>
      <c r="F707" s="43"/>
      <c r="G707" s="43" t="s">
        <v>12788</v>
      </c>
      <c r="H707" s="43" t="s">
        <v>11553</v>
      </c>
      <c r="I707" s="43" t="s">
        <v>14468</v>
      </c>
      <c r="J707" s="43"/>
      <c r="K707" s="204">
        <v>416.65666666666669</v>
      </c>
      <c r="L707" s="43"/>
      <c r="M707" s="204">
        <v>19.536666666666665</v>
      </c>
      <c r="N707" s="43"/>
      <c r="O707" s="43"/>
      <c r="P707" s="43"/>
      <c r="Q707" s="204">
        <v>8.0133333333333336</v>
      </c>
      <c r="R707" s="43"/>
      <c r="S707" s="204">
        <v>1.3333333333333334E-2</v>
      </c>
      <c r="T707" s="43">
        <v>2120.0733333333333</v>
      </c>
      <c r="U707" s="43"/>
      <c r="V707" s="43">
        <v>9.7666666666666675</v>
      </c>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204">
        <v>26.366666666666664</v>
      </c>
      <c r="AU707" s="43"/>
      <c r="AV707" s="204">
        <v>6.3333333333333339E-2</v>
      </c>
      <c r="AW707" s="204">
        <v>34.593333333333334</v>
      </c>
      <c r="AY707" s="204">
        <v>1.3333333333333334E-2</v>
      </c>
      <c r="AZ707" s="43">
        <v>1</v>
      </c>
      <c r="BA707" s="43">
        <v>11.968299999999999</v>
      </c>
      <c r="BB707" s="43"/>
      <c r="BC707" s="43"/>
      <c r="BD707" s="43" t="s">
        <v>14023</v>
      </c>
      <c r="BE707" s="43"/>
    </row>
    <row r="708" spans="1:57" x14ac:dyDescent="0.2">
      <c r="A708" s="119"/>
      <c r="B708" s="43">
        <v>1</v>
      </c>
      <c r="C708" s="43" t="s">
        <v>14538</v>
      </c>
      <c r="D708" s="119"/>
      <c r="E708" s="43"/>
      <c r="F708" s="43"/>
      <c r="G708" s="43" t="s">
        <v>12788</v>
      </c>
      <c r="H708" s="43" t="s">
        <v>11553</v>
      </c>
      <c r="I708" s="43" t="s">
        <v>14468</v>
      </c>
      <c r="J708" s="43"/>
      <c r="K708" s="204">
        <v>261.71333333333331</v>
      </c>
      <c r="L708" s="43"/>
      <c r="M708" s="204">
        <v>10.11</v>
      </c>
      <c r="N708" s="43"/>
      <c r="O708" s="43"/>
      <c r="P708" s="43"/>
      <c r="Q708" s="204">
        <v>8.17</v>
      </c>
      <c r="R708" s="43"/>
      <c r="S708" s="204">
        <v>1.3333333333333334E-2</v>
      </c>
      <c r="T708" s="43">
        <v>2140.3566666666666</v>
      </c>
      <c r="U708" s="43"/>
      <c r="V708" s="43">
        <v>8.9066666666666663</v>
      </c>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204">
        <v>28.296666666666667</v>
      </c>
      <c r="AU708" s="43"/>
      <c r="AV708" s="204">
        <v>6.6666666666666666E-2</v>
      </c>
      <c r="AW708" s="204">
        <v>34.610000000000007</v>
      </c>
      <c r="AY708" s="204">
        <v>1.3333333333333334E-2</v>
      </c>
      <c r="AZ708" s="43">
        <v>1</v>
      </c>
      <c r="BA708" s="43">
        <v>4.4004000000000003</v>
      </c>
      <c r="BB708" s="43"/>
      <c r="BC708" s="43"/>
      <c r="BD708" s="43" t="s">
        <v>14023</v>
      </c>
      <c r="BE708" s="43"/>
    </row>
    <row r="709" spans="1:57" x14ac:dyDescent="0.2">
      <c r="A709" s="119"/>
      <c r="B709" s="43">
        <v>1</v>
      </c>
      <c r="C709" s="43" t="s">
        <v>14538</v>
      </c>
      <c r="D709" s="119"/>
      <c r="E709" s="43"/>
      <c r="F709" s="43"/>
      <c r="G709" s="43" t="s">
        <v>12788</v>
      </c>
      <c r="H709" s="43" t="s">
        <v>11553</v>
      </c>
      <c r="I709" s="43" t="s">
        <v>14468</v>
      </c>
      <c r="J709" s="43"/>
      <c r="K709" s="204">
        <v>436.21</v>
      </c>
      <c r="L709" s="43"/>
      <c r="M709" s="204">
        <v>21.24</v>
      </c>
      <c r="N709" s="43"/>
      <c r="O709" s="43"/>
      <c r="P709" s="43"/>
      <c r="Q709" s="204">
        <v>8</v>
      </c>
      <c r="R709" s="43"/>
      <c r="S709" s="204">
        <v>1.3333333333333334E-2</v>
      </c>
      <c r="T709" s="43">
        <v>2140.2966666666666</v>
      </c>
      <c r="U709" s="43"/>
      <c r="V709" s="43">
        <v>8.34</v>
      </c>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204">
        <v>28.28</v>
      </c>
      <c r="AU709" s="43"/>
      <c r="AV709" s="204">
        <v>0.06</v>
      </c>
      <c r="AW709" s="204">
        <v>34.613333333333337</v>
      </c>
      <c r="AY709" s="204">
        <v>1.3333333333333334E-2</v>
      </c>
      <c r="AZ709" s="43">
        <v>1</v>
      </c>
      <c r="BA709" s="43">
        <v>2.8448000000000002</v>
      </c>
      <c r="BB709" s="43"/>
      <c r="BC709" s="43"/>
      <c r="BD709" s="43" t="s">
        <v>14023</v>
      </c>
      <c r="BE709" s="43"/>
    </row>
    <row r="710" spans="1:57" x14ac:dyDescent="0.2">
      <c r="A710" s="119"/>
      <c r="B710" s="43">
        <v>1</v>
      </c>
      <c r="C710" s="43" t="s">
        <v>14538</v>
      </c>
      <c r="D710" s="119"/>
      <c r="E710" s="43"/>
      <c r="F710" s="43"/>
      <c r="G710" s="43" t="s">
        <v>12788</v>
      </c>
      <c r="H710" s="43" t="s">
        <v>11553</v>
      </c>
      <c r="I710" s="43" t="s">
        <v>14468</v>
      </c>
      <c r="J710" s="43"/>
      <c r="K710" s="204">
        <v>256.52666666666664</v>
      </c>
      <c r="L710" s="43"/>
      <c r="M710" s="204">
        <v>8.5633333333333326</v>
      </c>
      <c r="N710" s="43"/>
      <c r="O710" s="43"/>
      <c r="P710" s="43"/>
      <c r="Q710" s="204">
        <v>8.1733333333333338</v>
      </c>
      <c r="R710" s="43"/>
      <c r="S710" s="204">
        <v>1.3333333333333334E-2</v>
      </c>
      <c r="T710" s="43">
        <v>2119.4533333333334</v>
      </c>
      <c r="U710" s="43"/>
      <c r="V710" s="43">
        <v>9.91</v>
      </c>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204">
        <v>26.366666666666664</v>
      </c>
      <c r="AU710" s="43"/>
      <c r="AV710" s="204">
        <v>6.6666666666666666E-2</v>
      </c>
      <c r="AW710" s="204">
        <v>34.589999999999996</v>
      </c>
      <c r="AY710" s="204">
        <v>1.3333333333333334E-2</v>
      </c>
      <c r="AZ710" s="43">
        <v>1</v>
      </c>
      <c r="BA710" s="43">
        <v>37.450800000000001</v>
      </c>
      <c r="BB710" s="43"/>
      <c r="BC710" s="43"/>
      <c r="BD710" s="43" t="s">
        <v>14023</v>
      </c>
      <c r="BE710" s="43"/>
    </row>
    <row r="711" spans="1:57" x14ac:dyDescent="0.2">
      <c r="A711" s="119"/>
      <c r="B711" s="43">
        <v>1</v>
      </c>
      <c r="C711" s="43" t="s">
        <v>14538</v>
      </c>
      <c r="D711" s="119"/>
      <c r="E711" s="43"/>
      <c r="F711" s="43"/>
      <c r="G711" s="43" t="s">
        <v>12788</v>
      </c>
      <c r="H711" s="43" t="s">
        <v>11553</v>
      </c>
      <c r="I711" s="43" t="s">
        <v>14468</v>
      </c>
      <c r="J711" s="43"/>
      <c r="K711" s="204">
        <v>256.52666666666664</v>
      </c>
      <c r="L711" s="43"/>
      <c r="M711" s="204">
        <v>8.5633333333333326</v>
      </c>
      <c r="N711" s="43"/>
      <c r="O711" s="43"/>
      <c r="P711" s="43"/>
      <c r="Q711" s="204">
        <v>8.1733333333333338</v>
      </c>
      <c r="R711" s="43"/>
      <c r="S711" s="204">
        <v>1.3333333333333334E-2</v>
      </c>
      <c r="T711" s="43">
        <v>2119.4533333333334</v>
      </c>
      <c r="U711" s="43"/>
      <c r="V711" s="43">
        <v>9.91</v>
      </c>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204">
        <v>26.366666666666664</v>
      </c>
      <c r="AU711" s="43"/>
      <c r="AV711" s="204">
        <v>6.6666666666666666E-2</v>
      </c>
      <c r="AW711" s="204">
        <v>34.589999999999996</v>
      </c>
      <c r="AY711" s="204">
        <v>1.3333333333333334E-2</v>
      </c>
      <c r="AZ711" s="43">
        <v>1</v>
      </c>
      <c r="BA711" s="43">
        <v>68.953999999999994</v>
      </c>
      <c r="BB711" s="43"/>
      <c r="BC711" s="43"/>
      <c r="BD711" s="43" t="s">
        <v>14023</v>
      </c>
      <c r="BE711" s="43"/>
    </row>
    <row r="712" spans="1:57" x14ac:dyDescent="0.2">
      <c r="A712" s="119"/>
      <c r="B712" s="43">
        <v>1</v>
      </c>
      <c r="C712" s="43" t="s">
        <v>14538</v>
      </c>
      <c r="D712" s="119"/>
      <c r="E712" s="43"/>
      <c r="F712" s="43"/>
      <c r="G712" s="43" t="s">
        <v>12788</v>
      </c>
      <c r="H712" s="43" t="s">
        <v>11553</v>
      </c>
      <c r="I712" s="43" t="s">
        <v>14468</v>
      </c>
      <c r="J712" s="43"/>
      <c r="K712" s="204">
        <v>256.52666666666664</v>
      </c>
      <c r="L712" s="43"/>
      <c r="M712" s="204">
        <v>8.5633333333333326</v>
      </c>
      <c r="N712" s="43"/>
      <c r="O712" s="43"/>
      <c r="P712" s="43"/>
      <c r="Q712" s="204">
        <v>8.1733333333333338</v>
      </c>
      <c r="R712" s="43"/>
      <c r="S712" s="204">
        <v>1.3333333333333334E-2</v>
      </c>
      <c r="T712" s="43">
        <v>2119.4533333333334</v>
      </c>
      <c r="U712" s="43"/>
      <c r="V712" s="43">
        <v>9.91</v>
      </c>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204">
        <v>26.366666666666664</v>
      </c>
      <c r="AU712" s="43"/>
      <c r="AV712" s="204">
        <v>6.6666666666666666E-2</v>
      </c>
      <c r="AW712" s="204">
        <v>34.589999999999996</v>
      </c>
      <c r="AY712" s="204">
        <v>1.3333333333333334E-2</v>
      </c>
      <c r="AZ712" s="43">
        <v>1</v>
      </c>
      <c r="BA712" s="43">
        <v>13.287599999999999</v>
      </c>
      <c r="BB712" s="43"/>
      <c r="BC712" s="43"/>
      <c r="BD712" s="43" t="s">
        <v>14023</v>
      </c>
      <c r="BE712" s="43"/>
    </row>
    <row r="713" spans="1:57" x14ac:dyDescent="0.2">
      <c r="A713" s="119"/>
      <c r="B713" s="43">
        <v>1</v>
      </c>
      <c r="C713" s="43" t="s">
        <v>14538</v>
      </c>
      <c r="D713" s="119"/>
      <c r="E713" s="43"/>
      <c r="F713" s="43"/>
      <c r="G713" s="43" t="s">
        <v>12788</v>
      </c>
      <c r="H713" s="43" t="s">
        <v>11553</v>
      </c>
      <c r="I713" s="43" t="s">
        <v>14468</v>
      </c>
      <c r="J713" s="43"/>
      <c r="K713" s="204">
        <v>256.52666666666664</v>
      </c>
      <c r="L713" s="43"/>
      <c r="M713" s="204">
        <v>8.5633333333333326</v>
      </c>
      <c r="N713" s="43"/>
      <c r="O713" s="43"/>
      <c r="P713" s="43"/>
      <c r="Q713" s="204">
        <v>8.1733333333333338</v>
      </c>
      <c r="R713" s="43"/>
      <c r="S713" s="204">
        <v>1.3333333333333334E-2</v>
      </c>
      <c r="T713" s="43">
        <v>2119.4533333333334</v>
      </c>
      <c r="U713" s="43"/>
      <c r="V713" s="43">
        <v>9.91</v>
      </c>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204">
        <v>26.366666666666664</v>
      </c>
      <c r="AU713" s="43"/>
      <c r="AV713" s="204">
        <v>6.6666666666666666E-2</v>
      </c>
      <c r="AW713" s="204">
        <v>34.589999999999996</v>
      </c>
      <c r="AY713" s="204">
        <v>1.3333333333333334E-2</v>
      </c>
      <c r="AZ713" s="43">
        <v>1</v>
      </c>
      <c r="BA713" s="43">
        <v>20.7483</v>
      </c>
      <c r="BB713" s="43"/>
      <c r="BC713" s="43"/>
      <c r="BD713" s="43" t="s">
        <v>14023</v>
      </c>
      <c r="BE713" s="43"/>
    </row>
    <row r="714" spans="1:57" x14ac:dyDescent="0.2">
      <c r="A714" s="119"/>
      <c r="B714" s="43">
        <v>1</v>
      </c>
      <c r="C714" s="43" t="s">
        <v>14538</v>
      </c>
      <c r="D714" s="119"/>
      <c r="E714" s="43"/>
      <c r="F714" s="43"/>
      <c r="G714" s="43" t="s">
        <v>12788</v>
      </c>
      <c r="H714" s="43" t="s">
        <v>11553</v>
      </c>
      <c r="I714" s="43" t="s">
        <v>14468</v>
      </c>
      <c r="J714" s="43"/>
      <c r="K714" s="204">
        <v>256.52666666666664</v>
      </c>
      <c r="L714" s="43"/>
      <c r="M714" s="204">
        <v>8.5633333333333326</v>
      </c>
      <c r="N714" s="43"/>
      <c r="O714" s="43"/>
      <c r="P714" s="43"/>
      <c r="Q714" s="204">
        <v>8.1733333333333338</v>
      </c>
      <c r="R714" s="43"/>
      <c r="S714" s="204">
        <v>1.3333333333333334E-2</v>
      </c>
      <c r="T714" s="43">
        <v>2119.4533333333334</v>
      </c>
      <c r="U714" s="43"/>
      <c r="V714" s="43">
        <v>9.91</v>
      </c>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204">
        <v>26.366666666666664</v>
      </c>
      <c r="AU714" s="43"/>
      <c r="AV714" s="204">
        <v>6.6666666666666666E-2</v>
      </c>
      <c r="AW714" s="204">
        <v>34.589999999999996</v>
      </c>
      <c r="AY714" s="204">
        <v>1.3333333333333334E-2</v>
      </c>
      <c r="AZ714" s="43">
        <v>1</v>
      </c>
      <c r="BA714" s="43">
        <v>29.471299999999999</v>
      </c>
      <c r="BB714" s="43"/>
      <c r="BC714" s="43"/>
      <c r="BD714" s="43" t="s">
        <v>14023</v>
      </c>
      <c r="BE714" s="43"/>
    </row>
    <row r="715" spans="1:57" x14ac:dyDescent="0.2">
      <c r="A715" s="119"/>
      <c r="B715" s="43">
        <v>1</v>
      </c>
      <c r="C715" s="43" t="s">
        <v>14538</v>
      </c>
      <c r="D715" s="119"/>
      <c r="E715" s="43"/>
      <c r="F715" s="43"/>
      <c r="G715" s="43" t="s">
        <v>12788</v>
      </c>
      <c r="H715" s="43" t="s">
        <v>11553</v>
      </c>
      <c r="I715" s="43" t="s">
        <v>14468</v>
      </c>
      <c r="J715" s="43"/>
      <c r="K715" s="204">
        <v>416.65666666666669</v>
      </c>
      <c r="L715" s="43"/>
      <c r="M715" s="204">
        <v>19.536666666666665</v>
      </c>
      <c r="N715" s="43"/>
      <c r="O715" s="43"/>
      <c r="P715" s="43"/>
      <c r="Q715" s="204">
        <v>8.0133333333333336</v>
      </c>
      <c r="R715" s="43"/>
      <c r="S715" s="204">
        <v>1.3333333333333334E-2</v>
      </c>
      <c r="T715" s="43">
        <v>2120.0733333333333</v>
      </c>
      <c r="U715" s="43"/>
      <c r="V715" s="43">
        <v>9.7666666666666675</v>
      </c>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204">
        <v>26.366666666666664</v>
      </c>
      <c r="AU715" s="43"/>
      <c r="AV715" s="204">
        <v>6.3333333333333339E-2</v>
      </c>
      <c r="AW715" s="204">
        <v>34.593333333333334</v>
      </c>
      <c r="AY715" s="204">
        <v>1.3333333333333334E-2</v>
      </c>
      <c r="AZ715" s="43">
        <v>1</v>
      </c>
      <c r="BA715" s="43">
        <v>29.388999999999999</v>
      </c>
      <c r="BB715" s="43"/>
      <c r="BC715" s="43"/>
      <c r="BD715" s="43" t="s">
        <v>14023</v>
      </c>
      <c r="BE715" s="43"/>
    </row>
    <row r="716" spans="1:57" x14ac:dyDescent="0.2">
      <c r="A716" s="119"/>
      <c r="B716" s="43">
        <v>1</v>
      </c>
      <c r="C716" s="43" t="s">
        <v>14538</v>
      </c>
      <c r="D716" s="119"/>
      <c r="E716" s="43"/>
      <c r="F716" s="43"/>
      <c r="G716" s="43" t="s">
        <v>12788</v>
      </c>
      <c r="H716" s="43" t="s">
        <v>11553</v>
      </c>
      <c r="I716" s="43" t="s">
        <v>14468</v>
      </c>
      <c r="J716" s="43"/>
      <c r="K716" s="204">
        <v>416.65666666666669</v>
      </c>
      <c r="L716" s="43"/>
      <c r="M716" s="204">
        <v>19.536666666666665</v>
      </c>
      <c r="N716" s="43"/>
      <c r="O716" s="43"/>
      <c r="P716" s="43"/>
      <c r="Q716" s="204">
        <v>8.0133333333333336</v>
      </c>
      <c r="R716" s="43"/>
      <c r="S716" s="204">
        <v>1.3333333333333334E-2</v>
      </c>
      <c r="T716" s="43">
        <v>2120.0733333333333</v>
      </c>
      <c r="U716" s="43"/>
      <c r="V716" s="43">
        <v>9.7666666666666675</v>
      </c>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204">
        <v>26.366666666666664</v>
      </c>
      <c r="AU716" s="43"/>
      <c r="AV716" s="204">
        <v>6.3333333333333339E-2</v>
      </c>
      <c r="AW716" s="204">
        <v>34.593333333333334</v>
      </c>
      <c r="AY716" s="204">
        <v>1.3333333333333334E-2</v>
      </c>
      <c r="AZ716" s="43">
        <v>1</v>
      </c>
      <c r="BA716" s="43">
        <v>28.109300000000001</v>
      </c>
      <c r="BB716" s="43"/>
      <c r="BC716" s="43"/>
      <c r="BD716" s="43" t="s">
        <v>14023</v>
      </c>
      <c r="BE716" s="43"/>
    </row>
    <row r="717" spans="1:57" x14ac:dyDescent="0.2">
      <c r="A717" s="119"/>
      <c r="B717" s="43">
        <v>1</v>
      </c>
      <c r="C717" s="43" t="s">
        <v>14538</v>
      </c>
      <c r="D717" s="119"/>
      <c r="E717" s="43"/>
      <c r="F717" s="43"/>
      <c r="G717" s="43" t="s">
        <v>12788</v>
      </c>
      <c r="H717" s="43" t="s">
        <v>11553</v>
      </c>
      <c r="I717" s="43" t="s">
        <v>14468</v>
      </c>
      <c r="J717" s="43"/>
      <c r="K717" s="204">
        <v>416.65666666666669</v>
      </c>
      <c r="L717" s="43"/>
      <c r="M717" s="204">
        <v>19.536666666666665</v>
      </c>
      <c r="N717" s="43"/>
      <c r="O717" s="43"/>
      <c r="P717" s="43"/>
      <c r="Q717" s="204">
        <v>8.0133333333333336</v>
      </c>
      <c r="R717" s="43"/>
      <c r="S717" s="204">
        <v>1.3333333333333334E-2</v>
      </c>
      <c r="T717" s="43">
        <v>2120.0733333333333</v>
      </c>
      <c r="U717" s="43"/>
      <c r="V717" s="43">
        <v>9.7666666666666675</v>
      </c>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204">
        <v>26.366666666666664</v>
      </c>
      <c r="AU717" s="43"/>
      <c r="AV717" s="204">
        <v>6.3333333333333339E-2</v>
      </c>
      <c r="AW717" s="204">
        <v>34.593333333333334</v>
      </c>
      <c r="AY717" s="204">
        <v>1.3333333333333334E-2</v>
      </c>
      <c r="AZ717" s="43">
        <v>1</v>
      </c>
      <c r="BA717" s="43">
        <v>21.634799999999998</v>
      </c>
      <c r="BB717" s="43"/>
      <c r="BC717" s="43"/>
      <c r="BD717" s="43" t="s">
        <v>14023</v>
      </c>
      <c r="BE717" s="43"/>
    </row>
    <row r="718" spans="1:57" x14ac:dyDescent="0.2">
      <c r="A718" s="119"/>
      <c r="B718" s="43">
        <v>1</v>
      </c>
      <c r="C718" s="43" t="s">
        <v>14538</v>
      </c>
      <c r="D718" s="119"/>
      <c r="E718" s="43"/>
      <c r="F718" s="43"/>
      <c r="G718" s="43" t="s">
        <v>12788</v>
      </c>
      <c r="H718" s="43" t="s">
        <v>11553</v>
      </c>
      <c r="I718" s="43" t="s">
        <v>14468</v>
      </c>
      <c r="J718" s="43"/>
      <c r="K718" s="204">
        <v>416.65666666666669</v>
      </c>
      <c r="L718" s="43"/>
      <c r="M718" s="204">
        <v>19.536666666666665</v>
      </c>
      <c r="N718" s="43"/>
      <c r="O718" s="43"/>
      <c r="P718" s="43"/>
      <c r="Q718" s="204">
        <v>8.0133333333333336</v>
      </c>
      <c r="R718" s="43"/>
      <c r="S718" s="204">
        <v>1.3333333333333334E-2</v>
      </c>
      <c r="T718" s="43">
        <v>2120.0733333333333</v>
      </c>
      <c r="U718" s="43"/>
      <c r="V718" s="43">
        <v>9.7666666666666675</v>
      </c>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204">
        <v>26.366666666666664</v>
      </c>
      <c r="AU718" s="43"/>
      <c r="AV718" s="204">
        <v>6.3333333333333339E-2</v>
      </c>
      <c r="AW718" s="204">
        <v>34.593333333333334</v>
      </c>
      <c r="AY718" s="204">
        <v>1.3333333333333334E-2</v>
      </c>
      <c r="AZ718" s="43">
        <v>1</v>
      </c>
      <c r="BA718" s="43">
        <v>29.269100000000002</v>
      </c>
      <c r="BB718" s="43"/>
      <c r="BC718" s="43"/>
      <c r="BD718" s="43" t="s">
        <v>14023</v>
      </c>
      <c r="BE718" s="43"/>
    </row>
    <row r="719" spans="1:57" x14ac:dyDescent="0.2">
      <c r="A719" s="119"/>
      <c r="B719" s="43">
        <v>1</v>
      </c>
      <c r="C719" s="43" t="s">
        <v>14538</v>
      </c>
      <c r="D719" s="119"/>
      <c r="E719" s="43"/>
      <c r="F719" s="43"/>
      <c r="G719" s="43" t="s">
        <v>12788</v>
      </c>
      <c r="H719" s="43" t="s">
        <v>11553</v>
      </c>
      <c r="I719" s="43" t="s">
        <v>14468</v>
      </c>
      <c r="J719" s="43"/>
      <c r="K719" s="204">
        <v>416.65666666666669</v>
      </c>
      <c r="L719" s="43"/>
      <c r="M719" s="204">
        <v>19.536666666666665</v>
      </c>
      <c r="N719" s="43"/>
      <c r="O719" s="43"/>
      <c r="P719" s="43"/>
      <c r="Q719" s="204">
        <v>8.0133333333333336</v>
      </c>
      <c r="R719" s="43"/>
      <c r="S719" s="204">
        <v>1.3333333333333334E-2</v>
      </c>
      <c r="T719" s="43">
        <v>2120.0733333333333</v>
      </c>
      <c r="U719" s="43"/>
      <c r="V719" s="43">
        <v>9.7666666666666675</v>
      </c>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204">
        <v>26.366666666666664</v>
      </c>
      <c r="AU719" s="43"/>
      <c r="AV719" s="204">
        <v>6.3333333333333339E-2</v>
      </c>
      <c r="AW719" s="204">
        <v>34.593333333333334</v>
      </c>
      <c r="AY719" s="204">
        <v>1.3333333333333334E-2</v>
      </c>
      <c r="AZ719" s="43">
        <v>1</v>
      </c>
      <c r="BA719" s="43">
        <v>23.634899999999998</v>
      </c>
      <c r="BB719" s="43"/>
      <c r="BC719" s="43"/>
      <c r="BD719" s="43" t="s">
        <v>14023</v>
      </c>
      <c r="BE719" s="43"/>
    </row>
    <row r="720" spans="1:57" x14ac:dyDescent="0.2">
      <c r="A720" s="119"/>
      <c r="B720" s="43">
        <v>1</v>
      </c>
      <c r="C720" s="43" t="s">
        <v>14538</v>
      </c>
      <c r="D720" s="119"/>
      <c r="E720" s="43"/>
      <c r="F720" s="43"/>
      <c r="G720" s="43" t="s">
        <v>12788</v>
      </c>
      <c r="H720" s="43" t="s">
        <v>11553</v>
      </c>
      <c r="I720" s="43" t="s">
        <v>14468</v>
      </c>
      <c r="J720" s="43"/>
      <c r="K720" s="204">
        <v>261.71333333333331</v>
      </c>
      <c r="L720" s="43"/>
      <c r="M720" s="204">
        <v>10.11</v>
      </c>
      <c r="N720" s="43"/>
      <c r="O720" s="43"/>
      <c r="P720" s="43"/>
      <c r="Q720" s="204">
        <v>8.17</v>
      </c>
      <c r="R720" s="43"/>
      <c r="S720" s="204">
        <v>1.3333333333333334E-2</v>
      </c>
      <c r="T720" s="43">
        <v>2140.3566666666666</v>
      </c>
      <c r="U720" s="43"/>
      <c r="V720" s="43">
        <v>8.9066666666666663</v>
      </c>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204">
        <v>28.296666666666667</v>
      </c>
      <c r="AU720" s="43"/>
      <c r="AV720" s="204">
        <v>6.6666666666666666E-2</v>
      </c>
      <c r="AW720" s="204">
        <v>34.610000000000007</v>
      </c>
      <c r="AY720" s="204">
        <v>1.3333333333333334E-2</v>
      </c>
      <c r="AZ720" s="43">
        <v>1</v>
      </c>
      <c r="BA720" s="43">
        <v>25.8856</v>
      </c>
      <c r="BB720" s="43"/>
      <c r="BC720" s="43"/>
      <c r="BD720" s="43" t="s">
        <v>14023</v>
      </c>
      <c r="BE720" s="43"/>
    </row>
    <row r="721" spans="1:57" x14ac:dyDescent="0.2">
      <c r="A721" s="119"/>
      <c r="B721" s="43">
        <v>1</v>
      </c>
      <c r="C721" s="43" t="s">
        <v>14538</v>
      </c>
      <c r="D721" s="119"/>
      <c r="E721" s="43"/>
      <c r="F721" s="43"/>
      <c r="G721" s="43" t="s">
        <v>12788</v>
      </c>
      <c r="H721" s="43" t="s">
        <v>11553</v>
      </c>
      <c r="I721" s="43" t="s">
        <v>14468</v>
      </c>
      <c r="J721" s="43"/>
      <c r="K721" s="204">
        <v>261.71333333333331</v>
      </c>
      <c r="L721" s="43"/>
      <c r="M721" s="204">
        <v>10.11</v>
      </c>
      <c r="N721" s="43"/>
      <c r="O721" s="43"/>
      <c r="P721" s="43"/>
      <c r="Q721" s="204">
        <v>8.17</v>
      </c>
      <c r="R721" s="43"/>
      <c r="S721" s="204">
        <v>1.3333333333333334E-2</v>
      </c>
      <c r="T721" s="43">
        <v>2140.3566666666666</v>
      </c>
      <c r="U721" s="43"/>
      <c r="V721" s="43">
        <v>8.9066666666666663</v>
      </c>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204">
        <v>28.296666666666667</v>
      </c>
      <c r="AU721" s="43"/>
      <c r="AV721" s="204">
        <v>6.6666666666666666E-2</v>
      </c>
      <c r="AW721" s="204">
        <v>34.610000000000007</v>
      </c>
      <c r="AY721" s="204">
        <v>1.3333333333333334E-2</v>
      </c>
      <c r="AZ721" s="43">
        <v>1</v>
      </c>
      <c r="BA721" s="43">
        <v>8.1869999999999994</v>
      </c>
      <c r="BB721" s="43"/>
      <c r="BC721" s="43"/>
      <c r="BD721" s="43" t="s">
        <v>14023</v>
      </c>
      <c r="BE721" s="43"/>
    </row>
    <row r="722" spans="1:57" x14ac:dyDescent="0.2">
      <c r="A722" s="119"/>
      <c r="B722" s="43">
        <v>1</v>
      </c>
      <c r="C722" s="43" t="s">
        <v>14538</v>
      </c>
      <c r="D722" s="119"/>
      <c r="E722" s="43"/>
      <c r="F722" s="43"/>
      <c r="G722" s="43" t="s">
        <v>12788</v>
      </c>
      <c r="H722" s="43" t="s">
        <v>11553</v>
      </c>
      <c r="I722" s="43" t="s">
        <v>14468</v>
      </c>
      <c r="J722" s="43"/>
      <c r="K722" s="204">
        <v>261.71333333333331</v>
      </c>
      <c r="L722" s="43"/>
      <c r="M722" s="204">
        <v>10.11</v>
      </c>
      <c r="N722" s="43"/>
      <c r="O722" s="43"/>
      <c r="P722" s="43"/>
      <c r="Q722" s="204">
        <v>8.17</v>
      </c>
      <c r="R722" s="43"/>
      <c r="S722" s="204">
        <v>1.3333333333333334E-2</v>
      </c>
      <c r="T722" s="43">
        <v>2140.3566666666666</v>
      </c>
      <c r="U722" s="43"/>
      <c r="V722" s="43">
        <v>8.9066666666666663</v>
      </c>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204">
        <v>28.296666666666667</v>
      </c>
      <c r="AU722" s="43"/>
      <c r="AV722" s="204">
        <v>6.6666666666666666E-2</v>
      </c>
      <c r="AW722" s="204">
        <v>34.610000000000007</v>
      </c>
      <c r="AY722" s="204">
        <v>1.3333333333333334E-2</v>
      </c>
      <c r="AZ722" s="43">
        <v>1</v>
      </c>
      <c r="BA722" s="43">
        <v>37.827300000000001</v>
      </c>
      <c r="BB722" s="43"/>
      <c r="BC722" s="43"/>
      <c r="BD722" s="43" t="s">
        <v>14023</v>
      </c>
      <c r="BE722" s="43"/>
    </row>
    <row r="723" spans="1:57" x14ac:dyDescent="0.2">
      <c r="A723" s="119"/>
      <c r="B723" s="43">
        <v>1</v>
      </c>
      <c r="C723" s="43" t="s">
        <v>14538</v>
      </c>
      <c r="D723" s="119"/>
      <c r="E723" s="43"/>
      <c r="F723" s="43"/>
      <c r="G723" s="43" t="s">
        <v>12788</v>
      </c>
      <c r="H723" s="43" t="s">
        <v>11553</v>
      </c>
      <c r="I723" s="43" t="s">
        <v>14468</v>
      </c>
      <c r="J723" s="43"/>
      <c r="K723" s="204">
        <v>261.71333333333331</v>
      </c>
      <c r="L723" s="43"/>
      <c r="M723" s="204">
        <v>10.11</v>
      </c>
      <c r="N723" s="43"/>
      <c r="O723" s="43"/>
      <c r="P723" s="43"/>
      <c r="Q723" s="204">
        <v>8.17</v>
      </c>
      <c r="R723" s="43"/>
      <c r="S723" s="204">
        <v>1.3333333333333334E-2</v>
      </c>
      <c r="T723" s="43">
        <v>2140.3566666666666</v>
      </c>
      <c r="U723" s="43"/>
      <c r="V723" s="43">
        <v>8.9066666666666663</v>
      </c>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204">
        <v>28.296666666666667</v>
      </c>
      <c r="AU723" s="43"/>
      <c r="AV723" s="204">
        <v>6.6666666666666666E-2</v>
      </c>
      <c r="AW723" s="204">
        <v>34.610000000000007</v>
      </c>
      <c r="AY723" s="204">
        <v>1.3333333333333334E-2</v>
      </c>
      <c r="AZ723" s="43">
        <v>1</v>
      </c>
      <c r="BA723" s="43">
        <v>16.026900000000001</v>
      </c>
      <c r="BB723" s="43"/>
      <c r="BC723" s="43"/>
      <c r="BD723" s="43" t="s">
        <v>14023</v>
      </c>
      <c r="BE723" s="43"/>
    </row>
    <row r="724" spans="1:57" x14ac:dyDescent="0.2">
      <c r="A724" s="119"/>
      <c r="B724" s="43">
        <v>1</v>
      </c>
      <c r="C724" s="43" t="s">
        <v>14538</v>
      </c>
      <c r="D724" s="119"/>
      <c r="E724" s="43"/>
      <c r="F724" s="43"/>
      <c r="G724" s="43" t="s">
        <v>12788</v>
      </c>
      <c r="H724" s="43" t="s">
        <v>11553</v>
      </c>
      <c r="I724" s="43" t="s">
        <v>14468</v>
      </c>
      <c r="J724" s="43"/>
      <c r="K724" s="204">
        <v>261.71333333333331</v>
      </c>
      <c r="L724" s="43"/>
      <c r="M724" s="204">
        <v>10.11</v>
      </c>
      <c r="N724" s="43"/>
      <c r="O724" s="43"/>
      <c r="P724" s="43"/>
      <c r="Q724" s="204">
        <v>8.17</v>
      </c>
      <c r="R724" s="43"/>
      <c r="S724" s="204">
        <v>1.3333333333333334E-2</v>
      </c>
      <c r="T724" s="43">
        <v>2140.3566666666666</v>
      </c>
      <c r="U724" s="43"/>
      <c r="V724" s="43">
        <v>8.9066666666666663</v>
      </c>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204">
        <v>28.296666666666667</v>
      </c>
      <c r="AU724" s="43"/>
      <c r="AV724" s="204">
        <v>6.6666666666666666E-2</v>
      </c>
      <c r="AW724" s="204">
        <v>34.610000000000007</v>
      </c>
      <c r="AY724" s="204">
        <v>1.3333333333333334E-2</v>
      </c>
      <c r="AZ724" s="43">
        <v>1</v>
      </c>
      <c r="BA724" s="43">
        <v>19.312999999999999</v>
      </c>
      <c r="BB724" s="43"/>
      <c r="BC724" s="43"/>
      <c r="BD724" s="43" t="s">
        <v>14023</v>
      </c>
      <c r="BE724" s="43"/>
    </row>
    <row r="725" spans="1:57" x14ac:dyDescent="0.2">
      <c r="A725" s="119"/>
      <c r="B725" s="43">
        <v>1</v>
      </c>
      <c r="C725" s="43" t="s">
        <v>14538</v>
      </c>
      <c r="D725" s="119"/>
      <c r="E725" s="43"/>
      <c r="F725" s="43"/>
      <c r="G725" s="43" t="s">
        <v>12788</v>
      </c>
      <c r="H725" s="43" t="s">
        <v>11553</v>
      </c>
      <c r="I725" s="43" t="s">
        <v>14468</v>
      </c>
      <c r="J725" s="43"/>
      <c r="K725" s="204">
        <v>261.71333333333331</v>
      </c>
      <c r="L725" s="43"/>
      <c r="M725" s="204">
        <v>10.11</v>
      </c>
      <c r="N725" s="43"/>
      <c r="O725" s="43"/>
      <c r="P725" s="43"/>
      <c r="Q725" s="204">
        <v>8.17</v>
      </c>
      <c r="R725" s="43"/>
      <c r="S725" s="204">
        <v>1.3333333333333334E-2</v>
      </c>
      <c r="T725" s="43">
        <v>2140.3566666666666</v>
      </c>
      <c r="U725" s="43"/>
      <c r="V725" s="43">
        <v>8.9066666666666663</v>
      </c>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204">
        <v>28.296666666666667</v>
      </c>
      <c r="AU725" s="43"/>
      <c r="AV725" s="204">
        <v>6.6666666666666666E-2</v>
      </c>
      <c r="AW725" s="204">
        <v>34.610000000000007</v>
      </c>
      <c r="AY725" s="204">
        <v>1.3333333333333334E-2</v>
      </c>
      <c r="AZ725" s="43">
        <v>1</v>
      </c>
      <c r="BA725" s="43">
        <v>17.3004</v>
      </c>
      <c r="BB725" s="43"/>
      <c r="BC725" s="43"/>
      <c r="BD725" s="43" t="s">
        <v>14023</v>
      </c>
      <c r="BE725" s="43"/>
    </row>
    <row r="726" spans="1:57" x14ac:dyDescent="0.2">
      <c r="A726" s="119"/>
      <c r="B726" s="43">
        <v>1</v>
      </c>
      <c r="C726" s="43" t="s">
        <v>14538</v>
      </c>
      <c r="D726" s="119"/>
      <c r="E726" s="43"/>
      <c r="F726" s="43"/>
      <c r="G726" s="43" t="s">
        <v>12788</v>
      </c>
      <c r="H726" s="43" t="s">
        <v>11553</v>
      </c>
      <c r="I726" s="43" t="s">
        <v>14468</v>
      </c>
      <c r="J726" s="43"/>
      <c r="K726" s="204">
        <v>436.21</v>
      </c>
      <c r="L726" s="43"/>
      <c r="M726" s="204">
        <v>21.24</v>
      </c>
      <c r="N726" s="43"/>
      <c r="O726" s="43"/>
      <c r="P726" s="43"/>
      <c r="Q726" s="204">
        <v>8</v>
      </c>
      <c r="R726" s="43"/>
      <c r="S726" s="204">
        <v>1.3333333333333334E-2</v>
      </c>
      <c r="T726" s="43">
        <v>2140.2966666666666</v>
      </c>
      <c r="U726" s="43"/>
      <c r="V726" s="43">
        <v>8.34</v>
      </c>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204">
        <v>28.28</v>
      </c>
      <c r="AU726" s="43"/>
      <c r="AV726" s="204">
        <v>0.06</v>
      </c>
      <c r="AW726" s="204">
        <v>34.613333333333337</v>
      </c>
      <c r="AY726" s="204">
        <v>1.3333333333333334E-2</v>
      </c>
      <c r="AZ726" s="43">
        <v>1</v>
      </c>
      <c r="BA726" s="43">
        <v>40.314700000000002</v>
      </c>
      <c r="BB726" s="43"/>
      <c r="BC726" s="43"/>
      <c r="BD726" s="43" t="s">
        <v>14023</v>
      </c>
      <c r="BE726" s="43"/>
    </row>
    <row r="727" spans="1:57" x14ac:dyDescent="0.2">
      <c r="A727" s="119"/>
      <c r="B727" s="43">
        <v>1</v>
      </c>
      <c r="C727" s="43" t="s">
        <v>14538</v>
      </c>
      <c r="D727" s="119"/>
      <c r="E727" s="43"/>
      <c r="F727" s="43"/>
      <c r="G727" s="43" t="s">
        <v>12788</v>
      </c>
      <c r="H727" s="43" t="s">
        <v>11553</v>
      </c>
      <c r="I727" s="43" t="s">
        <v>14468</v>
      </c>
      <c r="J727" s="43"/>
      <c r="K727" s="204">
        <v>436.21</v>
      </c>
      <c r="L727" s="43"/>
      <c r="M727" s="204">
        <v>21.24</v>
      </c>
      <c r="N727" s="43"/>
      <c r="O727" s="43"/>
      <c r="P727" s="43"/>
      <c r="Q727" s="204">
        <v>8</v>
      </c>
      <c r="R727" s="43"/>
      <c r="S727" s="204">
        <v>1.3333333333333334E-2</v>
      </c>
      <c r="T727" s="43">
        <v>2140.2966666666666</v>
      </c>
      <c r="U727" s="43"/>
      <c r="V727" s="43">
        <v>8.34</v>
      </c>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204">
        <v>28.28</v>
      </c>
      <c r="AU727" s="43"/>
      <c r="AV727" s="204">
        <v>0.06</v>
      </c>
      <c r="AW727" s="204">
        <v>34.613333333333337</v>
      </c>
      <c r="AY727" s="204">
        <v>1.3333333333333334E-2</v>
      </c>
      <c r="AZ727" s="43">
        <v>1</v>
      </c>
      <c r="BA727" s="43">
        <v>4.3093000000000004</v>
      </c>
      <c r="BB727" s="43"/>
      <c r="BC727" s="43"/>
      <c r="BD727" s="43" t="s">
        <v>14023</v>
      </c>
      <c r="BE727" s="43"/>
    </row>
    <row r="728" spans="1:57" x14ac:dyDescent="0.2">
      <c r="A728" s="119"/>
      <c r="B728" s="43">
        <v>1</v>
      </c>
      <c r="C728" s="43" t="s">
        <v>14538</v>
      </c>
      <c r="D728" s="119"/>
      <c r="E728" s="43"/>
      <c r="F728" s="43"/>
      <c r="G728" s="43" t="s">
        <v>12788</v>
      </c>
      <c r="H728" s="43" t="s">
        <v>11553</v>
      </c>
      <c r="I728" s="43" t="s">
        <v>14468</v>
      </c>
      <c r="J728" s="43"/>
      <c r="K728" s="204">
        <v>436.21</v>
      </c>
      <c r="L728" s="43"/>
      <c r="M728" s="204">
        <v>21.24</v>
      </c>
      <c r="N728" s="43"/>
      <c r="O728" s="43"/>
      <c r="P728" s="43"/>
      <c r="Q728" s="204">
        <v>8</v>
      </c>
      <c r="R728" s="43"/>
      <c r="S728" s="204">
        <v>1.3333333333333334E-2</v>
      </c>
      <c r="T728" s="43">
        <v>2140.2966666666666</v>
      </c>
      <c r="U728" s="43"/>
      <c r="V728" s="43">
        <v>8.34</v>
      </c>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204">
        <v>28.28</v>
      </c>
      <c r="AU728" s="43"/>
      <c r="AV728" s="204">
        <v>0.06</v>
      </c>
      <c r="AW728" s="204">
        <v>34.613333333333337</v>
      </c>
      <c r="AY728" s="204">
        <v>1.3333333333333334E-2</v>
      </c>
      <c r="AZ728" s="43">
        <v>1</v>
      </c>
      <c r="BA728" s="43">
        <v>51.290500000000002</v>
      </c>
      <c r="BB728" s="43"/>
      <c r="BC728" s="43"/>
      <c r="BD728" s="43" t="s">
        <v>14023</v>
      </c>
      <c r="BE728" s="43"/>
    </row>
    <row r="729" spans="1:57" x14ac:dyDescent="0.2">
      <c r="A729" s="119"/>
      <c r="B729" s="43">
        <v>1</v>
      </c>
      <c r="C729" s="43" t="s">
        <v>14538</v>
      </c>
      <c r="D729" s="119"/>
      <c r="E729" s="43"/>
      <c r="F729" s="43"/>
      <c r="G729" s="43" t="s">
        <v>12788</v>
      </c>
      <c r="H729" s="43" t="s">
        <v>11553</v>
      </c>
      <c r="I729" s="43" t="s">
        <v>14468</v>
      </c>
      <c r="J729" s="43"/>
      <c r="K729" s="204">
        <v>436.21</v>
      </c>
      <c r="L729" s="43"/>
      <c r="M729" s="204">
        <v>21.24</v>
      </c>
      <c r="N729" s="43"/>
      <c r="O729" s="43"/>
      <c r="P729" s="43"/>
      <c r="Q729" s="204">
        <v>8</v>
      </c>
      <c r="R729" s="43"/>
      <c r="S729" s="204">
        <v>1.3333333333333334E-2</v>
      </c>
      <c r="T729" s="43">
        <v>2140.2966666666666</v>
      </c>
      <c r="U729" s="43"/>
      <c r="V729" s="43">
        <v>8.34</v>
      </c>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204">
        <v>28.28</v>
      </c>
      <c r="AU729" s="43"/>
      <c r="AV729" s="204">
        <v>0.06</v>
      </c>
      <c r="AW729" s="204">
        <v>34.613333333333337</v>
      </c>
      <c r="AY729" s="204">
        <v>1.3333333333333334E-2</v>
      </c>
      <c r="AZ729" s="43">
        <v>1</v>
      </c>
      <c r="BA729" s="43">
        <v>25.385999999999999</v>
      </c>
      <c r="BB729" s="43"/>
      <c r="BC729" s="43"/>
      <c r="BD729" s="43" t="s">
        <v>14023</v>
      </c>
      <c r="BE729" s="43"/>
    </row>
    <row r="730" spans="1:57" x14ac:dyDescent="0.2">
      <c r="A730" s="119"/>
      <c r="B730" s="43">
        <v>1</v>
      </c>
      <c r="C730" s="43" t="s">
        <v>14538</v>
      </c>
      <c r="D730" s="119"/>
      <c r="E730" s="43"/>
      <c r="F730" s="43"/>
      <c r="G730" s="43" t="s">
        <v>12788</v>
      </c>
      <c r="H730" s="43" t="s">
        <v>11553</v>
      </c>
      <c r="I730" s="43" t="s">
        <v>14468</v>
      </c>
      <c r="J730" s="43"/>
      <c r="K730" s="204">
        <v>436.21</v>
      </c>
      <c r="L730" s="43"/>
      <c r="M730" s="204">
        <v>21.24</v>
      </c>
      <c r="N730" s="43"/>
      <c r="O730" s="43"/>
      <c r="P730" s="43"/>
      <c r="Q730" s="204">
        <v>8</v>
      </c>
      <c r="R730" s="43"/>
      <c r="S730" s="204">
        <v>1.3333333333333334E-2</v>
      </c>
      <c r="T730" s="43">
        <v>2140.2966666666666</v>
      </c>
      <c r="U730" s="43"/>
      <c r="V730" s="43">
        <v>8.34</v>
      </c>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204">
        <v>28.28</v>
      </c>
      <c r="AU730" s="43"/>
      <c r="AV730" s="204">
        <v>0.06</v>
      </c>
      <c r="AW730" s="204">
        <v>34.613333333333337</v>
      </c>
      <c r="AY730" s="204">
        <v>1.3333333333333334E-2</v>
      </c>
      <c r="AZ730" s="43">
        <v>1</v>
      </c>
      <c r="BA730" s="43">
        <v>16.620999999999999</v>
      </c>
      <c r="BB730" s="43"/>
      <c r="BC730" s="43"/>
      <c r="BD730" s="43" t="s">
        <v>14023</v>
      </c>
      <c r="BE730" s="43"/>
    </row>
    <row r="731" spans="1:57" x14ac:dyDescent="0.2">
      <c r="A731" s="119"/>
      <c r="B731" s="43">
        <v>1</v>
      </c>
      <c r="C731" s="43" t="s">
        <v>14538</v>
      </c>
      <c r="D731" s="119"/>
      <c r="E731" s="43"/>
      <c r="F731" s="43"/>
      <c r="G731" s="43" t="s">
        <v>12788</v>
      </c>
      <c r="H731" s="43" t="s">
        <v>11553</v>
      </c>
      <c r="I731" s="43" t="s">
        <v>14468</v>
      </c>
      <c r="J731" s="43"/>
      <c r="K731" s="204">
        <v>436.21</v>
      </c>
      <c r="L731" s="43"/>
      <c r="M731" s="204">
        <v>21.24</v>
      </c>
      <c r="N731" s="43"/>
      <c r="O731" s="43"/>
      <c r="P731" s="43"/>
      <c r="Q731" s="204">
        <v>8</v>
      </c>
      <c r="R731" s="43"/>
      <c r="S731" s="204">
        <v>1.3333333333333334E-2</v>
      </c>
      <c r="T731" s="43">
        <v>2140.2966666666666</v>
      </c>
      <c r="U731" s="43"/>
      <c r="V731" s="43">
        <v>8.34</v>
      </c>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204">
        <v>28.28</v>
      </c>
      <c r="AU731" s="43"/>
      <c r="AV731" s="204">
        <v>0.06</v>
      </c>
      <c r="AW731" s="204">
        <v>34.613333333333337</v>
      </c>
      <c r="AY731" s="204">
        <v>1.3333333333333334E-2</v>
      </c>
      <c r="AZ731" s="43">
        <v>1</v>
      </c>
      <c r="BA731" s="43">
        <v>23.798400000000001</v>
      </c>
      <c r="BB731" s="43"/>
      <c r="BC731" s="43"/>
      <c r="BD731" s="43" t="s">
        <v>14023</v>
      </c>
      <c r="BE731" s="43"/>
    </row>
    <row r="732" spans="1:57" x14ac:dyDescent="0.2">
      <c r="A732" s="119"/>
      <c r="B732" s="43">
        <v>1</v>
      </c>
      <c r="C732" s="43" t="s">
        <v>14538</v>
      </c>
      <c r="D732" s="119"/>
      <c r="E732" s="43"/>
      <c r="F732" s="43"/>
      <c r="G732" s="43" t="s">
        <v>12788</v>
      </c>
      <c r="H732" s="43" t="s">
        <v>11553</v>
      </c>
      <c r="I732" s="43" t="s">
        <v>14468</v>
      </c>
      <c r="J732" s="43"/>
      <c r="K732" s="204">
        <v>256.52666666666664</v>
      </c>
      <c r="L732" s="43"/>
      <c r="M732" s="204">
        <v>8.5633333333333326</v>
      </c>
      <c r="N732" s="43"/>
      <c r="O732" s="43"/>
      <c r="P732" s="43"/>
      <c r="Q732" s="204">
        <v>8.1733333333333338</v>
      </c>
      <c r="R732" s="43"/>
      <c r="S732" s="204">
        <v>1.3333333333333334E-2</v>
      </c>
      <c r="T732" s="43">
        <v>2119.4533333333334</v>
      </c>
      <c r="U732" s="43"/>
      <c r="V732" s="43">
        <v>9.91</v>
      </c>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204">
        <v>26.366666666666664</v>
      </c>
      <c r="AU732" s="43"/>
      <c r="AV732" s="204">
        <v>6.6666666666666666E-2</v>
      </c>
      <c r="AW732" s="204">
        <v>34.589999999999996</v>
      </c>
      <c r="AY732" s="204">
        <v>1.3333333333333334E-2</v>
      </c>
      <c r="AZ732" s="43">
        <v>1</v>
      </c>
      <c r="BA732" s="43">
        <v>8.4593000000000007</v>
      </c>
      <c r="BB732" s="43"/>
      <c r="BC732" s="43"/>
      <c r="BD732" s="43" t="s">
        <v>14023</v>
      </c>
      <c r="BE732" s="43"/>
    </row>
    <row r="733" spans="1:57" x14ac:dyDescent="0.2">
      <c r="A733" s="119"/>
      <c r="B733" s="43">
        <v>1</v>
      </c>
      <c r="C733" s="43" t="s">
        <v>14538</v>
      </c>
      <c r="D733" s="119"/>
      <c r="E733" s="43"/>
      <c r="F733" s="43"/>
      <c r="G733" s="43" t="s">
        <v>12788</v>
      </c>
      <c r="H733" s="43" t="s">
        <v>11553</v>
      </c>
      <c r="I733" s="43" t="s">
        <v>14468</v>
      </c>
      <c r="J733" s="43"/>
      <c r="K733" s="204">
        <v>256.52666666666664</v>
      </c>
      <c r="L733" s="43"/>
      <c r="M733" s="204">
        <v>8.5633333333333326</v>
      </c>
      <c r="N733" s="43"/>
      <c r="O733" s="43"/>
      <c r="P733" s="43"/>
      <c r="Q733" s="204">
        <v>8.1733333333333338</v>
      </c>
      <c r="R733" s="43"/>
      <c r="S733" s="204">
        <v>1.3333333333333334E-2</v>
      </c>
      <c r="T733" s="43">
        <v>2119.4533333333334</v>
      </c>
      <c r="U733" s="43"/>
      <c r="V733" s="43">
        <v>9.91</v>
      </c>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204">
        <v>26.366666666666664</v>
      </c>
      <c r="AU733" s="43"/>
      <c r="AV733" s="204">
        <v>6.6666666666666666E-2</v>
      </c>
      <c r="AW733" s="204">
        <v>34.589999999999996</v>
      </c>
      <c r="AY733" s="204">
        <v>1.3333333333333334E-2</v>
      </c>
      <c r="AZ733" s="43">
        <v>1</v>
      </c>
      <c r="BA733" s="43">
        <v>8.5373000000000001</v>
      </c>
      <c r="BB733" s="43"/>
      <c r="BC733" s="43"/>
      <c r="BD733" s="43" t="s">
        <v>14023</v>
      </c>
      <c r="BE733" s="43"/>
    </row>
    <row r="734" spans="1:57" x14ac:dyDescent="0.2">
      <c r="A734" s="119"/>
      <c r="B734" s="43">
        <v>1</v>
      </c>
      <c r="C734" s="43" t="s">
        <v>14538</v>
      </c>
      <c r="D734" s="119"/>
      <c r="E734" s="43"/>
      <c r="F734" s="43"/>
      <c r="G734" s="43" t="s">
        <v>12788</v>
      </c>
      <c r="H734" s="43" t="s">
        <v>11553</v>
      </c>
      <c r="I734" s="43" t="s">
        <v>14468</v>
      </c>
      <c r="J734" s="43"/>
      <c r="K734" s="204">
        <v>256.52666666666664</v>
      </c>
      <c r="L734" s="43"/>
      <c r="M734" s="204">
        <v>8.5633333333333326</v>
      </c>
      <c r="N734" s="43"/>
      <c r="O734" s="43"/>
      <c r="P734" s="43"/>
      <c r="Q734" s="204">
        <v>8.1733333333333338</v>
      </c>
      <c r="R734" s="43"/>
      <c r="S734" s="204">
        <v>1.3333333333333334E-2</v>
      </c>
      <c r="T734" s="43">
        <v>2119.4533333333334</v>
      </c>
      <c r="U734" s="43"/>
      <c r="V734" s="43">
        <v>9.91</v>
      </c>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204">
        <v>26.366666666666664</v>
      </c>
      <c r="AU734" s="43"/>
      <c r="AV734" s="204">
        <v>6.6666666666666666E-2</v>
      </c>
      <c r="AW734" s="204">
        <v>34.589999999999996</v>
      </c>
      <c r="AY734" s="204">
        <v>1.3333333333333334E-2</v>
      </c>
      <c r="AZ734" s="43">
        <v>1</v>
      </c>
      <c r="BA734" s="43">
        <v>19.857199999999999</v>
      </c>
      <c r="BB734" s="43"/>
      <c r="BC734" s="43"/>
      <c r="BD734" s="43" t="s">
        <v>14023</v>
      </c>
      <c r="BE734" s="43"/>
    </row>
    <row r="735" spans="1:57" x14ac:dyDescent="0.2">
      <c r="A735" s="119"/>
      <c r="B735" s="43">
        <v>1</v>
      </c>
      <c r="C735" s="43" t="s">
        <v>14538</v>
      </c>
      <c r="D735" s="119"/>
      <c r="E735" s="43"/>
      <c r="F735" s="43"/>
      <c r="G735" s="43" t="s">
        <v>12788</v>
      </c>
      <c r="H735" s="43" t="s">
        <v>11553</v>
      </c>
      <c r="I735" s="43" t="s">
        <v>14468</v>
      </c>
      <c r="J735" s="43"/>
      <c r="K735" s="204">
        <v>256.52666666666664</v>
      </c>
      <c r="L735" s="43"/>
      <c r="M735" s="204">
        <v>8.5633333333333326</v>
      </c>
      <c r="N735" s="43"/>
      <c r="O735" s="43"/>
      <c r="P735" s="43"/>
      <c r="Q735" s="204">
        <v>8.1733333333333338</v>
      </c>
      <c r="R735" s="43"/>
      <c r="S735" s="204">
        <v>1.3333333333333334E-2</v>
      </c>
      <c r="T735" s="43">
        <v>2119.4533333333334</v>
      </c>
      <c r="U735" s="43"/>
      <c r="V735" s="43">
        <v>9.91</v>
      </c>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204">
        <v>26.366666666666664</v>
      </c>
      <c r="AU735" s="43"/>
      <c r="AV735" s="204">
        <v>6.6666666666666666E-2</v>
      </c>
      <c r="AW735" s="204">
        <v>34.589999999999996</v>
      </c>
      <c r="AY735" s="204">
        <v>1.3333333333333334E-2</v>
      </c>
      <c r="AZ735" s="43">
        <v>1</v>
      </c>
      <c r="BA735" s="43">
        <v>12.614699999999999</v>
      </c>
      <c r="BB735" s="43"/>
      <c r="BC735" s="43"/>
      <c r="BD735" s="43" t="s">
        <v>14023</v>
      </c>
      <c r="BE735" s="43"/>
    </row>
    <row r="736" spans="1:57" x14ac:dyDescent="0.2">
      <c r="A736" s="119"/>
      <c r="B736" s="43">
        <v>1</v>
      </c>
      <c r="C736" s="43" t="s">
        <v>14538</v>
      </c>
      <c r="D736" s="119"/>
      <c r="E736" s="43"/>
      <c r="F736" s="43"/>
      <c r="G736" s="43" t="s">
        <v>12788</v>
      </c>
      <c r="H736" s="43" t="s">
        <v>11553</v>
      </c>
      <c r="I736" s="43" t="s">
        <v>14468</v>
      </c>
      <c r="J736" s="43"/>
      <c r="K736" s="204">
        <v>256.52666666666664</v>
      </c>
      <c r="L736" s="43"/>
      <c r="M736" s="204">
        <v>8.5633333333333326</v>
      </c>
      <c r="N736" s="43"/>
      <c r="O736" s="43"/>
      <c r="P736" s="43"/>
      <c r="Q736" s="204">
        <v>8.1733333333333338</v>
      </c>
      <c r="R736" s="43"/>
      <c r="S736" s="204">
        <v>1.3333333333333334E-2</v>
      </c>
      <c r="T736" s="43">
        <v>2119.4533333333334</v>
      </c>
      <c r="U736" s="43"/>
      <c r="V736" s="43">
        <v>9.91</v>
      </c>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204">
        <v>26.366666666666664</v>
      </c>
      <c r="AU736" s="43"/>
      <c r="AV736" s="204">
        <v>6.6666666666666666E-2</v>
      </c>
      <c r="AW736" s="204">
        <v>34.589999999999996</v>
      </c>
      <c r="AY736" s="204">
        <v>1.3333333333333334E-2</v>
      </c>
      <c r="AZ736" s="43">
        <v>1</v>
      </c>
      <c r="BA736" s="43">
        <v>1.4735</v>
      </c>
      <c r="BB736" s="43"/>
      <c r="BC736" s="43"/>
      <c r="BD736" s="43" t="s">
        <v>14023</v>
      </c>
      <c r="BE736" s="43"/>
    </row>
    <row r="737" spans="1:57" x14ac:dyDescent="0.2">
      <c r="A737" s="119"/>
      <c r="B737" s="43">
        <v>1</v>
      </c>
      <c r="C737" s="43" t="s">
        <v>14538</v>
      </c>
      <c r="D737" s="119"/>
      <c r="E737" s="43"/>
      <c r="F737" s="43"/>
      <c r="G737" s="43" t="s">
        <v>12788</v>
      </c>
      <c r="H737" s="43" t="s">
        <v>11553</v>
      </c>
      <c r="I737" s="43" t="s">
        <v>14468</v>
      </c>
      <c r="J737" s="43"/>
      <c r="K737" s="204">
        <v>416.65666666666669</v>
      </c>
      <c r="L737" s="43"/>
      <c r="M737" s="204">
        <v>19.536666666666665</v>
      </c>
      <c r="N737" s="43"/>
      <c r="O737" s="43"/>
      <c r="P737" s="43"/>
      <c r="Q737" s="204">
        <v>8.0133333333333336</v>
      </c>
      <c r="R737" s="43"/>
      <c r="S737" s="204">
        <v>1.3333333333333334E-2</v>
      </c>
      <c r="T737" s="43">
        <v>2120.0733333333333</v>
      </c>
      <c r="U737" s="43"/>
      <c r="V737" s="43">
        <v>9.7666666666666675</v>
      </c>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204">
        <v>26.366666666666664</v>
      </c>
      <c r="AU737" s="43"/>
      <c r="AV737" s="204">
        <v>6.3333333333333339E-2</v>
      </c>
      <c r="AW737" s="204">
        <v>34.593333333333334</v>
      </c>
      <c r="AY737" s="204">
        <v>1.3333333333333334E-2</v>
      </c>
      <c r="AZ737" s="43">
        <v>1</v>
      </c>
      <c r="BA737" s="43">
        <v>17.355899999999998</v>
      </c>
      <c r="BB737" s="43"/>
      <c r="BC737" s="43"/>
      <c r="BD737" s="43" t="s">
        <v>14023</v>
      </c>
      <c r="BE737" s="43"/>
    </row>
    <row r="738" spans="1:57" x14ac:dyDescent="0.2">
      <c r="A738" s="119"/>
      <c r="B738" s="43">
        <v>1</v>
      </c>
      <c r="C738" s="43" t="s">
        <v>14538</v>
      </c>
      <c r="D738" s="119"/>
      <c r="E738" s="43"/>
      <c r="F738" s="43"/>
      <c r="G738" s="43" t="s">
        <v>12788</v>
      </c>
      <c r="H738" s="43" t="s">
        <v>11553</v>
      </c>
      <c r="I738" s="43" t="s">
        <v>14468</v>
      </c>
      <c r="J738" s="43"/>
      <c r="K738" s="204">
        <v>416.65666666666669</v>
      </c>
      <c r="L738" s="43"/>
      <c r="M738" s="204">
        <v>19.536666666666665</v>
      </c>
      <c r="N738" s="43"/>
      <c r="O738" s="43"/>
      <c r="P738" s="43"/>
      <c r="Q738" s="204">
        <v>8.0133333333333336</v>
      </c>
      <c r="R738" s="43"/>
      <c r="S738" s="204">
        <v>1.3333333333333334E-2</v>
      </c>
      <c r="T738" s="43">
        <v>2120.0733333333333</v>
      </c>
      <c r="U738" s="43"/>
      <c r="V738" s="43">
        <v>9.7666666666666675</v>
      </c>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204">
        <v>26.366666666666664</v>
      </c>
      <c r="AU738" s="43"/>
      <c r="AV738" s="204">
        <v>6.3333333333333339E-2</v>
      </c>
      <c r="AW738" s="204">
        <v>34.593333333333334</v>
      </c>
      <c r="AY738" s="204">
        <v>1.3333333333333334E-2</v>
      </c>
      <c r="AZ738" s="43">
        <v>1</v>
      </c>
      <c r="BA738" s="43">
        <v>10.867800000000001</v>
      </c>
      <c r="BB738" s="43"/>
      <c r="BC738" s="43"/>
      <c r="BD738" s="43" t="s">
        <v>14023</v>
      </c>
      <c r="BE738" s="43"/>
    </row>
    <row r="739" spans="1:57" x14ac:dyDescent="0.2">
      <c r="A739" s="119"/>
      <c r="B739" s="43">
        <v>1</v>
      </c>
      <c r="C739" s="43" t="s">
        <v>14538</v>
      </c>
      <c r="D739" s="119"/>
      <c r="E739" s="43"/>
      <c r="F739" s="43"/>
      <c r="G739" s="43" t="s">
        <v>12788</v>
      </c>
      <c r="H739" s="43" t="s">
        <v>11553</v>
      </c>
      <c r="I739" s="43" t="s">
        <v>14468</v>
      </c>
      <c r="J739" s="43"/>
      <c r="K739" s="204">
        <v>416.65666666666669</v>
      </c>
      <c r="L739" s="43"/>
      <c r="M739" s="204">
        <v>19.536666666666665</v>
      </c>
      <c r="N739" s="43"/>
      <c r="O739" s="43"/>
      <c r="P739" s="43"/>
      <c r="Q739" s="204">
        <v>8.0133333333333336</v>
      </c>
      <c r="R739" s="43"/>
      <c r="S739" s="204">
        <v>1.3333333333333334E-2</v>
      </c>
      <c r="T739" s="43">
        <v>2120.0733333333333</v>
      </c>
      <c r="U739" s="43"/>
      <c r="V739" s="43">
        <v>9.7666666666666675</v>
      </c>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204">
        <v>26.366666666666664</v>
      </c>
      <c r="AU739" s="43"/>
      <c r="AV739" s="204">
        <v>6.3333333333333339E-2</v>
      </c>
      <c r="AW739" s="204">
        <v>34.593333333333334</v>
      </c>
      <c r="AY739" s="204">
        <v>1.3333333333333334E-2</v>
      </c>
      <c r="AZ739" s="43">
        <v>1</v>
      </c>
      <c r="BA739" s="43">
        <v>9.6137999999999995</v>
      </c>
      <c r="BB739" s="43"/>
      <c r="BC739" s="43"/>
      <c r="BD739" s="43" t="s">
        <v>14023</v>
      </c>
      <c r="BE739" s="43"/>
    </row>
    <row r="740" spans="1:57" x14ac:dyDescent="0.2">
      <c r="A740" s="119"/>
      <c r="B740" s="43">
        <v>1</v>
      </c>
      <c r="C740" s="43" t="s">
        <v>14538</v>
      </c>
      <c r="D740" s="119"/>
      <c r="E740" s="43"/>
      <c r="F740" s="43"/>
      <c r="G740" s="43" t="s">
        <v>12788</v>
      </c>
      <c r="H740" s="43" t="s">
        <v>11553</v>
      </c>
      <c r="I740" s="43" t="s">
        <v>14468</v>
      </c>
      <c r="J740" s="43"/>
      <c r="K740" s="204">
        <v>416.65666666666669</v>
      </c>
      <c r="L740" s="43"/>
      <c r="M740" s="204">
        <v>19.536666666666665</v>
      </c>
      <c r="N740" s="43"/>
      <c r="O740" s="43"/>
      <c r="P740" s="43"/>
      <c r="Q740" s="204">
        <v>8.0133333333333336</v>
      </c>
      <c r="R740" s="43"/>
      <c r="S740" s="204">
        <v>1.3333333333333334E-2</v>
      </c>
      <c r="T740" s="43">
        <v>2120.0733333333333</v>
      </c>
      <c r="U740" s="43"/>
      <c r="V740" s="43">
        <v>9.7666666666666675</v>
      </c>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204">
        <v>26.366666666666664</v>
      </c>
      <c r="AU740" s="43"/>
      <c r="AV740" s="204">
        <v>6.3333333333333339E-2</v>
      </c>
      <c r="AW740" s="204">
        <v>34.593333333333334</v>
      </c>
      <c r="AY740" s="204">
        <v>1.3333333333333334E-2</v>
      </c>
      <c r="AZ740" s="43">
        <v>1</v>
      </c>
      <c r="BA740" s="43">
        <v>8.2897999999999996</v>
      </c>
      <c r="BB740" s="43"/>
      <c r="BC740" s="43"/>
      <c r="BD740" s="43" t="s">
        <v>14023</v>
      </c>
      <c r="BE740" s="43"/>
    </row>
    <row r="741" spans="1:57" x14ac:dyDescent="0.2">
      <c r="A741" s="119"/>
      <c r="B741" s="43">
        <v>1</v>
      </c>
      <c r="C741" s="43" t="s">
        <v>14538</v>
      </c>
      <c r="D741" s="119"/>
      <c r="E741" s="43"/>
      <c r="F741" s="43"/>
      <c r="G741" s="43" t="s">
        <v>12788</v>
      </c>
      <c r="H741" s="43" t="s">
        <v>11553</v>
      </c>
      <c r="I741" s="43" t="s">
        <v>14468</v>
      </c>
      <c r="J741" s="43"/>
      <c r="K741" s="204">
        <v>416.65666666666669</v>
      </c>
      <c r="L741" s="43"/>
      <c r="M741" s="204">
        <v>19.536666666666665</v>
      </c>
      <c r="N741" s="43"/>
      <c r="O741" s="43"/>
      <c r="P741" s="43"/>
      <c r="Q741" s="204">
        <v>8.0133333333333336</v>
      </c>
      <c r="R741" s="43"/>
      <c r="S741" s="204">
        <v>1.3333333333333334E-2</v>
      </c>
      <c r="T741" s="43">
        <v>2120.0733333333333</v>
      </c>
      <c r="U741" s="43"/>
      <c r="V741" s="43">
        <v>9.7666666666666675</v>
      </c>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204">
        <v>26.366666666666664</v>
      </c>
      <c r="AU741" s="43"/>
      <c r="AV741" s="204">
        <v>6.3333333333333339E-2</v>
      </c>
      <c r="AW741" s="204">
        <v>34.593333333333334</v>
      </c>
      <c r="AY741" s="204">
        <v>1.3333333333333334E-2</v>
      </c>
      <c r="AZ741" s="43">
        <v>1</v>
      </c>
      <c r="BA741" s="43">
        <v>11.2364</v>
      </c>
      <c r="BB741" s="43"/>
      <c r="BC741" s="43"/>
      <c r="BD741" s="43" t="s">
        <v>14023</v>
      </c>
      <c r="BE741" s="43"/>
    </row>
    <row r="742" spans="1:57" x14ac:dyDescent="0.2">
      <c r="A742" s="119"/>
      <c r="B742" s="43">
        <v>1</v>
      </c>
      <c r="C742" s="43" t="s">
        <v>14538</v>
      </c>
      <c r="D742" s="119"/>
      <c r="E742" s="43"/>
      <c r="F742" s="43"/>
      <c r="G742" s="43" t="s">
        <v>12788</v>
      </c>
      <c r="H742" s="43" t="s">
        <v>11553</v>
      </c>
      <c r="I742" s="43" t="s">
        <v>14468</v>
      </c>
      <c r="J742" s="43"/>
      <c r="K742" s="204">
        <v>261.71333333333331</v>
      </c>
      <c r="L742" s="43"/>
      <c r="M742" s="204">
        <v>10.11</v>
      </c>
      <c r="N742" s="43"/>
      <c r="O742" s="43"/>
      <c r="P742" s="43"/>
      <c r="Q742" s="204">
        <v>8.17</v>
      </c>
      <c r="R742" s="43"/>
      <c r="S742" s="204">
        <v>1.3333333333333334E-2</v>
      </c>
      <c r="T742" s="43">
        <v>2140.3566666666666</v>
      </c>
      <c r="U742" s="43"/>
      <c r="V742" s="43">
        <v>8.9066666666666663</v>
      </c>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204">
        <v>28.296666666666667</v>
      </c>
      <c r="AU742" s="43"/>
      <c r="AV742" s="204">
        <v>6.6666666666666666E-2</v>
      </c>
      <c r="AW742" s="204">
        <v>34.610000000000007</v>
      </c>
      <c r="AY742" s="204">
        <v>1.3333333333333334E-2</v>
      </c>
      <c r="AZ742" s="43">
        <v>1</v>
      </c>
      <c r="BA742" s="43">
        <v>2.6804999999999999</v>
      </c>
      <c r="BB742" s="43"/>
      <c r="BC742" s="43"/>
      <c r="BD742" s="43" t="s">
        <v>14023</v>
      </c>
      <c r="BE742" s="43"/>
    </row>
    <row r="743" spans="1:57" x14ac:dyDescent="0.2">
      <c r="A743" s="119"/>
      <c r="B743" s="43">
        <v>1</v>
      </c>
      <c r="C743" s="43" t="s">
        <v>14538</v>
      </c>
      <c r="D743" s="119"/>
      <c r="E743" s="43"/>
      <c r="F743" s="43"/>
      <c r="G743" s="43" t="s">
        <v>12788</v>
      </c>
      <c r="H743" s="43" t="s">
        <v>11553</v>
      </c>
      <c r="I743" s="43" t="s">
        <v>14468</v>
      </c>
      <c r="J743" s="43"/>
      <c r="K743" s="204">
        <v>436.21</v>
      </c>
      <c r="L743" s="43"/>
      <c r="M743" s="204">
        <v>21.24</v>
      </c>
      <c r="N743" s="43"/>
      <c r="O743" s="43"/>
      <c r="P743" s="43"/>
      <c r="Q743" s="204">
        <v>8</v>
      </c>
      <c r="R743" s="43"/>
      <c r="S743" s="204">
        <v>1.3333333333333334E-2</v>
      </c>
      <c r="T743" s="43">
        <v>2140.2966666666666</v>
      </c>
      <c r="U743" s="43"/>
      <c r="V743" s="43">
        <v>8.34</v>
      </c>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204">
        <v>28.28</v>
      </c>
      <c r="AU743" s="43"/>
      <c r="AV743" s="204">
        <v>0.06</v>
      </c>
      <c r="AW743" s="204">
        <v>34.613333333333337</v>
      </c>
      <c r="AY743" s="204">
        <v>1.3333333333333334E-2</v>
      </c>
      <c r="AZ743" s="43">
        <v>1</v>
      </c>
      <c r="BA743" s="43">
        <v>2.2042999999999999</v>
      </c>
      <c r="BB743" s="43"/>
      <c r="BC743" s="43"/>
      <c r="BD743" s="43" t="s">
        <v>14023</v>
      </c>
      <c r="BE743" s="43"/>
    </row>
    <row r="744" spans="1:57" x14ac:dyDescent="0.2">
      <c r="A744" s="119"/>
      <c r="B744" s="43">
        <v>1</v>
      </c>
      <c r="C744" s="43" t="s">
        <v>14538</v>
      </c>
      <c r="D744" s="119"/>
      <c r="E744" s="43"/>
      <c r="F744" s="43"/>
      <c r="G744" s="43" t="s">
        <v>12791</v>
      </c>
      <c r="H744" s="43" t="s">
        <v>11553</v>
      </c>
      <c r="I744" s="43" t="s">
        <v>14468</v>
      </c>
      <c r="J744" s="43"/>
      <c r="K744" s="204">
        <v>256.52666666666664</v>
      </c>
      <c r="L744" s="43"/>
      <c r="M744" s="204">
        <v>8.5633333333333326</v>
      </c>
      <c r="N744" s="43"/>
      <c r="O744" s="43"/>
      <c r="P744" s="43"/>
      <c r="Q744" s="204">
        <v>8.1733333333333338</v>
      </c>
      <c r="R744" s="43"/>
      <c r="S744" s="204">
        <v>1.3333333333333334E-2</v>
      </c>
      <c r="T744" s="43">
        <v>2119.4533333333334</v>
      </c>
      <c r="U744" s="43"/>
      <c r="V744" s="43">
        <v>9.91</v>
      </c>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204">
        <v>26.366666666666664</v>
      </c>
      <c r="AU744" s="43"/>
      <c r="AV744" s="204">
        <v>6.6666666666666666E-2</v>
      </c>
      <c r="AW744" s="204">
        <v>34.589999999999996</v>
      </c>
      <c r="AY744" s="204">
        <v>1.3333333333333334E-2</v>
      </c>
      <c r="AZ744" s="43">
        <v>1</v>
      </c>
      <c r="BA744" s="43">
        <v>13.184100000000001</v>
      </c>
      <c r="BB744" s="43"/>
      <c r="BC744" s="43"/>
      <c r="BD744" s="43" t="s">
        <v>14023</v>
      </c>
      <c r="BE744" s="43"/>
    </row>
    <row r="745" spans="1:57" x14ac:dyDescent="0.2">
      <c r="A745" s="119"/>
      <c r="B745" s="43">
        <v>1</v>
      </c>
      <c r="C745" s="43" t="s">
        <v>14538</v>
      </c>
      <c r="D745" s="119"/>
      <c r="E745" s="43"/>
      <c r="F745" s="43"/>
      <c r="G745" s="43" t="s">
        <v>12791</v>
      </c>
      <c r="H745" s="43" t="s">
        <v>11553</v>
      </c>
      <c r="I745" s="43" t="s">
        <v>14468</v>
      </c>
      <c r="J745" s="43"/>
      <c r="K745" s="204">
        <v>256.52666666666664</v>
      </c>
      <c r="L745" s="43"/>
      <c r="M745" s="204">
        <v>8.5633333333333326</v>
      </c>
      <c r="N745" s="43"/>
      <c r="O745" s="43"/>
      <c r="P745" s="43"/>
      <c r="Q745" s="204">
        <v>8.1733333333333338</v>
      </c>
      <c r="R745" s="43"/>
      <c r="S745" s="204">
        <v>1.3333333333333334E-2</v>
      </c>
      <c r="T745" s="43">
        <v>2119.4533333333334</v>
      </c>
      <c r="U745" s="43"/>
      <c r="V745" s="43">
        <v>9.91</v>
      </c>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204">
        <v>26.366666666666664</v>
      </c>
      <c r="AU745" s="43"/>
      <c r="AV745" s="204">
        <v>6.6666666666666666E-2</v>
      </c>
      <c r="AW745" s="204">
        <v>34.589999999999996</v>
      </c>
      <c r="AY745" s="204">
        <v>1.3333333333333334E-2</v>
      </c>
      <c r="AZ745" s="43">
        <v>1</v>
      </c>
      <c r="BA745" s="43">
        <v>3.4497</v>
      </c>
      <c r="BB745" s="43"/>
      <c r="BC745" s="43"/>
      <c r="BD745" s="43" t="s">
        <v>14023</v>
      </c>
      <c r="BE745" s="43"/>
    </row>
    <row r="746" spans="1:57" x14ac:dyDescent="0.2">
      <c r="A746" s="119"/>
      <c r="B746" s="43">
        <v>1</v>
      </c>
      <c r="C746" s="43" t="s">
        <v>14538</v>
      </c>
      <c r="D746" s="119"/>
      <c r="E746" s="43"/>
      <c r="F746" s="43"/>
      <c r="G746" s="43" t="s">
        <v>12791</v>
      </c>
      <c r="H746" s="43" t="s">
        <v>11553</v>
      </c>
      <c r="I746" s="43" t="s">
        <v>14468</v>
      </c>
      <c r="J746" s="43"/>
      <c r="K746" s="204">
        <v>256.52666666666664</v>
      </c>
      <c r="L746" s="43"/>
      <c r="M746" s="204">
        <v>8.5633333333333326</v>
      </c>
      <c r="N746" s="43"/>
      <c r="O746" s="43"/>
      <c r="P746" s="43"/>
      <c r="Q746" s="204">
        <v>8.1733333333333338</v>
      </c>
      <c r="R746" s="43"/>
      <c r="S746" s="204">
        <v>1.3333333333333334E-2</v>
      </c>
      <c r="T746" s="43">
        <v>2119.4533333333334</v>
      </c>
      <c r="U746" s="43"/>
      <c r="V746" s="43">
        <v>9.91</v>
      </c>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204">
        <v>26.366666666666664</v>
      </c>
      <c r="AU746" s="43"/>
      <c r="AV746" s="204">
        <v>6.6666666666666666E-2</v>
      </c>
      <c r="AW746" s="204">
        <v>34.589999999999996</v>
      </c>
      <c r="AY746" s="204">
        <v>1.3333333333333334E-2</v>
      </c>
      <c r="AZ746" s="43">
        <v>1</v>
      </c>
      <c r="BA746" s="43">
        <v>8.1326000000000001</v>
      </c>
      <c r="BB746" s="43"/>
      <c r="BC746" s="43"/>
      <c r="BD746" s="43" t="s">
        <v>14023</v>
      </c>
      <c r="BE746" s="43"/>
    </row>
    <row r="747" spans="1:57" x14ac:dyDescent="0.2">
      <c r="A747" s="119"/>
      <c r="B747" s="43">
        <v>1</v>
      </c>
      <c r="C747" s="43" t="s">
        <v>14538</v>
      </c>
      <c r="D747" s="119"/>
      <c r="E747" s="43"/>
      <c r="F747" s="43"/>
      <c r="G747" s="43" t="s">
        <v>12791</v>
      </c>
      <c r="H747" s="43" t="s">
        <v>11553</v>
      </c>
      <c r="I747" s="43" t="s">
        <v>14468</v>
      </c>
      <c r="J747" s="43"/>
      <c r="K747" s="204">
        <v>256.52666666666664</v>
      </c>
      <c r="L747" s="43"/>
      <c r="M747" s="204">
        <v>8.5633333333333326</v>
      </c>
      <c r="N747" s="43"/>
      <c r="O747" s="43"/>
      <c r="P747" s="43"/>
      <c r="Q747" s="204">
        <v>8.1733333333333338</v>
      </c>
      <c r="R747" s="43"/>
      <c r="S747" s="204">
        <v>1.3333333333333334E-2</v>
      </c>
      <c r="T747" s="43">
        <v>2119.4533333333334</v>
      </c>
      <c r="U747" s="43"/>
      <c r="V747" s="43">
        <v>9.91</v>
      </c>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204">
        <v>26.366666666666664</v>
      </c>
      <c r="AU747" s="43"/>
      <c r="AV747" s="204">
        <v>6.6666666666666666E-2</v>
      </c>
      <c r="AW747" s="204">
        <v>34.589999999999996</v>
      </c>
      <c r="AY747" s="204">
        <v>1.3333333333333334E-2</v>
      </c>
      <c r="AZ747" s="43">
        <v>1</v>
      </c>
      <c r="BA747" s="43">
        <v>16.894100000000002</v>
      </c>
      <c r="BB747" s="43"/>
      <c r="BC747" s="43"/>
      <c r="BD747" s="43" t="s">
        <v>14023</v>
      </c>
      <c r="BE747" s="43"/>
    </row>
    <row r="748" spans="1:57" x14ac:dyDescent="0.2">
      <c r="A748" s="119"/>
      <c r="B748" s="43">
        <v>1</v>
      </c>
      <c r="C748" s="43" t="s">
        <v>14538</v>
      </c>
      <c r="D748" s="119"/>
      <c r="E748" s="43"/>
      <c r="F748" s="43"/>
      <c r="G748" s="43" t="s">
        <v>12791</v>
      </c>
      <c r="H748" s="43" t="s">
        <v>11553</v>
      </c>
      <c r="I748" s="43" t="s">
        <v>14468</v>
      </c>
      <c r="J748" s="43"/>
      <c r="K748" s="204">
        <v>256.52666666666664</v>
      </c>
      <c r="L748" s="43"/>
      <c r="M748" s="204">
        <v>8.5633333333333326</v>
      </c>
      <c r="N748" s="43"/>
      <c r="O748" s="43"/>
      <c r="P748" s="43"/>
      <c r="Q748" s="204">
        <v>8.1733333333333338</v>
      </c>
      <c r="R748" s="43"/>
      <c r="S748" s="204">
        <v>1.3333333333333334E-2</v>
      </c>
      <c r="T748" s="43">
        <v>2119.4533333333334</v>
      </c>
      <c r="U748" s="43"/>
      <c r="V748" s="43">
        <v>9.91</v>
      </c>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204">
        <v>26.366666666666664</v>
      </c>
      <c r="AU748" s="43"/>
      <c r="AV748" s="204">
        <v>6.6666666666666666E-2</v>
      </c>
      <c r="AW748" s="204">
        <v>34.589999999999996</v>
      </c>
      <c r="AY748" s="204">
        <v>1.3333333333333334E-2</v>
      </c>
      <c r="AZ748" s="43">
        <v>1</v>
      </c>
      <c r="BA748" s="43">
        <v>31.672499999999999</v>
      </c>
      <c r="BB748" s="43"/>
      <c r="BC748" s="43"/>
      <c r="BD748" s="43" t="s">
        <v>14023</v>
      </c>
      <c r="BE748" s="43"/>
    </row>
    <row r="749" spans="1:57" x14ac:dyDescent="0.2">
      <c r="A749" s="119"/>
      <c r="B749" s="43">
        <v>1</v>
      </c>
      <c r="C749" s="43" t="s">
        <v>14538</v>
      </c>
      <c r="D749" s="119"/>
      <c r="E749" s="43"/>
      <c r="F749" s="43"/>
      <c r="G749" s="43" t="s">
        <v>12791</v>
      </c>
      <c r="H749" s="43" t="s">
        <v>11553</v>
      </c>
      <c r="I749" s="43" t="s">
        <v>14468</v>
      </c>
      <c r="J749" s="43"/>
      <c r="K749" s="204">
        <v>256.52666666666664</v>
      </c>
      <c r="L749" s="43"/>
      <c r="M749" s="204">
        <v>8.5633333333333326</v>
      </c>
      <c r="N749" s="43"/>
      <c r="O749" s="43"/>
      <c r="P749" s="43"/>
      <c r="Q749" s="204">
        <v>8.1733333333333338</v>
      </c>
      <c r="R749" s="43"/>
      <c r="S749" s="204">
        <v>1.3333333333333334E-2</v>
      </c>
      <c r="T749" s="43">
        <v>2119.4533333333334</v>
      </c>
      <c r="U749" s="43"/>
      <c r="V749" s="43">
        <v>9.91</v>
      </c>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204">
        <v>26.366666666666664</v>
      </c>
      <c r="AU749" s="43"/>
      <c r="AV749" s="204">
        <v>6.6666666666666666E-2</v>
      </c>
      <c r="AW749" s="204">
        <v>34.589999999999996</v>
      </c>
      <c r="AY749" s="204">
        <v>1.3333333333333334E-2</v>
      </c>
      <c r="AZ749" s="43">
        <v>1</v>
      </c>
      <c r="BA749" s="43">
        <v>14.088200000000001</v>
      </c>
      <c r="BB749" s="43"/>
      <c r="BC749" s="43"/>
      <c r="BD749" s="43" t="s">
        <v>14023</v>
      </c>
      <c r="BE749" s="43"/>
    </row>
    <row r="750" spans="1:57" x14ac:dyDescent="0.2">
      <c r="A750" s="119"/>
      <c r="B750" s="43">
        <v>1</v>
      </c>
      <c r="C750" s="43" t="s">
        <v>14538</v>
      </c>
      <c r="D750" s="119"/>
      <c r="E750" s="43"/>
      <c r="F750" s="43"/>
      <c r="G750" s="43" t="s">
        <v>12791</v>
      </c>
      <c r="H750" s="43" t="s">
        <v>11553</v>
      </c>
      <c r="I750" s="43" t="s">
        <v>14468</v>
      </c>
      <c r="J750" s="43"/>
      <c r="K750" s="204">
        <v>416.65666666666669</v>
      </c>
      <c r="L750" s="43"/>
      <c r="M750" s="204">
        <v>19.536666666666665</v>
      </c>
      <c r="N750" s="43"/>
      <c r="O750" s="43"/>
      <c r="P750" s="43"/>
      <c r="Q750" s="204">
        <v>8.0133333333333336</v>
      </c>
      <c r="R750" s="43"/>
      <c r="S750" s="204">
        <v>1.3333333333333334E-2</v>
      </c>
      <c r="T750" s="43">
        <v>2120.0733333333333</v>
      </c>
      <c r="U750" s="43"/>
      <c r="V750" s="43">
        <v>9.7666666666666675</v>
      </c>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204">
        <v>26.366666666666664</v>
      </c>
      <c r="AU750" s="43"/>
      <c r="AV750" s="204">
        <v>6.3333333333333339E-2</v>
      </c>
      <c r="AW750" s="204">
        <v>34.593333333333334</v>
      </c>
      <c r="AY750" s="204">
        <v>1.3333333333333334E-2</v>
      </c>
      <c r="AZ750" s="43">
        <v>1</v>
      </c>
      <c r="BA750" s="43">
        <v>11.7981</v>
      </c>
      <c r="BB750" s="43"/>
      <c r="BC750" s="43"/>
      <c r="BD750" s="43" t="s">
        <v>14023</v>
      </c>
      <c r="BE750" s="43"/>
    </row>
    <row r="751" spans="1:57" x14ac:dyDescent="0.2">
      <c r="A751" s="119"/>
      <c r="B751" s="43">
        <v>1</v>
      </c>
      <c r="C751" s="43" t="s">
        <v>14538</v>
      </c>
      <c r="D751" s="119"/>
      <c r="E751" s="43"/>
      <c r="F751" s="43"/>
      <c r="G751" s="43" t="s">
        <v>12791</v>
      </c>
      <c r="H751" s="43" t="s">
        <v>11553</v>
      </c>
      <c r="I751" s="43" t="s">
        <v>14468</v>
      </c>
      <c r="J751" s="43"/>
      <c r="K751" s="204">
        <v>416.65666666666669</v>
      </c>
      <c r="L751" s="43"/>
      <c r="M751" s="204">
        <v>19.536666666666665</v>
      </c>
      <c r="N751" s="43"/>
      <c r="O751" s="43"/>
      <c r="P751" s="43"/>
      <c r="Q751" s="204">
        <v>8.0133333333333336</v>
      </c>
      <c r="R751" s="43"/>
      <c r="S751" s="204">
        <v>1.3333333333333334E-2</v>
      </c>
      <c r="T751" s="43">
        <v>2120.0733333333333</v>
      </c>
      <c r="U751" s="43"/>
      <c r="V751" s="43">
        <v>9.7666666666666675</v>
      </c>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204">
        <v>26.366666666666664</v>
      </c>
      <c r="AU751" s="43"/>
      <c r="AV751" s="204">
        <v>6.3333333333333339E-2</v>
      </c>
      <c r="AW751" s="204">
        <v>34.593333333333334</v>
      </c>
      <c r="AY751" s="204">
        <v>1.3333333333333334E-2</v>
      </c>
      <c r="AZ751" s="43">
        <v>1</v>
      </c>
      <c r="BA751" s="43">
        <v>7.3582999999999998</v>
      </c>
      <c r="BB751" s="43"/>
      <c r="BC751" s="43"/>
      <c r="BD751" s="43" t="s">
        <v>14023</v>
      </c>
      <c r="BE751" s="43"/>
    </row>
    <row r="752" spans="1:57" x14ac:dyDescent="0.2">
      <c r="A752" s="119"/>
      <c r="B752" s="43">
        <v>1</v>
      </c>
      <c r="C752" s="43" t="s">
        <v>14538</v>
      </c>
      <c r="D752" s="119"/>
      <c r="E752" s="43"/>
      <c r="F752" s="43"/>
      <c r="G752" s="43" t="s">
        <v>12791</v>
      </c>
      <c r="H752" s="43" t="s">
        <v>11553</v>
      </c>
      <c r="I752" s="43" t="s">
        <v>14468</v>
      </c>
      <c r="J752" s="43"/>
      <c r="K752" s="204">
        <v>416.65666666666669</v>
      </c>
      <c r="L752" s="43"/>
      <c r="M752" s="204">
        <v>19.536666666666665</v>
      </c>
      <c r="N752" s="43"/>
      <c r="O752" s="43"/>
      <c r="P752" s="43"/>
      <c r="Q752" s="204">
        <v>8.0133333333333336</v>
      </c>
      <c r="R752" s="43"/>
      <c r="S752" s="204">
        <v>1.3333333333333334E-2</v>
      </c>
      <c r="T752" s="43">
        <v>2120.0733333333333</v>
      </c>
      <c r="U752" s="43"/>
      <c r="V752" s="43">
        <v>9.7666666666666675</v>
      </c>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204">
        <v>26.366666666666664</v>
      </c>
      <c r="AU752" s="43"/>
      <c r="AV752" s="204">
        <v>6.3333333333333339E-2</v>
      </c>
      <c r="AW752" s="204">
        <v>34.593333333333334</v>
      </c>
      <c r="AY752" s="204">
        <v>1.3333333333333334E-2</v>
      </c>
      <c r="AZ752" s="43">
        <v>1</v>
      </c>
      <c r="BA752" s="43">
        <v>14.9459</v>
      </c>
      <c r="BB752" s="43"/>
      <c r="BC752" s="43"/>
      <c r="BD752" s="43" t="s">
        <v>14023</v>
      </c>
      <c r="BE752" s="43"/>
    </row>
    <row r="753" spans="1:57" x14ac:dyDescent="0.2">
      <c r="A753" s="119"/>
      <c r="B753" s="43">
        <v>1</v>
      </c>
      <c r="C753" s="43" t="s">
        <v>14538</v>
      </c>
      <c r="D753" s="119"/>
      <c r="E753" s="43"/>
      <c r="F753" s="43"/>
      <c r="G753" s="43" t="s">
        <v>12791</v>
      </c>
      <c r="H753" s="43" t="s">
        <v>11553</v>
      </c>
      <c r="I753" s="43" t="s">
        <v>14468</v>
      </c>
      <c r="J753" s="43"/>
      <c r="K753" s="204">
        <v>416.65666666666669</v>
      </c>
      <c r="L753" s="43"/>
      <c r="M753" s="204">
        <v>19.536666666666665</v>
      </c>
      <c r="N753" s="43"/>
      <c r="O753" s="43"/>
      <c r="P753" s="43"/>
      <c r="Q753" s="204">
        <v>8.0133333333333336</v>
      </c>
      <c r="R753" s="43"/>
      <c r="S753" s="204">
        <v>1.3333333333333334E-2</v>
      </c>
      <c r="T753" s="43">
        <v>2120.0733333333333</v>
      </c>
      <c r="U753" s="43"/>
      <c r="V753" s="43">
        <v>9.7666666666666675</v>
      </c>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204">
        <v>26.366666666666664</v>
      </c>
      <c r="AU753" s="43"/>
      <c r="AV753" s="204">
        <v>6.3333333333333339E-2</v>
      </c>
      <c r="AW753" s="204">
        <v>34.593333333333334</v>
      </c>
      <c r="AY753" s="204">
        <v>1.3333333333333334E-2</v>
      </c>
      <c r="AZ753" s="43">
        <v>1</v>
      </c>
      <c r="BA753" s="43">
        <v>7.4122000000000003</v>
      </c>
      <c r="BB753" s="43"/>
      <c r="BC753" s="43"/>
      <c r="BD753" s="43" t="s">
        <v>14023</v>
      </c>
      <c r="BE753" s="43"/>
    </row>
    <row r="754" spans="1:57" x14ac:dyDescent="0.2">
      <c r="A754" s="119"/>
      <c r="B754" s="43">
        <v>1</v>
      </c>
      <c r="C754" s="43" t="s">
        <v>14538</v>
      </c>
      <c r="D754" s="119"/>
      <c r="E754" s="43"/>
      <c r="F754" s="43"/>
      <c r="G754" s="43" t="s">
        <v>12791</v>
      </c>
      <c r="H754" s="43" t="s">
        <v>11553</v>
      </c>
      <c r="I754" s="43" t="s">
        <v>14468</v>
      </c>
      <c r="J754" s="43"/>
      <c r="K754" s="204">
        <v>261.71333333333331</v>
      </c>
      <c r="L754" s="43"/>
      <c r="M754" s="204">
        <v>10.11</v>
      </c>
      <c r="N754" s="43"/>
      <c r="O754" s="43"/>
      <c r="P754" s="43"/>
      <c r="Q754" s="204">
        <v>8.17</v>
      </c>
      <c r="R754" s="43"/>
      <c r="S754" s="204">
        <v>1.3333333333333334E-2</v>
      </c>
      <c r="T754" s="43">
        <v>2140.3566666666666</v>
      </c>
      <c r="U754" s="43"/>
      <c r="V754" s="43">
        <v>8.9066666666666663</v>
      </c>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204">
        <v>28.296666666666667</v>
      </c>
      <c r="AU754" s="43"/>
      <c r="AV754" s="204">
        <v>6.6666666666666666E-2</v>
      </c>
      <c r="AW754" s="204">
        <v>34.610000000000007</v>
      </c>
      <c r="AY754" s="204">
        <v>1.3333333333333334E-2</v>
      </c>
      <c r="AZ754" s="43">
        <v>1</v>
      </c>
      <c r="BA754" s="43">
        <v>16.463100000000001</v>
      </c>
      <c r="BB754" s="43"/>
      <c r="BC754" s="43"/>
      <c r="BD754" s="43" t="s">
        <v>14023</v>
      </c>
      <c r="BE754" s="43"/>
    </row>
    <row r="755" spans="1:57" x14ac:dyDescent="0.2">
      <c r="A755" s="119"/>
      <c r="B755" s="43">
        <v>1</v>
      </c>
      <c r="C755" s="43" t="s">
        <v>14538</v>
      </c>
      <c r="D755" s="119"/>
      <c r="E755" s="43"/>
      <c r="F755" s="43"/>
      <c r="G755" s="43" t="s">
        <v>12791</v>
      </c>
      <c r="H755" s="43" t="s">
        <v>11553</v>
      </c>
      <c r="I755" s="43" t="s">
        <v>14468</v>
      </c>
      <c r="J755" s="43"/>
      <c r="K755" s="204">
        <v>261.71333333333331</v>
      </c>
      <c r="L755" s="43"/>
      <c r="M755" s="204">
        <v>10.11</v>
      </c>
      <c r="N755" s="43"/>
      <c r="O755" s="43"/>
      <c r="P755" s="43"/>
      <c r="Q755" s="204">
        <v>8.17</v>
      </c>
      <c r="R755" s="43"/>
      <c r="S755" s="204">
        <v>1.3333333333333334E-2</v>
      </c>
      <c r="T755" s="43">
        <v>2140.3566666666666</v>
      </c>
      <c r="U755" s="43"/>
      <c r="V755" s="43">
        <v>8.9066666666666663</v>
      </c>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204">
        <v>28.296666666666667</v>
      </c>
      <c r="AU755" s="43"/>
      <c r="AV755" s="204">
        <v>6.6666666666666666E-2</v>
      </c>
      <c r="AW755" s="204">
        <v>34.610000000000007</v>
      </c>
      <c r="AY755" s="204">
        <v>1.3333333333333334E-2</v>
      </c>
      <c r="AZ755" s="43">
        <v>1</v>
      </c>
      <c r="BA755" s="43">
        <v>13.2818</v>
      </c>
      <c r="BB755" s="43"/>
      <c r="BC755" s="43"/>
      <c r="BD755" s="43" t="s">
        <v>14023</v>
      </c>
      <c r="BE755" s="43"/>
    </row>
    <row r="756" spans="1:57" x14ac:dyDescent="0.2">
      <c r="A756" s="119"/>
      <c r="B756" s="43">
        <v>1</v>
      </c>
      <c r="C756" s="43" t="s">
        <v>14538</v>
      </c>
      <c r="D756" s="119"/>
      <c r="E756" s="43"/>
      <c r="F756" s="43"/>
      <c r="G756" s="43" t="s">
        <v>12791</v>
      </c>
      <c r="H756" s="43" t="s">
        <v>11553</v>
      </c>
      <c r="I756" s="43" t="s">
        <v>14468</v>
      </c>
      <c r="J756" s="43"/>
      <c r="K756" s="204">
        <v>261.71333333333331</v>
      </c>
      <c r="L756" s="43"/>
      <c r="M756" s="204">
        <v>10.11</v>
      </c>
      <c r="N756" s="43"/>
      <c r="O756" s="43"/>
      <c r="P756" s="43"/>
      <c r="Q756" s="204">
        <v>8.17</v>
      </c>
      <c r="R756" s="43"/>
      <c r="S756" s="204">
        <v>1.3333333333333334E-2</v>
      </c>
      <c r="T756" s="43">
        <v>2140.3566666666666</v>
      </c>
      <c r="U756" s="43"/>
      <c r="V756" s="43">
        <v>8.9066666666666663</v>
      </c>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204">
        <v>28.296666666666667</v>
      </c>
      <c r="AU756" s="43"/>
      <c r="AV756" s="204">
        <v>6.6666666666666666E-2</v>
      </c>
      <c r="AW756" s="204">
        <v>34.610000000000007</v>
      </c>
      <c r="AY756" s="204">
        <v>1.3333333333333334E-2</v>
      </c>
      <c r="AZ756" s="43">
        <v>1</v>
      </c>
      <c r="BA756" s="43">
        <v>11.1259</v>
      </c>
      <c r="BB756" s="43"/>
      <c r="BC756" s="43"/>
      <c r="BD756" s="43" t="s">
        <v>14023</v>
      </c>
      <c r="BE756" s="43"/>
    </row>
    <row r="757" spans="1:57" x14ac:dyDescent="0.2">
      <c r="A757" s="119"/>
      <c r="B757" s="43">
        <v>1</v>
      </c>
      <c r="C757" s="43" t="s">
        <v>14538</v>
      </c>
      <c r="D757" s="119"/>
      <c r="E757" s="43"/>
      <c r="F757" s="43"/>
      <c r="G757" s="43" t="s">
        <v>12791</v>
      </c>
      <c r="H757" s="43" t="s">
        <v>11553</v>
      </c>
      <c r="I757" s="43" t="s">
        <v>14468</v>
      </c>
      <c r="J757" s="43"/>
      <c r="K757" s="204">
        <v>261.71333333333331</v>
      </c>
      <c r="L757" s="43"/>
      <c r="M757" s="204">
        <v>10.11</v>
      </c>
      <c r="N757" s="43"/>
      <c r="O757" s="43"/>
      <c r="P757" s="43"/>
      <c r="Q757" s="204">
        <v>8.17</v>
      </c>
      <c r="R757" s="43"/>
      <c r="S757" s="204">
        <v>1.3333333333333334E-2</v>
      </c>
      <c r="T757" s="43">
        <v>2140.3566666666666</v>
      </c>
      <c r="U757" s="43"/>
      <c r="V757" s="43">
        <v>8.9066666666666663</v>
      </c>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204">
        <v>28.296666666666667</v>
      </c>
      <c r="AU757" s="43"/>
      <c r="AV757" s="204">
        <v>6.6666666666666666E-2</v>
      </c>
      <c r="AW757" s="204">
        <v>34.610000000000007</v>
      </c>
      <c r="AY757" s="204">
        <v>1.3333333333333334E-2</v>
      </c>
      <c r="AZ757" s="43">
        <v>1</v>
      </c>
      <c r="BA757" s="43">
        <v>22.461300000000001</v>
      </c>
      <c r="BB757" s="43"/>
      <c r="BC757" s="43"/>
      <c r="BD757" s="43" t="s">
        <v>14023</v>
      </c>
      <c r="BE757" s="43"/>
    </row>
    <row r="758" spans="1:57" x14ac:dyDescent="0.2">
      <c r="A758" s="119"/>
      <c r="B758" s="43">
        <v>1</v>
      </c>
      <c r="C758" s="43" t="s">
        <v>14538</v>
      </c>
      <c r="D758" s="119"/>
      <c r="E758" s="43"/>
      <c r="F758" s="43"/>
      <c r="G758" s="43" t="s">
        <v>12791</v>
      </c>
      <c r="H758" s="43" t="s">
        <v>11553</v>
      </c>
      <c r="I758" s="43" t="s">
        <v>14468</v>
      </c>
      <c r="J758" s="43"/>
      <c r="K758" s="204">
        <v>261.71333333333331</v>
      </c>
      <c r="L758" s="43"/>
      <c r="M758" s="204">
        <v>10.11</v>
      </c>
      <c r="N758" s="43"/>
      <c r="O758" s="43"/>
      <c r="P758" s="43"/>
      <c r="Q758" s="204">
        <v>8.17</v>
      </c>
      <c r="R758" s="43"/>
      <c r="S758" s="204">
        <v>1.3333333333333334E-2</v>
      </c>
      <c r="T758" s="43">
        <v>2140.3566666666666</v>
      </c>
      <c r="U758" s="43"/>
      <c r="V758" s="43">
        <v>8.9066666666666663</v>
      </c>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204">
        <v>28.296666666666667</v>
      </c>
      <c r="AU758" s="43"/>
      <c r="AV758" s="204">
        <v>6.6666666666666666E-2</v>
      </c>
      <c r="AW758" s="204">
        <v>34.610000000000007</v>
      </c>
      <c r="AY758" s="204">
        <v>1.3333333333333334E-2</v>
      </c>
      <c r="AZ758" s="43">
        <v>1</v>
      </c>
      <c r="BA758" s="43">
        <v>8.6981000000000002</v>
      </c>
      <c r="BB758" s="43"/>
      <c r="BC758" s="43"/>
      <c r="BD758" s="43" t="s">
        <v>14023</v>
      </c>
      <c r="BE758" s="43"/>
    </row>
    <row r="759" spans="1:57" x14ac:dyDescent="0.2">
      <c r="A759" s="119"/>
      <c r="B759" s="43">
        <v>1</v>
      </c>
      <c r="C759" s="43" t="s">
        <v>14538</v>
      </c>
      <c r="D759" s="119"/>
      <c r="E759" s="43"/>
      <c r="F759" s="43"/>
      <c r="G759" s="43" t="s">
        <v>12791</v>
      </c>
      <c r="H759" s="43" t="s">
        <v>11553</v>
      </c>
      <c r="I759" s="43" t="s">
        <v>14468</v>
      </c>
      <c r="J759" s="43"/>
      <c r="K759" s="204">
        <v>436.21</v>
      </c>
      <c r="L759" s="43"/>
      <c r="M759" s="204">
        <v>21.24</v>
      </c>
      <c r="N759" s="43"/>
      <c r="O759" s="43"/>
      <c r="P759" s="43"/>
      <c r="Q759" s="204">
        <v>8</v>
      </c>
      <c r="R759" s="43"/>
      <c r="S759" s="204">
        <v>1.3333333333333334E-2</v>
      </c>
      <c r="T759" s="43">
        <v>2140.2966666666666</v>
      </c>
      <c r="U759" s="43"/>
      <c r="V759" s="43">
        <v>8.34</v>
      </c>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204">
        <v>28.28</v>
      </c>
      <c r="AU759" s="43"/>
      <c r="AV759" s="204">
        <v>0.06</v>
      </c>
      <c r="AW759" s="204">
        <v>34.613333333333337</v>
      </c>
      <c r="AY759" s="204">
        <v>1.3333333333333334E-2</v>
      </c>
      <c r="AZ759" s="43">
        <v>1</v>
      </c>
      <c r="BA759" s="43">
        <v>11.6493</v>
      </c>
      <c r="BB759" s="43"/>
      <c r="BC759" s="43"/>
      <c r="BD759" s="43" t="s">
        <v>14023</v>
      </c>
      <c r="BE759" s="43"/>
    </row>
    <row r="760" spans="1:57" x14ac:dyDescent="0.2">
      <c r="A760" s="119"/>
      <c r="B760" s="43">
        <v>1</v>
      </c>
      <c r="C760" s="43" t="s">
        <v>14538</v>
      </c>
      <c r="D760" s="119"/>
      <c r="E760" s="43"/>
      <c r="F760" s="43"/>
      <c r="G760" s="43" t="s">
        <v>12791</v>
      </c>
      <c r="H760" s="43" t="s">
        <v>11553</v>
      </c>
      <c r="I760" s="43" t="s">
        <v>14468</v>
      </c>
      <c r="J760" s="43"/>
      <c r="K760" s="204">
        <v>436.21</v>
      </c>
      <c r="L760" s="43"/>
      <c r="M760" s="204">
        <v>21.24</v>
      </c>
      <c r="N760" s="43"/>
      <c r="O760" s="43"/>
      <c r="P760" s="43"/>
      <c r="Q760" s="204">
        <v>8</v>
      </c>
      <c r="R760" s="43"/>
      <c r="S760" s="204">
        <v>1.3333333333333334E-2</v>
      </c>
      <c r="T760" s="43">
        <v>2140.2966666666666</v>
      </c>
      <c r="U760" s="43"/>
      <c r="V760" s="43">
        <v>8.34</v>
      </c>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204">
        <v>28.28</v>
      </c>
      <c r="AU760" s="43"/>
      <c r="AV760" s="204">
        <v>0.06</v>
      </c>
      <c r="AW760" s="204">
        <v>34.613333333333337</v>
      </c>
      <c r="AY760" s="204">
        <v>1.3333333333333334E-2</v>
      </c>
      <c r="AZ760" s="43">
        <v>1</v>
      </c>
      <c r="BA760" s="43">
        <v>9.6460000000000008</v>
      </c>
      <c r="BB760" s="43"/>
      <c r="BC760" s="43"/>
      <c r="BD760" s="43" t="s">
        <v>14023</v>
      </c>
      <c r="BE760" s="43"/>
    </row>
    <row r="761" spans="1:57" x14ac:dyDescent="0.2">
      <c r="A761" s="119"/>
      <c r="B761" s="43">
        <v>1</v>
      </c>
      <c r="C761" s="43" t="s">
        <v>14538</v>
      </c>
      <c r="D761" s="119"/>
      <c r="E761" s="43"/>
      <c r="F761" s="43"/>
      <c r="G761" s="43" t="s">
        <v>12791</v>
      </c>
      <c r="H761" s="43" t="s">
        <v>11553</v>
      </c>
      <c r="I761" s="43" t="s">
        <v>14468</v>
      </c>
      <c r="J761" s="43"/>
      <c r="K761" s="204">
        <v>436.21</v>
      </c>
      <c r="L761" s="43"/>
      <c r="M761" s="204">
        <v>21.24</v>
      </c>
      <c r="N761" s="43"/>
      <c r="O761" s="43"/>
      <c r="P761" s="43"/>
      <c r="Q761" s="204">
        <v>8</v>
      </c>
      <c r="R761" s="43"/>
      <c r="S761" s="204">
        <v>1.3333333333333334E-2</v>
      </c>
      <c r="T761" s="43">
        <v>2140.2966666666666</v>
      </c>
      <c r="U761" s="43"/>
      <c r="V761" s="43">
        <v>8.34</v>
      </c>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204">
        <v>28.28</v>
      </c>
      <c r="AU761" s="43"/>
      <c r="AV761" s="204">
        <v>0.06</v>
      </c>
      <c r="AW761" s="204">
        <v>34.613333333333337</v>
      </c>
      <c r="AY761" s="204">
        <v>1.3333333333333334E-2</v>
      </c>
      <c r="AZ761" s="43">
        <v>1</v>
      </c>
      <c r="BA761" s="43">
        <v>11.1732</v>
      </c>
      <c r="BB761" s="43"/>
      <c r="BC761" s="43"/>
      <c r="BD761" s="43" t="s">
        <v>14023</v>
      </c>
      <c r="BE761" s="43"/>
    </row>
    <row r="762" spans="1:57" x14ac:dyDescent="0.2">
      <c r="A762" s="119"/>
      <c r="B762" s="43">
        <v>1</v>
      </c>
      <c r="C762" s="43" t="s">
        <v>14538</v>
      </c>
      <c r="D762" s="119"/>
      <c r="E762" s="43"/>
      <c r="F762" s="43"/>
      <c r="G762" s="43" t="s">
        <v>12791</v>
      </c>
      <c r="H762" s="43" t="s">
        <v>11553</v>
      </c>
      <c r="I762" s="43" t="s">
        <v>14468</v>
      </c>
      <c r="J762" s="43"/>
      <c r="K762" s="204">
        <v>256.52666666666664</v>
      </c>
      <c r="L762" s="43"/>
      <c r="M762" s="204">
        <v>8.5633333333333326</v>
      </c>
      <c r="N762" s="43"/>
      <c r="O762" s="43"/>
      <c r="P762" s="43"/>
      <c r="Q762" s="204">
        <v>8.1733333333333338</v>
      </c>
      <c r="R762" s="43"/>
      <c r="S762" s="204">
        <v>1.3333333333333334E-2</v>
      </c>
      <c r="T762" s="43">
        <v>2119.4533333333334</v>
      </c>
      <c r="U762" s="43"/>
      <c r="V762" s="43">
        <v>9.91</v>
      </c>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204">
        <v>26.366666666666664</v>
      </c>
      <c r="AU762" s="43"/>
      <c r="AV762" s="204">
        <v>6.6666666666666666E-2</v>
      </c>
      <c r="AW762" s="204">
        <v>34.589999999999996</v>
      </c>
      <c r="AY762" s="204">
        <v>1.3333333333333334E-2</v>
      </c>
      <c r="AZ762" s="43">
        <v>1</v>
      </c>
      <c r="BA762" s="43">
        <v>9.8328000000000007</v>
      </c>
      <c r="BB762" s="43"/>
      <c r="BC762" s="43"/>
      <c r="BD762" s="43" t="s">
        <v>14023</v>
      </c>
      <c r="BE762" s="43"/>
    </row>
    <row r="763" spans="1:57" x14ac:dyDescent="0.2">
      <c r="A763" s="119"/>
      <c r="B763" s="43">
        <v>1</v>
      </c>
      <c r="C763" s="43" t="s">
        <v>14538</v>
      </c>
      <c r="D763" s="119"/>
      <c r="E763" s="43"/>
      <c r="F763" s="43"/>
      <c r="G763" s="43" t="s">
        <v>12791</v>
      </c>
      <c r="H763" s="43" t="s">
        <v>11553</v>
      </c>
      <c r="I763" s="43" t="s">
        <v>14468</v>
      </c>
      <c r="J763" s="43"/>
      <c r="K763" s="204">
        <v>256.52666666666664</v>
      </c>
      <c r="L763" s="43"/>
      <c r="M763" s="204">
        <v>8.5633333333333326</v>
      </c>
      <c r="N763" s="43"/>
      <c r="O763" s="43"/>
      <c r="P763" s="43"/>
      <c r="Q763" s="204">
        <v>8.1733333333333338</v>
      </c>
      <c r="R763" s="43"/>
      <c r="S763" s="204">
        <v>1.3333333333333334E-2</v>
      </c>
      <c r="T763" s="43">
        <v>2119.4533333333334</v>
      </c>
      <c r="U763" s="43"/>
      <c r="V763" s="43">
        <v>9.91</v>
      </c>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204">
        <v>26.366666666666664</v>
      </c>
      <c r="AU763" s="43"/>
      <c r="AV763" s="204">
        <v>6.6666666666666666E-2</v>
      </c>
      <c r="AW763" s="204">
        <v>34.589999999999996</v>
      </c>
      <c r="AY763" s="204">
        <v>1.3333333333333334E-2</v>
      </c>
      <c r="AZ763" s="43">
        <v>1</v>
      </c>
      <c r="BA763" s="43">
        <v>13.24</v>
      </c>
      <c r="BB763" s="43"/>
      <c r="BC763" s="43"/>
      <c r="BD763" s="43" t="s">
        <v>14023</v>
      </c>
      <c r="BE763" s="43"/>
    </row>
    <row r="764" spans="1:57" x14ac:dyDescent="0.2">
      <c r="A764" s="119"/>
      <c r="B764" s="43">
        <v>1</v>
      </c>
      <c r="C764" s="43" t="s">
        <v>14538</v>
      </c>
      <c r="D764" s="119"/>
      <c r="E764" s="43"/>
      <c r="F764" s="43"/>
      <c r="G764" s="43" t="s">
        <v>12791</v>
      </c>
      <c r="H764" s="43" t="s">
        <v>11553</v>
      </c>
      <c r="I764" s="43" t="s">
        <v>14468</v>
      </c>
      <c r="J764" s="43"/>
      <c r="K764" s="204">
        <v>256.52666666666664</v>
      </c>
      <c r="L764" s="43"/>
      <c r="M764" s="204">
        <v>8.5633333333333326</v>
      </c>
      <c r="N764" s="43"/>
      <c r="O764" s="43"/>
      <c r="P764" s="43"/>
      <c r="Q764" s="204">
        <v>8.1733333333333338</v>
      </c>
      <c r="R764" s="43"/>
      <c r="S764" s="204">
        <v>1.3333333333333334E-2</v>
      </c>
      <c r="T764" s="43">
        <v>2119.4533333333334</v>
      </c>
      <c r="U764" s="43"/>
      <c r="V764" s="43">
        <v>9.91</v>
      </c>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204">
        <v>26.366666666666664</v>
      </c>
      <c r="AU764" s="43"/>
      <c r="AV764" s="204">
        <v>6.6666666666666666E-2</v>
      </c>
      <c r="AW764" s="204">
        <v>34.589999999999996</v>
      </c>
      <c r="AY764" s="204">
        <v>1.3333333333333334E-2</v>
      </c>
      <c r="AZ764" s="43">
        <v>1</v>
      </c>
      <c r="BA764" s="43">
        <v>24.991900000000001</v>
      </c>
      <c r="BB764" s="43"/>
      <c r="BC764" s="43"/>
      <c r="BD764" s="43" t="s">
        <v>14023</v>
      </c>
      <c r="BE764" s="43"/>
    </row>
    <row r="765" spans="1:57" x14ac:dyDescent="0.2">
      <c r="A765" s="119"/>
      <c r="B765" s="43">
        <v>1</v>
      </c>
      <c r="C765" s="43" t="s">
        <v>14538</v>
      </c>
      <c r="D765" s="119"/>
      <c r="E765" s="43"/>
      <c r="F765" s="43"/>
      <c r="G765" s="43" t="s">
        <v>12791</v>
      </c>
      <c r="H765" s="43" t="s">
        <v>11553</v>
      </c>
      <c r="I765" s="43" t="s">
        <v>14468</v>
      </c>
      <c r="J765" s="43"/>
      <c r="K765" s="204">
        <v>256.52666666666664</v>
      </c>
      <c r="L765" s="43"/>
      <c r="M765" s="204">
        <v>8.5633333333333326</v>
      </c>
      <c r="N765" s="43"/>
      <c r="O765" s="43"/>
      <c r="P765" s="43"/>
      <c r="Q765" s="204">
        <v>8.1733333333333338</v>
      </c>
      <c r="R765" s="43"/>
      <c r="S765" s="204">
        <v>1.3333333333333334E-2</v>
      </c>
      <c r="T765" s="43">
        <v>2119.4533333333334</v>
      </c>
      <c r="U765" s="43"/>
      <c r="V765" s="43">
        <v>9.91</v>
      </c>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204">
        <v>26.366666666666664</v>
      </c>
      <c r="AU765" s="43"/>
      <c r="AV765" s="204">
        <v>6.6666666666666666E-2</v>
      </c>
      <c r="AW765" s="204">
        <v>34.589999999999996</v>
      </c>
      <c r="AY765" s="204">
        <v>1.3333333333333334E-2</v>
      </c>
      <c r="AZ765" s="43">
        <v>1</v>
      </c>
      <c r="BA765" s="43">
        <v>11.8134</v>
      </c>
      <c r="BB765" s="43"/>
      <c r="BC765" s="43"/>
      <c r="BD765" s="43" t="s">
        <v>14023</v>
      </c>
      <c r="BE765" s="43"/>
    </row>
    <row r="766" spans="1:57" x14ac:dyDescent="0.2">
      <c r="A766" s="119"/>
      <c r="B766" s="43">
        <v>1</v>
      </c>
      <c r="C766" s="43" t="s">
        <v>14538</v>
      </c>
      <c r="D766" s="119"/>
      <c r="E766" s="43"/>
      <c r="F766" s="43"/>
      <c r="G766" s="43" t="s">
        <v>12791</v>
      </c>
      <c r="H766" s="43" t="s">
        <v>11553</v>
      </c>
      <c r="I766" s="43" t="s">
        <v>14468</v>
      </c>
      <c r="J766" s="43"/>
      <c r="K766" s="204">
        <v>256.52666666666664</v>
      </c>
      <c r="L766" s="43"/>
      <c r="M766" s="204">
        <v>8.5633333333333326</v>
      </c>
      <c r="N766" s="43"/>
      <c r="O766" s="43"/>
      <c r="P766" s="43"/>
      <c r="Q766" s="204">
        <v>8.1733333333333338</v>
      </c>
      <c r="R766" s="43"/>
      <c r="S766" s="204">
        <v>1.3333333333333334E-2</v>
      </c>
      <c r="T766" s="43">
        <v>2119.4533333333334</v>
      </c>
      <c r="U766" s="43"/>
      <c r="V766" s="43">
        <v>9.91</v>
      </c>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204">
        <v>26.366666666666664</v>
      </c>
      <c r="AU766" s="43"/>
      <c r="AV766" s="204">
        <v>6.6666666666666666E-2</v>
      </c>
      <c r="AW766" s="204">
        <v>34.589999999999996</v>
      </c>
      <c r="AY766" s="204">
        <v>1.3333333333333334E-2</v>
      </c>
      <c r="AZ766" s="43">
        <v>1</v>
      </c>
      <c r="BA766" s="43">
        <v>1.5770999999999999</v>
      </c>
      <c r="BB766" s="43"/>
      <c r="BC766" s="43"/>
      <c r="BD766" s="43" t="s">
        <v>14023</v>
      </c>
      <c r="BE766" s="43"/>
    </row>
    <row r="767" spans="1:57" x14ac:dyDescent="0.2">
      <c r="A767" s="119"/>
      <c r="B767" s="43">
        <v>1</v>
      </c>
      <c r="C767" s="43" t="s">
        <v>14538</v>
      </c>
      <c r="D767" s="119"/>
      <c r="E767" s="43"/>
      <c r="F767" s="43"/>
      <c r="G767" s="43" t="s">
        <v>12791</v>
      </c>
      <c r="H767" s="43" t="s">
        <v>11553</v>
      </c>
      <c r="I767" s="43" t="s">
        <v>14468</v>
      </c>
      <c r="J767" s="43"/>
      <c r="K767" s="204">
        <v>256.52666666666664</v>
      </c>
      <c r="L767" s="43"/>
      <c r="M767" s="204">
        <v>8.5633333333333326</v>
      </c>
      <c r="N767" s="43"/>
      <c r="O767" s="43"/>
      <c r="P767" s="43"/>
      <c r="Q767" s="204">
        <v>8.1733333333333338</v>
      </c>
      <c r="R767" s="43"/>
      <c r="S767" s="204">
        <v>1.3333333333333334E-2</v>
      </c>
      <c r="T767" s="43">
        <v>2119.4533333333334</v>
      </c>
      <c r="U767" s="43"/>
      <c r="V767" s="43">
        <v>9.91</v>
      </c>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204">
        <v>26.366666666666664</v>
      </c>
      <c r="AU767" s="43"/>
      <c r="AV767" s="204">
        <v>6.6666666666666666E-2</v>
      </c>
      <c r="AW767" s="204">
        <v>34.589999999999996</v>
      </c>
      <c r="AY767" s="204">
        <v>1.3333333333333334E-2</v>
      </c>
      <c r="AZ767" s="43">
        <v>1</v>
      </c>
      <c r="BA767" s="43">
        <v>22.425699999999999</v>
      </c>
      <c r="BB767" s="43"/>
      <c r="BC767" s="43"/>
      <c r="BD767" s="43" t="s">
        <v>14023</v>
      </c>
      <c r="BE767" s="43"/>
    </row>
    <row r="768" spans="1:57" x14ac:dyDescent="0.2">
      <c r="A768" s="119"/>
      <c r="B768" s="43">
        <v>1</v>
      </c>
      <c r="C768" s="43" t="s">
        <v>14538</v>
      </c>
      <c r="D768" s="119"/>
      <c r="E768" s="43"/>
      <c r="F768" s="43"/>
      <c r="G768" s="43" t="s">
        <v>12791</v>
      </c>
      <c r="H768" s="43" t="s">
        <v>11553</v>
      </c>
      <c r="I768" s="43" t="s">
        <v>14468</v>
      </c>
      <c r="J768" s="43"/>
      <c r="K768" s="204">
        <v>416.65666666666669</v>
      </c>
      <c r="L768" s="43"/>
      <c r="M768" s="204">
        <v>19.536666666666665</v>
      </c>
      <c r="N768" s="43"/>
      <c r="O768" s="43"/>
      <c r="P768" s="43"/>
      <c r="Q768" s="204">
        <v>8.0133333333333336</v>
      </c>
      <c r="R768" s="43"/>
      <c r="S768" s="204">
        <v>1.3333333333333334E-2</v>
      </c>
      <c r="T768" s="43">
        <v>2120.0733333333333</v>
      </c>
      <c r="U768" s="43"/>
      <c r="V768" s="43">
        <v>9.7666666666666675</v>
      </c>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204">
        <v>26.366666666666664</v>
      </c>
      <c r="AU768" s="43"/>
      <c r="AV768" s="204">
        <v>6.3333333333333339E-2</v>
      </c>
      <c r="AW768" s="204">
        <v>34.593333333333334</v>
      </c>
      <c r="AY768" s="204">
        <v>1.3333333333333334E-2</v>
      </c>
      <c r="AZ768" s="43">
        <v>1</v>
      </c>
      <c r="BA768" s="43">
        <v>9.4391999999999996</v>
      </c>
      <c r="BB768" s="43"/>
      <c r="BC768" s="43"/>
      <c r="BD768" s="43" t="s">
        <v>14023</v>
      </c>
      <c r="BE768" s="43"/>
    </row>
    <row r="769" spans="1:57" x14ac:dyDescent="0.2">
      <c r="A769" s="119"/>
      <c r="B769" s="43">
        <v>1</v>
      </c>
      <c r="C769" s="43" t="s">
        <v>14538</v>
      </c>
      <c r="D769" s="119"/>
      <c r="E769" s="43"/>
      <c r="F769" s="43"/>
      <c r="G769" s="43" t="s">
        <v>12791</v>
      </c>
      <c r="H769" s="43" t="s">
        <v>11553</v>
      </c>
      <c r="I769" s="43" t="s">
        <v>14468</v>
      </c>
      <c r="J769" s="43"/>
      <c r="K769" s="204">
        <v>416.65666666666669</v>
      </c>
      <c r="L769" s="43"/>
      <c r="M769" s="204">
        <v>19.536666666666665</v>
      </c>
      <c r="N769" s="43"/>
      <c r="O769" s="43"/>
      <c r="P769" s="43"/>
      <c r="Q769" s="204">
        <v>8.0133333333333336</v>
      </c>
      <c r="R769" s="43"/>
      <c r="S769" s="204">
        <v>1.3333333333333334E-2</v>
      </c>
      <c r="T769" s="43">
        <v>2120.0733333333333</v>
      </c>
      <c r="U769" s="43"/>
      <c r="V769" s="43">
        <v>9.7666666666666675</v>
      </c>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204">
        <v>26.366666666666664</v>
      </c>
      <c r="AU769" s="43"/>
      <c r="AV769" s="204">
        <v>6.3333333333333339E-2</v>
      </c>
      <c r="AW769" s="204">
        <v>34.593333333333334</v>
      </c>
      <c r="AY769" s="204">
        <v>1.3333333333333334E-2</v>
      </c>
      <c r="AZ769" s="43">
        <v>1</v>
      </c>
      <c r="BA769" s="43">
        <v>7.3305999999999996</v>
      </c>
      <c r="BB769" s="43"/>
      <c r="BC769" s="43"/>
      <c r="BD769" s="43" t="s">
        <v>14023</v>
      </c>
      <c r="BE769" s="43"/>
    </row>
    <row r="770" spans="1:57" x14ac:dyDescent="0.2">
      <c r="A770" s="119"/>
      <c r="B770" s="43">
        <v>1</v>
      </c>
      <c r="C770" s="43" t="s">
        <v>14538</v>
      </c>
      <c r="D770" s="119"/>
      <c r="E770" s="43"/>
      <c r="F770" s="43"/>
      <c r="G770" s="43" t="s">
        <v>12791</v>
      </c>
      <c r="H770" s="43" t="s">
        <v>11553</v>
      </c>
      <c r="I770" s="43" t="s">
        <v>14468</v>
      </c>
      <c r="J770" s="43"/>
      <c r="K770" s="204">
        <v>416.65666666666669</v>
      </c>
      <c r="L770" s="43"/>
      <c r="M770" s="204">
        <v>19.536666666666665</v>
      </c>
      <c r="N770" s="43"/>
      <c r="O770" s="43"/>
      <c r="P770" s="43"/>
      <c r="Q770" s="204">
        <v>8.0133333333333336</v>
      </c>
      <c r="R770" s="43"/>
      <c r="S770" s="204">
        <v>1.3333333333333334E-2</v>
      </c>
      <c r="T770" s="43">
        <v>2120.0733333333333</v>
      </c>
      <c r="U770" s="43"/>
      <c r="V770" s="43">
        <v>9.7666666666666675</v>
      </c>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204">
        <v>26.366666666666664</v>
      </c>
      <c r="AU770" s="43"/>
      <c r="AV770" s="204">
        <v>6.3333333333333339E-2</v>
      </c>
      <c r="AW770" s="204">
        <v>34.593333333333334</v>
      </c>
      <c r="AY770" s="204">
        <v>1.3333333333333334E-2</v>
      </c>
      <c r="AZ770" s="43">
        <v>1</v>
      </c>
      <c r="BA770" s="43">
        <v>10.9505</v>
      </c>
      <c r="BB770" s="43"/>
      <c r="BC770" s="43"/>
      <c r="BD770" s="43" t="s">
        <v>14023</v>
      </c>
      <c r="BE770" s="43"/>
    </row>
    <row r="771" spans="1:57" x14ac:dyDescent="0.2">
      <c r="A771" s="119"/>
      <c r="B771" s="43">
        <v>1</v>
      </c>
      <c r="C771" s="43" t="s">
        <v>14538</v>
      </c>
      <c r="D771" s="119"/>
      <c r="E771" s="43"/>
      <c r="F771" s="43"/>
      <c r="G771" s="43" t="s">
        <v>12791</v>
      </c>
      <c r="H771" s="43" t="s">
        <v>11553</v>
      </c>
      <c r="I771" s="43" t="s">
        <v>14468</v>
      </c>
      <c r="J771" s="43"/>
      <c r="K771" s="204">
        <v>416.65666666666669</v>
      </c>
      <c r="L771" s="43"/>
      <c r="M771" s="204">
        <v>19.536666666666665</v>
      </c>
      <c r="N771" s="43"/>
      <c r="O771" s="43"/>
      <c r="P771" s="43"/>
      <c r="Q771" s="204">
        <v>8.0133333333333336</v>
      </c>
      <c r="R771" s="43"/>
      <c r="S771" s="204">
        <v>1.3333333333333334E-2</v>
      </c>
      <c r="T771" s="43">
        <v>2120.0733333333333</v>
      </c>
      <c r="U771" s="43"/>
      <c r="V771" s="43">
        <v>9.7666666666666675</v>
      </c>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204">
        <v>26.366666666666664</v>
      </c>
      <c r="AU771" s="43"/>
      <c r="AV771" s="204">
        <v>6.3333333333333339E-2</v>
      </c>
      <c r="AW771" s="204">
        <v>34.593333333333334</v>
      </c>
      <c r="AY771" s="204">
        <v>1.3333333333333334E-2</v>
      </c>
      <c r="AZ771" s="43">
        <v>1</v>
      </c>
      <c r="BA771" s="43">
        <v>10.024699999999999</v>
      </c>
      <c r="BB771" s="43"/>
      <c r="BC771" s="43"/>
      <c r="BD771" s="43" t="s">
        <v>14023</v>
      </c>
      <c r="BE771" s="43"/>
    </row>
    <row r="772" spans="1:57" x14ac:dyDescent="0.2">
      <c r="A772" s="119"/>
      <c r="B772" s="43">
        <v>1</v>
      </c>
      <c r="C772" s="43" t="s">
        <v>14538</v>
      </c>
      <c r="D772" s="119"/>
      <c r="E772" s="43"/>
      <c r="F772" s="43"/>
      <c r="G772" s="43" t="s">
        <v>12791</v>
      </c>
      <c r="H772" s="43" t="s">
        <v>11553</v>
      </c>
      <c r="I772" s="43" t="s">
        <v>14468</v>
      </c>
      <c r="J772" s="43"/>
      <c r="K772" s="204">
        <v>416.65666666666669</v>
      </c>
      <c r="L772" s="43"/>
      <c r="M772" s="204">
        <v>19.536666666666665</v>
      </c>
      <c r="N772" s="43"/>
      <c r="O772" s="43"/>
      <c r="P772" s="43"/>
      <c r="Q772" s="204">
        <v>8.0133333333333336</v>
      </c>
      <c r="R772" s="43"/>
      <c r="S772" s="204">
        <v>1.3333333333333334E-2</v>
      </c>
      <c r="T772" s="43">
        <v>2120.0733333333333</v>
      </c>
      <c r="U772" s="43"/>
      <c r="V772" s="43">
        <v>9.7666666666666675</v>
      </c>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204">
        <v>26.366666666666664</v>
      </c>
      <c r="AU772" s="43"/>
      <c r="AV772" s="204">
        <v>6.3333333333333339E-2</v>
      </c>
      <c r="AW772" s="204">
        <v>34.593333333333334</v>
      </c>
      <c r="AY772" s="204">
        <v>1.3333333333333334E-2</v>
      </c>
      <c r="AZ772" s="43">
        <v>1</v>
      </c>
      <c r="BA772" s="43">
        <v>3.8553999999999999</v>
      </c>
      <c r="BB772" s="43"/>
      <c r="BC772" s="43"/>
      <c r="BD772" s="43" t="s">
        <v>14023</v>
      </c>
      <c r="BE772" s="43"/>
    </row>
    <row r="773" spans="1:57" x14ac:dyDescent="0.2">
      <c r="A773" s="119"/>
      <c r="B773" s="43">
        <v>1</v>
      </c>
      <c r="C773" s="43" t="s">
        <v>14538</v>
      </c>
      <c r="D773" s="119"/>
      <c r="E773" s="43"/>
      <c r="F773" s="43"/>
      <c r="G773" s="43" t="s">
        <v>12791</v>
      </c>
      <c r="H773" s="43" t="s">
        <v>11553</v>
      </c>
      <c r="I773" s="43" t="s">
        <v>14468</v>
      </c>
      <c r="J773" s="43"/>
      <c r="K773" s="204">
        <v>416.65666666666669</v>
      </c>
      <c r="L773" s="43"/>
      <c r="M773" s="204">
        <v>19.536666666666665</v>
      </c>
      <c r="N773" s="43"/>
      <c r="O773" s="43"/>
      <c r="P773" s="43"/>
      <c r="Q773" s="204">
        <v>8.0133333333333336</v>
      </c>
      <c r="R773" s="43"/>
      <c r="S773" s="204">
        <v>1.3333333333333334E-2</v>
      </c>
      <c r="T773" s="43">
        <v>2120.0733333333333</v>
      </c>
      <c r="U773" s="43"/>
      <c r="V773" s="43">
        <v>9.7666666666666675</v>
      </c>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204">
        <v>26.366666666666664</v>
      </c>
      <c r="AU773" s="43"/>
      <c r="AV773" s="204">
        <v>6.3333333333333339E-2</v>
      </c>
      <c r="AW773" s="204">
        <v>34.593333333333334</v>
      </c>
      <c r="AY773" s="204">
        <v>1.3333333333333334E-2</v>
      </c>
      <c r="AZ773" s="43">
        <v>1</v>
      </c>
      <c r="BA773" s="43">
        <v>22.976500000000001</v>
      </c>
      <c r="BB773" s="43"/>
      <c r="BC773" s="43"/>
      <c r="BD773" s="43" t="s">
        <v>14023</v>
      </c>
      <c r="BE773" s="43"/>
    </row>
    <row r="774" spans="1:57" x14ac:dyDescent="0.2">
      <c r="A774" s="119"/>
      <c r="B774" s="43">
        <v>1</v>
      </c>
      <c r="C774" s="43" t="s">
        <v>14538</v>
      </c>
      <c r="D774" s="119"/>
      <c r="E774" s="43"/>
      <c r="F774" s="43"/>
      <c r="G774" s="43" t="s">
        <v>12791</v>
      </c>
      <c r="H774" s="43" t="s">
        <v>11553</v>
      </c>
      <c r="I774" s="43" t="s">
        <v>14468</v>
      </c>
      <c r="J774" s="43"/>
      <c r="K774" s="204">
        <v>261.71333333333331</v>
      </c>
      <c r="L774" s="43"/>
      <c r="M774" s="204">
        <v>10.11</v>
      </c>
      <c r="N774" s="43"/>
      <c r="O774" s="43"/>
      <c r="P774" s="43"/>
      <c r="Q774" s="204">
        <v>8.17</v>
      </c>
      <c r="R774" s="43"/>
      <c r="S774" s="204">
        <v>1.3333333333333334E-2</v>
      </c>
      <c r="T774" s="43">
        <v>2140.3566666666666</v>
      </c>
      <c r="U774" s="43"/>
      <c r="V774" s="43">
        <v>8.9066666666666663</v>
      </c>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204">
        <v>28.296666666666667</v>
      </c>
      <c r="AU774" s="43"/>
      <c r="AV774" s="204">
        <v>6.6666666666666666E-2</v>
      </c>
      <c r="AW774" s="204">
        <v>34.610000000000007</v>
      </c>
      <c r="AY774" s="204">
        <v>1.3333333333333334E-2</v>
      </c>
      <c r="AZ774" s="43">
        <v>1</v>
      </c>
      <c r="BA774" s="43">
        <v>5.4490999999999996</v>
      </c>
      <c r="BB774" s="43"/>
      <c r="BC774" s="43"/>
      <c r="BD774" s="43" t="s">
        <v>14023</v>
      </c>
      <c r="BE774" s="43"/>
    </row>
    <row r="775" spans="1:57" x14ac:dyDescent="0.2">
      <c r="A775" s="119"/>
      <c r="B775" s="43">
        <v>1</v>
      </c>
      <c r="C775" s="43" t="s">
        <v>14538</v>
      </c>
      <c r="D775" s="119"/>
      <c r="E775" s="43"/>
      <c r="F775" s="43"/>
      <c r="G775" s="43" t="s">
        <v>12791</v>
      </c>
      <c r="H775" s="43" t="s">
        <v>11553</v>
      </c>
      <c r="I775" s="43" t="s">
        <v>14468</v>
      </c>
      <c r="J775" s="43"/>
      <c r="K775" s="204">
        <v>261.71333333333331</v>
      </c>
      <c r="L775" s="43"/>
      <c r="M775" s="204">
        <v>10.11</v>
      </c>
      <c r="N775" s="43"/>
      <c r="O775" s="43"/>
      <c r="P775" s="43"/>
      <c r="Q775" s="204">
        <v>8.17</v>
      </c>
      <c r="R775" s="43"/>
      <c r="S775" s="204">
        <v>1.3333333333333334E-2</v>
      </c>
      <c r="T775" s="43">
        <v>2140.3566666666666</v>
      </c>
      <c r="U775" s="43"/>
      <c r="V775" s="43">
        <v>8.9066666666666663</v>
      </c>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204">
        <v>28.296666666666667</v>
      </c>
      <c r="AU775" s="43"/>
      <c r="AV775" s="204">
        <v>6.6666666666666666E-2</v>
      </c>
      <c r="AW775" s="204">
        <v>34.610000000000007</v>
      </c>
      <c r="AY775" s="204">
        <v>1.3333333333333334E-2</v>
      </c>
      <c r="AZ775" s="43">
        <v>1</v>
      </c>
      <c r="BA775" s="43">
        <v>4.6664000000000003</v>
      </c>
      <c r="BB775" s="43"/>
      <c r="BC775" s="43"/>
      <c r="BD775" s="43" t="s">
        <v>14023</v>
      </c>
      <c r="BE775" s="43"/>
    </row>
    <row r="776" spans="1:57" x14ac:dyDescent="0.2">
      <c r="A776" s="119"/>
      <c r="B776" s="43">
        <v>1</v>
      </c>
      <c r="C776" s="43" t="s">
        <v>14538</v>
      </c>
      <c r="D776" s="119"/>
      <c r="E776" s="43"/>
      <c r="F776" s="43"/>
      <c r="G776" s="43" t="s">
        <v>12791</v>
      </c>
      <c r="H776" s="43" t="s">
        <v>11553</v>
      </c>
      <c r="I776" s="43" t="s">
        <v>14468</v>
      </c>
      <c r="J776" s="43"/>
      <c r="K776" s="204">
        <v>261.71333333333331</v>
      </c>
      <c r="L776" s="43"/>
      <c r="M776" s="204">
        <v>10.11</v>
      </c>
      <c r="N776" s="43"/>
      <c r="O776" s="43"/>
      <c r="P776" s="43"/>
      <c r="Q776" s="204">
        <v>8.17</v>
      </c>
      <c r="R776" s="43"/>
      <c r="S776" s="204">
        <v>1.3333333333333334E-2</v>
      </c>
      <c r="T776" s="43">
        <v>2140.3566666666666</v>
      </c>
      <c r="U776" s="43"/>
      <c r="V776" s="43">
        <v>8.9066666666666663</v>
      </c>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204">
        <v>28.296666666666667</v>
      </c>
      <c r="AU776" s="43"/>
      <c r="AV776" s="204">
        <v>6.6666666666666666E-2</v>
      </c>
      <c r="AW776" s="204">
        <v>34.610000000000007</v>
      </c>
      <c r="AY776" s="204">
        <v>1.3333333333333334E-2</v>
      </c>
      <c r="AZ776" s="43">
        <v>1</v>
      </c>
      <c r="BA776" s="43">
        <v>5.1464999999999996</v>
      </c>
      <c r="BB776" s="43"/>
      <c r="BC776" s="43"/>
      <c r="BD776" s="43" t="s">
        <v>14023</v>
      </c>
      <c r="BE776" s="43"/>
    </row>
    <row r="777" spans="1:57" x14ac:dyDescent="0.2">
      <c r="A777" s="119"/>
      <c r="B777" s="43">
        <v>1</v>
      </c>
      <c r="C777" s="43" t="s">
        <v>14538</v>
      </c>
      <c r="D777" s="119"/>
      <c r="E777" s="43"/>
      <c r="F777" s="43"/>
      <c r="G777" s="43" t="s">
        <v>12791</v>
      </c>
      <c r="H777" s="43" t="s">
        <v>11553</v>
      </c>
      <c r="I777" s="43" t="s">
        <v>14468</v>
      </c>
      <c r="J777" s="43"/>
      <c r="K777" s="204">
        <v>261.71333333333331</v>
      </c>
      <c r="L777" s="43"/>
      <c r="M777" s="204">
        <v>10.11</v>
      </c>
      <c r="N777" s="43"/>
      <c r="O777" s="43"/>
      <c r="P777" s="43"/>
      <c r="Q777" s="204">
        <v>8.17</v>
      </c>
      <c r="R777" s="43"/>
      <c r="S777" s="204">
        <v>1.3333333333333334E-2</v>
      </c>
      <c r="T777" s="43">
        <v>2140.3566666666666</v>
      </c>
      <c r="U777" s="43"/>
      <c r="V777" s="43">
        <v>8.9066666666666663</v>
      </c>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204">
        <v>28.296666666666667</v>
      </c>
      <c r="AU777" s="43"/>
      <c r="AV777" s="204">
        <v>6.6666666666666666E-2</v>
      </c>
      <c r="AW777" s="204">
        <v>34.610000000000007</v>
      </c>
      <c r="AY777" s="204">
        <v>1.3333333333333334E-2</v>
      </c>
      <c r="AZ777" s="43">
        <v>1</v>
      </c>
      <c r="BA777" s="43">
        <v>3.4956999999999998</v>
      </c>
      <c r="BB777" s="43"/>
      <c r="BC777" s="43"/>
      <c r="BD777" s="43" t="s">
        <v>14023</v>
      </c>
      <c r="BE777" s="43"/>
    </row>
    <row r="778" spans="1:57" x14ac:dyDescent="0.2">
      <c r="A778" s="119"/>
      <c r="B778" s="43">
        <v>1</v>
      </c>
      <c r="C778" s="43" t="s">
        <v>14538</v>
      </c>
      <c r="D778" s="119"/>
      <c r="E778" s="43"/>
      <c r="F778" s="43"/>
      <c r="G778" s="43" t="s">
        <v>12791</v>
      </c>
      <c r="H778" s="43" t="s">
        <v>11553</v>
      </c>
      <c r="I778" s="43" t="s">
        <v>14468</v>
      </c>
      <c r="J778" s="43"/>
      <c r="K778" s="204">
        <v>261.71333333333331</v>
      </c>
      <c r="L778" s="43"/>
      <c r="M778" s="204">
        <v>10.11</v>
      </c>
      <c r="N778" s="43"/>
      <c r="O778" s="43"/>
      <c r="P778" s="43"/>
      <c r="Q778" s="204">
        <v>8.17</v>
      </c>
      <c r="R778" s="43"/>
      <c r="S778" s="204">
        <v>1.3333333333333334E-2</v>
      </c>
      <c r="T778" s="43">
        <v>2140.3566666666666</v>
      </c>
      <c r="U778" s="43"/>
      <c r="V778" s="43">
        <v>8.9066666666666663</v>
      </c>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204">
        <v>28.296666666666667</v>
      </c>
      <c r="AU778" s="43"/>
      <c r="AV778" s="204">
        <v>6.6666666666666666E-2</v>
      </c>
      <c r="AW778" s="204">
        <v>34.610000000000007</v>
      </c>
      <c r="AY778" s="204">
        <v>1.3333333333333334E-2</v>
      </c>
      <c r="AZ778" s="43">
        <v>1</v>
      </c>
      <c r="BA778" s="43">
        <v>16.5213</v>
      </c>
      <c r="BB778" s="43"/>
      <c r="BC778" s="43"/>
      <c r="BD778" s="43" t="s">
        <v>14023</v>
      </c>
      <c r="BE778" s="43"/>
    </row>
    <row r="779" spans="1:57" x14ac:dyDescent="0.2">
      <c r="A779" s="119"/>
      <c r="B779" s="43">
        <v>1</v>
      </c>
      <c r="C779" s="43" t="s">
        <v>14538</v>
      </c>
      <c r="D779" s="119"/>
      <c r="E779" s="43"/>
      <c r="F779" s="43"/>
      <c r="G779" s="43" t="s">
        <v>12791</v>
      </c>
      <c r="H779" s="43" t="s">
        <v>11553</v>
      </c>
      <c r="I779" s="43" t="s">
        <v>14468</v>
      </c>
      <c r="J779" s="43"/>
      <c r="K779" s="204">
        <v>436.21</v>
      </c>
      <c r="L779" s="43"/>
      <c r="M779" s="204">
        <v>21.24</v>
      </c>
      <c r="N779" s="43"/>
      <c r="O779" s="43"/>
      <c r="P779" s="43"/>
      <c r="Q779" s="204">
        <v>8</v>
      </c>
      <c r="R779" s="43"/>
      <c r="S779" s="204">
        <v>1.3333333333333334E-2</v>
      </c>
      <c r="T779" s="43">
        <v>2140.2966666666666</v>
      </c>
      <c r="U779" s="43"/>
      <c r="V779" s="43">
        <v>8.34</v>
      </c>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204">
        <v>28.28</v>
      </c>
      <c r="AU779" s="43"/>
      <c r="AV779" s="204">
        <v>0.06</v>
      </c>
      <c r="AW779" s="204">
        <v>34.613333333333337</v>
      </c>
      <c r="AY779" s="204">
        <v>1.3333333333333334E-2</v>
      </c>
      <c r="AZ779" s="43">
        <v>1</v>
      </c>
      <c r="BA779" s="43">
        <v>4.0434999999999999</v>
      </c>
      <c r="BB779" s="43"/>
      <c r="BC779" s="43"/>
      <c r="BD779" s="43" t="s">
        <v>14023</v>
      </c>
      <c r="BE779" s="43"/>
    </row>
    <row r="780" spans="1:57" x14ac:dyDescent="0.2">
      <c r="A780" s="119"/>
      <c r="B780" s="43">
        <v>1</v>
      </c>
      <c r="C780" s="43" t="s">
        <v>14538</v>
      </c>
      <c r="D780" s="119"/>
      <c r="E780" s="43"/>
      <c r="F780" s="43"/>
      <c r="G780" s="43" t="s">
        <v>12791</v>
      </c>
      <c r="H780" s="43" t="s">
        <v>11553</v>
      </c>
      <c r="I780" s="43" t="s">
        <v>14468</v>
      </c>
      <c r="J780" s="43"/>
      <c r="K780" s="204">
        <v>436.21</v>
      </c>
      <c r="L780" s="43"/>
      <c r="M780" s="204">
        <v>21.24</v>
      </c>
      <c r="N780" s="43"/>
      <c r="O780" s="43"/>
      <c r="P780" s="43"/>
      <c r="Q780" s="204">
        <v>8</v>
      </c>
      <c r="R780" s="43"/>
      <c r="S780" s="204">
        <v>1.3333333333333334E-2</v>
      </c>
      <c r="T780" s="43">
        <v>2140.2966666666666</v>
      </c>
      <c r="U780" s="43"/>
      <c r="V780" s="43">
        <v>8.34</v>
      </c>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204">
        <v>28.28</v>
      </c>
      <c r="AU780" s="43"/>
      <c r="AV780" s="204">
        <v>0.06</v>
      </c>
      <c r="AW780" s="204">
        <v>34.613333333333337</v>
      </c>
      <c r="AY780" s="204">
        <v>1.3333333333333334E-2</v>
      </c>
      <c r="AZ780" s="43">
        <v>1</v>
      </c>
      <c r="BA780" s="43">
        <v>5.6204000000000001</v>
      </c>
      <c r="BB780" s="43"/>
      <c r="BC780" s="43"/>
      <c r="BD780" s="43" t="s">
        <v>14023</v>
      </c>
      <c r="BE780" s="43"/>
    </row>
    <row r="781" spans="1:57" x14ac:dyDescent="0.2">
      <c r="A781" s="119"/>
      <c r="B781" s="43">
        <v>1</v>
      </c>
      <c r="C781" s="43" t="s">
        <v>14538</v>
      </c>
      <c r="D781" s="119"/>
      <c r="E781" s="43"/>
      <c r="F781" s="43"/>
      <c r="G781" s="43" t="s">
        <v>12791</v>
      </c>
      <c r="H781" s="43" t="s">
        <v>11553</v>
      </c>
      <c r="I781" s="43" t="s">
        <v>14468</v>
      </c>
      <c r="J781" s="43"/>
      <c r="K781" s="204">
        <v>436.21</v>
      </c>
      <c r="L781" s="43"/>
      <c r="M781" s="204">
        <v>21.24</v>
      </c>
      <c r="N781" s="43"/>
      <c r="O781" s="43"/>
      <c r="P781" s="43"/>
      <c r="Q781" s="204">
        <v>8</v>
      </c>
      <c r="R781" s="43"/>
      <c r="S781" s="204">
        <v>1.3333333333333334E-2</v>
      </c>
      <c r="T781" s="43">
        <v>2140.2966666666666</v>
      </c>
      <c r="U781" s="43"/>
      <c r="V781" s="43">
        <v>8.34</v>
      </c>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204">
        <v>28.28</v>
      </c>
      <c r="AU781" s="43"/>
      <c r="AV781" s="204">
        <v>0.06</v>
      </c>
      <c r="AW781" s="204">
        <v>34.613333333333337</v>
      </c>
      <c r="AY781" s="204">
        <v>1.3333333333333334E-2</v>
      </c>
      <c r="AZ781" s="43">
        <v>1</v>
      </c>
      <c r="BA781" s="43">
        <v>5.4226000000000001</v>
      </c>
      <c r="BB781" s="43"/>
      <c r="BC781" s="43"/>
      <c r="BD781" s="43" t="s">
        <v>14023</v>
      </c>
      <c r="BE781" s="43"/>
    </row>
    <row r="782" spans="1:57" x14ac:dyDescent="0.2">
      <c r="A782" s="119"/>
      <c r="B782" s="43">
        <v>1</v>
      </c>
      <c r="C782" s="43" t="s">
        <v>14538</v>
      </c>
      <c r="D782" s="119"/>
      <c r="E782" s="43"/>
      <c r="F782" s="43"/>
      <c r="G782" s="43" t="s">
        <v>12791</v>
      </c>
      <c r="H782" s="43" t="s">
        <v>11553</v>
      </c>
      <c r="I782" s="43" t="s">
        <v>14468</v>
      </c>
      <c r="J782" s="43"/>
      <c r="K782" s="204">
        <v>436.21</v>
      </c>
      <c r="L782" s="43"/>
      <c r="M782" s="204">
        <v>21.24</v>
      </c>
      <c r="N782" s="43"/>
      <c r="O782" s="43"/>
      <c r="P782" s="43"/>
      <c r="Q782" s="204">
        <v>8</v>
      </c>
      <c r="R782" s="43"/>
      <c r="S782" s="204">
        <v>1.3333333333333334E-2</v>
      </c>
      <c r="T782" s="43">
        <v>2140.2966666666666</v>
      </c>
      <c r="U782" s="43"/>
      <c r="V782" s="43">
        <v>8.34</v>
      </c>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204">
        <v>28.28</v>
      </c>
      <c r="AU782" s="43"/>
      <c r="AV782" s="204">
        <v>0.06</v>
      </c>
      <c r="AW782" s="204">
        <v>34.613333333333337</v>
      </c>
      <c r="AY782" s="204">
        <v>1.3333333333333334E-2</v>
      </c>
      <c r="AZ782" s="43">
        <v>1</v>
      </c>
      <c r="BA782" s="43">
        <v>4.1584000000000003</v>
      </c>
      <c r="BB782" s="43"/>
      <c r="BC782" s="43"/>
      <c r="BD782" s="43" t="s">
        <v>14023</v>
      </c>
      <c r="BE782" s="43"/>
    </row>
    <row r="783" spans="1:57" x14ac:dyDescent="0.2">
      <c r="A783" s="119"/>
      <c r="B783" s="43">
        <v>1</v>
      </c>
      <c r="C783" s="43" t="s">
        <v>14538</v>
      </c>
      <c r="D783" s="119"/>
      <c r="E783" s="43"/>
      <c r="F783" s="43"/>
      <c r="G783" s="43" t="s">
        <v>12791</v>
      </c>
      <c r="H783" s="43" t="s">
        <v>11553</v>
      </c>
      <c r="I783" s="43" t="s">
        <v>14468</v>
      </c>
      <c r="J783" s="43"/>
      <c r="K783" s="204">
        <v>436.21</v>
      </c>
      <c r="L783" s="43"/>
      <c r="M783" s="204">
        <v>21.24</v>
      </c>
      <c r="N783" s="43"/>
      <c r="O783" s="43"/>
      <c r="P783" s="43"/>
      <c r="Q783" s="204">
        <v>8</v>
      </c>
      <c r="R783" s="43"/>
      <c r="S783" s="204">
        <v>1.3333333333333334E-2</v>
      </c>
      <c r="T783" s="43">
        <v>2140.2966666666666</v>
      </c>
      <c r="U783" s="43"/>
      <c r="V783" s="43">
        <v>8.34</v>
      </c>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204">
        <v>28.28</v>
      </c>
      <c r="AU783" s="43"/>
      <c r="AV783" s="204">
        <v>0.06</v>
      </c>
      <c r="AW783" s="204">
        <v>34.613333333333337</v>
      </c>
      <c r="AY783" s="204">
        <v>1.3333333333333334E-2</v>
      </c>
      <c r="AZ783" s="43">
        <v>1</v>
      </c>
      <c r="BA783" s="43">
        <v>11.6715</v>
      </c>
      <c r="BB783" s="43"/>
      <c r="BC783" s="43"/>
      <c r="BD783" s="43" t="s">
        <v>14023</v>
      </c>
      <c r="BE783" s="43"/>
    </row>
    <row r="784" spans="1:57" x14ac:dyDescent="0.2">
      <c r="A784" s="119"/>
      <c r="B784" s="43">
        <v>1</v>
      </c>
      <c r="C784" s="43" t="s">
        <v>14538</v>
      </c>
      <c r="D784" s="119"/>
      <c r="E784" s="43"/>
      <c r="F784" s="43"/>
      <c r="G784" s="43" t="s">
        <v>12791</v>
      </c>
      <c r="H784" s="43" t="s">
        <v>11553</v>
      </c>
      <c r="I784" s="43" t="s">
        <v>14468</v>
      </c>
      <c r="J784" s="43"/>
      <c r="K784" s="204">
        <v>256.52666666666664</v>
      </c>
      <c r="L784" s="43"/>
      <c r="M784" s="204">
        <v>8.5633333333333326</v>
      </c>
      <c r="N784" s="43"/>
      <c r="O784" s="43"/>
      <c r="P784" s="43"/>
      <c r="Q784" s="204">
        <v>8.1733333333333338</v>
      </c>
      <c r="R784" s="43"/>
      <c r="S784" s="204">
        <v>1.3333333333333334E-2</v>
      </c>
      <c r="T784" s="43">
        <v>2119.4533333333334</v>
      </c>
      <c r="U784" s="43"/>
      <c r="V784" s="43">
        <v>9.91</v>
      </c>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204">
        <v>26.366666666666664</v>
      </c>
      <c r="AU784" s="43"/>
      <c r="AV784" s="204">
        <v>6.6666666666666666E-2</v>
      </c>
      <c r="AW784" s="204">
        <v>34.589999999999996</v>
      </c>
      <c r="AY784" s="204">
        <v>1.3333333333333334E-2</v>
      </c>
      <c r="AZ784" s="43">
        <v>1</v>
      </c>
      <c r="BA784" s="43">
        <v>25.430099999999999</v>
      </c>
      <c r="BB784" s="43"/>
      <c r="BC784" s="43"/>
      <c r="BD784" s="43" t="s">
        <v>14023</v>
      </c>
      <c r="BE784" s="43"/>
    </row>
    <row r="785" spans="1:57" x14ac:dyDescent="0.2">
      <c r="A785" s="119"/>
      <c r="B785" s="43">
        <v>1</v>
      </c>
      <c r="C785" s="43" t="s">
        <v>14538</v>
      </c>
      <c r="D785" s="119"/>
      <c r="E785" s="43"/>
      <c r="F785" s="43"/>
      <c r="G785" s="43" t="s">
        <v>12791</v>
      </c>
      <c r="H785" s="43" t="s">
        <v>11553</v>
      </c>
      <c r="I785" s="43" t="s">
        <v>14468</v>
      </c>
      <c r="J785" s="43"/>
      <c r="K785" s="204">
        <v>256.52666666666664</v>
      </c>
      <c r="L785" s="43"/>
      <c r="M785" s="204">
        <v>8.5633333333333326</v>
      </c>
      <c r="N785" s="43"/>
      <c r="O785" s="43"/>
      <c r="P785" s="43"/>
      <c r="Q785" s="204">
        <v>8.1733333333333338</v>
      </c>
      <c r="R785" s="43"/>
      <c r="S785" s="204">
        <v>1.3333333333333334E-2</v>
      </c>
      <c r="T785" s="43">
        <v>2119.4533333333334</v>
      </c>
      <c r="U785" s="43"/>
      <c r="V785" s="43">
        <v>9.91</v>
      </c>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204">
        <v>26.366666666666664</v>
      </c>
      <c r="AU785" s="43"/>
      <c r="AV785" s="204">
        <v>6.6666666666666666E-2</v>
      </c>
      <c r="AW785" s="204">
        <v>34.589999999999996</v>
      </c>
      <c r="AY785" s="204">
        <v>1.3333333333333334E-2</v>
      </c>
      <c r="AZ785" s="43">
        <v>1</v>
      </c>
      <c r="BA785" s="43">
        <v>10.1296</v>
      </c>
      <c r="BB785" s="43"/>
      <c r="BC785" s="43"/>
      <c r="BD785" s="43" t="s">
        <v>14023</v>
      </c>
      <c r="BE785" s="43"/>
    </row>
    <row r="786" spans="1:57" x14ac:dyDescent="0.2">
      <c r="A786" s="119"/>
      <c r="B786" s="43">
        <v>1</v>
      </c>
      <c r="C786" s="43" t="s">
        <v>14538</v>
      </c>
      <c r="D786" s="119"/>
      <c r="E786" s="43"/>
      <c r="F786" s="43"/>
      <c r="G786" s="43" t="s">
        <v>12791</v>
      </c>
      <c r="H786" s="43" t="s">
        <v>11553</v>
      </c>
      <c r="I786" s="43" t="s">
        <v>14468</v>
      </c>
      <c r="J786" s="43"/>
      <c r="K786" s="204">
        <v>256.52666666666664</v>
      </c>
      <c r="L786" s="43"/>
      <c r="M786" s="204">
        <v>8.5633333333333326</v>
      </c>
      <c r="N786" s="43"/>
      <c r="O786" s="43"/>
      <c r="P786" s="43"/>
      <c r="Q786" s="204">
        <v>8.1733333333333338</v>
      </c>
      <c r="R786" s="43"/>
      <c r="S786" s="204">
        <v>1.3333333333333334E-2</v>
      </c>
      <c r="T786" s="43">
        <v>2119.4533333333334</v>
      </c>
      <c r="U786" s="43"/>
      <c r="V786" s="43">
        <v>9.91</v>
      </c>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204">
        <v>26.366666666666664</v>
      </c>
      <c r="AU786" s="43"/>
      <c r="AV786" s="204">
        <v>6.6666666666666666E-2</v>
      </c>
      <c r="AW786" s="204">
        <v>34.589999999999996</v>
      </c>
      <c r="AY786" s="204">
        <v>1.3333333333333334E-2</v>
      </c>
      <c r="AZ786" s="43">
        <v>1</v>
      </c>
      <c r="BA786" s="43">
        <v>18.603100000000001</v>
      </c>
      <c r="BB786" s="43"/>
      <c r="BC786" s="43"/>
      <c r="BD786" s="43" t="s">
        <v>14023</v>
      </c>
      <c r="BE786" s="43"/>
    </row>
    <row r="787" spans="1:57" x14ac:dyDescent="0.2">
      <c r="A787" s="119"/>
      <c r="B787" s="43">
        <v>1</v>
      </c>
      <c r="C787" s="43" t="s">
        <v>14538</v>
      </c>
      <c r="D787" s="119"/>
      <c r="E787" s="43"/>
      <c r="F787" s="43"/>
      <c r="G787" s="43" t="s">
        <v>12791</v>
      </c>
      <c r="H787" s="43" t="s">
        <v>11553</v>
      </c>
      <c r="I787" s="43" t="s">
        <v>14468</v>
      </c>
      <c r="J787" s="43"/>
      <c r="K787" s="204">
        <v>256.52666666666664</v>
      </c>
      <c r="L787" s="43"/>
      <c r="M787" s="204">
        <v>8.5633333333333326</v>
      </c>
      <c r="N787" s="43"/>
      <c r="O787" s="43"/>
      <c r="P787" s="43"/>
      <c r="Q787" s="204">
        <v>8.1733333333333338</v>
      </c>
      <c r="R787" s="43"/>
      <c r="S787" s="204">
        <v>1.3333333333333334E-2</v>
      </c>
      <c r="T787" s="43">
        <v>2119.4533333333334</v>
      </c>
      <c r="U787" s="43"/>
      <c r="V787" s="43">
        <v>9.91</v>
      </c>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204">
        <v>26.366666666666664</v>
      </c>
      <c r="AU787" s="43"/>
      <c r="AV787" s="204">
        <v>6.6666666666666666E-2</v>
      </c>
      <c r="AW787" s="204">
        <v>34.589999999999996</v>
      </c>
      <c r="AY787" s="204">
        <v>1.3333333333333334E-2</v>
      </c>
      <c r="AZ787" s="43">
        <v>1</v>
      </c>
      <c r="BA787" s="43">
        <v>29.6341</v>
      </c>
      <c r="BB787" s="43"/>
      <c r="BC787" s="43"/>
      <c r="BD787" s="43" t="s">
        <v>14023</v>
      </c>
      <c r="BE787" s="43"/>
    </row>
    <row r="788" spans="1:57" x14ac:dyDescent="0.2">
      <c r="A788" s="119"/>
      <c r="B788" s="43">
        <v>1</v>
      </c>
      <c r="C788" s="43" t="s">
        <v>14538</v>
      </c>
      <c r="D788" s="119"/>
      <c r="E788" s="43"/>
      <c r="F788" s="43"/>
      <c r="G788" s="43" t="s">
        <v>12791</v>
      </c>
      <c r="H788" s="43" t="s">
        <v>11553</v>
      </c>
      <c r="I788" s="43" t="s">
        <v>14468</v>
      </c>
      <c r="J788" s="43"/>
      <c r="K788" s="204">
        <v>256.52666666666664</v>
      </c>
      <c r="L788" s="43"/>
      <c r="M788" s="204">
        <v>8.5633333333333326</v>
      </c>
      <c r="N788" s="43"/>
      <c r="O788" s="43"/>
      <c r="P788" s="43"/>
      <c r="Q788" s="204">
        <v>8.1733333333333338</v>
      </c>
      <c r="R788" s="43"/>
      <c r="S788" s="204">
        <v>1.3333333333333334E-2</v>
      </c>
      <c r="T788" s="43">
        <v>2119.4533333333334</v>
      </c>
      <c r="U788" s="43"/>
      <c r="V788" s="43">
        <v>9.91</v>
      </c>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204">
        <v>26.366666666666664</v>
      </c>
      <c r="AU788" s="43"/>
      <c r="AV788" s="204">
        <v>6.6666666666666666E-2</v>
      </c>
      <c r="AW788" s="204">
        <v>34.589999999999996</v>
      </c>
      <c r="AY788" s="204">
        <v>1.3333333333333334E-2</v>
      </c>
      <c r="AZ788" s="43">
        <v>1</v>
      </c>
      <c r="BA788" s="43">
        <v>12.4612</v>
      </c>
      <c r="BB788" s="43"/>
      <c r="BC788" s="43"/>
      <c r="BD788" s="43" t="s">
        <v>14023</v>
      </c>
      <c r="BE788" s="43"/>
    </row>
    <row r="789" spans="1:57" x14ac:dyDescent="0.2">
      <c r="A789" s="119"/>
      <c r="B789" s="43">
        <v>1</v>
      </c>
      <c r="C789" s="43" t="s">
        <v>14538</v>
      </c>
      <c r="D789" s="119"/>
      <c r="E789" s="43"/>
      <c r="F789" s="43"/>
      <c r="G789" s="43" t="s">
        <v>12791</v>
      </c>
      <c r="H789" s="43" t="s">
        <v>11553</v>
      </c>
      <c r="I789" s="43" t="s">
        <v>14468</v>
      </c>
      <c r="J789" s="43"/>
      <c r="K789" s="204">
        <v>416.65666666666669</v>
      </c>
      <c r="L789" s="43"/>
      <c r="M789" s="204">
        <v>19.536666666666665</v>
      </c>
      <c r="N789" s="43"/>
      <c r="O789" s="43"/>
      <c r="P789" s="43"/>
      <c r="Q789" s="204">
        <v>8.0133333333333336</v>
      </c>
      <c r="R789" s="43"/>
      <c r="S789" s="204">
        <v>1.3333333333333334E-2</v>
      </c>
      <c r="T789" s="43">
        <v>2120.0733333333333</v>
      </c>
      <c r="U789" s="43"/>
      <c r="V789" s="43">
        <v>9.7666666666666675</v>
      </c>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204">
        <v>26.366666666666664</v>
      </c>
      <c r="AU789" s="43"/>
      <c r="AV789" s="204">
        <v>6.3333333333333339E-2</v>
      </c>
      <c r="AW789" s="204">
        <v>34.593333333333334</v>
      </c>
      <c r="AY789" s="204">
        <v>1.3333333333333334E-2</v>
      </c>
      <c r="AZ789" s="43">
        <v>1</v>
      </c>
      <c r="BA789" s="43">
        <v>26.0002</v>
      </c>
      <c r="BB789" s="43"/>
      <c r="BC789" s="43"/>
      <c r="BD789" s="43" t="s">
        <v>14023</v>
      </c>
      <c r="BE789" s="43"/>
    </row>
    <row r="790" spans="1:57" x14ac:dyDescent="0.2">
      <c r="A790" s="119"/>
      <c r="B790" s="43">
        <v>1</v>
      </c>
      <c r="C790" s="43" t="s">
        <v>14538</v>
      </c>
      <c r="D790" s="119"/>
      <c r="E790" s="43"/>
      <c r="F790" s="43"/>
      <c r="G790" s="43" t="s">
        <v>12791</v>
      </c>
      <c r="H790" s="43" t="s">
        <v>11553</v>
      </c>
      <c r="I790" s="43" t="s">
        <v>14468</v>
      </c>
      <c r="J790" s="43"/>
      <c r="K790" s="204">
        <v>416.65666666666669</v>
      </c>
      <c r="L790" s="43"/>
      <c r="M790" s="204">
        <v>19.536666666666665</v>
      </c>
      <c r="N790" s="43"/>
      <c r="O790" s="43"/>
      <c r="P790" s="43"/>
      <c r="Q790" s="204">
        <v>8.0133333333333336</v>
      </c>
      <c r="R790" s="43"/>
      <c r="S790" s="204">
        <v>1.3333333333333334E-2</v>
      </c>
      <c r="T790" s="43">
        <v>2120.0733333333333</v>
      </c>
      <c r="U790" s="43"/>
      <c r="V790" s="43">
        <v>9.7666666666666675</v>
      </c>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204">
        <v>26.366666666666664</v>
      </c>
      <c r="AU790" s="43"/>
      <c r="AV790" s="204">
        <v>6.3333333333333339E-2</v>
      </c>
      <c r="AW790" s="204">
        <v>34.593333333333334</v>
      </c>
      <c r="AY790" s="204">
        <v>1.3333333333333334E-2</v>
      </c>
      <c r="AZ790" s="43">
        <v>1</v>
      </c>
      <c r="BA790" s="43">
        <v>7.7112999999999996</v>
      </c>
      <c r="BB790" s="43"/>
      <c r="BC790" s="43"/>
      <c r="BD790" s="43" t="s">
        <v>14023</v>
      </c>
      <c r="BE790" s="43"/>
    </row>
    <row r="791" spans="1:57" x14ac:dyDescent="0.2">
      <c r="A791" s="119"/>
      <c r="B791" s="43">
        <v>1</v>
      </c>
      <c r="C791" s="43" t="s">
        <v>14538</v>
      </c>
      <c r="D791" s="119"/>
      <c r="E791" s="43"/>
      <c r="F791" s="43"/>
      <c r="G791" s="43" t="s">
        <v>12791</v>
      </c>
      <c r="H791" s="43" t="s">
        <v>11553</v>
      </c>
      <c r="I791" s="43" t="s">
        <v>14468</v>
      </c>
      <c r="J791" s="43"/>
      <c r="K791" s="204">
        <v>416.65666666666669</v>
      </c>
      <c r="L791" s="43"/>
      <c r="M791" s="204">
        <v>19.536666666666665</v>
      </c>
      <c r="N791" s="43"/>
      <c r="O791" s="43"/>
      <c r="P791" s="43"/>
      <c r="Q791" s="204">
        <v>8.0133333333333336</v>
      </c>
      <c r="R791" s="43"/>
      <c r="S791" s="204">
        <v>1.3333333333333334E-2</v>
      </c>
      <c r="T791" s="43">
        <v>2120.0733333333333</v>
      </c>
      <c r="U791" s="43"/>
      <c r="V791" s="43">
        <v>9.7666666666666675</v>
      </c>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204">
        <v>26.366666666666664</v>
      </c>
      <c r="AU791" s="43"/>
      <c r="AV791" s="204">
        <v>6.3333333333333339E-2</v>
      </c>
      <c r="AW791" s="204">
        <v>34.593333333333334</v>
      </c>
      <c r="AY791" s="204">
        <v>1.3333333333333334E-2</v>
      </c>
      <c r="AZ791" s="43">
        <v>1</v>
      </c>
      <c r="BA791" s="43">
        <v>19.418199999999999</v>
      </c>
      <c r="BB791" s="43"/>
      <c r="BC791" s="43"/>
      <c r="BD791" s="43" t="s">
        <v>14023</v>
      </c>
      <c r="BE791" s="43"/>
    </row>
    <row r="792" spans="1:57" x14ac:dyDescent="0.2">
      <c r="A792" s="119"/>
      <c r="B792" s="43">
        <v>1</v>
      </c>
      <c r="C792" s="43" t="s">
        <v>14538</v>
      </c>
      <c r="D792" s="119"/>
      <c r="E792" s="43"/>
      <c r="F792" s="43"/>
      <c r="G792" s="43" t="s">
        <v>12791</v>
      </c>
      <c r="H792" s="43" t="s">
        <v>11553</v>
      </c>
      <c r="I792" s="43" t="s">
        <v>14468</v>
      </c>
      <c r="J792" s="43"/>
      <c r="K792" s="204">
        <v>416.65666666666669</v>
      </c>
      <c r="L792" s="43"/>
      <c r="M792" s="204">
        <v>19.536666666666665</v>
      </c>
      <c r="N792" s="43"/>
      <c r="O792" s="43"/>
      <c r="P792" s="43"/>
      <c r="Q792" s="204">
        <v>8.0133333333333336</v>
      </c>
      <c r="R792" s="43"/>
      <c r="S792" s="204">
        <v>1.3333333333333334E-2</v>
      </c>
      <c r="T792" s="43">
        <v>2120.0733333333333</v>
      </c>
      <c r="U792" s="43"/>
      <c r="V792" s="43">
        <v>9.7666666666666675</v>
      </c>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204">
        <v>26.366666666666664</v>
      </c>
      <c r="AU792" s="43"/>
      <c r="AV792" s="204">
        <v>6.3333333333333339E-2</v>
      </c>
      <c r="AW792" s="204">
        <v>34.593333333333334</v>
      </c>
      <c r="AY792" s="204">
        <v>1.3333333333333334E-2</v>
      </c>
      <c r="AZ792" s="43">
        <v>1</v>
      </c>
      <c r="BA792" s="43">
        <v>30.185300000000002</v>
      </c>
      <c r="BB792" s="43"/>
      <c r="BC792" s="43"/>
      <c r="BD792" s="43" t="s">
        <v>14023</v>
      </c>
      <c r="BE792" s="43"/>
    </row>
    <row r="793" spans="1:57" x14ac:dyDescent="0.2">
      <c r="A793" s="119"/>
      <c r="B793" s="43">
        <v>1</v>
      </c>
      <c r="C793" s="43" t="s">
        <v>14538</v>
      </c>
      <c r="D793" s="119"/>
      <c r="E793" s="43"/>
      <c r="F793" s="43"/>
      <c r="G793" s="43" t="s">
        <v>12791</v>
      </c>
      <c r="H793" s="43" t="s">
        <v>11553</v>
      </c>
      <c r="I793" s="43" t="s">
        <v>14468</v>
      </c>
      <c r="J793" s="43"/>
      <c r="K793" s="204">
        <v>416.65666666666669</v>
      </c>
      <c r="L793" s="43"/>
      <c r="M793" s="204">
        <v>19.536666666666665</v>
      </c>
      <c r="N793" s="43"/>
      <c r="O793" s="43"/>
      <c r="P793" s="43"/>
      <c r="Q793" s="204">
        <v>8.0133333333333336</v>
      </c>
      <c r="R793" s="43"/>
      <c r="S793" s="204">
        <v>1.3333333333333334E-2</v>
      </c>
      <c r="T793" s="43">
        <v>2120.0733333333333</v>
      </c>
      <c r="U793" s="43"/>
      <c r="V793" s="43">
        <v>9.7666666666666675</v>
      </c>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204">
        <v>26.366666666666664</v>
      </c>
      <c r="AU793" s="43"/>
      <c r="AV793" s="204">
        <v>6.3333333333333339E-2</v>
      </c>
      <c r="AW793" s="204">
        <v>34.593333333333334</v>
      </c>
      <c r="AY793" s="204">
        <v>1.3333333333333334E-2</v>
      </c>
      <c r="AZ793" s="43">
        <v>1</v>
      </c>
      <c r="BA793" s="43">
        <v>21.674299999999999</v>
      </c>
      <c r="BB793" s="43"/>
      <c r="BC793" s="43"/>
      <c r="BD793" s="43" t="s">
        <v>14023</v>
      </c>
      <c r="BE793" s="43"/>
    </row>
    <row r="794" spans="1:57" x14ac:dyDescent="0.2">
      <c r="A794" s="119"/>
      <c r="B794" s="43">
        <v>1</v>
      </c>
      <c r="C794" s="43" t="s">
        <v>14538</v>
      </c>
      <c r="D794" s="119"/>
      <c r="E794" s="43"/>
      <c r="F794" s="43"/>
      <c r="G794" s="43" t="s">
        <v>12791</v>
      </c>
      <c r="H794" s="43" t="s">
        <v>11553</v>
      </c>
      <c r="I794" s="43" t="s">
        <v>14468</v>
      </c>
      <c r="J794" s="43"/>
      <c r="K794" s="204">
        <v>416.65666666666669</v>
      </c>
      <c r="L794" s="43"/>
      <c r="M794" s="204">
        <v>19.536666666666665</v>
      </c>
      <c r="N794" s="43"/>
      <c r="O794" s="43"/>
      <c r="P794" s="43"/>
      <c r="Q794" s="204">
        <v>8.0133333333333336</v>
      </c>
      <c r="R794" s="43"/>
      <c r="S794" s="204">
        <v>1.3333333333333334E-2</v>
      </c>
      <c r="T794" s="43">
        <v>2120.0733333333333</v>
      </c>
      <c r="U794" s="43"/>
      <c r="V794" s="43">
        <v>9.7666666666666675</v>
      </c>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204">
        <v>26.366666666666664</v>
      </c>
      <c r="AU794" s="43"/>
      <c r="AV794" s="204">
        <v>6.3333333333333339E-2</v>
      </c>
      <c r="AW794" s="204">
        <v>34.593333333333334</v>
      </c>
      <c r="AY794" s="204">
        <v>1.3333333333333334E-2</v>
      </c>
      <c r="AZ794" s="43">
        <v>1</v>
      </c>
      <c r="BA794" s="43">
        <v>13.229799999999999</v>
      </c>
      <c r="BB794" s="43"/>
      <c r="BC794" s="43"/>
      <c r="BD794" s="43" t="s">
        <v>14023</v>
      </c>
      <c r="BE794" s="43"/>
    </row>
    <row r="795" spans="1:57" x14ac:dyDescent="0.2">
      <c r="A795" s="119"/>
      <c r="B795" s="43">
        <v>1</v>
      </c>
      <c r="C795" s="43" t="s">
        <v>14538</v>
      </c>
      <c r="D795" s="119"/>
      <c r="E795" s="43"/>
      <c r="F795" s="43"/>
      <c r="G795" s="43" t="s">
        <v>12791</v>
      </c>
      <c r="H795" s="43" t="s">
        <v>11553</v>
      </c>
      <c r="I795" s="43" t="s">
        <v>14468</v>
      </c>
      <c r="J795" s="43"/>
      <c r="K795" s="204">
        <v>261.71333333333331</v>
      </c>
      <c r="L795" s="43"/>
      <c r="M795" s="204">
        <v>10.11</v>
      </c>
      <c r="N795" s="43"/>
      <c r="O795" s="43"/>
      <c r="P795" s="43"/>
      <c r="Q795" s="204">
        <v>8.17</v>
      </c>
      <c r="R795" s="43"/>
      <c r="S795" s="204">
        <v>1.3333333333333334E-2</v>
      </c>
      <c r="T795" s="43">
        <v>2140.3566666666666</v>
      </c>
      <c r="U795" s="43"/>
      <c r="V795" s="43">
        <v>8.9066666666666663</v>
      </c>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204">
        <v>28.296666666666667</v>
      </c>
      <c r="AU795" s="43"/>
      <c r="AV795" s="204">
        <v>6.6666666666666666E-2</v>
      </c>
      <c r="AW795" s="204">
        <v>34.610000000000007</v>
      </c>
      <c r="AY795" s="204">
        <v>1.3333333333333334E-2</v>
      </c>
      <c r="AZ795" s="43">
        <v>1</v>
      </c>
      <c r="BA795" s="43">
        <v>8.9398</v>
      </c>
      <c r="BB795" s="43"/>
      <c r="BC795" s="43"/>
      <c r="BD795" s="43" t="s">
        <v>14023</v>
      </c>
      <c r="BE795" s="43"/>
    </row>
    <row r="796" spans="1:57" x14ac:dyDescent="0.2">
      <c r="A796" s="119"/>
      <c r="B796" s="43">
        <v>1</v>
      </c>
      <c r="C796" s="43" t="s">
        <v>14538</v>
      </c>
      <c r="D796" s="119"/>
      <c r="E796" s="43"/>
      <c r="F796" s="43"/>
      <c r="G796" s="43" t="s">
        <v>12791</v>
      </c>
      <c r="H796" s="43" t="s">
        <v>11553</v>
      </c>
      <c r="I796" s="43" t="s">
        <v>14468</v>
      </c>
      <c r="J796" s="43"/>
      <c r="K796" s="204">
        <v>261.71333333333331</v>
      </c>
      <c r="L796" s="43"/>
      <c r="M796" s="204">
        <v>10.11</v>
      </c>
      <c r="N796" s="43"/>
      <c r="O796" s="43"/>
      <c r="P796" s="43"/>
      <c r="Q796" s="204">
        <v>8.17</v>
      </c>
      <c r="R796" s="43"/>
      <c r="S796" s="204">
        <v>1.3333333333333334E-2</v>
      </c>
      <c r="T796" s="43">
        <v>2140.3566666666666</v>
      </c>
      <c r="U796" s="43"/>
      <c r="V796" s="43">
        <v>8.9066666666666663</v>
      </c>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204">
        <v>28.296666666666667</v>
      </c>
      <c r="AU796" s="43"/>
      <c r="AV796" s="204">
        <v>6.6666666666666666E-2</v>
      </c>
      <c r="AW796" s="204">
        <v>34.610000000000007</v>
      </c>
      <c r="AY796" s="204">
        <v>1.3333333333333334E-2</v>
      </c>
      <c r="AZ796" s="43">
        <v>1</v>
      </c>
      <c r="BA796" s="43">
        <v>17.630400000000002</v>
      </c>
      <c r="BB796" s="43"/>
      <c r="BC796" s="43"/>
      <c r="BD796" s="43" t="s">
        <v>14023</v>
      </c>
      <c r="BE796" s="43"/>
    </row>
    <row r="797" spans="1:57" x14ac:dyDescent="0.2">
      <c r="A797" s="119"/>
      <c r="B797" s="43">
        <v>1</v>
      </c>
      <c r="C797" s="43" t="s">
        <v>14538</v>
      </c>
      <c r="D797" s="119"/>
      <c r="E797" s="43"/>
      <c r="F797" s="43"/>
      <c r="G797" s="43" t="s">
        <v>12791</v>
      </c>
      <c r="H797" s="43" t="s">
        <v>11553</v>
      </c>
      <c r="I797" s="43" t="s">
        <v>14468</v>
      </c>
      <c r="J797" s="43"/>
      <c r="K797" s="204">
        <v>261.71333333333331</v>
      </c>
      <c r="L797" s="43"/>
      <c r="M797" s="204">
        <v>10.11</v>
      </c>
      <c r="N797" s="43"/>
      <c r="O797" s="43"/>
      <c r="P797" s="43"/>
      <c r="Q797" s="204">
        <v>8.17</v>
      </c>
      <c r="R797" s="43"/>
      <c r="S797" s="204">
        <v>1.3333333333333334E-2</v>
      </c>
      <c r="T797" s="43">
        <v>2140.3566666666666</v>
      </c>
      <c r="U797" s="43"/>
      <c r="V797" s="43">
        <v>8.9066666666666663</v>
      </c>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204">
        <v>28.296666666666667</v>
      </c>
      <c r="AU797" s="43"/>
      <c r="AV797" s="204">
        <v>6.6666666666666666E-2</v>
      </c>
      <c r="AW797" s="204">
        <v>34.610000000000007</v>
      </c>
      <c r="AY797" s="204">
        <v>1.3333333333333334E-2</v>
      </c>
      <c r="AZ797" s="43">
        <v>1</v>
      </c>
      <c r="BA797" s="43">
        <v>27.434799999999999</v>
      </c>
      <c r="BB797" s="43"/>
      <c r="BC797" s="43"/>
      <c r="BD797" s="43" t="s">
        <v>14023</v>
      </c>
      <c r="BE797" s="43"/>
    </row>
    <row r="798" spans="1:57" x14ac:dyDescent="0.2">
      <c r="A798" s="119"/>
      <c r="B798" s="43">
        <v>1</v>
      </c>
      <c r="C798" s="43" t="s">
        <v>14538</v>
      </c>
      <c r="D798" s="119"/>
      <c r="E798" s="43"/>
      <c r="F798" s="43"/>
      <c r="G798" s="43" t="s">
        <v>12791</v>
      </c>
      <c r="H798" s="43" t="s">
        <v>11553</v>
      </c>
      <c r="I798" s="43" t="s">
        <v>14468</v>
      </c>
      <c r="J798" s="43"/>
      <c r="K798" s="204">
        <v>261.71333333333331</v>
      </c>
      <c r="L798" s="43"/>
      <c r="M798" s="204">
        <v>10.11</v>
      </c>
      <c r="N798" s="43"/>
      <c r="O798" s="43"/>
      <c r="P798" s="43"/>
      <c r="Q798" s="204">
        <v>8.17</v>
      </c>
      <c r="R798" s="43"/>
      <c r="S798" s="204">
        <v>1.3333333333333334E-2</v>
      </c>
      <c r="T798" s="43">
        <v>2140.3566666666666</v>
      </c>
      <c r="U798" s="43"/>
      <c r="V798" s="43">
        <v>8.9066666666666663</v>
      </c>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204">
        <v>28.296666666666667</v>
      </c>
      <c r="AU798" s="43"/>
      <c r="AV798" s="204">
        <v>6.6666666666666666E-2</v>
      </c>
      <c r="AW798" s="204">
        <v>34.610000000000007</v>
      </c>
      <c r="AY798" s="204">
        <v>1.3333333333333334E-2</v>
      </c>
      <c r="AZ798" s="43">
        <v>1</v>
      </c>
      <c r="BA798" s="43">
        <v>10.7498</v>
      </c>
      <c r="BB798" s="43"/>
      <c r="BC798" s="43"/>
      <c r="BD798" s="43" t="s">
        <v>14023</v>
      </c>
      <c r="BE798" s="43"/>
    </row>
    <row r="799" spans="1:57" x14ac:dyDescent="0.2">
      <c r="A799" s="119"/>
      <c r="B799" s="43">
        <v>1</v>
      </c>
      <c r="C799" s="43" t="s">
        <v>14538</v>
      </c>
      <c r="D799" s="119"/>
      <c r="E799" s="43"/>
      <c r="F799" s="43"/>
      <c r="G799" s="43" t="s">
        <v>12791</v>
      </c>
      <c r="H799" s="43" t="s">
        <v>11553</v>
      </c>
      <c r="I799" s="43" t="s">
        <v>14468</v>
      </c>
      <c r="J799" s="43"/>
      <c r="K799" s="204">
        <v>436.21</v>
      </c>
      <c r="L799" s="43"/>
      <c r="M799" s="204">
        <v>21.24</v>
      </c>
      <c r="N799" s="43"/>
      <c r="O799" s="43"/>
      <c r="P799" s="43"/>
      <c r="Q799" s="204">
        <v>8</v>
      </c>
      <c r="R799" s="43"/>
      <c r="S799" s="204">
        <v>1.3333333333333334E-2</v>
      </c>
      <c r="T799" s="43">
        <v>2140.2966666666666</v>
      </c>
      <c r="U799" s="43"/>
      <c r="V799" s="43">
        <v>8.34</v>
      </c>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204">
        <v>28.28</v>
      </c>
      <c r="AU799" s="43"/>
      <c r="AV799" s="204">
        <v>0.06</v>
      </c>
      <c r="AW799" s="204">
        <v>34.613333333333337</v>
      </c>
      <c r="AY799" s="204">
        <v>1.3333333333333334E-2</v>
      </c>
      <c r="AZ799" s="43">
        <v>1</v>
      </c>
      <c r="BA799" s="43">
        <v>19.248000000000001</v>
      </c>
      <c r="BB799" s="43"/>
      <c r="BC799" s="43"/>
      <c r="BD799" s="43" t="s">
        <v>14023</v>
      </c>
      <c r="BE799" s="43"/>
    </row>
    <row r="800" spans="1:57" x14ac:dyDescent="0.2">
      <c r="A800" s="119"/>
      <c r="B800" s="43">
        <v>1</v>
      </c>
      <c r="C800" s="43" t="s">
        <v>14538</v>
      </c>
      <c r="D800" s="119"/>
      <c r="E800" s="43"/>
      <c r="F800" s="43"/>
      <c r="G800" s="43" t="s">
        <v>12791</v>
      </c>
      <c r="H800" s="43" t="s">
        <v>11553</v>
      </c>
      <c r="I800" s="43" t="s">
        <v>14468</v>
      </c>
      <c r="J800" s="43"/>
      <c r="K800" s="204">
        <v>436.21</v>
      </c>
      <c r="L800" s="43"/>
      <c r="M800" s="204">
        <v>21.24</v>
      </c>
      <c r="N800" s="43"/>
      <c r="O800" s="43"/>
      <c r="P800" s="43"/>
      <c r="Q800" s="204">
        <v>8</v>
      </c>
      <c r="R800" s="43"/>
      <c r="S800" s="204">
        <v>1.3333333333333334E-2</v>
      </c>
      <c r="T800" s="43">
        <v>2140.2966666666666</v>
      </c>
      <c r="U800" s="43"/>
      <c r="V800" s="43">
        <v>8.34</v>
      </c>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204">
        <v>28.28</v>
      </c>
      <c r="AU800" s="43"/>
      <c r="AV800" s="204">
        <v>0.06</v>
      </c>
      <c r="AW800" s="204">
        <v>34.613333333333337</v>
      </c>
      <c r="AY800" s="204">
        <v>1.3333333333333334E-2</v>
      </c>
      <c r="AZ800" s="43">
        <v>1</v>
      </c>
      <c r="BA800" s="43">
        <v>13.7933</v>
      </c>
      <c r="BB800" s="43"/>
      <c r="BC800" s="43"/>
      <c r="BD800" s="43" t="s">
        <v>14023</v>
      </c>
      <c r="BE800" s="43"/>
    </row>
    <row r="801" spans="1:57" x14ac:dyDescent="0.2">
      <c r="A801" s="119"/>
      <c r="B801" s="43">
        <v>1</v>
      </c>
      <c r="C801" s="43" t="s">
        <v>14538</v>
      </c>
      <c r="D801" s="119"/>
      <c r="E801" s="43"/>
      <c r="F801" s="43"/>
      <c r="G801" s="43" t="s">
        <v>12791</v>
      </c>
      <c r="H801" s="43" t="s">
        <v>11553</v>
      </c>
      <c r="I801" s="43" t="s">
        <v>14468</v>
      </c>
      <c r="J801" s="43"/>
      <c r="K801" s="204">
        <v>436.21</v>
      </c>
      <c r="L801" s="43"/>
      <c r="M801" s="204">
        <v>21.24</v>
      </c>
      <c r="N801" s="43"/>
      <c r="O801" s="43"/>
      <c r="P801" s="43"/>
      <c r="Q801" s="204">
        <v>8</v>
      </c>
      <c r="R801" s="43"/>
      <c r="S801" s="204">
        <v>1.3333333333333334E-2</v>
      </c>
      <c r="T801" s="43">
        <v>2140.2966666666666</v>
      </c>
      <c r="U801" s="43"/>
      <c r="V801" s="43">
        <v>8.34</v>
      </c>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204">
        <v>28.28</v>
      </c>
      <c r="AU801" s="43"/>
      <c r="AV801" s="204">
        <v>0.06</v>
      </c>
      <c r="AW801" s="204">
        <v>34.613333333333337</v>
      </c>
      <c r="AY801" s="204">
        <v>1.3333333333333334E-2</v>
      </c>
      <c r="AZ801" s="43">
        <v>1</v>
      </c>
      <c r="BA801" s="43">
        <v>41.591500000000003</v>
      </c>
      <c r="BB801" s="43"/>
      <c r="BC801" s="43"/>
      <c r="BD801" s="43" t="s">
        <v>14023</v>
      </c>
      <c r="BE801" s="43"/>
    </row>
    <row r="802" spans="1:57" x14ac:dyDescent="0.2">
      <c r="A802" s="119"/>
      <c r="B802" s="43">
        <v>1</v>
      </c>
      <c r="C802" s="43" t="s">
        <v>14538</v>
      </c>
      <c r="D802" s="119"/>
      <c r="E802" s="43"/>
      <c r="F802" s="43"/>
      <c r="G802" s="43" t="s">
        <v>12791</v>
      </c>
      <c r="H802" s="43" t="s">
        <v>11553</v>
      </c>
      <c r="I802" s="43" t="s">
        <v>14468</v>
      </c>
      <c r="J802" s="43"/>
      <c r="K802" s="204">
        <v>436.21</v>
      </c>
      <c r="L802" s="43"/>
      <c r="M802" s="204">
        <v>21.24</v>
      </c>
      <c r="N802" s="43"/>
      <c r="O802" s="43"/>
      <c r="P802" s="43"/>
      <c r="Q802" s="204">
        <v>8</v>
      </c>
      <c r="R802" s="43"/>
      <c r="S802" s="204">
        <v>1.3333333333333334E-2</v>
      </c>
      <c r="T802" s="43">
        <v>2140.2966666666666</v>
      </c>
      <c r="U802" s="43"/>
      <c r="V802" s="43">
        <v>8.34</v>
      </c>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204">
        <v>28.28</v>
      </c>
      <c r="AU802" s="43"/>
      <c r="AV802" s="204">
        <v>0.06</v>
      </c>
      <c r="AW802" s="204">
        <v>34.613333333333337</v>
      </c>
      <c r="AY802" s="204">
        <v>1.3333333333333334E-2</v>
      </c>
      <c r="AZ802" s="43">
        <v>1</v>
      </c>
      <c r="BA802" s="43">
        <v>13.3378</v>
      </c>
      <c r="BB802" s="43"/>
      <c r="BC802" s="43"/>
      <c r="BD802" s="43" t="s">
        <v>14023</v>
      </c>
      <c r="BE802" s="43"/>
    </row>
    <row r="803" spans="1:57" x14ac:dyDescent="0.2">
      <c r="A803" s="119"/>
      <c r="B803" s="43">
        <v>1</v>
      </c>
      <c r="C803" s="43" t="s">
        <v>14538</v>
      </c>
      <c r="D803" s="119"/>
      <c r="E803" s="43"/>
      <c r="F803" s="43"/>
      <c r="G803" s="43" t="s">
        <v>12791</v>
      </c>
      <c r="H803" s="43" t="s">
        <v>11553</v>
      </c>
      <c r="I803" s="43" t="s">
        <v>14468</v>
      </c>
      <c r="J803" s="43"/>
      <c r="K803" s="204">
        <v>256.52666666666664</v>
      </c>
      <c r="L803" s="43"/>
      <c r="M803" s="204">
        <v>8.5633333333333326</v>
      </c>
      <c r="N803" s="43"/>
      <c r="O803" s="43"/>
      <c r="P803" s="43"/>
      <c r="Q803" s="204">
        <v>8.1733333333333338</v>
      </c>
      <c r="R803" s="43"/>
      <c r="S803" s="204">
        <v>1.3333333333333334E-2</v>
      </c>
      <c r="T803" s="43">
        <v>2119.4533333333334</v>
      </c>
      <c r="U803" s="43"/>
      <c r="V803" s="43">
        <v>9.91</v>
      </c>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204">
        <v>26.366666666666664</v>
      </c>
      <c r="AU803" s="43"/>
      <c r="AV803" s="204">
        <v>6.6666666666666666E-2</v>
      </c>
      <c r="AW803" s="204">
        <v>34.589999999999996</v>
      </c>
      <c r="AY803" s="204">
        <v>1.3333333333333334E-2</v>
      </c>
      <c r="AZ803" s="43">
        <v>1</v>
      </c>
      <c r="BA803" s="43">
        <v>13.7864</v>
      </c>
      <c r="BB803" s="43"/>
      <c r="BC803" s="43"/>
      <c r="BD803" s="43" t="s">
        <v>14023</v>
      </c>
      <c r="BE803" s="43"/>
    </row>
    <row r="804" spans="1:57" x14ac:dyDescent="0.2">
      <c r="A804" s="119"/>
      <c r="B804" s="43">
        <v>1</v>
      </c>
      <c r="C804" s="43" t="s">
        <v>14538</v>
      </c>
      <c r="D804" s="119"/>
      <c r="E804" s="43"/>
      <c r="F804" s="43"/>
      <c r="G804" s="43" t="s">
        <v>12791</v>
      </c>
      <c r="H804" s="43" t="s">
        <v>11553</v>
      </c>
      <c r="I804" s="43" t="s">
        <v>14468</v>
      </c>
      <c r="J804" s="43"/>
      <c r="K804" s="204">
        <v>256.52666666666664</v>
      </c>
      <c r="L804" s="43"/>
      <c r="M804" s="204">
        <v>8.5633333333333326</v>
      </c>
      <c r="N804" s="43"/>
      <c r="O804" s="43"/>
      <c r="P804" s="43"/>
      <c r="Q804" s="204">
        <v>8.1733333333333338</v>
      </c>
      <c r="R804" s="43"/>
      <c r="S804" s="204">
        <v>1.3333333333333334E-2</v>
      </c>
      <c r="T804" s="43">
        <v>2119.4533333333334</v>
      </c>
      <c r="U804" s="43"/>
      <c r="V804" s="43">
        <v>9.91</v>
      </c>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204">
        <v>26.366666666666664</v>
      </c>
      <c r="AU804" s="43"/>
      <c r="AV804" s="204">
        <v>6.6666666666666666E-2</v>
      </c>
      <c r="AW804" s="204">
        <v>34.589999999999996</v>
      </c>
      <c r="AY804" s="204">
        <v>1.3333333333333334E-2</v>
      </c>
      <c r="AZ804" s="43">
        <v>1</v>
      </c>
      <c r="BA804" s="43">
        <v>7.2119999999999997</v>
      </c>
      <c r="BB804" s="43"/>
      <c r="BC804" s="43"/>
      <c r="BD804" s="43" t="s">
        <v>14023</v>
      </c>
      <c r="BE804" s="43"/>
    </row>
    <row r="805" spans="1:57" x14ac:dyDescent="0.2">
      <c r="A805" s="119"/>
      <c r="B805" s="43">
        <v>1</v>
      </c>
      <c r="C805" s="43" t="s">
        <v>14538</v>
      </c>
      <c r="D805" s="119"/>
      <c r="E805" s="43"/>
      <c r="F805" s="43"/>
      <c r="G805" s="43" t="s">
        <v>12791</v>
      </c>
      <c r="H805" s="43" t="s">
        <v>11553</v>
      </c>
      <c r="I805" s="43" t="s">
        <v>14468</v>
      </c>
      <c r="J805" s="43"/>
      <c r="K805" s="204">
        <v>256.52666666666664</v>
      </c>
      <c r="L805" s="43"/>
      <c r="M805" s="204">
        <v>8.5633333333333326</v>
      </c>
      <c r="N805" s="43"/>
      <c r="O805" s="43"/>
      <c r="P805" s="43"/>
      <c r="Q805" s="204">
        <v>8.1733333333333338</v>
      </c>
      <c r="R805" s="43"/>
      <c r="S805" s="204">
        <v>1.3333333333333334E-2</v>
      </c>
      <c r="T805" s="43">
        <v>2119.4533333333334</v>
      </c>
      <c r="U805" s="43"/>
      <c r="V805" s="43">
        <v>9.91</v>
      </c>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204">
        <v>26.366666666666664</v>
      </c>
      <c r="AU805" s="43"/>
      <c r="AV805" s="204">
        <v>6.6666666666666666E-2</v>
      </c>
      <c r="AW805" s="204">
        <v>34.589999999999996</v>
      </c>
      <c r="AY805" s="204">
        <v>1.3333333333333334E-2</v>
      </c>
      <c r="AZ805" s="43">
        <v>1</v>
      </c>
      <c r="BA805" s="43">
        <v>15.1713</v>
      </c>
      <c r="BB805" s="43"/>
      <c r="BC805" s="43"/>
      <c r="BD805" s="43" t="s">
        <v>14023</v>
      </c>
      <c r="BE805" s="43"/>
    </row>
    <row r="806" spans="1:57" x14ac:dyDescent="0.2">
      <c r="A806" s="119"/>
      <c r="B806" s="43">
        <v>1</v>
      </c>
      <c r="C806" s="43" t="s">
        <v>14538</v>
      </c>
      <c r="D806" s="119"/>
      <c r="E806" s="43"/>
      <c r="F806" s="43"/>
      <c r="G806" s="43" t="s">
        <v>12791</v>
      </c>
      <c r="H806" s="43" t="s">
        <v>11553</v>
      </c>
      <c r="I806" s="43" t="s">
        <v>14468</v>
      </c>
      <c r="J806" s="43"/>
      <c r="K806" s="204">
        <v>256.52666666666664</v>
      </c>
      <c r="L806" s="43"/>
      <c r="M806" s="204">
        <v>8.5633333333333326</v>
      </c>
      <c r="N806" s="43"/>
      <c r="O806" s="43"/>
      <c r="P806" s="43"/>
      <c r="Q806" s="204">
        <v>8.1733333333333338</v>
      </c>
      <c r="R806" s="43"/>
      <c r="S806" s="204">
        <v>1.3333333333333334E-2</v>
      </c>
      <c r="T806" s="43">
        <v>2119.4533333333334</v>
      </c>
      <c r="U806" s="43"/>
      <c r="V806" s="43">
        <v>9.91</v>
      </c>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204">
        <v>26.366666666666664</v>
      </c>
      <c r="AU806" s="43"/>
      <c r="AV806" s="204">
        <v>6.6666666666666666E-2</v>
      </c>
      <c r="AW806" s="204">
        <v>34.589999999999996</v>
      </c>
      <c r="AY806" s="204">
        <v>1.3333333333333334E-2</v>
      </c>
      <c r="AZ806" s="43">
        <v>1</v>
      </c>
      <c r="BA806" s="43">
        <v>18.5106</v>
      </c>
      <c r="BB806" s="43"/>
      <c r="BC806" s="43"/>
      <c r="BD806" s="43" t="s">
        <v>14023</v>
      </c>
      <c r="BE806" s="43"/>
    </row>
    <row r="807" spans="1:57" x14ac:dyDescent="0.2">
      <c r="A807" s="119"/>
      <c r="B807" s="43">
        <v>1</v>
      </c>
      <c r="C807" s="43" t="s">
        <v>14538</v>
      </c>
      <c r="D807" s="119"/>
      <c r="E807" s="43"/>
      <c r="F807" s="43"/>
      <c r="G807" s="43" t="s">
        <v>12791</v>
      </c>
      <c r="H807" s="43" t="s">
        <v>11553</v>
      </c>
      <c r="I807" s="43" t="s">
        <v>14468</v>
      </c>
      <c r="J807" s="43"/>
      <c r="K807" s="204">
        <v>256.52666666666664</v>
      </c>
      <c r="L807" s="43"/>
      <c r="M807" s="204">
        <v>8.5633333333333326</v>
      </c>
      <c r="N807" s="43"/>
      <c r="O807" s="43"/>
      <c r="P807" s="43"/>
      <c r="Q807" s="204">
        <v>8.1733333333333338</v>
      </c>
      <c r="R807" s="43"/>
      <c r="S807" s="204">
        <v>1.3333333333333334E-2</v>
      </c>
      <c r="T807" s="43">
        <v>2119.4533333333334</v>
      </c>
      <c r="U807" s="43"/>
      <c r="V807" s="43">
        <v>9.91</v>
      </c>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204">
        <v>26.366666666666664</v>
      </c>
      <c r="AU807" s="43"/>
      <c r="AV807" s="204">
        <v>6.6666666666666666E-2</v>
      </c>
      <c r="AW807" s="204">
        <v>34.589999999999996</v>
      </c>
      <c r="AY807" s="204">
        <v>1.3333333333333334E-2</v>
      </c>
      <c r="AZ807" s="43">
        <v>1</v>
      </c>
      <c r="BA807" s="43">
        <v>7.2481999999999998</v>
      </c>
      <c r="BB807" s="43"/>
      <c r="BC807" s="43"/>
      <c r="BD807" s="43" t="s">
        <v>14023</v>
      </c>
      <c r="BE807" s="43"/>
    </row>
    <row r="808" spans="1:57" x14ac:dyDescent="0.2">
      <c r="A808" s="119"/>
      <c r="B808" s="43">
        <v>1</v>
      </c>
      <c r="C808" s="43" t="s">
        <v>14538</v>
      </c>
      <c r="D808" s="119"/>
      <c r="E808" s="43"/>
      <c r="F808" s="43"/>
      <c r="G808" s="43" t="s">
        <v>12791</v>
      </c>
      <c r="H808" s="43" t="s">
        <v>11553</v>
      </c>
      <c r="I808" s="43" t="s">
        <v>14468</v>
      </c>
      <c r="J808" s="43"/>
      <c r="K808" s="204">
        <v>256.52666666666664</v>
      </c>
      <c r="L808" s="43"/>
      <c r="M808" s="204">
        <v>8.5633333333333326</v>
      </c>
      <c r="N808" s="43"/>
      <c r="O808" s="43"/>
      <c r="P808" s="43"/>
      <c r="Q808" s="204">
        <v>8.1733333333333338</v>
      </c>
      <c r="R808" s="43"/>
      <c r="S808" s="204">
        <v>1.3333333333333334E-2</v>
      </c>
      <c r="T808" s="43">
        <v>2119.4533333333334</v>
      </c>
      <c r="U808" s="43"/>
      <c r="V808" s="43">
        <v>9.91</v>
      </c>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204">
        <v>26.366666666666664</v>
      </c>
      <c r="AU808" s="43"/>
      <c r="AV808" s="204">
        <v>6.6666666666666666E-2</v>
      </c>
      <c r="AW808" s="204">
        <v>34.589999999999996</v>
      </c>
      <c r="AY808" s="204">
        <v>1.3333333333333334E-2</v>
      </c>
      <c r="AZ808" s="43">
        <v>1</v>
      </c>
      <c r="BA808" s="43">
        <v>9.0794999999999995</v>
      </c>
      <c r="BB808" s="43"/>
      <c r="BC808" s="43"/>
      <c r="BD808" s="43" t="s">
        <v>14023</v>
      </c>
      <c r="BE808" s="43"/>
    </row>
    <row r="809" spans="1:57" x14ac:dyDescent="0.2">
      <c r="A809" s="119"/>
      <c r="B809" s="43">
        <v>1</v>
      </c>
      <c r="C809" s="43" t="s">
        <v>14538</v>
      </c>
      <c r="D809" s="119"/>
      <c r="E809" s="43"/>
      <c r="F809" s="43"/>
      <c r="G809" s="43" t="s">
        <v>12791</v>
      </c>
      <c r="H809" s="43" t="s">
        <v>11553</v>
      </c>
      <c r="I809" s="43" t="s">
        <v>14468</v>
      </c>
      <c r="J809" s="43"/>
      <c r="K809" s="204">
        <v>416.65666666666669</v>
      </c>
      <c r="L809" s="43"/>
      <c r="M809" s="204">
        <v>19.536666666666665</v>
      </c>
      <c r="N809" s="43"/>
      <c r="O809" s="43"/>
      <c r="P809" s="43"/>
      <c r="Q809" s="204">
        <v>8.0133333333333336</v>
      </c>
      <c r="R809" s="43"/>
      <c r="S809" s="204">
        <v>1.3333333333333334E-2</v>
      </c>
      <c r="T809" s="43">
        <v>2120.0733333333333</v>
      </c>
      <c r="U809" s="43"/>
      <c r="V809" s="43">
        <v>9.7666666666666675</v>
      </c>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204">
        <v>26.366666666666664</v>
      </c>
      <c r="AU809" s="43"/>
      <c r="AV809" s="204">
        <v>6.3333333333333339E-2</v>
      </c>
      <c r="AW809" s="204">
        <v>34.593333333333334</v>
      </c>
      <c r="AY809" s="204">
        <v>1.3333333333333334E-2</v>
      </c>
      <c r="AZ809" s="43">
        <v>1</v>
      </c>
      <c r="BA809" s="43">
        <v>11.629300000000001</v>
      </c>
      <c r="BB809" s="43"/>
      <c r="BC809" s="43"/>
      <c r="BD809" s="43" t="s">
        <v>14023</v>
      </c>
      <c r="BE809" s="43"/>
    </row>
    <row r="810" spans="1:57" x14ac:dyDescent="0.2">
      <c r="A810" s="119"/>
      <c r="B810" s="43">
        <v>1</v>
      </c>
      <c r="C810" s="43" t="s">
        <v>14538</v>
      </c>
      <c r="D810" s="119"/>
      <c r="E810" s="43"/>
      <c r="F810" s="43"/>
      <c r="G810" s="43" t="s">
        <v>12791</v>
      </c>
      <c r="H810" s="43" t="s">
        <v>11553</v>
      </c>
      <c r="I810" s="43" t="s">
        <v>14468</v>
      </c>
      <c r="J810" s="43"/>
      <c r="K810" s="204">
        <v>416.65666666666669</v>
      </c>
      <c r="L810" s="43"/>
      <c r="M810" s="204">
        <v>19.536666666666665</v>
      </c>
      <c r="N810" s="43"/>
      <c r="O810" s="43"/>
      <c r="P810" s="43"/>
      <c r="Q810" s="204">
        <v>8.0133333333333336</v>
      </c>
      <c r="R810" s="43"/>
      <c r="S810" s="204">
        <v>1.3333333333333334E-2</v>
      </c>
      <c r="T810" s="43">
        <v>2120.0733333333333</v>
      </c>
      <c r="U810" s="43"/>
      <c r="V810" s="43">
        <v>9.7666666666666675</v>
      </c>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204">
        <v>26.366666666666664</v>
      </c>
      <c r="AU810" s="43"/>
      <c r="AV810" s="204">
        <v>6.3333333333333339E-2</v>
      </c>
      <c r="AW810" s="204">
        <v>34.593333333333334</v>
      </c>
      <c r="AY810" s="204">
        <v>1.3333333333333334E-2</v>
      </c>
      <c r="AZ810" s="43">
        <v>1</v>
      </c>
      <c r="BA810" s="43">
        <v>9.8427000000000007</v>
      </c>
      <c r="BB810" s="43"/>
      <c r="BC810" s="43"/>
      <c r="BD810" s="43" t="s">
        <v>14023</v>
      </c>
      <c r="BE810" s="43"/>
    </row>
    <row r="811" spans="1:57" x14ac:dyDescent="0.2">
      <c r="A811" s="119"/>
      <c r="B811" s="43">
        <v>1</v>
      </c>
      <c r="C811" s="43" t="s">
        <v>14538</v>
      </c>
      <c r="D811" s="119"/>
      <c r="E811" s="43"/>
      <c r="F811" s="43"/>
      <c r="G811" s="43" t="s">
        <v>12791</v>
      </c>
      <c r="H811" s="43" t="s">
        <v>11553</v>
      </c>
      <c r="I811" s="43" t="s">
        <v>14468</v>
      </c>
      <c r="J811" s="43"/>
      <c r="K811" s="204">
        <v>416.65666666666669</v>
      </c>
      <c r="L811" s="43"/>
      <c r="M811" s="204">
        <v>19.536666666666665</v>
      </c>
      <c r="N811" s="43"/>
      <c r="O811" s="43"/>
      <c r="P811" s="43"/>
      <c r="Q811" s="204">
        <v>8.0133333333333336</v>
      </c>
      <c r="R811" s="43"/>
      <c r="S811" s="204">
        <v>1.3333333333333334E-2</v>
      </c>
      <c r="T811" s="43">
        <v>2120.0733333333333</v>
      </c>
      <c r="U811" s="43"/>
      <c r="V811" s="43">
        <v>9.7666666666666675</v>
      </c>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204">
        <v>26.366666666666664</v>
      </c>
      <c r="AU811" s="43"/>
      <c r="AV811" s="204">
        <v>6.3333333333333339E-2</v>
      </c>
      <c r="AW811" s="204">
        <v>34.593333333333334</v>
      </c>
      <c r="AY811" s="204">
        <v>1.3333333333333334E-2</v>
      </c>
      <c r="AZ811" s="43">
        <v>1</v>
      </c>
      <c r="BA811" s="43">
        <v>21.8111</v>
      </c>
      <c r="BB811" s="43"/>
      <c r="BC811" s="43"/>
      <c r="BD811" s="43" t="s">
        <v>14023</v>
      </c>
      <c r="BE811" s="43"/>
    </row>
    <row r="812" spans="1:57" x14ac:dyDescent="0.2">
      <c r="A812" s="119"/>
      <c r="B812" s="43">
        <v>1</v>
      </c>
      <c r="C812" s="43" t="s">
        <v>14538</v>
      </c>
      <c r="D812" s="119"/>
      <c r="E812" s="43"/>
      <c r="F812" s="43"/>
      <c r="G812" s="43" t="s">
        <v>12791</v>
      </c>
      <c r="H812" s="43" t="s">
        <v>11553</v>
      </c>
      <c r="I812" s="43" t="s">
        <v>14468</v>
      </c>
      <c r="J812" s="43"/>
      <c r="K812" s="204">
        <v>416.65666666666669</v>
      </c>
      <c r="L812" s="43"/>
      <c r="M812" s="204">
        <v>19.536666666666665</v>
      </c>
      <c r="N812" s="43"/>
      <c r="O812" s="43"/>
      <c r="P812" s="43"/>
      <c r="Q812" s="204">
        <v>8.0133333333333336</v>
      </c>
      <c r="R812" s="43"/>
      <c r="S812" s="204">
        <v>1.3333333333333334E-2</v>
      </c>
      <c r="T812" s="43">
        <v>2120.0733333333333</v>
      </c>
      <c r="U812" s="43"/>
      <c r="V812" s="43">
        <v>9.7666666666666675</v>
      </c>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204">
        <v>26.366666666666664</v>
      </c>
      <c r="AU812" s="43"/>
      <c r="AV812" s="204">
        <v>6.3333333333333339E-2</v>
      </c>
      <c r="AW812" s="204">
        <v>34.593333333333334</v>
      </c>
      <c r="AY812" s="204">
        <v>1.3333333333333334E-2</v>
      </c>
      <c r="AZ812" s="43">
        <v>1</v>
      </c>
      <c r="BA812" s="43">
        <v>9.2908000000000008</v>
      </c>
      <c r="BB812" s="43"/>
      <c r="BC812" s="43"/>
      <c r="BD812" s="43" t="s">
        <v>14023</v>
      </c>
      <c r="BE812" s="43"/>
    </row>
    <row r="813" spans="1:57" x14ac:dyDescent="0.2">
      <c r="A813" s="119"/>
      <c r="B813" s="43">
        <v>1</v>
      </c>
      <c r="C813" s="43" t="s">
        <v>14538</v>
      </c>
      <c r="D813" s="119"/>
      <c r="E813" s="43"/>
      <c r="F813" s="43"/>
      <c r="G813" s="43" t="s">
        <v>12791</v>
      </c>
      <c r="H813" s="43" t="s">
        <v>11553</v>
      </c>
      <c r="I813" s="43" t="s">
        <v>14468</v>
      </c>
      <c r="J813" s="43"/>
      <c r="K813" s="204">
        <v>416.65666666666669</v>
      </c>
      <c r="L813" s="43"/>
      <c r="M813" s="204">
        <v>19.536666666666665</v>
      </c>
      <c r="N813" s="43"/>
      <c r="O813" s="43"/>
      <c r="P813" s="43"/>
      <c r="Q813" s="204">
        <v>8.0133333333333336</v>
      </c>
      <c r="R813" s="43"/>
      <c r="S813" s="204">
        <v>1.3333333333333334E-2</v>
      </c>
      <c r="T813" s="43">
        <v>2120.0733333333333</v>
      </c>
      <c r="U813" s="43"/>
      <c r="V813" s="43">
        <v>9.7666666666666675</v>
      </c>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204">
        <v>26.366666666666664</v>
      </c>
      <c r="AU813" s="43"/>
      <c r="AV813" s="204">
        <v>6.3333333333333339E-2</v>
      </c>
      <c r="AW813" s="204">
        <v>34.593333333333334</v>
      </c>
      <c r="AY813" s="204">
        <v>1.3333333333333334E-2</v>
      </c>
      <c r="AZ813" s="43">
        <v>1</v>
      </c>
      <c r="BA813" s="43">
        <v>7.5770999999999997</v>
      </c>
      <c r="BB813" s="43"/>
      <c r="BC813" s="43"/>
      <c r="BD813" s="43" t="s">
        <v>14023</v>
      </c>
      <c r="BE813" s="43"/>
    </row>
    <row r="814" spans="1:57" x14ac:dyDescent="0.2">
      <c r="A814" s="119"/>
      <c r="B814" s="43">
        <v>1</v>
      </c>
      <c r="C814" s="43" t="s">
        <v>14538</v>
      </c>
      <c r="D814" s="119"/>
      <c r="E814" s="43"/>
      <c r="F814" s="43"/>
      <c r="G814" s="43" t="s">
        <v>12791</v>
      </c>
      <c r="H814" s="43" t="s">
        <v>11553</v>
      </c>
      <c r="I814" s="43" t="s">
        <v>14468</v>
      </c>
      <c r="J814" s="43"/>
      <c r="K814" s="204">
        <v>261.71333333333331</v>
      </c>
      <c r="L814" s="43"/>
      <c r="M814" s="204">
        <v>10.11</v>
      </c>
      <c r="N814" s="43"/>
      <c r="O814" s="43"/>
      <c r="P814" s="43"/>
      <c r="Q814" s="204">
        <v>8.17</v>
      </c>
      <c r="R814" s="43"/>
      <c r="S814" s="204">
        <v>1.3333333333333334E-2</v>
      </c>
      <c r="T814" s="43">
        <v>2140.3566666666666</v>
      </c>
      <c r="U814" s="43"/>
      <c r="V814" s="43">
        <v>8.9066666666666663</v>
      </c>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204">
        <v>28.296666666666667</v>
      </c>
      <c r="AU814" s="43"/>
      <c r="AV814" s="204">
        <v>6.6666666666666666E-2</v>
      </c>
      <c r="AW814" s="204">
        <v>34.610000000000007</v>
      </c>
      <c r="AY814" s="204">
        <v>1.3333333333333334E-2</v>
      </c>
      <c r="AZ814" s="43">
        <v>1</v>
      </c>
      <c r="BA814" s="43">
        <v>2.5865999999999998</v>
      </c>
      <c r="BB814" s="43"/>
      <c r="BC814" s="43"/>
      <c r="BD814" s="43" t="s">
        <v>14023</v>
      </c>
      <c r="BE814" s="43"/>
    </row>
    <row r="815" spans="1:57" x14ac:dyDescent="0.2">
      <c r="A815" s="119"/>
      <c r="B815" s="43">
        <v>1</v>
      </c>
      <c r="C815" s="43" t="s">
        <v>14538</v>
      </c>
      <c r="D815" s="119"/>
      <c r="E815" s="43"/>
      <c r="F815" s="43"/>
      <c r="G815" s="43" t="s">
        <v>12791</v>
      </c>
      <c r="H815" s="43" t="s">
        <v>11553</v>
      </c>
      <c r="I815" s="43" t="s">
        <v>14468</v>
      </c>
      <c r="J815" s="43"/>
      <c r="K815" s="204">
        <v>261.71333333333331</v>
      </c>
      <c r="L815" s="43"/>
      <c r="M815" s="204">
        <v>10.11</v>
      </c>
      <c r="N815" s="43"/>
      <c r="O815" s="43"/>
      <c r="P815" s="43"/>
      <c r="Q815" s="204">
        <v>8.17</v>
      </c>
      <c r="R815" s="43"/>
      <c r="S815" s="204">
        <v>1.3333333333333334E-2</v>
      </c>
      <c r="T815" s="43">
        <v>2140.3566666666666</v>
      </c>
      <c r="U815" s="43"/>
      <c r="V815" s="43">
        <v>8.9066666666666663</v>
      </c>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204">
        <v>28.296666666666667</v>
      </c>
      <c r="AU815" s="43"/>
      <c r="AV815" s="204">
        <v>6.6666666666666666E-2</v>
      </c>
      <c r="AW815" s="204">
        <v>34.610000000000007</v>
      </c>
      <c r="AY815" s="204">
        <v>1.3333333333333334E-2</v>
      </c>
      <c r="AZ815" s="43">
        <v>1</v>
      </c>
      <c r="BA815" s="43">
        <v>7.6596000000000002</v>
      </c>
      <c r="BB815" s="43"/>
      <c r="BC815" s="43"/>
      <c r="BD815" s="43" t="s">
        <v>14023</v>
      </c>
      <c r="BE815" s="43"/>
    </row>
    <row r="816" spans="1:57" x14ac:dyDescent="0.2">
      <c r="A816" s="119"/>
      <c r="B816" s="43">
        <v>1</v>
      </c>
      <c r="C816" s="43" t="s">
        <v>14538</v>
      </c>
      <c r="D816" s="119"/>
      <c r="E816" s="43"/>
      <c r="F816" s="43"/>
      <c r="G816" s="43" t="s">
        <v>12791</v>
      </c>
      <c r="H816" s="43" t="s">
        <v>11553</v>
      </c>
      <c r="I816" s="43" t="s">
        <v>14468</v>
      </c>
      <c r="J816" s="43"/>
      <c r="K816" s="204">
        <v>261.71333333333331</v>
      </c>
      <c r="L816" s="43"/>
      <c r="M816" s="204">
        <v>10.11</v>
      </c>
      <c r="N816" s="43"/>
      <c r="O816" s="43"/>
      <c r="P816" s="43"/>
      <c r="Q816" s="204">
        <v>8.17</v>
      </c>
      <c r="R816" s="43"/>
      <c r="S816" s="204">
        <v>1.3333333333333334E-2</v>
      </c>
      <c r="T816" s="43">
        <v>2140.3566666666666</v>
      </c>
      <c r="U816" s="43"/>
      <c r="V816" s="43">
        <v>8.9066666666666663</v>
      </c>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204">
        <v>28.296666666666667</v>
      </c>
      <c r="AU816" s="43"/>
      <c r="AV816" s="204">
        <v>6.6666666666666666E-2</v>
      </c>
      <c r="AW816" s="204">
        <v>34.610000000000007</v>
      </c>
      <c r="AY816" s="204">
        <v>1.3333333333333334E-2</v>
      </c>
      <c r="AZ816" s="43">
        <v>1</v>
      </c>
      <c r="BA816" s="43">
        <v>3.3792</v>
      </c>
      <c r="BB816" s="43"/>
      <c r="BC816" s="43"/>
      <c r="BD816" s="43" t="s">
        <v>14023</v>
      </c>
      <c r="BE816" s="43"/>
    </row>
    <row r="817" spans="1:57" x14ac:dyDescent="0.2">
      <c r="A817" s="119"/>
      <c r="B817" s="43">
        <v>1</v>
      </c>
      <c r="C817" s="43" t="s">
        <v>14538</v>
      </c>
      <c r="D817" s="119"/>
      <c r="E817" s="43"/>
      <c r="F817" s="43"/>
      <c r="G817" s="43" t="s">
        <v>12791</v>
      </c>
      <c r="H817" s="43" t="s">
        <v>11553</v>
      </c>
      <c r="I817" s="43" t="s">
        <v>14468</v>
      </c>
      <c r="J817" s="43"/>
      <c r="K817" s="204">
        <v>261.71333333333331</v>
      </c>
      <c r="L817" s="43"/>
      <c r="M817" s="204">
        <v>10.11</v>
      </c>
      <c r="N817" s="43"/>
      <c r="O817" s="43"/>
      <c r="P817" s="43"/>
      <c r="Q817" s="204">
        <v>8.17</v>
      </c>
      <c r="R817" s="43"/>
      <c r="S817" s="204">
        <v>1.3333333333333334E-2</v>
      </c>
      <c r="T817" s="43">
        <v>2140.3566666666666</v>
      </c>
      <c r="U817" s="43"/>
      <c r="V817" s="43">
        <v>8.9066666666666663</v>
      </c>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204">
        <v>28.296666666666667</v>
      </c>
      <c r="AU817" s="43"/>
      <c r="AV817" s="204">
        <v>6.6666666666666666E-2</v>
      </c>
      <c r="AW817" s="204">
        <v>34.610000000000007</v>
      </c>
      <c r="AY817" s="204">
        <v>1.3333333333333334E-2</v>
      </c>
      <c r="AZ817" s="43">
        <v>1</v>
      </c>
      <c r="BA817" s="43">
        <v>4.4048999999999996</v>
      </c>
      <c r="BB817" s="43"/>
      <c r="BC817" s="43"/>
      <c r="BD817" s="43" t="s">
        <v>14023</v>
      </c>
      <c r="BE817" s="43"/>
    </row>
    <row r="818" spans="1:57" x14ac:dyDescent="0.2">
      <c r="A818" s="119"/>
      <c r="B818" s="43">
        <v>1</v>
      </c>
      <c r="C818" s="43" t="s">
        <v>14538</v>
      </c>
      <c r="D818" s="119"/>
      <c r="E818" s="43"/>
      <c r="F818" s="43"/>
      <c r="G818" s="43" t="s">
        <v>12791</v>
      </c>
      <c r="H818" s="43" t="s">
        <v>11553</v>
      </c>
      <c r="I818" s="43" t="s">
        <v>14468</v>
      </c>
      <c r="J818" s="43"/>
      <c r="K818" s="204">
        <v>261.71333333333331</v>
      </c>
      <c r="L818" s="43"/>
      <c r="M818" s="204">
        <v>10.11</v>
      </c>
      <c r="N818" s="43"/>
      <c r="O818" s="43"/>
      <c r="P818" s="43"/>
      <c r="Q818" s="204">
        <v>8.17</v>
      </c>
      <c r="R818" s="43"/>
      <c r="S818" s="204">
        <v>1.3333333333333334E-2</v>
      </c>
      <c r="T818" s="43">
        <v>2140.3566666666666</v>
      </c>
      <c r="U818" s="43"/>
      <c r="V818" s="43">
        <v>8.9066666666666663</v>
      </c>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204">
        <v>28.296666666666667</v>
      </c>
      <c r="AU818" s="43"/>
      <c r="AV818" s="204">
        <v>6.6666666666666666E-2</v>
      </c>
      <c r="AW818" s="204">
        <v>34.610000000000007</v>
      </c>
      <c r="AY818" s="204">
        <v>1.3333333333333334E-2</v>
      </c>
      <c r="AZ818" s="43">
        <v>1</v>
      </c>
      <c r="BA818" s="43">
        <v>5.1124000000000001</v>
      </c>
      <c r="BB818" s="43"/>
      <c r="BC818" s="43"/>
      <c r="BD818" s="43" t="s">
        <v>14023</v>
      </c>
      <c r="BE818" s="43"/>
    </row>
    <row r="819" spans="1:57" x14ac:dyDescent="0.2">
      <c r="A819" s="119"/>
      <c r="B819" s="43">
        <v>1</v>
      </c>
      <c r="C819" s="43" t="s">
        <v>14538</v>
      </c>
      <c r="D819" s="119"/>
      <c r="E819" s="43"/>
      <c r="F819" s="43"/>
      <c r="G819" s="43" t="s">
        <v>12791</v>
      </c>
      <c r="H819" s="43" t="s">
        <v>11553</v>
      </c>
      <c r="I819" s="43" t="s">
        <v>14468</v>
      </c>
      <c r="J819" s="43"/>
      <c r="K819" s="204">
        <v>436.21</v>
      </c>
      <c r="L819" s="43"/>
      <c r="M819" s="204">
        <v>21.24</v>
      </c>
      <c r="N819" s="43"/>
      <c r="O819" s="43"/>
      <c r="P819" s="43"/>
      <c r="Q819" s="204">
        <v>8</v>
      </c>
      <c r="R819" s="43"/>
      <c r="S819" s="204">
        <v>1.3333333333333334E-2</v>
      </c>
      <c r="T819" s="43">
        <v>2140.2966666666666</v>
      </c>
      <c r="U819" s="43"/>
      <c r="V819" s="43">
        <v>8.34</v>
      </c>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204">
        <v>28.28</v>
      </c>
      <c r="AU819" s="43"/>
      <c r="AV819" s="204">
        <v>0.06</v>
      </c>
      <c r="AW819" s="204">
        <v>34.613333333333337</v>
      </c>
      <c r="AY819" s="204">
        <v>1.3333333333333334E-2</v>
      </c>
      <c r="AZ819" s="43">
        <v>1</v>
      </c>
      <c r="BA819" s="43">
        <v>5.7672999999999996</v>
      </c>
      <c r="BB819" s="43"/>
      <c r="BC819" s="43"/>
      <c r="BD819" s="43" t="s">
        <v>14023</v>
      </c>
      <c r="BE819" s="43"/>
    </row>
    <row r="820" spans="1:57" x14ac:dyDescent="0.2">
      <c r="A820" s="119"/>
      <c r="B820" s="43">
        <v>1</v>
      </c>
      <c r="C820" s="43" t="s">
        <v>14538</v>
      </c>
      <c r="D820" s="119"/>
      <c r="E820" s="43"/>
      <c r="F820" s="43"/>
      <c r="G820" s="43" t="s">
        <v>12791</v>
      </c>
      <c r="H820" s="43" t="s">
        <v>11553</v>
      </c>
      <c r="I820" s="43" t="s">
        <v>14468</v>
      </c>
      <c r="J820" s="43"/>
      <c r="K820" s="204">
        <v>436.21</v>
      </c>
      <c r="L820" s="43"/>
      <c r="M820" s="204">
        <v>21.24</v>
      </c>
      <c r="N820" s="43"/>
      <c r="O820" s="43"/>
      <c r="P820" s="43"/>
      <c r="Q820" s="204">
        <v>8</v>
      </c>
      <c r="R820" s="43"/>
      <c r="S820" s="204">
        <v>1.3333333333333334E-2</v>
      </c>
      <c r="T820" s="43">
        <v>2140.2966666666666</v>
      </c>
      <c r="U820" s="43"/>
      <c r="V820" s="43">
        <v>8.34</v>
      </c>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204">
        <v>28.28</v>
      </c>
      <c r="AU820" s="43"/>
      <c r="AV820" s="204">
        <v>0.06</v>
      </c>
      <c r="AW820" s="204">
        <v>34.613333333333337</v>
      </c>
      <c r="AY820" s="204">
        <v>1.3333333333333334E-2</v>
      </c>
      <c r="AZ820" s="43">
        <v>1</v>
      </c>
      <c r="BA820" s="43">
        <v>8.6148000000000007</v>
      </c>
      <c r="BB820" s="43"/>
      <c r="BC820" s="43"/>
      <c r="BD820" s="43" t="s">
        <v>14023</v>
      </c>
      <c r="BE820" s="43"/>
    </row>
    <row r="821" spans="1:57" x14ac:dyDescent="0.2">
      <c r="A821" s="119"/>
      <c r="B821" s="43">
        <v>1</v>
      </c>
      <c r="C821" s="43" t="s">
        <v>14538</v>
      </c>
      <c r="D821" s="119"/>
      <c r="E821" s="43"/>
      <c r="F821" s="43"/>
      <c r="G821" s="43" t="s">
        <v>12791</v>
      </c>
      <c r="H821" s="43" t="s">
        <v>11553</v>
      </c>
      <c r="I821" s="43" t="s">
        <v>14468</v>
      </c>
      <c r="J821" s="43"/>
      <c r="K821" s="204">
        <v>436.21</v>
      </c>
      <c r="L821" s="43"/>
      <c r="M821" s="204">
        <v>21.24</v>
      </c>
      <c r="N821" s="43"/>
      <c r="O821" s="43"/>
      <c r="P821" s="43"/>
      <c r="Q821" s="204">
        <v>8</v>
      </c>
      <c r="R821" s="43"/>
      <c r="S821" s="204">
        <v>1.3333333333333334E-2</v>
      </c>
      <c r="T821" s="43">
        <v>2140.2966666666666</v>
      </c>
      <c r="U821" s="43"/>
      <c r="V821" s="43">
        <v>8.34</v>
      </c>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204">
        <v>28.28</v>
      </c>
      <c r="AU821" s="43"/>
      <c r="AV821" s="204">
        <v>0.06</v>
      </c>
      <c r="AW821" s="204">
        <v>34.613333333333337</v>
      </c>
      <c r="AY821" s="204">
        <v>1.3333333333333334E-2</v>
      </c>
      <c r="AZ821" s="43">
        <v>1</v>
      </c>
      <c r="BA821" s="43">
        <v>15.418799999999999</v>
      </c>
      <c r="BB821" s="43"/>
      <c r="BC821" s="43"/>
      <c r="BD821" s="43" t="s">
        <v>14023</v>
      </c>
      <c r="BE821" s="43"/>
    </row>
    <row r="822" spans="1:57" x14ac:dyDescent="0.2">
      <c r="A822" s="119"/>
      <c r="B822" s="43">
        <v>1</v>
      </c>
      <c r="C822" s="43" t="s">
        <v>14538</v>
      </c>
      <c r="D822" s="119"/>
      <c r="E822" s="43"/>
      <c r="F822" s="43"/>
      <c r="G822" s="43" t="s">
        <v>12791</v>
      </c>
      <c r="H822" s="43" t="s">
        <v>11553</v>
      </c>
      <c r="I822" s="43" t="s">
        <v>14468</v>
      </c>
      <c r="J822" s="43"/>
      <c r="K822" s="204">
        <v>436.21</v>
      </c>
      <c r="L822" s="43"/>
      <c r="M822" s="204">
        <v>21.24</v>
      </c>
      <c r="N822" s="43"/>
      <c r="O822" s="43"/>
      <c r="P822" s="43"/>
      <c r="Q822" s="204">
        <v>8</v>
      </c>
      <c r="R822" s="43"/>
      <c r="S822" s="204">
        <v>1.3333333333333334E-2</v>
      </c>
      <c r="T822" s="43">
        <v>2140.2966666666666</v>
      </c>
      <c r="U822" s="43"/>
      <c r="V822" s="43">
        <v>8.34</v>
      </c>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204">
        <v>28.28</v>
      </c>
      <c r="AU822" s="43"/>
      <c r="AV822" s="204">
        <v>0.06</v>
      </c>
      <c r="AW822" s="204">
        <v>34.613333333333337</v>
      </c>
      <c r="AY822" s="204">
        <v>1.3333333333333334E-2</v>
      </c>
      <c r="AZ822" s="43">
        <v>1</v>
      </c>
      <c r="BA822" s="43">
        <v>4.2541000000000002</v>
      </c>
      <c r="BB822" s="43"/>
      <c r="BC822" s="43"/>
      <c r="BD822" s="43" t="s">
        <v>14023</v>
      </c>
      <c r="BE822" s="43"/>
    </row>
    <row r="823" spans="1:57" x14ac:dyDescent="0.2">
      <c r="A823" s="119"/>
      <c r="B823" s="43">
        <v>1</v>
      </c>
      <c r="C823" s="43" t="s">
        <v>14538</v>
      </c>
      <c r="D823" s="119"/>
      <c r="E823" s="43"/>
      <c r="F823" s="43"/>
      <c r="G823" s="43" t="s">
        <v>12791</v>
      </c>
      <c r="H823" s="43" t="s">
        <v>11553</v>
      </c>
      <c r="I823" s="43" t="s">
        <v>14468</v>
      </c>
      <c r="J823" s="43"/>
      <c r="K823" s="204">
        <v>436.21</v>
      </c>
      <c r="L823" s="43"/>
      <c r="M823" s="204">
        <v>21.24</v>
      </c>
      <c r="N823" s="43"/>
      <c r="O823" s="43"/>
      <c r="P823" s="43"/>
      <c r="Q823" s="204">
        <v>8</v>
      </c>
      <c r="R823" s="43"/>
      <c r="S823" s="204">
        <v>1.3333333333333334E-2</v>
      </c>
      <c r="T823" s="43">
        <v>2140.2966666666666</v>
      </c>
      <c r="U823" s="43"/>
      <c r="V823" s="43">
        <v>8.34</v>
      </c>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204">
        <v>28.28</v>
      </c>
      <c r="AU823" s="43"/>
      <c r="AV823" s="204">
        <v>0.06</v>
      </c>
      <c r="AW823" s="204">
        <v>34.613333333333337</v>
      </c>
      <c r="AY823" s="204">
        <v>1.3333333333333334E-2</v>
      </c>
      <c r="AZ823" s="43">
        <v>1</v>
      </c>
      <c r="BA823" s="43">
        <v>4.2022000000000004</v>
      </c>
      <c r="BB823" s="43"/>
      <c r="BC823" s="43"/>
      <c r="BD823" s="43" t="s">
        <v>14023</v>
      </c>
      <c r="BE823" s="43"/>
    </row>
    <row r="824" spans="1:57" x14ac:dyDescent="0.2">
      <c r="A824" s="119"/>
      <c r="B824" s="43">
        <v>1</v>
      </c>
      <c r="C824" s="43" t="s">
        <v>14538</v>
      </c>
      <c r="D824" s="119"/>
      <c r="E824" s="43"/>
      <c r="F824" s="43"/>
      <c r="G824" s="43" t="s">
        <v>12792</v>
      </c>
      <c r="H824" s="43" t="s">
        <v>11553</v>
      </c>
      <c r="I824" s="43" t="s">
        <v>14468</v>
      </c>
      <c r="J824" s="43"/>
      <c r="K824" s="204">
        <v>256.52666666666664</v>
      </c>
      <c r="L824" s="43"/>
      <c r="M824" s="204">
        <v>8.5633333333333326</v>
      </c>
      <c r="N824" s="43"/>
      <c r="O824" s="43"/>
      <c r="P824" s="43"/>
      <c r="Q824" s="204">
        <v>8.1733333333333338</v>
      </c>
      <c r="R824" s="43"/>
      <c r="S824" s="204">
        <v>1.3333333333333334E-2</v>
      </c>
      <c r="T824" s="43">
        <v>2119.4533333333334</v>
      </c>
      <c r="U824" s="43"/>
      <c r="V824" s="43">
        <v>9.91</v>
      </c>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204">
        <v>26.366666666666664</v>
      </c>
      <c r="AU824" s="43"/>
      <c r="AV824" s="204">
        <v>6.6666666666666666E-2</v>
      </c>
      <c r="AW824" s="204">
        <v>34.589999999999996</v>
      </c>
      <c r="AY824" s="204">
        <v>1.3333333333333334E-2</v>
      </c>
      <c r="AZ824" s="43">
        <v>1</v>
      </c>
      <c r="BA824" s="43">
        <v>11.6595</v>
      </c>
      <c r="BB824" s="43"/>
      <c r="BC824" s="43"/>
      <c r="BD824" s="43" t="s">
        <v>14023</v>
      </c>
      <c r="BE824" s="43"/>
    </row>
    <row r="825" spans="1:57" x14ac:dyDescent="0.2">
      <c r="A825" s="119"/>
      <c r="B825" s="43">
        <v>1</v>
      </c>
      <c r="C825" s="43" t="s">
        <v>14538</v>
      </c>
      <c r="D825" s="119"/>
      <c r="E825" s="43"/>
      <c r="F825" s="43"/>
      <c r="G825" s="43" t="s">
        <v>12792</v>
      </c>
      <c r="H825" s="43" t="s">
        <v>11553</v>
      </c>
      <c r="I825" s="43" t="s">
        <v>14468</v>
      </c>
      <c r="J825" s="43"/>
      <c r="K825" s="204">
        <v>256.52666666666664</v>
      </c>
      <c r="L825" s="43"/>
      <c r="M825" s="204">
        <v>8.5633333333333326</v>
      </c>
      <c r="N825" s="43"/>
      <c r="O825" s="43"/>
      <c r="P825" s="43"/>
      <c r="Q825" s="204">
        <v>8.1733333333333338</v>
      </c>
      <c r="R825" s="43"/>
      <c r="S825" s="204">
        <v>1.3333333333333334E-2</v>
      </c>
      <c r="T825" s="43">
        <v>2119.4533333333334</v>
      </c>
      <c r="U825" s="43"/>
      <c r="V825" s="43">
        <v>9.91</v>
      </c>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204">
        <v>26.366666666666664</v>
      </c>
      <c r="AU825" s="43"/>
      <c r="AV825" s="204">
        <v>6.6666666666666666E-2</v>
      </c>
      <c r="AW825" s="204">
        <v>34.589999999999996</v>
      </c>
      <c r="AY825" s="204">
        <v>1.3333333333333334E-2</v>
      </c>
      <c r="AZ825" s="43">
        <v>1</v>
      </c>
      <c r="BA825" s="43">
        <v>13.3172</v>
      </c>
      <c r="BB825" s="43"/>
      <c r="BC825" s="43"/>
      <c r="BD825" s="43" t="s">
        <v>14023</v>
      </c>
      <c r="BE825" s="43"/>
    </row>
    <row r="826" spans="1:57" x14ac:dyDescent="0.2">
      <c r="A826" s="119"/>
      <c r="B826" s="43">
        <v>1</v>
      </c>
      <c r="C826" s="43" t="s">
        <v>14538</v>
      </c>
      <c r="D826" s="119"/>
      <c r="E826" s="43"/>
      <c r="F826" s="43"/>
      <c r="G826" s="43" t="s">
        <v>12792</v>
      </c>
      <c r="H826" s="43" t="s">
        <v>11553</v>
      </c>
      <c r="I826" s="43" t="s">
        <v>14468</v>
      </c>
      <c r="J826" s="43"/>
      <c r="K826" s="204">
        <v>256.52666666666664</v>
      </c>
      <c r="L826" s="43"/>
      <c r="M826" s="204">
        <v>8.5633333333333326</v>
      </c>
      <c r="N826" s="43"/>
      <c r="O826" s="43"/>
      <c r="P826" s="43"/>
      <c r="Q826" s="204">
        <v>8.1733333333333338</v>
      </c>
      <c r="R826" s="43"/>
      <c r="S826" s="204">
        <v>1.3333333333333334E-2</v>
      </c>
      <c r="T826" s="43">
        <v>2119.4533333333334</v>
      </c>
      <c r="U826" s="43"/>
      <c r="V826" s="43">
        <v>9.91</v>
      </c>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204">
        <v>26.366666666666664</v>
      </c>
      <c r="AU826" s="43"/>
      <c r="AV826" s="204">
        <v>6.6666666666666666E-2</v>
      </c>
      <c r="AW826" s="204">
        <v>34.589999999999996</v>
      </c>
      <c r="AY826" s="204">
        <v>1.3333333333333334E-2</v>
      </c>
      <c r="AZ826" s="43">
        <v>1</v>
      </c>
      <c r="BA826" s="43">
        <v>23.244199999999999</v>
      </c>
      <c r="BB826" s="43"/>
      <c r="BC826" s="43"/>
      <c r="BD826" s="43" t="s">
        <v>14023</v>
      </c>
      <c r="BE826" s="43"/>
    </row>
    <row r="827" spans="1:57" x14ac:dyDescent="0.2">
      <c r="A827" s="119"/>
      <c r="B827" s="43">
        <v>1</v>
      </c>
      <c r="C827" s="43" t="s">
        <v>14538</v>
      </c>
      <c r="D827" s="119"/>
      <c r="E827" s="43"/>
      <c r="F827" s="43"/>
      <c r="G827" s="43" t="s">
        <v>12792</v>
      </c>
      <c r="H827" s="43" t="s">
        <v>11553</v>
      </c>
      <c r="I827" s="43" t="s">
        <v>14468</v>
      </c>
      <c r="J827" s="43"/>
      <c r="K827" s="204">
        <v>256.52666666666664</v>
      </c>
      <c r="L827" s="43"/>
      <c r="M827" s="204">
        <v>8.5633333333333326</v>
      </c>
      <c r="N827" s="43"/>
      <c r="O827" s="43"/>
      <c r="P827" s="43"/>
      <c r="Q827" s="204">
        <v>8.1733333333333338</v>
      </c>
      <c r="R827" s="43"/>
      <c r="S827" s="204">
        <v>1.3333333333333334E-2</v>
      </c>
      <c r="T827" s="43">
        <v>2119.4533333333334</v>
      </c>
      <c r="U827" s="43"/>
      <c r="V827" s="43">
        <v>9.91</v>
      </c>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204">
        <v>26.366666666666664</v>
      </c>
      <c r="AU827" s="43"/>
      <c r="AV827" s="204">
        <v>6.6666666666666666E-2</v>
      </c>
      <c r="AW827" s="204">
        <v>34.589999999999996</v>
      </c>
      <c r="AY827" s="204">
        <v>1.3333333333333334E-2</v>
      </c>
      <c r="AZ827" s="43">
        <v>1</v>
      </c>
      <c r="BA827" s="43">
        <v>18.3415</v>
      </c>
      <c r="BB827" s="43"/>
      <c r="BC827" s="43"/>
      <c r="BD827" s="43" t="s">
        <v>14023</v>
      </c>
      <c r="BE827" s="43"/>
    </row>
    <row r="828" spans="1:57" x14ac:dyDescent="0.2">
      <c r="A828" s="119"/>
      <c r="B828" s="43">
        <v>1</v>
      </c>
      <c r="C828" s="43" t="s">
        <v>14538</v>
      </c>
      <c r="D828" s="119"/>
      <c r="E828" s="43"/>
      <c r="F828" s="43"/>
      <c r="G828" s="43" t="s">
        <v>12792</v>
      </c>
      <c r="H828" s="43" t="s">
        <v>11553</v>
      </c>
      <c r="I828" s="43" t="s">
        <v>14468</v>
      </c>
      <c r="J828" s="43"/>
      <c r="K828" s="204">
        <v>256.52666666666664</v>
      </c>
      <c r="L828" s="43"/>
      <c r="M828" s="204">
        <v>8.5633333333333326</v>
      </c>
      <c r="N828" s="43"/>
      <c r="O828" s="43"/>
      <c r="P828" s="43"/>
      <c r="Q828" s="204">
        <v>8.1733333333333338</v>
      </c>
      <c r="R828" s="43"/>
      <c r="S828" s="204">
        <v>1.3333333333333334E-2</v>
      </c>
      <c r="T828" s="43">
        <v>2119.4533333333334</v>
      </c>
      <c r="U828" s="43"/>
      <c r="V828" s="43">
        <v>9.91</v>
      </c>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204">
        <v>26.366666666666664</v>
      </c>
      <c r="AU828" s="43"/>
      <c r="AV828" s="204">
        <v>6.6666666666666666E-2</v>
      </c>
      <c r="AW828" s="204">
        <v>34.589999999999996</v>
      </c>
      <c r="AY828" s="204">
        <v>1.3333333333333334E-2</v>
      </c>
      <c r="AZ828" s="43">
        <v>1</v>
      </c>
      <c r="BA828" s="43">
        <v>20.5459</v>
      </c>
      <c r="BB828" s="43"/>
      <c r="BC828" s="43"/>
      <c r="BD828" s="43" t="s">
        <v>14023</v>
      </c>
      <c r="BE828" s="43"/>
    </row>
    <row r="829" spans="1:57" x14ac:dyDescent="0.2">
      <c r="A829" s="119"/>
      <c r="B829" s="43">
        <v>1</v>
      </c>
      <c r="C829" s="43" t="s">
        <v>14538</v>
      </c>
      <c r="D829" s="119"/>
      <c r="E829" s="43"/>
      <c r="F829" s="43"/>
      <c r="G829" s="43" t="s">
        <v>12792</v>
      </c>
      <c r="H829" s="43" t="s">
        <v>11553</v>
      </c>
      <c r="I829" s="43" t="s">
        <v>14468</v>
      </c>
      <c r="J829" s="43"/>
      <c r="K829" s="204">
        <v>256.52666666666664</v>
      </c>
      <c r="L829" s="43"/>
      <c r="M829" s="204">
        <v>8.5633333333333326</v>
      </c>
      <c r="N829" s="43"/>
      <c r="O829" s="43"/>
      <c r="P829" s="43"/>
      <c r="Q829" s="204">
        <v>8.1733333333333338</v>
      </c>
      <c r="R829" s="43"/>
      <c r="S829" s="204">
        <v>1.3333333333333334E-2</v>
      </c>
      <c r="T829" s="43">
        <v>2119.4533333333334</v>
      </c>
      <c r="U829" s="43"/>
      <c r="V829" s="43">
        <v>9.91</v>
      </c>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204">
        <v>26.366666666666664</v>
      </c>
      <c r="AU829" s="43"/>
      <c r="AV829" s="204">
        <v>6.6666666666666666E-2</v>
      </c>
      <c r="AW829" s="204">
        <v>34.589999999999996</v>
      </c>
      <c r="AY829" s="204">
        <v>1.3333333333333334E-2</v>
      </c>
      <c r="AZ829" s="43">
        <v>1</v>
      </c>
      <c r="BA829" s="43">
        <v>8.3123000000000005</v>
      </c>
      <c r="BB829" s="43"/>
      <c r="BC829" s="43"/>
      <c r="BD829" s="43" t="s">
        <v>14023</v>
      </c>
      <c r="BE829" s="43"/>
    </row>
    <row r="830" spans="1:57" x14ac:dyDescent="0.2">
      <c r="A830" s="119"/>
      <c r="B830" s="43">
        <v>1</v>
      </c>
      <c r="C830" s="43" t="s">
        <v>14538</v>
      </c>
      <c r="D830" s="119"/>
      <c r="E830" s="43"/>
      <c r="F830" s="43"/>
      <c r="G830" s="43" t="s">
        <v>12792</v>
      </c>
      <c r="H830" s="43" t="s">
        <v>11553</v>
      </c>
      <c r="I830" s="43" t="s">
        <v>14468</v>
      </c>
      <c r="J830" s="43"/>
      <c r="K830" s="204">
        <v>416.65666666666669</v>
      </c>
      <c r="L830" s="43"/>
      <c r="M830" s="204">
        <v>19.536666666666665</v>
      </c>
      <c r="N830" s="43"/>
      <c r="O830" s="43"/>
      <c r="P830" s="43"/>
      <c r="Q830" s="204">
        <v>8.0133333333333336</v>
      </c>
      <c r="R830" s="43"/>
      <c r="S830" s="204">
        <v>1.3333333333333334E-2</v>
      </c>
      <c r="T830" s="43">
        <v>2120.0733333333333</v>
      </c>
      <c r="U830" s="43"/>
      <c r="V830" s="43">
        <v>9.7666666666666675</v>
      </c>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204">
        <v>26.366666666666664</v>
      </c>
      <c r="AU830" s="43"/>
      <c r="AV830" s="204">
        <v>6.3333333333333339E-2</v>
      </c>
      <c r="AW830" s="204">
        <v>34.593333333333334</v>
      </c>
      <c r="AY830" s="204">
        <v>1.3333333333333334E-2</v>
      </c>
      <c r="AZ830" s="43">
        <v>1</v>
      </c>
      <c r="BA830" s="43">
        <v>7.0906000000000002</v>
      </c>
      <c r="BB830" s="43"/>
      <c r="BC830" s="43"/>
      <c r="BD830" s="43" t="s">
        <v>14023</v>
      </c>
      <c r="BE830" s="43"/>
    </row>
    <row r="831" spans="1:57" x14ac:dyDescent="0.2">
      <c r="A831" s="119"/>
      <c r="B831" s="43">
        <v>1</v>
      </c>
      <c r="C831" s="43" t="s">
        <v>14538</v>
      </c>
      <c r="D831" s="119"/>
      <c r="E831" s="43"/>
      <c r="F831" s="43"/>
      <c r="G831" s="43" t="s">
        <v>12792</v>
      </c>
      <c r="H831" s="43" t="s">
        <v>11553</v>
      </c>
      <c r="I831" s="43" t="s">
        <v>14468</v>
      </c>
      <c r="J831" s="43"/>
      <c r="K831" s="204">
        <v>416.65666666666669</v>
      </c>
      <c r="L831" s="43"/>
      <c r="M831" s="204">
        <v>19.536666666666665</v>
      </c>
      <c r="N831" s="43"/>
      <c r="O831" s="43"/>
      <c r="P831" s="43"/>
      <c r="Q831" s="204">
        <v>8.0133333333333336</v>
      </c>
      <c r="R831" s="43"/>
      <c r="S831" s="204">
        <v>1.3333333333333334E-2</v>
      </c>
      <c r="T831" s="43">
        <v>2120.0733333333333</v>
      </c>
      <c r="U831" s="43"/>
      <c r="V831" s="43">
        <v>9.7666666666666675</v>
      </c>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204">
        <v>26.366666666666664</v>
      </c>
      <c r="AU831" s="43"/>
      <c r="AV831" s="204">
        <v>6.3333333333333339E-2</v>
      </c>
      <c r="AW831" s="204">
        <v>34.593333333333334</v>
      </c>
      <c r="AY831" s="204">
        <v>1.3333333333333334E-2</v>
      </c>
      <c r="AZ831" s="43">
        <v>1</v>
      </c>
      <c r="BA831" s="43">
        <v>14.4536</v>
      </c>
      <c r="BB831" s="43"/>
      <c r="BC831" s="43"/>
      <c r="BD831" s="43" t="s">
        <v>14023</v>
      </c>
      <c r="BE831" s="43"/>
    </row>
    <row r="832" spans="1:57" x14ac:dyDescent="0.2">
      <c r="A832" s="119"/>
      <c r="B832" s="43">
        <v>1</v>
      </c>
      <c r="C832" s="43" t="s">
        <v>14538</v>
      </c>
      <c r="D832" s="119"/>
      <c r="E832" s="43"/>
      <c r="F832" s="43"/>
      <c r="G832" s="43" t="s">
        <v>12792</v>
      </c>
      <c r="H832" s="43" t="s">
        <v>11553</v>
      </c>
      <c r="I832" s="43" t="s">
        <v>14468</v>
      </c>
      <c r="J832" s="43"/>
      <c r="K832" s="204">
        <v>416.65666666666669</v>
      </c>
      <c r="L832" s="43"/>
      <c r="M832" s="204">
        <v>19.536666666666665</v>
      </c>
      <c r="N832" s="43"/>
      <c r="O832" s="43"/>
      <c r="P832" s="43"/>
      <c r="Q832" s="204">
        <v>8.0133333333333336</v>
      </c>
      <c r="R832" s="43"/>
      <c r="S832" s="204">
        <v>1.3333333333333334E-2</v>
      </c>
      <c r="T832" s="43">
        <v>2120.0733333333333</v>
      </c>
      <c r="U832" s="43"/>
      <c r="V832" s="43">
        <v>9.7666666666666675</v>
      </c>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204">
        <v>26.366666666666664</v>
      </c>
      <c r="AU832" s="43"/>
      <c r="AV832" s="204">
        <v>6.3333333333333339E-2</v>
      </c>
      <c r="AW832" s="204">
        <v>34.593333333333334</v>
      </c>
      <c r="AY832" s="204">
        <v>1.3333333333333334E-2</v>
      </c>
      <c r="AZ832" s="43">
        <v>1</v>
      </c>
      <c r="BA832" s="43">
        <v>13.8414</v>
      </c>
      <c r="BB832" s="43"/>
      <c r="BC832" s="43"/>
      <c r="BD832" s="43" t="s">
        <v>14023</v>
      </c>
      <c r="BE832" s="43"/>
    </row>
    <row r="833" spans="1:57" x14ac:dyDescent="0.2">
      <c r="A833" s="119"/>
      <c r="B833" s="43">
        <v>1</v>
      </c>
      <c r="C833" s="43" t="s">
        <v>14538</v>
      </c>
      <c r="D833" s="119"/>
      <c r="E833" s="43"/>
      <c r="F833" s="43"/>
      <c r="G833" s="43" t="s">
        <v>12792</v>
      </c>
      <c r="H833" s="43" t="s">
        <v>11553</v>
      </c>
      <c r="I833" s="43" t="s">
        <v>14468</v>
      </c>
      <c r="J833" s="43"/>
      <c r="K833" s="204">
        <v>416.65666666666669</v>
      </c>
      <c r="L833" s="43"/>
      <c r="M833" s="204">
        <v>19.536666666666665</v>
      </c>
      <c r="N833" s="43"/>
      <c r="O833" s="43"/>
      <c r="P833" s="43"/>
      <c r="Q833" s="204">
        <v>8.0133333333333336</v>
      </c>
      <c r="R833" s="43"/>
      <c r="S833" s="204">
        <v>1.3333333333333334E-2</v>
      </c>
      <c r="T833" s="43">
        <v>2120.0733333333333</v>
      </c>
      <c r="U833" s="43"/>
      <c r="V833" s="43">
        <v>9.7666666666666675</v>
      </c>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204">
        <v>26.366666666666664</v>
      </c>
      <c r="AU833" s="43"/>
      <c r="AV833" s="204">
        <v>6.3333333333333339E-2</v>
      </c>
      <c r="AW833" s="204">
        <v>34.593333333333334</v>
      </c>
      <c r="AY833" s="204">
        <v>1.3333333333333334E-2</v>
      </c>
      <c r="AZ833" s="43">
        <v>1</v>
      </c>
      <c r="BA833" s="43">
        <v>6.6082999999999998</v>
      </c>
      <c r="BB833" s="43"/>
      <c r="BC833" s="43"/>
      <c r="BD833" s="43" t="s">
        <v>14023</v>
      </c>
      <c r="BE833" s="43"/>
    </row>
    <row r="834" spans="1:57" x14ac:dyDescent="0.2">
      <c r="A834" s="119"/>
      <c r="B834" s="43">
        <v>1</v>
      </c>
      <c r="C834" s="43" t="s">
        <v>14538</v>
      </c>
      <c r="D834" s="119"/>
      <c r="E834" s="43"/>
      <c r="F834" s="43"/>
      <c r="G834" s="43" t="s">
        <v>12792</v>
      </c>
      <c r="H834" s="43" t="s">
        <v>11553</v>
      </c>
      <c r="I834" s="43" t="s">
        <v>14468</v>
      </c>
      <c r="J834" s="43"/>
      <c r="K834" s="204">
        <v>416.65666666666669</v>
      </c>
      <c r="L834" s="43"/>
      <c r="M834" s="204">
        <v>19.536666666666665</v>
      </c>
      <c r="N834" s="43"/>
      <c r="O834" s="43"/>
      <c r="P834" s="43"/>
      <c r="Q834" s="204">
        <v>8.0133333333333336</v>
      </c>
      <c r="R834" s="43"/>
      <c r="S834" s="204">
        <v>1.3333333333333334E-2</v>
      </c>
      <c r="T834" s="43">
        <v>2120.0733333333333</v>
      </c>
      <c r="U834" s="43"/>
      <c r="V834" s="43">
        <v>9.7666666666666675</v>
      </c>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204">
        <v>26.366666666666664</v>
      </c>
      <c r="AU834" s="43"/>
      <c r="AV834" s="204">
        <v>6.3333333333333339E-2</v>
      </c>
      <c r="AW834" s="204">
        <v>34.593333333333334</v>
      </c>
      <c r="AY834" s="204">
        <v>1.3333333333333334E-2</v>
      </c>
      <c r="AZ834" s="43">
        <v>1</v>
      </c>
      <c r="BA834" s="43">
        <v>1.931</v>
      </c>
      <c r="BB834" s="43"/>
      <c r="BC834" s="43"/>
      <c r="BD834" s="43" t="s">
        <v>14023</v>
      </c>
      <c r="BE834" s="43"/>
    </row>
    <row r="835" spans="1:57" x14ac:dyDescent="0.2">
      <c r="A835" s="119"/>
      <c r="B835" s="43">
        <v>1</v>
      </c>
      <c r="C835" s="43" t="s">
        <v>14538</v>
      </c>
      <c r="D835" s="119"/>
      <c r="E835" s="43"/>
      <c r="F835" s="43"/>
      <c r="G835" s="43" t="s">
        <v>12792</v>
      </c>
      <c r="H835" s="43" t="s">
        <v>11553</v>
      </c>
      <c r="I835" s="43" t="s">
        <v>14468</v>
      </c>
      <c r="J835" s="43"/>
      <c r="K835" s="204">
        <v>261.71333333333331</v>
      </c>
      <c r="L835" s="43"/>
      <c r="M835" s="204">
        <v>10.11</v>
      </c>
      <c r="N835" s="43"/>
      <c r="O835" s="43"/>
      <c r="P835" s="43"/>
      <c r="Q835" s="204">
        <v>8.17</v>
      </c>
      <c r="R835" s="43"/>
      <c r="S835" s="204">
        <v>1.3333333333333334E-2</v>
      </c>
      <c r="T835" s="43">
        <v>2140.3566666666666</v>
      </c>
      <c r="U835" s="43"/>
      <c r="V835" s="43">
        <v>8.9066666666666663</v>
      </c>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204">
        <v>28.296666666666667</v>
      </c>
      <c r="AU835" s="43"/>
      <c r="AV835" s="204">
        <v>6.6666666666666666E-2</v>
      </c>
      <c r="AW835" s="204">
        <v>34.610000000000007</v>
      </c>
      <c r="AY835" s="204">
        <v>1.3333333333333334E-2</v>
      </c>
      <c r="AZ835" s="43">
        <v>1</v>
      </c>
      <c r="BA835" s="43">
        <v>9.9172999999999991</v>
      </c>
      <c r="BB835" s="43"/>
      <c r="BC835" s="43"/>
      <c r="BD835" s="43" t="s">
        <v>14023</v>
      </c>
      <c r="BE835" s="43"/>
    </row>
    <row r="836" spans="1:57" x14ac:dyDescent="0.2">
      <c r="A836" s="119"/>
      <c r="B836" s="43">
        <v>1</v>
      </c>
      <c r="C836" s="43" t="s">
        <v>14538</v>
      </c>
      <c r="D836" s="119"/>
      <c r="E836" s="43"/>
      <c r="F836" s="43"/>
      <c r="G836" s="43" t="s">
        <v>12792</v>
      </c>
      <c r="H836" s="43" t="s">
        <v>11553</v>
      </c>
      <c r="I836" s="43" t="s">
        <v>14468</v>
      </c>
      <c r="J836" s="43"/>
      <c r="K836" s="204">
        <v>261.71333333333331</v>
      </c>
      <c r="L836" s="43"/>
      <c r="M836" s="204">
        <v>10.11</v>
      </c>
      <c r="N836" s="43"/>
      <c r="O836" s="43"/>
      <c r="P836" s="43"/>
      <c r="Q836" s="204">
        <v>8.17</v>
      </c>
      <c r="R836" s="43"/>
      <c r="S836" s="204">
        <v>1.3333333333333334E-2</v>
      </c>
      <c r="T836" s="43">
        <v>2140.3566666666666</v>
      </c>
      <c r="U836" s="43"/>
      <c r="V836" s="43">
        <v>8.9066666666666663</v>
      </c>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204">
        <v>28.296666666666667</v>
      </c>
      <c r="AU836" s="43"/>
      <c r="AV836" s="204">
        <v>6.6666666666666666E-2</v>
      </c>
      <c r="AW836" s="204">
        <v>34.610000000000007</v>
      </c>
      <c r="AY836" s="204">
        <v>1.3333333333333334E-2</v>
      </c>
      <c r="AZ836" s="43">
        <v>1</v>
      </c>
      <c r="BA836" s="43">
        <v>6.0258000000000003</v>
      </c>
      <c r="BB836" s="43"/>
      <c r="BC836" s="43"/>
      <c r="BD836" s="43" t="s">
        <v>14023</v>
      </c>
      <c r="BE836" s="43"/>
    </row>
    <row r="837" spans="1:57" x14ac:dyDescent="0.2">
      <c r="A837" s="119"/>
      <c r="B837" s="43">
        <v>1</v>
      </c>
      <c r="C837" s="43" t="s">
        <v>14538</v>
      </c>
      <c r="D837" s="119"/>
      <c r="E837" s="43"/>
      <c r="F837" s="43"/>
      <c r="G837" s="43" t="s">
        <v>12792</v>
      </c>
      <c r="H837" s="43" t="s">
        <v>11553</v>
      </c>
      <c r="I837" s="43" t="s">
        <v>14468</v>
      </c>
      <c r="J837" s="43"/>
      <c r="K837" s="204">
        <v>261.71333333333331</v>
      </c>
      <c r="L837" s="43"/>
      <c r="M837" s="204">
        <v>10.11</v>
      </c>
      <c r="N837" s="43"/>
      <c r="O837" s="43"/>
      <c r="P837" s="43"/>
      <c r="Q837" s="204">
        <v>8.17</v>
      </c>
      <c r="R837" s="43"/>
      <c r="S837" s="204">
        <v>1.3333333333333334E-2</v>
      </c>
      <c r="T837" s="43">
        <v>2140.3566666666666</v>
      </c>
      <c r="U837" s="43"/>
      <c r="V837" s="43">
        <v>8.9066666666666663</v>
      </c>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204">
        <v>28.296666666666667</v>
      </c>
      <c r="AU837" s="43"/>
      <c r="AV837" s="204">
        <v>6.6666666666666666E-2</v>
      </c>
      <c r="AW837" s="204">
        <v>34.610000000000007</v>
      </c>
      <c r="AY837" s="204">
        <v>1.3333333333333334E-2</v>
      </c>
      <c r="AZ837" s="43">
        <v>1</v>
      </c>
      <c r="BA837" s="43">
        <v>10.4063</v>
      </c>
      <c r="BB837" s="43"/>
      <c r="BC837" s="43"/>
      <c r="BD837" s="43" t="s">
        <v>14023</v>
      </c>
      <c r="BE837" s="43"/>
    </row>
    <row r="838" spans="1:57" x14ac:dyDescent="0.2">
      <c r="A838" s="119"/>
      <c r="B838" s="43">
        <v>1</v>
      </c>
      <c r="C838" s="43" t="s">
        <v>14538</v>
      </c>
      <c r="D838" s="119"/>
      <c r="E838" s="43"/>
      <c r="F838" s="43"/>
      <c r="G838" s="43" t="s">
        <v>12792</v>
      </c>
      <c r="H838" s="43" t="s">
        <v>11553</v>
      </c>
      <c r="I838" s="43" t="s">
        <v>14468</v>
      </c>
      <c r="J838" s="43"/>
      <c r="K838" s="204">
        <v>261.71333333333331</v>
      </c>
      <c r="L838" s="43"/>
      <c r="M838" s="204">
        <v>10.11</v>
      </c>
      <c r="N838" s="43"/>
      <c r="O838" s="43"/>
      <c r="P838" s="43"/>
      <c r="Q838" s="204">
        <v>8.17</v>
      </c>
      <c r="R838" s="43"/>
      <c r="S838" s="204">
        <v>1.3333333333333334E-2</v>
      </c>
      <c r="T838" s="43">
        <v>2140.3566666666666</v>
      </c>
      <c r="U838" s="43"/>
      <c r="V838" s="43">
        <v>8.9066666666666663</v>
      </c>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204">
        <v>28.296666666666667</v>
      </c>
      <c r="AU838" s="43"/>
      <c r="AV838" s="204">
        <v>6.6666666666666666E-2</v>
      </c>
      <c r="AW838" s="204">
        <v>34.610000000000007</v>
      </c>
      <c r="AY838" s="204">
        <v>1.3333333333333334E-2</v>
      </c>
      <c r="AZ838" s="43">
        <v>1</v>
      </c>
      <c r="BA838" s="43">
        <v>5.3478000000000003</v>
      </c>
      <c r="BB838" s="43"/>
      <c r="BC838" s="43"/>
      <c r="BD838" s="43" t="s">
        <v>14023</v>
      </c>
      <c r="BE838" s="43"/>
    </row>
    <row r="839" spans="1:57" x14ac:dyDescent="0.2">
      <c r="A839" s="119"/>
      <c r="B839" s="43">
        <v>1</v>
      </c>
      <c r="C839" s="43" t="s">
        <v>14538</v>
      </c>
      <c r="D839" s="119"/>
      <c r="E839" s="43"/>
      <c r="F839" s="43"/>
      <c r="G839" s="43" t="s">
        <v>12792</v>
      </c>
      <c r="H839" s="43" t="s">
        <v>11553</v>
      </c>
      <c r="I839" s="43" t="s">
        <v>14468</v>
      </c>
      <c r="J839" s="43"/>
      <c r="K839" s="204">
        <v>436.21</v>
      </c>
      <c r="L839" s="43"/>
      <c r="M839" s="204">
        <v>21.24</v>
      </c>
      <c r="N839" s="43"/>
      <c r="O839" s="43"/>
      <c r="P839" s="43"/>
      <c r="Q839" s="204">
        <v>8</v>
      </c>
      <c r="R839" s="43"/>
      <c r="S839" s="204">
        <v>1.3333333333333334E-2</v>
      </c>
      <c r="T839" s="43">
        <v>2140.2966666666666</v>
      </c>
      <c r="U839" s="43"/>
      <c r="V839" s="43">
        <v>8.34</v>
      </c>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204">
        <v>28.28</v>
      </c>
      <c r="AU839" s="43"/>
      <c r="AV839" s="204">
        <v>0.06</v>
      </c>
      <c r="AW839" s="204">
        <v>34.613333333333337</v>
      </c>
      <c r="AY839" s="204">
        <v>1.3333333333333334E-2</v>
      </c>
      <c r="AZ839" s="43">
        <v>1</v>
      </c>
      <c r="BA839" s="43">
        <v>13.278499999999999</v>
      </c>
      <c r="BB839" s="43"/>
      <c r="BC839" s="43"/>
      <c r="BD839" s="43" t="s">
        <v>14023</v>
      </c>
      <c r="BE839" s="43"/>
    </row>
    <row r="840" spans="1:57" x14ac:dyDescent="0.2">
      <c r="A840" s="119"/>
      <c r="B840" s="43">
        <v>1</v>
      </c>
      <c r="C840" s="43" t="s">
        <v>14538</v>
      </c>
      <c r="D840" s="119"/>
      <c r="E840" s="43"/>
      <c r="F840" s="43"/>
      <c r="G840" s="43" t="s">
        <v>12792</v>
      </c>
      <c r="H840" s="43" t="s">
        <v>11553</v>
      </c>
      <c r="I840" s="43" t="s">
        <v>14468</v>
      </c>
      <c r="J840" s="43"/>
      <c r="K840" s="204">
        <v>436.21</v>
      </c>
      <c r="L840" s="43"/>
      <c r="M840" s="204">
        <v>21.24</v>
      </c>
      <c r="N840" s="43"/>
      <c r="O840" s="43"/>
      <c r="P840" s="43"/>
      <c r="Q840" s="204">
        <v>8</v>
      </c>
      <c r="R840" s="43"/>
      <c r="S840" s="204">
        <v>1.3333333333333334E-2</v>
      </c>
      <c r="T840" s="43">
        <v>2140.2966666666666</v>
      </c>
      <c r="U840" s="43"/>
      <c r="V840" s="43">
        <v>8.34</v>
      </c>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204">
        <v>28.28</v>
      </c>
      <c r="AU840" s="43"/>
      <c r="AV840" s="204">
        <v>0.06</v>
      </c>
      <c r="AW840" s="204">
        <v>34.613333333333337</v>
      </c>
      <c r="AY840" s="204">
        <v>1.3333333333333334E-2</v>
      </c>
      <c r="AZ840" s="43">
        <v>1</v>
      </c>
      <c r="BA840" s="43">
        <v>5.7907999999999999</v>
      </c>
      <c r="BB840" s="43"/>
      <c r="BC840" s="43"/>
      <c r="BD840" s="43" t="s">
        <v>14023</v>
      </c>
      <c r="BE840" s="43"/>
    </row>
    <row r="841" spans="1:57" x14ac:dyDescent="0.2">
      <c r="A841" s="119"/>
      <c r="B841" s="43">
        <v>1</v>
      </c>
      <c r="C841" s="43" t="s">
        <v>14538</v>
      </c>
      <c r="D841" s="119"/>
      <c r="E841" s="43"/>
      <c r="F841" s="43"/>
      <c r="G841" s="43" t="s">
        <v>12792</v>
      </c>
      <c r="H841" s="43" t="s">
        <v>11553</v>
      </c>
      <c r="I841" s="43" t="s">
        <v>14468</v>
      </c>
      <c r="J841" s="43"/>
      <c r="K841" s="204">
        <v>436.21</v>
      </c>
      <c r="L841" s="43"/>
      <c r="M841" s="204">
        <v>21.24</v>
      </c>
      <c r="N841" s="43"/>
      <c r="O841" s="43"/>
      <c r="P841" s="43"/>
      <c r="Q841" s="204">
        <v>8</v>
      </c>
      <c r="R841" s="43"/>
      <c r="S841" s="204">
        <v>1.3333333333333334E-2</v>
      </c>
      <c r="T841" s="43">
        <v>2140.2966666666666</v>
      </c>
      <c r="U841" s="43"/>
      <c r="V841" s="43">
        <v>8.34</v>
      </c>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204">
        <v>28.28</v>
      </c>
      <c r="AU841" s="43"/>
      <c r="AV841" s="204">
        <v>0.06</v>
      </c>
      <c r="AW841" s="204">
        <v>34.613333333333337</v>
      </c>
      <c r="AY841" s="204">
        <v>1.3333333333333334E-2</v>
      </c>
      <c r="AZ841" s="43">
        <v>1</v>
      </c>
      <c r="BA841" s="43">
        <v>2.7241</v>
      </c>
      <c r="BB841" s="43"/>
      <c r="BC841" s="43"/>
      <c r="BD841" s="43" t="s">
        <v>14023</v>
      </c>
      <c r="BE841" s="43"/>
    </row>
    <row r="842" spans="1:57" x14ac:dyDescent="0.2">
      <c r="A842" s="119"/>
      <c r="B842" s="43">
        <v>1</v>
      </c>
      <c r="C842" s="43" t="s">
        <v>14538</v>
      </c>
      <c r="D842" s="119"/>
      <c r="E842" s="43"/>
      <c r="F842" s="43"/>
      <c r="G842" s="43" t="s">
        <v>12792</v>
      </c>
      <c r="H842" s="43" t="s">
        <v>11553</v>
      </c>
      <c r="I842" s="43" t="s">
        <v>14468</v>
      </c>
      <c r="J842" s="43"/>
      <c r="K842" s="204">
        <v>256.52666666666664</v>
      </c>
      <c r="L842" s="43"/>
      <c r="M842" s="204">
        <v>8.5633333333333326</v>
      </c>
      <c r="N842" s="43"/>
      <c r="O842" s="43"/>
      <c r="P842" s="43"/>
      <c r="Q842" s="204">
        <v>8.1733333333333338</v>
      </c>
      <c r="R842" s="43"/>
      <c r="S842" s="204">
        <v>1.3333333333333334E-2</v>
      </c>
      <c r="T842" s="43">
        <v>2119.4533333333334</v>
      </c>
      <c r="U842" s="43"/>
      <c r="V842" s="43">
        <v>9.91</v>
      </c>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204">
        <v>26.366666666666664</v>
      </c>
      <c r="AU842" s="43"/>
      <c r="AV842" s="204">
        <v>6.6666666666666666E-2</v>
      </c>
      <c r="AW842" s="204">
        <v>34.589999999999996</v>
      </c>
      <c r="AY842" s="204">
        <v>1.3333333333333334E-2</v>
      </c>
      <c r="AZ842" s="43">
        <v>1</v>
      </c>
      <c r="BA842" s="43">
        <v>19.889900000000001</v>
      </c>
      <c r="BB842" s="43"/>
      <c r="BC842" s="43"/>
      <c r="BD842" s="43" t="s">
        <v>14023</v>
      </c>
      <c r="BE842" s="43"/>
    </row>
    <row r="843" spans="1:57" x14ac:dyDescent="0.2">
      <c r="A843" s="119"/>
      <c r="B843" s="43">
        <v>1</v>
      </c>
      <c r="C843" s="43" t="s">
        <v>14538</v>
      </c>
      <c r="D843" s="119"/>
      <c r="E843" s="43"/>
      <c r="F843" s="43"/>
      <c r="G843" s="43" t="s">
        <v>12792</v>
      </c>
      <c r="H843" s="43" t="s">
        <v>11553</v>
      </c>
      <c r="I843" s="43" t="s">
        <v>14468</v>
      </c>
      <c r="J843" s="43"/>
      <c r="K843" s="204">
        <v>256.52666666666664</v>
      </c>
      <c r="L843" s="43"/>
      <c r="M843" s="204">
        <v>8.5633333333333326</v>
      </c>
      <c r="N843" s="43"/>
      <c r="O843" s="43"/>
      <c r="P843" s="43"/>
      <c r="Q843" s="204">
        <v>8.1733333333333338</v>
      </c>
      <c r="R843" s="43"/>
      <c r="S843" s="204">
        <v>1.3333333333333334E-2</v>
      </c>
      <c r="T843" s="43">
        <v>2119.4533333333334</v>
      </c>
      <c r="U843" s="43"/>
      <c r="V843" s="43">
        <v>9.91</v>
      </c>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204">
        <v>26.366666666666664</v>
      </c>
      <c r="AU843" s="43"/>
      <c r="AV843" s="204">
        <v>6.6666666666666666E-2</v>
      </c>
      <c r="AW843" s="204">
        <v>34.589999999999996</v>
      </c>
      <c r="AY843" s="204">
        <v>1.3333333333333334E-2</v>
      </c>
      <c r="AZ843" s="43">
        <v>1</v>
      </c>
      <c r="BA843" s="43">
        <v>15.259</v>
      </c>
      <c r="BB843" s="43"/>
      <c r="BC843" s="43"/>
      <c r="BD843" s="43" t="s">
        <v>14023</v>
      </c>
      <c r="BE843" s="43"/>
    </row>
    <row r="844" spans="1:57" x14ac:dyDescent="0.2">
      <c r="A844" s="119"/>
      <c r="B844" s="43">
        <v>1</v>
      </c>
      <c r="C844" s="43" t="s">
        <v>14538</v>
      </c>
      <c r="D844" s="119"/>
      <c r="E844" s="43"/>
      <c r="F844" s="43"/>
      <c r="G844" s="43" t="s">
        <v>12792</v>
      </c>
      <c r="H844" s="43" t="s">
        <v>11553</v>
      </c>
      <c r="I844" s="43" t="s">
        <v>14468</v>
      </c>
      <c r="J844" s="43"/>
      <c r="K844" s="204">
        <v>256.52666666666664</v>
      </c>
      <c r="L844" s="43"/>
      <c r="M844" s="204">
        <v>8.5633333333333326</v>
      </c>
      <c r="N844" s="43"/>
      <c r="O844" s="43"/>
      <c r="P844" s="43"/>
      <c r="Q844" s="204">
        <v>8.1733333333333338</v>
      </c>
      <c r="R844" s="43"/>
      <c r="S844" s="204">
        <v>1.3333333333333334E-2</v>
      </c>
      <c r="T844" s="43">
        <v>2119.4533333333334</v>
      </c>
      <c r="U844" s="43"/>
      <c r="V844" s="43">
        <v>9.91</v>
      </c>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204">
        <v>26.366666666666664</v>
      </c>
      <c r="AU844" s="43"/>
      <c r="AV844" s="204">
        <v>6.6666666666666666E-2</v>
      </c>
      <c r="AW844" s="204">
        <v>34.589999999999996</v>
      </c>
      <c r="AY844" s="204">
        <v>1.3333333333333334E-2</v>
      </c>
      <c r="AZ844" s="43">
        <v>1</v>
      </c>
      <c r="BA844" s="43">
        <v>5.2949000000000002</v>
      </c>
      <c r="BB844" s="43"/>
      <c r="BC844" s="43"/>
      <c r="BD844" s="43" t="s">
        <v>14023</v>
      </c>
      <c r="BE844" s="43"/>
    </row>
    <row r="845" spans="1:57" x14ac:dyDescent="0.2">
      <c r="A845" s="119"/>
      <c r="B845" s="43">
        <v>1</v>
      </c>
      <c r="C845" s="43" t="s">
        <v>14538</v>
      </c>
      <c r="D845" s="119"/>
      <c r="E845" s="43"/>
      <c r="F845" s="43"/>
      <c r="G845" s="43" t="s">
        <v>12792</v>
      </c>
      <c r="H845" s="43" t="s">
        <v>11553</v>
      </c>
      <c r="I845" s="43" t="s">
        <v>14468</v>
      </c>
      <c r="J845" s="43"/>
      <c r="K845" s="204">
        <v>256.52666666666664</v>
      </c>
      <c r="L845" s="43"/>
      <c r="M845" s="204">
        <v>8.5633333333333326</v>
      </c>
      <c r="N845" s="43"/>
      <c r="O845" s="43"/>
      <c r="P845" s="43"/>
      <c r="Q845" s="204">
        <v>8.1733333333333338</v>
      </c>
      <c r="R845" s="43"/>
      <c r="S845" s="204">
        <v>1.3333333333333334E-2</v>
      </c>
      <c r="T845" s="43">
        <v>2119.4533333333334</v>
      </c>
      <c r="U845" s="43"/>
      <c r="V845" s="43">
        <v>9.91</v>
      </c>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204">
        <v>26.366666666666664</v>
      </c>
      <c r="AU845" s="43"/>
      <c r="AV845" s="204">
        <v>6.6666666666666666E-2</v>
      </c>
      <c r="AW845" s="204">
        <v>34.589999999999996</v>
      </c>
      <c r="AY845" s="204">
        <v>1.3333333333333334E-2</v>
      </c>
      <c r="AZ845" s="43">
        <v>1</v>
      </c>
      <c r="BA845" s="43">
        <v>12.3041</v>
      </c>
      <c r="BB845" s="43"/>
      <c r="BC845" s="43"/>
      <c r="BD845" s="43" t="s">
        <v>14023</v>
      </c>
      <c r="BE845" s="43"/>
    </row>
    <row r="846" spans="1:57" x14ac:dyDescent="0.2">
      <c r="A846" s="119"/>
      <c r="B846" s="43">
        <v>1</v>
      </c>
      <c r="C846" s="43" t="s">
        <v>14538</v>
      </c>
      <c r="D846" s="119"/>
      <c r="E846" s="43"/>
      <c r="F846" s="43"/>
      <c r="G846" s="43" t="s">
        <v>12792</v>
      </c>
      <c r="H846" s="43" t="s">
        <v>11553</v>
      </c>
      <c r="I846" s="43" t="s">
        <v>14468</v>
      </c>
      <c r="J846" s="43"/>
      <c r="K846" s="204">
        <v>256.52666666666664</v>
      </c>
      <c r="L846" s="43"/>
      <c r="M846" s="204">
        <v>8.5633333333333326</v>
      </c>
      <c r="N846" s="43"/>
      <c r="O846" s="43"/>
      <c r="P846" s="43"/>
      <c r="Q846" s="204">
        <v>8.1733333333333338</v>
      </c>
      <c r="R846" s="43"/>
      <c r="S846" s="204">
        <v>1.3333333333333334E-2</v>
      </c>
      <c r="T846" s="43">
        <v>2119.4533333333334</v>
      </c>
      <c r="U846" s="43"/>
      <c r="V846" s="43">
        <v>9.91</v>
      </c>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204">
        <v>26.366666666666664</v>
      </c>
      <c r="AU846" s="43"/>
      <c r="AV846" s="204">
        <v>6.6666666666666666E-2</v>
      </c>
      <c r="AW846" s="204">
        <v>34.589999999999996</v>
      </c>
      <c r="AY846" s="204">
        <v>1.3333333333333334E-2</v>
      </c>
      <c r="AZ846" s="43">
        <v>1</v>
      </c>
      <c r="BA846" s="43">
        <v>12.245100000000001</v>
      </c>
      <c r="BB846" s="43"/>
      <c r="BC846" s="43"/>
      <c r="BD846" s="43" t="s">
        <v>14023</v>
      </c>
      <c r="BE846" s="43"/>
    </row>
    <row r="847" spans="1:57" x14ac:dyDescent="0.2">
      <c r="A847" s="119"/>
      <c r="B847" s="43">
        <v>1</v>
      </c>
      <c r="C847" s="43" t="s">
        <v>14538</v>
      </c>
      <c r="D847" s="119"/>
      <c r="E847" s="43"/>
      <c r="F847" s="43"/>
      <c r="G847" s="43" t="s">
        <v>12792</v>
      </c>
      <c r="H847" s="43" t="s">
        <v>11553</v>
      </c>
      <c r="I847" s="43" t="s">
        <v>14468</v>
      </c>
      <c r="J847" s="43"/>
      <c r="K847" s="204">
        <v>256.52666666666664</v>
      </c>
      <c r="L847" s="43"/>
      <c r="M847" s="204">
        <v>8.5633333333333326</v>
      </c>
      <c r="N847" s="43"/>
      <c r="O847" s="43"/>
      <c r="P847" s="43"/>
      <c r="Q847" s="204">
        <v>8.1733333333333338</v>
      </c>
      <c r="R847" s="43"/>
      <c r="S847" s="204">
        <v>1.3333333333333334E-2</v>
      </c>
      <c r="T847" s="43">
        <v>2119.4533333333334</v>
      </c>
      <c r="U847" s="43"/>
      <c r="V847" s="43">
        <v>9.91</v>
      </c>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204">
        <v>26.366666666666664</v>
      </c>
      <c r="AU847" s="43"/>
      <c r="AV847" s="204">
        <v>6.6666666666666666E-2</v>
      </c>
      <c r="AW847" s="204">
        <v>34.589999999999996</v>
      </c>
      <c r="AY847" s="204">
        <v>1.3333333333333334E-2</v>
      </c>
      <c r="AZ847" s="43">
        <v>1</v>
      </c>
      <c r="BA847" s="43">
        <v>12.3307</v>
      </c>
      <c r="BB847" s="43"/>
      <c r="BC847" s="43"/>
      <c r="BD847" s="43" t="s">
        <v>14023</v>
      </c>
      <c r="BE847" s="43"/>
    </row>
    <row r="848" spans="1:57" x14ac:dyDescent="0.2">
      <c r="A848" s="119"/>
      <c r="B848" s="43">
        <v>1</v>
      </c>
      <c r="C848" s="43" t="s">
        <v>14538</v>
      </c>
      <c r="D848" s="119"/>
      <c r="E848" s="43"/>
      <c r="F848" s="43"/>
      <c r="G848" s="43" t="s">
        <v>12792</v>
      </c>
      <c r="H848" s="43" t="s">
        <v>11553</v>
      </c>
      <c r="I848" s="43" t="s">
        <v>14468</v>
      </c>
      <c r="J848" s="43"/>
      <c r="K848" s="204">
        <v>416.65666666666669</v>
      </c>
      <c r="L848" s="43"/>
      <c r="M848" s="204">
        <v>19.536666666666665</v>
      </c>
      <c r="N848" s="43"/>
      <c r="O848" s="43"/>
      <c r="P848" s="43"/>
      <c r="Q848" s="204">
        <v>8.0133333333333336</v>
      </c>
      <c r="R848" s="43"/>
      <c r="S848" s="204">
        <v>1.3333333333333334E-2</v>
      </c>
      <c r="T848" s="43">
        <v>2120.0733333333333</v>
      </c>
      <c r="U848" s="43"/>
      <c r="V848" s="43">
        <v>9.7666666666666675</v>
      </c>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204">
        <v>26.366666666666664</v>
      </c>
      <c r="AU848" s="43"/>
      <c r="AV848" s="204">
        <v>6.3333333333333339E-2</v>
      </c>
      <c r="AW848" s="204">
        <v>34.593333333333334</v>
      </c>
      <c r="AY848" s="204">
        <v>1.3333333333333334E-2</v>
      </c>
      <c r="AZ848" s="43">
        <v>1</v>
      </c>
      <c r="BA848" s="43">
        <v>18.956399999999999</v>
      </c>
      <c r="BB848" s="43"/>
      <c r="BC848" s="43"/>
      <c r="BD848" s="43" t="s">
        <v>14023</v>
      </c>
      <c r="BE848" s="43"/>
    </row>
    <row r="849" spans="1:57" x14ac:dyDescent="0.2">
      <c r="A849" s="119"/>
      <c r="B849" s="43">
        <v>1</v>
      </c>
      <c r="C849" s="43" t="s">
        <v>14538</v>
      </c>
      <c r="D849" s="119"/>
      <c r="E849" s="43"/>
      <c r="F849" s="43"/>
      <c r="G849" s="43" t="s">
        <v>12792</v>
      </c>
      <c r="H849" s="43" t="s">
        <v>11553</v>
      </c>
      <c r="I849" s="43" t="s">
        <v>14468</v>
      </c>
      <c r="J849" s="43"/>
      <c r="K849" s="204">
        <v>416.65666666666669</v>
      </c>
      <c r="L849" s="43"/>
      <c r="M849" s="204">
        <v>19.536666666666665</v>
      </c>
      <c r="N849" s="43"/>
      <c r="O849" s="43"/>
      <c r="P849" s="43"/>
      <c r="Q849" s="204">
        <v>8.0133333333333336</v>
      </c>
      <c r="R849" s="43"/>
      <c r="S849" s="204">
        <v>1.3333333333333334E-2</v>
      </c>
      <c r="T849" s="43">
        <v>2120.0733333333333</v>
      </c>
      <c r="U849" s="43"/>
      <c r="V849" s="43">
        <v>9.7666666666666675</v>
      </c>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204">
        <v>26.366666666666664</v>
      </c>
      <c r="AU849" s="43"/>
      <c r="AV849" s="204">
        <v>6.3333333333333339E-2</v>
      </c>
      <c r="AW849" s="204">
        <v>34.593333333333334</v>
      </c>
      <c r="AY849" s="204">
        <v>1.3333333333333334E-2</v>
      </c>
      <c r="AZ849" s="43">
        <v>1</v>
      </c>
      <c r="BA849" s="43">
        <v>18.527899999999999</v>
      </c>
      <c r="BB849" s="43"/>
      <c r="BC849" s="43"/>
      <c r="BD849" s="43" t="s">
        <v>14023</v>
      </c>
      <c r="BE849" s="43"/>
    </row>
    <row r="850" spans="1:57" x14ac:dyDescent="0.2">
      <c r="A850" s="119"/>
      <c r="B850" s="43">
        <v>1</v>
      </c>
      <c r="C850" s="43" t="s">
        <v>14538</v>
      </c>
      <c r="D850" s="119"/>
      <c r="E850" s="43"/>
      <c r="F850" s="43"/>
      <c r="G850" s="43" t="s">
        <v>12792</v>
      </c>
      <c r="H850" s="43" t="s">
        <v>11553</v>
      </c>
      <c r="I850" s="43" t="s">
        <v>14468</v>
      </c>
      <c r="J850" s="43"/>
      <c r="K850" s="204">
        <v>416.65666666666669</v>
      </c>
      <c r="L850" s="43"/>
      <c r="M850" s="204">
        <v>19.536666666666665</v>
      </c>
      <c r="N850" s="43"/>
      <c r="O850" s="43"/>
      <c r="P850" s="43"/>
      <c r="Q850" s="204">
        <v>8.0133333333333336</v>
      </c>
      <c r="R850" s="43"/>
      <c r="S850" s="204">
        <v>1.3333333333333334E-2</v>
      </c>
      <c r="T850" s="43">
        <v>2120.0733333333333</v>
      </c>
      <c r="U850" s="43"/>
      <c r="V850" s="43">
        <v>9.7666666666666675</v>
      </c>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204">
        <v>26.366666666666664</v>
      </c>
      <c r="AU850" s="43"/>
      <c r="AV850" s="204">
        <v>6.3333333333333339E-2</v>
      </c>
      <c r="AW850" s="204">
        <v>34.593333333333334</v>
      </c>
      <c r="AY850" s="204">
        <v>1.3333333333333334E-2</v>
      </c>
      <c r="AZ850" s="43">
        <v>1</v>
      </c>
      <c r="BA850" s="43">
        <v>5.4043999999999999</v>
      </c>
      <c r="BB850" s="43"/>
      <c r="BC850" s="43"/>
      <c r="BD850" s="43" t="s">
        <v>14023</v>
      </c>
      <c r="BE850" s="43"/>
    </row>
    <row r="851" spans="1:57" x14ac:dyDescent="0.2">
      <c r="A851" s="119"/>
      <c r="B851" s="43">
        <v>1</v>
      </c>
      <c r="C851" s="43" t="s">
        <v>14538</v>
      </c>
      <c r="D851" s="119"/>
      <c r="E851" s="43"/>
      <c r="F851" s="43"/>
      <c r="G851" s="43" t="s">
        <v>12792</v>
      </c>
      <c r="H851" s="43" t="s">
        <v>11553</v>
      </c>
      <c r="I851" s="43" t="s">
        <v>14468</v>
      </c>
      <c r="J851" s="43"/>
      <c r="K851" s="204">
        <v>416.65666666666669</v>
      </c>
      <c r="L851" s="43"/>
      <c r="M851" s="204">
        <v>19.536666666666665</v>
      </c>
      <c r="N851" s="43"/>
      <c r="O851" s="43"/>
      <c r="P851" s="43"/>
      <c r="Q851" s="204">
        <v>8.0133333333333336</v>
      </c>
      <c r="R851" s="43"/>
      <c r="S851" s="204">
        <v>1.3333333333333334E-2</v>
      </c>
      <c r="T851" s="43">
        <v>2120.0733333333333</v>
      </c>
      <c r="U851" s="43"/>
      <c r="V851" s="43">
        <v>9.7666666666666675</v>
      </c>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204">
        <v>26.366666666666664</v>
      </c>
      <c r="AU851" s="43"/>
      <c r="AV851" s="204">
        <v>6.3333333333333339E-2</v>
      </c>
      <c r="AW851" s="204">
        <v>34.593333333333334</v>
      </c>
      <c r="AY851" s="204">
        <v>1.3333333333333334E-2</v>
      </c>
      <c r="AZ851" s="43">
        <v>1</v>
      </c>
      <c r="BA851" s="43">
        <v>8.4367000000000001</v>
      </c>
      <c r="BB851" s="43"/>
      <c r="BC851" s="43"/>
      <c r="BD851" s="43" t="s">
        <v>14023</v>
      </c>
      <c r="BE851" s="43"/>
    </row>
    <row r="852" spans="1:57" x14ac:dyDescent="0.2">
      <c r="A852" s="119"/>
      <c r="B852" s="43">
        <v>1</v>
      </c>
      <c r="C852" s="43" t="s">
        <v>14538</v>
      </c>
      <c r="D852" s="119"/>
      <c r="E852" s="43"/>
      <c r="F852" s="43"/>
      <c r="G852" s="43" t="s">
        <v>12792</v>
      </c>
      <c r="H852" s="43" t="s">
        <v>11553</v>
      </c>
      <c r="I852" s="43" t="s">
        <v>14468</v>
      </c>
      <c r="J852" s="43"/>
      <c r="K852" s="204">
        <v>416.65666666666669</v>
      </c>
      <c r="L852" s="43"/>
      <c r="M852" s="204">
        <v>19.536666666666665</v>
      </c>
      <c r="N852" s="43"/>
      <c r="O852" s="43"/>
      <c r="P852" s="43"/>
      <c r="Q852" s="204">
        <v>8.0133333333333336</v>
      </c>
      <c r="R852" s="43"/>
      <c r="S852" s="204">
        <v>1.3333333333333334E-2</v>
      </c>
      <c r="T852" s="43">
        <v>2120.0733333333333</v>
      </c>
      <c r="U852" s="43"/>
      <c r="V852" s="43">
        <v>9.7666666666666675</v>
      </c>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204">
        <v>26.366666666666664</v>
      </c>
      <c r="AU852" s="43"/>
      <c r="AV852" s="204">
        <v>6.3333333333333339E-2</v>
      </c>
      <c r="AW852" s="204">
        <v>34.593333333333334</v>
      </c>
      <c r="AY852" s="204">
        <v>1.3333333333333334E-2</v>
      </c>
      <c r="AZ852" s="43">
        <v>1</v>
      </c>
      <c r="BA852" s="43">
        <v>9.8879000000000001</v>
      </c>
      <c r="BB852" s="43"/>
      <c r="BC852" s="43"/>
      <c r="BD852" s="43" t="s">
        <v>14023</v>
      </c>
      <c r="BE852" s="43"/>
    </row>
    <row r="853" spans="1:57" x14ac:dyDescent="0.2">
      <c r="A853" s="119"/>
      <c r="B853" s="43">
        <v>1</v>
      </c>
      <c r="C853" s="43" t="s">
        <v>14538</v>
      </c>
      <c r="D853" s="119"/>
      <c r="E853" s="43"/>
      <c r="F853" s="43"/>
      <c r="G853" s="43" t="s">
        <v>12792</v>
      </c>
      <c r="H853" s="43" t="s">
        <v>11553</v>
      </c>
      <c r="I853" s="43" t="s">
        <v>14468</v>
      </c>
      <c r="J853" s="43"/>
      <c r="K853" s="204">
        <v>416.65666666666669</v>
      </c>
      <c r="L853" s="43"/>
      <c r="M853" s="204">
        <v>19.536666666666665</v>
      </c>
      <c r="N853" s="43"/>
      <c r="O853" s="43"/>
      <c r="P853" s="43"/>
      <c r="Q853" s="204">
        <v>8.0133333333333336</v>
      </c>
      <c r="R853" s="43"/>
      <c r="S853" s="204">
        <v>1.3333333333333334E-2</v>
      </c>
      <c r="T853" s="43">
        <v>2120.0733333333333</v>
      </c>
      <c r="U853" s="43"/>
      <c r="V853" s="43">
        <v>9.7666666666666675</v>
      </c>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204">
        <v>26.366666666666664</v>
      </c>
      <c r="AU853" s="43"/>
      <c r="AV853" s="204">
        <v>6.3333333333333339E-2</v>
      </c>
      <c r="AW853" s="204">
        <v>34.593333333333334</v>
      </c>
      <c r="AY853" s="204">
        <v>1.3333333333333334E-2</v>
      </c>
      <c r="AZ853" s="43">
        <v>1</v>
      </c>
      <c r="BA853" s="43">
        <v>9.1052</v>
      </c>
      <c r="BB853" s="43"/>
      <c r="BC853" s="43"/>
      <c r="BD853" s="43" t="s">
        <v>14023</v>
      </c>
      <c r="BE853" s="43"/>
    </row>
    <row r="854" spans="1:57" x14ac:dyDescent="0.2">
      <c r="A854" s="119"/>
      <c r="B854" s="43">
        <v>1</v>
      </c>
      <c r="C854" s="43" t="s">
        <v>14538</v>
      </c>
      <c r="D854" s="119"/>
      <c r="E854" s="43"/>
      <c r="F854" s="43"/>
      <c r="G854" s="43" t="s">
        <v>12792</v>
      </c>
      <c r="H854" s="43" t="s">
        <v>11553</v>
      </c>
      <c r="I854" s="43" t="s">
        <v>14468</v>
      </c>
      <c r="J854" s="43"/>
      <c r="K854" s="204">
        <v>261.71333333333331</v>
      </c>
      <c r="L854" s="43"/>
      <c r="M854" s="204">
        <v>10.11</v>
      </c>
      <c r="N854" s="43"/>
      <c r="O854" s="43"/>
      <c r="P854" s="43"/>
      <c r="Q854" s="204">
        <v>8.17</v>
      </c>
      <c r="R854" s="43"/>
      <c r="S854" s="204">
        <v>1.3333333333333334E-2</v>
      </c>
      <c r="T854" s="43">
        <v>2140.3566666666666</v>
      </c>
      <c r="U854" s="43"/>
      <c r="V854" s="43">
        <v>8.9066666666666663</v>
      </c>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204">
        <v>28.296666666666667</v>
      </c>
      <c r="AU854" s="43"/>
      <c r="AV854" s="204">
        <v>6.6666666666666666E-2</v>
      </c>
      <c r="AW854" s="204">
        <v>34.610000000000007</v>
      </c>
      <c r="AY854" s="204">
        <v>1.3333333333333334E-2</v>
      </c>
      <c r="AZ854" s="43">
        <v>1</v>
      </c>
      <c r="BA854" s="43">
        <v>17.144200000000001</v>
      </c>
      <c r="BB854" s="43"/>
      <c r="BC854" s="43"/>
      <c r="BD854" s="43" t="s">
        <v>14023</v>
      </c>
      <c r="BE854" s="43"/>
    </row>
    <row r="855" spans="1:57" x14ac:dyDescent="0.2">
      <c r="A855" s="119"/>
      <c r="B855" s="43">
        <v>1</v>
      </c>
      <c r="C855" s="43" t="s">
        <v>14538</v>
      </c>
      <c r="D855" s="119"/>
      <c r="E855" s="43"/>
      <c r="F855" s="43"/>
      <c r="G855" s="43" t="s">
        <v>12792</v>
      </c>
      <c r="H855" s="43" t="s">
        <v>11553</v>
      </c>
      <c r="I855" s="43" t="s">
        <v>14468</v>
      </c>
      <c r="J855" s="43"/>
      <c r="K855" s="204">
        <v>261.71333333333331</v>
      </c>
      <c r="L855" s="43"/>
      <c r="M855" s="204">
        <v>10.11</v>
      </c>
      <c r="N855" s="43"/>
      <c r="O855" s="43"/>
      <c r="P855" s="43"/>
      <c r="Q855" s="204">
        <v>8.17</v>
      </c>
      <c r="R855" s="43"/>
      <c r="S855" s="204">
        <v>1.3333333333333334E-2</v>
      </c>
      <c r="T855" s="43">
        <v>2140.3566666666666</v>
      </c>
      <c r="U855" s="43"/>
      <c r="V855" s="43">
        <v>8.9066666666666663</v>
      </c>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204">
        <v>28.296666666666667</v>
      </c>
      <c r="AU855" s="43"/>
      <c r="AV855" s="204">
        <v>6.6666666666666666E-2</v>
      </c>
      <c r="AW855" s="204">
        <v>34.610000000000007</v>
      </c>
      <c r="AY855" s="204">
        <v>1.3333333333333334E-2</v>
      </c>
      <c r="AZ855" s="43">
        <v>1</v>
      </c>
      <c r="BA855" s="43">
        <v>9.5949000000000009</v>
      </c>
      <c r="BB855" s="43"/>
      <c r="BC855" s="43"/>
      <c r="BD855" s="43" t="s">
        <v>14023</v>
      </c>
      <c r="BE855" s="43"/>
    </row>
    <row r="856" spans="1:57" x14ac:dyDescent="0.2">
      <c r="A856" s="119"/>
      <c r="B856" s="43">
        <v>1</v>
      </c>
      <c r="C856" s="43" t="s">
        <v>14538</v>
      </c>
      <c r="D856" s="119"/>
      <c r="E856" s="43"/>
      <c r="F856" s="43"/>
      <c r="G856" s="43" t="s">
        <v>12792</v>
      </c>
      <c r="H856" s="43" t="s">
        <v>11553</v>
      </c>
      <c r="I856" s="43" t="s">
        <v>14468</v>
      </c>
      <c r="J856" s="43"/>
      <c r="K856" s="204">
        <v>261.71333333333331</v>
      </c>
      <c r="L856" s="43"/>
      <c r="M856" s="204">
        <v>10.11</v>
      </c>
      <c r="N856" s="43"/>
      <c r="O856" s="43"/>
      <c r="P856" s="43"/>
      <c r="Q856" s="204">
        <v>8.17</v>
      </c>
      <c r="R856" s="43"/>
      <c r="S856" s="204">
        <v>1.3333333333333334E-2</v>
      </c>
      <c r="T856" s="43">
        <v>2140.3566666666666</v>
      </c>
      <c r="U856" s="43"/>
      <c r="V856" s="43">
        <v>8.9066666666666663</v>
      </c>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204">
        <v>28.296666666666667</v>
      </c>
      <c r="AU856" s="43"/>
      <c r="AV856" s="204">
        <v>6.6666666666666666E-2</v>
      </c>
      <c r="AW856" s="204">
        <v>34.610000000000007</v>
      </c>
      <c r="AY856" s="204">
        <v>1.3333333333333334E-2</v>
      </c>
      <c r="AZ856" s="43">
        <v>1</v>
      </c>
      <c r="BA856" s="43">
        <v>19.299900000000001</v>
      </c>
      <c r="BB856" s="43"/>
      <c r="BC856" s="43"/>
      <c r="BD856" s="43" t="s">
        <v>14023</v>
      </c>
      <c r="BE856" s="43"/>
    </row>
    <row r="857" spans="1:57" x14ac:dyDescent="0.2">
      <c r="A857" s="119"/>
      <c r="B857" s="43">
        <v>1</v>
      </c>
      <c r="C857" s="43" t="s">
        <v>14538</v>
      </c>
      <c r="D857" s="119"/>
      <c r="E857" s="43"/>
      <c r="F857" s="43"/>
      <c r="G857" s="43" t="s">
        <v>12792</v>
      </c>
      <c r="H857" s="43" t="s">
        <v>11553</v>
      </c>
      <c r="I857" s="43" t="s">
        <v>14468</v>
      </c>
      <c r="J857" s="43"/>
      <c r="K857" s="204">
        <v>261.71333333333331</v>
      </c>
      <c r="L857" s="43"/>
      <c r="M857" s="204">
        <v>10.11</v>
      </c>
      <c r="N857" s="43"/>
      <c r="O857" s="43"/>
      <c r="P857" s="43"/>
      <c r="Q857" s="204">
        <v>8.17</v>
      </c>
      <c r="R857" s="43"/>
      <c r="S857" s="204">
        <v>1.3333333333333334E-2</v>
      </c>
      <c r="T857" s="43">
        <v>2140.3566666666666</v>
      </c>
      <c r="U857" s="43"/>
      <c r="V857" s="43">
        <v>8.9066666666666663</v>
      </c>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204">
        <v>28.296666666666667</v>
      </c>
      <c r="AU857" s="43"/>
      <c r="AV857" s="204">
        <v>6.6666666666666666E-2</v>
      </c>
      <c r="AW857" s="204">
        <v>34.610000000000007</v>
      </c>
      <c r="AY857" s="204">
        <v>1.3333333333333334E-2</v>
      </c>
      <c r="AZ857" s="43">
        <v>1</v>
      </c>
      <c r="BA857" s="43">
        <v>3.6842999999999999</v>
      </c>
      <c r="BB857" s="43"/>
      <c r="BC857" s="43"/>
      <c r="BD857" s="43" t="s">
        <v>14023</v>
      </c>
      <c r="BE857" s="43"/>
    </row>
    <row r="858" spans="1:57" x14ac:dyDescent="0.2">
      <c r="A858" s="119"/>
      <c r="B858" s="43">
        <v>1</v>
      </c>
      <c r="C858" s="43" t="s">
        <v>14538</v>
      </c>
      <c r="D858" s="119"/>
      <c r="E858" s="43"/>
      <c r="F858" s="43"/>
      <c r="G858" s="43" t="s">
        <v>12792</v>
      </c>
      <c r="H858" s="43" t="s">
        <v>11553</v>
      </c>
      <c r="I858" s="43" t="s">
        <v>14468</v>
      </c>
      <c r="J858" s="43"/>
      <c r="K858" s="204">
        <v>436.21</v>
      </c>
      <c r="L858" s="43"/>
      <c r="M858" s="204">
        <v>21.24</v>
      </c>
      <c r="N858" s="43"/>
      <c r="O858" s="43"/>
      <c r="P858" s="43"/>
      <c r="Q858" s="204">
        <v>8</v>
      </c>
      <c r="R858" s="43"/>
      <c r="S858" s="204">
        <v>1.3333333333333334E-2</v>
      </c>
      <c r="T858" s="43">
        <v>2140.2966666666666</v>
      </c>
      <c r="U858" s="43"/>
      <c r="V858" s="43">
        <v>8.34</v>
      </c>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204">
        <v>28.28</v>
      </c>
      <c r="AU858" s="43"/>
      <c r="AV858" s="204">
        <v>0.06</v>
      </c>
      <c r="AW858" s="204">
        <v>34.613333333333337</v>
      </c>
      <c r="AY858" s="204">
        <v>1.3333333333333334E-2</v>
      </c>
      <c r="AZ858" s="43">
        <v>1</v>
      </c>
      <c r="BA858" s="43">
        <v>10.0787</v>
      </c>
      <c r="BB858" s="43"/>
      <c r="BC858" s="43"/>
      <c r="BD858" s="43" t="s">
        <v>14023</v>
      </c>
      <c r="BE858" s="43"/>
    </row>
    <row r="859" spans="1:57" x14ac:dyDescent="0.2">
      <c r="A859" s="119"/>
      <c r="B859" s="43">
        <v>1</v>
      </c>
      <c r="C859" s="43" t="s">
        <v>14538</v>
      </c>
      <c r="D859" s="119"/>
      <c r="E859" s="43"/>
      <c r="F859" s="43"/>
      <c r="G859" s="43" t="s">
        <v>12792</v>
      </c>
      <c r="H859" s="43" t="s">
        <v>11553</v>
      </c>
      <c r="I859" s="43" t="s">
        <v>14468</v>
      </c>
      <c r="J859" s="43"/>
      <c r="K859" s="204">
        <v>436.21</v>
      </c>
      <c r="L859" s="43"/>
      <c r="M859" s="204">
        <v>21.24</v>
      </c>
      <c r="N859" s="43"/>
      <c r="O859" s="43"/>
      <c r="P859" s="43"/>
      <c r="Q859" s="204">
        <v>8</v>
      </c>
      <c r="R859" s="43"/>
      <c r="S859" s="204">
        <v>1.3333333333333334E-2</v>
      </c>
      <c r="T859" s="43">
        <v>2140.2966666666666</v>
      </c>
      <c r="U859" s="43"/>
      <c r="V859" s="43">
        <v>8.34</v>
      </c>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204">
        <v>28.28</v>
      </c>
      <c r="AU859" s="43"/>
      <c r="AV859" s="204">
        <v>0.06</v>
      </c>
      <c r="AW859" s="204">
        <v>34.613333333333337</v>
      </c>
      <c r="AY859" s="204">
        <v>1.3333333333333334E-2</v>
      </c>
      <c r="AZ859" s="43">
        <v>1</v>
      </c>
      <c r="BA859" s="43">
        <v>12.869300000000001</v>
      </c>
      <c r="BB859" s="43"/>
      <c r="BC859" s="43"/>
      <c r="BD859" s="43" t="s">
        <v>14023</v>
      </c>
      <c r="BE859" s="43"/>
    </row>
    <row r="860" spans="1:57" x14ac:dyDescent="0.2">
      <c r="A860" s="119"/>
      <c r="B860" s="43">
        <v>1</v>
      </c>
      <c r="C860" s="43" t="s">
        <v>14538</v>
      </c>
      <c r="D860" s="119"/>
      <c r="E860" s="43"/>
      <c r="F860" s="43"/>
      <c r="G860" s="43" t="s">
        <v>12792</v>
      </c>
      <c r="H860" s="43" t="s">
        <v>11553</v>
      </c>
      <c r="I860" s="43" t="s">
        <v>14468</v>
      </c>
      <c r="J860" s="43"/>
      <c r="K860" s="204">
        <v>436.21</v>
      </c>
      <c r="L860" s="43"/>
      <c r="M860" s="204">
        <v>21.24</v>
      </c>
      <c r="N860" s="43"/>
      <c r="O860" s="43"/>
      <c r="P860" s="43"/>
      <c r="Q860" s="204">
        <v>8</v>
      </c>
      <c r="R860" s="43"/>
      <c r="S860" s="204">
        <v>1.3333333333333334E-2</v>
      </c>
      <c r="T860" s="43">
        <v>2140.2966666666666</v>
      </c>
      <c r="U860" s="43"/>
      <c r="V860" s="43">
        <v>8.34</v>
      </c>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204">
        <v>28.28</v>
      </c>
      <c r="AU860" s="43"/>
      <c r="AV860" s="204">
        <v>0.06</v>
      </c>
      <c r="AW860" s="204">
        <v>34.613333333333337</v>
      </c>
      <c r="AY860" s="204">
        <v>1.3333333333333334E-2</v>
      </c>
      <c r="AZ860" s="43">
        <v>1</v>
      </c>
      <c r="BA860" s="43">
        <v>6.9528999999999996</v>
      </c>
      <c r="BB860" s="43"/>
      <c r="BC860" s="43"/>
      <c r="BD860" s="43" t="s">
        <v>14023</v>
      </c>
      <c r="BE860" s="43"/>
    </row>
    <row r="861" spans="1:57" x14ac:dyDescent="0.2">
      <c r="A861" s="119"/>
      <c r="B861" s="43">
        <v>1</v>
      </c>
      <c r="C861" s="43" t="s">
        <v>14538</v>
      </c>
      <c r="D861" s="119"/>
      <c r="E861" s="43"/>
      <c r="F861" s="43"/>
      <c r="G861" s="43" t="s">
        <v>12792</v>
      </c>
      <c r="H861" s="43" t="s">
        <v>11553</v>
      </c>
      <c r="I861" s="43" t="s">
        <v>14468</v>
      </c>
      <c r="J861" s="43"/>
      <c r="K861" s="204">
        <v>436.21</v>
      </c>
      <c r="L861" s="43"/>
      <c r="M861" s="204">
        <v>21.24</v>
      </c>
      <c r="N861" s="43"/>
      <c r="O861" s="43"/>
      <c r="P861" s="43"/>
      <c r="Q861" s="204">
        <v>8</v>
      </c>
      <c r="R861" s="43"/>
      <c r="S861" s="204">
        <v>1.3333333333333334E-2</v>
      </c>
      <c r="T861" s="43">
        <v>2140.2966666666666</v>
      </c>
      <c r="U861" s="43"/>
      <c r="V861" s="43">
        <v>8.34</v>
      </c>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204">
        <v>28.28</v>
      </c>
      <c r="AU861" s="43"/>
      <c r="AV861" s="204">
        <v>0.06</v>
      </c>
      <c r="AW861" s="204">
        <v>34.613333333333337</v>
      </c>
      <c r="AY861" s="204">
        <v>1.3333333333333334E-2</v>
      </c>
      <c r="AZ861" s="43">
        <v>1</v>
      </c>
      <c r="BA861" s="43">
        <v>3.0678000000000001</v>
      </c>
      <c r="BB861" s="43"/>
      <c r="BC861" s="43"/>
      <c r="BD861" s="43" t="s">
        <v>14023</v>
      </c>
      <c r="BE861" s="43"/>
    </row>
    <row r="862" spans="1:57" x14ac:dyDescent="0.2">
      <c r="A862" s="119"/>
      <c r="B862" s="43">
        <v>1</v>
      </c>
      <c r="C862" s="43" t="s">
        <v>14538</v>
      </c>
      <c r="D862" s="119"/>
      <c r="E862" s="43"/>
      <c r="F862" s="43"/>
      <c r="G862" s="43" t="s">
        <v>12792</v>
      </c>
      <c r="H862" s="43" t="s">
        <v>11553</v>
      </c>
      <c r="I862" s="43" t="s">
        <v>14468</v>
      </c>
      <c r="J862" s="43"/>
      <c r="K862" s="204">
        <v>256.52666666666664</v>
      </c>
      <c r="L862" s="43"/>
      <c r="M862" s="204">
        <v>8.5633333333333326</v>
      </c>
      <c r="N862" s="43"/>
      <c r="O862" s="43"/>
      <c r="P862" s="43"/>
      <c r="Q862" s="204">
        <v>8.1733333333333338</v>
      </c>
      <c r="R862" s="43"/>
      <c r="S862" s="204">
        <v>1.3333333333333334E-2</v>
      </c>
      <c r="T862" s="43">
        <v>2119.4533333333334</v>
      </c>
      <c r="U862" s="43"/>
      <c r="V862" s="43">
        <v>9.91</v>
      </c>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204">
        <v>26.366666666666664</v>
      </c>
      <c r="AU862" s="43"/>
      <c r="AV862" s="204">
        <v>6.6666666666666666E-2</v>
      </c>
      <c r="AW862" s="204">
        <v>34.589999999999996</v>
      </c>
      <c r="AY862" s="204">
        <v>1.3333333333333334E-2</v>
      </c>
      <c r="AZ862" s="43">
        <v>1</v>
      </c>
      <c r="BA862" s="43">
        <v>9.6321999999999992</v>
      </c>
      <c r="BB862" s="43"/>
      <c r="BC862" s="43"/>
      <c r="BD862" s="43" t="s">
        <v>14023</v>
      </c>
      <c r="BE862" s="43"/>
    </row>
    <row r="863" spans="1:57" x14ac:dyDescent="0.2">
      <c r="A863" s="119"/>
      <c r="B863" s="43">
        <v>1</v>
      </c>
      <c r="C863" s="43" t="s">
        <v>14538</v>
      </c>
      <c r="D863" s="119"/>
      <c r="E863" s="43"/>
      <c r="F863" s="43"/>
      <c r="G863" s="43" t="s">
        <v>12792</v>
      </c>
      <c r="H863" s="43" t="s">
        <v>11553</v>
      </c>
      <c r="I863" s="43" t="s">
        <v>14468</v>
      </c>
      <c r="J863" s="43"/>
      <c r="K863" s="204">
        <v>256.52666666666664</v>
      </c>
      <c r="L863" s="43"/>
      <c r="M863" s="204">
        <v>8.5633333333333326</v>
      </c>
      <c r="N863" s="43"/>
      <c r="O863" s="43"/>
      <c r="P863" s="43"/>
      <c r="Q863" s="204">
        <v>8.1733333333333338</v>
      </c>
      <c r="R863" s="43"/>
      <c r="S863" s="204">
        <v>1.3333333333333334E-2</v>
      </c>
      <c r="T863" s="43">
        <v>2119.4533333333334</v>
      </c>
      <c r="U863" s="43"/>
      <c r="V863" s="43">
        <v>9.91</v>
      </c>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204">
        <v>26.366666666666664</v>
      </c>
      <c r="AU863" s="43"/>
      <c r="AV863" s="204">
        <v>6.6666666666666666E-2</v>
      </c>
      <c r="AW863" s="204">
        <v>34.589999999999996</v>
      </c>
      <c r="AY863" s="204">
        <v>1.3333333333333334E-2</v>
      </c>
      <c r="AZ863" s="43">
        <v>1</v>
      </c>
      <c r="BA863" s="43">
        <v>13.186500000000001</v>
      </c>
      <c r="BB863" s="43"/>
      <c r="BC863" s="43"/>
      <c r="BD863" s="43" t="s">
        <v>14023</v>
      </c>
      <c r="BE863" s="43"/>
    </row>
    <row r="864" spans="1:57" x14ac:dyDescent="0.2">
      <c r="A864" s="119"/>
      <c r="B864" s="43">
        <v>1</v>
      </c>
      <c r="C864" s="43" t="s">
        <v>14538</v>
      </c>
      <c r="D864" s="119"/>
      <c r="E864" s="43"/>
      <c r="F864" s="43"/>
      <c r="G864" s="43" t="s">
        <v>12792</v>
      </c>
      <c r="H864" s="43" t="s">
        <v>11553</v>
      </c>
      <c r="I864" s="43" t="s">
        <v>14468</v>
      </c>
      <c r="J864" s="43"/>
      <c r="K864" s="204">
        <v>256.52666666666664</v>
      </c>
      <c r="L864" s="43"/>
      <c r="M864" s="204">
        <v>8.5633333333333326</v>
      </c>
      <c r="N864" s="43"/>
      <c r="O864" s="43"/>
      <c r="P864" s="43"/>
      <c r="Q864" s="204">
        <v>8.1733333333333338</v>
      </c>
      <c r="R864" s="43"/>
      <c r="S864" s="204">
        <v>1.3333333333333334E-2</v>
      </c>
      <c r="T864" s="43">
        <v>2119.4533333333334</v>
      </c>
      <c r="U864" s="43"/>
      <c r="V864" s="43">
        <v>9.91</v>
      </c>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204">
        <v>26.366666666666664</v>
      </c>
      <c r="AU864" s="43"/>
      <c r="AV864" s="204">
        <v>6.6666666666666666E-2</v>
      </c>
      <c r="AW864" s="204">
        <v>34.589999999999996</v>
      </c>
      <c r="AY864" s="204">
        <v>1.3333333333333334E-2</v>
      </c>
      <c r="AZ864" s="43">
        <v>1</v>
      </c>
      <c r="BA864" s="43">
        <v>8.3131000000000004</v>
      </c>
      <c r="BB864" s="43"/>
      <c r="BC864" s="43"/>
      <c r="BD864" s="43" t="s">
        <v>14023</v>
      </c>
      <c r="BE864" s="43"/>
    </row>
    <row r="865" spans="1:57" x14ac:dyDescent="0.2">
      <c r="A865" s="119"/>
      <c r="B865" s="43">
        <v>1</v>
      </c>
      <c r="C865" s="43" t="s">
        <v>14538</v>
      </c>
      <c r="D865" s="119"/>
      <c r="E865" s="43"/>
      <c r="F865" s="43"/>
      <c r="G865" s="43" t="s">
        <v>12792</v>
      </c>
      <c r="H865" s="43" t="s">
        <v>11553</v>
      </c>
      <c r="I865" s="43" t="s">
        <v>14468</v>
      </c>
      <c r="J865" s="43"/>
      <c r="K865" s="204">
        <v>256.52666666666664</v>
      </c>
      <c r="L865" s="43"/>
      <c r="M865" s="204">
        <v>8.5633333333333326</v>
      </c>
      <c r="N865" s="43"/>
      <c r="O865" s="43"/>
      <c r="P865" s="43"/>
      <c r="Q865" s="204">
        <v>8.1733333333333338</v>
      </c>
      <c r="R865" s="43"/>
      <c r="S865" s="204">
        <v>1.3333333333333334E-2</v>
      </c>
      <c r="T865" s="43">
        <v>2119.4533333333334</v>
      </c>
      <c r="U865" s="43"/>
      <c r="V865" s="43">
        <v>9.91</v>
      </c>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204">
        <v>26.366666666666664</v>
      </c>
      <c r="AU865" s="43"/>
      <c r="AV865" s="204">
        <v>6.6666666666666666E-2</v>
      </c>
      <c r="AW865" s="204">
        <v>34.589999999999996</v>
      </c>
      <c r="AY865" s="204">
        <v>1.3333333333333334E-2</v>
      </c>
      <c r="AZ865" s="43">
        <v>1</v>
      </c>
      <c r="BA865" s="43">
        <v>10.9726</v>
      </c>
      <c r="BB865" s="43"/>
      <c r="BC865" s="43"/>
      <c r="BD865" s="43" t="s">
        <v>14023</v>
      </c>
      <c r="BE865" s="43"/>
    </row>
    <row r="866" spans="1:57" x14ac:dyDescent="0.2">
      <c r="A866" s="119"/>
      <c r="B866" s="43">
        <v>1</v>
      </c>
      <c r="C866" s="43" t="s">
        <v>14538</v>
      </c>
      <c r="D866" s="119"/>
      <c r="E866" s="43"/>
      <c r="F866" s="43"/>
      <c r="G866" s="43" t="s">
        <v>12792</v>
      </c>
      <c r="H866" s="43" t="s">
        <v>11553</v>
      </c>
      <c r="I866" s="43" t="s">
        <v>14468</v>
      </c>
      <c r="J866" s="43"/>
      <c r="K866" s="204">
        <v>256.52666666666664</v>
      </c>
      <c r="L866" s="43"/>
      <c r="M866" s="204">
        <v>8.5633333333333326</v>
      </c>
      <c r="N866" s="43"/>
      <c r="O866" s="43"/>
      <c r="P866" s="43"/>
      <c r="Q866" s="204">
        <v>8.1733333333333338</v>
      </c>
      <c r="R866" s="43"/>
      <c r="S866" s="204">
        <v>1.3333333333333334E-2</v>
      </c>
      <c r="T866" s="43">
        <v>2119.4533333333334</v>
      </c>
      <c r="U866" s="43"/>
      <c r="V866" s="43">
        <v>9.91</v>
      </c>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204">
        <v>26.366666666666664</v>
      </c>
      <c r="AU866" s="43"/>
      <c r="AV866" s="204">
        <v>6.6666666666666666E-2</v>
      </c>
      <c r="AW866" s="204">
        <v>34.589999999999996</v>
      </c>
      <c r="AY866" s="204">
        <v>1.3333333333333334E-2</v>
      </c>
      <c r="AZ866" s="43">
        <v>1</v>
      </c>
      <c r="BA866" s="43">
        <v>7.9180999999999999</v>
      </c>
      <c r="BB866" s="43"/>
      <c r="BC866" s="43"/>
      <c r="BD866" s="43" t="s">
        <v>14023</v>
      </c>
      <c r="BE866" s="43"/>
    </row>
    <row r="867" spans="1:57" x14ac:dyDescent="0.2">
      <c r="A867" s="119"/>
      <c r="B867" s="43">
        <v>1</v>
      </c>
      <c r="C867" s="43" t="s">
        <v>14538</v>
      </c>
      <c r="D867" s="119"/>
      <c r="E867" s="43"/>
      <c r="F867" s="43"/>
      <c r="G867" s="43" t="s">
        <v>12792</v>
      </c>
      <c r="H867" s="43" t="s">
        <v>11553</v>
      </c>
      <c r="I867" s="43" t="s">
        <v>14468</v>
      </c>
      <c r="J867" s="43"/>
      <c r="K867" s="204">
        <v>416.65666666666669</v>
      </c>
      <c r="L867" s="43"/>
      <c r="M867" s="204">
        <v>19.536666666666665</v>
      </c>
      <c r="N867" s="43"/>
      <c r="O867" s="43"/>
      <c r="P867" s="43"/>
      <c r="Q867" s="204">
        <v>8.0133333333333336</v>
      </c>
      <c r="R867" s="43"/>
      <c r="S867" s="204">
        <v>1.3333333333333334E-2</v>
      </c>
      <c r="T867" s="43">
        <v>2120.0733333333333</v>
      </c>
      <c r="U867" s="43"/>
      <c r="V867" s="43">
        <v>9.7666666666666675</v>
      </c>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204">
        <v>26.366666666666664</v>
      </c>
      <c r="AU867" s="43"/>
      <c r="AV867" s="204">
        <v>6.3333333333333339E-2</v>
      </c>
      <c r="AW867" s="204">
        <v>34.593333333333334</v>
      </c>
      <c r="AY867" s="204">
        <v>1.3333333333333334E-2</v>
      </c>
      <c r="AZ867" s="43">
        <v>1</v>
      </c>
      <c r="BA867" s="43">
        <v>9.9977</v>
      </c>
      <c r="BB867" s="43"/>
      <c r="BC867" s="43"/>
      <c r="BD867" s="43" t="s">
        <v>14023</v>
      </c>
      <c r="BE867" s="43"/>
    </row>
    <row r="868" spans="1:57" x14ac:dyDescent="0.2">
      <c r="A868" s="119"/>
      <c r="B868" s="43">
        <v>1</v>
      </c>
      <c r="C868" s="43" t="s">
        <v>14538</v>
      </c>
      <c r="D868" s="119"/>
      <c r="E868" s="43"/>
      <c r="F868" s="43"/>
      <c r="G868" s="43" t="s">
        <v>12792</v>
      </c>
      <c r="H868" s="43" t="s">
        <v>11553</v>
      </c>
      <c r="I868" s="43" t="s">
        <v>14468</v>
      </c>
      <c r="J868" s="43"/>
      <c r="K868" s="204">
        <v>416.65666666666669</v>
      </c>
      <c r="L868" s="43"/>
      <c r="M868" s="204">
        <v>19.536666666666665</v>
      </c>
      <c r="N868" s="43"/>
      <c r="O868" s="43"/>
      <c r="P868" s="43"/>
      <c r="Q868" s="204">
        <v>8.0133333333333336</v>
      </c>
      <c r="R868" s="43"/>
      <c r="S868" s="204">
        <v>1.3333333333333334E-2</v>
      </c>
      <c r="T868" s="43">
        <v>2120.0733333333333</v>
      </c>
      <c r="U868" s="43"/>
      <c r="V868" s="43">
        <v>9.7666666666666675</v>
      </c>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204">
        <v>26.366666666666664</v>
      </c>
      <c r="AU868" s="43"/>
      <c r="AV868" s="204">
        <v>6.3333333333333339E-2</v>
      </c>
      <c r="AW868" s="204">
        <v>34.593333333333334</v>
      </c>
      <c r="AY868" s="204">
        <v>1.3333333333333334E-2</v>
      </c>
      <c r="AZ868" s="43">
        <v>1</v>
      </c>
      <c r="BA868" s="43">
        <v>4.7304000000000004</v>
      </c>
      <c r="BB868" s="43"/>
      <c r="BC868" s="43"/>
      <c r="BD868" s="43" t="s">
        <v>14023</v>
      </c>
      <c r="BE868" s="43"/>
    </row>
    <row r="869" spans="1:57" x14ac:dyDescent="0.2">
      <c r="A869" s="119"/>
      <c r="B869" s="43">
        <v>1</v>
      </c>
      <c r="C869" s="43" t="s">
        <v>14538</v>
      </c>
      <c r="D869" s="119"/>
      <c r="E869" s="43"/>
      <c r="F869" s="43"/>
      <c r="G869" s="43" t="s">
        <v>12792</v>
      </c>
      <c r="H869" s="43" t="s">
        <v>11553</v>
      </c>
      <c r="I869" s="43" t="s">
        <v>14468</v>
      </c>
      <c r="J869" s="43"/>
      <c r="K869" s="204">
        <v>416.65666666666669</v>
      </c>
      <c r="L869" s="43"/>
      <c r="M869" s="204">
        <v>19.536666666666665</v>
      </c>
      <c r="N869" s="43"/>
      <c r="O869" s="43"/>
      <c r="P869" s="43"/>
      <c r="Q869" s="204">
        <v>8.0133333333333336</v>
      </c>
      <c r="R869" s="43"/>
      <c r="S869" s="204">
        <v>1.3333333333333334E-2</v>
      </c>
      <c r="T869" s="43">
        <v>2120.0733333333333</v>
      </c>
      <c r="U869" s="43"/>
      <c r="V869" s="43">
        <v>9.7666666666666675</v>
      </c>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204">
        <v>26.366666666666664</v>
      </c>
      <c r="AU869" s="43"/>
      <c r="AV869" s="204">
        <v>6.3333333333333339E-2</v>
      </c>
      <c r="AW869" s="204">
        <v>34.593333333333334</v>
      </c>
      <c r="AY869" s="204">
        <v>1.3333333333333334E-2</v>
      </c>
      <c r="AZ869" s="43">
        <v>1</v>
      </c>
      <c r="BA869" s="43">
        <v>14.446899999999999</v>
      </c>
      <c r="BB869" s="43"/>
      <c r="BC869" s="43"/>
      <c r="BD869" s="43" t="s">
        <v>14023</v>
      </c>
      <c r="BE869" s="43"/>
    </row>
    <row r="870" spans="1:57" x14ac:dyDescent="0.2">
      <c r="A870" s="119"/>
      <c r="B870" s="43">
        <v>1</v>
      </c>
      <c r="C870" s="43" t="s">
        <v>14538</v>
      </c>
      <c r="D870" s="119"/>
      <c r="E870" s="43"/>
      <c r="F870" s="43"/>
      <c r="G870" s="43" t="s">
        <v>12792</v>
      </c>
      <c r="H870" s="43" t="s">
        <v>11553</v>
      </c>
      <c r="I870" s="43" t="s">
        <v>14468</v>
      </c>
      <c r="J870" s="43"/>
      <c r="K870" s="204">
        <v>416.65666666666669</v>
      </c>
      <c r="L870" s="43"/>
      <c r="M870" s="204">
        <v>19.536666666666665</v>
      </c>
      <c r="N870" s="43"/>
      <c r="O870" s="43"/>
      <c r="P870" s="43"/>
      <c r="Q870" s="204">
        <v>8.0133333333333336</v>
      </c>
      <c r="R870" s="43"/>
      <c r="S870" s="204">
        <v>1.3333333333333334E-2</v>
      </c>
      <c r="T870" s="43">
        <v>2120.0733333333333</v>
      </c>
      <c r="U870" s="43"/>
      <c r="V870" s="43">
        <v>9.7666666666666675</v>
      </c>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204">
        <v>26.366666666666664</v>
      </c>
      <c r="AU870" s="43"/>
      <c r="AV870" s="204">
        <v>6.3333333333333339E-2</v>
      </c>
      <c r="AW870" s="204">
        <v>34.593333333333334</v>
      </c>
      <c r="AY870" s="204">
        <v>1.3333333333333334E-2</v>
      </c>
      <c r="AZ870" s="43">
        <v>1</v>
      </c>
      <c r="BA870" s="43">
        <v>6.1951000000000001</v>
      </c>
      <c r="BB870" s="43"/>
      <c r="BC870" s="43"/>
      <c r="BD870" s="43" t="s">
        <v>14023</v>
      </c>
      <c r="BE870" s="43"/>
    </row>
    <row r="871" spans="1:57" x14ac:dyDescent="0.2">
      <c r="A871" s="119"/>
      <c r="B871" s="43">
        <v>1</v>
      </c>
      <c r="C871" s="43" t="s">
        <v>14538</v>
      </c>
      <c r="D871" s="119"/>
      <c r="E871" s="43"/>
      <c r="F871" s="43"/>
      <c r="G871" s="43" t="s">
        <v>12792</v>
      </c>
      <c r="H871" s="43" t="s">
        <v>11553</v>
      </c>
      <c r="I871" s="43" t="s">
        <v>14468</v>
      </c>
      <c r="J871" s="43"/>
      <c r="K871" s="204">
        <v>416.65666666666669</v>
      </c>
      <c r="L871" s="43"/>
      <c r="M871" s="204">
        <v>19.536666666666665</v>
      </c>
      <c r="N871" s="43"/>
      <c r="O871" s="43"/>
      <c r="P871" s="43"/>
      <c r="Q871" s="204">
        <v>8.0133333333333336</v>
      </c>
      <c r="R871" s="43"/>
      <c r="S871" s="204">
        <v>1.3333333333333334E-2</v>
      </c>
      <c r="T871" s="43">
        <v>2120.0733333333333</v>
      </c>
      <c r="U871" s="43"/>
      <c r="V871" s="43">
        <v>9.7666666666666675</v>
      </c>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204">
        <v>26.366666666666664</v>
      </c>
      <c r="AU871" s="43"/>
      <c r="AV871" s="204">
        <v>6.3333333333333339E-2</v>
      </c>
      <c r="AW871" s="204">
        <v>34.593333333333334</v>
      </c>
      <c r="AY871" s="204">
        <v>1.3333333333333334E-2</v>
      </c>
      <c r="AZ871" s="43">
        <v>1</v>
      </c>
      <c r="BA871" s="43">
        <v>16.729800000000001</v>
      </c>
      <c r="BB871" s="43"/>
      <c r="BC871" s="43"/>
      <c r="BD871" s="43" t="s">
        <v>14023</v>
      </c>
      <c r="BE871" s="43"/>
    </row>
    <row r="872" spans="1:57" x14ac:dyDescent="0.2">
      <c r="A872" s="119"/>
      <c r="B872" s="43">
        <v>1</v>
      </c>
      <c r="C872" s="43" t="s">
        <v>14538</v>
      </c>
      <c r="D872" s="119"/>
      <c r="E872" s="43"/>
      <c r="F872" s="43"/>
      <c r="G872" s="43" t="s">
        <v>12792</v>
      </c>
      <c r="H872" s="43" t="s">
        <v>11553</v>
      </c>
      <c r="I872" s="43" t="s">
        <v>14468</v>
      </c>
      <c r="J872" s="43"/>
      <c r="K872" s="204">
        <v>416.65666666666669</v>
      </c>
      <c r="L872" s="43"/>
      <c r="M872" s="204">
        <v>19.536666666666665</v>
      </c>
      <c r="N872" s="43"/>
      <c r="O872" s="43"/>
      <c r="P872" s="43"/>
      <c r="Q872" s="204">
        <v>8.0133333333333336</v>
      </c>
      <c r="R872" s="43"/>
      <c r="S872" s="204">
        <v>1.3333333333333334E-2</v>
      </c>
      <c r="T872" s="43">
        <v>2120.0733333333333</v>
      </c>
      <c r="U872" s="43"/>
      <c r="V872" s="43">
        <v>9.7666666666666675</v>
      </c>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204">
        <v>26.366666666666664</v>
      </c>
      <c r="AU872" s="43"/>
      <c r="AV872" s="204">
        <v>6.3333333333333339E-2</v>
      </c>
      <c r="AW872" s="204">
        <v>34.593333333333334</v>
      </c>
      <c r="AY872" s="204">
        <v>1.3333333333333334E-2</v>
      </c>
      <c r="AZ872" s="43">
        <v>1</v>
      </c>
      <c r="BA872" s="43">
        <v>3.0897999999999999</v>
      </c>
      <c r="BB872" s="43"/>
      <c r="BC872" s="43"/>
      <c r="BD872" s="43" t="s">
        <v>14023</v>
      </c>
      <c r="BE872" s="43"/>
    </row>
    <row r="873" spans="1:57" x14ac:dyDescent="0.2">
      <c r="A873" s="119"/>
      <c r="B873" s="43">
        <v>1</v>
      </c>
      <c r="C873" s="43" t="s">
        <v>14538</v>
      </c>
      <c r="D873" s="119"/>
      <c r="E873" s="43"/>
      <c r="F873" s="43"/>
      <c r="G873" s="43" t="s">
        <v>12792</v>
      </c>
      <c r="H873" s="43" t="s">
        <v>11553</v>
      </c>
      <c r="I873" s="43" t="s">
        <v>14468</v>
      </c>
      <c r="J873" s="43"/>
      <c r="K873" s="204">
        <v>261.71333333333331</v>
      </c>
      <c r="L873" s="43"/>
      <c r="M873" s="204">
        <v>10.11</v>
      </c>
      <c r="N873" s="43"/>
      <c r="O873" s="43"/>
      <c r="P873" s="43"/>
      <c r="Q873" s="204">
        <v>8.17</v>
      </c>
      <c r="R873" s="43"/>
      <c r="S873" s="204">
        <v>1.3333333333333334E-2</v>
      </c>
      <c r="T873" s="43">
        <v>2140.3566666666666</v>
      </c>
      <c r="U873" s="43"/>
      <c r="V873" s="43">
        <v>8.9066666666666663</v>
      </c>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204">
        <v>28.296666666666667</v>
      </c>
      <c r="AU873" s="43"/>
      <c r="AV873" s="204">
        <v>6.6666666666666666E-2</v>
      </c>
      <c r="AW873" s="204">
        <v>34.610000000000007</v>
      </c>
      <c r="AY873" s="204">
        <v>1.3333333333333334E-2</v>
      </c>
      <c r="AZ873" s="43">
        <v>1</v>
      </c>
      <c r="BA873" s="43">
        <v>9.2197999999999993</v>
      </c>
      <c r="BB873" s="43"/>
      <c r="BC873" s="43"/>
      <c r="BD873" s="43" t="s">
        <v>14023</v>
      </c>
      <c r="BE873" s="43"/>
    </row>
    <row r="874" spans="1:57" x14ac:dyDescent="0.2">
      <c r="A874" s="119"/>
      <c r="B874" s="43">
        <v>1</v>
      </c>
      <c r="C874" s="43" t="s">
        <v>14538</v>
      </c>
      <c r="D874" s="119"/>
      <c r="E874" s="43"/>
      <c r="F874" s="43"/>
      <c r="G874" s="43" t="s">
        <v>12792</v>
      </c>
      <c r="H874" s="43" t="s">
        <v>11553</v>
      </c>
      <c r="I874" s="43" t="s">
        <v>14468</v>
      </c>
      <c r="J874" s="43"/>
      <c r="K874" s="204">
        <v>261.71333333333331</v>
      </c>
      <c r="L874" s="43"/>
      <c r="M874" s="204">
        <v>10.11</v>
      </c>
      <c r="N874" s="43"/>
      <c r="O874" s="43"/>
      <c r="P874" s="43"/>
      <c r="Q874" s="204">
        <v>8.17</v>
      </c>
      <c r="R874" s="43"/>
      <c r="S874" s="204">
        <v>1.3333333333333334E-2</v>
      </c>
      <c r="T874" s="43">
        <v>2140.3566666666666</v>
      </c>
      <c r="U874" s="43"/>
      <c r="V874" s="43">
        <v>8.9066666666666663</v>
      </c>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204">
        <v>28.296666666666667</v>
      </c>
      <c r="AU874" s="43"/>
      <c r="AV874" s="204">
        <v>6.6666666666666666E-2</v>
      </c>
      <c r="AW874" s="204">
        <v>34.610000000000007</v>
      </c>
      <c r="AY874" s="204">
        <v>1.3333333333333334E-2</v>
      </c>
      <c r="AZ874" s="43">
        <v>1</v>
      </c>
      <c r="BA874" s="43">
        <v>7.4913999999999996</v>
      </c>
      <c r="BB874" s="43"/>
      <c r="BC874" s="43"/>
      <c r="BD874" s="43" t="s">
        <v>14023</v>
      </c>
      <c r="BE874" s="43"/>
    </row>
    <row r="875" spans="1:57" x14ac:dyDescent="0.2">
      <c r="A875" s="119"/>
      <c r="B875" s="43">
        <v>1</v>
      </c>
      <c r="C875" s="43" t="s">
        <v>14538</v>
      </c>
      <c r="D875" s="119"/>
      <c r="E875" s="43"/>
      <c r="F875" s="43"/>
      <c r="G875" s="43" t="s">
        <v>12792</v>
      </c>
      <c r="H875" s="43" t="s">
        <v>11553</v>
      </c>
      <c r="I875" s="43" t="s">
        <v>14468</v>
      </c>
      <c r="J875" s="43"/>
      <c r="K875" s="204">
        <v>261.71333333333331</v>
      </c>
      <c r="L875" s="43"/>
      <c r="M875" s="204">
        <v>10.11</v>
      </c>
      <c r="N875" s="43"/>
      <c r="O875" s="43"/>
      <c r="P875" s="43"/>
      <c r="Q875" s="204">
        <v>8.17</v>
      </c>
      <c r="R875" s="43"/>
      <c r="S875" s="204">
        <v>1.3333333333333334E-2</v>
      </c>
      <c r="T875" s="43">
        <v>2140.3566666666666</v>
      </c>
      <c r="U875" s="43"/>
      <c r="V875" s="43">
        <v>8.9066666666666663</v>
      </c>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204">
        <v>28.296666666666667</v>
      </c>
      <c r="AU875" s="43"/>
      <c r="AV875" s="204">
        <v>6.6666666666666666E-2</v>
      </c>
      <c r="AW875" s="204">
        <v>34.610000000000007</v>
      </c>
      <c r="AY875" s="204">
        <v>1.3333333333333334E-2</v>
      </c>
      <c r="AZ875" s="43">
        <v>1</v>
      </c>
      <c r="BA875" s="43">
        <v>9.5806000000000004</v>
      </c>
      <c r="BB875" s="43"/>
      <c r="BC875" s="43"/>
      <c r="BD875" s="43" t="s">
        <v>14023</v>
      </c>
      <c r="BE875" s="43"/>
    </row>
    <row r="876" spans="1:57" x14ac:dyDescent="0.2">
      <c r="A876" s="119"/>
      <c r="B876" s="43">
        <v>1</v>
      </c>
      <c r="C876" s="43" t="s">
        <v>14538</v>
      </c>
      <c r="D876" s="119"/>
      <c r="E876" s="43"/>
      <c r="F876" s="43"/>
      <c r="G876" s="43" t="s">
        <v>12792</v>
      </c>
      <c r="H876" s="43" t="s">
        <v>11553</v>
      </c>
      <c r="I876" s="43" t="s">
        <v>14468</v>
      </c>
      <c r="J876" s="43"/>
      <c r="K876" s="204">
        <v>261.71333333333331</v>
      </c>
      <c r="L876" s="43"/>
      <c r="M876" s="204">
        <v>10.11</v>
      </c>
      <c r="N876" s="43"/>
      <c r="O876" s="43"/>
      <c r="P876" s="43"/>
      <c r="Q876" s="204">
        <v>8.17</v>
      </c>
      <c r="R876" s="43"/>
      <c r="S876" s="204">
        <v>1.3333333333333334E-2</v>
      </c>
      <c r="T876" s="43">
        <v>2140.3566666666666</v>
      </c>
      <c r="U876" s="43"/>
      <c r="V876" s="43">
        <v>8.9066666666666663</v>
      </c>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204">
        <v>28.296666666666667</v>
      </c>
      <c r="AU876" s="43"/>
      <c r="AV876" s="204">
        <v>6.6666666666666666E-2</v>
      </c>
      <c r="AW876" s="204">
        <v>34.610000000000007</v>
      </c>
      <c r="AY876" s="204">
        <v>1.3333333333333334E-2</v>
      </c>
      <c r="AZ876" s="43">
        <v>1</v>
      </c>
      <c r="BA876" s="43">
        <v>4.4706999999999999</v>
      </c>
      <c r="BB876" s="43"/>
      <c r="BC876" s="43"/>
      <c r="BD876" s="43" t="s">
        <v>14023</v>
      </c>
      <c r="BE876" s="43"/>
    </row>
    <row r="877" spans="1:57" x14ac:dyDescent="0.2">
      <c r="A877" s="119"/>
      <c r="B877" s="43">
        <v>1</v>
      </c>
      <c r="C877" s="43" t="s">
        <v>14538</v>
      </c>
      <c r="D877" s="119"/>
      <c r="E877" s="43"/>
      <c r="F877" s="43"/>
      <c r="G877" s="43" t="s">
        <v>12792</v>
      </c>
      <c r="H877" s="43" t="s">
        <v>11553</v>
      </c>
      <c r="I877" s="43" t="s">
        <v>14468</v>
      </c>
      <c r="J877" s="43"/>
      <c r="K877" s="204">
        <v>261.71333333333331</v>
      </c>
      <c r="L877" s="43"/>
      <c r="M877" s="204">
        <v>10.11</v>
      </c>
      <c r="N877" s="43"/>
      <c r="O877" s="43"/>
      <c r="P877" s="43"/>
      <c r="Q877" s="204">
        <v>8.17</v>
      </c>
      <c r="R877" s="43"/>
      <c r="S877" s="204">
        <v>1.3333333333333334E-2</v>
      </c>
      <c r="T877" s="43">
        <v>2140.3566666666666</v>
      </c>
      <c r="U877" s="43"/>
      <c r="V877" s="43">
        <v>8.9066666666666663</v>
      </c>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204">
        <v>28.296666666666667</v>
      </c>
      <c r="AU877" s="43"/>
      <c r="AV877" s="204">
        <v>6.6666666666666666E-2</v>
      </c>
      <c r="AW877" s="204">
        <v>34.610000000000007</v>
      </c>
      <c r="AY877" s="204">
        <v>1.3333333333333334E-2</v>
      </c>
      <c r="AZ877" s="43">
        <v>1</v>
      </c>
      <c r="BA877" s="43">
        <v>2.4466000000000001</v>
      </c>
      <c r="BB877" s="43"/>
      <c r="BC877" s="43"/>
      <c r="BD877" s="43" t="s">
        <v>14023</v>
      </c>
      <c r="BE877" s="43"/>
    </row>
    <row r="878" spans="1:57" x14ac:dyDescent="0.2">
      <c r="A878" s="119"/>
      <c r="B878" s="43">
        <v>1</v>
      </c>
      <c r="C878" s="43" t="s">
        <v>14538</v>
      </c>
      <c r="D878" s="119"/>
      <c r="E878" s="43"/>
      <c r="F878" s="43"/>
      <c r="G878" s="43" t="s">
        <v>12792</v>
      </c>
      <c r="H878" s="43" t="s">
        <v>11553</v>
      </c>
      <c r="I878" s="43" t="s">
        <v>14468</v>
      </c>
      <c r="J878" s="43"/>
      <c r="K878" s="204">
        <v>436.21</v>
      </c>
      <c r="L878" s="43"/>
      <c r="M878" s="204">
        <v>21.24</v>
      </c>
      <c r="N878" s="43"/>
      <c r="O878" s="43"/>
      <c r="P878" s="43"/>
      <c r="Q878" s="204">
        <v>8</v>
      </c>
      <c r="R878" s="43"/>
      <c r="S878" s="204">
        <v>1.3333333333333334E-2</v>
      </c>
      <c r="T878" s="43">
        <v>2140.2966666666666</v>
      </c>
      <c r="U878" s="43"/>
      <c r="V878" s="43">
        <v>8.34</v>
      </c>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204">
        <v>28.28</v>
      </c>
      <c r="AU878" s="43"/>
      <c r="AV878" s="204">
        <v>0.06</v>
      </c>
      <c r="AW878" s="204">
        <v>34.613333333333337</v>
      </c>
      <c r="AY878" s="204">
        <v>1.3333333333333334E-2</v>
      </c>
      <c r="AZ878" s="43">
        <v>1</v>
      </c>
      <c r="BA878" s="43">
        <v>8.7688000000000006</v>
      </c>
      <c r="BB878" s="43"/>
      <c r="BC878" s="43"/>
      <c r="BD878" s="43" t="s">
        <v>14023</v>
      </c>
      <c r="BE878" s="43"/>
    </row>
    <row r="879" spans="1:57" x14ac:dyDescent="0.2">
      <c r="A879" s="119"/>
      <c r="B879" s="43">
        <v>1</v>
      </c>
      <c r="C879" s="43" t="s">
        <v>14538</v>
      </c>
      <c r="D879" s="119"/>
      <c r="E879" s="43"/>
      <c r="F879" s="43"/>
      <c r="G879" s="43" t="s">
        <v>12792</v>
      </c>
      <c r="H879" s="43" t="s">
        <v>11553</v>
      </c>
      <c r="I879" s="43" t="s">
        <v>14468</v>
      </c>
      <c r="J879" s="43"/>
      <c r="K879" s="204">
        <v>436.21</v>
      </c>
      <c r="L879" s="43"/>
      <c r="M879" s="204">
        <v>21.24</v>
      </c>
      <c r="N879" s="43"/>
      <c r="O879" s="43"/>
      <c r="P879" s="43"/>
      <c r="Q879" s="204">
        <v>8</v>
      </c>
      <c r="R879" s="43"/>
      <c r="S879" s="204">
        <v>1.3333333333333334E-2</v>
      </c>
      <c r="T879" s="43">
        <v>2140.2966666666666</v>
      </c>
      <c r="U879" s="43"/>
      <c r="V879" s="43">
        <v>8.34</v>
      </c>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204">
        <v>28.28</v>
      </c>
      <c r="AU879" s="43"/>
      <c r="AV879" s="204">
        <v>0.06</v>
      </c>
      <c r="AW879" s="204">
        <v>34.613333333333337</v>
      </c>
      <c r="AY879" s="204">
        <v>1.3333333333333334E-2</v>
      </c>
      <c r="AZ879" s="43">
        <v>1</v>
      </c>
      <c r="BA879" s="43">
        <v>14.8339</v>
      </c>
      <c r="BB879" s="43"/>
      <c r="BC879" s="43"/>
      <c r="BD879" s="43" t="s">
        <v>14023</v>
      </c>
      <c r="BE879" s="43"/>
    </row>
    <row r="880" spans="1:57" x14ac:dyDescent="0.2">
      <c r="A880" s="119"/>
      <c r="B880" s="43">
        <v>1</v>
      </c>
      <c r="C880" s="43" t="s">
        <v>14538</v>
      </c>
      <c r="D880" s="119"/>
      <c r="E880" s="43"/>
      <c r="F880" s="43"/>
      <c r="G880" s="43" t="s">
        <v>12792</v>
      </c>
      <c r="H880" s="43" t="s">
        <v>11553</v>
      </c>
      <c r="I880" s="43" t="s">
        <v>14468</v>
      </c>
      <c r="J880" s="43"/>
      <c r="K880" s="204">
        <v>436.21</v>
      </c>
      <c r="L880" s="43"/>
      <c r="M880" s="204">
        <v>21.24</v>
      </c>
      <c r="N880" s="43"/>
      <c r="O880" s="43"/>
      <c r="P880" s="43"/>
      <c r="Q880" s="204">
        <v>8</v>
      </c>
      <c r="R880" s="43"/>
      <c r="S880" s="204">
        <v>1.3333333333333334E-2</v>
      </c>
      <c r="T880" s="43">
        <v>2140.2966666666666</v>
      </c>
      <c r="U880" s="43"/>
      <c r="V880" s="43">
        <v>8.34</v>
      </c>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204">
        <v>28.28</v>
      </c>
      <c r="AU880" s="43"/>
      <c r="AV880" s="204">
        <v>0.06</v>
      </c>
      <c r="AW880" s="204">
        <v>34.613333333333337</v>
      </c>
      <c r="AY880" s="204">
        <v>1.3333333333333334E-2</v>
      </c>
      <c r="AZ880" s="43">
        <v>1</v>
      </c>
      <c r="BA880" s="43">
        <v>7.2320000000000002</v>
      </c>
      <c r="BB880" s="43"/>
      <c r="BC880" s="43"/>
      <c r="BD880" s="43" t="s">
        <v>14023</v>
      </c>
      <c r="BE880" s="43"/>
    </row>
    <row r="881" spans="1:57" x14ac:dyDescent="0.2">
      <c r="A881" s="119" t="s">
        <v>13902</v>
      </c>
      <c r="B881" s="43">
        <v>1</v>
      </c>
      <c r="C881" s="43" t="s">
        <v>14538</v>
      </c>
      <c r="D881" s="119" t="s">
        <v>8444</v>
      </c>
      <c r="E881" s="43" t="s">
        <v>8448</v>
      </c>
      <c r="F881" s="43">
        <v>2021</v>
      </c>
      <c r="G881" s="43" t="s">
        <v>12813</v>
      </c>
      <c r="H881" s="43" t="s">
        <v>8443</v>
      </c>
      <c r="I881" s="43" t="s">
        <v>14095</v>
      </c>
      <c r="J881" s="43"/>
      <c r="K881" s="43">
        <v>288</v>
      </c>
      <c r="L881" s="43"/>
      <c r="M881" s="43">
        <v>21</v>
      </c>
      <c r="N881" s="204">
        <v>8.14</v>
      </c>
      <c r="O881" s="43"/>
      <c r="P881" s="204">
        <v>0.02</v>
      </c>
      <c r="T881" s="204">
        <v>2241</v>
      </c>
      <c r="U881" s="43"/>
      <c r="V881" s="204">
        <v>34</v>
      </c>
      <c r="W881" s="43"/>
      <c r="X881" s="43"/>
      <c r="Y881" s="43"/>
      <c r="Z881" s="43">
        <v>6.6</v>
      </c>
      <c r="AA881" s="43"/>
      <c r="AB881" s="43">
        <v>0.2</v>
      </c>
      <c r="AC881" s="43">
        <v>4.4000000000000004</v>
      </c>
      <c r="AD881" s="43"/>
      <c r="AE881" s="43">
        <v>0.1</v>
      </c>
      <c r="AF881" s="43">
        <v>272</v>
      </c>
      <c r="AG881" s="43"/>
      <c r="AH881" s="43">
        <v>9</v>
      </c>
      <c r="AI881" s="43">
        <v>1561</v>
      </c>
      <c r="AJ881" s="43"/>
      <c r="AK881" s="43">
        <v>42</v>
      </c>
      <c r="AL881" s="43"/>
      <c r="AM881" s="43"/>
      <c r="AN881" s="43"/>
      <c r="AO881" s="43">
        <v>500</v>
      </c>
      <c r="AP881" s="43"/>
      <c r="AQ881" s="43"/>
      <c r="AR881" s="43"/>
      <c r="AS881" s="43"/>
      <c r="AT881" s="204">
        <v>29</v>
      </c>
      <c r="AU881" s="43"/>
      <c r="AV881" s="43"/>
      <c r="AW881" s="204">
        <v>35.5</v>
      </c>
      <c r="AX881" s="43"/>
      <c r="AY881" s="43"/>
      <c r="AZ881" s="43" t="s">
        <v>14469</v>
      </c>
      <c r="BA881" s="43">
        <v>5.2180597216510201</v>
      </c>
      <c r="BB881" s="43"/>
      <c r="BC881" s="43">
        <v>0.9245846848564403</v>
      </c>
      <c r="BD881" s="43" t="s">
        <v>14024</v>
      </c>
      <c r="BE881" s="43"/>
    </row>
    <row r="882" spans="1:57" x14ac:dyDescent="0.2">
      <c r="A882" s="119"/>
      <c r="B882" s="43">
        <v>1</v>
      </c>
      <c r="C882" s="43" t="s">
        <v>14538</v>
      </c>
      <c r="D882" s="119"/>
      <c r="E882" s="43"/>
      <c r="F882" s="43"/>
      <c r="G882" s="43" t="s">
        <v>12813</v>
      </c>
      <c r="H882" s="43" t="s">
        <v>8443</v>
      </c>
      <c r="I882" s="43" t="s">
        <v>14095</v>
      </c>
      <c r="J882" s="43"/>
      <c r="K882" s="43">
        <v>818</v>
      </c>
      <c r="L882" s="43"/>
      <c r="M882" s="43">
        <v>32</v>
      </c>
      <c r="N882" s="204">
        <v>7.77</v>
      </c>
      <c r="O882" s="43"/>
      <c r="P882" s="204">
        <v>0.02</v>
      </c>
      <c r="T882" s="204">
        <v>2253</v>
      </c>
      <c r="U882" s="43"/>
      <c r="V882" s="204">
        <v>18</v>
      </c>
      <c r="W882" s="43"/>
      <c r="X882" s="43"/>
      <c r="Y882" s="43"/>
      <c r="Z882" s="43">
        <v>3.4</v>
      </c>
      <c r="AA882" s="43"/>
      <c r="AB882" s="43">
        <v>0.1</v>
      </c>
      <c r="AC882" s="43">
        <v>2.2999999999999998</v>
      </c>
      <c r="AD882" s="43"/>
      <c r="AE882" s="43">
        <v>0.1</v>
      </c>
      <c r="AF882" s="43">
        <v>142</v>
      </c>
      <c r="AG882" s="43"/>
      <c r="AH882" s="43">
        <v>6</v>
      </c>
      <c r="AI882" s="43">
        <v>1901</v>
      </c>
      <c r="AJ882" s="43"/>
      <c r="AK882" s="43">
        <v>11</v>
      </c>
      <c r="AL882" s="43"/>
      <c r="AM882" s="43"/>
      <c r="AN882" s="43"/>
      <c r="AO882" s="43">
        <v>500</v>
      </c>
      <c r="AP882" s="43"/>
      <c r="AQ882" s="43"/>
      <c r="AR882" s="43"/>
      <c r="AS882" s="43"/>
      <c r="AT882" s="204">
        <v>29</v>
      </c>
      <c r="AU882" s="43"/>
      <c r="AV882" s="43"/>
      <c r="AW882" s="204">
        <v>35.5</v>
      </c>
      <c r="AX882" s="43"/>
      <c r="AY882" s="43"/>
      <c r="AZ882" s="43" t="s">
        <v>14470</v>
      </c>
      <c r="BA882" s="43">
        <v>4.7269088775579702</v>
      </c>
      <c r="BB882" s="43"/>
      <c r="BC882" s="43">
        <v>0.73002615683067962</v>
      </c>
      <c r="BD882" s="43" t="s">
        <v>14024</v>
      </c>
      <c r="BE882" s="43"/>
    </row>
    <row r="883" spans="1:57" x14ac:dyDescent="0.2">
      <c r="A883" s="119"/>
      <c r="B883" s="43">
        <v>1</v>
      </c>
      <c r="C883" s="43" t="s">
        <v>14538</v>
      </c>
      <c r="D883" s="119"/>
      <c r="E883" s="43"/>
      <c r="F883" s="43"/>
      <c r="G883" s="43" t="s">
        <v>12814</v>
      </c>
      <c r="H883" s="43" t="s">
        <v>8443</v>
      </c>
      <c r="I883" s="43" t="s">
        <v>14095</v>
      </c>
      <c r="J883" s="43"/>
      <c r="K883" s="43">
        <v>300</v>
      </c>
      <c r="L883" s="43"/>
      <c r="M883" s="43">
        <v>51</v>
      </c>
      <c r="N883" s="204">
        <v>8.1300000000000008</v>
      </c>
      <c r="O883" s="43"/>
      <c r="P883" s="204">
        <v>0.05</v>
      </c>
      <c r="T883" s="204">
        <v>2251</v>
      </c>
      <c r="U883" s="43"/>
      <c r="V883" s="204">
        <v>23</v>
      </c>
      <c r="W883" s="43"/>
      <c r="X883" s="43"/>
      <c r="Y883" s="43"/>
      <c r="Z883" s="43">
        <v>6.5</v>
      </c>
      <c r="AA883" s="43"/>
      <c r="AB883" s="43">
        <v>0.5</v>
      </c>
      <c r="AC883" s="43">
        <v>4.4000000000000004</v>
      </c>
      <c r="AD883" s="43"/>
      <c r="AE883" s="43">
        <v>0.3</v>
      </c>
      <c r="AF883" s="43">
        <v>270</v>
      </c>
      <c r="AG883" s="43"/>
      <c r="AH883" s="43">
        <v>19</v>
      </c>
      <c r="AI883" s="43">
        <v>1578</v>
      </c>
      <c r="AJ883" s="43"/>
      <c r="AK883" s="43">
        <v>69</v>
      </c>
      <c r="AL883" s="43"/>
      <c r="AM883" s="43"/>
      <c r="AN883" s="43"/>
      <c r="AO883" s="43">
        <v>500</v>
      </c>
      <c r="AP883" s="43"/>
      <c r="AQ883" s="43"/>
      <c r="AR883" s="43"/>
      <c r="AS883" s="43"/>
      <c r="AT883" s="204">
        <v>29</v>
      </c>
      <c r="AU883" s="43"/>
      <c r="AV883" s="43"/>
      <c r="AW883" s="204">
        <v>35.5</v>
      </c>
      <c r="AX883" s="43"/>
      <c r="AY883" s="43"/>
      <c r="AZ883" s="43" t="s">
        <v>14471</v>
      </c>
      <c r="BA883" s="43">
        <v>14.211986935133201</v>
      </c>
      <c r="BB883" s="43"/>
      <c r="BC883" s="43">
        <v>2.9858244027996985</v>
      </c>
      <c r="BD883" s="43" t="s">
        <v>14024</v>
      </c>
      <c r="BE883" s="43"/>
    </row>
    <row r="884" spans="1:57" x14ac:dyDescent="0.2">
      <c r="A884" s="119"/>
      <c r="B884" s="43">
        <v>1</v>
      </c>
      <c r="C884" s="43" t="s">
        <v>14538</v>
      </c>
      <c r="D884" s="119"/>
      <c r="E884" s="43"/>
      <c r="F884" s="43"/>
      <c r="G884" s="43" t="s">
        <v>12814</v>
      </c>
      <c r="H884" s="43" t="s">
        <v>8443</v>
      </c>
      <c r="I884" s="43" t="s">
        <v>14095</v>
      </c>
      <c r="J884" s="43"/>
      <c r="K884" s="43">
        <v>810</v>
      </c>
      <c r="L884" s="43"/>
      <c r="M884" s="43">
        <v>75</v>
      </c>
      <c r="N884" s="204">
        <v>7.78</v>
      </c>
      <c r="O884" s="43"/>
      <c r="P884" s="204">
        <v>0.02</v>
      </c>
      <c r="T884" s="204">
        <v>2256</v>
      </c>
      <c r="U884" s="43"/>
      <c r="V884" s="204">
        <v>27</v>
      </c>
      <c r="W884" s="43"/>
      <c r="X884" s="43"/>
      <c r="Y884" s="43"/>
      <c r="Z884" s="43">
        <v>3.5</v>
      </c>
      <c r="AA884" s="43"/>
      <c r="AB884" s="43">
        <v>0.2</v>
      </c>
      <c r="AC884" s="43">
        <v>2.2999999999999998</v>
      </c>
      <c r="AD884" s="43"/>
      <c r="AE884" s="43">
        <v>0.1</v>
      </c>
      <c r="AF884" s="43">
        <v>144</v>
      </c>
      <c r="AG884" s="43"/>
      <c r="AH884" s="43">
        <v>7</v>
      </c>
      <c r="AI884" s="43">
        <v>1900</v>
      </c>
      <c r="AJ884" s="43"/>
      <c r="AK884" s="43">
        <v>43</v>
      </c>
      <c r="AL884" s="43"/>
      <c r="AM884" s="43"/>
      <c r="AN884" s="43"/>
      <c r="AO884" s="43">
        <v>500</v>
      </c>
      <c r="AP884" s="43"/>
      <c r="AQ884" s="43"/>
      <c r="AR884" s="43"/>
      <c r="AS884" s="43"/>
      <c r="AT884" s="204">
        <v>29</v>
      </c>
      <c r="AU884" s="43"/>
      <c r="AV884" s="43"/>
      <c r="AW884" s="204">
        <v>35.5</v>
      </c>
      <c r="AX884" s="43"/>
      <c r="AY884" s="43"/>
      <c r="AZ884" s="43" t="s">
        <v>14472</v>
      </c>
      <c r="BA884" s="43">
        <v>11.732847885535801</v>
      </c>
      <c r="BB884" s="43"/>
      <c r="BC884" s="43">
        <v>2.8249687680694002</v>
      </c>
      <c r="BD884" s="43" t="s">
        <v>14024</v>
      </c>
      <c r="BE884" s="43"/>
    </row>
    <row r="885" spans="1:57" x14ac:dyDescent="0.2">
      <c r="A885" s="119"/>
      <c r="B885" s="43">
        <v>1</v>
      </c>
      <c r="C885" s="43" t="s">
        <v>14538</v>
      </c>
      <c r="D885" s="119"/>
      <c r="E885" s="43"/>
      <c r="F885" s="43"/>
      <c r="G885" s="43" t="s">
        <v>12809</v>
      </c>
      <c r="H885" s="43" t="s">
        <v>8443</v>
      </c>
      <c r="I885" s="43" t="s">
        <v>14095</v>
      </c>
      <c r="J885" s="43"/>
      <c r="K885" s="43">
        <v>277</v>
      </c>
      <c r="L885" s="43"/>
      <c r="M885" s="43">
        <v>25</v>
      </c>
      <c r="N885" s="204">
        <v>8.16</v>
      </c>
      <c r="O885" s="43"/>
      <c r="P885" s="204">
        <v>0.03</v>
      </c>
      <c r="T885" s="204">
        <v>2293</v>
      </c>
      <c r="U885" s="43"/>
      <c r="V885" s="204">
        <v>4</v>
      </c>
      <c r="W885" s="43"/>
      <c r="X885" s="43"/>
      <c r="Y885" s="43"/>
      <c r="Z885" s="43">
        <v>7</v>
      </c>
      <c r="AA885" s="43"/>
      <c r="AB885" s="43">
        <v>0.3</v>
      </c>
      <c r="AC885" s="43">
        <v>4.7</v>
      </c>
      <c r="AD885" s="43"/>
      <c r="AE885" s="43">
        <v>0.2</v>
      </c>
      <c r="AF885" s="43">
        <v>288</v>
      </c>
      <c r="AG885" s="43"/>
      <c r="AH885" s="43">
        <v>14</v>
      </c>
      <c r="AI885" s="43">
        <v>1576</v>
      </c>
      <c r="AJ885" s="43"/>
      <c r="AK885" s="43">
        <v>36</v>
      </c>
      <c r="AL885" s="43"/>
      <c r="AM885" s="43"/>
      <c r="AN885" s="43"/>
      <c r="AO885" s="43">
        <v>500</v>
      </c>
      <c r="AP885" s="43"/>
      <c r="AQ885" s="43"/>
      <c r="AR885" s="43"/>
      <c r="AS885" s="43"/>
      <c r="AT885" s="204">
        <v>29</v>
      </c>
      <c r="AU885" s="43"/>
      <c r="AV885" s="43"/>
      <c r="AW885" s="204">
        <v>35.5</v>
      </c>
      <c r="AX885" s="43"/>
      <c r="AY885" s="43"/>
      <c r="AZ885" s="43" t="s">
        <v>14473</v>
      </c>
      <c r="BA885" s="43">
        <v>16.917829509346401</v>
      </c>
      <c r="BB885" s="43"/>
      <c r="BC885" s="43">
        <v>3.6218803719699011</v>
      </c>
      <c r="BD885" s="43" t="s">
        <v>14024</v>
      </c>
      <c r="BE885" s="43"/>
    </row>
    <row r="886" spans="1:57" x14ac:dyDescent="0.2">
      <c r="A886" s="119"/>
      <c r="B886" s="43">
        <v>1</v>
      </c>
      <c r="C886" s="43" t="s">
        <v>14538</v>
      </c>
      <c r="D886" s="119"/>
      <c r="E886" s="43"/>
      <c r="F886" s="43"/>
      <c r="G886" s="43" t="s">
        <v>12809</v>
      </c>
      <c r="H886" s="43" t="s">
        <v>8443</v>
      </c>
      <c r="I886" s="43" t="s">
        <v>14095</v>
      </c>
      <c r="J886" s="43"/>
      <c r="K886" s="43">
        <v>829</v>
      </c>
      <c r="L886" s="43"/>
      <c r="M886" s="43">
        <v>90</v>
      </c>
      <c r="N886" s="204">
        <v>7.78</v>
      </c>
      <c r="O886" s="43"/>
      <c r="P886" s="204">
        <v>0.04</v>
      </c>
      <c r="T886" s="204">
        <v>2300</v>
      </c>
      <c r="U886" s="43"/>
      <c r="V886" s="204">
        <v>19</v>
      </c>
      <c r="W886" s="43"/>
      <c r="X886" s="43"/>
      <c r="Y886" s="43"/>
      <c r="Z886" s="43">
        <v>3.5</v>
      </c>
      <c r="AA886" s="43"/>
      <c r="AB886" s="43">
        <v>0.2</v>
      </c>
      <c r="AC886" s="43">
        <v>2.4</v>
      </c>
      <c r="AD886" s="43"/>
      <c r="AE886" s="43">
        <v>0.2</v>
      </c>
      <c r="AF886" s="43">
        <v>146</v>
      </c>
      <c r="AG886" s="43"/>
      <c r="AH886" s="43">
        <v>10</v>
      </c>
      <c r="AI886" s="43">
        <v>1938</v>
      </c>
      <c r="AJ886" s="43"/>
      <c r="AK886" s="43">
        <v>44</v>
      </c>
      <c r="AL886" s="43"/>
      <c r="AM886" s="43"/>
      <c r="AN886" s="43"/>
      <c r="AO886" s="43">
        <v>500</v>
      </c>
      <c r="AP886" s="43"/>
      <c r="AQ886" s="43"/>
      <c r="AR886" s="43"/>
      <c r="AS886" s="43"/>
      <c r="AT886" s="204">
        <v>29</v>
      </c>
      <c r="AU886" s="43"/>
      <c r="AV886" s="43"/>
      <c r="AW886" s="204">
        <v>35.5</v>
      </c>
      <c r="AX886" s="43"/>
      <c r="AY886" s="43"/>
      <c r="AZ886" s="43" t="s">
        <v>14474</v>
      </c>
      <c r="BA886" s="43">
        <v>3.1894474864506699</v>
      </c>
      <c r="BB886" s="43"/>
      <c r="BC886" s="43">
        <v>2.3815241603748096</v>
      </c>
      <c r="BD886" s="43" t="s">
        <v>14024</v>
      </c>
      <c r="BE886" s="43"/>
    </row>
    <row r="887" spans="1:57" x14ac:dyDescent="0.2">
      <c r="A887" s="119"/>
      <c r="B887" s="43">
        <v>1</v>
      </c>
      <c r="C887" s="43" t="s">
        <v>14538</v>
      </c>
      <c r="D887" s="119"/>
      <c r="E887" s="43"/>
      <c r="F887" s="43"/>
      <c r="G887" s="43" t="s">
        <v>12815</v>
      </c>
      <c r="H887" s="43" t="s">
        <v>8443</v>
      </c>
      <c r="I887" s="43" t="s">
        <v>14095</v>
      </c>
      <c r="J887" s="43"/>
      <c r="K887" s="43">
        <v>325</v>
      </c>
      <c r="L887" s="43"/>
      <c r="M887" s="43">
        <v>47</v>
      </c>
      <c r="N887" s="204">
        <v>8.1</v>
      </c>
      <c r="O887" s="43"/>
      <c r="P887" s="204">
        <v>0.05</v>
      </c>
      <c r="T887" s="204">
        <v>2259</v>
      </c>
      <c r="U887" s="43"/>
      <c r="V887" s="204">
        <v>23</v>
      </c>
      <c r="W887" s="43"/>
      <c r="X887" s="43"/>
      <c r="Y887" s="43"/>
      <c r="Z887" s="43">
        <v>6.3</v>
      </c>
      <c r="AA887" s="43"/>
      <c r="AB887" s="43">
        <v>0.4</v>
      </c>
      <c r="AC887" s="43">
        <v>4.2</v>
      </c>
      <c r="AD887" s="43"/>
      <c r="AE887" s="43">
        <v>0.3</v>
      </c>
      <c r="AF887" s="43">
        <v>260</v>
      </c>
      <c r="AG887" s="43"/>
      <c r="AH887" s="43">
        <v>17</v>
      </c>
      <c r="AI887" s="43">
        <v>1612</v>
      </c>
      <c r="AJ887" s="43"/>
      <c r="AK887" s="43">
        <v>63</v>
      </c>
      <c r="AL887" s="43"/>
      <c r="AM887" s="43"/>
      <c r="AN887" s="43"/>
      <c r="AO887" s="43">
        <v>500</v>
      </c>
      <c r="AP887" s="43"/>
      <c r="AQ887" s="43"/>
      <c r="AR887" s="43"/>
      <c r="AS887" s="43"/>
      <c r="AT887" s="204">
        <v>29</v>
      </c>
      <c r="AU887" s="43"/>
      <c r="AV887" s="43"/>
      <c r="AW887" s="204">
        <v>35.5</v>
      </c>
      <c r="AX887" s="43"/>
      <c r="AY887" s="43"/>
      <c r="AZ887" s="43" t="s">
        <v>14475</v>
      </c>
      <c r="BA887" s="43">
        <v>7.2046665824703302</v>
      </c>
      <c r="BB887" s="43"/>
      <c r="BC887" s="43">
        <v>0.88176307148269029</v>
      </c>
      <c r="BD887" s="43" t="s">
        <v>14024</v>
      </c>
      <c r="BE887" s="43"/>
    </row>
    <row r="888" spans="1:57" x14ac:dyDescent="0.2">
      <c r="A888" s="119"/>
      <c r="B888" s="43">
        <v>1</v>
      </c>
      <c r="C888" s="43" t="s">
        <v>14538</v>
      </c>
      <c r="D888" s="119"/>
      <c r="E888" s="43"/>
      <c r="F888" s="43"/>
      <c r="G888" s="43" t="s">
        <v>12815</v>
      </c>
      <c r="H888" s="43" t="s">
        <v>8443</v>
      </c>
      <c r="I888" s="43" t="s">
        <v>14095</v>
      </c>
      <c r="J888" s="43"/>
      <c r="K888" s="43">
        <v>968</v>
      </c>
      <c r="L888" s="43"/>
      <c r="M888" s="43">
        <v>113</v>
      </c>
      <c r="N888" s="204">
        <v>7.71</v>
      </c>
      <c r="O888" s="43"/>
      <c r="P888" s="204">
        <v>0.04</v>
      </c>
      <c r="T888" s="204">
        <v>2253</v>
      </c>
      <c r="U888" s="43"/>
      <c r="V888" s="204">
        <v>31</v>
      </c>
      <c r="W888" s="43"/>
      <c r="X888" s="43"/>
      <c r="Y888" s="43"/>
      <c r="Z888" s="43">
        <v>3</v>
      </c>
      <c r="AA888" s="43"/>
      <c r="AB888" s="43">
        <v>0.2</v>
      </c>
      <c r="AC888" s="43">
        <v>2</v>
      </c>
      <c r="AD888" s="43"/>
      <c r="AE888" s="43">
        <v>0.1</v>
      </c>
      <c r="AF888" s="43">
        <v>126</v>
      </c>
      <c r="AG888" s="43"/>
      <c r="AH888" s="43">
        <v>8</v>
      </c>
      <c r="AI888" s="43">
        <v>1941</v>
      </c>
      <c r="AJ888" s="43"/>
      <c r="AK888" s="43">
        <v>51</v>
      </c>
      <c r="AL888" s="43"/>
      <c r="AM888" s="43"/>
      <c r="AN888" s="43"/>
      <c r="AO888" s="43">
        <v>500</v>
      </c>
      <c r="AP888" s="43"/>
      <c r="AQ888" s="43"/>
      <c r="AR888" s="43"/>
      <c r="AS888" s="43"/>
      <c r="AT888" s="204">
        <v>29</v>
      </c>
      <c r="AU888" s="43"/>
      <c r="AV888" s="43"/>
      <c r="AW888" s="204">
        <v>35.5</v>
      </c>
      <c r="AX888" s="43"/>
      <c r="AY888" s="43"/>
      <c r="AZ888" s="43" t="s">
        <v>14476</v>
      </c>
      <c r="BA888" s="43">
        <v>8.4023932811315998</v>
      </c>
      <c r="BB888" s="43"/>
      <c r="BC888" s="43">
        <v>1.0717163425107401</v>
      </c>
      <c r="BD888" s="43" t="s">
        <v>14024</v>
      </c>
      <c r="BE888" s="43"/>
    </row>
    <row r="889" spans="1:57" x14ac:dyDescent="0.2">
      <c r="A889" s="119"/>
      <c r="B889" s="43">
        <v>1</v>
      </c>
      <c r="C889" s="43" t="s">
        <v>14538</v>
      </c>
      <c r="D889" s="119"/>
      <c r="E889" s="43"/>
      <c r="F889" s="43"/>
      <c r="G889" s="43" t="s">
        <v>12816</v>
      </c>
      <c r="H889" s="43" t="s">
        <v>8443</v>
      </c>
      <c r="I889" s="43" t="s">
        <v>14095</v>
      </c>
      <c r="J889" s="43"/>
      <c r="K889" s="43">
        <v>264</v>
      </c>
      <c r="L889" s="43"/>
      <c r="M889" s="43">
        <v>21</v>
      </c>
      <c r="N889" s="204">
        <v>8.17</v>
      </c>
      <c r="O889" s="43"/>
      <c r="P889" s="204">
        <v>0.02</v>
      </c>
      <c r="T889" s="204">
        <v>2237</v>
      </c>
      <c r="U889" s="43"/>
      <c r="V889" s="204">
        <v>19</v>
      </c>
      <c r="W889" s="43"/>
      <c r="X889" s="43"/>
      <c r="Y889" s="43"/>
      <c r="Z889" s="43">
        <v>6.9</v>
      </c>
      <c r="AA889" s="43"/>
      <c r="AB889" s="43">
        <v>0.2</v>
      </c>
      <c r="AC889" s="43">
        <v>4.5999999999999996</v>
      </c>
      <c r="AD889" s="43"/>
      <c r="AE889" s="43">
        <v>0.1</v>
      </c>
      <c r="AF889" s="43">
        <v>284</v>
      </c>
      <c r="AG889" s="43"/>
      <c r="AH889" s="43">
        <v>9</v>
      </c>
      <c r="AI889" s="43">
        <v>1526</v>
      </c>
      <c r="AJ889" s="43"/>
      <c r="AK889" s="43">
        <v>38</v>
      </c>
      <c r="AL889" s="43"/>
      <c r="AM889" s="43"/>
      <c r="AN889" s="43"/>
      <c r="AO889" s="43">
        <v>500</v>
      </c>
      <c r="AP889" s="43"/>
      <c r="AQ889" s="43"/>
      <c r="AR889" s="43"/>
      <c r="AS889" s="43"/>
      <c r="AT889" s="204">
        <v>29</v>
      </c>
      <c r="AU889" s="43"/>
      <c r="AV889" s="43"/>
      <c r="AW889" s="204">
        <v>35.5</v>
      </c>
      <c r="AX889" s="43"/>
      <c r="AY889" s="43"/>
      <c r="AZ889" s="43" t="s">
        <v>14477</v>
      </c>
      <c r="BA889" s="43">
        <v>11.2580259175307</v>
      </c>
      <c r="BB889" s="43"/>
      <c r="BC889" s="43">
        <v>1.0909425502080001</v>
      </c>
      <c r="BD889" s="43" t="s">
        <v>14024</v>
      </c>
      <c r="BE889" s="43"/>
    </row>
    <row r="890" spans="1:57" x14ac:dyDescent="0.2">
      <c r="A890" s="119"/>
      <c r="B890" s="43">
        <v>1</v>
      </c>
      <c r="C890" s="43" t="s">
        <v>14538</v>
      </c>
      <c r="D890" s="119"/>
      <c r="E890" s="43"/>
      <c r="F890" s="43"/>
      <c r="G890" s="43" t="s">
        <v>12816</v>
      </c>
      <c r="H890" s="43" t="s">
        <v>8443</v>
      </c>
      <c r="I890" s="43" t="s">
        <v>14095</v>
      </c>
      <c r="J890" s="43"/>
      <c r="K890" s="43">
        <v>759</v>
      </c>
      <c r="L890" s="43"/>
      <c r="M890" s="43">
        <v>56</v>
      </c>
      <c r="N890" s="204">
        <v>7.8</v>
      </c>
      <c r="O890" s="43"/>
      <c r="P890" s="204">
        <v>0.03</v>
      </c>
      <c r="T890" s="204">
        <v>2248</v>
      </c>
      <c r="U890" s="43"/>
      <c r="V890" s="204">
        <v>24</v>
      </c>
      <c r="W890" s="43"/>
      <c r="X890" s="43"/>
      <c r="Y890" s="43"/>
      <c r="Z890" s="43">
        <v>3.6</v>
      </c>
      <c r="AA890" s="43"/>
      <c r="AB890" s="43">
        <v>0.2</v>
      </c>
      <c r="AC890" s="43">
        <v>2.4</v>
      </c>
      <c r="AD890" s="43"/>
      <c r="AE890" s="43">
        <v>0.2</v>
      </c>
      <c r="AF890" s="43">
        <v>150</v>
      </c>
      <c r="AG890" s="43"/>
      <c r="AH890" s="43">
        <v>10</v>
      </c>
      <c r="AI890" s="43">
        <v>1877</v>
      </c>
      <c r="AJ890" s="43"/>
      <c r="AK890" s="43">
        <v>18</v>
      </c>
      <c r="AL890" s="43"/>
      <c r="AM890" s="43"/>
      <c r="AN890" s="43"/>
      <c r="AO890" s="43">
        <v>500</v>
      </c>
      <c r="AP890" s="43"/>
      <c r="AQ890" s="43"/>
      <c r="AR890" s="43"/>
      <c r="AS890" s="43"/>
      <c r="AT890" s="204">
        <v>29</v>
      </c>
      <c r="AU890" s="43"/>
      <c r="AV890" s="43"/>
      <c r="AW890" s="204">
        <v>35.5</v>
      </c>
      <c r="AX890" s="43"/>
      <c r="AY890" s="43"/>
      <c r="AZ890" s="43" t="s">
        <v>14478</v>
      </c>
      <c r="BA890" s="43">
        <v>8.5641847235877098</v>
      </c>
      <c r="BB890" s="43"/>
      <c r="BC890" s="43">
        <v>1.1300829006850304</v>
      </c>
      <c r="BD890" s="43" t="s">
        <v>14024</v>
      </c>
      <c r="BE890" s="43"/>
    </row>
    <row r="891" spans="1:57" x14ac:dyDescent="0.2">
      <c r="A891" s="119"/>
      <c r="B891" s="43">
        <v>1</v>
      </c>
      <c r="C891" s="43" t="s">
        <v>14538</v>
      </c>
      <c r="D891" s="119"/>
      <c r="E891" s="43"/>
      <c r="F891" s="43"/>
      <c r="G891" s="43" t="s">
        <v>12813</v>
      </c>
      <c r="H891" s="43" t="s">
        <v>8443</v>
      </c>
      <c r="I891" s="43" t="s">
        <v>14095</v>
      </c>
      <c r="J891" s="43"/>
      <c r="K891" s="43">
        <v>445</v>
      </c>
      <c r="L891" s="43"/>
      <c r="M891" s="43">
        <v>29</v>
      </c>
      <c r="N891" s="204">
        <v>8</v>
      </c>
      <c r="O891" s="43"/>
      <c r="P891" s="204">
        <v>0.03</v>
      </c>
      <c r="T891" s="204">
        <v>2282</v>
      </c>
      <c r="U891" s="43"/>
      <c r="V891" s="204">
        <v>24</v>
      </c>
      <c r="W891" s="43"/>
      <c r="X891" s="43"/>
      <c r="Y891" s="43"/>
      <c r="Z891" s="43">
        <v>5.3</v>
      </c>
      <c r="AA891" s="43"/>
      <c r="AB891" s="43">
        <v>0.3</v>
      </c>
      <c r="AC891" s="43">
        <v>3.5</v>
      </c>
      <c r="AD891" s="43"/>
      <c r="AE891" s="43">
        <v>0.2</v>
      </c>
      <c r="AF891" s="43">
        <v>219</v>
      </c>
      <c r="AG891" s="43"/>
      <c r="AH891" s="43">
        <v>12</v>
      </c>
      <c r="AI891" s="43">
        <v>1740</v>
      </c>
      <c r="AJ891" s="43"/>
      <c r="AK891" s="43">
        <v>11</v>
      </c>
      <c r="AL891" s="43"/>
      <c r="AM891" s="43"/>
      <c r="AN891" s="43"/>
      <c r="AO891" s="43">
        <v>0</v>
      </c>
      <c r="AP891" s="43"/>
      <c r="AQ891" s="43"/>
      <c r="AR891" s="43"/>
      <c r="AS891" s="43"/>
      <c r="AT891" s="204">
        <v>29</v>
      </c>
      <c r="AU891" s="43"/>
      <c r="AV891" s="43"/>
      <c r="AW891" s="204">
        <v>35.5</v>
      </c>
      <c r="AX891" s="43"/>
      <c r="AY891" s="43"/>
      <c r="AZ891" s="43" t="s">
        <v>14479</v>
      </c>
      <c r="BA891" s="43">
        <v>0.61653469547464901</v>
      </c>
      <c r="BB891" s="43"/>
      <c r="BC891" s="43">
        <v>0</v>
      </c>
      <c r="BD891" s="43" t="s">
        <v>14024</v>
      </c>
      <c r="BE891" s="43"/>
    </row>
    <row r="892" spans="1:57" x14ac:dyDescent="0.2">
      <c r="A892" s="119"/>
      <c r="B892" s="43">
        <v>1</v>
      </c>
      <c r="C892" s="43" t="s">
        <v>14538</v>
      </c>
      <c r="D892" s="119"/>
      <c r="E892" s="43"/>
      <c r="F892" s="43"/>
      <c r="G892" s="43" t="s">
        <v>12813</v>
      </c>
      <c r="H892" s="43" t="s">
        <v>8443</v>
      </c>
      <c r="I892" s="43" t="s">
        <v>14095</v>
      </c>
      <c r="J892" s="43"/>
      <c r="K892" s="43">
        <v>1201</v>
      </c>
      <c r="L892" s="43"/>
      <c r="M892" s="43">
        <v>33</v>
      </c>
      <c r="N892" s="204">
        <v>7.63</v>
      </c>
      <c r="O892" s="43"/>
      <c r="P892" s="204">
        <v>0.01</v>
      </c>
      <c r="T892" s="204">
        <v>2310</v>
      </c>
      <c r="U892" s="43"/>
      <c r="V892" s="204">
        <v>19</v>
      </c>
      <c r="W892" s="43"/>
      <c r="X892" s="43"/>
      <c r="Y892" s="43"/>
      <c r="Z892" s="43">
        <v>2.7</v>
      </c>
      <c r="AA892" s="43"/>
      <c r="AB892" s="43">
        <v>0.1</v>
      </c>
      <c r="AC892" s="43">
        <v>1.8</v>
      </c>
      <c r="AD892" s="43"/>
      <c r="AE892" s="43">
        <v>0.1</v>
      </c>
      <c r="AF892" s="43">
        <v>111</v>
      </c>
      <c r="AG892" s="43"/>
      <c r="AH892" s="43">
        <v>4</v>
      </c>
      <c r="AI892" s="43">
        <v>2037</v>
      </c>
      <c r="AJ892" s="43"/>
      <c r="AK892" s="43">
        <v>13</v>
      </c>
      <c r="AL892" s="43"/>
      <c r="AM892" s="43"/>
      <c r="AN892" s="43"/>
      <c r="AO892" s="43">
        <v>0</v>
      </c>
      <c r="AP892" s="43"/>
      <c r="AQ892" s="43"/>
      <c r="AR892" s="43"/>
      <c r="AS892" s="43"/>
      <c r="AT892" s="204">
        <v>29</v>
      </c>
      <c r="AU892" s="43"/>
      <c r="AV892" s="43"/>
      <c r="AW892" s="204">
        <v>35.5</v>
      </c>
      <c r="AX892" s="43"/>
      <c r="AY892" s="43"/>
      <c r="AZ892" s="43" t="s">
        <v>14480</v>
      </c>
      <c r="BA892" s="43">
        <v>-0.102900181486624</v>
      </c>
      <c r="BB892" s="43"/>
      <c r="BC892" s="43">
        <v>0</v>
      </c>
      <c r="BD892" s="43" t="s">
        <v>14024</v>
      </c>
      <c r="BE892" s="43"/>
    </row>
    <row r="893" spans="1:57" x14ac:dyDescent="0.2">
      <c r="A893" s="119"/>
      <c r="B893" s="43">
        <v>1</v>
      </c>
      <c r="C893" s="43" t="s">
        <v>14538</v>
      </c>
      <c r="D893" s="119"/>
      <c r="E893" s="43"/>
      <c r="F893" s="43"/>
      <c r="G893" s="43" t="s">
        <v>12814</v>
      </c>
      <c r="H893" s="43" t="s">
        <v>8443</v>
      </c>
      <c r="I893" s="43" t="s">
        <v>14095</v>
      </c>
      <c r="J893" s="43"/>
      <c r="K893" s="43">
        <v>423</v>
      </c>
      <c r="L893" s="43"/>
      <c r="M893" s="43">
        <v>31</v>
      </c>
      <c r="N893" s="204">
        <v>8.02</v>
      </c>
      <c r="O893" s="43"/>
      <c r="P893" s="204">
        <v>0.03</v>
      </c>
      <c r="T893" s="204">
        <v>2296</v>
      </c>
      <c r="U893" s="43"/>
      <c r="V893" s="204">
        <v>16</v>
      </c>
      <c r="W893" s="43"/>
      <c r="X893" s="43"/>
      <c r="Y893" s="43"/>
      <c r="Z893" s="43">
        <v>5.5</v>
      </c>
      <c r="AA893" s="43"/>
      <c r="AB893" s="43">
        <v>0.3</v>
      </c>
      <c r="AC893" s="43">
        <v>3.7</v>
      </c>
      <c r="AD893" s="43"/>
      <c r="AE893" s="43">
        <v>0.2</v>
      </c>
      <c r="AF893" s="43">
        <v>228</v>
      </c>
      <c r="AG893" s="43"/>
      <c r="AH893" s="43">
        <v>12</v>
      </c>
      <c r="AI893" s="43">
        <v>1731</v>
      </c>
      <c r="AJ893" s="43"/>
      <c r="AK893" s="43">
        <v>17</v>
      </c>
      <c r="AL893" s="43"/>
      <c r="AM893" s="43"/>
      <c r="AN893" s="43"/>
      <c r="AO893" s="43">
        <v>0</v>
      </c>
      <c r="AP893" s="43"/>
      <c r="AQ893" s="43"/>
      <c r="AR893" s="43"/>
      <c r="AS893" s="43"/>
      <c r="AT893" s="204">
        <v>29</v>
      </c>
      <c r="AU893" s="43"/>
      <c r="AV893" s="43"/>
      <c r="AW893" s="204">
        <v>35.5</v>
      </c>
      <c r="AX893" s="43"/>
      <c r="AY893" s="43"/>
      <c r="AZ893" s="43" t="s">
        <v>14481</v>
      </c>
      <c r="BA893" s="43">
        <v>1.76803593922226</v>
      </c>
      <c r="BB893" s="43"/>
      <c r="BC893" s="43">
        <v>0.42332992391445012</v>
      </c>
      <c r="BD893" s="43" t="s">
        <v>14024</v>
      </c>
      <c r="BE893" s="43"/>
    </row>
    <row r="894" spans="1:57" x14ac:dyDescent="0.2">
      <c r="A894" s="119"/>
      <c r="B894" s="43">
        <v>1</v>
      </c>
      <c r="C894" s="43" t="s">
        <v>14538</v>
      </c>
      <c r="D894" s="119"/>
      <c r="E894" s="43"/>
      <c r="F894" s="43"/>
      <c r="G894" s="43" t="s">
        <v>12814</v>
      </c>
      <c r="H894" s="43" t="s">
        <v>8443</v>
      </c>
      <c r="I894" s="43" t="s">
        <v>14095</v>
      </c>
      <c r="J894" s="43"/>
      <c r="K894" s="43">
        <v>1195</v>
      </c>
      <c r="L894" s="43"/>
      <c r="M894" s="43">
        <v>47</v>
      </c>
      <c r="N894" s="204">
        <v>7.64</v>
      </c>
      <c r="O894" s="43"/>
      <c r="P894" s="204">
        <v>0.02</v>
      </c>
      <c r="T894" s="204">
        <v>2316</v>
      </c>
      <c r="U894" s="43"/>
      <c r="V894" s="204">
        <v>10</v>
      </c>
      <c r="W894" s="43"/>
      <c r="X894" s="43"/>
      <c r="Y894" s="43"/>
      <c r="Z894" s="43">
        <v>2.7</v>
      </c>
      <c r="AA894" s="43"/>
      <c r="AB894" s="43">
        <v>0.1</v>
      </c>
      <c r="AC894" s="43">
        <v>1.8</v>
      </c>
      <c r="AD894" s="43"/>
      <c r="AE894" s="43">
        <v>0.1</v>
      </c>
      <c r="AF894" s="43">
        <v>112</v>
      </c>
      <c r="AG894" s="43"/>
      <c r="AH894" s="43">
        <v>3</v>
      </c>
      <c r="AI894" s="43">
        <v>2040</v>
      </c>
      <c r="AJ894" s="43"/>
      <c r="AK894" s="43">
        <v>12</v>
      </c>
      <c r="AL894" s="43"/>
      <c r="AM894" s="43"/>
      <c r="AN894" s="43"/>
      <c r="AO894" s="43">
        <v>0</v>
      </c>
      <c r="AP894" s="43"/>
      <c r="AQ894" s="43"/>
      <c r="AR894" s="43"/>
      <c r="AS894" s="43"/>
      <c r="AT894" s="204">
        <v>29</v>
      </c>
      <c r="AU894" s="43"/>
      <c r="AV894" s="43"/>
      <c r="AW894" s="204">
        <v>35.5</v>
      </c>
      <c r="AX894" s="43"/>
      <c r="AY894" s="43"/>
      <c r="AZ894" s="43" t="s">
        <v>14482</v>
      </c>
      <c r="BA894" s="43">
        <v>-1.2157809490642599</v>
      </c>
      <c r="BB894" s="43"/>
      <c r="BC894" s="43">
        <v>0.78470039195984986</v>
      </c>
      <c r="BD894" s="43" t="s">
        <v>14024</v>
      </c>
      <c r="BE894" s="43"/>
    </row>
    <row r="895" spans="1:57" x14ac:dyDescent="0.2">
      <c r="A895" s="119"/>
      <c r="B895" s="43">
        <v>1</v>
      </c>
      <c r="C895" s="43" t="s">
        <v>14538</v>
      </c>
      <c r="D895" s="119"/>
      <c r="E895" s="43"/>
      <c r="F895" s="43"/>
      <c r="G895" s="43" t="s">
        <v>12809</v>
      </c>
      <c r="H895" s="43" t="s">
        <v>8443</v>
      </c>
      <c r="I895" s="43" t="s">
        <v>14095</v>
      </c>
      <c r="J895" s="43"/>
      <c r="K895" s="43">
        <v>392</v>
      </c>
      <c r="L895" s="43"/>
      <c r="M895" s="43">
        <v>40</v>
      </c>
      <c r="N895" s="204">
        <v>8.0500000000000007</v>
      </c>
      <c r="O895" s="43"/>
      <c r="P895" s="204">
        <v>0.04</v>
      </c>
      <c r="T895" s="204">
        <v>2325</v>
      </c>
      <c r="U895" s="43"/>
      <c r="V895" s="204">
        <v>21</v>
      </c>
      <c r="W895" s="43"/>
      <c r="X895" s="43"/>
      <c r="Y895" s="43"/>
      <c r="Z895" s="43">
        <v>5.9</v>
      </c>
      <c r="AA895" s="43"/>
      <c r="AB895" s="43">
        <v>0.4</v>
      </c>
      <c r="AC895" s="43">
        <v>3.9</v>
      </c>
      <c r="AD895" s="43"/>
      <c r="AE895" s="43">
        <v>0.3</v>
      </c>
      <c r="AF895" s="43">
        <v>244</v>
      </c>
      <c r="AG895" s="43"/>
      <c r="AH895" s="43">
        <v>18</v>
      </c>
      <c r="AI895" s="43">
        <v>1721</v>
      </c>
      <c r="AJ895" s="43"/>
      <c r="AK895" s="43">
        <v>22</v>
      </c>
      <c r="AL895" s="43"/>
      <c r="AM895" s="43"/>
      <c r="AN895" s="43"/>
      <c r="AO895" s="43">
        <v>0</v>
      </c>
      <c r="AP895" s="43"/>
      <c r="AQ895" s="43"/>
      <c r="AR895" s="43"/>
      <c r="AS895" s="43"/>
      <c r="AT895" s="204">
        <v>29</v>
      </c>
      <c r="AU895" s="43"/>
      <c r="AV895" s="43"/>
      <c r="AW895" s="204">
        <v>35.5</v>
      </c>
      <c r="AX895" s="43"/>
      <c r="AY895" s="43"/>
      <c r="AZ895" s="43" t="s">
        <v>14483</v>
      </c>
      <c r="BA895" s="43">
        <v>-0.65187643936488204</v>
      </c>
      <c r="BB895" s="43"/>
      <c r="BC895" s="43">
        <v>1.2639378718250009</v>
      </c>
      <c r="BD895" s="43" t="s">
        <v>14024</v>
      </c>
      <c r="BE895" s="43"/>
    </row>
    <row r="896" spans="1:57" x14ac:dyDescent="0.2">
      <c r="A896" s="119"/>
      <c r="B896" s="43">
        <v>1</v>
      </c>
      <c r="C896" s="43" t="s">
        <v>14538</v>
      </c>
      <c r="D896" s="119"/>
      <c r="E896" s="43"/>
      <c r="F896" s="43"/>
      <c r="G896" s="43" t="s">
        <v>12809</v>
      </c>
      <c r="H896" s="43" t="s">
        <v>8443</v>
      </c>
      <c r="I896" s="43" t="s">
        <v>14095</v>
      </c>
      <c r="J896" s="43"/>
      <c r="K896" s="43">
        <v>1143</v>
      </c>
      <c r="L896" s="43"/>
      <c r="M896" s="43">
        <v>68</v>
      </c>
      <c r="N896" s="204">
        <v>7.66</v>
      </c>
      <c r="O896" s="43"/>
      <c r="P896" s="204">
        <v>0.02</v>
      </c>
      <c r="T896" s="204">
        <v>2339</v>
      </c>
      <c r="U896" s="43"/>
      <c r="V896" s="204">
        <v>9</v>
      </c>
      <c r="W896" s="43"/>
      <c r="X896" s="43"/>
      <c r="Y896" s="43"/>
      <c r="Z896" s="43">
        <v>2.9</v>
      </c>
      <c r="AA896" s="43"/>
      <c r="AB896" s="43">
        <v>0.1</v>
      </c>
      <c r="AC896" s="43">
        <v>1.9</v>
      </c>
      <c r="AD896" s="43"/>
      <c r="AE896" s="43">
        <v>0.1</v>
      </c>
      <c r="AF896" s="43">
        <v>118</v>
      </c>
      <c r="AG896" s="43"/>
      <c r="AH896" s="43">
        <v>6</v>
      </c>
      <c r="AI896" s="43">
        <v>2048</v>
      </c>
      <c r="AJ896" s="43"/>
      <c r="AK896" s="43">
        <v>15</v>
      </c>
      <c r="AL896" s="43"/>
      <c r="AM896" s="43"/>
      <c r="AN896" s="43"/>
      <c r="AO896" s="43">
        <v>0</v>
      </c>
      <c r="AP896" s="43"/>
      <c r="AQ896" s="43"/>
      <c r="AR896" s="43"/>
      <c r="AS896" s="43"/>
      <c r="AT896" s="204">
        <v>29</v>
      </c>
      <c r="AU896" s="43"/>
      <c r="AV896" s="43"/>
      <c r="AW896" s="204">
        <v>35.5</v>
      </c>
      <c r="AX896" s="43"/>
      <c r="AY896" s="43"/>
      <c r="AZ896" s="43" t="s">
        <v>14484</v>
      </c>
      <c r="BA896" s="43">
        <v>-5.3588764065349199</v>
      </c>
      <c r="BB896" s="43"/>
      <c r="BC896" s="43">
        <v>0.63804596328218022</v>
      </c>
      <c r="BD896" s="43" t="s">
        <v>14024</v>
      </c>
      <c r="BE896" s="43"/>
    </row>
    <row r="897" spans="1:57" x14ac:dyDescent="0.2">
      <c r="A897" s="119"/>
      <c r="B897" s="43">
        <v>1</v>
      </c>
      <c r="C897" s="43" t="s">
        <v>14538</v>
      </c>
      <c r="D897" s="119"/>
      <c r="E897" s="43"/>
      <c r="F897" s="43"/>
      <c r="G897" s="43" t="s">
        <v>12815</v>
      </c>
      <c r="H897" s="43" t="s">
        <v>8443</v>
      </c>
      <c r="I897" s="43" t="s">
        <v>14095</v>
      </c>
      <c r="J897" s="43"/>
      <c r="K897" s="43">
        <v>402</v>
      </c>
      <c r="L897" s="43"/>
      <c r="M897" s="43">
        <v>37</v>
      </c>
      <c r="N897" s="204">
        <v>8.0399999999999991</v>
      </c>
      <c r="O897" s="43"/>
      <c r="P897" s="204">
        <v>0.03</v>
      </c>
      <c r="T897" s="204">
        <v>2324</v>
      </c>
      <c r="U897" s="43"/>
      <c r="V897" s="204">
        <v>21</v>
      </c>
      <c r="W897" s="43"/>
      <c r="X897" s="43"/>
      <c r="Y897" s="43"/>
      <c r="Z897" s="43">
        <v>5.7</v>
      </c>
      <c r="AA897" s="43"/>
      <c r="AB897" s="43">
        <v>0.3</v>
      </c>
      <c r="AC897" s="43">
        <v>3.8</v>
      </c>
      <c r="AD897" s="43"/>
      <c r="AE897" s="43">
        <v>0.2</v>
      </c>
      <c r="AF897" s="43">
        <v>238</v>
      </c>
      <c r="AG897" s="43"/>
      <c r="AH897" s="43">
        <v>14</v>
      </c>
      <c r="AI897" s="43">
        <v>1722</v>
      </c>
      <c r="AJ897" s="43"/>
      <c r="AK897" s="43">
        <v>31</v>
      </c>
      <c r="AL897" s="43"/>
      <c r="AM897" s="43"/>
      <c r="AN897" s="43"/>
      <c r="AO897" s="43">
        <v>0</v>
      </c>
      <c r="AP897" s="43"/>
      <c r="AQ897" s="43"/>
      <c r="AR897" s="43"/>
      <c r="AS897" s="43"/>
      <c r="AT897" s="204">
        <v>29</v>
      </c>
      <c r="AU897" s="43"/>
      <c r="AV897" s="43"/>
      <c r="AW897" s="204">
        <v>35.5</v>
      </c>
      <c r="AX897" s="43"/>
      <c r="AY897" s="43"/>
      <c r="AZ897" s="43" t="s">
        <v>14485</v>
      </c>
      <c r="BA897" s="43">
        <v>-0.60483708007071402</v>
      </c>
      <c r="BB897" s="43"/>
      <c r="BC897" s="43">
        <v>0.333966910836071</v>
      </c>
      <c r="BD897" s="43" t="s">
        <v>14024</v>
      </c>
      <c r="BE897" s="43"/>
    </row>
    <row r="898" spans="1:57" x14ac:dyDescent="0.2">
      <c r="A898" s="119"/>
      <c r="B898" s="43">
        <v>1</v>
      </c>
      <c r="C898" s="43" t="s">
        <v>14538</v>
      </c>
      <c r="D898" s="119"/>
      <c r="E898" s="43"/>
      <c r="F898" s="43"/>
      <c r="G898" s="43" t="s">
        <v>12815</v>
      </c>
      <c r="H898" s="43" t="s">
        <v>8443</v>
      </c>
      <c r="I898" s="43" t="s">
        <v>14095</v>
      </c>
      <c r="J898" s="43"/>
      <c r="K898" s="43">
        <v>1157</v>
      </c>
      <c r="L898" s="43"/>
      <c r="M898" s="43">
        <v>19</v>
      </c>
      <c r="N898" s="204">
        <v>7.65</v>
      </c>
      <c r="O898" s="43"/>
      <c r="P898" s="204">
        <v>0.01</v>
      </c>
      <c r="T898" s="204">
        <v>2352</v>
      </c>
      <c r="U898" s="43"/>
      <c r="V898" s="204">
        <v>38</v>
      </c>
      <c r="W898" s="43"/>
      <c r="X898" s="43"/>
      <c r="Y898" s="43"/>
      <c r="Z898" s="43">
        <v>2.8</v>
      </c>
      <c r="AA898" s="43"/>
      <c r="AB898" s="43">
        <v>0</v>
      </c>
      <c r="AC898" s="43">
        <v>1.9</v>
      </c>
      <c r="AD898" s="43"/>
      <c r="AE898" s="43">
        <v>0</v>
      </c>
      <c r="AF898" s="43">
        <v>116</v>
      </c>
      <c r="AG898" s="43"/>
      <c r="AH898" s="43">
        <v>1</v>
      </c>
      <c r="AI898" s="43">
        <v>2045</v>
      </c>
      <c r="AJ898" s="43"/>
      <c r="AK898" s="43">
        <v>10</v>
      </c>
      <c r="AL898" s="43"/>
      <c r="AM898" s="43"/>
      <c r="AN898" s="43"/>
      <c r="AO898" s="43">
        <v>0</v>
      </c>
      <c r="AP898" s="43"/>
      <c r="AQ898" s="43"/>
      <c r="AR898" s="43"/>
      <c r="AS898" s="43"/>
      <c r="AT898" s="204">
        <v>29</v>
      </c>
      <c r="AU898" s="43"/>
      <c r="AV898" s="43"/>
      <c r="AW898" s="204">
        <v>35.5</v>
      </c>
      <c r="AX898" s="43"/>
      <c r="AY898" s="43"/>
      <c r="AZ898" s="43" t="s">
        <v>14486</v>
      </c>
      <c r="BA898" s="43">
        <v>-2.24528921444809</v>
      </c>
      <c r="BB898" s="43"/>
      <c r="BC898" s="43">
        <v>0.58747789845920018</v>
      </c>
      <c r="BD898" s="43" t="s">
        <v>14024</v>
      </c>
      <c r="BE898" s="43"/>
    </row>
    <row r="899" spans="1:57" x14ac:dyDescent="0.2">
      <c r="A899" s="119"/>
      <c r="B899" s="43">
        <v>1</v>
      </c>
      <c r="C899" s="43" t="s">
        <v>14538</v>
      </c>
      <c r="D899" s="119"/>
      <c r="E899" s="43"/>
      <c r="F899" s="43"/>
      <c r="G899" s="43" t="s">
        <v>12816</v>
      </c>
      <c r="H899" s="43" t="s">
        <v>8443</v>
      </c>
      <c r="I899" s="43" t="s">
        <v>14095</v>
      </c>
      <c r="J899" s="43"/>
      <c r="K899" s="43">
        <v>395</v>
      </c>
      <c r="L899" s="43"/>
      <c r="M899" s="43">
        <v>30</v>
      </c>
      <c r="N899" s="204">
        <v>8.0500000000000007</v>
      </c>
      <c r="O899" s="43"/>
      <c r="P899" s="204">
        <v>0.03</v>
      </c>
      <c r="T899" s="204">
        <v>2237</v>
      </c>
      <c r="U899" s="43"/>
      <c r="V899" s="204">
        <v>19</v>
      </c>
      <c r="W899" s="43"/>
      <c r="X899" s="43"/>
      <c r="Y899" s="43"/>
      <c r="Z899" s="43">
        <v>5.9</v>
      </c>
      <c r="AA899" s="43"/>
      <c r="AB899" s="43">
        <v>0.3</v>
      </c>
      <c r="AC899" s="43">
        <v>3.9</v>
      </c>
      <c r="AD899" s="43"/>
      <c r="AE899" s="43">
        <v>0.2</v>
      </c>
      <c r="AF899" s="43">
        <v>242</v>
      </c>
      <c r="AG899" s="43"/>
      <c r="AH899" s="43">
        <v>14</v>
      </c>
      <c r="AI899" s="43">
        <v>1725</v>
      </c>
      <c r="AJ899" s="43"/>
      <c r="AK899" s="43">
        <v>19</v>
      </c>
      <c r="AL899" s="43"/>
      <c r="AM899" s="43"/>
      <c r="AN899" s="43"/>
      <c r="AO899" s="43">
        <v>0</v>
      </c>
      <c r="AP899" s="43"/>
      <c r="AQ899" s="43"/>
      <c r="AR899" s="43"/>
      <c r="AS899" s="43"/>
      <c r="AT899" s="204">
        <v>29</v>
      </c>
      <c r="AU899" s="43"/>
      <c r="AV899" s="43"/>
      <c r="AW899" s="204">
        <v>35.5</v>
      </c>
      <c r="AX899" s="43"/>
      <c r="AY899" s="43"/>
      <c r="AZ899" s="43" t="s">
        <v>14487</v>
      </c>
      <c r="BA899" s="43">
        <v>-2.3596303858092602</v>
      </c>
      <c r="BB899" s="43"/>
      <c r="BC899" s="43">
        <v>0.96497742780162987</v>
      </c>
      <c r="BD899" s="43" t="s">
        <v>14024</v>
      </c>
      <c r="BE899" s="43"/>
    </row>
    <row r="900" spans="1:57" x14ac:dyDescent="0.2">
      <c r="A900" s="119"/>
      <c r="B900" s="43">
        <v>1</v>
      </c>
      <c r="C900" s="43" t="s">
        <v>14538</v>
      </c>
      <c r="D900" s="119"/>
      <c r="E900" s="43"/>
      <c r="F900" s="43"/>
      <c r="G900" s="43" t="s">
        <v>12816</v>
      </c>
      <c r="H900" s="43" t="s">
        <v>8443</v>
      </c>
      <c r="I900" s="43" t="s">
        <v>14095</v>
      </c>
      <c r="J900" s="43"/>
      <c r="K900" s="43">
        <v>1054</v>
      </c>
      <c r="L900" s="43"/>
      <c r="M900" s="43">
        <v>22</v>
      </c>
      <c r="N900" s="204">
        <v>7.65</v>
      </c>
      <c r="O900" s="43"/>
      <c r="P900" s="204">
        <v>0.01</v>
      </c>
      <c r="T900" s="204">
        <v>2248</v>
      </c>
      <c r="U900" s="43"/>
      <c r="V900" s="204">
        <v>24</v>
      </c>
      <c r="W900" s="43"/>
      <c r="X900" s="43"/>
      <c r="Y900" s="43"/>
      <c r="Z900" s="43">
        <v>3.1</v>
      </c>
      <c r="AA900" s="43"/>
      <c r="AB900" s="43">
        <v>0.1</v>
      </c>
      <c r="AC900" s="43">
        <v>2</v>
      </c>
      <c r="AD900" s="43"/>
      <c r="AE900" s="43">
        <v>0.1</v>
      </c>
      <c r="AF900" s="43">
        <v>127</v>
      </c>
      <c r="AG900" s="43"/>
      <c r="AH900" s="43">
        <v>3</v>
      </c>
      <c r="AI900" s="43">
        <v>2040</v>
      </c>
      <c r="AJ900" s="43"/>
      <c r="AK900" s="43">
        <v>33</v>
      </c>
      <c r="AL900" s="43"/>
      <c r="AM900" s="43"/>
      <c r="AN900" s="43"/>
      <c r="AO900" s="43">
        <v>0</v>
      </c>
      <c r="AP900" s="43"/>
      <c r="AQ900" s="43"/>
      <c r="AR900" s="43"/>
      <c r="AS900" s="43"/>
      <c r="AT900" s="204">
        <v>29</v>
      </c>
      <c r="AU900" s="43"/>
      <c r="AV900" s="43"/>
      <c r="AW900" s="204">
        <v>35.5</v>
      </c>
      <c r="AX900" s="43"/>
      <c r="AY900" s="43"/>
      <c r="AZ900" s="43" t="s">
        <v>14488</v>
      </c>
      <c r="BA900" s="43">
        <v>-3.9440800219903398</v>
      </c>
      <c r="BB900" s="43"/>
      <c r="BC900" s="43">
        <v>0.4746173435362202</v>
      </c>
      <c r="BD900" s="43" t="s">
        <v>14024</v>
      </c>
      <c r="BE900" s="43"/>
    </row>
    <row r="901" spans="1:57" x14ac:dyDescent="0.2">
      <c r="A901" s="119" t="s">
        <v>14491</v>
      </c>
      <c r="B901" s="43">
        <v>1</v>
      </c>
      <c r="C901" s="43" t="s">
        <v>14538</v>
      </c>
      <c r="D901" s="119" t="s">
        <v>8467</v>
      </c>
      <c r="E901" s="43" t="s">
        <v>8471</v>
      </c>
      <c r="F901" s="43">
        <v>2022</v>
      </c>
      <c r="G901" s="43" t="s">
        <v>12824</v>
      </c>
      <c r="H901" s="43" t="s">
        <v>11553</v>
      </c>
      <c r="I901" s="43" t="s">
        <v>14489</v>
      </c>
      <c r="J901" s="43">
        <v>5</v>
      </c>
      <c r="K901" s="43"/>
      <c r="L901" s="43"/>
      <c r="M901" s="43"/>
      <c r="N901" s="243">
        <v>8.07</v>
      </c>
      <c r="O901" s="43"/>
      <c r="P901" s="243">
        <v>0.05</v>
      </c>
      <c r="T901" s="43"/>
      <c r="U901" s="43"/>
      <c r="V901" s="43"/>
      <c r="W901" s="43"/>
      <c r="X901" s="43"/>
      <c r="Y901" s="43"/>
      <c r="Z901" s="43"/>
      <c r="AA901" s="43"/>
      <c r="AB901" s="43"/>
      <c r="AC901" s="43"/>
      <c r="AD901" s="43"/>
      <c r="AE901" s="43"/>
      <c r="AF901" s="43"/>
      <c r="AG901" s="43"/>
      <c r="AH901" s="43"/>
      <c r="AI901" s="43"/>
      <c r="AJ901" s="43"/>
      <c r="AK901" s="43"/>
      <c r="AL901" s="43"/>
      <c r="AM901" s="43"/>
      <c r="AN901" s="43"/>
      <c r="AO901" s="204">
        <v>200</v>
      </c>
      <c r="AP901" s="43"/>
      <c r="AQ901" s="43"/>
      <c r="AR901" s="43"/>
      <c r="AS901" s="43"/>
      <c r="AT901" s="204">
        <v>30.003245780290964</v>
      </c>
      <c r="AU901" s="43"/>
      <c r="AV901" s="204">
        <v>0.1308887345851289</v>
      </c>
      <c r="AW901" s="204">
        <v>33.71</v>
      </c>
      <c r="AY901" s="204">
        <v>1</v>
      </c>
      <c r="AZ901" s="43">
        <v>5</v>
      </c>
      <c r="BA901" s="43">
        <v>1.0370073561866051E-2</v>
      </c>
      <c r="BB901" s="43"/>
      <c r="BC901" s="43"/>
      <c r="BD901" s="43" t="s">
        <v>14025</v>
      </c>
      <c r="BE901" s="43"/>
    </row>
    <row r="902" spans="1:57" x14ac:dyDescent="0.2">
      <c r="A902" s="119"/>
      <c r="B902" s="43">
        <v>1</v>
      </c>
      <c r="C902" s="43" t="s">
        <v>14538</v>
      </c>
      <c r="D902" s="119"/>
      <c r="E902" s="43"/>
      <c r="F902" s="43"/>
      <c r="G902" s="43" t="s">
        <v>12824</v>
      </c>
      <c r="H902" s="43" t="s">
        <v>11553</v>
      </c>
      <c r="I902" s="43" t="s">
        <v>14489</v>
      </c>
      <c r="J902" s="43">
        <v>5</v>
      </c>
      <c r="K902" s="43"/>
      <c r="L902" s="43"/>
      <c r="M902" s="43"/>
      <c r="N902" s="243">
        <v>8.07</v>
      </c>
      <c r="O902" s="43"/>
      <c r="P902" s="243">
        <v>0.05</v>
      </c>
      <c r="T902" s="43"/>
      <c r="U902" s="43"/>
      <c r="V902" s="43"/>
      <c r="W902" s="43"/>
      <c r="X902" s="43"/>
      <c r="Y902" s="43"/>
      <c r="Z902" s="43"/>
      <c r="AA902" s="43"/>
      <c r="AB902" s="43"/>
      <c r="AC902" s="43"/>
      <c r="AD902" s="43"/>
      <c r="AE902" s="43"/>
      <c r="AF902" s="43"/>
      <c r="AG902" s="43"/>
      <c r="AH902" s="43"/>
      <c r="AI902" s="43"/>
      <c r="AJ902" s="43"/>
      <c r="AK902" s="43"/>
      <c r="AL902" s="43"/>
      <c r="AM902" s="43"/>
      <c r="AN902" s="43"/>
      <c r="AO902" s="204">
        <v>200</v>
      </c>
      <c r="AP902" s="43"/>
      <c r="AQ902" s="43"/>
      <c r="AR902" s="43"/>
      <c r="AS902" s="43"/>
      <c r="AT902" s="204">
        <v>30.003245780290964</v>
      </c>
      <c r="AU902" s="43"/>
      <c r="AV902" s="204">
        <v>0.1308887345851289</v>
      </c>
      <c r="AW902" s="204">
        <v>33.71</v>
      </c>
      <c r="AY902" s="204">
        <v>1</v>
      </c>
      <c r="AZ902" s="43">
        <v>5</v>
      </c>
      <c r="BA902" s="43">
        <v>9.9316619113845907E-3</v>
      </c>
      <c r="BB902" s="43"/>
      <c r="BC902" s="43"/>
      <c r="BD902" s="43" t="s">
        <v>14025</v>
      </c>
      <c r="BE902" s="43"/>
    </row>
    <row r="903" spans="1:57" x14ac:dyDescent="0.2">
      <c r="A903" s="119"/>
      <c r="B903" s="43">
        <v>1</v>
      </c>
      <c r="C903" s="43" t="s">
        <v>14538</v>
      </c>
      <c r="D903" s="119"/>
      <c r="E903" s="43"/>
      <c r="F903" s="43"/>
      <c r="G903" s="43" t="s">
        <v>12824</v>
      </c>
      <c r="H903" s="43" t="s">
        <v>11553</v>
      </c>
      <c r="I903" s="43" t="s">
        <v>14489</v>
      </c>
      <c r="J903" s="43">
        <v>5</v>
      </c>
      <c r="K903" s="43"/>
      <c r="L903" s="43"/>
      <c r="M903" s="43"/>
      <c r="N903" s="243">
        <v>8.0500000000000007</v>
      </c>
      <c r="O903" s="43"/>
      <c r="P903" s="243">
        <v>0.05</v>
      </c>
      <c r="T903" s="43"/>
      <c r="U903" s="43"/>
      <c r="V903" s="43"/>
      <c r="W903" s="43"/>
      <c r="X903" s="43"/>
      <c r="Y903" s="43"/>
      <c r="Z903" s="43"/>
      <c r="AA903" s="43"/>
      <c r="AB903" s="43"/>
      <c r="AC903" s="43"/>
      <c r="AD903" s="43"/>
      <c r="AE903" s="43"/>
      <c r="AF903" s="43"/>
      <c r="AG903" s="43"/>
      <c r="AH903" s="43"/>
      <c r="AI903" s="43"/>
      <c r="AJ903" s="43"/>
      <c r="AK903" s="43"/>
      <c r="AL903" s="43"/>
      <c r="AM903" s="43"/>
      <c r="AN903" s="43"/>
      <c r="AO903" s="204">
        <v>200</v>
      </c>
      <c r="AP903" s="43"/>
      <c r="AQ903" s="43"/>
      <c r="AR903" s="43"/>
      <c r="AS903" s="43"/>
      <c r="AT903" s="204">
        <v>26.408678862342285</v>
      </c>
      <c r="AU903" s="43"/>
      <c r="AV903" s="204">
        <v>0.34103394747803639</v>
      </c>
      <c r="AW903" s="204">
        <v>33.54</v>
      </c>
      <c r="AY903" s="204">
        <v>0.93</v>
      </c>
      <c r="AZ903" s="43">
        <v>5</v>
      </c>
      <c r="BA903" s="43">
        <v>8.3867049389700545E-3</v>
      </c>
      <c r="BB903" s="43"/>
      <c r="BC903" s="43"/>
      <c r="BD903" s="43" t="s">
        <v>14025</v>
      </c>
      <c r="BE903" s="43"/>
    </row>
    <row r="904" spans="1:57" x14ac:dyDescent="0.2">
      <c r="A904" s="119"/>
      <c r="B904" s="43">
        <v>1</v>
      </c>
      <c r="C904" s="43" t="s">
        <v>14538</v>
      </c>
      <c r="D904" s="119"/>
      <c r="E904" s="43"/>
      <c r="F904" s="43"/>
      <c r="G904" s="43" t="s">
        <v>12824</v>
      </c>
      <c r="H904" s="43" t="s">
        <v>11553</v>
      </c>
      <c r="I904" s="43" t="s">
        <v>14489</v>
      </c>
      <c r="J904" s="43">
        <v>5</v>
      </c>
      <c r="K904" s="43"/>
      <c r="L904" s="43"/>
      <c r="M904" s="43"/>
      <c r="N904" s="243">
        <v>8.0500000000000007</v>
      </c>
      <c r="O904" s="43"/>
      <c r="P904" s="243">
        <v>0.05</v>
      </c>
      <c r="T904" s="43"/>
      <c r="U904" s="43"/>
      <c r="V904" s="43"/>
      <c r="W904" s="43"/>
      <c r="X904" s="43"/>
      <c r="Y904" s="43"/>
      <c r="Z904" s="43"/>
      <c r="AA904" s="43"/>
      <c r="AB904" s="43"/>
      <c r="AC904" s="43"/>
      <c r="AD904" s="43"/>
      <c r="AE904" s="43"/>
      <c r="AF904" s="43"/>
      <c r="AG904" s="43"/>
      <c r="AH904" s="43"/>
      <c r="AI904" s="43"/>
      <c r="AJ904" s="43"/>
      <c r="AK904" s="43"/>
      <c r="AL904" s="43"/>
      <c r="AM904" s="43"/>
      <c r="AN904" s="43"/>
      <c r="AO904" s="204">
        <v>200</v>
      </c>
      <c r="AP904" s="43"/>
      <c r="AQ904" s="43"/>
      <c r="AR904" s="43"/>
      <c r="AS904" s="43"/>
      <c r="AT904" s="204">
        <v>26.408678862342285</v>
      </c>
      <c r="AU904" s="43"/>
      <c r="AV904" s="204">
        <v>0.34103394747803639</v>
      </c>
      <c r="AW904" s="204">
        <v>33.54</v>
      </c>
      <c r="AY904" s="204">
        <v>0.93</v>
      </c>
      <c r="AZ904" s="43">
        <v>5</v>
      </c>
      <c r="BA904" s="43">
        <v>8.0166302232215006E-3</v>
      </c>
      <c r="BB904" s="43"/>
      <c r="BC904" s="43"/>
      <c r="BD904" s="43" t="s">
        <v>14025</v>
      </c>
      <c r="BE904" s="43"/>
    </row>
    <row r="905" spans="1:57" x14ac:dyDescent="0.2">
      <c r="A905" s="119"/>
      <c r="B905" s="43">
        <v>1</v>
      </c>
      <c r="C905" s="43" t="s">
        <v>14538</v>
      </c>
      <c r="D905" s="119"/>
      <c r="E905" s="43"/>
      <c r="F905" s="43"/>
      <c r="G905" s="43" t="s">
        <v>12825</v>
      </c>
      <c r="H905" s="43" t="s">
        <v>11553</v>
      </c>
      <c r="I905" s="43" t="s">
        <v>14489</v>
      </c>
      <c r="J905" s="43">
        <v>5</v>
      </c>
      <c r="K905" s="43"/>
      <c r="L905" s="43"/>
      <c r="M905" s="43"/>
      <c r="N905" s="243">
        <v>8.07</v>
      </c>
      <c r="O905" s="43"/>
      <c r="P905" s="243">
        <v>0.05</v>
      </c>
      <c r="T905" s="43"/>
      <c r="U905" s="43"/>
      <c r="V905" s="43"/>
      <c r="W905" s="43"/>
      <c r="X905" s="43"/>
      <c r="Y905" s="43"/>
      <c r="Z905" s="43"/>
      <c r="AA905" s="43"/>
      <c r="AB905" s="43"/>
      <c r="AC905" s="43"/>
      <c r="AD905" s="43"/>
      <c r="AE905" s="43"/>
      <c r="AF905" s="43"/>
      <c r="AG905" s="43"/>
      <c r="AH905" s="43"/>
      <c r="AI905" s="43"/>
      <c r="AJ905" s="43"/>
      <c r="AK905" s="43"/>
      <c r="AL905" s="43"/>
      <c r="AM905" s="43"/>
      <c r="AN905" s="43"/>
      <c r="AO905" s="204">
        <v>200</v>
      </c>
      <c r="AP905" s="43"/>
      <c r="AQ905" s="43"/>
      <c r="AR905" s="43"/>
      <c r="AS905" s="43"/>
      <c r="AT905" s="204">
        <v>30.003245780290964</v>
      </c>
      <c r="AU905" s="43"/>
      <c r="AV905" s="204">
        <v>0.1308887345851289</v>
      </c>
      <c r="AW905" s="204">
        <v>33.71</v>
      </c>
      <c r="AY905" s="204">
        <v>1</v>
      </c>
      <c r="AZ905" s="43">
        <v>5</v>
      </c>
      <c r="BA905" s="43">
        <v>5.6335803518614731E-3</v>
      </c>
      <c r="BB905" s="43"/>
      <c r="BC905" s="43"/>
      <c r="BD905" s="43" t="s">
        <v>14025</v>
      </c>
      <c r="BE905" s="43"/>
    </row>
    <row r="906" spans="1:57" x14ac:dyDescent="0.2">
      <c r="A906" s="119"/>
      <c r="B906" s="43">
        <v>1</v>
      </c>
      <c r="C906" s="43" t="s">
        <v>14538</v>
      </c>
      <c r="D906" s="119"/>
      <c r="E906" s="43"/>
      <c r="F906" s="43"/>
      <c r="G906" s="43" t="s">
        <v>12825</v>
      </c>
      <c r="H906" s="43" t="s">
        <v>11553</v>
      </c>
      <c r="I906" s="43" t="s">
        <v>14489</v>
      </c>
      <c r="J906" s="43">
        <v>5</v>
      </c>
      <c r="K906" s="43"/>
      <c r="L906" s="43"/>
      <c r="M906" s="43"/>
      <c r="N906" s="243">
        <v>8.07</v>
      </c>
      <c r="O906" s="43"/>
      <c r="P906" s="243">
        <v>0.05</v>
      </c>
      <c r="T906" s="43"/>
      <c r="U906" s="43"/>
      <c r="V906" s="43"/>
      <c r="W906" s="43"/>
      <c r="X906" s="43"/>
      <c r="Y906" s="43"/>
      <c r="Z906" s="43"/>
      <c r="AA906" s="43"/>
      <c r="AB906" s="43"/>
      <c r="AC906" s="43"/>
      <c r="AD906" s="43"/>
      <c r="AE906" s="43"/>
      <c r="AF906" s="43"/>
      <c r="AG906" s="43"/>
      <c r="AH906" s="43"/>
      <c r="AI906" s="43"/>
      <c r="AJ906" s="43"/>
      <c r="AK906" s="43"/>
      <c r="AL906" s="43"/>
      <c r="AM906" s="43"/>
      <c r="AN906" s="43"/>
      <c r="AO906" s="204">
        <v>200</v>
      </c>
      <c r="AP906" s="43"/>
      <c r="AQ906" s="43"/>
      <c r="AR906" s="43"/>
      <c r="AS906" s="43"/>
      <c r="AT906" s="204">
        <v>30.003245780290964</v>
      </c>
      <c r="AU906" s="43"/>
      <c r="AV906" s="204">
        <v>0.1308887345851289</v>
      </c>
      <c r="AW906" s="204">
        <v>33.71</v>
      </c>
      <c r="AY906" s="204">
        <v>1</v>
      </c>
      <c r="AZ906" s="43">
        <v>5</v>
      </c>
      <c r="BA906" s="43">
        <v>5.0863770817877003E-3</v>
      </c>
      <c r="BB906" s="43"/>
      <c r="BC906" s="43"/>
      <c r="BD906" s="43" t="s">
        <v>14025</v>
      </c>
      <c r="BE906" s="43"/>
    </row>
    <row r="907" spans="1:57" x14ac:dyDescent="0.2">
      <c r="A907" s="119"/>
      <c r="B907" s="43">
        <v>1</v>
      </c>
      <c r="C907" s="43" t="s">
        <v>14538</v>
      </c>
      <c r="D907" s="119"/>
      <c r="E907" s="43"/>
      <c r="F907" s="43"/>
      <c r="G907" s="43" t="s">
        <v>12825</v>
      </c>
      <c r="H907" s="43" t="s">
        <v>11553</v>
      </c>
      <c r="I907" s="43" t="s">
        <v>14489</v>
      </c>
      <c r="J907" s="43">
        <v>5</v>
      </c>
      <c r="K907" s="43"/>
      <c r="L907" s="43"/>
      <c r="M907" s="43"/>
      <c r="N907" s="243">
        <v>8.0500000000000007</v>
      </c>
      <c r="O907" s="43"/>
      <c r="P907" s="243">
        <v>0.05</v>
      </c>
      <c r="T907" s="43"/>
      <c r="U907" s="43"/>
      <c r="V907" s="43"/>
      <c r="W907" s="43"/>
      <c r="X907" s="43"/>
      <c r="Y907" s="43"/>
      <c r="Z907" s="43"/>
      <c r="AA907" s="43"/>
      <c r="AB907" s="43"/>
      <c r="AC907" s="43"/>
      <c r="AD907" s="43"/>
      <c r="AE907" s="43"/>
      <c r="AF907" s="43"/>
      <c r="AG907" s="43"/>
      <c r="AH907" s="43"/>
      <c r="AI907" s="43"/>
      <c r="AJ907" s="43"/>
      <c r="AK907" s="43"/>
      <c r="AL907" s="43"/>
      <c r="AM907" s="43"/>
      <c r="AN907" s="43"/>
      <c r="AO907" s="204">
        <v>200</v>
      </c>
      <c r="AP907" s="43"/>
      <c r="AQ907" s="43"/>
      <c r="AR907" s="43"/>
      <c r="AS907" s="43"/>
      <c r="AT907" s="204">
        <v>26.408678862342285</v>
      </c>
      <c r="AU907" s="43"/>
      <c r="AV907" s="204">
        <v>0.34103394747803639</v>
      </c>
      <c r="AW907" s="204">
        <v>33.54</v>
      </c>
      <c r="AY907" s="204">
        <v>0.93</v>
      </c>
      <c r="AZ907" s="43">
        <v>5</v>
      </c>
      <c r="BA907" s="43">
        <v>4.9268277354967902E-3</v>
      </c>
      <c r="BB907" s="43"/>
      <c r="BC907" s="43"/>
      <c r="BD907" s="43" t="s">
        <v>14025</v>
      </c>
      <c r="BE907" s="43"/>
    </row>
    <row r="908" spans="1:57" x14ac:dyDescent="0.2">
      <c r="A908" s="119"/>
      <c r="B908" s="43">
        <v>1</v>
      </c>
      <c r="C908" s="43" t="s">
        <v>14538</v>
      </c>
      <c r="D908" s="119"/>
      <c r="E908" s="43"/>
      <c r="F908" s="43"/>
      <c r="G908" s="43" t="s">
        <v>12825</v>
      </c>
      <c r="H908" s="43" t="s">
        <v>11553</v>
      </c>
      <c r="I908" s="43" t="s">
        <v>14489</v>
      </c>
      <c r="J908" s="43">
        <v>5</v>
      </c>
      <c r="K908" s="43"/>
      <c r="L908" s="43"/>
      <c r="M908" s="43"/>
      <c r="N908" s="243">
        <v>8.0500000000000007</v>
      </c>
      <c r="O908" s="43"/>
      <c r="P908" s="243">
        <v>0.05</v>
      </c>
      <c r="T908" s="43"/>
      <c r="U908" s="43"/>
      <c r="V908" s="43"/>
      <c r="W908" s="43"/>
      <c r="X908" s="43"/>
      <c r="Y908" s="43"/>
      <c r="Z908" s="43"/>
      <c r="AA908" s="43"/>
      <c r="AB908" s="43"/>
      <c r="AC908" s="43"/>
      <c r="AD908" s="43"/>
      <c r="AE908" s="43"/>
      <c r="AF908" s="43"/>
      <c r="AG908" s="43"/>
      <c r="AH908" s="43"/>
      <c r="AI908" s="43"/>
      <c r="AJ908" s="43"/>
      <c r="AK908" s="43"/>
      <c r="AL908" s="43"/>
      <c r="AM908" s="43"/>
      <c r="AN908" s="43"/>
      <c r="AO908" s="204">
        <v>200</v>
      </c>
      <c r="AP908" s="43"/>
      <c r="AQ908" s="43"/>
      <c r="AR908" s="43"/>
      <c r="AS908" s="43"/>
      <c r="AT908" s="204">
        <v>26.408678862342285</v>
      </c>
      <c r="AU908" s="43"/>
      <c r="AV908" s="204">
        <v>0.34103394747803639</v>
      </c>
      <c r="AW908" s="204">
        <v>33.54</v>
      </c>
      <c r="AY908" s="204">
        <v>0.93</v>
      </c>
      <c r="AZ908" s="43">
        <v>5</v>
      </c>
      <c r="BA908" s="43">
        <v>3.8763592981104281E-3</v>
      </c>
      <c r="BB908" s="43"/>
      <c r="BC908" s="43"/>
      <c r="BD908" s="43" t="s">
        <v>14025</v>
      </c>
      <c r="BE908" s="43"/>
    </row>
    <row r="909" spans="1:57" x14ac:dyDescent="0.2">
      <c r="A909" s="119"/>
      <c r="B909" s="43">
        <v>1</v>
      </c>
      <c r="C909" s="43" t="s">
        <v>14538</v>
      </c>
      <c r="D909" s="119"/>
      <c r="E909" s="43"/>
      <c r="F909" s="43"/>
      <c r="G909" s="43" t="s">
        <v>13901</v>
      </c>
      <c r="H909" s="43" t="s">
        <v>11553</v>
      </c>
      <c r="I909" s="43" t="s">
        <v>14489</v>
      </c>
      <c r="J909" s="43">
        <v>4</v>
      </c>
      <c r="K909" s="43"/>
      <c r="L909" s="43"/>
      <c r="M909" s="43"/>
      <c r="N909" s="243">
        <v>8.07</v>
      </c>
      <c r="O909" s="43"/>
      <c r="P909" s="243">
        <v>0.05</v>
      </c>
      <c r="T909" s="43"/>
      <c r="U909" s="43"/>
      <c r="V909" s="43"/>
      <c r="W909" s="43"/>
      <c r="X909" s="43"/>
      <c r="Y909" s="43"/>
      <c r="Z909" s="43"/>
      <c r="AA909" s="43"/>
      <c r="AB909" s="43"/>
      <c r="AC909" s="43"/>
      <c r="AD909" s="43"/>
      <c r="AE909" s="43"/>
      <c r="AF909" s="43"/>
      <c r="AG909" s="43"/>
      <c r="AH909" s="43"/>
      <c r="AI909" s="43"/>
      <c r="AJ909" s="43"/>
      <c r="AK909" s="43"/>
      <c r="AL909" s="43"/>
      <c r="AM909" s="43"/>
      <c r="AN909" s="43"/>
      <c r="AO909" s="204">
        <v>200</v>
      </c>
      <c r="AP909" s="43"/>
      <c r="AQ909" s="43"/>
      <c r="AR909" s="43"/>
      <c r="AS909" s="43"/>
      <c r="AT909" s="204">
        <v>30.003245780290964</v>
      </c>
      <c r="AU909" s="43"/>
      <c r="AV909" s="204">
        <v>0.1308887345851289</v>
      </c>
      <c r="AW909" s="204">
        <v>33.71</v>
      </c>
      <c r="AY909" s="204">
        <v>1</v>
      </c>
      <c r="AZ909" s="43">
        <v>4</v>
      </c>
      <c r="BA909" s="43">
        <v>5.2979859491317479E-3</v>
      </c>
      <c r="BB909" s="43"/>
      <c r="BC909" s="43"/>
      <c r="BD909" s="43" t="s">
        <v>14025</v>
      </c>
      <c r="BE909" s="43"/>
    </row>
    <row r="910" spans="1:57" x14ac:dyDescent="0.2">
      <c r="A910" s="119"/>
      <c r="B910" s="43">
        <v>1</v>
      </c>
      <c r="C910" s="43" t="s">
        <v>14538</v>
      </c>
      <c r="D910" s="119"/>
      <c r="E910" s="43"/>
      <c r="F910" s="43"/>
      <c r="G910" s="43" t="s">
        <v>13901</v>
      </c>
      <c r="H910" s="43" t="s">
        <v>11553</v>
      </c>
      <c r="I910" s="43" t="s">
        <v>14489</v>
      </c>
      <c r="J910" s="43">
        <v>4</v>
      </c>
      <c r="K910" s="43"/>
      <c r="L910" s="43"/>
      <c r="M910" s="43"/>
      <c r="N910" s="243">
        <v>8.07</v>
      </c>
      <c r="O910" s="43"/>
      <c r="P910" s="243">
        <v>0.05</v>
      </c>
      <c r="T910" s="43"/>
      <c r="U910" s="43"/>
      <c r="V910" s="43"/>
      <c r="W910" s="43"/>
      <c r="X910" s="43"/>
      <c r="Y910" s="43"/>
      <c r="Z910" s="43"/>
      <c r="AA910" s="43"/>
      <c r="AB910" s="43"/>
      <c r="AC910" s="43"/>
      <c r="AD910" s="43"/>
      <c r="AE910" s="43"/>
      <c r="AF910" s="43"/>
      <c r="AG910" s="43"/>
      <c r="AH910" s="43"/>
      <c r="AI910" s="43"/>
      <c r="AJ910" s="43"/>
      <c r="AK910" s="43"/>
      <c r="AL910" s="43"/>
      <c r="AM910" s="43"/>
      <c r="AN910" s="43"/>
      <c r="AO910" s="204">
        <v>200</v>
      </c>
      <c r="AP910" s="43"/>
      <c r="AQ910" s="43"/>
      <c r="AR910" s="43"/>
      <c r="AS910" s="43"/>
      <c r="AT910" s="204">
        <v>30.003245780290964</v>
      </c>
      <c r="AU910" s="43"/>
      <c r="AV910" s="204">
        <v>0.1308887345851289</v>
      </c>
      <c r="AW910" s="204">
        <v>33.71</v>
      </c>
      <c r="AY910" s="204">
        <v>1</v>
      </c>
      <c r="AZ910" s="43">
        <v>4</v>
      </c>
      <c r="BA910" s="43">
        <v>7.529980594886479E-3</v>
      </c>
      <c r="BB910" s="43"/>
      <c r="BC910" s="43"/>
      <c r="BD910" s="43" t="s">
        <v>14025</v>
      </c>
      <c r="BE910" s="43"/>
    </row>
    <row r="911" spans="1:57" x14ac:dyDescent="0.2">
      <c r="A911" s="119"/>
      <c r="B911" s="43">
        <v>1</v>
      </c>
      <c r="C911" s="43" t="s">
        <v>14538</v>
      </c>
      <c r="D911" s="119"/>
      <c r="E911" s="43"/>
      <c r="F911" s="43"/>
      <c r="G911" s="43" t="s">
        <v>13901</v>
      </c>
      <c r="H911" s="43" t="s">
        <v>11553</v>
      </c>
      <c r="I911" s="43" t="s">
        <v>14489</v>
      </c>
      <c r="J911" s="43">
        <v>4</v>
      </c>
      <c r="K911" s="43"/>
      <c r="L911" s="43"/>
      <c r="M911" s="43"/>
      <c r="N911" s="243">
        <v>8.0500000000000007</v>
      </c>
      <c r="O911" s="43"/>
      <c r="P911" s="243">
        <v>0.05</v>
      </c>
      <c r="T911" s="43"/>
      <c r="U911" s="43"/>
      <c r="V911" s="43"/>
      <c r="W911" s="43"/>
      <c r="X911" s="43"/>
      <c r="Y911" s="43"/>
      <c r="Z911" s="43"/>
      <c r="AA911" s="43"/>
      <c r="AB911" s="43"/>
      <c r="AC911" s="43"/>
      <c r="AD911" s="43"/>
      <c r="AE911" s="43"/>
      <c r="AF911" s="43"/>
      <c r="AG911" s="43"/>
      <c r="AH911" s="43"/>
      <c r="AI911" s="43"/>
      <c r="AJ911" s="43"/>
      <c r="AK911" s="43"/>
      <c r="AL911" s="43"/>
      <c r="AM911" s="43"/>
      <c r="AN911" s="43"/>
      <c r="AO911" s="204">
        <v>200</v>
      </c>
      <c r="AP911" s="43"/>
      <c r="AQ911" s="43"/>
      <c r="AR911" s="43"/>
      <c r="AS911" s="43"/>
      <c r="AT911" s="204">
        <v>26.408678862342285</v>
      </c>
      <c r="AU911" s="43"/>
      <c r="AV911" s="204">
        <v>0.34103394747803639</v>
      </c>
      <c r="AW911" s="204">
        <v>33.54</v>
      </c>
      <c r="AY911" s="204">
        <v>0.93</v>
      </c>
      <c r="AZ911" s="43">
        <v>4</v>
      </c>
      <c r="BA911" s="43">
        <v>4.6293001635870287E-3</v>
      </c>
      <c r="BB911" s="43"/>
      <c r="BC911" s="43"/>
      <c r="BD911" s="43" t="s">
        <v>14025</v>
      </c>
      <c r="BE911" s="43"/>
    </row>
    <row r="912" spans="1:57" x14ac:dyDescent="0.2">
      <c r="A912" s="119"/>
      <c r="B912" s="43">
        <v>1</v>
      </c>
      <c r="C912" s="43" t="s">
        <v>14538</v>
      </c>
      <c r="D912" s="119"/>
      <c r="E912" s="43"/>
      <c r="F912" s="43"/>
      <c r="G912" s="43" t="s">
        <v>13901</v>
      </c>
      <c r="H912" s="43" t="s">
        <v>11553</v>
      </c>
      <c r="I912" s="43" t="s">
        <v>14489</v>
      </c>
      <c r="J912" s="43">
        <v>4</v>
      </c>
      <c r="K912" s="43"/>
      <c r="L912" s="43"/>
      <c r="M912" s="43"/>
      <c r="N912" s="243">
        <v>8.0500000000000007</v>
      </c>
      <c r="O912" s="43"/>
      <c r="P912" s="243">
        <v>0.05</v>
      </c>
      <c r="T912" s="43"/>
      <c r="U912" s="43"/>
      <c r="V912" s="43"/>
      <c r="W912" s="43"/>
      <c r="X912" s="43"/>
      <c r="Y912" s="43"/>
      <c r="Z912" s="43"/>
      <c r="AA912" s="43"/>
      <c r="AB912" s="43"/>
      <c r="AC912" s="43"/>
      <c r="AD912" s="43"/>
      <c r="AE912" s="43"/>
      <c r="AF912" s="43"/>
      <c r="AG912" s="43"/>
      <c r="AH912" s="43"/>
      <c r="AI912" s="43"/>
      <c r="AJ912" s="43"/>
      <c r="AK912" s="43"/>
      <c r="AL912" s="43"/>
      <c r="AM912" s="43"/>
      <c r="AN912" s="43"/>
      <c r="AO912" s="204">
        <v>200</v>
      </c>
      <c r="AP912" s="43"/>
      <c r="AQ912" s="43"/>
      <c r="AR912" s="43"/>
      <c r="AS912" s="43"/>
      <c r="AT912" s="204">
        <v>26.408678862342285</v>
      </c>
      <c r="AU912" s="43"/>
      <c r="AV912" s="204">
        <v>0.34103394747803639</v>
      </c>
      <c r="AW912" s="204">
        <v>33.54</v>
      </c>
      <c r="AY912" s="204">
        <v>0.93</v>
      </c>
      <c r="AZ912" s="43">
        <v>4</v>
      </c>
      <c r="BA912" s="43">
        <v>8.153468435093715E-3</v>
      </c>
      <c r="BB912" s="43"/>
      <c r="BC912" s="43"/>
      <c r="BD912" s="43" t="s">
        <v>14025</v>
      </c>
      <c r="BE912" s="43"/>
    </row>
    <row r="913" spans="1:57" x14ac:dyDescent="0.2">
      <c r="A913" s="119"/>
      <c r="B913" s="43">
        <v>1</v>
      </c>
      <c r="C913" s="43" t="s">
        <v>14538</v>
      </c>
      <c r="D913" s="119" t="s">
        <v>8793</v>
      </c>
      <c r="E913" s="43" t="s">
        <v>8798</v>
      </c>
      <c r="F913" s="43">
        <v>2017</v>
      </c>
      <c r="G913" s="43" t="s">
        <v>12561</v>
      </c>
      <c r="H913" s="43" t="s">
        <v>11553</v>
      </c>
      <c r="I913" s="43" t="s">
        <v>14490</v>
      </c>
      <c r="J913" s="43"/>
      <c r="K913" s="204">
        <v>304</v>
      </c>
      <c r="L913" s="43"/>
      <c r="M913" s="204">
        <v>25</v>
      </c>
      <c r="N913" s="43"/>
      <c r="O913" s="43"/>
      <c r="P913" s="43"/>
      <c r="Q913" s="204">
        <v>8.1300000000000008</v>
      </c>
      <c r="R913" s="43"/>
      <c r="S913" s="204">
        <v>0.03</v>
      </c>
      <c r="T913" s="204">
        <v>2228</v>
      </c>
      <c r="U913" s="43"/>
      <c r="V913" s="43"/>
      <c r="W913" s="43"/>
      <c r="X913" s="43"/>
      <c r="Y913" s="43"/>
      <c r="Z913" s="43"/>
      <c r="AA913" s="43"/>
      <c r="AB913" s="43"/>
      <c r="AC913" s="43">
        <v>3.98</v>
      </c>
      <c r="AD913" s="43"/>
      <c r="AE913" s="43">
        <v>0.19</v>
      </c>
      <c r="AF913" s="43">
        <v>248</v>
      </c>
      <c r="AG913" s="43"/>
      <c r="AH913" s="43">
        <v>12</v>
      </c>
      <c r="AI913" s="43">
        <v>616</v>
      </c>
      <c r="AJ913" s="43"/>
      <c r="AK913" s="43">
        <v>30</v>
      </c>
      <c r="AL913" s="43"/>
      <c r="AM913" s="43"/>
      <c r="AN913" s="43"/>
      <c r="AO913" s="204">
        <v>110</v>
      </c>
      <c r="AP913" s="43"/>
      <c r="AQ913" s="43"/>
      <c r="AR913" s="43"/>
      <c r="AS913" s="43"/>
      <c r="AT913" s="204">
        <v>26.8</v>
      </c>
      <c r="AU913" s="43"/>
      <c r="AV913" s="204">
        <v>0.5</v>
      </c>
      <c r="AW913" s="204">
        <v>34.5</v>
      </c>
      <c r="AX913" s="43"/>
      <c r="AY913" s="43"/>
      <c r="AZ913" s="43">
        <v>5</v>
      </c>
      <c r="BA913" s="43">
        <v>0.52383842675487802</v>
      </c>
      <c r="BB913" s="43"/>
      <c r="BC913" s="43">
        <v>0.14594397742101894</v>
      </c>
      <c r="BD913" s="43" t="s">
        <v>14026</v>
      </c>
      <c r="BE913" s="43"/>
    </row>
    <row r="914" spans="1:57" x14ac:dyDescent="0.2">
      <c r="A914" s="119"/>
      <c r="B914" s="43">
        <v>1</v>
      </c>
      <c r="C914" s="43" t="s">
        <v>14538</v>
      </c>
      <c r="D914" s="119"/>
      <c r="E914" s="43"/>
      <c r="F914" s="43"/>
      <c r="G914" s="43" t="s">
        <v>12561</v>
      </c>
      <c r="H914" s="43" t="s">
        <v>11553</v>
      </c>
      <c r="I914" s="43" t="s">
        <v>14490</v>
      </c>
      <c r="J914" s="43"/>
      <c r="K914" s="204">
        <v>413</v>
      </c>
      <c r="L914" s="43"/>
      <c r="M914" s="204">
        <v>19</v>
      </c>
      <c r="N914" s="43"/>
      <c r="O914" s="43"/>
      <c r="P914" s="43"/>
      <c r="Q914" s="204">
        <v>8.02</v>
      </c>
      <c r="R914" s="43"/>
      <c r="S914" s="204">
        <v>0.02</v>
      </c>
      <c r="T914" s="204">
        <v>2228</v>
      </c>
      <c r="U914" s="43"/>
      <c r="V914" s="43"/>
      <c r="W914" s="43"/>
      <c r="X914" s="43"/>
      <c r="Y914" s="43"/>
      <c r="Z914" s="43"/>
      <c r="AA914" s="43"/>
      <c r="AB914" s="43"/>
      <c r="AC914" s="43">
        <v>3.33</v>
      </c>
      <c r="AD914" s="43"/>
      <c r="AE914" s="43">
        <v>0.09</v>
      </c>
      <c r="AF914" s="43">
        <v>207</v>
      </c>
      <c r="AG914" s="43"/>
      <c r="AH914" s="43">
        <v>5</v>
      </c>
      <c r="AI914" s="43">
        <v>717</v>
      </c>
      <c r="AJ914" s="43"/>
      <c r="AK914" s="43">
        <v>14</v>
      </c>
      <c r="AL914" s="43"/>
      <c r="AM914" s="43"/>
      <c r="AN914" s="43"/>
      <c r="AO914" s="204">
        <v>110</v>
      </c>
      <c r="AP914" s="43"/>
      <c r="AQ914" s="43"/>
      <c r="AR914" s="43"/>
      <c r="AS914" s="43"/>
      <c r="AT914" s="204">
        <v>27</v>
      </c>
      <c r="AU914" s="43"/>
      <c r="AV914" s="204">
        <v>0.3</v>
      </c>
      <c r="AW914" s="204">
        <v>34.5</v>
      </c>
      <c r="AX914" s="43"/>
      <c r="AY914" s="43"/>
      <c r="AZ914" s="43">
        <v>5</v>
      </c>
      <c r="BA914" s="43">
        <v>0.65497253497617602</v>
      </c>
      <c r="BB914" s="43"/>
      <c r="BC914" s="43">
        <v>0.12494309732633302</v>
      </c>
      <c r="BD914" s="43" t="s">
        <v>14026</v>
      </c>
      <c r="BE914" s="43"/>
    </row>
    <row r="915" spans="1:57" x14ac:dyDescent="0.2">
      <c r="A915" s="119"/>
      <c r="B915" s="43">
        <v>1</v>
      </c>
      <c r="C915" s="43" t="s">
        <v>14538</v>
      </c>
      <c r="D915" s="119"/>
      <c r="E915" s="43"/>
      <c r="F915" s="43"/>
      <c r="G915" s="43" t="s">
        <v>12561</v>
      </c>
      <c r="H915" s="43" t="s">
        <v>11553</v>
      </c>
      <c r="I915" s="43" t="s">
        <v>14490</v>
      </c>
      <c r="J915" s="43"/>
      <c r="K915" s="204">
        <v>521</v>
      </c>
      <c r="L915" s="43"/>
      <c r="M915" s="204">
        <v>25</v>
      </c>
      <c r="N915" s="43"/>
      <c r="O915" s="43"/>
      <c r="P915" s="43"/>
      <c r="Q915" s="204">
        <v>7.94</v>
      </c>
      <c r="R915" s="43"/>
      <c r="S915" s="204">
        <v>0.02</v>
      </c>
      <c r="T915" s="204">
        <v>2228</v>
      </c>
      <c r="U915" s="43"/>
      <c r="V915" s="43"/>
      <c r="W915" s="43"/>
      <c r="X915" s="43"/>
      <c r="Y915" s="43"/>
      <c r="Z915" s="43"/>
      <c r="AA915" s="43"/>
      <c r="AB915" s="43"/>
      <c r="AC915" s="43">
        <v>2.89</v>
      </c>
      <c r="AD915" s="43"/>
      <c r="AE915" s="43">
        <v>0.09</v>
      </c>
      <c r="AF915" s="43">
        <v>179</v>
      </c>
      <c r="AG915" s="43"/>
      <c r="AH915" s="43">
        <v>6</v>
      </c>
      <c r="AI915" s="43">
        <v>786</v>
      </c>
      <c r="AJ915" s="43"/>
      <c r="AK915" s="43">
        <v>14</v>
      </c>
      <c r="AL915" s="43"/>
      <c r="AM915" s="43"/>
      <c r="AN915" s="43"/>
      <c r="AO915" s="204">
        <v>110</v>
      </c>
      <c r="AP915" s="43"/>
      <c r="AQ915" s="43"/>
      <c r="AR915" s="43"/>
      <c r="AS915" s="43"/>
      <c r="AT915" s="204">
        <v>27.2</v>
      </c>
      <c r="AU915" s="43"/>
      <c r="AV915" s="204">
        <v>0.1</v>
      </c>
      <c r="AW915" s="204">
        <v>34.5</v>
      </c>
      <c r="AX915" s="43"/>
      <c r="AY915" s="43"/>
      <c r="AZ915" s="43">
        <v>5</v>
      </c>
      <c r="BA915" s="43">
        <v>0.51819368152711598</v>
      </c>
      <c r="BB915" s="43"/>
      <c r="BC915" s="43">
        <v>0.16011653667567005</v>
      </c>
      <c r="BD915" s="43" t="s">
        <v>14026</v>
      </c>
      <c r="BE915" s="43"/>
    </row>
    <row r="916" spans="1:57" x14ac:dyDescent="0.2">
      <c r="A916" s="119"/>
      <c r="B916" s="43">
        <v>1</v>
      </c>
      <c r="C916" s="43" t="s">
        <v>14538</v>
      </c>
      <c r="D916" s="119"/>
      <c r="E916" s="43"/>
      <c r="F916" s="43"/>
      <c r="G916" s="43" t="s">
        <v>12561</v>
      </c>
      <c r="H916" s="43" t="s">
        <v>11553</v>
      </c>
      <c r="I916" s="43" t="s">
        <v>14490</v>
      </c>
      <c r="J916" s="43"/>
      <c r="K916" s="204">
        <v>668</v>
      </c>
      <c r="L916" s="43"/>
      <c r="M916" s="204">
        <v>38</v>
      </c>
      <c r="N916" s="43"/>
      <c r="O916" s="43"/>
      <c r="P916" s="43"/>
      <c r="Q916" s="204">
        <v>7.85</v>
      </c>
      <c r="R916" s="43"/>
      <c r="S916" s="204">
        <v>0.02</v>
      </c>
      <c r="T916" s="204">
        <v>2228</v>
      </c>
      <c r="U916" s="43"/>
      <c r="V916" s="43"/>
      <c r="W916" s="43"/>
      <c r="X916" s="43"/>
      <c r="Y916" s="43"/>
      <c r="Z916" s="43"/>
      <c r="AA916" s="43"/>
      <c r="AB916" s="43"/>
      <c r="AC916" s="43">
        <v>2.4300000000000002</v>
      </c>
      <c r="AD916" s="43"/>
      <c r="AE916" s="43">
        <v>0.09</v>
      </c>
      <c r="AF916" s="43">
        <v>151</v>
      </c>
      <c r="AG916" s="43"/>
      <c r="AH916" s="43">
        <v>6</v>
      </c>
      <c r="AI916" s="43">
        <v>856</v>
      </c>
      <c r="AJ916" s="43"/>
      <c r="AK916" s="43">
        <v>14</v>
      </c>
      <c r="AL916" s="43"/>
      <c r="AM916" s="43"/>
      <c r="AN916" s="43"/>
      <c r="AO916" s="204">
        <v>110</v>
      </c>
      <c r="AP916" s="43"/>
      <c r="AQ916" s="43"/>
      <c r="AR916" s="43"/>
      <c r="AS916" s="43"/>
      <c r="AT916" s="204">
        <v>27.2</v>
      </c>
      <c r="AU916" s="43"/>
      <c r="AV916" s="204">
        <v>0.2</v>
      </c>
      <c r="AW916" s="204">
        <v>34.5</v>
      </c>
      <c r="AX916" s="43"/>
      <c r="AY916" s="43"/>
      <c r="AZ916" s="43">
        <v>5</v>
      </c>
      <c r="BA916" s="43">
        <v>0.54832933750113799</v>
      </c>
      <c r="BB916" s="43"/>
      <c r="BC916" s="43">
        <v>0.10300142636035303</v>
      </c>
      <c r="BD916" s="43" t="s">
        <v>14026</v>
      </c>
      <c r="BE916" s="43"/>
    </row>
    <row r="917" spans="1:57" x14ac:dyDescent="0.2">
      <c r="A917" s="119"/>
      <c r="B917" s="43">
        <v>1</v>
      </c>
      <c r="C917" s="43" t="s">
        <v>14538</v>
      </c>
      <c r="D917" s="119"/>
      <c r="E917" s="43"/>
      <c r="F917" s="43"/>
      <c r="G917" s="43" t="s">
        <v>12561</v>
      </c>
      <c r="H917" s="43" t="s">
        <v>11553</v>
      </c>
      <c r="I917" s="43" t="s">
        <v>14490</v>
      </c>
      <c r="J917" s="43"/>
      <c r="K917" s="204">
        <v>800</v>
      </c>
      <c r="L917" s="43"/>
      <c r="M917" s="204">
        <v>50</v>
      </c>
      <c r="N917" s="43"/>
      <c r="O917" s="43"/>
      <c r="P917" s="43"/>
      <c r="Q917" s="204">
        <v>7.78</v>
      </c>
      <c r="R917" s="43"/>
      <c r="S917" s="204">
        <v>0.02</v>
      </c>
      <c r="T917" s="204">
        <v>2228</v>
      </c>
      <c r="U917" s="43"/>
      <c r="V917" s="43"/>
      <c r="W917" s="43"/>
      <c r="X917" s="43"/>
      <c r="Y917" s="43"/>
      <c r="Z917" s="43"/>
      <c r="AA917" s="43"/>
      <c r="AB917" s="43"/>
      <c r="AC917" s="43">
        <v>2.11</v>
      </c>
      <c r="AD917" s="43"/>
      <c r="AE917" s="43">
        <v>0.09</v>
      </c>
      <c r="AF917" s="43">
        <v>132</v>
      </c>
      <c r="AG917" s="43"/>
      <c r="AH917" s="43">
        <v>6</v>
      </c>
      <c r="AI917" s="43">
        <v>904</v>
      </c>
      <c r="AJ917" s="43"/>
      <c r="AK917" s="43">
        <v>14</v>
      </c>
      <c r="AL917" s="43"/>
      <c r="AM917" s="43"/>
      <c r="AN917" s="43"/>
      <c r="AO917" s="204">
        <v>110</v>
      </c>
      <c r="AP917" s="43"/>
      <c r="AQ917" s="43"/>
      <c r="AR917" s="43"/>
      <c r="AS917" s="43"/>
      <c r="AT917" s="204">
        <v>27</v>
      </c>
      <c r="AU917" s="43"/>
      <c r="AV917" s="204">
        <v>0.2</v>
      </c>
      <c r="AW917" s="204">
        <v>34.5</v>
      </c>
      <c r="AX917" s="43"/>
      <c r="AY917" s="43"/>
      <c r="AZ917" s="43">
        <v>5</v>
      </c>
      <c r="BA917" s="43">
        <v>0.55245667809778098</v>
      </c>
      <c r="BB917" s="43"/>
      <c r="BC917" s="43">
        <v>5.6568844648114069E-2</v>
      </c>
      <c r="BD917" s="43" t="s">
        <v>14026</v>
      </c>
      <c r="BE917" s="43"/>
    </row>
    <row r="918" spans="1:57" x14ac:dyDescent="0.2">
      <c r="A918" s="119"/>
      <c r="B918" s="43">
        <v>1</v>
      </c>
      <c r="C918" s="43" t="s">
        <v>14538</v>
      </c>
      <c r="D918" s="119"/>
      <c r="E918" s="43"/>
      <c r="F918" s="43"/>
      <c r="G918" s="43" t="s">
        <v>12561</v>
      </c>
      <c r="H918" s="43" t="s">
        <v>11553</v>
      </c>
      <c r="I918" s="43" t="s">
        <v>14490</v>
      </c>
      <c r="J918" s="43"/>
      <c r="K918" s="204">
        <v>304</v>
      </c>
      <c r="L918" s="43"/>
      <c r="M918" s="204">
        <v>25</v>
      </c>
      <c r="N918" s="43"/>
      <c r="O918" s="43"/>
      <c r="P918" s="43"/>
      <c r="Q918" s="204">
        <v>8.1300000000000008</v>
      </c>
      <c r="R918" s="43"/>
      <c r="S918" s="204">
        <v>0.03</v>
      </c>
      <c r="T918" s="204">
        <v>2228</v>
      </c>
      <c r="U918" s="43"/>
      <c r="V918" s="43"/>
      <c r="W918" s="43"/>
      <c r="X918" s="43"/>
      <c r="Y918" s="43"/>
      <c r="Z918" s="43"/>
      <c r="AA918" s="43"/>
      <c r="AB918" s="43"/>
      <c r="AC918" s="43">
        <v>3.98</v>
      </c>
      <c r="AD918" s="43"/>
      <c r="AE918" s="43">
        <v>0.19</v>
      </c>
      <c r="AF918" s="43">
        <v>248</v>
      </c>
      <c r="AG918" s="43"/>
      <c r="AH918" s="43">
        <v>12</v>
      </c>
      <c r="AI918" s="43">
        <v>616</v>
      </c>
      <c r="AJ918" s="43"/>
      <c r="AK918" s="43">
        <v>30</v>
      </c>
      <c r="AL918" s="43"/>
      <c r="AM918" s="43"/>
      <c r="AN918" s="43"/>
      <c r="AO918" s="204">
        <v>110</v>
      </c>
      <c r="AP918" s="43"/>
      <c r="AQ918" s="43"/>
      <c r="AR918" s="43"/>
      <c r="AS918" s="43"/>
      <c r="AT918" s="204">
        <v>26.8</v>
      </c>
      <c r="AU918" s="43"/>
      <c r="AV918" s="204">
        <v>0.5</v>
      </c>
      <c r="AW918" s="204">
        <v>34.5</v>
      </c>
      <c r="AX918" s="43"/>
      <c r="AY918" s="43"/>
      <c r="AZ918" s="43">
        <v>5</v>
      </c>
      <c r="BA918" s="43">
        <v>0.474401383873023</v>
      </c>
      <c r="BB918" s="43"/>
      <c r="BC918" s="43">
        <v>0.15237777305696398</v>
      </c>
      <c r="BD918" s="43" t="s">
        <v>14026</v>
      </c>
      <c r="BE918" s="43"/>
    </row>
    <row r="919" spans="1:57" x14ac:dyDescent="0.2">
      <c r="A919" s="119"/>
      <c r="B919" s="43">
        <v>1</v>
      </c>
      <c r="C919" s="43" t="s">
        <v>14538</v>
      </c>
      <c r="D919" s="119"/>
      <c r="E919" s="43"/>
      <c r="F919" s="43"/>
      <c r="G919" s="43" t="s">
        <v>12561</v>
      </c>
      <c r="H919" s="43" t="s">
        <v>11553</v>
      </c>
      <c r="I919" s="43" t="s">
        <v>14490</v>
      </c>
      <c r="J919" s="43"/>
      <c r="K919" s="204">
        <v>413</v>
      </c>
      <c r="L919" s="43"/>
      <c r="M919" s="204">
        <v>19</v>
      </c>
      <c r="N919" s="43"/>
      <c r="O919" s="43"/>
      <c r="P919" s="43"/>
      <c r="Q919" s="204">
        <v>8.02</v>
      </c>
      <c r="R919" s="43"/>
      <c r="S919" s="204">
        <v>0.02</v>
      </c>
      <c r="T919" s="204">
        <v>2228</v>
      </c>
      <c r="U919" s="43"/>
      <c r="V919" s="43"/>
      <c r="W919" s="43"/>
      <c r="X919" s="43"/>
      <c r="Y919" s="43"/>
      <c r="Z919" s="43"/>
      <c r="AA919" s="43"/>
      <c r="AB919" s="43"/>
      <c r="AC919" s="43">
        <v>3.33</v>
      </c>
      <c r="AD919" s="43"/>
      <c r="AE919" s="43">
        <v>0.09</v>
      </c>
      <c r="AF919" s="43">
        <v>207</v>
      </c>
      <c r="AG919" s="43"/>
      <c r="AH919" s="43">
        <v>5</v>
      </c>
      <c r="AI919" s="43">
        <v>717</v>
      </c>
      <c r="AJ919" s="43"/>
      <c r="AK919" s="43">
        <v>14</v>
      </c>
      <c r="AL919" s="43"/>
      <c r="AM919" s="43"/>
      <c r="AN919" s="43"/>
      <c r="AO919" s="204">
        <v>110</v>
      </c>
      <c r="AP919" s="43"/>
      <c r="AQ919" s="43"/>
      <c r="AR919" s="43"/>
      <c r="AS919" s="43"/>
      <c r="AT919" s="204">
        <v>27</v>
      </c>
      <c r="AU919" s="43"/>
      <c r="AV919" s="204">
        <v>0.3</v>
      </c>
      <c r="AW919" s="204">
        <v>34.5</v>
      </c>
      <c r="AX919" s="43"/>
      <c r="AY919" s="43"/>
      <c r="AZ919" s="43">
        <v>5</v>
      </c>
      <c r="BA919" s="43">
        <v>0.44815028375466598</v>
      </c>
      <c r="BB919" s="43"/>
      <c r="BC919" s="43">
        <v>0.11474613820521301</v>
      </c>
      <c r="BD919" s="43" t="s">
        <v>14026</v>
      </c>
      <c r="BE919" s="43"/>
    </row>
    <row r="920" spans="1:57" x14ac:dyDescent="0.2">
      <c r="A920" s="119"/>
      <c r="B920" s="43">
        <v>1</v>
      </c>
      <c r="C920" s="43" t="s">
        <v>14538</v>
      </c>
      <c r="D920" s="119"/>
      <c r="E920" s="43"/>
      <c r="F920" s="43"/>
      <c r="G920" s="43" t="s">
        <v>12561</v>
      </c>
      <c r="H920" s="43" t="s">
        <v>11553</v>
      </c>
      <c r="I920" s="43" t="s">
        <v>14490</v>
      </c>
      <c r="J920" s="43"/>
      <c r="K920" s="204">
        <v>521</v>
      </c>
      <c r="L920" s="43"/>
      <c r="M920" s="204">
        <v>25</v>
      </c>
      <c r="N920" s="43"/>
      <c r="O920" s="43"/>
      <c r="P920" s="43"/>
      <c r="Q920" s="204">
        <v>7.94</v>
      </c>
      <c r="R920" s="43"/>
      <c r="S920" s="204">
        <v>0.02</v>
      </c>
      <c r="T920" s="204">
        <v>2228</v>
      </c>
      <c r="U920" s="43"/>
      <c r="V920" s="43"/>
      <c r="W920" s="43"/>
      <c r="X920" s="43"/>
      <c r="Y920" s="43"/>
      <c r="Z920" s="43"/>
      <c r="AA920" s="43"/>
      <c r="AB920" s="43"/>
      <c r="AC920" s="43">
        <v>2.89</v>
      </c>
      <c r="AD920" s="43"/>
      <c r="AE920" s="43">
        <v>0.09</v>
      </c>
      <c r="AF920" s="43">
        <v>179</v>
      </c>
      <c r="AG920" s="43"/>
      <c r="AH920" s="43">
        <v>6</v>
      </c>
      <c r="AI920" s="43">
        <v>786</v>
      </c>
      <c r="AJ920" s="43"/>
      <c r="AK920" s="43">
        <v>14</v>
      </c>
      <c r="AL920" s="43"/>
      <c r="AM920" s="43"/>
      <c r="AN920" s="43"/>
      <c r="AO920" s="204">
        <v>110</v>
      </c>
      <c r="AP920" s="43"/>
      <c r="AQ920" s="43"/>
      <c r="AR920" s="43"/>
      <c r="AS920" s="43"/>
      <c r="AT920" s="204">
        <v>27.2</v>
      </c>
      <c r="AU920" s="43"/>
      <c r="AV920" s="204">
        <v>0.1</v>
      </c>
      <c r="AW920" s="204">
        <v>34.5</v>
      </c>
      <c r="AX920" s="43"/>
      <c r="AY920" s="43"/>
      <c r="AZ920" s="43">
        <v>5</v>
      </c>
      <c r="BA920" s="43">
        <v>0.47509939000333801</v>
      </c>
      <c r="BB920" s="43"/>
      <c r="BC920" s="43">
        <v>8.7979120512275966E-2</v>
      </c>
      <c r="BD920" s="43" t="s">
        <v>14026</v>
      </c>
      <c r="BE920" s="43"/>
    </row>
    <row r="921" spans="1:57" x14ac:dyDescent="0.2">
      <c r="A921" s="119"/>
      <c r="B921" s="43">
        <v>1</v>
      </c>
      <c r="C921" s="43" t="s">
        <v>14538</v>
      </c>
      <c r="D921" s="119"/>
      <c r="E921" s="43"/>
      <c r="F921" s="43"/>
      <c r="G921" s="43" t="s">
        <v>12561</v>
      </c>
      <c r="H921" s="43" t="s">
        <v>11553</v>
      </c>
      <c r="I921" s="43" t="s">
        <v>14490</v>
      </c>
      <c r="J921" s="43"/>
      <c r="K921" s="204">
        <v>668</v>
      </c>
      <c r="L921" s="43"/>
      <c r="M921" s="204">
        <v>38</v>
      </c>
      <c r="N921" s="43"/>
      <c r="O921" s="43"/>
      <c r="P921" s="43"/>
      <c r="Q921" s="204">
        <v>7.85</v>
      </c>
      <c r="R921" s="43"/>
      <c r="S921" s="204">
        <v>0.02</v>
      </c>
      <c r="T921" s="204">
        <v>2228</v>
      </c>
      <c r="U921" s="43"/>
      <c r="V921" s="43"/>
      <c r="W921" s="43"/>
      <c r="X921" s="43"/>
      <c r="Y921" s="43"/>
      <c r="Z921" s="43"/>
      <c r="AA921" s="43"/>
      <c r="AB921" s="43"/>
      <c r="AC921" s="43">
        <v>2.4300000000000002</v>
      </c>
      <c r="AD921" s="43"/>
      <c r="AE921" s="43">
        <v>0.09</v>
      </c>
      <c r="AF921" s="43">
        <v>151</v>
      </c>
      <c r="AG921" s="43"/>
      <c r="AH921" s="43">
        <v>6</v>
      </c>
      <c r="AI921" s="43">
        <v>856</v>
      </c>
      <c r="AJ921" s="43"/>
      <c r="AK921" s="43">
        <v>14</v>
      </c>
      <c r="AL921" s="43"/>
      <c r="AM921" s="43"/>
      <c r="AN921" s="43"/>
      <c r="AO921" s="204">
        <v>110</v>
      </c>
      <c r="AP921" s="43"/>
      <c r="AQ921" s="43"/>
      <c r="AR921" s="43"/>
      <c r="AS921" s="43"/>
      <c r="AT921" s="204">
        <v>27.2</v>
      </c>
      <c r="AU921" s="43"/>
      <c r="AV921" s="204">
        <v>0.2</v>
      </c>
      <c r="AW921" s="204">
        <v>34.5</v>
      </c>
      <c r="AX921" s="43"/>
      <c r="AY921" s="43"/>
      <c r="AZ921" s="43">
        <v>5</v>
      </c>
      <c r="BA921" s="43">
        <v>0.50368729325361905</v>
      </c>
      <c r="BB921" s="43"/>
      <c r="BC921" s="43">
        <v>0.15595884798640391</v>
      </c>
      <c r="BD921" s="43" t="s">
        <v>14026</v>
      </c>
      <c r="BE921" s="43"/>
    </row>
    <row r="922" spans="1:57" x14ac:dyDescent="0.2">
      <c r="A922" s="119"/>
      <c r="B922" s="43">
        <v>1</v>
      </c>
      <c r="C922" s="43" t="s">
        <v>14538</v>
      </c>
      <c r="D922" s="119"/>
      <c r="E922" s="43"/>
      <c r="F922" s="43"/>
      <c r="G922" s="43" t="s">
        <v>12561</v>
      </c>
      <c r="H922" s="43" t="s">
        <v>11553</v>
      </c>
      <c r="I922" s="43" t="s">
        <v>14490</v>
      </c>
      <c r="J922" s="43"/>
      <c r="K922" s="204">
        <v>800</v>
      </c>
      <c r="L922" s="43"/>
      <c r="M922" s="204">
        <v>50</v>
      </c>
      <c r="N922" s="43"/>
      <c r="O922" s="43"/>
      <c r="P922" s="43"/>
      <c r="Q922" s="204">
        <v>7.78</v>
      </c>
      <c r="R922" s="43"/>
      <c r="S922" s="204">
        <v>0.02</v>
      </c>
      <c r="T922" s="204">
        <v>2228</v>
      </c>
      <c r="U922" s="43"/>
      <c r="V922" s="43"/>
      <c r="W922" s="43"/>
      <c r="X922" s="43"/>
      <c r="Y922" s="43"/>
      <c r="Z922" s="43"/>
      <c r="AA922" s="43"/>
      <c r="AB922" s="43"/>
      <c r="AC922" s="43">
        <v>2.11</v>
      </c>
      <c r="AD922" s="43"/>
      <c r="AE922" s="43">
        <v>0.09</v>
      </c>
      <c r="AF922" s="43">
        <v>132</v>
      </c>
      <c r="AG922" s="43"/>
      <c r="AH922" s="43">
        <v>6</v>
      </c>
      <c r="AI922" s="43">
        <v>904</v>
      </c>
      <c r="AJ922" s="43"/>
      <c r="AK922" s="43">
        <v>14</v>
      </c>
      <c r="AL922" s="43"/>
      <c r="AM922" s="43"/>
      <c r="AN922" s="43"/>
      <c r="AO922" s="204">
        <v>110</v>
      </c>
      <c r="AP922" s="43"/>
      <c r="AQ922" s="43"/>
      <c r="AR922" s="43"/>
      <c r="AS922" s="43"/>
      <c r="AT922" s="204">
        <v>27</v>
      </c>
      <c r="AU922" s="43"/>
      <c r="AV922" s="204">
        <v>0.2</v>
      </c>
      <c r="AW922" s="204">
        <v>34.5</v>
      </c>
      <c r="AX922" s="43"/>
      <c r="AY922" s="43"/>
      <c r="AZ922" s="43">
        <v>5</v>
      </c>
      <c r="BA922" s="43">
        <v>0.46547904464204398</v>
      </c>
      <c r="BB922" s="43"/>
      <c r="BC922" s="43">
        <v>6.3184728839792037E-2</v>
      </c>
      <c r="BD922" s="43" t="s">
        <v>14026</v>
      </c>
      <c r="BE922" s="43"/>
    </row>
    <row r="923" spans="1:57" x14ac:dyDescent="0.2">
      <c r="A923" s="119"/>
      <c r="B923" s="43">
        <v>1</v>
      </c>
      <c r="C923" s="43" t="s">
        <v>14538</v>
      </c>
      <c r="D923" s="119"/>
      <c r="E923" s="43"/>
      <c r="F923" s="43"/>
      <c r="G923" s="43" t="s">
        <v>12561</v>
      </c>
      <c r="H923" s="43" t="s">
        <v>11553</v>
      </c>
      <c r="I923" s="43" t="s">
        <v>14490</v>
      </c>
      <c r="J923" s="43"/>
      <c r="K923" s="204">
        <v>304</v>
      </c>
      <c r="L923" s="43"/>
      <c r="M923" s="204">
        <v>25</v>
      </c>
      <c r="N923" s="43"/>
      <c r="O923" s="43"/>
      <c r="P923" s="43"/>
      <c r="Q923" s="204">
        <v>8.1300000000000008</v>
      </c>
      <c r="R923" s="43"/>
      <c r="S923" s="204">
        <v>0.03</v>
      </c>
      <c r="T923" s="204">
        <v>2228</v>
      </c>
      <c r="U923" s="43"/>
      <c r="V923" s="43"/>
      <c r="W923" s="43"/>
      <c r="X923" s="43"/>
      <c r="Y923" s="43"/>
      <c r="Z923" s="43"/>
      <c r="AA923" s="43"/>
      <c r="AB923" s="43"/>
      <c r="AC923" s="43">
        <v>3.98</v>
      </c>
      <c r="AD923" s="43"/>
      <c r="AE923" s="43">
        <v>0.19</v>
      </c>
      <c r="AF923" s="43">
        <v>248</v>
      </c>
      <c r="AG923" s="43"/>
      <c r="AH923" s="43">
        <v>12</v>
      </c>
      <c r="AI923" s="43">
        <v>616</v>
      </c>
      <c r="AJ923" s="43"/>
      <c r="AK923" s="43">
        <v>30</v>
      </c>
      <c r="AL923" s="43"/>
      <c r="AM923" s="43"/>
      <c r="AN923" s="43"/>
      <c r="AO923" s="204">
        <v>110</v>
      </c>
      <c r="AP923" s="43"/>
      <c r="AQ923" s="43"/>
      <c r="AR923" s="43"/>
      <c r="AS923" s="43"/>
      <c r="AT923" s="204">
        <v>26.8</v>
      </c>
      <c r="AU923" s="43"/>
      <c r="AV923" s="204">
        <v>0.5</v>
      </c>
      <c r="AW923" s="204">
        <v>34.5</v>
      </c>
      <c r="AX923" s="43"/>
      <c r="AY923" s="43"/>
      <c r="AZ923" s="43">
        <v>5</v>
      </c>
      <c r="BA923" s="43">
        <v>0.62092197505386704</v>
      </c>
      <c r="BB923" s="43"/>
      <c r="BC923" s="43">
        <v>8.4398045582835923E-2</v>
      </c>
      <c r="BD923" s="43" t="s">
        <v>14026</v>
      </c>
      <c r="BE923" s="43"/>
    </row>
    <row r="924" spans="1:57" x14ac:dyDescent="0.2">
      <c r="A924" s="119"/>
      <c r="B924" s="43">
        <v>1</v>
      </c>
      <c r="C924" s="43" t="s">
        <v>14538</v>
      </c>
      <c r="D924" s="119"/>
      <c r="E924" s="43"/>
      <c r="F924" s="43"/>
      <c r="G924" s="43" t="s">
        <v>12561</v>
      </c>
      <c r="H924" s="43" t="s">
        <v>11553</v>
      </c>
      <c r="I924" s="43" t="s">
        <v>14490</v>
      </c>
      <c r="J924" s="43"/>
      <c r="K924" s="204">
        <v>413</v>
      </c>
      <c r="L924" s="43"/>
      <c r="M924" s="204">
        <v>19</v>
      </c>
      <c r="N924" s="43"/>
      <c r="O924" s="43"/>
      <c r="P924" s="43"/>
      <c r="Q924" s="204">
        <v>8.02</v>
      </c>
      <c r="R924" s="43"/>
      <c r="S924" s="204">
        <v>0.02</v>
      </c>
      <c r="T924" s="204">
        <v>2228</v>
      </c>
      <c r="U924" s="43"/>
      <c r="V924" s="43"/>
      <c r="W924" s="43"/>
      <c r="X924" s="43"/>
      <c r="Y924" s="43"/>
      <c r="Z924" s="43"/>
      <c r="AA924" s="43"/>
      <c r="AB924" s="43"/>
      <c r="AC924" s="43">
        <v>3.33</v>
      </c>
      <c r="AD924" s="43"/>
      <c r="AE924" s="43">
        <v>0.09</v>
      </c>
      <c r="AF924" s="43">
        <v>207</v>
      </c>
      <c r="AG924" s="43"/>
      <c r="AH924" s="43">
        <v>5</v>
      </c>
      <c r="AI924" s="43">
        <v>717</v>
      </c>
      <c r="AJ924" s="43"/>
      <c r="AK924" s="43">
        <v>14</v>
      </c>
      <c r="AL924" s="43"/>
      <c r="AM924" s="43"/>
      <c r="AN924" s="43"/>
      <c r="AO924" s="204">
        <v>110</v>
      </c>
      <c r="AP924" s="43"/>
      <c r="AQ924" s="43"/>
      <c r="AR924" s="43"/>
      <c r="AS924" s="43"/>
      <c r="AT924" s="204">
        <v>27</v>
      </c>
      <c r="AU924" s="43"/>
      <c r="AV924" s="204">
        <v>0.3</v>
      </c>
      <c r="AW924" s="204">
        <v>34.5</v>
      </c>
      <c r="AX924" s="43"/>
      <c r="AY924" s="43"/>
      <c r="AZ924" s="43">
        <v>5</v>
      </c>
      <c r="BA924" s="43">
        <v>0.551880064337956</v>
      </c>
      <c r="BB924" s="43"/>
      <c r="BC924" s="43">
        <v>0.10075566750629705</v>
      </c>
      <c r="BD924" s="43" t="s">
        <v>14026</v>
      </c>
      <c r="BE924" s="43"/>
    </row>
    <row r="925" spans="1:57" x14ac:dyDescent="0.2">
      <c r="A925" s="119"/>
      <c r="B925" s="43">
        <v>1</v>
      </c>
      <c r="C925" s="43" t="s">
        <v>14538</v>
      </c>
      <c r="D925" s="119"/>
      <c r="E925" s="43"/>
      <c r="F925" s="43"/>
      <c r="G925" s="43" t="s">
        <v>12561</v>
      </c>
      <c r="H925" s="43" t="s">
        <v>11553</v>
      </c>
      <c r="I925" s="43" t="s">
        <v>14490</v>
      </c>
      <c r="J925" s="43"/>
      <c r="K925" s="204">
        <v>521</v>
      </c>
      <c r="L925" s="43"/>
      <c r="M925" s="204">
        <v>25</v>
      </c>
      <c r="N925" s="43"/>
      <c r="O925" s="43"/>
      <c r="P925" s="43"/>
      <c r="Q925" s="204">
        <v>7.94</v>
      </c>
      <c r="R925" s="43"/>
      <c r="S925" s="204">
        <v>0.02</v>
      </c>
      <c r="T925" s="204">
        <v>2228</v>
      </c>
      <c r="U925" s="43"/>
      <c r="V925" s="43"/>
      <c r="W925" s="43"/>
      <c r="X925" s="43"/>
      <c r="Y925" s="43"/>
      <c r="Z925" s="43"/>
      <c r="AA925" s="43"/>
      <c r="AB925" s="43"/>
      <c r="AC925" s="43">
        <v>2.89</v>
      </c>
      <c r="AD925" s="43"/>
      <c r="AE925" s="43">
        <v>0.09</v>
      </c>
      <c r="AF925" s="43">
        <v>179</v>
      </c>
      <c r="AG925" s="43"/>
      <c r="AH925" s="43">
        <v>6</v>
      </c>
      <c r="AI925" s="43">
        <v>786</v>
      </c>
      <c r="AJ925" s="43"/>
      <c r="AK925" s="43">
        <v>14</v>
      </c>
      <c r="AL925" s="43"/>
      <c r="AM925" s="43"/>
      <c r="AN925" s="43"/>
      <c r="AO925" s="204">
        <v>110</v>
      </c>
      <c r="AP925" s="43"/>
      <c r="AQ925" s="43"/>
      <c r="AR925" s="43"/>
      <c r="AS925" s="43"/>
      <c r="AT925" s="204">
        <v>27.2</v>
      </c>
      <c r="AU925" s="43"/>
      <c r="AV925" s="204">
        <v>0.1</v>
      </c>
      <c r="AW925" s="204">
        <v>34.5</v>
      </c>
      <c r="AX925" s="43"/>
      <c r="AY925" s="43"/>
      <c r="AZ925" s="43">
        <v>5</v>
      </c>
      <c r="BA925" s="43">
        <v>0.569694394707292</v>
      </c>
      <c r="BB925" s="43"/>
      <c r="BC925" s="43">
        <v>6.0453400503779009E-2</v>
      </c>
      <c r="BD925" s="43" t="s">
        <v>14026</v>
      </c>
      <c r="BE925" s="43"/>
    </row>
    <row r="926" spans="1:57" x14ac:dyDescent="0.2">
      <c r="A926" s="119"/>
      <c r="B926" s="43">
        <v>1</v>
      </c>
      <c r="C926" s="43" t="s">
        <v>14538</v>
      </c>
      <c r="D926" s="119"/>
      <c r="E926" s="43"/>
      <c r="F926" s="43"/>
      <c r="G926" s="43" t="s">
        <v>12561</v>
      </c>
      <c r="H926" s="43" t="s">
        <v>11553</v>
      </c>
      <c r="I926" s="43" t="s">
        <v>14490</v>
      </c>
      <c r="J926" s="43"/>
      <c r="K926" s="204">
        <v>668</v>
      </c>
      <c r="L926" s="43"/>
      <c r="M926" s="204">
        <v>38</v>
      </c>
      <c r="N926" s="43"/>
      <c r="O926" s="43"/>
      <c r="P926" s="43"/>
      <c r="Q926" s="204">
        <v>7.85</v>
      </c>
      <c r="R926" s="43"/>
      <c r="S926" s="204">
        <v>0.02</v>
      </c>
      <c r="T926" s="204">
        <v>2228</v>
      </c>
      <c r="U926" s="43"/>
      <c r="V926" s="43"/>
      <c r="W926" s="43"/>
      <c r="X926" s="43"/>
      <c r="Y926" s="43"/>
      <c r="Z926" s="43"/>
      <c r="AA926" s="43"/>
      <c r="AB926" s="43"/>
      <c r="AC926" s="43">
        <v>2.4300000000000002</v>
      </c>
      <c r="AD926" s="43"/>
      <c r="AE926" s="43">
        <v>0.09</v>
      </c>
      <c r="AF926" s="43">
        <v>151</v>
      </c>
      <c r="AG926" s="43"/>
      <c r="AH926" s="43">
        <v>6</v>
      </c>
      <c r="AI926" s="43">
        <v>856</v>
      </c>
      <c r="AJ926" s="43"/>
      <c r="AK926" s="43">
        <v>14</v>
      </c>
      <c r="AL926" s="43"/>
      <c r="AM926" s="43"/>
      <c r="AN926" s="43"/>
      <c r="AO926" s="204">
        <v>110</v>
      </c>
      <c r="AP926" s="43"/>
      <c r="AQ926" s="43"/>
      <c r="AR926" s="43"/>
      <c r="AS926" s="43"/>
      <c r="AT926" s="204">
        <v>27.2</v>
      </c>
      <c r="AU926" s="43"/>
      <c r="AV926" s="204">
        <v>0.2</v>
      </c>
      <c r="AW926" s="204">
        <v>34.5</v>
      </c>
      <c r="AX926" s="43"/>
      <c r="AY926" s="43"/>
      <c r="AZ926" s="43">
        <v>5</v>
      </c>
      <c r="BA926" s="43">
        <v>0.45531243361354701</v>
      </c>
      <c r="BB926" s="43"/>
      <c r="BC926" s="43">
        <v>9.2925859609722994E-2</v>
      </c>
      <c r="BD926" s="43" t="s">
        <v>14026</v>
      </c>
      <c r="BE926" s="43"/>
    </row>
    <row r="927" spans="1:57" x14ac:dyDescent="0.2">
      <c r="A927" s="119"/>
      <c r="B927" s="43">
        <v>1</v>
      </c>
      <c r="C927" s="43" t="s">
        <v>14538</v>
      </c>
      <c r="D927" s="119"/>
      <c r="E927" s="43"/>
      <c r="F927" s="43"/>
      <c r="G927" s="43" t="s">
        <v>12561</v>
      </c>
      <c r="H927" s="43" t="s">
        <v>11553</v>
      </c>
      <c r="I927" s="43" t="s">
        <v>14490</v>
      </c>
      <c r="J927" s="43"/>
      <c r="K927" s="204">
        <v>800</v>
      </c>
      <c r="L927" s="43"/>
      <c r="M927" s="204">
        <v>50</v>
      </c>
      <c r="N927" s="43"/>
      <c r="O927" s="43"/>
      <c r="P927" s="43"/>
      <c r="Q927" s="204">
        <v>7.78</v>
      </c>
      <c r="R927" s="43"/>
      <c r="S927" s="204">
        <v>0.02</v>
      </c>
      <c r="T927" s="204">
        <v>2228</v>
      </c>
      <c r="U927" s="43"/>
      <c r="V927" s="43"/>
      <c r="W927" s="43"/>
      <c r="X927" s="43"/>
      <c r="Y927" s="43"/>
      <c r="Z927" s="43"/>
      <c r="AA927" s="43"/>
      <c r="AB927" s="43"/>
      <c r="AC927" s="43">
        <v>2.11</v>
      </c>
      <c r="AD927" s="43"/>
      <c r="AE927" s="43">
        <v>0.09</v>
      </c>
      <c r="AF927" s="43">
        <v>132</v>
      </c>
      <c r="AG927" s="43"/>
      <c r="AH927" s="43">
        <v>6</v>
      </c>
      <c r="AI927" s="43">
        <v>904</v>
      </c>
      <c r="AJ927" s="43"/>
      <c r="AK927" s="43">
        <v>14</v>
      </c>
      <c r="AL927" s="43"/>
      <c r="AM927" s="43"/>
      <c r="AN927" s="43"/>
      <c r="AO927" s="204">
        <v>110</v>
      </c>
      <c r="AP927" s="43"/>
      <c r="AQ927" s="43"/>
      <c r="AR927" s="43"/>
      <c r="AS927" s="43"/>
      <c r="AT927" s="204">
        <v>27</v>
      </c>
      <c r="AU927" s="43"/>
      <c r="AV927" s="204">
        <v>0.2</v>
      </c>
      <c r="AW927" s="204">
        <v>34.5</v>
      </c>
      <c r="AX927" s="43"/>
      <c r="AY927" s="43"/>
      <c r="AZ927" s="43">
        <v>5</v>
      </c>
      <c r="BA927" s="43">
        <v>0.55889047373372502</v>
      </c>
      <c r="BB927" s="43"/>
      <c r="BC927" s="43">
        <v>5.8420078298078937E-2</v>
      </c>
      <c r="BD927" s="43" t="s">
        <v>14026</v>
      </c>
      <c r="BE927" s="43"/>
    </row>
    <row r="928" spans="1:57" x14ac:dyDescent="0.2">
      <c r="A928" s="119"/>
      <c r="B928" s="43">
        <v>1</v>
      </c>
      <c r="C928" s="43" t="s">
        <v>14538</v>
      </c>
      <c r="D928" s="119"/>
      <c r="E928" s="43"/>
      <c r="F928" s="43"/>
      <c r="G928" s="43" t="s">
        <v>12561</v>
      </c>
      <c r="H928" s="43" t="s">
        <v>11553</v>
      </c>
      <c r="I928" s="43" t="s">
        <v>14490</v>
      </c>
      <c r="J928" s="43"/>
      <c r="K928" s="204">
        <v>304</v>
      </c>
      <c r="L928" s="43"/>
      <c r="M928" s="204">
        <v>25</v>
      </c>
      <c r="N928" s="43"/>
      <c r="O928" s="43"/>
      <c r="P928" s="43"/>
      <c r="Q928" s="204">
        <v>8.1300000000000008</v>
      </c>
      <c r="R928" s="43"/>
      <c r="S928" s="204">
        <v>0.03</v>
      </c>
      <c r="T928" s="204">
        <v>2228</v>
      </c>
      <c r="U928" s="43"/>
      <c r="V928" s="43"/>
      <c r="W928" s="43"/>
      <c r="X928" s="43"/>
      <c r="Y928" s="43"/>
      <c r="Z928" s="43"/>
      <c r="AA928" s="43"/>
      <c r="AB928" s="43"/>
      <c r="AC928" s="43">
        <v>3.98</v>
      </c>
      <c r="AD928" s="43"/>
      <c r="AE928" s="43">
        <v>0.19</v>
      </c>
      <c r="AF928" s="43">
        <v>248</v>
      </c>
      <c r="AG928" s="43"/>
      <c r="AH928" s="43">
        <v>12</v>
      </c>
      <c r="AI928" s="43">
        <v>616</v>
      </c>
      <c r="AJ928" s="43"/>
      <c r="AK928" s="43">
        <v>30</v>
      </c>
      <c r="AL928" s="43"/>
      <c r="AM928" s="43"/>
      <c r="AN928" s="43"/>
      <c r="AO928" s="204">
        <v>27.5</v>
      </c>
      <c r="AP928" s="43"/>
      <c r="AQ928" s="43"/>
      <c r="AR928" s="43"/>
      <c r="AS928" s="43"/>
      <c r="AT928" s="204">
        <v>26.8</v>
      </c>
      <c r="AU928" s="43"/>
      <c r="AV928" s="204">
        <v>0.5</v>
      </c>
      <c r="AW928" s="204">
        <v>34.5</v>
      </c>
      <c r="AX928" s="43"/>
      <c r="AY928" s="43"/>
      <c r="AZ928" s="43">
        <v>5</v>
      </c>
      <c r="BA928" s="43">
        <v>0.68226296931924202</v>
      </c>
      <c r="BB928" s="43"/>
      <c r="BC928" s="43">
        <v>0.17228193779544199</v>
      </c>
      <c r="BD928" s="43" t="s">
        <v>14026</v>
      </c>
      <c r="BE928" s="43"/>
    </row>
    <row r="929" spans="1:57" x14ac:dyDescent="0.2">
      <c r="A929" s="119"/>
      <c r="B929" s="43">
        <v>1</v>
      </c>
      <c r="C929" s="43" t="s">
        <v>14538</v>
      </c>
      <c r="D929" s="119"/>
      <c r="E929" s="43"/>
      <c r="F929" s="43"/>
      <c r="G929" s="43" t="s">
        <v>12561</v>
      </c>
      <c r="H929" s="43" t="s">
        <v>11553</v>
      </c>
      <c r="I929" s="43" t="s">
        <v>14490</v>
      </c>
      <c r="J929" s="43"/>
      <c r="K929" s="204">
        <v>413</v>
      </c>
      <c r="L929" s="43"/>
      <c r="M929" s="204">
        <v>19</v>
      </c>
      <c r="N929" s="43"/>
      <c r="O929" s="43"/>
      <c r="P929" s="43"/>
      <c r="Q929" s="204">
        <v>8.02</v>
      </c>
      <c r="R929" s="43"/>
      <c r="S929" s="204">
        <v>0.02</v>
      </c>
      <c r="T929" s="204">
        <v>2228</v>
      </c>
      <c r="U929" s="43"/>
      <c r="V929" s="43"/>
      <c r="W929" s="43"/>
      <c r="X929" s="43"/>
      <c r="Y929" s="43"/>
      <c r="Z929" s="43"/>
      <c r="AA929" s="43"/>
      <c r="AB929" s="43"/>
      <c r="AC929" s="43">
        <v>3.33</v>
      </c>
      <c r="AD929" s="43"/>
      <c r="AE929" s="43">
        <v>0.09</v>
      </c>
      <c r="AF929" s="43">
        <v>207</v>
      </c>
      <c r="AG929" s="43"/>
      <c r="AH929" s="43">
        <v>5</v>
      </c>
      <c r="AI929" s="43">
        <v>717</v>
      </c>
      <c r="AJ929" s="43"/>
      <c r="AK929" s="43">
        <v>14</v>
      </c>
      <c r="AL929" s="43"/>
      <c r="AM929" s="43"/>
      <c r="AN929" s="43"/>
      <c r="AO929" s="204">
        <v>27.5</v>
      </c>
      <c r="AP929" s="43"/>
      <c r="AQ929" s="43"/>
      <c r="AR929" s="43"/>
      <c r="AS929" s="43"/>
      <c r="AT929" s="204">
        <v>27</v>
      </c>
      <c r="AU929" s="43"/>
      <c r="AV929" s="204">
        <v>0.3</v>
      </c>
      <c r="AW929" s="204">
        <v>34.5</v>
      </c>
      <c r="AX929" s="43"/>
      <c r="AY929" s="43"/>
      <c r="AZ929" s="43">
        <v>5</v>
      </c>
      <c r="BA929" s="43">
        <v>0.72799807304368702</v>
      </c>
      <c r="BB929" s="43"/>
      <c r="BC929" s="43">
        <v>0.13669346340288402</v>
      </c>
      <c r="BD929" s="43" t="s">
        <v>14026</v>
      </c>
      <c r="BE929" s="43"/>
    </row>
    <row r="930" spans="1:57" x14ac:dyDescent="0.2">
      <c r="A930" s="119"/>
      <c r="B930" s="43">
        <v>1</v>
      </c>
      <c r="C930" s="43" t="s">
        <v>14538</v>
      </c>
      <c r="D930" s="119"/>
      <c r="E930" s="43"/>
      <c r="F930" s="43"/>
      <c r="G930" s="43" t="s">
        <v>12561</v>
      </c>
      <c r="H930" s="43" t="s">
        <v>11553</v>
      </c>
      <c r="I930" s="43" t="s">
        <v>14490</v>
      </c>
      <c r="J930" s="43"/>
      <c r="K930" s="204">
        <v>521</v>
      </c>
      <c r="L930" s="43"/>
      <c r="M930" s="204">
        <v>25</v>
      </c>
      <c r="N930" s="43"/>
      <c r="O930" s="43"/>
      <c r="P930" s="43"/>
      <c r="Q930" s="204">
        <v>7.94</v>
      </c>
      <c r="R930" s="43"/>
      <c r="S930" s="204">
        <v>0.02</v>
      </c>
      <c r="T930" s="204">
        <v>2228</v>
      </c>
      <c r="U930" s="43"/>
      <c r="V930" s="43"/>
      <c r="W930" s="43"/>
      <c r="X930" s="43"/>
      <c r="Y930" s="43"/>
      <c r="Z930" s="43"/>
      <c r="AA930" s="43"/>
      <c r="AB930" s="43"/>
      <c r="AC930" s="43">
        <v>2.89</v>
      </c>
      <c r="AD930" s="43"/>
      <c r="AE930" s="43">
        <v>0.09</v>
      </c>
      <c r="AF930" s="43">
        <v>179</v>
      </c>
      <c r="AG930" s="43"/>
      <c r="AH930" s="43">
        <v>6</v>
      </c>
      <c r="AI930" s="43">
        <v>786</v>
      </c>
      <c r="AJ930" s="43"/>
      <c r="AK930" s="43">
        <v>14</v>
      </c>
      <c r="AL930" s="43"/>
      <c r="AM930" s="43"/>
      <c r="AN930" s="43"/>
      <c r="AO930" s="204">
        <v>27.5</v>
      </c>
      <c r="AP930" s="43"/>
      <c r="AQ930" s="43"/>
      <c r="AR930" s="43"/>
      <c r="AS930" s="43"/>
      <c r="AT930" s="204">
        <v>27.2</v>
      </c>
      <c r="AU930" s="43"/>
      <c r="AV930" s="204">
        <v>0.1</v>
      </c>
      <c r="AW930" s="204">
        <v>34.5</v>
      </c>
      <c r="AX930" s="43"/>
      <c r="AY930" s="43"/>
      <c r="AZ930" s="43">
        <v>5</v>
      </c>
      <c r="BA930" s="43">
        <v>0.65642971125764005</v>
      </c>
      <c r="BB930" s="43"/>
      <c r="BC930" s="43">
        <v>0.1030018366302351</v>
      </c>
      <c r="BD930" s="43" t="s">
        <v>14026</v>
      </c>
      <c r="BE930" s="43"/>
    </row>
    <row r="931" spans="1:57" x14ac:dyDescent="0.2">
      <c r="A931" s="119"/>
      <c r="B931" s="43">
        <v>1</v>
      </c>
      <c r="C931" s="43" t="s">
        <v>14538</v>
      </c>
      <c r="D931" s="119"/>
      <c r="E931" s="43"/>
      <c r="F931" s="43"/>
      <c r="G931" s="43" t="s">
        <v>12561</v>
      </c>
      <c r="H931" s="43" t="s">
        <v>11553</v>
      </c>
      <c r="I931" s="43" t="s">
        <v>14490</v>
      </c>
      <c r="J931" s="43"/>
      <c r="K931" s="204">
        <v>668</v>
      </c>
      <c r="L931" s="43"/>
      <c r="M931" s="204">
        <v>38</v>
      </c>
      <c r="N931" s="43"/>
      <c r="O931" s="43"/>
      <c r="P931" s="43"/>
      <c r="Q931" s="204">
        <v>7.85</v>
      </c>
      <c r="R931" s="43"/>
      <c r="S931" s="204">
        <v>0.02</v>
      </c>
      <c r="T931" s="204">
        <v>2228</v>
      </c>
      <c r="U931" s="43"/>
      <c r="V931" s="43"/>
      <c r="W931" s="43"/>
      <c r="X931" s="43"/>
      <c r="Y931" s="43"/>
      <c r="Z931" s="43"/>
      <c r="AA931" s="43"/>
      <c r="AB931" s="43"/>
      <c r="AC931" s="43">
        <v>2.4300000000000002</v>
      </c>
      <c r="AD931" s="43"/>
      <c r="AE931" s="43">
        <v>0.09</v>
      </c>
      <c r="AF931" s="43">
        <v>151</v>
      </c>
      <c r="AG931" s="43"/>
      <c r="AH931" s="43">
        <v>6</v>
      </c>
      <c r="AI931" s="43">
        <v>856</v>
      </c>
      <c r="AJ931" s="43"/>
      <c r="AK931" s="43">
        <v>14</v>
      </c>
      <c r="AL931" s="43"/>
      <c r="AM931" s="43"/>
      <c r="AN931" s="43"/>
      <c r="AO931" s="204">
        <v>27.5</v>
      </c>
      <c r="AP931" s="43"/>
      <c r="AQ931" s="43"/>
      <c r="AR931" s="43"/>
      <c r="AS931" s="43"/>
      <c r="AT931" s="204">
        <v>27.2</v>
      </c>
      <c r="AU931" s="43"/>
      <c r="AV931" s="204">
        <v>0.2</v>
      </c>
      <c r="AW931" s="204">
        <v>34.5</v>
      </c>
      <c r="AX931" s="43"/>
      <c r="AY931" s="43"/>
      <c r="AZ931" s="43">
        <v>5</v>
      </c>
      <c r="BA931" s="43">
        <v>0.67410351368440002</v>
      </c>
      <c r="BB931" s="43"/>
      <c r="BC931" s="43">
        <v>7.0303796706108979E-2</v>
      </c>
      <c r="BD931" s="43" t="s">
        <v>14026</v>
      </c>
      <c r="BE931" s="43"/>
    </row>
    <row r="932" spans="1:57" x14ac:dyDescent="0.2">
      <c r="A932" s="119"/>
      <c r="B932" s="43">
        <v>1</v>
      </c>
      <c r="C932" s="43" t="s">
        <v>14538</v>
      </c>
      <c r="D932" s="119"/>
      <c r="E932" s="43"/>
      <c r="F932" s="43"/>
      <c r="G932" s="43" t="s">
        <v>12561</v>
      </c>
      <c r="H932" s="43" t="s">
        <v>11553</v>
      </c>
      <c r="I932" s="43" t="s">
        <v>14490</v>
      </c>
      <c r="J932" s="43"/>
      <c r="K932" s="204">
        <v>800</v>
      </c>
      <c r="L932" s="43"/>
      <c r="M932" s="204">
        <v>50</v>
      </c>
      <c r="N932" s="43"/>
      <c r="O932" s="43"/>
      <c r="P932" s="43"/>
      <c r="Q932" s="204">
        <v>7.78</v>
      </c>
      <c r="R932" s="43"/>
      <c r="S932" s="204">
        <v>0.02</v>
      </c>
      <c r="T932" s="204">
        <v>2228</v>
      </c>
      <c r="U932" s="43"/>
      <c r="V932" s="43"/>
      <c r="W932" s="43"/>
      <c r="X932" s="43"/>
      <c r="Y932" s="43"/>
      <c r="Z932" s="43"/>
      <c r="AA932" s="43"/>
      <c r="AB932" s="43"/>
      <c r="AC932" s="43">
        <v>2.11</v>
      </c>
      <c r="AD932" s="43"/>
      <c r="AE932" s="43">
        <v>0.09</v>
      </c>
      <c r="AF932" s="43">
        <v>132</v>
      </c>
      <c r="AG932" s="43"/>
      <c r="AH932" s="43">
        <v>6</v>
      </c>
      <c r="AI932" s="43">
        <v>904</v>
      </c>
      <c r="AJ932" s="43"/>
      <c r="AK932" s="43">
        <v>14</v>
      </c>
      <c r="AL932" s="43"/>
      <c r="AM932" s="43"/>
      <c r="AN932" s="43"/>
      <c r="AO932" s="204">
        <v>27.5</v>
      </c>
      <c r="AP932" s="43"/>
      <c r="AQ932" s="43"/>
      <c r="AR932" s="43"/>
      <c r="AS932" s="43"/>
      <c r="AT932" s="204">
        <v>27</v>
      </c>
      <c r="AU932" s="43"/>
      <c r="AV932" s="204">
        <v>0.2</v>
      </c>
      <c r="AW932" s="204">
        <v>34.5</v>
      </c>
      <c r="AX932" s="43"/>
      <c r="AY932" s="43"/>
      <c r="AZ932" s="43">
        <v>5</v>
      </c>
      <c r="BA932" s="43">
        <v>0.55357841808930197</v>
      </c>
      <c r="BB932" s="43"/>
      <c r="BC932" s="43">
        <v>6.3469123535964955E-2</v>
      </c>
      <c r="BD932" s="43" t="s">
        <v>14026</v>
      </c>
      <c r="BE932" s="43"/>
    </row>
    <row r="933" spans="1:57" x14ac:dyDescent="0.2">
      <c r="A933" s="119"/>
      <c r="B933" s="43">
        <v>1</v>
      </c>
      <c r="C933" s="43" t="s">
        <v>14538</v>
      </c>
      <c r="D933" s="119"/>
      <c r="E933" s="43"/>
      <c r="F933" s="43"/>
      <c r="G933" s="43" t="s">
        <v>12561</v>
      </c>
      <c r="H933" s="43" t="s">
        <v>11553</v>
      </c>
      <c r="I933" s="43" t="s">
        <v>14490</v>
      </c>
      <c r="J933" s="43"/>
      <c r="K933" s="204">
        <v>304</v>
      </c>
      <c r="L933" s="43"/>
      <c r="M933" s="204">
        <v>25</v>
      </c>
      <c r="N933" s="43"/>
      <c r="O933" s="43"/>
      <c r="P933" s="43"/>
      <c r="Q933" s="204">
        <v>8.1300000000000008</v>
      </c>
      <c r="R933" s="43"/>
      <c r="S933" s="204">
        <v>0.03</v>
      </c>
      <c r="T933" s="204">
        <v>2228</v>
      </c>
      <c r="U933" s="43"/>
      <c r="V933" s="43"/>
      <c r="W933" s="43"/>
      <c r="X933" s="43"/>
      <c r="Y933" s="43"/>
      <c r="Z933" s="43"/>
      <c r="AA933" s="43"/>
      <c r="AB933" s="43"/>
      <c r="AC933" s="43">
        <v>3.98</v>
      </c>
      <c r="AD933" s="43"/>
      <c r="AE933" s="43">
        <v>0.19</v>
      </c>
      <c r="AF933" s="43">
        <v>248</v>
      </c>
      <c r="AG933" s="43"/>
      <c r="AH933" s="43">
        <v>12</v>
      </c>
      <c r="AI933" s="43">
        <v>616</v>
      </c>
      <c r="AJ933" s="43"/>
      <c r="AK933" s="43">
        <v>30</v>
      </c>
      <c r="AL933" s="43"/>
      <c r="AM933" s="43"/>
      <c r="AN933" s="43"/>
      <c r="AO933" s="204">
        <v>27.5</v>
      </c>
      <c r="AP933" s="43"/>
      <c r="AQ933" s="43"/>
      <c r="AR933" s="43"/>
      <c r="AS933" s="43"/>
      <c r="AT933" s="204">
        <v>26.8</v>
      </c>
      <c r="AU933" s="43"/>
      <c r="AV933" s="204">
        <v>0.5</v>
      </c>
      <c r="AW933" s="204">
        <v>34.5</v>
      </c>
      <c r="AX933" s="43"/>
      <c r="AY933" s="43"/>
      <c r="AZ933" s="43">
        <v>5</v>
      </c>
      <c r="BA933" s="43">
        <v>0.54656309276488102</v>
      </c>
      <c r="BB933" s="43"/>
      <c r="BC933" s="43">
        <v>0.12215096498359101</v>
      </c>
      <c r="BD933" s="43" t="s">
        <v>14026</v>
      </c>
      <c r="BE933" s="43"/>
    </row>
    <row r="934" spans="1:57" x14ac:dyDescent="0.2">
      <c r="A934" s="119"/>
      <c r="B934" s="43">
        <v>1</v>
      </c>
      <c r="C934" s="43" t="s">
        <v>14538</v>
      </c>
      <c r="D934" s="119"/>
      <c r="E934" s="43"/>
      <c r="F934" s="43"/>
      <c r="G934" s="43" t="s">
        <v>12561</v>
      </c>
      <c r="H934" s="43" t="s">
        <v>11553</v>
      </c>
      <c r="I934" s="43" t="s">
        <v>14490</v>
      </c>
      <c r="J934" s="43"/>
      <c r="K934" s="204">
        <v>413</v>
      </c>
      <c r="L934" s="43"/>
      <c r="M934" s="204">
        <v>19</v>
      </c>
      <c r="N934" s="43"/>
      <c r="O934" s="43"/>
      <c r="P934" s="43"/>
      <c r="Q934" s="204">
        <v>8.02</v>
      </c>
      <c r="R934" s="43"/>
      <c r="S934" s="204">
        <v>0.02</v>
      </c>
      <c r="T934" s="204">
        <v>2228</v>
      </c>
      <c r="U934" s="43"/>
      <c r="V934" s="43"/>
      <c r="W934" s="43"/>
      <c r="X934" s="43"/>
      <c r="Y934" s="43"/>
      <c r="Z934" s="43"/>
      <c r="AA934" s="43"/>
      <c r="AB934" s="43"/>
      <c r="AC934" s="43">
        <v>3.33</v>
      </c>
      <c r="AD934" s="43"/>
      <c r="AE934" s="43">
        <v>0.09</v>
      </c>
      <c r="AF934" s="43">
        <v>207</v>
      </c>
      <c r="AG934" s="43"/>
      <c r="AH934" s="43">
        <v>5</v>
      </c>
      <c r="AI934" s="43">
        <v>717</v>
      </c>
      <c r="AJ934" s="43"/>
      <c r="AK934" s="43">
        <v>14</v>
      </c>
      <c r="AL934" s="43"/>
      <c r="AM934" s="43"/>
      <c r="AN934" s="43"/>
      <c r="AO934" s="204">
        <v>27.5</v>
      </c>
      <c r="AP934" s="43"/>
      <c r="AQ934" s="43"/>
      <c r="AR934" s="43"/>
      <c r="AS934" s="43"/>
      <c r="AT934" s="204">
        <v>27</v>
      </c>
      <c r="AU934" s="43"/>
      <c r="AV934" s="204">
        <v>0.3</v>
      </c>
      <c r="AW934" s="204">
        <v>34.5</v>
      </c>
      <c r="AX934" s="43"/>
      <c r="AY934" s="43"/>
      <c r="AZ934" s="43">
        <v>5</v>
      </c>
      <c r="BA934" s="43">
        <v>0.53852407189955698</v>
      </c>
      <c r="BB934" s="43"/>
      <c r="BC934" s="43">
        <v>0.106946075331948</v>
      </c>
      <c r="BD934" s="43" t="s">
        <v>14026</v>
      </c>
      <c r="BE934" s="43"/>
    </row>
    <row r="935" spans="1:57" x14ac:dyDescent="0.2">
      <c r="A935" s="119"/>
      <c r="B935" s="43">
        <v>1</v>
      </c>
      <c r="C935" s="43" t="s">
        <v>14538</v>
      </c>
      <c r="D935" s="119"/>
      <c r="E935" s="43"/>
      <c r="F935" s="43"/>
      <c r="G935" s="43" t="s">
        <v>12561</v>
      </c>
      <c r="H935" s="43" t="s">
        <v>11553</v>
      </c>
      <c r="I935" s="43" t="s">
        <v>14490</v>
      </c>
      <c r="J935" s="43"/>
      <c r="K935" s="204">
        <v>521</v>
      </c>
      <c r="L935" s="43"/>
      <c r="M935" s="204">
        <v>25</v>
      </c>
      <c r="N935" s="43"/>
      <c r="O935" s="43"/>
      <c r="P935" s="43"/>
      <c r="Q935" s="204">
        <v>7.94</v>
      </c>
      <c r="R935" s="43"/>
      <c r="S935" s="204">
        <v>0.02</v>
      </c>
      <c r="T935" s="204">
        <v>2228</v>
      </c>
      <c r="U935" s="43"/>
      <c r="V935" s="43"/>
      <c r="W935" s="43"/>
      <c r="X935" s="43"/>
      <c r="Y935" s="43"/>
      <c r="Z935" s="43"/>
      <c r="AA935" s="43"/>
      <c r="AB935" s="43"/>
      <c r="AC935" s="43">
        <v>2.89</v>
      </c>
      <c r="AD935" s="43"/>
      <c r="AE935" s="43">
        <v>0.09</v>
      </c>
      <c r="AF935" s="43">
        <v>179</v>
      </c>
      <c r="AG935" s="43"/>
      <c r="AH935" s="43">
        <v>6</v>
      </c>
      <c r="AI935" s="43">
        <v>786</v>
      </c>
      <c r="AJ935" s="43"/>
      <c r="AK935" s="43">
        <v>14</v>
      </c>
      <c r="AL935" s="43"/>
      <c r="AM935" s="43"/>
      <c r="AN935" s="43"/>
      <c r="AO935" s="204">
        <v>27.5</v>
      </c>
      <c r="AP935" s="43"/>
      <c r="AQ935" s="43"/>
      <c r="AR935" s="43"/>
      <c r="AS935" s="43"/>
      <c r="AT935" s="204">
        <v>27.2</v>
      </c>
      <c r="AU935" s="43"/>
      <c r="AV935" s="204">
        <v>0.1</v>
      </c>
      <c r="AW935" s="204">
        <v>34.5</v>
      </c>
      <c r="AX935" s="43"/>
      <c r="AY935" s="43"/>
      <c r="AZ935" s="43">
        <v>5</v>
      </c>
      <c r="BA935" s="43">
        <v>0.58118808900129404</v>
      </c>
      <c r="BB935" s="43"/>
      <c r="BC935" s="43">
        <v>2.5411736368289084E-2</v>
      </c>
      <c r="BD935" s="43" t="s">
        <v>14026</v>
      </c>
      <c r="BE935" s="43"/>
    </row>
    <row r="936" spans="1:57" x14ac:dyDescent="0.2">
      <c r="A936" s="119"/>
      <c r="B936" s="43">
        <v>1</v>
      </c>
      <c r="C936" s="43" t="s">
        <v>14538</v>
      </c>
      <c r="D936" s="119"/>
      <c r="E936" s="43"/>
      <c r="F936" s="43"/>
      <c r="G936" s="43" t="s">
        <v>12561</v>
      </c>
      <c r="H936" s="43" t="s">
        <v>11553</v>
      </c>
      <c r="I936" s="43" t="s">
        <v>14490</v>
      </c>
      <c r="J936" s="43"/>
      <c r="K936" s="204">
        <v>668</v>
      </c>
      <c r="L936" s="43"/>
      <c r="M936" s="204">
        <v>38</v>
      </c>
      <c r="N936" s="43"/>
      <c r="O936" s="43"/>
      <c r="P936" s="43"/>
      <c r="Q936" s="204">
        <v>7.85</v>
      </c>
      <c r="R936" s="43"/>
      <c r="S936" s="204">
        <v>0.02</v>
      </c>
      <c r="T936" s="204">
        <v>2228</v>
      </c>
      <c r="U936" s="43"/>
      <c r="V936" s="43"/>
      <c r="W936" s="43"/>
      <c r="X936" s="43"/>
      <c r="Y936" s="43"/>
      <c r="Z936" s="43"/>
      <c r="AA936" s="43"/>
      <c r="AB936" s="43"/>
      <c r="AC936" s="43">
        <v>2.4300000000000002</v>
      </c>
      <c r="AD936" s="43"/>
      <c r="AE936" s="43">
        <v>0.09</v>
      </c>
      <c r="AF936" s="43">
        <v>151</v>
      </c>
      <c r="AG936" s="43"/>
      <c r="AH936" s="43">
        <v>6</v>
      </c>
      <c r="AI936" s="43">
        <v>856</v>
      </c>
      <c r="AJ936" s="43"/>
      <c r="AK936" s="43">
        <v>14</v>
      </c>
      <c r="AL936" s="43"/>
      <c r="AM936" s="43"/>
      <c r="AN936" s="43"/>
      <c r="AO936" s="204">
        <v>27.5</v>
      </c>
      <c r="AP936" s="43"/>
      <c r="AQ936" s="43"/>
      <c r="AR936" s="43"/>
      <c r="AS936" s="43"/>
      <c r="AT936" s="204">
        <v>27.2</v>
      </c>
      <c r="AU936" s="43"/>
      <c r="AV936" s="204">
        <v>0.2</v>
      </c>
      <c r="AW936" s="204">
        <v>34.5</v>
      </c>
      <c r="AX936" s="43"/>
      <c r="AY936" s="43"/>
      <c r="AZ936" s="43">
        <v>5</v>
      </c>
      <c r="BA936" s="43">
        <v>0.58182037154126398</v>
      </c>
      <c r="BB936" s="43"/>
      <c r="BC936" s="43">
        <v>7.2953361635505032E-2</v>
      </c>
      <c r="BD936" s="43" t="s">
        <v>14026</v>
      </c>
      <c r="BE936" s="43"/>
    </row>
    <row r="937" spans="1:57" x14ac:dyDescent="0.2">
      <c r="A937" s="119"/>
      <c r="B937" s="43">
        <v>1</v>
      </c>
      <c r="C937" s="43" t="s">
        <v>14538</v>
      </c>
      <c r="D937" s="119"/>
      <c r="E937" s="43"/>
      <c r="F937" s="43"/>
      <c r="G937" s="43" t="s">
        <v>12561</v>
      </c>
      <c r="H937" s="43" t="s">
        <v>11553</v>
      </c>
      <c r="I937" s="43" t="s">
        <v>14490</v>
      </c>
      <c r="J937" s="43"/>
      <c r="K937" s="204">
        <v>800</v>
      </c>
      <c r="L937" s="43"/>
      <c r="M937" s="204">
        <v>50</v>
      </c>
      <c r="N937" s="43"/>
      <c r="O937" s="43"/>
      <c r="P937" s="43"/>
      <c r="Q937" s="204">
        <v>7.78</v>
      </c>
      <c r="R937" s="43"/>
      <c r="S937" s="204">
        <v>0.02</v>
      </c>
      <c r="T937" s="204">
        <v>2228</v>
      </c>
      <c r="U937" s="43"/>
      <c r="V937" s="43"/>
      <c r="W937" s="43"/>
      <c r="X937" s="43"/>
      <c r="Y937" s="43"/>
      <c r="Z937" s="43"/>
      <c r="AA937" s="43"/>
      <c r="AB937" s="43"/>
      <c r="AC937" s="43">
        <v>2.11</v>
      </c>
      <c r="AD937" s="43"/>
      <c r="AE937" s="43">
        <v>0.09</v>
      </c>
      <c r="AF937" s="43">
        <v>132</v>
      </c>
      <c r="AG937" s="43"/>
      <c r="AH937" s="43">
        <v>6</v>
      </c>
      <c r="AI937" s="43">
        <v>904</v>
      </c>
      <c r="AJ937" s="43"/>
      <c r="AK937" s="43">
        <v>14</v>
      </c>
      <c r="AL937" s="43"/>
      <c r="AM937" s="43"/>
      <c r="AN937" s="43"/>
      <c r="AO937" s="204">
        <v>27.5</v>
      </c>
      <c r="AP937" s="43"/>
      <c r="AQ937" s="43"/>
      <c r="AR937" s="43"/>
      <c r="AS937" s="43"/>
      <c r="AT937" s="204">
        <v>27</v>
      </c>
      <c r="AU937" s="43"/>
      <c r="AV937" s="204">
        <v>0.2</v>
      </c>
      <c r="AW937" s="204">
        <v>34.5</v>
      </c>
      <c r="AX937" s="43"/>
      <c r="AY937" s="43"/>
      <c r="AZ937" s="43">
        <v>5</v>
      </c>
      <c r="BA937" s="43">
        <v>0.45361755938939502</v>
      </c>
      <c r="BB937" s="43"/>
      <c r="BC937" s="43">
        <v>7.5693252642038023E-2</v>
      </c>
      <c r="BD937" s="43" t="s">
        <v>14026</v>
      </c>
      <c r="BE937" s="43"/>
    </row>
    <row r="938" spans="1:57" x14ac:dyDescent="0.2">
      <c r="A938" s="119"/>
      <c r="B938" s="43">
        <v>1</v>
      </c>
      <c r="C938" s="43" t="s">
        <v>14538</v>
      </c>
      <c r="D938" s="119"/>
      <c r="E938" s="43"/>
      <c r="F938" s="43"/>
      <c r="G938" s="43" t="s">
        <v>12561</v>
      </c>
      <c r="H938" s="43" t="s">
        <v>11553</v>
      </c>
      <c r="I938" s="43" t="s">
        <v>14490</v>
      </c>
      <c r="J938" s="43"/>
      <c r="K938" s="204">
        <v>304</v>
      </c>
      <c r="L938" s="43"/>
      <c r="M938" s="204">
        <v>25</v>
      </c>
      <c r="N938" s="43"/>
      <c r="O938" s="43"/>
      <c r="P938" s="43"/>
      <c r="Q938" s="204">
        <v>8.1300000000000008</v>
      </c>
      <c r="R938" s="43"/>
      <c r="S938" s="204">
        <v>0.03</v>
      </c>
      <c r="T938" s="204">
        <v>2228</v>
      </c>
      <c r="U938" s="43"/>
      <c r="V938" s="43"/>
      <c r="W938" s="43"/>
      <c r="X938" s="43"/>
      <c r="Y938" s="43"/>
      <c r="Z938" s="43"/>
      <c r="AA938" s="43"/>
      <c r="AB938" s="43"/>
      <c r="AC938" s="43">
        <v>3.98</v>
      </c>
      <c r="AD938" s="43"/>
      <c r="AE938" s="43">
        <v>0.19</v>
      </c>
      <c r="AF938" s="43">
        <v>248</v>
      </c>
      <c r="AG938" s="43"/>
      <c r="AH938" s="43">
        <v>12</v>
      </c>
      <c r="AI938" s="43">
        <v>616</v>
      </c>
      <c r="AJ938" s="43"/>
      <c r="AK938" s="43">
        <v>30</v>
      </c>
      <c r="AL938" s="43"/>
      <c r="AM938" s="43"/>
      <c r="AN938" s="43"/>
      <c r="AO938" s="204">
        <v>27.5</v>
      </c>
      <c r="AP938" s="43"/>
      <c r="AQ938" s="43"/>
      <c r="AR938" s="43"/>
      <c r="AS938" s="43"/>
      <c r="AT938" s="204">
        <v>26.8</v>
      </c>
      <c r="AU938" s="43"/>
      <c r="AV938" s="204">
        <v>0.5</v>
      </c>
      <c r="AW938" s="204">
        <v>34.5</v>
      </c>
      <c r="AX938" s="43"/>
      <c r="AY938" s="43"/>
      <c r="AZ938" s="43">
        <v>5</v>
      </c>
      <c r="BA938" s="43">
        <v>0.60090928250985998</v>
      </c>
      <c r="BB938" s="43"/>
      <c r="BC938" s="43">
        <v>9.7943576310481006E-2</v>
      </c>
      <c r="BD938" s="43" t="s">
        <v>14026</v>
      </c>
      <c r="BE938" s="43"/>
    </row>
    <row r="939" spans="1:57" x14ac:dyDescent="0.2">
      <c r="A939" s="119"/>
      <c r="B939" s="43">
        <v>1</v>
      </c>
      <c r="C939" s="43" t="s">
        <v>14538</v>
      </c>
      <c r="D939" s="119"/>
      <c r="E939" s="43"/>
      <c r="F939" s="43"/>
      <c r="G939" s="43" t="s">
        <v>12561</v>
      </c>
      <c r="H939" s="43" t="s">
        <v>11553</v>
      </c>
      <c r="I939" s="43" t="s">
        <v>14490</v>
      </c>
      <c r="J939" s="43"/>
      <c r="K939" s="204">
        <v>413</v>
      </c>
      <c r="L939" s="43"/>
      <c r="M939" s="204">
        <v>19</v>
      </c>
      <c r="N939" s="43"/>
      <c r="O939" s="43"/>
      <c r="P939" s="43"/>
      <c r="Q939" s="204">
        <v>8.02</v>
      </c>
      <c r="R939" s="43"/>
      <c r="S939" s="204">
        <v>0.02</v>
      </c>
      <c r="T939" s="204">
        <v>2228</v>
      </c>
      <c r="U939" s="43"/>
      <c r="V939" s="43"/>
      <c r="W939" s="43"/>
      <c r="X939" s="43"/>
      <c r="Y939" s="43"/>
      <c r="Z939" s="43"/>
      <c r="AA939" s="43"/>
      <c r="AB939" s="43"/>
      <c r="AC939" s="43">
        <v>3.33</v>
      </c>
      <c r="AD939" s="43"/>
      <c r="AE939" s="43">
        <v>0.09</v>
      </c>
      <c r="AF939" s="43">
        <v>207</v>
      </c>
      <c r="AG939" s="43"/>
      <c r="AH939" s="43">
        <v>5</v>
      </c>
      <c r="AI939" s="43">
        <v>717</v>
      </c>
      <c r="AJ939" s="43"/>
      <c r="AK939" s="43">
        <v>14</v>
      </c>
      <c r="AL939" s="43"/>
      <c r="AM939" s="43"/>
      <c r="AN939" s="43"/>
      <c r="AO939" s="204">
        <v>27.5</v>
      </c>
      <c r="AP939" s="43"/>
      <c r="AQ939" s="43"/>
      <c r="AR939" s="43"/>
      <c r="AS939" s="43"/>
      <c r="AT939" s="204">
        <v>27</v>
      </c>
      <c r="AU939" s="43"/>
      <c r="AV939" s="204">
        <v>0.3</v>
      </c>
      <c r="AW939" s="204">
        <v>34.5</v>
      </c>
      <c r="AX939" s="43"/>
      <c r="AY939" s="43"/>
      <c r="AZ939" s="43">
        <v>5</v>
      </c>
      <c r="BA939" s="43">
        <v>0.56176798241652304</v>
      </c>
      <c r="BB939" s="43"/>
      <c r="BC939" s="43">
        <v>8.7586186131936028E-2</v>
      </c>
      <c r="BD939" s="43" t="s">
        <v>14026</v>
      </c>
      <c r="BE939" s="43"/>
    </row>
    <row r="940" spans="1:57" x14ac:dyDescent="0.2">
      <c r="A940" s="119"/>
      <c r="B940" s="43">
        <v>1</v>
      </c>
      <c r="C940" s="43" t="s">
        <v>14538</v>
      </c>
      <c r="D940" s="119"/>
      <c r="E940" s="43"/>
      <c r="F940" s="43"/>
      <c r="G940" s="43" t="s">
        <v>12561</v>
      </c>
      <c r="H940" s="43" t="s">
        <v>11553</v>
      </c>
      <c r="I940" s="43" t="s">
        <v>14490</v>
      </c>
      <c r="J940" s="43"/>
      <c r="K940" s="204">
        <v>521</v>
      </c>
      <c r="L940" s="43"/>
      <c r="M940" s="204">
        <v>25</v>
      </c>
      <c r="N940" s="43"/>
      <c r="O940" s="43"/>
      <c r="P940" s="43"/>
      <c r="Q940" s="204">
        <v>7.94</v>
      </c>
      <c r="R940" s="43"/>
      <c r="S940" s="204">
        <v>0.02</v>
      </c>
      <c r="T940" s="204">
        <v>2228</v>
      </c>
      <c r="U940" s="43"/>
      <c r="V940" s="43"/>
      <c r="W940" s="43"/>
      <c r="X940" s="43"/>
      <c r="Y940" s="43"/>
      <c r="Z940" s="43"/>
      <c r="AA940" s="43"/>
      <c r="AB940" s="43"/>
      <c r="AC940" s="43">
        <v>2.89</v>
      </c>
      <c r="AD940" s="43"/>
      <c r="AE940" s="43">
        <v>0.09</v>
      </c>
      <c r="AF940" s="43">
        <v>179</v>
      </c>
      <c r="AG940" s="43"/>
      <c r="AH940" s="43">
        <v>6</v>
      </c>
      <c r="AI940" s="43">
        <v>786</v>
      </c>
      <c r="AJ940" s="43"/>
      <c r="AK940" s="43">
        <v>14</v>
      </c>
      <c r="AL940" s="43"/>
      <c r="AM940" s="43"/>
      <c r="AN940" s="43"/>
      <c r="AO940" s="204">
        <v>27.5</v>
      </c>
      <c r="AP940" s="43"/>
      <c r="AQ940" s="43"/>
      <c r="AR940" s="43"/>
      <c r="AS940" s="43"/>
      <c r="AT940" s="204">
        <v>27.2</v>
      </c>
      <c r="AU940" s="43"/>
      <c r="AV940" s="204">
        <v>0.1</v>
      </c>
      <c r="AW940" s="204">
        <v>34.5</v>
      </c>
      <c r="AX940" s="43"/>
      <c r="AY940" s="43"/>
      <c r="AZ940" s="43">
        <v>5</v>
      </c>
      <c r="BA940" s="43">
        <v>0.61885406316803604</v>
      </c>
      <c r="BB940" s="43"/>
      <c r="BC940" s="43">
        <v>4.7360973112938076E-2</v>
      </c>
      <c r="BD940" s="43" t="s">
        <v>14026</v>
      </c>
      <c r="BE940" s="43"/>
    </row>
    <row r="941" spans="1:57" x14ac:dyDescent="0.2">
      <c r="A941" s="119"/>
      <c r="B941" s="43">
        <v>1</v>
      </c>
      <c r="C941" s="43" t="s">
        <v>14538</v>
      </c>
      <c r="D941" s="119"/>
      <c r="E941" s="43"/>
      <c r="F941" s="43"/>
      <c r="G941" s="43" t="s">
        <v>12561</v>
      </c>
      <c r="H941" s="43" t="s">
        <v>11553</v>
      </c>
      <c r="I941" s="43" t="s">
        <v>14490</v>
      </c>
      <c r="J941" s="43"/>
      <c r="K941" s="204">
        <v>668</v>
      </c>
      <c r="L941" s="43"/>
      <c r="M941" s="204">
        <v>38</v>
      </c>
      <c r="N941" s="43"/>
      <c r="O941" s="43"/>
      <c r="P941" s="43"/>
      <c r="Q941" s="204">
        <v>7.85</v>
      </c>
      <c r="R941" s="43"/>
      <c r="S941" s="204">
        <v>0.02</v>
      </c>
      <c r="T941" s="204">
        <v>2228</v>
      </c>
      <c r="U941" s="43"/>
      <c r="V941" s="43"/>
      <c r="W941" s="43"/>
      <c r="X941" s="43"/>
      <c r="Y941" s="43"/>
      <c r="Z941" s="43"/>
      <c r="AA941" s="43"/>
      <c r="AB941" s="43"/>
      <c r="AC941" s="43">
        <v>2.4300000000000002</v>
      </c>
      <c r="AD941" s="43"/>
      <c r="AE941" s="43">
        <v>0.09</v>
      </c>
      <c r="AF941" s="43">
        <v>151</v>
      </c>
      <c r="AG941" s="43"/>
      <c r="AH941" s="43">
        <v>6</v>
      </c>
      <c r="AI941" s="43">
        <v>856</v>
      </c>
      <c r="AJ941" s="43"/>
      <c r="AK941" s="43">
        <v>14</v>
      </c>
      <c r="AL941" s="43"/>
      <c r="AM941" s="43"/>
      <c r="AN941" s="43"/>
      <c r="AO941" s="204">
        <v>27.5</v>
      </c>
      <c r="AP941" s="43"/>
      <c r="AQ941" s="43"/>
      <c r="AR941" s="43"/>
      <c r="AS941" s="43"/>
      <c r="AT941" s="204">
        <v>27.2</v>
      </c>
      <c r="AU941" s="43"/>
      <c r="AV941" s="204">
        <v>0.2</v>
      </c>
      <c r="AW941" s="204">
        <v>34.5</v>
      </c>
      <c r="AX941" s="43"/>
      <c r="AY941" s="43"/>
      <c r="AZ941" s="43">
        <v>5</v>
      </c>
      <c r="BA941" s="43">
        <v>0.61716797639478505</v>
      </c>
      <c r="BB941" s="43"/>
      <c r="BC941" s="43">
        <v>0.104928792942523</v>
      </c>
      <c r="BD941" s="43" t="s">
        <v>14026</v>
      </c>
      <c r="BE941" s="43"/>
    </row>
    <row r="942" spans="1:57" x14ac:dyDescent="0.2">
      <c r="A942" s="119"/>
      <c r="B942" s="43">
        <v>1</v>
      </c>
      <c r="C942" s="43" t="s">
        <v>14538</v>
      </c>
      <c r="D942" s="119"/>
      <c r="E942" s="43"/>
      <c r="F942" s="43"/>
      <c r="G942" s="43" t="s">
        <v>12561</v>
      </c>
      <c r="H942" s="43" t="s">
        <v>11553</v>
      </c>
      <c r="I942" s="43" t="s">
        <v>14490</v>
      </c>
      <c r="J942" s="43"/>
      <c r="K942" s="204">
        <v>800</v>
      </c>
      <c r="L942" s="43"/>
      <c r="M942" s="204">
        <v>50</v>
      </c>
      <c r="N942" s="43"/>
      <c r="O942" s="43"/>
      <c r="P942" s="43"/>
      <c r="Q942" s="204">
        <v>7.78</v>
      </c>
      <c r="R942" s="43"/>
      <c r="S942" s="204">
        <v>0.02</v>
      </c>
      <c r="T942" s="204">
        <v>2228</v>
      </c>
      <c r="U942" s="43"/>
      <c r="V942" s="43"/>
      <c r="W942" s="43"/>
      <c r="X942" s="43"/>
      <c r="Y942" s="43"/>
      <c r="Z942" s="43"/>
      <c r="AA942" s="43"/>
      <c r="AB942" s="43"/>
      <c r="AC942" s="43">
        <v>2.11</v>
      </c>
      <c r="AD942" s="43"/>
      <c r="AE942" s="43">
        <v>0.09</v>
      </c>
      <c r="AF942" s="43">
        <v>132</v>
      </c>
      <c r="AG942" s="43"/>
      <c r="AH942" s="43">
        <v>6</v>
      </c>
      <c r="AI942" s="43">
        <v>904</v>
      </c>
      <c r="AJ942" s="43"/>
      <c r="AK942" s="43">
        <v>14</v>
      </c>
      <c r="AL942" s="43"/>
      <c r="AM942" s="43"/>
      <c r="AN942" s="43"/>
      <c r="AO942" s="204">
        <v>27.5</v>
      </c>
      <c r="AP942" s="43"/>
      <c r="AQ942" s="43"/>
      <c r="AR942" s="43"/>
      <c r="AS942" s="43"/>
      <c r="AT942" s="204">
        <v>27</v>
      </c>
      <c r="AU942" s="43"/>
      <c r="AV942" s="204">
        <v>0.2</v>
      </c>
      <c r="AW942" s="204">
        <v>34.5</v>
      </c>
      <c r="AX942" s="43"/>
      <c r="AY942" s="43"/>
      <c r="AZ942" s="43">
        <v>5</v>
      </c>
      <c r="BA942" s="43">
        <v>0.38201908891096797</v>
      </c>
      <c r="BB942" s="43"/>
      <c r="BC942" s="43">
        <v>6.5396079848251965E-2</v>
      </c>
      <c r="BD942" s="43" t="s">
        <v>14026</v>
      </c>
      <c r="BE942" s="43"/>
    </row>
    <row r="943" spans="1:57" x14ac:dyDescent="0.2">
      <c r="A943" s="119" t="s">
        <v>14492</v>
      </c>
      <c r="B943" s="43">
        <v>1</v>
      </c>
      <c r="C943" s="43" t="s">
        <v>200</v>
      </c>
      <c r="D943" s="119" t="s">
        <v>1151</v>
      </c>
      <c r="E943" s="43" t="s">
        <v>1156</v>
      </c>
      <c r="F943" s="43">
        <v>2018</v>
      </c>
      <c r="G943" s="43" t="s">
        <v>13898</v>
      </c>
      <c r="H943" s="43"/>
      <c r="I943" s="43" t="s">
        <v>12562</v>
      </c>
      <c r="J943" s="43"/>
      <c r="K943" s="43">
        <v>583.4</v>
      </c>
      <c r="L943" s="43"/>
      <c r="M943" s="43"/>
      <c r="N943" s="43"/>
      <c r="O943" s="43"/>
      <c r="P943" s="43"/>
      <c r="Q943" s="43">
        <v>7.8879999999999999</v>
      </c>
      <c r="R943" s="43"/>
      <c r="S943" s="43">
        <v>7.6853684627762708E-2</v>
      </c>
      <c r="T943" s="43">
        <v>2306</v>
      </c>
      <c r="U943" s="43"/>
      <c r="V943" s="43"/>
      <c r="W943" s="43">
        <v>2032</v>
      </c>
      <c r="X943" s="43"/>
      <c r="Y943" s="43"/>
      <c r="Z943" s="43">
        <v>4.58</v>
      </c>
      <c r="AA943" s="43"/>
      <c r="AB943" s="43"/>
      <c r="AC943" s="43">
        <v>3.07</v>
      </c>
      <c r="AD943" s="43"/>
      <c r="AE943" s="43"/>
      <c r="AF943" s="43"/>
      <c r="AG943" s="43"/>
      <c r="AH943" s="43"/>
      <c r="AI943" s="43">
        <v>1935</v>
      </c>
      <c r="AJ943" s="43"/>
      <c r="AK943" s="43">
        <v>5</v>
      </c>
      <c r="AL943" s="43"/>
      <c r="AM943" s="43"/>
      <c r="AN943" s="43"/>
      <c r="AO943" s="43"/>
      <c r="AP943" s="43"/>
      <c r="AQ943" s="43"/>
      <c r="AR943" s="43"/>
      <c r="AS943" s="43"/>
      <c r="AT943" s="43">
        <v>30</v>
      </c>
      <c r="AU943" s="43"/>
      <c r="AV943" s="43">
        <v>0.15</v>
      </c>
      <c r="AW943" s="43"/>
      <c r="AX943" s="43"/>
      <c r="AY943" s="43"/>
      <c r="AZ943" s="43"/>
      <c r="BA943" s="43">
        <v>1.9208739000000002E-2</v>
      </c>
      <c r="BB943" s="43"/>
      <c r="BC943" s="43"/>
      <c r="BD943" s="43" t="s">
        <v>14027</v>
      </c>
      <c r="BE943" s="43"/>
    </row>
    <row r="944" spans="1:57" x14ac:dyDescent="0.2">
      <c r="A944" s="119"/>
      <c r="B944" s="43">
        <v>1</v>
      </c>
      <c r="C944" s="43" t="s">
        <v>200</v>
      </c>
      <c r="D944" s="119"/>
      <c r="E944" s="43"/>
      <c r="F944" s="43"/>
      <c r="G944" s="43" t="s">
        <v>13898</v>
      </c>
      <c r="H944" s="43"/>
      <c r="I944" s="43"/>
      <c r="J944" s="43"/>
      <c r="K944" s="43">
        <v>604.5</v>
      </c>
      <c r="L944" s="43"/>
      <c r="M944" s="43"/>
      <c r="N944" s="43"/>
      <c r="O944" s="43"/>
      <c r="P944" s="43"/>
      <c r="Q944" s="43">
        <v>7.8369999999999997</v>
      </c>
      <c r="R944" s="43"/>
      <c r="S944" s="43">
        <v>0.11607289798559245</v>
      </c>
      <c r="T944" s="43">
        <v>2302.6046240000001</v>
      </c>
      <c r="U944" s="43"/>
      <c r="V944" s="43"/>
      <c r="W944" s="43">
        <v>2075.1</v>
      </c>
      <c r="X944" s="43"/>
      <c r="Y944" s="43"/>
      <c r="Z944" s="43">
        <v>4.1666778889999998</v>
      </c>
      <c r="AA944" s="43"/>
      <c r="AB944" s="43"/>
      <c r="AC944" s="43">
        <v>2.7907201110000002</v>
      </c>
      <c r="AD944" s="43"/>
      <c r="AE944" s="43"/>
      <c r="AF944" s="43"/>
      <c r="AG944" s="43"/>
      <c r="AH944" s="43"/>
      <c r="AI944" s="43">
        <v>1935</v>
      </c>
      <c r="AJ944" s="43"/>
      <c r="AK944" s="43">
        <v>5</v>
      </c>
      <c r="AL944" s="43"/>
      <c r="AM944" s="43"/>
      <c r="AN944" s="43"/>
      <c r="AO944" s="43"/>
      <c r="AP944" s="43"/>
      <c r="AQ944" s="43"/>
      <c r="AR944" s="43"/>
      <c r="AS944" s="43"/>
      <c r="AT944" s="43">
        <v>30</v>
      </c>
      <c r="AU944" s="43"/>
      <c r="AV944" s="43">
        <v>0.15</v>
      </c>
      <c r="AW944" s="43"/>
      <c r="AX944" s="43"/>
      <c r="AY944" s="43"/>
      <c r="AZ944" s="43"/>
      <c r="BA944" s="43">
        <v>4.9486051000000003E-2</v>
      </c>
      <c r="BB944" s="43"/>
      <c r="BC944" s="43"/>
      <c r="BD944" s="43" t="s">
        <v>14027</v>
      </c>
      <c r="BE944" s="43"/>
    </row>
    <row r="945" spans="1:57" x14ac:dyDescent="0.2">
      <c r="A945" s="119"/>
      <c r="B945" s="43">
        <v>1</v>
      </c>
      <c r="C945" s="43" t="s">
        <v>200</v>
      </c>
      <c r="D945" s="119"/>
      <c r="E945" s="43"/>
      <c r="F945" s="43"/>
      <c r="G945" s="43" t="s">
        <v>13898</v>
      </c>
      <c r="H945" s="43"/>
      <c r="I945" s="43"/>
      <c r="J945" s="43"/>
      <c r="K945" s="43">
        <v>615.37637849999999</v>
      </c>
      <c r="L945" s="43"/>
      <c r="M945" s="43"/>
      <c r="N945" s="43"/>
      <c r="O945" s="43"/>
      <c r="P945" s="43"/>
      <c r="Q945" s="43">
        <v>7.843</v>
      </c>
      <c r="R945" s="43"/>
      <c r="S945" s="43">
        <v>9.6903292287958423E-2</v>
      </c>
      <c r="T945" s="43">
        <v>2296.8023119999998</v>
      </c>
      <c r="U945" s="43"/>
      <c r="V945" s="43"/>
      <c r="W945" s="43">
        <v>2063.4</v>
      </c>
      <c r="X945" s="43"/>
      <c r="Y945" s="43"/>
      <c r="Z945" s="43">
        <v>4.3099999999999996</v>
      </c>
      <c r="AA945" s="43"/>
      <c r="AB945" s="43"/>
      <c r="AC945" s="43">
        <v>2.87</v>
      </c>
      <c r="AD945" s="43"/>
      <c r="AE945" s="43"/>
      <c r="AF945" s="43"/>
      <c r="AG945" s="43"/>
      <c r="AH945" s="43"/>
      <c r="AI945" s="43">
        <v>1935</v>
      </c>
      <c r="AJ945" s="43"/>
      <c r="AK945" s="43">
        <v>5</v>
      </c>
      <c r="AL945" s="43"/>
      <c r="AM945" s="43"/>
      <c r="AN945" s="43"/>
      <c r="AO945" s="43"/>
      <c r="AP945" s="43"/>
      <c r="AQ945" s="43"/>
      <c r="AR945" s="43"/>
      <c r="AS945" s="43"/>
      <c r="AT945" s="43">
        <v>30</v>
      </c>
      <c r="AU945" s="43"/>
      <c r="AV945" s="43">
        <v>0.15</v>
      </c>
      <c r="AW945" s="43"/>
      <c r="AX945" s="43"/>
      <c r="AY945" s="43"/>
      <c r="AZ945" s="43"/>
      <c r="BA945" s="43">
        <v>9.5204700000000031E-3</v>
      </c>
      <c r="BB945" s="43"/>
      <c r="BC945" s="43"/>
      <c r="BD945" s="43" t="s">
        <v>14027</v>
      </c>
      <c r="BE945" s="43"/>
    </row>
    <row r="946" spans="1:57" x14ac:dyDescent="0.2">
      <c r="A946" s="119"/>
      <c r="B946" s="43">
        <v>1</v>
      </c>
      <c r="C946" s="43" t="s">
        <v>200</v>
      </c>
      <c r="D946" s="119"/>
      <c r="E946" s="43"/>
      <c r="F946" s="43"/>
      <c r="G946" s="43" t="s">
        <v>13898</v>
      </c>
      <c r="H946" s="43"/>
      <c r="I946" s="43"/>
      <c r="J946" s="43"/>
      <c r="K946" s="43">
        <v>626.25275690000001</v>
      </c>
      <c r="L946" s="43"/>
      <c r="M946" s="43"/>
      <c r="N946" s="43"/>
      <c r="O946" s="43"/>
      <c r="P946" s="43"/>
      <c r="Q946" s="43">
        <v>7.843</v>
      </c>
      <c r="R946" s="43"/>
      <c r="S946" s="43">
        <v>0.11003936466451741</v>
      </c>
      <c r="T946" s="43">
        <v>2302.6046240000001</v>
      </c>
      <c r="U946" s="43"/>
      <c r="V946" s="43"/>
      <c r="W946" s="43">
        <v>2075.1</v>
      </c>
      <c r="X946" s="43"/>
      <c r="Y946" s="43"/>
      <c r="Z946" s="43">
        <v>4.12</v>
      </c>
      <c r="AA946" s="43"/>
      <c r="AB946" s="43"/>
      <c r="AC946" s="43">
        <v>2.7458766610000001</v>
      </c>
      <c r="AD946" s="43"/>
      <c r="AE946" s="43"/>
      <c r="AF946" s="43"/>
      <c r="AG946" s="43"/>
      <c r="AH946" s="43"/>
      <c r="AI946" s="43">
        <v>1935</v>
      </c>
      <c r="AJ946" s="43"/>
      <c r="AK946" s="43">
        <v>5</v>
      </c>
      <c r="AL946" s="43"/>
      <c r="AM946" s="43"/>
      <c r="AN946" s="43"/>
      <c r="AO946" s="43"/>
      <c r="AP946" s="43"/>
      <c r="AQ946" s="43"/>
      <c r="AR946" s="43"/>
      <c r="AS946" s="43"/>
      <c r="AT946" s="43">
        <v>30</v>
      </c>
      <c r="AU946" s="43"/>
      <c r="AV946" s="43">
        <v>0.15</v>
      </c>
      <c r="AW946" s="43"/>
      <c r="AX946" s="43"/>
      <c r="AY946" s="43"/>
      <c r="AZ946" s="43"/>
      <c r="BA946" s="43">
        <v>3.8689153999999996E-2</v>
      </c>
      <c r="BB946" s="43"/>
      <c r="BC946" s="43"/>
      <c r="BD946" s="43" t="s">
        <v>14027</v>
      </c>
      <c r="BE946" s="43"/>
    </row>
    <row r="947" spans="1:57" x14ac:dyDescent="0.2">
      <c r="A947" s="119"/>
      <c r="B947" s="43">
        <v>1</v>
      </c>
      <c r="C947" s="43" t="s">
        <v>200</v>
      </c>
      <c r="D947" s="119"/>
      <c r="E947" s="43"/>
      <c r="F947" s="43"/>
      <c r="G947" s="43" t="s">
        <v>13898</v>
      </c>
      <c r="H947" s="43"/>
      <c r="I947" s="43"/>
      <c r="J947" s="43"/>
      <c r="K947" s="43">
        <v>637.65594050000004</v>
      </c>
      <c r="L947" s="43"/>
      <c r="M947" s="43"/>
      <c r="N947" s="43"/>
      <c r="O947" s="43"/>
      <c r="P947" s="43"/>
      <c r="Q947" s="43">
        <v>7.8410000000000002</v>
      </c>
      <c r="R947" s="43"/>
      <c r="S947" s="43">
        <v>0.11701817325454034</v>
      </c>
      <c r="T947" s="43">
        <v>2293.7023119999999</v>
      </c>
      <c r="U947" s="43"/>
      <c r="V947" s="43"/>
      <c r="W947" s="43">
        <v>2060.35</v>
      </c>
      <c r="X947" s="43"/>
      <c r="Y947" s="43"/>
      <c r="Z947" s="43">
        <v>4.1849999999999996</v>
      </c>
      <c r="AA947" s="43"/>
      <c r="AB947" s="43"/>
      <c r="AC947" s="43">
        <v>2.8050000000000002</v>
      </c>
      <c r="AD947" s="43"/>
      <c r="AE947" s="43"/>
      <c r="AF947" s="43"/>
      <c r="AG947" s="43"/>
      <c r="AH947" s="43"/>
      <c r="AI947" s="43">
        <v>1935</v>
      </c>
      <c r="AJ947" s="43"/>
      <c r="AK947" s="43">
        <v>5</v>
      </c>
      <c r="AL947" s="43"/>
      <c r="AM947" s="43"/>
      <c r="AN947" s="43"/>
      <c r="AO947" s="43"/>
      <c r="AP947" s="43"/>
      <c r="AQ947" s="43"/>
      <c r="AR947" s="43"/>
      <c r="AS947" s="43"/>
      <c r="AT947" s="43">
        <v>30</v>
      </c>
      <c r="AU947" s="43"/>
      <c r="AV947" s="43">
        <v>0.15</v>
      </c>
      <c r="AW947" s="43"/>
      <c r="AX947" s="43"/>
      <c r="AY947" s="43"/>
      <c r="AZ947" s="43"/>
      <c r="BA947" s="43">
        <v>3.7044727E-2</v>
      </c>
      <c r="BB947" s="43"/>
      <c r="BC947" s="43"/>
      <c r="BD947" s="43" t="s">
        <v>14027</v>
      </c>
      <c r="BE947" s="43"/>
    </row>
    <row r="948" spans="1:57" x14ac:dyDescent="0.2">
      <c r="A948" s="119"/>
      <c r="B948" s="43">
        <v>1</v>
      </c>
      <c r="C948" s="43" t="s">
        <v>200</v>
      </c>
      <c r="D948" s="119"/>
      <c r="E948" s="43"/>
      <c r="F948" s="43"/>
      <c r="G948" s="43" t="s">
        <v>13898</v>
      </c>
      <c r="H948" s="43"/>
      <c r="I948" s="43"/>
      <c r="J948" s="43"/>
      <c r="K948" s="43">
        <v>584.07349710000005</v>
      </c>
      <c r="L948" s="43"/>
      <c r="M948" s="43"/>
      <c r="N948" s="43"/>
      <c r="O948" s="43"/>
      <c r="P948" s="43"/>
      <c r="Q948" s="43">
        <v>7.8384999999999998</v>
      </c>
      <c r="R948" s="43"/>
      <c r="S948" s="43">
        <v>8.6180873414539033E-2</v>
      </c>
      <c r="T948" s="43">
        <v>2333.457105</v>
      </c>
      <c r="U948" s="43"/>
      <c r="V948" s="43"/>
      <c r="W948" s="43">
        <v>2063.6</v>
      </c>
      <c r="X948" s="43"/>
      <c r="Y948" s="43"/>
      <c r="Z948" s="43">
        <v>4.5643183479999996</v>
      </c>
      <c r="AA948" s="43"/>
      <c r="AB948" s="43"/>
      <c r="AC948" s="43">
        <v>3.044775698</v>
      </c>
      <c r="AD948" s="43"/>
      <c r="AE948" s="43"/>
      <c r="AF948" s="43"/>
      <c r="AG948" s="43"/>
      <c r="AH948" s="43"/>
      <c r="AI948" s="43">
        <v>1935</v>
      </c>
      <c r="AJ948" s="43"/>
      <c r="AK948" s="43">
        <v>5</v>
      </c>
      <c r="AL948" s="43"/>
      <c r="AM948" s="43"/>
      <c r="AN948" s="43"/>
      <c r="AO948" s="43"/>
      <c r="AP948" s="43"/>
      <c r="AQ948" s="43"/>
      <c r="AR948" s="43"/>
      <c r="AS948" s="43"/>
      <c r="AT948" s="43">
        <v>30</v>
      </c>
      <c r="AU948" s="43"/>
      <c r="AV948" s="43">
        <v>0.15</v>
      </c>
      <c r="AW948" s="43"/>
      <c r="AX948" s="43"/>
      <c r="AY948" s="43"/>
      <c r="AZ948" s="43"/>
      <c r="BA948" s="43">
        <v>4.9113701000000003E-2</v>
      </c>
      <c r="BB948" s="43"/>
      <c r="BC948" s="43"/>
      <c r="BD948" s="43" t="s">
        <v>14027</v>
      </c>
      <c r="BE948" s="43"/>
    </row>
    <row r="949" spans="1:57" x14ac:dyDescent="0.2">
      <c r="A949" s="119"/>
      <c r="B949" s="43">
        <v>1</v>
      </c>
      <c r="C949" s="43" t="s">
        <v>200</v>
      </c>
      <c r="D949" s="119"/>
      <c r="E949" s="43"/>
      <c r="F949" s="43"/>
      <c r="G949" s="43" t="s">
        <v>13898</v>
      </c>
      <c r="H949" s="43"/>
      <c r="I949" s="43"/>
      <c r="J949" s="43"/>
      <c r="K949" s="43">
        <v>572.58885810000004</v>
      </c>
      <c r="L949" s="43"/>
      <c r="M949" s="43"/>
      <c r="N949" s="43"/>
      <c r="O949" s="43"/>
      <c r="P949" s="43"/>
      <c r="Q949" s="43">
        <v>7.883</v>
      </c>
      <c r="R949" s="43"/>
      <c r="S949" s="43">
        <v>9.6993554999999995E-2</v>
      </c>
      <c r="T949" s="43">
        <v>2308.5031330000002</v>
      </c>
      <c r="U949" s="43"/>
      <c r="V949" s="43"/>
      <c r="W949" s="43">
        <v>2049</v>
      </c>
      <c r="X949" s="43"/>
      <c r="Y949" s="43"/>
      <c r="Z949" s="43">
        <v>4.7441143849999996</v>
      </c>
      <c r="AA949" s="43"/>
      <c r="AB949" s="43"/>
      <c r="AC949" s="43">
        <v>3.17336442</v>
      </c>
      <c r="AD949" s="43"/>
      <c r="AE949" s="43"/>
      <c r="AF949" s="43"/>
      <c r="AG949" s="43"/>
      <c r="AH949" s="43"/>
      <c r="AI949" s="43">
        <v>1935</v>
      </c>
      <c r="AJ949" s="43"/>
      <c r="AK949" s="43">
        <v>5</v>
      </c>
      <c r="AL949" s="43"/>
      <c r="AM949" s="43"/>
      <c r="AN949" s="43"/>
      <c r="AO949" s="43"/>
      <c r="AP949" s="43"/>
      <c r="AQ949" s="43"/>
      <c r="AR949" s="43"/>
      <c r="AS949" s="43"/>
      <c r="AT949" s="43">
        <v>30</v>
      </c>
      <c r="AU949" s="43"/>
      <c r="AV949" s="43">
        <v>0.15</v>
      </c>
      <c r="AW949" s="43"/>
      <c r="AX949" s="43"/>
      <c r="AY949" s="43"/>
      <c r="AZ949" s="43"/>
      <c r="BA949" s="43">
        <v>4.7021594E-2</v>
      </c>
      <c r="BB949" s="43"/>
      <c r="BC949" s="43"/>
      <c r="BD949" s="43" t="s">
        <v>14027</v>
      </c>
      <c r="BE949" s="43"/>
    </row>
    <row r="950" spans="1:57" x14ac:dyDescent="0.2">
      <c r="A950" s="119"/>
      <c r="B950" s="43">
        <v>1</v>
      </c>
      <c r="C950" s="43" t="s">
        <v>200</v>
      </c>
      <c r="D950" s="119"/>
      <c r="E950" s="43"/>
      <c r="F950" s="43"/>
      <c r="G950" s="43" t="s">
        <v>13898</v>
      </c>
      <c r="H950" s="43"/>
      <c r="I950" s="43"/>
      <c r="J950" s="43"/>
      <c r="K950" s="43">
        <v>588.76979200000005</v>
      </c>
      <c r="L950" s="43"/>
      <c r="M950" s="43"/>
      <c r="N950" s="43"/>
      <c r="O950" s="43"/>
      <c r="P950" s="43"/>
      <c r="Q950" s="43">
        <v>7.8860000000000001</v>
      </c>
      <c r="R950" s="43"/>
      <c r="S950" s="43">
        <v>7.6730045999999996E-2</v>
      </c>
      <c r="T950" s="43">
        <v>2323.1235729999999</v>
      </c>
      <c r="U950" s="43"/>
      <c r="V950" s="43"/>
      <c r="W950" s="43">
        <v>2043.55</v>
      </c>
      <c r="X950" s="43"/>
      <c r="Y950" s="43"/>
      <c r="Z950" s="43">
        <v>4.6696010059999997</v>
      </c>
      <c r="AA950" s="43"/>
      <c r="AB950" s="43"/>
      <c r="AC950" s="43">
        <v>3.130082958</v>
      </c>
      <c r="AD950" s="43"/>
      <c r="AE950" s="43"/>
      <c r="AF950" s="43"/>
      <c r="AG950" s="43"/>
      <c r="AH950" s="43"/>
      <c r="AI950" s="43">
        <v>1935</v>
      </c>
      <c r="AJ950" s="43"/>
      <c r="AK950" s="43">
        <v>5</v>
      </c>
      <c r="AL950" s="43"/>
      <c r="AM950" s="43"/>
      <c r="AN950" s="43"/>
      <c r="AO950" s="43"/>
      <c r="AP950" s="43"/>
      <c r="AQ950" s="43"/>
      <c r="AR950" s="43"/>
      <c r="AS950" s="43"/>
      <c r="AT950" s="43">
        <v>30</v>
      </c>
      <c r="AU950" s="43"/>
      <c r="AV950" s="43">
        <v>0.15</v>
      </c>
      <c r="AW950" s="43"/>
      <c r="AX950" s="43"/>
      <c r="AY950" s="43"/>
      <c r="AZ950" s="43"/>
      <c r="BA950" s="43">
        <v>2.6021010000000025E-3</v>
      </c>
      <c r="BB950" s="43"/>
      <c r="BC950" s="43"/>
      <c r="BD950" s="43" t="s">
        <v>14027</v>
      </c>
      <c r="BE950" s="43"/>
    </row>
    <row r="951" spans="1:57" x14ac:dyDescent="0.2">
      <c r="A951" s="119"/>
      <c r="B951" s="43">
        <v>1</v>
      </c>
      <c r="C951" s="43" t="s">
        <v>200</v>
      </c>
      <c r="D951" s="119"/>
      <c r="E951" s="43"/>
      <c r="F951" s="43"/>
      <c r="G951" s="43" t="s">
        <v>13898</v>
      </c>
      <c r="H951" s="43"/>
      <c r="I951" s="43"/>
      <c r="J951" s="43"/>
      <c r="K951" s="43">
        <v>509.18230870000002</v>
      </c>
      <c r="L951" s="43"/>
      <c r="M951" s="43"/>
      <c r="N951" s="43"/>
      <c r="O951" s="43"/>
      <c r="P951" s="43"/>
      <c r="Q951" s="43">
        <v>7.9279999999999999</v>
      </c>
      <c r="R951" s="43"/>
      <c r="S951" s="43">
        <v>6.2945304000000007E-2</v>
      </c>
      <c r="T951" s="43">
        <v>2308</v>
      </c>
      <c r="U951" s="43"/>
      <c r="V951" s="43"/>
      <c r="W951" s="43">
        <v>2031.2</v>
      </c>
      <c r="X951" s="43"/>
      <c r="Y951" s="43"/>
      <c r="Z951" s="43">
        <v>5.1239403149999996</v>
      </c>
      <c r="AA951" s="43"/>
      <c r="AB951" s="43"/>
      <c r="AC951" s="43">
        <v>3.4263339159999999</v>
      </c>
      <c r="AD951" s="43"/>
      <c r="AE951" s="43"/>
      <c r="AF951" s="43"/>
      <c r="AG951" s="43"/>
      <c r="AH951" s="43"/>
      <c r="AI951" s="43">
        <v>1935</v>
      </c>
      <c r="AJ951" s="43"/>
      <c r="AK951" s="43">
        <v>5</v>
      </c>
      <c r="AL951" s="43"/>
      <c r="AM951" s="43"/>
      <c r="AN951" s="43"/>
      <c r="AO951" s="43"/>
      <c r="AP951" s="43"/>
      <c r="AQ951" s="43"/>
      <c r="AR951" s="43"/>
      <c r="AS951" s="43"/>
      <c r="AT951" s="43">
        <v>30</v>
      </c>
      <c r="AU951" s="43"/>
      <c r="AV951" s="43">
        <v>0.15</v>
      </c>
      <c r="AW951" s="43"/>
      <c r="AX951" s="43"/>
      <c r="AY951" s="43"/>
      <c r="AZ951" s="43"/>
      <c r="BA951" s="43">
        <v>-4.0939359999999994E-3</v>
      </c>
      <c r="BB951" s="43"/>
      <c r="BC951" s="43"/>
      <c r="BD951" s="43" t="s">
        <v>14027</v>
      </c>
      <c r="BE951" s="43"/>
    </row>
    <row r="952" spans="1:57" x14ac:dyDescent="0.2">
      <c r="A952" s="119"/>
      <c r="B952" s="43">
        <v>1</v>
      </c>
      <c r="C952" s="43" t="s">
        <v>200</v>
      </c>
      <c r="D952" s="119"/>
      <c r="E952" s="43"/>
      <c r="F952" s="43"/>
      <c r="G952" s="43" t="s">
        <v>13898</v>
      </c>
      <c r="H952" s="43"/>
      <c r="I952" s="43"/>
      <c r="J952" s="43"/>
      <c r="K952" s="43">
        <v>567.99719560000005</v>
      </c>
      <c r="L952" s="43"/>
      <c r="M952" s="43"/>
      <c r="N952" s="43"/>
      <c r="O952" s="43"/>
      <c r="P952" s="43"/>
      <c r="Q952" s="43">
        <v>7.8849999999999998</v>
      </c>
      <c r="R952" s="43"/>
      <c r="S952" s="43">
        <v>8.9836259091455775E-2</v>
      </c>
      <c r="T952" s="43">
        <v>2317.115331</v>
      </c>
      <c r="U952" s="43"/>
      <c r="V952" s="43"/>
      <c r="W952" s="43">
        <v>2041.75</v>
      </c>
      <c r="X952" s="43"/>
      <c r="Y952" s="43"/>
      <c r="Z952" s="43">
        <v>4.780681231</v>
      </c>
      <c r="AA952" s="43"/>
      <c r="AB952" s="43"/>
      <c r="AC952" s="43">
        <v>3.199824939</v>
      </c>
      <c r="AD952" s="43"/>
      <c r="AE952" s="43"/>
      <c r="AF952" s="43"/>
      <c r="AG952" s="43"/>
      <c r="AH952" s="43"/>
      <c r="AI952" s="43">
        <v>1935</v>
      </c>
      <c r="AJ952" s="43"/>
      <c r="AK952" s="43">
        <v>5</v>
      </c>
      <c r="AL952" s="43"/>
      <c r="AM952" s="43"/>
      <c r="AN952" s="43"/>
      <c r="AO952" s="43"/>
      <c r="AP952" s="43"/>
      <c r="AQ952" s="43"/>
      <c r="AR952" s="43"/>
      <c r="AS952" s="43"/>
      <c r="AT952" s="43">
        <v>30</v>
      </c>
      <c r="AU952" s="43"/>
      <c r="AV952" s="43">
        <v>0.15</v>
      </c>
      <c r="AW952" s="43"/>
      <c r="AX952" s="43"/>
      <c r="AY952" s="43"/>
      <c r="AZ952" s="43"/>
      <c r="BA952" s="43">
        <v>6.1108491999999993E-2</v>
      </c>
      <c r="BB952" s="43"/>
      <c r="BC952" s="43"/>
      <c r="BD952" s="43" t="s">
        <v>14027</v>
      </c>
      <c r="BE952" s="43"/>
    </row>
    <row r="953" spans="1:57" x14ac:dyDescent="0.2">
      <c r="A953" s="119"/>
      <c r="B953" s="43">
        <v>1</v>
      </c>
      <c r="C953" s="43" t="s">
        <v>200</v>
      </c>
      <c r="D953" s="119"/>
      <c r="E953" s="43"/>
      <c r="F953" s="43"/>
      <c r="G953" s="43" t="s">
        <v>13898</v>
      </c>
      <c r="H953" s="43"/>
      <c r="I953" s="43"/>
      <c r="J953" s="43"/>
      <c r="K953" s="43">
        <v>657.68295239999998</v>
      </c>
      <c r="L953" s="43"/>
      <c r="M953" s="43"/>
      <c r="N953" s="43"/>
      <c r="O953" s="43"/>
      <c r="P953" s="43"/>
      <c r="Q953" s="43">
        <v>7.8550000000000004</v>
      </c>
      <c r="R953" s="43"/>
      <c r="S953" s="43">
        <v>0.14117371623150257</v>
      </c>
      <c r="T953" s="43">
        <v>2332.7034330000001</v>
      </c>
      <c r="U953" s="43"/>
      <c r="V953" s="43"/>
      <c r="W953" s="43">
        <v>2111</v>
      </c>
      <c r="X953" s="43"/>
      <c r="Y953" s="43"/>
      <c r="Z953" s="43">
        <v>4.2488102479999998</v>
      </c>
      <c r="AA953" s="43"/>
      <c r="AB953" s="43"/>
      <c r="AC953" s="43">
        <v>2.8324780060000001</v>
      </c>
      <c r="AD953" s="43"/>
      <c r="AE953" s="43"/>
      <c r="AF953" s="43"/>
      <c r="AG953" s="43"/>
      <c r="AH953" s="43"/>
      <c r="AI953" s="43">
        <v>1935</v>
      </c>
      <c r="AJ953" s="43"/>
      <c r="AK953" s="43">
        <v>5</v>
      </c>
      <c r="AL953" s="43"/>
      <c r="AM953" s="43"/>
      <c r="AN953" s="43"/>
      <c r="AO953" s="43"/>
      <c r="AP953" s="43"/>
      <c r="AQ953" s="43"/>
      <c r="AR953" s="43"/>
      <c r="AS953" s="43"/>
      <c r="AT953" s="43">
        <v>30</v>
      </c>
      <c r="AU953" s="43"/>
      <c r="AV953" s="43">
        <v>0.15</v>
      </c>
      <c r="AW953" s="43"/>
      <c r="AX953" s="43"/>
      <c r="AY953" s="43"/>
      <c r="AZ953" s="43"/>
      <c r="BA953" s="43">
        <v>1.5727084999999995E-2</v>
      </c>
      <c r="BB953" s="43"/>
      <c r="BC953" s="43"/>
      <c r="BD953" s="43" t="s">
        <v>14027</v>
      </c>
      <c r="BE953" s="43"/>
    </row>
    <row r="954" spans="1:57" x14ac:dyDescent="0.2">
      <c r="A954" s="119"/>
      <c r="B954" s="43">
        <v>1</v>
      </c>
      <c r="C954" s="43" t="s">
        <v>200</v>
      </c>
      <c r="D954" s="119"/>
      <c r="E954" s="43"/>
      <c r="F954" s="43"/>
      <c r="G954" s="43" t="s">
        <v>13898</v>
      </c>
      <c r="H954" s="43"/>
      <c r="I954" s="43"/>
      <c r="J954" s="43"/>
      <c r="K954" s="43">
        <v>931.38161109999999</v>
      </c>
      <c r="L954" s="43"/>
      <c r="M954" s="43"/>
      <c r="N954" s="43"/>
      <c r="O954" s="43"/>
      <c r="P954" s="43"/>
      <c r="Q954" s="43">
        <v>7.7329999999999997</v>
      </c>
      <c r="R954" s="43"/>
      <c r="S954" s="43">
        <v>0.18598751914006112</v>
      </c>
      <c r="T954" s="43">
        <v>2339.6015400000001</v>
      </c>
      <c r="U954" s="43"/>
      <c r="V954" s="43"/>
      <c r="W954" s="43">
        <v>2159.65</v>
      </c>
      <c r="X954" s="43"/>
      <c r="Y954" s="43"/>
      <c r="Z954" s="43">
        <v>3.4220496929999999</v>
      </c>
      <c r="AA954" s="43"/>
      <c r="AB954" s="43"/>
      <c r="AC954" s="43">
        <v>2.2858292759999999</v>
      </c>
      <c r="AD954" s="43"/>
      <c r="AE954" s="43"/>
      <c r="AF954" s="43"/>
      <c r="AG954" s="43"/>
      <c r="AH954" s="43"/>
      <c r="AI954" s="43">
        <v>1935</v>
      </c>
      <c r="AJ954" s="43"/>
      <c r="AK954" s="43">
        <v>5</v>
      </c>
      <c r="AL954" s="43"/>
      <c r="AM954" s="43"/>
      <c r="AN954" s="43"/>
      <c r="AO954" s="43"/>
      <c r="AP954" s="43"/>
      <c r="AQ954" s="43"/>
      <c r="AR954" s="43"/>
      <c r="AS954" s="43"/>
      <c r="AT954" s="43">
        <v>30</v>
      </c>
      <c r="AU954" s="43"/>
      <c r="AV954" s="43">
        <v>0.15</v>
      </c>
      <c r="AW954" s="43"/>
      <c r="AX954" s="43"/>
      <c r="AY954" s="43"/>
      <c r="AZ954" s="43"/>
      <c r="BA954" s="43">
        <v>2.2953795999999999E-2</v>
      </c>
      <c r="BB954" s="43"/>
      <c r="BC954" s="43"/>
      <c r="BD954" s="43" t="s">
        <v>14027</v>
      </c>
      <c r="BE954" s="43"/>
    </row>
    <row r="955" spans="1:57" x14ac:dyDescent="0.2">
      <c r="A955" s="119"/>
      <c r="B955" s="43">
        <v>1</v>
      </c>
      <c r="C955" s="43" t="s">
        <v>200</v>
      </c>
      <c r="D955" s="119"/>
      <c r="E955" s="43"/>
      <c r="F955" s="43"/>
      <c r="G955" s="43" t="s">
        <v>13898</v>
      </c>
      <c r="H955" s="43"/>
      <c r="I955" s="43"/>
      <c r="J955" s="43"/>
      <c r="K955" s="43">
        <v>657.68295239999998</v>
      </c>
      <c r="L955" s="43"/>
      <c r="M955" s="43"/>
      <c r="N955" s="43"/>
      <c r="O955" s="43"/>
      <c r="P955" s="43"/>
      <c r="Q955" s="43">
        <v>7.8220000000000001</v>
      </c>
      <c r="R955" s="43"/>
      <c r="S955" s="43">
        <v>0.14385129299999999</v>
      </c>
      <c r="T955" s="43">
        <v>2332.7034330000001</v>
      </c>
      <c r="U955" s="43"/>
      <c r="V955" s="43"/>
      <c r="W955" s="43">
        <v>2112.1</v>
      </c>
      <c r="X955" s="43"/>
      <c r="Y955" s="43"/>
      <c r="Z955" s="43">
        <v>4.2488102479999998</v>
      </c>
      <c r="AA955" s="43"/>
      <c r="AB955" s="43"/>
      <c r="AC955" s="43">
        <v>2.8324780060000001</v>
      </c>
      <c r="AD955" s="43"/>
      <c r="AE955" s="43"/>
      <c r="AF955" s="43"/>
      <c r="AG955" s="43"/>
      <c r="AH955" s="43"/>
      <c r="AI955" s="43">
        <v>1935</v>
      </c>
      <c r="AJ955" s="43"/>
      <c r="AK955" s="43">
        <v>5</v>
      </c>
      <c r="AL955" s="43"/>
      <c r="AM955" s="43"/>
      <c r="AN955" s="43"/>
      <c r="AO955" s="43"/>
      <c r="AP955" s="43"/>
      <c r="AQ955" s="43"/>
      <c r="AR955" s="43"/>
      <c r="AS955" s="43"/>
      <c r="AT955" s="43">
        <v>30</v>
      </c>
      <c r="AU955" s="43"/>
      <c r="AV955" s="43">
        <v>0.15</v>
      </c>
      <c r="AW955" s="43"/>
      <c r="AX955" s="43"/>
      <c r="AY955" s="43"/>
      <c r="AZ955" s="43"/>
      <c r="BA955" s="43">
        <v>9.6012554999999999E-2</v>
      </c>
      <c r="BB955" s="43"/>
      <c r="BC955" s="43"/>
      <c r="BD955" s="43" t="s">
        <v>14027</v>
      </c>
      <c r="BE955" s="43"/>
    </row>
    <row r="956" spans="1:57" x14ac:dyDescent="0.2">
      <c r="A956" s="119"/>
      <c r="B956" s="43">
        <v>1</v>
      </c>
      <c r="C956" s="43" t="s">
        <v>200</v>
      </c>
      <c r="D956" s="119"/>
      <c r="E956" s="43"/>
      <c r="F956" s="43"/>
      <c r="G956" s="43" t="s">
        <v>13898</v>
      </c>
      <c r="H956" s="43"/>
      <c r="I956" s="43"/>
      <c r="J956" s="43"/>
      <c r="K956" s="43">
        <v>662.9472538</v>
      </c>
      <c r="L956" s="43"/>
      <c r="M956" s="43"/>
      <c r="N956" s="43"/>
      <c r="O956" s="43"/>
      <c r="P956" s="43"/>
      <c r="Q956" s="43">
        <v>7.7240000000000002</v>
      </c>
      <c r="R956" s="43"/>
      <c r="S956" s="43">
        <v>0.25045471580037137</v>
      </c>
      <c r="T956" s="43">
        <v>2290.7341630000001</v>
      </c>
      <c r="U956" s="43"/>
      <c r="V956" s="43"/>
      <c r="W956" s="43">
        <v>2069.1</v>
      </c>
      <c r="X956" s="43"/>
      <c r="Y956" s="43"/>
      <c r="Z956" s="43">
        <v>3.8967305470000002</v>
      </c>
      <c r="AA956" s="43"/>
      <c r="AB956" s="43"/>
      <c r="AC956" s="43">
        <v>2.5929072529999999</v>
      </c>
      <c r="AD956" s="43"/>
      <c r="AE956" s="43"/>
      <c r="AF956" s="43"/>
      <c r="AG956" s="43"/>
      <c r="AH956" s="43"/>
      <c r="AI956" s="43">
        <v>1935</v>
      </c>
      <c r="AJ956" s="43"/>
      <c r="AK956" s="43">
        <v>5</v>
      </c>
      <c r="AL956" s="43"/>
      <c r="AM956" s="43"/>
      <c r="AN956" s="43"/>
      <c r="AO956" s="43"/>
      <c r="AP956" s="43"/>
      <c r="AQ956" s="43"/>
      <c r="AR956" s="43"/>
      <c r="AS956" s="43"/>
      <c r="AT956" s="43">
        <v>30</v>
      </c>
      <c r="AU956" s="43"/>
      <c r="AV956" s="43">
        <v>0.15</v>
      </c>
      <c r="AW956" s="43"/>
      <c r="AX956" s="43"/>
      <c r="AY956" s="43"/>
      <c r="AZ956" s="43"/>
      <c r="BA956" s="43">
        <v>-3.7334138000000003E-2</v>
      </c>
      <c r="BB956" s="43"/>
      <c r="BC956" s="43"/>
      <c r="BD956" s="43" t="s">
        <v>14027</v>
      </c>
      <c r="BE956" s="43"/>
    </row>
    <row r="957" spans="1:57" x14ac:dyDescent="0.2">
      <c r="A957" s="119"/>
      <c r="B957" s="43">
        <v>1</v>
      </c>
      <c r="C957" s="43" t="s">
        <v>200</v>
      </c>
      <c r="D957" s="119"/>
      <c r="E957" s="43"/>
      <c r="F957" s="43"/>
      <c r="G957" s="43" t="s">
        <v>13898</v>
      </c>
      <c r="H957" s="43"/>
      <c r="I957" s="43"/>
      <c r="J957" s="43"/>
      <c r="K957" s="43">
        <v>686.2</v>
      </c>
      <c r="L957" s="43"/>
      <c r="M957" s="43"/>
      <c r="N957" s="43"/>
      <c r="O957" s="43"/>
      <c r="P957" s="43"/>
      <c r="Q957" s="43">
        <v>7.8140000000000001</v>
      </c>
      <c r="R957" s="43"/>
      <c r="S957" s="43">
        <v>0.19400445994488985</v>
      </c>
      <c r="T957" s="43">
        <v>2275</v>
      </c>
      <c r="U957" s="43"/>
      <c r="V957" s="43"/>
      <c r="W957" s="43">
        <v>2047</v>
      </c>
      <c r="X957" s="43"/>
      <c r="Y957" s="43"/>
      <c r="Z957" s="43">
        <v>4.12</v>
      </c>
      <c r="AA957" s="43"/>
      <c r="AB957" s="43"/>
      <c r="AC957" s="43">
        <v>2.76</v>
      </c>
      <c r="AD957" s="43"/>
      <c r="AE957" s="43"/>
      <c r="AF957" s="43"/>
      <c r="AG957" s="43"/>
      <c r="AH957" s="43"/>
      <c r="AI957" s="43">
        <v>1935</v>
      </c>
      <c r="AJ957" s="43"/>
      <c r="AK957" s="43">
        <v>5</v>
      </c>
      <c r="AL957" s="43"/>
      <c r="AM957" s="43"/>
      <c r="AN957" s="43"/>
      <c r="AO957" s="43"/>
      <c r="AP957" s="43"/>
      <c r="AQ957" s="43"/>
      <c r="AR957" s="43"/>
      <c r="AS957" s="43"/>
      <c r="AT957" s="43">
        <v>30</v>
      </c>
      <c r="AU957" s="43"/>
      <c r="AV957" s="43">
        <v>0.15</v>
      </c>
      <c r="AW957" s="43"/>
      <c r="AX957" s="43"/>
      <c r="AY957" s="43"/>
      <c r="AZ957" s="43"/>
      <c r="BA957" s="43">
        <v>0.14136955199999998</v>
      </c>
      <c r="BB957" s="43"/>
      <c r="BC957" s="43"/>
      <c r="BD957" s="43" t="s">
        <v>14027</v>
      </c>
      <c r="BE957" s="43"/>
    </row>
    <row r="958" spans="1:57" x14ac:dyDescent="0.2">
      <c r="A958" s="119"/>
      <c r="B958" s="43">
        <v>1</v>
      </c>
      <c r="C958" s="43" t="s">
        <v>200</v>
      </c>
      <c r="D958" s="119"/>
      <c r="E958" s="43"/>
      <c r="F958" s="43"/>
      <c r="G958" s="43" t="s">
        <v>13898</v>
      </c>
      <c r="H958" s="43"/>
      <c r="I958" s="43"/>
      <c r="J958" s="43"/>
      <c r="K958" s="43">
        <v>599.23254229999998</v>
      </c>
      <c r="L958" s="43"/>
      <c r="M958" s="43"/>
      <c r="N958" s="43"/>
      <c r="O958" s="43"/>
      <c r="P958" s="43"/>
      <c r="Q958" s="43">
        <v>7.8129999999999997</v>
      </c>
      <c r="R958" s="43"/>
      <c r="S958" s="43">
        <v>0.22012729548489454</v>
      </c>
      <c r="T958" s="43">
        <v>2289.6581449999999</v>
      </c>
      <c r="U958" s="43"/>
      <c r="V958" s="43"/>
      <c r="W958" s="43">
        <v>2054.9</v>
      </c>
      <c r="X958" s="43"/>
      <c r="Y958" s="43"/>
      <c r="Z958" s="43">
        <v>4.2012290290000003</v>
      </c>
      <c r="AA958" s="43"/>
      <c r="AB958" s="43"/>
      <c r="AC958" s="43">
        <v>2.7919153159999999</v>
      </c>
      <c r="AD958" s="43"/>
      <c r="AE958" s="43"/>
      <c r="AF958" s="43"/>
      <c r="AG958" s="43"/>
      <c r="AH958" s="43"/>
      <c r="AI958" s="43">
        <v>1935</v>
      </c>
      <c r="AJ958" s="43"/>
      <c r="AK958" s="43">
        <v>5</v>
      </c>
      <c r="AL958" s="43"/>
      <c r="AM958" s="43"/>
      <c r="AN958" s="43"/>
      <c r="AO958" s="43"/>
      <c r="AP958" s="43"/>
      <c r="AQ958" s="43"/>
      <c r="AR958" s="43"/>
      <c r="AS958" s="43"/>
      <c r="AT958" s="43">
        <v>30</v>
      </c>
      <c r="AU958" s="43"/>
      <c r="AV958" s="43">
        <v>0.15</v>
      </c>
      <c r="AW958" s="43"/>
      <c r="AX958" s="43"/>
      <c r="AY958" s="43"/>
      <c r="AZ958" s="43"/>
      <c r="BA958" s="43">
        <v>0.134525057</v>
      </c>
      <c r="BB958" s="43"/>
      <c r="BC958" s="43"/>
      <c r="BD958" s="43" t="s">
        <v>14027</v>
      </c>
      <c r="BE958" s="43"/>
    </row>
    <row r="959" spans="1:57" x14ac:dyDescent="0.2">
      <c r="A959" s="119"/>
      <c r="B959" s="43">
        <v>1</v>
      </c>
      <c r="C959" s="43" t="s">
        <v>200</v>
      </c>
      <c r="D959" s="119"/>
      <c r="E959" s="43"/>
      <c r="F959" s="43"/>
      <c r="G959" s="43" t="s">
        <v>13898</v>
      </c>
      <c r="H959" s="43"/>
      <c r="I959" s="43"/>
      <c r="J959" s="43"/>
      <c r="K959" s="43">
        <v>600.94958210000004</v>
      </c>
      <c r="L959" s="43"/>
      <c r="M959" s="43"/>
      <c r="N959" s="43"/>
      <c r="O959" s="43"/>
      <c r="P959" s="43"/>
      <c r="Q959" s="43">
        <v>7.8109999999999999</v>
      </c>
      <c r="R959" s="43"/>
      <c r="S959" s="43">
        <v>0.1709698805433727</v>
      </c>
      <c r="T959" s="43">
        <v>2321.6236269999999</v>
      </c>
      <c r="U959" s="43"/>
      <c r="V959" s="43"/>
      <c r="W959" s="43">
        <v>2046.3</v>
      </c>
      <c r="X959" s="43"/>
      <c r="Y959" s="43"/>
      <c r="Z959" s="43">
        <v>3.8761136860000001</v>
      </c>
      <c r="AA959" s="43"/>
      <c r="AB959" s="43"/>
      <c r="AC959" s="43">
        <v>2.5595905490000002</v>
      </c>
      <c r="AD959" s="43"/>
      <c r="AE959" s="43"/>
      <c r="AF959" s="43"/>
      <c r="AG959" s="43"/>
      <c r="AH959" s="43"/>
      <c r="AI959" s="43">
        <v>1935</v>
      </c>
      <c r="AJ959" s="43"/>
      <c r="AK959" s="43">
        <v>5</v>
      </c>
      <c r="AL959" s="43"/>
      <c r="AM959" s="43"/>
      <c r="AN959" s="43"/>
      <c r="AO959" s="43"/>
      <c r="AP959" s="43"/>
      <c r="AQ959" s="43"/>
      <c r="AR959" s="43"/>
      <c r="AS959" s="43"/>
      <c r="AT959" s="43">
        <v>30</v>
      </c>
      <c r="AU959" s="43"/>
      <c r="AV959" s="43">
        <v>0.15</v>
      </c>
      <c r="AW959" s="43"/>
      <c r="AX959" s="43"/>
      <c r="AY959" s="43"/>
      <c r="AZ959" s="43"/>
      <c r="BA959" s="43">
        <v>0.14019198799999999</v>
      </c>
      <c r="BB959" s="43"/>
      <c r="BC959" s="43"/>
      <c r="BD959" s="43" t="s">
        <v>14027</v>
      </c>
      <c r="BE959" s="43"/>
    </row>
    <row r="960" spans="1:57" x14ac:dyDescent="0.2">
      <c r="A960" s="119"/>
      <c r="B960" s="43">
        <v>1</v>
      </c>
      <c r="C960" s="43" t="s">
        <v>200</v>
      </c>
      <c r="D960" s="119"/>
      <c r="E960" s="43"/>
      <c r="F960" s="43"/>
      <c r="G960" s="43" t="s">
        <v>13898</v>
      </c>
      <c r="H960" s="43"/>
      <c r="I960" s="43"/>
      <c r="J960" s="43"/>
      <c r="K960" s="43">
        <v>543.68161940000005</v>
      </c>
      <c r="L960" s="43"/>
      <c r="M960" s="43"/>
      <c r="N960" s="43"/>
      <c r="O960" s="43"/>
      <c r="P960" s="43"/>
      <c r="Q960" s="43">
        <v>7.8570000000000002</v>
      </c>
      <c r="R960" s="43"/>
      <c r="S960" s="43">
        <v>0.30472829386054018</v>
      </c>
      <c r="T960" s="43">
        <v>2325.6115580000001</v>
      </c>
      <c r="U960" s="43"/>
      <c r="V960" s="43"/>
      <c r="W960" s="43">
        <v>2036.25</v>
      </c>
      <c r="X960" s="43"/>
      <c r="Y960" s="43"/>
      <c r="Z960" s="43">
        <v>4.49354941</v>
      </c>
      <c r="AA960" s="43"/>
      <c r="AB960" s="43"/>
      <c r="AC960" s="43">
        <v>2.9871276519999999</v>
      </c>
      <c r="AD960" s="43"/>
      <c r="AE960" s="43"/>
      <c r="AF960" s="43"/>
      <c r="AG960" s="43"/>
      <c r="AH960" s="43"/>
      <c r="AI960" s="43">
        <v>1935</v>
      </c>
      <c r="AJ960" s="43"/>
      <c r="AK960" s="43">
        <v>5</v>
      </c>
      <c r="AL960" s="43"/>
      <c r="AM960" s="43"/>
      <c r="AN960" s="43"/>
      <c r="AO960" s="43"/>
      <c r="AP960" s="43"/>
      <c r="AQ960" s="43"/>
      <c r="AR960" s="43"/>
      <c r="AS960" s="43"/>
      <c r="AT960" s="43">
        <v>30</v>
      </c>
      <c r="AU960" s="43"/>
      <c r="AV960" s="43">
        <v>0.15</v>
      </c>
      <c r="AW960" s="43"/>
      <c r="AX960" s="43"/>
      <c r="AY960" s="43"/>
      <c r="AZ960" s="43"/>
      <c r="BA960" s="43">
        <v>0.106202718</v>
      </c>
      <c r="BB960" s="43"/>
      <c r="BC960" s="43"/>
      <c r="BD960" s="43" t="s">
        <v>14027</v>
      </c>
      <c r="BE960" s="43"/>
    </row>
    <row r="961" spans="1:57" x14ac:dyDescent="0.2">
      <c r="A961" s="119"/>
      <c r="B961" s="43">
        <v>1</v>
      </c>
      <c r="C961" s="43" t="s">
        <v>200</v>
      </c>
      <c r="D961" s="119"/>
      <c r="E961" s="43"/>
      <c r="F961" s="43"/>
      <c r="G961" s="43" t="s">
        <v>13898</v>
      </c>
      <c r="H961" s="43"/>
      <c r="I961" s="43"/>
      <c r="J961" s="43"/>
      <c r="K961" s="43">
        <v>553.45775939999999</v>
      </c>
      <c r="L961" s="43"/>
      <c r="M961" s="43"/>
      <c r="N961" s="43"/>
      <c r="O961" s="43"/>
      <c r="P961" s="43"/>
      <c r="Q961" s="43">
        <v>7.8360000000000003</v>
      </c>
      <c r="R961" s="43"/>
      <c r="S961" s="43">
        <v>0.21481639590136792</v>
      </c>
      <c r="T961" s="43">
        <v>2286.7483739999998</v>
      </c>
      <c r="U961" s="43"/>
      <c r="V961" s="43"/>
      <c r="W961" s="43">
        <v>2043.8</v>
      </c>
      <c r="X961" s="43"/>
      <c r="Y961" s="43"/>
      <c r="Z961" s="43">
        <v>4.348791802</v>
      </c>
      <c r="AA961" s="43"/>
      <c r="AB961" s="43"/>
      <c r="AC961" s="43">
        <v>2.8917658679999998</v>
      </c>
      <c r="AD961" s="43"/>
      <c r="AE961" s="43"/>
      <c r="AF961" s="43"/>
      <c r="AG961" s="43"/>
      <c r="AH961" s="43"/>
      <c r="AI961" s="43">
        <v>1935</v>
      </c>
      <c r="AJ961" s="43"/>
      <c r="AK961" s="43">
        <v>5</v>
      </c>
      <c r="AL961" s="43"/>
      <c r="AM961" s="43"/>
      <c r="AN961" s="43"/>
      <c r="AO961" s="43"/>
      <c r="AP961" s="43"/>
      <c r="AQ961" s="43"/>
      <c r="AR961" s="43"/>
      <c r="AS961" s="43"/>
      <c r="AT961" s="43">
        <v>30</v>
      </c>
      <c r="AU961" s="43"/>
      <c r="AV961" s="43">
        <v>0.15</v>
      </c>
      <c r="AW961" s="43"/>
      <c r="AX961" s="43"/>
      <c r="AY961" s="43"/>
      <c r="AZ961" s="43"/>
      <c r="BA961" s="43">
        <v>0.136516414</v>
      </c>
      <c r="BB961" s="43"/>
      <c r="BC961" s="43"/>
      <c r="BD961" s="43" t="s">
        <v>14027</v>
      </c>
      <c r="BE961" s="43"/>
    </row>
    <row r="962" spans="1:57" x14ac:dyDescent="0.2">
      <c r="A962" s="119"/>
      <c r="B962" s="43">
        <v>1</v>
      </c>
      <c r="C962" s="43" t="s">
        <v>200</v>
      </c>
      <c r="D962" s="119"/>
      <c r="E962" s="43"/>
      <c r="F962" s="43"/>
      <c r="G962" s="43" t="s">
        <v>13898</v>
      </c>
      <c r="H962" s="43"/>
      <c r="I962" s="43"/>
      <c r="J962" s="43"/>
      <c r="K962" s="43">
        <v>568.0165025</v>
      </c>
      <c r="L962" s="43"/>
      <c r="M962" s="43"/>
      <c r="N962" s="43"/>
      <c r="O962" s="43"/>
      <c r="P962" s="43"/>
      <c r="Q962" s="43">
        <v>7.8360000000000003</v>
      </c>
      <c r="R962" s="43"/>
      <c r="S962" s="43">
        <v>0.20640536319012301</v>
      </c>
      <c r="T962" s="43">
        <v>2286.7483739999998</v>
      </c>
      <c r="U962" s="43"/>
      <c r="V962" s="43"/>
      <c r="W962" s="43">
        <v>2046.6</v>
      </c>
      <c r="X962" s="43"/>
      <c r="Y962" s="43"/>
      <c r="Z962" s="43">
        <v>4.3435520849999998</v>
      </c>
      <c r="AA962" s="43"/>
      <c r="AB962" s="43"/>
      <c r="AC962" s="43">
        <v>2.8848791500000002</v>
      </c>
      <c r="AD962" s="43"/>
      <c r="AE962" s="43"/>
      <c r="AF962" s="43"/>
      <c r="AG962" s="43"/>
      <c r="AH962" s="43"/>
      <c r="AI962" s="43">
        <v>1935</v>
      </c>
      <c r="AJ962" s="43"/>
      <c r="AK962" s="43">
        <v>5</v>
      </c>
      <c r="AL962" s="43"/>
      <c r="AM962" s="43"/>
      <c r="AN962" s="43"/>
      <c r="AO962" s="43"/>
      <c r="AP962" s="43"/>
      <c r="AQ962" s="43"/>
      <c r="AR962" s="43"/>
      <c r="AS962" s="43"/>
      <c r="AT962" s="43">
        <v>30</v>
      </c>
      <c r="AU962" s="43"/>
      <c r="AV962" s="43">
        <v>0.15</v>
      </c>
      <c r="AW962" s="43"/>
      <c r="AX962" s="43"/>
      <c r="AY962" s="43"/>
      <c r="AZ962" s="43"/>
      <c r="BA962" s="43">
        <v>0.17252978500000002</v>
      </c>
      <c r="BB962" s="43"/>
      <c r="BC962" s="43"/>
      <c r="BD962" s="43" t="s">
        <v>14027</v>
      </c>
      <c r="BE962" s="43"/>
    </row>
    <row r="963" spans="1:57" x14ac:dyDescent="0.2">
      <c r="A963" s="119"/>
      <c r="B963" s="43">
        <v>1</v>
      </c>
      <c r="C963" s="43" t="s">
        <v>200</v>
      </c>
      <c r="D963" s="119"/>
      <c r="E963" s="43"/>
      <c r="F963" s="43"/>
      <c r="G963" s="43" t="s">
        <v>13898</v>
      </c>
      <c r="H963" s="43"/>
      <c r="I963" s="43"/>
      <c r="J963" s="43"/>
      <c r="K963" s="43">
        <v>536.82595549999996</v>
      </c>
      <c r="L963" s="43"/>
      <c r="M963" s="43"/>
      <c r="N963" s="43"/>
      <c r="O963" s="43"/>
      <c r="P963" s="43"/>
      <c r="Q963" s="43">
        <v>7.891</v>
      </c>
      <c r="R963" s="43"/>
      <c r="S963" s="43">
        <v>9.5772126408898567E-2</v>
      </c>
      <c r="T963" s="43">
        <v>2301.0069920000001</v>
      </c>
      <c r="U963" s="43"/>
      <c r="V963" s="43"/>
      <c r="W963" s="43">
        <v>2000.4</v>
      </c>
      <c r="X963" s="43"/>
      <c r="Y963" s="43"/>
      <c r="Z963" s="43">
        <v>4.9776644709999998</v>
      </c>
      <c r="AA963" s="43"/>
      <c r="AB963" s="43"/>
      <c r="AC963" s="43">
        <v>3.3370365510000002</v>
      </c>
      <c r="AD963" s="43"/>
      <c r="AE963" s="43"/>
      <c r="AF963" s="43"/>
      <c r="AG963" s="43"/>
      <c r="AH963" s="43"/>
      <c r="AI963" s="43">
        <v>1935</v>
      </c>
      <c r="AJ963" s="43"/>
      <c r="AK963" s="43">
        <v>5</v>
      </c>
      <c r="AL963" s="43"/>
      <c r="AM963" s="43"/>
      <c r="AN963" s="43"/>
      <c r="AO963" s="43"/>
      <c r="AP963" s="43"/>
      <c r="AQ963" s="43"/>
      <c r="AR963" s="43"/>
      <c r="AS963" s="43"/>
      <c r="AT963" s="43">
        <v>30</v>
      </c>
      <c r="AU963" s="43"/>
      <c r="AV963" s="43">
        <v>0.15</v>
      </c>
      <c r="AW963" s="43"/>
      <c r="AX963" s="43"/>
      <c r="AY963" s="43"/>
      <c r="AZ963" s="43"/>
      <c r="BA963" s="43">
        <v>6.0895752000000004E-2</v>
      </c>
      <c r="BB963" s="43"/>
      <c r="BC963" s="43"/>
      <c r="BD963" s="43" t="s">
        <v>14027</v>
      </c>
      <c r="BE963" s="43"/>
    </row>
    <row r="964" spans="1:57" x14ac:dyDescent="0.2">
      <c r="A964" s="119"/>
      <c r="B964" s="43">
        <v>1</v>
      </c>
      <c r="C964" s="43" t="s">
        <v>200</v>
      </c>
      <c r="D964" s="119"/>
      <c r="E964" s="43"/>
      <c r="F964" s="43"/>
      <c r="G964" s="43" t="s">
        <v>13898</v>
      </c>
      <c r="H964" s="43"/>
      <c r="I964" s="43"/>
      <c r="J964" s="43"/>
      <c r="K964" s="43">
        <v>650.65</v>
      </c>
      <c r="L964" s="43"/>
      <c r="M964" s="43"/>
      <c r="N964" s="43"/>
      <c r="O964" s="43"/>
      <c r="P964" s="43"/>
      <c r="Q964" s="43">
        <v>7.8525</v>
      </c>
      <c r="R964" s="43"/>
      <c r="S964" s="43">
        <v>0.11669813965050446</v>
      </c>
      <c r="T964" s="43">
        <v>2271.8695029999999</v>
      </c>
      <c r="U964" s="43"/>
      <c r="V964" s="43"/>
      <c r="W964" s="43">
        <v>2047.3</v>
      </c>
      <c r="X964" s="43"/>
      <c r="Y964" s="43"/>
      <c r="Z964" s="43">
        <v>3.916338069</v>
      </c>
      <c r="AA964" s="43"/>
      <c r="AB964" s="43"/>
      <c r="AC964" s="43">
        <v>2.5903721179999999</v>
      </c>
      <c r="AD964" s="43"/>
      <c r="AE964" s="43"/>
      <c r="AF964" s="43"/>
      <c r="AG964" s="43"/>
      <c r="AH964" s="43"/>
      <c r="AI964" s="43">
        <v>1935</v>
      </c>
      <c r="AJ964" s="43"/>
      <c r="AK964" s="43">
        <v>5</v>
      </c>
      <c r="AL964" s="43"/>
      <c r="AM964" s="43"/>
      <c r="AN964" s="43"/>
      <c r="AO964" s="43"/>
      <c r="AP964" s="43"/>
      <c r="AQ964" s="43"/>
      <c r="AR964" s="43"/>
      <c r="AS964" s="43"/>
      <c r="AT964" s="43">
        <v>30</v>
      </c>
      <c r="AU964" s="43"/>
      <c r="AV964" s="43">
        <v>0.15</v>
      </c>
      <c r="AW964" s="43"/>
      <c r="AX964" s="43"/>
      <c r="AY964" s="43"/>
      <c r="AZ964" s="43"/>
      <c r="BA964" s="43">
        <v>0.106665525</v>
      </c>
      <c r="BB964" s="43"/>
      <c r="BC964" s="43"/>
      <c r="BD964" s="43" t="s">
        <v>14027</v>
      </c>
      <c r="BE964" s="43"/>
    </row>
    <row r="965" spans="1:57" x14ac:dyDescent="0.2">
      <c r="A965" s="119"/>
      <c r="B965" s="43">
        <v>1</v>
      </c>
      <c r="C965" s="43" t="s">
        <v>200</v>
      </c>
      <c r="D965" s="119"/>
      <c r="E965" s="43"/>
      <c r="F965" s="43"/>
      <c r="G965" s="43" t="s">
        <v>13898</v>
      </c>
      <c r="H965" s="43"/>
      <c r="I965" s="43"/>
      <c r="J965" s="43"/>
      <c r="K965" s="43">
        <v>634.79999999999995</v>
      </c>
      <c r="L965" s="43"/>
      <c r="M965" s="43"/>
      <c r="N965" s="43"/>
      <c r="O965" s="43"/>
      <c r="P965" s="43"/>
      <c r="Q965" s="43">
        <v>7.8635000000000002</v>
      </c>
      <c r="R965" s="43"/>
      <c r="S965" s="43">
        <v>0.14015376016352588</v>
      </c>
      <c r="T965" s="43">
        <v>2270.0594919999999</v>
      </c>
      <c r="U965" s="43"/>
      <c r="V965" s="43"/>
      <c r="W965" s="43">
        <v>2032.6</v>
      </c>
      <c r="X965" s="43"/>
      <c r="Y965" s="43"/>
      <c r="Z965" s="43">
        <v>3.93</v>
      </c>
      <c r="AA965" s="43"/>
      <c r="AB965" s="43"/>
      <c r="AC965" s="43">
        <v>2.61</v>
      </c>
      <c r="AD965" s="43"/>
      <c r="AE965" s="43"/>
      <c r="AF965" s="43"/>
      <c r="AG965" s="43"/>
      <c r="AH965" s="43"/>
      <c r="AI965" s="43">
        <v>1935</v>
      </c>
      <c r="AJ965" s="43"/>
      <c r="AK965" s="43">
        <v>5</v>
      </c>
      <c r="AL965" s="43"/>
      <c r="AM965" s="43"/>
      <c r="AN965" s="43"/>
      <c r="AO965" s="43"/>
      <c r="AP965" s="43"/>
      <c r="AQ965" s="43"/>
      <c r="AR965" s="43"/>
      <c r="AS965" s="43"/>
      <c r="AT965" s="43">
        <v>30</v>
      </c>
      <c r="AU965" s="43"/>
      <c r="AV965" s="43">
        <v>0.15</v>
      </c>
      <c r="AW965" s="43"/>
      <c r="AX965" s="43"/>
      <c r="AY965" s="43"/>
      <c r="AZ965" s="43"/>
      <c r="BA965" s="43">
        <v>0.115893724</v>
      </c>
      <c r="BB965" s="43"/>
      <c r="BC965" s="43"/>
      <c r="BD965" s="43" t="s">
        <v>14027</v>
      </c>
      <c r="BE965" s="43"/>
    </row>
    <row r="966" spans="1:57" x14ac:dyDescent="0.2">
      <c r="A966" s="119"/>
      <c r="B966" s="43">
        <v>1</v>
      </c>
      <c r="C966" s="43" t="s">
        <v>200</v>
      </c>
      <c r="D966" s="119"/>
      <c r="E966" s="43"/>
      <c r="F966" s="43"/>
      <c r="G966" s="43" t="s">
        <v>13898</v>
      </c>
      <c r="H966" s="43"/>
      <c r="I966" s="43"/>
      <c r="J966" s="43"/>
      <c r="K966" s="43">
        <v>636.5</v>
      </c>
      <c r="L966" s="43"/>
      <c r="M966" s="43"/>
      <c r="N966" s="43"/>
      <c r="O966" s="43"/>
      <c r="P966" s="43"/>
      <c r="Q966" s="43">
        <v>7.8635000000000002</v>
      </c>
      <c r="R966" s="43"/>
      <c r="S966" s="43">
        <v>0.14427303683874523</v>
      </c>
      <c r="T966" s="43">
        <v>2267.9</v>
      </c>
      <c r="U966" s="43"/>
      <c r="V966" s="43"/>
      <c r="W966" s="43">
        <v>2039.05</v>
      </c>
      <c r="X966" s="43"/>
      <c r="Y966" s="43"/>
      <c r="Z966" s="43">
        <v>3.9249999999999998</v>
      </c>
      <c r="AA966" s="43"/>
      <c r="AB966" s="43"/>
      <c r="AC966" s="43">
        <v>2.605</v>
      </c>
      <c r="AD966" s="43"/>
      <c r="AE966" s="43"/>
      <c r="AF966" s="43"/>
      <c r="AG966" s="43"/>
      <c r="AH966" s="43"/>
      <c r="AI966" s="43">
        <v>1935</v>
      </c>
      <c r="AJ966" s="43"/>
      <c r="AK966" s="43">
        <v>5</v>
      </c>
      <c r="AL966" s="43"/>
      <c r="AM966" s="43"/>
      <c r="AN966" s="43"/>
      <c r="AO966" s="43"/>
      <c r="AP966" s="43"/>
      <c r="AQ966" s="43"/>
      <c r="AR966" s="43"/>
      <c r="AS966" s="43"/>
      <c r="AT966" s="43">
        <v>30</v>
      </c>
      <c r="AU966" s="43"/>
      <c r="AV966" s="43">
        <v>0.15</v>
      </c>
      <c r="AW966" s="43"/>
      <c r="AX966" s="43"/>
      <c r="AY966" s="43"/>
      <c r="AZ966" s="43"/>
      <c r="BA966" s="43">
        <v>0.116238074</v>
      </c>
      <c r="BB966" s="43"/>
      <c r="BC966" s="43"/>
      <c r="BD966" s="43" t="s">
        <v>14027</v>
      </c>
      <c r="BE966" s="43"/>
    </row>
    <row r="967" spans="1:57" x14ac:dyDescent="0.2">
      <c r="A967" s="119"/>
      <c r="B967" s="43">
        <v>1</v>
      </c>
      <c r="C967" s="43" t="s">
        <v>200</v>
      </c>
      <c r="D967" s="119"/>
      <c r="E967" s="43"/>
      <c r="F967" s="43"/>
      <c r="G967" s="43" t="s">
        <v>13898</v>
      </c>
      <c r="H967" s="43"/>
      <c r="I967" s="43"/>
      <c r="J967" s="43"/>
      <c r="K967" s="43">
        <v>736.67906010000002</v>
      </c>
      <c r="L967" s="43"/>
      <c r="M967" s="43"/>
      <c r="N967" s="43"/>
      <c r="O967" s="43"/>
      <c r="P967" s="43"/>
      <c r="Q967" s="43">
        <v>7.8310000000000004</v>
      </c>
      <c r="R967" s="43"/>
      <c r="S967" s="43">
        <v>0.21935511647407127</v>
      </c>
      <c r="T967" s="43">
        <v>2307.4053960000001</v>
      </c>
      <c r="U967" s="43"/>
      <c r="V967" s="43"/>
      <c r="W967" s="43">
        <v>2114.6999999999998</v>
      </c>
      <c r="X967" s="43"/>
      <c r="Y967" s="43"/>
      <c r="Z967" s="43">
        <v>3.4213692080000002</v>
      </c>
      <c r="AA967" s="43"/>
      <c r="AB967" s="43"/>
      <c r="AC967" s="43">
        <v>2.2579653519999998</v>
      </c>
      <c r="AD967" s="43"/>
      <c r="AE967" s="43"/>
      <c r="AF967" s="43"/>
      <c r="AG967" s="43"/>
      <c r="AH967" s="43"/>
      <c r="AI967" s="43">
        <v>1935</v>
      </c>
      <c r="AJ967" s="43"/>
      <c r="AK967" s="43">
        <v>5</v>
      </c>
      <c r="AL967" s="43"/>
      <c r="AM967" s="43"/>
      <c r="AN967" s="43"/>
      <c r="AO967" s="43"/>
      <c r="AP967" s="43"/>
      <c r="AQ967" s="43"/>
      <c r="AR967" s="43"/>
      <c r="AS967" s="43"/>
      <c r="AT967" s="43">
        <v>30</v>
      </c>
      <c r="AU967" s="43"/>
      <c r="AV967" s="43">
        <v>0.15</v>
      </c>
      <c r="AW967" s="43"/>
      <c r="AX967" s="43"/>
      <c r="AY967" s="43"/>
      <c r="AZ967" s="43"/>
      <c r="BA967" s="43">
        <v>-2.1010190000000002E-2</v>
      </c>
      <c r="BB967" s="43"/>
      <c r="BC967" s="43"/>
      <c r="BD967" s="43" t="s">
        <v>14027</v>
      </c>
      <c r="BE967" s="43"/>
    </row>
    <row r="968" spans="1:57" x14ac:dyDescent="0.2">
      <c r="A968" s="119"/>
      <c r="B968" s="43">
        <v>1</v>
      </c>
      <c r="C968" s="43" t="s">
        <v>200</v>
      </c>
      <c r="D968" s="119"/>
      <c r="E968" s="43"/>
      <c r="F968" s="43"/>
      <c r="G968" s="43" t="s">
        <v>13898</v>
      </c>
      <c r="H968" s="43"/>
      <c r="I968" s="43"/>
      <c r="J968" s="43"/>
      <c r="K968" s="43">
        <v>1008.238868</v>
      </c>
      <c r="L968" s="43"/>
      <c r="M968" s="43"/>
      <c r="N968" s="43"/>
      <c r="O968" s="43"/>
      <c r="P968" s="43"/>
      <c r="Q968" s="43">
        <v>7.6959999999999997</v>
      </c>
      <c r="R968" s="43"/>
      <c r="S968" s="43">
        <v>0.24047764875745423</v>
      </c>
      <c r="T968" s="43">
        <v>2319.0800770000001</v>
      </c>
      <c r="U968" s="43"/>
      <c r="V968" s="43"/>
      <c r="W968" s="43">
        <v>2143.85</v>
      </c>
      <c r="X968" s="43"/>
      <c r="Y968" s="43"/>
      <c r="Z968" s="43">
        <v>3.1364276979999999</v>
      </c>
      <c r="AA968" s="43"/>
      <c r="AB968" s="43"/>
      <c r="AC968" s="43">
        <v>2.0984558999999998</v>
      </c>
      <c r="AD968" s="43"/>
      <c r="AE968" s="43"/>
      <c r="AF968" s="43"/>
      <c r="AG968" s="43"/>
      <c r="AH968" s="43"/>
      <c r="AI968" s="43">
        <v>1935</v>
      </c>
      <c r="AJ968" s="43"/>
      <c r="AK968" s="43">
        <v>5</v>
      </c>
      <c r="AL968" s="43"/>
      <c r="AM968" s="43"/>
      <c r="AN968" s="43"/>
      <c r="AO968" s="43"/>
      <c r="AP968" s="43"/>
      <c r="AQ968" s="43"/>
      <c r="AR968" s="43"/>
      <c r="AS968" s="43"/>
      <c r="AT968" s="43">
        <v>30</v>
      </c>
      <c r="AU968" s="43"/>
      <c r="AV968" s="43">
        <v>0.15</v>
      </c>
      <c r="AW968" s="43"/>
      <c r="AX968" s="43"/>
      <c r="AY968" s="43"/>
      <c r="AZ968" s="43"/>
      <c r="BA968" s="43">
        <v>0.18644957199999998</v>
      </c>
      <c r="BB968" s="43"/>
      <c r="BC968" s="43"/>
      <c r="BD968" s="43" t="s">
        <v>14027</v>
      </c>
      <c r="BE968" s="43"/>
    </row>
    <row r="969" spans="1:57" x14ac:dyDescent="0.2">
      <c r="A969" s="119"/>
      <c r="B969" s="43">
        <v>1</v>
      </c>
      <c r="C969" s="43" t="s">
        <v>200</v>
      </c>
      <c r="D969" s="119"/>
      <c r="E969" s="43"/>
      <c r="F969" s="43"/>
      <c r="G969" s="43" t="s">
        <v>13898</v>
      </c>
      <c r="H969" s="43"/>
      <c r="I969" s="43"/>
      <c r="J969" s="43"/>
      <c r="K969" s="43">
        <v>757.7</v>
      </c>
      <c r="L969" s="43"/>
      <c r="M969" s="43"/>
      <c r="N969" s="43"/>
      <c r="O969" s="43"/>
      <c r="P969" s="43"/>
      <c r="Q969" s="43">
        <v>7.7880000000000003</v>
      </c>
      <c r="R969" s="43"/>
      <c r="S969" s="43">
        <v>0.13306243200000001</v>
      </c>
      <c r="T969" s="43">
        <v>2272.79556</v>
      </c>
      <c r="U969" s="43"/>
      <c r="V969" s="43"/>
      <c r="W969" s="43">
        <v>2051.9499999999998</v>
      </c>
      <c r="X969" s="43"/>
      <c r="Y969" s="43"/>
      <c r="Z969" s="43">
        <v>3.7650000000000001</v>
      </c>
      <c r="AA969" s="43"/>
      <c r="AB969" s="43"/>
      <c r="AC969" s="43">
        <v>2.5249999999999999</v>
      </c>
      <c r="AD969" s="43"/>
      <c r="AE969" s="43"/>
      <c r="AF969" s="43"/>
      <c r="AG969" s="43"/>
      <c r="AH969" s="43"/>
      <c r="AI969" s="43">
        <v>1935</v>
      </c>
      <c r="AJ969" s="43"/>
      <c r="AK969" s="43">
        <v>5</v>
      </c>
      <c r="AL969" s="43"/>
      <c r="AM969" s="43"/>
      <c r="AN969" s="43"/>
      <c r="AO969" s="43"/>
      <c r="AP969" s="43"/>
      <c r="AQ969" s="43"/>
      <c r="AR969" s="43"/>
      <c r="AS969" s="43"/>
      <c r="AT969" s="43">
        <v>30</v>
      </c>
      <c r="AU969" s="43"/>
      <c r="AV969" s="43">
        <v>0.15</v>
      </c>
      <c r="AW969" s="43"/>
      <c r="AX969" s="43"/>
      <c r="AY969" s="43"/>
      <c r="AZ969" s="43"/>
      <c r="BA969" s="43">
        <v>0.14299315899999998</v>
      </c>
      <c r="BB969" s="43"/>
      <c r="BC969" s="43"/>
      <c r="BD969" s="43" t="s">
        <v>14027</v>
      </c>
      <c r="BE969" s="43"/>
    </row>
    <row r="970" spans="1:57" x14ac:dyDescent="0.2">
      <c r="A970" s="119"/>
      <c r="B970" s="43">
        <v>1</v>
      </c>
      <c r="C970" s="43" t="s">
        <v>200</v>
      </c>
      <c r="D970" s="119"/>
      <c r="E970" s="43"/>
      <c r="F970" s="43"/>
      <c r="G970" s="43" t="s">
        <v>13898</v>
      </c>
      <c r="H970" s="43"/>
      <c r="I970" s="43"/>
      <c r="J970" s="43"/>
      <c r="K970" s="43">
        <v>337.88323439999999</v>
      </c>
      <c r="L970" s="43"/>
      <c r="M970" s="43"/>
      <c r="N970" s="43"/>
      <c r="O970" s="43"/>
      <c r="P970" s="43"/>
      <c r="Q970" s="43">
        <v>8.0039999999999996</v>
      </c>
      <c r="R970" s="43"/>
      <c r="S970" s="43">
        <v>6.1137607100276499E-2</v>
      </c>
      <c r="T970" s="43">
        <v>2268.2114820000002</v>
      </c>
      <c r="U970" s="43"/>
      <c r="V970" s="43"/>
      <c r="W970" s="43">
        <v>1925.5</v>
      </c>
      <c r="X970" s="43"/>
      <c r="Y970" s="43"/>
      <c r="Z970" s="43">
        <v>6.0467609619999996</v>
      </c>
      <c r="AA970" s="43"/>
      <c r="AB970" s="43"/>
      <c r="AC970" s="43">
        <v>4.028016204</v>
      </c>
      <c r="AD970" s="43"/>
      <c r="AE970" s="43"/>
      <c r="AF970" s="43"/>
      <c r="AG970" s="43"/>
      <c r="AH970" s="43"/>
      <c r="AI970" s="43">
        <v>1579</v>
      </c>
      <c r="AJ970" s="43"/>
      <c r="AK970" s="43">
        <v>19</v>
      </c>
      <c r="AL970" s="43"/>
      <c r="AM970" s="43"/>
      <c r="AN970" s="43"/>
      <c r="AO970" s="43"/>
      <c r="AP970" s="43"/>
      <c r="AQ970" s="43"/>
      <c r="AR970" s="43"/>
      <c r="AS970" s="43"/>
      <c r="AT970" s="43">
        <v>30.5</v>
      </c>
      <c r="AU970" s="43"/>
      <c r="AV970" s="43">
        <v>7.0000000000000007E-2</v>
      </c>
      <c r="AW970" s="43"/>
      <c r="AX970" s="43"/>
      <c r="AY970" s="43"/>
      <c r="AZ970" s="43"/>
      <c r="BA970" s="43">
        <v>0.14464285099999999</v>
      </c>
      <c r="BB970" s="43"/>
      <c r="BC970" s="43"/>
      <c r="BD970" s="43" t="s">
        <v>14027</v>
      </c>
      <c r="BE970" s="43"/>
    </row>
    <row r="971" spans="1:57" x14ac:dyDescent="0.2">
      <c r="A971" s="119"/>
      <c r="B971" s="43">
        <v>1</v>
      </c>
      <c r="C971" s="43" t="s">
        <v>200</v>
      </c>
      <c r="D971" s="119"/>
      <c r="E971" s="43"/>
      <c r="F971" s="43"/>
      <c r="G971" s="43" t="s">
        <v>13898</v>
      </c>
      <c r="H971" s="43"/>
      <c r="I971" s="43"/>
      <c r="J971" s="43"/>
      <c r="K971" s="43">
        <v>337.88323439999999</v>
      </c>
      <c r="L971" s="43"/>
      <c r="M971" s="43"/>
      <c r="N971" s="43"/>
      <c r="O971" s="43"/>
      <c r="P971" s="43"/>
      <c r="Q971" s="43">
        <v>8.0009999999999994</v>
      </c>
      <c r="R971" s="43"/>
      <c r="S971" s="43">
        <v>6.2583409150371611E-2</v>
      </c>
      <c r="T971" s="43">
        <v>2272.2573710000001</v>
      </c>
      <c r="U971" s="43"/>
      <c r="V971" s="43"/>
      <c r="W971" s="43">
        <v>1932.9</v>
      </c>
      <c r="X971" s="43"/>
      <c r="Y971" s="43"/>
      <c r="Z971" s="43">
        <v>6.0467609619999996</v>
      </c>
      <c r="AA971" s="43"/>
      <c r="AB971" s="43"/>
      <c r="AC971" s="43">
        <v>4.028016204</v>
      </c>
      <c r="AD971" s="43"/>
      <c r="AE971" s="43"/>
      <c r="AF971" s="43"/>
      <c r="AG971" s="43"/>
      <c r="AH971" s="43"/>
      <c r="AI971" s="43">
        <v>1579</v>
      </c>
      <c r="AJ971" s="43"/>
      <c r="AK971" s="43">
        <v>19</v>
      </c>
      <c r="AL971" s="43"/>
      <c r="AM971" s="43"/>
      <c r="AN971" s="43"/>
      <c r="AO971" s="43"/>
      <c r="AP971" s="43"/>
      <c r="AQ971" s="43"/>
      <c r="AR971" s="43"/>
      <c r="AS971" s="43"/>
      <c r="AT971" s="43">
        <v>30.5</v>
      </c>
      <c r="AU971" s="43"/>
      <c r="AV971" s="43">
        <v>7.0000000000000007E-2</v>
      </c>
      <c r="AW971" s="43"/>
      <c r="AX971" s="43"/>
      <c r="AY971" s="43"/>
      <c r="AZ971" s="43"/>
      <c r="BA971" s="43">
        <v>0.32249016000000003</v>
      </c>
      <c r="BB971" s="43"/>
      <c r="BC971" s="43"/>
      <c r="BD971" s="43" t="s">
        <v>14027</v>
      </c>
      <c r="BE971" s="43"/>
    </row>
    <row r="972" spans="1:57" x14ac:dyDescent="0.2">
      <c r="A972" s="119"/>
      <c r="B972" s="43">
        <v>1</v>
      </c>
      <c r="C972" s="43" t="s">
        <v>200</v>
      </c>
      <c r="D972" s="119"/>
      <c r="E972" s="43"/>
      <c r="F972" s="43"/>
      <c r="G972" s="43" t="s">
        <v>13898</v>
      </c>
      <c r="H972" s="43"/>
      <c r="I972" s="43"/>
      <c r="J972" s="43"/>
      <c r="K972" s="43">
        <v>346.7839118</v>
      </c>
      <c r="L972" s="43"/>
      <c r="M972" s="43"/>
      <c r="N972" s="43"/>
      <c r="O972" s="43"/>
      <c r="P972" s="43"/>
      <c r="Q972" s="43">
        <v>8.0039999999999996</v>
      </c>
      <c r="R972" s="43"/>
      <c r="S972" s="43">
        <v>6.2681921406983532E-2</v>
      </c>
      <c r="T972" s="43">
        <v>2271.4229639999999</v>
      </c>
      <c r="U972" s="43"/>
      <c r="V972" s="43"/>
      <c r="W972" s="43">
        <v>1924.8</v>
      </c>
      <c r="X972" s="43"/>
      <c r="Y972" s="43"/>
      <c r="Z972" s="43">
        <v>6.078377691</v>
      </c>
      <c r="AA972" s="43"/>
      <c r="AB972" s="43"/>
      <c r="AC972" s="43">
        <v>4.0379964230000001</v>
      </c>
      <c r="AD972" s="43"/>
      <c r="AE972" s="43"/>
      <c r="AF972" s="43"/>
      <c r="AG972" s="43"/>
      <c r="AH972" s="43"/>
      <c r="AI972" s="43">
        <v>1579</v>
      </c>
      <c r="AJ972" s="43"/>
      <c r="AK972" s="43">
        <v>19</v>
      </c>
      <c r="AL972" s="43"/>
      <c r="AM972" s="43"/>
      <c r="AN972" s="43"/>
      <c r="AO972" s="43"/>
      <c r="AP972" s="43"/>
      <c r="AQ972" s="43"/>
      <c r="AR972" s="43"/>
      <c r="AS972" s="43"/>
      <c r="AT972" s="43">
        <v>30.5</v>
      </c>
      <c r="AU972" s="43"/>
      <c r="AV972" s="43">
        <v>7.0000000000000007E-2</v>
      </c>
      <c r="AW972" s="43"/>
      <c r="AX972" s="43"/>
      <c r="AY972" s="43"/>
      <c r="AZ972" s="43"/>
      <c r="BA972" s="43">
        <v>-1.4483061E-2</v>
      </c>
      <c r="BB972" s="43"/>
      <c r="BC972" s="43"/>
      <c r="BD972" s="43" t="s">
        <v>14027</v>
      </c>
      <c r="BE972" s="43"/>
    </row>
    <row r="973" spans="1:57" x14ac:dyDescent="0.2">
      <c r="A973" s="119"/>
      <c r="B973" s="43">
        <v>1</v>
      </c>
      <c r="C973" s="43" t="s">
        <v>200</v>
      </c>
      <c r="D973" s="119"/>
      <c r="E973" s="43"/>
      <c r="F973" s="43"/>
      <c r="G973" s="43" t="s">
        <v>13898</v>
      </c>
      <c r="H973" s="43"/>
      <c r="I973" s="43"/>
      <c r="J973" s="43"/>
      <c r="K973" s="43">
        <v>337.88323439999999</v>
      </c>
      <c r="L973" s="43"/>
      <c r="M973" s="43"/>
      <c r="N973" s="43"/>
      <c r="O973" s="43"/>
      <c r="P973" s="43"/>
      <c r="Q973" s="43">
        <v>8.0009999999999994</v>
      </c>
      <c r="R973" s="43"/>
      <c r="S973" s="43">
        <v>6.2547444285266901E-2</v>
      </c>
      <c r="T973" s="43">
        <v>2268.2114820000002</v>
      </c>
      <c r="U973" s="43"/>
      <c r="V973" s="43"/>
      <c r="W973" s="43">
        <v>1930.6</v>
      </c>
      <c r="X973" s="43"/>
      <c r="Y973" s="43"/>
      <c r="Z973" s="43">
        <v>6.0467609619999996</v>
      </c>
      <c r="AA973" s="43"/>
      <c r="AB973" s="43"/>
      <c r="AC973" s="43">
        <v>4.028016204</v>
      </c>
      <c r="AD973" s="43"/>
      <c r="AE973" s="43"/>
      <c r="AF973" s="43"/>
      <c r="AG973" s="43"/>
      <c r="AH973" s="43"/>
      <c r="AI973" s="43">
        <v>1579</v>
      </c>
      <c r="AJ973" s="43"/>
      <c r="AK973" s="43">
        <v>19</v>
      </c>
      <c r="AL973" s="43"/>
      <c r="AM973" s="43"/>
      <c r="AN973" s="43"/>
      <c r="AO973" s="43"/>
      <c r="AP973" s="43"/>
      <c r="AQ973" s="43"/>
      <c r="AR973" s="43"/>
      <c r="AS973" s="43"/>
      <c r="AT973" s="43">
        <v>30.5</v>
      </c>
      <c r="AU973" s="43"/>
      <c r="AV973" s="43">
        <v>7.0000000000000007E-2</v>
      </c>
      <c r="AW973" s="43"/>
      <c r="AX973" s="43"/>
      <c r="AY973" s="43"/>
      <c r="AZ973" s="43"/>
      <c r="BA973" s="43">
        <v>0.13799888699999999</v>
      </c>
      <c r="BB973" s="43"/>
      <c r="BC973" s="43"/>
      <c r="BD973" s="43" t="s">
        <v>14027</v>
      </c>
      <c r="BE973" s="43"/>
    </row>
    <row r="974" spans="1:57" x14ac:dyDescent="0.2">
      <c r="A974" s="119"/>
      <c r="B974" s="43">
        <v>1</v>
      </c>
      <c r="C974" s="43" t="s">
        <v>200</v>
      </c>
      <c r="D974" s="119"/>
      <c r="E974" s="43"/>
      <c r="F974" s="43"/>
      <c r="G974" s="43" t="s">
        <v>13898</v>
      </c>
      <c r="H974" s="43"/>
      <c r="I974" s="43"/>
      <c r="J974" s="43"/>
      <c r="K974" s="43">
        <v>337.57587719999998</v>
      </c>
      <c r="L974" s="43"/>
      <c r="M974" s="43"/>
      <c r="N974" s="43"/>
      <c r="O974" s="43"/>
      <c r="P974" s="43"/>
      <c r="Q974" s="43">
        <v>8.0129999999999999</v>
      </c>
      <c r="R974" s="43"/>
      <c r="S974" s="43">
        <v>6.474248344435718E-2</v>
      </c>
      <c r="T974" s="43">
        <v>2275.1576249999998</v>
      </c>
      <c r="U974" s="43"/>
      <c r="V974" s="43"/>
      <c r="W974" s="43">
        <v>1919</v>
      </c>
      <c r="X974" s="43"/>
      <c r="Y974" s="43"/>
      <c r="Z974" s="43">
        <v>6.2033680359999996</v>
      </c>
      <c r="AA974" s="43"/>
      <c r="AB974" s="43"/>
      <c r="AC974" s="43">
        <v>4.1061024579999996</v>
      </c>
      <c r="AD974" s="43"/>
      <c r="AE974" s="43"/>
      <c r="AF974" s="43"/>
      <c r="AG974" s="43"/>
      <c r="AH974" s="43"/>
      <c r="AI974" s="43">
        <v>1579</v>
      </c>
      <c r="AJ974" s="43"/>
      <c r="AK974" s="43">
        <v>19</v>
      </c>
      <c r="AL974" s="43"/>
      <c r="AM974" s="43"/>
      <c r="AN974" s="43"/>
      <c r="AO974" s="43"/>
      <c r="AP974" s="43"/>
      <c r="AQ974" s="43"/>
      <c r="AR974" s="43"/>
      <c r="AS974" s="43"/>
      <c r="AT974" s="43">
        <v>30.5</v>
      </c>
      <c r="AU974" s="43"/>
      <c r="AV974" s="43">
        <v>7.0000000000000007E-2</v>
      </c>
      <c r="AW974" s="43"/>
      <c r="AX974" s="43"/>
      <c r="AY974" s="43"/>
      <c r="AZ974" s="43"/>
      <c r="BA974" s="43">
        <v>0.16794891099999998</v>
      </c>
      <c r="BB974" s="43"/>
      <c r="BC974" s="43"/>
      <c r="BD974" s="43" t="s">
        <v>14027</v>
      </c>
      <c r="BE974" s="43"/>
    </row>
    <row r="975" spans="1:57" x14ac:dyDescent="0.2">
      <c r="A975" s="119"/>
      <c r="B975" s="43">
        <v>1</v>
      </c>
      <c r="C975" s="43" t="s">
        <v>200</v>
      </c>
      <c r="D975" s="119"/>
      <c r="E975" s="43"/>
      <c r="F975" s="43"/>
      <c r="G975" s="43" t="s">
        <v>13898</v>
      </c>
      <c r="H975" s="43"/>
      <c r="I975" s="43"/>
      <c r="J975" s="43"/>
      <c r="K975" s="43">
        <v>341.2914672</v>
      </c>
      <c r="L975" s="43"/>
      <c r="M975" s="43"/>
      <c r="N975" s="43"/>
      <c r="O975" s="43"/>
      <c r="P975" s="43"/>
      <c r="Q975" s="43">
        <v>8.0054999999999996</v>
      </c>
      <c r="R975" s="43"/>
      <c r="S975" s="43">
        <v>6.3818481628858517E-2</v>
      </c>
      <c r="T975" s="43">
        <v>2273.2902949999998</v>
      </c>
      <c r="U975" s="43"/>
      <c r="V975" s="43"/>
      <c r="W975" s="43">
        <v>1916.25</v>
      </c>
      <c r="X975" s="43"/>
      <c r="Y975" s="43"/>
      <c r="Z975" s="43">
        <v>6.2120169409999999</v>
      </c>
      <c r="AA975" s="43"/>
      <c r="AB975" s="43"/>
      <c r="AC975" s="43">
        <v>4.1203357360000004</v>
      </c>
      <c r="AD975" s="43"/>
      <c r="AE975" s="43"/>
      <c r="AF975" s="43"/>
      <c r="AG975" s="43"/>
      <c r="AH975" s="43"/>
      <c r="AI975" s="43">
        <v>1579</v>
      </c>
      <c r="AJ975" s="43"/>
      <c r="AK975" s="43">
        <v>19</v>
      </c>
      <c r="AL975" s="43"/>
      <c r="AM975" s="43"/>
      <c r="AN975" s="43"/>
      <c r="AO975" s="43"/>
      <c r="AP975" s="43"/>
      <c r="AQ975" s="43"/>
      <c r="AR975" s="43"/>
      <c r="AS975" s="43"/>
      <c r="AT975" s="43">
        <v>30.5</v>
      </c>
      <c r="AU975" s="43"/>
      <c r="AV975" s="43">
        <v>7.0000000000000007E-2</v>
      </c>
      <c r="AW975" s="43"/>
      <c r="AX975" s="43"/>
      <c r="AY975" s="43"/>
      <c r="AZ975" s="43"/>
      <c r="BA975" s="43">
        <v>0.18828328600000002</v>
      </c>
      <c r="BB975" s="43"/>
      <c r="BC975" s="43"/>
      <c r="BD975" s="43" t="s">
        <v>14027</v>
      </c>
      <c r="BE975" s="43"/>
    </row>
    <row r="976" spans="1:57" x14ac:dyDescent="0.2">
      <c r="A976" s="119"/>
      <c r="B976" s="43">
        <v>1</v>
      </c>
      <c r="C976" s="43" t="s">
        <v>200</v>
      </c>
      <c r="D976" s="119"/>
      <c r="E976" s="43"/>
      <c r="F976" s="43"/>
      <c r="G976" s="43" t="s">
        <v>13898</v>
      </c>
      <c r="H976" s="43"/>
      <c r="I976" s="43"/>
      <c r="J976" s="43"/>
      <c r="K976" s="43">
        <v>337.57587719999998</v>
      </c>
      <c r="L976" s="43"/>
      <c r="M976" s="43"/>
      <c r="N976" s="43"/>
      <c r="O976" s="43"/>
      <c r="P976" s="43"/>
      <c r="Q976" s="43">
        <v>7.9950000000000001</v>
      </c>
      <c r="R976" s="43"/>
      <c r="S976" s="43">
        <v>5.8903776005286554E-2</v>
      </c>
      <c r="T976" s="43">
        <v>2271.4229639999999</v>
      </c>
      <c r="U976" s="43"/>
      <c r="V976" s="43"/>
      <c r="W976" s="43">
        <v>1917.7</v>
      </c>
      <c r="X976" s="43"/>
      <c r="Y976" s="43"/>
      <c r="Z976" s="43">
        <v>6.2206658450000001</v>
      </c>
      <c r="AA976" s="43"/>
      <c r="AB976" s="43"/>
      <c r="AC976" s="43">
        <v>4.1345690130000001</v>
      </c>
      <c r="AD976" s="43"/>
      <c r="AE976" s="43"/>
      <c r="AF976" s="43"/>
      <c r="AG976" s="43"/>
      <c r="AH976" s="43"/>
      <c r="AI976" s="43">
        <v>1579</v>
      </c>
      <c r="AJ976" s="43"/>
      <c r="AK976" s="43">
        <v>19</v>
      </c>
      <c r="AL976" s="43"/>
      <c r="AM976" s="43"/>
      <c r="AN976" s="43"/>
      <c r="AO976" s="43"/>
      <c r="AP976" s="43"/>
      <c r="AQ976" s="43"/>
      <c r="AR976" s="43"/>
      <c r="AS976" s="43"/>
      <c r="AT976" s="43">
        <v>30.5</v>
      </c>
      <c r="AU976" s="43"/>
      <c r="AV976" s="43">
        <v>7.0000000000000007E-2</v>
      </c>
      <c r="AW976" s="43"/>
      <c r="AX976" s="43"/>
      <c r="AY976" s="43"/>
      <c r="AZ976" s="43"/>
      <c r="BA976" s="43">
        <v>7.6005428999999999E-2</v>
      </c>
      <c r="BB976" s="43"/>
      <c r="BC976" s="43"/>
      <c r="BD976" s="43" t="s">
        <v>14027</v>
      </c>
      <c r="BE976" s="43"/>
    </row>
    <row r="977" spans="1:57" x14ac:dyDescent="0.2">
      <c r="A977" s="119"/>
      <c r="B977" s="43">
        <v>1</v>
      </c>
      <c r="C977" s="43" t="s">
        <v>200</v>
      </c>
      <c r="D977" s="119"/>
      <c r="E977" s="43"/>
      <c r="F977" s="43"/>
      <c r="G977" s="43" t="s">
        <v>13898</v>
      </c>
      <c r="H977" s="43"/>
      <c r="I977" s="43"/>
      <c r="J977" s="43"/>
      <c r="K977" s="43">
        <v>343.00743210000002</v>
      </c>
      <c r="L977" s="43"/>
      <c r="M977" s="43"/>
      <c r="N977" s="43"/>
      <c r="O977" s="43"/>
      <c r="P977" s="43"/>
      <c r="Q977" s="43">
        <v>7.9965000000000002</v>
      </c>
      <c r="R977" s="43"/>
      <c r="S977" s="43">
        <v>6.0499913849337672E-2</v>
      </c>
      <c r="T977" s="43">
        <v>2268.2114820000002</v>
      </c>
      <c r="U977" s="43"/>
      <c r="V977" s="43"/>
      <c r="W977" s="43">
        <v>1925.1</v>
      </c>
      <c r="X977" s="43"/>
      <c r="Y977" s="43"/>
      <c r="Z977" s="43">
        <v>6.2561136189999997</v>
      </c>
      <c r="AA977" s="43"/>
      <c r="AB977" s="43"/>
      <c r="AC977" s="43">
        <v>4.1492727289999998</v>
      </c>
      <c r="AD977" s="43"/>
      <c r="AE977" s="43"/>
      <c r="AF977" s="43"/>
      <c r="AG977" s="43"/>
      <c r="AH977" s="43"/>
      <c r="AI977" s="43">
        <v>1579</v>
      </c>
      <c r="AJ977" s="43"/>
      <c r="AK977" s="43">
        <v>19</v>
      </c>
      <c r="AL977" s="43"/>
      <c r="AM977" s="43"/>
      <c r="AN977" s="43"/>
      <c r="AO977" s="43"/>
      <c r="AP977" s="43"/>
      <c r="AQ977" s="43"/>
      <c r="AR977" s="43"/>
      <c r="AS977" s="43"/>
      <c r="AT977" s="43">
        <v>30.5</v>
      </c>
      <c r="AU977" s="43"/>
      <c r="AV977" s="43">
        <v>7.0000000000000007E-2</v>
      </c>
      <c r="AW977" s="43"/>
      <c r="AX977" s="43"/>
      <c r="AY977" s="43"/>
      <c r="AZ977" s="43"/>
      <c r="BA977" s="43">
        <v>0.186694839</v>
      </c>
      <c r="BB977" s="43"/>
      <c r="BC977" s="43"/>
      <c r="BD977" s="43" t="s">
        <v>14027</v>
      </c>
      <c r="BE977" s="43"/>
    </row>
    <row r="978" spans="1:57" x14ac:dyDescent="0.2">
      <c r="A978" s="119"/>
      <c r="B978" s="43">
        <v>1</v>
      </c>
      <c r="C978" s="43" t="s">
        <v>200</v>
      </c>
      <c r="D978" s="119"/>
      <c r="E978" s="43"/>
      <c r="F978" s="43"/>
      <c r="G978" s="43" t="s">
        <v>13898</v>
      </c>
      <c r="H978" s="43"/>
      <c r="I978" s="43"/>
      <c r="J978" s="43"/>
      <c r="K978" s="43">
        <v>347.59100560000002</v>
      </c>
      <c r="L978" s="43"/>
      <c r="M978" s="43"/>
      <c r="N978" s="43"/>
      <c r="O978" s="43"/>
      <c r="P978" s="43"/>
      <c r="Q978" s="43">
        <v>7.9965000000000002</v>
      </c>
      <c r="R978" s="43"/>
      <c r="S978" s="43">
        <v>6.224159656077316E-2</v>
      </c>
      <c r="T978" s="43">
        <v>2268.2114820000002</v>
      </c>
      <c r="U978" s="43"/>
      <c r="V978" s="43"/>
      <c r="W978" s="43">
        <v>1927.45</v>
      </c>
      <c r="X978" s="43"/>
      <c r="Y978" s="43"/>
      <c r="Z978" s="43">
        <v>6.117905039</v>
      </c>
      <c r="AA978" s="43"/>
      <c r="AB978" s="43"/>
      <c r="AC978" s="43">
        <v>4.0763024989999996</v>
      </c>
      <c r="AD978" s="43"/>
      <c r="AE978" s="43"/>
      <c r="AF978" s="43"/>
      <c r="AG978" s="43"/>
      <c r="AH978" s="43"/>
      <c r="AI978" s="43">
        <v>1579</v>
      </c>
      <c r="AJ978" s="43"/>
      <c r="AK978" s="43">
        <v>19</v>
      </c>
      <c r="AL978" s="43"/>
      <c r="AM978" s="43"/>
      <c r="AN978" s="43"/>
      <c r="AO978" s="43"/>
      <c r="AP978" s="43"/>
      <c r="AQ978" s="43"/>
      <c r="AR978" s="43"/>
      <c r="AS978" s="43"/>
      <c r="AT978" s="43">
        <v>30.5</v>
      </c>
      <c r="AU978" s="43"/>
      <c r="AV978" s="43">
        <v>7.0000000000000007E-2</v>
      </c>
      <c r="AW978" s="43"/>
      <c r="AX978" s="43"/>
      <c r="AY978" s="43"/>
      <c r="AZ978" s="43"/>
      <c r="BA978" s="43">
        <v>0.18858697599999999</v>
      </c>
      <c r="BB978" s="43"/>
      <c r="BC978" s="43"/>
      <c r="BD978" s="43" t="s">
        <v>14027</v>
      </c>
      <c r="BE978" s="43"/>
    </row>
    <row r="979" spans="1:57" x14ac:dyDescent="0.2">
      <c r="A979" s="119"/>
      <c r="B979" s="43">
        <v>1</v>
      </c>
      <c r="C979" s="43" t="s">
        <v>200</v>
      </c>
      <c r="D979" s="119"/>
      <c r="E979" s="43"/>
      <c r="F979" s="43"/>
      <c r="G979" s="43" t="s">
        <v>13898</v>
      </c>
      <c r="H979" s="43"/>
      <c r="I979" s="43"/>
      <c r="J979" s="43"/>
      <c r="K979" s="43">
        <v>346.09337390000002</v>
      </c>
      <c r="L979" s="43"/>
      <c r="M979" s="43"/>
      <c r="N979" s="43"/>
      <c r="O979" s="43"/>
      <c r="P979" s="43"/>
      <c r="Q979" s="43">
        <v>8.0020000000000007</v>
      </c>
      <c r="R979" s="43"/>
      <c r="S979" s="43">
        <v>6.1368152212185112E-2</v>
      </c>
      <c r="T979" s="43">
        <v>2265</v>
      </c>
      <c r="U979" s="43"/>
      <c r="V979" s="43"/>
      <c r="W979" s="43">
        <v>1923.7</v>
      </c>
      <c r="X979" s="43"/>
      <c r="Y979" s="43"/>
      <c r="Z979" s="43">
        <v>6.152380687</v>
      </c>
      <c r="AA979" s="43"/>
      <c r="AB979" s="43"/>
      <c r="AC979" s="43">
        <v>4.0879465000000001</v>
      </c>
      <c r="AD979" s="43"/>
      <c r="AE979" s="43"/>
      <c r="AF979" s="43"/>
      <c r="AG979" s="43"/>
      <c r="AH979" s="43"/>
      <c r="AI979" s="43">
        <v>1579</v>
      </c>
      <c r="AJ979" s="43"/>
      <c r="AK979" s="43">
        <v>19</v>
      </c>
      <c r="AL979" s="43"/>
      <c r="AM979" s="43"/>
      <c r="AN979" s="43"/>
      <c r="AO979" s="43"/>
      <c r="AP979" s="43"/>
      <c r="AQ979" s="43"/>
      <c r="AR979" s="43"/>
      <c r="AS979" s="43"/>
      <c r="AT979" s="43">
        <v>30.5</v>
      </c>
      <c r="AU979" s="43"/>
      <c r="AV979" s="43">
        <v>7.0000000000000007E-2</v>
      </c>
      <c r="AW979" s="43"/>
      <c r="AX979" s="43"/>
      <c r="AY979" s="43"/>
      <c r="AZ979" s="43"/>
      <c r="BA979" s="43">
        <v>0.190849084</v>
      </c>
      <c r="BB979" s="43"/>
      <c r="BC979" s="43"/>
      <c r="BD979" s="43" t="s">
        <v>14027</v>
      </c>
      <c r="BE979" s="43"/>
    </row>
    <row r="980" spans="1:57" x14ac:dyDescent="0.2">
      <c r="A980" s="119"/>
      <c r="B980" s="43">
        <v>1</v>
      </c>
      <c r="C980" s="43" t="s">
        <v>200</v>
      </c>
      <c r="D980" s="119"/>
      <c r="E980" s="43"/>
      <c r="F980" s="43"/>
      <c r="G980" s="43" t="s">
        <v>13898</v>
      </c>
      <c r="H980" s="43"/>
      <c r="I980" s="43"/>
      <c r="J980" s="43"/>
      <c r="K980" s="43">
        <v>342.47897160000002</v>
      </c>
      <c r="L980" s="43"/>
      <c r="M980" s="43"/>
      <c r="N980" s="43"/>
      <c r="O980" s="43"/>
      <c r="P980" s="43"/>
      <c r="Q980" s="43">
        <v>8.0020000000000007</v>
      </c>
      <c r="R980" s="43"/>
      <c r="S980" s="43">
        <v>6.1794226021025786E-2</v>
      </c>
      <c r="T980" s="43">
        <v>2268.2114820000002</v>
      </c>
      <c r="U980" s="43"/>
      <c r="V980" s="43"/>
      <c r="W980" s="43">
        <v>1917.8</v>
      </c>
      <c r="X980" s="43"/>
      <c r="Y980" s="43"/>
      <c r="Z980" s="43">
        <v>6.340237353</v>
      </c>
      <c r="AA980" s="43"/>
      <c r="AB980" s="43"/>
      <c r="AC980" s="43">
        <v>4.212375293</v>
      </c>
      <c r="AD980" s="43"/>
      <c r="AE980" s="43"/>
      <c r="AF980" s="43"/>
      <c r="AG980" s="43"/>
      <c r="AH980" s="43"/>
      <c r="AI980" s="43">
        <v>1579</v>
      </c>
      <c r="AJ980" s="43"/>
      <c r="AK980" s="43">
        <v>19</v>
      </c>
      <c r="AL980" s="43"/>
      <c r="AM980" s="43"/>
      <c r="AN980" s="43"/>
      <c r="AO980" s="43"/>
      <c r="AP980" s="43"/>
      <c r="AQ980" s="43"/>
      <c r="AR980" s="43"/>
      <c r="AS980" s="43"/>
      <c r="AT980" s="43">
        <v>30.5</v>
      </c>
      <c r="AU980" s="43"/>
      <c r="AV980" s="43">
        <v>7.0000000000000007E-2</v>
      </c>
      <c r="AW980" s="43"/>
      <c r="AX980" s="43"/>
      <c r="AY980" s="43"/>
      <c r="AZ980" s="43"/>
      <c r="BA980" s="43">
        <v>0.21908440000000001</v>
      </c>
      <c r="BB980" s="43"/>
      <c r="BC980" s="43"/>
      <c r="BD980" s="43" t="s">
        <v>14027</v>
      </c>
      <c r="BE980" s="43"/>
    </row>
    <row r="981" spans="1:57" x14ac:dyDescent="0.2">
      <c r="A981" s="119"/>
      <c r="B981" s="43">
        <v>1</v>
      </c>
      <c r="C981" s="43" t="s">
        <v>200</v>
      </c>
      <c r="D981" s="119"/>
      <c r="E981" s="43"/>
      <c r="F981" s="43"/>
      <c r="G981" s="43" t="s">
        <v>13898</v>
      </c>
      <c r="H981" s="43"/>
      <c r="I981" s="43"/>
      <c r="J981" s="43"/>
      <c r="K981" s="43">
        <v>346.09337390000002</v>
      </c>
      <c r="L981" s="43"/>
      <c r="M981" s="43"/>
      <c r="N981" s="43"/>
      <c r="O981" s="43"/>
      <c r="P981" s="43"/>
      <c r="Q981" s="43">
        <v>7.9969999999999999</v>
      </c>
      <c r="R981" s="43"/>
      <c r="S981" s="43">
        <v>6.4763129501063499E-2</v>
      </c>
      <c r="T981" s="43">
        <v>2265</v>
      </c>
      <c r="U981" s="43"/>
      <c r="V981" s="43"/>
      <c r="W981" s="43">
        <v>1924</v>
      </c>
      <c r="X981" s="43"/>
      <c r="Y981" s="43"/>
      <c r="Z981" s="43">
        <v>6.3244860020000004</v>
      </c>
      <c r="AA981" s="43"/>
      <c r="AB981" s="43"/>
      <c r="AC981" s="43">
        <v>4.1859028819999997</v>
      </c>
      <c r="AD981" s="43"/>
      <c r="AE981" s="43"/>
      <c r="AF981" s="43"/>
      <c r="AG981" s="43"/>
      <c r="AH981" s="43"/>
      <c r="AI981" s="43">
        <v>1579</v>
      </c>
      <c r="AJ981" s="43"/>
      <c r="AK981" s="43">
        <v>19</v>
      </c>
      <c r="AL981" s="43"/>
      <c r="AM981" s="43"/>
      <c r="AN981" s="43"/>
      <c r="AO981" s="43"/>
      <c r="AP981" s="43"/>
      <c r="AQ981" s="43"/>
      <c r="AR981" s="43"/>
      <c r="AS981" s="43"/>
      <c r="AT981" s="43">
        <v>30.5</v>
      </c>
      <c r="AU981" s="43"/>
      <c r="AV981" s="43">
        <v>7.0000000000000007E-2</v>
      </c>
      <c r="AW981" s="43"/>
      <c r="AX981" s="43"/>
      <c r="AY981" s="43"/>
      <c r="AZ981" s="43"/>
      <c r="BA981" s="43">
        <v>0.20342533500000001</v>
      </c>
      <c r="BB981" s="43"/>
      <c r="BC981" s="43"/>
      <c r="BD981" s="43" t="s">
        <v>14027</v>
      </c>
      <c r="BE981" s="43"/>
    </row>
    <row r="982" spans="1:57" x14ac:dyDescent="0.2">
      <c r="A982" s="119"/>
      <c r="B982" s="43">
        <v>1</v>
      </c>
      <c r="C982" s="43" t="s">
        <v>200</v>
      </c>
      <c r="D982" s="119"/>
      <c r="E982" s="43"/>
      <c r="F982" s="43"/>
      <c r="G982" s="43" t="s">
        <v>13898</v>
      </c>
      <c r="H982" s="43"/>
      <c r="I982" s="43"/>
      <c r="J982" s="43"/>
      <c r="K982" s="43">
        <v>344.4402025</v>
      </c>
      <c r="L982" s="43"/>
      <c r="M982" s="43"/>
      <c r="N982" s="43"/>
      <c r="O982" s="43"/>
      <c r="P982" s="43"/>
      <c r="Q982" s="43">
        <v>7.9969999999999999</v>
      </c>
      <c r="R982" s="43"/>
      <c r="S982" s="43">
        <v>6.0878998925699167E-2</v>
      </c>
      <c r="T982" s="43">
        <v>2278.656622</v>
      </c>
      <c r="U982" s="43"/>
      <c r="V982" s="43"/>
      <c r="W982" s="43">
        <v>1931</v>
      </c>
      <c r="X982" s="43"/>
      <c r="Y982" s="43"/>
      <c r="Z982" s="43">
        <v>6.1359851440000002</v>
      </c>
      <c r="AA982" s="43"/>
      <c r="AB982" s="43"/>
      <c r="AC982" s="43">
        <v>4.0845073369999998</v>
      </c>
      <c r="AD982" s="43"/>
      <c r="AE982" s="43"/>
      <c r="AF982" s="43"/>
      <c r="AG982" s="43"/>
      <c r="AH982" s="43"/>
      <c r="AI982" s="43">
        <v>1579</v>
      </c>
      <c r="AJ982" s="43"/>
      <c r="AK982" s="43">
        <v>19</v>
      </c>
      <c r="AL982" s="43"/>
      <c r="AM982" s="43"/>
      <c r="AN982" s="43"/>
      <c r="AO982" s="43"/>
      <c r="AP982" s="43"/>
      <c r="AQ982" s="43"/>
      <c r="AR982" s="43"/>
      <c r="AS982" s="43"/>
      <c r="AT982" s="43">
        <v>30.5</v>
      </c>
      <c r="AU982" s="43"/>
      <c r="AV982" s="43">
        <v>7.0000000000000007E-2</v>
      </c>
      <c r="AW982" s="43"/>
      <c r="AX982" s="43"/>
      <c r="AY982" s="43"/>
      <c r="AZ982" s="43"/>
      <c r="BA982" s="43">
        <v>2.4201258000000003E-2</v>
      </c>
      <c r="BB982" s="43"/>
      <c r="BC982" s="43"/>
      <c r="BD982" s="43" t="s">
        <v>14027</v>
      </c>
      <c r="BE982" s="43"/>
    </row>
    <row r="983" spans="1:57" x14ac:dyDescent="0.2">
      <c r="A983" s="119"/>
      <c r="B983" s="43">
        <v>1</v>
      </c>
      <c r="C983" s="43" t="s">
        <v>200</v>
      </c>
      <c r="D983" s="119"/>
      <c r="E983" s="43"/>
      <c r="F983" s="43"/>
      <c r="G983" s="43" t="s">
        <v>13898</v>
      </c>
      <c r="H983" s="43"/>
      <c r="I983" s="43"/>
      <c r="J983" s="43"/>
      <c r="K983" s="43">
        <v>346.09337390000002</v>
      </c>
      <c r="L983" s="43"/>
      <c r="M983" s="43"/>
      <c r="N983" s="43"/>
      <c r="O983" s="43"/>
      <c r="P983" s="43"/>
      <c r="Q983" s="43">
        <v>7.9969999999999999</v>
      </c>
      <c r="R983" s="43"/>
      <c r="S983" s="43">
        <v>6.3845599255720045E-2</v>
      </c>
      <c r="T983" s="43">
        <v>2271.4229639999999</v>
      </c>
      <c r="U983" s="43"/>
      <c r="V983" s="43"/>
      <c r="W983" s="43">
        <v>1925</v>
      </c>
      <c r="X983" s="43"/>
      <c r="Y983" s="43"/>
      <c r="Z983" s="43">
        <v>6.3244860020000004</v>
      </c>
      <c r="AA983" s="43"/>
      <c r="AB983" s="43"/>
      <c r="AC983" s="43">
        <v>4.1859028819999997</v>
      </c>
      <c r="AD983" s="43"/>
      <c r="AE983" s="43"/>
      <c r="AF983" s="43"/>
      <c r="AG983" s="43"/>
      <c r="AH983" s="43"/>
      <c r="AI983" s="43">
        <v>1579</v>
      </c>
      <c r="AJ983" s="43"/>
      <c r="AK983" s="43">
        <v>19</v>
      </c>
      <c r="AL983" s="43"/>
      <c r="AM983" s="43"/>
      <c r="AN983" s="43"/>
      <c r="AO983" s="43"/>
      <c r="AP983" s="43"/>
      <c r="AQ983" s="43"/>
      <c r="AR983" s="43"/>
      <c r="AS983" s="43"/>
      <c r="AT983" s="43">
        <v>30.5</v>
      </c>
      <c r="AU983" s="43"/>
      <c r="AV983" s="43">
        <v>7.0000000000000007E-2</v>
      </c>
      <c r="AW983" s="43"/>
      <c r="AX983" s="43"/>
      <c r="AY983" s="43"/>
      <c r="AZ983" s="43"/>
      <c r="BA983" s="43">
        <v>0.11561306999999998</v>
      </c>
      <c r="BB983" s="43"/>
      <c r="BC983" s="43"/>
      <c r="BD983" s="43" t="s">
        <v>14027</v>
      </c>
      <c r="BE983" s="43"/>
    </row>
    <row r="984" spans="1:57" x14ac:dyDescent="0.2">
      <c r="A984" s="119"/>
      <c r="B984" s="43">
        <v>1</v>
      </c>
      <c r="C984" s="43" t="s">
        <v>200</v>
      </c>
      <c r="D984" s="119"/>
      <c r="E984" s="43"/>
      <c r="F984" s="43"/>
      <c r="G984" s="43" t="s">
        <v>13898</v>
      </c>
      <c r="H984" s="43"/>
      <c r="I984" s="43"/>
      <c r="J984" s="43"/>
      <c r="K984" s="43">
        <v>338.31199420000002</v>
      </c>
      <c r="L984" s="43"/>
      <c r="M984" s="43"/>
      <c r="N984" s="43"/>
      <c r="O984" s="43"/>
      <c r="P984" s="43"/>
      <c r="Q984" s="43">
        <v>7.9954999999999998</v>
      </c>
      <c r="R984" s="43"/>
      <c r="S984" s="43">
        <v>6.3386897414261012E-2</v>
      </c>
      <c r="T984" s="43">
        <v>2271.4229639999999</v>
      </c>
      <c r="U984" s="43"/>
      <c r="V984" s="43"/>
      <c r="W984" s="43">
        <v>1934.1</v>
      </c>
      <c r="X984" s="43"/>
      <c r="Y984" s="43"/>
      <c r="Z984" s="43">
        <v>6.3244860020000004</v>
      </c>
      <c r="AA984" s="43"/>
      <c r="AB984" s="43"/>
      <c r="AC984" s="43">
        <v>4.1859028819999997</v>
      </c>
      <c r="AD984" s="43"/>
      <c r="AE984" s="43"/>
      <c r="AF984" s="43"/>
      <c r="AG984" s="43"/>
      <c r="AH984" s="43"/>
      <c r="AI984" s="43">
        <v>1579</v>
      </c>
      <c r="AJ984" s="43"/>
      <c r="AK984" s="43">
        <v>19</v>
      </c>
      <c r="AL984" s="43"/>
      <c r="AM984" s="43"/>
      <c r="AN984" s="43"/>
      <c r="AO984" s="43"/>
      <c r="AP984" s="43"/>
      <c r="AQ984" s="43"/>
      <c r="AR984" s="43"/>
      <c r="AS984" s="43"/>
      <c r="AT984" s="43">
        <v>30.5</v>
      </c>
      <c r="AU984" s="43"/>
      <c r="AV984" s="43">
        <v>7.0000000000000007E-2</v>
      </c>
      <c r="AW984" s="43"/>
      <c r="AX984" s="43"/>
      <c r="AY984" s="43"/>
      <c r="AZ984" s="43"/>
      <c r="BA984" s="43">
        <v>0.13662656200000001</v>
      </c>
      <c r="BB984" s="43"/>
      <c r="BC984" s="43"/>
      <c r="BD984" s="43" t="s">
        <v>14027</v>
      </c>
      <c r="BE984" s="43"/>
    </row>
    <row r="985" spans="1:57" x14ac:dyDescent="0.2">
      <c r="A985" s="119"/>
      <c r="B985" s="43">
        <v>1</v>
      </c>
      <c r="C985" s="43" t="s">
        <v>200</v>
      </c>
      <c r="D985" s="119"/>
      <c r="E985" s="43"/>
      <c r="F985" s="43"/>
      <c r="G985" s="43" t="s">
        <v>13898</v>
      </c>
      <c r="H985" s="43"/>
      <c r="I985" s="43"/>
      <c r="J985" s="43"/>
      <c r="K985" s="43">
        <v>2193.8541500000001</v>
      </c>
      <c r="L985" s="43"/>
      <c r="M985" s="43"/>
      <c r="N985" s="43"/>
      <c r="O985" s="43"/>
      <c r="P985" s="43"/>
      <c r="Q985" s="43">
        <v>7.4669999999999996</v>
      </c>
      <c r="R985" s="43"/>
      <c r="S985" s="43">
        <v>0.29258110065665999</v>
      </c>
      <c r="T985" s="43">
        <v>2291.6075719999999</v>
      </c>
      <c r="U985" s="43"/>
      <c r="V985" s="43"/>
      <c r="W985" s="43">
        <v>2224.1999999999998</v>
      </c>
      <c r="X985" s="43"/>
      <c r="Y985" s="43"/>
      <c r="Z985" s="43">
        <v>1.731971033</v>
      </c>
      <c r="AA985" s="43"/>
      <c r="AB985" s="43"/>
      <c r="AC985" s="43">
        <v>1.162041501</v>
      </c>
      <c r="AD985" s="43"/>
      <c r="AE985" s="43"/>
      <c r="AF985" s="43"/>
      <c r="AG985" s="43"/>
      <c r="AH985" s="43"/>
      <c r="AI985" s="43">
        <v>1957</v>
      </c>
      <c r="AJ985" s="43"/>
      <c r="AK985" s="43">
        <v>24</v>
      </c>
      <c r="AL985" s="43"/>
      <c r="AM985" s="43"/>
      <c r="AN985" s="43"/>
      <c r="AO985" s="43"/>
      <c r="AP985" s="43"/>
      <c r="AQ985" s="43"/>
      <c r="AR985" s="43"/>
      <c r="AS985" s="43"/>
      <c r="AT985" s="43">
        <v>30.5</v>
      </c>
      <c r="AU985" s="43"/>
      <c r="AV985" s="43">
        <v>0.25</v>
      </c>
      <c r="AW985" s="43"/>
      <c r="AX985" s="43"/>
      <c r="AY985" s="43"/>
      <c r="AZ985" s="43"/>
      <c r="BA985" s="43">
        <v>-9.7703610000000017E-3</v>
      </c>
      <c r="BB985" s="43"/>
      <c r="BC985" s="43"/>
      <c r="BD985" s="43" t="s">
        <v>14027</v>
      </c>
      <c r="BE985" s="43"/>
    </row>
    <row r="986" spans="1:57" x14ac:dyDescent="0.2">
      <c r="A986" s="119"/>
      <c r="B986" s="43">
        <v>1</v>
      </c>
      <c r="C986" s="43" t="s">
        <v>200</v>
      </c>
      <c r="D986" s="119"/>
      <c r="E986" s="43"/>
      <c r="F986" s="43"/>
      <c r="G986" s="43" t="s">
        <v>13898</v>
      </c>
      <c r="H986" s="43"/>
      <c r="I986" s="43"/>
      <c r="J986" s="43"/>
      <c r="K986" s="43">
        <v>2253.2521109999998</v>
      </c>
      <c r="L986" s="43"/>
      <c r="M986" s="43"/>
      <c r="N986" s="43"/>
      <c r="O986" s="43"/>
      <c r="P986" s="43"/>
      <c r="Q986" s="43">
        <v>7.5810000000000004</v>
      </c>
      <c r="R986" s="43"/>
      <c r="S986" s="43">
        <v>0.34525377152185871</v>
      </c>
      <c r="T986" s="43">
        <v>2301.1444310000002</v>
      </c>
      <c r="U986" s="43"/>
      <c r="V986" s="43"/>
      <c r="W986" s="43">
        <v>2235.6</v>
      </c>
      <c r="X986" s="43"/>
      <c r="Y986" s="43"/>
      <c r="Z986" s="43">
        <v>1.738322119</v>
      </c>
      <c r="AA986" s="43"/>
      <c r="AB986" s="43"/>
      <c r="AC986" s="43">
        <v>1.1675615420000001</v>
      </c>
      <c r="AD986" s="43"/>
      <c r="AE986" s="43"/>
      <c r="AF986" s="43"/>
      <c r="AG986" s="43"/>
      <c r="AH986" s="43"/>
      <c r="AI986" s="43">
        <v>1957</v>
      </c>
      <c r="AJ986" s="43"/>
      <c r="AK986" s="43">
        <v>24</v>
      </c>
      <c r="AL986" s="43"/>
      <c r="AM986" s="43"/>
      <c r="AN986" s="43"/>
      <c r="AO986" s="43"/>
      <c r="AP986" s="43"/>
      <c r="AQ986" s="43"/>
      <c r="AR986" s="43"/>
      <c r="AS986" s="43"/>
      <c r="AT986" s="43">
        <v>30.5</v>
      </c>
      <c r="AU986" s="43"/>
      <c r="AV986" s="43">
        <v>0.25</v>
      </c>
      <c r="AW986" s="43"/>
      <c r="AX986" s="43"/>
      <c r="AY986" s="43"/>
      <c r="AZ986" s="43"/>
      <c r="BA986" s="43">
        <v>7.0591489000000007E-2</v>
      </c>
      <c r="BB986" s="43"/>
      <c r="BC986" s="43"/>
      <c r="BD986" s="43" t="s">
        <v>14027</v>
      </c>
      <c r="BE986" s="43"/>
    </row>
    <row r="987" spans="1:57" x14ac:dyDescent="0.2">
      <c r="A987" s="119"/>
      <c r="B987" s="43">
        <v>1</v>
      </c>
      <c r="C987" s="43" t="s">
        <v>200</v>
      </c>
      <c r="D987" s="119"/>
      <c r="E987" s="43"/>
      <c r="F987" s="43"/>
      <c r="G987" s="43" t="s">
        <v>13898</v>
      </c>
      <c r="H987" s="43"/>
      <c r="I987" s="43"/>
      <c r="J987" s="43"/>
      <c r="K987" s="43">
        <v>1294.3</v>
      </c>
      <c r="L987" s="43"/>
      <c r="M987" s="43"/>
      <c r="N987" s="43"/>
      <c r="O987" s="43"/>
      <c r="P987" s="43"/>
      <c r="Q987" s="43">
        <v>7.7930000000000001</v>
      </c>
      <c r="R987" s="43"/>
      <c r="S987" s="43">
        <v>0.27434212124377261</v>
      </c>
      <c r="T987" s="43">
        <v>2287.051743</v>
      </c>
      <c r="U987" s="43"/>
      <c r="V987" s="43"/>
      <c r="W987" s="43">
        <v>2129.4499999999998</v>
      </c>
      <c r="X987" s="43"/>
      <c r="Y987" s="43"/>
      <c r="Z987" s="43">
        <v>2.86</v>
      </c>
      <c r="AA987" s="43"/>
      <c r="AB987" s="43"/>
      <c r="AC987" s="43">
        <v>1.92</v>
      </c>
      <c r="AD987" s="43"/>
      <c r="AE987" s="43"/>
      <c r="AF987" s="43"/>
      <c r="AG987" s="43"/>
      <c r="AH987" s="43"/>
      <c r="AI987" s="43">
        <v>1957</v>
      </c>
      <c r="AJ987" s="43"/>
      <c r="AK987" s="43">
        <v>24</v>
      </c>
      <c r="AL987" s="43"/>
      <c r="AM987" s="43"/>
      <c r="AN987" s="43"/>
      <c r="AO987" s="43"/>
      <c r="AP987" s="43"/>
      <c r="AQ987" s="43"/>
      <c r="AR987" s="43"/>
      <c r="AS987" s="43"/>
      <c r="AT987" s="43">
        <v>30.5</v>
      </c>
      <c r="AU987" s="43"/>
      <c r="AV987" s="43">
        <v>0.25</v>
      </c>
      <c r="AW987" s="43"/>
      <c r="AX987" s="43"/>
      <c r="AY987" s="43"/>
      <c r="AZ987" s="43"/>
      <c r="BA987" s="43">
        <v>0.11007760799999999</v>
      </c>
      <c r="BB987" s="43"/>
      <c r="BC987" s="43"/>
      <c r="BD987" s="43" t="s">
        <v>14027</v>
      </c>
      <c r="BE987" s="43"/>
    </row>
    <row r="988" spans="1:57" x14ac:dyDescent="0.2">
      <c r="A988" s="119"/>
      <c r="B988" s="43">
        <v>1</v>
      </c>
      <c r="C988" s="43" t="s">
        <v>200</v>
      </c>
      <c r="D988" s="119"/>
      <c r="E988" s="43"/>
      <c r="F988" s="43"/>
      <c r="G988" s="43" t="s">
        <v>13898</v>
      </c>
      <c r="H988" s="43"/>
      <c r="I988" s="43"/>
      <c r="J988" s="43"/>
      <c r="K988" s="43">
        <v>1691.110725</v>
      </c>
      <c r="L988" s="43"/>
      <c r="M988" s="43"/>
      <c r="N988" s="43"/>
      <c r="O988" s="43"/>
      <c r="P988" s="43"/>
      <c r="Q988" s="43">
        <v>7.6304999999999996</v>
      </c>
      <c r="R988" s="43"/>
      <c r="S988" s="43">
        <v>0.27193798380357703</v>
      </c>
      <c r="T988" s="43">
        <v>2294.7112579999998</v>
      </c>
      <c r="U988" s="43"/>
      <c r="V988" s="43"/>
      <c r="W988" s="43">
        <v>2189.9499999999998</v>
      </c>
      <c r="X988" s="43"/>
      <c r="Y988" s="43"/>
      <c r="Z988" s="43">
        <v>2.136911166</v>
      </c>
      <c r="AA988" s="43"/>
      <c r="AB988" s="43"/>
      <c r="AC988" s="43">
        <v>1.436335519</v>
      </c>
      <c r="AD988" s="43"/>
      <c r="AE988" s="43"/>
      <c r="AF988" s="43"/>
      <c r="AG988" s="43"/>
      <c r="AH988" s="43"/>
      <c r="AI988" s="43">
        <v>1957</v>
      </c>
      <c r="AJ988" s="43"/>
      <c r="AK988" s="43">
        <v>24</v>
      </c>
      <c r="AL988" s="43"/>
      <c r="AM988" s="43"/>
      <c r="AN988" s="43"/>
      <c r="AO988" s="43"/>
      <c r="AP988" s="43"/>
      <c r="AQ988" s="43"/>
      <c r="AR988" s="43"/>
      <c r="AS988" s="43"/>
      <c r="AT988" s="43">
        <v>30.5</v>
      </c>
      <c r="AU988" s="43"/>
      <c r="AV988" s="43">
        <v>0.25</v>
      </c>
      <c r="AW988" s="43"/>
      <c r="AX988" s="43"/>
      <c r="AY988" s="43"/>
      <c r="AZ988" s="43"/>
      <c r="BA988" s="43">
        <v>6.2842416000000012E-2</v>
      </c>
      <c r="BB988" s="43"/>
      <c r="BC988" s="43"/>
      <c r="BD988" s="43" t="s">
        <v>14027</v>
      </c>
      <c r="BE988" s="43"/>
    </row>
    <row r="989" spans="1:57" x14ac:dyDescent="0.2">
      <c r="A989" s="119"/>
      <c r="B989" s="43">
        <v>1</v>
      </c>
      <c r="C989" s="43" t="s">
        <v>200</v>
      </c>
      <c r="D989" s="119"/>
      <c r="E989" s="43"/>
      <c r="F989" s="43"/>
      <c r="G989" s="43" t="s">
        <v>13898</v>
      </c>
      <c r="H989" s="43"/>
      <c r="I989" s="43"/>
      <c r="J989" s="43"/>
      <c r="K989" s="43">
        <v>1103.0159639999999</v>
      </c>
      <c r="L989" s="43"/>
      <c r="M989" s="43"/>
      <c r="N989" s="43"/>
      <c r="O989" s="43"/>
      <c r="P989" s="43"/>
      <c r="Q989" s="43">
        <v>7.8070000000000004</v>
      </c>
      <c r="R989" s="43"/>
      <c r="S989" s="43">
        <v>0.20642795399999997</v>
      </c>
      <c r="T989" s="43">
        <v>2289.887369</v>
      </c>
      <c r="U989" s="43"/>
      <c r="V989" s="43"/>
      <c r="W989" s="43">
        <v>2151.9</v>
      </c>
      <c r="X989" s="43"/>
      <c r="Y989" s="43"/>
      <c r="Z989" s="43">
        <v>3.127892852</v>
      </c>
      <c r="AA989" s="43"/>
      <c r="AB989" s="43"/>
      <c r="AC989" s="43">
        <v>2.1075295399999998</v>
      </c>
      <c r="AD989" s="43"/>
      <c r="AE989" s="43"/>
      <c r="AF989" s="43"/>
      <c r="AG989" s="43"/>
      <c r="AH989" s="43"/>
      <c r="AI989" s="43">
        <v>1957</v>
      </c>
      <c r="AJ989" s="43"/>
      <c r="AK989" s="43">
        <v>24</v>
      </c>
      <c r="AL989" s="43"/>
      <c r="AM989" s="43"/>
      <c r="AN989" s="43"/>
      <c r="AO989" s="43"/>
      <c r="AP989" s="43"/>
      <c r="AQ989" s="43"/>
      <c r="AR989" s="43"/>
      <c r="AS989" s="43"/>
      <c r="AT989" s="43">
        <v>30.5</v>
      </c>
      <c r="AU989" s="43"/>
      <c r="AV989" s="43">
        <v>0.25</v>
      </c>
      <c r="AW989" s="43"/>
      <c r="AX989" s="43"/>
      <c r="AY989" s="43"/>
      <c r="AZ989" s="43"/>
      <c r="BA989" s="43">
        <v>3.3042721999999997E-2</v>
      </c>
      <c r="BB989" s="43"/>
      <c r="BC989" s="43"/>
      <c r="BD989" s="43" t="s">
        <v>14027</v>
      </c>
      <c r="BE989" s="43"/>
    </row>
    <row r="990" spans="1:57" x14ac:dyDescent="0.2">
      <c r="A990" s="119"/>
      <c r="B990" s="43">
        <v>1</v>
      </c>
      <c r="C990" s="43" t="s">
        <v>200</v>
      </c>
      <c r="D990" s="119"/>
      <c r="E990" s="43"/>
      <c r="F990" s="43"/>
      <c r="G990" s="43" t="s">
        <v>13898</v>
      </c>
      <c r="H990" s="43"/>
      <c r="I990" s="43"/>
      <c r="J990" s="43"/>
      <c r="K990" s="43">
        <v>1246.0931459999999</v>
      </c>
      <c r="L990" s="43"/>
      <c r="M990" s="43"/>
      <c r="N990" s="43"/>
      <c r="O990" s="43"/>
      <c r="P990" s="43"/>
      <c r="Q990" s="43">
        <v>7.7409999999999997</v>
      </c>
      <c r="R990" s="43"/>
      <c r="S990" s="43">
        <v>0.18838860516136757</v>
      </c>
      <c r="T990" s="43">
        <v>2282.3535849999998</v>
      </c>
      <c r="U990" s="43"/>
      <c r="V990" s="43"/>
      <c r="W990" s="43">
        <v>2166.9</v>
      </c>
      <c r="X990" s="43"/>
      <c r="Y990" s="43"/>
      <c r="Z990" s="43">
        <v>2.6930302679999998</v>
      </c>
      <c r="AA990" s="43"/>
      <c r="AB990" s="43"/>
      <c r="AC990" s="43">
        <v>1.806194275</v>
      </c>
      <c r="AD990" s="43"/>
      <c r="AE990" s="43"/>
      <c r="AF990" s="43"/>
      <c r="AG990" s="43"/>
      <c r="AH990" s="43"/>
      <c r="AI990" s="43">
        <v>1957</v>
      </c>
      <c r="AJ990" s="43"/>
      <c r="AK990" s="43">
        <v>24</v>
      </c>
      <c r="AL990" s="43"/>
      <c r="AM990" s="43"/>
      <c r="AN990" s="43"/>
      <c r="AO990" s="43"/>
      <c r="AP990" s="43"/>
      <c r="AQ990" s="43"/>
      <c r="AR990" s="43"/>
      <c r="AS990" s="43"/>
      <c r="AT990" s="43">
        <v>30.5</v>
      </c>
      <c r="AU990" s="43"/>
      <c r="AV990" s="43">
        <v>0.25</v>
      </c>
      <c r="AW990" s="43"/>
      <c r="AX990" s="43"/>
      <c r="AY990" s="43"/>
      <c r="AZ990" s="43"/>
      <c r="BA990" s="43">
        <v>-2.5386821000000004E-2</v>
      </c>
      <c r="BB990" s="43"/>
      <c r="BC990" s="43"/>
      <c r="BD990" s="43" t="s">
        <v>14027</v>
      </c>
      <c r="BE990" s="43"/>
    </row>
    <row r="991" spans="1:57" x14ac:dyDescent="0.2">
      <c r="A991" s="119"/>
      <c r="B991" s="43">
        <v>1</v>
      </c>
      <c r="C991" s="43" t="s">
        <v>200</v>
      </c>
      <c r="D991" s="119"/>
      <c r="E991" s="43"/>
      <c r="F991" s="43"/>
      <c r="G991" s="43" t="s">
        <v>13898</v>
      </c>
      <c r="H991" s="43"/>
      <c r="I991" s="43"/>
      <c r="J991" s="43"/>
      <c r="K991" s="43">
        <v>972.47210849999999</v>
      </c>
      <c r="L991" s="43"/>
      <c r="M991" s="43"/>
      <c r="N991" s="43"/>
      <c r="O991" s="43"/>
      <c r="P991" s="43"/>
      <c r="Q991" s="43">
        <v>7.7960000000000003</v>
      </c>
      <c r="R991" s="43"/>
      <c r="S991" s="43">
        <v>0.21370986102714487</v>
      </c>
      <c r="T991" s="43">
        <v>2291.6406900000002</v>
      </c>
      <c r="U991" s="43"/>
      <c r="V991" s="43"/>
      <c r="W991" s="43">
        <v>2123.5500000000002</v>
      </c>
      <c r="X991" s="43"/>
      <c r="Y991" s="43"/>
      <c r="Z991" s="43">
        <v>3.2958601719999998</v>
      </c>
      <c r="AA991" s="43"/>
      <c r="AB991" s="43"/>
      <c r="AC991" s="43">
        <v>2.2076729720000001</v>
      </c>
      <c r="AD991" s="43"/>
      <c r="AE991" s="43"/>
      <c r="AF991" s="43"/>
      <c r="AG991" s="43"/>
      <c r="AH991" s="43"/>
      <c r="AI991" s="43">
        <v>1957</v>
      </c>
      <c r="AJ991" s="43"/>
      <c r="AK991" s="43">
        <v>24</v>
      </c>
      <c r="AL991" s="43"/>
      <c r="AM991" s="43"/>
      <c r="AN991" s="43"/>
      <c r="AO991" s="43"/>
      <c r="AP991" s="43"/>
      <c r="AQ991" s="43"/>
      <c r="AR991" s="43"/>
      <c r="AS991" s="43"/>
      <c r="AT991" s="43">
        <v>30.5</v>
      </c>
      <c r="AU991" s="43"/>
      <c r="AV991" s="43">
        <v>0.25</v>
      </c>
      <c r="AW991" s="43"/>
      <c r="AX991" s="43"/>
      <c r="AY991" s="43"/>
      <c r="AZ991" s="43"/>
      <c r="BA991" s="43">
        <v>5.5095294000000003E-2</v>
      </c>
      <c r="BB991" s="43"/>
      <c r="BC991" s="43"/>
      <c r="BD991" s="43" t="s">
        <v>14027</v>
      </c>
      <c r="BE991" s="43"/>
    </row>
    <row r="992" spans="1:57" x14ac:dyDescent="0.2">
      <c r="A992" s="119"/>
      <c r="B992" s="43">
        <v>1</v>
      </c>
      <c r="C992" s="43" t="s">
        <v>200</v>
      </c>
      <c r="D992" s="119"/>
      <c r="E992" s="43"/>
      <c r="F992" s="43"/>
      <c r="G992" s="43" t="s">
        <v>13898</v>
      </c>
      <c r="H992" s="43"/>
      <c r="I992" s="43"/>
      <c r="J992" s="43"/>
      <c r="K992" s="43">
        <v>1428.3577909999999</v>
      </c>
      <c r="L992" s="43"/>
      <c r="M992" s="43"/>
      <c r="N992" s="43"/>
      <c r="O992" s="43"/>
      <c r="P992" s="43"/>
      <c r="Q992" s="43">
        <v>7.556</v>
      </c>
      <c r="R992" s="43"/>
      <c r="S992" s="43">
        <v>0.31452694733654013</v>
      </c>
      <c r="T992" s="43">
        <v>2289.5106249999999</v>
      </c>
      <c r="U992" s="43"/>
      <c r="V992" s="43"/>
      <c r="W992" s="43">
        <v>2169.9</v>
      </c>
      <c r="X992" s="43"/>
      <c r="Y992" s="43"/>
      <c r="Z992" s="43">
        <v>2.5629411129999999</v>
      </c>
      <c r="AA992" s="43"/>
      <c r="AB992" s="43"/>
      <c r="AC992" s="43">
        <v>1.7227092820000001</v>
      </c>
      <c r="AD992" s="43"/>
      <c r="AE992" s="43"/>
      <c r="AF992" s="43"/>
      <c r="AG992" s="43"/>
      <c r="AH992" s="43"/>
      <c r="AI992" s="43">
        <v>1957</v>
      </c>
      <c r="AJ992" s="43"/>
      <c r="AK992" s="43">
        <v>24</v>
      </c>
      <c r="AL992" s="43"/>
      <c r="AM992" s="43"/>
      <c r="AN992" s="43"/>
      <c r="AO992" s="43"/>
      <c r="AP992" s="43"/>
      <c r="AQ992" s="43"/>
      <c r="AR992" s="43"/>
      <c r="AS992" s="43"/>
      <c r="AT992" s="43">
        <v>30.5</v>
      </c>
      <c r="AU992" s="43"/>
      <c r="AV992" s="43">
        <v>0.25</v>
      </c>
      <c r="AW992" s="43"/>
      <c r="AX992" s="43"/>
      <c r="AY992" s="43"/>
      <c r="AZ992" s="43"/>
      <c r="BA992" s="43">
        <v>-4.5777528999999997E-2</v>
      </c>
      <c r="BB992" s="43"/>
      <c r="BC992" s="43"/>
      <c r="BD992" s="43" t="s">
        <v>14027</v>
      </c>
      <c r="BE992" s="43"/>
    </row>
    <row r="993" spans="1:57" x14ac:dyDescent="0.2">
      <c r="A993" s="119"/>
      <c r="B993" s="43">
        <v>1</v>
      </c>
      <c r="C993" s="43" t="s">
        <v>200</v>
      </c>
      <c r="D993" s="119"/>
      <c r="E993" s="43"/>
      <c r="F993" s="43"/>
      <c r="G993" s="43" t="s">
        <v>13898</v>
      </c>
      <c r="H993" s="43"/>
      <c r="I993" s="43"/>
      <c r="J993" s="43"/>
      <c r="K993" s="43">
        <v>1019.506764</v>
      </c>
      <c r="L993" s="43"/>
      <c r="M993" s="43"/>
      <c r="N993" s="43"/>
      <c r="O993" s="43"/>
      <c r="P993" s="43"/>
      <c r="Q993" s="43">
        <v>7.7240000000000002</v>
      </c>
      <c r="R993" s="43"/>
      <c r="S993" s="43">
        <v>0.275054085</v>
      </c>
      <c r="T993" s="43">
        <v>2270.5</v>
      </c>
      <c r="U993" s="43"/>
      <c r="V993" s="43"/>
      <c r="W993" s="43">
        <v>2130.0500000000002</v>
      </c>
      <c r="X993" s="43"/>
      <c r="Y993" s="43"/>
      <c r="Z993" s="43">
        <v>3.0181784610000002</v>
      </c>
      <c r="AA993" s="43"/>
      <c r="AB993" s="43"/>
      <c r="AC993" s="43">
        <v>2.0170449769999999</v>
      </c>
      <c r="AD993" s="43"/>
      <c r="AE993" s="43"/>
      <c r="AF993" s="43"/>
      <c r="AG993" s="43"/>
      <c r="AH993" s="43"/>
      <c r="AI993" s="43">
        <v>1957</v>
      </c>
      <c r="AJ993" s="43"/>
      <c r="AK993" s="43">
        <v>24</v>
      </c>
      <c r="AL993" s="43"/>
      <c r="AM993" s="43"/>
      <c r="AN993" s="43"/>
      <c r="AO993" s="43"/>
      <c r="AP993" s="43"/>
      <c r="AQ993" s="43"/>
      <c r="AR993" s="43"/>
      <c r="AS993" s="43"/>
      <c r="AT993" s="43">
        <v>30.5</v>
      </c>
      <c r="AU993" s="43"/>
      <c r="AV993" s="43">
        <v>0.25</v>
      </c>
      <c r="AW993" s="43"/>
      <c r="AX993" s="43"/>
      <c r="AY993" s="43"/>
      <c r="AZ993" s="43"/>
      <c r="BA993" s="43">
        <v>6.1935868999999998E-2</v>
      </c>
      <c r="BB993" s="43"/>
      <c r="BC993" s="43"/>
      <c r="BD993" s="43" t="s">
        <v>14027</v>
      </c>
      <c r="BE993" s="43"/>
    </row>
    <row r="994" spans="1:57" x14ac:dyDescent="0.2">
      <c r="A994" s="119"/>
      <c r="B994" s="43">
        <v>1</v>
      </c>
      <c r="C994" s="43" t="s">
        <v>200</v>
      </c>
      <c r="D994" s="119"/>
      <c r="E994" s="43"/>
      <c r="F994" s="43"/>
      <c r="G994" s="43" t="s">
        <v>13898</v>
      </c>
      <c r="H994" s="43"/>
      <c r="I994" s="43"/>
      <c r="J994" s="43"/>
      <c r="K994" s="43">
        <v>1067.998143</v>
      </c>
      <c r="L994" s="43"/>
      <c r="M994" s="43"/>
      <c r="N994" s="43"/>
      <c r="O994" s="43"/>
      <c r="P994" s="43"/>
      <c r="Q994" s="43">
        <v>7.7590000000000003</v>
      </c>
      <c r="R994" s="43"/>
      <c r="S994" s="43">
        <v>0.24457180184772401</v>
      </c>
      <c r="T994" s="43">
        <v>2295.120778</v>
      </c>
      <c r="U994" s="43"/>
      <c r="V994" s="43"/>
      <c r="W994" s="43">
        <v>2126.9</v>
      </c>
      <c r="X994" s="43"/>
      <c r="Y994" s="43"/>
      <c r="Z994" s="43">
        <v>2.8755127090000001</v>
      </c>
      <c r="AA994" s="43"/>
      <c r="AB994" s="43"/>
      <c r="AC994" s="43">
        <v>1.9154229490000001</v>
      </c>
      <c r="AD994" s="43"/>
      <c r="AE994" s="43"/>
      <c r="AF994" s="43"/>
      <c r="AG994" s="43"/>
      <c r="AH994" s="43"/>
      <c r="AI994" s="43">
        <v>1957</v>
      </c>
      <c r="AJ994" s="43"/>
      <c r="AK994" s="43">
        <v>24</v>
      </c>
      <c r="AL994" s="43"/>
      <c r="AM994" s="43"/>
      <c r="AN994" s="43"/>
      <c r="AO994" s="43"/>
      <c r="AP994" s="43"/>
      <c r="AQ994" s="43"/>
      <c r="AR994" s="43"/>
      <c r="AS994" s="43"/>
      <c r="AT994" s="43">
        <v>30.5</v>
      </c>
      <c r="AU994" s="43"/>
      <c r="AV994" s="43">
        <v>0.25</v>
      </c>
      <c r="AW994" s="43"/>
      <c r="AX994" s="43"/>
      <c r="AY994" s="43"/>
      <c r="AZ994" s="43"/>
      <c r="BA994" s="43">
        <v>-2.7845560999999998E-2</v>
      </c>
      <c r="BB994" s="43"/>
      <c r="BC994" s="43"/>
      <c r="BD994" s="43" t="s">
        <v>14027</v>
      </c>
      <c r="BE994" s="43"/>
    </row>
    <row r="995" spans="1:57" x14ac:dyDescent="0.2">
      <c r="A995" s="119"/>
      <c r="B995" s="43">
        <v>1</v>
      </c>
      <c r="C995" s="43" t="s">
        <v>200</v>
      </c>
      <c r="D995" s="119"/>
      <c r="E995" s="43"/>
      <c r="F995" s="43"/>
      <c r="G995" s="43" t="s">
        <v>13898</v>
      </c>
      <c r="H995" s="43"/>
      <c r="I995" s="43"/>
      <c r="J995" s="43"/>
      <c r="K995" s="43">
        <v>787.19907309999996</v>
      </c>
      <c r="L995" s="43"/>
      <c r="M995" s="43"/>
      <c r="N995" s="43"/>
      <c r="O995" s="43"/>
      <c r="P995" s="43"/>
      <c r="Q995" s="43">
        <v>7.7435</v>
      </c>
      <c r="R995" s="43"/>
      <c r="S995" s="43">
        <v>0.16242957422958201</v>
      </c>
      <c r="T995" s="43">
        <v>2274.2363099999998</v>
      </c>
      <c r="U995" s="43"/>
      <c r="V995" s="43"/>
      <c r="W995" s="43">
        <v>2084.8000000000002</v>
      </c>
      <c r="X995" s="43"/>
      <c r="Y995" s="43"/>
      <c r="Z995" s="43">
        <v>3.4736573399999999</v>
      </c>
      <c r="AA995" s="43"/>
      <c r="AB995" s="43"/>
      <c r="AC995" s="43">
        <v>2.3126270889999998</v>
      </c>
      <c r="AD995" s="43"/>
      <c r="AE995" s="43"/>
      <c r="AF995" s="43"/>
      <c r="AG995" s="43"/>
      <c r="AH995" s="43"/>
      <c r="AI995" s="43">
        <v>1957</v>
      </c>
      <c r="AJ995" s="43"/>
      <c r="AK995" s="43">
        <v>24</v>
      </c>
      <c r="AL995" s="43"/>
      <c r="AM995" s="43"/>
      <c r="AN995" s="43"/>
      <c r="AO995" s="43"/>
      <c r="AP995" s="43"/>
      <c r="AQ995" s="43"/>
      <c r="AR995" s="43"/>
      <c r="AS995" s="43"/>
      <c r="AT995" s="43">
        <v>30.5</v>
      </c>
      <c r="AU995" s="43"/>
      <c r="AV995" s="43">
        <v>0.25</v>
      </c>
      <c r="AW995" s="43"/>
      <c r="AX995" s="43"/>
      <c r="AY995" s="43"/>
      <c r="AZ995" s="43"/>
      <c r="BA995" s="43">
        <v>1.2574700000000001E-3</v>
      </c>
      <c r="BB995" s="43"/>
      <c r="BC995" s="43"/>
      <c r="BD995" s="43" t="s">
        <v>14027</v>
      </c>
      <c r="BE995" s="43"/>
    </row>
    <row r="996" spans="1:57" x14ac:dyDescent="0.2">
      <c r="A996" s="119"/>
      <c r="B996" s="43">
        <v>1</v>
      </c>
      <c r="C996" s="43" t="s">
        <v>200</v>
      </c>
      <c r="D996" s="119"/>
      <c r="E996" s="43"/>
      <c r="F996" s="43"/>
      <c r="G996" s="43" t="s">
        <v>13898</v>
      </c>
      <c r="H996" s="43"/>
      <c r="I996" s="43"/>
      <c r="J996" s="43"/>
      <c r="K996" s="43">
        <v>884.88286249999999</v>
      </c>
      <c r="L996" s="43"/>
      <c r="M996" s="43"/>
      <c r="N996" s="43"/>
      <c r="O996" s="43"/>
      <c r="P996" s="43"/>
      <c r="Q996" s="43">
        <v>7.7750000000000004</v>
      </c>
      <c r="R996" s="43"/>
      <c r="S996" s="43">
        <v>0.16977043236133332</v>
      </c>
      <c r="T996" s="43">
        <v>2275.058012</v>
      </c>
      <c r="U996" s="43"/>
      <c r="V996" s="43"/>
      <c r="W996" s="43">
        <v>2118.4499999999998</v>
      </c>
      <c r="X996" s="43"/>
      <c r="Y996" s="43"/>
      <c r="Z996" s="43">
        <v>3.1979002570000001</v>
      </c>
      <c r="AA996" s="43"/>
      <c r="AB996" s="43"/>
      <c r="AC996" s="43">
        <v>2.1346956330000002</v>
      </c>
      <c r="AD996" s="43"/>
      <c r="AE996" s="43"/>
      <c r="AF996" s="43"/>
      <c r="AG996" s="43"/>
      <c r="AH996" s="43"/>
      <c r="AI996" s="43">
        <v>1957</v>
      </c>
      <c r="AJ996" s="43"/>
      <c r="AK996" s="43">
        <v>24</v>
      </c>
      <c r="AL996" s="43"/>
      <c r="AM996" s="43"/>
      <c r="AN996" s="43"/>
      <c r="AO996" s="43"/>
      <c r="AP996" s="43"/>
      <c r="AQ996" s="43"/>
      <c r="AR996" s="43"/>
      <c r="AS996" s="43"/>
      <c r="AT996" s="43">
        <v>30.5</v>
      </c>
      <c r="AU996" s="43"/>
      <c r="AV996" s="43">
        <v>0.25</v>
      </c>
      <c r="AW996" s="43"/>
      <c r="AX996" s="43"/>
      <c r="AY996" s="43"/>
      <c r="AZ996" s="43"/>
      <c r="BA996" s="43">
        <v>-1.5304697999999999E-2</v>
      </c>
      <c r="BB996" s="43"/>
      <c r="BC996" s="43"/>
      <c r="BD996" s="43" t="s">
        <v>14027</v>
      </c>
      <c r="BE996" s="43"/>
    </row>
    <row r="997" spans="1:57" x14ac:dyDescent="0.2">
      <c r="A997" s="119"/>
      <c r="B997" s="43">
        <v>1</v>
      </c>
      <c r="C997" s="43" t="s">
        <v>200</v>
      </c>
      <c r="D997" s="119"/>
      <c r="E997" s="43"/>
      <c r="F997" s="43"/>
      <c r="G997" s="43" t="s">
        <v>13898</v>
      </c>
      <c r="H997" s="43"/>
      <c r="I997" s="43"/>
      <c r="J997" s="43"/>
      <c r="K997" s="43">
        <v>860.49660180000001</v>
      </c>
      <c r="L997" s="43"/>
      <c r="M997" s="43"/>
      <c r="N997" s="43"/>
      <c r="O997" s="43"/>
      <c r="P997" s="43"/>
      <c r="Q997" s="43">
        <v>7.37</v>
      </c>
      <c r="R997" s="43"/>
      <c r="S997" s="43">
        <v>0.27183783751414037</v>
      </c>
      <c r="T997" s="43">
        <v>2283.8644829999998</v>
      </c>
      <c r="U997" s="43"/>
      <c r="V997" s="43"/>
      <c r="W997" s="43">
        <v>2101.1</v>
      </c>
      <c r="X997" s="43"/>
      <c r="Y997" s="43"/>
      <c r="Z997" s="43">
        <v>3.3802959669999999</v>
      </c>
      <c r="AA997" s="43"/>
      <c r="AB997" s="43"/>
      <c r="AC997" s="43">
        <v>2.2520411760000001</v>
      </c>
      <c r="AD997" s="43"/>
      <c r="AE997" s="43"/>
      <c r="AF997" s="43"/>
      <c r="AG997" s="43"/>
      <c r="AH997" s="43"/>
      <c r="AI997" s="43">
        <v>1957</v>
      </c>
      <c r="AJ997" s="43"/>
      <c r="AK997" s="43">
        <v>24</v>
      </c>
      <c r="AL997" s="43"/>
      <c r="AM997" s="43"/>
      <c r="AN997" s="43"/>
      <c r="AO997" s="43"/>
      <c r="AP997" s="43"/>
      <c r="AQ997" s="43"/>
      <c r="AR997" s="43"/>
      <c r="AS997" s="43"/>
      <c r="AT997" s="43">
        <v>30.5</v>
      </c>
      <c r="AU997" s="43"/>
      <c r="AV997" s="43">
        <v>0.25</v>
      </c>
      <c r="AW997" s="43"/>
      <c r="AX997" s="43"/>
      <c r="AY997" s="43"/>
      <c r="AZ997" s="43"/>
      <c r="BA997" s="43">
        <v>0.21410385200000001</v>
      </c>
      <c r="BB997" s="43"/>
      <c r="BC997" s="43"/>
      <c r="BD997" s="43" t="s">
        <v>14027</v>
      </c>
      <c r="BE997" s="43"/>
    </row>
    <row r="998" spans="1:57" x14ac:dyDescent="0.2">
      <c r="A998" s="119"/>
      <c r="B998" s="43">
        <v>1</v>
      </c>
      <c r="C998" s="43" t="s">
        <v>200</v>
      </c>
      <c r="D998" s="119"/>
      <c r="E998" s="43"/>
      <c r="F998" s="43"/>
      <c r="G998" s="43" t="s">
        <v>13898</v>
      </c>
      <c r="H998" s="43"/>
      <c r="I998" s="43"/>
      <c r="J998" s="43"/>
      <c r="K998" s="43">
        <v>1305.6161320000001</v>
      </c>
      <c r="L998" s="43"/>
      <c r="M998" s="43"/>
      <c r="N998" s="43"/>
      <c r="O998" s="43"/>
      <c r="P998" s="43"/>
      <c r="Q998" s="43">
        <v>7.508</v>
      </c>
      <c r="R998" s="43"/>
      <c r="S998" s="43">
        <v>0.3117945916083813</v>
      </c>
      <c r="T998" s="43">
        <v>2302.0567540000002</v>
      </c>
      <c r="U998" s="43"/>
      <c r="V998" s="43"/>
      <c r="W998" s="43">
        <v>2171.85</v>
      </c>
      <c r="X998" s="43"/>
      <c r="Y998" s="43"/>
      <c r="Z998" s="43">
        <v>2.6322129460000001</v>
      </c>
      <c r="AA998" s="43"/>
      <c r="AB998" s="43"/>
      <c r="AC998" s="43">
        <v>1.7526270500000001</v>
      </c>
      <c r="AD998" s="43"/>
      <c r="AE998" s="43"/>
      <c r="AF998" s="43"/>
      <c r="AG998" s="43"/>
      <c r="AH998" s="43"/>
      <c r="AI998" s="43">
        <v>1957</v>
      </c>
      <c r="AJ998" s="43"/>
      <c r="AK998" s="43">
        <v>24</v>
      </c>
      <c r="AL998" s="43"/>
      <c r="AM998" s="43"/>
      <c r="AN998" s="43"/>
      <c r="AO998" s="43"/>
      <c r="AP998" s="43"/>
      <c r="AQ998" s="43"/>
      <c r="AR998" s="43"/>
      <c r="AS998" s="43"/>
      <c r="AT998" s="43">
        <v>30.5</v>
      </c>
      <c r="AU998" s="43"/>
      <c r="AV998" s="43">
        <v>0.25</v>
      </c>
      <c r="AW998" s="43"/>
      <c r="AX998" s="43"/>
      <c r="AY998" s="43"/>
      <c r="AZ998" s="43"/>
      <c r="BA998" s="43">
        <v>0.195383415</v>
      </c>
      <c r="BB998" s="43"/>
      <c r="BC998" s="43"/>
      <c r="BD998" s="43" t="s">
        <v>14027</v>
      </c>
      <c r="BE998" s="43"/>
    </row>
    <row r="999" spans="1:57" x14ac:dyDescent="0.2">
      <c r="A999" s="119"/>
      <c r="B999" s="43">
        <v>1</v>
      </c>
      <c r="C999" s="43" t="s">
        <v>200</v>
      </c>
      <c r="D999" s="119"/>
      <c r="E999" s="43"/>
      <c r="F999" s="43"/>
      <c r="G999" s="43" t="s">
        <v>13898</v>
      </c>
      <c r="H999" s="43"/>
      <c r="I999" s="43"/>
      <c r="J999" s="43"/>
      <c r="K999" s="43">
        <v>719.60674470000004</v>
      </c>
      <c r="L999" s="43"/>
      <c r="M999" s="43"/>
      <c r="N999" s="43"/>
      <c r="O999" s="43"/>
      <c r="P999" s="43"/>
      <c r="Q999" s="43">
        <v>7.4675000000000002</v>
      </c>
      <c r="R999" s="43"/>
      <c r="S999" s="43">
        <v>0.31578457769784957</v>
      </c>
      <c r="T999" s="43">
        <v>2304.2790380000001</v>
      </c>
      <c r="U999" s="43"/>
      <c r="V999" s="43"/>
      <c r="W999" s="43">
        <v>2101.6999999999998</v>
      </c>
      <c r="X999" s="43"/>
      <c r="Y999" s="43"/>
      <c r="Z999" s="43">
        <v>3.7293087690000002</v>
      </c>
      <c r="AA999" s="43"/>
      <c r="AB999" s="43"/>
      <c r="AC999" s="43">
        <v>2.4768377080000001</v>
      </c>
      <c r="AD999" s="43"/>
      <c r="AE999" s="43"/>
      <c r="AF999" s="43"/>
      <c r="AG999" s="43"/>
      <c r="AH999" s="43"/>
      <c r="AI999" s="43">
        <v>1957</v>
      </c>
      <c r="AJ999" s="43"/>
      <c r="AK999" s="43">
        <v>24</v>
      </c>
      <c r="AL999" s="43"/>
      <c r="AM999" s="43"/>
      <c r="AN999" s="43"/>
      <c r="AO999" s="43"/>
      <c r="AP999" s="43"/>
      <c r="AQ999" s="43"/>
      <c r="AR999" s="43"/>
      <c r="AS999" s="43"/>
      <c r="AT999" s="43">
        <v>30.5</v>
      </c>
      <c r="AU999" s="43"/>
      <c r="AV999" s="43">
        <v>0.25</v>
      </c>
      <c r="AW999" s="43"/>
      <c r="AX999" s="43"/>
      <c r="AY999" s="43"/>
      <c r="AZ999" s="43"/>
      <c r="BA999" s="43">
        <v>5.8650739000000007E-2</v>
      </c>
      <c r="BB999" s="43"/>
      <c r="BC999" s="43"/>
      <c r="BD999" s="43" t="s">
        <v>14027</v>
      </c>
      <c r="BE999" s="43"/>
    </row>
    <row r="1000" spans="1:57" x14ac:dyDescent="0.2">
      <c r="A1000" s="119"/>
      <c r="B1000" s="43">
        <v>1</v>
      </c>
      <c r="C1000" s="43" t="s">
        <v>200</v>
      </c>
      <c r="D1000" s="119"/>
      <c r="E1000" s="43"/>
      <c r="F1000" s="43"/>
      <c r="G1000" s="43" t="s">
        <v>13898</v>
      </c>
      <c r="H1000" s="43"/>
      <c r="I1000" s="43"/>
      <c r="J1000" s="43"/>
      <c r="K1000" s="43">
        <v>799.45843620000005</v>
      </c>
      <c r="L1000" s="43"/>
      <c r="M1000" s="43"/>
      <c r="N1000" s="43"/>
      <c r="O1000" s="43"/>
      <c r="P1000" s="43"/>
      <c r="Q1000" s="43">
        <v>7.7190000000000003</v>
      </c>
      <c r="R1000" s="43"/>
      <c r="S1000" s="43">
        <v>0.29037169106253252</v>
      </c>
      <c r="T1000" s="43">
        <v>2290.0727780000002</v>
      </c>
      <c r="U1000" s="43"/>
      <c r="V1000" s="43"/>
      <c r="W1000" s="43">
        <v>2118.1999999999998</v>
      </c>
      <c r="X1000" s="43"/>
      <c r="Y1000" s="43"/>
      <c r="Z1000" s="43">
        <v>3.4382278469999998</v>
      </c>
      <c r="AA1000" s="43"/>
      <c r="AB1000" s="43"/>
      <c r="AC1000" s="43">
        <v>2.2829810039999998</v>
      </c>
      <c r="AD1000" s="43"/>
      <c r="AE1000" s="43"/>
      <c r="AF1000" s="43"/>
      <c r="AG1000" s="43"/>
      <c r="AH1000" s="43"/>
      <c r="AI1000" s="43">
        <v>1957</v>
      </c>
      <c r="AJ1000" s="43"/>
      <c r="AK1000" s="43">
        <v>24</v>
      </c>
      <c r="AL1000" s="43"/>
      <c r="AM1000" s="43"/>
      <c r="AN1000" s="43"/>
      <c r="AO1000" s="43"/>
      <c r="AP1000" s="43"/>
      <c r="AQ1000" s="43"/>
      <c r="AR1000" s="43"/>
      <c r="AS1000" s="43"/>
      <c r="AT1000" s="43">
        <v>30.5</v>
      </c>
      <c r="AU1000" s="43"/>
      <c r="AV1000" s="43">
        <v>0.25</v>
      </c>
      <c r="AW1000" s="43"/>
      <c r="AX1000" s="43"/>
      <c r="AY1000" s="43"/>
      <c r="AZ1000" s="43"/>
      <c r="BA1000" s="43">
        <v>0.116404568</v>
      </c>
      <c r="BB1000" s="43"/>
      <c r="BC1000" s="43"/>
      <c r="BD1000" s="43" t="s">
        <v>14027</v>
      </c>
      <c r="BE1000" s="43"/>
    </row>
    <row r="1001" spans="1:57" x14ac:dyDescent="0.2">
      <c r="A1001" s="119"/>
      <c r="B1001" s="43">
        <v>1</v>
      </c>
      <c r="C1001" s="43" t="s">
        <v>200</v>
      </c>
      <c r="D1001" s="119"/>
      <c r="E1001" s="43"/>
      <c r="F1001" s="43"/>
      <c r="G1001" s="43" t="s">
        <v>13898</v>
      </c>
      <c r="H1001" s="43"/>
      <c r="I1001" s="43"/>
      <c r="J1001" s="43"/>
      <c r="K1001" s="43">
        <v>889.42009889999997</v>
      </c>
      <c r="L1001" s="43"/>
      <c r="M1001" s="43"/>
      <c r="N1001" s="43"/>
      <c r="O1001" s="43"/>
      <c r="P1001" s="43"/>
      <c r="Q1001" s="43">
        <v>7.7030000000000003</v>
      </c>
      <c r="R1001" s="43"/>
      <c r="S1001" s="43">
        <v>0.32199085500000002</v>
      </c>
      <c r="T1001" s="43">
        <v>2293.4148049999999</v>
      </c>
      <c r="U1001" s="43"/>
      <c r="V1001" s="43"/>
      <c r="W1001" s="43">
        <v>2140.1</v>
      </c>
      <c r="X1001" s="43"/>
      <c r="Y1001" s="43"/>
      <c r="Z1001" s="43">
        <v>3.163484108</v>
      </c>
      <c r="AA1001" s="43"/>
      <c r="AB1001" s="43"/>
      <c r="AC1001" s="43">
        <v>2.09933009</v>
      </c>
      <c r="AD1001" s="43"/>
      <c r="AE1001" s="43"/>
      <c r="AF1001" s="43"/>
      <c r="AG1001" s="43"/>
      <c r="AH1001" s="43"/>
      <c r="AI1001" s="43">
        <v>1957</v>
      </c>
      <c r="AJ1001" s="43"/>
      <c r="AK1001" s="43">
        <v>24</v>
      </c>
      <c r="AL1001" s="43"/>
      <c r="AM1001" s="43"/>
      <c r="AN1001" s="43"/>
      <c r="AO1001" s="43"/>
      <c r="AP1001" s="43"/>
      <c r="AQ1001" s="43"/>
      <c r="AR1001" s="43"/>
      <c r="AS1001" s="43"/>
      <c r="AT1001" s="43">
        <v>30.5</v>
      </c>
      <c r="AU1001" s="43"/>
      <c r="AV1001" s="43">
        <v>0.25</v>
      </c>
      <c r="AW1001" s="43"/>
      <c r="AX1001" s="43"/>
      <c r="AY1001" s="43"/>
      <c r="AZ1001" s="43"/>
      <c r="BA1001" s="43">
        <v>0.11597184499999999</v>
      </c>
      <c r="BB1001" s="43"/>
      <c r="BC1001" s="43"/>
      <c r="BD1001" s="43" t="s">
        <v>14027</v>
      </c>
      <c r="BE1001" s="43"/>
    </row>
    <row r="1002" spans="1:57" x14ac:dyDescent="0.2">
      <c r="A1002" s="119"/>
      <c r="B1002" s="43">
        <v>1</v>
      </c>
      <c r="C1002" s="43" t="s">
        <v>200</v>
      </c>
      <c r="D1002" s="119"/>
      <c r="E1002" s="43"/>
      <c r="F1002" s="43"/>
      <c r="G1002" s="43" t="s">
        <v>13898</v>
      </c>
      <c r="H1002" s="43"/>
      <c r="I1002" s="43"/>
      <c r="J1002" s="43"/>
      <c r="K1002" s="43">
        <v>754.0621807</v>
      </c>
      <c r="L1002" s="43"/>
      <c r="M1002" s="43"/>
      <c r="N1002" s="43"/>
      <c r="O1002" s="43"/>
      <c r="P1002" s="43"/>
      <c r="Q1002" s="43">
        <v>7.7030000000000003</v>
      </c>
      <c r="R1002" s="43"/>
      <c r="S1002" s="43">
        <v>0.32140289665325666</v>
      </c>
      <c r="T1002" s="43">
        <v>2282.4722379999998</v>
      </c>
      <c r="U1002" s="43"/>
      <c r="V1002" s="43"/>
      <c r="W1002" s="43">
        <v>2103.4</v>
      </c>
      <c r="X1002" s="43"/>
      <c r="Y1002" s="43"/>
      <c r="Z1002" s="43">
        <v>3.471400241</v>
      </c>
      <c r="AA1002" s="43"/>
      <c r="AB1002" s="43"/>
      <c r="AC1002" s="43">
        <v>2.2994120329999999</v>
      </c>
      <c r="AD1002" s="43"/>
      <c r="AE1002" s="43"/>
      <c r="AF1002" s="43"/>
      <c r="AG1002" s="43"/>
      <c r="AH1002" s="43"/>
      <c r="AI1002" s="43">
        <v>1957</v>
      </c>
      <c r="AJ1002" s="43"/>
      <c r="AK1002" s="43">
        <v>24</v>
      </c>
      <c r="AL1002" s="43"/>
      <c r="AM1002" s="43"/>
      <c r="AN1002" s="43"/>
      <c r="AO1002" s="43"/>
      <c r="AP1002" s="43"/>
      <c r="AQ1002" s="43"/>
      <c r="AR1002" s="43"/>
      <c r="AS1002" s="43"/>
      <c r="AT1002" s="43">
        <v>30.5</v>
      </c>
      <c r="AU1002" s="43"/>
      <c r="AV1002" s="43">
        <v>0.25</v>
      </c>
      <c r="AW1002" s="43"/>
      <c r="AX1002" s="43"/>
      <c r="AY1002" s="43"/>
      <c r="AZ1002" s="43"/>
      <c r="BA1002" s="43">
        <v>0.18557585099999999</v>
      </c>
      <c r="BB1002" s="43"/>
      <c r="BC1002" s="43"/>
      <c r="BD1002" s="43" t="s">
        <v>14027</v>
      </c>
      <c r="BE1002" s="43"/>
    </row>
    <row r="1003" spans="1:57" x14ac:dyDescent="0.2">
      <c r="A1003" s="119"/>
      <c r="B1003" s="43">
        <v>1</v>
      </c>
      <c r="C1003" s="43" t="s">
        <v>200</v>
      </c>
      <c r="D1003" s="119"/>
      <c r="E1003" s="43"/>
      <c r="F1003" s="43"/>
      <c r="G1003" s="43" t="s">
        <v>13898</v>
      </c>
      <c r="H1003" s="43"/>
      <c r="I1003" s="43"/>
      <c r="J1003" s="43"/>
      <c r="K1003" s="43">
        <v>1245.770847</v>
      </c>
      <c r="L1003" s="43"/>
      <c r="M1003" s="43"/>
      <c r="N1003" s="43"/>
      <c r="O1003" s="43"/>
      <c r="P1003" s="43"/>
      <c r="Q1003" s="43">
        <v>7.6740000000000004</v>
      </c>
      <c r="R1003" s="43"/>
      <c r="S1003" s="43">
        <v>0.28517382600000002</v>
      </c>
      <c r="T1003" s="43">
        <v>2287.4489520000002</v>
      </c>
      <c r="U1003" s="43"/>
      <c r="V1003" s="43"/>
      <c r="W1003" s="43">
        <v>2142.6999999999998</v>
      </c>
      <c r="X1003" s="43"/>
      <c r="Y1003" s="43"/>
      <c r="Z1003" s="43">
        <v>2.6874349820000001</v>
      </c>
      <c r="AA1003" s="43"/>
      <c r="AB1003" s="43"/>
      <c r="AC1003" s="43">
        <v>1.78946703</v>
      </c>
      <c r="AD1003" s="43"/>
      <c r="AE1003" s="43"/>
      <c r="AF1003" s="43"/>
      <c r="AG1003" s="43"/>
      <c r="AH1003" s="43"/>
      <c r="AI1003" s="43">
        <v>1957</v>
      </c>
      <c r="AJ1003" s="43"/>
      <c r="AK1003" s="43">
        <v>24</v>
      </c>
      <c r="AL1003" s="43"/>
      <c r="AM1003" s="43"/>
      <c r="AN1003" s="43"/>
      <c r="AO1003" s="43"/>
      <c r="AP1003" s="43"/>
      <c r="AQ1003" s="43"/>
      <c r="AR1003" s="43"/>
      <c r="AS1003" s="43"/>
      <c r="AT1003" s="43">
        <v>30.5</v>
      </c>
      <c r="AU1003" s="43"/>
      <c r="AV1003" s="43">
        <v>0.25</v>
      </c>
      <c r="AW1003" s="43"/>
      <c r="AX1003" s="43"/>
      <c r="AY1003" s="43"/>
      <c r="AZ1003" s="43"/>
      <c r="BA1003" s="43">
        <v>0.18050664700000002</v>
      </c>
      <c r="BB1003" s="43"/>
      <c r="BC1003" s="43"/>
      <c r="BD1003" s="43" t="s">
        <v>14027</v>
      </c>
      <c r="BE1003" s="43"/>
    </row>
    <row r="1004" spans="1:57" x14ac:dyDescent="0.2">
      <c r="A1004" s="119"/>
      <c r="B1004" s="43">
        <v>1</v>
      </c>
      <c r="C1004" s="43" t="s">
        <v>200</v>
      </c>
      <c r="D1004" s="119"/>
      <c r="E1004" s="43"/>
      <c r="F1004" s="43"/>
      <c r="G1004" s="43" t="s">
        <v>13898</v>
      </c>
      <c r="H1004" s="43"/>
      <c r="I1004" s="43"/>
      <c r="J1004" s="43"/>
      <c r="K1004" s="43">
        <v>1442.15</v>
      </c>
      <c r="L1004" s="43"/>
      <c r="M1004" s="43"/>
      <c r="N1004" s="43"/>
      <c r="O1004" s="43"/>
      <c r="P1004" s="43"/>
      <c r="Q1004" s="43">
        <v>7.6740000000000004</v>
      </c>
      <c r="R1004" s="43"/>
      <c r="S1004" s="43">
        <v>0.30355771294197542</v>
      </c>
      <c r="T1004" s="43">
        <v>2275</v>
      </c>
      <c r="U1004" s="43"/>
      <c r="V1004" s="43"/>
      <c r="W1004" s="43">
        <v>2155.75</v>
      </c>
      <c r="X1004" s="43"/>
      <c r="Y1004" s="43"/>
      <c r="Z1004" s="43">
        <v>2.3450000000000002</v>
      </c>
      <c r="AA1004" s="43"/>
      <c r="AB1004" s="43"/>
      <c r="AC1004" s="43">
        <v>1.57</v>
      </c>
      <c r="AD1004" s="43"/>
      <c r="AE1004" s="43"/>
      <c r="AF1004" s="43"/>
      <c r="AG1004" s="43"/>
      <c r="AH1004" s="43"/>
      <c r="AI1004" s="43">
        <v>1957</v>
      </c>
      <c r="AJ1004" s="43"/>
      <c r="AK1004" s="43">
        <v>24</v>
      </c>
      <c r="AL1004" s="43"/>
      <c r="AM1004" s="43"/>
      <c r="AN1004" s="43"/>
      <c r="AO1004" s="43"/>
      <c r="AP1004" s="43"/>
      <c r="AQ1004" s="43"/>
      <c r="AR1004" s="43"/>
      <c r="AS1004" s="43"/>
      <c r="AT1004" s="43">
        <v>30.5</v>
      </c>
      <c r="AU1004" s="43"/>
      <c r="AV1004" s="43">
        <v>0.25</v>
      </c>
      <c r="AW1004" s="43"/>
      <c r="AX1004" s="43"/>
      <c r="AY1004" s="43"/>
      <c r="AZ1004" s="43"/>
      <c r="BA1004" s="43">
        <v>0.12584490199999998</v>
      </c>
      <c r="BB1004" s="43"/>
      <c r="BC1004" s="43"/>
      <c r="BD1004" s="43" t="s">
        <v>14027</v>
      </c>
      <c r="BE1004" s="43"/>
    </row>
    <row r="1005" spans="1:57" x14ac:dyDescent="0.2">
      <c r="A1005" s="119"/>
      <c r="B1005" s="43">
        <v>1</v>
      </c>
      <c r="C1005" s="43" t="s">
        <v>200</v>
      </c>
      <c r="D1005" s="119"/>
      <c r="E1005" s="43"/>
      <c r="F1005" s="43"/>
      <c r="G1005" s="43" t="s">
        <v>13898</v>
      </c>
      <c r="H1005" s="43"/>
      <c r="I1005" s="43"/>
      <c r="J1005" s="43"/>
      <c r="K1005" s="43">
        <v>757.44884590000004</v>
      </c>
      <c r="L1005" s="43"/>
      <c r="M1005" s="43"/>
      <c r="N1005" s="43"/>
      <c r="O1005" s="43"/>
      <c r="P1005" s="43"/>
      <c r="Q1005" s="43">
        <v>7.4965000000000002</v>
      </c>
      <c r="R1005" s="43"/>
      <c r="S1005" s="43">
        <v>0.32047131869516265</v>
      </c>
      <c r="T1005" s="43">
        <v>2289.3891669999998</v>
      </c>
      <c r="U1005" s="43"/>
      <c r="V1005" s="43"/>
      <c r="W1005" s="43">
        <v>2109.3000000000002</v>
      </c>
      <c r="X1005" s="43"/>
      <c r="Y1005" s="43"/>
      <c r="Z1005" s="43">
        <v>3.538176789</v>
      </c>
      <c r="AA1005" s="43"/>
      <c r="AB1005" s="43"/>
      <c r="AC1005" s="43">
        <v>2.34708608</v>
      </c>
      <c r="AD1005" s="43"/>
      <c r="AE1005" s="43"/>
      <c r="AF1005" s="43"/>
      <c r="AG1005" s="43"/>
      <c r="AH1005" s="43"/>
      <c r="AI1005" s="43">
        <v>1957</v>
      </c>
      <c r="AJ1005" s="43"/>
      <c r="AK1005" s="43">
        <v>24</v>
      </c>
      <c r="AL1005" s="43"/>
      <c r="AM1005" s="43"/>
      <c r="AN1005" s="43"/>
      <c r="AO1005" s="43"/>
      <c r="AP1005" s="43"/>
      <c r="AQ1005" s="43"/>
      <c r="AR1005" s="43"/>
      <c r="AS1005" s="43"/>
      <c r="AT1005" s="43">
        <v>30.5</v>
      </c>
      <c r="AU1005" s="43"/>
      <c r="AV1005" s="43">
        <v>0.25</v>
      </c>
      <c r="AW1005" s="43"/>
      <c r="AX1005" s="43"/>
      <c r="AY1005" s="43"/>
      <c r="AZ1005" s="43"/>
      <c r="BA1005" s="43">
        <v>9.3112764999999986E-2</v>
      </c>
      <c r="BB1005" s="43"/>
      <c r="BC1005" s="43"/>
      <c r="BD1005" s="43" t="s">
        <v>14027</v>
      </c>
      <c r="BE1005" s="43"/>
    </row>
    <row r="1006" spans="1:57" x14ac:dyDescent="0.2">
      <c r="A1006" s="119"/>
      <c r="B1006" s="43">
        <v>1</v>
      </c>
      <c r="C1006" s="43" t="s">
        <v>200</v>
      </c>
      <c r="D1006" s="119"/>
      <c r="E1006" s="43"/>
      <c r="F1006" s="43"/>
      <c r="G1006" s="43" t="s">
        <v>13898</v>
      </c>
      <c r="H1006" s="43"/>
      <c r="I1006" s="43"/>
      <c r="J1006" s="43"/>
      <c r="K1006" s="43">
        <v>736.41849060000004</v>
      </c>
      <c r="L1006" s="43"/>
      <c r="M1006" s="43"/>
      <c r="N1006" s="43"/>
      <c r="O1006" s="43"/>
      <c r="P1006" s="43"/>
      <c r="Q1006" s="43">
        <v>7.4894999999999996</v>
      </c>
      <c r="R1006" s="43"/>
      <c r="S1006" s="43">
        <v>0.35158749553344498</v>
      </c>
      <c r="T1006" s="43">
        <v>2304.203931</v>
      </c>
      <c r="U1006" s="43"/>
      <c r="V1006" s="43"/>
      <c r="W1006" s="43">
        <v>2099.3000000000002</v>
      </c>
      <c r="X1006" s="43"/>
      <c r="Y1006" s="43"/>
      <c r="Z1006" s="43">
        <v>3.6363347359999998</v>
      </c>
      <c r="AA1006" s="43"/>
      <c r="AB1006" s="43"/>
      <c r="AC1006" s="43">
        <v>2.4145238459999998</v>
      </c>
      <c r="AD1006" s="43"/>
      <c r="AE1006" s="43"/>
      <c r="AF1006" s="43"/>
      <c r="AG1006" s="43"/>
      <c r="AH1006" s="43"/>
      <c r="AI1006" s="43">
        <v>1957</v>
      </c>
      <c r="AJ1006" s="43"/>
      <c r="AK1006" s="43">
        <v>24</v>
      </c>
      <c r="AL1006" s="43"/>
      <c r="AM1006" s="43"/>
      <c r="AN1006" s="43"/>
      <c r="AO1006" s="43"/>
      <c r="AP1006" s="43"/>
      <c r="AQ1006" s="43"/>
      <c r="AR1006" s="43"/>
      <c r="AS1006" s="43"/>
      <c r="AT1006" s="43">
        <v>30.5</v>
      </c>
      <c r="AU1006" s="43"/>
      <c r="AV1006" s="43">
        <v>0.25</v>
      </c>
      <c r="AW1006" s="43"/>
      <c r="AX1006" s="43"/>
      <c r="AY1006" s="43"/>
      <c r="AZ1006" s="43"/>
      <c r="BA1006" s="43">
        <v>0.12071381199999999</v>
      </c>
      <c r="BB1006" s="43"/>
      <c r="BC1006" s="43"/>
      <c r="BD1006" s="43" t="s">
        <v>14027</v>
      </c>
      <c r="BE1006" s="43"/>
    </row>
    <row r="1007" spans="1:57" x14ac:dyDescent="0.2">
      <c r="A1007" s="119"/>
      <c r="B1007" s="43">
        <v>1</v>
      </c>
      <c r="C1007" s="43" t="s">
        <v>200</v>
      </c>
      <c r="D1007" s="119"/>
      <c r="E1007" s="43"/>
      <c r="F1007" s="43"/>
      <c r="G1007" s="43" t="s">
        <v>13898</v>
      </c>
      <c r="H1007" s="43"/>
      <c r="I1007" s="43"/>
      <c r="J1007" s="43"/>
      <c r="K1007" s="43">
        <v>779.18181440000001</v>
      </c>
      <c r="L1007" s="43"/>
      <c r="M1007" s="43"/>
      <c r="N1007" s="43"/>
      <c r="O1007" s="43"/>
      <c r="P1007" s="43"/>
      <c r="Q1007" s="43">
        <v>7.5255000000000001</v>
      </c>
      <c r="R1007" s="43"/>
      <c r="S1007" s="43">
        <v>0.36281161356904912</v>
      </c>
      <c r="T1007" s="43">
        <v>2305.289303</v>
      </c>
      <c r="U1007" s="43"/>
      <c r="V1007" s="43"/>
      <c r="W1007" s="43">
        <v>2115.1</v>
      </c>
      <c r="X1007" s="43"/>
      <c r="Y1007" s="43"/>
      <c r="Z1007" s="43">
        <v>3.5124389589999998</v>
      </c>
      <c r="AA1007" s="43"/>
      <c r="AB1007" s="43"/>
      <c r="AC1007" s="43">
        <v>2.3324931979999999</v>
      </c>
      <c r="AD1007" s="43"/>
      <c r="AE1007" s="43"/>
      <c r="AF1007" s="43"/>
      <c r="AG1007" s="43"/>
      <c r="AH1007" s="43"/>
      <c r="AI1007" s="43">
        <v>1957</v>
      </c>
      <c r="AJ1007" s="43"/>
      <c r="AK1007" s="43">
        <v>24</v>
      </c>
      <c r="AL1007" s="43"/>
      <c r="AM1007" s="43"/>
      <c r="AN1007" s="43"/>
      <c r="AO1007" s="43"/>
      <c r="AP1007" s="43"/>
      <c r="AQ1007" s="43"/>
      <c r="AR1007" s="43"/>
      <c r="AS1007" s="43"/>
      <c r="AT1007" s="43">
        <v>30.5</v>
      </c>
      <c r="AU1007" s="43"/>
      <c r="AV1007" s="43">
        <v>0.25</v>
      </c>
      <c r="AW1007" s="43"/>
      <c r="AX1007" s="43"/>
      <c r="AY1007" s="43"/>
      <c r="AZ1007" s="43"/>
      <c r="BA1007" s="43">
        <v>8.0901107E-2</v>
      </c>
      <c r="BB1007" s="43"/>
      <c r="BC1007" s="43"/>
      <c r="BD1007" s="43" t="s">
        <v>14027</v>
      </c>
      <c r="BE1007" s="43"/>
    </row>
    <row r="1008" spans="1:57" x14ac:dyDescent="0.2">
      <c r="A1008" s="119"/>
      <c r="B1008" s="43">
        <v>1</v>
      </c>
      <c r="C1008" s="43" t="s">
        <v>200</v>
      </c>
      <c r="D1008" s="119"/>
      <c r="E1008" s="43"/>
      <c r="F1008" s="43"/>
      <c r="G1008" s="43" t="s">
        <v>13898</v>
      </c>
      <c r="H1008" s="43"/>
      <c r="I1008" s="43"/>
      <c r="J1008" s="43"/>
      <c r="K1008" s="43">
        <v>740.57885480000004</v>
      </c>
      <c r="L1008" s="43"/>
      <c r="M1008" s="43"/>
      <c r="N1008" s="43"/>
      <c r="O1008" s="43"/>
      <c r="P1008" s="43"/>
      <c r="Q1008" s="43">
        <v>7.8585000000000003</v>
      </c>
      <c r="R1008" s="43"/>
      <c r="S1008" s="43">
        <v>0.63306949375995658</v>
      </c>
      <c r="T1008" s="43">
        <v>2291.9114599999998</v>
      </c>
      <c r="U1008" s="43"/>
      <c r="V1008" s="43"/>
      <c r="W1008" s="43">
        <v>2110.6</v>
      </c>
      <c r="X1008" s="43"/>
      <c r="Y1008" s="43"/>
      <c r="Z1008" s="43">
        <v>3.6657455400000001</v>
      </c>
      <c r="AA1008" s="43"/>
      <c r="AB1008" s="43"/>
      <c r="AC1008" s="43">
        <v>2.43465497</v>
      </c>
      <c r="AD1008" s="43"/>
      <c r="AE1008" s="43"/>
      <c r="AF1008" s="43"/>
      <c r="AG1008" s="43"/>
      <c r="AH1008" s="43"/>
      <c r="AI1008" s="43">
        <v>1957</v>
      </c>
      <c r="AJ1008" s="43"/>
      <c r="AK1008" s="43">
        <v>24</v>
      </c>
      <c r="AL1008" s="43"/>
      <c r="AM1008" s="43"/>
      <c r="AN1008" s="43"/>
      <c r="AO1008" s="43"/>
      <c r="AP1008" s="43"/>
      <c r="AQ1008" s="43"/>
      <c r="AR1008" s="43"/>
      <c r="AS1008" s="43"/>
      <c r="AT1008" s="43">
        <v>30.5</v>
      </c>
      <c r="AU1008" s="43"/>
      <c r="AV1008" s="43">
        <v>0.25</v>
      </c>
      <c r="AW1008" s="43"/>
      <c r="AX1008" s="43"/>
      <c r="AY1008" s="43"/>
      <c r="AZ1008" s="43"/>
      <c r="BA1008" s="43">
        <v>0.132216946</v>
      </c>
      <c r="BB1008" s="43"/>
      <c r="BC1008" s="43"/>
      <c r="BD1008" s="43" t="s">
        <v>14027</v>
      </c>
      <c r="BE1008" s="43"/>
    </row>
    <row r="1009" spans="1:57" x14ac:dyDescent="0.2">
      <c r="A1009" s="119"/>
      <c r="B1009" s="43">
        <v>1</v>
      </c>
      <c r="C1009" s="43" t="s">
        <v>200</v>
      </c>
      <c r="D1009" s="119"/>
      <c r="E1009" s="43"/>
      <c r="F1009" s="43"/>
      <c r="G1009" s="43" t="s">
        <v>13898</v>
      </c>
      <c r="H1009" s="43"/>
      <c r="I1009" s="43"/>
      <c r="J1009" s="43"/>
      <c r="K1009" s="43">
        <v>442.4</v>
      </c>
      <c r="L1009" s="43"/>
      <c r="M1009" s="43"/>
      <c r="N1009" s="43"/>
      <c r="O1009" s="43"/>
      <c r="P1009" s="43"/>
      <c r="Q1009" s="43">
        <v>7.9909999999999997</v>
      </c>
      <c r="R1009" s="43"/>
      <c r="S1009" s="43">
        <v>7.9472067204757343E-2</v>
      </c>
      <c r="T1009" s="43">
        <v>2235</v>
      </c>
      <c r="U1009" s="43"/>
      <c r="V1009" s="43"/>
      <c r="W1009" s="43">
        <v>1928.2</v>
      </c>
      <c r="X1009" s="43"/>
      <c r="Y1009" s="43"/>
      <c r="Z1009" s="43">
        <v>5.31</v>
      </c>
      <c r="AA1009" s="43"/>
      <c r="AB1009" s="43"/>
      <c r="AC1009" s="43">
        <v>3.56</v>
      </c>
      <c r="AD1009" s="43"/>
      <c r="AE1009" s="43"/>
      <c r="AF1009" s="43"/>
      <c r="AG1009" s="43"/>
      <c r="AH1009" s="43"/>
      <c r="AI1009" s="43">
        <v>1606</v>
      </c>
      <c r="AJ1009" s="43"/>
      <c r="AK1009" s="43">
        <v>8</v>
      </c>
      <c r="AL1009" s="43"/>
      <c r="AM1009" s="43"/>
      <c r="AN1009" s="43"/>
      <c r="AO1009" s="43"/>
      <c r="AP1009" s="43"/>
      <c r="AQ1009" s="43"/>
      <c r="AR1009" s="43"/>
      <c r="AS1009" s="43"/>
      <c r="AT1009" s="43">
        <v>30.3</v>
      </c>
      <c r="AU1009" s="43"/>
      <c r="AV1009" s="43">
        <v>0.21</v>
      </c>
      <c r="AW1009" s="43"/>
      <c r="AX1009" s="43"/>
      <c r="AY1009" s="43"/>
      <c r="AZ1009" s="43"/>
      <c r="BA1009" s="43">
        <v>9.5788434999999991E-2</v>
      </c>
      <c r="BB1009" s="43"/>
      <c r="BC1009" s="43"/>
      <c r="BD1009" s="43" t="s">
        <v>14027</v>
      </c>
      <c r="BE1009" s="43"/>
    </row>
    <row r="1010" spans="1:57" x14ac:dyDescent="0.2">
      <c r="A1010" s="119"/>
      <c r="B1010" s="43">
        <v>1</v>
      </c>
      <c r="C1010" s="43" t="s">
        <v>200</v>
      </c>
      <c r="D1010" s="119"/>
      <c r="E1010" s="43"/>
      <c r="F1010" s="43"/>
      <c r="G1010" s="43" t="s">
        <v>13898</v>
      </c>
      <c r="H1010" s="43"/>
      <c r="I1010" s="43"/>
      <c r="J1010" s="43"/>
      <c r="K1010" s="43">
        <v>437.1</v>
      </c>
      <c r="L1010" s="43"/>
      <c r="M1010" s="43"/>
      <c r="N1010" s="43"/>
      <c r="O1010" s="43"/>
      <c r="P1010" s="43"/>
      <c r="Q1010" s="43">
        <v>7.9909999999999997</v>
      </c>
      <c r="R1010" s="43"/>
      <c r="S1010" s="43">
        <v>9.9180139974085771E-2</v>
      </c>
      <c r="T1010" s="43">
        <v>2235</v>
      </c>
      <c r="U1010" s="43"/>
      <c r="V1010" s="43"/>
      <c r="W1010" s="43">
        <v>1924.5</v>
      </c>
      <c r="X1010" s="43"/>
      <c r="Y1010" s="43"/>
      <c r="Z1010" s="43">
        <v>5.35</v>
      </c>
      <c r="AA1010" s="43"/>
      <c r="AB1010" s="43"/>
      <c r="AC1010" s="43">
        <v>3.59</v>
      </c>
      <c r="AD1010" s="43"/>
      <c r="AE1010" s="43"/>
      <c r="AF1010" s="43"/>
      <c r="AG1010" s="43"/>
      <c r="AH1010" s="43"/>
      <c r="AI1010" s="43">
        <v>1606</v>
      </c>
      <c r="AJ1010" s="43"/>
      <c r="AK1010" s="43">
        <v>8</v>
      </c>
      <c r="AL1010" s="43"/>
      <c r="AM1010" s="43"/>
      <c r="AN1010" s="43"/>
      <c r="AO1010" s="43"/>
      <c r="AP1010" s="43"/>
      <c r="AQ1010" s="43"/>
      <c r="AR1010" s="43"/>
      <c r="AS1010" s="43"/>
      <c r="AT1010" s="43">
        <v>30.3</v>
      </c>
      <c r="AU1010" s="43"/>
      <c r="AV1010" s="43">
        <v>0.21</v>
      </c>
      <c r="AW1010" s="43"/>
      <c r="AX1010" s="43"/>
      <c r="AY1010" s="43"/>
      <c r="AZ1010" s="43"/>
      <c r="BA1010" s="43">
        <v>0.11235226599999999</v>
      </c>
      <c r="BB1010" s="43"/>
      <c r="BC1010" s="43"/>
      <c r="BD1010" s="43" t="s">
        <v>14027</v>
      </c>
      <c r="BE1010" s="43"/>
    </row>
    <row r="1011" spans="1:57" x14ac:dyDescent="0.2">
      <c r="A1011" s="119"/>
      <c r="B1011" s="43">
        <v>1</v>
      </c>
      <c r="C1011" s="43" t="s">
        <v>200</v>
      </c>
      <c r="D1011" s="119"/>
      <c r="E1011" s="43"/>
      <c r="F1011" s="43"/>
      <c r="G1011" s="43" t="s">
        <v>13898</v>
      </c>
      <c r="H1011" s="43"/>
      <c r="I1011" s="43"/>
      <c r="J1011" s="43"/>
      <c r="K1011" s="43">
        <v>442.4</v>
      </c>
      <c r="L1011" s="43"/>
      <c r="M1011" s="43"/>
      <c r="N1011" s="43"/>
      <c r="O1011" s="43"/>
      <c r="P1011" s="43"/>
      <c r="Q1011" s="43">
        <v>7.9909999999999997</v>
      </c>
      <c r="R1011" s="43"/>
      <c r="S1011" s="43">
        <v>0.10011243721235262</v>
      </c>
      <c r="T1011" s="43">
        <v>2235</v>
      </c>
      <c r="U1011" s="43"/>
      <c r="V1011" s="43"/>
      <c r="W1011" s="43">
        <v>1926.6</v>
      </c>
      <c r="X1011" s="43"/>
      <c r="Y1011" s="43"/>
      <c r="Z1011" s="43">
        <v>5.31</v>
      </c>
      <c r="AA1011" s="43"/>
      <c r="AB1011" s="43"/>
      <c r="AC1011" s="43">
        <v>3.56</v>
      </c>
      <c r="AD1011" s="43"/>
      <c r="AE1011" s="43"/>
      <c r="AF1011" s="43"/>
      <c r="AG1011" s="43"/>
      <c r="AH1011" s="43"/>
      <c r="AI1011" s="43">
        <v>1606</v>
      </c>
      <c r="AJ1011" s="43"/>
      <c r="AK1011" s="43">
        <v>8</v>
      </c>
      <c r="AL1011" s="43"/>
      <c r="AM1011" s="43"/>
      <c r="AN1011" s="43"/>
      <c r="AO1011" s="43"/>
      <c r="AP1011" s="43"/>
      <c r="AQ1011" s="43"/>
      <c r="AR1011" s="43"/>
      <c r="AS1011" s="43"/>
      <c r="AT1011" s="43">
        <v>30.3</v>
      </c>
      <c r="AU1011" s="43"/>
      <c r="AV1011" s="43">
        <v>0.21</v>
      </c>
      <c r="AW1011" s="43"/>
      <c r="AX1011" s="43"/>
      <c r="AY1011" s="43"/>
      <c r="AZ1011" s="43"/>
      <c r="BA1011" s="43">
        <v>7.5932123000000004E-2</v>
      </c>
      <c r="BB1011" s="43"/>
      <c r="BC1011" s="43"/>
      <c r="BD1011" s="43" t="s">
        <v>14027</v>
      </c>
      <c r="BE1011" s="43"/>
    </row>
    <row r="1012" spans="1:57" x14ac:dyDescent="0.2">
      <c r="A1012" s="119"/>
      <c r="B1012" s="43">
        <v>1</v>
      </c>
      <c r="C1012" s="43" t="s">
        <v>200</v>
      </c>
      <c r="D1012" s="119"/>
      <c r="E1012" s="43"/>
      <c r="F1012" s="43"/>
      <c r="G1012" s="43" t="s">
        <v>13898</v>
      </c>
      <c r="H1012" s="43"/>
      <c r="I1012" s="43"/>
      <c r="J1012" s="43"/>
      <c r="K1012" s="43">
        <v>442</v>
      </c>
      <c r="L1012" s="43"/>
      <c r="M1012" s="43"/>
      <c r="N1012" s="43"/>
      <c r="O1012" s="43"/>
      <c r="P1012" s="43"/>
      <c r="Q1012" s="43">
        <v>7.9909999999999997</v>
      </c>
      <c r="R1012" s="43"/>
      <c r="S1012" s="43">
        <v>8.1355188637661502E-2</v>
      </c>
      <c r="T1012" s="43">
        <v>2235</v>
      </c>
      <c r="U1012" s="43"/>
      <c r="V1012" s="43"/>
      <c r="W1012" s="43">
        <v>1924.5</v>
      </c>
      <c r="X1012" s="43"/>
      <c r="Y1012" s="43"/>
      <c r="Z1012" s="43">
        <v>5.3</v>
      </c>
      <c r="AA1012" s="43"/>
      <c r="AB1012" s="43"/>
      <c r="AC1012" s="43">
        <v>3.56</v>
      </c>
      <c r="AD1012" s="43"/>
      <c r="AE1012" s="43"/>
      <c r="AF1012" s="43"/>
      <c r="AG1012" s="43"/>
      <c r="AH1012" s="43"/>
      <c r="AI1012" s="43">
        <v>1606</v>
      </c>
      <c r="AJ1012" s="43"/>
      <c r="AK1012" s="43">
        <v>8</v>
      </c>
      <c r="AL1012" s="43"/>
      <c r="AM1012" s="43"/>
      <c r="AN1012" s="43"/>
      <c r="AO1012" s="43"/>
      <c r="AP1012" s="43"/>
      <c r="AQ1012" s="43"/>
      <c r="AR1012" s="43"/>
      <c r="AS1012" s="43"/>
      <c r="AT1012" s="43">
        <v>30.3</v>
      </c>
      <c r="AU1012" s="43"/>
      <c r="AV1012" s="43">
        <v>0.21</v>
      </c>
      <c r="AW1012" s="43"/>
      <c r="AX1012" s="43"/>
      <c r="AY1012" s="43"/>
      <c r="AZ1012" s="43"/>
      <c r="BA1012" s="43">
        <v>9.0977783000000007E-2</v>
      </c>
      <c r="BB1012" s="43"/>
      <c r="BC1012" s="43"/>
      <c r="BD1012" s="43" t="s">
        <v>14027</v>
      </c>
      <c r="BE1012" s="43"/>
    </row>
    <row r="1013" spans="1:57" x14ac:dyDescent="0.2">
      <c r="A1013" s="119"/>
      <c r="B1013" s="43">
        <v>1</v>
      </c>
      <c r="C1013" s="43" t="s">
        <v>200</v>
      </c>
      <c r="D1013" s="119"/>
      <c r="E1013" s="43"/>
      <c r="F1013" s="43"/>
      <c r="G1013" s="43" t="s">
        <v>13898</v>
      </c>
      <c r="H1013" s="43"/>
      <c r="I1013" s="43"/>
      <c r="J1013" s="43"/>
      <c r="K1013" s="43">
        <v>442.2</v>
      </c>
      <c r="L1013" s="43"/>
      <c r="M1013" s="43"/>
      <c r="N1013" s="43"/>
      <c r="O1013" s="43"/>
      <c r="P1013" s="43"/>
      <c r="Q1013" s="43">
        <v>7.992</v>
      </c>
      <c r="R1013" s="43"/>
      <c r="S1013" s="43">
        <v>9.3382546578904935E-2</v>
      </c>
      <c r="T1013" s="43">
        <v>2235</v>
      </c>
      <c r="U1013" s="43"/>
      <c r="V1013" s="43"/>
      <c r="W1013" s="43">
        <v>1925.35</v>
      </c>
      <c r="X1013" s="43"/>
      <c r="Y1013" s="43"/>
      <c r="Z1013" s="43">
        <v>5.3049999999999997</v>
      </c>
      <c r="AA1013" s="43"/>
      <c r="AB1013" s="43"/>
      <c r="AC1013" s="43">
        <v>3.56</v>
      </c>
      <c r="AD1013" s="43"/>
      <c r="AE1013" s="43"/>
      <c r="AF1013" s="43"/>
      <c r="AG1013" s="43"/>
      <c r="AH1013" s="43"/>
      <c r="AI1013" s="43">
        <v>1606</v>
      </c>
      <c r="AJ1013" s="43"/>
      <c r="AK1013" s="43">
        <v>8</v>
      </c>
      <c r="AL1013" s="43"/>
      <c r="AM1013" s="43"/>
      <c r="AN1013" s="43"/>
      <c r="AO1013" s="43"/>
      <c r="AP1013" s="43"/>
      <c r="AQ1013" s="43"/>
      <c r="AR1013" s="43"/>
      <c r="AS1013" s="43"/>
      <c r="AT1013" s="43">
        <v>30.3</v>
      </c>
      <c r="AU1013" s="43"/>
      <c r="AV1013" s="43">
        <v>0.21</v>
      </c>
      <c r="AW1013" s="43"/>
      <c r="AX1013" s="43"/>
      <c r="AY1013" s="43"/>
      <c r="AZ1013" s="43"/>
      <c r="BA1013" s="43">
        <v>7.0825305999999991E-2</v>
      </c>
      <c r="BB1013" s="43"/>
      <c r="BC1013" s="43"/>
      <c r="BD1013" s="43" t="s">
        <v>14027</v>
      </c>
      <c r="BE1013" s="43"/>
    </row>
    <row r="1014" spans="1:57" x14ac:dyDescent="0.2">
      <c r="A1014" s="119"/>
      <c r="B1014" s="43">
        <v>1</v>
      </c>
      <c r="C1014" s="43" t="s">
        <v>200</v>
      </c>
      <c r="D1014" s="119"/>
      <c r="E1014" s="43"/>
      <c r="F1014" s="43"/>
      <c r="G1014" s="43" t="s">
        <v>13898</v>
      </c>
      <c r="H1014" s="43"/>
      <c r="I1014" s="43"/>
      <c r="J1014" s="43"/>
      <c r="K1014" s="43">
        <v>437.1</v>
      </c>
      <c r="L1014" s="43"/>
      <c r="M1014" s="43"/>
      <c r="N1014" s="43"/>
      <c r="O1014" s="43"/>
      <c r="P1014" s="43"/>
      <c r="Q1014" s="43">
        <v>7.9930000000000003</v>
      </c>
      <c r="R1014" s="43"/>
      <c r="S1014" s="43">
        <v>0.10094701604393476</v>
      </c>
      <c r="T1014" s="43">
        <v>2234.2598029999999</v>
      </c>
      <c r="U1014" s="43"/>
      <c r="V1014" s="43"/>
      <c r="W1014" s="43">
        <v>1924.1</v>
      </c>
      <c r="X1014" s="43"/>
      <c r="Y1014" s="43"/>
      <c r="Z1014" s="43">
        <v>5.35</v>
      </c>
      <c r="AA1014" s="43"/>
      <c r="AB1014" s="43"/>
      <c r="AC1014" s="43">
        <v>3.59</v>
      </c>
      <c r="AD1014" s="43"/>
      <c r="AE1014" s="43"/>
      <c r="AF1014" s="43"/>
      <c r="AG1014" s="43"/>
      <c r="AH1014" s="43"/>
      <c r="AI1014" s="43">
        <v>1606</v>
      </c>
      <c r="AJ1014" s="43"/>
      <c r="AK1014" s="43">
        <v>8</v>
      </c>
      <c r="AL1014" s="43"/>
      <c r="AM1014" s="43"/>
      <c r="AN1014" s="43"/>
      <c r="AO1014" s="43"/>
      <c r="AP1014" s="43"/>
      <c r="AQ1014" s="43"/>
      <c r="AR1014" s="43"/>
      <c r="AS1014" s="43"/>
      <c r="AT1014" s="43">
        <v>30.3</v>
      </c>
      <c r="AU1014" s="43"/>
      <c r="AV1014" s="43">
        <v>0.21</v>
      </c>
      <c r="AW1014" s="43"/>
      <c r="AX1014" s="43"/>
      <c r="AY1014" s="43"/>
      <c r="AZ1014" s="43"/>
      <c r="BA1014" s="43">
        <v>0.13001821499999999</v>
      </c>
      <c r="BB1014" s="43"/>
      <c r="BC1014" s="43"/>
      <c r="BD1014" s="43" t="s">
        <v>14027</v>
      </c>
      <c r="BE1014" s="43"/>
    </row>
    <row r="1015" spans="1:57" x14ac:dyDescent="0.2">
      <c r="A1015" s="119"/>
      <c r="B1015" s="43">
        <v>1</v>
      </c>
      <c r="C1015" s="43" t="s">
        <v>200</v>
      </c>
      <c r="D1015" s="119"/>
      <c r="E1015" s="43"/>
      <c r="F1015" s="43"/>
      <c r="G1015" s="43" t="s">
        <v>13898</v>
      </c>
      <c r="H1015" s="43"/>
      <c r="I1015" s="43"/>
      <c r="J1015" s="43"/>
      <c r="K1015" s="43">
        <v>442</v>
      </c>
      <c r="L1015" s="43"/>
      <c r="M1015" s="43"/>
      <c r="N1015" s="43"/>
      <c r="O1015" s="43"/>
      <c r="P1015" s="43"/>
      <c r="Q1015" s="43">
        <v>7.9930000000000003</v>
      </c>
      <c r="R1015" s="43"/>
      <c r="S1015" s="43">
        <v>0.1126280013267319</v>
      </c>
      <c r="T1015" s="43">
        <v>2232</v>
      </c>
      <c r="U1015" s="43"/>
      <c r="V1015" s="43"/>
      <c r="W1015" s="43">
        <v>1924.1</v>
      </c>
      <c r="X1015" s="43"/>
      <c r="Y1015" s="43"/>
      <c r="Z1015" s="43">
        <v>5.31</v>
      </c>
      <c r="AA1015" s="43"/>
      <c r="AB1015" s="43"/>
      <c r="AC1015" s="43">
        <v>3.56</v>
      </c>
      <c r="AD1015" s="43"/>
      <c r="AE1015" s="43"/>
      <c r="AF1015" s="43"/>
      <c r="AG1015" s="43"/>
      <c r="AH1015" s="43"/>
      <c r="AI1015" s="43">
        <v>1606</v>
      </c>
      <c r="AJ1015" s="43"/>
      <c r="AK1015" s="43">
        <v>8</v>
      </c>
      <c r="AL1015" s="43"/>
      <c r="AM1015" s="43"/>
      <c r="AN1015" s="43"/>
      <c r="AO1015" s="43"/>
      <c r="AP1015" s="43"/>
      <c r="AQ1015" s="43"/>
      <c r="AR1015" s="43"/>
      <c r="AS1015" s="43"/>
      <c r="AT1015" s="43">
        <v>30.3</v>
      </c>
      <c r="AU1015" s="43"/>
      <c r="AV1015" s="43">
        <v>0.21</v>
      </c>
      <c r="AW1015" s="43"/>
      <c r="AX1015" s="43"/>
      <c r="AY1015" s="43"/>
      <c r="AZ1015" s="43"/>
      <c r="BA1015" s="43">
        <v>0.165173349</v>
      </c>
      <c r="BB1015" s="43"/>
      <c r="BC1015" s="43"/>
      <c r="BD1015" s="43" t="s">
        <v>14027</v>
      </c>
      <c r="BE1015" s="43"/>
    </row>
    <row r="1016" spans="1:57" x14ac:dyDescent="0.2">
      <c r="A1016" s="119"/>
      <c r="B1016" s="43">
        <v>1</v>
      </c>
      <c r="C1016" s="43" t="s">
        <v>200</v>
      </c>
      <c r="D1016" s="119"/>
      <c r="E1016" s="43"/>
      <c r="F1016" s="43"/>
      <c r="G1016" s="43" t="s">
        <v>13898</v>
      </c>
      <c r="H1016" s="43"/>
      <c r="I1016" s="43"/>
      <c r="J1016" s="43"/>
      <c r="K1016" s="43">
        <v>444.55</v>
      </c>
      <c r="L1016" s="43"/>
      <c r="M1016" s="43"/>
      <c r="N1016" s="43"/>
      <c r="O1016" s="43"/>
      <c r="P1016" s="43"/>
      <c r="Q1016" s="43">
        <v>7.9904999999999999</v>
      </c>
      <c r="R1016" s="43"/>
      <c r="S1016" s="43">
        <v>4.7670746338249498E-2</v>
      </c>
      <c r="T1016" s="43">
        <v>2235</v>
      </c>
      <c r="U1016" s="43"/>
      <c r="V1016" s="43"/>
      <c r="W1016" s="43">
        <v>1926.9</v>
      </c>
      <c r="X1016" s="43"/>
      <c r="Y1016" s="43"/>
      <c r="Z1016" s="43">
        <v>5.29</v>
      </c>
      <c r="AA1016" s="43"/>
      <c r="AB1016" s="43"/>
      <c r="AC1016" s="43">
        <v>3.55</v>
      </c>
      <c r="AD1016" s="43"/>
      <c r="AE1016" s="43"/>
      <c r="AF1016" s="43"/>
      <c r="AG1016" s="43"/>
      <c r="AH1016" s="43"/>
      <c r="AI1016" s="43">
        <v>1606</v>
      </c>
      <c r="AJ1016" s="43"/>
      <c r="AK1016" s="43">
        <v>8</v>
      </c>
      <c r="AL1016" s="43"/>
      <c r="AM1016" s="43"/>
      <c r="AN1016" s="43"/>
      <c r="AO1016" s="43"/>
      <c r="AP1016" s="43"/>
      <c r="AQ1016" s="43"/>
      <c r="AR1016" s="43"/>
      <c r="AS1016" s="43"/>
      <c r="AT1016" s="43">
        <v>30.3</v>
      </c>
      <c r="AU1016" s="43"/>
      <c r="AV1016" s="43">
        <v>0.21</v>
      </c>
      <c r="AW1016" s="43"/>
      <c r="AX1016" s="43"/>
      <c r="AY1016" s="43"/>
      <c r="AZ1016" s="43"/>
      <c r="BA1016" s="43">
        <v>6.2979452000000005E-2</v>
      </c>
      <c r="BB1016" s="43"/>
      <c r="BC1016" s="43"/>
      <c r="BD1016" s="43" t="s">
        <v>14027</v>
      </c>
      <c r="BE1016" s="43"/>
    </row>
    <row r="1017" spans="1:57" x14ac:dyDescent="0.2">
      <c r="A1017" s="119"/>
      <c r="B1017" s="43">
        <v>1</v>
      </c>
      <c r="C1017" s="43" t="s">
        <v>200</v>
      </c>
      <c r="D1017" s="119"/>
      <c r="E1017" s="43"/>
      <c r="F1017" s="43"/>
      <c r="G1017" s="43" t="s">
        <v>13898</v>
      </c>
      <c r="H1017" s="43"/>
      <c r="I1017" s="43"/>
      <c r="J1017" s="43"/>
      <c r="K1017" s="43">
        <v>442.4</v>
      </c>
      <c r="L1017" s="43"/>
      <c r="M1017" s="43"/>
      <c r="N1017" s="43"/>
      <c r="O1017" s="43"/>
      <c r="P1017" s="43"/>
      <c r="Q1017" s="43">
        <v>7.992</v>
      </c>
      <c r="R1017" s="43"/>
      <c r="S1017" s="43">
        <v>6.3747156363010621E-2</v>
      </c>
      <c r="T1017" s="43">
        <v>2235</v>
      </c>
      <c r="U1017" s="43"/>
      <c r="V1017" s="43"/>
      <c r="W1017" s="43">
        <v>1926.6</v>
      </c>
      <c r="X1017" s="43"/>
      <c r="Y1017" s="43"/>
      <c r="Z1017" s="43">
        <v>5.31</v>
      </c>
      <c r="AA1017" s="43"/>
      <c r="AB1017" s="43"/>
      <c r="AC1017" s="43">
        <v>3.56</v>
      </c>
      <c r="AD1017" s="43"/>
      <c r="AE1017" s="43"/>
      <c r="AF1017" s="43"/>
      <c r="AG1017" s="43"/>
      <c r="AH1017" s="43"/>
      <c r="AI1017" s="43">
        <v>1606</v>
      </c>
      <c r="AJ1017" s="43"/>
      <c r="AK1017" s="43">
        <v>8</v>
      </c>
      <c r="AL1017" s="43"/>
      <c r="AM1017" s="43"/>
      <c r="AN1017" s="43"/>
      <c r="AO1017" s="43"/>
      <c r="AP1017" s="43"/>
      <c r="AQ1017" s="43"/>
      <c r="AR1017" s="43"/>
      <c r="AS1017" s="43"/>
      <c r="AT1017" s="43">
        <v>30.3</v>
      </c>
      <c r="AU1017" s="43"/>
      <c r="AV1017" s="43">
        <v>0.21</v>
      </c>
      <c r="AW1017" s="43"/>
      <c r="AX1017" s="43"/>
      <c r="AY1017" s="43"/>
      <c r="AZ1017" s="43"/>
      <c r="BA1017" s="43">
        <v>7.051549E-2</v>
      </c>
      <c r="BB1017" s="43"/>
      <c r="BC1017" s="43"/>
      <c r="BD1017" s="43" t="s">
        <v>14027</v>
      </c>
      <c r="BE1017" s="43"/>
    </row>
    <row r="1018" spans="1:57" x14ac:dyDescent="0.2">
      <c r="A1018" s="119"/>
      <c r="B1018" s="43">
        <v>1</v>
      </c>
      <c r="C1018" s="43" t="s">
        <v>200</v>
      </c>
      <c r="D1018" s="119"/>
      <c r="E1018" s="43"/>
      <c r="F1018" s="43"/>
      <c r="G1018" s="43" t="s">
        <v>13898</v>
      </c>
      <c r="H1018" s="43"/>
      <c r="I1018" s="43"/>
      <c r="J1018" s="43"/>
      <c r="K1018" s="43">
        <v>442.1</v>
      </c>
      <c r="L1018" s="43"/>
      <c r="M1018" s="43"/>
      <c r="N1018" s="43"/>
      <c r="O1018" s="43"/>
      <c r="P1018" s="43"/>
      <c r="Q1018" s="43">
        <v>7.9904999999999999</v>
      </c>
      <c r="R1018" s="43"/>
      <c r="S1018" s="43">
        <v>5.2814455084432381E-2</v>
      </c>
      <c r="T1018" s="43">
        <v>2235</v>
      </c>
      <c r="U1018" s="43"/>
      <c r="V1018" s="43"/>
      <c r="W1018" s="43">
        <v>1926.9</v>
      </c>
      <c r="X1018" s="43"/>
      <c r="Y1018" s="43"/>
      <c r="Z1018" s="43">
        <v>5.3150000000000004</v>
      </c>
      <c r="AA1018" s="43"/>
      <c r="AB1018" s="43"/>
      <c r="AC1018" s="43">
        <v>3.5649999999999999</v>
      </c>
      <c r="AD1018" s="43"/>
      <c r="AE1018" s="43"/>
      <c r="AF1018" s="43"/>
      <c r="AG1018" s="43"/>
      <c r="AH1018" s="43"/>
      <c r="AI1018" s="43">
        <v>1606</v>
      </c>
      <c r="AJ1018" s="43"/>
      <c r="AK1018" s="43">
        <v>8</v>
      </c>
      <c r="AL1018" s="43"/>
      <c r="AM1018" s="43"/>
      <c r="AN1018" s="43"/>
      <c r="AO1018" s="43"/>
      <c r="AP1018" s="43"/>
      <c r="AQ1018" s="43"/>
      <c r="AR1018" s="43"/>
      <c r="AS1018" s="43"/>
      <c r="AT1018" s="43">
        <v>30.3</v>
      </c>
      <c r="AU1018" s="43"/>
      <c r="AV1018" s="43">
        <v>0.21</v>
      </c>
      <c r="AW1018" s="43"/>
      <c r="AX1018" s="43"/>
      <c r="AY1018" s="43"/>
      <c r="AZ1018" s="43"/>
      <c r="BA1018" s="43">
        <v>8.2086347000000004E-2</v>
      </c>
      <c r="BB1018" s="43"/>
      <c r="BC1018" s="43"/>
      <c r="BD1018" s="43" t="s">
        <v>14027</v>
      </c>
      <c r="BE1018" s="43"/>
    </row>
    <row r="1019" spans="1:57" x14ac:dyDescent="0.2">
      <c r="A1019" s="119"/>
      <c r="B1019" s="43">
        <v>1</v>
      </c>
      <c r="C1019" s="43" t="s">
        <v>200</v>
      </c>
      <c r="D1019" s="119"/>
      <c r="E1019" s="43"/>
      <c r="F1019" s="43"/>
      <c r="G1019" s="43" t="s">
        <v>13898</v>
      </c>
      <c r="H1019" s="43"/>
      <c r="I1019" s="43"/>
      <c r="J1019" s="43"/>
      <c r="K1019" s="43">
        <v>447.1</v>
      </c>
      <c r="L1019" s="43"/>
      <c r="M1019" s="43"/>
      <c r="N1019" s="43"/>
      <c r="O1019" s="43"/>
      <c r="P1019" s="43"/>
      <c r="Q1019" s="43">
        <v>7.9889999999999999</v>
      </c>
      <c r="R1019" s="43"/>
      <c r="S1019" s="43">
        <v>4.7598518603521767E-2</v>
      </c>
      <c r="T1019" s="43">
        <v>2235</v>
      </c>
      <c r="U1019" s="43"/>
      <c r="V1019" s="43"/>
      <c r="W1019" s="43">
        <v>1929.3</v>
      </c>
      <c r="X1019" s="43"/>
      <c r="Y1019" s="43"/>
      <c r="Z1019" s="43">
        <v>5.28</v>
      </c>
      <c r="AA1019" s="43"/>
      <c r="AB1019" s="43"/>
      <c r="AC1019" s="43">
        <v>3.54</v>
      </c>
      <c r="AD1019" s="43"/>
      <c r="AE1019" s="43"/>
      <c r="AF1019" s="43"/>
      <c r="AG1019" s="43"/>
      <c r="AH1019" s="43"/>
      <c r="AI1019" s="43">
        <v>1606</v>
      </c>
      <c r="AJ1019" s="43"/>
      <c r="AK1019" s="43">
        <v>8</v>
      </c>
      <c r="AL1019" s="43"/>
      <c r="AM1019" s="43"/>
      <c r="AN1019" s="43"/>
      <c r="AO1019" s="43"/>
      <c r="AP1019" s="43"/>
      <c r="AQ1019" s="43"/>
      <c r="AR1019" s="43"/>
      <c r="AS1019" s="43"/>
      <c r="AT1019" s="43">
        <v>30.3</v>
      </c>
      <c r="AU1019" s="43"/>
      <c r="AV1019" s="43">
        <v>0.21</v>
      </c>
      <c r="AW1019" s="43"/>
      <c r="AX1019" s="43"/>
      <c r="AY1019" s="43"/>
      <c r="AZ1019" s="43"/>
      <c r="BA1019" s="43">
        <v>8.4961381999999988E-2</v>
      </c>
      <c r="BB1019" s="43"/>
      <c r="BC1019" s="43"/>
      <c r="BD1019" s="43" t="s">
        <v>14027</v>
      </c>
      <c r="BE1019" s="43"/>
    </row>
    <row r="1020" spans="1:57" x14ac:dyDescent="0.2">
      <c r="A1020" s="119"/>
      <c r="B1020" s="43">
        <v>1</v>
      </c>
      <c r="C1020" s="43" t="s">
        <v>200</v>
      </c>
      <c r="D1020" s="119"/>
      <c r="E1020" s="43"/>
      <c r="F1020" s="43"/>
      <c r="G1020" s="43" t="s">
        <v>13898</v>
      </c>
      <c r="H1020" s="43"/>
      <c r="I1020" s="43"/>
      <c r="J1020" s="43"/>
      <c r="K1020" s="43">
        <v>437.1</v>
      </c>
      <c r="L1020" s="43"/>
      <c r="M1020" s="43"/>
      <c r="N1020" s="43"/>
      <c r="O1020" s="43"/>
      <c r="P1020" s="43"/>
      <c r="Q1020" s="43">
        <v>7.9945000000000004</v>
      </c>
      <c r="R1020" s="43"/>
      <c r="S1020" s="43">
        <v>8.0646554484260169E-2</v>
      </c>
      <c r="T1020" s="43">
        <v>2236</v>
      </c>
      <c r="U1020" s="43"/>
      <c r="V1020" s="43"/>
      <c r="W1020" s="43">
        <v>1924.5</v>
      </c>
      <c r="X1020" s="43"/>
      <c r="Y1020" s="43"/>
      <c r="Z1020" s="43">
        <v>5.35</v>
      </c>
      <c r="AA1020" s="43"/>
      <c r="AB1020" s="43"/>
      <c r="AC1020" s="43">
        <v>3.59</v>
      </c>
      <c r="AD1020" s="43"/>
      <c r="AE1020" s="43"/>
      <c r="AF1020" s="43"/>
      <c r="AG1020" s="43"/>
      <c r="AH1020" s="43"/>
      <c r="AI1020" s="43">
        <v>1606</v>
      </c>
      <c r="AJ1020" s="43"/>
      <c r="AK1020" s="43">
        <v>8</v>
      </c>
      <c r="AL1020" s="43"/>
      <c r="AM1020" s="43"/>
      <c r="AN1020" s="43"/>
      <c r="AO1020" s="43"/>
      <c r="AP1020" s="43"/>
      <c r="AQ1020" s="43"/>
      <c r="AR1020" s="43"/>
      <c r="AS1020" s="43"/>
      <c r="AT1020" s="43">
        <v>30.3</v>
      </c>
      <c r="AU1020" s="43"/>
      <c r="AV1020" s="43">
        <v>0.21</v>
      </c>
      <c r="AW1020" s="43"/>
      <c r="AX1020" s="43"/>
      <c r="AY1020" s="43"/>
      <c r="AZ1020" s="43"/>
      <c r="BA1020" s="43">
        <v>9.8738763999999993E-2</v>
      </c>
      <c r="BB1020" s="43"/>
      <c r="BC1020" s="43"/>
      <c r="BD1020" s="43" t="s">
        <v>14027</v>
      </c>
      <c r="BE1020" s="43"/>
    </row>
    <row r="1021" spans="1:57" x14ac:dyDescent="0.2">
      <c r="A1021" s="119"/>
      <c r="B1021" s="43">
        <v>1</v>
      </c>
      <c r="C1021" s="43" t="s">
        <v>200</v>
      </c>
      <c r="D1021" s="119"/>
      <c r="E1021" s="43"/>
      <c r="F1021" s="43"/>
      <c r="G1021" s="43" t="s">
        <v>13898</v>
      </c>
      <c r="H1021" s="43"/>
      <c r="I1021" s="43"/>
      <c r="J1021" s="43"/>
      <c r="K1021" s="43">
        <v>442.4</v>
      </c>
      <c r="L1021" s="43"/>
      <c r="M1021" s="43"/>
      <c r="N1021" s="43"/>
      <c r="O1021" s="43"/>
      <c r="P1021" s="43"/>
      <c r="Q1021" s="43">
        <v>7.992</v>
      </c>
      <c r="R1021" s="43"/>
      <c r="S1021" s="43">
        <v>6.4166191029858127E-2</v>
      </c>
      <c r="T1021" s="43">
        <v>2235</v>
      </c>
      <c r="U1021" s="43"/>
      <c r="V1021" s="43"/>
      <c r="W1021" s="43">
        <v>1926.6</v>
      </c>
      <c r="X1021" s="43"/>
      <c r="Y1021" s="43"/>
      <c r="Z1021" s="43">
        <v>5.31</v>
      </c>
      <c r="AA1021" s="43"/>
      <c r="AB1021" s="43"/>
      <c r="AC1021" s="43">
        <v>3.56</v>
      </c>
      <c r="AD1021" s="43"/>
      <c r="AE1021" s="43"/>
      <c r="AF1021" s="43"/>
      <c r="AG1021" s="43"/>
      <c r="AH1021" s="43"/>
      <c r="AI1021" s="43">
        <v>1606</v>
      </c>
      <c r="AJ1021" s="43"/>
      <c r="AK1021" s="43">
        <v>8</v>
      </c>
      <c r="AL1021" s="43"/>
      <c r="AM1021" s="43"/>
      <c r="AN1021" s="43"/>
      <c r="AO1021" s="43"/>
      <c r="AP1021" s="43"/>
      <c r="AQ1021" s="43"/>
      <c r="AR1021" s="43"/>
      <c r="AS1021" s="43"/>
      <c r="AT1021" s="43">
        <v>30.3</v>
      </c>
      <c r="AU1021" s="43"/>
      <c r="AV1021" s="43">
        <v>0.21</v>
      </c>
      <c r="AW1021" s="43"/>
      <c r="AX1021" s="43"/>
      <c r="AY1021" s="43"/>
      <c r="AZ1021" s="43"/>
      <c r="BA1021" s="43">
        <v>7.3452857999999996E-2</v>
      </c>
      <c r="BB1021" s="43"/>
      <c r="BC1021" s="43"/>
      <c r="BD1021" s="43" t="s">
        <v>14027</v>
      </c>
      <c r="BE1021" s="43"/>
    </row>
    <row r="1022" spans="1:57" x14ac:dyDescent="0.2">
      <c r="A1022" s="119"/>
      <c r="B1022" s="43">
        <v>1</v>
      </c>
      <c r="C1022" s="43" t="s">
        <v>200</v>
      </c>
      <c r="D1022" s="119"/>
      <c r="E1022" s="43"/>
      <c r="F1022" s="43"/>
      <c r="G1022" s="43" t="s">
        <v>13898</v>
      </c>
      <c r="H1022" s="43"/>
      <c r="I1022" s="43"/>
      <c r="J1022" s="43"/>
      <c r="K1022" s="43">
        <v>444.9</v>
      </c>
      <c r="L1022" s="43"/>
      <c r="M1022" s="43"/>
      <c r="N1022" s="43"/>
      <c r="O1022" s="43"/>
      <c r="P1022" s="43"/>
      <c r="Q1022" s="43">
        <v>7.992</v>
      </c>
      <c r="R1022" s="43"/>
      <c r="S1022" s="43">
        <v>7.3555939738604179E-2</v>
      </c>
      <c r="T1022" s="43">
        <v>2236</v>
      </c>
      <c r="U1022" s="43"/>
      <c r="V1022" s="43"/>
      <c r="W1022" s="43">
        <v>1928.75</v>
      </c>
      <c r="X1022" s="43"/>
      <c r="Y1022" s="43"/>
      <c r="Z1022" s="43">
        <v>5.3</v>
      </c>
      <c r="AA1022" s="43"/>
      <c r="AB1022" s="43"/>
      <c r="AC1022" s="43">
        <v>3.5550000000000002</v>
      </c>
      <c r="AD1022" s="43"/>
      <c r="AE1022" s="43"/>
      <c r="AF1022" s="43"/>
      <c r="AG1022" s="43"/>
      <c r="AH1022" s="43"/>
      <c r="AI1022" s="43">
        <v>1606</v>
      </c>
      <c r="AJ1022" s="43"/>
      <c r="AK1022" s="43">
        <v>8</v>
      </c>
      <c r="AL1022" s="43"/>
      <c r="AM1022" s="43"/>
      <c r="AN1022" s="43"/>
      <c r="AO1022" s="43"/>
      <c r="AP1022" s="43"/>
      <c r="AQ1022" s="43"/>
      <c r="AR1022" s="43"/>
      <c r="AS1022" s="43"/>
      <c r="AT1022" s="43">
        <v>30.3</v>
      </c>
      <c r="AU1022" s="43"/>
      <c r="AV1022" s="43">
        <v>0.21</v>
      </c>
      <c r="AW1022" s="43"/>
      <c r="AX1022" s="43"/>
      <c r="AY1022" s="43"/>
      <c r="AZ1022" s="43"/>
      <c r="BA1022" s="43">
        <v>0.162223864</v>
      </c>
      <c r="BB1022" s="43"/>
      <c r="BC1022" s="43"/>
      <c r="BD1022" s="43" t="s">
        <v>14027</v>
      </c>
      <c r="BE1022" s="43"/>
    </row>
    <row r="1023" spans="1:57" x14ac:dyDescent="0.2">
      <c r="A1023" s="119"/>
      <c r="B1023" s="43">
        <v>1</v>
      </c>
      <c r="C1023" s="43" t="s">
        <v>200</v>
      </c>
      <c r="D1023" s="119"/>
      <c r="E1023" s="43"/>
      <c r="F1023" s="43"/>
      <c r="G1023" s="43" t="s">
        <v>13898</v>
      </c>
      <c r="H1023" s="43"/>
      <c r="I1023" s="43"/>
      <c r="J1023" s="43"/>
      <c r="K1023" s="43">
        <v>447.55</v>
      </c>
      <c r="L1023" s="43"/>
      <c r="M1023" s="43"/>
      <c r="N1023" s="43"/>
      <c r="O1023" s="43"/>
      <c r="P1023" s="43"/>
      <c r="Q1023" s="43">
        <v>7.9885000000000002</v>
      </c>
      <c r="R1023" s="43"/>
      <c r="S1023" s="43">
        <v>4.5296432176087399E-2</v>
      </c>
      <c r="T1023" s="43">
        <v>2236</v>
      </c>
      <c r="U1023" s="43"/>
      <c r="V1023" s="43"/>
      <c r="W1023" s="43">
        <v>1929.8</v>
      </c>
      <c r="X1023" s="43"/>
      <c r="Y1023" s="43"/>
      <c r="Z1023" s="43">
        <v>5.28</v>
      </c>
      <c r="AA1023" s="43"/>
      <c r="AB1023" s="43"/>
      <c r="AC1023" s="43">
        <v>3.54</v>
      </c>
      <c r="AD1023" s="43"/>
      <c r="AE1023" s="43"/>
      <c r="AF1023" s="43"/>
      <c r="AG1023" s="43"/>
      <c r="AH1023" s="43"/>
      <c r="AI1023" s="43">
        <v>1606</v>
      </c>
      <c r="AJ1023" s="43"/>
      <c r="AK1023" s="43">
        <v>8</v>
      </c>
      <c r="AL1023" s="43"/>
      <c r="AM1023" s="43"/>
      <c r="AN1023" s="43"/>
      <c r="AO1023" s="43"/>
      <c r="AP1023" s="43"/>
      <c r="AQ1023" s="43"/>
      <c r="AR1023" s="43"/>
      <c r="AS1023" s="43"/>
      <c r="AT1023" s="43">
        <v>30.3</v>
      </c>
      <c r="AU1023" s="43"/>
      <c r="AV1023" s="43">
        <v>0.21</v>
      </c>
      <c r="AW1023" s="43"/>
      <c r="AX1023" s="43"/>
      <c r="AY1023" s="43"/>
      <c r="AZ1023" s="43"/>
      <c r="BA1023" s="43">
        <v>6.6968233999999988E-2</v>
      </c>
      <c r="BB1023" s="43"/>
      <c r="BC1023" s="43"/>
      <c r="BD1023" s="43" t="s">
        <v>14027</v>
      </c>
      <c r="BE1023" s="43"/>
    </row>
    <row r="1024" spans="1:57" x14ac:dyDescent="0.2">
      <c r="A1024" s="119" t="s">
        <v>14467</v>
      </c>
      <c r="B1024" s="43">
        <v>1</v>
      </c>
      <c r="C1024" s="43" t="s">
        <v>200</v>
      </c>
      <c r="D1024" s="119" t="s">
        <v>9908</v>
      </c>
      <c r="E1024" s="43" t="s">
        <v>9912</v>
      </c>
      <c r="F1024" s="43">
        <v>2021</v>
      </c>
      <c r="G1024" s="43" t="s">
        <v>12883</v>
      </c>
      <c r="H1024" s="43"/>
      <c r="I1024" s="43"/>
      <c r="J1024" s="43"/>
      <c r="K1024" s="43">
        <v>955</v>
      </c>
      <c r="L1024" s="43"/>
      <c r="M1024" s="43">
        <v>42</v>
      </c>
      <c r="N1024" s="43"/>
      <c r="O1024" s="43"/>
      <c r="P1024" s="43"/>
      <c r="Q1024" s="43">
        <v>7.665</v>
      </c>
      <c r="R1024" s="43"/>
      <c r="S1024" s="43">
        <v>0.02</v>
      </c>
      <c r="T1024" s="43">
        <v>2234</v>
      </c>
      <c r="U1024" s="43"/>
      <c r="V1024" s="43">
        <v>36</v>
      </c>
      <c r="W1024" s="43">
        <v>2182</v>
      </c>
      <c r="X1024" s="43"/>
      <c r="Y1024" s="43">
        <v>34</v>
      </c>
      <c r="Z1024" s="43"/>
      <c r="AA1024" s="43"/>
      <c r="AB1024" s="43"/>
      <c r="AC1024" s="43">
        <v>0.98</v>
      </c>
      <c r="AD1024" s="43"/>
      <c r="AE1024" s="43">
        <v>0.05</v>
      </c>
      <c r="AF1024" s="43"/>
      <c r="AG1024" s="43"/>
      <c r="AH1024" s="43"/>
      <c r="AI1024" s="43"/>
      <c r="AJ1024" s="43"/>
      <c r="AK1024" s="43"/>
      <c r="AL1024" s="43"/>
      <c r="AM1024" s="43"/>
      <c r="AN1024" s="43"/>
      <c r="AO1024" s="43"/>
      <c r="AP1024" s="43"/>
      <c r="AQ1024" s="43"/>
      <c r="AR1024" s="43"/>
      <c r="AS1024" s="43"/>
      <c r="AT1024" s="43">
        <v>11.5</v>
      </c>
      <c r="AU1024" s="43"/>
      <c r="AV1024" s="43">
        <v>0.5</v>
      </c>
      <c r="AW1024" s="43">
        <v>32.6</v>
      </c>
      <c r="AX1024" s="43">
        <v>0.1</v>
      </c>
      <c r="AY1024" s="43"/>
      <c r="AZ1024" s="43"/>
      <c r="BA1024" s="43">
        <v>2.4710196099733801E-2</v>
      </c>
      <c r="BB1024" s="43"/>
      <c r="BC1024" s="43"/>
      <c r="BD1024" s="43" t="s">
        <v>14026</v>
      </c>
      <c r="BE1024" s="43"/>
    </row>
    <row r="1025" spans="1:57" x14ac:dyDescent="0.2">
      <c r="A1025" s="119"/>
      <c r="B1025" s="43">
        <v>1</v>
      </c>
      <c r="C1025" s="43" t="s">
        <v>200</v>
      </c>
      <c r="D1025" s="119"/>
      <c r="E1025" s="43"/>
      <c r="F1025" s="43"/>
      <c r="G1025" s="43" t="s">
        <v>12883</v>
      </c>
      <c r="H1025" s="43"/>
      <c r="I1025" s="43"/>
      <c r="J1025" s="43"/>
      <c r="K1025" s="43">
        <v>577</v>
      </c>
      <c r="L1025" s="43"/>
      <c r="M1025" s="43">
        <v>21</v>
      </c>
      <c r="N1025" s="43"/>
      <c r="O1025" s="43"/>
      <c r="P1025" s="43"/>
      <c r="Q1025" s="43">
        <v>7.9</v>
      </c>
      <c r="R1025" s="43"/>
      <c r="S1025" s="43">
        <v>0.01</v>
      </c>
      <c r="T1025" s="43">
        <v>2216</v>
      </c>
      <c r="U1025" s="43"/>
      <c r="V1025" s="43">
        <v>19</v>
      </c>
      <c r="W1025" s="43">
        <v>2098</v>
      </c>
      <c r="X1025" s="43"/>
      <c r="Y1025" s="43">
        <v>21</v>
      </c>
      <c r="Z1025" s="43"/>
      <c r="AA1025" s="43"/>
      <c r="AB1025" s="43"/>
      <c r="AC1025" s="43">
        <v>1.47</v>
      </c>
      <c r="AD1025" s="43"/>
      <c r="AE1025" s="43">
        <v>0.03</v>
      </c>
      <c r="AF1025" s="43"/>
      <c r="AG1025" s="43"/>
      <c r="AH1025" s="43"/>
      <c r="AI1025" s="43"/>
      <c r="AJ1025" s="43"/>
      <c r="AK1025" s="43"/>
      <c r="AL1025" s="43"/>
      <c r="AM1025" s="43"/>
      <c r="AN1025" s="43"/>
      <c r="AO1025" s="43"/>
      <c r="AP1025" s="43"/>
      <c r="AQ1025" s="43"/>
      <c r="AR1025" s="43"/>
      <c r="AS1025" s="43"/>
      <c r="AT1025" s="43">
        <v>12.9</v>
      </c>
      <c r="AU1025" s="43"/>
      <c r="AV1025" s="43">
        <v>0.9</v>
      </c>
      <c r="AW1025" s="43">
        <v>32.6</v>
      </c>
      <c r="AX1025" s="43">
        <v>0.1</v>
      </c>
      <c r="AY1025" s="43"/>
      <c r="AZ1025" s="43"/>
      <c r="BA1025" s="43">
        <v>2.6354500516051899E-2</v>
      </c>
      <c r="BB1025" s="43"/>
      <c r="BC1025" s="43"/>
      <c r="BD1025" s="43" t="s">
        <v>14028</v>
      </c>
      <c r="BE1025" s="43"/>
    </row>
    <row r="1026" spans="1:57" x14ac:dyDescent="0.2">
      <c r="A1026" s="119" t="s">
        <v>14492</v>
      </c>
      <c r="B1026" s="43">
        <v>1</v>
      </c>
      <c r="C1026" s="43" t="s">
        <v>200</v>
      </c>
      <c r="D1026" s="119" t="s">
        <v>10461</v>
      </c>
      <c r="E1026" s="43" t="s">
        <v>10465</v>
      </c>
      <c r="F1026" s="43">
        <v>2020</v>
      </c>
      <c r="G1026" s="43" t="s">
        <v>13578</v>
      </c>
      <c r="H1026" s="43"/>
      <c r="I1026" s="43" t="s">
        <v>13579</v>
      </c>
      <c r="J1026" s="43"/>
      <c r="K1026" s="43">
        <v>1054.1222188500426</v>
      </c>
      <c r="L1026" s="43"/>
      <c r="M1026" s="43">
        <v>148.47132202062625</v>
      </c>
      <c r="N1026" s="43"/>
      <c r="O1026" s="43"/>
      <c r="P1026" s="43"/>
      <c r="Q1026" s="43">
        <v>7.6896310513099451</v>
      </c>
      <c r="R1026" s="43"/>
      <c r="S1026" s="43">
        <v>4.6783896636222629E-2</v>
      </c>
      <c r="T1026" s="43">
        <v>2339.2332298862007</v>
      </c>
      <c r="U1026" s="43"/>
      <c r="V1026" s="43">
        <v>11.50589885931721</v>
      </c>
      <c r="W1026" s="43"/>
      <c r="X1026" s="43"/>
      <c r="Y1026" s="43"/>
      <c r="Z1026" s="43"/>
      <c r="AA1026" s="43"/>
      <c r="AB1026" s="43"/>
      <c r="AC1026" s="43"/>
      <c r="AD1026" s="43"/>
      <c r="AE1026" s="43"/>
      <c r="AF1026" s="43"/>
      <c r="AG1026" s="43"/>
      <c r="AH1026" s="43"/>
      <c r="AI1026" s="43"/>
      <c r="AJ1026" s="43"/>
      <c r="AK1026" s="43"/>
      <c r="AL1026" s="43">
        <v>201.49126114382634</v>
      </c>
      <c r="AM1026" s="43"/>
      <c r="AN1026" s="43">
        <v>64.239379826114273</v>
      </c>
      <c r="AO1026" s="43">
        <v>296.59870704665241</v>
      </c>
      <c r="AP1026" s="43"/>
      <c r="AQ1026" s="43">
        <v>161.05914466402251</v>
      </c>
      <c r="AR1026" s="43"/>
      <c r="AS1026" s="43"/>
      <c r="AT1026" s="43">
        <v>28.853891710634471</v>
      </c>
      <c r="AU1026" s="43"/>
      <c r="AV1026" s="43">
        <v>0.24822488749756835</v>
      </c>
      <c r="AW1026" s="43">
        <v>35.229623877988985</v>
      </c>
      <c r="AX1026" s="43">
        <v>0.78040770052255315</v>
      </c>
      <c r="AY1026" s="43"/>
      <c r="AZ1026" s="43"/>
      <c r="BA1026" s="43">
        <v>17.138364779874166</v>
      </c>
      <c r="BB1026" s="43"/>
      <c r="BC1026" s="43">
        <v>4.2865741761684255</v>
      </c>
      <c r="BD1026" s="43" t="s">
        <v>14029</v>
      </c>
      <c r="BE1026" s="43"/>
    </row>
    <row r="1027" spans="1:57" x14ac:dyDescent="0.2">
      <c r="A1027" s="119"/>
      <c r="B1027" s="43">
        <v>1</v>
      </c>
      <c r="C1027" s="43" t="s">
        <v>200</v>
      </c>
      <c r="D1027" s="119"/>
      <c r="E1027" s="43"/>
      <c r="F1027" s="43"/>
      <c r="G1027" s="43" t="s">
        <v>13578</v>
      </c>
      <c r="H1027" s="43"/>
      <c r="I1027" s="43"/>
      <c r="J1027" s="43"/>
      <c r="K1027" s="43">
        <v>411.25457640358616</v>
      </c>
      <c r="L1027" s="43"/>
      <c r="M1027" s="43">
        <v>103.84827658856497</v>
      </c>
      <c r="N1027" s="43"/>
      <c r="O1027" s="43"/>
      <c r="P1027" s="43"/>
      <c r="Q1027" s="43">
        <v>8.0317509796333475</v>
      </c>
      <c r="R1027" s="43"/>
      <c r="S1027" s="43">
        <v>7.8992943591030443E-2</v>
      </c>
      <c r="T1027" s="43">
        <v>2327.2449522504753</v>
      </c>
      <c r="U1027" s="43"/>
      <c r="V1027" s="43">
        <v>15.861301551035027</v>
      </c>
      <c r="W1027" s="43"/>
      <c r="X1027" s="43"/>
      <c r="Y1027" s="43"/>
      <c r="Z1027" s="43"/>
      <c r="AA1027" s="43"/>
      <c r="AB1027" s="43"/>
      <c r="AC1027" s="43"/>
      <c r="AD1027" s="43"/>
      <c r="AE1027" s="43"/>
      <c r="AF1027" s="43"/>
      <c r="AG1027" s="43"/>
      <c r="AH1027" s="43"/>
      <c r="AI1027" s="43"/>
      <c r="AJ1027" s="43"/>
      <c r="AK1027" s="43"/>
      <c r="AL1027" s="43">
        <v>205.84257188053974</v>
      </c>
      <c r="AM1027" s="43"/>
      <c r="AN1027" s="43">
        <v>83.24918175318038</v>
      </c>
      <c r="AO1027" s="43">
        <v>245.48924033699947</v>
      </c>
      <c r="AP1027" s="43"/>
      <c r="AQ1027" s="43">
        <v>199.56434995262248</v>
      </c>
      <c r="AR1027" s="43"/>
      <c r="AS1027" s="43"/>
      <c r="AT1027" s="43">
        <v>28.841432611136465</v>
      </c>
      <c r="AU1027" s="43"/>
      <c r="AV1027" s="43">
        <v>0.22094810300315926</v>
      </c>
      <c r="AW1027" s="43">
        <v>35.491201088846488</v>
      </c>
      <c r="AX1027" s="43">
        <v>5.3838320627063799E-2</v>
      </c>
      <c r="AY1027" s="43"/>
      <c r="AZ1027" s="43"/>
      <c r="BA1027" s="43">
        <v>42.295597484276698</v>
      </c>
      <c r="BB1027" s="43"/>
      <c r="BC1027" s="43">
        <v>6.1697560246016971</v>
      </c>
      <c r="BD1027" s="43" t="s">
        <v>14029</v>
      </c>
      <c r="BE1027" s="43"/>
    </row>
    <row r="1028" spans="1:57" x14ac:dyDescent="0.2">
      <c r="A1028" s="119" t="s">
        <v>14493</v>
      </c>
      <c r="B1028" s="43">
        <v>1</v>
      </c>
      <c r="C1028" s="43" t="s">
        <v>14538</v>
      </c>
      <c r="D1028" s="119" t="s">
        <v>10832</v>
      </c>
      <c r="E1028" s="43" t="s">
        <v>10836</v>
      </c>
      <c r="F1028" s="43">
        <v>2021</v>
      </c>
      <c r="G1028" s="43" t="s">
        <v>13899</v>
      </c>
      <c r="H1028" s="43" t="s">
        <v>11553</v>
      </c>
      <c r="I1028" s="43" t="s">
        <v>14494</v>
      </c>
      <c r="J1028" s="43" t="s">
        <v>14439</v>
      </c>
      <c r="K1028" s="43">
        <v>520.13</v>
      </c>
      <c r="L1028" s="43"/>
      <c r="M1028" s="43">
        <v>44.86</v>
      </c>
      <c r="N1028" s="243">
        <v>8.02</v>
      </c>
      <c r="O1028" s="43"/>
      <c r="P1028" s="43"/>
      <c r="R1028" s="43"/>
      <c r="S1028" s="204">
        <v>0.05</v>
      </c>
      <c r="T1028" s="204">
        <v>2244.63</v>
      </c>
      <c r="U1028" s="43"/>
      <c r="V1028" s="204">
        <v>24.31</v>
      </c>
      <c r="W1028" s="43"/>
      <c r="X1028" s="43"/>
      <c r="Y1028" s="43"/>
      <c r="Z1028" s="43"/>
      <c r="AA1028" s="43"/>
      <c r="AB1028" s="43"/>
      <c r="AC1028" s="43">
        <v>2.81</v>
      </c>
      <c r="AD1028" s="43"/>
      <c r="AE1028" s="43">
        <v>0.12</v>
      </c>
      <c r="AF1028" s="43"/>
      <c r="AG1028" s="43"/>
      <c r="AH1028" s="43"/>
      <c r="AI1028" s="43"/>
      <c r="AJ1028" s="43"/>
      <c r="AK1028" s="43"/>
      <c r="AL1028" s="43"/>
      <c r="AM1028" s="43"/>
      <c r="AN1028" s="43"/>
      <c r="AO1028" s="43"/>
      <c r="AP1028" s="43"/>
      <c r="AQ1028" s="43"/>
      <c r="AR1028" s="43"/>
      <c r="AS1028" s="43"/>
      <c r="AT1028" s="204">
        <v>27.91</v>
      </c>
      <c r="AU1028" s="43"/>
      <c r="AV1028" s="204">
        <v>0.61</v>
      </c>
      <c r="AW1028" s="204">
        <v>32.9</v>
      </c>
      <c r="AX1028" s="43"/>
      <c r="AY1028" s="43"/>
      <c r="AZ1028" s="43">
        <v>15</v>
      </c>
      <c r="BA1028" s="66">
        <v>7.0913705583756301E-2</v>
      </c>
      <c r="BB1028" s="66"/>
      <c r="BC1028" s="66">
        <v>3.0710659898476697E-2</v>
      </c>
      <c r="BD1028" s="43" t="s">
        <v>14026</v>
      </c>
      <c r="BE1028" s="43"/>
    </row>
    <row r="1029" spans="1:57" x14ac:dyDescent="0.2">
      <c r="A1029" s="119"/>
      <c r="B1029" s="43">
        <v>1</v>
      </c>
      <c r="C1029" s="43" t="s">
        <v>14538</v>
      </c>
      <c r="D1029" s="119"/>
      <c r="E1029" s="43"/>
      <c r="F1029" s="43"/>
      <c r="G1029" s="43" t="s">
        <v>13899</v>
      </c>
      <c r="H1029" s="43" t="s">
        <v>11553</v>
      </c>
      <c r="I1029" s="43" t="s">
        <v>14494</v>
      </c>
      <c r="J1029" s="43" t="s">
        <v>14439</v>
      </c>
      <c r="K1029" s="43">
        <v>1049.6300000000001</v>
      </c>
      <c r="L1029" s="43"/>
      <c r="M1029" s="43">
        <v>201.54</v>
      </c>
      <c r="N1029" s="243">
        <v>7.74</v>
      </c>
      <c r="O1029" s="43"/>
      <c r="P1029" s="43"/>
      <c r="R1029" s="43"/>
      <c r="S1029" s="204">
        <v>0.05</v>
      </c>
      <c r="T1029" s="204">
        <v>2234.61</v>
      </c>
      <c r="U1029" s="43"/>
      <c r="V1029" s="204">
        <v>49.92</v>
      </c>
      <c r="W1029" s="43"/>
      <c r="X1029" s="43"/>
      <c r="Y1029" s="43"/>
      <c r="Z1029" s="43"/>
      <c r="AA1029" s="43"/>
      <c r="AB1029" s="43"/>
      <c r="AC1029" s="43">
        <v>1.62</v>
      </c>
      <c r="AD1029" s="43"/>
      <c r="AE1029" s="43">
        <v>0.16</v>
      </c>
      <c r="AF1029" s="43"/>
      <c r="AG1029" s="43"/>
      <c r="AH1029" s="43"/>
      <c r="AI1029" s="43"/>
      <c r="AJ1029" s="43"/>
      <c r="AK1029" s="43"/>
      <c r="AL1029" s="43"/>
      <c r="AM1029" s="43"/>
      <c r="AN1029" s="43"/>
      <c r="AO1029" s="43"/>
      <c r="AP1029" s="43"/>
      <c r="AQ1029" s="43"/>
      <c r="AR1029" s="43"/>
      <c r="AS1029" s="43"/>
      <c r="AT1029" s="204">
        <v>4</v>
      </c>
      <c r="AU1029" s="43"/>
      <c r="AV1029" s="204">
        <v>0.6</v>
      </c>
      <c r="AW1029" s="204">
        <v>32.9</v>
      </c>
      <c r="AX1029" s="43"/>
      <c r="AY1029" s="43"/>
      <c r="AZ1029" s="43">
        <v>15</v>
      </c>
      <c r="BA1029" s="66">
        <v>3.9086294416243603E-2</v>
      </c>
      <c r="BB1029" s="66"/>
      <c r="BC1029" s="66">
        <v>3.46192893401015E-2</v>
      </c>
      <c r="BD1029" s="43" t="s">
        <v>14026</v>
      </c>
      <c r="BE1029" s="43"/>
    </row>
    <row r="1030" spans="1:57" x14ac:dyDescent="0.2">
      <c r="A1030" s="119"/>
      <c r="B1030" s="43">
        <v>1</v>
      </c>
      <c r="C1030" s="43" t="s">
        <v>14538</v>
      </c>
      <c r="D1030" s="119"/>
      <c r="E1030" s="43"/>
      <c r="F1030" s="43"/>
      <c r="G1030" s="43" t="s">
        <v>13899</v>
      </c>
      <c r="H1030" s="43" t="s">
        <v>11553</v>
      </c>
      <c r="I1030" s="43" t="s">
        <v>14494</v>
      </c>
      <c r="J1030" s="43" t="s">
        <v>14439</v>
      </c>
      <c r="K1030" s="43">
        <v>526.58000000000004</v>
      </c>
      <c r="L1030" s="43"/>
      <c r="M1030" s="43">
        <v>85.47</v>
      </c>
      <c r="N1030" s="243">
        <v>8</v>
      </c>
      <c r="O1030" s="43"/>
      <c r="P1030" s="43"/>
      <c r="R1030" s="43"/>
      <c r="S1030" s="204">
        <v>0.05</v>
      </c>
      <c r="T1030" s="204">
        <v>2250.9699999999998</v>
      </c>
      <c r="U1030" s="43"/>
      <c r="V1030" s="204">
        <v>28.69</v>
      </c>
      <c r="W1030" s="43"/>
      <c r="X1030" s="43"/>
      <c r="Y1030" s="43"/>
      <c r="Z1030" s="43"/>
      <c r="AA1030" s="43"/>
      <c r="AB1030" s="43"/>
      <c r="AC1030" s="43">
        <v>2.74</v>
      </c>
      <c r="AD1030" s="43"/>
      <c r="AE1030" s="43">
        <v>0.12</v>
      </c>
      <c r="AF1030" s="43"/>
      <c r="AG1030" s="43"/>
      <c r="AH1030" s="63"/>
      <c r="AI1030" s="43"/>
      <c r="AJ1030" s="43"/>
      <c r="AK1030" s="63"/>
      <c r="AL1030" s="43"/>
      <c r="AM1030" s="43"/>
      <c r="AN1030" s="43"/>
      <c r="AO1030" s="43"/>
      <c r="AP1030" s="43"/>
      <c r="AQ1030" s="63"/>
      <c r="AR1030" s="63"/>
      <c r="AS1030" s="63"/>
      <c r="AT1030" s="204">
        <v>32.01</v>
      </c>
      <c r="AU1030" s="43"/>
      <c r="AV1030" s="204">
        <v>0.43</v>
      </c>
      <c r="AW1030" s="204">
        <v>32.9</v>
      </c>
      <c r="AX1030" s="63"/>
      <c r="AY1030" s="63"/>
      <c r="AZ1030" s="43">
        <v>15</v>
      </c>
      <c r="BA1030" s="66">
        <v>4.69035532994923E-2</v>
      </c>
      <c r="BB1030" s="66"/>
      <c r="BC1030" s="66">
        <v>1.4517766497462004E-2</v>
      </c>
      <c r="BD1030" s="43" t="s">
        <v>14026</v>
      </c>
      <c r="BE1030" s="43"/>
    </row>
    <row r="1031" spans="1:57" x14ac:dyDescent="0.2">
      <c r="A1031" s="119"/>
      <c r="B1031" s="43">
        <v>1</v>
      </c>
      <c r="C1031" s="43" t="s">
        <v>14538</v>
      </c>
      <c r="D1031" s="119"/>
      <c r="E1031" s="43"/>
      <c r="F1031" s="43"/>
      <c r="G1031" s="43" t="s">
        <v>13899</v>
      </c>
      <c r="H1031" s="43" t="s">
        <v>11553</v>
      </c>
      <c r="I1031" s="43" t="s">
        <v>14494</v>
      </c>
      <c r="J1031" s="43" t="s">
        <v>14439</v>
      </c>
      <c r="K1031" s="43">
        <v>1008.67</v>
      </c>
      <c r="L1031" s="43"/>
      <c r="M1031" s="43">
        <v>177.53</v>
      </c>
      <c r="N1031" s="243">
        <v>7.72</v>
      </c>
      <c r="O1031" s="43"/>
      <c r="P1031" s="43"/>
      <c r="R1031" s="43"/>
      <c r="S1031" s="204">
        <v>0.05</v>
      </c>
      <c r="T1031" s="204">
        <v>2249.14</v>
      </c>
      <c r="U1031" s="43"/>
      <c r="V1031" s="204">
        <v>47.61</v>
      </c>
      <c r="W1031" s="43"/>
      <c r="X1031" s="43"/>
      <c r="Y1031" s="43"/>
      <c r="Z1031" s="43"/>
      <c r="AA1031" s="43"/>
      <c r="AB1031" s="43"/>
      <c r="AC1031" s="43">
        <v>1.74</v>
      </c>
      <c r="AD1031" s="43"/>
      <c r="AE1031" s="43">
        <v>0.21</v>
      </c>
      <c r="AF1031" s="43"/>
      <c r="AG1031" s="43"/>
      <c r="AH1031" s="43"/>
      <c r="AI1031" s="43"/>
      <c r="AJ1031" s="43"/>
      <c r="AK1031" s="43"/>
      <c r="AL1031" s="43"/>
      <c r="AM1031" s="43"/>
      <c r="AN1031" s="43"/>
      <c r="AO1031" s="43"/>
      <c r="AP1031" s="43"/>
      <c r="AQ1031" s="43"/>
      <c r="AR1031" s="43"/>
      <c r="AS1031" s="43"/>
      <c r="AT1031" s="204">
        <v>32</v>
      </c>
      <c r="AU1031" s="43"/>
      <c r="AV1031" s="204">
        <v>0.45</v>
      </c>
      <c r="AW1031" s="204">
        <v>32.9</v>
      </c>
      <c r="AX1031" s="43"/>
      <c r="AY1031" s="43"/>
      <c r="AZ1031" s="43">
        <v>15</v>
      </c>
      <c r="BA1031" s="66">
        <v>1.00507614213197E-2</v>
      </c>
      <c r="BB1031" s="66"/>
      <c r="BC1031" s="66">
        <v>5.0812182741116797E-2</v>
      </c>
      <c r="BD1031" s="43" t="s">
        <v>14026</v>
      </c>
      <c r="BE1031" s="43"/>
    </row>
    <row r="1032" spans="1:57" x14ac:dyDescent="0.2">
      <c r="A1032" s="119" t="s">
        <v>14539</v>
      </c>
      <c r="B1032" s="43">
        <v>1</v>
      </c>
      <c r="C1032" s="43" t="s">
        <v>200</v>
      </c>
      <c r="D1032" s="119" t="s">
        <v>1424</v>
      </c>
      <c r="E1032" s="43" t="s">
        <v>1429</v>
      </c>
      <c r="F1032" s="43">
        <v>2024</v>
      </c>
      <c r="G1032" s="43"/>
      <c r="H1032" s="43"/>
      <c r="J1032" s="43"/>
      <c r="K1032" s="63"/>
      <c r="L1032" s="63"/>
      <c r="M1032" s="43"/>
      <c r="N1032" s="43"/>
      <c r="O1032" s="43"/>
      <c r="P1032" s="43"/>
      <c r="Q1032" s="63"/>
      <c r="R1032" s="63"/>
      <c r="S1032" s="43"/>
      <c r="T1032" s="43"/>
      <c r="U1032" s="43"/>
      <c r="V1032" s="43"/>
      <c r="W1032" s="63"/>
      <c r="X1032" s="63"/>
      <c r="Y1032" s="43"/>
      <c r="Z1032" s="43"/>
      <c r="AA1032" s="43"/>
      <c r="AB1032" s="43"/>
      <c r="AC1032" s="63"/>
      <c r="AD1032" s="63"/>
      <c r="AE1032" s="43"/>
      <c r="AF1032" s="43"/>
      <c r="AG1032" s="43"/>
      <c r="AH1032" s="43"/>
      <c r="AI1032" s="43"/>
      <c r="AJ1032" s="43"/>
      <c r="AK1032" s="43"/>
      <c r="AL1032" s="43"/>
      <c r="AM1032" s="43"/>
      <c r="AN1032" s="43"/>
      <c r="AO1032" s="43"/>
      <c r="AP1032" s="43"/>
      <c r="AQ1032" s="43"/>
      <c r="AR1032" s="43"/>
      <c r="AS1032" s="43"/>
      <c r="AT1032" s="43"/>
      <c r="AU1032" s="43"/>
      <c r="AV1032" s="43"/>
      <c r="AW1032" s="43"/>
      <c r="AX1032" s="43"/>
      <c r="AY1032" s="43"/>
      <c r="AZ1032" s="43"/>
      <c r="BA1032" s="43"/>
      <c r="BB1032" s="43"/>
      <c r="BC1032" s="43"/>
      <c r="BD1032" s="43"/>
      <c r="BE1032" s="43"/>
    </row>
    <row r="1033" spans="1:57" x14ac:dyDescent="0.2">
      <c r="A1033" s="119" t="s">
        <v>14540</v>
      </c>
      <c r="B1033" s="43">
        <v>1</v>
      </c>
      <c r="C1033" s="43" t="s">
        <v>14160</v>
      </c>
      <c r="D1033" s="119" t="s">
        <v>10970</v>
      </c>
      <c r="E1033" s="43" t="s">
        <v>10975</v>
      </c>
      <c r="F1033" s="43">
        <v>2023</v>
      </c>
      <c r="G1033" s="43"/>
      <c r="H1033" s="43"/>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43"/>
      <c r="AN1033" s="43"/>
      <c r="AO1033" s="43"/>
      <c r="AP1033" s="43"/>
      <c r="AQ1033" s="43"/>
      <c r="AR1033" s="43"/>
      <c r="AS1033" s="43"/>
      <c r="AT1033" s="43"/>
      <c r="AU1033" s="43"/>
      <c r="AV1033" s="43"/>
      <c r="AW1033" s="43"/>
      <c r="AX1033" s="43"/>
      <c r="AY1033" s="43"/>
      <c r="AZ1033" s="43"/>
      <c r="BA1033" s="43"/>
      <c r="BB1033" s="43"/>
      <c r="BC1033" s="43"/>
      <c r="BD1033" s="43"/>
      <c r="BE1033" s="43"/>
    </row>
    <row r="1034" spans="1:57" x14ac:dyDescent="0.2">
      <c r="A1034" s="119" t="s">
        <v>14541</v>
      </c>
      <c r="B1034" s="43">
        <v>1</v>
      </c>
      <c r="C1034" s="43" t="s">
        <v>200</v>
      </c>
      <c r="D1034" s="119" t="s">
        <v>11079</v>
      </c>
      <c r="E1034" s="43" t="s">
        <v>11083</v>
      </c>
      <c r="F1034" s="43">
        <v>2016</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c r="AC1034" s="43"/>
      <c r="AD1034" s="43"/>
      <c r="AE1034" s="43"/>
      <c r="AF1034" s="43"/>
      <c r="AG1034" s="43"/>
      <c r="AH1034" s="43"/>
      <c r="AI1034" s="43"/>
      <c r="AJ1034" s="43"/>
      <c r="AK1034" s="43"/>
      <c r="AL1034" s="43"/>
      <c r="AM1034" s="43"/>
      <c r="AN1034" s="43"/>
      <c r="AO1034" s="43"/>
      <c r="AP1034" s="43"/>
      <c r="AQ1034" s="43"/>
      <c r="AR1034" s="43"/>
      <c r="AS1034" s="43"/>
      <c r="AT1034" s="43"/>
      <c r="AU1034" s="43"/>
      <c r="AV1034" s="43"/>
      <c r="AW1034" s="43"/>
      <c r="AX1034" s="43"/>
      <c r="AY1034" s="43"/>
      <c r="AZ1034" s="43"/>
      <c r="BA1034" s="43"/>
      <c r="BB1034" s="43"/>
      <c r="BC1034" s="43"/>
      <c r="BD1034" s="43"/>
      <c r="BE1034" s="43"/>
    </row>
    <row r="1035" spans="1:57" x14ac:dyDescent="0.2">
      <c r="A1035" s="119" t="s">
        <v>14495</v>
      </c>
      <c r="B1035" s="43">
        <v>1</v>
      </c>
      <c r="C1035" s="43" t="s">
        <v>14538</v>
      </c>
      <c r="D1035" s="119" t="s">
        <v>11108</v>
      </c>
      <c r="E1035" s="43" t="s">
        <v>11112</v>
      </c>
      <c r="F1035" s="43">
        <v>2020</v>
      </c>
      <c r="G1035" s="43" t="s">
        <v>13720</v>
      </c>
      <c r="H1035" s="43" t="s">
        <v>11553</v>
      </c>
      <c r="I1035" s="43" t="s">
        <v>14437</v>
      </c>
      <c r="K1035" s="43">
        <v>490</v>
      </c>
      <c r="L1035" s="43"/>
      <c r="M1035" s="43">
        <v>99</v>
      </c>
      <c r="N1035" s="204">
        <v>8.1</v>
      </c>
      <c r="O1035" s="43"/>
      <c r="P1035" s="204">
        <v>7.0000000000000007E-2</v>
      </c>
      <c r="T1035" s="204">
        <v>210</v>
      </c>
      <c r="U1035" s="43"/>
      <c r="V1035" s="204">
        <v>32</v>
      </c>
      <c r="W1035" s="43"/>
      <c r="X1035" s="43"/>
      <c r="Y1035" s="43"/>
      <c r="Z1035" s="43"/>
      <c r="AA1035" s="43"/>
      <c r="AB1035" s="43"/>
      <c r="AC1035" s="43">
        <v>3.24</v>
      </c>
      <c r="AD1035" s="43"/>
      <c r="AE1035" s="43">
        <v>0.13</v>
      </c>
      <c r="AF1035" s="43"/>
      <c r="AG1035" s="43"/>
      <c r="AH1035" s="43"/>
      <c r="AI1035" s="43"/>
      <c r="AJ1035" s="43"/>
      <c r="AK1035" s="43"/>
      <c r="AL1035" s="43"/>
      <c r="AM1035" s="43"/>
      <c r="AN1035" s="43"/>
      <c r="AO1035" s="43"/>
      <c r="AP1035" s="43"/>
      <c r="AQ1035" s="43"/>
      <c r="AR1035" s="43"/>
      <c r="AS1035" s="43"/>
      <c r="AT1035" s="204">
        <v>27.5</v>
      </c>
      <c r="AU1035" s="43"/>
      <c r="AV1035" s="204">
        <v>1.6</v>
      </c>
      <c r="AW1035" s="43"/>
      <c r="AX1035" s="43"/>
      <c r="AY1035" s="43"/>
      <c r="AZ1035" s="43">
        <v>8</v>
      </c>
      <c r="BA1035" s="66">
        <v>0.89150943396226401</v>
      </c>
      <c r="BB1035" s="66"/>
      <c r="BC1035" s="66">
        <v>6.6037735849057033E-2</v>
      </c>
      <c r="BD1035" s="43" t="s">
        <v>13917</v>
      </c>
      <c r="BE1035" s="43"/>
    </row>
    <row r="1036" spans="1:57" x14ac:dyDescent="0.2">
      <c r="A1036" s="119"/>
      <c r="B1036" s="43">
        <v>1</v>
      </c>
      <c r="C1036" s="43" t="s">
        <v>14538</v>
      </c>
      <c r="D1036" s="119"/>
      <c r="E1036" s="43"/>
      <c r="F1036" s="43"/>
      <c r="G1036" s="43" t="s">
        <v>13720</v>
      </c>
      <c r="H1036" s="43" t="s">
        <v>11553</v>
      </c>
      <c r="I1036" s="43" t="s">
        <v>14437</v>
      </c>
      <c r="K1036" s="43">
        <v>925</v>
      </c>
      <c r="L1036" s="43"/>
      <c r="M1036" s="43">
        <v>204</v>
      </c>
      <c r="N1036" s="204">
        <v>7.87</v>
      </c>
      <c r="O1036" s="43"/>
      <c r="P1036" s="204">
        <v>0.08</v>
      </c>
      <c r="T1036" s="204">
        <v>218</v>
      </c>
      <c r="U1036" s="43"/>
      <c r="V1036" s="204">
        <v>39</v>
      </c>
      <c r="W1036" s="43"/>
      <c r="X1036" s="43"/>
      <c r="Y1036" s="43"/>
      <c r="Z1036" s="43"/>
      <c r="AA1036" s="43"/>
      <c r="AB1036" s="43"/>
      <c r="AC1036" s="43">
        <v>2.1800000000000002</v>
      </c>
      <c r="AD1036" s="43"/>
      <c r="AE1036" s="43">
        <v>0.1</v>
      </c>
      <c r="AF1036" s="43"/>
      <c r="AG1036" s="43"/>
      <c r="AH1036" s="43"/>
      <c r="AI1036" s="43"/>
      <c r="AJ1036" s="43"/>
      <c r="AK1036" s="43"/>
      <c r="AL1036" s="43"/>
      <c r="AM1036" s="43"/>
      <c r="AN1036" s="43"/>
      <c r="AO1036" s="43"/>
      <c r="AP1036" s="43"/>
      <c r="AQ1036" s="43"/>
      <c r="AR1036" s="43"/>
      <c r="AS1036" s="43"/>
      <c r="AT1036" s="204">
        <v>27.4</v>
      </c>
      <c r="AU1036" s="43"/>
      <c r="AV1036" s="204">
        <v>1.9</v>
      </c>
      <c r="AW1036" s="43"/>
      <c r="AX1036" s="43"/>
      <c r="AY1036" s="43"/>
      <c r="AZ1036" s="43">
        <v>8</v>
      </c>
      <c r="BA1036" s="66">
        <v>0.72641509433962204</v>
      </c>
      <c r="BB1036" s="66"/>
      <c r="BC1036" s="66">
        <v>9.9056603773584939E-2</v>
      </c>
      <c r="BD1036" s="43" t="s">
        <v>13917</v>
      </c>
      <c r="BE1036" s="43"/>
    </row>
    <row r="1037" spans="1:57" x14ac:dyDescent="0.2">
      <c r="A1037" s="119"/>
      <c r="B1037" s="43">
        <v>1</v>
      </c>
      <c r="C1037" s="43" t="s">
        <v>14538</v>
      </c>
      <c r="D1037" s="119"/>
      <c r="E1037" s="43"/>
      <c r="F1037" s="43"/>
      <c r="G1037" s="43" t="s">
        <v>13720</v>
      </c>
      <c r="H1037" s="43" t="s">
        <v>11553</v>
      </c>
      <c r="I1037" s="43" t="s">
        <v>14437</v>
      </c>
      <c r="K1037" s="43">
        <v>524</v>
      </c>
      <c r="L1037" s="43"/>
      <c r="M1037" s="43">
        <v>162</v>
      </c>
      <c r="N1037" s="204">
        <v>8.09</v>
      </c>
      <c r="O1037" s="43"/>
      <c r="P1037" s="204">
        <v>0.08</v>
      </c>
      <c r="T1037" s="204">
        <v>258</v>
      </c>
      <c r="U1037" s="43"/>
      <c r="V1037" s="204">
        <v>10</v>
      </c>
      <c r="W1037" s="43"/>
      <c r="X1037" s="43"/>
      <c r="Y1037" s="43"/>
      <c r="Z1037" s="43"/>
      <c r="AA1037" s="43"/>
      <c r="AB1037" s="43"/>
      <c r="AC1037" s="43">
        <v>3.39</v>
      </c>
      <c r="AD1037" s="43"/>
      <c r="AE1037" s="43">
        <v>0.38</v>
      </c>
      <c r="AF1037" s="43"/>
      <c r="AG1037" s="43"/>
      <c r="AH1037" s="43"/>
      <c r="AI1037" s="43"/>
      <c r="AJ1037" s="43"/>
      <c r="AK1037" s="43"/>
      <c r="AL1037" s="43"/>
      <c r="AM1037" s="43"/>
      <c r="AN1037" s="43"/>
      <c r="AO1037" s="43"/>
      <c r="AP1037" s="43"/>
      <c r="AQ1037" s="43"/>
      <c r="AR1037" s="43"/>
      <c r="AS1037" s="43"/>
      <c r="AT1037" s="204">
        <v>30.4</v>
      </c>
      <c r="AU1037" s="43"/>
      <c r="AV1037" s="204">
        <v>1.8</v>
      </c>
      <c r="AW1037" s="43"/>
      <c r="AX1037" s="43"/>
      <c r="AY1037" s="43"/>
      <c r="AZ1037" s="43">
        <v>8</v>
      </c>
      <c r="BA1037" s="66">
        <v>0.46226415094339601</v>
      </c>
      <c r="BB1037" s="66"/>
      <c r="BC1037" s="66">
        <v>0.13207547169811296</v>
      </c>
      <c r="BD1037" s="43" t="s">
        <v>13917</v>
      </c>
      <c r="BE1037" s="43"/>
    </row>
    <row r="1038" spans="1:57" x14ac:dyDescent="0.2">
      <c r="A1038" s="119"/>
      <c r="B1038" s="43">
        <v>1</v>
      </c>
      <c r="C1038" s="43" t="s">
        <v>14538</v>
      </c>
      <c r="D1038" s="119"/>
      <c r="E1038" s="43"/>
      <c r="F1038" s="43"/>
      <c r="G1038" s="43" t="s">
        <v>13720</v>
      </c>
      <c r="H1038" s="43" t="s">
        <v>11553</v>
      </c>
      <c r="I1038" s="43" t="s">
        <v>14437</v>
      </c>
      <c r="K1038" s="43">
        <v>890</v>
      </c>
      <c r="L1038" s="43"/>
      <c r="M1038" s="43">
        <v>47</v>
      </c>
      <c r="N1038" s="204">
        <v>7.89</v>
      </c>
      <c r="O1038" s="43"/>
      <c r="P1038" s="204">
        <v>0.02</v>
      </c>
      <c r="T1038" s="204">
        <v>261</v>
      </c>
      <c r="U1038" s="43"/>
      <c r="V1038" s="204">
        <v>10</v>
      </c>
      <c r="W1038" s="43"/>
      <c r="X1038" s="43"/>
      <c r="Y1038" s="43"/>
      <c r="Z1038" s="43"/>
      <c r="AA1038" s="43"/>
      <c r="AB1038" s="43"/>
      <c r="AC1038" s="43">
        <v>2.3199999999999998</v>
      </c>
      <c r="AD1038" s="43"/>
      <c r="AE1038" s="43">
        <v>7.0000000000000007E-2</v>
      </c>
      <c r="AF1038" s="43"/>
      <c r="AG1038" s="43"/>
      <c r="AH1038" s="43"/>
      <c r="AI1038" s="43"/>
      <c r="AJ1038" s="43"/>
      <c r="AK1038" s="43"/>
      <c r="AL1038" s="43"/>
      <c r="AM1038" s="43"/>
      <c r="AN1038" s="43"/>
      <c r="AO1038" s="43"/>
      <c r="AP1038" s="43"/>
      <c r="AQ1038" s="43"/>
      <c r="AR1038" s="43"/>
      <c r="AS1038" s="43"/>
      <c r="AT1038" s="204">
        <v>30.8</v>
      </c>
      <c r="AU1038" s="43"/>
      <c r="AV1038" s="204">
        <v>2</v>
      </c>
      <c r="AW1038" s="43"/>
      <c r="AX1038" s="43"/>
      <c r="AY1038" s="43"/>
      <c r="AZ1038" s="43">
        <v>8</v>
      </c>
      <c r="BA1038" s="66">
        <v>0.330188679245283</v>
      </c>
      <c r="BB1038" s="66"/>
      <c r="BC1038" s="66">
        <v>0.16509433962264097</v>
      </c>
      <c r="BD1038" s="43" t="s">
        <v>13917</v>
      </c>
      <c r="BE1038" s="43"/>
    </row>
    <row r="1039" spans="1:57" x14ac:dyDescent="0.2">
      <c r="A1039" s="119"/>
      <c r="B1039" s="43">
        <v>1</v>
      </c>
      <c r="C1039" s="43" t="s">
        <v>14538</v>
      </c>
      <c r="D1039" s="119"/>
      <c r="E1039" s="43"/>
      <c r="F1039" s="43"/>
      <c r="G1039" s="43" t="s">
        <v>12792</v>
      </c>
      <c r="H1039" s="43" t="s">
        <v>11553</v>
      </c>
      <c r="I1039" s="43" t="s">
        <v>14437</v>
      </c>
      <c r="K1039" s="43">
        <v>490</v>
      </c>
      <c r="L1039" s="43"/>
      <c r="M1039" s="43">
        <v>99</v>
      </c>
      <c r="N1039" s="204">
        <v>8.1</v>
      </c>
      <c r="O1039" s="43"/>
      <c r="P1039" s="204">
        <v>7.0000000000000007E-2</v>
      </c>
      <c r="T1039" s="204">
        <v>210</v>
      </c>
      <c r="U1039" s="43"/>
      <c r="V1039" s="204">
        <v>32</v>
      </c>
      <c r="W1039" s="43"/>
      <c r="X1039" s="43"/>
      <c r="Y1039" s="43"/>
      <c r="Z1039" s="43"/>
      <c r="AA1039" s="43"/>
      <c r="AB1039" s="43"/>
      <c r="AC1039" s="43">
        <v>3.24</v>
      </c>
      <c r="AD1039" s="43"/>
      <c r="AE1039" s="43">
        <v>0.13</v>
      </c>
      <c r="AF1039" s="43"/>
      <c r="AG1039" s="43"/>
      <c r="AH1039" s="43"/>
      <c r="AI1039" s="43"/>
      <c r="AJ1039" s="43"/>
      <c r="AK1039" s="43"/>
      <c r="AL1039" s="43"/>
      <c r="AM1039" s="43"/>
      <c r="AN1039" s="43"/>
      <c r="AO1039" s="43"/>
      <c r="AP1039" s="43"/>
      <c r="AQ1039" s="43"/>
      <c r="AR1039" s="43"/>
      <c r="AS1039" s="43"/>
      <c r="AT1039" s="204">
        <v>27.5</v>
      </c>
      <c r="AU1039" s="43"/>
      <c r="AV1039" s="204">
        <v>1.6</v>
      </c>
      <c r="AW1039" s="43"/>
      <c r="AX1039" s="43"/>
      <c r="AY1039" s="43"/>
      <c r="AZ1039" s="43">
        <v>20</v>
      </c>
      <c r="BA1039" s="66">
        <v>4.75471698113207</v>
      </c>
      <c r="BB1039" s="66"/>
      <c r="BC1039" s="66">
        <v>0.56132075471697984</v>
      </c>
      <c r="BD1039" s="43" t="s">
        <v>13917</v>
      </c>
      <c r="BE1039" s="43"/>
    </row>
    <row r="1040" spans="1:57" x14ac:dyDescent="0.2">
      <c r="A1040" s="119"/>
      <c r="B1040" s="43">
        <v>1</v>
      </c>
      <c r="C1040" s="43" t="s">
        <v>14538</v>
      </c>
      <c r="D1040" s="119"/>
      <c r="E1040" s="43"/>
      <c r="F1040" s="43"/>
      <c r="G1040" s="43" t="s">
        <v>12792</v>
      </c>
      <c r="H1040" s="43" t="s">
        <v>11553</v>
      </c>
      <c r="I1040" s="43" t="s">
        <v>14437</v>
      </c>
      <c r="K1040" s="43">
        <v>925</v>
      </c>
      <c r="L1040" s="43"/>
      <c r="M1040" s="43">
        <v>204</v>
      </c>
      <c r="N1040" s="204">
        <v>7.87</v>
      </c>
      <c r="O1040" s="43"/>
      <c r="P1040" s="204">
        <v>0.08</v>
      </c>
      <c r="T1040" s="204">
        <v>218</v>
      </c>
      <c r="U1040" s="43"/>
      <c r="V1040" s="204">
        <v>39</v>
      </c>
      <c r="W1040" s="43"/>
      <c r="X1040" s="43"/>
      <c r="Y1040" s="43"/>
      <c r="Z1040" s="43"/>
      <c r="AA1040" s="43"/>
      <c r="AB1040" s="43"/>
      <c r="AC1040" s="43">
        <v>2.1800000000000002</v>
      </c>
      <c r="AD1040" s="43"/>
      <c r="AE1040" s="43">
        <v>0.1</v>
      </c>
      <c r="AF1040" s="43"/>
      <c r="AG1040" s="43"/>
      <c r="AH1040" s="43"/>
      <c r="AI1040" s="43"/>
      <c r="AJ1040" s="43"/>
      <c r="AK1040" s="43"/>
      <c r="AL1040" s="43"/>
      <c r="AM1040" s="43"/>
      <c r="AN1040" s="43"/>
      <c r="AO1040" s="43"/>
      <c r="AP1040" s="43"/>
      <c r="AQ1040" s="43"/>
      <c r="AR1040" s="43"/>
      <c r="AS1040" s="43"/>
      <c r="AT1040" s="204">
        <v>27.4</v>
      </c>
      <c r="AU1040" s="43"/>
      <c r="AV1040" s="204">
        <v>1.9</v>
      </c>
      <c r="AW1040" s="43"/>
      <c r="AX1040" s="43"/>
      <c r="AY1040" s="43"/>
      <c r="AZ1040" s="43">
        <v>20</v>
      </c>
      <c r="BA1040" s="66">
        <v>3.1037735849056598</v>
      </c>
      <c r="BB1040" s="66"/>
      <c r="BC1040" s="66">
        <v>0.46226415094339002</v>
      </c>
      <c r="BD1040" s="43" t="s">
        <v>13917</v>
      </c>
      <c r="BE1040" s="43"/>
    </row>
    <row r="1041" spans="1:57" x14ac:dyDescent="0.2">
      <c r="A1041" s="119"/>
      <c r="B1041" s="43">
        <v>1</v>
      </c>
      <c r="C1041" s="43" t="s">
        <v>14538</v>
      </c>
      <c r="D1041" s="119"/>
      <c r="E1041" s="43"/>
      <c r="F1041" s="43"/>
      <c r="G1041" s="43" t="s">
        <v>12792</v>
      </c>
      <c r="H1041" s="43" t="s">
        <v>11553</v>
      </c>
      <c r="I1041" s="43" t="s">
        <v>14437</v>
      </c>
      <c r="K1041" s="43">
        <v>524</v>
      </c>
      <c r="L1041" s="43"/>
      <c r="M1041" s="43">
        <v>162</v>
      </c>
      <c r="N1041" s="204">
        <v>8.09</v>
      </c>
      <c r="O1041" s="43"/>
      <c r="P1041" s="204">
        <v>0.08</v>
      </c>
      <c r="T1041" s="204">
        <v>258</v>
      </c>
      <c r="U1041" s="43"/>
      <c r="V1041" s="204">
        <v>10</v>
      </c>
      <c r="W1041" s="43"/>
      <c r="X1041" s="43"/>
      <c r="Y1041" s="43"/>
      <c r="Z1041" s="43"/>
      <c r="AA1041" s="43"/>
      <c r="AB1041" s="43"/>
      <c r="AC1041" s="43">
        <v>3.39</v>
      </c>
      <c r="AD1041" s="43"/>
      <c r="AE1041" s="43">
        <v>0.38</v>
      </c>
      <c r="AF1041" s="43"/>
      <c r="AG1041" s="43"/>
      <c r="AH1041" s="43"/>
      <c r="AI1041" s="43"/>
      <c r="AJ1041" s="43"/>
      <c r="AK1041" s="43"/>
      <c r="AL1041" s="43"/>
      <c r="AM1041" s="43"/>
      <c r="AN1041" s="43"/>
      <c r="AO1041" s="43"/>
      <c r="AP1041" s="43"/>
      <c r="AQ1041" s="43"/>
      <c r="AR1041" s="43"/>
      <c r="AS1041" s="43"/>
      <c r="AT1041" s="204">
        <v>30.4</v>
      </c>
      <c r="AU1041" s="43"/>
      <c r="AV1041" s="204">
        <v>1.8</v>
      </c>
      <c r="AW1041" s="43"/>
      <c r="AX1041" s="43"/>
      <c r="AY1041" s="43"/>
      <c r="AZ1041" s="43">
        <v>20</v>
      </c>
      <c r="BA1041" s="66">
        <v>3.9292452830188598</v>
      </c>
      <c r="BB1041" s="66"/>
      <c r="BC1041" s="66">
        <v>0.66037735849057011</v>
      </c>
      <c r="BD1041" s="43" t="s">
        <v>13917</v>
      </c>
      <c r="BE1041" s="43"/>
    </row>
    <row r="1042" spans="1:57" x14ac:dyDescent="0.2">
      <c r="A1042" s="119"/>
      <c r="B1042" s="43">
        <v>1</v>
      </c>
      <c r="C1042" s="43" t="s">
        <v>14538</v>
      </c>
      <c r="D1042" s="119"/>
      <c r="E1042" s="43"/>
      <c r="F1042" s="43"/>
      <c r="G1042" s="43" t="s">
        <v>12792</v>
      </c>
      <c r="H1042" s="43" t="s">
        <v>11553</v>
      </c>
      <c r="I1042" s="43" t="s">
        <v>14437</v>
      </c>
      <c r="K1042" s="43">
        <v>890</v>
      </c>
      <c r="L1042" s="43"/>
      <c r="M1042" s="43">
        <v>47</v>
      </c>
      <c r="N1042" s="204">
        <v>7.89</v>
      </c>
      <c r="O1042" s="43"/>
      <c r="P1042" s="204">
        <v>0.02</v>
      </c>
      <c r="T1042" s="204">
        <v>261</v>
      </c>
      <c r="U1042" s="43"/>
      <c r="V1042" s="204">
        <v>10</v>
      </c>
      <c r="W1042" s="43"/>
      <c r="X1042" s="43"/>
      <c r="Y1042" s="43"/>
      <c r="Z1042" s="43"/>
      <c r="AA1042" s="43"/>
      <c r="AB1042" s="43"/>
      <c r="AC1042" s="43">
        <v>2.3199999999999998</v>
      </c>
      <c r="AD1042" s="43"/>
      <c r="AE1042" s="43">
        <v>7.0000000000000007E-2</v>
      </c>
      <c r="AF1042" s="43"/>
      <c r="AG1042" s="43"/>
      <c r="AH1042" s="43"/>
      <c r="AI1042" s="43"/>
      <c r="AJ1042" s="43"/>
      <c r="AK1042" s="43"/>
      <c r="AL1042" s="43"/>
      <c r="AM1042" s="43"/>
      <c r="AN1042" s="43"/>
      <c r="AO1042" s="43"/>
      <c r="AP1042" s="43"/>
      <c r="AQ1042" s="43"/>
      <c r="AR1042" s="43"/>
      <c r="AS1042" s="43"/>
      <c r="AT1042" s="204">
        <v>30.8</v>
      </c>
      <c r="AU1042" s="43"/>
      <c r="AV1042" s="204">
        <v>2</v>
      </c>
      <c r="AW1042" s="43"/>
      <c r="AX1042" s="43"/>
      <c r="AY1042" s="43"/>
      <c r="AZ1042" s="43">
        <v>20</v>
      </c>
      <c r="BA1042" s="66">
        <v>4.4245283018867898</v>
      </c>
      <c r="BB1042" s="66"/>
      <c r="BC1042" s="66">
        <v>0.33018867924528017</v>
      </c>
      <c r="BD1042" s="43" t="s">
        <v>13917</v>
      </c>
      <c r="BE1042" s="43"/>
    </row>
    <row r="1043" spans="1:57" x14ac:dyDescent="0.2">
      <c r="A1043" s="119" t="s">
        <v>14585</v>
      </c>
      <c r="B1043" s="43">
        <v>1</v>
      </c>
      <c r="C1043" s="43" t="s">
        <v>200</v>
      </c>
      <c r="D1043" s="119" t="s">
        <v>11288</v>
      </c>
      <c r="E1043" s="43" t="s">
        <v>11292</v>
      </c>
      <c r="F1043" s="43">
        <v>2019</v>
      </c>
      <c r="G1043" s="43" t="s">
        <v>13748</v>
      </c>
      <c r="H1043" s="43" t="s">
        <v>11553</v>
      </c>
      <c r="I1043" s="43" t="s">
        <v>14073</v>
      </c>
      <c r="J1043" s="43"/>
      <c r="K1043" s="43"/>
      <c r="L1043" s="43"/>
      <c r="M1043" s="43"/>
      <c r="N1043" s="43"/>
      <c r="O1043" s="43"/>
      <c r="P1043" s="43"/>
      <c r="Q1043" s="43">
        <v>7.41</v>
      </c>
      <c r="R1043" s="43"/>
      <c r="S1043" s="43"/>
      <c r="T1043" s="204">
        <v>2601</v>
      </c>
      <c r="U1043" s="43"/>
      <c r="V1043" s="43"/>
      <c r="W1043" s="204">
        <v>2559</v>
      </c>
      <c r="X1043" s="43"/>
      <c r="Y1043" s="43"/>
      <c r="Z1043" s="43"/>
      <c r="AA1043" s="43"/>
      <c r="AB1043" s="43"/>
      <c r="AC1043" s="43">
        <v>1.22</v>
      </c>
      <c r="AD1043" s="43"/>
      <c r="AE1043" s="43"/>
      <c r="AF1043" s="43"/>
      <c r="AG1043" s="43"/>
      <c r="AH1043" s="43"/>
      <c r="AI1043" s="43">
        <v>2423</v>
      </c>
      <c r="AJ1043" s="43"/>
      <c r="AK1043" s="43"/>
      <c r="AL1043" s="43"/>
      <c r="AM1043" s="43"/>
      <c r="AN1043" s="43"/>
      <c r="AO1043" s="43"/>
      <c r="AP1043" s="43"/>
      <c r="AQ1043" s="43"/>
      <c r="AR1043" s="43"/>
      <c r="AS1043" s="43"/>
      <c r="AT1043" s="204">
        <v>28.7</v>
      </c>
      <c r="AU1043" s="43"/>
      <c r="AV1043" s="43"/>
      <c r="AW1043" s="204">
        <v>33.799999999999997</v>
      </c>
      <c r="AX1043" s="43"/>
      <c r="AY1043" s="43"/>
      <c r="AZ1043" s="43" t="s">
        <v>14436</v>
      </c>
      <c r="BA1043" s="43">
        <v>0.46</v>
      </c>
      <c r="BB1043" s="43"/>
      <c r="BC1043" s="43">
        <v>0.03</v>
      </c>
      <c r="BD1043" s="43" t="s">
        <v>13900</v>
      </c>
      <c r="BE1043" s="43"/>
    </row>
    <row r="1044" spans="1:57" x14ac:dyDescent="0.2">
      <c r="A1044" s="119"/>
      <c r="B1044" s="43">
        <v>1</v>
      </c>
      <c r="C1044" s="43" t="s">
        <v>200</v>
      </c>
      <c r="D1044" s="119"/>
      <c r="E1044" s="43"/>
      <c r="F1044" s="43"/>
      <c r="G1044" s="43" t="s">
        <v>13748</v>
      </c>
      <c r="H1044" s="43" t="s">
        <v>11553</v>
      </c>
      <c r="I1044" s="43" t="s">
        <v>14073</v>
      </c>
      <c r="J1044" s="43"/>
      <c r="K1044" s="43"/>
      <c r="L1044" s="43"/>
      <c r="M1044" s="43"/>
      <c r="N1044" s="43"/>
      <c r="O1044" s="43"/>
      <c r="P1044" s="43"/>
      <c r="Q1044" s="43">
        <v>7.64</v>
      </c>
      <c r="R1044" s="43"/>
      <c r="S1044" s="43"/>
      <c r="T1044" s="204">
        <v>2533</v>
      </c>
      <c r="U1044" s="43"/>
      <c r="V1044" s="43"/>
      <c r="W1044" s="204">
        <v>2409</v>
      </c>
      <c r="X1044" s="43"/>
      <c r="Y1044" s="43"/>
      <c r="Z1044" s="43"/>
      <c r="AA1044" s="43"/>
      <c r="AB1044" s="43"/>
      <c r="AC1044" s="43">
        <v>1.85</v>
      </c>
      <c r="AD1044" s="43"/>
      <c r="AE1044" s="43"/>
      <c r="AF1044" s="43"/>
      <c r="AG1044" s="43"/>
      <c r="AH1044" s="43"/>
      <c r="AI1044" s="43">
        <v>2261</v>
      </c>
      <c r="AJ1044" s="43"/>
      <c r="AK1044" s="43"/>
      <c r="AL1044" s="43"/>
      <c r="AM1044" s="43"/>
      <c r="AN1044" s="43"/>
      <c r="AO1044" s="43"/>
      <c r="AP1044" s="43"/>
      <c r="AQ1044" s="43"/>
      <c r="AR1044" s="43"/>
      <c r="AS1044" s="43"/>
      <c r="AT1044" s="204">
        <v>27.8</v>
      </c>
      <c r="AU1044" s="43"/>
      <c r="AV1044" s="43"/>
      <c r="AW1044" s="204">
        <v>33.9</v>
      </c>
      <c r="AX1044" s="43"/>
      <c r="AY1044" s="43"/>
      <c r="AZ1044" s="43" t="s">
        <v>14436</v>
      </c>
      <c r="BA1044" s="43">
        <v>0.8</v>
      </c>
      <c r="BB1044" s="43"/>
      <c r="BC1044" s="43">
        <v>0.06</v>
      </c>
      <c r="BD1044" s="43" t="s">
        <v>13900</v>
      </c>
      <c r="BE1044" s="43"/>
    </row>
    <row r="1045" spans="1:57" x14ac:dyDescent="0.2">
      <c r="A1045" s="119"/>
      <c r="B1045" s="43">
        <v>1</v>
      </c>
      <c r="C1045" s="43" t="s">
        <v>200</v>
      </c>
      <c r="D1045" s="119"/>
      <c r="E1045" s="43"/>
      <c r="F1045" s="43"/>
      <c r="G1045" s="43" t="s">
        <v>13748</v>
      </c>
      <c r="H1045" s="43" t="s">
        <v>11553</v>
      </c>
      <c r="I1045" s="43" t="s">
        <v>14073</v>
      </c>
      <c r="J1045" s="43"/>
      <c r="K1045" s="43"/>
      <c r="L1045" s="43"/>
      <c r="M1045" s="43"/>
      <c r="N1045" s="43"/>
      <c r="O1045" s="43"/>
      <c r="P1045" s="43"/>
      <c r="Q1045" s="43">
        <v>7.56</v>
      </c>
      <c r="R1045" s="43"/>
      <c r="S1045" s="43"/>
      <c r="T1045" s="204">
        <v>2997</v>
      </c>
      <c r="U1045" s="43"/>
      <c r="V1045" s="43"/>
      <c r="W1045" s="204">
        <v>2900</v>
      </c>
      <c r="X1045" s="43"/>
      <c r="Y1045" s="43"/>
      <c r="Z1045" s="43"/>
      <c r="AA1045" s="43"/>
      <c r="AB1045" s="43"/>
      <c r="AC1045" s="43">
        <v>1.82</v>
      </c>
      <c r="AD1045" s="43"/>
      <c r="AE1045" s="43"/>
      <c r="AF1045" s="43"/>
      <c r="AG1045" s="43"/>
      <c r="AH1045" s="43"/>
      <c r="AI1045" s="43">
        <v>2738</v>
      </c>
      <c r="AJ1045" s="43"/>
      <c r="AK1045" s="43"/>
      <c r="AL1045" s="43"/>
      <c r="AM1045" s="43"/>
      <c r="AN1045" s="43"/>
      <c r="AO1045" s="43"/>
      <c r="AP1045" s="43"/>
      <c r="AQ1045" s="43"/>
      <c r="AR1045" s="43"/>
      <c r="AS1045" s="43"/>
      <c r="AT1045" s="204">
        <v>27.6</v>
      </c>
      <c r="AU1045" s="43"/>
      <c r="AV1045" s="43"/>
      <c r="AW1045" s="204">
        <v>33.1</v>
      </c>
      <c r="AX1045" s="43"/>
      <c r="AY1045" s="43"/>
      <c r="AZ1045" s="43" t="s">
        <v>14436</v>
      </c>
      <c r="BA1045" s="43">
        <v>0.5</v>
      </c>
      <c r="BB1045" s="43"/>
      <c r="BC1045" s="43">
        <v>0.03</v>
      </c>
      <c r="BD1045" s="43" t="s">
        <v>13900</v>
      </c>
      <c r="BE1045" s="43"/>
    </row>
    <row r="1046" spans="1:57" x14ac:dyDescent="0.2">
      <c r="A1046" s="119"/>
      <c r="B1046" s="43">
        <v>1</v>
      </c>
      <c r="C1046" s="43" t="s">
        <v>200</v>
      </c>
      <c r="D1046" s="119"/>
      <c r="E1046" s="43"/>
      <c r="F1046" s="43"/>
      <c r="G1046" s="43" t="s">
        <v>13748</v>
      </c>
      <c r="H1046" s="43" t="s">
        <v>11553</v>
      </c>
      <c r="I1046" s="43" t="s">
        <v>14073</v>
      </c>
      <c r="J1046" s="43"/>
      <c r="K1046" s="43"/>
      <c r="L1046" s="43"/>
      <c r="M1046" s="43"/>
      <c r="N1046" s="43"/>
      <c r="O1046" s="43"/>
      <c r="P1046" s="43"/>
      <c r="Q1046" s="43">
        <v>7.57</v>
      </c>
      <c r="R1046" s="43"/>
      <c r="S1046" s="43"/>
      <c r="T1046" s="204">
        <v>2999</v>
      </c>
      <c r="U1046" s="43"/>
      <c r="V1046" s="43"/>
      <c r="W1046" s="204">
        <v>2904</v>
      </c>
      <c r="X1046" s="43"/>
      <c r="Y1046" s="43"/>
      <c r="Z1046" s="43"/>
      <c r="AA1046" s="43"/>
      <c r="AB1046" s="43"/>
      <c r="AC1046" s="43">
        <v>1.82</v>
      </c>
      <c r="AD1046" s="43"/>
      <c r="AE1046" s="43"/>
      <c r="AF1046" s="43"/>
      <c r="AG1046" s="43"/>
      <c r="AH1046" s="43"/>
      <c r="AI1046" s="43">
        <v>2743</v>
      </c>
      <c r="AJ1046" s="43"/>
      <c r="AK1046" s="43"/>
      <c r="AL1046" s="43"/>
      <c r="AM1046" s="43"/>
      <c r="AN1046" s="43"/>
      <c r="AO1046" s="43"/>
      <c r="AP1046" s="43"/>
      <c r="AQ1046" s="43"/>
      <c r="AR1046" s="43"/>
      <c r="AS1046" s="43"/>
      <c r="AT1046" s="204">
        <v>27.4</v>
      </c>
      <c r="AU1046" s="43"/>
      <c r="AV1046" s="43"/>
      <c r="AW1046" s="204">
        <v>31.1</v>
      </c>
      <c r="AX1046" s="43"/>
      <c r="AY1046" s="43"/>
      <c r="AZ1046" s="43" t="s">
        <v>14436</v>
      </c>
      <c r="BA1046" s="43">
        <v>0.39</v>
      </c>
      <c r="BB1046" s="43"/>
      <c r="BC1046" s="43">
        <v>0.02</v>
      </c>
      <c r="BD1046" s="43" t="s">
        <v>13900</v>
      </c>
      <c r="BE1046" s="43"/>
    </row>
    <row r="1047" spans="1:57" x14ac:dyDescent="0.2">
      <c r="A1047" s="119"/>
      <c r="B1047" s="43">
        <v>1</v>
      </c>
      <c r="C1047" s="43" t="s">
        <v>200</v>
      </c>
      <c r="D1047" s="119"/>
      <c r="E1047" s="43"/>
      <c r="F1047" s="43"/>
      <c r="G1047" s="43" t="s">
        <v>13748</v>
      </c>
      <c r="H1047" s="43" t="s">
        <v>11553</v>
      </c>
      <c r="I1047" s="43" t="s">
        <v>14073</v>
      </c>
      <c r="J1047" s="43"/>
      <c r="K1047" s="43"/>
      <c r="L1047" s="43"/>
      <c r="M1047" s="43"/>
      <c r="N1047" s="43"/>
      <c r="O1047" s="43"/>
      <c r="P1047" s="43"/>
      <c r="Q1047" s="43">
        <v>7.3</v>
      </c>
      <c r="R1047" s="43"/>
      <c r="S1047" s="43"/>
      <c r="T1047" s="204">
        <v>3096</v>
      </c>
      <c r="U1047" s="43"/>
      <c r="V1047" s="43"/>
      <c r="W1047" s="204">
        <v>3169</v>
      </c>
      <c r="X1047" s="43"/>
      <c r="Y1047" s="43"/>
      <c r="Z1047" s="43"/>
      <c r="AA1047" s="43"/>
      <c r="AB1047" s="43"/>
      <c r="AC1047" s="43">
        <v>0.77</v>
      </c>
      <c r="AD1047" s="43"/>
      <c r="AE1047" s="43"/>
      <c r="AF1047" s="43"/>
      <c r="AG1047" s="43"/>
      <c r="AH1047" s="43"/>
      <c r="AI1047" s="43">
        <v>2982</v>
      </c>
      <c r="AJ1047" s="43"/>
      <c r="AK1047" s="43"/>
      <c r="AL1047" s="43"/>
      <c r="AM1047" s="43"/>
      <c r="AN1047" s="43"/>
      <c r="AO1047" s="43"/>
      <c r="AP1047" s="43"/>
      <c r="AQ1047" s="43"/>
      <c r="AR1047" s="43"/>
      <c r="AS1047" s="43"/>
      <c r="AT1047" s="204">
        <v>27.5</v>
      </c>
      <c r="AU1047" s="43"/>
      <c r="AV1047" s="43"/>
      <c r="AW1047" s="204">
        <v>32.700000000000003</v>
      </c>
      <c r="AX1047" s="43"/>
      <c r="AY1047" s="43"/>
      <c r="AZ1047" s="43" t="s">
        <v>14436</v>
      </c>
      <c r="BA1047" s="43">
        <v>0.53</v>
      </c>
      <c r="BB1047" s="43"/>
      <c r="BC1047" s="43">
        <v>0.03</v>
      </c>
      <c r="BD1047" s="43" t="s">
        <v>13900</v>
      </c>
      <c r="BE1047" s="43"/>
    </row>
    <row r="1048" spans="1:57" x14ac:dyDescent="0.2">
      <c r="A1048" s="119"/>
      <c r="B1048" s="43">
        <v>1</v>
      </c>
      <c r="C1048" s="43" t="s">
        <v>200</v>
      </c>
      <c r="D1048" s="119"/>
      <c r="E1048" s="43"/>
      <c r="F1048" s="43"/>
      <c r="G1048" s="43" t="s">
        <v>13748</v>
      </c>
      <c r="H1048" s="43" t="s">
        <v>11553</v>
      </c>
      <c r="I1048" s="43" t="s">
        <v>14073</v>
      </c>
      <c r="J1048" s="43"/>
      <c r="K1048" s="43"/>
      <c r="L1048" s="43"/>
      <c r="M1048" s="43"/>
      <c r="N1048" s="43"/>
      <c r="O1048" s="43"/>
      <c r="P1048" s="43"/>
      <c r="Q1048" s="43">
        <v>8.0399999999999991</v>
      </c>
      <c r="R1048" s="43"/>
      <c r="S1048" s="43"/>
      <c r="T1048" s="204">
        <v>2399</v>
      </c>
      <c r="U1048" s="43"/>
      <c r="V1048" s="43"/>
      <c r="W1048" s="204">
        <v>2052</v>
      </c>
      <c r="X1048" s="43"/>
      <c r="Y1048" s="43"/>
      <c r="Z1048" s="43"/>
      <c r="AA1048" s="43"/>
      <c r="AB1048" s="43"/>
      <c r="AC1048" s="43">
        <v>4.03</v>
      </c>
      <c r="AD1048" s="43"/>
      <c r="AE1048" s="43"/>
      <c r="AF1048" s="43"/>
      <c r="AG1048" s="43"/>
      <c r="AH1048" s="43"/>
      <c r="AI1048" s="43">
        <v>1796</v>
      </c>
      <c r="AJ1048" s="43"/>
      <c r="AK1048" s="43"/>
      <c r="AL1048" s="43"/>
      <c r="AM1048" s="43"/>
      <c r="AN1048" s="43"/>
      <c r="AO1048" s="43"/>
      <c r="AP1048" s="43"/>
      <c r="AQ1048" s="43"/>
      <c r="AR1048" s="43"/>
      <c r="AS1048" s="43"/>
      <c r="AT1048" s="204">
        <v>29.2</v>
      </c>
      <c r="AU1048" s="43"/>
      <c r="AV1048" s="43"/>
      <c r="AW1048" s="204">
        <v>35.1</v>
      </c>
      <c r="AX1048" s="43"/>
      <c r="AY1048" s="43"/>
      <c r="AZ1048" s="43" t="s">
        <v>14436</v>
      </c>
      <c r="BA1048" s="43">
        <v>0.8</v>
      </c>
      <c r="BB1048" s="43"/>
      <c r="BC1048" s="43">
        <v>0.09</v>
      </c>
      <c r="BD1048" s="43" t="s">
        <v>13900</v>
      </c>
      <c r="BE1048" s="43"/>
    </row>
    <row r="1049" spans="1:57" x14ac:dyDescent="0.2">
      <c r="A1049" s="119"/>
      <c r="B1049" s="43">
        <v>1</v>
      </c>
      <c r="C1049" s="43" t="s">
        <v>200</v>
      </c>
      <c r="D1049" s="119"/>
      <c r="E1049" s="43"/>
      <c r="F1049" s="43"/>
      <c r="G1049" s="43" t="s">
        <v>13748</v>
      </c>
      <c r="H1049" s="43" t="s">
        <v>11553</v>
      </c>
      <c r="I1049" s="43" t="s">
        <v>14073</v>
      </c>
      <c r="J1049" s="43"/>
      <c r="K1049" s="43"/>
      <c r="L1049" s="43"/>
      <c r="M1049" s="43"/>
      <c r="N1049" s="43"/>
      <c r="O1049" s="43"/>
      <c r="P1049" s="43"/>
      <c r="Q1049" s="43">
        <v>8.0399999999999991</v>
      </c>
      <c r="R1049" s="43"/>
      <c r="S1049" s="43"/>
      <c r="T1049" s="204">
        <v>2404</v>
      </c>
      <c r="U1049" s="43"/>
      <c r="V1049" s="43"/>
      <c r="W1049" s="204">
        <v>2056</v>
      </c>
      <c r="X1049" s="43"/>
      <c r="Y1049" s="43"/>
      <c r="Z1049" s="43"/>
      <c r="AA1049" s="43"/>
      <c r="AB1049" s="43"/>
      <c r="AC1049" s="43">
        <v>4.03</v>
      </c>
      <c r="AD1049" s="43"/>
      <c r="AE1049" s="43"/>
      <c r="AF1049" s="43"/>
      <c r="AG1049" s="43"/>
      <c r="AH1049" s="43"/>
      <c r="AI1049" s="43">
        <v>1800</v>
      </c>
      <c r="AJ1049" s="43"/>
      <c r="AK1049" s="43"/>
      <c r="AL1049" s="43"/>
      <c r="AM1049" s="43"/>
      <c r="AN1049" s="43"/>
      <c r="AO1049" s="43"/>
      <c r="AP1049" s="43"/>
      <c r="AQ1049" s="43"/>
      <c r="AR1049" s="43"/>
      <c r="AS1049" s="43"/>
      <c r="AT1049" s="204">
        <v>29.4</v>
      </c>
      <c r="AU1049" s="43"/>
      <c r="AV1049" s="43"/>
      <c r="AW1049" s="204">
        <v>35.299999999999997</v>
      </c>
      <c r="AX1049" s="43"/>
      <c r="AY1049" s="43"/>
      <c r="AZ1049" s="43" t="s">
        <v>14436</v>
      </c>
      <c r="BA1049" s="43">
        <v>0.74</v>
      </c>
      <c r="BB1049" s="43"/>
      <c r="BC1049" s="43">
        <v>0.04</v>
      </c>
      <c r="BD1049" s="43" t="s">
        <v>13900</v>
      </c>
      <c r="BE1049" s="43"/>
    </row>
    <row r="1050" spans="1:57" x14ac:dyDescent="0.2">
      <c r="A1050" s="119"/>
      <c r="B1050" s="43">
        <v>1</v>
      </c>
      <c r="C1050" s="43" t="s">
        <v>200</v>
      </c>
      <c r="D1050" s="119"/>
      <c r="E1050" s="43"/>
      <c r="F1050" s="43"/>
      <c r="G1050" s="43" t="s">
        <v>13748</v>
      </c>
      <c r="H1050" s="43" t="s">
        <v>11553</v>
      </c>
      <c r="I1050" s="43" t="s">
        <v>14073</v>
      </c>
      <c r="J1050" s="43"/>
      <c r="K1050" s="43"/>
      <c r="L1050" s="43"/>
      <c r="M1050" s="43"/>
      <c r="N1050" s="43"/>
      <c r="O1050" s="43"/>
      <c r="P1050" s="43"/>
      <c r="Q1050" s="43">
        <v>8.0500000000000007</v>
      </c>
      <c r="R1050" s="43"/>
      <c r="S1050" s="43"/>
      <c r="T1050" s="204">
        <v>2406</v>
      </c>
      <c r="U1050" s="43"/>
      <c r="V1050" s="43"/>
      <c r="W1050" s="204">
        <v>2050</v>
      </c>
      <c r="X1050" s="43"/>
      <c r="Y1050" s="43"/>
      <c r="Z1050" s="43"/>
      <c r="AA1050" s="43"/>
      <c r="AB1050" s="43"/>
      <c r="AC1050" s="43">
        <v>4.12</v>
      </c>
      <c r="AD1050" s="43"/>
      <c r="AE1050" s="43"/>
      <c r="AF1050" s="43"/>
      <c r="AG1050" s="43"/>
      <c r="AH1050" s="43"/>
      <c r="AI1050" s="43">
        <v>1789</v>
      </c>
      <c r="AJ1050" s="43"/>
      <c r="AK1050" s="43"/>
      <c r="AL1050" s="43"/>
      <c r="AM1050" s="43"/>
      <c r="AN1050" s="43"/>
      <c r="AO1050" s="43"/>
      <c r="AP1050" s="43"/>
      <c r="AQ1050" s="43"/>
      <c r="AR1050" s="43"/>
      <c r="AS1050" s="43"/>
      <c r="AT1050" s="204">
        <v>29.4</v>
      </c>
      <c r="AU1050" s="43"/>
      <c r="AV1050" s="43"/>
      <c r="AW1050" s="204">
        <v>35.299999999999997</v>
      </c>
      <c r="AX1050" s="43"/>
      <c r="AY1050" s="43"/>
      <c r="AZ1050" s="43" t="s">
        <v>14436</v>
      </c>
      <c r="BA1050" s="43">
        <v>0.89</v>
      </c>
      <c r="BB1050" s="43"/>
      <c r="BC1050" s="43">
        <v>0.04</v>
      </c>
      <c r="BD1050" s="43" t="s">
        <v>13900</v>
      </c>
      <c r="BE1050" s="43"/>
    </row>
    <row r="1051" spans="1:57" x14ac:dyDescent="0.2">
      <c r="A1051" s="119"/>
      <c r="B1051" s="43">
        <v>1</v>
      </c>
      <c r="C1051" s="43" t="s">
        <v>200</v>
      </c>
      <c r="D1051" s="119"/>
      <c r="E1051" s="43"/>
      <c r="F1051" s="43"/>
      <c r="G1051" s="43" t="s">
        <v>13748</v>
      </c>
      <c r="H1051" s="43" t="s">
        <v>11553</v>
      </c>
      <c r="I1051" s="43" t="s">
        <v>14073</v>
      </c>
      <c r="J1051" s="43"/>
      <c r="K1051" s="43"/>
      <c r="L1051" s="43"/>
      <c r="M1051" s="43"/>
      <c r="N1051" s="43"/>
      <c r="O1051" s="43"/>
      <c r="P1051" s="43"/>
      <c r="Q1051" s="43">
        <v>8.02</v>
      </c>
      <c r="R1051" s="43"/>
      <c r="S1051" s="43"/>
      <c r="T1051" s="204">
        <v>2398</v>
      </c>
      <c r="U1051" s="43"/>
      <c r="V1051" s="43"/>
      <c r="W1051" s="204">
        <v>2069</v>
      </c>
      <c r="X1051" s="43"/>
      <c r="Y1051" s="43"/>
      <c r="Z1051" s="43"/>
      <c r="AA1051" s="43"/>
      <c r="AB1051" s="43"/>
      <c r="AC1051" s="43">
        <v>3.83</v>
      </c>
      <c r="AD1051" s="43"/>
      <c r="AE1051" s="43"/>
      <c r="AF1051" s="43"/>
      <c r="AG1051" s="43"/>
      <c r="AH1051" s="43"/>
      <c r="AI1051" s="43">
        <v>1824</v>
      </c>
      <c r="AJ1051" s="43"/>
      <c r="AK1051" s="43"/>
      <c r="AL1051" s="43"/>
      <c r="AM1051" s="43"/>
      <c r="AN1051" s="43"/>
      <c r="AO1051" s="43"/>
      <c r="AP1051" s="43"/>
      <c r="AQ1051" s="43"/>
      <c r="AR1051" s="43"/>
      <c r="AS1051" s="43"/>
      <c r="AT1051" s="204">
        <v>28.8</v>
      </c>
      <c r="AU1051" s="43"/>
      <c r="AV1051" s="43"/>
      <c r="AW1051" s="204">
        <v>34.799999999999997</v>
      </c>
      <c r="AX1051" s="43"/>
      <c r="AY1051" s="43"/>
      <c r="AZ1051" s="43" t="s">
        <v>14436</v>
      </c>
      <c r="BA1051" s="43">
        <v>0.96</v>
      </c>
      <c r="BB1051" s="43"/>
      <c r="BC1051" s="43">
        <v>7.0000000000000007E-2</v>
      </c>
      <c r="BD1051" s="43" t="s">
        <v>13900</v>
      </c>
      <c r="BE1051" s="43"/>
    </row>
    <row r="1052" spans="1:57" x14ac:dyDescent="0.2">
      <c r="A1052" s="119"/>
      <c r="B1052" s="43">
        <v>1</v>
      </c>
      <c r="C1052" s="43" t="s">
        <v>200</v>
      </c>
      <c r="D1052" s="119"/>
      <c r="E1052" s="43"/>
      <c r="F1052" s="43"/>
      <c r="G1052" s="43" t="s">
        <v>13748</v>
      </c>
      <c r="H1052" s="43" t="s">
        <v>11553</v>
      </c>
      <c r="I1052" s="43" t="s">
        <v>14073</v>
      </c>
      <c r="J1052" s="43"/>
      <c r="K1052" s="43"/>
      <c r="L1052" s="43"/>
      <c r="M1052" s="43"/>
      <c r="N1052" s="43"/>
      <c r="O1052" s="43"/>
      <c r="P1052" s="43"/>
      <c r="Q1052" s="43">
        <v>8</v>
      </c>
      <c r="R1052" s="43"/>
      <c r="S1052" s="43"/>
      <c r="T1052" s="204">
        <v>2392</v>
      </c>
      <c r="U1052" s="43"/>
      <c r="V1052" s="43"/>
      <c r="W1052" s="204">
        <v>2083</v>
      </c>
      <c r="X1052" s="43"/>
      <c r="Y1052" s="43"/>
      <c r="Z1052" s="43"/>
      <c r="AA1052" s="43"/>
      <c r="AB1052" s="43"/>
      <c r="AC1052" s="43">
        <v>3.6</v>
      </c>
      <c r="AD1052" s="43"/>
      <c r="AE1052" s="43"/>
      <c r="AF1052" s="43"/>
      <c r="AG1052" s="43"/>
      <c r="AH1052" s="43"/>
      <c r="AI1052" s="43">
        <v>1851</v>
      </c>
      <c r="AJ1052" s="43"/>
      <c r="AK1052" s="43"/>
      <c r="AL1052" s="43"/>
      <c r="AM1052" s="43"/>
      <c r="AN1052" s="43"/>
      <c r="AO1052" s="43"/>
      <c r="AP1052" s="43"/>
      <c r="AQ1052" s="43"/>
      <c r="AR1052" s="43"/>
      <c r="AS1052" s="43"/>
      <c r="AT1052" s="204">
        <v>28.8</v>
      </c>
      <c r="AU1052" s="43"/>
      <c r="AV1052" s="43"/>
      <c r="AW1052" s="204">
        <v>35.4</v>
      </c>
      <c r="AX1052" s="43"/>
      <c r="AY1052" s="43"/>
      <c r="AZ1052" s="43" t="s">
        <v>14436</v>
      </c>
      <c r="BA1052" s="43">
        <v>1.27</v>
      </c>
      <c r="BB1052" s="43"/>
      <c r="BC1052" s="43">
        <v>0.09</v>
      </c>
      <c r="BD1052" s="43" t="s">
        <v>13900</v>
      </c>
      <c r="BE1052" s="43"/>
    </row>
    <row r="1053" spans="1:57" x14ac:dyDescent="0.2">
      <c r="A1053" s="119"/>
      <c r="B1053" s="43">
        <v>1</v>
      </c>
      <c r="C1053" s="43" t="s">
        <v>200</v>
      </c>
      <c r="D1053" s="119"/>
      <c r="E1053" s="43"/>
      <c r="F1053" s="43"/>
      <c r="G1053" s="43" t="s">
        <v>13748</v>
      </c>
      <c r="H1053" s="43" t="s">
        <v>11553</v>
      </c>
      <c r="I1053" s="43" t="s">
        <v>14073</v>
      </c>
      <c r="J1053" s="43"/>
      <c r="K1053" s="43"/>
      <c r="L1053" s="43"/>
      <c r="M1053" s="43"/>
      <c r="N1053" s="43"/>
      <c r="O1053" s="43"/>
      <c r="P1053" s="43"/>
      <c r="Q1053" s="43">
        <v>8</v>
      </c>
      <c r="R1053" s="43"/>
      <c r="S1053" s="43"/>
      <c r="T1053" s="204">
        <v>2387</v>
      </c>
      <c r="U1053" s="43"/>
      <c r="V1053" s="43"/>
      <c r="W1053" s="204">
        <v>2076</v>
      </c>
      <c r="X1053" s="43"/>
      <c r="Y1053" s="43"/>
      <c r="Z1053" s="43"/>
      <c r="AA1053" s="43"/>
      <c r="AB1053" s="43"/>
      <c r="AC1053" s="43">
        <v>3.6</v>
      </c>
      <c r="AD1053" s="43"/>
      <c r="AE1053" s="43"/>
      <c r="AF1053" s="43"/>
      <c r="AG1053" s="43"/>
      <c r="AH1053" s="43"/>
      <c r="AI1053" s="43">
        <v>1843</v>
      </c>
      <c r="AJ1053" s="43"/>
      <c r="AK1053" s="43"/>
      <c r="AL1053" s="43"/>
      <c r="AM1053" s="43"/>
      <c r="AN1053" s="43"/>
      <c r="AO1053" s="43"/>
      <c r="AP1053" s="43"/>
      <c r="AQ1053" s="43"/>
      <c r="AR1053" s="43"/>
      <c r="AS1053" s="43"/>
      <c r="AT1053" s="204">
        <v>28.2</v>
      </c>
      <c r="AU1053" s="43"/>
      <c r="AV1053" s="43"/>
      <c r="AW1053" s="204">
        <v>35.299999999999997</v>
      </c>
      <c r="AX1053" s="43"/>
      <c r="AY1053" s="43"/>
      <c r="AZ1053" s="43" t="s">
        <v>14436</v>
      </c>
      <c r="BA1053" s="43">
        <v>1.93</v>
      </c>
      <c r="BB1053" s="43"/>
      <c r="BC1053" s="43">
        <v>7.0000000000000007E-2</v>
      </c>
      <c r="BD1053" s="43" t="s">
        <v>13900</v>
      </c>
      <c r="BE1053" s="43"/>
    </row>
    <row r="1054" spans="1:57" x14ac:dyDescent="0.2">
      <c r="A1054" s="119"/>
      <c r="B1054" s="43">
        <v>1</v>
      </c>
      <c r="C1054" s="43" t="s">
        <v>200</v>
      </c>
      <c r="D1054" s="119"/>
      <c r="E1054" s="43"/>
      <c r="F1054" s="43"/>
      <c r="G1054" s="43" t="s">
        <v>13748</v>
      </c>
      <c r="H1054" s="43" t="s">
        <v>11553</v>
      </c>
      <c r="I1054" s="43" t="s">
        <v>14073</v>
      </c>
      <c r="J1054" s="43"/>
      <c r="K1054" s="43"/>
      <c r="L1054" s="43"/>
      <c r="M1054" s="43"/>
      <c r="N1054" s="43"/>
      <c r="O1054" s="43"/>
      <c r="P1054" s="43"/>
      <c r="Q1054" s="43">
        <v>8.09</v>
      </c>
      <c r="R1054" s="43"/>
      <c r="S1054" s="43"/>
      <c r="T1054" s="204">
        <v>2388</v>
      </c>
      <c r="U1054" s="43"/>
      <c r="V1054" s="43"/>
      <c r="W1054" s="204">
        <v>2020</v>
      </c>
      <c r="X1054" s="43"/>
      <c r="Y1054" s="43"/>
      <c r="Z1054" s="43"/>
      <c r="AA1054" s="43"/>
      <c r="AB1054" s="43"/>
      <c r="AC1054" s="43">
        <v>4.24</v>
      </c>
      <c r="AD1054" s="43"/>
      <c r="AE1054" s="43"/>
      <c r="AF1054" s="43"/>
      <c r="AG1054" s="43"/>
      <c r="AH1054" s="43"/>
      <c r="AI1054" s="43">
        <v>1752</v>
      </c>
      <c r="AJ1054" s="43"/>
      <c r="AK1054" s="43"/>
      <c r="AL1054" s="43"/>
      <c r="AM1054" s="43"/>
      <c r="AN1054" s="43"/>
      <c r="AO1054" s="43"/>
      <c r="AP1054" s="43"/>
      <c r="AQ1054" s="43"/>
      <c r="AR1054" s="43"/>
      <c r="AS1054" s="43"/>
      <c r="AT1054" s="204">
        <v>28.6</v>
      </c>
      <c r="AU1054" s="43"/>
      <c r="AV1054" s="43"/>
      <c r="AW1054" s="204">
        <v>34.9</v>
      </c>
      <c r="AX1054" s="43"/>
      <c r="AY1054" s="43"/>
      <c r="AZ1054" s="43" t="s">
        <v>14436</v>
      </c>
      <c r="BA1054" s="43">
        <v>0.51</v>
      </c>
      <c r="BB1054" s="43"/>
      <c r="BC1054" s="43">
        <v>0.03</v>
      </c>
      <c r="BD1054" s="43" t="s">
        <v>13900</v>
      </c>
      <c r="BE1054" s="42"/>
    </row>
    <row r="1055" spans="1:57" x14ac:dyDescent="0.2">
      <c r="A1055" s="119" t="s">
        <v>16018</v>
      </c>
      <c r="B1055" s="43">
        <v>1</v>
      </c>
      <c r="C1055" s="43" t="s">
        <v>14538</v>
      </c>
      <c r="D1055" s="119" t="s">
        <v>11309</v>
      </c>
      <c r="E1055" s="43" t="s">
        <v>11313</v>
      </c>
      <c r="F1055" s="43">
        <v>2023</v>
      </c>
      <c r="G1055" s="43" t="s">
        <v>12571</v>
      </c>
      <c r="H1055" s="43" t="s">
        <v>11553</v>
      </c>
      <c r="I1055" s="43" t="s">
        <v>14496</v>
      </c>
      <c r="J1055" s="43"/>
      <c r="K1055" s="43"/>
      <c r="L1055" s="43"/>
      <c r="M1055" s="43"/>
      <c r="N1055" s="43"/>
      <c r="O1055" s="43"/>
      <c r="P1055" s="43"/>
      <c r="Q1055" s="43"/>
      <c r="R1055" s="43"/>
      <c r="S1055" s="43"/>
      <c r="T1055" s="43"/>
      <c r="U1055" s="43"/>
      <c r="V1055" s="43"/>
      <c r="W1055" s="43"/>
      <c r="X1055" s="43"/>
      <c r="Y1055" s="43"/>
      <c r="Z1055" s="43"/>
      <c r="AA1055" s="43"/>
      <c r="AB1055" s="43"/>
      <c r="AC1055" s="43"/>
      <c r="AD1055" s="43"/>
      <c r="AE1055" s="43"/>
      <c r="AF1055" s="43"/>
      <c r="AG1055" s="43"/>
      <c r="AH1055" s="43"/>
      <c r="AI1055" s="43"/>
      <c r="AJ1055" s="43"/>
      <c r="AK1055" s="43"/>
      <c r="AL1055" s="43"/>
      <c r="AM1055" s="43"/>
      <c r="AN1055" s="43"/>
      <c r="AO1055" s="43"/>
      <c r="AP1055" s="43"/>
      <c r="AQ1055" s="43"/>
      <c r="AR1055" s="43"/>
      <c r="AS1055" s="43"/>
      <c r="AT1055" s="204">
        <v>26</v>
      </c>
      <c r="AU1055" s="43"/>
      <c r="AV1055" s="43"/>
      <c r="AW1055" s="43"/>
      <c r="AX1055" s="43"/>
      <c r="AY1055" s="43"/>
      <c r="AZ1055" s="43">
        <v>18</v>
      </c>
      <c r="BA1055" s="63">
        <v>3.5002318420039673E-3</v>
      </c>
      <c r="BB1055" s="63">
        <v>5.8365064878493952E-4</v>
      </c>
      <c r="BC1055" s="43">
        <v>1.73E-3</v>
      </c>
      <c r="BD1055" s="43" t="s">
        <v>14030</v>
      </c>
      <c r="BE1055" s="43"/>
    </row>
    <row r="1056" spans="1:57" x14ac:dyDescent="0.2">
      <c r="A1056" s="119"/>
      <c r="B1056" s="43">
        <v>1</v>
      </c>
      <c r="C1056" s="43" t="s">
        <v>14538</v>
      </c>
      <c r="D1056" s="119"/>
      <c r="E1056" s="43"/>
      <c r="F1056" s="43"/>
      <c r="G1056" s="43" t="s">
        <v>12571</v>
      </c>
      <c r="H1056" s="43" t="s">
        <v>11553</v>
      </c>
      <c r="I1056" s="43" t="s">
        <v>14496</v>
      </c>
      <c r="J1056" s="43"/>
      <c r="K1056" s="43"/>
      <c r="L1056" s="43"/>
      <c r="M1056" s="43"/>
      <c r="N1056" s="43"/>
      <c r="O1056" s="43"/>
      <c r="P1056" s="43"/>
      <c r="Q1056" s="43"/>
      <c r="R1056" s="43"/>
      <c r="S1056" s="43"/>
      <c r="T1056" s="43"/>
      <c r="U1056" s="43"/>
      <c r="V1056" s="43"/>
      <c r="W1056" s="43"/>
      <c r="X1056" s="43"/>
      <c r="Y1056" s="43"/>
      <c r="Z1056" s="43"/>
      <c r="AA1056" s="43"/>
      <c r="AB1056" s="43"/>
      <c r="AC1056" s="43"/>
      <c r="AD1056" s="43"/>
      <c r="AE1056" s="43"/>
      <c r="AF1056" s="43"/>
      <c r="AG1056" s="43"/>
      <c r="AH1056" s="43"/>
      <c r="AI1056" s="43"/>
      <c r="AJ1056" s="43"/>
      <c r="AK1056" s="43"/>
      <c r="AL1056" s="43"/>
      <c r="AM1056" s="43"/>
      <c r="AN1056" s="43"/>
      <c r="AO1056" s="43"/>
      <c r="AP1056" s="43"/>
      <c r="AQ1056" s="43"/>
      <c r="AR1056" s="43"/>
      <c r="AS1056" s="43"/>
      <c r="AT1056" s="204">
        <v>32</v>
      </c>
      <c r="AU1056" s="43"/>
      <c r="AV1056" s="43"/>
      <c r="AW1056" s="43"/>
      <c r="AX1056" s="43"/>
      <c r="AY1056" s="43"/>
      <c r="AZ1056" s="43">
        <v>18</v>
      </c>
      <c r="BA1056" s="63">
        <v>4.2025771758613826E-3</v>
      </c>
      <c r="BB1056" s="63">
        <v>7.4902691703684985E-4</v>
      </c>
      <c r="BC1056" s="43">
        <v>1.2899999999999999E-3</v>
      </c>
      <c r="BD1056" s="43" t="s">
        <v>14030</v>
      </c>
      <c r="BE1056" s="43"/>
    </row>
    <row r="1057" spans="1:57" x14ac:dyDescent="0.2">
      <c r="A1057" s="119"/>
      <c r="B1057" s="43">
        <v>1</v>
      </c>
      <c r="C1057" s="43" t="s">
        <v>14538</v>
      </c>
      <c r="D1057" s="119"/>
      <c r="E1057" s="43"/>
      <c r="F1057" s="43"/>
      <c r="G1057" s="43" t="s">
        <v>12571</v>
      </c>
      <c r="H1057" s="43" t="s">
        <v>11553</v>
      </c>
      <c r="I1057" s="43" t="s">
        <v>14496</v>
      </c>
      <c r="J1057" s="43"/>
      <c r="K1057" s="43"/>
      <c r="L1057" s="43"/>
      <c r="M1057" s="43"/>
      <c r="N1057" s="43"/>
      <c r="O1057" s="43"/>
      <c r="P1057" s="43"/>
      <c r="Q1057" s="43"/>
      <c r="R1057" s="43"/>
      <c r="S1057" s="43"/>
      <c r="T1057" s="43"/>
      <c r="U1057" s="43"/>
      <c r="V1057" s="43"/>
      <c r="W1057" s="43"/>
      <c r="X1057" s="43"/>
      <c r="Y1057" s="43"/>
      <c r="Z1057" s="43"/>
      <c r="AA1057" s="43"/>
      <c r="AB1057" s="43"/>
      <c r="AC1057" s="43"/>
      <c r="AD1057" s="43"/>
      <c r="AE1057" s="43"/>
      <c r="AF1057" s="43"/>
      <c r="AG1057" s="43"/>
      <c r="AH1057" s="43"/>
      <c r="AI1057" s="43"/>
      <c r="AJ1057" s="43"/>
      <c r="AK1057" s="43"/>
      <c r="AL1057" s="43"/>
      <c r="AM1057" s="43"/>
      <c r="AN1057" s="43"/>
      <c r="AO1057" s="43"/>
      <c r="AP1057" s="43"/>
      <c r="AQ1057" s="43"/>
      <c r="AR1057" s="43"/>
      <c r="AS1057" s="43"/>
      <c r="AT1057" s="204">
        <v>26</v>
      </c>
      <c r="AU1057" s="43"/>
      <c r="AV1057" s="43"/>
      <c r="AW1057" s="43"/>
      <c r="AX1057" s="43"/>
      <c r="AY1057" s="43"/>
      <c r="AZ1057" s="43">
        <v>18</v>
      </c>
      <c r="BA1057" s="63">
        <v>3.5761934282715043E-3</v>
      </c>
      <c r="BB1057" s="63">
        <v>8.3935040417712037E-4</v>
      </c>
      <c r="BC1057" s="43">
        <v>6.2E-4</v>
      </c>
      <c r="BD1057" s="43" t="s">
        <v>14030</v>
      </c>
      <c r="BE1057" s="43"/>
    </row>
    <row r="1058" spans="1:57" x14ac:dyDescent="0.2">
      <c r="A1058" s="119"/>
      <c r="B1058" s="43">
        <v>1</v>
      </c>
      <c r="C1058" s="43" t="s">
        <v>14538</v>
      </c>
      <c r="D1058" s="119"/>
      <c r="E1058" s="43"/>
      <c r="F1058" s="43"/>
      <c r="G1058" s="43" t="s">
        <v>12571</v>
      </c>
      <c r="H1058" s="43" t="s">
        <v>11553</v>
      </c>
      <c r="I1058" s="43" t="s">
        <v>14496</v>
      </c>
      <c r="J1058" s="43"/>
      <c r="K1058" s="43"/>
      <c r="L1058" s="43"/>
      <c r="M1058" s="43"/>
      <c r="N1058" s="43"/>
      <c r="O1058" s="43"/>
      <c r="P1058" s="43"/>
      <c r="Q1058" s="43"/>
      <c r="R1058" s="43"/>
      <c r="S1058" s="43"/>
      <c r="T1058" s="43"/>
      <c r="U1058" s="43"/>
      <c r="V1058" s="43"/>
      <c r="W1058" s="43"/>
      <c r="X1058" s="43"/>
      <c r="Y1058" s="43"/>
      <c r="Z1058" s="43"/>
      <c r="AA1058" s="43"/>
      <c r="AB1058" s="43"/>
      <c r="AC1058" s="43"/>
      <c r="AD1058" s="43"/>
      <c r="AE1058" s="43"/>
      <c r="AF1058" s="43"/>
      <c r="AG1058" s="43"/>
      <c r="AH1058" s="43"/>
      <c r="AI1058" s="43"/>
      <c r="AJ1058" s="43"/>
      <c r="AK1058" s="43"/>
      <c r="AL1058" s="43"/>
      <c r="AM1058" s="43"/>
      <c r="AN1058" s="43"/>
      <c r="AO1058" s="43"/>
      <c r="AP1058" s="43"/>
      <c r="AQ1058" s="43"/>
      <c r="AR1058" s="43"/>
      <c r="AS1058" s="43"/>
      <c r="AT1058" s="204">
        <v>32</v>
      </c>
      <c r="AU1058" s="43"/>
      <c r="AV1058" s="43"/>
      <c r="AW1058" s="43"/>
      <c r="AX1058" s="43"/>
      <c r="AY1058" s="43"/>
      <c r="AZ1058" s="43">
        <v>18</v>
      </c>
      <c r="BA1058" s="63">
        <v>2.7565959913064477E-3</v>
      </c>
      <c r="BB1058" s="63">
        <v>4.4422106490321129E-4</v>
      </c>
      <c r="BC1058" s="43">
        <v>9.2000000000000003E-4</v>
      </c>
      <c r="BD1058" s="43" t="s">
        <v>14030</v>
      </c>
      <c r="BE1058" s="43"/>
    </row>
    <row r="1059" spans="1:57" x14ac:dyDescent="0.2">
      <c r="A1059" s="119"/>
      <c r="B1059" s="43">
        <v>1</v>
      </c>
      <c r="C1059" s="43" t="s">
        <v>14538</v>
      </c>
      <c r="D1059" s="119"/>
      <c r="E1059" s="43"/>
      <c r="F1059" s="43"/>
      <c r="G1059" s="43" t="s">
        <v>12571</v>
      </c>
      <c r="H1059" s="43" t="s">
        <v>11553</v>
      </c>
      <c r="I1059" s="43" t="s">
        <v>14496</v>
      </c>
      <c r="J1059" s="43"/>
      <c r="K1059" s="43"/>
      <c r="L1059" s="43"/>
      <c r="M1059" s="43"/>
      <c r="N1059" s="43"/>
      <c r="O1059" s="43"/>
      <c r="P1059" s="43"/>
      <c r="Q1059" s="43"/>
      <c r="R1059" s="43"/>
      <c r="S1059" s="43"/>
      <c r="T1059" s="43"/>
      <c r="U1059" s="43"/>
      <c r="V1059" s="43"/>
      <c r="W1059" s="43"/>
      <c r="X1059" s="43"/>
      <c r="Y1059" s="43"/>
      <c r="Z1059" s="43"/>
      <c r="AA1059" s="43"/>
      <c r="AB1059" s="43"/>
      <c r="AC1059" s="43"/>
      <c r="AD1059" s="43"/>
      <c r="AE1059" s="43"/>
      <c r="AF1059" s="43"/>
      <c r="AG1059" s="43"/>
      <c r="AH1059" s="43"/>
      <c r="AI1059" s="43"/>
      <c r="AJ1059" s="43"/>
      <c r="AK1059" s="43"/>
      <c r="AL1059" s="43"/>
      <c r="AM1059" s="43"/>
      <c r="AN1059" s="43"/>
      <c r="AO1059" s="43"/>
      <c r="AP1059" s="43"/>
      <c r="AQ1059" s="43"/>
      <c r="AR1059" s="43"/>
      <c r="AS1059" s="43"/>
      <c r="AT1059" s="204">
        <v>26</v>
      </c>
      <c r="AU1059" s="43"/>
      <c r="AV1059" s="43"/>
      <c r="AW1059" s="43"/>
      <c r="AX1059" s="43"/>
      <c r="AY1059" s="43"/>
      <c r="AZ1059" s="43">
        <v>18</v>
      </c>
      <c r="BA1059" s="63">
        <v>3.65E-3</v>
      </c>
      <c r="BB1059" s="63">
        <v>6.082104898799428E-4</v>
      </c>
      <c r="BC1059" s="43">
        <v>2.0500000000000002E-3</v>
      </c>
      <c r="BD1059" s="43" t="s">
        <v>14030</v>
      </c>
      <c r="BE1059" s="43"/>
    </row>
    <row r="1060" spans="1:57" x14ac:dyDescent="0.2">
      <c r="A1060" s="119"/>
      <c r="B1060" s="43">
        <v>1</v>
      </c>
      <c r="C1060" s="43" t="s">
        <v>14538</v>
      </c>
      <c r="D1060" s="119"/>
      <c r="E1060" s="43"/>
      <c r="F1060" s="43"/>
      <c r="G1060" s="43" t="s">
        <v>12571</v>
      </c>
      <c r="H1060" s="43" t="s">
        <v>11553</v>
      </c>
      <c r="I1060" s="43" t="s">
        <v>14496</v>
      </c>
      <c r="J1060" s="43"/>
      <c r="K1060" s="43"/>
      <c r="L1060" s="43"/>
      <c r="M1060" s="43"/>
      <c r="N1060" s="43"/>
      <c r="O1060" s="43"/>
      <c r="P1060" s="43"/>
      <c r="Q1060" s="43"/>
      <c r="R1060" s="43"/>
      <c r="S1060" s="43"/>
      <c r="T1060" s="43"/>
      <c r="U1060" s="43"/>
      <c r="V1060" s="43"/>
      <c r="W1060" s="43"/>
      <c r="X1060" s="43"/>
      <c r="Y1060" s="43"/>
      <c r="Z1060" s="43"/>
      <c r="AA1060" s="43"/>
      <c r="AB1060" s="43"/>
      <c r="AC1060" s="43"/>
      <c r="AD1060" s="43"/>
      <c r="AE1060" s="43"/>
      <c r="AF1060" s="43"/>
      <c r="AG1060" s="43"/>
      <c r="AH1060" s="43"/>
      <c r="AI1060" s="43"/>
      <c r="AJ1060" s="43"/>
      <c r="AK1060" s="43"/>
      <c r="AL1060" s="43"/>
      <c r="AM1060" s="43"/>
      <c r="AN1060" s="43"/>
      <c r="AO1060" s="43"/>
      <c r="AP1060" s="43"/>
      <c r="AQ1060" s="43"/>
      <c r="AR1060" s="43"/>
      <c r="AS1060" s="43"/>
      <c r="AT1060" s="204">
        <v>32</v>
      </c>
      <c r="AU1060" s="43"/>
      <c r="AV1060" s="43"/>
      <c r="AW1060" s="43"/>
      <c r="AX1060" s="43"/>
      <c r="AY1060" s="43"/>
      <c r="AZ1060" s="43">
        <v>18</v>
      </c>
      <c r="BA1060" s="63">
        <v>2.8586625907527701E-3</v>
      </c>
      <c r="BB1060" s="63">
        <v>7.1461756034036088E-4</v>
      </c>
      <c r="BC1060" s="43">
        <v>1.3600000000000001E-3</v>
      </c>
      <c r="BD1060" s="43" t="s">
        <v>14030</v>
      </c>
      <c r="BE1060" s="43"/>
    </row>
    <row r="1061" spans="1:57" x14ac:dyDescent="0.2">
      <c r="A1061" s="119" t="s">
        <v>14542</v>
      </c>
      <c r="B1061" s="43">
        <v>1</v>
      </c>
      <c r="C1061" s="43" t="s">
        <v>200</v>
      </c>
      <c r="D1061" s="119" t="s">
        <v>11390</v>
      </c>
      <c r="E1061" s="43" t="s">
        <v>11394</v>
      </c>
      <c r="F1061" s="43">
        <v>2017</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c r="AC1061" s="43"/>
      <c r="AD1061" s="43"/>
      <c r="AE1061" s="43"/>
      <c r="AF1061" s="43"/>
      <c r="AG1061" s="43"/>
      <c r="AH1061" s="43"/>
      <c r="AI1061" s="43"/>
      <c r="AJ1061" s="43"/>
      <c r="AK1061" s="43"/>
      <c r="AL1061" s="43"/>
      <c r="AM1061" s="43"/>
      <c r="AN1061" s="43"/>
      <c r="AO1061" s="43"/>
      <c r="AP1061" s="43"/>
      <c r="AQ1061" s="43"/>
      <c r="AR1061" s="43"/>
      <c r="AS1061" s="43"/>
      <c r="AT1061" s="43"/>
      <c r="AU1061" s="43"/>
      <c r="AV1061" s="43"/>
      <c r="AW1061" s="43"/>
      <c r="AX1061" s="43"/>
      <c r="AY1061" s="43"/>
      <c r="AZ1061" s="43"/>
      <c r="BA1061" s="43"/>
      <c r="BB1061" s="43"/>
      <c r="BC1061" s="43"/>
      <c r="BD1061" s="43"/>
      <c r="BE1061" s="43"/>
    </row>
    <row r="1062" spans="1:57" x14ac:dyDescent="0.2">
      <c r="A1062" s="119" t="s">
        <v>14497</v>
      </c>
      <c r="B1062" s="43">
        <v>1</v>
      </c>
      <c r="C1062" s="43" t="s">
        <v>14538</v>
      </c>
      <c r="D1062" s="119" t="s">
        <v>11754</v>
      </c>
      <c r="E1062" s="43" t="s">
        <v>11758</v>
      </c>
      <c r="F1062" s="43">
        <v>2019</v>
      </c>
      <c r="G1062" s="43" t="s">
        <v>12571</v>
      </c>
      <c r="H1062" s="43" t="s">
        <v>11553</v>
      </c>
      <c r="I1062" s="43" t="s">
        <v>14498</v>
      </c>
      <c r="J1062" s="43" t="s">
        <v>14439</v>
      </c>
      <c r="K1062" s="43">
        <v>328</v>
      </c>
      <c r="L1062" s="43"/>
      <c r="M1062" s="43"/>
      <c r="N1062" s="204">
        <v>8.1</v>
      </c>
      <c r="O1062" s="43"/>
      <c r="P1062" s="204">
        <v>0.14000000000000001</v>
      </c>
      <c r="R1062" s="43"/>
      <c r="T1062" s="204">
        <v>2239</v>
      </c>
      <c r="U1062" s="43"/>
      <c r="V1062" s="204">
        <v>13</v>
      </c>
      <c r="W1062" s="43">
        <v>1888</v>
      </c>
      <c r="X1062" s="43"/>
      <c r="Y1062" s="43">
        <v>321</v>
      </c>
      <c r="Z1062" s="43"/>
      <c r="AA1062" s="43"/>
      <c r="AB1062" s="43"/>
      <c r="AC1062" s="43">
        <v>3.87</v>
      </c>
      <c r="AD1062" s="43"/>
      <c r="AE1062" s="43">
        <v>17.173913043478201</v>
      </c>
      <c r="AF1062" s="43"/>
      <c r="AG1062" s="43"/>
      <c r="AH1062" s="43"/>
      <c r="AI1062" s="43"/>
      <c r="AJ1062" s="43"/>
      <c r="AK1062" s="43"/>
      <c r="AL1062" s="43"/>
      <c r="AM1062" s="43"/>
      <c r="AN1062" s="43"/>
      <c r="AO1062" s="43"/>
      <c r="AP1062" s="43"/>
      <c r="AQ1062" s="43"/>
      <c r="AR1062" s="43"/>
      <c r="AS1062" s="43"/>
      <c r="AT1062" s="204">
        <v>27</v>
      </c>
      <c r="AU1062" s="43"/>
      <c r="AV1062" s="204">
        <v>1</v>
      </c>
      <c r="AW1062" s="204">
        <v>34</v>
      </c>
      <c r="AY1062" s="204">
        <v>0.02</v>
      </c>
      <c r="AZ1062" s="43">
        <v>4</v>
      </c>
      <c r="BA1062" s="43"/>
      <c r="BB1062" s="43"/>
      <c r="BC1062" s="43"/>
      <c r="BD1062" s="43" t="s">
        <v>14031</v>
      </c>
      <c r="BE1062" s="43"/>
    </row>
    <row r="1063" spans="1:57" x14ac:dyDescent="0.2">
      <c r="A1063" s="119"/>
      <c r="B1063" s="43">
        <v>1</v>
      </c>
      <c r="C1063" s="43" t="s">
        <v>14538</v>
      </c>
      <c r="D1063" s="119"/>
      <c r="E1063" s="43"/>
      <c r="F1063" s="43"/>
      <c r="G1063" s="43" t="s">
        <v>12571</v>
      </c>
      <c r="H1063" s="43" t="s">
        <v>11553</v>
      </c>
      <c r="I1063" s="43" t="s">
        <v>14498</v>
      </c>
      <c r="J1063" s="43" t="s">
        <v>14439</v>
      </c>
      <c r="K1063" s="43">
        <v>328</v>
      </c>
      <c r="L1063" s="43"/>
      <c r="M1063" s="43"/>
      <c r="N1063" s="204">
        <v>8.1</v>
      </c>
      <c r="O1063" s="43"/>
      <c r="P1063" s="204">
        <v>0.14000000000000001</v>
      </c>
      <c r="R1063" s="43"/>
      <c r="T1063" s="204">
        <v>2239</v>
      </c>
      <c r="U1063" s="43"/>
      <c r="V1063" s="204">
        <v>13</v>
      </c>
      <c r="W1063" s="43">
        <v>1869</v>
      </c>
      <c r="X1063" s="43"/>
      <c r="Y1063" s="43">
        <v>318</v>
      </c>
      <c r="Z1063" s="43"/>
      <c r="AA1063" s="43"/>
      <c r="AB1063" s="43"/>
      <c r="AC1063" s="43">
        <v>4.12</v>
      </c>
      <c r="AD1063" s="43"/>
      <c r="AE1063" s="43">
        <v>12.173913043478199</v>
      </c>
      <c r="AF1063" s="43"/>
      <c r="AG1063" s="43"/>
      <c r="AH1063" s="43"/>
      <c r="AI1063" s="43"/>
      <c r="AJ1063" s="43"/>
      <c r="AK1063" s="43"/>
      <c r="AL1063" s="43"/>
      <c r="AM1063" s="43"/>
      <c r="AN1063" s="43"/>
      <c r="AO1063" s="43"/>
      <c r="AP1063" s="43"/>
      <c r="AQ1063" s="43"/>
      <c r="AR1063" s="43"/>
      <c r="AS1063" s="43"/>
      <c r="AT1063" s="204">
        <v>29</v>
      </c>
      <c r="AU1063" s="43"/>
      <c r="AV1063" s="204">
        <v>1</v>
      </c>
      <c r="AW1063" s="204">
        <v>34</v>
      </c>
      <c r="AY1063" s="204">
        <v>0.02</v>
      </c>
      <c r="AZ1063" s="43">
        <v>4</v>
      </c>
      <c r="BA1063" s="43"/>
      <c r="BB1063" s="43"/>
      <c r="BC1063" s="43"/>
      <c r="BD1063" s="43" t="s">
        <v>14031</v>
      </c>
      <c r="BE1063" s="43"/>
    </row>
    <row r="1064" spans="1:57" x14ac:dyDescent="0.2">
      <c r="A1064" s="119"/>
      <c r="B1064" s="43">
        <v>1</v>
      </c>
      <c r="C1064" s="43" t="s">
        <v>14538</v>
      </c>
      <c r="D1064" s="119"/>
      <c r="E1064" s="43"/>
      <c r="F1064" s="43"/>
      <c r="G1064" s="43" t="s">
        <v>12571</v>
      </c>
      <c r="H1064" s="43" t="s">
        <v>11553</v>
      </c>
      <c r="I1064" s="43" t="s">
        <v>14498</v>
      </c>
      <c r="J1064" s="43" t="s">
        <v>14439</v>
      </c>
      <c r="K1064" s="43">
        <v>328</v>
      </c>
      <c r="L1064" s="43"/>
      <c r="M1064" s="43"/>
      <c r="N1064" s="204">
        <v>8.1</v>
      </c>
      <c r="O1064" s="43"/>
      <c r="P1064" s="204">
        <v>0.14000000000000001</v>
      </c>
      <c r="R1064" s="43"/>
      <c r="T1064" s="204">
        <v>2239</v>
      </c>
      <c r="U1064" s="43"/>
      <c r="V1064" s="204">
        <v>13</v>
      </c>
      <c r="W1064" s="43">
        <v>1859</v>
      </c>
      <c r="X1064" s="43"/>
      <c r="Y1064" s="43">
        <v>317</v>
      </c>
      <c r="Z1064" s="43"/>
      <c r="AA1064" s="43"/>
      <c r="AB1064" s="43"/>
      <c r="AC1064" s="43">
        <v>4.25</v>
      </c>
      <c r="AD1064" s="43"/>
      <c r="AE1064" s="43">
        <v>7.6086956521739202</v>
      </c>
      <c r="AF1064" s="43"/>
      <c r="AG1064" s="43"/>
      <c r="AH1064" s="43"/>
      <c r="AI1064" s="43"/>
      <c r="AJ1064" s="43"/>
      <c r="AK1064" s="43"/>
      <c r="AL1064" s="43"/>
      <c r="AM1064" s="43"/>
      <c r="AN1064" s="43"/>
      <c r="AO1064" s="43"/>
      <c r="AP1064" s="43"/>
      <c r="AQ1064" s="43"/>
      <c r="AR1064" s="43"/>
      <c r="AS1064" s="43"/>
      <c r="AT1064" s="204">
        <v>31</v>
      </c>
      <c r="AU1064" s="43"/>
      <c r="AV1064" s="204">
        <v>1</v>
      </c>
      <c r="AW1064" s="204">
        <v>34</v>
      </c>
      <c r="AY1064" s="204">
        <v>0.02</v>
      </c>
      <c r="AZ1064" s="43">
        <v>4</v>
      </c>
      <c r="BA1064" s="43"/>
      <c r="BB1064" s="43"/>
      <c r="BC1064" s="43"/>
      <c r="BD1064" s="43" t="s">
        <v>14031</v>
      </c>
      <c r="BE1064" s="43"/>
    </row>
    <row r="1065" spans="1:57" x14ac:dyDescent="0.2">
      <c r="A1065" s="119"/>
      <c r="B1065" s="43">
        <v>1</v>
      </c>
      <c r="C1065" s="43" t="s">
        <v>14538</v>
      </c>
      <c r="D1065" s="119"/>
      <c r="E1065" s="43"/>
      <c r="F1065" s="43"/>
      <c r="G1065" s="43" t="s">
        <v>12571</v>
      </c>
      <c r="H1065" s="43" t="s">
        <v>11553</v>
      </c>
      <c r="I1065" s="43" t="s">
        <v>14498</v>
      </c>
      <c r="J1065" s="43" t="s">
        <v>14439</v>
      </c>
      <c r="K1065" s="43">
        <v>942</v>
      </c>
      <c r="L1065" s="43"/>
      <c r="M1065" s="43"/>
      <c r="N1065" s="204">
        <v>7.7</v>
      </c>
      <c r="O1065" s="43"/>
      <c r="P1065" s="204">
        <v>0.16</v>
      </c>
      <c r="R1065" s="43"/>
      <c r="T1065" s="204">
        <v>2225</v>
      </c>
      <c r="U1065" s="43"/>
      <c r="V1065" s="204">
        <v>14</v>
      </c>
      <c r="W1065" s="43">
        <v>2091</v>
      </c>
      <c r="X1065" s="43"/>
      <c r="Y1065" s="43">
        <v>960</v>
      </c>
      <c r="Z1065" s="43"/>
      <c r="AA1065" s="43"/>
      <c r="AB1065" s="43"/>
      <c r="AC1065" s="43">
        <v>1.83</v>
      </c>
      <c r="AD1065" s="43"/>
      <c r="AE1065" s="43">
        <v>31.5217391304347</v>
      </c>
      <c r="AF1065" s="43"/>
      <c r="AG1065" s="43"/>
      <c r="AH1065" s="43"/>
      <c r="AI1065" s="43"/>
      <c r="AJ1065" s="43"/>
      <c r="AK1065" s="43"/>
      <c r="AL1065" s="43"/>
      <c r="AM1065" s="43"/>
      <c r="AN1065" s="43"/>
      <c r="AO1065" s="43"/>
      <c r="AP1065" s="43"/>
      <c r="AQ1065" s="43"/>
      <c r="AR1065" s="43"/>
      <c r="AS1065" s="43"/>
      <c r="AT1065" s="204">
        <v>27</v>
      </c>
      <c r="AU1065" s="43"/>
      <c r="AV1065" s="204">
        <v>1</v>
      </c>
      <c r="AW1065" s="204">
        <v>34</v>
      </c>
      <c r="AY1065" s="204">
        <v>0.02</v>
      </c>
      <c r="AZ1065" s="43">
        <v>4</v>
      </c>
      <c r="BA1065" s="43"/>
      <c r="BB1065" s="43"/>
      <c r="BC1065" s="43"/>
      <c r="BD1065" s="43" t="s">
        <v>14031</v>
      </c>
      <c r="BE1065" s="43"/>
    </row>
    <row r="1066" spans="1:57" x14ac:dyDescent="0.2">
      <c r="A1066" s="119"/>
      <c r="B1066" s="43">
        <v>1</v>
      </c>
      <c r="C1066" s="43" t="s">
        <v>14538</v>
      </c>
      <c r="D1066" s="119"/>
      <c r="E1066" s="43"/>
      <c r="F1066" s="43"/>
      <c r="G1066" s="43" t="s">
        <v>12571</v>
      </c>
      <c r="H1066" s="43" t="s">
        <v>11553</v>
      </c>
      <c r="I1066" s="43" t="s">
        <v>14498</v>
      </c>
      <c r="J1066" s="43" t="s">
        <v>14439</v>
      </c>
      <c r="K1066" s="43">
        <v>942</v>
      </c>
      <c r="L1066" s="43"/>
      <c r="M1066" s="43"/>
      <c r="N1066" s="204">
        <v>7.7</v>
      </c>
      <c r="O1066" s="43"/>
      <c r="P1066" s="204">
        <v>0.16</v>
      </c>
      <c r="R1066" s="43"/>
      <c r="T1066" s="204">
        <v>2225</v>
      </c>
      <c r="U1066" s="43"/>
      <c r="V1066" s="204">
        <v>14</v>
      </c>
      <c r="W1066" s="43">
        <v>2079</v>
      </c>
      <c r="X1066" s="43"/>
      <c r="Y1066" s="43">
        <v>962</v>
      </c>
      <c r="Z1066" s="43"/>
      <c r="AA1066" s="43"/>
      <c r="AB1066" s="43"/>
      <c r="AC1066" s="43">
        <v>1.97</v>
      </c>
      <c r="AD1066" s="43"/>
      <c r="AE1066" s="43">
        <v>8.6956521739130395</v>
      </c>
      <c r="AF1066" s="43"/>
      <c r="AG1066" s="43"/>
      <c r="AH1066" s="43"/>
      <c r="AI1066" s="43"/>
      <c r="AJ1066" s="43"/>
      <c r="AK1066" s="43"/>
      <c r="AL1066" s="43"/>
      <c r="AM1066" s="43"/>
      <c r="AN1066" s="43"/>
      <c r="AO1066" s="43"/>
      <c r="AP1066" s="43"/>
      <c r="AQ1066" s="43"/>
      <c r="AR1066" s="43"/>
      <c r="AS1066" s="43"/>
      <c r="AT1066" s="204">
        <v>29</v>
      </c>
      <c r="AU1066" s="43"/>
      <c r="AV1066" s="204">
        <v>1</v>
      </c>
      <c r="AW1066" s="204">
        <v>34</v>
      </c>
      <c r="AY1066" s="204">
        <v>0.02</v>
      </c>
      <c r="AZ1066" s="43">
        <v>4</v>
      </c>
      <c r="BA1066" s="43"/>
      <c r="BB1066" s="43"/>
      <c r="BC1066" s="43"/>
      <c r="BD1066" s="43" t="s">
        <v>14031</v>
      </c>
      <c r="BE1066" s="43"/>
    </row>
    <row r="1067" spans="1:57" x14ac:dyDescent="0.2">
      <c r="A1067" s="119"/>
      <c r="B1067" s="43">
        <v>1</v>
      </c>
      <c r="C1067" s="43" t="s">
        <v>14538</v>
      </c>
      <c r="D1067" s="119"/>
      <c r="E1067" s="43"/>
      <c r="F1067" s="43"/>
      <c r="G1067" s="43" t="s">
        <v>12571</v>
      </c>
      <c r="H1067" s="43" t="s">
        <v>11553</v>
      </c>
      <c r="I1067" s="43" t="s">
        <v>14498</v>
      </c>
      <c r="J1067" s="43" t="s">
        <v>14439</v>
      </c>
      <c r="K1067" s="43">
        <v>942</v>
      </c>
      <c r="L1067" s="43"/>
      <c r="M1067" s="43"/>
      <c r="N1067" s="204">
        <v>7.7</v>
      </c>
      <c r="O1067" s="43"/>
      <c r="P1067" s="204">
        <v>0.16</v>
      </c>
      <c r="R1067" s="43"/>
      <c r="T1067" s="204">
        <v>2225</v>
      </c>
      <c r="U1067" s="43"/>
      <c r="V1067" s="204">
        <v>14</v>
      </c>
      <c r="W1067" s="43">
        <v>2073</v>
      </c>
      <c r="X1067" s="43"/>
      <c r="Y1067" s="43">
        <v>963</v>
      </c>
      <c r="Z1067" s="43"/>
      <c r="AA1067" s="43"/>
      <c r="AB1067" s="43"/>
      <c r="AC1067" s="43">
        <v>2.04</v>
      </c>
      <c r="AD1067" s="43"/>
      <c r="AE1067" s="43">
        <v>5.2173913043478199</v>
      </c>
      <c r="AF1067" s="43"/>
      <c r="AG1067" s="43"/>
      <c r="AH1067" s="43"/>
      <c r="AI1067" s="43"/>
      <c r="AJ1067" s="43"/>
      <c r="AK1067" s="43"/>
      <c r="AL1067" s="43"/>
      <c r="AM1067" s="43"/>
      <c r="AN1067" s="43"/>
      <c r="AO1067" s="43"/>
      <c r="AP1067" s="43"/>
      <c r="AQ1067" s="43"/>
      <c r="AR1067" s="43"/>
      <c r="AS1067" s="43"/>
      <c r="AT1067" s="204">
        <v>31</v>
      </c>
      <c r="AU1067" s="43"/>
      <c r="AV1067" s="204">
        <v>1</v>
      </c>
      <c r="AW1067" s="204">
        <v>34</v>
      </c>
      <c r="AY1067" s="204">
        <v>0.02</v>
      </c>
      <c r="AZ1067" s="43">
        <v>4</v>
      </c>
      <c r="BA1067" s="43"/>
      <c r="BB1067" s="43"/>
      <c r="BC1067" s="43"/>
      <c r="BD1067" s="43" t="s">
        <v>14031</v>
      </c>
      <c r="BE1067" s="43"/>
    </row>
    <row r="1068" spans="1:57" x14ac:dyDescent="0.2">
      <c r="A1068" s="119"/>
      <c r="B1068" s="43">
        <v>1</v>
      </c>
      <c r="C1068" s="43" t="s">
        <v>14538</v>
      </c>
      <c r="D1068" s="119"/>
      <c r="E1068" s="43"/>
      <c r="F1068" s="43"/>
      <c r="G1068" s="43" t="s">
        <v>12571</v>
      </c>
      <c r="H1068" s="43" t="s">
        <v>11553</v>
      </c>
      <c r="I1068" s="43" t="s">
        <v>14498</v>
      </c>
      <c r="J1068" s="43" t="s">
        <v>14439</v>
      </c>
      <c r="K1068" s="43">
        <v>2021</v>
      </c>
      <c r="L1068" s="43"/>
      <c r="M1068" s="43"/>
      <c r="N1068" s="204">
        <v>7.4</v>
      </c>
      <c r="O1068" s="43"/>
      <c r="P1068" s="204">
        <v>0.18</v>
      </c>
      <c r="R1068" s="43"/>
      <c r="T1068" s="204">
        <v>2224</v>
      </c>
      <c r="U1068" s="43"/>
      <c r="V1068" s="204">
        <v>11</v>
      </c>
      <c r="W1068" s="43">
        <v>2197</v>
      </c>
      <c r="X1068" s="43"/>
      <c r="Y1068" s="43">
        <v>2043</v>
      </c>
      <c r="Z1068" s="43"/>
      <c r="AA1068" s="43"/>
      <c r="AB1068" s="43"/>
      <c r="AC1068" s="43">
        <v>0.98</v>
      </c>
      <c r="AD1068" s="43"/>
      <c r="AE1068" s="43">
        <v>29.130434782608699</v>
      </c>
      <c r="AF1068" s="43"/>
      <c r="AG1068" s="43"/>
      <c r="AH1068" s="43"/>
      <c r="AI1068" s="43"/>
      <c r="AJ1068" s="43"/>
      <c r="AK1068" s="43"/>
      <c r="AL1068" s="43"/>
      <c r="AM1068" s="43"/>
      <c r="AN1068" s="43"/>
      <c r="AO1068" s="43"/>
      <c r="AP1068" s="43"/>
      <c r="AQ1068" s="43"/>
      <c r="AR1068" s="43"/>
      <c r="AS1068" s="43"/>
      <c r="AT1068" s="204">
        <v>27</v>
      </c>
      <c r="AU1068" s="43"/>
      <c r="AV1068" s="204">
        <v>1</v>
      </c>
      <c r="AW1068" s="204">
        <v>34</v>
      </c>
      <c r="AY1068" s="204">
        <v>0.02</v>
      </c>
      <c r="AZ1068" s="43">
        <v>4</v>
      </c>
      <c r="BA1068" s="43"/>
      <c r="BB1068" s="43"/>
      <c r="BC1068" s="43"/>
      <c r="BD1068" s="43" t="s">
        <v>14031</v>
      </c>
      <c r="BE1068" s="43"/>
    </row>
    <row r="1069" spans="1:57" x14ac:dyDescent="0.2">
      <c r="A1069" s="119"/>
      <c r="B1069" s="43">
        <v>1</v>
      </c>
      <c r="C1069" s="43" t="s">
        <v>14538</v>
      </c>
      <c r="D1069" s="119"/>
      <c r="E1069" s="43"/>
      <c r="F1069" s="43"/>
      <c r="G1069" s="43" t="s">
        <v>12571</v>
      </c>
      <c r="H1069" s="43" t="s">
        <v>11553</v>
      </c>
      <c r="I1069" s="43" t="s">
        <v>14498</v>
      </c>
      <c r="J1069" s="43" t="s">
        <v>14439</v>
      </c>
      <c r="K1069" s="43">
        <v>2021</v>
      </c>
      <c r="L1069" s="43"/>
      <c r="M1069" s="43"/>
      <c r="N1069" s="204">
        <v>7.4</v>
      </c>
      <c r="O1069" s="43"/>
      <c r="P1069" s="204">
        <v>0.18</v>
      </c>
      <c r="R1069" s="43"/>
      <c r="T1069" s="204">
        <v>2224</v>
      </c>
      <c r="U1069" s="43"/>
      <c r="V1069" s="204">
        <v>11</v>
      </c>
      <c r="W1069" s="43">
        <v>2189</v>
      </c>
      <c r="X1069" s="43"/>
      <c r="Y1069" s="43">
        <v>2056</v>
      </c>
      <c r="Z1069" s="43"/>
      <c r="AA1069" s="43"/>
      <c r="AB1069" s="43"/>
      <c r="AC1069" s="43">
        <v>1.06</v>
      </c>
      <c r="AD1069" s="43"/>
      <c r="AE1069" s="43">
        <v>5.4347826086956497</v>
      </c>
      <c r="AF1069" s="43"/>
      <c r="AG1069" s="43"/>
      <c r="AH1069" s="43"/>
      <c r="AI1069" s="43"/>
      <c r="AJ1069" s="43"/>
      <c r="AK1069" s="43"/>
      <c r="AL1069" s="43"/>
      <c r="AM1069" s="43"/>
      <c r="AN1069" s="43"/>
      <c r="AO1069" s="43"/>
      <c r="AP1069" s="43"/>
      <c r="AQ1069" s="43"/>
      <c r="AR1069" s="43"/>
      <c r="AS1069" s="43"/>
      <c r="AT1069" s="204">
        <v>29</v>
      </c>
      <c r="AU1069" s="43"/>
      <c r="AV1069" s="204">
        <v>1</v>
      </c>
      <c r="AW1069" s="204">
        <v>34</v>
      </c>
      <c r="AY1069" s="204">
        <v>0.02</v>
      </c>
      <c r="AZ1069" s="43">
        <v>4</v>
      </c>
      <c r="BA1069" s="43"/>
      <c r="BB1069" s="43"/>
      <c r="BC1069" s="43"/>
      <c r="BD1069" s="43" t="s">
        <v>14031</v>
      </c>
      <c r="BE1069" s="43"/>
    </row>
    <row r="1070" spans="1:57" x14ac:dyDescent="0.2">
      <c r="A1070" s="119"/>
      <c r="B1070" s="43">
        <v>1</v>
      </c>
      <c r="C1070" s="43" t="s">
        <v>14538</v>
      </c>
      <c r="D1070" s="119"/>
      <c r="E1070" s="43"/>
      <c r="F1070" s="43"/>
      <c r="G1070" s="43" t="s">
        <v>12571</v>
      </c>
      <c r="H1070" s="43" t="s">
        <v>11553</v>
      </c>
      <c r="I1070" s="43" t="s">
        <v>14498</v>
      </c>
      <c r="J1070" s="43" t="s">
        <v>14439</v>
      </c>
      <c r="K1070" s="43">
        <v>2021</v>
      </c>
      <c r="L1070" s="43"/>
      <c r="M1070" s="43"/>
      <c r="N1070" s="204">
        <v>7.4</v>
      </c>
      <c r="O1070" s="43"/>
      <c r="P1070" s="204">
        <v>0.18</v>
      </c>
      <c r="R1070" s="43"/>
      <c r="T1070" s="204">
        <v>2224</v>
      </c>
      <c r="U1070" s="43"/>
      <c r="V1070" s="204">
        <v>11</v>
      </c>
      <c r="W1070" s="43">
        <v>2185</v>
      </c>
      <c r="X1070" s="43"/>
      <c r="Y1070" s="43">
        <v>2062</v>
      </c>
      <c r="Z1070" s="43"/>
      <c r="AA1070" s="43"/>
      <c r="AB1070" s="43"/>
      <c r="AC1070" s="43">
        <v>1.1000000000000001</v>
      </c>
      <c r="AD1070" s="43"/>
      <c r="AE1070" s="43">
        <v>-1.0869565217391199</v>
      </c>
      <c r="AF1070" s="43"/>
      <c r="AG1070" s="43"/>
      <c r="AH1070" s="43"/>
      <c r="AI1070" s="43"/>
      <c r="AJ1070" s="43"/>
      <c r="AK1070" s="43"/>
      <c r="AL1070" s="43"/>
      <c r="AM1070" s="43"/>
      <c r="AN1070" s="43"/>
      <c r="AO1070" s="43"/>
      <c r="AP1070" s="43"/>
      <c r="AQ1070" s="43"/>
      <c r="AR1070" s="43"/>
      <c r="AS1070" s="43"/>
      <c r="AT1070" s="204">
        <v>31</v>
      </c>
      <c r="AU1070" s="43"/>
      <c r="AV1070" s="204">
        <v>1</v>
      </c>
      <c r="AW1070" s="204">
        <v>34</v>
      </c>
      <c r="AY1070" s="204">
        <v>0.02</v>
      </c>
      <c r="AZ1070" s="43">
        <v>4</v>
      </c>
      <c r="BA1070" s="43"/>
      <c r="BB1070" s="43"/>
      <c r="BC1070" s="43"/>
      <c r="BD1070" s="43" t="s">
        <v>14031</v>
      </c>
      <c r="BE1070" s="43"/>
    </row>
    <row r="1071" spans="1:57" x14ac:dyDescent="0.2">
      <c r="A1071" s="119"/>
      <c r="B1071" s="43">
        <v>1</v>
      </c>
      <c r="C1071" s="43" t="s">
        <v>14538</v>
      </c>
      <c r="D1071" s="119" t="s">
        <v>11785</v>
      </c>
      <c r="E1071" s="43" t="s">
        <v>11789</v>
      </c>
      <c r="F1071" s="43">
        <v>2019</v>
      </c>
      <c r="G1071" s="43" t="s">
        <v>13859</v>
      </c>
      <c r="H1071" s="61" t="s">
        <v>11553</v>
      </c>
      <c r="I1071" s="43" t="s">
        <v>14499</v>
      </c>
      <c r="J1071" s="43" t="s">
        <v>14439</v>
      </c>
      <c r="K1071" s="43">
        <v>390</v>
      </c>
      <c r="L1071" s="43"/>
      <c r="M1071" s="43"/>
      <c r="N1071" s="204">
        <v>8.0299999999999994</v>
      </c>
      <c r="O1071" s="43"/>
      <c r="P1071" s="204">
        <v>0.05</v>
      </c>
      <c r="T1071" s="204">
        <v>92.98</v>
      </c>
      <c r="U1071" s="43"/>
      <c r="V1071" s="204">
        <v>0.65</v>
      </c>
      <c r="W1071" s="43"/>
      <c r="X1071" s="43"/>
      <c r="Y1071" s="43"/>
      <c r="Z1071" s="43"/>
      <c r="AA1071" s="43"/>
      <c r="AB1071" s="43"/>
      <c r="AC1071" s="43"/>
      <c r="AD1071" s="43"/>
      <c r="AE1071" s="43"/>
      <c r="AF1071" s="43"/>
      <c r="AG1071" s="43"/>
      <c r="AH1071" s="43"/>
      <c r="AI1071" s="43"/>
      <c r="AJ1071" s="43"/>
      <c r="AK1071" s="43"/>
      <c r="AL1071" s="43">
        <v>6.71</v>
      </c>
      <c r="AM1071" s="43"/>
      <c r="AN1071" s="43">
        <v>0.19</v>
      </c>
      <c r="AO1071" s="43"/>
      <c r="AP1071" s="43"/>
      <c r="AQ1071" s="43"/>
      <c r="AR1071" s="43"/>
      <c r="AS1071" s="43"/>
      <c r="AT1071" s="204">
        <v>29.68</v>
      </c>
      <c r="AU1071" s="43"/>
      <c r="AV1071" s="204">
        <v>0.69</v>
      </c>
      <c r="AW1071" s="204">
        <v>31.61</v>
      </c>
      <c r="AY1071" s="204">
        <v>0.53</v>
      </c>
      <c r="AZ1071" s="43">
        <v>6</v>
      </c>
      <c r="BA1071" s="43">
        <v>3.6428571428571428E-2</v>
      </c>
      <c r="BB1071" s="43"/>
      <c r="BC1071" s="43"/>
      <c r="BD1071" s="43" t="s">
        <v>14032</v>
      </c>
      <c r="BE1071" s="43"/>
    </row>
    <row r="1072" spans="1:57" x14ac:dyDescent="0.2">
      <c r="A1072" s="119"/>
      <c r="B1072" s="43">
        <v>1</v>
      </c>
      <c r="C1072" s="43" t="s">
        <v>14538</v>
      </c>
      <c r="D1072" s="119"/>
      <c r="E1072" s="43"/>
      <c r="F1072" s="43"/>
      <c r="G1072" s="43" t="s">
        <v>13859</v>
      </c>
      <c r="H1072" s="61" t="s">
        <v>11553</v>
      </c>
      <c r="I1072" s="43" t="s">
        <v>14499</v>
      </c>
      <c r="J1072" s="43" t="s">
        <v>14439</v>
      </c>
      <c r="K1072" s="43">
        <v>390</v>
      </c>
      <c r="L1072" s="43"/>
      <c r="M1072" s="43"/>
      <c r="N1072" s="204">
        <v>8.02</v>
      </c>
      <c r="O1072" s="43"/>
      <c r="P1072" s="204">
        <v>7.0000000000000007E-2</v>
      </c>
      <c r="T1072" s="204">
        <v>93.18</v>
      </c>
      <c r="U1072" s="43"/>
      <c r="V1072" s="204">
        <v>0.72</v>
      </c>
      <c r="W1072" s="43"/>
      <c r="X1072" s="43"/>
      <c r="Y1072" s="43"/>
      <c r="Z1072" s="43"/>
      <c r="AA1072" s="43"/>
      <c r="AB1072" s="43"/>
      <c r="AC1072" s="43"/>
      <c r="AD1072" s="43"/>
      <c r="AE1072" s="43"/>
      <c r="AF1072" s="43"/>
      <c r="AG1072" s="43"/>
      <c r="AH1072" s="43"/>
      <c r="AI1072" s="43"/>
      <c r="AJ1072" s="43"/>
      <c r="AK1072" s="43"/>
      <c r="AL1072" s="43">
        <v>7.04</v>
      </c>
      <c r="AM1072" s="43"/>
      <c r="AN1072" s="43">
        <v>0.4</v>
      </c>
      <c r="AO1072" s="43"/>
      <c r="AP1072" s="43"/>
      <c r="AQ1072" s="43"/>
      <c r="AR1072" s="43"/>
      <c r="AS1072" s="43"/>
      <c r="AT1072" s="204">
        <v>29.54</v>
      </c>
      <c r="AU1072" s="43"/>
      <c r="AV1072" s="204">
        <v>0.62</v>
      </c>
      <c r="AW1072" s="204">
        <v>31.6</v>
      </c>
      <c r="AY1072" s="204">
        <v>0.6</v>
      </c>
      <c r="AZ1072" s="43">
        <v>6</v>
      </c>
      <c r="BA1072" s="43">
        <v>3.1071428571428573E-2</v>
      </c>
      <c r="BB1072" s="43"/>
      <c r="BC1072" s="43"/>
      <c r="BD1072" s="43" t="s">
        <v>14032</v>
      </c>
      <c r="BE1072" s="43"/>
    </row>
    <row r="1073" spans="1:57" x14ac:dyDescent="0.2">
      <c r="A1073" s="119"/>
      <c r="B1073" s="43">
        <v>1</v>
      </c>
      <c r="C1073" s="43" t="s">
        <v>14538</v>
      </c>
      <c r="D1073" s="119"/>
      <c r="E1073" s="43"/>
      <c r="F1073" s="43"/>
      <c r="G1073" s="43" t="s">
        <v>13859</v>
      </c>
      <c r="H1073" s="61" t="s">
        <v>11553</v>
      </c>
      <c r="I1073" s="43" t="s">
        <v>14499</v>
      </c>
      <c r="J1073" s="43" t="s">
        <v>14439</v>
      </c>
      <c r="K1073" s="43">
        <v>390</v>
      </c>
      <c r="L1073" s="43"/>
      <c r="M1073" s="43"/>
      <c r="N1073" s="204">
        <v>8.02</v>
      </c>
      <c r="O1073" s="43"/>
      <c r="P1073" s="204">
        <v>7.0000000000000007E-2</v>
      </c>
      <c r="T1073" s="204">
        <v>93.04</v>
      </c>
      <c r="U1073" s="43"/>
      <c r="V1073" s="204">
        <v>0.56999999999999995</v>
      </c>
      <c r="W1073" s="43"/>
      <c r="X1073" s="43"/>
      <c r="Y1073" s="43"/>
      <c r="Z1073" s="43"/>
      <c r="AA1073" s="43"/>
      <c r="AB1073" s="43"/>
      <c r="AC1073" s="43"/>
      <c r="AD1073" s="43"/>
      <c r="AE1073" s="43"/>
      <c r="AF1073" s="43"/>
      <c r="AG1073" s="43"/>
      <c r="AH1073" s="43"/>
      <c r="AI1073" s="43"/>
      <c r="AJ1073" s="43"/>
      <c r="AK1073" s="43"/>
      <c r="AL1073" s="43">
        <v>6.8</v>
      </c>
      <c r="AM1073" s="43"/>
      <c r="AN1073" s="43">
        <v>0.33</v>
      </c>
      <c r="AO1073" s="43"/>
      <c r="AP1073" s="43"/>
      <c r="AQ1073" s="43"/>
      <c r="AR1073" s="43"/>
      <c r="AS1073" s="43"/>
      <c r="AT1073" s="204">
        <v>30.09</v>
      </c>
      <c r="AU1073" s="43"/>
      <c r="AV1073" s="204">
        <v>0.78</v>
      </c>
      <c r="AW1073" s="204">
        <v>32.25</v>
      </c>
      <c r="AY1073" s="204">
        <v>0.85</v>
      </c>
      <c r="AZ1073" s="43">
        <v>6</v>
      </c>
      <c r="BA1073" s="43">
        <v>5.5357142857142862E-2</v>
      </c>
      <c r="BB1073" s="43"/>
      <c r="BC1073" s="43"/>
      <c r="BD1073" s="43" t="s">
        <v>14032</v>
      </c>
      <c r="BE1073" s="43"/>
    </row>
    <row r="1074" spans="1:57" x14ac:dyDescent="0.2">
      <c r="A1074" s="119"/>
      <c r="B1074" s="43">
        <v>1</v>
      </c>
      <c r="C1074" s="43" t="s">
        <v>14538</v>
      </c>
      <c r="D1074" s="119"/>
      <c r="E1074" s="43"/>
      <c r="F1074" s="43"/>
      <c r="G1074" s="43" t="s">
        <v>13859</v>
      </c>
      <c r="H1074" s="61" t="s">
        <v>11553</v>
      </c>
      <c r="I1074" s="43" t="s">
        <v>14499</v>
      </c>
      <c r="J1074" s="43" t="s">
        <v>14439</v>
      </c>
      <c r="K1074" s="43">
        <v>550</v>
      </c>
      <c r="L1074" s="43"/>
      <c r="M1074" s="43"/>
      <c r="N1074" s="204">
        <v>7.91</v>
      </c>
      <c r="O1074" s="43"/>
      <c r="P1074" s="204">
        <v>0.04</v>
      </c>
      <c r="T1074" s="204">
        <v>83.48</v>
      </c>
      <c r="U1074" s="43"/>
      <c r="V1074" s="204">
        <v>0.9</v>
      </c>
      <c r="W1074" s="43"/>
      <c r="X1074" s="43"/>
      <c r="Y1074" s="43"/>
      <c r="Z1074" s="43"/>
      <c r="AA1074" s="43"/>
      <c r="AB1074" s="43"/>
      <c r="AC1074" s="43"/>
      <c r="AD1074" s="43"/>
      <c r="AE1074" s="43"/>
      <c r="AF1074" s="43"/>
      <c r="AG1074" s="43"/>
      <c r="AH1074" s="43"/>
      <c r="AI1074" s="43"/>
      <c r="AJ1074" s="43"/>
      <c r="AK1074" s="43"/>
      <c r="AL1074" s="43">
        <v>4.1100000000000003</v>
      </c>
      <c r="AM1074" s="43"/>
      <c r="AN1074" s="43">
        <v>0.32</v>
      </c>
      <c r="AO1074" s="43"/>
      <c r="AP1074" s="43"/>
      <c r="AQ1074" s="43"/>
      <c r="AR1074" s="43"/>
      <c r="AS1074" s="43"/>
      <c r="AT1074" s="204">
        <v>29.69</v>
      </c>
      <c r="AU1074" s="43"/>
      <c r="AV1074" s="204">
        <v>0.59</v>
      </c>
      <c r="AW1074" s="204">
        <v>32.28</v>
      </c>
      <c r="AY1074" s="204">
        <v>0.83</v>
      </c>
      <c r="AZ1074" s="43">
        <v>6</v>
      </c>
      <c r="BA1074" s="43">
        <v>-0.2857142857142857</v>
      </c>
      <c r="BB1074" s="43"/>
      <c r="BC1074" s="43"/>
      <c r="BD1074" s="43" t="s">
        <v>14032</v>
      </c>
      <c r="BE1074" s="43"/>
    </row>
    <row r="1075" spans="1:57" x14ac:dyDescent="0.2">
      <c r="A1075" s="119"/>
      <c r="B1075" s="43">
        <v>1</v>
      </c>
      <c r="C1075" s="43" t="s">
        <v>14538</v>
      </c>
      <c r="D1075" s="119"/>
      <c r="E1075" s="43"/>
      <c r="F1075" s="43"/>
      <c r="G1075" s="43" t="s">
        <v>13859</v>
      </c>
      <c r="H1075" s="61" t="s">
        <v>11553</v>
      </c>
      <c r="I1075" s="43" t="s">
        <v>14499</v>
      </c>
      <c r="J1075" s="43" t="s">
        <v>14439</v>
      </c>
      <c r="K1075" s="43">
        <v>550</v>
      </c>
      <c r="L1075" s="43"/>
      <c r="M1075" s="43"/>
      <c r="N1075" s="204">
        <v>7.91</v>
      </c>
      <c r="O1075" s="43"/>
      <c r="P1075" s="204">
        <v>0.04</v>
      </c>
      <c r="T1075" s="204">
        <v>84.37</v>
      </c>
      <c r="U1075" s="43"/>
      <c r="V1075" s="204">
        <v>0.54</v>
      </c>
      <c r="W1075" s="43"/>
      <c r="X1075" s="43"/>
      <c r="Y1075" s="43"/>
      <c r="Z1075" s="43"/>
      <c r="AA1075" s="43"/>
      <c r="AB1075" s="43"/>
      <c r="AC1075" s="43"/>
      <c r="AD1075" s="43"/>
      <c r="AE1075" s="43"/>
      <c r="AF1075" s="43"/>
      <c r="AG1075" s="43"/>
      <c r="AH1075" s="43"/>
      <c r="AI1075" s="43"/>
      <c r="AJ1075" s="43"/>
      <c r="AK1075" s="43"/>
      <c r="AL1075" s="43">
        <v>4.18</v>
      </c>
      <c r="AM1075" s="43"/>
      <c r="AN1075" s="43">
        <v>0.21</v>
      </c>
      <c r="AO1075" s="43"/>
      <c r="AP1075" s="43"/>
      <c r="AQ1075" s="43"/>
      <c r="AR1075" s="43"/>
      <c r="AS1075" s="43"/>
      <c r="AT1075" s="204">
        <v>29.09</v>
      </c>
      <c r="AU1075" s="43"/>
      <c r="AV1075" s="204">
        <v>0.65</v>
      </c>
      <c r="AW1075" s="204">
        <v>32.03</v>
      </c>
      <c r="AY1075" s="204">
        <v>0.49</v>
      </c>
      <c r="AZ1075" s="43">
        <v>6</v>
      </c>
      <c r="BA1075" s="43">
        <v>-0.05</v>
      </c>
      <c r="BB1075" s="43"/>
      <c r="BC1075" s="43"/>
      <c r="BD1075" s="43" t="s">
        <v>14032</v>
      </c>
      <c r="BE1075" s="43"/>
    </row>
    <row r="1076" spans="1:57" x14ac:dyDescent="0.2">
      <c r="A1076" s="119"/>
      <c r="B1076" s="43">
        <v>1</v>
      </c>
      <c r="C1076" s="43" t="s">
        <v>14538</v>
      </c>
      <c r="D1076" s="119"/>
      <c r="E1076" s="43"/>
      <c r="F1076" s="43"/>
      <c r="G1076" s="43" t="s">
        <v>13859</v>
      </c>
      <c r="H1076" s="61" t="s">
        <v>11553</v>
      </c>
      <c r="I1076" s="43" t="s">
        <v>14499</v>
      </c>
      <c r="J1076" s="43" t="s">
        <v>14439</v>
      </c>
      <c r="K1076" s="43">
        <v>550</v>
      </c>
      <c r="L1076" s="43"/>
      <c r="M1076" s="43"/>
      <c r="N1076" s="204">
        <v>7.93</v>
      </c>
      <c r="O1076" s="43"/>
      <c r="P1076" s="204">
        <v>0.04</v>
      </c>
      <c r="T1076" s="204">
        <v>83.75</v>
      </c>
      <c r="U1076" s="43"/>
      <c r="V1076" s="204">
        <v>0.23</v>
      </c>
      <c r="W1076" s="43"/>
      <c r="X1076" s="43"/>
      <c r="Y1076" s="43"/>
      <c r="Z1076" s="43"/>
      <c r="AA1076" s="43"/>
      <c r="AB1076" s="43"/>
      <c r="AC1076" s="43"/>
      <c r="AD1076" s="43"/>
      <c r="AE1076" s="43"/>
      <c r="AF1076" s="43"/>
      <c r="AG1076" s="43"/>
      <c r="AH1076" s="43"/>
      <c r="AI1076" s="43"/>
      <c r="AJ1076" s="43"/>
      <c r="AK1076" s="43"/>
      <c r="AL1076" s="43">
        <v>4.01</v>
      </c>
      <c r="AM1076" s="43"/>
      <c r="AN1076" s="43">
        <v>0.24</v>
      </c>
      <c r="AO1076" s="43"/>
      <c r="AP1076" s="43"/>
      <c r="AQ1076" s="43"/>
      <c r="AR1076" s="43"/>
      <c r="AS1076" s="43"/>
      <c r="AT1076" s="204">
        <v>29.99</v>
      </c>
      <c r="AU1076" s="43"/>
      <c r="AV1076" s="204">
        <v>0.63</v>
      </c>
      <c r="AW1076" s="204">
        <v>31.96</v>
      </c>
      <c r="AY1076" s="204">
        <v>0.92</v>
      </c>
      <c r="AZ1076" s="43">
        <v>6</v>
      </c>
      <c r="BA1076" s="43">
        <v>-6.0476190476190475E-2</v>
      </c>
      <c r="BB1076" s="43"/>
      <c r="BC1076" s="43"/>
      <c r="BD1076" s="43" t="s">
        <v>14032</v>
      </c>
      <c r="BE1076" s="43"/>
    </row>
    <row r="1077" spans="1:57" x14ac:dyDescent="0.2">
      <c r="A1077" s="119"/>
      <c r="B1077" s="43">
        <v>1</v>
      </c>
      <c r="C1077" s="43" t="s">
        <v>14538</v>
      </c>
      <c r="D1077" s="119"/>
      <c r="E1077" s="43"/>
      <c r="F1077" s="43"/>
      <c r="G1077" s="43" t="s">
        <v>13859</v>
      </c>
      <c r="H1077" s="61" t="s">
        <v>11553</v>
      </c>
      <c r="I1077" s="43" t="s">
        <v>14499</v>
      </c>
      <c r="J1077" s="43" t="s">
        <v>14439</v>
      </c>
      <c r="K1077" s="43">
        <v>1000</v>
      </c>
      <c r="L1077" s="43"/>
      <c r="M1077" s="43"/>
      <c r="N1077" s="204">
        <v>7.76</v>
      </c>
      <c r="O1077" s="43"/>
      <c r="P1077" s="204">
        <v>0.05</v>
      </c>
      <c r="T1077" s="204">
        <v>76.84</v>
      </c>
      <c r="U1077" s="43"/>
      <c r="V1077" s="204">
        <v>0.94</v>
      </c>
      <c r="W1077" s="43"/>
      <c r="X1077" s="43"/>
      <c r="Y1077" s="43"/>
      <c r="Z1077" s="43"/>
      <c r="AA1077" s="43"/>
      <c r="AB1077" s="43"/>
      <c r="AC1077" s="43"/>
      <c r="AD1077" s="43"/>
      <c r="AE1077" s="43"/>
      <c r="AF1077" s="43"/>
      <c r="AG1077" s="43"/>
      <c r="AH1077" s="43"/>
      <c r="AI1077" s="43"/>
      <c r="AJ1077" s="43"/>
      <c r="AK1077" s="43"/>
      <c r="AL1077" s="43">
        <v>3.03</v>
      </c>
      <c r="AM1077" s="43"/>
      <c r="AN1077" s="43">
        <v>0.25</v>
      </c>
      <c r="AO1077" s="43"/>
      <c r="AP1077" s="43"/>
      <c r="AQ1077" s="43"/>
      <c r="AR1077" s="43"/>
      <c r="AS1077" s="43"/>
      <c r="AT1077" s="204">
        <v>29.53</v>
      </c>
      <c r="AU1077" s="43"/>
      <c r="AV1077" s="204">
        <v>0.74</v>
      </c>
      <c r="AW1077" s="204">
        <v>31.66</v>
      </c>
      <c r="AY1077" s="204">
        <v>0.65</v>
      </c>
      <c r="AZ1077" s="43">
        <v>6</v>
      </c>
      <c r="BA1077" s="43">
        <v>-6.0476190476190475E-2</v>
      </c>
      <c r="BB1077" s="43"/>
      <c r="BC1077" s="43"/>
      <c r="BD1077" s="43" t="s">
        <v>14032</v>
      </c>
      <c r="BE1077" s="43"/>
    </row>
    <row r="1078" spans="1:57" x14ac:dyDescent="0.2">
      <c r="A1078" s="119"/>
      <c r="B1078" s="43">
        <v>1</v>
      </c>
      <c r="C1078" s="43" t="s">
        <v>14538</v>
      </c>
      <c r="D1078" s="119"/>
      <c r="E1078" s="43"/>
      <c r="F1078" s="43"/>
      <c r="G1078" s="43" t="s">
        <v>13859</v>
      </c>
      <c r="H1078" s="61" t="s">
        <v>11553</v>
      </c>
      <c r="I1078" s="43" t="s">
        <v>14499</v>
      </c>
      <c r="J1078" s="43" t="s">
        <v>14439</v>
      </c>
      <c r="K1078" s="43">
        <v>1000</v>
      </c>
      <c r="L1078" s="43"/>
      <c r="M1078" s="43"/>
      <c r="N1078" s="204">
        <v>7.75</v>
      </c>
      <c r="O1078" s="43"/>
      <c r="P1078" s="204">
        <v>0.06</v>
      </c>
      <c r="T1078" s="204">
        <v>75.95</v>
      </c>
      <c r="U1078" s="43"/>
      <c r="V1078" s="204">
        <v>1.08</v>
      </c>
      <c r="W1078" s="43"/>
      <c r="X1078" s="43"/>
      <c r="Y1078" s="43"/>
      <c r="Z1078" s="43"/>
      <c r="AA1078" s="43"/>
      <c r="AB1078" s="43"/>
      <c r="AC1078" s="43"/>
      <c r="AD1078" s="43"/>
      <c r="AE1078" s="43"/>
      <c r="AF1078" s="43"/>
      <c r="AG1078" s="43"/>
      <c r="AH1078" s="43"/>
      <c r="AI1078" s="43"/>
      <c r="AJ1078" s="43"/>
      <c r="AK1078" s="43"/>
      <c r="AL1078" s="43">
        <v>3.17</v>
      </c>
      <c r="AM1078" s="43"/>
      <c r="AN1078" s="43">
        <v>0.24</v>
      </c>
      <c r="AO1078" s="43"/>
      <c r="AP1078" s="43"/>
      <c r="AQ1078" s="43"/>
      <c r="AR1078" s="43"/>
      <c r="AS1078" s="43"/>
      <c r="AT1078" s="204">
        <v>29.07</v>
      </c>
      <c r="AU1078" s="43"/>
      <c r="AV1078" s="204">
        <v>0.72</v>
      </c>
      <c r="AW1078" s="204">
        <v>31.59</v>
      </c>
      <c r="AY1078" s="204">
        <v>0.61</v>
      </c>
      <c r="AZ1078" s="43">
        <v>6</v>
      </c>
      <c r="BA1078" s="43">
        <v>-7.6190476190476197E-2</v>
      </c>
      <c r="BB1078" s="43"/>
      <c r="BC1078" s="43"/>
      <c r="BD1078" s="43" t="s">
        <v>14032</v>
      </c>
      <c r="BE1078" s="43"/>
    </row>
    <row r="1079" spans="1:57" x14ac:dyDescent="0.2">
      <c r="A1079" s="119"/>
      <c r="B1079" s="43">
        <v>1</v>
      </c>
      <c r="C1079" s="43" t="s">
        <v>14538</v>
      </c>
      <c r="D1079" s="119"/>
      <c r="E1079" s="43"/>
      <c r="F1079" s="43"/>
      <c r="G1079" s="43" t="s">
        <v>13859</v>
      </c>
      <c r="H1079" s="61" t="s">
        <v>11553</v>
      </c>
      <c r="I1079" s="43" t="s">
        <v>14499</v>
      </c>
      <c r="J1079" s="43" t="s">
        <v>14439</v>
      </c>
      <c r="K1079" s="43">
        <v>1000</v>
      </c>
      <c r="L1079" s="43"/>
      <c r="M1079" s="43"/>
      <c r="N1079" s="204">
        <v>7.75</v>
      </c>
      <c r="O1079" s="43"/>
      <c r="P1079" s="204">
        <v>7.0000000000000007E-2</v>
      </c>
      <c r="T1079" s="204">
        <v>75.040000000000006</v>
      </c>
      <c r="U1079" s="43"/>
      <c r="V1079" s="204">
        <v>0.9</v>
      </c>
      <c r="W1079" s="43"/>
      <c r="X1079" s="43"/>
      <c r="Y1079" s="43"/>
      <c r="Z1079" s="43"/>
      <c r="AA1079" s="43"/>
      <c r="AB1079" s="43"/>
      <c r="AC1079" s="43"/>
      <c r="AD1079" s="43"/>
      <c r="AE1079" s="43"/>
      <c r="AF1079" s="43"/>
      <c r="AG1079" s="43"/>
      <c r="AH1079" s="43"/>
      <c r="AI1079" s="43"/>
      <c r="AJ1079" s="43"/>
      <c r="AK1079" s="43"/>
      <c r="AL1079" s="43">
        <v>3.33</v>
      </c>
      <c r="AM1079" s="43"/>
      <c r="AN1079" s="43">
        <v>0.22</v>
      </c>
      <c r="AO1079" s="43"/>
      <c r="AP1079" s="43"/>
      <c r="AQ1079" s="43"/>
      <c r="AR1079" s="43"/>
      <c r="AS1079" s="43"/>
      <c r="AT1079" s="204">
        <v>29.71</v>
      </c>
      <c r="AU1079" s="43"/>
      <c r="AV1079" s="204">
        <v>0.82</v>
      </c>
      <c r="AW1079" s="204">
        <v>31.51</v>
      </c>
      <c r="AY1079" s="204">
        <v>0.96</v>
      </c>
      <c r="AZ1079" s="43">
        <v>6</v>
      </c>
      <c r="BA1079" s="43">
        <v>-0.10714285714285714</v>
      </c>
      <c r="BB1079" s="43"/>
      <c r="BC1079" s="43"/>
      <c r="BD1079" s="43" t="s">
        <v>14032</v>
      </c>
      <c r="BE1079" s="43"/>
    </row>
    <row r="1080" spans="1:57" x14ac:dyDescent="0.2">
      <c r="A1080" s="119"/>
      <c r="B1080" s="43">
        <v>1</v>
      </c>
      <c r="C1080" s="43" t="s">
        <v>14538</v>
      </c>
      <c r="D1080" s="119"/>
      <c r="E1080" s="43"/>
      <c r="F1080" s="43"/>
      <c r="G1080" s="43" t="s">
        <v>13862</v>
      </c>
      <c r="H1080" s="61" t="s">
        <v>11553</v>
      </c>
      <c r="I1080" s="43" t="s">
        <v>14499</v>
      </c>
      <c r="J1080" s="43" t="s">
        <v>14439</v>
      </c>
      <c r="K1080" s="43">
        <v>390</v>
      </c>
      <c r="L1080" s="43"/>
      <c r="M1080" s="43"/>
      <c r="N1080" s="204">
        <v>8.0299999999999994</v>
      </c>
      <c r="O1080" s="43"/>
      <c r="P1080" s="204">
        <v>0.05</v>
      </c>
      <c r="T1080" s="204">
        <v>92.98</v>
      </c>
      <c r="U1080" s="43"/>
      <c r="V1080" s="204">
        <v>0.65</v>
      </c>
      <c r="W1080" s="43"/>
      <c r="X1080" s="43"/>
      <c r="Y1080" s="43"/>
      <c r="Z1080" s="43"/>
      <c r="AA1080" s="43"/>
      <c r="AB1080" s="43"/>
      <c r="AC1080" s="43"/>
      <c r="AD1080" s="43"/>
      <c r="AE1080" s="43"/>
      <c r="AF1080" s="43"/>
      <c r="AG1080" s="43"/>
      <c r="AH1080" s="43"/>
      <c r="AI1080" s="43"/>
      <c r="AJ1080" s="43"/>
      <c r="AK1080" s="43"/>
      <c r="AL1080" s="43">
        <v>6.71</v>
      </c>
      <c r="AM1080" s="43"/>
      <c r="AN1080" s="43">
        <v>0.19</v>
      </c>
      <c r="AO1080" s="43"/>
      <c r="AP1080" s="43"/>
      <c r="AQ1080" s="43"/>
      <c r="AR1080" s="43"/>
      <c r="AS1080" s="43"/>
      <c r="AT1080" s="204">
        <v>29.68</v>
      </c>
      <c r="AU1080" s="43"/>
      <c r="AV1080" s="204">
        <v>0.69</v>
      </c>
      <c r="AW1080" s="204">
        <v>31.61</v>
      </c>
      <c r="AY1080" s="204">
        <v>0.53</v>
      </c>
      <c r="AZ1080" s="43">
        <v>6</v>
      </c>
      <c r="BA1080" s="43">
        <v>3.2142857142857147E-2</v>
      </c>
      <c r="BB1080" s="43"/>
      <c r="BC1080" s="43"/>
      <c r="BD1080" s="43" t="s">
        <v>14032</v>
      </c>
      <c r="BE1080" s="43"/>
    </row>
    <row r="1081" spans="1:57" x14ac:dyDescent="0.2">
      <c r="A1081" s="119"/>
      <c r="B1081" s="43">
        <v>1</v>
      </c>
      <c r="C1081" s="43" t="s">
        <v>14538</v>
      </c>
      <c r="D1081" s="119"/>
      <c r="E1081" s="43"/>
      <c r="F1081" s="43"/>
      <c r="G1081" s="43" t="s">
        <v>13862</v>
      </c>
      <c r="H1081" s="61" t="s">
        <v>11553</v>
      </c>
      <c r="I1081" s="43" t="s">
        <v>14499</v>
      </c>
      <c r="J1081" s="43" t="s">
        <v>14439</v>
      </c>
      <c r="K1081" s="43">
        <v>390</v>
      </c>
      <c r="L1081" s="43"/>
      <c r="M1081" s="43"/>
      <c r="N1081" s="204">
        <v>8.02</v>
      </c>
      <c r="O1081" s="43"/>
      <c r="P1081" s="204">
        <v>7.0000000000000007E-2</v>
      </c>
      <c r="T1081" s="204">
        <v>93.18</v>
      </c>
      <c r="U1081" s="43"/>
      <c r="V1081" s="204">
        <v>0.72</v>
      </c>
      <c r="W1081" s="43"/>
      <c r="X1081" s="43"/>
      <c r="Y1081" s="43"/>
      <c r="Z1081" s="43"/>
      <c r="AA1081" s="43"/>
      <c r="AB1081" s="43"/>
      <c r="AC1081" s="43"/>
      <c r="AD1081" s="43"/>
      <c r="AE1081" s="43"/>
      <c r="AF1081" s="43"/>
      <c r="AG1081" s="43"/>
      <c r="AH1081" s="43"/>
      <c r="AI1081" s="43"/>
      <c r="AJ1081" s="43"/>
      <c r="AK1081" s="43"/>
      <c r="AL1081" s="43">
        <v>7.04</v>
      </c>
      <c r="AM1081" s="43"/>
      <c r="AN1081" s="43">
        <v>0.4</v>
      </c>
      <c r="AO1081" s="43"/>
      <c r="AP1081" s="43"/>
      <c r="AQ1081" s="43"/>
      <c r="AR1081" s="43"/>
      <c r="AS1081" s="43"/>
      <c r="AT1081" s="204">
        <v>29.54</v>
      </c>
      <c r="AU1081" s="43"/>
      <c r="AV1081" s="204">
        <v>0.62</v>
      </c>
      <c r="AW1081" s="204">
        <v>31.6</v>
      </c>
      <c r="AY1081" s="204">
        <v>0.6</v>
      </c>
      <c r="AZ1081" s="43">
        <v>6</v>
      </c>
      <c r="BA1081" s="43">
        <v>2.4285714285714289E-2</v>
      </c>
      <c r="BB1081" s="43"/>
      <c r="BC1081" s="43"/>
      <c r="BD1081" s="43" t="s">
        <v>14032</v>
      </c>
      <c r="BE1081" s="43"/>
    </row>
    <row r="1082" spans="1:57" x14ac:dyDescent="0.2">
      <c r="A1082" s="119"/>
      <c r="B1082" s="43">
        <v>1</v>
      </c>
      <c r="C1082" s="43" t="s">
        <v>14538</v>
      </c>
      <c r="D1082" s="119"/>
      <c r="E1082" s="43"/>
      <c r="F1082" s="43"/>
      <c r="G1082" s="43" t="s">
        <v>13862</v>
      </c>
      <c r="H1082" s="61" t="s">
        <v>11553</v>
      </c>
      <c r="I1082" s="43" t="s">
        <v>14499</v>
      </c>
      <c r="J1082" s="43" t="s">
        <v>14439</v>
      </c>
      <c r="K1082" s="43">
        <v>390</v>
      </c>
      <c r="L1082" s="43"/>
      <c r="M1082" s="43"/>
      <c r="N1082" s="204">
        <v>8.02</v>
      </c>
      <c r="O1082" s="43"/>
      <c r="P1082" s="204">
        <v>7.0000000000000007E-2</v>
      </c>
      <c r="T1082" s="204">
        <v>93.04</v>
      </c>
      <c r="U1082" s="43"/>
      <c r="V1082" s="204">
        <v>0.56999999999999995</v>
      </c>
      <c r="W1082" s="43"/>
      <c r="X1082" s="43"/>
      <c r="Y1082" s="43"/>
      <c r="Z1082" s="43"/>
      <c r="AA1082" s="43"/>
      <c r="AB1082" s="43"/>
      <c r="AC1082" s="43"/>
      <c r="AD1082" s="43"/>
      <c r="AE1082" s="43"/>
      <c r="AF1082" s="43"/>
      <c r="AG1082" s="43"/>
      <c r="AH1082" s="43"/>
      <c r="AI1082" s="43"/>
      <c r="AJ1082" s="43"/>
      <c r="AK1082" s="43"/>
      <c r="AL1082" s="43">
        <v>6.8</v>
      </c>
      <c r="AM1082" s="43"/>
      <c r="AN1082" s="43">
        <v>0.33</v>
      </c>
      <c r="AO1082" s="43"/>
      <c r="AP1082" s="43"/>
      <c r="AQ1082" s="43"/>
      <c r="AR1082" s="43"/>
      <c r="AS1082" s="43"/>
      <c r="AT1082" s="204">
        <v>30.09</v>
      </c>
      <c r="AU1082" s="43"/>
      <c r="AV1082" s="204">
        <v>0.78</v>
      </c>
      <c r="AW1082" s="204">
        <v>32.25</v>
      </c>
      <c r="AY1082" s="204">
        <v>0.85</v>
      </c>
      <c r="AZ1082" s="43">
        <v>6</v>
      </c>
      <c r="BA1082" s="43">
        <v>2.75E-2</v>
      </c>
      <c r="BB1082" s="43"/>
      <c r="BC1082" s="43"/>
      <c r="BD1082" s="43" t="s">
        <v>14032</v>
      </c>
      <c r="BE1082" s="43"/>
    </row>
    <row r="1083" spans="1:57" x14ac:dyDescent="0.2">
      <c r="A1083" s="119"/>
      <c r="B1083" s="43">
        <v>1</v>
      </c>
      <c r="C1083" s="43" t="s">
        <v>14538</v>
      </c>
      <c r="D1083" s="119"/>
      <c r="E1083" s="43"/>
      <c r="F1083" s="43"/>
      <c r="G1083" s="43" t="s">
        <v>13862</v>
      </c>
      <c r="H1083" s="61" t="s">
        <v>11553</v>
      </c>
      <c r="I1083" s="43" t="s">
        <v>14499</v>
      </c>
      <c r="J1083" s="43" t="s">
        <v>14439</v>
      </c>
      <c r="K1083" s="43">
        <v>550</v>
      </c>
      <c r="L1083" s="43"/>
      <c r="M1083" s="43"/>
      <c r="N1083" s="204">
        <v>7.91</v>
      </c>
      <c r="O1083" s="43"/>
      <c r="P1083" s="204">
        <v>0.04</v>
      </c>
      <c r="T1083" s="204">
        <v>83.48</v>
      </c>
      <c r="U1083" s="43"/>
      <c r="V1083" s="204">
        <v>0.9</v>
      </c>
      <c r="W1083" s="43"/>
      <c r="X1083" s="43"/>
      <c r="Y1083" s="43"/>
      <c r="Z1083" s="43"/>
      <c r="AA1083" s="43"/>
      <c r="AB1083" s="43"/>
      <c r="AC1083" s="43"/>
      <c r="AD1083" s="43"/>
      <c r="AE1083" s="43"/>
      <c r="AF1083" s="43"/>
      <c r="AG1083" s="43"/>
      <c r="AH1083" s="43"/>
      <c r="AI1083" s="43"/>
      <c r="AJ1083" s="43"/>
      <c r="AK1083" s="43"/>
      <c r="AL1083" s="43">
        <v>4.1100000000000003</v>
      </c>
      <c r="AM1083" s="43"/>
      <c r="AN1083" s="43">
        <v>0.32</v>
      </c>
      <c r="AO1083" s="43"/>
      <c r="AP1083" s="43"/>
      <c r="AQ1083" s="43"/>
      <c r="AR1083" s="43"/>
      <c r="AS1083" s="43"/>
      <c r="AT1083" s="204">
        <v>29.69</v>
      </c>
      <c r="AU1083" s="43"/>
      <c r="AV1083" s="204">
        <v>0.59</v>
      </c>
      <c r="AW1083" s="204">
        <v>32.28</v>
      </c>
      <c r="AY1083" s="204">
        <v>0.83</v>
      </c>
      <c r="AZ1083" s="43">
        <v>6</v>
      </c>
      <c r="BA1083" s="43">
        <v>-3.7499999999999999E-2</v>
      </c>
      <c r="BB1083" s="43"/>
      <c r="BC1083" s="43"/>
      <c r="BD1083" s="43" t="s">
        <v>14032</v>
      </c>
      <c r="BE1083" s="43"/>
    </row>
    <row r="1084" spans="1:57" x14ac:dyDescent="0.2">
      <c r="A1084" s="119"/>
      <c r="B1084" s="43">
        <v>1</v>
      </c>
      <c r="C1084" s="43" t="s">
        <v>14538</v>
      </c>
      <c r="D1084" s="119"/>
      <c r="E1084" s="43"/>
      <c r="F1084" s="43"/>
      <c r="G1084" s="43" t="s">
        <v>13862</v>
      </c>
      <c r="H1084" s="61" t="s">
        <v>11553</v>
      </c>
      <c r="I1084" s="43" t="s">
        <v>14499</v>
      </c>
      <c r="J1084" s="43" t="s">
        <v>14439</v>
      </c>
      <c r="K1084" s="43">
        <v>550</v>
      </c>
      <c r="L1084" s="43"/>
      <c r="M1084" s="43"/>
      <c r="N1084" s="204">
        <v>7.91</v>
      </c>
      <c r="O1084" s="43"/>
      <c r="P1084" s="204">
        <v>0.04</v>
      </c>
      <c r="T1084" s="204">
        <v>84.37</v>
      </c>
      <c r="U1084" s="43"/>
      <c r="V1084" s="204">
        <v>0.54</v>
      </c>
      <c r="W1084" s="43"/>
      <c r="X1084" s="43"/>
      <c r="Y1084" s="43"/>
      <c r="Z1084" s="43"/>
      <c r="AA1084" s="43"/>
      <c r="AB1084" s="43"/>
      <c r="AC1084" s="43"/>
      <c r="AD1084" s="43"/>
      <c r="AE1084" s="43"/>
      <c r="AF1084" s="43"/>
      <c r="AG1084" s="43"/>
      <c r="AH1084" s="43"/>
      <c r="AI1084" s="43"/>
      <c r="AJ1084" s="43"/>
      <c r="AK1084" s="43"/>
      <c r="AL1084" s="43">
        <v>4.18</v>
      </c>
      <c r="AM1084" s="43"/>
      <c r="AN1084" s="43">
        <v>0.21</v>
      </c>
      <c r="AO1084" s="43"/>
      <c r="AP1084" s="43"/>
      <c r="AQ1084" s="43"/>
      <c r="AR1084" s="43"/>
      <c r="AS1084" s="43"/>
      <c r="AT1084" s="204">
        <v>29.09</v>
      </c>
      <c r="AU1084" s="43"/>
      <c r="AV1084" s="204">
        <v>0.65</v>
      </c>
      <c r="AW1084" s="204">
        <v>32.03</v>
      </c>
      <c r="AY1084" s="204">
        <v>0.49</v>
      </c>
      <c r="AZ1084" s="43">
        <v>6</v>
      </c>
      <c r="BA1084" s="43">
        <v>-3.3928571428571426E-2</v>
      </c>
      <c r="BB1084" s="43"/>
      <c r="BC1084" s="43"/>
      <c r="BD1084" s="43" t="s">
        <v>14032</v>
      </c>
      <c r="BE1084" s="43"/>
    </row>
    <row r="1085" spans="1:57" x14ac:dyDescent="0.2">
      <c r="A1085" s="119"/>
      <c r="B1085" s="43">
        <v>1</v>
      </c>
      <c r="C1085" s="43" t="s">
        <v>14538</v>
      </c>
      <c r="D1085" s="119"/>
      <c r="E1085" s="43"/>
      <c r="F1085" s="43"/>
      <c r="G1085" s="43" t="s">
        <v>13862</v>
      </c>
      <c r="H1085" s="61" t="s">
        <v>11553</v>
      </c>
      <c r="I1085" s="43" t="s">
        <v>14499</v>
      </c>
      <c r="J1085" s="43" t="s">
        <v>14439</v>
      </c>
      <c r="K1085" s="43">
        <v>550</v>
      </c>
      <c r="L1085" s="43"/>
      <c r="M1085" s="43"/>
      <c r="N1085" s="204">
        <v>7.93</v>
      </c>
      <c r="O1085" s="43"/>
      <c r="P1085" s="204">
        <v>0.04</v>
      </c>
      <c r="T1085" s="204">
        <v>83.75</v>
      </c>
      <c r="U1085" s="43"/>
      <c r="V1085" s="204">
        <v>0.23</v>
      </c>
      <c r="W1085" s="43"/>
      <c r="X1085" s="43"/>
      <c r="Y1085" s="43"/>
      <c r="Z1085" s="43"/>
      <c r="AA1085" s="43"/>
      <c r="AB1085" s="43"/>
      <c r="AC1085" s="43"/>
      <c r="AD1085" s="43"/>
      <c r="AE1085" s="43"/>
      <c r="AF1085" s="43"/>
      <c r="AG1085" s="43"/>
      <c r="AH1085" s="43"/>
      <c r="AI1085" s="43"/>
      <c r="AJ1085" s="43"/>
      <c r="AK1085" s="43"/>
      <c r="AL1085" s="43">
        <v>4.01</v>
      </c>
      <c r="AM1085" s="43"/>
      <c r="AN1085" s="43">
        <v>0.24</v>
      </c>
      <c r="AO1085" s="43"/>
      <c r="AP1085" s="43"/>
      <c r="AQ1085" s="43"/>
      <c r="AR1085" s="43"/>
      <c r="AS1085" s="43"/>
      <c r="AT1085" s="204">
        <v>29.99</v>
      </c>
      <c r="AU1085" s="43"/>
      <c r="AV1085" s="204">
        <v>0.63</v>
      </c>
      <c r="AW1085" s="204">
        <v>31.96</v>
      </c>
      <c r="AY1085" s="204">
        <v>0.92</v>
      </c>
      <c r="AZ1085" s="43">
        <v>6</v>
      </c>
      <c r="BA1085" s="43">
        <v>-2.5714285714285714E-2</v>
      </c>
      <c r="BB1085" s="43"/>
      <c r="BC1085" s="43"/>
      <c r="BD1085" s="43" t="s">
        <v>14032</v>
      </c>
      <c r="BE1085" s="43"/>
    </row>
    <row r="1086" spans="1:57" x14ac:dyDescent="0.2">
      <c r="A1086" s="119"/>
      <c r="B1086" s="43">
        <v>1</v>
      </c>
      <c r="C1086" s="43" t="s">
        <v>14538</v>
      </c>
      <c r="D1086" s="119"/>
      <c r="E1086" s="43"/>
      <c r="F1086" s="43"/>
      <c r="G1086" s="43" t="s">
        <v>13862</v>
      </c>
      <c r="H1086" s="61" t="s">
        <v>11553</v>
      </c>
      <c r="I1086" s="43" t="s">
        <v>14499</v>
      </c>
      <c r="J1086" s="43" t="s">
        <v>14439</v>
      </c>
      <c r="K1086" s="43">
        <v>1000</v>
      </c>
      <c r="L1086" s="43"/>
      <c r="M1086" s="43"/>
      <c r="N1086" s="204">
        <v>7.76</v>
      </c>
      <c r="O1086" s="43"/>
      <c r="P1086" s="204">
        <v>0.05</v>
      </c>
      <c r="T1086" s="204">
        <v>76.84</v>
      </c>
      <c r="U1086" s="43"/>
      <c r="V1086" s="204">
        <v>0.94</v>
      </c>
      <c r="W1086" s="43"/>
      <c r="X1086" s="43"/>
      <c r="Y1086" s="43"/>
      <c r="Z1086" s="43"/>
      <c r="AA1086" s="43"/>
      <c r="AB1086" s="43"/>
      <c r="AC1086" s="43"/>
      <c r="AD1086" s="43"/>
      <c r="AE1086" s="43"/>
      <c r="AF1086" s="43"/>
      <c r="AG1086" s="43"/>
      <c r="AH1086" s="43"/>
      <c r="AI1086" s="43"/>
      <c r="AJ1086" s="43"/>
      <c r="AK1086" s="43"/>
      <c r="AL1086" s="43">
        <v>3.03</v>
      </c>
      <c r="AM1086" s="43"/>
      <c r="AN1086" s="43">
        <v>0.25</v>
      </c>
      <c r="AO1086" s="43"/>
      <c r="AP1086" s="43"/>
      <c r="AQ1086" s="43"/>
      <c r="AR1086" s="43"/>
      <c r="AS1086" s="43"/>
      <c r="AT1086" s="204">
        <v>29.53</v>
      </c>
      <c r="AU1086" s="43"/>
      <c r="AV1086" s="204">
        <v>0.74</v>
      </c>
      <c r="AW1086" s="204">
        <v>31.66</v>
      </c>
      <c r="AY1086" s="204">
        <v>0.65</v>
      </c>
      <c r="AZ1086" s="43">
        <v>6</v>
      </c>
      <c r="BA1086" s="43">
        <v>-5.3571428571428568E-2</v>
      </c>
      <c r="BB1086" s="43"/>
      <c r="BC1086" s="43"/>
      <c r="BD1086" s="43" t="s">
        <v>14032</v>
      </c>
      <c r="BE1086" s="43"/>
    </row>
    <row r="1087" spans="1:57" x14ac:dyDescent="0.2">
      <c r="A1087" s="119"/>
      <c r="B1087" s="43">
        <v>1</v>
      </c>
      <c r="C1087" s="43" t="s">
        <v>14538</v>
      </c>
      <c r="D1087" s="119"/>
      <c r="E1087" s="43"/>
      <c r="F1087" s="43"/>
      <c r="G1087" s="43" t="s">
        <v>13862</v>
      </c>
      <c r="H1087" s="61" t="s">
        <v>11553</v>
      </c>
      <c r="I1087" s="43" t="s">
        <v>14499</v>
      </c>
      <c r="J1087" s="43" t="s">
        <v>14439</v>
      </c>
      <c r="K1087" s="43">
        <v>1000</v>
      </c>
      <c r="L1087" s="43"/>
      <c r="M1087" s="43"/>
      <c r="N1087" s="204">
        <v>7.75</v>
      </c>
      <c r="O1087" s="43"/>
      <c r="P1087" s="204">
        <v>0.06</v>
      </c>
      <c r="T1087" s="204">
        <v>75.95</v>
      </c>
      <c r="U1087" s="43"/>
      <c r="V1087" s="204">
        <v>1.08</v>
      </c>
      <c r="W1087" s="43"/>
      <c r="X1087" s="43"/>
      <c r="Y1087" s="43"/>
      <c r="Z1087" s="43"/>
      <c r="AA1087" s="43"/>
      <c r="AB1087" s="43"/>
      <c r="AC1087" s="43"/>
      <c r="AD1087" s="43"/>
      <c r="AE1087" s="43"/>
      <c r="AF1087" s="43"/>
      <c r="AG1087" s="43"/>
      <c r="AH1087" s="43"/>
      <c r="AI1087" s="43"/>
      <c r="AJ1087" s="43"/>
      <c r="AK1087" s="43"/>
      <c r="AL1087" s="43">
        <v>3.17</v>
      </c>
      <c r="AM1087" s="43"/>
      <c r="AN1087" s="43">
        <v>0.24</v>
      </c>
      <c r="AO1087" s="43"/>
      <c r="AP1087" s="43"/>
      <c r="AQ1087" s="43"/>
      <c r="AR1087" s="43"/>
      <c r="AS1087" s="43"/>
      <c r="AT1087" s="204">
        <v>29.07</v>
      </c>
      <c r="AU1087" s="43"/>
      <c r="AV1087" s="204">
        <v>0.72</v>
      </c>
      <c r="AW1087" s="204">
        <v>31.59</v>
      </c>
      <c r="AY1087" s="204">
        <v>0.61</v>
      </c>
      <c r="AZ1087" s="43">
        <v>6</v>
      </c>
      <c r="BA1087" s="43">
        <v>-6.7857142857142852E-2</v>
      </c>
      <c r="BB1087" s="43"/>
      <c r="BC1087" s="43"/>
      <c r="BD1087" s="43" t="s">
        <v>14032</v>
      </c>
      <c r="BE1087" s="43"/>
    </row>
    <row r="1088" spans="1:57" x14ac:dyDescent="0.2">
      <c r="A1088" s="119"/>
      <c r="B1088" s="43">
        <v>1</v>
      </c>
      <c r="C1088" s="43" t="s">
        <v>14538</v>
      </c>
      <c r="D1088" s="119"/>
      <c r="E1088" s="43"/>
      <c r="F1088" s="43"/>
      <c r="G1088" s="43" t="s">
        <v>13862</v>
      </c>
      <c r="H1088" s="61" t="s">
        <v>11553</v>
      </c>
      <c r="I1088" s="43" t="s">
        <v>14499</v>
      </c>
      <c r="J1088" s="43" t="s">
        <v>14439</v>
      </c>
      <c r="K1088" s="43">
        <v>1000</v>
      </c>
      <c r="L1088" s="43"/>
      <c r="M1088" s="43"/>
      <c r="N1088" s="204">
        <v>7.75</v>
      </c>
      <c r="O1088" s="43"/>
      <c r="P1088" s="204">
        <v>7.0000000000000007E-2</v>
      </c>
      <c r="T1088" s="204">
        <v>75.040000000000006</v>
      </c>
      <c r="U1088" s="43"/>
      <c r="V1088" s="204">
        <v>0.9</v>
      </c>
      <c r="W1088" s="43"/>
      <c r="X1088" s="43"/>
      <c r="Y1088" s="43"/>
      <c r="Z1088" s="43"/>
      <c r="AA1088" s="43"/>
      <c r="AB1088" s="43"/>
      <c r="AC1088" s="43"/>
      <c r="AD1088" s="43"/>
      <c r="AE1088" s="43"/>
      <c r="AF1088" s="43"/>
      <c r="AG1088" s="43"/>
      <c r="AH1088" s="43"/>
      <c r="AI1088" s="43"/>
      <c r="AJ1088" s="43"/>
      <c r="AK1088" s="43"/>
      <c r="AL1088" s="43">
        <v>3.33</v>
      </c>
      <c r="AM1088" s="43"/>
      <c r="AN1088" s="43">
        <v>0.22</v>
      </c>
      <c r="AO1088" s="43"/>
      <c r="AP1088" s="43"/>
      <c r="AQ1088" s="43"/>
      <c r="AR1088" s="43"/>
      <c r="AS1088" s="43"/>
      <c r="AT1088" s="204">
        <v>29.71</v>
      </c>
      <c r="AU1088" s="43"/>
      <c r="AV1088" s="204">
        <v>0.82</v>
      </c>
      <c r="AW1088" s="204">
        <v>31.51</v>
      </c>
      <c r="AY1088" s="204">
        <v>0.96</v>
      </c>
      <c r="AZ1088" s="43">
        <v>6</v>
      </c>
      <c r="BA1088" s="43">
        <v>-4.8214285714285716E-2</v>
      </c>
      <c r="BB1088" s="43"/>
      <c r="BC1088" s="43"/>
      <c r="BD1088" s="43" t="s">
        <v>14032</v>
      </c>
      <c r="BE1088" s="43"/>
    </row>
  </sheetData>
  <phoneticPr fontId="4" type="noConversion"/>
  <conditionalFormatting sqref="B1:B1048576">
    <cfRule type="colorScale" priority="7">
      <colorScale>
        <cfvo type="min"/>
        <cfvo type="percentile" val="50"/>
        <cfvo type="max"/>
        <color rgb="FFF8696B"/>
        <color rgb="FFFFEB84"/>
        <color rgb="FF63BE7B"/>
      </colorScale>
    </cfRule>
  </conditionalFormatting>
  <conditionalFormatting sqref="C2:C1088">
    <cfRule type="containsText" dxfId="31" priority="10" operator="containsText" text="p">
      <formula>NOT(ISERROR(SEARCH("p",C2)))</formula>
    </cfRule>
    <cfRule type="containsText" dxfId="30" priority="12" operator="containsText" text="check">
      <formula>NOT(ISERROR(SEARCH("check",C2)))</formula>
    </cfRule>
    <cfRule type="containsText" dxfId="29" priority="13" operator="containsText" text="y">
      <formula>NOT(ISERROR(SEARCH("y",C2)))</formula>
    </cfRule>
  </conditionalFormatting>
  <conditionalFormatting sqref="C2:C1048576">
    <cfRule type="containsText" dxfId="28" priority="6" operator="containsText" text="revisit">
      <formula>NOT(ISERROR(SEARCH("revisit",C2)))</formula>
    </cfRule>
    <cfRule type="containsText" dxfId="27" priority="8" operator="containsText" text="n">
      <formula>NOT(ISERROR(SEARCH("n",C2)))</formula>
    </cfRule>
  </conditionalFormatting>
  <conditionalFormatting sqref="T39:T46">
    <cfRule type="containsText" dxfId="26" priority="1" operator="containsText" text="revisit">
      <formula>NOT(ISERROR(SEARCH("revisit",T39)))</formula>
    </cfRule>
    <cfRule type="containsText" dxfId="25" priority="2" operator="containsText" text="n">
      <formula>NOT(ISERROR(SEARCH("n",T39)))</formula>
    </cfRule>
    <cfRule type="containsText" dxfId="24" priority="3" operator="containsText" text="p">
      <formula>NOT(ISERROR(SEARCH("p",T39)))</formula>
    </cfRule>
    <cfRule type="containsText" dxfId="23" priority="4" operator="containsText" text="check">
      <formula>NOT(ISERROR(SEARCH("check",T39)))</formula>
    </cfRule>
    <cfRule type="containsText" dxfId="22" priority="5" operator="containsText" text="y">
      <formula>NOT(ISERROR(SEARCH("y",T39)))</formula>
    </cfRule>
  </conditionalFormatting>
  <hyperlinks>
    <hyperlink ref="E233" r:id="rId1" xr:uid="{231FFCA9-9F88-0443-AB90-998FC98DF43D}"/>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59324-9672-4054-A628-FC48AE12ADCF}">
  <sheetPr codeName="Sheet7" filterMode="1"/>
  <dimension ref="A1:W1519"/>
  <sheetViews>
    <sheetView workbookViewId="0">
      <selection activeCell="Q1087" sqref="A1:W1520"/>
    </sheetView>
  </sheetViews>
  <sheetFormatPr baseColWidth="10" defaultColWidth="8.83203125" defaultRowHeight="15" customHeight="1" x14ac:dyDescent="0.2"/>
  <cols>
    <col min="1" max="1" width="15.1640625" customWidth="1"/>
    <col min="4" max="4" width="12.33203125" customWidth="1"/>
  </cols>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hidden="1" x14ac:dyDescent="0.2">
      <c r="B2" t="s">
        <v>1759</v>
      </c>
      <c r="D2" t="s">
        <v>1760</v>
      </c>
      <c r="E2" t="s">
        <v>1761</v>
      </c>
      <c r="F2" t="s">
        <v>1762</v>
      </c>
      <c r="G2" t="s">
        <v>1763</v>
      </c>
      <c r="H2">
        <v>2017</v>
      </c>
      <c r="I2" t="s">
        <v>424</v>
      </c>
      <c r="J2">
        <v>74</v>
      </c>
      <c r="K2">
        <v>4</v>
      </c>
      <c r="M2">
        <v>1092</v>
      </c>
      <c r="N2">
        <v>1102</v>
      </c>
      <c r="O2">
        <v>10</v>
      </c>
      <c r="P2">
        <v>34</v>
      </c>
      <c r="Q2" t="s">
        <v>1764</v>
      </c>
      <c r="R2" t="s">
        <v>1765</v>
      </c>
      <c r="S2" t="s">
        <v>31</v>
      </c>
      <c r="T2" t="s">
        <v>32</v>
      </c>
      <c r="V2" t="s">
        <v>34</v>
      </c>
      <c r="W2" t="s">
        <v>1766</v>
      </c>
    </row>
    <row r="3" spans="1:23" hidden="1" x14ac:dyDescent="0.2">
      <c r="B3" t="s">
        <v>1759</v>
      </c>
      <c r="D3" t="s">
        <v>70</v>
      </c>
      <c r="E3" t="s">
        <v>71</v>
      </c>
      <c r="F3" t="s">
        <v>72</v>
      </c>
      <c r="G3" t="s">
        <v>73</v>
      </c>
      <c r="H3">
        <v>2017</v>
      </c>
      <c r="I3" t="s">
        <v>74</v>
      </c>
      <c r="M3">
        <v>1083</v>
      </c>
      <c r="N3">
        <v>1107</v>
      </c>
      <c r="O3">
        <v>24</v>
      </c>
      <c r="P3">
        <v>6</v>
      </c>
      <c r="Q3" t="s">
        <v>75</v>
      </c>
      <c r="R3" t="s">
        <v>76</v>
      </c>
      <c r="S3" t="s">
        <v>77</v>
      </c>
      <c r="T3" t="s">
        <v>32</v>
      </c>
      <c r="V3" t="s">
        <v>34</v>
      </c>
      <c r="W3" t="s">
        <v>78</v>
      </c>
    </row>
    <row r="4" spans="1:23" hidden="1" x14ac:dyDescent="0.2">
      <c r="B4" t="s">
        <v>1759</v>
      </c>
      <c r="D4" t="s">
        <v>45</v>
      </c>
      <c r="E4" t="s">
        <v>46</v>
      </c>
      <c r="F4" t="s">
        <v>47</v>
      </c>
      <c r="G4" t="s">
        <v>48</v>
      </c>
      <c r="H4">
        <v>2019</v>
      </c>
      <c r="I4" t="s">
        <v>49</v>
      </c>
      <c r="J4">
        <v>9</v>
      </c>
      <c r="K4">
        <v>6</v>
      </c>
      <c r="M4">
        <v>477</v>
      </c>
      <c r="N4">
        <v>483</v>
      </c>
      <c r="O4">
        <v>6</v>
      </c>
      <c r="P4">
        <v>59</v>
      </c>
      <c r="Q4" t="s">
        <v>50</v>
      </c>
      <c r="R4" t="s">
        <v>51</v>
      </c>
      <c r="S4" t="s">
        <v>31</v>
      </c>
      <c r="T4" t="s">
        <v>32</v>
      </c>
      <c r="V4" t="s">
        <v>34</v>
      </c>
      <c r="W4" t="s">
        <v>52</v>
      </c>
    </row>
    <row r="5" spans="1:23" hidden="1" x14ac:dyDescent="0.2">
      <c r="B5" t="s">
        <v>1759</v>
      </c>
      <c r="D5" t="s">
        <v>79</v>
      </c>
      <c r="E5" t="s">
        <v>80</v>
      </c>
      <c r="F5" t="s">
        <v>81</v>
      </c>
      <c r="G5" t="s">
        <v>82</v>
      </c>
      <c r="H5">
        <v>2018</v>
      </c>
      <c r="I5" t="s">
        <v>28</v>
      </c>
      <c r="J5">
        <v>24</v>
      </c>
      <c r="K5">
        <v>10</v>
      </c>
      <c r="M5">
        <v>4857</v>
      </c>
      <c r="N5">
        <v>4868</v>
      </c>
      <c r="O5">
        <v>11</v>
      </c>
      <c r="P5">
        <v>59</v>
      </c>
      <c r="Q5" t="s">
        <v>83</v>
      </c>
      <c r="R5" t="s">
        <v>84</v>
      </c>
      <c r="S5" t="s">
        <v>31</v>
      </c>
      <c r="T5" t="s">
        <v>32</v>
      </c>
      <c r="U5" t="s">
        <v>43</v>
      </c>
      <c r="V5" t="s">
        <v>34</v>
      </c>
      <c r="W5" t="s">
        <v>85</v>
      </c>
    </row>
    <row r="6" spans="1:23" hidden="1" x14ac:dyDescent="0.2">
      <c r="B6" t="s">
        <v>1759</v>
      </c>
      <c r="D6" t="s">
        <v>1767</v>
      </c>
      <c r="E6" t="s">
        <v>1768</v>
      </c>
      <c r="F6" t="s">
        <v>1769</v>
      </c>
      <c r="G6" t="s">
        <v>1770</v>
      </c>
      <c r="H6">
        <v>2017</v>
      </c>
      <c r="I6" t="s">
        <v>57</v>
      </c>
      <c r="J6">
        <v>7</v>
      </c>
      <c r="K6">
        <v>1</v>
      </c>
      <c r="L6">
        <v>7573</v>
      </c>
      <c r="P6">
        <v>53</v>
      </c>
      <c r="Q6" t="s">
        <v>1771</v>
      </c>
      <c r="R6" t="s">
        <v>1772</v>
      </c>
      <c r="S6" t="s">
        <v>31</v>
      </c>
      <c r="T6" t="s">
        <v>32</v>
      </c>
      <c r="U6" t="s">
        <v>108</v>
      </c>
      <c r="V6" t="s">
        <v>34</v>
      </c>
      <c r="W6" t="s">
        <v>1773</v>
      </c>
    </row>
    <row r="7" spans="1:23" hidden="1" x14ac:dyDescent="0.2">
      <c r="B7" t="s">
        <v>1759</v>
      </c>
      <c r="D7" t="s">
        <v>53</v>
      </c>
      <c r="E7" t="s">
        <v>54</v>
      </c>
      <c r="F7" t="s">
        <v>55</v>
      </c>
      <c r="G7" t="s">
        <v>56</v>
      </c>
      <c r="H7">
        <v>2019</v>
      </c>
      <c r="I7" t="s">
        <v>57</v>
      </c>
      <c r="J7">
        <v>9</v>
      </c>
      <c r="K7">
        <v>1</v>
      </c>
      <c r="L7">
        <v>12829</v>
      </c>
      <c r="P7">
        <v>35</v>
      </c>
      <c r="Q7" t="s">
        <v>58</v>
      </c>
      <c r="R7" t="s">
        <v>59</v>
      </c>
      <c r="S7" t="s">
        <v>31</v>
      </c>
      <c r="T7" t="s">
        <v>32</v>
      </c>
      <c r="U7" t="s">
        <v>60</v>
      </c>
      <c r="V7" t="s">
        <v>34</v>
      </c>
      <c r="W7" t="s">
        <v>61</v>
      </c>
    </row>
    <row r="8" spans="1:23" hidden="1" x14ac:dyDescent="0.2">
      <c r="B8" t="s">
        <v>1759</v>
      </c>
      <c r="D8" t="s">
        <v>1774</v>
      </c>
      <c r="E8" t="s">
        <v>1775</v>
      </c>
      <c r="F8" t="s">
        <v>1776</v>
      </c>
      <c r="G8" t="s">
        <v>1777</v>
      </c>
      <c r="H8">
        <v>2022</v>
      </c>
      <c r="I8" t="s">
        <v>28</v>
      </c>
      <c r="J8">
        <v>28</v>
      </c>
      <c r="K8">
        <v>8</v>
      </c>
      <c r="M8">
        <v>2751</v>
      </c>
      <c r="N8">
        <v>2763</v>
      </c>
      <c r="O8">
        <v>12</v>
      </c>
      <c r="P8">
        <v>15</v>
      </c>
      <c r="Q8" t="s">
        <v>1778</v>
      </c>
      <c r="R8" t="s">
        <v>1779</v>
      </c>
      <c r="S8" t="s">
        <v>31</v>
      </c>
      <c r="T8" t="s">
        <v>32</v>
      </c>
      <c r="U8" t="s">
        <v>159</v>
      </c>
      <c r="V8" t="s">
        <v>34</v>
      </c>
      <c r="W8" t="s">
        <v>1780</v>
      </c>
    </row>
    <row r="9" spans="1:23" hidden="1" x14ac:dyDescent="0.2">
      <c r="B9" t="s">
        <v>1759</v>
      </c>
      <c r="D9" t="s">
        <v>1781</v>
      </c>
      <c r="E9" t="s">
        <v>1782</v>
      </c>
      <c r="F9" t="s">
        <v>1783</v>
      </c>
      <c r="G9" t="s">
        <v>1784</v>
      </c>
      <c r="H9">
        <v>2017</v>
      </c>
      <c r="I9" t="s">
        <v>196</v>
      </c>
      <c r="J9">
        <v>14</v>
      </c>
      <c r="K9">
        <v>14</v>
      </c>
      <c r="M9">
        <v>3549</v>
      </c>
      <c r="N9">
        <v>3560</v>
      </c>
      <c r="O9">
        <v>11</v>
      </c>
      <c r="P9">
        <v>8</v>
      </c>
      <c r="Q9" t="s">
        <v>1785</v>
      </c>
      <c r="R9" t="s">
        <v>1786</v>
      </c>
      <c r="S9" t="s">
        <v>31</v>
      </c>
      <c r="T9" t="s">
        <v>32</v>
      </c>
      <c r="U9" t="s">
        <v>108</v>
      </c>
      <c r="V9" t="s">
        <v>34</v>
      </c>
      <c r="W9" t="s">
        <v>1787</v>
      </c>
    </row>
    <row r="10" spans="1:23" hidden="1" x14ac:dyDescent="0.2">
      <c r="B10" t="s">
        <v>1759</v>
      </c>
      <c r="D10" t="s">
        <v>1788</v>
      </c>
      <c r="E10" t="s">
        <v>1789</v>
      </c>
      <c r="F10" t="s">
        <v>1790</v>
      </c>
      <c r="G10" t="s">
        <v>1791</v>
      </c>
      <c r="H10">
        <v>2017</v>
      </c>
      <c r="I10" t="s">
        <v>40</v>
      </c>
      <c r="J10">
        <v>284</v>
      </c>
      <c r="K10">
        <v>1847</v>
      </c>
      <c r="L10">
        <v>20161669</v>
      </c>
      <c r="P10">
        <v>57</v>
      </c>
      <c r="Q10" t="s">
        <v>1792</v>
      </c>
      <c r="R10" t="s">
        <v>1793</v>
      </c>
      <c r="S10" t="s">
        <v>31</v>
      </c>
      <c r="T10" t="s">
        <v>32</v>
      </c>
      <c r="U10" t="s">
        <v>33</v>
      </c>
      <c r="V10" t="s">
        <v>34</v>
      </c>
      <c r="W10" t="s">
        <v>1794</v>
      </c>
    </row>
    <row r="11" spans="1:23" hidden="1" x14ac:dyDescent="0.2">
      <c r="B11" t="s">
        <v>1759</v>
      </c>
      <c r="D11" t="s">
        <v>94</v>
      </c>
      <c r="E11" t="s">
        <v>95</v>
      </c>
      <c r="F11" t="s">
        <v>96</v>
      </c>
      <c r="G11" t="s">
        <v>97</v>
      </c>
      <c r="H11">
        <v>2018</v>
      </c>
      <c r="I11" t="s">
        <v>40</v>
      </c>
      <c r="J11">
        <v>285</v>
      </c>
      <c r="K11">
        <v>1884</v>
      </c>
      <c r="L11">
        <v>20181168</v>
      </c>
      <c r="P11">
        <v>84</v>
      </c>
      <c r="Q11" t="s">
        <v>98</v>
      </c>
      <c r="R11" t="s">
        <v>99</v>
      </c>
      <c r="S11" t="s">
        <v>31</v>
      </c>
      <c r="T11" t="s">
        <v>32</v>
      </c>
      <c r="U11" t="s">
        <v>33</v>
      </c>
      <c r="V11" t="s">
        <v>34</v>
      </c>
      <c r="W11" t="s">
        <v>100</v>
      </c>
    </row>
    <row r="12" spans="1:23" hidden="1" x14ac:dyDescent="0.2">
      <c r="B12" t="s">
        <v>1759</v>
      </c>
      <c r="D12" t="s">
        <v>110</v>
      </c>
      <c r="E12" t="s">
        <v>111</v>
      </c>
      <c r="F12" t="s">
        <v>112</v>
      </c>
      <c r="G12" t="s">
        <v>113</v>
      </c>
      <c r="H12">
        <v>2024</v>
      </c>
      <c r="I12" t="s">
        <v>114</v>
      </c>
      <c r="J12">
        <v>15</v>
      </c>
      <c r="K12">
        <v>3</v>
      </c>
      <c r="M12">
        <v>671</v>
      </c>
      <c r="N12">
        <v>687</v>
      </c>
      <c r="O12">
        <v>16</v>
      </c>
      <c r="P12">
        <v>0</v>
      </c>
      <c r="Q12" t="s">
        <v>115</v>
      </c>
      <c r="R12" t="s">
        <v>116</v>
      </c>
      <c r="S12" t="s">
        <v>117</v>
      </c>
      <c r="T12" t="s">
        <v>32</v>
      </c>
      <c r="U12" t="s">
        <v>108</v>
      </c>
      <c r="V12" t="s">
        <v>34</v>
      </c>
      <c r="W12" t="s">
        <v>118</v>
      </c>
    </row>
    <row r="13" spans="1:23" hidden="1" x14ac:dyDescent="0.2">
      <c r="B13" t="s">
        <v>1759</v>
      </c>
      <c r="D13" t="s">
        <v>129</v>
      </c>
      <c r="E13" t="s">
        <v>130</v>
      </c>
      <c r="F13" t="s">
        <v>131</v>
      </c>
      <c r="G13" t="s">
        <v>132</v>
      </c>
      <c r="H13">
        <v>2017</v>
      </c>
      <c r="I13" t="s">
        <v>28</v>
      </c>
      <c r="J13">
        <v>23</v>
      </c>
      <c r="K13">
        <v>10</v>
      </c>
      <c r="M13">
        <v>4245</v>
      </c>
      <c r="N13">
        <v>4256</v>
      </c>
      <c r="O13">
        <v>11</v>
      </c>
      <c r="P13">
        <v>95</v>
      </c>
      <c r="Q13" t="s">
        <v>133</v>
      </c>
      <c r="R13" t="s">
        <v>134</v>
      </c>
      <c r="S13" t="s">
        <v>31</v>
      </c>
      <c r="T13" t="s">
        <v>32</v>
      </c>
      <c r="V13" t="s">
        <v>34</v>
      </c>
      <c r="W13" t="s">
        <v>135</v>
      </c>
    </row>
    <row r="14" spans="1:23" hidden="1" x14ac:dyDescent="0.2">
      <c r="B14" t="s">
        <v>1759</v>
      </c>
      <c r="D14" t="s">
        <v>136</v>
      </c>
      <c r="E14" t="s">
        <v>137</v>
      </c>
      <c r="F14" t="s">
        <v>138</v>
      </c>
      <c r="G14" t="s">
        <v>139</v>
      </c>
      <c r="H14">
        <v>2022</v>
      </c>
      <c r="I14" t="s">
        <v>140</v>
      </c>
      <c r="J14">
        <v>6</v>
      </c>
      <c r="K14">
        <v>1</v>
      </c>
      <c r="M14">
        <v>1</v>
      </c>
      <c r="N14">
        <v>9</v>
      </c>
      <c r="O14">
        <v>8</v>
      </c>
      <c r="P14">
        <v>2</v>
      </c>
      <c r="Q14" t="s">
        <v>141</v>
      </c>
      <c r="R14" t="s">
        <v>142</v>
      </c>
      <c r="S14" t="s">
        <v>31</v>
      </c>
      <c r="T14" t="s">
        <v>32</v>
      </c>
      <c r="V14" t="s">
        <v>34</v>
      </c>
      <c r="W14" t="s">
        <v>143</v>
      </c>
    </row>
    <row r="15" spans="1:23" hidden="1" x14ac:dyDescent="0.2">
      <c r="B15" t="s">
        <v>1759</v>
      </c>
      <c r="D15" t="s">
        <v>144</v>
      </c>
      <c r="E15" t="s">
        <v>145</v>
      </c>
      <c r="F15" t="s">
        <v>146</v>
      </c>
      <c r="G15" t="s">
        <v>147</v>
      </c>
      <c r="H15">
        <v>2019</v>
      </c>
      <c r="I15" t="s">
        <v>148</v>
      </c>
      <c r="J15">
        <v>6</v>
      </c>
      <c r="K15" t="s">
        <v>149</v>
      </c>
      <c r="L15">
        <v>186</v>
      </c>
      <c r="P15">
        <v>78</v>
      </c>
      <c r="Q15" t="s">
        <v>150</v>
      </c>
      <c r="R15" t="s">
        <v>151</v>
      </c>
      <c r="S15" t="s">
        <v>117</v>
      </c>
      <c r="T15" t="s">
        <v>32</v>
      </c>
      <c r="U15" t="s">
        <v>108</v>
      </c>
      <c r="V15" t="s">
        <v>34</v>
      </c>
      <c r="W15" t="s">
        <v>152</v>
      </c>
    </row>
    <row r="16" spans="1:23" hidden="1" x14ac:dyDescent="0.2">
      <c r="B16" t="s">
        <v>1759</v>
      </c>
      <c r="D16" t="s">
        <v>1795</v>
      </c>
      <c r="E16" t="s">
        <v>1796</v>
      </c>
      <c r="F16" t="s">
        <v>1797</v>
      </c>
      <c r="G16" t="s">
        <v>1798</v>
      </c>
      <c r="H16">
        <v>2019</v>
      </c>
      <c r="I16" t="s">
        <v>977</v>
      </c>
      <c r="J16">
        <v>10</v>
      </c>
      <c r="K16">
        <v>1</v>
      </c>
      <c r="L16">
        <v>4031</v>
      </c>
      <c r="P16">
        <v>67</v>
      </c>
      <c r="Q16" t="s">
        <v>1799</v>
      </c>
      <c r="R16" t="s">
        <v>1800</v>
      </c>
      <c r="S16" t="s">
        <v>31</v>
      </c>
      <c r="T16" t="s">
        <v>32</v>
      </c>
      <c r="U16" t="s">
        <v>60</v>
      </c>
      <c r="V16" t="s">
        <v>34</v>
      </c>
      <c r="W16" t="s">
        <v>1801</v>
      </c>
    </row>
    <row r="17" spans="2:23" hidden="1" x14ac:dyDescent="0.2">
      <c r="B17" t="s">
        <v>1759</v>
      </c>
      <c r="D17" t="s">
        <v>1802</v>
      </c>
      <c r="E17" t="s">
        <v>1803</v>
      </c>
      <c r="F17" t="s">
        <v>1804</v>
      </c>
      <c r="G17" t="s">
        <v>1805</v>
      </c>
      <c r="H17">
        <v>2018</v>
      </c>
      <c r="I17" t="s">
        <v>165</v>
      </c>
      <c r="J17">
        <v>37</v>
      </c>
      <c r="K17">
        <v>4</v>
      </c>
      <c r="M17">
        <v>1169</v>
      </c>
      <c r="N17">
        <v>1180</v>
      </c>
      <c r="O17">
        <v>11</v>
      </c>
      <c r="P17">
        <v>7</v>
      </c>
      <c r="Q17" t="s">
        <v>1806</v>
      </c>
      <c r="R17" t="s">
        <v>1807</v>
      </c>
      <c r="S17" t="s">
        <v>31</v>
      </c>
      <c r="T17" t="s">
        <v>32</v>
      </c>
      <c r="V17" t="s">
        <v>34</v>
      </c>
      <c r="W17" t="s">
        <v>1808</v>
      </c>
    </row>
    <row r="18" spans="2:23" hidden="1" x14ac:dyDescent="0.2">
      <c r="B18" t="s">
        <v>1759</v>
      </c>
      <c r="D18" t="s">
        <v>1809</v>
      </c>
      <c r="E18" t="s">
        <v>1810</v>
      </c>
      <c r="F18" t="s">
        <v>1811</v>
      </c>
      <c r="G18" t="s">
        <v>1812</v>
      </c>
      <c r="H18">
        <v>2021</v>
      </c>
      <c r="I18" t="s">
        <v>165</v>
      </c>
      <c r="J18">
        <v>40</v>
      </c>
      <c r="K18">
        <v>2</v>
      </c>
      <c r="M18">
        <v>459</v>
      </c>
      <c r="N18">
        <v>471</v>
      </c>
      <c r="O18">
        <v>12</v>
      </c>
      <c r="P18">
        <v>12</v>
      </c>
      <c r="Q18" t="s">
        <v>1813</v>
      </c>
      <c r="R18" t="s">
        <v>1814</v>
      </c>
      <c r="S18" t="s">
        <v>31</v>
      </c>
      <c r="T18" t="s">
        <v>32</v>
      </c>
      <c r="V18" t="s">
        <v>34</v>
      </c>
      <c r="W18" t="s">
        <v>1815</v>
      </c>
    </row>
    <row r="19" spans="2:23" hidden="1" x14ac:dyDescent="0.2">
      <c r="B19" t="s">
        <v>1759</v>
      </c>
      <c r="D19" t="s">
        <v>1816</v>
      </c>
      <c r="E19" t="s">
        <v>1817</v>
      </c>
      <c r="F19" t="s">
        <v>1818</v>
      </c>
      <c r="G19" t="s">
        <v>1819</v>
      </c>
      <c r="H19">
        <v>2017</v>
      </c>
      <c r="I19" t="s">
        <v>165</v>
      </c>
      <c r="J19">
        <v>36</v>
      </c>
      <c r="K19">
        <v>1</v>
      </c>
      <c r="M19">
        <v>13</v>
      </c>
      <c r="N19">
        <v>25</v>
      </c>
      <c r="O19">
        <v>12</v>
      </c>
      <c r="P19">
        <v>14</v>
      </c>
      <c r="Q19" t="s">
        <v>1820</v>
      </c>
      <c r="R19" t="s">
        <v>1821</v>
      </c>
      <c r="S19" t="s">
        <v>31</v>
      </c>
      <c r="T19" t="s">
        <v>32</v>
      </c>
      <c r="V19" t="s">
        <v>34</v>
      </c>
      <c r="W19" t="s">
        <v>1822</v>
      </c>
    </row>
    <row r="20" spans="2:23" hidden="1" x14ac:dyDescent="0.2">
      <c r="B20" t="s">
        <v>1759</v>
      </c>
      <c r="D20" t="s">
        <v>1823</v>
      </c>
      <c r="E20" t="s">
        <v>1824</v>
      </c>
      <c r="F20" t="s">
        <v>1825</v>
      </c>
      <c r="G20" t="s">
        <v>1826</v>
      </c>
      <c r="H20">
        <v>2017</v>
      </c>
      <c r="I20" t="s">
        <v>40</v>
      </c>
      <c r="J20">
        <v>284</v>
      </c>
      <c r="K20">
        <v>1868</v>
      </c>
      <c r="L20">
        <v>20172117</v>
      </c>
      <c r="P20">
        <v>57</v>
      </c>
      <c r="Q20" t="s">
        <v>1827</v>
      </c>
      <c r="R20" t="s">
        <v>1828</v>
      </c>
      <c r="S20" t="s">
        <v>31</v>
      </c>
      <c r="T20" t="s">
        <v>32</v>
      </c>
      <c r="U20" t="s">
        <v>33</v>
      </c>
      <c r="V20" t="s">
        <v>34</v>
      </c>
      <c r="W20" t="s">
        <v>1829</v>
      </c>
    </row>
    <row r="21" spans="2:23" hidden="1" x14ac:dyDescent="0.2">
      <c r="B21" t="s">
        <v>1830</v>
      </c>
      <c r="D21" t="s">
        <v>1831</v>
      </c>
      <c r="E21" t="s">
        <v>1832</v>
      </c>
      <c r="F21" t="s">
        <v>1833</v>
      </c>
      <c r="G21" t="s">
        <v>1834</v>
      </c>
      <c r="H21">
        <v>2017</v>
      </c>
      <c r="I21" t="s">
        <v>57</v>
      </c>
      <c r="J21">
        <v>7</v>
      </c>
      <c r="K21">
        <v>1</v>
      </c>
      <c r="L21">
        <v>10153</v>
      </c>
      <c r="P21">
        <v>60</v>
      </c>
      <c r="Q21" t="s">
        <v>1835</v>
      </c>
      <c r="R21" t="s">
        <v>1836</v>
      </c>
      <c r="S21" t="s">
        <v>31</v>
      </c>
      <c r="T21" t="s">
        <v>32</v>
      </c>
      <c r="U21" t="s">
        <v>60</v>
      </c>
      <c r="V21" t="s">
        <v>34</v>
      </c>
      <c r="W21" t="s">
        <v>1837</v>
      </c>
    </row>
    <row r="22" spans="2:23" hidden="1" x14ac:dyDescent="0.2">
      <c r="B22" t="s">
        <v>1830</v>
      </c>
      <c r="D22" t="s">
        <v>1838</v>
      </c>
      <c r="E22" t="s">
        <v>1839</v>
      </c>
      <c r="F22" t="s">
        <v>1840</v>
      </c>
      <c r="G22" t="s">
        <v>1841</v>
      </c>
      <c r="H22">
        <v>2018</v>
      </c>
      <c r="I22" t="s">
        <v>148</v>
      </c>
      <c r="J22">
        <v>5</v>
      </c>
      <c r="K22" t="s">
        <v>1842</v>
      </c>
      <c r="L22">
        <v>458</v>
      </c>
      <c r="P22">
        <v>19</v>
      </c>
      <c r="Q22" t="s">
        <v>1843</v>
      </c>
      <c r="R22" t="s">
        <v>1844</v>
      </c>
      <c r="S22" t="s">
        <v>31</v>
      </c>
      <c r="T22" t="s">
        <v>32</v>
      </c>
      <c r="U22" t="s">
        <v>108</v>
      </c>
      <c r="V22" t="s">
        <v>34</v>
      </c>
      <c r="W22" t="s">
        <v>1845</v>
      </c>
    </row>
    <row r="23" spans="2:23" hidden="1" x14ac:dyDescent="0.2">
      <c r="B23" t="s">
        <v>1830</v>
      </c>
      <c r="D23" t="s">
        <v>1838</v>
      </c>
      <c r="E23" t="s">
        <v>1839</v>
      </c>
      <c r="F23" t="s">
        <v>1840</v>
      </c>
      <c r="G23" t="s">
        <v>1846</v>
      </c>
      <c r="H23">
        <v>2019</v>
      </c>
      <c r="I23" t="s">
        <v>785</v>
      </c>
      <c r="J23">
        <v>15</v>
      </c>
      <c r="K23">
        <v>2</v>
      </c>
      <c r="L23">
        <v>20180724</v>
      </c>
      <c r="P23">
        <v>21</v>
      </c>
      <c r="Q23" t="s">
        <v>1847</v>
      </c>
      <c r="R23" t="s">
        <v>1848</v>
      </c>
      <c r="S23" t="s">
        <v>31</v>
      </c>
      <c r="T23" t="s">
        <v>32</v>
      </c>
      <c r="U23" t="s">
        <v>43</v>
      </c>
      <c r="V23" t="s">
        <v>34</v>
      </c>
      <c r="W23" t="s">
        <v>1849</v>
      </c>
    </row>
    <row r="24" spans="2:23" hidden="1" x14ac:dyDescent="0.2">
      <c r="B24" t="s">
        <v>1830</v>
      </c>
      <c r="D24" t="s">
        <v>1838</v>
      </c>
      <c r="E24" t="s">
        <v>1839</v>
      </c>
      <c r="F24" t="s">
        <v>1840</v>
      </c>
      <c r="G24" t="s">
        <v>1841</v>
      </c>
      <c r="H24">
        <v>2018</v>
      </c>
      <c r="I24" t="s">
        <v>148</v>
      </c>
      <c r="J24">
        <v>5</v>
      </c>
      <c r="K24" t="s">
        <v>1842</v>
      </c>
      <c r="L24">
        <v>458</v>
      </c>
      <c r="P24">
        <v>19</v>
      </c>
      <c r="Q24" t="s">
        <v>1843</v>
      </c>
      <c r="R24" t="s">
        <v>1844</v>
      </c>
      <c r="S24" t="s">
        <v>31</v>
      </c>
      <c r="T24" t="s">
        <v>32</v>
      </c>
      <c r="U24" t="s">
        <v>108</v>
      </c>
      <c r="V24" t="s">
        <v>34</v>
      </c>
      <c r="W24" t="s">
        <v>1845</v>
      </c>
    </row>
    <row r="25" spans="2:23" hidden="1" x14ac:dyDescent="0.2">
      <c r="B25" t="s">
        <v>1830</v>
      </c>
      <c r="D25" t="s">
        <v>1838</v>
      </c>
      <c r="E25" t="s">
        <v>1839</v>
      </c>
      <c r="F25" t="s">
        <v>1840</v>
      </c>
      <c r="G25" t="s">
        <v>1850</v>
      </c>
      <c r="H25">
        <v>2018</v>
      </c>
      <c r="I25" t="s">
        <v>514</v>
      </c>
      <c r="J25">
        <v>165</v>
      </c>
      <c r="K25">
        <v>3</v>
      </c>
      <c r="L25">
        <v>49</v>
      </c>
      <c r="P25">
        <v>25</v>
      </c>
      <c r="Q25" t="s">
        <v>1851</v>
      </c>
      <c r="R25" t="s">
        <v>1852</v>
      </c>
      <c r="S25" t="s">
        <v>31</v>
      </c>
      <c r="T25" t="s">
        <v>32</v>
      </c>
      <c r="V25" t="s">
        <v>34</v>
      </c>
      <c r="W25" t="s">
        <v>1853</v>
      </c>
    </row>
    <row r="26" spans="2:23" hidden="1" x14ac:dyDescent="0.2">
      <c r="B26" t="s">
        <v>1830</v>
      </c>
      <c r="D26" t="s">
        <v>1838</v>
      </c>
      <c r="E26" t="s">
        <v>1839</v>
      </c>
      <c r="F26" t="s">
        <v>1840</v>
      </c>
      <c r="G26" t="s">
        <v>1841</v>
      </c>
      <c r="H26">
        <v>2018</v>
      </c>
      <c r="I26" t="s">
        <v>148</v>
      </c>
      <c r="J26">
        <v>5</v>
      </c>
      <c r="K26" t="s">
        <v>1842</v>
      </c>
      <c r="L26">
        <v>458</v>
      </c>
      <c r="P26">
        <v>19</v>
      </c>
      <c r="Q26" t="s">
        <v>1843</v>
      </c>
      <c r="R26" t="s">
        <v>1844</v>
      </c>
      <c r="S26" t="s">
        <v>31</v>
      </c>
      <c r="T26" t="s">
        <v>32</v>
      </c>
      <c r="U26" t="s">
        <v>108</v>
      </c>
      <c r="V26" t="s">
        <v>34</v>
      </c>
      <c r="W26" t="s">
        <v>1845</v>
      </c>
    </row>
    <row r="27" spans="2:23" hidden="1" x14ac:dyDescent="0.2">
      <c r="B27" t="s">
        <v>200</v>
      </c>
      <c r="D27" t="s">
        <v>1854</v>
      </c>
      <c r="E27" t="s">
        <v>1855</v>
      </c>
      <c r="F27" t="s">
        <v>1856</v>
      </c>
      <c r="G27" t="s">
        <v>1857</v>
      </c>
      <c r="H27">
        <v>2021</v>
      </c>
      <c r="I27" t="s">
        <v>28</v>
      </c>
      <c r="J27">
        <v>27</v>
      </c>
      <c r="K27">
        <v>1</v>
      </c>
      <c r="M27">
        <v>5</v>
      </c>
      <c r="N27">
        <v>12</v>
      </c>
      <c r="O27">
        <v>7</v>
      </c>
      <c r="P27">
        <v>40</v>
      </c>
      <c r="Q27" t="s">
        <v>1858</v>
      </c>
      <c r="R27" t="s">
        <v>1859</v>
      </c>
      <c r="S27" t="s">
        <v>31</v>
      </c>
      <c r="T27" t="s">
        <v>32</v>
      </c>
      <c r="U27" t="s">
        <v>159</v>
      </c>
      <c r="V27" t="s">
        <v>34</v>
      </c>
      <c r="W27" t="s">
        <v>1860</v>
      </c>
    </row>
    <row r="28" spans="2:23" hidden="1" x14ac:dyDescent="0.2">
      <c r="B28" t="s">
        <v>200</v>
      </c>
      <c r="D28" t="s">
        <v>1861</v>
      </c>
      <c r="E28" t="s">
        <v>1862</v>
      </c>
      <c r="F28" t="s">
        <v>1863</v>
      </c>
      <c r="G28" t="s">
        <v>1864</v>
      </c>
      <c r="H28">
        <v>2018</v>
      </c>
      <c r="I28" t="s">
        <v>1865</v>
      </c>
      <c r="J28">
        <v>88</v>
      </c>
      <c r="M28">
        <v>315</v>
      </c>
      <c r="N28">
        <v>322</v>
      </c>
      <c r="O28">
        <v>7</v>
      </c>
      <c r="P28">
        <v>26</v>
      </c>
      <c r="Q28" t="s">
        <v>1866</v>
      </c>
      <c r="R28" t="s">
        <v>1867</v>
      </c>
      <c r="S28" t="s">
        <v>31</v>
      </c>
      <c r="T28" t="s">
        <v>32</v>
      </c>
      <c r="U28" t="s">
        <v>33</v>
      </c>
      <c r="V28" t="s">
        <v>34</v>
      </c>
      <c r="W28" t="s">
        <v>1868</v>
      </c>
    </row>
    <row r="29" spans="2:23" hidden="1" x14ac:dyDescent="0.2">
      <c r="B29" t="s">
        <v>200</v>
      </c>
      <c r="D29" t="s">
        <v>1869</v>
      </c>
      <c r="E29" t="s">
        <v>1870</v>
      </c>
      <c r="F29" t="s">
        <v>1871</v>
      </c>
      <c r="G29" t="s">
        <v>1872</v>
      </c>
      <c r="H29">
        <v>2018</v>
      </c>
      <c r="I29" t="s">
        <v>1865</v>
      </c>
      <c r="J29">
        <v>88</v>
      </c>
      <c r="M29">
        <v>303</v>
      </c>
      <c r="N29">
        <v>314</v>
      </c>
      <c r="O29">
        <v>11</v>
      </c>
      <c r="P29">
        <v>66</v>
      </c>
      <c r="Q29" t="s">
        <v>1873</v>
      </c>
      <c r="R29" t="s">
        <v>1874</v>
      </c>
      <c r="S29" t="s">
        <v>31</v>
      </c>
      <c r="T29" t="s">
        <v>32</v>
      </c>
      <c r="V29" t="s">
        <v>34</v>
      </c>
      <c r="W29" t="s">
        <v>1875</v>
      </c>
    </row>
    <row r="30" spans="2:23" hidden="1" x14ac:dyDescent="0.2">
      <c r="B30" t="s">
        <v>200</v>
      </c>
      <c r="D30" t="s">
        <v>1876</v>
      </c>
      <c r="E30" t="s">
        <v>1877</v>
      </c>
      <c r="F30" t="s">
        <v>1878</v>
      </c>
      <c r="G30" t="s">
        <v>1879</v>
      </c>
      <c r="H30">
        <v>2018</v>
      </c>
      <c r="I30" t="s">
        <v>1880</v>
      </c>
      <c r="J30">
        <v>68</v>
      </c>
      <c r="K30">
        <v>12</v>
      </c>
      <c r="M30">
        <v>955</v>
      </c>
      <c r="N30">
        <v>968</v>
      </c>
      <c r="O30">
        <v>13</v>
      </c>
      <c r="P30">
        <v>81</v>
      </c>
      <c r="Q30" t="s">
        <v>1881</v>
      </c>
      <c r="R30" t="s">
        <v>1882</v>
      </c>
      <c r="S30" t="s">
        <v>117</v>
      </c>
      <c r="T30" t="s">
        <v>32</v>
      </c>
      <c r="U30" t="s">
        <v>33</v>
      </c>
      <c r="V30" t="s">
        <v>34</v>
      </c>
      <c r="W30" t="s">
        <v>1883</v>
      </c>
    </row>
    <row r="31" spans="2:23" hidden="1" x14ac:dyDescent="0.2">
      <c r="B31" t="s">
        <v>200</v>
      </c>
      <c r="D31" t="s">
        <v>1884</v>
      </c>
      <c r="E31" t="s">
        <v>1885</v>
      </c>
      <c r="F31" t="s">
        <v>1886</v>
      </c>
      <c r="G31" t="s">
        <v>1887</v>
      </c>
      <c r="H31">
        <v>2022</v>
      </c>
      <c r="I31" t="s">
        <v>28</v>
      </c>
      <c r="J31">
        <v>28</v>
      </c>
      <c r="K31">
        <v>16</v>
      </c>
      <c r="M31">
        <v>4900</v>
      </c>
      <c r="N31">
        <v>4911</v>
      </c>
      <c r="O31">
        <v>11</v>
      </c>
      <c r="P31">
        <v>5</v>
      </c>
      <c r="Q31" t="s">
        <v>1888</v>
      </c>
      <c r="R31" t="s">
        <v>1889</v>
      </c>
      <c r="S31" t="s">
        <v>31</v>
      </c>
      <c r="T31" t="s">
        <v>32</v>
      </c>
      <c r="V31" t="s">
        <v>34</v>
      </c>
      <c r="W31" t="s">
        <v>1890</v>
      </c>
    </row>
    <row r="32" spans="2:23" hidden="1" x14ac:dyDescent="0.2">
      <c r="B32" t="s">
        <v>200</v>
      </c>
      <c r="D32" t="s">
        <v>1891</v>
      </c>
      <c r="E32" t="s">
        <v>1892</v>
      </c>
      <c r="F32" t="s">
        <v>1893</v>
      </c>
      <c r="G32" t="s">
        <v>1894</v>
      </c>
      <c r="H32">
        <v>2023</v>
      </c>
      <c r="I32" t="s">
        <v>869</v>
      </c>
      <c r="J32">
        <v>33</v>
      </c>
      <c r="K32">
        <v>1</v>
      </c>
      <c r="M32">
        <v>158</v>
      </c>
      <c r="N32" t="s">
        <v>1895</v>
      </c>
      <c r="P32">
        <v>19</v>
      </c>
      <c r="Q32" t="s">
        <v>1896</v>
      </c>
      <c r="R32" t="s">
        <v>1897</v>
      </c>
      <c r="S32" t="s">
        <v>31</v>
      </c>
      <c r="T32" t="s">
        <v>32</v>
      </c>
      <c r="U32" t="s">
        <v>33</v>
      </c>
      <c r="V32" t="s">
        <v>34</v>
      </c>
      <c r="W32" t="s">
        <v>1898</v>
      </c>
    </row>
    <row r="33" spans="2:23" hidden="1" x14ac:dyDescent="0.2">
      <c r="B33" t="s">
        <v>200</v>
      </c>
      <c r="D33" t="s">
        <v>1899</v>
      </c>
      <c r="E33" t="s">
        <v>1900</v>
      </c>
      <c r="F33" t="s">
        <v>1901</v>
      </c>
      <c r="G33" t="s">
        <v>1902</v>
      </c>
      <c r="H33">
        <v>2018</v>
      </c>
      <c r="I33" t="s">
        <v>28</v>
      </c>
      <c r="J33">
        <v>24</v>
      </c>
      <c r="K33">
        <v>7</v>
      </c>
      <c r="M33">
        <v>3130</v>
      </c>
      <c r="N33">
        <v>3144</v>
      </c>
      <c r="O33">
        <v>14</v>
      </c>
      <c r="P33">
        <v>36</v>
      </c>
      <c r="Q33" t="s">
        <v>1903</v>
      </c>
      <c r="R33" t="s">
        <v>1904</v>
      </c>
      <c r="S33" t="s">
        <v>31</v>
      </c>
      <c r="T33" t="s">
        <v>32</v>
      </c>
      <c r="V33" t="s">
        <v>34</v>
      </c>
      <c r="W33" t="s">
        <v>1905</v>
      </c>
    </row>
    <row r="34" spans="2:23" hidden="1" x14ac:dyDescent="0.2">
      <c r="B34" t="s">
        <v>200</v>
      </c>
      <c r="D34" t="s">
        <v>1906</v>
      </c>
      <c r="E34" t="s">
        <v>1907</v>
      </c>
      <c r="F34" t="s">
        <v>1908</v>
      </c>
      <c r="G34" t="s">
        <v>1909</v>
      </c>
      <c r="H34">
        <v>2017</v>
      </c>
      <c r="I34" t="s">
        <v>28</v>
      </c>
      <c r="J34">
        <v>23</v>
      </c>
      <c r="K34">
        <v>5</v>
      </c>
      <c r="M34">
        <v>2031</v>
      </c>
      <c r="N34">
        <v>2046</v>
      </c>
      <c r="O34">
        <v>15</v>
      </c>
      <c r="P34">
        <v>64</v>
      </c>
      <c r="Q34" t="s">
        <v>1910</v>
      </c>
      <c r="R34" t="s">
        <v>1911</v>
      </c>
      <c r="S34" t="s">
        <v>31</v>
      </c>
      <c r="T34" t="s">
        <v>32</v>
      </c>
      <c r="V34" t="s">
        <v>34</v>
      </c>
      <c r="W34" t="s">
        <v>1912</v>
      </c>
    </row>
    <row r="35" spans="2:23" hidden="1" x14ac:dyDescent="0.2">
      <c r="B35" t="s">
        <v>200</v>
      </c>
      <c r="D35" t="s">
        <v>1913</v>
      </c>
      <c r="E35" t="s">
        <v>1914</v>
      </c>
      <c r="F35" t="s">
        <v>1915</v>
      </c>
      <c r="G35" t="s">
        <v>1916</v>
      </c>
      <c r="H35">
        <v>2018</v>
      </c>
      <c r="I35" t="s">
        <v>1917</v>
      </c>
      <c r="J35">
        <v>123</v>
      </c>
      <c r="K35">
        <v>2</v>
      </c>
      <c r="M35">
        <v>1301</v>
      </c>
      <c r="N35">
        <v>1326</v>
      </c>
      <c r="O35">
        <v>25</v>
      </c>
      <c r="P35">
        <v>132</v>
      </c>
      <c r="Q35" t="s">
        <v>1918</v>
      </c>
      <c r="R35" t="s">
        <v>1919</v>
      </c>
      <c r="S35" t="s">
        <v>31</v>
      </c>
      <c r="T35" t="s">
        <v>32</v>
      </c>
      <c r="U35" t="s">
        <v>33</v>
      </c>
      <c r="V35" t="s">
        <v>34</v>
      </c>
      <c r="W35" t="s">
        <v>1920</v>
      </c>
    </row>
    <row r="36" spans="2:23" hidden="1" x14ac:dyDescent="0.2">
      <c r="B36" t="s">
        <v>200</v>
      </c>
      <c r="D36" t="s">
        <v>1921</v>
      </c>
      <c r="E36" t="s">
        <v>1922</v>
      </c>
      <c r="F36">
        <v>6701349116</v>
      </c>
      <c r="G36" t="s">
        <v>1923</v>
      </c>
      <c r="H36">
        <v>2008</v>
      </c>
      <c r="I36" t="s">
        <v>1924</v>
      </c>
      <c r="M36">
        <v>45</v>
      </c>
      <c r="N36">
        <v>56</v>
      </c>
      <c r="O36">
        <v>11</v>
      </c>
      <c r="P36">
        <v>0</v>
      </c>
      <c r="Q36" t="s">
        <v>1925</v>
      </c>
      <c r="R36" t="s">
        <v>1926</v>
      </c>
      <c r="S36" t="s">
        <v>77</v>
      </c>
      <c r="T36" t="s">
        <v>32</v>
      </c>
      <c r="V36" t="s">
        <v>34</v>
      </c>
      <c r="W36" t="s">
        <v>1927</v>
      </c>
    </row>
    <row r="37" spans="2:23" hidden="1" x14ac:dyDescent="0.2">
      <c r="B37" t="s">
        <v>200</v>
      </c>
      <c r="D37" t="s">
        <v>1928</v>
      </c>
      <c r="E37" t="s">
        <v>1929</v>
      </c>
      <c r="F37" t="s">
        <v>1930</v>
      </c>
      <c r="G37" t="s">
        <v>1931</v>
      </c>
      <c r="H37">
        <v>2021</v>
      </c>
      <c r="I37" t="s">
        <v>424</v>
      </c>
      <c r="J37">
        <v>78</v>
      </c>
      <c r="K37">
        <v>9</v>
      </c>
      <c r="M37">
        <v>3162</v>
      </c>
      <c r="N37">
        <v>3175</v>
      </c>
      <c r="O37">
        <v>13</v>
      </c>
      <c r="P37">
        <v>2</v>
      </c>
      <c r="Q37" t="s">
        <v>1932</v>
      </c>
      <c r="R37" t="s">
        <v>1933</v>
      </c>
      <c r="S37" t="s">
        <v>31</v>
      </c>
      <c r="T37" t="s">
        <v>32</v>
      </c>
      <c r="U37" t="s">
        <v>33</v>
      </c>
      <c r="V37" t="s">
        <v>34</v>
      </c>
      <c r="W37" t="s">
        <v>1934</v>
      </c>
    </row>
    <row r="38" spans="2:23" hidden="1" x14ac:dyDescent="0.2">
      <c r="B38" t="s">
        <v>200</v>
      </c>
      <c r="D38" t="s">
        <v>413</v>
      </c>
      <c r="E38" t="s">
        <v>414</v>
      </c>
      <c r="F38" t="s">
        <v>415</v>
      </c>
      <c r="G38" t="s">
        <v>416</v>
      </c>
      <c r="H38">
        <v>2019</v>
      </c>
      <c r="I38" t="s">
        <v>57</v>
      </c>
      <c r="J38">
        <v>9</v>
      </c>
      <c r="K38">
        <v>1</v>
      </c>
      <c r="L38">
        <v>3986</v>
      </c>
      <c r="P38">
        <v>11</v>
      </c>
      <c r="Q38" t="s">
        <v>417</v>
      </c>
      <c r="R38" t="s">
        <v>418</v>
      </c>
      <c r="S38" t="s">
        <v>31</v>
      </c>
      <c r="T38" t="s">
        <v>32</v>
      </c>
      <c r="U38" t="s">
        <v>60</v>
      </c>
      <c r="V38" t="s">
        <v>34</v>
      </c>
      <c r="W38" t="s">
        <v>419</v>
      </c>
    </row>
    <row r="39" spans="2:23" hidden="1" x14ac:dyDescent="0.2">
      <c r="B39" t="s">
        <v>200</v>
      </c>
      <c r="D39" t="s">
        <v>420</v>
      </c>
      <c r="E39" t="s">
        <v>421</v>
      </c>
      <c r="F39" t="s">
        <v>422</v>
      </c>
      <c r="G39" t="s">
        <v>423</v>
      </c>
      <c r="H39">
        <v>2021</v>
      </c>
      <c r="I39" t="s">
        <v>424</v>
      </c>
      <c r="J39">
        <v>78</v>
      </c>
      <c r="K39">
        <v>10</v>
      </c>
      <c r="M39">
        <v>3748</v>
      </c>
      <c r="N39">
        <v>3756</v>
      </c>
      <c r="O39">
        <v>8</v>
      </c>
      <c r="P39">
        <v>3</v>
      </c>
      <c r="Q39" t="s">
        <v>425</v>
      </c>
      <c r="R39" t="s">
        <v>426</v>
      </c>
      <c r="S39" t="s">
        <v>31</v>
      </c>
      <c r="T39" t="s">
        <v>32</v>
      </c>
      <c r="V39" t="s">
        <v>34</v>
      </c>
      <c r="W39" t="s">
        <v>427</v>
      </c>
    </row>
    <row r="40" spans="2:23" hidden="1" x14ac:dyDescent="0.2">
      <c r="B40" t="s">
        <v>200</v>
      </c>
      <c r="D40" t="s">
        <v>1935</v>
      </c>
      <c r="E40" t="s">
        <v>1936</v>
      </c>
      <c r="F40" t="s">
        <v>1937</v>
      </c>
      <c r="G40" t="s">
        <v>1938</v>
      </c>
      <c r="H40">
        <v>2023</v>
      </c>
      <c r="I40" t="s">
        <v>1939</v>
      </c>
      <c r="J40">
        <v>33</v>
      </c>
      <c r="K40">
        <v>1</v>
      </c>
      <c r="M40">
        <v>44</v>
      </c>
      <c r="N40">
        <v>55</v>
      </c>
      <c r="O40">
        <v>11</v>
      </c>
      <c r="P40">
        <v>9</v>
      </c>
      <c r="Q40" t="s">
        <v>1940</v>
      </c>
      <c r="R40" t="s">
        <v>1941</v>
      </c>
      <c r="S40" t="s">
        <v>31</v>
      </c>
      <c r="T40" t="s">
        <v>32</v>
      </c>
      <c r="U40" t="s">
        <v>159</v>
      </c>
      <c r="V40" t="s">
        <v>34</v>
      </c>
      <c r="W40" t="s">
        <v>1942</v>
      </c>
    </row>
    <row r="41" spans="2:23" hidden="1" x14ac:dyDescent="0.2">
      <c r="B41" t="s">
        <v>200</v>
      </c>
      <c r="D41" t="s">
        <v>1943</v>
      </c>
      <c r="E41" t="s">
        <v>1944</v>
      </c>
      <c r="F41" t="s">
        <v>1945</v>
      </c>
      <c r="G41" t="s">
        <v>1946</v>
      </c>
      <c r="H41">
        <v>2019</v>
      </c>
      <c r="I41" t="s">
        <v>1947</v>
      </c>
      <c r="J41">
        <v>11</v>
      </c>
      <c r="M41">
        <v>307</v>
      </c>
      <c r="N41">
        <v>334</v>
      </c>
      <c r="O41">
        <v>27</v>
      </c>
      <c r="P41">
        <v>222</v>
      </c>
      <c r="Q41" t="s">
        <v>1948</v>
      </c>
      <c r="R41" t="s">
        <v>1949</v>
      </c>
      <c r="S41" t="s">
        <v>117</v>
      </c>
      <c r="T41" t="s">
        <v>32</v>
      </c>
      <c r="U41" t="s">
        <v>33</v>
      </c>
      <c r="V41" t="s">
        <v>34</v>
      </c>
      <c r="W41" t="s">
        <v>1950</v>
      </c>
    </row>
    <row r="42" spans="2:23" hidden="1" x14ac:dyDescent="0.2">
      <c r="B42" t="s">
        <v>200</v>
      </c>
      <c r="D42" t="s">
        <v>1951</v>
      </c>
      <c r="E42" t="s">
        <v>1952</v>
      </c>
      <c r="F42" t="s">
        <v>1953</v>
      </c>
      <c r="G42" t="s">
        <v>1954</v>
      </c>
      <c r="H42">
        <v>2016</v>
      </c>
      <c r="I42" t="s">
        <v>57</v>
      </c>
      <c r="J42">
        <v>6</v>
      </c>
      <c r="L42">
        <v>29778</v>
      </c>
      <c r="P42">
        <v>109</v>
      </c>
      <c r="Q42" t="s">
        <v>1955</v>
      </c>
      <c r="R42" t="s">
        <v>1956</v>
      </c>
      <c r="S42" t="s">
        <v>31</v>
      </c>
      <c r="T42" t="s">
        <v>32</v>
      </c>
      <c r="U42" t="s">
        <v>108</v>
      </c>
      <c r="V42" t="s">
        <v>34</v>
      </c>
      <c r="W42" t="s">
        <v>1957</v>
      </c>
    </row>
    <row r="43" spans="2:23" hidden="1" x14ac:dyDescent="0.2">
      <c r="B43" t="s">
        <v>200</v>
      </c>
      <c r="D43" t="s">
        <v>1958</v>
      </c>
      <c r="E43" t="s">
        <v>1959</v>
      </c>
      <c r="F43" t="s">
        <v>1960</v>
      </c>
      <c r="G43" t="s">
        <v>1961</v>
      </c>
      <c r="H43">
        <v>2018</v>
      </c>
      <c r="I43" t="s">
        <v>148</v>
      </c>
      <c r="J43">
        <v>5</v>
      </c>
      <c r="K43" t="s">
        <v>1962</v>
      </c>
      <c r="L43">
        <v>4</v>
      </c>
      <c r="P43">
        <v>129</v>
      </c>
      <c r="Q43" t="s">
        <v>1963</v>
      </c>
      <c r="R43" t="s">
        <v>1964</v>
      </c>
      <c r="S43" t="s">
        <v>117</v>
      </c>
      <c r="T43" t="s">
        <v>32</v>
      </c>
      <c r="U43" t="s">
        <v>108</v>
      </c>
      <c r="V43" t="s">
        <v>34</v>
      </c>
      <c r="W43" t="s">
        <v>1965</v>
      </c>
    </row>
    <row r="44" spans="2:23" hidden="1" x14ac:dyDescent="0.2">
      <c r="B44" t="s">
        <v>200</v>
      </c>
      <c r="D44" t="s">
        <v>1966</v>
      </c>
      <c r="E44" t="s">
        <v>1967</v>
      </c>
      <c r="F44" t="s">
        <v>1968</v>
      </c>
      <c r="G44" t="s">
        <v>1969</v>
      </c>
      <c r="H44">
        <v>2022</v>
      </c>
      <c r="I44" t="s">
        <v>196</v>
      </c>
      <c r="J44">
        <v>19</v>
      </c>
      <c r="K44">
        <v>19</v>
      </c>
      <c r="M44">
        <v>4767</v>
      </c>
      <c r="N44">
        <v>4777</v>
      </c>
      <c r="O44">
        <v>10</v>
      </c>
      <c r="P44">
        <v>5</v>
      </c>
      <c r="Q44" t="s">
        <v>1970</v>
      </c>
      <c r="R44" t="s">
        <v>1971</v>
      </c>
      <c r="S44" t="s">
        <v>31</v>
      </c>
      <c r="T44" t="s">
        <v>32</v>
      </c>
      <c r="U44" t="s">
        <v>108</v>
      </c>
      <c r="V44" t="s">
        <v>34</v>
      </c>
      <c r="W44" t="s">
        <v>1972</v>
      </c>
    </row>
    <row r="45" spans="2:23" hidden="1" x14ac:dyDescent="0.2">
      <c r="B45" t="s">
        <v>200</v>
      </c>
      <c r="D45" t="s">
        <v>1973</v>
      </c>
      <c r="E45" t="s">
        <v>1974</v>
      </c>
      <c r="F45" t="s">
        <v>1975</v>
      </c>
      <c r="G45" t="s">
        <v>1976</v>
      </c>
      <c r="H45">
        <v>2024</v>
      </c>
      <c r="I45" t="s">
        <v>1977</v>
      </c>
      <c r="J45">
        <v>11</v>
      </c>
      <c r="K45">
        <v>3</v>
      </c>
      <c r="L45">
        <v>231683</v>
      </c>
      <c r="P45">
        <v>0</v>
      </c>
      <c r="Q45" t="s">
        <v>1978</v>
      </c>
      <c r="R45" t="s">
        <v>1979</v>
      </c>
      <c r="S45" t="s">
        <v>31</v>
      </c>
      <c r="T45" t="s">
        <v>32</v>
      </c>
      <c r="U45" t="s">
        <v>108</v>
      </c>
      <c r="V45" t="s">
        <v>34</v>
      </c>
      <c r="W45" t="s">
        <v>1980</v>
      </c>
    </row>
    <row r="46" spans="2:23" hidden="1" x14ac:dyDescent="0.2">
      <c r="B46" t="s">
        <v>200</v>
      </c>
      <c r="D46" t="s">
        <v>1981</v>
      </c>
      <c r="E46" t="s">
        <v>1982</v>
      </c>
      <c r="F46" t="s">
        <v>1983</v>
      </c>
      <c r="G46" t="s">
        <v>1984</v>
      </c>
      <c r="H46">
        <v>2021</v>
      </c>
      <c r="I46" t="s">
        <v>66</v>
      </c>
      <c r="J46">
        <v>66</v>
      </c>
      <c r="K46">
        <v>11</v>
      </c>
      <c r="M46">
        <v>4046</v>
      </c>
      <c r="N46">
        <v>4061</v>
      </c>
      <c r="O46">
        <v>15</v>
      </c>
      <c r="P46">
        <v>8</v>
      </c>
      <c r="Q46" t="s">
        <v>1985</v>
      </c>
      <c r="R46" t="s">
        <v>1986</v>
      </c>
      <c r="S46" t="s">
        <v>31</v>
      </c>
      <c r="T46" t="s">
        <v>32</v>
      </c>
      <c r="U46" t="s">
        <v>159</v>
      </c>
      <c r="V46" t="s">
        <v>34</v>
      </c>
      <c r="W46" t="s">
        <v>1987</v>
      </c>
    </row>
    <row r="47" spans="2:23" hidden="1" x14ac:dyDescent="0.2">
      <c r="B47" t="s">
        <v>200</v>
      </c>
      <c r="D47" t="s">
        <v>1988</v>
      </c>
      <c r="E47" t="s">
        <v>1989</v>
      </c>
      <c r="F47" t="s">
        <v>1990</v>
      </c>
      <c r="G47" t="s">
        <v>1991</v>
      </c>
      <c r="H47">
        <v>2019</v>
      </c>
      <c r="I47" t="s">
        <v>1992</v>
      </c>
      <c r="J47">
        <v>363</v>
      </c>
      <c r="K47">
        <v>6423</v>
      </c>
      <c r="M47">
        <v>128</v>
      </c>
      <c r="N47">
        <v>129</v>
      </c>
      <c r="O47">
        <v>1</v>
      </c>
      <c r="P47">
        <v>366</v>
      </c>
      <c r="Q47" t="s">
        <v>1993</v>
      </c>
      <c r="R47" t="s">
        <v>1994</v>
      </c>
      <c r="S47" t="s">
        <v>117</v>
      </c>
      <c r="T47" t="s">
        <v>32</v>
      </c>
      <c r="V47" t="s">
        <v>34</v>
      </c>
      <c r="W47" t="s">
        <v>1995</v>
      </c>
    </row>
    <row r="48" spans="2:23" hidden="1" x14ac:dyDescent="0.2">
      <c r="B48" t="s">
        <v>200</v>
      </c>
      <c r="D48" t="s">
        <v>1996</v>
      </c>
      <c r="E48" t="s">
        <v>1997</v>
      </c>
      <c r="F48" t="s">
        <v>1998</v>
      </c>
      <c r="G48" t="s">
        <v>1999</v>
      </c>
      <c r="H48">
        <v>2020</v>
      </c>
      <c r="I48" t="s">
        <v>328</v>
      </c>
      <c r="J48">
        <v>577</v>
      </c>
      <c r="K48">
        <v>7790</v>
      </c>
      <c r="M48">
        <v>370</v>
      </c>
      <c r="N48">
        <v>375</v>
      </c>
      <c r="O48">
        <v>5</v>
      </c>
      <c r="P48">
        <v>106</v>
      </c>
      <c r="Q48" t="s">
        <v>2000</v>
      </c>
      <c r="R48" t="s">
        <v>2001</v>
      </c>
      <c r="S48" t="s">
        <v>31</v>
      </c>
      <c r="T48" t="s">
        <v>32</v>
      </c>
      <c r="V48" t="s">
        <v>34</v>
      </c>
      <c r="W48" t="s">
        <v>2002</v>
      </c>
    </row>
    <row r="49" spans="2:23" hidden="1" x14ac:dyDescent="0.2">
      <c r="B49" t="s">
        <v>200</v>
      </c>
      <c r="D49" t="s">
        <v>2003</v>
      </c>
      <c r="E49" t="s">
        <v>2004</v>
      </c>
      <c r="F49" t="s">
        <v>2005</v>
      </c>
      <c r="G49" t="s">
        <v>2006</v>
      </c>
      <c r="H49">
        <v>2022</v>
      </c>
      <c r="I49" t="s">
        <v>2007</v>
      </c>
      <c r="J49">
        <v>20</v>
      </c>
      <c r="K49">
        <v>2</v>
      </c>
      <c r="L49" t="s">
        <v>2008</v>
      </c>
      <c r="P49">
        <v>35</v>
      </c>
      <c r="Q49" t="s">
        <v>2009</v>
      </c>
      <c r="R49" t="s">
        <v>2010</v>
      </c>
      <c r="S49" t="s">
        <v>31</v>
      </c>
      <c r="T49" t="s">
        <v>32</v>
      </c>
      <c r="U49" t="s">
        <v>108</v>
      </c>
      <c r="V49" t="s">
        <v>34</v>
      </c>
      <c r="W49" t="s">
        <v>2011</v>
      </c>
    </row>
    <row r="50" spans="2:23" hidden="1" x14ac:dyDescent="0.2">
      <c r="B50" t="s">
        <v>200</v>
      </c>
      <c r="D50" t="s">
        <v>101</v>
      </c>
      <c r="E50" t="s">
        <v>102</v>
      </c>
      <c r="F50" t="s">
        <v>103</v>
      </c>
      <c r="G50" t="s">
        <v>104</v>
      </c>
      <c r="H50">
        <v>2023</v>
      </c>
      <c r="I50" t="s">
        <v>105</v>
      </c>
      <c r="J50">
        <v>4</v>
      </c>
      <c r="K50">
        <v>1</v>
      </c>
      <c r="L50">
        <v>105</v>
      </c>
      <c r="P50">
        <v>26</v>
      </c>
      <c r="Q50" t="s">
        <v>106</v>
      </c>
      <c r="R50" t="s">
        <v>107</v>
      </c>
      <c r="S50" t="s">
        <v>31</v>
      </c>
      <c r="T50" t="s">
        <v>32</v>
      </c>
      <c r="U50" t="s">
        <v>108</v>
      </c>
      <c r="V50" t="s">
        <v>34</v>
      </c>
      <c r="W50" t="s">
        <v>109</v>
      </c>
    </row>
    <row r="51" spans="2:23" hidden="1" x14ac:dyDescent="0.2">
      <c r="B51" t="s">
        <v>200</v>
      </c>
      <c r="D51" t="s">
        <v>2012</v>
      </c>
      <c r="E51" t="s">
        <v>2013</v>
      </c>
      <c r="F51" t="s">
        <v>2014</v>
      </c>
      <c r="G51" t="s">
        <v>2015</v>
      </c>
      <c r="H51">
        <v>2023</v>
      </c>
      <c r="I51" t="s">
        <v>28</v>
      </c>
      <c r="J51">
        <v>29</v>
      </c>
      <c r="K51">
        <v>11</v>
      </c>
      <c r="M51">
        <v>3010</v>
      </c>
      <c r="N51">
        <v>3018</v>
      </c>
      <c r="O51">
        <v>8</v>
      </c>
      <c r="P51">
        <v>5</v>
      </c>
      <c r="Q51" t="s">
        <v>2016</v>
      </c>
      <c r="R51" t="s">
        <v>2017</v>
      </c>
      <c r="S51" t="s">
        <v>31</v>
      </c>
      <c r="T51" t="s">
        <v>32</v>
      </c>
      <c r="U51" t="s">
        <v>127</v>
      </c>
      <c r="V51" t="s">
        <v>34</v>
      </c>
      <c r="W51" t="s">
        <v>2018</v>
      </c>
    </row>
    <row r="52" spans="2:23" hidden="1" x14ac:dyDescent="0.2">
      <c r="B52" t="s">
        <v>200</v>
      </c>
      <c r="D52" t="s">
        <v>119</v>
      </c>
      <c r="E52" t="s">
        <v>120</v>
      </c>
      <c r="F52" t="s">
        <v>121</v>
      </c>
      <c r="G52" t="s">
        <v>122</v>
      </c>
      <c r="H52">
        <v>2021</v>
      </c>
      <c r="I52" t="s">
        <v>123</v>
      </c>
      <c r="J52">
        <v>118</v>
      </c>
      <c r="K52">
        <v>21</v>
      </c>
      <c r="L52" t="s">
        <v>124</v>
      </c>
      <c r="P52">
        <v>159</v>
      </c>
      <c r="Q52" t="s">
        <v>125</v>
      </c>
      <c r="R52" t="s">
        <v>126</v>
      </c>
      <c r="S52" t="s">
        <v>31</v>
      </c>
      <c r="T52" t="s">
        <v>32</v>
      </c>
      <c r="U52" t="s">
        <v>127</v>
      </c>
      <c r="V52" t="s">
        <v>34</v>
      </c>
      <c r="W52" t="s">
        <v>128</v>
      </c>
    </row>
    <row r="53" spans="2:23" hidden="1" x14ac:dyDescent="0.2">
      <c r="B53" t="s">
        <v>200</v>
      </c>
      <c r="D53" t="s">
        <v>2019</v>
      </c>
      <c r="E53" t="s">
        <v>2020</v>
      </c>
      <c r="F53" t="s">
        <v>2021</v>
      </c>
      <c r="G53" t="s">
        <v>2022</v>
      </c>
      <c r="H53">
        <v>2018</v>
      </c>
      <c r="I53" t="s">
        <v>350</v>
      </c>
      <c r="J53">
        <v>13</v>
      </c>
      <c r="K53">
        <v>1</v>
      </c>
      <c r="L53" t="s">
        <v>2023</v>
      </c>
      <c r="P53">
        <v>94</v>
      </c>
      <c r="Q53" t="s">
        <v>2024</v>
      </c>
      <c r="R53" t="s">
        <v>2025</v>
      </c>
      <c r="S53" t="s">
        <v>31</v>
      </c>
      <c r="T53" t="s">
        <v>32</v>
      </c>
      <c r="U53" t="s">
        <v>108</v>
      </c>
      <c r="V53" t="s">
        <v>34</v>
      </c>
      <c r="W53" t="s">
        <v>2026</v>
      </c>
    </row>
    <row r="54" spans="2:23" hidden="1" x14ac:dyDescent="0.2">
      <c r="B54" t="s">
        <v>200</v>
      </c>
      <c r="D54" t="s">
        <v>2027</v>
      </c>
      <c r="E54" t="s">
        <v>2028</v>
      </c>
      <c r="F54" t="s">
        <v>2029</v>
      </c>
      <c r="G54" t="s">
        <v>2030</v>
      </c>
      <c r="H54">
        <v>2022</v>
      </c>
      <c r="I54" t="s">
        <v>2031</v>
      </c>
      <c r="J54">
        <v>36</v>
      </c>
      <c r="K54">
        <v>10</v>
      </c>
      <c r="M54">
        <v>2445</v>
      </c>
      <c r="N54">
        <v>2455</v>
      </c>
      <c r="O54">
        <v>10</v>
      </c>
      <c r="P54">
        <v>6</v>
      </c>
      <c r="Q54" t="s">
        <v>2032</v>
      </c>
      <c r="R54" t="s">
        <v>2033</v>
      </c>
      <c r="S54" t="s">
        <v>31</v>
      </c>
      <c r="T54" t="s">
        <v>32</v>
      </c>
      <c r="U54" t="s">
        <v>127</v>
      </c>
      <c r="V54" t="s">
        <v>34</v>
      </c>
      <c r="W54" t="s">
        <v>2034</v>
      </c>
    </row>
    <row r="55" spans="2:23" hidden="1" x14ac:dyDescent="0.2">
      <c r="B55" t="s">
        <v>200</v>
      </c>
      <c r="D55" t="s">
        <v>2035</v>
      </c>
      <c r="E55" t="s">
        <v>2036</v>
      </c>
      <c r="F55">
        <v>56469750400</v>
      </c>
      <c r="G55" t="s">
        <v>2037</v>
      </c>
      <c r="H55">
        <v>2020</v>
      </c>
      <c r="I55" t="s">
        <v>641</v>
      </c>
      <c r="J55">
        <v>8</v>
      </c>
      <c r="L55" t="s">
        <v>2038</v>
      </c>
      <c r="P55">
        <v>10</v>
      </c>
      <c r="Q55" t="s">
        <v>2039</v>
      </c>
      <c r="R55" t="s">
        <v>2040</v>
      </c>
      <c r="S55" t="s">
        <v>31</v>
      </c>
      <c r="T55" t="s">
        <v>32</v>
      </c>
      <c r="U55" t="s">
        <v>108</v>
      </c>
      <c r="V55" t="s">
        <v>34</v>
      </c>
      <c r="W55" t="s">
        <v>2041</v>
      </c>
    </row>
    <row r="56" spans="2:23" hidden="1" x14ac:dyDescent="0.2">
      <c r="B56" t="s">
        <v>200</v>
      </c>
      <c r="D56" t="s">
        <v>2042</v>
      </c>
      <c r="E56" t="s">
        <v>2043</v>
      </c>
      <c r="F56" t="s">
        <v>2044</v>
      </c>
      <c r="G56" t="s">
        <v>2045</v>
      </c>
      <c r="H56">
        <v>2017</v>
      </c>
      <c r="I56" t="s">
        <v>57</v>
      </c>
      <c r="J56">
        <v>7</v>
      </c>
      <c r="L56">
        <v>44586</v>
      </c>
      <c r="P56">
        <v>90</v>
      </c>
      <c r="Q56" t="s">
        <v>2046</v>
      </c>
      <c r="R56" t="s">
        <v>2047</v>
      </c>
      <c r="S56" t="s">
        <v>31</v>
      </c>
      <c r="T56" t="s">
        <v>32</v>
      </c>
      <c r="U56" t="s">
        <v>108</v>
      </c>
      <c r="V56" t="s">
        <v>34</v>
      </c>
      <c r="W56" t="s">
        <v>2048</v>
      </c>
    </row>
    <row r="57" spans="2:23" hidden="1" x14ac:dyDescent="0.2">
      <c r="B57" t="s">
        <v>200</v>
      </c>
      <c r="D57" t="s">
        <v>2049</v>
      </c>
      <c r="E57" t="s">
        <v>2050</v>
      </c>
      <c r="F57" t="s">
        <v>2051</v>
      </c>
      <c r="G57" t="s">
        <v>2052</v>
      </c>
      <c r="H57">
        <v>2017</v>
      </c>
      <c r="I57" t="s">
        <v>1917</v>
      </c>
      <c r="J57">
        <v>122</v>
      </c>
      <c r="K57">
        <v>1</v>
      </c>
      <c r="M57">
        <v>745</v>
      </c>
      <c r="N57">
        <v>761</v>
      </c>
      <c r="O57">
        <v>16</v>
      </c>
      <c r="P57">
        <v>88</v>
      </c>
      <c r="Q57" t="s">
        <v>2053</v>
      </c>
      <c r="R57" t="s">
        <v>2054</v>
      </c>
      <c r="S57" t="s">
        <v>31</v>
      </c>
      <c r="T57" t="s">
        <v>32</v>
      </c>
      <c r="U57" t="s">
        <v>33</v>
      </c>
      <c r="V57" t="s">
        <v>34</v>
      </c>
      <c r="W57" t="s">
        <v>2055</v>
      </c>
    </row>
    <row r="58" spans="2:23" hidden="1" x14ac:dyDescent="0.2">
      <c r="B58" t="s">
        <v>200</v>
      </c>
      <c r="D58" t="s">
        <v>218</v>
      </c>
      <c r="E58" t="s">
        <v>219</v>
      </c>
      <c r="F58" t="s">
        <v>220</v>
      </c>
      <c r="G58" t="s">
        <v>221</v>
      </c>
      <c r="H58">
        <v>2019</v>
      </c>
      <c r="I58" t="s">
        <v>28</v>
      </c>
      <c r="J58">
        <v>25</v>
      </c>
      <c r="K58">
        <v>5</v>
      </c>
      <c r="M58">
        <v>1877</v>
      </c>
      <c r="N58">
        <v>1888</v>
      </c>
      <c r="O58">
        <v>11</v>
      </c>
      <c r="P58">
        <v>16</v>
      </c>
      <c r="Q58" t="s">
        <v>222</v>
      </c>
      <c r="R58" t="s">
        <v>223</v>
      </c>
      <c r="S58" t="s">
        <v>31</v>
      </c>
      <c r="T58" t="s">
        <v>32</v>
      </c>
      <c r="U58" t="s">
        <v>224</v>
      </c>
      <c r="V58" t="s">
        <v>34</v>
      </c>
      <c r="W58" t="s">
        <v>225</v>
      </c>
    </row>
    <row r="59" spans="2:23" hidden="1" x14ac:dyDescent="0.2">
      <c r="B59" t="s">
        <v>200</v>
      </c>
      <c r="D59" t="s">
        <v>2056</v>
      </c>
      <c r="E59" t="s">
        <v>2057</v>
      </c>
      <c r="F59" t="s">
        <v>2058</v>
      </c>
      <c r="G59" t="s">
        <v>2059</v>
      </c>
      <c r="H59">
        <v>2017</v>
      </c>
      <c r="I59" t="s">
        <v>196</v>
      </c>
      <c r="J59">
        <v>14</v>
      </c>
      <c r="K59">
        <v>22</v>
      </c>
      <c r="M59">
        <v>5253</v>
      </c>
      <c r="N59">
        <v>5269</v>
      </c>
      <c r="O59">
        <v>16</v>
      </c>
      <c r="P59">
        <v>55</v>
      </c>
      <c r="Q59" t="s">
        <v>2060</v>
      </c>
      <c r="R59" t="s">
        <v>2061</v>
      </c>
      <c r="S59" t="s">
        <v>31</v>
      </c>
      <c r="T59" t="s">
        <v>32</v>
      </c>
      <c r="U59" t="s">
        <v>108</v>
      </c>
      <c r="V59" t="s">
        <v>34</v>
      </c>
      <c r="W59" t="s">
        <v>2062</v>
      </c>
    </row>
    <row r="60" spans="2:23" hidden="1" x14ac:dyDescent="0.2">
      <c r="B60" t="s">
        <v>200</v>
      </c>
      <c r="D60" t="s">
        <v>2063</v>
      </c>
      <c r="E60" t="s">
        <v>2064</v>
      </c>
      <c r="F60" t="s">
        <v>2065</v>
      </c>
      <c r="G60" t="s">
        <v>2066</v>
      </c>
      <c r="H60">
        <v>2019</v>
      </c>
      <c r="I60" t="s">
        <v>641</v>
      </c>
      <c r="J60">
        <v>2019</v>
      </c>
      <c r="K60">
        <v>8</v>
      </c>
      <c r="L60" t="s">
        <v>2067</v>
      </c>
      <c r="P60">
        <v>31</v>
      </c>
      <c r="Q60" t="s">
        <v>2068</v>
      </c>
      <c r="R60" t="s">
        <v>2069</v>
      </c>
      <c r="S60" t="s">
        <v>31</v>
      </c>
      <c r="T60" t="s">
        <v>32</v>
      </c>
      <c r="U60" t="s">
        <v>108</v>
      </c>
      <c r="V60" t="s">
        <v>34</v>
      </c>
      <c r="W60" t="s">
        <v>2070</v>
      </c>
    </row>
    <row r="61" spans="2:23" hidden="1" x14ac:dyDescent="0.2">
      <c r="B61" t="s">
        <v>200</v>
      </c>
      <c r="D61" t="s">
        <v>2071</v>
      </c>
      <c r="E61" t="s">
        <v>2072</v>
      </c>
      <c r="F61" t="s">
        <v>2073</v>
      </c>
      <c r="G61" t="s">
        <v>2074</v>
      </c>
      <c r="H61">
        <v>2019</v>
      </c>
      <c r="I61" t="s">
        <v>40</v>
      </c>
      <c r="J61">
        <v>286</v>
      </c>
      <c r="K61">
        <v>1898</v>
      </c>
      <c r="L61">
        <v>20190235</v>
      </c>
      <c r="P61">
        <v>56</v>
      </c>
      <c r="Q61" t="s">
        <v>2075</v>
      </c>
      <c r="R61" t="s">
        <v>2076</v>
      </c>
      <c r="S61" t="s">
        <v>31</v>
      </c>
      <c r="T61" t="s">
        <v>32</v>
      </c>
      <c r="U61" t="s">
        <v>224</v>
      </c>
      <c r="V61" t="s">
        <v>34</v>
      </c>
      <c r="W61" t="s">
        <v>2077</v>
      </c>
    </row>
    <row r="62" spans="2:23" hidden="1" x14ac:dyDescent="0.2">
      <c r="B62" t="s">
        <v>200</v>
      </c>
      <c r="D62" t="s">
        <v>2078</v>
      </c>
      <c r="E62" t="s">
        <v>2079</v>
      </c>
      <c r="F62" t="s">
        <v>2080</v>
      </c>
      <c r="G62" t="s">
        <v>2081</v>
      </c>
      <c r="H62">
        <v>2018</v>
      </c>
      <c r="I62" t="s">
        <v>148</v>
      </c>
      <c r="J62">
        <v>5</v>
      </c>
      <c r="K62" t="s">
        <v>2082</v>
      </c>
      <c r="L62">
        <v>170</v>
      </c>
      <c r="P62">
        <v>30</v>
      </c>
      <c r="Q62" t="s">
        <v>2083</v>
      </c>
      <c r="R62" t="s">
        <v>2084</v>
      </c>
      <c r="S62" t="s">
        <v>31</v>
      </c>
      <c r="T62" t="s">
        <v>32</v>
      </c>
      <c r="U62" t="s">
        <v>60</v>
      </c>
      <c r="V62" t="s">
        <v>34</v>
      </c>
      <c r="W62" t="s">
        <v>2085</v>
      </c>
    </row>
    <row r="63" spans="2:23" hidden="1" x14ac:dyDescent="0.2">
      <c r="B63" t="s">
        <v>200</v>
      </c>
      <c r="D63" t="s">
        <v>2086</v>
      </c>
      <c r="E63" t="s">
        <v>2087</v>
      </c>
      <c r="F63" t="s">
        <v>2088</v>
      </c>
      <c r="G63" t="s">
        <v>2089</v>
      </c>
      <c r="H63">
        <v>2019</v>
      </c>
      <c r="I63" t="s">
        <v>514</v>
      </c>
      <c r="J63">
        <v>166</v>
      </c>
      <c r="K63">
        <v>3</v>
      </c>
      <c r="L63">
        <v>28</v>
      </c>
      <c r="P63">
        <v>9</v>
      </c>
      <c r="Q63" t="s">
        <v>2090</v>
      </c>
      <c r="R63" t="s">
        <v>2091</v>
      </c>
      <c r="S63" t="s">
        <v>31</v>
      </c>
      <c r="T63" t="s">
        <v>32</v>
      </c>
      <c r="V63" t="s">
        <v>34</v>
      </c>
      <c r="W63" t="s">
        <v>2092</v>
      </c>
    </row>
    <row r="64" spans="2:23" hidden="1" x14ac:dyDescent="0.2">
      <c r="B64" t="s">
        <v>200</v>
      </c>
      <c r="D64" t="s">
        <v>2093</v>
      </c>
      <c r="E64" t="s">
        <v>2094</v>
      </c>
      <c r="F64" t="s">
        <v>2095</v>
      </c>
      <c r="G64" t="s">
        <v>2096</v>
      </c>
      <c r="H64">
        <v>2021</v>
      </c>
      <c r="I64" t="s">
        <v>2097</v>
      </c>
      <c r="J64">
        <v>19</v>
      </c>
      <c r="K64">
        <v>4</v>
      </c>
      <c r="M64">
        <v>243</v>
      </c>
      <c r="N64">
        <v>250</v>
      </c>
      <c r="O64">
        <v>7</v>
      </c>
      <c r="P64">
        <v>13</v>
      </c>
      <c r="Q64" t="s">
        <v>2098</v>
      </c>
      <c r="R64" t="s">
        <v>2099</v>
      </c>
      <c r="S64" t="s">
        <v>31</v>
      </c>
      <c r="T64" t="s">
        <v>32</v>
      </c>
      <c r="U64" t="s">
        <v>159</v>
      </c>
      <c r="V64" t="s">
        <v>34</v>
      </c>
      <c r="W64" t="s">
        <v>2100</v>
      </c>
    </row>
    <row r="65" spans="2:23" hidden="1" x14ac:dyDescent="0.2">
      <c r="B65" t="s">
        <v>200</v>
      </c>
      <c r="D65" t="s">
        <v>2101</v>
      </c>
      <c r="E65" t="s">
        <v>2102</v>
      </c>
      <c r="F65" t="s">
        <v>2103</v>
      </c>
      <c r="G65" t="s">
        <v>2104</v>
      </c>
      <c r="H65">
        <v>2019</v>
      </c>
      <c r="I65" t="s">
        <v>985</v>
      </c>
      <c r="J65">
        <v>526</v>
      </c>
      <c r="L65">
        <v>115785</v>
      </c>
      <c r="P65">
        <v>28</v>
      </c>
      <c r="Q65" t="s">
        <v>2105</v>
      </c>
      <c r="R65" t="s">
        <v>2106</v>
      </c>
      <c r="S65" t="s">
        <v>31</v>
      </c>
      <c r="T65" t="s">
        <v>32</v>
      </c>
      <c r="U65" t="s">
        <v>127</v>
      </c>
      <c r="V65" t="s">
        <v>34</v>
      </c>
      <c r="W65" t="s">
        <v>2107</v>
      </c>
    </row>
    <row r="66" spans="2:23" hidden="1" x14ac:dyDescent="0.2">
      <c r="B66" t="s">
        <v>200</v>
      </c>
      <c r="D66" t="s">
        <v>550</v>
      </c>
      <c r="E66" t="s">
        <v>551</v>
      </c>
      <c r="F66" t="s">
        <v>552</v>
      </c>
      <c r="G66" t="s">
        <v>553</v>
      </c>
      <c r="H66">
        <v>2017</v>
      </c>
      <c r="I66" t="s">
        <v>205</v>
      </c>
      <c r="J66">
        <v>217</v>
      </c>
      <c r="M66">
        <v>240</v>
      </c>
      <c r="N66">
        <v>253</v>
      </c>
      <c r="O66">
        <v>13</v>
      </c>
      <c r="P66">
        <v>24</v>
      </c>
      <c r="Q66" t="s">
        <v>554</v>
      </c>
      <c r="R66" t="s">
        <v>555</v>
      </c>
      <c r="S66" t="s">
        <v>31</v>
      </c>
      <c r="T66" t="s">
        <v>32</v>
      </c>
      <c r="U66" t="s">
        <v>159</v>
      </c>
      <c r="V66" t="s">
        <v>34</v>
      </c>
      <c r="W66" t="s">
        <v>556</v>
      </c>
    </row>
    <row r="67" spans="2:23" hidden="1" x14ac:dyDescent="0.2">
      <c r="B67" t="s">
        <v>200</v>
      </c>
      <c r="D67" t="s">
        <v>2108</v>
      </c>
      <c r="E67" t="s">
        <v>2109</v>
      </c>
      <c r="F67" t="s">
        <v>2110</v>
      </c>
      <c r="G67" t="s">
        <v>2111</v>
      </c>
      <c r="H67">
        <v>2014</v>
      </c>
      <c r="I67" t="s">
        <v>350</v>
      </c>
      <c r="J67">
        <v>9</v>
      </c>
      <c r="K67">
        <v>5</v>
      </c>
      <c r="L67" t="s">
        <v>2112</v>
      </c>
      <c r="P67">
        <v>69</v>
      </c>
      <c r="Q67" t="s">
        <v>2113</v>
      </c>
      <c r="R67" t="s">
        <v>2114</v>
      </c>
      <c r="S67" t="s">
        <v>31</v>
      </c>
      <c r="T67" t="s">
        <v>32</v>
      </c>
      <c r="U67" t="s">
        <v>108</v>
      </c>
      <c r="V67" t="s">
        <v>34</v>
      </c>
      <c r="W67" t="s">
        <v>2115</v>
      </c>
    </row>
    <row r="68" spans="2:23" hidden="1" x14ac:dyDescent="0.2">
      <c r="B68" t="s">
        <v>200</v>
      </c>
      <c r="D68" t="s">
        <v>2116</v>
      </c>
      <c r="E68" t="s">
        <v>2117</v>
      </c>
      <c r="F68" t="s">
        <v>2118</v>
      </c>
      <c r="G68" t="s">
        <v>2119</v>
      </c>
      <c r="H68">
        <v>2011</v>
      </c>
      <c r="I68" t="s">
        <v>28</v>
      </c>
      <c r="J68">
        <v>17</v>
      </c>
      <c r="K68">
        <v>4</v>
      </c>
      <c r="M68">
        <v>1712</v>
      </c>
      <c r="N68">
        <v>1719</v>
      </c>
      <c r="O68">
        <v>7</v>
      </c>
      <c r="P68">
        <v>164</v>
      </c>
      <c r="Q68" t="s">
        <v>2120</v>
      </c>
      <c r="R68" t="s">
        <v>2121</v>
      </c>
      <c r="S68" t="s">
        <v>31</v>
      </c>
      <c r="T68" t="s">
        <v>32</v>
      </c>
      <c r="V68" t="s">
        <v>34</v>
      </c>
      <c r="W68" t="s">
        <v>2122</v>
      </c>
    </row>
    <row r="69" spans="2:23" hidden="1" x14ac:dyDescent="0.2">
      <c r="B69" t="s">
        <v>200</v>
      </c>
      <c r="D69" t="s">
        <v>2123</v>
      </c>
      <c r="E69" t="s">
        <v>2124</v>
      </c>
      <c r="F69" t="s">
        <v>2125</v>
      </c>
      <c r="G69" t="s">
        <v>2126</v>
      </c>
      <c r="H69">
        <v>2007</v>
      </c>
      <c r="I69" t="s">
        <v>123</v>
      </c>
      <c r="J69">
        <v>104</v>
      </c>
      <c r="K69">
        <v>13</v>
      </c>
      <c r="M69">
        <v>5483</v>
      </c>
      <c r="N69">
        <v>5488</v>
      </c>
      <c r="O69">
        <v>5</v>
      </c>
      <c r="P69">
        <v>151</v>
      </c>
      <c r="Q69" t="s">
        <v>2127</v>
      </c>
      <c r="R69" t="s">
        <v>2128</v>
      </c>
      <c r="S69" t="s">
        <v>31</v>
      </c>
      <c r="T69" t="s">
        <v>32</v>
      </c>
      <c r="U69" t="s">
        <v>159</v>
      </c>
      <c r="V69" t="s">
        <v>34</v>
      </c>
      <c r="W69" t="s">
        <v>2129</v>
      </c>
    </row>
    <row r="70" spans="2:23" hidden="1" x14ac:dyDescent="0.2">
      <c r="B70" t="s">
        <v>200</v>
      </c>
      <c r="D70" t="s">
        <v>2130</v>
      </c>
      <c r="E70" t="s">
        <v>2131</v>
      </c>
      <c r="F70" t="s">
        <v>2132</v>
      </c>
      <c r="G70" t="s">
        <v>2133</v>
      </c>
      <c r="H70">
        <v>2005</v>
      </c>
      <c r="I70" t="s">
        <v>28</v>
      </c>
      <c r="J70">
        <v>11</v>
      </c>
      <c r="K70">
        <v>12</v>
      </c>
      <c r="M70">
        <v>2251</v>
      </c>
      <c r="N70">
        <v>2265</v>
      </c>
      <c r="O70">
        <v>14</v>
      </c>
      <c r="P70">
        <v>498</v>
      </c>
      <c r="Q70" t="s">
        <v>2134</v>
      </c>
      <c r="R70" t="s">
        <v>2135</v>
      </c>
      <c r="S70" t="s">
        <v>31</v>
      </c>
      <c r="T70" t="s">
        <v>32</v>
      </c>
      <c r="V70" t="s">
        <v>34</v>
      </c>
      <c r="W70" t="s">
        <v>2136</v>
      </c>
    </row>
    <row r="71" spans="2:23" hidden="1" x14ac:dyDescent="0.2">
      <c r="B71" t="s">
        <v>200</v>
      </c>
      <c r="D71" t="s">
        <v>2137</v>
      </c>
      <c r="E71" t="s">
        <v>2138</v>
      </c>
      <c r="F71" t="s">
        <v>2139</v>
      </c>
      <c r="G71" t="s">
        <v>2140</v>
      </c>
      <c r="H71">
        <v>2018</v>
      </c>
      <c r="I71" t="s">
        <v>641</v>
      </c>
      <c r="J71">
        <v>2018</v>
      </c>
      <c r="K71">
        <v>1</v>
      </c>
      <c r="L71" t="s">
        <v>2141</v>
      </c>
      <c r="P71">
        <v>21</v>
      </c>
      <c r="Q71" t="s">
        <v>2142</v>
      </c>
      <c r="R71" t="s">
        <v>2143</v>
      </c>
      <c r="S71" t="s">
        <v>31</v>
      </c>
      <c r="T71" t="s">
        <v>32</v>
      </c>
      <c r="U71" t="s">
        <v>108</v>
      </c>
      <c r="V71" t="s">
        <v>34</v>
      </c>
      <c r="W71" t="s">
        <v>2144</v>
      </c>
    </row>
    <row r="72" spans="2:23" hidden="1" x14ac:dyDescent="0.2">
      <c r="B72" t="s">
        <v>200</v>
      </c>
      <c r="D72" t="s">
        <v>2145</v>
      </c>
      <c r="E72" t="s">
        <v>2146</v>
      </c>
      <c r="F72" t="s">
        <v>2147</v>
      </c>
      <c r="G72" t="s">
        <v>2148</v>
      </c>
      <c r="H72">
        <v>2023</v>
      </c>
      <c r="I72" t="s">
        <v>328</v>
      </c>
      <c r="J72">
        <v>615</v>
      </c>
      <c r="K72">
        <v>7954</v>
      </c>
      <c r="M72">
        <v>858</v>
      </c>
      <c r="N72">
        <v>865</v>
      </c>
      <c r="O72">
        <v>7</v>
      </c>
      <c r="P72">
        <v>33</v>
      </c>
      <c r="Q72" t="s">
        <v>2149</v>
      </c>
      <c r="R72" t="s">
        <v>2150</v>
      </c>
      <c r="S72" t="s">
        <v>31</v>
      </c>
      <c r="T72" t="s">
        <v>32</v>
      </c>
      <c r="V72" t="s">
        <v>34</v>
      </c>
      <c r="W72" t="s">
        <v>2151</v>
      </c>
    </row>
    <row r="73" spans="2:23" hidden="1" x14ac:dyDescent="0.2">
      <c r="B73" t="s">
        <v>200</v>
      </c>
      <c r="D73" t="s">
        <v>2152</v>
      </c>
      <c r="E73" t="s">
        <v>2153</v>
      </c>
      <c r="F73" t="s">
        <v>2154</v>
      </c>
      <c r="G73" t="s">
        <v>2155</v>
      </c>
      <c r="H73">
        <v>2018</v>
      </c>
      <c r="I73" t="s">
        <v>1992</v>
      </c>
      <c r="J73">
        <v>359</v>
      </c>
      <c r="K73">
        <v>6378</v>
      </c>
      <c r="M73">
        <v>908</v>
      </c>
      <c r="N73">
        <v>911</v>
      </c>
      <c r="O73">
        <v>3</v>
      </c>
      <c r="P73">
        <v>216</v>
      </c>
      <c r="Q73" t="s">
        <v>2156</v>
      </c>
      <c r="R73" t="s">
        <v>2157</v>
      </c>
      <c r="S73" t="s">
        <v>31</v>
      </c>
      <c r="T73" t="s">
        <v>32</v>
      </c>
      <c r="U73" t="s">
        <v>33</v>
      </c>
      <c r="V73" t="s">
        <v>34</v>
      </c>
      <c r="W73" t="s">
        <v>2158</v>
      </c>
    </row>
    <row r="74" spans="2:23" hidden="1" x14ac:dyDescent="0.2">
      <c r="B74" t="s">
        <v>200</v>
      </c>
      <c r="D74" t="s">
        <v>2159</v>
      </c>
      <c r="E74" t="s">
        <v>2160</v>
      </c>
      <c r="F74" t="s">
        <v>2161</v>
      </c>
      <c r="G74" t="s">
        <v>2162</v>
      </c>
      <c r="H74">
        <v>2017</v>
      </c>
      <c r="I74" t="s">
        <v>2163</v>
      </c>
      <c r="J74">
        <v>57</v>
      </c>
      <c r="K74">
        <v>1</v>
      </c>
      <c r="M74">
        <v>55</v>
      </c>
      <c r="N74">
        <v>62</v>
      </c>
      <c r="O74">
        <v>7</v>
      </c>
      <c r="P74">
        <v>11</v>
      </c>
      <c r="Q74" t="s">
        <v>2164</v>
      </c>
      <c r="R74" t="s">
        <v>2165</v>
      </c>
      <c r="S74" t="s">
        <v>1695</v>
      </c>
      <c r="T74" t="s">
        <v>32</v>
      </c>
      <c r="U74" t="s">
        <v>33</v>
      </c>
      <c r="V74" t="s">
        <v>34</v>
      </c>
      <c r="W74" t="s">
        <v>2166</v>
      </c>
    </row>
    <row r="75" spans="2:23" hidden="1" x14ac:dyDescent="0.2">
      <c r="B75" t="s">
        <v>200</v>
      </c>
      <c r="D75" t="s">
        <v>2167</v>
      </c>
      <c r="E75" t="s">
        <v>2168</v>
      </c>
      <c r="F75" t="s">
        <v>2169</v>
      </c>
      <c r="G75" t="s">
        <v>2170</v>
      </c>
      <c r="H75">
        <v>2015</v>
      </c>
      <c r="I75" t="s">
        <v>28</v>
      </c>
      <c r="J75">
        <v>21</v>
      </c>
      <c r="K75">
        <v>5</v>
      </c>
      <c r="M75">
        <v>1848</v>
      </c>
      <c r="N75">
        <v>1855</v>
      </c>
      <c r="O75">
        <v>7</v>
      </c>
      <c r="P75">
        <v>69</v>
      </c>
      <c r="Q75" t="s">
        <v>2171</v>
      </c>
      <c r="R75" t="s">
        <v>2172</v>
      </c>
      <c r="S75" t="s">
        <v>31</v>
      </c>
      <c r="T75" t="s">
        <v>32</v>
      </c>
      <c r="V75" t="s">
        <v>34</v>
      </c>
      <c r="W75" t="s">
        <v>2173</v>
      </c>
    </row>
    <row r="76" spans="2:23" hidden="1" x14ac:dyDescent="0.2">
      <c r="B76" t="s">
        <v>200</v>
      </c>
      <c r="D76" t="s">
        <v>2174</v>
      </c>
      <c r="E76" t="s">
        <v>2175</v>
      </c>
      <c r="F76" t="s">
        <v>2176</v>
      </c>
      <c r="G76" t="s">
        <v>2177</v>
      </c>
      <c r="H76">
        <v>2024</v>
      </c>
      <c r="I76" t="s">
        <v>2178</v>
      </c>
      <c r="J76">
        <v>19</v>
      </c>
      <c r="K76">
        <v>1</v>
      </c>
      <c r="L76">
        <v>14074</v>
      </c>
      <c r="P76">
        <v>0</v>
      </c>
      <c r="Q76" t="s">
        <v>2179</v>
      </c>
      <c r="R76" t="s">
        <v>2180</v>
      </c>
      <c r="S76" t="s">
        <v>31</v>
      </c>
      <c r="T76" t="s">
        <v>32</v>
      </c>
      <c r="U76" t="s">
        <v>108</v>
      </c>
      <c r="V76" t="s">
        <v>34</v>
      </c>
      <c r="W76" t="s">
        <v>2181</v>
      </c>
    </row>
    <row r="77" spans="2:23" hidden="1" x14ac:dyDescent="0.2">
      <c r="B77" t="s">
        <v>200</v>
      </c>
      <c r="D77" t="s">
        <v>2182</v>
      </c>
      <c r="E77" t="s">
        <v>2183</v>
      </c>
      <c r="F77" t="s">
        <v>2184</v>
      </c>
      <c r="G77" t="s">
        <v>2185</v>
      </c>
      <c r="H77">
        <v>2018</v>
      </c>
      <c r="I77" t="s">
        <v>2186</v>
      </c>
      <c r="M77">
        <v>713</v>
      </c>
      <c r="N77">
        <v>741</v>
      </c>
      <c r="O77">
        <v>28</v>
      </c>
      <c r="P77">
        <v>1</v>
      </c>
      <c r="Q77" t="s">
        <v>2187</v>
      </c>
      <c r="R77" t="s">
        <v>2188</v>
      </c>
      <c r="S77" t="s">
        <v>77</v>
      </c>
      <c r="T77" t="s">
        <v>32</v>
      </c>
      <c r="V77" t="s">
        <v>34</v>
      </c>
      <c r="W77" t="s">
        <v>2189</v>
      </c>
    </row>
    <row r="78" spans="2:23" hidden="1" x14ac:dyDescent="0.2">
      <c r="B78" t="s">
        <v>200</v>
      </c>
      <c r="D78" t="s">
        <v>2190</v>
      </c>
      <c r="E78" t="s">
        <v>2191</v>
      </c>
      <c r="F78">
        <v>16645242800</v>
      </c>
      <c r="G78" t="s">
        <v>2192</v>
      </c>
      <c r="H78">
        <v>2019</v>
      </c>
      <c r="I78" t="s">
        <v>2193</v>
      </c>
      <c r="M78">
        <v>53</v>
      </c>
      <c r="N78">
        <v>60</v>
      </c>
      <c r="O78">
        <v>7</v>
      </c>
      <c r="P78">
        <v>6</v>
      </c>
      <c r="Q78" t="s">
        <v>2194</v>
      </c>
      <c r="R78" t="s">
        <v>2195</v>
      </c>
      <c r="S78" t="s">
        <v>77</v>
      </c>
      <c r="T78" t="s">
        <v>32</v>
      </c>
      <c r="V78" t="s">
        <v>34</v>
      </c>
      <c r="W78" t="s">
        <v>2196</v>
      </c>
    </row>
    <row r="79" spans="2:23" hidden="1" x14ac:dyDescent="0.2">
      <c r="B79" t="s">
        <v>200</v>
      </c>
      <c r="D79" t="s">
        <v>2197</v>
      </c>
      <c r="E79" t="s">
        <v>2198</v>
      </c>
      <c r="F79" t="s">
        <v>2199</v>
      </c>
      <c r="G79" t="s">
        <v>2200</v>
      </c>
      <c r="H79">
        <v>2018</v>
      </c>
      <c r="I79" t="s">
        <v>641</v>
      </c>
      <c r="J79">
        <v>2018</v>
      </c>
      <c r="K79">
        <v>7</v>
      </c>
      <c r="L79" t="s">
        <v>2201</v>
      </c>
      <c r="P79">
        <v>19</v>
      </c>
      <c r="Q79" t="s">
        <v>2202</v>
      </c>
      <c r="R79" t="s">
        <v>2203</v>
      </c>
      <c r="S79" t="s">
        <v>31</v>
      </c>
      <c r="T79" t="s">
        <v>32</v>
      </c>
      <c r="U79" t="s">
        <v>60</v>
      </c>
      <c r="V79" t="s">
        <v>34</v>
      </c>
      <c r="W79" t="s">
        <v>2204</v>
      </c>
    </row>
    <row r="80" spans="2:23" hidden="1" x14ac:dyDescent="0.2">
      <c r="B80" t="s">
        <v>200</v>
      </c>
      <c r="D80" t="s">
        <v>2205</v>
      </c>
      <c r="E80" t="s">
        <v>2206</v>
      </c>
      <c r="F80" t="s">
        <v>2207</v>
      </c>
      <c r="G80" t="s">
        <v>2208</v>
      </c>
      <c r="H80">
        <v>2024</v>
      </c>
      <c r="I80" t="s">
        <v>2209</v>
      </c>
      <c r="P80">
        <v>0</v>
      </c>
      <c r="Q80" t="s">
        <v>2210</v>
      </c>
      <c r="R80" t="s">
        <v>2211</v>
      </c>
      <c r="S80" t="s">
        <v>117</v>
      </c>
      <c r="T80" t="s">
        <v>216</v>
      </c>
      <c r="U80" t="s">
        <v>127</v>
      </c>
      <c r="V80" t="s">
        <v>34</v>
      </c>
      <c r="W80" t="s">
        <v>2212</v>
      </c>
    </row>
    <row r="81" spans="2:23" hidden="1" x14ac:dyDescent="0.2">
      <c r="B81" t="s">
        <v>200</v>
      </c>
      <c r="D81" t="s">
        <v>2213</v>
      </c>
      <c r="E81" t="s">
        <v>2214</v>
      </c>
      <c r="F81" t="s">
        <v>2215</v>
      </c>
      <c r="G81" t="s">
        <v>2216</v>
      </c>
      <c r="H81">
        <v>2020</v>
      </c>
      <c r="I81" t="s">
        <v>165</v>
      </c>
      <c r="J81">
        <v>39</v>
      </c>
      <c r="K81">
        <v>2</v>
      </c>
      <c r="M81">
        <v>475</v>
      </c>
      <c r="N81">
        <v>486</v>
      </c>
      <c r="O81">
        <v>11</v>
      </c>
      <c r="P81">
        <v>31</v>
      </c>
      <c r="Q81" t="s">
        <v>2217</v>
      </c>
      <c r="R81" t="s">
        <v>2218</v>
      </c>
      <c r="S81" t="s">
        <v>31</v>
      </c>
      <c r="T81" t="s">
        <v>32</v>
      </c>
      <c r="V81" t="s">
        <v>34</v>
      </c>
      <c r="W81" t="s">
        <v>2219</v>
      </c>
    </row>
    <row r="82" spans="2:23" hidden="1" x14ac:dyDescent="0.2">
      <c r="B82" t="s">
        <v>200</v>
      </c>
      <c r="D82" t="s">
        <v>2220</v>
      </c>
      <c r="E82" t="s">
        <v>2221</v>
      </c>
      <c r="F82" t="s">
        <v>2222</v>
      </c>
      <c r="G82" t="s">
        <v>2223</v>
      </c>
      <c r="H82">
        <v>2018</v>
      </c>
      <c r="I82" t="s">
        <v>277</v>
      </c>
      <c r="J82">
        <v>8</v>
      </c>
      <c r="K82">
        <v>12</v>
      </c>
      <c r="M82">
        <v>6354</v>
      </c>
      <c r="N82">
        <v>6368</v>
      </c>
      <c r="O82">
        <v>14</v>
      </c>
      <c r="P82">
        <v>66</v>
      </c>
      <c r="Q82" t="s">
        <v>2224</v>
      </c>
      <c r="R82" t="s">
        <v>2225</v>
      </c>
      <c r="S82" t="s">
        <v>117</v>
      </c>
      <c r="T82" t="s">
        <v>32</v>
      </c>
      <c r="U82" t="s">
        <v>60</v>
      </c>
      <c r="V82" t="s">
        <v>34</v>
      </c>
      <c r="W82" t="s">
        <v>2226</v>
      </c>
    </row>
    <row r="83" spans="2:23" hidden="1" x14ac:dyDescent="0.2">
      <c r="B83" t="s">
        <v>200</v>
      </c>
      <c r="D83" t="s">
        <v>2227</v>
      </c>
      <c r="E83" t="s">
        <v>2228</v>
      </c>
      <c r="F83" t="s">
        <v>2229</v>
      </c>
      <c r="G83" t="s">
        <v>2230</v>
      </c>
      <c r="H83">
        <v>2021</v>
      </c>
      <c r="I83" t="s">
        <v>2231</v>
      </c>
      <c r="J83">
        <v>4</v>
      </c>
      <c r="K83">
        <v>1</v>
      </c>
      <c r="L83">
        <v>219</v>
      </c>
      <c r="P83">
        <v>13</v>
      </c>
      <c r="Q83" t="s">
        <v>2232</v>
      </c>
      <c r="R83" t="s">
        <v>2233</v>
      </c>
      <c r="S83" t="s">
        <v>31</v>
      </c>
      <c r="T83" t="s">
        <v>32</v>
      </c>
      <c r="U83" t="s">
        <v>60</v>
      </c>
      <c r="V83" t="s">
        <v>34</v>
      </c>
      <c r="W83" t="s">
        <v>2234</v>
      </c>
    </row>
    <row r="84" spans="2:23" hidden="1" x14ac:dyDescent="0.2">
      <c r="B84" t="s">
        <v>200</v>
      </c>
      <c r="D84" t="s">
        <v>2235</v>
      </c>
      <c r="E84" t="s">
        <v>2236</v>
      </c>
      <c r="F84">
        <v>26643606100</v>
      </c>
      <c r="G84" t="s">
        <v>2237</v>
      </c>
      <c r="H84">
        <v>2009</v>
      </c>
      <c r="I84" t="s">
        <v>165</v>
      </c>
      <c r="J84">
        <v>28</v>
      </c>
      <c r="K84">
        <v>3</v>
      </c>
      <c r="M84">
        <v>569</v>
      </c>
      <c r="N84">
        <v>575</v>
      </c>
      <c r="O84">
        <v>6</v>
      </c>
      <c r="P84">
        <v>37</v>
      </c>
      <c r="Q84" t="s">
        <v>2238</v>
      </c>
      <c r="R84" t="s">
        <v>2239</v>
      </c>
      <c r="S84" t="s">
        <v>31</v>
      </c>
      <c r="T84" t="s">
        <v>32</v>
      </c>
      <c r="V84" t="s">
        <v>34</v>
      </c>
      <c r="W84" t="s">
        <v>2240</v>
      </c>
    </row>
    <row r="85" spans="2:23" hidden="1" x14ac:dyDescent="0.2">
      <c r="B85" t="s">
        <v>200</v>
      </c>
      <c r="D85" t="s">
        <v>2235</v>
      </c>
      <c r="E85" t="s">
        <v>2241</v>
      </c>
      <c r="F85">
        <v>26643606100</v>
      </c>
      <c r="G85" t="s">
        <v>2242</v>
      </c>
      <c r="H85">
        <v>2014</v>
      </c>
      <c r="I85" t="s">
        <v>2243</v>
      </c>
      <c r="J85">
        <v>7</v>
      </c>
      <c r="M85">
        <v>127</v>
      </c>
      <c r="N85">
        <v>133</v>
      </c>
      <c r="O85">
        <v>6</v>
      </c>
      <c r="P85">
        <v>64</v>
      </c>
      <c r="Q85" t="s">
        <v>2244</v>
      </c>
      <c r="R85" t="s">
        <v>2245</v>
      </c>
      <c r="S85" t="s">
        <v>117</v>
      </c>
      <c r="T85" t="s">
        <v>32</v>
      </c>
      <c r="V85" t="s">
        <v>34</v>
      </c>
      <c r="W85" t="s">
        <v>2246</v>
      </c>
    </row>
    <row r="86" spans="2:23" hidden="1" x14ac:dyDescent="0.2">
      <c r="B86" t="s">
        <v>200</v>
      </c>
      <c r="D86" t="s">
        <v>2235</v>
      </c>
      <c r="E86" t="s">
        <v>2241</v>
      </c>
      <c r="F86">
        <v>26643606100</v>
      </c>
      <c r="G86" t="s">
        <v>2247</v>
      </c>
      <c r="H86">
        <v>2012</v>
      </c>
      <c r="I86" t="s">
        <v>2248</v>
      </c>
      <c r="J86">
        <v>76</v>
      </c>
      <c r="K86">
        <v>2</v>
      </c>
      <c r="M86">
        <v>403</v>
      </c>
      <c r="N86">
        <v>408</v>
      </c>
      <c r="O86">
        <v>5</v>
      </c>
      <c r="P86">
        <v>34</v>
      </c>
      <c r="Q86" t="s">
        <v>2249</v>
      </c>
      <c r="R86" t="s">
        <v>2250</v>
      </c>
      <c r="S86" t="s">
        <v>31</v>
      </c>
      <c r="T86" t="s">
        <v>32</v>
      </c>
      <c r="U86" t="s">
        <v>60</v>
      </c>
      <c r="V86" t="s">
        <v>34</v>
      </c>
      <c r="W86" t="s">
        <v>2251</v>
      </c>
    </row>
    <row r="87" spans="2:23" hidden="1" x14ac:dyDescent="0.2">
      <c r="B87" t="s">
        <v>200</v>
      </c>
      <c r="D87" t="s">
        <v>2235</v>
      </c>
      <c r="E87" t="s">
        <v>2236</v>
      </c>
      <c r="F87">
        <v>26643606100</v>
      </c>
      <c r="G87" t="s">
        <v>2252</v>
      </c>
      <c r="H87">
        <v>2014</v>
      </c>
      <c r="I87" t="s">
        <v>2253</v>
      </c>
      <c r="J87">
        <v>395</v>
      </c>
      <c r="K87">
        <v>1</v>
      </c>
      <c r="M87">
        <v>167</v>
      </c>
      <c r="N87">
        <v>183</v>
      </c>
      <c r="O87">
        <v>16</v>
      </c>
      <c r="P87">
        <v>30</v>
      </c>
      <c r="Q87" t="s">
        <v>2254</v>
      </c>
      <c r="R87" t="s">
        <v>2255</v>
      </c>
      <c r="S87" t="s">
        <v>31</v>
      </c>
      <c r="T87" t="s">
        <v>32</v>
      </c>
      <c r="V87" t="s">
        <v>34</v>
      </c>
      <c r="W87" t="s">
        <v>2256</v>
      </c>
    </row>
    <row r="88" spans="2:23" hidden="1" x14ac:dyDescent="0.2">
      <c r="B88" t="s">
        <v>200</v>
      </c>
      <c r="D88" t="s">
        <v>2257</v>
      </c>
      <c r="E88" t="s">
        <v>2258</v>
      </c>
      <c r="F88" t="s">
        <v>2259</v>
      </c>
      <c r="G88" t="s">
        <v>2260</v>
      </c>
      <c r="H88">
        <v>2018</v>
      </c>
      <c r="I88" t="s">
        <v>2261</v>
      </c>
      <c r="J88">
        <v>33</v>
      </c>
      <c r="K88">
        <v>12</v>
      </c>
      <c r="M88">
        <v>936</v>
      </c>
      <c r="N88">
        <v>944</v>
      </c>
      <c r="O88">
        <v>8</v>
      </c>
      <c r="P88">
        <v>134</v>
      </c>
      <c r="Q88" t="s">
        <v>2262</v>
      </c>
      <c r="R88" t="s">
        <v>2263</v>
      </c>
      <c r="S88" t="s">
        <v>117</v>
      </c>
      <c r="T88" t="s">
        <v>32</v>
      </c>
      <c r="U88" t="s">
        <v>127</v>
      </c>
      <c r="V88" t="s">
        <v>34</v>
      </c>
      <c r="W88" t="s">
        <v>2264</v>
      </c>
    </row>
    <row r="89" spans="2:23" hidden="1" x14ac:dyDescent="0.2">
      <c r="B89" t="s">
        <v>200</v>
      </c>
      <c r="D89" t="s">
        <v>2265</v>
      </c>
      <c r="E89" t="s">
        <v>2266</v>
      </c>
      <c r="F89" t="s">
        <v>2267</v>
      </c>
      <c r="G89" t="s">
        <v>2268</v>
      </c>
      <c r="H89">
        <v>2017</v>
      </c>
      <c r="I89" t="s">
        <v>148</v>
      </c>
      <c r="J89">
        <v>4</v>
      </c>
      <c r="K89" t="s">
        <v>2269</v>
      </c>
      <c r="L89">
        <v>361</v>
      </c>
      <c r="P89">
        <v>17</v>
      </c>
      <c r="Q89" t="s">
        <v>2270</v>
      </c>
      <c r="R89" t="s">
        <v>2271</v>
      </c>
      <c r="S89" t="s">
        <v>971</v>
      </c>
      <c r="T89" t="s">
        <v>32</v>
      </c>
      <c r="U89" t="s">
        <v>108</v>
      </c>
      <c r="V89" t="s">
        <v>34</v>
      </c>
      <c r="W89" t="s">
        <v>2272</v>
      </c>
    </row>
    <row r="90" spans="2:23" hidden="1" x14ac:dyDescent="0.2">
      <c r="B90" t="s">
        <v>200</v>
      </c>
      <c r="D90" t="s">
        <v>2273</v>
      </c>
      <c r="E90" t="s">
        <v>2274</v>
      </c>
      <c r="F90" t="s">
        <v>2275</v>
      </c>
      <c r="G90" t="s">
        <v>2276</v>
      </c>
      <c r="H90">
        <v>2023</v>
      </c>
      <c r="I90" t="s">
        <v>880</v>
      </c>
      <c r="J90">
        <v>62</v>
      </c>
      <c r="K90">
        <v>6</v>
      </c>
      <c r="M90">
        <v>627</v>
      </c>
      <c r="N90">
        <v>636</v>
      </c>
      <c r="O90">
        <v>9</v>
      </c>
      <c r="P90">
        <v>2</v>
      </c>
      <c r="Q90" t="s">
        <v>2277</v>
      </c>
      <c r="R90" t="s">
        <v>2278</v>
      </c>
      <c r="S90" t="s">
        <v>31</v>
      </c>
      <c r="T90" t="s">
        <v>32</v>
      </c>
      <c r="V90" t="s">
        <v>34</v>
      </c>
      <c r="W90" t="s">
        <v>2279</v>
      </c>
    </row>
    <row r="91" spans="2:23" hidden="1" x14ac:dyDescent="0.2">
      <c r="B91" t="s">
        <v>200</v>
      </c>
      <c r="D91" t="s">
        <v>265</v>
      </c>
      <c r="E91" t="s">
        <v>266</v>
      </c>
      <c r="F91" t="s">
        <v>267</v>
      </c>
      <c r="G91" t="s">
        <v>268</v>
      </c>
      <c r="H91">
        <v>2022</v>
      </c>
      <c r="I91" t="s">
        <v>269</v>
      </c>
      <c r="J91">
        <v>18</v>
      </c>
      <c r="K91">
        <v>35</v>
      </c>
      <c r="L91">
        <v>2107407</v>
      </c>
      <c r="P91">
        <v>98</v>
      </c>
      <c r="Q91" t="s">
        <v>270</v>
      </c>
      <c r="R91" t="s">
        <v>271</v>
      </c>
      <c r="S91" t="s">
        <v>117</v>
      </c>
      <c r="T91" t="s">
        <v>32</v>
      </c>
      <c r="U91" t="s">
        <v>127</v>
      </c>
      <c r="V91" t="s">
        <v>34</v>
      </c>
      <c r="W91" t="s">
        <v>272</v>
      </c>
    </row>
    <row r="92" spans="2:23" hidden="1" x14ac:dyDescent="0.2">
      <c r="B92" t="s">
        <v>200</v>
      </c>
      <c r="D92" t="s">
        <v>2280</v>
      </c>
      <c r="E92" t="s">
        <v>2281</v>
      </c>
      <c r="F92" t="s">
        <v>2282</v>
      </c>
      <c r="G92" t="s">
        <v>2283</v>
      </c>
      <c r="H92">
        <v>2023</v>
      </c>
      <c r="I92" t="s">
        <v>861</v>
      </c>
      <c r="J92">
        <v>190</v>
      </c>
      <c r="L92">
        <v>114869</v>
      </c>
      <c r="P92">
        <v>6</v>
      </c>
      <c r="Q92" t="s">
        <v>2284</v>
      </c>
      <c r="R92" t="s">
        <v>2285</v>
      </c>
      <c r="S92" t="s">
        <v>31</v>
      </c>
      <c r="T92" t="s">
        <v>32</v>
      </c>
      <c r="U92" t="s">
        <v>127</v>
      </c>
      <c r="V92" t="s">
        <v>34</v>
      </c>
      <c r="W92" t="s">
        <v>2286</v>
      </c>
    </row>
    <row r="93" spans="2:23" hidden="1" x14ac:dyDescent="0.2">
      <c r="B93" t="s">
        <v>200</v>
      </c>
      <c r="D93" t="s">
        <v>2287</v>
      </c>
      <c r="E93" t="s">
        <v>2288</v>
      </c>
      <c r="F93" t="s">
        <v>2289</v>
      </c>
      <c r="G93" t="s">
        <v>2290</v>
      </c>
      <c r="H93">
        <v>2024</v>
      </c>
      <c r="I93" t="s">
        <v>66</v>
      </c>
      <c r="J93">
        <v>69</v>
      </c>
      <c r="K93">
        <v>4</v>
      </c>
      <c r="M93">
        <v>976</v>
      </c>
      <c r="N93">
        <v>991</v>
      </c>
      <c r="O93">
        <v>15</v>
      </c>
      <c r="P93">
        <v>0</v>
      </c>
      <c r="Q93" t="s">
        <v>2291</v>
      </c>
      <c r="R93" t="s">
        <v>2292</v>
      </c>
      <c r="S93" t="s">
        <v>31</v>
      </c>
      <c r="T93" t="s">
        <v>32</v>
      </c>
      <c r="U93" t="s">
        <v>127</v>
      </c>
      <c r="V93" t="s">
        <v>34</v>
      </c>
      <c r="W93" t="s">
        <v>2293</v>
      </c>
    </row>
    <row r="94" spans="2:23" hidden="1" x14ac:dyDescent="0.2">
      <c r="B94" t="s">
        <v>200</v>
      </c>
      <c r="D94" t="s">
        <v>2294</v>
      </c>
      <c r="E94" t="s">
        <v>2295</v>
      </c>
      <c r="F94" t="s">
        <v>2296</v>
      </c>
      <c r="G94" t="s">
        <v>2297</v>
      </c>
      <c r="H94">
        <v>2012</v>
      </c>
      <c r="I94" t="s">
        <v>49</v>
      </c>
      <c r="J94">
        <v>2</v>
      </c>
      <c r="K94">
        <v>8</v>
      </c>
      <c r="M94">
        <v>623</v>
      </c>
      <c r="N94">
        <v>627</v>
      </c>
      <c r="O94">
        <v>4</v>
      </c>
      <c r="P94">
        <v>462</v>
      </c>
      <c r="Q94" t="s">
        <v>2298</v>
      </c>
      <c r="R94" t="s">
        <v>2299</v>
      </c>
      <c r="S94" t="s">
        <v>31</v>
      </c>
      <c r="T94" t="s">
        <v>32</v>
      </c>
      <c r="V94" t="s">
        <v>34</v>
      </c>
      <c r="W94" t="s">
        <v>2300</v>
      </c>
    </row>
    <row r="95" spans="2:23" hidden="1" x14ac:dyDescent="0.2">
      <c r="B95" t="s">
        <v>200</v>
      </c>
      <c r="D95" t="s">
        <v>2301</v>
      </c>
      <c r="E95" t="s">
        <v>2302</v>
      </c>
      <c r="F95" t="s">
        <v>2303</v>
      </c>
      <c r="G95" t="s">
        <v>2304</v>
      </c>
      <c r="H95">
        <v>2018</v>
      </c>
      <c r="I95" t="s">
        <v>2305</v>
      </c>
      <c r="M95">
        <v>145</v>
      </c>
      <c r="N95">
        <v>162</v>
      </c>
      <c r="O95">
        <v>17</v>
      </c>
      <c r="P95">
        <v>16</v>
      </c>
      <c r="Q95" t="s">
        <v>2306</v>
      </c>
      <c r="R95" t="s">
        <v>2307</v>
      </c>
      <c r="S95" t="s">
        <v>77</v>
      </c>
      <c r="T95" t="s">
        <v>32</v>
      </c>
      <c r="V95" t="s">
        <v>34</v>
      </c>
      <c r="W95" t="s">
        <v>2308</v>
      </c>
    </row>
    <row r="96" spans="2:23" hidden="1" x14ac:dyDescent="0.2">
      <c r="B96" t="s">
        <v>200</v>
      </c>
      <c r="D96" t="s">
        <v>2309</v>
      </c>
      <c r="E96" t="s">
        <v>2310</v>
      </c>
      <c r="F96" t="s">
        <v>2311</v>
      </c>
      <c r="G96" t="s">
        <v>2312</v>
      </c>
      <c r="H96">
        <v>2017</v>
      </c>
      <c r="I96" t="s">
        <v>977</v>
      </c>
      <c r="J96">
        <v>8</v>
      </c>
      <c r="L96">
        <v>15686</v>
      </c>
      <c r="P96">
        <v>123</v>
      </c>
      <c r="Q96" t="s">
        <v>2313</v>
      </c>
      <c r="R96" t="s">
        <v>2314</v>
      </c>
      <c r="S96" t="s">
        <v>31</v>
      </c>
      <c r="T96" t="s">
        <v>32</v>
      </c>
      <c r="U96" t="s">
        <v>60</v>
      </c>
      <c r="V96" t="s">
        <v>34</v>
      </c>
      <c r="W96" t="s">
        <v>2315</v>
      </c>
    </row>
    <row r="97" spans="2:23" hidden="1" x14ac:dyDescent="0.2">
      <c r="B97" t="s">
        <v>200</v>
      </c>
      <c r="D97" t="s">
        <v>1123</v>
      </c>
      <c r="E97" t="s">
        <v>1124</v>
      </c>
      <c r="F97" t="s">
        <v>1125</v>
      </c>
      <c r="G97" t="s">
        <v>1126</v>
      </c>
      <c r="H97">
        <v>2021</v>
      </c>
      <c r="I97" t="s">
        <v>40</v>
      </c>
      <c r="J97">
        <v>288</v>
      </c>
      <c r="K97">
        <v>1950</v>
      </c>
      <c r="L97">
        <v>20210130</v>
      </c>
      <c r="P97">
        <v>8</v>
      </c>
      <c r="Q97" t="s">
        <v>1127</v>
      </c>
      <c r="R97" t="s">
        <v>1128</v>
      </c>
      <c r="S97" t="s">
        <v>31</v>
      </c>
      <c r="T97" t="s">
        <v>32</v>
      </c>
      <c r="U97" t="s">
        <v>33</v>
      </c>
      <c r="V97" t="s">
        <v>34</v>
      </c>
      <c r="W97" t="s">
        <v>1129</v>
      </c>
    </row>
    <row r="98" spans="2:23" hidden="1" x14ac:dyDescent="0.2">
      <c r="B98" t="s">
        <v>200</v>
      </c>
      <c r="D98" t="s">
        <v>2316</v>
      </c>
      <c r="E98" t="s">
        <v>2317</v>
      </c>
      <c r="F98" t="s">
        <v>2318</v>
      </c>
      <c r="G98" t="s">
        <v>2319</v>
      </c>
      <c r="H98">
        <v>2024</v>
      </c>
      <c r="I98" t="s">
        <v>1015</v>
      </c>
      <c r="J98">
        <v>908</v>
      </c>
      <c r="L98">
        <v>168221</v>
      </c>
      <c r="P98">
        <v>1</v>
      </c>
      <c r="Q98" t="s">
        <v>2320</v>
      </c>
      <c r="R98" t="s">
        <v>2321</v>
      </c>
      <c r="S98" t="s">
        <v>31</v>
      </c>
      <c r="T98" t="s">
        <v>32</v>
      </c>
      <c r="U98" t="s">
        <v>127</v>
      </c>
      <c r="V98" t="s">
        <v>34</v>
      </c>
      <c r="W98" t="s">
        <v>2322</v>
      </c>
    </row>
    <row r="99" spans="2:23" hidden="1" x14ac:dyDescent="0.2">
      <c r="B99" t="s">
        <v>200</v>
      </c>
      <c r="D99" t="s">
        <v>2323</v>
      </c>
      <c r="E99" t="s">
        <v>2324</v>
      </c>
      <c r="F99" t="s">
        <v>2325</v>
      </c>
      <c r="G99" t="s">
        <v>2326</v>
      </c>
      <c r="H99">
        <v>2023</v>
      </c>
      <c r="I99" t="s">
        <v>1015</v>
      </c>
      <c r="J99">
        <v>873</v>
      </c>
      <c r="L99">
        <v>162296</v>
      </c>
      <c r="P99">
        <v>4</v>
      </c>
      <c r="Q99" t="s">
        <v>2327</v>
      </c>
      <c r="R99" t="s">
        <v>2328</v>
      </c>
      <c r="S99" t="s">
        <v>31</v>
      </c>
      <c r="T99" t="s">
        <v>32</v>
      </c>
      <c r="U99" t="s">
        <v>127</v>
      </c>
      <c r="V99" t="s">
        <v>34</v>
      </c>
      <c r="W99" t="s">
        <v>2329</v>
      </c>
    </row>
    <row r="100" spans="2:23" hidden="1" x14ac:dyDescent="0.2">
      <c r="B100" t="s">
        <v>200</v>
      </c>
      <c r="D100" t="s">
        <v>2330</v>
      </c>
      <c r="E100" t="s">
        <v>2331</v>
      </c>
      <c r="F100" t="s">
        <v>2332</v>
      </c>
      <c r="G100" t="s">
        <v>2333</v>
      </c>
      <c r="H100">
        <v>2012</v>
      </c>
      <c r="I100" t="s">
        <v>350</v>
      </c>
      <c r="J100">
        <v>7</v>
      </c>
      <c r="K100">
        <v>12</v>
      </c>
      <c r="L100" t="s">
        <v>2334</v>
      </c>
      <c r="P100">
        <v>129</v>
      </c>
      <c r="Q100" t="s">
        <v>2335</v>
      </c>
      <c r="R100" t="s">
        <v>2336</v>
      </c>
      <c r="S100" t="s">
        <v>31</v>
      </c>
      <c r="T100" t="s">
        <v>32</v>
      </c>
      <c r="U100" t="s">
        <v>60</v>
      </c>
      <c r="V100" t="s">
        <v>34</v>
      </c>
      <c r="W100" t="s">
        <v>2337</v>
      </c>
    </row>
    <row r="101" spans="2:23" hidden="1" x14ac:dyDescent="0.2">
      <c r="B101" t="s">
        <v>200</v>
      </c>
      <c r="D101" t="s">
        <v>2338</v>
      </c>
      <c r="E101" t="s">
        <v>2339</v>
      </c>
      <c r="F101" t="s">
        <v>2340</v>
      </c>
      <c r="G101" t="s">
        <v>2341</v>
      </c>
      <c r="H101">
        <v>2017</v>
      </c>
      <c r="I101" t="s">
        <v>28</v>
      </c>
      <c r="J101">
        <v>23</v>
      </c>
      <c r="K101">
        <v>11</v>
      </c>
      <c r="M101">
        <v>4483</v>
      </c>
      <c r="N101">
        <v>4496</v>
      </c>
      <c r="O101">
        <v>13</v>
      </c>
      <c r="P101">
        <v>25</v>
      </c>
      <c r="Q101" t="s">
        <v>2342</v>
      </c>
      <c r="R101" t="s">
        <v>2343</v>
      </c>
      <c r="S101" t="s">
        <v>117</v>
      </c>
      <c r="T101" t="s">
        <v>32</v>
      </c>
      <c r="U101" t="s">
        <v>127</v>
      </c>
      <c r="V101" t="s">
        <v>34</v>
      </c>
      <c r="W101" t="s">
        <v>2344</v>
      </c>
    </row>
    <row r="102" spans="2:23" hidden="1" x14ac:dyDescent="0.2">
      <c r="B102" t="s">
        <v>200</v>
      </c>
      <c r="D102" t="s">
        <v>2345</v>
      </c>
      <c r="E102" t="s">
        <v>2346</v>
      </c>
      <c r="F102" t="s">
        <v>2347</v>
      </c>
      <c r="G102" t="s">
        <v>2348</v>
      </c>
      <c r="H102">
        <v>2014</v>
      </c>
      <c r="I102" t="s">
        <v>869</v>
      </c>
      <c r="J102">
        <v>24</v>
      </c>
      <c r="K102">
        <v>10</v>
      </c>
      <c r="M102" t="s">
        <v>2349</v>
      </c>
      <c r="N102" t="s">
        <v>2350</v>
      </c>
      <c r="O102">
        <v>10</v>
      </c>
      <c r="P102">
        <v>49</v>
      </c>
      <c r="Q102" t="s">
        <v>2351</v>
      </c>
      <c r="R102" t="s">
        <v>2352</v>
      </c>
      <c r="S102" t="s">
        <v>117</v>
      </c>
      <c r="T102" t="s">
        <v>32</v>
      </c>
      <c r="U102" t="s">
        <v>33</v>
      </c>
      <c r="V102" t="s">
        <v>34</v>
      </c>
      <c r="W102" t="s">
        <v>2353</v>
      </c>
    </row>
    <row r="103" spans="2:23" hidden="1" x14ac:dyDescent="0.2">
      <c r="B103" t="s">
        <v>200</v>
      </c>
      <c r="D103" t="s">
        <v>2354</v>
      </c>
      <c r="E103" t="s">
        <v>2355</v>
      </c>
      <c r="F103" t="s">
        <v>2356</v>
      </c>
      <c r="G103" t="s">
        <v>2357</v>
      </c>
      <c r="H103">
        <v>2020</v>
      </c>
      <c r="I103" t="s">
        <v>328</v>
      </c>
      <c r="J103">
        <v>586</v>
      </c>
      <c r="K103">
        <v>7830</v>
      </c>
      <c r="M103" t="s">
        <v>2358</v>
      </c>
      <c r="N103" t="s">
        <v>2359</v>
      </c>
      <c r="O103">
        <v>4</v>
      </c>
      <c r="P103">
        <v>42</v>
      </c>
      <c r="Q103" t="s">
        <v>2360</v>
      </c>
      <c r="R103" t="s">
        <v>2361</v>
      </c>
      <c r="S103" t="s">
        <v>92</v>
      </c>
      <c r="T103" t="s">
        <v>32</v>
      </c>
      <c r="V103" t="s">
        <v>34</v>
      </c>
      <c r="W103" t="s">
        <v>2362</v>
      </c>
    </row>
    <row r="104" spans="2:23" hidden="1" x14ac:dyDescent="0.2">
      <c r="B104" t="s">
        <v>200</v>
      </c>
      <c r="D104" t="s">
        <v>2363</v>
      </c>
      <c r="E104" t="s">
        <v>2364</v>
      </c>
      <c r="F104" t="s">
        <v>2365</v>
      </c>
      <c r="G104" t="s">
        <v>2366</v>
      </c>
      <c r="H104">
        <v>2017</v>
      </c>
      <c r="I104" t="s">
        <v>28</v>
      </c>
      <c r="J104">
        <v>23</v>
      </c>
      <c r="K104">
        <v>1</v>
      </c>
      <c r="M104">
        <v>307</v>
      </c>
      <c r="N104">
        <v>317</v>
      </c>
      <c r="O104">
        <v>10</v>
      </c>
      <c r="P104">
        <v>86</v>
      </c>
      <c r="Q104" t="s">
        <v>2367</v>
      </c>
      <c r="R104" t="s">
        <v>2368</v>
      </c>
      <c r="S104" t="s">
        <v>31</v>
      </c>
      <c r="T104" t="s">
        <v>32</v>
      </c>
      <c r="V104" t="s">
        <v>34</v>
      </c>
      <c r="W104" t="s">
        <v>2369</v>
      </c>
    </row>
    <row r="105" spans="2:23" hidden="1" x14ac:dyDescent="0.2">
      <c r="B105" t="s">
        <v>200</v>
      </c>
      <c r="D105" t="s">
        <v>2370</v>
      </c>
      <c r="E105" t="s">
        <v>2371</v>
      </c>
      <c r="F105" t="s">
        <v>2372</v>
      </c>
      <c r="G105" t="s">
        <v>2373</v>
      </c>
      <c r="H105">
        <v>2022</v>
      </c>
      <c r="I105" t="s">
        <v>28</v>
      </c>
      <c r="J105">
        <v>28</v>
      </c>
      <c r="K105">
        <v>23</v>
      </c>
      <c r="M105">
        <v>7038</v>
      </c>
      <c r="N105">
        <v>7048</v>
      </c>
      <c r="O105">
        <v>10</v>
      </c>
      <c r="P105">
        <v>13</v>
      </c>
      <c r="Q105" t="s">
        <v>2374</v>
      </c>
      <c r="R105" t="s">
        <v>2375</v>
      </c>
      <c r="S105" t="s">
        <v>31</v>
      </c>
      <c r="T105" t="s">
        <v>32</v>
      </c>
      <c r="U105" t="s">
        <v>159</v>
      </c>
      <c r="V105" t="s">
        <v>34</v>
      </c>
      <c r="W105" t="s">
        <v>2376</v>
      </c>
    </row>
    <row r="106" spans="2:23" hidden="1" x14ac:dyDescent="0.2">
      <c r="B106" t="s">
        <v>200</v>
      </c>
      <c r="D106" t="s">
        <v>2377</v>
      </c>
      <c r="E106" t="s">
        <v>2378</v>
      </c>
      <c r="F106" t="s">
        <v>2379</v>
      </c>
      <c r="G106" t="s">
        <v>2380</v>
      </c>
      <c r="H106">
        <v>2017</v>
      </c>
      <c r="I106" t="s">
        <v>869</v>
      </c>
      <c r="J106">
        <v>27</v>
      </c>
      <c r="K106">
        <v>14</v>
      </c>
      <c r="M106">
        <v>2177</v>
      </c>
      <c r="N106" t="s">
        <v>2381</v>
      </c>
      <c r="P106">
        <v>57</v>
      </c>
      <c r="Q106" t="s">
        <v>2382</v>
      </c>
      <c r="R106" t="s">
        <v>2383</v>
      </c>
      <c r="S106" t="s">
        <v>31</v>
      </c>
      <c r="T106" t="s">
        <v>32</v>
      </c>
      <c r="U106" t="s">
        <v>33</v>
      </c>
      <c r="V106" t="s">
        <v>34</v>
      </c>
      <c r="W106" t="s">
        <v>2384</v>
      </c>
    </row>
    <row r="107" spans="2:23" hidden="1" x14ac:dyDescent="0.2">
      <c r="B107" t="s">
        <v>200</v>
      </c>
      <c r="D107" t="s">
        <v>2385</v>
      </c>
      <c r="E107" t="s">
        <v>2386</v>
      </c>
      <c r="F107" t="s">
        <v>2387</v>
      </c>
      <c r="G107" t="s">
        <v>2388</v>
      </c>
      <c r="H107">
        <v>2022</v>
      </c>
      <c r="I107" t="s">
        <v>762</v>
      </c>
      <c r="J107">
        <v>92</v>
      </c>
      <c r="M107">
        <v>55</v>
      </c>
      <c r="N107">
        <v>127</v>
      </c>
      <c r="O107">
        <v>72</v>
      </c>
      <c r="P107">
        <v>23</v>
      </c>
      <c r="Q107" t="s">
        <v>2389</v>
      </c>
      <c r="R107" t="s">
        <v>2390</v>
      </c>
      <c r="S107" t="s">
        <v>77</v>
      </c>
      <c r="T107" t="s">
        <v>32</v>
      </c>
      <c r="V107" t="s">
        <v>34</v>
      </c>
      <c r="W107" t="s">
        <v>2391</v>
      </c>
    </row>
    <row r="108" spans="2:23" hidden="1" x14ac:dyDescent="0.2">
      <c r="B108" t="s">
        <v>200</v>
      </c>
      <c r="D108" t="s">
        <v>2392</v>
      </c>
      <c r="E108" t="s">
        <v>2393</v>
      </c>
      <c r="F108" t="s">
        <v>2394</v>
      </c>
      <c r="G108" t="s">
        <v>2395</v>
      </c>
      <c r="H108">
        <v>2022</v>
      </c>
      <c r="I108" t="s">
        <v>28</v>
      </c>
      <c r="J108">
        <v>28</v>
      </c>
      <c r="K108">
        <v>12</v>
      </c>
      <c r="M108">
        <v>3812</v>
      </c>
      <c r="N108">
        <v>3829</v>
      </c>
      <c r="O108">
        <v>17</v>
      </c>
      <c r="P108">
        <v>17</v>
      </c>
      <c r="Q108" t="s">
        <v>2396</v>
      </c>
      <c r="R108" t="s">
        <v>2397</v>
      </c>
      <c r="S108" t="s">
        <v>117</v>
      </c>
      <c r="T108" t="s">
        <v>32</v>
      </c>
      <c r="U108" t="s">
        <v>127</v>
      </c>
      <c r="V108" t="s">
        <v>34</v>
      </c>
      <c r="W108" t="s">
        <v>2398</v>
      </c>
    </row>
    <row r="109" spans="2:23" hidden="1" x14ac:dyDescent="0.2">
      <c r="B109" t="s">
        <v>200</v>
      </c>
      <c r="D109" t="s">
        <v>1159</v>
      </c>
      <c r="E109" t="s">
        <v>1160</v>
      </c>
      <c r="F109" t="s">
        <v>1161</v>
      </c>
      <c r="G109" t="s">
        <v>1162</v>
      </c>
      <c r="H109">
        <v>2017</v>
      </c>
      <c r="I109" t="s">
        <v>57</v>
      </c>
      <c r="J109">
        <v>7</v>
      </c>
      <c r="K109">
        <v>1</v>
      </c>
      <c r="L109">
        <v>5774</v>
      </c>
      <c r="P109">
        <v>31</v>
      </c>
      <c r="Q109" t="s">
        <v>1163</v>
      </c>
      <c r="R109" t="s">
        <v>1164</v>
      </c>
      <c r="S109" t="s">
        <v>31</v>
      </c>
      <c r="T109" t="s">
        <v>32</v>
      </c>
      <c r="U109" t="s">
        <v>108</v>
      </c>
      <c r="V109" t="s">
        <v>34</v>
      </c>
      <c r="W109" t="s">
        <v>1165</v>
      </c>
    </row>
    <row r="110" spans="2:23" hidden="1" x14ac:dyDescent="0.2">
      <c r="B110" t="s">
        <v>200</v>
      </c>
      <c r="D110" t="s">
        <v>1166</v>
      </c>
      <c r="E110" t="s">
        <v>1167</v>
      </c>
      <c r="F110" t="s">
        <v>1168</v>
      </c>
      <c r="G110" t="s">
        <v>1169</v>
      </c>
      <c r="H110">
        <v>2017</v>
      </c>
      <c r="I110" t="s">
        <v>350</v>
      </c>
      <c r="J110">
        <v>12</v>
      </c>
      <c r="K110">
        <v>12</v>
      </c>
      <c r="L110" t="s">
        <v>1170</v>
      </c>
      <c r="P110">
        <v>21</v>
      </c>
      <c r="Q110" t="s">
        <v>1171</v>
      </c>
      <c r="R110" t="s">
        <v>1172</v>
      </c>
      <c r="S110" t="s">
        <v>31</v>
      </c>
      <c r="T110" t="s">
        <v>32</v>
      </c>
      <c r="U110" t="s">
        <v>108</v>
      </c>
      <c r="V110" t="s">
        <v>34</v>
      </c>
      <c r="W110" t="s">
        <v>1173</v>
      </c>
    </row>
    <row r="111" spans="2:23" hidden="1" x14ac:dyDescent="0.2">
      <c r="B111" t="s">
        <v>200</v>
      </c>
      <c r="D111" t="s">
        <v>1174</v>
      </c>
      <c r="E111" t="s">
        <v>1175</v>
      </c>
      <c r="F111" t="s">
        <v>1176</v>
      </c>
      <c r="G111" t="s">
        <v>1177</v>
      </c>
      <c r="H111">
        <v>2019</v>
      </c>
      <c r="I111" t="s">
        <v>148</v>
      </c>
      <c r="J111">
        <v>5</v>
      </c>
      <c r="K111" t="s">
        <v>1178</v>
      </c>
      <c r="L111">
        <v>495</v>
      </c>
      <c r="P111">
        <v>24</v>
      </c>
      <c r="Q111" t="s">
        <v>1179</v>
      </c>
      <c r="R111" t="s">
        <v>1180</v>
      </c>
      <c r="S111" t="s">
        <v>31</v>
      </c>
      <c r="T111" t="s">
        <v>32</v>
      </c>
      <c r="U111" t="s">
        <v>60</v>
      </c>
      <c r="V111" t="s">
        <v>34</v>
      </c>
      <c r="W111" t="s">
        <v>1181</v>
      </c>
    </row>
    <row r="112" spans="2:23" hidden="1" x14ac:dyDescent="0.2">
      <c r="B112" t="s">
        <v>200</v>
      </c>
      <c r="D112" t="s">
        <v>1205</v>
      </c>
      <c r="E112" t="s">
        <v>1206</v>
      </c>
      <c r="F112" t="s">
        <v>1207</v>
      </c>
      <c r="G112" t="s">
        <v>1208</v>
      </c>
      <c r="H112">
        <v>2022</v>
      </c>
      <c r="I112" t="s">
        <v>474</v>
      </c>
      <c r="J112">
        <v>23</v>
      </c>
      <c r="K112">
        <v>1</v>
      </c>
      <c r="L112">
        <v>729</v>
      </c>
      <c r="P112">
        <v>1</v>
      </c>
      <c r="Q112" t="s">
        <v>1209</v>
      </c>
      <c r="R112" t="s">
        <v>1210</v>
      </c>
      <c r="S112" t="s">
        <v>31</v>
      </c>
      <c r="T112" t="s">
        <v>32</v>
      </c>
      <c r="U112" t="s">
        <v>108</v>
      </c>
      <c r="V112" t="s">
        <v>34</v>
      </c>
      <c r="W112" t="s">
        <v>1211</v>
      </c>
    </row>
    <row r="113" spans="2:23" hidden="1" x14ac:dyDescent="0.2">
      <c r="B113" t="s">
        <v>200</v>
      </c>
      <c r="D113" t="s">
        <v>2399</v>
      </c>
      <c r="E113" t="s">
        <v>2400</v>
      </c>
      <c r="F113" t="s">
        <v>2401</v>
      </c>
      <c r="G113" t="s">
        <v>2402</v>
      </c>
      <c r="H113">
        <v>2023</v>
      </c>
      <c r="I113" t="s">
        <v>245</v>
      </c>
      <c r="J113">
        <v>186</v>
      </c>
      <c r="L113">
        <v>105895</v>
      </c>
      <c r="P113">
        <v>2</v>
      </c>
      <c r="Q113" t="s">
        <v>2403</v>
      </c>
      <c r="R113" t="s">
        <v>2404</v>
      </c>
      <c r="S113" t="s">
        <v>31</v>
      </c>
      <c r="T113" t="s">
        <v>32</v>
      </c>
      <c r="U113" t="s">
        <v>127</v>
      </c>
      <c r="V113" t="s">
        <v>34</v>
      </c>
      <c r="W113" t="s">
        <v>2405</v>
      </c>
    </row>
    <row r="114" spans="2:23" hidden="1" x14ac:dyDescent="0.2">
      <c r="B114" t="s">
        <v>200</v>
      </c>
      <c r="D114" t="s">
        <v>2406</v>
      </c>
      <c r="E114" t="s">
        <v>2407</v>
      </c>
      <c r="F114" t="s">
        <v>2408</v>
      </c>
      <c r="G114" t="s">
        <v>2409</v>
      </c>
      <c r="H114">
        <v>2017</v>
      </c>
      <c r="I114" t="s">
        <v>2410</v>
      </c>
      <c r="J114">
        <v>27</v>
      </c>
      <c r="K114">
        <v>2</v>
      </c>
      <c r="M114">
        <v>297</v>
      </c>
      <c r="N114">
        <v>316</v>
      </c>
      <c r="O114">
        <v>19</v>
      </c>
      <c r="P114">
        <v>27</v>
      </c>
      <c r="Q114" t="s">
        <v>2411</v>
      </c>
      <c r="R114" t="s">
        <v>2412</v>
      </c>
      <c r="S114" t="s">
        <v>117</v>
      </c>
      <c r="T114" t="s">
        <v>32</v>
      </c>
      <c r="V114" t="s">
        <v>34</v>
      </c>
      <c r="W114" t="s">
        <v>2413</v>
      </c>
    </row>
    <row r="115" spans="2:23" hidden="1" x14ac:dyDescent="0.2">
      <c r="B115" t="s">
        <v>200</v>
      </c>
      <c r="D115" t="s">
        <v>2414</v>
      </c>
      <c r="E115" t="s">
        <v>2415</v>
      </c>
      <c r="F115">
        <v>36093389200</v>
      </c>
      <c r="G115" t="s">
        <v>2416</v>
      </c>
      <c r="H115">
        <v>2019</v>
      </c>
      <c r="I115" t="s">
        <v>1413</v>
      </c>
      <c r="J115">
        <v>12</v>
      </c>
      <c r="M115">
        <v>369</v>
      </c>
      <c r="N115">
        <v>385</v>
      </c>
      <c r="O115">
        <v>16</v>
      </c>
      <c r="P115">
        <v>4</v>
      </c>
      <c r="Q115" t="s">
        <v>2417</v>
      </c>
      <c r="R115" t="s">
        <v>2418</v>
      </c>
      <c r="S115" t="s">
        <v>77</v>
      </c>
      <c r="T115" t="s">
        <v>32</v>
      </c>
      <c r="V115" t="s">
        <v>34</v>
      </c>
      <c r="W115" t="s">
        <v>2419</v>
      </c>
    </row>
    <row r="116" spans="2:23" hidden="1" x14ac:dyDescent="0.2">
      <c r="B116" t="s">
        <v>200</v>
      </c>
      <c r="D116" t="s">
        <v>2420</v>
      </c>
      <c r="E116" t="s">
        <v>2421</v>
      </c>
      <c r="F116" t="s">
        <v>2422</v>
      </c>
      <c r="G116" t="s">
        <v>2423</v>
      </c>
      <c r="H116">
        <v>2019</v>
      </c>
      <c r="I116" t="s">
        <v>1413</v>
      </c>
      <c r="J116">
        <v>12</v>
      </c>
      <c r="M116">
        <v>409</v>
      </c>
      <c r="N116">
        <v>423</v>
      </c>
      <c r="O116">
        <v>14</v>
      </c>
      <c r="P116">
        <v>2</v>
      </c>
      <c r="Q116" t="s">
        <v>2424</v>
      </c>
      <c r="R116" t="s">
        <v>2425</v>
      </c>
      <c r="S116" t="s">
        <v>77</v>
      </c>
      <c r="T116" t="s">
        <v>32</v>
      </c>
      <c r="V116" t="s">
        <v>34</v>
      </c>
      <c r="W116" t="s">
        <v>2426</v>
      </c>
    </row>
    <row r="117" spans="2:23" hidden="1" x14ac:dyDescent="0.2">
      <c r="B117" t="s">
        <v>200</v>
      </c>
      <c r="D117" t="s">
        <v>281</v>
      </c>
      <c r="E117" t="s">
        <v>282</v>
      </c>
      <c r="F117" t="s">
        <v>283</v>
      </c>
      <c r="G117" t="s">
        <v>284</v>
      </c>
      <c r="H117">
        <v>2018</v>
      </c>
      <c r="I117" t="s">
        <v>285</v>
      </c>
      <c r="J117">
        <v>208</v>
      </c>
      <c r="M117">
        <v>140</v>
      </c>
      <c r="N117">
        <v>152</v>
      </c>
      <c r="O117">
        <v>12</v>
      </c>
      <c r="P117">
        <v>24</v>
      </c>
      <c r="Q117" t="s">
        <v>286</v>
      </c>
      <c r="R117" t="s">
        <v>287</v>
      </c>
      <c r="S117" t="s">
        <v>31</v>
      </c>
      <c r="T117" t="s">
        <v>32</v>
      </c>
      <c r="V117" t="s">
        <v>34</v>
      </c>
      <c r="W117" t="s">
        <v>288</v>
      </c>
    </row>
    <row r="118" spans="2:23" hidden="1" x14ac:dyDescent="0.2">
      <c r="B118" t="s">
        <v>200</v>
      </c>
      <c r="D118" t="s">
        <v>2427</v>
      </c>
      <c r="E118" t="s">
        <v>2428</v>
      </c>
      <c r="F118" t="s">
        <v>2429</v>
      </c>
      <c r="G118" t="s">
        <v>2430</v>
      </c>
      <c r="H118">
        <v>2020</v>
      </c>
      <c r="I118" t="s">
        <v>1992</v>
      </c>
      <c r="J118">
        <v>369</v>
      </c>
      <c r="K118">
        <v>6509</v>
      </c>
      <c r="M118">
        <v>1351</v>
      </c>
      <c r="N118">
        <v>1355</v>
      </c>
      <c r="O118">
        <v>4</v>
      </c>
      <c r="P118">
        <v>41</v>
      </c>
      <c r="Q118" t="s">
        <v>2431</v>
      </c>
      <c r="R118" t="s">
        <v>2432</v>
      </c>
      <c r="S118" t="s">
        <v>31</v>
      </c>
      <c r="T118" t="s">
        <v>32</v>
      </c>
      <c r="U118" t="s">
        <v>159</v>
      </c>
      <c r="V118" t="s">
        <v>34</v>
      </c>
      <c r="W118" t="s">
        <v>2433</v>
      </c>
    </row>
    <row r="119" spans="2:23" ht="15.5" hidden="1" customHeight="1" x14ac:dyDescent="0.2">
      <c r="B119" t="s">
        <v>200</v>
      </c>
      <c r="D119" t="s">
        <v>289</v>
      </c>
      <c r="E119" t="s">
        <v>290</v>
      </c>
      <c r="F119" t="s">
        <v>291</v>
      </c>
      <c r="G119" t="s">
        <v>292</v>
      </c>
      <c r="H119">
        <v>2017</v>
      </c>
      <c r="I119" t="s">
        <v>293</v>
      </c>
      <c r="J119">
        <v>3</v>
      </c>
      <c r="K119">
        <v>4</v>
      </c>
      <c r="M119">
        <v>271</v>
      </c>
      <c r="N119">
        <v>281</v>
      </c>
      <c r="O119">
        <v>10</v>
      </c>
      <c r="P119">
        <v>92</v>
      </c>
      <c r="Q119" t="s">
        <v>294</v>
      </c>
      <c r="R119" t="s">
        <v>295</v>
      </c>
      <c r="S119" t="s">
        <v>117</v>
      </c>
      <c r="T119" t="s">
        <v>32</v>
      </c>
      <c r="V119" t="s">
        <v>34</v>
      </c>
      <c r="W119" t="s">
        <v>296</v>
      </c>
    </row>
    <row r="120" spans="2:23" hidden="1" x14ac:dyDescent="0.2">
      <c r="B120" t="s">
        <v>200</v>
      </c>
      <c r="D120" t="s">
        <v>2434</v>
      </c>
      <c r="E120" t="s">
        <v>2435</v>
      </c>
      <c r="F120" t="s">
        <v>2436</v>
      </c>
      <c r="G120" t="s">
        <v>2437</v>
      </c>
      <c r="H120">
        <v>2020</v>
      </c>
      <c r="I120" t="s">
        <v>165</v>
      </c>
      <c r="J120">
        <v>39</v>
      </c>
      <c r="K120">
        <v>5</v>
      </c>
      <c r="M120">
        <v>1215</v>
      </c>
      <c r="N120">
        <v>1220</v>
      </c>
      <c r="O120">
        <v>5</v>
      </c>
      <c r="P120">
        <v>12</v>
      </c>
      <c r="Q120" t="s">
        <v>2438</v>
      </c>
      <c r="R120" t="s">
        <v>2439</v>
      </c>
      <c r="S120" t="s">
        <v>31</v>
      </c>
      <c r="T120" t="s">
        <v>32</v>
      </c>
      <c r="V120" t="s">
        <v>34</v>
      </c>
      <c r="W120" t="s">
        <v>2440</v>
      </c>
    </row>
    <row r="121" spans="2:23" hidden="1" x14ac:dyDescent="0.2">
      <c r="B121" t="s">
        <v>200</v>
      </c>
      <c r="D121" t="s">
        <v>2441</v>
      </c>
      <c r="E121" t="s">
        <v>2442</v>
      </c>
      <c r="F121" t="s">
        <v>2443</v>
      </c>
      <c r="G121" t="s">
        <v>2444</v>
      </c>
      <c r="H121">
        <v>2014</v>
      </c>
      <c r="I121" t="s">
        <v>28</v>
      </c>
      <c r="J121">
        <v>20</v>
      </c>
      <c r="K121">
        <v>4</v>
      </c>
      <c r="M121">
        <v>1055</v>
      </c>
      <c r="N121">
        <v>1066</v>
      </c>
      <c r="O121">
        <v>11</v>
      </c>
      <c r="P121">
        <v>196</v>
      </c>
      <c r="Q121" t="s">
        <v>2445</v>
      </c>
      <c r="R121" t="s">
        <v>2446</v>
      </c>
      <c r="S121" t="s">
        <v>31</v>
      </c>
      <c r="T121" t="s">
        <v>32</v>
      </c>
      <c r="U121" t="s">
        <v>159</v>
      </c>
      <c r="V121" t="s">
        <v>34</v>
      </c>
      <c r="W121" t="s">
        <v>2447</v>
      </c>
    </row>
    <row r="122" spans="2:23" hidden="1" x14ac:dyDescent="0.2">
      <c r="B122" t="s">
        <v>200</v>
      </c>
      <c r="D122" t="s">
        <v>2448</v>
      </c>
      <c r="E122" t="s">
        <v>2449</v>
      </c>
      <c r="F122" t="s">
        <v>2450</v>
      </c>
      <c r="G122" t="s">
        <v>2451</v>
      </c>
      <c r="H122">
        <v>2022</v>
      </c>
      <c r="I122" t="s">
        <v>2452</v>
      </c>
      <c r="J122">
        <v>39</v>
      </c>
      <c r="M122">
        <v>325</v>
      </c>
      <c r="N122">
        <v>391</v>
      </c>
      <c r="O122">
        <v>66</v>
      </c>
      <c r="P122">
        <v>2</v>
      </c>
      <c r="Q122" t="s">
        <v>2453</v>
      </c>
      <c r="R122" t="s">
        <v>2454</v>
      </c>
      <c r="S122" t="s">
        <v>77</v>
      </c>
      <c r="T122" t="s">
        <v>32</v>
      </c>
      <c r="V122" t="s">
        <v>34</v>
      </c>
      <c r="W122" t="s">
        <v>2455</v>
      </c>
    </row>
    <row r="123" spans="2:23" hidden="1" x14ac:dyDescent="0.2">
      <c r="B123" t="s">
        <v>200</v>
      </c>
      <c r="D123" t="s">
        <v>2456</v>
      </c>
      <c r="E123" t="s">
        <v>2457</v>
      </c>
      <c r="F123" t="s">
        <v>2458</v>
      </c>
      <c r="G123" t="s">
        <v>2459</v>
      </c>
      <c r="H123">
        <v>2017</v>
      </c>
      <c r="I123" t="s">
        <v>2460</v>
      </c>
      <c r="J123">
        <v>18</v>
      </c>
      <c r="K123">
        <v>1</v>
      </c>
      <c r="M123">
        <v>22</v>
      </c>
      <c r="N123">
        <v>39</v>
      </c>
      <c r="O123">
        <v>17</v>
      </c>
      <c r="P123">
        <v>49</v>
      </c>
      <c r="Q123" t="s">
        <v>2461</v>
      </c>
      <c r="R123" t="s">
        <v>2462</v>
      </c>
      <c r="S123" t="s">
        <v>31</v>
      </c>
      <c r="T123" t="s">
        <v>32</v>
      </c>
      <c r="V123" t="s">
        <v>34</v>
      </c>
      <c r="W123" t="s">
        <v>2463</v>
      </c>
    </row>
    <row r="124" spans="2:23" hidden="1" x14ac:dyDescent="0.2">
      <c r="B124" t="s">
        <v>200</v>
      </c>
      <c r="D124" t="s">
        <v>1795</v>
      </c>
      <c r="E124" t="s">
        <v>1796</v>
      </c>
      <c r="F124" t="s">
        <v>1797</v>
      </c>
      <c r="G124" t="s">
        <v>2464</v>
      </c>
      <c r="H124">
        <v>2023</v>
      </c>
      <c r="I124" t="s">
        <v>977</v>
      </c>
      <c r="J124">
        <v>14</v>
      </c>
      <c r="K124">
        <v>1</v>
      </c>
      <c r="L124">
        <v>6171</v>
      </c>
      <c r="P124">
        <v>0</v>
      </c>
      <c r="Q124" t="s">
        <v>2465</v>
      </c>
      <c r="R124" t="s">
        <v>2466</v>
      </c>
      <c r="S124" t="s">
        <v>411</v>
      </c>
      <c r="T124" t="s">
        <v>32</v>
      </c>
      <c r="U124" t="s">
        <v>60</v>
      </c>
      <c r="V124" t="s">
        <v>34</v>
      </c>
      <c r="W124" t="s">
        <v>2467</v>
      </c>
    </row>
    <row r="125" spans="2:23" hidden="1" x14ac:dyDescent="0.2">
      <c r="B125" t="s">
        <v>200</v>
      </c>
      <c r="D125" t="s">
        <v>2468</v>
      </c>
      <c r="E125" t="s">
        <v>2469</v>
      </c>
      <c r="F125" t="s">
        <v>2470</v>
      </c>
      <c r="G125" t="s">
        <v>2471</v>
      </c>
      <c r="H125">
        <v>2017</v>
      </c>
      <c r="I125" t="s">
        <v>2472</v>
      </c>
      <c r="M125">
        <v>179</v>
      </c>
      <c r="N125">
        <v>372</v>
      </c>
      <c r="O125">
        <v>193</v>
      </c>
      <c r="P125">
        <v>45</v>
      </c>
      <c r="Q125" t="s">
        <v>2473</v>
      </c>
      <c r="R125" t="s">
        <v>2474</v>
      </c>
      <c r="S125" t="s">
        <v>77</v>
      </c>
      <c r="T125" t="s">
        <v>32</v>
      </c>
      <c r="V125" t="s">
        <v>34</v>
      </c>
      <c r="W125" t="s">
        <v>2475</v>
      </c>
    </row>
    <row r="126" spans="2:23" hidden="1" x14ac:dyDescent="0.2">
      <c r="B126" t="s">
        <v>200</v>
      </c>
      <c r="D126" t="s">
        <v>2476</v>
      </c>
      <c r="E126" t="s">
        <v>2477</v>
      </c>
      <c r="F126" t="s">
        <v>2478</v>
      </c>
      <c r="G126" t="s">
        <v>2479</v>
      </c>
      <c r="H126">
        <v>2017</v>
      </c>
      <c r="I126" t="s">
        <v>424</v>
      </c>
      <c r="J126">
        <v>74</v>
      </c>
      <c r="K126">
        <v>4</v>
      </c>
      <c r="M126">
        <v>895</v>
      </c>
      <c r="N126">
        <v>925</v>
      </c>
      <c r="O126">
        <v>30</v>
      </c>
      <c r="P126">
        <v>134</v>
      </c>
      <c r="Q126" t="s">
        <v>2480</v>
      </c>
      <c r="R126" t="s">
        <v>2481</v>
      </c>
      <c r="S126" t="s">
        <v>117</v>
      </c>
      <c r="T126" t="s">
        <v>32</v>
      </c>
      <c r="U126" t="s">
        <v>33</v>
      </c>
      <c r="V126" t="s">
        <v>34</v>
      </c>
      <c r="W126" t="s">
        <v>2482</v>
      </c>
    </row>
    <row r="127" spans="2:23" hidden="1" x14ac:dyDescent="0.2">
      <c r="B127" t="s">
        <v>200</v>
      </c>
      <c r="D127" t="s">
        <v>2483</v>
      </c>
      <c r="E127" t="s">
        <v>2484</v>
      </c>
      <c r="F127" t="s">
        <v>2485</v>
      </c>
      <c r="G127" t="s">
        <v>2486</v>
      </c>
      <c r="H127">
        <v>2019</v>
      </c>
      <c r="I127" t="s">
        <v>148</v>
      </c>
      <c r="J127">
        <v>6</v>
      </c>
      <c r="L127">
        <v>636</v>
      </c>
      <c r="P127">
        <v>21</v>
      </c>
      <c r="Q127" t="s">
        <v>2487</v>
      </c>
      <c r="R127" t="s">
        <v>2488</v>
      </c>
      <c r="S127" t="s">
        <v>31</v>
      </c>
      <c r="T127" t="s">
        <v>32</v>
      </c>
      <c r="U127" t="s">
        <v>108</v>
      </c>
      <c r="V127" t="s">
        <v>34</v>
      </c>
      <c r="W127" t="s">
        <v>2489</v>
      </c>
    </row>
    <row r="128" spans="2:23" hidden="1" x14ac:dyDescent="0.2">
      <c r="B128" t="s">
        <v>200</v>
      </c>
      <c r="D128" t="s">
        <v>2490</v>
      </c>
      <c r="E128" t="s">
        <v>2491</v>
      </c>
      <c r="F128" t="s">
        <v>2492</v>
      </c>
      <c r="G128" t="s">
        <v>2493</v>
      </c>
      <c r="H128">
        <v>2019</v>
      </c>
      <c r="I128" t="s">
        <v>49</v>
      </c>
      <c r="J128">
        <v>9</v>
      </c>
      <c r="K128">
        <v>4</v>
      </c>
      <c r="M128">
        <v>306</v>
      </c>
      <c r="N128">
        <v>312</v>
      </c>
      <c r="O128">
        <v>6</v>
      </c>
      <c r="P128">
        <v>975</v>
      </c>
      <c r="Q128" t="s">
        <v>2494</v>
      </c>
      <c r="R128" t="s">
        <v>2495</v>
      </c>
      <c r="S128" t="s">
        <v>92</v>
      </c>
      <c r="T128" t="s">
        <v>32</v>
      </c>
      <c r="V128" t="s">
        <v>34</v>
      </c>
      <c r="W128" t="s">
        <v>2496</v>
      </c>
    </row>
    <row r="129" spans="1:23" hidden="1" x14ac:dyDescent="0.2">
      <c r="B129" t="s">
        <v>200</v>
      </c>
      <c r="D129" t="s">
        <v>2497</v>
      </c>
      <c r="E129" t="s">
        <v>2498</v>
      </c>
      <c r="F129" t="s">
        <v>2499</v>
      </c>
      <c r="G129" t="s">
        <v>2500</v>
      </c>
      <c r="H129">
        <v>2022</v>
      </c>
      <c r="I129" t="s">
        <v>40</v>
      </c>
      <c r="J129">
        <v>289</v>
      </c>
      <c r="K129">
        <v>1989</v>
      </c>
      <c r="L129">
        <v>20221649</v>
      </c>
      <c r="P129">
        <v>7</v>
      </c>
      <c r="Q129" t="s">
        <v>2501</v>
      </c>
      <c r="R129" t="s">
        <v>2502</v>
      </c>
      <c r="S129" t="s">
        <v>31</v>
      </c>
      <c r="T129" t="s">
        <v>32</v>
      </c>
      <c r="U129" t="s">
        <v>224</v>
      </c>
      <c r="V129" t="s">
        <v>34</v>
      </c>
      <c r="W129" t="s">
        <v>2503</v>
      </c>
    </row>
    <row r="130" spans="1:23" hidden="1" x14ac:dyDescent="0.2">
      <c r="B130" t="s">
        <v>200</v>
      </c>
      <c r="D130" t="s">
        <v>2504</v>
      </c>
      <c r="E130" t="s">
        <v>2505</v>
      </c>
      <c r="F130" t="s">
        <v>2506</v>
      </c>
      <c r="G130" t="s">
        <v>2507</v>
      </c>
      <c r="H130">
        <v>2021</v>
      </c>
      <c r="I130" t="s">
        <v>2508</v>
      </c>
      <c r="J130">
        <v>14</v>
      </c>
      <c r="K130">
        <v>4</v>
      </c>
      <c r="M130">
        <v>1145</v>
      </c>
      <c r="N130">
        <v>1158</v>
      </c>
      <c r="O130">
        <v>13</v>
      </c>
      <c r="P130">
        <v>17</v>
      </c>
      <c r="Q130" t="s">
        <v>2509</v>
      </c>
      <c r="R130" t="s">
        <v>2510</v>
      </c>
      <c r="S130" t="s">
        <v>31</v>
      </c>
      <c r="T130" t="s">
        <v>32</v>
      </c>
      <c r="U130" t="s">
        <v>60</v>
      </c>
      <c r="V130" t="s">
        <v>34</v>
      </c>
      <c r="W130" t="s">
        <v>2511</v>
      </c>
    </row>
    <row r="131" spans="1:23" hidden="1" x14ac:dyDescent="0.2">
      <c r="B131" t="s">
        <v>200</v>
      </c>
      <c r="D131" t="s">
        <v>2512</v>
      </c>
      <c r="E131" t="s">
        <v>2513</v>
      </c>
      <c r="F131" t="s">
        <v>2514</v>
      </c>
      <c r="G131" t="s">
        <v>2515</v>
      </c>
      <c r="H131">
        <v>2022</v>
      </c>
      <c r="I131" t="s">
        <v>277</v>
      </c>
      <c r="J131">
        <v>12</v>
      </c>
      <c r="K131">
        <v>7</v>
      </c>
      <c r="L131" t="s">
        <v>2516</v>
      </c>
      <c r="P131">
        <v>5</v>
      </c>
      <c r="Q131" t="s">
        <v>2517</v>
      </c>
      <c r="R131" t="s">
        <v>2518</v>
      </c>
      <c r="S131" t="s">
        <v>31</v>
      </c>
      <c r="T131" t="s">
        <v>32</v>
      </c>
      <c r="U131" t="s">
        <v>108</v>
      </c>
      <c r="V131" t="s">
        <v>34</v>
      </c>
      <c r="W131" t="s">
        <v>2519</v>
      </c>
    </row>
    <row r="132" spans="1:23" hidden="1" x14ac:dyDescent="0.2">
      <c r="B132" t="s">
        <v>200</v>
      </c>
      <c r="D132" t="s">
        <v>2520</v>
      </c>
      <c r="E132" t="s">
        <v>2521</v>
      </c>
      <c r="F132" t="s">
        <v>2522</v>
      </c>
      <c r="G132" t="s">
        <v>2523</v>
      </c>
      <c r="H132">
        <v>2019</v>
      </c>
      <c r="I132" t="s">
        <v>148</v>
      </c>
      <c r="J132">
        <v>6</v>
      </c>
      <c r="K132" t="s">
        <v>617</v>
      </c>
      <c r="L132">
        <v>265</v>
      </c>
      <c r="P132">
        <v>58</v>
      </c>
      <c r="Q132" t="s">
        <v>2524</v>
      </c>
      <c r="R132" t="s">
        <v>2525</v>
      </c>
      <c r="S132" t="s">
        <v>31</v>
      </c>
      <c r="T132" t="s">
        <v>32</v>
      </c>
      <c r="U132" t="s">
        <v>108</v>
      </c>
      <c r="V132" t="s">
        <v>34</v>
      </c>
      <c r="W132" t="s">
        <v>2526</v>
      </c>
    </row>
    <row r="133" spans="1:23" hidden="1" x14ac:dyDescent="0.2">
      <c r="B133" t="s">
        <v>200</v>
      </c>
      <c r="D133" t="s">
        <v>2527</v>
      </c>
      <c r="E133" t="s">
        <v>2528</v>
      </c>
      <c r="F133">
        <v>56845192800</v>
      </c>
      <c r="G133" t="s">
        <v>2529</v>
      </c>
      <c r="H133">
        <v>2023</v>
      </c>
      <c r="I133" t="s">
        <v>2530</v>
      </c>
      <c r="J133">
        <v>103</v>
      </c>
      <c r="K133">
        <v>4</v>
      </c>
      <c r="M133">
        <v>765</v>
      </c>
      <c r="N133">
        <v>772</v>
      </c>
      <c r="O133">
        <v>7</v>
      </c>
      <c r="P133">
        <v>5</v>
      </c>
      <c r="Q133" t="s">
        <v>2531</v>
      </c>
      <c r="R133" t="s">
        <v>2532</v>
      </c>
      <c r="S133" t="s">
        <v>117</v>
      </c>
      <c r="T133" t="s">
        <v>32</v>
      </c>
      <c r="U133" t="s">
        <v>224</v>
      </c>
      <c r="V133" t="s">
        <v>34</v>
      </c>
      <c r="W133" t="s">
        <v>2533</v>
      </c>
    </row>
    <row r="134" spans="1:23" hidden="1" x14ac:dyDescent="0.2">
      <c r="B134" t="s">
        <v>200</v>
      </c>
      <c r="D134" t="s">
        <v>2534</v>
      </c>
      <c r="E134" t="s">
        <v>2535</v>
      </c>
      <c r="F134" t="s">
        <v>2536</v>
      </c>
      <c r="G134" t="s">
        <v>2537</v>
      </c>
      <c r="H134">
        <v>2017</v>
      </c>
      <c r="I134" t="s">
        <v>2538</v>
      </c>
      <c r="J134">
        <v>71</v>
      </c>
      <c r="K134">
        <v>8</v>
      </c>
      <c r="L134">
        <v>108</v>
      </c>
      <c r="P134">
        <v>24</v>
      </c>
      <c r="Q134" t="s">
        <v>2539</v>
      </c>
      <c r="R134" t="s">
        <v>2540</v>
      </c>
      <c r="S134" t="s">
        <v>31</v>
      </c>
      <c r="T134" t="s">
        <v>32</v>
      </c>
      <c r="U134" t="s">
        <v>159</v>
      </c>
      <c r="V134" t="s">
        <v>34</v>
      </c>
      <c r="W134" t="s">
        <v>2541</v>
      </c>
    </row>
    <row r="135" spans="1:23" hidden="1" x14ac:dyDescent="0.2">
      <c r="B135" t="s">
        <v>200</v>
      </c>
      <c r="D135" t="s">
        <v>2542</v>
      </c>
      <c r="E135" t="s">
        <v>2543</v>
      </c>
      <c r="F135" t="s">
        <v>2544</v>
      </c>
      <c r="G135" t="s">
        <v>2545</v>
      </c>
      <c r="H135">
        <v>2023</v>
      </c>
      <c r="I135" t="s">
        <v>1413</v>
      </c>
      <c r="J135">
        <v>19</v>
      </c>
      <c r="M135">
        <v>237</v>
      </c>
      <c r="N135">
        <v>259</v>
      </c>
      <c r="O135">
        <v>22</v>
      </c>
      <c r="P135">
        <v>0</v>
      </c>
      <c r="Q135" t="s">
        <v>2546</v>
      </c>
      <c r="R135" t="s">
        <v>2547</v>
      </c>
      <c r="S135" t="s">
        <v>77</v>
      </c>
      <c r="T135" t="s">
        <v>32</v>
      </c>
      <c r="V135" t="s">
        <v>34</v>
      </c>
      <c r="W135" t="s">
        <v>2548</v>
      </c>
    </row>
    <row r="136" spans="1:23" hidden="1" x14ac:dyDescent="0.2">
      <c r="B136" t="s">
        <v>200</v>
      </c>
      <c r="D136" t="s">
        <v>2549</v>
      </c>
      <c r="E136" t="s">
        <v>2550</v>
      </c>
      <c r="F136" t="s">
        <v>2551</v>
      </c>
      <c r="G136" t="s">
        <v>2552</v>
      </c>
      <c r="H136">
        <v>2019</v>
      </c>
      <c r="I136" t="s">
        <v>277</v>
      </c>
      <c r="J136">
        <v>9</v>
      </c>
      <c r="K136">
        <v>17</v>
      </c>
      <c r="M136">
        <v>10004</v>
      </c>
      <c r="N136">
        <v>10016</v>
      </c>
      <c r="O136">
        <v>12</v>
      </c>
      <c r="P136">
        <v>16</v>
      </c>
      <c r="Q136" t="s">
        <v>2553</v>
      </c>
      <c r="R136" t="s">
        <v>2554</v>
      </c>
      <c r="S136" t="s">
        <v>31</v>
      </c>
      <c r="T136" t="s">
        <v>32</v>
      </c>
      <c r="U136" t="s">
        <v>60</v>
      </c>
      <c r="V136" t="s">
        <v>34</v>
      </c>
      <c r="W136" t="s">
        <v>2555</v>
      </c>
    </row>
    <row r="137" spans="1:23" hidden="1" x14ac:dyDescent="0.2">
      <c r="B137" t="s">
        <v>200</v>
      </c>
      <c r="D137" t="s">
        <v>2556</v>
      </c>
      <c r="E137" t="s">
        <v>2557</v>
      </c>
      <c r="F137" t="s">
        <v>2558</v>
      </c>
      <c r="G137" t="s">
        <v>2559</v>
      </c>
      <c r="H137">
        <v>2020</v>
      </c>
      <c r="I137" t="s">
        <v>374</v>
      </c>
      <c r="J137">
        <v>637</v>
      </c>
      <c r="M137">
        <v>87</v>
      </c>
      <c r="N137">
        <v>101</v>
      </c>
      <c r="O137">
        <v>14</v>
      </c>
      <c r="P137">
        <v>20</v>
      </c>
      <c r="Q137" t="s">
        <v>2560</v>
      </c>
      <c r="R137" t="s">
        <v>2561</v>
      </c>
      <c r="S137" t="s">
        <v>31</v>
      </c>
      <c r="T137" t="s">
        <v>32</v>
      </c>
      <c r="U137" t="s">
        <v>33</v>
      </c>
      <c r="V137" t="s">
        <v>34</v>
      </c>
      <c r="W137" t="s">
        <v>2562</v>
      </c>
    </row>
    <row r="138" spans="1:23" hidden="1" x14ac:dyDescent="0.2">
      <c r="B138" t="s">
        <v>200</v>
      </c>
      <c r="D138" t="s">
        <v>2563</v>
      </c>
      <c r="E138" t="s">
        <v>2564</v>
      </c>
      <c r="F138" t="s">
        <v>2565</v>
      </c>
      <c r="G138" t="s">
        <v>2566</v>
      </c>
      <c r="H138">
        <v>2016</v>
      </c>
      <c r="I138" t="s">
        <v>1992</v>
      </c>
      <c r="J138">
        <v>353</v>
      </c>
      <c r="K138">
        <v>6295</v>
      </c>
      <c r="M138">
        <v>169</v>
      </c>
      <c r="N138">
        <v>172</v>
      </c>
      <c r="O138">
        <v>3</v>
      </c>
      <c r="P138">
        <v>971</v>
      </c>
      <c r="Q138" t="s">
        <v>2567</v>
      </c>
      <c r="R138" t="s">
        <v>2568</v>
      </c>
      <c r="S138" t="s">
        <v>31</v>
      </c>
      <c r="T138" t="s">
        <v>32</v>
      </c>
      <c r="U138" t="s">
        <v>33</v>
      </c>
      <c r="V138" t="s">
        <v>34</v>
      </c>
      <c r="W138" t="s">
        <v>2569</v>
      </c>
    </row>
    <row r="139" spans="1:23" hidden="1" x14ac:dyDescent="0.2">
      <c r="B139" t="s">
        <v>200</v>
      </c>
      <c r="D139" t="s">
        <v>2570</v>
      </c>
      <c r="E139" t="s">
        <v>2571</v>
      </c>
      <c r="F139" t="s">
        <v>2572</v>
      </c>
      <c r="G139" t="s">
        <v>2573</v>
      </c>
      <c r="H139">
        <v>2024</v>
      </c>
      <c r="I139" t="s">
        <v>1947</v>
      </c>
      <c r="J139">
        <v>16</v>
      </c>
      <c r="M139">
        <v>247</v>
      </c>
      <c r="N139">
        <v>282</v>
      </c>
      <c r="O139">
        <v>35</v>
      </c>
      <c r="P139">
        <v>45</v>
      </c>
      <c r="Q139" t="s">
        <v>2574</v>
      </c>
      <c r="R139" t="s">
        <v>2575</v>
      </c>
      <c r="S139" t="s">
        <v>117</v>
      </c>
      <c r="T139" t="s">
        <v>32</v>
      </c>
      <c r="U139" t="s">
        <v>127</v>
      </c>
      <c r="V139" t="s">
        <v>34</v>
      </c>
      <c r="W139" t="s">
        <v>2576</v>
      </c>
    </row>
    <row r="140" spans="1:23" hidden="1" x14ac:dyDescent="0.2">
      <c r="B140" t="s">
        <v>200</v>
      </c>
      <c r="D140" t="s">
        <v>2577</v>
      </c>
      <c r="E140" t="s">
        <v>2578</v>
      </c>
      <c r="F140" t="s">
        <v>2579</v>
      </c>
      <c r="G140" t="s">
        <v>2580</v>
      </c>
      <c r="H140">
        <v>2021</v>
      </c>
      <c r="I140" t="s">
        <v>2581</v>
      </c>
      <c r="M140">
        <v>445</v>
      </c>
      <c r="N140">
        <v>464</v>
      </c>
      <c r="O140">
        <v>19</v>
      </c>
      <c r="P140">
        <v>55</v>
      </c>
      <c r="Q140" t="s">
        <v>2582</v>
      </c>
      <c r="R140" t="s">
        <v>2583</v>
      </c>
      <c r="S140" t="s">
        <v>77</v>
      </c>
      <c r="T140" t="s">
        <v>32</v>
      </c>
      <c r="V140" t="s">
        <v>34</v>
      </c>
      <c r="W140" t="s">
        <v>2584</v>
      </c>
    </row>
    <row r="141" spans="1:23" hidden="1" x14ac:dyDescent="0.2">
      <c r="A141" t="s">
        <v>305</v>
      </c>
      <c r="D141" t="s">
        <v>2585</v>
      </c>
      <c r="E141" t="s">
        <v>2586</v>
      </c>
      <c r="F141" t="s">
        <v>2587</v>
      </c>
      <c r="G141" t="s">
        <v>2588</v>
      </c>
      <c r="H141">
        <v>2022</v>
      </c>
      <c r="I141" t="s">
        <v>2589</v>
      </c>
      <c r="J141">
        <v>31</v>
      </c>
      <c r="K141">
        <v>3</v>
      </c>
      <c r="M141">
        <v>2493</v>
      </c>
      <c r="N141">
        <v>2506</v>
      </c>
      <c r="O141">
        <v>13</v>
      </c>
      <c r="P141">
        <v>2</v>
      </c>
      <c r="Q141" t="s">
        <v>2590</v>
      </c>
      <c r="R141" t="s">
        <v>2591</v>
      </c>
      <c r="S141" t="s">
        <v>117</v>
      </c>
      <c r="T141" t="s">
        <v>32</v>
      </c>
      <c r="U141" t="s">
        <v>108</v>
      </c>
      <c r="V141" t="s">
        <v>34</v>
      </c>
      <c r="W141" t="s">
        <v>2592</v>
      </c>
    </row>
    <row r="142" spans="1:23" hidden="1" x14ac:dyDescent="0.2">
      <c r="A142" t="s">
        <v>314</v>
      </c>
      <c r="D142" t="s">
        <v>2593</v>
      </c>
      <c r="E142" t="s">
        <v>2594</v>
      </c>
      <c r="F142" t="s">
        <v>2595</v>
      </c>
      <c r="G142" t="s">
        <v>2596</v>
      </c>
      <c r="H142">
        <v>2017</v>
      </c>
      <c r="I142" t="s">
        <v>57</v>
      </c>
      <c r="J142">
        <v>7</v>
      </c>
      <c r="K142">
        <v>1</v>
      </c>
      <c r="L142">
        <v>10705</v>
      </c>
      <c r="P142">
        <v>40</v>
      </c>
      <c r="Q142" t="s">
        <v>2597</v>
      </c>
      <c r="R142" t="s">
        <v>2598</v>
      </c>
      <c r="S142" t="s">
        <v>31</v>
      </c>
      <c r="T142" t="s">
        <v>32</v>
      </c>
      <c r="U142" t="s">
        <v>60</v>
      </c>
      <c r="V142" t="s">
        <v>34</v>
      </c>
      <c r="W142" t="s">
        <v>2599</v>
      </c>
    </row>
    <row r="143" spans="1:23" hidden="1" x14ac:dyDescent="0.2">
      <c r="A143" t="s">
        <v>322</v>
      </c>
      <c r="B143" t="s">
        <v>176</v>
      </c>
      <c r="D143" t="s">
        <v>2600</v>
      </c>
      <c r="E143" t="s">
        <v>2601</v>
      </c>
      <c r="F143" t="s">
        <v>2602</v>
      </c>
      <c r="G143" t="s">
        <v>2603</v>
      </c>
      <c r="H143">
        <v>2021</v>
      </c>
      <c r="I143" t="s">
        <v>350</v>
      </c>
      <c r="J143">
        <v>16</v>
      </c>
      <c r="K143">
        <v>45480</v>
      </c>
      <c r="L143" t="s">
        <v>2604</v>
      </c>
      <c r="P143">
        <v>20</v>
      </c>
      <c r="Q143" t="s">
        <v>2605</v>
      </c>
      <c r="R143" t="s">
        <v>2606</v>
      </c>
      <c r="S143" t="s">
        <v>31</v>
      </c>
      <c r="T143" t="s">
        <v>32</v>
      </c>
      <c r="U143" t="s">
        <v>108</v>
      </c>
      <c r="V143" t="s">
        <v>34</v>
      </c>
      <c r="W143" t="s">
        <v>2607</v>
      </c>
    </row>
    <row r="144" spans="1:23" hidden="1" x14ac:dyDescent="0.2">
      <c r="A144" t="s">
        <v>297</v>
      </c>
      <c r="D144" t="s">
        <v>2608</v>
      </c>
      <c r="E144" t="s">
        <v>2609</v>
      </c>
      <c r="F144" t="s">
        <v>2610</v>
      </c>
      <c r="G144" t="s">
        <v>2611</v>
      </c>
      <c r="H144">
        <v>2021</v>
      </c>
      <c r="I144" t="s">
        <v>28</v>
      </c>
      <c r="J144">
        <v>27</v>
      </c>
      <c r="K144">
        <v>19</v>
      </c>
      <c r="M144">
        <v>4771</v>
      </c>
      <c r="N144">
        <v>4784</v>
      </c>
      <c r="O144">
        <v>13</v>
      </c>
      <c r="P144">
        <v>34</v>
      </c>
      <c r="Q144" t="s">
        <v>2612</v>
      </c>
      <c r="R144" t="s">
        <v>2613</v>
      </c>
      <c r="S144" t="s">
        <v>31</v>
      </c>
      <c r="T144" t="s">
        <v>32</v>
      </c>
      <c r="U144" t="s">
        <v>159</v>
      </c>
      <c r="V144" t="s">
        <v>34</v>
      </c>
      <c r="W144" t="s">
        <v>2614</v>
      </c>
    </row>
    <row r="145" spans="1:23" hidden="1" x14ac:dyDescent="0.2">
      <c r="A145" t="s">
        <v>305</v>
      </c>
      <c r="D145" t="s">
        <v>2615</v>
      </c>
      <c r="E145" t="s">
        <v>2616</v>
      </c>
      <c r="F145" t="s">
        <v>2617</v>
      </c>
      <c r="G145" t="s">
        <v>2618</v>
      </c>
      <c r="H145">
        <v>2021</v>
      </c>
      <c r="I145" t="s">
        <v>148</v>
      </c>
      <c r="J145">
        <v>7</v>
      </c>
      <c r="L145">
        <v>600836</v>
      </c>
      <c r="P145">
        <v>10</v>
      </c>
      <c r="Q145" t="s">
        <v>2619</v>
      </c>
      <c r="R145" t="s">
        <v>2620</v>
      </c>
      <c r="S145" t="s">
        <v>31</v>
      </c>
      <c r="T145" t="s">
        <v>32</v>
      </c>
      <c r="U145" t="s">
        <v>108</v>
      </c>
      <c r="V145" t="s">
        <v>34</v>
      </c>
      <c r="W145" t="s">
        <v>2621</v>
      </c>
    </row>
    <row r="146" spans="1:23" hidden="1" x14ac:dyDescent="0.2">
      <c r="A146" t="s">
        <v>314</v>
      </c>
      <c r="D146" t="s">
        <v>2622</v>
      </c>
      <c r="E146" t="s">
        <v>2623</v>
      </c>
      <c r="F146">
        <v>58655677800</v>
      </c>
      <c r="G146" t="s">
        <v>2624</v>
      </c>
      <c r="H146">
        <v>2023</v>
      </c>
      <c r="I146" t="s">
        <v>2625</v>
      </c>
      <c r="J146">
        <v>33</v>
      </c>
      <c r="K146">
        <v>2</v>
      </c>
      <c r="M146">
        <v>139</v>
      </c>
      <c r="N146">
        <v>148</v>
      </c>
      <c r="O146">
        <v>9</v>
      </c>
      <c r="P146">
        <v>0</v>
      </c>
      <c r="Q146" t="s">
        <v>2626</v>
      </c>
      <c r="R146" t="s">
        <v>2627</v>
      </c>
      <c r="S146" t="s">
        <v>31</v>
      </c>
      <c r="T146" t="s">
        <v>32</v>
      </c>
      <c r="U146" t="s">
        <v>127</v>
      </c>
      <c r="V146" t="s">
        <v>34</v>
      </c>
      <c r="W146" t="s">
        <v>2628</v>
      </c>
    </row>
    <row r="147" spans="1:23" x14ac:dyDescent="0.2">
      <c r="A147" t="s">
        <v>322</v>
      </c>
      <c r="B147" t="s">
        <v>176</v>
      </c>
      <c r="C147" t="s">
        <v>9238</v>
      </c>
      <c r="D147" t="s">
        <v>177</v>
      </c>
      <c r="E147" t="s">
        <v>178</v>
      </c>
      <c r="F147" t="s">
        <v>179</v>
      </c>
      <c r="G147" t="s">
        <v>180</v>
      </c>
      <c r="H147">
        <v>2022</v>
      </c>
      <c r="I147" t="s">
        <v>148</v>
      </c>
      <c r="J147">
        <v>9</v>
      </c>
      <c r="L147">
        <v>899877</v>
      </c>
      <c r="P147">
        <v>2</v>
      </c>
      <c r="Q147" t="s">
        <v>181</v>
      </c>
      <c r="R147" t="s">
        <v>182</v>
      </c>
      <c r="S147" t="s">
        <v>31</v>
      </c>
      <c r="T147" t="s">
        <v>32</v>
      </c>
      <c r="U147" t="s">
        <v>108</v>
      </c>
      <c r="V147" t="s">
        <v>34</v>
      </c>
      <c r="W147" t="s">
        <v>183</v>
      </c>
    </row>
    <row r="148" spans="1:23" hidden="1" x14ac:dyDescent="0.2">
      <c r="A148" t="s">
        <v>297</v>
      </c>
      <c r="D148" t="s">
        <v>2629</v>
      </c>
      <c r="E148" t="s">
        <v>2630</v>
      </c>
      <c r="F148" t="s">
        <v>2631</v>
      </c>
      <c r="G148" t="s">
        <v>2632</v>
      </c>
      <c r="H148">
        <v>2021</v>
      </c>
      <c r="I148" t="s">
        <v>2633</v>
      </c>
      <c r="J148" t="s">
        <v>2634</v>
      </c>
      <c r="M148">
        <v>15240</v>
      </c>
      <c r="N148">
        <v>15246</v>
      </c>
      <c r="O148">
        <v>6</v>
      </c>
      <c r="P148">
        <v>0</v>
      </c>
      <c r="R148" t="s">
        <v>2635</v>
      </c>
      <c r="S148" t="s">
        <v>1695</v>
      </c>
      <c r="T148" t="s">
        <v>32</v>
      </c>
      <c r="V148" t="s">
        <v>34</v>
      </c>
      <c r="W148" t="s">
        <v>2636</v>
      </c>
    </row>
    <row r="149" spans="1:23" ht="15" hidden="1" customHeight="1" x14ac:dyDescent="0.2">
      <c r="A149" t="s">
        <v>305</v>
      </c>
      <c r="D149" t="s">
        <v>2637</v>
      </c>
      <c r="E149" t="s">
        <v>2638</v>
      </c>
      <c r="F149" t="s">
        <v>2639</v>
      </c>
      <c r="G149" t="s">
        <v>2640</v>
      </c>
      <c r="H149">
        <v>2020</v>
      </c>
      <c r="I149" t="s">
        <v>2641</v>
      </c>
      <c r="J149">
        <v>6</v>
      </c>
      <c r="K149">
        <v>1</v>
      </c>
      <c r="M149">
        <v>201</v>
      </c>
      <c r="N149">
        <v>214</v>
      </c>
      <c r="O149">
        <v>13</v>
      </c>
      <c r="P149">
        <v>7</v>
      </c>
      <c r="Q149" t="s">
        <v>2642</v>
      </c>
      <c r="R149" t="s">
        <v>2643</v>
      </c>
      <c r="S149" t="s">
        <v>31</v>
      </c>
      <c r="T149" t="s">
        <v>32</v>
      </c>
      <c r="V149" t="s">
        <v>34</v>
      </c>
      <c r="W149" t="s">
        <v>2644</v>
      </c>
    </row>
    <row r="150" spans="1:23" hidden="1" x14ac:dyDescent="0.2">
      <c r="A150" t="s">
        <v>314</v>
      </c>
      <c r="D150" t="s">
        <v>2645</v>
      </c>
      <c r="E150" t="s">
        <v>2646</v>
      </c>
      <c r="F150" t="s">
        <v>2647</v>
      </c>
      <c r="G150" t="s">
        <v>2648</v>
      </c>
      <c r="H150">
        <v>2021</v>
      </c>
      <c r="I150" t="s">
        <v>66</v>
      </c>
      <c r="J150">
        <v>66</v>
      </c>
      <c r="K150">
        <v>8</v>
      </c>
      <c r="M150">
        <v>3100</v>
      </c>
      <c r="N150">
        <v>3115</v>
      </c>
      <c r="O150">
        <v>15</v>
      </c>
      <c r="P150">
        <v>9</v>
      </c>
      <c r="Q150" t="s">
        <v>2649</v>
      </c>
      <c r="R150" t="s">
        <v>2650</v>
      </c>
      <c r="S150" t="s">
        <v>31</v>
      </c>
      <c r="T150" t="s">
        <v>32</v>
      </c>
      <c r="U150" t="s">
        <v>159</v>
      </c>
      <c r="V150" t="s">
        <v>34</v>
      </c>
      <c r="W150" t="s">
        <v>2651</v>
      </c>
    </row>
    <row r="151" spans="1:23" x14ac:dyDescent="0.2">
      <c r="A151" t="s">
        <v>322</v>
      </c>
      <c r="B151" t="s">
        <v>176</v>
      </c>
      <c r="C151" t="s">
        <v>9238</v>
      </c>
      <c r="D151" t="s">
        <v>2652</v>
      </c>
      <c r="E151" t="s">
        <v>2653</v>
      </c>
      <c r="F151" t="s">
        <v>2654</v>
      </c>
      <c r="H151">
        <v>2018</v>
      </c>
      <c r="I151" t="s">
        <v>641</v>
      </c>
      <c r="J151">
        <v>2018</v>
      </c>
      <c r="K151">
        <v>3</v>
      </c>
      <c r="L151" t="s">
        <v>2655</v>
      </c>
      <c r="P151">
        <v>17</v>
      </c>
      <c r="Q151" t="s">
        <v>2656</v>
      </c>
      <c r="R151" t="s">
        <v>2657</v>
      </c>
      <c r="S151" t="s">
        <v>31</v>
      </c>
      <c r="T151" t="s">
        <v>32</v>
      </c>
      <c r="U151" t="s">
        <v>60</v>
      </c>
      <c r="V151" t="s">
        <v>34</v>
      </c>
      <c r="W151" t="s">
        <v>2658</v>
      </c>
    </row>
    <row r="152" spans="1:23" hidden="1" x14ac:dyDescent="0.2">
      <c r="A152" t="s">
        <v>297</v>
      </c>
      <c r="D152" t="s">
        <v>306</v>
      </c>
      <c r="E152" t="s">
        <v>307</v>
      </c>
      <c r="F152" t="s">
        <v>308</v>
      </c>
      <c r="G152" t="s">
        <v>309</v>
      </c>
      <c r="H152">
        <v>2021</v>
      </c>
      <c r="I152" t="s">
        <v>310</v>
      </c>
      <c r="J152">
        <v>152</v>
      </c>
      <c r="K152">
        <v>1</v>
      </c>
      <c r="M152">
        <v>93</v>
      </c>
      <c r="N152">
        <v>115</v>
      </c>
      <c r="O152">
        <v>22</v>
      </c>
      <c r="P152">
        <v>33</v>
      </c>
      <c r="Q152" t="s">
        <v>311</v>
      </c>
      <c r="R152" t="s">
        <v>312</v>
      </c>
      <c r="S152" t="s">
        <v>31</v>
      </c>
      <c r="T152" t="s">
        <v>32</v>
      </c>
      <c r="U152" t="s">
        <v>224</v>
      </c>
      <c r="V152" t="s">
        <v>34</v>
      </c>
      <c r="W152" t="s">
        <v>313</v>
      </c>
    </row>
    <row r="153" spans="1:23" hidden="1" x14ac:dyDescent="0.2">
      <c r="A153" t="s">
        <v>305</v>
      </c>
      <c r="D153" t="s">
        <v>2659</v>
      </c>
      <c r="E153" t="s">
        <v>2660</v>
      </c>
      <c r="F153" t="s">
        <v>2661</v>
      </c>
      <c r="G153" t="s">
        <v>2662</v>
      </c>
      <c r="H153">
        <v>2020</v>
      </c>
      <c r="I153" t="s">
        <v>2663</v>
      </c>
      <c r="M153">
        <v>2617</v>
      </c>
      <c r="N153">
        <v>2624</v>
      </c>
      <c r="O153">
        <v>7</v>
      </c>
      <c r="P153">
        <v>6</v>
      </c>
      <c r="Q153" t="s">
        <v>2664</v>
      </c>
      <c r="R153" t="s">
        <v>2665</v>
      </c>
      <c r="S153" t="s">
        <v>1695</v>
      </c>
      <c r="T153" t="s">
        <v>32</v>
      </c>
      <c r="V153" t="s">
        <v>34</v>
      </c>
      <c r="W153" t="s">
        <v>2666</v>
      </c>
    </row>
    <row r="154" spans="1:23" hidden="1" x14ac:dyDescent="0.2">
      <c r="A154" t="s">
        <v>314</v>
      </c>
      <c r="D154" t="s">
        <v>2667</v>
      </c>
      <c r="E154" t="s">
        <v>2668</v>
      </c>
      <c r="F154" t="s">
        <v>2669</v>
      </c>
      <c r="G154" t="s">
        <v>2670</v>
      </c>
      <c r="H154">
        <v>2019</v>
      </c>
      <c r="I154" t="s">
        <v>2671</v>
      </c>
      <c r="J154">
        <v>29</v>
      </c>
      <c r="L154">
        <v>100612</v>
      </c>
      <c r="P154">
        <v>22</v>
      </c>
      <c r="Q154" t="s">
        <v>2672</v>
      </c>
      <c r="R154" t="s">
        <v>2673</v>
      </c>
      <c r="S154" t="s">
        <v>117</v>
      </c>
      <c r="T154" t="s">
        <v>32</v>
      </c>
      <c r="U154" t="s">
        <v>127</v>
      </c>
      <c r="V154" t="s">
        <v>34</v>
      </c>
      <c r="W154" t="s">
        <v>2674</v>
      </c>
    </row>
    <row r="155" spans="1:23" ht="11" hidden="1" customHeight="1" x14ac:dyDescent="0.2">
      <c r="A155" t="s">
        <v>322</v>
      </c>
      <c r="B155" t="s">
        <v>176</v>
      </c>
      <c r="D155" t="s">
        <v>2675</v>
      </c>
      <c r="E155" t="s">
        <v>2676</v>
      </c>
      <c r="F155" t="s">
        <v>2677</v>
      </c>
      <c r="G155" t="s">
        <v>2678</v>
      </c>
      <c r="H155">
        <v>2023</v>
      </c>
      <c r="I155" t="s">
        <v>2178</v>
      </c>
      <c r="J155">
        <v>18</v>
      </c>
      <c r="K155">
        <v>4</v>
      </c>
      <c r="L155">
        <v>41001</v>
      </c>
      <c r="P155">
        <v>2</v>
      </c>
      <c r="Q155" t="s">
        <v>2679</v>
      </c>
      <c r="R155" t="s">
        <v>2680</v>
      </c>
      <c r="S155" t="s">
        <v>31</v>
      </c>
      <c r="T155" t="s">
        <v>32</v>
      </c>
      <c r="U155" t="s">
        <v>108</v>
      </c>
      <c r="V155" t="s">
        <v>34</v>
      </c>
      <c r="W155" t="s">
        <v>2681</v>
      </c>
    </row>
    <row r="156" spans="1:23" ht="11" hidden="1" customHeight="1" x14ac:dyDescent="0.2">
      <c r="A156" t="s">
        <v>297</v>
      </c>
      <c r="D156" t="s">
        <v>324</v>
      </c>
      <c r="E156" t="s">
        <v>325</v>
      </c>
      <c r="F156" t="s">
        <v>326</v>
      </c>
      <c r="G156" t="s">
        <v>327</v>
      </c>
      <c r="H156">
        <v>2018</v>
      </c>
      <c r="I156" t="s">
        <v>328</v>
      </c>
      <c r="J156">
        <v>555</v>
      </c>
      <c r="K156">
        <v>7697</v>
      </c>
      <c r="M156">
        <v>516</v>
      </c>
      <c r="N156">
        <v>519</v>
      </c>
      <c r="O156">
        <v>3</v>
      </c>
      <c r="P156">
        <v>117</v>
      </c>
      <c r="Q156" t="s">
        <v>329</v>
      </c>
      <c r="R156" t="s">
        <v>330</v>
      </c>
      <c r="S156" t="s">
        <v>31</v>
      </c>
      <c r="T156" t="s">
        <v>32</v>
      </c>
      <c r="V156" t="s">
        <v>34</v>
      </c>
      <c r="W156" t="s">
        <v>331</v>
      </c>
    </row>
    <row r="157" spans="1:23" hidden="1" x14ac:dyDescent="0.2">
      <c r="A157" t="s">
        <v>305</v>
      </c>
      <c r="D157" t="s">
        <v>2682</v>
      </c>
      <c r="E157" t="s">
        <v>2683</v>
      </c>
      <c r="F157" t="s">
        <v>2684</v>
      </c>
      <c r="G157" t="s">
        <v>2685</v>
      </c>
      <c r="H157">
        <v>2023</v>
      </c>
      <c r="I157" t="s">
        <v>2686</v>
      </c>
      <c r="J157">
        <v>233</v>
      </c>
      <c r="L157">
        <v>106469</v>
      </c>
      <c r="P157">
        <v>1</v>
      </c>
      <c r="Q157" t="s">
        <v>2687</v>
      </c>
      <c r="R157" t="s">
        <v>2688</v>
      </c>
      <c r="S157" t="s">
        <v>31</v>
      </c>
      <c r="T157" t="s">
        <v>32</v>
      </c>
      <c r="V157" t="s">
        <v>34</v>
      </c>
      <c r="W157" t="s">
        <v>2689</v>
      </c>
    </row>
    <row r="158" spans="1:23" hidden="1" x14ac:dyDescent="0.2">
      <c r="A158" t="s">
        <v>314</v>
      </c>
      <c r="D158" t="s">
        <v>2690</v>
      </c>
      <c r="E158" t="s">
        <v>2691</v>
      </c>
      <c r="F158" t="s">
        <v>2692</v>
      </c>
      <c r="G158" t="s">
        <v>2693</v>
      </c>
      <c r="H158">
        <v>2022</v>
      </c>
      <c r="I158" t="s">
        <v>148</v>
      </c>
      <c r="J158">
        <v>9</v>
      </c>
      <c r="L158">
        <v>834332</v>
      </c>
      <c r="P158">
        <v>7</v>
      </c>
      <c r="Q158" t="s">
        <v>2694</v>
      </c>
      <c r="R158" t="s">
        <v>2695</v>
      </c>
      <c r="S158" t="s">
        <v>31</v>
      </c>
      <c r="T158" t="s">
        <v>32</v>
      </c>
      <c r="U158" t="s">
        <v>108</v>
      </c>
      <c r="V158" t="s">
        <v>34</v>
      </c>
      <c r="W158" t="s">
        <v>2696</v>
      </c>
    </row>
    <row r="159" spans="1:23" hidden="1" x14ac:dyDescent="0.2">
      <c r="A159" t="s">
        <v>322</v>
      </c>
      <c r="B159" t="s">
        <v>176</v>
      </c>
      <c r="C159" t="s">
        <v>2697</v>
      </c>
      <c r="D159" t="s">
        <v>2698</v>
      </c>
      <c r="E159" t="s">
        <v>2699</v>
      </c>
      <c r="F159" t="s">
        <v>2700</v>
      </c>
      <c r="G159" t="s">
        <v>2701</v>
      </c>
      <c r="H159">
        <v>2022</v>
      </c>
      <c r="I159" t="s">
        <v>57</v>
      </c>
      <c r="J159">
        <v>12</v>
      </c>
      <c r="K159">
        <v>1</v>
      </c>
      <c r="L159">
        <v>18273</v>
      </c>
      <c r="P159">
        <v>22</v>
      </c>
      <c r="Q159" t="s">
        <v>2702</v>
      </c>
      <c r="R159" t="s">
        <v>2703</v>
      </c>
      <c r="S159" t="s">
        <v>31</v>
      </c>
      <c r="T159" t="s">
        <v>32</v>
      </c>
      <c r="U159" t="s">
        <v>108</v>
      </c>
      <c r="V159" t="s">
        <v>34</v>
      </c>
      <c r="W159" t="s">
        <v>2704</v>
      </c>
    </row>
    <row r="160" spans="1:23" hidden="1" x14ac:dyDescent="0.2">
      <c r="A160" t="s">
        <v>297</v>
      </c>
      <c r="D160" t="s">
        <v>2705</v>
      </c>
      <c r="E160" t="s">
        <v>2706</v>
      </c>
      <c r="F160" t="s">
        <v>2707</v>
      </c>
      <c r="G160" t="s">
        <v>2708</v>
      </c>
      <c r="H160">
        <v>2022</v>
      </c>
      <c r="I160" t="s">
        <v>2709</v>
      </c>
      <c r="J160">
        <v>31</v>
      </c>
      <c r="K160">
        <v>2</v>
      </c>
      <c r="M160">
        <v>571</v>
      </c>
      <c r="N160">
        <v>587</v>
      </c>
      <c r="O160">
        <v>16</v>
      </c>
      <c r="P160">
        <v>11</v>
      </c>
      <c r="Q160" t="s">
        <v>2710</v>
      </c>
      <c r="R160" t="s">
        <v>2711</v>
      </c>
      <c r="S160" t="s">
        <v>31</v>
      </c>
      <c r="T160" t="s">
        <v>32</v>
      </c>
      <c r="U160" t="s">
        <v>127</v>
      </c>
      <c r="V160" t="s">
        <v>34</v>
      </c>
      <c r="W160" t="s">
        <v>2712</v>
      </c>
    </row>
    <row r="161" spans="1:23" hidden="1" x14ac:dyDescent="0.2">
      <c r="A161" t="s">
        <v>305</v>
      </c>
      <c r="D161" t="s">
        <v>2713</v>
      </c>
      <c r="E161" t="s">
        <v>2714</v>
      </c>
      <c r="F161" t="s">
        <v>2715</v>
      </c>
      <c r="G161" t="s">
        <v>2716</v>
      </c>
      <c r="H161">
        <v>2021</v>
      </c>
      <c r="I161" t="s">
        <v>28</v>
      </c>
      <c r="J161">
        <v>27</v>
      </c>
      <c r="K161">
        <v>2</v>
      </c>
      <c r="M161">
        <v>312</v>
      </c>
      <c r="N161">
        <v>326</v>
      </c>
      <c r="O161">
        <v>14</v>
      </c>
      <c r="P161">
        <v>44</v>
      </c>
      <c r="Q161" t="s">
        <v>2717</v>
      </c>
      <c r="R161" t="s">
        <v>2718</v>
      </c>
      <c r="S161" t="s">
        <v>31</v>
      </c>
      <c r="T161" t="s">
        <v>32</v>
      </c>
      <c r="U161" t="s">
        <v>224</v>
      </c>
      <c r="V161" t="s">
        <v>34</v>
      </c>
      <c r="W161" t="s">
        <v>2719</v>
      </c>
    </row>
    <row r="162" spans="1:23" hidden="1" x14ac:dyDescent="0.2">
      <c r="A162" t="s">
        <v>314</v>
      </c>
      <c r="D162" t="s">
        <v>2720</v>
      </c>
      <c r="E162" t="s">
        <v>2721</v>
      </c>
      <c r="F162" t="s">
        <v>2722</v>
      </c>
      <c r="G162" t="s">
        <v>2723</v>
      </c>
      <c r="H162">
        <v>2024</v>
      </c>
      <c r="I162" t="s">
        <v>165</v>
      </c>
      <c r="J162">
        <v>43</v>
      </c>
      <c r="K162">
        <v>4</v>
      </c>
      <c r="M162">
        <v>919</v>
      </c>
      <c r="N162">
        <v>933</v>
      </c>
      <c r="O162">
        <v>14</v>
      </c>
      <c r="P162">
        <v>0</v>
      </c>
      <c r="Q162" t="s">
        <v>2724</v>
      </c>
      <c r="R162" t="s">
        <v>2725</v>
      </c>
      <c r="S162" t="s">
        <v>31</v>
      </c>
      <c r="T162" t="s">
        <v>32</v>
      </c>
      <c r="U162" t="s">
        <v>127</v>
      </c>
      <c r="V162" t="s">
        <v>34</v>
      </c>
      <c r="W162" t="s">
        <v>2726</v>
      </c>
    </row>
    <row r="163" spans="1:23" hidden="1" x14ac:dyDescent="0.2">
      <c r="A163" t="s">
        <v>322</v>
      </c>
      <c r="B163" t="s">
        <v>176</v>
      </c>
      <c r="D163" t="s">
        <v>2727</v>
      </c>
      <c r="E163" t="s">
        <v>2728</v>
      </c>
      <c r="F163" t="s">
        <v>2729</v>
      </c>
      <c r="G163" t="s">
        <v>2730</v>
      </c>
      <c r="H163">
        <v>2014</v>
      </c>
      <c r="I163" t="s">
        <v>350</v>
      </c>
      <c r="J163">
        <v>9</v>
      </c>
      <c r="K163">
        <v>1</v>
      </c>
      <c r="L163" t="s">
        <v>2731</v>
      </c>
      <c r="P163">
        <v>65</v>
      </c>
      <c r="Q163" t="s">
        <v>2732</v>
      </c>
      <c r="R163" t="s">
        <v>2733</v>
      </c>
      <c r="S163" t="s">
        <v>31</v>
      </c>
      <c r="T163" t="s">
        <v>32</v>
      </c>
      <c r="U163" t="s">
        <v>60</v>
      </c>
      <c r="V163" t="s">
        <v>34</v>
      </c>
      <c r="W163" t="s">
        <v>2734</v>
      </c>
    </row>
    <row r="164" spans="1:23" hidden="1" x14ac:dyDescent="0.2">
      <c r="A164" t="s">
        <v>297</v>
      </c>
      <c r="D164" t="s">
        <v>2735</v>
      </c>
      <c r="E164" t="s">
        <v>2736</v>
      </c>
      <c r="F164" t="s">
        <v>2737</v>
      </c>
      <c r="G164" t="s">
        <v>2738</v>
      </c>
      <c r="H164">
        <v>2019</v>
      </c>
      <c r="I164" t="s">
        <v>1015</v>
      </c>
      <c r="J164">
        <v>693</v>
      </c>
      <c r="L164">
        <v>133476</v>
      </c>
      <c r="P164">
        <v>16</v>
      </c>
      <c r="Q164" t="s">
        <v>2739</v>
      </c>
      <c r="R164" t="s">
        <v>2740</v>
      </c>
      <c r="S164" t="s">
        <v>31</v>
      </c>
      <c r="T164" t="s">
        <v>32</v>
      </c>
      <c r="V164" t="s">
        <v>34</v>
      </c>
      <c r="W164" t="s">
        <v>2741</v>
      </c>
    </row>
    <row r="165" spans="1:23" hidden="1" x14ac:dyDescent="0.2">
      <c r="A165" t="s">
        <v>305</v>
      </c>
      <c r="D165" t="s">
        <v>2742</v>
      </c>
      <c r="E165" t="s">
        <v>2743</v>
      </c>
      <c r="F165" t="s">
        <v>2744</v>
      </c>
      <c r="G165" t="s">
        <v>2745</v>
      </c>
      <c r="H165">
        <v>2022</v>
      </c>
      <c r="I165" t="s">
        <v>165</v>
      </c>
      <c r="J165">
        <v>41</v>
      </c>
      <c r="K165">
        <v>2</v>
      </c>
      <c r="M165">
        <v>333</v>
      </c>
      <c r="N165">
        <v>342</v>
      </c>
      <c r="O165">
        <v>9</v>
      </c>
      <c r="P165">
        <v>3</v>
      </c>
      <c r="Q165" t="s">
        <v>2746</v>
      </c>
      <c r="R165" t="s">
        <v>2747</v>
      </c>
      <c r="S165" t="s">
        <v>31</v>
      </c>
      <c r="T165" t="s">
        <v>32</v>
      </c>
      <c r="U165" t="s">
        <v>33</v>
      </c>
      <c r="V165" t="s">
        <v>34</v>
      </c>
      <c r="W165" t="s">
        <v>2748</v>
      </c>
    </row>
    <row r="166" spans="1:23" hidden="1" x14ac:dyDescent="0.2">
      <c r="A166" t="s">
        <v>314</v>
      </c>
      <c r="D166" t="s">
        <v>2749</v>
      </c>
      <c r="E166" t="s">
        <v>2750</v>
      </c>
      <c r="F166" t="s">
        <v>2751</v>
      </c>
      <c r="G166" t="s">
        <v>2752</v>
      </c>
      <c r="H166">
        <v>2020</v>
      </c>
      <c r="I166" t="s">
        <v>2671</v>
      </c>
      <c r="J166">
        <v>39</v>
      </c>
      <c r="L166">
        <v>101391</v>
      </c>
      <c r="P166">
        <v>5</v>
      </c>
      <c r="Q166" t="s">
        <v>2753</v>
      </c>
      <c r="R166" t="s">
        <v>2754</v>
      </c>
      <c r="S166" t="s">
        <v>31</v>
      </c>
      <c r="T166" t="s">
        <v>32</v>
      </c>
      <c r="V166" t="s">
        <v>34</v>
      </c>
      <c r="W166" t="s">
        <v>2755</v>
      </c>
    </row>
    <row r="167" spans="1:23" hidden="1" x14ac:dyDescent="0.2">
      <c r="A167" t="s">
        <v>322</v>
      </c>
      <c r="B167" t="s">
        <v>176</v>
      </c>
      <c r="C167" t="s">
        <v>2756</v>
      </c>
      <c r="D167" t="s">
        <v>2757</v>
      </c>
      <c r="E167" t="s">
        <v>2758</v>
      </c>
      <c r="F167" t="s">
        <v>2759</v>
      </c>
      <c r="G167" t="s">
        <v>2760</v>
      </c>
      <c r="H167">
        <v>2017</v>
      </c>
      <c r="I167" t="s">
        <v>40</v>
      </c>
      <c r="J167">
        <v>284</v>
      </c>
      <c r="K167">
        <v>1857</v>
      </c>
      <c r="L167">
        <v>20170784</v>
      </c>
      <c r="P167">
        <v>46</v>
      </c>
      <c r="Q167" t="s">
        <v>2761</v>
      </c>
      <c r="R167" t="s">
        <v>2762</v>
      </c>
      <c r="S167" t="s">
        <v>31</v>
      </c>
      <c r="T167" t="s">
        <v>32</v>
      </c>
      <c r="U167" t="s">
        <v>43</v>
      </c>
      <c r="V167" t="s">
        <v>34</v>
      </c>
      <c r="W167" t="s">
        <v>2763</v>
      </c>
    </row>
    <row r="168" spans="1:23" hidden="1" x14ac:dyDescent="0.2">
      <c r="A168" t="s">
        <v>297</v>
      </c>
      <c r="D168" t="s">
        <v>2764</v>
      </c>
      <c r="E168" t="s">
        <v>2765</v>
      </c>
      <c r="F168" t="s">
        <v>2766</v>
      </c>
      <c r="G168" t="s">
        <v>2767</v>
      </c>
      <c r="H168">
        <v>2019</v>
      </c>
      <c r="I168" t="s">
        <v>2671</v>
      </c>
      <c r="J168">
        <v>28</v>
      </c>
      <c r="L168">
        <v>100558</v>
      </c>
      <c r="P168">
        <v>29</v>
      </c>
      <c r="Q168" t="s">
        <v>2768</v>
      </c>
      <c r="R168" t="s">
        <v>2769</v>
      </c>
      <c r="S168" t="s">
        <v>117</v>
      </c>
      <c r="T168" t="s">
        <v>32</v>
      </c>
      <c r="U168" t="s">
        <v>127</v>
      </c>
      <c r="V168" t="s">
        <v>34</v>
      </c>
      <c r="W168" t="s">
        <v>2770</v>
      </c>
    </row>
    <row r="169" spans="1:23" hidden="1" x14ac:dyDescent="0.2">
      <c r="A169" t="s">
        <v>305</v>
      </c>
      <c r="D169" t="s">
        <v>2771</v>
      </c>
      <c r="E169" t="s">
        <v>2772</v>
      </c>
      <c r="F169" t="s">
        <v>2773</v>
      </c>
      <c r="G169" t="s">
        <v>2774</v>
      </c>
      <c r="H169">
        <v>2017</v>
      </c>
      <c r="I169" t="s">
        <v>861</v>
      </c>
      <c r="J169">
        <v>124</v>
      </c>
      <c r="K169">
        <v>2</v>
      </c>
      <c r="M169">
        <v>607</v>
      </c>
      <c r="N169">
        <v>613</v>
      </c>
      <c r="O169">
        <v>6</v>
      </c>
      <c r="P169">
        <v>20</v>
      </c>
      <c r="Q169" t="s">
        <v>2775</v>
      </c>
      <c r="R169" t="s">
        <v>2776</v>
      </c>
      <c r="S169" t="s">
        <v>31</v>
      </c>
      <c r="T169" t="s">
        <v>32</v>
      </c>
      <c r="U169" t="s">
        <v>159</v>
      </c>
      <c r="V169" t="s">
        <v>34</v>
      </c>
      <c r="W169" t="s">
        <v>2777</v>
      </c>
    </row>
    <row r="170" spans="1:23" hidden="1" x14ac:dyDescent="0.2">
      <c r="A170" t="s">
        <v>314</v>
      </c>
      <c r="D170" t="s">
        <v>2778</v>
      </c>
      <c r="E170" t="s">
        <v>2779</v>
      </c>
      <c r="F170" t="s">
        <v>2780</v>
      </c>
      <c r="G170" t="s">
        <v>2781</v>
      </c>
      <c r="H170">
        <v>2021</v>
      </c>
      <c r="I170" t="s">
        <v>165</v>
      </c>
      <c r="J170">
        <v>40</v>
      </c>
      <c r="K170">
        <v>6</v>
      </c>
      <c r="M170">
        <v>1807</v>
      </c>
      <c r="N170">
        <v>1818</v>
      </c>
      <c r="O170">
        <v>11</v>
      </c>
      <c r="P170">
        <v>7</v>
      </c>
      <c r="Q170" t="s">
        <v>2782</v>
      </c>
      <c r="R170" t="s">
        <v>2783</v>
      </c>
      <c r="S170" t="s">
        <v>31</v>
      </c>
      <c r="T170" t="s">
        <v>32</v>
      </c>
      <c r="U170" t="s">
        <v>127</v>
      </c>
      <c r="V170" t="s">
        <v>34</v>
      </c>
      <c r="W170" t="s">
        <v>2784</v>
      </c>
    </row>
    <row r="171" spans="1:23" x14ac:dyDescent="0.2">
      <c r="A171" t="s">
        <v>322</v>
      </c>
      <c r="B171" t="s">
        <v>323</v>
      </c>
      <c r="D171" t="s">
        <v>2778</v>
      </c>
      <c r="E171" t="s">
        <v>2779</v>
      </c>
      <c r="F171" t="s">
        <v>2780</v>
      </c>
      <c r="G171" t="s">
        <v>2785</v>
      </c>
      <c r="H171">
        <v>2018</v>
      </c>
      <c r="I171" t="s">
        <v>2786</v>
      </c>
      <c r="J171">
        <v>497</v>
      </c>
      <c r="M171">
        <v>162</v>
      </c>
      <c r="N171">
        <v>169</v>
      </c>
      <c r="O171">
        <v>7</v>
      </c>
      <c r="P171">
        <v>22</v>
      </c>
      <c r="Q171" t="s">
        <v>2787</v>
      </c>
      <c r="R171" t="s">
        <v>2788</v>
      </c>
      <c r="S171" t="s">
        <v>31</v>
      </c>
      <c r="T171" t="s">
        <v>32</v>
      </c>
      <c r="U171" t="s">
        <v>159</v>
      </c>
      <c r="V171" t="s">
        <v>34</v>
      </c>
      <c r="W171" t="s">
        <v>2789</v>
      </c>
    </row>
    <row r="172" spans="1:23" hidden="1" x14ac:dyDescent="0.2">
      <c r="A172" t="s">
        <v>297</v>
      </c>
      <c r="D172" t="s">
        <v>2790</v>
      </c>
      <c r="E172" t="s">
        <v>2791</v>
      </c>
      <c r="F172" t="s">
        <v>2792</v>
      </c>
      <c r="G172" t="s">
        <v>2793</v>
      </c>
      <c r="H172">
        <v>2022</v>
      </c>
      <c r="I172" t="s">
        <v>514</v>
      </c>
      <c r="J172">
        <v>169</v>
      </c>
      <c r="K172">
        <v>6</v>
      </c>
      <c r="L172">
        <v>73</v>
      </c>
      <c r="P172">
        <v>4</v>
      </c>
      <c r="Q172" t="s">
        <v>2794</v>
      </c>
      <c r="R172" t="s">
        <v>2795</v>
      </c>
      <c r="S172" t="s">
        <v>31</v>
      </c>
      <c r="T172" t="s">
        <v>32</v>
      </c>
      <c r="U172" t="s">
        <v>224</v>
      </c>
      <c r="V172" t="s">
        <v>34</v>
      </c>
      <c r="W172" t="s">
        <v>2796</v>
      </c>
    </row>
    <row r="173" spans="1:23" hidden="1" x14ac:dyDescent="0.2">
      <c r="A173" t="s">
        <v>305</v>
      </c>
      <c r="D173" t="s">
        <v>2797</v>
      </c>
      <c r="E173" t="s">
        <v>2798</v>
      </c>
      <c r="F173" t="s">
        <v>2799</v>
      </c>
      <c r="G173" t="s">
        <v>2800</v>
      </c>
      <c r="H173">
        <v>2024</v>
      </c>
      <c r="I173" t="s">
        <v>165</v>
      </c>
      <c r="J173">
        <v>43</v>
      </c>
      <c r="K173">
        <v>5</v>
      </c>
      <c r="M173">
        <v>1317</v>
      </c>
      <c r="N173">
        <v>1329</v>
      </c>
      <c r="O173">
        <v>12</v>
      </c>
      <c r="P173">
        <v>0</v>
      </c>
      <c r="Q173" t="s">
        <v>2801</v>
      </c>
      <c r="R173" t="s">
        <v>2802</v>
      </c>
      <c r="S173" t="s">
        <v>31</v>
      </c>
      <c r="T173" t="s">
        <v>32</v>
      </c>
      <c r="U173" t="s">
        <v>127</v>
      </c>
      <c r="V173" t="s">
        <v>34</v>
      </c>
      <c r="W173" t="s">
        <v>2803</v>
      </c>
    </row>
    <row r="174" spans="1:23" hidden="1" x14ac:dyDescent="0.2">
      <c r="A174" t="s">
        <v>314</v>
      </c>
      <c r="D174" t="s">
        <v>2804</v>
      </c>
      <c r="E174" t="s">
        <v>2805</v>
      </c>
      <c r="F174" t="s">
        <v>2806</v>
      </c>
      <c r="G174" t="s">
        <v>2807</v>
      </c>
      <c r="H174">
        <v>2023</v>
      </c>
      <c r="I174" t="s">
        <v>205</v>
      </c>
      <c r="J174">
        <v>355</v>
      </c>
      <c r="M174">
        <v>184</v>
      </c>
      <c r="N174">
        <v>194</v>
      </c>
      <c r="O174">
        <v>10</v>
      </c>
      <c r="P174">
        <v>5</v>
      </c>
      <c r="Q174" t="s">
        <v>2808</v>
      </c>
      <c r="R174" t="s">
        <v>2809</v>
      </c>
      <c r="S174" t="s">
        <v>31</v>
      </c>
      <c r="T174" t="s">
        <v>32</v>
      </c>
      <c r="U174" t="s">
        <v>127</v>
      </c>
      <c r="V174" t="s">
        <v>34</v>
      </c>
      <c r="W174" t="s">
        <v>2810</v>
      </c>
    </row>
    <row r="175" spans="1:23" x14ac:dyDescent="0.2">
      <c r="A175" t="s">
        <v>322</v>
      </c>
      <c r="B175" t="s">
        <v>176</v>
      </c>
      <c r="C175" t="s">
        <v>117</v>
      </c>
      <c r="D175" t="s">
        <v>2811</v>
      </c>
      <c r="E175" t="s">
        <v>2812</v>
      </c>
      <c r="F175" t="s">
        <v>2813</v>
      </c>
      <c r="G175" t="s">
        <v>2814</v>
      </c>
      <c r="H175">
        <v>2021</v>
      </c>
      <c r="I175" t="s">
        <v>2261</v>
      </c>
      <c r="J175">
        <v>36</v>
      </c>
      <c r="K175">
        <v>3</v>
      </c>
      <c r="M175">
        <v>227</v>
      </c>
      <c r="N175">
        <v>238</v>
      </c>
      <c r="O175">
        <v>11</v>
      </c>
      <c r="P175">
        <v>33</v>
      </c>
      <c r="Q175" t="s">
        <v>2815</v>
      </c>
      <c r="R175" t="s">
        <v>2816</v>
      </c>
      <c r="S175" t="s">
        <v>117</v>
      </c>
      <c r="T175" t="s">
        <v>32</v>
      </c>
      <c r="U175" t="s">
        <v>159</v>
      </c>
      <c r="V175" t="s">
        <v>34</v>
      </c>
      <c r="W175" t="s">
        <v>2817</v>
      </c>
    </row>
    <row r="176" spans="1:23" hidden="1" x14ac:dyDescent="0.2">
      <c r="A176" t="s">
        <v>297</v>
      </c>
      <c r="D176" t="s">
        <v>2818</v>
      </c>
      <c r="E176" t="s">
        <v>2819</v>
      </c>
      <c r="F176" t="s">
        <v>2820</v>
      </c>
      <c r="G176" t="s">
        <v>2821</v>
      </c>
      <c r="H176">
        <v>2021</v>
      </c>
      <c r="I176" t="s">
        <v>277</v>
      </c>
      <c r="J176">
        <v>11</v>
      </c>
      <c r="K176">
        <v>23</v>
      </c>
      <c r="M176">
        <v>16776</v>
      </c>
      <c r="N176">
        <v>16785</v>
      </c>
      <c r="O176">
        <v>9</v>
      </c>
      <c r="P176">
        <v>8</v>
      </c>
      <c r="Q176" t="s">
        <v>2822</v>
      </c>
      <c r="R176" t="s">
        <v>2823</v>
      </c>
      <c r="S176" t="s">
        <v>31</v>
      </c>
      <c r="T176" t="s">
        <v>32</v>
      </c>
      <c r="U176" t="s">
        <v>108</v>
      </c>
      <c r="V176" t="s">
        <v>34</v>
      </c>
      <c r="W176" t="s">
        <v>2824</v>
      </c>
    </row>
    <row r="177" spans="1:23" hidden="1" x14ac:dyDescent="0.2">
      <c r="A177" t="s">
        <v>305</v>
      </c>
      <c r="D177" t="s">
        <v>2825</v>
      </c>
      <c r="E177" t="s">
        <v>2826</v>
      </c>
      <c r="F177" t="s">
        <v>2827</v>
      </c>
      <c r="G177" t="s">
        <v>2828</v>
      </c>
      <c r="H177">
        <v>2022</v>
      </c>
      <c r="I177" t="s">
        <v>148</v>
      </c>
      <c r="J177">
        <v>9</v>
      </c>
      <c r="L177">
        <v>945293</v>
      </c>
      <c r="P177">
        <v>4</v>
      </c>
      <c r="Q177" t="s">
        <v>2829</v>
      </c>
      <c r="R177" t="s">
        <v>2830</v>
      </c>
      <c r="S177" t="s">
        <v>31</v>
      </c>
      <c r="T177" t="s">
        <v>32</v>
      </c>
      <c r="U177" t="s">
        <v>108</v>
      </c>
      <c r="V177" t="s">
        <v>34</v>
      </c>
      <c r="W177" t="s">
        <v>2831</v>
      </c>
    </row>
    <row r="178" spans="1:23" hidden="1" x14ac:dyDescent="0.2">
      <c r="A178" t="s">
        <v>314</v>
      </c>
      <c r="D178" t="s">
        <v>2832</v>
      </c>
      <c r="E178" t="s">
        <v>2833</v>
      </c>
      <c r="F178" t="s">
        <v>2834</v>
      </c>
      <c r="G178" t="s">
        <v>2835</v>
      </c>
      <c r="H178">
        <v>2014</v>
      </c>
      <c r="I178" t="s">
        <v>2836</v>
      </c>
      <c r="J178">
        <v>289</v>
      </c>
      <c r="M178">
        <v>1</v>
      </c>
      <c r="N178">
        <v>14</v>
      </c>
      <c r="O178">
        <v>13</v>
      </c>
      <c r="P178">
        <v>30</v>
      </c>
      <c r="Q178" t="s">
        <v>2837</v>
      </c>
      <c r="R178" t="s">
        <v>2838</v>
      </c>
      <c r="S178" t="s">
        <v>31</v>
      </c>
      <c r="T178" t="s">
        <v>32</v>
      </c>
      <c r="V178" t="s">
        <v>34</v>
      </c>
      <c r="W178" t="s">
        <v>2839</v>
      </c>
    </row>
    <row r="179" spans="1:23" x14ac:dyDescent="0.2">
      <c r="A179" t="s">
        <v>322</v>
      </c>
      <c r="B179" t="s">
        <v>176</v>
      </c>
      <c r="C179" t="s">
        <v>8168</v>
      </c>
      <c r="D179" t="s">
        <v>2840</v>
      </c>
      <c r="E179" t="s">
        <v>2841</v>
      </c>
      <c r="F179" t="s">
        <v>2842</v>
      </c>
      <c r="G179" t="s">
        <v>2843</v>
      </c>
      <c r="H179">
        <v>2022</v>
      </c>
      <c r="I179" t="s">
        <v>350</v>
      </c>
      <c r="J179">
        <v>17</v>
      </c>
      <c r="K179">
        <v>45292</v>
      </c>
      <c r="L179" t="s">
        <v>2844</v>
      </c>
      <c r="P179">
        <v>17</v>
      </c>
      <c r="Q179" t="s">
        <v>2845</v>
      </c>
      <c r="R179" t="s">
        <v>2846</v>
      </c>
      <c r="S179" t="s">
        <v>31</v>
      </c>
      <c r="T179" t="s">
        <v>32</v>
      </c>
      <c r="U179" t="s">
        <v>108</v>
      </c>
      <c r="V179" t="s">
        <v>34</v>
      </c>
      <c r="W179" t="s">
        <v>2847</v>
      </c>
    </row>
    <row r="180" spans="1:23" hidden="1" x14ac:dyDescent="0.2">
      <c r="A180" t="s">
        <v>297</v>
      </c>
      <c r="D180" t="s">
        <v>2840</v>
      </c>
      <c r="E180" t="s">
        <v>2841</v>
      </c>
      <c r="F180" t="s">
        <v>2842</v>
      </c>
      <c r="G180" t="s">
        <v>2843</v>
      </c>
      <c r="H180">
        <v>2022</v>
      </c>
      <c r="I180" t="s">
        <v>350</v>
      </c>
      <c r="J180">
        <v>17</v>
      </c>
      <c r="K180">
        <v>45292</v>
      </c>
      <c r="L180" t="s">
        <v>2844</v>
      </c>
      <c r="P180">
        <v>17</v>
      </c>
      <c r="Q180" t="s">
        <v>2845</v>
      </c>
      <c r="R180" t="s">
        <v>2846</v>
      </c>
      <c r="S180" t="s">
        <v>31</v>
      </c>
      <c r="T180" t="s">
        <v>32</v>
      </c>
      <c r="U180" t="s">
        <v>108</v>
      </c>
      <c r="V180" t="s">
        <v>34</v>
      </c>
      <c r="W180" t="s">
        <v>2847</v>
      </c>
    </row>
    <row r="181" spans="1:23" hidden="1" x14ac:dyDescent="0.2">
      <c r="A181" t="s">
        <v>305</v>
      </c>
      <c r="D181" t="s">
        <v>2848</v>
      </c>
      <c r="E181" t="s">
        <v>2849</v>
      </c>
      <c r="F181" t="s">
        <v>2850</v>
      </c>
      <c r="G181" t="s">
        <v>2851</v>
      </c>
      <c r="H181">
        <v>2017</v>
      </c>
      <c r="I181" t="s">
        <v>2852</v>
      </c>
      <c r="J181">
        <v>36</v>
      </c>
      <c r="K181">
        <v>3</v>
      </c>
      <c r="M181">
        <v>693</v>
      </c>
      <c r="N181">
        <v>708</v>
      </c>
      <c r="O181">
        <v>15</v>
      </c>
      <c r="P181">
        <v>3</v>
      </c>
      <c r="R181" t="s">
        <v>2853</v>
      </c>
      <c r="S181" t="s">
        <v>117</v>
      </c>
      <c r="T181" t="s">
        <v>32</v>
      </c>
      <c r="V181" t="s">
        <v>34</v>
      </c>
      <c r="W181" t="s">
        <v>2854</v>
      </c>
    </row>
    <row r="182" spans="1:23" hidden="1" x14ac:dyDescent="0.2">
      <c r="A182" t="s">
        <v>314</v>
      </c>
      <c r="D182" t="s">
        <v>184</v>
      </c>
      <c r="E182" t="s">
        <v>185</v>
      </c>
      <c r="F182" t="s">
        <v>186</v>
      </c>
      <c r="G182" t="s">
        <v>187</v>
      </c>
      <c r="H182">
        <v>2023</v>
      </c>
      <c r="I182" t="s">
        <v>188</v>
      </c>
      <c r="J182">
        <v>43</v>
      </c>
      <c r="K182">
        <v>19</v>
      </c>
      <c r="M182">
        <v>7874</v>
      </c>
      <c r="N182">
        <v>7885</v>
      </c>
      <c r="O182">
        <v>11</v>
      </c>
      <c r="P182">
        <v>0</v>
      </c>
      <c r="Q182" t="s">
        <v>189</v>
      </c>
      <c r="R182" t="s">
        <v>190</v>
      </c>
      <c r="S182" t="s">
        <v>117</v>
      </c>
      <c r="T182" t="s">
        <v>32</v>
      </c>
      <c r="V182" t="s">
        <v>34</v>
      </c>
      <c r="W182" t="s">
        <v>191</v>
      </c>
    </row>
    <row r="183" spans="1:23" x14ac:dyDescent="0.2">
      <c r="A183" t="s">
        <v>322</v>
      </c>
      <c r="B183" t="s">
        <v>176</v>
      </c>
      <c r="C183" t="s">
        <v>12374</v>
      </c>
      <c r="D183" t="s">
        <v>2855</v>
      </c>
      <c r="E183" t="s">
        <v>2856</v>
      </c>
      <c r="F183" t="s">
        <v>2857</v>
      </c>
      <c r="G183" t="s">
        <v>2858</v>
      </c>
      <c r="H183">
        <v>2021</v>
      </c>
      <c r="I183" t="s">
        <v>2671</v>
      </c>
      <c r="J183">
        <v>41</v>
      </c>
      <c r="L183">
        <v>101619</v>
      </c>
      <c r="P183">
        <v>4</v>
      </c>
      <c r="Q183" t="s">
        <v>2859</v>
      </c>
      <c r="R183" t="s">
        <v>2860</v>
      </c>
      <c r="S183" t="s">
        <v>31</v>
      </c>
      <c r="T183" t="s">
        <v>32</v>
      </c>
      <c r="V183" t="s">
        <v>34</v>
      </c>
      <c r="W183" t="s">
        <v>2861</v>
      </c>
    </row>
    <row r="184" spans="1:23" hidden="1" x14ac:dyDescent="0.2">
      <c r="A184" t="s">
        <v>297</v>
      </c>
      <c r="D184" t="s">
        <v>2862</v>
      </c>
      <c r="E184" t="s">
        <v>2863</v>
      </c>
      <c r="F184" t="s">
        <v>2864</v>
      </c>
      <c r="G184" t="s">
        <v>2865</v>
      </c>
      <c r="H184">
        <v>2018</v>
      </c>
      <c r="I184" t="s">
        <v>165</v>
      </c>
      <c r="J184">
        <v>37</v>
      </c>
      <c r="K184">
        <v>2</v>
      </c>
      <c r="M184">
        <v>409</v>
      </c>
      <c r="N184">
        <v>421</v>
      </c>
      <c r="O184">
        <v>12</v>
      </c>
      <c r="P184">
        <v>6</v>
      </c>
      <c r="Q184" t="s">
        <v>2866</v>
      </c>
      <c r="R184" t="s">
        <v>2867</v>
      </c>
      <c r="S184" t="s">
        <v>31</v>
      </c>
      <c r="T184" t="s">
        <v>32</v>
      </c>
      <c r="V184" t="s">
        <v>34</v>
      </c>
      <c r="W184" t="s">
        <v>2868</v>
      </c>
    </row>
    <row r="185" spans="1:23" hidden="1" x14ac:dyDescent="0.2">
      <c r="A185" t="s">
        <v>305</v>
      </c>
      <c r="D185" t="s">
        <v>2869</v>
      </c>
      <c r="E185" t="s">
        <v>2870</v>
      </c>
      <c r="F185" t="s">
        <v>2871</v>
      </c>
      <c r="G185" t="s">
        <v>2872</v>
      </c>
      <c r="H185">
        <v>2022</v>
      </c>
      <c r="I185" t="s">
        <v>28</v>
      </c>
      <c r="J185">
        <v>28</v>
      </c>
      <c r="K185">
        <v>22</v>
      </c>
      <c r="M185">
        <v>6556</v>
      </c>
      <c r="N185">
        <v>6576</v>
      </c>
      <c r="O185">
        <v>20</v>
      </c>
      <c r="P185">
        <v>13</v>
      </c>
      <c r="Q185" t="s">
        <v>2873</v>
      </c>
      <c r="R185" t="s">
        <v>2874</v>
      </c>
      <c r="S185" t="s">
        <v>31</v>
      </c>
      <c r="T185" t="s">
        <v>32</v>
      </c>
      <c r="U185" t="s">
        <v>159</v>
      </c>
      <c r="V185" t="s">
        <v>34</v>
      </c>
      <c r="W185" t="s">
        <v>2875</v>
      </c>
    </row>
    <row r="186" spans="1:23" hidden="1" x14ac:dyDescent="0.2">
      <c r="A186" t="s">
        <v>314</v>
      </c>
      <c r="D186" t="s">
        <v>2876</v>
      </c>
      <c r="E186" t="s">
        <v>2877</v>
      </c>
      <c r="F186" t="s">
        <v>2878</v>
      </c>
      <c r="G186" t="s">
        <v>2879</v>
      </c>
      <c r="H186">
        <v>2001</v>
      </c>
      <c r="I186" t="s">
        <v>2880</v>
      </c>
      <c r="J186">
        <v>7</v>
      </c>
      <c r="K186">
        <v>5</v>
      </c>
      <c r="M186">
        <v>1271</v>
      </c>
      <c r="N186">
        <v>1282</v>
      </c>
      <c r="O186">
        <v>11</v>
      </c>
      <c r="P186">
        <v>41</v>
      </c>
      <c r="Q186" t="s">
        <v>2881</v>
      </c>
      <c r="R186" t="s">
        <v>2882</v>
      </c>
      <c r="S186" t="s">
        <v>31</v>
      </c>
      <c r="T186" t="s">
        <v>32</v>
      </c>
      <c r="V186" t="s">
        <v>34</v>
      </c>
      <c r="W186" t="s">
        <v>2883</v>
      </c>
    </row>
    <row r="187" spans="1:23" hidden="1" x14ac:dyDescent="0.2">
      <c r="A187" t="s">
        <v>322</v>
      </c>
      <c r="B187" t="s">
        <v>176</v>
      </c>
      <c r="D187" t="s">
        <v>2884</v>
      </c>
      <c r="E187" t="s">
        <v>2885</v>
      </c>
      <c r="F187" t="s">
        <v>2886</v>
      </c>
      <c r="G187" t="s">
        <v>2887</v>
      </c>
      <c r="H187">
        <v>2019</v>
      </c>
      <c r="I187" t="s">
        <v>2671</v>
      </c>
      <c r="J187">
        <v>29</v>
      </c>
      <c r="L187">
        <v>100677</v>
      </c>
      <c r="P187">
        <v>15</v>
      </c>
      <c r="Q187" t="s">
        <v>2888</v>
      </c>
      <c r="R187" t="s">
        <v>2889</v>
      </c>
      <c r="S187" t="s">
        <v>117</v>
      </c>
      <c r="T187" t="s">
        <v>32</v>
      </c>
      <c r="U187" t="s">
        <v>224</v>
      </c>
      <c r="V187" t="s">
        <v>34</v>
      </c>
      <c r="W187" t="s">
        <v>2890</v>
      </c>
    </row>
    <row r="188" spans="1:23" ht="15" hidden="1" customHeight="1" x14ac:dyDescent="0.2">
      <c r="A188" t="s">
        <v>297</v>
      </c>
      <c r="D188" t="s">
        <v>2891</v>
      </c>
      <c r="E188" t="s">
        <v>2892</v>
      </c>
      <c r="F188" t="s">
        <v>2893</v>
      </c>
      <c r="G188" t="s">
        <v>2894</v>
      </c>
      <c r="H188">
        <v>2022</v>
      </c>
      <c r="I188" t="s">
        <v>2895</v>
      </c>
      <c r="J188">
        <v>43</v>
      </c>
      <c r="K188">
        <v>7</v>
      </c>
      <c r="M188">
        <v>2475</v>
      </c>
      <c r="N188">
        <v>2502</v>
      </c>
      <c r="O188">
        <v>27</v>
      </c>
      <c r="P188">
        <v>0</v>
      </c>
      <c r="Q188" t="s">
        <v>2896</v>
      </c>
      <c r="R188" t="s">
        <v>2897</v>
      </c>
      <c r="S188" t="s">
        <v>31</v>
      </c>
      <c r="T188" t="s">
        <v>32</v>
      </c>
      <c r="V188" t="s">
        <v>34</v>
      </c>
      <c r="W188" t="s">
        <v>2898</v>
      </c>
    </row>
    <row r="189" spans="1:23" hidden="1" x14ac:dyDescent="0.2">
      <c r="A189" t="s">
        <v>305</v>
      </c>
      <c r="D189" t="s">
        <v>2899</v>
      </c>
      <c r="E189" t="s">
        <v>2900</v>
      </c>
      <c r="F189" t="s">
        <v>2901</v>
      </c>
      <c r="G189" t="s">
        <v>2902</v>
      </c>
      <c r="H189">
        <v>2018</v>
      </c>
      <c r="I189" t="s">
        <v>2903</v>
      </c>
      <c r="J189">
        <v>56</v>
      </c>
      <c r="M189">
        <v>237</v>
      </c>
      <c r="N189">
        <v>310</v>
      </c>
      <c r="O189">
        <v>73</v>
      </c>
      <c r="P189">
        <v>68</v>
      </c>
      <c r="R189" t="s">
        <v>2904</v>
      </c>
      <c r="S189" t="s">
        <v>77</v>
      </c>
      <c r="T189" t="s">
        <v>32</v>
      </c>
      <c r="V189" t="s">
        <v>34</v>
      </c>
      <c r="W189" t="s">
        <v>2905</v>
      </c>
    </row>
    <row r="190" spans="1:23" hidden="1" x14ac:dyDescent="0.2">
      <c r="A190" t="s">
        <v>314</v>
      </c>
      <c r="D190" t="s">
        <v>2906</v>
      </c>
      <c r="E190" t="s">
        <v>2907</v>
      </c>
      <c r="F190" t="s">
        <v>2908</v>
      </c>
      <c r="G190" t="s">
        <v>2909</v>
      </c>
      <c r="H190">
        <v>2011</v>
      </c>
      <c r="I190" t="s">
        <v>366</v>
      </c>
      <c r="J190">
        <v>397</v>
      </c>
      <c r="K190">
        <v>1</v>
      </c>
      <c r="M190">
        <v>13</v>
      </c>
      <c r="N190">
        <v>20</v>
      </c>
      <c r="O190">
        <v>7</v>
      </c>
      <c r="P190">
        <v>110</v>
      </c>
      <c r="Q190" t="s">
        <v>2910</v>
      </c>
      <c r="R190" t="s">
        <v>2911</v>
      </c>
      <c r="S190" t="s">
        <v>31</v>
      </c>
      <c r="T190" t="s">
        <v>32</v>
      </c>
      <c r="V190" t="s">
        <v>34</v>
      </c>
      <c r="W190" t="s">
        <v>2912</v>
      </c>
    </row>
    <row r="191" spans="1:23" hidden="1" x14ac:dyDescent="0.2">
      <c r="A191" t="s">
        <v>322</v>
      </c>
      <c r="B191" t="s">
        <v>176</v>
      </c>
      <c r="C191" t="s">
        <v>2913</v>
      </c>
      <c r="D191" t="s">
        <v>2914</v>
      </c>
      <c r="E191" t="s">
        <v>2915</v>
      </c>
      <c r="F191">
        <v>7006648762</v>
      </c>
      <c r="G191" t="s">
        <v>2916</v>
      </c>
      <c r="H191">
        <v>2016</v>
      </c>
      <c r="I191" t="s">
        <v>2917</v>
      </c>
      <c r="J191">
        <v>41</v>
      </c>
      <c r="M191">
        <v>59</v>
      </c>
      <c r="N191">
        <v>81</v>
      </c>
      <c r="O191">
        <v>22</v>
      </c>
      <c r="P191">
        <v>97</v>
      </c>
      <c r="Q191" t="s">
        <v>2918</v>
      </c>
      <c r="R191" t="s">
        <v>2919</v>
      </c>
      <c r="S191" t="s">
        <v>31</v>
      </c>
      <c r="T191" t="s">
        <v>32</v>
      </c>
      <c r="U191" t="s">
        <v>33</v>
      </c>
      <c r="V191" t="s">
        <v>34</v>
      </c>
      <c r="W191" t="s">
        <v>2920</v>
      </c>
    </row>
    <row r="192" spans="1:23" hidden="1" x14ac:dyDescent="0.2">
      <c r="A192" t="s">
        <v>297</v>
      </c>
      <c r="D192" t="s">
        <v>2921</v>
      </c>
      <c r="E192" t="s">
        <v>2922</v>
      </c>
      <c r="F192" t="s">
        <v>2923</v>
      </c>
      <c r="G192" t="s">
        <v>2924</v>
      </c>
      <c r="H192">
        <v>2015</v>
      </c>
      <c r="I192" t="s">
        <v>28</v>
      </c>
      <c r="J192">
        <v>21</v>
      </c>
      <c r="K192">
        <v>1</v>
      </c>
      <c r="M192">
        <v>48</v>
      </c>
      <c r="N192">
        <v>61</v>
      </c>
      <c r="O192">
        <v>13</v>
      </c>
      <c r="P192">
        <v>189</v>
      </c>
      <c r="Q192" t="s">
        <v>2925</v>
      </c>
      <c r="R192" t="s">
        <v>2926</v>
      </c>
      <c r="S192" t="s">
        <v>117</v>
      </c>
      <c r="T192" t="s">
        <v>32</v>
      </c>
      <c r="U192" t="s">
        <v>127</v>
      </c>
      <c r="V192" t="s">
        <v>34</v>
      </c>
      <c r="W192" t="s">
        <v>2927</v>
      </c>
    </row>
    <row r="193" spans="1:23" hidden="1" x14ac:dyDescent="0.2">
      <c r="A193" t="s">
        <v>305</v>
      </c>
      <c r="D193" t="s">
        <v>2928</v>
      </c>
      <c r="E193" t="s">
        <v>2929</v>
      </c>
      <c r="F193" t="s">
        <v>2930</v>
      </c>
      <c r="G193" t="s">
        <v>2931</v>
      </c>
      <c r="H193">
        <v>2011</v>
      </c>
      <c r="I193" t="s">
        <v>28</v>
      </c>
      <c r="J193">
        <v>17</v>
      </c>
      <c r="K193">
        <v>5</v>
      </c>
      <c r="M193">
        <v>1798</v>
      </c>
      <c r="N193">
        <v>1808</v>
      </c>
      <c r="O193">
        <v>10</v>
      </c>
      <c r="P193">
        <v>271</v>
      </c>
      <c r="Q193" t="s">
        <v>2932</v>
      </c>
      <c r="R193" t="s">
        <v>2933</v>
      </c>
      <c r="S193" t="s">
        <v>31</v>
      </c>
      <c r="T193" t="s">
        <v>32</v>
      </c>
      <c r="U193" t="s">
        <v>159</v>
      </c>
      <c r="V193" t="s">
        <v>34</v>
      </c>
      <c r="W193" t="s">
        <v>2934</v>
      </c>
    </row>
    <row r="194" spans="1:23" hidden="1" x14ac:dyDescent="0.2">
      <c r="A194" t="s">
        <v>314</v>
      </c>
      <c r="D194" t="s">
        <v>339</v>
      </c>
      <c r="E194" t="s">
        <v>340</v>
      </c>
      <c r="F194" t="s">
        <v>341</v>
      </c>
      <c r="G194" t="s">
        <v>342</v>
      </c>
      <c r="H194">
        <v>2020</v>
      </c>
      <c r="I194" t="s">
        <v>28</v>
      </c>
      <c r="J194">
        <v>26</v>
      </c>
      <c r="K194">
        <v>8</v>
      </c>
      <c r="M194">
        <v>4316</v>
      </c>
      <c r="N194">
        <v>4327</v>
      </c>
      <c r="O194">
        <v>11</v>
      </c>
      <c r="P194">
        <v>43</v>
      </c>
      <c r="Q194" t="s">
        <v>343</v>
      </c>
      <c r="R194" t="s">
        <v>344</v>
      </c>
      <c r="S194" t="s">
        <v>31</v>
      </c>
      <c r="T194" t="s">
        <v>32</v>
      </c>
      <c r="U194" t="s">
        <v>159</v>
      </c>
      <c r="V194" t="s">
        <v>34</v>
      </c>
      <c r="W194" t="s">
        <v>345</v>
      </c>
    </row>
    <row r="195" spans="1:23" hidden="1" x14ac:dyDescent="0.2">
      <c r="A195" t="s">
        <v>322</v>
      </c>
      <c r="B195" t="s">
        <v>176</v>
      </c>
      <c r="D195" t="s">
        <v>2935</v>
      </c>
      <c r="E195" t="s">
        <v>2936</v>
      </c>
      <c r="F195" t="s">
        <v>2937</v>
      </c>
      <c r="G195" t="s">
        <v>2938</v>
      </c>
      <c r="H195">
        <v>2023</v>
      </c>
      <c r="I195" t="s">
        <v>1865</v>
      </c>
      <c r="J195">
        <v>155</v>
      </c>
      <c r="L195">
        <v>105779</v>
      </c>
      <c r="P195">
        <v>2</v>
      </c>
      <c r="Q195" t="s">
        <v>2939</v>
      </c>
      <c r="R195" t="s">
        <v>2940</v>
      </c>
      <c r="S195" t="s">
        <v>31</v>
      </c>
      <c r="T195" t="s">
        <v>32</v>
      </c>
      <c r="U195" t="s">
        <v>127</v>
      </c>
      <c r="V195" t="s">
        <v>34</v>
      </c>
      <c r="W195" t="s">
        <v>2941</v>
      </c>
    </row>
    <row r="196" spans="1:23" hidden="1" x14ac:dyDescent="0.2">
      <c r="A196" t="s">
        <v>297</v>
      </c>
      <c r="D196" t="s">
        <v>2942</v>
      </c>
      <c r="E196" t="s">
        <v>2943</v>
      </c>
      <c r="F196" t="s">
        <v>2944</v>
      </c>
      <c r="G196" t="s">
        <v>2945</v>
      </c>
      <c r="H196">
        <v>2022</v>
      </c>
      <c r="I196" t="s">
        <v>245</v>
      </c>
      <c r="J196">
        <v>173</v>
      </c>
      <c r="L196">
        <v>105518</v>
      </c>
      <c r="P196">
        <v>5</v>
      </c>
      <c r="Q196" t="s">
        <v>2946</v>
      </c>
      <c r="R196" t="s">
        <v>2947</v>
      </c>
      <c r="S196" t="s">
        <v>31</v>
      </c>
      <c r="T196" t="s">
        <v>32</v>
      </c>
      <c r="V196" t="s">
        <v>34</v>
      </c>
      <c r="W196" t="s">
        <v>2948</v>
      </c>
    </row>
    <row r="197" spans="1:23" hidden="1" x14ac:dyDescent="0.2">
      <c r="A197" t="s">
        <v>305</v>
      </c>
      <c r="D197" t="s">
        <v>2949</v>
      </c>
      <c r="E197" t="s">
        <v>2950</v>
      </c>
      <c r="F197" t="s">
        <v>2951</v>
      </c>
      <c r="G197" t="s">
        <v>2952</v>
      </c>
      <c r="H197">
        <v>2019</v>
      </c>
      <c r="I197" t="s">
        <v>2671</v>
      </c>
      <c r="J197">
        <v>29</v>
      </c>
      <c r="L197">
        <v>100659</v>
      </c>
      <c r="P197">
        <v>10</v>
      </c>
      <c r="Q197" t="s">
        <v>2953</v>
      </c>
      <c r="R197" t="s">
        <v>2954</v>
      </c>
      <c r="S197" t="s">
        <v>31</v>
      </c>
      <c r="T197" t="s">
        <v>32</v>
      </c>
      <c r="V197" t="s">
        <v>34</v>
      </c>
      <c r="W197" t="s">
        <v>2955</v>
      </c>
    </row>
    <row r="198" spans="1:23" hidden="1" x14ac:dyDescent="0.2">
      <c r="A198" t="s">
        <v>314</v>
      </c>
      <c r="D198" t="s">
        <v>2956</v>
      </c>
      <c r="E198" t="s">
        <v>2957</v>
      </c>
      <c r="F198" t="s">
        <v>2958</v>
      </c>
      <c r="G198" t="s">
        <v>2959</v>
      </c>
      <c r="H198">
        <v>2016</v>
      </c>
      <c r="I198" t="s">
        <v>148</v>
      </c>
      <c r="J198">
        <v>3</v>
      </c>
      <c r="K198" t="s">
        <v>2960</v>
      </c>
      <c r="L198">
        <v>124</v>
      </c>
      <c r="P198">
        <v>9</v>
      </c>
      <c r="Q198" t="s">
        <v>2961</v>
      </c>
      <c r="R198" t="s">
        <v>2962</v>
      </c>
      <c r="S198" t="s">
        <v>31</v>
      </c>
      <c r="T198" t="s">
        <v>32</v>
      </c>
      <c r="U198" t="s">
        <v>108</v>
      </c>
      <c r="V198" t="s">
        <v>34</v>
      </c>
      <c r="W198" t="s">
        <v>2963</v>
      </c>
    </row>
    <row r="199" spans="1:23" hidden="1" x14ac:dyDescent="0.2">
      <c r="A199" t="s">
        <v>322</v>
      </c>
      <c r="B199" t="s">
        <v>176</v>
      </c>
      <c r="D199" t="s">
        <v>2964</v>
      </c>
      <c r="E199" t="s">
        <v>2965</v>
      </c>
      <c r="F199" t="s">
        <v>2966</v>
      </c>
      <c r="G199" t="s">
        <v>2967</v>
      </c>
      <c r="H199">
        <v>2020</v>
      </c>
      <c r="I199" t="s">
        <v>123</v>
      </c>
      <c r="J199">
        <v>117</v>
      </c>
      <c r="K199">
        <v>52</v>
      </c>
      <c r="M199">
        <v>33711</v>
      </c>
      <c r="N199">
        <v>33718</v>
      </c>
      <c r="O199">
        <v>7</v>
      </c>
      <c r="P199">
        <v>32</v>
      </c>
      <c r="Q199" t="s">
        <v>2968</v>
      </c>
      <c r="R199" t="s">
        <v>2969</v>
      </c>
      <c r="S199" t="s">
        <v>31</v>
      </c>
      <c r="T199" t="s">
        <v>32</v>
      </c>
      <c r="U199" t="s">
        <v>33</v>
      </c>
      <c r="V199" t="s">
        <v>34</v>
      </c>
      <c r="W199" t="s">
        <v>2970</v>
      </c>
    </row>
    <row r="200" spans="1:23" hidden="1" x14ac:dyDescent="0.2">
      <c r="A200" t="s">
        <v>297</v>
      </c>
      <c r="D200" t="s">
        <v>2971</v>
      </c>
      <c r="E200" t="s">
        <v>2972</v>
      </c>
      <c r="F200" t="s">
        <v>2973</v>
      </c>
      <c r="G200" t="s">
        <v>2974</v>
      </c>
      <c r="H200">
        <v>2020</v>
      </c>
      <c r="I200" t="s">
        <v>641</v>
      </c>
      <c r="J200">
        <v>8</v>
      </c>
      <c r="L200">
        <v>9523</v>
      </c>
      <c r="P200">
        <v>14</v>
      </c>
      <c r="Q200" t="s">
        <v>2975</v>
      </c>
      <c r="R200" t="s">
        <v>2976</v>
      </c>
      <c r="S200" t="s">
        <v>31</v>
      </c>
      <c r="T200" t="s">
        <v>32</v>
      </c>
      <c r="U200" t="s">
        <v>108</v>
      </c>
      <c r="V200" t="s">
        <v>34</v>
      </c>
      <c r="W200" t="s">
        <v>2977</v>
      </c>
    </row>
    <row r="201" spans="1:23" hidden="1" x14ac:dyDescent="0.2">
      <c r="A201" t="s">
        <v>305</v>
      </c>
      <c r="D201" t="s">
        <v>2978</v>
      </c>
      <c r="E201" t="s">
        <v>2979</v>
      </c>
      <c r="F201" t="s">
        <v>2980</v>
      </c>
      <c r="G201" t="s">
        <v>2981</v>
      </c>
      <c r="H201">
        <v>2023</v>
      </c>
      <c r="I201" t="s">
        <v>2982</v>
      </c>
      <c r="J201">
        <v>176</v>
      </c>
      <c r="K201">
        <v>9</v>
      </c>
      <c r="L201">
        <v>128</v>
      </c>
      <c r="P201">
        <v>1</v>
      </c>
      <c r="Q201" t="s">
        <v>2983</v>
      </c>
      <c r="R201" t="s">
        <v>2984</v>
      </c>
      <c r="S201" t="s">
        <v>31</v>
      </c>
      <c r="T201" t="s">
        <v>32</v>
      </c>
      <c r="U201" t="s">
        <v>127</v>
      </c>
      <c r="V201" t="s">
        <v>34</v>
      </c>
      <c r="W201" t="s">
        <v>2985</v>
      </c>
    </row>
    <row r="202" spans="1:23" hidden="1" x14ac:dyDescent="0.2">
      <c r="A202" t="s">
        <v>314</v>
      </c>
      <c r="D202" t="s">
        <v>2986</v>
      </c>
      <c r="E202" t="s">
        <v>2987</v>
      </c>
      <c r="F202" t="s">
        <v>2988</v>
      </c>
      <c r="G202" t="s">
        <v>2989</v>
      </c>
      <c r="H202">
        <v>2022</v>
      </c>
      <c r="I202" t="s">
        <v>148</v>
      </c>
      <c r="J202">
        <v>9</v>
      </c>
      <c r="L202">
        <v>921879</v>
      </c>
      <c r="P202">
        <v>6</v>
      </c>
      <c r="Q202" t="s">
        <v>2990</v>
      </c>
      <c r="R202" t="s">
        <v>2991</v>
      </c>
      <c r="S202" t="s">
        <v>31</v>
      </c>
      <c r="T202" t="s">
        <v>32</v>
      </c>
      <c r="U202" t="s">
        <v>108</v>
      </c>
      <c r="V202" t="s">
        <v>34</v>
      </c>
      <c r="W202" t="s">
        <v>2992</v>
      </c>
    </row>
    <row r="203" spans="1:23" hidden="1" x14ac:dyDescent="0.2">
      <c r="A203" t="s">
        <v>322</v>
      </c>
      <c r="B203" t="s">
        <v>176</v>
      </c>
      <c r="D203" t="s">
        <v>2993</v>
      </c>
      <c r="E203" t="s">
        <v>2994</v>
      </c>
      <c r="F203" t="s">
        <v>2995</v>
      </c>
      <c r="G203" t="s">
        <v>2996</v>
      </c>
      <c r="H203">
        <v>2023</v>
      </c>
      <c r="I203" t="s">
        <v>1413</v>
      </c>
      <c r="J203">
        <v>19</v>
      </c>
      <c r="M203">
        <v>261</v>
      </c>
      <c r="N203">
        <v>293</v>
      </c>
      <c r="O203">
        <v>32</v>
      </c>
      <c r="P203">
        <v>0</v>
      </c>
      <c r="Q203" t="s">
        <v>2997</v>
      </c>
      <c r="R203" t="s">
        <v>2998</v>
      </c>
      <c r="S203" t="s">
        <v>77</v>
      </c>
      <c r="T203" t="s">
        <v>32</v>
      </c>
      <c r="V203" t="s">
        <v>34</v>
      </c>
      <c r="W203" t="s">
        <v>2999</v>
      </c>
    </row>
    <row r="204" spans="1:23" hidden="1" x14ac:dyDescent="0.2">
      <c r="A204" t="s">
        <v>297</v>
      </c>
      <c r="D204" t="s">
        <v>3000</v>
      </c>
      <c r="E204" t="s">
        <v>3001</v>
      </c>
      <c r="F204" t="s">
        <v>3002</v>
      </c>
      <c r="G204" t="s">
        <v>3003</v>
      </c>
      <c r="H204">
        <v>2020</v>
      </c>
      <c r="I204" t="s">
        <v>196</v>
      </c>
      <c r="J204">
        <v>17</v>
      </c>
      <c r="K204">
        <v>23</v>
      </c>
      <c r="M204">
        <v>5883</v>
      </c>
      <c r="N204">
        <v>5908</v>
      </c>
      <c r="O204">
        <v>25</v>
      </c>
      <c r="P204">
        <v>7</v>
      </c>
      <c r="Q204" t="s">
        <v>3004</v>
      </c>
      <c r="R204" t="s">
        <v>3005</v>
      </c>
      <c r="S204" t="s">
        <v>31</v>
      </c>
      <c r="T204" t="s">
        <v>32</v>
      </c>
      <c r="U204" t="s">
        <v>108</v>
      </c>
      <c r="V204" t="s">
        <v>34</v>
      </c>
      <c r="W204" t="s">
        <v>3006</v>
      </c>
    </row>
    <row r="205" spans="1:23" hidden="1" x14ac:dyDescent="0.2">
      <c r="A205" t="s">
        <v>305</v>
      </c>
      <c r="D205" t="s">
        <v>3007</v>
      </c>
      <c r="E205" t="s">
        <v>3008</v>
      </c>
      <c r="F205" t="s">
        <v>3009</v>
      </c>
      <c r="G205" t="s">
        <v>3010</v>
      </c>
      <c r="H205">
        <v>2017</v>
      </c>
      <c r="I205" t="s">
        <v>424</v>
      </c>
      <c r="J205">
        <v>74</v>
      </c>
      <c r="K205">
        <v>4</v>
      </c>
      <c r="M205">
        <v>1083</v>
      </c>
      <c r="N205">
        <v>1091</v>
      </c>
      <c r="O205">
        <v>8</v>
      </c>
      <c r="P205">
        <v>15</v>
      </c>
      <c r="Q205" t="s">
        <v>3011</v>
      </c>
      <c r="R205" t="s">
        <v>3012</v>
      </c>
      <c r="S205" t="s">
        <v>31</v>
      </c>
      <c r="T205" t="s">
        <v>32</v>
      </c>
      <c r="U205" t="s">
        <v>33</v>
      </c>
      <c r="V205" t="s">
        <v>34</v>
      </c>
      <c r="W205" t="s">
        <v>3013</v>
      </c>
    </row>
    <row r="206" spans="1:23" hidden="1" x14ac:dyDescent="0.2">
      <c r="A206" t="s">
        <v>314</v>
      </c>
      <c r="D206" t="s">
        <v>3014</v>
      </c>
      <c r="E206" t="s">
        <v>3015</v>
      </c>
      <c r="F206" t="s">
        <v>3016</v>
      </c>
      <c r="G206" t="s">
        <v>3017</v>
      </c>
      <c r="H206">
        <v>2018</v>
      </c>
      <c r="I206" t="s">
        <v>1626</v>
      </c>
      <c r="J206">
        <v>14</v>
      </c>
      <c r="K206">
        <v>45574</v>
      </c>
      <c r="M206">
        <v>924</v>
      </c>
      <c r="N206">
        <v>935</v>
      </c>
      <c r="O206">
        <v>11</v>
      </c>
      <c r="P206">
        <v>12</v>
      </c>
      <c r="Q206" t="s">
        <v>3018</v>
      </c>
      <c r="R206" t="s">
        <v>3019</v>
      </c>
      <c r="S206" t="s">
        <v>31</v>
      </c>
      <c r="T206" t="s">
        <v>32</v>
      </c>
      <c r="V206" t="s">
        <v>34</v>
      </c>
      <c r="W206" t="s">
        <v>3020</v>
      </c>
    </row>
    <row r="207" spans="1:23" x14ac:dyDescent="0.2">
      <c r="A207" t="s">
        <v>322</v>
      </c>
      <c r="B207" t="s">
        <v>176</v>
      </c>
      <c r="C207" t="s">
        <v>12375</v>
      </c>
      <c r="D207" t="s">
        <v>3021</v>
      </c>
      <c r="E207" t="s">
        <v>3022</v>
      </c>
      <c r="F207" t="s">
        <v>3023</v>
      </c>
      <c r="G207" t="s">
        <v>3024</v>
      </c>
      <c r="H207">
        <v>2020</v>
      </c>
      <c r="I207" t="s">
        <v>350</v>
      </c>
      <c r="J207">
        <v>15</v>
      </c>
      <c r="K207">
        <v>2</v>
      </c>
      <c r="L207" t="s">
        <v>3025</v>
      </c>
      <c r="P207">
        <v>27</v>
      </c>
      <c r="Q207" t="s">
        <v>3026</v>
      </c>
      <c r="R207" t="s">
        <v>3027</v>
      </c>
      <c r="S207" t="s">
        <v>31</v>
      </c>
      <c r="T207" t="s">
        <v>32</v>
      </c>
      <c r="U207" t="s">
        <v>60</v>
      </c>
      <c r="V207" t="s">
        <v>34</v>
      </c>
      <c r="W207" t="s">
        <v>3028</v>
      </c>
    </row>
    <row r="208" spans="1:23" hidden="1" x14ac:dyDescent="0.2">
      <c r="A208" t="s">
        <v>297</v>
      </c>
      <c r="D208" t="s">
        <v>3029</v>
      </c>
      <c r="E208" t="s">
        <v>3030</v>
      </c>
      <c r="F208" t="s">
        <v>3031</v>
      </c>
      <c r="G208" t="s">
        <v>3032</v>
      </c>
      <c r="H208">
        <v>2014</v>
      </c>
      <c r="I208" t="s">
        <v>3033</v>
      </c>
      <c r="J208">
        <v>5</v>
      </c>
      <c r="K208" t="s">
        <v>3034</v>
      </c>
      <c r="L208">
        <v>498</v>
      </c>
      <c r="P208">
        <v>36</v>
      </c>
      <c r="Q208" t="s">
        <v>3035</v>
      </c>
      <c r="R208" t="s">
        <v>3036</v>
      </c>
      <c r="S208" t="s">
        <v>117</v>
      </c>
      <c r="T208" t="s">
        <v>32</v>
      </c>
      <c r="U208" t="s">
        <v>108</v>
      </c>
      <c r="V208" t="s">
        <v>34</v>
      </c>
      <c r="W208" t="s">
        <v>3037</v>
      </c>
    </row>
    <row r="209" spans="1:23" hidden="1" x14ac:dyDescent="0.2">
      <c r="A209" t="s">
        <v>305</v>
      </c>
      <c r="D209" t="s">
        <v>3038</v>
      </c>
      <c r="E209" t="s">
        <v>3039</v>
      </c>
      <c r="F209" t="s">
        <v>3040</v>
      </c>
      <c r="G209" t="s">
        <v>3041</v>
      </c>
      <c r="H209">
        <v>2020</v>
      </c>
      <c r="I209" t="s">
        <v>350</v>
      </c>
      <c r="J209">
        <v>15</v>
      </c>
      <c r="K209">
        <v>45575</v>
      </c>
      <c r="L209" t="s">
        <v>3042</v>
      </c>
      <c r="P209">
        <v>9</v>
      </c>
      <c r="Q209" t="s">
        <v>3043</v>
      </c>
      <c r="R209" t="s">
        <v>3044</v>
      </c>
      <c r="S209" t="s">
        <v>117</v>
      </c>
      <c r="T209" t="s">
        <v>32</v>
      </c>
      <c r="U209" t="s">
        <v>60</v>
      </c>
      <c r="V209" t="s">
        <v>34</v>
      </c>
      <c r="W209" t="s">
        <v>3045</v>
      </c>
    </row>
    <row r="210" spans="1:23" hidden="1" x14ac:dyDescent="0.2">
      <c r="A210" t="s">
        <v>314</v>
      </c>
      <c r="D210" t="s">
        <v>3046</v>
      </c>
      <c r="E210" t="s">
        <v>3047</v>
      </c>
      <c r="F210" t="s">
        <v>3048</v>
      </c>
      <c r="G210" t="s">
        <v>3049</v>
      </c>
      <c r="H210">
        <v>2021</v>
      </c>
      <c r="I210" t="s">
        <v>861</v>
      </c>
      <c r="J210">
        <v>168</v>
      </c>
      <c r="L210">
        <v>112409</v>
      </c>
      <c r="P210">
        <v>9</v>
      </c>
      <c r="Q210" t="s">
        <v>3050</v>
      </c>
      <c r="R210" t="s">
        <v>3051</v>
      </c>
      <c r="S210" t="s">
        <v>31</v>
      </c>
      <c r="T210" t="s">
        <v>32</v>
      </c>
      <c r="U210" t="s">
        <v>127</v>
      </c>
      <c r="V210" t="s">
        <v>34</v>
      </c>
      <c r="W210" t="s">
        <v>3052</v>
      </c>
    </row>
    <row r="211" spans="1:23" hidden="1" x14ac:dyDescent="0.2">
      <c r="A211" t="s">
        <v>322</v>
      </c>
      <c r="B211" t="s">
        <v>176</v>
      </c>
      <c r="C211" t="s">
        <v>3053</v>
      </c>
      <c r="D211" t="s">
        <v>3054</v>
      </c>
      <c r="E211" t="s">
        <v>3055</v>
      </c>
      <c r="F211" t="s">
        <v>3056</v>
      </c>
      <c r="G211" t="s">
        <v>3057</v>
      </c>
      <c r="H211">
        <v>2008</v>
      </c>
      <c r="I211" t="s">
        <v>285</v>
      </c>
      <c r="J211">
        <v>80</v>
      </c>
      <c r="K211">
        <v>4</v>
      </c>
      <c r="M211">
        <v>435</v>
      </c>
      <c r="N211">
        <v>471</v>
      </c>
      <c r="O211">
        <v>36</v>
      </c>
      <c r="P211">
        <v>968</v>
      </c>
      <c r="Q211" t="s">
        <v>3058</v>
      </c>
      <c r="R211" t="s">
        <v>3059</v>
      </c>
      <c r="S211" t="s">
        <v>31</v>
      </c>
      <c r="T211" t="s">
        <v>32</v>
      </c>
      <c r="V211" t="s">
        <v>34</v>
      </c>
      <c r="W211" t="s">
        <v>3060</v>
      </c>
    </row>
    <row r="212" spans="1:23" hidden="1" x14ac:dyDescent="0.2">
      <c r="A212" t="s">
        <v>297</v>
      </c>
      <c r="D212" t="s">
        <v>3061</v>
      </c>
      <c r="E212" t="s">
        <v>3062</v>
      </c>
      <c r="F212" t="s">
        <v>3063</v>
      </c>
      <c r="G212" t="s">
        <v>3064</v>
      </c>
      <c r="H212">
        <v>2013</v>
      </c>
      <c r="I212" t="s">
        <v>350</v>
      </c>
      <c r="J212">
        <v>8</v>
      </c>
      <c r="K212">
        <v>2</v>
      </c>
      <c r="L212" t="s">
        <v>3065</v>
      </c>
      <c r="P212">
        <v>11</v>
      </c>
      <c r="Q212" t="s">
        <v>3066</v>
      </c>
      <c r="R212" t="s">
        <v>3067</v>
      </c>
      <c r="S212" t="s">
        <v>31</v>
      </c>
      <c r="T212" t="s">
        <v>32</v>
      </c>
      <c r="U212" t="s">
        <v>60</v>
      </c>
      <c r="V212" t="s">
        <v>34</v>
      </c>
      <c r="W212" t="s">
        <v>3068</v>
      </c>
    </row>
    <row r="213" spans="1:23" hidden="1" x14ac:dyDescent="0.2">
      <c r="A213" t="s">
        <v>305</v>
      </c>
      <c r="D213" t="s">
        <v>3069</v>
      </c>
      <c r="E213" t="s">
        <v>3070</v>
      </c>
      <c r="F213" t="s">
        <v>3071</v>
      </c>
      <c r="G213" t="s">
        <v>3072</v>
      </c>
      <c r="H213">
        <v>2024</v>
      </c>
      <c r="I213" t="s">
        <v>3073</v>
      </c>
      <c r="J213">
        <v>154</v>
      </c>
      <c r="L213">
        <v>109937</v>
      </c>
      <c r="P213">
        <v>0</v>
      </c>
      <c r="Q213" t="s">
        <v>3074</v>
      </c>
      <c r="R213" t="s">
        <v>3075</v>
      </c>
      <c r="S213" t="s">
        <v>31</v>
      </c>
      <c r="T213" t="s">
        <v>32</v>
      </c>
      <c r="V213" t="s">
        <v>34</v>
      </c>
      <c r="W213" t="s">
        <v>3076</v>
      </c>
    </row>
    <row r="214" spans="1:23" hidden="1" x14ac:dyDescent="0.2">
      <c r="A214" t="s">
        <v>314</v>
      </c>
      <c r="D214" t="s">
        <v>3077</v>
      </c>
      <c r="E214" t="s">
        <v>3078</v>
      </c>
      <c r="F214" t="s">
        <v>3079</v>
      </c>
      <c r="G214" t="s">
        <v>3080</v>
      </c>
      <c r="H214">
        <v>2017</v>
      </c>
      <c r="I214" t="s">
        <v>310</v>
      </c>
      <c r="J214">
        <v>133</v>
      </c>
      <c r="K214">
        <v>3</v>
      </c>
      <c r="M214">
        <v>307</v>
      </c>
      <c r="N214">
        <v>316</v>
      </c>
      <c r="O214">
        <v>9</v>
      </c>
      <c r="P214">
        <v>24</v>
      </c>
      <c r="Q214" t="s">
        <v>3081</v>
      </c>
      <c r="R214" t="s">
        <v>3082</v>
      </c>
      <c r="S214" t="s">
        <v>31</v>
      </c>
      <c r="T214" t="s">
        <v>32</v>
      </c>
      <c r="V214" t="s">
        <v>34</v>
      </c>
      <c r="W214" t="s">
        <v>3083</v>
      </c>
    </row>
    <row r="215" spans="1:23" hidden="1" x14ac:dyDescent="0.2">
      <c r="A215" t="s">
        <v>322</v>
      </c>
      <c r="B215" t="s">
        <v>176</v>
      </c>
      <c r="D215" t="s">
        <v>3084</v>
      </c>
      <c r="E215" t="s">
        <v>3085</v>
      </c>
      <c r="F215" t="s">
        <v>3086</v>
      </c>
      <c r="G215" t="s">
        <v>3087</v>
      </c>
      <c r="H215">
        <v>2018</v>
      </c>
      <c r="I215" t="s">
        <v>3088</v>
      </c>
      <c r="J215">
        <v>53</v>
      </c>
      <c r="K215">
        <v>2</v>
      </c>
      <c r="M215">
        <v>215</v>
      </c>
      <c r="N215">
        <v>224</v>
      </c>
      <c r="O215">
        <v>9</v>
      </c>
      <c r="P215">
        <v>2</v>
      </c>
      <c r="Q215" t="s">
        <v>3089</v>
      </c>
      <c r="R215" t="s">
        <v>3090</v>
      </c>
      <c r="S215" t="s">
        <v>31</v>
      </c>
      <c r="T215" t="s">
        <v>32</v>
      </c>
      <c r="V215" t="s">
        <v>34</v>
      </c>
      <c r="W215" t="s">
        <v>3091</v>
      </c>
    </row>
    <row r="216" spans="1:23" hidden="1" x14ac:dyDescent="0.2">
      <c r="A216" t="s">
        <v>297</v>
      </c>
      <c r="D216" t="s">
        <v>3092</v>
      </c>
      <c r="E216" t="s">
        <v>3093</v>
      </c>
      <c r="F216" t="s">
        <v>3094</v>
      </c>
      <c r="G216" t="s">
        <v>3095</v>
      </c>
      <c r="H216">
        <v>2022</v>
      </c>
      <c r="I216" t="s">
        <v>3096</v>
      </c>
      <c r="J216">
        <v>244</v>
      </c>
      <c r="L216">
        <v>106096</v>
      </c>
      <c r="P216">
        <v>3</v>
      </c>
      <c r="Q216" t="s">
        <v>3097</v>
      </c>
      <c r="R216" t="s">
        <v>3098</v>
      </c>
      <c r="S216" t="s">
        <v>31</v>
      </c>
      <c r="T216" t="s">
        <v>32</v>
      </c>
      <c r="V216" t="s">
        <v>34</v>
      </c>
      <c r="W216" t="s">
        <v>3099</v>
      </c>
    </row>
    <row r="217" spans="1:23" hidden="1" x14ac:dyDescent="0.2">
      <c r="A217" t="s">
        <v>305</v>
      </c>
      <c r="D217" t="s">
        <v>3100</v>
      </c>
      <c r="E217" t="s">
        <v>3101</v>
      </c>
      <c r="F217" t="s">
        <v>3102</v>
      </c>
      <c r="G217" t="s">
        <v>3103</v>
      </c>
      <c r="H217">
        <v>2022</v>
      </c>
      <c r="I217" t="s">
        <v>3104</v>
      </c>
      <c r="J217">
        <v>10</v>
      </c>
      <c r="K217">
        <v>1</v>
      </c>
      <c r="L217" t="s">
        <v>3105</v>
      </c>
      <c r="P217">
        <v>14</v>
      </c>
      <c r="Q217" t="s">
        <v>3106</v>
      </c>
      <c r="R217" t="s">
        <v>3107</v>
      </c>
      <c r="S217" t="s">
        <v>31</v>
      </c>
      <c r="T217" t="s">
        <v>32</v>
      </c>
      <c r="U217" t="s">
        <v>108</v>
      </c>
      <c r="V217" t="s">
        <v>34</v>
      </c>
      <c r="W217" t="s">
        <v>3108</v>
      </c>
    </row>
    <row r="218" spans="1:23" hidden="1" x14ac:dyDescent="0.2">
      <c r="A218" t="s">
        <v>314</v>
      </c>
      <c r="D218" t="s">
        <v>3109</v>
      </c>
      <c r="E218" t="s">
        <v>3110</v>
      </c>
      <c r="F218" t="s">
        <v>3111</v>
      </c>
      <c r="G218" t="s">
        <v>3112</v>
      </c>
      <c r="H218">
        <v>2023</v>
      </c>
      <c r="I218" t="s">
        <v>1626</v>
      </c>
      <c r="J218">
        <v>19</v>
      </c>
      <c r="K218">
        <v>45353</v>
      </c>
      <c r="M218">
        <v>165</v>
      </c>
      <c r="N218">
        <v>176</v>
      </c>
      <c r="O218">
        <v>11</v>
      </c>
      <c r="P218">
        <v>0</v>
      </c>
      <c r="Q218" t="s">
        <v>3113</v>
      </c>
      <c r="R218" t="s">
        <v>3114</v>
      </c>
      <c r="S218" t="s">
        <v>31</v>
      </c>
      <c r="T218" t="s">
        <v>32</v>
      </c>
      <c r="V218" t="s">
        <v>34</v>
      </c>
      <c r="W218" t="s">
        <v>3115</v>
      </c>
    </row>
    <row r="219" spans="1:23" x14ac:dyDescent="0.2">
      <c r="A219" t="s">
        <v>322</v>
      </c>
      <c r="B219" t="s">
        <v>176</v>
      </c>
      <c r="C219" t="s">
        <v>7889</v>
      </c>
      <c r="D219" t="s">
        <v>3116</v>
      </c>
      <c r="E219" t="s">
        <v>3117</v>
      </c>
      <c r="F219" t="s">
        <v>3118</v>
      </c>
      <c r="G219" t="s">
        <v>3119</v>
      </c>
      <c r="H219">
        <v>2015</v>
      </c>
      <c r="I219" t="s">
        <v>3120</v>
      </c>
      <c r="J219">
        <v>32</v>
      </c>
      <c r="K219">
        <v>5</v>
      </c>
      <c r="M219">
        <v>447</v>
      </c>
      <c r="N219">
        <v>454</v>
      </c>
      <c r="O219">
        <v>7</v>
      </c>
      <c r="P219">
        <v>14</v>
      </c>
      <c r="Q219" t="s">
        <v>3121</v>
      </c>
      <c r="R219" t="s">
        <v>3122</v>
      </c>
      <c r="S219" t="s">
        <v>31</v>
      </c>
      <c r="T219" t="s">
        <v>32</v>
      </c>
      <c r="V219" t="s">
        <v>34</v>
      </c>
      <c r="W219" t="s">
        <v>3123</v>
      </c>
    </row>
    <row r="220" spans="1:23" hidden="1" x14ac:dyDescent="0.2">
      <c r="A220" t="s">
        <v>297</v>
      </c>
      <c r="D220" t="s">
        <v>3124</v>
      </c>
      <c r="E220" t="s">
        <v>3125</v>
      </c>
      <c r="F220" t="s">
        <v>3126</v>
      </c>
      <c r="G220" t="s">
        <v>3127</v>
      </c>
      <c r="H220">
        <v>2023</v>
      </c>
      <c r="I220" t="s">
        <v>3128</v>
      </c>
      <c r="J220">
        <v>12</v>
      </c>
      <c r="K220">
        <v>12</v>
      </c>
      <c r="L220">
        <v>1469</v>
      </c>
      <c r="P220">
        <v>0</v>
      </c>
      <c r="Q220" t="s">
        <v>3129</v>
      </c>
      <c r="R220" t="s">
        <v>3130</v>
      </c>
      <c r="S220" t="s">
        <v>117</v>
      </c>
      <c r="T220" t="s">
        <v>32</v>
      </c>
      <c r="U220" t="s">
        <v>108</v>
      </c>
      <c r="V220" t="s">
        <v>34</v>
      </c>
      <c r="W220" t="s">
        <v>3131</v>
      </c>
    </row>
    <row r="221" spans="1:23" hidden="1" x14ac:dyDescent="0.2">
      <c r="A221" t="s">
        <v>305</v>
      </c>
      <c r="D221" t="s">
        <v>3132</v>
      </c>
      <c r="E221" t="s">
        <v>3133</v>
      </c>
      <c r="F221" t="s">
        <v>3134</v>
      </c>
      <c r="G221" t="s">
        <v>3135</v>
      </c>
      <c r="H221">
        <v>2017</v>
      </c>
      <c r="I221" t="s">
        <v>366</v>
      </c>
      <c r="J221">
        <v>489</v>
      </c>
      <c r="M221">
        <v>7</v>
      </c>
      <c r="N221">
        <v>14</v>
      </c>
      <c r="O221">
        <v>7</v>
      </c>
      <c r="P221">
        <v>22</v>
      </c>
      <c r="Q221" t="s">
        <v>3136</v>
      </c>
      <c r="R221" t="s">
        <v>3137</v>
      </c>
      <c r="S221" t="s">
        <v>31</v>
      </c>
      <c r="T221" t="s">
        <v>32</v>
      </c>
      <c r="U221" t="s">
        <v>33</v>
      </c>
      <c r="V221" t="s">
        <v>34</v>
      </c>
      <c r="W221" t="s">
        <v>3138</v>
      </c>
    </row>
    <row r="222" spans="1:23" hidden="1" x14ac:dyDescent="0.2">
      <c r="A222" t="s">
        <v>314</v>
      </c>
      <c r="D222" t="s">
        <v>3139</v>
      </c>
      <c r="E222" t="s">
        <v>3140</v>
      </c>
      <c r="F222" t="s">
        <v>3141</v>
      </c>
      <c r="G222" t="s">
        <v>3142</v>
      </c>
      <c r="H222">
        <v>2022</v>
      </c>
      <c r="I222" t="s">
        <v>148</v>
      </c>
      <c r="J222">
        <v>9</v>
      </c>
      <c r="L222">
        <v>991685</v>
      </c>
      <c r="P222">
        <v>4</v>
      </c>
      <c r="Q222" t="s">
        <v>3143</v>
      </c>
      <c r="R222" t="s">
        <v>3144</v>
      </c>
      <c r="S222" t="s">
        <v>31</v>
      </c>
      <c r="T222" t="s">
        <v>32</v>
      </c>
      <c r="U222" t="s">
        <v>108</v>
      </c>
      <c r="V222" t="s">
        <v>34</v>
      </c>
      <c r="W222" t="s">
        <v>3145</v>
      </c>
    </row>
    <row r="223" spans="1:23" hidden="1" x14ac:dyDescent="0.2">
      <c r="A223" t="s">
        <v>322</v>
      </c>
      <c r="B223" t="s">
        <v>176</v>
      </c>
      <c r="D223" t="s">
        <v>346</v>
      </c>
      <c r="E223" t="s">
        <v>347</v>
      </c>
      <c r="F223" t="s">
        <v>348</v>
      </c>
      <c r="G223" t="s">
        <v>349</v>
      </c>
      <c r="H223">
        <v>2009</v>
      </c>
      <c r="I223" t="s">
        <v>350</v>
      </c>
      <c r="J223">
        <v>4</v>
      </c>
      <c r="K223">
        <v>11</v>
      </c>
      <c r="L223" t="s">
        <v>351</v>
      </c>
      <c r="P223">
        <v>97</v>
      </c>
      <c r="Q223" t="s">
        <v>352</v>
      </c>
      <c r="R223" t="s">
        <v>353</v>
      </c>
      <c r="S223" t="s">
        <v>31</v>
      </c>
      <c r="T223" t="s">
        <v>32</v>
      </c>
      <c r="U223" t="s">
        <v>108</v>
      </c>
      <c r="V223" t="s">
        <v>34</v>
      </c>
      <c r="W223" t="s">
        <v>354</v>
      </c>
    </row>
    <row r="224" spans="1:23" hidden="1" x14ac:dyDescent="0.2">
      <c r="A224" t="s">
        <v>297</v>
      </c>
      <c r="D224" t="s">
        <v>355</v>
      </c>
      <c r="E224" t="s">
        <v>356</v>
      </c>
      <c r="F224" t="s">
        <v>357</v>
      </c>
      <c r="G224" t="s">
        <v>358</v>
      </c>
      <c r="H224">
        <v>2012</v>
      </c>
      <c r="I224" t="s">
        <v>40</v>
      </c>
      <c r="J224">
        <v>279</v>
      </c>
      <c r="K224">
        <v>1733</v>
      </c>
      <c r="M224">
        <v>1655</v>
      </c>
      <c r="N224">
        <v>1664</v>
      </c>
      <c r="O224">
        <v>9</v>
      </c>
      <c r="P224">
        <v>109</v>
      </c>
      <c r="Q224" t="s">
        <v>359</v>
      </c>
      <c r="R224" t="s">
        <v>360</v>
      </c>
      <c r="S224" t="s">
        <v>31</v>
      </c>
      <c r="T224" t="s">
        <v>32</v>
      </c>
      <c r="U224" t="s">
        <v>33</v>
      </c>
      <c r="V224" t="s">
        <v>34</v>
      </c>
      <c r="W224" t="s">
        <v>361</v>
      </c>
    </row>
    <row r="225" spans="1:23" hidden="1" x14ac:dyDescent="0.2">
      <c r="A225" t="s">
        <v>305</v>
      </c>
      <c r="D225" t="s">
        <v>3146</v>
      </c>
      <c r="E225" t="s">
        <v>3147</v>
      </c>
      <c r="F225" t="s">
        <v>3148</v>
      </c>
      <c r="G225" t="s">
        <v>3149</v>
      </c>
      <c r="H225">
        <v>2021</v>
      </c>
      <c r="I225" t="s">
        <v>3033</v>
      </c>
      <c r="J225">
        <v>12</v>
      </c>
      <c r="L225">
        <v>707674</v>
      </c>
      <c r="P225">
        <v>8</v>
      </c>
      <c r="Q225" t="s">
        <v>3150</v>
      </c>
      <c r="R225" t="s">
        <v>3151</v>
      </c>
      <c r="S225" t="s">
        <v>31</v>
      </c>
      <c r="T225" t="s">
        <v>32</v>
      </c>
      <c r="U225" t="s">
        <v>60</v>
      </c>
      <c r="V225" t="s">
        <v>34</v>
      </c>
      <c r="W225" t="s">
        <v>3152</v>
      </c>
    </row>
    <row r="226" spans="1:23" hidden="1" x14ac:dyDescent="0.2">
      <c r="A226" t="s">
        <v>314</v>
      </c>
      <c r="D226" t="s">
        <v>3153</v>
      </c>
      <c r="E226" t="s">
        <v>3154</v>
      </c>
      <c r="F226" t="s">
        <v>3155</v>
      </c>
      <c r="G226" t="s">
        <v>3156</v>
      </c>
      <c r="H226">
        <v>2005</v>
      </c>
      <c r="I226" t="s">
        <v>165</v>
      </c>
      <c r="J226">
        <v>24</v>
      </c>
      <c r="K226">
        <v>4</v>
      </c>
      <c r="M226">
        <v>536</v>
      </c>
      <c r="N226">
        <v>554</v>
      </c>
      <c r="O226">
        <v>18</v>
      </c>
      <c r="P226">
        <v>52</v>
      </c>
      <c r="Q226" t="s">
        <v>3157</v>
      </c>
      <c r="R226" t="s">
        <v>3158</v>
      </c>
      <c r="S226" t="s">
        <v>31</v>
      </c>
      <c r="T226" t="s">
        <v>32</v>
      </c>
      <c r="V226" t="s">
        <v>34</v>
      </c>
      <c r="W226" t="s">
        <v>3159</v>
      </c>
    </row>
    <row r="227" spans="1:23" x14ac:dyDescent="0.2">
      <c r="A227" t="s">
        <v>322</v>
      </c>
      <c r="B227" t="s">
        <v>176</v>
      </c>
      <c r="C227" t="s">
        <v>12376</v>
      </c>
      <c r="D227" t="s">
        <v>3160</v>
      </c>
      <c r="E227" t="s">
        <v>3161</v>
      </c>
      <c r="F227">
        <v>35400291900</v>
      </c>
      <c r="G227" t="s">
        <v>3162</v>
      </c>
      <c r="H227">
        <v>2017</v>
      </c>
      <c r="I227" t="s">
        <v>148</v>
      </c>
      <c r="J227">
        <v>4</v>
      </c>
      <c r="K227" t="s">
        <v>1962</v>
      </c>
      <c r="L227">
        <v>36</v>
      </c>
      <c r="P227">
        <v>28</v>
      </c>
      <c r="Q227" t="s">
        <v>3163</v>
      </c>
      <c r="R227" t="s">
        <v>3164</v>
      </c>
      <c r="S227" t="s">
        <v>31</v>
      </c>
      <c r="T227" t="s">
        <v>32</v>
      </c>
      <c r="U227" t="s">
        <v>60</v>
      </c>
      <c r="V227" t="s">
        <v>34</v>
      </c>
      <c r="W227" t="s">
        <v>3165</v>
      </c>
    </row>
    <row r="228" spans="1:23" hidden="1" x14ac:dyDescent="0.2">
      <c r="A228" t="s">
        <v>297</v>
      </c>
      <c r="D228" t="s">
        <v>3166</v>
      </c>
      <c r="E228" t="s">
        <v>3167</v>
      </c>
      <c r="F228">
        <v>57727473200</v>
      </c>
      <c r="G228" t="s">
        <v>3168</v>
      </c>
      <c r="H228">
        <v>2023</v>
      </c>
      <c r="I228" t="s">
        <v>3169</v>
      </c>
      <c r="J228" t="s">
        <v>3170</v>
      </c>
      <c r="M228">
        <v>121</v>
      </c>
      <c r="N228">
        <v>130</v>
      </c>
      <c r="O228">
        <v>9</v>
      </c>
      <c r="P228">
        <v>1</v>
      </c>
      <c r="Q228" t="s">
        <v>3171</v>
      </c>
      <c r="R228" t="s">
        <v>3172</v>
      </c>
      <c r="S228" t="s">
        <v>77</v>
      </c>
      <c r="T228" t="s">
        <v>32</v>
      </c>
      <c r="U228" t="s">
        <v>127</v>
      </c>
      <c r="V228" t="s">
        <v>34</v>
      </c>
      <c r="W228" t="s">
        <v>3173</v>
      </c>
    </row>
    <row r="229" spans="1:23" hidden="1" x14ac:dyDescent="0.2">
      <c r="A229" t="s">
        <v>305</v>
      </c>
      <c r="D229" t="s">
        <v>3174</v>
      </c>
      <c r="E229" t="s">
        <v>3175</v>
      </c>
      <c r="F229" t="s">
        <v>3176</v>
      </c>
      <c r="G229" t="s">
        <v>3177</v>
      </c>
      <c r="H229">
        <v>2018</v>
      </c>
      <c r="I229" t="s">
        <v>3178</v>
      </c>
      <c r="J229">
        <v>75</v>
      </c>
      <c r="K229">
        <v>4</v>
      </c>
      <c r="M229">
        <v>903</v>
      </c>
      <c r="N229">
        <v>915</v>
      </c>
      <c r="O229">
        <v>12</v>
      </c>
      <c r="P229">
        <v>19</v>
      </c>
      <c r="Q229" t="s">
        <v>3179</v>
      </c>
      <c r="R229" t="s">
        <v>3180</v>
      </c>
      <c r="S229" t="s">
        <v>31</v>
      </c>
      <c r="T229" t="s">
        <v>32</v>
      </c>
      <c r="U229" t="s">
        <v>159</v>
      </c>
      <c r="V229" t="s">
        <v>34</v>
      </c>
      <c r="W229" t="s">
        <v>3181</v>
      </c>
    </row>
    <row r="230" spans="1:23" hidden="1" x14ac:dyDescent="0.2">
      <c r="A230" t="s">
        <v>314</v>
      </c>
      <c r="D230" t="s">
        <v>3182</v>
      </c>
      <c r="E230" t="s">
        <v>3183</v>
      </c>
      <c r="F230" t="s">
        <v>3184</v>
      </c>
      <c r="G230" t="s">
        <v>3185</v>
      </c>
      <c r="H230">
        <v>2019</v>
      </c>
      <c r="I230" t="s">
        <v>28</v>
      </c>
      <c r="J230">
        <v>25</v>
      </c>
      <c r="K230">
        <v>11</v>
      </c>
      <c r="M230">
        <v>3932</v>
      </c>
      <c r="N230">
        <v>3945</v>
      </c>
      <c r="O230">
        <v>13</v>
      </c>
      <c r="P230">
        <v>23</v>
      </c>
      <c r="Q230" t="s">
        <v>3186</v>
      </c>
      <c r="R230" t="s">
        <v>3187</v>
      </c>
      <c r="S230" t="s">
        <v>31</v>
      </c>
      <c r="T230" t="s">
        <v>32</v>
      </c>
      <c r="V230" t="s">
        <v>34</v>
      </c>
      <c r="W230" t="s">
        <v>3188</v>
      </c>
    </row>
    <row r="231" spans="1:23" x14ac:dyDescent="0.2">
      <c r="A231" t="s">
        <v>322</v>
      </c>
      <c r="B231" t="s">
        <v>323</v>
      </c>
      <c r="C231" t="s">
        <v>3189</v>
      </c>
      <c r="D231" t="s">
        <v>3190</v>
      </c>
      <c r="E231" t="s">
        <v>3191</v>
      </c>
      <c r="F231" t="s">
        <v>3192</v>
      </c>
      <c r="G231" t="s">
        <v>3193</v>
      </c>
      <c r="H231">
        <v>2024</v>
      </c>
      <c r="I231" t="s">
        <v>861</v>
      </c>
      <c r="J231">
        <v>208</v>
      </c>
      <c r="L231">
        <v>116956</v>
      </c>
      <c r="P231">
        <v>0</v>
      </c>
      <c r="Q231" t="s">
        <v>3194</v>
      </c>
      <c r="R231" t="s">
        <v>3195</v>
      </c>
      <c r="S231" t="s">
        <v>31</v>
      </c>
      <c r="T231" t="s">
        <v>32</v>
      </c>
      <c r="V231" t="s">
        <v>34</v>
      </c>
      <c r="W231" t="s">
        <v>3196</v>
      </c>
    </row>
    <row r="232" spans="1:23" hidden="1" x14ac:dyDescent="0.2">
      <c r="A232" t="s">
        <v>297</v>
      </c>
      <c r="D232" t="s">
        <v>3197</v>
      </c>
      <c r="E232" t="s">
        <v>3198</v>
      </c>
      <c r="F232" t="s">
        <v>3199</v>
      </c>
      <c r="G232" t="s">
        <v>3200</v>
      </c>
      <c r="H232">
        <v>2015</v>
      </c>
      <c r="I232" t="s">
        <v>3201</v>
      </c>
      <c r="J232">
        <v>7</v>
      </c>
      <c r="K232">
        <v>6</v>
      </c>
      <c r="M232">
        <v>1602</v>
      </c>
      <c r="N232">
        <v>1612</v>
      </c>
      <c r="O232">
        <v>10</v>
      </c>
      <c r="P232">
        <v>108</v>
      </c>
      <c r="Q232" t="s">
        <v>3202</v>
      </c>
      <c r="R232" t="s">
        <v>3203</v>
      </c>
      <c r="S232" t="s">
        <v>31</v>
      </c>
      <c r="T232" t="s">
        <v>32</v>
      </c>
      <c r="U232" t="s">
        <v>108</v>
      </c>
      <c r="V232" t="s">
        <v>34</v>
      </c>
      <c r="W232" t="s">
        <v>3204</v>
      </c>
    </row>
    <row r="233" spans="1:23" hidden="1" x14ac:dyDescent="0.2">
      <c r="A233" t="s">
        <v>305</v>
      </c>
      <c r="D233" t="s">
        <v>3205</v>
      </c>
      <c r="E233" t="s">
        <v>3206</v>
      </c>
      <c r="F233" t="s">
        <v>3207</v>
      </c>
      <c r="G233" t="s">
        <v>3208</v>
      </c>
      <c r="H233">
        <v>2017</v>
      </c>
      <c r="I233" t="s">
        <v>1739</v>
      </c>
      <c r="J233">
        <v>3</v>
      </c>
      <c r="K233">
        <v>11</v>
      </c>
      <c r="L233" t="s">
        <v>3209</v>
      </c>
      <c r="P233">
        <v>137</v>
      </c>
      <c r="Q233" t="s">
        <v>3210</v>
      </c>
      <c r="R233" t="s">
        <v>3211</v>
      </c>
      <c r="S233" t="s">
        <v>31</v>
      </c>
      <c r="T233" t="s">
        <v>32</v>
      </c>
      <c r="U233" t="s">
        <v>108</v>
      </c>
      <c r="V233" t="s">
        <v>34</v>
      </c>
      <c r="W233" t="s">
        <v>3212</v>
      </c>
    </row>
    <row r="234" spans="1:23" hidden="1" x14ac:dyDescent="0.2">
      <c r="A234" t="s">
        <v>314</v>
      </c>
      <c r="D234" t="s">
        <v>3213</v>
      </c>
      <c r="E234" t="s">
        <v>3214</v>
      </c>
      <c r="F234" t="s">
        <v>3215</v>
      </c>
      <c r="G234" t="s">
        <v>3216</v>
      </c>
      <c r="H234">
        <v>2023</v>
      </c>
      <c r="I234" t="s">
        <v>1580</v>
      </c>
      <c r="J234">
        <v>152</v>
      </c>
      <c r="L234">
        <v>110380</v>
      </c>
      <c r="P234">
        <v>0</v>
      </c>
      <c r="Q234" t="s">
        <v>3217</v>
      </c>
      <c r="R234" t="s">
        <v>3218</v>
      </c>
      <c r="S234" t="s">
        <v>31</v>
      </c>
      <c r="T234" t="s">
        <v>32</v>
      </c>
      <c r="U234" t="s">
        <v>108</v>
      </c>
      <c r="V234" t="s">
        <v>34</v>
      </c>
      <c r="W234" t="s">
        <v>3219</v>
      </c>
    </row>
    <row r="235" spans="1:23" x14ac:dyDescent="0.2">
      <c r="A235" t="s">
        <v>322</v>
      </c>
      <c r="B235" t="s">
        <v>323</v>
      </c>
      <c r="C235" t="s">
        <v>3220</v>
      </c>
      <c r="D235" t="s">
        <v>3221</v>
      </c>
      <c r="E235" t="s">
        <v>3222</v>
      </c>
      <c r="F235" t="s">
        <v>3223</v>
      </c>
      <c r="G235" t="s">
        <v>3224</v>
      </c>
      <c r="H235">
        <v>2023</v>
      </c>
      <c r="I235" t="s">
        <v>1015</v>
      </c>
      <c r="J235">
        <v>900</v>
      </c>
      <c r="L235">
        <v>165565</v>
      </c>
      <c r="P235">
        <v>2</v>
      </c>
      <c r="Q235" t="s">
        <v>3225</v>
      </c>
      <c r="R235" t="s">
        <v>3226</v>
      </c>
      <c r="S235" t="s">
        <v>31</v>
      </c>
      <c r="T235" t="s">
        <v>32</v>
      </c>
      <c r="U235" t="s">
        <v>127</v>
      </c>
      <c r="V235" t="s">
        <v>34</v>
      </c>
      <c r="W235" t="s">
        <v>3227</v>
      </c>
    </row>
    <row r="236" spans="1:23" hidden="1" x14ac:dyDescent="0.2">
      <c r="A236" t="s">
        <v>297</v>
      </c>
      <c r="D236" t="s">
        <v>3228</v>
      </c>
      <c r="E236" t="s">
        <v>3229</v>
      </c>
      <c r="F236" t="s">
        <v>3230</v>
      </c>
      <c r="G236" t="s">
        <v>3231</v>
      </c>
      <c r="H236">
        <v>2021</v>
      </c>
      <c r="I236" t="s">
        <v>165</v>
      </c>
      <c r="J236">
        <v>40</v>
      </c>
      <c r="K236">
        <v>5</v>
      </c>
      <c r="M236">
        <v>1637</v>
      </c>
      <c r="N236">
        <v>1655</v>
      </c>
      <c r="O236">
        <v>18</v>
      </c>
      <c r="P236">
        <v>15</v>
      </c>
      <c r="Q236" t="s">
        <v>3232</v>
      </c>
      <c r="R236" t="s">
        <v>3233</v>
      </c>
      <c r="S236" t="s">
        <v>31</v>
      </c>
      <c r="T236" t="s">
        <v>32</v>
      </c>
      <c r="V236" t="s">
        <v>34</v>
      </c>
      <c r="W236" t="s">
        <v>3234</v>
      </c>
    </row>
    <row r="237" spans="1:23" hidden="1" x14ac:dyDescent="0.2">
      <c r="A237" t="s">
        <v>305</v>
      </c>
      <c r="D237" t="s">
        <v>3235</v>
      </c>
      <c r="E237" t="s">
        <v>3236</v>
      </c>
      <c r="F237" t="s">
        <v>3237</v>
      </c>
      <c r="G237" t="s">
        <v>3238</v>
      </c>
      <c r="H237">
        <v>2022</v>
      </c>
      <c r="I237" t="s">
        <v>3239</v>
      </c>
      <c r="J237">
        <v>302</v>
      </c>
      <c r="L237">
        <v>119054</v>
      </c>
      <c r="P237">
        <v>7</v>
      </c>
      <c r="Q237" t="s">
        <v>3240</v>
      </c>
      <c r="R237" t="s">
        <v>3241</v>
      </c>
      <c r="S237" t="s">
        <v>31</v>
      </c>
      <c r="T237" t="s">
        <v>32</v>
      </c>
      <c r="V237" t="s">
        <v>34</v>
      </c>
      <c r="W237" t="s">
        <v>3242</v>
      </c>
    </row>
    <row r="238" spans="1:23" hidden="1" x14ac:dyDescent="0.2">
      <c r="A238" t="s">
        <v>314</v>
      </c>
      <c r="D238" t="s">
        <v>3243</v>
      </c>
      <c r="E238" t="s">
        <v>3244</v>
      </c>
      <c r="F238" t="s">
        <v>3245</v>
      </c>
      <c r="G238" t="s">
        <v>3246</v>
      </c>
      <c r="H238">
        <v>2017</v>
      </c>
      <c r="I238" t="s">
        <v>424</v>
      </c>
      <c r="J238">
        <v>74</v>
      </c>
      <c r="K238">
        <v>4</v>
      </c>
      <c r="M238">
        <v>1103</v>
      </c>
      <c r="N238">
        <v>1112</v>
      </c>
      <c r="O238">
        <v>9</v>
      </c>
      <c r="P238">
        <v>13</v>
      </c>
      <c r="Q238" t="s">
        <v>3247</v>
      </c>
      <c r="R238" t="s">
        <v>3248</v>
      </c>
      <c r="S238" t="s">
        <v>31</v>
      </c>
      <c r="T238" t="s">
        <v>32</v>
      </c>
      <c r="V238" t="s">
        <v>34</v>
      </c>
      <c r="W238" t="s">
        <v>3249</v>
      </c>
    </row>
    <row r="239" spans="1:23" x14ac:dyDescent="0.2">
      <c r="A239" t="s">
        <v>322</v>
      </c>
      <c r="B239" t="s">
        <v>323</v>
      </c>
      <c r="D239" t="s">
        <v>3250</v>
      </c>
      <c r="E239" t="s">
        <v>3251</v>
      </c>
      <c r="F239" t="s">
        <v>3252</v>
      </c>
      <c r="G239" t="s">
        <v>3253</v>
      </c>
      <c r="H239">
        <v>2019</v>
      </c>
      <c r="I239" t="s">
        <v>3254</v>
      </c>
      <c r="J239">
        <v>11</v>
      </c>
      <c r="K239">
        <v>11</v>
      </c>
      <c r="L239">
        <v>3156</v>
      </c>
      <c r="P239">
        <v>7</v>
      </c>
      <c r="Q239" t="s">
        <v>3255</v>
      </c>
      <c r="R239" t="s">
        <v>3256</v>
      </c>
      <c r="S239" t="s">
        <v>31</v>
      </c>
      <c r="T239" t="s">
        <v>32</v>
      </c>
      <c r="U239" t="s">
        <v>108</v>
      </c>
      <c r="V239" t="s">
        <v>34</v>
      </c>
      <c r="W239" t="s">
        <v>3257</v>
      </c>
    </row>
    <row r="240" spans="1:23" hidden="1" x14ac:dyDescent="0.2">
      <c r="A240" t="s">
        <v>297</v>
      </c>
      <c r="D240" t="s">
        <v>3258</v>
      </c>
      <c r="E240" t="s">
        <v>3259</v>
      </c>
      <c r="F240" t="s">
        <v>3260</v>
      </c>
      <c r="G240" t="s">
        <v>3261</v>
      </c>
      <c r="H240">
        <v>2012</v>
      </c>
      <c r="I240" t="s">
        <v>40</v>
      </c>
      <c r="J240">
        <v>279</v>
      </c>
      <c r="K240">
        <v>1731</v>
      </c>
      <c r="M240">
        <v>1100</v>
      </c>
      <c r="N240">
        <v>1107</v>
      </c>
      <c r="O240">
        <v>7</v>
      </c>
      <c r="P240">
        <v>121</v>
      </c>
      <c r="Q240" t="s">
        <v>3262</v>
      </c>
      <c r="R240" t="s">
        <v>3263</v>
      </c>
      <c r="S240" t="s">
        <v>31</v>
      </c>
      <c r="T240" t="s">
        <v>32</v>
      </c>
      <c r="U240" t="s">
        <v>43</v>
      </c>
      <c r="V240" t="s">
        <v>34</v>
      </c>
      <c r="W240" t="s">
        <v>3264</v>
      </c>
    </row>
    <row r="241" spans="1:23" hidden="1" x14ac:dyDescent="0.2">
      <c r="A241" t="s">
        <v>305</v>
      </c>
      <c r="D241" t="s">
        <v>3265</v>
      </c>
      <c r="E241" t="s">
        <v>3266</v>
      </c>
      <c r="F241" t="s">
        <v>3267</v>
      </c>
      <c r="G241" t="s">
        <v>3268</v>
      </c>
      <c r="H241">
        <v>2019</v>
      </c>
      <c r="I241" t="s">
        <v>1649</v>
      </c>
      <c r="J241">
        <v>222</v>
      </c>
      <c r="K241">
        <v>1</v>
      </c>
      <c r="L241" t="s">
        <v>3269</v>
      </c>
      <c r="P241">
        <v>21</v>
      </c>
      <c r="Q241" t="s">
        <v>3270</v>
      </c>
      <c r="R241" t="s">
        <v>3271</v>
      </c>
      <c r="S241" t="s">
        <v>31</v>
      </c>
      <c r="T241" t="s">
        <v>32</v>
      </c>
      <c r="U241" t="s">
        <v>33</v>
      </c>
      <c r="V241" t="s">
        <v>34</v>
      </c>
      <c r="W241" t="s">
        <v>3272</v>
      </c>
    </row>
    <row r="242" spans="1:23" hidden="1" x14ac:dyDescent="0.2">
      <c r="A242" t="s">
        <v>314</v>
      </c>
      <c r="D242" t="s">
        <v>3273</v>
      </c>
      <c r="E242" t="s">
        <v>3274</v>
      </c>
      <c r="F242" t="s">
        <v>3275</v>
      </c>
      <c r="G242" t="s">
        <v>3276</v>
      </c>
      <c r="H242">
        <v>2017</v>
      </c>
      <c r="I242" t="s">
        <v>3277</v>
      </c>
      <c r="J242">
        <v>65</v>
      </c>
      <c r="M242">
        <v>40</v>
      </c>
      <c r="N242">
        <v>51</v>
      </c>
      <c r="O242">
        <v>11</v>
      </c>
      <c r="P242">
        <v>20</v>
      </c>
      <c r="Q242" t="s">
        <v>3278</v>
      </c>
      <c r="R242" t="s">
        <v>3279</v>
      </c>
      <c r="S242" t="s">
        <v>31</v>
      </c>
      <c r="T242" t="s">
        <v>32</v>
      </c>
      <c r="V242" t="s">
        <v>34</v>
      </c>
      <c r="W242" t="s">
        <v>3280</v>
      </c>
    </row>
    <row r="243" spans="1:23" hidden="1" x14ac:dyDescent="0.2">
      <c r="A243" t="s">
        <v>322</v>
      </c>
      <c r="B243" t="s">
        <v>176</v>
      </c>
      <c r="D243" t="s">
        <v>3281</v>
      </c>
      <c r="E243" t="s">
        <v>3282</v>
      </c>
      <c r="F243" t="s">
        <v>3283</v>
      </c>
      <c r="G243" t="s">
        <v>3284</v>
      </c>
      <c r="H243">
        <v>2024</v>
      </c>
      <c r="I243" t="s">
        <v>977</v>
      </c>
      <c r="J243">
        <v>15</v>
      </c>
      <c r="K243">
        <v>1</v>
      </c>
      <c r="L243">
        <v>1822</v>
      </c>
      <c r="P243">
        <v>2</v>
      </c>
      <c r="Q243" t="s">
        <v>3285</v>
      </c>
      <c r="R243" t="s">
        <v>3286</v>
      </c>
      <c r="S243" t="s">
        <v>31</v>
      </c>
      <c r="T243" t="s">
        <v>32</v>
      </c>
      <c r="U243" t="s">
        <v>108</v>
      </c>
      <c r="V243" t="s">
        <v>34</v>
      </c>
      <c r="W243" t="s">
        <v>3287</v>
      </c>
    </row>
    <row r="244" spans="1:23" hidden="1" x14ac:dyDescent="0.2">
      <c r="A244" t="s">
        <v>297</v>
      </c>
      <c r="D244" t="s">
        <v>3288</v>
      </c>
      <c r="E244" t="s">
        <v>3289</v>
      </c>
      <c r="F244" t="s">
        <v>3290</v>
      </c>
      <c r="G244" t="s">
        <v>3291</v>
      </c>
      <c r="H244">
        <v>2023</v>
      </c>
      <c r="I244" t="s">
        <v>3292</v>
      </c>
      <c r="J244">
        <v>2023</v>
      </c>
      <c r="K244">
        <v>13</v>
      </c>
      <c r="M244">
        <v>244</v>
      </c>
      <c r="N244">
        <v>260</v>
      </c>
      <c r="O244">
        <v>16</v>
      </c>
      <c r="P244">
        <v>1</v>
      </c>
      <c r="Q244" t="s">
        <v>3293</v>
      </c>
      <c r="R244" t="s">
        <v>3294</v>
      </c>
      <c r="S244" t="s">
        <v>31</v>
      </c>
      <c r="T244" t="s">
        <v>32</v>
      </c>
      <c r="U244" t="s">
        <v>108</v>
      </c>
      <c r="V244" t="s">
        <v>34</v>
      </c>
      <c r="W244" t="s">
        <v>3295</v>
      </c>
    </row>
    <row r="245" spans="1:23" hidden="1" x14ac:dyDescent="0.2">
      <c r="A245" t="s">
        <v>305</v>
      </c>
      <c r="D245" t="s">
        <v>3296</v>
      </c>
      <c r="E245" t="s">
        <v>3297</v>
      </c>
      <c r="F245" t="s">
        <v>3298</v>
      </c>
      <c r="G245" t="s">
        <v>3299</v>
      </c>
      <c r="H245">
        <v>2021</v>
      </c>
      <c r="I245" t="s">
        <v>3300</v>
      </c>
      <c r="J245" t="s">
        <v>3301</v>
      </c>
      <c r="P245">
        <v>3</v>
      </c>
      <c r="Q245" t="s">
        <v>3302</v>
      </c>
      <c r="R245" t="s">
        <v>3303</v>
      </c>
      <c r="S245" t="s">
        <v>1695</v>
      </c>
      <c r="T245" t="s">
        <v>32</v>
      </c>
      <c r="V245" t="s">
        <v>34</v>
      </c>
      <c r="W245" t="s">
        <v>3304</v>
      </c>
    </row>
    <row r="246" spans="1:23" hidden="1" x14ac:dyDescent="0.2">
      <c r="A246" t="s">
        <v>314</v>
      </c>
      <c r="D246" t="s">
        <v>3305</v>
      </c>
      <c r="E246" t="s">
        <v>3306</v>
      </c>
      <c r="F246" t="s">
        <v>3307</v>
      </c>
      <c r="G246" t="s">
        <v>3308</v>
      </c>
      <c r="H246">
        <v>2018</v>
      </c>
      <c r="I246" t="s">
        <v>148</v>
      </c>
      <c r="J246">
        <v>4</v>
      </c>
      <c r="K246" t="s">
        <v>1962</v>
      </c>
      <c r="L246">
        <v>51</v>
      </c>
      <c r="P246">
        <v>6</v>
      </c>
      <c r="Q246" t="s">
        <v>3309</v>
      </c>
      <c r="R246" t="s">
        <v>3310</v>
      </c>
      <c r="S246" t="s">
        <v>31</v>
      </c>
      <c r="T246" t="s">
        <v>32</v>
      </c>
      <c r="U246" t="s">
        <v>60</v>
      </c>
      <c r="V246" t="s">
        <v>34</v>
      </c>
      <c r="W246" t="s">
        <v>3311</v>
      </c>
    </row>
    <row r="247" spans="1:23" hidden="1" x14ac:dyDescent="0.2">
      <c r="A247" t="s">
        <v>322</v>
      </c>
      <c r="B247" t="s">
        <v>176</v>
      </c>
      <c r="D247" t="s">
        <v>3312</v>
      </c>
      <c r="E247" t="s">
        <v>3313</v>
      </c>
      <c r="F247" t="s">
        <v>3314</v>
      </c>
      <c r="G247" t="s">
        <v>3315</v>
      </c>
      <c r="H247">
        <v>2023</v>
      </c>
      <c r="I247" t="s">
        <v>3316</v>
      </c>
      <c r="J247">
        <v>11</v>
      </c>
      <c r="L247">
        <v>1190455</v>
      </c>
      <c r="P247">
        <v>0</v>
      </c>
      <c r="Q247" t="s">
        <v>3317</v>
      </c>
      <c r="R247" t="s">
        <v>3318</v>
      </c>
      <c r="S247" t="s">
        <v>117</v>
      </c>
      <c r="T247" t="s">
        <v>32</v>
      </c>
      <c r="U247" t="s">
        <v>108</v>
      </c>
      <c r="V247" t="s">
        <v>34</v>
      </c>
      <c r="W247" t="s">
        <v>3319</v>
      </c>
    </row>
    <row r="248" spans="1:23" hidden="1" x14ac:dyDescent="0.2">
      <c r="A248" t="s">
        <v>297</v>
      </c>
      <c r="D248" t="s">
        <v>386</v>
      </c>
      <c r="E248" t="s">
        <v>387</v>
      </c>
      <c r="F248" t="s">
        <v>388</v>
      </c>
      <c r="G248" t="s">
        <v>389</v>
      </c>
      <c r="H248">
        <v>2023</v>
      </c>
      <c r="I248" t="s">
        <v>390</v>
      </c>
      <c r="J248">
        <v>59</v>
      </c>
      <c r="K248">
        <v>1</v>
      </c>
      <c r="M248">
        <v>111</v>
      </c>
      <c r="N248">
        <v>125</v>
      </c>
      <c r="O248">
        <v>14</v>
      </c>
      <c r="P248">
        <v>3</v>
      </c>
      <c r="Q248" t="s">
        <v>391</v>
      </c>
      <c r="R248" t="s">
        <v>392</v>
      </c>
      <c r="S248" t="s">
        <v>31</v>
      </c>
      <c r="T248" t="s">
        <v>32</v>
      </c>
      <c r="U248" t="s">
        <v>224</v>
      </c>
      <c r="V248" t="s">
        <v>34</v>
      </c>
      <c r="W248" t="s">
        <v>393</v>
      </c>
    </row>
    <row r="249" spans="1:23" hidden="1" x14ac:dyDescent="0.2">
      <c r="A249" t="s">
        <v>305</v>
      </c>
      <c r="D249" t="s">
        <v>3320</v>
      </c>
      <c r="E249" t="s">
        <v>3321</v>
      </c>
      <c r="F249" t="s">
        <v>3322</v>
      </c>
      <c r="G249" t="s">
        <v>3323</v>
      </c>
      <c r="H249">
        <v>2022</v>
      </c>
      <c r="I249" t="s">
        <v>2508</v>
      </c>
      <c r="J249">
        <v>15</v>
      </c>
      <c r="K249">
        <v>2</v>
      </c>
      <c r="M249">
        <v>249</v>
      </c>
      <c r="N249">
        <v>261</v>
      </c>
      <c r="O249">
        <v>12</v>
      </c>
      <c r="P249">
        <v>20</v>
      </c>
      <c r="Q249" t="s">
        <v>3324</v>
      </c>
      <c r="R249" t="s">
        <v>3325</v>
      </c>
      <c r="S249" t="s">
        <v>31</v>
      </c>
      <c r="T249" t="s">
        <v>32</v>
      </c>
      <c r="U249" t="s">
        <v>108</v>
      </c>
      <c r="V249" t="s">
        <v>34</v>
      </c>
      <c r="W249" t="s">
        <v>3326</v>
      </c>
    </row>
    <row r="250" spans="1:23" hidden="1" x14ac:dyDescent="0.2">
      <c r="A250" t="s">
        <v>314</v>
      </c>
      <c r="D250" t="s">
        <v>3327</v>
      </c>
      <c r="E250" t="s">
        <v>3328</v>
      </c>
      <c r="F250" t="s">
        <v>3329</v>
      </c>
      <c r="G250" t="s">
        <v>3330</v>
      </c>
      <c r="H250">
        <v>2022</v>
      </c>
      <c r="I250" t="s">
        <v>148</v>
      </c>
      <c r="J250">
        <v>9</v>
      </c>
      <c r="L250">
        <v>784418</v>
      </c>
      <c r="P250">
        <v>8</v>
      </c>
      <c r="Q250" t="s">
        <v>3331</v>
      </c>
      <c r="R250" t="s">
        <v>3332</v>
      </c>
      <c r="S250" t="s">
        <v>31</v>
      </c>
      <c r="T250" t="s">
        <v>32</v>
      </c>
      <c r="U250" t="s">
        <v>60</v>
      </c>
      <c r="V250" t="s">
        <v>34</v>
      </c>
      <c r="W250" t="s">
        <v>3333</v>
      </c>
    </row>
    <row r="251" spans="1:23" hidden="1" x14ac:dyDescent="0.2">
      <c r="A251" t="s">
        <v>322</v>
      </c>
      <c r="B251" t="s">
        <v>176</v>
      </c>
      <c r="D251" t="s">
        <v>3334</v>
      </c>
      <c r="E251" t="s">
        <v>3335</v>
      </c>
      <c r="F251" t="s">
        <v>3336</v>
      </c>
      <c r="G251" t="s">
        <v>3337</v>
      </c>
      <c r="H251">
        <v>2018</v>
      </c>
      <c r="I251" t="s">
        <v>3338</v>
      </c>
      <c r="J251">
        <v>11</v>
      </c>
      <c r="K251">
        <v>6</v>
      </c>
      <c r="L251" t="s">
        <v>3339</v>
      </c>
      <c r="P251">
        <v>156</v>
      </c>
      <c r="Q251" t="s">
        <v>3340</v>
      </c>
      <c r="R251" t="s">
        <v>3341</v>
      </c>
      <c r="S251" t="s">
        <v>92</v>
      </c>
      <c r="T251" t="s">
        <v>32</v>
      </c>
      <c r="U251" t="s">
        <v>108</v>
      </c>
      <c r="V251" t="s">
        <v>34</v>
      </c>
      <c r="W251" t="s">
        <v>3342</v>
      </c>
    </row>
    <row r="252" spans="1:23" hidden="1" x14ac:dyDescent="0.2">
      <c r="A252" t="s">
        <v>297</v>
      </c>
      <c r="D252" t="s">
        <v>3334</v>
      </c>
      <c r="E252" t="s">
        <v>3335</v>
      </c>
      <c r="F252" t="s">
        <v>3336</v>
      </c>
      <c r="G252" t="s">
        <v>3337</v>
      </c>
      <c r="H252">
        <v>2018</v>
      </c>
      <c r="I252" t="s">
        <v>3338</v>
      </c>
      <c r="J252">
        <v>11</v>
      </c>
      <c r="K252">
        <v>6</v>
      </c>
      <c r="L252" t="s">
        <v>3339</v>
      </c>
      <c r="P252">
        <v>156</v>
      </c>
      <c r="Q252" t="s">
        <v>3340</v>
      </c>
      <c r="R252" t="s">
        <v>3341</v>
      </c>
      <c r="S252" t="s">
        <v>92</v>
      </c>
      <c r="T252" t="s">
        <v>32</v>
      </c>
      <c r="U252" t="s">
        <v>108</v>
      </c>
      <c r="V252" t="s">
        <v>34</v>
      </c>
      <c r="W252" t="s">
        <v>3342</v>
      </c>
    </row>
    <row r="253" spans="1:23" hidden="1" x14ac:dyDescent="0.2">
      <c r="A253" t="s">
        <v>305</v>
      </c>
      <c r="D253" t="s">
        <v>3343</v>
      </c>
      <c r="E253" t="s">
        <v>3344</v>
      </c>
      <c r="F253" t="s">
        <v>3345</v>
      </c>
      <c r="G253" t="s">
        <v>3346</v>
      </c>
      <c r="H253">
        <v>2024</v>
      </c>
      <c r="I253" t="s">
        <v>3347</v>
      </c>
      <c r="J253">
        <v>9</v>
      </c>
      <c r="L253">
        <v>100621</v>
      </c>
      <c r="P253">
        <v>1</v>
      </c>
      <c r="Q253" t="s">
        <v>3348</v>
      </c>
      <c r="R253" t="s">
        <v>3349</v>
      </c>
      <c r="S253" t="s">
        <v>31</v>
      </c>
      <c r="T253" t="s">
        <v>32</v>
      </c>
      <c r="U253" t="s">
        <v>108</v>
      </c>
      <c r="V253" t="s">
        <v>34</v>
      </c>
      <c r="W253" t="s">
        <v>3350</v>
      </c>
    </row>
    <row r="254" spans="1:23" hidden="1" x14ac:dyDescent="0.2">
      <c r="A254" t="s">
        <v>314</v>
      </c>
      <c r="D254" t="s">
        <v>3351</v>
      </c>
      <c r="E254" t="s">
        <v>3352</v>
      </c>
      <c r="F254" t="s">
        <v>3353</v>
      </c>
      <c r="G254" t="s">
        <v>3354</v>
      </c>
      <c r="H254">
        <v>2021</v>
      </c>
      <c r="I254" t="s">
        <v>3355</v>
      </c>
      <c r="M254">
        <v>159</v>
      </c>
      <c r="N254">
        <v>192</v>
      </c>
      <c r="O254">
        <v>33</v>
      </c>
      <c r="P254">
        <v>3</v>
      </c>
      <c r="Q254" t="s">
        <v>3356</v>
      </c>
      <c r="R254" t="s">
        <v>3357</v>
      </c>
      <c r="S254" t="s">
        <v>77</v>
      </c>
      <c r="T254" t="s">
        <v>32</v>
      </c>
      <c r="V254" t="s">
        <v>34</v>
      </c>
      <c r="W254" t="s">
        <v>3358</v>
      </c>
    </row>
    <row r="255" spans="1:23" hidden="1" x14ac:dyDescent="0.2">
      <c r="A255" t="s">
        <v>322</v>
      </c>
      <c r="B255" t="s">
        <v>176</v>
      </c>
      <c r="D255" t="s">
        <v>3359</v>
      </c>
      <c r="E255" t="s">
        <v>3360</v>
      </c>
      <c r="F255" t="s">
        <v>3361</v>
      </c>
      <c r="G255" t="s">
        <v>3362</v>
      </c>
      <c r="H255">
        <v>2020</v>
      </c>
      <c r="I255" t="s">
        <v>1015</v>
      </c>
      <c r="J255">
        <v>724</v>
      </c>
      <c r="L255">
        <v>138048</v>
      </c>
      <c r="P255">
        <v>26</v>
      </c>
      <c r="Q255" t="s">
        <v>3363</v>
      </c>
      <c r="R255" t="s">
        <v>3364</v>
      </c>
      <c r="S255" t="s">
        <v>31</v>
      </c>
      <c r="T255" t="s">
        <v>32</v>
      </c>
      <c r="U255" t="s">
        <v>159</v>
      </c>
      <c r="V255" t="s">
        <v>34</v>
      </c>
      <c r="W255" t="s">
        <v>3365</v>
      </c>
    </row>
    <row r="256" spans="1:23" hidden="1" x14ac:dyDescent="0.2">
      <c r="A256" t="s">
        <v>297</v>
      </c>
      <c r="D256" t="s">
        <v>3366</v>
      </c>
      <c r="E256" t="s">
        <v>3367</v>
      </c>
      <c r="F256" t="s">
        <v>3368</v>
      </c>
      <c r="G256" t="s">
        <v>3369</v>
      </c>
      <c r="H256">
        <v>2024</v>
      </c>
      <c r="I256" t="s">
        <v>3370</v>
      </c>
      <c r="J256">
        <v>13</v>
      </c>
      <c r="L256">
        <v>102949</v>
      </c>
      <c r="P256">
        <v>0</v>
      </c>
      <c r="Q256" t="s">
        <v>3371</v>
      </c>
      <c r="R256" t="s">
        <v>3372</v>
      </c>
      <c r="S256" t="s">
        <v>31</v>
      </c>
      <c r="T256" t="s">
        <v>32</v>
      </c>
      <c r="U256" t="s">
        <v>108</v>
      </c>
      <c r="V256" t="s">
        <v>34</v>
      </c>
      <c r="W256" t="s">
        <v>3373</v>
      </c>
    </row>
    <row r="257" spans="1:23" hidden="1" x14ac:dyDescent="0.2">
      <c r="A257" t="s">
        <v>305</v>
      </c>
      <c r="D257" t="s">
        <v>3374</v>
      </c>
      <c r="E257" t="s">
        <v>3375</v>
      </c>
      <c r="F257" t="s">
        <v>3376</v>
      </c>
      <c r="G257" t="s">
        <v>3377</v>
      </c>
      <c r="H257">
        <v>2018</v>
      </c>
      <c r="I257" t="s">
        <v>861</v>
      </c>
      <c r="J257">
        <v>133</v>
      </c>
      <c r="M257">
        <v>781</v>
      </c>
      <c r="N257">
        <v>790</v>
      </c>
      <c r="O257">
        <v>9</v>
      </c>
      <c r="P257">
        <v>39</v>
      </c>
      <c r="Q257" t="s">
        <v>3378</v>
      </c>
      <c r="R257" t="s">
        <v>3379</v>
      </c>
      <c r="S257" t="s">
        <v>31</v>
      </c>
      <c r="T257" t="s">
        <v>32</v>
      </c>
      <c r="V257" t="s">
        <v>34</v>
      </c>
      <c r="W257" t="s">
        <v>3380</v>
      </c>
    </row>
    <row r="258" spans="1:23" hidden="1" x14ac:dyDescent="0.2">
      <c r="A258" t="s">
        <v>314</v>
      </c>
      <c r="D258" t="s">
        <v>3381</v>
      </c>
      <c r="E258" t="s">
        <v>3382</v>
      </c>
      <c r="F258" t="s">
        <v>3383</v>
      </c>
      <c r="G258" t="s">
        <v>3384</v>
      </c>
      <c r="H258">
        <v>2013</v>
      </c>
      <c r="I258" t="s">
        <v>861</v>
      </c>
      <c r="J258">
        <v>74</v>
      </c>
      <c r="K258">
        <v>2</v>
      </c>
      <c r="M258">
        <v>495</v>
      </c>
      <c r="N258">
        <v>505</v>
      </c>
      <c r="O258">
        <v>10</v>
      </c>
      <c r="P258">
        <v>175</v>
      </c>
      <c r="Q258" t="s">
        <v>3385</v>
      </c>
      <c r="R258" t="s">
        <v>3386</v>
      </c>
      <c r="S258" t="s">
        <v>31</v>
      </c>
      <c r="T258" t="s">
        <v>32</v>
      </c>
      <c r="V258" t="s">
        <v>34</v>
      </c>
      <c r="W258" t="s">
        <v>3387</v>
      </c>
    </row>
    <row r="259" spans="1:23" hidden="1" x14ac:dyDescent="0.2">
      <c r="A259" t="s">
        <v>322</v>
      </c>
      <c r="B259" t="s">
        <v>176</v>
      </c>
      <c r="D259" t="s">
        <v>3388</v>
      </c>
      <c r="E259" t="s">
        <v>3389</v>
      </c>
      <c r="F259">
        <v>6602727299</v>
      </c>
      <c r="G259" t="s">
        <v>3390</v>
      </c>
      <c r="H259">
        <v>2018</v>
      </c>
      <c r="I259" t="s">
        <v>3391</v>
      </c>
      <c r="M259">
        <v>35</v>
      </c>
      <c r="N259">
        <v>56</v>
      </c>
      <c r="O259">
        <v>21</v>
      </c>
      <c r="P259">
        <v>20</v>
      </c>
      <c r="Q259" t="s">
        <v>3392</v>
      </c>
      <c r="R259" t="s">
        <v>3393</v>
      </c>
      <c r="S259" t="s">
        <v>77</v>
      </c>
      <c r="T259" t="s">
        <v>32</v>
      </c>
      <c r="V259" t="s">
        <v>34</v>
      </c>
      <c r="W259" t="s">
        <v>3394</v>
      </c>
    </row>
    <row r="260" spans="1:23" hidden="1" x14ac:dyDescent="0.2">
      <c r="A260" t="s">
        <v>297</v>
      </c>
      <c r="D260" t="s">
        <v>3395</v>
      </c>
      <c r="E260" t="s">
        <v>3396</v>
      </c>
      <c r="F260" t="s">
        <v>3397</v>
      </c>
      <c r="G260" t="s">
        <v>3398</v>
      </c>
      <c r="H260">
        <v>2024</v>
      </c>
      <c r="I260" t="s">
        <v>57</v>
      </c>
      <c r="J260">
        <v>14</v>
      </c>
      <c r="K260">
        <v>1</v>
      </c>
      <c r="L260">
        <v>8495</v>
      </c>
      <c r="P260">
        <v>0</v>
      </c>
      <c r="Q260" t="s">
        <v>3399</v>
      </c>
      <c r="R260" t="s">
        <v>3400</v>
      </c>
      <c r="S260" t="s">
        <v>31</v>
      </c>
      <c r="T260" t="s">
        <v>32</v>
      </c>
      <c r="U260" t="s">
        <v>108</v>
      </c>
      <c r="V260" t="s">
        <v>34</v>
      </c>
      <c r="W260" t="s">
        <v>3401</v>
      </c>
    </row>
    <row r="261" spans="1:23" hidden="1" x14ac:dyDescent="0.2">
      <c r="A261" t="s">
        <v>305</v>
      </c>
      <c r="D261" t="s">
        <v>3402</v>
      </c>
      <c r="E261" t="s">
        <v>3403</v>
      </c>
      <c r="F261" t="s">
        <v>3404</v>
      </c>
      <c r="G261" t="s">
        <v>3405</v>
      </c>
      <c r="H261">
        <v>2023</v>
      </c>
      <c r="I261" t="s">
        <v>2671</v>
      </c>
      <c r="J261">
        <v>60</v>
      </c>
      <c r="L261">
        <v>102875</v>
      </c>
      <c r="P261">
        <v>1</v>
      </c>
      <c r="Q261" t="s">
        <v>3406</v>
      </c>
      <c r="R261" t="s">
        <v>3407</v>
      </c>
      <c r="S261" t="s">
        <v>31</v>
      </c>
      <c r="T261" t="s">
        <v>32</v>
      </c>
      <c r="V261" t="s">
        <v>34</v>
      </c>
      <c r="W261" t="s">
        <v>3408</v>
      </c>
    </row>
    <row r="262" spans="1:23" hidden="1" x14ac:dyDescent="0.2">
      <c r="A262" t="s">
        <v>314</v>
      </c>
      <c r="D262" t="s">
        <v>3409</v>
      </c>
      <c r="E262" t="s">
        <v>3410</v>
      </c>
      <c r="F262" t="s">
        <v>3411</v>
      </c>
      <c r="G262" t="s">
        <v>3412</v>
      </c>
      <c r="H262">
        <v>2017</v>
      </c>
      <c r="I262" t="s">
        <v>861</v>
      </c>
      <c r="J262">
        <v>120</v>
      </c>
      <c r="K262">
        <v>45323</v>
      </c>
      <c r="M262">
        <v>250</v>
      </c>
      <c r="N262">
        <v>258</v>
      </c>
      <c r="O262">
        <v>8</v>
      </c>
      <c r="P262">
        <v>28</v>
      </c>
      <c r="Q262" t="s">
        <v>3413</v>
      </c>
      <c r="R262" t="s">
        <v>3414</v>
      </c>
      <c r="S262" t="s">
        <v>31</v>
      </c>
      <c r="T262" t="s">
        <v>32</v>
      </c>
      <c r="V262" t="s">
        <v>34</v>
      </c>
      <c r="W262" t="s">
        <v>3415</v>
      </c>
    </row>
    <row r="263" spans="1:23" x14ac:dyDescent="0.2">
      <c r="A263" t="s">
        <v>322</v>
      </c>
      <c r="B263" t="s">
        <v>176</v>
      </c>
      <c r="C263" t="s">
        <v>7692</v>
      </c>
      <c r="D263" t="s">
        <v>3416</v>
      </c>
      <c r="E263" t="s">
        <v>3417</v>
      </c>
      <c r="F263" t="s">
        <v>3418</v>
      </c>
      <c r="G263" t="s">
        <v>3419</v>
      </c>
      <c r="H263">
        <v>2019</v>
      </c>
      <c r="I263" t="s">
        <v>785</v>
      </c>
      <c r="J263">
        <v>15</v>
      </c>
      <c r="K263">
        <v>7</v>
      </c>
      <c r="L263">
        <v>20180777</v>
      </c>
      <c r="P263">
        <v>22</v>
      </c>
      <c r="Q263" t="s">
        <v>3420</v>
      </c>
      <c r="R263" t="s">
        <v>3421</v>
      </c>
      <c r="S263" t="s">
        <v>31</v>
      </c>
      <c r="T263" t="s">
        <v>32</v>
      </c>
      <c r="U263" t="s">
        <v>33</v>
      </c>
      <c r="V263" t="s">
        <v>34</v>
      </c>
      <c r="W263" t="s">
        <v>3422</v>
      </c>
    </row>
    <row r="264" spans="1:23" hidden="1" x14ac:dyDescent="0.2">
      <c r="A264" t="s">
        <v>297</v>
      </c>
      <c r="D264" t="s">
        <v>3423</v>
      </c>
      <c r="E264" t="s">
        <v>3424</v>
      </c>
      <c r="F264" t="s">
        <v>3425</v>
      </c>
      <c r="G264" t="s">
        <v>3426</v>
      </c>
      <c r="H264">
        <v>2018</v>
      </c>
      <c r="I264" t="s">
        <v>3427</v>
      </c>
      <c r="J264">
        <v>31</v>
      </c>
      <c r="K264">
        <v>1</v>
      </c>
      <c r="L264" t="s">
        <v>3428</v>
      </c>
      <c r="P264">
        <v>8</v>
      </c>
      <c r="Q264" t="s">
        <v>3429</v>
      </c>
      <c r="R264" t="s">
        <v>3430</v>
      </c>
      <c r="S264" t="s">
        <v>31</v>
      </c>
      <c r="T264" t="s">
        <v>32</v>
      </c>
      <c r="V264" t="s">
        <v>34</v>
      </c>
      <c r="W264" t="s">
        <v>3431</v>
      </c>
    </row>
    <row r="265" spans="1:23" hidden="1" x14ac:dyDescent="0.2">
      <c r="A265" t="s">
        <v>305</v>
      </c>
      <c r="D265" t="s">
        <v>3432</v>
      </c>
      <c r="E265" t="s">
        <v>3433</v>
      </c>
      <c r="F265" t="s">
        <v>3434</v>
      </c>
      <c r="G265" t="s">
        <v>3435</v>
      </c>
      <c r="H265">
        <v>2017</v>
      </c>
      <c r="I265" t="s">
        <v>40</v>
      </c>
      <c r="J265">
        <v>284</v>
      </c>
      <c r="K265">
        <v>1863</v>
      </c>
      <c r="L265">
        <v>20170660</v>
      </c>
      <c r="P265">
        <v>49</v>
      </c>
      <c r="Q265" t="s">
        <v>3436</v>
      </c>
      <c r="R265" t="s">
        <v>3437</v>
      </c>
      <c r="S265" t="s">
        <v>31</v>
      </c>
      <c r="T265" t="s">
        <v>32</v>
      </c>
      <c r="U265" t="s">
        <v>127</v>
      </c>
      <c r="V265" t="s">
        <v>34</v>
      </c>
      <c r="W265" t="s">
        <v>3438</v>
      </c>
    </row>
    <row r="266" spans="1:23" hidden="1" x14ac:dyDescent="0.2">
      <c r="A266" t="s">
        <v>314</v>
      </c>
      <c r="D266" t="s">
        <v>3439</v>
      </c>
      <c r="E266" t="s">
        <v>3440</v>
      </c>
      <c r="F266" t="s">
        <v>3441</v>
      </c>
      <c r="G266" t="s">
        <v>3442</v>
      </c>
      <c r="H266">
        <v>2016</v>
      </c>
      <c r="I266" t="s">
        <v>3033</v>
      </c>
      <c r="J266">
        <v>7</v>
      </c>
      <c r="K266" t="s">
        <v>2082</v>
      </c>
      <c r="L266">
        <v>752</v>
      </c>
      <c r="P266">
        <v>39</v>
      </c>
      <c r="Q266" t="s">
        <v>3443</v>
      </c>
      <c r="R266" t="s">
        <v>3444</v>
      </c>
      <c r="S266" t="s">
        <v>31</v>
      </c>
      <c r="T266" t="s">
        <v>32</v>
      </c>
      <c r="U266" t="s">
        <v>108</v>
      </c>
      <c r="V266" t="s">
        <v>34</v>
      </c>
      <c r="W266" t="s">
        <v>3445</v>
      </c>
    </row>
    <row r="267" spans="1:23" x14ac:dyDescent="0.2">
      <c r="A267" t="s">
        <v>322</v>
      </c>
      <c r="B267" t="s">
        <v>176</v>
      </c>
      <c r="C267" t="s">
        <v>12395</v>
      </c>
      <c r="D267" t="s">
        <v>3446</v>
      </c>
      <c r="E267" t="s">
        <v>3447</v>
      </c>
      <c r="F267" t="s">
        <v>3448</v>
      </c>
      <c r="G267" t="s">
        <v>3449</v>
      </c>
      <c r="H267">
        <v>2021</v>
      </c>
      <c r="I267" t="s">
        <v>3450</v>
      </c>
      <c r="J267">
        <v>11</v>
      </c>
      <c r="K267">
        <v>1</v>
      </c>
      <c r="M267">
        <v>12833</v>
      </c>
      <c r="P267">
        <v>30</v>
      </c>
      <c r="Q267" t="s">
        <v>3451</v>
      </c>
      <c r="R267" t="s">
        <v>3452</v>
      </c>
      <c r="S267" t="s">
        <v>31</v>
      </c>
      <c r="T267" t="s">
        <v>32</v>
      </c>
      <c r="U267" t="s">
        <v>108</v>
      </c>
      <c r="V267" t="s">
        <v>34</v>
      </c>
      <c r="W267" t="s">
        <v>3453</v>
      </c>
    </row>
    <row r="268" spans="1:23" hidden="1" x14ac:dyDescent="0.2">
      <c r="A268" t="s">
        <v>297</v>
      </c>
      <c r="D268" t="s">
        <v>3454</v>
      </c>
      <c r="E268" t="s">
        <v>3455</v>
      </c>
      <c r="F268" t="s">
        <v>3456</v>
      </c>
      <c r="G268" t="s">
        <v>3457</v>
      </c>
      <c r="H268">
        <v>2019</v>
      </c>
      <c r="I268" t="s">
        <v>148</v>
      </c>
      <c r="J268">
        <v>6</v>
      </c>
      <c r="K268" t="s">
        <v>3458</v>
      </c>
      <c r="L268">
        <v>540</v>
      </c>
      <c r="P268">
        <v>11</v>
      </c>
      <c r="Q268" t="s">
        <v>3459</v>
      </c>
      <c r="R268" t="s">
        <v>3460</v>
      </c>
      <c r="S268" t="s">
        <v>31</v>
      </c>
      <c r="T268" t="s">
        <v>32</v>
      </c>
      <c r="U268" t="s">
        <v>108</v>
      </c>
      <c r="V268" t="s">
        <v>34</v>
      </c>
      <c r="W268" t="s">
        <v>3461</v>
      </c>
    </row>
    <row r="269" spans="1:23" hidden="1" x14ac:dyDescent="0.2">
      <c r="A269" t="s">
        <v>305</v>
      </c>
      <c r="D269" t="s">
        <v>3462</v>
      </c>
      <c r="E269" t="s">
        <v>3463</v>
      </c>
      <c r="F269" t="s">
        <v>3464</v>
      </c>
      <c r="G269" t="s">
        <v>3465</v>
      </c>
      <c r="H269">
        <v>2024</v>
      </c>
      <c r="I269" t="s">
        <v>165</v>
      </c>
      <c r="J269">
        <v>43</v>
      </c>
      <c r="K269">
        <v>3</v>
      </c>
      <c r="M269">
        <v>795</v>
      </c>
      <c r="N269">
        <v>800</v>
      </c>
      <c r="O269">
        <v>5</v>
      </c>
      <c r="P269">
        <v>0</v>
      </c>
      <c r="Q269" t="s">
        <v>3466</v>
      </c>
      <c r="R269" t="s">
        <v>3467</v>
      </c>
      <c r="S269" t="s">
        <v>3468</v>
      </c>
      <c r="T269" t="s">
        <v>32</v>
      </c>
      <c r="V269" t="s">
        <v>34</v>
      </c>
      <c r="W269" t="s">
        <v>3469</v>
      </c>
    </row>
    <row r="270" spans="1:23" hidden="1" x14ac:dyDescent="0.2">
      <c r="A270" t="s">
        <v>314</v>
      </c>
      <c r="D270" t="s">
        <v>3462</v>
      </c>
      <c r="E270" t="s">
        <v>3463</v>
      </c>
      <c r="F270" t="s">
        <v>3464</v>
      </c>
      <c r="G270" t="s">
        <v>3470</v>
      </c>
      <c r="H270">
        <v>2019</v>
      </c>
      <c r="I270" t="s">
        <v>3471</v>
      </c>
      <c r="J270">
        <v>217</v>
      </c>
      <c r="L270">
        <v>103707</v>
      </c>
      <c r="P270">
        <v>12</v>
      </c>
      <c r="Q270" t="s">
        <v>3472</v>
      </c>
      <c r="R270" t="s">
        <v>3473</v>
      </c>
      <c r="S270" t="s">
        <v>31</v>
      </c>
      <c r="T270" t="s">
        <v>32</v>
      </c>
      <c r="V270" t="s">
        <v>34</v>
      </c>
      <c r="W270" t="s">
        <v>3474</v>
      </c>
    </row>
    <row r="271" spans="1:23" hidden="1" x14ac:dyDescent="0.2">
      <c r="A271" t="s">
        <v>322</v>
      </c>
      <c r="B271" t="s">
        <v>176</v>
      </c>
      <c r="D271" t="s">
        <v>201</v>
      </c>
      <c r="E271" t="s">
        <v>202</v>
      </c>
      <c r="F271" t="s">
        <v>203</v>
      </c>
      <c r="G271" t="s">
        <v>204</v>
      </c>
      <c r="H271">
        <v>2023</v>
      </c>
      <c r="I271" t="s">
        <v>205</v>
      </c>
      <c r="J271">
        <v>357</v>
      </c>
      <c r="M271">
        <v>92</v>
      </c>
      <c r="N271">
        <v>104</v>
      </c>
      <c r="O271">
        <v>12</v>
      </c>
      <c r="P271">
        <v>2</v>
      </c>
      <c r="Q271" t="s">
        <v>206</v>
      </c>
      <c r="R271" t="s">
        <v>207</v>
      </c>
      <c r="S271" t="s">
        <v>31</v>
      </c>
      <c r="T271" t="s">
        <v>32</v>
      </c>
      <c r="U271" t="s">
        <v>33</v>
      </c>
      <c r="V271" t="s">
        <v>34</v>
      </c>
      <c r="W271" t="s">
        <v>208</v>
      </c>
    </row>
    <row r="272" spans="1:23" hidden="1" x14ac:dyDescent="0.2">
      <c r="A272" t="s">
        <v>297</v>
      </c>
      <c r="D272" t="s">
        <v>3475</v>
      </c>
      <c r="E272" t="s">
        <v>3476</v>
      </c>
      <c r="F272">
        <v>18633493700</v>
      </c>
      <c r="G272" t="s">
        <v>3477</v>
      </c>
      <c r="H272">
        <v>2019</v>
      </c>
      <c r="I272" t="s">
        <v>3478</v>
      </c>
      <c r="J272">
        <v>26</v>
      </c>
      <c r="K272">
        <v>1</v>
      </c>
      <c r="M272">
        <v>341</v>
      </c>
      <c r="N272">
        <v>362</v>
      </c>
      <c r="O272">
        <v>21</v>
      </c>
      <c r="P272">
        <v>37</v>
      </c>
      <c r="Q272" t="s">
        <v>3479</v>
      </c>
      <c r="R272" t="s">
        <v>3480</v>
      </c>
      <c r="S272" t="s">
        <v>31</v>
      </c>
      <c r="T272" t="s">
        <v>32</v>
      </c>
      <c r="U272" t="s">
        <v>108</v>
      </c>
      <c r="V272" t="s">
        <v>34</v>
      </c>
      <c r="W272" t="s">
        <v>3481</v>
      </c>
    </row>
    <row r="273" spans="1:23" hidden="1" x14ac:dyDescent="0.2">
      <c r="A273" t="s">
        <v>305</v>
      </c>
      <c r="D273" t="s">
        <v>3482</v>
      </c>
      <c r="E273" t="s">
        <v>3483</v>
      </c>
      <c r="F273" t="s">
        <v>3484</v>
      </c>
      <c r="G273" t="s">
        <v>3485</v>
      </c>
      <c r="H273">
        <v>2024</v>
      </c>
      <c r="I273" t="s">
        <v>2709</v>
      </c>
      <c r="P273">
        <v>0</v>
      </c>
      <c r="Q273" t="s">
        <v>3486</v>
      </c>
      <c r="R273" t="s">
        <v>3487</v>
      </c>
      <c r="S273" t="s">
        <v>31</v>
      </c>
      <c r="T273" t="s">
        <v>216</v>
      </c>
      <c r="U273" t="s">
        <v>127</v>
      </c>
      <c r="V273" t="s">
        <v>34</v>
      </c>
      <c r="W273" t="s">
        <v>3488</v>
      </c>
    </row>
    <row r="274" spans="1:23" hidden="1" x14ac:dyDescent="0.2">
      <c r="A274" t="s">
        <v>314</v>
      </c>
      <c r="D274" t="s">
        <v>3489</v>
      </c>
      <c r="E274" t="s">
        <v>3490</v>
      </c>
      <c r="F274" t="s">
        <v>3491</v>
      </c>
      <c r="G274" t="s">
        <v>3492</v>
      </c>
      <c r="H274">
        <v>2024</v>
      </c>
      <c r="I274" t="s">
        <v>40</v>
      </c>
      <c r="J274">
        <v>291</v>
      </c>
      <c r="K274">
        <v>2023</v>
      </c>
      <c r="L274">
        <v>20232207</v>
      </c>
      <c r="P274">
        <v>0</v>
      </c>
      <c r="Q274" t="s">
        <v>3493</v>
      </c>
      <c r="R274" t="s">
        <v>3494</v>
      </c>
      <c r="S274" t="s">
        <v>31</v>
      </c>
      <c r="T274" t="s">
        <v>32</v>
      </c>
      <c r="U274" t="s">
        <v>127</v>
      </c>
      <c r="V274" t="s">
        <v>34</v>
      </c>
      <c r="W274" t="s">
        <v>3495</v>
      </c>
    </row>
    <row r="275" spans="1:23" hidden="1" x14ac:dyDescent="0.2">
      <c r="A275" t="s">
        <v>322</v>
      </c>
      <c r="B275" t="s">
        <v>176</v>
      </c>
      <c r="D275" t="s">
        <v>3496</v>
      </c>
      <c r="E275" t="s">
        <v>3497</v>
      </c>
      <c r="F275" t="s">
        <v>3498</v>
      </c>
      <c r="G275" t="s">
        <v>3499</v>
      </c>
      <c r="H275">
        <v>2022</v>
      </c>
      <c r="I275" t="s">
        <v>28</v>
      </c>
      <c r="J275">
        <v>28</v>
      </c>
      <c r="K275">
        <v>7</v>
      </c>
      <c r="M275">
        <v>2296</v>
      </c>
      <c r="N275">
        <v>2311</v>
      </c>
      <c r="O275">
        <v>15</v>
      </c>
      <c r="P275">
        <v>19</v>
      </c>
      <c r="Q275" t="s">
        <v>3500</v>
      </c>
      <c r="R275" t="s">
        <v>3501</v>
      </c>
      <c r="S275" t="s">
        <v>31</v>
      </c>
      <c r="T275" t="s">
        <v>32</v>
      </c>
      <c r="U275" t="s">
        <v>159</v>
      </c>
      <c r="V275" t="s">
        <v>34</v>
      </c>
      <c r="W275" t="s">
        <v>3502</v>
      </c>
    </row>
    <row r="276" spans="1:23" hidden="1" x14ac:dyDescent="0.2">
      <c r="A276" t="s">
        <v>297</v>
      </c>
      <c r="D276" t="s">
        <v>3503</v>
      </c>
      <c r="E276" t="s">
        <v>3504</v>
      </c>
      <c r="F276" t="s">
        <v>3505</v>
      </c>
      <c r="G276" t="s">
        <v>3506</v>
      </c>
      <c r="H276">
        <v>2022</v>
      </c>
      <c r="I276" t="s">
        <v>350</v>
      </c>
      <c r="J276">
        <v>17</v>
      </c>
      <c r="K276">
        <v>45544</v>
      </c>
      <c r="L276" t="s">
        <v>3507</v>
      </c>
      <c r="P276">
        <v>5</v>
      </c>
      <c r="Q276" t="s">
        <v>3508</v>
      </c>
      <c r="R276" t="s">
        <v>3509</v>
      </c>
      <c r="S276" t="s">
        <v>31</v>
      </c>
      <c r="T276" t="s">
        <v>32</v>
      </c>
      <c r="U276" t="s">
        <v>108</v>
      </c>
      <c r="V276" t="s">
        <v>34</v>
      </c>
      <c r="W276" t="s">
        <v>3510</v>
      </c>
    </row>
    <row r="277" spans="1:23" hidden="1" x14ac:dyDescent="0.2">
      <c r="A277" t="s">
        <v>305</v>
      </c>
      <c r="D277" t="s">
        <v>3511</v>
      </c>
      <c r="E277" t="s">
        <v>3512</v>
      </c>
      <c r="F277" t="s">
        <v>3513</v>
      </c>
      <c r="G277" t="s">
        <v>3514</v>
      </c>
      <c r="H277">
        <v>2023</v>
      </c>
      <c r="I277" t="s">
        <v>148</v>
      </c>
      <c r="J277">
        <v>9</v>
      </c>
      <c r="L277">
        <v>1037130</v>
      </c>
      <c r="P277">
        <v>8</v>
      </c>
      <c r="Q277" t="s">
        <v>3515</v>
      </c>
      <c r="R277" t="s">
        <v>3516</v>
      </c>
      <c r="S277" t="s">
        <v>31</v>
      </c>
      <c r="T277" t="s">
        <v>32</v>
      </c>
      <c r="U277" t="s">
        <v>108</v>
      </c>
      <c r="V277" t="s">
        <v>34</v>
      </c>
      <c r="W277" t="s">
        <v>3517</v>
      </c>
    </row>
    <row r="278" spans="1:23" hidden="1" x14ac:dyDescent="0.2">
      <c r="A278" t="s">
        <v>314</v>
      </c>
      <c r="D278" t="s">
        <v>3518</v>
      </c>
      <c r="E278" t="s">
        <v>3519</v>
      </c>
      <c r="F278" t="s">
        <v>3520</v>
      </c>
      <c r="G278" t="s">
        <v>3521</v>
      </c>
      <c r="H278">
        <v>2019</v>
      </c>
      <c r="I278" t="s">
        <v>40</v>
      </c>
      <c r="J278">
        <v>286</v>
      </c>
      <c r="K278">
        <v>1900</v>
      </c>
      <c r="L278">
        <v>20182840</v>
      </c>
      <c r="P278">
        <v>28</v>
      </c>
      <c r="Q278" t="s">
        <v>3522</v>
      </c>
      <c r="R278" t="s">
        <v>3523</v>
      </c>
      <c r="S278" t="s">
        <v>31</v>
      </c>
      <c r="T278" t="s">
        <v>32</v>
      </c>
      <c r="U278" t="s">
        <v>33</v>
      </c>
      <c r="V278" t="s">
        <v>34</v>
      </c>
      <c r="W278" t="s">
        <v>3524</v>
      </c>
    </row>
    <row r="279" spans="1:23" x14ac:dyDescent="0.2">
      <c r="A279" t="s">
        <v>322</v>
      </c>
      <c r="B279" t="s">
        <v>323</v>
      </c>
      <c r="C279" t="s">
        <v>3525</v>
      </c>
      <c r="D279" t="s">
        <v>3526</v>
      </c>
      <c r="E279" t="s">
        <v>3527</v>
      </c>
      <c r="F279" t="s">
        <v>3528</v>
      </c>
      <c r="G279" t="s">
        <v>3529</v>
      </c>
      <c r="H279">
        <v>2020</v>
      </c>
      <c r="I279" t="s">
        <v>165</v>
      </c>
      <c r="J279">
        <v>39</v>
      </c>
      <c r="K279">
        <v>6</v>
      </c>
      <c r="M279">
        <v>1675</v>
      </c>
      <c r="N279">
        <v>1691</v>
      </c>
      <c r="O279">
        <v>16</v>
      </c>
      <c r="P279">
        <v>14</v>
      </c>
      <c r="Q279" t="s">
        <v>3530</v>
      </c>
      <c r="R279" t="s">
        <v>3531</v>
      </c>
      <c r="S279" t="s">
        <v>31</v>
      </c>
      <c r="T279" t="s">
        <v>32</v>
      </c>
      <c r="V279" t="s">
        <v>34</v>
      </c>
      <c r="W279" t="s">
        <v>3532</v>
      </c>
    </row>
    <row r="280" spans="1:23" hidden="1" x14ac:dyDescent="0.2">
      <c r="A280" t="s">
        <v>297</v>
      </c>
      <c r="D280" t="s">
        <v>3533</v>
      </c>
      <c r="E280" t="s">
        <v>3534</v>
      </c>
      <c r="F280" t="s">
        <v>3535</v>
      </c>
      <c r="G280" t="s">
        <v>3536</v>
      </c>
      <c r="H280">
        <v>2019</v>
      </c>
      <c r="I280" t="s">
        <v>3537</v>
      </c>
      <c r="M280">
        <v>416</v>
      </c>
      <c r="N280">
        <v>419</v>
      </c>
      <c r="O280">
        <v>3</v>
      </c>
      <c r="P280">
        <v>2</v>
      </c>
      <c r="Q280" t="s">
        <v>3538</v>
      </c>
      <c r="R280" t="s">
        <v>3539</v>
      </c>
      <c r="S280" t="s">
        <v>77</v>
      </c>
      <c r="T280" t="s">
        <v>32</v>
      </c>
      <c r="V280" t="s">
        <v>34</v>
      </c>
      <c r="W280" t="s">
        <v>3540</v>
      </c>
    </row>
    <row r="281" spans="1:23" hidden="1" x14ac:dyDescent="0.2">
      <c r="A281" t="s">
        <v>305</v>
      </c>
      <c r="D281" t="s">
        <v>3541</v>
      </c>
      <c r="E281" t="s">
        <v>3542</v>
      </c>
      <c r="F281" t="s">
        <v>3543</v>
      </c>
      <c r="G281" t="s">
        <v>3544</v>
      </c>
      <c r="H281">
        <v>2020</v>
      </c>
      <c r="I281" t="s">
        <v>3545</v>
      </c>
      <c r="J281">
        <v>204</v>
      </c>
      <c r="L281">
        <v>103154</v>
      </c>
      <c r="P281">
        <v>10</v>
      </c>
      <c r="Q281" t="s">
        <v>3546</v>
      </c>
      <c r="R281" t="s">
        <v>3547</v>
      </c>
      <c r="S281" t="s">
        <v>117</v>
      </c>
      <c r="T281" t="s">
        <v>32</v>
      </c>
      <c r="U281" t="s">
        <v>127</v>
      </c>
      <c r="V281" t="s">
        <v>34</v>
      </c>
      <c r="W281" t="s">
        <v>3548</v>
      </c>
    </row>
    <row r="282" spans="1:23" hidden="1" x14ac:dyDescent="0.2">
      <c r="A282" t="s">
        <v>314</v>
      </c>
      <c r="D282" t="s">
        <v>3549</v>
      </c>
      <c r="E282" t="s">
        <v>3550</v>
      </c>
      <c r="F282" t="s">
        <v>3551</v>
      </c>
      <c r="G282" t="s">
        <v>3552</v>
      </c>
      <c r="H282">
        <v>2016</v>
      </c>
      <c r="I282" t="s">
        <v>196</v>
      </c>
      <c r="J282">
        <v>13</v>
      </c>
      <c r="K282">
        <v>15</v>
      </c>
      <c r="M282">
        <v>4513</v>
      </c>
      <c r="N282">
        <v>4532</v>
      </c>
      <c r="O282">
        <v>19</v>
      </c>
      <c r="P282">
        <v>2</v>
      </c>
      <c r="Q282" t="s">
        <v>3553</v>
      </c>
      <c r="R282" t="s">
        <v>3554</v>
      </c>
      <c r="S282" t="s">
        <v>31</v>
      </c>
      <c r="T282" t="s">
        <v>32</v>
      </c>
      <c r="U282" t="s">
        <v>108</v>
      </c>
      <c r="V282" t="s">
        <v>34</v>
      </c>
      <c r="W282" t="s">
        <v>3555</v>
      </c>
    </row>
    <row r="283" spans="1:23" hidden="1" x14ac:dyDescent="0.2">
      <c r="A283" t="s">
        <v>322</v>
      </c>
      <c r="B283" t="s">
        <v>176</v>
      </c>
      <c r="C283" t="s">
        <v>3556</v>
      </c>
      <c r="D283" t="s">
        <v>3557</v>
      </c>
      <c r="E283" t="s">
        <v>3558</v>
      </c>
      <c r="F283" t="s">
        <v>3559</v>
      </c>
      <c r="G283" t="s">
        <v>3560</v>
      </c>
      <c r="H283">
        <v>2021</v>
      </c>
      <c r="I283" t="s">
        <v>148</v>
      </c>
      <c r="J283">
        <v>8</v>
      </c>
      <c r="L283">
        <v>622721</v>
      </c>
      <c r="P283">
        <v>28</v>
      </c>
      <c r="Q283" t="s">
        <v>3561</v>
      </c>
      <c r="R283" t="s">
        <v>3562</v>
      </c>
      <c r="S283" t="s">
        <v>117</v>
      </c>
      <c r="T283" t="s">
        <v>32</v>
      </c>
      <c r="U283" t="s">
        <v>60</v>
      </c>
      <c r="V283" t="s">
        <v>34</v>
      </c>
      <c r="W283" t="s">
        <v>3563</v>
      </c>
    </row>
    <row r="284" spans="1:23" hidden="1" x14ac:dyDescent="0.2">
      <c r="A284" t="s">
        <v>297</v>
      </c>
      <c r="D284" t="s">
        <v>3564</v>
      </c>
      <c r="E284" t="s">
        <v>3565</v>
      </c>
      <c r="F284" t="s">
        <v>3566</v>
      </c>
      <c r="G284" t="s">
        <v>3567</v>
      </c>
      <c r="H284">
        <v>2020</v>
      </c>
      <c r="I284" t="s">
        <v>732</v>
      </c>
      <c r="J284">
        <v>4</v>
      </c>
      <c r="K284">
        <v>3</v>
      </c>
      <c r="M284">
        <v>355</v>
      </c>
      <c r="N284">
        <v>362</v>
      </c>
      <c r="O284">
        <v>7</v>
      </c>
      <c r="P284">
        <v>8</v>
      </c>
      <c r="Q284" t="s">
        <v>3568</v>
      </c>
      <c r="R284" t="s">
        <v>3569</v>
      </c>
      <c r="S284" t="s">
        <v>31</v>
      </c>
      <c r="T284" t="s">
        <v>32</v>
      </c>
      <c r="V284" t="s">
        <v>34</v>
      </c>
      <c r="W284" t="s">
        <v>3570</v>
      </c>
    </row>
    <row r="285" spans="1:23" hidden="1" x14ac:dyDescent="0.2">
      <c r="A285" t="s">
        <v>305</v>
      </c>
      <c r="D285" t="s">
        <v>3571</v>
      </c>
      <c r="E285" t="s">
        <v>3572</v>
      </c>
      <c r="F285" t="s">
        <v>3573</v>
      </c>
      <c r="G285" t="s">
        <v>3574</v>
      </c>
      <c r="H285">
        <v>2024</v>
      </c>
      <c r="I285" t="s">
        <v>165</v>
      </c>
      <c r="J285">
        <v>43</v>
      </c>
      <c r="K285">
        <v>3</v>
      </c>
      <c r="M285">
        <v>557</v>
      </c>
      <c r="N285">
        <v>569</v>
      </c>
      <c r="O285">
        <v>12</v>
      </c>
      <c r="P285">
        <v>2</v>
      </c>
      <c r="Q285" t="s">
        <v>3575</v>
      </c>
      <c r="R285" t="s">
        <v>3576</v>
      </c>
      <c r="S285" t="s">
        <v>31</v>
      </c>
      <c r="T285" t="s">
        <v>32</v>
      </c>
      <c r="U285" t="s">
        <v>127</v>
      </c>
      <c r="V285" t="s">
        <v>34</v>
      </c>
      <c r="W285" t="s">
        <v>3577</v>
      </c>
    </row>
    <row r="286" spans="1:23" hidden="1" x14ac:dyDescent="0.2">
      <c r="A286" t="s">
        <v>314</v>
      </c>
      <c r="D286" t="s">
        <v>3578</v>
      </c>
      <c r="E286" t="s">
        <v>3579</v>
      </c>
      <c r="F286" t="s">
        <v>3580</v>
      </c>
      <c r="G286" t="s">
        <v>3581</v>
      </c>
      <c r="H286">
        <v>2020</v>
      </c>
      <c r="I286" t="s">
        <v>3582</v>
      </c>
      <c r="J286">
        <v>9</v>
      </c>
      <c r="K286">
        <v>1</v>
      </c>
      <c r="L286">
        <v>9</v>
      </c>
      <c r="P286">
        <v>19</v>
      </c>
      <c r="Q286" t="s">
        <v>3583</v>
      </c>
      <c r="R286" t="s">
        <v>3584</v>
      </c>
      <c r="S286" t="s">
        <v>31</v>
      </c>
      <c r="T286" t="s">
        <v>32</v>
      </c>
      <c r="U286" t="s">
        <v>108</v>
      </c>
      <c r="V286" t="s">
        <v>34</v>
      </c>
      <c r="W286" t="s">
        <v>3585</v>
      </c>
    </row>
    <row r="287" spans="1:23" x14ac:dyDescent="0.2">
      <c r="A287" t="s">
        <v>322</v>
      </c>
      <c r="B287" t="s">
        <v>323</v>
      </c>
      <c r="D287" t="s">
        <v>428</v>
      </c>
      <c r="E287" t="s">
        <v>429</v>
      </c>
      <c r="F287" t="s">
        <v>430</v>
      </c>
      <c r="G287" t="s">
        <v>431</v>
      </c>
      <c r="H287">
        <v>2019</v>
      </c>
      <c r="I287" t="s">
        <v>165</v>
      </c>
      <c r="J287">
        <v>38</v>
      </c>
      <c r="K287">
        <v>2</v>
      </c>
      <c r="M287">
        <v>297</v>
      </c>
      <c r="N287">
        <v>309</v>
      </c>
      <c r="O287">
        <v>12</v>
      </c>
      <c r="P287">
        <v>21</v>
      </c>
      <c r="Q287" t="s">
        <v>432</v>
      </c>
      <c r="R287" t="s">
        <v>433</v>
      </c>
      <c r="S287" t="s">
        <v>31</v>
      </c>
      <c r="T287" t="s">
        <v>32</v>
      </c>
      <c r="V287" t="s">
        <v>34</v>
      </c>
      <c r="W287" t="s">
        <v>434</v>
      </c>
    </row>
    <row r="288" spans="1:23" ht="14" hidden="1" customHeight="1" x14ac:dyDescent="0.2">
      <c r="A288" t="s">
        <v>297</v>
      </c>
      <c r="D288" t="s">
        <v>3586</v>
      </c>
      <c r="E288" t="s">
        <v>3587</v>
      </c>
      <c r="F288" t="s">
        <v>3588</v>
      </c>
      <c r="G288" t="s">
        <v>3589</v>
      </c>
      <c r="H288">
        <v>2023</v>
      </c>
      <c r="I288" t="s">
        <v>277</v>
      </c>
      <c r="J288">
        <v>13</v>
      </c>
      <c r="K288">
        <v>12</v>
      </c>
      <c r="L288" t="s">
        <v>3590</v>
      </c>
      <c r="P288">
        <v>0</v>
      </c>
      <c r="Q288" t="s">
        <v>3591</v>
      </c>
      <c r="R288" t="s">
        <v>3592</v>
      </c>
      <c r="S288" t="s">
        <v>31</v>
      </c>
      <c r="T288" t="s">
        <v>32</v>
      </c>
      <c r="U288" t="s">
        <v>108</v>
      </c>
      <c r="V288" t="s">
        <v>34</v>
      </c>
      <c r="W288" t="s">
        <v>3593</v>
      </c>
    </row>
    <row r="289" spans="1:23" hidden="1" x14ac:dyDescent="0.2">
      <c r="A289" t="s">
        <v>305</v>
      </c>
      <c r="D289" t="s">
        <v>3594</v>
      </c>
      <c r="E289" t="s">
        <v>3595</v>
      </c>
      <c r="F289" t="s">
        <v>3596</v>
      </c>
      <c r="G289" t="s">
        <v>3597</v>
      </c>
      <c r="H289">
        <v>2023</v>
      </c>
      <c r="I289" t="s">
        <v>123</v>
      </c>
      <c r="J289">
        <v>120</v>
      </c>
      <c r="K289">
        <v>52</v>
      </c>
      <c r="L289" t="s">
        <v>3598</v>
      </c>
      <c r="P289">
        <v>1</v>
      </c>
      <c r="Q289" t="s">
        <v>3599</v>
      </c>
      <c r="R289" t="s">
        <v>3600</v>
      </c>
      <c r="S289" t="s">
        <v>31</v>
      </c>
      <c r="T289" t="s">
        <v>32</v>
      </c>
      <c r="U289" t="s">
        <v>224</v>
      </c>
      <c r="V289" t="s">
        <v>34</v>
      </c>
      <c r="W289" t="s">
        <v>3601</v>
      </c>
    </row>
    <row r="290" spans="1:23" hidden="1" x14ac:dyDescent="0.2">
      <c r="A290" t="s">
        <v>314</v>
      </c>
      <c r="D290" t="s">
        <v>3602</v>
      </c>
      <c r="E290" t="s">
        <v>3603</v>
      </c>
      <c r="F290" t="s">
        <v>3604</v>
      </c>
      <c r="G290" t="s">
        <v>3605</v>
      </c>
      <c r="H290">
        <v>2022</v>
      </c>
      <c r="I290" t="s">
        <v>40</v>
      </c>
      <c r="J290">
        <v>289</v>
      </c>
      <c r="K290">
        <v>1982</v>
      </c>
      <c r="L290">
        <v>20220941</v>
      </c>
      <c r="P290">
        <v>8</v>
      </c>
      <c r="Q290" t="s">
        <v>3606</v>
      </c>
      <c r="R290" t="s">
        <v>3607</v>
      </c>
      <c r="S290" t="s">
        <v>31</v>
      </c>
      <c r="T290" t="s">
        <v>32</v>
      </c>
      <c r="U290" t="s">
        <v>224</v>
      </c>
      <c r="V290" t="s">
        <v>34</v>
      </c>
      <c r="W290" t="s">
        <v>3608</v>
      </c>
    </row>
    <row r="291" spans="1:23" x14ac:dyDescent="0.2">
      <c r="A291" t="s">
        <v>322</v>
      </c>
      <c r="B291" t="s">
        <v>12403</v>
      </c>
      <c r="D291" t="s">
        <v>3609</v>
      </c>
      <c r="E291" t="s">
        <v>3610</v>
      </c>
      <c r="F291" t="s">
        <v>3611</v>
      </c>
      <c r="G291" t="s">
        <v>3612</v>
      </c>
      <c r="H291">
        <v>2022</v>
      </c>
      <c r="I291" t="s">
        <v>28</v>
      </c>
      <c r="J291">
        <v>28</v>
      </c>
      <c r="K291">
        <v>19</v>
      </c>
      <c r="M291">
        <v>5849</v>
      </c>
      <c r="N291">
        <v>5858</v>
      </c>
      <c r="O291">
        <v>9</v>
      </c>
      <c r="P291">
        <v>10</v>
      </c>
      <c r="Q291" t="s">
        <v>3613</v>
      </c>
      <c r="R291" t="s">
        <v>3614</v>
      </c>
      <c r="S291" t="s">
        <v>31</v>
      </c>
      <c r="T291" t="s">
        <v>32</v>
      </c>
      <c r="U291" t="s">
        <v>159</v>
      </c>
      <c r="V291" t="s">
        <v>34</v>
      </c>
      <c r="W291" t="s">
        <v>3615</v>
      </c>
    </row>
    <row r="292" spans="1:23" hidden="1" x14ac:dyDescent="0.2">
      <c r="A292" t="s">
        <v>297</v>
      </c>
      <c r="D292" t="s">
        <v>3616</v>
      </c>
      <c r="E292" t="s">
        <v>3617</v>
      </c>
      <c r="F292" t="s">
        <v>3618</v>
      </c>
      <c r="G292" t="s">
        <v>3619</v>
      </c>
      <c r="H292">
        <v>2020</v>
      </c>
      <c r="I292" t="s">
        <v>3201</v>
      </c>
      <c r="J292">
        <v>12</v>
      </c>
      <c r="K292">
        <v>10</v>
      </c>
      <c r="M292">
        <v>1911</v>
      </c>
      <c r="N292">
        <v>1917</v>
      </c>
      <c r="O292">
        <v>6</v>
      </c>
      <c r="P292">
        <v>22</v>
      </c>
      <c r="Q292" t="s">
        <v>3620</v>
      </c>
      <c r="R292" t="s">
        <v>3621</v>
      </c>
      <c r="S292" t="s">
        <v>31</v>
      </c>
      <c r="T292" t="s">
        <v>32</v>
      </c>
      <c r="U292" t="s">
        <v>108</v>
      </c>
      <c r="V292" t="s">
        <v>34</v>
      </c>
      <c r="W292" t="s">
        <v>3622</v>
      </c>
    </row>
    <row r="293" spans="1:23" hidden="1" x14ac:dyDescent="0.2">
      <c r="A293" t="s">
        <v>305</v>
      </c>
      <c r="D293" t="s">
        <v>3623</v>
      </c>
      <c r="E293" t="s">
        <v>3624</v>
      </c>
      <c r="F293" t="s">
        <v>3625</v>
      </c>
      <c r="G293" t="s">
        <v>3626</v>
      </c>
      <c r="H293">
        <v>2014</v>
      </c>
      <c r="I293" t="s">
        <v>1947</v>
      </c>
      <c r="J293">
        <v>6</v>
      </c>
      <c r="M293">
        <v>249</v>
      </c>
      <c r="N293">
        <v>277</v>
      </c>
      <c r="O293">
        <v>28</v>
      </c>
      <c r="P293">
        <v>449</v>
      </c>
      <c r="Q293" t="s">
        <v>3627</v>
      </c>
      <c r="R293" t="s">
        <v>3628</v>
      </c>
      <c r="S293" t="s">
        <v>31</v>
      </c>
      <c r="T293" t="s">
        <v>32</v>
      </c>
      <c r="U293" t="s">
        <v>33</v>
      </c>
      <c r="V293" t="s">
        <v>34</v>
      </c>
      <c r="W293" t="s">
        <v>3629</v>
      </c>
    </row>
    <row r="294" spans="1:23" hidden="1" x14ac:dyDescent="0.2">
      <c r="A294" t="s">
        <v>314</v>
      </c>
      <c r="D294" t="s">
        <v>3630</v>
      </c>
      <c r="E294" t="s">
        <v>3631</v>
      </c>
      <c r="F294" t="s">
        <v>3632</v>
      </c>
      <c r="G294" t="s">
        <v>3633</v>
      </c>
      <c r="H294">
        <v>2017</v>
      </c>
      <c r="I294" t="s">
        <v>148</v>
      </c>
      <c r="J294">
        <v>4</v>
      </c>
      <c r="K294" t="s">
        <v>3634</v>
      </c>
      <c r="L294">
        <v>101</v>
      </c>
      <c r="P294">
        <v>78</v>
      </c>
      <c r="Q294" t="s">
        <v>3635</v>
      </c>
      <c r="R294" t="s">
        <v>3636</v>
      </c>
      <c r="S294" t="s">
        <v>31</v>
      </c>
      <c r="T294" t="s">
        <v>32</v>
      </c>
      <c r="U294" t="s">
        <v>108</v>
      </c>
      <c r="V294" t="s">
        <v>34</v>
      </c>
      <c r="W294" t="s">
        <v>3637</v>
      </c>
    </row>
    <row r="295" spans="1:23" x14ac:dyDescent="0.2">
      <c r="A295" t="s">
        <v>322</v>
      </c>
      <c r="B295" t="s">
        <v>323</v>
      </c>
      <c r="D295" t="s">
        <v>3638</v>
      </c>
      <c r="E295" t="s">
        <v>3639</v>
      </c>
      <c r="F295" t="s">
        <v>3640</v>
      </c>
      <c r="G295" t="s">
        <v>3641</v>
      </c>
      <c r="H295">
        <v>2022</v>
      </c>
      <c r="I295" t="s">
        <v>66</v>
      </c>
      <c r="J295">
        <v>67</v>
      </c>
      <c r="K295">
        <v>11</v>
      </c>
      <c r="M295">
        <v>2497</v>
      </c>
      <c r="N295">
        <v>2515</v>
      </c>
      <c r="O295">
        <v>18</v>
      </c>
      <c r="P295">
        <v>3</v>
      </c>
      <c r="Q295" t="s">
        <v>3642</v>
      </c>
      <c r="R295" t="s">
        <v>3643</v>
      </c>
      <c r="S295" t="s">
        <v>31</v>
      </c>
      <c r="T295" t="s">
        <v>32</v>
      </c>
      <c r="U295" t="s">
        <v>127</v>
      </c>
      <c r="V295" t="s">
        <v>34</v>
      </c>
      <c r="W295" t="s">
        <v>3644</v>
      </c>
    </row>
    <row r="296" spans="1:23" hidden="1" x14ac:dyDescent="0.2">
      <c r="A296" t="s">
        <v>297</v>
      </c>
      <c r="D296" t="s">
        <v>3645</v>
      </c>
      <c r="E296" t="s">
        <v>3646</v>
      </c>
      <c r="F296" t="s">
        <v>3647</v>
      </c>
      <c r="G296" t="s">
        <v>3648</v>
      </c>
      <c r="H296">
        <v>2019</v>
      </c>
      <c r="I296" t="s">
        <v>641</v>
      </c>
      <c r="J296">
        <v>2019</v>
      </c>
      <c r="K296">
        <v>9</v>
      </c>
      <c r="L296" t="s">
        <v>3649</v>
      </c>
      <c r="P296">
        <v>26</v>
      </c>
      <c r="Q296" t="s">
        <v>3650</v>
      </c>
      <c r="R296" t="s">
        <v>3651</v>
      </c>
      <c r="S296" t="s">
        <v>31</v>
      </c>
      <c r="T296" t="s">
        <v>32</v>
      </c>
      <c r="U296" t="s">
        <v>60</v>
      </c>
      <c r="V296" t="s">
        <v>34</v>
      </c>
      <c r="W296" t="s">
        <v>3652</v>
      </c>
    </row>
    <row r="297" spans="1:23" hidden="1" x14ac:dyDescent="0.2">
      <c r="A297" t="s">
        <v>305</v>
      </c>
      <c r="D297" t="s">
        <v>3653</v>
      </c>
      <c r="E297" t="s">
        <v>3654</v>
      </c>
      <c r="F297" t="s">
        <v>3655</v>
      </c>
      <c r="G297" t="s">
        <v>3656</v>
      </c>
      <c r="H297">
        <v>2023</v>
      </c>
      <c r="I297" t="s">
        <v>28</v>
      </c>
      <c r="J297">
        <v>29</v>
      </c>
      <c r="K297">
        <v>23</v>
      </c>
      <c r="M297">
        <v>6493</v>
      </c>
      <c r="N297">
        <v>6502</v>
      </c>
      <c r="O297">
        <v>9</v>
      </c>
      <c r="P297">
        <v>4</v>
      </c>
      <c r="Q297" t="s">
        <v>3657</v>
      </c>
      <c r="R297" t="s">
        <v>3658</v>
      </c>
      <c r="S297" t="s">
        <v>31</v>
      </c>
      <c r="T297" t="s">
        <v>32</v>
      </c>
      <c r="U297" t="s">
        <v>127</v>
      </c>
      <c r="V297" t="s">
        <v>34</v>
      </c>
      <c r="W297" t="s">
        <v>3659</v>
      </c>
    </row>
    <row r="298" spans="1:23" hidden="1" x14ac:dyDescent="0.2">
      <c r="A298" t="s">
        <v>314</v>
      </c>
      <c r="D298" t="s">
        <v>3660</v>
      </c>
      <c r="E298" t="s">
        <v>3661</v>
      </c>
      <c r="F298" t="s">
        <v>3662</v>
      </c>
      <c r="G298" t="s">
        <v>3663</v>
      </c>
      <c r="H298">
        <v>2019</v>
      </c>
      <c r="I298" t="s">
        <v>3104</v>
      </c>
      <c r="J298">
        <v>7</v>
      </c>
      <c r="K298">
        <v>1</v>
      </c>
      <c r="L298" t="s">
        <v>3664</v>
      </c>
      <c r="P298">
        <v>76</v>
      </c>
      <c r="Q298" t="s">
        <v>3665</v>
      </c>
      <c r="R298" t="s">
        <v>3666</v>
      </c>
      <c r="S298" t="s">
        <v>117</v>
      </c>
      <c r="T298" t="s">
        <v>32</v>
      </c>
      <c r="U298" t="s">
        <v>60</v>
      </c>
      <c r="V298" t="s">
        <v>34</v>
      </c>
      <c r="W298" t="s">
        <v>3667</v>
      </c>
    </row>
    <row r="299" spans="1:23" hidden="1" x14ac:dyDescent="0.2">
      <c r="A299" t="s">
        <v>322</v>
      </c>
      <c r="B299" t="s">
        <v>176</v>
      </c>
      <c r="D299" t="s">
        <v>3668</v>
      </c>
      <c r="E299" t="s">
        <v>3669</v>
      </c>
      <c r="F299" t="s">
        <v>3670</v>
      </c>
      <c r="G299" t="s">
        <v>3671</v>
      </c>
      <c r="H299">
        <v>2016</v>
      </c>
      <c r="I299" t="s">
        <v>28</v>
      </c>
      <c r="J299">
        <v>22</v>
      </c>
      <c r="K299">
        <v>3</v>
      </c>
      <c r="M299">
        <v>1145</v>
      </c>
      <c r="N299">
        <v>1154</v>
      </c>
      <c r="O299">
        <v>9</v>
      </c>
      <c r="P299">
        <v>117</v>
      </c>
      <c r="Q299" t="s">
        <v>3672</v>
      </c>
      <c r="R299" t="s">
        <v>3673</v>
      </c>
      <c r="S299" t="s">
        <v>31</v>
      </c>
      <c r="T299" t="s">
        <v>32</v>
      </c>
      <c r="V299" t="s">
        <v>34</v>
      </c>
      <c r="W299" t="s">
        <v>3674</v>
      </c>
    </row>
    <row r="300" spans="1:23" hidden="1" x14ac:dyDescent="0.2">
      <c r="A300" t="s">
        <v>297</v>
      </c>
      <c r="D300" t="s">
        <v>3668</v>
      </c>
      <c r="E300" t="s">
        <v>3669</v>
      </c>
      <c r="F300" t="s">
        <v>3670</v>
      </c>
      <c r="G300" t="s">
        <v>3675</v>
      </c>
      <c r="H300">
        <v>2015</v>
      </c>
      <c r="I300" t="s">
        <v>28</v>
      </c>
      <c r="J300">
        <v>21</v>
      </c>
      <c r="K300">
        <v>6</v>
      </c>
      <c r="M300">
        <v>2272</v>
      </c>
      <c r="N300">
        <v>2282</v>
      </c>
      <c r="O300">
        <v>10</v>
      </c>
      <c r="P300">
        <v>97</v>
      </c>
      <c r="Q300" t="s">
        <v>3676</v>
      </c>
      <c r="R300" t="s">
        <v>3677</v>
      </c>
      <c r="S300" t="s">
        <v>31</v>
      </c>
      <c r="T300" t="s">
        <v>32</v>
      </c>
      <c r="V300" t="s">
        <v>34</v>
      </c>
      <c r="W300" t="s">
        <v>3678</v>
      </c>
    </row>
    <row r="301" spans="1:23" ht="13.5" hidden="1" customHeight="1" x14ac:dyDescent="0.2">
      <c r="A301" t="s">
        <v>305</v>
      </c>
      <c r="D301" t="s">
        <v>3679</v>
      </c>
      <c r="E301" t="s">
        <v>3680</v>
      </c>
      <c r="F301" t="s">
        <v>3681</v>
      </c>
      <c r="G301" t="s">
        <v>3682</v>
      </c>
      <c r="H301">
        <v>2021</v>
      </c>
      <c r="I301" t="s">
        <v>3683</v>
      </c>
      <c r="J301">
        <v>13</v>
      </c>
      <c r="K301">
        <v>1</v>
      </c>
      <c r="M301">
        <v>1</v>
      </c>
      <c r="N301">
        <v>11</v>
      </c>
      <c r="O301">
        <v>10</v>
      </c>
      <c r="P301">
        <v>6</v>
      </c>
      <c r="Q301" t="s">
        <v>3684</v>
      </c>
      <c r="R301" t="s">
        <v>3685</v>
      </c>
      <c r="S301" t="s">
        <v>31</v>
      </c>
      <c r="T301" t="s">
        <v>32</v>
      </c>
      <c r="U301" t="s">
        <v>108</v>
      </c>
      <c r="V301" t="s">
        <v>34</v>
      </c>
      <c r="W301" t="s">
        <v>3686</v>
      </c>
    </row>
    <row r="302" spans="1:23" hidden="1" x14ac:dyDescent="0.2">
      <c r="A302" t="s">
        <v>314</v>
      </c>
      <c r="D302" t="s">
        <v>3687</v>
      </c>
      <c r="E302" t="s">
        <v>3688</v>
      </c>
      <c r="F302" t="s">
        <v>3670</v>
      </c>
      <c r="G302" t="s">
        <v>3689</v>
      </c>
      <c r="H302">
        <v>2020</v>
      </c>
      <c r="I302" t="s">
        <v>3690</v>
      </c>
      <c r="J302">
        <v>43</v>
      </c>
      <c r="K302">
        <v>6</v>
      </c>
      <c r="M302">
        <v>789</v>
      </c>
      <c r="N302">
        <v>800</v>
      </c>
      <c r="O302">
        <v>11</v>
      </c>
      <c r="P302">
        <v>9</v>
      </c>
      <c r="Q302" t="s">
        <v>3691</v>
      </c>
      <c r="R302" t="s">
        <v>3692</v>
      </c>
      <c r="S302" t="s">
        <v>31</v>
      </c>
      <c r="T302" t="s">
        <v>32</v>
      </c>
      <c r="U302" t="s">
        <v>108</v>
      </c>
      <c r="V302" t="s">
        <v>34</v>
      </c>
      <c r="W302" t="s">
        <v>3693</v>
      </c>
    </row>
    <row r="303" spans="1:23" hidden="1" x14ac:dyDescent="0.2">
      <c r="A303" t="s">
        <v>322</v>
      </c>
      <c r="B303" t="s">
        <v>176</v>
      </c>
      <c r="D303" t="s">
        <v>3694</v>
      </c>
      <c r="E303" t="s">
        <v>3695</v>
      </c>
      <c r="F303" t="s">
        <v>3696</v>
      </c>
      <c r="G303" t="s">
        <v>3697</v>
      </c>
      <c r="H303">
        <v>2017</v>
      </c>
      <c r="I303" t="s">
        <v>3698</v>
      </c>
      <c r="M303">
        <v>163</v>
      </c>
      <c r="N303">
        <v>176</v>
      </c>
      <c r="O303">
        <v>13</v>
      </c>
      <c r="P303">
        <v>4</v>
      </c>
      <c r="Q303" t="s">
        <v>3699</v>
      </c>
      <c r="R303" t="s">
        <v>3700</v>
      </c>
      <c r="S303" t="s">
        <v>77</v>
      </c>
      <c r="T303" t="s">
        <v>32</v>
      </c>
      <c r="V303" t="s">
        <v>34</v>
      </c>
      <c r="W303" t="s">
        <v>3701</v>
      </c>
    </row>
    <row r="304" spans="1:23" hidden="1" x14ac:dyDescent="0.2">
      <c r="A304" t="s">
        <v>297</v>
      </c>
      <c r="D304" t="s">
        <v>3702</v>
      </c>
      <c r="E304" t="s">
        <v>3703</v>
      </c>
      <c r="F304" t="s">
        <v>3704</v>
      </c>
      <c r="G304" t="s">
        <v>3705</v>
      </c>
      <c r="H304">
        <v>2024</v>
      </c>
      <c r="I304" t="s">
        <v>3706</v>
      </c>
      <c r="J304">
        <v>48</v>
      </c>
      <c r="K304">
        <v>1</v>
      </c>
      <c r="M304">
        <v>121</v>
      </c>
      <c r="N304">
        <v>146</v>
      </c>
      <c r="O304">
        <v>25</v>
      </c>
      <c r="P304">
        <v>0</v>
      </c>
      <c r="Q304" t="s">
        <v>3707</v>
      </c>
      <c r="R304" t="s">
        <v>3708</v>
      </c>
      <c r="S304" t="s">
        <v>31</v>
      </c>
      <c r="T304" t="s">
        <v>32</v>
      </c>
      <c r="V304" t="s">
        <v>34</v>
      </c>
      <c r="W304" t="s">
        <v>3709</v>
      </c>
    </row>
    <row r="305" spans="1:23" hidden="1" x14ac:dyDescent="0.2">
      <c r="A305" t="s">
        <v>305</v>
      </c>
      <c r="D305" t="s">
        <v>3710</v>
      </c>
      <c r="E305" t="s">
        <v>3711</v>
      </c>
      <c r="F305" t="s">
        <v>3712</v>
      </c>
      <c r="G305" t="s">
        <v>3713</v>
      </c>
      <c r="H305">
        <v>2020</v>
      </c>
      <c r="I305" t="s">
        <v>3714</v>
      </c>
      <c r="M305">
        <v>3</v>
      </c>
      <c r="N305">
        <v>25</v>
      </c>
      <c r="O305">
        <v>22</v>
      </c>
      <c r="P305">
        <v>1</v>
      </c>
      <c r="Q305" t="s">
        <v>3715</v>
      </c>
      <c r="R305" t="s">
        <v>3716</v>
      </c>
      <c r="S305" t="s">
        <v>77</v>
      </c>
      <c r="T305" t="s">
        <v>32</v>
      </c>
      <c r="V305" t="s">
        <v>34</v>
      </c>
      <c r="W305" t="s">
        <v>3717</v>
      </c>
    </row>
    <row r="306" spans="1:23" hidden="1" x14ac:dyDescent="0.2">
      <c r="A306" t="s">
        <v>314</v>
      </c>
      <c r="D306" t="s">
        <v>3718</v>
      </c>
      <c r="E306" t="s">
        <v>3719</v>
      </c>
      <c r="F306" t="s">
        <v>3720</v>
      </c>
      <c r="G306" t="s">
        <v>3721</v>
      </c>
      <c r="H306">
        <v>2016</v>
      </c>
      <c r="I306" t="s">
        <v>165</v>
      </c>
      <c r="J306">
        <v>35</v>
      </c>
      <c r="K306">
        <v>2</v>
      </c>
      <c r="M306">
        <v>555</v>
      </c>
      <c r="N306">
        <v>564</v>
      </c>
      <c r="O306">
        <v>9</v>
      </c>
      <c r="P306">
        <v>13</v>
      </c>
      <c r="Q306" t="s">
        <v>3722</v>
      </c>
      <c r="R306" t="s">
        <v>3723</v>
      </c>
      <c r="S306" t="s">
        <v>31</v>
      </c>
      <c r="T306" t="s">
        <v>32</v>
      </c>
      <c r="V306" t="s">
        <v>34</v>
      </c>
      <c r="W306" t="s">
        <v>3724</v>
      </c>
    </row>
    <row r="307" spans="1:23" x14ac:dyDescent="0.2">
      <c r="A307" t="s">
        <v>322</v>
      </c>
      <c r="B307" t="s">
        <v>323</v>
      </c>
      <c r="D307" t="s">
        <v>3725</v>
      </c>
      <c r="E307" t="s">
        <v>3726</v>
      </c>
      <c r="F307" t="s">
        <v>3727</v>
      </c>
      <c r="G307" t="s">
        <v>3728</v>
      </c>
      <c r="H307">
        <v>2022</v>
      </c>
      <c r="I307" t="s">
        <v>3729</v>
      </c>
      <c r="J307">
        <v>10</v>
      </c>
      <c r="K307">
        <v>8</v>
      </c>
      <c r="L307">
        <v>1106</v>
      </c>
      <c r="P307">
        <v>6</v>
      </c>
      <c r="Q307" t="s">
        <v>3730</v>
      </c>
      <c r="R307" t="s">
        <v>3731</v>
      </c>
      <c r="S307" t="s">
        <v>31</v>
      </c>
      <c r="T307" t="s">
        <v>32</v>
      </c>
      <c r="U307" t="s">
        <v>108</v>
      </c>
      <c r="V307" t="s">
        <v>34</v>
      </c>
      <c r="W307" t="s">
        <v>3732</v>
      </c>
    </row>
    <row r="308" spans="1:23" hidden="1" x14ac:dyDescent="0.2">
      <c r="A308" t="s">
        <v>297</v>
      </c>
      <c r="D308" t="s">
        <v>3733</v>
      </c>
      <c r="E308" t="s">
        <v>3734</v>
      </c>
      <c r="F308" t="s">
        <v>3735</v>
      </c>
      <c r="G308" t="s">
        <v>3736</v>
      </c>
      <c r="H308">
        <v>2019</v>
      </c>
      <c r="I308" t="s">
        <v>3737</v>
      </c>
      <c r="J308">
        <v>38</v>
      </c>
      <c r="K308">
        <v>3</v>
      </c>
      <c r="M308">
        <v>763</v>
      </c>
      <c r="N308">
        <v>777</v>
      </c>
      <c r="O308">
        <v>14</v>
      </c>
      <c r="P308">
        <v>15</v>
      </c>
      <c r="Q308" t="s">
        <v>3738</v>
      </c>
      <c r="R308" t="s">
        <v>3739</v>
      </c>
      <c r="S308" t="s">
        <v>31</v>
      </c>
      <c r="T308" t="s">
        <v>32</v>
      </c>
      <c r="U308" t="s">
        <v>33</v>
      </c>
      <c r="V308" t="s">
        <v>34</v>
      </c>
      <c r="W308" t="s">
        <v>3740</v>
      </c>
    </row>
    <row r="309" spans="1:23" hidden="1" x14ac:dyDescent="0.2">
      <c r="A309" t="s">
        <v>305</v>
      </c>
      <c r="D309" t="s">
        <v>3741</v>
      </c>
      <c r="E309" t="s">
        <v>3742</v>
      </c>
      <c r="F309" t="s">
        <v>3743</v>
      </c>
      <c r="G309" t="s">
        <v>3744</v>
      </c>
      <c r="H309">
        <v>2017</v>
      </c>
      <c r="I309" t="s">
        <v>3745</v>
      </c>
      <c r="J309">
        <v>15</v>
      </c>
      <c r="K309">
        <v>1</v>
      </c>
      <c r="M309">
        <v>38</v>
      </c>
      <c r="N309">
        <v>53</v>
      </c>
      <c r="O309">
        <v>15</v>
      </c>
      <c r="P309">
        <v>1</v>
      </c>
      <c r="Q309" t="s">
        <v>3746</v>
      </c>
      <c r="R309" t="s">
        <v>3747</v>
      </c>
      <c r="S309" t="s">
        <v>31</v>
      </c>
      <c r="T309" t="s">
        <v>32</v>
      </c>
      <c r="U309" t="s">
        <v>224</v>
      </c>
      <c r="V309" t="s">
        <v>34</v>
      </c>
      <c r="W309" t="s">
        <v>3748</v>
      </c>
    </row>
    <row r="310" spans="1:23" hidden="1" x14ac:dyDescent="0.2">
      <c r="A310" t="s">
        <v>314</v>
      </c>
      <c r="D310" t="s">
        <v>3749</v>
      </c>
      <c r="E310" t="s">
        <v>3750</v>
      </c>
      <c r="F310" t="s">
        <v>3751</v>
      </c>
      <c r="G310" t="s">
        <v>3752</v>
      </c>
      <c r="H310">
        <v>2019</v>
      </c>
      <c r="I310" t="s">
        <v>374</v>
      </c>
      <c r="J310">
        <v>625</v>
      </c>
      <c r="M310">
        <v>1</v>
      </c>
      <c r="N310">
        <v>14</v>
      </c>
      <c r="O310">
        <v>13</v>
      </c>
      <c r="P310">
        <v>61</v>
      </c>
      <c r="Q310" t="s">
        <v>3753</v>
      </c>
      <c r="R310" t="s">
        <v>3754</v>
      </c>
      <c r="S310" t="s">
        <v>31</v>
      </c>
      <c r="T310" t="s">
        <v>32</v>
      </c>
      <c r="U310" t="s">
        <v>33</v>
      </c>
      <c r="V310" t="s">
        <v>34</v>
      </c>
      <c r="W310" t="s">
        <v>3755</v>
      </c>
    </row>
    <row r="311" spans="1:23" hidden="1" x14ac:dyDescent="0.2">
      <c r="A311" t="s">
        <v>322</v>
      </c>
      <c r="B311" t="s">
        <v>176</v>
      </c>
      <c r="C311" t="s">
        <v>3756</v>
      </c>
      <c r="D311" t="s">
        <v>3757</v>
      </c>
      <c r="E311" t="s">
        <v>3758</v>
      </c>
      <c r="F311" t="s">
        <v>3759</v>
      </c>
      <c r="G311" t="s">
        <v>3760</v>
      </c>
      <c r="H311">
        <v>2020</v>
      </c>
      <c r="I311" t="s">
        <v>165</v>
      </c>
      <c r="J311">
        <v>39</v>
      </c>
      <c r="K311">
        <v>3</v>
      </c>
      <c r="M311">
        <v>701</v>
      </c>
      <c r="N311">
        <v>716</v>
      </c>
      <c r="O311">
        <v>15</v>
      </c>
      <c r="P311">
        <v>53</v>
      </c>
      <c r="Q311" t="s">
        <v>3761</v>
      </c>
      <c r="R311" t="s">
        <v>3762</v>
      </c>
      <c r="S311" t="s">
        <v>31</v>
      </c>
      <c r="T311" t="s">
        <v>32</v>
      </c>
      <c r="V311" t="s">
        <v>34</v>
      </c>
      <c r="W311" t="s">
        <v>3763</v>
      </c>
    </row>
    <row r="312" spans="1:23" hidden="1" x14ac:dyDescent="0.2">
      <c r="A312" t="s">
        <v>297</v>
      </c>
      <c r="D312" t="s">
        <v>3764</v>
      </c>
      <c r="E312" t="s">
        <v>3765</v>
      </c>
      <c r="F312" t="s">
        <v>3766</v>
      </c>
      <c r="G312" t="s">
        <v>3767</v>
      </c>
      <c r="H312">
        <v>2017</v>
      </c>
      <c r="I312" t="s">
        <v>1634</v>
      </c>
      <c r="J312">
        <v>156</v>
      </c>
      <c r="M312">
        <v>240</v>
      </c>
      <c r="N312">
        <v>251</v>
      </c>
      <c r="O312">
        <v>11</v>
      </c>
      <c r="P312">
        <v>83</v>
      </c>
      <c r="Q312" t="s">
        <v>3768</v>
      </c>
      <c r="R312" t="s">
        <v>3769</v>
      </c>
      <c r="S312" t="s">
        <v>117</v>
      </c>
      <c r="T312" t="s">
        <v>32</v>
      </c>
      <c r="V312" t="s">
        <v>34</v>
      </c>
      <c r="W312" t="s">
        <v>3770</v>
      </c>
    </row>
    <row r="313" spans="1:23" hidden="1" x14ac:dyDescent="0.2">
      <c r="A313" t="s">
        <v>305</v>
      </c>
      <c r="D313" t="s">
        <v>456</v>
      </c>
      <c r="E313" t="s">
        <v>457</v>
      </c>
      <c r="F313" t="s">
        <v>458</v>
      </c>
      <c r="G313" t="s">
        <v>459</v>
      </c>
      <c r="H313">
        <v>2017</v>
      </c>
      <c r="I313" t="s">
        <v>374</v>
      </c>
      <c r="J313">
        <v>577</v>
      </c>
      <c r="M313">
        <v>67</v>
      </c>
      <c r="N313">
        <v>77</v>
      </c>
      <c r="O313">
        <v>10</v>
      </c>
      <c r="P313">
        <v>8</v>
      </c>
      <c r="Q313" t="s">
        <v>460</v>
      </c>
      <c r="R313" t="s">
        <v>461</v>
      </c>
      <c r="S313" t="s">
        <v>31</v>
      </c>
      <c r="T313" t="s">
        <v>32</v>
      </c>
      <c r="U313" t="s">
        <v>159</v>
      </c>
      <c r="V313" t="s">
        <v>34</v>
      </c>
      <c r="W313" t="s">
        <v>462</v>
      </c>
    </row>
    <row r="314" spans="1:23" hidden="1" x14ac:dyDescent="0.2">
      <c r="A314" t="s">
        <v>314</v>
      </c>
      <c r="D314" t="s">
        <v>3771</v>
      </c>
      <c r="E314" t="s">
        <v>3772</v>
      </c>
      <c r="F314" t="s">
        <v>3773</v>
      </c>
      <c r="G314" t="s">
        <v>3774</v>
      </c>
      <c r="H314">
        <v>2024</v>
      </c>
      <c r="I314" t="s">
        <v>1015</v>
      </c>
      <c r="J314">
        <v>911</v>
      </c>
      <c r="L314">
        <v>168552</v>
      </c>
      <c r="P314">
        <v>2</v>
      </c>
      <c r="Q314" t="s">
        <v>3775</v>
      </c>
      <c r="R314" t="s">
        <v>3776</v>
      </c>
      <c r="S314" t="s">
        <v>31</v>
      </c>
      <c r="T314" t="s">
        <v>32</v>
      </c>
      <c r="V314" t="s">
        <v>34</v>
      </c>
      <c r="W314" t="s">
        <v>3777</v>
      </c>
    </row>
    <row r="315" spans="1:23" x14ac:dyDescent="0.2">
      <c r="A315" t="s">
        <v>322</v>
      </c>
      <c r="B315" t="s">
        <v>686</v>
      </c>
      <c r="D315" t="s">
        <v>3778</v>
      </c>
      <c r="E315" t="s">
        <v>3779</v>
      </c>
      <c r="F315" t="s">
        <v>3780</v>
      </c>
      <c r="G315" t="s">
        <v>3781</v>
      </c>
      <c r="H315">
        <v>2023</v>
      </c>
      <c r="I315" t="s">
        <v>57</v>
      </c>
      <c r="J315">
        <v>13</v>
      </c>
      <c r="K315">
        <v>1</v>
      </c>
      <c r="L315">
        <v>11589</v>
      </c>
      <c r="P315">
        <v>5</v>
      </c>
      <c r="Q315" t="s">
        <v>3782</v>
      </c>
      <c r="R315" t="s">
        <v>3783</v>
      </c>
      <c r="S315" t="s">
        <v>31</v>
      </c>
      <c r="T315" t="s">
        <v>32</v>
      </c>
      <c r="U315" t="s">
        <v>108</v>
      </c>
      <c r="V315" t="s">
        <v>34</v>
      </c>
      <c r="W315" t="s">
        <v>3784</v>
      </c>
    </row>
    <row r="316" spans="1:23" hidden="1" x14ac:dyDescent="0.2">
      <c r="A316" t="s">
        <v>297</v>
      </c>
      <c r="D316" t="s">
        <v>3785</v>
      </c>
      <c r="E316" t="s">
        <v>3786</v>
      </c>
      <c r="F316" t="s">
        <v>3787</v>
      </c>
      <c r="G316" t="s">
        <v>3788</v>
      </c>
      <c r="H316">
        <v>2010</v>
      </c>
      <c r="I316" t="s">
        <v>1992</v>
      </c>
      <c r="J316">
        <v>329</v>
      </c>
      <c r="K316">
        <v>5989</v>
      </c>
      <c r="M316">
        <v>322</v>
      </c>
      <c r="N316">
        <v>325</v>
      </c>
      <c r="O316">
        <v>3</v>
      </c>
      <c r="P316">
        <v>358</v>
      </c>
      <c r="Q316" t="s">
        <v>3789</v>
      </c>
      <c r="R316" t="s">
        <v>3790</v>
      </c>
      <c r="S316" t="s">
        <v>31</v>
      </c>
      <c r="T316" t="s">
        <v>32</v>
      </c>
      <c r="V316" t="s">
        <v>34</v>
      </c>
      <c r="W316" t="s">
        <v>3791</v>
      </c>
    </row>
    <row r="317" spans="1:23" hidden="1" x14ac:dyDescent="0.2">
      <c r="A317" t="s">
        <v>305</v>
      </c>
      <c r="D317" t="s">
        <v>3792</v>
      </c>
      <c r="E317" t="s">
        <v>3793</v>
      </c>
      <c r="F317" t="s">
        <v>3794</v>
      </c>
      <c r="G317" t="s">
        <v>3795</v>
      </c>
      <c r="H317">
        <v>2021</v>
      </c>
      <c r="I317" t="s">
        <v>3796</v>
      </c>
      <c r="J317">
        <v>22</v>
      </c>
      <c r="K317">
        <v>1</v>
      </c>
      <c r="L317">
        <v>18</v>
      </c>
      <c r="P317">
        <v>13</v>
      </c>
      <c r="Q317" t="s">
        <v>3797</v>
      </c>
      <c r="R317" t="s">
        <v>3798</v>
      </c>
      <c r="S317" t="s">
        <v>31</v>
      </c>
      <c r="T317" t="s">
        <v>32</v>
      </c>
      <c r="U317" t="s">
        <v>108</v>
      </c>
      <c r="V317" t="s">
        <v>34</v>
      </c>
      <c r="W317" t="s">
        <v>3799</v>
      </c>
    </row>
    <row r="318" spans="1:23" hidden="1" x14ac:dyDescent="0.2">
      <c r="A318" t="s">
        <v>314</v>
      </c>
      <c r="D318" t="s">
        <v>3800</v>
      </c>
      <c r="E318" t="s">
        <v>3801</v>
      </c>
      <c r="F318" t="s">
        <v>3802</v>
      </c>
      <c r="G318" t="s">
        <v>3803</v>
      </c>
      <c r="H318">
        <v>2022</v>
      </c>
      <c r="I318" t="s">
        <v>3804</v>
      </c>
      <c r="J318">
        <v>25</v>
      </c>
      <c r="K318">
        <v>4</v>
      </c>
      <c r="M318">
        <v>843</v>
      </c>
      <c r="N318">
        <v>857</v>
      </c>
      <c r="O318">
        <v>14</v>
      </c>
      <c r="P318">
        <v>14</v>
      </c>
      <c r="Q318" t="s">
        <v>3805</v>
      </c>
      <c r="R318" t="s">
        <v>3806</v>
      </c>
      <c r="S318" t="s">
        <v>31</v>
      </c>
      <c r="T318" t="s">
        <v>32</v>
      </c>
      <c r="V318" t="s">
        <v>34</v>
      </c>
      <c r="W318" t="s">
        <v>3807</v>
      </c>
    </row>
    <row r="319" spans="1:23" ht="13.5" hidden="1" customHeight="1" x14ac:dyDescent="0.2">
      <c r="A319" t="s">
        <v>322</v>
      </c>
      <c r="B319" t="s">
        <v>176</v>
      </c>
      <c r="D319" t="s">
        <v>3808</v>
      </c>
      <c r="E319" t="s">
        <v>3809</v>
      </c>
      <c r="F319" t="s">
        <v>3810</v>
      </c>
      <c r="G319" t="s">
        <v>3811</v>
      </c>
      <c r="H319">
        <v>2024</v>
      </c>
      <c r="I319" t="s">
        <v>1015</v>
      </c>
      <c r="J319">
        <v>955</v>
      </c>
      <c r="L319">
        <v>177024</v>
      </c>
      <c r="P319">
        <v>0</v>
      </c>
      <c r="Q319" t="s">
        <v>3812</v>
      </c>
      <c r="R319" t="s">
        <v>3813</v>
      </c>
      <c r="S319" t="s">
        <v>31</v>
      </c>
      <c r="T319" t="s">
        <v>32</v>
      </c>
      <c r="U319" t="s">
        <v>127</v>
      </c>
      <c r="V319" t="s">
        <v>34</v>
      </c>
      <c r="W319" t="s">
        <v>3814</v>
      </c>
    </row>
    <row r="320" spans="1:23" hidden="1" x14ac:dyDescent="0.2">
      <c r="A320" t="s">
        <v>297</v>
      </c>
      <c r="D320" t="s">
        <v>3815</v>
      </c>
      <c r="E320" t="s">
        <v>3816</v>
      </c>
      <c r="F320" t="s">
        <v>3817</v>
      </c>
      <c r="G320" t="s">
        <v>3818</v>
      </c>
      <c r="H320">
        <v>2014</v>
      </c>
      <c r="I320" t="s">
        <v>277</v>
      </c>
      <c r="J320">
        <v>4</v>
      </c>
      <c r="K320">
        <v>9</v>
      </c>
      <c r="M320">
        <v>1706</v>
      </c>
      <c r="N320">
        <v>1727</v>
      </c>
      <c r="O320">
        <v>21</v>
      </c>
      <c r="P320">
        <v>73</v>
      </c>
      <c r="Q320" t="s">
        <v>3819</v>
      </c>
      <c r="R320" t="s">
        <v>3820</v>
      </c>
      <c r="S320" t="s">
        <v>31</v>
      </c>
      <c r="T320" t="s">
        <v>32</v>
      </c>
      <c r="U320" t="s">
        <v>60</v>
      </c>
      <c r="V320" t="s">
        <v>34</v>
      </c>
      <c r="W320" t="s">
        <v>3821</v>
      </c>
    </row>
    <row r="321" spans="1:23" hidden="1" x14ac:dyDescent="0.2">
      <c r="A321" t="s">
        <v>305</v>
      </c>
      <c r="D321" t="s">
        <v>3822</v>
      </c>
      <c r="E321" t="s">
        <v>3823</v>
      </c>
      <c r="F321" t="s">
        <v>3824</v>
      </c>
      <c r="G321" t="s">
        <v>3825</v>
      </c>
      <c r="H321">
        <v>2016</v>
      </c>
      <c r="I321" t="s">
        <v>3826</v>
      </c>
      <c r="J321">
        <v>18</v>
      </c>
      <c r="K321">
        <v>8</v>
      </c>
      <c r="M321">
        <v>2620</v>
      </c>
      <c r="N321">
        <v>2633</v>
      </c>
      <c r="O321">
        <v>13</v>
      </c>
      <c r="P321">
        <v>41</v>
      </c>
      <c r="Q321" t="s">
        <v>3827</v>
      </c>
      <c r="R321" t="s">
        <v>3828</v>
      </c>
      <c r="S321" t="s">
        <v>31</v>
      </c>
      <c r="T321" t="s">
        <v>32</v>
      </c>
      <c r="V321" t="s">
        <v>34</v>
      </c>
      <c r="W321" t="s">
        <v>3829</v>
      </c>
    </row>
    <row r="322" spans="1:23" hidden="1" x14ac:dyDescent="0.2">
      <c r="A322" t="s">
        <v>314</v>
      </c>
      <c r="D322" t="s">
        <v>3830</v>
      </c>
      <c r="E322" t="s">
        <v>3831</v>
      </c>
      <c r="F322" t="s">
        <v>3832</v>
      </c>
      <c r="G322" t="s">
        <v>3833</v>
      </c>
      <c r="H322">
        <v>2014</v>
      </c>
      <c r="I322" t="s">
        <v>3834</v>
      </c>
      <c r="J322">
        <v>111</v>
      </c>
      <c r="K322">
        <v>1</v>
      </c>
      <c r="M322">
        <v>69</v>
      </c>
      <c r="N322">
        <v>80</v>
      </c>
      <c r="O322">
        <v>11</v>
      </c>
      <c r="P322">
        <v>14</v>
      </c>
      <c r="Q322" t="s">
        <v>3835</v>
      </c>
      <c r="R322" t="s">
        <v>3836</v>
      </c>
      <c r="S322" t="s">
        <v>31</v>
      </c>
      <c r="T322" t="s">
        <v>32</v>
      </c>
      <c r="U322" t="s">
        <v>33</v>
      </c>
      <c r="V322" t="s">
        <v>34</v>
      </c>
      <c r="W322" t="s">
        <v>3837</v>
      </c>
    </row>
    <row r="323" spans="1:23" hidden="1" x14ac:dyDescent="0.2">
      <c r="A323" t="s">
        <v>322</v>
      </c>
      <c r="B323" t="s">
        <v>176</v>
      </c>
      <c r="D323" t="s">
        <v>3838</v>
      </c>
      <c r="E323" t="s">
        <v>3839</v>
      </c>
      <c r="F323" t="s">
        <v>3840</v>
      </c>
      <c r="G323" t="s">
        <v>3841</v>
      </c>
      <c r="H323">
        <v>2014</v>
      </c>
      <c r="I323" t="s">
        <v>3842</v>
      </c>
      <c r="J323">
        <v>29</v>
      </c>
      <c r="K323">
        <v>11</v>
      </c>
      <c r="M323">
        <v>1031</v>
      </c>
      <c r="N323">
        <v>1045</v>
      </c>
      <c r="O323">
        <v>14</v>
      </c>
      <c r="P323">
        <v>26</v>
      </c>
      <c r="Q323" t="s">
        <v>3843</v>
      </c>
      <c r="R323" t="s">
        <v>3844</v>
      </c>
      <c r="S323" t="s">
        <v>31</v>
      </c>
      <c r="T323" t="s">
        <v>32</v>
      </c>
      <c r="U323" t="s">
        <v>43</v>
      </c>
      <c r="V323" t="s">
        <v>34</v>
      </c>
      <c r="W323" t="s">
        <v>3845</v>
      </c>
    </row>
    <row r="324" spans="1:23" hidden="1" x14ac:dyDescent="0.2">
      <c r="A324" t="s">
        <v>297</v>
      </c>
      <c r="D324" t="s">
        <v>3846</v>
      </c>
      <c r="E324" t="s">
        <v>3847</v>
      </c>
      <c r="F324" t="s">
        <v>3848</v>
      </c>
      <c r="G324" t="s">
        <v>3849</v>
      </c>
      <c r="H324">
        <v>2021</v>
      </c>
      <c r="I324" t="s">
        <v>165</v>
      </c>
      <c r="J324">
        <v>40</v>
      </c>
      <c r="K324">
        <v>6</v>
      </c>
      <c r="M324">
        <v>1879</v>
      </c>
      <c r="N324">
        <v>1888</v>
      </c>
      <c r="O324">
        <v>9</v>
      </c>
      <c r="P324">
        <v>1</v>
      </c>
      <c r="Q324" t="s">
        <v>3850</v>
      </c>
      <c r="R324" t="s">
        <v>3851</v>
      </c>
      <c r="S324" t="s">
        <v>31</v>
      </c>
      <c r="T324" t="s">
        <v>32</v>
      </c>
      <c r="V324" t="s">
        <v>34</v>
      </c>
      <c r="W324" t="s">
        <v>3852</v>
      </c>
    </row>
    <row r="325" spans="1:23" hidden="1" x14ac:dyDescent="0.2">
      <c r="A325" t="s">
        <v>305</v>
      </c>
      <c r="D325" t="s">
        <v>3853</v>
      </c>
      <c r="E325" t="s">
        <v>3854</v>
      </c>
      <c r="F325" t="s">
        <v>3855</v>
      </c>
      <c r="G325" t="s">
        <v>3856</v>
      </c>
      <c r="H325">
        <v>2018</v>
      </c>
      <c r="I325" t="s">
        <v>514</v>
      </c>
      <c r="J325">
        <v>165</v>
      </c>
      <c r="K325">
        <v>4</v>
      </c>
      <c r="L325">
        <v>66</v>
      </c>
      <c r="P325">
        <v>11</v>
      </c>
      <c r="Q325" t="s">
        <v>3857</v>
      </c>
      <c r="R325" t="s">
        <v>3858</v>
      </c>
      <c r="S325" t="s">
        <v>31</v>
      </c>
      <c r="T325" t="s">
        <v>32</v>
      </c>
      <c r="V325" t="s">
        <v>34</v>
      </c>
      <c r="W325" t="s">
        <v>3859</v>
      </c>
    </row>
    <row r="326" spans="1:23" hidden="1" x14ac:dyDescent="0.2">
      <c r="A326" t="s">
        <v>314</v>
      </c>
      <c r="D326" t="s">
        <v>3860</v>
      </c>
      <c r="E326" t="s">
        <v>3861</v>
      </c>
      <c r="F326" t="s">
        <v>3862</v>
      </c>
      <c r="G326" t="s">
        <v>3863</v>
      </c>
      <c r="H326">
        <v>2012</v>
      </c>
      <c r="I326" t="s">
        <v>350</v>
      </c>
      <c r="J326">
        <v>7</v>
      </c>
      <c r="K326">
        <v>3</v>
      </c>
      <c r="L326" t="s">
        <v>3864</v>
      </c>
      <c r="P326">
        <v>87</v>
      </c>
      <c r="Q326" t="s">
        <v>3865</v>
      </c>
      <c r="R326" t="s">
        <v>3866</v>
      </c>
      <c r="S326" t="s">
        <v>31</v>
      </c>
      <c r="T326" t="s">
        <v>32</v>
      </c>
      <c r="U326" t="s">
        <v>60</v>
      </c>
      <c r="V326" t="s">
        <v>34</v>
      </c>
      <c r="W326" t="s">
        <v>3867</v>
      </c>
    </row>
    <row r="327" spans="1:23" hidden="1" x14ac:dyDescent="0.2">
      <c r="A327" t="s">
        <v>322</v>
      </c>
      <c r="B327" t="s">
        <v>176</v>
      </c>
      <c r="D327" t="s">
        <v>3868</v>
      </c>
      <c r="E327" t="s">
        <v>3869</v>
      </c>
      <c r="F327" t="s">
        <v>3870</v>
      </c>
      <c r="G327" t="s">
        <v>3871</v>
      </c>
      <c r="H327">
        <v>2022</v>
      </c>
      <c r="I327" t="s">
        <v>148</v>
      </c>
      <c r="J327">
        <v>9</v>
      </c>
      <c r="L327">
        <v>753325</v>
      </c>
      <c r="P327">
        <v>9</v>
      </c>
      <c r="Q327" t="s">
        <v>3872</v>
      </c>
      <c r="R327" t="s">
        <v>3873</v>
      </c>
      <c r="S327" t="s">
        <v>31</v>
      </c>
      <c r="T327" t="s">
        <v>32</v>
      </c>
      <c r="U327" t="s">
        <v>108</v>
      </c>
      <c r="V327" t="s">
        <v>34</v>
      </c>
      <c r="W327" t="s">
        <v>3874</v>
      </c>
    </row>
    <row r="328" spans="1:23" hidden="1" x14ac:dyDescent="0.2">
      <c r="A328" t="s">
        <v>297</v>
      </c>
      <c r="D328" t="s">
        <v>3875</v>
      </c>
      <c r="E328" t="s">
        <v>3876</v>
      </c>
      <c r="F328" t="s">
        <v>3877</v>
      </c>
      <c r="G328" t="s">
        <v>3878</v>
      </c>
      <c r="H328">
        <v>2022</v>
      </c>
      <c r="I328" t="s">
        <v>3879</v>
      </c>
      <c r="J328">
        <v>10</v>
      </c>
      <c r="L328">
        <v>1009033</v>
      </c>
      <c r="P328">
        <v>1</v>
      </c>
      <c r="Q328" t="s">
        <v>3880</v>
      </c>
      <c r="R328" t="s">
        <v>3881</v>
      </c>
      <c r="S328" t="s">
        <v>31</v>
      </c>
      <c r="T328" t="s">
        <v>32</v>
      </c>
      <c r="U328" t="s">
        <v>108</v>
      </c>
      <c r="V328" t="s">
        <v>34</v>
      </c>
      <c r="W328" t="s">
        <v>3882</v>
      </c>
    </row>
    <row r="329" spans="1:23" hidden="1" x14ac:dyDescent="0.2">
      <c r="A329" t="s">
        <v>305</v>
      </c>
      <c r="D329" t="s">
        <v>3883</v>
      </c>
      <c r="E329" t="s">
        <v>3884</v>
      </c>
      <c r="F329" t="s">
        <v>3885</v>
      </c>
      <c r="G329" t="s">
        <v>3886</v>
      </c>
      <c r="H329">
        <v>2019</v>
      </c>
      <c r="I329" t="s">
        <v>148</v>
      </c>
      <c r="J329">
        <v>6</v>
      </c>
      <c r="L329">
        <v>692</v>
      </c>
      <c r="P329">
        <v>25</v>
      </c>
      <c r="Q329" t="s">
        <v>3887</v>
      </c>
      <c r="R329" t="s">
        <v>3888</v>
      </c>
      <c r="S329" t="s">
        <v>31</v>
      </c>
      <c r="T329" t="s">
        <v>32</v>
      </c>
      <c r="U329" t="s">
        <v>108</v>
      </c>
      <c r="V329" t="s">
        <v>34</v>
      </c>
      <c r="W329" t="s">
        <v>3889</v>
      </c>
    </row>
    <row r="330" spans="1:23" hidden="1" x14ac:dyDescent="0.2">
      <c r="A330" t="s">
        <v>314</v>
      </c>
      <c r="D330" t="s">
        <v>3890</v>
      </c>
      <c r="E330" t="s">
        <v>3891</v>
      </c>
      <c r="F330" t="s">
        <v>3892</v>
      </c>
      <c r="G330" t="s">
        <v>3893</v>
      </c>
      <c r="H330">
        <v>2024</v>
      </c>
      <c r="I330" t="s">
        <v>205</v>
      </c>
      <c r="J330">
        <v>379</v>
      </c>
      <c r="M330">
        <v>39</v>
      </c>
      <c r="N330">
        <v>52</v>
      </c>
      <c r="O330">
        <v>13</v>
      </c>
      <c r="P330">
        <v>0</v>
      </c>
      <c r="Q330" t="s">
        <v>3894</v>
      </c>
      <c r="R330" t="s">
        <v>3895</v>
      </c>
      <c r="S330" t="s">
        <v>31</v>
      </c>
      <c r="T330" t="s">
        <v>32</v>
      </c>
      <c r="U330" t="s">
        <v>127</v>
      </c>
      <c r="V330" t="s">
        <v>34</v>
      </c>
      <c r="W330" t="s">
        <v>3896</v>
      </c>
    </row>
    <row r="331" spans="1:23" x14ac:dyDescent="0.2">
      <c r="A331" t="s">
        <v>322</v>
      </c>
      <c r="B331" t="s">
        <v>323</v>
      </c>
      <c r="D331" t="s">
        <v>3897</v>
      </c>
      <c r="E331" t="s">
        <v>3898</v>
      </c>
      <c r="F331" t="s">
        <v>3899</v>
      </c>
      <c r="G331" t="s">
        <v>3900</v>
      </c>
      <c r="H331">
        <v>2014</v>
      </c>
      <c r="I331" t="s">
        <v>40</v>
      </c>
      <c r="J331">
        <v>281</v>
      </c>
      <c r="K331">
        <v>1797</v>
      </c>
      <c r="L331">
        <v>20141856</v>
      </c>
      <c r="P331">
        <v>86</v>
      </c>
      <c r="Q331" t="s">
        <v>3901</v>
      </c>
      <c r="R331" t="s">
        <v>3902</v>
      </c>
      <c r="S331" t="s">
        <v>31</v>
      </c>
      <c r="T331" t="s">
        <v>32</v>
      </c>
      <c r="U331" t="s">
        <v>127</v>
      </c>
      <c r="V331" t="s">
        <v>34</v>
      </c>
      <c r="W331" t="s">
        <v>3903</v>
      </c>
    </row>
    <row r="332" spans="1:23" hidden="1" x14ac:dyDescent="0.2">
      <c r="A332" t="s">
        <v>297</v>
      </c>
      <c r="D332" t="s">
        <v>3904</v>
      </c>
      <c r="E332" t="s">
        <v>3905</v>
      </c>
      <c r="F332" t="s">
        <v>3906</v>
      </c>
      <c r="G332" t="s">
        <v>3907</v>
      </c>
      <c r="H332">
        <v>2012</v>
      </c>
      <c r="I332" t="s">
        <v>49</v>
      </c>
      <c r="J332">
        <v>2</v>
      </c>
      <c r="K332">
        <v>10</v>
      </c>
      <c r="M332">
        <v>756</v>
      </c>
      <c r="N332">
        <v>760</v>
      </c>
      <c r="O332">
        <v>4</v>
      </c>
      <c r="P332">
        <v>84</v>
      </c>
      <c r="Q332" t="s">
        <v>3908</v>
      </c>
      <c r="R332" t="s">
        <v>3909</v>
      </c>
      <c r="S332" t="s">
        <v>31</v>
      </c>
      <c r="T332" t="s">
        <v>32</v>
      </c>
      <c r="V332" t="s">
        <v>34</v>
      </c>
      <c r="W332" t="s">
        <v>3910</v>
      </c>
    </row>
    <row r="333" spans="1:23" hidden="1" x14ac:dyDescent="0.2">
      <c r="A333" t="s">
        <v>305</v>
      </c>
      <c r="D333" t="s">
        <v>3911</v>
      </c>
      <c r="E333" t="s">
        <v>3912</v>
      </c>
      <c r="F333" t="s">
        <v>3913</v>
      </c>
      <c r="G333" t="s">
        <v>3914</v>
      </c>
      <c r="H333">
        <v>2023</v>
      </c>
      <c r="I333" t="s">
        <v>641</v>
      </c>
      <c r="J333">
        <v>11</v>
      </c>
      <c r="L333" t="s">
        <v>3915</v>
      </c>
      <c r="P333">
        <v>3</v>
      </c>
      <c r="Q333" t="s">
        <v>3916</v>
      </c>
      <c r="R333" t="s">
        <v>3917</v>
      </c>
      <c r="S333" t="s">
        <v>31</v>
      </c>
      <c r="T333" t="s">
        <v>32</v>
      </c>
      <c r="U333" t="s">
        <v>108</v>
      </c>
      <c r="V333" t="s">
        <v>34</v>
      </c>
      <c r="W333" t="s">
        <v>3918</v>
      </c>
    </row>
    <row r="334" spans="1:23" hidden="1" x14ac:dyDescent="0.2">
      <c r="A334" t="s">
        <v>314</v>
      </c>
      <c r="D334" t="s">
        <v>3919</v>
      </c>
      <c r="E334" t="s">
        <v>3920</v>
      </c>
      <c r="F334" t="s">
        <v>3921</v>
      </c>
      <c r="G334" t="s">
        <v>3922</v>
      </c>
      <c r="H334">
        <v>2023</v>
      </c>
      <c r="I334" t="s">
        <v>148</v>
      </c>
      <c r="J334">
        <v>10</v>
      </c>
      <c r="L334">
        <v>1212717</v>
      </c>
      <c r="P334">
        <v>4</v>
      </c>
      <c r="Q334" t="s">
        <v>3923</v>
      </c>
      <c r="R334" t="s">
        <v>3924</v>
      </c>
      <c r="S334" t="s">
        <v>31</v>
      </c>
      <c r="T334" t="s">
        <v>32</v>
      </c>
      <c r="U334" t="s">
        <v>108</v>
      </c>
      <c r="V334" t="s">
        <v>34</v>
      </c>
      <c r="W334" t="s">
        <v>3925</v>
      </c>
    </row>
    <row r="335" spans="1:23" hidden="1" x14ac:dyDescent="0.2">
      <c r="A335" t="s">
        <v>322</v>
      </c>
      <c r="B335" t="s">
        <v>176</v>
      </c>
      <c r="D335" t="s">
        <v>3926</v>
      </c>
      <c r="E335" t="s">
        <v>3927</v>
      </c>
      <c r="F335" t="s">
        <v>3928</v>
      </c>
      <c r="G335" t="s">
        <v>3929</v>
      </c>
      <c r="H335">
        <v>2017</v>
      </c>
      <c r="I335" t="s">
        <v>350</v>
      </c>
      <c r="J335">
        <v>12</v>
      </c>
      <c r="K335">
        <v>1</v>
      </c>
      <c r="L335" t="s">
        <v>3930</v>
      </c>
      <c r="P335">
        <v>14</v>
      </c>
      <c r="Q335" t="s">
        <v>3931</v>
      </c>
      <c r="R335" t="s">
        <v>3932</v>
      </c>
      <c r="S335" t="s">
        <v>31</v>
      </c>
      <c r="T335" t="s">
        <v>32</v>
      </c>
      <c r="U335" t="s">
        <v>108</v>
      </c>
      <c r="V335" t="s">
        <v>34</v>
      </c>
      <c r="W335" t="s">
        <v>3933</v>
      </c>
    </row>
    <row r="336" spans="1:23" hidden="1" x14ac:dyDescent="0.2">
      <c r="A336" t="s">
        <v>297</v>
      </c>
      <c r="D336" t="s">
        <v>3934</v>
      </c>
      <c r="E336" t="s">
        <v>3935</v>
      </c>
      <c r="F336" t="s">
        <v>3936</v>
      </c>
      <c r="G336" t="s">
        <v>3937</v>
      </c>
      <c r="H336">
        <v>2020</v>
      </c>
      <c r="I336" t="s">
        <v>1015</v>
      </c>
      <c r="J336">
        <v>725</v>
      </c>
      <c r="L336">
        <v>138501</v>
      </c>
      <c r="P336">
        <v>34</v>
      </c>
      <c r="Q336" t="s">
        <v>3938</v>
      </c>
      <c r="R336" t="s">
        <v>3939</v>
      </c>
      <c r="S336" t="s">
        <v>31</v>
      </c>
      <c r="T336" t="s">
        <v>32</v>
      </c>
      <c r="U336" t="s">
        <v>159</v>
      </c>
      <c r="V336" t="s">
        <v>34</v>
      </c>
      <c r="W336" t="s">
        <v>3940</v>
      </c>
    </row>
    <row r="337" spans="1:23" hidden="1" x14ac:dyDescent="0.2">
      <c r="A337" t="s">
        <v>305</v>
      </c>
      <c r="D337" t="s">
        <v>3941</v>
      </c>
      <c r="E337" t="s">
        <v>3942</v>
      </c>
      <c r="F337" t="s">
        <v>3943</v>
      </c>
      <c r="G337" t="s">
        <v>3944</v>
      </c>
      <c r="H337">
        <v>2019</v>
      </c>
      <c r="I337" t="s">
        <v>245</v>
      </c>
      <c r="J337">
        <v>147</v>
      </c>
      <c r="M337">
        <v>179</v>
      </c>
      <c r="N337">
        <v>184</v>
      </c>
      <c r="O337">
        <v>5</v>
      </c>
      <c r="P337">
        <v>10</v>
      </c>
      <c r="Q337" t="s">
        <v>3945</v>
      </c>
      <c r="R337" t="s">
        <v>3946</v>
      </c>
      <c r="S337" t="s">
        <v>31</v>
      </c>
      <c r="T337" t="s">
        <v>32</v>
      </c>
      <c r="U337" t="s">
        <v>159</v>
      </c>
      <c r="V337" t="s">
        <v>34</v>
      </c>
      <c r="W337" t="s">
        <v>3947</v>
      </c>
    </row>
    <row r="338" spans="1:23" hidden="1" x14ac:dyDescent="0.2">
      <c r="A338" t="s">
        <v>314</v>
      </c>
      <c r="D338" t="s">
        <v>3948</v>
      </c>
      <c r="E338" t="s">
        <v>3949</v>
      </c>
      <c r="F338" t="s">
        <v>3950</v>
      </c>
      <c r="G338" t="s">
        <v>3951</v>
      </c>
      <c r="H338">
        <v>2017</v>
      </c>
      <c r="I338" t="s">
        <v>3952</v>
      </c>
      <c r="J338">
        <v>42</v>
      </c>
      <c r="K338" t="s">
        <v>3953</v>
      </c>
      <c r="M338">
        <v>279</v>
      </c>
      <c r="N338">
        <v>282</v>
      </c>
      <c r="O338">
        <v>3</v>
      </c>
      <c r="P338">
        <v>1</v>
      </c>
      <c r="Q338" t="s">
        <v>3954</v>
      </c>
      <c r="R338" t="s">
        <v>3955</v>
      </c>
      <c r="S338" t="s">
        <v>1695</v>
      </c>
      <c r="T338" t="s">
        <v>32</v>
      </c>
      <c r="U338" t="s">
        <v>108</v>
      </c>
      <c r="V338" t="s">
        <v>34</v>
      </c>
      <c r="W338" t="s">
        <v>3956</v>
      </c>
    </row>
    <row r="339" spans="1:23" hidden="1" x14ac:dyDescent="0.2">
      <c r="A339" t="s">
        <v>322</v>
      </c>
      <c r="B339" t="s">
        <v>176</v>
      </c>
      <c r="D339" t="s">
        <v>3957</v>
      </c>
      <c r="E339" t="s">
        <v>3958</v>
      </c>
      <c r="F339" t="s">
        <v>3959</v>
      </c>
      <c r="G339" t="s">
        <v>3960</v>
      </c>
      <c r="H339">
        <v>2019</v>
      </c>
      <c r="I339" t="s">
        <v>374</v>
      </c>
      <c r="J339">
        <v>628</v>
      </c>
      <c r="M339">
        <v>73</v>
      </c>
      <c r="N339">
        <v>93</v>
      </c>
      <c r="O339">
        <v>20</v>
      </c>
      <c r="P339">
        <v>3</v>
      </c>
      <c r="Q339" t="s">
        <v>3961</v>
      </c>
      <c r="R339" t="s">
        <v>3962</v>
      </c>
      <c r="S339" t="s">
        <v>31</v>
      </c>
      <c r="T339" t="s">
        <v>32</v>
      </c>
      <c r="V339" t="s">
        <v>34</v>
      </c>
      <c r="W339" t="s">
        <v>3963</v>
      </c>
    </row>
    <row r="340" spans="1:23" hidden="1" x14ac:dyDescent="0.2">
      <c r="A340" t="s">
        <v>297</v>
      </c>
      <c r="D340" t="s">
        <v>3964</v>
      </c>
      <c r="E340" t="s">
        <v>3965</v>
      </c>
      <c r="F340" t="s">
        <v>3966</v>
      </c>
      <c r="G340" t="s">
        <v>3967</v>
      </c>
      <c r="H340">
        <v>2024</v>
      </c>
      <c r="I340" t="s">
        <v>3968</v>
      </c>
      <c r="J340">
        <v>43</v>
      </c>
      <c r="K340">
        <v>4</v>
      </c>
      <c r="M340">
        <v>638</v>
      </c>
      <c r="N340">
        <v>651</v>
      </c>
      <c r="O340">
        <v>13</v>
      </c>
      <c r="P340">
        <v>0</v>
      </c>
      <c r="Q340" t="s">
        <v>3969</v>
      </c>
      <c r="R340" t="s">
        <v>3970</v>
      </c>
      <c r="S340" t="s">
        <v>31</v>
      </c>
      <c r="T340" t="s">
        <v>32</v>
      </c>
      <c r="V340" t="s">
        <v>34</v>
      </c>
      <c r="W340" t="s">
        <v>3971</v>
      </c>
    </row>
    <row r="341" spans="1:23" hidden="1" x14ac:dyDescent="0.2">
      <c r="A341" t="s">
        <v>305</v>
      </c>
      <c r="D341" t="s">
        <v>3972</v>
      </c>
      <c r="E341" t="s">
        <v>3973</v>
      </c>
      <c r="F341" t="s">
        <v>3974</v>
      </c>
      <c r="G341" t="s">
        <v>3975</v>
      </c>
      <c r="H341">
        <v>2024</v>
      </c>
      <c r="I341" t="s">
        <v>3976</v>
      </c>
      <c r="J341">
        <v>278</v>
      </c>
      <c r="L341">
        <v>127542</v>
      </c>
      <c r="P341">
        <v>3</v>
      </c>
      <c r="Q341" t="s">
        <v>3977</v>
      </c>
      <c r="R341" t="s">
        <v>3978</v>
      </c>
      <c r="S341" t="s">
        <v>31</v>
      </c>
      <c r="T341" t="s">
        <v>32</v>
      </c>
      <c r="V341" t="s">
        <v>34</v>
      </c>
      <c r="W341" t="s">
        <v>3979</v>
      </c>
    </row>
    <row r="342" spans="1:23" hidden="1" x14ac:dyDescent="0.2">
      <c r="A342" t="s">
        <v>314</v>
      </c>
      <c r="D342" t="s">
        <v>3980</v>
      </c>
      <c r="E342" t="s">
        <v>3981</v>
      </c>
      <c r="F342" t="s">
        <v>3982</v>
      </c>
      <c r="G342" t="s">
        <v>3983</v>
      </c>
      <c r="H342">
        <v>2018</v>
      </c>
      <c r="I342" t="s">
        <v>148</v>
      </c>
      <c r="J342">
        <v>5</v>
      </c>
      <c r="K342" t="s">
        <v>2960</v>
      </c>
      <c r="L342">
        <v>227</v>
      </c>
      <c r="P342">
        <v>69</v>
      </c>
      <c r="Q342" t="s">
        <v>3984</v>
      </c>
      <c r="R342" t="s">
        <v>3985</v>
      </c>
      <c r="S342" t="s">
        <v>31</v>
      </c>
      <c r="T342" t="s">
        <v>32</v>
      </c>
      <c r="U342" t="s">
        <v>108</v>
      </c>
      <c r="V342" t="s">
        <v>34</v>
      </c>
      <c r="W342" t="s">
        <v>3986</v>
      </c>
    </row>
    <row r="343" spans="1:23" hidden="1" x14ac:dyDescent="0.2">
      <c r="A343" t="s">
        <v>322</v>
      </c>
      <c r="B343" t="s">
        <v>176</v>
      </c>
      <c r="D343" t="s">
        <v>3987</v>
      </c>
      <c r="E343" t="s">
        <v>3988</v>
      </c>
      <c r="F343" t="s">
        <v>3989</v>
      </c>
      <c r="G343" t="s">
        <v>3990</v>
      </c>
      <c r="H343">
        <v>2021</v>
      </c>
      <c r="I343" t="s">
        <v>57</v>
      </c>
      <c r="J343">
        <v>11</v>
      </c>
      <c r="K343">
        <v>1</v>
      </c>
      <c r="L343">
        <v>472</v>
      </c>
      <c r="P343">
        <v>22</v>
      </c>
      <c r="Q343" t="s">
        <v>3991</v>
      </c>
      <c r="R343" t="s">
        <v>3992</v>
      </c>
      <c r="S343" t="s">
        <v>31</v>
      </c>
      <c r="T343" t="s">
        <v>32</v>
      </c>
      <c r="U343" t="s">
        <v>108</v>
      </c>
      <c r="V343" t="s">
        <v>34</v>
      </c>
      <c r="W343" t="s">
        <v>3993</v>
      </c>
    </row>
    <row r="344" spans="1:23" hidden="1" x14ac:dyDescent="0.2">
      <c r="A344" t="s">
        <v>297</v>
      </c>
      <c r="D344" t="s">
        <v>3994</v>
      </c>
      <c r="E344" t="s">
        <v>3995</v>
      </c>
      <c r="F344" t="s">
        <v>3996</v>
      </c>
      <c r="G344" t="s">
        <v>3997</v>
      </c>
      <c r="H344">
        <v>2017</v>
      </c>
      <c r="I344" t="s">
        <v>148</v>
      </c>
      <c r="J344">
        <v>4</v>
      </c>
      <c r="K344" t="s">
        <v>2960</v>
      </c>
      <c r="L344">
        <v>226</v>
      </c>
      <c r="P344">
        <v>0</v>
      </c>
      <c r="Q344" t="s">
        <v>3998</v>
      </c>
      <c r="R344" t="s">
        <v>3999</v>
      </c>
      <c r="S344" t="s">
        <v>411</v>
      </c>
      <c r="T344" t="s">
        <v>32</v>
      </c>
      <c r="U344" t="s">
        <v>108</v>
      </c>
      <c r="V344" t="s">
        <v>34</v>
      </c>
      <c r="W344" t="s">
        <v>4000</v>
      </c>
    </row>
    <row r="345" spans="1:23" hidden="1" x14ac:dyDescent="0.2">
      <c r="A345" t="s">
        <v>305</v>
      </c>
      <c r="D345" t="s">
        <v>4001</v>
      </c>
      <c r="E345" t="s">
        <v>4002</v>
      </c>
      <c r="F345" t="s">
        <v>4003</v>
      </c>
      <c r="G345" t="s">
        <v>4004</v>
      </c>
      <c r="H345">
        <v>2017</v>
      </c>
      <c r="I345" t="s">
        <v>165</v>
      </c>
      <c r="J345">
        <v>36</v>
      </c>
      <c r="K345">
        <v>3</v>
      </c>
      <c r="M345">
        <v>763</v>
      </c>
      <c r="N345">
        <v>772</v>
      </c>
      <c r="O345">
        <v>9</v>
      </c>
      <c r="P345">
        <v>23</v>
      </c>
      <c r="Q345" t="s">
        <v>4005</v>
      </c>
      <c r="R345" t="s">
        <v>4006</v>
      </c>
      <c r="S345" t="s">
        <v>31</v>
      </c>
      <c r="T345" t="s">
        <v>32</v>
      </c>
      <c r="V345" t="s">
        <v>34</v>
      </c>
      <c r="W345" t="s">
        <v>4007</v>
      </c>
    </row>
    <row r="346" spans="1:23" hidden="1" x14ac:dyDescent="0.2">
      <c r="A346" t="s">
        <v>314</v>
      </c>
      <c r="D346" t="s">
        <v>4008</v>
      </c>
      <c r="E346" t="s">
        <v>4009</v>
      </c>
      <c r="F346" t="s">
        <v>4010</v>
      </c>
      <c r="G346" t="s">
        <v>4011</v>
      </c>
      <c r="H346">
        <v>2023</v>
      </c>
      <c r="I346" t="s">
        <v>28</v>
      </c>
      <c r="J346">
        <v>29</v>
      </c>
      <c r="K346">
        <v>24</v>
      </c>
      <c r="M346">
        <v>6945</v>
      </c>
      <c r="N346">
        <v>6968</v>
      </c>
      <c r="O346">
        <v>23</v>
      </c>
      <c r="P346">
        <v>7</v>
      </c>
      <c r="Q346" t="s">
        <v>4012</v>
      </c>
      <c r="R346" t="s">
        <v>4013</v>
      </c>
      <c r="S346" t="s">
        <v>31</v>
      </c>
      <c r="T346" t="s">
        <v>32</v>
      </c>
      <c r="U346" t="s">
        <v>127</v>
      </c>
      <c r="V346" t="s">
        <v>34</v>
      </c>
      <c r="W346" t="s">
        <v>4014</v>
      </c>
    </row>
    <row r="347" spans="1:23" hidden="1" x14ac:dyDescent="0.2">
      <c r="A347" t="s">
        <v>322</v>
      </c>
      <c r="B347" t="s">
        <v>176</v>
      </c>
      <c r="D347" t="s">
        <v>4015</v>
      </c>
      <c r="E347" t="s">
        <v>4016</v>
      </c>
      <c r="F347" t="s">
        <v>4017</v>
      </c>
      <c r="G347" t="s">
        <v>4018</v>
      </c>
      <c r="H347">
        <v>2020</v>
      </c>
      <c r="I347" t="s">
        <v>1572</v>
      </c>
      <c r="J347">
        <v>160</v>
      </c>
      <c r="L347">
        <v>103255</v>
      </c>
      <c r="P347">
        <v>15</v>
      </c>
      <c r="Q347" t="s">
        <v>4019</v>
      </c>
      <c r="R347" t="s">
        <v>4020</v>
      </c>
      <c r="S347" t="s">
        <v>31</v>
      </c>
      <c r="T347" t="s">
        <v>32</v>
      </c>
      <c r="U347" t="s">
        <v>33</v>
      </c>
      <c r="V347" t="s">
        <v>34</v>
      </c>
      <c r="W347" t="s">
        <v>4021</v>
      </c>
    </row>
    <row r="348" spans="1:23" hidden="1" x14ac:dyDescent="0.2">
      <c r="A348" t="s">
        <v>297</v>
      </c>
      <c r="D348" t="s">
        <v>4022</v>
      </c>
      <c r="E348" t="s">
        <v>4023</v>
      </c>
      <c r="F348" t="s">
        <v>4024</v>
      </c>
      <c r="G348" t="s">
        <v>4025</v>
      </c>
      <c r="H348">
        <v>2022</v>
      </c>
      <c r="I348" t="s">
        <v>57</v>
      </c>
      <c r="J348">
        <v>12</v>
      </c>
      <c r="K348">
        <v>1</v>
      </c>
      <c r="L348">
        <v>6373</v>
      </c>
      <c r="P348">
        <v>7</v>
      </c>
      <c r="Q348" t="s">
        <v>4026</v>
      </c>
      <c r="R348" t="s">
        <v>4027</v>
      </c>
      <c r="S348" t="s">
        <v>31</v>
      </c>
      <c r="T348" t="s">
        <v>32</v>
      </c>
      <c r="U348" t="s">
        <v>60</v>
      </c>
      <c r="V348" t="s">
        <v>34</v>
      </c>
      <c r="W348" t="s">
        <v>4028</v>
      </c>
    </row>
    <row r="349" spans="1:23" hidden="1" x14ac:dyDescent="0.2">
      <c r="A349" t="s">
        <v>305</v>
      </c>
      <c r="D349" t="s">
        <v>4029</v>
      </c>
      <c r="E349" t="s">
        <v>4030</v>
      </c>
      <c r="F349" t="s">
        <v>4031</v>
      </c>
      <c r="G349" t="s">
        <v>4032</v>
      </c>
      <c r="H349">
        <v>2017</v>
      </c>
      <c r="I349" t="s">
        <v>28</v>
      </c>
      <c r="J349">
        <v>23</v>
      </c>
      <c r="K349">
        <v>4</v>
      </c>
      <c r="M349">
        <v>1511</v>
      </c>
      <c r="N349">
        <v>1524</v>
      </c>
      <c r="O349">
        <v>13</v>
      </c>
      <c r="P349">
        <v>188</v>
      </c>
      <c r="Q349" t="s">
        <v>4033</v>
      </c>
      <c r="R349" t="s">
        <v>4034</v>
      </c>
      <c r="S349" t="s">
        <v>31</v>
      </c>
      <c r="T349" t="s">
        <v>32</v>
      </c>
      <c r="V349" t="s">
        <v>34</v>
      </c>
      <c r="W349" t="s">
        <v>4035</v>
      </c>
    </row>
    <row r="350" spans="1:23" hidden="1" x14ac:dyDescent="0.2">
      <c r="A350" t="s">
        <v>314</v>
      </c>
      <c r="D350" t="s">
        <v>4036</v>
      </c>
      <c r="E350" t="s">
        <v>4037</v>
      </c>
      <c r="F350" t="s">
        <v>4038</v>
      </c>
      <c r="G350" t="s">
        <v>4039</v>
      </c>
      <c r="H350">
        <v>2024</v>
      </c>
      <c r="I350" t="s">
        <v>4040</v>
      </c>
      <c r="J350">
        <v>19</v>
      </c>
      <c r="K350">
        <v>1</v>
      </c>
      <c r="L350">
        <v>76</v>
      </c>
      <c r="P350">
        <v>0</v>
      </c>
      <c r="Q350" t="s">
        <v>4041</v>
      </c>
      <c r="R350" t="s">
        <v>4042</v>
      </c>
      <c r="S350" t="s">
        <v>31</v>
      </c>
      <c r="T350" t="s">
        <v>32</v>
      </c>
      <c r="V350" t="s">
        <v>34</v>
      </c>
      <c r="W350" t="s">
        <v>4043</v>
      </c>
    </row>
    <row r="351" spans="1:23" hidden="1" x14ac:dyDescent="0.2">
      <c r="A351" t="s">
        <v>322</v>
      </c>
      <c r="B351" t="s">
        <v>176</v>
      </c>
      <c r="D351" t="s">
        <v>4044</v>
      </c>
      <c r="E351" t="s">
        <v>4045</v>
      </c>
      <c r="F351" t="s">
        <v>4046</v>
      </c>
      <c r="G351" t="s">
        <v>4047</v>
      </c>
      <c r="H351">
        <v>2024</v>
      </c>
      <c r="I351" t="s">
        <v>1015</v>
      </c>
      <c r="J351">
        <v>916</v>
      </c>
      <c r="L351">
        <v>170228</v>
      </c>
      <c r="P351">
        <v>1</v>
      </c>
      <c r="Q351" t="s">
        <v>4048</v>
      </c>
      <c r="R351" t="s">
        <v>4049</v>
      </c>
      <c r="S351" t="s">
        <v>31</v>
      </c>
      <c r="T351" t="s">
        <v>32</v>
      </c>
      <c r="U351" t="s">
        <v>127</v>
      </c>
      <c r="V351" t="s">
        <v>34</v>
      </c>
      <c r="W351" t="s">
        <v>4050</v>
      </c>
    </row>
    <row r="352" spans="1:23" hidden="1" x14ac:dyDescent="0.2">
      <c r="A352" t="s">
        <v>297</v>
      </c>
      <c r="D352" t="s">
        <v>4051</v>
      </c>
      <c r="E352" t="s">
        <v>4052</v>
      </c>
      <c r="F352" t="s">
        <v>4053</v>
      </c>
      <c r="G352" t="s">
        <v>4054</v>
      </c>
      <c r="H352">
        <v>2018</v>
      </c>
      <c r="I352" t="s">
        <v>188</v>
      </c>
      <c r="J352">
        <v>38</v>
      </c>
      <c r="K352">
        <v>10</v>
      </c>
      <c r="M352">
        <v>3368</v>
      </c>
      <c r="N352">
        <v>3381</v>
      </c>
      <c r="O352">
        <v>13</v>
      </c>
      <c r="P352">
        <v>4</v>
      </c>
      <c r="Q352" t="s">
        <v>4055</v>
      </c>
      <c r="R352" t="s">
        <v>4056</v>
      </c>
      <c r="S352" t="s">
        <v>31</v>
      </c>
      <c r="T352" t="s">
        <v>32</v>
      </c>
      <c r="V352" t="s">
        <v>34</v>
      </c>
      <c r="W352" t="s">
        <v>4057</v>
      </c>
    </row>
    <row r="353" spans="1:23" hidden="1" x14ac:dyDescent="0.2">
      <c r="A353" t="s">
        <v>305</v>
      </c>
      <c r="D353" t="s">
        <v>4058</v>
      </c>
      <c r="E353" t="s">
        <v>4059</v>
      </c>
      <c r="F353" t="s">
        <v>4060</v>
      </c>
      <c r="G353" t="s">
        <v>4061</v>
      </c>
      <c r="H353">
        <v>2023</v>
      </c>
      <c r="I353" t="s">
        <v>205</v>
      </c>
      <c r="J353">
        <v>343</v>
      </c>
      <c r="M353">
        <v>304</v>
      </c>
      <c r="N353">
        <v>322</v>
      </c>
      <c r="O353">
        <v>18</v>
      </c>
      <c r="P353">
        <v>5</v>
      </c>
      <c r="Q353" t="s">
        <v>4062</v>
      </c>
      <c r="R353" t="s">
        <v>4063</v>
      </c>
      <c r="S353" t="s">
        <v>31</v>
      </c>
      <c r="T353" t="s">
        <v>32</v>
      </c>
      <c r="U353" t="s">
        <v>33</v>
      </c>
      <c r="V353" t="s">
        <v>34</v>
      </c>
      <c r="W353" t="s">
        <v>4064</v>
      </c>
    </row>
    <row r="354" spans="1:23" hidden="1" x14ac:dyDescent="0.2">
      <c r="A354" t="s">
        <v>314</v>
      </c>
      <c r="D354" t="s">
        <v>4065</v>
      </c>
      <c r="E354" t="s">
        <v>4066</v>
      </c>
      <c r="F354" t="s">
        <v>4067</v>
      </c>
      <c r="G354" t="s">
        <v>4068</v>
      </c>
      <c r="H354">
        <v>2021</v>
      </c>
      <c r="I354" t="s">
        <v>4069</v>
      </c>
      <c r="J354">
        <v>36</v>
      </c>
      <c r="K354">
        <v>10</v>
      </c>
      <c r="L354" t="s">
        <v>4070</v>
      </c>
      <c r="P354">
        <v>9</v>
      </c>
      <c r="Q354" t="s">
        <v>4071</v>
      </c>
      <c r="R354" t="s">
        <v>4072</v>
      </c>
      <c r="S354" t="s">
        <v>31</v>
      </c>
      <c r="T354" t="s">
        <v>32</v>
      </c>
      <c r="V354" t="s">
        <v>34</v>
      </c>
      <c r="W354" t="s">
        <v>4073</v>
      </c>
    </row>
    <row r="355" spans="1:23" x14ac:dyDescent="0.2">
      <c r="A355" t="s">
        <v>322</v>
      </c>
      <c r="B355" t="s">
        <v>687</v>
      </c>
      <c r="C355" t="s">
        <v>12404</v>
      </c>
      <c r="D355" t="s">
        <v>4074</v>
      </c>
      <c r="E355" t="s">
        <v>4075</v>
      </c>
      <c r="F355" t="s">
        <v>4076</v>
      </c>
      <c r="G355" t="s">
        <v>4077</v>
      </c>
      <c r="H355">
        <v>2023</v>
      </c>
      <c r="I355" t="s">
        <v>4078</v>
      </c>
      <c r="J355">
        <v>43</v>
      </c>
      <c r="K355">
        <v>2</v>
      </c>
      <c r="M355">
        <v>448</v>
      </c>
      <c r="N355">
        <v>457</v>
      </c>
      <c r="O355">
        <v>9</v>
      </c>
      <c r="P355">
        <v>2</v>
      </c>
      <c r="Q355" t="s">
        <v>4079</v>
      </c>
      <c r="R355" t="s">
        <v>4080</v>
      </c>
      <c r="S355" t="s">
        <v>31</v>
      </c>
      <c r="T355" t="s">
        <v>32</v>
      </c>
      <c r="V355" t="s">
        <v>34</v>
      </c>
      <c r="W355" t="s">
        <v>4081</v>
      </c>
    </row>
    <row r="356" spans="1:23" hidden="1" x14ac:dyDescent="0.2">
      <c r="A356" t="s">
        <v>297</v>
      </c>
      <c r="D356" t="s">
        <v>4082</v>
      </c>
      <c r="E356" t="s">
        <v>4083</v>
      </c>
      <c r="F356" t="s">
        <v>4084</v>
      </c>
      <c r="G356" t="s">
        <v>4085</v>
      </c>
      <c r="H356">
        <v>2024</v>
      </c>
      <c r="I356" t="s">
        <v>4086</v>
      </c>
      <c r="J356">
        <v>129</v>
      </c>
      <c r="K356">
        <v>1</v>
      </c>
      <c r="L356" t="s">
        <v>4087</v>
      </c>
      <c r="P356">
        <v>0</v>
      </c>
      <c r="Q356" t="s">
        <v>4088</v>
      </c>
      <c r="R356" t="s">
        <v>4089</v>
      </c>
      <c r="S356" t="s">
        <v>31</v>
      </c>
      <c r="T356" t="s">
        <v>32</v>
      </c>
      <c r="V356" t="s">
        <v>34</v>
      </c>
      <c r="W356" t="s">
        <v>4090</v>
      </c>
    </row>
    <row r="357" spans="1:23" hidden="1" x14ac:dyDescent="0.2">
      <c r="A357" t="s">
        <v>305</v>
      </c>
      <c r="D357" t="s">
        <v>4091</v>
      </c>
      <c r="E357" t="s">
        <v>4092</v>
      </c>
      <c r="F357" t="s">
        <v>4093</v>
      </c>
      <c r="G357" t="s">
        <v>4094</v>
      </c>
      <c r="H357">
        <v>2022</v>
      </c>
      <c r="I357" t="s">
        <v>4095</v>
      </c>
      <c r="J357">
        <v>603</v>
      </c>
      <c r="L357">
        <v>111197</v>
      </c>
      <c r="P357">
        <v>2</v>
      </c>
      <c r="Q357" t="s">
        <v>4096</v>
      </c>
      <c r="R357" t="s">
        <v>4097</v>
      </c>
      <c r="S357" t="s">
        <v>31</v>
      </c>
      <c r="T357" t="s">
        <v>32</v>
      </c>
      <c r="V357" t="s">
        <v>34</v>
      </c>
      <c r="W357" t="s">
        <v>4098</v>
      </c>
    </row>
    <row r="358" spans="1:23" hidden="1" x14ac:dyDescent="0.2">
      <c r="A358" t="s">
        <v>314</v>
      </c>
      <c r="D358" t="s">
        <v>4099</v>
      </c>
      <c r="E358" t="s">
        <v>4100</v>
      </c>
      <c r="F358" t="s">
        <v>4101</v>
      </c>
      <c r="G358" t="s">
        <v>4102</v>
      </c>
      <c r="H358">
        <v>2019</v>
      </c>
      <c r="I358" t="s">
        <v>4095</v>
      </c>
      <c r="J358">
        <v>528</v>
      </c>
      <c r="M358">
        <v>50</v>
      </c>
      <c r="N358">
        <v>59</v>
      </c>
      <c r="O358">
        <v>9</v>
      </c>
      <c r="P358">
        <v>21</v>
      </c>
      <c r="Q358" t="s">
        <v>4103</v>
      </c>
      <c r="R358" t="s">
        <v>4104</v>
      </c>
      <c r="S358" t="s">
        <v>31</v>
      </c>
      <c r="T358" t="s">
        <v>32</v>
      </c>
      <c r="V358" t="s">
        <v>34</v>
      </c>
      <c r="W358" t="s">
        <v>4105</v>
      </c>
    </row>
    <row r="359" spans="1:23" hidden="1" x14ac:dyDescent="0.2">
      <c r="A359" t="s">
        <v>322</v>
      </c>
      <c r="B359" t="s">
        <v>176</v>
      </c>
      <c r="D359" t="s">
        <v>4106</v>
      </c>
      <c r="E359" t="s">
        <v>4107</v>
      </c>
      <c r="F359" t="s">
        <v>4108</v>
      </c>
      <c r="G359" t="s">
        <v>4109</v>
      </c>
      <c r="H359">
        <v>2024</v>
      </c>
      <c r="I359" t="s">
        <v>924</v>
      </c>
      <c r="J359">
        <v>240</v>
      </c>
      <c r="L359">
        <v>104511</v>
      </c>
      <c r="P359">
        <v>0</v>
      </c>
      <c r="Q359" t="s">
        <v>4110</v>
      </c>
      <c r="R359" t="s">
        <v>4111</v>
      </c>
      <c r="S359" t="s">
        <v>31</v>
      </c>
      <c r="T359" t="s">
        <v>32</v>
      </c>
      <c r="V359" t="s">
        <v>34</v>
      </c>
      <c r="W359" t="s">
        <v>4112</v>
      </c>
    </row>
    <row r="360" spans="1:23" hidden="1" x14ac:dyDescent="0.2">
      <c r="A360" t="s">
        <v>297</v>
      </c>
      <c r="D360" t="s">
        <v>4113</v>
      </c>
      <c r="E360" t="s">
        <v>4114</v>
      </c>
      <c r="F360" t="s">
        <v>4115</v>
      </c>
      <c r="G360" t="s">
        <v>4116</v>
      </c>
      <c r="H360">
        <v>2023</v>
      </c>
      <c r="I360" t="s">
        <v>4095</v>
      </c>
      <c r="J360">
        <v>609</v>
      </c>
      <c r="L360">
        <v>111315</v>
      </c>
      <c r="P360">
        <v>3</v>
      </c>
      <c r="Q360" t="s">
        <v>4117</v>
      </c>
      <c r="R360" t="s">
        <v>4118</v>
      </c>
      <c r="S360" t="s">
        <v>31</v>
      </c>
      <c r="T360" t="s">
        <v>32</v>
      </c>
      <c r="U360" t="s">
        <v>33</v>
      </c>
      <c r="V360" t="s">
        <v>34</v>
      </c>
      <c r="W360" t="s">
        <v>4119</v>
      </c>
    </row>
    <row r="361" spans="1:23" hidden="1" x14ac:dyDescent="0.2">
      <c r="A361" t="s">
        <v>305</v>
      </c>
      <c r="D361" t="s">
        <v>4120</v>
      </c>
      <c r="E361" t="s">
        <v>4121</v>
      </c>
      <c r="F361" t="s">
        <v>4122</v>
      </c>
      <c r="G361" t="s">
        <v>4123</v>
      </c>
      <c r="H361">
        <v>2022</v>
      </c>
      <c r="I361" t="s">
        <v>4124</v>
      </c>
      <c r="J361">
        <v>10</v>
      </c>
      <c r="K361">
        <v>3</v>
      </c>
      <c r="L361">
        <v>558</v>
      </c>
      <c r="P361">
        <v>3</v>
      </c>
      <c r="Q361" t="s">
        <v>4125</v>
      </c>
      <c r="R361" t="s">
        <v>4126</v>
      </c>
      <c r="S361" t="s">
        <v>31</v>
      </c>
      <c r="T361" t="s">
        <v>32</v>
      </c>
      <c r="U361" t="s">
        <v>108</v>
      </c>
      <c r="V361" t="s">
        <v>34</v>
      </c>
      <c r="W361" t="s">
        <v>4127</v>
      </c>
    </row>
    <row r="362" spans="1:23" hidden="1" x14ac:dyDescent="0.2">
      <c r="A362" t="s">
        <v>314</v>
      </c>
      <c r="D362" t="s">
        <v>4120</v>
      </c>
      <c r="E362" t="s">
        <v>4121</v>
      </c>
      <c r="F362" t="s">
        <v>4122</v>
      </c>
      <c r="G362" t="s">
        <v>4123</v>
      </c>
      <c r="H362">
        <v>2022</v>
      </c>
      <c r="I362" t="s">
        <v>4124</v>
      </c>
      <c r="J362">
        <v>10</v>
      </c>
      <c r="K362">
        <v>3</v>
      </c>
      <c r="L362">
        <v>558</v>
      </c>
      <c r="P362">
        <v>3</v>
      </c>
      <c r="Q362" t="s">
        <v>4125</v>
      </c>
      <c r="R362" t="s">
        <v>4126</v>
      </c>
      <c r="S362" t="s">
        <v>31</v>
      </c>
      <c r="T362" t="s">
        <v>32</v>
      </c>
      <c r="U362" t="s">
        <v>108</v>
      </c>
      <c r="V362" t="s">
        <v>34</v>
      </c>
      <c r="W362" t="s">
        <v>4127</v>
      </c>
    </row>
    <row r="363" spans="1:23" hidden="1" x14ac:dyDescent="0.2">
      <c r="A363" t="s">
        <v>322</v>
      </c>
      <c r="B363" t="s">
        <v>176</v>
      </c>
      <c r="D363" t="s">
        <v>4128</v>
      </c>
      <c r="E363" t="s">
        <v>4129</v>
      </c>
      <c r="F363" t="s">
        <v>4130</v>
      </c>
      <c r="G363" t="s">
        <v>4131</v>
      </c>
      <c r="H363">
        <v>2022</v>
      </c>
      <c r="I363" t="s">
        <v>4132</v>
      </c>
      <c r="J363">
        <v>35</v>
      </c>
      <c r="K363">
        <v>13</v>
      </c>
      <c r="M363">
        <v>4177</v>
      </c>
      <c r="N363">
        <v>4190</v>
      </c>
      <c r="O363">
        <v>13</v>
      </c>
      <c r="P363">
        <v>20</v>
      </c>
      <c r="Q363" t="s">
        <v>4133</v>
      </c>
      <c r="R363" t="s">
        <v>4134</v>
      </c>
      <c r="S363" t="s">
        <v>31</v>
      </c>
      <c r="T363" t="s">
        <v>32</v>
      </c>
      <c r="V363" t="s">
        <v>34</v>
      </c>
      <c r="W363" t="s">
        <v>4135</v>
      </c>
    </row>
    <row r="364" spans="1:23" hidden="1" x14ac:dyDescent="0.2">
      <c r="A364" t="s">
        <v>297</v>
      </c>
      <c r="D364" t="s">
        <v>4136</v>
      </c>
      <c r="E364" t="s">
        <v>4137</v>
      </c>
      <c r="F364" t="s">
        <v>4138</v>
      </c>
      <c r="G364" t="s">
        <v>4139</v>
      </c>
      <c r="H364">
        <v>2021</v>
      </c>
      <c r="I364" t="s">
        <v>4124</v>
      </c>
      <c r="J364">
        <v>9</v>
      </c>
      <c r="K364">
        <v>8</v>
      </c>
      <c r="L364">
        <v>1711</v>
      </c>
      <c r="P364">
        <v>8</v>
      </c>
      <c r="Q364" t="s">
        <v>4140</v>
      </c>
      <c r="R364" t="s">
        <v>4141</v>
      </c>
      <c r="S364" t="s">
        <v>31</v>
      </c>
      <c r="T364" t="s">
        <v>32</v>
      </c>
      <c r="U364" t="s">
        <v>108</v>
      </c>
      <c r="V364" t="s">
        <v>34</v>
      </c>
      <c r="W364" t="s">
        <v>4142</v>
      </c>
    </row>
    <row r="365" spans="1:23" hidden="1" x14ac:dyDescent="0.2">
      <c r="A365" t="s">
        <v>305</v>
      </c>
      <c r="D365" t="s">
        <v>4143</v>
      </c>
      <c r="E365" t="s">
        <v>4144</v>
      </c>
      <c r="F365" t="s">
        <v>4145</v>
      </c>
      <c r="G365" t="s">
        <v>4146</v>
      </c>
      <c r="H365">
        <v>2022</v>
      </c>
      <c r="I365" t="s">
        <v>1649</v>
      </c>
      <c r="J365">
        <v>225</v>
      </c>
      <c r="K365">
        <v>19</v>
      </c>
      <c r="L365" t="s">
        <v>4147</v>
      </c>
      <c r="P365">
        <v>2</v>
      </c>
      <c r="Q365" t="s">
        <v>4148</v>
      </c>
      <c r="R365" t="s">
        <v>4149</v>
      </c>
      <c r="S365" t="s">
        <v>31</v>
      </c>
      <c r="T365" t="s">
        <v>32</v>
      </c>
      <c r="U365" t="s">
        <v>43</v>
      </c>
      <c r="V365" t="s">
        <v>34</v>
      </c>
      <c r="W365" t="s">
        <v>4150</v>
      </c>
    </row>
    <row r="366" spans="1:23" hidden="1" x14ac:dyDescent="0.2">
      <c r="A366" t="s">
        <v>314</v>
      </c>
      <c r="D366" t="s">
        <v>4151</v>
      </c>
      <c r="E366" t="s">
        <v>4152</v>
      </c>
      <c r="F366" t="s">
        <v>4153</v>
      </c>
      <c r="G366" t="s">
        <v>4154</v>
      </c>
      <c r="H366">
        <v>2018</v>
      </c>
      <c r="I366" t="s">
        <v>1266</v>
      </c>
      <c r="J366">
        <v>29</v>
      </c>
      <c r="K366">
        <v>3</v>
      </c>
      <c r="M366">
        <v>583</v>
      </c>
      <c r="N366">
        <v>588</v>
      </c>
      <c r="O366">
        <v>5</v>
      </c>
      <c r="P366">
        <v>32</v>
      </c>
      <c r="Q366" t="s">
        <v>4155</v>
      </c>
      <c r="R366" t="s">
        <v>4156</v>
      </c>
      <c r="S366" t="s">
        <v>31</v>
      </c>
      <c r="T366" t="s">
        <v>32</v>
      </c>
      <c r="V366" t="s">
        <v>34</v>
      </c>
      <c r="W366" t="s">
        <v>4157</v>
      </c>
    </row>
    <row r="367" spans="1:23" hidden="1" x14ac:dyDescent="0.2">
      <c r="A367" t="s">
        <v>322</v>
      </c>
      <c r="B367" t="s">
        <v>176</v>
      </c>
      <c r="D367" t="s">
        <v>4158</v>
      </c>
      <c r="E367" t="s">
        <v>4159</v>
      </c>
      <c r="F367" t="s">
        <v>4160</v>
      </c>
      <c r="G367" t="s">
        <v>4161</v>
      </c>
      <c r="H367">
        <v>2020</v>
      </c>
      <c r="I367" t="s">
        <v>4162</v>
      </c>
      <c r="L367">
        <v>9323188</v>
      </c>
      <c r="M367">
        <v>3633</v>
      </c>
      <c r="N367">
        <v>3636</v>
      </c>
      <c r="O367">
        <v>3</v>
      </c>
      <c r="P367">
        <v>3</v>
      </c>
      <c r="Q367" t="s">
        <v>4163</v>
      </c>
      <c r="R367" t="s">
        <v>4164</v>
      </c>
      <c r="S367" t="s">
        <v>1695</v>
      </c>
      <c r="T367" t="s">
        <v>32</v>
      </c>
      <c r="V367" t="s">
        <v>34</v>
      </c>
      <c r="W367" t="s">
        <v>4165</v>
      </c>
    </row>
    <row r="368" spans="1:23" hidden="1" x14ac:dyDescent="0.2">
      <c r="A368" t="s">
        <v>297</v>
      </c>
      <c r="D368" t="s">
        <v>4166</v>
      </c>
      <c r="E368" t="s">
        <v>4167</v>
      </c>
      <c r="F368" t="s">
        <v>4168</v>
      </c>
      <c r="G368" t="s">
        <v>4169</v>
      </c>
      <c r="H368">
        <v>2017</v>
      </c>
      <c r="I368" t="s">
        <v>4170</v>
      </c>
      <c r="J368">
        <v>28</v>
      </c>
      <c r="K368">
        <v>1</v>
      </c>
      <c r="M368">
        <v>57</v>
      </c>
      <c r="N368">
        <v>66</v>
      </c>
      <c r="O368">
        <v>9</v>
      </c>
      <c r="P368">
        <v>5</v>
      </c>
      <c r="Q368" t="s">
        <v>4171</v>
      </c>
      <c r="R368" t="s">
        <v>4172</v>
      </c>
      <c r="S368" t="s">
        <v>31</v>
      </c>
      <c r="T368" t="s">
        <v>32</v>
      </c>
      <c r="U368" t="s">
        <v>60</v>
      </c>
      <c r="V368" t="s">
        <v>34</v>
      </c>
      <c r="W368" t="s">
        <v>4173</v>
      </c>
    </row>
    <row r="369" spans="1:23" hidden="1" x14ac:dyDescent="0.2">
      <c r="A369" t="s">
        <v>305</v>
      </c>
      <c r="D369" t="s">
        <v>4174</v>
      </c>
      <c r="E369" t="s">
        <v>4175</v>
      </c>
      <c r="F369" t="s">
        <v>4176</v>
      </c>
      <c r="G369" t="s">
        <v>4177</v>
      </c>
      <c r="H369">
        <v>2010</v>
      </c>
      <c r="I369" t="s">
        <v>374</v>
      </c>
      <c r="J369">
        <v>416</v>
      </c>
      <c r="M369">
        <v>47</v>
      </c>
      <c r="N369">
        <v>56</v>
      </c>
      <c r="O369">
        <v>9</v>
      </c>
      <c r="P369">
        <v>66</v>
      </c>
      <c r="Q369" t="s">
        <v>4178</v>
      </c>
      <c r="R369" t="s">
        <v>4179</v>
      </c>
      <c r="S369" t="s">
        <v>31</v>
      </c>
      <c r="T369" t="s">
        <v>32</v>
      </c>
      <c r="U369" t="s">
        <v>33</v>
      </c>
      <c r="V369" t="s">
        <v>34</v>
      </c>
      <c r="W369" t="s">
        <v>4180</v>
      </c>
    </row>
    <row r="370" spans="1:23" hidden="1" x14ac:dyDescent="0.2">
      <c r="A370" t="s">
        <v>314</v>
      </c>
      <c r="D370" t="s">
        <v>4181</v>
      </c>
      <c r="E370" t="s">
        <v>4182</v>
      </c>
      <c r="F370" t="s">
        <v>4183</v>
      </c>
      <c r="G370" t="s">
        <v>4184</v>
      </c>
      <c r="H370">
        <v>2023</v>
      </c>
      <c r="I370" t="s">
        <v>4185</v>
      </c>
      <c r="J370">
        <v>58</v>
      </c>
      <c r="K370">
        <v>1</v>
      </c>
      <c r="M370">
        <v>1</v>
      </c>
      <c r="N370">
        <v>22</v>
      </c>
      <c r="O370">
        <v>21</v>
      </c>
      <c r="P370">
        <v>4</v>
      </c>
      <c r="Q370" t="s">
        <v>4186</v>
      </c>
      <c r="R370" t="s">
        <v>4187</v>
      </c>
      <c r="S370" t="s">
        <v>31</v>
      </c>
      <c r="T370" t="s">
        <v>32</v>
      </c>
      <c r="V370" t="s">
        <v>34</v>
      </c>
      <c r="W370" t="s">
        <v>4188</v>
      </c>
    </row>
    <row r="371" spans="1:23" x14ac:dyDescent="0.2">
      <c r="A371" t="s">
        <v>322</v>
      </c>
      <c r="B371" t="s">
        <v>323</v>
      </c>
      <c r="D371" t="s">
        <v>4189</v>
      </c>
      <c r="E371" t="s">
        <v>4190</v>
      </c>
      <c r="F371" t="s">
        <v>4191</v>
      </c>
      <c r="G371" t="s">
        <v>4192</v>
      </c>
      <c r="H371">
        <v>2020</v>
      </c>
      <c r="I371" t="s">
        <v>148</v>
      </c>
      <c r="J371">
        <v>7</v>
      </c>
      <c r="L371">
        <v>3</v>
      </c>
      <c r="P371">
        <v>11</v>
      </c>
      <c r="Q371" t="s">
        <v>4193</v>
      </c>
      <c r="R371" t="s">
        <v>4194</v>
      </c>
      <c r="S371" t="s">
        <v>31</v>
      </c>
      <c r="T371" t="s">
        <v>32</v>
      </c>
      <c r="U371" t="s">
        <v>108</v>
      </c>
      <c r="V371" t="s">
        <v>34</v>
      </c>
      <c r="W371" t="s">
        <v>4195</v>
      </c>
    </row>
    <row r="372" spans="1:23" hidden="1" x14ac:dyDescent="0.2">
      <c r="A372" t="s">
        <v>297</v>
      </c>
      <c r="D372" t="s">
        <v>4196</v>
      </c>
      <c r="E372" t="s">
        <v>4197</v>
      </c>
      <c r="F372" t="s">
        <v>4198</v>
      </c>
      <c r="G372" t="s">
        <v>4199</v>
      </c>
      <c r="H372">
        <v>2024</v>
      </c>
      <c r="I372" t="s">
        <v>4200</v>
      </c>
      <c r="J372">
        <v>9</v>
      </c>
      <c r="K372">
        <v>4</v>
      </c>
      <c r="L372">
        <v>130</v>
      </c>
      <c r="P372">
        <v>0</v>
      </c>
      <c r="Q372" t="s">
        <v>4201</v>
      </c>
      <c r="R372" t="s">
        <v>4202</v>
      </c>
      <c r="S372" t="s">
        <v>31</v>
      </c>
      <c r="T372" t="s">
        <v>32</v>
      </c>
      <c r="U372" t="s">
        <v>108</v>
      </c>
      <c r="V372" t="s">
        <v>34</v>
      </c>
      <c r="W372" t="s">
        <v>4203</v>
      </c>
    </row>
    <row r="373" spans="1:23" hidden="1" x14ac:dyDescent="0.2">
      <c r="A373" t="s">
        <v>305</v>
      </c>
      <c r="D373" t="s">
        <v>4204</v>
      </c>
      <c r="E373" t="s">
        <v>4205</v>
      </c>
      <c r="F373" t="s">
        <v>4206</v>
      </c>
      <c r="G373" t="s">
        <v>4207</v>
      </c>
      <c r="H373">
        <v>2019</v>
      </c>
      <c r="I373" t="s">
        <v>165</v>
      </c>
      <c r="J373">
        <v>38</v>
      </c>
      <c r="K373">
        <v>4</v>
      </c>
      <c r="M373">
        <v>559</v>
      </c>
      <c r="N373">
        <v>565</v>
      </c>
      <c r="O373">
        <v>6</v>
      </c>
      <c r="P373">
        <v>14</v>
      </c>
      <c r="Q373" t="s">
        <v>4208</v>
      </c>
      <c r="R373" t="s">
        <v>4209</v>
      </c>
      <c r="S373" t="s">
        <v>31</v>
      </c>
      <c r="T373" t="s">
        <v>32</v>
      </c>
      <c r="V373" t="s">
        <v>34</v>
      </c>
      <c r="W373" t="s">
        <v>4210</v>
      </c>
    </row>
    <row r="374" spans="1:23" hidden="1" x14ac:dyDescent="0.2">
      <c r="A374" t="s">
        <v>314</v>
      </c>
      <c r="D374" t="s">
        <v>4211</v>
      </c>
      <c r="E374" t="s">
        <v>4212</v>
      </c>
      <c r="F374">
        <v>7004066412</v>
      </c>
      <c r="G374" t="s">
        <v>4213</v>
      </c>
      <c r="H374">
        <v>2020</v>
      </c>
      <c r="I374" t="s">
        <v>4214</v>
      </c>
      <c r="J374">
        <v>3</v>
      </c>
      <c r="M374">
        <v>645</v>
      </c>
      <c r="N374">
        <v>652</v>
      </c>
      <c r="O374">
        <v>7</v>
      </c>
      <c r="P374">
        <v>4</v>
      </c>
      <c r="Q374" t="s">
        <v>4215</v>
      </c>
      <c r="R374" t="s">
        <v>4216</v>
      </c>
      <c r="S374" t="s">
        <v>77</v>
      </c>
      <c r="T374" t="s">
        <v>32</v>
      </c>
      <c r="V374" t="s">
        <v>34</v>
      </c>
      <c r="W374" t="s">
        <v>4217</v>
      </c>
    </row>
    <row r="375" spans="1:23" hidden="1" x14ac:dyDescent="0.2">
      <c r="A375" t="s">
        <v>322</v>
      </c>
      <c r="B375" t="s">
        <v>176</v>
      </c>
      <c r="D375" t="s">
        <v>4218</v>
      </c>
      <c r="E375" t="s">
        <v>4219</v>
      </c>
      <c r="F375" t="s">
        <v>4220</v>
      </c>
      <c r="G375" t="s">
        <v>4221</v>
      </c>
      <c r="H375">
        <v>2019</v>
      </c>
      <c r="I375" t="s">
        <v>4222</v>
      </c>
      <c r="J375">
        <v>47</v>
      </c>
      <c r="M375">
        <v>275</v>
      </c>
      <c r="N375">
        <v>303</v>
      </c>
      <c r="O375">
        <v>28</v>
      </c>
      <c r="P375">
        <v>106</v>
      </c>
      <c r="Q375" t="s">
        <v>4223</v>
      </c>
      <c r="R375" t="s">
        <v>4224</v>
      </c>
      <c r="S375" t="s">
        <v>117</v>
      </c>
      <c r="T375" t="s">
        <v>32</v>
      </c>
      <c r="U375" t="s">
        <v>33</v>
      </c>
      <c r="V375" t="s">
        <v>34</v>
      </c>
      <c r="W375" t="s">
        <v>4225</v>
      </c>
    </row>
    <row r="376" spans="1:23" hidden="1" x14ac:dyDescent="0.2">
      <c r="A376" t="s">
        <v>297</v>
      </c>
      <c r="D376" t="s">
        <v>4226</v>
      </c>
      <c r="E376" t="s">
        <v>4227</v>
      </c>
      <c r="F376" t="s">
        <v>4228</v>
      </c>
      <c r="G376" t="s">
        <v>4229</v>
      </c>
      <c r="H376">
        <v>2017</v>
      </c>
      <c r="I376" t="s">
        <v>1649</v>
      </c>
      <c r="J376">
        <v>220</v>
      </c>
      <c r="K376">
        <v>19</v>
      </c>
      <c r="M376">
        <v>3519</v>
      </c>
      <c r="N376">
        <v>3526</v>
      </c>
      <c r="O376">
        <v>7</v>
      </c>
      <c r="P376">
        <v>34</v>
      </c>
      <c r="Q376" t="s">
        <v>4230</v>
      </c>
      <c r="R376" t="s">
        <v>4231</v>
      </c>
      <c r="S376" t="s">
        <v>31</v>
      </c>
      <c r="T376" t="s">
        <v>32</v>
      </c>
      <c r="U376" t="s">
        <v>33</v>
      </c>
      <c r="V376" t="s">
        <v>34</v>
      </c>
      <c r="W376" t="s">
        <v>4232</v>
      </c>
    </row>
    <row r="377" spans="1:23" hidden="1" x14ac:dyDescent="0.2">
      <c r="A377" t="s">
        <v>305</v>
      </c>
      <c r="D377" t="s">
        <v>4233</v>
      </c>
      <c r="E377" t="s">
        <v>4234</v>
      </c>
      <c r="F377" t="s">
        <v>4235</v>
      </c>
      <c r="G377" t="s">
        <v>4236</v>
      </c>
      <c r="H377">
        <v>2022</v>
      </c>
      <c r="I377" t="s">
        <v>350</v>
      </c>
      <c r="J377">
        <v>17</v>
      </c>
      <c r="K377">
        <v>45449</v>
      </c>
      <c r="L377" t="s">
        <v>4237</v>
      </c>
      <c r="P377">
        <v>1</v>
      </c>
      <c r="Q377" t="s">
        <v>4238</v>
      </c>
      <c r="R377" t="s">
        <v>4239</v>
      </c>
      <c r="S377" t="s">
        <v>31</v>
      </c>
      <c r="T377" t="s">
        <v>32</v>
      </c>
      <c r="U377" t="s">
        <v>60</v>
      </c>
      <c r="V377" t="s">
        <v>34</v>
      </c>
      <c r="W377" t="s">
        <v>4240</v>
      </c>
    </row>
    <row r="378" spans="1:23" hidden="1" x14ac:dyDescent="0.2">
      <c r="A378" t="s">
        <v>314</v>
      </c>
      <c r="D378" t="s">
        <v>4241</v>
      </c>
      <c r="E378" t="s">
        <v>4242</v>
      </c>
      <c r="F378" t="s">
        <v>4243</v>
      </c>
      <c r="G378" t="s">
        <v>4244</v>
      </c>
      <c r="H378">
        <v>2023</v>
      </c>
      <c r="I378" t="s">
        <v>1739</v>
      </c>
      <c r="J378">
        <v>9</v>
      </c>
      <c r="K378">
        <v>47</v>
      </c>
      <c r="L378" t="s">
        <v>4245</v>
      </c>
      <c r="P378">
        <v>1</v>
      </c>
      <c r="Q378" t="s">
        <v>4246</v>
      </c>
      <c r="R378" t="s">
        <v>4247</v>
      </c>
      <c r="S378" t="s">
        <v>31</v>
      </c>
      <c r="T378" t="s">
        <v>32</v>
      </c>
      <c r="U378" t="s">
        <v>108</v>
      </c>
      <c r="V378" t="s">
        <v>34</v>
      </c>
      <c r="W378" t="s">
        <v>4248</v>
      </c>
    </row>
    <row r="379" spans="1:23" hidden="1" x14ac:dyDescent="0.2">
      <c r="A379" t="s">
        <v>322</v>
      </c>
      <c r="B379" t="s">
        <v>176</v>
      </c>
      <c r="D379" t="s">
        <v>4249</v>
      </c>
      <c r="E379" t="s">
        <v>4250</v>
      </c>
      <c r="F379" t="s">
        <v>4251</v>
      </c>
      <c r="G379" t="s">
        <v>4252</v>
      </c>
      <c r="H379">
        <v>2017</v>
      </c>
      <c r="I379" t="s">
        <v>641</v>
      </c>
      <c r="J379">
        <v>2017</v>
      </c>
      <c r="K379">
        <v>9</v>
      </c>
      <c r="L379" t="s">
        <v>4253</v>
      </c>
      <c r="P379">
        <v>15</v>
      </c>
      <c r="Q379" t="s">
        <v>4254</v>
      </c>
      <c r="R379" t="s">
        <v>4255</v>
      </c>
      <c r="S379" t="s">
        <v>31</v>
      </c>
      <c r="T379" t="s">
        <v>32</v>
      </c>
      <c r="U379" t="s">
        <v>60</v>
      </c>
      <c r="V379" t="s">
        <v>34</v>
      </c>
      <c r="W379" t="s">
        <v>4256</v>
      </c>
    </row>
    <row r="380" spans="1:23" hidden="1" x14ac:dyDescent="0.2">
      <c r="A380" t="s">
        <v>297</v>
      </c>
      <c r="D380" t="s">
        <v>4257</v>
      </c>
      <c r="E380" t="s">
        <v>4258</v>
      </c>
      <c r="F380" t="s">
        <v>4259</v>
      </c>
      <c r="G380" t="s">
        <v>4260</v>
      </c>
      <c r="H380">
        <v>2018</v>
      </c>
      <c r="I380" t="s">
        <v>165</v>
      </c>
      <c r="J380">
        <v>37</v>
      </c>
      <c r="K380">
        <v>2</v>
      </c>
      <c r="M380">
        <v>471</v>
      </c>
      <c r="N380">
        <v>481</v>
      </c>
      <c r="O380">
        <v>10</v>
      </c>
      <c r="P380">
        <v>23</v>
      </c>
      <c r="Q380" t="s">
        <v>4261</v>
      </c>
      <c r="R380" t="s">
        <v>4262</v>
      </c>
      <c r="S380" t="s">
        <v>31</v>
      </c>
      <c r="T380" t="s">
        <v>32</v>
      </c>
      <c r="U380" t="s">
        <v>224</v>
      </c>
      <c r="V380" t="s">
        <v>34</v>
      </c>
      <c r="W380" t="s">
        <v>4263</v>
      </c>
    </row>
    <row r="381" spans="1:23" hidden="1" x14ac:dyDescent="0.2">
      <c r="A381" t="s">
        <v>305</v>
      </c>
      <c r="D381" t="s">
        <v>4264</v>
      </c>
      <c r="E381" t="s">
        <v>4265</v>
      </c>
      <c r="F381" t="s">
        <v>4266</v>
      </c>
      <c r="G381" t="s">
        <v>4267</v>
      </c>
      <c r="H381">
        <v>2018</v>
      </c>
      <c r="I381" t="s">
        <v>641</v>
      </c>
      <c r="J381">
        <v>2018</v>
      </c>
      <c r="K381">
        <v>8</v>
      </c>
      <c r="L381" t="s">
        <v>4268</v>
      </c>
      <c r="P381">
        <v>58</v>
      </c>
      <c r="Q381" t="s">
        <v>4269</v>
      </c>
      <c r="R381" t="s">
        <v>4270</v>
      </c>
      <c r="S381" t="s">
        <v>31</v>
      </c>
      <c r="T381" t="s">
        <v>32</v>
      </c>
      <c r="U381" t="s">
        <v>60</v>
      </c>
      <c r="V381" t="s">
        <v>34</v>
      </c>
      <c r="W381" t="s">
        <v>4271</v>
      </c>
    </row>
    <row r="382" spans="1:23" hidden="1" x14ac:dyDescent="0.2">
      <c r="A382" t="s">
        <v>314</v>
      </c>
      <c r="D382" t="s">
        <v>4272</v>
      </c>
      <c r="E382" t="s">
        <v>4273</v>
      </c>
      <c r="F382">
        <v>7101743597</v>
      </c>
      <c r="G382" t="s">
        <v>4274</v>
      </c>
      <c r="H382">
        <v>2018</v>
      </c>
      <c r="I382" t="s">
        <v>4275</v>
      </c>
      <c r="J382">
        <v>31</v>
      </c>
      <c r="K382" t="s">
        <v>4276</v>
      </c>
      <c r="M382">
        <v>126</v>
      </c>
      <c r="N382">
        <v>135</v>
      </c>
      <c r="O382">
        <v>9</v>
      </c>
      <c r="P382">
        <v>18</v>
      </c>
      <c r="Q382" t="s">
        <v>4277</v>
      </c>
      <c r="R382" t="s">
        <v>4278</v>
      </c>
      <c r="S382" t="s">
        <v>31</v>
      </c>
      <c r="T382" t="s">
        <v>32</v>
      </c>
      <c r="U382" t="s">
        <v>108</v>
      </c>
      <c r="V382" t="s">
        <v>34</v>
      </c>
      <c r="W382" t="s">
        <v>4279</v>
      </c>
    </row>
    <row r="383" spans="1:23" hidden="1" x14ac:dyDescent="0.2">
      <c r="A383" t="s">
        <v>322</v>
      </c>
      <c r="B383" t="s">
        <v>176</v>
      </c>
      <c r="C383" t="s">
        <v>4280</v>
      </c>
      <c r="D383" t="s">
        <v>4281</v>
      </c>
      <c r="E383" t="s">
        <v>4282</v>
      </c>
      <c r="F383" t="s">
        <v>4283</v>
      </c>
      <c r="G383" t="s">
        <v>4284</v>
      </c>
      <c r="H383">
        <v>2018</v>
      </c>
      <c r="I383" t="s">
        <v>4285</v>
      </c>
      <c r="J383">
        <v>219</v>
      </c>
      <c r="K383">
        <v>3</v>
      </c>
      <c r="M383">
        <v>1005</v>
      </c>
      <c r="N383">
        <v>1017</v>
      </c>
      <c r="O383">
        <v>12</v>
      </c>
      <c r="P383">
        <v>35</v>
      </c>
      <c r="Q383" t="s">
        <v>4286</v>
      </c>
      <c r="R383" t="s">
        <v>4287</v>
      </c>
      <c r="S383" t="s">
        <v>31</v>
      </c>
      <c r="T383" t="s">
        <v>32</v>
      </c>
      <c r="U383" t="s">
        <v>33</v>
      </c>
      <c r="V383" t="s">
        <v>34</v>
      </c>
      <c r="W383" t="s">
        <v>4288</v>
      </c>
    </row>
    <row r="384" spans="1:23" hidden="1" x14ac:dyDescent="0.2">
      <c r="A384" t="s">
        <v>297</v>
      </c>
      <c r="D384" t="s">
        <v>4289</v>
      </c>
      <c r="E384" t="s">
        <v>4290</v>
      </c>
      <c r="F384" t="s">
        <v>4291</v>
      </c>
      <c r="G384" t="s">
        <v>4292</v>
      </c>
      <c r="H384">
        <v>2018</v>
      </c>
      <c r="I384" t="s">
        <v>4293</v>
      </c>
      <c r="J384">
        <v>209</v>
      </c>
      <c r="M384">
        <v>462</v>
      </c>
      <c r="N384">
        <v>474</v>
      </c>
      <c r="O384">
        <v>12</v>
      </c>
      <c r="P384">
        <v>35</v>
      </c>
      <c r="Q384" t="s">
        <v>4294</v>
      </c>
      <c r="R384" t="s">
        <v>4295</v>
      </c>
      <c r="S384" t="s">
        <v>117</v>
      </c>
      <c r="T384" t="s">
        <v>32</v>
      </c>
      <c r="U384" t="s">
        <v>159</v>
      </c>
      <c r="V384" t="s">
        <v>34</v>
      </c>
      <c r="W384" t="s">
        <v>4296</v>
      </c>
    </row>
    <row r="385" spans="1:23" hidden="1" x14ac:dyDescent="0.2">
      <c r="A385" t="s">
        <v>305</v>
      </c>
      <c r="D385" t="s">
        <v>4297</v>
      </c>
      <c r="E385" t="s">
        <v>4298</v>
      </c>
      <c r="F385" t="s">
        <v>4299</v>
      </c>
      <c r="G385" t="s">
        <v>4300</v>
      </c>
      <c r="H385">
        <v>2021</v>
      </c>
      <c r="I385" t="s">
        <v>1977</v>
      </c>
      <c r="J385">
        <v>8</v>
      </c>
      <c r="K385">
        <v>4</v>
      </c>
      <c r="L385">
        <v>201296</v>
      </c>
      <c r="P385">
        <v>40</v>
      </c>
      <c r="Q385" t="s">
        <v>4301</v>
      </c>
      <c r="R385" t="s">
        <v>4302</v>
      </c>
      <c r="S385" t="s">
        <v>31</v>
      </c>
      <c r="T385" t="s">
        <v>32</v>
      </c>
      <c r="U385" t="s">
        <v>108</v>
      </c>
      <c r="V385" t="s">
        <v>34</v>
      </c>
      <c r="W385" t="s">
        <v>4303</v>
      </c>
    </row>
    <row r="386" spans="1:23" hidden="1" x14ac:dyDescent="0.2">
      <c r="A386" t="s">
        <v>314</v>
      </c>
      <c r="D386" t="s">
        <v>4304</v>
      </c>
      <c r="E386" t="s">
        <v>4305</v>
      </c>
      <c r="F386" t="s">
        <v>4306</v>
      </c>
      <c r="G386" t="s">
        <v>4307</v>
      </c>
      <c r="H386">
        <v>2022</v>
      </c>
      <c r="I386" t="s">
        <v>4308</v>
      </c>
      <c r="J386">
        <v>91</v>
      </c>
      <c r="K386">
        <v>1</v>
      </c>
      <c r="M386">
        <v>86</v>
      </c>
      <c r="N386">
        <v>100</v>
      </c>
      <c r="O386">
        <v>14</v>
      </c>
      <c r="P386">
        <v>12</v>
      </c>
      <c r="Q386" t="s">
        <v>4309</v>
      </c>
      <c r="R386" t="s">
        <v>4310</v>
      </c>
      <c r="S386" t="s">
        <v>31</v>
      </c>
      <c r="T386" t="s">
        <v>32</v>
      </c>
      <c r="U386" t="s">
        <v>159</v>
      </c>
      <c r="V386" t="s">
        <v>34</v>
      </c>
      <c r="W386" t="s">
        <v>4311</v>
      </c>
    </row>
    <row r="387" spans="1:23" hidden="1" x14ac:dyDescent="0.2">
      <c r="A387" t="s">
        <v>322</v>
      </c>
      <c r="B387" t="s">
        <v>176</v>
      </c>
      <c r="C387" t="s">
        <v>4312</v>
      </c>
      <c r="D387" t="s">
        <v>4313</v>
      </c>
      <c r="E387" t="s">
        <v>4314</v>
      </c>
      <c r="F387" t="s">
        <v>4315</v>
      </c>
      <c r="G387" t="s">
        <v>4316</v>
      </c>
      <c r="H387">
        <v>2021</v>
      </c>
      <c r="I387" t="s">
        <v>165</v>
      </c>
      <c r="J387">
        <v>40</v>
      </c>
      <c r="K387">
        <v>5</v>
      </c>
      <c r="M387">
        <v>1525</v>
      </c>
      <c r="N387">
        <v>1536</v>
      </c>
      <c r="O387">
        <v>11</v>
      </c>
      <c r="P387">
        <v>13</v>
      </c>
      <c r="Q387" t="s">
        <v>4317</v>
      </c>
      <c r="R387" t="s">
        <v>4318</v>
      </c>
      <c r="S387" t="s">
        <v>31</v>
      </c>
      <c r="T387" t="s">
        <v>32</v>
      </c>
      <c r="U387" t="s">
        <v>159</v>
      </c>
      <c r="V387" t="s">
        <v>34</v>
      </c>
      <c r="W387" t="s">
        <v>4319</v>
      </c>
    </row>
    <row r="388" spans="1:23" hidden="1" x14ac:dyDescent="0.2">
      <c r="A388" t="s">
        <v>297</v>
      </c>
      <c r="D388" t="s">
        <v>4313</v>
      </c>
      <c r="E388" t="s">
        <v>4314</v>
      </c>
      <c r="F388" t="s">
        <v>4315</v>
      </c>
      <c r="G388" t="s">
        <v>4320</v>
      </c>
      <c r="H388">
        <v>2022</v>
      </c>
      <c r="I388" t="s">
        <v>40</v>
      </c>
      <c r="J388">
        <v>289</v>
      </c>
      <c r="K388">
        <v>1971</v>
      </c>
      <c r="L388">
        <v>20212676</v>
      </c>
      <c r="P388">
        <v>6</v>
      </c>
      <c r="Q388" t="s">
        <v>4321</v>
      </c>
      <c r="R388" t="s">
        <v>4322</v>
      </c>
      <c r="S388" t="s">
        <v>31</v>
      </c>
      <c r="T388" t="s">
        <v>32</v>
      </c>
      <c r="U388" t="s">
        <v>224</v>
      </c>
      <c r="V388" t="s">
        <v>34</v>
      </c>
      <c r="W388" t="s">
        <v>4323</v>
      </c>
    </row>
    <row r="389" spans="1:23" hidden="1" x14ac:dyDescent="0.2">
      <c r="A389" t="s">
        <v>305</v>
      </c>
      <c r="D389" t="s">
        <v>4313</v>
      </c>
      <c r="E389" t="s">
        <v>4314</v>
      </c>
      <c r="F389" t="s">
        <v>4315</v>
      </c>
      <c r="G389" t="s">
        <v>4316</v>
      </c>
      <c r="H389">
        <v>2021</v>
      </c>
      <c r="I389" t="s">
        <v>165</v>
      </c>
      <c r="J389">
        <v>40</v>
      </c>
      <c r="K389">
        <v>5</v>
      </c>
      <c r="M389">
        <v>1525</v>
      </c>
      <c r="N389">
        <v>1536</v>
      </c>
      <c r="O389">
        <v>11</v>
      </c>
      <c r="P389">
        <v>13</v>
      </c>
      <c r="Q389" t="s">
        <v>4317</v>
      </c>
      <c r="R389" t="s">
        <v>4318</v>
      </c>
      <c r="S389" t="s">
        <v>31</v>
      </c>
      <c r="T389" t="s">
        <v>32</v>
      </c>
      <c r="U389" t="s">
        <v>159</v>
      </c>
      <c r="V389" t="s">
        <v>34</v>
      </c>
      <c r="W389" t="s">
        <v>4319</v>
      </c>
    </row>
    <row r="390" spans="1:23" hidden="1" x14ac:dyDescent="0.2">
      <c r="A390" t="s">
        <v>314</v>
      </c>
      <c r="D390" t="s">
        <v>4313</v>
      </c>
      <c r="E390" t="s">
        <v>4314</v>
      </c>
      <c r="F390" t="s">
        <v>4315</v>
      </c>
      <c r="G390" t="s">
        <v>4320</v>
      </c>
      <c r="H390">
        <v>2022</v>
      </c>
      <c r="I390" t="s">
        <v>40</v>
      </c>
      <c r="J390">
        <v>289</v>
      </c>
      <c r="K390">
        <v>1971</v>
      </c>
      <c r="L390">
        <v>20212676</v>
      </c>
      <c r="P390">
        <v>6</v>
      </c>
      <c r="Q390" t="s">
        <v>4321</v>
      </c>
      <c r="R390" t="s">
        <v>4322</v>
      </c>
      <c r="S390" t="s">
        <v>31</v>
      </c>
      <c r="T390" t="s">
        <v>32</v>
      </c>
      <c r="U390" t="s">
        <v>224</v>
      </c>
      <c r="V390" t="s">
        <v>34</v>
      </c>
      <c r="W390" t="s">
        <v>4323</v>
      </c>
    </row>
    <row r="391" spans="1:23" hidden="1" x14ac:dyDescent="0.2">
      <c r="A391" t="s">
        <v>322</v>
      </c>
      <c r="B391" t="s">
        <v>176</v>
      </c>
      <c r="D391" t="s">
        <v>4324</v>
      </c>
      <c r="E391" t="s">
        <v>4325</v>
      </c>
      <c r="F391" t="s">
        <v>4326</v>
      </c>
      <c r="G391" t="s">
        <v>4327</v>
      </c>
      <c r="H391">
        <v>2021</v>
      </c>
      <c r="I391" t="s">
        <v>4328</v>
      </c>
      <c r="J391">
        <v>5</v>
      </c>
      <c r="K391">
        <v>9</v>
      </c>
      <c r="L391">
        <v>2100089</v>
      </c>
      <c r="P391">
        <v>11</v>
      </c>
      <c r="Q391" t="s">
        <v>4329</v>
      </c>
      <c r="R391" t="s">
        <v>4330</v>
      </c>
      <c r="S391" t="s">
        <v>31</v>
      </c>
      <c r="T391" t="s">
        <v>32</v>
      </c>
      <c r="U391" t="s">
        <v>159</v>
      </c>
      <c r="V391" t="s">
        <v>34</v>
      </c>
      <c r="W391" t="s">
        <v>4331</v>
      </c>
    </row>
    <row r="392" spans="1:23" hidden="1" x14ac:dyDescent="0.2">
      <c r="A392" t="s">
        <v>297</v>
      </c>
      <c r="D392" t="s">
        <v>4332</v>
      </c>
      <c r="E392" t="s">
        <v>4333</v>
      </c>
      <c r="F392" t="s">
        <v>4334</v>
      </c>
      <c r="G392" t="s">
        <v>4335</v>
      </c>
      <c r="H392">
        <v>2020</v>
      </c>
      <c r="I392" t="s">
        <v>1739</v>
      </c>
      <c r="J392">
        <v>6</v>
      </c>
      <c r="K392">
        <v>15</v>
      </c>
      <c r="L392" t="s">
        <v>4336</v>
      </c>
      <c r="P392">
        <v>123</v>
      </c>
      <c r="Q392" t="s">
        <v>4337</v>
      </c>
      <c r="R392" t="s">
        <v>4338</v>
      </c>
      <c r="S392" t="s">
        <v>31</v>
      </c>
      <c r="T392" t="s">
        <v>32</v>
      </c>
      <c r="U392" t="s">
        <v>60</v>
      </c>
      <c r="V392" t="s">
        <v>34</v>
      </c>
      <c r="W392" t="s">
        <v>4339</v>
      </c>
    </row>
    <row r="393" spans="1:23" hidden="1" x14ac:dyDescent="0.2">
      <c r="A393" t="s">
        <v>305</v>
      </c>
      <c r="D393" t="s">
        <v>4340</v>
      </c>
      <c r="E393" t="s">
        <v>4341</v>
      </c>
      <c r="F393" t="s">
        <v>4342</v>
      </c>
      <c r="G393" t="s">
        <v>4343</v>
      </c>
      <c r="H393">
        <v>2017</v>
      </c>
      <c r="I393" t="s">
        <v>2472</v>
      </c>
      <c r="M393">
        <v>429</v>
      </c>
      <c r="N393">
        <v>445</v>
      </c>
      <c r="O393">
        <v>16</v>
      </c>
      <c r="P393">
        <v>9</v>
      </c>
      <c r="Q393" t="s">
        <v>4344</v>
      </c>
      <c r="R393" t="s">
        <v>4345</v>
      </c>
      <c r="S393" t="s">
        <v>77</v>
      </c>
      <c r="T393" t="s">
        <v>32</v>
      </c>
      <c r="V393" t="s">
        <v>34</v>
      </c>
      <c r="W393" t="s">
        <v>4346</v>
      </c>
    </row>
    <row r="394" spans="1:23" hidden="1" x14ac:dyDescent="0.2">
      <c r="A394" t="s">
        <v>314</v>
      </c>
      <c r="D394" t="s">
        <v>4347</v>
      </c>
      <c r="E394" t="s">
        <v>4348</v>
      </c>
      <c r="F394" t="s">
        <v>4349</v>
      </c>
      <c r="G394" t="s">
        <v>4350</v>
      </c>
      <c r="H394">
        <v>2015</v>
      </c>
      <c r="I394" t="s">
        <v>4351</v>
      </c>
      <c r="J394">
        <v>96</v>
      </c>
      <c r="K394">
        <v>7</v>
      </c>
      <c r="M394">
        <v>1802</v>
      </c>
      <c r="N394">
        <v>1811</v>
      </c>
      <c r="O394">
        <v>9</v>
      </c>
      <c r="P394">
        <v>11</v>
      </c>
      <c r="Q394" t="s">
        <v>4352</v>
      </c>
      <c r="R394" t="s">
        <v>4353</v>
      </c>
      <c r="S394" t="s">
        <v>31</v>
      </c>
      <c r="T394" t="s">
        <v>32</v>
      </c>
      <c r="U394" t="s">
        <v>159</v>
      </c>
      <c r="V394" t="s">
        <v>34</v>
      </c>
      <c r="W394" t="s">
        <v>4354</v>
      </c>
    </row>
    <row r="395" spans="1:23" hidden="1" x14ac:dyDescent="0.2">
      <c r="A395" t="s">
        <v>322</v>
      </c>
      <c r="B395" t="s">
        <v>176</v>
      </c>
      <c r="D395" t="s">
        <v>4355</v>
      </c>
      <c r="E395" t="s">
        <v>4356</v>
      </c>
      <c r="F395" t="s">
        <v>4357</v>
      </c>
      <c r="G395" t="s">
        <v>4358</v>
      </c>
      <c r="H395">
        <v>2009</v>
      </c>
      <c r="I395" t="s">
        <v>4359</v>
      </c>
      <c r="J395">
        <v>74</v>
      </c>
      <c r="K395">
        <v>15</v>
      </c>
      <c r="M395">
        <v>5458</v>
      </c>
      <c r="N395">
        <v>5470</v>
      </c>
      <c r="O395">
        <v>12</v>
      </c>
      <c r="P395">
        <v>28</v>
      </c>
      <c r="Q395" t="s">
        <v>4360</v>
      </c>
      <c r="R395" t="s">
        <v>4361</v>
      </c>
      <c r="S395" t="s">
        <v>31</v>
      </c>
      <c r="T395" t="s">
        <v>32</v>
      </c>
      <c r="U395" t="s">
        <v>159</v>
      </c>
      <c r="V395" t="s">
        <v>34</v>
      </c>
      <c r="W395" t="s">
        <v>4362</v>
      </c>
    </row>
    <row r="396" spans="1:23" hidden="1" x14ac:dyDescent="0.2">
      <c r="A396" t="s">
        <v>297</v>
      </c>
      <c r="D396" t="s">
        <v>4363</v>
      </c>
      <c r="E396" t="s">
        <v>4364</v>
      </c>
      <c r="F396" t="s">
        <v>4365</v>
      </c>
      <c r="G396" t="s">
        <v>4366</v>
      </c>
      <c r="H396">
        <v>2019</v>
      </c>
      <c r="I396" t="s">
        <v>977</v>
      </c>
      <c r="J396">
        <v>10</v>
      </c>
      <c r="K396">
        <v>1</v>
      </c>
      <c r="L396">
        <v>2896</v>
      </c>
      <c r="P396">
        <v>40</v>
      </c>
      <c r="Q396" t="s">
        <v>4367</v>
      </c>
      <c r="R396" t="s">
        <v>4368</v>
      </c>
      <c r="S396" t="s">
        <v>31</v>
      </c>
      <c r="T396" t="s">
        <v>32</v>
      </c>
      <c r="U396" t="s">
        <v>108</v>
      </c>
      <c r="V396" t="s">
        <v>34</v>
      </c>
      <c r="W396" t="s">
        <v>4369</v>
      </c>
    </row>
    <row r="397" spans="1:23" hidden="1" x14ac:dyDescent="0.2">
      <c r="A397" t="s">
        <v>305</v>
      </c>
      <c r="D397" t="s">
        <v>4370</v>
      </c>
      <c r="E397" t="s">
        <v>4371</v>
      </c>
      <c r="F397" t="s">
        <v>4372</v>
      </c>
      <c r="G397" t="s">
        <v>4373</v>
      </c>
      <c r="H397">
        <v>2017</v>
      </c>
      <c r="I397" t="s">
        <v>1413</v>
      </c>
      <c r="J397">
        <v>8</v>
      </c>
      <c r="M397">
        <v>549</v>
      </c>
      <c r="N397">
        <v>563</v>
      </c>
      <c r="O397">
        <v>14</v>
      </c>
      <c r="P397">
        <v>16</v>
      </c>
      <c r="Q397" t="s">
        <v>4374</v>
      </c>
      <c r="R397" t="s">
        <v>4375</v>
      </c>
      <c r="S397" t="s">
        <v>77</v>
      </c>
      <c r="T397" t="s">
        <v>32</v>
      </c>
      <c r="V397" t="s">
        <v>34</v>
      </c>
      <c r="W397" t="s">
        <v>4376</v>
      </c>
    </row>
    <row r="398" spans="1:23" hidden="1" x14ac:dyDescent="0.2">
      <c r="A398" t="s">
        <v>314</v>
      </c>
      <c r="D398" t="s">
        <v>4377</v>
      </c>
      <c r="E398" t="s">
        <v>4378</v>
      </c>
      <c r="F398" t="s">
        <v>4379</v>
      </c>
      <c r="G398" t="s">
        <v>4380</v>
      </c>
      <c r="H398">
        <v>2021</v>
      </c>
      <c r="I398" t="s">
        <v>4381</v>
      </c>
      <c r="J398">
        <v>27</v>
      </c>
      <c r="K398">
        <v>2</v>
      </c>
      <c r="M398">
        <v>126</v>
      </c>
      <c r="N398">
        <v>132</v>
      </c>
      <c r="O398">
        <v>6</v>
      </c>
      <c r="P398">
        <v>9</v>
      </c>
      <c r="Q398" t="s">
        <v>4382</v>
      </c>
      <c r="R398" t="s">
        <v>4383</v>
      </c>
      <c r="S398" t="s">
        <v>117</v>
      </c>
      <c r="T398" t="s">
        <v>32</v>
      </c>
      <c r="U398" t="s">
        <v>159</v>
      </c>
      <c r="V398" t="s">
        <v>34</v>
      </c>
      <c r="W398" t="s">
        <v>4384</v>
      </c>
    </row>
    <row r="399" spans="1:23" hidden="1" x14ac:dyDescent="0.2">
      <c r="A399" t="s">
        <v>322</v>
      </c>
      <c r="B399" t="s">
        <v>176</v>
      </c>
      <c r="C399" t="s">
        <v>4385</v>
      </c>
      <c r="D399" t="s">
        <v>4386</v>
      </c>
      <c r="E399" t="s">
        <v>4387</v>
      </c>
      <c r="F399" t="s">
        <v>4388</v>
      </c>
      <c r="G399" t="s">
        <v>4389</v>
      </c>
      <c r="H399">
        <v>2020</v>
      </c>
      <c r="I399" t="s">
        <v>4390</v>
      </c>
      <c r="J399">
        <v>204</v>
      </c>
      <c r="L399">
        <v>104175</v>
      </c>
      <c r="P399">
        <v>19</v>
      </c>
      <c r="Q399" t="s">
        <v>4391</v>
      </c>
      <c r="R399" t="s">
        <v>4392</v>
      </c>
      <c r="S399" t="s">
        <v>31</v>
      </c>
      <c r="T399" t="s">
        <v>32</v>
      </c>
      <c r="U399" t="s">
        <v>159</v>
      </c>
      <c r="V399" t="s">
        <v>34</v>
      </c>
      <c r="W399" t="s">
        <v>4393</v>
      </c>
    </row>
    <row r="400" spans="1:23" hidden="1" x14ac:dyDescent="0.2">
      <c r="A400" t="s">
        <v>297</v>
      </c>
      <c r="D400" t="s">
        <v>4394</v>
      </c>
      <c r="E400" t="s">
        <v>4395</v>
      </c>
      <c r="F400" t="s">
        <v>4396</v>
      </c>
      <c r="G400" t="s">
        <v>4397</v>
      </c>
      <c r="H400">
        <v>2023</v>
      </c>
      <c r="I400" t="s">
        <v>28</v>
      </c>
      <c r="J400">
        <v>29</v>
      </c>
      <c r="K400">
        <v>13</v>
      </c>
      <c r="M400">
        <v>3794</v>
      </c>
      <c r="N400">
        <v>3805</v>
      </c>
      <c r="O400">
        <v>11</v>
      </c>
      <c r="P400">
        <v>5</v>
      </c>
      <c r="Q400" t="s">
        <v>4398</v>
      </c>
      <c r="R400" t="s">
        <v>4399</v>
      </c>
      <c r="S400" t="s">
        <v>31</v>
      </c>
      <c r="T400" t="s">
        <v>32</v>
      </c>
      <c r="U400" t="s">
        <v>127</v>
      </c>
      <c r="V400" t="s">
        <v>34</v>
      </c>
      <c r="W400" t="s">
        <v>4400</v>
      </c>
    </row>
    <row r="401" spans="1:23" hidden="1" x14ac:dyDescent="0.2">
      <c r="A401" t="s">
        <v>305</v>
      </c>
      <c r="D401" t="s">
        <v>4401</v>
      </c>
      <c r="E401" t="s">
        <v>4402</v>
      </c>
      <c r="F401" t="s">
        <v>4403</v>
      </c>
      <c r="G401" t="s">
        <v>4404</v>
      </c>
      <c r="H401">
        <v>2021</v>
      </c>
      <c r="I401" t="s">
        <v>165</v>
      </c>
      <c r="J401">
        <v>40</v>
      </c>
      <c r="K401">
        <v>5</v>
      </c>
      <c r="M401">
        <v>1631</v>
      </c>
      <c r="N401">
        <v>1635</v>
      </c>
      <c r="O401">
        <v>4</v>
      </c>
      <c r="P401">
        <v>3</v>
      </c>
      <c r="Q401" t="s">
        <v>4405</v>
      </c>
      <c r="R401" t="s">
        <v>4406</v>
      </c>
      <c r="S401" t="s">
        <v>31</v>
      </c>
      <c r="T401" t="s">
        <v>32</v>
      </c>
      <c r="U401" t="s">
        <v>127</v>
      </c>
      <c r="V401" t="s">
        <v>34</v>
      </c>
      <c r="W401" t="s">
        <v>4407</v>
      </c>
    </row>
    <row r="402" spans="1:23" hidden="1" x14ac:dyDescent="0.2">
      <c r="A402" t="s">
        <v>314</v>
      </c>
      <c r="D402" t="s">
        <v>4408</v>
      </c>
      <c r="E402" t="s">
        <v>4409</v>
      </c>
      <c r="F402" t="s">
        <v>4410</v>
      </c>
      <c r="G402" t="s">
        <v>4411</v>
      </c>
      <c r="H402">
        <v>2020</v>
      </c>
      <c r="I402" t="s">
        <v>350</v>
      </c>
      <c r="J402">
        <v>15</v>
      </c>
      <c r="K402">
        <v>45607</v>
      </c>
      <c r="L402" t="s">
        <v>4412</v>
      </c>
      <c r="P402">
        <v>8</v>
      </c>
      <c r="Q402" t="s">
        <v>4413</v>
      </c>
      <c r="R402" t="s">
        <v>4414</v>
      </c>
      <c r="S402" t="s">
        <v>31</v>
      </c>
      <c r="T402" t="s">
        <v>32</v>
      </c>
      <c r="U402" t="s">
        <v>108</v>
      </c>
      <c r="V402" t="s">
        <v>34</v>
      </c>
      <c r="W402" t="s">
        <v>4415</v>
      </c>
    </row>
    <row r="403" spans="1:23" hidden="1" x14ac:dyDescent="0.2">
      <c r="A403" t="s">
        <v>322</v>
      </c>
      <c r="B403" t="s">
        <v>176</v>
      </c>
      <c r="D403" t="s">
        <v>4416</v>
      </c>
      <c r="E403" t="s">
        <v>4417</v>
      </c>
      <c r="F403" t="s">
        <v>4418</v>
      </c>
      <c r="G403" t="s">
        <v>4419</v>
      </c>
      <c r="H403">
        <v>2016</v>
      </c>
      <c r="I403" t="s">
        <v>641</v>
      </c>
      <c r="J403">
        <v>2016</v>
      </c>
      <c r="K403">
        <v>1</v>
      </c>
      <c r="L403" t="s">
        <v>4420</v>
      </c>
      <c r="P403">
        <v>13</v>
      </c>
      <c r="Q403" t="s">
        <v>4421</v>
      </c>
      <c r="R403" t="s">
        <v>4422</v>
      </c>
      <c r="S403" t="s">
        <v>31</v>
      </c>
      <c r="T403" t="s">
        <v>32</v>
      </c>
      <c r="U403" t="s">
        <v>60</v>
      </c>
      <c r="V403" t="s">
        <v>34</v>
      </c>
      <c r="W403" t="s">
        <v>4423</v>
      </c>
    </row>
    <row r="404" spans="1:23" hidden="1" x14ac:dyDescent="0.2">
      <c r="A404" t="s">
        <v>297</v>
      </c>
      <c r="D404" t="s">
        <v>4424</v>
      </c>
      <c r="E404" t="s">
        <v>4425</v>
      </c>
      <c r="F404" t="s">
        <v>4426</v>
      </c>
      <c r="G404" t="s">
        <v>4427</v>
      </c>
      <c r="H404">
        <v>2022</v>
      </c>
      <c r="I404" t="s">
        <v>245</v>
      </c>
      <c r="J404">
        <v>176</v>
      </c>
      <c r="L404">
        <v>105610</v>
      </c>
      <c r="P404">
        <v>5</v>
      </c>
      <c r="Q404" t="s">
        <v>4428</v>
      </c>
      <c r="R404" t="s">
        <v>4429</v>
      </c>
      <c r="S404" t="s">
        <v>31</v>
      </c>
      <c r="T404" t="s">
        <v>32</v>
      </c>
      <c r="U404" t="s">
        <v>127</v>
      </c>
      <c r="V404" t="s">
        <v>34</v>
      </c>
      <c r="W404" t="s">
        <v>4430</v>
      </c>
    </row>
    <row r="405" spans="1:23" hidden="1" x14ac:dyDescent="0.2">
      <c r="A405" t="s">
        <v>305</v>
      </c>
      <c r="D405" t="s">
        <v>4431</v>
      </c>
      <c r="E405" t="s">
        <v>4432</v>
      </c>
      <c r="F405" t="s">
        <v>4433</v>
      </c>
      <c r="G405" t="s">
        <v>4434</v>
      </c>
      <c r="H405">
        <v>2021</v>
      </c>
      <c r="I405" t="s">
        <v>40</v>
      </c>
      <c r="J405">
        <v>288</v>
      </c>
      <c r="K405">
        <v>1961</v>
      </c>
      <c r="L405">
        <v>20211613</v>
      </c>
      <c r="P405">
        <v>39</v>
      </c>
      <c r="Q405" t="s">
        <v>4435</v>
      </c>
      <c r="R405" t="s">
        <v>4436</v>
      </c>
      <c r="S405" t="s">
        <v>31</v>
      </c>
      <c r="T405" t="s">
        <v>32</v>
      </c>
      <c r="U405" t="s">
        <v>33</v>
      </c>
      <c r="V405" t="s">
        <v>34</v>
      </c>
      <c r="W405" t="s">
        <v>4437</v>
      </c>
    </row>
    <row r="406" spans="1:23" hidden="1" x14ac:dyDescent="0.2">
      <c r="A406" t="s">
        <v>314</v>
      </c>
      <c r="D406" t="s">
        <v>4438</v>
      </c>
      <c r="E406" t="s">
        <v>4439</v>
      </c>
      <c r="F406" t="s">
        <v>4440</v>
      </c>
      <c r="G406" t="s">
        <v>4441</v>
      </c>
      <c r="H406">
        <v>2016</v>
      </c>
      <c r="I406" t="s">
        <v>374</v>
      </c>
      <c r="J406">
        <v>551</v>
      </c>
      <c r="M406">
        <v>131</v>
      </c>
      <c r="N406">
        <v>139</v>
      </c>
      <c r="O406">
        <v>8</v>
      </c>
      <c r="P406">
        <v>81</v>
      </c>
      <c r="Q406" t="s">
        <v>4442</v>
      </c>
      <c r="R406" t="s">
        <v>4443</v>
      </c>
      <c r="S406" t="s">
        <v>31</v>
      </c>
      <c r="T406" t="s">
        <v>32</v>
      </c>
      <c r="V406" t="s">
        <v>34</v>
      </c>
      <c r="W406" t="s">
        <v>4444</v>
      </c>
    </row>
    <row r="407" spans="1:23" hidden="1" x14ac:dyDescent="0.2">
      <c r="A407" t="s">
        <v>322</v>
      </c>
      <c r="B407" t="s">
        <v>176</v>
      </c>
      <c r="D407" t="s">
        <v>4445</v>
      </c>
      <c r="E407" t="s">
        <v>4446</v>
      </c>
      <c r="F407" t="s">
        <v>4447</v>
      </c>
      <c r="G407" t="s">
        <v>4448</v>
      </c>
      <c r="H407">
        <v>2021</v>
      </c>
      <c r="I407" t="s">
        <v>165</v>
      </c>
      <c r="J407">
        <v>40</v>
      </c>
      <c r="K407">
        <v>2</v>
      </c>
      <c r="M407">
        <v>365</v>
      </c>
      <c r="N407">
        <v>379</v>
      </c>
      <c r="O407">
        <v>14</v>
      </c>
      <c r="P407">
        <v>7</v>
      </c>
      <c r="Q407" t="s">
        <v>4449</v>
      </c>
      <c r="R407" t="s">
        <v>4450</v>
      </c>
      <c r="S407" t="s">
        <v>31</v>
      </c>
      <c r="T407" t="s">
        <v>32</v>
      </c>
      <c r="V407" t="s">
        <v>34</v>
      </c>
      <c r="W407" t="s">
        <v>4451</v>
      </c>
    </row>
    <row r="408" spans="1:23" hidden="1" x14ac:dyDescent="0.2">
      <c r="A408" t="s">
        <v>297</v>
      </c>
      <c r="D408" t="s">
        <v>4452</v>
      </c>
      <c r="E408" t="s">
        <v>4453</v>
      </c>
      <c r="F408" t="s">
        <v>4454</v>
      </c>
      <c r="G408" t="s">
        <v>4455</v>
      </c>
      <c r="H408">
        <v>2018</v>
      </c>
      <c r="I408" t="s">
        <v>514</v>
      </c>
      <c r="J408">
        <v>165</v>
      </c>
      <c r="K408">
        <v>1</v>
      </c>
      <c r="L408">
        <v>1</v>
      </c>
      <c r="P408">
        <v>14</v>
      </c>
      <c r="Q408" t="s">
        <v>4456</v>
      </c>
      <c r="R408" t="s">
        <v>4457</v>
      </c>
      <c r="S408" t="s">
        <v>31</v>
      </c>
      <c r="T408" t="s">
        <v>32</v>
      </c>
      <c r="V408" t="s">
        <v>34</v>
      </c>
      <c r="W408" t="s">
        <v>4458</v>
      </c>
    </row>
    <row r="409" spans="1:23" hidden="1" x14ac:dyDescent="0.2">
      <c r="A409" t="s">
        <v>305</v>
      </c>
      <c r="D409" t="s">
        <v>4459</v>
      </c>
      <c r="E409" t="s">
        <v>4460</v>
      </c>
      <c r="F409" t="s">
        <v>4461</v>
      </c>
      <c r="G409" t="s">
        <v>4462</v>
      </c>
      <c r="H409">
        <v>2021</v>
      </c>
      <c r="I409" t="s">
        <v>165</v>
      </c>
      <c r="J409">
        <v>40</v>
      </c>
      <c r="K409">
        <v>2</v>
      </c>
      <c r="M409">
        <v>433</v>
      </c>
      <c r="N409">
        <v>446</v>
      </c>
      <c r="O409">
        <v>13</v>
      </c>
      <c r="P409">
        <v>20</v>
      </c>
      <c r="Q409" t="s">
        <v>4463</v>
      </c>
      <c r="R409" t="s">
        <v>4464</v>
      </c>
      <c r="S409" t="s">
        <v>31</v>
      </c>
      <c r="T409" t="s">
        <v>32</v>
      </c>
      <c r="U409" t="s">
        <v>127</v>
      </c>
      <c r="V409" t="s">
        <v>34</v>
      </c>
      <c r="W409" t="s">
        <v>4465</v>
      </c>
    </row>
    <row r="410" spans="1:23" hidden="1" x14ac:dyDescent="0.2">
      <c r="A410" t="s">
        <v>314</v>
      </c>
      <c r="D410" t="s">
        <v>4466</v>
      </c>
      <c r="E410" t="s">
        <v>4467</v>
      </c>
      <c r="F410" t="s">
        <v>4468</v>
      </c>
      <c r="G410" t="s">
        <v>4469</v>
      </c>
      <c r="H410">
        <v>2022</v>
      </c>
      <c r="I410" t="s">
        <v>2007</v>
      </c>
      <c r="J410">
        <v>20</v>
      </c>
      <c r="K410">
        <v>5</v>
      </c>
      <c r="L410" t="s">
        <v>4470</v>
      </c>
      <c r="P410">
        <v>28</v>
      </c>
      <c r="Q410" t="s">
        <v>4471</v>
      </c>
      <c r="R410" t="s">
        <v>4472</v>
      </c>
      <c r="S410" t="s">
        <v>31</v>
      </c>
      <c r="T410" t="s">
        <v>32</v>
      </c>
      <c r="U410" t="s">
        <v>60</v>
      </c>
      <c r="V410" t="s">
        <v>34</v>
      </c>
      <c r="W410" t="s">
        <v>4473</v>
      </c>
    </row>
    <row r="411" spans="1:23" hidden="1" x14ac:dyDescent="0.2">
      <c r="A411" t="s">
        <v>322</v>
      </c>
      <c r="B411" t="s">
        <v>176</v>
      </c>
      <c r="D411" t="s">
        <v>4474</v>
      </c>
      <c r="E411" t="s">
        <v>4475</v>
      </c>
      <c r="F411" t="s">
        <v>4476</v>
      </c>
      <c r="G411" t="s">
        <v>4477</v>
      </c>
      <c r="H411">
        <v>2021</v>
      </c>
      <c r="I411" t="s">
        <v>4478</v>
      </c>
      <c r="J411">
        <v>40</v>
      </c>
      <c r="K411">
        <v>9</v>
      </c>
      <c r="M411">
        <v>2996</v>
      </c>
      <c r="N411">
        <v>3006</v>
      </c>
      <c r="O411">
        <v>10</v>
      </c>
      <c r="P411">
        <v>1</v>
      </c>
      <c r="Q411" t="s">
        <v>4479</v>
      </c>
      <c r="R411" t="s">
        <v>4480</v>
      </c>
      <c r="S411" t="s">
        <v>31</v>
      </c>
      <c r="T411" t="s">
        <v>32</v>
      </c>
      <c r="V411" t="s">
        <v>34</v>
      </c>
      <c r="W411" t="s">
        <v>4481</v>
      </c>
    </row>
    <row r="412" spans="1:23" hidden="1" x14ac:dyDescent="0.2">
      <c r="A412" t="s">
        <v>297</v>
      </c>
      <c r="D412" t="s">
        <v>4482</v>
      </c>
      <c r="E412" t="s">
        <v>4483</v>
      </c>
      <c r="F412" t="s">
        <v>4484</v>
      </c>
      <c r="G412" t="s">
        <v>4485</v>
      </c>
      <c r="H412">
        <v>2024</v>
      </c>
      <c r="I412" t="s">
        <v>1015</v>
      </c>
      <c r="J412">
        <v>906</v>
      </c>
      <c r="L412">
        <v>167342</v>
      </c>
      <c r="P412">
        <v>4</v>
      </c>
      <c r="Q412" t="s">
        <v>4486</v>
      </c>
      <c r="R412" t="s">
        <v>4487</v>
      </c>
      <c r="S412" t="s">
        <v>117</v>
      </c>
      <c r="T412" t="s">
        <v>32</v>
      </c>
      <c r="V412" t="s">
        <v>34</v>
      </c>
      <c r="W412" t="s">
        <v>4488</v>
      </c>
    </row>
    <row r="413" spans="1:23" hidden="1" x14ac:dyDescent="0.2">
      <c r="A413" t="s">
        <v>305</v>
      </c>
      <c r="D413" t="s">
        <v>4489</v>
      </c>
      <c r="E413" t="s">
        <v>4490</v>
      </c>
      <c r="F413" t="s">
        <v>4491</v>
      </c>
      <c r="G413" t="s">
        <v>4492</v>
      </c>
      <c r="H413">
        <v>2020</v>
      </c>
      <c r="I413" t="s">
        <v>1015</v>
      </c>
      <c r="J413">
        <v>715</v>
      </c>
      <c r="L413">
        <v>136951</v>
      </c>
      <c r="P413">
        <v>42</v>
      </c>
      <c r="Q413" t="s">
        <v>4493</v>
      </c>
      <c r="R413" t="s">
        <v>4494</v>
      </c>
      <c r="S413" t="s">
        <v>31</v>
      </c>
      <c r="T413" t="s">
        <v>32</v>
      </c>
      <c r="V413" t="s">
        <v>34</v>
      </c>
      <c r="W413" t="s">
        <v>4495</v>
      </c>
    </row>
    <row r="414" spans="1:23" hidden="1" x14ac:dyDescent="0.2">
      <c r="A414" t="s">
        <v>314</v>
      </c>
      <c r="D414" t="s">
        <v>4489</v>
      </c>
      <c r="E414" t="s">
        <v>4490</v>
      </c>
      <c r="F414" t="s">
        <v>4491</v>
      </c>
      <c r="G414" t="s">
        <v>4492</v>
      </c>
      <c r="H414">
        <v>2020</v>
      </c>
      <c r="I414" t="s">
        <v>1015</v>
      </c>
      <c r="J414">
        <v>715</v>
      </c>
      <c r="L414">
        <v>136951</v>
      </c>
      <c r="P414">
        <v>42</v>
      </c>
      <c r="Q414" t="s">
        <v>4493</v>
      </c>
      <c r="R414" t="s">
        <v>4494</v>
      </c>
      <c r="S414" t="s">
        <v>31</v>
      </c>
      <c r="T414" t="s">
        <v>32</v>
      </c>
      <c r="V414" t="s">
        <v>34</v>
      </c>
      <c r="W414" t="s">
        <v>4495</v>
      </c>
    </row>
    <row r="415" spans="1:23" hidden="1" x14ac:dyDescent="0.2">
      <c r="A415" t="s">
        <v>322</v>
      </c>
      <c r="B415" t="s">
        <v>176</v>
      </c>
      <c r="D415" t="s">
        <v>4496</v>
      </c>
      <c r="E415" t="s">
        <v>4497</v>
      </c>
      <c r="F415" t="s">
        <v>4498</v>
      </c>
      <c r="G415" t="s">
        <v>4499</v>
      </c>
      <c r="H415">
        <v>2023</v>
      </c>
      <c r="I415" t="s">
        <v>4328</v>
      </c>
      <c r="J415">
        <v>7</v>
      </c>
      <c r="K415">
        <v>10</v>
      </c>
      <c r="L415">
        <v>2300303</v>
      </c>
      <c r="P415">
        <v>2</v>
      </c>
      <c r="Q415" t="s">
        <v>4500</v>
      </c>
      <c r="R415" t="s">
        <v>4501</v>
      </c>
      <c r="S415" t="s">
        <v>31</v>
      </c>
      <c r="T415" t="s">
        <v>32</v>
      </c>
      <c r="U415" t="s">
        <v>127</v>
      </c>
      <c r="V415" t="s">
        <v>34</v>
      </c>
      <c r="W415" t="s">
        <v>4502</v>
      </c>
    </row>
    <row r="416" spans="1:23" hidden="1" x14ac:dyDescent="0.2">
      <c r="A416" t="s">
        <v>297</v>
      </c>
      <c r="D416" t="s">
        <v>4503</v>
      </c>
      <c r="E416" t="s">
        <v>4504</v>
      </c>
      <c r="F416" t="s">
        <v>4505</v>
      </c>
      <c r="G416" t="s">
        <v>4506</v>
      </c>
      <c r="H416">
        <v>2024</v>
      </c>
      <c r="I416" t="s">
        <v>4507</v>
      </c>
      <c r="J416">
        <v>2024</v>
      </c>
      <c r="K416">
        <v>208</v>
      </c>
      <c r="L416" t="s">
        <v>4508</v>
      </c>
      <c r="P416">
        <v>0</v>
      </c>
      <c r="Q416" t="s">
        <v>4509</v>
      </c>
      <c r="R416" t="s">
        <v>4510</v>
      </c>
      <c r="S416" t="s">
        <v>31</v>
      </c>
      <c r="T416" t="s">
        <v>32</v>
      </c>
      <c r="V416" t="s">
        <v>34</v>
      </c>
      <c r="W416" t="s">
        <v>4511</v>
      </c>
    </row>
    <row r="417" spans="1:23" hidden="1" x14ac:dyDescent="0.2">
      <c r="A417" t="s">
        <v>305</v>
      </c>
      <c r="D417" t="s">
        <v>4512</v>
      </c>
      <c r="E417" t="s">
        <v>4513</v>
      </c>
      <c r="F417" t="s">
        <v>4514</v>
      </c>
      <c r="G417" t="s">
        <v>4515</v>
      </c>
      <c r="H417">
        <v>2022</v>
      </c>
      <c r="I417" t="s">
        <v>165</v>
      </c>
      <c r="J417">
        <v>41</v>
      </c>
      <c r="K417">
        <v>2</v>
      </c>
      <c r="M417">
        <v>455</v>
      </c>
      <c r="N417">
        <v>462</v>
      </c>
      <c r="O417">
        <v>7</v>
      </c>
      <c r="P417">
        <v>11</v>
      </c>
      <c r="Q417" t="s">
        <v>4516</v>
      </c>
      <c r="R417" t="s">
        <v>4517</v>
      </c>
      <c r="S417" t="s">
        <v>31</v>
      </c>
      <c r="T417" t="s">
        <v>32</v>
      </c>
      <c r="U417" t="s">
        <v>127</v>
      </c>
      <c r="V417" t="s">
        <v>34</v>
      </c>
      <c r="W417" t="s">
        <v>4518</v>
      </c>
    </row>
    <row r="418" spans="1:23" hidden="1" x14ac:dyDescent="0.2">
      <c r="A418" t="s">
        <v>314</v>
      </c>
      <c r="D418" t="s">
        <v>4519</v>
      </c>
      <c r="E418" t="s">
        <v>4520</v>
      </c>
      <c r="F418">
        <v>57224697351</v>
      </c>
      <c r="G418" t="s">
        <v>4521</v>
      </c>
      <c r="H418">
        <v>2019</v>
      </c>
      <c r="I418" t="s">
        <v>328</v>
      </c>
      <c r="J418">
        <v>575</v>
      </c>
      <c r="K418">
        <v>7784</v>
      </c>
      <c r="M418">
        <v>580</v>
      </c>
      <c r="N418">
        <v>582</v>
      </c>
      <c r="O418">
        <v>2</v>
      </c>
      <c r="P418">
        <v>12</v>
      </c>
      <c r="Q418" t="s">
        <v>4522</v>
      </c>
      <c r="R418" t="s">
        <v>4523</v>
      </c>
      <c r="S418" t="s">
        <v>3468</v>
      </c>
      <c r="T418" t="s">
        <v>32</v>
      </c>
      <c r="V418" t="s">
        <v>34</v>
      </c>
      <c r="W418" t="s">
        <v>4524</v>
      </c>
    </row>
    <row r="419" spans="1:23" hidden="1" x14ac:dyDescent="0.2">
      <c r="A419" t="s">
        <v>322</v>
      </c>
      <c r="B419" t="s">
        <v>176</v>
      </c>
      <c r="D419" t="s">
        <v>4525</v>
      </c>
      <c r="E419" t="s">
        <v>4526</v>
      </c>
      <c r="F419">
        <v>7004303561</v>
      </c>
      <c r="G419" t="s">
        <v>4527</v>
      </c>
      <c r="H419">
        <v>2018</v>
      </c>
      <c r="I419" t="s">
        <v>1266</v>
      </c>
      <c r="J419">
        <v>29</v>
      </c>
      <c r="K419">
        <v>3</v>
      </c>
      <c r="M419">
        <v>525</v>
      </c>
      <c r="N419">
        <v>541</v>
      </c>
      <c r="O419">
        <v>16</v>
      </c>
      <c r="P419">
        <v>25</v>
      </c>
      <c r="Q419" t="s">
        <v>4528</v>
      </c>
      <c r="R419" t="s">
        <v>4529</v>
      </c>
      <c r="S419" t="s">
        <v>31</v>
      </c>
      <c r="T419" t="s">
        <v>32</v>
      </c>
      <c r="V419" t="s">
        <v>34</v>
      </c>
      <c r="W419" t="s">
        <v>4530</v>
      </c>
    </row>
    <row r="420" spans="1:23" hidden="1" x14ac:dyDescent="0.2">
      <c r="A420" t="s">
        <v>297</v>
      </c>
      <c r="D420" t="s">
        <v>4531</v>
      </c>
      <c r="E420" t="s">
        <v>4532</v>
      </c>
      <c r="F420" t="s">
        <v>4533</v>
      </c>
      <c r="G420" t="s">
        <v>4534</v>
      </c>
      <c r="H420">
        <v>2017</v>
      </c>
      <c r="I420" t="s">
        <v>1716</v>
      </c>
      <c r="J420">
        <v>145</v>
      </c>
      <c r="M420">
        <v>102</v>
      </c>
      <c r="N420">
        <v>109</v>
      </c>
      <c r="O420">
        <v>7</v>
      </c>
      <c r="P420">
        <v>44</v>
      </c>
      <c r="Q420" t="s">
        <v>4535</v>
      </c>
      <c r="R420" t="s">
        <v>4536</v>
      </c>
      <c r="S420" t="s">
        <v>31</v>
      </c>
      <c r="T420" t="s">
        <v>32</v>
      </c>
      <c r="U420" t="s">
        <v>159</v>
      </c>
      <c r="V420" t="s">
        <v>34</v>
      </c>
      <c r="W420" t="s">
        <v>4537</v>
      </c>
    </row>
    <row r="421" spans="1:23" hidden="1" x14ac:dyDescent="0.2">
      <c r="A421" t="s">
        <v>305</v>
      </c>
      <c r="D421" t="s">
        <v>4538</v>
      </c>
      <c r="E421" t="s">
        <v>4539</v>
      </c>
      <c r="F421" t="s">
        <v>4540</v>
      </c>
      <c r="G421" t="s">
        <v>4541</v>
      </c>
      <c r="H421">
        <v>2024</v>
      </c>
      <c r="I421" t="s">
        <v>4542</v>
      </c>
      <c r="M421">
        <v>1</v>
      </c>
      <c r="N421">
        <v>10</v>
      </c>
      <c r="O421">
        <v>9</v>
      </c>
      <c r="P421">
        <v>0</v>
      </c>
      <c r="R421" t="s">
        <v>4543</v>
      </c>
      <c r="S421" t="s">
        <v>77</v>
      </c>
      <c r="T421" t="s">
        <v>32</v>
      </c>
      <c r="V421" t="s">
        <v>34</v>
      </c>
      <c r="W421" t="s">
        <v>4544</v>
      </c>
    </row>
    <row r="422" spans="1:23" hidden="1" x14ac:dyDescent="0.2">
      <c r="A422" t="s">
        <v>314</v>
      </c>
      <c r="D422" t="s">
        <v>4545</v>
      </c>
      <c r="E422" t="s">
        <v>4546</v>
      </c>
      <c r="F422" t="s">
        <v>4547</v>
      </c>
      <c r="G422" t="s">
        <v>4548</v>
      </c>
      <c r="H422">
        <v>2018</v>
      </c>
      <c r="I422" t="s">
        <v>148</v>
      </c>
      <c r="J422">
        <v>5</v>
      </c>
      <c r="K422" t="s">
        <v>3634</v>
      </c>
      <c r="L422">
        <v>150</v>
      </c>
      <c r="P422">
        <v>60</v>
      </c>
      <c r="Q422" t="s">
        <v>4549</v>
      </c>
      <c r="R422" t="s">
        <v>4550</v>
      </c>
      <c r="S422" t="s">
        <v>31</v>
      </c>
      <c r="T422" t="s">
        <v>32</v>
      </c>
      <c r="U422" t="s">
        <v>108</v>
      </c>
      <c r="V422" t="s">
        <v>34</v>
      </c>
      <c r="W422" t="s">
        <v>4551</v>
      </c>
    </row>
    <row r="423" spans="1:23" hidden="1" x14ac:dyDescent="0.2">
      <c r="A423" t="s">
        <v>322</v>
      </c>
      <c r="B423" t="s">
        <v>176</v>
      </c>
      <c r="D423" t="s">
        <v>4552</v>
      </c>
      <c r="E423" t="s">
        <v>4553</v>
      </c>
      <c r="F423" t="s">
        <v>4554</v>
      </c>
      <c r="G423" t="s">
        <v>4555</v>
      </c>
      <c r="H423">
        <v>2019</v>
      </c>
      <c r="I423" t="s">
        <v>148</v>
      </c>
      <c r="J423">
        <v>6</v>
      </c>
      <c r="K423" t="s">
        <v>617</v>
      </c>
      <c r="L423">
        <v>282</v>
      </c>
      <c r="P423">
        <v>16</v>
      </c>
      <c r="Q423" t="s">
        <v>4556</v>
      </c>
      <c r="R423" t="s">
        <v>4557</v>
      </c>
      <c r="S423" t="s">
        <v>31</v>
      </c>
      <c r="T423" t="s">
        <v>32</v>
      </c>
      <c r="U423" t="s">
        <v>108</v>
      </c>
      <c r="V423" t="s">
        <v>34</v>
      </c>
      <c r="W423" t="s">
        <v>4558</v>
      </c>
    </row>
    <row r="424" spans="1:23" hidden="1" x14ac:dyDescent="0.2">
      <c r="A424" t="s">
        <v>297</v>
      </c>
      <c r="D424" t="s">
        <v>4559</v>
      </c>
      <c r="E424" t="s">
        <v>4560</v>
      </c>
      <c r="F424" t="s">
        <v>4561</v>
      </c>
      <c r="G424" t="s">
        <v>4562</v>
      </c>
      <c r="H424">
        <v>2023</v>
      </c>
      <c r="I424" t="s">
        <v>861</v>
      </c>
      <c r="J424">
        <v>196</v>
      </c>
      <c r="L424">
        <v>115670</v>
      </c>
      <c r="P424">
        <v>1</v>
      </c>
      <c r="Q424" t="s">
        <v>4563</v>
      </c>
      <c r="R424" t="s">
        <v>4564</v>
      </c>
      <c r="S424" t="s">
        <v>31</v>
      </c>
      <c r="T424" t="s">
        <v>32</v>
      </c>
      <c r="V424" t="s">
        <v>34</v>
      </c>
      <c r="W424" t="s">
        <v>4565</v>
      </c>
    </row>
    <row r="425" spans="1:23" hidden="1" x14ac:dyDescent="0.2">
      <c r="A425" t="s">
        <v>305</v>
      </c>
      <c r="D425" t="s">
        <v>4566</v>
      </c>
      <c r="E425" t="s">
        <v>4567</v>
      </c>
      <c r="F425" t="s">
        <v>4568</v>
      </c>
      <c r="G425" t="s">
        <v>4569</v>
      </c>
      <c r="H425">
        <v>2017</v>
      </c>
      <c r="I425" t="s">
        <v>165</v>
      </c>
      <c r="J425">
        <v>36</v>
      </c>
      <c r="K425">
        <v>4</v>
      </c>
      <c r="M425">
        <v>1133</v>
      </c>
      <c r="N425">
        <v>1141</v>
      </c>
      <c r="O425">
        <v>8</v>
      </c>
      <c r="P425">
        <v>15</v>
      </c>
      <c r="Q425" t="s">
        <v>4570</v>
      </c>
      <c r="R425" t="s">
        <v>4571</v>
      </c>
      <c r="S425" t="s">
        <v>31</v>
      </c>
      <c r="T425" t="s">
        <v>32</v>
      </c>
      <c r="V425" t="s">
        <v>34</v>
      </c>
      <c r="W425" t="s">
        <v>4572</v>
      </c>
    </row>
    <row r="426" spans="1:23" hidden="1" x14ac:dyDescent="0.2">
      <c r="A426" t="s">
        <v>314</v>
      </c>
      <c r="D426" t="s">
        <v>4573</v>
      </c>
      <c r="E426" t="s">
        <v>4574</v>
      </c>
      <c r="F426" t="s">
        <v>4575</v>
      </c>
      <c r="G426" t="s">
        <v>4576</v>
      </c>
      <c r="H426">
        <v>2021</v>
      </c>
      <c r="I426" t="s">
        <v>148</v>
      </c>
      <c r="J426">
        <v>8</v>
      </c>
      <c r="L426">
        <v>674702</v>
      </c>
      <c r="P426">
        <v>10</v>
      </c>
      <c r="Q426" t="s">
        <v>4577</v>
      </c>
      <c r="R426" t="s">
        <v>4578</v>
      </c>
      <c r="S426" t="s">
        <v>31</v>
      </c>
      <c r="T426" t="s">
        <v>32</v>
      </c>
      <c r="U426" t="s">
        <v>108</v>
      </c>
      <c r="V426" t="s">
        <v>34</v>
      </c>
      <c r="W426" t="s">
        <v>4579</v>
      </c>
    </row>
    <row r="427" spans="1:23" hidden="1" x14ac:dyDescent="0.2">
      <c r="A427" t="s">
        <v>322</v>
      </c>
      <c r="B427" t="s">
        <v>176</v>
      </c>
      <c r="D427" t="s">
        <v>4580</v>
      </c>
      <c r="E427" t="s">
        <v>4581</v>
      </c>
      <c r="F427" t="s">
        <v>4582</v>
      </c>
      <c r="G427" t="s">
        <v>4583</v>
      </c>
      <c r="H427">
        <v>2017</v>
      </c>
      <c r="I427" t="s">
        <v>2472</v>
      </c>
      <c r="M427">
        <v>373</v>
      </c>
      <c r="N427">
        <v>410</v>
      </c>
      <c r="O427">
        <v>37</v>
      </c>
      <c r="P427">
        <v>95</v>
      </c>
      <c r="Q427" t="s">
        <v>4584</v>
      </c>
      <c r="R427" t="s">
        <v>4585</v>
      </c>
      <c r="S427" t="s">
        <v>77</v>
      </c>
      <c r="T427" t="s">
        <v>32</v>
      </c>
      <c r="V427" t="s">
        <v>34</v>
      </c>
      <c r="W427" t="s">
        <v>4586</v>
      </c>
    </row>
    <row r="428" spans="1:23" hidden="1" x14ac:dyDescent="0.2">
      <c r="A428" t="s">
        <v>297</v>
      </c>
      <c r="D428" t="s">
        <v>541</v>
      </c>
      <c r="E428" t="s">
        <v>542</v>
      </c>
      <c r="F428" t="s">
        <v>543</v>
      </c>
      <c r="G428" t="s">
        <v>544</v>
      </c>
      <c r="H428">
        <v>2019</v>
      </c>
      <c r="I428" t="s">
        <v>545</v>
      </c>
      <c r="J428">
        <v>40</v>
      </c>
      <c r="K428">
        <v>3</v>
      </c>
      <c r="L428" t="s">
        <v>546</v>
      </c>
      <c r="P428">
        <v>4</v>
      </c>
      <c r="Q428" t="s">
        <v>547</v>
      </c>
      <c r="R428" t="s">
        <v>548</v>
      </c>
      <c r="S428" t="s">
        <v>31</v>
      </c>
      <c r="T428" t="s">
        <v>32</v>
      </c>
      <c r="V428" t="s">
        <v>34</v>
      </c>
      <c r="W428" t="s">
        <v>549</v>
      </c>
    </row>
    <row r="429" spans="1:23" hidden="1" x14ac:dyDescent="0.2">
      <c r="A429" t="s">
        <v>305</v>
      </c>
      <c r="D429" t="s">
        <v>4587</v>
      </c>
      <c r="E429" t="s">
        <v>4588</v>
      </c>
      <c r="F429" t="s">
        <v>4589</v>
      </c>
      <c r="G429" t="s">
        <v>4590</v>
      </c>
      <c r="H429">
        <v>2021</v>
      </c>
      <c r="I429" t="s">
        <v>4591</v>
      </c>
      <c r="M429">
        <v>87</v>
      </c>
      <c r="N429">
        <v>128</v>
      </c>
      <c r="O429">
        <v>41</v>
      </c>
      <c r="P429">
        <v>11</v>
      </c>
      <c r="Q429" t="s">
        <v>4592</v>
      </c>
      <c r="R429" t="s">
        <v>4593</v>
      </c>
      <c r="S429" t="s">
        <v>77</v>
      </c>
      <c r="T429" t="s">
        <v>32</v>
      </c>
      <c r="V429" t="s">
        <v>34</v>
      </c>
      <c r="W429" t="s">
        <v>4594</v>
      </c>
    </row>
    <row r="430" spans="1:23" hidden="1" x14ac:dyDescent="0.2">
      <c r="A430" t="s">
        <v>314</v>
      </c>
      <c r="D430" t="s">
        <v>4595</v>
      </c>
      <c r="E430" t="s">
        <v>4596</v>
      </c>
      <c r="F430" t="s">
        <v>4597</v>
      </c>
      <c r="G430" t="s">
        <v>4598</v>
      </c>
      <c r="H430">
        <v>2022</v>
      </c>
      <c r="I430" t="s">
        <v>2709</v>
      </c>
      <c r="J430">
        <v>31</v>
      </c>
      <c r="K430">
        <v>10</v>
      </c>
      <c r="M430">
        <v>3002</v>
      </c>
      <c r="N430">
        <v>3017</v>
      </c>
      <c r="O430">
        <v>15</v>
      </c>
      <c r="P430">
        <v>3</v>
      </c>
      <c r="Q430" t="s">
        <v>4599</v>
      </c>
      <c r="R430" t="s">
        <v>4600</v>
      </c>
      <c r="S430" t="s">
        <v>31</v>
      </c>
      <c r="T430" t="s">
        <v>32</v>
      </c>
      <c r="V430" t="s">
        <v>34</v>
      </c>
      <c r="W430" t="s">
        <v>4601</v>
      </c>
    </row>
    <row r="431" spans="1:23" hidden="1" x14ac:dyDescent="0.2">
      <c r="A431" t="s">
        <v>322</v>
      </c>
      <c r="B431" t="s">
        <v>176</v>
      </c>
      <c r="C431" t="s">
        <v>4602</v>
      </c>
      <c r="D431" t="s">
        <v>4603</v>
      </c>
      <c r="E431" t="s">
        <v>4604</v>
      </c>
      <c r="F431" t="s">
        <v>4605</v>
      </c>
      <c r="G431" t="s">
        <v>4606</v>
      </c>
      <c r="H431">
        <v>2019</v>
      </c>
      <c r="I431" t="s">
        <v>148</v>
      </c>
      <c r="J431">
        <v>6</v>
      </c>
      <c r="L431">
        <v>691</v>
      </c>
      <c r="P431">
        <v>15</v>
      </c>
      <c r="Q431" t="s">
        <v>4607</v>
      </c>
      <c r="R431" t="s">
        <v>4608</v>
      </c>
      <c r="S431" t="s">
        <v>31</v>
      </c>
      <c r="T431" t="s">
        <v>32</v>
      </c>
      <c r="U431" t="s">
        <v>108</v>
      </c>
      <c r="V431" t="s">
        <v>34</v>
      </c>
      <c r="W431" t="s">
        <v>4609</v>
      </c>
    </row>
    <row r="432" spans="1:23" hidden="1" x14ac:dyDescent="0.2">
      <c r="A432" t="s">
        <v>297</v>
      </c>
      <c r="D432" t="s">
        <v>4610</v>
      </c>
      <c r="E432" t="s">
        <v>4611</v>
      </c>
      <c r="F432" t="s">
        <v>4612</v>
      </c>
      <c r="G432" t="s">
        <v>4613</v>
      </c>
      <c r="H432">
        <v>2010</v>
      </c>
      <c r="I432" t="s">
        <v>4614</v>
      </c>
      <c r="J432">
        <v>2</v>
      </c>
      <c r="K432">
        <v>9</v>
      </c>
      <c r="M432">
        <v>2919</v>
      </c>
      <c r="N432">
        <v>2949</v>
      </c>
      <c r="O432">
        <v>30</v>
      </c>
      <c r="P432">
        <v>51</v>
      </c>
      <c r="Q432" t="s">
        <v>4615</v>
      </c>
      <c r="R432" t="s">
        <v>4616</v>
      </c>
      <c r="S432" t="s">
        <v>117</v>
      </c>
      <c r="T432" t="s">
        <v>32</v>
      </c>
      <c r="U432" t="s">
        <v>108</v>
      </c>
      <c r="V432" t="s">
        <v>34</v>
      </c>
      <c r="W432" t="s">
        <v>4617</v>
      </c>
    </row>
    <row r="433" spans="1:23" hidden="1" x14ac:dyDescent="0.2">
      <c r="A433" t="s">
        <v>305</v>
      </c>
      <c r="D433" t="s">
        <v>4618</v>
      </c>
      <c r="E433" t="s">
        <v>4619</v>
      </c>
      <c r="F433" t="s">
        <v>4620</v>
      </c>
      <c r="G433" t="s">
        <v>4621</v>
      </c>
      <c r="H433">
        <v>2017</v>
      </c>
      <c r="I433" t="s">
        <v>57</v>
      </c>
      <c r="J433">
        <v>7</v>
      </c>
      <c r="L433">
        <v>41053</v>
      </c>
      <c r="P433">
        <v>36</v>
      </c>
      <c r="Q433" t="s">
        <v>4622</v>
      </c>
      <c r="R433" t="s">
        <v>4623</v>
      </c>
      <c r="S433" t="s">
        <v>31</v>
      </c>
      <c r="T433" t="s">
        <v>32</v>
      </c>
      <c r="U433" t="s">
        <v>108</v>
      </c>
      <c r="V433" t="s">
        <v>34</v>
      </c>
      <c r="W433" t="s">
        <v>4624</v>
      </c>
    </row>
    <row r="434" spans="1:23" hidden="1" x14ac:dyDescent="0.2">
      <c r="A434" t="s">
        <v>314</v>
      </c>
      <c r="D434" t="s">
        <v>4625</v>
      </c>
      <c r="E434" t="s">
        <v>4626</v>
      </c>
      <c r="F434" t="s">
        <v>4627</v>
      </c>
      <c r="G434" t="s">
        <v>4628</v>
      </c>
      <c r="H434">
        <v>2019</v>
      </c>
      <c r="I434" t="s">
        <v>4629</v>
      </c>
      <c r="J434">
        <v>38</v>
      </c>
      <c r="K434">
        <v>6</v>
      </c>
      <c r="M434">
        <v>1057</v>
      </c>
      <c r="N434">
        <v>1072</v>
      </c>
      <c r="O434">
        <v>15</v>
      </c>
      <c r="P434">
        <v>0</v>
      </c>
      <c r="Q434" t="s">
        <v>4630</v>
      </c>
      <c r="R434" t="s">
        <v>4631</v>
      </c>
      <c r="S434" t="s">
        <v>117</v>
      </c>
      <c r="T434" t="s">
        <v>32</v>
      </c>
      <c r="V434" t="s">
        <v>34</v>
      </c>
      <c r="W434" t="s">
        <v>4632</v>
      </c>
    </row>
    <row r="435" spans="1:23" hidden="1" x14ac:dyDescent="0.2">
      <c r="A435" t="s">
        <v>322</v>
      </c>
      <c r="B435" t="s">
        <v>176</v>
      </c>
      <c r="C435" t="s">
        <v>4633</v>
      </c>
      <c r="D435" t="s">
        <v>4634</v>
      </c>
      <c r="E435" t="s">
        <v>4635</v>
      </c>
      <c r="F435" t="s">
        <v>4636</v>
      </c>
      <c r="G435" t="s">
        <v>4637</v>
      </c>
      <c r="H435">
        <v>2024</v>
      </c>
      <c r="I435" t="s">
        <v>4638</v>
      </c>
      <c r="J435">
        <v>99</v>
      </c>
      <c r="K435">
        <v>3</v>
      </c>
      <c r="M435">
        <v>965</v>
      </c>
      <c r="N435">
        <v>978</v>
      </c>
      <c r="O435">
        <v>13</v>
      </c>
      <c r="P435">
        <v>1</v>
      </c>
      <c r="Q435" t="s">
        <v>4639</v>
      </c>
      <c r="R435" t="s">
        <v>4640</v>
      </c>
      <c r="S435" t="s">
        <v>31</v>
      </c>
      <c r="T435" t="s">
        <v>32</v>
      </c>
      <c r="U435" t="s">
        <v>159</v>
      </c>
      <c r="V435" t="s">
        <v>34</v>
      </c>
      <c r="W435" t="s">
        <v>4641</v>
      </c>
    </row>
    <row r="436" spans="1:23" hidden="1" x14ac:dyDescent="0.2">
      <c r="A436" t="s">
        <v>297</v>
      </c>
      <c r="D436" t="s">
        <v>4642</v>
      </c>
      <c r="E436" t="s">
        <v>4643</v>
      </c>
      <c r="F436" t="s">
        <v>4644</v>
      </c>
      <c r="G436" t="s">
        <v>4645</v>
      </c>
      <c r="H436">
        <v>2017</v>
      </c>
      <c r="I436" t="s">
        <v>3745</v>
      </c>
      <c r="J436">
        <v>15</v>
      </c>
      <c r="K436">
        <v>8</v>
      </c>
      <c r="M436">
        <v>722</v>
      </c>
      <c r="N436">
        <v>736</v>
      </c>
      <c r="O436">
        <v>14</v>
      </c>
      <c r="P436">
        <v>4</v>
      </c>
      <c r="Q436" t="s">
        <v>4646</v>
      </c>
      <c r="R436" t="s">
        <v>4647</v>
      </c>
      <c r="S436" t="s">
        <v>31</v>
      </c>
      <c r="T436" t="s">
        <v>32</v>
      </c>
      <c r="U436" t="s">
        <v>33</v>
      </c>
      <c r="V436" t="s">
        <v>34</v>
      </c>
      <c r="W436" t="s">
        <v>4648</v>
      </c>
    </row>
    <row r="437" spans="1:23" hidden="1" x14ac:dyDescent="0.2">
      <c r="A437" t="s">
        <v>305</v>
      </c>
      <c r="D437" t="s">
        <v>4649</v>
      </c>
      <c r="E437" t="s">
        <v>4650</v>
      </c>
      <c r="F437" t="s">
        <v>4651</v>
      </c>
      <c r="G437" t="s">
        <v>4652</v>
      </c>
      <c r="H437">
        <v>2021</v>
      </c>
      <c r="I437" t="s">
        <v>861</v>
      </c>
      <c r="J437">
        <v>166</v>
      </c>
      <c r="L437">
        <v>112181</v>
      </c>
      <c r="P437">
        <v>10</v>
      </c>
      <c r="Q437" t="s">
        <v>4653</v>
      </c>
      <c r="R437" t="s">
        <v>4654</v>
      </c>
      <c r="S437" t="s">
        <v>92</v>
      </c>
      <c r="T437" t="s">
        <v>32</v>
      </c>
      <c r="V437" t="s">
        <v>34</v>
      </c>
      <c r="W437" t="s">
        <v>4655</v>
      </c>
    </row>
    <row r="438" spans="1:23" hidden="1" x14ac:dyDescent="0.2">
      <c r="A438" t="s">
        <v>314</v>
      </c>
      <c r="D438" t="s">
        <v>4656</v>
      </c>
      <c r="E438" t="s">
        <v>4657</v>
      </c>
      <c r="F438">
        <v>36782123500</v>
      </c>
      <c r="G438" t="s">
        <v>4658</v>
      </c>
      <c r="H438">
        <v>2019</v>
      </c>
      <c r="I438" t="s">
        <v>40</v>
      </c>
      <c r="J438">
        <v>286</v>
      </c>
      <c r="K438">
        <v>1894</v>
      </c>
      <c r="L438">
        <v>20182187</v>
      </c>
      <c r="P438">
        <v>35</v>
      </c>
      <c r="Q438" t="s">
        <v>4659</v>
      </c>
      <c r="R438" t="s">
        <v>4660</v>
      </c>
      <c r="S438" t="s">
        <v>31</v>
      </c>
      <c r="T438" t="s">
        <v>32</v>
      </c>
      <c r="U438" t="s">
        <v>43</v>
      </c>
      <c r="V438" t="s">
        <v>34</v>
      </c>
      <c r="W438" t="s">
        <v>4661</v>
      </c>
    </row>
    <row r="439" spans="1:23" hidden="1" x14ac:dyDescent="0.2">
      <c r="A439" t="s">
        <v>322</v>
      </c>
      <c r="B439" t="s">
        <v>176</v>
      </c>
      <c r="C439" t="s">
        <v>4312</v>
      </c>
      <c r="D439" t="s">
        <v>4662</v>
      </c>
      <c r="E439" t="s">
        <v>4663</v>
      </c>
      <c r="F439" t="s">
        <v>4664</v>
      </c>
      <c r="G439" t="s">
        <v>4665</v>
      </c>
      <c r="H439">
        <v>2016</v>
      </c>
      <c r="I439" t="s">
        <v>545</v>
      </c>
      <c r="J439">
        <v>37</v>
      </c>
      <c r="K439">
        <v>4</v>
      </c>
      <c r="M439">
        <v>813</v>
      </c>
      <c r="N439">
        <v>820</v>
      </c>
      <c r="O439">
        <v>7</v>
      </c>
      <c r="P439">
        <v>18</v>
      </c>
      <c r="Q439" t="s">
        <v>4666</v>
      </c>
      <c r="R439" t="s">
        <v>4667</v>
      </c>
      <c r="S439" t="s">
        <v>31</v>
      </c>
      <c r="T439" t="s">
        <v>32</v>
      </c>
      <c r="V439" t="s">
        <v>34</v>
      </c>
      <c r="W439" t="s">
        <v>4668</v>
      </c>
    </row>
    <row r="440" spans="1:23" ht="15.5" hidden="1" customHeight="1" x14ac:dyDescent="0.2">
      <c r="A440" t="s">
        <v>297</v>
      </c>
      <c r="D440" t="s">
        <v>4669</v>
      </c>
      <c r="E440" t="s">
        <v>4670</v>
      </c>
      <c r="F440" t="s">
        <v>4671</v>
      </c>
      <c r="G440" t="s">
        <v>4672</v>
      </c>
      <c r="H440">
        <v>2018</v>
      </c>
      <c r="I440" t="s">
        <v>253</v>
      </c>
      <c r="J440">
        <v>141</v>
      </c>
      <c r="M440">
        <v>71</v>
      </c>
      <c r="N440">
        <v>82</v>
      </c>
      <c r="O440">
        <v>11</v>
      </c>
      <c r="P440">
        <v>15</v>
      </c>
      <c r="Q440" t="s">
        <v>4673</v>
      </c>
      <c r="R440" t="s">
        <v>4674</v>
      </c>
      <c r="S440" t="s">
        <v>31</v>
      </c>
      <c r="T440" t="s">
        <v>32</v>
      </c>
      <c r="V440" t="s">
        <v>34</v>
      </c>
      <c r="W440" t="s">
        <v>4675</v>
      </c>
    </row>
    <row r="441" spans="1:23" hidden="1" x14ac:dyDescent="0.2">
      <c r="A441" t="s">
        <v>305</v>
      </c>
      <c r="D441" t="s">
        <v>4676</v>
      </c>
      <c r="E441" t="s">
        <v>4677</v>
      </c>
      <c r="F441" t="s">
        <v>4678</v>
      </c>
      <c r="G441" t="s">
        <v>4679</v>
      </c>
      <c r="H441">
        <v>2019</v>
      </c>
      <c r="I441" t="s">
        <v>1580</v>
      </c>
      <c r="J441">
        <v>98</v>
      </c>
      <c r="M441">
        <v>334</v>
      </c>
      <c r="N441">
        <v>348</v>
      </c>
      <c r="O441">
        <v>14</v>
      </c>
      <c r="P441">
        <v>12</v>
      </c>
      <c r="Q441" t="s">
        <v>4680</v>
      </c>
      <c r="R441" t="s">
        <v>4681</v>
      </c>
      <c r="S441" t="s">
        <v>31</v>
      </c>
      <c r="T441" t="s">
        <v>32</v>
      </c>
      <c r="V441" t="s">
        <v>34</v>
      </c>
      <c r="W441" t="s">
        <v>4682</v>
      </c>
    </row>
    <row r="442" spans="1:23" hidden="1" x14ac:dyDescent="0.2">
      <c r="A442" t="s">
        <v>314</v>
      </c>
      <c r="D442" t="s">
        <v>4683</v>
      </c>
      <c r="E442" t="s">
        <v>4684</v>
      </c>
      <c r="F442" t="s">
        <v>4685</v>
      </c>
      <c r="G442" t="s">
        <v>4686</v>
      </c>
      <c r="H442">
        <v>2020</v>
      </c>
      <c r="I442" t="s">
        <v>1580</v>
      </c>
      <c r="J442">
        <v>113</v>
      </c>
      <c r="L442">
        <v>106230</v>
      </c>
      <c r="P442">
        <v>24</v>
      </c>
      <c r="Q442" t="s">
        <v>4687</v>
      </c>
      <c r="R442" t="s">
        <v>4688</v>
      </c>
      <c r="S442" t="s">
        <v>31</v>
      </c>
      <c r="T442" t="s">
        <v>32</v>
      </c>
      <c r="U442" t="s">
        <v>127</v>
      </c>
      <c r="V442" t="s">
        <v>34</v>
      </c>
      <c r="W442" t="s">
        <v>4689</v>
      </c>
    </row>
    <row r="443" spans="1:23" hidden="1" x14ac:dyDescent="0.2">
      <c r="A443" t="s">
        <v>322</v>
      </c>
      <c r="B443" t="s">
        <v>176</v>
      </c>
      <c r="C443" t="s">
        <v>4690</v>
      </c>
      <c r="D443" t="s">
        <v>4691</v>
      </c>
      <c r="E443" t="s">
        <v>4692</v>
      </c>
      <c r="F443" t="s">
        <v>4693</v>
      </c>
      <c r="G443" t="s">
        <v>4694</v>
      </c>
      <c r="H443">
        <v>2020</v>
      </c>
      <c r="I443" t="s">
        <v>390</v>
      </c>
      <c r="J443">
        <v>56</v>
      </c>
      <c r="K443">
        <v>4</v>
      </c>
      <c r="M443">
        <v>1039</v>
      </c>
      <c r="N443">
        <v>1052</v>
      </c>
      <c r="O443">
        <v>13</v>
      </c>
      <c r="P443">
        <v>20</v>
      </c>
      <c r="Q443" t="s">
        <v>4695</v>
      </c>
      <c r="R443" t="s">
        <v>4696</v>
      </c>
      <c r="S443" t="s">
        <v>31</v>
      </c>
      <c r="T443" t="s">
        <v>32</v>
      </c>
      <c r="U443" t="s">
        <v>159</v>
      </c>
      <c r="V443" t="s">
        <v>34</v>
      </c>
      <c r="W443" t="s">
        <v>4697</v>
      </c>
    </row>
    <row r="444" spans="1:23" hidden="1" x14ac:dyDescent="0.2">
      <c r="A444" t="s">
        <v>297</v>
      </c>
      <c r="D444" t="s">
        <v>4698</v>
      </c>
      <c r="E444" t="s">
        <v>4699</v>
      </c>
      <c r="F444" t="s">
        <v>4700</v>
      </c>
      <c r="G444" t="s">
        <v>4701</v>
      </c>
      <c r="H444">
        <v>2022</v>
      </c>
      <c r="I444" t="s">
        <v>4702</v>
      </c>
      <c r="J444">
        <v>14</v>
      </c>
      <c r="K444">
        <v>9</v>
      </c>
      <c r="L444">
        <v>737</v>
      </c>
      <c r="P444">
        <v>6</v>
      </c>
      <c r="Q444" t="s">
        <v>4703</v>
      </c>
      <c r="R444" t="s">
        <v>4704</v>
      </c>
      <c r="S444" t="s">
        <v>117</v>
      </c>
      <c r="T444" t="s">
        <v>32</v>
      </c>
      <c r="U444" t="s">
        <v>60</v>
      </c>
      <c r="V444" t="s">
        <v>34</v>
      </c>
      <c r="W444" t="s">
        <v>4705</v>
      </c>
    </row>
    <row r="445" spans="1:23" hidden="1" x14ac:dyDescent="0.2">
      <c r="A445" t="s">
        <v>305</v>
      </c>
      <c r="D445" t="s">
        <v>4706</v>
      </c>
      <c r="E445" t="s">
        <v>4707</v>
      </c>
      <c r="F445" t="s">
        <v>4708</v>
      </c>
      <c r="G445" t="s">
        <v>4709</v>
      </c>
      <c r="H445">
        <v>2024</v>
      </c>
      <c r="I445" t="s">
        <v>277</v>
      </c>
      <c r="J445">
        <v>14</v>
      </c>
      <c r="K445">
        <v>3</v>
      </c>
      <c r="L445" t="s">
        <v>4710</v>
      </c>
      <c r="P445">
        <v>0</v>
      </c>
      <c r="Q445" t="s">
        <v>4711</v>
      </c>
      <c r="R445" t="s">
        <v>4712</v>
      </c>
      <c r="S445" t="s">
        <v>31</v>
      </c>
      <c r="T445" t="s">
        <v>32</v>
      </c>
      <c r="U445" t="s">
        <v>108</v>
      </c>
      <c r="V445" t="s">
        <v>34</v>
      </c>
      <c r="W445" t="s">
        <v>4713</v>
      </c>
    </row>
    <row r="446" spans="1:23" hidden="1" x14ac:dyDescent="0.2">
      <c r="A446" t="s">
        <v>314</v>
      </c>
      <c r="D446" t="s">
        <v>4714</v>
      </c>
      <c r="E446" t="s">
        <v>4715</v>
      </c>
      <c r="F446" t="s">
        <v>4716</v>
      </c>
      <c r="G446" t="s">
        <v>4717</v>
      </c>
      <c r="H446">
        <v>2017</v>
      </c>
      <c r="I446" t="s">
        <v>374</v>
      </c>
      <c r="J446">
        <v>578</v>
      </c>
      <c r="M446">
        <v>87</v>
      </c>
      <c r="N446">
        <v>97</v>
      </c>
      <c r="O446">
        <v>10</v>
      </c>
      <c r="P446">
        <v>6</v>
      </c>
      <c r="Q446" t="s">
        <v>4718</v>
      </c>
      <c r="R446" t="s">
        <v>4719</v>
      </c>
      <c r="S446" t="s">
        <v>31</v>
      </c>
      <c r="T446" t="s">
        <v>32</v>
      </c>
      <c r="V446" t="s">
        <v>34</v>
      </c>
      <c r="W446" t="s">
        <v>4720</v>
      </c>
    </row>
    <row r="447" spans="1:23" hidden="1" x14ac:dyDescent="0.2">
      <c r="A447" t="s">
        <v>322</v>
      </c>
      <c r="B447" t="s">
        <v>176</v>
      </c>
      <c r="D447" t="s">
        <v>4721</v>
      </c>
      <c r="E447" t="s">
        <v>4722</v>
      </c>
      <c r="F447" t="s">
        <v>4723</v>
      </c>
      <c r="G447" t="s">
        <v>4724</v>
      </c>
      <c r="H447">
        <v>2022</v>
      </c>
      <c r="I447" t="s">
        <v>148</v>
      </c>
      <c r="J447">
        <v>9</v>
      </c>
      <c r="L447">
        <v>1004107</v>
      </c>
      <c r="P447">
        <v>1</v>
      </c>
      <c r="Q447" t="s">
        <v>4725</v>
      </c>
      <c r="R447" t="s">
        <v>4726</v>
      </c>
      <c r="S447" t="s">
        <v>31</v>
      </c>
      <c r="T447" t="s">
        <v>32</v>
      </c>
      <c r="U447" t="s">
        <v>60</v>
      </c>
      <c r="V447" t="s">
        <v>34</v>
      </c>
      <c r="W447" t="s">
        <v>4727</v>
      </c>
    </row>
    <row r="448" spans="1:23" hidden="1" x14ac:dyDescent="0.2">
      <c r="A448" t="s">
        <v>297</v>
      </c>
      <c r="D448" t="s">
        <v>4728</v>
      </c>
      <c r="E448" t="s">
        <v>4729</v>
      </c>
      <c r="F448" t="s">
        <v>4730</v>
      </c>
      <c r="G448" t="s">
        <v>4731</v>
      </c>
      <c r="H448">
        <v>2019</v>
      </c>
      <c r="I448" t="s">
        <v>57</v>
      </c>
      <c r="J448">
        <v>9</v>
      </c>
      <c r="K448">
        <v>1</v>
      </c>
      <c r="L448">
        <v>13937</v>
      </c>
      <c r="P448">
        <v>26</v>
      </c>
      <c r="Q448" t="s">
        <v>4732</v>
      </c>
      <c r="R448" t="s">
        <v>4733</v>
      </c>
      <c r="S448" t="s">
        <v>31</v>
      </c>
      <c r="T448" t="s">
        <v>32</v>
      </c>
      <c r="U448" t="s">
        <v>108</v>
      </c>
      <c r="V448" t="s">
        <v>34</v>
      </c>
      <c r="W448" t="s">
        <v>4734</v>
      </c>
    </row>
    <row r="449" spans="1:23" hidden="1" x14ac:dyDescent="0.2">
      <c r="A449" t="s">
        <v>305</v>
      </c>
      <c r="D449" t="s">
        <v>4735</v>
      </c>
      <c r="E449" t="s">
        <v>4736</v>
      </c>
      <c r="F449" t="s">
        <v>4737</v>
      </c>
      <c r="G449" t="s">
        <v>4738</v>
      </c>
      <c r="H449">
        <v>2024</v>
      </c>
      <c r="I449" t="s">
        <v>105</v>
      </c>
      <c r="J449">
        <v>5</v>
      </c>
      <c r="K449">
        <v>1</v>
      </c>
      <c r="L449">
        <v>515</v>
      </c>
      <c r="P449">
        <v>0</v>
      </c>
      <c r="Q449" t="s">
        <v>4739</v>
      </c>
      <c r="R449" t="s">
        <v>4740</v>
      </c>
      <c r="S449" t="s">
        <v>31</v>
      </c>
      <c r="T449" t="s">
        <v>32</v>
      </c>
      <c r="U449" t="s">
        <v>108</v>
      </c>
      <c r="V449" t="s">
        <v>34</v>
      </c>
      <c r="W449" t="s">
        <v>4741</v>
      </c>
    </row>
    <row r="450" spans="1:23" hidden="1" x14ac:dyDescent="0.2">
      <c r="A450" t="s">
        <v>314</v>
      </c>
      <c r="D450" t="s">
        <v>4742</v>
      </c>
      <c r="E450" t="s">
        <v>4743</v>
      </c>
      <c r="F450" t="s">
        <v>4744</v>
      </c>
      <c r="G450" t="s">
        <v>4745</v>
      </c>
      <c r="H450">
        <v>2021</v>
      </c>
      <c r="I450" t="s">
        <v>514</v>
      </c>
      <c r="J450">
        <v>168</v>
      </c>
      <c r="K450">
        <v>7</v>
      </c>
      <c r="L450">
        <v>98</v>
      </c>
      <c r="P450">
        <v>12</v>
      </c>
      <c r="Q450" t="s">
        <v>4746</v>
      </c>
      <c r="R450" t="s">
        <v>4747</v>
      </c>
      <c r="S450" t="s">
        <v>31</v>
      </c>
      <c r="T450" t="s">
        <v>32</v>
      </c>
      <c r="V450" t="s">
        <v>34</v>
      </c>
      <c r="W450" t="s">
        <v>4748</v>
      </c>
    </row>
    <row r="451" spans="1:23" hidden="1" x14ac:dyDescent="0.2">
      <c r="A451" t="s">
        <v>322</v>
      </c>
      <c r="B451" t="s">
        <v>176</v>
      </c>
      <c r="D451" t="s">
        <v>4749</v>
      </c>
      <c r="E451" t="s">
        <v>4750</v>
      </c>
      <c r="F451" t="s">
        <v>4751</v>
      </c>
      <c r="G451" t="s">
        <v>4752</v>
      </c>
      <c r="H451">
        <v>2023</v>
      </c>
      <c r="I451" t="s">
        <v>4753</v>
      </c>
      <c r="J451">
        <v>11</v>
      </c>
      <c r="K451">
        <v>1</v>
      </c>
      <c r="L451">
        <v>185</v>
      </c>
      <c r="P451">
        <v>9</v>
      </c>
      <c r="Q451" t="s">
        <v>4754</v>
      </c>
      <c r="R451" t="s">
        <v>4755</v>
      </c>
      <c r="S451" t="s">
        <v>31</v>
      </c>
      <c r="T451" t="s">
        <v>32</v>
      </c>
      <c r="U451" t="s">
        <v>108</v>
      </c>
      <c r="V451" t="s">
        <v>34</v>
      </c>
      <c r="W451" t="s">
        <v>4756</v>
      </c>
    </row>
    <row r="452" spans="1:23" hidden="1" x14ac:dyDescent="0.2">
      <c r="A452" t="s">
        <v>297</v>
      </c>
      <c r="D452" t="s">
        <v>4757</v>
      </c>
      <c r="E452" t="s">
        <v>4758</v>
      </c>
      <c r="F452" t="s">
        <v>4759</v>
      </c>
      <c r="G452" t="s">
        <v>4760</v>
      </c>
      <c r="H452">
        <v>2021</v>
      </c>
      <c r="I452" t="s">
        <v>4753</v>
      </c>
      <c r="J452">
        <v>9</v>
      </c>
      <c r="K452">
        <v>1</v>
      </c>
      <c r="L452">
        <v>102</v>
      </c>
      <c r="P452">
        <v>76</v>
      </c>
      <c r="Q452" t="s">
        <v>4761</v>
      </c>
      <c r="R452" t="s">
        <v>4762</v>
      </c>
      <c r="S452" t="s">
        <v>31</v>
      </c>
      <c r="T452" t="s">
        <v>32</v>
      </c>
      <c r="U452" t="s">
        <v>108</v>
      </c>
      <c r="V452" t="s">
        <v>34</v>
      </c>
      <c r="W452" t="s">
        <v>4763</v>
      </c>
    </row>
    <row r="453" spans="1:23" hidden="1" x14ac:dyDescent="0.2">
      <c r="A453" t="s">
        <v>305</v>
      </c>
      <c r="D453" t="s">
        <v>4764</v>
      </c>
      <c r="E453" t="s">
        <v>4765</v>
      </c>
      <c r="F453" t="s">
        <v>4766</v>
      </c>
      <c r="G453" t="s">
        <v>4767</v>
      </c>
      <c r="H453">
        <v>2023</v>
      </c>
      <c r="I453" t="s">
        <v>498</v>
      </c>
      <c r="J453">
        <v>14</v>
      </c>
      <c r="K453">
        <v>6</v>
      </c>
      <c r="L453">
        <v>101622</v>
      </c>
      <c r="P453">
        <v>2</v>
      </c>
      <c r="Q453" t="s">
        <v>4768</v>
      </c>
      <c r="R453" t="s">
        <v>4769</v>
      </c>
      <c r="S453" t="s">
        <v>31</v>
      </c>
      <c r="T453" t="s">
        <v>32</v>
      </c>
      <c r="U453" t="s">
        <v>127</v>
      </c>
      <c r="V453" t="s">
        <v>34</v>
      </c>
      <c r="W453" t="s">
        <v>4770</v>
      </c>
    </row>
    <row r="454" spans="1:23" hidden="1" x14ac:dyDescent="0.2">
      <c r="A454" t="s">
        <v>314</v>
      </c>
      <c r="D454" t="s">
        <v>4771</v>
      </c>
      <c r="E454" t="s">
        <v>4772</v>
      </c>
      <c r="F454" t="s">
        <v>4773</v>
      </c>
      <c r="G454" t="s">
        <v>4774</v>
      </c>
      <c r="H454">
        <v>2017</v>
      </c>
      <c r="I454" t="s">
        <v>1917</v>
      </c>
      <c r="J454">
        <v>122</v>
      </c>
      <c r="K454">
        <v>9</v>
      </c>
      <c r="M454">
        <v>7521</v>
      </c>
      <c r="N454">
        <v>7536</v>
      </c>
      <c r="O454">
        <v>15</v>
      </c>
      <c r="P454">
        <v>19</v>
      </c>
      <c r="Q454" t="s">
        <v>4775</v>
      </c>
      <c r="R454" t="s">
        <v>4776</v>
      </c>
      <c r="S454" t="s">
        <v>31</v>
      </c>
      <c r="T454" t="s">
        <v>32</v>
      </c>
      <c r="V454" t="s">
        <v>34</v>
      </c>
      <c r="W454" t="s">
        <v>4777</v>
      </c>
    </row>
    <row r="455" spans="1:23" hidden="1" x14ac:dyDescent="0.2">
      <c r="A455" t="s">
        <v>322</v>
      </c>
      <c r="B455" t="s">
        <v>176</v>
      </c>
      <c r="D455" t="s">
        <v>4778</v>
      </c>
      <c r="E455" t="s">
        <v>4779</v>
      </c>
      <c r="F455" t="s">
        <v>4780</v>
      </c>
      <c r="G455" t="s">
        <v>4781</v>
      </c>
      <c r="H455">
        <v>2024</v>
      </c>
      <c r="I455" t="s">
        <v>4782</v>
      </c>
      <c r="J455">
        <v>241</v>
      </c>
      <c r="L455">
        <v>103910</v>
      </c>
      <c r="P455">
        <v>5</v>
      </c>
      <c r="Q455" t="s">
        <v>4783</v>
      </c>
      <c r="R455" t="s">
        <v>4784</v>
      </c>
      <c r="S455" t="s">
        <v>31</v>
      </c>
      <c r="T455" t="s">
        <v>32</v>
      </c>
      <c r="V455" t="s">
        <v>34</v>
      </c>
      <c r="W455" t="s">
        <v>4785</v>
      </c>
    </row>
    <row r="456" spans="1:23" hidden="1" x14ac:dyDescent="0.2">
      <c r="A456" t="s">
        <v>297</v>
      </c>
      <c r="D456" t="s">
        <v>4786</v>
      </c>
      <c r="E456" t="s">
        <v>4787</v>
      </c>
      <c r="F456" t="s">
        <v>4788</v>
      </c>
      <c r="G456" t="s">
        <v>4789</v>
      </c>
      <c r="H456">
        <v>2018</v>
      </c>
      <c r="I456" t="s">
        <v>165</v>
      </c>
      <c r="J456">
        <v>37</v>
      </c>
      <c r="K456">
        <v>4</v>
      </c>
      <c r="M456">
        <v>997</v>
      </c>
      <c r="N456">
        <v>1001</v>
      </c>
      <c r="O456">
        <v>4</v>
      </c>
      <c r="P456">
        <v>10</v>
      </c>
      <c r="Q456" t="s">
        <v>4790</v>
      </c>
      <c r="R456" t="s">
        <v>4791</v>
      </c>
      <c r="S456" t="s">
        <v>3468</v>
      </c>
      <c r="T456" t="s">
        <v>32</v>
      </c>
      <c r="V456" t="s">
        <v>34</v>
      </c>
      <c r="W456" t="s">
        <v>4792</v>
      </c>
    </row>
    <row r="457" spans="1:23" hidden="1" x14ac:dyDescent="0.2">
      <c r="A457" t="s">
        <v>305</v>
      </c>
      <c r="D457" t="s">
        <v>4793</v>
      </c>
      <c r="E457" t="s">
        <v>4794</v>
      </c>
      <c r="F457" t="s">
        <v>4795</v>
      </c>
      <c r="G457" t="s">
        <v>4796</v>
      </c>
      <c r="H457">
        <v>2019</v>
      </c>
      <c r="I457" t="s">
        <v>57</v>
      </c>
      <c r="J457">
        <v>9</v>
      </c>
      <c r="K457">
        <v>1</v>
      </c>
      <c r="L457">
        <v>12067</v>
      </c>
      <c r="P457">
        <v>28</v>
      </c>
      <c r="Q457" t="s">
        <v>4797</v>
      </c>
      <c r="R457" t="s">
        <v>4798</v>
      </c>
      <c r="S457" t="s">
        <v>31</v>
      </c>
      <c r="T457" t="s">
        <v>32</v>
      </c>
      <c r="U457" t="s">
        <v>60</v>
      </c>
      <c r="V457" t="s">
        <v>34</v>
      </c>
      <c r="W457" t="s">
        <v>4799</v>
      </c>
    </row>
    <row r="458" spans="1:23" hidden="1" x14ac:dyDescent="0.2">
      <c r="A458" t="s">
        <v>314</v>
      </c>
      <c r="D458" t="s">
        <v>4800</v>
      </c>
      <c r="E458" t="s">
        <v>4801</v>
      </c>
      <c r="F458" t="s">
        <v>4802</v>
      </c>
      <c r="G458" t="s">
        <v>4803</v>
      </c>
      <c r="H458">
        <v>2014</v>
      </c>
      <c r="I458" t="s">
        <v>4804</v>
      </c>
      <c r="J458">
        <v>226</v>
      </c>
      <c r="K458">
        <v>3</v>
      </c>
      <c r="M458">
        <v>169</v>
      </c>
      <c r="N458">
        <v>186</v>
      </c>
      <c r="O458">
        <v>17</v>
      </c>
      <c r="P458">
        <v>53</v>
      </c>
      <c r="Q458" t="s">
        <v>4805</v>
      </c>
      <c r="R458" t="s">
        <v>4806</v>
      </c>
      <c r="S458" t="s">
        <v>31</v>
      </c>
      <c r="T458" t="s">
        <v>32</v>
      </c>
      <c r="V458" t="s">
        <v>34</v>
      </c>
      <c r="W458" t="s">
        <v>4807</v>
      </c>
    </row>
    <row r="459" spans="1:23" x14ac:dyDescent="0.2">
      <c r="A459" t="s">
        <v>322</v>
      </c>
      <c r="B459" t="s">
        <v>687</v>
      </c>
      <c r="C459" t="s">
        <v>4808</v>
      </c>
      <c r="D459" t="s">
        <v>4809</v>
      </c>
      <c r="E459" t="s">
        <v>4810</v>
      </c>
      <c r="F459" t="s">
        <v>4811</v>
      </c>
      <c r="G459" t="s">
        <v>4812</v>
      </c>
      <c r="H459">
        <v>2012</v>
      </c>
      <c r="I459" t="s">
        <v>4813</v>
      </c>
      <c r="J459">
        <v>51</v>
      </c>
      <c r="K459">
        <v>8</v>
      </c>
      <c r="M459">
        <v>1298</v>
      </c>
      <c r="N459">
        <v>1307</v>
      </c>
      <c r="O459">
        <v>9</v>
      </c>
      <c r="P459">
        <v>24</v>
      </c>
      <c r="R459" t="s">
        <v>4814</v>
      </c>
      <c r="S459" t="s">
        <v>31</v>
      </c>
      <c r="T459" t="s">
        <v>32</v>
      </c>
      <c r="V459" t="s">
        <v>34</v>
      </c>
      <c r="W459" t="s">
        <v>4815</v>
      </c>
    </row>
    <row r="460" spans="1:23" hidden="1" x14ac:dyDescent="0.2">
      <c r="A460" t="s">
        <v>297</v>
      </c>
      <c r="D460" t="s">
        <v>4816</v>
      </c>
      <c r="E460" t="s">
        <v>4817</v>
      </c>
      <c r="F460" t="s">
        <v>4818</v>
      </c>
      <c r="G460" t="s">
        <v>4819</v>
      </c>
      <c r="H460">
        <v>2020</v>
      </c>
      <c r="I460" t="s">
        <v>424</v>
      </c>
      <c r="J460">
        <v>77</v>
      </c>
      <c r="K460">
        <v>7</v>
      </c>
      <c r="M460">
        <v>2411</v>
      </c>
      <c r="N460">
        <v>2422</v>
      </c>
      <c r="O460">
        <v>11</v>
      </c>
      <c r="P460">
        <v>35</v>
      </c>
      <c r="Q460" t="s">
        <v>4820</v>
      </c>
      <c r="R460" t="s">
        <v>4821</v>
      </c>
      <c r="S460" t="s">
        <v>31</v>
      </c>
      <c r="T460" t="s">
        <v>32</v>
      </c>
      <c r="U460" t="s">
        <v>127</v>
      </c>
      <c r="V460" t="s">
        <v>34</v>
      </c>
      <c r="W460" t="s">
        <v>4822</v>
      </c>
    </row>
    <row r="461" spans="1:23" hidden="1" x14ac:dyDescent="0.2">
      <c r="A461" t="s">
        <v>305</v>
      </c>
      <c r="D461" t="s">
        <v>4823</v>
      </c>
      <c r="E461" t="s">
        <v>4824</v>
      </c>
      <c r="F461" t="s">
        <v>4825</v>
      </c>
      <c r="G461" t="s">
        <v>4826</v>
      </c>
      <c r="H461">
        <v>2012</v>
      </c>
      <c r="I461" t="s">
        <v>366</v>
      </c>
      <c r="J461" t="s">
        <v>4827</v>
      </c>
      <c r="M461">
        <v>63</v>
      </c>
      <c r="N461">
        <v>67</v>
      </c>
      <c r="O461">
        <v>4</v>
      </c>
      <c r="P461">
        <v>19</v>
      </c>
      <c r="Q461" t="s">
        <v>4828</v>
      </c>
      <c r="R461" t="s">
        <v>4829</v>
      </c>
      <c r="S461" t="s">
        <v>31</v>
      </c>
      <c r="T461" t="s">
        <v>32</v>
      </c>
      <c r="V461" t="s">
        <v>34</v>
      </c>
      <c r="W461" t="s">
        <v>4830</v>
      </c>
    </row>
    <row r="462" spans="1:23" hidden="1" x14ac:dyDescent="0.2">
      <c r="A462" t="s">
        <v>314</v>
      </c>
      <c r="D462" t="s">
        <v>4831</v>
      </c>
      <c r="E462" t="s">
        <v>4832</v>
      </c>
      <c r="F462">
        <v>6603458755</v>
      </c>
      <c r="G462" t="s">
        <v>4833</v>
      </c>
      <c r="H462">
        <v>2014</v>
      </c>
      <c r="I462" t="s">
        <v>4834</v>
      </c>
      <c r="J462">
        <v>2</v>
      </c>
      <c r="M462">
        <v>29</v>
      </c>
      <c r="N462">
        <v>44</v>
      </c>
      <c r="O462">
        <v>15</v>
      </c>
      <c r="P462">
        <v>44</v>
      </c>
      <c r="Q462" t="s">
        <v>4835</v>
      </c>
      <c r="R462" t="s">
        <v>4836</v>
      </c>
      <c r="S462" t="s">
        <v>77</v>
      </c>
      <c r="T462" t="s">
        <v>32</v>
      </c>
      <c r="V462" t="s">
        <v>34</v>
      </c>
      <c r="W462" t="s">
        <v>4837</v>
      </c>
    </row>
    <row r="463" spans="1:23" x14ac:dyDescent="0.2">
      <c r="A463" t="s">
        <v>322</v>
      </c>
      <c r="B463" t="s">
        <v>323</v>
      </c>
      <c r="D463" t="s">
        <v>4838</v>
      </c>
      <c r="E463" t="s">
        <v>4839</v>
      </c>
      <c r="F463" t="s">
        <v>4840</v>
      </c>
      <c r="G463" t="s">
        <v>4841</v>
      </c>
      <c r="H463">
        <v>2022</v>
      </c>
      <c r="I463" t="s">
        <v>1977</v>
      </c>
      <c r="J463">
        <v>9</v>
      </c>
      <c r="K463">
        <v>11</v>
      </c>
      <c r="L463">
        <v>220760</v>
      </c>
      <c r="P463">
        <v>1</v>
      </c>
      <c r="Q463" t="s">
        <v>4842</v>
      </c>
      <c r="R463" t="s">
        <v>4843</v>
      </c>
      <c r="S463" t="s">
        <v>31</v>
      </c>
      <c r="T463" t="s">
        <v>32</v>
      </c>
      <c r="U463" t="s">
        <v>60</v>
      </c>
      <c r="V463" t="s">
        <v>34</v>
      </c>
      <c r="W463" t="s">
        <v>4844</v>
      </c>
    </row>
    <row r="464" spans="1:23" hidden="1" x14ac:dyDescent="0.2">
      <c r="A464" t="s">
        <v>297</v>
      </c>
      <c r="D464" t="s">
        <v>4845</v>
      </c>
      <c r="E464" t="s">
        <v>4846</v>
      </c>
      <c r="F464" t="s">
        <v>4847</v>
      </c>
      <c r="G464" t="s">
        <v>4848</v>
      </c>
      <c r="H464">
        <v>2020</v>
      </c>
      <c r="I464" t="s">
        <v>105</v>
      </c>
      <c r="J464">
        <v>1</v>
      </c>
      <c r="K464">
        <v>1</v>
      </c>
      <c r="L464">
        <v>55</v>
      </c>
      <c r="P464">
        <v>40</v>
      </c>
      <c r="Q464" t="s">
        <v>4849</v>
      </c>
      <c r="R464" t="s">
        <v>4850</v>
      </c>
      <c r="S464" t="s">
        <v>31</v>
      </c>
      <c r="T464" t="s">
        <v>32</v>
      </c>
      <c r="U464" t="s">
        <v>108</v>
      </c>
      <c r="V464" t="s">
        <v>34</v>
      </c>
      <c r="W464" t="s">
        <v>4851</v>
      </c>
    </row>
    <row r="465" spans="1:23" hidden="1" x14ac:dyDescent="0.2">
      <c r="A465" t="s">
        <v>305</v>
      </c>
      <c r="D465" t="s">
        <v>4852</v>
      </c>
      <c r="E465" t="s">
        <v>4853</v>
      </c>
      <c r="F465" t="s">
        <v>4854</v>
      </c>
      <c r="G465" t="s">
        <v>4855</v>
      </c>
      <c r="H465">
        <v>2024</v>
      </c>
      <c r="I465" t="s">
        <v>1015</v>
      </c>
      <c r="J465">
        <v>907</v>
      </c>
      <c r="L465">
        <v>168066</v>
      </c>
      <c r="P465">
        <v>3</v>
      </c>
      <c r="Q465" t="s">
        <v>4856</v>
      </c>
      <c r="R465" t="s">
        <v>4857</v>
      </c>
      <c r="S465" t="s">
        <v>117</v>
      </c>
      <c r="T465" t="s">
        <v>32</v>
      </c>
      <c r="U465" t="s">
        <v>127</v>
      </c>
      <c r="V465" t="s">
        <v>34</v>
      </c>
      <c r="W465" t="s">
        <v>4858</v>
      </c>
    </row>
    <row r="466" spans="1:23" hidden="1" x14ac:dyDescent="0.2">
      <c r="A466" t="s">
        <v>314</v>
      </c>
      <c r="D466" t="s">
        <v>4859</v>
      </c>
      <c r="E466" t="s">
        <v>4860</v>
      </c>
      <c r="F466" t="s">
        <v>4861</v>
      </c>
      <c r="G466" t="s">
        <v>4862</v>
      </c>
      <c r="H466">
        <v>2020</v>
      </c>
      <c r="I466" t="s">
        <v>28</v>
      </c>
      <c r="J466">
        <v>26</v>
      </c>
      <c r="K466">
        <v>1</v>
      </c>
      <c r="M466">
        <v>31</v>
      </c>
      <c r="N466">
        <v>53</v>
      </c>
      <c r="O466">
        <v>22</v>
      </c>
      <c r="P466">
        <v>65</v>
      </c>
      <c r="Q466" t="s">
        <v>4863</v>
      </c>
      <c r="R466" t="s">
        <v>4864</v>
      </c>
      <c r="S466" t="s">
        <v>117</v>
      </c>
      <c r="T466" t="s">
        <v>32</v>
      </c>
      <c r="U466" t="s">
        <v>43</v>
      </c>
      <c r="V466" t="s">
        <v>34</v>
      </c>
      <c r="W466" t="s">
        <v>4865</v>
      </c>
    </row>
    <row r="467" spans="1:23" x14ac:dyDescent="0.2">
      <c r="A467" t="s">
        <v>322</v>
      </c>
      <c r="B467" t="s">
        <v>323</v>
      </c>
      <c r="C467" t="s">
        <v>4866</v>
      </c>
      <c r="D467" t="s">
        <v>4867</v>
      </c>
      <c r="E467" t="s">
        <v>4868</v>
      </c>
      <c r="F467" t="s">
        <v>4869</v>
      </c>
      <c r="G467" t="s">
        <v>4870</v>
      </c>
      <c r="H467">
        <v>2018</v>
      </c>
      <c r="I467" t="s">
        <v>66</v>
      </c>
      <c r="J467">
        <v>63</v>
      </c>
      <c r="K467">
        <v>1</v>
      </c>
      <c r="M467">
        <v>107</v>
      </c>
      <c r="N467">
        <v>121</v>
      </c>
      <c r="O467">
        <v>14</v>
      </c>
      <c r="P467">
        <v>26</v>
      </c>
      <c r="Q467" t="s">
        <v>4871</v>
      </c>
      <c r="R467" t="s">
        <v>4872</v>
      </c>
      <c r="S467" t="s">
        <v>31</v>
      </c>
      <c r="T467" t="s">
        <v>32</v>
      </c>
      <c r="U467" t="s">
        <v>33</v>
      </c>
      <c r="V467" t="s">
        <v>34</v>
      </c>
      <c r="W467" t="s">
        <v>4873</v>
      </c>
    </row>
    <row r="468" spans="1:23" hidden="1" x14ac:dyDescent="0.2">
      <c r="A468" t="s">
        <v>297</v>
      </c>
      <c r="D468" t="s">
        <v>4874</v>
      </c>
      <c r="E468" t="s">
        <v>4875</v>
      </c>
      <c r="F468" t="s">
        <v>4876</v>
      </c>
      <c r="G468" t="s">
        <v>4877</v>
      </c>
      <c r="H468">
        <v>2018</v>
      </c>
      <c r="I468" t="s">
        <v>366</v>
      </c>
      <c r="J468">
        <v>507</v>
      </c>
      <c r="M468">
        <v>61</v>
      </c>
      <c r="N468">
        <v>69</v>
      </c>
      <c r="O468">
        <v>8</v>
      </c>
      <c r="P468">
        <v>8</v>
      </c>
      <c r="Q468" t="s">
        <v>4878</v>
      </c>
      <c r="R468" t="s">
        <v>4879</v>
      </c>
      <c r="S468" t="s">
        <v>31</v>
      </c>
      <c r="T468" t="s">
        <v>32</v>
      </c>
      <c r="V468" t="s">
        <v>34</v>
      </c>
      <c r="W468" t="s">
        <v>4880</v>
      </c>
    </row>
    <row r="469" spans="1:23" hidden="1" x14ac:dyDescent="0.2">
      <c r="A469" t="s">
        <v>305</v>
      </c>
      <c r="D469" t="s">
        <v>4881</v>
      </c>
      <c r="E469" t="s">
        <v>4882</v>
      </c>
      <c r="F469" t="s">
        <v>4883</v>
      </c>
      <c r="G469" t="s">
        <v>4884</v>
      </c>
      <c r="H469">
        <v>2017</v>
      </c>
      <c r="I469" t="s">
        <v>3096</v>
      </c>
      <c r="J469">
        <v>182</v>
      </c>
      <c r="M469">
        <v>120</v>
      </c>
      <c r="N469">
        <v>128</v>
      </c>
      <c r="O469">
        <v>8</v>
      </c>
      <c r="P469">
        <v>18</v>
      </c>
      <c r="Q469" t="s">
        <v>4885</v>
      </c>
      <c r="R469" t="s">
        <v>4886</v>
      </c>
      <c r="S469" t="s">
        <v>31</v>
      </c>
      <c r="T469" t="s">
        <v>32</v>
      </c>
      <c r="V469" t="s">
        <v>34</v>
      </c>
      <c r="W469" t="s">
        <v>4887</v>
      </c>
    </row>
    <row r="470" spans="1:23" hidden="1" x14ac:dyDescent="0.2">
      <c r="A470" t="s">
        <v>314</v>
      </c>
      <c r="D470" t="s">
        <v>4888</v>
      </c>
      <c r="E470" t="s">
        <v>4889</v>
      </c>
      <c r="F470" t="s">
        <v>4890</v>
      </c>
      <c r="G470" t="s">
        <v>4891</v>
      </c>
      <c r="H470">
        <v>2020</v>
      </c>
      <c r="I470" t="s">
        <v>28</v>
      </c>
      <c r="J470">
        <v>26</v>
      </c>
      <c r="K470">
        <v>3</v>
      </c>
      <c r="M470">
        <v>1338</v>
      </c>
      <c r="N470">
        <v>1353</v>
      </c>
      <c r="O470">
        <v>15</v>
      </c>
      <c r="P470">
        <v>32</v>
      </c>
      <c r="Q470" t="s">
        <v>4892</v>
      </c>
      <c r="R470" t="s">
        <v>4893</v>
      </c>
      <c r="S470" t="s">
        <v>31</v>
      </c>
      <c r="T470" t="s">
        <v>32</v>
      </c>
      <c r="U470" t="s">
        <v>224</v>
      </c>
      <c r="V470" t="s">
        <v>34</v>
      </c>
      <c r="W470" t="s">
        <v>4894</v>
      </c>
    </row>
    <row r="471" spans="1:23" hidden="1" x14ac:dyDescent="0.2">
      <c r="A471" t="s">
        <v>322</v>
      </c>
      <c r="B471" t="s">
        <v>176</v>
      </c>
      <c r="D471" t="s">
        <v>4895</v>
      </c>
      <c r="E471" t="s">
        <v>4896</v>
      </c>
      <c r="F471" t="s">
        <v>4897</v>
      </c>
      <c r="G471" t="s">
        <v>4898</v>
      </c>
      <c r="H471">
        <v>2018</v>
      </c>
      <c r="I471" t="s">
        <v>740</v>
      </c>
      <c r="J471">
        <v>94</v>
      </c>
      <c r="K471">
        <v>2</v>
      </c>
      <c r="M471">
        <v>213</v>
      </c>
      <c r="N471">
        <v>228</v>
      </c>
      <c r="O471">
        <v>15</v>
      </c>
      <c r="P471">
        <v>32</v>
      </c>
      <c r="Q471" t="s">
        <v>4899</v>
      </c>
      <c r="R471" t="s">
        <v>4900</v>
      </c>
      <c r="S471" t="s">
        <v>117</v>
      </c>
      <c r="T471" t="s">
        <v>32</v>
      </c>
      <c r="U471" t="s">
        <v>127</v>
      </c>
      <c r="V471" t="s">
        <v>34</v>
      </c>
      <c r="W471" t="s">
        <v>4901</v>
      </c>
    </row>
    <row r="472" spans="1:23" hidden="1" x14ac:dyDescent="0.2">
      <c r="A472" t="s">
        <v>297</v>
      </c>
      <c r="D472" t="s">
        <v>4902</v>
      </c>
      <c r="E472" t="s">
        <v>4903</v>
      </c>
      <c r="F472">
        <v>6602859522</v>
      </c>
      <c r="G472" t="s">
        <v>4904</v>
      </c>
      <c r="H472">
        <v>2019</v>
      </c>
      <c r="I472" t="s">
        <v>4905</v>
      </c>
      <c r="J472">
        <v>60</v>
      </c>
      <c r="K472">
        <v>1</v>
      </c>
      <c r="M472">
        <v>31</v>
      </c>
      <c r="N472">
        <v>33</v>
      </c>
      <c r="O472">
        <v>2</v>
      </c>
      <c r="P472">
        <v>0</v>
      </c>
      <c r="R472" t="s">
        <v>4906</v>
      </c>
      <c r="S472" t="s">
        <v>4907</v>
      </c>
      <c r="T472" t="s">
        <v>32</v>
      </c>
      <c r="V472" t="s">
        <v>34</v>
      </c>
      <c r="W472" t="s">
        <v>4908</v>
      </c>
    </row>
    <row r="473" spans="1:23" hidden="1" x14ac:dyDescent="0.2">
      <c r="A473" t="s">
        <v>305</v>
      </c>
      <c r="D473" t="s">
        <v>4909</v>
      </c>
      <c r="E473" t="s">
        <v>4910</v>
      </c>
      <c r="F473" t="s">
        <v>4911</v>
      </c>
      <c r="G473" t="s">
        <v>4912</v>
      </c>
      <c r="H473">
        <v>2021</v>
      </c>
      <c r="I473" t="s">
        <v>4913</v>
      </c>
      <c r="J473">
        <v>12</v>
      </c>
      <c r="K473">
        <v>3</v>
      </c>
      <c r="L473" t="s">
        <v>4914</v>
      </c>
      <c r="P473">
        <v>40</v>
      </c>
      <c r="Q473" t="s">
        <v>4915</v>
      </c>
      <c r="R473" t="s">
        <v>4916</v>
      </c>
      <c r="S473" t="s">
        <v>117</v>
      </c>
      <c r="T473" t="s">
        <v>32</v>
      </c>
      <c r="U473" t="s">
        <v>159</v>
      </c>
      <c r="V473" t="s">
        <v>34</v>
      </c>
      <c r="W473" t="s">
        <v>4917</v>
      </c>
    </row>
    <row r="474" spans="1:23" hidden="1" x14ac:dyDescent="0.2">
      <c r="A474" t="s">
        <v>314</v>
      </c>
      <c r="D474" t="s">
        <v>4918</v>
      </c>
      <c r="E474" t="s">
        <v>4919</v>
      </c>
      <c r="F474" t="s">
        <v>4920</v>
      </c>
      <c r="G474" t="s">
        <v>4921</v>
      </c>
      <c r="H474">
        <v>2017</v>
      </c>
      <c r="I474" t="s">
        <v>4922</v>
      </c>
      <c r="J474">
        <v>282</v>
      </c>
      <c r="M474">
        <v>96</v>
      </c>
      <c r="N474">
        <v>118</v>
      </c>
      <c r="O474">
        <v>22</v>
      </c>
      <c r="P474">
        <v>68</v>
      </c>
      <c r="Q474" t="s">
        <v>4923</v>
      </c>
      <c r="R474" t="s">
        <v>4924</v>
      </c>
      <c r="S474" t="s">
        <v>31</v>
      </c>
      <c r="T474" t="s">
        <v>32</v>
      </c>
      <c r="V474" t="s">
        <v>34</v>
      </c>
      <c r="W474" t="s">
        <v>4925</v>
      </c>
    </row>
    <row r="475" spans="1:23" x14ac:dyDescent="0.2">
      <c r="A475" t="s">
        <v>322</v>
      </c>
      <c r="B475" t="s">
        <v>323</v>
      </c>
      <c r="C475" t="s">
        <v>4926</v>
      </c>
      <c r="D475" t="s">
        <v>4927</v>
      </c>
      <c r="E475" t="s">
        <v>4928</v>
      </c>
      <c r="F475">
        <v>6602547051</v>
      </c>
      <c r="G475" t="s">
        <v>4929</v>
      </c>
      <c r="H475">
        <v>2021</v>
      </c>
      <c r="I475" t="s">
        <v>4275</v>
      </c>
      <c r="J475">
        <v>34</v>
      </c>
      <c r="K475">
        <v>2</v>
      </c>
      <c r="P475">
        <v>0</v>
      </c>
      <c r="Q475" t="s">
        <v>4930</v>
      </c>
      <c r="R475" t="s">
        <v>4931</v>
      </c>
      <c r="S475" t="s">
        <v>3468</v>
      </c>
      <c r="T475" t="s">
        <v>32</v>
      </c>
      <c r="U475" t="s">
        <v>108</v>
      </c>
      <c r="V475" t="s">
        <v>34</v>
      </c>
      <c r="W475" t="s">
        <v>4932</v>
      </c>
    </row>
    <row r="476" spans="1:23" hidden="1" x14ac:dyDescent="0.2">
      <c r="A476" t="s">
        <v>297</v>
      </c>
      <c r="D476" t="s">
        <v>4933</v>
      </c>
      <c r="E476" t="s">
        <v>4934</v>
      </c>
      <c r="F476" t="s">
        <v>4935</v>
      </c>
      <c r="G476" t="s">
        <v>4936</v>
      </c>
      <c r="H476">
        <v>2023</v>
      </c>
      <c r="I476" t="s">
        <v>4702</v>
      </c>
      <c r="J476">
        <v>15</v>
      </c>
      <c r="K476">
        <v>3</v>
      </c>
      <c r="L476">
        <v>462</v>
      </c>
      <c r="P476">
        <v>3</v>
      </c>
      <c r="Q476" t="s">
        <v>4937</v>
      </c>
      <c r="R476" t="s">
        <v>4938</v>
      </c>
      <c r="S476" t="s">
        <v>117</v>
      </c>
      <c r="T476" t="s">
        <v>32</v>
      </c>
      <c r="U476" t="s">
        <v>108</v>
      </c>
      <c r="V476" t="s">
        <v>34</v>
      </c>
      <c r="W476" t="s">
        <v>4939</v>
      </c>
    </row>
    <row r="477" spans="1:23" hidden="1" x14ac:dyDescent="0.2">
      <c r="A477" t="s">
        <v>305</v>
      </c>
      <c r="D477" t="s">
        <v>4940</v>
      </c>
      <c r="E477" t="s">
        <v>4941</v>
      </c>
      <c r="F477" t="s">
        <v>4942</v>
      </c>
      <c r="G477" t="s">
        <v>4943</v>
      </c>
      <c r="H477">
        <v>2020</v>
      </c>
      <c r="I477" t="s">
        <v>1649</v>
      </c>
      <c r="J477">
        <v>223</v>
      </c>
      <c r="K477">
        <v>8</v>
      </c>
      <c r="L477" t="s">
        <v>4944</v>
      </c>
      <c r="P477">
        <v>2</v>
      </c>
      <c r="Q477" t="s">
        <v>4945</v>
      </c>
      <c r="R477" t="s">
        <v>4946</v>
      </c>
      <c r="S477" t="s">
        <v>31</v>
      </c>
      <c r="T477" t="s">
        <v>32</v>
      </c>
      <c r="U477" t="s">
        <v>33</v>
      </c>
      <c r="V477" t="s">
        <v>34</v>
      </c>
      <c r="W477" t="s">
        <v>4947</v>
      </c>
    </row>
    <row r="478" spans="1:23" hidden="1" x14ac:dyDescent="0.2">
      <c r="A478" t="s">
        <v>314</v>
      </c>
      <c r="D478" t="s">
        <v>564</v>
      </c>
      <c r="E478" t="s">
        <v>565</v>
      </c>
      <c r="F478" t="s">
        <v>566</v>
      </c>
      <c r="G478" t="s">
        <v>4948</v>
      </c>
      <c r="H478">
        <v>2024</v>
      </c>
      <c r="I478" t="s">
        <v>66</v>
      </c>
      <c r="J478">
        <v>69</v>
      </c>
      <c r="K478">
        <v>3</v>
      </c>
      <c r="M478">
        <v>533</v>
      </c>
      <c r="N478">
        <v>547</v>
      </c>
      <c r="O478">
        <v>14</v>
      </c>
      <c r="P478">
        <v>0</v>
      </c>
      <c r="Q478" t="s">
        <v>4949</v>
      </c>
      <c r="R478" t="s">
        <v>4950</v>
      </c>
      <c r="S478" t="s">
        <v>31</v>
      </c>
      <c r="T478" t="s">
        <v>32</v>
      </c>
      <c r="V478" t="s">
        <v>34</v>
      </c>
      <c r="W478" t="s">
        <v>4951</v>
      </c>
    </row>
    <row r="479" spans="1:23" x14ac:dyDescent="0.2">
      <c r="A479" t="s">
        <v>322</v>
      </c>
      <c r="B479" t="s">
        <v>323</v>
      </c>
      <c r="D479" t="s">
        <v>564</v>
      </c>
      <c r="E479" t="s">
        <v>4952</v>
      </c>
      <c r="F479" t="s">
        <v>566</v>
      </c>
      <c r="G479" t="s">
        <v>4953</v>
      </c>
      <c r="H479">
        <v>2020</v>
      </c>
      <c r="I479" t="s">
        <v>424</v>
      </c>
      <c r="J479">
        <v>77</v>
      </c>
      <c r="K479">
        <v>3</v>
      </c>
      <c r="M479">
        <v>1055</v>
      </c>
      <c r="N479">
        <v>1065</v>
      </c>
      <c r="O479">
        <v>10</v>
      </c>
      <c r="P479">
        <v>4</v>
      </c>
      <c r="Q479" t="s">
        <v>4954</v>
      </c>
      <c r="R479" t="s">
        <v>4955</v>
      </c>
      <c r="S479" t="s">
        <v>31</v>
      </c>
      <c r="T479" t="s">
        <v>32</v>
      </c>
      <c r="V479" t="s">
        <v>34</v>
      </c>
      <c r="W479" t="s">
        <v>4956</v>
      </c>
    </row>
    <row r="480" spans="1:23" hidden="1" x14ac:dyDescent="0.2">
      <c r="A480" t="s">
        <v>297</v>
      </c>
      <c r="D480" t="s">
        <v>564</v>
      </c>
      <c r="E480" t="s">
        <v>565</v>
      </c>
      <c r="F480" t="s">
        <v>566</v>
      </c>
      <c r="G480" t="s">
        <v>567</v>
      </c>
      <c r="H480">
        <v>2019</v>
      </c>
      <c r="I480" t="s">
        <v>514</v>
      </c>
      <c r="J480">
        <v>166</v>
      </c>
      <c r="K480">
        <v>7</v>
      </c>
      <c r="L480">
        <v>94</v>
      </c>
      <c r="P480">
        <v>4</v>
      </c>
      <c r="Q480" t="s">
        <v>568</v>
      </c>
      <c r="R480" t="s">
        <v>569</v>
      </c>
      <c r="S480" t="s">
        <v>31</v>
      </c>
      <c r="T480" t="s">
        <v>32</v>
      </c>
      <c r="V480" t="s">
        <v>34</v>
      </c>
      <c r="W480" t="s">
        <v>570</v>
      </c>
    </row>
    <row r="481" spans="1:23" hidden="1" x14ac:dyDescent="0.2">
      <c r="A481" t="s">
        <v>305</v>
      </c>
      <c r="D481" t="s">
        <v>4957</v>
      </c>
      <c r="E481" t="s">
        <v>4958</v>
      </c>
      <c r="F481" t="s">
        <v>4959</v>
      </c>
      <c r="G481" t="s">
        <v>4960</v>
      </c>
      <c r="H481">
        <v>2022</v>
      </c>
      <c r="I481" t="s">
        <v>785</v>
      </c>
      <c r="J481">
        <v>18</v>
      </c>
      <c r="K481">
        <v>12</v>
      </c>
      <c r="L481">
        <v>20220414</v>
      </c>
      <c r="P481">
        <v>4</v>
      </c>
      <c r="Q481" t="s">
        <v>4961</v>
      </c>
      <c r="R481" t="s">
        <v>4962</v>
      </c>
      <c r="S481" t="s">
        <v>31</v>
      </c>
      <c r="T481" t="s">
        <v>32</v>
      </c>
      <c r="U481" t="s">
        <v>224</v>
      </c>
      <c r="V481" t="s">
        <v>34</v>
      </c>
      <c r="W481" t="s">
        <v>4963</v>
      </c>
    </row>
    <row r="482" spans="1:23" hidden="1" x14ac:dyDescent="0.2">
      <c r="A482" t="s">
        <v>314</v>
      </c>
      <c r="D482" t="s">
        <v>4964</v>
      </c>
      <c r="E482" t="s">
        <v>4965</v>
      </c>
      <c r="F482" t="s">
        <v>4966</v>
      </c>
      <c r="G482" t="s">
        <v>4967</v>
      </c>
      <c r="H482">
        <v>2017</v>
      </c>
      <c r="I482" t="s">
        <v>366</v>
      </c>
      <c r="J482">
        <v>486</v>
      </c>
      <c r="M482">
        <v>98</v>
      </c>
      <c r="N482">
        <v>104</v>
      </c>
      <c r="O482">
        <v>6</v>
      </c>
      <c r="P482">
        <v>16</v>
      </c>
      <c r="Q482" t="s">
        <v>4968</v>
      </c>
      <c r="R482" t="s">
        <v>4969</v>
      </c>
      <c r="S482" t="s">
        <v>31</v>
      </c>
      <c r="T482" t="s">
        <v>32</v>
      </c>
      <c r="U482" t="s">
        <v>33</v>
      </c>
      <c r="V482" t="s">
        <v>34</v>
      </c>
      <c r="W482" t="s">
        <v>4970</v>
      </c>
    </row>
    <row r="483" spans="1:23" x14ac:dyDescent="0.2">
      <c r="A483" t="s">
        <v>322</v>
      </c>
      <c r="B483" t="s">
        <v>686</v>
      </c>
      <c r="C483" t="s">
        <v>4971</v>
      </c>
      <c r="D483" t="s">
        <v>4972</v>
      </c>
      <c r="E483" t="s">
        <v>4973</v>
      </c>
      <c r="F483" t="s">
        <v>4974</v>
      </c>
      <c r="G483" t="s">
        <v>4975</v>
      </c>
      <c r="H483">
        <v>2022</v>
      </c>
      <c r="I483" t="s">
        <v>4976</v>
      </c>
      <c r="J483">
        <v>151</v>
      </c>
      <c r="K483">
        <v>5</v>
      </c>
      <c r="M483">
        <v>1885</v>
      </c>
      <c r="N483">
        <v>1892</v>
      </c>
      <c r="O483">
        <v>7</v>
      </c>
      <c r="P483">
        <v>2</v>
      </c>
      <c r="R483" t="s">
        <v>4977</v>
      </c>
      <c r="S483" t="s">
        <v>31</v>
      </c>
      <c r="T483" t="s">
        <v>32</v>
      </c>
      <c r="V483" t="s">
        <v>34</v>
      </c>
      <c r="W483" t="s">
        <v>4978</v>
      </c>
    </row>
    <row r="484" spans="1:23" hidden="1" x14ac:dyDescent="0.2">
      <c r="A484" t="s">
        <v>297</v>
      </c>
      <c r="D484" t="s">
        <v>4979</v>
      </c>
      <c r="E484" t="s">
        <v>4980</v>
      </c>
      <c r="F484" t="s">
        <v>4981</v>
      </c>
      <c r="G484" t="s">
        <v>4982</v>
      </c>
      <c r="H484">
        <v>2024</v>
      </c>
      <c r="I484" t="s">
        <v>869</v>
      </c>
      <c r="J484">
        <v>34</v>
      </c>
      <c r="K484">
        <v>9</v>
      </c>
      <c r="M484" t="s">
        <v>4983</v>
      </c>
      <c r="N484" t="s">
        <v>4984</v>
      </c>
      <c r="O484">
        <v>7</v>
      </c>
      <c r="P484">
        <v>1</v>
      </c>
      <c r="Q484" t="s">
        <v>4985</v>
      </c>
      <c r="R484" t="s">
        <v>4986</v>
      </c>
      <c r="S484" t="s">
        <v>3468</v>
      </c>
      <c r="T484" t="s">
        <v>32</v>
      </c>
      <c r="V484" t="s">
        <v>34</v>
      </c>
      <c r="W484" t="s">
        <v>4987</v>
      </c>
    </row>
    <row r="485" spans="1:23" hidden="1" x14ac:dyDescent="0.2">
      <c r="A485" t="s">
        <v>305</v>
      </c>
      <c r="D485" t="s">
        <v>4988</v>
      </c>
      <c r="E485" t="s">
        <v>4989</v>
      </c>
      <c r="F485" t="s">
        <v>4990</v>
      </c>
      <c r="G485" t="s">
        <v>4991</v>
      </c>
      <c r="H485">
        <v>2016</v>
      </c>
      <c r="I485" t="s">
        <v>374</v>
      </c>
      <c r="J485">
        <v>560</v>
      </c>
      <c r="M485">
        <v>147</v>
      </c>
      <c r="N485">
        <v>158</v>
      </c>
      <c r="O485">
        <v>11</v>
      </c>
      <c r="P485">
        <v>11</v>
      </c>
      <c r="Q485" t="s">
        <v>4992</v>
      </c>
      <c r="R485" t="s">
        <v>4993</v>
      </c>
      <c r="S485" t="s">
        <v>31</v>
      </c>
      <c r="T485" t="s">
        <v>32</v>
      </c>
      <c r="V485" t="s">
        <v>34</v>
      </c>
      <c r="W485" t="s">
        <v>4994</v>
      </c>
    </row>
    <row r="486" spans="1:23" hidden="1" x14ac:dyDescent="0.2">
      <c r="A486" t="s">
        <v>314</v>
      </c>
      <c r="D486" t="s">
        <v>4995</v>
      </c>
      <c r="E486" t="s">
        <v>4996</v>
      </c>
      <c r="F486" t="s">
        <v>4997</v>
      </c>
      <c r="G486" t="s">
        <v>4998</v>
      </c>
      <c r="H486">
        <v>2022</v>
      </c>
      <c r="I486" t="s">
        <v>148</v>
      </c>
      <c r="J486">
        <v>9</v>
      </c>
      <c r="L486">
        <v>925845</v>
      </c>
      <c r="P486">
        <v>1</v>
      </c>
      <c r="Q486" t="s">
        <v>4999</v>
      </c>
      <c r="R486" t="s">
        <v>5000</v>
      </c>
      <c r="S486" t="s">
        <v>31</v>
      </c>
      <c r="T486" t="s">
        <v>32</v>
      </c>
      <c r="U486" t="s">
        <v>108</v>
      </c>
      <c r="V486" t="s">
        <v>34</v>
      </c>
      <c r="W486" t="s">
        <v>5001</v>
      </c>
    </row>
    <row r="487" spans="1:23" hidden="1" x14ac:dyDescent="0.2">
      <c r="A487" t="s">
        <v>322</v>
      </c>
      <c r="B487" t="s">
        <v>176</v>
      </c>
      <c r="C487" t="s">
        <v>5002</v>
      </c>
      <c r="D487" t="s">
        <v>5003</v>
      </c>
      <c r="E487" t="s">
        <v>5004</v>
      </c>
      <c r="F487">
        <v>7102552421</v>
      </c>
      <c r="G487" t="s">
        <v>5005</v>
      </c>
      <c r="H487">
        <v>2017</v>
      </c>
      <c r="I487" t="s">
        <v>5006</v>
      </c>
      <c r="J487">
        <v>45413</v>
      </c>
      <c r="M487">
        <v>233</v>
      </c>
      <c r="N487">
        <v>244</v>
      </c>
      <c r="O487">
        <v>11</v>
      </c>
      <c r="P487">
        <v>0</v>
      </c>
      <c r="Q487" t="s">
        <v>5007</v>
      </c>
      <c r="R487" t="s">
        <v>5008</v>
      </c>
      <c r="S487" t="s">
        <v>77</v>
      </c>
      <c r="T487" t="s">
        <v>32</v>
      </c>
      <c r="V487" t="s">
        <v>34</v>
      </c>
      <c r="W487" t="s">
        <v>5009</v>
      </c>
    </row>
    <row r="488" spans="1:23" hidden="1" x14ac:dyDescent="0.2">
      <c r="A488" t="s">
        <v>297</v>
      </c>
      <c r="D488" t="s">
        <v>5010</v>
      </c>
      <c r="E488" t="s">
        <v>5011</v>
      </c>
      <c r="F488" t="s">
        <v>5012</v>
      </c>
      <c r="G488" t="s">
        <v>5013</v>
      </c>
      <c r="H488">
        <v>2023</v>
      </c>
      <c r="I488" t="s">
        <v>641</v>
      </c>
      <c r="J488">
        <v>11</v>
      </c>
      <c r="L488" t="s">
        <v>5014</v>
      </c>
      <c r="P488">
        <v>1</v>
      </c>
      <c r="Q488" t="s">
        <v>5015</v>
      </c>
      <c r="R488" t="s">
        <v>5016</v>
      </c>
      <c r="S488" t="s">
        <v>31</v>
      </c>
      <c r="T488" t="s">
        <v>32</v>
      </c>
      <c r="U488" t="s">
        <v>60</v>
      </c>
      <c r="V488" t="s">
        <v>34</v>
      </c>
      <c r="W488" t="s">
        <v>5017</v>
      </c>
    </row>
    <row r="489" spans="1:23" hidden="1" x14ac:dyDescent="0.2">
      <c r="A489" t="s">
        <v>305</v>
      </c>
      <c r="D489" t="s">
        <v>5018</v>
      </c>
      <c r="E489" t="s">
        <v>5019</v>
      </c>
      <c r="F489" t="s">
        <v>5020</v>
      </c>
      <c r="G489" t="s">
        <v>5021</v>
      </c>
      <c r="H489">
        <v>2007</v>
      </c>
      <c r="I489" t="s">
        <v>5022</v>
      </c>
      <c r="J489">
        <v>170</v>
      </c>
      <c r="K489">
        <v>6</v>
      </c>
      <c r="M489" t="s">
        <v>5023</v>
      </c>
      <c r="N489" t="s">
        <v>5024</v>
      </c>
      <c r="O489">
        <v>18</v>
      </c>
      <c r="P489">
        <v>32</v>
      </c>
      <c r="Q489" t="s">
        <v>5025</v>
      </c>
      <c r="R489" t="s">
        <v>5026</v>
      </c>
      <c r="S489" t="s">
        <v>31</v>
      </c>
      <c r="T489" t="s">
        <v>32</v>
      </c>
      <c r="V489" t="s">
        <v>34</v>
      </c>
      <c r="W489" t="s">
        <v>5027</v>
      </c>
    </row>
    <row r="490" spans="1:23" hidden="1" x14ac:dyDescent="0.2">
      <c r="A490" t="s">
        <v>314</v>
      </c>
      <c r="D490" t="s">
        <v>5028</v>
      </c>
      <c r="E490" t="s">
        <v>5029</v>
      </c>
      <c r="F490" t="s">
        <v>5030</v>
      </c>
      <c r="G490" t="s">
        <v>5031</v>
      </c>
      <c r="H490">
        <v>2021</v>
      </c>
      <c r="I490" t="s">
        <v>5032</v>
      </c>
      <c r="J490">
        <v>57</v>
      </c>
      <c r="K490">
        <v>45574</v>
      </c>
      <c r="M490">
        <v>2701</v>
      </c>
      <c r="N490">
        <v>2711</v>
      </c>
      <c r="O490">
        <v>10</v>
      </c>
      <c r="P490">
        <v>2</v>
      </c>
      <c r="Q490" t="s">
        <v>5033</v>
      </c>
      <c r="R490" t="s">
        <v>5034</v>
      </c>
      <c r="S490" t="s">
        <v>31</v>
      </c>
      <c r="T490" t="s">
        <v>32</v>
      </c>
      <c r="V490" t="s">
        <v>34</v>
      </c>
      <c r="W490" t="s">
        <v>5035</v>
      </c>
    </row>
    <row r="491" spans="1:23" hidden="1" x14ac:dyDescent="0.2">
      <c r="A491" t="s">
        <v>322</v>
      </c>
      <c r="B491" t="s">
        <v>176</v>
      </c>
      <c r="D491" t="s">
        <v>5036</v>
      </c>
      <c r="E491" t="s">
        <v>5037</v>
      </c>
      <c r="F491" t="s">
        <v>5038</v>
      </c>
      <c r="G491" t="s">
        <v>5039</v>
      </c>
      <c r="H491">
        <v>2017</v>
      </c>
      <c r="I491" t="s">
        <v>196</v>
      </c>
      <c r="J491">
        <v>14</v>
      </c>
      <c r="K491">
        <v>4</v>
      </c>
      <c r="M491">
        <v>817</v>
      </c>
      <c r="N491">
        <v>826</v>
      </c>
      <c r="O491">
        <v>9</v>
      </c>
      <c r="P491">
        <v>73</v>
      </c>
      <c r="Q491" t="s">
        <v>5040</v>
      </c>
      <c r="R491" t="s">
        <v>5041</v>
      </c>
      <c r="S491" t="s">
        <v>31</v>
      </c>
      <c r="T491" t="s">
        <v>32</v>
      </c>
      <c r="U491" t="s">
        <v>60</v>
      </c>
      <c r="V491" t="s">
        <v>34</v>
      </c>
      <c r="W491" t="s">
        <v>5042</v>
      </c>
    </row>
    <row r="492" spans="1:23" hidden="1" x14ac:dyDescent="0.2">
      <c r="A492" t="s">
        <v>297</v>
      </c>
      <c r="D492" t="s">
        <v>5043</v>
      </c>
      <c r="E492" t="s">
        <v>5044</v>
      </c>
      <c r="F492" t="s">
        <v>5045</v>
      </c>
      <c r="G492" t="s">
        <v>5046</v>
      </c>
      <c r="H492">
        <v>2022</v>
      </c>
      <c r="I492" t="s">
        <v>148</v>
      </c>
      <c r="J492">
        <v>9</v>
      </c>
      <c r="L492">
        <v>909407</v>
      </c>
      <c r="P492">
        <v>2</v>
      </c>
      <c r="Q492" t="s">
        <v>5047</v>
      </c>
      <c r="R492" t="s">
        <v>5048</v>
      </c>
      <c r="S492" t="s">
        <v>31</v>
      </c>
      <c r="T492" t="s">
        <v>32</v>
      </c>
      <c r="U492" t="s">
        <v>108</v>
      </c>
      <c r="V492" t="s">
        <v>34</v>
      </c>
      <c r="W492" t="s">
        <v>5049</v>
      </c>
    </row>
    <row r="493" spans="1:23" hidden="1" x14ac:dyDescent="0.2">
      <c r="A493" t="s">
        <v>305</v>
      </c>
      <c r="D493" t="s">
        <v>5050</v>
      </c>
      <c r="E493" t="s">
        <v>5051</v>
      </c>
      <c r="F493" t="s">
        <v>5052</v>
      </c>
      <c r="G493" t="s">
        <v>5053</v>
      </c>
      <c r="H493">
        <v>2020</v>
      </c>
      <c r="I493" t="s">
        <v>165</v>
      </c>
      <c r="J493">
        <v>39</v>
      </c>
      <c r="K493">
        <v>3</v>
      </c>
      <c r="M493">
        <v>523</v>
      </c>
      <c r="N493">
        <v>528</v>
      </c>
      <c r="O493">
        <v>5</v>
      </c>
      <c r="P493">
        <v>20</v>
      </c>
      <c r="Q493" t="s">
        <v>5054</v>
      </c>
      <c r="R493" t="s">
        <v>5055</v>
      </c>
      <c r="S493" t="s">
        <v>31</v>
      </c>
      <c r="T493" t="s">
        <v>32</v>
      </c>
      <c r="V493" t="s">
        <v>34</v>
      </c>
      <c r="W493" t="s">
        <v>5056</v>
      </c>
    </row>
    <row r="494" spans="1:23" hidden="1" x14ac:dyDescent="0.2">
      <c r="A494" t="s">
        <v>314</v>
      </c>
      <c r="D494" t="s">
        <v>5057</v>
      </c>
      <c r="E494" t="s">
        <v>5058</v>
      </c>
      <c r="F494" t="s">
        <v>5059</v>
      </c>
      <c r="G494" t="s">
        <v>5060</v>
      </c>
      <c r="H494">
        <v>2018</v>
      </c>
      <c r="I494" t="s">
        <v>366</v>
      </c>
      <c r="J494">
        <v>506</v>
      </c>
      <c r="M494">
        <v>135</v>
      </c>
      <c r="N494">
        <v>143</v>
      </c>
      <c r="O494">
        <v>8</v>
      </c>
      <c r="P494">
        <v>39</v>
      </c>
      <c r="Q494" t="s">
        <v>5061</v>
      </c>
      <c r="R494" t="s">
        <v>5062</v>
      </c>
      <c r="S494" t="s">
        <v>31</v>
      </c>
      <c r="T494" t="s">
        <v>32</v>
      </c>
      <c r="U494" t="s">
        <v>127</v>
      </c>
      <c r="V494" t="s">
        <v>34</v>
      </c>
      <c r="W494" t="s">
        <v>5063</v>
      </c>
    </row>
    <row r="495" spans="1:23" hidden="1" x14ac:dyDescent="0.2">
      <c r="A495" t="s">
        <v>322</v>
      </c>
      <c r="B495" t="s">
        <v>176</v>
      </c>
      <c r="D495" t="s">
        <v>5064</v>
      </c>
      <c r="E495" t="s">
        <v>5065</v>
      </c>
      <c r="F495" t="s">
        <v>5066</v>
      </c>
      <c r="G495" t="s">
        <v>5067</v>
      </c>
      <c r="H495">
        <v>2019</v>
      </c>
      <c r="I495" t="s">
        <v>148</v>
      </c>
      <c r="J495">
        <v>6</v>
      </c>
      <c r="K495" t="s">
        <v>3634</v>
      </c>
      <c r="L495">
        <v>160</v>
      </c>
      <c r="P495">
        <v>19</v>
      </c>
      <c r="Q495" t="s">
        <v>5068</v>
      </c>
      <c r="R495" t="s">
        <v>5069</v>
      </c>
      <c r="S495" t="s">
        <v>31</v>
      </c>
      <c r="T495" t="s">
        <v>32</v>
      </c>
      <c r="U495" t="s">
        <v>108</v>
      </c>
      <c r="V495" t="s">
        <v>34</v>
      </c>
      <c r="W495" t="s">
        <v>5070</v>
      </c>
    </row>
    <row r="496" spans="1:23" hidden="1" x14ac:dyDescent="0.2">
      <c r="A496" t="s">
        <v>297</v>
      </c>
      <c r="D496" t="s">
        <v>5071</v>
      </c>
      <c r="E496" t="s">
        <v>5072</v>
      </c>
      <c r="F496">
        <v>7103356976</v>
      </c>
      <c r="G496" t="s">
        <v>5073</v>
      </c>
      <c r="H496">
        <v>2020</v>
      </c>
      <c r="I496" t="s">
        <v>1992</v>
      </c>
      <c r="J496">
        <v>367</v>
      </c>
      <c r="K496">
        <v>6474</v>
      </c>
      <c r="M496">
        <v>128</v>
      </c>
      <c r="N496">
        <v>129</v>
      </c>
      <c r="O496">
        <v>1</v>
      </c>
      <c r="P496">
        <v>4</v>
      </c>
      <c r="Q496" t="s">
        <v>5074</v>
      </c>
      <c r="R496" t="s">
        <v>5075</v>
      </c>
      <c r="S496" t="s">
        <v>4907</v>
      </c>
      <c r="T496" t="s">
        <v>32</v>
      </c>
      <c r="V496" t="s">
        <v>34</v>
      </c>
      <c r="W496" t="s">
        <v>5076</v>
      </c>
    </row>
    <row r="497" spans="1:23" hidden="1" x14ac:dyDescent="0.2">
      <c r="A497" t="s">
        <v>305</v>
      </c>
      <c r="D497" t="s">
        <v>5077</v>
      </c>
      <c r="E497" t="s">
        <v>5078</v>
      </c>
      <c r="F497" t="s">
        <v>5079</v>
      </c>
      <c r="G497" t="s">
        <v>5080</v>
      </c>
      <c r="H497">
        <v>2018</v>
      </c>
      <c r="I497" t="s">
        <v>366</v>
      </c>
      <c r="J497">
        <v>499</v>
      </c>
      <c r="M497">
        <v>9</v>
      </c>
      <c r="N497">
        <v>16</v>
      </c>
      <c r="O497">
        <v>7</v>
      </c>
      <c r="P497">
        <v>3</v>
      </c>
      <c r="Q497" t="s">
        <v>5081</v>
      </c>
      <c r="R497" t="s">
        <v>5082</v>
      </c>
      <c r="S497" t="s">
        <v>31</v>
      </c>
      <c r="T497" t="s">
        <v>32</v>
      </c>
      <c r="U497" t="s">
        <v>33</v>
      </c>
      <c r="V497" t="s">
        <v>34</v>
      </c>
      <c r="W497" t="s">
        <v>5083</v>
      </c>
    </row>
    <row r="498" spans="1:23" hidden="1" x14ac:dyDescent="0.2">
      <c r="A498" t="s">
        <v>314</v>
      </c>
      <c r="D498" t="s">
        <v>5084</v>
      </c>
      <c r="E498" t="s">
        <v>5085</v>
      </c>
      <c r="F498" t="s">
        <v>5086</v>
      </c>
      <c r="G498" t="s">
        <v>5087</v>
      </c>
      <c r="H498">
        <v>2017</v>
      </c>
      <c r="I498" t="s">
        <v>785</v>
      </c>
      <c r="J498">
        <v>13</v>
      </c>
      <c r="K498">
        <v>7</v>
      </c>
      <c r="L498">
        <v>20170135</v>
      </c>
      <c r="P498">
        <v>43</v>
      </c>
      <c r="Q498" t="s">
        <v>5088</v>
      </c>
      <c r="R498" t="s">
        <v>5089</v>
      </c>
      <c r="S498" t="s">
        <v>31</v>
      </c>
      <c r="T498" t="s">
        <v>32</v>
      </c>
      <c r="U498" t="s">
        <v>33</v>
      </c>
      <c r="V498" t="s">
        <v>34</v>
      </c>
      <c r="W498" t="s">
        <v>5090</v>
      </c>
    </row>
    <row r="499" spans="1:23" x14ac:dyDescent="0.2">
      <c r="A499" t="s">
        <v>322</v>
      </c>
      <c r="B499" t="s">
        <v>176</v>
      </c>
      <c r="C499" t="s">
        <v>5091</v>
      </c>
      <c r="D499" t="s">
        <v>578</v>
      </c>
      <c r="E499" t="s">
        <v>579</v>
      </c>
      <c r="F499" t="s">
        <v>580</v>
      </c>
      <c r="G499" t="s">
        <v>581</v>
      </c>
      <c r="H499">
        <v>2018</v>
      </c>
      <c r="I499" t="s">
        <v>374</v>
      </c>
      <c r="J499">
        <v>606</v>
      </c>
      <c r="M499">
        <v>237</v>
      </c>
      <c r="N499">
        <v>257</v>
      </c>
      <c r="O499">
        <v>20</v>
      </c>
      <c r="P499">
        <v>53</v>
      </c>
      <c r="Q499" t="s">
        <v>582</v>
      </c>
      <c r="R499" t="s">
        <v>583</v>
      </c>
      <c r="S499" t="s">
        <v>117</v>
      </c>
      <c r="T499" t="s">
        <v>32</v>
      </c>
      <c r="U499" t="s">
        <v>159</v>
      </c>
      <c r="V499" t="s">
        <v>34</v>
      </c>
      <c r="W499" t="s">
        <v>584</v>
      </c>
    </row>
    <row r="500" spans="1:23" hidden="1" x14ac:dyDescent="0.2">
      <c r="A500" t="s">
        <v>297</v>
      </c>
      <c r="D500" t="s">
        <v>5092</v>
      </c>
      <c r="E500" t="s">
        <v>5093</v>
      </c>
      <c r="F500" t="s">
        <v>5094</v>
      </c>
      <c r="G500" t="s">
        <v>5095</v>
      </c>
      <c r="H500">
        <v>2022</v>
      </c>
      <c r="I500" t="s">
        <v>165</v>
      </c>
      <c r="J500">
        <v>41</v>
      </c>
      <c r="K500">
        <v>5</v>
      </c>
      <c r="M500">
        <v>1481</v>
      </c>
      <c r="N500">
        <v>1494</v>
      </c>
      <c r="O500">
        <v>13</v>
      </c>
      <c r="P500">
        <v>0</v>
      </c>
      <c r="Q500" t="s">
        <v>5096</v>
      </c>
      <c r="R500" t="s">
        <v>5097</v>
      </c>
      <c r="S500" t="s">
        <v>31</v>
      </c>
      <c r="T500" t="s">
        <v>32</v>
      </c>
      <c r="V500" t="s">
        <v>34</v>
      </c>
      <c r="W500" t="s">
        <v>5098</v>
      </c>
    </row>
    <row r="501" spans="1:23" hidden="1" x14ac:dyDescent="0.2">
      <c r="A501" t="s">
        <v>305</v>
      </c>
      <c r="D501" t="s">
        <v>5099</v>
      </c>
      <c r="E501" t="s">
        <v>5100</v>
      </c>
      <c r="F501" t="s">
        <v>5101</v>
      </c>
      <c r="G501" t="s">
        <v>5102</v>
      </c>
      <c r="H501">
        <v>2023</v>
      </c>
      <c r="I501" t="s">
        <v>366</v>
      </c>
      <c r="J501">
        <v>567</v>
      </c>
      <c r="L501">
        <v>151930</v>
      </c>
      <c r="P501">
        <v>5</v>
      </c>
      <c r="Q501" t="s">
        <v>5103</v>
      </c>
      <c r="R501" t="s">
        <v>5104</v>
      </c>
      <c r="S501" t="s">
        <v>31</v>
      </c>
      <c r="T501" t="s">
        <v>32</v>
      </c>
      <c r="U501" t="s">
        <v>33</v>
      </c>
      <c r="V501" t="s">
        <v>34</v>
      </c>
      <c r="W501" t="s">
        <v>5105</v>
      </c>
    </row>
    <row r="502" spans="1:23" hidden="1" x14ac:dyDescent="0.2">
      <c r="A502" t="s">
        <v>314</v>
      </c>
      <c r="D502" t="s">
        <v>5106</v>
      </c>
      <c r="E502" t="s">
        <v>5107</v>
      </c>
      <c r="F502" t="s">
        <v>5108</v>
      </c>
      <c r="G502" t="s">
        <v>5109</v>
      </c>
      <c r="H502">
        <v>2021</v>
      </c>
      <c r="I502" t="s">
        <v>641</v>
      </c>
      <c r="J502">
        <v>9</v>
      </c>
      <c r="L502" t="s">
        <v>5110</v>
      </c>
      <c r="P502">
        <v>4</v>
      </c>
      <c r="Q502" t="s">
        <v>5111</v>
      </c>
      <c r="R502" t="s">
        <v>5112</v>
      </c>
      <c r="S502" t="s">
        <v>31</v>
      </c>
      <c r="T502" t="s">
        <v>32</v>
      </c>
      <c r="U502" t="s">
        <v>108</v>
      </c>
      <c r="V502" t="s">
        <v>34</v>
      </c>
      <c r="W502" t="s">
        <v>5113</v>
      </c>
    </row>
    <row r="503" spans="1:23" hidden="1" x14ac:dyDescent="0.2">
      <c r="A503" t="s">
        <v>322</v>
      </c>
      <c r="B503" t="s">
        <v>176</v>
      </c>
      <c r="C503" t="s">
        <v>5114</v>
      </c>
      <c r="D503" t="s">
        <v>5115</v>
      </c>
      <c r="E503" t="s">
        <v>5116</v>
      </c>
      <c r="F503" t="s">
        <v>5117</v>
      </c>
      <c r="G503" t="s">
        <v>5118</v>
      </c>
      <c r="H503">
        <v>2018</v>
      </c>
      <c r="I503" t="s">
        <v>366</v>
      </c>
      <c r="J503">
        <v>500</v>
      </c>
      <c r="M503">
        <v>12</v>
      </c>
      <c r="N503">
        <v>17</v>
      </c>
      <c r="O503">
        <v>5</v>
      </c>
      <c r="P503">
        <v>7</v>
      </c>
      <c r="Q503" t="s">
        <v>5119</v>
      </c>
      <c r="R503" t="s">
        <v>5120</v>
      </c>
      <c r="S503" t="s">
        <v>31</v>
      </c>
      <c r="T503" t="s">
        <v>32</v>
      </c>
      <c r="U503" t="s">
        <v>33</v>
      </c>
      <c r="V503" t="s">
        <v>34</v>
      </c>
      <c r="W503" t="s">
        <v>5121</v>
      </c>
    </row>
    <row r="504" spans="1:23" hidden="1" x14ac:dyDescent="0.2">
      <c r="A504" t="s">
        <v>297</v>
      </c>
      <c r="D504" t="s">
        <v>5122</v>
      </c>
      <c r="E504" t="s">
        <v>5123</v>
      </c>
      <c r="F504" t="s">
        <v>5124</v>
      </c>
      <c r="G504" t="s">
        <v>5125</v>
      </c>
      <c r="H504">
        <v>2023</v>
      </c>
      <c r="I504" t="s">
        <v>3745</v>
      </c>
      <c r="J504">
        <v>21</v>
      </c>
      <c r="K504">
        <v>7</v>
      </c>
      <c r="M504">
        <v>421</v>
      </c>
      <c r="N504">
        <v>434</v>
      </c>
      <c r="O504">
        <v>13</v>
      </c>
      <c r="P504">
        <v>12</v>
      </c>
      <c r="Q504" t="s">
        <v>5126</v>
      </c>
      <c r="R504" t="s">
        <v>5127</v>
      </c>
      <c r="S504" t="s">
        <v>31</v>
      </c>
      <c r="T504" t="s">
        <v>32</v>
      </c>
      <c r="U504" t="s">
        <v>127</v>
      </c>
      <c r="V504" t="s">
        <v>34</v>
      </c>
      <c r="W504" t="s">
        <v>5128</v>
      </c>
    </row>
    <row r="505" spans="1:23" hidden="1" x14ac:dyDescent="0.2">
      <c r="A505" t="s">
        <v>305</v>
      </c>
      <c r="D505" t="s">
        <v>5129</v>
      </c>
      <c r="E505" t="s">
        <v>5130</v>
      </c>
      <c r="F505" t="s">
        <v>5131</v>
      </c>
      <c r="G505" t="s">
        <v>5132</v>
      </c>
      <c r="H505">
        <v>2022</v>
      </c>
      <c r="I505" t="s">
        <v>165</v>
      </c>
      <c r="J505">
        <v>41</v>
      </c>
      <c r="K505">
        <v>2</v>
      </c>
      <c r="M505">
        <v>239</v>
      </c>
      <c r="N505">
        <v>252</v>
      </c>
      <c r="O505">
        <v>13</v>
      </c>
      <c r="P505">
        <v>31</v>
      </c>
      <c r="Q505" t="s">
        <v>5133</v>
      </c>
      <c r="R505" t="s">
        <v>5134</v>
      </c>
      <c r="S505" t="s">
        <v>31</v>
      </c>
      <c r="T505" t="s">
        <v>32</v>
      </c>
      <c r="U505" t="s">
        <v>127</v>
      </c>
      <c r="V505" t="s">
        <v>34</v>
      </c>
      <c r="W505" t="s">
        <v>5135</v>
      </c>
    </row>
    <row r="506" spans="1:23" hidden="1" x14ac:dyDescent="0.2">
      <c r="A506" t="s">
        <v>314</v>
      </c>
      <c r="D506" t="s">
        <v>5136</v>
      </c>
      <c r="E506" t="s">
        <v>5137</v>
      </c>
      <c r="F506" t="s">
        <v>5138</v>
      </c>
      <c r="G506" t="s">
        <v>5139</v>
      </c>
      <c r="H506">
        <v>2019</v>
      </c>
      <c r="I506" t="s">
        <v>2031</v>
      </c>
      <c r="J506">
        <v>33</v>
      </c>
      <c r="K506">
        <v>4</v>
      </c>
      <c r="M506">
        <v>643</v>
      </c>
      <c r="N506">
        <v>653</v>
      </c>
      <c r="O506">
        <v>10</v>
      </c>
      <c r="P506">
        <v>36</v>
      </c>
      <c r="Q506" t="s">
        <v>5140</v>
      </c>
      <c r="R506" t="s">
        <v>5141</v>
      </c>
      <c r="S506" t="s">
        <v>31</v>
      </c>
      <c r="T506" t="s">
        <v>32</v>
      </c>
      <c r="U506" t="s">
        <v>33</v>
      </c>
      <c r="V506" t="s">
        <v>34</v>
      </c>
      <c r="W506" t="s">
        <v>5142</v>
      </c>
    </row>
    <row r="507" spans="1:23" x14ac:dyDescent="0.2">
      <c r="A507" t="s">
        <v>322</v>
      </c>
      <c r="B507" t="s">
        <v>176</v>
      </c>
      <c r="C507" t="s">
        <v>12406</v>
      </c>
      <c r="D507" t="s">
        <v>5143</v>
      </c>
      <c r="E507" t="s">
        <v>5144</v>
      </c>
      <c r="F507" t="s">
        <v>5145</v>
      </c>
      <c r="G507" t="s">
        <v>5146</v>
      </c>
      <c r="H507">
        <v>2020</v>
      </c>
      <c r="I507" t="s">
        <v>57</v>
      </c>
      <c r="J507">
        <v>10</v>
      </c>
      <c r="K507">
        <v>1</v>
      </c>
      <c r="L507">
        <v>18602</v>
      </c>
      <c r="P507">
        <v>14</v>
      </c>
      <c r="Q507" t="s">
        <v>5147</v>
      </c>
      <c r="R507" t="s">
        <v>5148</v>
      </c>
      <c r="S507" t="s">
        <v>31</v>
      </c>
      <c r="T507" t="s">
        <v>32</v>
      </c>
      <c r="U507" t="s">
        <v>60</v>
      </c>
      <c r="V507" t="s">
        <v>34</v>
      </c>
      <c r="W507" t="s">
        <v>5149</v>
      </c>
    </row>
    <row r="508" spans="1:23" hidden="1" x14ac:dyDescent="0.2">
      <c r="A508" t="s">
        <v>297</v>
      </c>
      <c r="D508" t="s">
        <v>592</v>
      </c>
      <c r="E508" t="s">
        <v>593</v>
      </c>
      <c r="F508" t="s">
        <v>594</v>
      </c>
      <c r="G508" t="s">
        <v>595</v>
      </c>
      <c r="H508">
        <v>2017</v>
      </c>
      <c r="I508" t="s">
        <v>40</v>
      </c>
      <c r="J508">
        <v>284</v>
      </c>
      <c r="K508">
        <v>1862</v>
      </c>
      <c r="L508">
        <v>20171536</v>
      </c>
      <c r="P508">
        <v>51</v>
      </c>
      <c r="Q508" t="s">
        <v>596</v>
      </c>
      <c r="R508" t="s">
        <v>597</v>
      </c>
      <c r="S508" t="s">
        <v>31</v>
      </c>
      <c r="T508" t="s">
        <v>32</v>
      </c>
      <c r="U508" t="s">
        <v>43</v>
      </c>
      <c r="V508" t="s">
        <v>34</v>
      </c>
      <c r="W508" t="s">
        <v>598</v>
      </c>
    </row>
    <row r="509" spans="1:23" hidden="1" x14ac:dyDescent="0.2">
      <c r="A509" t="s">
        <v>305</v>
      </c>
      <c r="D509" t="s">
        <v>5150</v>
      </c>
      <c r="E509" t="s">
        <v>5151</v>
      </c>
      <c r="F509">
        <v>57203722040</v>
      </c>
      <c r="G509" t="s">
        <v>5152</v>
      </c>
      <c r="H509">
        <v>2022</v>
      </c>
      <c r="I509" t="s">
        <v>5153</v>
      </c>
      <c r="M509">
        <v>21</v>
      </c>
      <c r="N509">
        <v>53</v>
      </c>
      <c r="O509">
        <v>32</v>
      </c>
      <c r="P509">
        <v>1</v>
      </c>
      <c r="Q509" t="s">
        <v>5154</v>
      </c>
      <c r="R509" t="s">
        <v>5155</v>
      </c>
      <c r="S509" t="s">
        <v>77</v>
      </c>
      <c r="T509" t="s">
        <v>32</v>
      </c>
      <c r="V509" t="s">
        <v>34</v>
      </c>
      <c r="W509" t="s">
        <v>5156</v>
      </c>
    </row>
    <row r="510" spans="1:23" hidden="1" x14ac:dyDescent="0.2">
      <c r="A510" t="s">
        <v>314</v>
      </c>
      <c r="D510" t="s">
        <v>5157</v>
      </c>
      <c r="E510" t="s">
        <v>5158</v>
      </c>
      <c r="F510" t="s">
        <v>5159</v>
      </c>
      <c r="G510" t="s">
        <v>5160</v>
      </c>
      <c r="H510">
        <v>2013</v>
      </c>
      <c r="I510" t="s">
        <v>5161</v>
      </c>
      <c r="J510">
        <v>7</v>
      </c>
      <c r="K510">
        <v>5</v>
      </c>
      <c r="M510">
        <v>991</v>
      </c>
      <c r="N510">
        <v>1002</v>
      </c>
      <c r="O510">
        <v>11</v>
      </c>
      <c r="P510">
        <v>176</v>
      </c>
      <c r="Q510" t="s">
        <v>5162</v>
      </c>
      <c r="R510" t="s">
        <v>5163</v>
      </c>
      <c r="S510" t="s">
        <v>31</v>
      </c>
      <c r="T510" t="s">
        <v>32</v>
      </c>
      <c r="U510" t="s">
        <v>43</v>
      </c>
      <c r="V510" t="s">
        <v>34</v>
      </c>
      <c r="W510" t="s">
        <v>5164</v>
      </c>
    </row>
    <row r="511" spans="1:23" hidden="1" x14ac:dyDescent="0.2">
      <c r="A511" t="s">
        <v>322</v>
      </c>
      <c r="B511" t="s">
        <v>176</v>
      </c>
      <c r="C511" t="s">
        <v>686</v>
      </c>
      <c r="D511" t="s">
        <v>5165</v>
      </c>
      <c r="E511" t="s">
        <v>5166</v>
      </c>
      <c r="F511" t="s">
        <v>5167</v>
      </c>
      <c r="G511" t="s">
        <v>5168</v>
      </c>
      <c r="H511">
        <v>2021</v>
      </c>
      <c r="I511" t="s">
        <v>4170</v>
      </c>
      <c r="J511">
        <v>32</v>
      </c>
      <c r="K511">
        <v>3</v>
      </c>
      <c r="M511">
        <v>399</v>
      </c>
      <c r="N511">
        <v>4096</v>
      </c>
      <c r="O511">
        <v>3697</v>
      </c>
      <c r="P511">
        <v>3</v>
      </c>
      <c r="Q511" t="s">
        <v>5169</v>
      </c>
      <c r="R511" t="s">
        <v>5170</v>
      </c>
      <c r="S511" t="s">
        <v>31</v>
      </c>
      <c r="T511" t="s">
        <v>32</v>
      </c>
      <c r="U511" t="s">
        <v>108</v>
      </c>
      <c r="V511" t="s">
        <v>34</v>
      </c>
      <c r="W511" t="s">
        <v>5171</v>
      </c>
    </row>
    <row r="512" spans="1:23" hidden="1" x14ac:dyDescent="0.2">
      <c r="A512" t="s">
        <v>297</v>
      </c>
      <c r="D512" t="s">
        <v>5172</v>
      </c>
      <c r="E512" t="s">
        <v>5173</v>
      </c>
      <c r="F512" t="s">
        <v>5174</v>
      </c>
      <c r="G512" t="s">
        <v>5175</v>
      </c>
      <c r="H512">
        <v>2013</v>
      </c>
      <c r="I512" t="s">
        <v>28</v>
      </c>
      <c r="J512">
        <v>19</v>
      </c>
      <c r="K512">
        <v>12</v>
      </c>
      <c r="M512">
        <v>3581</v>
      </c>
      <c r="N512">
        <v>3591</v>
      </c>
      <c r="O512">
        <v>10</v>
      </c>
      <c r="P512">
        <v>108</v>
      </c>
      <c r="Q512" t="s">
        <v>5176</v>
      </c>
      <c r="R512" t="s">
        <v>5177</v>
      </c>
      <c r="S512" t="s">
        <v>31</v>
      </c>
      <c r="T512" t="s">
        <v>32</v>
      </c>
      <c r="V512" t="s">
        <v>34</v>
      </c>
      <c r="W512" t="s">
        <v>5178</v>
      </c>
    </row>
    <row r="513" spans="1:23" hidden="1" x14ac:dyDescent="0.2">
      <c r="A513" t="s">
        <v>305</v>
      </c>
      <c r="D513" t="s">
        <v>5179</v>
      </c>
      <c r="E513" t="s">
        <v>5180</v>
      </c>
      <c r="F513" t="s">
        <v>5181</v>
      </c>
      <c r="G513" t="s">
        <v>5182</v>
      </c>
      <c r="H513">
        <v>2018</v>
      </c>
      <c r="I513" t="s">
        <v>707</v>
      </c>
      <c r="J513">
        <v>187</v>
      </c>
      <c r="K513">
        <v>1</v>
      </c>
      <c r="M513">
        <v>25</v>
      </c>
      <c r="N513">
        <v>35</v>
      </c>
      <c r="O513">
        <v>10</v>
      </c>
      <c r="P513">
        <v>12</v>
      </c>
      <c r="Q513" t="s">
        <v>5183</v>
      </c>
      <c r="R513" t="s">
        <v>5184</v>
      </c>
      <c r="S513" t="s">
        <v>31</v>
      </c>
      <c r="T513" t="s">
        <v>32</v>
      </c>
      <c r="V513" t="s">
        <v>34</v>
      </c>
      <c r="W513" t="s">
        <v>5185</v>
      </c>
    </row>
    <row r="514" spans="1:23" hidden="1" x14ac:dyDescent="0.2">
      <c r="A514" t="s">
        <v>314</v>
      </c>
      <c r="D514" t="s">
        <v>5186</v>
      </c>
      <c r="E514" t="s">
        <v>5187</v>
      </c>
      <c r="F514" t="s">
        <v>5188</v>
      </c>
      <c r="G514" t="s">
        <v>5189</v>
      </c>
      <c r="H514">
        <v>2014</v>
      </c>
      <c r="I514" t="s">
        <v>28</v>
      </c>
      <c r="J514">
        <v>20</v>
      </c>
      <c r="K514">
        <v>4</v>
      </c>
      <c r="M514">
        <v>1043</v>
      </c>
      <c r="N514">
        <v>1054</v>
      </c>
      <c r="O514">
        <v>11</v>
      </c>
      <c r="P514">
        <v>56</v>
      </c>
      <c r="Q514" t="s">
        <v>5190</v>
      </c>
      <c r="R514" t="s">
        <v>5191</v>
      </c>
      <c r="S514" t="s">
        <v>31</v>
      </c>
      <c r="T514" t="s">
        <v>32</v>
      </c>
      <c r="V514" t="s">
        <v>34</v>
      </c>
      <c r="W514" t="s">
        <v>5192</v>
      </c>
    </row>
    <row r="515" spans="1:23" hidden="1" x14ac:dyDescent="0.2">
      <c r="A515" t="s">
        <v>322</v>
      </c>
      <c r="B515" t="s">
        <v>176</v>
      </c>
      <c r="D515" t="s">
        <v>5193</v>
      </c>
      <c r="E515" t="s">
        <v>5194</v>
      </c>
      <c r="F515" t="s">
        <v>5195</v>
      </c>
      <c r="G515" t="s">
        <v>5196</v>
      </c>
      <c r="H515">
        <v>2018</v>
      </c>
      <c r="I515" t="s">
        <v>5197</v>
      </c>
      <c r="J515">
        <v>17</v>
      </c>
      <c r="K515">
        <v>6</v>
      </c>
      <c r="M515">
        <v>2060</v>
      </c>
      <c r="N515">
        <v>2071</v>
      </c>
      <c r="O515">
        <v>11</v>
      </c>
      <c r="P515">
        <v>29</v>
      </c>
      <c r="Q515" t="s">
        <v>5198</v>
      </c>
      <c r="R515" t="s">
        <v>5199</v>
      </c>
      <c r="S515" t="s">
        <v>31</v>
      </c>
      <c r="T515" t="s">
        <v>32</v>
      </c>
      <c r="V515" t="s">
        <v>34</v>
      </c>
      <c r="W515" t="s">
        <v>5200</v>
      </c>
    </row>
    <row r="516" spans="1:23" hidden="1" x14ac:dyDescent="0.2">
      <c r="A516" t="s">
        <v>297</v>
      </c>
      <c r="D516" t="s">
        <v>5201</v>
      </c>
      <c r="E516" t="s">
        <v>5202</v>
      </c>
      <c r="F516" t="s">
        <v>5203</v>
      </c>
      <c r="G516" t="s">
        <v>5204</v>
      </c>
      <c r="H516">
        <v>2018</v>
      </c>
      <c r="I516" t="s">
        <v>148</v>
      </c>
      <c r="J516">
        <v>5</v>
      </c>
      <c r="K516" t="s">
        <v>1842</v>
      </c>
      <c r="L516">
        <v>473</v>
      </c>
      <c r="P516">
        <v>25</v>
      </c>
      <c r="Q516" t="s">
        <v>5205</v>
      </c>
      <c r="R516" t="s">
        <v>5206</v>
      </c>
      <c r="S516" t="s">
        <v>31</v>
      </c>
      <c r="T516" t="s">
        <v>32</v>
      </c>
      <c r="U516" t="s">
        <v>108</v>
      </c>
      <c r="V516" t="s">
        <v>34</v>
      </c>
      <c r="W516" t="s">
        <v>5207</v>
      </c>
    </row>
    <row r="517" spans="1:23" hidden="1" x14ac:dyDescent="0.2">
      <c r="A517" t="s">
        <v>305</v>
      </c>
      <c r="D517" t="s">
        <v>5208</v>
      </c>
      <c r="E517" t="s">
        <v>5209</v>
      </c>
      <c r="F517" t="s">
        <v>5210</v>
      </c>
      <c r="G517" t="s">
        <v>5211</v>
      </c>
      <c r="H517">
        <v>2018</v>
      </c>
      <c r="I517" t="s">
        <v>245</v>
      </c>
      <c r="J517">
        <v>137</v>
      </c>
      <c r="M517">
        <v>8</v>
      </c>
      <c r="N517">
        <v>15</v>
      </c>
      <c r="O517">
        <v>7</v>
      </c>
      <c r="P517">
        <v>24</v>
      </c>
      <c r="Q517" t="s">
        <v>5212</v>
      </c>
      <c r="R517" t="s">
        <v>5213</v>
      </c>
      <c r="S517" t="s">
        <v>31</v>
      </c>
      <c r="T517" t="s">
        <v>32</v>
      </c>
      <c r="U517" t="s">
        <v>159</v>
      </c>
      <c r="V517" t="s">
        <v>34</v>
      </c>
      <c r="W517" t="s">
        <v>5214</v>
      </c>
    </row>
    <row r="518" spans="1:23" hidden="1" x14ac:dyDescent="0.2">
      <c r="A518" t="s">
        <v>314</v>
      </c>
      <c r="D518" t="s">
        <v>5215</v>
      </c>
      <c r="E518" t="s">
        <v>5216</v>
      </c>
      <c r="F518" t="s">
        <v>5217</v>
      </c>
      <c r="G518" t="s">
        <v>5218</v>
      </c>
      <c r="H518">
        <v>2018</v>
      </c>
      <c r="I518" t="s">
        <v>5219</v>
      </c>
      <c r="J518">
        <v>72</v>
      </c>
      <c r="K518">
        <v>2</v>
      </c>
      <c r="M518">
        <v>233</v>
      </c>
      <c r="N518">
        <v>244</v>
      </c>
      <c r="O518">
        <v>11</v>
      </c>
      <c r="P518">
        <v>9</v>
      </c>
      <c r="Q518" t="s">
        <v>5220</v>
      </c>
      <c r="R518" t="s">
        <v>5221</v>
      </c>
      <c r="S518" t="s">
        <v>31</v>
      </c>
      <c r="T518" t="s">
        <v>32</v>
      </c>
      <c r="V518" t="s">
        <v>34</v>
      </c>
      <c r="W518" t="s">
        <v>5222</v>
      </c>
    </row>
    <row r="519" spans="1:23" hidden="1" x14ac:dyDescent="0.2">
      <c r="A519" t="s">
        <v>322</v>
      </c>
      <c r="B519" t="s">
        <v>176</v>
      </c>
      <c r="D519" t="s">
        <v>599</v>
      </c>
      <c r="E519" t="s">
        <v>600</v>
      </c>
      <c r="F519" t="s">
        <v>601</v>
      </c>
      <c r="G519" t="s">
        <v>602</v>
      </c>
      <c r="H519">
        <v>2023</v>
      </c>
      <c r="I519" t="s">
        <v>374</v>
      </c>
      <c r="J519">
        <v>713</v>
      </c>
      <c r="M519">
        <v>117</v>
      </c>
      <c r="N519">
        <v>132</v>
      </c>
      <c r="O519">
        <v>15</v>
      </c>
      <c r="P519">
        <v>1</v>
      </c>
      <c r="Q519" t="s">
        <v>603</v>
      </c>
      <c r="R519" t="s">
        <v>604</v>
      </c>
      <c r="S519" t="s">
        <v>31</v>
      </c>
      <c r="T519" t="s">
        <v>32</v>
      </c>
      <c r="V519" t="s">
        <v>34</v>
      </c>
      <c r="W519" t="s">
        <v>605</v>
      </c>
    </row>
    <row r="520" spans="1:23" hidden="1" x14ac:dyDescent="0.2">
      <c r="A520" t="s">
        <v>297</v>
      </c>
      <c r="D520" t="s">
        <v>5223</v>
      </c>
      <c r="E520" t="s">
        <v>5224</v>
      </c>
      <c r="F520" t="s">
        <v>5225</v>
      </c>
      <c r="G520" t="s">
        <v>5226</v>
      </c>
      <c r="H520">
        <v>2022</v>
      </c>
      <c r="I520" t="s">
        <v>2178</v>
      </c>
      <c r="J520">
        <v>17</v>
      </c>
      <c r="K520">
        <v>9</v>
      </c>
      <c r="L520">
        <v>93003</v>
      </c>
      <c r="P520">
        <v>4</v>
      </c>
      <c r="Q520" t="s">
        <v>5227</v>
      </c>
      <c r="R520" t="s">
        <v>5228</v>
      </c>
      <c r="S520" t="s">
        <v>117</v>
      </c>
      <c r="T520" t="s">
        <v>32</v>
      </c>
      <c r="U520" t="s">
        <v>108</v>
      </c>
      <c r="V520" t="s">
        <v>34</v>
      </c>
      <c r="W520" t="s">
        <v>5229</v>
      </c>
    </row>
    <row r="521" spans="1:23" hidden="1" x14ac:dyDescent="0.2">
      <c r="A521" t="s">
        <v>305</v>
      </c>
      <c r="D521" t="s">
        <v>5230</v>
      </c>
      <c r="E521" t="s">
        <v>5231</v>
      </c>
      <c r="F521" t="s">
        <v>5232</v>
      </c>
      <c r="G521" t="s">
        <v>5233</v>
      </c>
      <c r="H521">
        <v>2024</v>
      </c>
      <c r="I521" t="s">
        <v>1015</v>
      </c>
      <c r="J521">
        <v>912</v>
      </c>
      <c r="L521">
        <v>168787</v>
      </c>
      <c r="P521">
        <v>0</v>
      </c>
      <c r="Q521" t="s">
        <v>5234</v>
      </c>
      <c r="R521" t="s">
        <v>5235</v>
      </c>
      <c r="S521" t="s">
        <v>31</v>
      </c>
      <c r="T521" t="s">
        <v>32</v>
      </c>
      <c r="U521" t="s">
        <v>127</v>
      </c>
      <c r="V521" t="s">
        <v>34</v>
      </c>
      <c r="W521" t="s">
        <v>5236</v>
      </c>
    </row>
    <row r="522" spans="1:23" hidden="1" x14ac:dyDescent="0.2">
      <c r="A522" t="s">
        <v>314</v>
      </c>
      <c r="D522" t="s">
        <v>5237</v>
      </c>
      <c r="E522" t="s">
        <v>5238</v>
      </c>
      <c r="F522" t="s">
        <v>5239</v>
      </c>
      <c r="G522" t="s">
        <v>5240</v>
      </c>
      <c r="H522">
        <v>2022</v>
      </c>
      <c r="I522" t="s">
        <v>4390</v>
      </c>
      <c r="J522">
        <v>243</v>
      </c>
      <c r="L522">
        <v>104751</v>
      </c>
      <c r="P522">
        <v>1</v>
      </c>
      <c r="Q522" t="s">
        <v>5241</v>
      </c>
      <c r="R522" t="s">
        <v>5242</v>
      </c>
      <c r="S522" t="s">
        <v>31</v>
      </c>
      <c r="T522" t="s">
        <v>32</v>
      </c>
      <c r="V522" t="s">
        <v>34</v>
      </c>
      <c r="W522" t="s">
        <v>5243</v>
      </c>
    </row>
    <row r="523" spans="1:23" hidden="1" x14ac:dyDescent="0.2">
      <c r="A523" t="s">
        <v>322</v>
      </c>
      <c r="B523" t="s">
        <v>176</v>
      </c>
      <c r="D523" t="s">
        <v>5244</v>
      </c>
      <c r="E523" t="s">
        <v>5245</v>
      </c>
      <c r="F523" t="s">
        <v>5246</v>
      </c>
      <c r="G523" t="s">
        <v>5247</v>
      </c>
      <c r="H523">
        <v>2016</v>
      </c>
      <c r="I523" t="s">
        <v>28</v>
      </c>
      <c r="J523">
        <v>22</v>
      </c>
      <c r="K523">
        <v>5</v>
      </c>
      <c r="M523">
        <v>1965</v>
      </c>
      <c r="N523">
        <v>1975</v>
      </c>
      <c r="O523">
        <v>10</v>
      </c>
      <c r="P523">
        <v>81</v>
      </c>
      <c r="Q523" t="s">
        <v>5248</v>
      </c>
      <c r="R523" t="s">
        <v>5249</v>
      </c>
      <c r="S523" t="s">
        <v>31</v>
      </c>
      <c r="T523" t="s">
        <v>32</v>
      </c>
      <c r="U523" t="s">
        <v>159</v>
      </c>
      <c r="V523" t="s">
        <v>34</v>
      </c>
      <c r="W523" t="s">
        <v>5250</v>
      </c>
    </row>
    <row r="524" spans="1:23" hidden="1" x14ac:dyDescent="0.2">
      <c r="A524" t="s">
        <v>297</v>
      </c>
      <c r="D524" t="s">
        <v>5251</v>
      </c>
      <c r="E524" t="s">
        <v>5252</v>
      </c>
      <c r="F524" t="s">
        <v>5253</v>
      </c>
      <c r="G524" t="s">
        <v>5254</v>
      </c>
      <c r="H524">
        <v>2021</v>
      </c>
      <c r="I524" t="s">
        <v>1015</v>
      </c>
      <c r="J524">
        <v>799</v>
      </c>
      <c r="L524">
        <v>149324</v>
      </c>
      <c r="P524">
        <v>12</v>
      </c>
      <c r="Q524" t="s">
        <v>5255</v>
      </c>
      <c r="R524" t="s">
        <v>5256</v>
      </c>
      <c r="S524" t="s">
        <v>31</v>
      </c>
      <c r="T524" t="s">
        <v>32</v>
      </c>
      <c r="U524" t="s">
        <v>159</v>
      </c>
      <c r="V524" t="s">
        <v>34</v>
      </c>
      <c r="W524" t="s">
        <v>5257</v>
      </c>
    </row>
    <row r="525" spans="1:23" hidden="1" x14ac:dyDescent="0.2">
      <c r="A525" t="s">
        <v>305</v>
      </c>
      <c r="D525" t="s">
        <v>5258</v>
      </c>
      <c r="E525" t="s">
        <v>5259</v>
      </c>
      <c r="F525" t="s">
        <v>5260</v>
      </c>
      <c r="G525" t="s">
        <v>5261</v>
      </c>
      <c r="H525">
        <v>2010</v>
      </c>
      <c r="I525" t="s">
        <v>28</v>
      </c>
      <c r="J525">
        <v>16</v>
      </c>
      <c r="K525">
        <v>2</v>
      </c>
      <c r="M525">
        <v>506</v>
      </c>
      <c r="N525">
        <v>516</v>
      </c>
      <c r="O525">
        <v>10</v>
      </c>
      <c r="P525">
        <v>214</v>
      </c>
      <c r="Q525" t="s">
        <v>5262</v>
      </c>
      <c r="R525" t="s">
        <v>5263</v>
      </c>
      <c r="S525" t="s">
        <v>31</v>
      </c>
      <c r="T525" t="s">
        <v>32</v>
      </c>
      <c r="V525" t="s">
        <v>34</v>
      </c>
      <c r="W525" t="s">
        <v>5264</v>
      </c>
    </row>
    <row r="526" spans="1:23" hidden="1" x14ac:dyDescent="0.2">
      <c r="A526" t="s">
        <v>314</v>
      </c>
      <c r="D526" t="s">
        <v>5265</v>
      </c>
      <c r="E526" t="s">
        <v>5266</v>
      </c>
      <c r="F526" t="s">
        <v>5267</v>
      </c>
      <c r="G526" t="s">
        <v>5268</v>
      </c>
      <c r="H526">
        <v>2014</v>
      </c>
      <c r="I526" t="s">
        <v>49</v>
      </c>
      <c r="J526">
        <v>4</v>
      </c>
      <c r="K526">
        <v>6</v>
      </c>
      <c r="M526">
        <v>498</v>
      </c>
      <c r="N526">
        <v>502</v>
      </c>
      <c r="O526">
        <v>4</v>
      </c>
      <c r="P526">
        <v>95</v>
      </c>
      <c r="Q526" t="s">
        <v>5269</v>
      </c>
      <c r="R526" t="s">
        <v>5270</v>
      </c>
      <c r="S526" t="s">
        <v>31</v>
      </c>
      <c r="T526" t="s">
        <v>32</v>
      </c>
      <c r="V526" t="s">
        <v>34</v>
      </c>
      <c r="W526" t="s">
        <v>5271</v>
      </c>
    </row>
    <row r="527" spans="1:23" hidden="1" x14ac:dyDescent="0.2">
      <c r="A527" t="s">
        <v>322</v>
      </c>
      <c r="B527" t="s">
        <v>176</v>
      </c>
      <c r="D527" t="s">
        <v>5272</v>
      </c>
      <c r="E527" t="s">
        <v>5273</v>
      </c>
      <c r="F527" t="s">
        <v>5274</v>
      </c>
      <c r="G527" t="s">
        <v>5275</v>
      </c>
      <c r="H527">
        <v>2021</v>
      </c>
      <c r="I527" t="s">
        <v>57</v>
      </c>
      <c r="J527">
        <v>11</v>
      </c>
      <c r="K527">
        <v>1</v>
      </c>
      <c r="L527">
        <v>18838</v>
      </c>
      <c r="P527">
        <v>18</v>
      </c>
      <c r="Q527" t="s">
        <v>5276</v>
      </c>
      <c r="R527" t="s">
        <v>5277</v>
      </c>
      <c r="S527" t="s">
        <v>31</v>
      </c>
      <c r="T527" t="s">
        <v>32</v>
      </c>
      <c r="U527" t="s">
        <v>108</v>
      </c>
      <c r="V527" t="s">
        <v>34</v>
      </c>
      <c r="W527" t="s">
        <v>5278</v>
      </c>
    </row>
    <row r="528" spans="1:23" hidden="1" x14ac:dyDescent="0.2">
      <c r="A528" t="s">
        <v>297</v>
      </c>
      <c r="D528" t="s">
        <v>5279</v>
      </c>
      <c r="E528" t="s">
        <v>5280</v>
      </c>
      <c r="F528" t="s">
        <v>5281</v>
      </c>
      <c r="G528" t="s">
        <v>5282</v>
      </c>
      <c r="H528">
        <v>2019</v>
      </c>
      <c r="I528" t="s">
        <v>2671</v>
      </c>
      <c r="J528">
        <v>25</v>
      </c>
      <c r="L528">
        <v>100498</v>
      </c>
      <c r="P528">
        <v>76</v>
      </c>
      <c r="Q528" t="s">
        <v>5283</v>
      </c>
      <c r="R528" t="s">
        <v>5284</v>
      </c>
      <c r="S528" t="s">
        <v>31</v>
      </c>
      <c r="T528" t="s">
        <v>32</v>
      </c>
      <c r="U528" t="s">
        <v>127</v>
      </c>
      <c r="V528" t="s">
        <v>34</v>
      </c>
      <c r="W528" t="s">
        <v>5285</v>
      </c>
    </row>
    <row r="529" spans="1:23" hidden="1" x14ac:dyDescent="0.2">
      <c r="A529" t="s">
        <v>305</v>
      </c>
      <c r="D529" t="s">
        <v>5286</v>
      </c>
      <c r="E529" t="s">
        <v>5287</v>
      </c>
      <c r="F529" t="s">
        <v>5288</v>
      </c>
      <c r="G529" t="s">
        <v>5289</v>
      </c>
      <c r="H529">
        <v>2017</v>
      </c>
      <c r="I529" t="s">
        <v>424</v>
      </c>
      <c r="J529">
        <v>74</v>
      </c>
      <c r="K529">
        <v>4</v>
      </c>
      <c r="M529">
        <v>1074</v>
      </c>
      <c r="N529">
        <v>1082</v>
      </c>
      <c r="O529">
        <v>8</v>
      </c>
      <c r="P529">
        <v>16</v>
      </c>
      <c r="Q529" t="s">
        <v>5290</v>
      </c>
      <c r="R529" t="s">
        <v>5291</v>
      </c>
      <c r="S529" t="s">
        <v>31</v>
      </c>
      <c r="T529" t="s">
        <v>32</v>
      </c>
      <c r="U529" t="s">
        <v>33</v>
      </c>
      <c r="V529" t="s">
        <v>34</v>
      </c>
      <c r="W529" t="s">
        <v>5292</v>
      </c>
    </row>
    <row r="530" spans="1:23" hidden="1" x14ac:dyDescent="0.2">
      <c r="A530" t="s">
        <v>314</v>
      </c>
      <c r="D530" t="s">
        <v>5293</v>
      </c>
      <c r="E530" t="s">
        <v>5294</v>
      </c>
      <c r="F530" t="s">
        <v>5295</v>
      </c>
      <c r="G530" t="s">
        <v>5296</v>
      </c>
      <c r="H530">
        <v>2017</v>
      </c>
      <c r="I530" t="s">
        <v>148</v>
      </c>
      <c r="J530">
        <v>4</v>
      </c>
      <c r="K530" t="s">
        <v>777</v>
      </c>
      <c r="L530">
        <v>73</v>
      </c>
      <c r="P530">
        <v>10</v>
      </c>
      <c r="Q530" t="s">
        <v>5297</v>
      </c>
      <c r="R530" t="s">
        <v>5298</v>
      </c>
      <c r="S530" t="s">
        <v>31</v>
      </c>
      <c r="T530" t="s">
        <v>32</v>
      </c>
      <c r="U530" t="s">
        <v>108</v>
      </c>
      <c r="V530" t="s">
        <v>34</v>
      </c>
      <c r="W530" t="s">
        <v>5299</v>
      </c>
    </row>
    <row r="531" spans="1:23" hidden="1" x14ac:dyDescent="0.2">
      <c r="A531" t="s">
        <v>322</v>
      </c>
      <c r="B531" t="s">
        <v>176</v>
      </c>
      <c r="D531" t="s">
        <v>5300</v>
      </c>
      <c r="E531" t="s">
        <v>5301</v>
      </c>
      <c r="F531">
        <v>7202566096</v>
      </c>
      <c r="G531" t="s">
        <v>5302</v>
      </c>
      <c r="H531">
        <v>2022</v>
      </c>
      <c r="I531" t="s">
        <v>1580</v>
      </c>
      <c r="J531">
        <v>142</v>
      </c>
      <c r="L531">
        <v>109208</v>
      </c>
      <c r="P531">
        <v>2</v>
      </c>
      <c r="Q531" t="s">
        <v>5303</v>
      </c>
      <c r="R531" t="s">
        <v>5304</v>
      </c>
      <c r="S531" t="s">
        <v>31</v>
      </c>
      <c r="T531" t="s">
        <v>32</v>
      </c>
      <c r="U531" t="s">
        <v>60</v>
      </c>
      <c r="V531" t="s">
        <v>34</v>
      </c>
      <c r="W531" t="s">
        <v>5305</v>
      </c>
    </row>
    <row r="532" spans="1:23" hidden="1" x14ac:dyDescent="0.2">
      <c r="A532" t="s">
        <v>297</v>
      </c>
      <c r="D532" t="s">
        <v>5306</v>
      </c>
      <c r="E532" t="s">
        <v>5307</v>
      </c>
      <c r="F532" t="s">
        <v>5308</v>
      </c>
      <c r="G532" t="s">
        <v>5309</v>
      </c>
      <c r="H532">
        <v>2019</v>
      </c>
      <c r="I532" t="s">
        <v>2903</v>
      </c>
      <c r="J532">
        <v>57</v>
      </c>
      <c r="M532">
        <v>89</v>
      </c>
      <c r="N532">
        <v>126</v>
      </c>
      <c r="O532">
        <v>37</v>
      </c>
      <c r="P532">
        <v>15</v>
      </c>
      <c r="R532" t="s">
        <v>5310</v>
      </c>
      <c r="S532" t="s">
        <v>77</v>
      </c>
      <c r="T532" t="s">
        <v>32</v>
      </c>
      <c r="V532" t="s">
        <v>34</v>
      </c>
      <c r="W532" t="s">
        <v>5311</v>
      </c>
    </row>
    <row r="533" spans="1:23" hidden="1" x14ac:dyDescent="0.2">
      <c r="A533" t="s">
        <v>305</v>
      </c>
      <c r="D533" t="s">
        <v>5312</v>
      </c>
      <c r="E533" t="s">
        <v>5313</v>
      </c>
      <c r="F533" t="s">
        <v>5314</v>
      </c>
      <c r="G533" t="s">
        <v>5315</v>
      </c>
      <c r="H533">
        <v>2021</v>
      </c>
      <c r="I533" t="s">
        <v>861</v>
      </c>
      <c r="J533">
        <v>169</v>
      </c>
      <c r="L533">
        <v>112582</v>
      </c>
      <c r="P533">
        <v>14</v>
      </c>
      <c r="Q533" t="s">
        <v>5316</v>
      </c>
      <c r="R533" t="s">
        <v>5317</v>
      </c>
      <c r="S533" t="s">
        <v>31</v>
      </c>
      <c r="T533" t="s">
        <v>32</v>
      </c>
      <c r="U533" t="s">
        <v>127</v>
      </c>
      <c r="V533" t="s">
        <v>34</v>
      </c>
      <c r="W533" t="s">
        <v>5318</v>
      </c>
    </row>
    <row r="534" spans="1:23" hidden="1" x14ac:dyDescent="0.2">
      <c r="A534" t="s">
        <v>314</v>
      </c>
      <c r="D534" t="s">
        <v>1592</v>
      </c>
      <c r="E534" t="s">
        <v>1593</v>
      </c>
      <c r="F534" t="s">
        <v>1594</v>
      </c>
      <c r="G534" t="s">
        <v>1595</v>
      </c>
      <c r="H534">
        <v>2020</v>
      </c>
      <c r="I534" t="s">
        <v>165</v>
      </c>
      <c r="J534">
        <v>39</v>
      </c>
      <c r="K534">
        <v>5</v>
      </c>
      <c r="M534">
        <v>1361</v>
      </c>
      <c r="N534">
        <v>1376</v>
      </c>
      <c r="O534">
        <v>15</v>
      </c>
      <c r="P534">
        <v>14</v>
      </c>
      <c r="Q534" t="s">
        <v>1596</v>
      </c>
      <c r="R534" t="s">
        <v>1597</v>
      </c>
      <c r="S534" t="s">
        <v>31</v>
      </c>
      <c r="T534" t="s">
        <v>32</v>
      </c>
      <c r="U534" t="s">
        <v>127</v>
      </c>
      <c r="V534" t="s">
        <v>34</v>
      </c>
      <c r="W534" t="s">
        <v>1598</v>
      </c>
    </row>
    <row r="535" spans="1:23" hidden="1" x14ac:dyDescent="0.2">
      <c r="A535" t="s">
        <v>322</v>
      </c>
      <c r="B535" t="s">
        <v>176</v>
      </c>
      <c r="D535" t="s">
        <v>5319</v>
      </c>
      <c r="E535" t="s">
        <v>5320</v>
      </c>
      <c r="F535" t="s">
        <v>5321</v>
      </c>
      <c r="G535" t="s">
        <v>5322</v>
      </c>
      <c r="H535">
        <v>2020</v>
      </c>
      <c r="I535" t="s">
        <v>5323</v>
      </c>
      <c r="J535">
        <v>11</v>
      </c>
      <c r="K535">
        <v>9</v>
      </c>
      <c r="M535">
        <v>1021</v>
      </c>
      <c r="N535">
        <v>1041</v>
      </c>
      <c r="O535">
        <v>20</v>
      </c>
      <c r="P535">
        <v>12</v>
      </c>
      <c r="Q535" t="s">
        <v>5324</v>
      </c>
      <c r="R535" t="s">
        <v>5325</v>
      </c>
      <c r="S535" t="s">
        <v>31</v>
      </c>
      <c r="T535" t="s">
        <v>32</v>
      </c>
      <c r="U535" t="s">
        <v>224</v>
      </c>
      <c r="V535" t="s">
        <v>34</v>
      </c>
      <c r="W535" t="s">
        <v>5326</v>
      </c>
    </row>
    <row r="536" spans="1:23" hidden="1" x14ac:dyDescent="0.2">
      <c r="A536" t="s">
        <v>297</v>
      </c>
      <c r="D536" t="s">
        <v>5327</v>
      </c>
      <c r="E536" t="s">
        <v>5328</v>
      </c>
      <c r="F536" t="s">
        <v>5329</v>
      </c>
      <c r="G536" t="s">
        <v>5330</v>
      </c>
      <c r="H536">
        <v>2021</v>
      </c>
      <c r="I536" t="s">
        <v>2581</v>
      </c>
      <c r="M536">
        <v>427</v>
      </c>
      <c r="N536">
        <v>443</v>
      </c>
      <c r="O536">
        <v>16</v>
      </c>
      <c r="P536">
        <v>4</v>
      </c>
      <c r="Q536" t="s">
        <v>5331</v>
      </c>
      <c r="R536" t="s">
        <v>5332</v>
      </c>
      <c r="S536" t="s">
        <v>77</v>
      </c>
      <c r="T536" t="s">
        <v>32</v>
      </c>
      <c r="V536" t="s">
        <v>34</v>
      </c>
      <c r="W536" t="s">
        <v>5333</v>
      </c>
    </row>
    <row r="537" spans="1:23" hidden="1" x14ac:dyDescent="0.2">
      <c r="A537" t="s">
        <v>305</v>
      </c>
      <c r="D537" t="s">
        <v>5334</v>
      </c>
      <c r="E537" t="s">
        <v>5335</v>
      </c>
      <c r="F537" t="s">
        <v>5336</v>
      </c>
      <c r="G537" t="s">
        <v>5337</v>
      </c>
      <c r="H537">
        <v>2015</v>
      </c>
      <c r="I537" t="s">
        <v>165</v>
      </c>
      <c r="J537">
        <v>34</v>
      </c>
      <c r="K537">
        <v>4</v>
      </c>
      <c r="M537">
        <v>1217</v>
      </c>
      <c r="N537">
        <v>1226</v>
      </c>
      <c r="O537">
        <v>9</v>
      </c>
      <c r="P537">
        <v>33</v>
      </c>
      <c r="Q537" t="s">
        <v>5338</v>
      </c>
      <c r="R537" t="s">
        <v>5339</v>
      </c>
      <c r="S537" t="s">
        <v>31</v>
      </c>
      <c r="T537" t="s">
        <v>32</v>
      </c>
      <c r="V537" t="s">
        <v>34</v>
      </c>
      <c r="W537" t="s">
        <v>5340</v>
      </c>
    </row>
    <row r="538" spans="1:23" hidden="1" x14ac:dyDescent="0.2">
      <c r="A538" t="s">
        <v>314</v>
      </c>
      <c r="D538" t="s">
        <v>5341</v>
      </c>
      <c r="E538" t="s">
        <v>5342</v>
      </c>
      <c r="F538" t="s">
        <v>5343</v>
      </c>
      <c r="G538" t="s">
        <v>5344</v>
      </c>
      <c r="H538">
        <v>2017</v>
      </c>
      <c r="I538" t="s">
        <v>57</v>
      </c>
      <c r="J538">
        <v>7</v>
      </c>
      <c r="K538">
        <v>1</v>
      </c>
      <c r="L538">
        <v>12380</v>
      </c>
      <c r="P538">
        <v>23</v>
      </c>
      <c r="Q538" t="s">
        <v>5345</v>
      </c>
      <c r="R538" t="s">
        <v>5346</v>
      </c>
      <c r="S538" t="s">
        <v>31</v>
      </c>
      <c r="T538" t="s">
        <v>32</v>
      </c>
      <c r="U538" t="s">
        <v>60</v>
      </c>
      <c r="V538" t="s">
        <v>34</v>
      </c>
      <c r="W538" t="s">
        <v>5347</v>
      </c>
    </row>
    <row r="539" spans="1:23" hidden="1" x14ac:dyDescent="0.2">
      <c r="A539" t="s">
        <v>322</v>
      </c>
      <c r="B539" t="s">
        <v>176</v>
      </c>
      <c r="D539" t="s">
        <v>5348</v>
      </c>
      <c r="E539" t="s">
        <v>5349</v>
      </c>
      <c r="F539" t="s">
        <v>5350</v>
      </c>
      <c r="G539" t="s">
        <v>5351</v>
      </c>
      <c r="H539">
        <v>2018</v>
      </c>
      <c r="I539" t="s">
        <v>5352</v>
      </c>
      <c r="J539">
        <v>48</v>
      </c>
      <c r="K539">
        <v>4</v>
      </c>
      <c r="M539">
        <v>2249</v>
      </c>
      <c r="N539">
        <v>2254</v>
      </c>
      <c r="O539">
        <v>5</v>
      </c>
      <c r="P539">
        <v>25</v>
      </c>
      <c r="Q539" t="s">
        <v>5353</v>
      </c>
      <c r="R539" t="s">
        <v>5354</v>
      </c>
      <c r="S539" t="s">
        <v>31</v>
      </c>
      <c r="T539" t="s">
        <v>32</v>
      </c>
      <c r="V539" t="s">
        <v>34</v>
      </c>
      <c r="W539" t="s">
        <v>5355</v>
      </c>
    </row>
    <row r="540" spans="1:23" hidden="1" x14ac:dyDescent="0.2">
      <c r="A540" t="s">
        <v>297</v>
      </c>
      <c r="D540" t="s">
        <v>5356</v>
      </c>
      <c r="E540" t="s">
        <v>5357</v>
      </c>
      <c r="F540" t="s">
        <v>5358</v>
      </c>
      <c r="G540" t="s">
        <v>5359</v>
      </c>
      <c r="H540">
        <v>2021</v>
      </c>
      <c r="I540" t="s">
        <v>5360</v>
      </c>
      <c r="J540">
        <v>48</v>
      </c>
      <c r="K540">
        <v>17</v>
      </c>
      <c r="L540" t="s">
        <v>5361</v>
      </c>
      <c r="P540">
        <v>25</v>
      </c>
      <c r="Q540" t="s">
        <v>5362</v>
      </c>
      <c r="R540" t="s">
        <v>5363</v>
      </c>
      <c r="S540" t="s">
        <v>31</v>
      </c>
      <c r="T540" t="s">
        <v>32</v>
      </c>
      <c r="U540" t="s">
        <v>159</v>
      </c>
      <c r="V540" t="s">
        <v>34</v>
      </c>
      <c r="W540" t="s">
        <v>5364</v>
      </c>
    </row>
    <row r="541" spans="1:23" hidden="1" x14ac:dyDescent="0.2">
      <c r="A541" t="s">
        <v>305</v>
      </c>
      <c r="D541" t="s">
        <v>5365</v>
      </c>
      <c r="E541" t="s">
        <v>5366</v>
      </c>
      <c r="F541" t="s">
        <v>5367</v>
      </c>
      <c r="G541" t="s">
        <v>5368</v>
      </c>
      <c r="H541">
        <v>2022</v>
      </c>
      <c r="I541" t="s">
        <v>196</v>
      </c>
      <c r="J541">
        <v>19</v>
      </c>
      <c r="K541">
        <v>3</v>
      </c>
      <c r="M541">
        <v>979</v>
      </c>
      <c r="N541">
        <v>1012</v>
      </c>
      <c r="O541">
        <v>33</v>
      </c>
      <c r="P541">
        <v>18</v>
      </c>
      <c r="Q541" t="s">
        <v>5369</v>
      </c>
      <c r="R541" t="s">
        <v>5370</v>
      </c>
      <c r="S541" t="s">
        <v>31</v>
      </c>
      <c r="T541" t="s">
        <v>32</v>
      </c>
      <c r="U541" t="s">
        <v>108</v>
      </c>
      <c r="V541" t="s">
        <v>34</v>
      </c>
      <c r="W541" t="s">
        <v>5371</v>
      </c>
    </row>
    <row r="542" spans="1:23" hidden="1" x14ac:dyDescent="0.2">
      <c r="A542" t="s">
        <v>314</v>
      </c>
      <c r="D542" t="s">
        <v>5372</v>
      </c>
      <c r="E542" t="s">
        <v>5373</v>
      </c>
      <c r="F542" t="s">
        <v>5374</v>
      </c>
      <c r="G542" t="s">
        <v>5375</v>
      </c>
      <c r="H542">
        <v>2020</v>
      </c>
      <c r="I542" t="s">
        <v>40</v>
      </c>
      <c r="J542">
        <v>287</v>
      </c>
      <c r="K542">
        <v>1941</v>
      </c>
      <c r="L542">
        <v>20201798</v>
      </c>
      <c r="P542">
        <v>19</v>
      </c>
      <c r="Q542" t="s">
        <v>5376</v>
      </c>
      <c r="R542" t="s">
        <v>5377</v>
      </c>
      <c r="S542" t="s">
        <v>31</v>
      </c>
      <c r="T542" t="s">
        <v>32</v>
      </c>
      <c r="U542" t="s">
        <v>43</v>
      </c>
      <c r="V542" t="s">
        <v>34</v>
      </c>
      <c r="W542" t="s">
        <v>5378</v>
      </c>
    </row>
    <row r="543" spans="1:23" hidden="1" x14ac:dyDescent="0.2">
      <c r="A543" t="s">
        <v>322</v>
      </c>
      <c r="B543" t="s">
        <v>176</v>
      </c>
      <c r="D543" t="s">
        <v>5379</v>
      </c>
      <c r="E543" t="s">
        <v>5380</v>
      </c>
      <c r="F543" t="s">
        <v>5381</v>
      </c>
      <c r="G543" t="s">
        <v>5382</v>
      </c>
      <c r="H543">
        <v>2021</v>
      </c>
      <c r="I543" t="s">
        <v>5383</v>
      </c>
      <c r="J543">
        <v>130</v>
      </c>
      <c r="K543">
        <v>1</v>
      </c>
      <c r="M543">
        <v>156</v>
      </c>
      <c r="N543">
        <v>170</v>
      </c>
      <c r="O543">
        <v>14</v>
      </c>
      <c r="P543">
        <v>16</v>
      </c>
      <c r="Q543" t="s">
        <v>5384</v>
      </c>
      <c r="R543" t="s">
        <v>5385</v>
      </c>
      <c r="S543" t="s">
        <v>31</v>
      </c>
      <c r="T543" t="s">
        <v>32</v>
      </c>
      <c r="V543" t="s">
        <v>34</v>
      </c>
      <c r="W543" t="s">
        <v>5386</v>
      </c>
    </row>
    <row r="544" spans="1:23" hidden="1" x14ac:dyDescent="0.2">
      <c r="A544" t="s">
        <v>297</v>
      </c>
      <c r="D544" t="s">
        <v>5387</v>
      </c>
      <c r="E544" t="s">
        <v>5388</v>
      </c>
      <c r="F544" t="s">
        <v>5389</v>
      </c>
      <c r="G544" t="s">
        <v>5390</v>
      </c>
      <c r="H544">
        <v>2019</v>
      </c>
      <c r="I544" t="s">
        <v>5391</v>
      </c>
      <c r="J544">
        <v>12</v>
      </c>
      <c r="K544">
        <v>6</v>
      </c>
      <c r="M544">
        <v>450</v>
      </c>
      <c r="N544">
        <v>455</v>
      </c>
      <c r="O544">
        <v>5</v>
      </c>
      <c r="P544">
        <v>208</v>
      </c>
      <c r="Q544" t="s">
        <v>5392</v>
      </c>
      <c r="R544" t="s">
        <v>5393</v>
      </c>
      <c r="S544" t="s">
        <v>31</v>
      </c>
      <c r="T544" t="s">
        <v>32</v>
      </c>
      <c r="V544" t="s">
        <v>34</v>
      </c>
      <c r="W544" t="s">
        <v>5394</v>
      </c>
    </row>
    <row r="545" spans="1:23" hidden="1" x14ac:dyDescent="0.2">
      <c r="A545" t="s">
        <v>305</v>
      </c>
      <c r="D545" t="s">
        <v>5395</v>
      </c>
      <c r="E545" t="s">
        <v>5396</v>
      </c>
      <c r="F545" t="s">
        <v>5397</v>
      </c>
      <c r="G545" t="s">
        <v>5398</v>
      </c>
      <c r="H545">
        <v>2024</v>
      </c>
      <c r="I545" t="s">
        <v>5399</v>
      </c>
      <c r="J545">
        <v>16</v>
      </c>
      <c r="K545">
        <v>2</v>
      </c>
      <c r="L545" t="s">
        <v>5400</v>
      </c>
      <c r="P545">
        <v>0</v>
      </c>
      <c r="Q545" t="s">
        <v>5401</v>
      </c>
      <c r="R545" t="s">
        <v>5402</v>
      </c>
      <c r="S545" t="s">
        <v>31</v>
      </c>
      <c r="T545" t="s">
        <v>32</v>
      </c>
      <c r="U545" t="s">
        <v>108</v>
      </c>
      <c r="V545" t="s">
        <v>34</v>
      </c>
      <c r="W545" t="s">
        <v>5403</v>
      </c>
    </row>
    <row r="546" spans="1:23" hidden="1" x14ac:dyDescent="0.2">
      <c r="A546" t="s">
        <v>314</v>
      </c>
      <c r="D546" t="s">
        <v>5404</v>
      </c>
      <c r="E546" t="s">
        <v>5405</v>
      </c>
      <c r="F546" t="s">
        <v>5406</v>
      </c>
      <c r="G546" t="s">
        <v>5407</v>
      </c>
      <c r="H546">
        <v>2022</v>
      </c>
      <c r="I546" t="s">
        <v>3128</v>
      </c>
      <c r="J546">
        <v>11</v>
      </c>
      <c r="K546">
        <v>12</v>
      </c>
      <c r="L546">
        <v>1792</v>
      </c>
      <c r="P546">
        <v>5</v>
      </c>
      <c r="Q546" t="s">
        <v>5408</v>
      </c>
      <c r="R546" t="s">
        <v>5409</v>
      </c>
      <c r="S546" t="s">
        <v>31</v>
      </c>
      <c r="T546" t="s">
        <v>32</v>
      </c>
      <c r="U546" t="s">
        <v>60</v>
      </c>
      <c r="V546" t="s">
        <v>34</v>
      </c>
      <c r="W546" t="s">
        <v>5410</v>
      </c>
    </row>
    <row r="547" spans="1:23" hidden="1" x14ac:dyDescent="0.2">
      <c r="A547" t="s">
        <v>322</v>
      </c>
      <c r="B547" t="s">
        <v>176</v>
      </c>
      <c r="D547" t="s">
        <v>5411</v>
      </c>
      <c r="E547" t="s">
        <v>5412</v>
      </c>
      <c r="F547" t="s">
        <v>5413</v>
      </c>
      <c r="G547" t="s">
        <v>5414</v>
      </c>
      <c r="H547">
        <v>2018</v>
      </c>
      <c r="I547" t="s">
        <v>390</v>
      </c>
      <c r="J547">
        <v>54</v>
      </c>
      <c r="K547">
        <v>4</v>
      </c>
      <c r="M547">
        <v>429</v>
      </c>
      <c r="N547">
        <v>434</v>
      </c>
      <c r="O547">
        <v>5</v>
      </c>
      <c r="P547">
        <v>78</v>
      </c>
      <c r="Q547" t="s">
        <v>5415</v>
      </c>
      <c r="R547" t="s">
        <v>5416</v>
      </c>
      <c r="S547" t="s">
        <v>92</v>
      </c>
      <c r="T547" t="s">
        <v>32</v>
      </c>
      <c r="U547" t="s">
        <v>33</v>
      </c>
      <c r="V547" t="s">
        <v>34</v>
      </c>
      <c r="W547" t="s">
        <v>5417</v>
      </c>
    </row>
    <row r="548" spans="1:23" hidden="1" x14ac:dyDescent="0.2">
      <c r="A548" t="s">
        <v>297</v>
      </c>
      <c r="D548" t="s">
        <v>5418</v>
      </c>
      <c r="E548" t="s">
        <v>5419</v>
      </c>
      <c r="F548" t="s">
        <v>5420</v>
      </c>
      <c r="G548" t="s">
        <v>5421</v>
      </c>
      <c r="H548">
        <v>2021</v>
      </c>
      <c r="I548" t="s">
        <v>985</v>
      </c>
      <c r="J548">
        <v>554</v>
      </c>
      <c r="L548">
        <v>116662</v>
      </c>
      <c r="P548">
        <v>28</v>
      </c>
      <c r="Q548" t="s">
        <v>5422</v>
      </c>
      <c r="R548" t="s">
        <v>5423</v>
      </c>
      <c r="S548" t="s">
        <v>31</v>
      </c>
      <c r="T548" t="s">
        <v>32</v>
      </c>
      <c r="U548" t="s">
        <v>33</v>
      </c>
      <c r="V548" t="s">
        <v>34</v>
      </c>
      <c r="W548" t="s">
        <v>5424</v>
      </c>
    </row>
    <row r="549" spans="1:23" hidden="1" x14ac:dyDescent="0.2">
      <c r="A549" t="s">
        <v>305</v>
      </c>
      <c r="D549" t="s">
        <v>5425</v>
      </c>
      <c r="E549" t="s">
        <v>5426</v>
      </c>
      <c r="F549" t="s">
        <v>5427</v>
      </c>
      <c r="G549" t="s">
        <v>5428</v>
      </c>
      <c r="H549">
        <v>2014</v>
      </c>
      <c r="I549" t="s">
        <v>366</v>
      </c>
      <c r="J549">
        <v>457</v>
      </c>
      <c r="M549">
        <v>51</v>
      </c>
      <c r="N549">
        <v>58</v>
      </c>
      <c r="O549">
        <v>7</v>
      </c>
      <c r="P549">
        <v>60</v>
      </c>
      <c r="Q549" t="s">
        <v>5429</v>
      </c>
      <c r="R549" t="s">
        <v>5430</v>
      </c>
      <c r="S549" t="s">
        <v>31</v>
      </c>
      <c r="T549" t="s">
        <v>32</v>
      </c>
      <c r="V549" t="s">
        <v>34</v>
      </c>
      <c r="W549" t="s">
        <v>5431</v>
      </c>
    </row>
    <row r="550" spans="1:23" hidden="1" x14ac:dyDescent="0.2">
      <c r="A550" t="s">
        <v>314</v>
      </c>
      <c r="D550" t="s">
        <v>1607</v>
      </c>
      <c r="E550" t="s">
        <v>1608</v>
      </c>
      <c r="F550" t="s">
        <v>1609</v>
      </c>
      <c r="G550" t="s">
        <v>1610</v>
      </c>
      <c r="H550">
        <v>2020</v>
      </c>
      <c r="I550" t="s">
        <v>924</v>
      </c>
      <c r="J550">
        <v>188</v>
      </c>
      <c r="L550">
        <v>103152</v>
      </c>
      <c r="P550">
        <v>9</v>
      </c>
      <c r="Q550" t="s">
        <v>1611</v>
      </c>
      <c r="R550" t="s">
        <v>1612</v>
      </c>
      <c r="S550" t="s">
        <v>31</v>
      </c>
      <c r="T550" t="s">
        <v>32</v>
      </c>
      <c r="V550" t="s">
        <v>34</v>
      </c>
      <c r="W550" t="s">
        <v>1613</v>
      </c>
    </row>
    <row r="551" spans="1:23" hidden="1" x14ac:dyDescent="0.2">
      <c r="A551" t="s">
        <v>322</v>
      </c>
      <c r="B551" t="s">
        <v>176</v>
      </c>
      <c r="D551" t="s">
        <v>5432</v>
      </c>
      <c r="E551" t="s">
        <v>5433</v>
      </c>
      <c r="F551" t="s">
        <v>5434</v>
      </c>
      <c r="G551" t="s">
        <v>5435</v>
      </c>
      <c r="H551">
        <v>2022</v>
      </c>
      <c r="I551" t="s">
        <v>5436</v>
      </c>
      <c r="J551">
        <v>68</v>
      </c>
      <c r="L551">
        <v>101527</v>
      </c>
      <c r="P551">
        <v>17</v>
      </c>
      <c r="Q551" t="s">
        <v>5437</v>
      </c>
      <c r="R551" t="s">
        <v>5438</v>
      </c>
      <c r="S551" t="s">
        <v>31</v>
      </c>
      <c r="T551" t="s">
        <v>32</v>
      </c>
      <c r="V551" t="s">
        <v>34</v>
      </c>
      <c r="W551" t="s">
        <v>5439</v>
      </c>
    </row>
    <row r="552" spans="1:23" hidden="1" x14ac:dyDescent="0.2">
      <c r="A552" t="s">
        <v>297</v>
      </c>
      <c r="D552" t="s">
        <v>5440</v>
      </c>
      <c r="E552" t="s">
        <v>5441</v>
      </c>
      <c r="F552" t="s">
        <v>5442</v>
      </c>
      <c r="G552" t="s">
        <v>5443</v>
      </c>
      <c r="H552">
        <v>2022</v>
      </c>
      <c r="I552" t="s">
        <v>188</v>
      </c>
      <c r="J552">
        <v>42</v>
      </c>
      <c r="K552">
        <v>11</v>
      </c>
      <c r="M552">
        <v>4301</v>
      </c>
      <c r="N552">
        <v>4312</v>
      </c>
      <c r="O552">
        <v>11</v>
      </c>
      <c r="P552">
        <v>2</v>
      </c>
      <c r="Q552" t="s">
        <v>5444</v>
      </c>
      <c r="R552" t="s">
        <v>5445</v>
      </c>
      <c r="S552" t="s">
        <v>31</v>
      </c>
      <c r="T552" t="s">
        <v>32</v>
      </c>
      <c r="V552" t="s">
        <v>34</v>
      </c>
      <c r="W552" t="s">
        <v>5446</v>
      </c>
    </row>
    <row r="553" spans="1:23" hidden="1" x14ac:dyDescent="0.2">
      <c r="A553" t="s">
        <v>305</v>
      </c>
      <c r="D553" t="s">
        <v>5447</v>
      </c>
      <c r="E553" t="s">
        <v>5448</v>
      </c>
      <c r="F553" t="s">
        <v>5449</v>
      </c>
      <c r="G553" t="s">
        <v>5450</v>
      </c>
      <c r="H553">
        <v>2012</v>
      </c>
      <c r="I553" t="s">
        <v>5451</v>
      </c>
      <c r="J553">
        <v>23</v>
      </c>
      <c r="K553">
        <v>16</v>
      </c>
      <c r="L553" t="s">
        <v>5452</v>
      </c>
      <c r="M553">
        <v>2298</v>
      </c>
      <c r="N553">
        <v>2310</v>
      </c>
      <c r="O553">
        <v>12</v>
      </c>
      <c r="P553">
        <v>10</v>
      </c>
      <c r="Q553" t="s">
        <v>5453</v>
      </c>
      <c r="R553" t="s">
        <v>5454</v>
      </c>
      <c r="S553" t="s">
        <v>31</v>
      </c>
      <c r="T553" t="s">
        <v>32</v>
      </c>
      <c r="U553" t="s">
        <v>159</v>
      </c>
      <c r="V553" t="s">
        <v>34</v>
      </c>
      <c r="W553" t="s">
        <v>5455</v>
      </c>
    </row>
    <row r="554" spans="1:23" hidden="1" x14ac:dyDescent="0.2">
      <c r="A554" t="s">
        <v>314</v>
      </c>
      <c r="D554" t="s">
        <v>5456</v>
      </c>
      <c r="E554" t="s">
        <v>5457</v>
      </c>
      <c r="F554" t="s">
        <v>5458</v>
      </c>
      <c r="G554" t="s">
        <v>5459</v>
      </c>
      <c r="H554">
        <v>2023</v>
      </c>
      <c r="I554" t="s">
        <v>5460</v>
      </c>
      <c r="J554">
        <v>301</v>
      </c>
      <c r="L554">
        <v>107926</v>
      </c>
      <c r="P554">
        <v>5</v>
      </c>
      <c r="Q554" t="s">
        <v>5461</v>
      </c>
      <c r="R554" t="s">
        <v>5462</v>
      </c>
      <c r="S554" t="s">
        <v>31</v>
      </c>
      <c r="T554" t="s">
        <v>32</v>
      </c>
      <c r="V554" t="s">
        <v>34</v>
      </c>
      <c r="W554" t="s">
        <v>5463</v>
      </c>
    </row>
    <row r="555" spans="1:23" hidden="1" x14ac:dyDescent="0.2">
      <c r="A555" t="s">
        <v>322</v>
      </c>
      <c r="B555" t="s">
        <v>176</v>
      </c>
      <c r="C555" t="s">
        <v>5464</v>
      </c>
      <c r="D555" t="s">
        <v>5456</v>
      </c>
      <c r="E555" t="s">
        <v>5457</v>
      </c>
      <c r="F555" t="s">
        <v>5458</v>
      </c>
      <c r="G555" t="s">
        <v>5459</v>
      </c>
      <c r="H555">
        <v>2023</v>
      </c>
      <c r="I555" t="s">
        <v>5460</v>
      </c>
      <c r="J555">
        <v>301</v>
      </c>
      <c r="L555">
        <v>107926</v>
      </c>
      <c r="P555">
        <v>5</v>
      </c>
      <c r="Q555" t="s">
        <v>5461</v>
      </c>
      <c r="R555" t="s">
        <v>5462</v>
      </c>
      <c r="S555" t="s">
        <v>31</v>
      </c>
      <c r="T555" t="s">
        <v>32</v>
      </c>
      <c r="V555" t="s">
        <v>34</v>
      </c>
      <c r="W555" t="s">
        <v>5463</v>
      </c>
    </row>
    <row r="556" spans="1:23" hidden="1" x14ac:dyDescent="0.2">
      <c r="A556" t="s">
        <v>297</v>
      </c>
      <c r="D556" t="s">
        <v>5465</v>
      </c>
      <c r="E556" t="s">
        <v>5466</v>
      </c>
      <c r="F556" t="s">
        <v>5467</v>
      </c>
      <c r="G556" t="s">
        <v>5468</v>
      </c>
      <c r="H556">
        <v>2021</v>
      </c>
      <c r="I556" t="s">
        <v>924</v>
      </c>
      <c r="J556">
        <v>201</v>
      </c>
      <c r="L556">
        <v>103480</v>
      </c>
      <c r="P556">
        <v>3</v>
      </c>
      <c r="Q556" t="s">
        <v>5469</v>
      </c>
      <c r="R556" t="s">
        <v>5470</v>
      </c>
      <c r="S556" t="s">
        <v>31</v>
      </c>
      <c r="T556" t="s">
        <v>32</v>
      </c>
      <c r="U556" t="s">
        <v>127</v>
      </c>
      <c r="V556" t="s">
        <v>34</v>
      </c>
      <c r="W556" t="s">
        <v>5471</v>
      </c>
    </row>
    <row r="557" spans="1:23" hidden="1" x14ac:dyDescent="0.2">
      <c r="A557" t="s">
        <v>305</v>
      </c>
      <c r="D557" t="s">
        <v>5472</v>
      </c>
      <c r="E557" t="s">
        <v>5473</v>
      </c>
      <c r="F557" t="s">
        <v>5474</v>
      </c>
      <c r="G557" t="s">
        <v>5475</v>
      </c>
      <c r="H557">
        <v>2021</v>
      </c>
      <c r="I557" t="s">
        <v>350</v>
      </c>
      <c r="J557">
        <v>16</v>
      </c>
      <c r="K557">
        <v>45417</v>
      </c>
      <c r="L557" t="s">
        <v>5476</v>
      </c>
      <c r="P557">
        <v>4</v>
      </c>
      <c r="Q557" t="s">
        <v>5477</v>
      </c>
      <c r="R557" t="s">
        <v>5478</v>
      </c>
      <c r="S557" t="s">
        <v>31</v>
      </c>
      <c r="T557" t="s">
        <v>32</v>
      </c>
      <c r="U557" t="s">
        <v>108</v>
      </c>
      <c r="V557" t="s">
        <v>34</v>
      </c>
      <c r="W557" t="s">
        <v>5479</v>
      </c>
    </row>
    <row r="558" spans="1:23" hidden="1" x14ac:dyDescent="0.2">
      <c r="A558" t="s">
        <v>314</v>
      </c>
      <c r="D558" t="s">
        <v>5480</v>
      </c>
      <c r="E558" t="s">
        <v>5481</v>
      </c>
      <c r="F558" t="s">
        <v>5482</v>
      </c>
      <c r="G558" t="s">
        <v>5483</v>
      </c>
      <c r="H558">
        <v>2010</v>
      </c>
      <c r="I558" t="s">
        <v>350</v>
      </c>
      <c r="J558">
        <v>5</v>
      </c>
      <c r="K558">
        <v>10</v>
      </c>
      <c r="L558" t="s">
        <v>5484</v>
      </c>
      <c r="P558">
        <v>92</v>
      </c>
      <c r="Q558" t="s">
        <v>5485</v>
      </c>
      <c r="R558" t="s">
        <v>5486</v>
      </c>
      <c r="S558" t="s">
        <v>31</v>
      </c>
      <c r="T558" t="s">
        <v>32</v>
      </c>
      <c r="U558" t="s">
        <v>60</v>
      </c>
      <c r="V558" t="s">
        <v>34</v>
      </c>
      <c r="W558" t="s">
        <v>5487</v>
      </c>
    </row>
    <row r="559" spans="1:23" hidden="1" x14ac:dyDescent="0.2">
      <c r="A559" t="s">
        <v>322</v>
      </c>
      <c r="B559" t="s">
        <v>176</v>
      </c>
      <c r="D559" t="s">
        <v>5488</v>
      </c>
      <c r="E559" t="s">
        <v>5489</v>
      </c>
      <c r="F559" t="s">
        <v>5490</v>
      </c>
      <c r="G559" t="s">
        <v>5491</v>
      </c>
      <c r="H559">
        <v>2023</v>
      </c>
      <c r="I559" t="s">
        <v>277</v>
      </c>
      <c r="J559">
        <v>13</v>
      </c>
      <c r="K559">
        <v>11</v>
      </c>
      <c r="L559" t="s">
        <v>5492</v>
      </c>
      <c r="P559">
        <v>2</v>
      </c>
      <c r="Q559" t="s">
        <v>5493</v>
      </c>
      <c r="R559" t="s">
        <v>5494</v>
      </c>
      <c r="S559" t="s">
        <v>31</v>
      </c>
      <c r="T559" t="s">
        <v>32</v>
      </c>
      <c r="U559" t="s">
        <v>60</v>
      </c>
      <c r="V559" t="s">
        <v>34</v>
      </c>
      <c r="W559" t="s">
        <v>5495</v>
      </c>
    </row>
    <row r="560" spans="1:23" hidden="1" x14ac:dyDescent="0.2">
      <c r="A560" t="s">
        <v>297</v>
      </c>
      <c r="D560" t="s">
        <v>5496</v>
      </c>
      <c r="E560" t="s">
        <v>5497</v>
      </c>
      <c r="F560" t="s">
        <v>5498</v>
      </c>
      <c r="G560" t="s">
        <v>5499</v>
      </c>
      <c r="H560">
        <v>2019</v>
      </c>
      <c r="I560" t="s">
        <v>4782</v>
      </c>
      <c r="J560">
        <v>198</v>
      </c>
      <c r="L560">
        <v>103184</v>
      </c>
      <c r="P560">
        <v>8</v>
      </c>
      <c r="Q560" t="s">
        <v>5500</v>
      </c>
      <c r="R560" t="s">
        <v>5501</v>
      </c>
      <c r="S560" t="s">
        <v>31</v>
      </c>
      <c r="T560" t="s">
        <v>32</v>
      </c>
      <c r="U560" t="s">
        <v>127</v>
      </c>
      <c r="V560" t="s">
        <v>34</v>
      </c>
      <c r="W560" t="s">
        <v>5502</v>
      </c>
    </row>
    <row r="561" spans="1:23" hidden="1" x14ac:dyDescent="0.2">
      <c r="A561" t="s">
        <v>305</v>
      </c>
      <c r="D561" t="s">
        <v>5503</v>
      </c>
      <c r="E561" t="s">
        <v>5504</v>
      </c>
      <c r="F561" t="s">
        <v>5505</v>
      </c>
      <c r="G561" t="s">
        <v>5506</v>
      </c>
      <c r="H561">
        <v>2022</v>
      </c>
      <c r="I561" t="s">
        <v>28</v>
      </c>
      <c r="J561">
        <v>28</v>
      </c>
      <c r="K561">
        <v>23</v>
      </c>
      <c r="M561">
        <v>7108</v>
      </c>
      <c r="N561">
        <v>7125</v>
      </c>
      <c r="O561">
        <v>17</v>
      </c>
      <c r="P561">
        <v>8</v>
      </c>
      <c r="Q561" t="s">
        <v>5507</v>
      </c>
      <c r="R561" t="s">
        <v>5508</v>
      </c>
      <c r="S561" t="s">
        <v>31</v>
      </c>
      <c r="T561" t="s">
        <v>32</v>
      </c>
      <c r="U561" t="s">
        <v>159</v>
      </c>
      <c r="V561" t="s">
        <v>34</v>
      </c>
      <c r="W561" t="s">
        <v>5509</v>
      </c>
    </row>
    <row r="562" spans="1:23" hidden="1" x14ac:dyDescent="0.2">
      <c r="A562" t="s">
        <v>314</v>
      </c>
      <c r="D562" t="s">
        <v>5510</v>
      </c>
      <c r="E562" t="s">
        <v>5511</v>
      </c>
      <c r="F562" t="s">
        <v>5512</v>
      </c>
      <c r="G562" t="s">
        <v>5513</v>
      </c>
      <c r="H562">
        <v>2015</v>
      </c>
      <c r="I562" t="s">
        <v>5514</v>
      </c>
      <c r="M562">
        <v>97</v>
      </c>
      <c r="N562">
        <v>166</v>
      </c>
      <c r="O562">
        <v>69</v>
      </c>
      <c r="P562">
        <v>14</v>
      </c>
      <c r="Q562" t="s">
        <v>5515</v>
      </c>
      <c r="R562" t="s">
        <v>5516</v>
      </c>
      <c r="S562" t="s">
        <v>77</v>
      </c>
      <c r="T562" t="s">
        <v>32</v>
      </c>
      <c r="U562" t="s">
        <v>159</v>
      </c>
      <c r="V562" t="s">
        <v>34</v>
      </c>
      <c r="W562" t="s">
        <v>5517</v>
      </c>
    </row>
    <row r="563" spans="1:23" hidden="1" x14ac:dyDescent="0.2">
      <c r="A563" t="s">
        <v>322</v>
      </c>
      <c r="B563" t="s">
        <v>176</v>
      </c>
      <c r="C563" t="s">
        <v>5518</v>
      </c>
      <c r="D563" t="s">
        <v>5519</v>
      </c>
      <c r="E563" t="s">
        <v>5520</v>
      </c>
      <c r="F563" t="s">
        <v>5521</v>
      </c>
      <c r="G563" t="s">
        <v>5522</v>
      </c>
      <c r="H563">
        <v>2020</v>
      </c>
      <c r="I563" t="s">
        <v>5523</v>
      </c>
      <c r="J563">
        <v>46</v>
      </c>
      <c r="L563">
        <v>101783</v>
      </c>
      <c r="P563">
        <v>14</v>
      </c>
      <c r="Q563" t="s">
        <v>5524</v>
      </c>
      <c r="R563" t="s">
        <v>5525</v>
      </c>
      <c r="S563" t="s">
        <v>31</v>
      </c>
      <c r="T563" t="s">
        <v>32</v>
      </c>
      <c r="U563" t="s">
        <v>33</v>
      </c>
      <c r="V563" t="s">
        <v>34</v>
      </c>
      <c r="W563" t="s">
        <v>5526</v>
      </c>
    </row>
    <row r="564" spans="1:23" hidden="1" x14ac:dyDescent="0.2">
      <c r="A564" t="s">
        <v>297</v>
      </c>
      <c r="D564" t="s">
        <v>5527</v>
      </c>
      <c r="E564" t="s">
        <v>5528</v>
      </c>
      <c r="F564" t="s">
        <v>5529</v>
      </c>
      <c r="G564" t="s">
        <v>5530</v>
      </c>
      <c r="H564">
        <v>2021</v>
      </c>
      <c r="I564" t="s">
        <v>3033</v>
      </c>
      <c r="J564">
        <v>12</v>
      </c>
      <c r="L564">
        <v>767174</v>
      </c>
      <c r="P564">
        <v>9</v>
      </c>
      <c r="Q564" t="s">
        <v>5531</v>
      </c>
      <c r="R564" t="s">
        <v>5532</v>
      </c>
      <c r="S564" t="s">
        <v>31</v>
      </c>
      <c r="T564" t="s">
        <v>32</v>
      </c>
      <c r="U564" t="s">
        <v>60</v>
      </c>
      <c r="V564" t="s">
        <v>34</v>
      </c>
      <c r="W564" t="s">
        <v>5533</v>
      </c>
    </row>
    <row r="565" spans="1:23" hidden="1" x14ac:dyDescent="0.2">
      <c r="A565" t="s">
        <v>305</v>
      </c>
      <c r="D565" t="s">
        <v>5534</v>
      </c>
      <c r="E565" t="s">
        <v>5535</v>
      </c>
      <c r="F565" t="s">
        <v>5536</v>
      </c>
      <c r="G565" t="s">
        <v>5537</v>
      </c>
      <c r="H565">
        <v>2021</v>
      </c>
      <c r="I565" t="s">
        <v>148</v>
      </c>
      <c r="J565">
        <v>8</v>
      </c>
      <c r="L565">
        <v>754682</v>
      </c>
      <c r="P565">
        <v>5</v>
      </c>
      <c r="Q565" t="s">
        <v>5538</v>
      </c>
      <c r="R565" t="s">
        <v>5539</v>
      </c>
      <c r="S565" t="s">
        <v>31</v>
      </c>
      <c r="T565" t="s">
        <v>32</v>
      </c>
      <c r="U565" t="s">
        <v>108</v>
      </c>
      <c r="V565" t="s">
        <v>34</v>
      </c>
      <c r="W565" t="s">
        <v>5540</v>
      </c>
    </row>
    <row r="566" spans="1:23" hidden="1" x14ac:dyDescent="0.2">
      <c r="A566" t="s">
        <v>314</v>
      </c>
      <c r="D566" t="s">
        <v>5541</v>
      </c>
      <c r="E566" t="s">
        <v>5542</v>
      </c>
      <c r="F566" t="s">
        <v>5543</v>
      </c>
      <c r="G566" t="s">
        <v>5544</v>
      </c>
      <c r="H566">
        <v>2023</v>
      </c>
      <c r="I566" t="s">
        <v>148</v>
      </c>
      <c r="J566">
        <v>10</v>
      </c>
      <c r="L566">
        <v>1286870</v>
      </c>
      <c r="P566">
        <v>2</v>
      </c>
      <c r="Q566" t="s">
        <v>5545</v>
      </c>
      <c r="R566" t="s">
        <v>5546</v>
      </c>
      <c r="S566" t="s">
        <v>31</v>
      </c>
      <c r="T566" t="s">
        <v>32</v>
      </c>
      <c r="U566" t="s">
        <v>108</v>
      </c>
      <c r="V566" t="s">
        <v>34</v>
      </c>
      <c r="W566" t="s">
        <v>5547</v>
      </c>
    </row>
    <row r="567" spans="1:23" hidden="1" x14ac:dyDescent="0.2">
      <c r="A567" t="s">
        <v>322</v>
      </c>
      <c r="B567" t="s">
        <v>176</v>
      </c>
      <c r="D567" t="s">
        <v>5548</v>
      </c>
      <c r="E567" t="s">
        <v>5549</v>
      </c>
      <c r="F567" t="s">
        <v>5550</v>
      </c>
      <c r="G567" t="s">
        <v>5551</v>
      </c>
      <c r="H567">
        <v>2022</v>
      </c>
      <c r="I567" t="s">
        <v>5552</v>
      </c>
      <c r="J567">
        <v>21</v>
      </c>
      <c r="K567">
        <v>2</v>
      </c>
      <c r="M567">
        <v>141</v>
      </c>
      <c r="N567">
        <v>150</v>
      </c>
      <c r="O567">
        <v>9</v>
      </c>
      <c r="P567">
        <v>4</v>
      </c>
      <c r="Q567" t="s">
        <v>5553</v>
      </c>
      <c r="R567" t="s">
        <v>5554</v>
      </c>
      <c r="S567" t="s">
        <v>31</v>
      </c>
      <c r="T567" t="s">
        <v>32</v>
      </c>
      <c r="U567" t="s">
        <v>108</v>
      </c>
      <c r="V567" t="s">
        <v>34</v>
      </c>
      <c r="W567" t="s">
        <v>5555</v>
      </c>
    </row>
    <row r="568" spans="1:23" hidden="1" x14ac:dyDescent="0.2">
      <c r="A568" t="s">
        <v>297</v>
      </c>
      <c r="D568" t="s">
        <v>5556</v>
      </c>
      <c r="E568" t="s">
        <v>5557</v>
      </c>
      <c r="F568" t="s">
        <v>5558</v>
      </c>
      <c r="G568" t="s">
        <v>5559</v>
      </c>
      <c r="H568">
        <v>2021</v>
      </c>
      <c r="I568" t="s">
        <v>641</v>
      </c>
      <c r="J568">
        <v>9</v>
      </c>
      <c r="L568" t="s">
        <v>5560</v>
      </c>
      <c r="P568">
        <v>9</v>
      </c>
      <c r="Q568" t="s">
        <v>5561</v>
      </c>
      <c r="R568" t="s">
        <v>5562</v>
      </c>
      <c r="S568" t="s">
        <v>31</v>
      </c>
      <c r="T568" t="s">
        <v>32</v>
      </c>
      <c r="U568" t="s">
        <v>108</v>
      </c>
      <c r="V568" t="s">
        <v>34</v>
      </c>
      <c r="W568" t="s">
        <v>5563</v>
      </c>
    </row>
    <row r="569" spans="1:23" hidden="1" x14ac:dyDescent="0.2">
      <c r="A569" t="s">
        <v>305</v>
      </c>
      <c r="D569" t="s">
        <v>5564</v>
      </c>
      <c r="E569" t="s">
        <v>5565</v>
      </c>
      <c r="F569" t="s">
        <v>5566</v>
      </c>
      <c r="G569" t="s">
        <v>5567</v>
      </c>
      <c r="H569">
        <v>2020</v>
      </c>
      <c r="I569" t="s">
        <v>1977</v>
      </c>
      <c r="J569">
        <v>7</v>
      </c>
      <c r="K569">
        <v>1</v>
      </c>
      <c r="L569">
        <v>191118</v>
      </c>
      <c r="P569">
        <v>8</v>
      </c>
      <c r="Q569" t="s">
        <v>5568</v>
      </c>
      <c r="R569" t="s">
        <v>5569</v>
      </c>
      <c r="S569" t="s">
        <v>31</v>
      </c>
      <c r="T569" t="s">
        <v>32</v>
      </c>
      <c r="U569" t="s">
        <v>108</v>
      </c>
      <c r="V569" t="s">
        <v>34</v>
      </c>
      <c r="W569" t="s">
        <v>5570</v>
      </c>
    </row>
    <row r="570" spans="1:23" hidden="1" x14ac:dyDescent="0.2">
      <c r="A570" t="s">
        <v>314</v>
      </c>
      <c r="D570" t="s">
        <v>5571</v>
      </c>
      <c r="E570" t="s">
        <v>5572</v>
      </c>
      <c r="F570" t="s">
        <v>5573</v>
      </c>
      <c r="G570" t="s">
        <v>5574</v>
      </c>
      <c r="H570">
        <v>2024</v>
      </c>
      <c r="I570" t="s">
        <v>148</v>
      </c>
      <c r="J570">
        <v>11</v>
      </c>
      <c r="L570">
        <v>1404104</v>
      </c>
      <c r="P570">
        <v>0</v>
      </c>
      <c r="Q570" t="s">
        <v>5575</v>
      </c>
      <c r="R570" t="s">
        <v>5576</v>
      </c>
      <c r="S570" t="s">
        <v>117</v>
      </c>
      <c r="T570" t="s">
        <v>32</v>
      </c>
      <c r="U570" t="s">
        <v>108</v>
      </c>
      <c r="V570" t="s">
        <v>34</v>
      </c>
      <c r="W570" t="s">
        <v>5577</v>
      </c>
    </row>
    <row r="571" spans="1:23" hidden="1" x14ac:dyDescent="0.2">
      <c r="A571" t="s">
        <v>322</v>
      </c>
      <c r="B571" t="s">
        <v>176</v>
      </c>
      <c r="D571" t="s">
        <v>5578</v>
      </c>
      <c r="E571" t="s">
        <v>5579</v>
      </c>
      <c r="F571" t="s">
        <v>5580</v>
      </c>
      <c r="G571" t="s">
        <v>5581</v>
      </c>
      <c r="H571">
        <v>2018</v>
      </c>
      <c r="I571" t="s">
        <v>5582</v>
      </c>
      <c r="J571">
        <v>18</v>
      </c>
      <c r="K571">
        <v>1</v>
      </c>
      <c r="L571">
        <v>39</v>
      </c>
      <c r="P571">
        <v>21</v>
      </c>
      <c r="Q571" t="s">
        <v>5583</v>
      </c>
      <c r="R571" t="s">
        <v>5584</v>
      </c>
      <c r="S571" t="s">
        <v>31</v>
      </c>
      <c r="T571" t="s">
        <v>32</v>
      </c>
      <c r="U571" t="s">
        <v>60</v>
      </c>
      <c r="V571" t="s">
        <v>34</v>
      </c>
      <c r="W571" t="s">
        <v>5585</v>
      </c>
    </row>
    <row r="572" spans="1:23" hidden="1" x14ac:dyDescent="0.2">
      <c r="A572" t="s">
        <v>297</v>
      </c>
      <c r="D572" t="s">
        <v>5586</v>
      </c>
      <c r="E572" t="s">
        <v>5587</v>
      </c>
      <c r="F572" t="s">
        <v>5588</v>
      </c>
      <c r="G572" t="s">
        <v>5589</v>
      </c>
      <c r="H572">
        <v>2019</v>
      </c>
      <c r="I572" t="s">
        <v>350</v>
      </c>
      <c r="J572">
        <v>14</v>
      </c>
      <c r="K572">
        <v>11</v>
      </c>
      <c r="L572" t="s">
        <v>5590</v>
      </c>
      <c r="P572">
        <v>8</v>
      </c>
      <c r="Q572" t="s">
        <v>5591</v>
      </c>
      <c r="R572" t="s">
        <v>5592</v>
      </c>
      <c r="S572" t="s">
        <v>31</v>
      </c>
      <c r="T572" t="s">
        <v>32</v>
      </c>
      <c r="U572" t="s">
        <v>108</v>
      </c>
      <c r="V572" t="s">
        <v>34</v>
      </c>
      <c r="W572" t="s">
        <v>5593</v>
      </c>
    </row>
    <row r="573" spans="1:23" hidden="1" x14ac:dyDescent="0.2">
      <c r="A573" t="s">
        <v>305</v>
      </c>
      <c r="D573" t="s">
        <v>5594</v>
      </c>
      <c r="E573" t="s">
        <v>5595</v>
      </c>
      <c r="F573" t="s">
        <v>5596</v>
      </c>
      <c r="G573" t="s">
        <v>5597</v>
      </c>
      <c r="H573">
        <v>2022</v>
      </c>
      <c r="I573" t="s">
        <v>350</v>
      </c>
      <c r="J573">
        <v>17</v>
      </c>
      <c r="K573">
        <v>45480</v>
      </c>
      <c r="L573" t="s">
        <v>5598</v>
      </c>
      <c r="P573">
        <v>9</v>
      </c>
      <c r="Q573" t="s">
        <v>5599</v>
      </c>
      <c r="R573" t="s">
        <v>5600</v>
      </c>
      <c r="S573" t="s">
        <v>117</v>
      </c>
      <c r="T573" t="s">
        <v>32</v>
      </c>
      <c r="U573" t="s">
        <v>108</v>
      </c>
      <c r="V573" t="s">
        <v>34</v>
      </c>
      <c r="W573" t="s">
        <v>5601</v>
      </c>
    </row>
    <row r="574" spans="1:23" hidden="1" x14ac:dyDescent="0.2">
      <c r="A574" t="s">
        <v>314</v>
      </c>
      <c r="D574" t="s">
        <v>5602</v>
      </c>
      <c r="E574" t="s">
        <v>5603</v>
      </c>
      <c r="F574" t="s">
        <v>5604</v>
      </c>
      <c r="G574" t="s">
        <v>5605</v>
      </c>
      <c r="H574">
        <v>2020</v>
      </c>
      <c r="I574" t="s">
        <v>366</v>
      </c>
      <c r="J574" t="s">
        <v>5606</v>
      </c>
      <c r="L574">
        <v>151401</v>
      </c>
      <c r="P574">
        <v>0</v>
      </c>
      <c r="Q574" t="s">
        <v>5607</v>
      </c>
      <c r="R574" t="s">
        <v>5608</v>
      </c>
      <c r="S574" t="s">
        <v>31</v>
      </c>
      <c r="T574" t="s">
        <v>32</v>
      </c>
      <c r="U574" t="s">
        <v>33</v>
      </c>
      <c r="V574" t="s">
        <v>34</v>
      </c>
      <c r="W574" t="s">
        <v>5609</v>
      </c>
    </row>
    <row r="575" spans="1:23" hidden="1" x14ac:dyDescent="0.2">
      <c r="A575" t="s">
        <v>322</v>
      </c>
      <c r="B575" t="s">
        <v>176</v>
      </c>
      <c r="D575" t="s">
        <v>5610</v>
      </c>
      <c r="E575" t="s">
        <v>5611</v>
      </c>
      <c r="F575" t="s">
        <v>5612</v>
      </c>
      <c r="G575" t="s">
        <v>5613</v>
      </c>
      <c r="H575">
        <v>2023</v>
      </c>
      <c r="I575" t="s">
        <v>5391</v>
      </c>
      <c r="J575">
        <v>16</v>
      </c>
      <c r="K575">
        <v>7</v>
      </c>
      <c r="M575">
        <v>560</v>
      </c>
      <c r="N575">
        <v>566</v>
      </c>
      <c r="O575">
        <v>6</v>
      </c>
      <c r="P575">
        <v>6</v>
      </c>
      <c r="Q575" t="s">
        <v>5614</v>
      </c>
      <c r="R575" t="s">
        <v>5615</v>
      </c>
      <c r="S575" t="s">
        <v>31</v>
      </c>
      <c r="T575" t="s">
        <v>32</v>
      </c>
      <c r="V575" t="s">
        <v>34</v>
      </c>
      <c r="W575" t="s">
        <v>5616</v>
      </c>
    </row>
    <row r="576" spans="1:23" hidden="1" x14ac:dyDescent="0.2">
      <c r="A576" t="s">
        <v>297</v>
      </c>
      <c r="D576" t="s">
        <v>5617</v>
      </c>
      <c r="E576" t="s">
        <v>5618</v>
      </c>
      <c r="F576" t="s">
        <v>5619</v>
      </c>
      <c r="G576" t="s">
        <v>5620</v>
      </c>
      <c r="H576">
        <v>2022</v>
      </c>
      <c r="I576" t="s">
        <v>5621</v>
      </c>
      <c r="J576">
        <v>13</v>
      </c>
      <c r="L576">
        <v>1081961</v>
      </c>
      <c r="P576">
        <v>0</v>
      </c>
      <c r="Q576" t="s">
        <v>5622</v>
      </c>
      <c r="R576" t="s">
        <v>5623</v>
      </c>
      <c r="S576" t="s">
        <v>971</v>
      </c>
      <c r="T576" t="s">
        <v>32</v>
      </c>
      <c r="U576" t="s">
        <v>60</v>
      </c>
      <c r="V576" t="s">
        <v>34</v>
      </c>
      <c r="W576" t="s">
        <v>5624</v>
      </c>
    </row>
    <row r="577" spans="1:23" hidden="1" x14ac:dyDescent="0.2">
      <c r="A577" t="s">
        <v>305</v>
      </c>
      <c r="D577" t="s">
        <v>5625</v>
      </c>
      <c r="E577" t="s">
        <v>5626</v>
      </c>
      <c r="F577" t="s">
        <v>5627</v>
      </c>
      <c r="G577" t="s">
        <v>5628</v>
      </c>
      <c r="H577">
        <v>2023</v>
      </c>
      <c r="I577" t="s">
        <v>57</v>
      </c>
      <c r="J577">
        <v>13</v>
      </c>
      <c r="K577">
        <v>1</v>
      </c>
      <c r="L577">
        <v>11349</v>
      </c>
      <c r="P577">
        <v>0</v>
      </c>
      <c r="Q577" t="s">
        <v>5629</v>
      </c>
      <c r="R577" t="s">
        <v>5630</v>
      </c>
      <c r="S577" t="s">
        <v>31</v>
      </c>
      <c r="T577" t="s">
        <v>32</v>
      </c>
      <c r="U577" t="s">
        <v>108</v>
      </c>
      <c r="V577" t="s">
        <v>34</v>
      </c>
      <c r="W577" t="s">
        <v>5631</v>
      </c>
    </row>
    <row r="578" spans="1:23" hidden="1" x14ac:dyDescent="0.2">
      <c r="A578" t="s">
        <v>314</v>
      </c>
      <c r="D578" t="s">
        <v>5632</v>
      </c>
      <c r="E578" t="s">
        <v>5633</v>
      </c>
      <c r="F578" t="s">
        <v>5634</v>
      </c>
      <c r="G578" t="s">
        <v>5635</v>
      </c>
      <c r="H578">
        <v>2017</v>
      </c>
      <c r="I578" t="s">
        <v>57</v>
      </c>
      <c r="J578">
        <v>7</v>
      </c>
      <c r="K578">
        <v>1</v>
      </c>
      <c r="L578">
        <v>13049</v>
      </c>
      <c r="P578">
        <v>11</v>
      </c>
      <c r="Q578" t="s">
        <v>5636</v>
      </c>
      <c r="R578" t="s">
        <v>5637</v>
      </c>
      <c r="S578" t="s">
        <v>31</v>
      </c>
      <c r="T578" t="s">
        <v>32</v>
      </c>
      <c r="U578" t="s">
        <v>60</v>
      </c>
      <c r="V578" t="s">
        <v>34</v>
      </c>
      <c r="W578" t="s">
        <v>5638</v>
      </c>
    </row>
    <row r="579" spans="1:23" hidden="1" x14ac:dyDescent="0.2">
      <c r="A579" t="s">
        <v>322</v>
      </c>
      <c r="B579" t="s">
        <v>176</v>
      </c>
      <c r="D579" t="s">
        <v>5639</v>
      </c>
      <c r="E579" t="s">
        <v>5640</v>
      </c>
      <c r="F579" t="s">
        <v>5641</v>
      </c>
      <c r="G579" t="s">
        <v>5642</v>
      </c>
      <c r="H579">
        <v>2023</v>
      </c>
      <c r="I579" t="s">
        <v>40</v>
      </c>
      <c r="J579">
        <v>290</v>
      </c>
      <c r="K579">
        <v>2004</v>
      </c>
      <c r="L579">
        <v>20230085</v>
      </c>
      <c r="P579">
        <v>1</v>
      </c>
      <c r="Q579" t="s">
        <v>5643</v>
      </c>
      <c r="R579" t="s">
        <v>5644</v>
      </c>
      <c r="S579" t="s">
        <v>31</v>
      </c>
      <c r="T579" t="s">
        <v>32</v>
      </c>
      <c r="U579" t="s">
        <v>127</v>
      </c>
      <c r="V579" t="s">
        <v>34</v>
      </c>
      <c r="W579" t="s">
        <v>5645</v>
      </c>
    </row>
    <row r="580" spans="1:23" hidden="1" x14ac:dyDescent="0.2">
      <c r="A580" t="s">
        <v>297</v>
      </c>
      <c r="D580" t="s">
        <v>5646</v>
      </c>
      <c r="E580" t="s">
        <v>5647</v>
      </c>
      <c r="F580" t="s">
        <v>5648</v>
      </c>
      <c r="G580" t="s">
        <v>5649</v>
      </c>
      <c r="H580">
        <v>2020</v>
      </c>
      <c r="I580" t="s">
        <v>2709</v>
      </c>
      <c r="J580">
        <v>29</v>
      </c>
      <c r="K580">
        <v>9</v>
      </c>
      <c r="M580">
        <v>1657</v>
      </c>
      <c r="N580">
        <v>1673</v>
      </c>
      <c r="O580">
        <v>16</v>
      </c>
      <c r="P580">
        <v>19</v>
      </c>
      <c r="Q580" t="s">
        <v>5650</v>
      </c>
      <c r="R580" t="s">
        <v>5651</v>
      </c>
      <c r="S580" t="s">
        <v>31</v>
      </c>
      <c r="T580" t="s">
        <v>32</v>
      </c>
      <c r="V580" t="s">
        <v>34</v>
      </c>
      <c r="W580" t="s">
        <v>5652</v>
      </c>
    </row>
    <row r="581" spans="1:23" hidden="1" x14ac:dyDescent="0.2">
      <c r="A581" t="s">
        <v>305</v>
      </c>
      <c r="D581" t="s">
        <v>5653</v>
      </c>
      <c r="E581" t="s">
        <v>5654</v>
      </c>
      <c r="F581" t="s">
        <v>5655</v>
      </c>
      <c r="G581" t="s">
        <v>5656</v>
      </c>
      <c r="H581">
        <v>2018</v>
      </c>
      <c r="I581" t="s">
        <v>861</v>
      </c>
      <c r="J581">
        <v>133</v>
      </c>
      <c r="M581">
        <v>717</v>
      </c>
      <c r="N581">
        <v>733</v>
      </c>
      <c r="O581">
        <v>16</v>
      </c>
      <c r="P581">
        <v>33</v>
      </c>
      <c r="Q581" t="s">
        <v>5657</v>
      </c>
      <c r="R581" t="s">
        <v>5658</v>
      </c>
      <c r="S581" t="s">
        <v>31</v>
      </c>
      <c r="T581" t="s">
        <v>32</v>
      </c>
      <c r="U581" t="s">
        <v>33</v>
      </c>
      <c r="V581" t="s">
        <v>34</v>
      </c>
      <c r="W581" t="s">
        <v>5659</v>
      </c>
    </row>
    <row r="582" spans="1:23" hidden="1" x14ac:dyDescent="0.2">
      <c r="A582" t="s">
        <v>314</v>
      </c>
      <c r="D582" t="s">
        <v>5660</v>
      </c>
      <c r="E582" t="s">
        <v>5661</v>
      </c>
      <c r="F582" t="s">
        <v>5662</v>
      </c>
      <c r="G582" t="s">
        <v>5663</v>
      </c>
      <c r="H582">
        <v>2021</v>
      </c>
      <c r="I582" t="s">
        <v>5664</v>
      </c>
      <c r="J582">
        <v>101</v>
      </c>
      <c r="K582">
        <v>4</v>
      </c>
      <c r="M582">
        <v>675</v>
      </c>
      <c r="N582">
        <v>683</v>
      </c>
      <c r="O582">
        <v>8</v>
      </c>
      <c r="P582">
        <v>1</v>
      </c>
      <c r="Q582" t="s">
        <v>5665</v>
      </c>
      <c r="R582" t="s">
        <v>5666</v>
      </c>
      <c r="S582" t="s">
        <v>31</v>
      </c>
      <c r="T582" t="s">
        <v>32</v>
      </c>
      <c r="U582" t="s">
        <v>159</v>
      </c>
      <c r="V582" t="s">
        <v>34</v>
      </c>
      <c r="W582" t="s">
        <v>5667</v>
      </c>
    </row>
    <row r="583" spans="1:23" x14ac:dyDescent="0.2">
      <c r="A583" t="s">
        <v>322</v>
      </c>
      <c r="B583" t="s">
        <v>176</v>
      </c>
      <c r="C583" t="s">
        <v>5668</v>
      </c>
      <c r="D583" t="s">
        <v>5669</v>
      </c>
      <c r="E583" t="s">
        <v>5670</v>
      </c>
      <c r="F583" t="s">
        <v>5671</v>
      </c>
      <c r="G583" t="s">
        <v>5672</v>
      </c>
      <c r="H583">
        <v>2022</v>
      </c>
      <c r="I583" t="s">
        <v>861</v>
      </c>
      <c r="J583">
        <v>178</v>
      </c>
      <c r="L583">
        <v>113552</v>
      </c>
      <c r="P583">
        <v>4</v>
      </c>
      <c r="Q583" t="s">
        <v>5673</v>
      </c>
      <c r="R583" t="s">
        <v>5674</v>
      </c>
      <c r="S583" t="s">
        <v>117</v>
      </c>
      <c r="T583" t="s">
        <v>32</v>
      </c>
      <c r="U583" t="s">
        <v>33</v>
      </c>
      <c r="V583" t="s">
        <v>34</v>
      </c>
      <c r="W583" t="s">
        <v>5675</v>
      </c>
    </row>
    <row r="584" spans="1:23" hidden="1" x14ac:dyDescent="0.2">
      <c r="A584" t="s">
        <v>297</v>
      </c>
      <c r="D584" t="s">
        <v>5676</v>
      </c>
      <c r="E584" t="s">
        <v>5677</v>
      </c>
      <c r="F584" t="s">
        <v>5678</v>
      </c>
      <c r="G584" t="s">
        <v>5679</v>
      </c>
      <c r="H584">
        <v>2023</v>
      </c>
      <c r="I584" t="s">
        <v>5680</v>
      </c>
      <c r="J584">
        <v>115</v>
      </c>
      <c r="L584">
        <v>103593</v>
      </c>
      <c r="P584">
        <v>3</v>
      </c>
      <c r="Q584" t="s">
        <v>5681</v>
      </c>
      <c r="R584" t="s">
        <v>5682</v>
      </c>
      <c r="S584" t="s">
        <v>31</v>
      </c>
      <c r="T584" t="s">
        <v>32</v>
      </c>
      <c r="U584" t="s">
        <v>159</v>
      </c>
      <c r="V584" t="s">
        <v>34</v>
      </c>
      <c r="W584" t="s">
        <v>5683</v>
      </c>
    </row>
    <row r="585" spans="1:23" hidden="1" x14ac:dyDescent="0.2">
      <c r="A585" t="s">
        <v>305</v>
      </c>
      <c r="D585" t="s">
        <v>5684</v>
      </c>
      <c r="E585" t="s">
        <v>5685</v>
      </c>
      <c r="F585" t="s">
        <v>5686</v>
      </c>
      <c r="G585" t="s">
        <v>5687</v>
      </c>
      <c r="H585">
        <v>2011</v>
      </c>
      <c r="I585" t="s">
        <v>350</v>
      </c>
      <c r="J585">
        <v>6</v>
      </c>
      <c r="K585">
        <v>9</v>
      </c>
      <c r="L585" t="s">
        <v>5688</v>
      </c>
      <c r="P585">
        <v>68</v>
      </c>
      <c r="Q585" t="s">
        <v>5689</v>
      </c>
      <c r="R585" t="s">
        <v>5690</v>
      </c>
      <c r="S585" t="s">
        <v>31</v>
      </c>
      <c r="T585" t="s">
        <v>32</v>
      </c>
      <c r="U585" t="s">
        <v>108</v>
      </c>
      <c r="V585" t="s">
        <v>34</v>
      </c>
      <c r="W585" t="s">
        <v>5691</v>
      </c>
    </row>
    <row r="586" spans="1:23" hidden="1" x14ac:dyDescent="0.2">
      <c r="A586" t="s">
        <v>314</v>
      </c>
      <c r="D586" t="s">
        <v>5692</v>
      </c>
      <c r="E586" t="s">
        <v>5693</v>
      </c>
      <c r="F586" t="s">
        <v>5694</v>
      </c>
      <c r="G586" t="s">
        <v>5695</v>
      </c>
      <c r="H586">
        <v>2019</v>
      </c>
      <c r="I586" t="s">
        <v>148</v>
      </c>
      <c r="J586">
        <v>6</v>
      </c>
      <c r="K586" t="s">
        <v>1962</v>
      </c>
      <c r="L586">
        <v>36</v>
      </c>
      <c r="P586">
        <v>18</v>
      </c>
      <c r="Q586" t="s">
        <v>5696</v>
      </c>
      <c r="R586" t="s">
        <v>5697</v>
      </c>
      <c r="S586" t="s">
        <v>31</v>
      </c>
      <c r="T586" t="s">
        <v>32</v>
      </c>
      <c r="U586" t="s">
        <v>60</v>
      </c>
      <c r="V586" t="s">
        <v>34</v>
      </c>
      <c r="W586" t="s">
        <v>5698</v>
      </c>
    </row>
    <row r="587" spans="1:23" x14ac:dyDescent="0.2">
      <c r="A587" t="s">
        <v>322</v>
      </c>
      <c r="B587" t="s">
        <v>323</v>
      </c>
      <c r="C587" t="s">
        <v>5699</v>
      </c>
      <c r="D587" t="s">
        <v>5700</v>
      </c>
      <c r="E587" t="s">
        <v>5701</v>
      </c>
      <c r="F587" t="s">
        <v>5702</v>
      </c>
      <c r="G587" t="s">
        <v>5703</v>
      </c>
      <c r="H587">
        <v>2020</v>
      </c>
      <c r="I587" t="s">
        <v>196</v>
      </c>
      <c r="J587">
        <v>17</v>
      </c>
      <c r="K587">
        <v>4</v>
      </c>
      <c r="M587">
        <v>887</v>
      </c>
      <c r="N587">
        <v>899</v>
      </c>
      <c r="O587">
        <v>12</v>
      </c>
      <c r="P587">
        <v>5</v>
      </c>
      <c r="Q587" t="s">
        <v>5704</v>
      </c>
      <c r="R587" t="s">
        <v>5705</v>
      </c>
      <c r="S587" t="s">
        <v>31</v>
      </c>
      <c r="T587" t="s">
        <v>32</v>
      </c>
      <c r="U587" t="s">
        <v>60</v>
      </c>
      <c r="V587" t="s">
        <v>34</v>
      </c>
      <c r="W587" t="s">
        <v>5706</v>
      </c>
    </row>
    <row r="588" spans="1:23" hidden="1" x14ac:dyDescent="0.2">
      <c r="A588" t="s">
        <v>297</v>
      </c>
      <c r="D588" t="s">
        <v>5707</v>
      </c>
      <c r="E588" t="s">
        <v>5708</v>
      </c>
      <c r="F588" t="s">
        <v>5709</v>
      </c>
      <c r="G588" t="s">
        <v>5710</v>
      </c>
      <c r="H588">
        <v>2023</v>
      </c>
      <c r="I588" t="s">
        <v>1303</v>
      </c>
      <c r="J588">
        <v>4</v>
      </c>
      <c r="K588">
        <v>2</v>
      </c>
      <c r="M588">
        <v>170</v>
      </c>
      <c r="N588">
        <v>184</v>
      </c>
      <c r="O588">
        <v>14</v>
      </c>
      <c r="P588">
        <v>2</v>
      </c>
      <c r="Q588" t="s">
        <v>5711</v>
      </c>
      <c r="R588" t="s">
        <v>5712</v>
      </c>
      <c r="S588" t="s">
        <v>31</v>
      </c>
      <c r="T588" t="s">
        <v>32</v>
      </c>
      <c r="U588" t="s">
        <v>108</v>
      </c>
      <c r="V588" t="s">
        <v>34</v>
      </c>
      <c r="W588" t="s">
        <v>5713</v>
      </c>
    </row>
    <row r="589" spans="1:23" hidden="1" x14ac:dyDescent="0.2">
      <c r="A589" t="s">
        <v>305</v>
      </c>
      <c r="D589" t="s">
        <v>5714</v>
      </c>
      <c r="E589" t="s">
        <v>5715</v>
      </c>
      <c r="F589" t="s">
        <v>5716</v>
      </c>
      <c r="G589" t="s">
        <v>5717</v>
      </c>
      <c r="H589">
        <v>2018</v>
      </c>
      <c r="I589" t="s">
        <v>641</v>
      </c>
      <c r="J589">
        <v>2018</v>
      </c>
      <c r="K589">
        <v>9</v>
      </c>
      <c r="L589" t="s">
        <v>5718</v>
      </c>
      <c r="P589">
        <v>34</v>
      </c>
      <c r="Q589" t="s">
        <v>5719</v>
      </c>
      <c r="R589" t="s">
        <v>5720</v>
      </c>
      <c r="S589" t="s">
        <v>31</v>
      </c>
      <c r="T589" t="s">
        <v>32</v>
      </c>
      <c r="U589" t="s">
        <v>108</v>
      </c>
      <c r="V589" t="s">
        <v>34</v>
      </c>
      <c r="W589" t="s">
        <v>5721</v>
      </c>
    </row>
    <row r="590" spans="1:23" hidden="1" x14ac:dyDescent="0.2">
      <c r="A590" t="s">
        <v>314</v>
      </c>
      <c r="D590" t="s">
        <v>5722</v>
      </c>
      <c r="E590" t="s">
        <v>5723</v>
      </c>
      <c r="F590" t="s">
        <v>5724</v>
      </c>
      <c r="G590" t="s">
        <v>5725</v>
      </c>
      <c r="H590">
        <v>2019</v>
      </c>
      <c r="I590" t="s">
        <v>277</v>
      </c>
      <c r="J590">
        <v>9</v>
      </c>
      <c r="K590">
        <v>7</v>
      </c>
      <c r="M590">
        <v>4168</v>
      </c>
      <c r="N590">
        <v>4180</v>
      </c>
      <c r="O590">
        <v>12</v>
      </c>
      <c r="P590">
        <v>27</v>
      </c>
      <c r="Q590" t="s">
        <v>5726</v>
      </c>
      <c r="R590" t="s">
        <v>5727</v>
      </c>
      <c r="S590" t="s">
        <v>31</v>
      </c>
      <c r="T590" t="s">
        <v>32</v>
      </c>
      <c r="U590" t="s">
        <v>108</v>
      </c>
      <c r="V590" t="s">
        <v>34</v>
      </c>
      <c r="W590" t="s">
        <v>5728</v>
      </c>
    </row>
    <row r="591" spans="1:23" x14ac:dyDescent="0.2">
      <c r="A591" t="s">
        <v>322</v>
      </c>
      <c r="B591" t="s">
        <v>323</v>
      </c>
      <c r="D591" t="s">
        <v>5729</v>
      </c>
      <c r="E591" t="s">
        <v>5730</v>
      </c>
      <c r="F591" t="s">
        <v>5731</v>
      </c>
      <c r="G591" t="s">
        <v>5732</v>
      </c>
      <c r="H591">
        <v>2020</v>
      </c>
      <c r="I591" t="s">
        <v>724</v>
      </c>
      <c r="J591">
        <v>11</v>
      </c>
      <c r="L591">
        <v>585202</v>
      </c>
      <c r="P591">
        <v>14</v>
      </c>
      <c r="Q591" t="s">
        <v>5733</v>
      </c>
      <c r="R591" t="s">
        <v>5734</v>
      </c>
      <c r="S591" t="s">
        <v>31</v>
      </c>
      <c r="T591" t="s">
        <v>32</v>
      </c>
      <c r="U591" t="s">
        <v>108</v>
      </c>
      <c r="V591" t="s">
        <v>34</v>
      </c>
      <c r="W591" t="s">
        <v>5735</v>
      </c>
    </row>
    <row r="592" spans="1:23" hidden="1" x14ac:dyDescent="0.2">
      <c r="A592" t="s">
        <v>297</v>
      </c>
      <c r="D592" t="s">
        <v>5736</v>
      </c>
      <c r="E592" t="s">
        <v>5737</v>
      </c>
      <c r="F592" t="s">
        <v>5738</v>
      </c>
      <c r="G592" t="s">
        <v>5739</v>
      </c>
      <c r="H592">
        <v>2024</v>
      </c>
      <c r="I592" t="s">
        <v>5740</v>
      </c>
      <c r="J592">
        <v>6</v>
      </c>
      <c r="K592">
        <v>1</v>
      </c>
      <c r="M592">
        <v>155</v>
      </c>
      <c r="N592">
        <v>167</v>
      </c>
      <c r="O592">
        <v>12</v>
      </c>
      <c r="P592">
        <v>2</v>
      </c>
      <c r="Q592" t="s">
        <v>5741</v>
      </c>
      <c r="R592" t="s">
        <v>5742</v>
      </c>
      <c r="S592" t="s">
        <v>31</v>
      </c>
      <c r="T592" t="s">
        <v>32</v>
      </c>
      <c r="U592" t="s">
        <v>127</v>
      </c>
      <c r="V592" t="s">
        <v>34</v>
      </c>
      <c r="W592" t="s">
        <v>5743</v>
      </c>
    </row>
    <row r="593" spans="1:23" hidden="1" x14ac:dyDescent="0.2">
      <c r="A593" t="s">
        <v>305</v>
      </c>
      <c r="D593" t="s">
        <v>5744</v>
      </c>
      <c r="E593" t="s">
        <v>5745</v>
      </c>
      <c r="F593" t="s">
        <v>5746</v>
      </c>
      <c r="G593" t="s">
        <v>5747</v>
      </c>
      <c r="H593">
        <v>2018</v>
      </c>
      <c r="I593" t="s">
        <v>5360</v>
      </c>
      <c r="J593">
        <v>45</v>
      </c>
      <c r="K593">
        <v>14</v>
      </c>
      <c r="M593">
        <v>7120</v>
      </c>
      <c r="N593">
        <v>7129</v>
      </c>
      <c r="O593">
        <v>9</v>
      </c>
      <c r="P593">
        <v>11</v>
      </c>
      <c r="Q593" t="s">
        <v>5748</v>
      </c>
      <c r="R593" t="s">
        <v>5749</v>
      </c>
      <c r="S593" t="s">
        <v>31</v>
      </c>
      <c r="T593" t="s">
        <v>32</v>
      </c>
      <c r="U593" t="s">
        <v>127</v>
      </c>
      <c r="V593" t="s">
        <v>34</v>
      </c>
      <c r="W593" t="s">
        <v>5750</v>
      </c>
    </row>
    <row r="594" spans="1:23" hidden="1" x14ac:dyDescent="0.2">
      <c r="A594" t="s">
        <v>314</v>
      </c>
      <c r="D594" t="s">
        <v>5751</v>
      </c>
      <c r="E594" t="s">
        <v>5752</v>
      </c>
      <c r="F594" t="s">
        <v>5753</v>
      </c>
      <c r="G594" t="s">
        <v>5754</v>
      </c>
      <c r="H594">
        <v>2022</v>
      </c>
      <c r="I594" t="s">
        <v>165</v>
      </c>
      <c r="J594">
        <v>41</v>
      </c>
      <c r="K594">
        <v>4</v>
      </c>
      <c r="M594">
        <v>1239</v>
      </c>
      <c r="N594">
        <v>1253</v>
      </c>
      <c r="O594">
        <v>14</v>
      </c>
      <c r="P594">
        <v>2</v>
      </c>
      <c r="Q594" t="s">
        <v>5755</v>
      </c>
      <c r="R594" t="s">
        <v>5756</v>
      </c>
      <c r="S594" t="s">
        <v>31</v>
      </c>
      <c r="T594" t="s">
        <v>32</v>
      </c>
      <c r="U594" t="s">
        <v>127</v>
      </c>
      <c r="V594" t="s">
        <v>34</v>
      </c>
      <c r="W594" t="s">
        <v>5757</v>
      </c>
    </row>
    <row r="595" spans="1:23" hidden="1" x14ac:dyDescent="0.2">
      <c r="A595" t="s">
        <v>322</v>
      </c>
      <c r="B595" t="s">
        <v>176</v>
      </c>
      <c r="C595" t="s">
        <v>5758</v>
      </c>
      <c r="D595" t="s">
        <v>5759</v>
      </c>
      <c r="E595" t="s">
        <v>5760</v>
      </c>
      <c r="F595" t="s">
        <v>5761</v>
      </c>
      <c r="G595" t="s">
        <v>5762</v>
      </c>
      <c r="H595">
        <v>2017</v>
      </c>
      <c r="I595" t="s">
        <v>148</v>
      </c>
      <c r="J595">
        <v>4</v>
      </c>
      <c r="K595" t="s">
        <v>1842</v>
      </c>
      <c r="L595">
        <v>403</v>
      </c>
      <c r="P595">
        <v>17</v>
      </c>
      <c r="Q595" t="s">
        <v>5763</v>
      </c>
      <c r="R595" t="s">
        <v>5764</v>
      </c>
      <c r="S595" t="s">
        <v>31</v>
      </c>
      <c r="T595" t="s">
        <v>32</v>
      </c>
      <c r="U595" t="s">
        <v>108</v>
      </c>
      <c r="V595" t="s">
        <v>34</v>
      </c>
      <c r="W595" t="s">
        <v>5765</v>
      </c>
    </row>
    <row r="596" spans="1:23" hidden="1" x14ac:dyDescent="0.2">
      <c r="A596" t="s">
        <v>297</v>
      </c>
      <c r="D596" t="s">
        <v>5766</v>
      </c>
      <c r="E596" t="s">
        <v>5767</v>
      </c>
      <c r="F596" t="s">
        <v>5768</v>
      </c>
      <c r="G596" t="s">
        <v>5769</v>
      </c>
      <c r="H596">
        <v>2021</v>
      </c>
      <c r="I596" t="s">
        <v>5770</v>
      </c>
      <c r="J596">
        <v>3</v>
      </c>
      <c r="K596">
        <v>3</v>
      </c>
      <c r="L596">
        <v>312</v>
      </c>
      <c r="P596">
        <v>21</v>
      </c>
      <c r="Q596" t="s">
        <v>5771</v>
      </c>
      <c r="R596" t="s">
        <v>5772</v>
      </c>
      <c r="S596" t="s">
        <v>117</v>
      </c>
      <c r="T596" t="s">
        <v>32</v>
      </c>
      <c r="U596" t="s">
        <v>108</v>
      </c>
      <c r="V596" t="s">
        <v>34</v>
      </c>
      <c r="W596" t="s">
        <v>5773</v>
      </c>
    </row>
    <row r="597" spans="1:23" hidden="1" x14ac:dyDescent="0.2">
      <c r="A597" t="s">
        <v>305</v>
      </c>
      <c r="D597" t="s">
        <v>5774</v>
      </c>
      <c r="E597" t="s">
        <v>5775</v>
      </c>
      <c r="F597" t="s">
        <v>5776</v>
      </c>
      <c r="G597" t="s">
        <v>5777</v>
      </c>
      <c r="H597">
        <v>2018</v>
      </c>
      <c r="I597" t="s">
        <v>5778</v>
      </c>
      <c r="J597">
        <v>42</v>
      </c>
      <c r="K597">
        <v>1</v>
      </c>
      <c r="M597">
        <v>24</v>
      </c>
      <c r="N597">
        <v>60</v>
      </c>
      <c r="O597">
        <v>36</v>
      </c>
      <c r="P597">
        <v>18</v>
      </c>
      <c r="Q597" t="s">
        <v>5779</v>
      </c>
      <c r="R597" t="s">
        <v>5780</v>
      </c>
      <c r="S597" t="s">
        <v>31</v>
      </c>
      <c r="T597" t="s">
        <v>32</v>
      </c>
      <c r="U597" t="s">
        <v>33</v>
      </c>
      <c r="V597" t="s">
        <v>34</v>
      </c>
      <c r="W597" t="s">
        <v>5781</v>
      </c>
    </row>
    <row r="598" spans="1:23" hidden="1" x14ac:dyDescent="0.2">
      <c r="A598" t="s">
        <v>314</v>
      </c>
      <c r="D598" t="s">
        <v>5782</v>
      </c>
      <c r="E598" t="s">
        <v>5783</v>
      </c>
      <c r="F598" t="s">
        <v>5784</v>
      </c>
      <c r="G598" t="s">
        <v>5785</v>
      </c>
      <c r="H598">
        <v>2022</v>
      </c>
      <c r="I598" t="s">
        <v>5786</v>
      </c>
      <c r="M598">
        <v>345</v>
      </c>
      <c r="N598">
        <v>353</v>
      </c>
      <c r="O598">
        <v>8</v>
      </c>
      <c r="P598">
        <v>2</v>
      </c>
      <c r="Q598" t="s">
        <v>5787</v>
      </c>
      <c r="R598" t="s">
        <v>5788</v>
      </c>
      <c r="S598" t="s">
        <v>1695</v>
      </c>
      <c r="T598" t="s">
        <v>32</v>
      </c>
      <c r="V598" t="s">
        <v>34</v>
      </c>
      <c r="W598" t="s">
        <v>5789</v>
      </c>
    </row>
    <row r="599" spans="1:23" x14ac:dyDescent="0.2">
      <c r="A599" t="s">
        <v>322</v>
      </c>
      <c r="B599" t="s">
        <v>176</v>
      </c>
      <c r="C599" t="s">
        <v>5790</v>
      </c>
      <c r="D599" t="s">
        <v>5791</v>
      </c>
      <c r="E599" t="s">
        <v>5792</v>
      </c>
      <c r="F599" t="s">
        <v>5793</v>
      </c>
      <c r="G599" t="s">
        <v>5794</v>
      </c>
      <c r="H599">
        <v>2021</v>
      </c>
      <c r="I599" t="s">
        <v>205</v>
      </c>
      <c r="J599">
        <v>315</v>
      </c>
      <c r="M599">
        <v>38</v>
      </c>
      <c r="N599">
        <v>60</v>
      </c>
      <c r="O599">
        <v>22</v>
      </c>
      <c r="P599">
        <v>4</v>
      </c>
      <c r="Q599" t="s">
        <v>5795</v>
      </c>
      <c r="R599" t="s">
        <v>5796</v>
      </c>
      <c r="S599" t="s">
        <v>31</v>
      </c>
      <c r="T599" t="s">
        <v>32</v>
      </c>
      <c r="V599" t="s">
        <v>34</v>
      </c>
      <c r="W599" t="s">
        <v>5797</v>
      </c>
    </row>
    <row r="600" spans="1:23" hidden="1" x14ac:dyDescent="0.2">
      <c r="A600" t="s">
        <v>297</v>
      </c>
      <c r="D600" t="s">
        <v>5798</v>
      </c>
      <c r="E600" t="s">
        <v>5799</v>
      </c>
      <c r="F600" t="s">
        <v>5800</v>
      </c>
      <c r="G600" t="s">
        <v>5801</v>
      </c>
      <c r="H600">
        <v>2023</v>
      </c>
      <c r="I600" t="s">
        <v>165</v>
      </c>
      <c r="J600">
        <v>42</v>
      </c>
      <c r="K600">
        <v>6</v>
      </c>
      <c r="M600">
        <v>1263</v>
      </c>
      <c r="N600">
        <v>1269</v>
      </c>
      <c r="O600">
        <v>6</v>
      </c>
      <c r="P600">
        <v>2</v>
      </c>
      <c r="Q600" t="s">
        <v>5802</v>
      </c>
      <c r="R600" t="s">
        <v>5803</v>
      </c>
      <c r="S600" t="s">
        <v>31</v>
      </c>
      <c r="T600" t="s">
        <v>32</v>
      </c>
      <c r="U600" t="s">
        <v>127</v>
      </c>
      <c r="V600" t="s">
        <v>34</v>
      </c>
      <c r="W600" t="s">
        <v>5804</v>
      </c>
    </row>
    <row r="601" spans="1:23" hidden="1" x14ac:dyDescent="0.2">
      <c r="A601" t="s">
        <v>305</v>
      </c>
      <c r="D601" t="s">
        <v>5805</v>
      </c>
      <c r="E601" t="s">
        <v>5806</v>
      </c>
      <c r="F601" t="s">
        <v>5807</v>
      </c>
      <c r="G601" t="s">
        <v>5808</v>
      </c>
      <c r="H601">
        <v>2022</v>
      </c>
      <c r="I601" t="s">
        <v>5809</v>
      </c>
      <c r="M601">
        <v>393</v>
      </c>
      <c r="N601">
        <v>414</v>
      </c>
      <c r="O601">
        <v>21</v>
      </c>
      <c r="P601">
        <v>1</v>
      </c>
      <c r="Q601" t="s">
        <v>5810</v>
      </c>
      <c r="R601" t="s">
        <v>5811</v>
      </c>
      <c r="S601" t="s">
        <v>77</v>
      </c>
      <c r="T601" t="s">
        <v>32</v>
      </c>
      <c r="V601" t="s">
        <v>34</v>
      </c>
      <c r="W601" t="s">
        <v>5812</v>
      </c>
    </row>
    <row r="602" spans="1:23" hidden="1" x14ac:dyDescent="0.2">
      <c r="A602" t="s">
        <v>314</v>
      </c>
      <c r="D602" t="s">
        <v>5813</v>
      </c>
      <c r="E602" t="s">
        <v>5814</v>
      </c>
      <c r="F602" t="s">
        <v>5815</v>
      </c>
      <c r="G602" t="s">
        <v>5816</v>
      </c>
      <c r="H602">
        <v>2023</v>
      </c>
      <c r="I602" t="s">
        <v>328</v>
      </c>
      <c r="J602">
        <v>621</v>
      </c>
      <c r="K602">
        <v>7979</v>
      </c>
      <c r="M602">
        <v>536</v>
      </c>
      <c r="N602">
        <v>542</v>
      </c>
      <c r="O602">
        <v>6</v>
      </c>
      <c r="P602">
        <v>26</v>
      </c>
      <c r="Q602" t="s">
        <v>5817</v>
      </c>
      <c r="R602" t="s">
        <v>5818</v>
      </c>
      <c r="S602" t="s">
        <v>31</v>
      </c>
      <c r="T602" t="s">
        <v>32</v>
      </c>
      <c r="U602" t="s">
        <v>127</v>
      </c>
      <c r="V602" t="s">
        <v>34</v>
      </c>
      <c r="W602" t="s">
        <v>5819</v>
      </c>
    </row>
    <row r="603" spans="1:23" hidden="1" x14ac:dyDescent="0.2">
      <c r="A603" t="s">
        <v>322</v>
      </c>
      <c r="B603" t="s">
        <v>176</v>
      </c>
      <c r="D603" t="s">
        <v>5820</v>
      </c>
      <c r="E603" t="s">
        <v>5821</v>
      </c>
      <c r="F603" t="s">
        <v>5822</v>
      </c>
      <c r="G603" t="s">
        <v>5823</v>
      </c>
      <c r="H603">
        <v>2022</v>
      </c>
      <c r="I603" t="s">
        <v>165</v>
      </c>
      <c r="J603">
        <v>41</v>
      </c>
      <c r="K603">
        <v>1</v>
      </c>
      <c r="M603">
        <v>13</v>
      </c>
      <c r="N603">
        <v>18</v>
      </c>
      <c r="O603">
        <v>5</v>
      </c>
      <c r="P603">
        <v>11</v>
      </c>
      <c r="Q603" t="s">
        <v>5824</v>
      </c>
      <c r="R603" t="s">
        <v>5825</v>
      </c>
      <c r="S603" t="s">
        <v>31</v>
      </c>
      <c r="T603" t="s">
        <v>32</v>
      </c>
      <c r="U603" t="s">
        <v>127</v>
      </c>
      <c r="V603" t="s">
        <v>34</v>
      </c>
      <c r="W603" t="s">
        <v>5826</v>
      </c>
    </row>
    <row r="604" spans="1:23" hidden="1" x14ac:dyDescent="0.2">
      <c r="A604" t="s">
        <v>297</v>
      </c>
      <c r="D604" t="s">
        <v>5827</v>
      </c>
      <c r="E604" t="s">
        <v>5828</v>
      </c>
      <c r="F604" t="s">
        <v>5829</v>
      </c>
      <c r="G604" t="s">
        <v>5830</v>
      </c>
      <c r="H604">
        <v>2022</v>
      </c>
      <c r="I604" t="s">
        <v>514</v>
      </c>
      <c r="J604">
        <v>169</v>
      </c>
      <c r="K604">
        <v>5</v>
      </c>
      <c r="L604">
        <v>65</v>
      </c>
      <c r="P604">
        <v>4</v>
      </c>
      <c r="Q604" t="s">
        <v>5831</v>
      </c>
      <c r="R604" t="s">
        <v>5832</v>
      </c>
      <c r="S604" t="s">
        <v>31</v>
      </c>
      <c r="T604" t="s">
        <v>32</v>
      </c>
      <c r="U604" t="s">
        <v>127</v>
      </c>
      <c r="V604" t="s">
        <v>34</v>
      </c>
      <c r="W604" t="s">
        <v>5833</v>
      </c>
    </row>
    <row r="605" spans="1:23" hidden="1" x14ac:dyDescent="0.2">
      <c r="A605" t="s">
        <v>305</v>
      </c>
      <c r="D605" t="s">
        <v>637</v>
      </c>
      <c r="E605" t="s">
        <v>638</v>
      </c>
      <c r="F605" t="s">
        <v>639</v>
      </c>
      <c r="G605" t="s">
        <v>640</v>
      </c>
      <c r="H605">
        <v>2013</v>
      </c>
      <c r="I605" t="s">
        <v>641</v>
      </c>
      <c r="J605">
        <v>2013</v>
      </c>
      <c r="K605">
        <v>1</v>
      </c>
      <c r="L605" t="s">
        <v>642</v>
      </c>
      <c r="P605">
        <v>30</v>
      </c>
      <c r="Q605" t="s">
        <v>643</v>
      </c>
      <c r="R605" t="s">
        <v>644</v>
      </c>
      <c r="S605" t="s">
        <v>31</v>
      </c>
      <c r="T605" t="s">
        <v>32</v>
      </c>
      <c r="U605" t="s">
        <v>108</v>
      </c>
      <c r="V605" t="s">
        <v>34</v>
      </c>
      <c r="W605" t="s">
        <v>645</v>
      </c>
    </row>
    <row r="606" spans="1:23" hidden="1" x14ac:dyDescent="0.2">
      <c r="A606" t="s">
        <v>314</v>
      </c>
      <c r="D606" t="s">
        <v>5834</v>
      </c>
      <c r="E606" t="s">
        <v>5835</v>
      </c>
      <c r="F606" t="s">
        <v>5836</v>
      </c>
      <c r="G606" t="s">
        <v>5837</v>
      </c>
      <c r="H606">
        <v>2024</v>
      </c>
      <c r="I606" t="s">
        <v>5360</v>
      </c>
      <c r="J606">
        <v>51</v>
      </c>
      <c r="K606">
        <v>13</v>
      </c>
      <c r="L606" t="s">
        <v>5838</v>
      </c>
      <c r="P606">
        <v>0</v>
      </c>
      <c r="Q606" t="s">
        <v>5839</v>
      </c>
      <c r="R606" t="s">
        <v>5840</v>
      </c>
      <c r="S606" t="s">
        <v>31</v>
      </c>
      <c r="T606" t="s">
        <v>32</v>
      </c>
      <c r="U606" t="s">
        <v>108</v>
      </c>
      <c r="V606" t="s">
        <v>34</v>
      </c>
      <c r="W606" t="s">
        <v>5841</v>
      </c>
    </row>
    <row r="607" spans="1:23" hidden="1" x14ac:dyDescent="0.2">
      <c r="A607" t="s">
        <v>322</v>
      </c>
      <c r="B607" t="s">
        <v>176</v>
      </c>
      <c r="D607" t="s">
        <v>5842</v>
      </c>
      <c r="E607" t="s">
        <v>5843</v>
      </c>
      <c r="F607" t="s">
        <v>5844</v>
      </c>
      <c r="G607" t="s">
        <v>5845</v>
      </c>
      <c r="H607">
        <v>2022</v>
      </c>
      <c r="I607" t="s">
        <v>3471</v>
      </c>
      <c r="J607">
        <v>238</v>
      </c>
      <c r="L607">
        <v>104064</v>
      </c>
      <c r="P607">
        <v>4</v>
      </c>
      <c r="Q607" t="s">
        <v>5846</v>
      </c>
      <c r="R607" t="s">
        <v>5847</v>
      </c>
      <c r="S607" t="s">
        <v>31</v>
      </c>
      <c r="T607" t="s">
        <v>32</v>
      </c>
      <c r="V607" t="s">
        <v>34</v>
      </c>
      <c r="W607" t="s">
        <v>5848</v>
      </c>
    </row>
    <row r="608" spans="1:23" hidden="1" x14ac:dyDescent="0.2">
      <c r="A608" t="s">
        <v>297</v>
      </c>
      <c r="D608" t="s">
        <v>5849</v>
      </c>
      <c r="E608" t="s">
        <v>5850</v>
      </c>
      <c r="F608" t="s">
        <v>5851</v>
      </c>
      <c r="G608" t="s">
        <v>5852</v>
      </c>
      <c r="H608">
        <v>2019</v>
      </c>
      <c r="I608" t="s">
        <v>2709</v>
      </c>
      <c r="J608">
        <v>28</v>
      </c>
      <c r="K608">
        <v>11</v>
      </c>
      <c r="M608">
        <v>2715</v>
      </c>
      <c r="N608">
        <v>2730</v>
      </c>
      <c r="O608">
        <v>15</v>
      </c>
      <c r="P608">
        <v>31</v>
      </c>
      <c r="Q608" t="s">
        <v>5853</v>
      </c>
      <c r="R608" t="s">
        <v>5854</v>
      </c>
      <c r="S608" t="s">
        <v>31</v>
      </c>
      <c r="T608" t="s">
        <v>32</v>
      </c>
      <c r="V608" t="s">
        <v>34</v>
      </c>
      <c r="W608" t="s">
        <v>5855</v>
      </c>
    </row>
    <row r="609" spans="1:23" hidden="1" x14ac:dyDescent="0.2">
      <c r="A609" t="s">
        <v>305</v>
      </c>
      <c r="D609" t="s">
        <v>5856</v>
      </c>
      <c r="E609" t="s">
        <v>5857</v>
      </c>
      <c r="F609">
        <v>8846205500</v>
      </c>
      <c r="G609" t="s">
        <v>5858</v>
      </c>
      <c r="H609">
        <v>1992</v>
      </c>
      <c r="I609" t="s">
        <v>165</v>
      </c>
      <c r="J609">
        <v>11</v>
      </c>
      <c r="K609">
        <v>4</v>
      </c>
      <c r="M609">
        <v>183</v>
      </c>
      <c r="N609">
        <v>186</v>
      </c>
      <c r="O609">
        <v>3</v>
      </c>
      <c r="P609">
        <v>8</v>
      </c>
      <c r="Q609" t="s">
        <v>5859</v>
      </c>
      <c r="R609" t="s">
        <v>5860</v>
      </c>
      <c r="S609" t="s">
        <v>31</v>
      </c>
      <c r="T609" t="s">
        <v>32</v>
      </c>
      <c r="V609" t="s">
        <v>34</v>
      </c>
      <c r="W609" t="s">
        <v>5861</v>
      </c>
    </row>
    <row r="610" spans="1:23" hidden="1" x14ac:dyDescent="0.2">
      <c r="A610" t="s">
        <v>314</v>
      </c>
      <c r="D610" t="s">
        <v>5862</v>
      </c>
      <c r="E610" t="s">
        <v>5863</v>
      </c>
      <c r="F610" t="s">
        <v>5864</v>
      </c>
      <c r="G610" t="s">
        <v>5865</v>
      </c>
      <c r="H610">
        <v>2018</v>
      </c>
      <c r="I610" t="s">
        <v>165</v>
      </c>
      <c r="J610">
        <v>37</v>
      </c>
      <c r="K610">
        <v>1</v>
      </c>
      <c r="M610">
        <v>309</v>
      </c>
      <c r="N610">
        <v>320</v>
      </c>
      <c r="O610">
        <v>11</v>
      </c>
      <c r="P610">
        <v>9</v>
      </c>
      <c r="Q610" t="s">
        <v>5866</v>
      </c>
      <c r="R610" t="s">
        <v>5867</v>
      </c>
      <c r="S610" t="s">
        <v>31</v>
      </c>
      <c r="T610" t="s">
        <v>32</v>
      </c>
      <c r="V610" t="s">
        <v>34</v>
      </c>
      <c r="W610" t="s">
        <v>5868</v>
      </c>
    </row>
    <row r="611" spans="1:23" hidden="1" x14ac:dyDescent="0.2">
      <c r="A611" t="s">
        <v>322</v>
      </c>
      <c r="B611" t="s">
        <v>176</v>
      </c>
      <c r="C611" t="s">
        <v>5869</v>
      </c>
      <c r="D611" t="s">
        <v>5870</v>
      </c>
      <c r="E611" t="s">
        <v>5871</v>
      </c>
      <c r="F611" t="s">
        <v>5872</v>
      </c>
      <c r="G611" t="s">
        <v>5873</v>
      </c>
      <c r="H611">
        <v>2020</v>
      </c>
      <c r="I611" t="s">
        <v>641</v>
      </c>
      <c r="J611">
        <v>2020</v>
      </c>
      <c r="K611">
        <v>6</v>
      </c>
      <c r="L611" t="s">
        <v>5874</v>
      </c>
      <c r="P611">
        <v>3</v>
      </c>
      <c r="Q611" t="s">
        <v>5875</v>
      </c>
      <c r="R611" t="s">
        <v>5876</v>
      </c>
      <c r="S611" t="s">
        <v>31</v>
      </c>
      <c r="T611" t="s">
        <v>32</v>
      </c>
      <c r="U611" t="s">
        <v>108</v>
      </c>
      <c r="V611" t="s">
        <v>34</v>
      </c>
      <c r="W611" t="s">
        <v>5877</v>
      </c>
    </row>
    <row r="612" spans="1:23" hidden="1" x14ac:dyDescent="0.2">
      <c r="A612" t="s">
        <v>297</v>
      </c>
      <c r="D612" t="s">
        <v>5878</v>
      </c>
      <c r="E612" t="s">
        <v>5879</v>
      </c>
      <c r="F612" t="s">
        <v>5880</v>
      </c>
      <c r="G612" t="s">
        <v>5881</v>
      </c>
      <c r="H612">
        <v>2018</v>
      </c>
      <c r="I612" t="s">
        <v>350</v>
      </c>
      <c r="J612">
        <v>13</v>
      </c>
      <c r="K612">
        <v>1</v>
      </c>
      <c r="L612" t="s">
        <v>5882</v>
      </c>
      <c r="P612">
        <v>116</v>
      </c>
      <c r="Q612" t="s">
        <v>5883</v>
      </c>
      <c r="R612" t="s">
        <v>5884</v>
      </c>
      <c r="S612" t="s">
        <v>31</v>
      </c>
      <c r="T612" t="s">
        <v>32</v>
      </c>
      <c r="U612" t="s">
        <v>60</v>
      </c>
      <c r="V612" t="s">
        <v>34</v>
      </c>
      <c r="W612" t="s">
        <v>5885</v>
      </c>
    </row>
    <row r="613" spans="1:23" hidden="1" x14ac:dyDescent="0.2">
      <c r="A613" t="s">
        <v>305</v>
      </c>
      <c r="D613" t="s">
        <v>5886</v>
      </c>
      <c r="E613" t="s">
        <v>5887</v>
      </c>
      <c r="F613" t="s">
        <v>5888</v>
      </c>
      <c r="G613" t="s">
        <v>5889</v>
      </c>
      <c r="H613">
        <v>2021</v>
      </c>
      <c r="I613" t="s">
        <v>5890</v>
      </c>
      <c r="J613">
        <v>31</v>
      </c>
      <c r="K613">
        <v>4</v>
      </c>
      <c r="L613" t="s">
        <v>5891</v>
      </c>
      <c r="P613">
        <v>83</v>
      </c>
      <c r="Q613" t="s">
        <v>5892</v>
      </c>
      <c r="R613" t="s">
        <v>5893</v>
      </c>
      <c r="S613" t="s">
        <v>31</v>
      </c>
      <c r="T613" t="s">
        <v>32</v>
      </c>
      <c r="U613" t="s">
        <v>127</v>
      </c>
      <c r="V613" t="s">
        <v>34</v>
      </c>
      <c r="W613" t="s">
        <v>5894</v>
      </c>
    </row>
    <row r="614" spans="1:23" hidden="1" x14ac:dyDescent="0.2">
      <c r="A614" t="s">
        <v>314</v>
      </c>
      <c r="D614" t="s">
        <v>5895</v>
      </c>
      <c r="E614" t="s">
        <v>5896</v>
      </c>
      <c r="F614" t="s">
        <v>5897</v>
      </c>
      <c r="G614" t="s">
        <v>5898</v>
      </c>
      <c r="H614">
        <v>2024</v>
      </c>
      <c r="I614" t="s">
        <v>5899</v>
      </c>
      <c r="J614">
        <v>8</v>
      </c>
      <c r="K614">
        <v>4</v>
      </c>
      <c r="M614">
        <v>622</v>
      </c>
      <c r="N614">
        <v>636</v>
      </c>
      <c r="O614">
        <v>14</v>
      </c>
      <c r="P614">
        <v>1</v>
      </c>
      <c r="Q614" t="s">
        <v>5900</v>
      </c>
      <c r="R614" t="s">
        <v>5901</v>
      </c>
      <c r="S614" t="s">
        <v>31</v>
      </c>
      <c r="T614" t="s">
        <v>32</v>
      </c>
      <c r="V614" t="s">
        <v>34</v>
      </c>
      <c r="W614" t="s">
        <v>5902</v>
      </c>
    </row>
    <row r="615" spans="1:23" hidden="1" x14ac:dyDescent="0.2">
      <c r="A615" t="s">
        <v>322</v>
      </c>
      <c r="B615" t="s">
        <v>176</v>
      </c>
      <c r="C615" t="s">
        <v>5903</v>
      </c>
      <c r="D615" t="s">
        <v>5904</v>
      </c>
      <c r="E615" t="s">
        <v>5905</v>
      </c>
      <c r="F615" t="s">
        <v>5906</v>
      </c>
      <c r="G615" t="s">
        <v>5907</v>
      </c>
      <c r="H615">
        <v>2022</v>
      </c>
      <c r="I615" t="s">
        <v>5161</v>
      </c>
      <c r="J615">
        <v>16</v>
      </c>
      <c r="K615">
        <v>5</v>
      </c>
      <c r="M615">
        <v>1430</v>
      </c>
      <c r="N615">
        <v>1441</v>
      </c>
      <c r="O615">
        <v>11</v>
      </c>
      <c r="P615">
        <v>10</v>
      </c>
      <c r="Q615" t="s">
        <v>5908</v>
      </c>
      <c r="R615" t="s">
        <v>5909</v>
      </c>
      <c r="S615" t="s">
        <v>31</v>
      </c>
      <c r="T615" t="s">
        <v>32</v>
      </c>
      <c r="U615" t="s">
        <v>43</v>
      </c>
      <c r="V615" t="s">
        <v>34</v>
      </c>
      <c r="W615" t="s">
        <v>5910</v>
      </c>
    </row>
    <row r="616" spans="1:23" hidden="1" x14ac:dyDescent="0.2">
      <c r="A616" t="s">
        <v>297</v>
      </c>
      <c r="D616" t="s">
        <v>5911</v>
      </c>
      <c r="E616" t="s">
        <v>5912</v>
      </c>
      <c r="F616" t="s">
        <v>5913</v>
      </c>
      <c r="G616" t="s">
        <v>5914</v>
      </c>
      <c r="H616">
        <v>2018</v>
      </c>
      <c r="I616" t="s">
        <v>785</v>
      </c>
      <c r="J616">
        <v>14</v>
      </c>
      <c r="K616">
        <v>11</v>
      </c>
      <c r="L616">
        <v>20180483</v>
      </c>
      <c r="P616">
        <v>10</v>
      </c>
      <c r="Q616" t="s">
        <v>5915</v>
      </c>
      <c r="R616" t="s">
        <v>5916</v>
      </c>
      <c r="S616" t="s">
        <v>31</v>
      </c>
      <c r="T616" t="s">
        <v>32</v>
      </c>
      <c r="U616" t="s">
        <v>43</v>
      </c>
      <c r="V616" t="s">
        <v>34</v>
      </c>
      <c r="W616" t="s">
        <v>5917</v>
      </c>
    </row>
    <row r="617" spans="1:23" hidden="1" x14ac:dyDescent="0.2">
      <c r="A617" t="s">
        <v>305</v>
      </c>
      <c r="D617" t="s">
        <v>5918</v>
      </c>
      <c r="E617" t="s">
        <v>5919</v>
      </c>
      <c r="F617" t="s">
        <v>5920</v>
      </c>
      <c r="G617" t="s">
        <v>5921</v>
      </c>
      <c r="H617">
        <v>2020</v>
      </c>
      <c r="I617" t="s">
        <v>28</v>
      </c>
      <c r="J617">
        <v>26</v>
      </c>
      <c r="K617">
        <v>10</v>
      </c>
      <c r="M617">
        <v>5646</v>
      </c>
      <c r="N617">
        <v>5660</v>
      </c>
      <c r="O617">
        <v>14</v>
      </c>
      <c r="P617">
        <v>41</v>
      </c>
      <c r="Q617" t="s">
        <v>5922</v>
      </c>
      <c r="R617" t="s">
        <v>5923</v>
      </c>
      <c r="S617" t="s">
        <v>31</v>
      </c>
      <c r="T617" t="s">
        <v>32</v>
      </c>
      <c r="V617" t="s">
        <v>34</v>
      </c>
      <c r="W617" t="s">
        <v>5924</v>
      </c>
    </row>
    <row r="618" spans="1:23" hidden="1" x14ac:dyDescent="0.2">
      <c r="A618" t="s">
        <v>314</v>
      </c>
      <c r="D618" t="s">
        <v>5925</v>
      </c>
      <c r="E618" t="s">
        <v>5926</v>
      </c>
      <c r="F618" t="s">
        <v>5927</v>
      </c>
      <c r="G618" t="s">
        <v>5928</v>
      </c>
      <c r="H618">
        <v>1991</v>
      </c>
      <c r="I618" t="s">
        <v>5929</v>
      </c>
      <c r="J618">
        <v>74</v>
      </c>
      <c r="K618">
        <v>3</v>
      </c>
      <c r="M618">
        <v>487</v>
      </c>
      <c r="N618">
        <v>494</v>
      </c>
      <c r="O618">
        <v>7</v>
      </c>
      <c r="P618">
        <v>14</v>
      </c>
      <c r="Q618" t="s">
        <v>5930</v>
      </c>
      <c r="R618" t="s">
        <v>5931</v>
      </c>
      <c r="S618" t="s">
        <v>31</v>
      </c>
      <c r="T618" t="s">
        <v>32</v>
      </c>
      <c r="V618" t="s">
        <v>34</v>
      </c>
      <c r="W618" t="s">
        <v>5932</v>
      </c>
    </row>
    <row r="619" spans="1:23" hidden="1" x14ac:dyDescent="0.2">
      <c r="A619" t="s">
        <v>322</v>
      </c>
      <c r="B619" t="s">
        <v>176</v>
      </c>
      <c r="C619" t="s">
        <v>5933</v>
      </c>
      <c r="D619" t="s">
        <v>5934</v>
      </c>
      <c r="E619" t="s">
        <v>5935</v>
      </c>
      <c r="F619" t="s">
        <v>5936</v>
      </c>
      <c r="G619" t="s">
        <v>5937</v>
      </c>
      <c r="H619">
        <v>2019</v>
      </c>
      <c r="I619" t="s">
        <v>366</v>
      </c>
      <c r="J619" t="s">
        <v>5938</v>
      </c>
      <c r="M619">
        <v>118</v>
      </c>
      <c r="N619">
        <v>126</v>
      </c>
      <c r="O619">
        <v>8</v>
      </c>
      <c r="P619">
        <v>8</v>
      </c>
      <c r="Q619" t="s">
        <v>5939</v>
      </c>
      <c r="R619" t="s">
        <v>5940</v>
      </c>
      <c r="S619" t="s">
        <v>31</v>
      </c>
      <c r="T619" t="s">
        <v>32</v>
      </c>
      <c r="U619" t="s">
        <v>224</v>
      </c>
      <c r="V619" t="s">
        <v>34</v>
      </c>
      <c r="W619" t="s">
        <v>5941</v>
      </c>
    </row>
    <row r="620" spans="1:23" hidden="1" x14ac:dyDescent="0.2">
      <c r="A620" t="s">
        <v>297</v>
      </c>
      <c r="D620" t="s">
        <v>5942</v>
      </c>
      <c r="E620" t="s">
        <v>5943</v>
      </c>
      <c r="F620" t="s">
        <v>5944</v>
      </c>
      <c r="G620" t="s">
        <v>5945</v>
      </c>
      <c r="H620">
        <v>2024</v>
      </c>
      <c r="I620" t="s">
        <v>28</v>
      </c>
      <c r="J620">
        <v>30</v>
      </c>
      <c r="K620">
        <v>7</v>
      </c>
      <c r="L620" t="s">
        <v>5946</v>
      </c>
      <c r="P620">
        <v>0</v>
      </c>
      <c r="Q620" t="s">
        <v>5947</v>
      </c>
      <c r="R620" t="s">
        <v>5948</v>
      </c>
      <c r="S620" t="s">
        <v>31</v>
      </c>
      <c r="T620" t="s">
        <v>32</v>
      </c>
      <c r="U620" t="s">
        <v>127</v>
      </c>
      <c r="V620" t="s">
        <v>34</v>
      </c>
      <c r="W620" t="s">
        <v>5949</v>
      </c>
    </row>
    <row r="621" spans="1:23" hidden="1" x14ac:dyDescent="0.2">
      <c r="A621" t="s">
        <v>305</v>
      </c>
      <c r="D621" t="s">
        <v>5950</v>
      </c>
      <c r="E621" t="s">
        <v>5951</v>
      </c>
      <c r="F621" t="s">
        <v>5952</v>
      </c>
      <c r="G621" t="s">
        <v>5953</v>
      </c>
      <c r="H621">
        <v>2021</v>
      </c>
      <c r="I621" t="s">
        <v>1739</v>
      </c>
      <c r="J621">
        <v>7</v>
      </c>
      <c r="K621">
        <v>2</v>
      </c>
      <c r="L621" t="s">
        <v>5954</v>
      </c>
      <c r="P621">
        <v>38</v>
      </c>
      <c r="Q621" t="s">
        <v>5955</v>
      </c>
      <c r="R621" t="s">
        <v>5956</v>
      </c>
      <c r="S621" t="s">
        <v>31</v>
      </c>
      <c r="T621" t="s">
        <v>32</v>
      </c>
      <c r="U621" t="s">
        <v>60</v>
      </c>
      <c r="V621" t="s">
        <v>34</v>
      </c>
      <c r="W621" t="s">
        <v>5957</v>
      </c>
    </row>
    <row r="622" spans="1:23" hidden="1" x14ac:dyDescent="0.2">
      <c r="A622" t="s">
        <v>314</v>
      </c>
      <c r="D622" t="s">
        <v>662</v>
      </c>
      <c r="E622" t="s">
        <v>663</v>
      </c>
      <c r="F622" t="s">
        <v>664</v>
      </c>
      <c r="G622" t="s">
        <v>665</v>
      </c>
      <c r="H622">
        <v>2023</v>
      </c>
      <c r="I622" t="s">
        <v>666</v>
      </c>
      <c r="J622">
        <v>83</v>
      </c>
      <c r="L622" t="s">
        <v>667</v>
      </c>
      <c r="P622">
        <v>3</v>
      </c>
      <c r="Q622" t="s">
        <v>668</v>
      </c>
      <c r="R622" t="s">
        <v>669</v>
      </c>
      <c r="S622" t="s">
        <v>31</v>
      </c>
      <c r="T622" t="s">
        <v>32</v>
      </c>
      <c r="U622" t="s">
        <v>108</v>
      </c>
      <c r="V622" t="s">
        <v>34</v>
      </c>
      <c r="W622" t="s">
        <v>670</v>
      </c>
    </row>
    <row r="623" spans="1:23" hidden="1" x14ac:dyDescent="0.2">
      <c r="A623" t="s">
        <v>322</v>
      </c>
      <c r="B623" t="s">
        <v>176</v>
      </c>
      <c r="D623" t="s">
        <v>5958</v>
      </c>
      <c r="E623" t="s">
        <v>5959</v>
      </c>
      <c r="F623">
        <v>12761263400</v>
      </c>
      <c r="G623" t="s">
        <v>5960</v>
      </c>
      <c r="H623">
        <v>2019</v>
      </c>
      <c r="I623" t="s">
        <v>57</v>
      </c>
      <c r="J623">
        <v>9</v>
      </c>
      <c r="K623">
        <v>1</v>
      </c>
      <c r="L623">
        <v>1189</v>
      </c>
      <c r="P623">
        <v>24</v>
      </c>
      <c r="Q623" t="s">
        <v>5961</v>
      </c>
      <c r="R623" t="s">
        <v>5962</v>
      </c>
      <c r="S623" t="s">
        <v>31</v>
      </c>
      <c r="T623" t="s">
        <v>32</v>
      </c>
      <c r="U623" t="s">
        <v>60</v>
      </c>
      <c r="V623" t="s">
        <v>34</v>
      </c>
      <c r="W623" t="s">
        <v>5963</v>
      </c>
    </row>
    <row r="624" spans="1:23" hidden="1" x14ac:dyDescent="0.2">
      <c r="A624" t="s">
        <v>297</v>
      </c>
      <c r="D624" t="s">
        <v>5964</v>
      </c>
      <c r="E624" t="s">
        <v>5965</v>
      </c>
      <c r="F624" t="s">
        <v>5966</v>
      </c>
      <c r="G624" t="s">
        <v>5967</v>
      </c>
      <c r="H624">
        <v>2020</v>
      </c>
      <c r="I624" t="s">
        <v>5360</v>
      </c>
      <c r="J624">
        <v>47</v>
      </c>
      <c r="K624">
        <v>19</v>
      </c>
      <c r="L624" t="s">
        <v>5968</v>
      </c>
      <c r="P624">
        <v>26</v>
      </c>
      <c r="Q624" t="s">
        <v>5969</v>
      </c>
      <c r="R624" t="s">
        <v>5970</v>
      </c>
      <c r="S624" t="s">
        <v>31</v>
      </c>
      <c r="T624" t="s">
        <v>32</v>
      </c>
      <c r="U624" t="s">
        <v>159</v>
      </c>
      <c r="V624" t="s">
        <v>34</v>
      </c>
      <c r="W624" t="s">
        <v>5971</v>
      </c>
    </row>
    <row r="625" spans="1:23" hidden="1" x14ac:dyDescent="0.2">
      <c r="A625" t="s">
        <v>305</v>
      </c>
      <c r="D625" t="s">
        <v>5972</v>
      </c>
      <c r="E625" t="s">
        <v>5973</v>
      </c>
      <c r="F625" t="s">
        <v>5974</v>
      </c>
      <c r="G625" t="s">
        <v>5975</v>
      </c>
      <c r="H625">
        <v>2022</v>
      </c>
      <c r="I625" t="s">
        <v>5621</v>
      </c>
      <c r="J625">
        <v>12</v>
      </c>
      <c r="L625">
        <v>759370</v>
      </c>
      <c r="P625">
        <v>2</v>
      </c>
      <c r="Q625" t="s">
        <v>5976</v>
      </c>
      <c r="R625" t="s">
        <v>5977</v>
      </c>
      <c r="S625" t="s">
        <v>31</v>
      </c>
      <c r="T625" t="s">
        <v>32</v>
      </c>
      <c r="U625" t="s">
        <v>60</v>
      </c>
      <c r="V625" t="s">
        <v>34</v>
      </c>
      <c r="W625" t="s">
        <v>5978</v>
      </c>
    </row>
    <row r="626" spans="1:23" hidden="1" x14ac:dyDescent="0.2">
      <c r="A626" t="s">
        <v>314</v>
      </c>
      <c r="D626" t="s">
        <v>5979</v>
      </c>
      <c r="E626" t="s">
        <v>5980</v>
      </c>
      <c r="F626" t="s">
        <v>5981</v>
      </c>
      <c r="G626" t="s">
        <v>5982</v>
      </c>
      <c r="H626">
        <v>2016</v>
      </c>
      <c r="I626" t="s">
        <v>5983</v>
      </c>
      <c r="J626">
        <v>1</v>
      </c>
      <c r="K626">
        <v>6</v>
      </c>
      <c r="L626">
        <v>16042</v>
      </c>
      <c r="P626">
        <v>219</v>
      </c>
      <c r="Q626" t="s">
        <v>5984</v>
      </c>
      <c r="R626" t="s">
        <v>5985</v>
      </c>
      <c r="S626" t="s">
        <v>31</v>
      </c>
      <c r="T626" t="s">
        <v>32</v>
      </c>
      <c r="V626" t="s">
        <v>34</v>
      </c>
      <c r="W626" t="s">
        <v>5986</v>
      </c>
    </row>
    <row r="627" spans="1:23" hidden="1" x14ac:dyDescent="0.2">
      <c r="A627" t="s">
        <v>322</v>
      </c>
      <c r="B627" t="s">
        <v>176</v>
      </c>
      <c r="D627" t="s">
        <v>5987</v>
      </c>
      <c r="E627" t="s">
        <v>5988</v>
      </c>
      <c r="F627" t="s">
        <v>5989</v>
      </c>
      <c r="G627" t="s">
        <v>5990</v>
      </c>
      <c r="H627">
        <v>2017</v>
      </c>
      <c r="I627" t="s">
        <v>28</v>
      </c>
      <c r="J627">
        <v>23</v>
      </c>
      <c r="K627">
        <v>2</v>
      </c>
      <c r="M627">
        <v>566</v>
      </c>
      <c r="N627">
        <v>577</v>
      </c>
      <c r="O627">
        <v>11</v>
      </c>
      <c r="P627">
        <v>76</v>
      </c>
      <c r="Q627" t="s">
        <v>5991</v>
      </c>
      <c r="R627" t="s">
        <v>5992</v>
      </c>
      <c r="S627" t="s">
        <v>31</v>
      </c>
      <c r="T627" t="s">
        <v>32</v>
      </c>
      <c r="U627" t="s">
        <v>159</v>
      </c>
      <c r="V627" t="s">
        <v>34</v>
      </c>
      <c r="W627" t="s">
        <v>5993</v>
      </c>
    </row>
    <row r="628" spans="1:23" hidden="1" x14ac:dyDescent="0.2">
      <c r="A628" t="s">
        <v>297</v>
      </c>
      <c r="D628" t="s">
        <v>5994</v>
      </c>
      <c r="E628" t="s">
        <v>5995</v>
      </c>
      <c r="F628">
        <v>57205311665</v>
      </c>
      <c r="G628" t="s">
        <v>5996</v>
      </c>
      <c r="H628">
        <v>2023</v>
      </c>
      <c r="I628" t="s">
        <v>3355</v>
      </c>
      <c r="J628" t="s">
        <v>5997</v>
      </c>
      <c r="M628">
        <v>143</v>
      </c>
      <c r="N628">
        <v>156</v>
      </c>
      <c r="O628">
        <v>13</v>
      </c>
      <c r="P628">
        <v>1</v>
      </c>
      <c r="Q628" t="s">
        <v>5998</v>
      </c>
      <c r="R628" t="s">
        <v>5999</v>
      </c>
      <c r="S628" t="s">
        <v>77</v>
      </c>
      <c r="T628" t="s">
        <v>32</v>
      </c>
      <c r="V628" t="s">
        <v>34</v>
      </c>
      <c r="W628" t="s">
        <v>6000</v>
      </c>
    </row>
    <row r="629" spans="1:23" hidden="1" x14ac:dyDescent="0.2">
      <c r="A629" t="s">
        <v>305</v>
      </c>
      <c r="D629" t="s">
        <v>6001</v>
      </c>
      <c r="E629" t="s">
        <v>6002</v>
      </c>
      <c r="F629" t="s">
        <v>6003</v>
      </c>
      <c r="G629" t="s">
        <v>6004</v>
      </c>
      <c r="H629">
        <v>2018</v>
      </c>
      <c r="I629" t="s">
        <v>861</v>
      </c>
      <c r="J629">
        <v>131</v>
      </c>
      <c r="M629">
        <v>701</v>
      </c>
      <c r="N629">
        <v>711</v>
      </c>
      <c r="O629">
        <v>10</v>
      </c>
      <c r="P629">
        <v>40</v>
      </c>
      <c r="Q629" t="s">
        <v>6005</v>
      </c>
      <c r="R629" t="s">
        <v>6006</v>
      </c>
      <c r="S629" t="s">
        <v>31</v>
      </c>
      <c r="T629" t="s">
        <v>32</v>
      </c>
      <c r="U629" t="s">
        <v>33</v>
      </c>
      <c r="V629" t="s">
        <v>34</v>
      </c>
      <c r="W629" t="s">
        <v>6007</v>
      </c>
    </row>
    <row r="630" spans="1:23" hidden="1" x14ac:dyDescent="0.2">
      <c r="A630" t="s">
        <v>314</v>
      </c>
      <c r="D630" t="s">
        <v>6008</v>
      </c>
      <c r="E630" t="s">
        <v>6009</v>
      </c>
      <c r="F630" t="s">
        <v>6010</v>
      </c>
      <c r="G630" t="s">
        <v>6011</v>
      </c>
      <c r="H630">
        <v>2020</v>
      </c>
      <c r="I630" t="s">
        <v>148</v>
      </c>
      <c r="J630">
        <v>7</v>
      </c>
      <c r="L630">
        <v>548</v>
      </c>
      <c r="P630">
        <v>19</v>
      </c>
      <c r="Q630" t="s">
        <v>6012</v>
      </c>
      <c r="R630" t="s">
        <v>6013</v>
      </c>
      <c r="S630" t="s">
        <v>117</v>
      </c>
      <c r="T630" t="s">
        <v>32</v>
      </c>
      <c r="U630" t="s">
        <v>60</v>
      </c>
      <c r="V630" t="s">
        <v>34</v>
      </c>
      <c r="W630" t="s">
        <v>6014</v>
      </c>
    </row>
    <row r="631" spans="1:23" hidden="1" x14ac:dyDescent="0.2">
      <c r="A631" t="s">
        <v>322</v>
      </c>
      <c r="B631" t="s">
        <v>176</v>
      </c>
      <c r="D631" t="s">
        <v>6015</v>
      </c>
      <c r="E631" t="s">
        <v>6016</v>
      </c>
      <c r="F631" t="s">
        <v>6017</v>
      </c>
      <c r="G631" t="s">
        <v>6018</v>
      </c>
      <c r="H631">
        <v>2021</v>
      </c>
      <c r="I631" t="s">
        <v>5890</v>
      </c>
      <c r="J631">
        <v>31</v>
      </c>
      <c r="K631">
        <v>2</v>
      </c>
      <c r="L631" t="s">
        <v>6019</v>
      </c>
      <c r="P631">
        <v>3</v>
      </c>
      <c r="Q631" t="s">
        <v>6020</v>
      </c>
      <c r="R631" t="s">
        <v>6021</v>
      </c>
      <c r="S631" t="s">
        <v>31</v>
      </c>
      <c r="T631" t="s">
        <v>32</v>
      </c>
      <c r="U631" t="s">
        <v>159</v>
      </c>
      <c r="V631" t="s">
        <v>34</v>
      </c>
      <c r="W631" t="s">
        <v>6022</v>
      </c>
    </row>
    <row r="632" spans="1:23" hidden="1" x14ac:dyDescent="0.2">
      <c r="A632" t="s">
        <v>297</v>
      </c>
      <c r="D632" t="s">
        <v>6023</v>
      </c>
      <c r="E632" t="s">
        <v>6024</v>
      </c>
      <c r="F632">
        <v>7003625442</v>
      </c>
      <c r="G632" t="s">
        <v>6025</v>
      </c>
      <c r="H632">
        <v>2021</v>
      </c>
      <c r="I632" t="s">
        <v>3355</v>
      </c>
      <c r="M632">
        <v>233</v>
      </c>
      <c r="N632">
        <v>252</v>
      </c>
      <c r="O632">
        <v>19</v>
      </c>
      <c r="P632">
        <v>0</v>
      </c>
      <c r="Q632" t="s">
        <v>6026</v>
      </c>
      <c r="R632" t="s">
        <v>6027</v>
      </c>
      <c r="S632" t="s">
        <v>77</v>
      </c>
      <c r="T632" t="s">
        <v>32</v>
      </c>
      <c r="V632" t="s">
        <v>34</v>
      </c>
      <c r="W632" t="s">
        <v>6028</v>
      </c>
    </row>
    <row r="633" spans="1:23" hidden="1" x14ac:dyDescent="0.2">
      <c r="A633" t="s">
        <v>305</v>
      </c>
      <c r="D633" t="s">
        <v>6029</v>
      </c>
      <c r="E633" t="s">
        <v>6030</v>
      </c>
      <c r="F633" t="s">
        <v>6031</v>
      </c>
      <c r="G633" t="s">
        <v>6032</v>
      </c>
      <c r="H633">
        <v>2022</v>
      </c>
      <c r="I633" t="s">
        <v>6033</v>
      </c>
      <c r="J633">
        <v>39</v>
      </c>
      <c r="K633">
        <v>1</v>
      </c>
      <c r="M633">
        <v>41</v>
      </c>
      <c r="N633">
        <v>51</v>
      </c>
      <c r="O633">
        <v>10</v>
      </c>
      <c r="P633">
        <v>7</v>
      </c>
      <c r="Q633" t="s">
        <v>6034</v>
      </c>
      <c r="R633" t="s">
        <v>6035</v>
      </c>
      <c r="S633" t="s">
        <v>31</v>
      </c>
      <c r="T633" t="s">
        <v>32</v>
      </c>
      <c r="U633" t="s">
        <v>43</v>
      </c>
      <c r="V633" t="s">
        <v>34</v>
      </c>
      <c r="W633" t="s">
        <v>6036</v>
      </c>
    </row>
    <row r="634" spans="1:23" hidden="1" x14ac:dyDescent="0.2">
      <c r="A634" t="s">
        <v>314</v>
      </c>
      <c r="D634" t="s">
        <v>6037</v>
      </c>
      <c r="E634" t="s">
        <v>6038</v>
      </c>
      <c r="F634" t="s">
        <v>6039</v>
      </c>
      <c r="G634" t="s">
        <v>6040</v>
      </c>
      <c r="H634">
        <v>2023</v>
      </c>
      <c r="I634" t="s">
        <v>1015</v>
      </c>
      <c r="J634">
        <v>877</v>
      </c>
      <c r="L634">
        <v>162860</v>
      </c>
      <c r="P634">
        <v>5</v>
      </c>
      <c r="Q634" t="s">
        <v>6041</v>
      </c>
      <c r="R634" t="s">
        <v>6042</v>
      </c>
      <c r="S634" t="s">
        <v>31</v>
      </c>
      <c r="T634" t="s">
        <v>32</v>
      </c>
      <c r="U634" t="s">
        <v>33</v>
      </c>
      <c r="V634" t="s">
        <v>34</v>
      </c>
      <c r="W634" t="s">
        <v>6043</v>
      </c>
    </row>
    <row r="635" spans="1:23" hidden="1" x14ac:dyDescent="0.2">
      <c r="A635" t="s">
        <v>322</v>
      </c>
      <c r="B635" t="s">
        <v>176</v>
      </c>
      <c r="D635" t="s">
        <v>678</v>
      </c>
      <c r="E635" t="s">
        <v>679</v>
      </c>
      <c r="F635" t="s">
        <v>680</v>
      </c>
      <c r="G635" t="s">
        <v>681</v>
      </c>
      <c r="H635">
        <v>2017</v>
      </c>
      <c r="I635" t="s">
        <v>682</v>
      </c>
      <c r="J635">
        <v>201</v>
      </c>
      <c r="M635">
        <v>88</v>
      </c>
      <c r="N635">
        <v>98</v>
      </c>
      <c r="O635">
        <v>10</v>
      </c>
      <c r="P635">
        <v>24</v>
      </c>
      <c r="Q635" t="s">
        <v>683</v>
      </c>
      <c r="R635" t="s">
        <v>684</v>
      </c>
      <c r="S635" t="s">
        <v>31</v>
      </c>
      <c r="T635" t="s">
        <v>32</v>
      </c>
      <c r="V635" t="s">
        <v>34</v>
      </c>
      <c r="W635" t="s">
        <v>685</v>
      </c>
    </row>
    <row r="636" spans="1:23" hidden="1" x14ac:dyDescent="0.2">
      <c r="A636" t="s">
        <v>297</v>
      </c>
      <c r="D636" t="s">
        <v>6044</v>
      </c>
      <c r="E636" t="s">
        <v>6045</v>
      </c>
      <c r="F636" t="s">
        <v>6046</v>
      </c>
      <c r="G636" t="s">
        <v>6047</v>
      </c>
      <c r="H636">
        <v>2023</v>
      </c>
      <c r="I636" t="s">
        <v>6048</v>
      </c>
      <c r="J636">
        <v>86</v>
      </c>
      <c r="K636">
        <v>9</v>
      </c>
      <c r="M636">
        <v>2131</v>
      </c>
      <c r="N636">
        <v>2138</v>
      </c>
      <c r="O636">
        <v>7</v>
      </c>
      <c r="P636">
        <v>1</v>
      </c>
      <c r="Q636" t="s">
        <v>6049</v>
      </c>
      <c r="R636" t="s">
        <v>6050</v>
      </c>
      <c r="S636" t="s">
        <v>31</v>
      </c>
      <c r="T636" t="s">
        <v>32</v>
      </c>
      <c r="V636" t="s">
        <v>34</v>
      </c>
      <c r="W636" t="s">
        <v>6051</v>
      </c>
    </row>
    <row r="637" spans="1:23" hidden="1" x14ac:dyDescent="0.2">
      <c r="A637" t="s">
        <v>305</v>
      </c>
      <c r="D637" t="s">
        <v>6052</v>
      </c>
      <c r="E637" t="s">
        <v>6053</v>
      </c>
      <c r="F637" t="s">
        <v>6054</v>
      </c>
      <c r="G637" t="s">
        <v>6055</v>
      </c>
      <c r="H637">
        <v>2024</v>
      </c>
      <c r="I637" t="s">
        <v>6056</v>
      </c>
      <c r="M637">
        <v>47</v>
      </c>
      <c r="N637">
        <v>59</v>
      </c>
      <c r="O637">
        <v>12</v>
      </c>
      <c r="P637">
        <v>0</v>
      </c>
      <c r="Q637" t="s">
        <v>6057</v>
      </c>
      <c r="R637" t="s">
        <v>6058</v>
      </c>
      <c r="S637" t="s">
        <v>77</v>
      </c>
      <c r="T637" t="s">
        <v>32</v>
      </c>
      <c r="V637" t="s">
        <v>34</v>
      </c>
      <c r="W637" t="s">
        <v>6059</v>
      </c>
    </row>
    <row r="638" spans="1:23" hidden="1" x14ac:dyDescent="0.2">
      <c r="A638" t="s">
        <v>314</v>
      </c>
      <c r="D638" t="s">
        <v>6060</v>
      </c>
      <c r="E638" t="s">
        <v>6061</v>
      </c>
      <c r="F638" t="s">
        <v>6062</v>
      </c>
      <c r="G638" t="s">
        <v>6063</v>
      </c>
      <c r="H638">
        <v>2021</v>
      </c>
      <c r="I638" t="s">
        <v>374</v>
      </c>
      <c r="J638">
        <v>657</v>
      </c>
      <c r="M638">
        <v>123</v>
      </c>
      <c r="N638">
        <v>133</v>
      </c>
      <c r="O638">
        <v>10</v>
      </c>
      <c r="P638">
        <v>18</v>
      </c>
      <c r="Q638" t="s">
        <v>6064</v>
      </c>
      <c r="R638" t="s">
        <v>6065</v>
      </c>
      <c r="S638" t="s">
        <v>31</v>
      </c>
      <c r="T638" t="s">
        <v>32</v>
      </c>
      <c r="V638" t="s">
        <v>34</v>
      </c>
      <c r="W638" t="s">
        <v>6066</v>
      </c>
    </row>
    <row r="639" spans="1:23" hidden="1" x14ac:dyDescent="0.2">
      <c r="A639" t="s">
        <v>322</v>
      </c>
      <c r="B639" t="s">
        <v>176</v>
      </c>
      <c r="D639" t="s">
        <v>6067</v>
      </c>
      <c r="E639" t="s">
        <v>6068</v>
      </c>
      <c r="F639" t="s">
        <v>6069</v>
      </c>
      <c r="G639" t="s">
        <v>6070</v>
      </c>
      <c r="H639">
        <v>2018</v>
      </c>
      <c r="I639" t="s">
        <v>1865</v>
      </c>
      <c r="J639">
        <v>88</v>
      </c>
      <c r="M639">
        <v>279</v>
      </c>
      <c r="N639">
        <v>284</v>
      </c>
      <c r="O639">
        <v>5</v>
      </c>
      <c r="P639">
        <v>79</v>
      </c>
      <c r="Q639" t="s">
        <v>6071</v>
      </c>
      <c r="R639" t="s">
        <v>6072</v>
      </c>
      <c r="S639" t="s">
        <v>31</v>
      </c>
      <c r="T639" t="s">
        <v>32</v>
      </c>
      <c r="U639" t="s">
        <v>127</v>
      </c>
      <c r="V639" t="s">
        <v>34</v>
      </c>
      <c r="W639" t="s">
        <v>6073</v>
      </c>
    </row>
    <row r="640" spans="1:23" hidden="1" x14ac:dyDescent="0.2">
      <c r="A640" t="s">
        <v>297</v>
      </c>
      <c r="D640" t="s">
        <v>6074</v>
      </c>
      <c r="E640" t="s">
        <v>6075</v>
      </c>
      <c r="F640" t="s">
        <v>6076</v>
      </c>
      <c r="G640" t="s">
        <v>6077</v>
      </c>
      <c r="H640">
        <v>2022</v>
      </c>
      <c r="I640" t="s">
        <v>1015</v>
      </c>
      <c r="J640">
        <v>810</v>
      </c>
      <c r="L640">
        <v>152333</v>
      </c>
      <c r="P640">
        <v>11</v>
      </c>
      <c r="Q640" t="s">
        <v>6078</v>
      </c>
      <c r="R640" t="s">
        <v>6079</v>
      </c>
      <c r="S640" t="s">
        <v>31</v>
      </c>
      <c r="T640" t="s">
        <v>32</v>
      </c>
      <c r="U640" t="s">
        <v>33</v>
      </c>
      <c r="V640" t="s">
        <v>34</v>
      </c>
      <c r="W640" t="s">
        <v>6080</v>
      </c>
    </row>
    <row r="641" spans="1:23" hidden="1" x14ac:dyDescent="0.2">
      <c r="A641" t="s">
        <v>305</v>
      </c>
      <c r="D641" t="s">
        <v>6081</v>
      </c>
      <c r="E641" t="s">
        <v>6082</v>
      </c>
      <c r="F641" t="s">
        <v>6083</v>
      </c>
      <c r="G641" t="s">
        <v>6084</v>
      </c>
      <c r="H641">
        <v>2024</v>
      </c>
      <c r="I641" t="s">
        <v>328</v>
      </c>
      <c r="J641">
        <v>630</v>
      </c>
      <c r="K641">
        <v>8016</v>
      </c>
      <c r="M641">
        <v>298</v>
      </c>
      <c r="N641">
        <v>301</v>
      </c>
      <c r="O641">
        <v>3</v>
      </c>
      <c r="P641">
        <v>1</v>
      </c>
      <c r="Q641" t="s">
        <v>6085</v>
      </c>
      <c r="R641" t="s">
        <v>6086</v>
      </c>
      <c r="S641" t="s">
        <v>31</v>
      </c>
      <c r="T641" t="s">
        <v>32</v>
      </c>
      <c r="U641" t="s">
        <v>127</v>
      </c>
      <c r="V641" t="s">
        <v>34</v>
      </c>
      <c r="W641" t="s">
        <v>6087</v>
      </c>
    </row>
    <row r="642" spans="1:23" hidden="1" x14ac:dyDescent="0.2">
      <c r="A642" t="s">
        <v>314</v>
      </c>
      <c r="D642" t="s">
        <v>6088</v>
      </c>
      <c r="E642" t="s">
        <v>6089</v>
      </c>
      <c r="F642" t="s">
        <v>6090</v>
      </c>
      <c r="G642" t="s">
        <v>6091</v>
      </c>
      <c r="H642">
        <v>2021</v>
      </c>
      <c r="I642" t="s">
        <v>245</v>
      </c>
      <c r="J642">
        <v>163</v>
      </c>
      <c r="L642">
        <v>105224</v>
      </c>
      <c r="P642">
        <v>6</v>
      </c>
      <c r="Q642" t="s">
        <v>6092</v>
      </c>
      <c r="R642" t="s">
        <v>6093</v>
      </c>
      <c r="S642" t="s">
        <v>31</v>
      </c>
      <c r="T642" t="s">
        <v>32</v>
      </c>
      <c r="V642" t="s">
        <v>34</v>
      </c>
      <c r="W642" t="s">
        <v>6094</v>
      </c>
    </row>
    <row r="643" spans="1:23" hidden="1" x14ac:dyDescent="0.2">
      <c r="A643" t="s">
        <v>322</v>
      </c>
      <c r="B643" t="s">
        <v>176</v>
      </c>
      <c r="D643" t="s">
        <v>6095</v>
      </c>
      <c r="E643" t="s">
        <v>6096</v>
      </c>
      <c r="F643" t="s">
        <v>6097</v>
      </c>
      <c r="G643" t="s">
        <v>6098</v>
      </c>
      <c r="H643">
        <v>2020</v>
      </c>
      <c r="I643" t="s">
        <v>165</v>
      </c>
      <c r="J643">
        <v>39</v>
      </c>
      <c r="K643">
        <v>5</v>
      </c>
      <c r="M643">
        <v>1391</v>
      </c>
      <c r="N643">
        <v>1406</v>
      </c>
      <c r="O643">
        <v>15</v>
      </c>
      <c r="P643">
        <v>18</v>
      </c>
      <c r="Q643" t="s">
        <v>6099</v>
      </c>
      <c r="R643" t="s">
        <v>6100</v>
      </c>
      <c r="S643" t="s">
        <v>31</v>
      </c>
      <c r="T643" t="s">
        <v>32</v>
      </c>
      <c r="V643" t="s">
        <v>34</v>
      </c>
      <c r="W643" t="s">
        <v>6101</v>
      </c>
    </row>
    <row r="644" spans="1:23" hidden="1" x14ac:dyDescent="0.2">
      <c r="A644" t="s">
        <v>297</v>
      </c>
      <c r="D644" t="s">
        <v>6102</v>
      </c>
      <c r="E644" t="s">
        <v>6103</v>
      </c>
      <c r="F644" t="s">
        <v>6104</v>
      </c>
      <c r="G644" t="s">
        <v>6105</v>
      </c>
      <c r="H644">
        <v>2020</v>
      </c>
      <c r="I644" t="s">
        <v>1015</v>
      </c>
      <c r="J644">
        <v>741</v>
      </c>
      <c r="L644">
        <v>140334</v>
      </c>
      <c r="P644">
        <v>8</v>
      </c>
      <c r="Q644" t="s">
        <v>6106</v>
      </c>
      <c r="R644" t="s">
        <v>6107</v>
      </c>
      <c r="S644" t="s">
        <v>31</v>
      </c>
      <c r="T644" t="s">
        <v>32</v>
      </c>
      <c r="V644" t="s">
        <v>34</v>
      </c>
      <c r="W644" t="s">
        <v>6108</v>
      </c>
    </row>
    <row r="645" spans="1:23" hidden="1" x14ac:dyDescent="0.2">
      <c r="A645" t="s">
        <v>305</v>
      </c>
      <c r="D645" t="s">
        <v>6109</v>
      </c>
      <c r="E645" t="s">
        <v>6110</v>
      </c>
      <c r="F645" t="s">
        <v>6111</v>
      </c>
      <c r="G645" t="s">
        <v>6112</v>
      </c>
      <c r="H645">
        <v>2022</v>
      </c>
      <c r="I645" t="s">
        <v>3834</v>
      </c>
      <c r="J645">
        <v>151</v>
      </c>
      <c r="M645">
        <v>63</v>
      </c>
      <c r="N645">
        <v>74</v>
      </c>
      <c r="O645">
        <v>11</v>
      </c>
      <c r="P645">
        <v>3</v>
      </c>
      <c r="Q645" t="s">
        <v>6113</v>
      </c>
      <c r="R645" t="s">
        <v>6114</v>
      </c>
      <c r="S645" t="s">
        <v>31</v>
      </c>
      <c r="T645" t="s">
        <v>32</v>
      </c>
      <c r="V645" t="s">
        <v>34</v>
      </c>
      <c r="W645" t="s">
        <v>6115</v>
      </c>
    </row>
    <row r="646" spans="1:23" hidden="1" x14ac:dyDescent="0.2">
      <c r="A646" t="s">
        <v>314</v>
      </c>
      <c r="D646" t="s">
        <v>6116</v>
      </c>
      <c r="E646" t="s">
        <v>6117</v>
      </c>
      <c r="F646" t="s">
        <v>6118</v>
      </c>
      <c r="G646" t="s">
        <v>6119</v>
      </c>
      <c r="H646">
        <v>2022</v>
      </c>
      <c r="I646" t="s">
        <v>165</v>
      </c>
      <c r="J646">
        <v>41</v>
      </c>
      <c r="K646">
        <v>6</v>
      </c>
      <c r="M646">
        <v>1627</v>
      </c>
      <c r="N646">
        <v>1636</v>
      </c>
      <c r="O646">
        <v>9</v>
      </c>
      <c r="P646">
        <v>2</v>
      </c>
      <c r="Q646" t="s">
        <v>6120</v>
      </c>
      <c r="R646" t="s">
        <v>6121</v>
      </c>
      <c r="S646" t="s">
        <v>31</v>
      </c>
      <c r="T646" t="s">
        <v>32</v>
      </c>
      <c r="V646" t="s">
        <v>34</v>
      </c>
      <c r="W646" t="s">
        <v>6122</v>
      </c>
    </row>
    <row r="647" spans="1:23" hidden="1" x14ac:dyDescent="0.2">
      <c r="A647" t="s">
        <v>322</v>
      </c>
      <c r="B647" t="s">
        <v>176</v>
      </c>
      <c r="D647" t="s">
        <v>6123</v>
      </c>
      <c r="E647" t="s">
        <v>6124</v>
      </c>
      <c r="F647" t="s">
        <v>6125</v>
      </c>
      <c r="G647" t="s">
        <v>6126</v>
      </c>
      <c r="H647">
        <v>2013</v>
      </c>
      <c r="I647" t="s">
        <v>424</v>
      </c>
      <c r="J647">
        <v>70</v>
      </c>
      <c r="K647">
        <v>2</v>
      </c>
      <c r="M647">
        <v>284</v>
      </c>
      <c r="N647">
        <v>293</v>
      </c>
      <c r="O647">
        <v>9</v>
      </c>
      <c r="P647">
        <v>80</v>
      </c>
      <c r="Q647" t="s">
        <v>6127</v>
      </c>
      <c r="R647" t="s">
        <v>6128</v>
      </c>
      <c r="S647" t="s">
        <v>31</v>
      </c>
      <c r="T647" t="s">
        <v>32</v>
      </c>
      <c r="V647" t="s">
        <v>34</v>
      </c>
      <c r="W647" t="s">
        <v>6129</v>
      </c>
    </row>
    <row r="648" spans="1:23" hidden="1" x14ac:dyDescent="0.2">
      <c r="A648" t="s">
        <v>297</v>
      </c>
      <c r="D648" t="s">
        <v>6130</v>
      </c>
      <c r="E648" t="s">
        <v>6131</v>
      </c>
      <c r="F648" t="s">
        <v>6132</v>
      </c>
      <c r="G648" t="s">
        <v>6133</v>
      </c>
      <c r="H648">
        <v>2021</v>
      </c>
      <c r="I648" t="s">
        <v>6134</v>
      </c>
      <c r="M648">
        <v>201</v>
      </c>
      <c r="N648">
        <v>219</v>
      </c>
      <c r="O648">
        <v>18</v>
      </c>
      <c r="P648">
        <v>0</v>
      </c>
      <c r="R648" t="s">
        <v>6135</v>
      </c>
      <c r="S648" t="s">
        <v>77</v>
      </c>
      <c r="T648" t="s">
        <v>32</v>
      </c>
      <c r="V648" t="s">
        <v>34</v>
      </c>
      <c r="W648" t="s">
        <v>6136</v>
      </c>
    </row>
    <row r="649" spans="1:23" hidden="1" x14ac:dyDescent="0.2">
      <c r="A649" t="s">
        <v>305</v>
      </c>
      <c r="D649" t="s">
        <v>226</v>
      </c>
      <c r="E649" t="s">
        <v>227</v>
      </c>
      <c r="F649" t="s">
        <v>228</v>
      </c>
      <c r="G649" t="s">
        <v>229</v>
      </c>
      <c r="H649">
        <v>2017</v>
      </c>
      <c r="I649" t="s">
        <v>230</v>
      </c>
      <c r="J649">
        <v>68</v>
      </c>
      <c r="K649">
        <v>3</v>
      </c>
      <c r="M649">
        <v>411</v>
      </c>
      <c r="N649">
        <v>428</v>
      </c>
      <c r="O649">
        <v>17</v>
      </c>
      <c r="P649">
        <v>29</v>
      </c>
      <c r="Q649" t="s">
        <v>231</v>
      </c>
      <c r="R649" t="s">
        <v>232</v>
      </c>
      <c r="S649" t="s">
        <v>117</v>
      </c>
      <c r="T649" t="s">
        <v>32</v>
      </c>
      <c r="V649" t="s">
        <v>34</v>
      </c>
      <c r="W649" t="s">
        <v>233</v>
      </c>
    </row>
    <row r="650" spans="1:23" hidden="1" x14ac:dyDescent="0.2">
      <c r="A650" t="s">
        <v>314</v>
      </c>
      <c r="D650" t="s">
        <v>6137</v>
      </c>
      <c r="E650" t="s">
        <v>6138</v>
      </c>
      <c r="F650" t="s">
        <v>6139</v>
      </c>
      <c r="G650" t="s">
        <v>6140</v>
      </c>
      <c r="H650">
        <v>2017</v>
      </c>
      <c r="I650" t="s">
        <v>424</v>
      </c>
      <c r="J650">
        <v>74</v>
      </c>
      <c r="K650">
        <v>4</v>
      </c>
      <c r="M650">
        <v>978</v>
      </c>
      <c r="N650">
        <v>987</v>
      </c>
      <c r="O650">
        <v>9</v>
      </c>
      <c r="P650">
        <v>11</v>
      </c>
      <c r="Q650" t="s">
        <v>6141</v>
      </c>
      <c r="R650" t="s">
        <v>6142</v>
      </c>
      <c r="S650" t="s">
        <v>31</v>
      </c>
      <c r="T650" t="s">
        <v>32</v>
      </c>
      <c r="U650" t="s">
        <v>127</v>
      </c>
      <c r="V650" t="s">
        <v>34</v>
      </c>
      <c r="W650" t="s">
        <v>6143</v>
      </c>
    </row>
    <row r="651" spans="1:23" hidden="1" x14ac:dyDescent="0.2">
      <c r="A651" t="s">
        <v>322</v>
      </c>
      <c r="B651" t="s">
        <v>176</v>
      </c>
      <c r="D651" t="s">
        <v>6144</v>
      </c>
      <c r="E651" t="s">
        <v>6145</v>
      </c>
      <c r="F651" t="s">
        <v>6146</v>
      </c>
      <c r="G651" t="s">
        <v>6147</v>
      </c>
      <c r="H651">
        <v>2022</v>
      </c>
      <c r="I651" t="s">
        <v>148</v>
      </c>
      <c r="J651">
        <v>9</v>
      </c>
      <c r="L651">
        <v>892670</v>
      </c>
      <c r="P651">
        <v>21</v>
      </c>
      <c r="Q651" t="s">
        <v>6148</v>
      </c>
      <c r="R651" t="s">
        <v>6149</v>
      </c>
      <c r="S651" t="s">
        <v>117</v>
      </c>
      <c r="T651" t="s">
        <v>32</v>
      </c>
      <c r="U651" t="s">
        <v>60</v>
      </c>
      <c r="V651" t="s">
        <v>34</v>
      </c>
      <c r="W651" t="s">
        <v>6150</v>
      </c>
    </row>
    <row r="652" spans="1:23" hidden="1" x14ac:dyDescent="0.2">
      <c r="A652" t="s">
        <v>297</v>
      </c>
      <c r="D652" t="s">
        <v>6151</v>
      </c>
      <c r="E652" t="s">
        <v>6152</v>
      </c>
      <c r="F652" t="s">
        <v>6153</v>
      </c>
      <c r="G652" t="s">
        <v>6154</v>
      </c>
      <c r="H652">
        <v>2024</v>
      </c>
      <c r="I652" t="s">
        <v>40</v>
      </c>
      <c r="J652">
        <v>291</v>
      </c>
      <c r="K652">
        <v>2015</v>
      </c>
      <c r="L652">
        <v>20232206</v>
      </c>
      <c r="P652">
        <v>2</v>
      </c>
      <c r="Q652" t="s">
        <v>6155</v>
      </c>
      <c r="R652" t="s">
        <v>6156</v>
      </c>
      <c r="S652" t="s">
        <v>31</v>
      </c>
      <c r="T652" t="s">
        <v>32</v>
      </c>
      <c r="U652" t="s">
        <v>159</v>
      </c>
      <c r="V652" t="s">
        <v>34</v>
      </c>
      <c r="W652" t="s">
        <v>6157</v>
      </c>
    </row>
    <row r="653" spans="1:23" hidden="1" x14ac:dyDescent="0.2">
      <c r="A653" t="s">
        <v>305</v>
      </c>
      <c r="D653" t="s">
        <v>6158</v>
      </c>
      <c r="E653" t="s">
        <v>6159</v>
      </c>
      <c r="F653" t="s">
        <v>6160</v>
      </c>
      <c r="G653" t="s">
        <v>6161</v>
      </c>
      <c r="H653">
        <v>2015</v>
      </c>
      <c r="I653" t="s">
        <v>6162</v>
      </c>
      <c r="J653">
        <v>37</v>
      </c>
      <c r="K653">
        <v>1</v>
      </c>
      <c r="M653">
        <v>79</v>
      </c>
      <c r="N653">
        <v>87</v>
      </c>
      <c r="O653">
        <v>8</v>
      </c>
      <c r="P653">
        <v>0</v>
      </c>
      <c r="Q653" t="s">
        <v>6163</v>
      </c>
      <c r="R653" t="s">
        <v>6164</v>
      </c>
      <c r="S653" t="s">
        <v>31</v>
      </c>
      <c r="T653" t="s">
        <v>32</v>
      </c>
      <c r="V653" t="s">
        <v>34</v>
      </c>
      <c r="W653" t="s">
        <v>6165</v>
      </c>
    </row>
    <row r="654" spans="1:23" hidden="1" x14ac:dyDescent="0.2">
      <c r="A654" t="s">
        <v>314</v>
      </c>
      <c r="D654" t="s">
        <v>6166</v>
      </c>
      <c r="E654" t="s">
        <v>6167</v>
      </c>
      <c r="F654" t="s">
        <v>6168</v>
      </c>
      <c r="G654" t="s">
        <v>6169</v>
      </c>
      <c r="H654">
        <v>2023</v>
      </c>
      <c r="I654" t="s">
        <v>1015</v>
      </c>
      <c r="J654">
        <v>863</v>
      </c>
      <c r="L654">
        <v>161227</v>
      </c>
      <c r="P654">
        <v>6</v>
      </c>
      <c r="Q654" t="s">
        <v>6170</v>
      </c>
      <c r="R654" t="s">
        <v>6171</v>
      </c>
      <c r="S654" t="s">
        <v>31</v>
      </c>
      <c r="T654" t="s">
        <v>32</v>
      </c>
      <c r="V654" t="s">
        <v>34</v>
      </c>
      <c r="W654" t="s">
        <v>6172</v>
      </c>
    </row>
    <row r="655" spans="1:23" hidden="1" x14ac:dyDescent="0.2">
      <c r="A655" t="s">
        <v>322</v>
      </c>
      <c r="B655" t="s">
        <v>176</v>
      </c>
      <c r="C655" t="s">
        <v>5933</v>
      </c>
      <c r="D655" t="s">
        <v>6173</v>
      </c>
      <c r="E655" t="s">
        <v>6174</v>
      </c>
      <c r="F655" t="s">
        <v>6175</v>
      </c>
      <c r="G655" t="s">
        <v>6176</v>
      </c>
      <c r="H655">
        <v>2024</v>
      </c>
      <c r="I655" t="s">
        <v>165</v>
      </c>
      <c r="J655">
        <v>43</v>
      </c>
      <c r="K655">
        <v>4</v>
      </c>
      <c r="M655">
        <v>1097</v>
      </c>
      <c r="N655">
        <v>1107</v>
      </c>
      <c r="O655">
        <v>10</v>
      </c>
      <c r="P655">
        <v>0</v>
      </c>
      <c r="Q655" t="s">
        <v>6177</v>
      </c>
      <c r="R655" t="s">
        <v>6178</v>
      </c>
      <c r="S655" t="s">
        <v>31</v>
      </c>
      <c r="T655" t="s">
        <v>32</v>
      </c>
      <c r="V655" t="s">
        <v>34</v>
      </c>
      <c r="W655" t="s">
        <v>6179</v>
      </c>
    </row>
    <row r="656" spans="1:23" hidden="1" x14ac:dyDescent="0.2">
      <c r="A656" t="s">
        <v>297</v>
      </c>
      <c r="D656" t="s">
        <v>6180</v>
      </c>
      <c r="E656" t="s">
        <v>6181</v>
      </c>
      <c r="F656" t="s">
        <v>6182</v>
      </c>
      <c r="G656" t="s">
        <v>6183</v>
      </c>
      <c r="H656">
        <v>2023</v>
      </c>
      <c r="I656" t="s">
        <v>1015</v>
      </c>
      <c r="J656">
        <v>876</v>
      </c>
      <c r="L656">
        <v>162744</v>
      </c>
      <c r="P656">
        <v>11</v>
      </c>
      <c r="Q656" t="s">
        <v>6184</v>
      </c>
      <c r="R656" t="s">
        <v>6185</v>
      </c>
      <c r="S656" t="s">
        <v>31</v>
      </c>
      <c r="T656" t="s">
        <v>32</v>
      </c>
      <c r="V656" t="s">
        <v>34</v>
      </c>
      <c r="W656" t="s">
        <v>6186</v>
      </c>
    </row>
    <row r="657" spans="1:23" hidden="1" x14ac:dyDescent="0.2">
      <c r="A657" t="s">
        <v>305</v>
      </c>
      <c r="D657" t="s">
        <v>6180</v>
      </c>
      <c r="E657" t="s">
        <v>6181</v>
      </c>
      <c r="F657" t="s">
        <v>6182</v>
      </c>
      <c r="G657" t="s">
        <v>6183</v>
      </c>
      <c r="H657">
        <v>2023</v>
      </c>
      <c r="I657" t="s">
        <v>1015</v>
      </c>
      <c r="J657">
        <v>876</v>
      </c>
      <c r="L657">
        <v>162744</v>
      </c>
      <c r="P657">
        <v>11</v>
      </c>
      <c r="Q657" t="s">
        <v>6184</v>
      </c>
      <c r="R657" t="s">
        <v>6185</v>
      </c>
      <c r="S657" t="s">
        <v>31</v>
      </c>
      <c r="T657" t="s">
        <v>32</v>
      </c>
      <c r="V657" t="s">
        <v>34</v>
      </c>
      <c r="W657" t="s">
        <v>6186</v>
      </c>
    </row>
    <row r="658" spans="1:23" hidden="1" x14ac:dyDescent="0.2">
      <c r="A658" t="s">
        <v>314</v>
      </c>
      <c r="D658" t="s">
        <v>6187</v>
      </c>
      <c r="E658" t="s">
        <v>6188</v>
      </c>
      <c r="F658" t="s">
        <v>6189</v>
      </c>
      <c r="G658" t="s">
        <v>6190</v>
      </c>
      <c r="H658">
        <v>2020</v>
      </c>
      <c r="I658" t="s">
        <v>165</v>
      </c>
      <c r="J658">
        <v>39</v>
      </c>
      <c r="K658">
        <v>4</v>
      </c>
      <c r="M658">
        <v>853</v>
      </c>
      <c r="N658">
        <v>859</v>
      </c>
      <c r="O658">
        <v>6</v>
      </c>
      <c r="P658">
        <v>45</v>
      </c>
      <c r="Q658" t="s">
        <v>6191</v>
      </c>
      <c r="R658" t="s">
        <v>6192</v>
      </c>
      <c r="S658" t="s">
        <v>31</v>
      </c>
      <c r="T658" t="s">
        <v>32</v>
      </c>
      <c r="U658" t="s">
        <v>224</v>
      </c>
      <c r="V658" t="s">
        <v>34</v>
      </c>
      <c r="W658" t="s">
        <v>6193</v>
      </c>
    </row>
    <row r="659" spans="1:23" hidden="1" x14ac:dyDescent="0.2">
      <c r="A659" t="s">
        <v>322</v>
      </c>
      <c r="B659" t="s">
        <v>176</v>
      </c>
      <c r="D659" t="s">
        <v>6194</v>
      </c>
      <c r="E659" t="s">
        <v>6195</v>
      </c>
      <c r="F659" t="s">
        <v>6196</v>
      </c>
      <c r="G659" t="s">
        <v>6197</v>
      </c>
      <c r="H659">
        <v>2022</v>
      </c>
      <c r="I659" t="s">
        <v>861</v>
      </c>
      <c r="J659">
        <v>182</v>
      </c>
      <c r="L659">
        <v>113954</v>
      </c>
      <c r="P659">
        <v>4</v>
      </c>
      <c r="Q659" t="s">
        <v>6198</v>
      </c>
      <c r="R659" t="s">
        <v>6199</v>
      </c>
      <c r="S659" t="s">
        <v>31</v>
      </c>
      <c r="T659" t="s">
        <v>32</v>
      </c>
      <c r="V659" t="s">
        <v>34</v>
      </c>
      <c r="W659" t="s">
        <v>6200</v>
      </c>
    </row>
    <row r="660" spans="1:23" hidden="1" x14ac:dyDescent="0.2">
      <c r="A660" t="s">
        <v>297</v>
      </c>
      <c r="D660" t="s">
        <v>6201</v>
      </c>
      <c r="E660" t="s">
        <v>6202</v>
      </c>
      <c r="F660" t="s">
        <v>6203</v>
      </c>
      <c r="G660" t="s">
        <v>6204</v>
      </c>
      <c r="H660">
        <v>2023</v>
      </c>
      <c r="I660" t="s">
        <v>1015</v>
      </c>
      <c r="J660">
        <v>900</v>
      </c>
      <c r="L660">
        <v>166379</v>
      </c>
      <c r="P660">
        <v>2</v>
      </c>
      <c r="Q660" t="s">
        <v>6205</v>
      </c>
      <c r="R660" t="s">
        <v>6206</v>
      </c>
      <c r="S660" t="s">
        <v>31</v>
      </c>
      <c r="T660" t="s">
        <v>32</v>
      </c>
      <c r="V660" t="s">
        <v>34</v>
      </c>
      <c r="W660" t="s">
        <v>6207</v>
      </c>
    </row>
    <row r="661" spans="1:23" hidden="1" x14ac:dyDescent="0.2">
      <c r="A661" t="s">
        <v>305</v>
      </c>
      <c r="D661" t="s">
        <v>6208</v>
      </c>
      <c r="E661" t="s">
        <v>6209</v>
      </c>
      <c r="F661" t="s">
        <v>6210</v>
      </c>
      <c r="G661" t="s">
        <v>6211</v>
      </c>
      <c r="H661">
        <v>2021</v>
      </c>
      <c r="I661" t="s">
        <v>57</v>
      </c>
      <c r="J661">
        <v>11</v>
      </c>
      <c r="K661">
        <v>1</v>
      </c>
      <c r="L661">
        <v>12525</v>
      </c>
      <c r="P661">
        <v>11</v>
      </c>
      <c r="Q661" t="s">
        <v>6212</v>
      </c>
      <c r="R661" t="s">
        <v>6213</v>
      </c>
      <c r="S661" t="s">
        <v>31</v>
      </c>
      <c r="T661" t="s">
        <v>32</v>
      </c>
      <c r="U661" t="s">
        <v>108</v>
      </c>
      <c r="V661" t="s">
        <v>34</v>
      </c>
      <c r="W661" t="s">
        <v>6214</v>
      </c>
    </row>
    <row r="662" spans="1:23" hidden="1" x14ac:dyDescent="0.2">
      <c r="A662" t="s">
        <v>314</v>
      </c>
      <c r="D662" t="s">
        <v>6215</v>
      </c>
      <c r="E662" t="s">
        <v>6216</v>
      </c>
      <c r="F662" t="s">
        <v>6217</v>
      </c>
      <c r="G662" t="s">
        <v>6218</v>
      </c>
      <c r="H662">
        <v>2023</v>
      </c>
      <c r="I662" t="s">
        <v>1413</v>
      </c>
      <c r="J662">
        <v>19</v>
      </c>
      <c r="M662">
        <v>145</v>
      </c>
      <c r="N662">
        <v>169</v>
      </c>
      <c r="O662">
        <v>24</v>
      </c>
      <c r="P662">
        <v>0</v>
      </c>
      <c r="Q662" t="s">
        <v>6219</v>
      </c>
      <c r="R662" t="s">
        <v>6220</v>
      </c>
      <c r="S662" t="s">
        <v>77</v>
      </c>
      <c r="T662" t="s">
        <v>32</v>
      </c>
      <c r="V662" t="s">
        <v>34</v>
      </c>
      <c r="W662" t="s">
        <v>6221</v>
      </c>
    </row>
    <row r="663" spans="1:23" hidden="1" x14ac:dyDescent="0.2">
      <c r="A663" t="s">
        <v>322</v>
      </c>
      <c r="B663" t="s">
        <v>176</v>
      </c>
      <c r="D663" t="s">
        <v>6222</v>
      </c>
      <c r="E663" t="s">
        <v>6223</v>
      </c>
      <c r="F663" t="s">
        <v>6224</v>
      </c>
      <c r="G663" t="s">
        <v>6225</v>
      </c>
      <c r="H663">
        <v>2020</v>
      </c>
      <c r="I663" t="s">
        <v>148</v>
      </c>
      <c r="J663">
        <v>7</v>
      </c>
      <c r="L663">
        <v>668</v>
      </c>
      <c r="P663">
        <v>38</v>
      </c>
      <c r="Q663" t="s">
        <v>6226</v>
      </c>
      <c r="R663" t="s">
        <v>6227</v>
      </c>
      <c r="S663" t="s">
        <v>31</v>
      </c>
      <c r="T663" t="s">
        <v>32</v>
      </c>
      <c r="U663" t="s">
        <v>108</v>
      </c>
      <c r="V663" t="s">
        <v>34</v>
      </c>
      <c r="W663" t="s">
        <v>6228</v>
      </c>
    </row>
    <row r="664" spans="1:23" hidden="1" x14ac:dyDescent="0.2">
      <c r="A664" t="s">
        <v>297</v>
      </c>
      <c r="D664" t="s">
        <v>6229</v>
      </c>
      <c r="E664" t="s">
        <v>6230</v>
      </c>
      <c r="F664" t="s">
        <v>6231</v>
      </c>
      <c r="G664" t="s">
        <v>6232</v>
      </c>
      <c r="H664">
        <v>2013</v>
      </c>
      <c r="I664" t="s">
        <v>366</v>
      </c>
      <c r="J664">
        <v>441</v>
      </c>
      <c r="M664">
        <v>23</v>
      </c>
      <c r="N664">
        <v>27</v>
      </c>
      <c r="O664">
        <v>4</v>
      </c>
      <c r="P664">
        <v>31</v>
      </c>
      <c r="Q664" t="s">
        <v>6233</v>
      </c>
      <c r="R664" t="s">
        <v>6234</v>
      </c>
      <c r="S664" t="s">
        <v>31</v>
      </c>
      <c r="T664" t="s">
        <v>32</v>
      </c>
      <c r="V664" t="s">
        <v>34</v>
      </c>
      <c r="W664" t="s">
        <v>6235</v>
      </c>
    </row>
    <row r="665" spans="1:23" hidden="1" x14ac:dyDescent="0.2">
      <c r="A665" t="s">
        <v>305</v>
      </c>
      <c r="D665" t="s">
        <v>6236</v>
      </c>
      <c r="E665" t="s">
        <v>6237</v>
      </c>
      <c r="F665" t="s">
        <v>6238</v>
      </c>
      <c r="G665" t="s">
        <v>6239</v>
      </c>
      <c r="H665">
        <v>2021</v>
      </c>
      <c r="I665" t="s">
        <v>3033</v>
      </c>
      <c r="J665">
        <v>12</v>
      </c>
      <c r="L665">
        <v>666510</v>
      </c>
      <c r="P665">
        <v>4</v>
      </c>
      <c r="Q665" t="s">
        <v>6240</v>
      </c>
      <c r="R665" t="s">
        <v>6241</v>
      </c>
      <c r="S665" t="s">
        <v>31</v>
      </c>
      <c r="T665" t="s">
        <v>32</v>
      </c>
      <c r="U665" t="s">
        <v>60</v>
      </c>
      <c r="V665" t="s">
        <v>34</v>
      </c>
      <c r="W665" t="s">
        <v>6242</v>
      </c>
    </row>
    <row r="666" spans="1:23" hidden="1" x14ac:dyDescent="0.2">
      <c r="A666" t="s">
        <v>314</v>
      </c>
      <c r="D666" t="s">
        <v>6243</v>
      </c>
      <c r="E666" t="s">
        <v>6244</v>
      </c>
      <c r="F666" t="s">
        <v>6245</v>
      </c>
      <c r="G666" t="s">
        <v>6246</v>
      </c>
      <c r="H666">
        <v>2019</v>
      </c>
      <c r="I666" t="s">
        <v>350</v>
      </c>
      <c r="J666">
        <v>14</v>
      </c>
      <c r="K666">
        <v>8</v>
      </c>
      <c r="L666" t="s">
        <v>6247</v>
      </c>
      <c r="P666">
        <v>10</v>
      </c>
      <c r="Q666" t="s">
        <v>6248</v>
      </c>
      <c r="R666" t="s">
        <v>6249</v>
      </c>
      <c r="S666" t="s">
        <v>31</v>
      </c>
      <c r="T666" t="s">
        <v>32</v>
      </c>
      <c r="U666" t="s">
        <v>60</v>
      </c>
      <c r="V666" t="s">
        <v>34</v>
      </c>
      <c r="W666" t="s">
        <v>6250</v>
      </c>
    </row>
    <row r="667" spans="1:23" x14ac:dyDescent="0.2">
      <c r="A667" t="s">
        <v>322</v>
      </c>
      <c r="B667" t="s">
        <v>176</v>
      </c>
      <c r="C667" t="s">
        <v>6251</v>
      </c>
      <c r="D667" t="s">
        <v>696</v>
      </c>
      <c r="E667" t="s">
        <v>697</v>
      </c>
      <c r="F667" t="s">
        <v>698</v>
      </c>
      <c r="G667" t="s">
        <v>699</v>
      </c>
      <c r="H667">
        <v>2022</v>
      </c>
      <c r="I667" t="s">
        <v>165</v>
      </c>
      <c r="J667">
        <v>41</v>
      </c>
      <c r="K667">
        <v>6</v>
      </c>
      <c r="M667">
        <v>1557</v>
      </c>
      <c r="N667">
        <v>1583</v>
      </c>
      <c r="O667">
        <v>26</v>
      </c>
      <c r="P667">
        <v>14</v>
      </c>
      <c r="Q667" t="s">
        <v>700</v>
      </c>
      <c r="R667" t="s">
        <v>701</v>
      </c>
      <c r="S667" t="s">
        <v>117</v>
      </c>
      <c r="T667" t="s">
        <v>32</v>
      </c>
      <c r="U667" t="s">
        <v>127</v>
      </c>
      <c r="V667" t="s">
        <v>34</v>
      </c>
      <c r="W667" t="s">
        <v>702</v>
      </c>
    </row>
    <row r="668" spans="1:23" hidden="1" x14ac:dyDescent="0.2">
      <c r="A668" t="s">
        <v>297</v>
      </c>
      <c r="D668" t="s">
        <v>6252</v>
      </c>
      <c r="E668" t="s">
        <v>6253</v>
      </c>
      <c r="F668" t="s">
        <v>6254</v>
      </c>
      <c r="G668" t="s">
        <v>6255</v>
      </c>
      <c r="H668">
        <v>2019</v>
      </c>
      <c r="I668" t="s">
        <v>2671</v>
      </c>
      <c r="J668">
        <v>28</v>
      </c>
      <c r="L668">
        <v>100559</v>
      </c>
      <c r="P668">
        <v>15</v>
      </c>
      <c r="Q668" t="s">
        <v>6256</v>
      </c>
      <c r="R668" t="s">
        <v>6257</v>
      </c>
      <c r="S668" t="s">
        <v>117</v>
      </c>
      <c r="T668" t="s">
        <v>32</v>
      </c>
      <c r="U668" t="s">
        <v>224</v>
      </c>
      <c r="V668" t="s">
        <v>34</v>
      </c>
      <c r="W668" t="s">
        <v>6258</v>
      </c>
    </row>
    <row r="669" spans="1:23" hidden="1" x14ac:dyDescent="0.2">
      <c r="A669" t="s">
        <v>305</v>
      </c>
      <c r="D669" t="s">
        <v>6259</v>
      </c>
      <c r="E669" t="s">
        <v>6260</v>
      </c>
      <c r="F669" t="s">
        <v>6261</v>
      </c>
      <c r="G669" t="s">
        <v>6262</v>
      </c>
      <c r="H669">
        <v>2023</v>
      </c>
      <c r="I669" t="s">
        <v>6263</v>
      </c>
      <c r="J669">
        <v>29</v>
      </c>
      <c r="K669">
        <v>2</v>
      </c>
      <c r="M669">
        <v>73</v>
      </c>
      <c r="N669">
        <v>94</v>
      </c>
      <c r="O669">
        <v>21</v>
      </c>
      <c r="P669">
        <v>0</v>
      </c>
      <c r="Q669" t="s">
        <v>6264</v>
      </c>
      <c r="R669" t="s">
        <v>6265</v>
      </c>
      <c r="S669" t="s">
        <v>31</v>
      </c>
      <c r="T669" t="s">
        <v>32</v>
      </c>
      <c r="U669" t="s">
        <v>127</v>
      </c>
      <c r="V669" t="s">
        <v>34</v>
      </c>
      <c r="W669" t="s">
        <v>6266</v>
      </c>
    </row>
    <row r="670" spans="1:23" hidden="1" x14ac:dyDescent="0.2">
      <c r="A670" t="s">
        <v>314</v>
      </c>
      <c r="D670" t="s">
        <v>6267</v>
      </c>
      <c r="E670" t="s">
        <v>6268</v>
      </c>
      <c r="F670">
        <v>7003916789</v>
      </c>
      <c r="G670" t="s">
        <v>6269</v>
      </c>
      <c r="H670">
        <v>2011</v>
      </c>
      <c r="I670" t="s">
        <v>740</v>
      </c>
      <c r="J670">
        <v>87</v>
      </c>
      <c r="K670">
        <v>4</v>
      </c>
      <c r="M670">
        <v>727</v>
      </c>
      <c r="N670">
        <v>765</v>
      </c>
      <c r="O670">
        <v>38</v>
      </c>
      <c r="P670">
        <v>60</v>
      </c>
      <c r="Q670" t="s">
        <v>6270</v>
      </c>
      <c r="R670" t="s">
        <v>6271</v>
      </c>
      <c r="S670" t="s">
        <v>31</v>
      </c>
      <c r="T670" t="s">
        <v>32</v>
      </c>
      <c r="V670" t="s">
        <v>34</v>
      </c>
      <c r="W670" t="s">
        <v>6272</v>
      </c>
    </row>
    <row r="671" spans="1:23" hidden="1" x14ac:dyDescent="0.2">
      <c r="A671" t="s">
        <v>322</v>
      </c>
      <c r="B671" t="s">
        <v>176</v>
      </c>
      <c r="D671" t="s">
        <v>6273</v>
      </c>
      <c r="E671" t="s">
        <v>6274</v>
      </c>
      <c r="F671">
        <v>6505545474</v>
      </c>
      <c r="G671" t="s">
        <v>6275</v>
      </c>
      <c r="H671">
        <v>2017</v>
      </c>
      <c r="I671" t="s">
        <v>1947</v>
      </c>
      <c r="J671">
        <v>9</v>
      </c>
      <c r="K671">
        <v>1</v>
      </c>
      <c r="M671">
        <v>257</v>
      </c>
      <c r="N671">
        <v>281</v>
      </c>
      <c r="O671">
        <v>24</v>
      </c>
      <c r="P671">
        <v>83</v>
      </c>
      <c r="Q671" t="s">
        <v>6276</v>
      </c>
      <c r="R671" t="s">
        <v>6277</v>
      </c>
      <c r="S671" t="s">
        <v>117</v>
      </c>
      <c r="T671" t="s">
        <v>32</v>
      </c>
      <c r="U671" t="s">
        <v>33</v>
      </c>
      <c r="V671" t="s">
        <v>34</v>
      </c>
      <c r="W671" t="s">
        <v>6278</v>
      </c>
    </row>
    <row r="672" spans="1:23" hidden="1" x14ac:dyDescent="0.2">
      <c r="A672" t="s">
        <v>297</v>
      </c>
      <c r="D672" t="s">
        <v>6279</v>
      </c>
      <c r="E672" t="s">
        <v>6280</v>
      </c>
      <c r="F672" t="s">
        <v>6281</v>
      </c>
      <c r="G672" t="s">
        <v>6282</v>
      </c>
      <c r="H672">
        <v>2021</v>
      </c>
      <c r="I672" t="s">
        <v>424</v>
      </c>
      <c r="J672">
        <v>78</v>
      </c>
      <c r="K672">
        <v>1</v>
      </c>
      <c r="M672">
        <v>89</v>
      </c>
      <c r="N672">
        <v>100</v>
      </c>
      <c r="O672">
        <v>11</v>
      </c>
      <c r="P672">
        <v>11</v>
      </c>
      <c r="Q672" t="s">
        <v>6283</v>
      </c>
      <c r="R672" t="s">
        <v>6284</v>
      </c>
      <c r="S672" t="s">
        <v>31</v>
      </c>
      <c r="T672" t="s">
        <v>32</v>
      </c>
      <c r="V672" t="s">
        <v>34</v>
      </c>
      <c r="W672" t="s">
        <v>6285</v>
      </c>
    </row>
    <row r="673" spans="1:23" hidden="1" x14ac:dyDescent="0.2">
      <c r="A673" t="s">
        <v>305</v>
      </c>
      <c r="D673" t="s">
        <v>6286</v>
      </c>
      <c r="E673" t="s">
        <v>6287</v>
      </c>
      <c r="F673" t="s">
        <v>6288</v>
      </c>
      <c r="G673" t="s">
        <v>6289</v>
      </c>
      <c r="H673">
        <v>2019</v>
      </c>
      <c r="I673" t="s">
        <v>977</v>
      </c>
      <c r="J673">
        <v>10</v>
      </c>
      <c r="K673">
        <v>1</v>
      </c>
      <c r="L673">
        <v>5592</v>
      </c>
      <c r="P673">
        <v>22</v>
      </c>
      <c r="Q673" t="s">
        <v>6290</v>
      </c>
      <c r="R673" t="s">
        <v>6291</v>
      </c>
      <c r="S673" t="s">
        <v>31</v>
      </c>
      <c r="T673" t="s">
        <v>32</v>
      </c>
      <c r="U673" t="s">
        <v>108</v>
      </c>
      <c r="V673" t="s">
        <v>34</v>
      </c>
      <c r="W673" t="s">
        <v>6292</v>
      </c>
    </row>
    <row r="674" spans="1:23" hidden="1" x14ac:dyDescent="0.2">
      <c r="A674" t="s">
        <v>314</v>
      </c>
      <c r="D674" t="s">
        <v>6293</v>
      </c>
      <c r="E674" t="s">
        <v>6294</v>
      </c>
      <c r="F674" t="s">
        <v>6295</v>
      </c>
      <c r="G674" t="s">
        <v>6296</v>
      </c>
      <c r="H674">
        <v>2022</v>
      </c>
      <c r="I674" t="s">
        <v>924</v>
      </c>
      <c r="J674">
        <v>208</v>
      </c>
      <c r="L674">
        <v>103680</v>
      </c>
      <c r="P674">
        <v>30</v>
      </c>
      <c r="Q674" t="s">
        <v>6297</v>
      </c>
      <c r="R674" t="s">
        <v>6298</v>
      </c>
      <c r="S674" t="s">
        <v>31</v>
      </c>
      <c r="T674" t="s">
        <v>32</v>
      </c>
      <c r="U674" t="s">
        <v>127</v>
      </c>
      <c r="V674" t="s">
        <v>34</v>
      </c>
      <c r="W674" t="s">
        <v>6299</v>
      </c>
    </row>
    <row r="675" spans="1:23" hidden="1" x14ac:dyDescent="0.2">
      <c r="A675" t="s">
        <v>322</v>
      </c>
      <c r="B675" t="s">
        <v>176</v>
      </c>
      <c r="D675" t="s">
        <v>6300</v>
      </c>
      <c r="E675" t="s">
        <v>6301</v>
      </c>
      <c r="F675" t="s">
        <v>6302</v>
      </c>
      <c r="G675" t="s">
        <v>6303</v>
      </c>
      <c r="H675">
        <v>2020</v>
      </c>
      <c r="I675" t="s">
        <v>6304</v>
      </c>
      <c r="J675">
        <v>11</v>
      </c>
      <c r="K675">
        <v>3</v>
      </c>
      <c r="M675">
        <v>405</v>
      </c>
      <c r="N675">
        <v>424</v>
      </c>
      <c r="O675">
        <v>19</v>
      </c>
      <c r="P675">
        <v>2</v>
      </c>
      <c r="Q675" t="s">
        <v>6305</v>
      </c>
      <c r="R675" t="s">
        <v>6306</v>
      </c>
      <c r="S675" t="s">
        <v>31</v>
      </c>
      <c r="T675" t="s">
        <v>32</v>
      </c>
      <c r="U675" t="s">
        <v>108</v>
      </c>
      <c r="V675" t="s">
        <v>34</v>
      </c>
      <c r="W675" t="s">
        <v>6307</v>
      </c>
    </row>
    <row r="676" spans="1:23" hidden="1" x14ac:dyDescent="0.2">
      <c r="A676" t="s">
        <v>297</v>
      </c>
      <c r="D676" t="s">
        <v>6308</v>
      </c>
      <c r="E676" t="s">
        <v>6309</v>
      </c>
      <c r="F676">
        <v>26643541300</v>
      </c>
      <c r="G676" t="s">
        <v>6310</v>
      </c>
      <c r="H676">
        <v>2022</v>
      </c>
      <c r="I676" t="s">
        <v>6311</v>
      </c>
      <c r="J676">
        <v>399</v>
      </c>
      <c r="K676">
        <v>10332</v>
      </c>
      <c r="M676">
        <v>1289</v>
      </c>
      <c r="P676">
        <v>0</v>
      </c>
      <c r="Q676" t="s">
        <v>6312</v>
      </c>
      <c r="R676" t="s">
        <v>6313</v>
      </c>
      <c r="S676" t="s">
        <v>971</v>
      </c>
      <c r="T676" t="s">
        <v>32</v>
      </c>
      <c r="U676" t="s">
        <v>33</v>
      </c>
      <c r="V676" t="s">
        <v>34</v>
      </c>
      <c r="W676" t="s">
        <v>6314</v>
      </c>
    </row>
    <row r="677" spans="1:23" hidden="1" x14ac:dyDescent="0.2">
      <c r="A677" t="s">
        <v>305</v>
      </c>
      <c r="D677" t="s">
        <v>6315</v>
      </c>
      <c r="E677" t="s">
        <v>6316</v>
      </c>
      <c r="F677" t="s">
        <v>6317</v>
      </c>
      <c r="G677" t="s">
        <v>6318</v>
      </c>
      <c r="H677">
        <v>2017</v>
      </c>
      <c r="I677" t="s">
        <v>57</v>
      </c>
      <c r="J677">
        <v>7</v>
      </c>
      <c r="L677">
        <v>40288</v>
      </c>
      <c r="P677">
        <v>34</v>
      </c>
      <c r="Q677" t="s">
        <v>6319</v>
      </c>
      <c r="R677" t="s">
        <v>6320</v>
      </c>
      <c r="S677" t="s">
        <v>31</v>
      </c>
      <c r="T677" t="s">
        <v>32</v>
      </c>
      <c r="U677" t="s">
        <v>60</v>
      </c>
      <c r="V677" t="s">
        <v>34</v>
      </c>
      <c r="W677" t="s">
        <v>6321</v>
      </c>
    </row>
    <row r="678" spans="1:23" hidden="1" x14ac:dyDescent="0.2">
      <c r="A678" t="s">
        <v>314</v>
      </c>
      <c r="D678" t="s">
        <v>6322</v>
      </c>
      <c r="E678" t="s">
        <v>6323</v>
      </c>
      <c r="F678" t="s">
        <v>6324</v>
      </c>
      <c r="G678" t="s">
        <v>6325</v>
      </c>
      <c r="H678">
        <v>2020</v>
      </c>
      <c r="I678" t="s">
        <v>57</v>
      </c>
      <c r="J678">
        <v>10</v>
      </c>
      <c r="K678">
        <v>1</v>
      </c>
      <c r="L678">
        <v>5461</v>
      </c>
      <c r="P678">
        <v>21</v>
      </c>
      <c r="Q678" t="s">
        <v>6326</v>
      </c>
      <c r="R678" t="s">
        <v>6327</v>
      </c>
      <c r="S678" t="s">
        <v>31</v>
      </c>
      <c r="T678" t="s">
        <v>32</v>
      </c>
      <c r="U678" t="s">
        <v>108</v>
      </c>
      <c r="V678" t="s">
        <v>34</v>
      </c>
      <c r="W678" t="s">
        <v>6328</v>
      </c>
    </row>
    <row r="679" spans="1:23" hidden="1" x14ac:dyDescent="0.2">
      <c r="A679" t="s">
        <v>322</v>
      </c>
      <c r="B679" t="s">
        <v>176</v>
      </c>
      <c r="C679" t="s">
        <v>6329</v>
      </c>
      <c r="D679" t="s">
        <v>6330</v>
      </c>
      <c r="E679" t="s">
        <v>6331</v>
      </c>
      <c r="F679" t="s">
        <v>6332</v>
      </c>
      <c r="G679" t="s">
        <v>6333</v>
      </c>
      <c r="H679">
        <v>2023</v>
      </c>
      <c r="I679" t="s">
        <v>6334</v>
      </c>
      <c r="J679">
        <v>89</v>
      </c>
      <c r="K679">
        <v>11</v>
      </c>
      <c r="P679">
        <v>2</v>
      </c>
      <c r="Q679" t="s">
        <v>6335</v>
      </c>
      <c r="R679" t="s">
        <v>6336</v>
      </c>
      <c r="S679" t="s">
        <v>31</v>
      </c>
      <c r="T679" t="s">
        <v>32</v>
      </c>
      <c r="U679" t="s">
        <v>224</v>
      </c>
      <c r="V679" t="s">
        <v>34</v>
      </c>
      <c r="W679" t="s">
        <v>6337</v>
      </c>
    </row>
    <row r="680" spans="1:23" hidden="1" x14ac:dyDescent="0.2">
      <c r="A680" t="s">
        <v>297</v>
      </c>
      <c r="D680" t="s">
        <v>6338</v>
      </c>
      <c r="E680" t="s">
        <v>6339</v>
      </c>
      <c r="F680" t="s">
        <v>6340</v>
      </c>
      <c r="G680" t="s">
        <v>6341</v>
      </c>
      <c r="H680">
        <v>2020</v>
      </c>
      <c r="I680" t="s">
        <v>2709</v>
      </c>
      <c r="J680">
        <v>29</v>
      </c>
      <c r="K680">
        <v>5</v>
      </c>
      <c r="M680">
        <v>899</v>
      </c>
      <c r="N680">
        <v>911</v>
      </c>
      <c r="O680">
        <v>12</v>
      </c>
      <c r="P680">
        <v>65</v>
      </c>
      <c r="Q680" t="s">
        <v>6342</v>
      </c>
      <c r="R680" t="s">
        <v>6343</v>
      </c>
      <c r="S680" t="s">
        <v>31</v>
      </c>
      <c r="T680" t="s">
        <v>32</v>
      </c>
      <c r="U680" t="s">
        <v>159</v>
      </c>
      <c r="V680" t="s">
        <v>34</v>
      </c>
      <c r="W680" t="s">
        <v>6344</v>
      </c>
    </row>
    <row r="681" spans="1:23" hidden="1" x14ac:dyDescent="0.2">
      <c r="A681" t="s">
        <v>305</v>
      </c>
      <c r="D681" t="s">
        <v>6345</v>
      </c>
      <c r="E681" t="s">
        <v>6346</v>
      </c>
      <c r="F681" t="s">
        <v>6347</v>
      </c>
      <c r="G681" t="s">
        <v>6348</v>
      </c>
      <c r="H681">
        <v>2015</v>
      </c>
      <c r="I681" t="s">
        <v>148</v>
      </c>
      <c r="J681">
        <v>2</v>
      </c>
      <c r="K681" t="s">
        <v>617</v>
      </c>
      <c r="L681">
        <v>36</v>
      </c>
      <c r="P681">
        <v>65</v>
      </c>
      <c r="Q681" t="s">
        <v>6349</v>
      </c>
      <c r="R681" t="s">
        <v>6350</v>
      </c>
      <c r="S681" t="s">
        <v>117</v>
      </c>
      <c r="T681" t="s">
        <v>32</v>
      </c>
      <c r="U681" t="s">
        <v>108</v>
      </c>
      <c r="V681" t="s">
        <v>34</v>
      </c>
      <c r="W681" t="s">
        <v>6351</v>
      </c>
    </row>
    <row r="682" spans="1:23" hidden="1" x14ac:dyDescent="0.2">
      <c r="A682" t="s">
        <v>314</v>
      </c>
      <c r="D682" t="s">
        <v>6352</v>
      </c>
      <c r="E682" t="s">
        <v>6353</v>
      </c>
      <c r="F682" t="s">
        <v>6354</v>
      </c>
      <c r="G682" t="s">
        <v>6355</v>
      </c>
      <c r="H682">
        <v>2024</v>
      </c>
      <c r="I682" t="s">
        <v>2671</v>
      </c>
      <c r="J682">
        <v>71</v>
      </c>
      <c r="L682">
        <v>103431</v>
      </c>
      <c r="P682">
        <v>1</v>
      </c>
      <c r="Q682" t="s">
        <v>6356</v>
      </c>
      <c r="R682" t="s">
        <v>6357</v>
      </c>
      <c r="S682" t="s">
        <v>31</v>
      </c>
      <c r="T682" t="s">
        <v>32</v>
      </c>
      <c r="U682" t="s">
        <v>159</v>
      </c>
      <c r="V682" t="s">
        <v>34</v>
      </c>
      <c r="W682" t="s">
        <v>6358</v>
      </c>
    </row>
    <row r="683" spans="1:23" hidden="1" x14ac:dyDescent="0.2">
      <c r="A683" t="s">
        <v>322</v>
      </c>
      <c r="B683" t="s">
        <v>176</v>
      </c>
      <c r="D683" t="s">
        <v>6359</v>
      </c>
      <c r="E683" t="s">
        <v>6360</v>
      </c>
      <c r="F683" t="s">
        <v>6361</v>
      </c>
      <c r="G683" t="s">
        <v>6362</v>
      </c>
      <c r="H683">
        <v>2023</v>
      </c>
      <c r="I683" t="s">
        <v>5983</v>
      </c>
      <c r="J683">
        <v>8</v>
      </c>
      <c r="K683">
        <v>7</v>
      </c>
      <c r="M683">
        <v>1240</v>
      </c>
      <c r="N683">
        <v>1251</v>
      </c>
      <c r="O683">
        <v>11</v>
      </c>
      <c r="P683">
        <v>4</v>
      </c>
      <c r="Q683" t="s">
        <v>6363</v>
      </c>
      <c r="R683" t="s">
        <v>6364</v>
      </c>
      <c r="S683" t="s">
        <v>31</v>
      </c>
      <c r="T683" t="s">
        <v>32</v>
      </c>
      <c r="V683" t="s">
        <v>34</v>
      </c>
      <c r="W683" t="s">
        <v>6365</v>
      </c>
    </row>
    <row r="684" spans="1:23" hidden="1" x14ac:dyDescent="0.2">
      <c r="A684" t="s">
        <v>297</v>
      </c>
      <c r="D684" t="s">
        <v>6366</v>
      </c>
      <c r="E684" t="s">
        <v>6367</v>
      </c>
      <c r="F684" t="s">
        <v>6368</v>
      </c>
      <c r="G684" t="s">
        <v>6369</v>
      </c>
      <c r="H684">
        <v>2018</v>
      </c>
      <c r="I684" t="s">
        <v>3471</v>
      </c>
      <c r="J684">
        <v>205</v>
      </c>
      <c r="M684">
        <v>16</v>
      </c>
      <c r="N684">
        <v>28</v>
      </c>
      <c r="O684">
        <v>12</v>
      </c>
      <c r="P684">
        <v>17</v>
      </c>
      <c r="Q684" t="s">
        <v>6370</v>
      </c>
      <c r="R684" t="s">
        <v>6371</v>
      </c>
      <c r="S684" t="s">
        <v>31</v>
      </c>
      <c r="T684" t="s">
        <v>32</v>
      </c>
      <c r="U684" t="s">
        <v>33</v>
      </c>
      <c r="V684" t="s">
        <v>34</v>
      </c>
      <c r="W684" t="s">
        <v>6372</v>
      </c>
    </row>
    <row r="685" spans="1:23" hidden="1" x14ac:dyDescent="0.2">
      <c r="A685" t="s">
        <v>305</v>
      </c>
      <c r="D685" t="s">
        <v>6373</v>
      </c>
      <c r="E685" t="s">
        <v>6374</v>
      </c>
      <c r="F685" t="s">
        <v>6375</v>
      </c>
      <c r="G685" t="s">
        <v>6376</v>
      </c>
      <c r="H685">
        <v>2024</v>
      </c>
      <c r="I685" t="s">
        <v>6377</v>
      </c>
      <c r="J685">
        <v>46</v>
      </c>
      <c r="L685">
        <v>100725</v>
      </c>
      <c r="P685">
        <v>0</v>
      </c>
      <c r="Q685" t="s">
        <v>6378</v>
      </c>
      <c r="R685" t="s">
        <v>6379</v>
      </c>
      <c r="S685" t="s">
        <v>31</v>
      </c>
      <c r="T685" t="s">
        <v>32</v>
      </c>
      <c r="U685" t="s">
        <v>108</v>
      </c>
      <c r="V685" t="s">
        <v>34</v>
      </c>
      <c r="W685" t="s">
        <v>6380</v>
      </c>
    </row>
    <row r="686" spans="1:23" hidden="1" x14ac:dyDescent="0.2">
      <c r="A686" t="s">
        <v>314</v>
      </c>
      <c r="D686" t="s">
        <v>6381</v>
      </c>
      <c r="E686" t="s">
        <v>6382</v>
      </c>
      <c r="F686" t="s">
        <v>6383</v>
      </c>
      <c r="G686" t="s">
        <v>6384</v>
      </c>
      <c r="H686">
        <v>2021</v>
      </c>
      <c r="I686" t="s">
        <v>1015</v>
      </c>
      <c r="J686">
        <v>762</v>
      </c>
      <c r="L686">
        <v>143112</v>
      </c>
      <c r="P686">
        <v>118</v>
      </c>
      <c r="Q686" t="s">
        <v>6385</v>
      </c>
      <c r="R686" t="s">
        <v>6386</v>
      </c>
      <c r="S686" t="s">
        <v>117</v>
      </c>
      <c r="T686" t="s">
        <v>32</v>
      </c>
      <c r="V686" t="s">
        <v>34</v>
      </c>
      <c r="W686" t="s">
        <v>6387</v>
      </c>
    </row>
    <row r="687" spans="1:23" hidden="1" x14ac:dyDescent="0.2">
      <c r="A687" t="s">
        <v>322</v>
      </c>
      <c r="B687" t="s">
        <v>176</v>
      </c>
      <c r="D687" t="s">
        <v>6388</v>
      </c>
      <c r="E687" t="s">
        <v>6389</v>
      </c>
      <c r="F687" t="s">
        <v>6390</v>
      </c>
      <c r="G687" t="s">
        <v>6391</v>
      </c>
      <c r="H687">
        <v>2024</v>
      </c>
      <c r="I687" t="s">
        <v>1015</v>
      </c>
      <c r="J687">
        <v>929</v>
      </c>
      <c r="L687">
        <v>172562</v>
      </c>
      <c r="P687">
        <v>0</v>
      </c>
      <c r="Q687" t="s">
        <v>6392</v>
      </c>
      <c r="R687" t="s">
        <v>6393</v>
      </c>
      <c r="S687" t="s">
        <v>31</v>
      </c>
      <c r="T687" t="s">
        <v>32</v>
      </c>
      <c r="V687" t="s">
        <v>34</v>
      </c>
      <c r="W687" t="s">
        <v>6394</v>
      </c>
    </row>
    <row r="688" spans="1:23" hidden="1" x14ac:dyDescent="0.2">
      <c r="A688" t="s">
        <v>297</v>
      </c>
      <c r="D688" t="s">
        <v>6395</v>
      </c>
      <c r="E688" t="s">
        <v>6396</v>
      </c>
      <c r="F688" t="s">
        <v>6397</v>
      </c>
      <c r="G688" t="s">
        <v>6398</v>
      </c>
      <c r="H688">
        <v>2020</v>
      </c>
      <c r="I688" t="s">
        <v>245</v>
      </c>
      <c r="J688">
        <v>162</v>
      </c>
      <c r="L688">
        <v>105164</v>
      </c>
      <c r="P688">
        <v>17</v>
      </c>
      <c r="Q688" t="s">
        <v>6399</v>
      </c>
      <c r="R688" t="s">
        <v>6400</v>
      </c>
      <c r="S688" t="s">
        <v>31</v>
      </c>
      <c r="T688" t="s">
        <v>32</v>
      </c>
      <c r="U688" t="s">
        <v>33</v>
      </c>
      <c r="V688" t="s">
        <v>34</v>
      </c>
      <c r="W688" t="s">
        <v>6401</v>
      </c>
    </row>
    <row r="689" spans="1:23" hidden="1" x14ac:dyDescent="0.2">
      <c r="A689" t="s">
        <v>305</v>
      </c>
      <c r="D689" t="s">
        <v>6402</v>
      </c>
      <c r="E689" t="s">
        <v>6403</v>
      </c>
      <c r="F689" t="s">
        <v>6404</v>
      </c>
      <c r="G689" t="s">
        <v>6405</v>
      </c>
      <c r="H689">
        <v>2022</v>
      </c>
      <c r="I689" t="s">
        <v>366</v>
      </c>
      <c r="J689">
        <v>548</v>
      </c>
      <c r="L689">
        <v>151685</v>
      </c>
      <c r="P689">
        <v>7</v>
      </c>
      <c r="Q689" t="s">
        <v>6406</v>
      </c>
      <c r="R689" t="s">
        <v>6407</v>
      </c>
      <c r="S689" t="s">
        <v>31</v>
      </c>
      <c r="T689" t="s">
        <v>32</v>
      </c>
      <c r="U689" t="s">
        <v>33</v>
      </c>
      <c r="V689" t="s">
        <v>34</v>
      </c>
      <c r="W689" t="s">
        <v>6408</v>
      </c>
    </row>
    <row r="690" spans="1:23" hidden="1" x14ac:dyDescent="0.2">
      <c r="A690" t="s">
        <v>314</v>
      </c>
      <c r="D690" t="s">
        <v>6409</v>
      </c>
      <c r="E690" t="s">
        <v>6410</v>
      </c>
      <c r="F690" t="s">
        <v>6411</v>
      </c>
      <c r="G690" t="s">
        <v>6412</v>
      </c>
      <c r="H690">
        <v>2021</v>
      </c>
      <c r="I690" t="s">
        <v>165</v>
      </c>
      <c r="J690">
        <v>40</v>
      </c>
      <c r="K690">
        <v>2</v>
      </c>
      <c r="M690">
        <v>447</v>
      </c>
      <c r="N690">
        <v>458</v>
      </c>
      <c r="O690">
        <v>11</v>
      </c>
      <c r="P690">
        <v>12</v>
      </c>
      <c r="Q690" t="s">
        <v>6413</v>
      </c>
      <c r="R690" t="s">
        <v>6414</v>
      </c>
      <c r="S690" t="s">
        <v>31</v>
      </c>
      <c r="T690" t="s">
        <v>32</v>
      </c>
      <c r="V690" t="s">
        <v>34</v>
      </c>
      <c r="W690" t="s">
        <v>6415</v>
      </c>
    </row>
    <row r="691" spans="1:23" x14ac:dyDescent="0.2">
      <c r="A691" t="s">
        <v>322</v>
      </c>
      <c r="B691" t="s">
        <v>176</v>
      </c>
      <c r="C691" t="s">
        <v>6416</v>
      </c>
      <c r="D691" t="s">
        <v>6417</v>
      </c>
      <c r="E691" t="s">
        <v>6418</v>
      </c>
      <c r="F691" t="s">
        <v>6419</v>
      </c>
      <c r="G691" t="s">
        <v>6420</v>
      </c>
      <c r="H691">
        <v>2020</v>
      </c>
      <c r="I691" t="s">
        <v>49</v>
      </c>
      <c r="J691">
        <v>10</v>
      </c>
      <c r="K691">
        <v>4</v>
      </c>
      <c r="M691">
        <v>296</v>
      </c>
      <c r="N691">
        <v>307</v>
      </c>
      <c r="O691">
        <v>11</v>
      </c>
      <c r="P691">
        <v>136</v>
      </c>
      <c r="Q691" t="s">
        <v>6421</v>
      </c>
      <c r="R691" t="s">
        <v>6422</v>
      </c>
      <c r="S691" t="s">
        <v>31</v>
      </c>
      <c r="T691" t="s">
        <v>32</v>
      </c>
      <c r="V691" t="s">
        <v>34</v>
      </c>
      <c r="W691" t="s">
        <v>6423</v>
      </c>
    </row>
    <row r="692" spans="1:23" hidden="1" x14ac:dyDescent="0.2">
      <c r="A692" t="s">
        <v>297</v>
      </c>
      <c r="D692" t="s">
        <v>6424</v>
      </c>
      <c r="E692" t="s">
        <v>6425</v>
      </c>
      <c r="F692" t="s">
        <v>6426</v>
      </c>
      <c r="G692" t="s">
        <v>6427</v>
      </c>
      <c r="H692">
        <v>2022</v>
      </c>
      <c r="I692" t="s">
        <v>861</v>
      </c>
      <c r="J692">
        <v>179</v>
      </c>
      <c r="L692">
        <v>113722</v>
      </c>
      <c r="P692">
        <v>14</v>
      </c>
      <c r="Q692" t="s">
        <v>6428</v>
      </c>
      <c r="R692" t="s">
        <v>6429</v>
      </c>
      <c r="S692" t="s">
        <v>31</v>
      </c>
      <c r="T692" t="s">
        <v>32</v>
      </c>
      <c r="V692" t="s">
        <v>34</v>
      </c>
      <c r="W692" t="s">
        <v>6430</v>
      </c>
    </row>
    <row r="693" spans="1:23" ht="14" hidden="1" customHeight="1" x14ac:dyDescent="0.2">
      <c r="A693" t="s">
        <v>305</v>
      </c>
      <c r="D693" t="s">
        <v>6431</v>
      </c>
      <c r="E693" t="s">
        <v>6432</v>
      </c>
      <c r="F693" t="s">
        <v>6433</v>
      </c>
      <c r="G693" t="s">
        <v>6434</v>
      </c>
      <c r="H693">
        <v>2024</v>
      </c>
      <c r="I693" t="s">
        <v>350</v>
      </c>
      <c r="J693">
        <v>19</v>
      </c>
      <c r="K693">
        <v>7</v>
      </c>
      <c r="L693" t="s">
        <v>6435</v>
      </c>
      <c r="P693">
        <v>0</v>
      </c>
      <c r="Q693" t="s">
        <v>6436</v>
      </c>
      <c r="R693" t="s">
        <v>6437</v>
      </c>
      <c r="S693" t="s">
        <v>31</v>
      </c>
      <c r="T693" t="s">
        <v>32</v>
      </c>
      <c r="U693" t="s">
        <v>108</v>
      </c>
      <c r="V693" t="s">
        <v>34</v>
      </c>
      <c r="W693" t="s">
        <v>6438</v>
      </c>
    </row>
    <row r="694" spans="1:23" hidden="1" x14ac:dyDescent="0.2">
      <c r="A694" t="s">
        <v>314</v>
      </c>
      <c r="D694" t="s">
        <v>6439</v>
      </c>
      <c r="E694" t="s">
        <v>6440</v>
      </c>
      <c r="F694" t="s">
        <v>6441</v>
      </c>
      <c r="G694" t="s">
        <v>6442</v>
      </c>
      <c r="H694">
        <v>2021</v>
      </c>
      <c r="I694" t="s">
        <v>148</v>
      </c>
      <c r="J694">
        <v>8</v>
      </c>
      <c r="L694">
        <v>669995</v>
      </c>
      <c r="P694">
        <v>35</v>
      </c>
      <c r="Q694" t="s">
        <v>6443</v>
      </c>
      <c r="R694" t="s">
        <v>6444</v>
      </c>
      <c r="S694" t="s">
        <v>31</v>
      </c>
      <c r="T694" t="s">
        <v>32</v>
      </c>
      <c r="U694" t="s">
        <v>60</v>
      </c>
      <c r="V694" t="s">
        <v>34</v>
      </c>
      <c r="W694" t="s">
        <v>6445</v>
      </c>
    </row>
    <row r="695" spans="1:23" hidden="1" x14ac:dyDescent="0.2">
      <c r="A695" t="s">
        <v>322</v>
      </c>
      <c r="B695" t="s">
        <v>176</v>
      </c>
      <c r="C695" t="s">
        <v>6446</v>
      </c>
      <c r="D695" t="s">
        <v>6447</v>
      </c>
      <c r="E695" t="s">
        <v>6448</v>
      </c>
      <c r="F695" t="s">
        <v>6449</v>
      </c>
      <c r="G695" t="s">
        <v>6450</v>
      </c>
      <c r="H695">
        <v>2022</v>
      </c>
      <c r="I695" t="s">
        <v>40</v>
      </c>
      <c r="J695">
        <v>289</v>
      </c>
      <c r="K695">
        <v>1981</v>
      </c>
      <c r="L695">
        <v>20220872</v>
      </c>
      <c r="P695">
        <v>24</v>
      </c>
      <c r="Q695" t="s">
        <v>6451</v>
      </c>
      <c r="R695" t="s">
        <v>6452</v>
      </c>
      <c r="S695" t="s">
        <v>31</v>
      </c>
      <c r="T695" t="s">
        <v>32</v>
      </c>
      <c r="U695" t="s">
        <v>224</v>
      </c>
      <c r="V695" t="s">
        <v>34</v>
      </c>
      <c r="W695" t="s">
        <v>6453</v>
      </c>
    </row>
    <row r="696" spans="1:23" hidden="1" x14ac:dyDescent="0.2">
      <c r="A696" t="s">
        <v>297</v>
      </c>
      <c r="D696" t="s">
        <v>6454</v>
      </c>
      <c r="E696" t="s">
        <v>6455</v>
      </c>
      <c r="F696" t="s">
        <v>6456</v>
      </c>
      <c r="G696" t="s">
        <v>6457</v>
      </c>
      <c r="H696">
        <v>2019</v>
      </c>
      <c r="I696" t="s">
        <v>6458</v>
      </c>
      <c r="J696">
        <v>49</v>
      </c>
      <c r="K696">
        <v>1</v>
      </c>
      <c r="M696">
        <v>48</v>
      </c>
      <c r="N696">
        <v>65</v>
      </c>
      <c r="O696">
        <v>17</v>
      </c>
      <c r="P696">
        <v>10</v>
      </c>
      <c r="R696" t="s">
        <v>6459</v>
      </c>
      <c r="S696" t="s">
        <v>31</v>
      </c>
      <c r="T696" t="s">
        <v>32</v>
      </c>
      <c r="V696" t="s">
        <v>34</v>
      </c>
      <c r="W696" t="s">
        <v>6460</v>
      </c>
    </row>
    <row r="697" spans="1:23" hidden="1" x14ac:dyDescent="0.2">
      <c r="A697" t="s">
        <v>305</v>
      </c>
      <c r="D697" t="s">
        <v>234</v>
      </c>
      <c r="E697" t="s">
        <v>235</v>
      </c>
      <c r="F697" t="s">
        <v>236</v>
      </c>
      <c r="G697" t="s">
        <v>237</v>
      </c>
      <c r="H697">
        <v>2020</v>
      </c>
      <c r="I697" t="s">
        <v>230</v>
      </c>
      <c r="J697">
        <v>71</v>
      </c>
      <c r="K697">
        <v>3</v>
      </c>
      <c r="M697">
        <v>263</v>
      </c>
      <c r="N697">
        <v>274</v>
      </c>
      <c r="O697">
        <v>11</v>
      </c>
      <c r="P697">
        <v>66</v>
      </c>
      <c r="Q697" t="s">
        <v>238</v>
      </c>
      <c r="R697" t="s">
        <v>239</v>
      </c>
      <c r="S697" t="s">
        <v>31</v>
      </c>
      <c r="T697" t="s">
        <v>32</v>
      </c>
      <c r="U697" t="s">
        <v>159</v>
      </c>
      <c r="V697" t="s">
        <v>34</v>
      </c>
      <c r="W697" t="s">
        <v>240</v>
      </c>
    </row>
    <row r="698" spans="1:23" hidden="1" x14ac:dyDescent="0.2">
      <c r="A698" t="s">
        <v>314</v>
      </c>
      <c r="D698" t="s">
        <v>6461</v>
      </c>
      <c r="E698" t="s">
        <v>6462</v>
      </c>
      <c r="F698" t="s">
        <v>6463</v>
      </c>
      <c r="G698" t="s">
        <v>6464</v>
      </c>
      <c r="H698">
        <v>2017</v>
      </c>
      <c r="I698" t="s">
        <v>3104</v>
      </c>
      <c r="J698">
        <v>5</v>
      </c>
      <c r="K698">
        <v>1</v>
      </c>
      <c r="P698">
        <v>15</v>
      </c>
      <c r="Q698" t="s">
        <v>6465</v>
      </c>
      <c r="R698" t="s">
        <v>6466</v>
      </c>
      <c r="S698" t="s">
        <v>31</v>
      </c>
      <c r="T698" t="s">
        <v>32</v>
      </c>
      <c r="U698" t="s">
        <v>108</v>
      </c>
      <c r="V698" t="s">
        <v>34</v>
      </c>
      <c r="W698" t="s">
        <v>6467</v>
      </c>
    </row>
    <row r="699" spans="1:23" hidden="1" x14ac:dyDescent="0.2">
      <c r="A699" t="s">
        <v>322</v>
      </c>
      <c r="B699" t="s">
        <v>176</v>
      </c>
      <c r="D699" t="s">
        <v>6468</v>
      </c>
      <c r="E699" t="s">
        <v>6469</v>
      </c>
      <c r="F699" t="s">
        <v>6470</v>
      </c>
      <c r="G699" t="s">
        <v>6471</v>
      </c>
      <c r="H699">
        <v>2020</v>
      </c>
      <c r="I699" t="s">
        <v>6472</v>
      </c>
      <c r="J699">
        <v>46</v>
      </c>
      <c r="L699">
        <v>101166</v>
      </c>
      <c r="P699">
        <v>9</v>
      </c>
      <c r="Q699" t="s">
        <v>6473</v>
      </c>
      <c r="R699" t="s">
        <v>6474</v>
      </c>
      <c r="S699" t="s">
        <v>31</v>
      </c>
      <c r="T699" t="s">
        <v>32</v>
      </c>
      <c r="U699" t="s">
        <v>127</v>
      </c>
      <c r="V699" t="s">
        <v>34</v>
      </c>
      <c r="W699" t="s">
        <v>6475</v>
      </c>
    </row>
    <row r="700" spans="1:23" hidden="1" x14ac:dyDescent="0.2">
      <c r="A700" t="s">
        <v>297</v>
      </c>
      <c r="D700" t="s">
        <v>6476</v>
      </c>
      <c r="E700" t="s">
        <v>6477</v>
      </c>
      <c r="F700" t="s">
        <v>6478</v>
      </c>
      <c r="G700" t="s">
        <v>6479</v>
      </c>
      <c r="H700">
        <v>2024</v>
      </c>
      <c r="I700" t="s">
        <v>165</v>
      </c>
      <c r="J700">
        <v>43</v>
      </c>
      <c r="K700">
        <v>4</v>
      </c>
      <c r="M700">
        <v>899</v>
      </c>
      <c r="N700">
        <v>917</v>
      </c>
      <c r="O700">
        <v>18</v>
      </c>
      <c r="P700">
        <v>0</v>
      </c>
      <c r="Q700" t="s">
        <v>6480</v>
      </c>
      <c r="R700" t="s">
        <v>6481</v>
      </c>
      <c r="S700" t="s">
        <v>117</v>
      </c>
      <c r="T700" t="s">
        <v>32</v>
      </c>
      <c r="V700" t="s">
        <v>34</v>
      </c>
      <c r="W700" t="s">
        <v>6482</v>
      </c>
    </row>
    <row r="701" spans="1:23" hidden="1" x14ac:dyDescent="0.2">
      <c r="A701" t="s">
        <v>305</v>
      </c>
      <c r="D701" t="s">
        <v>6483</v>
      </c>
      <c r="E701" t="s">
        <v>6484</v>
      </c>
      <c r="F701" t="s">
        <v>6485</v>
      </c>
      <c r="G701" t="s">
        <v>6486</v>
      </c>
      <c r="H701">
        <v>2021</v>
      </c>
      <c r="I701" t="s">
        <v>28</v>
      </c>
      <c r="J701">
        <v>27</v>
      </c>
      <c r="K701">
        <v>12</v>
      </c>
      <c r="M701">
        <v>2728</v>
      </c>
      <c r="N701">
        <v>2743</v>
      </c>
      <c r="O701">
        <v>15</v>
      </c>
      <c r="P701">
        <v>25</v>
      </c>
      <c r="Q701" t="s">
        <v>6487</v>
      </c>
      <c r="R701" t="s">
        <v>6488</v>
      </c>
      <c r="S701" t="s">
        <v>31</v>
      </c>
      <c r="T701" t="s">
        <v>32</v>
      </c>
      <c r="U701" t="s">
        <v>159</v>
      </c>
      <c r="V701" t="s">
        <v>34</v>
      </c>
      <c r="W701" t="s">
        <v>6489</v>
      </c>
    </row>
    <row r="702" spans="1:23" hidden="1" x14ac:dyDescent="0.2">
      <c r="A702" t="s">
        <v>314</v>
      </c>
      <c r="D702" t="s">
        <v>6490</v>
      </c>
      <c r="E702" t="s">
        <v>6491</v>
      </c>
      <c r="F702" t="s">
        <v>6492</v>
      </c>
      <c r="G702" t="s">
        <v>6493</v>
      </c>
      <c r="H702">
        <v>2022</v>
      </c>
      <c r="I702" t="s">
        <v>861</v>
      </c>
      <c r="J702">
        <v>184</v>
      </c>
      <c r="L702">
        <v>114224</v>
      </c>
      <c r="P702">
        <v>4</v>
      </c>
      <c r="Q702" t="s">
        <v>6494</v>
      </c>
      <c r="R702" t="s">
        <v>6495</v>
      </c>
      <c r="S702" t="s">
        <v>31</v>
      </c>
      <c r="T702" t="s">
        <v>32</v>
      </c>
      <c r="V702" t="s">
        <v>34</v>
      </c>
      <c r="W702" t="s">
        <v>6496</v>
      </c>
    </row>
    <row r="703" spans="1:23" hidden="1" x14ac:dyDescent="0.2">
      <c r="A703" t="s">
        <v>322</v>
      </c>
      <c r="B703" t="s">
        <v>176</v>
      </c>
      <c r="D703" t="s">
        <v>6490</v>
      </c>
      <c r="E703" t="s">
        <v>6491</v>
      </c>
      <c r="F703" t="s">
        <v>6492</v>
      </c>
      <c r="G703" t="s">
        <v>6497</v>
      </c>
      <c r="H703">
        <v>2022</v>
      </c>
      <c r="I703" t="s">
        <v>861</v>
      </c>
      <c r="J703">
        <v>182</v>
      </c>
      <c r="L703">
        <v>114017</v>
      </c>
      <c r="P703">
        <v>12</v>
      </c>
      <c r="Q703" t="s">
        <v>6498</v>
      </c>
      <c r="R703" t="s">
        <v>6499</v>
      </c>
      <c r="S703" t="s">
        <v>31</v>
      </c>
      <c r="T703" t="s">
        <v>32</v>
      </c>
      <c r="V703" t="s">
        <v>34</v>
      </c>
      <c r="W703" t="s">
        <v>6500</v>
      </c>
    </row>
    <row r="704" spans="1:23" hidden="1" x14ac:dyDescent="0.2">
      <c r="A704" t="s">
        <v>297</v>
      </c>
      <c r="D704" t="s">
        <v>6501</v>
      </c>
      <c r="E704" t="s">
        <v>6502</v>
      </c>
      <c r="F704" t="s">
        <v>6503</v>
      </c>
      <c r="G704" t="s">
        <v>6504</v>
      </c>
      <c r="H704">
        <v>2024</v>
      </c>
      <c r="I704" t="s">
        <v>1015</v>
      </c>
      <c r="J704">
        <v>918</v>
      </c>
      <c r="L704">
        <v>170651</v>
      </c>
      <c r="P704">
        <v>3</v>
      </c>
      <c r="Q704" t="s">
        <v>6505</v>
      </c>
      <c r="R704" t="s">
        <v>6506</v>
      </c>
      <c r="S704" t="s">
        <v>31</v>
      </c>
      <c r="T704" t="s">
        <v>32</v>
      </c>
      <c r="U704" t="s">
        <v>127</v>
      </c>
      <c r="V704" t="s">
        <v>34</v>
      </c>
      <c r="W704" t="s">
        <v>6507</v>
      </c>
    </row>
    <row r="705" spans="1:23" hidden="1" x14ac:dyDescent="0.2">
      <c r="A705" t="s">
        <v>305</v>
      </c>
      <c r="D705" t="s">
        <v>6508</v>
      </c>
      <c r="E705" t="s">
        <v>6509</v>
      </c>
      <c r="F705" t="s">
        <v>6510</v>
      </c>
      <c r="G705" t="s">
        <v>6511</v>
      </c>
      <c r="H705">
        <v>2024</v>
      </c>
      <c r="I705" t="s">
        <v>165</v>
      </c>
      <c r="J705">
        <v>43</v>
      </c>
      <c r="K705">
        <v>4</v>
      </c>
      <c r="M705">
        <v>1133</v>
      </c>
      <c r="N705">
        <v>1137</v>
      </c>
      <c r="O705">
        <v>4</v>
      </c>
      <c r="P705">
        <v>1</v>
      </c>
      <c r="Q705" t="s">
        <v>6512</v>
      </c>
      <c r="R705" t="s">
        <v>6513</v>
      </c>
      <c r="S705" t="s">
        <v>3468</v>
      </c>
      <c r="T705" t="s">
        <v>32</v>
      </c>
      <c r="U705" t="s">
        <v>127</v>
      </c>
      <c r="V705" t="s">
        <v>34</v>
      </c>
      <c r="W705" t="s">
        <v>6514</v>
      </c>
    </row>
    <row r="706" spans="1:23" hidden="1" x14ac:dyDescent="0.2">
      <c r="A706" t="s">
        <v>314</v>
      </c>
      <c r="D706" t="s">
        <v>6515</v>
      </c>
      <c r="E706" t="s">
        <v>6516</v>
      </c>
      <c r="F706" t="s">
        <v>6517</v>
      </c>
      <c r="G706" t="s">
        <v>6518</v>
      </c>
      <c r="H706">
        <v>2022</v>
      </c>
      <c r="I706" t="s">
        <v>148</v>
      </c>
      <c r="J706">
        <v>9</v>
      </c>
      <c r="L706">
        <v>858853</v>
      </c>
      <c r="P706">
        <v>3</v>
      </c>
      <c r="Q706" t="s">
        <v>6519</v>
      </c>
      <c r="R706" t="s">
        <v>6520</v>
      </c>
      <c r="S706" t="s">
        <v>31</v>
      </c>
      <c r="T706" t="s">
        <v>32</v>
      </c>
      <c r="U706" t="s">
        <v>108</v>
      </c>
      <c r="V706" t="s">
        <v>34</v>
      </c>
      <c r="W706" t="s">
        <v>6521</v>
      </c>
    </row>
    <row r="707" spans="1:23" hidden="1" x14ac:dyDescent="0.2">
      <c r="A707" t="s">
        <v>322</v>
      </c>
      <c r="B707" t="s">
        <v>176</v>
      </c>
      <c r="C707" t="s">
        <v>6522</v>
      </c>
      <c r="D707" t="s">
        <v>6523</v>
      </c>
      <c r="E707" t="s">
        <v>6524</v>
      </c>
      <c r="F707" t="s">
        <v>6525</v>
      </c>
      <c r="G707" t="s">
        <v>6526</v>
      </c>
      <c r="H707">
        <v>2023</v>
      </c>
      <c r="I707" t="s">
        <v>1413</v>
      </c>
      <c r="J707">
        <v>17</v>
      </c>
      <c r="M707">
        <v>153</v>
      </c>
      <c r="N707">
        <v>166</v>
      </c>
      <c r="O707">
        <v>13</v>
      </c>
      <c r="P707">
        <v>4</v>
      </c>
      <c r="Q707" t="s">
        <v>6527</v>
      </c>
      <c r="R707" t="s">
        <v>6528</v>
      </c>
      <c r="S707" t="s">
        <v>77</v>
      </c>
      <c r="T707" t="s">
        <v>32</v>
      </c>
      <c r="V707" t="s">
        <v>34</v>
      </c>
      <c r="W707" t="s">
        <v>6529</v>
      </c>
    </row>
    <row r="708" spans="1:23" hidden="1" x14ac:dyDescent="0.2">
      <c r="A708" t="s">
        <v>297</v>
      </c>
      <c r="D708" t="s">
        <v>6530</v>
      </c>
      <c r="E708" t="s">
        <v>6531</v>
      </c>
      <c r="F708" t="s">
        <v>6532</v>
      </c>
      <c r="G708" t="s">
        <v>6533</v>
      </c>
      <c r="H708">
        <v>2022</v>
      </c>
      <c r="I708" t="s">
        <v>3471</v>
      </c>
      <c r="J708">
        <v>247</v>
      </c>
      <c r="L708">
        <v>104185</v>
      </c>
      <c r="P708">
        <v>0</v>
      </c>
      <c r="Q708" t="s">
        <v>6534</v>
      </c>
      <c r="R708" t="s">
        <v>6535</v>
      </c>
      <c r="S708" t="s">
        <v>31</v>
      </c>
      <c r="T708" t="s">
        <v>32</v>
      </c>
      <c r="U708" t="s">
        <v>127</v>
      </c>
      <c r="V708" t="s">
        <v>34</v>
      </c>
      <c r="W708" t="s">
        <v>6536</v>
      </c>
    </row>
    <row r="709" spans="1:23" hidden="1" x14ac:dyDescent="0.2">
      <c r="A709" t="s">
        <v>305</v>
      </c>
      <c r="D709" t="s">
        <v>6537</v>
      </c>
      <c r="E709" t="s">
        <v>6538</v>
      </c>
      <c r="F709" t="s">
        <v>6539</v>
      </c>
      <c r="G709" t="s">
        <v>6540</v>
      </c>
      <c r="H709">
        <v>2022</v>
      </c>
      <c r="I709" t="s">
        <v>4124</v>
      </c>
      <c r="J709">
        <v>10</v>
      </c>
      <c r="K709">
        <v>8</v>
      </c>
      <c r="L709">
        <v>1581</v>
      </c>
      <c r="P709">
        <v>12</v>
      </c>
      <c r="Q709" t="s">
        <v>6541</v>
      </c>
      <c r="R709" t="s">
        <v>6542</v>
      </c>
      <c r="S709" t="s">
        <v>117</v>
      </c>
      <c r="T709" t="s">
        <v>32</v>
      </c>
      <c r="U709" t="s">
        <v>60</v>
      </c>
      <c r="V709" t="s">
        <v>34</v>
      </c>
      <c r="W709" t="s">
        <v>6543</v>
      </c>
    </row>
    <row r="710" spans="1:23" hidden="1" x14ac:dyDescent="0.2">
      <c r="A710" t="s">
        <v>314</v>
      </c>
      <c r="D710" t="s">
        <v>6544</v>
      </c>
      <c r="E710" t="s">
        <v>6545</v>
      </c>
      <c r="F710" t="s">
        <v>6546</v>
      </c>
      <c r="G710" t="s">
        <v>6547</v>
      </c>
      <c r="H710">
        <v>2018</v>
      </c>
      <c r="I710" t="s">
        <v>57</v>
      </c>
      <c r="J710">
        <v>8</v>
      </c>
      <c r="K710">
        <v>1</v>
      </c>
      <c r="L710">
        <v>14048</v>
      </c>
      <c r="P710">
        <v>17</v>
      </c>
      <c r="Q710" t="s">
        <v>6548</v>
      </c>
      <c r="R710" t="s">
        <v>6549</v>
      </c>
      <c r="S710" t="s">
        <v>31</v>
      </c>
      <c r="T710" t="s">
        <v>32</v>
      </c>
      <c r="U710" t="s">
        <v>108</v>
      </c>
      <c r="V710" t="s">
        <v>34</v>
      </c>
      <c r="W710" t="s">
        <v>6550</v>
      </c>
    </row>
    <row r="711" spans="1:23" hidden="1" x14ac:dyDescent="0.2">
      <c r="A711" t="s">
        <v>322</v>
      </c>
      <c r="B711" t="s">
        <v>176</v>
      </c>
      <c r="D711" t="s">
        <v>6551</v>
      </c>
      <c r="E711" t="s">
        <v>6552</v>
      </c>
      <c r="F711" t="s">
        <v>6553</v>
      </c>
      <c r="G711" t="s">
        <v>6554</v>
      </c>
      <c r="H711">
        <v>2020</v>
      </c>
      <c r="I711" t="s">
        <v>196</v>
      </c>
      <c r="J711">
        <v>17</v>
      </c>
      <c r="K711">
        <v>8</v>
      </c>
      <c r="M711">
        <v>2181</v>
      </c>
      <c r="N711">
        <v>2204</v>
      </c>
      <c r="O711">
        <v>23</v>
      </c>
      <c r="P711">
        <v>13</v>
      </c>
      <c r="Q711" t="s">
        <v>6555</v>
      </c>
      <c r="R711" t="s">
        <v>6556</v>
      </c>
      <c r="S711" t="s">
        <v>31</v>
      </c>
      <c r="T711" t="s">
        <v>32</v>
      </c>
      <c r="U711" t="s">
        <v>108</v>
      </c>
      <c r="V711" t="s">
        <v>34</v>
      </c>
      <c r="W711" t="s">
        <v>6557</v>
      </c>
    </row>
    <row r="712" spans="1:23" hidden="1" x14ac:dyDescent="0.2">
      <c r="A712" t="s">
        <v>297</v>
      </c>
      <c r="D712" t="s">
        <v>6558</v>
      </c>
      <c r="E712" t="s">
        <v>6559</v>
      </c>
      <c r="F712" t="s">
        <v>6560</v>
      </c>
      <c r="G712" t="s">
        <v>6561</v>
      </c>
      <c r="H712">
        <v>2020</v>
      </c>
      <c r="I712" t="s">
        <v>6562</v>
      </c>
      <c r="J712">
        <v>125</v>
      </c>
      <c r="K712">
        <v>7</v>
      </c>
      <c r="L712" t="s">
        <v>6563</v>
      </c>
      <c r="P712">
        <v>13</v>
      </c>
      <c r="Q712" t="s">
        <v>6564</v>
      </c>
      <c r="R712" t="s">
        <v>6565</v>
      </c>
      <c r="S712" t="s">
        <v>31</v>
      </c>
      <c r="T712" t="s">
        <v>32</v>
      </c>
      <c r="U712" t="s">
        <v>127</v>
      </c>
      <c r="V712" t="s">
        <v>34</v>
      </c>
      <c r="W712" t="s">
        <v>6566</v>
      </c>
    </row>
    <row r="713" spans="1:23" hidden="1" x14ac:dyDescent="0.2">
      <c r="A713" t="s">
        <v>305</v>
      </c>
      <c r="D713" t="s">
        <v>6567</v>
      </c>
      <c r="E713" t="s">
        <v>6568</v>
      </c>
      <c r="F713" t="s">
        <v>6569</v>
      </c>
      <c r="G713" t="s">
        <v>6570</v>
      </c>
      <c r="H713">
        <v>2022</v>
      </c>
      <c r="I713" t="s">
        <v>148</v>
      </c>
      <c r="J713">
        <v>9</v>
      </c>
      <c r="L713">
        <v>910420</v>
      </c>
      <c r="P713">
        <v>1</v>
      </c>
      <c r="Q713" t="s">
        <v>6571</v>
      </c>
      <c r="R713" t="s">
        <v>6572</v>
      </c>
      <c r="S713" t="s">
        <v>31</v>
      </c>
      <c r="T713" t="s">
        <v>32</v>
      </c>
      <c r="U713" t="s">
        <v>108</v>
      </c>
      <c r="V713" t="s">
        <v>34</v>
      </c>
      <c r="W713" t="s">
        <v>6573</v>
      </c>
    </row>
    <row r="714" spans="1:23" hidden="1" x14ac:dyDescent="0.2">
      <c r="A714" t="s">
        <v>314</v>
      </c>
      <c r="D714" t="s">
        <v>6574</v>
      </c>
      <c r="E714" t="s">
        <v>6575</v>
      </c>
      <c r="F714" t="s">
        <v>6576</v>
      </c>
      <c r="G714" t="s">
        <v>6577</v>
      </c>
      <c r="H714">
        <v>2020</v>
      </c>
      <c r="I714" t="s">
        <v>328</v>
      </c>
      <c r="J714">
        <v>584</v>
      </c>
      <c r="K714">
        <v>7819</v>
      </c>
      <c r="M714">
        <v>82</v>
      </c>
      <c r="N714">
        <v>86</v>
      </c>
      <c r="O714">
        <v>4</v>
      </c>
      <c r="P714">
        <v>101</v>
      </c>
      <c r="Q714" t="s">
        <v>6578</v>
      </c>
      <c r="R714" t="s">
        <v>6579</v>
      </c>
      <c r="S714" t="s">
        <v>31</v>
      </c>
      <c r="T714" t="s">
        <v>32</v>
      </c>
      <c r="V714" t="s">
        <v>34</v>
      </c>
      <c r="W714" t="s">
        <v>6580</v>
      </c>
    </row>
    <row r="715" spans="1:23" hidden="1" x14ac:dyDescent="0.2">
      <c r="A715" t="s">
        <v>322</v>
      </c>
      <c r="B715" t="s">
        <v>176</v>
      </c>
      <c r="C715" t="s">
        <v>6581</v>
      </c>
      <c r="D715" t="s">
        <v>6582</v>
      </c>
      <c r="E715" t="s">
        <v>6583</v>
      </c>
      <c r="F715" t="s">
        <v>6584</v>
      </c>
      <c r="G715" t="s">
        <v>6585</v>
      </c>
      <c r="H715">
        <v>2022</v>
      </c>
      <c r="I715" t="s">
        <v>514</v>
      </c>
      <c r="J715">
        <v>169</v>
      </c>
      <c r="K715">
        <v>6</v>
      </c>
      <c r="L715">
        <v>82</v>
      </c>
      <c r="P715">
        <v>7</v>
      </c>
      <c r="Q715" t="s">
        <v>6586</v>
      </c>
      <c r="R715" t="s">
        <v>6587</v>
      </c>
      <c r="S715" t="s">
        <v>31</v>
      </c>
      <c r="T715" t="s">
        <v>32</v>
      </c>
      <c r="V715" t="s">
        <v>34</v>
      </c>
      <c r="W715" t="s">
        <v>6588</v>
      </c>
    </row>
    <row r="716" spans="1:23" hidden="1" x14ac:dyDescent="0.2">
      <c r="A716" t="s">
        <v>297</v>
      </c>
      <c r="D716" t="s">
        <v>6589</v>
      </c>
      <c r="E716" t="s">
        <v>6590</v>
      </c>
      <c r="F716" t="s">
        <v>6591</v>
      </c>
      <c r="G716" t="s">
        <v>6592</v>
      </c>
      <c r="H716">
        <v>2019</v>
      </c>
      <c r="I716" t="s">
        <v>6593</v>
      </c>
      <c r="J716">
        <v>48</v>
      </c>
      <c r="K716">
        <v>8</v>
      </c>
      <c r="M716">
        <v>816</v>
      </c>
      <c r="N716">
        <v>830</v>
      </c>
      <c r="O716">
        <v>14</v>
      </c>
      <c r="P716">
        <v>9</v>
      </c>
      <c r="Q716" t="s">
        <v>6594</v>
      </c>
      <c r="R716" t="s">
        <v>6595</v>
      </c>
      <c r="S716" t="s">
        <v>117</v>
      </c>
      <c r="T716" t="s">
        <v>32</v>
      </c>
      <c r="U716" t="s">
        <v>127</v>
      </c>
      <c r="V716" t="s">
        <v>34</v>
      </c>
      <c r="W716" t="s">
        <v>6596</v>
      </c>
    </row>
    <row r="717" spans="1:23" hidden="1" x14ac:dyDescent="0.2">
      <c r="A717" t="s">
        <v>305</v>
      </c>
      <c r="D717" t="s">
        <v>6597</v>
      </c>
      <c r="E717" t="s">
        <v>6598</v>
      </c>
      <c r="F717" t="s">
        <v>6599</v>
      </c>
      <c r="G717" t="s">
        <v>6600</v>
      </c>
      <c r="H717">
        <v>2021</v>
      </c>
      <c r="I717" t="s">
        <v>148</v>
      </c>
      <c r="J717">
        <v>8</v>
      </c>
      <c r="L717">
        <v>759744</v>
      </c>
      <c r="P717">
        <v>4</v>
      </c>
      <c r="Q717" t="s">
        <v>6601</v>
      </c>
      <c r="R717" t="s">
        <v>6602</v>
      </c>
      <c r="S717" t="s">
        <v>31</v>
      </c>
      <c r="T717" t="s">
        <v>32</v>
      </c>
      <c r="U717" t="s">
        <v>108</v>
      </c>
      <c r="V717" t="s">
        <v>34</v>
      </c>
      <c r="W717" t="s">
        <v>6603</v>
      </c>
    </row>
    <row r="718" spans="1:23" hidden="1" x14ac:dyDescent="0.2">
      <c r="A718" t="s">
        <v>314</v>
      </c>
      <c r="D718" t="s">
        <v>6604</v>
      </c>
      <c r="E718" t="s">
        <v>6605</v>
      </c>
      <c r="F718" t="s">
        <v>6606</v>
      </c>
      <c r="G718" t="s">
        <v>6607</v>
      </c>
      <c r="H718">
        <v>2023</v>
      </c>
      <c r="I718" t="s">
        <v>1015</v>
      </c>
      <c r="J718">
        <v>857</v>
      </c>
      <c r="L718">
        <v>159576</v>
      </c>
      <c r="P718">
        <v>27</v>
      </c>
      <c r="Q718" t="s">
        <v>6608</v>
      </c>
      <c r="R718" t="s">
        <v>6609</v>
      </c>
      <c r="S718" t="s">
        <v>31</v>
      </c>
      <c r="T718" t="s">
        <v>32</v>
      </c>
      <c r="U718" t="s">
        <v>127</v>
      </c>
      <c r="V718" t="s">
        <v>34</v>
      </c>
      <c r="W718" t="s">
        <v>6610</v>
      </c>
    </row>
    <row r="719" spans="1:23" hidden="1" x14ac:dyDescent="0.2">
      <c r="A719" t="s">
        <v>322</v>
      </c>
      <c r="B719" t="s">
        <v>176</v>
      </c>
      <c r="D719" t="s">
        <v>6611</v>
      </c>
      <c r="E719" t="s">
        <v>6612</v>
      </c>
      <c r="F719" t="s">
        <v>6613</v>
      </c>
      <c r="G719" t="s">
        <v>6614</v>
      </c>
      <c r="H719">
        <v>2021</v>
      </c>
      <c r="I719" t="s">
        <v>6615</v>
      </c>
      <c r="J719">
        <v>5</v>
      </c>
      <c r="K719">
        <v>4</v>
      </c>
      <c r="L719">
        <v>53</v>
      </c>
      <c r="P719">
        <v>20</v>
      </c>
      <c r="Q719" t="s">
        <v>6616</v>
      </c>
      <c r="R719" t="s">
        <v>6617</v>
      </c>
      <c r="S719" t="s">
        <v>31</v>
      </c>
      <c r="T719" t="s">
        <v>32</v>
      </c>
      <c r="U719" t="s">
        <v>108</v>
      </c>
      <c r="V719" t="s">
        <v>34</v>
      </c>
      <c r="W719" t="s">
        <v>6618</v>
      </c>
    </row>
    <row r="720" spans="1:23" hidden="1" x14ac:dyDescent="0.2">
      <c r="A720" t="s">
        <v>297</v>
      </c>
      <c r="D720" t="s">
        <v>6619</v>
      </c>
      <c r="E720" t="s">
        <v>6620</v>
      </c>
      <c r="F720" t="s">
        <v>6621</v>
      </c>
      <c r="G720" t="s">
        <v>6622</v>
      </c>
      <c r="H720">
        <v>2023</v>
      </c>
      <c r="I720" t="s">
        <v>6623</v>
      </c>
      <c r="J720">
        <v>60</v>
      </c>
      <c r="K720">
        <v>1</v>
      </c>
      <c r="M720">
        <v>29</v>
      </c>
      <c r="N720">
        <v>47</v>
      </c>
      <c r="O720">
        <v>18</v>
      </c>
      <c r="P720">
        <v>0</v>
      </c>
      <c r="Q720" t="s">
        <v>6624</v>
      </c>
      <c r="R720" t="s">
        <v>6625</v>
      </c>
      <c r="S720" t="s">
        <v>117</v>
      </c>
      <c r="T720" t="s">
        <v>32</v>
      </c>
      <c r="V720" t="s">
        <v>34</v>
      </c>
      <c r="W720" t="s">
        <v>6626</v>
      </c>
    </row>
    <row r="721" spans="1:23" hidden="1" x14ac:dyDescent="0.2">
      <c r="A721" t="s">
        <v>305</v>
      </c>
      <c r="D721" t="s">
        <v>6627</v>
      </c>
      <c r="E721" t="s">
        <v>6628</v>
      </c>
      <c r="F721" t="s">
        <v>6629</v>
      </c>
      <c r="G721" t="s">
        <v>6630</v>
      </c>
      <c r="H721">
        <v>2017</v>
      </c>
      <c r="I721" t="s">
        <v>545</v>
      </c>
      <c r="J721">
        <v>38</v>
      </c>
      <c r="K721">
        <v>2</v>
      </c>
      <c r="L721" t="s">
        <v>6631</v>
      </c>
      <c r="P721">
        <v>6</v>
      </c>
      <c r="Q721" t="s">
        <v>6632</v>
      </c>
      <c r="R721" t="s">
        <v>6633</v>
      </c>
      <c r="S721" t="s">
        <v>31</v>
      </c>
      <c r="T721" t="s">
        <v>32</v>
      </c>
      <c r="V721" t="s">
        <v>34</v>
      </c>
      <c r="W721" t="s">
        <v>6634</v>
      </c>
    </row>
    <row r="722" spans="1:23" hidden="1" x14ac:dyDescent="0.2">
      <c r="A722" t="s">
        <v>314</v>
      </c>
      <c r="D722" t="s">
        <v>6635</v>
      </c>
      <c r="E722" t="s">
        <v>6636</v>
      </c>
      <c r="F722" t="s">
        <v>6637</v>
      </c>
      <c r="G722" t="s">
        <v>6638</v>
      </c>
      <c r="H722">
        <v>2021</v>
      </c>
      <c r="I722" t="s">
        <v>6639</v>
      </c>
      <c r="J722">
        <v>9</v>
      </c>
      <c r="K722">
        <v>1</v>
      </c>
      <c r="M722">
        <v>1</v>
      </c>
      <c r="N722">
        <v>11</v>
      </c>
      <c r="O722">
        <v>10</v>
      </c>
      <c r="P722">
        <v>5</v>
      </c>
      <c r="Q722" t="s">
        <v>6640</v>
      </c>
      <c r="R722" t="s">
        <v>6641</v>
      </c>
      <c r="S722" t="s">
        <v>31</v>
      </c>
      <c r="T722" t="s">
        <v>32</v>
      </c>
      <c r="U722" t="s">
        <v>33</v>
      </c>
      <c r="V722" t="s">
        <v>34</v>
      </c>
      <c r="W722" t="s">
        <v>6642</v>
      </c>
    </row>
    <row r="723" spans="1:23" hidden="1" x14ac:dyDescent="0.2">
      <c r="A723" t="s">
        <v>322</v>
      </c>
      <c r="B723" t="s">
        <v>176</v>
      </c>
      <c r="D723" t="s">
        <v>6643</v>
      </c>
      <c r="E723" t="s">
        <v>6644</v>
      </c>
      <c r="F723" t="s">
        <v>6645</v>
      </c>
      <c r="G723" t="s">
        <v>6646</v>
      </c>
      <c r="H723">
        <v>2023</v>
      </c>
      <c r="I723" t="s">
        <v>6647</v>
      </c>
      <c r="J723">
        <v>29</v>
      </c>
      <c r="K723">
        <v>3</v>
      </c>
      <c r="M723">
        <v>139</v>
      </c>
      <c r="N723">
        <v>146</v>
      </c>
      <c r="O723">
        <v>7</v>
      </c>
      <c r="P723">
        <v>2</v>
      </c>
      <c r="Q723" t="s">
        <v>6648</v>
      </c>
      <c r="R723" t="s">
        <v>6649</v>
      </c>
      <c r="S723" t="s">
        <v>31</v>
      </c>
      <c r="T723" t="s">
        <v>32</v>
      </c>
      <c r="U723" t="s">
        <v>127</v>
      </c>
      <c r="V723" t="s">
        <v>34</v>
      </c>
      <c r="W723" t="s">
        <v>6650</v>
      </c>
    </row>
    <row r="724" spans="1:23" hidden="1" x14ac:dyDescent="0.2">
      <c r="A724" t="s">
        <v>297</v>
      </c>
      <c r="D724" t="s">
        <v>751</v>
      </c>
      <c r="E724" t="s">
        <v>752</v>
      </c>
      <c r="F724" t="s">
        <v>753</v>
      </c>
      <c r="G724" t="s">
        <v>754</v>
      </c>
      <c r="H724">
        <v>2023</v>
      </c>
      <c r="I724" t="s">
        <v>390</v>
      </c>
      <c r="J724">
        <v>59</v>
      </c>
      <c r="K724">
        <v>6</v>
      </c>
      <c r="M724">
        <v>1179</v>
      </c>
      <c r="N724">
        <v>1201</v>
      </c>
      <c r="O724">
        <v>22</v>
      </c>
      <c r="P724">
        <v>2</v>
      </c>
      <c r="Q724" t="s">
        <v>755</v>
      </c>
      <c r="R724" t="s">
        <v>756</v>
      </c>
      <c r="S724" t="s">
        <v>31</v>
      </c>
      <c r="T724" t="s">
        <v>32</v>
      </c>
      <c r="U724" t="s">
        <v>127</v>
      </c>
      <c r="V724" t="s">
        <v>34</v>
      </c>
      <c r="W724" t="s">
        <v>757</v>
      </c>
    </row>
    <row r="725" spans="1:23" hidden="1" x14ac:dyDescent="0.2">
      <c r="A725" t="s">
        <v>305</v>
      </c>
      <c r="D725" t="s">
        <v>758</v>
      </c>
      <c r="E725" t="s">
        <v>759</v>
      </c>
      <c r="F725" t="s">
        <v>760</v>
      </c>
      <c r="G725" t="s">
        <v>761</v>
      </c>
      <c r="H725">
        <v>2021</v>
      </c>
      <c r="I725" t="s">
        <v>762</v>
      </c>
      <c r="J725">
        <v>88</v>
      </c>
      <c r="M725">
        <v>91</v>
      </c>
      <c r="N725">
        <v>136</v>
      </c>
      <c r="O725">
        <v>45</v>
      </c>
      <c r="P725">
        <v>55</v>
      </c>
      <c r="Q725" t="s">
        <v>763</v>
      </c>
      <c r="R725" t="s">
        <v>764</v>
      </c>
      <c r="S725" t="s">
        <v>77</v>
      </c>
      <c r="T725" t="s">
        <v>32</v>
      </c>
      <c r="V725" t="s">
        <v>34</v>
      </c>
      <c r="W725" t="s">
        <v>765</v>
      </c>
    </row>
    <row r="726" spans="1:23" hidden="1" x14ac:dyDescent="0.2">
      <c r="A726" t="s">
        <v>314</v>
      </c>
      <c r="D726" t="s">
        <v>6651</v>
      </c>
      <c r="E726" t="s">
        <v>6652</v>
      </c>
      <c r="F726" t="s">
        <v>6653</v>
      </c>
      <c r="G726" t="s">
        <v>6654</v>
      </c>
      <c r="H726">
        <v>2019</v>
      </c>
      <c r="I726" t="s">
        <v>3096</v>
      </c>
      <c r="J726">
        <v>213</v>
      </c>
      <c r="L726">
        <v>105215</v>
      </c>
      <c r="P726">
        <v>14</v>
      </c>
      <c r="Q726" t="s">
        <v>6655</v>
      </c>
      <c r="R726" t="s">
        <v>6656</v>
      </c>
      <c r="S726" t="s">
        <v>31</v>
      </c>
      <c r="T726" t="s">
        <v>32</v>
      </c>
      <c r="V726" t="s">
        <v>34</v>
      </c>
      <c r="W726" t="s">
        <v>6657</v>
      </c>
    </row>
    <row r="727" spans="1:23" hidden="1" x14ac:dyDescent="0.2">
      <c r="A727" t="s">
        <v>322</v>
      </c>
      <c r="B727" t="s">
        <v>176</v>
      </c>
      <c r="C727" t="s">
        <v>6581</v>
      </c>
      <c r="D727" t="s">
        <v>6658</v>
      </c>
      <c r="E727" t="s">
        <v>6659</v>
      </c>
      <c r="F727" t="s">
        <v>6660</v>
      </c>
      <c r="G727" t="s">
        <v>6661</v>
      </c>
      <c r="H727">
        <v>2020</v>
      </c>
      <c r="I727" t="s">
        <v>165</v>
      </c>
      <c r="J727">
        <v>39</v>
      </c>
      <c r="K727">
        <v>2</v>
      </c>
      <c r="M727">
        <v>331</v>
      </c>
      <c r="N727">
        <v>344</v>
      </c>
      <c r="O727">
        <v>13</v>
      </c>
      <c r="P727">
        <v>14</v>
      </c>
      <c r="Q727" t="s">
        <v>6662</v>
      </c>
      <c r="R727" t="s">
        <v>6663</v>
      </c>
      <c r="S727" t="s">
        <v>31</v>
      </c>
      <c r="T727" t="s">
        <v>32</v>
      </c>
      <c r="V727" t="s">
        <v>34</v>
      </c>
      <c r="W727" t="s">
        <v>6664</v>
      </c>
    </row>
    <row r="728" spans="1:23" hidden="1" x14ac:dyDescent="0.2">
      <c r="A728" t="s">
        <v>297</v>
      </c>
      <c r="D728" t="s">
        <v>6665</v>
      </c>
      <c r="E728" t="s">
        <v>6666</v>
      </c>
      <c r="F728" t="s">
        <v>6667</v>
      </c>
      <c r="G728" t="s">
        <v>6668</v>
      </c>
      <c r="H728">
        <v>2019</v>
      </c>
      <c r="I728" t="s">
        <v>5621</v>
      </c>
      <c r="J728">
        <v>10</v>
      </c>
      <c r="K728" t="s">
        <v>1178</v>
      </c>
      <c r="L728">
        <v>1952</v>
      </c>
      <c r="P728">
        <v>21</v>
      </c>
      <c r="Q728" t="s">
        <v>6669</v>
      </c>
      <c r="R728" t="s">
        <v>6670</v>
      </c>
      <c r="S728" t="s">
        <v>31</v>
      </c>
      <c r="T728" t="s">
        <v>32</v>
      </c>
      <c r="U728" t="s">
        <v>60</v>
      </c>
      <c r="V728" t="s">
        <v>34</v>
      </c>
      <c r="W728" t="s">
        <v>6671</v>
      </c>
    </row>
    <row r="729" spans="1:23" hidden="1" x14ac:dyDescent="0.2">
      <c r="A729" t="s">
        <v>305</v>
      </c>
      <c r="D729" t="s">
        <v>6672</v>
      </c>
      <c r="E729" t="s">
        <v>6673</v>
      </c>
      <c r="F729" t="s">
        <v>6674</v>
      </c>
      <c r="G729" t="s">
        <v>6675</v>
      </c>
      <c r="H729">
        <v>2021</v>
      </c>
      <c r="I729" t="s">
        <v>165</v>
      </c>
      <c r="J729">
        <v>40</v>
      </c>
      <c r="K729">
        <v>5</v>
      </c>
      <c r="M729">
        <v>1437</v>
      </c>
      <c r="N729">
        <v>1449</v>
      </c>
      <c r="O729">
        <v>12</v>
      </c>
      <c r="P729">
        <v>6</v>
      </c>
      <c r="Q729" t="s">
        <v>6676</v>
      </c>
      <c r="R729" t="s">
        <v>6677</v>
      </c>
      <c r="S729" t="s">
        <v>31</v>
      </c>
      <c r="T729" t="s">
        <v>32</v>
      </c>
      <c r="V729" t="s">
        <v>34</v>
      </c>
      <c r="W729" t="s">
        <v>6678</v>
      </c>
    </row>
    <row r="730" spans="1:23" hidden="1" x14ac:dyDescent="0.2">
      <c r="A730" t="s">
        <v>314</v>
      </c>
      <c r="D730" t="s">
        <v>6679</v>
      </c>
      <c r="E730" t="s">
        <v>6680</v>
      </c>
      <c r="F730" t="s">
        <v>6681</v>
      </c>
      <c r="G730" t="s">
        <v>6682</v>
      </c>
      <c r="H730">
        <v>2022</v>
      </c>
      <c r="I730" t="s">
        <v>1015</v>
      </c>
      <c r="J730">
        <v>842</v>
      </c>
      <c r="L730">
        <v>156851</v>
      </c>
      <c r="P730">
        <v>9</v>
      </c>
      <c r="Q730" t="s">
        <v>6683</v>
      </c>
      <c r="R730" t="s">
        <v>6684</v>
      </c>
      <c r="S730" t="s">
        <v>31</v>
      </c>
      <c r="T730" t="s">
        <v>32</v>
      </c>
      <c r="V730" t="s">
        <v>34</v>
      </c>
      <c r="W730" t="s">
        <v>6685</v>
      </c>
    </row>
    <row r="731" spans="1:23" x14ac:dyDescent="0.2">
      <c r="A731" t="s">
        <v>322</v>
      </c>
      <c r="B731" t="s">
        <v>323</v>
      </c>
      <c r="D731" t="s">
        <v>6686</v>
      </c>
      <c r="E731" t="s">
        <v>6687</v>
      </c>
      <c r="F731" t="s">
        <v>6688</v>
      </c>
      <c r="G731" t="s">
        <v>6689</v>
      </c>
      <c r="H731">
        <v>2018</v>
      </c>
      <c r="I731" t="s">
        <v>165</v>
      </c>
      <c r="J731">
        <v>37</v>
      </c>
      <c r="K731">
        <v>1</v>
      </c>
      <c r="M731">
        <v>71</v>
      </c>
      <c r="N731">
        <v>79</v>
      </c>
      <c r="O731">
        <v>8</v>
      </c>
      <c r="P731">
        <v>23</v>
      </c>
      <c r="Q731" t="s">
        <v>6690</v>
      </c>
      <c r="R731" t="s">
        <v>6691</v>
      </c>
      <c r="S731" t="s">
        <v>31</v>
      </c>
      <c r="T731" t="s">
        <v>32</v>
      </c>
      <c r="V731" t="s">
        <v>34</v>
      </c>
      <c r="W731" t="s">
        <v>6692</v>
      </c>
    </row>
    <row r="732" spans="1:23" hidden="1" x14ac:dyDescent="0.2">
      <c r="A732" t="s">
        <v>297</v>
      </c>
      <c r="D732" t="s">
        <v>6693</v>
      </c>
      <c r="E732" t="s">
        <v>6694</v>
      </c>
      <c r="F732" t="s">
        <v>6695</v>
      </c>
      <c r="G732" t="s">
        <v>6696</v>
      </c>
      <c r="H732">
        <v>2022</v>
      </c>
      <c r="I732" t="s">
        <v>148</v>
      </c>
      <c r="J732">
        <v>9</v>
      </c>
      <c r="L732">
        <v>964803</v>
      </c>
      <c r="P732">
        <v>0</v>
      </c>
      <c r="Q732" t="s">
        <v>6697</v>
      </c>
      <c r="R732" t="s">
        <v>6698</v>
      </c>
      <c r="S732" t="s">
        <v>31</v>
      </c>
      <c r="T732" t="s">
        <v>32</v>
      </c>
      <c r="U732" t="s">
        <v>108</v>
      </c>
      <c r="V732" t="s">
        <v>34</v>
      </c>
      <c r="W732" t="s">
        <v>6699</v>
      </c>
    </row>
    <row r="733" spans="1:23" hidden="1" x14ac:dyDescent="0.2">
      <c r="A733" t="s">
        <v>305</v>
      </c>
      <c r="D733" t="s">
        <v>6700</v>
      </c>
      <c r="E733" t="s">
        <v>6701</v>
      </c>
      <c r="F733" t="s">
        <v>6702</v>
      </c>
      <c r="G733" t="s">
        <v>6703</v>
      </c>
      <c r="H733">
        <v>2021</v>
      </c>
      <c r="I733" t="s">
        <v>165</v>
      </c>
      <c r="J733">
        <v>40</v>
      </c>
      <c r="K733">
        <v>5</v>
      </c>
      <c r="M733">
        <v>1563</v>
      </c>
      <c r="N733">
        <v>1576</v>
      </c>
      <c r="O733">
        <v>13</v>
      </c>
      <c r="P733">
        <v>6</v>
      </c>
      <c r="Q733" t="s">
        <v>6704</v>
      </c>
      <c r="R733" t="s">
        <v>6705</v>
      </c>
      <c r="S733" t="s">
        <v>31</v>
      </c>
      <c r="T733" t="s">
        <v>32</v>
      </c>
      <c r="V733" t="s">
        <v>34</v>
      </c>
      <c r="W733" t="s">
        <v>6706</v>
      </c>
    </row>
    <row r="734" spans="1:23" hidden="1" x14ac:dyDescent="0.2">
      <c r="A734" t="s">
        <v>314</v>
      </c>
      <c r="D734" t="s">
        <v>6707</v>
      </c>
      <c r="E734" t="s">
        <v>6708</v>
      </c>
      <c r="F734" t="s">
        <v>6709</v>
      </c>
      <c r="G734" t="s">
        <v>6710</v>
      </c>
      <c r="H734">
        <v>2019</v>
      </c>
      <c r="I734" t="s">
        <v>57</v>
      </c>
      <c r="J734">
        <v>9</v>
      </c>
      <c r="K734">
        <v>1</v>
      </c>
      <c r="L734">
        <v>18624</v>
      </c>
      <c r="P734">
        <v>228</v>
      </c>
      <c r="Q734" t="s">
        <v>6711</v>
      </c>
      <c r="R734" t="s">
        <v>6712</v>
      </c>
      <c r="S734" t="s">
        <v>31</v>
      </c>
      <c r="T734" t="s">
        <v>32</v>
      </c>
      <c r="U734" t="s">
        <v>108</v>
      </c>
      <c r="V734" t="s">
        <v>34</v>
      </c>
      <c r="W734" t="s">
        <v>6713</v>
      </c>
    </row>
    <row r="735" spans="1:23" hidden="1" x14ac:dyDescent="0.2">
      <c r="A735" t="s">
        <v>322</v>
      </c>
      <c r="B735" t="s">
        <v>176</v>
      </c>
      <c r="D735" t="s">
        <v>6714</v>
      </c>
      <c r="E735" t="s">
        <v>6715</v>
      </c>
      <c r="F735" t="s">
        <v>6716</v>
      </c>
      <c r="G735" t="s">
        <v>6717</v>
      </c>
      <c r="H735">
        <v>2020</v>
      </c>
      <c r="I735" t="s">
        <v>165</v>
      </c>
      <c r="J735">
        <v>39</v>
      </c>
      <c r="K735">
        <v>1</v>
      </c>
      <c r="M735">
        <v>147</v>
      </c>
      <c r="N735">
        <v>158</v>
      </c>
      <c r="O735">
        <v>11</v>
      </c>
      <c r="P735">
        <v>6</v>
      </c>
      <c r="Q735" t="s">
        <v>6718</v>
      </c>
      <c r="R735" t="s">
        <v>6719</v>
      </c>
      <c r="S735" t="s">
        <v>31</v>
      </c>
      <c r="T735" t="s">
        <v>32</v>
      </c>
      <c r="V735" t="s">
        <v>34</v>
      </c>
      <c r="W735" t="s">
        <v>6720</v>
      </c>
    </row>
    <row r="736" spans="1:23" hidden="1" x14ac:dyDescent="0.2">
      <c r="A736" t="s">
        <v>297</v>
      </c>
      <c r="D736" t="s">
        <v>6721</v>
      </c>
      <c r="E736" t="s">
        <v>6722</v>
      </c>
      <c r="F736" t="s">
        <v>6723</v>
      </c>
      <c r="G736" t="s">
        <v>6724</v>
      </c>
      <c r="H736">
        <v>2011</v>
      </c>
      <c r="I736" t="s">
        <v>28</v>
      </c>
      <c r="J736">
        <v>17</v>
      </c>
      <c r="K736">
        <v>9</v>
      </c>
      <c r="M736">
        <v>2971</v>
      </c>
      <c r="N736">
        <v>2979</v>
      </c>
      <c r="O736">
        <v>8</v>
      </c>
      <c r="P736">
        <v>156</v>
      </c>
      <c r="Q736" t="s">
        <v>6725</v>
      </c>
      <c r="R736" t="s">
        <v>6726</v>
      </c>
      <c r="S736" t="s">
        <v>31</v>
      </c>
      <c r="T736" t="s">
        <v>32</v>
      </c>
      <c r="V736" t="s">
        <v>34</v>
      </c>
      <c r="W736" t="s">
        <v>6727</v>
      </c>
    </row>
    <row r="737" spans="1:23" hidden="1" x14ac:dyDescent="0.2">
      <c r="A737" t="s">
        <v>305</v>
      </c>
      <c r="D737" t="s">
        <v>6728</v>
      </c>
      <c r="E737" t="s">
        <v>6729</v>
      </c>
      <c r="F737" t="s">
        <v>6730</v>
      </c>
      <c r="G737" t="s">
        <v>6731</v>
      </c>
      <c r="H737">
        <v>2024</v>
      </c>
      <c r="I737" t="s">
        <v>977</v>
      </c>
      <c r="J737">
        <v>15</v>
      </c>
      <c r="K737">
        <v>1</v>
      </c>
      <c r="L737">
        <v>5457</v>
      </c>
      <c r="P737">
        <v>0</v>
      </c>
      <c r="Q737" t="s">
        <v>6732</v>
      </c>
      <c r="R737" t="s">
        <v>6733</v>
      </c>
      <c r="S737" t="s">
        <v>31</v>
      </c>
      <c r="T737" t="s">
        <v>32</v>
      </c>
      <c r="U737" t="s">
        <v>108</v>
      </c>
      <c r="V737" t="s">
        <v>34</v>
      </c>
      <c r="W737" t="s">
        <v>6734</v>
      </c>
    </row>
    <row r="738" spans="1:23" hidden="1" x14ac:dyDescent="0.2">
      <c r="A738" t="s">
        <v>314</v>
      </c>
      <c r="D738" t="s">
        <v>6735</v>
      </c>
      <c r="E738" t="s">
        <v>6736</v>
      </c>
      <c r="F738" t="s">
        <v>6737</v>
      </c>
      <c r="G738" t="s">
        <v>6738</v>
      </c>
      <c r="H738">
        <v>2020</v>
      </c>
      <c r="I738" t="s">
        <v>3355</v>
      </c>
      <c r="M738">
        <v>359</v>
      </c>
      <c r="N738">
        <v>402</v>
      </c>
      <c r="O738">
        <v>43</v>
      </c>
      <c r="P738">
        <v>18</v>
      </c>
      <c r="Q738" t="s">
        <v>6739</v>
      </c>
      <c r="R738" t="s">
        <v>6740</v>
      </c>
      <c r="S738" t="s">
        <v>77</v>
      </c>
      <c r="T738" t="s">
        <v>32</v>
      </c>
      <c r="V738" t="s">
        <v>34</v>
      </c>
      <c r="W738" t="s">
        <v>6741</v>
      </c>
    </row>
    <row r="739" spans="1:23" x14ac:dyDescent="0.2">
      <c r="A739" t="s">
        <v>322</v>
      </c>
      <c r="B739" t="s">
        <v>323</v>
      </c>
      <c r="D739" t="s">
        <v>766</v>
      </c>
      <c r="E739" t="s">
        <v>767</v>
      </c>
      <c r="F739" t="s">
        <v>768</v>
      </c>
      <c r="G739" t="s">
        <v>769</v>
      </c>
      <c r="H739">
        <v>2021</v>
      </c>
      <c r="I739" t="s">
        <v>382</v>
      </c>
      <c r="J739">
        <v>2</v>
      </c>
      <c r="L739">
        <v>100016</v>
      </c>
      <c r="P739">
        <v>4</v>
      </c>
      <c r="Q739" t="s">
        <v>770</v>
      </c>
      <c r="R739" t="s">
        <v>771</v>
      </c>
      <c r="S739" t="s">
        <v>31</v>
      </c>
      <c r="T739" t="s">
        <v>32</v>
      </c>
      <c r="U739" t="s">
        <v>108</v>
      </c>
      <c r="V739" t="s">
        <v>34</v>
      </c>
      <c r="W739" t="s">
        <v>772</v>
      </c>
    </row>
    <row r="740" spans="1:23" hidden="1" x14ac:dyDescent="0.2">
      <c r="A740" t="s">
        <v>297</v>
      </c>
      <c r="D740" t="s">
        <v>781</v>
      </c>
      <c r="E740" t="s">
        <v>782</v>
      </c>
      <c r="F740" t="s">
        <v>783</v>
      </c>
      <c r="G740" t="s">
        <v>784</v>
      </c>
      <c r="H740">
        <v>2018</v>
      </c>
      <c r="I740" t="s">
        <v>785</v>
      </c>
      <c r="J740">
        <v>14</v>
      </c>
      <c r="K740">
        <v>7</v>
      </c>
      <c r="L740">
        <v>20180371</v>
      </c>
      <c r="P740">
        <v>16</v>
      </c>
      <c r="Q740" t="s">
        <v>786</v>
      </c>
      <c r="R740" t="s">
        <v>787</v>
      </c>
      <c r="S740" t="s">
        <v>31</v>
      </c>
      <c r="T740" t="s">
        <v>32</v>
      </c>
      <c r="U740" t="s">
        <v>43</v>
      </c>
      <c r="V740" t="s">
        <v>34</v>
      </c>
      <c r="W740" t="s">
        <v>788</v>
      </c>
    </row>
    <row r="741" spans="1:23" hidden="1" x14ac:dyDescent="0.2">
      <c r="A741" t="s">
        <v>305</v>
      </c>
      <c r="D741" t="s">
        <v>781</v>
      </c>
      <c r="E741" t="s">
        <v>782</v>
      </c>
      <c r="F741" t="s">
        <v>783</v>
      </c>
      <c r="G741" t="s">
        <v>784</v>
      </c>
      <c r="H741">
        <v>2018</v>
      </c>
      <c r="I741" t="s">
        <v>785</v>
      </c>
      <c r="J741">
        <v>14</v>
      </c>
      <c r="K741">
        <v>7</v>
      </c>
      <c r="L741">
        <v>20180371</v>
      </c>
      <c r="P741">
        <v>16</v>
      </c>
      <c r="Q741" t="s">
        <v>786</v>
      </c>
      <c r="R741" t="s">
        <v>787</v>
      </c>
      <c r="S741" t="s">
        <v>31</v>
      </c>
      <c r="T741" t="s">
        <v>32</v>
      </c>
      <c r="U741" t="s">
        <v>43</v>
      </c>
      <c r="V741" t="s">
        <v>34</v>
      </c>
      <c r="W741" t="s">
        <v>788</v>
      </c>
    </row>
    <row r="742" spans="1:23" hidden="1" x14ac:dyDescent="0.2">
      <c r="A742" t="s">
        <v>314</v>
      </c>
      <c r="D742" t="s">
        <v>6742</v>
      </c>
      <c r="E742" t="s">
        <v>6743</v>
      </c>
      <c r="F742" t="s">
        <v>6744</v>
      </c>
      <c r="G742" t="s">
        <v>6745</v>
      </c>
      <c r="H742">
        <v>2017</v>
      </c>
      <c r="I742" t="s">
        <v>165</v>
      </c>
      <c r="J742">
        <v>36</v>
      </c>
      <c r="K742">
        <v>4</v>
      </c>
      <c r="M742">
        <v>1059</v>
      </c>
      <c r="N742">
        <v>1070</v>
      </c>
      <c r="O742">
        <v>11</v>
      </c>
      <c r="P742">
        <v>26</v>
      </c>
      <c r="Q742" t="s">
        <v>6746</v>
      </c>
      <c r="R742" t="s">
        <v>6747</v>
      </c>
      <c r="S742" t="s">
        <v>31</v>
      </c>
      <c r="T742" t="s">
        <v>32</v>
      </c>
      <c r="V742" t="s">
        <v>34</v>
      </c>
      <c r="W742" t="s">
        <v>6748</v>
      </c>
    </row>
    <row r="743" spans="1:23" hidden="1" x14ac:dyDescent="0.2">
      <c r="A743" t="s">
        <v>322</v>
      </c>
      <c r="B743" t="s">
        <v>176</v>
      </c>
      <c r="C743" t="s">
        <v>6749</v>
      </c>
      <c r="D743" t="s">
        <v>6750</v>
      </c>
      <c r="E743" t="s">
        <v>6751</v>
      </c>
      <c r="F743" t="s">
        <v>6752</v>
      </c>
      <c r="G743" t="s">
        <v>6753</v>
      </c>
      <c r="H743">
        <v>2024</v>
      </c>
      <c r="I743" t="s">
        <v>148</v>
      </c>
      <c r="J743">
        <v>11</v>
      </c>
      <c r="L743">
        <v>1425902</v>
      </c>
      <c r="P743">
        <v>0</v>
      </c>
      <c r="Q743" t="s">
        <v>6754</v>
      </c>
      <c r="R743" t="s">
        <v>6755</v>
      </c>
      <c r="S743" t="s">
        <v>971</v>
      </c>
      <c r="T743" t="s">
        <v>32</v>
      </c>
      <c r="U743" t="s">
        <v>108</v>
      </c>
      <c r="V743" t="s">
        <v>34</v>
      </c>
      <c r="W743" t="s">
        <v>6756</v>
      </c>
    </row>
    <row r="744" spans="1:23" hidden="1" x14ac:dyDescent="0.2">
      <c r="A744" t="s">
        <v>297</v>
      </c>
      <c r="D744" t="s">
        <v>6757</v>
      </c>
      <c r="E744" t="s">
        <v>6758</v>
      </c>
      <c r="F744" t="s">
        <v>6759</v>
      </c>
      <c r="G744" t="s">
        <v>6760</v>
      </c>
      <c r="H744">
        <v>2021</v>
      </c>
      <c r="I744" t="s">
        <v>977</v>
      </c>
      <c r="J744">
        <v>12</v>
      </c>
      <c r="K744">
        <v>1</v>
      </c>
      <c r="L744">
        <v>4522</v>
      </c>
      <c r="P744">
        <v>50</v>
      </c>
      <c r="Q744" t="s">
        <v>6761</v>
      </c>
      <c r="R744" t="s">
        <v>6762</v>
      </c>
      <c r="S744" t="s">
        <v>31</v>
      </c>
      <c r="T744" t="s">
        <v>32</v>
      </c>
      <c r="U744" t="s">
        <v>108</v>
      </c>
      <c r="V744" t="s">
        <v>34</v>
      </c>
      <c r="W744" t="s">
        <v>6763</v>
      </c>
    </row>
    <row r="745" spans="1:23" hidden="1" x14ac:dyDescent="0.2">
      <c r="A745" t="s">
        <v>305</v>
      </c>
      <c r="D745" t="s">
        <v>6764</v>
      </c>
      <c r="E745" t="s">
        <v>6765</v>
      </c>
      <c r="F745" t="s">
        <v>6766</v>
      </c>
      <c r="G745" t="s">
        <v>6767</v>
      </c>
      <c r="H745">
        <v>2021</v>
      </c>
      <c r="I745" t="s">
        <v>57</v>
      </c>
      <c r="J745">
        <v>11</v>
      </c>
      <c r="K745">
        <v>1</v>
      </c>
      <c r="L745">
        <v>23168</v>
      </c>
      <c r="P745">
        <v>22</v>
      </c>
      <c r="Q745" t="s">
        <v>6768</v>
      </c>
      <c r="R745" t="s">
        <v>6769</v>
      </c>
      <c r="S745" t="s">
        <v>31</v>
      </c>
      <c r="T745" t="s">
        <v>32</v>
      </c>
      <c r="U745" t="s">
        <v>108</v>
      </c>
      <c r="V745" t="s">
        <v>34</v>
      </c>
      <c r="W745" t="s">
        <v>6770</v>
      </c>
    </row>
    <row r="746" spans="1:23" hidden="1" x14ac:dyDescent="0.2">
      <c r="A746" t="s">
        <v>314</v>
      </c>
      <c r="D746" t="s">
        <v>6771</v>
      </c>
      <c r="E746" t="s">
        <v>6772</v>
      </c>
      <c r="F746" t="s">
        <v>6773</v>
      </c>
      <c r="G746" t="s">
        <v>6774</v>
      </c>
      <c r="H746">
        <v>2023</v>
      </c>
      <c r="I746" t="s">
        <v>148</v>
      </c>
      <c r="J746">
        <v>10</v>
      </c>
      <c r="L746">
        <v>1111749</v>
      </c>
      <c r="P746">
        <v>4</v>
      </c>
      <c r="Q746" t="s">
        <v>6775</v>
      </c>
      <c r="R746" t="s">
        <v>6776</v>
      </c>
      <c r="S746" t="s">
        <v>31</v>
      </c>
      <c r="T746" t="s">
        <v>32</v>
      </c>
      <c r="U746" t="s">
        <v>108</v>
      </c>
      <c r="V746" t="s">
        <v>34</v>
      </c>
      <c r="W746" t="s">
        <v>6777</v>
      </c>
    </row>
    <row r="747" spans="1:23" x14ac:dyDescent="0.2">
      <c r="A747" t="s">
        <v>322</v>
      </c>
      <c r="B747" t="s">
        <v>176</v>
      </c>
      <c r="C747" t="s">
        <v>12618</v>
      </c>
      <c r="D747" t="s">
        <v>6778</v>
      </c>
      <c r="E747" t="s">
        <v>6779</v>
      </c>
      <c r="F747" t="s">
        <v>6780</v>
      </c>
      <c r="G747" t="s">
        <v>6781</v>
      </c>
      <c r="H747">
        <v>2023</v>
      </c>
      <c r="I747" t="s">
        <v>366</v>
      </c>
      <c r="J747">
        <v>560</v>
      </c>
      <c r="L747">
        <v>151863</v>
      </c>
      <c r="P747">
        <v>1</v>
      </c>
      <c r="Q747" t="s">
        <v>6782</v>
      </c>
      <c r="R747" t="s">
        <v>6783</v>
      </c>
      <c r="S747" t="s">
        <v>31</v>
      </c>
      <c r="T747" t="s">
        <v>32</v>
      </c>
      <c r="V747" t="s">
        <v>34</v>
      </c>
      <c r="W747" t="s">
        <v>6784</v>
      </c>
    </row>
    <row r="748" spans="1:23" hidden="1" x14ac:dyDescent="0.2">
      <c r="A748" t="s">
        <v>297</v>
      </c>
      <c r="D748" t="s">
        <v>6785</v>
      </c>
      <c r="E748" t="s">
        <v>6786</v>
      </c>
      <c r="F748" t="s">
        <v>6787</v>
      </c>
      <c r="G748" t="s">
        <v>6788</v>
      </c>
      <c r="H748">
        <v>2020</v>
      </c>
      <c r="I748" t="s">
        <v>350</v>
      </c>
      <c r="J748">
        <v>15</v>
      </c>
      <c r="K748">
        <v>45512</v>
      </c>
      <c r="L748" t="s">
        <v>6789</v>
      </c>
      <c r="P748">
        <v>9</v>
      </c>
      <c r="Q748" t="s">
        <v>6790</v>
      </c>
      <c r="R748" t="s">
        <v>6791</v>
      </c>
      <c r="S748" t="s">
        <v>31</v>
      </c>
      <c r="T748" t="s">
        <v>32</v>
      </c>
      <c r="U748" t="s">
        <v>60</v>
      </c>
      <c r="V748" t="s">
        <v>34</v>
      </c>
      <c r="W748" t="s">
        <v>6792</v>
      </c>
    </row>
    <row r="749" spans="1:23" hidden="1" x14ac:dyDescent="0.2">
      <c r="A749" t="s">
        <v>305</v>
      </c>
      <c r="D749" t="s">
        <v>6793</v>
      </c>
      <c r="E749" t="s">
        <v>6794</v>
      </c>
      <c r="F749" t="s">
        <v>6795</v>
      </c>
      <c r="G749" t="s">
        <v>6796</v>
      </c>
      <c r="H749">
        <v>2022</v>
      </c>
      <c r="I749" t="s">
        <v>165</v>
      </c>
      <c r="J749">
        <v>41</v>
      </c>
      <c r="K749">
        <v>5</v>
      </c>
      <c r="M749">
        <v>1495</v>
      </c>
      <c r="N749">
        <v>1510</v>
      </c>
      <c r="O749">
        <v>15</v>
      </c>
      <c r="P749">
        <v>3</v>
      </c>
      <c r="Q749" t="s">
        <v>6797</v>
      </c>
      <c r="R749" t="s">
        <v>6798</v>
      </c>
      <c r="S749" t="s">
        <v>31</v>
      </c>
      <c r="T749" t="s">
        <v>32</v>
      </c>
      <c r="V749" t="s">
        <v>34</v>
      </c>
      <c r="W749" t="s">
        <v>6799</v>
      </c>
    </row>
    <row r="750" spans="1:23" hidden="1" x14ac:dyDescent="0.2">
      <c r="A750" t="s">
        <v>314</v>
      </c>
      <c r="D750" t="s">
        <v>6800</v>
      </c>
      <c r="E750" t="s">
        <v>6801</v>
      </c>
      <c r="F750" t="s">
        <v>6802</v>
      </c>
      <c r="G750" t="s">
        <v>6803</v>
      </c>
      <c r="H750">
        <v>2023</v>
      </c>
      <c r="I750" t="s">
        <v>148</v>
      </c>
      <c r="J750">
        <v>10</v>
      </c>
      <c r="L750">
        <v>1119817</v>
      </c>
      <c r="P750">
        <v>1</v>
      </c>
      <c r="Q750" t="s">
        <v>6804</v>
      </c>
      <c r="R750" t="s">
        <v>6805</v>
      </c>
      <c r="S750" t="s">
        <v>971</v>
      </c>
      <c r="T750" t="s">
        <v>32</v>
      </c>
      <c r="U750" t="s">
        <v>60</v>
      </c>
      <c r="V750" t="s">
        <v>34</v>
      </c>
      <c r="W750" t="s">
        <v>6806</v>
      </c>
    </row>
    <row r="751" spans="1:23" hidden="1" x14ac:dyDescent="0.2">
      <c r="A751" t="s">
        <v>322</v>
      </c>
      <c r="B751" t="s">
        <v>176</v>
      </c>
      <c r="D751" t="s">
        <v>6807</v>
      </c>
      <c r="E751" t="s">
        <v>6808</v>
      </c>
      <c r="F751" t="s">
        <v>6809</v>
      </c>
      <c r="G751" t="s">
        <v>6810</v>
      </c>
      <c r="H751">
        <v>2020</v>
      </c>
      <c r="I751" t="s">
        <v>5899</v>
      </c>
      <c r="J751">
        <v>4</v>
      </c>
      <c r="K751">
        <v>1</v>
      </c>
      <c r="M751">
        <v>109</v>
      </c>
      <c r="N751">
        <v>114</v>
      </c>
      <c r="O751">
        <v>5</v>
      </c>
      <c r="P751">
        <v>63</v>
      </c>
      <c r="Q751" t="s">
        <v>6811</v>
      </c>
      <c r="R751" t="s">
        <v>6812</v>
      </c>
      <c r="S751" t="s">
        <v>31</v>
      </c>
      <c r="T751" t="s">
        <v>32</v>
      </c>
      <c r="U751" t="s">
        <v>159</v>
      </c>
      <c r="V751" t="s">
        <v>34</v>
      </c>
      <c r="W751" t="s">
        <v>6813</v>
      </c>
    </row>
    <row r="752" spans="1:23" hidden="1" x14ac:dyDescent="0.2">
      <c r="A752" t="s">
        <v>297</v>
      </c>
      <c r="D752" t="s">
        <v>6814</v>
      </c>
      <c r="E752" t="s">
        <v>6815</v>
      </c>
      <c r="F752" t="s">
        <v>6816</v>
      </c>
      <c r="G752" t="s">
        <v>6817</v>
      </c>
      <c r="H752">
        <v>2022</v>
      </c>
      <c r="I752" t="s">
        <v>1634</v>
      </c>
      <c r="J752">
        <v>200</v>
      </c>
      <c r="L752">
        <v>102712</v>
      </c>
      <c r="P752">
        <v>8</v>
      </c>
      <c r="Q752" t="s">
        <v>6818</v>
      </c>
      <c r="R752" t="s">
        <v>6819</v>
      </c>
      <c r="S752" t="s">
        <v>31</v>
      </c>
      <c r="T752" t="s">
        <v>32</v>
      </c>
      <c r="U752" t="s">
        <v>127</v>
      </c>
      <c r="V752" t="s">
        <v>34</v>
      </c>
      <c r="W752" t="s">
        <v>6820</v>
      </c>
    </row>
    <row r="753" spans="1:23" hidden="1" x14ac:dyDescent="0.2">
      <c r="A753" t="s">
        <v>305</v>
      </c>
      <c r="D753" t="s">
        <v>797</v>
      </c>
      <c r="E753" t="s">
        <v>798</v>
      </c>
      <c r="F753" t="s">
        <v>799</v>
      </c>
      <c r="G753" t="s">
        <v>800</v>
      </c>
      <c r="H753">
        <v>2022</v>
      </c>
      <c r="I753" t="s">
        <v>374</v>
      </c>
      <c r="J753">
        <v>689</v>
      </c>
      <c r="M753">
        <v>47</v>
      </c>
      <c r="N753">
        <v>56</v>
      </c>
      <c r="O753">
        <v>9</v>
      </c>
      <c r="P753">
        <v>1</v>
      </c>
      <c r="Q753" t="s">
        <v>801</v>
      </c>
      <c r="R753" t="s">
        <v>802</v>
      </c>
      <c r="S753" t="s">
        <v>31</v>
      </c>
      <c r="T753" t="s">
        <v>32</v>
      </c>
      <c r="V753" t="s">
        <v>34</v>
      </c>
      <c r="W753" t="s">
        <v>803</v>
      </c>
    </row>
    <row r="754" spans="1:23" hidden="1" x14ac:dyDescent="0.2">
      <c r="A754" t="s">
        <v>314</v>
      </c>
      <c r="D754" t="s">
        <v>804</v>
      </c>
      <c r="E754" t="s">
        <v>805</v>
      </c>
      <c r="F754" t="s">
        <v>806</v>
      </c>
      <c r="G754" t="s">
        <v>807</v>
      </c>
      <c r="H754">
        <v>2016</v>
      </c>
      <c r="I754" t="s">
        <v>40</v>
      </c>
      <c r="J754">
        <v>283</v>
      </c>
      <c r="K754">
        <v>1836</v>
      </c>
      <c r="L754">
        <v>20161137</v>
      </c>
      <c r="P754">
        <v>48</v>
      </c>
      <c r="Q754" t="s">
        <v>808</v>
      </c>
      <c r="R754" t="s">
        <v>809</v>
      </c>
      <c r="S754" t="s">
        <v>31</v>
      </c>
      <c r="T754" t="s">
        <v>32</v>
      </c>
      <c r="U754" t="s">
        <v>33</v>
      </c>
      <c r="V754" t="s">
        <v>34</v>
      </c>
      <c r="W754" t="s">
        <v>810</v>
      </c>
    </row>
    <row r="755" spans="1:23" hidden="1" x14ac:dyDescent="0.2">
      <c r="A755" t="s">
        <v>322</v>
      </c>
      <c r="B755" t="s">
        <v>176</v>
      </c>
      <c r="D755" t="s">
        <v>6821</v>
      </c>
      <c r="E755" t="s">
        <v>6822</v>
      </c>
      <c r="F755" t="s">
        <v>6823</v>
      </c>
      <c r="G755" t="s">
        <v>6824</v>
      </c>
      <c r="H755">
        <v>2019</v>
      </c>
      <c r="I755" t="s">
        <v>2786</v>
      </c>
      <c r="J755">
        <v>513</v>
      </c>
      <c r="M755">
        <v>143</v>
      </c>
      <c r="N755">
        <v>152</v>
      </c>
      <c r="O755">
        <v>9</v>
      </c>
      <c r="P755">
        <v>20</v>
      </c>
      <c r="Q755" t="s">
        <v>6825</v>
      </c>
      <c r="R755" t="s">
        <v>6826</v>
      </c>
      <c r="S755" t="s">
        <v>31</v>
      </c>
      <c r="T755" t="s">
        <v>32</v>
      </c>
      <c r="U755" t="s">
        <v>127</v>
      </c>
      <c r="V755" t="s">
        <v>34</v>
      </c>
      <c r="W755" t="s">
        <v>6827</v>
      </c>
    </row>
    <row r="756" spans="1:23" hidden="1" x14ac:dyDescent="0.2">
      <c r="A756" t="s">
        <v>297</v>
      </c>
      <c r="D756" t="s">
        <v>6828</v>
      </c>
      <c r="E756" t="s">
        <v>6829</v>
      </c>
      <c r="F756" t="s">
        <v>6830</v>
      </c>
      <c r="G756" t="s">
        <v>6831</v>
      </c>
      <c r="H756">
        <v>2019</v>
      </c>
      <c r="I756" t="s">
        <v>57</v>
      </c>
      <c r="J756">
        <v>9</v>
      </c>
      <c r="K756">
        <v>1</v>
      </c>
      <c r="L756">
        <v>20419</v>
      </c>
      <c r="P756">
        <v>27</v>
      </c>
      <c r="Q756" t="s">
        <v>6832</v>
      </c>
      <c r="R756" t="s">
        <v>6833</v>
      </c>
      <c r="S756" t="s">
        <v>31</v>
      </c>
      <c r="T756" t="s">
        <v>32</v>
      </c>
      <c r="U756" t="s">
        <v>60</v>
      </c>
      <c r="V756" t="s">
        <v>34</v>
      </c>
      <c r="W756" t="s">
        <v>6834</v>
      </c>
    </row>
    <row r="757" spans="1:23" hidden="1" x14ac:dyDescent="0.2">
      <c r="A757" t="s">
        <v>305</v>
      </c>
      <c r="D757" t="s">
        <v>6835</v>
      </c>
      <c r="E757" t="s">
        <v>6836</v>
      </c>
      <c r="F757" t="s">
        <v>6837</v>
      </c>
      <c r="G757" t="s">
        <v>6838</v>
      </c>
      <c r="H757">
        <v>2019</v>
      </c>
      <c r="I757" t="s">
        <v>40</v>
      </c>
      <c r="J757">
        <v>286</v>
      </c>
      <c r="K757">
        <v>1902</v>
      </c>
      <c r="L757">
        <v>20190614</v>
      </c>
      <c r="P757">
        <v>44</v>
      </c>
      <c r="Q757" t="s">
        <v>6839</v>
      </c>
      <c r="R757" t="s">
        <v>6840</v>
      </c>
      <c r="S757" t="s">
        <v>31</v>
      </c>
      <c r="T757" t="s">
        <v>32</v>
      </c>
      <c r="U757" t="s">
        <v>33</v>
      </c>
      <c r="V757" t="s">
        <v>34</v>
      </c>
      <c r="W757" t="s">
        <v>6841</v>
      </c>
    </row>
    <row r="758" spans="1:23" hidden="1" x14ac:dyDescent="0.2">
      <c r="A758" t="s">
        <v>314</v>
      </c>
      <c r="D758" t="s">
        <v>6835</v>
      </c>
      <c r="E758" t="s">
        <v>6836</v>
      </c>
      <c r="F758" t="s">
        <v>6837</v>
      </c>
      <c r="G758" t="s">
        <v>6842</v>
      </c>
      <c r="H758">
        <v>2024</v>
      </c>
      <c r="I758" t="s">
        <v>40</v>
      </c>
      <c r="J758">
        <v>291</v>
      </c>
      <c r="K758">
        <v>2031</v>
      </c>
      <c r="L758">
        <v>20241161</v>
      </c>
      <c r="P758">
        <v>0</v>
      </c>
      <c r="Q758" t="s">
        <v>6843</v>
      </c>
      <c r="R758" t="s">
        <v>6844</v>
      </c>
      <c r="S758" t="s">
        <v>31</v>
      </c>
      <c r="T758" t="s">
        <v>32</v>
      </c>
      <c r="V758" t="s">
        <v>34</v>
      </c>
      <c r="W758" t="s">
        <v>6845</v>
      </c>
    </row>
    <row r="759" spans="1:23" hidden="1" x14ac:dyDescent="0.2">
      <c r="A759" t="s">
        <v>322</v>
      </c>
      <c r="B759" t="s">
        <v>176</v>
      </c>
      <c r="D759" t="s">
        <v>6846</v>
      </c>
      <c r="E759" t="s">
        <v>6847</v>
      </c>
      <c r="F759" t="s">
        <v>6848</v>
      </c>
      <c r="G759" t="s">
        <v>6849</v>
      </c>
      <c r="H759">
        <v>2021</v>
      </c>
      <c r="I759" t="s">
        <v>1303</v>
      </c>
      <c r="J759">
        <v>2</v>
      </c>
      <c r="K759">
        <v>3</v>
      </c>
      <c r="M759">
        <v>583</v>
      </c>
      <c r="N759">
        <v>610</v>
      </c>
      <c r="O759">
        <v>27</v>
      </c>
      <c r="P759">
        <v>6</v>
      </c>
      <c r="Q759" t="s">
        <v>6850</v>
      </c>
      <c r="R759" t="s">
        <v>6851</v>
      </c>
      <c r="S759" t="s">
        <v>31</v>
      </c>
      <c r="T759" t="s">
        <v>32</v>
      </c>
      <c r="U759" t="s">
        <v>108</v>
      </c>
      <c r="V759" t="s">
        <v>34</v>
      </c>
      <c r="W759" t="s">
        <v>6852</v>
      </c>
    </row>
    <row r="760" spans="1:23" hidden="1" x14ac:dyDescent="0.2">
      <c r="A760" t="s">
        <v>297</v>
      </c>
      <c r="D760" t="s">
        <v>6853</v>
      </c>
      <c r="E760" t="s">
        <v>6854</v>
      </c>
      <c r="F760" t="s">
        <v>6855</v>
      </c>
      <c r="G760" t="s">
        <v>6856</v>
      </c>
      <c r="H760">
        <v>2024</v>
      </c>
      <c r="I760" t="s">
        <v>641</v>
      </c>
      <c r="J760">
        <v>12</v>
      </c>
      <c r="L760" t="s">
        <v>6857</v>
      </c>
      <c r="P760">
        <v>0</v>
      </c>
      <c r="Q760" t="s">
        <v>6858</v>
      </c>
      <c r="R760" t="s">
        <v>6859</v>
      </c>
      <c r="S760" t="s">
        <v>31</v>
      </c>
      <c r="T760" t="s">
        <v>32</v>
      </c>
      <c r="U760" t="s">
        <v>108</v>
      </c>
      <c r="V760" t="s">
        <v>34</v>
      </c>
      <c r="W760" t="s">
        <v>6860</v>
      </c>
    </row>
    <row r="761" spans="1:23" hidden="1" x14ac:dyDescent="0.2">
      <c r="A761" t="s">
        <v>305</v>
      </c>
      <c r="D761" t="s">
        <v>6861</v>
      </c>
      <c r="E761" t="s">
        <v>6862</v>
      </c>
      <c r="F761" t="s">
        <v>6863</v>
      </c>
      <c r="G761" t="s">
        <v>6864</v>
      </c>
      <c r="H761">
        <v>2018</v>
      </c>
      <c r="I761" t="s">
        <v>165</v>
      </c>
      <c r="J761">
        <v>37</v>
      </c>
      <c r="K761">
        <v>3</v>
      </c>
      <c r="M761">
        <v>751</v>
      </c>
      <c r="N761">
        <v>762</v>
      </c>
      <c r="O761">
        <v>11</v>
      </c>
      <c r="P761">
        <v>24</v>
      </c>
      <c r="Q761" t="s">
        <v>6865</v>
      </c>
      <c r="R761" t="s">
        <v>6866</v>
      </c>
      <c r="S761" t="s">
        <v>31</v>
      </c>
      <c r="T761" t="s">
        <v>32</v>
      </c>
      <c r="V761" t="s">
        <v>34</v>
      </c>
      <c r="W761" t="s">
        <v>6867</v>
      </c>
    </row>
    <row r="762" spans="1:23" hidden="1" x14ac:dyDescent="0.2">
      <c r="A762" t="s">
        <v>314</v>
      </c>
      <c r="D762" t="s">
        <v>826</v>
      </c>
      <c r="E762" t="s">
        <v>827</v>
      </c>
      <c r="F762" t="s">
        <v>828</v>
      </c>
      <c r="G762" t="s">
        <v>829</v>
      </c>
      <c r="H762">
        <v>2017</v>
      </c>
      <c r="I762" t="s">
        <v>40</v>
      </c>
      <c r="J762">
        <v>284</v>
      </c>
      <c r="K762">
        <v>1856</v>
      </c>
      <c r="L762">
        <v>20170778</v>
      </c>
      <c r="P762">
        <v>29</v>
      </c>
      <c r="Q762" t="s">
        <v>830</v>
      </c>
      <c r="R762" t="s">
        <v>831</v>
      </c>
      <c r="S762" t="s">
        <v>31</v>
      </c>
      <c r="T762" t="s">
        <v>32</v>
      </c>
      <c r="U762" t="s">
        <v>43</v>
      </c>
      <c r="V762" t="s">
        <v>34</v>
      </c>
      <c r="W762" t="s">
        <v>832</v>
      </c>
    </row>
    <row r="763" spans="1:23" hidden="1" x14ac:dyDescent="0.2">
      <c r="A763" t="s">
        <v>322</v>
      </c>
      <c r="B763" t="s">
        <v>176</v>
      </c>
      <c r="D763" t="s">
        <v>6868</v>
      </c>
      <c r="E763" t="s">
        <v>6869</v>
      </c>
      <c r="F763" t="s">
        <v>6870</v>
      </c>
      <c r="G763" t="s">
        <v>6871</v>
      </c>
      <c r="H763">
        <v>2014</v>
      </c>
      <c r="I763" t="s">
        <v>28</v>
      </c>
      <c r="J763">
        <v>20</v>
      </c>
      <c r="K763">
        <v>11</v>
      </c>
      <c r="M763">
        <v>3365</v>
      </c>
      <c r="N763">
        <v>3376</v>
      </c>
      <c r="O763">
        <v>11</v>
      </c>
      <c r="P763">
        <v>43</v>
      </c>
      <c r="Q763" t="s">
        <v>6872</v>
      </c>
      <c r="R763" t="s">
        <v>6873</v>
      </c>
      <c r="S763" t="s">
        <v>31</v>
      </c>
      <c r="T763" t="s">
        <v>32</v>
      </c>
      <c r="V763" t="s">
        <v>34</v>
      </c>
      <c r="W763" t="s">
        <v>6874</v>
      </c>
    </row>
    <row r="764" spans="1:23" hidden="1" x14ac:dyDescent="0.2">
      <c r="A764" t="s">
        <v>297</v>
      </c>
      <c r="D764" t="s">
        <v>6875</v>
      </c>
      <c r="E764" t="s">
        <v>6876</v>
      </c>
      <c r="F764" t="s">
        <v>6877</v>
      </c>
      <c r="G764" t="s">
        <v>6878</v>
      </c>
      <c r="H764">
        <v>2018</v>
      </c>
      <c r="I764" t="s">
        <v>6879</v>
      </c>
      <c r="J764">
        <v>94</v>
      </c>
      <c r="K764">
        <v>12</v>
      </c>
      <c r="P764">
        <v>18</v>
      </c>
      <c r="Q764" t="s">
        <v>6880</v>
      </c>
      <c r="R764" t="s">
        <v>6881</v>
      </c>
      <c r="S764" t="s">
        <v>31</v>
      </c>
      <c r="T764" t="s">
        <v>32</v>
      </c>
      <c r="U764" t="s">
        <v>33</v>
      </c>
      <c r="V764" t="s">
        <v>34</v>
      </c>
      <c r="W764" t="s">
        <v>6882</v>
      </c>
    </row>
    <row r="765" spans="1:23" hidden="1" x14ac:dyDescent="0.2">
      <c r="A765" t="s">
        <v>305</v>
      </c>
      <c r="D765" t="s">
        <v>6883</v>
      </c>
      <c r="E765" t="s">
        <v>6884</v>
      </c>
      <c r="F765" t="s">
        <v>6885</v>
      </c>
      <c r="G765" t="s">
        <v>6886</v>
      </c>
      <c r="H765">
        <v>2019</v>
      </c>
      <c r="I765" t="s">
        <v>4702</v>
      </c>
      <c r="J765">
        <v>11</v>
      </c>
      <c r="K765">
        <v>2</v>
      </c>
      <c r="L765">
        <v>18</v>
      </c>
      <c r="P765">
        <v>10</v>
      </c>
      <c r="Q765" t="s">
        <v>6887</v>
      </c>
      <c r="R765" t="s">
        <v>6888</v>
      </c>
      <c r="S765" t="s">
        <v>31</v>
      </c>
      <c r="T765" t="s">
        <v>32</v>
      </c>
      <c r="U765" t="s">
        <v>108</v>
      </c>
      <c r="V765" t="s">
        <v>34</v>
      </c>
      <c r="W765" t="s">
        <v>6889</v>
      </c>
    </row>
    <row r="766" spans="1:23" hidden="1" x14ac:dyDescent="0.2">
      <c r="A766" t="s">
        <v>314</v>
      </c>
      <c r="D766" t="s">
        <v>6890</v>
      </c>
      <c r="E766" t="s">
        <v>6891</v>
      </c>
      <c r="F766" t="s">
        <v>6892</v>
      </c>
      <c r="G766" t="s">
        <v>6893</v>
      </c>
      <c r="H766">
        <v>2021</v>
      </c>
      <c r="I766" t="s">
        <v>2410</v>
      </c>
      <c r="J766">
        <v>31</v>
      </c>
      <c r="K766">
        <v>3</v>
      </c>
      <c r="M766">
        <v>599</v>
      </c>
      <c r="N766">
        <v>629</v>
      </c>
      <c r="O766">
        <v>30</v>
      </c>
      <c r="P766">
        <v>34</v>
      </c>
      <c r="Q766" t="s">
        <v>6894</v>
      </c>
      <c r="R766" t="s">
        <v>6895</v>
      </c>
      <c r="S766" t="s">
        <v>117</v>
      </c>
      <c r="T766" t="s">
        <v>32</v>
      </c>
      <c r="V766" t="s">
        <v>34</v>
      </c>
      <c r="W766" t="s">
        <v>6896</v>
      </c>
    </row>
    <row r="767" spans="1:23" hidden="1" x14ac:dyDescent="0.2">
      <c r="A767" t="s">
        <v>322</v>
      </c>
      <c r="B767" t="s">
        <v>176</v>
      </c>
      <c r="D767" t="s">
        <v>6897</v>
      </c>
      <c r="E767" t="s">
        <v>6898</v>
      </c>
      <c r="F767" t="s">
        <v>6899</v>
      </c>
      <c r="G767" t="s">
        <v>6900</v>
      </c>
      <c r="H767">
        <v>2024</v>
      </c>
      <c r="I767" t="s">
        <v>5460</v>
      </c>
      <c r="J767">
        <v>344</v>
      </c>
      <c r="L767">
        <v>109003</v>
      </c>
      <c r="P767">
        <v>0</v>
      </c>
      <c r="Q767" t="s">
        <v>6901</v>
      </c>
      <c r="R767" t="s">
        <v>6902</v>
      </c>
      <c r="S767" t="s">
        <v>31</v>
      </c>
      <c r="T767" t="s">
        <v>32</v>
      </c>
      <c r="V767" t="s">
        <v>34</v>
      </c>
      <c r="W767" t="s">
        <v>6903</v>
      </c>
    </row>
    <row r="768" spans="1:23" hidden="1" x14ac:dyDescent="0.2">
      <c r="A768" t="s">
        <v>297</v>
      </c>
      <c r="D768" t="s">
        <v>6904</v>
      </c>
      <c r="E768" t="s">
        <v>6905</v>
      </c>
      <c r="F768" t="s">
        <v>6906</v>
      </c>
      <c r="G768" t="s">
        <v>6907</v>
      </c>
      <c r="H768">
        <v>2021</v>
      </c>
      <c r="I768" t="s">
        <v>4086</v>
      </c>
      <c r="J768">
        <v>126</v>
      </c>
      <c r="K768">
        <v>10</v>
      </c>
      <c r="L768" t="s">
        <v>6908</v>
      </c>
      <c r="P768">
        <v>8</v>
      </c>
      <c r="Q768" t="s">
        <v>6909</v>
      </c>
      <c r="R768" t="s">
        <v>6910</v>
      </c>
      <c r="S768" t="s">
        <v>31</v>
      </c>
      <c r="T768" t="s">
        <v>32</v>
      </c>
      <c r="V768" t="s">
        <v>34</v>
      </c>
      <c r="W768" t="s">
        <v>6911</v>
      </c>
    </row>
    <row r="769" spans="1:23" hidden="1" x14ac:dyDescent="0.2">
      <c r="A769" t="s">
        <v>305</v>
      </c>
      <c r="D769" t="s">
        <v>6912</v>
      </c>
      <c r="E769" t="s">
        <v>6913</v>
      </c>
      <c r="F769" t="s">
        <v>6914</v>
      </c>
      <c r="G769" t="s">
        <v>6915</v>
      </c>
      <c r="H769">
        <v>2024</v>
      </c>
      <c r="I769" t="s">
        <v>2508</v>
      </c>
      <c r="J769">
        <v>17</v>
      </c>
      <c r="K769">
        <v>2</v>
      </c>
      <c r="L769" t="s">
        <v>6916</v>
      </c>
      <c r="P769">
        <v>1</v>
      </c>
      <c r="Q769" t="s">
        <v>6917</v>
      </c>
      <c r="R769" t="s">
        <v>6918</v>
      </c>
      <c r="S769" t="s">
        <v>31</v>
      </c>
      <c r="T769" t="s">
        <v>32</v>
      </c>
      <c r="U769" t="s">
        <v>159</v>
      </c>
      <c r="V769" t="s">
        <v>34</v>
      </c>
      <c r="W769" t="s">
        <v>6919</v>
      </c>
    </row>
    <row r="770" spans="1:23" hidden="1" x14ac:dyDescent="0.2">
      <c r="A770" t="s">
        <v>314</v>
      </c>
      <c r="D770" t="s">
        <v>6920</v>
      </c>
      <c r="E770" t="s">
        <v>6921</v>
      </c>
      <c r="F770" t="s">
        <v>6922</v>
      </c>
      <c r="G770" t="s">
        <v>6923</v>
      </c>
      <c r="H770">
        <v>2022</v>
      </c>
      <c r="I770" t="s">
        <v>28</v>
      </c>
      <c r="J770">
        <v>28</v>
      </c>
      <c r="K770">
        <v>9</v>
      </c>
      <c r="M770">
        <v>3007</v>
      </c>
      <c r="N770">
        <v>3022</v>
      </c>
      <c r="O770">
        <v>15</v>
      </c>
      <c r="P770">
        <v>17</v>
      </c>
      <c r="Q770" t="s">
        <v>6924</v>
      </c>
      <c r="R770" t="s">
        <v>6925</v>
      </c>
      <c r="S770" t="s">
        <v>31</v>
      </c>
      <c r="T770" t="s">
        <v>32</v>
      </c>
      <c r="U770" t="s">
        <v>159</v>
      </c>
      <c r="V770" t="s">
        <v>34</v>
      </c>
      <c r="W770" t="s">
        <v>6926</v>
      </c>
    </row>
    <row r="771" spans="1:23" x14ac:dyDescent="0.2">
      <c r="A771" t="s">
        <v>322</v>
      </c>
      <c r="B771" t="s">
        <v>323</v>
      </c>
      <c r="D771" t="s">
        <v>6927</v>
      </c>
      <c r="E771" t="s">
        <v>6928</v>
      </c>
      <c r="F771" t="s">
        <v>6929</v>
      </c>
      <c r="G771" t="s">
        <v>6930</v>
      </c>
      <c r="H771">
        <v>2015</v>
      </c>
      <c r="I771" t="s">
        <v>350</v>
      </c>
      <c r="J771">
        <v>10</v>
      </c>
      <c r="K771">
        <v>10</v>
      </c>
      <c r="L771" t="s">
        <v>6931</v>
      </c>
      <c r="P771">
        <v>63</v>
      </c>
      <c r="Q771" t="s">
        <v>6932</v>
      </c>
      <c r="R771" t="s">
        <v>6933</v>
      </c>
      <c r="S771" t="s">
        <v>31</v>
      </c>
      <c r="T771" t="s">
        <v>32</v>
      </c>
      <c r="U771" t="s">
        <v>60</v>
      </c>
      <c r="V771" t="s">
        <v>34</v>
      </c>
      <c r="W771" t="s">
        <v>6934</v>
      </c>
    </row>
    <row r="772" spans="1:23" hidden="1" x14ac:dyDescent="0.2">
      <c r="A772" t="s">
        <v>297</v>
      </c>
      <c r="D772" t="s">
        <v>6935</v>
      </c>
      <c r="E772" t="s">
        <v>6936</v>
      </c>
      <c r="F772" t="s">
        <v>6937</v>
      </c>
      <c r="G772" t="s">
        <v>6938</v>
      </c>
      <c r="H772">
        <v>2021</v>
      </c>
      <c r="I772" t="s">
        <v>6939</v>
      </c>
      <c r="M772">
        <v>225</v>
      </c>
      <c r="N772">
        <v>240</v>
      </c>
      <c r="O772">
        <v>15</v>
      </c>
      <c r="P772">
        <v>0</v>
      </c>
      <c r="Q772" t="s">
        <v>6940</v>
      </c>
      <c r="R772" t="s">
        <v>6941</v>
      </c>
      <c r="S772" t="s">
        <v>77</v>
      </c>
      <c r="T772" t="s">
        <v>32</v>
      </c>
      <c r="V772" t="s">
        <v>34</v>
      </c>
      <c r="W772" t="s">
        <v>6942</v>
      </c>
    </row>
    <row r="773" spans="1:23" hidden="1" x14ac:dyDescent="0.2">
      <c r="A773" t="s">
        <v>305</v>
      </c>
      <c r="D773" t="s">
        <v>833</v>
      </c>
      <c r="E773" t="s">
        <v>834</v>
      </c>
      <c r="F773" t="s">
        <v>835</v>
      </c>
      <c r="G773" t="s">
        <v>836</v>
      </c>
      <c r="H773">
        <v>2024</v>
      </c>
      <c r="I773" t="s">
        <v>837</v>
      </c>
      <c r="J773">
        <v>468</v>
      </c>
      <c r="L773">
        <v>106675</v>
      </c>
      <c r="P773">
        <v>0</v>
      </c>
      <c r="Q773" t="s">
        <v>838</v>
      </c>
      <c r="R773" t="s">
        <v>839</v>
      </c>
      <c r="S773" t="s">
        <v>31</v>
      </c>
      <c r="T773" t="s">
        <v>32</v>
      </c>
      <c r="U773" t="s">
        <v>127</v>
      </c>
      <c r="V773" t="s">
        <v>34</v>
      </c>
      <c r="W773" t="s">
        <v>840</v>
      </c>
    </row>
    <row r="774" spans="1:23" hidden="1" x14ac:dyDescent="0.2">
      <c r="A774" t="s">
        <v>314</v>
      </c>
      <c r="D774" t="s">
        <v>6943</v>
      </c>
      <c r="E774" t="s">
        <v>6944</v>
      </c>
      <c r="F774" t="s">
        <v>6945</v>
      </c>
      <c r="G774" t="s">
        <v>6946</v>
      </c>
      <c r="H774">
        <v>2020</v>
      </c>
      <c r="I774" t="s">
        <v>514</v>
      </c>
      <c r="J774">
        <v>167</v>
      </c>
      <c r="K774">
        <v>1</v>
      </c>
      <c r="L774">
        <v>2</v>
      </c>
      <c r="P774">
        <v>22</v>
      </c>
      <c r="Q774" t="s">
        <v>6947</v>
      </c>
      <c r="R774" t="s">
        <v>6948</v>
      </c>
      <c r="S774" t="s">
        <v>31</v>
      </c>
      <c r="T774" t="s">
        <v>32</v>
      </c>
      <c r="V774" t="s">
        <v>34</v>
      </c>
      <c r="W774" t="s">
        <v>6949</v>
      </c>
    </row>
    <row r="775" spans="1:23" hidden="1" x14ac:dyDescent="0.2">
      <c r="A775" t="s">
        <v>322</v>
      </c>
      <c r="B775" t="s">
        <v>176</v>
      </c>
      <c r="D775" t="s">
        <v>6950</v>
      </c>
      <c r="E775" t="s">
        <v>6951</v>
      </c>
      <c r="F775" t="s">
        <v>6952</v>
      </c>
      <c r="G775" t="s">
        <v>6953</v>
      </c>
      <c r="H775">
        <v>2018</v>
      </c>
      <c r="I775" t="s">
        <v>424</v>
      </c>
      <c r="J775">
        <v>75</v>
      </c>
      <c r="K775">
        <v>1</v>
      </c>
      <c r="M775">
        <v>43</v>
      </c>
      <c r="N775">
        <v>49</v>
      </c>
      <c r="O775">
        <v>6</v>
      </c>
      <c r="P775">
        <v>47</v>
      </c>
      <c r="Q775" t="s">
        <v>6954</v>
      </c>
      <c r="R775" t="s">
        <v>6955</v>
      </c>
      <c r="S775" t="s">
        <v>31</v>
      </c>
      <c r="T775" t="s">
        <v>32</v>
      </c>
      <c r="U775" t="s">
        <v>33</v>
      </c>
      <c r="V775" t="s">
        <v>34</v>
      </c>
      <c r="W775" t="s">
        <v>6956</v>
      </c>
    </row>
    <row r="776" spans="1:23" hidden="1" x14ac:dyDescent="0.2">
      <c r="A776" t="s">
        <v>297</v>
      </c>
      <c r="D776" t="s">
        <v>6957</v>
      </c>
      <c r="E776" t="s">
        <v>6958</v>
      </c>
      <c r="F776" t="s">
        <v>6959</v>
      </c>
      <c r="G776" t="s">
        <v>6960</v>
      </c>
      <c r="H776">
        <v>2019</v>
      </c>
      <c r="I776" t="s">
        <v>6961</v>
      </c>
      <c r="J776">
        <v>6</v>
      </c>
      <c r="K776">
        <v>1</v>
      </c>
      <c r="L776">
        <v>5</v>
      </c>
      <c r="P776">
        <v>78</v>
      </c>
      <c r="Q776" t="s">
        <v>6962</v>
      </c>
      <c r="R776" t="s">
        <v>6963</v>
      </c>
      <c r="S776" t="s">
        <v>117</v>
      </c>
      <c r="T776" t="s">
        <v>32</v>
      </c>
      <c r="U776" t="s">
        <v>108</v>
      </c>
      <c r="V776" t="s">
        <v>34</v>
      </c>
      <c r="W776" t="s">
        <v>6964</v>
      </c>
    </row>
    <row r="777" spans="1:23" hidden="1" x14ac:dyDescent="0.2">
      <c r="A777" t="s">
        <v>305</v>
      </c>
      <c r="D777" t="s">
        <v>1638</v>
      </c>
      <c r="E777" t="s">
        <v>1639</v>
      </c>
      <c r="F777" t="s">
        <v>1640</v>
      </c>
      <c r="G777" t="s">
        <v>1641</v>
      </c>
      <c r="H777">
        <v>2021</v>
      </c>
      <c r="I777" t="s">
        <v>165</v>
      </c>
      <c r="J777">
        <v>40</v>
      </c>
      <c r="K777">
        <v>5</v>
      </c>
      <c r="M777">
        <v>1615</v>
      </c>
      <c r="N777">
        <v>1630</v>
      </c>
      <c r="O777">
        <v>15</v>
      </c>
      <c r="P777">
        <v>7</v>
      </c>
      <c r="Q777" t="s">
        <v>1642</v>
      </c>
      <c r="R777" t="s">
        <v>1643</v>
      </c>
      <c r="S777" t="s">
        <v>31</v>
      </c>
      <c r="T777" t="s">
        <v>32</v>
      </c>
      <c r="U777" t="s">
        <v>224</v>
      </c>
      <c r="V777" t="s">
        <v>34</v>
      </c>
      <c r="W777" t="s">
        <v>1644</v>
      </c>
    </row>
    <row r="778" spans="1:23" hidden="1" x14ac:dyDescent="0.2">
      <c r="A778" t="s">
        <v>314</v>
      </c>
      <c r="D778" t="s">
        <v>6965</v>
      </c>
      <c r="E778" t="s">
        <v>6966</v>
      </c>
      <c r="F778" t="s">
        <v>6967</v>
      </c>
      <c r="G778" t="s">
        <v>6968</v>
      </c>
      <c r="H778">
        <v>2017</v>
      </c>
      <c r="I778" t="s">
        <v>6263</v>
      </c>
      <c r="J778">
        <v>23</v>
      </c>
      <c r="K778">
        <v>2</v>
      </c>
      <c r="M778">
        <v>75</v>
      </c>
      <c r="N778">
        <v>88</v>
      </c>
      <c r="O778">
        <v>13</v>
      </c>
      <c r="P778">
        <v>2</v>
      </c>
      <c r="Q778" t="s">
        <v>6969</v>
      </c>
      <c r="R778" t="s">
        <v>6970</v>
      </c>
      <c r="S778" t="s">
        <v>31</v>
      </c>
      <c r="T778" t="s">
        <v>32</v>
      </c>
      <c r="V778" t="s">
        <v>34</v>
      </c>
      <c r="W778" t="s">
        <v>6971</v>
      </c>
    </row>
    <row r="779" spans="1:23" x14ac:dyDescent="0.2">
      <c r="A779" t="s">
        <v>322</v>
      </c>
      <c r="B779" t="s">
        <v>323</v>
      </c>
      <c r="D779" t="s">
        <v>6972</v>
      </c>
      <c r="E779" t="s">
        <v>6973</v>
      </c>
      <c r="F779" t="s">
        <v>6974</v>
      </c>
      <c r="G779" t="s">
        <v>6975</v>
      </c>
      <c r="H779">
        <v>2019</v>
      </c>
      <c r="I779" t="s">
        <v>5360</v>
      </c>
      <c r="J779">
        <v>46</v>
      </c>
      <c r="K779">
        <v>16</v>
      </c>
      <c r="M779">
        <v>9851</v>
      </c>
      <c r="N779">
        <v>9860</v>
      </c>
      <c r="O779">
        <v>9</v>
      </c>
      <c r="P779">
        <v>10</v>
      </c>
      <c r="Q779" t="s">
        <v>6976</v>
      </c>
      <c r="R779" t="s">
        <v>6977</v>
      </c>
      <c r="S779" t="s">
        <v>31</v>
      </c>
      <c r="T779" t="s">
        <v>32</v>
      </c>
      <c r="U779" t="s">
        <v>159</v>
      </c>
      <c r="V779" t="s">
        <v>34</v>
      </c>
      <c r="W779" t="s">
        <v>6978</v>
      </c>
    </row>
    <row r="780" spans="1:23" hidden="1" x14ac:dyDescent="0.2">
      <c r="A780" t="s">
        <v>297</v>
      </c>
      <c r="D780" t="s">
        <v>6979</v>
      </c>
      <c r="E780" t="s">
        <v>6980</v>
      </c>
      <c r="F780" t="s">
        <v>6981</v>
      </c>
      <c r="G780" t="s">
        <v>6982</v>
      </c>
      <c r="H780">
        <v>2021</v>
      </c>
      <c r="I780" t="s">
        <v>6983</v>
      </c>
      <c r="J780">
        <v>17</v>
      </c>
      <c r="K780">
        <v>9</v>
      </c>
      <c r="L780" t="s">
        <v>6984</v>
      </c>
      <c r="P780">
        <v>7</v>
      </c>
      <c r="Q780" t="s">
        <v>6985</v>
      </c>
      <c r="R780" t="s">
        <v>6986</v>
      </c>
      <c r="S780" t="s">
        <v>31</v>
      </c>
      <c r="T780" t="s">
        <v>32</v>
      </c>
      <c r="U780" t="s">
        <v>60</v>
      </c>
      <c r="V780" t="s">
        <v>34</v>
      </c>
      <c r="W780" t="s">
        <v>6987</v>
      </c>
    </row>
    <row r="781" spans="1:23" hidden="1" x14ac:dyDescent="0.2">
      <c r="A781" t="s">
        <v>305</v>
      </c>
      <c r="D781" t="s">
        <v>6988</v>
      </c>
      <c r="E781" t="s">
        <v>6989</v>
      </c>
      <c r="F781" t="s">
        <v>6990</v>
      </c>
      <c r="G781" t="s">
        <v>6991</v>
      </c>
      <c r="H781">
        <v>2015</v>
      </c>
      <c r="I781" t="s">
        <v>350</v>
      </c>
      <c r="J781">
        <v>10</v>
      </c>
      <c r="K781">
        <v>11</v>
      </c>
      <c r="L781" t="s">
        <v>6992</v>
      </c>
      <c r="P781">
        <v>20</v>
      </c>
      <c r="Q781" t="s">
        <v>6993</v>
      </c>
      <c r="R781" t="s">
        <v>6994</v>
      </c>
      <c r="S781" t="s">
        <v>31</v>
      </c>
      <c r="T781" t="s">
        <v>32</v>
      </c>
      <c r="U781" t="s">
        <v>108</v>
      </c>
      <c r="V781" t="s">
        <v>34</v>
      </c>
      <c r="W781" t="s">
        <v>6995</v>
      </c>
    </row>
    <row r="782" spans="1:23" hidden="1" x14ac:dyDescent="0.2">
      <c r="A782" t="s">
        <v>314</v>
      </c>
      <c r="D782" t="s">
        <v>6996</v>
      </c>
      <c r="E782" t="s">
        <v>6997</v>
      </c>
      <c r="F782" t="s">
        <v>6998</v>
      </c>
      <c r="G782" t="s">
        <v>6999</v>
      </c>
      <c r="H782">
        <v>2021</v>
      </c>
      <c r="I782" t="s">
        <v>6263</v>
      </c>
      <c r="J782">
        <v>27</v>
      </c>
      <c r="K782">
        <v>4</v>
      </c>
      <c r="M782">
        <v>241</v>
      </c>
      <c r="N782">
        <v>268</v>
      </c>
      <c r="O782">
        <v>27</v>
      </c>
      <c r="P782">
        <v>9</v>
      </c>
      <c r="Q782" t="s">
        <v>7000</v>
      </c>
      <c r="R782" t="s">
        <v>7001</v>
      </c>
      <c r="S782" t="s">
        <v>31</v>
      </c>
      <c r="T782" t="s">
        <v>32</v>
      </c>
      <c r="V782" t="s">
        <v>34</v>
      </c>
      <c r="W782" t="s">
        <v>7002</v>
      </c>
    </row>
    <row r="783" spans="1:23" hidden="1" x14ac:dyDescent="0.2">
      <c r="A783" t="s">
        <v>322</v>
      </c>
      <c r="B783" t="s">
        <v>176</v>
      </c>
      <c r="D783" t="s">
        <v>7003</v>
      </c>
      <c r="E783" t="s">
        <v>7004</v>
      </c>
      <c r="F783" t="s">
        <v>7005</v>
      </c>
      <c r="G783" t="s">
        <v>7006</v>
      </c>
      <c r="H783">
        <v>2009</v>
      </c>
      <c r="I783" t="s">
        <v>7007</v>
      </c>
      <c r="J783">
        <v>44</v>
      </c>
      <c r="K783">
        <v>6</v>
      </c>
      <c r="M783">
        <v>1069</v>
      </c>
      <c r="N783">
        <v>1088</v>
      </c>
      <c r="O783">
        <v>19</v>
      </c>
      <c r="P783">
        <v>82</v>
      </c>
      <c r="Q783" t="s">
        <v>7008</v>
      </c>
      <c r="R783" t="s">
        <v>7009</v>
      </c>
      <c r="S783" t="s">
        <v>117</v>
      </c>
      <c r="T783" t="s">
        <v>32</v>
      </c>
      <c r="U783" t="s">
        <v>127</v>
      </c>
      <c r="V783" t="s">
        <v>34</v>
      </c>
      <c r="W783" t="s">
        <v>7010</v>
      </c>
    </row>
    <row r="784" spans="1:23" hidden="1" x14ac:dyDescent="0.2">
      <c r="A784" t="s">
        <v>297</v>
      </c>
      <c r="D784" t="s">
        <v>7011</v>
      </c>
      <c r="E784" t="s">
        <v>7012</v>
      </c>
      <c r="F784" t="s">
        <v>7013</v>
      </c>
      <c r="G784" t="s">
        <v>7014</v>
      </c>
      <c r="H784">
        <v>2020</v>
      </c>
      <c r="I784" t="s">
        <v>57</v>
      </c>
      <c r="J784">
        <v>10</v>
      </c>
      <c r="K784">
        <v>1</v>
      </c>
      <c r="L784">
        <v>12797</v>
      </c>
      <c r="P784">
        <v>9</v>
      </c>
      <c r="Q784" t="s">
        <v>7015</v>
      </c>
      <c r="R784" t="s">
        <v>7016</v>
      </c>
      <c r="S784" t="s">
        <v>31</v>
      </c>
      <c r="T784" t="s">
        <v>32</v>
      </c>
      <c r="U784" t="s">
        <v>60</v>
      </c>
      <c r="V784" t="s">
        <v>34</v>
      </c>
      <c r="W784" t="s">
        <v>7017</v>
      </c>
    </row>
    <row r="785" spans="1:23" hidden="1" x14ac:dyDescent="0.2">
      <c r="A785" t="s">
        <v>305</v>
      </c>
      <c r="D785" t="s">
        <v>7018</v>
      </c>
      <c r="E785" t="s">
        <v>7019</v>
      </c>
      <c r="F785" t="s">
        <v>7020</v>
      </c>
      <c r="G785" t="s">
        <v>7021</v>
      </c>
      <c r="H785">
        <v>2014</v>
      </c>
      <c r="I785" t="s">
        <v>350</v>
      </c>
      <c r="J785">
        <v>9</v>
      </c>
      <c r="K785">
        <v>3</v>
      </c>
      <c r="L785" t="s">
        <v>7022</v>
      </c>
      <c r="P785">
        <v>11</v>
      </c>
      <c r="Q785" t="s">
        <v>7023</v>
      </c>
      <c r="R785" t="s">
        <v>7024</v>
      </c>
      <c r="S785" t="s">
        <v>31</v>
      </c>
      <c r="T785" t="s">
        <v>32</v>
      </c>
      <c r="U785" t="s">
        <v>60</v>
      </c>
      <c r="V785" t="s">
        <v>34</v>
      </c>
      <c r="W785" t="s">
        <v>7025</v>
      </c>
    </row>
    <row r="786" spans="1:23" hidden="1" x14ac:dyDescent="0.2">
      <c r="A786" t="s">
        <v>314</v>
      </c>
      <c r="D786" t="s">
        <v>7026</v>
      </c>
      <c r="E786" t="s">
        <v>7027</v>
      </c>
      <c r="F786" t="s">
        <v>7028</v>
      </c>
      <c r="G786" t="s">
        <v>7029</v>
      </c>
      <c r="H786">
        <v>2018</v>
      </c>
      <c r="I786" t="s">
        <v>28</v>
      </c>
      <c r="J786">
        <v>24</v>
      </c>
      <c r="K786">
        <v>1</v>
      </c>
      <c r="M786">
        <v>158</v>
      </c>
      <c r="N786">
        <v>171</v>
      </c>
      <c r="O786">
        <v>13</v>
      </c>
      <c r="P786">
        <v>49</v>
      </c>
      <c r="Q786" t="s">
        <v>7030</v>
      </c>
      <c r="R786" t="s">
        <v>7031</v>
      </c>
      <c r="S786" t="s">
        <v>31</v>
      </c>
      <c r="T786" t="s">
        <v>32</v>
      </c>
      <c r="U786" t="s">
        <v>159</v>
      </c>
      <c r="V786" t="s">
        <v>34</v>
      </c>
      <c r="W786" t="s">
        <v>7032</v>
      </c>
    </row>
    <row r="787" spans="1:23" hidden="1" x14ac:dyDescent="0.2">
      <c r="A787" t="s">
        <v>322</v>
      </c>
      <c r="B787" t="s">
        <v>176</v>
      </c>
      <c r="D787" t="s">
        <v>7033</v>
      </c>
      <c r="E787" t="s">
        <v>7034</v>
      </c>
      <c r="F787" t="s">
        <v>7035</v>
      </c>
      <c r="G787" t="s">
        <v>7036</v>
      </c>
      <c r="H787">
        <v>2018</v>
      </c>
      <c r="I787" t="s">
        <v>230</v>
      </c>
      <c r="J787">
        <v>69</v>
      </c>
      <c r="K787">
        <v>1</v>
      </c>
      <c r="M787">
        <v>191</v>
      </c>
      <c r="N787">
        <v>197</v>
      </c>
      <c r="O787">
        <v>6</v>
      </c>
      <c r="P787">
        <v>18</v>
      </c>
      <c r="Q787" t="s">
        <v>7037</v>
      </c>
      <c r="R787" t="s">
        <v>7038</v>
      </c>
      <c r="S787" t="s">
        <v>31</v>
      </c>
      <c r="T787" t="s">
        <v>32</v>
      </c>
      <c r="V787" t="s">
        <v>34</v>
      </c>
      <c r="W787" t="s">
        <v>7039</v>
      </c>
    </row>
    <row r="788" spans="1:23" hidden="1" x14ac:dyDescent="0.2">
      <c r="A788" t="s">
        <v>297</v>
      </c>
      <c r="D788" t="s">
        <v>850</v>
      </c>
      <c r="E788" t="s">
        <v>851</v>
      </c>
      <c r="F788" t="s">
        <v>852</v>
      </c>
      <c r="G788" t="s">
        <v>853</v>
      </c>
      <c r="H788">
        <v>2017</v>
      </c>
      <c r="I788" t="s">
        <v>374</v>
      </c>
      <c r="J788">
        <v>569</v>
      </c>
      <c r="M788">
        <v>129</v>
      </c>
      <c r="N788">
        <v>144</v>
      </c>
      <c r="O788">
        <v>15</v>
      </c>
      <c r="P788">
        <v>32</v>
      </c>
      <c r="Q788" t="s">
        <v>854</v>
      </c>
      <c r="R788" t="s">
        <v>855</v>
      </c>
      <c r="S788" t="s">
        <v>31</v>
      </c>
      <c r="T788" t="s">
        <v>32</v>
      </c>
      <c r="U788" t="s">
        <v>159</v>
      </c>
      <c r="V788" t="s">
        <v>34</v>
      </c>
      <c r="W788" t="s">
        <v>856</v>
      </c>
    </row>
    <row r="789" spans="1:23" hidden="1" x14ac:dyDescent="0.2">
      <c r="A789" t="s">
        <v>305</v>
      </c>
      <c r="D789" t="s">
        <v>7040</v>
      </c>
      <c r="E789" t="s">
        <v>7041</v>
      </c>
      <c r="F789" t="s">
        <v>7042</v>
      </c>
      <c r="G789" t="s">
        <v>7043</v>
      </c>
      <c r="H789">
        <v>2020</v>
      </c>
      <c r="I789" t="s">
        <v>205</v>
      </c>
      <c r="J789">
        <v>279</v>
      </c>
      <c r="M789">
        <v>16</v>
      </c>
      <c r="N789">
        <v>28</v>
      </c>
      <c r="O789">
        <v>12</v>
      </c>
      <c r="P789">
        <v>13</v>
      </c>
      <c r="Q789" t="s">
        <v>7044</v>
      </c>
      <c r="R789" t="s">
        <v>7045</v>
      </c>
      <c r="S789" t="s">
        <v>31</v>
      </c>
      <c r="T789" t="s">
        <v>32</v>
      </c>
      <c r="V789" t="s">
        <v>34</v>
      </c>
      <c r="W789" t="s">
        <v>7046</v>
      </c>
    </row>
    <row r="790" spans="1:23" hidden="1" x14ac:dyDescent="0.2">
      <c r="A790" t="s">
        <v>314</v>
      </c>
      <c r="D790" t="s">
        <v>7047</v>
      </c>
      <c r="E790" t="s">
        <v>7048</v>
      </c>
      <c r="F790" t="s">
        <v>7049</v>
      </c>
      <c r="G790" t="s">
        <v>7050</v>
      </c>
      <c r="H790">
        <v>2016</v>
      </c>
      <c r="I790" t="s">
        <v>7051</v>
      </c>
      <c r="J790">
        <v>45</v>
      </c>
      <c r="M790">
        <v>14</v>
      </c>
      <c r="N790">
        <v>26</v>
      </c>
      <c r="O790">
        <v>12</v>
      </c>
      <c r="P790">
        <v>17</v>
      </c>
      <c r="Q790" t="s">
        <v>7052</v>
      </c>
      <c r="R790" t="s">
        <v>7053</v>
      </c>
      <c r="S790" t="s">
        <v>31</v>
      </c>
      <c r="T790" t="s">
        <v>32</v>
      </c>
      <c r="U790" t="s">
        <v>33</v>
      </c>
      <c r="V790" t="s">
        <v>34</v>
      </c>
      <c r="W790" t="s">
        <v>7054</v>
      </c>
    </row>
    <row r="791" spans="1:23" hidden="1" x14ac:dyDescent="0.2">
      <c r="A791" t="s">
        <v>322</v>
      </c>
      <c r="B791" t="s">
        <v>176</v>
      </c>
      <c r="C791" t="s">
        <v>7055</v>
      </c>
      <c r="D791" t="s">
        <v>7056</v>
      </c>
      <c r="E791" t="s">
        <v>7057</v>
      </c>
      <c r="F791" t="s">
        <v>7058</v>
      </c>
      <c r="G791" t="s">
        <v>7059</v>
      </c>
      <c r="H791">
        <v>2023</v>
      </c>
      <c r="I791" t="s">
        <v>165</v>
      </c>
      <c r="J791">
        <v>42</v>
      </c>
      <c r="K791">
        <v>4</v>
      </c>
      <c r="M791">
        <v>845</v>
      </c>
      <c r="N791">
        <v>858</v>
      </c>
      <c r="O791">
        <v>13</v>
      </c>
      <c r="P791">
        <v>3</v>
      </c>
      <c r="Q791" t="s">
        <v>7060</v>
      </c>
      <c r="R791" t="s">
        <v>7061</v>
      </c>
      <c r="S791" t="s">
        <v>31</v>
      </c>
      <c r="T791" t="s">
        <v>32</v>
      </c>
      <c r="V791" t="s">
        <v>34</v>
      </c>
      <c r="W791" t="s">
        <v>7062</v>
      </c>
    </row>
    <row r="792" spans="1:23" hidden="1" x14ac:dyDescent="0.2">
      <c r="A792" t="s">
        <v>297</v>
      </c>
      <c r="D792" t="s">
        <v>7063</v>
      </c>
      <c r="E792" t="s">
        <v>7064</v>
      </c>
      <c r="F792" t="s">
        <v>7065</v>
      </c>
      <c r="G792" t="s">
        <v>7066</v>
      </c>
      <c r="H792">
        <v>2017</v>
      </c>
      <c r="I792" t="s">
        <v>7067</v>
      </c>
      <c r="J792">
        <v>29</v>
      </c>
      <c r="K792">
        <v>1</v>
      </c>
      <c r="P792">
        <v>19</v>
      </c>
      <c r="R792" t="s">
        <v>7068</v>
      </c>
      <c r="S792" t="s">
        <v>31</v>
      </c>
      <c r="T792" t="s">
        <v>32</v>
      </c>
      <c r="V792" t="s">
        <v>34</v>
      </c>
      <c r="W792" t="s">
        <v>7069</v>
      </c>
    </row>
    <row r="793" spans="1:23" hidden="1" x14ac:dyDescent="0.2">
      <c r="A793" t="s">
        <v>305</v>
      </c>
      <c r="D793" t="s">
        <v>7070</v>
      </c>
      <c r="E793" t="s">
        <v>7071</v>
      </c>
      <c r="F793" t="s">
        <v>7072</v>
      </c>
      <c r="G793" t="s">
        <v>7073</v>
      </c>
      <c r="H793">
        <v>2021</v>
      </c>
      <c r="I793" t="s">
        <v>861</v>
      </c>
      <c r="J793">
        <v>167</v>
      </c>
      <c r="L793">
        <v>112364</v>
      </c>
      <c r="P793">
        <v>67</v>
      </c>
      <c r="Q793" t="s">
        <v>7074</v>
      </c>
      <c r="R793" t="s">
        <v>7075</v>
      </c>
      <c r="S793" t="s">
        <v>117</v>
      </c>
      <c r="T793" t="s">
        <v>32</v>
      </c>
      <c r="V793" t="s">
        <v>34</v>
      </c>
      <c r="W793" t="s">
        <v>7076</v>
      </c>
    </row>
    <row r="794" spans="1:23" hidden="1" x14ac:dyDescent="0.2">
      <c r="A794" t="s">
        <v>314</v>
      </c>
      <c r="D794" t="s">
        <v>7077</v>
      </c>
      <c r="E794" t="s">
        <v>7078</v>
      </c>
      <c r="F794" t="s">
        <v>7079</v>
      </c>
      <c r="G794" t="s">
        <v>7080</v>
      </c>
      <c r="H794">
        <v>2023</v>
      </c>
      <c r="I794" t="s">
        <v>350</v>
      </c>
      <c r="J794">
        <v>18</v>
      </c>
      <c r="K794">
        <v>45292</v>
      </c>
      <c r="L794" t="s">
        <v>7081</v>
      </c>
      <c r="P794">
        <v>4</v>
      </c>
      <c r="Q794" t="s">
        <v>7082</v>
      </c>
      <c r="R794" t="s">
        <v>7083</v>
      </c>
      <c r="S794" t="s">
        <v>31</v>
      </c>
      <c r="T794" t="s">
        <v>32</v>
      </c>
      <c r="U794" t="s">
        <v>108</v>
      </c>
      <c r="V794" t="s">
        <v>34</v>
      </c>
      <c r="W794" t="s">
        <v>7084</v>
      </c>
    </row>
    <row r="795" spans="1:23" hidden="1" x14ac:dyDescent="0.2">
      <c r="A795" t="s">
        <v>322</v>
      </c>
      <c r="B795" t="s">
        <v>176</v>
      </c>
      <c r="D795" t="s">
        <v>7085</v>
      </c>
      <c r="E795" t="s">
        <v>7086</v>
      </c>
      <c r="F795" t="s">
        <v>7087</v>
      </c>
      <c r="G795" t="s">
        <v>7088</v>
      </c>
      <c r="H795">
        <v>2022</v>
      </c>
      <c r="I795" t="s">
        <v>148</v>
      </c>
      <c r="J795">
        <v>9</v>
      </c>
      <c r="L795">
        <v>856281</v>
      </c>
      <c r="P795">
        <v>6</v>
      </c>
      <c r="Q795" t="s">
        <v>7089</v>
      </c>
      <c r="R795" t="s">
        <v>7090</v>
      </c>
      <c r="S795" t="s">
        <v>31</v>
      </c>
      <c r="T795" t="s">
        <v>32</v>
      </c>
      <c r="U795" t="s">
        <v>108</v>
      </c>
      <c r="V795" t="s">
        <v>34</v>
      </c>
      <c r="W795" t="s">
        <v>7091</v>
      </c>
    </row>
    <row r="796" spans="1:23" hidden="1" x14ac:dyDescent="0.2">
      <c r="A796" t="s">
        <v>297</v>
      </c>
      <c r="D796" t="s">
        <v>7092</v>
      </c>
      <c r="E796" t="s">
        <v>7093</v>
      </c>
      <c r="F796" t="s">
        <v>7094</v>
      </c>
      <c r="G796" t="s">
        <v>7095</v>
      </c>
      <c r="H796">
        <v>2020</v>
      </c>
      <c r="I796" t="s">
        <v>1015</v>
      </c>
      <c r="J796">
        <v>703</v>
      </c>
      <c r="L796">
        <v>134598</v>
      </c>
      <c r="P796">
        <v>19</v>
      </c>
      <c r="Q796" t="s">
        <v>7096</v>
      </c>
      <c r="R796" t="s">
        <v>7097</v>
      </c>
      <c r="S796" t="s">
        <v>31</v>
      </c>
      <c r="T796" t="s">
        <v>32</v>
      </c>
      <c r="V796" t="s">
        <v>34</v>
      </c>
      <c r="W796" t="s">
        <v>7098</v>
      </c>
    </row>
    <row r="797" spans="1:23" hidden="1" x14ac:dyDescent="0.2">
      <c r="A797" t="s">
        <v>305</v>
      </c>
      <c r="D797" t="s">
        <v>7092</v>
      </c>
      <c r="E797" t="s">
        <v>7093</v>
      </c>
      <c r="F797" t="s">
        <v>7094</v>
      </c>
      <c r="G797" t="s">
        <v>7095</v>
      </c>
      <c r="H797">
        <v>2020</v>
      </c>
      <c r="I797" t="s">
        <v>1015</v>
      </c>
      <c r="J797">
        <v>703</v>
      </c>
      <c r="L797">
        <v>134598</v>
      </c>
      <c r="P797">
        <v>19</v>
      </c>
      <c r="Q797" t="s">
        <v>7096</v>
      </c>
      <c r="R797" t="s">
        <v>7097</v>
      </c>
      <c r="S797" t="s">
        <v>31</v>
      </c>
      <c r="T797" t="s">
        <v>32</v>
      </c>
      <c r="V797" t="s">
        <v>34</v>
      </c>
      <c r="W797" t="s">
        <v>7098</v>
      </c>
    </row>
    <row r="798" spans="1:23" hidden="1" x14ac:dyDescent="0.2">
      <c r="A798" t="s">
        <v>314</v>
      </c>
      <c r="D798" t="s">
        <v>7099</v>
      </c>
      <c r="E798" t="s">
        <v>7100</v>
      </c>
      <c r="F798" t="s">
        <v>7101</v>
      </c>
      <c r="G798" t="s">
        <v>7102</v>
      </c>
      <c r="H798">
        <v>2020</v>
      </c>
      <c r="I798" t="s">
        <v>28</v>
      </c>
      <c r="J798">
        <v>26</v>
      </c>
      <c r="K798">
        <v>2</v>
      </c>
      <c r="M798">
        <v>721</v>
      </c>
      <c r="N798">
        <v>733</v>
      </c>
      <c r="O798">
        <v>12</v>
      </c>
      <c r="P798">
        <v>34</v>
      </c>
      <c r="Q798" t="s">
        <v>7103</v>
      </c>
      <c r="R798" t="s">
        <v>7104</v>
      </c>
      <c r="S798" t="s">
        <v>31</v>
      </c>
      <c r="T798" t="s">
        <v>32</v>
      </c>
      <c r="U798" t="s">
        <v>33</v>
      </c>
      <c r="V798" t="s">
        <v>34</v>
      </c>
      <c r="W798" t="s">
        <v>7105</v>
      </c>
    </row>
    <row r="799" spans="1:23" x14ac:dyDescent="0.2">
      <c r="A799" t="s">
        <v>322</v>
      </c>
      <c r="B799" t="s">
        <v>323</v>
      </c>
      <c r="D799" t="s">
        <v>7106</v>
      </c>
      <c r="E799" t="s">
        <v>7107</v>
      </c>
      <c r="F799" t="s">
        <v>7108</v>
      </c>
      <c r="G799" t="s">
        <v>7109</v>
      </c>
      <c r="H799">
        <v>2023</v>
      </c>
      <c r="I799" t="s">
        <v>7110</v>
      </c>
      <c r="J799">
        <v>181</v>
      </c>
      <c r="L799">
        <v>102232</v>
      </c>
      <c r="P799">
        <v>1</v>
      </c>
      <c r="Q799" t="s">
        <v>7111</v>
      </c>
      <c r="R799" t="s">
        <v>7112</v>
      </c>
      <c r="S799" t="s">
        <v>31</v>
      </c>
      <c r="T799" t="s">
        <v>32</v>
      </c>
      <c r="V799" t="s">
        <v>34</v>
      </c>
      <c r="W799" t="s">
        <v>7113</v>
      </c>
    </row>
    <row r="800" spans="1:23" hidden="1" x14ac:dyDescent="0.2">
      <c r="A800" t="s">
        <v>297</v>
      </c>
      <c r="D800" t="s">
        <v>7114</v>
      </c>
      <c r="E800" t="s">
        <v>7115</v>
      </c>
      <c r="F800">
        <v>6603075664</v>
      </c>
      <c r="G800" t="s">
        <v>7116</v>
      </c>
      <c r="H800">
        <v>2015</v>
      </c>
      <c r="I800" t="s">
        <v>7117</v>
      </c>
      <c r="L800">
        <v>7108322</v>
      </c>
      <c r="P800">
        <v>1</v>
      </c>
      <c r="Q800" t="s">
        <v>7118</v>
      </c>
      <c r="R800" t="s">
        <v>7119</v>
      </c>
      <c r="S800" t="s">
        <v>1695</v>
      </c>
      <c r="T800" t="s">
        <v>32</v>
      </c>
      <c r="V800" t="s">
        <v>34</v>
      </c>
      <c r="W800" t="s">
        <v>7120</v>
      </c>
    </row>
    <row r="801" spans="1:23" hidden="1" x14ac:dyDescent="0.2">
      <c r="A801" t="s">
        <v>305</v>
      </c>
      <c r="D801" t="s">
        <v>7121</v>
      </c>
      <c r="E801" t="s">
        <v>7122</v>
      </c>
      <c r="F801" t="s">
        <v>7123</v>
      </c>
      <c r="G801" t="s">
        <v>7124</v>
      </c>
      <c r="H801">
        <v>2022</v>
      </c>
      <c r="I801" t="s">
        <v>28</v>
      </c>
      <c r="J801">
        <v>28</v>
      </c>
      <c r="K801">
        <v>5</v>
      </c>
      <c r="M801">
        <v>1753</v>
      </c>
      <c r="N801">
        <v>1765</v>
      </c>
      <c r="O801">
        <v>12</v>
      </c>
      <c r="P801">
        <v>32</v>
      </c>
      <c r="Q801" t="s">
        <v>7125</v>
      </c>
      <c r="R801" t="s">
        <v>7126</v>
      </c>
      <c r="S801" t="s">
        <v>31</v>
      </c>
      <c r="T801" t="s">
        <v>32</v>
      </c>
      <c r="U801" t="s">
        <v>127</v>
      </c>
      <c r="V801" t="s">
        <v>34</v>
      </c>
      <c r="W801" t="s">
        <v>7127</v>
      </c>
    </row>
    <row r="802" spans="1:23" hidden="1" x14ac:dyDescent="0.2">
      <c r="A802" t="s">
        <v>314</v>
      </c>
      <c r="D802" t="s">
        <v>7128</v>
      </c>
      <c r="E802" t="s">
        <v>7129</v>
      </c>
      <c r="F802" t="s">
        <v>7130</v>
      </c>
      <c r="G802" t="s">
        <v>7131</v>
      </c>
      <c r="H802">
        <v>2020</v>
      </c>
      <c r="I802" t="s">
        <v>148</v>
      </c>
      <c r="J802">
        <v>7</v>
      </c>
      <c r="L802">
        <v>90</v>
      </c>
      <c r="P802">
        <v>45</v>
      </c>
      <c r="Q802" t="s">
        <v>7132</v>
      </c>
      <c r="R802" t="s">
        <v>7133</v>
      </c>
      <c r="S802" t="s">
        <v>31</v>
      </c>
      <c r="T802" t="s">
        <v>32</v>
      </c>
      <c r="U802" t="s">
        <v>108</v>
      </c>
      <c r="V802" t="s">
        <v>34</v>
      </c>
      <c r="W802" t="s">
        <v>7134</v>
      </c>
    </row>
    <row r="803" spans="1:23" x14ac:dyDescent="0.2">
      <c r="A803" t="s">
        <v>322</v>
      </c>
      <c r="B803" t="s">
        <v>176</v>
      </c>
      <c r="C803" t="s">
        <v>12709</v>
      </c>
      <c r="D803" t="s">
        <v>7135</v>
      </c>
      <c r="E803" t="s">
        <v>7136</v>
      </c>
      <c r="F803" t="s">
        <v>7137</v>
      </c>
      <c r="G803" t="s">
        <v>7138</v>
      </c>
      <c r="H803">
        <v>2023</v>
      </c>
      <c r="I803" t="s">
        <v>148</v>
      </c>
      <c r="J803">
        <v>10</v>
      </c>
      <c r="L803">
        <v>1229114</v>
      </c>
      <c r="P803">
        <v>0</v>
      </c>
      <c r="Q803" t="s">
        <v>7139</v>
      </c>
      <c r="R803" t="s">
        <v>7140</v>
      </c>
      <c r="S803" t="s">
        <v>411</v>
      </c>
      <c r="T803" t="s">
        <v>32</v>
      </c>
      <c r="U803" t="s">
        <v>108</v>
      </c>
      <c r="V803" t="s">
        <v>34</v>
      </c>
      <c r="W803" t="s">
        <v>7141</v>
      </c>
    </row>
    <row r="804" spans="1:23" hidden="1" x14ac:dyDescent="0.2">
      <c r="A804" t="s">
        <v>297</v>
      </c>
      <c r="D804" t="s">
        <v>7135</v>
      </c>
      <c r="E804" t="s">
        <v>7136</v>
      </c>
      <c r="F804" t="s">
        <v>7137</v>
      </c>
      <c r="G804" t="s">
        <v>7142</v>
      </c>
      <c r="H804">
        <v>2023</v>
      </c>
      <c r="I804" t="s">
        <v>148</v>
      </c>
      <c r="J804">
        <v>10</v>
      </c>
      <c r="L804">
        <v>1026426</v>
      </c>
      <c r="P804">
        <v>3</v>
      </c>
      <c r="Q804" t="s">
        <v>7143</v>
      </c>
      <c r="R804" t="s">
        <v>7144</v>
      </c>
      <c r="S804" t="s">
        <v>31</v>
      </c>
      <c r="T804" t="s">
        <v>32</v>
      </c>
      <c r="U804" t="s">
        <v>108</v>
      </c>
      <c r="V804" t="s">
        <v>34</v>
      </c>
      <c r="W804" t="s">
        <v>7145</v>
      </c>
    </row>
    <row r="805" spans="1:23" hidden="1" x14ac:dyDescent="0.2">
      <c r="A805" t="s">
        <v>305</v>
      </c>
      <c r="D805" t="s">
        <v>7146</v>
      </c>
      <c r="E805" t="s">
        <v>7147</v>
      </c>
      <c r="F805" t="s">
        <v>7148</v>
      </c>
      <c r="G805" t="s">
        <v>7149</v>
      </c>
      <c r="H805">
        <v>2024</v>
      </c>
      <c r="I805" t="s">
        <v>57</v>
      </c>
      <c r="J805">
        <v>14</v>
      </c>
      <c r="K805">
        <v>1</v>
      </c>
      <c r="L805">
        <v>1898</v>
      </c>
      <c r="P805">
        <v>6</v>
      </c>
      <c r="Q805" t="s">
        <v>7150</v>
      </c>
      <c r="R805" t="s">
        <v>7151</v>
      </c>
      <c r="S805" t="s">
        <v>31</v>
      </c>
      <c r="T805" t="s">
        <v>32</v>
      </c>
      <c r="U805" t="s">
        <v>108</v>
      </c>
      <c r="V805" t="s">
        <v>34</v>
      </c>
      <c r="W805" t="s">
        <v>7152</v>
      </c>
    </row>
    <row r="806" spans="1:23" hidden="1" x14ac:dyDescent="0.2">
      <c r="A806" t="s">
        <v>314</v>
      </c>
      <c r="D806" t="s">
        <v>7153</v>
      </c>
      <c r="E806" t="s">
        <v>7154</v>
      </c>
      <c r="F806" t="s">
        <v>7155</v>
      </c>
      <c r="G806" t="s">
        <v>7156</v>
      </c>
      <c r="H806">
        <v>2005</v>
      </c>
      <c r="I806" t="s">
        <v>5360</v>
      </c>
      <c r="J806">
        <v>32</v>
      </c>
      <c r="K806">
        <v>8</v>
      </c>
      <c r="M806">
        <v>1</v>
      </c>
      <c r="N806">
        <v>3</v>
      </c>
      <c r="O806">
        <v>2</v>
      </c>
      <c r="P806">
        <v>24</v>
      </c>
      <c r="Q806" t="s">
        <v>7157</v>
      </c>
      <c r="R806" t="s">
        <v>7158</v>
      </c>
      <c r="S806" t="s">
        <v>31</v>
      </c>
      <c r="T806" t="s">
        <v>32</v>
      </c>
      <c r="U806" t="s">
        <v>43</v>
      </c>
      <c r="V806" t="s">
        <v>34</v>
      </c>
      <c r="W806" t="s">
        <v>7159</v>
      </c>
    </row>
    <row r="807" spans="1:23" x14ac:dyDescent="0.2">
      <c r="A807" t="s">
        <v>322</v>
      </c>
      <c r="B807" t="s">
        <v>323</v>
      </c>
      <c r="D807" t="s">
        <v>7160</v>
      </c>
      <c r="E807" t="s">
        <v>7161</v>
      </c>
      <c r="F807" t="s">
        <v>7162</v>
      </c>
      <c r="G807" t="s">
        <v>7163</v>
      </c>
      <c r="H807">
        <v>2019</v>
      </c>
      <c r="I807" t="s">
        <v>5899</v>
      </c>
      <c r="J807">
        <v>3</v>
      </c>
      <c r="K807">
        <v>10</v>
      </c>
      <c r="M807">
        <v>1438</v>
      </c>
      <c r="N807">
        <v>1444</v>
      </c>
      <c r="O807">
        <v>6</v>
      </c>
      <c r="P807">
        <v>33</v>
      </c>
      <c r="Q807" t="s">
        <v>7164</v>
      </c>
      <c r="R807" t="s">
        <v>7165</v>
      </c>
      <c r="S807" t="s">
        <v>31</v>
      </c>
      <c r="T807" t="s">
        <v>32</v>
      </c>
      <c r="V807" t="s">
        <v>34</v>
      </c>
      <c r="W807" t="s">
        <v>7166</v>
      </c>
    </row>
    <row r="808" spans="1:23" hidden="1" x14ac:dyDescent="0.2">
      <c r="A808" t="s">
        <v>297</v>
      </c>
      <c r="D808" t="s">
        <v>7167</v>
      </c>
      <c r="E808" t="s">
        <v>7168</v>
      </c>
      <c r="F808" t="s">
        <v>7169</v>
      </c>
      <c r="G808" t="s">
        <v>7170</v>
      </c>
      <c r="H808">
        <v>2022</v>
      </c>
      <c r="I808" t="s">
        <v>148</v>
      </c>
      <c r="J808">
        <v>9</v>
      </c>
      <c r="L808">
        <v>1026321</v>
      </c>
      <c r="P808">
        <v>4</v>
      </c>
      <c r="Q808" t="s">
        <v>7171</v>
      </c>
      <c r="R808" t="s">
        <v>7172</v>
      </c>
      <c r="S808" t="s">
        <v>31</v>
      </c>
      <c r="T808" t="s">
        <v>32</v>
      </c>
      <c r="U808" t="s">
        <v>108</v>
      </c>
      <c r="V808" t="s">
        <v>34</v>
      </c>
      <c r="W808" t="s">
        <v>7173</v>
      </c>
    </row>
    <row r="809" spans="1:23" hidden="1" x14ac:dyDescent="0.2">
      <c r="A809" t="s">
        <v>305</v>
      </c>
      <c r="D809" t="s">
        <v>7174</v>
      </c>
      <c r="E809" t="s">
        <v>7175</v>
      </c>
      <c r="F809" t="s">
        <v>7176</v>
      </c>
      <c r="G809" t="s">
        <v>7177</v>
      </c>
      <c r="H809">
        <v>2023</v>
      </c>
      <c r="I809" t="s">
        <v>245</v>
      </c>
      <c r="J809">
        <v>185</v>
      </c>
      <c r="L809">
        <v>105861</v>
      </c>
      <c r="P809">
        <v>3</v>
      </c>
      <c r="Q809" t="s">
        <v>7178</v>
      </c>
      <c r="R809" t="s">
        <v>7179</v>
      </c>
      <c r="S809" t="s">
        <v>31</v>
      </c>
      <c r="T809" t="s">
        <v>32</v>
      </c>
      <c r="V809" t="s">
        <v>34</v>
      </c>
      <c r="W809" t="s">
        <v>7180</v>
      </c>
    </row>
    <row r="810" spans="1:23" hidden="1" x14ac:dyDescent="0.2">
      <c r="A810" t="s">
        <v>314</v>
      </c>
      <c r="D810" t="s">
        <v>7181</v>
      </c>
      <c r="E810" t="s">
        <v>7182</v>
      </c>
      <c r="F810" t="s">
        <v>7183</v>
      </c>
      <c r="G810" t="s">
        <v>7184</v>
      </c>
      <c r="H810">
        <v>2021</v>
      </c>
      <c r="I810" t="s">
        <v>1917</v>
      </c>
      <c r="J810">
        <v>126</v>
      </c>
      <c r="K810">
        <v>3</v>
      </c>
      <c r="L810" t="s">
        <v>7185</v>
      </c>
      <c r="P810">
        <v>5</v>
      </c>
      <c r="Q810" t="s">
        <v>7186</v>
      </c>
      <c r="R810" t="s">
        <v>7187</v>
      </c>
      <c r="S810" t="s">
        <v>31</v>
      </c>
      <c r="T810" t="s">
        <v>32</v>
      </c>
      <c r="U810" t="s">
        <v>159</v>
      </c>
      <c r="V810" t="s">
        <v>34</v>
      </c>
      <c r="W810" t="s">
        <v>7188</v>
      </c>
    </row>
    <row r="811" spans="1:23" hidden="1" x14ac:dyDescent="0.2">
      <c r="A811" t="s">
        <v>322</v>
      </c>
      <c r="B811" t="s">
        <v>176</v>
      </c>
      <c r="C811" t="s">
        <v>7189</v>
      </c>
      <c r="D811" t="s">
        <v>7190</v>
      </c>
      <c r="E811" t="s">
        <v>7191</v>
      </c>
      <c r="F811" t="s">
        <v>7192</v>
      </c>
      <c r="G811" t="s">
        <v>7193</v>
      </c>
      <c r="H811">
        <v>2020</v>
      </c>
      <c r="I811" t="s">
        <v>5770</v>
      </c>
      <c r="J811">
        <v>2</v>
      </c>
      <c r="K811">
        <v>3</v>
      </c>
      <c r="L811">
        <v>331</v>
      </c>
      <c r="P811">
        <v>6</v>
      </c>
      <c r="Q811" t="s">
        <v>7194</v>
      </c>
      <c r="R811" t="s">
        <v>7195</v>
      </c>
      <c r="S811" t="s">
        <v>31</v>
      </c>
      <c r="T811" t="s">
        <v>32</v>
      </c>
      <c r="U811" t="s">
        <v>127</v>
      </c>
      <c r="V811" t="s">
        <v>34</v>
      </c>
      <c r="W811" t="s">
        <v>7196</v>
      </c>
    </row>
    <row r="812" spans="1:23" hidden="1" x14ac:dyDescent="0.2">
      <c r="A812" t="s">
        <v>297</v>
      </c>
      <c r="D812" t="s">
        <v>7197</v>
      </c>
      <c r="E812" t="s">
        <v>7198</v>
      </c>
      <c r="F812" t="s">
        <v>7199</v>
      </c>
      <c r="G812" t="s">
        <v>7200</v>
      </c>
      <c r="H812">
        <v>2024</v>
      </c>
      <c r="I812" t="s">
        <v>148</v>
      </c>
      <c r="J812">
        <v>11</v>
      </c>
      <c r="L812">
        <v>1335438</v>
      </c>
      <c r="P812">
        <v>0</v>
      </c>
      <c r="Q812" t="s">
        <v>7201</v>
      </c>
      <c r="R812" t="s">
        <v>7202</v>
      </c>
      <c r="S812" t="s">
        <v>31</v>
      </c>
      <c r="T812" t="s">
        <v>32</v>
      </c>
      <c r="U812" t="s">
        <v>108</v>
      </c>
      <c r="V812" t="s">
        <v>34</v>
      </c>
      <c r="W812" t="s">
        <v>7203</v>
      </c>
    </row>
    <row r="813" spans="1:23" hidden="1" x14ac:dyDescent="0.2">
      <c r="A813" t="s">
        <v>305</v>
      </c>
      <c r="D813" t="s">
        <v>7204</v>
      </c>
      <c r="E813" t="s">
        <v>7205</v>
      </c>
      <c r="F813" t="s">
        <v>7206</v>
      </c>
      <c r="G813" t="s">
        <v>7207</v>
      </c>
      <c r="H813">
        <v>2024</v>
      </c>
      <c r="I813" t="s">
        <v>7208</v>
      </c>
      <c r="M813" t="s">
        <v>7209</v>
      </c>
      <c r="N813">
        <v>764</v>
      </c>
      <c r="O813">
        <v>763</v>
      </c>
      <c r="P813">
        <v>0</v>
      </c>
      <c r="Q813" t="s">
        <v>7210</v>
      </c>
      <c r="R813" t="s">
        <v>7211</v>
      </c>
      <c r="S813" t="s">
        <v>77</v>
      </c>
      <c r="T813" t="s">
        <v>32</v>
      </c>
      <c r="V813" t="s">
        <v>34</v>
      </c>
      <c r="W813" t="s">
        <v>7212</v>
      </c>
    </row>
    <row r="814" spans="1:23" hidden="1" x14ac:dyDescent="0.2">
      <c r="A814" t="s">
        <v>314</v>
      </c>
      <c r="D814" t="s">
        <v>7213</v>
      </c>
      <c r="E814" t="s">
        <v>7214</v>
      </c>
      <c r="F814" t="s">
        <v>7215</v>
      </c>
      <c r="G814" t="s">
        <v>7216</v>
      </c>
      <c r="H814">
        <v>2024</v>
      </c>
      <c r="I814" t="s">
        <v>7217</v>
      </c>
      <c r="J814">
        <v>36</v>
      </c>
      <c r="K814">
        <v>2</v>
      </c>
      <c r="M814">
        <v>1023</v>
      </c>
      <c r="N814">
        <v>1033</v>
      </c>
      <c r="O814">
        <v>10</v>
      </c>
      <c r="P814">
        <v>0</v>
      </c>
      <c r="Q814" t="s">
        <v>7218</v>
      </c>
      <c r="R814" t="s">
        <v>7219</v>
      </c>
      <c r="S814" t="s">
        <v>31</v>
      </c>
      <c r="T814" t="s">
        <v>32</v>
      </c>
      <c r="V814" t="s">
        <v>34</v>
      </c>
      <c r="W814" t="s">
        <v>7220</v>
      </c>
    </row>
    <row r="815" spans="1:23" x14ac:dyDescent="0.2">
      <c r="A815" t="s">
        <v>322</v>
      </c>
      <c r="B815" t="s">
        <v>323</v>
      </c>
      <c r="C815" t="s">
        <v>7221</v>
      </c>
      <c r="D815" t="s">
        <v>7222</v>
      </c>
      <c r="E815" t="s">
        <v>7223</v>
      </c>
      <c r="F815" t="s">
        <v>7224</v>
      </c>
      <c r="G815" t="s">
        <v>7225</v>
      </c>
      <c r="H815">
        <v>2018</v>
      </c>
      <c r="I815" t="s">
        <v>28</v>
      </c>
      <c r="J815">
        <v>24</v>
      </c>
      <c r="K815">
        <v>11</v>
      </c>
      <c r="M815">
        <v>5084</v>
      </c>
      <c r="N815">
        <v>5095</v>
      </c>
      <c r="O815">
        <v>11</v>
      </c>
      <c r="P815">
        <v>72</v>
      </c>
      <c r="Q815" t="s">
        <v>7226</v>
      </c>
      <c r="R815" t="s">
        <v>7227</v>
      </c>
      <c r="S815" t="s">
        <v>31</v>
      </c>
      <c r="T815" t="s">
        <v>32</v>
      </c>
      <c r="U815" t="s">
        <v>127</v>
      </c>
      <c r="V815" t="s">
        <v>34</v>
      </c>
      <c r="W815" t="s">
        <v>7228</v>
      </c>
    </row>
    <row r="816" spans="1:23" hidden="1" x14ac:dyDescent="0.2">
      <c r="A816" t="s">
        <v>297</v>
      </c>
      <c r="D816" t="s">
        <v>7229</v>
      </c>
      <c r="E816" t="s">
        <v>7230</v>
      </c>
      <c r="F816" t="s">
        <v>7231</v>
      </c>
      <c r="G816" t="s">
        <v>7232</v>
      </c>
      <c r="H816">
        <v>2023</v>
      </c>
      <c r="I816" t="s">
        <v>3471</v>
      </c>
      <c r="J816">
        <v>255</v>
      </c>
      <c r="L816">
        <v>104290</v>
      </c>
      <c r="P816">
        <v>0</v>
      </c>
      <c r="Q816" t="s">
        <v>7233</v>
      </c>
      <c r="R816" t="s">
        <v>7234</v>
      </c>
      <c r="S816" t="s">
        <v>31</v>
      </c>
      <c r="T816" t="s">
        <v>32</v>
      </c>
      <c r="V816" t="s">
        <v>34</v>
      </c>
      <c r="W816" t="s">
        <v>7235</v>
      </c>
    </row>
    <row r="817" spans="1:23" hidden="1" x14ac:dyDescent="0.2">
      <c r="A817" t="s">
        <v>305</v>
      </c>
      <c r="D817" t="s">
        <v>7236</v>
      </c>
      <c r="E817" t="s">
        <v>7237</v>
      </c>
      <c r="F817" t="s">
        <v>7238</v>
      </c>
      <c r="G817" t="s">
        <v>7239</v>
      </c>
      <c r="H817">
        <v>2022</v>
      </c>
      <c r="I817" t="s">
        <v>2231</v>
      </c>
      <c r="J817">
        <v>5</v>
      </c>
      <c r="K817">
        <v>1</v>
      </c>
      <c r="L817">
        <v>1418</v>
      </c>
      <c r="P817">
        <v>10</v>
      </c>
      <c r="Q817" t="s">
        <v>7240</v>
      </c>
      <c r="R817" t="s">
        <v>7241</v>
      </c>
      <c r="S817" t="s">
        <v>31</v>
      </c>
      <c r="T817" t="s">
        <v>32</v>
      </c>
      <c r="U817" t="s">
        <v>60</v>
      </c>
      <c r="V817" t="s">
        <v>34</v>
      </c>
      <c r="W817" t="s">
        <v>7242</v>
      </c>
    </row>
    <row r="818" spans="1:23" hidden="1" x14ac:dyDescent="0.2">
      <c r="A818" t="s">
        <v>314</v>
      </c>
      <c r="D818" t="s">
        <v>7243</v>
      </c>
      <c r="E818" t="s">
        <v>7244</v>
      </c>
      <c r="F818" t="s">
        <v>7245</v>
      </c>
      <c r="G818" t="s">
        <v>7246</v>
      </c>
      <c r="H818">
        <v>2018</v>
      </c>
      <c r="I818" t="s">
        <v>7247</v>
      </c>
      <c r="M818">
        <v>1</v>
      </c>
      <c r="N818">
        <v>3</v>
      </c>
      <c r="O818">
        <v>2</v>
      </c>
      <c r="P818">
        <v>0</v>
      </c>
      <c r="Q818" t="s">
        <v>7248</v>
      </c>
      <c r="R818" t="s">
        <v>7249</v>
      </c>
      <c r="S818" t="s">
        <v>77</v>
      </c>
      <c r="T818" t="s">
        <v>32</v>
      </c>
      <c r="V818" t="s">
        <v>34</v>
      </c>
      <c r="W818" t="s">
        <v>7250</v>
      </c>
    </row>
    <row r="819" spans="1:23" x14ac:dyDescent="0.2">
      <c r="A819" t="s">
        <v>322</v>
      </c>
      <c r="B819" t="s">
        <v>176</v>
      </c>
      <c r="C819" t="s">
        <v>12734</v>
      </c>
      <c r="D819" t="s">
        <v>7251</v>
      </c>
      <c r="E819" t="s">
        <v>7252</v>
      </c>
      <c r="F819" t="s">
        <v>7253</v>
      </c>
      <c r="G819" t="s">
        <v>7254</v>
      </c>
      <c r="H819">
        <v>2023</v>
      </c>
      <c r="I819" t="s">
        <v>1303</v>
      </c>
      <c r="J819">
        <v>4</v>
      </c>
      <c r="K819">
        <v>1</v>
      </c>
      <c r="M819">
        <v>68</v>
      </c>
      <c r="N819">
        <v>79</v>
      </c>
      <c r="O819">
        <v>11</v>
      </c>
      <c r="P819">
        <v>1</v>
      </c>
      <c r="Q819" t="s">
        <v>7255</v>
      </c>
      <c r="R819" t="s">
        <v>7256</v>
      </c>
      <c r="S819" t="s">
        <v>31</v>
      </c>
      <c r="T819" t="s">
        <v>32</v>
      </c>
      <c r="U819" t="s">
        <v>60</v>
      </c>
      <c r="V819" t="s">
        <v>34</v>
      </c>
      <c r="W819" t="s">
        <v>7257</v>
      </c>
    </row>
    <row r="820" spans="1:23" hidden="1" x14ac:dyDescent="0.2">
      <c r="A820" t="s">
        <v>297</v>
      </c>
      <c r="D820" t="s">
        <v>7258</v>
      </c>
      <c r="E820" t="s">
        <v>7259</v>
      </c>
      <c r="F820" t="s">
        <v>7260</v>
      </c>
      <c r="G820" t="s">
        <v>7261</v>
      </c>
      <c r="H820">
        <v>2017</v>
      </c>
      <c r="I820" t="s">
        <v>57</v>
      </c>
      <c r="J820">
        <v>7</v>
      </c>
      <c r="K820">
        <v>1</v>
      </c>
      <c r="L820">
        <v>7694</v>
      </c>
      <c r="P820">
        <v>19</v>
      </c>
      <c r="Q820" t="s">
        <v>7262</v>
      </c>
      <c r="R820" t="s">
        <v>7263</v>
      </c>
      <c r="S820" t="s">
        <v>31</v>
      </c>
      <c r="T820" t="s">
        <v>32</v>
      </c>
      <c r="U820" t="s">
        <v>108</v>
      </c>
      <c r="V820" t="s">
        <v>34</v>
      </c>
      <c r="W820" t="s">
        <v>7264</v>
      </c>
    </row>
    <row r="821" spans="1:23" hidden="1" x14ac:dyDescent="0.2">
      <c r="A821" t="s">
        <v>305</v>
      </c>
      <c r="D821" t="s">
        <v>7265</v>
      </c>
      <c r="E821" t="s">
        <v>7266</v>
      </c>
      <c r="F821" t="s">
        <v>7267</v>
      </c>
      <c r="G821" t="s">
        <v>7268</v>
      </c>
      <c r="H821">
        <v>2013</v>
      </c>
      <c r="I821" t="s">
        <v>165</v>
      </c>
      <c r="J821">
        <v>32</v>
      </c>
      <c r="K821">
        <v>4</v>
      </c>
      <c r="M821">
        <v>987</v>
      </c>
      <c r="N821">
        <v>997</v>
      </c>
      <c r="O821">
        <v>10</v>
      </c>
      <c r="P821">
        <v>52</v>
      </c>
      <c r="Q821" t="s">
        <v>7269</v>
      </c>
      <c r="R821" t="s">
        <v>7270</v>
      </c>
      <c r="S821" t="s">
        <v>31</v>
      </c>
      <c r="T821" t="s">
        <v>32</v>
      </c>
      <c r="U821" t="s">
        <v>127</v>
      </c>
      <c r="V821" t="s">
        <v>34</v>
      </c>
      <c r="W821" t="s">
        <v>7271</v>
      </c>
    </row>
    <row r="822" spans="1:23" hidden="1" x14ac:dyDescent="0.2">
      <c r="A822" t="s">
        <v>314</v>
      </c>
      <c r="D822" t="s">
        <v>7272</v>
      </c>
      <c r="E822" t="s">
        <v>7273</v>
      </c>
      <c r="F822" t="s">
        <v>7274</v>
      </c>
      <c r="G822" t="s">
        <v>7275</v>
      </c>
      <c r="H822">
        <v>2015</v>
      </c>
      <c r="I822" t="s">
        <v>7276</v>
      </c>
      <c r="J822">
        <v>38</v>
      </c>
      <c r="K822">
        <v>3</v>
      </c>
      <c r="M822">
        <v>1085</v>
      </c>
      <c r="N822">
        <v>1096</v>
      </c>
      <c r="O822">
        <v>11</v>
      </c>
      <c r="P822">
        <v>60</v>
      </c>
      <c r="Q822" t="s">
        <v>7277</v>
      </c>
      <c r="R822" t="s">
        <v>7278</v>
      </c>
      <c r="S822" t="s">
        <v>31</v>
      </c>
      <c r="T822" t="s">
        <v>32</v>
      </c>
      <c r="U822" t="s">
        <v>127</v>
      </c>
      <c r="V822" t="s">
        <v>34</v>
      </c>
      <c r="W822" t="s">
        <v>7279</v>
      </c>
    </row>
    <row r="823" spans="1:23" hidden="1" x14ac:dyDescent="0.2">
      <c r="A823" t="s">
        <v>322</v>
      </c>
      <c r="B823" t="s">
        <v>176</v>
      </c>
      <c r="C823" t="s">
        <v>7280</v>
      </c>
      <c r="D823" t="s">
        <v>7281</v>
      </c>
      <c r="E823" t="s">
        <v>7282</v>
      </c>
      <c r="F823" t="s">
        <v>7283</v>
      </c>
      <c r="G823" t="s">
        <v>7284</v>
      </c>
      <c r="H823">
        <v>1998</v>
      </c>
      <c r="I823" t="s">
        <v>7285</v>
      </c>
      <c r="J823">
        <v>63</v>
      </c>
      <c r="K823">
        <v>7</v>
      </c>
      <c r="M823">
        <v>1007</v>
      </c>
      <c r="N823">
        <v>1011</v>
      </c>
      <c r="O823">
        <v>4</v>
      </c>
      <c r="P823">
        <v>7</v>
      </c>
      <c r="Q823" t="s">
        <v>7286</v>
      </c>
      <c r="R823" s="2" t="s">
        <v>7287</v>
      </c>
      <c r="S823" t="s">
        <v>31</v>
      </c>
      <c r="T823" t="s">
        <v>32</v>
      </c>
      <c r="V823" t="s">
        <v>34</v>
      </c>
      <c r="W823" t="s">
        <v>7288</v>
      </c>
    </row>
    <row r="824" spans="1:23" hidden="1" x14ac:dyDescent="0.2">
      <c r="A824" t="s">
        <v>297</v>
      </c>
      <c r="D824" t="s">
        <v>7289</v>
      </c>
      <c r="E824" t="s">
        <v>7290</v>
      </c>
      <c r="F824" t="s">
        <v>7291</v>
      </c>
      <c r="G824" t="s">
        <v>7292</v>
      </c>
      <c r="H824">
        <v>2024</v>
      </c>
      <c r="I824" t="s">
        <v>7293</v>
      </c>
      <c r="J824">
        <v>9</v>
      </c>
      <c r="K824">
        <v>9</v>
      </c>
      <c r="M824">
        <v>4671</v>
      </c>
      <c r="N824">
        <v>4679</v>
      </c>
      <c r="O824">
        <v>8</v>
      </c>
      <c r="P824">
        <v>0</v>
      </c>
      <c r="Q824" t="s">
        <v>7294</v>
      </c>
      <c r="R824" t="s">
        <v>7295</v>
      </c>
      <c r="S824" t="s">
        <v>31</v>
      </c>
      <c r="T824" t="s">
        <v>32</v>
      </c>
      <c r="U824" t="s">
        <v>127</v>
      </c>
      <c r="V824" t="s">
        <v>34</v>
      </c>
      <c r="W824" t="s">
        <v>7296</v>
      </c>
    </row>
    <row r="825" spans="1:23" hidden="1" x14ac:dyDescent="0.2">
      <c r="A825" t="s">
        <v>305</v>
      </c>
      <c r="D825" t="s">
        <v>7297</v>
      </c>
      <c r="E825" t="s">
        <v>7298</v>
      </c>
      <c r="F825" t="s">
        <v>7299</v>
      </c>
      <c r="G825" t="s">
        <v>7300</v>
      </c>
      <c r="H825">
        <v>2018</v>
      </c>
      <c r="I825" t="s">
        <v>123</v>
      </c>
      <c r="J825">
        <v>115</v>
      </c>
      <c r="K825">
        <v>36</v>
      </c>
      <c r="M825">
        <v>8990</v>
      </c>
      <c r="N825">
        <v>8995</v>
      </c>
      <c r="O825">
        <v>5</v>
      </c>
      <c r="P825">
        <v>111</v>
      </c>
      <c r="Q825" t="s">
        <v>7301</v>
      </c>
      <c r="R825" t="s">
        <v>7302</v>
      </c>
      <c r="S825" t="s">
        <v>31</v>
      </c>
      <c r="T825" t="s">
        <v>32</v>
      </c>
      <c r="U825" t="s">
        <v>43</v>
      </c>
      <c r="V825" t="s">
        <v>34</v>
      </c>
      <c r="W825" t="s">
        <v>7303</v>
      </c>
    </row>
    <row r="826" spans="1:23" hidden="1" x14ac:dyDescent="0.2">
      <c r="A826" t="s">
        <v>314</v>
      </c>
      <c r="D826" t="s">
        <v>7304</v>
      </c>
      <c r="E826" t="s">
        <v>7305</v>
      </c>
      <c r="F826" t="s">
        <v>7306</v>
      </c>
      <c r="G826" t="s">
        <v>7307</v>
      </c>
      <c r="H826">
        <v>2023</v>
      </c>
      <c r="I826" t="s">
        <v>6562</v>
      </c>
      <c r="J826">
        <v>128</v>
      </c>
      <c r="K826">
        <v>8</v>
      </c>
      <c r="L826" t="s">
        <v>7308</v>
      </c>
      <c r="P826">
        <v>2</v>
      </c>
      <c r="Q826" t="s">
        <v>7309</v>
      </c>
      <c r="R826" t="s">
        <v>7310</v>
      </c>
      <c r="S826" t="s">
        <v>31</v>
      </c>
      <c r="T826" t="s">
        <v>32</v>
      </c>
      <c r="V826" t="s">
        <v>34</v>
      </c>
      <c r="W826" t="s">
        <v>7311</v>
      </c>
    </row>
    <row r="827" spans="1:23" hidden="1" x14ac:dyDescent="0.2">
      <c r="A827" t="s">
        <v>322</v>
      </c>
      <c r="B827" t="s">
        <v>176</v>
      </c>
      <c r="D827" t="s">
        <v>7312</v>
      </c>
      <c r="E827" t="s">
        <v>7313</v>
      </c>
      <c r="F827" t="s">
        <v>7314</v>
      </c>
      <c r="G827" t="s">
        <v>7315</v>
      </c>
      <c r="H827">
        <v>2023</v>
      </c>
      <c r="I827" t="s">
        <v>1413</v>
      </c>
      <c r="J827">
        <v>17</v>
      </c>
      <c r="M827">
        <v>7</v>
      </c>
      <c r="N827">
        <v>35</v>
      </c>
      <c r="O827">
        <v>28</v>
      </c>
      <c r="P827">
        <v>6</v>
      </c>
      <c r="Q827" t="s">
        <v>7316</v>
      </c>
      <c r="R827" t="s">
        <v>7317</v>
      </c>
      <c r="S827" t="s">
        <v>77</v>
      </c>
      <c r="T827" t="s">
        <v>32</v>
      </c>
      <c r="V827" t="s">
        <v>34</v>
      </c>
      <c r="W827" t="s">
        <v>7318</v>
      </c>
    </row>
    <row r="828" spans="1:23" hidden="1" x14ac:dyDescent="0.2">
      <c r="A828" t="s">
        <v>297</v>
      </c>
      <c r="D828" t="s">
        <v>7319</v>
      </c>
      <c r="E828" t="s">
        <v>7320</v>
      </c>
      <c r="F828" t="s">
        <v>7321</v>
      </c>
      <c r="G828" t="s">
        <v>7322</v>
      </c>
      <c r="H828">
        <v>2020</v>
      </c>
      <c r="I828" t="s">
        <v>165</v>
      </c>
      <c r="J828">
        <v>39</v>
      </c>
      <c r="K828">
        <v>2</v>
      </c>
      <c r="M828">
        <v>239</v>
      </c>
      <c r="N828">
        <v>258</v>
      </c>
      <c r="O828">
        <v>19</v>
      </c>
      <c r="P828">
        <v>20</v>
      </c>
      <c r="Q828" t="s">
        <v>7323</v>
      </c>
      <c r="R828" t="s">
        <v>7324</v>
      </c>
      <c r="S828" t="s">
        <v>117</v>
      </c>
      <c r="T828" t="s">
        <v>32</v>
      </c>
      <c r="V828" t="s">
        <v>34</v>
      </c>
      <c r="W828" t="s">
        <v>7325</v>
      </c>
    </row>
    <row r="829" spans="1:23" hidden="1" x14ac:dyDescent="0.2">
      <c r="A829" t="s">
        <v>305</v>
      </c>
      <c r="D829" t="s">
        <v>7326</v>
      </c>
      <c r="E829" t="s">
        <v>7327</v>
      </c>
      <c r="F829" t="s">
        <v>7328</v>
      </c>
      <c r="G829" t="s">
        <v>7329</v>
      </c>
      <c r="H829">
        <v>2020</v>
      </c>
      <c r="I829" t="s">
        <v>148</v>
      </c>
      <c r="J829">
        <v>7</v>
      </c>
      <c r="L829">
        <v>581160</v>
      </c>
      <c r="P829">
        <v>6</v>
      </c>
      <c r="Q829" t="s">
        <v>7330</v>
      </c>
      <c r="R829" t="s">
        <v>7331</v>
      </c>
      <c r="S829" t="s">
        <v>31</v>
      </c>
      <c r="T829" t="s">
        <v>32</v>
      </c>
      <c r="U829" t="s">
        <v>108</v>
      </c>
      <c r="V829" t="s">
        <v>34</v>
      </c>
      <c r="W829" t="s">
        <v>7332</v>
      </c>
    </row>
    <row r="830" spans="1:23" hidden="1" x14ac:dyDescent="0.2">
      <c r="A830" t="s">
        <v>314</v>
      </c>
      <c r="D830" t="s">
        <v>7333</v>
      </c>
      <c r="E830" t="s">
        <v>7334</v>
      </c>
      <c r="F830" t="s">
        <v>7335</v>
      </c>
      <c r="G830" t="s">
        <v>7336</v>
      </c>
      <c r="H830">
        <v>2018</v>
      </c>
      <c r="I830" t="s">
        <v>514</v>
      </c>
      <c r="J830">
        <v>165</v>
      </c>
      <c r="K830">
        <v>2</v>
      </c>
      <c r="L830">
        <v>38</v>
      </c>
      <c r="P830">
        <v>15</v>
      </c>
      <c r="Q830" t="s">
        <v>7337</v>
      </c>
      <c r="R830" t="s">
        <v>7338</v>
      </c>
      <c r="S830" t="s">
        <v>31</v>
      </c>
      <c r="T830" t="s">
        <v>32</v>
      </c>
      <c r="V830" t="s">
        <v>34</v>
      </c>
      <c r="W830" t="s">
        <v>7339</v>
      </c>
    </row>
    <row r="831" spans="1:23" x14ac:dyDescent="0.2">
      <c r="A831" t="s">
        <v>322</v>
      </c>
      <c r="B831" t="s">
        <v>323</v>
      </c>
      <c r="D831" t="s">
        <v>7340</v>
      </c>
      <c r="E831" t="s">
        <v>7341</v>
      </c>
      <c r="F831" t="s">
        <v>7342</v>
      </c>
      <c r="G831" t="s">
        <v>7343</v>
      </c>
      <c r="H831">
        <v>2021</v>
      </c>
      <c r="I831" t="s">
        <v>57</v>
      </c>
      <c r="J831">
        <v>11</v>
      </c>
      <c r="K831">
        <v>1</v>
      </c>
      <c r="L831">
        <v>11192</v>
      </c>
      <c r="P831">
        <v>18</v>
      </c>
      <c r="Q831" t="s">
        <v>7344</v>
      </c>
      <c r="R831" t="s">
        <v>7345</v>
      </c>
      <c r="S831" t="s">
        <v>31</v>
      </c>
      <c r="T831" t="s">
        <v>32</v>
      </c>
      <c r="U831" t="s">
        <v>60</v>
      </c>
      <c r="V831" t="s">
        <v>34</v>
      </c>
      <c r="W831" t="s">
        <v>7346</v>
      </c>
    </row>
    <row r="832" spans="1:23" ht="14" hidden="1" customHeight="1" x14ac:dyDescent="0.2">
      <c r="A832" t="s">
        <v>297</v>
      </c>
      <c r="D832" t="s">
        <v>7347</v>
      </c>
      <c r="E832" t="s">
        <v>7348</v>
      </c>
      <c r="F832" t="s">
        <v>7349</v>
      </c>
      <c r="G832" t="s">
        <v>7350</v>
      </c>
      <c r="H832">
        <v>2019</v>
      </c>
      <c r="I832" t="s">
        <v>165</v>
      </c>
      <c r="J832">
        <v>38</v>
      </c>
      <c r="K832">
        <v>3</v>
      </c>
      <c r="M832">
        <v>443</v>
      </c>
      <c r="N832">
        <v>454</v>
      </c>
      <c r="O832">
        <v>11</v>
      </c>
      <c r="P832">
        <v>8</v>
      </c>
      <c r="Q832" t="s">
        <v>7351</v>
      </c>
      <c r="R832" t="s">
        <v>7352</v>
      </c>
      <c r="S832" t="s">
        <v>31</v>
      </c>
      <c r="T832" t="s">
        <v>32</v>
      </c>
      <c r="V832" t="s">
        <v>34</v>
      </c>
      <c r="W832" t="s">
        <v>7353</v>
      </c>
    </row>
    <row r="833" spans="1:23" hidden="1" x14ac:dyDescent="0.2">
      <c r="A833" t="s">
        <v>305</v>
      </c>
      <c r="D833" t="s">
        <v>7354</v>
      </c>
      <c r="E833" t="s">
        <v>7355</v>
      </c>
      <c r="F833" t="s">
        <v>7356</v>
      </c>
      <c r="G833" t="s">
        <v>7357</v>
      </c>
      <c r="H833">
        <v>2017</v>
      </c>
      <c r="I833" t="s">
        <v>148</v>
      </c>
      <c r="J833">
        <v>4</v>
      </c>
      <c r="K833" t="s">
        <v>2082</v>
      </c>
      <c r="L833">
        <v>111</v>
      </c>
      <c r="P833">
        <v>41</v>
      </c>
      <c r="Q833" t="s">
        <v>7358</v>
      </c>
      <c r="R833" t="s">
        <v>7359</v>
      </c>
      <c r="S833" t="s">
        <v>31</v>
      </c>
      <c r="T833" t="s">
        <v>32</v>
      </c>
      <c r="U833" t="s">
        <v>108</v>
      </c>
      <c r="V833" t="s">
        <v>34</v>
      </c>
      <c r="W833" t="s">
        <v>7360</v>
      </c>
    </row>
    <row r="834" spans="1:23" hidden="1" x14ac:dyDescent="0.2">
      <c r="A834" t="s">
        <v>314</v>
      </c>
      <c r="D834" t="s">
        <v>7361</v>
      </c>
      <c r="E834" t="s">
        <v>7362</v>
      </c>
      <c r="F834" t="s">
        <v>7363</v>
      </c>
      <c r="G834" t="s">
        <v>7364</v>
      </c>
      <c r="H834">
        <v>2022</v>
      </c>
      <c r="I834" t="s">
        <v>148</v>
      </c>
      <c r="J834">
        <v>9</v>
      </c>
      <c r="L834">
        <v>999558</v>
      </c>
      <c r="P834">
        <v>0</v>
      </c>
      <c r="Q834" t="s">
        <v>7365</v>
      </c>
      <c r="R834" t="s">
        <v>7366</v>
      </c>
      <c r="S834" t="s">
        <v>31</v>
      </c>
      <c r="T834" t="s">
        <v>32</v>
      </c>
      <c r="U834" t="s">
        <v>108</v>
      </c>
      <c r="V834" t="s">
        <v>34</v>
      </c>
      <c r="W834" t="s">
        <v>7367</v>
      </c>
    </row>
    <row r="835" spans="1:23" x14ac:dyDescent="0.2">
      <c r="A835" t="s">
        <v>322</v>
      </c>
      <c r="B835" t="s">
        <v>686</v>
      </c>
      <c r="C835" t="s">
        <v>687</v>
      </c>
      <c r="D835" t="s">
        <v>7368</v>
      </c>
      <c r="E835" t="s">
        <v>7369</v>
      </c>
      <c r="F835" t="s">
        <v>7370</v>
      </c>
      <c r="G835" t="s">
        <v>7371</v>
      </c>
      <c r="H835">
        <v>2021</v>
      </c>
      <c r="I835" t="s">
        <v>6134</v>
      </c>
      <c r="M835">
        <v>11</v>
      </c>
      <c r="N835">
        <v>22</v>
      </c>
      <c r="O835">
        <v>11</v>
      </c>
      <c r="P835">
        <v>2</v>
      </c>
      <c r="R835" t="s">
        <v>7372</v>
      </c>
      <c r="S835" t="s">
        <v>77</v>
      </c>
      <c r="T835" t="s">
        <v>32</v>
      </c>
      <c r="V835" t="s">
        <v>34</v>
      </c>
      <c r="W835" t="s">
        <v>7373</v>
      </c>
    </row>
    <row r="836" spans="1:23" hidden="1" x14ac:dyDescent="0.2">
      <c r="A836" t="s">
        <v>297</v>
      </c>
      <c r="D836" t="s">
        <v>7374</v>
      </c>
      <c r="E836" t="s">
        <v>7375</v>
      </c>
      <c r="F836" t="s">
        <v>7376</v>
      </c>
      <c r="G836" t="s">
        <v>7377</v>
      </c>
      <c r="H836">
        <v>2021</v>
      </c>
      <c r="I836" t="s">
        <v>7378</v>
      </c>
      <c r="M836">
        <v>131</v>
      </c>
      <c r="N836">
        <v>142</v>
      </c>
      <c r="O836">
        <v>11</v>
      </c>
      <c r="P836">
        <v>3</v>
      </c>
      <c r="Q836" t="s">
        <v>7379</v>
      </c>
      <c r="R836" t="s">
        <v>7380</v>
      </c>
      <c r="S836" t="s">
        <v>77</v>
      </c>
      <c r="T836" t="s">
        <v>32</v>
      </c>
      <c r="V836" t="s">
        <v>34</v>
      </c>
      <c r="W836" t="s">
        <v>7381</v>
      </c>
    </row>
    <row r="837" spans="1:23" hidden="1" x14ac:dyDescent="0.2">
      <c r="A837" t="s">
        <v>305</v>
      </c>
      <c r="D837" t="s">
        <v>7382</v>
      </c>
      <c r="E837" t="s">
        <v>7383</v>
      </c>
      <c r="F837" t="s">
        <v>7384</v>
      </c>
      <c r="G837" t="s">
        <v>7385</v>
      </c>
      <c r="H837">
        <v>2024</v>
      </c>
      <c r="I837" t="s">
        <v>3471</v>
      </c>
      <c r="J837">
        <v>259</v>
      </c>
      <c r="L837">
        <v>104352</v>
      </c>
      <c r="P837">
        <v>0</v>
      </c>
      <c r="Q837" t="s">
        <v>7386</v>
      </c>
      <c r="R837" t="s">
        <v>7387</v>
      </c>
      <c r="S837" t="s">
        <v>31</v>
      </c>
      <c r="T837" t="s">
        <v>32</v>
      </c>
      <c r="V837" t="s">
        <v>34</v>
      </c>
      <c r="W837" t="s">
        <v>7388</v>
      </c>
    </row>
    <row r="838" spans="1:23" hidden="1" x14ac:dyDescent="0.2">
      <c r="A838" t="s">
        <v>314</v>
      </c>
      <c r="D838" t="s">
        <v>7389</v>
      </c>
      <c r="E838" t="s">
        <v>7390</v>
      </c>
      <c r="F838" t="s">
        <v>7391</v>
      </c>
      <c r="G838" t="s">
        <v>7392</v>
      </c>
      <c r="H838">
        <v>2020</v>
      </c>
      <c r="I838" t="s">
        <v>57</v>
      </c>
      <c r="J838">
        <v>10</v>
      </c>
      <c r="K838">
        <v>1</v>
      </c>
      <c r="L838">
        <v>10369</v>
      </c>
      <c r="P838">
        <v>14</v>
      </c>
      <c r="Q838" t="s">
        <v>7393</v>
      </c>
      <c r="R838" t="s">
        <v>7394</v>
      </c>
      <c r="S838" t="s">
        <v>31</v>
      </c>
      <c r="T838" t="s">
        <v>32</v>
      </c>
      <c r="U838" t="s">
        <v>108</v>
      </c>
      <c r="V838" t="s">
        <v>34</v>
      </c>
      <c r="W838" t="s">
        <v>7395</v>
      </c>
    </row>
    <row r="839" spans="1:23" hidden="1" x14ac:dyDescent="0.2">
      <c r="A839" t="s">
        <v>322</v>
      </c>
      <c r="B839" t="s">
        <v>176</v>
      </c>
      <c r="D839" t="s">
        <v>7396</v>
      </c>
      <c r="E839" t="s">
        <v>7397</v>
      </c>
      <c r="F839" t="s">
        <v>7398</v>
      </c>
      <c r="G839" t="s">
        <v>7399</v>
      </c>
      <c r="H839">
        <v>2019</v>
      </c>
      <c r="I839" t="s">
        <v>2671</v>
      </c>
      <c r="J839">
        <v>28</v>
      </c>
      <c r="L839">
        <v>100560</v>
      </c>
      <c r="P839">
        <v>27</v>
      </c>
      <c r="Q839" t="s">
        <v>7400</v>
      </c>
      <c r="R839" t="s">
        <v>7401</v>
      </c>
      <c r="S839" t="s">
        <v>117</v>
      </c>
      <c r="T839" t="s">
        <v>32</v>
      </c>
      <c r="U839" t="s">
        <v>127</v>
      </c>
      <c r="V839" t="s">
        <v>34</v>
      </c>
      <c r="W839" t="s">
        <v>7402</v>
      </c>
    </row>
    <row r="840" spans="1:23" hidden="1" x14ac:dyDescent="0.2">
      <c r="A840" t="s">
        <v>297</v>
      </c>
      <c r="D840" t="s">
        <v>7403</v>
      </c>
      <c r="E840" t="s">
        <v>7404</v>
      </c>
      <c r="F840" t="s">
        <v>7405</v>
      </c>
      <c r="G840" t="s">
        <v>7406</v>
      </c>
      <c r="H840">
        <v>2021</v>
      </c>
      <c r="I840" t="s">
        <v>165</v>
      </c>
      <c r="J840">
        <v>40</v>
      </c>
      <c r="K840">
        <v>4</v>
      </c>
      <c r="M840">
        <v>1307</v>
      </c>
      <c r="N840">
        <v>1320</v>
      </c>
      <c r="O840">
        <v>13</v>
      </c>
      <c r="P840">
        <v>2</v>
      </c>
      <c r="Q840" t="s">
        <v>7407</v>
      </c>
      <c r="R840" t="s">
        <v>7408</v>
      </c>
      <c r="S840" t="s">
        <v>31</v>
      </c>
      <c r="T840" t="s">
        <v>32</v>
      </c>
      <c r="V840" t="s">
        <v>34</v>
      </c>
      <c r="W840" t="s">
        <v>7409</v>
      </c>
    </row>
    <row r="841" spans="1:23" hidden="1" x14ac:dyDescent="0.2">
      <c r="A841" t="s">
        <v>305</v>
      </c>
      <c r="D841" t="s">
        <v>7410</v>
      </c>
      <c r="E841" t="s">
        <v>7411</v>
      </c>
      <c r="F841" t="s">
        <v>7412</v>
      </c>
      <c r="G841" t="s">
        <v>7413</v>
      </c>
      <c r="H841">
        <v>2020</v>
      </c>
      <c r="I841" t="s">
        <v>7414</v>
      </c>
      <c r="J841">
        <v>86</v>
      </c>
      <c r="K841">
        <v>1</v>
      </c>
      <c r="L841">
        <v>151</v>
      </c>
      <c r="M841">
        <v>1</v>
      </c>
      <c r="N841">
        <v>64</v>
      </c>
      <c r="O841">
        <v>63</v>
      </c>
      <c r="P841">
        <v>351</v>
      </c>
      <c r="Q841" t="s">
        <v>7415</v>
      </c>
      <c r="R841" t="s">
        <v>7416</v>
      </c>
      <c r="S841" t="s">
        <v>31</v>
      </c>
      <c r="T841" t="s">
        <v>32</v>
      </c>
      <c r="U841" t="s">
        <v>108</v>
      </c>
      <c r="V841" t="s">
        <v>34</v>
      </c>
      <c r="W841" t="s">
        <v>7417</v>
      </c>
    </row>
    <row r="842" spans="1:23" hidden="1" x14ac:dyDescent="0.2">
      <c r="A842" t="s">
        <v>314</v>
      </c>
      <c r="D842" t="s">
        <v>913</v>
      </c>
      <c r="E842" t="s">
        <v>914</v>
      </c>
      <c r="F842" t="s">
        <v>915</v>
      </c>
      <c r="G842" t="s">
        <v>916</v>
      </c>
      <c r="H842">
        <v>2023</v>
      </c>
      <c r="I842" t="s">
        <v>165</v>
      </c>
      <c r="J842">
        <v>42</v>
      </c>
      <c r="K842">
        <v>1</v>
      </c>
      <c r="M842">
        <v>143</v>
      </c>
      <c r="N842">
        <v>155</v>
      </c>
      <c r="O842">
        <v>12</v>
      </c>
      <c r="P842">
        <v>3</v>
      </c>
      <c r="Q842" t="s">
        <v>917</v>
      </c>
      <c r="R842" t="s">
        <v>918</v>
      </c>
      <c r="S842" t="s">
        <v>31</v>
      </c>
      <c r="T842" t="s">
        <v>32</v>
      </c>
      <c r="U842" t="s">
        <v>127</v>
      </c>
      <c r="V842" t="s">
        <v>34</v>
      </c>
      <c r="W842" t="s">
        <v>919</v>
      </c>
    </row>
    <row r="843" spans="1:23" hidden="1" x14ac:dyDescent="0.2">
      <c r="A843" t="s">
        <v>322</v>
      </c>
      <c r="B843" t="s">
        <v>176</v>
      </c>
      <c r="C843" t="s">
        <v>7418</v>
      </c>
      <c r="D843" t="s">
        <v>7419</v>
      </c>
      <c r="E843" t="s">
        <v>7420</v>
      </c>
      <c r="F843" t="s">
        <v>7421</v>
      </c>
      <c r="G843" t="s">
        <v>7422</v>
      </c>
      <c r="H843">
        <v>2021</v>
      </c>
      <c r="I843" t="s">
        <v>4804</v>
      </c>
      <c r="J843">
        <v>241</v>
      </c>
      <c r="K843">
        <v>3</v>
      </c>
      <c r="M843">
        <v>347</v>
      </c>
      <c r="N843">
        <v>358</v>
      </c>
      <c r="O843">
        <v>11</v>
      </c>
      <c r="P843">
        <v>9</v>
      </c>
      <c r="Q843" t="s">
        <v>7423</v>
      </c>
      <c r="R843" t="s">
        <v>7424</v>
      </c>
      <c r="S843" t="s">
        <v>31</v>
      </c>
      <c r="T843" t="s">
        <v>32</v>
      </c>
      <c r="V843" t="s">
        <v>34</v>
      </c>
      <c r="W843" t="s">
        <v>7425</v>
      </c>
    </row>
    <row r="844" spans="1:23" hidden="1" x14ac:dyDescent="0.2">
      <c r="A844" t="s">
        <v>297</v>
      </c>
      <c r="D844" t="s">
        <v>7426</v>
      </c>
      <c r="E844" t="s">
        <v>7427</v>
      </c>
      <c r="F844" t="s">
        <v>7428</v>
      </c>
      <c r="G844" t="s">
        <v>7429</v>
      </c>
      <c r="H844">
        <v>2018</v>
      </c>
      <c r="I844" t="s">
        <v>66</v>
      </c>
      <c r="J844">
        <v>63</v>
      </c>
      <c r="K844">
        <v>6</v>
      </c>
      <c r="M844">
        <v>2450</v>
      </c>
      <c r="N844">
        <v>2464</v>
      </c>
      <c r="O844">
        <v>14</v>
      </c>
      <c r="P844">
        <v>15</v>
      </c>
      <c r="Q844" t="s">
        <v>7430</v>
      </c>
      <c r="R844" t="s">
        <v>7431</v>
      </c>
      <c r="S844" t="s">
        <v>31</v>
      </c>
      <c r="T844" t="s">
        <v>32</v>
      </c>
      <c r="U844" t="s">
        <v>33</v>
      </c>
      <c r="V844" t="s">
        <v>34</v>
      </c>
      <c r="W844" t="s">
        <v>7432</v>
      </c>
    </row>
    <row r="845" spans="1:23" hidden="1" x14ac:dyDescent="0.2">
      <c r="A845" t="s">
        <v>305</v>
      </c>
      <c r="D845" t="s">
        <v>7433</v>
      </c>
      <c r="E845" t="s">
        <v>7434</v>
      </c>
      <c r="F845" t="s">
        <v>7435</v>
      </c>
      <c r="G845" t="s">
        <v>7436</v>
      </c>
      <c r="H845">
        <v>2023</v>
      </c>
      <c r="I845" t="s">
        <v>66</v>
      </c>
      <c r="J845">
        <v>68</v>
      </c>
      <c r="K845">
        <v>12</v>
      </c>
      <c r="M845">
        <v>2774</v>
      </c>
      <c r="N845">
        <v>2788</v>
      </c>
      <c r="O845">
        <v>14</v>
      </c>
      <c r="P845">
        <v>0</v>
      </c>
      <c r="Q845" t="s">
        <v>7437</v>
      </c>
      <c r="R845" t="s">
        <v>7438</v>
      </c>
      <c r="S845" t="s">
        <v>31</v>
      </c>
      <c r="T845" t="s">
        <v>32</v>
      </c>
      <c r="U845" t="s">
        <v>127</v>
      </c>
      <c r="V845" t="s">
        <v>34</v>
      </c>
      <c r="W845" t="s">
        <v>7439</v>
      </c>
    </row>
    <row r="846" spans="1:23" hidden="1" x14ac:dyDescent="0.2">
      <c r="A846" t="s">
        <v>314</v>
      </c>
      <c r="D846" t="s">
        <v>7440</v>
      </c>
      <c r="E846" t="s">
        <v>7441</v>
      </c>
      <c r="F846" t="s">
        <v>7442</v>
      </c>
      <c r="G846" t="s">
        <v>7443</v>
      </c>
      <c r="H846">
        <v>2017</v>
      </c>
      <c r="I846" t="s">
        <v>148</v>
      </c>
      <c r="J846">
        <v>4</v>
      </c>
      <c r="K846" t="s">
        <v>7444</v>
      </c>
      <c r="L846">
        <v>298</v>
      </c>
      <c r="P846">
        <v>6</v>
      </c>
      <c r="Q846" t="s">
        <v>7445</v>
      </c>
      <c r="R846" t="s">
        <v>7446</v>
      </c>
      <c r="S846" t="s">
        <v>31</v>
      </c>
      <c r="T846" t="s">
        <v>32</v>
      </c>
      <c r="U846" t="s">
        <v>108</v>
      </c>
      <c r="V846" t="s">
        <v>34</v>
      </c>
      <c r="W846" t="s">
        <v>7447</v>
      </c>
    </row>
    <row r="847" spans="1:23" hidden="1" x14ac:dyDescent="0.2">
      <c r="A847" t="s">
        <v>322</v>
      </c>
      <c r="B847" t="s">
        <v>176</v>
      </c>
      <c r="C847" t="s">
        <v>7448</v>
      </c>
      <c r="D847" t="s">
        <v>7449</v>
      </c>
      <c r="E847" t="s">
        <v>7450</v>
      </c>
      <c r="F847" t="s">
        <v>7451</v>
      </c>
      <c r="G847" t="s">
        <v>7452</v>
      </c>
      <c r="H847">
        <v>2017</v>
      </c>
      <c r="I847" t="s">
        <v>366</v>
      </c>
      <c r="J847">
        <v>495</v>
      </c>
      <c r="M847">
        <v>48</v>
      </c>
      <c r="N847">
        <v>56</v>
      </c>
      <c r="O847">
        <v>8</v>
      </c>
      <c r="P847">
        <v>11</v>
      </c>
      <c r="Q847" t="s">
        <v>7453</v>
      </c>
      <c r="R847" t="s">
        <v>7454</v>
      </c>
      <c r="S847" t="s">
        <v>31</v>
      </c>
      <c r="T847" t="s">
        <v>32</v>
      </c>
      <c r="U847" t="s">
        <v>33</v>
      </c>
      <c r="V847" t="s">
        <v>34</v>
      </c>
      <c r="W847" t="s">
        <v>7455</v>
      </c>
    </row>
    <row r="848" spans="1:23" hidden="1" x14ac:dyDescent="0.2">
      <c r="A848" t="s">
        <v>297</v>
      </c>
      <c r="D848" t="s">
        <v>7456</v>
      </c>
      <c r="E848" t="s">
        <v>7457</v>
      </c>
      <c r="F848" t="s">
        <v>7458</v>
      </c>
      <c r="G848" t="s">
        <v>7459</v>
      </c>
      <c r="H848">
        <v>2020</v>
      </c>
      <c r="I848" t="s">
        <v>4086</v>
      </c>
      <c r="J848">
        <v>125</v>
      </c>
      <c r="K848">
        <v>12</v>
      </c>
      <c r="L848" t="s">
        <v>7460</v>
      </c>
      <c r="P848">
        <v>1</v>
      </c>
      <c r="Q848" t="s">
        <v>7461</v>
      </c>
      <c r="R848" t="s">
        <v>7462</v>
      </c>
      <c r="S848" t="s">
        <v>31</v>
      </c>
      <c r="T848" t="s">
        <v>32</v>
      </c>
      <c r="V848" t="s">
        <v>34</v>
      </c>
      <c r="W848" t="s">
        <v>7463</v>
      </c>
    </row>
    <row r="849" spans="1:23" hidden="1" x14ac:dyDescent="0.2">
      <c r="A849" t="s">
        <v>305</v>
      </c>
      <c r="D849" t="s">
        <v>7464</v>
      </c>
      <c r="E849" t="s">
        <v>7465</v>
      </c>
      <c r="F849">
        <v>57214760727</v>
      </c>
      <c r="G849" t="s">
        <v>7466</v>
      </c>
      <c r="H849">
        <v>2019</v>
      </c>
      <c r="I849" t="s">
        <v>7467</v>
      </c>
      <c r="L849">
        <v>8962603</v>
      </c>
      <c r="P849">
        <v>0</v>
      </c>
      <c r="Q849" t="s">
        <v>7468</v>
      </c>
      <c r="R849" t="s">
        <v>7469</v>
      </c>
      <c r="S849" t="s">
        <v>1695</v>
      </c>
      <c r="T849" t="s">
        <v>32</v>
      </c>
      <c r="V849" t="s">
        <v>34</v>
      </c>
      <c r="W849" t="s">
        <v>7470</v>
      </c>
    </row>
    <row r="850" spans="1:23" hidden="1" x14ac:dyDescent="0.2">
      <c r="A850" t="s">
        <v>314</v>
      </c>
      <c r="D850" t="s">
        <v>7471</v>
      </c>
      <c r="E850" t="s">
        <v>7472</v>
      </c>
      <c r="F850" t="s">
        <v>7473</v>
      </c>
      <c r="G850" t="s">
        <v>7474</v>
      </c>
      <c r="H850">
        <v>2020</v>
      </c>
      <c r="I850" t="s">
        <v>1015</v>
      </c>
      <c r="J850">
        <v>735</v>
      </c>
      <c r="L850">
        <v>139084</v>
      </c>
      <c r="P850">
        <v>8</v>
      </c>
      <c r="Q850" t="s">
        <v>7475</v>
      </c>
      <c r="R850" t="s">
        <v>7476</v>
      </c>
      <c r="S850" t="s">
        <v>31</v>
      </c>
      <c r="T850" t="s">
        <v>32</v>
      </c>
      <c r="V850" t="s">
        <v>34</v>
      </c>
      <c r="W850" t="s">
        <v>7477</v>
      </c>
    </row>
    <row r="851" spans="1:23" hidden="1" x14ac:dyDescent="0.2">
      <c r="A851" t="s">
        <v>322</v>
      </c>
      <c r="B851" t="s">
        <v>176</v>
      </c>
      <c r="D851" t="s">
        <v>7478</v>
      </c>
      <c r="E851" t="s">
        <v>7479</v>
      </c>
      <c r="F851" t="s">
        <v>7480</v>
      </c>
      <c r="G851" t="s">
        <v>7481</v>
      </c>
      <c r="H851">
        <v>2019</v>
      </c>
      <c r="I851" t="s">
        <v>57</v>
      </c>
      <c r="J851">
        <v>9</v>
      </c>
      <c r="K851">
        <v>1</v>
      </c>
      <c r="L851">
        <v>4265</v>
      </c>
      <c r="P851">
        <v>24</v>
      </c>
      <c r="Q851" t="s">
        <v>7482</v>
      </c>
      <c r="R851" t="s">
        <v>7483</v>
      </c>
      <c r="S851" t="s">
        <v>31</v>
      </c>
      <c r="T851" t="s">
        <v>32</v>
      </c>
      <c r="U851" t="s">
        <v>108</v>
      </c>
      <c r="V851" t="s">
        <v>34</v>
      </c>
      <c r="W851" t="s">
        <v>7484</v>
      </c>
    </row>
    <row r="852" spans="1:23" hidden="1" x14ac:dyDescent="0.2">
      <c r="A852" t="s">
        <v>297</v>
      </c>
      <c r="D852" t="s">
        <v>7485</v>
      </c>
      <c r="E852" t="s">
        <v>7486</v>
      </c>
      <c r="F852" t="s">
        <v>7487</v>
      </c>
      <c r="G852" t="s">
        <v>7488</v>
      </c>
      <c r="H852">
        <v>2022</v>
      </c>
      <c r="I852" t="s">
        <v>4086</v>
      </c>
      <c r="J852">
        <v>127</v>
      </c>
      <c r="K852">
        <v>9</v>
      </c>
      <c r="L852" t="s">
        <v>7489</v>
      </c>
      <c r="P852">
        <v>9</v>
      </c>
      <c r="Q852" t="s">
        <v>7490</v>
      </c>
      <c r="R852" t="s">
        <v>7491</v>
      </c>
      <c r="S852" t="s">
        <v>31</v>
      </c>
      <c r="T852" t="s">
        <v>32</v>
      </c>
      <c r="U852" t="s">
        <v>43</v>
      </c>
      <c r="V852" t="s">
        <v>34</v>
      </c>
      <c r="W852" t="s">
        <v>7492</v>
      </c>
    </row>
    <row r="853" spans="1:23" hidden="1" x14ac:dyDescent="0.2">
      <c r="A853" t="s">
        <v>305</v>
      </c>
      <c r="D853" t="s">
        <v>7493</v>
      </c>
      <c r="E853" t="s">
        <v>7494</v>
      </c>
      <c r="F853" t="s">
        <v>7495</v>
      </c>
      <c r="G853" t="s">
        <v>7496</v>
      </c>
      <c r="H853">
        <v>2019</v>
      </c>
      <c r="I853" t="s">
        <v>7497</v>
      </c>
      <c r="J853">
        <v>116</v>
      </c>
      <c r="K853">
        <v>6</v>
      </c>
      <c r="M853">
        <v>982</v>
      </c>
      <c r="N853">
        <v>987</v>
      </c>
      <c r="O853">
        <v>5</v>
      </c>
      <c r="P853">
        <v>6</v>
      </c>
      <c r="Q853" t="s">
        <v>7498</v>
      </c>
      <c r="R853" t="s">
        <v>7499</v>
      </c>
      <c r="S853" t="s">
        <v>31</v>
      </c>
      <c r="T853" t="s">
        <v>32</v>
      </c>
      <c r="U853" t="s">
        <v>108</v>
      </c>
      <c r="V853" t="s">
        <v>34</v>
      </c>
      <c r="W853" t="s">
        <v>7500</v>
      </c>
    </row>
    <row r="854" spans="1:23" hidden="1" x14ac:dyDescent="0.2">
      <c r="A854" t="s">
        <v>314</v>
      </c>
      <c r="D854" t="s">
        <v>7501</v>
      </c>
      <c r="E854" t="s">
        <v>7502</v>
      </c>
      <c r="F854" t="s">
        <v>7503</v>
      </c>
      <c r="G854" t="s">
        <v>7504</v>
      </c>
      <c r="H854">
        <v>2020</v>
      </c>
      <c r="I854" t="s">
        <v>7505</v>
      </c>
      <c r="M854">
        <v>161</v>
      </c>
      <c r="N854">
        <v>182</v>
      </c>
      <c r="O854">
        <v>21</v>
      </c>
      <c r="P854">
        <v>5</v>
      </c>
      <c r="Q854" t="s">
        <v>7506</v>
      </c>
      <c r="R854" t="s">
        <v>7507</v>
      </c>
      <c r="S854" t="s">
        <v>77</v>
      </c>
      <c r="T854" t="s">
        <v>32</v>
      </c>
      <c r="V854" t="s">
        <v>34</v>
      </c>
      <c r="W854" t="s">
        <v>7508</v>
      </c>
    </row>
    <row r="855" spans="1:23" hidden="1" x14ac:dyDescent="0.2">
      <c r="A855" t="s">
        <v>322</v>
      </c>
      <c r="B855" t="s">
        <v>176</v>
      </c>
      <c r="D855" t="s">
        <v>7509</v>
      </c>
      <c r="E855" t="s">
        <v>7510</v>
      </c>
      <c r="F855" t="s">
        <v>7511</v>
      </c>
      <c r="G855" t="s">
        <v>7512</v>
      </c>
      <c r="H855">
        <v>2018</v>
      </c>
      <c r="I855" t="s">
        <v>7513</v>
      </c>
      <c r="J855">
        <v>85</v>
      </c>
      <c r="M855">
        <v>511</v>
      </c>
      <c r="N855">
        <v>515</v>
      </c>
      <c r="O855">
        <v>4</v>
      </c>
      <c r="P855">
        <v>5</v>
      </c>
      <c r="Q855" t="s">
        <v>7514</v>
      </c>
      <c r="R855" t="s">
        <v>7515</v>
      </c>
      <c r="S855" t="s">
        <v>1695</v>
      </c>
      <c r="T855" t="s">
        <v>32</v>
      </c>
      <c r="U855" t="s">
        <v>43</v>
      </c>
      <c r="V855" t="s">
        <v>34</v>
      </c>
      <c r="W855" t="s">
        <v>7516</v>
      </c>
    </row>
    <row r="856" spans="1:23" hidden="1" x14ac:dyDescent="0.2">
      <c r="A856" t="s">
        <v>297</v>
      </c>
      <c r="D856" t="s">
        <v>7517</v>
      </c>
      <c r="E856" t="s">
        <v>7518</v>
      </c>
      <c r="F856" t="s">
        <v>7519</v>
      </c>
      <c r="G856" t="s">
        <v>7520</v>
      </c>
      <c r="H856">
        <v>2017</v>
      </c>
      <c r="I856" t="s">
        <v>57</v>
      </c>
      <c r="J856">
        <v>7</v>
      </c>
      <c r="K856">
        <v>1</v>
      </c>
      <c r="L856">
        <v>11210</v>
      </c>
      <c r="P856">
        <v>26</v>
      </c>
      <c r="Q856" t="s">
        <v>7521</v>
      </c>
      <c r="R856" t="s">
        <v>7522</v>
      </c>
      <c r="S856" t="s">
        <v>31</v>
      </c>
      <c r="T856" t="s">
        <v>32</v>
      </c>
      <c r="U856" t="s">
        <v>60</v>
      </c>
      <c r="V856" t="s">
        <v>34</v>
      </c>
      <c r="W856" t="s">
        <v>7523</v>
      </c>
    </row>
    <row r="857" spans="1:23" hidden="1" x14ac:dyDescent="0.2">
      <c r="A857" t="s">
        <v>305</v>
      </c>
      <c r="D857" t="s">
        <v>7524</v>
      </c>
      <c r="E857" t="s">
        <v>7525</v>
      </c>
      <c r="F857" t="s">
        <v>7526</v>
      </c>
      <c r="G857" t="s">
        <v>7527</v>
      </c>
      <c r="H857">
        <v>2019</v>
      </c>
      <c r="I857" t="s">
        <v>2671</v>
      </c>
      <c r="J857">
        <v>28</v>
      </c>
      <c r="L857">
        <v>100584</v>
      </c>
      <c r="P857">
        <v>8</v>
      </c>
      <c r="Q857" t="s">
        <v>7528</v>
      </c>
      <c r="R857" t="s">
        <v>7529</v>
      </c>
      <c r="S857" t="s">
        <v>117</v>
      </c>
      <c r="T857" t="s">
        <v>32</v>
      </c>
      <c r="U857" t="s">
        <v>127</v>
      </c>
      <c r="V857" t="s">
        <v>34</v>
      </c>
      <c r="W857" t="s">
        <v>7530</v>
      </c>
    </row>
    <row r="858" spans="1:23" hidden="1" x14ac:dyDescent="0.2">
      <c r="A858" t="s">
        <v>314</v>
      </c>
      <c r="D858" t="s">
        <v>7531</v>
      </c>
      <c r="E858" t="s">
        <v>7532</v>
      </c>
      <c r="F858" t="s">
        <v>7533</v>
      </c>
      <c r="G858" t="s">
        <v>7534</v>
      </c>
      <c r="H858">
        <v>2017</v>
      </c>
      <c r="I858" t="s">
        <v>861</v>
      </c>
      <c r="J858">
        <v>114</v>
      </c>
      <c r="K858">
        <v>1</v>
      </c>
      <c r="M858">
        <v>210</v>
      </c>
      <c r="N858">
        <v>217</v>
      </c>
      <c r="O858">
        <v>7</v>
      </c>
      <c r="P858">
        <v>20</v>
      </c>
      <c r="Q858" t="s">
        <v>7535</v>
      </c>
      <c r="R858" t="s">
        <v>7536</v>
      </c>
      <c r="S858" t="s">
        <v>31</v>
      </c>
      <c r="T858" t="s">
        <v>32</v>
      </c>
      <c r="U858" t="s">
        <v>159</v>
      </c>
      <c r="V858" t="s">
        <v>34</v>
      </c>
      <c r="W858" t="s">
        <v>7537</v>
      </c>
    </row>
    <row r="859" spans="1:23" x14ac:dyDescent="0.2">
      <c r="A859" t="s">
        <v>322</v>
      </c>
      <c r="B859" t="s">
        <v>176</v>
      </c>
      <c r="C859" t="s">
        <v>12735</v>
      </c>
      <c r="D859" t="s">
        <v>1645</v>
      </c>
      <c r="E859" t="s">
        <v>1646</v>
      </c>
      <c r="F859" t="s">
        <v>1647</v>
      </c>
      <c r="G859" t="s">
        <v>1648</v>
      </c>
      <c r="H859">
        <v>2015</v>
      </c>
      <c r="I859" t="s">
        <v>1649</v>
      </c>
      <c r="J859">
        <v>218</v>
      </c>
      <c r="K859">
        <v>19</v>
      </c>
      <c r="M859">
        <v>2991</v>
      </c>
      <c r="N859">
        <v>3001</v>
      </c>
      <c r="O859">
        <v>10</v>
      </c>
      <c r="P859">
        <v>18</v>
      </c>
      <c r="Q859" t="s">
        <v>1650</v>
      </c>
      <c r="R859" t="s">
        <v>1651</v>
      </c>
      <c r="S859" t="s">
        <v>31</v>
      </c>
      <c r="T859" t="s">
        <v>32</v>
      </c>
      <c r="U859" t="s">
        <v>33</v>
      </c>
      <c r="V859" t="s">
        <v>34</v>
      </c>
      <c r="W859" t="s">
        <v>1652</v>
      </c>
    </row>
    <row r="860" spans="1:23" hidden="1" x14ac:dyDescent="0.2">
      <c r="A860" t="s">
        <v>297</v>
      </c>
      <c r="D860" t="s">
        <v>7538</v>
      </c>
      <c r="E860" t="s">
        <v>7539</v>
      </c>
      <c r="F860" t="s">
        <v>7540</v>
      </c>
      <c r="G860" t="s">
        <v>7541</v>
      </c>
      <c r="H860">
        <v>2019</v>
      </c>
      <c r="I860" t="s">
        <v>7542</v>
      </c>
      <c r="J860">
        <v>19</v>
      </c>
      <c r="K860">
        <v>3</v>
      </c>
      <c r="M860">
        <v>570</v>
      </c>
      <c r="N860">
        <v>585</v>
      </c>
      <c r="O860">
        <v>15</v>
      </c>
      <c r="P860">
        <v>38</v>
      </c>
      <c r="Q860" t="s">
        <v>7543</v>
      </c>
      <c r="R860" t="s">
        <v>7544</v>
      </c>
      <c r="S860" t="s">
        <v>31</v>
      </c>
      <c r="T860" t="s">
        <v>32</v>
      </c>
      <c r="U860" t="s">
        <v>127</v>
      </c>
      <c r="V860" t="s">
        <v>34</v>
      </c>
      <c r="W860" t="s">
        <v>7545</v>
      </c>
    </row>
    <row r="861" spans="1:23" hidden="1" x14ac:dyDescent="0.2">
      <c r="A861" t="s">
        <v>305</v>
      </c>
      <c r="D861" t="s">
        <v>7546</v>
      </c>
      <c r="E861" t="s">
        <v>7547</v>
      </c>
      <c r="F861" t="s">
        <v>7548</v>
      </c>
      <c r="G861" t="s">
        <v>7549</v>
      </c>
      <c r="H861">
        <v>2023</v>
      </c>
      <c r="I861" t="s">
        <v>2231</v>
      </c>
      <c r="J861">
        <v>6</v>
      </c>
      <c r="K861">
        <v>1</v>
      </c>
      <c r="L861">
        <v>769</v>
      </c>
      <c r="P861">
        <v>3</v>
      </c>
      <c r="Q861" t="s">
        <v>7550</v>
      </c>
      <c r="R861" t="s">
        <v>7551</v>
      </c>
      <c r="S861" t="s">
        <v>31</v>
      </c>
      <c r="T861" t="s">
        <v>32</v>
      </c>
      <c r="U861" t="s">
        <v>60</v>
      </c>
      <c r="V861" t="s">
        <v>34</v>
      </c>
      <c r="W861" t="s">
        <v>7552</v>
      </c>
    </row>
    <row r="862" spans="1:23" hidden="1" x14ac:dyDescent="0.2">
      <c r="A862" t="s">
        <v>314</v>
      </c>
      <c r="D862" t="s">
        <v>7553</v>
      </c>
      <c r="E862" t="s">
        <v>7554</v>
      </c>
      <c r="F862" t="s">
        <v>7555</v>
      </c>
      <c r="G862" t="s">
        <v>7556</v>
      </c>
      <c r="H862">
        <v>2017</v>
      </c>
      <c r="I862" t="s">
        <v>366</v>
      </c>
      <c r="J862">
        <v>492</v>
      </c>
      <c r="M862">
        <v>49</v>
      </c>
      <c r="N862">
        <v>62</v>
      </c>
      <c r="O862">
        <v>13</v>
      </c>
      <c r="P862">
        <v>76</v>
      </c>
      <c r="Q862" t="s">
        <v>7557</v>
      </c>
      <c r="R862" t="s">
        <v>7558</v>
      </c>
      <c r="S862" t="s">
        <v>117</v>
      </c>
      <c r="T862" t="s">
        <v>32</v>
      </c>
      <c r="U862" t="s">
        <v>159</v>
      </c>
      <c r="V862" t="s">
        <v>34</v>
      </c>
      <c r="W862" t="s">
        <v>7559</v>
      </c>
    </row>
    <row r="863" spans="1:23" hidden="1" x14ac:dyDescent="0.2">
      <c r="A863" t="s">
        <v>322</v>
      </c>
      <c r="B863" t="s">
        <v>176</v>
      </c>
      <c r="C863" t="s">
        <v>7560</v>
      </c>
      <c r="D863" t="s">
        <v>7561</v>
      </c>
      <c r="E863" t="s">
        <v>7562</v>
      </c>
      <c r="F863" t="s">
        <v>7563</v>
      </c>
      <c r="G863" t="s">
        <v>7564</v>
      </c>
      <c r="H863">
        <v>2019</v>
      </c>
      <c r="I863" t="s">
        <v>861</v>
      </c>
      <c r="J863">
        <v>141</v>
      </c>
      <c r="M863">
        <v>70</v>
      </c>
      <c r="N863">
        <v>78</v>
      </c>
      <c r="O863">
        <v>8</v>
      </c>
      <c r="P863">
        <v>25</v>
      </c>
      <c r="Q863" t="s">
        <v>7565</v>
      </c>
      <c r="R863" t="s">
        <v>7566</v>
      </c>
      <c r="S863" t="s">
        <v>31</v>
      </c>
      <c r="T863" t="s">
        <v>32</v>
      </c>
      <c r="V863" t="s">
        <v>34</v>
      </c>
      <c r="W863" t="s">
        <v>7567</v>
      </c>
    </row>
    <row r="864" spans="1:23" hidden="1" x14ac:dyDescent="0.2">
      <c r="A864" t="s">
        <v>297</v>
      </c>
      <c r="D864" t="s">
        <v>7568</v>
      </c>
      <c r="E864" t="s">
        <v>7569</v>
      </c>
      <c r="F864" t="s">
        <v>7570</v>
      </c>
      <c r="G864" t="s">
        <v>7571</v>
      </c>
      <c r="H864">
        <v>2021</v>
      </c>
      <c r="I864" t="s">
        <v>148</v>
      </c>
      <c r="J864">
        <v>8</v>
      </c>
      <c r="L864">
        <v>615795</v>
      </c>
      <c r="P864">
        <v>7</v>
      </c>
      <c r="Q864" t="s">
        <v>7572</v>
      </c>
      <c r="R864" t="s">
        <v>7573</v>
      </c>
      <c r="S864" t="s">
        <v>31</v>
      </c>
      <c r="T864" t="s">
        <v>32</v>
      </c>
      <c r="U864" t="s">
        <v>60</v>
      </c>
      <c r="V864" t="s">
        <v>34</v>
      </c>
      <c r="W864" t="s">
        <v>7574</v>
      </c>
    </row>
    <row r="865" spans="1:23" hidden="1" x14ac:dyDescent="0.2">
      <c r="A865" t="s">
        <v>305</v>
      </c>
      <c r="D865" t="s">
        <v>7575</v>
      </c>
      <c r="E865" t="s">
        <v>7576</v>
      </c>
      <c r="F865" t="s">
        <v>7577</v>
      </c>
      <c r="G865" t="s">
        <v>7578</v>
      </c>
      <c r="H865">
        <v>2017</v>
      </c>
      <c r="I865" t="s">
        <v>366</v>
      </c>
      <c r="J865">
        <v>486</v>
      </c>
      <c r="M865">
        <v>188</v>
      </c>
      <c r="N865">
        <v>194</v>
      </c>
      <c r="O865">
        <v>6</v>
      </c>
      <c r="P865">
        <v>9</v>
      </c>
      <c r="Q865" t="s">
        <v>7579</v>
      </c>
      <c r="R865" t="s">
        <v>7580</v>
      </c>
      <c r="S865" t="s">
        <v>31</v>
      </c>
      <c r="T865" t="s">
        <v>32</v>
      </c>
      <c r="U865" t="s">
        <v>33</v>
      </c>
      <c r="V865" t="s">
        <v>34</v>
      </c>
      <c r="W865" t="s">
        <v>7581</v>
      </c>
    </row>
    <row r="866" spans="1:23" hidden="1" x14ac:dyDescent="0.2">
      <c r="A866" t="s">
        <v>314</v>
      </c>
      <c r="D866" t="s">
        <v>7582</v>
      </c>
      <c r="E866" t="s">
        <v>7583</v>
      </c>
      <c r="F866" t="s">
        <v>7584</v>
      </c>
      <c r="G866" t="s">
        <v>7585</v>
      </c>
      <c r="H866">
        <v>2019</v>
      </c>
      <c r="I866" t="s">
        <v>514</v>
      </c>
      <c r="J866">
        <v>166</v>
      </c>
      <c r="K866">
        <v>8</v>
      </c>
      <c r="L866">
        <v>110</v>
      </c>
      <c r="P866">
        <v>21</v>
      </c>
      <c r="Q866" t="s">
        <v>7586</v>
      </c>
      <c r="R866" t="s">
        <v>7587</v>
      </c>
      <c r="S866" t="s">
        <v>31</v>
      </c>
      <c r="T866" t="s">
        <v>32</v>
      </c>
      <c r="V866" t="s">
        <v>34</v>
      </c>
      <c r="W866" t="s">
        <v>7588</v>
      </c>
    </row>
    <row r="867" spans="1:23" hidden="1" x14ac:dyDescent="0.2">
      <c r="A867" t="s">
        <v>322</v>
      </c>
      <c r="B867" t="s">
        <v>176</v>
      </c>
      <c r="D867" t="s">
        <v>7589</v>
      </c>
      <c r="E867" t="s">
        <v>7590</v>
      </c>
      <c r="F867" t="s">
        <v>7591</v>
      </c>
      <c r="G867" t="s">
        <v>7592</v>
      </c>
      <c r="H867">
        <v>2020</v>
      </c>
      <c r="I867" t="s">
        <v>148</v>
      </c>
      <c r="J867">
        <v>7</v>
      </c>
      <c r="L867">
        <v>728</v>
      </c>
      <c r="P867">
        <v>1</v>
      </c>
      <c r="Q867" t="s">
        <v>7593</v>
      </c>
      <c r="R867" t="s">
        <v>7594</v>
      </c>
      <c r="S867" t="s">
        <v>31</v>
      </c>
      <c r="T867" t="s">
        <v>32</v>
      </c>
      <c r="U867" t="s">
        <v>108</v>
      </c>
      <c r="V867" t="s">
        <v>34</v>
      </c>
      <c r="W867" t="s">
        <v>7595</v>
      </c>
    </row>
    <row r="868" spans="1:23" hidden="1" x14ac:dyDescent="0.2">
      <c r="A868" t="s">
        <v>297</v>
      </c>
      <c r="D868" t="s">
        <v>7596</v>
      </c>
      <c r="E868" t="s">
        <v>7597</v>
      </c>
      <c r="F868" t="s">
        <v>7598</v>
      </c>
      <c r="G868" t="s">
        <v>7599</v>
      </c>
      <c r="H868">
        <v>2020</v>
      </c>
      <c r="I868" t="s">
        <v>28</v>
      </c>
      <c r="J868">
        <v>26</v>
      </c>
      <c r="K868">
        <v>6</v>
      </c>
      <c r="M868">
        <v>3202</v>
      </c>
      <c r="N868">
        <v>3211</v>
      </c>
      <c r="O868">
        <v>9</v>
      </c>
      <c r="P868">
        <v>40</v>
      </c>
      <c r="Q868" t="s">
        <v>7600</v>
      </c>
      <c r="R868" t="s">
        <v>7601</v>
      </c>
      <c r="S868" t="s">
        <v>31</v>
      </c>
      <c r="T868" t="s">
        <v>32</v>
      </c>
      <c r="V868" t="s">
        <v>34</v>
      </c>
      <c r="W868" t="s">
        <v>7602</v>
      </c>
    </row>
    <row r="869" spans="1:23" hidden="1" x14ac:dyDescent="0.2">
      <c r="A869" t="s">
        <v>305</v>
      </c>
      <c r="D869" t="s">
        <v>7603</v>
      </c>
      <c r="E869" t="s">
        <v>7604</v>
      </c>
      <c r="F869" t="s">
        <v>7605</v>
      </c>
      <c r="G869" t="s">
        <v>7606</v>
      </c>
      <c r="H869">
        <v>2021</v>
      </c>
      <c r="I869" t="s">
        <v>7607</v>
      </c>
      <c r="J869">
        <v>17</v>
      </c>
      <c r="K869">
        <v>1</v>
      </c>
      <c r="M869">
        <v>151</v>
      </c>
      <c r="N869">
        <v>170</v>
      </c>
      <c r="O869">
        <v>19</v>
      </c>
      <c r="P869">
        <v>8</v>
      </c>
      <c r="Q869" t="s">
        <v>7608</v>
      </c>
      <c r="R869" t="s">
        <v>7609</v>
      </c>
      <c r="S869" t="s">
        <v>31</v>
      </c>
      <c r="T869" t="s">
        <v>32</v>
      </c>
      <c r="U869" t="s">
        <v>108</v>
      </c>
      <c r="V869" t="s">
        <v>34</v>
      </c>
      <c r="W869" t="s">
        <v>7610</v>
      </c>
    </row>
    <row r="870" spans="1:23" hidden="1" x14ac:dyDescent="0.2">
      <c r="A870" t="s">
        <v>314</v>
      </c>
      <c r="D870" t="s">
        <v>7611</v>
      </c>
      <c r="E870" t="s">
        <v>7612</v>
      </c>
      <c r="F870" t="s">
        <v>7613</v>
      </c>
      <c r="G870" t="s">
        <v>7614</v>
      </c>
      <c r="H870">
        <v>2016</v>
      </c>
      <c r="I870" t="s">
        <v>165</v>
      </c>
      <c r="J870">
        <v>35</v>
      </c>
      <c r="K870">
        <v>2</v>
      </c>
      <c r="M870">
        <v>495</v>
      </c>
      <c r="N870">
        <v>506</v>
      </c>
      <c r="O870">
        <v>11</v>
      </c>
      <c r="P870">
        <v>73</v>
      </c>
      <c r="Q870" t="s">
        <v>7615</v>
      </c>
      <c r="R870" t="s">
        <v>7616</v>
      </c>
      <c r="S870" t="s">
        <v>31</v>
      </c>
      <c r="T870" t="s">
        <v>32</v>
      </c>
      <c r="V870" t="s">
        <v>34</v>
      </c>
      <c r="W870" t="s">
        <v>7617</v>
      </c>
    </row>
    <row r="871" spans="1:23" hidden="1" x14ac:dyDescent="0.2">
      <c r="A871" t="s">
        <v>322</v>
      </c>
      <c r="B871" t="s">
        <v>176</v>
      </c>
      <c r="C871" t="s">
        <v>7618</v>
      </c>
      <c r="D871" t="s">
        <v>7619</v>
      </c>
      <c r="E871" t="s">
        <v>7620</v>
      </c>
      <c r="F871" t="s">
        <v>7621</v>
      </c>
      <c r="G871" t="s">
        <v>7622</v>
      </c>
      <c r="H871">
        <v>2015</v>
      </c>
      <c r="I871" t="s">
        <v>374</v>
      </c>
      <c r="J871">
        <v>519</v>
      </c>
      <c r="M871">
        <v>153</v>
      </c>
      <c r="N871">
        <v>164</v>
      </c>
      <c r="O871">
        <v>11</v>
      </c>
      <c r="P871">
        <v>28</v>
      </c>
      <c r="Q871" t="s">
        <v>7623</v>
      </c>
      <c r="R871" t="s">
        <v>7624</v>
      </c>
      <c r="S871" t="s">
        <v>31</v>
      </c>
      <c r="T871" t="s">
        <v>32</v>
      </c>
      <c r="U871" t="s">
        <v>33</v>
      </c>
      <c r="V871" t="s">
        <v>34</v>
      </c>
      <c r="W871" t="s">
        <v>7625</v>
      </c>
    </row>
    <row r="872" spans="1:23" hidden="1" x14ac:dyDescent="0.2">
      <c r="A872" t="s">
        <v>297</v>
      </c>
      <c r="D872" t="s">
        <v>7626</v>
      </c>
      <c r="E872" t="s">
        <v>7627</v>
      </c>
      <c r="F872" t="s">
        <v>7628</v>
      </c>
      <c r="G872" t="s">
        <v>7629</v>
      </c>
      <c r="H872">
        <v>2021</v>
      </c>
      <c r="I872" t="s">
        <v>7630</v>
      </c>
      <c r="J872">
        <v>9</v>
      </c>
      <c r="L872">
        <v>681294</v>
      </c>
      <c r="P872">
        <v>0</v>
      </c>
      <c r="Q872" t="s">
        <v>7631</v>
      </c>
      <c r="R872" t="s">
        <v>7632</v>
      </c>
      <c r="S872" t="s">
        <v>411</v>
      </c>
      <c r="T872" t="s">
        <v>32</v>
      </c>
      <c r="U872" t="s">
        <v>108</v>
      </c>
      <c r="V872" t="s">
        <v>34</v>
      </c>
      <c r="W872" t="s">
        <v>7633</v>
      </c>
    </row>
    <row r="873" spans="1:23" hidden="1" x14ac:dyDescent="0.2">
      <c r="A873" t="s">
        <v>305</v>
      </c>
      <c r="D873" t="s">
        <v>7634</v>
      </c>
      <c r="E873" t="s">
        <v>7635</v>
      </c>
      <c r="F873" t="s">
        <v>7636</v>
      </c>
      <c r="G873" t="s">
        <v>7637</v>
      </c>
      <c r="H873">
        <v>2024</v>
      </c>
      <c r="I873" t="s">
        <v>165</v>
      </c>
      <c r="J873">
        <v>43</v>
      </c>
      <c r="K873">
        <v>4</v>
      </c>
      <c r="M873">
        <v>841</v>
      </c>
      <c r="N873">
        <v>856</v>
      </c>
      <c r="O873">
        <v>15</v>
      </c>
      <c r="P873">
        <v>0</v>
      </c>
      <c r="Q873" t="s">
        <v>7638</v>
      </c>
      <c r="R873" t="s">
        <v>7639</v>
      </c>
      <c r="S873" t="s">
        <v>31</v>
      </c>
      <c r="T873" t="s">
        <v>32</v>
      </c>
      <c r="V873" t="s">
        <v>34</v>
      </c>
      <c r="W873" t="s">
        <v>7640</v>
      </c>
    </row>
    <row r="874" spans="1:23" hidden="1" x14ac:dyDescent="0.2">
      <c r="A874" t="s">
        <v>314</v>
      </c>
      <c r="D874" t="s">
        <v>936</v>
      </c>
      <c r="E874" t="s">
        <v>937</v>
      </c>
      <c r="F874" t="s">
        <v>938</v>
      </c>
      <c r="G874" t="s">
        <v>939</v>
      </c>
      <c r="H874">
        <v>2017</v>
      </c>
      <c r="I874" t="s">
        <v>366</v>
      </c>
      <c r="J874">
        <v>490</v>
      </c>
      <c r="M874">
        <v>64</v>
      </c>
      <c r="N874">
        <v>73</v>
      </c>
      <c r="O874">
        <v>9</v>
      </c>
      <c r="P874">
        <v>11</v>
      </c>
      <c r="Q874" t="s">
        <v>940</v>
      </c>
      <c r="R874" t="s">
        <v>941</v>
      </c>
      <c r="S874" t="s">
        <v>31</v>
      </c>
      <c r="T874" t="s">
        <v>32</v>
      </c>
      <c r="V874" t="s">
        <v>34</v>
      </c>
      <c r="W874" t="s">
        <v>942</v>
      </c>
    </row>
    <row r="875" spans="1:23" hidden="1" x14ac:dyDescent="0.2">
      <c r="A875" t="s">
        <v>322</v>
      </c>
      <c r="B875" t="s">
        <v>176</v>
      </c>
      <c r="D875" t="s">
        <v>943</v>
      </c>
      <c r="E875" t="s">
        <v>944</v>
      </c>
      <c r="F875" t="s">
        <v>945</v>
      </c>
      <c r="G875" t="s">
        <v>946</v>
      </c>
      <c r="H875">
        <v>2017</v>
      </c>
      <c r="I875" t="s">
        <v>374</v>
      </c>
      <c r="J875">
        <v>568</v>
      </c>
      <c r="M875">
        <v>73</v>
      </c>
      <c r="N875">
        <v>86</v>
      </c>
      <c r="O875">
        <v>13</v>
      </c>
      <c r="P875">
        <v>16</v>
      </c>
      <c r="Q875" t="s">
        <v>947</v>
      </c>
      <c r="R875" t="s">
        <v>948</v>
      </c>
      <c r="S875" t="s">
        <v>31</v>
      </c>
      <c r="T875" t="s">
        <v>32</v>
      </c>
      <c r="U875" t="s">
        <v>159</v>
      </c>
      <c r="V875" t="s">
        <v>34</v>
      </c>
      <c r="W875" t="s">
        <v>949</v>
      </c>
    </row>
    <row r="876" spans="1:23" ht="13.5" hidden="1" customHeight="1" x14ac:dyDescent="0.2">
      <c r="A876" t="s">
        <v>297</v>
      </c>
      <c r="D876" t="s">
        <v>7641</v>
      </c>
      <c r="E876" t="s">
        <v>7642</v>
      </c>
      <c r="F876" t="s">
        <v>7643</v>
      </c>
      <c r="G876" t="s">
        <v>7644</v>
      </c>
      <c r="H876">
        <v>2023</v>
      </c>
      <c r="I876" t="s">
        <v>7645</v>
      </c>
      <c r="J876">
        <v>95</v>
      </c>
      <c r="K876">
        <v>41</v>
      </c>
      <c r="M876">
        <v>15409</v>
      </c>
      <c r="N876">
        <v>15417</v>
      </c>
      <c r="O876">
        <v>8</v>
      </c>
      <c r="P876">
        <v>1</v>
      </c>
      <c r="Q876" t="s">
        <v>7646</v>
      </c>
      <c r="R876" t="s">
        <v>7647</v>
      </c>
      <c r="S876" t="s">
        <v>31</v>
      </c>
      <c r="T876" t="s">
        <v>32</v>
      </c>
      <c r="V876" t="s">
        <v>34</v>
      </c>
      <c r="W876" t="s">
        <v>7648</v>
      </c>
    </row>
    <row r="877" spans="1:23" hidden="1" x14ac:dyDescent="0.2">
      <c r="A877" t="s">
        <v>305</v>
      </c>
      <c r="D877" t="s">
        <v>7649</v>
      </c>
      <c r="E877" t="s">
        <v>7650</v>
      </c>
      <c r="F877" t="s">
        <v>7651</v>
      </c>
      <c r="G877" t="s">
        <v>7652</v>
      </c>
      <c r="H877">
        <v>2023</v>
      </c>
      <c r="I877" t="s">
        <v>4040</v>
      </c>
      <c r="J877">
        <v>18</v>
      </c>
      <c r="K877">
        <v>1</v>
      </c>
      <c r="L877">
        <v>49</v>
      </c>
      <c r="P877">
        <v>7</v>
      </c>
      <c r="Q877" t="s">
        <v>7653</v>
      </c>
      <c r="R877" t="s">
        <v>7654</v>
      </c>
      <c r="S877" t="s">
        <v>31</v>
      </c>
      <c r="T877" t="s">
        <v>32</v>
      </c>
      <c r="U877" t="s">
        <v>60</v>
      </c>
      <c r="V877" t="s">
        <v>34</v>
      </c>
      <c r="W877" t="s">
        <v>7655</v>
      </c>
    </row>
    <row r="878" spans="1:23" hidden="1" x14ac:dyDescent="0.2">
      <c r="A878" t="s">
        <v>314</v>
      </c>
      <c r="D878" t="s">
        <v>7656</v>
      </c>
      <c r="E878" t="s">
        <v>7657</v>
      </c>
      <c r="F878" t="s">
        <v>7658</v>
      </c>
      <c r="G878" t="s">
        <v>7659</v>
      </c>
      <c r="H878">
        <v>2024</v>
      </c>
      <c r="I878" t="s">
        <v>3976</v>
      </c>
      <c r="J878">
        <v>281</v>
      </c>
      <c r="L878">
        <v>127607</v>
      </c>
      <c r="P878">
        <v>4</v>
      </c>
      <c r="Q878" t="s">
        <v>7660</v>
      </c>
      <c r="R878" t="s">
        <v>7661</v>
      </c>
      <c r="S878" t="s">
        <v>31</v>
      </c>
      <c r="T878" t="s">
        <v>32</v>
      </c>
      <c r="V878" t="s">
        <v>34</v>
      </c>
      <c r="W878" t="s">
        <v>7662</v>
      </c>
    </row>
    <row r="879" spans="1:23" hidden="1" x14ac:dyDescent="0.2">
      <c r="A879" t="s">
        <v>322</v>
      </c>
      <c r="B879" t="s">
        <v>176</v>
      </c>
      <c r="D879" t="s">
        <v>7663</v>
      </c>
      <c r="E879" t="s">
        <v>7664</v>
      </c>
      <c r="F879" t="s">
        <v>7665</v>
      </c>
      <c r="G879" t="s">
        <v>7666</v>
      </c>
      <c r="H879">
        <v>2023</v>
      </c>
      <c r="I879" t="s">
        <v>1580</v>
      </c>
      <c r="J879">
        <v>154</v>
      </c>
      <c r="L879">
        <v>110502</v>
      </c>
      <c r="P879">
        <v>2</v>
      </c>
      <c r="Q879" t="s">
        <v>7667</v>
      </c>
      <c r="R879" t="s">
        <v>7668</v>
      </c>
      <c r="S879" t="s">
        <v>31</v>
      </c>
      <c r="T879" t="s">
        <v>32</v>
      </c>
      <c r="U879" t="s">
        <v>108</v>
      </c>
      <c r="V879" t="s">
        <v>34</v>
      </c>
      <c r="W879" t="s">
        <v>7669</v>
      </c>
    </row>
    <row r="880" spans="1:23" hidden="1" x14ac:dyDescent="0.2">
      <c r="A880" t="s">
        <v>297</v>
      </c>
      <c r="D880" t="s">
        <v>7670</v>
      </c>
      <c r="E880" t="s">
        <v>7671</v>
      </c>
      <c r="F880" t="s">
        <v>7672</v>
      </c>
      <c r="G880" t="s">
        <v>7673</v>
      </c>
      <c r="H880">
        <v>2022</v>
      </c>
      <c r="I880" t="s">
        <v>1015</v>
      </c>
      <c r="J880">
        <v>812</v>
      </c>
      <c r="L880">
        <v>152265</v>
      </c>
      <c r="P880">
        <v>11</v>
      </c>
      <c r="Q880" t="s">
        <v>7674</v>
      </c>
      <c r="R880" t="s">
        <v>7675</v>
      </c>
      <c r="S880" t="s">
        <v>31</v>
      </c>
      <c r="T880" t="s">
        <v>32</v>
      </c>
      <c r="V880" t="s">
        <v>34</v>
      </c>
      <c r="W880" t="s">
        <v>7676</v>
      </c>
    </row>
    <row r="881" spans="1:23" hidden="1" x14ac:dyDescent="0.2">
      <c r="A881" t="s">
        <v>305</v>
      </c>
      <c r="D881" t="s">
        <v>7677</v>
      </c>
      <c r="E881" t="s">
        <v>7678</v>
      </c>
      <c r="F881" t="s">
        <v>7679</v>
      </c>
      <c r="G881" t="s">
        <v>7680</v>
      </c>
      <c r="H881">
        <v>2024</v>
      </c>
      <c r="I881" t="s">
        <v>924</v>
      </c>
      <c r="J881">
        <v>243</v>
      </c>
      <c r="L881">
        <v>104611</v>
      </c>
      <c r="P881">
        <v>0</v>
      </c>
      <c r="Q881" t="s">
        <v>7681</v>
      </c>
      <c r="R881" t="s">
        <v>7682</v>
      </c>
      <c r="S881" t="s">
        <v>31</v>
      </c>
      <c r="T881" t="s">
        <v>32</v>
      </c>
      <c r="V881" t="s">
        <v>34</v>
      </c>
      <c r="W881" t="s">
        <v>7683</v>
      </c>
    </row>
    <row r="882" spans="1:23" hidden="1" x14ac:dyDescent="0.2">
      <c r="A882" t="s">
        <v>314</v>
      </c>
      <c r="D882" t="s">
        <v>7684</v>
      </c>
      <c r="E882" t="s">
        <v>7685</v>
      </c>
      <c r="F882" t="s">
        <v>7686</v>
      </c>
      <c r="G882" t="s">
        <v>7687</v>
      </c>
      <c r="H882">
        <v>2019</v>
      </c>
      <c r="I882" t="s">
        <v>7688</v>
      </c>
      <c r="J882">
        <v>310</v>
      </c>
      <c r="K882">
        <v>2</v>
      </c>
      <c r="L882">
        <v>22041</v>
      </c>
      <c r="P882">
        <v>0</v>
      </c>
      <c r="Q882" t="s">
        <v>7689</v>
      </c>
      <c r="R882" t="s">
        <v>7690</v>
      </c>
      <c r="S882" t="s">
        <v>1695</v>
      </c>
      <c r="T882" t="s">
        <v>32</v>
      </c>
      <c r="U882" t="s">
        <v>108</v>
      </c>
      <c r="V882" t="s">
        <v>34</v>
      </c>
      <c r="W882" t="s">
        <v>7691</v>
      </c>
    </row>
    <row r="883" spans="1:23" hidden="1" x14ac:dyDescent="0.2">
      <c r="A883" t="s">
        <v>322</v>
      </c>
      <c r="B883" t="s">
        <v>176</v>
      </c>
      <c r="C883" t="s">
        <v>7692</v>
      </c>
      <c r="D883" t="s">
        <v>7693</v>
      </c>
      <c r="E883" t="s">
        <v>7694</v>
      </c>
      <c r="F883" t="s">
        <v>7695</v>
      </c>
      <c r="G883" t="s">
        <v>7696</v>
      </c>
      <c r="H883">
        <v>2021</v>
      </c>
      <c r="I883" t="s">
        <v>4124</v>
      </c>
      <c r="J883">
        <v>9</v>
      </c>
      <c r="K883">
        <v>9</v>
      </c>
      <c r="L883">
        <v>1972</v>
      </c>
      <c r="P883">
        <v>4</v>
      </c>
      <c r="Q883" t="s">
        <v>7697</v>
      </c>
      <c r="R883" t="s">
        <v>7698</v>
      </c>
      <c r="S883" t="s">
        <v>31</v>
      </c>
      <c r="T883" t="s">
        <v>32</v>
      </c>
      <c r="U883" t="s">
        <v>108</v>
      </c>
      <c r="V883" t="s">
        <v>34</v>
      </c>
      <c r="W883" t="s">
        <v>7699</v>
      </c>
    </row>
    <row r="884" spans="1:23" hidden="1" x14ac:dyDescent="0.2">
      <c r="A884" t="s">
        <v>297</v>
      </c>
      <c r="D884" t="s">
        <v>7700</v>
      </c>
      <c r="E884" t="s">
        <v>7701</v>
      </c>
      <c r="F884" t="s">
        <v>7702</v>
      </c>
      <c r="G884" t="s">
        <v>7703</v>
      </c>
      <c r="H884">
        <v>2022</v>
      </c>
      <c r="I884" t="s">
        <v>7704</v>
      </c>
      <c r="J884">
        <v>12</v>
      </c>
      <c r="K884">
        <v>1</v>
      </c>
      <c r="L884">
        <v>18</v>
      </c>
      <c r="P884">
        <v>8</v>
      </c>
      <c r="Q884" t="s">
        <v>7705</v>
      </c>
      <c r="R884" t="s">
        <v>7706</v>
      </c>
      <c r="S884" t="s">
        <v>31</v>
      </c>
      <c r="T884" t="s">
        <v>32</v>
      </c>
      <c r="U884" t="s">
        <v>108</v>
      </c>
      <c r="V884" t="s">
        <v>34</v>
      </c>
      <c r="W884" t="s">
        <v>7707</v>
      </c>
    </row>
    <row r="885" spans="1:23" hidden="1" x14ac:dyDescent="0.2">
      <c r="A885" t="s">
        <v>305</v>
      </c>
      <c r="D885" t="s">
        <v>7708</v>
      </c>
      <c r="E885" t="s">
        <v>7709</v>
      </c>
      <c r="F885" t="s">
        <v>7710</v>
      </c>
      <c r="G885" t="s">
        <v>7711</v>
      </c>
      <c r="H885">
        <v>2019</v>
      </c>
      <c r="I885" t="s">
        <v>5032</v>
      </c>
      <c r="J885">
        <v>52</v>
      </c>
      <c r="K885">
        <v>45574</v>
      </c>
      <c r="M885">
        <v>5145</v>
      </c>
      <c r="N885">
        <v>5151</v>
      </c>
      <c r="O885">
        <v>6</v>
      </c>
      <c r="P885">
        <v>4</v>
      </c>
      <c r="Q885" t="s">
        <v>7712</v>
      </c>
      <c r="R885" t="s">
        <v>7713</v>
      </c>
      <c r="S885" t="s">
        <v>31</v>
      </c>
      <c r="T885" t="s">
        <v>32</v>
      </c>
      <c r="V885" t="s">
        <v>34</v>
      </c>
      <c r="W885" t="s">
        <v>7714</v>
      </c>
    </row>
    <row r="886" spans="1:23" hidden="1" x14ac:dyDescent="0.2">
      <c r="A886" t="s">
        <v>314</v>
      </c>
      <c r="D886" t="s">
        <v>7715</v>
      </c>
      <c r="E886" t="s">
        <v>7716</v>
      </c>
      <c r="F886" t="s">
        <v>7717</v>
      </c>
      <c r="G886" t="s">
        <v>7718</v>
      </c>
      <c r="H886">
        <v>2021</v>
      </c>
      <c r="I886" t="s">
        <v>245</v>
      </c>
      <c r="J886">
        <v>163</v>
      </c>
      <c r="L886">
        <v>105215</v>
      </c>
      <c r="P886">
        <v>17</v>
      </c>
      <c r="Q886" t="s">
        <v>7719</v>
      </c>
      <c r="R886" t="s">
        <v>7720</v>
      </c>
      <c r="S886" t="s">
        <v>31</v>
      </c>
      <c r="T886" t="s">
        <v>32</v>
      </c>
      <c r="V886" t="s">
        <v>34</v>
      </c>
      <c r="W886" t="s">
        <v>7721</v>
      </c>
    </row>
    <row r="887" spans="1:23" hidden="1" x14ac:dyDescent="0.2">
      <c r="A887" t="s">
        <v>322</v>
      </c>
      <c r="B887" t="s">
        <v>176</v>
      </c>
      <c r="D887" t="s">
        <v>7722</v>
      </c>
      <c r="E887" t="s">
        <v>7723</v>
      </c>
      <c r="F887" t="s">
        <v>7724</v>
      </c>
      <c r="G887" t="s">
        <v>7725</v>
      </c>
      <c r="H887">
        <v>2022</v>
      </c>
      <c r="I887" t="s">
        <v>4351</v>
      </c>
      <c r="J887">
        <v>103</v>
      </c>
      <c r="K887">
        <v>9</v>
      </c>
      <c r="L887" t="s">
        <v>7726</v>
      </c>
      <c r="P887">
        <v>7</v>
      </c>
      <c r="Q887" t="s">
        <v>7727</v>
      </c>
      <c r="R887" t="s">
        <v>7728</v>
      </c>
      <c r="S887" t="s">
        <v>31</v>
      </c>
      <c r="T887" t="s">
        <v>32</v>
      </c>
      <c r="U887" t="s">
        <v>159</v>
      </c>
      <c r="V887" t="s">
        <v>34</v>
      </c>
      <c r="W887" t="s">
        <v>7729</v>
      </c>
    </row>
    <row r="888" spans="1:23" hidden="1" x14ac:dyDescent="0.2">
      <c r="A888" t="s">
        <v>297</v>
      </c>
      <c r="D888" t="s">
        <v>7730</v>
      </c>
      <c r="E888" t="s">
        <v>7731</v>
      </c>
      <c r="F888" t="s">
        <v>7732</v>
      </c>
      <c r="G888" t="s">
        <v>7733</v>
      </c>
      <c r="H888">
        <v>2022</v>
      </c>
      <c r="I888" t="s">
        <v>66</v>
      </c>
      <c r="J888">
        <v>67</v>
      </c>
      <c r="K888">
        <v>3</v>
      </c>
      <c r="M888">
        <v>567</v>
      </c>
      <c r="N888">
        <v>584</v>
      </c>
      <c r="O888">
        <v>17</v>
      </c>
      <c r="P888">
        <v>1</v>
      </c>
      <c r="Q888" t="s">
        <v>7734</v>
      </c>
      <c r="R888" t="s">
        <v>7735</v>
      </c>
      <c r="S888" t="s">
        <v>31</v>
      </c>
      <c r="T888" t="s">
        <v>32</v>
      </c>
      <c r="U888" t="s">
        <v>127</v>
      </c>
      <c r="V888" t="s">
        <v>34</v>
      </c>
      <c r="W888" t="s">
        <v>7736</v>
      </c>
    </row>
    <row r="889" spans="1:23" hidden="1" x14ac:dyDescent="0.2">
      <c r="A889" t="s">
        <v>305</v>
      </c>
      <c r="D889" t="s">
        <v>7737</v>
      </c>
      <c r="E889" t="s">
        <v>7738</v>
      </c>
      <c r="F889" t="s">
        <v>7739</v>
      </c>
      <c r="G889" t="s">
        <v>7740</v>
      </c>
      <c r="H889">
        <v>2021</v>
      </c>
      <c r="I889" t="s">
        <v>2671</v>
      </c>
      <c r="J889">
        <v>47</v>
      </c>
      <c r="L889">
        <v>101961</v>
      </c>
      <c r="P889">
        <v>4</v>
      </c>
      <c r="Q889" t="s">
        <v>7741</v>
      </c>
      <c r="R889" t="s">
        <v>7742</v>
      </c>
      <c r="S889" t="s">
        <v>31</v>
      </c>
      <c r="T889" t="s">
        <v>32</v>
      </c>
      <c r="V889" t="s">
        <v>34</v>
      </c>
      <c r="W889" t="s">
        <v>7743</v>
      </c>
    </row>
    <row r="890" spans="1:23" hidden="1" x14ac:dyDescent="0.2">
      <c r="A890" t="s">
        <v>314</v>
      </c>
      <c r="D890" t="s">
        <v>7744</v>
      </c>
      <c r="E890" t="s">
        <v>7745</v>
      </c>
      <c r="F890" t="s">
        <v>7746</v>
      </c>
      <c r="G890" t="s">
        <v>7747</v>
      </c>
      <c r="H890">
        <v>2018</v>
      </c>
      <c r="I890" t="s">
        <v>1739</v>
      </c>
      <c r="J890">
        <v>4</v>
      </c>
      <c r="K890">
        <v>6</v>
      </c>
      <c r="L890" t="s">
        <v>7748</v>
      </c>
      <c r="P890">
        <v>121</v>
      </c>
      <c r="Q890" t="s">
        <v>7749</v>
      </c>
      <c r="R890" t="s">
        <v>7750</v>
      </c>
      <c r="S890" t="s">
        <v>31</v>
      </c>
      <c r="T890" t="s">
        <v>32</v>
      </c>
      <c r="U890" t="s">
        <v>108</v>
      </c>
      <c r="V890" t="s">
        <v>34</v>
      </c>
      <c r="W890" t="s">
        <v>7751</v>
      </c>
    </row>
    <row r="891" spans="1:23" hidden="1" x14ac:dyDescent="0.2">
      <c r="A891" t="s">
        <v>322</v>
      </c>
      <c r="B891" t="s">
        <v>176</v>
      </c>
      <c r="D891" t="s">
        <v>7752</v>
      </c>
      <c r="E891" t="s">
        <v>7753</v>
      </c>
      <c r="F891" t="s">
        <v>7754</v>
      </c>
      <c r="G891" t="s">
        <v>7755</v>
      </c>
      <c r="H891">
        <v>2020</v>
      </c>
      <c r="I891" t="s">
        <v>277</v>
      </c>
      <c r="J891">
        <v>10</v>
      </c>
      <c r="K891">
        <v>7</v>
      </c>
      <c r="M891">
        <v>3356</v>
      </c>
      <c r="N891">
        <v>3366</v>
      </c>
      <c r="O891">
        <v>10</v>
      </c>
      <c r="P891">
        <v>35</v>
      </c>
      <c r="Q891" t="s">
        <v>7756</v>
      </c>
      <c r="R891" t="s">
        <v>7757</v>
      </c>
      <c r="S891" t="s">
        <v>31</v>
      </c>
      <c r="T891" t="s">
        <v>32</v>
      </c>
      <c r="U891" t="s">
        <v>60</v>
      </c>
      <c r="V891" t="s">
        <v>34</v>
      </c>
      <c r="W891" t="s">
        <v>7758</v>
      </c>
    </row>
    <row r="892" spans="1:23" hidden="1" x14ac:dyDescent="0.2">
      <c r="A892" t="s">
        <v>297</v>
      </c>
      <c r="D892" t="s">
        <v>7759</v>
      </c>
      <c r="E892" t="s">
        <v>7760</v>
      </c>
      <c r="F892" t="s">
        <v>7761</v>
      </c>
      <c r="G892" t="s">
        <v>7762</v>
      </c>
      <c r="H892">
        <v>2022</v>
      </c>
      <c r="I892" t="s">
        <v>1015</v>
      </c>
      <c r="J892">
        <v>810</v>
      </c>
      <c r="L892">
        <v>152266</v>
      </c>
      <c r="P892">
        <v>8</v>
      </c>
      <c r="Q892" t="s">
        <v>7763</v>
      </c>
      <c r="R892" t="s">
        <v>7764</v>
      </c>
      <c r="S892" t="s">
        <v>31</v>
      </c>
      <c r="T892" t="s">
        <v>32</v>
      </c>
      <c r="V892" t="s">
        <v>34</v>
      </c>
      <c r="W892" t="s">
        <v>7765</v>
      </c>
    </row>
    <row r="893" spans="1:23" hidden="1" x14ac:dyDescent="0.2">
      <c r="A893" t="s">
        <v>305</v>
      </c>
      <c r="D893" t="s">
        <v>7766</v>
      </c>
      <c r="E893" t="s">
        <v>7767</v>
      </c>
      <c r="F893" t="s">
        <v>7768</v>
      </c>
      <c r="G893" t="s">
        <v>7769</v>
      </c>
      <c r="H893">
        <v>2023</v>
      </c>
      <c r="I893" t="s">
        <v>3178</v>
      </c>
      <c r="J893">
        <v>86</v>
      </c>
      <c r="K893">
        <v>3</v>
      </c>
      <c r="M893">
        <v>1856</v>
      </c>
      <c r="N893">
        <v>1868</v>
      </c>
      <c r="O893">
        <v>12</v>
      </c>
      <c r="P893">
        <v>1</v>
      </c>
      <c r="Q893" t="s">
        <v>7770</v>
      </c>
      <c r="R893" t="s">
        <v>7771</v>
      </c>
      <c r="S893" t="s">
        <v>31</v>
      </c>
      <c r="T893" t="s">
        <v>32</v>
      </c>
      <c r="V893" t="s">
        <v>34</v>
      </c>
      <c r="W893" t="s">
        <v>7772</v>
      </c>
    </row>
    <row r="894" spans="1:23" hidden="1" x14ac:dyDescent="0.2">
      <c r="A894" t="s">
        <v>314</v>
      </c>
      <c r="D894" t="s">
        <v>7773</v>
      </c>
      <c r="E894" t="s">
        <v>7774</v>
      </c>
      <c r="F894" t="s">
        <v>7775</v>
      </c>
      <c r="G894" t="s">
        <v>7776</v>
      </c>
      <c r="H894">
        <v>2022</v>
      </c>
      <c r="I894" t="s">
        <v>5664</v>
      </c>
      <c r="J894">
        <v>102</v>
      </c>
      <c r="K894">
        <v>7</v>
      </c>
      <c r="M894">
        <v>535</v>
      </c>
      <c r="N894">
        <v>549</v>
      </c>
      <c r="O894">
        <v>14</v>
      </c>
      <c r="P894">
        <v>0</v>
      </c>
      <c r="Q894" t="s">
        <v>7777</v>
      </c>
      <c r="R894" t="s">
        <v>7778</v>
      </c>
      <c r="S894" t="s">
        <v>31</v>
      </c>
      <c r="T894" t="s">
        <v>32</v>
      </c>
      <c r="U894" t="s">
        <v>127</v>
      </c>
      <c r="V894" t="s">
        <v>34</v>
      </c>
      <c r="W894" t="s">
        <v>7779</v>
      </c>
    </row>
    <row r="895" spans="1:23" hidden="1" x14ac:dyDescent="0.2">
      <c r="A895" t="s">
        <v>322</v>
      </c>
      <c r="B895" t="s">
        <v>176</v>
      </c>
      <c r="C895" t="s">
        <v>7780</v>
      </c>
      <c r="D895" t="s">
        <v>7781</v>
      </c>
      <c r="E895" t="s">
        <v>7782</v>
      </c>
      <c r="F895" t="s">
        <v>7783</v>
      </c>
      <c r="G895" t="s">
        <v>7784</v>
      </c>
      <c r="H895">
        <v>2018</v>
      </c>
      <c r="I895" t="s">
        <v>3033</v>
      </c>
      <c r="J895">
        <v>9</v>
      </c>
      <c r="K895" t="s">
        <v>1178</v>
      </c>
      <c r="L895">
        <v>7</v>
      </c>
      <c r="P895">
        <v>18</v>
      </c>
      <c r="Q895" t="s">
        <v>7785</v>
      </c>
      <c r="R895" t="s">
        <v>7786</v>
      </c>
      <c r="S895" t="s">
        <v>31</v>
      </c>
      <c r="T895" t="s">
        <v>32</v>
      </c>
      <c r="U895" t="s">
        <v>108</v>
      </c>
      <c r="V895" t="s">
        <v>34</v>
      </c>
      <c r="W895" t="s">
        <v>7787</v>
      </c>
    </row>
    <row r="896" spans="1:23" hidden="1" x14ac:dyDescent="0.2">
      <c r="A896" t="s">
        <v>297</v>
      </c>
      <c r="D896" t="s">
        <v>7788</v>
      </c>
      <c r="E896" t="s">
        <v>7789</v>
      </c>
      <c r="F896" t="s">
        <v>7790</v>
      </c>
      <c r="G896" t="s">
        <v>7791</v>
      </c>
      <c r="H896">
        <v>2009</v>
      </c>
      <c r="I896" t="s">
        <v>123</v>
      </c>
      <c r="J896">
        <v>106</v>
      </c>
      <c r="K896">
        <v>52</v>
      </c>
      <c r="M896">
        <v>22341</v>
      </c>
      <c r="N896">
        <v>22345</v>
      </c>
      <c r="O896">
        <v>4</v>
      </c>
      <c r="P896">
        <v>463</v>
      </c>
      <c r="Q896" t="s">
        <v>7792</v>
      </c>
      <c r="R896" t="s">
        <v>7793</v>
      </c>
      <c r="S896" t="s">
        <v>31</v>
      </c>
      <c r="T896" t="s">
        <v>32</v>
      </c>
      <c r="U896" t="s">
        <v>159</v>
      </c>
      <c r="V896" t="s">
        <v>34</v>
      </c>
      <c r="W896" t="s">
        <v>7794</v>
      </c>
    </row>
    <row r="897" spans="1:23" hidden="1" x14ac:dyDescent="0.2">
      <c r="A897" t="s">
        <v>305</v>
      </c>
      <c r="D897" t="s">
        <v>7795</v>
      </c>
      <c r="E897" t="s">
        <v>7796</v>
      </c>
      <c r="F897" t="s">
        <v>7797</v>
      </c>
      <c r="G897" t="s">
        <v>7798</v>
      </c>
      <c r="H897">
        <v>2023</v>
      </c>
      <c r="I897" t="s">
        <v>245</v>
      </c>
      <c r="J897">
        <v>191</v>
      </c>
      <c r="L897">
        <v>106150</v>
      </c>
      <c r="P897">
        <v>0</v>
      </c>
      <c r="Q897" t="s">
        <v>7799</v>
      </c>
      <c r="R897" t="s">
        <v>7800</v>
      </c>
      <c r="S897" t="s">
        <v>31</v>
      </c>
      <c r="T897" t="s">
        <v>32</v>
      </c>
      <c r="V897" t="s">
        <v>34</v>
      </c>
      <c r="W897" t="s">
        <v>7801</v>
      </c>
    </row>
    <row r="898" spans="1:23" hidden="1" x14ac:dyDescent="0.2">
      <c r="A898" t="s">
        <v>314</v>
      </c>
      <c r="D898" t="s">
        <v>7802</v>
      </c>
      <c r="E898" t="s">
        <v>7803</v>
      </c>
      <c r="F898" t="s">
        <v>7804</v>
      </c>
      <c r="G898" t="s">
        <v>7805</v>
      </c>
      <c r="H898">
        <v>2020</v>
      </c>
      <c r="I898" t="s">
        <v>1015</v>
      </c>
      <c r="J898">
        <v>700</v>
      </c>
      <c r="L898">
        <v>134464</v>
      </c>
      <c r="P898">
        <v>15</v>
      </c>
      <c r="Q898" t="s">
        <v>7806</v>
      </c>
      <c r="R898" t="s">
        <v>7807</v>
      </c>
      <c r="S898" t="s">
        <v>31</v>
      </c>
      <c r="T898" t="s">
        <v>32</v>
      </c>
      <c r="V898" t="s">
        <v>34</v>
      </c>
      <c r="W898" t="s">
        <v>7808</v>
      </c>
    </row>
    <row r="899" spans="1:23" hidden="1" x14ac:dyDescent="0.2">
      <c r="A899" t="s">
        <v>322</v>
      </c>
      <c r="B899" t="s">
        <v>176</v>
      </c>
      <c r="D899" t="s">
        <v>7809</v>
      </c>
      <c r="E899" t="s">
        <v>7810</v>
      </c>
      <c r="F899" t="s">
        <v>7811</v>
      </c>
      <c r="G899" t="s">
        <v>7812</v>
      </c>
      <c r="H899">
        <v>2020</v>
      </c>
      <c r="I899" t="s">
        <v>1572</v>
      </c>
      <c r="J899">
        <v>161</v>
      </c>
      <c r="L899">
        <v>103297</v>
      </c>
      <c r="P899">
        <v>3</v>
      </c>
      <c r="Q899" t="s">
        <v>7813</v>
      </c>
      <c r="R899" t="s">
        <v>7814</v>
      </c>
      <c r="S899" t="s">
        <v>31</v>
      </c>
      <c r="T899" t="s">
        <v>32</v>
      </c>
      <c r="V899" t="s">
        <v>34</v>
      </c>
      <c r="W899" t="s">
        <v>7815</v>
      </c>
    </row>
    <row r="900" spans="1:23" hidden="1" x14ac:dyDescent="0.2">
      <c r="A900" t="s">
        <v>297</v>
      </c>
      <c r="D900" t="s">
        <v>7816</v>
      </c>
      <c r="E900" t="s">
        <v>7817</v>
      </c>
      <c r="F900" t="s">
        <v>7818</v>
      </c>
      <c r="G900" t="s">
        <v>7819</v>
      </c>
      <c r="H900">
        <v>2021</v>
      </c>
      <c r="I900" t="s">
        <v>245</v>
      </c>
      <c r="J900">
        <v>168</v>
      </c>
      <c r="L900">
        <v>105328</v>
      </c>
      <c r="P900">
        <v>3</v>
      </c>
      <c r="Q900" t="s">
        <v>7820</v>
      </c>
      <c r="R900" t="s">
        <v>7821</v>
      </c>
      <c r="S900" t="s">
        <v>31</v>
      </c>
      <c r="T900" t="s">
        <v>32</v>
      </c>
      <c r="V900" t="s">
        <v>34</v>
      </c>
      <c r="W900" t="s">
        <v>7822</v>
      </c>
    </row>
    <row r="901" spans="1:23" hidden="1" x14ac:dyDescent="0.2">
      <c r="A901" t="s">
        <v>305</v>
      </c>
      <c r="D901" t="s">
        <v>7823</v>
      </c>
      <c r="E901" t="s">
        <v>7824</v>
      </c>
      <c r="F901" t="s">
        <v>7825</v>
      </c>
      <c r="G901" t="s">
        <v>7826</v>
      </c>
      <c r="H901">
        <v>2021</v>
      </c>
      <c r="I901" t="s">
        <v>4629</v>
      </c>
      <c r="J901">
        <v>40</v>
      </c>
      <c r="K901">
        <v>5</v>
      </c>
      <c r="M901">
        <v>1121</v>
      </c>
      <c r="N901">
        <v>1129</v>
      </c>
      <c r="O901">
        <v>8</v>
      </c>
      <c r="P901">
        <v>0</v>
      </c>
      <c r="Q901" t="s">
        <v>7827</v>
      </c>
      <c r="R901" t="s">
        <v>7828</v>
      </c>
      <c r="S901" t="s">
        <v>31</v>
      </c>
      <c r="T901" t="s">
        <v>32</v>
      </c>
      <c r="V901" t="s">
        <v>34</v>
      </c>
      <c r="W901" t="s">
        <v>7829</v>
      </c>
    </row>
    <row r="902" spans="1:23" hidden="1" x14ac:dyDescent="0.2">
      <c r="A902" t="s">
        <v>314</v>
      </c>
      <c r="D902" t="s">
        <v>7830</v>
      </c>
      <c r="E902" t="s">
        <v>7831</v>
      </c>
      <c r="F902" t="s">
        <v>7832</v>
      </c>
      <c r="G902" t="s">
        <v>7833</v>
      </c>
      <c r="H902">
        <v>2021</v>
      </c>
      <c r="I902" t="s">
        <v>3128</v>
      </c>
      <c r="J902">
        <v>10</v>
      </c>
      <c r="K902">
        <v>12</v>
      </c>
      <c r="L902">
        <v>1274</v>
      </c>
      <c r="P902">
        <v>5</v>
      </c>
      <c r="Q902" t="s">
        <v>7834</v>
      </c>
      <c r="R902" t="s">
        <v>7835</v>
      </c>
      <c r="S902" t="s">
        <v>31</v>
      </c>
      <c r="T902" t="s">
        <v>32</v>
      </c>
      <c r="U902" t="s">
        <v>60</v>
      </c>
      <c r="V902" t="s">
        <v>34</v>
      </c>
      <c r="W902" t="s">
        <v>7836</v>
      </c>
    </row>
    <row r="903" spans="1:23" hidden="1" x14ac:dyDescent="0.2">
      <c r="A903" t="s">
        <v>322</v>
      </c>
      <c r="B903" t="s">
        <v>176</v>
      </c>
      <c r="D903" t="s">
        <v>973</v>
      </c>
      <c r="E903" t="s">
        <v>974</v>
      </c>
      <c r="F903" t="s">
        <v>975</v>
      </c>
      <c r="G903" t="s">
        <v>976</v>
      </c>
      <c r="H903">
        <v>2018</v>
      </c>
      <c r="I903" t="s">
        <v>977</v>
      </c>
      <c r="J903">
        <v>9</v>
      </c>
      <c r="K903">
        <v>1</v>
      </c>
      <c r="L903">
        <v>2857</v>
      </c>
      <c r="P903">
        <v>31</v>
      </c>
      <c r="Q903" t="s">
        <v>978</v>
      </c>
      <c r="R903" t="s">
        <v>979</v>
      </c>
      <c r="S903" t="s">
        <v>31</v>
      </c>
      <c r="T903" t="s">
        <v>32</v>
      </c>
      <c r="U903" t="s">
        <v>60</v>
      </c>
      <c r="V903" t="s">
        <v>34</v>
      </c>
      <c r="W903" t="s">
        <v>980</v>
      </c>
    </row>
    <row r="904" spans="1:23" hidden="1" x14ac:dyDescent="0.2">
      <c r="A904" t="s">
        <v>297</v>
      </c>
      <c r="D904" t="s">
        <v>7837</v>
      </c>
      <c r="E904" t="s">
        <v>7838</v>
      </c>
      <c r="F904" t="s">
        <v>7839</v>
      </c>
      <c r="G904" t="s">
        <v>7840</v>
      </c>
      <c r="H904">
        <v>2024</v>
      </c>
      <c r="I904" t="s">
        <v>2786</v>
      </c>
      <c r="J904">
        <v>662</v>
      </c>
      <c r="L904">
        <v>122243</v>
      </c>
      <c r="P904">
        <v>0</v>
      </c>
      <c r="Q904" t="s">
        <v>7841</v>
      </c>
      <c r="R904" t="s">
        <v>7842</v>
      </c>
      <c r="S904" t="s">
        <v>31</v>
      </c>
      <c r="T904" t="s">
        <v>32</v>
      </c>
      <c r="U904" t="s">
        <v>127</v>
      </c>
      <c r="V904" t="s">
        <v>34</v>
      </c>
      <c r="W904" t="s">
        <v>7843</v>
      </c>
    </row>
    <row r="905" spans="1:23" hidden="1" x14ac:dyDescent="0.2">
      <c r="A905" t="s">
        <v>305</v>
      </c>
      <c r="D905" t="s">
        <v>7844</v>
      </c>
      <c r="E905" t="s">
        <v>7845</v>
      </c>
      <c r="F905" t="s">
        <v>7846</v>
      </c>
      <c r="G905" t="s">
        <v>7847</v>
      </c>
      <c r="H905">
        <v>2019</v>
      </c>
      <c r="I905" t="s">
        <v>148</v>
      </c>
      <c r="J905">
        <v>6</v>
      </c>
      <c r="K905" t="s">
        <v>1962</v>
      </c>
      <c r="L905">
        <v>38</v>
      </c>
      <c r="P905">
        <v>5</v>
      </c>
      <c r="Q905" t="s">
        <v>7848</v>
      </c>
      <c r="R905" t="s">
        <v>7849</v>
      </c>
      <c r="S905" t="s">
        <v>31</v>
      </c>
      <c r="T905" t="s">
        <v>32</v>
      </c>
      <c r="U905" t="s">
        <v>108</v>
      </c>
      <c r="V905" t="s">
        <v>34</v>
      </c>
      <c r="W905" t="s">
        <v>7850</v>
      </c>
    </row>
    <row r="906" spans="1:23" hidden="1" x14ac:dyDescent="0.2">
      <c r="A906" t="s">
        <v>314</v>
      </c>
      <c r="D906" t="s">
        <v>7851</v>
      </c>
      <c r="E906" t="s">
        <v>7852</v>
      </c>
      <c r="F906" t="s">
        <v>7853</v>
      </c>
      <c r="G906" t="s">
        <v>7854</v>
      </c>
      <c r="H906">
        <v>2021</v>
      </c>
      <c r="I906" t="s">
        <v>1716</v>
      </c>
      <c r="J906" t="s">
        <v>7855</v>
      </c>
      <c r="L906">
        <v>104936</v>
      </c>
      <c r="P906">
        <v>12</v>
      </c>
      <c r="Q906" t="s">
        <v>7856</v>
      </c>
      <c r="R906" t="s">
        <v>7857</v>
      </c>
      <c r="S906" t="s">
        <v>31</v>
      </c>
      <c r="T906" t="s">
        <v>32</v>
      </c>
      <c r="U906" t="s">
        <v>127</v>
      </c>
      <c r="V906" t="s">
        <v>34</v>
      </c>
      <c r="W906" t="s">
        <v>7858</v>
      </c>
    </row>
    <row r="907" spans="1:23" hidden="1" x14ac:dyDescent="0.2">
      <c r="A907" t="s">
        <v>322</v>
      </c>
      <c r="B907" t="s">
        <v>176</v>
      </c>
      <c r="D907" t="s">
        <v>7859</v>
      </c>
      <c r="E907" t="s">
        <v>7860</v>
      </c>
      <c r="F907" t="s">
        <v>7861</v>
      </c>
      <c r="G907" t="s">
        <v>7862</v>
      </c>
      <c r="H907">
        <v>2021</v>
      </c>
      <c r="I907" t="s">
        <v>49</v>
      </c>
      <c r="J907">
        <v>11</v>
      </c>
      <c r="K907">
        <v>6</v>
      </c>
      <c r="M907">
        <v>537</v>
      </c>
      <c r="N907">
        <v>542</v>
      </c>
      <c r="O907">
        <v>5</v>
      </c>
      <c r="P907">
        <v>45</v>
      </c>
      <c r="Q907" t="s">
        <v>7863</v>
      </c>
      <c r="R907" t="s">
        <v>7864</v>
      </c>
      <c r="S907" t="s">
        <v>31</v>
      </c>
      <c r="T907" t="s">
        <v>32</v>
      </c>
      <c r="V907" t="s">
        <v>34</v>
      </c>
      <c r="W907" t="s">
        <v>7865</v>
      </c>
    </row>
    <row r="908" spans="1:23" hidden="1" x14ac:dyDescent="0.2">
      <c r="A908" t="s">
        <v>297</v>
      </c>
      <c r="D908" t="s">
        <v>7866</v>
      </c>
      <c r="E908" t="s">
        <v>7867</v>
      </c>
      <c r="F908" t="s">
        <v>7868</v>
      </c>
      <c r="G908" t="s">
        <v>7869</v>
      </c>
      <c r="H908">
        <v>2024</v>
      </c>
      <c r="I908" t="s">
        <v>641</v>
      </c>
      <c r="J908">
        <v>12</v>
      </c>
      <c r="K908">
        <v>9</v>
      </c>
      <c r="L908" t="s">
        <v>7870</v>
      </c>
      <c r="P908">
        <v>0</v>
      </c>
      <c r="Q908" t="s">
        <v>7871</v>
      </c>
      <c r="R908" t="s">
        <v>7872</v>
      </c>
      <c r="S908" t="s">
        <v>31</v>
      </c>
      <c r="T908" t="s">
        <v>32</v>
      </c>
      <c r="U908" t="s">
        <v>108</v>
      </c>
      <c r="V908" t="s">
        <v>34</v>
      </c>
      <c r="W908" t="s">
        <v>7873</v>
      </c>
    </row>
    <row r="909" spans="1:23" hidden="1" x14ac:dyDescent="0.2">
      <c r="A909" t="s">
        <v>305</v>
      </c>
      <c r="D909" t="s">
        <v>7874</v>
      </c>
      <c r="E909" t="s">
        <v>7875</v>
      </c>
      <c r="F909" t="s">
        <v>7876</v>
      </c>
      <c r="G909" t="s">
        <v>7877</v>
      </c>
      <c r="H909">
        <v>2022</v>
      </c>
      <c r="I909" t="s">
        <v>165</v>
      </c>
      <c r="J909">
        <v>41</v>
      </c>
      <c r="K909">
        <v>1</v>
      </c>
      <c r="M909">
        <v>175</v>
      </c>
      <c r="N909">
        <v>189</v>
      </c>
      <c r="O909">
        <v>14</v>
      </c>
      <c r="P909">
        <v>11</v>
      </c>
      <c r="Q909" t="s">
        <v>7878</v>
      </c>
      <c r="R909" t="s">
        <v>7879</v>
      </c>
      <c r="S909" t="s">
        <v>31</v>
      </c>
      <c r="T909" t="s">
        <v>32</v>
      </c>
      <c r="V909" t="s">
        <v>34</v>
      </c>
      <c r="W909" t="s">
        <v>7880</v>
      </c>
    </row>
    <row r="910" spans="1:23" hidden="1" x14ac:dyDescent="0.2">
      <c r="A910" t="s">
        <v>314</v>
      </c>
      <c r="D910" t="s">
        <v>7881</v>
      </c>
      <c r="E910" t="s">
        <v>7882</v>
      </c>
      <c r="F910" t="s">
        <v>7883</v>
      </c>
      <c r="G910" t="s">
        <v>7884</v>
      </c>
      <c r="H910">
        <v>2018</v>
      </c>
      <c r="I910" t="s">
        <v>7885</v>
      </c>
      <c r="J910">
        <v>23</v>
      </c>
      <c r="K910">
        <v>5</v>
      </c>
      <c r="M910">
        <v>1093</v>
      </c>
      <c r="N910">
        <v>1100</v>
      </c>
      <c r="O910">
        <v>7</v>
      </c>
      <c r="P910">
        <v>16</v>
      </c>
      <c r="Q910" t="s">
        <v>7886</v>
      </c>
      <c r="R910" t="s">
        <v>7887</v>
      </c>
      <c r="S910" t="s">
        <v>31</v>
      </c>
      <c r="T910" t="s">
        <v>32</v>
      </c>
      <c r="U910" t="s">
        <v>127</v>
      </c>
      <c r="V910" t="s">
        <v>34</v>
      </c>
      <c r="W910" t="s">
        <v>7888</v>
      </c>
    </row>
    <row r="911" spans="1:23" hidden="1" x14ac:dyDescent="0.2">
      <c r="A911" t="s">
        <v>322</v>
      </c>
      <c r="B911" t="s">
        <v>176</v>
      </c>
      <c r="C911" t="s">
        <v>7889</v>
      </c>
      <c r="D911" t="s">
        <v>7890</v>
      </c>
      <c r="E911" t="s">
        <v>7891</v>
      </c>
      <c r="F911" t="s">
        <v>7892</v>
      </c>
      <c r="G911" t="s">
        <v>7893</v>
      </c>
      <c r="H911">
        <v>2021</v>
      </c>
      <c r="I911" t="s">
        <v>1939</v>
      </c>
      <c r="J911">
        <v>31</v>
      </c>
      <c r="K911">
        <v>4</v>
      </c>
      <c r="M911">
        <v>748</v>
      </c>
      <c r="N911">
        <v>763</v>
      </c>
      <c r="O911">
        <v>15</v>
      </c>
      <c r="P911">
        <v>9</v>
      </c>
      <c r="Q911" t="s">
        <v>7894</v>
      </c>
      <c r="R911" t="s">
        <v>7895</v>
      </c>
      <c r="S911" t="s">
        <v>31</v>
      </c>
      <c r="T911" t="s">
        <v>32</v>
      </c>
      <c r="V911" t="s">
        <v>34</v>
      </c>
      <c r="W911" t="s">
        <v>7896</v>
      </c>
    </row>
    <row r="912" spans="1:23" hidden="1" x14ac:dyDescent="0.2">
      <c r="A912" t="s">
        <v>297</v>
      </c>
      <c r="D912" t="s">
        <v>7897</v>
      </c>
      <c r="E912" t="s">
        <v>7898</v>
      </c>
      <c r="F912" t="s">
        <v>7899</v>
      </c>
      <c r="G912" t="s">
        <v>7900</v>
      </c>
      <c r="H912">
        <v>2015</v>
      </c>
      <c r="I912" t="s">
        <v>165</v>
      </c>
      <c r="J912">
        <v>34</v>
      </c>
      <c r="K912">
        <v>2</v>
      </c>
      <c r="M912">
        <v>631</v>
      </c>
      <c r="N912">
        <v>638</v>
      </c>
      <c r="O912">
        <v>7</v>
      </c>
      <c r="P912">
        <v>35</v>
      </c>
      <c r="Q912" t="s">
        <v>7901</v>
      </c>
      <c r="R912" t="s">
        <v>7902</v>
      </c>
      <c r="S912" t="s">
        <v>31</v>
      </c>
      <c r="T912" t="s">
        <v>32</v>
      </c>
      <c r="V912" t="s">
        <v>34</v>
      </c>
      <c r="W912" t="s">
        <v>7903</v>
      </c>
    </row>
    <row r="913" spans="1:23" hidden="1" x14ac:dyDescent="0.2">
      <c r="A913" t="s">
        <v>305</v>
      </c>
      <c r="D913" t="s">
        <v>7904</v>
      </c>
      <c r="E913" t="s">
        <v>7905</v>
      </c>
      <c r="F913" t="s">
        <v>7906</v>
      </c>
      <c r="G913" t="s">
        <v>7907</v>
      </c>
      <c r="H913">
        <v>2020</v>
      </c>
      <c r="I913" t="s">
        <v>285</v>
      </c>
      <c r="J913">
        <v>233</v>
      </c>
      <c r="L913">
        <v>106519</v>
      </c>
      <c r="P913">
        <v>12</v>
      </c>
      <c r="Q913" t="s">
        <v>7908</v>
      </c>
      <c r="R913" t="s">
        <v>7909</v>
      </c>
      <c r="S913" t="s">
        <v>31</v>
      </c>
      <c r="T913" t="s">
        <v>32</v>
      </c>
      <c r="V913" t="s">
        <v>34</v>
      </c>
      <c r="W913" t="s">
        <v>7910</v>
      </c>
    </row>
    <row r="914" spans="1:23" hidden="1" x14ac:dyDescent="0.2">
      <c r="A914" t="s">
        <v>314</v>
      </c>
      <c r="D914" t="s">
        <v>7911</v>
      </c>
      <c r="E914" t="s">
        <v>7912</v>
      </c>
      <c r="F914" t="s">
        <v>7913</v>
      </c>
      <c r="G914" t="s">
        <v>7914</v>
      </c>
      <c r="H914">
        <v>2024</v>
      </c>
      <c r="I914" t="s">
        <v>4702</v>
      </c>
      <c r="J914">
        <v>16</v>
      </c>
      <c r="K914">
        <v>8</v>
      </c>
      <c r="L914">
        <v>475</v>
      </c>
      <c r="P914">
        <v>1</v>
      </c>
      <c r="Q914" t="s">
        <v>7915</v>
      </c>
      <c r="R914" t="s">
        <v>7916</v>
      </c>
      <c r="S914" t="s">
        <v>31</v>
      </c>
      <c r="T914" t="s">
        <v>32</v>
      </c>
      <c r="V914" t="s">
        <v>34</v>
      </c>
      <c r="W914" t="s">
        <v>7917</v>
      </c>
    </row>
    <row r="915" spans="1:23" hidden="1" x14ac:dyDescent="0.2">
      <c r="A915" t="s">
        <v>322</v>
      </c>
      <c r="B915" t="s">
        <v>176</v>
      </c>
      <c r="C915" t="s">
        <v>7918</v>
      </c>
      <c r="D915" t="s">
        <v>7919</v>
      </c>
      <c r="E915" t="s">
        <v>7920</v>
      </c>
      <c r="F915" t="s">
        <v>7921</v>
      </c>
      <c r="G915" t="s">
        <v>7922</v>
      </c>
      <c r="H915">
        <v>2013</v>
      </c>
      <c r="I915" t="s">
        <v>7923</v>
      </c>
      <c r="J915">
        <v>61</v>
      </c>
      <c r="K915">
        <v>4</v>
      </c>
      <c r="P915">
        <v>8</v>
      </c>
      <c r="Q915" t="s">
        <v>7924</v>
      </c>
      <c r="R915" t="s">
        <v>7925</v>
      </c>
      <c r="S915" t="s">
        <v>31</v>
      </c>
      <c r="T915" t="s">
        <v>32</v>
      </c>
      <c r="U915" t="s">
        <v>108</v>
      </c>
      <c r="V915" t="s">
        <v>34</v>
      </c>
      <c r="W915" t="s">
        <v>7926</v>
      </c>
    </row>
    <row r="916" spans="1:23" hidden="1" x14ac:dyDescent="0.2">
      <c r="A916" t="s">
        <v>297</v>
      </c>
      <c r="D916" t="s">
        <v>7927</v>
      </c>
      <c r="E916" t="s">
        <v>7928</v>
      </c>
      <c r="F916">
        <v>36661063600</v>
      </c>
      <c r="G916" t="s">
        <v>7929</v>
      </c>
      <c r="H916">
        <v>2019</v>
      </c>
      <c r="I916" t="s">
        <v>2709</v>
      </c>
      <c r="J916">
        <v>28</v>
      </c>
      <c r="K916">
        <v>11</v>
      </c>
      <c r="M916">
        <v>2711</v>
      </c>
      <c r="N916">
        <v>2714</v>
      </c>
      <c r="O916">
        <v>3</v>
      </c>
      <c r="P916">
        <v>1</v>
      </c>
      <c r="Q916" t="s">
        <v>7930</v>
      </c>
      <c r="R916" t="s">
        <v>7931</v>
      </c>
      <c r="S916" t="s">
        <v>31</v>
      </c>
      <c r="T916" t="s">
        <v>32</v>
      </c>
      <c r="U916" t="s">
        <v>33</v>
      </c>
      <c r="V916" t="s">
        <v>34</v>
      </c>
      <c r="W916" t="s">
        <v>7932</v>
      </c>
    </row>
    <row r="917" spans="1:23" hidden="1" x14ac:dyDescent="0.2">
      <c r="A917" t="s">
        <v>305</v>
      </c>
      <c r="D917" t="s">
        <v>7933</v>
      </c>
      <c r="E917" t="s">
        <v>7934</v>
      </c>
      <c r="F917" t="s">
        <v>7935</v>
      </c>
      <c r="G917" t="s">
        <v>7936</v>
      </c>
      <c r="H917">
        <v>2011</v>
      </c>
      <c r="I917" t="s">
        <v>3545</v>
      </c>
      <c r="J917">
        <v>108</v>
      </c>
      <c r="K917">
        <v>45385</v>
      </c>
      <c r="M917">
        <v>170</v>
      </c>
      <c r="N917">
        <v>184</v>
      </c>
      <c r="O917">
        <v>14</v>
      </c>
      <c r="P917">
        <v>123</v>
      </c>
      <c r="Q917" t="s">
        <v>7937</v>
      </c>
      <c r="R917" t="s">
        <v>7938</v>
      </c>
      <c r="S917" t="s">
        <v>117</v>
      </c>
      <c r="T917" t="s">
        <v>32</v>
      </c>
      <c r="V917" t="s">
        <v>34</v>
      </c>
      <c r="W917" t="s">
        <v>7939</v>
      </c>
    </row>
    <row r="918" spans="1:23" hidden="1" x14ac:dyDescent="0.2">
      <c r="A918" t="s">
        <v>314</v>
      </c>
      <c r="D918" t="s">
        <v>7940</v>
      </c>
      <c r="E918" t="s">
        <v>7941</v>
      </c>
      <c r="F918" t="s">
        <v>7942</v>
      </c>
      <c r="G918" t="s">
        <v>7943</v>
      </c>
      <c r="H918">
        <v>2016</v>
      </c>
      <c r="I918" t="s">
        <v>1739</v>
      </c>
      <c r="J918">
        <v>2</v>
      </c>
      <c r="K918">
        <v>8</v>
      </c>
      <c r="L918" t="s">
        <v>7944</v>
      </c>
      <c r="P918">
        <v>21</v>
      </c>
      <c r="Q918" t="s">
        <v>7945</v>
      </c>
      <c r="R918" t="s">
        <v>7946</v>
      </c>
      <c r="S918" t="s">
        <v>31</v>
      </c>
      <c r="T918" t="s">
        <v>32</v>
      </c>
      <c r="U918" t="s">
        <v>108</v>
      </c>
      <c r="V918" t="s">
        <v>34</v>
      </c>
      <c r="W918" t="s">
        <v>7947</v>
      </c>
    </row>
    <row r="919" spans="1:23" hidden="1" x14ac:dyDescent="0.2">
      <c r="A919" t="s">
        <v>322</v>
      </c>
      <c r="B919" t="s">
        <v>176</v>
      </c>
      <c r="D919" t="s">
        <v>7948</v>
      </c>
      <c r="E919" t="s">
        <v>7949</v>
      </c>
      <c r="F919" t="s">
        <v>7950</v>
      </c>
      <c r="G919" t="s">
        <v>7951</v>
      </c>
      <c r="H919">
        <v>2017</v>
      </c>
      <c r="I919" t="s">
        <v>7952</v>
      </c>
      <c r="J919">
        <v>53</v>
      </c>
      <c r="K919">
        <v>2</v>
      </c>
      <c r="M919">
        <v>111</v>
      </c>
      <c r="N919">
        <v>122</v>
      </c>
      <c r="O919">
        <v>11</v>
      </c>
      <c r="P919">
        <v>3</v>
      </c>
      <c r="Q919" t="s">
        <v>7953</v>
      </c>
      <c r="R919" t="s">
        <v>7954</v>
      </c>
      <c r="S919" t="s">
        <v>31</v>
      </c>
      <c r="T919" t="s">
        <v>32</v>
      </c>
      <c r="V919" t="s">
        <v>34</v>
      </c>
      <c r="W919" t="s">
        <v>7955</v>
      </c>
    </row>
    <row r="920" spans="1:23" hidden="1" x14ac:dyDescent="0.2">
      <c r="A920" t="s">
        <v>297</v>
      </c>
      <c r="D920" t="s">
        <v>7956</v>
      </c>
      <c r="E920" t="s">
        <v>7957</v>
      </c>
      <c r="F920" t="s">
        <v>7958</v>
      </c>
      <c r="G920" t="s">
        <v>7959</v>
      </c>
      <c r="H920">
        <v>2020</v>
      </c>
      <c r="I920" t="s">
        <v>148</v>
      </c>
      <c r="J920">
        <v>7</v>
      </c>
      <c r="L920">
        <v>588764</v>
      </c>
      <c r="P920">
        <v>12</v>
      </c>
      <c r="Q920" t="s">
        <v>7960</v>
      </c>
      <c r="R920" t="s">
        <v>7961</v>
      </c>
      <c r="S920" t="s">
        <v>31</v>
      </c>
      <c r="T920" t="s">
        <v>32</v>
      </c>
      <c r="U920" t="s">
        <v>108</v>
      </c>
      <c r="V920" t="s">
        <v>34</v>
      </c>
      <c r="W920" t="s">
        <v>7962</v>
      </c>
    </row>
    <row r="921" spans="1:23" hidden="1" x14ac:dyDescent="0.2">
      <c r="A921" t="s">
        <v>305</v>
      </c>
      <c r="D921" t="s">
        <v>7963</v>
      </c>
      <c r="E921" t="s">
        <v>7964</v>
      </c>
      <c r="F921" t="s">
        <v>7965</v>
      </c>
      <c r="G921" t="s">
        <v>7966</v>
      </c>
      <c r="H921">
        <v>2020</v>
      </c>
      <c r="I921" t="s">
        <v>277</v>
      </c>
      <c r="J921">
        <v>10</v>
      </c>
      <c r="K921">
        <v>3</v>
      </c>
      <c r="M921">
        <v>1145</v>
      </c>
      <c r="N921">
        <v>1157</v>
      </c>
      <c r="O921">
        <v>12</v>
      </c>
      <c r="P921">
        <v>24</v>
      </c>
      <c r="Q921" t="s">
        <v>7967</v>
      </c>
      <c r="R921" t="s">
        <v>7968</v>
      </c>
      <c r="S921" t="s">
        <v>31</v>
      </c>
      <c r="T921" t="s">
        <v>32</v>
      </c>
      <c r="U921" t="s">
        <v>60</v>
      </c>
      <c r="V921" t="s">
        <v>34</v>
      </c>
      <c r="W921" t="s">
        <v>7969</v>
      </c>
    </row>
    <row r="922" spans="1:23" hidden="1" x14ac:dyDescent="0.2">
      <c r="A922" t="s">
        <v>314</v>
      </c>
      <c r="D922" t="s">
        <v>7970</v>
      </c>
      <c r="E922" t="s">
        <v>7971</v>
      </c>
      <c r="F922" t="s">
        <v>7972</v>
      </c>
      <c r="G922" t="s">
        <v>7973</v>
      </c>
      <c r="H922">
        <v>2021</v>
      </c>
      <c r="I922" t="s">
        <v>7630</v>
      </c>
      <c r="J922">
        <v>9</v>
      </c>
      <c r="L922">
        <v>697388</v>
      </c>
      <c r="P922">
        <v>2</v>
      </c>
      <c r="Q922" t="s">
        <v>7974</v>
      </c>
      <c r="R922" t="s">
        <v>7975</v>
      </c>
      <c r="S922" t="s">
        <v>31</v>
      </c>
      <c r="T922" t="s">
        <v>32</v>
      </c>
      <c r="U922" t="s">
        <v>108</v>
      </c>
      <c r="V922" t="s">
        <v>34</v>
      </c>
      <c r="W922" t="s">
        <v>7976</v>
      </c>
    </row>
    <row r="923" spans="1:23" x14ac:dyDescent="0.2">
      <c r="A923" t="s">
        <v>322</v>
      </c>
      <c r="B923" t="s">
        <v>323</v>
      </c>
      <c r="D923" t="s">
        <v>7977</v>
      </c>
      <c r="E923" t="s">
        <v>7978</v>
      </c>
      <c r="F923" t="s">
        <v>7979</v>
      </c>
      <c r="G923" t="s">
        <v>7980</v>
      </c>
      <c r="H923">
        <v>2014</v>
      </c>
      <c r="I923" t="s">
        <v>148</v>
      </c>
      <c r="J923">
        <v>1</v>
      </c>
      <c r="K923" t="s">
        <v>1842</v>
      </c>
      <c r="L923">
        <v>78</v>
      </c>
      <c r="P923">
        <v>85</v>
      </c>
      <c r="Q923" t="s">
        <v>7981</v>
      </c>
      <c r="R923" t="s">
        <v>7982</v>
      </c>
      <c r="S923" t="s">
        <v>31</v>
      </c>
      <c r="T923" t="s">
        <v>32</v>
      </c>
      <c r="U923" t="s">
        <v>108</v>
      </c>
      <c r="V923" t="s">
        <v>34</v>
      </c>
      <c r="W923" t="s">
        <v>7983</v>
      </c>
    </row>
    <row r="924" spans="1:23" hidden="1" x14ac:dyDescent="0.2">
      <c r="A924" t="s">
        <v>297</v>
      </c>
      <c r="D924" t="s">
        <v>7984</v>
      </c>
      <c r="E924" t="s">
        <v>7985</v>
      </c>
      <c r="F924" t="s">
        <v>7986</v>
      </c>
      <c r="G924" t="s">
        <v>7987</v>
      </c>
      <c r="H924">
        <v>2020</v>
      </c>
      <c r="I924" t="s">
        <v>7988</v>
      </c>
      <c r="J924">
        <v>22</v>
      </c>
      <c r="K924">
        <v>11</v>
      </c>
      <c r="M924">
        <v>4732</v>
      </c>
      <c r="N924">
        <v>4744</v>
      </c>
      <c r="O924">
        <v>12</v>
      </c>
      <c r="P924">
        <v>21</v>
      </c>
      <c r="Q924" t="s">
        <v>7989</v>
      </c>
      <c r="R924" t="s">
        <v>7990</v>
      </c>
      <c r="S924" t="s">
        <v>31</v>
      </c>
      <c r="T924" t="s">
        <v>32</v>
      </c>
      <c r="V924" t="s">
        <v>34</v>
      </c>
      <c r="W924" t="s">
        <v>7991</v>
      </c>
    </row>
    <row r="925" spans="1:23" hidden="1" x14ac:dyDescent="0.2">
      <c r="A925" t="s">
        <v>305</v>
      </c>
      <c r="D925" t="s">
        <v>7992</v>
      </c>
      <c r="E925" t="s">
        <v>7993</v>
      </c>
      <c r="F925" t="s">
        <v>7994</v>
      </c>
      <c r="G925" t="s">
        <v>7995</v>
      </c>
      <c r="H925">
        <v>2018</v>
      </c>
      <c r="I925" t="s">
        <v>165</v>
      </c>
      <c r="J925">
        <v>37</v>
      </c>
      <c r="K925">
        <v>2</v>
      </c>
      <c r="M925">
        <v>571</v>
      </c>
      <c r="N925">
        <v>579</v>
      </c>
      <c r="O925">
        <v>8</v>
      </c>
      <c r="P925">
        <v>11</v>
      </c>
      <c r="Q925" t="s">
        <v>7996</v>
      </c>
      <c r="R925" t="s">
        <v>7997</v>
      </c>
      <c r="S925" t="s">
        <v>31</v>
      </c>
      <c r="T925" t="s">
        <v>32</v>
      </c>
      <c r="V925" t="s">
        <v>34</v>
      </c>
      <c r="W925" t="s">
        <v>7998</v>
      </c>
    </row>
    <row r="926" spans="1:23" hidden="1" x14ac:dyDescent="0.2">
      <c r="A926" t="s">
        <v>314</v>
      </c>
      <c r="D926" t="s">
        <v>7999</v>
      </c>
      <c r="E926" t="s">
        <v>8000</v>
      </c>
      <c r="F926" t="s">
        <v>8001</v>
      </c>
      <c r="G926" t="s">
        <v>8002</v>
      </c>
      <c r="H926">
        <v>2023</v>
      </c>
      <c r="I926" t="s">
        <v>4478</v>
      </c>
      <c r="J926">
        <v>42</v>
      </c>
      <c r="K926">
        <v>9</v>
      </c>
      <c r="M926">
        <v>2227</v>
      </c>
      <c r="N926">
        <v>2240</v>
      </c>
      <c r="O926">
        <v>13</v>
      </c>
      <c r="P926">
        <v>1</v>
      </c>
      <c r="Q926" t="s">
        <v>8003</v>
      </c>
      <c r="R926" t="s">
        <v>8004</v>
      </c>
      <c r="S926" t="s">
        <v>117</v>
      </c>
      <c r="T926" t="s">
        <v>32</v>
      </c>
      <c r="V926" t="s">
        <v>34</v>
      </c>
      <c r="W926" t="s">
        <v>8005</v>
      </c>
    </row>
    <row r="927" spans="1:23" hidden="1" x14ac:dyDescent="0.2">
      <c r="A927" t="s">
        <v>322</v>
      </c>
      <c r="B927" t="s">
        <v>176</v>
      </c>
      <c r="D927" t="s">
        <v>8006</v>
      </c>
      <c r="E927" t="s">
        <v>8007</v>
      </c>
      <c r="F927" t="s">
        <v>8008</v>
      </c>
      <c r="G927" t="s">
        <v>8009</v>
      </c>
      <c r="H927">
        <v>2023</v>
      </c>
      <c r="I927" t="s">
        <v>3316</v>
      </c>
      <c r="J927">
        <v>11</v>
      </c>
      <c r="L927">
        <v>1066961</v>
      </c>
      <c r="P927">
        <v>1</v>
      </c>
      <c r="Q927" t="s">
        <v>8010</v>
      </c>
      <c r="R927" t="s">
        <v>8011</v>
      </c>
      <c r="S927" t="s">
        <v>31</v>
      </c>
      <c r="T927" t="s">
        <v>32</v>
      </c>
      <c r="U927" t="s">
        <v>108</v>
      </c>
      <c r="V927" t="s">
        <v>34</v>
      </c>
      <c r="W927" t="s">
        <v>8012</v>
      </c>
    </row>
    <row r="928" spans="1:23" hidden="1" x14ac:dyDescent="0.2">
      <c r="A928" t="s">
        <v>297</v>
      </c>
      <c r="D928" t="s">
        <v>8013</v>
      </c>
      <c r="E928" t="s">
        <v>8014</v>
      </c>
      <c r="F928" t="s">
        <v>8015</v>
      </c>
      <c r="G928" t="s">
        <v>8016</v>
      </c>
      <c r="H928">
        <v>2017</v>
      </c>
      <c r="I928" t="s">
        <v>8017</v>
      </c>
      <c r="J928">
        <v>20</v>
      </c>
      <c r="M928">
        <v>79</v>
      </c>
      <c r="N928">
        <v>97</v>
      </c>
      <c r="O928">
        <v>18</v>
      </c>
      <c r="P928">
        <v>2</v>
      </c>
      <c r="Q928" t="s">
        <v>8018</v>
      </c>
      <c r="R928" t="s">
        <v>8019</v>
      </c>
      <c r="S928" t="s">
        <v>77</v>
      </c>
      <c r="T928" t="s">
        <v>32</v>
      </c>
      <c r="V928" t="s">
        <v>34</v>
      </c>
      <c r="W928" t="s">
        <v>8020</v>
      </c>
    </row>
    <row r="929" spans="1:23" hidden="1" x14ac:dyDescent="0.2">
      <c r="A929" t="s">
        <v>305</v>
      </c>
      <c r="D929" t="s">
        <v>8021</v>
      </c>
      <c r="E929" t="s">
        <v>8022</v>
      </c>
      <c r="F929" t="s">
        <v>8023</v>
      </c>
      <c r="G929" t="s">
        <v>8024</v>
      </c>
      <c r="H929">
        <v>2022</v>
      </c>
      <c r="I929" t="s">
        <v>5621</v>
      </c>
      <c r="J929">
        <v>13</v>
      </c>
      <c r="L929">
        <v>801672</v>
      </c>
      <c r="P929">
        <v>1</v>
      </c>
      <c r="Q929" t="s">
        <v>8025</v>
      </c>
      <c r="R929" t="s">
        <v>8026</v>
      </c>
      <c r="S929" t="s">
        <v>31</v>
      </c>
      <c r="T929" t="s">
        <v>32</v>
      </c>
      <c r="U929" t="s">
        <v>108</v>
      </c>
      <c r="V929" t="s">
        <v>34</v>
      </c>
      <c r="W929" t="s">
        <v>8027</v>
      </c>
    </row>
    <row r="930" spans="1:23" hidden="1" x14ac:dyDescent="0.2">
      <c r="A930" t="s">
        <v>314</v>
      </c>
      <c r="D930" t="s">
        <v>8028</v>
      </c>
      <c r="E930" t="s">
        <v>8029</v>
      </c>
      <c r="F930" t="s">
        <v>8030</v>
      </c>
      <c r="G930" t="s">
        <v>8031</v>
      </c>
      <c r="H930">
        <v>2016</v>
      </c>
      <c r="I930" t="s">
        <v>1580</v>
      </c>
      <c r="J930">
        <v>71</v>
      </c>
      <c r="M930">
        <v>280</v>
      </c>
      <c r="N930">
        <v>292</v>
      </c>
      <c r="O930">
        <v>12</v>
      </c>
      <c r="P930">
        <v>66</v>
      </c>
      <c r="Q930" t="s">
        <v>8032</v>
      </c>
      <c r="R930" t="s">
        <v>8033</v>
      </c>
      <c r="S930" t="s">
        <v>31</v>
      </c>
      <c r="T930" t="s">
        <v>32</v>
      </c>
      <c r="V930" t="s">
        <v>34</v>
      </c>
      <c r="W930" t="s">
        <v>8034</v>
      </c>
    </row>
    <row r="931" spans="1:23" hidden="1" x14ac:dyDescent="0.2">
      <c r="A931" t="s">
        <v>322</v>
      </c>
      <c r="B931" t="s">
        <v>176</v>
      </c>
      <c r="C931" t="s">
        <v>4312</v>
      </c>
      <c r="D931" t="s">
        <v>8028</v>
      </c>
      <c r="E931" t="s">
        <v>8029</v>
      </c>
      <c r="F931" t="s">
        <v>8030</v>
      </c>
      <c r="G931" t="s">
        <v>8035</v>
      </c>
      <c r="H931">
        <v>2017</v>
      </c>
      <c r="I931" t="s">
        <v>8036</v>
      </c>
      <c r="J931">
        <v>204</v>
      </c>
      <c r="M931">
        <v>104</v>
      </c>
      <c r="N931">
        <v>112</v>
      </c>
      <c r="O931">
        <v>8</v>
      </c>
      <c r="P931">
        <v>21</v>
      </c>
      <c r="Q931" t="s">
        <v>8037</v>
      </c>
      <c r="R931" t="s">
        <v>8038</v>
      </c>
      <c r="S931" t="s">
        <v>31</v>
      </c>
      <c r="T931" t="s">
        <v>32</v>
      </c>
      <c r="V931" t="s">
        <v>34</v>
      </c>
      <c r="W931" t="s">
        <v>8039</v>
      </c>
    </row>
    <row r="932" spans="1:23" hidden="1" x14ac:dyDescent="0.2">
      <c r="A932" t="s">
        <v>297</v>
      </c>
      <c r="D932" t="s">
        <v>8040</v>
      </c>
      <c r="E932" t="s">
        <v>8041</v>
      </c>
      <c r="F932" t="s">
        <v>8042</v>
      </c>
      <c r="G932" t="s">
        <v>8043</v>
      </c>
      <c r="H932">
        <v>2021</v>
      </c>
      <c r="I932" t="s">
        <v>1015</v>
      </c>
      <c r="J932">
        <v>782</v>
      </c>
      <c r="L932">
        <v>146738</v>
      </c>
      <c r="P932">
        <v>13</v>
      </c>
      <c r="Q932" t="s">
        <v>8044</v>
      </c>
      <c r="R932" t="s">
        <v>8045</v>
      </c>
      <c r="S932" t="s">
        <v>31</v>
      </c>
      <c r="T932" t="s">
        <v>32</v>
      </c>
      <c r="V932" t="s">
        <v>34</v>
      </c>
      <c r="W932" t="s">
        <v>8046</v>
      </c>
    </row>
    <row r="933" spans="1:23" hidden="1" x14ac:dyDescent="0.2">
      <c r="A933" t="s">
        <v>305</v>
      </c>
      <c r="D933" t="s">
        <v>8047</v>
      </c>
      <c r="E933" t="s">
        <v>8048</v>
      </c>
      <c r="F933" t="s">
        <v>8049</v>
      </c>
      <c r="G933" t="s">
        <v>8050</v>
      </c>
      <c r="H933">
        <v>2020</v>
      </c>
      <c r="I933" t="s">
        <v>148</v>
      </c>
      <c r="J933">
        <v>7</v>
      </c>
      <c r="L933">
        <v>246</v>
      </c>
      <c r="P933">
        <v>11</v>
      </c>
      <c r="Q933" t="s">
        <v>8051</v>
      </c>
      <c r="R933" t="s">
        <v>8052</v>
      </c>
      <c r="S933" t="s">
        <v>31</v>
      </c>
      <c r="T933" t="s">
        <v>32</v>
      </c>
      <c r="U933" t="s">
        <v>108</v>
      </c>
      <c r="V933" t="s">
        <v>34</v>
      </c>
      <c r="W933" t="s">
        <v>8053</v>
      </c>
    </row>
    <row r="934" spans="1:23" hidden="1" x14ac:dyDescent="0.2">
      <c r="A934" t="s">
        <v>314</v>
      </c>
      <c r="D934" t="s">
        <v>8054</v>
      </c>
      <c r="E934" t="s">
        <v>8055</v>
      </c>
      <c r="F934" t="s">
        <v>8056</v>
      </c>
      <c r="G934" t="s">
        <v>8057</v>
      </c>
      <c r="H934">
        <v>2018</v>
      </c>
      <c r="I934" t="s">
        <v>2186</v>
      </c>
      <c r="M934">
        <v>169</v>
      </c>
      <c r="N934">
        <v>184</v>
      </c>
      <c r="O934">
        <v>15</v>
      </c>
      <c r="P934">
        <v>9</v>
      </c>
      <c r="Q934" t="s">
        <v>8058</v>
      </c>
      <c r="R934" t="s">
        <v>8059</v>
      </c>
      <c r="S934" t="s">
        <v>77</v>
      </c>
      <c r="T934" t="s">
        <v>32</v>
      </c>
      <c r="V934" t="s">
        <v>34</v>
      </c>
      <c r="W934" t="s">
        <v>8060</v>
      </c>
    </row>
    <row r="935" spans="1:23" hidden="1" x14ac:dyDescent="0.2">
      <c r="A935" t="s">
        <v>322</v>
      </c>
      <c r="B935" t="s">
        <v>176</v>
      </c>
      <c r="C935" t="s">
        <v>4312</v>
      </c>
      <c r="D935" t="s">
        <v>8061</v>
      </c>
      <c r="E935" t="s">
        <v>8062</v>
      </c>
      <c r="F935" t="s">
        <v>8063</v>
      </c>
      <c r="G935" t="s">
        <v>8064</v>
      </c>
      <c r="H935">
        <v>2018</v>
      </c>
      <c r="I935" t="s">
        <v>374</v>
      </c>
      <c r="J935">
        <v>590</v>
      </c>
      <c r="M935">
        <v>201</v>
      </c>
      <c r="N935">
        <v>209</v>
      </c>
      <c r="O935">
        <v>8</v>
      </c>
      <c r="P935">
        <v>18</v>
      </c>
      <c r="Q935" t="s">
        <v>8065</v>
      </c>
      <c r="R935" t="s">
        <v>8066</v>
      </c>
      <c r="S935" t="s">
        <v>31</v>
      </c>
      <c r="T935" t="s">
        <v>32</v>
      </c>
      <c r="V935" t="s">
        <v>34</v>
      </c>
      <c r="W935" t="s">
        <v>8067</v>
      </c>
    </row>
    <row r="936" spans="1:23" hidden="1" x14ac:dyDescent="0.2">
      <c r="A936" t="s">
        <v>297</v>
      </c>
      <c r="D936" t="s">
        <v>8068</v>
      </c>
      <c r="E936" t="s">
        <v>8069</v>
      </c>
      <c r="F936" t="s">
        <v>8070</v>
      </c>
      <c r="G936" t="s">
        <v>8071</v>
      </c>
      <c r="H936">
        <v>2019</v>
      </c>
      <c r="I936" t="s">
        <v>1413</v>
      </c>
      <c r="J936">
        <v>9</v>
      </c>
      <c r="M936">
        <v>517</v>
      </c>
      <c r="N936">
        <v>529</v>
      </c>
      <c r="O936">
        <v>12</v>
      </c>
      <c r="P936">
        <v>12</v>
      </c>
      <c r="Q936" t="s">
        <v>8072</v>
      </c>
      <c r="R936" t="s">
        <v>8073</v>
      </c>
      <c r="S936" t="s">
        <v>77</v>
      </c>
      <c r="T936" t="s">
        <v>32</v>
      </c>
      <c r="V936" t="s">
        <v>34</v>
      </c>
      <c r="W936" t="s">
        <v>8074</v>
      </c>
    </row>
    <row r="937" spans="1:23" hidden="1" x14ac:dyDescent="0.2">
      <c r="A937" t="s">
        <v>305</v>
      </c>
      <c r="D937" t="s">
        <v>8075</v>
      </c>
      <c r="E937" t="s">
        <v>8076</v>
      </c>
      <c r="F937" t="s">
        <v>8077</v>
      </c>
      <c r="G937" t="s">
        <v>8078</v>
      </c>
      <c r="H937">
        <v>2023</v>
      </c>
      <c r="I937" t="s">
        <v>4638</v>
      </c>
      <c r="J937">
        <v>98</v>
      </c>
      <c r="K937">
        <v>5</v>
      </c>
      <c r="M937">
        <v>1768</v>
      </c>
      <c r="N937">
        <v>1795</v>
      </c>
      <c r="O937">
        <v>27</v>
      </c>
      <c r="P937">
        <v>12</v>
      </c>
      <c r="Q937" t="s">
        <v>8079</v>
      </c>
      <c r="R937" t="s">
        <v>8080</v>
      </c>
      <c r="S937" t="s">
        <v>31</v>
      </c>
      <c r="T937" t="s">
        <v>32</v>
      </c>
      <c r="U937" t="s">
        <v>224</v>
      </c>
      <c r="V937" t="s">
        <v>34</v>
      </c>
      <c r="W937" t="s">
        <v>8081</v>
      </c>
    </row>
    <row r="938" spans="1:23" hidden="1" x14ac:dyDescent="0.2">
      <c r="A938" t="s">
        <v>314</v>
      </c>
      <c r="D938" t="s">
        <v>8082</v>
      </c>
      <c r="E938" t="s">
        <v>8083</v>
      </c>
      <c r="F938" t="s">
        <v>8084</v>
      </c>
      <c r="G938" t="s">
        <v>8085</v>
      </c>
      <c r="H938">
        <v>2021</v>
      </c>
      <c r="I938" t="s">
        <v>641</v>
      </c>
      <c r="J938">
        <v>9</v>
      </c>
      <c r="L938" t="s">
        <v>8086</v>
      </c>
      <c r="P938">
        <v>6</v>
      </c>
      <c r="Q938" t="s">
        <v>8087</v>
      </c>
      <c r="R938" t="s">
        <v>8088</v>
      </c>
      <c r="S938" t="s">
        <v>31</v>
      </c>
      <c r="T938" t="s">
        <v>32</v>
      </c>
      <c r="U938" t="s">
        <v>108</v>
      </c>
      <c r="V938" t="s">
        <v>34</v>
      </c>
      <c r="W938" t="s">
        <v>8089</v>
      </c>
    </row>
    <row r="939" spans="1:23" hidden="1" x14ac:dyDescent="0.2">
      <c r="A939" t="s">
        <v>322</v>
      </c>
      <c r="B939" t="s">
        <v>176</v>
      </c>
      <c r="D939" t="s">
        <v>8090</v>
      </c>
      <c r="E939" t="s">
        <v>8091</v>
      </c>
      <c r="F939" t="s">
        <v>8092</v>
      </c>
      <c r="G939" t="s">
        <v>8093</v>
      </c>
      <c r="H939">
        <v>2021</v>
      </c>
      <c r="I939" t="s">
        <v>1572</v>
      </c>
      <c r="J939">
        <v>175</v>
      </c>
      <c r="L939">
        <v>103574</v>
      </c>
      <c r="P939">
        <v>24</v>
      </c>
      <c r="Q939" t="s">
        <v>8094</v>
      </c>
      <c r="R939" t="s">
        <v>8095</v>
      </c>
      <c r="S939" t="s">
        <v>31</v>
      </c>
      <c r="T939" t="s">
        <v>32</v>
      </c>
      <c r="U939" t="s">
        <v>127</v>
      </c>
      <c r="V939" t="s">
        <v>34</v>
      </c>
      <c r="W939" t="s">
        <v>8096</v>
      </c>
    </row>
    <row r="940" spans="1:23" hidden="1" x14ac:dyDescent="0.2">
      <c r="A940" t="s">
        <v>297</v>
      </c>
      <c r="D940" t="s">
        <v>8097</v>
      </c>
      <c r="E940" t="s">
        <v>8098</v>
      </c>
      <c r="F940" t="s">
        <v>8099</v>
      </c>
      <c r="G940" t="s">
        <v>8100</v>
      </c>
      <c r="H940">
        <v>2022</v>
      </c>
      <c r="I940" t="s">
        <v>2163</v>
      </c>
      <c r="J940">
        <v>62</v>
      </c>
      <c r="K940">
        <v>6</v>
      </c>
      <c r="M940">
        <v>1700</v>
      </c>
      <c r="N940">
        <v>1709</v>
      </c>
      <c r="O940">
        <v>9</v>
      </c>
      <c r="P940">
        <v>9</v>
      </c>
      <c r="Q940" t="s">
        <v>8101</v>
      </c>
      <c r="R940" t="s">
        <v>8102</v>
      </c>
      <c r="S940" t="s">
        <v>117</v>
      </c>
      <c r="T940" t="s">
        <v>32</v>
      </c>
      <c r="U940" t="s">
        <v>127</v>
      </c>
      <c r="V940" t="s">
        <v>34</v>
      </c>
      <c r="W940" t="s">
        <v>8103</v>
      </c>
    </row>
    <row r="941" spans="1:23" hidden="1" x14ac:dyDescent="0.2">
      <c r="A941" t="s">
        <v>305</v>
      </c>
      <c r="D941" t="s">
        <v>8104</v>
      </c>
      <c r="E941" t="s">
        <v>8105</v>
      </c>
      <c r="F941" t="s">
        <v>8106</v>
      </c>
      <c r="G941" t="s">
        <v>8107</v>
      </c>
      <c r="H941">
        <v>2023</v>
      </c>
      <c r="I941" t="s">
        <v>7988</v>
      </c>
      <c r="J941">
        <v>25</v>
      </c>
      <c r="K941">
        <v>12</v>
      </c>
      <c r="M941">
        <v>3298</v>
      </c>
      <c r="N941">
        <v>3318</v>
      </c>
      <c r="O941">
        <v>20</v>
      </c>
      <c r="P941">
        <v>3</v>
      </c>
      <c r="Q941" t="s">
        <v>8108</v>
      </c>
      <c r="R941" t="s">
        <v>8109</v>
      </c>
      <c r="S941" t="s">
        <v>31</v>
      </c>
      <c r="T941" t="s">
        <v>32</v>
      </c>
      <c r="U941" t="s">
        <v>127</v>
      </c>
      <c r="V941" t="s">
        <v>34</v>
      </c>
      <c r="W941" t="s">
        <v>8110</v>
      </c>
    </row>
    <row r="942" spans="1:23" hidden="1" x14ac:dyDescent="0.2">
      <c r="A942" t="s">
        <v>314</v>
      </c>
      <c r="D942" t="s">
        <v>8111</v>
      </c>
      <c r="E942" t="s">
        <v>8112</v>
      </c>
      <c r="F942" t="s">
        <v>8113</v>
      </c>
      <c r="G942" t="s">
        <v>8114</v>
      </c>
      <c r="H942">
        <v>2019</v>
      </c>
      <c r="I942" t="s">
        <v>8115</v>
      </c>
      <c r="J942">
        <v>232</v>
      </c>
      <c r="M942">
        <v>152</v>
      </c>
      <c r="N942">
        <v>163</v>
      </c>
      <c r="O942">
        <v>11</v>
      </c>
      <c r="P942">
        <v>9</v>
      </c>
      <c r="Q942" t="s">
        <v>8116</v>
      </c>
      <c r="R942" t="s">
        <v>8117</v>
      </c>
      <c r="S942" t="s">
        <v>31</v>
      </c>
      <c r="T942" t="s">
        <v>32</v>
      </c>
      <c r="V942" t="s">
        <v>34</v>
      </c>
      <c r="W942" t="s">
        <v>8118</v>
      </c>
    </row>
    <row r="943" spans="1:23" hidden="1" x14ac:dyDescent="0.2">
      <c r="A943" t="s">
        <v>322</v>
      </c>
      <c r="B943" t="s">
        <v>176</v>
      </c>
      <c r="C943" t="s">
        <v>7889</v>
      </c>
      <c r="D943" t="s">
        <v>8119</v>
      </c>
      <c r="E943" t="s">
        <v>8120</v>
      </c>
      <c r="F943" t="s">
        <v>8121</v>
      </c>
      <c r="G943" t="s">
        <v>8122</v>
      </c>
      <c r="H943">
        <v>2023</v>
      </c>
      <c r="I943" t="s">
        <v>148</v>
      </c>
      <c r="J943">
        <v>10</v>
      </c>
      <c r="L943">
        <v>1254965</v>
      </c>
      <c r="P943">
        <v>0</v>
      </c>
      <c r="Q943" t="s">
        <v>8123</v>
      </c>
      <c r="R943" t="s">
        <v>8124</v>
      </c>
      <c r="S943" t="s">
        <v>31</v>
      </c>
      <c r="T943" t="s">
        <v>32</v>
      </c>
      <c r="U943" t="s">
        <v>108</v>
      </c>
      <c r="V943" t="s">
        <v>34</v>
      </c>
      <c r="W943" t="s">
        <v>8125</v>
      </c>
    </row>
    <row r="944" spans="1:23" hidden="1" x14ac:dyDescent="0.2">
      <c r="A944" t="s">
        <v>297</v>
      </c>
      <c r="D944" t="s">
        <v>8126</v>
      </c>
      <c r="E944" t="s">
        <v>8127</v>
      </c>
      <c r="F944" t="s">
        <v>8128</v>
      </c>
      <c r="G944" t="s">
        <v>8129</v>
      </c>
      <c r="H944">
        <v>2024</v>
      </c>
      <c r="I944" t="s">
        <v>1015</v>
      </c>
      <c r="J944">
        <v>945</v>
      </c>
      <c r="L944">
        <v>173917</v>
      </c>
      <c r="P944">
        <v>0</v>
      </c>
      <c r="Q944" t="s">
        <v>8130</v>
      </c>
      <c r="R944" t="s">
        <v>8131</v>
      </c>
      <c r="S944" t="s">
        <v>31</v>
      </c>
      <c r="T944" t="s">
        <v>32</v>
      </c>
      <c r="V944" t="s">
        <v>34</v>
      </c>
      <c r="W944" t="s">
        <v>8132</v>
      </c>
    </row>
    <row r="945" spans="1:23" hidden="1" x14ac:dyDescent="0.2">
      <c r="A945" t="s">
        <v>305</v>
      </c>
      <c r="D945" t="s">
        <v>989</v>
      </c>
      <c r="E945" t="s">
        <v>990</v>
      </c>
      <c r="F945" t="s">
        <v>991</v>
      </c>
      <c r="G945" t="s">
        <v>992</v>
      </c>
      <c r="H945">
        <v>2019</v>
      </c>
      <c r="I945" t="s">
        <v>366</v>
      </c>
      <c r="J945">
        <v>520</v>
      </c>
      <c r="L945">
        <v>151225</v>
      </c>
      <c r="P945">
        <v>7</v>
      </c>
      <c r="Q945" t="s">
        <v>993</v>
      </c>
      <c r="R945" t="s">
        <v>994</v>
      </c>
      <c r="S945" t="s">
        <v>31</v>
      </c>
      <c r="T945" t="s">
        <v>32</v>
      </c>
      <c r="V945" t="s">
        <v>34</v>
      </c>
      <c r="W945" t="s">
        <v>995</v>
      </c>
    </row>
    <row r="946" spans="1:23" hidden="1" x14ac:dyDescent="0.2">
      <c r="A946" t="s">
        <v>314</v>
      </c>
      <c r="D946" t="s">
        <v>8133</v>
      </c>
      <c r="E946" t="s">
        <v>8134</v>
      </c>
      <c r="F946" t="s">
        <v>8135</v>
      </c>
      <c r="G946" t="s">
        <v>8136</v>
      </c>
      <c r="H946">
        <v>2021</v>
      </c>
      <c r="I946" t="s">
        <v>366</v>
      </c>
      <c r="J946">
        <v>544</v>
      </c>
      <c r="L946">
        <v>151612</v>
      </c>
      <c r="P946">
        <v>0</v>
      </c>
      <c r="Q946" t="s">
        <v>8137</v>
      </c>
      <c r="R946" t="s">
        <v>8138</v>
      </c>
      <c r="S946" t="s">
        <v>411</v>
      </c>
      <c r="T946" t="s">
        <v>32</v>
      </c>
      <c r="V946" t="s">
        <v>34</v>
      </c>
      <c r="W946" t="s">
        <v>8139</v>
      </c>
    </row>
    <row r="947" spans="1:23" x14ac:dyDescent="0.2">
      <c r="A947" t="s">
        <v>322</v>
      </c>
      <c r="B947" t="s">
        <v>323</v>
      </c>
      <c r="D947" t="s">
        <v>8140</v>
      </c>
      <c r="E947" t="s">
        <v>8141</v>
      </c>
      <c r="F947" t="s">
        <v>8142</v>
      </c>
      <c r="G947" t="s">
        <v>8143</v>
      </c>
      <c r="H947">
        <v>2020</v>
      </c>
      <c r="I947" t="s">
        <v>641</v>
      </c>
      <c r="J947">
        <v>8</v>
      </c>
      <c r="L947" t="s">
        <v>8144</v>
      </c>
      <c r="P947">
        <v>7</v>
      </c>
      <c r="Q947" t="s">
        <v>8145</v>
      </c>
      <c r="R947" t="s">
        <v>8146</v>
      </c>
      <c r="S947" t="s">
        <v>31</v>
      </c>
      <c r="T947" t="s">
        <v>32</v>
      </c>
      <c r="U947" t="s">
        <v>60</v>
      </c>
      <c r="V947" t="s">
        <v>34</v>
      </c>
      <c r="W947" t="s">
        <v>8147</v>
      </c>
    </row>
    <row r="948" spans="1:23" hidden="1" x14ac:dyDescent="0.2">
      <c r="A948" t="s">
        <v>297</v>
      </c>
      <c r="D948" t="s">
        <v>8148</v>
      </c>
      <c r="E948" t="s">
        <v>8149</v>
      </c>
      <c r="F948" t="s">
        <v>8150</v>
      </c>
      <c r="G948" t="s">
        <v>8151</v>
      </c>
      <c r="H948">
        <v>2023</v>
      </c>
      <c r="I948" t="s">
        <v>245</v>
      </c>
      <c r="J948">
        <v>188</v>
      </c>
      <c r="L948">
        <v>106030</v>
      </c>
      <c r="P948">
        <v>1</v>
      </c>
      <c r="Q948" t="s">
        <v>8152</v>
      </c>
      <c r="R948" t="s">
        <v>8153</v>
      </c>
      <c r="S948" t="s">
        <v>31</v>
      </c>
      <c r="T948" t="s">
        <v>32</v>
      </c>
      <c r="V948" t="s">
        <v>34</v>
      </c>
      <c r="W948" t="s">
        <v>8154</v>
      </c>
    </row>
    <row r="949" spans="1:23" hidden="1" x14ac:dyDescent="0.2">
      <c r="A949" t="s">
        <v>305</v>
      </c>
      <c r="D949" t="s">
        <v>8155</v>
      </c>
      <c r="E949" t="s">
        <v>8156</v>
      </c>
      <c r="F949" t="s">
        <v>8157</v>
      </c>
      <c r="G949" t="s">
        <v>8158</v>
      </c>
      <c r="H949">
        <v>2024</v>
      </c>
      <c r="I949" t="s">
        <v>165</v>
      </c>
      <c r="J949">
        <v>43</v>
      </c>
      <c r="K949">
        <v>4</v>
      </c>
      <c r="M949">
        <v>1071</v>
      </c>
      <c r="N949">
        <v>1081</v>
      </c>
      <c r="O949">
        <v>10</v>
      </c>
      <c r="P949">
        <v>0</v>
      </c>
      <c r="Q949" t="s">
        <v>8159</v>
      </c>
      <c r="R949" t="s">
        <v>8160</v>
      </c>
      <c r="S949" t="s">
        <v>31</v>
      </c>
      <c r="T949" t="s">
        <v>32</v>
      </c>
      <c r="V949" t="s">
        <v>34</v>
      </c>
      <c r="W949" t="s">
        <v>8161</v>
      </c>
    </row>
    <row r="950" spans="1:23" hidden="1" x14ac:dyDescent="0.2">
      <c r="A950" t="s">
        <v>314</v>
      </c>
      <c r="D950" t="s">
        <v>8162</v>
      </c>
      <c r="E950" t="s">
        <v>8163</v>
      </c>
      <c r="F950">
        <v>6506822604</v>
      </c>
      <c r="G950" t="s">
        <v>8164</v>
      </c>
      <c r="H950">
        <v>2015</v>
      </c>
      <c r="I950" t="s">
        <v>57</v>
      </c>
      <c r="J950">
        <v>5</v>
      </c>
      <c r="L950">
        <v>16762</v>
      </c>
      <c r="P950">
        <v>102</v>
      </c>
      <c r="Q950" t="s">
        <v>8165</v>
      </c>
      <c r="R950" t="s">
        <v>8166</v>
      </c>
      <c r="S950" t="s">
        <v>31</v>
      </c>
      <c r="T950" t="s">
        <v>32</v>
      </c>
      <c r="U950" t="s">
        <v>108</v>
      </c>
      <c r="V950" t="s">
        <v>34</v>
      </c>
      <c r="W950" t="s">
        <v>8167</v>
      </c>
    </row>
    <row r="951" spans="1:23" hidden="1" x14ac:dyDescent="0.2">
      <c r="A951" t="s">
        <v>322</v>
      </c>
      <c r="B951" t="s">
        <v>176</v>
      </c>
      <c r="C951" t="s">
        <v>8168</v>
      </c>
      <c r="D951" t="s">
        <v>8169</v>
      </c>
      <c r="E951" t="s">
        <v>8170</v>
      </c>
      <c r="F951" t="s">
        <v>8171</v>
      </c>
      <c r="G951" t="s">
        <v>8172</v>
      </c>
      <c r="H951">
        <v>2021</v>
      </c>
      <c r="I951" t="s">
        <v>740</v>
      </c>
      <c r="J951">
        <v>97</v>
      </c>
      <c r="K951">
        <v>1</v>
      </c>
      <c r="M951">
        <v>239</v>
      </c>
      <c r="N951">
        <v>256</v>
      </c>
      <c r="O951">
        <v>17</v>
      </c>
      <c r="P951">
        <v>2</v>
      </c>
      <c r="Q951" t="s">
        <v>8173</v>
      </c>
      <c r="R951" t="s">
        <v>8174</v>
      </c>
      <c r="S951" t="s">
        <v>31</v>
      </c>
      <c r="T951" t="s">
        <v>32</v>
      </c>
      <c r="U951" t="s">
        <v>127</v>
      </c>
      <c r="V951" t="s">
        <v>34</v>
      </c>
      <c r="W951" t="s">
        <v>8175</v>
      </c>
    </row>
    <row r="952" spans="1:23" hidden="1" x14ac:dyDescent="0.2">
      <c r="A952" t="s">
        <v>297</v>
      </c>
      <c r="D952" t="s">
        <v>8176</v>
      </c>
      <c r="E952" t="s">
        <v>8177</v>
      </c>
      <c r="F952" t="s">
        <v>8178</v>
      </c>
      <c r="G952" t="s">
        <v>8179</v>
      </c>
      <c r="H952">
        <v>2017</v>
      </c>
      <c r="I952" t="s">
        <v>1413</v>
      </c>
      <c r="J952">
        <v>8</v>
      </c>
      <c r="M952">
        <v>517</v>
      </c>
      <c r="N952">
        <v>533</v>
      </c>
      <c r="O952">
        <v>16</v>
      </c>
      <c r="P952">
        <v>39</v>
      </c>
      <c r="Q952" t="s">
        <v>8180</v>
      </c>
      <c r="R952" t="s">
        <v>8181</v>
      </c>
      <c r="S952" t="s">
        <v>77</v>
      </c>
      <c r="T952" t="s">
        <v>32</v>
      </c>
      <c r="V952" t="s">
        <v>34</v>
      </c>
      <c r="W952" t="s">
        <v>8182</v>
      </c>
    </row>
    <row r="953" spans="1:23" hidden="1" x14ac:dyDescent="0.2">
      <c r="A953" t="s">
        <v>305</v>
      </c>
      <c r="D953" t="s">
        <v>8183</v>
      </c>
      <c r="E953" t="s">
        <v>8184</v>
      </c>
      <c r="F953" t="s">
        <v>8185</v>
      </c>
      <c r="G953" t="s">
        <v>8186</v>
      </c>
      <c r="H953">
        <v>2019</v>
      </c>
      <c r="I953" t="s">
        <v>28</v>
      </c>
      <c r="J953">
        <v>25</v>
      </c>
      <c r="K953">
        <v>3</v>
      </c>
      <c r="M953">
        <v>1016</v>
      </c>
      <c r="N953">
        <v>1031</v>
      </c>
      <c r="O953">
        <v>15</v>
      </c>
      <c r="P953">
        <v>99</v>
      </c>
      <c r="Q953" t="s">
        <v>8187</v>
      </c>
      <c r="R953" t="s">
        <v>8188</v>
      </c>
      <c r="S953" t="s">
        <v>31</v>
      </c>
      <c r="T953" t="s">
        <v>32</v>
      </c>
      <c r="U953" t="s">
        <v>127</v>
      </c>
      <c r="V953" t="s">
        <v>34</v>
      </c>
      <c r="W953" t="s">
        <v>8189</v>
      </c>
    </row>
    <row r="954" spans="1:23" hidden="1" x14ac:dyDescent="0.2">
      <c r="A954" t="s">
        <v>314</v>
      </c>
      <c r="D954" t="s">
        <v>8190</v>
      </c>
      <c r="E954" t="s">
        <v>8191</v>
      </c>
      <c r="F954" t="s">
        <v>8192</v>
      </c>
      <c r="G954" t="s">
        <v>8193</v>
      </c>
      <c r="H954">
        <v>2017</v>
      </c>
      <c r="I954" t="s">
        <v>57</v>
      </c>
      <c r="J954">
        <v>7</v>
      </c>
      <c r="L954">
        <v>42405</v>
      </c>
      <c r="P954">
        <v>17</v>
      </c>
      <c r="Q954" t="s">
        <v>8194</v>
      </c>
      <c r="R954" t="s">
        <v>8195</v>
      </c>
      <c r="S954" t="s">
        <v>31</v>
      </c>
      <c r="T954" t="s">
        <v>32</v>
      </c>
      <c r="U954" t="s">
        <v>108</v>
      </c>
      <c r="V954" t="s">
        <v>34</v>
      </c>
      <c r="W954" t="s">
        <v>8196</v>
      </c>
    </row>
    <row r="955" spans="1:23" hidden="1" x14ac:dyDescent="0.2">
      <c r="A955" t="s">
        <v>322</v>
      </c>
      <c r="B955" t="s">
        <v>176</v>
      </c>
      <c r="D955" t="s">
        <v>8197</v>
      </c>
      <c r="E955" t="s">
        <v>8198</v>
      </c>
      <c r="F955" t="s">
        <v>8199</v>
      </c>
      <c r="G955" t="s">
        <v>8200</v>
      </c>
      <c r="H955">
        <v>2019</v>
      </c>
      <c r="I955" t="s">
        <v>4124</v>
      </c>
      <c r="J955">
        <v>7</v>
      </c>
      <c r="K955">
        <v>10</v>
      </c>
      <c r="L955">
        <v>426</v>
      </c>
      <c r="P955">
        <v>21</v>
      </c>
      <c r="Q955" t="s">
        <v>8201</v>
      </c>
      <c r="R955" t="s">
        <v>8202</v>
      </c>
      <c r="S955" t="s">
        <v>31</v>
      </c>
      <c r="T955" t="s">
        <v>32</v>
      </c>
      <c r="U955" t="s">
        <v>60</v>
      </c>
      <c r="V955" t="s">
        <v>34</v>
      </c>
      <c r="W955" t="s">
        <v>8203</v>
      </c>
    </row>
    <row r="956" spans="1:23" hidden="1" x14ac:dyDescent="0.2">
      <c r="A956" t="s">
        <v>297</v>
      </c>
      <c r="D956" t="s">
        <v>8197</v>
      </c>
      <c r="E956" t="s">
        <v>8198</v>
      </c>
      <c r="F956" t="s">
        <v>8199</v>
      </c>
      <c r="G956" t="s">
        <v>8200</v>
      </c>
      <c r="H956">
        <v>2019</v>
      </c>
      <c r="I956" t="s">
        <v>4124</v>
      </c>
      <c r="J956">
        <v>7</v>
      </c>
      <c r="K956">
        <v>10</v>
      </c>
      <c r="L956">
        <v>426</v>
      </c>
      <c r="P956">
        <v>21</v>
      </c>
      <c r="Q956" t="s">
        <v>8201</v>
      </c>
      <c r="R956" t="s">
        <v>8202</v>
      </c>
      <c r="S956" t="s">
        <v>31</v>
      </c>
      <c r="T956" t="s">
        <v>32</v>
      </c>
      <c r="U956" t="s">
        <v>60</v>
      </c>
      <c r="V956" t="s">
        <v>34</v>
      </c>
      <c r="W956" t="s">
        <v>8203</v>
      </c>
    </row>
    <row r="957" spans="1:23" hidden="1" x14ac:dyDescent="0.2">
      <c r="A957" t="s">
        <v>305</v>
      </c>
      <c r="D957" t="s">
        <v>8204</v>
      </c>
      <c r="E957" t="s">
        <v>8205</v>
      </c>
      <c r="F957" t="s">
        <v>8206</v>
      </c>
      <c r="G957" t="s">
        <v>8207</v>
      </c>
      <c r="H957">
        <v>2019</v>
      </c>
      <c r="I957" t="s">
        <v>3096</v>
      </c>
      <c r="J957">
        <v>206</v>
      </c>
      <c r="M957">
        <v>123</v>
      </c>
      <c r="N957">
        <v>133</v>
      </c>
      <c r="O957">
        <v>10</v>
      </c>
      <c r="P957">
        <v>26</v>
      </c>
      <c r="Q957" t="s">
        <v>8208</v>
      </c>
      <c r="R957" t="s">
        <v>8209</v>
      </c>
      <c r="S957" t="s">
        <v>31</v>
      </c>
      <c r="T957" t="s">
        <v>32</v>
      </c>
      <c r="V957" t="s">
        <v>34</v>
      </c>
      <c r="W957" t="s">
        <v>8210</v>
      </c>
    </row>
    <row r="958" spans="1:23" hidden="1" x14ac:dyDescent="0.2">
      <c r="A958" t="s">
        <v>314</v>
      </c>
      <c r="D958" t="s">
        <v>8211</v>
      </c>
      <c r="E958" t="s">
        <v>8212</v>
      </c>
      <c r="F958" t="s">
        <v>8213</v>
      </c>
      <c r="G958" t="s">
        <v>8214</v>
      </c>
      <c r="H958">
        <v>2017</v>
      </c>
      <c r="I958" t="s">
        <v>2709</v>
      </c>
      <c r="J958">
        <v>26</v>
      </c>
      <c r="K958">
        <v>19</v>
      </c>
      <c r="M958">
        <v>5344</v>
      </c>
      <c r="N958">
        <v>5357</v>
      </c>
      <c r="O958">
        <v>13</v>
      </c>
      <c r="P958">
        <v>32</v>
      </c>
      <c r="Q958" t="s">
        <v>8215</v>
      </c>
      <c r="R958" t="s">
        <v>8216</v>
      </c>
      <c r="S958" t="s">
        <v>31</v>
      </c>
      <c r="T958" t="s">
        <v>32</v>
      </c>
      <c r="U958" t="s">
        <v>33</v>
      </c>
      <c r="V958" t="s">
        <v>34</v>
      </c>
      <c r="W958" t="s">
        <v>8217</v>
      </c>
    </row>
    <row r="959" spans="1:23" hidden="1" x14ac:dyDescent="0.2">
      <c r="A959" t="s">
        <v>322</v>
      </c>
      <c r="B959" t="s">
        <v>176</v>
      </c>
      <c r="C959" t="s">
        <v>8218</v>
      </c>
      <c r="D959" t="s">
        <v>8219</v>
      </c>
      <c r="E959" t="s">
        <v>8220</v>
      </c>
      <c r="F959" t="s">
        <v>8221</v>
      </c>
      <c r="G959" t="s">
        <v>8222</v>
      </c>
      <c r="H959">
        <v>2021</v>
      </c>
      <c r="I959" t="s">
        <v>66</v>
      </c>
      <c r="J959">
        <v>66</v>
      </c>
      <c r="K959">
        <v>11</v>
      </c>
      <c r="M959">
        <v>3990</v>
      </c>
      <c r="N959">
        <v>4000</v>
      </c>
      <c r="O959">
        <v>10</v>
      </c>
      <c r="P959">
        <v>5</v>
      </c>
      <c r="Q959" t="s">
        <v>8223</v>
      </c>
      <c r="R959" t="s">
        <v>8224</v>
      </c>
      <c r="S959" t="s">
        <v>31</v>
      </c>
      <c r="T959" t="s">
        <v>32</v>
      </c>
      <c r="U959" t="s">
        <v>224</v>
      </c>
      <c r="V959" t="s">
        <v>34</v>
      </c>
      <c r="W959" t="s">
        <v>8225</v>
      </c>
    </row>
    <row r="960" spans="1:23" hidden="1" x14ac:dyDescent="0.2">
      <c r="A960" t="s">
        <v>297</v>
      </c>
      <c r="D960" t="s">
        <v>8226</v>
      </c>
      <c r="E960" t="s">
        <v>8227</v>
      </c>
      <c r="F960" t="s">
        <v>8228</v>
      </c>
      <c r="G960" t="s">
        <v>8229</v>
      </c>
      <c r="H960">
        <v>2020</v>
      </c>
      <c r="I960" t="s">
        <v>148</v>
      </c>
      <c r="J960">
        <v>6</v>
      </c>
      <c r="L960">
        <v>785</v>
      </c>
      <c r="P960">
        <v>4</v>
      </c>
      <c r="Q960" t="s">
        <v>8230</v>
      </c>
      <c r="R960" t="s">
        <v>8231</v>
      </c>
      <c r="S960" t="s">
        <v>31</v>
      </c>
      <c r="T960" t="s">
        <v>32</v>
      </c>
      <c r="U960" t="s">
        <v>108</v>
      </c>
      <c r="V960" t="s">
        <v>34</v>
      </c>
      <c r="W960" t="s">
        <v>8232</v>
      </c>
    </row>
    <row r="961" spans="1:23" hidden="1" x14ac:dyDescent="0.2">
      <c r="A961" t="s">
        <v>305</v>
      </c>
      <c r="D961" t="s">
        <v>8233</v>
      </c>
      <c r="E961" t="s">
        <v>8234</v>
      </c>
      <c r="F961" t="s">
        <v>8235</v>
      </c>
      <c r="G961" t="s">
        <v>8236</v>
      </c>
      <c r="H961">
        <v>2020</v>
      </c>
      <c r="I961" t="s">
        <v>3239</v>
      </c>
      <c r="J961">
        <v>257</v>
      </c>
      <c r="L961">
        <v>113572</v>
      </c>
      <c r="P961">
        <v>17</v>
      </c>
      <c r="Q961" t="s">
        <v>8237</v>
      </c>
      <c r="R961" t="s">
        <v>8238</v>
      </c>
      <c r="S961" t="s">
        <v>31</v>
      </c>
      <c r="T961" t="s">
        <v>32</v>
      </c>
      <c r="V961" t="s">
        <v>34</v>
      </c>
      <c r="W961" t="s">
        <v>8239</v>
      </c>
    </row>
    <row r="962" spans="1:23" hidden="1" x14ac:dyDescent="0.2">
      <c r="A962" t="s">
        <v>314</v>
      </c>
      <c r="D962" t="s">
        <v>8240</v>
      </c>
      <c r="E962" t="s">
        <v>8241</v>
      </c>
      <c r="F962" t="s">
        <v>8242</v>
      </c>
      <c r="G962" t="s">
        <v>8243</v>
      </c>
      <c r="H962">
        <v>2017</v>
      </c>
      <c r="I962" t="s">
        <v>165</v>
      </c>
      <c r="J962">
        <v>36</v>
      </c>
      <c r="K962">
        <v>2</v>
      </c>
      <c r="M962">
        <v>489</v>
      </c>
      <c r="N962">
        <v>501</v>
      </c>
      <c r="O962">
        <v>12</v>
      </c>
      <c r="P962">
        <v>17</v>
      </c>
      <c r="Q962" t="s">
        <v>8244</v>
      </c>
      <c r="R962" t="s">
        <v>8245</v>
      </c>
      <c r="S962" t="s">
        <v>31</v>
      </c>
      <c r="T962" t="s">
        <v>32</v>
      </c>
      <c r="V962" t="s">
        <v>34</v>
      </c>
      <c r="W962" t="s">
        <v>8246</v>
      </c>
    </row>
    <row r="963" spans="1:23" x14ac:dyDescent="0.2">
      <c r="A963" t="s">
        <v>322</v>
      </c>
      <c r="B963" t="s">
        <v>323</v>
      </c>
      <c r="C963" t="s">
        <v>8247</v>
      </c>
      <c r="D963" t="s">
        <v>1011</v>
      </c>
      <c r="E963" t="s">
        <v>1012</v>
      </c>
      <c r="F963" t="s">
        <v>1013</v>
      </c>
      <c r="G963" t="s">
        <v>1014</v>
      </c>
      <c r="H963">
        <v>2020</v>
      </c>
      <c r="I963" t="s">
        <v>1015</v>
      </c>
      <c r="J963">
        <v>739</v>
      </c>
      <c r="L963">
        <v>140308</v>
      </c>
      <c r="P963">
        <v>8</v>
      </c>
      <c r="Q963" t="s">
        <v>1016</v>
      </c>
      <c r="R963" t="s">
        <v>1017</v>
      </c>
      <c r="S963" t="s">
        <v>31</v>
      </c>
      <c r="T963" t="s">
        <v>32</v>
      </c>
      <c r="U963" t="s">
        <v>127</v>
      </c>
      <c r="V963" t="s">
        <v>34</v>
      </c>
      <c r="W963" t="s">
        <v>1018</v>
      </c>
    </row>
    <row r="964" spans="1:23" hidden="1" x14ac:dyDescent="0.2">
      <c r="A964" t="s">
        <v>297</v>
      </c>
      <c r="D964" t="s">
        <v>8248</v>
      </c>
      <c r="E964" t="s">
        <v>8249</v>
      </c>
      <c r="F964" t="s">
        <v>8250</v>
      </c>
      <c r="G964" t="s">
        <v>8251</v>
      </c>
      <c r="H964">
        <v>2019</v>
      </c>
      <c r="I964" t="s">
        <v>4095</v>
      </c>
      <c r="J964">
        <v>513</v>
      </c>
      <c r="M964">
        <v>100</v>
      </c>
      <c r="N964">
        <v>115</v>
      </c>
      <c r="O964">
        <v>15</v>
      </c>
      <c r="P964">
        <v>65</v>
      </c>
      <c r="Q964" t="s">
        <v>8252</v>
      </c>
      <c r="R964" t="s">
        <v>8253</v>
      </c>
      <c r="S964" t="s">
        <v>117</v>
      </c>
      <c r="T964" t="s">
        <v>32</v>
      </c>
      <c r="V964" t="s">
        <v>34</v>
      </c>
      <c r="W964" t="s">
        <v>8254</v>
      </c>
    </row>
    <row r="965" spans="1:23" hidden="1" x14ac:dyDescent="0.2">
      <c r="A965" t="s">
        <v>305</v>
      </c>
      <c r="D965" t="s">
        <v>8255</v>
      </c>
      <c r="E965" t="s">
        <v>8256</v>
      </c>
      <c r="F965" t="s">
        <v>8257</v>
      </c>
      <c r="G965" t="s">
        <v>8258</v>
      </c>
      <c r="H965">
        <v>2019</v>
      </c>
      <c r="I965" t="s">
        <v>40</v>
      </c>
      <c r="J965">
        <v>286</v>
      </c>
      <c r="K965">
        <v>1905</v>
      </c>
      <c r="L965">
        <v>20190572</v>
      </c>
      <c r="P965">
        <v>15</v>
      </c>
      <c r="Q965" t="s">
        <v>8259</v>
      </c>
      <c r="R965" t="s">
        <v>8260</v>
      </c>
      <c r="S965" t="s">
        <v>31</v>
      </c>
      <c r="T965" t="s">
        <v>32</v>
      </c>
      <c r="U965" t="s">
        <v>43</v>
      </c>
      <c r="V965" t="s">
        <v>34</v>
      </c>
      <c r="W965" t="s">
        <v>8261</v>
      </c>
    </row>
    <row r="966" spans="1:23" hidden="1" x14ac:dyDescent="0.2">
      <c r="A966" t="s">
        <v>314</v>
      </c>
      <c r="D966" t="s">
        <v>8262</v>
      </c>
      <c r="E966" t="s">
        <v>8263</v>
      </c>
      <c r="F966" t="s">
        <v>8264</v>
      </c>
      <c r="G966" t="s">
        <v>8265</v>
      </c>
      <c r="H966">
        <v>2022</v>
      </c>
      <c r="I966" t="s">
        <v>1303</v>
      </c>
      <c r="J966">
        <v>3</v>
      </c>
      <c r="K966">
        <v>1</v>
      </c>
      <c r="M966">
        <v>48</v>
      </c>
      <c r="N966">
        <v>59</v>
      </c>
      <c r="O966">
        <v>11</v>
      </c>
      <c r="P966">
        <v>8</v>
      </c>
      <c r="Q966" t="s">
        <v>8266</v>
      </c>
      <c r="R966" t="s">
        <v>8267</v>
      </c>
      <c r="S966" t="s">
        <v>31</v>
      </c>
      <c r="T966" t="s">
        <v>32</v>
      </c>
      <c r="U966" t="s">
        <v>60</v>
      </c>
      <c r="V966" t="s">
        <v>34</v>
      </c>
      <c r="W966" t="s">
        <v>8268</v>
      </c>
    </row>
    <row r="967" spans="1:23" x14ac:dyDescent="0.2">
      <c r="A967" t="s">
        <v>322</v>
      </c>
      <c r="B967" t="s">
        <v>323</v>
      </c>
      <c r="D967" t="s">
        <v>8269</v>
      </c>
      <c r="E967" t="s">
        <v>8270</v>
      </c>
      <c r="F967" t="s">
        <v>8271</v>
      </c>
      <c r="G967" t="s">
        <v>8272</v>
      </c>
      <c r="H967">
        <v>2020</v>
      </c>
      <c r="I967" t="s">
        <v>641</v>
      </c>
      <c r="J967">
        <v>2020</v>
      </c>
      <c r="K967">
        <v>1</v>
      </c>
      <c r="L967">
        <v>8236</v>
      </c>
      <c r="P967">
        <v>10</v>
      </c>
      <c r="Q967" t="s">
        <v>8273</v>
      </c>
      <c r="R967" t="s">
        <v>8274</v>
      </c>
      <c r="S967" t="s">
        <v>31</v>
      </c>
      <c r="T967" t="s">
        <v>32</v>
      </c>
      <c r="U967" t="s">
        <v>108</v>
      </c>
      <c r="V967" t="s">
        <v>34</v>
      </c>
      <c r="W967" t="s">
        <v>8275</v>
      </c>
    </row>
    <row r="968" spans="1:23" hidden="1" x14ac:dyDescent="0.2">
      <c r="A968" t="s">
        <v>297</v>
      </c>
      <c r="D968" t="s">
        <v>8276</v>
      </c>
      <c r="E968" t="s">
        <v>8277</v>
      </c>
      <c r="F968" t="s">
        <v>8278</v>
      </c>
      <c r="G968" t="s">
        <v>8279</v>
      </c>
      <c r="H968">
        <v>2023</v>
      </c>
      <c r="I968" t="s">
        <v>1413</v>
      </c>
      <c r="J968">
        <v>16</v>
      </c>
      <c r="M968">
        <v>1</v>
      </c>
      <c r="N968">
        <v>160</v>
      </c>
      <c r="O968">
        <v>159</v>
      </c>
      <c r="P968">
        <v>0</v>
      </c>
      <c r="Q968" t="s">
        <v>8280</v>
      </c>
      <c r="R968" t="s">
        <v>8281</v>
      </c>
      <c r="S968" t="s">
        <v>77</v>
      </c>
      <c r="T968" t="s">
        <v>32</v>
      </c>
      <c r="V968" t="s">
        <v>34</v>
      </c>
      <c r="W968" t="s">
        <v>8282</v>
      </c>
    </row>
    <row r="969" spans="1:23" hidden="1" x14ac:dyDescent="0.2">
      <c r="A969" t="s">
        <v>305</v>
      </c>
      <c r="D969" t="s">
        <v>8283</v>
      </c>
      <c r="E969" t="s">
        <v>8284</v>
      </c>
      <c r="F969" t="s">
        <v>8285</v>
      </c>
      <c r="G969" t="s">
        <v>8286</v>
      </c>
      <c r="H969">
        <v>2022</v>
      </c>
      <c r="I969" t="s">
        <v>148</v>
      </c>
      <c r="J969">
        <v>9</v>
      </c>
      <c r="L969">
        <v>872631</v>
      </c>
      <c r="P969">
        <v>4</v>
      </c>
      <c r="Q969" t="s">
        <v>8287</v>
      </c>
      <c r="R969" t="s">
        <v>8288</v>
      </c>
      <c r="S969" t="s">
        <v>31</v>
      </c>
      <c r="T969" t="s">
        <v>32</v>
      </c>
      <c r="U969" t="s">
        <v>108</v>
      </c>
      <c r="V969" t="s">
        <v>34</v>
      </c>
      <c r="W969" t="s">
        <v>8289</v>
      </c>
    </row>
    <row r="970" spans="1:23" hidden="1" x14ac:dyDescent="0.2">
      <c r="A970" t="s">
        <v>314</v>
      </c>
      <c r="D970" t="s">
        <v>8290</v>
      </c>
      <c r="E970" t="s">
        <v>8291</v>
      </c>
      <c r="F970" t="s">
        <v>8292</v>
      </c>
      <c r="G970" t="s">
        <v>8293</v>
      </c>
      <c r="H970">
        <v>2024</v>
      </c>
      <c r="I970" t="s">
        <v>57</v>
      </c>
      <c r="J970">
        <v>14</v>
      </c>
      <c r="K970">
        <v>1</v>
      </c>
      <c r="L970">
        <v>12757</v>
      </c>
      <c r="P970">
        <v>1</v>
      </c>
      <c r="Q970" t="s">
        <v>8294</v>
      </c>
      <c r="R970" t="s">
        <v>8295</v>
      </c>
      <c r="S970" t="s">
        <v>31</v>
      </c>
      <c r="T970" t="s">
        <v>32</v>
      </c>
      <c r="U970" t="s">
        <v>108</v>
      </c>
      <c r="V970" t="s">
        <v>34</v>
      </c>
      <c r="W970" t="s">
        <v>8296</v>
      </c>
    </row>
    <row r="971" spans="1:23" x14ac:dyDescent="0.2">
      <c r="A971" t="s">
        <v>322</v>
      </c>
      <c r="B971" t="s">
        <v>176</v>
      </c>
      <c r="C971" t="s">
        <v>8297</v>
      </c>
      <c r="D971" t="s">
        <v>8298</v>
      </c>
      <c r="E971" t="s">
        <v>8299</v>
      </c>
      <c r="F971" t="s">
        <v>8300</v>
      </c>
      <c r="G971" t="s">
        <v>8301</v>
      </c>
      <c r="H971">
        <v>2023</v>
      </c>
      <c r="I971" t="s">
        <v>8302</v>
      </c>
      <c r="J971">
        <v>231</v>
      </c>
      <c r="L971">
        <v>116019</v>
      </c>
      <c r="P971">
        <v>7</v>
      </c>
      <c r="Q971" t="s">
        <v>8303</v>
      </c>
      <c r="R971" t="s">
        <v>8304</v>
      </c>
      <c r="S971" t="s">
        <v>117</v>
      </c>
      <c r="T971" t="s">
        <v>32</v>
      </c>
      <c r="V971" t="s">
        <v>34</v>
      </c>
      <c r="W971" t="s">
        <v>8305</v>
      </c>
    </row>
    <row r="972" spans="1:23" hidden="1" x14ac:dyDescent="0.2">
      <c r="A972" t="s">
        <v>297</v>
      </c>
      <c r="D972" t="s">
        <v>8306</v>
      </c>
      <c r="E972" t="s">
        <v>8307</v>
      </c>
      <c r="F972">
        <v>57203792677</v>
      </c>
      <c r="G972" t="s">
        <v>8308</v>
      </c>
      <c r="H972">
        <v>2018</v>
      </c>
      <c r="I972" t="s">
        <v>165</v>
      </c>
      <c r="J972">
        <v>37</v>
      </c>
      <c r="K972">
        <v>3</v>
      </c>
      <c r="M972">
        <v>945</v>
      </c>
      <c r="N972">
        <v>953</v>
      </c>
      <c r="O972">
        <v>8</v>
      </c>
      <c r="P972">
        <v>11</v>
      </c>
      <c r="Q972" t="s">
        <v>8309</v>
      </c>
      <c r="R972" t="s">
        <v>8310</v>
      </c>
      <c r="S972" t="s">
        <v>31</v>
      </c>
      <c r="T972" t="s">
        <v>32</v>
      </c>
      <c r="V972" t="s">
        <v>34</v>
      </c>
      <c r="W972" t="s">
        <v>8311</v>
      </c>
    </row>
    <row r="973" spans="1:23" hidden="1" x14ac:dyDescent="0.2">
      <c r="A973" t="s">
        <v>305</v>
      </c>
      <c r="D973" t="s">
        <v>8312</v>
      </c>
      <c r="E973" t="s">
        <v>8313</v>
      </c>
      <c r="F973" t="s">
        <v>8314</v>
      </c>
      <c r="G973" t="s">
        <v>8315</v>
      </c>
      <c r="H973">
        <v>2023</v>
      </c>
      <c r="I973" t="s">
        <v>28</v>
      </c>
      <c r="J973">
        <v>29</v>
      </c>
      <c r="K973">
        <v>14</v>
      </c>
      <c r="M973">
        <v>4152</v>
      </c>
      <c r="N973">
        <v>4160</v>
      </c>
      <c r="O973">
        <v>8</v>
      </c>
      <c r="P973">
        <v>4</v>
      </c>
      <c r="Q973" t="s">
        <v>8316</v>
      </c>
      <c r="R973" t="s">
        <v>8317</v>
      </c>
      <c r="S973" t="s">
        <v>31</v>
      </c>
      <c r="T973" t="s">
        <v>32</v>
      </c>
      <c r="U973" t="s">
        <v>127</v>
      </c>
      <c r="V973" t="s">
        <v>34</v>
      </c>
      <c r="W973" t="s">
        <v>8318</v>
      </c>
    </row>
    <row r="974" spans="1:23" hidden="1" x14ac:dyDescent="0.2">
      <c r="A974" t="s">
        <v>314</v>
      </c>
      <c r="D974" t="s">
        <v>8319</v>
      </c>
      <c r="E974" t="s">
        <v>8320</v>
      </c>
      <c r="F974" t="s">
        <v>8321</v>
      </c>
      <c r="G974" t="s">
        <v>8322</v>
      </c>
      <c r="H974">
        <v>2020</v>
      </c>
      <c r="I974" t="s">
        <v>1649</v>
      </c>
      <c r="J974">
        <v>223</v>
      </c>
      <c r="K974">
        <v>20</v>
      </c>
      <c r="L974">
        <v>223198</v>
      </c>
      <c r="P974">
        <v>4</v>
      </c>
      <c r="Q974" t="s">
        <v>8323</v>
      </c>
      <c r="R974" t="s">
        <v>8324</v>
      </c>
      <c r="S974" t="s">
        <v>31</v>
      </c>
      <c r="T974" t="s">
        <v>32</v>
      </c>
      <c r="U974" t="s">
        <v>33</v>
      </c>
      <c r="V974" t="s">
        <v>34</v>
      </c>
      <c r="W974" t="s">
        <v>8325</v>
      </c>
    </row>
    <row r="975" spans="1:23" hidden="1" x14ac:dyDescent="0.2">
      <c r="A975" t="s">
        <v>322</v>
      </c>
      <c r="B975" t="s">
        <v>176</v>
      </c>
      <c r="D975" t="s">
        <v>8326</v>
      </c>
      <c r="E975" t="s">
        <v>8327</v>
      </c>
      <c r="F975" t="s">
        <v>8328</v>
      </c>
      <c r="G975" t="s">
        <v>8329</v>
      </c>
      <c r="H975">
        <v>2017</v>
      </c>
      <c r="I975" t="s">
        <v>123</v>
      </c>
      <c r="J975">
        <v>114</v>
      </c>
      <c r="K975">
        <v>37</v>
      </c>
      <c r="M975" t="s">
        <v>8330</v>
      </c>
      <c r="N975" t="s">
        <v>8331</v>
      </c>
      <c r="O975">
        <v>8</v>
      </c>
      <c r="P975">
        <v>242</v>
      </c>
      <c r="Q975" t="s">
        <v>8332</v>
      </c>
      <c r="R975" t="s">
        <v>8333</v>
      </c>
      <c r="S975" t="s">
        <v>31</v>
      </c>
      <c r="T975" t="s">
        <v>32</v>
      </c>
      <c r="U975" t="s">
        <v>33</v>
      </c>
      <c r="V975" t="s">
        <v>34</v>
      </c>
      <c r="W975" t="s">
        <v>8334</v>
      </c>
    </row>
    <row r="976" spans="1:23" hidden="1" x14ac:dyDescent="0.2">
      <c r="A976" t="s">
        <v>297</v>
      </c>
      <c r="D976" t="s">
        <v>8335</v>
      </c>
      <c r="E976" t="s">
        <v>8336</v>
      </c>
      <c r="F976" t="s">
        <v>8337</v>
      </c>
      <c r="G976" t="s">
        <v>8338</v>
      </c>
      <c r="H976">
        <v>2018</v>
      </c>
      <c r="I976" t="s">
        <v>196</v>
      </c>
      <c r="J976">
        <v>15</v>
      </c>
      <c r="K976">
        <v>6</v>
      </c>
      <c r="M976">
        <v>1721</v>
      </c>
      <c r="N976">
        <v>1732</v>
      </c>
      <c r="O976">
        <v>11</v>
      </c>
      <c r="P976">
        <v>10</v>
      </c>
      <c r="Q976" t="s">
        <v>8339</v>
      </c>
      <c r="R976" t="s">
        <v>8340</v>
      </c>
      <c r="S976" t="s">
        <v>31</v>
      </c>
      <c r="T976" t="s">
        <v>32</v>
      </c>
      <c r="U976" t="s">
        <v>108</v>
      </c>
      <c r="V976" t="s">
        <v>34</v>
      </c>
      <c r="W976" t="s">
        <v>8341</v>
      </c>
    </row>
    <row r="977" spans="1:23" hidden="1" x14ac:dyDescent="0.2">
      <c r="A977" t="s">
        <v>305</v>
      </c>
      <c r="D977" t="s">
        <v>8342</v>
      </c>
      <c r="E977" t="s">
        <v>8343</v>
      </c>
      <c r="F977" t="s">
        <v>8344</v>
      </c>
      <c r="G977" t="s">
        <v>8345</v>
      </c>
      <c r="H977">
        <v>2023</v>
      </c>
      <c r="I977" t="s">
        <v>2836</v>
      </c>
      <c r="J977">
        <v>475</v>
      </c>
      <c r="L977">
        <v>110209</v>
      </c>
      <c r="P977">
        <v>4</v>
      </c>
      <c r="Q977" t="s">
        <v>8346</v>
      </c>
      <c r="R977" t="s">
        <v>8347</v>
      </c>
      <c r="S977" t="s">
        <v>31</v>
      </c>
      <c r="T977" t="s">
        <v>32</v>
      </c>
      <c r="U977" t="s">
        <v>159</v>
      </c>
      <c r="V977" t="s">
        <v>34</v>
      </c>
      <c r="W977" t="s">
        <v>8348</v>
      </c>
    </row>
    <row r="978" spans="1:23" hidden="1" x14ac:dyDescent="0.2">
      <c r="A978" t="s">
        <v>314</v>
      </c>
      <c r="D978" t="s">
        <v>8349</v>
      </c>
      <c r="E978" t="s">
        <v>8350</v>
      </c>
      <c r="F978" t="s">
        <v>8351</v>
      </c>
      <c r="G978" t="s">
        <v>8352</v>
      </c>
      <c r="H978">
        <v>2022</v>
      </c>
      <c r="I978" t="s">
        <v>28</v>
      </c>
      <c r="J978">
        <v>28</v>
      </c>
      <c r="K978">
        <v>6</v>
      </c>
      <c r="M978">
        <v>2006</v>
      </c>
      <c r="N978">
        <v>2025</v>
      </c>
      <c r="O978">
        <v>19</v>
      </c>
      <c r="P978">
        <v>13</v>
      </c>
      <c r="Q978" t="s">
        <v>8353</v>
      </c>
      <c r="R978" t="s">
        <v>8354</v>
      </c>
      <c r="S978" t="s">
        <v>31</v>
      </c>
      <c r="T978" t="s">
        <v>32</v>
      </c>
      <c r="U978" t="s">
        <v>224</v>
      </c>
      <c r="V978" t="s">
        <v>34</v>
      </c>
      <c r="W978" t="s">
        <v>8355</v>
      </c>
    </row>
    <row r="979" spans="1:23" hidden="1" x14ac:dyDescent="0.2">
      <c r="A979" t="s">
        <v>322</v>
      </c>
      <c r="B979" t="s">
        <v>176</v>
      </c>
      <c r="C979" t="s">
        <v>8356</v>
      </c>
      <c r="D979" t="s">
        <v>8357</v>
      </c>
      <c r="E979" t="s">
        <v>8358</v>
      </c>
      <c r="F979" t="s">
        <v>8359</v>
      </c>
      <c r="G979" t="s">
        <v>8360</v>
      </c>
      <c r="H979">
        <v>2014</v>
      </c>
      <c r="I979" t="s">
        <v>6162</v>
      </c>
      <c r="J979">
        <v>36</v>
      </c>
      <c r="K979">
        <v>4</v>
      </c>
      <c r="M979">
        <v>439</v>
      </c>
      <c r="N979">
        <v>447</v>
      </c>
      <c r="O979">
        <v>8</v>
      </c>
      <c r="P979">
        <v>0</v>
      </c>
      <c r="Q979" t="s">
        <v>8361</v>
      </c>
      <c r="R979" t="s">
        <v>8362</v>
      </c>
      <c r="S979" t="s">
        <v>31</v>
      </c>
      <c r="T979" t="s">
        <v>32</v>
      </c>
      <c r="V979" t="s">
        <v>34</v>
      </c>
      <c r="W979" t="s">
        <v>8363</v>
      </c>
    </row>
    <row r="980" spans="1:23" hidden="1" x14ac:dyDescent="0.2">
      <c r="A980" t="s">
        <v>297</v>
      </c>
      <c r="D980" t="s">
        <v>8364</v>
      </c>
      <c r="E980" t="s">
        <v>8365</v>
      </c>
      <c r="F980" t="s">
        <v>8366</v>
      </c>
      <c r="G980" t="s">
        <v>8367</v>
      </c>
      <c r="H980">
        <v>2018</v>
      </c>
      <c r="I980" t="s">
        <v>148</v>
      </c>
      <c r="J980">
        <v>5</v>
      </c>
      <c r="K980" t="s">
        <v>3634</v>
      </c>
      <c r="L980">
        <v>116</v>
      </c>
      <c r="P980">
        <v>15</v>
      </c>
      <c r="Q980" t="s">
        <v>8368</v>
      </c>
      <c r="R980" t="s">
        <v>8369</v>
      </c>
      <c r="S980" t="s">
        <v>31</v>
      </c>
      <c r="T980" t="s">
        <v>32</v>
      </c>
      <c r="U980" t="s">
        <v>60</v>
      </c>
      <c r="V980" t="s">
        <v>34</v>
      </c>
      <c r="W980" t="s">
        <v>8370</v>
      </c>
    </row>
    <row r="981" spans="1:23" hidden="1" x14ac:dyDescent="0.2">
      <c r="A981" t="s">
        <v>305</v>
      </c>
      <c r="D981" t="s">
        <v>8371</v>
      </c>
      <c r="E981" t="s">
        <v>8372</v>
      </c>
      <c r="F981" t="s">
        <v>8373</v>
      </c>
      <c r="G981" t="s">
        <v>8374</v>
      </c>
      <c r="H981">
        <v>2018</v>
      </c>
      <c r="I981" t="s">
        <v>40</v>
      </c>
      <c r="J981">
        <v>285</v>
      </c>
      <c r="K981">
        <v>1875</v>
      </c>
      <c r="L981">
        <v>20172650</v>
      </c>
      <c r="P981">
        <v>16</v>
      </c>
      <c r="Q981" t="s">
        <v>8375</v>
      </c>
      <c r="R981" t="s">
        <v>8376</v>
      </c>
      <c r="S981" t="s">
        <v>31</v>
      </c>
      <c r="T981" t="s">
        <v>32</v>
      </c>
      <c r="U981" t="s">
        <v>43</v>
      </c>
      <c r="V981" t="s">
        <v>34</v>
      </c>
      <c r="W981" t="s">
        <v>8377</v>
      </c>
    </row>
    <row r="982" spans="1:23" hidden="1" x14ac:dyDescent="0.2">
      <c r="A982" t="s">
        <v>314</v>
      </c>
      <c r="D982" t="s">
        <v>8378</v>
      </c>
      <c r="E982" t="s">
        <v>8379</v>
      </c>
      <c r="F982" t="s">
        <v>8380</v>
      </c>
      <c r="G982" t="s">
        <v>8381</v>
      </c>
      <c r="H982">
        <v>2017</v>
      </c>
      <c r="I982" t="s">
        <v>5360</v>
      </c>
      <c r="J982">
        <v>44</v>
      </c>
      <c r="K982">
        <v>20</v>
      </c>
      <c r="M982">
        <v>10601</v>
      </c>
      <c r="N982">
        <v>10607</v>
      </c>
      <c r="P982">
        <v>27</v>
      </c>
      <c r="Q982" t="s">
        <v>8382</v>
      </c>
      <c r="R982" t="s">
        <v>8383</v>
      </c>
      <c r="S982" t="s">
        <v>31</v>
      </c>
      <c r="T982" t="s">
        <v>32</v>
      </c>
      <c r="U982" t="s">
        <v>33</v>
      </c>
      <c r="V982" t="s">
        <v>34</v>
      </c>
      <c r="W982" t="s">
        <v>8384</v>
      </c>
    </row>
    <row r="983" spans="1:23" x14ac:dyDescent="0.2">
      <c r="A983" t="s">
        <v>322</v>
      </c>
      <c r="B983" t="s">
        <v>323</v>
      </c>
      <c r="D983" t="s">
        <v>8385</v>
      </c>
      <c r="E983" t="s">
        <v>8386</v>
      </c>
      <c r="F983" t="s">
        <v>8387</v>
      </c>
      <c r="G983" t="s">
        <v>8388</v>
      </c>
      <c r="H983">
        <v>2022</v>
      </c>
      <c r="I983" t="s">
        <v>57</v>
      </c>
      <c r="J983">
        <v>12</v>
      </c>
      <c r="K983">
        <v>1</v>
      </c>
      <c r="L983">
        <v>3712</v>
      </c>
      <c r="P983">
        <v>12</v>
      </c>
      <c r="Q983" t="s">
        <v>8389</v>
      </c>
      <c r="R983" t="s">
        <v>8390</v>
      </c>
      <c r="S983" t="s">
        <v>31</v>
      </c>
      <c r="T983" t="s">
        <v>32</v>
      </c>
      <c r="U983" t="s">
        <v>60</v>
      </c>
      <c r="V983" t="s">
        <v>34</v>
      </c>
      <c r="W983" t="s">
        <v>8391</v>
      </c>
    </row>
    <row r="984" spans="1:23" hidden="1" x14ac:dyDescent="0.2">
      <c r="A984" t="s">
        <v>297</v>
      </c>
      <c r="D984" t="s">
        <v>8392</v>
      </c>
      <c r="E984" t="s">
        <v>8393</v>
      </c>
      <c r="F984" t="s">
        <v>8394</v>
      </c>
      <c r="G984" t="s">
        <v>8395</v>
      </c>
      <c r="H984">
        <v>2020</v>
      </c>
      <c r="I984" t="s">
        <v>165</v>
      </c>
      <c r="J984">
        <v>39</v>
      </c>
      <c r="K984">
        <v>4</v>
      </c>
      <c r="M984">
        <v>885</v>
      </c>
      <c r="N984">
        <v>902</v>
      </c>
      <c r="O984">
        <v>17</v>
      </c>
      <c r="P984">
        <v>90</v>
      </c>
      <c r="Q984" t="s">
        <v>8396</v>
      </c>
      <c r="R984" t="s">
        <v>8397</v>
      </c>
      <c r="S984" t="s">
        <v>117</v>
      </c>
      <c r="T984" t="s">
        <v>32</v>
      </c>
      <c r="U984" t="s">
        <v>127</v>
      </c>
      <c r="V984" t="s">
        <v>34</v>
      </c>
      <c r="W984" t="s">
        <v>8398</v>
      </c>
    </row>
    <row r="985" spans="1:23" hidden="1" x14ac:dyDescent="0.2">
      <c r="A985" t="s">
        <v>305</v>
      </c>
      <c r="D985" t="s">
        <v>8399</v>
      </c>
      <c r="E985" t="s">
        <v>8400</v>
      </c>
      <c r="F985" t="s">
        <v>8401</v>
      </c>
      <c r="G985" t="s">
        <v>8402</v>
      </c>
      <c r="H985">
        <v>2024</v>
      </c>
      <c r="I985" t="s">
        <v>277</v>
      </c>
      <c r="J985">
        <v>14</v>
      </c>
      <c r="K985">
        <v>5</v>
      </c>
      <c r="L985" t="s">
        <v>8403</v>
      </c>
      <c r="P985">
        <v>0</v>
      </c>
      <c r="Q985" t="s">
        <v>8404</v>
      </c>
      <c r="R985" t="s">
        <v>8405</v>
      </c>
      <c r="S985" t="s">
        <v>31</v>
      </c>
      <c r="T985" t="s">
        <v>32</v>
      </c>
      <c r="U985" t="s">
        <v>159</v>
      </c>
      <c r="V985" t="s">
        <v>34</v>
      </c>
      <c r="W985" t="s">
        <v>8406</v>
      </c>
    </row>
    <row r="986" spans="1:23" hidden="1" x14ac:dyDescent="0.2">
      <c r="A986" t="s">
        <v>314</v>
      </c>
      <c r="D986" t="s">
        <v>8407</v>
      </c>
      <c r="E986" t="s">
        <v>8408</v>
      </c>
      <c r="F986" t="s">
        <v>8409</v>
      </c>
      <c r="G986" t="s">
        <v>8410</v>
      </c>
      <c r="H986">
        <v>2013</v>
      </c>
      <c r="I986" t="s">
        <v>3104</v>
      </c>
      <c r="J986">
        <v>1</v>
      </c>
      <c r="K986">
        <v>1</v>
      </c>
      <c r="L986" t="s">
        <v>8411</v>
      </c>
      <c r="P986">
        <v>66</v>
      </c>
      <c r="Q986" t="s">
        <v>8412</v>
      </c>
      <c r="R986" t="s">
        <v>8413</v>
      </c>
      <c r="S986" t="s">
        <v>31</v>
      </c>
      <c r="T986" t="s">
        <v>32</v>
      </c>
      <c r="U986" t="s">
        <v>108</v>
      </c>
      <c r="V986" t="s">
        <v>34</v>
      </c>
      <c r="W986" t="s">
        <v>8414</v>
      </c>
    </row>
    <row r="987" spans="1:23" hidden="1" x14ac:dyDescent="0.2">
      <c r="A987" t="s">
        <v>322</v>
      </c>
      <c r="B987" t="s">
        <v>176</v>
      </c>
      <c r="D987" t="s">
        <v>8415</v>
      </c>
      <c r="E987" t="s">
        <v>8416</v>
      </c>
      <c r="F987" t="s">
        <v>8417</v>
      </c>
      <c r="G987" t="s">
        <v>8418</v>
      </c>
      <c r="H987">
        <v>2018</v>
      </c>
      <c r="I987" t="s">
        <v>285</v>
      </c>
      <c r="J987">
        <v>209</v>
      </c>
      <c r="M987">
        <v>80</v>
      </c>
      <c r="N987">
        <v>88</v>
      </c>
      <c r="O987">
        <v>8</v>
      </c>
      <c r="P987">
        <v>18</v>
      </c>
      <c r="Q987" t="s">
        <v>8419</v>
      </c>
      <c r="R987" t="s">
        <v>8420</v>
      </c>
      <c r="S987" t="s">
        <v>31</v>
      </c>
      <c r="T987" t="s">
        <v>32</v>
      </c>
      <c r="V987" t="s">
        <v>34</v>
      </c>
      <c r="W987" t="s">
        <v>8421</v>
      </c>
    </row>
    <row r="988" spans="1:23" hidden="1" x14ac:dyDescent="0.2">
      <c r="A988" t="s">
        <v>297</v>
      </c>
      <c r="D988" t="s">
        <v>8422</v>
      </c>
      <c r="E988" t="s">
        <v>8423</v>
      </c>
      <c r="F988" t="s">
        <v>8424</v>
      </c>
      <c r="G988" t="s">
        <v>8425</v>
      </c>
      <c r="H988">
        <v>2023</v>
      </c>
      <c r="I988" t="s">
        <v>165</v>
      </c>
      <c r="J988">
        <v>42</v>
      </c>
      <c r="K988">
        <v>1</v>
      </c>
      <c r="M988">
        <v>31</v>
      </c>
      <c r="N988">
        <v>42</v>
      </c>
      <c r="O988">
        <v>11</v>
      </c>
      <c r="P988">
        <v>1</v>
      </c>
      <c r="Q988" t="s">
        <v>8426</v>
      </c>
      <c r="R988" t="s">
        <v>8427</v>
      </c>
      <c r="S988" t="s">
        <v>31</v>
      </c>
      <c r="T988" t="s">
        <v>32</v>
      </c>
      <c r="U988" t="s">
        <v>127</v>
      </c>
      <c r="V988" t="s">
        <v>34</v>
      </c>
      <c r="W988" t="s">
        <v>8428</v>
      </c>
    </row>
    <row r="989" spans="1:23" hidden="1" x14ac:dyDescent="0.2">
      <c r="A989" t="s">
        <v>305</v>
      </c>
      <c r="D989" t="s">
        <v>8429</v>
      </c>
      <c r="E989" t="s">
        <v>8430</v>
      </c>
      <c r="F989" t="s">
        <v>8431</v>
      </c>
      <c r="G989" t="s">
        <v>8432</v>
      </c>
      <c r="H989">
        <v>2019</v>
      </c>
      <c r="I989" t="s">
        <v>57</v>
      </c>
      <c r="J989">
        <v>9</v>
      </c>
      <c r="K989">
        <v>1</v>
      </c>
      <c r="L989">
        <v>19706</v>
      </c>
      <c r="P989">
        <v>8</v>
      </c>
      <c r="Q989" t="s">
        <v>8433</v>
      </c>
      <c r="R989" t="s">
        <v>8434</v>
      </c>
      <c r="S989" t="s">
        <v>31</v>
      </c>
      <c r="T989" t="s">
        <v>32</v>
      </c>
      <c r="U989" t="s">
        <v>60</v>
      </c>
      <c r="V989" t="s">
        <v>34</v>
      </c>
      <c r="W989" t="s">
        <v>8435</v>
      </c>
    </row>
    <row r="990" spans="1:23" hidden="1" x14ac:dyDescent="0.2">
      <c r="A990" t="s">
        <v>314</v>
      </c>
      <c r="D990" t="s">
        <v>8436</v>
      </c>
      <c r="E990" t="s">
        <v>8437</v>
      </c>
      <c r="F990" t="s">
        <v>8438</v>
      </c>
      <c r="G990" t="s">
        <v>8439</v>
      </c>
      <c r="H990">
        <v>2004</v>
      </c>
      <c r="I990" t="s">
        <v>5360</v>
      </c>
      <c r="J990">
        <v>31</v>
      </c>
      <c r="K990">
        <v>22</v>
      </c>
      <c r="M990">
        <v>1</v>
      </c>
      <c r="N990">
        <v>4</v>
      </c>
      <c r="O990">
        <v>3</v>
      </c>
      <c r="P990">
        <v>87</v>
      </c>
      <c r="Q990" t="s">
        <v>8440</v>
      </c>
      <c r="R990" t="s">
        <v>8441</v>
      </c>
      <c r="S990" t="s">
        <v>31</v>
      </c>
      <c r="T990" t="s">
        <v>32</v>
      </c>
      <c r="U990" t="s">
        <v>33</v>
      </c>
      <c r="V990" t="s">
        <v>34</v>
      </c>
      <c r="W990" t="s">
        <v>8442</v>
      </c>
    </row>
    <row r="991" spans="1:23" x14ac:dyDescent="0.2">
      <c r="A991" t="s">
        <v>322</v>
      </c>
      <c r="B991" t="s">
        <v>323</v>
      </c>
      <c r="C991" t="s">
        <v>8443</v>
      </c>
      <c r="D991" t="s">
        <v>8444</v>
      </c>
      <c r="E991" t="s">
        <v>8445</v>
      </c>
      <c r="F991" t="s">
        <v>8446</v>
      </c>
      <c r="G991" t="s">
        <v>8447</v>
      </c>
      <c r="H991">
        <v>2021</v>
      </c>
      <c r="I991" t="s">
        <v>366</v>
      </c>
      <c r="J991">
        <v>535</v>
      </c>
      <c r="L991">
        <v>151489</v>
      </c>
      <c r="P991">
        <v>8</v>
      </c>
      <c r="Q991" t="s">
        <v>8448</v>
      </c>
      <c r="R991" t="s">
        <v>8449</v>
      </c>
      <c r="S991" t="s">
        <v>31</v>
      </c>
      <c r="T991" t="s">
        <v>32</v>
      </c>
      <c r="V991" t="s">
        <v>34</v>
      </c>
      <c r="W991" t="s">
        <v>8450</v>
      </c>
    </row>
    <row r="992" spans="1:23" hidden="1" x14ac:dyDescent="0.2">
      <c r="A992" t="s">
        <v>297</v>
      </c>
      <c r="D992" t="s">
        <v>1047</v>
      </c>
      <c r="E992" t="s">
        <v>1048</v>
      </c>
      <c r="F992" t="s">
        <v>1049</v>
      </c>
      <c r="G992" t="s">
        <v>1050</v>
      </c>
      <c r="H992">
        <v>2020</v>
      </c>
      <c r="I992" t="s">
        <v>165</v>
      </c>
      <c r="J992">
        <v>39</v>
      </c>
      <c r="K992">
        <v>6</v>
      </c>
      <c r="M992">
        <v>1635</v>
      </c>
      <c r="N992">
        <v>1647</v>
      </c>
      <c r="O992">
        <v>12</v>
      </c>
      <c r="P992">
        <v>18</v>
      </c>
      <c r="Q992" t="s">
        <v>1051</v>
      </c>
      <c r="R992" t="s">
        <v>1052</v>
      </c>
      <c r="S992" t="s">
        <v>31</v>
      </c>
      <c r="T992" t="s">
        <v>32</v>
      </c>
      <c r="V992" t="s">
        <v>34</v>
      </c>
      <c r="W992" t="s">
        <v>1053</v>
      </c>
    </row>
    <row r="993" spans="1:23" hidden="1" x14ac:dyDescent="0.2">
      <c r="A993" t="s">
        <v>305</v>
      </c>
      <c r="D993" t="s">
        <v>8451</v>
      </c>
      <c r="E993" t="s">
        <v>8452</v>
      </c>
      <c r="F993" t="s">
        <v>8453</v>
      </c>
      <c r="G993" t="s">
        <v>8454</v>
      </c>
      <c r="H993">
        <v>2021</v>
      </c>
      <c r="I993" t="s">
        <v>165</v>
      </c>
      <c r="J993">
        <v>40</v>
      </c>
      <c r="K993">
        <v>5</v>
      </c>
      <c r="M993">
        <v>1491</v>
      </c>
      <c r="N993">
        <v>1503</v>
      </c>
      <c r="O993">
        <v>12</v>
      </c>
      <c r="P993">
        <v>16</v>
      </c>
      <c r="Q993" t="s">
        <v>8455</v>
      </c>
      <c r="R993" t="s">
        <v>8456</v>
      </c>
      <c r="S993" t="s">
        <v>31</v>
      </c>
      <c r="T993" t="s">
        <v>32</v>
      </c>
      <c r="U993" t="s">
        <v>127</v>
      </c>
      <c r="V993" t="s">
        <v>34</v>
      </c>
      <c r="W993" t="s">
        <v>8457</v>
      </c>
    </row>
    <row r="994" spans="1:23" hidden="1" x14ac:dyDescent="0.2">
      <c r="A994" t="s">
        <v>314</v>
      </c>
      <c r="D994" t="s">
        <v>8458</v>
      </c>
      <c r="E994" t="s">
        <v>8459</v>
      </c>
      <c r="F994" t="s">
        <v>8460</v>
      </c>
      <c r="G994" t="s">
        <v>8461</v>
      </c>
      <c r="H994">
        <v>2023</v>
      </c>
      <c r="I994" t="s">
        <v>641</v>
      </c>
      <c r="J994">
        <v>11</v>
      </c>
      <c r="L994" t="s">
        <v>8462</v>
      </c>
      <c r="P994">
        <v>0</v>
      </c>
      <c r="Q994" t="s">
        <v>8463</v>
      </c>
      <c r="R994" t="s">
        <v>8464</v>
      </c>
      <c r="S994" t="s">
        <v>31</v>
      </c>
      <c r="T994" t="s">
        <v>32</v>
      </c>
      <c r="U994" t="s">
        <v>108</v>
      </c>
      <c r="V994" t="s">
        <v>34</v>
      </c>
      <c r="W994" t="s">
        <v>8465</v>
      </c>
    </row>
    <row r="995" spans="1:23" x14ac:dyDescent="0.2">
      <c r="A995" t="s">
        <v>322</v>
      </c>
      <c r="B995" t="s">
        <v>323</v>
      </c>
      <c r="C995" t="s">
        <v>8466</v>
      </c>
      <c r="D995" t="s">
        <v>8467</v>
      </c>
      <c r="E995" t="s">
        <v>8468</v>
      </c>
      <c r="F995" t="s">
        <v>8469</v>
      </c>
      <c r="G995" t="s">
        <v>8470</v>
      </c>
      <c r="H995">
        <v>2022</v>
      </c>
      <c r="I995" t="s">
        <v>514</v>
      </c>
      <c r="J995">
        <v>169</v>
      </c>
      <c r="K995">
        <v>7</v>
      </c>
      <c r="L995">
        <v>97</v>
      </c>
      <c r="P995">
        <v>10</v>
      </c>
      <c r="Q995" t="s">
        <v>8471</v>
      </c>
      <c r="R995" t="s">
        <v>8472</v>
      </c>
      <c r="S995" t="s">
        <v>31</v>
      </c>
      <c r="T995" t="s">
        <v>32</v>
      </c>
      <c r="V995" t="s">
        <v>34</v>
      </c>
      <c r="W995" t="s">
        <v>8473</v>
      </c>
    </row>
    <row r="996" spans="1:23" hidden="1" x14ac:dyDescent="0.2">
      <c r="A996" t="s">
        <v>297</v>
      </c>
      <c r="D996" t="s">
        <v>8474</v>
      </c>
      <c r="E996" t="s">
        <v>8475</v>
      </c>
      <c r="F996" t="s">
        <v>8476</v>
      </c>
      <c r="G996" t="s">
        <v>8477</v>
      </c>
      <c r="H996">
        <v>2021</v>
      </c>
      <c r="I996" t="s">
        <v>148</v>
      </c>
      <c r="J996">
        <v>8</v>
      </c>
      <c r="L996">
        <v>716124</v>
      </c>
      <c r="P996">
        <v>5</v>
      </c>
      <c r="Q996" t="s">
        <v>8478</v>
      </c>
      <c r="R996" t="s">
        <v>8479</v>
      </c>
      <c r="S996" t="s">
        <v>31</v>
      </c>
      <c r="T996" t="s">
        <v>32</v>
      </c>
      <c r="U996" t="s">
        <v>60</v>
      </c>
      <c r="V996" t="s">
        <v>34</v>
      </c>
      <c r="W996" t="s">
        <v>8480</v>
      </c>
    </row>
    <row r="997" spans="1:23" hidden="1" x14ac:dyDescent="0.2">
      <c r="A997" t="s">
        <v>305</v>
      </c>
      <c r="D997" t="s">
        <v>8481</v>
      </c>
      <c r="E997" t="s">
        <v>8482</v>
      </c>
      <c r="F997" t="s">
        <v>8483</v>
      </c>
      <c r="G997" t="s">
        <v>8484</v>
      </c>
      <c r="H997">
        <v>2022</v>
      </c>
      <c r="I997" t="s">
        <v>8485</v>
      </c>
      <c r="J997">
        <v>25</v>
      </c>
      <c r="K997">
        <v>11</v>
      </c>
      <c r="M997">
        <v>2513</v>
      </c>
      <c r="N997">
        <v>2524</v>
      </c>
      <c r="O997">
        <v>11</v>
      </c>
      <c r="P997">
        <v>3</v>
      </c>
      <c r="Q997" t="s">
        <v>8486</v>
      </c>
      <c r="R997" t="s">
        <v>8487</v>
      </c>
      <c r="S997" t="s">
        <v>92</v>
      </c>
      <c r="T997" t="s">
        <v>32</v>
      </c>
      <c r="U997" t="s">
        <v>159</v>
      </c>
      <c r="V997" t="s">
        <v>34</v>
      </c>
      <c r="W997" t="s">
        <v>8488</v>
      </c>
    </row>
    <row r="998" spans="1:23" hidden="1" x14ac:dyDescent="0.2">
      <c r="A998" t="s">
        <v>314</v>
      </c>
      <c r="D998" t="s">
        <v>8489</v>
      </c>
      <c r="E998" t="s">
        <v>8490</v>
      </c>
      <c r="F998" t="s">
        <v>8491</v>
      </c>
      <c r="G998" t="s">
        <v>8492</v>
      </c>
      <c r="H998">
        <v>2017</v>
      </c>
      <c r="I998" t="s">
        <v>8493</v>
      </c>
      <c r="J998">
        <v>89</v>
      </c>
      <c r="K998">
        <v>10</v>
      </c>
      <c r="M998">
        <v>1704</v>
      </c>
      <c r="N998">
        <v>1798</v>
      </c>
      <c r="O998">
        <v>94</v>
      </c>
      <c r="P998">
        <v>8</v>
      </c>
      <c r="Q998" t="s">
        <v>8494</v>
      </c>
      <c r="R998" t="s">
        <v>8495</v>
      </c>
      <c r="S998" t="s">
        <v>31</v>
      </c>
      <c r="T998" t="s">
        <v>32</v>
      </c>
      <c r="U998" t="s">
        <v>43</v>
      </c>
      <c r="V998" t="s">
        <v>34</v>
      </c>
      <c r="W998" t="s">
        <v>8496</v>
      </c>
    </row>
    <row r="999" spans="1:23" ht="14" hidden="1" customHeight="1" x14ac:dyDescent="0.2">
      <c r="A999" t="s">
        <v>322</v>
      </c>
      <c r="B999" t="s">
        <v>176</v>
      </c>
      <c r="D999" t="s">
        <v>8497</v>
      </c>
      <c r="E999" t="s">
        <v>8498</v>
      </c>
      <c r="F999" t="s">
        <v>8499</v>
      </c>
      <c r="G999" t="s">
        <v>8500</v>
      </c>
      <c r="H999">
        <v>2023</v>
      </c>
      <c r="I999" t="s">
        <v>2231</v>
      </c>
      <c r="J999">
        <v>6</v>
      </c>
      <c r="K999">
        <v>1</v>
      </c>
      <c r="L999">
        <v>934</v>
      </c>
      <c r="P999">
        <v>3</v>
      </c>
      <c r="Q999" t="s">
        <v>8501</v>
      </c>
      <c r="R999" t="s">
        <v>8502</v>
      </c>
      <c r="S999" t="s">
        <v>31</v>
      </c>
      <c r="T999" t="s">
        <v>32</v>
      </c>
      <c r="U999" t="s">
        <v>108</v>
      </c>
      <c r="V999" t="s">
        <v>34</v>
      </c>
      <c r="W999" t="s">
        <v>8503</v>
      </c>
    </row>
    <row r="1000" spans="1:23" hidden="1" x14ac:dyDescent="0.2">
      <c r="A1000" t="s">
        <v>297</v>
      </c>
      <c r="D1000" t="s">
        <v>8504</v>
      </c>
      <c r="E1000" t="s">
        <v>8505</v>
      </c>
      <c r="F1000" t="s">
        <v>8506</v>
      </c>
      <c r="G1000" t="s">
        <v>8507</v>
      </c>
      <c r="H1000">
        <v>2019</v>
      </c>
      <c r="I1000" t="s">
        <v>3033</v>
      </c>
      <c r="J1000">
        <v>10</v>
      </c>
      <c r="K1000" t="s">
        <v>2082</v>
      </c>
      <c r="L1000">
        <v>1153</v>
      </c>
      <c r="P1000">
        <v>19</v>
      </c>
      <c r="Q1000" t="s">
        <v>8508</v>
      </c>
      <c r="R1000" t="s">
        <v>8509</v>
      </c>
      <c r="S1000" t="s">
        <v>31</v>
      </c>
      <c r="T1000" t="s">
        <v>32</v>
      </c>
      <c r="U1000" t="s">
        <v>108</v>
      </c>
      <c r="V1000" t="s">
        <v>34</v>
      </c>
      <c r="W1000" t="s">
        <v>8510</v>
      </c>
    </row>
    <row r="1001" spans="1:23" hidden="1" x14ac:dyDescent="0.2">
      <c r="A1001" t="s">
        <v>305</v>
      </c>
      <c r="D1001" t="s">
        <v>8511</v>
      </c>
      <c r="E1001" t="s">
        <v>8512</v>
      </c>
      <c r="F1001" t="s">
        <v>8513</v>
      </c>
      <c r="G1001" t="s">
        <v>8514</v>
      </c>
      <c r="H1001">
        <v>2023</v>
      </c>
      <c r="I1001" t="s">
        <v>165</v>
      </c>
      <c r="J1001">
        <v>42</v>
      </c>
      <c r="K1001">
        <v>6</v>
      </c>
      <c r="M1001">
        <v>1313</v>
      </c>
      <c r="N1001">
        <v>1327</v>
      </c>
      <c r="O1001">
        <v>14</v>
      </c>
      <c r="P1001">
        <v>0</v>
      </c>
      <c r="Q1001" t="s">
        <v>8515</v>
      </c>
      <c r="R1001" t="s">
        <v>8516</v>
      </c>
      <c r="S1001" t="s">
        <v>31</v>
      </c>
      <c r="T1001" t="s">
        <v>32</v>
      </c>
      <c r="V1001" t="s">
        <v>34</v>
      </c>
      <c r="W1001" t="s">
        <v>8517</v>
      </c>
    </row>
    <row r="1002" spans="1:23" hidden="1" x14ac:dyDescent="0.2">
      <c r="A1002" t="s">
        <v>314</v>
      </c>
      <c r="D1002" t="s">
        <v>8518</v>
      </c>
      <c r="E1002" t="s">
        <v>8519</v>
      </c>
      <c r="F1002" t="s">
        <v>8520</v>
      </c>
      <c r="G1002" t="s">
        <v>8521</v>
      </c>
      <c r="H1002">
        <v>2020</v>
      </c>
      <c r="I1002" t="s">
        <v>1917</v>
      </c>
      <c r="J1002">
        <v>125</v>
      </c>
      <c r="K1002">
        <v>8</v>
      </c>
      <c r="L1002" t="s">
        <v>8522</v>
      </c>
      <c r="P1002">
        <v>13</v>
      </c>
      <c r="Q1002" t="s">
        <v>8523</v>
      </c>
      <c r="R1002" t="s">
        <v>8524</v>
      </c>
      <c r="S1002" t="s">
        <v>31</v>
      </c>
      <c r="T1002" t="s">
        <v>32</v>
      </c>
      <c r="V1002" t="s">
        <v>34</v>
      </c>
      <c r="W1002" t="s">
        <v>8525</v>
      </c>
    </row>
    <row r="1003" spans="1:23" hidden="1" x14ac:dyDescent="0.2">
      <c r="A1003" t="s">
        <v>322</v>
      </c>
      <c r="B1003" t="s">
        <v>176</v>
      </c>
      <c r="D1003" t="s">
        <v>8526</v>
      </c>
      <c r="E1003" t="s">
        <v>8527</v>
      </c>
      <c r="F1003" t="s">
        <v>8528</v>
      </c>
      <c r="G1003" t="s">
        <v>8529</v>
      </c>
      <c r="H1003">
        <v>2024</v>
      </c>
      <c r="I1003" t="s">
        <v>1739</v>
      </c>
      <c r="J1003">
        <v>10</v>
      </c>
      <c r="K1003">
        <v>26</v>
      </c>
      <c r="L1003" t="s">
        <v>8530</v>
      </c>
      <c r="P1003">
        <v>1</v>
      </c>
      <c r="Q1003" t="s">
        <v>8531</v>
      </c>
      <c r="R1003" t="s">
        <v>8532</v>
      </c>
      <c r="S1003" t="s">
        <v>31</v>
      </c>
      <c r="T1003" t="s">
        <v>32</v>
      </c>
      <c r="U1003" t="s">
        <v>108</v>
      </c>
      <c r="V1003" t="s">
        <v>34</v>
      </c>
      <c r="W1003" t="s">
        <v>8533</v>
      </c>
    </row>
    <row r="1004" spans="1:23" hidden="1" x14ac:dyDescent="0.2">
      <c r="A1004" t="s">
        <v>297</v>
      </c>
      <c r="D1004" t="s">
        <v>8534</v>
      </c>
      <c r="E1004" t="s">
        <v>8535</v>
      </c>
      <c r="F1004" t="s">
        <v>8536</v>
      </c>
      <c r="G1004" t="s">
        <v>8537</v>
      </c>
      <c r="H1004">
        <v>2024</v>
      </c>
      <c r="I1004" t="s">
        <v>40</v>
      </c>
      <c r="J1004">
        <v>291</v>
      </c>
      <c r="K1004">
        <v>2032</v>
      </c>
      <c r="L1004">
        <v>20241538</v>
      </c>
      <c r="P1004">
        <v>0</v>
      </c>
      <c r="Q1004" t="s">
        <v>8538</v>
      </c>
      <c r="R1004" t="s">
        <v>8539</v>
      </c>
      <c r="S1004" t="s">
        <v>31</v>
      </c>
      <c r="T1004" t="s">
        <v>32</v>
      </c>
      <c r="V1004" t="s">
        <v>34</v>
      </c>
      <c r="W1004" t="s">
        <v>8540</v>
      </c>
    </row>
    <row r="1005" spans="1:23" hidden="1" x14ac:dyDescent="0.2">
      <c r="A1005" t="s">
        <v>305</v>
      </c>
      <c r="D1005" t="s">
        <v>8541</v>
      </c>
      <c r="E1005" t="s">
        <v>8542</v>
      </c>
      <c r="F1005" t="s">
        <v>8543</v>
      </c>
      <c r="G1005" t="s">
        <v>8544</v>
      </c>
      <c r="H1005">
        <v>2021</v>
      </c>
      <c r="I1005" t="s">
        <v>3239</v>
      </c>
      <c r="J1005">
        <v>269</v>
      </c>
      <c r="L1005">
        <v>116238</v>
      </c>
      <c r="P1005">
        <v>42</v>
      </c>
      <c r="Q1005" t="s">
        <v>8545</v>
      </c>
      <c r="R1005" t="s">
        <v>8546</v>
      </c>
      <c r="S1005" t="s">
        <v>31</v>
      </c>
      <c r="T1005" t="s">
        <v>32</v>
      </c>
      <c r="U1005" t="s">
        <v>159</v>
      </c>
      <c r="V1005" t="s">
        <v>34</v>
      </c>
      <c r="W1005" t="s">
        <v>8547</v>
      </c>
    </row>
    <row r="1006" spans="1:23" hidden="1" x14ac:dyDescent="0.2">
      <c r="A1006" t="s">
        <v>314</v>
      </c>
      <c r="D1006" t="s">
        <v>8548</v>
      </c>
      <c r="E1006" t="s">
        <v>8549</v>
      </c>
      <c r="F1006" t="s">
        <v>8550</v>
      </c>
      <c r="G1006" t="s">
        <v>8551</v>
      </c>
      <c r="H1006">
        <v>2024</v>
      </c>
      <c r="I1006" t="s">
        <v>148</v>
      </c>
      <c r="J1006">
        <v>11</v>
      </c>
      <c r="L1006">
        <v>1431655</v>
      </c>
      <c r="P1006">
        <v>0</v>
      </c>
      <c r="Q1006" t="s">
        <v>8552</v>
      </c>
      <c r="R1006" t="s">
        <v>8553</v>
      </c>
      <c r="S1006" t="s">
        <v>31</v>
      </c>
      <c r="T1006" t="s">
        <v>32</v>
      </c>
      <c r="U1006" t="s">
        <v>108</v>
      </c>
      <c r="V1006" t="s">
        <v>34</v>
      </c>
      <c r="W1006" t="s">
        <v>8554</v>
      </c>
    </row>
    <row r="1007" spans="1:23" hidden="1" x14ac:dyDescent="0.2">
      <c r="A1007" t="s">
        <v>322</v>
      </c>
      <c r="B1007" t="s">
        <v>176</v>
      </c>
      <c r="D1007" t="s">
        <v>8555</v>
      </c>
      <c r="E1007" t="s">
        <v>8556</v>
      </c>
      <c r="F1007" t="s">
        <v>8557</v>
      </c>
      <c r="G1007" t="s">
        <v>8558</v>
      </c>
      <c r="H1007">
        <v>2024</v>
      </c>
      <c r="I1007" t="s">
        <v>8559</v>
      </c>
      <c r="J1007">
        <v>20</v>
      </c>
      <c r="K1007">
        <v>2</v>
      </c>
      <c r="M1007">
        <v>401</v>
      </c>
      <c r="N1007">
        <v>418</v>
      </c>
      <c r="O1007">
        <v>17</v>
      </c>
      <c r="P1007">
        <v>5</v>
      </c>
      <c r="Q1007" t="s">
        <v>8560</v>
      </c>
      <c r="R1007" t="s">
        <v>8561</v>
      </c>
      <c r="S1007" t="s">
        <v>31</v>
      </c>
      <c r="T1007" t="s">
        <v>32</v>
      </c>
      <c r="U1007" t="s">
        <v>127</v>
      </c>
      <c r="V1007" t="s">
        <v>34</v>
      </c>
      <c r="W1007" t="s">
        <v>8562</v>
      </c>
    </row>
    <row r="1008" spans="1:23" hidden="1" x14ac:dyDescent="0.2">
      <c r="A1008" t="s">
        <v>297</v>
      </c>
      <c r="D1008" t="s">
        <v>8563</v>
      </c>
      <c r="E1008" t="s">
        <v>8564</v>
      </c>
      <c r="F1008" t="s">
        <v>8565</v>
      </c>
      <c r="G1008" t="s">
        <v>8566</v>
      </c>
      <c r="H1008">
        <v>2021</v>
      </c>
      <c r="I1008" t="s">
        <v>8567</v>
      </c>
      <c r="J1008">
        <v>193</v>
      </c>
      <c r="K1008">
        <v>12</v>
      </c>
      <c r="L1008">
        <v>828</v>
      </c>
      <c r="P1008">
        <v>2</v>
      </c>
      <c r="Q1008" t="s">
        <v>8568</v>
      </c>
      <c r="R1008" t="s">
        <v>8569</v>
      </c>
      <c r="S1008" t="s">
        <v>31</v>
      </c>
      <c r="T1008" t="s">
        <v>32</v>
      </c>
      <c r="U1008" t="s">
        <v>224</v>
      </c>
      <c r="V1008" t="s">
        <v>34</v>
      </c>
      <c r="W1008" t="s">
        <v>8570</v>
      </c>
    </row>
    <row r="1009" spans="1:23" ht="13.5" hidden="1" customHeight="1" x14ac:dyDescent="0.2">
      <c r="A1009" t="s">
        <v>305</v>
      </c>
      <c r="D1009" t="s">
        <v>8571</v>
      </c>
      <c r="E1009" t="s">
        <v>8572</v>
      </c>
      <c r="F1009" t="s">
        <v>8573</v>
      </c>
      <c r="G1009" t="s">
        <v>8574</v>
      </c>
      <c r="H1009">
        <v>2021</v>
      </c>
      <c r="I1009" t="s">
        <v>2709</v>
      </c>
      <c r="J1009">
        <v>30</v>
      </c>
      <c r="K1009">
        <v>22</v>
      </c>
      <c r="M1009">
        <v>5888</v>
      </c>
      <c r="N1009">
        <v>5899</v>
      </c>
      <c r="O1009">
        <v>11</v>
      </c>
      <c r="P1009">
        <v>15</v>
      </c>
      <c r="Q1009" t="s">
        <v>8575</v>
      </c>
      <c r="R1009" t="s">
        <v>8576</v>
      </c>
      <c r="S1009" t="s">
        <v>31</v>
      </c>
      <c r="T1009" t="s">
        <v>32</v>
      </c>
      <c r="U1009" t="s">
        <v>127</v>
      </c>
      <c r="V1009" t="s">
        <v>34</v>
      </c>
      <c r="W1009" t="s">
        <v>8577</v>
      </c>
    </row>
    <row r="1010" spans="1:23" hidden="1" x14ac:dyDescent="0.2">
      <c r="A1010" t="s">
        <v>314</v>
      </c>
      <c r="D1010" t="s">
        <v>8578</v>
      </c>
      <c r="E1010" t="s">
        <v>8579</v>
      </c>
      <c r="F1010" t="s">
        <v>8580</v>
      </c>
      <c r="G1010" t="s">
        <v>8581</v>
      </c>
      <c r="H1010">
        <v>2021</v>
      </c>
      <c r="I1010" t="s">
        <v>28</v>
      </c>
      <c r="J1010">
        <v>27</v>
      </c>
      <c r="K1010">
        <v>23</v>
      </c>
      <c r="M1010">
        <v>6280</v>
      </c>
      <c r="N1010">
        <v>6293</v>
      </c>
      <c r="O1010">
        <v>13</v>
      </c>
      <c r="P1010">
        <v>14</v>
      </c>
      <c r="Q1010" t="s">
        <v>8582</v>
      </c>
      <c r="R1010" t="s">
        <v>8583</v>
      </c>
      <c r="S1010" t="s">
        <v>31</v>
      </c>
      <c r="T1010" t="s">
        <v>32</v>
      </c>
      <c r="U1010" t="s">
        <v>224</v>
      </c>
      <c r="V1010" t="s">
        <v>34</v>
      </c>
      <c r="W1010" t="s">
        <v>8584</v>
      </c>
    </row>
    <row r="1011" spans="1:23" hidden="1" x14ac:dyDescent="0.2">
      <c r="A1011" t="s">
        <v>322</v>
      </c>
      <c r="B1011" t="s">
        <v>176</v>
      </c>
      <c r="C1011" t="s">
        <v>8585</v>
      </c>
      <c r="D1011" t="s">
        <v>1086</v>
      </c>
      <c r="E1011" t="s">
        <v>1087</v>
      </c>
      <c r="F1011" t="s">
        <v>1088</v>
      </c>
      <c r="G1011" t="s">
        <v>1089</v>
      </c>
      <c r="H1011">
        <v>2019</v>
      </c>
      <c r="I1011" t="s">
        <v>1015</v>
      </c>
      <c r="J1011">
        <v>667</v>
      </c>
      <c r="M1011">
        <v>41</v>
      </c>
      <c r="N1011">
        <v>48</v>
      </c>
      <c r="O1011">
        <v>7</v>
      </c>
      <c r="P1011">
        <v>20</v>
      </c>
      <c r="Q1011" t="s">
        <v>1090</v>
      </c>
      <c r="R1011" t="s">
        <v>1091</v>
      </c>
      <c r="S1011" t="s">
        <v>31</v>
      </c>
      <c r="T1011" t="s">
        <v>32</v>
      </c>
      <c r="U1011" t="s">
        <v>159</v>
      </c>
      <c r="V1011" t="s">
        <v>34</v>
      </c>
      <c r="W1011" t="s">
        <v>1092</v>
      </c>
    </row>
    <row r="1012" spans="1:23" hidden="1" x14ac:dyDescent="0.2">
      <c r="A1012" t="s">
        <v>297</v>
      </c>
      <c r="D1012" t="s">
        <v>1094</v>
      </c>
      <c r="E1012" t="s">
        <v>1095</v>
      </c>
      <c r="F1012" t="s">
        <v>1096</v>
      </c>
      <c r="G1012" t="s">
        <v>1097</v>
      </c>
      <c r="H1012">
        <v>2017</v>
      </c>
      <c r="I1012" t="s">
        <v>74</v>
      </c>
      <c r="M1012">
        <v>345</v>
      </c>
      <c r="N1012">
        <v>367</v>
      </c>
      <c r="O1012">
        <v>22</v>
      </c>
      <c r="P1012">
        <v>12</v>
      </c>
      <c r="Q1012" t="s">
        <v>1098</v>
      </c>
      <c r="R1012" t="s">
        <v>1099</v>
      </c>
      <c r="S1012" t="s">
        <v>77</v>
      </c>
      <c r="T1012" t="s">
        <v>32</v>
      </c>
      <c r="V1012" t="s">
        <v>34</v>
      </c>
      <c r="W1012" t="s">
        <v>1100</v>
      </c>
    </row>
    <row r="1013" spans="1:23" hidden="1" x14ac:dyDescent="0.2">
      <c r="A1013" t="s">
        <v>305</v>
      </c>
      <c r="D1013" t="s">
        <v>8586</v>
      </c>
      <c r="E1013" t="s">
        <v>8587</v>
      </c>
      <c r="F1013" t="s">
        <v>8588</v>
      </c>
      <c r="G1013" t="s">
        <v>8589</v>
      </c>
      <c r="H1013">
        <v>2021</v>
      </c>
      <c r="I1013" t="s">
        <v>7688</v>
      </c>
      <c r="J1013">
        <v>789</v>
      </c>
      <c r="K1013">
        <v>1</v>
      </c>
      <c r="L1013">
        <v>12011</v>
      </c>
      <c r="P1013">
        <v>3</v>
      </c>
      <c r="Q1013" t="s">
        <v>8590</v>
      </c>
      <c r="R1013" t="s">
        <v>8591</v>
      </c>
      <c r="S1013" t="s">
        <v>1695</v>
      </c>
      <c r="T1013" t="s">
        <v>32</v>
      </c>
      <c r="V1013" t="s">
        <v>34</v>
      </c>
      <c r="W1013" t="s">
        <v>8592</v>
      </c>
    </row>
    <row r="1014" spans="1:23" hidden="1" x14ac:dyDescent="0.2">
      <c r="A1014" t="s">
        <v>314</v>
      </c>
      <c r="D1014" t="s">
        <v>8593</v>
      </c>
      <c r="E1014" t="s">
        <v>8594</v>
      </c>
      <c r="F1014" t="s">
        <v>8595</v>
      </c>
      <c r="G1014" t="s">
        <v>8596</v>
      </c>
      <c r="H1014">
        <v>2022</v>
      </c>
      <c r="I1014" t="s">
        <v>8597</v>
      </c>
      <c r="J1014">
        <v>13</v>
      </c>
      <c r="K1014">
        <v>7</v>
      </c>
      <c r="L1014" t="s">
        <v>8598</v>
      </c>
      <c r="P1014">
        <v>3</v>
      </c>
      <c r="Q1014" t="s">
        <v>8599</v>
      </c>
      <c r="R1014" t="s">
        <v>8600</v>
      </c>
      <c r="S1014" t="s">
        <v>31</v>
      </c>
      <c r="T1014" t="s">
        <v>32</v>
      </c>
      <c r="U1014" t="s">
        <v>108</v>
      </c>
      <c r="V1014" t="s">
        <v>34</v>
      </c>
      <c r="W1014" t="s">
        <v>8601</v>
      </c>
    </row>
    <row r="1015" spans="1:23" hidden="1" x14ac:dyDescent="0.2">
      <c r="A1015" t="s">
        <v>322</v>
      </c>
      <c r="B1015" t="s">
        <v>176</v>
      </c>
      <c r="C1015" t="s">
        <v>4312</v>
      </c>
      <c r="D1015" t="s">
        <v>8593</v>
      </c>
      <c r="E1015" t="s">
        <v>8594</v>
      </c>
      <c r="F1015" t="s">
        <v>8595</v>
      </c>
      <c r="G1015" t="s">
        <v>8596</v>
      </c>
      <c r="H1015">
        <v>2022</v>
      </c>
      <c r="I1015" t="s">
        <v>8597</v>
      </c>
      <c r="J1015">
        <v>13</v>
      </c>
      <c r="K1015">
        <v>7</v>
      </c>
      <c r="L1015" t="s">
        <v>8598</v>
      </c>
      <c r="P1015">
        <v>3</v>
      </c>
      <c r="Q1015" t="s">
        <v>8599</v>
      </c>
      <c r="R1015" t="s">
        <v>8600</v>
      </c>
      <c r="S1015" t="s">
        <v>31</v>
      </c>
      <c r="T1015" t="s">
        <v>32</v>
      </c>
      <c r="U1015" t="s">
        <v>108</v>
      </c>
      <c r="V1015" t="s">
        <v>34</v>
      </c>
      <c r="W1015" t="s">
        <v>8601</v>
      </c>
    </row>
    <row r="1016" spans="1:23" hidden="1" x14ac:dyDescent="0.2">
      <c r="A1016" t="s">
        <v>297</v>
      </c>
      <c r="D1016" t="s">
        <v>8602</v>
      </c>
      <c r="E1016" t="s">
        <v>8603</v>
      </c>
      <c r="F1016" t="s">
        <v>8604</v>
      </c>
      <c r="G1016" t="s">
        <v>8605</v>
      </c>
      <c r="H1016">
        <v>2023</v>
      </c>
      <c r="I1016" t="s">
        <v>1015</v>
      </c>
      <c r="J1016">
        <v>883</v>
      </c>
      <c r="L1016">
        <v>163684</v>
      </c>
      <c r="P1016">
        <v>5</v>
      </c>
      <c r="Q1016" t="s">
        <v>8606</v>
      </c>
      <c r="R1016" t="s">
        <v>8607</v>
      </c>
      <c r="S1016" t="s">
        <v>31</v>
      </c>
      <c r="T1016" t="s">
        <v>32</v>
      </c>
      <c r="U1016" t="s">
        <v>224</v>
      </c>
      <c r="V1016" t="s">
        <v>34</v>
      </c>
      <c r="W1016" t="s">
        <v>8608</v>
      </c>
    </row>
    <row r="1017" spans="1:23" hidden="1" x14ac:dyDescent="0.2">
      <c r="A1017" t="s">
        <v>305</v>
      </c>
      <c r="D1017" t="s">
        <v>8602</v>
      </c>
      <c r="E1017" t="s">
        <v>8603</v>
      </c>
      <c r="F1017" t="s">
        <v>8604</v>
      </c>
      <c r="G1017" t="s">
        <v>8609</v>
      </c>
      <c r="H1017">
        <v>2024</v>
      </c>
      <c r="I1017" t="s">
        <v>165</v>
      </c>
      <c r="J1017">
        <v>43</v>
      </c>
      <c r="K1017">
        <v>1</v>
      </c>
      <c r="M1017">
        <v>67</v>
      </c>
      <c r="P1017">
        <v>0</v>
      </c>
      <c r="Q1017" t="s">
        <v>8610</v>
      </c>
      <c r="R1017" t="s">
        <v>8611</v>
      </c>
      <c r="S1017" t="s">
        <v>411</v>
      </c>
      <c r="T1017" t="s">
        <v>32</v>
      </c>
      <c r="U1017" t="s">
        <v>127</v>
      </c>
      <c r="V1017" t="s">
        <v>34</v>
      </c>
      <c r="W1017" t="s">
        <v>8612</v>
      </c>
    </row>
    <row r="1018" spans="1:23" hidden="1" x14ac:dyDescent="0.2">
      <c r="A1018" t="s">
        <v>314</v>
      </c>
      <c r="D1018" t="s">
        <v>8613</v>
      </c>
      <c r="E1018" t="s">
        <v>8614</v>
      </c>
      <c r="F1018" t="s">
        <v>8615</v>
      </c>
      <c r="G1018" t="s">
        <v>8616</v>
      </c>
      <c r="H1018">
        <v>2023</v>
      </c>
      <c r="I1018" t="s">
        <v>4086</v>
      </c>
      <c r="J1018">
        <v>128</v>
      </c>
      <c r="K1018">
        <v>1</v>
      </c>
      <c r="L1018" t="s">
        <v>8617</v>
      </c>
      <c r="P1018">
        <v>2</v>
      </c>
      <c r="Q1018" t="s">
        <v>8618</v>
      </c>
      <c r="R1018" t="s">
        <v>8619</v>
      </c>
      <c r="S1018" t="s">
        <v>31</v>
      </c>
      <c r="T1018" t="s">
        <v>32</v>
      </c>
      <c r="V1018" t="s">
        <v>34</v>
      </c>
      <c r="W1018" t="s">
        <v>8620</v>
      </c>
    </row>
    <row r="1019" spans="1:23" hidden="1" x14ac:dyDescent="0.2">
      <c r="A1019" t="s">
        <v>322</v>
      </c>
      <c r="B1019" t="s">
        <v>176</v>
      </c>
      <c r="C1019" t="s">
        <v>8621</v>
      </c>
      <c r="D1019" t="s">
        <v>8622</v>
      </c>
      <c r="E1019" t="s">
        <v>8623</v>
      </c>
      <c r="F1019" t="s">
        <v>8624</v>
      </c>
      <c r="G1019" t="s">
        <v>8625</v>
      </c>
      <c r="H1019">
        <v>2021</v>
      </c>
      <c r="I1019" t="s">
        <v>165</v>
      </c>
      <c r="J1019">
        <v>40</v>
      </c>
      <c r="K1019">
        <v>4</v>
      </c>
      <c r="M1019">
        <v>1013</v>
      </c>
      <c r="N1019">
        <v>1028</v>
      </c>
      <c r="O1019">
        <v>15</v>
      </c>
      <c r="P1019">
        <v>9</v>
      </c>
      <c r="Q1019" t="s">
        <v>8626</v>
      </c>
      <c r="R1019" t="s">
        <v>8627</v>
      </c>
      <c r="S1019" t="s">
        <v>31</v>
      </c>
      <c r="T1019" t="s">
        <v>32</v>
      </c>
      <c r="V1019" t="s">
        <v>34</v>
      </c>
      <c r="W1019" t="s">
        <v>8628</v>
      </c>
    </row>
    <row r="1020" spans="1:23" hidden="1" x14ac:dyDescent="0.2">
      <c r="A1020" t="s">
        <v>297</v>
      </c>
      <c r="D1020" t="s">
        <v>8629</v>
      </c>
      <c r="E1020" t="s">
        <v>8630</v>
      </c>
      <c r="F1020" t="s">
        <v>8631</v>
      </c>
      <c r="G1020" t="s">
        <v>8632</v>
      </c>
      <c r="H1020">
        <v>2019</v>
      </c>
      <c r="I1020" t="s">
        <v>165</v>
      </c>
      <c r="J1020">
        <v>38</v>
      </c>
      <c r="K1020">
        <v>4</v>
      </c>
      <c r="M1020">
        <v>743</v>
      </c>
      <c r="N1020">
        <v>757</v>
      </c>
      <c r="O1020">
        <v>14</v>
      </c>
      <c r="P1020">
        <v>18</v>
      </c>
      <c r="Q1020" t="s">
        <v>8633</v>
      </c>
      <c r="R1020" t="s">
        <v>8634</v>
      </c>
      <c r="S1020" t="s">
        <v>31</v>
      </c>
      <c r="T1020" t="s">
        <v>32</v>
      </c>
      <c r="V1020" t="s">
        <v>34</v>
      </c>
      <c r="W1020" t="s">
        <v>8635</v>
      </c>
    </row>
    <row r="1021" spans="1:23" hidden="1" x14ac:dyDescent="0.2">
      <c r="A1021" t="s">
        <v>305</v>
      </c>
      <c r="D1021" t="s">
        <v>8636</v>
      </c>
      <c r="E1021" t="s">
        <v>8637</v>
      </c>
      <c r="F1021" t="s">
        <v>8638</v>
      </c>
      <c r="G1021" t="s">
        <v>8639</v>
      </c>
      <c r="H1021">
        <v>2018</v>
      </c>
      <c r="I1021" t="s">
        <v>123</v>
      </c>
      <c r="J1021">
        <v>115</v>
      </c>
      <c r="K1021">
        <v>8</v>
      </c>
      <c r="M1021">
        <v>1754</v>
      </c>
      <c r="N1021">
        <v>1759</v>
      </c>
      <c r="O1021">
        <v>5</v>
      </c>
      <c r="P1021">
        <v>162</v>
      </c>
      <c r="Q1021" t="s">
        <v>8640</v>
      </c>
      <c r="R1021" t="s">
        <v>8641</v>
      </c>
      <c r="S1021" t="s">
        <v>31</v>
      </c>
      <c r="T1021" t="s">
        <v>32</v>
      </c>
      <c r="U1021" t="s">
        <v>33</v>
      </c>
      <c r="V1021" t="s">
        <v>34</v>
      </c>
      <c r="W1021" t="s">
        <v>8642</v>
      </c>
    </row>
    <row r="1022" spans="1:23" hidden="1" x14ac:dyDescent="0.2">
      <c r="A1022" t="s">
        <v>314</v>
      </c>
      <c r="D1022" t="s">
        <v>8643</v>
      </c>
      <c r="E1022" t="s">
        <v>8644</v>
      </c>
      <c r="F1022" t="s">
        <v>8645</v>
      </c>
      <c r="G1022" t="s">
        <v>8646</v>
      </c>
      <c r="H1022">
        <v>2021</v>
      </c>
      <c r="I1022" t="s">
        <v>4308</v>
      </c>
      <c r="J1022">
        <v>90</v>
      </c>
      <c r="K1022">
        <v>3</v>
      </c>
      <c r="M1022">
        <v>615</v>
      </c>
      <c r="N1022">
        <v>627</v>
      </c>
      <c r="O1022">
        <v>12</v>
      </c>
      <c r="P1022">
        <v>4</v>
      </c>
      <c r="Q1022" t="s">
        <v>8647</v>
      </c>
      <c r="R1022" t="s">
        <v>8648</v>
      </c>
      <c r="S1022" t="s">
        <v>31</v>
      </c>
      <c r="T1022" t="s">
        <v>32</v>
      </c>
      <c r="U1022" t="s">
        <v>159</v>
      </c>
      <c r="V1022" t="s">
        <v>34</v>
      </c>
      <c r="W1022" t="s">
        <v>8649</v>
      </c>
    </row>
    <row r="1023" spans="1:23" hidden="1" x14ac:dyDescent="0.2">
      <c r="A1023" t="s">
        <v>322</v>
      </c>
      <c r="B1023" t="s">
        <v>176</v>
      </c>
      <c r="C1023" t="s">
        <v>8650</v>
      </c>
      <c r="D1023" t="s">
        <v>8651</v>
      </c>
      <c r="E1023" t="s">
        <v>8652</v>
      </c>
      <c r="F1023" t="s">
        <v>8653</v>
      </c>
      <c r="G1023" t="s">
        <v>8654</v>
      </c>
      <c r="H1023">
        <v>2021</v>
      </c>
      <c r="I1023" t="s">
        <v>2178</v>
      </c>
      <c r="J1023">
        <v>16</v>
      </c>
      <c r="K1023">
        <v>6</v>
      </c>
      <c r="L1023">
        <v>64068</v>
      </c>
      <c r="P1023">
        <v>18</v>
      </c>
      <c r="Q1023" t="s">
        <v>8655</v>
      </c>
      <c r="R1023" t="s">
        <v>8656</v>
      </c>
      <c r="S1023" t="s">
        <v>31</v>
      </c>
      <c r="T1023" t="s">
        <v>32</v>
      </c>
      <c r="U1023" t="s">
        <v>108</v>
      </c>
      <c r="V1023" t="s">
        <v>34</v>
      </c>
      <c r="W1023" t="s">
        <v>8657</v>
      </c>
    </row>
    <row r="1024" spans="1:23" hidden="1" x14ac:dyDescent="0.2">
      <c r="A1024" t="s">
        <v>297</v>
      </c>
      <c r="D1024" t="s">
        <v>8658</v>
      </c>
      <c r="E1024" t="s">
        <v>8659</v>
      </c>
      <c r="F1024" t="s">
        <v>8660</v>
      </c>
      <c r="G1024" t="s">
        <v>8661</v>
      </c>
      <c r="H1024">
        <v>2021</v>
      </c>
      <c r="I1024" t="s">
        <v>40</v>
      </c>
      <c r="J1024">
        <v>288</v>
      </c>
      <c r="K1024">
        <v>1964</v>
      </c>
      <c r="L1024">
        <v>20211931</v>
      </c>
      <c r="P1024">
        <v>3</v>
      </c>
      <c r="Q1024" t="s">
        <v>8662</v>
      </c>
      <c r="R1024" t="s">
        <v>8663</v>
      </c>
      <c r="S1024" t="s">
        <v>31</v>
      </c>
      <c r="T1024" t="s">
        <v>32</v>
      </c>
      <c r="U1024" t="s">
        <v>127</v>
      </c>
      <c r="V1024" t="s">
        <v>34</v>
      </c>
      <c r="W1024" t="s">
        <v>8664</v>
      </c>
    </row>
    <row r="1025" spans="1:23" hidden="1" x14ac:dyDescent="0.2">
      <c r="A1025" t="s">
        <v>305</v>
      </c>
      <c r="D1025" t="s">
        <v>8665</v>
      </c>
      <c r="E1025" t="s">
        <v>8666</v>
      </c>
      <c r="F1025" t="s">
        <v>8667</v>
      </c>
      <c r="G1025" t="s">
        <v>8668</v>
      </c>
      <c r="H1025">
        <v>2020</v>
      </c>
      <c r="I1025" t="s">
        <v>7542</v>
      </c>
      <c r="J1025">
        <v>20</v>
      </c>
      <c r="K1025">
        <v>6</v>
      </c>
      <c r="M1025">
        <v>1647</v>
      </c>
      <c r="N1025">
        <v>1657</v>
      </c>
      <c r="O1025">
        <v>10</v>
      </c>
      <c r="P1025">
        <v>6</v>
      </c>
      <c r="Q1025" t="s">
        <v>8669</v>
      </c>
      <c r="R1025" t="s">
        <v>8670</v>
      </c>
      <c r="S1025" t="s">
        <v>31</v>
      </c>
      <c r="T1025" t="s">
        <v>32</v>
      </c>
      <c r="U1025" t="s">
        <v>127</v>
      </c>
      <c r="V1025" t="s">
        <v>34</v>
      </c>
      <c r="W1025" t="s">
        <v>8671</v>
      </c>
    </row>
    <row r="1026" spans="1:23" hidden="1" x14ac:dyDescent="0.2">
      <c r="A1026" t="s">
        <v>314</v>
      </c>
      <c r="D1026" t="s">
        <v>8672</v>
      </c>
      <c r="E1026" t="s">
        <v>8673</v>
      </c>
      <c r="F1026" t="s">
        <v>8674</v>
      </c>
      <c r="G1026" t="s">
        <v>8675</v>
      </c>
      <c r="H1026">
        <v>2019</v>
      </c>
      <c r="I1026" t="s">
        <v>8676</v>
      </c>
      <c r="J1026">
        <v>56</v>
      </c>
      <c r="K1026">
        <v>5</v>
      </c>
      <c r="M1026">
        <v>1063</v>
      </c>
      <c r="N1026">
        <v>1074</v>
      </c>
      <c r="O1026">
        <v>11</v>
      </c>
      <c r="P1026">
        <v>22</v>
      </c>
      <c r="Q1026" t="s">
        <v>8677</v>
      </c>
      <c r="R1026" t="s">
        <v>8678</v>
      </c>
      <c r="S1026" t="s">
        <v>31</v>
      </c>
      <c r="T1026" t="s">
        <v>32</v>
      </c>
      <c r="U1026" t="s">
        <v>43</v>
      </c>
      <c r="V1026" t="s">
        <v>34</v>
      </c>
      <c r="W1026" t="s">
        <v>8679</v>
      </c>
    </row>
    <row r="1027" spans="1:23" hidden="1" x14ac:dyDescent="0.2">
      <c r="A1027" t="s">
        <v>322</v>
      </c>
      <c r="B1027" t="s">
        <v>176</v>
      </c>
      <c r="D1027" t="s">
        <v>8680</v>
      </c>
      <c r="E1027" t="s">
        <v>8681</v>
      </c>
      <c r="F1027">
        <v>7102104617</v>
      </c>
      <c r="G1027" t="s">
        <v>8682</v>
      </c>
      <c r="H1027">
        <v>2008</v>
      </c>
      <c r="I1027" t="s">
        <v>40</v>
      </c>
      <c r="J1027">
        <v>275</v>
      </c>
      <c r="K1027">
        <v>1636</v>
      </c>
      <c r="M1027">
        <v>767</v>
      </c>
      <c r="N1027">
        <v>773</v>
      </c>
      <c r="O1027">
        <v>6</v>
      </c>
      <c r="P1027">
        <v>241</v>
      </c>
      <c r="Q1027" t="s">
        <v>8683</v>
      </c>
      <c r="R1027" t="s">
        <v>8684</v>
      </c>
      <c r="S1027" t="s">
        <v>31</v>
      </c>
      <c r="T1027" t="s">
        <v>32</v>
      </c>
      <c r="U1027" t="s">
        <v>159</v>
      </c>
      <c r="V1027" t="s">
        <v>34</v>
      </c>
      <c r="W1027" t="s">
        <v>8685</v>
      </c>
    </row>
    <row r="1028" spans="1:23" hidden="1" x14ac:dyDescent="0.2">
      <c r="A1028" t="s">
        <v>297</v>
      </c>
      <c r="D1028" t="s">
        <v>8686</v>
      </c>
      <c r="E1028" t="s">
        <v>8687</v>
      </c>
      <c r="F1028" t="s">
        <v>8688</v>
      </c>
      <c r="G1028" t="s">
        <v>8689</v>
      </c>
      <c r="H1028">
        <v>2018</v>
      </c>
      <c r="I1028" t="s">
        <v>245</v>
      </c>
      <c r="J1028">
        <v>140</v>
      </c>
      <c r="M1028">
        <v>243</v>
      </c>
      <c r="N1028">
        <v>250</v>
      </c>
      <c r="O1028">
        <v>7</v>
      </c>
      <c r="P1028">
        <v>29</v>
      </c>
      <c r="Q1028" t="s">
        <v>8690</v>
      </c>
      <c r="R1028" t="s">
        <v>8691</v>
      </c>
      <c r="S1028" t="s">
        <v>117</v>
      </c>
      <c r="T1028" t="s">
        <v>32</v>
      </c>
      <c r="V1028" t="s">
        <v>34</v>
      </c>
      <c r="W1028" t="s">
        <v>8692</v>
      </c>
    </row>
    <row r="1029" spans="1:23" hidden="1" x14ac:dyDescent="0.2">
      <c r="A1029" t="s">
        <v>305</v>
      </c>
      <c r="D1029" t="s">
        <v>8693</v>
      </c>
      <c r="E1029" t="s">
        <v>8694</v>
      </c>
      <c r="F1029" t="s">
        <v>8695</v>
      </c>
      <c r="G1029" t="s">
        <v>8696</v>
      </c>
      <c r="H1029">
        <v>2024</v>
      </c>
      <c r="I1029" t="s">
        <v>245</v>
      </c>
      <c r="J1029">
        <v>193</v>
      </c>
      <c r="L1029">
        <v>106276</v>
      </c>
      <c r="P1029">
        <v>2</v>
      </c>
      <c r="Q1029" t="s">
        <v>8697</v>
      </c>
      <c r="R1029" t="s">
        <v>8698</v>
      </c>
      <c r="S1029" t="s">
        <v>31</v>
      </c>
      <c r="T1029" t="s">
        <v>32</v>
      </c>
      <c r="U1029" t="s">
        <v>127</v>
      </c>
      <c r="V1029" t="s">
        <v>34</v>
      </c>
      <c r="W1029" t="s">
        <v>8699</v>
      </c>
    </row>
    <row r="1030" spans="1:23" hidden="1" x14ac:dyDescent="0.2">
      <c r="A1030" t="s">
        <v>314</v>
      </c>
      <c r="D1030" t="s">
        <v>8700</v>
      </c>
      <c r="E1030" t="s">
        <v>8701</v>
      </c>
      <c r="F1030" t="s">
        <v>8702</v>
      </c>
      <c r="G1030" t="s">
        <v>8703</v>
      </c>
      <c r="H1030">
        <v>2020</v>
      </c>
      <c r="I1030" t="s">
        <v>28</v>
      </c>
      <c r="J1030">
        <v>26</v>
      </c>
      <c r="K1030">
        <v>4</v>
      </c>
      <c r="M1030">
        <v>2181</v>
      </c>
      <c r="N1030">
        <v>2202</v>
      </c>
      <c r="O1030">
        <v>21</v>
      </c>
      <c r="P1030">
        <v>126</v>
      </c>
      <c r="Q1030" t="s">
        <v>8704</v>
      </c>
      <c r="R1030" t="s">
        <v>8705</v>
      </c>
      <c r="S1030" t="s">
        <v>31</v>
      </c>
      <c r="T1030" t="s">
        <v>32</v>
      </c>
      <c r="U1030" t="s">
        <v>127</v>
      </c>
      <c r="V1030" t="s">
        <v>34</v>
      </c>
      <c r="W1030" t="s">
        <v>8706</v>
      </c>
    </row>
    <row r="1031" spans="1:23" hidden="1" x14ac:dyDescent="0.2">
      <c r="A1031" t="s">
        <v>322</v>
      </c>
      <c r="B1031" t="s">
        <v>176</v>
      </c>
      <c r="C1031" t="s">
        <v>7189</v>
      </c>
      <c r="D1031" t="s">
        <v>8707</v>
      </c>
      <c r="E1031" t="s">
        <v>8708</v>
      </c>
      <c r="F1031" t="s">
        <v>8709</v>
      </c>
      <c r="G1031" t="s">
        <v>8710</v>
      </c>
      <c r="H1031">
        <v>2017</v>
      </c>
      <c r="I1031" t="s">
        <v>148</v>
      </c>
      <c r="J1031">
        <v>4</v>
      </c>
      <c r="K1031" t="s">
        <v>2960</v>
      </c>
      <c r="L1031">
        <v>224</v>
      </c>
      <c r="P1031">
        <v>109</v>
      </c>
      <c r="Q1031" t="s">
        <v>8711</v>
      </c>
      <c r="R1031" t="s">
        <v>8712</v>
      </c>
      <c r="S1031" t="s">
        <v>31</v>
      </c>
      <c r="T1031" t="s">
        <v>32</v>
      </c>
      <c r="U1031" t="s">
        <v>108</v>
      </c>
      <c r="V1031" t="s">
        <v>34</v>
      </c>
      <c r="W1031" t="s">
        <v>8713</v>
      </c>
    </row>
    <row r="1032" spans="1:23" hidden="1" x14ac:dyDescent="0.2">
      <c r="A1032" t="s">
        <v>297</v>
      </c>
      <c r="D1032" t="s">
        <v>8714</v>
      </c>
      <c r="E1032" t="s">
        <v>8715</v>
      </c>
      <c r="F1032" t="s">
        <v>8716</v>
      </c>
      <c r="G1032" t="s">
        <v>8717</v>
      </c>
      <c r="H1032">
        <v>2022</v>
      </c>
      <c r="I1032" t="s">
        <v>28</v>
      </c>
      <c r="J1032">
        <v>28</v>
      </c>
      <c r="K1032">
        <v>23</v>
      </c>
      <c r="M1032">
        <v>7126</v>
      </c>
      <c r="N1032">
        <v>7138</v>
      </c>
      <c r="O1032">
        <v>12</v>
      </c>
      <c r="P1032">
        <v>6</v>
      </c>
      <c r="Q1032" t="s">
        <v>8718</v>
      </c>
      <c r="R1032" t="s">
        <v>8719</v>
      </c>
      <c r="S1032" t="s">
        <v>31</v>
      </c>
      <c r="T1032" t="s">
        <v>32</v>
      </c>
      <c r="U1032" t="s">
        <v>159</v>
      </c>
      <c r="V1032" t="s">
        <v>34</v>
      </c>
      <c r="W1032" t="s">
        <v>8720</v>
      </c>
    </row>
    <row r="1033" spans="1:23" hidden="1" x14ac:dyDescent="0.2">
      <c r="A1033" t="s">
        <v>305</v>
      </c>
      <c r="D1033" t="s">
        <v>8721</v>
      </c>
      <c r="E1033" t="s">
        <v>8722</v>
      </c>
      <c r="F1033" t="s">
        <v>8723</v>
      </c>
      <c r="G1033" t="s">
        <v>8724</v>
      </c>
      <c r="H1033">
        <v>2023</v>
      </c>
      <c r="I1033" t="s">
        <v>148</v>
      </c>
      <c r="J1033">
        <v>10</v>
      </c>
      <c r="L1033">
        <v>1223380</v>
      </c>
      <c r="P1033">
        <v>1</v>
      </c>
      <c r="Q1033" t="s">
        <v>8725</v>
      </c>
      <c r="R1033" t="s">
        <v>8726</v>
      </c>
      <c r="S1033" t="s">
        <v>31</v>
      </c>
      <c r="T1033" t="s">
        <v>32</v>
      </c>
      <c r="U1033" t="s">
        <v>108</v>
      </c>
      <c r="V1033" t="s">
        <v>34</v>
      </c>
      <c r="W1033" t="s">
        <v>8727</v>
      </c>
    </row>
    <row r="1034" spans="1:23" hidden="1" x14ac:dyDescent="0.2">
      <c r="A1034" t="s">
        <v>314</v>
      </c>
      <c r="D1034" t="s">
        <v>8728</v>
      </c>
      <c r="E1034" t="s">
        <v>8729</v>
      </c>
      <c r="F1034" t="s">
        <v>8730</v>
      </c>
      <c r="G1034" t="s">
        <v>8731</v>
      </c>
      <c r="H1034">
        <v>2019</v>
      </c>
      <c r="I1034" t="s">
        <v>8732</v>
      </c>
      <c r="J1034">
        <v>27</v>
      </c>
      <c r="K1034">
        <v>8</v>
      </c>
      <c r="M1034">
        <v>678</v>
      </c>
      <c r="N1034">
        <v>689</v>
      </c>
      <c r="O1034">
        <v>11</v>
      </c>
      <c r="P1034">
        <v>183</v>
      </c>
      <c r="Q1034" t="s">
        <v>8733</v>
      </c>
      <c r="R1034" t="s">
        <v>8734</v>
      </c>
      <c r="S1034" t="s">
        <v>117</v>
      </c>
      <c r="T1034" t="s">
        <v>32</v>
      </c>
      <c r="U1034" t="s">
        <v>224</v>
      </c>
      <c r="V1034" t="s">
        <v>34</v>
      </c>
      <c r="W1034" t="s">
        <v>8735</v>
      </c>
    </row>
    <row r="1035" spans="1:23" hidden="1" x14ac:dyDescent="0.2">
      <c r="A1035" t="s">
        <v>322</v>
      </c>
      <c r="B1035" t="s">
        <v>176</v>
      </c>
      <c r="D1035" t="s">
        <v>8736</v>
      </c>
      <c r="E1035" t="s">
        <v>8737</v>
      </c>
      <c r="F1035" t="s">
        <v>8738</v>
      </c>
      <c r="G1035" t="s">
        <v>8739</v>
      </c>
      <c r="H1035">
        <v>2024</v>
      </c>
      <c r="I1035" t="s">
        <v>1865</v>
      </c>
      <c r="J1035">
        <v>170</v>
      </c>
      <c r="L1035">
        <v>106380</v>
      </c>
      <c r="P1035">
        <v>1</v>
      </c>
      <c r="Q1035" t="s">
        <v>8740</v>
      </c>
      <c r="R1035" t="s">
        <v>8741</v>
      </c>
      <c r="S1035" t="s">
        <v>31</v>
      </c>
      <c r="T1035" t="s">
        <v>32</v>
      </c>
      <c r="U1035" t="s">
        <v>127</v>
      </c>
      <c r="V1035" t="s">
        <v>34</v>
      </c>
      <c r="W1035" t="s">
        <v>8742</v>
      </c>
    </row>
    <row r="1036" spans="1:23" hidden="1" x14ac:dyDescent="0.2">
      <c r="A1036" t="s">
        <v>297</v>
      </c>
      <c r="D1036" t="s">
        <v>8743</v>
      </c>
      <c r="E1036" t="s">
        <v>8744</v>
      </c>
      <c r="F1036" t="s">
        <v>8745</v>
      </c>
      <c r="G1036" t="s">
        <v>8746</v>
      </c>
      <c r="H1036">
        <v>2021</v>
      </c>
      <c r="I1036" t="s">
        <v>148</v>
      </c>
      <c r="J1036">
        <v>8</v>
      </c>
      <c r="L1036">
        <v>666825</v>
      </c>
      <c r="P1036">
        <v>7</v>
      </c>
      <c r="Q1036" t="s">
        <v>8747</v>
      </c>
      <c r="R1036" t="s">
        <v>8748</v>
      </c>
      <c r="S1036" t="s">
        <v>31</v>
      </c>
      <c r="T1036" t="s">
        <v>32</v>
      </c>
      <c r="U1036" t="s">
        <v>108</v>
      </c>
      <c r="V1036" t="s">
        <v>34</v>
      </c>
      <c r="W1036" t="s">
        <v>8749</v>
      </c>
    </row>
    <row r="1037" spans="1:23" hidden="1" x14ac:dyDescent="0.2">
      <c r="A1037" t="s">
        <v>305</v>
      </c>
      <c r="D1037" t="s">
        <v>8750</v>
      </c>
      <c r="E1037" t="s">
        <v>8751</v>
      </c>
      <c r="F1037">
        <v>25947643800</v>
      </c>
      <c r="G1037" t="s">
        <v>8752</v>
      </c>
      <c r="H1037">
        <v>2019</v>
      </c>
      <c r="I1037" t="s">
        <v>1413</v>
      </c>
      <c r="J1037">
        <v>9</v>
      </c>
      <c r="M1037">
        <v>531</v>
      </c>
      <c r="N1037">
        <v>533</v>
      </c>
      <c r="O1037">
        <v>2</v>
      </c>
      <c r="P1037">
        <v>2</v>
      </c>
      <c r="Q1037" t="s">
        <v>8753</v>
      </c>
      <c r="R1037" t="s">
        <v>8754</v>
      </c>
      <c r="S1037" t="s">
        <v>77</v>
      </c>
      <c r="T1037" t="s">
        <v>32</v>
      </c>
      <c r="V1037" t="s">
        <v>34</v>
      </c>
      <c r="W1037" t="s">
        <v>8755</v>
      </c>
    </row>
    <row r="1038" spans="1:23" hidden="1" x14ac:dyDescent="0.2">
      <c r="A1038" t="s">
        <v>314</v>
      </c>
      <c r="D1038" t="s">
        <v>8756</v>
      </c>
      <c r="E1038" t="s">
        <v>8757</v>
      </c>
      <c r="F1038" t="s">
        <v>8758</v>
      </c>
      <c r="G1038" t="s">
        <v>8759</v>
      </c>
      <c r="H1038">
        <v>2015</v>
      </c>
      <c r="I1038" t="s">
        <v>1992</v>
      </c>
      <c r="J1038">
        <v>348</v>
      </c>
      <c r="K1038">
        <v>6239</v>
      </c>
      <c r="M1038">
        <v>1135</v>
      </c>
      <c r="N1038">
        <v>1138</v>
      </c>
      <c r="O1038">
        <v>3</v>
      </c>
      <c r="P1038">
        <v>152</v>
      </c>
      <c r="Q1038" t="s">
        <v>8760</v>
      </c>
      <c r="R1038" t="s">
        <v>8761</v>
      </c>
      <c r="S1038" t="s">
        <v>31</v>
      </c>
      <c r="T1038" t="s">
        <v>32</v>
      </c>
      <c r="V1038" t="s">
        <v>34</v>
      </c>
      <c r="W1038" t="s">
        <v>8762</v>
      </c>
    </row>
    <row r="1039" spans="1:23" hidden="1" x14ac:dyDescent="0.2">
      <c r="A1039" t="s">
        <v>322</v>
      </c>
      <c r="B1039" t="s">
        <v>176</v>
      </c>
      <c r="D1039" t="s">
        <v>8763</v>
      </c>
      <c r="E1039" t="s">
        <v>8764</v>
      </c>
      <c r="F1039" t="s">
        <v>8765</v>
      </c>
      <c r="G1039" t="s">
        <v>8766</v>
      </c>
      <c r="H1039">
        <v>2022</v>
      </c>
      <c r="I1039" t="s">
        <v>277</v>
      </c>
      <c r="J1039">
        <v>12</v>
      </c>
      <c r="K1039">
        <v>1</v>
      </c>
      <c r="L1039" t="s">
        <v>8767</v>
      </c>
      <c r="P1039">
        <v>6</v>
      </c>
      <c r="Q1039" t="s">
        <v>8768</v>
      </c>
      <c r="R1039" t="s">
        <v>8769</v>
      </c>
      <c r="S1039" t="s">
        <v>31</v>
      </c>
      <c r="T1039" t="s">
        <v>32</v>
      </c>
      <c r="U1039" t="s">
        <v>108</v>
      </c>
      <c r="V1039" t="s">
        <v>34</v>
      </c>
      <c r="W1039" t="s">
        <v>8770</v>
      </c>
    </row>
    <row r="1040" spans="1:23" hidden="1" x14ac:dyDescent="0.2">
      <c r="A1040" t="s">
        <v>297</v>
      </c>
      <c r="D1040" t="s">
        <v>8771</v>
      </c>
      <c r="E1040" t="s">
        <v>8772</v>
      </c>
      <c r="F1040" t="s">
        <v>8773</v>
      </c>
      <c r="G1040" t="s">
        <v>8774</v>
      </c>
      <c r="H1040">
        <v>2021</v>
      </c>
      <c r="I1040" t="s">
        <v>40</v>
      </c>
      <c r="J1040">
        <v>288</v>
      </c>
      <c r="K1040">
        <v>1960</v>
      </c>
      <c r="L1040">
        <v>20210923</v>
      </c>
      <c r="P1040">
        <v>14</v>
      </c>
      <c r="Q1040" t="s">
        <v>8775</v>
      </c>
      <c r="R1040" t="s">
        <v>8776</v>
      </c>
      <c r="S1040" t="s">
        <v>31</v>
      </c>
      <c r="T1040" t="s">
        <v>32</v>
      </c>
      <c r="U1040" t="s">
        <v>224</v>
      </c>
      <c r="V1040" t="s">
        <v>34</v>
      </c>
      <c r="W1040" t="s">
        <v>8777</v>
      </c>
    </row>
    <row r="1041" spans="1:23" hidden="1" x14ac:dyDescent="0.2">
      <c r="A1041" t="s">
        <v>305</v>
      </c>
      <c r="D1041" t="s">
        <v>8778</v>
      </c>
      <c r="E1041" t="s">
        <v>8779</v>
      </c>
      <c r="F1041" t="s">
        <v>8780</v>
      </c>
      <c r="G1041" t="s">
        <v>8781</v>
      </c>
      <c r="H1041">
        <v>2017</v>
      </c>
      <c r="I1041" t="s">
        <v>350</v>
      </c>
      <c r="J1041">
        <v>12</v>
      </c>
      <c r="K1041">
        <v>6</v>
      </c>
      <c r="L1041" t="s">
        <v>8782</v>
      </c>
      <c r="P1041">
        <v>11</v>
      </c>
      <c r="Q1041" t="s">
        <v>8783</v>
      </c>
      <c r="R1041" t="s">
        <v>8784</v>
      </c>
      <c r="S1041" t="s">
        <v>31</v>
      </c>
      <c r="T1041" t="s">
        <v>32</v>
      </c>
      <c r="U1041" t="s">
        <v>60</v>
      </c>
      <c r="V1041" t="s">
        <v>34</v>
      </c>
      <c r="W1041" t="s">
        <v>8785</v>
      </c>
    </row>
    <row r="1042" spans="1:23" hidden="1" x14ac:dyDescent="0.2">
      <c r="A1042" t="s">
        <v>314</v>
      </c>
      <c r="D1042" t="s">
        <v>8786</v>
      </c>
      <c r="E1042" t="s">
        <v>8787</v>
      </c>
      <c r="F1042" t="s">
        <v>8788</v>
      </c>
      <c r="G1042" t="s">
        <v>8789</v>
      </c>
      <c r="H1042">
        <v>2017</v>
      </c>
      <c r="I1042" t="s">
        <v>3698</v>
      </c>
      <c r="M1042">
        <v>137</v>
      </c>
      <c r="N1042">
        <v>150</v>
      </c>
      <c r="O1042">
        <v>13</v>
      </c>
      <c r="P1042">
        <v>4</v>
      </c>
      <c r="Q1042" t="s">
        <v>8790</v>
      </c>
      <c r="R1042" t="s">
        <v>8791</v>
      </c>
      <c r="S1042" t="s">
        <v>77</v>
      </c>
      <c r="T1042" t="s">
        <v>32</v>
      </c>
      <c r="V1042" t="s">
        <v>34</v>
      </c>
      <c r="W1042" t="s">
        <v>8792</v>
      </c>
    </row>
    <row r="1043" spans="1:23" x14ac:dyDescent="0.2">
      <c r="A1043" t="s">
        <v>322</v>
      </c>
      <c r="B1043" t="s">
        <v>323</v>
      </c>
      <c r="D1043" t="s">
        <v>8793</v>
      </c>
      <c r="E1043" t="s">
        <v>8794</v>
      </c>
      <c r="F1043" t="s">
        <v>8795</v>
      </c>
      <c r="G1043" t="s">
        <v>8796</v>
      </c>
      <c r="H1043">
        <v>2017</v>
      </c>
      <c r="I1043" t="s">
        <v>545</v>
      </c>
      <c r="J1043">
        <v>38</v>
      </c>
      <c r="K1043">
        <v>3</v>
      </c>
      <c r="L1043" t="s">
        <v>8797</v>
      </c>
      <c r="P1043">
        <v>5</v>
      </c>
      <c r="Q1043" t="s">
        <v>8798</v>
      </c>
      <c r="R1043" t="s">
        <v>8799</v>
      </c>
      <c r="S1043" t="s">
        <v>31</v>
      </c>
      <c r="T1043" t="s">
        <v>32</v>
      </c>
      <c r="V1043" t="s">
        <v>34</v>
      </c>
      <c r="W1043" t="s">
        <v>8800</v>
      </c>
    </row>
    <row r="1044" spans="1:23" hidden="1" x14ac:dyDescent="0.2">
      <c r="A1044" t="s">
        <v>297</v>
      </c>
      <c r="D1044" t="s">
        <v>8801</v>
      </c>
      <c r="E1044" t="s">
        <v>8802</v>
      </c>
      <c r="F1044" t="s">
        <v>8803</v>
      </c>
      <c r="G1044" t="s">
        <v>8804</v>
      </c>
      <c r="H1044">
        <v>2018</v>
      </c>
      <c r="I1044" t="s">
        <v>165</v>
      </c>
      <c r="J1044">
        <v>37</v>
      </c>
      <c r="K1044">
        <v>1</v>
      </c>
      <c r="M1044">
        <v>37</v>
      </c>
      <c r="N1044">
        <v>53</v>
      </c>
      <c r="O1044">
        <v>16</v>
      </c>
      <c r="P1044">
        <v>10</v>
      </c>
      <c r="Q1044" t="s">
        <v>8805</v>
      </c>
      <c r="R1044" t="s">
        <v>8806</v>
      </c>
      <c r="S1044" t="s">
        <v>31</v>
      </c>
      <c r="T1044" t="s">
        <v>32</v>
      </c>
      <c r="V1044" t="s">
        <v>34</v>
      </c>
      <c r="W1044" t="s">
        <v>8807</v>
      </c>
    </row>
    <row r="1045" spans="1:23" hidden="1" x14ac:dyDescent="0.2">
      <c r="A1045" t="s">
        <v>305</v>
      </c>
      <c r="D1045" t="s">
        <v>8808</v>
      </c>
      <c r="E1045" t="s">
        <v>8809</v>
      </c>
      <c r="F1045" t="s">
        <v>8810</v>
      </c>
      <c r="G1045" t="s">
        <v>8811</v>
      </c>
      <c r="H1045">
        <v>2023</v>
      </c>
      <c r="I1045" t="s">
        <v>4702</v>
      </c>
      <c r="J1045">
        <v>15</v>
      </c>
      <c r="K1045">
        <v>10</v>
      </c>
      <c r="L1045">
        <v>1061</v>
      </c>
      <c r="P1045">
        <v>0</v>
      </c>
      <c r="Q1045" t="s">
        <v>8812</v>
      </c>
      <c r="R1045" t="s">
        <v>8813</v>
      </c>
      <c r="S1045" t="s">
        <v>31</v>
      </c>
      <c r="T1045" t="s">
        <v>32</v>
      </c>
      <c r="U1045" t="s">
        <v>108</v>
      </c>
      <c r="V1045" t="s">
        <v>34</v>
      </c>
      <c r="W1045" t="s">
        <v>8814</v>
      </c>
    </row>
    <row r="1046" spans="1:23" hidden="1" x14ac:dyDescent="0.2">
      <c r="A1046" t="s">
        <v>314</v>
      </c>
      <c r="D1046" t="s">
        <v>8815</v>
      </c>
      <c r="E1046" t="s">
        <v>8816</v>
      </c>
      <c r="F1046">
        <v>16240568500</v>
      </c>
      <c r="G1046" t="s">
        <v>8817</v>
      </c>
      <c r="H1046">
        <v>2021</v>
      </c>
      <c r="I1046" t="s">
        <v>148</v>
      </c>
      <c r="J1046">
        <v>8</v>
      </c>
      <c r="L1046">
        <v>624322</v>
      </c>
      <c r="P1046">
        <v>15</v>
      </c>
      <c r="Q1046" t="s">
        <v>8818</v>
      </c>
      <c r="R1046" t="s">
        <v>8819</v>
      </c>
      <c r="S1046" t="s">
        <v>31</v>
      </c>
      <c r="T1046" t="s">
        <v>32</v>
      </c>
      <c r="U1046" t="s">
        <v>108</v>
      </c>
      <c r="V1046" t="s">
        <v>34</v>
      </c>
      <c r="W1046" t="s">
        <v>8820</v>
      </c>
    </row>
    <row r="1047" spans="1:23" hidden="1" x14ac:dyDescent="0.2">
      <c r="A1047" t="s">
        <v>322</v>
      </c>
      <c r="B1047" t="s">
        <v>176</v>
      </c>
      <c r="D1047" t="s">
        <v>8821</v>
      </c>
      <c r="E1047" t="s">
        <v>8822</v>
      </c>
      <c r="F1047" t="s">
        <v>8823</v>
      </c>
      <c r="G1047" t="s">
        <v>8824</v>
      </c>
      <c r="H1047">
        <v>2024</v>
      </c>
      <c r="I1047" t="s">
        <v>8825</v>
      </c>
      <c r="J1047">
        <v>49</v>
      </c>
      <c r="K1047">
        <v>1</v>
      </c>
      <c r="L1047">
        <v>18</v>
      </c>
      <c r="P1047">
        <v>1</v>
      </c>
      <c r="Q1047" t="s">
        <v>8826</v>
      </c>
      <c r="R1047" t="s">
        <v>8827</v>
      </c>
      <c r="S1047" t="s">
        <v>117</v>
      </c>
      <c r="T1047" t="s">
        <v>32</v>
      </c>
      <c r="V1047" t="s">
        <v>34</v>
      </c>
      <c r="W1047" t="s">
        <v>8828</v>
      </c>
    </row>
    <row r="1048" spans="1:23" hidden="1" x14ac:dyDescent="0.2">
      <c r="A1048" t="s">
        <v>297</v>
      </c>
      <c r="D1048" t="s">
        <v>8829</v>
      </c>
      <c r="E1048" t="s">
        <v>8830</v>
      </c>
      <c r="F1048" t="s">
        <v>8831</v>
      </c>
      <c r="G1048" t="s">
        <v>8832</v>
      </c>
      <c r="H1048">
        <v>2015</v>
      </c>
      <c r="I1048" t="s">
        <v>165</v>
      </c>
      <c r="J1048">
        <v>34</v>
      </c>
      <c r="K1048">
        <v>4</v>
      </c>
      <c r="M1048">
        <v>1261</v>
      </c>
      <c r="N1048">
        <v>1265</v>
      </c>
      <c r="O1048">
        <v>4</v>
      </c>
      <c r="P1048">
        <v>26</v>
      </c>
      <c r="Q1048" t="s">
        <v>8833</v>
      </c>
      <c r="R1048" t="s">
        <v>8834</v>
      </c>
      <c r="S1048" t="s">
        <v>31</v>
      </c>
      <c r="T1048" t="s">
        <v>32</v>
      </c>
      <c r="V1048" t="s">
        <v>34</v>
      </c>
      <c r="W1048" t="s">
        <v>8835</v>
      </c>
    </row>
    <row r="1049" spans="1:23" hidden="1" x14ac:dyDescent="0.2">
      <c r="A1049" t="s">
        <v>305</v>
      </c>
      <c r="D1049" t="s">
        <v>8836</v>
      </c>
      <c r="E1049" t="s">
        <v>8837</v>
      </c>
      <c r="F1049" t="s">
        <v>8838</v>
      </c>
      <c r="G1049" t="s">
        <v>8839</v>
      </c>
      <c r="H1049">
        <v>2020</v>
      </c>
      <c r="I1049" t="s">
        <v>3104</v>
      </c>
      <c r="J1049">
        <v>8</v>
      </c>
      <c r="K1049">
        <v>1</v>
      </c>
      <c r="L1049" t="s">
        <v>8840</v>
      </c>
      <c r="P1049">
        <v>12</v>
      </c>
      <c r="Q1049" t="s">
        <v>8841</v>
      </c>
      <c r="R1049" t="s">
        <v>8842</v>
      </c>
      <c r="S1049" t="s">
        <v>31</v>
      </c>
      <c r="T1049" t="s">
        <v>32</v>
      </c>
      <c r="U1049" t="s">
        <v>108</v>
      </c>
      <c r="V1049" t="s">
        <v>34</v>
      </c>
      <c r="W1049" t="s">
        <v>8843</v>
      </c>
    </row>
    <row r="1050" spans="1:23" hidden="1" x14ac:dyDescent="0.2">
      <c r="A1050" t="s">
        <v>314</v>
      </c>
      <c r="D1050" t="s">
        <v>8844</v>
      </c>
      <c r="E1050" t="s">
        <v>8845</v>
      </c>
      <c r="F1050" t="s">
        <v>8846</v>
      </c>
      <c r="G1050" t="s">
        <v>8847</v>
      </c>
      <c r="H1050">
        <v>2020</v>
      </c>
      <c r="I1050" t="s">
        <v>8848</v>
      </c>
      <c r="J1050">
        <v>54</v>
      </c>
      <c r="K1050">
        <v>2</v>
      </c>
      <c r="M1050">
        <v>1102</v>
      </c>
      <c r="N1050">
        <v>1110</v>
      </c>
      <c r="O1050">
        <v>8</v>
      </c>
      <c r="P1050">
        <v>18</v>
      </c>
      <c r="Q1050" t="s">
        <v>8849</v>
      </c>
      <c r="R1050" t="s">
        <v>8850</v>
      </c>
      <c r="S1050" t="s">
        <v>31</v>
      </c>
      <c r="T1050" t="s">
        <v>32</v>
      </c>
      <c r="U1050" t="s">
        <v>33</v>
      </c>
      <c r="V1050" t="s">
        <v>34</v>
      </c>
      <c r="W1050" t="s">
        <v>8851</v>
      </c>
    </row>
    <row r="1051" spans="1:23" hidden="1" x14ac:dyDescent="0.2">
      <c r="A1051" t="s">
        <v>322</v>
      </c>
      <c r="B1051" t="s">
        <v>176</v>
      </c>
      <c r="D1051" t="s">
        <v>8852</v>
      </c>
      <c r="E1051" t="s">
        <v>8853</v>
      </c>
      <c r="F1051" t="s">
        <v>8854</v>
      </c>
      <c r="G1051" t="s">
        <v>8855</v>
      </c>
      <c r="H1051">
        <v>2023</v>
      </c>
      <c r="I1051" t="s">
        <v>1947</v>
      </c>
      <c r="J1051">
        <v>15</v>
      </c>
      <c r="M1051">
        <v>431</v>
      </c>
      <c r="N1051">
        <v>460</v>
      </c>
      <c r="O1051">
        <v>29</v>
      </c>
      <c r="P1051">
        <v>29</v>
      </c>
      <c r="Q1051" t="s">
        <v>8856</v>
      </c>
      <c r="R1051" t="s">
        <v>8857</v>
      </c>
      <c r="S1051" t="s">
        <v>117</v>
      </c>
      <c r="T1051" t="s">
        <v>32</v>
      </c>
      <c r="U1051" t="s">
        <v>127</v>
      </c>
      <c r="V1051" t="s">
        <v>34</v>
      </c>
      <c r="W1051" t="s">
        <v>8858</v>
      </c>
    </row>
    <row r="1052" spans="1:23" hidden="1" x14ac:dyDescent="0.2">
      <c r="A1052" t="s">
        <v>297</v>
      </c>
      <c r="D1052" t="s">
        <v>8859</v>
      </c>
      <c r="E1052" t="s">
        <v>8860</v>
      </c>
      <c r="F1052" t="s">
        <v>8861</v>
      </c>
      <c r="G1052" t="s">
        <v>8862</v>
      </c>
      <c r="H1052">
        <v>2019</v>
      </c>
      <c r="I1052" t="s">
        <v>165</v>
      </c>
      <c r="J1052">
        <v>38</v>
      </c>
      <c r="K1052">
        <v>2</v>
      </c>
      <c r="M1052">
        <v>177</v>
      </c>
      <c r="N1052">
        <v>198</v>
      </c>
      <c r="O1052">
        <v>21</v>
      </c>
      <c r="P1052">
        <v>97</v>
      </c>
      <c r="Q1052" t="s">
        <v>8863</v>
      </c>
      <c r="R1052" t="s">
        <v>8864</v>
      </c>
      <c r="S1052" t="s">
        <v>117</v>
      </c>
      <c r="T1052" t="s">
        <v>32</v>
      </c>
      <c r="V1052" t="s">
        <v>34</v>
      </c>
      <c r="W1052" t="s">
        <v>8865</v>
      </c>
    </row>
    <row r="1053" spans="1:23" hidden="1" x14ac:dyDescent="0.2">
      <c r="A1053" t="s">
        <v>305</v>
      </c>
      <c r="D1053" t="s">
        <v>8866</v>
      </c>
      <c r="E1053" t="s">
        <v>8867</v>
      </c>
      <c r="F1053" t="s">
        <v>8868</v>
      </c>
      <c r="G1053" t="s">
        <v>8869</v>
      </c>
      <c r="H1053">
        <v>2018</v>
      </c>
      <c r="I1053" t="s">
        <v>8870</v>
      </c>
      <c r="J1053">
        <v>52</v>
      </c>
      <c r="K1053">
        <v>45637</v>
      </c>
      <c r="M1053">
        <v>659</v>
      </c>
      <c r="N1053">
        <v>685</v>
      </c>
      <c r="O1053">
        <v>26</v>
      </c>
      <c r="P1053">
        <v>5</v>
      </c>
      <c r="Q1053" t="s">
        <v>8871</v>
      </c>
      <c r="R1053" t="s">
        <v>8872</v>
      </c>
      <c r="S1053" t="s">
        <v>31</v>
      </c>
      <c r="T1053" t="s">
        <v>32</v>
      </c>
      <c r="V1053" t="s">
        <v>34</v>
      </c>
      <c r="W1053" t="s">
        <v>8873</v>
      </c>
    </row>
    <row r="1054" spans="1:23" hidden="1" x14ac:dyDescent="0.2">
      <c r="A1054" t="s">
        <v>314</v>
      </c>
      <c r="D1054" t="s">
        <v>8874</v>
      </c>
      <c r="E1054" t="s">
        <v>8875</v>
      </c>
      <c r="F1054" t="s">
        <v>8876</v>
      </c>
      <c r="G1054" t="s">
        <v>8877</v>
      </c>
      <c r="H1054">
        <v>2023</v>
      </c>
      <c r="I1054" t="s">
        <v>8878</v>
      </c>
      <c r="J1054">
        <v>41</v>
      </c>
      <c r="K1054">
        <v>7</v>
      </c>
      <c r="M1054">
        <v>860</v>
      </c>
      <c r="N1054">
        <v>874</v>
      </c>
      <c r="O1054">
        <v>14</v>
      </c>
      <c r="P1054">
        <v>14</v>
      </c>
      <c r="Q1054" t="s">
        <v>8879</v>
      </c>
      <c r="R1054" t="s">
        <v>8880</v>
      </c>
      <c r="S1054" t="s">
        <v>117</v>
      </c>
      <c r="T1054" t="s">
        <v>32</v>
      </c>
      <c r="U1054" t="s">
        <v>33</v>
      </c>
      <c r="V1054" t="s">
        <v>34</v>
      </c>
      <c r="W1054" t="s">
        <v>8881</v>
      </c>
    </row>
    <row r="1055" spans="1:23" hidden="1" x14ac:dyDescent="0.2">
      <c r="A1055" t="s">
        <v>322</v>
      </c>
      <c r="B1055" t="s">
        <v>176</v>
      </c>
      <c r="D1055" t="s">
        <v>8882</v>
      </c>
      <c r="E1055" t="s">
        <v>8883</v>
      </c>
      <c r="F1055" t="s">
        <v>8884</v>
      </c>
      <c r="G1055" t="s">
        <v>8885</v>
      </c>
      <c r="H1055">
        <v>2018</v>
      </c>
      <c r="I1055" t="s">
        <v>5161</v>
      </c>
      <c r="J1055">
        <v>12</v>
      </c>
      <c r="K1055">
        <v>6</v>
      </c>
      <c r="M1055">
        <v>1558</v>
      </c>
      <c r="N1055">
        <v>1567</v>
      </c>
      <c r="O1055">
        <v>9</v>
      </c>
      <c r="P1055">
        <v>101</v>
      </c>
      <c r="Q1055" t="s">
        <v>8886</v>
      </c>
      <c r="R1055" t="s">
        <v>8887</v>
      </c>
      <c r="S1055" t="s">
        <v>31</v>
      </c>
      <c r="T1055" t="s">
        <v>32</v>
      </c>
      <c r="U1055" t="s">
        <v>127</v>
      </c>
      <c r="V1055" t="s">
        <v>34</v>
      </c>
      <c r="W1055" t="s">
        <v>8888</v>
      </c>
    </row>
    <row r="1056" spans="1:23" hidden="1" x14ac:dyDescent="0.2">
      <c r="A1056" t="s">
        <v>297</v>
      </c>
      <c r="D1056" t="s">
        <v>8889</v>
      </c>
      <c r="E1056" t="s">
        <v>8890</v>
      </c>
      <c r="F1056" t="s">
        <v>8891</v>
      </c>
      <c r="G1056" t="s">
        <v>8892</v>
      </c>
      <c r="H1056">
        <v>2022</v>
      </c>
      <c r="I1056" t="s">
        <v>57</v>
      </c>
      <c r="J1056">
        <v>12</v>
      </c>
      <c r="K1056">
        <v>1</v>
      </c>
      <c r="L1056">
        <v>16831</v>
      </c>
      <c r="P1056">
        <v>11</v>
      </c>
      <c r="Q1056" t="s">
        <v>8893</v>
      </c>
      <c r="R1056" t="s">
        <v>8894</v>
      </c>
      <c r="S1056" t="s">
        <v>31</v>
      </c>
      <c r="T1056" t="s">
        <v>32</v>
      </c>
      <c r="U1056" t="s">
        <v>108</v>
      </c>
      <c r="V1056" t="s">
        <v>34</v>
      </c>
      <c r="W1056" t="s">
        <v>8895</v>
      </c>
    </row>
    <row r="1057" spans="1:23" hidden="1" x14ac:dyDescent="0.2">
      <c r="A1057" t="s">
        <v>305</v>
      </c>
      <c r="D1057" t="s">
        <v>8896</v>
      </c>
      <c r="E1057" t="s">
        <v>8897</v>
      </c>
      <c r="F1057" t="s">
        <v>8898</v>
      </c>
      <c r="G1057" t="s">
        <v>8899</v>
      </c>
      <c r="H1057">
        <v>2017</v>
      </c>
      <c r="I1057" t="s">
        <v>8900</v>
      </c>
      <c r="M1057">
        <v>257</v>
      </c>
      <c r="N1057">
        <v>280</v>
      </c>
      <c r="O1057">
        <v>23</v>
      </c>
      <c r="P1057">
        <v>15</v>
      </c>
      <c r="Q1057" t="s">
        <v>8901</v>
      </c>
      <c r="R1057" t="s">
        <v>8902</v>
      </c>
      <c r="S1057" t="s">
        <v>77</v>
      </c>
      <c r="T1057" t="s">
        <v>32</v>
      </c>
      <c r="V1057" t="s">
        <v>34</v>
      </c>
      <c r="W1057" t="s">
        <v>8903</v>
      </c>
    </row>
    <row r="1058" spans="1:23" hidden="1" x14ac:dyDescent="0.2">
      <c r="A1058" t="s">
        <v>314</v>
      </c>
      <c r="D1058" t="s">
        <v>8904</v>
      </c>
      <c r="E1058" t="s">
        <v>8905</v>
      </c>
      <c r="F1058" t="s">
        <v>8906</v>
      </c>
      <c r="G1058" t="s">
        <v>8907</v>
      </c>
      <c r="H1058">
        <v>2022</v>
      </c>
      <c r="I1058" t="s">
        <v>514</v>
      </c>
      <c r="J1058">
        <v>169</v>
      </c>
      <c r="K1058">
        <v>1</v>
      </c>
      <c r="L1058">
        <v>10</v>
      </c>
      <c r="P1058">
        <v>4</v>
      </c>
      <c r="Q1058" t="s">
        <v>8908</v>
      </c>
      <c r="R1058" t="s">
        <v>8909</v>
      </c>
      <c r="S1058" t="s">
        <v>31</v>
      </c>
      <c r="T1058" t="s">
        <v>32</v>
      </c>
      <c r="V1058" t="s">
        <v>34</v>
      </c>
      <c r="W1058" t="s">
        <v>8910</v>
      </c>
    </row>
    <row r="1059" spans="1:23" x14ac:dyDescent="0.2">
      <c r="A1059" t="s">
        <v>322</v>
      </c>
      <c r="B1059" t="s">
        <v>323</v>
      </c>
      <c r="D1059" t="s">
        <v>1151</v>
      </c>
      <c r="E1059" t="s">
        <v>1152</v>
      </c>
      <c r="F1059" t="s">
        <v>1153</v>
      </c>
      <c r="G1059" t="s">
        <v>1154</v>
      </c>
      <c r="H1059">
        <v>2018</v>
      </c>
      <c r="I1059" t="s">
        <v>350</v>
      </c>
      <c r="J1059">
        <v>13</v>
      </c>
      <c r="K1059">
        <v>5</v>
      </c>
      <c r="L1059" t="s">
        <v>1155</v>
      </c>
      <c r="P1059">
        <v>15</v>
      </c>
      <c r="Q1059" t="s">
        <v>1156</v>
      </c>
      <c r="R1059" t="s">
        <v>1157</v>
      </c>
      <c r="S1059" t="s">
        <v>31</v>
      </c>
      <c r="T1059" t="s">
        <v>32</v>
      </c>
      <c r="U1059" t="s">
        <v>108</v>
      </c>
      <c r="V1059" t="s">
        <v>34</v>
      </c>
      <c r="W1059" t="s">
        <v>1158</v>
      </c>
    </row>
    <row r="1060" spans="1:23" hidden="1" x14ac:dyDescent="0.2">
      <c r="A1060" t="s">
        <v>297</v>
      </c>
      <c r="D1060" t="s">
        <v>8911</v>
      </c>
      <c r="E1060" t="s">
        <v>8912</v>
      </c>
      <c r="F1060" t="s">
        <v>8913</v>
      </c>
      <c r="G1060" t="s">
        <v>8914</v>
      </c>
      <c r="H1060">
        <v>2013</v>
      </c>
      <c r="I1060" t="s">
        <v>8915</v>
      </c>
      <c r="M1060">
        <v>45</v>
      </c>
      <c r="N1060">
        <v>65</v>
      </c>
      <c r="O1060">
        <v>20</v>
      </c>
      <c r="P1060">
        <v>1</v>
      </c>
      <c r="Q1060" t="s">
        <v>8916</v>
      </c>
      <c r="R1060" t="s">
        <v>8917</v>
      </c>
      <c r="S1060" t="s">
        <v>77</v>
      </c>
      <c r="T1060" t="s">
        <v>32</v>
      </c>
      <c r="V1060" t="s">
        <v>34</v>
      </c>
      <c r="W1060" t="s">
        <v>8918</v>
      </c>
    </row>
    <row r="1061" spans="1:23" hidden="1" x14ac:dyDescent="0.2">
      <c r="A1061" t="s">
        <v>305</v>
      </c>
      <c r="D1061" t="s">
        <v>8919</v>
      </c>
      <c r="E1061" t="s">
        <v>8920</v>
      </c>
      <c r="F1061" t="s">
        <v>8921</v>
      </c>
      <c r="G1061" t="s">
        <v>8922</v>
      </c>
      <c r="H1061">
        <v>2017</v>
      </c>
      <c r="I1061" t="s">
        <v>66</v>
      </c>
      <c r="J1061">
        <v>62</v>
      </c>
      <c r="K1061">
        <v>6</v>
      </c>
      <c r="M1061">
        <v>2375</v>
      </c>
      <c r="N1061">
        <v>2388</v>
      </c>
      <c r="O1061">
        <v>13</v>
      </c>
      <c r="P1061">
        <v>8</v>
      </c>
      <c r="Q1061" t="s">
        <v>8923</v>
      </c>
      <c r="R1061" t="s">
        <v>8924</v>
      </c>
      <c r="S1061" t="s">
        <v>31</v>
      </c>
      <c r="T1061" t="s">
        <v>32</v>
      </c>
      <c r="U1061" t="s">
        <v>33</v>
      </c>
      <c r="V1061" t="s">
        <v>34</v>
      </c>
      <c r="W1061" t="s">
        <v>8925</v>
      </c>
    </row>
    <row r="1062" spans="1:23" hidden="1" x14ac:dyDescent="0.2">
      <c r="A1062" t="s">
        <v>314</v>
      </c>
      <c r="D1062" t="s">
        <v>8926</v>
      </c>
      <c r="E1062" t="s">
        <v>8927</v>
      </c>
      <c r="F1062" t="s">
        <v>8928</v>
      </c>
      <c r="G1062" t="s">
        <v>8929</v>
      </c>
      <c r="H1062">
        <v>2017</v>
      </c>
      <c r="I1062" t="s">
        <v>8930</v>
      </c>
      <c r="J1062">
        <v>63</v>
      </c>
      <c r="K1062">
        <v>2</v>
      </c>
      <c r="L1062">
        <v>7</v>
      </c>
      <c r="P1062">
        <v>5</v>
      </c>
      <c r="Q1062" t="s">
        <v>8931</v>
      </c>
      <c r="R1062" t="s">
        <v>8932</v>
      </c>
      <c r="S1062" t="s">
        <v>31</v>
      </c>
      <c r="T1062" t="s">
        <v>32</v>
      </c>
      <c r="V1062" t="s">
        <v>34</v>
      </c>
      <c r="W1062" t="s">
        <v>8933</v>
      </c>
    </row>
    <row r="1063" spans="1:23" hidden="1" x14ac:dyDescent="0.2">
      <c r="A1063" t="s">
        <v>322</v>
      </c>
      <c r="B1063" t="s">
        <v>176</v>
      </c>
      <c r="D1063" t="s">
        <v>8934</v>
      </c>
      <c r="E1063" t="s">
        <v>8935</v>
      </c>
      <c r="F1063" t="s">
        <v>8936</v>
      </c>
      <c r="G1063" t="s">
        <v>8937</v>
      </c>
      <c r="H1063">
        <v>2020</v>
      </c>
      <c r="I1063" t="s">
        <v>8938</v>
      </c>
      <c r="M1063">
        <v>185</v>
      </c>
      <c r="N1063">
        <v>207</v>
      </c>
      <c r="O1063">
        <v>22</v>
      </c>
      <c r="P1063">
        <v>1</v>
      </c>
      <c r="Q1063" t="s">
        <v>8939</v>
      </c>
      <c r="R1063" t="s">
        <v>8940</v>
      </c>
      <c r="S1063" t="s">
        <v>77</v>
      </c>
      <c r="T1063" t="s">
        <v>32</v>
      </c>
      <c r="U1063" t="s">
        <v>127</v>
      </c>
      <c r="V1063" t="s">
        <v>34</v>
      </c>
      <c r="W1063" t="s">
        <v>8941</v>
      </c>
    </row>
    <row r="1064" spans="1:23" hidden="1" x14ac:dyDescent="0.2">
      <c r="A1064" t="s">
        <v>297</v>
      </c>
      <c r="D1064" t="s">
        <v>8942</v>
      </c>
      <c r="E1064" t="s">
        <v>8943</v>
      </c>
      <c r="F1064" t="s">
        <v>8944</v>
      </c>
      <c r="G1064" t="s">
        <v>8945</v>
      </c>
      <c r="H1064">
        <v>2021</v>
      </c>
      <c r="I1064" t="s">
        <v>8946</v>
      </c>
      <c r="J1064">
        <v>343</v>
      </c>
      <c r="M1064">
        <v>129</v>
      </c>
      <c r="N1064">
        <v>140</v>
      </c>
      <c r="O1064">
        <v>11</v>
      </c>
      <c r="P1064">
        <v>0</v>
      </c>
      <c r="Q1064" t="s">
        <v>8947</v>
      </c>
      <c r="R1064" t="s">
        <v>8948</v>
      </c>
      <c r="S1064" t="s">
        <v>31</v>
      </c>
      <c r="T1064" t="s">
        <v>32</v>
      </c>
      <c r="U1064" t="s">
        <v>127</v>
      </c>
      <c r="V1064" t="s">
        <v>34</v>
      </c>
      <c r="W1064" t="s">
        <v>8949</v>
      </c>
    </row>
    <row r="1065" spans="1:23" hidden="1" x14ac:dyDescent="0.2">
      <c r="A1065" t="s">
        <v>305</v>
      </c>
      <c r="D1065" t="s">
        <v>8950</v>
      </c>
      <c r="E1065" t="s">
        <v>8951</v>
      </c>
      <c r="F1065" t="s">
        <v>8952</v>
      </c>
      <c r="G1065" t="s">
        <v>8953</v>
      </c>
      <c r="H1065">
        <v>2018</v>
      </c>
      <c r="I1065" t="s">
        <v>3033</v>
      </c>
      <c r="J1065">
        <v>9</v>
      </c>
      <c r="K1065" t="s">
        <v>2269</v>
      </c>
      <c r="L1065">
        <v>2621</v>
      </c>
      <c r="P1065">
        <v>19</v>
      </c>
      <c r="Q1065" t="s">
        <v>8954</v>
      </c>
      <c r="R1065" t="s">
        <v>8955</v>
      </c>
      <c r="S1065" t="s">
        <v>31</v>
      </c>
      <c r="T1065" t="s">
        <v>32</v>
      </c>
      <c r="U1065" t="s">
        <v>108</v>
      </c>
      <c r="V1065" t="s">
        <v>34</v>
      </c>
      <c r="W1065" t="s">
        <v>8956</v>
      </c>
    </row>
    <row r="1066" spans="1:23" hidden="1" x14ac:dyDescent="0.2">
      <c r="A1066" t="s">
        <v>314</v>
      </c>
      <c r="D1066" t="s">
        <v>8957</v>
      </c>
      <c r="E1066" t="s">
        <v>8958</v>
      </c>
      <c r="F1066" t="s">
        <v>8959</v>
      </c>
      <c r="G1066" t="s">
        <v>8960</v>
      </c>
      <c r="H1066">
        <v>2019</v>
      </c>
      <c r="I1066" t="s">
        <v>148</v>
      </c>
      <c r="J1066">
        <v>6</v>
      </c>
      <c r="K1066" t="s">
        <v>7444</v>
      </c>
      <c r="L1066">
        <v>580</v>
      </c>
      <c r="P1066">
        <v>108</v>
      </c>
      <c r="Q1066" t="s">
        <v>8961</v>
      </c>
      <c r="R1066" t="s">
        <v>8962</v>
      </c>
      <c r="S1066" t="s">
        <v>31</v>
      </c>
      <c r="T1066" t="s">
        <v>32</v>
      </c>
      <c r="U1066" t="s">
        <v>108</v>
      </c>
      <c r="V1066" t="s">
        <v>34</v>
      </c>
      <c r="W1066" t="s">
        <v>8963</v>
      </c>
    </row>
    <row r="1067" spans="1:23" x14ac:dyDescent="0.2">
      <c r="A1067" t="s">
        <v>322</v>
      </c>
      <c r="B1067" t="s">
        <v>176</v>
      </c>
      <c r="C1067" t="s">
        <v>12764</v>
      </c>
      <c r="D1067" t="s">
        <v>8964</v>
      </c>
      <c r="E1067" t="s">
        <v>8965</v>
      </c>
      <c r="F1067" t="s">
        <v>8966</v>
      </c>
      <c r="G1067" t="s">
        <v>8967</v>
      </c>
      <c r="H1067">
        <v>2017</v>
      </c>
      <c r="I1067" t="s">
        <v>8968</v>
      </c>
      <c r="J1067">
        <v>56</v>
      </c>
      <c r="M1067">
        <v>113</v>
      </c>
      <c r="N1067">
        <v>161</v>
      </c>
      <c r="O1067">
        <v>48</v>
      </c>
      <c r="P1067">
        <v>0</v>
      </c>
      <c r="R1067" t="s">
        <v>8969</v>
      </c>
      <c r="S1067" t="s">
        <v>77</v>
      </c>
      <c r="T1067" t="s">
        <v>32</v>
      </c>
      <c r="V1067" t="s">
        <v>34</v>
      </c>
      <c r="W1067" t="s">
        <v>8970</v>
      </c>
    </row>
    <row r="1068" spans="1:23" hidden="1" x14ac:dyDescent="0.2">
      <c r="A1068" t="s">
        <v>297</v>
      </c>
      <c r="D1068" t="s">
        <v>8971</v>
      </c>
      <c r="E1068" t="s">
        <v>8972</v>
      </c>
      <c r="F1068" t="s">
        <v>8973</v>
      </c>
      <c r="G1068" t="s">
        <v>8974</v>
      </c>
      <c r="H1068">
        <v>2017</v>
      </c>
      <c r="I1068" t="s">
        <v>28</v>
      </c>
      <c r="J1068">
        <v>23</v>
      </c>
      <c r="K1068">
        <v>3</v>
      </c>
      <c r="M1068">
        <v>1023</v>
      </c>
      <c r="N1068">
        <v>1035</v>
      </c>
      <c r="O1068">
        <v>12</v>
      </c>
      <c r="P1068">
        <v>47</v>
      </c>
      <c r="Q1068" t="s">
        <v>8975</v>
      </c>
      <c r="R1068" t="s">
        <v>8976</v>
      </c>
      <c r="S1068" t="s">
        <v>31</v>
      </c>
      <c r="T1068" t="s">
        <v>32</v>
      </c>
      <c r="V1068" t="s">
        <v>34</v>
      </c>
      <c r="W1068" t="s">
        <v>8977</v>
      </c>
    </row>
    <row r="1069" spans="1:23" hidden="1" x14ac:dyDescent="0.2">
      <c r="A1069" t="s">
        <v>305</v>
      </c>
      <c r="D1069" t="s">
        <v>8978</v>
      </c>
      <c r="E1069" t="s">
        <v>8979</v>
      </c>
      <c r="F1069" t="s">
        <v>8980</v>
      </c>
      <c r="G1069" t="s">
        <v>8981</v>
      </c>
      <c r="H1069">
        <v>2016</v>
      </c>
      <c r="I1069" t="s">
        <v>8982</v>
      </c>
      <c r="J1069">
        <v>16</v>
      </c>
      <c r="K1069">
        <v>1</v>
      </c>
      <c r="L1069">
        <v>48</v>
      </c>
      <c r="P1069">
        <v>14</v>
      </c>
      <c r="Q1069" t="s">
        <v>8983</v>
      </c>
      <c r="R1069" t="s">
        <v>8984</v>
      </c>
      <c r="S1069" t="s">
        <v>31</v>
      </c>
      <c r="T1069" t="s">
        <v>32</v>
      </c>
      <c r="U1069" t="s">
        <v>108</v>
      </c>
      <c r="V1069" t="s">
        <v>34</v>
      </c>
      <c r="W1069" t="s">
        <v>8985</v>
      </c>
    </row>
    <row r="1070" spans="1:23" hidden="1" x14ac:dyDescent="0.2">
      <c r="A1070" t="s">
        <v>314</v>
      </c>
      <c r="D1070" t="s">
        <v>8986</v>
      </c>
      <c r="E1070" t="s">
        <v>8987</v>
      </c>
      <c r="F1070" t="s">
        <v>8988</v>
      </c>
      <c r="G1070" t="s">
        <v>8989</v>
      </c>
      <c r="H1070">
        <v>2020</v>
      </c>
      <c r="I1070" t="s">
        <v>4702</v>
      </c>
      <c r="J1070">
        <v>12</v>
      </c>
      <c r="K1070">
        <v>6</v>
      </c>
      <c r="L1070">
        <v>241</v>
      </c>
      <c r="P1070">
        <v>6</v>
      </c>
      <c r="Q1070" t="s">
        <v>8990</v>
      </c>
      <c r="R1070" t="s">
        <v>8991</v>
      </c>
      <c r="S1070" t="s">
        <v>31</v>
      </c>
      <c r="T1070" t="s">
        <v>32</v>
      </c>
      <c r="U1070" t="s">
        <v>108</v>
      </c>
      <c r="V1070" t="s">
        <v>34</v>
      </c>
      <c r="W1070" t="s">
        <v>8992</v>
      </c>
    </row>
    <row r="1071" spans="1:23" hidden="1" x14ac:dyDescent="0.2">
      <c r="A1071" t="s">
        <v>322</v>
      </c>
      <c r="B1071" t="s">
        <v>176</v>
      </c>
      <c r="D1071" t="s">
        <v>8993</v>
      </c>
      <c r="E1071" t="s">
        <v>8994</v>
      </c>
      <c r="F1071">
        <v>23055338900</v>
      </c>
      <c r="G1071" t="s">
        <v>8995</v>
      </c>
      <c r="H1071">
        <v>2019</v>
      </c>
      <c r="I1071" t="s">
        <v>8996</v>
      </c>
      <c r="J1071">
        <v>38</v>
      </c>
      <c r="K1071">
        <v>3</v>
      </c>
      <c r="M1071">
        <v>59</v>
      </c>
      <c r="N1071">
        <v>66</v>
      </c>
      <c r="O1071">
        <v>7</v>
      </c>
      <c r="P1071">
        <v>1</v>
      </c>
      <c r="Q1071" t="s">
        <v>8997</v>
      </c>
      <c r="R1071" t="s">
        <v>8998</v>
      </c>
      <c r="S1071" t="s">
        <v>31</v>
      </c>
      <c r="T1071" t="s">
        <v>32</v>
      </c>
      <c r="U1071" t="s">
        <v>60</v>
      </c>
      <c r="V1071" t="s">
        <v>34</v>
      </c>
      <c r="W1071" t="s">
        <v>8999</v>
      </c>
    </row>
    <row r="1072" spans="1:23" hidden="1" x14ac:dyDescent="0.2">
      <c r="A1072" t="s">
        <v>297</v>
      </c>
      <c r="D1072" t="s">
        <v>9000</v>
      </c>
      <c r="E1072" t="s">
        <v>9001</v>
      </c>
      <c r="F1072" t="s">
        <v>9002</v>
      </c>
      <c r="G1072" t="s">
        <v>9003</v>
      </c>
      <c r="H1072">
        <v>2019</v>
      </c>
      <c r="I1072" t="s">
        <v>285</v>
      </c>
      <c r="J1072">
        <v>217</v>
      </c>
      <c r="M1072">
        <v>158</v>
      </c>
      <c r="N1072">
        <v>164</v>
      </c>
      <c r="O1072">
        <v>6</v>
      </c>
      <c r="P1072">
        <v>12</v>
      </c>
      <c r="Q1072" t="s">
        <v>9004</v>
      </c>
      <c r="R1072" t="s">
        <v>9005</v>
      </c>
      <c r="S1072" t="s">
        <v>31</v>
      </c>
      <c r="T1072" t="s">
        <v>32</v>
      </c>
      <c r="V1072" t="s">
        <v>34</v>
      </c>
      <c r="W1072" t="s">
        <v>9006</v>
      </c>
    </row>
    <row r="1073" spans="1:23" hidden="1" x14ac:dyDescent="0.2">
      <c r="A1073" t="s">
        <v>305</v>
      </c>
      <c r="D1073" t="s">
        <v>9007</v>
      </c>
      <c r="E1073" t="s">
        <v>9008</v>
      </c>
      <c r="F1073" t="s">
        <v>9009</v>
      </c>
      <c r="G1073" t="s">
        <v>9010</v>
      </c>
      <c r="H1073">
        <v>2023</v>
      </c>
      <c r="I1073" t="s">
        <v>1939</v>
      </c>
      <c r="J1073">
        <v>33</v>
      </c>
      <c r="K1073">
        <v>11</v>
      </c>
      <c r="M1073">
        <v>1161</v>
      </c>
      <c r="N1073">
        <v>1174</v>
      </c>
      <c r="O1073">
        <v>13</v>
      </c>
      <c r="P1073">
        <v>2</v>
      </c>
      <c r="Q1073" t="s">
        <v>9011</v>
      </c>
      <c r="R1073" t="s">
        <v>9012</v>
      </c>
      <c r="S1073" t="s">
        <v>31</v>
      </c>
      <c r="T1073" t="s">
        <v>32</v>
      </c>
      <c r="U1073" t="s">
        <v>127</v>
      </c>
      <c r="V1073" t="s">
        <v>34</v>
      </c>
      <c r="W1073" t="s">
        <v>9013</v>
      </c>
    </row>
    <row r="1074" spans="1:23" hidden="1" x14ac:dyDescent="0.2">
      <c r="A1074" t="s">
        <v>314</v>
      </c>
      <c r="D1074" t="s">
        <v>9014</v>
      </c>
      <c r="E1074" t="s">
        <v>9015</v>
      </c>
      <c r="F1074" t="s">
        <v>9016</v>
      </c>
      <c r="G1074" t="s">
        <v>9017</v>
      </c>
      <c r="H1074">
        <v>2019</v>
      </c>
      <c r="I1074" t="s">
        <v>1413</v>
      </c>
      <c r="J1074">
        <v>9</v>
      </c>
      <c r="M1074">
        <v>535</v>
      </c>
      <c r="N1074">
        <v>545</v>
      </c>
      <c r="O1074">
        <v>10</v>
      </c>
      <c r="P1074">
        <v>18</v>
      </c>
      <c r="Q1074" t="s">
        <v>9018</v>
      </c>
      <c r="R1074" t="s">
        <v>9019</v>
      </c>
      <c r="S1074" t="s">
        <v>77</v>
      </c>
      <c r="T1074" t="s">
        <v>32</v>
      </c>
      <c r="V1074" t="s">
        <v>34</v>
      </c>
      <c r="W1074" t="s">
        <v>9020</v>
      </c>
    </row>
    <row r="1075" spans="1:23" hidden="1" x14ac:dyDescent="0.2">
      <c r="A1075" t="s">
        <v>322</v>
      </c>
      <c r="B1075" t="s">
        <v>176</v>
      </c>
      <c r="D1075" t="s">
        <v>9021</v>
      </c>
      <c r="E1075" t="s">
        <v>9022</v>
      </c>
      <c r="F1075" t="s">
        <v>9023</v>
      </c>
      <c r="G1075" t="s">
        <v>9024</v>
      </c>
      <c r="H1075">
        <v>2019</v>
      </c>
      <c r="I1075" t="s">
        <v>123</v>
      </c>
      <c r="J1075">
        <v>116</v>
      </c>
      <c r="K1075">
        <v>37</v>
      </c>
      <c r="M1075">
        <v>18157</v>
      </c>
      <c r="N1075">
        <v>18158</v>
      </c>
      <c r="O1075">
        <v>1</v>
      </c>
      <c r="P1075">
        <v>1</v>
      </c>
      <c r="Q1075" t="s">
        <v>9025</v>
      </c>
      <c r="R1075" t="s">
        <v>9026</v>
      </c>
      <c r="S1075" t="s">
        <v>3468</v>
      </c>
      <c r="T1075" t="s">
        <v>32</v>
      </c>
      <c r="U1075" t="s">
        <v>43</v>
      </c>
      <c r="V1075" t="s">
        <v>34</v>
      </c>
      <c r="W1075" t="s">
        <v>9027</v>
      </c>
    </row>
    <row r="1076" spans="1:23" hidden="1" x14ac:dyDescent="0.2">
      <c r="A1076" t="s">
        <v>297</v>
      </c>
      <c r="D1076" t="s">
        <v>9028</v>
      </c>
      <c r="E1076" t="s">
        <v>9029</v>
      </c>
      <c r="F1076" t="s">
        <v>9030</v>
      </c>
      <c r="G1076" t="s">
        <v>9031</v>
      </c>
      <c r="H1076">
        <v>2021</v>
      </c>
      <c r="I1076" t="s">
        <v>9032</v>
      </c>
      <c r="J1076">
        <v>83</v>
      </c>
      <c r="K1076">
        <v>4</v>
      </c>
      <c r="M1076">
        <v>247</v>
      </c>
      <c r="N1076">
        <v>253</v>
      </c>
      <c r="O1076">
        <v>6</v>
      </c>
      <c r="P1076">
        <v>0</v>
      </c>
      <c r="Q1076" t="s">
        <v>9033</v>
      </c>
      <c r="R1076" t="s">
        <v>9034</v>
      </c>
      <c r="S1076" t="s">
        <v>31</v>
      </c>
      <c r="T1076" t="s">
        <v>32</v>
      </c>
      <c r="U1076" t="s">
        <v>108</v>
      </c>
      <c r="V1076" t="s">
        <v>34</v>
      </c>
      <c r="W1076" t="s">
        <v>9035</v>
      </c>
    </row>
    <row r="1077" spans="1:23" hidden="1" x14ac:dyDescent="0.2">
      <c r="A1077" t="s">
        <v>305</v>
      </c>
      <c r="D1077" t="s">
        <v>9036</v>
      </c>
      <c r="E1077" t="s">
        <v>9037</v>
      </c>
      <c r="F1077" t="s">
        <v>9038</v>
      </c>
      <c r="G1077" t="s">
        <v>9039</v>
      </c>
      <c r="H1077">
        <v>2018</v>
      </c>
      <c r="I1077" t="s">
        <v>165</v>
      </c>
      <c r="J1077">
        <v>37</v>
      </c>
      <c r="K1077">
        <v>3</v>
      </c>
      <c r="M1077">
        <v>633</v>
      </c>
      <c r="N1077">
        <v>646</v>
      </c>
      <c r="O1077">
        <v>13</v>
      </c>
      <c r="P1077">
        <v>5</v>
      </c>
      <c r="Q1077" t="s">
        <v>9040</v>
      </c>
      <c r="R1077" t="s">
        <v>9041</v>
      </c>
      <c r="S1077" t="s">
        <v>31</v>
      </c>
      <c r="T1077" t="s">
        <v>32</v>
      </c>
      <c r="V1077" t="s">
        <v>34</v>
      </c>
      <c r="W1077" t="s">
        <v>9042</v>
      </c>
    </row>
    <row r="1078" spans="1:23" hidden="1" x14ac:dyDescent="0.2">
      <c r="A1078" t="s">
        <v>314</v>
      </c>
      <c r="D1078" t="s">
        <v>9043</v>
      </c>
      <c r="E1078" t="s">
        <v>9044</v>
      </c>
      <c r="F1078" t="s">
        <v>9045</v>
      </c>
      <c r="G1078" t="s">
        <v>9046</v>
      </c>
      <c r="H1078">
        <v>2017</v>
      </c>
      <c r="I1078" t="s">
        <v>148</v>
      </c>
      <c r="J1078">
        <v>4</v>
      </c>
      <c r="K1078" t="s">
        <v>2082</v>
      </c>
      <c r="L1078">
        <v>161</v>
      </c>
      <c r="P1078">
        <v>31</v>
      </c>
      <c r="Q1078" t="s">
        <v>9047</v>
      </c>
      <c r="R1078" t="s">
        <v>9048</v>
      </c>
      <c r="S1078" t="s">
        <v>31</v>
      </c>
      <c r="T1078" t="s">
        <v>32</v>
      </c>
      <c r="U1078" t="s">
        <v>108</v>
      </c>
      <c r="V1078" t="s">
        <v>34</v>
      </c>
      <c r="W1078" t="s">
        <v>9049</v>
      </c>
    </row>
    <row r="1079" spans="1:23" hidden="1" x14ac:dyDescent="0.2">
      <c r="A1079" t="s">
        <v>322</v>
      </c>
      <c r="B1079" t="s">
        <v>176</v>
      </c>
      <c r="D1079" t="s">
        <v>9050</v>
      </c>
      <c r="E1079" t="s">
        <v>9051</v>
      </c>
      <c r="F1079" t="s">
        <v>9052</v>
      </c>
      <c r="G1079" t="s">
        <v>9053</v>
      </c>
      <c r="H1079">
        <v>2019</v>
      </c>
      <c r="I1079" t="s">
        <v>66</v>
      </c>
      <c r="J1079">
        <v>64</v>
      </c>
      <c r="K1079">
        <v>3</v>
      </c>
      <c r="M1079">
        <v>913</v>
      </c>
      <c r="N1079">
        <v>934</v>
      </c>
      <c r="O1079">
        <v>21</v>
      </c>
      <c r="P1079">
        <v>24</v>
      </c>
      <c r="Q1079" t="s">
        <v>9054</v>
      </c>
      <c r="R1079" t="s">
        <v>9055</v>
      </c>
      <c r="S1079" t="s">
        <v>31</v>
      </c>
      <c r="T1079" t="s">
        <v>32</v>
      </c>
      <c r="U1079" t="s">
        <v>33</v>
      </c>
      <c r="V1079" t="s">
        <v>34</v>
      </c>
      <c r="W1079" t="s">
        <v>9056</v>
      </c>
    </row>
    <row r="1080" spans="1:23" hidden="1" x14ac:dyDescent="0.2">
      <c r="A1080" t="s">
        <v>297</v>
      </c>
      <c r="D1080" t="s">
        <v>9057</v>
      </c>
      <c r="E1080" t="s">
        <v>9058</v>
      </c>
      <c r="F1080" t="s">
        <v>9059</v>
      </c>
      <c r="G1080" t="s">
        <v>9060</v>
      </c>
      <c r="H1080">
        <v>2021</v>
      </c>
      <c r="I1080" t="s">
        <v>3729</v>
      </c>
      <c r="J1080">
        <v>9</v>
      </c>
      <c r="K1080">
        <v>7</v>
      </c>
      <c r="L1080">
        <v>739</v>
      </c>
      <c r="P1080">
        <v>10</v>
      </c>
      <c r="Q1080" t="s">
        <v>9061</v>
      </c>
      <c r="R1080" t="s">
        <v>9062</v>
      </c>
      <c r="S1080" t="s">
        <v>31</v>
      </c>
      <c r="T1080" t="s">
        <v>32</v>
      </c>
      <c r="U1080" t="s">
        <v>108</v>
      </c>
      <c r="V1080" t="s">
        <v>34</v>
      </c>
      <c r="W1080" t="s">
        <v>9063</v>
      </c>
    </row>
    <row r="1081" spans="1:23" hidden="1" x14ac:dyDescent="0.2">
      <c r="A1081" t="s">
        <v>305</v>
      </c>
      <c r="D1081" t="s">
        <v>1190</v>
      </c>
      <c r="E1081" t="s">
        <v>1191</v>
      </c>
      <c r="F1081" t="s">
        <v>1192</v>
      </c>
      <c r="G1081" t="s">
        <v>1193</v>
      </c>
      <c r="H1081">
        <v>2023</v>
      </c>
      <c r="I1081" t="s">
        <v>350</v>
      </c>
      <c r="J1081">
        <v>18</v>
      </c>
      <c r="K1081">
        <v>45607</v>
      </c>
      <c r="L1081" t="s">
        <v>1194</v>
      </c>
      <c r="P1081">
        <v>0</v>
      </c>
      <c r="Q1081" t="s">
        <v>1195</v>
      </c>
      <c r="R1081" t="s">
        <v>1196</v>
      </c>
      <c r="S1081" t="s">
        <v>31</v>
      </c>
      <c r="T1081" t="s">
        <v>32</v>
      </c>
      <c r="U1081" t="s">
        <v>60</v>
      </c>
      <c r="V1081" t="s">
        <v>34</v>
      </c>
      <c r="W1081" t="s">
        <v>1197</v>
      </c>
    </row>
    <row r="1082" spans="1:23" hidden="1" x14ac:dyDescent="0.2">
      <c r="A1082" t="s">
        <v>314</v>
      </c>
      <c r="D1082" t="s">
        <v>9064</v>
      </c>
      <c r="E1082" t="s">
        <v>9065</v>
      </c>
      <c r="F1082" t="s">
        <v>9066</v>
      </c>
      <c r="G1082" t="s">
        <v>9067</v>
      </c>
      <c r="H1082">
        <v>2023</v>
      </c>
      <c r="I1082" t="s">
        <v>9068</v>
      </c>
      <c r="J1082">
        <v>37</v>
      </c>
      <c r="K1082">
        <v>12</v>
      </c>
      <c r="L1082" t="s">
        <v>9069</v>
      </c>
      <c r="P1082">
        <v>1</v>
      </c>
      <c r="Q1082" t="s">
        <v>9070</v>
      </c>
      <c r="R1082" t="s">
        <v>9071</v>
      </c>
      <c r="S1082" t="s">
        <v>31</v>
      </c>
      <c r="T1082" t="s">
        <v>32</v>
      </c>
      <c r="U1082" t="s">
        <v>127</v>
      </c>
      <c r="V1082" t="s">
        <v>34</v>
      </c>
      <c r="W1082" t="s">
        <v>9072</v>
      </c>
    </row>
    <row r="1083" spans="1:23" hidden="1" x14ac:dyDescent="0.2">
      <c r="A1083" t="s">
        <v>322</v>
      </c>
      <c r="B1083" t="s">
        <v>176</v>
      </c>
      <c r="D1083" t="s">
        <v>9073</v>
      </c>
      <c r="E1083" t="s">
        <v>9074</v>
      </c>
      <c r="F1083" t="s">
        <v>9075</v>
      </c>
      <c r="G1083" t="s">
        <v>9076</v>
      </c>
      <c r="H1083">
        <v>2023</v>
      </c>
      <c r="I1083" t="s">
        <v>123</v>
      </c>
      <c r="J1083">
        <v>120</v>
      </c>
      <c r="K1083">
        <v>8</v>
      </c>
      <c r="L1083" t="s">
        <v>9077</v>
      </c>
      <c r="P1083">
        <v>25</v>
      </c>
      <c r="Q1083" t="s">
        <v>9078</v>
      </c>
      <c r="R1083" t="s">
        <v>9079</v>
      </c>
      <c r="S1083" t="s">
        <v>31</v>
      </c>
      <c r="T1083" t="s">
        <v>32</v>
      </c>
      <c r="U1083" t="s">
        <v>127</v>
      </c>
      <c r="V1083" t="s">
        <v>34</v>
      </c>
      <c r="W1083" t="s">
        <v>9080</v>
      </c>
    </row>
    <row r="1084" spans="1:23" hidden="1" x14ac:dyDescent="0.2">
      <c r="A1084" t="s">
        <v>297</v>
      </c>
      <c r="D1084" t="s">
        <v>9081</v>
      </c>
      <c r="E1084" t="s">
        <v>9082</v>
      </c>
      <c r="F1084">
        <v>14014395900</v>
      </c>
      <c r="G1084" t="s">
        <v>9083</v>
      </c>
      <c r="H1084">
        <v>2022</v>
      </c>
      <c r="I1084" t="s">
        <v>140</v>
      </c>
      <c r="J1084">
        <v>6</v>
      </c>
      <c r="K1084">
        <v>1</v>
      </c>
      <c r="M1084">
        <v>81</v>
      </c>
      <c r="N1084">
        <v>93</v>
      </c>
      <c r="O1084">
        <v>12</v>
      </c>
      <c r="P1084">
        <v>20</v>
      </c>
      <c r="Q1084" t="s">
        <v>9084</v>
      </c>
      <c r="R1084" t="s">
        <v>9085</v>
      </c>
      <c r="S1084" t="s">
        <v>117</v>
      </c>
      <c r="T1084" t="s">
        <v>32</v>
      </c>
      <c r="U1084" t="s">
        <v>224</v>
      </c>
      <c r="V1084" t="s">
        <v>34</v>
      </c>
      <c r="W1084" t="s">
        <v>9086</v>
      </c>
    </row>
    <row r="1085" spans="1:23" hidden="1" x14ac:dyDescent="0.2">
      <c r="A1085" t="s">
        <v>305</v>
      </c>
      <c r="D1085" t="s">
        <v>9087</v>
      </c>
      <c r="E1085" t="s">
        <v>9088</v>
      </c>
      <c r="F1085" t="s">
        <v>9089</v>
      </c>
      <c r="G1085" t="s">
        <v>9090</v>
      </c>
      <c r="H1085">
        <v>2022</v>
      </c>
      <c r="I1085" t="s">
        <v>9091</v>
      </c>
      <c r="J1085">
        <v>22</v>
      </c>
      <c r="K1085">
        <v>20</v>
      </c>
      <c r="L1085">
        <v>7924</v>
      </c>
      <c r="P1085">
        <v>3</v>
      </c>
      <c r="Q1085" t="s">
        <v>9092</v>
      </c>
      <c r="R1085" t="s">
        <v>9093</v>
      </c>
      <c r="S1085" t="s">
        <v>31</v>
      </c>
      <c r="T1085" t="s">
        <v>32</v>
      </c>
      <c r="U1085" t="s">
        <v>60</v>
      </c>
      <c r="V1085" t="s">
        <v>34</v>
      </c>
      <c r="W1085" t="s">
        <v>9094</v>
      </c>
    </row>
    <row r="1086" spans="1:23" hidden="1" x14ac:dyDescent="0.2">
      <c r="A1086" t="s">
        <v>314</v>
      </c>
      <c r="D1086" t="s">
        <v>9095</v>
      </c>
      <c r="E1086" t="s">
        <v>9096</v>
      </c>
      <c r="F1086" t="s">
        <v>9097</v>
      </c>
      <c r="G1086" t="s">
        <v>9098</v>
      </c>
      <c r="H1086">
        <v>2024</v>
      </c>
      <c r="I1086" t="s">
        <v>9099</v>
      </c>
      <c r="J1086">
        <v>13</v>
      </c>
      <c r="K1086">
        <v>7</v>
      </c>
      <c r="L1086">
        <v>949</v>
      </c>
      <c r="P1086">
        <v>0</v>
      </c>
      <c r="Q1086" t="s">
        <v>9100</v>
      </c>
      <c r="R1086" t="s">
        <v>9101</v>
      </c>
      <c r="S1086" t="s">
        <v>117</v>
      </c>
      <c r="T1086" t="s">
        <v>32</v>
      </c>
      <c r="U1086" t="s">
        <v>108</v>
      </c>
      <c r="V1086" t="s">
        <v>34</v>
      </c>
      <c r="W1086" t="s">
        <v>9102</v>
      </c>
    </row>
    <row r="1087" spans="1:23" x14ac:dyDescent="0.2">
      <c r="A1087" t="s">
        <v>322</v>
      </c>
      <c r="B1087" t="s">
        <v>176</v>
      </c>
      <c r="C1087" t="s">
        <v>12765</v>
      </c>
      <c r="D1087" t="s">
        <v>9103</v>
      </c>
      <c r="E1087" t="s">
        <v>9104</v>
      </c>
      <c r="F1087" t="s">
        <v>9105</v>
      </c>
      <c r="G1087" t="s">
        <v>9106</v>
      </c>
      <c r="H1087">
        <v>2020</v>
      </c>
      <c r="I1087" t="s">
        <v>1580</v>
      </c>
      <c r="J1087">
        <v>113</v>
      </c>
      <c r="L1087">
        <v>106219</v>
      </c>
      <c r="P1087">
        <v>15</v>
      </c>
      <c r="Q1087" t="s">
        <v>9107</v>
      </c>
      <c r="R1087" t="s">
        <v>9108</v>
      </c>
      <c r="S1087" t="s">
        <v>31</v>
      </c>
      <c r="T1087" t="s">
        <v>32</v>
      </c>
      <c r="U1087" t="s">
        <v>127</v>
      </c>
      <c r="V1087" t="s">
        <v>34</v>
      </c>
      <c r="W1087" t="s">
        <v>9109</v>
      </c>
    </row>
    <row r="1088" spans="1:23" hidden="1" x14ac:dyDescent="0.2">
      <c r="A1088" t="s">
        <v>297</v>
      </c>
      <c r="D1088" t="s">
        <v>9110</v>
      </c>
      <c r="E1088" t="s">
        <v>9111</v>
      </c>
      <c r="F1088" t="s">
        <v>9112</v>
      </c>
      <c r="G1088" t="s">
        <v>9113</v>
      </c>
      <c r="H1088">
        <v>2023</v>
      </c>
      <c r="I1088" t="s">
        <v>9114</v>
      </c>
      <c r="J1088">
        <v>195</v>
      </c>
      <c r="M1088">
        <v>77</v>
      </c>
      <c r="N1088">
        <v>84</v>
      </c>
      <c r="O1088">
        <v>7</v>
      </c>
      <c r="P1088">
        <v>1</v>
      </c>
      <c r="Q1088" t="s">
        <v>9115</v>
      </c>
      <c r="R1088" t="s">
        <v>9116</v>
      </c>
      <c r="S1088" t="s">
        <v>31</v>
      </c>
      <c r="T1088" t="s">
        <v>32</v>
      </c>
      <c r="U1088" t="s">
        <v>127</v>
      </c>
      <c r="V1088" t="s">
        <v>34</v>
      </c>
      <c r="W1088" t="s">
        <v>9117</v>
      </c>
    </row>
    <row r="1089" spans="1:23" hidden="1" x14ac:dyDescent="0.2">
      <c r="A1089" t="s">
        <v>305</v>
      </c>
      <c r="D1089" t="s">
        <v>9118</v>
      </c>
      <c r="E1089" t="s">
        <v>9119</v>
      </c>
      <c r="F1089" t="s">
        <v>9120</v>
      </c>
      <c r="G1089" t="s">
        <v>9121</v>
      </c>
      <c r="H1089">
        <v>2020</v>
      </c>
      <c r="I1089" t="s">
        <v>1303</v>
      </c>
      <c r="J1089">
        <v>1</v>
      </c>
      <c r="K1089">
        <v>1</v>
      </c>
      <c r="L1089">
        <v>3</v>
      </c>
      <c r="P1089">
        <v>5</v>
      </c>
      <c r="Q1089" t="s">
        <v>9122</v>
      </c>
      <c r="R1089" t="s">
        <v>9123</v>
      </c>
      <c r="S1089" t="s">
        <v>31</v>
      </c>
      <c r="T1089" t="s">
        <v>32</v>
      </c>
      <c r="U1089" t="s">
        <v>108</v>
      </c>
      <c r="V1089" t="s">
        <v>34</v>
      </c>
      <c r="W1089" t="s">
        <v>9124</v>
      </c>
    </row>
    <row r="1090" spans="1:23" hidden="1" x14ac:dyDescent="0.2">
      <c r="A1090" t="s">
        <v>314</v>
      </c>
      <c r="D1090" t="s">
        <v>9125</v>
      </c>
      <c r="E1090" t="s">
        <v>9126</v>
      </c>
      <c r="F1090" t="s">
        <v>9127</v>
      </c>
      <c r="G1090" t="s">
        <v>9128</v>
      </c>
      <c r="H1090">
        <v>2022</v>
      </c>
      <c r="I1090" t="s">
        <v>5621</v>
      </c>
      <c r="J1090">
        <v>13</v>
      </c>
      <c r="L1090">
        <v>859556</v>
      </c>
      <c r="P1090">
        <v>5</v>
      </c>
      <c r="Q1090" t="s">
        <v>9129</v>
      </c>
      <c r="R1090" t="s">
        <v>9130</v>
      </c>
      <c r="S1090" t="s">
        <v>31</v>
      </c>
      <c r="T1090" t="s">
        <v>32</v>
      </c>
      <c r="U1090" t="s">
        <v>108</v>
      </c>
      <c r="V1090" t="s">
        <v>34</v>
      </c>
      <c r="W1090" t="s">
        <v>9131</v>
      </c>
    </row>
    <row r="1091" spans="1:23" hidden="1" x14ac:dyDescent="0.2">
      <c r="A1091" t="s">
        <v>322</v>
      </c>
      <c r="B1091" t="s">
        <v>176</v>
      </c>
      <c r="D1091" t="s">
        <v>9132</v>
      </c>
      <c r="E1091" t="s">
        <v>9133</v>
      </c>
      <c r="F1091" t="s">
        <v>9134</v>
      </c>
      <c r="G1091" t="s">
        <v>9135</v>
      </c>
      <c r="H1091">
        <v>2019</v>
      </c>
      <c r="I1091" t="s">
        <v>57</v>
      </c>
      <c r="J1091">
        <v>9</v>
      </c>
      <c r="K1091">
        <v>1</v>
      </c>
      <c r="L1091">
        <v>12728</v>
      </c>
      <c r="P1091">
        <v>29</v>
      </c>
      <c r="Q1091" t="s">
        <v>9136</v>
      </c>
      <c r="R1091" t="s">
        <v>9137</v>
      </c>
      <c r="S1091" t="s">
        <v>31</v>
      </c>
      <c r="T1091" t="s">
        <v>32</v>
      </c>
      <c r="U1091" t="s">
        <v>108</v>
      </c>
      <c r="V1091" t="s">
        <v>34</v>
      </c>
      <c r="W1091" t="s">
        <v>9138</v>
      </c>
    </row>
    <row r="1092" spans="1:23" hidden="1" x14ac:dyDescent="0.2">
      <c r="A1092" t="s">
        <v>297</v>
      </c>
      <c r="D1092" t="s">
        <v>9139</v>
      </c>
      <c r="E1092" t="s">
        <v>9140</v>
      </c>
      <c r="F1092" t="s">
        <v>9141</v>
      </c>
      <c r="G1092" t="s">
        <v>9142</v>
      </c>
      <c r="H1092">
        <v>2024</v>
      </c>
      <c r="I1092" t="s">
        <v>6263</v>
      </c>
      <c r="J1092">
        <v>30</v>
      </c>
      <c r="K1092">
        <v>1</v>
      </c>
      <c r="M1092">
        <v>1</v>
      </c>
      <c r="N1092">
        <v>29</v>
      </c>
      <c r="O1092">
        <v>28</v>
      </c>
      <c r="P1092">
        <v>0</v>
      </c>
      <c r="Q1092" t="s">
        <v>9143</v>
      </c>
      <c r="R1092" t="s">
        <v>9144</v>
      </c>
      <c r="S1092" t="s">
        <v>31</v>
      </c>
      <c r="T1092" t="s">
        <v>32</v>
      </c>
      <c r="U1092" t="s">
        <v>127</v>
      </c>
      <c r="V1092" t="s">
        <v>34</v>
      </c>
      <c r="W1092" t="s">
        <v>9145</v>
      </c>
    </row>
    <row r="1093" spans="1:23" hidden="1" x14ac:dyDescent="0.2">
      <c r="A1093" t="s">
        <v>305</v>
      </c>
      <c r="D1093" t="s">
        <v>9146</v>
      </c>
      <c r="E1093" t="s">
        <v>9147</v>
      </c>
      <c r="F1093" t="s">
        <v>9148</v>
      </c>
      <c r="G1093" t="s">
        <v>9149</v>
      </c>
      <c r="H1093">
        <v>2019</v>
      </c>
      <c r="I1093" t="s">
        <v>2671</v>
      </c>
      <c r="J1093">
        <v>31</v>
      </c>
      <c r="L1093">
        <v>100729</v>
      </c>
      <c r="P1093">
        <v>12</v>
      </c>
      <c r="Q1093" t="s">
        <v>9150</v>
      </c>
      <c r="R1093" t="s">
        <v>9151</v>
      </c>
      <c r="S1093" t="s">
        <v>117</v>
      </c>
      <c r="T1093" t="s">
        <v>32</v>
      </c>
      <c r="U1093" t="s">
        <v>127</v>
      </c>
      <c r="V1093" t="s">
        <v>34</v>
      </c>
      <c r="W1093" t="s">
        <v>9152</v>
      </c>
    </row>
    <row r="1094" spans="1:23" hidden="1" x14ac:dyDescent="0.2">
      <c r="A1094" t="s">
        <v>314</v>
      </c>
      <c r="D1094" t="s">
        <v>9153</v>
      </c>
      <c r="E1094" t="s">
        <v>9154</v>
      </c>
      <c r="F1094" t="s">
        <v>9155</v>
      </c>
      <c r="G1094" t="s">
        <v>9156</v>
      </c>
      <c r="H1094">
        <v>2018</v>
      </c>
      <c r="I1094" t="s">
        <v>328</v>
      </c>
      <c r="J1094">
        <v>554</v>
      </c>
      <c r="K1094">
        <v>7693</v>
      </c>
      <c r="M1094">
        <v>515</v>
      </c>
      <c r="N1094">
        <v>518</v>
      </c>
      <c r="O1094">
        <v>3</v>
      </c>
      <c r="P1094">
        <v>60</v>
      </c>
      <c r="Q1094" t="s">
        <v>9157</v>
      </c>
      <c r="R1094" t="s">
        <v>9158</v>
      </c>
      <c r="S1094" t="s">
        <v>31</v>
      </c>
      <c r="T1094" t="s">
        <v>32</v>
      </c>
      <c r="V1094" t="s">
        <v>34</v>
      </c>
      <c r="W1094" t="s">
        <v>9159</v>
      </c>
    </row>
    <row r="1095" spans="1:23" hidden="1" x14ac:dyDescent="0.2">
      <c r="A1095" t="s">
        <v>322</v>
      </c>
      <c r="B1095" t="s">
        <v>176</v>
      </c>
      <c r="D1095" t="s">
        <v>1240</v>
      </c>
      <c r="E1095" t="s">
        <v>1241</v>
      </c>
      <c r="F1095" t="s">
        <v>1242</v>
      </c>
      <c r="G1095" t="s">
        <v>1243</v>
      </c>
      <c r="H1095">
        <v>2024</v>
      </c>
      <c r="I1095" t="s">
        <v>148</v>
      </c>
      <c r="J1095">
        <v>11</v>
      </c>
      <c r="L1095">
        <v>1345518</v>
      </c>
      <c r="P1095">
        <v>0</v>
      </c>
      <c r="Q1095" t="s">
        <v>1244</v>
      </c>
      <c r="R1095" t="s">
        <v>1245</v>
      </c>
      <c r="S1095" t="s">
        <v>31</v>
      </c>
      <c r="T1095" t="s">
        <v>32</v>
      </c>
      <c r="U1095" t="s">
        <v>108</v>
      </c>
      <c r="V1095" t="s">
        <v>34</v>
      </c>
      <c r="W1095" t="s">
        <v>1246</v>
      </c>
    </row>
    <row r="1096" spans="1:23" hidden="1" x14ac:dyDescent="0.2">
      <c r="A1096" t="s">
        <v>297</v>
      </c>
      <c r="D1096" t="s">
        <v>9160</v>
      </c>
      <c r="E1096" t="s">
        <v>9161</v>
      </c>
      <c r="F1096" t="s">
        <v>9162</v>
      </c>
      <c r="G1096" t="s">
        <v>9163</v>
      </c>
      <c r="H1096">
        <v>2023</v>
      </c>
      <c r="I1096" t="s">
        <v>49</v>
      </c>
      <c r="J1096">
        <v>13</v>
      </c>
      <c r="K1096">
        <v>4</v>
      </c>
      <c r="M1096">
        <v>403</v>
      </c>
      <c r="N1096">
        <v>409</v>
      </c>
      <c r="O1096">
        <v>6</v>
      </c>
      <c r="P1096">
        <v>26</v>
      </c>
      <c r="Q1096" t="s">
        <v>9164</v>
      </c>
      <c r="R1096" t="s">
        <v>9165</v>
      </c>
      <c r="S1096" t="s">
        <v>31</v>
      </c>
      <c r="T1096" t="s">
        <v>32</v>
      </c>
      <c r="V1096" t="s">
        <v>34</v>
      </c>
      <c r="W1096" t="s">
        <v>9166</v>
      </c>
    </row>
    <row r="1097" spans="1:23" hidden="1" x14ac:dyDescent="0.2">
      <c r="A1097" t="s">
        <v>305</v>
      </c>
      <c r="D1097" t="s">
        <v>9167</v>
      </c>
      <c r="E1097" t="s">
        <v>9168</v>
      </c>
      <c r="F1097" t="s">
        <v>9169</v>
      </c>
      <c r="G1097" t="s">
        <v>9170</v>
      </c>
      <c r="H1097">
        <v>2021</v>
      </c>
      <c r="I1097" t="s">
        <v>148</v>
      </c>
      <c r="J1097">
        <v>8</v>
      </c>
      <c r="L1097">
        <v>562267</v>
      </c>
      <c r="P1097">
        <v>7</v>
      </c>
      <c r="Q1097" t="s">
        <v>9171</v>
      </c>
      <c r="R1097" t="s">
        <v>9172</v>
      </c>
      <c r="S1097" t="s">
        <v>31</v>
      </c>
      <c r="T1097" t="s">
        <v>32</v>
      </c>
      <c r="U1097" t="s">
        <v>108</v>
      </c>
      <c r="V1097" t="s">
        <v>34</v>
      </c>
      <c r="W1097" t="s">
        <v>9173</v>
      </c>
    </row>
    <row r="1098" spans="1:23" hidden="1" x14ac:dyDescent="0.2">
      <c r="A1098" t="s">
        <v>314</v>
      </c>
      <c r="D1098" t="s">
        <v>9174</v>
      </c>
      <c r="E1098" t="s">
        <v>9175</v>
      </c>
      <c r="F1098">
        <v>9245813700</v>
      </c>
      <c r="G1098" t="s">
        <v>9176</v>
      </c>
      <c r="H1098">
        <v>2024</v>
      </c>
      <c r="I1098" t="s">
        <v>328</v>
      </c>
      <c r="J1098">
        <v>632</v>
      </c>
      <c r="K1098">
        <v>8024</v>
      </c>
      <c r="M1098">
        <v>265</v>
      </c>
      <c r="N1098">
        <v>266</v>
      </c>
      <c r="O1098">
        <v>1</v>
      </c>
      <c r="P1098">
        <v>0</v>
      </c>
      <c r="Q1098" t="s">
        <v>9177</v>
      </c>
      <c r="R1098" t="s">
        <v>9178</v>
      </c>
      <c r="S1098" t="s">
        <v>3468</v>
      </c>
      <c r="T1098" t="s">
        <v>32</v>
      </c>
      <c r="V1098" t="s">
        <v>34</v>
      </c>
      <c r="W1098" t="s">
        <v>9179</v>
      </c>
    </row>
    <row r="1099" spans="1:23" hidden="1" x14ac:dyDescent="0.2">
      <c r="A1099" t="s">
        <v>322</v>
      </c>
      <c r="B1099" t="s">
        <v>176</v>
      </c>
      <c r="D1099" t="s">
        <v>9180</v>
      </c>
      <c r="E1099" t="s">
        <v>9181</v>
      </c>
      <c r="F1099" t="s">
        <v>9182</v>
      </c>
      <c r="G1099" t="s">
        <v>9183</v>
      </c>
      <c r="H1099">
        <v>2017</v>
      </c>
      <c r="I1099" t="s">
        <v>57</v>
      </c>
      <c r="J1099">
        <v>7</v>
      </c>
      <c r="K1099">
        <v>1</v>
      </c>
      <c r="L1099">
        <v>14434</v>
      </c>
      <c r="P1099">
        <v>21</v>
      </c>
      <c r="Q1099" t="s">
        <v>9184</v>
      </c>
      <c r="R1099" t="s">
        <v>9185</v>
      </c>
      <c r="S1099" t="s">
        <v>31</v>
      </c>
      <c r="T1099" t="s">
        <v>32</v>
      </c>
      <c r="U1099" t="s">
        <v>108</v>
      </c>
      <c r="V1099" t="s">
        <v>34</v>
      </c>
      <c r="W1099" t="s">
        <v>9186</v>
      </c>
    </row>
    <row r="1100" spans="1:23" ht="15" hidden="1" customHeight="1" x14ac:dyDescent="0.2">
      <c r="A1100" t="s">
        <v>297</v>
      </c>
      <c r="D1100" t="s">
        <v>9187</v>
      </c>
      <c r="E1100" t="s">
        <v>9188</v>
      </c>
      <c r="F1100" t="s">
        <v>9189</v>
      </c>
      <c r="G1100" t="s">
        <v>9190</v>
      </c>
      <c r="H1100">
        <v>2019</v>
      </c>
      <c r="I1100" t="s">
        <v>861</v>
      </c>
      <c r="J1100">
        <v>138</v>
      </c>
      <c r="M1100">
        <v>148</v>
      </c>
      <c r="N1100">
        <v>158</v>
      </c>
      <c r="O1100">
        <v>10</v>
      </c>
      <c r="P1100">
        <v>23</v>
      </c>
      <c r="Q1100" t="s">
        <v>9191</v>
      </c>
      <c r="R1100" t="s">
        <v>9192</v>
      </c>
      <c r="S1100" t="s">
        <v>31</v>
      </c>
      <c r="T1100" t="s">
        <v>32</v>
      </c>
      <c r="V1100" t="s">
        <v>34</v>
      </c>
      <c r="W1100" t="s">
        <v>9193</v>
      </c>
    </row>
    <row r="1101" spans="1:23" hidden="1" x14ac:dyDescent="0.2">
      <c r="A1101" t="s">
        <v>305</v>
      </c>
      <c r="D1101" t="s">
        <v>9194</v>
      </c>
      <c r="E1101" t="s">
        <v>9195</v>
      </c>
      <c r="F1101" t="s">
        <v>9196</v>
      </c>
      <c r="G1101" t="s">
        <v>9197</v>
      </c>
      <c r="H1101">
        <v>2017</v>
      </c>
      <c r="I1101" t="s">
        <v>9198</v>
      </c>
      <c r="J1101">
        <v>89</v>
      </c>
      <c r="K1101">
        <v>2</v>
      </c>
      <c r="M1101">
        <v>873</v>
      </c>
      <c r="N1101">
        <v>884</v>
      </c>
      <c r="O1101">
        <v>11</v>
      </c>
      <c r="P1101">
        <v>5</v>
      </c>
      <c r="Q1101" t="s">
        <v>9199</v>
      </c>
      <c r="R1101" t="s">
        <v>9200</v>
      </c>
      <c r="S1101" t="s">
        <v>31</v>
      </c>
      <c r="T1101" t="s">
        <v>32</v>
      </c>
      <c r="U1101" t="s">
        <v>108</v>
      </c>
      <c r="V1101" t="s">
        <v>34</v>
      </c>
      <c r="W1101" t="s">
        <v>9201</v>
      </c>
    </row>
    <row r="1102" spans="1:23" hidden="1" x14ac:dyDescent="0.2">
      <c r="A1102" t="s">
        <v>314</v>
      </c>
      <c r="D1102" t="s">
        <v>9202</v>
      </c>
      <c r="E1102" t="s">
        <v>9203</v>
      </c>
      <c r="F1102" t="s">
        <v>9204</v>
      </c>
      <c r="G1102" t="s">
        <v>9205</v>
      </c>
      <c r="H1102">
        <v>2024</v>
      </c>
      <c r="I1102" t="s">
        <v>165</v>
      </c>
      <c r="P1102">
        <v>0</v>
      </c>
      <c r="Q1102" t="s">
        <v>9206</v>
      </c>
      <c r="R1102" t="s">
        <v>9207</v>
      </c>
      <c r="S1102" t="s">
        <v>31</v>
      </c>
      <c r="T1102" t="s">
        <v>216</v>
      </c>
      <c r="V1102" t="s">
        <v>34</v>
      </c>
      <c r="W1102" t="s">
        <v>9208</v>
      </c>
    </row>
    <row r="1103" spans="1:23" hidden="1" x14ac:dyDescent="0.2">
      <c r="A1103" t="s">
        <v>322</v>
      </c>
      <c r="B1103" t="s">
        <v>176</v>
      </c>
      <c r="D1103" t="s">
        <v>9209</v>
      </c>
      <c r="E1103" t="s">
        <v>9210</v>
      </c>
      <c r="F1103" t="s">
        <v>9211</v>
      </c>
      <c r="G1103" t="s">
        <v>9212</v>
      </c>
      <c r="H1103">
        <v>2017</v>
      </c>
      <c r="I1103" t="s">
        <v>7110</v>
      </c>
      <c r="J1103">
        <v>133</v>
      </c>
      <c r="M1103">
        <v>50</v>
      </c>
      <c r="N1103">
        <v>57</v>
      </c>
      <c r="O1103">
        <v>7</v>
      </c>
      <c r="P1103">
        <v>32</v>
      </c>
      <c r="Q1103" t="s">
        <v>9213</v>
      </c>
      <c r="R1103" t="s">
        <v>9214</v>
      </c>
      <c r="S1103" t="s">
        <v>31</v>
      </c>
      <c r="T1103" t="s">
        <v>32</v>
      </c>
      <c r="U1103" t="s">
        <v>33</v>
      </c>
      <c r="V1103" t="s">
        <v>34</v>
      </c>
      <c r="W1103" t="s">
        <v>9215</v>
      </c>
    </row>
    <row r="1104" spans="1:23" hidden="1" x14ac:dyDescent="0.2">
      <c r="A1104" t="s">
        <v>297</v>
      </c>
      <c r="D1104" t="s">
        <v>9216</v>
      </c>
      <c r="E1104" t="s">
        <v>9217</v>
      </c>
      <c r="F1104" t="s">
        <v>9218</v>
      </c>
      <c r="G1104" t="s">
        <v>9219</v>
      </c>
      <c r="H1104">
        <v>2019</v>
      </c>
      <c r="I1104" t="s">
        <v>148</v>
      </c>
      <c r="J1104">
        <v>6</v>
      </c>
      <c r="L1104">
        <v>575</v>
      </c>
      <c r="P1104">
        <v>15</v>
      </c>
      <c r="Q1104" t="s">
        <v>9220</v>
      </c>
      <c r="R1104" t="s">
        <v>9221</v>
      </c>
      <c r="S1104" t="s">
        <v>31</v>
      </c>
      <c r="T1104" t="s">
        <v>32</v>
      </c>
      <c r="U1104" t="s">
        <v>108</v>
      </c>
      <c r="V1104" t="s">
        <v>34</v>
      </c>
      <c r="W1104" t="s">
        <v>9222</v>
      </c>
    </row>
    <row r="1105" spans="1:23" hidden="1" x14ac:dyDescent="0.2">
      <c r="A1105" t="s">
        <v>305</v>
      </c>
      <c r="D1105" t="s">
        <v>9223</v>
      </c>
      <c r="E1105" t="s">
        <v>9224</v>
      </c>
      <c r="F1105" t="s">
        <v>9225</v>
      </c>
      <c r="G1105" t="s">
        <v>9226</v>
      </c>
      <c r="H1105">
        <v>2020</v>
      </c>
      <c r="I1105" t="s">
        <v>165</v>
      </c>
      <c r="J1105">
        <v>39</v>
      </c>
      <c r="K1105">
        <v>2</v>
      </c>
      <c r="M1105">
        <v>281</v>
      </c>
      <c r="N1105">
        <v>292</v>
      </c>
      <c r="O1105">
        <v>11</v>
      </c>
      <c r="P1105">
        <v>15</v>
      </c>
      <c r="Q1105" t="s">
        <v>9227</v>
      </c>
      <c r="R1105" t="s">
        <v>9228</v>
      </c>
      <c r="S1105" t="s">
        <v>31</v>
      </c>
      <c r="T1105" t="s">
        <v>32</v>
      </c>
      <c r="V1105" t="s">
        <v>34</v>
      </c>
      <c r="W1105" t="s">
        <v>9229</v>
      </c>
    </row>
    <row r="1106" spans="1:23" hidden="1" x14ac:dyDescent="0.2">
      <c r="A1106" t="s">
        <v>314</v>
      </c>
      <c r="D1106" t="s">
        <v>9230</v>
      </c>
      <c r="E1106" t="s">
        <v>9231</v>
      </c>
      <c r="F1106" t="s">
        <v>9232</v>
      </c>
      <c r="G1106" t="s">
        <v>9233</v>
      </c>
      <c r="H1106">
        <v>2022</v>
      </c>
      <c r="I1106" t="s">
        <v>641</v>
      </c>
      <c r="J1106">
        <v>10</v>
      </c>
      <c r="L1106" t="s">
        <v>9234</v>
      </c>
      <c r="P1106">
        <v>9</v>
      </c>
      <c r="Q1106" t="s">
        <v>9235</v>
      </c>
      <c r="R1106" t="s">
        <v>9236</v>
      </c>
      <c r="S1106" t="s">
        <v>31</v>
      </c>
      <c r="T1106" t="s">
        <v>32</v>
      </c>
      <c r="U1106" t="s">
        <v>60</v>
      </c>
      <c r="V1106" t="s">
        <v>34</v>
      </c>
      <c r="W1106" t="s">
        <v>9237</v>
      </c>
    </row>
    <row r="1107" spans="1:23" hidden="1" x14ac:dyDescent="0.2">
      <c r="A1107" t="s">
        <v>322</v>
      </c>
      <c r="B1107" t="s">
        <v>176</v>
      </c>
      <c r="C1107" t="s">
        <v>9238</v>
      </c>
      <c r="D1107" t="s">
        <v>9239</v>
      </c>
      <c r="E1107" t="s">
        <v>9240</v>
      </c>
      <c r="F1107" t="s">
        <v>9241</v>
      </c>
      <c r="G1107" t="s">
        <v>9242</v>
      </c>
      <c r="H1107">
        <v>2021</v>
      </c>
      <c r="I1107" t="s">
        <v>350</v>
      </c>
      <c r="J1107">
        <v>16</v>
      </c>
      <c r="K1107">
        <v>12</v>
      </c>
      <c r="L1107" t="s">
        <v>9243</v>
      </c>
      <c r="P1107">
        <v>11</v>
      </c>
      <c r="Q1107" t="s">
        <v>9244</v>
      </c>
      <c r="R1107" t="s">
        <v>9245</v>
      </c>
      <c r="S1107" t="s">
        <v>31</v>
      </c>
      <c r="T1107" t="s">
        <v>32</v>
      </c>
      <c r="U1107" t="s">
        <v>108</v>
      </c>
      <c r="V1107" t="s">
        <v>34</v>
      </c>
      <c r="W1107" t="s">
        <v>9246</v>
      </c>
    </row>
    <row r="1108" spans="1:23" hidden="1" x14ac:dyDescent="0.2">
      <c r="A1108" t="s">
        <v>297</v>
      </c>
      <c r="D1108" t="s">
        <v>9247</v>
      </c>
      <c r="E1108" t="s">
        <v>9248</v>
      </c>
      <c r="F1108" t="s">
        <v>9249</v>
      </c>
      <c r="G1108" t="s">
        <v>9250</v>
      </c>
      <c r="H1108">
        <v>2019</v>
      </c>
      <c r="I1108" t="s">
        <v>2007</v>
      </c>
      <c r="J1108">
        <v>17</v>
      </c>
      <c r="K1108">
        <v>9</v>
      </c>
      <c r="L1108" t="s">
        <v>9251</v>
      </c>
      <c r="P1108">
        <v>42</v>
      </c>
      <c r="Q1108" t="s">
        <v>9252</v>
      </c>
      <c r="R1108" t="s">
        <v>9253</v>
      </c>
      <c r="S1108" t="s">
        <v>117</v>
      </c>
      <c r="T1108" t="s">
        <v>32</v>
      </c>
      <c r="U1108" t="s">
        <v>108</v>
      </c>
      <c r="V1108" t="s">
        <v>34</v>
      </c>
      <c r="W1108" t="s">
        <v>9254</v>
      </c>
    </row>
    <row r="1109" spans="1:23" hidden="1" x14ac:dyDescent="0.2">
      <c r="A1109" t="s">
        <v>305</v>
      </c>
      <c r="D1109" t="s">
        <v>9255</v>
      </c>
      <c r="E1109" t="s">
        <v>9256</v>
      </c>
      <c r="F1109" t="s">
        <v>9257</v>
      </c>
      <c r="G1109" t="s">
        <v>9258</v>
      </c>
      <c r="H1109">
        <v>2017</v>
      </c>
      <c r="I1109" t="s">
        <v>28</v>
      </c>
      <c r="J1109">
        <v>23</v>
      </c>
      <c r="K1109">
        <v>9</v>
      </c>
      <c r="M1109">
        <v>3838</v>
      </c>
      <c r="N1109">
        <v>3848</v>
      </c>
      <c r="O1109">
        <v>10</v>
      </c>
      <c r="P1109">
        <v>105</v>
      </c>
      <c r="Q1109" t="s">
        <v>9259</v>
      </c>
      <c r="R1109" t="s">
        <v>9260</v>
      </c>
      <c r="S1109" t="s">
        <v>31</v>
      </c>
      <c r="T1109" t="s">
        <v>32</v>
      </c>
      <c r="U1109" t="s">
        <v>127</v>
      </c>
      <c r="V1109" t="s">
        <v>34</v>
      </c>
      <c r="W1109" t="s">
        <v>9261</v>
      </c>
    </row>
    <row r="1110" spans="1:23" hidden="1" x14ac:dyDescent="0.2">
      <c r="A1110" t="s">
        <v>314</v>
      </c>
      <c r="D1110" t="s">
        <v>9262</v>
      </c>
      <c r="E1110" t="s">
        <v>9263</v>
      </c>
      <c r="F1110" t="s">
        <v>9264</v>
      </c>
      <c r="G1110" t="s">
        <v>9265</v>
      </c>
      <c r="H1110">
        <v>2017</v>
      </c>
      <c r="I1110" t="s">
        <v>165</v>
      </c>
      <c r="J1110">
        <v>36</v>
      </c>
      <c r="K1110">
        <v>1</v>
      </c>
      <c r="M1110">
        <v>119</v>
      </c>
      <c r="N1110">
        <v>129</v>
      </c>
      <c r="O1110">
        <v>10</v>
      </c>
      <c r="P1110">
        <v>37</v>
      </c>
      <c r="Q1110" t="s">
        <v>9266</v>
      </c>
      <c r="R1110" t="s">
        <v>9267</v>
      </c>
      <c r="S1110" t="s">
        <v>31</v>
      </c>
      <c r="T1110" t="s">
        <v>32</v>
      </c>
      <c r="V1110" t="s">
        <v>34</v>
      </c>
      <c r="W1110" t="s">
        <v>9268</v>
      </c>
    </row>
    <row r="1111" spans="1:23" hidden="1" x14ac:dyDescent="0.2">
      <c r="A1111" t="s">
        <v>322</v>
      </c>
      <c r="B1111" t="s">
        <v>176</v>
      </c>
      <c r="C1111" t="s">
        <v>9269</v>
      </c>
      <c r="D1111" t="s">
        <v>9270</v>
      </c>
      <c r="E1111" t="s">
        <v>9271</v>
      </c>
      <c r="F1111" t="s">
        <v>9272</v>
      </c>
      <c r="G1111" t="s">
        <v>9273</v>
      </c>
      <c r="H1111">
        <v>2023</v>
      </c>
      <c r="I1111" t="s">
        <v>148</v>
      </c>
      <c r="J1111">
        <v>10</v>
      </c>
      <c r="L1111">
        <v>1120262</v>
      </c>
      <c r="P1111">
        <v>4</v>
      </c>
      <c r="Q1111" t="s">
        <v>9274</v>
      </c>
      <c r="R1111" t="s">
        <v>9275</v>
      </c>
      <c r="S1111" t="s">
        <v>31</v>
      </c>
      <c r="T1111" t="s">
        <v>32</v>
      </c>
      <c r="U1111" t="s">
        <v>108</v>
      </c>
      <c r="V1111" t="s">
        <v>34</v>
      </c>
      <c r="W1111" t="s">
        <v>9276</v>
      </c>
    </row>
    <row r="1112" spans="1:23" hidden="1" x14ac:dyDescent="0.2">
      <c r="A1112" t="s">
        <v>297</v>
      </c>
      <c r="D1112" t="s">
        <v>9277</v>
      </c>
      <c r="E1112" t="s">
        <v>9278</v>
      </c>
      <c r="F1112" t="s">
        <v>9279</v>
      </c>
      <c r="G1112" t="s">
        <v>9280</v>
      </c>
      <c r="H1112">
        <v>2019</v>
      </c>
      <c r="I1112" t="s">
        <v>9281</v>
      </c>
      <c r="J1112">
        <v>8</v>
      </c>
      <c r="K1112">
        <v>12</v>
      </c>
      <c r="L1112" t="s">
        <v>9282</v>
      </c>
      <c r="P1112">
        <v>61</v>
      </c>
      <c r="Q1112" t="s">
        <v>9283</v>
      </c>
      <c r="R1112" t="s">
        <v>9284</v>
      </c>
      <c r="S1112" t="s">
        <v>31</v>
      </c>
      <c r="T1112" t="s">
        <v>32</v>
      </c>
      <c r="U1112" t="s">
        <v>60</v>
      </c>
      <c r="V1112" t="s">
        <v>34</v>
      </c>
      <c r="W1112" t="s">
        <v>9285</v>
      </c>
    </row>
    <row r="1113" spans="1:23" hidden="1" x14ac:dyDescent="0.2">
      <c r="A1113" t="s">
        <v>305</v>
      </c>
      <c r="D1113" t="s">
        <v>9286</v>
      </c>
      <c r="E1113" t="s">
        <v>9287</v>
      </c>
      <c r="F1113" t="s">
        <v>9288</v>
      </c>
      <c r="G1113" t="s">
        <v>9289</v>
      </c>
      <c r="H1113">
        <v>2024</v>
      </c>
      <c r="I1113" t="s">
        <v>57</v>
      </c>
      <c r="J1113">
        <v>14</v>
      </c>
      <c r="K1113">
        <v>1</v>
      </c>
      <c r="L1113">
        <v>10333</v>
      </c>
      <c r="P1113">
        <v>0</v>
      </c>
      <c r="Q1113" t="s">
        <v>9290</v>
      </c>
      <c r="R1113" t="s">
        <v>9291</v>
      </c>
      <c r="S1113" t="s">
        <v>411</v>
      </c>
      <c r="T1113" t="s">
        <v>32</v>
      </c>
      <c r="U1113" t="s">
        <v>108</v>
      </c>
      <c r="V1113" t="s">
        <v>34</v>
      </c>
      <c r="W1113" t="s">
        <v>9292</v>
      </c>
    </row>
    <row r="1114" spans="1:23" hidden="1" x14ac:dyDescent="0.2">
      <c r="A1114" t="s">
        <v>314</v>
      </c>
      <c r="D1114" t="s">
        <v>9293</v>
      </c>
      <c r="E1114" t="s">
        <v>9294</v>
      </c>
      <c r="F1114" t="s">
        <v>9295</v>
      </c>
      <c r="G1114" t="s">
        <v>9296</v>
      </c>
      <c r="H1114">
        <v>2015</v>
      </c>
      <c r="I1114" t="s">
        <v>5514</v>
      </c>
      <c r="M1114">
        <v>411</v>
      </c>
      <c r="N1114">
        <v>484</v>
      </c>
      <c r="O1114">
        <v>73</v>
      </c>
      <c r="P1114">
        <v>390</v>
      </c>
      <c r="Q1114" t="s">
        <v>9297</v>
      </c>
      <c r="R1114" t="s">
        <v>9298</v>
      </c>
      <c r="S1114" t="s">
        <v>77</v>
      </c>
      <c r="T1114" t="s">
        <v>32</v>
      </c>
      <c r="V1114" t="s">
        <v>34</v>
      </c>
      <c r="W1114" t="s">
        <v>9299</v>
      </c>
    </row>
    <row r="1115" spans="1:23" hidden="1" x14ac:dyDescent="0.2">
      <c r="A1115" t="s">
        <v>322</v>
      </c>
      <c r="B1115" t="s">
        <v>176</v>
      </c>
      <c r="D1115" t="s">
        <v>9300</v>
      </c>
      <c r="E1115" t="s">
        <v>9301</v>
      </c>
      <c r="F1115" t="s">
        <v>9302</v>
      </c>
      <c r="G1115" t="s">
        <v>9303</v>
      </c>
      <c r="H1115">
        <v>2005</v>
      </c>
      <c r="I1115" t="s">
        <v>861</v>
      </c>
      <c r="J1115">
        <v>51</v>
      </c>
      <c r="K1115">
        <v>45383</v>
      </c>
      <c r="M1115">
        <v>149</v>
      </c>
      <c r="N1115">
        <v>164</v>
      </c>
      <c r="O1115">
        <v>15</v>
      </c>
      <c r="P1115">
        <v>99</v>
      </c>
      <c r="Q1115" t="s">
        <v>9304</v>
      </c>
      <c r="R1115" t="s">
        <v>9305</v>
      </c>
      <c r="S1115" t="s">
        <v>1695</v>
      </c>
      <c r="T1115" t="s">
        <v>32</v>
      </c>
      <c r="V1115" t="s">
        <v>34</v>
      </c>
      <c r="W1115" t="s">
        <v>9306</v>
      </c>
    </row>
    <row r="1116" spans="1:23" hidden="1" x14ac:dyDescent="0.2">
      <c r="A1116" t="s">
        <v>297</v>
      </c>
      <c r="D1116" t="s">
        <v>9307</v>
      </c>
      <c r="E1116" t="s">
        <v>9308</v>
      </c>
      <c r="F1116" t="s">
        <v>9309</v>
      </c>
      <c r="G1116" t="s">
        <v>9310</v>
      </c>
      <c r="H1116">
        <v>2017</v>
      </c>
      <c r="I1116" t="s">
        <v>57</v>
      </c>
      <c r="J1116">
        <v>7</v>
      </c>
      <c r="L1116">
        <v>40842</v>
      </c>
      <c r="P1116">
        <v>71</v>
      </c>
      <c r="Q1116" t="s">
        <v>9311</v>
      </c>
      <c r="R1116" t="s">
        <v>9312</v>
      </c>
      <c r="S1116" t="s">
        <v>31</v>
      </c>
      <c r="T1116" t="s">
        <v>32</v>
      </c>
      <c r="U1116" t="s">
        <v>108</v>
      </c>
      <c r="V1116" t="s">
        <v>34</v>
      </c>
      <c r="W1116" t="s">
        <v>9313</v>
      </c>
    </row>
    <row r="1117" spans="1:23" hidden="1" x14ac:dyDescent="0.2">
      <c r="A1117" t="s">
        <v>305</v>
      </c>
      <c r="D1117" t="s">
        <v>9314</v>
      </c>
      <c r="E1117" t="s">
        <v>9315</v>
      </c>
      <c r="F1117" t="s">
        <v>9316</v>
      </c>
      <c r="G1117" t="s">
        <v>9317</v>
      </c>
      <c r="H1117">
        <v>2023</v>
      </c>
      <c r="I1117" t="s">
        <v>2231</v>
      </c>
      <c r="J1117">
        <v>6</v>
      </c>
      <c r="K1117">
        <v>1</v>
      </c>
      <c r="L1117">
        <v>66</v>
      </c>
      <c r="P1117">
        <v>6</v>
      </c>
      <c r="Q1117" t="s">
        <v>9318</v>
      </c>
      <c r="R1117" t="s">
        <v>9319</v>
      </c>
      <c r="S1117" t="s">
        <v>31</v>
      </c>
      <c r="T1117" t="s">
        <v>32</v>
      </c>
      <c r="U1117" t="s">
        <v>60</v>
      </c>
      <c r="V1117" t="s">
        <v>34</v>
      </c>
      <c r="W1117" t="s">
        <v>9320</v>
      </c>
    </row>
    <row r="1118" spans="1:23" hidden="1" x14ac:dyDescent="0.2">
      <c r="A1118" t="s">
        <v>314</v>
      </c>
      <c r="D1118" t="s">
        <v>9321</v>
      </c>
      <c r="E1118" t="s">
        <v>9322</v>
      </c>
      <c r="F1118" t="s">
        <v>9323</v>
      </c>
      <c r="G1118" t="s">
        <v>9324</v>
      </c>
      <c r="H1118">
        <v>2013</v>
      </c>
      <c r="I1118" t="s">
        <v>350</v>
      </c>
      <c r="J1118">
        <v>8</v>
      </c>
      <c r="K1118">
        <v>7</v>
      </c>
      <c r="L1118" t="s">
        <v>9325</v>
      </c>
      <c r="P1118">
        <v>137</v>
      </c>
      <c r="Q1118" t="s">
        <v>9326</v>
      </c>
      <c r="R1118" t="s">
        <v>9327</v>
      </c>
      <c r="S1118" t="s">
        <v>31</v>
      </c>
      <c r="T1118" t="s">
        <v>32</v>
      </c>
      <c r="U1118" t="s">
        <v>108</v>
      </c>
      <c r="V1118" t="s">
        <v>34</v>
      </c>
      <c r="W1118" t="s">
        <v>9328</v>
      </c>
    </row>
    <row r="1119" spans="1:23" hidden="1" x14ac:dyDescent="0.2">
      <c r="A1119" t="s">
        <v>322</v>
      </c>
      <c r="B1119" t="s">
        <v>176</v>
      </c>
      <c r="D1119" t="s">
        <v>9329</v>
      </c>
      <c r="E1119" t="s">
        <v>9330</v>
      </c>
      <c r="F1119" t="s">
        <v>9331</v>
      </c>
      <c r="G1119" t="s">
        <v>9332</v>
      </c>
      <c r="H1119">
        <v>2020</v>
      </c>
      <c r="I1119" t="s">
        <v>9333</v>
      </c>
      <c r="J1119">
        <v>37</v>
      </c>
      <c r="K1119">
        <v>3</v>
      </c>
      <c r="M1119">
        <v>123</v>
      </c>
      <c r="N1119">
        <v>133</v>
      </c>
      <c r="O1119">
        <v>10</v>
      </c>
      <c r="P1119">
        <v>6</v>
      </c>
      <c r="Q1119" t="s">
        <v>9334</v>
      </c>
      <c r="R1119" t="s">
        <v>9335</v>
      </c>
      <c r="S1119" t="s">
        <v>117</v>
      </c>
      <c r="T1119" t="s">
        <v>32</v>
      </c>
      <c r="U1119" t="s">
        <v>108</v>
      </c>
      <c r="V1119" t="s">
        <v>34</v>
      </c>
      <c r="W1119" t="s">
        <v>9336</v>
      </c>
    </row>
    <row r="1120" spans="1:23" hidden="1" x14ac:dyDescent="0.2">
      <c r="A1120" t="s">
        <v>297</v>
      </c>
      <c r="D1120" t="s">
        <v>9337</v>
      </c>
      <c r="E1120" t="s">
        <v>9338</v>
      </c>
      <c r="F1120">
        <v>49261231900</v>
      </c>
      <c r="G1120" t="s">
        <v>9339</v>
      </c>
      <c r="H1120">
        <v>2018</v>
      </c>
      <c r="I1120" t="s">
        <v>3033</v>
      </c>
      <c r="J1120">
        <v>9</v>
      </c>
      <c r="K1120" t="s">
        <v>3034</v>
      </c>
      <c r="L1120">
        <v>2404</v>
      </c>
      <c r="P1120">
        <v>14</v>
      </c>
      <c r="Q1120" t="s">
        <v>9340</v>
      </c>
      <c r="R1120" t="s">
        <v>9341</v>
      </c>
      <c r="S1120" t="s">
        <v>31</v>
      </c>
      <c r="T1120" t="s">
        <v>32</v>
      </c>
      <c r="U1120" t="s">
        <v>60</v>
      </c>
      <c r="V1120" t="s">
        <v>34</v>
      </c>
      <c r="W1120" t="s">
        <v>9342</v>
      </c>
    </row>
    <row r="1121" spans="1:23" hidden="1" x14ac:dyDescent="0.2">
      <c r="A1121" t="s">
        <v>305</v>
      </c>
      <c r="D1121" t="s">
        <v>9343</v>
      </c>
      <c r="E1121" t="s">
        <v>9344</v>
      </c>
      <c r="F1121" t="s">
        <v>9345</v>
      </c>
      <c r="G1121" t="s">
        <v>9346</v>
      </c>
      <c r="H1121">
        <v>2019</v>
      </c>
      <c r="I1121" t="s">
        <v>4638</v>
      </c>
      <c r="J1121">
        <v>94</v>
      </c>
      <c r="K1121">
        <v>3</v>
      </c>
      <c r="M1121">
        <v>828</v>
      </c>
      <c r="N1121">
        <v>848</v>
      </c>
      <c r="O1121">
        <v>20</v>
      </c>
      <c r="P1121">
        <v>51</v>
      </c>
      <c r="Q1121" t="s">
        <v>9347</v>
      </c>
      <c r="R1121" t="s">
        <v>9348</v>
      </c>
      <c r="S1121" t="s">
        <v>31</v>
      </c>
      <c r="T1121" t="s">
        <v>32</v>
      </c>
      <c r="U1121" t="s">
        <v>224</v>
      </c>
      <c r="V1121" t="s">
        <v>34</v>
      </c>
      <c r="W1121" t="s">
        <v>9349</v>
      </c>
    </row>
    <row r="1122" spans="1:23" hidden="1" x14ac:dyDescent="0.2">
      <c r="A1122" t="s">
        <v>314</v>
      </c>
      <c r="D1122" t="s">
        <v>9350</v>
      </c>
      <c r="E1122" t="s">
        <v>9351</v>
      </c>
      <c r="F1122" t="s">
        <v>9352</v>
      </c>
      <c r="G1122" t="s">
        <v>9353</v>
      </c>
      <c r="H1122">
        <v>2017</v>
      </c>
      <c r="I1122" t="s">
        <v>57</v>
      </c>
      <c r="J1122">
        <v>7</v>
      </c>
      <c r="L1122">
        <v>45227</v>
      </c>
      <c r="P1122">
        <v>39</v>
      </c>
      <c r="Q1122" t="s">
        <v>9354</v>
      </c>
      <c r="R1122" t="s">
        <v>9355</v>
      </c>
      <c r="S1122" t="s">
        <v>31</v>
      </c>
      <c r="T1122" t="s">
        <v>32</v>
      </c>
      <c r="U1122" t="s">
        <v>60</v>
      </c>
      <c r="V1122" t="s">
        <v>34</v>
      </c>
      <c r="W1122" t="s">
        <v>9356</v>
      </c>
    </row>
    <row r="1123" spans="1:23" hidden="1" x14ac:dyDescent="0.2">
      <c r="A1123" t="s">
        <v>322</v>
      </c>
      <c r="B1123" t="s">
        <v>176</v>
      </c>
      <c r="D1123" t="s">
        <v>9357</v>
      </c>
      <c r="E1123" t="s">
        <v>9358</v>
      </c>
      <c r="F1123">
        <v>56206723800</v>
      </c>
      <c r="G1123" t="s">
        <v>9359</v>
      </c>
      <c r="H1123">
        <v>2021</v>
      </c>
      <c r="I1123" t="s">
        <v>9360</v>
      </c>
      <c r="J1123">
        <v>6</v>
      </c>
      <c r="M1123">
        <v>1</v>
      </c>
      <c r="N1123">
        <v>47</v>
      </c>
      <c r="O1123">
        <v>46</v>
      </c>
      <c r="P1123">
        <v>16</v>
      </c>
      <c r="Q1123" t="s">
        <v>9361</v>
      </c>
      <c r="R1123" t="s">
        <v>9362</v>
      </c>
      <c r="S1123" t="s">
        <v>31</v>
      </c>
      <c r="T1123" t="s">
        <v>32</v>
      </c>
      <c r="U1123" t="s">
        <v>108</v>
      </c>
      <c r="V1123" t="s">
        <v>34</v>
      </c>
      <c r="W1123" t="s">
        <v>9363</v>
      </c>
    </row>
    <row r="1124" spans="1:23" hidden="1" x14ac:dyDescent="0.2">
      <c r="A1124" t="s">
        <v>297</v>
      </c>
      <c r="D1124" t="s">
        <v>9364</v>
      </c>
      <c r="E1124" t="s">
        <v>9365</v>
      </c>
      <c r="F1124" t="s">
        <v>9366</v>
      </c>
      <c r="G1124" t="s">
        <v>9367</v>
      </c>
      <c r="H1124">
        <v>2019</v>
      </c>
      <c r="I1124" t="s">
        <v>1992</v>
      </c>
      <c r="J1124">
        <v>364</v>
      </c>
      <c r="K1124">
        <v>6446</v>
      </c>
      <c r="M1124">
        <v>1124</v>
      </c>
      <c r="N1124">
        <v>1127</v>
      </c>
      <c r="O1124">
        <v>3</v>
      </c>
      <c r="P1124">
        <v>0</v>
      </c>
      <c r="Q1124" t="s">
        <v>9368</v>
      </c>
      <c r="R1124" t="s">
        <v>9369</v>
      </c>
      <c r="S1124" t="s">
        <v>31</v>
      </c>
      <c r="T1124" t="s">
        <v>32</v>
      </c>
      <c r="V1124" t="s">
        <v>34</v>
      </c>
      <c r="W1124" t="s">
        <v>9370</v>
      </c>
    </row>
    <row r="1125" spans="1:23" hidden="1" x14ac:dyDescent="0.2">
      <c r="A1125" t="s">
        <v>305</v>
      </c>
      <c r="D1125" t="s">
        <v>9371</v>
      </c>
      <c r="E1125" t="s">
        <v>9372</v>
      </c>
      <c r="F1125" t="s">
        <v>9373</v>
      </c>
      <c r="G1125" t="s">
        <v>9374</v>
      </c>
      <c r="H1125">
        <v>2023</v>
      </c>
      <c r="I1125" t="s">
        <v>350</v>
      </c>
      <c r="J1125">
        <v>18</v>
      </c>
      <c r="K1125">
        <v>45544</v>
      </c>
      <c r="L1125" t="s">
        <v>9375</v>
      </c>
      <c r="P1125">
        <v>1</v>
      </c>
      <c r="Q1125" t="s">
        <v>9376</v>
      </c>
      <c r="R1125" t="s">
        <v>9377</v>
      </c>
      <c r="S1125" t="s">
        <v>31</v>
      </c>
      <c r="T1125" t="s">
        <v>32</v>
      </c>
      <c r="U1125" t="s">
        <v>60</v>
      </c>
      <c r="V1125" t="s">
        <v>34</v>
      </c>
      <c r="W1125" t="s">
        <v>9378</v>
      </c>
    </row>
    <row r="1126" spans="1:23" hidden="1" x14ac:dyDescent="0.2">
      <c r="A1126" t="s">
        <v>314</v>
      </c>
      <c r="D1126" t="s">
        <v>9379</v>
      </c>
      <c r="E1126" t="s">
        <v>9380</v>
      </c>
      <c r="F1126" t="s">
        <v>9381</v>
      </c>
      <c r="G1126" t="s">
        <v>9382</v>
      </c>
      <c r="H1126">
        <v>2018</v>
      </c>
      <c r="I1126" t="s">
        <v>9383</v>
      </c>
      <c r="M1126">
        <v>1</v>
      </c>
      <c r="N1126">
        <v>288</v>
      </c>
      <c r="O1126">
        <v>287</v>
      </c>
      <c r="P1126">
        <v>4</v>
      </c>
      <c r="Q1126" t="s">
        <v>9384</v>
      </c>
      <c r="R1126" t="s">
        <v>9385</v>
      </c>
      <c r="S1126" t="s">
        <v>9386</v>
      </c>
      <c r="T1126" t="s">
        <v>32</v>
      </c>
      <c r="V1126" t="s">
        <v>34</v>
      </c>
      <c r="W1126" t="s">
        <v>9387</v>
      </c>
    </row>
    <row r="1127" spans="1:23" hidden="1" x14ac:dyDescent="0.2">
      <c r="A1127" t="s">
        <v>322</v>
      </c>
      <c r="B1127" t="s">
        <v>176</v>
      </c>
      <c r="C1127" t="s">
        <v>9238</v>
      </c>
      <c r="D1127" t="s">
        <v>9388</v>
      </c>
      <c r="E1127" t="s">
        <v>9389</v>
      </c>
      <c r="F1127" t="s">
        <v>9390</v>
      </c>
      <c r="G1127" t="s">
        <v>9391</v>
      </c>
      <c r="H1127">
        <v>2024</v>
      </c>
      <c r="I1127" t="s">
        <v>4308</v>
      </c>
      <c r="J1127">
        <v>93</v>
      </c>
      <c r="K1127">
        <v>8</v>
      </c>
      <c r="M1127">
        <v>1097</v>
      </c>
      <c r="N1127">
        <v>1107</v>
      </c>
      <c r="O1127">
        <v>10</v>
      </c>
      <c r="P1127">
        <v>0</v>
      </c>
      <c r="Q1127" t="s">
        <v>9392</v>
      </c>
      <c r="R1127" t="s">
        <v>9393</v>
      </c>
      <c r="S1127" t="s">
        <v>31</v>
      </c>
      <c r="T1127" t="s">
        <v>32</v>
      </c>
      <c r="U1127" t="s">
        <v>127</v>
      </c>
      <c r="V1127" t="s">
        <v>34</v>
      </c>
      <c r="W1127" t="s">
        <v>9394</v>
      </c>
    </row>
    <row r="1128" spans="1:23" hidden="1" x14ac:dyDescent="0.2">
      <c r="A1128" t="s">
        <v>297</v>
      </c>
      <c r="D1128" t="s">
        <v>9395</v>
      </c>
      <c r="E1128" t="s">
        <v>9396</v>
      </c>
      <c r="F1128" t="s">
        <v>9397</v>
      </c>
      <c r="G1128" t="s">
        <v>9398</v>
      </c>
      <c r="H1128">
        <v>2017</v>
      </c>
      <c r="I1128" t="s">
        <v>1917</v>
      </c>
      <c r="J1128">
        <v>122</v>
      </c>
      <c r="K1128">
        <v>12</v>
      </c>
      <c r="M1128">
        <v>9319</v>
      </c>
      <c r="N1128">
        <v>9331</v>
      </c>
      <c r="O1128">
        <v>12</v>
      </c>
      <c r="P1128">
        <v>68</v>
      </c>
      <c r="Q1128" t="s">
        <v>9399</v>
      </c>
      <c r="R1128" t="s">
        <v>9400</v>
      </c>
      <c r="S1128" t="s">
        <v>31</v>
      </c>
      <c r="T1128" t="s">
        <v>32</v>
      </c>
      <c r="U1128" t="s">
        <v>43</v>
      </c>
      <c r="V1128" t="s">
        <v>34</v>
      </c>
      <c r="W1128" t="s">
        <v>9401</v>
      </c>
    </row>
    <row r="1129" spans="1:23" hidden="1" x14ac:dyDescent="0.2">
      <c r="A1129" t="s">
        <v>305</v>
      </c>
      <c r="D1129" t="s">
        <v>9402</v>
      </c>
      <c r="E1129" t="s">
        <v>9403</v>
      </c>
      <c r="F1129" t="s">
        <v>9404</v>
      </c>
      <c r="G1129" t="s">
        <v>9405</v>
      </c>
      <c r="H1129">
        <v>2022</v>
      </c>
      <c r="I1129" t="s">
        <v>3471</v>
      </c>
      <c r="J1129">
        <v>243</v>
      </c>
      <c r="L1129">
        <v>104134</v>
      </c>
      <c r="P1129">
        <v>7</v>
      </c>
      <c r="Q1129" t="s">
        <v>9406</v>
      </c>
      <c r="R1129" t="s">
        <v>9407</v>
      </c>
      <c r="S1129" t="s">
        <v>31</v>
      </c>
      <c r="T1129" t="s">
        <v>32</v>
      </c>
      <c r="U1129" t="s">
        <v>127</v>
      </c>
      <c r="V1129" t="s">
        <v>34</v>
      </c>
      <c r="W1129" t="s">
        <v>9408</v>
      </c>
    </row>
    <row r="1130" spans="1:23" hidden="1" x14ac:dyDescent="0.2">
      <c r="A1130" t="s">
        <v>314</v>
      </c>
      <c r="D1130" t="s">
        <v>9409</v>
      </c>
      <c r="E1130" t="s">
        <v>9410</v>
      </c>
      <c r="F1130" t="s">
        <v>9411</v>
      </c>
      <c r="G1130" t="s">
        <v>9412</v>
      </c>
      <c r="H1130">
        <v>2021</v>
      </c>
      <c r="I1130" t="s">
        <v>165</v>
      </c>
      <c r="J1130">
        <v>40</v>
      </c>
      <c r="K1130">
        <v>2</v>
      </c>
      <c r="M1130">
        <v>355</v>
      </c>
      <c r="N1130">
        <v>364</v>
      </c>
      <c r="O1130">
        <v>9</v>
      </c>
      <c r="P1130">
        <v>5</v>
      </c>
      <c r="Q1130" t="s">
        <v>9413</v>
      </c>
      <c r="R1130" t="s">
        <v>9414</v>
      </c>
      <c r="S1130" t="s">
        <v>31</v>
      </c>
      <c r="T1130" t="s">
        <v>32</v>
      </c>
      <c r="V1130" t="s">
        <v>34</v>
      </c>
      <c r="W1130" t="s">
        <v>9415</v>
      </c>
    </row>
    <row r="1131" spans="1:23" hidden="1" x14ac:dyDescent="0.2">
      <c r="A1131" t="s">
        <v>322</v>
      </c>
      <c r="B1131" t="s">
        <v>176</v>
      </c>
      <c r="D1131" t="s">
        <v>9416</v>
      </c>
      <c r="E1131" t="s">
        <v>9417</v>
      </c>
      <c r="F1131" t="s">
        <v>9418</v>
      </c>
      <c r="G1131" t="s">
        <v>9419</v>
      </c>
      <c r="H1131">
        <v>2020</v>
      </c>
      <c r="I1131" t="s">
        <v>148</v>
      </c>
      <c r="J1131">
        <v>7</v>
      </c>
      <c r="L1131">
        <v>239</v>
      </c>
      <c r="P1131">
        <v>53</v>
      </c>
      <c r="Q1131" t="s">
        <v>9420</v>
      </c>
      <c r="R1131" t="s">
        <v>9421</v>
      </c>
      <c r="S1131" t="s">
        <v>117</v>
      </c>
      <c r="T1131" t="s">
        <v>32</v>
      </c>
      <c r="U1131" t="s">
        <v>108</v>
      </c>
      <c r="V1131" t="s">
        <v>34</v>
      </c>
      <c r="W1131" t="s">
        <v>9422</v>
      </c>
    </row>
    <row r="1132" spans="1:23" hidden="1" x14ac:dyDescent="0.2">
      <c r="A1132" t="s">
        <v>297</v>
      </c>
      <c r="D1132" t="s">
        <v>9423</v>
      </c>
      <c r="E1132" t="s">
        <v>9424</v>
      </c>
      <c r="F1132" t="s">
        <v>9425</v>
      </c>
      <c r="G1132" t="s">
        <v>9426</v>
      </c>
      <c r="H1132">
        <v>2024</v>
      </c>
      <c r="I1132" t="s">
        <v>148</v>
      </c>
      <c r="J1132">
        <v>11</v>
      </c>
      <c r="L1132">
        <v>1423034</v>
      </c>
      <c r="P1132">
        <v>0</v>
      </c>
      <c r="Q1132" t="s">
        <v>9427</v>
      </c>
      <c r="R1132" t="s">
        <v>9428</v>
      </c>
      <c r="S1132" t="s">
        <v>31</v>
      </c>
      <c r="T1132" t="s">
        <v>32</v>
      </c>
      <c r="U1132" t="s">
        <v>108</v>
      </c>
      <c r="V1132" t="s">
        <v>34</v>
      </c>
      <c r="W1132" t="s">
        <v>9429</v>
      </c>
    </row>
    <row r="1133" spans="1:23" hidden="1" x14ac:dyDescent="0.2">
      <c r="A1133" t="s">
        <v>305</v>
      </c>
      <c r="D1133" t="s">
        <v>9430</v>
      </c>
      <c r="E1133" t="s">
        <v>9431</v>
      </c>
      <c r="F1133">
        <v>25621868600</v>
      </c>
      <c r="G1133" t="s">
        <v>9432</v>
      </c>
      <c r="H1133">
        <v>2021</v>
      </c>
      <c r="I1133" t="s">
        <v>1649</v>
      </c>
      <c r="J1133">
        <v>224</v>
      </c>
      <c r="L1133" t="s">
        <v>9433</v>
      </c>
      <c r="P1133">
        <v>53</v>
      </c>
      <c r="Q1133" t="s">
        <v>9434</v>
      </c>
      <c r="R1133" t="s">
        <v>9435</v>
      </c>
      <c r="S1133" t="s">
        <v>117</v>
      </c>
      <c r="T1133" t="s">
        <v>32</v>
      </c>
      <c r="U1133" t="s">
        <v>33</v>
      </c>
      <c r="V1133" t="s">
        <v>34</v>
      </c>
      <c r="W1133" t="s">
        <v>9436</v>
      </c>
    </row>
    <row r="1134" spans="1:23" hidden="1" x14ac:dyDescent="0.2">
      <c r="A1134" t="s">
        <v>314</v>
      </c>
      <c r="D1134" t="s">
        <v>9437</v>
      </c>
      <c r="E1134" t="s">
        <v>9438</v>
      </c>
      <c r="F1134" t="s">
        <v>9439</v>
      </c>
      <c r="G1134" t="s">
        <v>9440</v>
      </c>
      <c r="H1134">
        <v>2015</v>
      </c>
      <c r="I1134" t="s">
        <v>1649</v>
      </c>
      <c r="J1134">
        <v>218</v>
      </c>
      <c r="K1134">
        <v>15</v>
      </c>
      <c r="M1134">
        <v>2365</v>
      </c>
      <c r="N1134">
        <v>2372</v>
      </c>
      <c r="O1134">
        <v>7</v>
      </c>
      <c r="P1134">
        <v>166</v>
      </c>
      <c r="Q1134" t="s">
        <v>9441</v>
      </c>
      <c r="R1134" t="s">
        <v>9442</v>
      </c>
      <c r="S1134" t="s">
        <v>31</v>
      </c>
      <c r="T1134" t="s">
        <v>32</v>
      </c>
      <c r="U1134" t="s">
        <v>33</v>
      </c>
      <c r="V1134" t="s">
        <v>34</v>
      </c>
      <c r="W1134" t="s">
        <v>9443</v>
      </c>
    </row>
    <row r="1135" spans="1:23" hidden="1" x14ac:dyDescent="0.2">
      <c r="A1135" t="s">
        <v>322</v>
      </c>
      <c r="B1135" t="s">
        <v>176</v>
      </c>
      <c r="D1135" t="s">
        <v>9444</v>
      </c>
      <c r="E1135" t="s">
        <v>9445</v>
      </c>
      <c r="F1135" t="s">
        <v>9446</v>
      </c>
      <c r="G1135" t="s">
        <v>9447</v>
      </c>
      <c r="H1135">
        <v>2020</v>
      </c>
      <c r="I1135" t="s">
        <v>57</v>
      </c>
      <c r="J1135">
        <v>10</v>
      </c>
      <c r="K1135">
        <v>1</v>
      </c>
      <c r="L1135">
        <v>13664</v>
      </c>
      <c r="P1135">
        <v>35</v>
      </c>
      <c r="Q1135" t="s">
        <v>9448</v>
      </c>
      <c r="R1135" t="s">
        <v>9449</v>
      </c>
      <c r="S1135" t="s">
        <v>31</v>
      </c>
      <c r="T1135" t="s">
        <v>32</v>
      </c>
      <c r="U1135" t="s">
        <v>108</v>
      </c>
      <c r="V1135" t="s">
        <v>34</v>
      </c>
      <c r="W1135" t="s">
        <v>9450</v>
      </c>
    </row>
    <row r="1136" spans="1:23" hidden="1" x14ac:dyDescent="0.2">
      <c r="A1136" t="s">
        <v>297</v>
      </c>
      <c r="D1136" t="s">
        <v>9451</v>
      </c>
      <c r="E1136" t="s">
        <v>9452</v>
      </c>
      <c r="F1136" t="s">
        <v>9453</v>
      </c>
      <c r="G1136" t="s">
        <v>9454</v>
      </c>
      <c r="H1136">
        <v>2019</v>
      </c>
      <c r="I1136" t="s">
        <v>9455</v>
      </c>
      <c r="J1136">
        <v>2094</v>
      </c>
      <c r="L1136">
        <v>20024</v>
      </c>
      <c r="P1136">
        <v>12</v>
      </c>
      <c r="Q1136" t="s">
        <v>9456</v>
      </c>
      <c r="R1136" t="s">
        <v>9457</v>
      </c>
      <c r="S1136" t="s">
        <v>1695</v>
      </c>
      <c r="T1136" t="s">
        <v>32</v>
      </c>
      <c r="V1136" t="s">
        <v>34</v>
      </c>
      <c r="W1136" t="s">
        <v>9458</v>
      </c>
    </row>
    <row r="1137" spans="1:23" hidden="1" x14ac:dyDescent="0.2">
      <c r="A1137" t="s">
        <v>305</v>
      </c>
      <c r="D1137" t="s">
        <v>9459</v>
      </c>
      <c r="E1137" t="s">
        <v>9460</v>
      </c>
      <c r="F1137" t="s">
        <v>9461</v>
      </c>
      <c r="G1137" t="s">
        <v>9462</v>
      </c>
      <c r="H1137">
        <v>2024</v>
      </c>
      <c r="I1137" t="s">
        <v>9463</v>
      </c>
      <c r="J1137">
        <v>359</v>
      </c>
      <c r="L1137">
        <v>142324</v>
      </c>
      <c r="P1137">
        <v>0</v>
      </c>
      <c r="Q1137" t="s">
        <v>9464</v>
      </c>
      <c r="R1137" t="s">
        <v>9465</v>
      </c>
      <c r="S1137" t="s">
        <v>31</v>
      </c>
      <c r="T1137" t="s">
        <v>32</v>
      </c>
      <c r="V1137" t="s">
        <v>34</v>
      </c>
      <c r="W1137" t="s">
        <v>9466</v>
      </c>
    </row>
    <row r="1138" spans="1:23" hidden="1" x14ac:dyDescent="0.2">
      <c r="A1138" t="s">
        <v>314</v>
      </c>
      <c r="D1138" t="s">
        <v>9467</v>
      </c>
      <c r="E1138" t="s">
        <v>9468</v>
      </c>
      <c r="F1138" t="s">
        <v>9469</v>
      </c>
      <c r="G1138" t="s">
        <v>9470</v>
      </c>
      <c r="H1138">
        <v>2020</v>
      </c>
      <c r="I1138" t="s">
        <v>5899</v>
      </c>
      <c r="J1138">
        <v>4</v>
      </c>
      <c r="K1138">
        <v>11</v>
      </c>
      <c r="M1138">
        <v>1531</v>
      </c>
      <c r="N1138">
        <v>1538</v>
      </c>
      <c r="O1138">
        <v>7</v>
      </c>
      <c r="P1138">
        <v>95</v>
      </c>
      <c r="Q1138" t="s">
        <v>9471</v>
      </c>
      <c r="R1138" t="s">
        <v>9472</v>
      </c>
      <c r="S1138" t="s">
        <v>31</v>
      </c>
      <c r="T1138" t="s">
        <v>32</v>
      </c>
      <c r="V1138" t="s">
        <v>34</v>
      </c>
      <c r="W1138" t="s">
        <v>9473</v>
      </c>
    </row>
    <row r="1139" spans="1:23" hidden="1" x14ac:dyDescent="0.2">
      <c r="A1139" t="s">
        <v>322</v>
      </c>
      <c r="B1139" t="s">
        <v>176</v>
      </c>
      <c r="C1139" t="s">
        <v>9474</v>
      </c>
      <c r="D1139" t="s">
        <v>9475</v>
      </c>
      <c r="E1139" t="s">
        <v>9476</v>
      </c>
      <c r="F1139" t="s">
        <v>9477</v>
      </c>
      <c r="G1139" t="s">
        <v>9478</v>
      </c>
      <c r="H1139">
        <v>2024</v>
      </c>
      <c r="I1139" t="s">
        <v>28</v>
      </c>
      <c r="J1139">
        <v>30</v>
      </c>
      <c r="K1139">
        <v>7</v>
      </c>
      <c r="L1139" t="s">
        <v>9479</v>
      </c>
      <c r="P1139">
        <v>0</v>
      </c>
      <c r="Q1139" t="s">
        <v>9480</v>
      </c>
      <c r="R1139" t="s">
        <v>9481</v>
      </c>
      <c r="S1139" t="s">
        <v>31</v>
      </c>
      <c r="T1139" t="s">
        <v>32</v>
      </c>
      <c r="U1139" t="s">
        <v>127</v>
      </c>
      <c r="V1139" t="s">
        <v>34</v>
      </c>
      <c r="W1139" t="s">
        <v>9482</v>
      </c>
    </row>
    <row r="1140" spans="1:23" hidden="1" x14ac:dyDescent="0.2">
      <c r="A1140" t="s">
        <v>297</v>
      </c>
      <c r="D1140" t="s">
        <v>9483</v>
      </c>
      <c r="E1140" t="s">
        <v>9484</v>
      </c>
      <c r="F1140" t="s">
        <v>9485</v>
      </c>
      <c r="G1140" t="s">
        <v>9486</v>
      </c>
      <c r="H1140">
        <v>2019</v>
      </c>
      <c r="I1140" t="s">
        <v>9487</v>
      </c>
      <c r="M1140">
        <v>631</v>
      </c>
      <c r="N1140">
        <v>637</v>
      </c>
      <c r="O1140">
        <v>6</v>
      </c>
      <c r="P1140">
        <v>1</v>
      </c>
      <c r="R1140" t="s">
        <v>9488</v>
      </c>
      <c r="S1140" t="s">
        <v>1695</v>
      </c>
      <c r="T1140" t="s">
        <v>32</v>
      </c>
      <c r="V1140" t="s">
        <v>34</v>
      </c>
      <c r="W1140" t="s">
        <v>9489</v>
      </c>
    </row>
    <row r="1141" spans="1:23" hidden="1" x14ac:dyDescent="0.2">
      <c r="A1141" t="s">
        <v>305</v>
      </c>
      <c r="D1141" t="s">
        <v>9490</v>
      </c>
      <c r="E1141" t="s">
        <v>9491</v>
      </c>
      <c r="F1141" t="s">
        <v>9492</v>
      </c>
      <c r="G1141" t="s">
        <v>9493</v>
      </c>
      <c r="H1141">
        <v>2022</v>
      </c>
      <c r="I1141" t="s">
        <v>165</v>
      </c>
      <c r="J1141">
        <v>41</v>
      </c>
      <c r="K1141">
        <v>4</v>
      </c>
      <c r="M1141">
        <v>1255</v>
      </c>
      <c r="N1141">
        <v>1271</v>
      </c>
      <c r="O1141">
        <v>16</v>
      </c>
      <c r="P1141">
        <v>5</v>
      </c>
      <c r="Q1141" t="s">
        <v>9494</v>
      </c>
      <c r="R1141" t="s">
        <v>9495</v>
      </c>
      <c r="S1141" t="s">
        <v>31</v>
      </c>
      <c r="T1141" t="s">
        <v>32</v>
      </c>
      <c r="U1141" t="s">
        <v>224</v>
      </c>
      <c r="V1141" t="s">
        <v>34</v>
      </c>
      <c r="W1141" t="s">
        <v>9496</v>
      </c>
    </row>
    <row r="1142" spans="1:23" hidden="1" x14ac:dyDescent="0.2">
      <c r="A1142" t="s">
        <v>314</v>
      </c>
      <c r="D1142" t="s">
        <v>9497</v>
      </c>
      <c r="E1142" t="s">
        <v>9498</v>
      </c>
      <c r="F1142" t="s">
        <v>9499</v>
      </c>
      <c r="G1142" t="s">
        <v>9500</v>
      </c>
      <c r="H1142">
        <v>2019</v>
      </c>
      <c r="I1142" t="s">
        <v>2031</v>
      </c>
      <c r="J1142">
        <v>33</v>
      </c>
      <c r="K1142">
        <v>6</v>
      </c>
      <c r="M1142">
        <v>1120</v>
      </c>
      <c r="N1142">
        <v>1134</v>
      </c>
      <c r="O1142">
        <v>14</v>
      </c>
      <c r="P1142">
        <v>56</v>
      </c>
      <c r="Q1142" t="s">
        <v>9501</v>
      </c>
      <c r="R1142" t="s">
        <v>9502</v>
      </c>
      <c r="S1142" t="s">
        <v>31</v>
      </c>
      <c r="T1142" t="s">
        <v>32</v>
      </c>
      <c r="U1142" t="s">
        <v>33</v>
      </c>
      <c r="V1142" t="s">
        <v>34</v>
      </c>
      <c r="W1142" t="s">
        <v>9503</v>
      </c>
    </row>
    <row r="1143" spans="1:23" hidden="1" x14ac:dyDescent="0.2">
      <c r="A1143" t="s">
        <v>322</v>
      </c>
      <c r="B1143" t="s">
        <v>176</v>
      </c>
      <c r="C1143" t="s">
        <v>8621</v>
      </c>
      <c r="D1143" t="s">
        <v>9504</v>
      </c>
      <c r="E1143" t="s">
        <v>9505</v>
      </c>
      <c r="F1143" t="s">
        <v>9506</v>
      </c>
      <c r="G1143" t="s">
        <v>9507</v>
      </c>
      <c r="H1143">
        <v>2024</v>
      </c>
      <c r="I1143" t="s">
        <v>2709</v>
      </c>
      <c r="J1143">
        <v>33</v>
      </c>
      <c r="K1143">
        <v>1</v>
      </c>
      <c r="L1143" t="s">
        <v>9508</v>
      </c>
      <c r="P1143">
        <v>1</v>
      </c>
      <c r="Q1143" t="s">
        <v>9509</v>
      </c>
      <c r="R1143" t="s">
        <v>9510</v>
      </c>
      <c r="S1143" t="s">
        <v>31</v>
      </c>
      <c r="T1143" t="s">
        <v>32</v>
      </c>
      <c r="U1143" t="s">
        <v>224</v>
      </c>
      <c r="V1143" t="s">
        <v>34</v>
      </c>
      <c r="W1143" t="s">
        <v>9511</v>
      </c>
    </row>
    <row r="1144" spans="1:23" hidden="1" x14ac:dyDescent="0.2">
      <c r="A1144" t="s">
        <v>297</v>
      </c>
      <c r="D1144" t="s">
        <v>9512</v>
      </c>
      <c r="E1144" t="s">
        <v>9513</v>
      </c>
      <c r="F1144" t="s">
        <v>9514</v>
      </c>
      <c r="G1144" t="s">
        <v>9515</v>
      </c>
      <c r="H1144">
        <v>2017</v>
      </c>
      <c r="I1144" t="s">
        <v>74</v>
      </c>
      <c r="M1144">
        <v>989</v>
      </c>
      <c r="N1144">
        <v>1023</v>
      </c>
      <c r="O1144">
        <v>34</v>
      </c>
      <c r="P1144">
        <v>22</v>
      </c>
      <c r="Q1144" t="s">
        <v>9516</v>
      </c>
      <c r="R1144" t="s">
        <v>9517</v>
      </c>
      <c r="S1144" t="s">
        <v>77</v>
      </c>
      <c r="T1144" t="s">
        <v>32</v>
      </c>
      <c r="V1144" t="s">
        <v>34</v>
      </c>
      <c r="W1144" t="s">
        <v>9518</v>
      </c>
    </row>
    <row r="1145" spans="1:23" hidden="1" x14ac:dyDescent="0.2">
      <c r="A1145" t="s">
        <v>305</v>
      </c>
      <c r="D1145" t="s">
        <v>9519</v>
      </c>
      <c r="E1145" t="s">
        <v>9520</v>
      </c>
      <c r="F1145" t="s">
        <v>9521</v>
      </c>
      <c r="G1145" t="s">
        <v>9522</v>
      </c>
      <c r="H1145">
        <v>2023</v>
      </c>
      <c r="I1145" t="s">
        <v>148</v>
      </c>
      <c r="J1145">
        <v>10</v>
      </c>
      <c r="L1145">
        <v>1161648</v>
      </c>
      <c r="P1145">
        <v>1</v>
      </c>
      <c r="Q1145" t="s">
        <v>9523</v>
      </c>
      <c r="R1145" t="s">
        <v>9524</v>
      </c>
      <c r="S1145" t="s">
        <v>31</v>
      </c>
      <c r="T1145" t="s">
        <v>32</v>
      </c>
      <c r="U1145" t="s">
        <v>108</v>
      </c>
      <c r="V1145" t="s">
        <v>34</v>
      </c>
      <c r="W1145" t="s">
        <v>9525</v>
      </c>
    </row>
    <row r="1146" spans="1:23" hidden="1" x14ac:dyDescent="0.2">
      <c r="A1146" t="s">
        <v>314</v>
      </c>
      <c r="D1146" t="s">
        <v>1285</v>
      </c>
      <c r="E1146" t="s">
        <v>1286</v>
      </c>
      <c r="F1146" t="s">
        <v>1287</v>
      </c>
      <c r="G1146" t="s">
        <v>1288</v>
      </c>
      <c r="H1146">
        <v>2019</v>
      </c>
      <c r="I1146" t="s">
        <v>165</v>
      </c>
      <c r="J1146">
        <v>38</v>
      </c>
      <c r="K1146">
        <v>2</v>
      </c>
      <c r="M1146">
        <v>359</v>
      </c>
      <c r="N1146">
        <v>371</v>
      </c>
      <c r="O1146">
        <v>12</v>
      </c>
      <c r="P1146">
        <v>3</v>
      </c>
      <c r="Q1146" t="s">
        <v>1289</v>
      </c>
      <c r="R1146" t="s">
        <v>1290</v>
      </c>
      <c r="S1146" t="s">
        <v>31</v>
      </c>
      <c r="T1146" t="s">
        <v>32</v>
      </c>
      <c r="V1146" t="s">
        <v>34</v>
      </c>
      <c r="W1146" t="s">
        <v>1291</v>
      </c>
    </row>
    <row r="1147" spans="1:23" hidden="1" x14ac:dyDescent="0.2">
      <c r="A1147" t="s">
        <v>322</v>
      </c>
      <c r="B1147" t="s">
        <v>176</v>
      </c>
      <c r="C1147" t="s">
        <v>9474</v>
      </c>
      <c r="D1147" t="s">
        <v>9526</v>
      </c>
      <c r="E1147" t="s">
        <v>9527</v>
      </c>
      <c r="F1147" t="s">
        <v>9528</v>
      </c>
      <c r="G1147" t="s">
        <v>9529</v>
      </c>
      <c r="H1147">
        <v>2018</v>
      </c>
      <c r="I1147" t="s">
        <v>57</v>
      </c>
      <c r="J1147">
        <v>8</v>
      </c>
      <c r="K1147">
        <v>1</v>
      </c>
      <c r="L1147">
        <v>8302</v>
      </c>
      <c r="P1147">
        <v>18</v>
      </c>
      <c r="Q1147" t="s">
        <v>9530</v>
      </c>
      <c r="R1147" t="s">
        <v>9531</v>
      </c>
      <c r="S1147" t="s">
        <v>31</v>
      </c>
      <c r="T1147" t="s">
        <v>32</v>
      </c>
      <c r="U1147" t="s">
        <v>108</v>
      </c>
      <c r="V1147" t="s">
        <v>34</v>
      </c>
      <c r="W1147" t="s">
        <v>9532</v>
      </c>
    </row>
    <row r="1148" spans="1:23" hidden="1" x14ac:dyDescent="0.2">
      <c r="A1148" t="s">
        <v>297</v>
      </c>
      <c r="D1148" t="s">
        <v>9533</v>
      </c>
      <c r="E1148" t="s">
        <v>9534</v>
      </c>
      <c r="F1148" t="s">
        <v>9535</v>
      </c>
      <c r="G1148" t="s">
        <v>9536</v>
      </c>
      <c r="H1148">
        <v>2015</v>
      </c>
      <c r="I1148" t="s">
        <v>49</v>
      </c>
      <c r="J1148">
        <v>5</v>
      </c>
      <c r="K1148">
        <v>4</v>
      </c>
      <c r="M1148">
        <v>375</v>
      </c>
      <c r="N1148">
        <v>379</v>
      </c>
      <c r="O1148">
        <v>4</v>
      </c>
      <c r="P1148">
        <v>109</v>
      </c>
      <c r="Q1148" t="s">
        <v>9537</v>
      </c>
      <c r="R1148" t="s">
        <v>9538</v>
      </c>
      <c r="S1148" t="s">
        <v>31</v>
      </c>
      <c r="T1148" t="s">
        <v>32</v>
      </c>
      <c r="V1148" t="s">
        <v>34</v>
      </c>
      <c r="W1148" t="s">
        <v>9539</v>
      </c>
    </row>
    <row r="1149" spans="1:23" hidden="1" x14ac:dyDescent="0.2">
      <c r="A1149" t="s">
        <v>305</v>
      </c>
      <c r="D1149" t="s">
        <v>9540</v>
      </c>
      <c r="E1149" t="s">
        <v>9541</v>
      </c>
      <c r="F1149" t="s">
        <v>9542</v>
      </c>
      <c r="G1149" t="s">
        <v>9543</v>
      </c>
      <c r="H1149">
        <v>2023</v>
      </c>
      <c r="I1149" t="s">
        <v>2686</v>
      </c>
      <c r="J1149">
        <v>244</v>
      </c>
      <c r="L1149">
        <v>106817</v>
      </c>
      <c r="P1149">
        <v>0</v>
      </c>
      <c r="Q1149" t="s">
        <v>9544</v>
      </c>
      <c r="R1149" t="s">
        <v>9545</v>
      </c>
      <c r="S1149" t="s">
        <v>31</v>
      </c>
      <c r="T1149" t="s">
        <v>32</v>
      </c>
      <c r="V1149" t="s">
        <v>34</v>
      </c>
      <c r="W1149" t="s">
        <v>9546</v>
      </c>
    </row>
    <row r="1150" spans="1:23" hidden="1" x14ac:dyDescent="0.2">
      <c r="A1150" t="s">
        <v>314</v>
      </c>
      <c r="D1150" t="s">
        <v>9547</v>
      </c>
      <c r="E1150" t="s">
        <v>9548</v>
      </c>
      <c r="F1150" t="s">
        <v>9549</v>
      </c>
      <c r="G1150" t="s">
        <v>9550</v>
      </c>
      <c r="H1150">
        <v>2020</v>
      </c>
      <c r="I1150" t="s">
        <v>148</v>
      </c>
      <c r="J1150">
        <v>7</v>
      </c>
      <c r="L1150">
        <v>573635</v>
      </c>
      <c r="P1150">
        <v>5</v>
      </c>
      <c r="Q1150" t="s">
        <v>9551</v>
      </c>
      <c r="R1150" t="s">
        <v>9552</v>
      </c>
      <c r="S1150" t="s">
        <v>31</v>
      </c>
      <c r="T1150" t="s">
        <v>32</v>
      </c>
      <c r="U1150" t="s">
        <v>108</v>
      </c>
      <c r="V1150" t="s">
        <v>34</v>
      </c>
      <c r="W1150" t="s">
        <v>9553</v>
      </c>
    </row>
    <row r="1151" spans="1:23" hidden="1" x14ac:dyDescent="0.2">
      <c r="A1151" t="s">
        <v>322</v>
      </c>
      <c r="B1151" t="s">
        <v>176</v>
      </c>
      <c r="D1151" t="s">
        <v>9554</v>
      </c>
      <c r="E1151" t="s">
        <v>9555</v>
      </c>
      <c r="F1151" t="s">
        <v>9556</v>
      </c>
      <c r="G1151" t="s">
        <v>9557</v>
      </c>
      <c r="H1151">
        <v>2021</v>
      </c>
      <c r="I1151" t="s">
        <v>9558</v>
      </c>
      <c r="J1151">
        <v>10</v>
      </c>
      <c r="L1151" t="s">
        <v>9559</v>
      </c>
      <c r="P1151">
        <v>10</v>
      </c>
      <c r="Q1151" t="s">
        <v>9560</v>
      </c>
      <c r="R1151" t="s">
        <v>9561</v>
      </c>
      <c r="S1151" t="s">
        <v>31</v>
      </c>
      <c r="T1151" t="s">
        <v>32</v>
      </c>
      <c r="U1151" t="s">
        <v>108</v>
      </c>
      <c r="V1151" t="s">
        <v>34</v>
      </c>
      <c r="W1151" t="s">
        <v>9562</v>
      </c>
    </row>
    <row r="1152" spans="1:23" hidden="1" x14ac:dyDescent="0.2">
      <c r="A1152" t="s">
        <v>297</v>
      </c>
      <c r="D1152" t="s">
        <v>9563</v>
      </c>
      <c r="E1152" t="s">
        <v>9564</v>
      </c>
      <c r="F1152" t="s">
        <v>9565</v>
      </c>
      <c r="G1152" t="s">
        <v>9566</v>
      </c>
      <c r="H1152">
        <v>2020</v>
      </c>
      <c r="I1152" t="s">
        <v>4702</v>
      </c>
      <c r="J1152">
        <v>12</v>
      </c>
      <c r="K1152">
        <v>1</v>
      </c>
      <c r="L1152">
        <v>29</v>
      </c>
      <c r="P1152">
        <v>30</v>
      </c>
      <c r="Q1152" t="s">
        <v>9567</v>
      </c>
      <c r="R1152" t="s">
        <v>9568</v>
      </c>
      <c r="S1152" t="s">
        <v>117</v>
      </c>
      <c r="T1152" t="s">
        <v>32</v>
      </c>
      <c r="U1152" t="s">
        <v>108</v>
      </c>
      <c r="V1152" t="s">
        <v>34</v>
      </c>
      <c r="W1152" t="s">
        <v>9569</v>
      </c>
    </row>
    <row r="1153" spans="1:23" hidden="1" x14ac:dyDescent="0.2">
      <c r="A1153" t="s">
        <v>305</v>
      </c>
      <c r="D1153" t="s">
        <v>9570</v>
      </c>
      <c r="E1153" t="s">
        <v>9571</v>
      </c>
      <c r="F1153" t="s">
        <v>9572</v>
      </c>
      <c r="G1153" t="s">
        <v>9573</v>
      </c>
      <c r="H1153">
        <v>2021</v>
      </c>
      <c r="I1153" t="s">
        <v>6615</v>
      </c>
      <c r="J1153">
        <v>5</v>
      </c>
      <c r="K1153">
        <v>2</v>
      </c>
      <c r="L1153">
        <v>19</v>
      </c>
      <c r="P1153">
        <v>2</v>
      </c>
      <c r="Q1153" t="s">
        <v>9574</v>
      </c>
      <c r="R1153" t="s">
        <v>9575</v>
      </c>
      <c r="S1153" t="s">
        <v>31</v>
      </c>
      <c r="T1153" t="s">
        <v>32</v>
      </c>
      <c r="U1153" t="s">
        <v>108</v>
      </c>
      <c r="V1153" t="s">
        <v>34</v>
      </c>
      <c r="W1153" t="s">
        <v>9576</v>
      </c>
    </row>
    <row r="1154" spans="1:23" hidden="1" x14ac:dyDescent="0.2">
      <c r="A1154" t="s">
        <v>314</v>
      </c>
      <c r="D1154" t="s">
        <v>9577</v>
      </c>
      <c r="E1154" t="s">
        <v>9578</v>
      </c>
      <c r="F1154" t="s">
        <v>9579</v>
      </c>
      <c r="G1154" t="s">
        <v>9580</v>
      </c>
      <c r="H1154">
        <v>2020</v>
      </c>
      <c r="I1154" t="s">
        <v>57</v>
      </c>
      <c r="J1154">
        <v>10</v>
      </c>
      <c r="K1154">
        <v>1</v>
      </c>
      <c r="L1154">
        <v>2948</v>
      </c>
      <c r="P1154">
        <v>21</v>
      </c>
      <c r="Q1154" t="s">
        <v>9581</v>
      </c>
      <c r="R1154" t="s">
        <v>9582</v>
      </c>
      <c r="S1154" t="s">
        <v>31</v>
      </c>
      <c r="T1154" t="s">
        <v>32</v>
      </c>
      <c r="U1154" t="s">
        <v>108</v>
      </c>
      <c r="V1154" t="s">
        <v>34</v>
      </c>
      <c r="W1154" t="s">
        <v>9583</v>
      </c>
    </row>
    <row r="1155" spans="1:23" hidden="1" x14ac:dyDescent="0.2">
      <c r="A1155" t="s">
        <v>322</v>
      </c>
      <c r="B1155" t="s">
        <v>176</v>
      </c>
      <c r="D1155" t="s">
        <v>9584</v>
      </c>
      <c r="E1155" t="s">
        <v>9585</v>
      </c>
      <c r="F1155" t="s">
        <v>9586</v>
      </c>
      <c r="G1155" t="s">
        <v>9587</v>
      </c>
      <c r="H1155">
        <v>2020</v>
      </c>
      <c r="I1155" t="s">
        <v>9588</v>
      </c>
      <c r="J1155">
        <v>5</v>
      </c>
      <c r="L1155" t="s">
        <v>9589</v>
      </c>
      <c r="P1155">
        <v>1</v>
      </c>
      <c r="R1155" t="s">
        <v>9590</v>
      </c>
      <c r="S1155" t="s">
        <v>1695</v>
      </c>
      <c r="T1155" t="s">
        <v>32</v>
      </c>
      <c r="V1155" t="s">
        <v>34</v>
      </c>
      <c r="W1155" t="s">
        <v>9591</v>
      </c>
    </row>
    <row r="1156" spans="1:23" hidden="1" x14ac:dyDescent="0.2">
      <c r="A1156" t="s">
        <v>297</v>
      </c>
      <c r="D1156" t="s">
        <v>9592</v>
      </c>
      <c r="E1156" t="s">
        <v>9593</v>
      </c>
      <c r="F1156" t="s">
        <v>9594</v>
      </c>
      <c r="G1156" t="s">
        <v>9595</v>
      </c>
      <c r="H1156">
        <v>2022</v>
      </c>
      <c r="I1156" t="s">
        <v>66</v>
      </c>
      <c r="J1156">
        <v>67</v>
      </c>
      <c r="K1156">
        <v>1</v>
      </c>
      <c r="M1156">
        <v>272</v>
      </c>
      <c r="N1156">
        <v>284</v>
      </c>
      <c r="O1156">
        <v>12</v>
      </c>
      <c r="P1156">
        <v>6</v>
      </c>
      <c r="Q1156" t="s">
        <v>9596</v>
      </c>
      <c r="R1156" t="s">
        <v>9597</v>
      </c>
      <c r="S1156" t="s">
        <v>31</v>
      </c>
      <c r="T1156" t="s">
        <v>32</v>
      </c>
      <c r="V1156" t="s">
        <v>34</v>
      </c>
      <c r="W1156" t="s">
        <v>9598</v>
      </c>
    </row>
    <row r="1157" spans="1:23" hidden="1" x14ac:dyDescent="0.2">
      <c r="A1157" t="s">
        <v>305</v>
      </c>
      <c r="D1157" t="s">
        <v>9599</v>
      </c>
      <c r="E1157" t="s">
        <v>9600</v>
      </c>
      <c r="F1157" t="s">
        <v>9601</v>
      </c>
      <c r="G1157" t="s">
        <v>9602</v>
      </c>
      <c r="H1157">
        <v>2017</v>
      </c>
      <c r="I1157" t="s">
        <v>9603</v>
      </c>
      <c r="J1157">
        <v>424</v>
      </c>
      <c r="M1157">
        <v>26</v>
      </c>
      <c r="N1157">
        <v>36</v>
      </c>
      <c r="O1157">
        <v>10</v>
      </c>
      <c r="P1157">
        <v>17</v>
      </c>
      <c r="Q1157" t="s">
        <v>9604</v>
      </c>
      <c r="R1157" t="s">
        <v>9605</v>
      </c>
      <c r="S1157" t="s">
        <v>31</v>
      </c>
      <c r="T1157" t="s">
        <v>32</v>
      </c>
      <c r="U1157" t="s">
        <v>159</v>
      </c>
      <c r="V1157" t="s">
        <v>34</v>
      </c>
      <c r="W1157" t="s">
        <v>9606</v>
      </c>
    </row>
    <row r="1158" spans="1:23" hidden="1" x14ac:dyDescent="0.2">
      <c r="A1158" t="s">
        <v>314</v>
      </c>
      <c r="D1158" t="s">
        <v>9607</v>
      </c>
      <c r="E1158" t="s">
        <v>9608</v>
      </c>
      <c r="F1158" t="s">
        <v>9609</v>
      </c>
      <c r="G1158" t="s">
        <v>9610</v>
      </c>
      <c r="H1158">
        <v>2020</v>
      </c>
      <c r="I1158" t="s">
        <v>1015</v>
      </c>
      <c r="J1158">
        <v>705</v>
      </c>
      <c r="L1158">
        <v>135908</v>
      </c>
      <c r="P1158">
        <v>11</v>
      </c>
      <c r="Q1158" t="s">
        <v>9611</v>
      </c>
      <c r="R1158" t="s">
        <v>9612</v>
      </c>
      <c r="S1158" t="s">
        <v>31</v>
      </c>
      <c r="T1158" t="s">
        <v>32</v>
      </c>
      <c r="V1158" t="s">
        <v>34</v>
      </c>
      <c r="W1158" t="s">
        <v>9613</v>
      </c>
    </row>
    <row r="1159" spans="1:23" hidden="1" x14ac:dyDescent="0.2">
      <c r="A1159" t="s">
        <v>322</v>
      </c>
      <c r="B1159" t="s">
        <v>176</v>
      </c>
      <c r="D1159" t="s">
        <v>9614</v>
      </c>
      <c r="E1159" t="s">
        <v>9615</v>
      </c>
      <c r="F1159" t="s">
        <v>9616</v>
      </c>
      <c r="G1159" t="s">
        <v>9617</v>
      </c>
      <c r="H1159">
        <v>2019</v>
      </c>
      <c r="I1159" t="s">
        <v>374</v>
      </c>
      <c r="J1159">
        <v>626</v>
      </c>
      <c r="M1159">
        <v>69</v>
      </c>
      <c r="N1159">
        <v>82</v>
      </c>
      <c r="O1159">
        <v>13</v>
      </c>
      <c r="P1159">
        <v>2</v>
      </c>
      <c r="Q1159" t="s">
        <v>9618</v>
      </c>
      <c r="R1159" t="s">
        <v>9619</v>
      </c>
      <c r="S1159" t="s">
        <v>31</v>
      </c>
      <c r="T1159" t="s">
        <v>32</v>
      </c>
      <c r="V1159" t="s">
        <v>34</v>
      </c>
      <c r="W1159" t="s">
        <v>9620</v>
      </c>
    </row>
    <row r="1160" spans="1:23" hidden="1" x14ac:dyDescent="0.2">
      <c r="A1160" t="s">
        <v>297</v>
      </c>
      <c r="D1160" t="s">
        <v>9621</v>
      </c>
      <c r="E1160" t="s">
        <v>9622</v>
      </c>
      <c r="F1160" t="s">
        <v>9623</v>
      </c>
      <c r="G1160" t="s">
        <v>9624</v>
      </c>
      <c r="H1160">
        <v>2021</v>
      </c>
      <c r="I1160" t="s">
        <v>28</v>
      </c>
      <c r="J1160">
        <v>27</v>
      </c>
      <c r="K1160">
        <v>4</v>
      </c>
      <c r="M1160">
        <v>868</v>
      </c>
      <c r="N1160">
        <v>878</v>
      </c>
      <c r="O1160">
        <v>10</v>
      </c>
      <c r="P1160">
        <v>12</v>
      </c>
      <c r="Q1160" t="s">
        <v>9625</v>
      </c>
      <c r="R1160" t="s">
        <v>9626</v>
      </c>
      <c r="S1160" t="s">
        <v>31</v>
      </c>
      <c r="T1160" t="s">
        <v>32</v>
      </c>
      <c r="U1160" t="s">
        <v>127</v>
      </c>
      <c r="V1160" t="s">
        <v>34</v>
      </c>
      <c r="W1160" t="s">
        <v>9627</v>
      </c>
    </row>
    <row r="1161" spans="1:23" ht="14" hidden="1" customHeight="1" x14ac:dyDescent="0.2">
      <c r="A1161" t="s">
        <v>305</v>
      </c>
      <c r="D1161" t="s">
        <v>9628</v>
      </c>
      <c r="E1161" t="s">
        <v>9629</v>
      </c>
      <c r="F1161" t="s">
        <v>9630</v>
      </c>
      <c r="G1161" t="s">
        <v>9631</v>
      </c>
      <c r="H1161">
        <v>2023</v>
      </c>
      <c r="I1161" t="s">
        <v>165</v>
      </c>
      <c r="J1161">
        <v>42</v>
      </c>
      <c r="K1161">
        <v>3</v>
      </c>
      <c r="M1161">
        <v>707</v>
      </c>
      <c r="N1161">
        <v>715</v>
      </c>
      <c r="O1161">
        <v>8</v>
      </c>
      <c r="P1161">
        <v>2</v>
      </c>
      <c r="Q1161" t="s">
        <v>9632</v>
      </c>
      <c r="R1161" t="s">
        <v>9633</v>
      </c>
      <c r="S1161" t="s">
        <v>31</v>
      </c>
      <c r="T1161" t="s">
        <v>32</v>
      </c>
      <c r="V1161" t="s">
        <v>34</v>
      </c>
      <c r="W1161" t="s">
        <v>9634</v>
      </c>
    </row>
    <row r="1162" spans="1:23" hidden="1" x14ac:dyDescent="0.2">
      <c r="A1162" t="s">
        <v>314</v>
      </c>
      <c r="D1162" t="s">
        <v>9635</v>
      </c>
      <c r="E1162" t="s">
        <v>9636</v>
      </c>
      <c r="F1162" t="s">
        <v>9637</v>
      </c>
      <c r="G1162" t="s">
        <v>9638</v>
      </c>
      <c r="H1162">
        <v>2021</v>
      </c>
      <c r="I1162" t="s">
        <v>5352</v>
      </c>
      <c r="J1162">
        <v>51</v>
      </c>
      <c r="K1162">
        <v>1</v>
      </c>
      <c r="L1162">
        <v>19</v>
      </c>
      <c r="P1162">
        <v>8</v>
      </c>
      <c r="Q1162" t="s">
        <v>9639</v>
      </c>
      <c r="R1162" t="s">
        <v>9640</v>
      </c>
      <c r="S1162" t="s">
        <v>31</v>
      </c>
      <c r="T1162" t="s">
        <v>32</v>
      </c>
      <c r="V1162" t="s">
        <v>34</v>
      </c>
      <c r="W1162" t="s">
        <v>9641</v>
      </c>
    </row>
    <row r="1163" spans="1:23" hidden="1" x14ac:dyDescent="0.2">
      <c r="A1163" t="s">
        <v>322</v>
      </c>
      <c r="B1163" t="s">
        <v>176</v>
      </c>
      <c r="D1163" t="s">
        <v>9642</v>
      </c>
      <c r="E1163" t="s">
        <v>9643</v>
      </c>
      <c r="F1163" t="s">
        <v>9644</v>
      </c>
      <c r="G1163" t="s">
        <v>9645</v>
      </c>
      <c r="H1163">
        <v>2019</v>
      </c>
      <c r="I1163" t="s">
        <v>114</v>
      </c>
      <c r="J1163">
        <v>10</v>
      </c>
      <c r="K1163">
        <v>4</v>
      </c>
      <c r="M1163">
        <v>711</v>
      </c>
      <c r="N1163">
        <v>727</v>
      </c>
      <c r="O1163">
        <v>16</v>
      </c>
      <c r="P1163">
        <v>3</v>
      </c>
      <c r="Q1163" t="s">
        <v>9646</v>
      </c>
      <c r="R1163" t="s">
        <v>9647</v>
      </c>
      <c r="S1163" t="s">
        <v>31</v>
      </c>
      <c r="T1163" t="s">
        <v>32</v>
      </c>
      <c r="U1163" t="s">
        <v>108</v>
      </c>
      <c r="V1163" t="s">
        <v>34</v>
      </c>
      <c r="W1163" t="s">
        <v>9648</v>
      </c>
    </row>
    <row r="1164" spans="1:23" hidden="1" x14ac:dyDescent="0.2">
      <c r="A1164" t="s">
        <v>297</v>
      </c>
      <c r="D1164" t="s">
        <v>9649</v>
      </c>
      <c r="E1164" t="s">
        <v>9650</v>
      </c>
      <c r="F1164" t="s">
        <v>9651</v>
      </c>
      <c r="G1164" t="s">
        <v>9652</v>
      </c>
      <c r="H1164">
        <v>2016</v>
      </c>
      <c r="I1164" t="s">
        <v>1015</v>
      </c>
      <c r="J1164">
        <v>553</v>
      </c>
      <c r="M1164">
        <v>316</v>
      </c>
      <c r="N1164">
        <v>329</v>
      </c>
      <c r="O1164">
        <v>13</v>
      </c>
      <c r="P1164">
        <v>55</v>
      </c>
      <c r="Q1164" t="s">
        <v>9653</v>
      </c>
      <c r="R1164" t="s">
        <v>9654</v>
      </c>
      <c r="S1164" t="s">
        <v>31</v>
      </c>
      <c r="T1164" t="s">
        <v>32</v>
      </c>
      <c r="U1164" t="s">
        <v>159</v>
      </c>
      <c r="V1164" t="s">
        <v>34</v>
      </c>
      <c r="W1164" t="s">
        <v>9655</v>
      </c>
    </row>
    <row r="1165" spans="1:23" hidden="1" x14ac:dyDescent="0.2">
      <c r="A1165" t="s">
        <v>305</v>
      </c>
      <c r="D1165" t="s">
        <v>9656</v>
      </c>
      <c r="E1165" t="s">
        <v>9657</v>
      </c>
      <c r="F1165" t="s">
        <v>9658</v>
      </c>
      <c r="G1165" t="s">
        <v>9659</v>
      </c>
      <c r="H1165">
        <v>2022</v>
      </c>
      <c r="I1165" t="s">
        <v>57</v>
      </c>
      <c r="J1165">
        <v>12</v>
      </c>
      <c r="K1165">
        <v>1</v>
      </c>
      <c r="L1165">
        <v>16506</v>
      </c>
      <c r="P1165">
        <v>1</v>
      </c>
      <c r="Q1165" t="s">
        <v>9660</v>
      </c>
      <c r="R1165" t="s">
        <v>9661</v>
      </c>
      <c r="S1165" t="s">
        <v>31</v>
      </c>
      <c r="T1165" t="s">
        <v>32</v>
      </c>
      <c r="U1165" t="s">
        <v>60</v>
      </c>
      <c r="V1165" t="s">
        <v>34</v>
      </c>
      <c r="W1165" t="s">
        <v>9662</v>
      </c>
    </row>
    <row r="1166" spans="1:23" hidden="1" x14ac:dyDescent="0.2">
      <c r="A1166" t="s">
        <v>314</v>
      </c>
      <c r="D1166" t="s">
        <v>9656</v>
      </c>
      <c r="E1166" t="s">
        <v>9657</v>
      </c>
      <c r="F1166" t="s">
        <v>9658</v>
      </c>
      <c r="G1166" t="s">
        <v>9659</v>
      </c>
      <c r="H1166">
        <v>2022</v>
      </c>
      <c r="I1166" t="s">
        <v>57</v>
      </c>
      <c r="J1166">
        <v>12</v>
      </c>
      <c r="K1166">
        <v>1</v>
      </c>
      <c r="L1166">
        <v>16506</v>
      </c>
      <c r="P1166">
        <v>1</v>
      </c>
      <c r="Q1166" t="s">
        <v>9660</v>
      </c>
      <c r="R1166" t="s">
        <v>9661</v>
      </c>
      <c r="S1166" t="s">
        <v>31</v>
      </c>
      <c r="T1166" t="s">
        <v>32</v>
      </c>
      <c r="U1166" t="s">
        <v>60</v>
      </c>
      <c r="V1166" t="s">
        <v>34</v>
      </c>
      <c r="W1166" t="s">
        <v>9662</v>
      </c>
    </row>
    <row r="1167" spans="1:23" hidden="1" x14ac:dyDescent="0.2">
      <c r="A1167" t="s">
        <v>322</v>
      </c>
      <c r="B1167" t="s">
        <v>176</v>
      </c>
      <c r="C1167" t="s">
        <v>8168</v>
      </c>
      <c r="D1167" t="s">
        <v>9663</v>
      </c>
      <c r="E1167" t="s">
        <v>9664</v>
      </c>
      <c r="F1167" t="s">
        <v>9665</v>
      </c>
      <c r="G1167" t="s">
        <v>9666</v>
      </c>
      <c r="H1167">
        <v>2022</v>
      </c>
      <c r="I1167" t="s">
        <v>4976</v>
      </c>
      <c r="J1167">
        <v>151</v>
      </c>
      <c r="K1167">
        <v>2</v>
      </c>
      <c r="M1167">
        <v>665</v>
      </c>
      <c r="N1167">
        <v>670</v>
      </c>
      <c r="O1167">
        <v>5</v>
      </c>
      <c r="P1167">
        <v>0</v>
      </c>
      <c r="R1167" t="s">
        <v>9667</v>
      </c>
      <c r="S1167" t="s">
        <v>31</v>
      </c>
      <c r="T1167" t="s">
        <v>32</v>
      </c>
      <c r="V1167" t="s">
        <v>34</v>
      </c>
      <c r="W1167" t="s">
        <v>9668</v>
      </c>
    </row>
    <row r="1168" spans="1:23" hidden="1" x14ac:dyDescent="0.2">
      <c r="A1168" t="s">
        <v>297</v>
      </c>
      <c r="D1168" t="s">
        <v>9669</v>
      </c>
      <c r="E1168" t="s">
        <v>9670</v>
      </c>
      <c r="F1168" t="s">
        <v>9671</v>
      </c>
      <c r="G1168" t="s">
        <v>9672</v>
      </c>
      <c r="H1168">
        <v>2024</v>
      </c>
      <c r="I1168" t="s">
        <v>9673</v>
      </c>
      <c r="P1168">
        <v>0</v>
      </c>
      <c r="Q1168" t="s">
        <v>9674</v>
      </c>
      <c r="R1168" t="s">
        <v>9675</v>
      </c>
      <c r="S1168" t="s">
        <v>31</v>
      </c>
      <c r="T1168" t="s">
        <v>216</v>
      </c>
      <c r="V1168" t="s">
        <v>34</v>
      </c>
      <c r="W1168" t="s">
        <v>9676</v>
      </c>
    </row>
    <row r="1169" spans="1:23" hidden="1" x14ac:dyDescent="0.2">
      <c r="A1169" t="s">
        <v>305</v>
      </c>
      <c r="D1169" t="s">
        <v>1299</v>
      </c>
      <c r="E1169" t="s">
        <v>1300</v>
      </c>
      <c r="F1169" t="s">
        <v>1301</v>
      </c>
      <c r="G1169" t="s">
        <v>1302</v>
      </c>
      <c r="H1169">
        <v>2021</v>
      </c>
      <c r="I1169" t="s">
        <v>1303</v>
      </c>
      <c r="J1169">
        <v>2</v>
      </c>
      <c r="K1169">
        <v>1</v>
      </c>
      <c r="M1169">
        <v>193</v>
      </c>
      <c r="N1169">
        <v>214</v>
      </c>
      <c r="O1169">
        <v>21</v>
      </c>
      <c r="P1169">
        <v>5</v>
      </c>
      <c r="Q1169" t="s">
        <v>1304</v>
      </c>
      <c r="R1169" t="s">
        <v>1305</v>
      </c>
      <c r="S1169" t="s">
        <v>31</v>
      </c>
      <c r="T1169" t="s">
        <v>32</v>
      </c>
      <c r="U1169" t="s">
        <v>108</v>
      </c>
      <c r="V1169" t="s">
        <v>34</v>
      </c>
      <c r="W1169" t="s">
        <v>1306</v>
      </c>
    </row>
    <row r="1170" spans="1:23" hidden="1" x14ac:dyDescent="0.2">
      <c r="A1170" t="s">
        <v>314</v>
      </c>
      <c r="D1170" t="s">
        <v>9677</v>
      </c>
      <c r="E1170" t="s">
        <v>9678</v>
      </c>
      <c r="F1170" t="s">
        <v>9679</v>
      </c>
      <c r="G1170" t="s">
        <v>9680</v>
      </c>
      <c r="H1170">
        <v>2021</v>
      </c>
      <c r="I1170" t="s">
        <v>641</v>
      </c>
      <c r="J1170">
        <v>9</v>
      </c>
      <c r="L1170" t="s">
        <v>9681</v>
      </c>
      <c r="P1170">
        <v>13</v>
      </c>
      <c r="Q1170" t="s">
        <v>9682</v>
      </c>
      <c r="R1170" t="s">
        <v>9683</v>
      </c>
      <c r="S1170" t="s">
        <v>31</v>
      </c>
      <c r="T1170" t="s">
        <v>32</v>
      </c>
      <c r="U1170" t="s">
        <v>60</v>
      </c>
      <c r="V1170" t="s">
        <v>34</v>
      </c>
      <c r="W1170" t="s">
        <v>9684</v>
      </c>
    </row>
    <row r="1171" spans="1:23" hidden="1" x14ac:dyDescent="0.2">
      <c r="A1171" t="s">
        <v>322</v>
      </c>
      <c r="B1171" t="s">
        <v>176</v>
      </c>
      <c r="D1171" t="s">
        <v>1315</v>
      </c>
      <c r="E1171" t="s">
        <v>1316</v>
      </c>
      <c r="F1171" t="s">
        <v>1317</v>
      </c>
      <c r="G1171" t="s">
        <v>1318</v>
      </c>
      <c r="H1171">
        <v>2023</v>
      </c>
      <c r="I1171" t="s">
        <v>165</v>
      </c>
      <c r="J1171">
        <v>42</v>
      </c>
      <c r="K1171">
        <v>5</v>
      </c>
      <c r="M1171">
        <v>1097</v>
      </c>
      <c r="N1171">
        <v>1112</v>
      </c>
      <c r="O1171">
        <v>15</v>
      </c>
      <c r="P1171">
        <v>3</v>
      </c>
      <c r="Q1171" t="s">
        <v>1319</v>
      </c>
      <c r="R1171" t="s">
        <v>1320</v>
      </c>
      <c r="S1171" t="s">
        <v>31</v>
      </c>
      <c r="T1171" t="s">
        <v>32</v>
      </c>
      <c r="V1171" t="s">
        <v>34</v>
      </c>
      <c r="W1171" t="s">
        <v>1321</v>
      </c>
    </row>
    <row r="1172" spans="1:23" hidden="1" x14ac:dyDescent="0.2">
      <c r="A1172" t="s">
        <v>297</v>
      </c>
      <c r="D1172" t="s">
        <v>9685</v>
      </c>
      <c r="E1172" t="s">
        <v>9686</v>
      </c>
      <c r="F1172" t="s">
        <v>9687</v>
      </c>
      <c r="G1172" t="s">
        <v>9688</v>
      </c>
      <c r="H1172">
        <v>2019</v>
      </c>
      <c r="I1172" t="s">
        <v>641</v>
      </c>
      <c r="J1172">
        <v>2019</v>
      </c>
      <c r="K1172">
        <v>11</v>
      </c>
      <c r="L1172" t="s">
        <v>9689</v>
      </c>
      <c r="P1172">
        <v>17</v>
      </c>
      <c r="Q1172" t="s">
        <v>9690</v>
      </c>
      <c r="R1172" t="s">
        <v>9691</v>
      </c>
      <c r="S1172" t="s">
        <v>31</v>
      </c>
      <c r="T1172" t="s">
        <v>32</v>
      </c>
      <c r="U1172" t="s">
        <v>60</v>
      </c>
      <c r="V1172" t="s">
        <v>34</v>
      </c>
      <c r="W1172" t="s">
        <v>9692</v>
      </c>
    </row>
    <row r="1173" spans="1:23" hidden="1" x14ac:dyDescent="0.2">
      <c r="A1173" t="s">
        <v>305</v>
      </c>
      <c r="D1173" t="s">
        <v>9693</v>
      </c>
      <c r="E1173" t="s">
        <v>9694</v>
      </c>
      <c r="F1173" t="s">
        <v>9695</v>
      </c>
      <c r="G1173" t="s">
        <v>9696</v>
      </c>
      <c r="H1173">
        <v>2022</v>
      </c>
      <c r="I1173" t="s">
        <v>277</v>
      </c>
      <c r="J1173">
        <v>12</v>
      </c>
      <c r="K1173">
        <v>10</v>
      </c>
      <c r="L1173" t="s">
        <v>9697</v>
      </c>
      <c r="P1173">
        <v>7</v>
      </c>
      <c r="Q1173" t="s">
        <v>9698</v>
      </c>
      <c r="R1173" t="s">
        <v>9699</v>
      </c>
      <c r="S1173" t="s">
        <v>31</v>
      </c>
      <c r="T1173" t="s">
        <v>32</v>
      </c>
      <c r="U1173" t="s">
        <v>108</v>
      </c>
      <c r="V1173" t="s">
        <v>34</v>
      </c>
      <c r="W1173" t="s">
        <v>9700</v>
      </c>
    </row>
    <row r="1174" spans="1:23" hidden="1" x14ac:dyDescent="0.2">
      <c r="A1174" t="s">
        <v>314</v>
      </c>
      <c r="D1174" t="s">
        <v>9701</v>
      </c>
      <c r="E1174" t="s">
        <v>9702</v>
      </c>
      <c r="F1174" t="s">
        <v>9703</v>
      </c>
      <c r="G1174" t="s">
        <v>9704</v>
      </c>
      <c r="H1174">
        <v>2024</v>
      </c>
      <c r="I1174" t="s">
        <v>165</v>
      </c>
      <c r="J1174">
        <v>43</v>
      </c>
      <c r="K1174">
        <v>2</v>
      </c>
      <c r="M1174">
        <v>443</v>
      </c>
      <c r="N1174">
        <v>453</v>
      </c>
      <c r="O1174">
        <v>10</v>
      </c>
      <c r="P1174">
        <v>0</v>
      </c>
      <c r="Q1174" t="s">
        <v>9705</v>
      </c>
      <c r="R1174" t="s">
        <v>9706</v>
      </c>
      <c r="S1174" t="s">
        <v>31</v>
      </c>
      <c r="T1174" t="s">
        <v>32</v>
      </c>
      <c r="U1174" t="s">
        <v>127</v>
      </c>
      <c r="V1174" t="s">
        <v>34</v>
      </c>
      <c r="W1174" t="s">
        <v>9707</v>
      </c>
    </row>
    <row r="1175" spans="1:23" hidden="1" x14ac:dyDescent="0.2">
      <c r="A1175" t="s">
        <v>322</v>
      </c>
      <c r="B1175" t="s">
        <v>176</v>
      </c>
      <c r="D1175" t="s">
        <v>9708</v>
      </c>
      <c r="E1175" t="s">
        <v>9709</v>
      </c>
      <c r="F1175" t="s">
        <v>9710</v>
      </c>
      <c r="G1175" t="s">
        <v>9711</v>
      </c>
      <c r="H1175">
        <v>2019</v>
      </c>
      <c r="I1175" t="s">
        <v>9712</v>
      </c>
      <c r="M1175">
        <v>445</v>
      </c>
      <c r="N1175">
        <v>459</v>
      </c>
      <c r="O1175">
        <v>14</v>
      </c>
      <c r="P1175">
        <v>9</v>
      </c>
      <c r="Q1175" t="s">
        <v>9713</v>
      </c>
      <c r="R1175" t="s">
        <v>9714</v>
      </c>
      <c r="S1175" t="s">
        <v>77</v>
      </c>
      <c r="T1175" t="s">
        <v>32</v>
      </c>
      <c r="V1175" t="s">
        <v>34</v>
      </c>
      <c r="W1175" t="s">
        <v>9715</v>
      </c>
    </row>
    <row r="1176" spans="1:23" hidden="1" x14ac:dyDescent="0.2">
      <c r="A1176" t="s">
        <v>297</v>
      </c>
      <c r="D1176" t="s">
        <v>9716</v>
      </c>
      <c r="E1176" t="s">
        <v>9717</v>
      </c>
      <c r="F1176" t="s">
        <v>9718</v>
      </c>
      <c r="G1176" t="s">
        <v>9719</v>
      </c>
      <c r="H1176">
        <v>2022</v>
      </c>
      <c r="I1176" t="s">
        <v>1917</v>
      </c>
      <c r="J1176">
        <v>127</v>
      </c>
      <c r="K1176">
        <v>12</v>
      </c>
      <c r="L1176" t="s">
        <v>9720</v>
      </c>
      <c r="P1176">
        <v>6</v>
      </c>
      <c r="Q1176" t="s">
        <v>9721</v>
      </c>
      <c r="R1176" t="s">
        <v>9722</v>
      </c>
      <c r="S1176" t="s">
        <v>31</v>
      </c>
      <c r="T1176" t="s">
        <v>32</v>
      </c>
      <c r="U1176" t="s">
        <v>159</v>
      </c>
      <c r="V1176" t="s">
        <v>34</v>
      </c>
      <c r="W1176" t="s">
        <v>9723</v>
      </c>
    </row>
    <row r="1177" spans="1:23" hidden="1" x14ac:dyDescent="0.2">
      <c r="A1177" t="s">
        <v>305</v>
      </c>
      <c r="D1177" t="s">
        <v>9724</v>
      </c>
      <c r="E1177" t="s">
        <v>9725</v>
      </c>
      <c r="F1177" t="s">
        <v>9726</v>
      </c>
      <c r="G1177" t="s">
        <v>9727</v>
      </c>
      <c r="H1177">
        <v>2018</v>
      </c>
      <c r="I1177" t="s">
        <v>28</v>
      </c>
      <c r="J1177">
        <v>24</v>
      </c>
      <c r="K1177">
        <v>11</v>
      </c>
      <c r="M1177">
        <v>5205</v>
      </c>
      <c r="N1177">
        <v>5217</v>
      </c>
      <c r="O1177">
        <v>12</v>
      </c>
      <c r="P1177">
        <v>20</v>
      </c>
      <c r="Q1177" t="s">
        <v>9728</v>
      </c>
      <c r="R1177" t="s">
        <v>9729</v>
      </c>
      <c r="S1177" t="s">
        <v>31</v>
      </c>
      <c r="T1177" t="s">
        <v>32</v>
      </c>
      <c r="U1177" t="s">
        <v>159</v>
      </c>
      <c r="V1177" t="s">
        <v>34</v>
      </c>
      <c r="W1177" t="s">
        <v>9730</v>
      </c>
    </row>
    <row r="1178" spans="1:23" hidden="1" x14ac:dyDescent="0.2">
      <c r="A1178" t="s">
        <v>314</v>
      </c>
      <c r="D1178" t="s">
        <v>9731</v>
      </c>
      <c r="E1178" t="s">
        <v>9732</v>
      </c>
      <c r="F1178" t="s">
        <v>9733</v>
      </c>
      <c r="G1178" t="s">
        <v>9734</v>
      </c>
      <c r="H1178">
        <v>2022</v>
      </c>
      <c r="I1178" t="s">
        <v>2231</v>
      </c>
      <c r="J1178">
        <v>5</v>
      </c>
      <c r="K1178">
        <v>1</v>
      </c>
      <c r="L1178">
        <v>1394</v>
      </c>
      <c r="P1178">
        <v>9</v>
      </c>
      <c r="Q1178" t="s">
        <v>9735</v>
      </c>
      <c r="R1178" t="s">
        <v>9736</v>
      </c>
      <c r="S1178" t="s">
        <v>31</v>
      </c>
      <c r="T1178" t="s">
        <v>32</v>
      </c>
      <c r="U1178" t="s">
        <v>60</v>
      </c>
      <c r="V1178" t="s">
        <v>34</v>
      </c>
      <c r="W1178" t="s">
        <v>9737</v>
      </c>
    </row>
    <row r="1179" spans="1:23" hidden="1" x14ac:dyDescent="0.2">
      <c r="A1179" t="s">
        <v>322</v>
      </c>
      <c r="B1179" t="s">
        <v>176</v>
      </c>
      <c r="C1179" t="s">
        <v>8218</v>
      </c>
      <c r="D1179" t="s">
        <v>9738</v>
      </c>
      <c r="E1179" t="s">
        <v>9739</v>
      </c>
      <c r="F1179" t="s">
        <v>9740</v>
      </c>
      <c r="G1179" t="s">
        <v>9741</v>
      </c>
      <c r="H1179">
        <v>2017</v>
      </c>
      <c r="I1179" t="s">
        <v>40</v>
      </c>
      <c r="J1179">
        <v>284</v>
      </c>
      <c r="K1179">
        <v>1853</v>
      </c>
      <c r="L1179">
        <v>20162825</v>
      </c>
      <c r="P1179">
        <v>28</v>
      </c>
      <c r="Q1179" t="s">
        <v>9742</v>
      </c>
      <c r="R1179" t="s">
        <v>9743</v>
      </c>
      <c r="S1179" t="s">
        <v>31</v>
      </c>
      <c r="T1179" t="s">
        <v>32</v>
      </c>
      <c r="U1179" t="s">
        <v>33</v>
      </c>
      <c r="V1179" t="s">
        <v>34</v>
      </c>
      <c r="W1179" t="s">
        <v>9744</v>
      </c>
    </row>
    <row r="1180" spans="1:23" hidden="1" x14ac:dyDescent="0.2">
      <c r="A1180" t="s">
        <v>297</v>
      </c>
      <c r="D1180" t="s">
        <v>9738</v>
      </c>
      <c r="E1180" t="s">
        <v>9739</v>
      </c>
      <c r="F1180" t="s">
        <v>9740</v>
      </c>
      <c r="G1180" t="s">
        <v>9741</v>
      </c>
      <c r="H1180">
        <v>2017</v>
      </c>
      <c r="I1180" t="s">
        <v>40</v>
      </c>
      <c r="J1180">
        <v>284</v>
      </c>
      <c r="K1180">
        <v>1853</v>
      </c>
      <c r="L1180">
        <v>20162825</v>
      </c>
      <c r="P1180">
        <v>28</v>
      </c>
      <c r="Q1180" t="s">
        <v>9742</v>
      </c>
      <c r="R1180" t="s">
        <v>9743</v>
      </c>
      <c r="S1180" t="s">
        <v>31</v>
      </c>
      <c r="T1180" t="s">
        <v>32</v>
      </c>
      <c r="U1180" t="s">
        <v>33</v>
      </c>
      <c r="V1180" t="s">
        <v>34</v>
      </c>
      <c r="W1180" t="s">
        <v>9744</v>
      </c>
    </row>
    <row r="1181" spans="1:23" hidden="1" x14ac:dyDescent="0.2">
      <c r="A1181" t="s">
        <v>305</v>
      </c>
      <c r="D1181" t="s">
        <v>9745</v>
      </c>
      <c r="E1181" t="s">
        <v>9746</v>
      </c>
      <c r="F1181" t="s">
        <v>9747</v>
      </c>
      <c r="G1181" t="s">
        <v>9748</v>
      </c>
      <c r="H1181">
        <v>2015</v>
      </c>
      <c r="I1181" t="s">
        <v>366</v>
      </c>
      <c r="J1181">
        <v>473</v>
      </c>
      <c r="M1181">
        <v>43</v>
      </c>
      <c r="N1181">
        <v>52</v>
      </c>
      <c r="O1181">
        <v>9</v>
      </c>
      <c r="P1181">
        <v>18</v>
      </c>
      <c r="Q1181" t="s">
        <v>9749</v>
      </c>
      <c r="R1181" t="s">
        <v>9750</v>
      </c>
      <c r="S1181" t="s">
        <v>31</v>
      </c>
      <c r="T1181" t="s">
        <v>32</v>
      </c>
      <c r="U1181" t="s">
        <v>127</v>
      </c>
      <c r="V1181" t="s">
        <v>34</v>
      </c>
      <c r="W1181" t="s">
        <v>9751</v>
      </c>
    </row>
    <row r="1182" spans="1:23" hidden="1" x14ac:dyDescent="0.2">
      <c r="A1182" t="s">
        <v>314</v>
      </c>
      <c r="D1182" t="s">
        <v>9752</v>
      </c>
      <c r="E1182" t="s">
        <v>9753</v>
      </c>
      <c r="F1182" t="s">
        <v>9754</v>
      </c>
      <c r="G1182" t="s">
        <v>9755</v>
      </c>
      <c r="H1182">
        <v>2018</v>
      </c>
      <c r="I1182" t="s">
        <v>148</v>
      </c>
      <c r="J1182">
        <v>5</v>
      </c>
      <c r="L1182">
        <v>186</v>
      </c>
      <c r="P1182">
        <v>20</v>
      </c>
      <c r="Q1182" t="s">
        <v>9756</v>
      </c>
      <c r="R1182" t="s">
        <v>9757</v>
      </c>
      <c r="S1182" t="s">
        <v>31</v>
      </c>
      <c r="T1182" t="s">
        <v>32</v>
      </c>
      <c r="U1182" t="s">
        <v>60</v>
      </c>
      <c r="V1182" t="s">
        <v>34</v>
      </c>
      <c r="W1182" t="s">
        <v>9758</v>
      </c>
    </row>
    <row r="1183" spans="1:23" hidden="1" x14ac:dyDescent="0.2">
      <c r="A1183" t="s">
        <v>322</v>
      </c>
      <c r="B1183" t="s">
        <v>176</v>
      </c>
      <c r="D1183" t="s">
        <v>9759</v>
      </c>
      <c r="E1183" t="s">
        <v>9760</v>
      </c>
      <c r="F1183">
        <v>55483015700</v>
      </c>
      <c r="G1183" t="s">
        <v>9761</v>
      </c>
      <c r="H1183">
        <v>2019</v>
      </c>
      <c r="I1183" t="s">
        <v>9762</v>
      </c>
      <c r="J1183">
        <v>45413</v>
      </c>
      <c r="M1183" t="s">
        <v>7209</v>
      </c>
      <c r="N1183">
        <v>675</v>
      </c>
      <c r="O1183">
        <v>674</v>
      </c>
      <c r="P1183">
        <v>0</v>
      </c>
      <c r="Q1183" t="s">
        <v>9763</v>
      </c>
      <c r="R1183" t="s">
        <v>9764</v>
      </c>
      <c r="S1183" t="s">
        <v>77</v>
      </c>
      <c r="T1183" t="s">
        <v>32</v>
      </c>
      <c r="V1183" t="s">
        <v>34</v>
      </c>
      <c r="W1183" t="s">
        <v>9765</v>
      </c>
    </row>
    <row r="1184" spans="1:23" hidden="1" x14ac:dyDescent="0.2">
      <c r="A1184" t="s">
        <v>297</v>
      </c>
      <c r="D1184" t="s">
        <v>9766</v>
      </c>
      <c r="E1184" t="s">
        <v>9767</v>
      </c>
      <c r="F1184" t="s">
        <v>9768</v>
      </c>
      <c r="G1184" t="s">
        <v>9769</v>
      </c>
      <c r="H1184">
        <v>2014</v>
      </c>
      <c r="I1184" t="s">
        <v>2243</v>
      </c>
      <c r="J1184">
        <v>7</v>
      </c>
      <c r="M1184">
        <v>118</v>
      </c>
      <c r="N1184">
        <v>126</v>
      </c>
      <c r="O1184">
        <v>8</v>
      </c>
      <c r="P1184">
        <v>95</v>
      </c>
      <c r="Q1184" t="s">
        <v>9770</v>
      </c>
      <c r="R1184" t="s">
        <v>9771</v>
      </c>
      <c r="S1184" t="s">
        <v>117</v>
      </c>
      <c r="T1184" t="s">
        <v>32</v>
      </c>
      <c r="V1184" t="s">
        <v>34</v>
      </c>
      <c r="W1184" t="s">
        <v>9772</v>
      </c>
    </row>
    <row r="1185" spans="1:23" hidden="1" x14ac:dyDescent="0.2">
      <c r="A1185" t="s">
        <v>305</v>
      </c>
      <c r="D1185" t="s">
        <v>9773</v>
      </c>
      <c r="E1185" t="s">
        <v>9774</v>
      </c>
      <c r="F1185" t="s">
        <v>9775</v>
      </c>
      <c r="G1185" t="s">
        <v>9776</v>
      </c>
      <c r="H1185">
        <v>2017</v>
      </c>
      <c r="I1185" t="s">
        <v>2686</v>
      </c>
      <c r="J1185">
        <v>149</v>
      </c>
      <c r="M1185">
        <v>52</v>
      </c>
      <c r="N1185">
        <v>68</v>
      </c>
      <c r="O1185">
        <v>16</v>
      </c>
      <c r="P1185">
        <v>18</v>
      </c>
      <c r="Q1185" t="s">
        <v>9777</v>
      </c>
      <c r="R1185" t="s">
        <v>9778</v>
      </c>
      <c r="S1185" t="s">
        <v>31</v>
      </c>
      <c r="T1185" t="s">
        <v>32</v>
      </c>
      <c r="U1185" t="s">
        <v>159</v>
      </c>
      <c r="V1185" t="s">
        <v>34</v>
      </c>
      <c r="W1185" t="s">
        <v>9779</v>
      </c>
    </row>
    <row r="1186" spans="1:23" hidden="1" x14ac:dyDescent="0.2">
      <c r="A1186" t="s">
        <v>314</v>
      </c>
      <c r="D1186" t="s">
        <v>9780</v>
      </c>
      <c r="E1186" t="s">
        <v>9781</v>
      </c>
      <c r="F1186" t="s">
        <v>9782</v>
      </c>
      <c r="G1186" t="s">
        <v>9783</v>
      </c>
      <c r="H1186">
        <v>2023</v>
      </c>
      <c r="I1186" t="s">
        <v>9784</v>
      </c>
      <c r="J1186">
        <v>13</v>
      </c>
      <c r="K1186">
        <v>4</v>
      </c>
      <c r="L1186" t="s">
        <v>9785</v>
      </c>
      <c r="P1186">
        <v>2</v>
      </c>
      <c r="Q1186" t="s">
        <v>9786</v>
      </c>
      <c r="R1186" t="s">
        <v>9787</v>
      </c>
      <c r="S1186" t="s">
        <v>31</v>
      </c>
      <c r="T1186" t="s">
        <v>32</v>
      </c>
      <c r="U1186" t="s">
        <v>108</v>
      </c>
      <c r="V1186" t="s">
        <v>34</v>
      </c>
      <c r="W1186" t="s">
        <v>9788</v>
      </c>
    </row>
    <row r="1187" spans="1:23" hidden="1" x14ac:dyDescent="0.2">
      <c r="A1187" t="s">
        <v>322</v>
      </c>
      <c r="B1187" t="s">
        <v>176</v>
      </c>
      <c r="C1187" t="s">
        <v>4312</v>
      </c>
      <c r="D1187" t="s">
        <v>9789</v>
      </c>
      <c r="E1187" t="s">
        <v>9790</v>
      </c>
      <c r="F1187" t="s">
        <v>9791</v>
      </c>
      <c r="G1187" t="s">
        <v>9792</v>
      </c>
      <c r="H1187">
        <v>2018</v>
      </c>
      <c r="I1187" t="s">
        <v>514</v>
      </c>
      <c r="J1187">
        <v>165</v>
      </c>
      <c r="K1187">
        <v>4</v>
      </c>
      <c r="L1187">
        <v>73</v>
      </c>
      <c r="P1187">
        <v>27</v>
      </c>
      <c r="Q1187" t="s">
        <v>9793</v>
      </c>
      <c r="R1187" t="s">
        <v>9794</v>
      </c>
      <c r="S1187" t="s">
        <v>31</v>
      </c>
      <c r="T1187" t="s">
        <v>32</v>
      </c>
      <c r="V1187" t="s">
        <v>34</v>
      </c>
      <c r="W1187" t="s">
        <v>9795</v>
      </c>
    </row>
    <row r="1188" spans="1:23" hidden="1" x14ac:dyDescent="0.2">
      <c r="A1188" t="s">
        <v>297</v>
      </c>
      <c r="D1188" t="s">
        <v>9796</v>
      </c>
      <c r="E1188" t="s">
        <v>9797</v>
      </c>
      <c r="F1188" t="s">
        <v>9798</v>
      </c>
      <c r="G1188" t="s">
        <v>9799</v>
      </c>
      <c r="H1188">
        <v>2017</v>
      </c>
      <c r="I1188" t="s">
        <v>165</v>
      </c>
      <c r="J1188">
        <v>36</v>
      </c>
      <c r="K1188">
        <v>1</v>
      </c>
      <c r="M1188">
        <v>131</v>
      </c>
      <c r="N1188">
        <v>138</v>
      </c>
      <c r="O1188">
        <v>7</v>
      </c>
      <c r="P1188">
        <v>5</v>
      </c>
      <c r="Q1188" t="s">
        <v>9800</v>
      </c>
      <c r="R1188" t="s">
        <v>9801</v>
      </c>
      <c r="S1188" t="s">
        <v>31</v>
      </c>
      <c r="T1188" t="s">
        <v>32</v>
      </c>
      <c r="V1188" t="s">
        <v>34</v>
      </c>
      <c r="W1188" t="s">
        <v>9802</v>
      </c>
    </row>
    <row r="1189" spans="1:23" hidden="1" x14ac:dyDescent="0.2">
      <c r="A1189" t="s">
        <v>305</v>
      </c>
      <c r="D1189" t="s">
        <v>9803</v>
      </c>
      <c r="E1189" t="s">
        <v>9804</v>
      </c>
      <c r="F1189" t="s">
        <v>9805</v>
      </c>
      <c r="G1189" t="s">
        <v>9806</v>
      </c>
      <c r="H1189">
        <v>2015</v>
      </c>
      <c r="I1189" t="s">
        <v>196</v>
      </c>
      <c r="J1189">
        <v>12</v>
      </c>
      <c r="K1189">
        <v>11</v>
      </c>
      <c r="M1189">
        <v>3301</v>
      </c>
      <c r="N1189">
        <v>3320</v>
      </c>
      <c r="O1189">
        <v>19</v>
      </c>
      <c r="P1189">
        <v>151</v>
      </c>
      <c r="Q1189" t="s">
        <v>9807</v>
      </c>
      <c r="R1189" t="s">
        <v>9808</v>
      </c>
      <c r="S1189" t="s">
        <v>31</v>
      </c>
      <c r="T1189" t="s">
        <v>32</v>
      </c>
      <c r="U1189" t="s">
        <v>60</v>
      </c>
      <c r="V1189" t="s">
        <v>34</v>
      </c>
      <c r="W1189" t="s">
        <v>9809</v>
      </c>
    </row>
    <row r="1190" spans="1:23" hidden="1" x14ac:dyDescent="0.2">
      <c r="A1190" t="s">
        <v>314</v>
      </c>
      <c r="D1190" t="s">
        <v>9810</v>
      </c>
      <c r="E1190" t="s">
        <v>9811</v>
      </c>
      <c r="F1190" t="s">
        <v>9812</v>
      </c>
      <c r="G1190" t="s">
        <v>9813</v>
      </c>
      <c r="H1190">
        <v>2014</v>
      </c>
      <c r="I1190" t="s">
        <v>514</v>
      </c>
      <c r="J1190">
        <v>161</v>
      </c>
      <c r="K1190">
        <v>1</v>
      </c>
      <c r="M1190">
        <v>131</v>
      </c>
      <c r="N1190">
        <v>139</v>
      </c>
      <c r="O1190">
        <v>8</v>
      </c>
      <c r="P1190">
        <v>29</v>
      </c>
      <c r="Q1190" t="s">
        <v>9814</v>
      </c>
      <c r="R1190" t="s">
        <v>9815</v>
      </c>
      <c r="S1190" t="s">
        <v>31</v>
      </c>
      <c r="T1190" t="s">
        <v>32</v>
      </c>
      <c r="V1190" t="s">
        <v>34</v>
      </c>
      <c r="W1190" t="s">
        <v>9816</v>
      </c>
    </row>
    <row r="1191" spans="1:23" hidden="1" x14ac:dyDescent="0.2">
      <c r="A1191" t="s">
        <v>322</v>
      </c>
      <c r="B1191" t="s">
        <v>176</v>
      </c>
      <c r="C1191" t="s">
        <v>9817</v>
      </c>
      <c r="D1191" t="s">
        <v>9818</v>
      </c>
      <c r="E1191" t="s">
        <v>9819</v>
      </c>
      <c r="F1191" t="s">
        <v>9820</v>
      </c>
      <c r="G1191" t="s">
        <v>9821</v>
      </c>
      <c r="H1191">
        <v>2019</v>
      </c>
      <c r="I1191" t="s">
        <v>57</v>
      </c>
      <c r="J1191">
        <v>9</v>
      </c>
      <c r="K1191">
        <v>1</v>
      </c>
      <c r="L1191">
        <v>15050</v>
      </c>
      <c r="P1191">
        <v>237</v>
      </c>
      <c r="Q1191" t="s">
        <v>9822</v>
      </c>
      <c r="R1191" t="s">
        <v>9823</v>
      </c>
      <c r="S1191" t="s">
        <v>31</v>
      </c>
      <c r="T1191" t="s">
        <v>32</v>
      </c>
      <c r="U1191" t="s">
        <v>108</v>
      </c>
      <c r="V1191" t="s">
        <v>34</v>
      </c>
      <c r="W1191" t="s">
        <v>9824</v>
      </c>
    </row>
    <row r="1192" spans="1:23" hidden="1" x14ac:dyDescent="0.2">
      <c r="A1192" t="s">
        <v>297</v>
      </c>
      <c r="D1192" t="s">
        <v>9825</v>
      </c>
      <c r="E1192" t="s">
        <v>9826</v>
      </c>
      <c r="F1192" t="s">
        <v>9827</v>
      </c>
      <c r="G1192" t="s">
        <v>9828</v>
      </c>
      <c r="H1192">
        <v>2016</v>
      </c>
      <c r="I1192" t="s">
        <v>350</v>
      </c>
      <c r="J1192">
        <v>11</v>
      </c>
      <c r="K1192">
        <v>11</v>
      </c>
      <c r="L1192" t="s">
        <v>9829</v>
      </c>
      <c r="P1192">
        <v>52</v>
      </c>
      <c r="Q1192" t="s">
        <v>9830</v>
      </c>
      <c r="R1192" t="s">
        <v>9831</v>
      </c>
      <c r="S1192" t="s">
        <v>31</v>
      </c>
      <c r="T1192" t="s">
        <v>32</v>
      </c>
      <c r="U1192" t="s">
        <v>108</v>
      </c>
      <c r="V1192" t="s">
        <v>34</v>
      </c>
      <c r="W1192" t="s">
        <v>9832</v>
      </c>
    </row>
    <row r="1193" spans="1:23" hidden="1" x14ac:dyDescent="0.2">
      <c r="A1193" t="s">
        <v>305</v>
      </c>
      <c r="D1193" t="s">
        <v>9833</v>
      </c>
      <c r="E1193" t="s">
        <v>9834</v>
      </c>
      <c r="F1193" t="s">
        <v>9835</v>
      </c>
      <c r="G1193" t="s">
        <v>9836</v>
      </c>
      <c r="H1193">
        <v>2024</v>
      </c>
      <c r="I1193" t="s">
        <v>1015</v>
      </c>
      <c r="J1193">
        <v>949</v>
      </c>
      <c r="L1193">
        <v>174589</v>
      </c>
      <c r="P1193">
        <v>0</v>
      </c>
      <c r="Q1193" t="s">
        <v>9837</v>
      </c>
      <c r="R1193" t="s">
        <v>9838</v>
      </c>
      <c r="S1193" t="s">
        <v>31</v>
      </c>
      <c r="T1193" t="s">
        <v>32</v>
      </c>
      <c r="U1193" t="s">
        <v>127</v>
      </c>
      <c r="V1193" t="s">
        <v>34</v>
      </c>
      <c r="W1193" t="s">
        <v>9839</v>
      </c>
    </row>
    <row r="1194" spans="1:23" hidden="1" x14ac:dyDescent="0.2">
      <c r="A1194" t="s">
        <v>314</v>
      </c>
      <c r="D1194" t="s">
        <v>9840</v>
      </c>
      <c r="E1194" t="s">
        <v>9841</v>
      </c>
      <c r="F1194" t="s">
        <v>9842</v>
      </c>
      <c r="G1194" t="s">
        <v>9843</v>
      </c>
      <c r="H1194">
        <v>2021</v>
      </c>
      <c r="I1194" t="s">
        <v>366</v>
      </c>
      <c r="J1194">
        <v>534</v>
      </c>
      <c r="L1194">
        <v>151477</v>
      </c>
      <c r="P1194">
        <v>12</v>
      </c>
      <c r="Q1194" t="s">
        <v>9844</v>
      </c>
      <c r="R1194" t="s">
        <v>9845</v>
      </c>
      <c r="S1194" t="s">
        <v>31</v>
      </c>
      <c r="T1194" t="s">
        <v>32</v>
      </c>
      <c r="U1194" t="s">
        <v>9846</v>
      </c>
      <c r="V1194" t="s">
        <v>34</v>
      </c>
      <c r="W1194" t="s">
        <v>9847</v>
      </c>
    </row>
    <row r="1195" spans="1:23" hidden="1" x14ac:dyDescent="0.2">
      <c r="A1195" t="s">
        <v>322</v>
      </c>
      <c r="B1195" t="s">
        <v>176</v>
      </c>
      <c r="C1195" t="s">
        <v>9848</v>
      </c>
      <c r="D1195" t="s">
        <v>9849</v>
      </c>
      <c r="E1195" t="s">
        <v>9850</v>
      </c>
      <c r="F1195" t="s">
        <v>9851</v>
      </c>
      <c r="G1195" t="s">
        <v>9852</v>
      </c>
      <c r="H1195">
        <v>2019</v>
      </c>
      <c r="I1195" t="s">
        <v>3239</v>
      </c>
      <c r="J1195">
        <v>249</v>
      </c>
      <c r="M1195">
        <v>512</v>
      </c>
      <c r="N1195">
        <v>517</v>
      </c>
      <c r="O1195">
        <v>5</v>
      </c>
      <c r="P1195">
        <v>50</v>
      </c>
      <c r="Q1195" t="s">
        <v>9853</v>
      </c>
      <c r="R1195" t="s">
        <v>9854</v>
      </c>
      <c r="S1195" t="s">
        <v>31</v>
      </c>
      <c r="T1195" t="s">
        <v>32</v>
      </c>
      <c r="U1195" t="s">
        <v>127</v>
      </c>
      <c r="V1195" t="s">
        <v>34</v>
      </c>
      <c r="W1195" t="s">
        <v>9855</v>
      </c>
    </row>
    <row r="1196" spans="1:23" hidden="1" x14ac:dyDescent="0.2">
      <c r="A1196" t="s">
        <v>297</v>
      </c>
      <c r="D1196" t="s">
        <v>9856</v>
      </c>
      <c r="E1196" t="s">
        <v>9857</v>
      </c>
      <c r="F1196" t="s">
        <v>9858</v>
      </c>
      <c r="G1196" t="s">
        <v>9859</v>
      </c>
      <c r="H1196">
        <v>2017</v>
      </c>
      <c r="I1196" t="s">
        <v>424</v>
      </c>
      <c r="J1196">
        <v>74</v>
      </c>
      <c r="K1196">
        <v>3</v>
      </c>
      <c r="M1196">
        <v>613</v>
      </c>
      <c r="N1196">
        <v>624</v>
      </c>
      <c r="O1196">
        <v>11</v>
      </c>
      <c r="P1196">
        <v>10</v>
      </c>
      <c r="Q1196" t="s">
        <v>9860</v>
      </c>
      <c r="R1196" t="s">
        <v>9861</v>
      </c>
      <c r="S1196" t="s">
        <v>31</v>
      </c>
      <c r="T1196" t="s">
        <v>32</v>
      </c>
      <c r="U1196" t="s">
        <v>33</v>
      </c>
      <c r="V1196" t="s">
        <v>34</v>
      </c>
      <c r="W1196" t="s">
        <v>9862</v>
      </c>
    </row>
    <row r="1197" spans="1:23" hidden="1" x14ac:dyDescent="0.2">
      <c r="A1197" t="s">
        <v>305</v>
      </c>
      <c r="D1197" t="s">
        <v>9863</v>
      </c>
      <c r="E1197" t="s">
        <v>9864</v>
      </c>
      <c r="F1197" t="s">
        <v>9865</v>
      </c>
      <c r="G1197" t="s">
        <v>9866</v>
      </c>
      <c r="H1197">
        <v>2023</v>
      </c>
      <c r="I1197" t="s">
        <v>165</v>
      </c>
      <c r="J1197">
        <v>42</v>
      </c>
      <c r="K1197">
        <v>5</v>
      </c>
      <c r="M1197">
        <v>1079</v>
      </c>
      <c r="N1197">
        <v>1096</v>
      </c>
      <c r="O1197">
        <v>17</v>
      </c>
      <c r="P1197">
        <v>1</v>
      </c>
      <c r="Q1197" t="s">
        <v>9867</v>
      </c>
      <c r="R1197" t="s">
        <v>9868</v>
      </c>
      <c r="S1197" t="s">
        <v>31</v>
      </c>
      <c r="T1197" t="s">
        <v>32</v>
      </c>
      <c r="U1197" t="s">
        <v>127</v>
      </c>
      <c r="V1197" t="s">
        <v>34</v>
      </c>
      <c r="W1197" t="s">
        <v>9869</v>
      </c>
    </row>
    <row r="1198" spans="1:23" hidden="1" x14ac:dyDescent="0.2">
      <c r="A1198" t="s">
        <v>314</v>
      </c>
      <c r="D1198" t="s">
        <v>9870</v>
      </c>
      <c r="E1198" t="s">
        <v>9871</v>
      </c>
      <c r="F1198" t="s">
        <v>9872</v>
      </c>
      <c r="G1198" t="s">
        <v>9873</v>
      </c>
      <c r="H1198">
        <v>2020</v>
      </c>
      <c r="I1198" t="s">
        <v>9874</v>
      </c>
      <c r="J1198">
        <v>34</v>
      </c>
      <c r="K1198">
        <v>7</v>
      </c>
      <c r="M1198">
        <v>1530</v>
      </c>
      <c r="N1198">
        <v>1544</v>
      </c>
      <c r="O1198">
        <v>14</v>
      </c>
      <c r="P1198">
        <v>17</v>
      </c>
      <c r="Q1198" t="s">
        <v>9875</v>
      </c>
      <c r="R1198" t="s">
        <v>9876</v>
      </c>
      <c r="S1198" t="s">
        <v>31</v>
      </c>
      <c r="T1198" t="s">
        <v>32</v>
      </c>
      <c r="V1198" t="s">
        <v>34</v>
      </c>
      <c r="W1198" t="s">
        <v>9877</v>
      </c>
    </row>
    <row r="1199" spans="1:23" hidden="1" x14ac:dyDescent="0.2">
      <c r="A1199" t="s">
        <v>322</v>
      </c>
      <c r="B1199" t="s">
        <v>176</v>
      </c>
      <c r="D1199" t="s">
        <v>9878</v>
      </c>
      <c r="E1199" t="s">
        <v>9879</v>
      </c>
      <c r="F1199" t="s">
        <v>9880</v>
      </c>
      <c r="G1199" t="s">
        <v>9881</v>
      </c>
      <c r="H1199">
        <v>2021</v>
      </c>
      <c r="I1199" t="s">
        <v>4702</v>
      </c>
      <c r="J1199">
        <v>13</v>
      </c>
      <c r="K1199">
        <v>11</v>
      </c>
      <c r="L1199">
        <v>554</v>
      </c>
      <c r="P1199">
        <v>5</v>
      </c>
      <c r="Q1199" t="s">
        <v>9882</v>
      </c>
      <c r="R1199" t="s">
        <v>9883</v>
      </c>
      <c r="S1199" t="s">
        <v>31</v>
      </c>
      <c r="T1199" t="s">
        <v>32</v>
      </c>
      <c r="U1199" t="s">
        <v>60</v>
      </c>
      <c r="V1199" t="s">
        <v>34</v>
      </c>
      <c r="W1199" t="s">
        <v>9884</v>
      </c>
    </row>
    <row r="1200" spans="1:23" hidden="1" x14ac:dyDescent="0.2">
      <c r="A1200" t="s">
        <v>297</v>
      </c>
      <c r="D1200" t="s">
        <v>9885</v>
      </c>
      <c r="E1200" t="s">
        <v>9886</v>
      </c>
      <c r="F1200" t="s">
        <v>9887</v>
      </c>
      <c r="G1200" t="s">
        <v>9888</v>
      </c>
      <c r="H1200">
        <v>2022</v>
      </c>
      <c r="I1200" t="s">
        <v>105</v>
      </c>
      <c r="J1200">
        <v>3</v>
      </c>
      <c r="K1200">
        <v>1</v>
      </c>
      <c r="L1200">
        <v>72</v>
      </c>
      <c r="P1200">
        <v>10</v>
      </c>
      <c r="Q1200" t="s">
        <v>9889</v>
      </c>
      <c r="R1200" t="s">
        <v>9890</v>
      </c>
      <c r="S1200" t="s">
        <v>31</v>
      </c>
      <c r="T1200" t="s">
        <v>32</v>
      </c>
      <c r="U1200" t="s">
        <v>108</v>
      </c>
      <c r="V1200" t="s">
        <v>34</v>
      </c>
      <c r="W1200" t="s">
        <v>9891</v>
      </c>
    </row>
    <row r="1201" spans="1:23" hidden="1" x14ac:dyDescent="0.2">
      <c r="A1201" t="s">
        <v>305</v>
      </c>
      <c r="D1201" t="s">
        <v>9892</v>
      </c>
      <c r="E1201" t="s">
        <v>9893</v>
      </c>
      <c r="F1201" t="s">
        <v>9894</v>
      </c>
      <c r="G1201" t="s">
        <v>9895</v>
      </c>
      <c r="H1201">
        <v>2023</v>
      </c>
      <c r="I1201" t="s">
        <v>9896</v>
      </c>
      <c r="J1201">
        <v>61</v>
      </c>
      <c r="M1201">
        <v>35</v>
      </c>
      <c r="N1201">
        <v>80</v>
      </c>
      <c r="O1201">
        <v>45</v>
      </c>
      <c r="P1201">
        <v>6</v>
      </c>
      <c r="Q1201" t="s">
        <v>9897</v>
      </c>
      <c r="R1201" t="s">
        <v>9898</v>
      </c>
      <c r="S1201" t="s">
        <v>77</v>
      </c>
      <c r="T1201" t="s">
        <v>32</v>
      </c>
      <c r="U1201" t="s">
        <v>33</v>
      </c>
      <c r="V1201" t="s">
        <v>34</v>
      </c>
      <c r="W1201" t="s">
        <v>9899</v>
      </c>
    </row>
    <row r="1202" spans="1:23" hidden="1" x14ac:dyDescent="0.2">
      <c r="A1202" t="s">
        <v>314</v>
      </c>
      <c r="D1202" t="s">
        <v>9900</v>
      </c>
      <c r="E1202" t="s">
        <v>9901</v>
      </c>
      <c r="F1202" t="s">
        <v>9902</v>
      </c>
      <c r="G1202" t="s">
        <v>9903</v>
      </c>
      <c r="H1202">
        <v>2020</v>
      </c>
      <c r="I1202" t="s">
        <v>28</v>
      </c>
      <c r="J1202">
        <v>26</v>
      </c>
      <c r="K1202">
        <v>11</v>
      </c>
      <c r="M1202">
        <v>6424</v>
      </c>
      <c r="N1202">
        <v>6444</v>
      </c>
      <c r="O1202">
        <v>20</v>
      </c>
      <c r="P1202">
        <v>19</v>
      </c>
      <c r="Q1202" t="s">
        <v>9904</v>
      </c>
      <c r="R1202" t="s">
        <v>9905</v>
      </c>
      <c r="S1202" t="s">
        <v>31</v>
      </c>
      <c r="T1202" t="s">
        <v>32</v>
      </c>
      <c r="U1202" t="s">
        <v>127</v>
      </c>
      <c r="V1202" t="s">
        <v>34</v>
      </c>
      <c r="W1202" t="s">
        <v>9906</v>
      </c>
    </row>
    <row r="1203" spans="1:23" x14ac:dyDescent="0.2">
      <c r="A1203" t="s">
        <v>322</v>
      </c>
      <c r="B1203" t="s">
        <v>323</v>
      </c>
      <c r="C1203" t="s">
        <v>9907</v>
      </c>
      <c r="D1203" t="s">
        <v>9908</v>
      </c>
      <c r="E1203" t="s">
        <v>9909</v>
      </c>
      <c r="F1203" t="s">
        <v>9910</v>
      </c>
      <c r="G1203" t="s">
        <v>9911</v>
      </c>
      <c r="H1203">
        <v>2021</v>
      </c>
      <c r="I1203" t="s">
        <v>148</v>
      </c>
      <c r="J1203">
        <v>8</v>
      </c>
      <c r="L1203">
        <v>757702</v>
      </c>
      <c r="P1203">
        <v>4</v>
      </c>
      <c r="Q1203" t="s">
        <v>9912</v>
      </c>
      <c r="R1203" t="s">
        <v>9913</v>
      </c>
      <c r="S1203" t="s">
        <v>31</v>
      </c>
      <c r="T1203" t="s">
        <v>32</v>
      </c>
      <c r="U1203" t="s">
        <v>108</v>
      </c>
      <c r="V1203" t="s">
        <v>34</v>
      </c>
      <c r="W1203" t="s">
        <v>9914</v>
      </c>
    </row>
    <row r="1204" spans="1:23" hidden="1" x14ac:dyDescent="0.2">
      <c r="A1204" t="s">
        <v>297</v>
      </c>
      <c r="D1204" t="s">
        <v>9915</v>
      </c>
      <c r="E1204" t="s">
        <v>9916</v>
      </c>
      <c r="F1204" t="s">
        <v>9917</v>
      </c>
      <c r="G1204" t="s">
        <v>9918</v>
      </c>
      <c r="H1204">
        <v>2019</v>
      </c>
      <c r="I1204" t="s">
        <v>350</v>
      </c>
      <c r="J1204">
        <v>14</v>
      </c>
      <c r="K1204">
        <v>4</v>
      </c>
      <c r="L1204" t="s">
        <v>9919</v>
      </c>
      <c r="P1204">
        <v>10</v>
      </c>
      <c r="Q1204" t="s">
        <v>9920</v>
      </c>
      <c r="R1204" t="s">
        <v>9921</v>
      </c>
      <c r="S1204" t="s">
        <v>31</v>
      </c>
      <c r="T1204" t="s">
        <v>32</v>
      </c>
      <c r="U1204" t="s">
        <v>108</v>
      </c>
      <c r="V1204" t="s">
        <v>34</v>
      </c>
      <c r="W1204" t="s">
        <v>9922</v>
      </c>
    </row>
    <row r="1205" spans="1:23" hidden="1" x14ac:dyDescent="0.2">
      <c r="A1205" t="s">
        <v>305</v>
      </c>
      <c r="D1205" t="s">
        <v>9923</v>
      </c>
      <c r="E1205" t="s">
        <v>9924</v>
      </c>
      <c r="F1205" t="s">
        <v>9925</v>
      </c>
      <c r="G1205" t="s">
        <v>9926</v>
      </c>
      <c r="H1205">
        <v>2021</v>
      </c>
      <c r="I1205" t="s">
        <v>4351</v>
      </c>
      <c r="J1205">
        <v>102</v>
      </c>
      <c r="K1205">
        <v>2</v>
      </c>
      <c r="L1205" t="s">
        <v>9927</v>
      </c>
      <c r="P1205">
        <v>20</v>
      </c>
      <c r="Q1205" t="s">
        <v>9928</v>
      </c>
      <c r="R1205" t="s">
        <v>9929</v>
      </c>
      <c r="S1205" t="s">
        <v>31</v>
      </c>
      <c r="T1205" t="s">
        <v>32</v>
      </c>
      <c r="U1205" t="s">
        <v>159</v>
      </c>
      <c r="V1205" t="s">
        <v>34</v>
      </c>
      <c r="W1205" t="s">
        <v>9930</v>
      </c>
    </row>
    <row r="1206" spans="1:23" hidden="1" x14ac:dyDescent="0.2">
      <c r="A1206" t="s">
        <v>314</v>
      </c>
      <c r="D1206" t="s">
        <v>9931</v>
      </c>
      <c r="E1206" t="s">
        <v>9932</v>
      </c>
      <c r="F1206" t="s">
        <v>9933</v>
      </c>
      <c r="G1206" t="s">
        <v>9934</v>
      </c>
      <c r="H1206">
        <v>2023</v>
      </c>
      <c r="I1206" t="s">
        <v>28</v>
      </c>
      <c r="J1206">
        <v>29</v>
      </c>
      <c r="K1206">
        <v>17</v>
      </c>
      <c r="M1206">
        <v>4731</v>
      </c>
      <c r="N1206">
        <v>4749</v>
      </c>
      <c r="O1206">
        <v>18</v>
      </c>
      <c r="P1206">
        <v>30</v>
      </c>
      <c r="Q1206" t="s">
        <v>9935</v>
      </c>
      <c r="R1206" t="s">
        <v>9936</v>
      </c>
      <c r="S1206" t="s">
        <v>117</v>
      </c>
      <c r="T1206" t="s">
        <v>32</v>
      </c>
      <c r="U1206" t="s">
        <v>127</v>
      </c>
      <c r="V1206" t="s">
        <v>34</v>
      </c>
      <c r="W1206" t="s">
        <v>9937</v>
      </c>
    </row>
    <row r="1207" spans="1:23" hidden="1" x14ac:dyDescent="0.2">
      <c r="A1207" t="s">
        <v>322</v>
      </c>
      <c r="B1207" t="s">
        <v>176</v>
      </c>
      <c r="C1207" t="s">
        <v>9938</v>
      </c>
      <c r="D1207" t="s">
        <v>9939</v>
      </c>
      <c r="E1207" t="s">
        <v>9940</v>
      </c>
      <c r="F1207" t="s">
        <v>9941</v>
      </c>
      <c r="G1207" t="s">
        <v>9942</v>
      </c>
      <c r="H1207">
        <v>2024</v>
      </c>
      <c r="I1207" t="s">
        <v>9943</v>
      </c>
      <c r="M1207">
        <v>469</v>
      </c>
      <c r="N1207">
        <v>482</v>
      </c>
      <c r="O1207">
        <v>13</v>
      </c>
      <c r="P1207">
        <v>8</v>
      </c>
      <c r="Q1207" t="s">
        <v>9944</v>
      </c>
      <c r="R1207" t="s">
        <v>9945</v>
      </c>
      <c r="S1207" t="s">
        <v>77</v>
      </c>
      <c r="T1207" t="s">
        <v>32</v>
      </c>
      <c r="V1207" t="s">
        <v>34</v>
      </c>
      <c r="W1207" t="s">
        <v>9946</v>
      </c>
    </row>
    <row r="1208" spans="1:23" hidden="1" x14ac:dyDescent="0.2">
      <c r="A1208" t="s">
        <v>297</v>
      </c>
      <c r="D1208" t="s">
        <v>9947</v>
      </c>
      <c r="E1208" t="s">
        <v>9948</v>
      </c>
      <c r="F1208" t="s">
        <v>9949</v>
      </c>
      <c r="G1208" t="s">
        <v>9950</v>
      </c>
      <c r="H1208">
        <v>2018</v>
      </c>
      <c r="I1208" t="s">
        <v>49</v>
      </c>
      <c r="J1208">
        <v>8</v>
      </c>
      <c r="K1208">
        <v>6</v>
      </c>
      <c r="M1208">
        <v>504</v>
      </c>
      <c r="N1208">
        <v>509</v>
      </c>
      <c r="O1208">
        <v>5</v>
      </c>
      <c r="P1208">
        <v>96</v>
      </c>
      <c r="Q1208" t="s">
        <v>9951</v>
      </c>
      <c r="R1208" t="s">
        <v>9952</v>
      </c>
      <c r="S1208" t="s">
        <v>31</v>
      </c>
      <c r="T1208" t="s">
        <v>32</v>
      </c>
      <c r="V1208" t="s">
        <v>34</v>
      </c>
      <c r="W1208" t="s">
        <v>9953</v>
      </c>
    </row>
    <row r="1209" spans="1:23" hidden="1" x14ac:dyDescent="0.2">
      <c r="A1209" t="s">
        <v>305</v>
      </c>
      <c r="D1209" t="s">
        <v>9954</v>
      </c>
      <c r="E1209" t="s">
        <v>9955</v>
      </c>
      <c r="F1209" t="s">
        <v>9956</v>
      </c>
      <c r="G1209" t="s">
        <v>9957</v>
      </c>
      <c r="H1209">
        <v>2020</v>
      </c>
      <c r="I1209" t="s">
        <v>148</v>
      </c>
      <c r="J1209">
        <v>7</v>
      </c>
      <c r="L1209">
        <v>284</v>
      </c>
      <c r="P1209">
        <v>29</v>
      </c>
      <c r="Q1209" t="s">
        <v>9958</v>
      </c>
      <c r="R1209" t="s">
        <v>9959</v>
      </c>
      <c r="S1209" t="s">
        <v>31</v>
      </c>
      <c r="T1209" t="s">
        <v>32</v>
      </c>
      <c r="U1209" t="s">
        <v>108</v>
      </c>
      <c r="V1209" t="s">
        <v>34</v>
      </c>
      <c r="W1209" t="s">
        <v>9960</v>
      </c>
    </row>
    <row r="1210" spans="1:23" hidden="1" x14ac:dyDescent="0.2">
      <c r="A1210" t="s">
        <v>314</v>
      </c>
      <c r="D1210" t="s">
        <v>9961</v>
      </c>
      <c r="E1210" t="s">
        <v>9962</v>
      </c>
      <c r="F1210" t="s">
        <v>9963</v>
      </c>
      <c r="G1210" t="s">
        <v>9964</v>
      </c>
      <c r="H1210">
        <v>2019</v>
      </c>
      <c r="I1210" t="s">
        <v>1917</v>
      </c>
      <c r="J1210">
        <v>124</v>
      </c>
      <c r="K1210">
        <v>11</v>
      </c>
      <c r="M1210">
        <v>7513</v>
      </c>
      <c r="N1210">
        <v>7528</v>
      </c>
      <c r="O1210">
        <v>15</v>
      </c>
      <c r="P1210">
        <v>21</v>
      </c>
      <c r="Q1210" t="s">
        <v>9965</v>
      </c>
      <c r="R1210" t="s">
        <v>9966</v>
      </c>
      <c r="S1210" t="s">
        <v>31</v>
      </c>
      <c r="T1210" t="s">
        <v>32</v>
      </c>
      <c r="U1210" t="s">
        <v>159</v>
      </c>
      <c r="V1210" t="s">
        <v>34</v>
      </c>
      <c r="W1210" t="s">
        <v>9967</v>
      </c>
    </row>
    <row r="1211" spans="1:23" hidden="1" x14ac:dyDescent="0.2">
      <c r="A1211" t="s">
        <v>322</v>
      </c>
      <c r="B1211" t="s">
        <v>176</v>
      </c>
      <c r="C1211" t="s">
        <v>9968</v>
      </c>
      <c r="D1211" t="s">
        <v>9969</v>
      </c>
      <c r="E1211" t="s">
        <v>9970</v>
      </c>
      <c r="F1211" t="s">
        <v>9971</v>
      </c>
      <c r="G1211" t="s">
        <v>9972</v>
      </c>
      <c r="H1211">
        <v>2018</v>
      </c>
      <c r="I1211" t="s">
        <v>9973</v>
      </c>
      <c r="J1211">
        <v>47</v>
      </c>
      <c r="K1211">
        <v>2</v>
      </c>
      <c r="M1211">
        <v>259</v>
      </c>
      <c r="N1211">
        <v>268</v>
      </c>
      <c r="O1211">
        <v>9</v>
      </c>
      <c r="P1211">
        <v>8</v>
      </c>
      <c r="R1211" t="s">
        <v>9974</v>
      </c>
      <c r="S1211" t="s">
        <v>117</v>
      </c>
      <c r="T1211" t="s">
        <v>32</v>
      </c>
      <c r="V1211" t="s">
        <v>34</v>
      </c>
      <c r="W1211" t="s">
        <v>9975</v>
      </c>
    </row>
    <row r="1212" spans="1:23" hidden="1" x14ac:dyDescent="0.2">
      <c r="A1212" t="s">
        <v>297</v>
      </c>
      <c r="D1212" t="s">
        <v>9976</v>
      </c>
      <c r="E1212" t="s">
        <v>9977</v>
      </c>
      <c r="F1212" t="s">
        <v>9978</v>
      </c>
      <c r="G1212" t="s">
        <v>9979</v>
      </c>
      <c r="H1212">
        <v>2020</v>
      </c>
      <c r="I1212" t="s">
        <v>861</v>
      </c>
      <c r="J1212">
        <v>151</v>
      </c>
      <c r="L1212">
        <v>110834</v>
      </c>
      <c r="P1212">
        <v>3</v>
      </c>
      <c r="Q1212" t="s">
        <v>9980</v>
      </c>
      <c r="R1212" t="s">
        <v>9981</v>
      </c>
      <c r="S1212" t="s">
        <v>31</v>
      </c>
      <c r="T1212" t="s">
        <v>32</v>
      </c>
      <c r="V1212" t="s">
        <v>34</v>
      </c>
      <c r="W1212" t="s">
        <v>9982</v>
      </c>
    </row>
    <row r="1213" spans="1:23" hidden="1" x14ac:dyDescent="0.2">
      <c r="A1213" t="s">
        <v>305</v>
      </c>
      <c r="D1213" t="s">
        <v>9983</v>
      </c>
      <c r="E1213" t="s">
        <v>9984</v>
      </c>
      <c r="F1213">
        <v>7403998927</v>
      </c>
      <c r="G1213" t="s">
        <v>9985</v>
      </c>
      <c r="H1213">
        <v>2017</v>
      </c>
      <c r="I1213" t="s">
        <v>74</v>
      </c>
      <c r="M1213">
        <v>111</v>
      </c>
      <c r="N1213">
        <v>143</v>
      </c>
      <c r="O1213">
        <v>32</v>
      </c>
      <c r="P1213">
        <v>18</v>
      </c>
      <c r="Q1213" t="s">
        <v>9986</v>
      </c>
      <c r="R1213" t="s">
        <v>9987</v>
      </c>
      <c r="S1213" t="s">
        <v>77</v>
      </c>
      <c r="T1213" t="s">
        <v>32</v>
      </c>
      <c r="V1213" t="s">
        <v>34</v>
      </c>
      <c r="W1213" t="s">
        <v>9988</v>
      </c>
    </row>
    <row r="1214" spans="1:23" hidden="1" x14ac:dyDescent="0.2">
      <c r="A1214" t="s">
        <v>314</v>
      </c>
      <c r="D1214" t="s">
        <v>9989</v>
      </c>
      <c r="E1214" t="s">
        <v>9990</v>
      </c>
      <c r="F1214" t="s">
        <v>9991</v>
      </c>
      <c r="G1214" t="s">
        <v>9992</v>
      </c>
      <c r="H1214">
        <v>2019</v>
      </c>
      <c r="I1214" t="s">
        <v>1413</v>
      </c>
      <c r="J1214">
        <v>12</v>
      </c>
      <c r="M1214">
        <v>729</v>
      </c>
      <c r="N1214">
        <v>747</v>
      </c>
      <c r="O1214">
        <v>18</v>
      </c>
      <c r="P1214">
        <v>23</v>
      </c>
      <c r="Q1214" t="s">
        <v>9993</v>
      </c>
      <c r="R1214" t="s">
        <v>9994</v>
      </c>
      <c r="S1214" t="s">
        <v>77</v>
      </c>
      <c r="T1214" t="s">
        <v>32</v>
      </c>
      <c r="V1214" t="s">
        <v>34</v>
      </c>
      <c r="W1214" t="s">
        <v>9995</v>
      </c>
    </row>
    <row r="1215" spans="1:23" hidden="1" x14ac:dyDescent="0.2">
      <c r="A1215" t="s">
        <v>322</v>
      </c>
      <c r="B1215" t="s">
        <v>176</v>
      </c>
      <c r="C1215" t="s">
        <v>9474</v>
      </c>
      <c r="D1215" t="s">
        <v>9996</v>
      </c>
      <c r="E1215" t="s">
        <v>9997</v>
      </c>
      <c r="F1215" t="s">
        <v>9998</v>
      </c>
      <c r="G1215" t="s">
        <v>9999</v>
      </c>
      <c r="H1215">
        <v>2018</v>
      </c>
      <c r="I1215" t="s">
        <v>196</v>
      </c>
      <c r="J1215">
        <v>15</v>
      </c>
      <c r="K1215">
        <v>8</v>
      </c>
      <c r="M1215">
        <v>2349</v>
      </c>
      <c r="N1215">
        <v>2360</v>
      </c>
      <c r="O1215">
        <v>11</v>
      </c>
      <c r="P1215">
        <v>21</v>
      </c>
      <c r="Q1215" t="s">
        <v>10000</v>
      </c>
      <c r="R1215" t="s">
        <v>10001</v>
      </c>
      <c r="S1215" t="s">
        <v>31</v>
      </c>
      <c r="T1215" t="s">
        <v>32</v>
      </c>
      <c r="U1215" t="s">
        <v>60</v>
      </c>
      <c r="V1215" t="s">
        <v>34</v>
      </c>
      <c r="W1215" t="s">
        <v>10002</v>
      </c>
    </row>
    <row r="1216" spans="1:23" hidden="1" x14ac:dyDescent="0.2">
      <c r="A1216" t="s">
        <v>297</v>
      </c>
      <c r="D1216" t="s">
        <v>10003</v>
      </c>
      <c r="E1216" t="s">
        <v>10004</v>
      </c>
      <c r="F1216" t="s">
        <v>10005</v>
      </c>
      <c r="G1216" t="s">
        <v>10006</v>
      </c>
      <c r="H1216">
        <v>2022</v>
      </c>
      <c r="I1216" t="s">
        <v>10007</v>
      </c>
      <c r="J1216">
        <v>133</v>
      </c>
      <c r="K1216">
        <v>3</v>
      </c>
      <c r="M1216">
        <v>2027</v>
      </c>
      <c r="N1216">
        <v>2038</v>
      </c>
      <c r="O1216">
        <v>11</v>
      </c>
      <c r="P1216">
        <v>2</v>
      </c>
      <c r="Q1216" t="s">
        <v>10008</v>
      </c>
      <c r="R1216" t="s">
        <v>10009</v>
      </c>
      <c r="S1216" t="s">
        <v>31</v>
      </c>
      <c r="T1216" t="s">
        <v>32</v>
      </c>
      <c r="U1216" t="s">
        <v>33</v>
      </c>
      <c r="V1216" t="s">
        <v>34</v>
      </c>
      <c r="W1216" t="s">
        <v>10010</v>
      </c>
    </row>
    <row r="1217" spans="1:23" hidden="1" x14ac:dyDescent="0.2">
      <c r="A1217" t="s">
        <v>305</v>
      </c>
      <c r="D1217" t="s">
        <v>10011</v>
      </c>
      <c r="E1217" t="s">
        <v>10012</v>
      </c>
      <c r="F1217" t="s">
        <v>10013</v>
      </c>
      <c r="G1217" t="s">
        <v>10014</v>
      </c>
      <c r="H1217">
        <v>2024</v>
      </c>
      <c r="I1217" t="s">
        <v>1015</v>
      </c>
      <c r="J1217">
        <v>906</v>
      </c>
      <c r="L1217">
        <v>167789</v>
      </c>
      <c r="P1217">
        <v>0</v>
      </c>
      <c r="Q1217" t="s">
        <v>10015</v>
      </c>
      <c r="R1217" t="s">
        <v>10016</v>
      </c>
      <c r="S1217" t="s">
        <v>31</v>
      </c>
      <c r="T1217" t="s">
        <v>32</v>
      </c>
      <c r="U1217" t="s">
        <v>127</v>
      </c>
      <c r="V1217" t="s">
        <v>34</v>
      </c>
      <c r="W1217" t="s">
        <v>10017</v>
      </c>
    </row>
    <row r="1218" spans="1:23" hidden="1" x14ac:dyDescent="0.2">
      <c r="A1218" t="s">
        <v>314</v>
      </c>
      <c r="D1218" t="s">
        <v>10018</v>
      </c>
      <c r="E1218" t="s">
        <v>10019</v>
      </c>
      <c r="F1218" t="s">
        <v>10020</v>
      </c>
      <c r="G1218" t="s">
        <v>10021</v>
      </c>
      <c r="H1218">
        <v>2023</v>
      </c>
      <c r="I1218" t="s">
        <v>8567</v>
      </c>
      <c r="J1218">
        <v>195</v>
      </c>
      <c r="K1218">
        <v>1</v>
      </c>
      <c r="L1218">
        <v>175</v>
      </c>
      <c r="P1218">
        <v>2</v>
      </c>
      <c r="Q1218" t="s">
        <v>10022</v>
      </c>
      <c r="R1218" t="s">
        <v>10023</v>
      </c>
      <c r="S1218" t="s">
        <v>31</v>
      </c>
      <c r="T1218" t="s">
        <v>32</v>
      </c>
      <c r="V1218" t="s">
        <v>34</v>
      </c>
      <c r="W1218" t="s">
        <v>10024</v>
      </c>
    </row>
    <row r="1219" spans="1:23" hidden="1" x14ac:dyDescent="0.2">
      <c r="A1219" t="s">
        <v>322</v>
      </c>
      <c r="B1219" t="s">
        <v>176</v>
      </c>
      <c r="D1219" t="s">
        <v>10025</v>
      </c>
      <c r="E1219" t="s">
        <v>10026</v>
      </c>
      <c r="F1219" t="s">
        <v>10027</v>
      </c>
      <c r="G1219" t="s">
        <v>10028</v>
      </c>
      <c r="H1219">
        <v>2023</v>
      </c>
      <c r="I1219" t="s">
        <v>8567</v>
      </c>
      <c r="J1219">
        <v>195</v>
      </c>
      <c r="K1219">
        <v>1</v>
      </c>
      <c r="L1219">
        <v>162</v>
      </c>
      <c r="P1219">
        <v>1</v>
      </c>
      <c r="Q1219" t="s">
        <v>10029</v>
      </c>
      <c r="R1219" t="s">
        <v>10030</v>
      </c>
      <c r="S1219" t="s">
        <v>31</v>
      </c>
      <c r="T1219" t="s">
        <v>32</v>
      </c>
      <c r="U1219" t="s">
        <v>159</v>
      </c>
      <c r="V1219" t="s">
        <v>34</v>
      </c>
      <c r="W1219" t="s">
        <v>10031</v>
      </c>
    </row>
    <row r="1220" spans="1:23" hidden="1" x14ac:dyDescent="0.2">
      <c r="A1220" t="s">
        <v>297</v>
      </c>
      <c r="D1220" t="s">
        <v>10032</v>
      </c>
      <c r="E1220" t="s">
        <v>10033</v>
      </c>
      <c r="F1220" t="s">
        <v>10034</v>
      </c>
      <c r="G1220" t="s">
        <v>10035</v>
      </c>
      <c r="H1220">
        <v>2024</v>
      </c>
      <c r="I1220" t="s">
        <v>1015</v>
      </c>
      <c r="J1220">
        <v>954</v>
      </c>
      <c r="L1220">
        <v>176361</v>
      </c>
      <c r="P1220">
        <v>0</v>
      </c>
      <c r="Q1220" t="s">
        <v>10036</v>
      </c>
      <c r="R1220" t="s">
        <v>10037</v>
      </c>
      <c r="S1220" t="s">
        <v>31</v>
      </c>
      <c r="T1220" t="s">
        <v>32</v>
      </c>
      <c r="V1220" t="s">
        <v>34</v>
      </c>
      <c r="W1220" t="s">
        <v>10038</v>
      </c>
    </row>
    <row r="1221" spans="1:23" hidden="1" x14ac:dyDescent="0.2">
      <c r="A1221" t="s">
        <v>305</v>
      </c>
      <c r="D1221" t="s">
        <v>10039</v>
      </c>
      <c r="E1221" t="s">
        <v>10040</v>
      </c>
      <c r="F1221" t="s">
        <v>10041</v>
      </c>
      <c r="G1221" t="s">
        <v>10042</v>
      </c>
      <c r="H1221">
        <v>2017</v>
      </c>
      <c r="I1221" t="s">
        <v>424</v>
      </c>
      <c r="J1221">
        <v>74</v>
      </c>
      <c r="K1221">
        <v>4</v>
      </c>
      <c r="M1221">
        <v>1170</v>
      </c>
      <c r="N1221">
        <v>1179</v>
      </c>
      <c r="O1221">
        <v>9</v>
      </c>
      <c r="P1221">
        <v>16</v>
      </c>
      <c r="Q1221" t="s">
        <v>10043</v>
      </c>
      <c r="R1221" t="s">
        <v>10044</v>
      </c>
      <c r="S1221" t="s">
        <v>31</v>
      </c>
      <c r="T1221" t="s">
        <v>32</v>
      </c>
      <c r="V1221" t="s">
        <v>34</v>
      </c>
      <c r="W1221" t="s">
        <v>10045</v>
      </c>
    </row>
    <row r="1222" spans="1:23" hidden="1" x14ac:dyDescent="0.2">
      <c r="A1222" t="s">
        <v>314</v>
      </c>
      <c r="D1222" t="s">
        <v>10046</v>
      </c>
      <c r="E1222" t="s">
        <v>10047</v>
      </c>
      <c r="F1222" t="s">
        <v>10048</v>
      </c>
      <c r="G1222" t="s">
        <v>10049</v>
      </c>
      <c r="H1222">
        <v>2024</v>
      </c>
      <c r="I1222" t="s">
        <v>1015</v>
      </c>
      <c r="J1222">
        <v>913</v>
      </c>
      <c r="L1222">
        <v>169413</v>
      </c>
      <c r="P1222">
        <v>1</v>
      </c>
      <c r="Q1222" t="s">
        <v>10050</v>
      </c>
      <c r="R1222" t="s">
        <v>10051</v>
      </c>
      <c r="S1222" t="s">
        <v>31</v>
      </c>
      <c r="T1222" t="s">
        <v>32</v>
      </c>
      <c r="U1222" t="s">
        <v>127</v>
      </c>
      <c r="V1222" t="s">
        <v>34</v>
      </c>
      <c r="W1222" t="s">
        <v>10052</v>
      </c>
    </row>
    <row r="1223" spans="1:23" ht="13.5" hidden="1" customHeight="1" x14ac:dyDescent="0.2">
      <c r="A1223" t="s">
        <v>322</v>
      </c>
      <c r="B1223" t="s">
        <v>176</v>
      </c>
      <c r="D1223" t="s">
        <v>10053</v>
      </c>
      <c r="E1223" t="s">
        <v>10054</v>
      </c>
      <c r="F1223" t="s">
        <v>10055</v>
      </c>
      <c r="G1223" t="s">
        <v>10056</v>
      </c>
      <c r="H1223">
        <v>2009</v>
      </c>
      <c r="I1223" t="s">
        <v>40</v>
      </c>
      <c r="J1223">
        <v>276</v>
      </c>
      <c r="K1223">
        <v>1668</v>
      </c>
      <c r="M1223">
        <v>2795</v>
      </c>
      <c r="N1223">
        <v>2803</v>
      </c>
      <c r="O1223">
        <v>8</v>
      </c>
      <c r="P1223">
        <v>104</v>
      </c>
      <c r="Q1223" t="s">
        <v>10057</v>
      </c>
      <c r="R1223" t="s">
        <v>10058</v>
      </c>
      <c r="S1223" t="s">
        <v>31</v>
      </c>
      <c r="T1223" t="s">
        <v>32</v>
      </c>
      <c r="U1223" t="s">
        <v>159</v>
      </c>
      <c r="V1223" t="s">
        <v>34</v>
      </c>
      <c r="W1223" t="s">
        <v>10059</v>
      </c>
    </row>
    <row r="1224" spans="1:23" hidden="1" x14ac:dyDescent="0.2">
      <c r="A1224" t="s">
        <v>297</v>
      </c>
      <c r="D1224" t="s">
        <v>10060</v>
      </c>
      <c r="E1224" t="s">
        <v>10061</v>
      </c>
      <c r="F1224" t="s">
        <v>10062</v>
      </c>
      <c r="G1224" t="s">
        <v>10063</v>
      </c>
      <c r="H1224">
        <v>2015</v>
      </c>
      <c r="I1224" t="s">
        <v>57</v>
      </c>
      <c r="J1224">
        <v>5</v>
      </c>
      <c r="L1224">
        <v>8940</v>
      </c>
      <c r="P1224">
        <v>65</v>
      </c>
      <c r="Q1224" t="s">
        <v>10064</v>
      </c>
      <c r="R1224" t="s">
        <v>10065</v>
      </c>
      <c r="S1224" t="s">
        <v>31</v>
      </c>
      <c r="T1224" t="s">
        <v>32</v>
      </c>
      <c r="U1224" t="s">
        <v>108</v>
      </c>
      <c r="V1224" t="s">
        <v>34</v>
      </c>
      <c r="W1224" t="s">
        <v>10066</v>
      </c>
    </row>
    <row r="1225" spans="1:23" hidden="1" x14ac:dyDescent="0.2">
      <c r="A1225" t="s">
        <v>305</v>
      </c>
      <c r="D1225" t="s">
        <v>10067</v>
      </c>
      <c r="E1225" t="s">
        <v>10068</v>
      </c>
      <c r="F1225" t="s">
        <v>10069</v>
      </c>
      <c r="G1225" t="s">
        <v>10070</v>
      </c>
      <c r="H1225">
        <v>2002</v>
      </c>
      <c r="I1225" t="s">
        <v>10071</v>
      </c>
      <c r="J1225">
        <v>25</v>
      </c>
      <c r="K1225">
        <v>2</v>
      </c>
      <c r="M1225">
        <v>149</v>
      </c>
      <c r="N1225">
        <v>164</v>
      </c>
      <c r="O1225">
        <v>15</v>
      </c>
      <c r="P1225">
        <v>642</v>
      </c>
      <c r="Q1225" t="s">
        <v>10072</v>
      </c>
      <c r="R1225" t="s">
        <v>10073</v>
      </c>
      <c r="S1225" t="s">
        <v>31</v>
      </c>
      <c r="T1225" t="s">
        <v>32</v>
      </c>
      <c r="V1225" t="s">
        <v>34</v>
      </c>
      <c r="W1225" t="s">
        <v>10074</v>
      </c>
    </row>
    <row r="1226" spans="1:23" hidden="1" x14ac:dyDescent="0.2">
      <c r="A1226" t="s">
        <v>314</v>
      </c>
      <c r="D1226" t="s">
        <v>10075</v>
      </c>
      <c r="E1226" t="s">
        <v>10076</v>
      </c>
      <c r="F1226">
        <v>7004430299</v>
      </c>
      <c r="G1226" t="s">
        <v>10077</v>
      </c>
      <c r="H1226">
        <v>2024</v>
      </c>
      <c r="I1226" t="s">
        <v>7208</v>
      </c>
      <c r="M1226" t="s">
        <v>10078</v>
      </c>
      <c r="N1226">
        <v>774</v>
      </c>
      <c r="O1226">
        <v>770</v>
      </c>
      <c r="P1226">
        <v>0</v>
      </c>
      <c r="Q1226" t="s">
        <v>10079</v>
      </c>
      <c r="R1226" t="s">
        <v>10080</v>
      </c>
      <c r="S1226" t="s">
        <v>77</v>
      </c>
      <c r="T1226" t="s">
        <v>32</v>
      </c>
      <c r="V1226" t="s">
        <v>34</v>
      </c>
      <c r="W1226" t="s">
        <v>10081</v>
      </c>
    </row>
    <row r="1227" spans="1:23" hidden="1" x14ac:dyDescent="0.2">
      <c r="A1227" t="s">
        <v>322</v>
      </c>
      <c r="B1227" t="s">
        <v>176</v>
      </c>
      <c r="C1227" t="s">
        <v>10082</v>
      </c>
      <c r="D1227" t="s">
        <v>1704</v>
      </c>
      <c r="E1227" t="s">
        <v>1705</v>
      </c>
      <c r="F1227" t="s">
        <v>1706</v>
      </c>
      <c r="G1227" t="s">
        <v>1707</v>
      </c>
      <c r="H1227">
        <v>2022</v>
      </c>
      <c r="I1227" t="s">
        <v>1708</v>
      </c>
      <c r="J1227">
        <v>26</v>
      </c>
      <c r="K1227">
        <v>6</v>
      </c>
      <c r="M1227">
        <v>2069</v>
      </c>
      <c r="N1227">
        <v>2079</v>
      </c>
      <c r="O1227">
        <v>10</v>
      </c>
      <c r="P1227">
        <v>11</v>
      </c>
      <c r="Q1227" t="s">
        <v>1709</v>
      </c>
      <c r="R1227" t="s">
        <v>1710</v>
      </c>
      <c r="S1227" t="s">
        <v>31</v>
      </c>
      <c r="T1227" t="s">
        <v>32</v>
      </c>
      <c r="U1227" t="s">
        <v>159</v>
      </c>
      <c r="V1227" t="s">
        <v>34</v>
      </c>
      <c r="W1227" t="s">
        <v>1711</v>
      </c>
    </row>
    <row r="1228" spans="1:23" hidden="1" x14ac:dyDescent="0.2">
      <c r="A1228" t="s">
        <v>297</v>
      </c>
      <c r="D1228" t="s">
        <v>10083</v>
      </c>
      <c r="E1228" t="s">
        <v>10084</v>
      </c>
      <c r="F1228" t="s">
        <v>10085</v>
      </c>
      <c r="G1228" t="s">
        <v>10086</v>
      </c>
      <c r="H1228">
        <v>2024</v>
      </c>
      <c r="I1228" t="s">
        <v>165</v>
      </c>
      <c r="J1228">
        <v>43</v>
      </c>
      <c r="K1228">
        <v>1</v>
      </c>
      <c r="M1228">
        <v>119</v>
      </c>
      <c r="N1228">
        <v>133</v>
      </c>
      <c r="O1228">
        <v>14</v>
      </c>
      <c r="P1228">
        <v>2</v>
      </c>
      <c r="Q1228" t="s">
        <v>10087</v>
      </c>
      <c r="R1228" t="s">
        <v>10088</v>
      </c>
      <c r="S1228" t="s">
        <v>31</v>
      </c>
      <c r="T1228" t="s">
        <v>32</v>
      </c>
      <c r="U1228" t="s">
        <v>127</v>
      </c>
      <c r="V1228" t="s">
        <v>34</v>
      </c>
      <c r="W1228" t="s">
        <v>10089</v>
      </c>
    </row>
    <row r="1229" spans="1:23" hidden="1" x14ac:dyDescent="0.2">
      <c r="A1229" t="s">
        <v>305</v>
      </c>
      <c r="D1229" t="s">
        <v>10090</v>
      </c>
      <c r="E1229" t="s">
        <v>10091</v>
      </c>
      <c r="F1229" t="s">
        <v>10092</v>
      </c>
      <c r="G1229" t="s">
        <v>10093</v>
      </c>
      <c r="H1229">
        <v>2020</v>
      </c>
      <c r="I1229" t="s">
        <v>1865</v>
      </c>
      <c r="J1229">
        <v>112</v>
      </c>
      <c r="L1229">
        <v>103505</v>
      </c>
      <c r="P1229">
        <v>9</v>
      </c>
      <c r="Q1229" t="s">
        <v>10094</v>
      </c>
      <c r="R1229" t="s">
        <v>10095</v>
      </c>
      <c r="S1229" t="s">
        <v>31</v>
      </c>
      <c r="T1229" t="s">
        <v>32</v>
      </c>
      <c r="V1229" t="s">
        <v>34</v>
      </c>
      <c r="W1229" t="s">
        <v>10096</v>
      </c>
    </row>
    <row r="1230" spans="1:23" hidden="1" x14ac:dyDescent="0.2">
      <c r="A1230" t="s">
        <v>314</v>
      </c>
      <c r="D1230" t="s">
        <v>10097</v>
      </c>
      <c r="E1230" t="s">
        <v>10098</v>
      </c>
      <c r="F1230" t="s">
        <v>10099</v>
      </c>
      <c r="G1230" t="s">
        <v>10100</v>
      </c>
      <c r="H1230">
        <v>2022</v>
      </c>
      <c r="I1230" t="s">
        <v>10101</v>
      </c>
      <c r="J1230">
        <v>144</v>
      </c>
      <c r="K1230">
        <v>3</v>
      </c>
      <c r="M1230">
        <v>1332</v>
      </c>
      <c r="N1230">
        <v>1341</v>
      </c>
      <c r="O1230">
        <v>9</v>
      </c>
      <c r="P1230">
        <v>12</v>
      </c>
      <c r="Q1230" t="s">
        <v>10102</v>
      </c>
      <c r="R1230" t="s">
        <v>10103</v>
      </c>
      <c r="S1230" t="s">
        <v>31</v>
      </c>
      <c r="T1230" t="s">
        <v>32</v>
      </c>
      <c r="U1230" t="s">
        <v>159</v>
      </c>
      <c r="V1230" t="s">
        <v>34</v>
      </c>
      <c r="W1230" t="s">
        <v>10104</v>
      </c>
    </row>
    <row r="1231" spans="1:23" hidden="1" x14ac:dyDescent="0.2">
      <c r="A1231" t="s">
        <v>322</v>
      </c>
      <c r="B1231" t="s">
        <v>176</v>
      </c>
      <c r="D1231" t="s">
        <v>10105</v>
      </c>
      <c r="E1231" t="s">
        <v>10106</v>
      </c>
      <c r="F1231" t="s">
        <v>10107</v>
      </c>
      <c r="G1231" t="s">
        <v>10108</v>
      </c>
      <c r="H1231">
        <v>2016</v>
      </c>
      <c r="I1231" t="s">
        <v>165</v>
      </c>
      <c r="J1231">
        <v>35</v>
      </c>
      <c r="K1231">
        <v>3</v>
      </c>
      <c r="M1231">
        <v>869</v>
      </c>
      <c r="N1231">
        <v>881</v>
      </c>
      <c r="O1231">
        <v>12</v>
      </c>
      <c r="P1231">
        <v>36</v>
      </c>
      <c r="Q1231" t="s">
        <v>10109</v>
      </c>
      <c r="R1231" t="s">
        <v>10110</v>
      </c>
      <c r="S1231" t="s">
        <v>31</v>
      </c>
      <c r="T1231" t="s">
        <v>32</v>
      </c>
      <c r="U1231" t="s">
        <v>127</v>
      </c>
      <c r="V1231" t="s">
        <v>34</v>
      </c>
      <c r="W1231" t="s">
        <v>10111</v>
      </c>
    </row>
    <row r="1232" spans="1:23" ht="14" hidden="1" customHeight="1" x14ac:dyDescent="0.2">
      <c r="A1232" t="s">
        <v>297</v>
      </c>
      <c r="D1232" t="s">
        <v>10112</v>
      </c>
      <c r="E1232" t="s">
        <v>10113</v>
      </c>
      <c r="F1232" t="s">
        <v>10114</v>
      </c>
      <c r="G1232" t="s">
        <v>10115</v>
      </c>
      <c r="H1232">
        <v>2017</v>
      </c>
      <c r="I1232" t="s">
        <v>10116</v>
      </c>
      <c r="J1232">
        <v>17</v>
      </c>
      <c r="K1232">
        <v>4</v>
      </c>
      <c r="M1232">
        <v>973</v>
      </c>
      <c r="N1232">
        <v>987</v>
      </c>
      <c r="O1232">
        <v>14</v>
      </c>
      <c r="P1232">
        <v>19</v>
      </c>
      <c r="Q1232" t="s">
        <v>10117</v>
      </c>
      <c r="R1232" t="s">
        <v>10118</v>
      </c>
      <c r="S1232" t="s">
        <v>31</v>
      </c>
      <c r="T1232" t="s">
        <v>32</v>
      </c>
      <c r="V1232" t="s">
        <v>34</v>
      </c>
      <c r="W1232" t="s">
        <v>10119</v>
      </c>
    </row>
    <row r="1233" spans="1:23" hidden="1" x14ac:dyDescent="0.2">
      <c r="A1233" t="s">
        <v>305</v>
      </c>
      <c r="D1233" t="s">
        <v>10120</v>
      </c>
      <c r="E1233" t="s">
        <v>10121</v>
      </c>
      <c r="F1233" t="s">
        <v>10122</v>
      </c>
      <c r="G1233" t="s">
        <v>10123</v>
      </c>
      <c r="H1233">
        <v>2017</v>
      </c>
      <c r="I1233" t="s">
        <v>5664</v>
      </c>
      <c r="J1233">
        <v>97</v>
      </c>
      <c r="K1233">
        <v>5</v>
      </c>
      <c r="M1233">
        <v>1075</v>
      </c>
      <c r="N1233">
        <v>1080</v>
      </c>
      <c r="O1233">
        <v>5</v>
      </c>
      <c r="P1233">
        <v>34</v>
      </c>
      <c r="Q1233" t="s">
        <v>10124</v>
      </c>
      <c r="R1233" t="s">
        <v>10125</v>
      </c>
      <c r="S1233" t="s">
        <v>1695</v>
      </c>
      <c r="T1233" t="s">
        <v>32</v>
      </c>
      <c r="V1233" t="s">
        <v>34</v>
      </c>
      <c r="W1233" t="s">
        <v>10126</v>
      </c>
    </row>
    <row r="1234" spans="1:23" hidden="1" x14ac:dyDescent="0.2">
      <c r="A1234" t="s">
        <v>314</v>
      </c>
      <c r="D1234" t="s">
        <v>10127</v>
      </c>
      <c r="E1234" t="s">
        <v>10128</v>
      </c>
      <c r="F1234" t="s">
        <v>10129</v>
      </c>
      <c r="G1234" t="s">
        <v>10130</v>
      </c>
      <c r="H1234">
        <v>2021</v>
      </c>
      <c r="I1234" t="s">
        <v>2709</v>
      </c>
      <c r="J1234">
        <v>30</v>
      </c>
      <c r="K1234">
        <v>20</v>
      </c>
      <c r="M1234">
        <v>5105</v>
      </c>
      <c r="N1234">
        <v>5118</v>
      </c>
      <c r="O1234">
        <v>13</v>
      </c>
      <c r="P1234">
        <v>17</v>
      </c>
      <c r="Q1234" t="s">
        <v>10131</v>
      </c>
      <c r="R1234" t="s">
        <v>10132</v>
      </c>
      <c r="S1234" t="s">
        <v>31</v>
      </c>
      <c r="T1234" t="s">
        <v>32</v>
      </c>
      <c r="U1234" t="s">
        <v>159</v>
      </c>
      <c r="V1234" t="s">
        <v>34</v>
      </c>
      <c r="W1234" t="s">
        <v>10133</v>
      </c>
    </row>
    <row r="1235" spans="1:23" hidden="1" x14ac:dyDescent="0.2">
      <c r="A1235" t="s">
        <v>322</v>
      </c>
      <c r="B1235" t="s">
        <v>176</v>
      </c>
      <c r="C1235" t="s">
        <v>4312</v>
      </c>
      <c r="D1235" t="s">
        <v>10134</v>
      </c>
      <c r="E1235" t="s">
        <v>10135</v>
      </c>
      <c r="F1235" t="s">
        <v>10136</v>
      </c>
      <c r="G1235" t="s">
        <v>10137</v>
      </c>
      <c r="H1235">
        <v>2018</v>
      </c>
      <c r="I1235" t="s">
        <v>5899</v>
      </c>
      <c r="J1235">
        <v>2</v>
      </c>
      <c r="K1235">
        <v>2</v>
      </c>
      <c r="M1235">
        <v>334</v>
      </c>
      <c r="N1235">
        <v>342</v>
      </c>
      <c r="O1235">
        <v>8</v>
      </c>
      <c r="P1235">
        <v>66</v>
      </c>
      <c r="Q1235" t="s">
        <v>10138</v>
      </c>
      <c r="R1235" t="s">
        <v>10139</v>
      </c>
      <c r="S1235" t="s">
        <v>31</v>
      </c>
      <c r="T1235" t="s">
        <v>32</v>
      </c>
      <c r="V1235" t="s">
        <v>34</v>
      </c>
      <c r="W1235" t="s">
        <v>10140</v>
      </c>
    </row>
    <row r="1236" spans="1:23" hidden="1" x14ac:dyDescent="0.2">
      <c r="A1236" t="s">
        <v>297</v>
      </c>
      <c r="D1236" t="s">
        <v>10141</v>
      </c>
      <c r="E1236" t="s">
        <v>10142</v>
      </c>
      <c r="F1236">
        <v>57213259418</v>
      </c>
      <c r="G1236" t="s">
        <v>10143</v>
      </c>
      <c r="H1236">
        <v>2019</v>
      </c>
      <c r="I1236" t="s">
        <v>10144</v>
      </c>
      <c r="J1236">
        <v>25</v>
      </c>
      <c r="K1236">
        <v>1</v>
      </c>
      <c r="M1236">
        <v>85</v>
      </c>
      <c r="N1236">
        <v>102</v>
      </c>
      <c r="O1236">
        <v>17</v>
      </c>
      <c r="P1236">
        <v>6</v>
      </c>
      <c r="Q1236" t="s">
        <v>10145</v>
      </c>
      <c r="R1236" t="s">
        <v>10146</v>
      </c>
      <c r="S1236" t="s">
        <v>31</v>
      </c>
      <c r="T1236" t="s">
        <v>32</v>
      </c>
      <c r="U1236" t="s">
        <v>108</v>
      </c>
      <c r="V1236" t="s">
        <v>34</v>
      </c>
      <c r="W1236" t="s">
        <v>10147</v>
      </c>
    </row>
    <row r="1237" spans="1:23" hidden="1" x14ac:dyDescent="0.2">
      <c r="A1237" t="s">
        <v>305</v>
      </c>
      <c r="D1237" t="s">
        <v>10148</v>
      </c>
      <c r="E1237" t="s">
        <v>10149</v>
      </c>
      <c r="F1237" t="s">
        <v>10150</v>
      </c>
      <c r="G1237" t="s">
        <v>10151</v>
      </c>
      <c r="H1237">
        <v>2019</v>
      </c>
      <c r="I1237" t="s">
        <v>2031</v>
      </c>
      <c r="J1237">
        <v>33</v>
      </c>
      <c r="K1237">
        <v>4</v>
      </c>
      <c r="M1237">
        <v>670</v>
      </c>
      <c r="N1237">
        <v>680</v>
      </c>
      <c r="O1237">
        <v>10</v>
      </c>
      <c r="P1237">
        <v>12</v>
      </c>
      <c r="Q1237" t="s">
        <v>10152</v>
      </c>
      <c r="R1237" t="s">
        <v>10153</v>
      </c>
      <c r="S1237" t="s">
        <v>31</v>
      </c>
      <c r="T1237" t="s">
        <v>32</v>
      </c>
      <c r="U1237" t="s">
        <v>33</v>
      </c>
      <c r="V1237" t="s">
        <v>34</v>
      </c>
      <c r="W1237" t="s">
        <v>10154</v>
      </c>
    </row>
    <row r="1238" spans="1:23" hidden="1" x14ac:dyDescent="0.2">
      <c r="A1238" t="s">
        <v>314</v>
      </c>
      <c r="D1238" t="s">
        <v>10155</v>
      </c>
      <c r="E1238" t="s">
        <v>10156</v>
      </c>
      <c r="F1238" t="s">
        <v>10157</v>
      </c>
      <c r="G1238" t="s">
        <v>10158</v>
      </c>
      <c r="H1238">
        <v>2021</v>
      </c>
      <c r="I1238" t="s">
        <v>28</v>
      </c>
      <c r="J1238">
        <v>27</v>
      </c>
      <c r="K1238">
        <v>20</v>
      </c>
      <c r="M1238">
        <v>5276</v>
      </c>
      <c r="N1238">
        <v>5294</v>
      </c>
      <c r="O1238">
        <v>18</v>
      </c>
      <c r="P1238">
        <v>13</v>
      </c>
      <c r="Q1238" t="s">
        <v>10159</v>
      </c>
      <c r="R1238" t="s">
        <v>10160</v>
      </c>
      <c r="S1238" t="s">
        <v>31</v>
      </c>
      <c r="T1238" t="s">
        <v>32</v>
      </c>
      <c r="V1238" t="s">
        <v>34</v>
      </c>
      <c r="W1238" t="s">
        <v>10161</v>
      </c>
    </row>
    <row r="1239" spans="1:23" x14ac:dyDescent="0.2">
      <c r="A1239" t="s">
        <v>322</v>
      </c>
      <c r="B1239" t="s">
        <v>176</v>
      </c>
      <c r="C1239" t="s">
        <v>12766</v>
      </c>
      <c r="D1239" t="s">
        <v>10162</v>
      </c>
      <c r="E1239" t="s">
        <v>10163</v>
      </c>
      <c r="F1239" t="s">
        <v>10164</v>
      </c>
      <c r="G1239" t="s">
        <v>10165</v>
      </c>
      <c r="H1239">
        <v>2021</v>
      </c>
      <c r="I1239" t="s">
        <v>40</v>
      </c>
      <c r="J1239">
        <v>288</v>
      </c>
      <c r="K1239">
        <v>1953</v>
      </c>
      <c r="L1239">
        <v>20210328</v>
      </c>
      <c r="P1239">
        <v>13</v>
      </c>
      <c r="Q1239" t="s">
        <v>10166</v>
      </c>
      <c r="R1239" t="s">
        <v>10167</v>
      </c>
      <c r="S1239" t="s">
        <v>31</v>
      </c>
      <c r="T1239" t="s">
        <v>32</v>
      </c>
      <c r="U1239" t="s">
        <v>224</v>
      </c>
      <c r="V1239" t="s">
        <v>34</v>
      </c>
      <c r="W1239" t="s">
        <v>10168</v>
      </c>
    </row>
    <row r="1240" spans="1:23" hidden="1" x14ac:dyDescent="0.2">
      <c r="A1240" t="s">
        <v>297</v>
      </c>
      <c r="D1240" t="s">
        <v>10169</v>
      </c>
      <c r="E1240" t="s">
        <v>10170</v>
      </c>
      <c r="F1240" t="s">
        <v>10171</v>
      </c>
      <c r="G1240" t="s">
        <v>10172</v>
      </c>
      <c r="H1240">
        <v>2022</v>
      </c>
      <c r="I1240" t="s">
        <v>3729</v>
      </c>
      <c r="J1240">
        <v>10</v>
      </c>
      <c r="K1240">
        <v>3</v>
      </c>
      <c r="L1240">
        <v>391</v>
      </c>
      <c r="P1240">
        <v>3</v>
      </c>
      <c r="Q1240" t="s">
        <v>10173</v>
      </c>
      <c r="R1240" t="s">
        <v>10174</v>
      </c>
      <c r="S1240" t="s">
        <v>31</v>
      </c>
      <c r="T1240" t="s">
        <v>32</v>
      </c>
      <c r="U1240" t="s">
        <v>108</v>
      </c>
      <c r="V1240" t="s">
        <v>34</v>
      </c>
      <c r="W1240" t="s">
        <v>10175</v>
      </c>
    </row>
    <row r="1241" spans="1:23" hidden="1" x14ac:dyDescent="0.2">
      <c r="A1241" t="s">
        <v>305</v>
      </c>
      <c r="D1241" t="s">
        <v>10176</v>
      </c>
      <c r="E1241" t="s">
        <v>10177</v>
      </c>
      <c r="F1241" t="s">
        <v>10178</v>
      </c>
      <c r="G1241" t="s">
        <v>10179</v>
      </c>
      <c r="H1241">
        <v>2023</v>
      </c>
      <c r="I1241" t="s">
        <v>245</v>
      </c>
      <c r="J1241">
        <v>189</v>
      </c>
      <c r="L1241">
        <v>106015</v>
      </c>
      <c r="P1241">
        <v>4</v>
      </c>
      <c r="Q1241" t="s">
        <v>10180</v>
      </c>
      <c r="R1241" t="s">
        <v>10181</v>
      </c>
      <c r="S1241" t="s">
        <v>31</v>
      </c>
      <c r="T1241" t="s">
        <v>32</v>
      </c>
      <c r="V1241" t="s">
        <v>34</v>
      </c>
      <c r="W1241" t="s">
        <v>10182</v>
      </c>
    </row>
    <row r="1242" spans="1:23" hidden="1" x14ac:dyDescent="0.2">
      <c r="A1242" t="s">
        <v>314</v>
      </c>
      <c r="D1242" t="s">
        <v>10183</v>
      </c>
      <c r="E1242" t="s">
        <v>10184</v>
      </c>
      <c r="F1242" t="s">
        <v>10185</v>
      </c>
      <c r="G1242" t="s">
        <v>10186</v>
      </c>
      <c r="H1242">
        <v>2024</v>
      </c>
      <c r="I1242" t="s">
        <v>10187</v>
      </c>
      <c r="J1242">
        <v>10</v>
      </c>
      <c r="K1242">
        <v>7</v>
      </c>
      <c r="L1242" t="s">
        <v>10188</v>
      </c>
      <c r="P1242">
        <v>2</v>
      </c>
      <c r="Q1242" t="s">
        <v>10189</v>
      </c>
      <c r="R1242" t="s">
        <v>10190</v>
      </c>
      <c r="S1242" t="s">
        <v>117</v>
      </c>
      <c r="T1242" t="s">
        <v>32</v>
      </c>
      <c r="U1242" t="s">
        <v>108</v>
      </c>
      <c r="V1242" t="s">
        <v>34</v>
      </c>
      <c r="W1242" t="s">
        <v>10191</v>
      </c>
    </row>
    <row r="1243" spans="1:23" hidden="1" x14ac:dyDescent="0.2">
      <c r="A1243" t="s">
        <v>322</v>
      </c>
      <c r="B1243" t="s">
        <v>176</v>
      </c>
      <c r="D1243" t="s">
        <v>10192</v>
      </c>
      <c r="E1243" t="s">
        <v>10193</v>
      </c>
      <c r="F1243" t="s">
        <v>10194</v>
      </c>
      <c r="G1243" t="s">
        <v>10195</v>
      </c>
      <c r="H1243">
        <v>2024</v>
      </c>
      <c r="I1243" t="s">
        <v>10196</v>
      </c>
      <c r="J1243">
        <v>32</v>
      </c>
      <c r="K1243">
        <v>7</v>
      </c>
      <c r="L1243" t="s">
        <v>10197</v>
      </c>
      <c r="P1243">
        <v>0</v>
      </c>
      <c r="Q1243" t="s">
        <v>10198</v>
      </c>
      <c r="R1243" t="s">
        <v>10199</v>
      </c>
      <c r="S1243" t="s">
        <v>117</v>
      </c>
      <c r="T1243" t="s">
        <v>32</v>
      </c>
      <c r="V1243" t="s">
        <v>34</v>
      </c>
      <c r="W1243" t="s">
        <v>10200</v>
      </c>
    </row>
    <row r="1244" spans="1:23" hidden="1" x14ac:dyDescent="0.2">
      <c r="A1244" t="s">
        <v>297</v>
      </c>
      <c r="D1244" t="s">
        <v>1376</v>
      </c>
      <c r="E1244" t="s">
        <v>1377</v>
      </c>
      <c r="F1244" t="s">
        <v>1378</v>
      </c>
      <c r="G1244" t="s">
        <v>1379</v>
      </c>
      <c r="H1244">
        <v>2018</v>
      </c>
      <c r="I1244" t="s">
        <v>1380</v>
      </c>
      <c r="J1244">
        <v>65</v>
      </c>
      <c r="K1244">
        <v>45323</v>
      </c>
      <c r="M1244">
        <v>1</v>
      </c>
      <c r="N1244">
        <v>8</v>
      </c>
      <c r="O1244">
        <v>7</v>
      </c>
      <c r="P1244">
        <v>4</v>
      </c>
      <c r="Q1244" t="s">
        <v>1381</v>
      </c>
      <c r="R1244" t="s">
        <v>1382</v>
      </c>
      <c r="S1244" t="s">
        <v>117</v>
      </c>
      <c r="T1244" t="s">
        <v>32</v>
      </c>
      <c r="V1244" t="s">
        <v>34</v>
      </c>
      <c r="W1244" t="s">
        <v>1383</v>
      </c>
    </row>
    <row r="1245" spans="1:23" hidden="1" x14ac:dyDescent="0.2">
      <c r="A1245" t="s">
        <v>305</v>
      </c>
      <c r="D1245" t="s">
        <v>10201</v>
      </c>
      <c r="E1245" t="s">
        <v>10202</v>
      </c>
      <c r="F1245" t="s">
        <v>10203</v>
      </c>
      <c r="G1245" t="s">
        <v>10204</v>
      </c>
      <c r="H1245">
        <v>2017</v>
      </c>
      <c r="I1245" t="s">
        <v>861</v>
      </c>
      <c r="J1245">
        <v>122</v>
      </c>
      <c r="K1245">
        <v>45323</v>
      </c>
      <c r="M1245">
        <v>282</v>
      </c>
      <c r="N1245">
        <v>287</v>
      </c>
      <c r="O1245">
        <v>5</v>
      </c>
      <c r="P1245">
        <v>14</v>
      </c>
      <c r="Q1245" t="s">
        <v>10205</v>
      </c>
      <c r="R1245" t="s">
        <v>10206</v>
      </c>
      <c r="S1245" t="s">
        <v>31</v>
      </c>
      <c r="T1245" t="s">
        <v>32</v>
      </c>
      <c r="V1245" t="s">
        <v>34</v>
      </c>
      <c r="W1245" t="s">
        <v>10207</v>
      </c>
    </row>
    <row r="1246" spans="1:23" hidden="1" x14ac:dyDescent="0.2">
      <c r="A1246" t="s">
        <v>314</v>
      </c>
      <c r="D1246" t="s">
        <v>10208</v>
      </c>
      <c r="E1246" t="s">
        <v>10209</v>
      </c>
      <c r="F1246" t="s">
        <v>10210</v>
      </c>
      <c r="G1246" t="s">
        <v>10211</v>
      </c>
      <c r="H1246">
        <v>2022</v>
      </c>
      <c r="I1246" t="s">
        <v>10212</v>
      </c>
      <c r="J1246">
        <v>13</v>
      </c>
      <c r="K1246">
        <v>1</v>
      </c>
      <c r="M1246">
        <v>80</v>
      </c>
      <c r="N1246">
        <v>100</v>
      </c>
      <c r="O1246">
        <v>20</v>
      </c>
      <c r="P1246">
        <v>34</v>
      </c>
      <c r="Q1246" t="s">
        <v>10213</v>
      </c>
      <c r="R1246" t="s">
        <v>10214</v>
      </c>
      <c r="S1246" t="s">
        <v>117</v>
      </c>
      <c r="T1246" t="s">
        <v>32</v>
      </c>
      <c r="U1246" t="s">
        <v>33</v>
      </c>
      <c r="V1246" t="s">
        <v>34</v>
      </c>
      <c r="W1246" t="s">
        <v>10215</v>
      </c>
    </row>
    <row r="1247" spans="1:23" hidden="1" x14ac:dyDescent="0.2">
      <c r="A1247" t="s">
        <v>322</v>
      </c>
      <c r="B1247" t="s">
        <v>176</v>
      </c>
      <c r="C1247" t="s">
        <v>8621</v>
      </c>
      <c r="D1247" t="s">
        <v>10216</v>
      </c>
      <c r="E1247" t="s">
        <v>10217</v>
      </c>
      <c r="F1247" t="s">
        <v>10218</v>
      </c>
      <c r="G1247" t="s">
        <v>10219</v>
      </c>
      <c r="H1247">
        <v>2021</v>
      </c>
      <c r="I1247" t="s">
        <v>245</v>
      </c>
      <c r="J1247">
        <v>170</v>
      </c>
      <c r="L1247">
        <v>105430</v>
      </c>
      <c r="P1247">
        <v>10</v>
      </c>
      <c r="Q1247" t="s">
        <v>10220</v>
      </c>
      <c r="R1247" t="s">
        <v>10221</v>
      </c>
      <c r="S1247" t="s">
        <v>31</v>
      </c>
      <c r="T1247" t="s">
        <v>32</v>
      </c>
      <c r="V1247" t="s">
        <v>34</v>
      </c>
      <c r="W1247" t="s">
        <v>10222</v>
      </c>
    </row>
    <row r="1248" spans="1:23" hidden="1" x14ac:dyDescent="0.2">
      <c r="A1248" t="s">
        <v>297</v>
      </c>
      <c r="D1248" t="s">
        <v>10223</v>
      </c>
      <c r="E1248" t="s">
        <v>10224</v>
      </c>
      <c r="F1248" t="s">
        <v>10225</v>
      </c>
      <c r="G1248" t="s">
        <v>10226</v>
      </c>
      <c r="H1248">
        <v>2022</v>
      </c>
      <c r="I1248" t="s">
        <v>2007</v>
      </c>
      <c r="J1248">
        <v>20</v>
      </c>
      <c r="K1248">
        <v>10</v>
      </c>
      <c r="L1248" t="s">
        <v>10227</v>
      </c>
      <c r="P1248">
        <v>17</v>
      </c>
      <c r="Q1248" t="s">
        <v>10228</v>
      </c>
      <c r="R1248" t="s">
        <v>10229</v>
      </c>
      <c r="S1248" t="s">
        <v>31</v>
      </c>
      <c r="T1248" t="s">
        <v>32</v>
      </c>
      <c r="U1248" t="s">
        <v>60</v>
      </c>
      <c r="V1248" t="s">
        <v>34</v>
      </c>
      <c r="W1248" t="s">
        <v>10230</v>
      </c>
    </row>
    <row r="1249" spans="1:23" hidden="1" x14ac:dyDescent="0.2">
      <c r="A1249" t="s">
        <v>305</v>
      </c>
      <c r="D1249" t="s">
        <v>10231</v>
      </c>
      <c r="E1249" t="s">
        <v>10232</v>
      </c>
      <c r="F1249" t="s">
        <v>10233</v>
      </c>
      <c r="G1249" t="s">
        <v>10234</v>
      </c>
      <c r="H1249">
        <v>2018</v>
      </c>
      <c r="I1249" t="s">
        <v>66</v>
      </c>
      <c r="J1249">
        <v>63</v>
      </c>
      <c r="K1249">
        <v>2</v>
      </c>
      <c r="M1249">
        <v>714</v>
      </c>
      <c r="N1249">
        <v>730</v>
      </c>
      <c r="O1249">
        <v>16</v>
      </c>
      <c r="P1249">
        <v>17</v>
      </c>
      <c r="Q1249" t="s">
        <v>10235</v>
      </c>
      <c r="R1249" t="s">
        <v>10236</v>
      </c>
      <c r="S1249" t="s">
        <v>31</v>
      </c>
      <c r="T1249" t="s">
        <v>32</v>
      </c>
      <c r="U1249" t="s">
        <v>224</v>
      </c>
      <c r="V1249" t="s">
        <v>34</v>
      </c>
      <c r="W1249" t="s">
        <v>10237</v>
      </c>
    </row>
    <row r="1250" spans="1:23" hidden="1" x14ac:dyDescent="0.2">
      <c r="A1250" t="s">
        <v>314</v>
      </c>
      <c r="D1250" t="s">
        <v>10238</v>
      </c>
      <c r="E1250" t="s">
        <v>10239</v>
      </c>
      <c r="F1250" t="s">
        <v>10240</v>
      </c>
      <c r="G1250" t="s">
        <v>10241</v>
      </c>
      <c r="H1250">
        <v>2019</v>
      </c>
      <c r="I1250" t="s">
        <v>3471</v>
      </c>
      <c r="J1250">
        <v>209</v>
      </c>
      <c r="M1250">
        <v>120</v>
      </c>
      <c r="N1250">
        <v>127</v>
      </c>
      <c r="O1250">
        <v>7</v>
      </c>
      <c r="P1250">
        <v>8</v>
      </c>
      <c r="Q1250" t="s">
        <v>10242</v>
      </c>
      <c r="R1250" t="s">
        <v>10243</v>
      </c>
      <c r="S1250" t="s">
        <v>31</v>
      </c>
      <c r="T1250" t="s">
        <v>32</v>
      </c>
      <c r="V1250" t="s">
        <v>34</v>
      </c>
      <c r="W1250" t="s">
        <v>10244</v>
      </c>
    </row>
    <row r="1251" spans="1:23" hidden="1" x14ac:dyDescent="0.2">
      <c r="A1251" t="s">
        <v>322</v>
      </c>
      <c r="B1251" t="s">
        <v>176</v>
      </c>
      <c r="D1251" t="s">
        <v>10245</v>
      </c>
      <c r="E1251" t="s">
        <v>10246</v>
      </c>
      <c r="F1251" t="s">
        <v>10247</v>
      </c>
      <c r="G1251" t="s">
        <v>10248</v>
      </c>
      <c r="H1251">
        <v>2021</v>
      </c>
      <c r="I1251" t="s">
        <v>10249</v>
      </c>
      <c r="J1251">
        <v>28</v>
      </c>
      <c r="K1251">
        <v>2</v>
      </c>
      <c r="M1251">
        <v>1304</v>
      </c>
      <c r="N1251">
        <v>1316</v>
      </c>
      <c r="O1251">
        <v>12</v>
      </c>
      <c r="P1251">
        <v>14</v>
      </c>
      <c r="Q1251" t="s">
        <v>10250</v>
      </c>
      <c r="R1251" t="s">
        <v>10251</v>
      </c>
      <c r="S1251" t="s">
        <v>117</v>
      </c>
      <c r="T1251" t="s">
        <v>32</v>
      </c>
      <c r="V1251" t="s">
        <v>34</v>
      </c>
      <c r="W1251" t="s">
        <v>10252</v>
      </c>
    </row>
    <row r="1252" spans="1:23" hidden="1" x14ac:dyDescent="0.2">
      <c r="A1252" t="s">
        <v>297</v>
      </c>
      <c r="D1252" t="s">
        <v>10253</v>
      </c>
      <c r="E1252" t="s">
        <v>10254</v>
      </c>
      <c r="F1252" t="s">
        <v>10255</v>
      </c>
      <c r="G1252" t="s">
        <v>10256</v>
      </c>
      <c r="H1252">
        <v>2016</v>
      </c>
      <c r="I1252" t="s">
        <v>514</v>
      </c>
      <c r="J1252">
        <v>163</v>
      </c>
      <c r="K1252">
        <v>10</v>
      </c>
      <c r="L1252">
        <v>210</v>
      </c>
      <c r="P1252">
        <v>30</v>
      </c>
      <c r="Q1252" t="s">
        <v>10257</v>
      </c>
      <c r="R1252" t="s">
        <v>10258</v>
      </c>
      <c r="S1252" t="s">
        <v>31</v>
      </c>
      <c r="T1252" t="s">
        <v>32</v>
      </c>
      <c r="V1252" t="s">
        <v>34</v>
      </c>
      <c r="W1252" t="s">
        <v>10259</v>
      </c>
    </row>
    <row r="1253" spans="1:23" hidden="1" x14ac:dyDescent="0.2">
      <c r="A1253" t="s">
        <v>305</v>
      </c>
      <c r="D1253" t="s">
        <v>10260</v>
      </c>
      <c r="E1253" t="s">
        <v>10261</v>
      </c>
      <c r="F1253" t="s">
        <v>10262</v>
      </c>
      <c r="G1253" t="s">
        <v>10263</v>
      </c>
      <c r="H1253">
        <v>2024</v>
      </c>
      <c r="I1253" t="s">
        <v>4069</v>
      </c>
      <c r="J1253">
        <v>39</v>
      </c>
      <c r="K1253">
        <v>5</v>
      </c>
      <c r="L1253" t="s">
        <v>10264</v>
      </c>
      <c r="P1253">
        <v>1</v>
      </c>
      <c r="Q1253" t="s">
        <v>10265</v>
      </c>
      <c r="R1253" t="s">
        <v>10266</v>
      </c>
      <c r="S1253" t="s">
        <v>31</v>
      </c>
      <c r="T1253" t="s">
        <v>32</v>
      </c>
      <c r="U1253" t="s">
        <v>127</v>
      </c>
      <c r="V1253" t="s">
        <v>34</v>
      </c>
      <c r="W1253" t="s">
        <v>10267</v>
      </c>
    </row>
    <row r="1254" spans="1:23" hidden="1" x14ac:dyDescent="0.2">
      <c r="A1254" t="s">
        <v>314</v>
      </c>
      <c r="D1254" t="s">
        <v>10268</v>
      </c>
      <c r="E1254" t="s">
        <v>10269</v>
      </c>
      <c r="F1254" t="s">
        <v>10270</v>
      </c>
      <c r="G1254" t="s">
        <v>10271</v>
      </c>
      <c r="H1254">
        <v>2017</v>
      </c>
      <c r="I1254" t="s">
        <v>8115</v>
      </c>
      <c r="J1254">
        <v>209</v>
      </c>
      <c r="M1254">
        <v>482</v>
      </c>
      <c r="N1254">
        <v>487</v>
      </c>
      <c r="O1254">
        <v>5</v>
      </c>
      <c r="P1254">
        <v>24</v>
      </c>
      <c r="Q1254" t="s">
        <v>10272</v>
      </c>
      <c r="R1254" t="s">
        <v>10273</v>
      </c>
      <c r="S1254" t="s">
        <v>31</v>
      </c>
      <c r="T1254" t="s">
        <v>32</v>
      </c>
      <c r="U1254" t="s">
        <v>159</v>
      </c>
      <c r="V1254" t="s">
        <v>34</v>
      </c>
      <c r="W1254" t="s">
        <v>10274</v>
      </c>
    </row>
    <row r="1255" spans="1:23" hidden="1" x14ac:dyDescent="0.2">
      <c r="A1255" t="s">
        <v>322</v>
      </c>
      <c r="B1255" t="s">
        <v>176</v>
      </c>
      <c r="D1255" t="s">
        <v>10275</v>
      </c>
      <c r="E1255" t="s">
        <v>10276</v>
      </c>
      <c r="F1255" t="s">
        <v>10277</v>
      </c>
      <c r="G1255" t="s">
        <v>10278</v>
      </c>
      <c r="H1255">
        <v>2018</v>
      </c>
      <c r="I1255" t="s">
        <v>2186</v>
      </c>
      <c r="M1255">
        <v>237</v>
      </c>
      <c r="N1255">
        <v>252</v>
      </c>
      <c r="O1255">
        <v>15</v>
      </c>
      <c r="P1255">
        <v>9</v>
      </c>
      <c r="Q1255" t="s">
        <v>10279</v>
      </c>
      <c r="R1255" t="s">
        <v>10280</v>
      </c>
      <c r="S1255" t="s">
        <v>77</v>
      </c>
      <c r="T1255" t="s">
        <v>32</v>
      </c>
      <c r="V1255" t="s">
        <v>34</v>
      </c>
      <c r="W1255" t="s">
        <v>10281</v>
      </c>
    </row>
    <row r="1256" spans="1:23" hidden="1" x14ac:dyDescent="0.2">
      <c r="A1256" t="s">
        <v>297</v>
      </c>
      <c r="D1256" t="s">
        <v>10282</v>
      </c>
      <c r="E1256" t="s">
        <v>10283</v>
      </c>
      <c r="F1256" t="s">
        <v>10284</v>
      </c>
      <c r="G1256" t="s">
        <v>10285</v>
      </c>
      <c r="H1256">
        <v>2017</v>
      </c>
      <c r="I1256" t="s">
        <v>10286</v>
      </c>
      <c r="J1256">
        <v>2017</v>
      </c>
      <c r="K1256">
        <v>613</v>
      </c>
      <c r="M1256">
        <v>1</v>
      </c>
      <c r="N1256">
        <v>26</v>
      </c>
      <c r="O1256">
        <v>25</v>
      </c>
      <c r="P1256">
        <v>56</v>
      </c>
      <c r="Q1256" t="s">
        <v>10287</v>
      </c>
      <c r="R1256" t="s">
        <v>10288</v>
      </c>
      <c r="S1256" t="s">
        <v>31</v>
      </c>
      <c r="T1256" t="s">
        <v>32</v>
      </c>
      <c r="U1256" t="s">
        <v>159</v>
      </c>
      <c r="V1256" t="s">
        <v>34</v>
      </c>
      <c r="W1256" t="s">
        <v>10289</v>
      </c>
    </row>
    <row r="1257" spans="1:23" hidden="1" x14ac:dyDescent="0.2">
      <c r="A1257" t="s">
        <v>305</v>
      </c>
      <c r="D1257" t="s">
        <v>10290</v>
      </c>
      <c r="E1257" t="s">
        <v>10291</v>
      </c>
      <c r="F1257" t="s">
        <v>10292</v>
      </c>
      <c r="G1257" t="s">
        <v>10293</v>
      </c>
      <c r="H1257">
        <v>2024</v>
      </c>
      <c r="I1257" t="s">
        <v>10294</v>
      </c>
      <c r="J1257">
        <v>58</v>
      </c>
      <c r="K1257">
        <v>2</v>
      </c>
      <c r="M1257">
        <v>207</v>
      </c>
      <c r="N1257">
        <v>226</v>
      </c>
      <c r="O1257">
        <v>19</v>
      </c>
      <c r="P1257">
        <v>5</v>
      </c>
      <c r="Q1257" t="s">
        <v>10295</v>
      </c>
      <c r="R1257" t="s">
        <v>10296</v>
      </c>
      <c r="S1257" t="s">
        <v>117</v>
      </c>
      <c r="T1257" t="s">
        <v>32</v>
      </c>
      <c r="V1257" t="s">
        <v>34</v>
      </c>
      <c r="W1257" t="s">
        <v>10297</v>
      </c>
    </row>
    <row r="1258" spans="1:23" hidden="1" x14ac:dyDescent="0.2">
      <c r="A1258" t="s">
        <v>314</v>
      </c>
      <c r="D1258" t="s">
        <v>10298</v>
      </c>
      <c r="E1258" t="s">
        <v>10299</v>
      </c>
      <c r="F1258" t="s">
        <v>10300</v>
      </c>
      <c r="G1258" t="s">
        <v>10301</v>
      </c>
      <c r="H1258">
        <v>2024</v>
      </c>
      <c r="I1258" t="s">
        <v>245</v>
      </c>
      <c r="J1258">
        <v>196</v>
      </c>
      <c r="L1258">
        <v>106427</v>
      </c>
      <c r="P1258">
        <v>0</v>
      </c>
      <c r="Q1258" t="s">
        <v>10302</v>
      </c>
      <c r="R1258" t="s">
        <v>10303</v>
      </c>
      <c r="S1258" t="s">
        <v>31</v>
      </c>
      <c r="T1258" t="s">
        <v>32</v>
      </c>
      <c r="V1258" t="s">
        <v>34</v>
      </c>
      <c r="W1258" t="s">
        <v>10304</v>
      </c>
    </row>
    <row r="1259" spans="1:23" hidden="1" x14ac:dyDescent="0.2">
      <c r="A1259" t="s">
        <v>322</v>
      </c>
      <c r="B1259" t="s">
        <v>176</v>
      </c>
      <c r="D1259" t="s">
        <v>10305</v>
      </c>
      <c r="E1259" t="s">
        <v>10306</v>
      </c>
      <c r="F1259" t="s">
        <v>10307</v>
      </c>
      <c r="G1259" t="s">
        <v>10308</v>
      </c>
      <c r="H1259">
        <v>2020</v>
      </c>
      <c r="I1259" t="s">
        <v>1303</v>
      </c>
      <c r="J1259">
        <v>1</v>
      </c>
      <c r="K1259">
        <v>4</v>
      </c>
      <c r="L1259">
        <v>16</v>
      </c>
      <c r="P1259">
        <v>9</v>
      </c>
      <c r="Q1259" t="s">
        <v>10309</v>
      </c>
      <c r="R1259" t="s">
        <v>10310</v>
      </c>
      <c r="S1259" t="s">
        <v>31</v>
      </c>
      <c r="T1259" t="s">
        <v>32</v>
      </c>
      <c r="U1259" t="s">
        <v>108</v>
      </c>
      <c r="V1259" t="s">
        <v>34</v>
      </c>
      <c r="W1259" t="s">
        <v>10311</v>
      </c>
    </row>
    <row r="1260" spans="1:23" hidden="1" x14ac:dyDescent="0.2">
      <c r="A1260" t="s">
        <v>297</v>
      </c>
      <c r="D1260" t="s">
        <v>10312</v>
      </c>
      <c r="E1260" t="s">
        <v>10313</v>
      </c>
      <c r="F1260" t="s">
        <v>10314</v>
      </c>
      <c r="G1260" t="s">
        <v>10315</v>
      </c>
      <c r="H1260">
        <v>2021</v>
      </c>
      <c r="I1260" t="s">
        <v>6334</v>
      </c>
      <c r="J1260">
        <v>87</v>
      </c>
      <c r="K1260">
        <v>6</v>
      </c>
      <c r="L1260" t="s">
        <v>10316</v>
      </c>
      <c r="M1260">
        <v>1</v>
      </c>
      <c r="N1260">
        <v>18</v>
      </c>
      <c r="O1260">
        <v>17</v>
      </c>
      <c r="P1260">
        <v>7</v>
      </c>
      <c r="Q1260" t="s">
        <v>10317</v>
      </c>
      <c r="R1260" t="s">
        <v>10318</v>
      </c>
      <c r="S1260" t="s">
        <v>31</v>
      </c>
      <c r="T1260" t="s">
        <v>32</v>
      </c>
      <c r="U1260" t="s">
        <v>127</v>
      </c>
      <c r="V1260" t="s">
        <v>34</v>
      </c>
      <c r="W1260" t="s">
        <v>10319</v>
      </c>
    </row>
    <row r="1261" spans="1:23" hidden="1" x14ac:dyDescent="0.2">
      <c r="A1261" t="s">
        <v>305</v>
      </c>
      <c r="D1261" t="s">
        <v>10320</v>
      </c>
      <c r="E1261" t="s">
        <v>10321</v>
      </c>
      <c r="F1261" t="s">
        <v>10322</v>
      </c>
      <c r="G1261" t="s">
        <v>10323</v>
      </c>
      <c r="H1261">
        <v>2018</v>
      </c>
      <c r="I1261" t="s">
        <v>40</v>
      </c>
      <c r="J1261">
        <v>285</v>
      </c>
      <c r="K1261">
        <v>1880</v>
      </c>
      <c r="L1261">
        <v>20172718</v>
      </c>
      <c r="P1261">
        <v>81</v>
      </c>
      <c r="Q1261" t="s">
        <v>10324</v>
      </c>
      <c r="R1261" t="s">
        <v>10325</v>
      </c>
      <c r="S1261" t="s">
        <v>31</v>
      </c>
      <c r="T1261" t="s">
        <v>32</v>
      </c>
      <c r="U1261" t="s">
        <v>43</v>
      </c>
      <c r="V1261" t="s">
        <v>34</v>
      </c>
      <c r="W1261" t="s">
        <v>10326</v>
      </c>
    </row>
    <row r="1262" spans="1:23" hidden="1" x14ac:dyDescent="0.2">
      <c r="A1262" t="s">
        <v>314</v>
      </c>
      <c r="D1262" t="s">
        <v>10327</v>
      </c>
      <c r="E1262" t="s">
        <v>10328</v>
      </c>
      <c r="F1262" t="s">
        <v>10329</v>
      </c>
      <c r="G1262" t="s">
        <v>10330</v>
      </c>
      <c r="H1262">
        <v>2019</v>
      </c>
      <c r="I1262" t="s">
        <v>9558</v>
      </c>
      <c r="J1262">
        <v>8</v>
      </c>
      <c r="L1262" t="s">
        <v>10331</v>
      </c>
      <c r="P1262">
        <v>18</v>
      </c>
      <c r="Q1262" t="s">
        <v>10332</v>
      </c>
      <c r="R1262" t="s">
        <v>10333</v>
      </c>
      <c r="S1262" t="s">
        <v>31</v>
      </c>
      <c r="T1262" t="s">
        <v>32</v>
      </c>
      <c r="U1262" t="s">
        <v>108</v>
      </c>
      <c r="V1262" t="s">
        <v>34</v>
      </c>
      <c r="W1262" t="s">
        <v>10334</v>
      </c>
    </row>
    <row r="1263" spans="1:23" hidden="1" x14ac:dyDescent="0.2">
      <c r="A1263" t="s">
        <v>322</v>
      </c>
      <c r="B1263" t="s">
        <v>176</v>
      </c>
      <c r="D1263" t="s">
        <v>10335</v>
      </c>
      <c r="E1263" t="s">
        <v>10336</v>
      </c>
      <c r="F1263" t="s">
        <v>10337</v>
      </c>
      <c r="G1263" t="s">
        <v>10338</v>
      </c>
      <c r="H1263">
        <v>2023</v>
      </c>
      <c r="I1263" t="s">
        <v>641</v>
      </c>
      <c r="J1263">
        <v>11</v>
      </c>
      <c r="L1263" t="s">
        <v>10339</v>
      </c>
      <c r="P1263">
        <v>2</v>
      </c>
      <c r="Q1263" t="s">
        <v>10340</v>
      </c>
      <c r="R1263" t="s">
        <v>10341</v>
      </c>
      <c r="S1263" t="s">
        <v>31</v>
      </c>
      <c r="T1263" t="s">
        <v>32</v>
      </c>
      <c r="U1263" t="s">
        <v>108</v>
      </c>
      <c r="V1263" t="s">
        <v>34</v>
      </c>
      <c r="W1263" t="s">
        <v>10342</v>
      </c>
    </row>
    <row r="1264" spans="1:23" hidden="1" x14ac:dyDescent="0.2">
      <c r="A1264" t="s">
        <v>297</v>
      </c>
      <c r="D1264" t="s">
        <v>10343</v>
      </c>
      <c r="E1264" t="s">
        <v>10344</v>
      </c>
      <c r="F1264" t="s">
        <v>10345</v>
      </c>
      <c r="G1264" t="s">
        <v>10346</v>
      </c>
      <c r="H1264">
        <v>2021</v>
      </c>
      <c r="I1264" t="s">
        <v>641</v>
      </c>
      <c r="J1264">
        <v>9</v>
      </c>
      <c r="L1264" t="s">
        <v>10347</v>
      </c>
      <c r="P1264">
        <v>11</v>
      </c>
      <c r="Q1264" t="s">
        <v>10348</v>
      </c>
      <c r="R1264" t="s">
        <v>10349</v>
      </c>
      <c r="S1264" t="s">
        <v>31</v>
      </c>
      <c r="T1264" t="s">
        <v>32</v>
      </c>
      <c r="U1264" t="s">
        <v>60</v>
      </c>
      <c r="V1264" t="s">
        <v>34</v>
      </c>
      <c r="W1264" t="s">
        <v>10350</v>
      </c>
    </row>
    <row r="1265" spans="1:23" hidden="1" x14ac:dyDescent="0.2">
      <c r="A1265" t="s">
        <v>305</v>
      </c>
      <c r="D1265" t="s">
        <v>10351</v>
      </c>
      <c r="E1265" t="s">
        <v>10352</v>
      </c>
      <c r="F1265" t="s">
        <v>10353</v>
      </c>
      <c r="G1265" t="s">
        <v>10354</v>
      </c>
      <c r="H1265">
        <v>2010</v>
      </c>
      <c r="I1265" t="s">
        <v>1917</v>
      </c>
      <c r="J1265">
        <v>115</v>
      </c>
      <c r="K1265">
        <v>11</v>
      </c>
      <c r="L1265" t="s">
        <v>10355</v>
      </c>
      <c r="P1265">
        <v>6</v>
      </c>
      <c r="Q1265" t="s">
        <v>10356</v>
      </c>
      <c r="R1265" t="s">
        <v>10357</v>
      </c>
      <c r="S1265" t="s">
        <v>31</v>
      </c>
      <c r="T1265" t="s">
        <v>32</v>
      </c>
      <c r="U1265" t="s">
        <v>33</v>
      </c>
      <c r="V1265" t="s">
        <v>34</v>
      </c>
      <c r="W1265" t="s">
        <v>10358</v>
      </c>
    </row>
    <row r="1266" spans="1:23" hidden="1" x14ac:dyDescent="0.2">
      <c r="A1266" t="s">
        <v>314</v>
      </c>
      <c r="D1266" t="s">
        <v>10359</v>
      </c>
      <c r="E1266" t="s">
        <v>10360</v>
      </c>
      <c r="F1266" t="s">
        <v>10361</v>
      </c>
      <c r="G1266" t="s">
        <v>10362</v>
      </c>
      <c r="H1266">
        <v>2022</v>
      </c>
      <c r="I1266" t="s">
        <v>3169</v>
      </c>
      <c r="J1266" t="s">
        <v>10363</v>
      </c>
      <c r="M1266">
        <v>121</v>
      </c>
      <c r="N1266">
        <v>130</v>
      </c>
      <c r="O1266">
        <v>9</v>
      </c>
      <c r="P1266">
        <v>2</v>
      </c>
      <c r="Q1266" t="s">
        <v>10364</v>
      </c>
      <c r="R1266" t="s">
        <v>10365</v>
      </c>
      <c r="S1266" t="s">
        <v>77</v>
      </c>
      <c r="T1266" t="s">
        <v>32</v>
      </c>
      <c r="V1266" t="s">
        <v>34</v>
      </c>
      <c r="W1266" t="s">
        <v>10366</v>
      </c>
    </row>
    <row r="1267" spans="1:23" hidden="1" x14ac:dyDescent="0.2">
      <c r="A1267" t="s">
        <v>322</v>
      </c>
      <c r="B1267" t="s">
        <v>176</v>
      </c>
      <c r="D1267" t="s">
        <v>10367</v>
      </c>
      <c r="E1267" t="s">
        <v>10368</v>
      </c>
      <c r="F1267" t="s">
        <v>10369</v>
      </c>
      <c r="G1267" t="s">
        <v>10370</v>
      </c>
      <c r="H1267">
        <v>2023</v>
      </c>
      <c r="I1267" t="s">
        <v>641</v>
      </c>
      <c r="J1267">
        <v>11</v>
      </c>
      <c r="L1267" t="s">
        <v>10371</v>
      </c>
      <c r="P1267">
        <v>2</v>
      </c>
      <c r="Q1267" t="s">
        <v>10372</v>
      </c>
      <c r="R1267" t="s">
        <v>10373</v>
      </c>
      <c r="S1267" t="s">
        <v>31</v>
      </c>
      <c r="T1267" t="s">
        <v>32</v>
      </c>
      <c r="U1267" t="s">
        <v>60</v>
      </c>
      <c r="V1267" t="s">
        <v>34</v>
      </c>
      <c r="W1267" t="s">
        <v>10374</v>
      </c>
    </row>
    <row r="1268" spans="1:23" hidden="1" x14ac:dyDescent="0.2">
      <c r="A1268" t="s">
        <v>297</v>
      </c>
      <c r="D1268" t="s">
        <v>10375</v>
      </c>
      <c r="E1268" t="s">
        <v>10376</v>
      </c>
      <c r="F1268" t="s">
        <v>10377</v>
      </c>
      <c r="G1268" t="s">
        <v>10378</v>
      </c>
      <c r="H1268">
        <v>2022</v>
      </c>
      <c r="I1268" t="s">
        <v>3729</v>
      </c>
      <c r="J1268">
        <v>10</v>
      </c>
      <c r="K1268">
        <v>6</v>
      </c>
      <c r="L1268">
        <v>790</v>
      </c>
      <c r="P1268">
        <v>5</v>
      </c>
      <c r="Q1268" t="s">
        <v>10379</v>
      </c>
      <c r="R1268" t="s">
        <v>10380</v>
      </c>
      <c r="S1268" t="s">
        <v>31</v>
      </c>
      <c r="T1268" t="s">
        <v>32</v>
      </c>
      <c r="U1268" t="s">
        <v>108</v>
      </c>
      <c r="V1268" t="s">
        <v>34</v>
      </c>
      <c r="W1268" t="s">
        <v>10381</v>
      </c>
    </row>
    <row r="1269" spans="1:23" hidden="1" x14ac:dyDescent="0.2">
      <c r="A1269" t="s">
        <v>305</v>
      </c>
      <c r="D1269" t="s">
        <v>161</v>
      </c>
      <c r="E1269" t="s">
        <v>162</v>
      </c>
      <c r="F1269" t="s">
        <v>163</v>
      </c>
      <c r="G1269" t="s">
        <v>164</v>
      </c>
      <c r="H1269">
        <v>2012</v>
      </c>
      <c r="I1269" t="s">
        <v>165</v>
      </c>
      <c r="J1269">
        <v>31</v>
      </c>
      <c r="K1269">
        <v>4</v>
      </c>
      <c r="M1269">
        <v>1201</v>
      </c>
      <c r="N1269">
        <v>1213</v>
      </c>
      <c r="O1269">
        <v>12</v>
      </c>
      <c r="P1269">
        <v>44</v>
      </c>
      <c r="Q1269" t="s">
        <v>166</v>
      </c>
      <c r="R1269" t="s">
        <v>167</v>
      </c>
      <c r="S1269" t="s">
        <v>31</v>
      </c>
      <c r="T1269" t="s">
        <v>32</v>
      </c>
      <c r="V1269" t="s">
        <v>34</v>
      </c>
      <c r="W1269" t="s">
        <v>168</v>
      </c>
    </row>
    <row r="1270" spans="1:23" hidden="1" x14ac:dyDescent="0.2">
      <c r="A1270" t="s">
        <v>314</v>
      </c>
      <c r="D1270" t="s">
        <v>1384</v>
      </c>
      <c r="E1270" t="s">
        <v>1385</v>
      </c>
      <c r="F1270" t="s">
        <v>1386</v>
      </c>
      <c r="G1270" t="s">
        <v>1387</v>
      </c>
      <c r="H1270">
        <v>2020</v>
      </c>
      <c r="I1270" t="s">
        <v>28</v>
      </c>
      <c r="J1270">
        <v>26</v>
      </c>
      <c r="K1270">
        <v>4</v>
      </c>
      <c r="M1270">
        <v>2149</v>
      </c>
      <c r="N1270">
        <v>2160</v>
      </c>
      <c r="O1270">
        <v>11</v>
      </c>
      <c r="P1270">
        <v>16</v>
      </c>
      <c r="Q1270" t="s">
        <v>1388</v>
      </c>
      <c r="R1270" t="s">
        <v>1389</v>
      </c>
      <c r="S1270" t="s">
        <v>31</v>
      </c>
      <c r="T1270" t="s">
        <v>32</v>
      </c>
      <c r="V1270" t="s">
        <v>34</v>
      </c>
      <c r="W1270" t="s">
        <v>1390</v>
      </c>
    </row>
    <row r="1271" spans="1:23" hidden="1" x14ac:dyDescent="0.2">
      <c r="A1271" t="s">
        <v>322</v>
      </c>
      <c r="B1271" t="s">
        <v>176</v>
      </c>
      <c r="C1271" t="s">
        <v>9238</v>
      </c>
      <c r="D1271" t="s">
        <v>10382</v>
      </c>
      <c r="E1271" t="s">
        <v>10383</v>
      </c>
      <c r="F1271" t="s">
        <v>10384</v>
      </c>
      <c r="G1271" t="s">
        <v>10385</v>
      </c>
      <c r="H1271">
        <v>2017</v>
      </c>
      <c r="I1271" t="s">
        <v>350</v>
      </c>
      <c r="J1271">
        <v>12</v>
      </c>
      <c r="K1271">
        <v>5</v>
      </c>
      <c r="L1271" t="s">
        <v>10386</v>
      </c>
      <c r="P1271">
        <v>9</v>
      </c>
      <c r="Q1271" t="s">
        <v>10387</v>
      </c>
      <c r="R1271" t="s">
        <v>10388</v>
      </c>
      <c r="S1271" t="s">
        <v>31</v>
      </c>
      <c r="T1271" t="s">
        <v>32</v>
      </c>
      <c r="U1271" t="s">
        <v>60</v>
      </c>
      <c r="V1271" t="s">
        <v>34</v>
      </c>
      <c r="W1271" t="s">
        <v>10389</v>
      </c>
    </row>
    <row r="1272" spans="1:23" hidden="1" x14ac:dyDescent="0.2">
      <c r="A1272" t="s">
        <v>297</v>
      </c>
      <c r="D1272" t="s">
        <v>10390</v>
      </c>
      <c r="E1272" t="s">
        <v>10391</v>
      </c>
      <c r="F1272" t="s">
        <v>10392</v>
      </c>
      <c r="G1272" t="s">
        <v>10393</v>
      </c>
      <c r="H1272">
        <v>2018</v>
      </c>
      <c r="I1272" t="s">
        <v>10394</v>
      </c>
      <c r="M1272">
        <v>531</v>
      </c>
      <c r="N1272">
        <v>547</v>
      </c>
      <c r="O1272">
        <v>16</v>
      </c>
      <c r="P1272">
        <v>0</v>
      </c>
      <c r="Q1272" t="s">
        <v>10395</v>
      </c>
      <c r="R1272" t="s">
        <v>10396</v>
      </c>
      <c r="S1272" t="s">
        <v>77</v>
      </c>
      <c r="T1272" t="s">
        <v>32</v>
      </c>
      <c r="V1272" t="s">
        <v>34</v>
      </c>
      <c r="W1272" t="s">
        <v>10397</v>
      </c>
    </row>
    <row r="1273" spans="1:23" hidden="1" x14ac:dyDescent="0.2">
      <c r="A1273" t="s">
        <v>305</v>
      </c>
      <c r="D1273" t="s">
        <v>10398</v>
      </c>
      <c r="E1273" t="s">
        <v>10399</v>
      </c>
      <c r="F1273" t="s">
        <v>10400</v>
      </c>
      <c r="G1273" t="s">
        <v>10401</v>
      </c>
      <c r="H1273">
        <v>2019</v>
      </c>
      <c r="I1273" t="s">
        <v>1413</v>
      </c>
      <c r="J1273">
        <v>12</v>
      </c>
      <c r="M1273">
        <v>911</v>
      </c>
      <c r="N1273">
        <v>929</v>
      </c>
      <c r="O1273">
        <v>18</v>
      </c>
      <c r="P1273">
        <v>30</v>
      </c>
      <c r="Q1273" t="s">
        <v>10402</v>
      </c>
      <c r="R1273" t="s">
        <v>10403</v>
      </c>
      <c r="S1273" t="s">
        <v>77</v>
      </c>
      <c r="T1273" t="s">
        <v>32</v>
      </c>
      <c r="V1273" t="s">
        <v>34</v>
      </c>
      <c r="W1273" t="s">
        <v>10404</v>
      </c>
    </row>
    <row r="1274" spans="1:23" hidden="1" x14ac:dyDescent="0.2">
      <c r="A1274" t="s">
        <v>314</v>
      </c>
      <c r="D1274" t="s">
        <v>10405</v>
      </c>
      <c r="E1274" t="s">
        <v>10406</v>
      </c>
      <c r="F1274" t="s">
        <v>10407</v>
      </c>
      <c r="G1274" t="s">
        <v>10408</v>
      </c>
      <c r="H1274">
        <v>2020</v>
      </c>
      <c r="I1274" t="s">
        <v>10409</v>
      </c>
      <c r="L1274">
        <v>9389423</v>
      </c>
      <c r="P1274">
        <v>2</v>
      </c>
      <c r="Q1274" t="s">
        <v>10410</v>
      </c>
      <c r="R1274" t="s">
        <v>10411</v>
      </c>
      <c r="S1274" t="s">
        <v>1695</v>
      </c>
      <c r="T1274" t="s">
        <v>32</v>
      </c>
      <c r="V1274" t="s">
        <v>34</v>
      </c>
      <c r="W1274" t="s">
        <v>10412</v>
      </c>
    </row>
    <row r="1275" spans="1:23" hidden="1" x14ac:dyDescent="0.2">
      <c r="A1275" t="s">
        <v>322</v>
      </c>
      <c r="B1275" t="s">
        <v>176</v>
      </c>
      <c r="D1275" t="s">
        <v>10413</v>
      </c>
      <c r="E1275" t="s">
        <v>10414</v>
      </c>
      <c r="F1275">
        <v>36618032200</v>
      </c>
      <c r="G1275" t="s">
        <v>10415</v>
      </c>
      <c r="H1275">
        <v>2018</v>
      </c>
      <c r="I1275" t="s">
        <v>861</v>
      </c>
      <c r="J1275">
        <v>131</v>
      </c>
      <c r="M1275">
        <v>347</v>
      </c>
      <c r="N1275">
        <v>355</v>
      </c>
      <c r="O1275">
        <v>8</v>
      </c>
      <c r="P1275">
        <v>10</v>
      </c>
      <c r="Q1275" t="s">
        <v>10416</v>
      </c>
      <c r="R1275" t="s">
        <v>10417</v>
      </c>
      <c r="S1275" t="s">
        <v>31</v>
      </c>
      <c r="T1275" t="s">
        <v>32</v>
      </c>
      <c r="V1275" t="s">
        <v>34</v>
      </c>
      <c r="W1275" t="s">
        <v>10418</v>
      </c>
    </row>
    <row r="1276" spans="1:23" hidden="1" x14ac:dyDescent="0.2">
      <c r="A1276" t="s">
        <v>297</v>
      </c>
      <c r="D1276" t="s">
        <v>10419</v>
      </c>
      <c r="E1276" t="s">
        <v>10420</v>
      </c>
      <c r="F1276" t="s">
        <v>10421</v>
      </c>
      <c r="G1276" t="s">
        <v>10422</v>
      </c>
      <c r="H1276">
        <v>2019</v>
      </c>
      <c r="I1276" t="s">
        <v>10423</v>
      </c>
      <c r="J1276">
        <v>25</v>
      </c>
      <c r="K1276">
        <v>2</v>
      </c>
      <c r="M1276">
        <v>255</v>
      </c>
      <c r="N1276">
        <v>268</v>
      </c>
      <c r="O1276">
        <v>13</v>
      </c>
      <c r="P1276">
        <v>46</v>
      </c>
      <c r="Q1276" t="s">
        <v>10424</v>
      </c>
      <c r="R1276" t="s">
        <v>10425</v>
      </c>
      <c r="S1276" t="s">
        <v>117</v>
      </c>
      <c r="T1276" t="s">
        <v>32</v>
      </c>
      <c r="U1276" t="s">
        <v>127</v>
      </c>
      <c r="V1276" t="s">
        <v>34</v>
      </c>
      <c r="W1276" t="s">
        <v>10426</v>
      </c>
    </row>
    <row r="1277" spans="1:23" hidden="1" x14ac:dyDescent="0.2">
      <c r="A1277" t="s">
        <v>305</v>
      </c>
      <c r="D1277" t="s">
        <v>10427</v>
      </c>
      <c r="E1277" t="s">
        <v>10428</v>
      </c>
      <c r="F1277">
        <v>8725138200</v>
      </c>
      <c r="G1277" t="s">
        <v>10429</v>
      </c>
      <c r="H1277">
        <v>2009</v>
      </c>
      <c r="I1277" t="s">
        <v>3834</v>
      </c>
      <c r="J1277">
        <v>87</v>
      </c>
      <c r="K1277">
        <v>45323</v>
      </c>
      <c r="M1277">
        <v>5</v>
      </c>
      <c r="N1277">
        <v>18</v>
      </c>
      <c r="O1277">
        <v>13</v>
      </c>
      <c r="P1277">
        <v>100</v>
      </c>
      <c r="Q1277" t="s">
        <v>10430</v>
      </c>
      <c r="R1277" t="s">
        <v>10431</v>
      </c>
      <c r="S1277" t="s">
        <v>1695</v>
      </c>
      <c r="T1277" t="s">
        <v>32</v>
      </c>
      <c r="U1277" t="s">
        <v>43</v>
      </c>
      <c r="V1277" t="s">
        <v>34</v>
      </c>
      <c r="W1277" t="s">
        <v>10432</v>
      </c>
    </row>
    <row r="1278" spans="1:23" hidden="1" x14ac:dyDescent="0.2">
      <c r="A1278" t="s">
        <v>314</v>
      </c>
      <c r="D1278" t="s">
        <v>10433</v>
      </c>
      <c r="E1278" t="s">
        <v>10434</v>
      </c>
      <c r="F1278" t="s">
        <v>10435</v>
      </c>
      <c r="G1278" t="s">
        <v>10436</v>
      </c>
      <c r="H1278">
        <v>2021</v>
      </c>
      <c r="I1278" t="s">
        <v>148</v>
      </c>
      <c r="J1278">
        <v>8</v>
      </c>
      <c r="L1278">
        <v>723998</v>
      </c>
      <c r="P1278">
        <v>11</v>
      </c>
      <c r="Q1278" t="s">
        <v>10437</v>
      </c>
      <c r="R1278" t="s">
        <v>10438</v>
      </c>
      <c r="S1278" t="s">
        <v>31</v>
      </c>
      <c r="T1278" t="s">
        <v>32</v>
      </c>
      <c r="U1278" t="s">
        <v>108</v>
      </c>
      <c r="V1278" t="s">
        <v>34</v>
      </c>
      <c r="W1278" t="s">
        <v>10439</v>
      </c>
    </row>
    <row r="1279" spans="1:23" hidden="1" x14ac:dyDescent="0.2">
      <c r="A1279" t="s">
        <v>322</v>
      </c>
      <c r="B1279" t="s">
        <v>176</v>
      </c>
      <c r="D1279" t="s">
        <v>1409</v>
      </c>
      <c r="E1279" t="s">
        <v>1410</v>
      </c>
      <c r="F1279" t="s">
        <v>1411</v>
      </c>
      <c r="G1279" t="s">
        <v>1412</v>
      </c>
      <c r="H1279">
        <v>2019</v>
      </c>
      <c r="I1279" t="s">
        <v>1413</v>
      </c>
      <c r="J1279">
        <v>12</v>
      </c>
      <c r="M1279">
        <v>507</v>
      </c>
      <c r="N1279">
        <v>536</v>
      </c>
      <c r="O1279">
        <v>29</v>
      </c>
      <c r="P1279">
        <v>37</v>
      </c>
      <c r="Q1279" t="s">
        <v>1414</v>
      </c>
      <c r="R1279" t="s">
        <v>1415</v>
      </c>
      <c r="S1279" t="s">
        <v>77</v>
      </c>
      <c r="T1279" t="s">
        <v>32</v>
      </c>
      <c r="V1279" t="s">
        <v>34</v>
      </c>
      <c r="W1279" t="s">
        <v>1416</v>
      </c>
    </row>
    <row r="1280" spans="1:23" hidden="1" x14ac:dyDescent="0.2">
      <c r="A1280" t="s">
        <v>297</v>
      </c>
      <c r="D1280" t="s">
        <v>10440</v>
      </c>
      <c r="E1280" t="s">
        <v>10441</v>
      </c>
      <c r="F1280" t="s">
        <v>10442</v>
      </c>
      <c r="G1280" t="s">
        <v>10443</v>
      </c>
      <c r="H1280">
        <v>2017</v>
      </c>
      <c r="I1280" t="s">
        <v>165</v>
      </c>
      <c r="J1280">
        <v>36</v>
      </c>
      <c r="K1280">
        <v>1</v>
      </c>
      <c r="M1280">
        <v>325</v>
      </c>
      <c r="N1280">
        <v>338</v>
      </c>
      <c r="O1280">
        <v>13</v>
      </c>
      <c r="P1280">
        <v>16</v>
      </c>
      <c r="Q1280" t="s">
        <v>10444</v>
      </c>
      <c r="R1280" t="s">
        <v>10445</v>
      </c>
      <c r="S1280" t="s">
        <v>31</v>
      </c>
      <c r="T1280" t="s">
        <v>32</v>
      </c>
      <c r="V1280" t="s">
        <v>34</v>
      </c>
      <c r="W1280" t="s">
        <v>10446</v>
      </c>
    </row>
    <row r="1281" spans="1:23" ht="14" hidden="1" customHeight="1" x14ac:dyDescent="0.2">
      <c r="A1281" t="s">
        <v>305</v>
      </c>
      <c r="D1281" t="s">
        <v>10447</v>
      </c>
      <c r="E1281" t="s">
        <v>10448</v>
      </c>
      <c r="F1281" t="s">
        <v>10449</v>
      </c>
      <c r="G1281" t="s">
        <v>10450</v>
      </c>
      <c r="H1281">
        <v>2000</v>
      </c>
      <c r="I1281" t="s">
        <v>861</v>
      </c>
      <c r="J1281">
        <v>40</v>
      </c>
      <c r="K1281">
        <v>7</v>
      </c>
      <c r="M1281">
        <v>569</v>
      </c>
      <c r="N1281">
        <v>586</v>
      </c>
      <c r="O1281">
        <v>17</v>
      </c>
      <c r="P1281">
        <v>110</v>
      </c>
      <c r="Q1281" t="s">
        <v>10451</v>
      </c>
      <c r="R1281" t="s">
        <v>10452</v>
      </c>
      <c r="S1281" t="s">
        <v>31</v>
      </c>
      <c r="T1281" t="s">
        <v>32</v>
      </c>
      <c r="V1281" t="s">
        <v>34</v>
      </c>
      <c r="W1281" t="s">
        <v>10453</v>
      </c>
    </row>
    <row r="1282" spans="1:23" hidden="1" x14ac:dyDescent="0.2">
      <c r="A1282" t="s">
        <v>314</v>
      </c>
      <c r="D1282" t="s">
        <v>10454</v>
      </c>
      <c r="E1282" t="s">
        <v>10455</v>
      </c>
      <c r="F1282" t="s">
        <v>10456</v>
      </c>
      <c r="G1282" t="s">
        <v>10457</v>
      </c>
      <c r="H1282">
        <v>2022</v>
      </c>
      <c r="I1282" t="s">
        <v>196</v>
      </c>
      <c r="J1282">
        <v>19</v>
      </c>
      <c r="K1282">
        <v>15</v>
      </c>
      <c r="M1282">
        <v>3559</v>
      </c>
      <c r="N1282">
        <v>3573</v>
      </c>
      <c r="O1282">
        <v>14</v>
      </c>
      <c r="P1282">
        <v>6</v>
      </c>
      <c r="Q1282" t="s">
        <v>10458</v>
      </c>
      <c r="R1282" t="s">
        <v>10459</v>
      </c>
      <c r="S1282" t="s">
        <v>31</v>
      </c>
      <c r="T1282" t="s">
        <v>32</v>
      </c>
      <c r="U1282" t="s">
        <v>60</v>
      </c>
      <c r="V1282" t="s">
        <v>34</v>
      </c>
      <c r="W1282" t="s">
        <v>10460</v>
      </c>
    </row>
    <row r="1283" spans="1:23" x14ac:dyDescent="0.2">
      <c r="A1283" t="s">
        <v>322</v>
      </c>
      <c r="B1283" t="s">
        <v>323</v>
      </c>
      <c r="D1283" t="s">
        <v>10461</v>
      </c>
      <c r="E1283" t="s">
        <v>10462</v>
      </c>
      <c r="F1283" t="s">
        <v>10463</v>
      </c>
      <c r="G1283" t="s">
        <v>10464</v>
      </c>
      <c r="H1283">
        <v>2020</v>
      </c>
      <c r="I1283" t="s">
        <v>3745</v>
      </c>
      <c r="J1283">
        <v>18</v>
      </c>
      <c r="K1283">
        <v>3</v>
      </c>
      <c r="M1283">
        <v>116</v>
      </c>
      <c r="N1283">
        <v>128</v>
      </c>
      <c r="O1283">
        <v>12</v>
      </c>
      <c r="P1283">
        <v>6</v>
      </c>
      <c r="Q1283" t="s">
        <v>10465</v>
      </c>
      <c r="R1283" t="s">
        <v>10466</v>
      </c>
      <c r="S1283" t="s">
        <v>31</v>
      </c>
      <c r="T1283" t="s">
        <v>32</v>
      </c>
      <c r="V1283" t="s">
        <v>34</v>
      </c>
      <c r="W1283" t="s">
        <v>10467</v>
      </c>
    </row>
    <row r="1284" spans="1:23" hidden="1" x14ac:dyDescent="0.2">
      <c r="A1284" t="s">
        <v>297</v>
      </c>
      <c r="D1284" t="s">
        <v>10468</v>
      </c>
      <c r="E1284" t="s">
        <v>10469</v>
      </c>
      <c r="F1284" t="s">
        <v>10470</v>
      </c>
      <c r="G1284" t="s">
        <v>10471</v>
      </c>
      <c r="H1284">
        <v>2022</v>
      </c>
      <c r="I1284" t="s">
        <v>245</v>
      </c>
      <c r="J1284">
        <v>180</v>
      </c>
      <c r="L1284">
        <v>105685</v>
      </c>
      <c r="P1284">
        <v>3</v>
      </c>
      <c r="Q1284" t="s">
        <v>10472</v>
      </c>
      <c r="R1284" t="s">
        <v>10473</v>
      </c>
      <c r="S1284" t="s">
        <v>31</v>
      </c>
      <c r="T1284" t="s">
        <v>32</v>
      </c>
      <c r="V1284" t="s">
        <v>34</v>
      </c>
      <c r="W1284" t="s">
        <v>10474</v>
      </c>
    </row>
    <row r="1285" spans="1:23" hidden="1" x14ac:dyDescent="0.2">
      <c r="A1285" t="s">
        <v>305</v>
      </c>
      <c r="D1285" t="s">
        <v>10475</v>
      </c>
      <c r="E1285" t="s">
        <v>10476</v>
      </c>
      <c r="F1285" t="s">
        <v>10477</v>
      </c>
      <c r="G1285" t="s">
        <v>10478</v>
      </c>
      <c r="H1285">
        <v>2019</v>
      </c>
      <c r="I1285" t="s">
        <v>1634</v>
      </c>
      <c r="J1285">
        <v>172</v>
      </c>
      <c r="M1285">
        <v>89</v>
      </c>
      <c r="N1285">
        <v>107</v>
      </c>
      <c r="O1285">
        <v>18</v>
      </c>
      <c r="P1285">
        <v>17</v>
      </c>
      <c r="Q1285" t="s">
        <v>10479</v>
      </c>
      <c r="R1285" t="s">
        <v>10480</v>
      </c>
      <c r="S1285" t="s">
        <v>31</v>
      </c>
      <c r="T1285" t="s">
        <v>32</v>
      </c>
      <c r="U1285" t="s">
        <v>159</v>
      </c>
      <c r="V1285" t="s">
        <v>34</v>
      </c>
      <c r="W1285" t="s">
        <v>10481</v>
      </c>
    </row>
    <row r="1286" spans="1:23" hidden="1" x14ac:dyDescent="0.2">
      <c r="A1286" t="s">
        <v>314</v>
      </c>
      <c r="D1286" t="s">
        <v>10482</v>
      </c>
      <c r="E1286" t="s">
        <v>10483</v>
      </c>
      <c r="F1286">
        <v>23092262000</v>
      </c>
      <c r="G1286" t="s">
        <v>10484</v>
      </c>
      <c r="H1286">
        <v>2022</v>
      </c>
      <c r="I1286" t="s">
        <v>3879</v>
      </c>
      <c r="J1286">
        <v>10</v>
      </c>
      <c r="L1286">
        <v>999788</v>
      </c>
      <c r="P1286">
        <v>4</v>
      </c>
      <c r="Q1286" t="s">
        <v>10485</v>
      </c>
      <c r="R1286" t="s">
        <v>10486</v>
      </c>
      <c r="S1286" t="s">
        <v>117</v>
      </c>
      <c r="T1286" t="s">
        <v>32</v>
      </c>
      <c r="U1286" t="s">
        <v>108</v>
      </c>
      <c r="V1286" t="s">
        <v>34</v>
      </c>
      <c r="W1286" t="s">
        <v>10487</v>
      </c>
    </row>
    <row r="1287" spans="1:23" hidden="1" x14ac:dyDescent="0.2">
      <c r="A1287" t="s">
        <v>322</v>
      </c>
      <c r="B1287" t="s">
        <v>176</v>
      </c>
      <c r="D1287" t="s">
        <v>10488</v>
      </c>
      <c r="E1287" t="s">
        <v>10489</v>
      </c>
      <c r="F1287" t="s">
        <v>10490</v>
      </c>
      <c r="G1287" t="s">
        <v>10491</v>
      </c>
      <c r="H1287">
        <v>2024</v>
      </c>
      <c r="I1287" t="s">
        <v>2836</v>
      </c>
      <c r="J1287">
        <v>496</v>
      </c>
      <c r="L1287">
        <v>110816</v>
      </c>
      <c r="P1287">
        <v>0</v>
      </c>
      <c r="Q1287" t="s">
        <v>10492</v>
      </c>
      <c r="R1287" t="s">
        <v>10493</v>
      </c>
      <c r="S1287" t="s">
        <v>31</v>
      </c>
      <c r="T1287" t="s">
        <v>32</v>
      </c>
      <c r="V1287" t="s">
        <v>34</v>
      </c>
      <c r="W1287" t="s">
        <v>10494</v>
      </c>
    </row>
    <row r="1288" spans="1:23" hidden="1" x14ac:dyDescent="0.2">
      <c r="A1288" t="s">
        <v>297</v>
      </c>
      <c r="D1288" t="s">
        <v>10495</v>
      </c>
      <c r="E1288" t="s">
        <v>10496</v>
      </c>
      <c r="F1288" t="s">
        <v>10497</v>
      </c>
      <c r="G1288" t="s">
        <v>10498</v>
      </c>
      <c r="H1288">
        <v>2021</v>
      </c>
      <c r="I1288" t="s">
        <v>148</v>
      </c>
      <c r="J1288">
        <v>8</v>
      </c>
      <c r="L1288">
        <v>710730</v>
      </c>
      <c r="P1288">
        <v>1</v>
      </c>
      <c r="Q1288" t="s">
        <v>10499</v>
      </c>
      <c r="R1288" t="s">
        <v>10500</v>
      </c>
      <c r="S1288" t="s">
        <v>31</v>
      </c>
      <c r="T1288" t="s">
        <v>32</v>
      </c>
      <c r="U1288" t="s">
        <v>108</v>
      </c>
      <c r="V1288" t="s">
        <v>34</v>
      </c>
      <c r="W1288" t="s">
        <v>10501</v>
      </c>
    </row>
    <row r="1289" spans="1:23" hidden="1" x14ac:dyDescent="0.2">
      <c r="A1289" t="s">
        <v>305</v>
      </c>
      <c r="D1289" t="s">
        <v>10502</v>
      </c>
      <c r="E1289" t="s">
        <v>10503</v>
      </c>
      <c r="F1289" t="s">
        <v>10504</v>
      </c>
      <c r="G1289" t="s">
        <v>10505</v>
      </c>
      <c r="H1289">
        <v>2020</v>
      </c>
      <c r="I1289" t="s">
        <v>762</v>
      </c>
      <c r="J1289">
        <v>87</v>
      </c>
      <c r="K1289">
        <v>1</v>
      </c>
      <c r="M1289">
        <v>411</v>
      </c>
      <c r="N1289">
        <v>441</v>
      </c>
      <c r="O1289">
        <v>30</v>
      </c>
      <c r="P1289">
        <v>1</v>
      </c>
      <c r="Q1289" t="s">
        <v>10506</v>
      </c>
      <c r="R1289" t="s">
        <v>10507</v>
      </c>
      <c r="S1289" t="s">
        <v>77</v>
      </c>
      <c r="T1289" t="s">
        <v>32</v>
      </c>
      <c r="V1289" t="s">
        <v>34</v>
      </c>
      <c r="W1289" t="s">
        <v>10508</v>
      </c>
    </row>
    <row r="1290" spans="1:23" ht="14" hidden="1" customHeight="1" x14ac:dyDescent="0.2">
      <c r="A1290" t="s">
        <v>314</v>
      </c>
      <c r="D1290" t="s">
        <v>10509</v>
      </c>
      <c r="E1290" t="s">
        <v>10510</v>
      </c>
      <c r="F1290" t="s">
        <v>10511</v>
      </c>
      <c r="G1290" t="s">
        <v>10512</v>
      </c>
      <c r="H1290">
        <v>2018</v>
      </c>
      <c r="I1290" t="s">
        <v>977</v>
      </c>
      <c r="J1290">
        <v>9</v>
      </c>
      <c r="K1290">
        <v>1</v>
      </c>
      <c r="L1290">
        <v>3615</v>
      </c>
      <c r="P1290">
        <v>28</v>
      </c>
      <c r="Q1290" t="s">
        <v>10513</v>
      </c>
      <c r="R1290" t="s">
        <v>10514</v>
      </c>
      <c r="S1290" t="s">
        <v>31</v>
      </c>
      <c r="T1290" t="s">
        <v>32</v>
      </c>
      <c r="U1290" t="s">
        <v>60</v>
      </c>
      <c r="V1290" t="s">
        <v>34</v>
      </c>
      <c r="W1290" t="s">
        <v>10515</v>
      </c>
    </row>
    <row r="1291" spans="1:23" hidden="1" x14ac:dyDescent="0.2">
      <c r="A1291" t="s">
        <v>322</v>
      </c>
      <c r="B1291" t="s">
        <v>176</v>
      </c>
      <c r="D1291" t="s">
        <v>10516</v>
      </c>
      <c r="E1291" t="s">
        <v>10517</v>
      </c>
      <c r="F1291" t="s">
        <v>10518</v>
      </c>
      <c r="G1291" t="s">
        <v>10519</v>
      </c>
      <c r="H1291">
        <v>2018</v>
      </c>
      <c r="I1291" t="s">
        <v>2186</v>
      </c>
      <c r="M1291">
        <v>211</v>
      </c>
      <c r="N1291">
        <v>236</v>
      </c>
      <c r="O1291">
        <v>25</v>
      </c>
      <c r="P1291">
        <v>29</v>
      </c>
      <c r="Q1291" t="s">
        <v>10520</v>
      </c>
      <c r="R1291" t="s">
        <v>10521</v>
      </c>
      <c r="S1291" t="s">
        <v>77</v>
      </c>
      <c r="T1291" t="s">
        <v>32</v>
      </c>
      <c r="V1291" t="s">
        <v>34</v>
      </c>
      <c r="W1291" t="s">
        <v>10522</v>
      </c>
    </row>
    <row r="1292" spans="1:23" hidden="1" x14ac:dyDescent="0.2">
      <c r="A1292" t="s">
        <v>297</v>
      </c>
      <c r="D1292" t="s">
        <v>10523</v>
      </c>
      <c r="E1292" t="s">
        <v>10524</v>
      </c>
      <c r="F1292" t="s">
        <v>10525</v>
      </c>
      <c r="G1292" t="s">
        <v>10526</v>
      </c>
      <c r="H1292">
        <v>2020</v>
      </c>
      <c r="I1292" t="s">
        <v>57</v>
      </c>
      <c r="J1292">
        <v>10</v>
      </c>
      <c r="K1292">
        <v>1</v>
      </c>
      <c r="L1292">
        <v>8176</v>
      </c>
      <c r="P1292">
        <v>17</v>
      </c>
      <c r="Q1292" t="s">
        <v>10527</v>
      </c>
      <c r="R1292" t="s">
        <v>10528</v>
      </c>
      <c r="S1292" t="s">
        <v>31</v>
      </c>
      <c r="T1292" t="s">
        <v>32</v>
      </c>
      <c r="U1292" t="s">
        <v>108</v>
      </c>
      <c r="V1292" t="s">
        <v>34</v>
      </c>
      <c r="W1292" t="s">
        <v>10529</v>
      </c>
    </row>
    <row r="1293" spans="1:23" hidden="1" x14ac:dyDescent="0.2">
      <c r="A1293" t="s">
        <v>305</v>
      </c>
      <c r="D1293" t="s">
        <v>10530</v>
      </c>
      <c r="E1293" t="s">
        <v>10531</v>
      </c>
      <c r="F1293" t="s">
        <v>10532</v>
      </c>
      <c r="G1293" t="s">
        <v>10533</v>
      </c>
      <c r="H1293">
        <v>2023</v>
      </c>
      <c r="I1293" t="s">
        <v>57</v>
      </c>
      <c r="J1293">
        <v>13</v>
      </c>
      <c r="K1293">
        <v>1</v>
      </c>
      <c r="L1293">
        <v>22410</v>
      </c>
      <c r="P1293">
        <v>2</v>
      </c>
      <c r="Q1293" t="s">
        <v>10534</v>
      </c>
      <c r="R1293" t="s">
        <v>10535</v>
      </c>
      <c r="S1293" t="s">
        <v>31</v>
      </c>
      <c r="T1293" t="s">
        <v>32</v>
      </c>
      <c r="U1293" t="s">
        <v>108</v>
      </c>
      <c r="V1293" t="s">
        <v>34</v>
      </c>
      <c r="W1293" t="s">
        <v>10536</v>
      </c>
    </row>
    <row r="1294" spans="1:23" hidden="1" x14ac:dyDescent="0.2">
      <c r="A1294" t="s">
        <v>314</v>
      </c>
      <c r="D1294" t="s">
        <v>1417</v>
      </c>
      <c r="E1294" t="s">
        <v>1418</v>
      </c>
      <c r="F1294" t="s">
        <v>1419</v>
      </c>
      <c r="G1294" t="s">
        <v>1420</v>
      </c>
      <c r="H1294">
        <v>2022</v>
      </c>
      <c r="I1294" t="s">
        <v>57</v>
      </c>
      <c r="J1294">
        <v>12</v>
      </c>
      <c r="K1294">
        <v>1</v>
      </c>
      <c r="L1294">
        <v>13105</v>
      </c>
      <c r="P1294">
        <v>2</v>
      </c>
      <c r="Q1294" t="s">
        <v>1421</v>
      </c>
      <c r="R1294" t="s">
        <v>1422</v>
      </c>
      <c r="S1294" t="s">
        <v>31</v>
      </c>
      <c r="T1294" t="s">
        <v>32</v>
      </c>
      <c r="U1294" t="s">
        <v>108</v>
      </c>
      <c r="V1294" t="s">
        <v>34</v>
      </c>
      <c r="W1294" t="s">
        <v>1423</v>
      </c>
    </row>
    <row r="1295" spans="1:23" hidden="1" x14ac:dyDescent="0.2">
      <c r="A1295" t="s">
        <v>322</v>
      </c>
      <c r="B1295" t="s">
        <v>176</v>
      </c>
      <c r="D1295" t="s">
        <v>10537</v>
      </c>
      <c r="E1295" t="s">
        <v>10538</v>
      </c>
      <c r="F1295" t="s">
        <v>10539</v>
      </c>
      <c r="G1295" t="s">
        <v>10540</v>
      </c>
      <c r="H1295">
        <v>2024</v>
      </c>
      <c r="I1295" t="s">
        <v>869</v>
      </c>
      <c r="J1295">
        <v>34</v>
      </c>
      <c r="K1295">
        <v>13</v>
      </c>
      <c r="M1295" t="s">
        <v>10541</v>
      </c>
      <c r="N1295" t="s">
        <v>10542</v>
      </c>
      <c r="O1295">
        <v>2</v>
      </c>
      <c r="P1295">
        <v>0</v>
      </c>
      <c r="Q1295" t="s">
        <v>10543</v>
      </c>
      <c r="R1295" t="s">
        <v>10544</v>
      </c>
      <c r="S1295" t="s">
        <v>3468</v>
      </c>
      <c r="T1295" t="s">
        <v>32</v>
      </c>
      <c r="V1295" t="s">
        <v>34</v>
      </c>
      <c r="W1295" t="s">
        <v>10545</v>
      </c>
    </row>
    <row r="1296" spans="1:23" hidden="1" x14ac:dyDescent="0.2">
      <c r="A1296" t="s">
        <v>297</v>
      </c>
      <c r="D1296" t="s">
        <v>10546</v>
      </c>
      <c r="E1296" t="s">
        <v>10547</v>
      </c>
      <c r="F1296" t="s">
        <v>10548</v>
      </c>
      <c r="G1296" t="s">
        <v>10549</v>
      </c>
      <c r="H1296">
        <v>2021</v>
      </c>
      <c r="I1296" t="s">
        <v>5360</v>
      </c>
      <c r="J1296">
        <v>48</v>
      </c>
      <c r="K1296">
        <v>6</v>
      </c>
      <c r="L1296" t="s">
        <v>10550</v>
      </c>
      <c r="P1296">
        <v>10</v>
      </c>
      <c r="Q1296" t="s">
        <v>10551</v>
      </c>
      <c r="R1296" t="s">
        <v>10552</v>
      </c>
      <c r="S1296" t="s">
        <v>31</v>
      </c>
      <c r="T1296" t="s">
        <v>32</v>
      </c>
      <c r="V1296" t="s">
        <v>34</v>
      </c>
      <c r="W1296" t="s">
        <v>10553</v>
      </c>
    </row>
    <row r="1297" spans="1:23" hidden="1" x14ac:dyDescent="0.2">
      <c r="A1297" t="s">
        <v>305</v>
      </c>
      <c r="D1297" t="s">
        <v>10554</v>
      </c>
      <c r="E1297" t="s">
        <v>10555</v>
      </c>
      <c r="F1297" t="s">
        <v>10556</v>
      </c>
      <c r="G1297" t="s">
        <v>10557</v>
      </c>
      <c r="H1297">
        <v>2017</v>
      </c>
      <c r="I1297" t="s">
        <v>350</v>
      </c>
      <c r="J1297">
        <v>12</v>
      </c>
      <c r="K1297">
        <v>1</v>
      </c>
      <c r="L1297" t="s">
        <v>10558</v>
      </c>
      <c r="P1297">
        <v>5</v>
      </c>
      <c r="Q1297" t="s">
        <v>10559</v>
      </c>
      <c r="R1297" t="s">
        <v>10560</v>
      </c>
      <c r="S1297" t="s">
        <v>31</v>
      </c>
      <c r="T1297" t="s">
        <v>32</v>
      </c>
      <c r="U1297" t="s">
        <v>108</v>
      </c>
      <c r="V1297" t="s">
        <v>34</v>
      </c>
      <c r="W1297" t="s">
        <v>10561</v>
      </c>
    </row>
    <row r="1298" spans="1:23" hidden="1" x14ac:dyDescent="0.2">
      <c r="A1298" t="s">
        <v>314</v>
      </c>
      <c r="D1298" t="s">
        <v>10562</v>
      </c>
      <c r="E1298" t="s">
        <v>10563</v>
      </c>
      <c r="F1298" t="s">
        <v>10564</v>
      </c>
      <c r="G1298" t="s">
        <v>10565</v>
      </c>
      <c r="H1298">
        <v>2011</v>
      </c>
      <c r="I1298" t="s">
        <v>10566</v>
      </c>
      <c r="J1298">
        <v>31</v>
      </c>
      <c r="K1298">
        <v>3</v>
      </c>
      <c r="M1298">
        <v>141</v>
      </c>
      <c r="N1298">
        <v>154</v>
      </c>
      <c r="O1298">
        <v>13</v>
      </c>
      <c r="P1298">
        <v>26</v>
      </c>
      <c r="Q1298" t="s">
        <v>10567</v>
      </c>
      <c r="R1298" t="s">
        <v>10568</v>
      </c>
      <c r="S1298" t="s">
        <v>31</v>
      </c>
      <c r="T1298" t="s">
        <v>32</v>
      </c>
      <c r="V1298" t="s">
        <v>34</v>
      </c>
      <c r="W1298" t="s">
        <v>10569</v>
      </c>
    </row>
    <row r="1299" spans="1:23" hidden="1" x14ac:dyDescent="0.2">
      <c r="A1299" t="s">
        <v>322</v>
      </c>
      <c r="B1299" t="s">
        <v>176</v>
      </c>
      <c r="D1299" t="s">
        <v>10570</v>
      </c>
      <c r="E1299" t="s">
        <v>10571</v>
      </c>
      <c r="F1299" t="s">
        <v>10572</v>
      </c>
      <c r="G1299" t="s">
        <v>10573</v>
      </c>
      <c r="H1299">
        <v>2022</v>
      </c>
      <c r="I1299" t="s">
        <v>977</v>
      </c>
      <c r="J1299">
        <v>13</v>
      </c>
      <c r="K1299">
        <v>1</v>
      </c>
      <c r="L1299">
        <v>4513</v>
      </c>
      <c r="P1299">
        <v>10</v>
      </c>
      <c r="Q1299" t="s">
        <v>10574</v>
      </c>
      <c r="R1299" t="s">
        <v>10575</v>
      </c>
      <c r="S1299" t="s">
        <v>31</v>
      </c>
      <c r="T1299" t="s">
        <v>32</v>
      </c>
      <c r="U1299" t="s">
        <v>60</v>
      </c>
      <c r="V1299" t="s">
        <v>34</v>
      </c>
      <c r="W1299" t="s">
        <v>10576</v>
      </c>
    </row>
    <row r="1300" spans="1:23" hidden="1" x14ac:dyDescent="0.2">
      <c r="A1300" t="s">
        <v>297</v>
      </c>
      <c r="D1300" t="s">
        <v>10577</v>
      </c>
      <c r="E1300" t="s">
        <v>10578</v>
      </c>
      <c r="F1300" t="s">
        <v>10579</v>
      </c>
      <c r="G1300" t="s">
        <v>10580</v>
      </c>
      <c r="H1300">
        <v>2024</v>
      </c>
      <c r="I1300" t="s">
        <v>277</v>
      </c>
      <c r="J1300">
        <v>14</v>
      </c>
      <c r="K1300">
        <v>4</v>
      </c>
      <c r="L1300" t="s">
        <v>10581</v>
      </c>
      <c r="P1300">
        <v>0</v>
      </c>
      <c r="Q1300" t="s">
        <v>10582</v>
      </c>
      <c r="R1300" t="s">
        <v>10583</v>
      </c>
      <c r="S1300" t="s">
        <v>31</v>
      </c>
      <c r="T1300" t="s">
        <v>32</v>
      </c>
      <c r="U1300" t="s">
        <v>159</v>
      </c>
      <c r="V1300" t="s">
        <v>34</v>
      </c>
      <c r="W1300" t="s">
        <v>10584</v>
      </c>
    </row>
    <row r="1301" spans="1:23" hidden="1" x14ac:dyDescent="0.2">
      <c r="A1301" t="s">
        <v>305</v>
      </c>
      <c r="D1301" t="s">
        <v>10585</v>
      </c>
      <c r="E1301" t="s">
        <v>10586</v>
      </c>
      <c r="F1301" t="s">
        <v>10587</v>
      </c>
      <c r="G1301" t="s">
        <v>10588</v>
      </c>
      <c r="H1301">
        <v>2016</v>
      </c>
      <c r="I1301" t="s">
        <v>424</v>
      </c>
      <c r="J1301">
        <v>73</v>
      </c>
      <c r="K1301">
        <v>3</v>
      </c>
      <c r="M1301">
        <v>897</v>
      </c>
      <c r="N1301">
        <v>909</v>
      </c>
      <c r="O1301">
        <v>12</v>
      </c>
      <c r="P1301">
        <v>18</v>
      </c>
      <c r="Q1301" t="s">
        <v>10589</v>
      </c>
      <c r="R1301" t="s">
        <v>10590</v>
      </c>
      <c r="S1301" t="s">
        <v>31</v>
      </c>
      <c r="T1301" t="s">
        <v>32</v>
      </c>
      <c r="U1301" t="s">
        <v>33</v>
      </c>
      <c r="V1301" t="s">
        <v>34</v>
      </c>
      <c r="W1301" t="s">
        <v>10591</v>
      </c>
    </row>
    <row r="1302" spans="1:23" hidden="1" x14ac:dyDescent="0.2">
      <c r="A1302" t="s">
        <v>314</v>
      </c>
      <c r="D1302" t="s">
        <v>10592</v>
      </c>
      <c r="E1302" t="s">
        <v>10593</v>
      </c>
      <c r="F1302" t="s">
        <v>10594</v>
      </c>
      <c r="G1302" t="s">
        <v>10595</v>
      </c>
      <c r="H1302">
        <v>2024</v>
      </c>
      <c r="I1302" t="s">
        <v>1649</v>
      </c>
      <c r="J1302">
        <v>227</v>
      </c>
      <c r="K1302">
        <v>11</v>
      </c>
      <c r="L1302" t="s">
        <v>10596</v>
      </c>
      <c r="P1302">
        <v>2</v>
      </c>
      <c r="Q1302" t="s">
        <v>10597</v>
      </c>
      <c r="R1302" t="s">
        <v>10598</v>
      </c>
      <c r="S1302" t="s">
        <v>31</v>
      </c>
      <c r="T1302" t="s">
        <v>32</v>
      </c>
      <c r="U1302" t="s">
        <v>159</v>
      </c>
      <c r="V1302" t="s">
        <v>34</v>
      </c>
      <c r="W1302" t="s">
        <v>10599</v>
      </c>
    </row>
    <row r="1303" spans="1:23" hidden="1" x14ac:dyDescent="0.2">
      <c r="A1303" t="s">
        <v>322</v>
      </c>
      <c r="B1303" t="s">
        <v>176</v>
      </c>
      <c r="C1303" t="s">
        <v>8621</v>
      </c>
      <c r="D1303" t="s">
        <v>10600</v>
      </c>
      <c r="E1303" t="s">
        <v>10601</v>
      </c>
      <c r="F1303" t="s">
        <v>10602</v>
      </c>
      <c r="G1303" t="s">
        <v>10603</v>
      </c>
      <c r="H1303">
        <v>2017</v>
      </c>
      <c r="I1303" t="s">
        <v>10604</v>
      </c>
      <c r="J1303">
        <v>8</v>
      </c>
      <c r="K1303">
        <v>4</v>
      </c>
      <c r="L1303" t="s">
        <v>10605</v>
      </c>
      <c r="P1303">
        <v>21</v>
      </c>
      <c r="Q1303" t="s">
        <v>10606</v>
      </c>
      <c r="R1303" t="s">
        <v>10607</v>
      </c>
      <c r="S1303" t="s">
        <v>31</v>
      </c>
      <c r="T1303" t="s">
        <v>32</v>
      </c>
      <c r="U1303" t="s">
        <v>60</v>
      </c>
      <c r="V1303" t="s">
        <v>34</v>
      </c>
      <c r="W1303" t="s">
        <v>10608</v>
      </c>
    </row>
    <row r="1304" spans="1:23" hidden="1" x14ac:dyDescent="0.2">
      <c r="A1304" t="s">
        <v>297</v>
      </c>
      <c r="D1304" t="s">
        <v>10609</v>
      </c>
      <c r="E1304" t="s">
        <v>10610</v>
      </c>
      <c r="F1304" t="s">
        <v>10611</v>
      </c>
      <c r="G1304" t="s">
        <v>10612</v>
      </c>
      <c r="H1304">
        <v>2021</v>
      </c>
      <c r="I1304" t="s">
        <v>40</v>
      </c>
      <c r="J1304">
        <v>288</v>
      </c>
      <c r="K1304">
        <v>1953</v>
      </c>
      <c r="L1304">
        <v>20210274</v>
      </c>
      <c r="P1304">
        <v>20</v>
      </c>
      <c r="Q1304" t="s">
        <v>10613</v>
      </c>
      <c r="R1304" t="s">
        <v>10614</v>
      </c>
      <c r="S1304" t="s">
        <v>31</v>
      </c>
      <c r="T1304" t="s">
        <v>32</v>
      </c>
      <c r="U1304" t="s">
        <v>33</v>
      </c>
      <c r="V1304" t="s">
        <v>34</v>
      </c>
      <c r="W1304" t="s">
        <v>10615</v>
      </c>
    </row>
    <row r="1305" spans="1:23" hidden="1" x14ac:dyDescent="0.2">
      <c r="A1305" t="s">
        <v>305</v>
      </c>
      <c r="D1305" t="s">
        <v>10616</v>
      </c>
      <c r="E1305" t="s">
        <v>10617</v>
      </c>
      <c r="F1305" t="s">
        <v>10618</v>
      </c>
      <c r="G1305" t="s">
        <v>10619</v>
      </c>
      <c r="H1305">
        <v>2021</v>
      </c>
      <c r="I1305" t="s">
        <v>1000</v>
      </c>
      <c r="J1305">
        <v>13</v>
      </c>
      <c r="K1305">
        <v>24</v>
      </c>
      <c r="L1305">
        <v>3645</v>
      </c>
      <c r="P1305">
        <v>1</v>
      </c>
      <c r="Q1305" t="s">
        <v>10620</v>
      </c>
      <c r="R1305" t="s">
        <v>10621</v>
      </c>
      <c r="S1305" t="s">
        <v>31</v>
      </c>
      <c r="T1305" t="s">
        <v>32</v>
      </c>
      <c r="U1305" t="s">
        <v>108</v>
      </c>
      <c r="V1305" t="s">
        <v>34</v>
      </c>
      <c r="W1305" t="s">
        <v>10622</v>
      </c>
    </row>
    <row r="1306" spans="1:23" hidden="1" x14ac:dyDescent="0.2">
      <c r="A1306" t="s">
        <v>314</v>
      </c>
      <c r="D1306" t="s">
        <v>10623</v>
      </c>
      <c r="E1306" t="s">
        <v>10624</v>
      </c>
      <c r="F1306" t="s">
        <v>10625</v>
      </c>
      <c r="G1306" t="s">
        <v>10626</v>
      </c>
      <c r="H1306">
        <v>2010</v>
      </c>
      <c r="I1306" t="s">
        <v>28</v>
      </c>
      <c r="J1306">
        <v>16</v>
      </c>
      <c r="K1306">
        <v>1</v>
      </c>
      <c r="M1306">
        <v>122</v>
      </c>
      <c r="N1306">
        <v>134</v>
      </c>
      <c r="O1306">
        <v>12</v>
      </c>
      <c r="P1306">
        <v>60</v>
      </c>
      <c r="Q1306" t="s">
        <v>10627</v>
      </c>
      <c r="R1306" t="s">
        <v>10628</v>
      </c>
      <c r="S1306" t="s">
        <v>31</v>
      </c>
      <c r="T1306" t="s">
        <v>32</v>
      </c>
      <c r="V1306" t="s">
        <v>34</v>
      </c>
      <c r="W1306" t="s">
        <v>10629</v>
      </c>
    </row>
    <row r="1307" spans="1:23" hidden="1" x14ac:dyDescent="0.2">
      <c r="A1307" t="s">
        <v>322</v>
      </c>
      <c r="B1307" t="s">
        <v>176</v>
      </c>
      <c r="D1307" t="s">
        <v>10630</v>
      </c>
      <c r="E1307" t="s">
        <v>10631</v>
      </c>
      <c r="F1307" t="s">
        <v>10632</v>
      </c>
      <c r="G1307" t="s">
        <v>10633</v>
      </c>
      <c r="H1307">
        <v>2017</v>
      </c>
      <c r="I1307" t="s">
        <v>1880</v>
      </c>
      <c r="J1307">
        <v>67</v>
      </c>
      <c r="K1307">
        <v>2</v>
      </c>
      <c r="M1307">
        <v>134</v>
      </c>
      <c r="N1307">
        <v>146</v>
      </c>
      <c r="O1307">
        <v>12</v>
      </c>
      <c r="P1307">
        <v>66</v>
      </c>
      <c r="Q1307" t="s">
        <v>10634</v>
      </c>
      <c r="R1307" t="s">
        <v>10635</v>
      </c>
      <c r="S1307" t="s">
        <v>117</v>
      </c>
      <c r="T1307" t="s">
        <v>32</v>
      </c>
      <c r="U1307" t="s">
        <v>127</v>
      </c>
      <c r="V1307" t="s">
        <v>34</v>
      </c>
      <c r="W1307" t="s">
        <v>10636</v>
      </c>
    </row>
    <row r="1308" spans="1:23" hidden="1" x14ac:dyDescent="0.2">
      <c r="A1308" t="s">
        <v>297</v>
      </c>
      <c r="D1308" t="s">
        <v>10637</v>
      </c>
      <c r="E1308" t="s">
        <v>10638</v>
      </c>
      <c r="F1308" t="s">
        <v>10639</v>
      </c>
      <c r="G1308" t="s">
        <v>10640</v>
      </c>
      <c r="H1308">
        <v>2015</v>
      </c>
      <c r="I1308" t="s">
        <v>328</v>
      </c>
      <c r="J1308">
        <v>528</v>
      </c>
      <c r="K1308">
        <v>7580</v>
      </c>
      <c r="M1308">
        <v>88</v>
      </c>
      <c r="N1308">
        <v>92</v>
      </c>
      <c r="O1308">
        <v>4</v>
      </c>
      <c r="P1308">
        <v>163</v>
      </c>
      <c r="Q1308" t="s">
        <v>10641</v>
      </c>
      <c r="R1308" t="s">
        <v>10642</v>
      </c>
      <c r="S1308" t="s">
        <v>31</v>
      </c>
      <c r="T1308" t="s">
        <v>32</v>
      </c>
      <c r="V1308" t="s">
        <v>34</v>
      </c>
      <c r="W1308" t="s">
        <v>10643</v>
      </c>
    </row>
    <row r="1309" spans="1:23" hidden="1" x14ac:dyDescent="0.2">
      <c r="A1309" t="s">
        <v>305</v>
      </c>
      <c r="D1309" t="s">
        <v>10644</v>
      </c>
      <c r="E1309" t="s">
        <v>10645</v>
      </c>
      <c r="F1309" t="s">
        <v>10646</v>
      </c>
      <c r="G1309" t="s">
        <v>10647</v>
      </c>
      <c r="H1309">
        <v>2021</v>
      </c>
      <c r="I1309" t="s">
        <v>1303</v>
      </c>
      <c r="J1309">
        <v>2</v>
      </c>
      <c r="K1309">
        <v>2</v>
      </c>
      <c r="M1309">
        <v>281</v>
      </c>
      <c r="N1309">
        <v>314</v>
      </c>
      <c r="O1309">
        <v>33</v>
      </c>
      <c r="P1309">
        <v>16</v>
      </c>
      <c r="Q1309" t="s">
        <v>10648</v>
      </c>
      <c r="R1309" t="s">
        <v>10649</v>
      </c>
      <c r="S1309" t="s">
        <v>31</v>
      </c>
      <c r="T1309" t="s">
        <v>32</v>
      </c>
      <c r="U1309" t="s">
        <v>60</v>
      </c>
      <c r="V1309" t="s">
        <v>34</v>
      </c>
      <c r="W1309" t="s">
        <v>10650</v>
      </c>
    </row>
    <row r="1310" spans="1:23" hidden="1" x14ac:dyDescent="0.2">
      <c r="A1310" t="s">
        <v>314</v>
      </c>
      <c r="D1310" t="s">
        <v>10651</v>
      </c>
      <c r="E1310" t="s">
        <v>10652</v>
      </c>
      <c r="F1310" t="s">
        <v>10653</v>
      </c>
      <c r="G1310" t="s">
        <v>10654</v>
      </c>
      <c r="H1310">
        <v>2018</v>
      </c>
      <c r="I1310" t="s">
        <v>165</v>
      </c>
      <c r="J1310">
        <v>37</v>
      </c>
      <c r="K1310">
        <v>3</v>
      </c>
      <c r="M1310">
        <v>811</v>
      </c>
      <c r="N1310">
        <v>824</v>
      </c>
      <c r="O1310">
        <v>13</v>
      </c>
      <c r="P1310">
        <v>24</v>
      </c>
      <c r="Q1310" t="s">
        <v>10655</v>
      </c>
      <c r="R1310" t="s">
        <v>10656</v>
      </c>
      <c r="S1310" t="s">
        <v>31</v>
      </c>
      <c r="T1310" t="s">
        <v>32</v>
      </c>
      <c r="V1310" t="s">
        <v>34</v>
      </c>
      <c r="W1310" t="s">
        <v>10657</v>
      </c>
    </row>
    <row r="1311" spans="1:23" hidden="1" x14ac:dyDescent="0.2">
      <c r="A1311" t="s">
        <v>322</v>
      </c>
      <c r="B1311" t="s">
        <v>176</v>
      </c>
      <c r="D1311" t="s">
        <v>10658</v>
      </c>
      <c r="E1311" t="s">
        <v>10659</v>
      </c>
      <c r="F1311" t="s">
        <v>10660</v>
      </c>
      <c r="G1311" t="s">
        <v>10661</v>
      </c>
      <c r="H1311">
        <v>2018</v>
      </c>
      <c r="I1311" t="s">
        <v>10662</v>
      </c>
      <c r="J1311">
        <v>45</v>
      </c>
      <c r="K1311">
        <v>6</v>
      </c>
      <c r="M1311">
        <v>2115</v>
      </c>
      <c r="N1311">
        <v>2124</v>
      </c>
      <c r="O1311">
        <v>9</v>
      </c>
      <c r="P1311">
        <v>9</v>
      </c>
      <c r="Q1311" t="s">
        <v>10663</v>
      </c>
      <c r="R1311" t="s">
        <v>10664</v>
      </c>
      <c r="S1311" t="s">
        <v>31</v>
      </c>
      <c r="T1311" t="s">
        <v>32</v>
      </c>
      <c r="V1311" t="s">
        <v>34</v>
      </c>
      <c r="W1311" t="s">
        <v>10665</v>
      </c>
    </row>
    <row r="1312" spans="1:23" hidden="1" x14ac:dyDescent="0.2">
      <c r="A1312" t="s">
        <v>297</v>
      </c>
      <c r="D1312" t="s">
        <v>10666</v>
      </c>
      <c r="E1312" t="s">
        <v>10667</v>
      </c>
      <c r="F1312" t="s">
        <v>10668</v>
      </c>
      <c r="G1312" t="s">
        <v>10669</v>
      </c>
      <c r="H1312">
        <v>2018</v>
      </c>
      <c r="I1312" t="s">
        <v>3471</v>
      </c>
      <c r="J1312">
        <v>205</v>
      </c>
      <c r="M1312">
        <v>100</v>
      </c>
      <c r="N1312">
        <v>112</v>
      </c>
      <c r="O1312">
        <v>12</v>
      </c>
      <c r="P1312">
        <v>20</v>
      </c>
      <c r="Q1312" t="s">
        <v>10670</v>
      </c>
      <c r="R1312" t="s">
        <v>10671</v>
      </c>
      <c r="S1312" t="s">
        <v>31</v>
      </c>
      <c r="T1312" t="s">
        <v>32</v>
      </c>
      <c r="V1312" t="s">
        <v>34</v>
      </c>
      <c r="W1312" t="s">
        <v>10672</v>
      </c>
    </row>
    <row r="1313" spans="1:23" hidden="1" x14ac:dyDescent="0.2">
      <c r="A1313" t="s">
        <v>305</v>
      </c>
      <c r="D1313" t="s">
        <v>10673</v>
      </c>
      <c r="E1313" t="s">
        <v>10674</v>
      </c>
      <c r="F1313">
        <v>55880436300</v>
      </c>
      <c r="G1313" t="s">
        <v>10675</v>
      </c>
      <c r="H1313">
        <v>2023</v>
      </c>
      <c r="I1313" t="s">
        <v>10676</v>
      </c>
      <c r="M1313">
        <v>99</v>
      </c>
      <c r="N1313">
        <v>115</v>
      </c>
      <c r="O1313">
        <v>16</v>
      </c>
      <c r="P1313">
        <v>0</v>
      </c>
      <c r="Q1313" t="s">
        <v>10677</v>
      </c>
      <c r="R1313" t="s">
        <v>10678</v>
      </c>
      <c r="S1313" t="s">
        <v>77</v>
      </c>
      <c r="T1313" t="s">
        <v>32</v>
      </c>
      <c r="V1313" t="s">
        <v>34</v>
      </c>
      <c r="W1313" t="s">
        <v>10679</v>
      </c>
    </row>
    <row r="1314" spans="1:23" hidden="1" x14ac:dyDescent="0.2">
      <c r="A1314" t="s">
        <v>314</v>
      </c>
      <c r="D1314" t="s">
        <v>10680</v>
      </c>
      <c r="E1314" t="s">
        <v>10681</v>
      </c>
      <c r="F1314" t="s">
        <v>10682</v>
      </c>
      <c r="G1314" t="s">
        <v>10683</v>
      </c>
      <c r="H1314">
        <v>2020</v>
      </c>
      <c r="I1314" t="s">
        <v>123</v>
      </c>
      <c r="J1314">
        <v>117</v>
      </c>
      <c r="K1314">
        <v>48</v>
      </c>
      <c r="M1314">
        <v>30159</v>
      </c>
      <c r="N1314">
        <v>30170</v>
      </c>
      <c r="O1314">
        <v>11</v>
      </c>
      <c r="P1314">
        <v>61</v>
      </c>
      <c r="Q1314" t="s">
        <v>10684</v>
      </c>
      <c r="R1314" t="s">
        <v>10685</v>
      </c>
      <c r="S1314" t="s">
        <v>31</v>
      </c>
      <c r="T1314" t="s">
        <v>32</v>
      </c>
      <c r="U1314" t="s">
        <v>127</v>
      </c>
      <c r="V1314" t="s">
        <v>34</v>
      </c>
      <c r="W1314" t="s">
        <v>10686</v>
      </c>
    </row>
    <row r="1315" spans="1:23" hidden="1" x14ac:dyDescent="0.2">
      <c r="A1315" t="s">
        <v>322</v>
      </c>
      <c r="B1315" t="s">
        <v>176</v>
      </c>
      <c r="D1315" t="s">
        <v>10687</v>
      </c>
      <c r="E1315" t="s">
        <v>10688</v>
      </c>
      <c r="F1315" t="s">
        <v>10689</v>
      </c>
      <c r="G1315" t="s">
        <v>10690</v>
      </c>
      <c r="H1315">
        <v>2023</v>
      </c>
      <c r="I1315" t="s">
        <v>3033</v>
      </c>
      <c r="J1315">
        <v>14</v>
      </c>
      <c r="L1315">
        <v>1116737</v>
      </c>
      <c r="P1315">
        <v>13</v>
      </c>
      <c r="Q1315" t="s">
        <v>10691</v>
      </c>
      <c r="R1315" t="s">
        <v>10692</v>
      </c>
      <c r="S1315" t="s">
        <v>31</v>
      </c>
      <c r="T1315" t="s">
        <v>32</v>
      </c>
      <c r="U1315" t="s">
        <v>60</v>
      </c>
      <c r="V1315" t="s">
        <v>34</v>
      </c>
      <c r="W1315" t="s">
        <v>10693</v>
      </c>
    </row>
    <row r="1316" spans="1:23" hidden="1" x14ac:dyDescent="0.2">
      <c r="A1316" t="s">
        <v>297</v>
      </c>
      <c r="D1316" t="s">
        <v>10694</v>
      </c>
      <c r="E1316" t="s">
        <v>10695</v>
      </c>
      <c r="F1316" t="s">
        <v>10696</v>
      </c>
      <c r="G1316" t="s">
        <v>10697</v>
      </c>
      <c r="H1316">
        <v>2022</v>
      </c>
      <c r="I1316" t="s">
        <v>1015</v>
      </c>
      <c r="J1316">
        <v>807</v>
      </c>
      <c r="L1316">
        <v>151251</v>
      </c>
      <c r="P1316">
        <v>7</v>
      </c>
      <c r="Q1316" t="s">
        <v>10698</v>
      </c>
      <c r="R1316" t="s">
        <v>10699</v>
      </c>
      <c r="S1316" t="s">
        <v>31</v>
      </c>
      <c r="T1316" t="s">
        <v>32</v>
      </c>
      <c r="U1316" t="s">
        <v>159</v>
      </c>
      <c r="V1316" t="s">
        <v>34</v>
      </c>
      <c r="W1316" t="s">
        <v>10700</v>
      </c>
    </row>
    <row r="1317" spans="1:23" hidden="1" x14ac:dyDescent="0.2">
      <c r="A1317" t="s">
        <v>305</v>
      </c>
      <c r="D1317" t="s">
        <v>10701</v>
      </c>
      <c r="E1317" t="s">
        <v>10702</v>
      </c>
      <c r="F1317" t="s">
        <v>10703</v>
      </c>
      <c r="G1317" t="s">
        <v>10704</v>
      </c>
      <c r="H1317">
        <v>2020</v>
      </c>
      <c r="I1317" t="s">
        <v>3033</v>
      </c>
      <c r="J1317">
        <v>11</v>
      </c>
      <c r="L1317">
        <v>532447</v>
      </c>
      <c r="P1317">
        <v>13</v>
      </c>
      <c r="Q1317" t="s">
        <v>10705</v>
      </c>
      <c r="R1317" t="s">
        <v>10706</v>
      </c>
      <c r="S1317" t="s">
        <v>31</v>
      </c>
      <c r="T1317" t="s">
        <v>32</v>
      </c>
      <c r="U1317" t="s">
        <v>60</v>
      </c>
      <c r="V1317" t="s">
        <v>34</v>
      </c>
      <c r="W1317" t="s">
        <v>10707</v>
      </c>
    </row>
    <row r="1318" spans="1:23" hidden="1" x14ac:dyDescent="0.2">
      <c r="A1318" t="s">
        <v>314</v>
      </c>
      <c r="D1318" t="s">
        <v>10708</v>
      </c>
      <c r="E1318" t="s">
        <v>10709</v>
      </c>
      <c r="F1318" t="s">
        <v>10710</v>
      </c>
      <c r="G1318" t="s">
        <v>10711</v>
      </c>
      <c r="H1318">
        <v>2024</v>
      </c>
      <c r="I1318" t="s">
        <v>10712</v>
      </c>
      <c r="J1318">
        <v>25</v>
      </c>
      <c r="K1318">
        <v>1</v>
      </c>
      <c r="L1318">
        <v>28</v>
      </c>
      <c r="P1318">
        <v>0</v>
      </c>
      <c r="Q1318" t="s">
        <v>10713</v>
      </c>
      <c r="R1318" t="s">
        <v>10714</v>
      </c>
      <c r="S1318" t="s">
        <v>3468</v>
      </c>
      <c r="T1318" t="s">
        <v>32</v>
      </c>
      <c r="U1318" t="s">
        <v>108</v>
      </c>
      <c r="V1318" t="s">
        <v>34</v>
      </c>
      <c r="W1318" t="s">
        <v>10715</v>
      </c>
    </row>
    <row r="1319" spans="1:23" hidden="1" x14ac:dyDescent="0.2">
      <c r="A1319" t="s">
        <v>322</v>
      </c>
      <c r="B1319" t="s">
        <v>176</v>
      </c>
      <c r="C1319" t="s">
        <v>10716</v>
      </c>
      <c r="D1319" t="s">
        <v>10717</v>
      </c>
      <c r="E1319" t="s">
        <v>10718</v>
      </c>
      <c r="F1319" t="s">
        <v>10719</v>
      </c>
      <c r="G1319" t="s">
        <v>10720</v>
      </c>
      <c r="H1319">
        <v>2017</v>
      </c>
      <c r="I1319" t="s">
        <v>49</v>
      </c>
      <c r="J1319">
        <v>7</v>
      </c>
      <c r="K1319">
        <v>1</v>
      </c>
      <c r="M1319">
        <v>81</v>
      </c>
      <c r="N1319">
        <v>85</v>
      </c>
      <c r="O1319">
        <v>4</v>
      </c>
      <c r="P1319">
        <v>168</v>
      </c>
      <c r="Q1319" t="s">
        <v>10721</v>
      </c>
      <c r="R1319" t="s">
        <v>10722</v>
      </c>
      <c r="S1319" t="s">
        <v>31</v>
      </c>
      <c r="T1319" t="s">
        <v>32</v>
      </c>
      <c r="V1319" t="s">
        <v>34</v>
      </c>
      <c r="W1319" t="s">
        <v>10723</v>
      </c>
    </row>
    <row r="1320" spans="1:23" hidden="1" x14ac:dyDescent="0.2">
      <c r="A1320" t="s">
        <v>297</v>
      </c>
      <c r="D1320" t="s">
        <v>10724</v>
      </c>
      <c r="E1320" t="s">
        <v>10725</v>
      </c>
      <c r="F1320" t="s">
        <v>10726</v>
      </c>
      <c r="G1320" t="s">
        <v>10727</v>
      </c>
      <c r="H1320">
        <v>2021</v>
      </c>
      <c r="I1320" t="s">
        <v>2261</v>
      </c>
      <c r="J1320">
        <v>36</v>
      </c>
      <c r="K1320">
        <v>1</v>
      </c>
      <c r="M1320">
        <v>87</v>
      </c>
      <c r="N1320">
        <v>97</v>
      </c>
      <c r="O1320">
        <v>10</v>
      </c>
      <c r="P1320">
        <v>36</v>
      </c>
      <c r="Q1320" t="s">
        <v>10728</v>
      </c>
      <c r="R1320" t="s">
        <v>10729</v>
      </c>
      <c r="S1320" t="s">
        <v>117</v>
      </c>
      <c r="T1320" t="s">
        <v>32</v>
      </c>
      <c r="U1320" t="s">
        <v>33</v>
      </c>
      <c r="V1320" t="s">
        <v>34</v>
      </c>
      <c r="W1320" t="s">
        <v>10730</v>
      </c>
    </row>
    <row r="1321" spans="1:23" hidden="1" x14ac:dyDescent="0.2">
      <c r="A1321" t="s">
        <v>305</v>
      </c>
      <c r="D1321" t="s">
        <v>10731</v>
      </c>
      <c r="E1321" t="s">
        <v>10732</v>
      </c>
      <c r="F1321" t="s">
        <v>10733</v>
      </c>
      <c r="G1321" t="s">
        <v>10734</v>
      </c>
      <c r="H1321">
        <v>2023</v>
      </c>
      <c r="I1321" t="s">
        <v>10735</v>
      </c>
      <c r="M1321">
        <v>63</v>
      </c>
      <c r="N1321">
        <v>74</v>
      </c>
      <c r="O1321">
        <v>11</v>
      </c>
      <c r="P1321">
        <v>1</v>
      </c>
      <c r="Q1321" t="s">
        <v>10736</v>
      </c>
      <c r="R1321" t="s">
        <v>10737</v>
      </c>
      <c r="S1321" t="s">
        <v>77</v>
      </c>
      <c r="T1321" t="s">
        <v>32</v>
      </c>
      <c r="V1321" t="s">
        <v>34</v>
      </c>
      <c r="W1321" t="s">
        <v>10738</v>
      </c>
    </row>
    <row r="1322" spans="1:23" hidden="1" x14ac:dyDescent="0.2">
      <c r="A1322" t="s">
        <v>314</v>
      </c>
      <c r="D1322" t="s">
        <v>10739</v>
      </c>
      <c r="E1322" t="s">
        <v>10740</v>
      </c>
      <c r="F1322" t="s">
        <v>10741</v>
      </c>
      <c r="G1322" t="s">
        <v>10742</v>
      </c>
      <c r="H1322">
        <v>2023</v>
      </c>
      <c r="I1322" t="s">
        <v>1413</v>
      </c>
      <c r="J1322">
        <v>17</v>
      </c>
      <c r="M1322">
        <v>97</v>
      </c>
      <c r="N1322">
        <v>112</v>
      </c>
      <c r="O1322">
        <v>15</v>
      </c>
      <c r="P1322">
        <v>2</v>
      </c>
      <c r="Q1322" t="s">
        <v>10743</v>
      </c>
      <c r="R1322" t="s">
        <v>10744</v>
      </c>
      <c r="S1322" t="s">
        <v>77</v>
      </c>
      <c r="T1322" t="s">
        <v>32</v>
      </c>
      <c r="V1322" t="s">
        <v>34</v>
      </c>
      <c r="W1322" t="s">
        <v>10745</v>
      </c>
    </row>
    <row r="1323" spans="1:23" hidden="1" x14ac:dyDescent="0.2">
      <c r="A1323" t="s">
        <v>322</v>
      </c>
      <c r="B1323" t="s">
        <v>176</v>
      </c>
      <c r="C1323" t="s">
        <v>10746</v>
      </c>
      <c r="D1323" t="s">
        <v>10747</v>
      </c>
      <c r="E1323" t="s">
        <v>10748</v>
      </c>
      <c r="F1323" t="s">
        <v>10749</v>
      </c>
      <c r="G1323" t="s">
        <v>10750</v>
      </c>
      <c r="H1323">
        <v>2023</v>
      </c>
      <c r="I1323" t="s">
        <v>148</v>
      </c>
      <c r="J1323">
        <v>10</v>
      </c>
      <c r="L1323">
        <v>1301474</v>
      </c>
      <c r="P1323">
        <v>0</v>
      </c>
      <c r="Q1323" t="s">
        <v>10751</v>
      </c>
      <c r="R1323" t="s">
        <v>10752</v>
      </c>
      <c r="S1323" t="s">
        <v>31</v>
      </c>
      <c r="T1323" t="s">
        <v>32</v>
      </c>
      <c r="U1323" t="s">
        <v>108</v>
      </c>
      <c r="V1323" t="s">
        <v>34</v>
      </c>
      <c r="W1323" t="s">
        <v>10753</v>
      </c>
    </row>
    <row r="1324" spans="1:23" hidden="1" x14ac:dyDescent="0.2">
      <c r="A1324" t="s">
        <v>297</v>
      </c>
      <c r="D1324" t="s">
        <v>10754</v>
      </c>
      <c r="E1324" t="s">
        <v>10755</v>
      </c>
      <c r="F1324" t="s">
        <v>10756</v>
      </c>
      <c r="G1324" t="s">
        <v>10757</v>
      </c>
      <c r="H1324">
        <v>2024</v>
      </c>
      <c r="I1324" t="s">
        <v>514</v>
      </c>
      <c r="J1324">
        <v>171</v>
      </c>
      <c r="K1324">
        <v>9</v>
      </c>
      <c r="L1324">
        <v>183</v>
      </c>
      <c r="P1324">
        <v>0</v>
      </c>
      <c r="Q1324" t="s">
        <v>10758</v>
      </c>
      <c r="R1324" t="s">
        <v>10759</v>
      </c>
      <c r="S1324" t="s">
        <v>31</v>
      </c>
      <c r="T1324" t="s">
        <v>32</v>
      </c>
      <c r="U1324" t="s">
        <v>127</v>
      </c>
      <c r="V1324" t="s">
        <v>34</v>
      </c>
      <c r="W1324" t="s">
        <v>10760</v>
      </c>
    </row>
    <row r="1325" spans="1:23" hidden="1" x14ac:dyDescent="0.2">
      <c r="A1325" t="s">
        <v>305</v>
      </c>
      <c r="D1325" t="s">
        <v>10761</v>
      </c>
      <c r="E1325" t="s">
        <v>10762</v>
      </c>
      <c r="F1325" t="s">
        <v>10763</v>
      </c>
      <c r="G1325" t="s">
        <v>10764</v>
      </c>
      <c r="H1325">
        <v>2020</v>
      </c>
      <c r="I1325" t="s">
        <v>10765</v>
      </c>
      <c r="J1325">
        <v>429</v>
      </c>
      <c r="L1325">
        <v>106312</v>
      </c>
      <c r="P1325">
        <v>4</v>
      </c>
      <c r="Q1325" t="s">
        <v>10766</v>
      </c>
      <c r="R1325" t="s">
        <v>10767</v>
      </c>
      <c r="S1325" t="s">
        <v>31</v>
      </c>
      <c r="T1325" t="s">
        <v>32</v>
      </c>
      <c r="U1325" t="s">
        <v>127</v>
      </c>
      <c r="V1325" t="s">
        <v>34</v>
      </c>
      <c r="W1325" t="s">
        <v>10768</v>
      </c>
    </row>
    <row r="1326" spans="1:23" hidden="1" x14ac:dyDescent="0.2">
      <c r="A1326" t="s">
        <v>314</v>
      </c>
      <c r="D1326" t="s">
        <v>10769</v>
      </c>
      <c r="E1326" t="s">
        <v>10770</v>
      </c>
      <c r="F1326" t="s">
        <v>10771</v>
      </c>
      <c r="G1326" t="s">
        <v>10772</v>
      </c>
      <c r="H1326">
        <v>2022</v>
      </c>
      <c r="I1326" t="s">
        <v>66</v>
      </c>
      <c r="J1326">
        <v>67</v>
      </c>
      <c r="K1326">
        <v>7</v>
      </c>
      <c r="M1326">
        <v>1456</v>
      </c>
      <c r="N1326">
        <v>1469</v>
      </c>
      <c r="O1326">
        <v>13</v>
      </c>
      <c r="P1326">
        <v>9</v>
      </c>
      <c r="Q1326" t="s">
        <v>10773</v>
      </c>
      <c r="R1326" t="s">
        <v>10774</v>
      </c>
      <c r="S1326" t="s">
        <v>31</v>
      </c>
      <c r="T1326" t="s">
        <v>32</v>
      </c>
      <c r="U1326" t="s">
        <v>127</v>
      </c>
      <c r="V1326" t="s">
        <v>34</v>
      </c>
      <c r="W1326" t="s">
        <v>10775</v>
      </c>
    </row>
    <row r="1327" spans="1:23" x14ac:dyDescent="0.2">
      <c r="A1327" t="s">
        <v>322</v>
      </c>
      <c r="B1327" t="s">
        <v>176</v>
      </c>
      <c r="C1327" t="s">
        <v>77</v>
      </c>
      <c r="D1327" t="s">
        <v>10776</v>
      </c>
      <c r="E1327" t="s">
        <v>10777</v>
      </c>
      <c r="F1327">
        <v>55362546900</v>
      </c>
      <c r="G1327" t="s">
        <v>10778</v>
      </c>
      <c r="H1327">
        <v>2018</v>
      </c>
      <c r="I1327" t="s">
        <v>10779</v>
      </c>
      <c r="M1327">
        <v>6</v>
      </c>
      <c r="N1327">
        <v>13</v>
      </c>
      <c r="O1327">
        <v>7</v>
      </c>
      <c r="P1327">
        <v>4</v>
      </c>
      <c r="Q1327" t="s">
        <v>10780</v>
      </c>
      <c r="R1327" t="s">
        <v>10781</v>
      </c>
      <c r="S1327" t="s">
        <v>77</v>
      </c>
      <c r="T1327" t="s">
        <v>32</v>
      </c>
      <c r="V1327" t="s">
        <v>34</v>
      </c>
      <c r="W1327" t="s">
        <v>10782</v>
      </c>
    </row>
    <row r="1328" spans="1:23" hidden="1" x14ac:dyDescent="0.2">
      <c r="A1328" t="s">
        <v>297</v>
      </c>
      <c r="D1328" t="s">
        <v>10783</v>
      </c>
      <c r="E1328" t="s">
        <v>10784</v>
      </c>
      <c r="F1328" t="s">
        <v>10785</v>
      </c>
      <c r="G1328" t="s">
        <v>10786</v>
      </c>
      <c r="H1328">
        <v>2023</v>
      </c>
      <c r="I1328" t="s">
        <v>3471</v>
      </c>
      <c r="J1328">
        <v>248</v>
      </c>
      <c r="L1328">
        <v>104205</v>
      </c>
      <c r="P1328">
        <v>0</v>
      </c>
      <c r="Q1328" t="s">
        <v>10787</v>
      </c>
      <c r="R1328" t="s">
        <v>10788</v>
      </c>
      <c r="S1328" t="s">
        <v>31</v>
      </c>
      <c r="T1328" t="s">
        <v>32</v>
      </c>
      <c r="V1328" t="s">
        <v>34</v>
      </c>
      <c r="W1328" t="s">
        <v>10789</v>
      </c>
    </row>
    <row r="1329" spans="1:23" hidden="1" x14ac:dyDescent="0.2">
      <c r="A1329" t="s">
        <v>305</v>
      </c>
      <c r="D1329" t="s">
        <v>10790</v>
      </c>
      <c r="E1329" t="s">
        <v>10791</v>
      </c>
      <c r="F1329">
        <v>54783486400</v>
      </c>
      <c r="G1329" t="s">
        <v>10792</v>
      </c>
      <c r="H1329">
        <v>2017</v>
      </c>
      <c r="I1329" t="s">
        <v>1917</v>
      </c>
      <c r="J1329">
        <v>122</v>
      </c>
      <c r="K1329">
        <v>3</v>
      </c>
      <c r="M1329">
        <v>1639</v>
      </c>
      <c r="N1329">
        <v>1642</v>
      </c>
      <c r="O1329">
        <v>3</v>
      </c>
      <c r="P1329">
        <v>6</v>
      </c>
      <c r="Q1329" t="s">
        <v>10793</v>
      </c>
      <c r="R1329" t="s">
        <v>10794</v>
      </c>
      <c r="S1329" t="s">
        <v>3468</v>
      </c>
      <c r="T1329" t="s">
        <v>32</v>
      </c>
      <c r="V1329" t="s">
        <v>34</v>
      </c>
      <c r="W1329" t="s">
        <v>10795</v>
      </c>
    </row>
    <row r="1330" spans="1:23" hidden="1" x14ac:dyDescent="0.2">
      <c r="A1330" t="s">
        <v>314</v>
      </c>
      <c r="D1330" t="s">
        <v>10796</v>
      </c>
      <c r="E1330" t="s">
        <v>10797</v>
      </c>
      <c r="F1330" t="s">
        <v>10798</v>
      </c>
      <c r="G1330" t="s">
        <v>10799</v>
      </c>
      <c r="H1330">
        <v>2018</v>
      </c>
      <c r="I1330" t="s">
        <v>148</v>
      </c>
      <c r="J1330">
        <v>5</v>
      </c>
      <c r="K1330" t="s">
        <v>2082</v>
      </c>
      <c r="L1330">
        <v>175</v>
      </c>
      <c r="P1330">
        <v>47</v>
      </c>
      <c r="Q1330" t="s">
        <v>10800</v>
      </c>
      <c r="R1330" t="s">
        <v>10801</v>
      </c>
      <c r="S1330" t="s">
        <v>31</v>
      </c>
      <c r="T1330" t="s">
        <v>32</v>
      </c>
      <c r="U1330" t="s">
        <v>108</v>
      </c>
      <c r="V1330" t="s">
        <v>34</v>
      </c>
      <c r="W1330" t="s">
        <v>10802</v>
      </c>
    </row>
    <row r="1331" spans="1:23" hidden="1" x14ac:dyDescent="0.2">
      <c r="A1331" t="s">
        <v>322</v>
      </c>
      <c r="B1331" t="s">
        <v>176</v>
      </c>
      <c r="D1331" t="s">
        <v>10803</v>
      </c>
      <c r="E1331" t="s">
        <v>10804</v>
      </c>
      <c r="F1331">
        <v>57211309840</v>
      </c>
      <c r="G1331" t="s">
        <v>10805</v>
      </c>
      <c r="H1331">
        <v>2023</v>
      </c>
      <c r="I1331" t="s">
        <v>1413</v>
      </c>
      <c r="J1331">
        <v>17</v>
      </c>
      <c r="M1331">
        <v>113</v>
      </c>
      <c r="N1331">
        <v>137</v>
      </c>
      <c r="O1331">
        <v>24</v>
      </c>
      <c r="P1331">
        <v>3</v>
      </c>
      <c r="Q1331" t="s">
        <v>10806</v>
      </c>
      <c r="R1331" t="s">
        <v>10807</v>
      </c>
      <c r="S1331" t="s">
        <v>77</v>
      </c>
      <c r="T1331" t="s">
        <v>32</v>
      </c>
      <c r="V1331" t="s">
        <v>34</v>
      </c>
      <c r="W1331" t="s">
        <v>10808</v>
      </c>
    </row>
    <row r="1332" spans="1:23" hidden="1" x14ac:dyDescent="0.2">
      <c r="A1332" t="s">
        <v>297</v>
      </c>
      <c r="D1332" t="s">
        <v>10809</v>
      </c>
      <c r="E1332" t="s">
        <v>10810</v>
      </c>
      <c r="F1332" t="s">
        <v>10811</v>
      </c>
      <c r="G1332" t="s">
        <v>10812</v>
      </c>
      <c r="H1332">
        <v>2017</v>
      </c>
      <c r="I1332" t="s">
        <v>5006</v>
      </c>
      <c r="J1332">
        <v>45413</v>
      </c>
      <c r="M1332">
        <v>409</v>
      </c>
      <c r="N1332">
        <v>418</v>
      </c>
      <c r="O1332">
        <v>9</v>
      </c>
      <c r="P1332">
        <v>1</v>
      </c>
      <c r="Q1332" t="s">
        <v>10813</v>
      </c>
      <c r="R1332" t="s">
        <v>10814</v>
      </c>
      <c r="S1332" t="s">
        <v>77</v>
      </c>
      <c r="T1332" t="s">
        <v>32</v>
      </c>
      <c r="V1332" t="s">
        <v>34</v>
      </c>
      <c r="W1332" t="s">
        <v>10815</v>
      </c>
    </row>
    <row r="1333" spans="1:23" hidden="1" x14ac:dyDescent="0.2">
      <c r="A1333" t="s">
        <v>305</v>
      </c>
      <c r="D1333" t="s">
        <v>10816</v>
      </c>
      <c r="E1333" t="s">
        <v>10817</v>
      </c>
      <c r="F1333" t="s">
        <v>10818</v>
      </c>
      <c r="G1333" t="s">
        <v>10819</v>
      </c>
      <c r="H1333">
        <v>2023</v>
      </c>
      <c r="I1333" t="s">
        <v>1977</v>
      </c>
      <c r="J1333">
        <v>10</v>
      </c>
      <c r="K1333">
        <v>8</v>
      </c>
      <c r="L1333">
        <v>230248</v>
      </c>
      <c r="P1333">
        <v>3</v>
      </c>
      <c r="Q1333" t="s">
        <v>10820</v>
      </c>
      <c r="R1333" t="s">
        <v>10821</v>
      </c>
      <c r="S1333" t="s">
        <v>31</v>
      </c>
      <c r="T1333" t="s">
        <v>32</v>
      </c>
      <c r="U1333" t="s">
        <v>108</v>
      </c>
      <c r="V1333" t="s">
        <v>34</v>
      </c>
      <c r="W1333" t="s">
        <v>10822</v>
      </c>
    </row>
    <row r="1334" spans="1:23" hidden="1" x14ac:dyDescent="0.2">
      <c r="A1334" t="s">
        <v>314</v>
      </c>
      <c r="D1334" t="s">
        <v>10823</v>
      </c>
      <c r="E1334" t="s">
        <v>10824</v>
      </c>
      <c r="F1334" t="s">
        <v>10825</v>
      </c>
      <c r="G1334" t="s">
        <v>10826</v>
      </c>
      <c r="H1334">
        <v>2022</v>
      </c>
      <c r="I1334" t="s">
        <v>10827</v>
      </c>
      <c r="J1334">
        <v>45</v>
      </c>
      <c r="K1334">
        <v>4</v>
      </c>
      <c r="M1334">
        <v>489</v>
      </c>
      <c r="N1334">
        <v>501</v>
      </c>
      <c r="O1334">
        <v>12</v>
      </c>
      <c r="P1334">
        <v>7</v>
      </c>
      <c r="Q1334" t="s">
        <v>10828</v>
      </c>
      <c r="R1334" t="s">
        <v>10829</v>
      </c>
      <c r="S1334" t="s">
        <v>31</v>
      </c>
      <c r="T1334" t="s">
        <v>32</v>
      </c>
      <c r="V1334" t="s">
        <v>34</v>
      </c>
      <c r="W1334" t="s">
        <v>10830</v>
      </c>
    </row>
    <row r="1335" spans="1:23" x14ac:dyDescent="0.2">
      <c r="A1335" t="s">
        <v>322</v>
      </c>
      <c r="B1335" t="s">
        <v>323</v>
      </c>
      <c r="C1335" t="s">
        <v>10831</v>
      </c>
      <c r="D1335" t="s">
        <v>10832</v>
      </c>
      <c r="E1335" t="s">
        <v>10833</v>
      </c>
      <c r="F1335" t="s">
        <v>10834</v>
      </c>
      <c r="G1335" t="s">
        <v>10835</v>
      </c>
      <c r="H1335">
        <v>2021</v>
      </c>
      <c r="I1335" t="s">
        <v>148</v>
      </c>
      <c r="J1335">
        <v>8</v>
      </c>
      <c r="L1335">
        <v>704487</v>
      </c>
      <c r="P1335">
        <v>0</v>
      </c>
      <c r="Q1335" t="s">
        <v>10836</v>
      </c>
      <c r="R1335" t="s">
        <v>10837</v>
      </c>
      <c r="S1335" t="s">
        <v>31</v>
      </c>
      <c r="T1335" t="s">
        <v>32</v>
      </c>
      <c r="U1335" t="s">
        <v>108</v>
      </c>
      <c r="V1335" t="s">
        <v>34</v>
      </c>
      <c r="W1335" t="s">
        <v>10838</v>
      </c>
    </row>
    <row r="1336" spans="1:23" hidden="1" x14ac:dyDescent="0.2">
      <c r="A1336" t="s">
        <v>297</v>
      </c>
      <c r="D1336" t="s">
        <v>10839</v>
      </c>
      <c r="E1336" t="s">
        <v>10840</v>
      </c>
      <c r="F1336" t="s">
        <v>10841</v>
      </c>
      <c r="G1336" t="s">
        <v>10842</v>
      </c>
      <c r="H1336">
        <v>2022</v>
      </c>
      <c r="I1336" t="s">
        <v>861</v>
      </c>
      <c r="J1336">
        <v>177</v>
      </c>
      <c r="L1336">
        <v>113508</v>
      </c>
      <c r="P1336">
        <v>4</v>
      </c>
      <c r="Q1336" t="s">
        <v>10843</v>
      </c>
      <c r="R1336" t="s">
        <v>10844</v>
      </c>
      <c r="S1336" t="s">
        <v>31</v>
      </c>
      <c r="T1336" t="s">
        <v>32</v>
      </c>
      <c r="V1336" t="s">
        <v>34</v>
      </c>
      <c r="W1336" t="s">
        <v>10845</v>
      </c>
    </row>
    <row r="1337" spans="1:23" hidden="1" x14ac:dyDescent="0.2">
      <c r="A1337" t="s">
        <v>305</v>
      </c>
      <c r="D1337" t="s">
        <v>10846</v>
      </c>
      <c r="E1337" t="s">
        <v>10847</v>
      </c>
      <c r="F1337" t="s">
        <v>10848</v>
      </c>
      <c r="G1337" t="s">
        <v>10849</v>
      </c>
      <c r="H1337">
        <v>2021</v>
      </c>
      <c r="I1337" t="s">
        <v>514</v>
      </c>
      <c r="J1337">
        <v>168</v>
      </c>
      <c r="K1337">
        <v>7</v>
      </c>
      <c r="L1337">
        <v>116</v>
      </c>
      <c r="P1337">
        <v>1</v>
      </c>
      <c r="Q1337" t="s">
        <v>10850</v>
      </c>
      <c r="R1337" t="s">
        <v>10851</v>
      </c>
      <c r="S1337" t="s">
        <v>31</v>
      </c>
      <c r="T1337" t="s">
        <v>32</v>
      </c>
      <c r="V1337" t="s">
        <v>34</v>
      </c>
      <c r="W1337" t="s">
        <v>10852</v>
      </c>
    </row>
    <row r="1338" spans="1:23" hidden="1" x14ac:dyDescent="0.2">
      <c r="A1338" t="s">
        <v>314</v>
      </c>
      <c r="D1338" t="s">
        <v>10853</v>
      </c>
      <c r="E1338" t="s">
        <v>10854</v>
      </c>
      <c r="F1338" t="s">
        <v>10855</v>
      </c>
      <c r="G1338" t="s">
        <v>10856</v>
      </c>
      <c r="H1338">
        <v>2023</v>
      </c>
      <c r="I1338" t="s">
        <v>277</v>
      </c>
      <c r="J1338">
        <v>13</v>
      </c>
      <c r="K1338">
        <v>5</v>
      </c>
      <c r="L1338" t="s">
        <v>10857</v>
      </c>
      <c r="P1338">
        <v>8</v>
      </c>
      <c r="Q1338" t="s">
        <v>10858</v>
      </c>
      <c r="R1338" t="s">
        <v>10859</v>
      </c>
      <c r="S1338" t="s">
        <v>31</v>
      </c>
      <c r="T1338" t="s">
        <v>32</v>
      </c>
      <c r="U1338" t="s">
        <v>60</v>
      </c>
      <c r="V1338" t="s">
        <v>34</v>
      </c>
      <c r="W1338" t="s">
        <v>10860</v>
      </c>
    </row>
    <row r="1339" spans="1:23" hidden="1" x14ac:dyDescent="0.2">
      <c r="A1339" t="s">
        <v>322</v>
      </c>
      <c r="B1339" t="s">
        <v>176</v>
      </c>
      <c r="D1339" t="s">
        <v>10861</v>
      </c>
      <c r="E1339" t="s">
        <v>10862</v>
      </c>
      <c r="F1339" t="s">
        <v>10863</v>
      </c>
      <c r="G1339" t="s">
        <v>10864</v>
      </c>
      <c r="H1339">
        <v>2022</v>
      </c>
      <c r="I1339" t="s">
        <v>10865</v>
      </c>
      <c r="J1339">
        <v>131</v>
      </c>
      <c r="K1339">
        <v>3</v>
      </c>
      <c r="L1339">
        <v>165</v>
      </c>
      <c r="P1339">
        <v>1</v>
      </c>
      <c r="Q1339" t="s">
        <v>10866</v>
      </c>
      <c r="R1339" t="s">
        <v>10867</v>
      </c>
      <c r="S1339" t="s">
        <v>31</v>
      </c>
      <c r="T1339" t="s">
        <v>32</v>
      </c>
      <c r="V1339" t="s">
        <v>34</v>
      </c>
      <c r="W1339" t="s">
        <v>10868</v>
      </c>
    </row>
    <row r="1340" spans="1:23" hidden="1" x14ac:dyDescent="0.2">
      <c r="A1340" t="s">
        <v>297</v>
      </c>
      <c r="D1340" t="s">
        <v>10869</v>
      </c>
      <c r="E1340" t="s">
        <v>10870</v>
      </c>
      <c r="F1340" t="s">
        <v>10871</v>
      </c>
      <c r="G1340" t="s">
        <v>10872</v>
      </c>
      <c r="H1340">
        <v>2021</v>
      </c>
      <c r="I1340" t="s">
        <v>4086</v>
      </c>
      <c r="J1340">
        <v>126</v>
      </c>
      <c r="K1340">
        <v>7</v>
      </c>
      <c r="L1340" t="s">
        <v>10873</v>
      </c>
      <c r="P1340">
        <v>17</v>
      </c>
      <c r="Q1340" t="s">
        <v>10874</v>
      </c>
      <c r="R1340" t="s">
        <v>10875</v>
      </c>
      <c r="S1340" t="s">
        <v>31</v>
      </c>
      <c r="T1340" t="s">
        <v>32</v>
      </c>
      <c r="V1340" t="s">
        <v>34</v>
      </c>
      <c r="W1340" t="s">
        <v>10876</v>
      </c>
    </row>
    <row r="1341" spans="1:23" hidden="1" x14ac:dyDescent="0.2">
      <c r="A1341" t="s">
        <v>305</v>
      </c>
      <c r="D1341" t="s">
        <v>10877</v>
      </c>
      <c r="E1341" t="s">
        <v>10878</v>
      </c>
      <c r="F1341" t="s">
        <v>10879</v>
      </c>
      <c r="G1341" t="s">
        <v>10880</v>
      </c>
      <c r="H1341">
        <v>2020</v>
      </c>
      <c r="I1341" t="s">
        <v>28</v>
      </c>
      <c r="J1341">
        <v>26</v>
      </c>
      <c r="K1341">
        <v>3</v>
      </c>
      <c r="M1341">
        <v>1285</v>
      </c>
      <c r="N1341">
        <v>1294</v>
      </c>
      <c r="O1341">
        <v>9</v>
      </c>
      <c r="P1341">
        <v>45</v>
      </c>
      <c r="Q1341" t="s">
        <v>10881</v>
      </c>
      <c r="R1341" t="s">
        <v>10882</v>
      </c>
      <c r="S1341" t="s">
        <v>31</v>
      </c>
      <c r="T1341" t="s">
        <v>32</v>
      </c>
      <c r="U1341" t="s">
        <v>159</v>
      </c>
      <c r="V1341" t="s">
        <v>34</v>
      </c>
      <c r="W1341" t="s">
        <v>10883</v>
      </c>
    </row>
    <row r="1342" spans="1:23" hidden="1" x14ac:dyDescent="0.2">
      <c r="A1342" t="s">
        <v>314</v>
      </c>
      <c r="D1342" t="s">
        <v>10884</v>
      </c>
      <c r="E1342" t="s">
        <v>10885</v>
      </c>
      <c r="F1342" t="s">
        <v>10886</v>
      </c>
      <c r="G1342" t="s">
        <v>10887</v>
      </c>
      <c r="H1342">
        <v>2018</v>
      </c>
      <c r="I1342" t="s">
        <v>10423</v>
      </c>
      <c r="J1342">
        <v>24</v>
      </c>
      <c r="K1342">
        <v>10</v>
      </c>
      <c r="M1342">
        <v>1367</v>
      </c>
      <c r="N1342">
        <v>1380</v>
      </c>
      <c r="O1342">
        <v>13</v>
      </c>
      <c r="P1342">
        <v>59</v>
      </c>
      <c r="Q1342" t="s">
        <v>10888</v>
      </c>
      <c r="R1342" t="s">
        <v>10889</v>
      </c>
      <c r="S1342" t="s">
        <v>31</v>
      </c>
      <c r="T1342" t="s">
        <v>32</v>
      </c>
      <c r="U1342" t="s">
        <v>224</v>
      </c>
      <c r="V1342" t="s">
        <v>34</v>
      </c>
      <c r="W1342" t="s">
        <v>10890</v>
      </c>
    </row>
    <row r="1343" spans="1:23" x14ac:dyDescent="0.2">
      <c r="A1343" t="s">
        <v>322</v>
      </c>
      <c r="B1343" t="s">
        <v>323</v>
      </c>
      <c r="C1343" t="s">
        <v>9474</v>
      </c>
      <c r="D1343" t="s">
        <v>1424</v>
      </c>
      <c r="E1343" t="s">
        <v>1425</v>
      </c>
      <c r="F1343" t="s">
        <v>1426</v>
      </c>
      <c r="G1343" t="s">
        <v>1427</v>
      </c>
      <c r="H1343">
        <v>2024</v>
      </c>
      <c r="I1343" t="s">
        <v>28</v>
      </c>
      <c r="J1343">
        <v>30</v>
      </c>
      <c r="K1343">
        <v>5</v>
      </c>
      <c r="L1343" t="s">
        <v>1428</v>
      </c>
      <c r="P1343">
        <v>0</v>
      </c>
      <c r="Q1343" t="s">
        <v>1429</v>
      </c>
      <c r="R1343" t="s">
        <v>1430</v>
      </c>
      <c r="S1343" t="s">
        <v>31</v>
      </c>
      <c r="T1343" t="s">
        <v>32</v>
      </c>
      <c r="U1343" t="s">
        <v>127</v>
      </c>
      <c r="V1343" t="s">
        <v>34</v>
      </c>
      <c r="W1343" t="s">
        <v>1431</v>
      </c>
    </row>
    <row r="1344" spans="1:23" hidden="1" x14ac:dyDescent="0.2">
      <c r="A1344" t="s">
        <v>297</v>
      </c>
      <c r="D1344" t="s">
        <v>10891</v>
      </c>
      <c r="E1344" t="s">
        <v>10892</v>
      </c>
      <c r="F1344" t="s">
        <v>10893</v>
      </c>
      <c r="G1344" t="s">
        <v>10894</v>
      </c>
      <c r="H1344">
        <v>2020</v>
      </c>
      <c r="I1344" t="s">
        <v>28</v>
      </c>
      <c r="J1344">
        <v>26</v>
      </c>
      <c r="K1344">
        <v>12</v>
      </c>
      <c r="M1344">
        <v>6813</v>
      </c>
      <c r="N1344">
        <v>6830</v>
      </c>
      <c r="O1344">
        <v>17</v>
      </c>
      <c r="P1344">
        <v>28</v>
      </c>
      <c r="Q1344" t="s">
        <v>10895</v>
      </c>
      <c r="R1344" t="s">
        <v>10896</v>
      </c>
      <c r="S1344" t="s">
        <v>31</v>
      </c>
      <c r="T1344" t="s">
        <v>32</v>
      </c>
      <c r="U1344" t="s">
        <v>159</v>
      </c>
      <c r="V1344" t="s">
        <v>34</v>
      </c>
      <c r="W1344" t="s">
        <v>10897</v>
      </c>
    </row>
    <row r="1345" spans="1:23" ht="19.5" hidden="1" customHeight="1" x14ac:dyDescent="0.2">
      <c r="A1345" t="s">
        <v>305</v>
      </c>
      <c r="D1345" t="s">
        <v>10898</v>
      </c>
      <c r="E1345" t="s">
        <v>10899</v>
      </c>
      <c r="F1345" t="s">
        <v>10900</v>
      </c>
      <c r="G1345" t="s">
        <v>10901</v>
      </c>
      <c r="H1345">
        <v>2019</v>
      </c>
      <c r="I1345" t="s">
        <v>148</v>
      </c>
      <c r="J1345">
        <v>6</v>
      </c>
      <c r="K1345" t="s">
        <v>149</v>
      </c>
      <c r="L1345">
        <v>226</v>
      </c>
      <c r="P1345">
        <v>0</v>
      </c>
      <c r="Q1345" t="s">
        <v>10902</v>
      </c>
      <c r="R1345" t="s">
        <v>10903</v>
      </c>
      <c r="S1345" t="s">
        <v>31</v>
      </c>
      <c r="T1345" t="s">
        <v>32</v>
      </c>
      <c r="V1345" t="s">
        <v>34</v>
      </c>
      <c r="W1345" t="s">
        <v>10904</v>
      </c>
    </row>
    <row r="1346" spans="1:23" ht="19.5" hidden="1" customHeight="1" x14ac:dyDescent="0.2">
      <c r="A1346" t="s">
        <v>314</v>
      </c>
      <c r="D1346" t="s">
        <v>10905</v>
      </c>
      <c r="E1346" t="s">
        <v>10906</v>
      </c>
      <c r="F1346" t="s">
        <v>10907</v>
      </c>
      <c r="G1346" t="s">
        <v>10908</v>
      </c>
      <c r="H1346">
        <v>2023</v>
      </c>
      <c r="I1346" t="s">
        <v>148</v>
      </c>
      <c r="J1346">
        <v>10</v>
      </c>
      <c r="L1346">
        <v>1077805</v>
      </c>
      <c r="P1346">
        <v>11</v>
      </c>
      <c r="Q1346" t="s">
        <v>10909</v>
      </c>
      <c r="R1346" t="s">
        <v>10910</v>
      </c>
      <c r="S1346" t="s">
        <v>31</v>
      </c>
      <c r="T1346" t="s">
        <v>32</v>
      </c>
      <c r="U1346" t="s">
        <v>108</v>
      </c>
      <c r="V1346" t="s">
        <v>34</v>
      </c>
      <c r="W1346" t="s">
        <v>10911</v>
      </c>
    </row>
    <row r="1347" spans="1:23" hidden="1" x14ac:dyDescent="0.2">
      <c r="A1347" t="s">
        <v>322</v>
      </c>
      <c r="B1347" t="s">
        <v>176</v>
      </c>
      <c r="C1347" t="s">
        <v>8621</v>
      </c>
      <c r="D1347" t="s">
        <v>10912</v>
      </c>
      <c r="E1347" t="s">
        <v>10913</v>
      </c>
      <c r="F1347" t="s">
        <v>10914</v>
      </c>
      <c r="G1347" t="s">
        <v>10915</v>
      </c>
      <c r="H1347">
        <v>2023</v>
      </c>
      <c r="I1347" t="s">
        <v>3316</v>
      </c>
      <c r="J1347">
        <v>11</v>
      </c>
      <c r="L1347">
        <v>1113357</v>
      </c>
      <c r="P1347">
        <v>1</v>
      </c>
      <c r="Q1347" t="s">
        <v>10916</v>
      </c>
      <c r="R1347" t="s">
        <v>10917</v>
      </c>
      <c r="S1347" t="s">
        <v>31</v>
      </c>
      <c r="T1347" t="s">
        <v>32</v>
      </c>
      <c r="U1347" t="s">
        <v>60</v>
      </c>
      <c r="V1347" t="s">
        <v>34</v>
      </c>
      <c r="W1347" t="s">
        <v>10918</v>
      </c>
    </row>
    <row r="1348" spans="1:23" hidden="1" x14ac:dyDescent="0.2">
      <c r="A1348" t="s">
        <v>297</v>
      </c>
      <c r="D1348" t="s">
        <v>10919</v>
      </c>
      <c r="E1348" t="s">
        <v>10920</v>
      </c>
      <c r="F1348">
        <v>57160838400</v>
      </c>
      <c r="G1348" t="s">
        <v>10921</v>
      </c>
      <c r="H1348">
        <v>2021</v>
      </c>
      <c r="I1348" t="s">
        <v>10922</v>
      </c>
      <c r="J1348">
        <v>4</v>
      </c>
      <c r="M1348">
        <v>3107</v>
      </c>
      <c r="N1348">
        <v>3130</v>
      </c>
      <c r="O1348">
        <v>23</v>
      </c>
      <c r="P1348">
        <v>0</v>
      </c>
      <c r="Q1348" t="s">
        <v>10923</v>
      </c>
      <c r="R1348" t="s">
        <v>10924</v>
      </c>
      <c r="S1348" t="s">
        <v>77</v>
      </c>
      <c r="T1348" t="s">
        <v>32</v>
      </c>
      <c r="V1348" t="s">
        <v>34</v>
      </c>
      <c r="W1348" t="s">
        <v>10925</v>
      </c>
    </row>
    <row r="1349" spans="1:23" hidden="1" x14ac:dyDescent="0.2">
      <c r="A1349" t="s">
        <v>305</v>
      </c>
      <c r="D1349" t="s">
        <v>10926</v>
      </c>
      <c r="E1349" t="s">
        <v>10927</v>
      </c>
      <c r="F1349" t="s">
        <v>10928</v>
      </c>
      <c r="G1349" t="s">
        <v>10929</v>
      </c>
      <c r="H1349">
        <v>2021</v>
      </c>
      <c r="I1349" t="s">
        <v>148</v>
      </c>
      <c r="J1349">
        <v>8</v>
      </c>
      <c r="L1349">
        <v>679683</v>
      </c>
      <c r="P1349">
        <v>3</v>
      </c>
      <c r="Q1349" t="s">
        <v>10930</v>
      </c>
      <c r="R1349" t="s">
        <v>10931</v>
      </c>
      <c r="S1349" t="s">
        <v>31</v>
      </c>
      <c r="T1349" t="s">
        <v>32</v>
      </c>
      <c r="U1349" t="s">
        <v>60</v>
      </c>
      <c r="V1349" t="s">
        <v>34</v>
      </c>
      <c r="W1349" t="s">
        <v>10932</v>
      </c>
    </row>
    <row r="1350" spans="1:23" hidden="1" x14ac:dyDescent="0.2">
      <c r="A1350" t="s">
        <v>314</v>
      </c>
      <c r="D1350" t="s">
        <v>10933</v>
      </c>
      <c r="E1350" t="s">
        <v>10934</v>
      </c>
      <c r="F1350" t="s">
        <v>10935</v>
      </c>
      <c r="G1350" t="s">
        <v>10936</v>
      </c>
      <c r="H1350">
        <v>2023</v>
      </c>
      <c r="I1350" t="s">
        <v>8567</v>
      </c>
      <c r="J1350">
        <v>195</v>
      </c>
      <c r="K1350">
        <v>6</v>
      </c>
      <c r="L1350">
        <v>756</v>
      </c>
      <c r="P1350">
        <v>4</v>
      </c>
      <c r="Q1350" t="s">
        <v>10937</v>
      </c>
      <c r="R1350" t="s">
        <v>10938</v>
      </c>
      <c r="S1350" t="s">
        <v>31</v>
      </c>
      <c r="T1350" t="s">
        <v>32</v>
      </c>
      <c r="V1350" t="s">
        <v>34</v>
      </c>
      <c r="W1350" t="s">
        <v>10939</v>
      </c>
    </row>
    <row r="1351" spans="1:23" hidden="1" x14ac:dyDescent="0.2">
      <c r="A1351" t="s">
        <v>322</v>
      </c>
      <c r="B1351" t="s">
        <v>176</v>
      </c>
      <c r="D1351" t="s">
        <v>10940</v>
      </c>
      <c r="E1351" t="s">
        <v>10941</v>
      </c>
      <c r="F1351" t="s">
        <v>10942</v>
      </c>
      <c r="G1351" t="s">
        <v>10943</v>
      </c>
      <c r="H1351">
        <v>2023</v>
      </c>
      <c r="I1351" t="s">
        <v>10944</v>
      </c>
      <c r="J1351">
        <v>13</v>
      </c>
      <c r="K1351">
        <v>5</v>
      </c>
      <c r="L1351">
        <v>949</v>
      </c>
      <c r="P1351">
        <v>14</v>
      </c>
      <c r="Q1351" t="s">
        <v>10945</v>
      </c>
      <c r="R1351" t="s">
        <v>10946</v>
      </c>
      <c r="S1351" t="s">
        <v>117</v>
      </c>
      <c r="T1351" t="s">
        <v>32</v>
      </c>
      <c r="U1351" t="s">
        <v>108</v>
      </c>
      <c r="V1351" t="s">
        <v>34</v>
      </c>
      <c r="W1351" t="s">
        <v>10947</v>
      </c>
    </row>
    <row r="1352" spans="1:23" hidden="1" x14ac:dyDescent="0.2">
      <c r="A1352" t="s">
        <v>297</v>
      </c>
      <c r="D1352" t="s">
        <v>10948</v>
      </c>
      <c r="E1352" t="s">
        <v>10949</v>
      </c>
      <c r="F1352" t="s">
        <v>10950</v>
      </c>
      <c r="G1352" t="s">
        <v>10951</v>
      </c>
      <c r="H1352">
        <v>2022</v>
      </c>
      <c r="I1352" t="s">
        <v>10952</v>
      </c>
      <c r="J1352">
        <v>8</v>
      </c>
      <c r="L1352">
        <v>100219</v>
      </c>
      <c r="P1352">
        <v>14</v>
      </c>
      <c r="Q1352" t="s">
        <v>10953</v>
      </c>
      <c r="R1352" t="s">
        <v>10954</v>
      </c>
      <c r="S1352" t="s">
        <v>117</v>
      </c>
      <c r="T1352" t="s">
        <v>32</v>
      </c>
      <c r="U1352" t="s">
        <v>108</v>
      </c>
      <c r="V1352" t="s">
        <v>34</v>
      </c>
      <c r="W1352" t="s">
        <v>10955</v>
      </c>
    </row>
    <row r="1353" spans="1:23" hidden="1" x14ac:dyDescent="0.2">
      <c r="A1353" t="s">
        <v>305</v>
      </c>
      <c r="D1353" t="s">
        <v>10956</v>
      </c>
      <c r="E1353" t="s">
        <v>10957</v>
      </c>
      <c r="F1353">
        <v>56945719200</v>
      </c>
      <c r="G1353" t="s">
        <v>10958</v>
      </c>
      <c r="H1353">
        <v>2022</v>
      </c>
      <c r="I1353" t="s">
        <v>4913</v>
      </c>
      <c r="J1353">
        <v>13</v>
      </c>
      <c r="K1353">
        <v>1</v>
      </c>
      <c r="L1353" t="s">
        <v>10959</v>
      </c>
      <c r="P1353">
        <v>42</v>
      </c>
      <c r="Q1353" t="s">
        <v>10960</v>
      </c>
      <c r="R1353" t="s">
        <v>10961</v>
      </c>
      <c r="S1353" t="s">
        <v>117</v>
      </c>
      <c r="T1353" t="s">
        <v>32</v>
      </c>
      <c r="U1353" t="s">
        <v>127</v>
      </c>
      <c r="V1353" t="s">
        <v>34</v>
      </c>
      <c r="W1353" t="s">
        <v>10962</v>
      </c>
    </row>
    <row r="1354" spans="1:23" hidden="1" x14ac:dyDescent="0.2">
      <c r="A1354" t="s">
        <v>314</v>
      </c>
      <c r="D1354" t="s">
        <v>10963</v>
      </c>
      <c r="E1354" t="s">
        <v>10964</v>
      </c>
      <c r="F1354" t="s">
        <v>10965</v>
      </c>
      <c r="G1354" t="s">
        <v>10966</v>
      </c>
      <c r="H1354">
        <v>2023</v>
      </c>
      <c r="I1354" t="s">
        <v>8036</v>
      </c>
      <c r="J1354">
        <v>277</v>
      </c>
      <c r="L1354">
        <v>111366</v>
      </c>
      <c r="P1354">
        <v>5</v>
      </c>
      <c r="Q1354" t="s">
        <v>10967</v>
      </c>
      <c r="R1354" t="s">
        <v>10968</v>
      </c>
      <c r="S1354" t="s">
        <v>117</v>
      </c>
      <c r="T1354" t="s">
        <v>32</v>
      </c>
      <c r="V1354" t="s">
        <v>34</v>
      </c>
      <c r="W1354" t="s">
        <v>10969</v>
      </c>
    </row>
    <row r="1355" spans="1:23" x14ac:dyDescent="0.2">
      <c r="A1355" t="s">
        <v>322</v>
      </c>
      <c r="B1355" t="s">
        <v>323</v>
      </c>
      <c r="D1355" t="s">
        <v>10970</v>
      </c>
      <c r="E1355" t="s">
        <v>10971</v>
      </c>
      <c r="F1355" t="s">
        <v>10972</v>
      </c>
      <c r="G1355" t="s">
        <v>10973</v>
      </c>
      <c r="H1355">
        <v>2023</v>
      </c>
      <c r="I1355" t="s">
        <v>350</v>
      </c>
      <c r="J1355">
        <v>18</v>
      </c>
      <c r="K1355">
        <v>45607</v>
      </c>
      <c r="L1355" t="s">
        <v>10974</v>
      </c>
      <c r="P1355">
        <v>0</v>
      </c>
      <c r="Q1355" t="s">
        <v>10975</v>
      </c>
      <c r="R1355" t="s">
        <v>10976</v>
      </c>
      <c r="S1355" t="s">
        <v>31</v>
      </c>
      <c r="T1355" t="s">
        <v>32</v>
      </c>
      <c r="U1355" t="s">
        <v>60</v>
      </c>
      <c r="V1355" t="s">
        <v>34</v>
      </c>
      <c r="W1355" t="s">
        <v>10977</v>
      </c>
    </row>
    <row r="1356" spans="1:23" hidden="1" x14ac:dyDescent="0.2">
      <c r="A1356" t="s">
        <v>297</v>
      </c>
      <c r="D1356" t="s">
        <v>10978</v>
      </c>
      <c r="E1356" t="s">
        <v>10979</v>
      </c>
      <c r="F1356" t="s">
        <v>10980</v>
      </c>
      <c r="G1356" t="s">
        <v>10981</v>
      </c>
      <c r="H1356">
        <v>2021</v>
      </c>
      <c r="I1356" t="s">
        <v>123</v>
      </c>
      <c r="J1356">
        <v>118</v>
      </c>
      <c r="K1356">
        <v>39</v>
      </c>
      <c r="L1356" t="s">
        <v>10982</v>
      </c>
      <c r="P1356">
        <v>25</v>
      </c>
      <c r="Q1356" t="s">
        <v>10983</v>
      </c>
      <c r="R1356" t="s">
        <v>10984</v>
      </c>
      <c r="S1356" t="s">
        <v>31</v>
      </c>
      <c r="T1356" t="s">
        <v>32</v>
      </c>
      <c r="U1356" t="s">
        <v>224</v>
      </c>
      <c r="V1356" t="s">
        <v>34</v>
      </c>
      <c r="W1356" t="s">
        <v>10985</v>
      </c>
    </row>
    <row r="1357" spans="1:23" hidden="1" x14ac:dyDescent="0.2">
      <c r="A1357" t="s">
        <v>305</v>
      </c>
      <c r="D1357" t="s">
        <v>10986</v>
      </c>
      <c r="E1357" t="s">
        <v>10987</v>
      </c>
      <c r="F1357" t="s">
        <v>10988</v>
      </c>
      <c r="G1357" t="s">
        <v>10989</v>
      </c>
      <c r="H1357">
        <v>2023</v>
      </c>
      <c r="I1357" t="s">
        <v>28</v>
      </c>
      <c r="J1357">
        <v>29</v>
      </c>
      <c r="K1357">
        <v>23</v>
      </c>
      <c r="M1357">
        <v>6572</v>
      </c>
      <c r="N1357">
        <v>6590</v>
      </c>
      <c r="O1357">
        <v>18</v>
      </c>
      <c r="P1357">
        <v>4</v>
      </c>
      <c r="Q1357" t="s">
        <v>10990</v>
      </c>
      <c r="R1357" t="s">
        <v>10991</v>
      </c>
      <c r="S1357" t="s">
        <v>31</v>
      </c>
      <c r="T1357" t="s">
        <v>32</v>
      </c>
      <c r="U1357" t="s">
        <v>127</v>
      </c>
      <c r="V1357" t="s">
        <v>34</v>
      </c>
      <c r="W1357" t="s">
        <v>10992</v>
      </c>
    </row>
    <row r="1358" spans="1:23" hidden="1" x14ac:dyDescent="0.2">
      <c r="A1358" t="s">
        <v>314</v>
      </c>
      <c r="D1358" t="s">
        <v>10993</v>
      </c>
      <c r="E1358" t="s">
        <v>10994</v>
      </c>
      <c r="F1358" t="s">
        <v>10995</v>
      </c>
      <c r="G1358" t="s">
        <v>10996</v>
      </c>
      <c r="H1358">
        <v>2021</v>
      </c>
      <c r="I1358" t="s">
        <v>5360</v>
      </c>
      <c r="J1358">
        <v>48</v>
      </c>
      <c r="K1358">
        <v>5</v>
      </c>
      <c r="L1358" t="s">
        <v>10997</v>
      </c>
      <c r="P1358">
        <v>28</v>
      </c>
      <c r="Q1358" t="s">
        <v>10998</v>
      </c>
      <c r="R1358" t="s">
        <v>10999</v>
      </c>
      <c r="S1358" t="s">
        <v>31</v>
      </c>
      <c r="T1358" t="s">
        <v>32</v>
      </c>
      <c r="U1358" t="s">
        <v>127</v>
      </c>
      <c r="V1358" t="s">
        <v>34</v>
      </c>
      <c r="W1358" t="s">
        <v>11000</v>
      </c>
    </row>
    <row r="1359" spans="1:23" hidden="1" x14ac:dyDescent="0.2">
      <c r="A1359" t="s">
        <v>322</v>
      </c>
      <c r="B1359" t="s">
        <v>176</v>
      </c>
      <c r="C1359" t="s">
        <v>11001</v>
      </c>
      <c r="D1359" t="s">
        <v>11002</v>
      </c>
      <c r="E1359" t="s">
        <v>11003</v>
      </c>
      <c r="F1359" t="s">
        <v>11004</v>
      </c>
      <c r="G1359" t="s">
        <v>11005</v>
      </c>
      <c r="H1359">
        <v>2024</v>
      </c>
      <c r="I1359" t="s">
        <v>10116</v>
      </c>
      <c r="J1359">
        <v>24</v>
      </c>
      <c r="K1359">
        <v>4</v>
      </c>
      <c r="L1359">
        <v>156</v>
      </c>
      <c r="P1359">
        <v>0</v>
      </c>
      <c r="Q1359" t="s">
        <v>11006</v>
      </c>
      <c r="R1359" t="s">
        <v>11007</v>
      </c>
      <c r="S1359" t="s">
        <v>31</v>
      </c>
      <c r="T1359" t="s">
        <v>32</v>
      </c>
      <c r="V1359" t="s">
        <v>34</v>
      </c>
      <c r="W1359" t="s">
        <v>11008</v>
      </c>
    </row>
    <row r="1360" spans="1:23" hidden="1" x14ac:dyDescent="0.2">
      <c r="A1360" t="s">
        <v>297</v>
      </c>
      <c r="D1360" t="s">
        <v>11009</v>
      </c>
      <c r="E1360" t="s">
        <v>11010</v>
      </c>
      <c r="F1360" t="s">
        <v>11011</v>
      </c>
      <c r="G1360" t="s">
        <v>11012</v>
      </c>
      <c r="H1360">
        <v>2015</v>
      </c>
      <c r="I1360" t="s">
        <v>350</v>
      </c>
      <c r="J1360">
        <v>10</v>
      </c>
      <c r="K1360">
        <v>4</v>
      </c>
      <c r="L1360" t="s">
        <v>11013</v>
      </c>
      <c r="P1360">
        <v>99</v>
      </c>
      <c r="Q1360" t="s">
        <v>11014</v>
      </c>
      <c r="R1360" t="s">
        <v>11015</v>
      </c>
      <c r="S1360" t="s">
        <v>31</v>
      </c>
      <c r="T1360" t="s">
        <v>32</v>
      </c>
      <c r="U1360" t="s">
        <v>60</v>
      </c>
      <c r="V1360" t="s">
        <v>34</v>
      </c>
      <c r="W1360" t="s">
        <v>11016</v>
      </c>
    </row>
    <row r="1361" spans="1:23" hidden="1" x14ac:dyDescent="0.2">
      <c r="A1361" t="s">
        <v>305</v>
      </c>
      <c r="D1361" t="s">
        <v>11017</v>
      </c>
      <c r="E1361" t="s">
        <v>11018</v>
      </c>
      <c r="F1361">
        <v>24451043600</v>
      </c>
      <c r="G1361" t="s">
        <v>11019</v>
      </c>
      <c r="H1361">
        <v>2018</v>
      </c>
      <c r="I1361" t="s">
        <v>4507</v>
      </c>
      <c r="J1361">
        <v>2018</v>
      </c>
      <c r="K1361">
        <v>138</v>
      </c>
      <c r="L1361" t="s">
        <v>11020</v>
      </c>
      <c r="P1361">
        <v>7</v>
      </c>
      <c r="Q1361" t="s">
        <v>11021</v>
      </c>
      <c r="R1361" t="s">
        <v>11022</v>
      </c>
      <c r="S1361" t="s">
        <v>31</v>
      </c>
      <c r="T1361" t="s">
        <v>32</v>
      </c>
      <c r="U1361" t="s">
        <v>159</v>
      </c>
      <c r="V1361" t="s">
        <v>34</v>
      </c>
      <c r="W1361" t="s">
        <v>11023</v>
      </c>
    </row>
    <row r="1362" spans="1:23" hidden="1" x14ac:dyDescent="0.2">
      <c r="A1362" t="s">
        <v>314</v>
      </c>
      <c r="D1362" t="s">
        <v>11024</v>
      </c>
      <c r="E1362" t="s">
        <v>11025</v>
      </c>
      <c r="F1362" t="s">
        <v>11026</v>
      </c>
      <c r="G1362" t="s">
        <v>11027</v>
      </c>
      <c r="H1362">
        <v>2017</v>
      </c>
      <c r="I1362" t="s">
        <v>293</v>
      </c>
      <c r="J1362">
        <v>3</v>
      </c>
      <c r="K1362">
        <v>4</v>
      </c>
      <c r="M1362">
        <v>252</v>
      </c>
      <c r="N1362">
        <v>260</v>
      </c>
      <c r="O1362">
        <v>8</v>
      </c>
      <c r="P1362">
        <v>21</v>
      </c>
      <c r="Q1362" t="s">
        <v>11028</v>
      </c>
      <c r="R1362" t="s">
        <v>11029</v>
      </c>
      <c r="S1362" t="s">
        <v>117</v>
      </c>
      <c r="T1362" t="s">
        <v>32</v>
      </c>
      <c r="V1362" t="s">
        <v>34</v>
      </c>
      <c r="W1362" t="s">
        <v>11030</v>
      </c>
    </row>
    <row r="1363" spans="1:23" hidden="1" x14ac:dyDescent="0.2">
      <c r="A1363" t="s">
        <v>322</v>
      </c>
      <c r="B1363" t="s">
        <v>176</v>
      </c>
      <c r="D1363" t="s">
        <v>11031</v>
      </c>
      <c r="E1363" t="s">
        <v>11032</v>
      </c>
      <c r="F1363" t="s">
        <v>11033</v>
      </c>
      <c r="G1363" t="s">
        <v>11034</v>
      </c>
      <c r="H1363">
        <v>2019</v>
      </c>
      <c r="I1363" t="s">
        <v>8930</v>
      </c>
      <c r="J1363">
        <v>65</v>
      </c>
      <c r="K1363">
        <v>2</v>
      </c>
      <c r="L1363">
        <v>9</v>
      </c>
      <c r="P1363">
        <v>18</v>
      </c>
      <c r="Q1363" t="s">
        <v>11035</v>
      </c>
      <c r="R1363" t="s">
        <v>11036</v>
      </c>
      <c r="S1363" t="s">
        <v>31</v>
      </c>
      <c r="T1363" t="s">
        <v>32</v>
      </c>
      <c r="V1363" t="s">
        <v>34</v>
      </c>
      <c r="W1363" t="s">
        <v>11037</v>
      </c>
    </row>
    <row r="1364" spans="1:23" hidden="1" x14ac:dyDescent="0.2">
      <c r="A1364" t="s">
        <v>297</v>
      </c>
      <c r="D1364" t="s">
        <v>11031</v>
      </c>
      <c r="E1364" t="s">
        <v>11038</v>
      </c>
      <c r="F1364" t="s">
        <v>11033</v>
      </c>
      <c r="G1364" t="s">
        <v>11039</v>
      </c>
      <c r="H1364">
        <v>2022</v>
      </c>
      <c r="I1364" t="s">
        <v>7630</v>
      </c>
      <c r="J1364">
        <v>10</v>
      </c>
      <c r="L1364">
        <v>894501</v>
      </c>
      <c r="P1364">
        <v>3</v>
      </c>
      <c r="Q1364" t="s">
        <v>11040</v>
      </c>
      <c r="R1364" t="s">
        <v>11041</v>
      </c>
      <c r="S1364" t="s">
        <v>31</v>
      </c>
      <c r="T1364" t="s">
        <v>32</v>
      </c>
      <c r="U1364" t="s">
        <v>60</v>
      </c>
      <c r="V1364" t="s">
        <v>34</v>
      </c>
      <c r="W1364" t="s">
        <v>11042</v>
      </c>
    </row>
    <row r="1365" spans="1:23" hidden="1" x14ac:dyDescent="0.2">
      <c r="A1365" t="s">
        <v>305</v>
      </c>
      <c r="D1365" t="s">
        <v>11043</v>
      </c>
      <c r="E1365" t="s">
        <v>11044</v>
      </c>
      <c r="F1365" t="s">
        <v>11045</v>
      </c>
      <c r="G1365" t="s">
        <v>11046</v>
      </c>
      <c r="H1365">
        <v>2020</v>
      </c>
      <c r="I1365" t="s">
        <v>148</v>
      </c>
      <c r="J1365">
        <v>7</v>
      </c>
      <c r="L1365">
        <v>605</v>
      </c>
      <c r="P1365">
        <v>11</v>
      </c>
      <c r="Q1365" t="s">
        <v>11047</v>
      </c>
      <c r="R1365" t="s">
        <v>11048</v>
      </c>
      <c r="S1365" t="s">
        <v>31</v>
      </c>
      <c r="T1365" t="s">
        <v>32</v>
      </c>
      <c r="U1365" t="s">
        <v>60</v>
      </c>
      <c r="V1365" t="s">
        <v>34</v>
      </c>
      <c r="W1365" t="s">
        <v>11049</v>
      </c>
    </row>
    <row r="1366" spans="1:23" hidden="1" x14ac:dyDescent="0.2">
      <c r="A1366" t="s">
        <v>314</v>
      </c>
      <c r="D1366" t="s">
        <v>11050</v>
      </c>
      <c r="E1366" t="s">
        <v>11051</v>
      </c>
      <c r="F1366" t="s">
        <v>11052</v>
      </c>
      <c r="G1366" t="s">
        <v>11053</v>
      </c>
      <c r="H1366">
        <v>2021</v>
      </c>
      <c r="I1366" t="s">
        <v>11054</v>
      </c>
      <c r="M1366">
        <v>1041</v>
      </c>
      <c r="N1366">
        <v>1071</v>
      </c>
      <c r="O1366">
        <v>30</v>
      </c>
      <c r="P1366">
        <v>1</v>
      </c>
      <c r="Q1366" t="s">
        <v>11055</v>
      </c>
      <c r="R1366" t="s">
        <v>11056</v>
      </c>
      <c r="S1366" t="s">
        <v>77</v>
      </c>
      <c r="T1366" t="s">
        <v>32</v>
      </c>
      <c r="V1366" t="s">
        <v>34</v>
      </c>
      <c r="W1366" t="s">
        <v>11057</v>
      </c>
    </row>
    <row r="1367" spans="1:23" hidden="1" x14ac:dyDescent="0.2">
      <c r="A1367" t="s">
        <v>322</v>
      </c>
      <c r="B1367" t="s">
        <v>176</v>
      </c>
      <c r="D1367" t="s">
        <v>1440</v>
      </c>
      <c r="E1367" t="s">
        <v>1441</v>
      </c>
      <c r="F1367" t="s">
        <v>1442</v>
      </c>
      <c r="G1367" t="s">
        <v>1443</v>
      </c>
      <c r="H1367">
        <v>2019</v>
      </c>
      <c r="I1367" t="s">
        <v>350</v>
      </c>
      <c r="J1367">
        <v>14</v>
      </c>
      <c r="K1367">
        <v>12</v>
      </c>
      <c r="L1367" t="s">
        <v>1444</v>
      </c>
      <c r="P1367">
        <v>40</v>
      </c>
      <c r="Q1367" t="s">
        <v>1445</v>
      </c>
      <c r="R1367" t="s">
        <v>1446</v>
      </c>
      <c r="S1367" t="s">
        <v>31</v>
      </c>
      <c r="T1367" t="s">
        <v>32</v>
      </c>
      <c r="U1367" t="s">
        <v>108</v>
      </c>
      <c r="V1367" t="s">
        <v>34</v>
      </c>
      <c r="W1367" t="s">
        <v>1447</v>
      </c>
    </row>
    <row r="1368" spans="1:23" hidden="1" x14ac:dyDescent="0.2">
      <c r="A1368" t="s">
        <v>297</v>
      </c>
      <c r="D1368" t="s">
        <v>11058</v>
      </c>
      <c r="E1368" t="s">
        <v>11059</v>
      </c>
      <c r="F1368" t="s">
        <v>11060</v>
      </c>
      <c r="G1368" t="s">
        <v>11061</v>
      </c>
      <c r="H1368">
        <v>2022</v>
      </c>
      <c r="I1368" t="s">
        <v>5153</v>
      </c>
      <c r="M1368">
        <v>319</v>
      </c>
      <c r="N1368">
        <v>340</v>
      </c>
      <c r="O1368">
        <v>21</v>
      </c>
      <c r="P1368">
        <v>0</v>
      </c>
      <c r="Q1368" t="s">
        <v>11062</v>
      </c>
      <c r="R1368" t="s">
        <v>11063</v>
      </c>
      <c r="S1368" t="s">
        <v>77</v>
      </c>
      <c r="T1368" t="s">
        <v>32</v>
      </c>
      <c r="V1368" t="s">
        <v>34</v>
      </c>
      <c r="W1368" t="s">
        <v>11064</v>
      </c>
    </row>
    <row r="1369" spans="1:23" hidden="1" x14ac:dyDescent="0.2">
      <c r="A1369" t="s">
        <v>305</v>
      </c>
      <c r="D1369" t="s">
        <v>11065</v>
      </c>
      <c r="E1369" t="s">
        <v>11066</v>
      </c>
      <c r="F1369" t="s">
        <v>11067</v>
      </c>
      <c r="G1369" t="s">
        <v>5153</v>
      </c>
      <c r="H1369">
        <v>2022</v>
      </c>
      <c r="I1369" t="s">
        <v>5153</v>
      </c>
      <c r="M1369">
        <v>1</v>
      </c>
      <c r="N1369">
        <v>536</v>
      </c>
      <c r="O1369">
        <v>535</v>
      </c>
      <c r="P1369">
        <v>2</v>
      </c>
      <c r="Q1369" t="s">
        <v>11068</v>
      </c>
      <c r="R1369" t="s">
        <v>11069</v>
      </c>
      <c r="S1369" t="s">
        <v>9386</v>
      </c>
      <c r="T1369" t="s">
        <v>32</v>
      </c>
      <c r="V1369" t="s">
        <v>34</v>
      </c>
      <c r="W1369" t="s">
        <v>11070</v>
      </c>
    </row>
    <row r="1370" spans="1:23" hidden="1" x14ac:dyDescent="0.2">
      <c r="A1370" t="s">
        <v>314</v>
      </c>
      <c r="D1370" t="s">
        <v>11071</v>
      </c>
      <c r="E1370" t="s">
        <v>11072</v>
      </c>
      <c r="F1370" t="s">
        <v>11073</v>
      </c>
      <c r="G1370" t="s">
        <v>11074</v>
      </c>
      <c r="H1370">
        <v>2017</v>
      </c>
      <c r="I1370" t="s">
        <v>641</v>
      </c>
      <c r="J1370">
        <v>2017</v>
      </c>
      <c r="K1370">
        <v>10</v>
      </c>
      <c r="L1370" t="s">
        <v>11075</v>
      </c>
      <c r="P1370">
        <v>25</v>
      </c>
      <c r="Q1370" t="s">
        <v>11076</v>
      </c>
      <c r="R1370" t="s">
        <v>11077</v>
      </c>
      <c r="S1370" t="s">
        <v>31</v>
      </c>
      <c r="T1370" t="s">
        <v>32</v>
      </c>
      <c r="U1370" t="s">
        <v>108</v>
      </c>
      <c r="V1370" t="s">
        <v>34</v>
      </c>
      <c r="W1370" t="s">
        <v>11078</v>
      </c>
    </row>
    <row r="1371" spans="1:23" x14ac:dyDescent="0.2">
      <c r="A1371" t="s">
        <v>322</v>
      </c>
      <c r="B1371" t="s">
        <v>323</v>
      </c>
      <c r="D1371" t="s">
        <v>11079</v>
      </c>
      <c r="E1371" t="s">
        <v>11080</v>
      </c>
      <c r="F1371" t="s">
        <v>11081</v>
      </c>
      <c r="G1371" t="s">
        <v>11082</v>
      </c>
      <c r="H1371">
        <v>2016</v>
      </c>
      <c r="I1371" t="s">
        <v>165</v>
      </c>
      <c r="J1371">
        <v>35</v>
      </c>
      <c r="K1371">
        <v>4</v>
      </c>
      <c r="M1371">
        <v>1371</v>
      </c>
      <c r="N1371">
        <v>1382</v>
      </c>
      <c r="O1371">
        <v>11</v>
      </c>
      <c r="P1371">
        <v>19</v>
      </c>
      <c r="Q1371" t="s">
        <v>11083</v>
      </c>
      <c r="R1371" t="s">
        <v>11084</v>
      </c>
      <c r="S1371" t="s">
        <v>31</v>
      </c>
      <c r="T1371" t="s">
        <v>32</v>
      </c>
      <c r="V1371" t="s">
        <v>34</v>
      </c>
      <c r="W1371" t="s">
        <v>11085</v>
      </c>
    </row>
    <row r="1372" spans="1:23" hidden="1" x14ac:dyDescent="0.2">
      <c r="A1372" t="s">
        <v>297</v>
      </c>
      <c r="D1372" t="s">
        <v>11086</v>
      </c>
      <c r="E1372" t="s">
        <v>11087</v>
      </c>
      <c r="F1372" t="s">
        <v>11088</v>
      </c>
      <c r="G1372" t="s">
        <v>11089</v>
      </c>
      <c r="H1372">
        <v>2021</v>
      </c>
      <c r="I1372" t="s">
        <v>2178</v>
      </c>
      <c r="J1372">
        <v>16</v>
      </c>
      <c r="K1372">
        <v>9</v>
      </c>
      <c r="L1372">
        <v>94005</v>
      </c>
      <c r="P1372">
        <v>15</v>
      </c>
      <c r="Q1372" t="s">
        <v>11090</v>
      </c>
      <c r="R1372" t="s">
        <v>11091</v>
      </c>
      <c r="S1372" t="s">
        <v>31</v>
      </c>
      <c r="T1372" t="s">
        <v>32</v>
      </c>
      <c r="U1372" t="s">
        <v>108</v>
      </c>
      <c r="V1372" t="s">
        <v>34</v>
      </c>
      <c r="W1372" t="s">
        <v>11092</v>
      </c>
    </row>
    <row r="1373" spans="1:23" hidden="1" x14ac:dyDescent="0.2">
      <c r="A1373" t="s">
        <v>305</v>
      </c>
      <c r="D1373" t="s">
        <v>11093</v>
      </c>
      <c r="E1373" t="s">
        <v>11094</v>
      </c>
      <c r="F1373" t="s">
        <v>11095</v>
      </c>
      <c r="G1373" t="s">
        <v>11096</v>
      </c>
      <c r="H1373">
        <v>2018</v>
      </c>
      <c r="I1373" t="s">
        <v>2709</v>
      </c>
      <c r="J1373">
        <v>27</v>
      </c>
      <c r="K1373">
        <v>4</v>
      </c>
      <c r="M1373">
        <v>1065</v>
      </c>
      <c r="N1373">
        <v>1080</v>
      </c>
      <c r="O1373">
        <v>15</v>
      </c>
      <c r="P1373">
        <v>46</v>
      </c>
      <c r="Q1373" t="s">
        <v>11097</v>
      </c>
      <c r="R1373" t="s">
        <v>11098</v>
      </c>
      <c r="S1373" t="s">
        <v>31</v>
      </c>
      <c r="T1373" t="s">
        <v>32</v>
      </c>
      <c r="U1373" t="s">
        <v>33</v>
      </c>
      <c r="V1373" t="s">
        <v>34</v>
      </c>
      <c r="W1373" t="s">
        <v>11099</v>
      </c>
    </row>
    <row r="1374" spans="1:23" hidden="1" x14ac:dyDescent="0.2">
      <c r="A1374" t="s">
        <v>314</v>
      </c>
      <c r="D1374" t="s">
        <v>11100</v>
      </c>
      <c r="E1374" t="s">
        <v>11101</v>
      </c>
      <c r="F1374" t="s">
        <v>11102</v>
      </c>
      <c r="G1374" t="s">
        <v>11103</v>
      </c>
      <c r="H1374">
        <v>2023</v>
      </c>
      <c r="I1374" t="s">
        <v>8597</v>
      </c>
      <c r="J1374">
        <v>14</v>
      </c>
      <c r="K1374">
        <v>10</v>
      </c>
      <c r="L1374" t="s">
        <v>11104</v>
      </c>
      <c r="P1374">
        <v>2</v>
      </c>
      <c r="Q1374" t="s">
        <v>11105</v>
      </c>
      <c r="R1374" t="s">
        <v>11106</v>
      </c>
      <c r="S1374" t="s">
        <v>31</v>
      </c>
      <c r="T1374" t="s">
        <v>32</v>
      </c>
      <c r="U1374" t="s">
        <v>108</v>
      </c>
      <c r="V1374" t="s">
        <v>34</v>
      </c>
      <c r="W1374" t="s">
        <v>11107</v>
      </c>
    </row>
    <row r="1375" spans="1:23" x14ac:dyDescent="0.2">
      <c r="A1375" t="s">
        <v>322</v>
      </c>
      <c r="B1375" t="s">
        <v>323</v>
      </c>
      <c r="D1375" t="s">
        <v>11108</v>
      </c>
      <c r="E1375" t="s">
        <v>11109</v>
      </c>
      <c r="F1375" t="s">
        <v>11110</v>
      </c>
      <c r="G1375" t="s">
        <v>11111</v>
      </c>
      <c r="H1375">
        <v>2020</v>
      </c>
      <c r="I1375" t="s">
        <v>28</v>
      </c>
      <c r="J1375">
        <v>26</v>
      </c>
      <c r="K1375">
        <v>4</v>
      </c>
      <c r="M1375">
        <v>2203</v>
      </c>
      <c r="N1375">
        <v>2219</v>
      </c>
      <c r="O1375">
        <v>16</v>
      </c>
      <c r="P1375">
        <v>33</v>
      </c>
      <c r="Q1375" t="s">
        <v>11112</v>
      </c>
      <c r="R1375" t="s">
        <v>11113</v>
      </c>
      <c r="S1375" t="s">
        <v>31</v>
      </c>
      <c r="T1375" t="s">
        <v>32</v>
      </c>
      <c r="U1375" t="s">
        <v>33</v>
      </c>
      <c r="V1375" t="s">
        <v>34</v>
      </c>
      <c r="W1375" t="s">
        <v>11114</v>
      </c>
    </row>
    <row r="1376" spans="1:23" hidden="1" x14ac:dyDescent="0.2">
      <c r="A1376" t="s">
        <v>297</v>
      </c>
      <c r="D1376" t="s">
        <v>11115</v>
      </c>
      <c r="E1376" t="s">
        <v>11116</v>
      </c>
      <c r="F1376" t="s">
        <v>11117</v>
      </c>
      <c r="G1376" t="s">
        <v>11118</v>
      </c>
      <c r="H1376">
        <v>2021</v>
      </c>
      <c r="I1376" t="s">
        <v>350</v>
      </c>
      <c r="J1376">
        <v>16</v>
      </c>
      <c r="K1376">
        <v>45386</v>
      </c>
      <c r="L1376" t="s">
        <v>11119</v>
      </c>
      <c r="P1376">
        <v>5</v>
      </c>
      <c r="Q1376" t="s">
        <v>11120</v>
      </c>
      <c r="R1376" t="s">
        <v>11121</v>
      </c>
      <c r="S1376" t="s">
        <v>31</v>
      </c>
      <c r="T1376" t="s">
        <v>32</v>
      </c>
      <c r="U1376" t="s">
        <v>108</v>
      </c>
      <c r="V1376" t="s">
        <v>34</v>
      </c>
      <c r="W1376" t="s">
        <v>11122</v>
      </c>
    </row>
    <row r="1377" spans="1:23" hidden="1" x14ac:dyDescent="0.2">
      <c r="A1377" t="s">
        <v>305</v>
      </c>
      <c r="D1377" t="s">
        <v>11123</v>
      </c>
      <c r="E1377" t="s">
        <v>11124</v>
      </c>
      <c r="F1377" t="s">
        <v>11125</v>
      </c>
      <c r="G1377" t="s">
        <v>11126</v>
      </c>
      <c r="H1377">
        <v>2017</v>
      </c>
      <c r="I1377" t="s">
        <v>8597</v>
      </c>
      <c r="J1377">
        <v>8</v>
      </c>
      <c r="K1377">
        <v>5</v>
      </c>
      <c r="L1377" t="s">
        <v>11127</v>
      </c>
      <c r="P1377">
        <v>34</v>
      </c>
      <c r="Q1377" t="s">
        <v>11128</v>
      </c>
      <c r="R1377" t="s">
        <v>11129</v>
      </c>
      <c r="S1377" t="s">
        <v>31</v>
      </c>
      <c r="T1377" t="s">
        <v>32</v>
      </c>
      <c r="U1377" t="s">
        <v>108</v>
      </c>
      <c r="V1377" t="s">
        <v>34</v>
      </c>
      <c r="W1377" t="s">
        <v>11130</v>
      </c>
    </row>
    <row r="1378" spans="1:23" hidden="1" x14ac:dyDescent="0.2">
      <c r="A1378" t="s">
        <v>314</v>
      </c>
      <c r="D1378" t="s">
        <v>11131</v>
      </c>
      <c r="E1378" t="s">
        <v>11132</v>
      </c>
      <c r="F1378" t="s">
        <v>11133</v>
      </c>
      <c r="G1378" t="s">
        <v>11134</v>
      </c>
      <c r="H1378">
        <v>2010</v>
      </c>
      <c r="I1378" t="s">
        <v>350</v>
      </c>
      <c r="J1378">
        <v>5</v>
      </c>
      <c r="K1378">
        <v>2</v>
      </c>
      <c r="L1378" t="s">
        <v>11135</v>
      </c>
      <c r="P1378">
        <v>8</v>
      </c>
      <c r="Q1378" t="s">
        <v>11136</v>
      </c>
      <c r="R1378" t="s">
        <v>11137</v>
      </c>
      <c r="S1378" t="s">
        <v>31</v>
      </c>
      <c r="T1378" t="s">
        <v>32</v>
      </c>
      <c r="U1378" t="s">
        <v>60</v>
      </c>
      <c r="V1378" t="s">
        <v>34</v>
      </c>
      <c r="W1378" t="s">
        <v>11138</v>
      </c>
    </row>
    <row r="1379" spans="1:23" hidden="1" x14ac:dyDescent="0.2">
      <c r="A1379" t="s">
        <v>322</v>
      </c>
      <c r="B1379" t="s">
        <v>176</v>
      </c>
      <c r="D1379" t="s">
        <v>11139</v>
      </c>
      <c r="E1379" t="s">
        <v>11140</v>
      </c>
      <c r="F1379" t="s">
        <v>11141</v>
      </c>
      <c r="G1379" t="s">
        <v>11142</v>
      </c>
      <c r="H1379">
        <v>2023</v>
      </c>
      <c r="I1379" t="s">
        <v>11143</v>
      </c>
      <c r="M1379">
        <v>251</v>
      </c>
      <c r="N1379">
        <v>271</v>
      </c>
      <c r="O1379">
        <v>20</v>
      </c>
      <c r="P1379">
        <v>1</v>
      </c>
      <c r="Q1379" t="s">
        <v>11144</v>
      </c>
      <c r="R1379" t="s">
        <v>11145</v>
      </c>
      <c r="S1379" t="s">
        <v>77</v>
      </c>
      <c r="T1379" t="s">
        <v>32</v>
      </c>
      <c r="V1379" t="s">
        <v>34</v>
      </c>
      <c r="W1379" t="s">
        <v>11146</v>
      </c>
    </row>
    <row r="1380" spans="1:23" hidden="1" x14ac:dyDescent="0.2">
      <c r="A1380" t="s">
        <v>297</v>
      </c>
      <c r="D1380" t="s">
        <v>11147</v>
      </c>
      <c r="E1380" t="s">
        <v>11148</v>
      </c>
      <c r="F1380" t="s">
        <v>11149</v>
      </c>
      <c r="G1380" t="s">
        <v>11150</v>
      </c>
      <c r="H1380">
        <v>2022</v>
      </c>
      <c r="I1380" t="s">
        <v>28</v>
      </c>
      <c r="J1380">
        <v>28</v>
      </c>
      <c r="K1380">
        <v>14</v>
      </c>
      <c r="M1380">
        <v>4229</v>
      </c>
      <c r="N1380">
        <v>4250</v>
      </c>
      <c r="O1380">
        <v>21</v>
      </c>
      <c r="P1380">
        <v>54</v>
      </c>
      <c r="Q1380" t="s">
        <v>11151</v>
      </c>
      <c r="R1380" t="s">
        <v>11152</v>
      </c>
      <c r="S1380" t="s">
        <v>31</v>
      </c>
      <c r="T1380" t="s">
        <v>32</v>
      </c>
      <c r="U1380" t="s">
        <v>159</v>
      </c>
      <c r="V1380" t="s">
        <v>34</v>
      </c>
      <c r="W1380" t="s">
        <v>11153</v>
      </c>
    </row>
    <row r="1381" spans="1:23" hidden="1" x14ac:dyDescent="0.2">
      <c r="A1381" t="s">
        <v>305</v>
      </c>
      <c r="D1381" t="s">
        <v>11154</v>
      </c>
      <c r="E1381" t="s">
        <v>11155</v>
      </c>
      <c r="F1381" t="s">
        <v>11156</v>
      </c>
      <c r="G1381" t="s">
        <v>11157</v>
      </c>
      <c r="H1381">
        <v>2022</v>
      </c>
      <c r="I1381" t="s">
        <v>2709</v>
      </c>
      <c r="J1381">
        <v>31</v>
      </c>
      <c r="K1381">
        <v>3</v>
      </c>
      <c r="M1381">
        <v>798</v>
      </c>
      <c r="N1381">
        <v>810</v>
      </c>
      <c r="O1381">
        <v>12</v>
      </c>
      <c r="P1381">
        <v>8</v>
      </c>
      <c r="Q1381" t="s">
        <v>11158</v>
      </c>
      <c r="R1381" t="s">
        <v>11159</v>
      </c>
      <c r="S1381" t="s">
        <v>31</v>
      </c>
      <c r="T1381" t="s">
        <v>32</v>
      </c>
      <c r="U1381" t="s">
        <v>159</v>
      </c>
      <c r="V1381" t="s">
        <v>34</v>
      </c>
      <c r="W1381" t="s">
        <v>11160</v>
      </c>
    </row>
    <row r="1382" spans="1:23" hidden="1" x14ac:dyDescent="0.2">
      <c r="A1382" t="s">
        <v>314</v>
      </c>
      <c r="D1382" t="s">
        <v>11161</v>
      </c>
      <c r="E1382" t="s">
        <v>11162</v>
      </c>
      <c r="F1382" t="s">
        <v>11163</v>
      </c>
      <c r="G1382" t="s">
        <v>11164</v>
      </c>
      <c r="H1382">
        <v>2020</v>
      </c>
      <c r="I1382" t="s">
        <v>374</v>
      </c>
      <c r="J1382">
        <v>636</v>
      </c>
      <c r="M1382">
        <v>63</v>
      </c>
      <c r="N1382">
        <v>75</v>
      </c>
      <c r="O1382">
        <v>12</v>
      </c>
      <c r="P1382">
        <v>5</v>
      </c>
      <c r="Q1382" t="s">
        <v>11165</v>
      </c>
      <c r="R1382" t="s">
        <v>11166</v>
      </c>
      <c r="S1382" t="s">
        <v>31</v>
      </c>
      <c r="T1382" t="s">
        <v>32</v>
      </c>
      <c r="V1382" t="s">
        <v>34</v>
      </c>
      <c r="W1382" t="s">
        <v>11167</v>
      </c>
    </row>
    <row r="1383" spans="1:23" hidden="1" x14ac:dyDescent="0.2">
      <c r="A1383" t="s">
        <v>322</v>
      </c>
      <c r="B1383" t="s">
        <v>176</v>
      </c>
      <c r="D1383" t="s">
        <v>11168</v>
      </c>
      <c r="E1383" t="s">
        <v>11169</v>
      </c>
      <c r="F1383" t="s">
        <v>11170</v>
      </c>
      <c r="G1383" t="s">
        <v>11171</v>
      </c>
      <c r="H1383">
        <v>2018</v>
      </c>
      <c r="I1383" t="s">
        <v>148</v>
      </c>
      <c r="J1383">
        <v>5</v>
      </c>
      <c r="K1383" t="s">
        <v>7444</v>
      </c>
      <c r="L1383">
        <v>349</v>
      </c>
      <c r="P1383">
        <v>23</v>
      </c>
      <c r="Q1383" t="s">
        <v>11172</v>
      </c>
      <c r="R1383" t="s">
        <v>11173</v>
      </c>
      <c r="S1383" t="s">
        <v>31</v>
      </c>
      <c r="T1383" t="s">
        <v>32</v>
      </c>
      <c r="U1383" t="s">
        <v>108</v>
      </c>
      <c r="V1383" t="s">
        <v>34</v>
      </c>
      <c r="W1383" t="s">
        <v>11174</v>
      </c>
    </row>
    <row r="1384" spans="1:23" hidden="1" x14ac:dyDescent="0.2">
      <c r="A1384" t="s">
        <v>297</v>
      </c>
      <c r="D1384" t="s">
        <v>11175</v>
      </c>
      <c r="E1384" t="s">
        <v>11176</v>
      </c>
      <c r="F1384" t="s">
        <v>11177</v>
      </c>
      <c r="G1384" t="s">
        <v>11178</v>
      </c>
      <c r="H1384">
        <v>2020</v>
      </c>
      <c r="I1384" t="s">
        <v>1649</v>
      </c>
      <c r="J1384">
        <v>223</v>
      </c>
      <c r="K1384">
        <v>17</v>
      </c>
      <c r="L1384" t="s">
        <v>11179</v>
      </c>
      <c r="P1384">
        <v>28</v>
      </c>
      <c r="Q1384" t="s">
        <v>11180</v>
      </c>
      <c r="R1384" t="s">
        <v>11181</v>
      </c>
      <c r="S1384" t="s">
        <v>31</v>
      </c>
      <c r="T1384" t="s">
        <v>32</v>
      </c>
      <c r="U1384" t="s">
        <v>33</v>
      </c>
      <c r="V1384" t="s">
        <v>34</v>
      </c>
      <c r="W1384" t="s">
        <v>11182</v>
      </c>
    </row>
    <row r="1385" spans="1:23" hidden="1" x14ac:dyDescent="0.2">
      <c r="A1385" t="s">
        <v>305</v>
      </c>
      <c r="D1385" t="s">
        <v>11183</v>
      </c>
      <c r="E1385" t="s">
        <v>11184</v>
      </c>
      <c r="F1385" t="s">
        <v>11185</v>
      </c>
      <c r="G1385" t="s">
        <v>11186</v>
      </c>
      <c r="H1385">
        <v>2019</v>
      </c>
      <c r="I1385" t="s">
        <v>57</v>
      </c>
      <c r="J1385">
        <v>9</v>
      </c>
      <c r="K1385">
        <v>1</v>
      </c>
      <c r="L1385">
        <v>2201</v>
      </c>
      <c r="P1385">
        <v>35</v>
      </c>
      <c r="Q1385" t="s">
        <v>11187</v>
      </c>
      <c r="R1385" t="s">
        <v>11188</v>
      </c>
      <c r="S1385" t="s">
        <v>31</v>
      </c>
      <c r="T1385" t="s">
        <v>32</v>
      </c>
      <c r="U1385" t="s">
        <v>60</v>
      </c>
      <c r="V1385" t="s">
        <v>34</v>
      </c>
      <c r="W1385" t="s">
        <v>11189</v>
      </c>
    </row>
    <row r="1386" spans="1:23" hidden="1" x14ac:dyDescent="0.2">
      <c r="A1386" t="s">
        <v>314</v>
      </c>
      <c r="D1386" t="s">
        <v>11190</v>
      </c>
      <c r="E1386" t="s">
        <v>11191</v>
      </c>
      <c r="F1386" t="s">
        <v>11192</v>
      </c>
      <c r="G1386" t="s">
        <v>11193</v>
      </c>
      <c r="H1386">
        <v>2022</v>
      </c>
      <c r="I1386" t="s">
        <v>148</v>
      </c>
      <c r="J1386">
        <v>9</v>
      </c>
      <c r="L1386">
        <v>973908</v>
      </c>
      <c r="P1386">
        <v>11</v>
      </c>
      <c r="Q1386" t="s">
        <v>11194</v>
      </c>
      <c r="R1386" t="s">
        <v>11195</v>
      </c>
      <c r="S1386" t="s">
        <v>31</v>
      </c>
      <c r="T1386" t="s">
        <v>32</v>
      </c>
      <c r="U1386" t="s">
        <v>60</v>
      </c>
      <c r="V1386" t="s">
        <v>34</v>
      </c>
      <c r="W1386" t="s">
        <v>11196</v>
      </c>
    </row>
    <row r="1387" spans="1:23" hidden="1" x14ac:dyDescent="0.2">
      <c r="A1387" t="s">
        <v>322</v>
      </c>
      <c r="B1387" t="s">
        <v>176</v>
      </c>
      <c r="D1387" t="s">
        <v>11197</v>
      </c>
      <c r="E1387" t="s">
        <v>11198</v>
      </c>
      <c r="F1387" t="s">
        <v>11199</v>
      </c>
      <c r="G1387" t="s">
        <v>11200</v>
      </c>
      <c r="H1387">
        <v>2020</v>
      </c>
      <c r="I1387" t="s">
        <v>11201</v>
      </c>
      <c r="J1387">
        <v>2259</v>
      </c>
      <c r="M1387">
        <v>385</v>
      </c>
      <c r="N1387">
        <v>398</v>
      </c>
      <c r="O1387">
        <v>13</v>
      </c>
      <c r="P1387">
        <v>0</v>
      </c>
      <c r="Q1387" t="s">
        <v>11202</v>
      </c>
      <c r="R1387" t="s">
        <v>11203</v>
      </c>
      <c r="S1387" t="s">
        <v>77</v>
      </c>
      <c r="T1387" t="s">
        <v>32</v>
      </c>
      <c r="V1387" t="s">
        <v>34</v>
      </c>
      <c r="W1387" t="s">
        <v>11204</v>
      </c>
    </row>
    <row r="1388" spans="1:23" hidden="1" x14ac:dyDescent="0.2">
      <c r="A1388" t="s">
        <v>297</v>
      </c>
      <c r="D1388" t="s">
        <v>11205</v>
      </c>
      <c r="E1388" t="s">
        <v>11206</v>
      </c>
      <c r="F1388" t="s">
        <v>11207</v>
      </c>
      <c r="G1388" t="s">
        <v>11208</v>
      </c>
      <c r="H1388">
        <v>2021</v>
      </c>
      <c r="I1388" t="s">
        <v>11209</v>
      </c>
      <c r="J1388">
        <v>109</v>
      </c>
      <c r="K1388">
        <v>4</v>
      </c>
      <c r="M1388">
        <v>1758</v>
      </c>
      <c r="N1388">
        <v>1773</v>
      </c>
      <c r="O1388">
        <v>15</v>
      </c>
      <c r="P1388">
        <v>61</v>
      </c>
      <c r="Q1388" t="s">
        <v>11210</v>
      </c>
      <c r="R1388" t="s">
        <v>11211</v>
      </c>
      <c r="S1388" t="s">
        <v>31</v>
      </c>
      <c r="T1388" t="s">
        <v>32</v>
      </c>
      <c r="U1388" t="s">
        <v>33</v>
      </c>
      <c r="V1388" t="s">
        <v>34</v>
      </c>
      <c r="W1388" t="s">
        <v>11212</v>
      </c>
    </row>
    <row r="1389" spans="1:23" hidden="1" x14ac:dyDescent="0.2">
      <c r="A1389" t="s">
        <v>305</v>
      </c>
      <c r="D1389" t="s">
        <v>11213</v>
      </c>
      <c r="E1389" t="s">
        <v>11214</v>
      </c>
      <c r="F1389" t="s">
        <v>11215</v>
      </c>
      <c r="G1389" t="s">
        <v>11216</v>
      </c>
      <c r="H1389">
        <v>2014</v>
      </c>
      <c r="I1389" t="s">
        <v>40</v>
      </c>
      <c r="J1389">
        <v>281</v>
      </c>
      <c r="K1389">
        <v>1789</v>
      </c>
      <c r="L1389">
        <v>20140846</v>
      </c>
      <c r="P1389">
        <v>751</v>
      </c>
      <c r="Q1389" t="s">
        <v>11217</v>
      </c>
      <c r="R1389" t="s">
        <v>11218</v>
      </c>
      <c r="S1389" t="s">
        <v>31</v>
      </c>
      <c r="T1389" t="s">
        <v>32</v>
      </c>
      <c r="U1389" t="s">
        <v>33</v>
      </c>
      <c r="V1389" t="s">
        <v>34</v>
      </c>
      <c r="W1389" t="s">
        <v>11219</v>
      </c>
    </row>
    <row r="1390" spans="1:23" hidden="1" x14ac:dyDescent="0.2">
      <c r="A1390" t="s">
        <v>314</v>
      </c>
      <c r="D1390" t="s">
        <v>11220</v>
      </c>
      <c r="E1390" t="s">
        <v>11221</v>
      </c>
      <c r="F1390" t="s">
        <v>11222</v>
      </c>
      <c r="G1390" t="s">
        <v>11223</v>
      </c>
      <c r="H1390">
        <v>2022</v>
      </c>
      <c r="I1390" t="s">
        <v>28</v>
      </c>
      <c r="J1390">
        <v>28</v>
      </c>
      <c r="K1390">
        <v>23</v>
      </c>
      <c r="M1390">
        <v>7049</v>
      </c>
      <c r="N1390">
        <v>7062</v>
      </c>
      <c r="O1390">
        <v>13</v>
      </c>
      <c r="P1390">
        <v>2</v>
      </c>
      <c r="Q1390" t="s">
        <v>11224</v>
      </c>
      <c r="R1390" t="s">
        <v>11225</v>
      </c>
      <c r="S1390" t="s">
        <v>31</v>
      </c>
      <c r="T1390" t="s">
        <v>32</v>
      </c>
      <c r="U1390" t="s">
        <v>224</v>
      </c>
      <c r="V1390" t="s">
        <v>34</v>
      </c>
      <c r="W1390" t="s">
        <v>11226</v>
      </c>
    </row>
    <row r="1391" spans="1:23" hidden="1" x14ac:dyDescent="0.2">
      <c r="A1391" t="s">
        <v>322</v>
      </c>
      <c r="B1391" t="s">
        <v>176</v>
      </c>
      <c r="D1391" t="s">
        <v>11227</v>
      </c>
      <c r="E1391" t="s">
        <v>11228</v>
      </c>
      <c r="F1391" t="s">
        <v>11229</v>
      </c>
      <c r="G1391" t="s">
        <v>11230</v>
      </c>
      <c r="H1391">
        <v>2016</v>
      </c>
      <c r="I1391" t="s">
        <v>11231</v>
      </c>
      <c r="J1391">
        <v>17</v>
      </c>
      <c r="M1391">
        <v>46</v>
      </c>
      <c r="N1391">
        <v>56</v>
      </c>
      <c r="O1391">
        <v>10</v>
      </c>
      <c r="P1391">
        <v>30</v>
      </c>
      <c r="Q1391" t="s">
        <v>11232</v>
      </c>
      <c r="R1391" t="s">
        <v>11233</v>
      </c>
      <c r="S1391" t="s">
        <v>31</v>
      </c>
      <c r="T1391" t="s">
        <v>32</v>
      </c>
      <c r="V1391" t="s">
        <v>34</v>
      </c>
      <c r="W1391" t="s">
        <v>11234</v>
      </c>
    </row>
    <row r="1392" spans="1:23" hidden="1" x14ac:dyDescent="0.2">
      <c r="A1392" t="s">
        <v>297</v>
      </c>
      <c r="D1392" t="s">
        <v>11235</v>
      </c>
      <c r="E1392" t="s">
        <v>11236</v>
      </c>
      <c r="F1392" t="s">
        <v>11237</v>
      </c>
      <c r="G1392" t="s">
        <v>11238</v>
      </c>
      <c r="H1392">
        <v>2016</v>
      </c>
      <c r="I1392" t="s">
        <v>165</v>
      </c>
      <c r="J1392">
        <v>35</v>
      </c>
      <c r="K1392">
        <v>2</v>
      </c>
      <c r="M1392">
        <v>715</v>
      </c>
      <c r="N1392">
        <v>728</v>
      </c>
      <c r="O1392">
        <v>13</v>
      </c>
      <c r="P1392">
        <v>9</v>
      </c>
      <c r="Q1392" t="s">
        <v>11239</v>
      </c>
      <c r="R1392" t="s">
        <v>11240</v>
      </c>
      <c r="S1392" t="s">
        <v>31</v>
      </c>
      <c r="T1392" t="s">
        <v>32</v>
      </c>
      <c r="V1392" t="s">
        <v>34</v>
      </c>
      <c r="W1392" t="s">
        <v>11241</v>
      </c>
    </row>
    <row r="1393" spans="1:23" hidden="1" x14ac:dyDescent="0.2">
      <c r="A1393" t="s">
        <v>305</v>
      </c>
      <c r="D1393" t="s">
        <v>11242</v>
      </c>
      <c r="E1393" t="s">
        <v>11243</v>
      </c>
      <c r="F1393" t="s">
        <v>11244</v>
      </c>
      <c r="G1393" t="s">
        <v>11245</v>
      </c>
      <c r="H1393">
        <v>2019</v>
      </c>
      <c r="I1393" t="s">
        <v>11246</v>
      </c>
      <c r="J1393">
        <v>15</v>
      </c>
      <c r="K1393">
        <v>3</v>
      </c>
      <c r="L1393">
        <v>34</v>
      </c>
      <c r="P1393">
        <v>21</v>
      </c>
      <c r="Q1393" t="s">
        <v>11247</v>
      </c>
      <c r="R1393" t="s">
        <v>11248</v>
      </c>
      <c r="S1393" t="s">
        <v>31</v>
      </c>
      <c r="T1393" t="s">
        <v>32</v>
      </c>
      <c r="U1393" t="s">
        <v>127</v>
      </c>
      <c r="V1393" t="s">
        <v>34</v>
      </c>
      <c r="W1393" t="s">
        <v>11249</v>
      </c>
    </row>
    <row r="1394" spans="1:23" hidden="1" x14ac:dyDescent="0.2">
      <c r="A1394" t="s">
        <v>314</v>
      </c>
      <c r="D1394" t="s">
        <v>11250</v>
      </c>
      <c r="E1394" t="s">
        <v>11251</v>
      </c>
      <c r="F1394" t="s">
        <v>11252</v>
      </c>
      <c r="G1394" t="s">
        <v>11253</v>
      </c>
      <c r="H1394">
        <v>2020</v>
      </c>
      <c r="I1394" t="s">
        <v>641</v>
      </c>
      <c r="J1394">
        <v>2020</v>
      </c>
      <c r="K1394">
        <v>6</v>
      </c>
      <c r="L1394" t="s">
        <v>11254</v>
      </c>
      <c r="P1394">
        <v>19</v>
      </c>
      <c r="Q1394" t="s">
        <v>11255</v>
      </c>
      <c r="R1394" t="s">
        <v>11256</v>
      </c>
      <c r="S1394" t="s">
        <v>31</v>
      </c>
      <c r="T1394" t="s">
        <v>32</v>
      </c>
      <c r="U1394" t="s">
        <v>60</v>
      </c>
      <c r="V1394" t="s">
        <v>34</v>
      </c>
      <c r="W1394" t="s">
        <v>11257</v>
      </c>
    </row>
    <row r="1395" spans="1:23" hidden="1" x14ac:dyDescent="0.2">
      <c r="A1395" t="s">
        <v>322</v>
      </c>
      <c r="B1395" t="s">
        <v>176</v>
      </c>
      <c r="C1395" t="s">
        <v>11258</v>
      </c>
      <c r="D1395" t="s">
        <v>11259</v>
      </c>
      <c r="E1395" t="s">
        <v>11260</v>
      </c>
      <c r="F1395" t="s">
        <v>11261</v>
      </c>
      <c r="G1395" t="s">
        <v>11262</v>
      </c>
      <c r="H1395">
        <v>2023</v>
      </c>
      <c r="I1395" t="s">
        <v>165</v>
      </c>
      <c r="J1395">
        <v>42</v>
      </c>
      <c r="K1395">
        <v>2</v>
      </c>
      <c r="M1395">
        <v>551</v>
      </c>
      <c r="N1395">
        <v>566</v>
      </c>
      <c r="O1395">
        <v>15</v>
      </c>
      <c r="P1395">
        <v>4</v>
      </c>
      <c r="Q1395" t="s">
        <v>11263</v>
      </c>
      <c r="R1395" t="s">
        <v>11264</v>
      </c>
      <c r="S1395" t="s">
        <v>31</v>
      </c>
      <c r="T1395" t="s">
        <v>32</v>
      </c>
      <c r="U1395" t="s">
        <v>127</v>
      </c>
      <c r="V1395" t="s">
        <v>34</v>
      </c>
      <c r="W1395" t="s">
        <v>11265</v>
      </c>
    </row>
    <row r="1396" spans="1:23" hidden="1" x14ac:dyDescent="0.2">
      <c r="A1396" t="s">
        <v>297</v>
      </c>
      <c r="D1396" t="s">
        <v>11266</v>
      </c>
      <c r="E1396" t="s">
        <v>11267</v>
      </c>
      <c r="F1396" t="s">
        <v>11268</v>
      </c>
      <c r="G1396" t="s">
        <v>11269</v>
      </c>
      <c r="H1396">
        <v>2021</v>
      </c>
      <c r="I1396" t="s">
        <v>2709</v>
      </c>
      <c r="J1396">
        <v>30</v>
      </c>
      <c r="K1396">
        <v>18</v>
      </c>
      <c r="M1396">
        <v>4466</v>
      </c>
      <c r="N1396">
        <v>4480</v>
      </c>
      <c r="O1396">
        <v>14</v>
      </c>
      <c r="P1396">
        <v>74</v>
      </c>
      <c r="Q1396" t="s">
        <v>11270</v>
      </c>
      <c r="R1396" t="s">
        <v>11271</v>
      </c>
      <c r="S1396" t="s">
        <v>31</v>
      </c>
      <c r="T1396" t="s">
        <v>32</v>
      </c>
      <c r="U1396" t="s">
        <v>127</v>
      </c>
      <c r="V1396" t="s">
        <v>34</v>
      </c>
      <c r="W1396" t="s">
        <v>11272</v>
      </c>
    </row>
    <row r="1397" spans="1:23" hidden="1" x14ac:dyDescent="0.2">
      <c r="A1397" t="s">
        <v>305</v>
      </c>
      <c r="D1397" t="s">
        <v>11273</v>
      </c>
      <c r="E1397" t="s">
        <v>11274</v>
      </c>
      <c r="F1397" t="s">
        <v>11275</v>
      </c>
      <c r="G1397" t="s">
        <v>11276</v>
      </c>
      <c r="H1397">
        <v>2017</v>
      </c>
      <c r="I1397" t="s">
        <v>1977</v>
      </c>
      <c r="J1397">
        <v>4</v>
      </c>
      <c r="K1397">
        <v>11</v>
      </c>
      <c r="L1397">
        <v>170683</v>
      </c>
      <c r="P1397">
        <v>28</v>
      </c>
      <c r="Q1397" t="s">
        <v>11277</v>
      </c>
      <c r="R1397" t="s">
        <v>11278</v>
      </c>
      <c r="S1397" t="s">
        <v>31</v>
      </c>
      <c r="T1397" t="s">
        <v>32</v>
      </c>
      <c r="U1397" t="s">
        <v>108</v>
      </c>
      <c r="V1397" t="s">
        <v>34</v>
      </c>
      <c r="W1397" t="s">
        <v>11279</v>
      </c>
    </row>
    <row r="1398" spans="1:23" hidden="1" x14ac:dyDescent="0.2">
      <c r="A1398" t="s">
        <v>314</v>
      </c>
      <c r="D1398" t="s">
        <v>11280</v>
      </c>
      <c r="E1398" t="s">
        <v>11281</v>
      </c>
      <c r="F1398" t="s">
        <v>11282</v>
      </c>
      <c r="G1398" t="s">
        <v>11283</v>
      </c>
      <c r="H1398">
        <v>2019</v>
      </c>
      <c r="I1398" t="s">
        <v>66</v>
      </c>
      <c r="J1398">
        <v>64</v>
      </c>
      <c r="K1398">
        <v>5</v>
      </c>
      <c r="M1398">
        <v>2011</v>
      </c>
      <c r="N1398">
        <v>2028</v>
      </c>
      <c r="O1398">
        <v>17</v>
      </c>
      <c r="P1398">
        <v>54</v>
      </c>
      <c r="Q1398" t="s">
        <v>11284</v>
      </c>
      <c r="R1398" t="s">
        <v>11285</v>
      </c>
      <c r="S1398" t="s">
        <v>31</v>
      </c>
      <c r="T1398" t="s">
        <v>32</v>
      </c>
      <c r="U1398" t="s">
        <v>224</v>
      </c>
      <c r="V1398" t="s">
        <v>34</v>
      </c>
      <c r="W1398" t="s">
        <v>11286</v>
      </c>
    </row>
    <row r="1399" spans="1:23" x14ac:dyDescent="0.2">
      <c r="A1399" t="s">
        <v>322</v>
      </c>
      <c r="B1399" t="s">
        <v>323</v>
      </c>
      <c r="C1399" t="s">
        <v>11287</v>
      </c>
      <c r="D1399" t="s">
        <v>11288</v>
      </c>
      <c r="E1399" t="s">
        <v>11289</v>
      </c>
      <c r="F1399" t="s">
        <v>11290</v>
      </c>
      <c r="G1399" t="s">
        <v>11291</v>
      </c>
      <c r="H1399">
        <v>2019</v>
      </c>
      <c r="I1399" t="s">
        <v>977</v>
      </c>
      <c r="J1399">
        <v>10</v>
      </c>
      <c r="K1399">
        <v>1</v>
      </c>
      <c r="L1399">
        <v>3580</v>
      </c>
      <c r="P1399">
        <v>19</v>
      </c>
      <c r="Q1399" t="s">
        <v>11292</v>
      </c>
      <c r="R1399" t="s">
        <v>11293</v>
      </c>
      <c r="S1399" t="s">
        <v>31</v>
      </c>
      <c r="T1399" t="s">
        <v>32</v>
      </c>
      <c r="U1399" t="s">
        <v>108</v>
      </c>
      <c r="V1399" t="s">
        <v>34</v>
      </c>
      <c r="W1399" t="s">
        <v>11294</v>
      </c>
    </row>
    <row r="1400" spans="1:23" hidden="1" x14ac:dyDescent="0.2">
      <c r="A1400" t="s">
        <v>297</v>
      </c>
      <c r="D1400" t="s">
        <v>11295</v>
      </c>
      <c r="E1400" t="s">
        <v>11296</v>
      </c>
      <c r="F1400" t="s">
        <v>11297</v>
      </c>
      <c r="G1400" t="s">
        <v>11298</v>
      </c>
      <c r="H1400">
        <v>2019</v>
      </c>
      <c r="I1400" t="s">
        <v>148</v>
      </c>
      <c r="J1400">
        <v>6</v>
      </c>
      <c r="L1400">
        <v>699</v>
      </c>
      <c r="P1400">
        <v>11</v>
      </c>
      <c r="Q1400" t="s">
        <v>11299</v>
      </c>
      <c r="R1400" t="s">
        <v>11300</v>
      </c>
      <c r="S1400" t="s">
        <v>31</v>
      </c>
      <c r="T1400" t="s">
        <v>32</v>
      </c>
      <c r="U1400" t="s">
        <v>108</v>
      </c>
      <c r="V1400" t="s">
        <v>34</v>
      </c>
      <c r="W1400" t="s">
        <v>11301</v>
      </c>
    </row>
    <row r="1401" spans="1:23" hidden="1" x14ac:dyDescent="0.2">
      <c r="A1401" t="s">
        <v>305</v>
      </c>
      <c r="D1401" t="s">
        <v>11302</v>
      </c>
      <c r="E1401" t="s">
        <v>11303</v>
      </c>
      <c r="F1401" t="s">
        <v>11304</v>
      </c>
      <c r="G1401" t="s">
        <v>11305</v>
      </c>
      <c r="H1401">
        <v>2023</v>
      </c>
      <c r="I1401" t="s">
        <v>514</v>
      </c>
      <c r="J1401">
        <v>170</v>
      </c>
      <c r="K1401">
        <v>5</v>
      </c>
      <c r="L1401">
        <v>58</v>
      </c>
      <c r="P1401">
        <v>10</v>
      </c>
      <c r="Q1401" t="s">
        <v>11306</v>
      </c>
      <c r="R1401" t="s">
        <v>11307</v>
      </c>
      <c r="S1401" t="s">
        <v>117</v>
      </c>
      <c r="T1401" t="s">
        <v>32</v>
      </c>
      <c r="U1401" t="s">
        <v>127</v>
      </c>
      <c r="V1401" t="s">
        <v>34</v>
      </c>
      <c r="W1401" t="s">
        <v>11308</v>
      </c>
    </row>
    <row r="1402" spans="1:23" hidden="1" x14ac:dyDescent="0.2">
      <c r="A1402" t="s">
        <v>314</v>
      </c>
      <c r="D1402" t="s">
        <v>1487</v>
      </c>
      <c r="E1402" t="s">
        <v>1488</v>
      </c>
      <c r="F1402" t="s">
        <v>1489</v>
      </c>
      <c r="G1402" t="s">
        <v>1490</v>
      </c>
      <c r="H1402">
        <v>2021</v>
      </c>
      <c r="I1402" t="s">
        <v>165</v>
      </c>
      <c r="J1402">
        <v>40</v>
      </c>
      <c r="K1402">
        <v>1</v>
      </c>
      <c r="M1402">
        <v>201</v>
      </c>
      <c r="N1402">
        <v>214</v>
      </c>
      <c r="O1402">
        <v>13</v>
      </c>
      <c r="P1402">
        <v>7</v>
      </c>
      <c r="Q1402" t="s">
        <v>1491</v>
      </c>
      <c r="R1402" t="s">
        <v>1492</v>
      </c>
      <c r="S1402" t="s">
        <v>31</v>
      </c>
      <c r="T1402" t="s">
        <v>32</v>
      </c>
      <c r="V1402" t="s">
        <v>34</v>
      </c>
      <c r="W1402" t="s">
        <v>1493</v>
      </c>
    </row>
    <row r="1403" spans="1:23" x14ac:dyDescent="0.2">
      <c r="A1403" t="s">
        <v>322</v>
      </c>
      <c r="B1403" t="s">
        <v>323</v>
      </c>
      <c r="D1403" t="s">
        <v>11309</v>
      </c>
      <c r="E1403" t="s">
        <v>11310</v>
      </c>
      <c r="F1403" t="s">
        <v>11311</v>
      </c>
      <c r="G1403" t="s">
        <v>11312</v>
      </c>
      <c r="H1403">
        <v>2023</v>
      </c>
      <c r="I1403" t="s">
        <v>4753</v>
      </c>
      <c r="J1403">
        <v>11</v>
      </c>
      <c r="K1403">
        <v>1</v>
      </c>
      <c r="L1403">
        <v>211</v>
      </c>
      <c r="P1403">
        <v>3</v>
      </c>
      <c r="Q1403" t="s">
        <v>11313</v>
      </c>
      <c r="R1403" t="s">
        <v>11314</v>
      </c>
      <c r="S1403" t="s">
        <v>31</v>
      </c>
      <c r="T1403" t="s">
        <v>32</v>
      </c>
      <c r="U1403" t="s">
        <v>108</v>
      </c>
      <c r="V1403" t="s">
        <v>34</v>
      </c>
      <c r="W1403" t="s">
        <v>11315</v>
      </c>
    </row>
    <row r="1404" spans="1:23" hidden="1" x14ac:dyDescent="0.2">
      <c r="A1404" t="s">
        <v>297</v>
      </c>
      <c r="D1404" t="s">
        <v>11316</v>
      </c>
      <c r="E1404" t="s">
        <v>11317</v>
      </c>
      <c r="F1404" t="s">
        <v>11318</v>
      </c>
      <c r="G1404" t="s">
        <v>11319</v>
      </c>
      <c r="H1404">
        <v>2024</v>
      </c>
      <c r="I1404" t="s">
        <v>11320</v>
      </c>
      <c r="J1404">
        <v>10</v>
      </c>
      <c r="L1404">
        <v>246</v>
      </c>
      <c r="P1404">
        <v>0</v>
      </c>
      <c r="Q1404" t="s">
        <v>11321</v>
      </c>
      <c r="R1404" t="s">
        <v>11322</v>
      </c>
      <c r="S1404" t="s">
        <v>31</v>
      </c>
      <c r="T1404" t="s">
        <v>32</v>
      </c>
      <c r="U1404" t="s">
        <v>108</v>
      </c>
      <c r="V1404" t="s">
        <v>34</v>
      </c>
      <c r="W1404" t="s">
        <v>11323</v>
      </c>
    </row>
    <row r="1405" spans="1:23" hidden="1" x14ac:dyDescent="0.2">
      <c r="A1405" t="s">
        <v>305</v>
      </c>
      <c r="D1405" t="s">
        <v>11324</v>
      </c>
      <c r="E1405" t="s">
        <v>11325</v>
      </c>
      <c r="F1405" t="s">
        <v>11326</v>
      </c>
      <c r="G1405" t="s">
        <v>11327</v>
      </c>
      <c r="H1405">
        <v>2017</v>
      </c>
      <c r="I1405" t="s">
        <v>3201</v>
      </c>
      <c r="J1405">
        <v>9</v>
      </c>
      <c r="K1405">
        <v>10</v>
      </c>
      <c r="M1405">
        <v>2626</v>
      </c>
      <c r="N1405">
        <v>2634</v>
      </c>
      <c r="O1405">
        <v>8</v>
      </c>
      <c r="P1405">
        <v>7</v>
      </c>
      <c r="Q1405" t="s">
        <v>11328</v>
      </c>
      <c r="R1405" t="s">
        <v>11329</v>
      </c>
      <c r="S1405" t="s">
        <v>31</v>
      </c>
      <c r="T1405" t="s">
        <v>32</v>
      </c>
      <c r="U1405" t="s">
        <v>108</v>
      </c>
      <c r="V1405" t="s">
        <v>34</v>
      </c>
      <c r="W1405" t="s">
        <v>11330</v>
      </c>
    </row>
    <row r="1406" spans="1:23" hidden="1" x14ac:dyDescent="0.2">
      <c r="A1406" t="s">
        <v>314</v>
      </c>
      <c r="D1406" t="s">
        <v>11331</v>
      </c>
      <c r="E1406" t="s">
        <v>11332</v>
      </c>
      <c r="F1406" t="s">
        <v>11333</v>
      </c>
      <c r="G1406" t="s">
        <v>11334</v>
      </c>
      <c r="H1406">
        <v>2020</v>
      </c>
      <c r="I1406" t="s">
        <v>8567</v>
      </c>
      <c r="J1406">
        <v>192</v>
      </c>
      <c r="K1406">
        <v>9</v>
      </c>
      <c r="L1406">
        <v>579</v>
      </c>
      <c r="P1406">
        <v>8</v>
      </c>
      <c r="Q1406" t="s">
        <v>11335</v>
      </c>
      <c r="R1406" t="s">
        <v>11336</v>
      </c>
      <c r="S1406" t="s">
        <v>31</v>
      </c>
      <c r="T1406" t="s">
        <v>32</v>
      </c>
      <c r="V1406" t="s">
        <v>34</v>
      </c>
      <c r="W1406" t="s">
        <v>11337</v>
      </c>
    </row>
    <row r="1407" spans="1:23" hidden="1" x14ac:dyDescent="0.2">
      <c r="A1407" t="s">
        <v>322</v>
      </c>
      <c r="B1407" t="s">
        <v>176</v>
      </c>
      <c r="D1407" t="s">
        <v>11338</v>
      </c>
      <c r="E1407" t="s">
        <v>11339</v>
      </c>
      <c r="F1407" t="s">
        <v>11340</v>
      </c>
      <c r="G1407" t="s">
        <v>11341</v>
      </c>
      <c r="H1407">
        <v>2024</v>
      </c>
      <c r="I1407" t="s">
        <v>1739</v>
      </c>
      <c r="J1407">
        <v>10</v>
      </c>
      <c r="K1407">
        <v>37</v>
      </c>
      <c r="L1407" t="s">
        <v>11342</v>
      </c>
      <c r="P1407">
        <v>0</v>
      </c>
      <c r="Q1407" t="s">
        <v>11343</v>
      </c>
      <c r="R1407" t="s">
        <v>11344</v>
      </c>
      <c r="S1407" t="s">
        <v>31</v>
      </c>
      <c r="T1407" t="s">
        <v>32</v>
      </c>
      <c r="U1407" t="s">
        <v>108</v>
      </c>
      <c r="V1407" t="s">
        <v>34</v>
      </c>
      <c r="W1407" t="s">
        <v>11345</v>
      </c>
    </row>
    <row r="1408" spans="1:23" hidden="1" x14ac:dyDescent="0.2">
      <c r="A1408" t="s">
        <v>297</v>
      </c>
      <c r="D1408" t="s">
        <v>1494</v>
      </c>
      <c r="E1408" t="s">
        <v>1495</v>
      </c>
      <c r="F1408" t="s">
        <v>1496</v>
      </c>
      <c r="G1408" t="s">
        <v>1497</v>
      </c>
      <c r="H1408">
        <v>2012</v>
      </c>
      <c r="I1408" t="s">
        <v>350</v>
      </c>
      <c r="J1408">
        <v>7</v>
      </c>
      <c r="K1408">
        <v>2</v>
      </c>
      <c r="L1408" t="s">
        <v>1498</v>
      </c>
      <c r="P1408">
        <v>66</v>
      </c>
      <c r="Q1408" t="s">
        <v>1499</v>
      </c>
      <c r="R1408" t="s">
        <v>1500</v>
      </c>
      <c r="S1408" t="s">
        <v>31</v>
      </c>
      <c r="T1408" t="s">
        <v>32</v>
      </c>
      <c r="U1408" t="s">
        <v>108</v>
      </c>
      <c r="V1408" t="s">
        <v>34</v>
      </c>
      <c r="W1408" t="s">
        <v>1501</v>
      </c>
    </row>
    <row r="1409" spans="1:23" hidden="1" x14ac:dyDescent="0.2">
      <c r="A1409" t="s">
        <v>305</v>
      </c>
      <c r="D1409" t="s">
        <v>11346</v>
      </c>
      <c r="E1409" t="s">
        <v>11347</v>
      </c>
      <c r="F1409" t="s">
        <v>11348</v>
      </c>
      <c r="G1409" t="s">
        <v>11349</v>
      </c>
      <c r="H1409">
        <v>2017</v>
      </c>
      <c r="I1409" t="s">
        <v>785</v>
      </c>
      <c r="J1409">
        <v>13</v>
      </c>
      <c r="K1409">
        <v>2</v>
      </c>
      <c r="L1409">
        <v>20160797</v>
      </c>
      <c r="P1409">
        <v>45</v>
      </c>
      <c r="Q1409" t="s">
        <v>11350</v>
      </c>
      <c r="R1409" t="s">
        <v>11351</v>
      </c>
      <c r="S1409" t="s">
        <v>31</v>
      </c>
      <c r="T1409" t="s">
        <v>32</v>
      </c>
      <c r="U1409" t="s">
        <v>43</v>
      </c>
      <c r="V1409" t="s">
        <v>34</v>
      </c>
      <c r="W1409" t="s">
        <v>11352</v>
      </c>
    </row>
    <row r="1410" spans="1:23" hidden="1" x14ac:dyDescent="0.2">
      <c r="A1410" t="s">
        <v>314</v>
      </c>
      <c r="D1410" t="s">
        <v>11353</v>
      </c>
      <c r="E1410" t="s">
        <v>11354</v>
      </c>
      <c r="F1410" t="s">
        <v>11355</v>
      </c>
      <c r="G1410" t="s">
        <v>11356</v>
      </c>
      <c r="H1410">
        <v>2021</v>
      </c>
      <c r="I1410" t="s">
        <v>3104</v>
      </c>
      <c r="J1410">
        <v>9</v>
      </c>
      <c r="K1410">
        <v>1</v>
      </c>
      <c r="L1410" t="s">
        <v>11357</v>
      </c>
      <c r="P1410">
        <v>16</v>
      </c>
      <c r="Q1410" t="s">
        <v>11358</v>
      </c>
      <c r="R1410" t="s">
        <v>11359</v>
      </c>
      <c r="S1410" t="s">
        <v>31</v>
      </c>
      <c r="T1410" t="s">
        <v>32</v>
      </c>
      <c r="U1410" t="s">
        <v>108</v>
      </c>
      <c r="V1410" t="s">
        <v>34</v>
      </c>
      <c r="W1410" t="s">
        <v>11360</v>
      </c>
    </row>
    <row r="1411" spans="1:23" hidden="1" x14ac:dyDescent="0.2">
      <c r="A1411" t="s">
        <v>322</v>
      </c>
      <c r="B1411" t="s">
        <v>176</v>
      </c>
      <c r="D1411" t="s">
        <v>11361</v>
      </c>
      <c r="E1411" t="s">
        <v>11362</v>
      </c>
      <c r="F1411">
        <v>15728756400</v>
      </c>
      <c r="G1411" t="s">
        <v>11363</v>
      </c>
      <c r="H1411">
        <v>2016</v>
      </c>
      <c r="I1411" t="s">
        <v>1865</v>
      </c>
      <c r="J1411">
        <v>74</v>
      </c>
      <c r="M1411">
        <v>153</v>
      </c>
      <c r="N1411">
        <v>157</v>
      </c>
      <c r="O1411">
        <v>4</v>
      </c>
      <c r="P1411">
        <v>23</v>
      </c>
      <c r="Q1411" t="s">
        <v>11364</v>
      </c>
      <c r="R1411" t="s">
        <v>11365</v>
      </c>
      <c r="S1411" t="s">
        <v>31</v>
      </c>
      <c r="T1411" t="s">
        <v>32</v>
      </c>
      <c r="U1411" t="s">
        <v>127</v>
      </c>
      <c r="V1411" t="s">
        <v>34</v>
      </c>
      <c r="W1411" t="s">
        <v>11366</v>
      </c>
    </row>
    <row r="1412" spans="1:23" hidden="1" x14ac:dyDescent="0.2">
      <c r="A1412" t="s">
        <v>297</v>
      </c>
      <c r="D1412" t="s">
        <v>11367</v>
      </c>
      <c r="E1412" t="s">
        <v>11368</v>
      </c>
      <c r="F1412" t="s">
        <v>11369</v>
      </c>
      <c r="G1412" t="s">
        <v>11370</v>
      </c>
      <c r="H1412">
        <v>2023</v>
      </c>
      <c r="I1412" t="s">
        <v>57</v>
      </c>
      <c r="J1412">
        <v>13</v>
      </c>
      <c r="K1412">
        <v>1</v>
      </c>
      <c r="L1412">
        <v>258</v>
      </c>
      <c r="P1412">
        <v>8</v>
      </c>
      <c r="Q1412" t="s">
        <v>11371</v>
      </c>
      <c r="R1412" t="s">
        <v>11372</v>
      </c>
      <c r="S1412" t="s">
        <v>31</v>
      </c>
      <c r="T1412" t="s">
        <v>32</v>
      </c>
      <c r="U1412" t="s">
        <v>108</v>
      </c>
      <c r="V1412" t="s">
        <v>34</v>
      </c>
      <c r="W1412" t="s">
        <v>11373</v>
      </c>
    </row>
    <row r="1413" spans="1:23" hidden="1" x14ac:dyDescent="0.2">
      <c r="A1413" t="s">
        <v>305</v>
      </c>
      <c r="D1413" t="s">
        <v>11374</v>
      </c>
      <c r="E1413" t="s">
        <v>11375</v>
      </c>
      <c r="F1413" t="s">
        <v>11376</v>
      </c>
      <c r="G1413" t="s">
        <v>11377</v>
      </c>
      <c r="H1413">
        <v>2024</v>
      </c>
      <c r="I1413" t="s">
        <v>28</v>
      </c>
      <c r="J1413">
        <v>30</v>
      </c>
      <c r="K1413">
        <v>6</v>
      </c>
      <c r="L1413" t="s">
        <v>11378</v>
      </c>
      <c r="P1413">
        <v>0</v>
      </c>
      <c r="Q1413" t="s">
        <v>11379</v>
      </c>
      <c r="R1413" t="s">
        <v>11380</v>
      </c>
      <c r="S1413" t="s">
        <v>31</v>
      </c>
      <c r="T1413" t="s">
        <v>32</v>
      </c>
      <c r="V1413" t="s">
        <v>34</v>
      </c>
      <c r="W1413" t="s">
        <v>11381</v>
      </c>
    </row>
    <row r="1414" spans="1:23" hidden="1" x14ac:dyDescent="0.2">
      <c r="A1414" t="s">
        <v>314</v>
      </c>
      <c r="D1414" t="s">
        <v>11382</v>
      </c>
      <c r="E1414" t="s">
        <v>11383</v>
      </c>
      <c r="F1414" t="s">
        <v>11384</v>
      </c>
      <c r="G1414" t="s">
        <v>11385</v>
      </c>
      <c r="H1414">
        <v>2019</v>
      </c>
      <c r="I1414" t="s">
        <v>57</v>
      </c>
      <c r="J1414">
        <v>9</v>
      </c>
      <c r="K1414">
        <v>1</v>
      </c>
      <c r="L1414">
        <v>758</v>
      </c>
      <c r="P1414">
        <v>12</v>
      </c>
      <c r="Q1414" t="s">
        <v>11386</v>
      </c>
      <c r="R1414" t="s">
        <v>11387</v>
      </c>
      <c r="S1414" t="s">
        <v>31</v>
      </c>
      <c r="T1414" t="s">
        <v>32</v>
      </c>
      <c r="U1414" t="s">
        <v>60</v>
      </c>
      <c r="V1414" t="s">
        <v>34</v>
      </c>
      <c r="W1414" t="s">
        <v>11388</v>
      </c>
    </row>
    <row r="1415" spans="1:23" x14ac:dyDescent="0.2">
      <c r="A1415" t="s">
        <v>322</v>
      </c>
      <c r="B1415" t="s">
        <v>323</v>
      </c>
      <c r="C1415" t="s">
        <v>11389</v>
      </c>
      <c r="D1415" t="s">
        <v>11390</v>
      </c>
      <c r="E1415" t="s">
        <v>11391</v>
      </c>
      <c r="F1415" t="s">
        <v>11392</v>
      </c>
      <c r="G1415" t="s">
        <v>11393</v>
      </c>
      <c r="H1415">
        <v>2017</v>
      </c>
      <c r="I1415" t="s">
        <v>148</v>
      </c>
      <c r="J1415">
        <v>4</v>
      </c>
      <c r="K1415" t="s">
        <v>7444</v>
      </c>
      <c r="L1415">
        <v>311</v>
      </c>
      <c r="P1415">
        <v>29</v>
      </c>
      <c r="Q1415" t="s">
        <v>11394</v>
      </c>
      <c r="R1415" t="s">
        <v>11395</v>
      </c>
      <c r="S1415" t="s">
        <v>31</v>
      </c>
      <c r="T1415" t="s">
        <v>32</v>
      </c>
      <c r="U1415" t="s">
        <v>60</v>
      </c>
      <c r="V1415" t="s">
        <v>34</v>
      </c>
      <c r="W1415" t="s">
        <v>11396</v>
      </c>
    </row>
    <row r="1416" spans="1:23" hidden="1" x14ac:dyDescent="0.2">
      <c r="A1416" t="s">
        <v>297</v>
      </c>
      <c r="D1416" t="s">
        <v>11397</v>
      </c>
      <c r="E1416" t="s">
        <v>11398</v>
      </c>
      <c r="F1416" t="s">
        <v>11399</v>
      </c>
      <c r="G1416" t="s">
        <v>11400</v>
      </c>
      <c r="H1416">
        <v>2016</v>
      </c>
      <c r="I1416" t="s">
        <v>57</v>
      </c>
      <c r="J1416">
        <v>6</v>
      </c>
      <c r="L1416">
        <v>19324</v>
      </c>
      <c r="P1416">
        <v>114</v>
      </c>
      <c r="Q1416" t="s">
        <v>11401</v>
      </c>
      <c r="R1416" t="s">
        <v>11402</v>
      </c>
      <c r="S1416" t="s">
        <v>31</v>
      </c>
      <c r="T1416" t="s">
        <v>32</v>
      </c>
      <c r="U1416" t="s">
        <v>108</v>
      </c>
      <c r="V1416" t="s">
        <v>34</v>
      </c>
      <c r="W1416" t="s">
        <v>11403</v>
      </c>
    </row>
    <row r="1417" spans="1:23" hidden="1" x14ac:dyDescent="0.2">
      <c r="A1417" t="s">
        <v>305</v>
      </c>
      <c r="D1417" t="s">
        <v>11404</v>
      </c>
      <c r="E1417" t="s">
        <v>11405</v>
      </c>
      <c r="F1417" t="s">
        <v>11406</v>
      </c>
      <c r="G1417" t="s">
        <v>11407</v>
      </c>
      <c r="H1417">
        <v>2019</v>
      </c>
      <c r="I1417" t="s">
        <v>165</v>
      </c>
      <c r="J1417">
        <v>38</v>
      </c>
      <c r="K1417">
        <v>2</v>
      </c>
      <c r="M1417">
        <v>311</v>
      </c>
      <c r="N1417">
        <v>319</v>
      </c>
      <c r="O1417">
        <v>8</v>
      </c>
      <c r="P1417">
        <v>12</v>
      </c>
      <c r="Q1417" t="s">
        <v>11408</v>
      </c>
      <c r="R1417" t="s">
        <v>11409</v>
      </c>
      <c r="S1417" t="s">
        <v>31</v>
      </c>
      <c r="T1417" t="s">
        <v>32</v>
      </c>
      <c r="V1417" t="s">
        <v>34</v>
      </c>
      <c r="W1417" t="s">
        <v>11410</v>
      </c>
    </row>
    <row r="1418" spans="1:23" hidden="1" x14ac:dyDescent="0.2">
      <c r="A1418" t="s">
        <v>314</v>
      </c>
      <c r="D1418" t="s">
        <v>11411</v>
      </c>
      <c r="E1418" t="s">
        <v>11412</v>
      </c>
      <c r="F1418" t="s">
        <v>11413</v>
      </c>
      <c r="G1418" t="s">
        <v>11414</v>
      </c>
      <c r="H1418">
        <v>2019</v>
      </c>
      <c r="I1418" t="s">
        <v>11415</v>
      </c>
      <c r="J1418">
        <v>138</v>
      </c>
      <c r="K1418">
        <v>3</v>
      </c>
      <c r="L1418" t="s">
        <v>11416</v>
      </c>
      <c r="P1418">
        <v>4</v>
      </c>
      <c r="Q1418" t="s">
        <v>11417</v>
      </c>
      <c r="R1418" t="s">
        <v>11418</v>
      </c>
      <c r="S1418" t="s">
        <v>31</v>
      </c>
      <c r="T1418" t="s">
        <v>32</v>
      </c>
      <c r="V1418" t="s">
        <v>34</v>
      </c>
      <c r="W1418" t="s">
        <v>11419</v>
      </c>
    </row>
    <row r="1419" spans="1:23" hidden="1" x14ac:dyDescent="0.2">
      <c r="A1419" t="s">
        <v>322</v>
      </c>
      <c r="B1419" t="s">
        <v>176</v>
      </c>
      <c r="D1419" t="s">
        <v>11420</v>
      </c>
      <c r="E1419" t="s">
        <v>11421</v>
      </c>
      <c r="F1419" t="s">
        <v>11422</v>
      </c>
      <c r="G1419" t="s">
        <v>11423</v>
      </c>
      <c r="H1419">
        <v>2019</v>
      </c>
      <c r="I1419" t="s">
        <v>4069</v>
      </c>
      <c r="J1419">
        <v>34</v>
      </c>
      <c r="K1419">
        <v>2</v>
      </c>
      <c r="M1419">
        <v>252</v>
      </c>
      <c r="N1419">
        <v>274</v>
      </c>
      <c r="O1419">
        <v>22</v>
      </c>
      <c r="P1419">
        <v>10</v>
      </c>
      <c r="Q1419" t="s">
        <v>11424</v>
      </c>
      <c r="R1419" t="s">
        <v>11425</v>
      </c>
      <c r="S1419" t="s">
        <v>31</v>
      </c>
      <c r="T1419" t="s">
        <v>32</v>
      </c>
      <c r="V1419" t="s">
        <v>34</v>
      </c>
      <c r="W1419" t="s">
        <v>11426</v>
      </c>
    </row>
    <row r="1420" spans="1:23" hidden="1" x14ac:dyDescent="0.2">
      <c r="A1420" t="s">
        <v>297</v>
      </c>
      <c r="D1420" t="s">
        <v>11427</v>
      </c>
      <c r="E1420" t="s">
        <v>11428</v>
      </c>
      <c r="F1420" t="s">
        <v>11429</v>
      </c>
      <c r="G1420" t="s">
        <v>11430</v>
      </c>
      <c r="H1420">
        <v>2017</v>
      </c>
      <c r="I1420" t="s">
        <v>2508</v>
      </c>
      <c r="J1420">
        <v>10</v>
      </c>
      <c r="K1420">
        <v>7</v>
      </c>
      <c r="M1420">
        <v>682</v>
      </c>
      <c r="N1420">
        <v>693</v>
      </c>
      <c r="O1420">
        <v>11</v>
      </c>
      <c r="P1420">
        <v>30</v>
      </c>
      <c r="Q1420" t="s">
        <v>11431</v>
      </c>
      <c r="R1420" t="s">
        <v>11432</v>
      </c>
      <c r="S1420" t="s">
        <v>31</v>
      </c>
      <c r="T1420" t="s">
        <v>32</v>
      </c>
      <c r="U1420" t="s">
        <v>60</v>
      </c>
      <c r="V1420" t="s">
        <v>34</v>
      </c>
      <c r="W1420" t="s">
        <v>11433</v>
      </c>
    </row>
    <row r="1421" spans="1:23" hidden="1" x14ac:dyDescent="0.2">
      <c r="A1421" t="s">
        <v>305</v>
      </c>
      <c r="D1421" t="s">
        <v>11434</v>
      </c>
      <c r="E1421" t="s">
        <v>11435</v>
      </c>
      <c r="F1421" t="s">
        <v>11436</v>
      </c>
      <c r="G1421" t="s">
        <v>11437</v>
      </c>
      <c r="H1421">
        <v>2018</v>
      </c>
      <c r="I1421" t="s">
        <v>2186</v>
      </c>
      <c r="M1421">
        <v>101</v>
      </c>
      <c r="N1421">
        <v>119</v>
      </c>
      <c r="O1421">
        <v>18</v>
      </c>
      <c r="P1421">
        <v>10</v>
      </c>
      <c r="Q1421" t="s">
        <v>11438</v>
      </c>
      <c r="R1421" t="s">
        <v>11439</v>
      </c>
      <c r="S1421" t="s">
        <v>77</v>
      </c>
      <c r="T1421" t="s">
        <v>32</v>
      </c>
      <c r="V1421" t="s">
        <v>34</v>
      </c>
      <c r="W1421" t="s">
        <v>11440</v>
      </c>
    </row>
    <row r="1422" spans="1:23" hidden="1" x14ac:dyDescent="0.2">
      <c r="A1422" t="s">
        <v>314</v>
      </c>
      <c r="D1422" t="s">
        <v>11441</v>
      </c>
      <c r="E1422" t="s">
        <v>11442</v>
      </c>
      <c r="F1422" t="s">
        <v>11443</v>
      </c>
      <c r="G1422" t="s">
        <v>11444</v>
      </c>
      <c r="H1422">
        <v>2017</v>
      </c>
      <c r="I1422" t="s">
        <v>11445</v>
      </c>
      <c r="J1422">
        <v>93</v>
      </c>
      <c r="K1422">
        <v>5</v>
      </c>
      <c r="P1422">
        <v>26</v>
      </c>
      <c r="Q1422" t="s">
        <v>11446</v>
      </c>
      <c r="R1422" t="s">
        <v>11447</v>
      </c>
      <c r="S1422" t="s">
        <v>31</v>
      </c>
      <c r="T1422" t="s">
        <v>32</v>
      </c>
      <c r="U1422" t="s">
        <v>33</v>
      </c>
      <c r="V1422" t="s">
        <v>34</v>
      </c>
      <c r="W1422" t="s">
        <v>11448</v>
      </c>
    </row>
    <row r="1423" spans="1:23" hidden="1" x14ac:dyDescent="0.2">
      <c r="A1423" t="s">
        <v>322</v>
      </c>
      <c r="B1423" t="s">
        <v>176</v>
      </c>
      <c r="D1423" t="s">
        <v>11449</v>
      </c>
      <c r="E1423" t="s">
        <v>11450</v>
      </c>
      <c r="F1423" t="s">
        <v>11451</v>
      </c>
      <c r="G1423" t="s">
        <v>11452</v>
      </c>
      <c r="H1423">
        <v>2024</v>
      </c>
      <c r="I1423" t="s">
        <v>165</v>
      </c>
      <c r="J1423">
        <v>43</v>
      </c>
      <c r="K1423">
        <v>4</v>
      </c>
      <c r="M1423">
        <v>969</v>
      </c>
      <c r="N1423">
        <v>984</v>
      </c>
      <c r="O1423">
        <v>15</v>
      </c>
      <c r="P1423">
        <v>1</v>
      </c>
      <c r="Q1423" t="s">
        <v>11453</v>
      </c>
      <c r="R1423" t="s">
        <v>11454</v>
      </c>
      <c r="S1423" t="s">
        <v>31</v>
      </c>
      <c r="T1423" t="s">
        <v>32</v>
      </c>
      <c r="U1423" t="s">
        <v>127</v>
      </c>
      <c r="V1423" t="s">
        <v>34</v>
      </c>
      <c r="W1423" t="s">
        <v>11455</v>
      </c>
    </row>
    <row r="1424" spans="1:23" hidden="1" x14ac:dyDescent="0.2">
      <c r="A1424" t="s">
        <v>297</v>
      </c>
      <c r="D1424" t="s">
        <v>11456</v>
      </c>
      <c r="E1424" t="s">
        <v>11457</v>
      </c>
      <c r="F1424" t="s">
        <v>11458</v>
      </c>
      <c r="G1424" t="s">
        <v>11459</v>
      </c>
      <c r="H1424">
        <v>2023</v>
      </c>
      <c r="I1424" t="s">
        <v>1413</v>
      </c>
      <c r="J1424">
        <v>19</v>
      </c>
      <c r="M1424">
        <v>199</v>
      </c>
      <c r="N1424">
        <v>235</v>
      </c>
      <c r="O1424">
        <v>36</v>
      </c>
      <c r="P1424">
        <v>5</v>
      </c>
      <c r="Q1424" t="s">
        <v>11460</v>
      </c>
      <c r="R1424" t="s">
        <v>11461</v>
      </c>
      <c r="S1424" t="s">
        <v>77</v>
      </c>
      <c r="T1424" t="s">
        <v>32</v>
      </c>
      <c r="V1424" t="s">
        <v>34</v>
      </c>
      <c r="W1424" t="s">
        <v>11462</v>
      </c>
    </row>
    <row r="1425" spans="1:23" hidden="1" x14ac:dyDescent="0.2">
      <c r="A1425" t="s">
        <v>305</v>
      </c>
      <c r="D1425" t="s">
        <v>11463</v>
      </c>
      <c r="E1425" t="s">
        <v>11464</v>
      </c>
      <c r="F1425" t="s">
        <v>11465</v>
      </c>
      <c r="G1425" t="s">
        <v>11466</v>
      </c>
      <c r="H1425">
        <v>2024</v>
      </c>
      <c r="I1425" t="s">
        <v>11467</v>
      </c>
      <c r="J1425">
        <v>11</v>
      </c>
      <c r="K1425">
        <v>1</v>
      </c>
      <c r="L1425" t="s">
        <v>11468</v>
      </c>
      <c r="P1425">
        <v>5</v>
      </c>
      <c r="Q1425" t="s">
        <v>11469</v>
      </c>
      <c r="R1425" t="s">
        <v>11470</v>
      </c>
      <c r="S1425" t="s">
        <v>117</v>
      </c>
      <c r="T1425" t="s">
        <v>32</v>
      </c>
      <c r="U1425" t="s">
        <v>108</v>
      </c>
      <c r="V1425" t="s">
        <v>34</v>
      </c>
      <c r="W1425" t="s">
        <v>11471</v>
      </c>
    </row>
    <row r="1426" spans="1:23" hidden="1" x14ac:dyDescent="0.2">
      <c r="A1426" t="s">
        <v>314</v>
      </c>
      <c r="D1426" t="s">
        <v>11472</v>
      </c>
      <c r="E1426" t="s">
        <v>11473</v>
      </c>
      <c r="F1426" t="s">
        <v>11474</v>
      </c>
      <c r="G1426" t="s">
        <v>11475</v>
      </c>
      <c r="H1426">
        <v>2020</v>
      </c>
      <c r="I1426" t="s">
        <v>9455</v>
      </c>
      <c r="J1426">
        <v>2228</v>
      </c>
      <c r="L1426">
        <v>30003</v>
      </c>
      <c r="P1426">
        <v>0</v>
      </c>
      <c r="Q1426" t="s">
        <v>11476</v>
      </c>
      <c r="R1426" t="s">
        <v>11477</v>
      </c>
      <c r="S1426" t="s">
        <v>1695</v>
      </c>
      <c r="T1426" t="s">
        <v>32</v>
      </c>
      <c r="U1426" t="s">
        <v>33</v>
      </c>
      <c r="V1426" t="s">
        <v>34</v>
      </c>
      <c r="W1426" t="s">
        <v>11478</v>
      </c>
    </row>
    <row r="1427" spans="1:23" hidden="1" x14ac:dyDescent="0.2">
      <c r="A1427" t="s">
        <v>322</v>
      </c>
      <c r="B1427" t="s">
        <v>176</v>
      </c>
      <c r="D1427" t="s">
        <v>11479</v>
      </c>
      <c r="E1427" t="s">
        <v>11480</v>
      </c>
      <c r="F1427">
        <v>58671904400</v>
      </c>
      <c r="G1427" t="s">
        <v>11481</v>
      </c>
      <c r="H1427">
        <v>2023</v>
      </c>
      <c r="I1427" t="s">
        <v>1992</v>
      </c>
      <c r="J1427">
        <v>282</v>
      </c>
      <c r="K1427">
        <v>6669</v>
      </c>
      <c r="M1427">
        <v>358</v>
      </c>
      <c r="P1427">
        <v>0</v>
      </c>
      <c r="Q1427" t="s">
        <v>11482</v>
      </c>
      <c r="R1427" t="s">
        <v>11483</v>
      </c>
      <c r="S1427" t="s">
        <v>4907</v>
      </c>
      <c r="T1427" t="s">
        <v>32</v>
      </c>
      <c r="V1427" t="s">
        <v>34</v>
      </c>
      <c r="W1427" t="s">
        <v>11484</v>
      </c>
    </row>
    <row r="1428" spans="1:23" hidden="1" x14ac:dyDescent="0.2">
      <c r="A1428" t="s">
        <v>297</v>
      </c>
      <c r="D1428" t="s">
        <v>11485</v>
      </c>
      <c r="E1428" t="s">
        <v>11486</v>
      </c>
      <c r="F1428" t="s">
        <v>11487</v>
      </c>
      <c r="G1428" t="s">
        <v>11488</v>
      </c>
      <c r="H1428">
        <v>2011</v>
      </c>
      <c r="I1428" t="s">
        <v>230</v>
      </c>
      <c r="J1428">
        <v>62</v>
      </c>
      <c r="K1428">
        <v>2</v>
      </c>
      <c r="M1428">
        <v>205</v>
      </c>
      <c r="N1428">
        <v>215</v>
      </c>
      <c r="O1428">
        <v>10</v>
      </c>
      <c r="P1428">
        <v>200</v>
      </c>
      <c r="Q1428" t="s">
        <v>11489</v>
      </c>
      <c r="R1428" t="s">
        <v>11490</v>
      </c>
      <c r="S1428" t="s">
        <v>31</v>
      </c>
      <c r="T1428" t="s">
        <v>32</v>
      </c>
      <c r="U1428" t="s">
        <v>127</v>
      </c>
      <c r="V1428" t="s">
        <v>34</v>
      </c>
      <c r="W1428" t="s">
        <v>11491</v>
      </c>
    </row>
    <row r="1429" spans="1:23" hidden="1" x14ac:dyDescent="0.2">
      <c r="A1429" t="s">
        <v>305</v>
      </c>
      <c r="D1429" t="s">
        <v>11492</v>
      </c>
      <c r="E1429" t="s">
        <v>11493</v>
      </c>
      <c r="F1429" t="s">
        <v>11494</v>
      </c>
      <c r="G1429" t="s">
        <v>11495</v>
      </c>
      <c r="H1429">
        <v>2023</v>
      </c>
      <c r="I1429" t="s">
        <v>9603</v>
      </c>
      <c r="J1429">
        <v>561</v>
      </c>
      <c r="L1429">
        <v>111382</v>
      </c>
      <c r="P1429">
        <v>3</v>
      </c>
      <c r="Q1429" t="s">
        <v>11496</v>
      </c>
      <c r="R1429" t="s">
        <v>11497</v>
      </c>
      <c r="S1429" t="s">
        <v>31</v>
      </c>
      <c r="T1429" t="s">
        <v>32</v>
      </c>
      <c r="U1429" t="s">
        <v>127</v>
      </c>
      <c r="V1429" t="s">
        <v>34</v>
      </c>
      <c r="W1429" t="s">
        <v>11498</v>
      </c>
    </row>
    <row r="1430" spans="1:23" hidden="1" x14ac:dyDescent="0.2">
      <c r="A1430" t="s">
        <v>314</v>
      </c>
      <c r="D1430" t="s">
        <v>11499</v>
      </c>
      <c r="E1430" t="s">
        <v>11500</v>
      </c>
      <c r="F1430" t="s">
        <v>11501</v>
      </c>
      <c r="G1430" t="s">
        <v>11502</v>
      </c>
      <c r="H1430">
        <v>2014</v>
      </c>
      <c r="I1430" t="s">
        <v>40</v>
      </c>
      <c r="J1430">
        <v>281</v>
      </c>
      <c r="K1430">
        <v>1778</v>
      </c>
      <c r="L1430">
        <v>20133069</v>
      </c>
      <c r="P1430">
        <v>48</v>
      </c>
      <c r="Q1430" t="s">
        <v>11503</v>
      </c>
      <c r="R1430" t="s">
        <v>11504</v>
      </c>
      <c r="S1430" t="s">
        <v>31</v>
      </c>
      <c r="T1430" t="s">
        <v>32</v>
      </c>
      <c r="U1430" t="s">
        <v>33</v>
      </c>
      <c r="V1430" t="s">
        <v>34</v>
      </c>
      <c r="W1430" t="s">
        <v>11505</v>
      </c>
    </row>
    <row r="1431" spans="1:23" hidden="1" x14ac:dyDescent="0.2">
      <c r="A1431" t="s">
        <v>322</v>
      </c>
      <c r="B1431" t="s">
        <v>176</v>
      </c>
      <c r="C1431" t="s">
        <v>11506</v>
      </c>
      <c r="D1431" t="s">
        <v>11507</v>
      </c>
      <c r="E1431" t="s">
        <v>11508</v>
      </c>
      <c r="F1431" t="s">
        <v>11509</v>
      </c>
      <c r="G1431" t="s">
        <v>11510</v>
      </c>
      <c r="H1431">
        <v>2024</v>
      </c>
      <c r="I1431" t="s">
        <v>4753</v>
      </c>
      <c r="J1431">
        <v>12</v>
      </c>
      <c r="K1431">
        <v>1</v>
      </c>
      <c r="L1431">
        <v>75</v>
      </c>
      <c r="P1431">
        <v>2</v>
      </c>
      <c r="Q1431" t="s">
        <v>11511</v>
      </c>
      <c r="R1431" t="s">
        <v>11512</v>
      </c>
      <c r="S1431" t="s">
        <v>31</v>
      </c>
      <c r="T1431" t="s">
        <v>32</v>
      </c>
      <c r="U1431" t="s">
        <v>108</v>
      </c>
      <c r="V1431" t="s">
        <v>34</v>
      </c>
      <c r="W1431" t="s">
        <v>11513</v>
      </c>
    </row>
    <row r="1432" spans="1:23" hidden="1" x14ac:dyDescent="0.2">
      <c r="A1432" t="s">
        <v>297</v>
      </c>
      <c r="D1432" t="s">
        <v>11514</v>
      </c>
      <c r="E1432" t="s">
        <v>11515</v>
      </c>
      <c r="F1432" t="s">
        <v>11516</v>
      </c>
      <c r="G1432" t="s">
        <v>11517</v>
      </c>
      <c r="H1432">
        <v>2024</v>
      </c>
      <c r="I1432" t="s">
        <v>2786</v>
      </c>
      <c r="J1432">
        <v>654</v>
      </c>
      <c r="L1432">
        <v>122053</v>
      </c>
      <c r="P1432">
        <v>2</v>
      </c>
      <c r="Q1432" t="s">
        <v>11518</v>
      </c>
      <c r="R1432" t="s">
        <v>11519</v>
      </c>
      <c r="S1432" t="s">
        <v>31</v>
      </c>
      <c r="T1432" t="s">
        <v>32</v>
      </c>
      <c r="U1432" t="s">
        <v>127</v>
      </c>
      <c r="V1432" t="s">
        <v>34</v>
      </c>
      <c r="W1432" t="s">
        <v>11520</v>
      </c>
    </row>
    <row r="1433" spans="1:23" hidden="1" x14ac:dyDescent="0.2">
      <c r="A1433" t="s">
        <v>305</v>
      </c>
      <c r="D1433" t="s">
        <v>11521</v>
      </c>
      <c r="E1433" t="s">
        <v>11522</v>
      </c>
      <c r="F1433" t="s">
        <v>11523</v>
      </c>
      <c r="G1433" t="s">
        <v>11524</v>
      </c>
      <c r="H1433">
        <v>2021</v>
      </c>
      <c r="I1433" t="s">
        <v>11525</v>
      </c>
      <c r="M1433">
        <v>115</v>
      </c>
      <c r="N1433">
        <v>176</v>
      </c>
      <c r="O1433">
        <v>61</v>
      </c>
      <c r="P1433">
        <v>20</v>
      </c>
      <c r="Q1433" t="s">
        <v>11526</v>
      </c>
      <c r="R1433" t="s">
        <v>11527</v>
      </c>
      <c r="S1433" t="s">
        <v>77</v>
      </c>
      <c r="T1433" t="s">
        <v>32</v>
      </c>
      <c r="V1433" t="s">
        <v>34</v>
      </c>
      <c r="W1433" t="s">
        <v>11528</v>
      </c>
    </row>
    <row r="1434" spans="1:23" hidden="1" x14ac:dyDescent="0.2">
      <c r="A1434" t="s">
        <v>314</v>
      </c>
      <c r="D1434" t="s">
        <v>11529</v>
      </c>
      <c r="E1434" t="s">
        <v>11530</v>
      </c>
      <c r="F1434" t="s">
        <v>11531</v>
      </c>
      <c r="G1434" t="s">
        <v>11532</v>
      </c>
      <c r="H1434">
        <v>2021</v>
      </c>
      <c r="I1434" t="s">
        <v>196</v>
      </c>
      <c r="J1434">
        <v>18</v>
      </c>
      <c r="K1434">
        <v>5</v>
      </c>
      <c r="M1434">
        <v>1787</v>
      </c>
      <c r="N1434">
        <v>1792</v>
      </c>
      <c r="O1434">
        <v>5</v>
      </c>
      <c r="P1434">
        <v>6</v>
      </c>
      <c r="Q1434" t="s">
        <v>11533</v>
      </c>
      <c r="R1434" t="s">
        <v>11534</v>
      </c>
      <c r="S1434" t="s">
        <v>31</v>
      </c>
      <c r="T1434" t="s">
        <v>32</v>
      </c>
      <c r="U1434" t="s">
        <v>60</v>
      </c>
      <c r="V1434" t="s">
        <v>34</v>
      </c>
      <c r="W1434" t="s">
        <v>11535</v>
      </c>
    </row>
    <row r="1435" spans="1:23" hidden="1" x14ac:dyDescent="0.2">
      <c r="A1435" t="s">
        <v>322</v>
      </c>
      <c r="B1435" t="s">
        <v>176</v>
      </c>
      <c r="D1435" t="s">
        <v>11536</v>
      </c>
      <c r="E1435" t="s">
        <v>11537</v>
      </c>
      <c r="F1435" t="s">
        <v>11538</v>
      </c>
      <c r="G1435" t="s">
        <v>11539</v>
      </c>
      <c r="H1435">
        <v>2017</v>
      </c>
      <c r="I1435" t="s">
        <v>5006</v>
      </c>
      <c r="J1435">
        <v>45413</v>
      </c>
      <c r="M1435">
        <v>51</v>
      </c>
      <c r="N1435">
        <v>59</v>
      </c>
      <c r="O1435">
        <v>8</v>
      </c>
      <c r="P1435">
        <v>11</v>
      </c>
      <c r="Q1435" t="s">
        <v>11540</v>
      </c>
      <c r="R1435" t="s">
        <v>11541</v>
      </c>
      <c r="S1435" t="s">
        <v>77</v>
      </c>
      <c r="T1435" t="s">
        <v>32</v>
      </c>
      <c r="V1435" t="s">
        <v>34</v>
      </c>
      <c r="W1435" t="s">
        <v>11542</v>
      </c>
    </row>
    <row r="1436" spans="1:23" hidden="1" x14ac:dyDescent="0.2">
      <c r="A1436" t="s">
        <v>297</v>
      </c>
      <c r="D1436" t="s">
        <v>11543</v>
      </c>
      <c r="E1436" t="s">
        <v>11544</v>
      </c>
      <c r="F1436" t="s">
        <v>11545</v>
      </c>
      <c r="G1436" t="s">
        <v>11546</v>
      </c>
      <c r="H1436">
        <v>2012</v>
      </c>
      <c r="I1436" t="s">
        <v>11547</v>
      </c>
      <c r="J1436">
        <v>66</v>
      </c>
      <c r="K1436">
        <v>2</v>
      </c>
      <c r="M1436">
        <v>117</v>
      </c>
      <c r="N1436">
        <v>131</v>
      </c>
      <c r="O1436">
        <v>14</v>
      </c>
      <c r="P1436">
        <v>15</v>
      </c>
      <c r="Q1436" t="s">
        <v>11548</v>
      </c>
      <c r="R1436" t="s">
        <v>11549</v>
      </c>
      <c r="S1436" t="s">
        <v>31</v>
      </c>
      <c r="T1436" t="s">
        <v>32</v>
      </c>
      <c r="U1436" t="s">
        <v>33</v>
      </c>
      <c r="V1436" t="s">
        <v>34</v>
      </c>
      <c r="W1436" t="s">
        <v>11550</v>
      </c>
    </row>
    <row r="1437" spans="1:23" hidden="1" x14ac:dyDescent="0.2">
      <c r="A1437" t="s">
        <v>305</v>
      </c>
      <c r="D1437" t="s">
        <v>11551</v>
      </c>
      <c r="E1437" t="s">
        <v>11552</v>
      </c>
      <c r="F1437">
        <v>56938586800</v>
      </c>
      <c r="G1437" t="s">
        <v>11553</v>
      </c>
      <c r="H1437">
        <v>2023</v>
      </c>
      <c r="I1437" t="s">
        <v>11554</v>
      </c>
      <c r="M1437">
        <v>121</v>
      </c>
      <c r="N1437">
        <v>125</v>
      </c>
      <c r="O1437">
        <v>4</v>
      </c>
      <c r="P1437">
        <v>0</v>
      </c>
      <c r="Q1437" t="s">
        <v>11555</v>
      </c>
      <c r="R1437" t="s">
        <v>11556</v>
      </c>
      <c r="S1437" t="s">
        <v>77</v>
      </c>
      <c r="T1437" t="s">
        <v>32</v>
      </c>
      <c r="V1437" t="s">
        <v>34</v>
      </c>
      <c r="W1437" t="s">
        <v>11557</v>
      </c>
    </row>
    <row r="1438" spans="1:23" hidden="1" x14ac:dyDescent="0.2">
      <c r="A1438" t="s">
        <v>314</v>
      </c>
      <c r="D1438" t="s">
        <v>11558</v>
      </c>
      <c r="E1438" t="s">
        <v>11559</v>
      </c>
      <c r="F1438" t="s">
        <v>11560</v>
      </c>
      <c r="G1438" t="s">
        <v>11561</v>
      </c>
      <c r="H1438">
        <v>2021</v>
      </c>
      <c r="I1438" t="s">
        <v>165</v>
      </c>
      <c r="J1438">
        <v>40</v>
      </c>
      <c r="K1438">
        <v>1</v>
      </c>
      <c r="M1438">
        <v>83</v>
      </c>
      <c r="N1438">
        <v>96</v>
      </c>
      <c r="O1438">
        <v>13</v>
      </c>
      <c r="P1438">
        <v>9</v>
      </c>
      <c r="Q1438" t="s">
        <v>11562</v>
      </c>
      <c r="R1438" t="s">
        <v>11563</v>
      </c>
      <c r="S1438" t="s">
        <v>31</v>
      </c>
      <c r="T1438" t="s">
        <v>32</v>
      </c>
      <c r="V1438" t="s">
        <v>34</v>
      </c>
      <c r="W1438" t="s">
        <v>11564</v>
      </c>
    </row>
    <row r="1439" spans="1:23" hidden="1" x14ac:dyDescent="0.2">
      <c r="A1439" t="s">
        <v>322</v>
      </c>
      <c r="B1439" t="s">
        <v>176</v>
      </c>
      <c r="C1439" t="s">
        <v>11565</v>
      </c>
      <c r="D1439" t="s">
        <v>11566</v>
      </c>
      <c r="E1439" t="s">
        <v>11567</v>
      </c>
      <c r="F1439" t="s">
        <v>11568</v>
      </c>
      <c r="G1439" t="s">
        <v>11569</v>
      </c>
      <c r="H1439">
        <v>2018</v>
      </c>
      <c r="I1439" t="s">
        <v>28</v>
      </c>
      <c r="J1439">
        <v>24</v>
      </c>
      <c r="K1439">
        <v>1</v>
      </c>
      <c r="M1439">
        <v>465</v>
      </c>
      <c r="N1439">
        <v>480</v>
      </c>
      <c r="O1439">
        <v>15</v>
      </c>
      <c r="P1439">
        <v>24</v>
      </c>
      <c r="Q1439" t="s">
        <v>11570</v>
      </c>
      <c r="R1439" t="s">
        <v>11571</v>
      </c>
      <c r="S1439" t="s">
        <v>31</v>
      </c>
      <c r="T1439" t="s">
        <v>32</v>
      </c>
      <c r="V1439" t="s">
        <v>34</v>
      </c>
      <c r="W1439" t="s">
        <v>11572</v>
      </c>
    </row>
    <row r="1440" spans="1:23" hidden="1" x14ac:dyDescent="0.2">
      <c r="A1440" t="s">
        <v>297</v>
      </c>
      <c r="D1440" t="s">
        <v>11573</v>
      </c>
      <c r="E1440" t="s">
        <v>11574</v>
      </c>
      <c r="F1440" t="s">
        <v>11575</v>
      </c>
      <c r="G1440" t="s">
        <v>11576</v>
      </c>
      <c r="H1440">
        <v>2022</v>
      </c>
      <c r="I1440" t="s">
        <v>57</v>
      </c>
      <c r="J1440">
        <v>12</v>
      </c>
      <c r="K1440">
        <v>1</v>
      </c>
      <c r="L1440">
        <v>8052</v>
      </c>
      <c r="P1440">
        <v>8</v>
      </c>
      <c r="Q1440" t="s">
        <v>11577</v>
      </c>
      <c r="R1440" t="s">
        <v>11578</v>
      </c>
      <c r="S1440" t="s">
        <v>31</v>
      </c>
      <c r="T1440" t="s">
        <v>32</v>
      </c>
      <c r="U1440" t="s">
        <v>108</v>
      </c>
      <c r="V1440" t="s">
        <v>34</v>
      </c>
      <c r="W1440" t="s">
        <v>11579</v>
      </c>
    </row>
    <row r="1441" spans="1:23" hidden="1" x14ac:dyDescent="0.2">
      <c r="A1441" t="s">
        <v>305</v>
      </c>
      <c r="D1441" t="s">
        <v>11580</v>
      </c>
      <c r="E1441" t="s">
        <v>11581</v>
      </c>
      <c r="F1441" t="s">
        <v>11582</v>
      </c>
      <c r="G1441" t="s">
        <v>11583</v>
      </c>
      <c r="H1441">
        <v>2023</v>
      </c>
      <c r="I1441" t="s">
        <v>148</v>
      </c>
      <c r="J1441">
        <v>10</v>
      </c>
      <c r="L1441">
        <v>1276072</v>
      </c>
      <c r="P1441">
        <v>1</v>
      </c>
      <c r="Q1441" t="s">
        <v>11584</v>
      </c>
      <c r="R1441" t="s">
        <v>11585</v>
      </c>
      <c r="S1441" t="s">
        <v>117</v>
      </c>
      <c r="T1441" t="s">
        <v>32</v>
      </c>
      <c r="U1441" t="s">
        <v>108</v>
      </c>
      <c r="V1441" t="s">
        <v>34</v>
      </c>
      <c r="W1441" t="s">
        <v>11586</v>
      </c>
    </row>
    <row r="1442" spans="1:23" hidden="1" x14ac:dyDescent="0.2">
      <c r="A1442" t="s">
        <v>314</v>
      </c>
      <c r="D1442" t="s">
        <v>11587</v>
      </c>
      <c r="E1442" t="s">
        <v>11588</v>
      </c>
      <c r="F1442" t="s">
        <v>11589</v>
      </c>
      <c r="G1442" t="s">
        <v>11590</v>
      </c>
      <c r="H1442">
        <v>2004</v>
      </c>
      <c r="I1442" t="s">
        <v>165</v>
      </c>
      <c r="J1442">
        <v>23</v>
      </c>
      <c r="K1442">
        <v>1</v>
      </c>
      <c r="M1442">
        <v>96</v>
      </c>
      <c r="N1442">
        <v>108</v>
      </c>
      <c r="O1442">
        <v>12</v>
      </c>
      <c r="P1442">
        <v>84</v>
      </c>
      <c r="Q1442" t="s">
        <v>11591</v>
      </c>
      <c r="R1442" t="s">
        <v>11592</v>
      </c>
      <c r="S1442" t="s">
        <v>31</v>
      </c>
      <c r="T1442" t="s">
        <v>32</v>
      </c>
      <c r="V1442" t="s">
        <v>34</v>
      </c>
      <c r="W1442" t="s">
        <v>11593</v>
      </c>
    </row>
    <row r="1443" spans="1:23" hidden="1" x14ac:dyDescent="0.2">
      <c r="A1443" t="s">
        <v>322</v>
      </c>
      <c r="B1443" t="s">
        <v>176</v>
      </c>
      <c r="D1443" t="s">
        <v>11594</v>
      </c>
      <c r="E1443" t="s">
        <v>11595</v>
      </c>
      <c r="F1443">
        <v>6602668568</v>
      </c>
      <c r="G1443" t="s">
        <v>11596</v>
      </c>
      <c r="H1443">
        <v>2017</v>
      </c>
      <c r="I1443" t="s">
        <v>165</v>
      </c>
      <c r="J1443">
        <v>36</v>
      </c>
      <c r="K1443">
        <v>4</v>
      </c>
      <c r="M1443">
        <v>1025</v>
      </c>
      <c r="N1443">
        <v>1037</v>
      </c>
      <c r="O1443">
        <v>12</v>
      </c>
      <c r="P1443">
        <v>11</v>
      </c>
      <c r="Q1443" t="s">
        <v>11597</v>
      </c>
      <c r="R1443" t="s">
        <v>11598</v>
      </c>
      <c r="S1443" t="s">
        <v>31</v>
      </c>
      <c r="T1443" t="s">
        <v>32</v>
      </c>
      <c r="V1443" t="s">
        <v>34</v>
      </c>
      <c r="W1443" t="s">
        <v>11599</v>
      </c>
    </row>
    <row r="1444" spans="1:23" hidden="1" x14ac:dyDescent="0.2">
      <c r="A1444" t="s">
        <v>297</v>
      </c>
      <c r="D1444" t="s">
        <v>11600</v>
      </c>
      <c r="E1444" t="s">
        <v>11601</v>
      </c>
      <c r="F1444" t="s">
        <v>11602</v>
      </c>
      <c r="G1444" t="s">
        <v>11603</v>
      </c>
      <c r="H1444">
        <v>2015</v>
      </c>
      <c r="I1444" t="s">
        <v>165</v>
      </c>
      <c r="J1444">
        <v>34</v>
      </c>
      <c r="K1444">
        <v>2</v>
      </c>
      <c r="M1444">
        <v>471</v>
      </c>
      <c r="N1444">
        <v>478</v>
      </c>
      <c r="O1444">
        <v>7</v>
      </c>
      <c r="P1444">
        <v>41</v>
      </c>
      <c r="Q1444" t="s">
        <v>11604</v>
      </c>
      <c r="R1444" t="s">
        <v>11605</v>
      </c>
      <c r="S1444" t="s">
        <v>31</v>
      </c>
      <c r="T1444" t="s">
        <v>32</v>
      </c>
      <c r="V1444" t="s">
        <v>34</v>
      </c>
      <c r="W1444" t="s">
        <v>11606</v>
      </c>
    </row>
    <row r="1445" spans="1:23" hidden="1" x14ac:dyDescent="0.2">
      <c r="A1445" t="s">
        <v>305</v>
      </c>
      <c r="D1445" t="s">
        <v>11607</v>
      </c>
      <c r="E1445" t="s">
        <v>11608</v>
      </c>
      <c r="F1445" t="s">
        <v>11609</v>
      </c>
      <c r="G1445" t="s">
        <v>11610</v>
      </c>
      <c r="H1445">
        <v>2007</v>
      </c>
      <c r="I1445" t="s">
        <v>66</v>
      </c>
      <c r="J1445">
        <v>52</v>
      </c>
      <c r="K1445">
        <v>5</v>
      </c>
      <c r="M1445">
        <v>2317</v>
      </c>
      <c r="N1445">
        <v>2323</v>
      </c>
      <c r="O1445">
        <v>6</v>
      </c>
      <c r="P1445">
        <v>30</v>
      </c>
      <c r="Q1445" t="s">
        <v>11611</v>
      </c>
      <c r="R1445" t="s">
        <v>11612</v>
      </c>
      <c r="S1445" t="s">
        <v>31</v>
      </c>
      <c r="T1445" t="s">
        <v>32</v>
      </c>
      <c r="U1445" t="s">
        <v>33</v>
      </c>
      <c r="V1445" t="s">
        <v>34</v>
      </c>
      <c r="W1445" t="s">
        <v>11613</v>
      </c>
    </row>
    <row r="1446" spans="1:23" hidden="1" x14ac:dyDescent="0.2">
      <c r="A1446" t="s">
        <v>314</v>
      </c>
      <c r="D1446" t="s">
        <v>11614</v>
      </c>
      <c r="E1446" t="s">
        <v>11615</v>
      </c>
      <c r="F1446" t="s">
        <v>11616</v>
      </c>
      <c r="G1446" t="s">
        <v>11617</v>
      </c>
      <c r="H1446">
        <v>2019</v>
      </c>
      <c r="I1446" t="s">
        <v>28</v>
      </c>
      <c r="J1446">
        <v>25</v>
      </c>
      <c r="K1446">
        <v>10</v>
      </c>
      <c r="M1446">
        <v>3294</v>
      </c>
      <c r="N1446">
        <v>3304</v>
      </c>
      <c r="O1446">
        <v>10</v>
      </c>
      <c r="P1446">
        <v>45</v>
      </c>
      <c r="Q1446" t="s">
        <v>11618</v>
      </c>
      <c r="R1446" t="s">
        <v>11619</v>
      </c>
      <c r="S1446" t="s">
        <v>31</v>
      </c>
      <c r="T1446" t="s">
        <v>32</v>
      </c>
      <c r="U1446" t="s">
        <v>33</v>
      </c>
      <c r="V1446" t="s">
        <v>34</v>
      </c>
      <c r="W1446" t="s">
        <v>11620</v>
      </c>
    </row>
    <row r="1447" spans="1:23" hidden="1" x14ac:dyDescent="0.2">
      <c r="A1447" t="s">
        <v>322</v>
      </c>
      <c r="B1447" t="s">
        <v>176</v>
      </c>
      <c r="C1447" t="s">
        <v>8621</v>
      </c>
      <c r="D1447" t="s">
        <v>11621</v>
      </c>
      <c r="E1447" t="s">
        <v>11622</v>
      </c>
      <c r="F1447" t="s">
        <v>11623</v>
      </c>
      <c r="G1447" t="s">
        <v>11624</v>
      </c>
      <c r="H1447">
        <v>2023</v>
      </c>
      <c r="I1447" t="s">
        <v>165</v>
      </c>
      <c r="J1447">
        <v>42</v>
      </c>
      <c r="K1447">
        <v>5</v>
      </c>
      <c r="M1447">
        <v>1187</v>
      </c>
      <c r="N1447">
        <v>1201</v>
      </c>
      <c r="O1447">
        <v>14</v>
      </c>
      <c r="P1447">
        <v>3</v>
      </c>
      <c r="Q1447" t="s">
        <v>11625</v>
      </c>
      <c r="R1447" t="s">
        <v>11626</v>
      </c>
      <c r="S1447" t="s">
        <v>31</v>
      </c>
      <c r="T1447" t="s">
        <v>32</v>
      </c>
      <c r="V1447" t="s">
        <v>34</v>
      </c>
      <c r="W1447" t="s">
        <v>11627</v>
      </c>
    </row>
    <row r="1448" spans="1:23" hidden="1" x14ac:dyDescent="0.2">
      <c r="A1448" t="s">
        <v>297</v>
      </c>
      <c r="D1448" t="s">
        <v>11628</v>
      </c>
      <c r="E1448" t="s">
        <v>11629</v>
      </c>
      <c r="F1448" t="s">
        <v>11630</v>
      </c>
      <c r="G1448" t="s">
        <v>11631</v>
      </c>
      <c r="H1448">
        <v>2017</v>
      </c>
      <c r="I1448" t="s">
        <v>148</v>
      </c>
      <c r="J1448">
        <v>4</v>
      </c>
      <c r="K1448" t="s">
        <v>2082</v>
      </c>
      <c r="L1448">
        <v>129</v>
      </c>
      <c r="P1448">
        <v>8</v>
      </c>
      <c r="Q1448" t="s">
        <v>11632</v>
      </c>
      <c r="R1448" t="s">
        <v>11633</v>
      </c>
      <c r="S1448" t="s">
        <v>31</v>
      </c>
      <c r="T1448" t="s">
        <v>32</v>
      </c>
      <c r="U1448" t="s">
        <v>108</v>
      </c>
      <c r="V1448" t="s">
        <v>34</v>
      </c>
      <c r="W1448" t="s">
        <v>11634</v>
      </c>
    </row>
    <row r="1449" spans="1:23" hidden="1" x14ac:dyDescent="0.2">
      <c r="A1449" t="s">
        <v>305</v>
      </c>
      <c r="D1449" t="s">
        <v>11635</v>
      </c>
      <c r="E1449" t="s">
        <v>11636</v>
      </c>
      <c r="F1449" t="s">
        <v>11637</v>
      </c>
      <c r="G1449" t="s">
        <v>11638</v>
      </c>
      <c r="H1449">
        <v>2022</v>
      </c>
      <c r="I1449" t="s">
        <v>10944</v>
      </c>
      <c r="J1449">
        <v>12</v>
      </c>
      <c r="K1449">
        <v>17</v>
      </c>
      <c r="L1449">
        <v>2259</v>
      </c>
      <c r="P1449">
        <v>1</v>
      </c>
      <c r="Q1449" t="s">
        <v>11639</v>
      </c>
      <c r="R1449" t="s">
        <v>11640</v>
      </c>
      <c r="S1449" t="s">
        <v>31</v>
      </c>
      <c r="T1449" t="s">
        <v>32</v>
      </c>
      <c r="U1449" t="s">
        <v>60</v>
      </c>
      <c r="V1449" t="s">
        <v>34</v>
      </c>
      <c r="W1449" t="s">
        <v>11641</v>
      </c>
    </row>
    <row r="1450" spans="1:23" hidden="1" x14ac:dyDescent="0.2">
      <c r="A1450" t="s">
        <v>314</v>
      </c>
      <c r="D1450" t="s">
        <v>1528</v>
      </c>
      <c r="E1450" t="s">
        <v>1529</v>
      </c>
      <c r="F1450" t="s">
        <v>1530</v>
      </c>
      <c r="G1450" t="s">
        <v>1531</v>
      </c>
      <c r="H1450">
        <v>2022</v>
      </c>
      <c r="I1450" t="s">
        <v>390</v>
      </c>
      <c r="J1450">
        <v>58</v>
      </c>
      <c r="K1450">
        <v>6</v>
      </c>
      <c r="M1450">
        <v>746</v>
      </c>
      <c r="N1450">
        <v>759</v>
      </c>
      <c r="O1450">
        <v>13</v>
      </c>
      <c r="P1450">
        <v>4</v>
      </c>
      <c r="Q1450" t="s">
        <v>1532</v>
      </c>
      <c r="R1450" t="s">
        <v>1533</v>
      </c>
      <c r="S1450" t="s">
        <v>31</v>
      </c>
      <c r="T1450" t="s">
        <v>32</v>
      </c>
      <c r="U1450" t="s">
        <v>224</v>
      </c>
      <c r="V1450" t="s">
        <v>34</v>
      </c>
      <c r="W1450" t="s">
        <v>1534</v>
      </c>
    </row>
    <row r="1451" spans="1:23" hidden="1" x14ac:dyDescent="0.2">
      <c r="A1451" t="s">
        <v>322</v>
      </c>
      <c r="B1451" t="s">
        <v>176</v>
      </c>
      <c r="D1451" t="s">
        <v>11642</v>
      </c>
      <c r="E1451" t="s">
        <v>11643</v>
      </c>
      <c r="F1451" t="s">
        <v>11644</v>
      </c>
      <c r="G1451" t="s">
        <v>11645</v>
      </c>
      <c r="H1451">
        <v>2023</v>
      </c>
      <c r="I1451" t="s">
        <v>1977</v>
      </c>
      <c r="J1451">
        <v>10</v>
      </c>
      <c r="K1451">
        <v>3</v>
      </c>
      <c r="L1451">
        <v>221268</v>
      </c>
      <c r="P1451">
        <v>2</v>
      </c>
      <c r="Q1451" t="s">
        <v>11646</v>
      </c>
      <c r="R1451" t="s">
        <v>11647</v>
      </c>
      <c r="S1451" t="s">
        <v>31</v>
      </c>
      <c r="T1451" t="s">
        <v>32</v>
      </c>
      <c r="U1451" t="s">
        <v>60</v>
      </c>
      <c r="V1451" t="s">
        <v>34</v>
      </c>
      <c r="W1451" t="s">
        <v>11648</v>
      </c>
    </row>
    <row r="1452" spans="1:23" hidden="1" x14ac:dyDescent="0.2">
      <c r="A1452" t="s">
        <v>297</v>
      </c>
      <c r="D1452" t="s">
        <v>11649</v>
      </c>
      <c r="E1452" t="s">
        <v>11650</v>
      </c>
      <c r="F1452" t="s">
        <v>11651</v>
      </c>
      <c r="G1452" t="s">
        <v>11652</v>
      </c>
      <c r="H1452">
        <v>2022</v>
      </c>
      <c r="I1452" t="s">
        <v>1917</v>
      </c>
      <c r="J1452">
        <v>127</v>
      </c>
      <c r="K1452">
        <v>10</v>
      </c>
      <c r="L1452" t="s">
        <v>11653</v>
      </c>
      <c r="P1452">
        <v>2</v>
      </c>
      <c r="Q1452" t="s">
        <v>11654</v>
      </c>
      <c r="R1452" t="s">
        <v>11655</v>
      </c>
      <c r="S1452" t="s">
        <v>31</v>
      </c>
      <c r="T1452" t="s">
        <v>32</v>
      </c>
      <c r="U1452" t="s">
        <v>224</v>
      </c>
      <c r="V1452" t="s">
        <v>34</v>
      </c>
      <c r="W1452" t="s">
        <v>11656</v>
      </c>
    </row>
    <row r="1453" spans="1:23" hidden="1" x14ac:dyDescent="0.2">
      <c r="A1453" t="s">
        <v>305</v>
      </c>
      <c r="D1453" t="s">
        <v>11657</v>
      </c>
      <c r="E1453" t="s">
        <v>11658</v>
      </c>
      <c r="F1453" t="s">
        <v>11659</v>
      </c>
      <c r="G1453" t="s">
        <v>11660</v>
      </c>
      <c r="H1453">
        <v>2022</v>
      </c>
      <c r="I1453" t="s">
        <v>11661</v>
      </c>
      <c r="M1453">
        <v>363</v>
      </c>
      <c r="N1453">
        <v>383</v>
      </c>
      <c r="O1453">
        <v>20</v>
      </c>
      <c r="P1453">
        <v>0</v>
      </c>
      <c r="Q1453" t="s">
        <v>11662</v>
      </c>
      <c r="R1453" t="s">
        <v>11663</v>
      </c>
      <c r="S1453" t="s">
        <v>77</v>
      </c>
      <c r="T1453" t="s">
        <v>32</v>
      </c>
      <c r="V1453" t="s">
        <v>34</v>
      </c>
      <c r="W1453" t="s">
        <v>11664</v>
      </c>
    </row>
    <row r="1454" spans="1:23" hidden="1" x14ac:dyDescent="0.2">
      <c r="A1454" t="s">
        <v>314</v>
      </c>
      <c r="D1454" t="s">
        <v>11665</v>
      </c>
      <c r="E1454" t="s">
        <v>11666</v>
      </c>
      <c r="F1454" t="s">
        <v>11667</v>
      </c>
      <c r="G1454" t="s">
        <v>11668</v>
      </c>
      <c r="H1454">
        <v>2016</v>
      </c>
      <c r="I1454" t="s">
        <v>165</v>
      </c>
      <c r="J1454">
        <v>35</v>
      </c>
      <c r="K1454">
        <v>1</v>
      </c>
      <c r="M1454">
        <v>211</v>
      </c>
      <c r="N1454">
        <v>222</v>
      </c>
      <c r="O1454">
        <v>11</v>
      </c>
      <c r="P1454">
        <v>34</v>
      </c>
      <c r="Q1454" t="s">
        <v>11669</v>
      </c>
      <c r="R1454" t="s">
        <v>11670</v>
      </c>
      <c r="S1454" t="s">
        <v>31</v>
      </c>
      <c r="T1454" t="s">
        <v>32</v>
      </c>
      <c r="V1454" t="s">
        <v>34</v>
      </c>
      <c r="W1454" t="s">
        <v>11671</v>
      </c>
    </row>
    <row r="1455" spans="1:23" x14ac:dyDescent="0.2">
      <c r="A1455" t="s">
        <v>322</v>
      </c>
      <c r="B1455" t="s">
        <v>176</v>
      </c>
      <c r="C1455" t="s">
        <v>12767</v>
      </c>
      <c r="D1455" t="s">
        <v>11672</v>
      </c>
      <c r="E1455" t="s">
        <v>11673</v>
      </c>
      <c r="F1455">
        <v>55782416000</v>
      </c>
      <c r="G1455" t="s">
        <v>11674</v>
      </c>
      <c r="H1455">
        <v>2018</v>
      </c>
      <c r="I1455" t="s">
        <v>1413</v>
      </c>
      <c r="J1455">
        <v>13</v>
      </c>
      <c r="M1455">
        <v>63</v>
      </c>
      <c r="N1455">
        <v>70</v>
      </c>
      <c r="O1455">
        <v>7</v>
      </c>
      <c r="P1455">
        <v>0</v>
      </c>
      <c r="Q1455" t="s">
        <v>11675</v>
      </c>
      <c r="R1455" t="s">
        <v>11676</v>
      </c>
      <c r="S1455" t="s">
        <v>77</v>
      </c>
      <c r="T1455" t="s">
        <v>32</v>
      </c>
      <c r="V1455" t="s">
        <v>34</v>
      </c>
      <c r="W1455" t="s">
        <v>11677</v>
      </c>
    </row>
    <row r="1456" spans="1:23" hidden="1" x14ac:dyDescent="0.2">
      <c r="A1456" t="s">
        <v>297</v>
      </c>
      <c r="D1456" t="s">
        <v>11678</v>
      </c>
      <c r="E1456" t="s">
        <v>11679</v>
      </c>
      <c r="F1456" t="s">
        <v>11680</v>
      </c>
      <c r="G1456" t="s">
        <v>11681</v>
      </c>
      <c r="H1456">
        <v>2021</v>
      </c>
      <c r="I1456" t="s">
        <v>11682</v>
      </c>
      <c r="J1456">
        <v>221</v>
      </c>
      <c r="L1456">
        <v>121666</v>
      </c>
      <c r="P1456">
        <v>4</v>
      </c>
      <c r="Q1456" t="s">
        <v>11683</v>
      </c>
      <c r="R1456" t="s">
        <v>11684</v>
      </c>
      <c r="S1456" t="s">
        <v>31</v>
      </c>
      <c r="T1456" t="s">
        <v>32</v>
      </c>
      <c r="U1456" t="s">
        <v>33</v>
      </c>
      <c r="V1456" t="s">
        <v>34</v>
      </c>
      <c r="W1456" t="s">
        <v>11685</v>
      </c>
    </row>
    <row r="1457" spans="1:23" hidden="1" x14ac:dyDescent="0.2">
      <c r="A1457" t="s">
        <v>305</v>
      </c>
      <c r="D1457" t="s">
        <v>11686</v>
      </c>
      <c r="E1457" t="s">
        <v>11687</v>
      </c>
      <c r="F1457" t="s">
        <v>11688</v>
      </c>
      <c r="G1457" t="s">
        <v>11689</v>
      </c>
      <c r="H1457">
        <v>2023</v>
      </c>
      <c r="I1457" t="s">
        <v>11690</v>
      </c>
      <c r="J1457">
        <v>14</v>
      </c>
      <c r="K1457">
        <v>4</v>
      </c>
      <c r="L1457">
        <v>688</v>
      </c>
      <c r="P1457">
        <v>4</v>
      </c>
      <c r="Q1457" t="s">
        <v>11691</v>
      </c>
      <c r="R1457" t="s">
        <v>11692</v>
      </c>
      <c r="S1457" t="s">
        <v>31</v>
      </c>
      <c r="T1457" t="s">
        <v>32</v>
      </c>
      <c r="U1457" t="s">
        <v>108</v>
      </c>
      <c r="V1457" t="s">
        <v>34</v>
      </c>
      <c r="W1457" t="s">
        <v>11693</v>
      </c>
    </row>
    <row r="1458" spans="1:23" hidden="1" x14ac:dyDescent="0.2">
      <c r="A1458" t="s">
        <v>314</v>
      </c>
      <c r="D1458" t="s">
        <v>1535</v>
      </c>
      <c r="E1458" t="s">
        <v>1536</v>
      </c>
      <c r="F1458" t="s">
        <v>1537</v>
      </c>
      <c r="G1458" t="s">
        <v>11694</v>
      </c>
      <c r="H1458">
        <v>2021</v>
      </c>
      <c r="I1458" t="s">
        <v>390</v>
      </c>
      <c r="J1458">
        <v>57</v>
      </c>
      <c r="K1458">
        <v>4</v>
      </c>
      <c r="M1458">
        <v>1254</v>
      </c>
      <c r="N1458">
        <v>1265</v>
      </c>
      <c r="O1458">
        <v>11</v>
      </c>
      <c r="P1458">
        <v>15</v>
      </c>
      <c r="Q1458" t="s">
        <v>11695</v>
      </c>
      <c r="R1458" t="s">
        <v>11696</v>
      </c>
      <c r="S1458" t="s">
        <v>31</v>
      </c>
      <c r="T1458" t="s">
        <v>32</v>
      </c>
      <c r="V1458" t="s">
        <v>34</v>
      </c>
      <c r="W1458" t="s">
        <v>11697</v>
      </c>
    </row>
    <row r="1459" spans="1:23" x14ac:dyDescent="0.2">
      <c r="A1459" t="s">
        <v>322</v>
      </c>
      <c r="B1459" t="s">
        <v>176</v>
      </c>
      <c r="C1459" t="s">
        <v>11698</v>
      </c>
      <c r="D1459" t="s">
        <v>1535</v>
      </c>
      <c r="E1459" t="s">
        <v>1536</v>
      </c>
      <c r="F1459" t="s">
        <v>1537</v>
      </c>
      <c r="G1459" t="s">
        <v>11699</v>
      </c>
      <c r="H1459">
        <v>2021</v>
      </c>
      <c r="I1459" t="s">
        <v>230</v>
      </c>
      <c r="J1459">
        <v>72</v>
      </c>
      <c r="K1459">
        <v>12</v>
      </c>
      <c r="M1459">
        <v>1697</v>
      </c>
      <c r="N1459">
        <v>1710</v>
      </c>
      <c r="O1459">
        <v>13</v>
      </c>
      <c r="P1459">
        <v>2</v>
      </c>
      <c r="Q1459" t="s">
        <v>11700</v>
      </c>
      <c r="R1459" t="s">
        <v>11701</v>
      </c>
      <c r="S1459" t="s">
        <v>117</v>
      </c>
      <c r="T1459" t="s">
        <v>32</v>
      </c>
      <c r="V1459" t="s">
        <v>34</v>
      </c>
      <c r="W1459" t="s">
        <v>11702</v>
      </c>
    </row>
    <row r="1460" spans="1:23" hidden="1" x14ac:dyDescent="0.2">
      <c r="A1460" t="s">
        <v>297</v>
      </c>
      <c r="D1460" t="s">
        <v>11703</v>
      </c>
      <c r="E1460" t="s">
        <v>11704</v>
      </c>
      <c r="F1460" t="s">
        <v>11705</v>
      </c>
      <c r="G1460" t="s">
        <v>11706</v>
      </c>
      <c r="H1460">
        <v>2021</v>
      </c>
      <c r="I1460" t="s">
        <v>11707</v>
      </c>
      <c r="J1460">
        <v>2021</v>
      </c>
      <c r="L1460">
        <v>9953026</v>
      </c>
      <c r="P1460">
        <v>8</v>
      </c>
      <c r="Q1460" t="s">
        <v>11708</v>
      </c>
      <c r="R1460" t="s">
        <v>11709</v>
      </c>
      <c r="S1460" t="s">
        <v>117</v>
      </c>
      <c r="T1460" t="s">
        <v>32</v>
      </c>
      <c r="U1460" t="s">
        <v>108</v>
      </c>
      <c r="V1460" t="s">
        <v>34</v>
      </c>
      <c r="W1460" t="s">
        <v>11710</v>
      </c>
    </row>
    <row r="1461" spans="1:23" hidden="1" x14ac:dyDescent="0.2">
      <c r="A1461" t="s">
        <v>305</v>
      </c>
      <c r="D1461" t="s">
        <v>11711</v>
      </c>
      <c r="E1461" t="s">
        <v>11712</v>
      </c>
      <c r="F1461" t="s">
        <v>11713</v>
      </c>
      <c r="G1461" t="s">
        <v>11714</v>
      </c>
      <c r="H1461">
        <v>2020</v>
      </c>
      <c r="I1461" t="s">
        <v>148</v>
      </c>
      <c r="J1461">
        <v>7</v>
      </c>
      <c r="L1461">
        <v>603293</v>
      </c>
      <c r="P1461">
        <v>8</v>
      </c>
      <c r="Q1461" t="s">
        <v>11715</v>
      </c>
      <c r="R1461" t="s">
        <v>11716</v>
      </c>
      <c r="S1461" t="s">
        <v>31</v>
      </c>
      <c r="T1461" t="s">
        <v>32</v>
      </c>
      <c r="U1461" t="s">
        <v>108</v>
      </c>
      <c r="V1461" t="s">
        <v>34</v>
      </c>
      <c r="W1461" t="s">
        <v>11717</v>
      </c>
    </row>
    <row r="1462" spans="1:23" hidden="1" x14ac:dyDescent="0.2">
      <c r="A1462" t="s">
        <v>314</v>
      </c>
      <c r="D1462" t="s">
        <v>11718</v>
      </c>
      <c r="E1462" t="s">
        <v>11719</v>
      </c>
      <c r="F1462" t="s">
        <v>11720</v>
      </c>
      <c r="G1462" t="s">
        <v>11721</v>
      </c>
      <c r="H1462">
        <v>2022</v>
      </c>
      <c r="I1462" t="s">
        <v>1634</v>
      </c>
      <c r="J1462">
        <v>209</v>
      </c>
      <c r="L1462">
        <v>102920</v>
      </c>
      <c r="P1462">
        <v>19</v>
      </c>
      <c r="Q1462" t="s">
        <v>11722</v>
      </c>
      <c r="R1462" t="s">
        <v>11723</v>
      </c>
      <c r="S1462" t="s">
        <v>31</v>
      </c>
      <c r="T1462" t="s">
        <v>32</v>
      </c>
      <c r="V1462" t="s">
        <v>34</v>
      </c>
      <c r="W1462" t="s">
        <v>11724</v>
      </c>
    </row>
    <row r="1463" spans="1:23" x14ac:dyDescent="0.2">
      <c r="A1463" t="s">
        <v>322</v>
      </c>
      <c r="B1463" t="s">
        <v>176</v>
      </c>
      <c r="C1463" t="s">
        <v>12768</v>
      </c>
      <c r="D1463" t="s">
        <v>11725</v>
      </c>
      <c r="E1463" t="s">
        <v>11726</v>
      </c>
      <c r="F1463" t="s">
        <v>11727</v>
      </c>
      <c r="G1463" t="s">
        <v>11728</v>
      </c>
      <c r="H1463">
        <v>2019</v>
      </c>
      <c r="I1463" t="s">
        <v>196</v>
      </c>
      <c r="J1463">
        <v>16</v>
      </c>
      <c r="K1463">
        <v>2</v>
      </c>
      <c r="M1463">
        <v>617</v>
      </c>
      <c r="N1463">
        <v>642</v>
      </c>
      <c r="O1463">
        <v>25</v>
      </c>
      <c r="P1463">
        <v>20</v>
      </c>
      <c r="Q1463" t="s">
        <v>11729</v>
      </c>
      <c r="R1463" t="s">
        <v>11730</v>
      </c>
      <c r="S1463" t="s">
        <v>31</v>
      </c>
      <c r="T1463" t="s">
        <v>32</v>
      </c>
      <c r="U1463" t="s">
        <v>108</v>
      </c>
      <c r="V1463" t="s">
        <v>34</v>
      </c>
      <c r="W1463" t="s">
        <v>11731</v>
      </c>
    </row>
    <row r="1464" spans="1:23" ht="14" hidden="1" customHeight="1" x14ac:dyDescent="0.2">
      <c r="A1464" t="s">
        <v>297</v>
      </c>
      <c r="D1464" t="s">
        <v>11732</v>
      </c>
      <c r="E1464" t="s">
        <v>11733</v>
      </c>
      <c r="F1464" t="s">
        <v>11734</v>
      </c>
      <c r="G1464" t="s">
        <v>11735</v>
      </c>
      <c r="H1464">
        <v>2017</v>
      </c>
      <c r="I1464" t="s">
        <v>641</v>
      </c>
      <c r="J1464">
        <v>2017</v>
      </c>
      <c r="K1464">
        <v>12</v>
      </c>
      <c r="L1464" t="s">
        <v>11736</v>
      </c>
      <c r="P1464">
        <v>24</v>
      </c>
      <c r="Q1464" t="s">
        <v>11737</v>
      </c>
      <c r="R1464" t="s">
        <v>11738</v>
      </c>
      <c r="S1464" t="s">
        <v>31</v>
      </c>
      <c r="T1464" t="s">
        <v>32</v>
      </c>
      <c r="U1464" t="s">
        <v>60</v>
      </c>
      <c r="V1464" t="s">
        <v>34</v>
      </c>
      <c r="W1464" t="s">
        <v>11739</v>
      </c>
    </row>
    <row r="1465" spans="1:23" hidden="1" x14ac:dyDescent="0.2">
      <c r="A1465" t="s">
        <v>305</v>
      </c>
      <c r="D1465" t="s">
        <v>11740</v>
      </c>
      <c r="E1465" t="s">
        <v>11741</v>
      </c>
      <c r="F1465" t="s">
        <v>11742</v>
      </c>
      <c r="G1465" t="s">
        <v>11743</v>
      </c>
      <c r="H1465">
        <v>2022</v>
      </c>
      <c r="I1465" t="s">
        <v>148</v>
      </c>
      <c r="J1465">
        <v>9</v>
      </c>
      <c r="L1465">
        <v>877810</v>
      </c>
      <c r="P1465">
        <v>0</v>
      </c>
      <c r="Q1465" t="s">
        <v>11744</v>
      </c>
      <c r="R1465" t="s">
        <v>11745</v>
      </c>
      <c r="S1465" t="s">
        <v>31</v>
      </c>
      <c r="T1465" t="s">
        <v>32</v>
      </c>
      <c r="U1465" t="s">
        <v>108</v>
      </c>
      <c r="V1465" t="s">
        <v>34</v>
      </c>
      <c r="W1465" t="s">
        <v>11746</v>
      </c>
    </row>
    <row r="1466" spans="1:23" hidden="1" x14ac:dyDescent="0.2">
      <c r="A1466" t="s">
        <v>314</v>
      </c>
      <c r="D1466" t="s">
        <v>11747</v>
      </c>
      <c r="E1466" t="s">
        <v>11748</v>
      </c>
      <c r="F1466" t="s">
        <v>11749</v>
      </c>
      <c r="G1466" t="s">
        <v>11750</v>
      </c>
      <c r="H1466">
        <v>2018</v>
      </c>
      <c r="I1466" t="s">
        <v>3471</v>
      </c>
      <c r="J1466">
        <v>204</v>
      </c>
      <c r="M1466">
        <v>62</v>
      </c>
      <c r="N1466">
        <v>69</v>
      </c>
      <c r="O1466">
        <v>7</v>
      </c>
      <c r="P1466">
        <v>10</v>
      </c>
      <c r="Q1466" t="s">
        <v>11751</v>
      </c>
      <c r="R1466" t="s">
        <v>11752</v>
      </c>
      <c r="S1466" t="s">
        <v>31</v>
      </c>
      <c r="T1466" t="s">
        <v>32</v>
      </c>
      <c r="V1466" t="s">
        <v>34</v>
      </c>
      <c r="W1466" t="s">
        <v>11753</v>
      </c>
    </row>
    <row r="1467" spans="1:23" x14ac:dyDescent="0.2">
      <c r="A1467" t="s">
        <v>322</v>
      </c>
      <c r="B1467" t="s">
        <v>323</v>
      </c>
      <c r="D1467" t="s">
        <v>11754</v>
      </c>
      <c r="E1467" t="s">
        <v>11755</v>
      </c>
      <c r="F1467" t="s">
        <v>11756</v>
      </c>
      <c r="G1467" t="s">
        <v>11757</v>
      </c>
      <c r="H1467">
        <v>2019</v>
      </c>
      <c r="I1467" t="s">
        <v>861</v>
      </c>
      <c r="J1467">
        <v>138</v>
      </c>
      <c r="M1467">
        <v>241</v>
      </c>
      <c r="N1467">
        <v>248</v>
      </c>
      <c r="O1467">
        <v>7</v>
      </c>
      <c r="P1467">
        <v>28</v>
      </c>
      <c r="Q1467" t="s">
        <v>11758</v>
      </c>
      <c r="R1467" t="s">
        <v>11759</v>
      </c>
      <c r="S1467" t="s">
        <v>31</v>
      </c>
      <c r="T1467" t="s">
        <v>32</v>
      </c>
      <c r="V1467" t="s">
        <v>34</v>
      </c>
      <c r="W1467" t="s">
        <v>11760</v>
      </c>
    </row>
    <row r="1468" spans="1:23" hidden="1" x14ac:dyDescent="0.2">
      <c r="A1468" t="s">
        <v>297</v>
      </c>
      <c r="D1468" t="s">
        <v>11761</v>
      </c>
      <c r="E1468" t="s">
        <v>11762</v>
      </c>
      <c r="F1468" t="s">
        <v>11763</v>
      </c>
      <c r="G1468" t="s">
        <v>11764</v>
      </c>
      <c r="H1468">
        <v>2019</v>
      </c>
      <c r="I1468" t="s">
        <v>11765</v>
      </c>
      <c r="J1468">
        <v>21</v>
      </c>
      <c r="K1468">
        <v>2</v>
      </c>
      <c r="M1468">
        <v>151</v>
      </c>
      <c r="N1468">
        <v>160</v>
      </c>
      <c r="O1468">
        <v>9</v>
      </c>
      <c r="P1468">
        <v>8</v>
      </c>
      <c r="Q1468" t="s">
        <v>11766</v>
      </c>
      <c r="R1468" t="s">
        <v>11767</v>
      </c>
      <c r="S1468" t="s">
        <v>31</v>
      </c>
      <c r="T1468" t="s">
        <v>32</v>
      </c>
      <c r="V1468" t="s">
        <v>34</v>
      </c>
      <c r="W1468" t="s">
        <v>11768</v>
      </c>
    </row>
    <row r="1469" spans="1:23" hidden="1" x14ac:dyDescent="0.2">
      <c r="A1469" t="s">
        <v>305</v>
      </c>
      <c r="D1469" t="s">
        <v>11769</v>
      </c>
      <c r="E1469" t="s">
        <v>11770</v>
      </c>
      <c r="F1469" t="s">
        <v>11771</v>
      </c>
      <c r="G1469" t="s">
        <v>11772</v>
      </c>
      <c r="H1469">
        <v>2023</v>
      </c>
      <c r="I1469" t="s">
        <v>10196</v>
      </c>
      <c r="J1469">
        <v>31</v>
      </c>
      <c r="K1469">
        <v>5</v>
      </c>
      <c r="L1469" t="s">
        <v>11773</v>
      </c>
      <c r="P1469">
        <v>1</v>
      </c>
      <c r="Q1469" t="s">
        <v>11774</v>
      </c>
      <c r="R1469" t="s">
        <v>11775</v>
      </c>
      <c r="S1469" t="s">
        <v>31</v>
      </c>
      <c r="T1469" t="s">
        <v>32</v>
      </c>
      <c r="U1469" t="s">
        <v>127</v>
      </c>
      <c r="V1469" t="s">
        <v>34</v>
      </c>
      <c r="W1469" t="s">
        <v>11776</v>
      </c>
    </row>
    <row r="1470" spans="1:23" hidden="1" x14ac:dyDescent="0.2">
      <c r="A1470" t="s">
        <v>314</v>
      </c>
      <c r="D1470" t="s">
        <v>11777</v>
      </c>
      <c r="E1470" t="s">
        <v>11778</v>
      </c>
      <c r="F1470" t="s">
        <v>11779</v>
      </c>
      <c r="G1470" t="s">
        <v>11780</v>
      </c>
      <c r="H1470">
        <v>2017</v>
      </c>
      <c r="I1470" t="s">
        <v>57</v>
      </c>
      <c r="J1470">
        <v>7</v>
      </c>
      <c r="K1470">
        <v>1</v>
      </c>
      <c r="L1470">
        <v>6442</v>
      </c>
      <c r="P1470">
        <v>21</v>
      </c>
      <c r="Q1470" t="s">
        <v>11781</v>
      </c>
      <c r="R1470" t="s">
        <v>11782</v>
      </c>
      <c r="S1470" t="s">
        <v>31</v>
      </c>
      <c r="T1470" t="s">
        <v>32</v>
      </c>
      <c r="U1470" t="s">
        <v>108</v>
      </c>
      <c r="V1470" t="s">
        <v>34</v>
      </c>
      <c r="W1470" t="s">
        <v>11783</v>
      </c>
    </row>
    <row r="1471" spans="1:23" x14ac:dyDescent="0.2">
      <c r="A1471" t="s">
        <v>322</v>
      </c>
      <c r="B1471" t="s">
        <v>323</v>
      </c>
      <c r="C1471" t="s">
        <v>11784</v>
      </c>
      <c r="D1471" t="s">
        <v>11785</v>
      </c>
      <c r="E1471" t="s">
        <v>11786</v>
      </c>
      <c r="F1471" t="s">
        <v>11787</v>
      </c>
      <c r="G1471" t="s">
        <v>11788</v>
      </c>
      <c r="H1471">
        <v>2019</v>
      </c>
      <c r="I1471" t="s">
        <v>7688</v>
      </c>
      <c r="J1471">
        <v>253</v>
      </c>
      <c r="K1471">
        <v>1</v>
      </c>
      <c r="L1471">
        <v>12022</v>
      </c>
      <c r="P1471">
        <v>0</v>
      </c>
      <c r="Q1471" t="s">
        <v>11789</v>
      </c>
      <c r="R1471" t="s">
        <v>11790</v>
      </c>
      <c r="S1471" t="s">
        <v>1695</v>
      </c>
      <c r="T1471" t="s">
        <v>32</v>
      </c>
      <c r="U1471" t="s">
        <v>108</v>
      </c>
      <c r="V1471" t="s">
        <v>34</v>
      </c>
      <c r="W1471" t="s">
        <v>11791</v>
      </c>
    </row>
    <row r="1472" spans="1:23" hidden="1" x14ac:dyDescent="0.2">
      <c r="A1472" t="s">
        <v>297</v>
      </c>
      <c r="D1472" t="s">
        <v>11792</v>
      </c>
      <c r="E1472" t="s">
        <v>11793</v>
      </c>
      <c r="F1472" t="s">
        <v>11794</v>
      </c>
      <c r="G1472" t="s">
        <v>11795</v>
      </c>
      <c r="H1472">
        <v>2022</v>
      </c>
      <c r="I1472" t="s">
        <v>514</v>
      </c>
      <c r="J1472">
        <v>169</v>
      </c>
      <c r="K1472">
        <v>5</v>
      </c>
      <c r="L1472">
        <v>62</v>
      </c>
      <c r="P1472">
        <v>6</v>
      </c>
      <c r="Q1472" t="s">
        <v>11796</v>
      </c>
      <c r="R1472" t="s">
        <v>11797</v>
      </c>
      <c r="S1472" t="s">
        <v>31</v>
      </c>
      <c r="T1472" t="s">
        <v>32</v>
      </c>
      <c r="U1472" t="s">
        <v>224</v>
      </c>
      <c r="V1472" t="s">
        <v>34</v>
      </c>
      <c r="W1472" t="s">
        <v>11798</v>
      </c>
    </row>
    <row r="1473" spans="1:23" hidden="1" x14ac:dyDescent="0.2">
      <c r="A1473" t="s">
        <v>305</v>
      </c>
      <c r="D1473" t="s">
        <v>11799</v>
      </c>
      <c r="E1473" t="s">
        <v>11800</v>
      </c>
      <c r="F1473" t="s">
        <v>11801</v>
      </c>
      <c r="G1473" t="s">
        <v>11802</v>
      </c>
      <c r="H1473">
        <v>2019</v>
      </c>
      <c r="I1473" t="s">
        <v>11803</v>
      </c>
      <c r="J1473">
        <v>20</v>
      </c>
      <c r="K1473">
        <v>12</v>
      </c>
      <c r="L1473">
        <v>3092</v>
      </c>
      <c r="P1473">
        <v>32</v>
      </c>
      <c r="Q1473" t="s">
        <v>11804</v>
      </c>
      <c r="R1473" t="s">
        <v>11805</v>
      </c>
      <c r="S1473" t="s">
        <v>117</v>
      </c>
      <c r="T1473" t="s">
        <v>32</v>
      </c>
      <c r="U1473" t="s">
        <v>60</v>
      </c>
      <c r="V1473" t="s">
        <v>34</v>
      </c>
      <c r="W1473" t="s">
        <v>11806</v>
      </c>
    </row>
    <row r="1474" spans="1:23" hidden="1" x14ac:dyDescent="0.2">
      <c r="A1474" t="s">
        <v>314</v>
      </c>
      <c r="D1474" t="s">
        <v>11807</v>
      </c>
      <c r="E1474" t="s">
        <v>11808</v>
      </c>
      <c r="F1474" t="s">
        <v>11809</v>
      </c>
      <c r="G1474" t="s">
        <v>11810</v>
      </c>
      <c r="H1474">
        <v>2023</v>
      </c>
      <c r="I1474" t="s">
        <v>641</v>
      </c>
      <c r="J1474">
        <v>11</v>
      </c>
      <c r="L1474" t="s">
        <v>11811</v>
      </c>
      <c r="P1474">
        <v>1</v>
      </c>
      <c r="Q1474" t="s">
        <v>11812</v>
      </c>
      <c r="R1474" t="s">
        <v>11813</v>
      </c>
      <c r="S1474" t="s">
        <v>31</v>
      </c>
      <c r="T1474" t="s">
        <v>32</v>
      </c>
      <c r="U1474" t="s">
        <v>108</v>
      </c>
      <c r="V1474" t="s">
        <v>34</v>
      </c>
      <c r="W1474" t="s">
        <v>11814</v>
      </c>
    </row>
    <row r="1475" spans="1:23" hidden="1" x14ac:dyDescent="0.2">
      <c r="A1475" t="s">
        <v>322</v>
      </c>
      <c r="B1475" t="s">
        <v>176</v>
      </c>
      <c r="D1475" t="s">
        <v>11815</v>
      </c>
      <c r="E1475" t="s">
        <v>11816</v>
      </c>
      <c r="F1475" t="s">
        <v>11817</v>
      </c>
      <c r="G1475" t="s">
        <v>11818</v>
      </c>
      <c r="H1475">
        <v>2008</v>
      </c>
      <c r="I1475" t="s">
        <v>66</v>
      </c>
      <c r="J1475">
        <v>53</v>
      </c>
      <c r="K1475">
        <v>5</v>
      </c>
      <c r="M1475">
        <v>1909</v>
      </c>
      <c r="N1475">
        <v>1922</v>
      </c>
      <c r="O1475">
        <v>13</v>
      </c>
      <c r="P1475">
        <v>64</v>
      </c>
      <c r="Q1475" t="s">
        <v>11819</v>
      </c>
      <c r="R1475" t="s">
        <v>11820</v>
      </c>
      <c r="S1475" t="s">
        <v>31</v>
      </c>
      <c r="T1475" t="s">
        <v>32</v>
      </c>
      <c r="V1475" t="s">
        <v>34</v>
      </c>
      <c r="W1475" t="s">
        <v>11821</v>
      </c>
    </row>
    <row r="1476" spans="1:23" hidden="1" x14ac:dyDescent="0.2">
      <c r="A1476" t="s">
        <v>297</v>
      </c>
      <c r="D1476" t="s">
        <v>11822</v>
      </c>
      <c r="E1476" t="s">
        <v>11823</v>
      </c>
      <c r="F1476" t="s">
        <v>11824</v>
      </c>
      <c r="G1476" t="s">
        <v>11825</v>
      </c>
      <c r="H1476">
        <v>2021</v>
      </c>
      <c r="I1476" t="s">
        <v>4293</v>
      </c>
      <c r="J1476">
        <v>289</v>
      </c>
      <c r="L1476">
        <v>112546</v>
      </c>
      <c r="P1476">
        <v>32</v>
      </c>
      <c r="Q1476" t="s">
        <v>11826</v>
      </c>
      <c r="R1476" t="s">
        <v>11827</v>
      </c>
      <c r="S1476" t="s">
        <v>31</v>
      </c>
      <c r="T1476" t="s">
        <v>32</v>
      </c>
      <c r="V1476" t="s">
        <v>34</v>
      </c>
      <c r="W1476" t="s">
        <v>11828</v>
      </c>
    </row>
    <row r="1477" spans="1:23" hidden="1" x14ac:dyDescent="0.2">
      <c r="A1477" t="s">
        <v>305</v>
      </c>
      <c r="D1477" t="s">
        <v>1542</v>
      </c>
      <c r="E1477" t="s">
        <v>1543</v>
      </c>
      <c r="F1477" t="s">
        <v>1544</v>
      </c>
      <c r="G1477" t="s">
        <v>1545</v>
      </c>
      <c r="H1477">
        <v>2024</v>
      </c>
      <c r="I1477" t="s">
        <v>123</v>
      </c>
      <c r="J1477">
        <v>121</v>
      </c>
      <c r="K1477">
        <v>39</v>
      </c>
      <c r="L1477" t="s">
        <v>1546</v>
      </c>
      <c r="P1477">
        <v>0</v>
      </c>
      <c r="Q1477" t="s">
        <v>1547</v>
      </c>
      <c r="R1477" t="s">
        <v>1548</v>
      </c>
      <c r="S1477" t="s">
        <v>31</v>
      </c>
      <c r="T1477" t="s">
        <v>32</v>
      </c>
      <c r="U1477" t="s">
        <v>127</v>
      </c>
      <c r="V1477" t="s">
        <v>34</v>
      </c>
      <c r="W1477" t="s">
        <v>1549</v>
      </c>
    </row>
    <row r="1478" spans="1:23" hidden="1" x14ac:dyDescent="0.2">
      <c r="A1478" t="s">
        <v>314</v>
      </c>
      <c r="D1478" t="s">
        <v>11829</v>
      </c>
      <c r="E1478" t="s">
        <v>11830</v>
      </c>
      <c r="F1478" t="s">
        <v>11831</v>
      </c>
      <c r="G1478" t="s">
        <v>11832</v>
      </c>
      <c r="H1478">
        <v>2023</v>
      </c>
      <c r="I1478" t="s">
        <v>1015</v>
      </c>
      <c r="J1478">
        <v>876</v>
      </c>
      <c r="L1478">
        <v>162834</v>
      </c>
      <c r="P1478">
        <v>4</v>
      </c>
      <c r="Q1478" t="s">
        <v>11833</v>
      </c>
      <c r="R1478" t="s">
        <v>11834</v>
      </c>
      <c r="S1478" t="s">
        <v>31</v>
      </c>
      <c r="T1478" t="s">
        <v>32</v>
      </c>
      <c r="V1478" t="s">
        <v>34</v>
      </c>
      <c r="W1478" t="s">
        <v>11835</v>
      </c>
    </row>
    <row r="1479" spans="1:23" hidden="1" x14ac:dyDescent="0.2">
      <c r="A1479" t="s">
        <v>322</v>
      </c>
      <c r="B1479" t="s">
        <v>176</v>
      </c>
      <c r="C1479" t="s">
        <v>11836</v>
      </c>
      <c r="D1479" t="s">
        <v>11837</v>
      </c>
      <c r="E1479" t="s">
        <v>11838</v>
      </c>
      <c r="F1479" t="s">
        <v>11839</v>
      </c>
      <c r="G1479" t="s">
        <v>11840</v>
      </c>
      <c r="H1479">
        <v>2023</v>
      </c>
      <c r="I1479" t="s">
        <v>861</v>
      </c>
      <c r="J1479">
        <v>191</v>
      </c>
      <c r="L1479">
        <v>114897</v>
      </c>
      <c r="P1479">
        <v>2</v>
      </c>
      <c r="Q1479" t="s">
        <v>11841</v>
      </c>
      <c r="R1479" t="s">
        <v>11842</v>
      </c>
      <c r="S1479" t="s">
        <v>31</v>
      </c>
      <c r="T1479" t="s">
        <v>32</v>
      </c>
      <c r="V1479" t="s">
        <v>34</v>
      </c>
      <c r="W1479" t="s">
        <v>11843</v>
      </c>
    </row>
    <row r="1480" spans="1:23" hidden="1" x14ac:dyDescent="0.2">
      <c r="A1480" t="s">
        <v>297</v>
      </c>
      <c r="D1480" t="s">
        <v>11844</v>
      </c>
      <c r="E1480" t="s">
        <v>11845</v>
      </c>
      <c r="F1480" t="s">
        <v>11846</v>
      </c>
      <c r="G1480" t="s">
        <v>11847</v>
      </c>
      <c r="H1480">
        <v>2024</v>
      </c>
      <c r="I1480" t="s">
        <v>165</v>
      </c>
      <c r="J1480">
        <v>43</v>
      </c>
      <c r="K1480">
        <v>2</v>
      </c>
      <c r="M1480">
        <v>429</v>
      </c>
      <c r="N1480">
        <v>442</v>
      </c>
      <c r="O1480">
        <v>13</v>
      </c>
      <c r="P1480">
        <v>2</v>
      </c>
      <c r="Q1480" t="s">
        <v>11848</v>
      </c>
      <c r="R1480" t="s">
        <v>11849</v>
      </c>
      <c r="S1480" t="s">
        <v>31</v>
      </c>
      <c r="T1480" t="s">
        <v>32</v>
      </c>
      <c r="V1480" t="s">
        <v>34</v>
      </c>
      <c r="W1480" t="s">
        <v>11850</v>
      </c>
    </row>
    <row r="1481" spans="1:23" hidden="1" x14ac:dyDescent="0.2">
      <c r="A1481" t="s">
        <v>305</v>
      </c>
      <c r="D1481" t="s">
        <v>11844</v>
      </c>
      <c r="E1481" t="s">
        <v>11845</v>
      </c>
      <c r="F1481" t="s">
        <v>11846</v>
      </c>
      <c r="G1481" t="s">
        <v>11847</v>
      </c>
      <c r="H1481">
        <v>2024</v>
      </c>
      <c r="I1481" t="s">
        <v>165</v>
      </c>
      <c r="J1481">
        <v>43</v>
      </c>
      <c r="K1481">
        <v>2</v>
      </c>
      <c r="M1481">
        <v>429</v>
      </c>
      <c r="N1481">
        <v>442</v>
      </c>
      <c r="O1481">
        <v>13</v>
      </c>
      <c r="P1481">
        <v>2</v>
      </c>
      <c r="Q1481" t="s">
        <v>11848</v>
      </c>
      <c r="R1481" t="s">
        <v>11849</v>
      </c>
      <c r="S1481" t="s">
        <v>31</v>
      </c>
      <c r="T1481" t="s">
        <v>32</v>
      </c>
      <c r="V1481" t="s">
        <v>34</v>
      </c>
      <c r="W1481" t="s">
        <v>11850</v>
      </c>
    </row>
    <row r="1482" spans="1:23" hidden="1" x14ac:dyDescent="0.2">
      <c r="A1482" t="s">
        <v>314</v>
      </c>
      <c r="D1482" t="s">
        <v>11851</v>
      </c>
      <c r="E1482" t="s">
        <v>11852</v>
      </c>
      <c r="F1482" t="s">
        <v>11853</v>
      </c>
      <c r="G1482" t="s">
        <v>11854</v>
      </c>
      <c r="H1482">
        <v>2017</v>
      </c>
      <c r="I1482" t="s">
        <v>57</v>
      </c>
      <c r="J1482">
        <v>7</v>
      </c>
      <c r="K1482">
        <v>1</v>
      </c>
      <c r="L1482">
        <v>2443</v>
      </c>
      <c r="P1482">
        <v>54</v>
      </c>
      <c r="Q1482" t="s">
        <v>11855</v>
      </c>
      <c r="R1482" t="s">
        <v>11856</v>
      </c>
      <c r="S1482" t="s">
        <v>31</v>
      </c>
      <c r="T1482" t="s">
        <v>32</v>
      </c>
      <c r="U1482" t="s">
        <v>108</v>
      </c>
      <c r="V1482" t="s">
        <v>34</v>
      </c>
      <c r="W1482" t="s">
        <v>11857</v>
      </c>
    </row>
    <row r="1483" spans="1:23" hidden="1" x14ac:dyDescent="0.2">
      <c r="A1483" t="s">
        <v>322</v>
      </c>
      <c r="B1483" t="s">
        <v>176</v>
      </c>
      <c r="C1483" t="s">
        <v>11858</v>
      </c>
      <c r="D1483" t="s">
        <v>11859</v>
      </c>
      <c r="E1483" t="s">
        <v>11860</v>
      </c>
      <c r="F1483" t="s">
        <v>11861</v>
      </c>
      <c r="G1483" t="s">
        <v>11862</v>
      </c>
      <c r="H1483">
        <v>2021</v>
      </c>
      <c r="I1483" t="s">
        <v>1015</v>
      </c>
      <c r="J1483">
        <v>782</v>
      </c>
      <c r="L1483">
        <v>146876</v>
      </c>
      <c r="P1483">
        <v>24</v>
      </c>
      <c r="Q1483" t="s">
        <v>11863</v>
      </c>
      <c r="R1483" t="s">
        <v>11864</v>
      </c>
      <c r="S1483" t="s">
        <v>31</v>
      </c>
      <c r="T1483" t="s">
        <v>32</v>
      </c>
      <c r="V1483" t="s">
        <v>34</v>
      </c>
      <c r="W1483" t="s">
        <v>11865</v>
      </c>
    </row>
    <row r="1484" spans="1:23" hidden="1" x14ac:dyDescent="0.2">
      <c r="A1484" t="s">
        <v>297</v>
      </c>
      <c r="D1484" t="s">
        <v>11866</v>
      </c>
      <c r="E1484" t="s">
        <v>11867</v>
      </c>
      <c r="F1484" t="s">
        <v>11868</v>
      </c>
      <c r="G1484" t="s">
        <v>11869</v>
      </c>
      <c r="H1484">
        <v>2023</v>
      </c>
      <c r="I1484" t="s">
        <v>9463</v>
      </c>
      <c r="J1484">
        <v>311</v>
      </c>
      <c r="L1484">
        <v>137115</v>
      </c>
      <c r="P1484">
        <v>4</v>
      </c>
      <c r="Q1484" t="s">
        <v>11870</v>
      </c>
      <c r="R1484" t="s">
        <v>11871</v>
      </c>
      <c r="S1484" t="s">
        <v>31</v>
      </c>
      <c r="T1484" t="s">
        <v>32</v>
      </c>
      <c r="V1484" t="s">
        <v>34</v>
      </c>
      <c r="W1484" t="s">
        <v>11872</v>
      </c>
    </row>
    <row r="1485" spans="1:23" hidden="1" x14ac:dyDescent="0.2">
      <c r="A1485" t="s">
        <v>305</v>
      </c>
      <c r="D1485" t="s">
        <v>11873</v>
      </c>
      <c r="E1485" t="s">
        <v>11874</v>
      </c>
      <c r="F1485" t="s">
        <v>11875</v>
      </c>
      <c r="G1485" t="s">
        <v>11876</v>
      </c>
      <c r="H1485">
        <v>2022</v>
      </c>
      <c r="I1485" t="s">
        <v>148</v>
      </c>
      <c r="J1485">
        <v>9</v>
      </c>
      <c r="L1485">
        <v>1046106</v>
      </c>
      <c r="P1485">
        <v>3</v>
      </c>
      <c r="Q1485" t="s">
        <v>11877</v>
      </c>
      <c r="R1485" t="s">
        <v>11878</v>
      </c>
      <c r="S1485" t="s">
        <v>31</v>
      </c>
      <c r="T1485" t="s">
        <v>32</v>
      </c>
      <c r="U1485" t="s">
        <v>108</v>
      </c>
      <c r="V1485" t="s">
        <v>34</v>
      </c>
      <c r="W1485" t="s">
        <v>11879</v>
      </c>
    </row>
    <row r="1486" spans="1:23" hidden="1" x14ac:dyDescent="0.2">
      <c r="A1486" t="s">
        <v>314</v>
      </c>
      <c r="D1486" t="s">
        <v>11880</v>
      </c>
      <c r="E1486" t="s">
        <v>11881</v>
      </c>
      <c r="F1486" t="s">
        <v>11882</v>
      </c>
      <c r="G1486" t="s">
        <v>11883</v>
      </c>
      <c r="H1486">
        <v>2013</v>
      </c>
      <c r="I1486" t="s">
        <v>1917</v>
      </c>
      <c r="J1486">
        <v>118</v>
      </c>
      <c r="K1486">
        <v>9</v>
      </c>
      <c r="M1486">
        <v>4600</v>
      </c>
      <c r="N1486">
        <v>4616</v>
      </c>
      <c r="O1486">
        <v>16</v>
      </c>
      <c r="P1486">
        <v>31</v>
      </c>
      <c r="Q1486" t="s">
        <v>11884</v>
      </c>
      <c r="R1486" t="s">
        <v>11885</v>
      </c>
      <c r="S1486" t="s">
        <v>31</v>
      </c>
      <c r="T1486" t="s">
        <v>32</v>
      </c>
      <c r="U1486" t="s">
        <v>33</v>
      </c>
      <c r="V1486" t="s">
        <v>34</v>
      </c>
      <c r="W1486" t="s">
        <v>11886</v>
      </c>
    </row>
    <row r="1487" spans="1:23" hidden="1" x14ac:dyDescent="0.2">
      <c r="A1487" t="s">
        <v>322</v>
      </c>
      <c r="B1487" t="s">
        <v>176</v>
      </c>
      <c r="D1487" t="s">
        <v>11887</v>
      </c>
      <c r="E1487" t="s">
        <v>11888</v>
      </c>
      <c r="F1487" t="s">
        <v>11889</v>
      </c>
      <c r="G1487" t="s">
        <v>11890</v>
      </c>
      <c r="H1487">
        <v>2021</v>
      </c>
      <c r="I1487" t="s">
        <v>1015</v>
      </c>
      <c r="J1487">
        <v>774</v>
      </c>
      <c r="L1487">
        <v>145017</v>
      </c>
      <c r="P1487">
        <v>70</v>
      </c>
      <c r="Q1487" t="s">
        <v>11891</v>
      </c>
      <c r="R1487" t="s">
        <v>11892</v>
      </c>
      <c r="S1487" t="s">
        <v>117</v>
      </c>
      <c r="T1487" t="s">
        <v>32</v>
      </c>
      <c r="V1487" t="s">
        <v>34</v>
      </c>
      <c r="W1487" t="s">
        <v>11893</v>
      </c>
    </row>
    <row r="1488" spans="1:23" hidden="1" x14ac:dyDescent="0.2">
      <c r="A1488" t="s">
        <v>297</v>
      </c>
      <c r="D1488" t="s">
        <v>11894</v>
      </c>
      <c r="E1488" t="s">
        <v>11895</v>
      </c>
      <c r="F1488" t="s">
        <v>11896</v>
      </c>
      <c r="G1488" t="s">
        <v>11897</v>
      </c>
      <c r="H1488">
        <v>2023</v>
      </c>
      <c r="I1488" t="s">
        <v>11898</v>
      </c>
      <c r="J1488">
        <v>969</v>
      </c>
      <c r="L1488">
        <v>172332</v>
      </c>
      <c r="P1488">
        <v>0</v>
      </c>
      <c r="Q1488" t="s">
        <v>11899</v>
      </c>
      <c r="R1488" t="s">
        <v>11900</v>
      </c>
      <c r="S1488" t="s">
        <v>31</v>
      </c>
      <c r="T1488" t="s">
        <v>32</v>
      </c>
      <c r="V1488" t="s">
        <v>34</v>
      </c>
      <c r="W1488" t="s">
        <v>11901</v>
      </c>
    </row>
    <row r="1489" spans="1:23" hidden="1" x14ac:dyDescent="0.2">
      <c r="A1489" t="s">
        <v>305</v>
      </c>
      <c r="D1489" t="s">
        <v>11902</v>
      </c>
      <c r="E1489" t="s">
        <v>11903</v>
      </c>
      <c r="F1489" t="s">
        <v>11904</v>
      </c>
      <c r="G1489" t="s">
        <v>11905</v>
      </c>
      <c r="H1489">
        <v>2020</v>
      </c>
      <c r="I1489" t="s">
        <v>285</v>
      </c>
      <c r="J1489">
        <v>235</v>
      </c>
      <c r="L1489">
        <v>106620</v>
      </c>
      <c r="P1489">
        <v>57</v>
      </c>
      <c r="Q1489" t="s">
        <v>11906</v>
      </c>
      <c r="R1489" t="s">
        <v>11907</v>
      </c>
      <c r="S1489" t="s">
        <v>117</v>
      </c>
      <c r="T1489" t="s">
        <v>32</v>
      </c>
      <c r="V1489" t="s">
        <v>34</v>
      </c>
      <c r="W1489" t="s">
        <v>11908</v>
      </c>
    </row>
    <row r="1490" spans="1:23" hidden="1" x14ac:dyDescent="0.2">
      <c r="A1490" t="s">
        <v>314</v>
      </c>
      <c r="D1490" t="s">
        <v>11909</v>
      </c>
      <c r="E1490" t="s">
        <v>11910</v>
      </c>
      <c r="F1490" t="s">
        <v>11911</v>
      </c>
      <c r="G1490" t="s">
        <v>11912</v>
      </c>
      <c r="H1490">
        <v>2019</v>
      </c>
      <c r="I1490" t="s">
        <v>10249</v>
      </c>
      <c r="J1490">
        <v>26</v>
      </c>
      <c r="K1490">
        <v>30</v>
      </c>
      <c r="M1490">
        <v>30596</v>
      </c>
      <c r="N1490">
        <v>30602</v>
      </c>
      <c r="O1490">
        <v>6</v>
      </c>
      <c r="P1490">
        <v>7</v>
      </c>
      <c r="Q1490" t="s">
        <v>11913</v>
      </c>
      <c r="R1490" t="s">
        <v>11914</v>
      </c>
      <c r="S1490" t="s">
        <v>31</v>
      </c>
      <c r="T1490" t="s">
        <v>32</v>
      </c>
      <c r="V1490" t="s">
        <v>34</v>
      </c>
      <c r="W1490" t="s">
        <v>11915</v>
      </c>
    </row>
    <row r="1491" spans="1:23" x14ac:dyDescent="0.2">
      <c r="A1491" t="s">
        <v>322</v>
      </c>
      <c r="B1491" t="s">
        <v>176</v>
      </c>
      <c r="C1491" t="s">
        <v>12769</v>
      </c>
      <c r="D1491" t="s">
        <v>11916</v>
      </c>
      <c r="E1491" t="s">
        <v>11917</v>
      </c>
      <c r="F1491" t="s">
        <v>11918</v>
      </c>
      <c r="G1491" t="s">
        <v>11919</v>
      </c>
      <c r="H1491">
        <v>2018</v>
      </c>
      <c r="I1491" t="s">
        <v>932</v>
      </c>
      <c r="J1491">
        <v>37</v>
      </c>
      <c r="K1491">
        <v>12</v>
      </c>
      <c r="M1491">
        <v>55</v>
      </c>
      <c r="N1491">
        <v>62</v>
      </c>
      <c r="O1491">
        <v>7</v>
      </c>
      <c r="P1491">
        <v>3</v>
      </c>
      <c r="Q1491" t="s">
        <v>11920</v>
      </c>
      <c r="R1491" t="s">
        <v>11921</v>
      </c>
      <c r="S1491" t="s">
        <v>31</v>
      </c>
      <c r="T1491" t="s">
        <v>32</v>
      </c>
      <c r="V1491" t="s">
        <v>34</v>
      </c>
      <c r="W1491" t="s">
        <v>11922</v>
      </c>
    </row>
    <row r="1492" spans="1:23" hidden="1" x14ac:dyDescent="0.2">
      <c r="A1492" t="s">
        <v>297</v>
      </c>
      <c r="D1492" t="s">
        <v>11923</v>
      </c>
      <c r="E1492" t="s">
        <v>11924</v>
      </c>
      <c r="F1492" t="s">
        <v>11925</v>
      </c>
      <c r="G1492" t="s">
        <v>11926</v>
      </c>
      <c r="H1492">
        <v>2021</v>
      </c>
      <c r="I1492" t="s">
        <v>148</v>
      </c>
      <c r="J1492">
        <v>8</v>
      </c>
      <c r="L1492">
        <v>644965</v>
      </c>
      <c r="P1492">
        <v>5</v>
      </c>
      <c r="Q1492" t="s">
        <v>11927</v>
      </c>
      <c r="R1492" t="s">
        <v>11928</v>
      </c>
      <c r="S1492" t="s">
        <v>31</v>
      </c>
      <c r="T1492" t="s">
        <v>32</v>
      </c>
      <c r="V1492" t="s">
        <v>34</v>
      </c>
      <c r="W1492" t="s">
        <v>11929</v>
      </c>
    </row>
    <row r="1493" spans="1:23" hidden="1" x14ac:dyDescent="0.2">
      <c r="A1493" t="s">
        <v>305</v>
      </c>
      <c r="D1493" t="s">
        <v>11930</v>
      </c>
      <c r="E1493" t="s">
        <v>11931</v>
      </c>
      <c r="F1493" t="s">
        <v>11932</v>
      </c>
      <c r="G1493" t="s">
        <v>11933</v>
      </c>
      <c r="H1493">
        <v>2023</v>
      </c>
      <c r="I1493" t="s">
        <v>11934</v>
      </c>
      <c r="J1493">
        <v>45</v>
      </c>
      <c r="K1493">
        <v>3</v>
      </c>
      <c r="M1493">
        <v>76</v>
      </c>
      <c r="N1493">
        <v>83</v>
      </c>
      <c r="O1493">
        <v>7</v>
      </c>
      <c r="P1493">
        <v>5</v>
      </c>
      <c r="Q1493" t="s">
        <v>11935</v>
      </c>
      <c r="R1493" t="s">
        <v>11936</v>
      </c>
      <c r="S1493" t="s">
        <v>31</v>
      </c>
      <c r="T1493" t="s">
        <v>32</v>
      </c>
      <c r="V1493" t="s">
        <v>34</v>
      </c>
      <c r="W1493" t="s">
        <v>11937</v>
      </c>
    </row>
    <row r="1494" spans="1:23" hidden="1" x14ac:dyDescent="0.2">
      <c r="A1494" t="s">
        <v>314</v>
      </c>
      <c r="D1494" t="s">
        <v>11930</v>
      </c>
      <c r="E1494" t="s">
        <v>11931</v>
      </c>
      <c r="F1494" t="s">
        <v>11932</v>
      </c>
      <c r="G1494" t="s">
        <v>11933</v>
      </c>
      <c r="H1494">
        <v>2023</v>
      </c>
      <c r="I1494" t="s">
        <v>11934</v>
      </c>
      <c r="J1494">
        <v>45</v>
      </c>
      <c r="K1494">
        <v>3</v>
      </c>
      <c r="M1494">
        <v>76</v>
      </c>
      <c r="N1494">
        <v>83</v>
      </c>
      <c r="O1494">
        <v>7</v>
      </c>
      <c r="P1494">
        <v>5</v>
      </c>
      <c r="Q1494" t="s">
        <v>11935</v>
      </c>
      <c r="R1494" t="s">
        <v>11936</v>
      </c>
      <c r="S1494" t="s">
        <v>31</v>
      </c>
      <c r="T1494" t="s">
        <v>32</v>
      </c>
      <c r="V1494" t="s">
        <v>34</v>
      </c>
      <c r="W1494" t="s">
        <v>11937</v>
      </c>
    </row>
    <row r="1495" spans="1:23" hidden="1" x14ac:dyDescent="0.2">
      <c r="A1495" t="s">
        <v>322</v>
      </c>
      <c r="B1495" t="s">
        <v>176</v>
      </c>
      <c r="C1495" t="s">
        <v>4753</v>
      </c>
      <c r="D1495" t="s">
        <v>11938</v>
      </c>
      <c r="E1495" t="s">
        <v>11939</v>
      </c>
      <c r="F1495" t="s">
        <v>11940</v>
      </c>
      <c r="G1495" t="s">
        <v>11941</v>
      </c>
      <c r="H1495">
        <v>2021</v>
      </c>
      <c r="I1495" t="s">
        <v>3178</v>
      </c>
      <c r="J1495">
        <v>82</v>
      </c>
      <c r="K1495">
        <v>3</v>
      </c>
      <c r="M1495">
        <v>572</v>
      </c>
      <c r="N1495">
        <v>580</v>
      </c>
      <c r="O1495">
        <v>8</v>
      </c>
      <c r="P1495">
        <v>6</v>
      </c>
      <c r="Q1495" t="s">
        <v>11942</v>
      </c>
      <c r="R1495" t="s">
        <v>11943</v>
      </c>
      <c r="S1495" t="s">
        <v>31</v>
      </c>
      <c r="T1495" t="s">
        <v>32</v>
      </c>
      <c r="V1495" t="s">
        <v>34</v>
      </c>
      <c r="W1495" t="s">
        <v>11944</v>
      </c>
    </row>
    <row r="1496" spans="1:23" hidden="1" x14ac:dyDescent="0.2">
      <c r="A1496" t="s">
        <v>297</v>
      </c>
      <c r="D1496" t="s">
        <v>11945</v>
      </c>
      <c r="E1496" t="s">
        <v>11946</v>
      </c>
      <c r="F1496" t="s">
        <v>11947</v>
      </c>
      <c r="G1496" t="s">
        <v>11948</v>
      </c>
      <c r="H1496">
        <v>2024</v>
      </c>
      <c r="I1496" t="s">
        <v>8848</v>
      </c>
      <c r="J1496">
        <v>58</v>
      </c>
      <c r="K1496">
        <v>10</v>
      </c>
      <c r="M1496">
        <v>4545</v>
      </c>
      <c r="N1496">
        <v>4557</v>
      </c>
      <c r="O1496">
        <v>12</v>
      </c>
      <c r="P1496">
        <v>3</v>
      </c>
      <c r="Q1496" t="s">
        <v>11949</v>
      </c>
      <c r="R1496" t="s">
        <v>11950</v>
      </c>
      <c r="S1496" t="s">
        <v>31</v>
      </c>
      <c r="T1496" t="s">
        <v>32</v>
      </c>
      <c r="V1496" t="s">
        <v>34</v>
      </c>
      <c r="W1496" t="s">
        <v>11951</v>
      </c>
    </row>
    <row r="1497" spans="1:23" hidden="1" x14ac:dyDescent="0.2">
      <c r="A1497" t="s">
        <v>305</v>
      </c>
      <c r="D1497" t="s">
        <v>11945</v>
      </c>
      <c r="E1497" t="s">
        <v>11946</v>
      </c>
      <c r="F1497" t="s">
        <v>11947</v>
      </c>
      <c r="G1497" t="s">
        <v>11948</v>
      </c>
      <c r="H1497">
        <v>2024</v>
      </c>
      <c r="I1497" t="s">
        <v>8848</v>
      </c>
      <c r="J1497">
        <v>58</v>
      </c>
      <c r="K1497">
        <v>10</v>
      </c>
      <c r="M1497">
        <v>4545</v>
      </c>
      <c r="N1497">
        <v>4557</v>
      </c>
      <c r="O1497">
        <v>12</v>
      </c>
      <c r="P1497">
        <v>3</v>
      </c>
      <c r="Q1497" t="s">
        <v>11949</v>
      </c>
      <c r="R1497" t="s">
        <v>11950</v>
      </c>
      <c r="S1497" t="s">
        <v>31</v>
      </c>
      <c r="T1497" t="s">
        <v>32</v>
      </c>
      <c r="V1497" t="s">
        <v>34</v>
      </c>
      <c r="W1497" t="s">
        <v>11951</v>
      </c>
    </row>
    <row r="1498" spans="1:23" hidden="1" x14ac:dyDescent="0.2">
      <c r="A1498" t="s">
        <v>314</v>
      </c>
      <c r="D1498" t="s">
        <v>11952</v>
      </c>
      <c r="E1498" t="s">
        <v>11953</v>
      </c>
      <c r="F1498" t="s">
        <v>11954</v>
      </c>
      <c r="G1498" t="s">
        <v>11955</v>
      </c>
      <c r="H1498">
        <v>2017</v>
      </c>
      <c r="I1498" t="s">
        <v>977</v>
      </c>
      <c r="J1498">
        <v>8</v>
      </c>
      <c r="L1498">
        <v>14213</v>
      </c>
      <c r="P1498">
        <v>406</v>
      </c>
      <c r="Q1498" t="s">
        <v>11956</v>
      </c>
      <c r="R1498" t="s">
        <v>11957</v>
      </c>
      <c r="S1498" t="s">
        <v>31</v>
      </c>
      <c r="T1498" t="s">
        <v>32</v>
      </c>
      <c r="U1498" t="s">
        <v>108</v>
      </c>
      <c r="V1498" t="s">
        <v>34</v>
      </c>
      <c r="W1498" t="s">
        <v>11958</v>
      </c>
    </row>
    <row r="1499" spans="1:23" hidden="1" x14ac:dyDescent="0.2">
      <c r="A1499" t="s">
        <v>322</v>
      </c>
      <c r="B1499" t="s">
        <v>176</v>
      </c>
      <c r="D1499" t="s">
        <v>11959</v>
      </c>
      <c r="E1499" t="s">
        <v>11960</v>
      </c>
      <c r="F1499" t="s">
        <v>11961</v>
      </c>
      <c r="G1499" t="s">
        <v>11962</v>
      </c>
      <c r="H1499">
        <v>2020</v>
      </c>
      <c r="I1499" t="s">
        <v>165</v>
      </c>
      <c r="J1499">
        <v>39</v>
      </c>
      <c r="K1499">
        <v>2</v>
      </c>
      <c r="M1499">
        <v>345</v>
      </c>
      <c r="N1499">
        <v>359</v>
      </c>
      <c r="O1499">
        <v>14</v>
      </c>
      <c r="P1499">
        <v>2</v>
      </c>
      <c r="Q1499" t="s">
        <v>11963</v>
      </c>
      <c r="R1499" t="s">
        <v>11964</v>
      </c>
      <c r="S1499" t="s">
        <v>31</v>
      </c>
      <c r="T1499" t="s">
        <v>32</v>
      </c>
      <c r="V1499" t="s">
        <v>34</v>
      </c>
      <c r="W1499" t="s">
        <v>11965</v>
      </c>
    </row>
    <row r="1500" spans="1:23" hidden="1" x14ac:dyDescent="0.2">
      <c r="A1500" t="s">
        <v>297</v>
      </c>
      <c r="D1500" t="s">
        <v>11966</v>
      </c>
      <c r="E1500" t="s">
        <v>11967</v>
      </c>
      <c r="F1500" t="s">
        <v>11968</v>
      </c>
      <c r="G1500" t="s">
        <v>11969</v>
      </c>
      <c r="H1500">
        <v>2014</v>
      </c>
      <c r="I1500" t="s">
        <v>977</v>
      </c>
      <c r="J1500">
        <v>5</v>
      </c>
      <c r="L1500">
        <v>3607</v>
      </c>
      <c r="P1500">
        <v>86</v>
      </c>
      <c r="Q1500" t="s">
        <v>11970</v>
      </c>
      <c r="R1500" t="s">
        <v>11971</v>
      </c>
      <c r="S1500" t="s">
        <v>31</v>
      </c>
      <c r="T1500" t="s">
        <v>32</v>
      </c>
      <c r="U1500" t="s">
        <v>127</v>
      </c>
      <c r="V1500" t="s">
        <v>34</v>
      </c>
      <c r="W1500" t="s">
        <v>11972</v>
      </c>
    </row>
    <row r="1501" spans="1:23" hidden="1" x14ac:dyDescent="0.2">
      <c r="A1501" t="s">
        <v>305</v>
      </c>
      <c r="D1501" t="s">
        <v>11973</v>
      </c>
      <c r="E1501" t="s">
        <v>11974</v>
      </c>
      <c r="F1501" t="s">
        <v>11975</v>
      </c>
      <c r="G1501" t="s">
        <v>11976</v>
      </c>
      <c r="H1501">
        <v>2017</v>
      </c>
      <c r="I1501" t="s">
        <v>2671</v>
      </c>
      <c r="J1501">
        <v>10</v>
      </c>
      <c r="M1501">
        <v>86</v>
      </c>
      <c r="N1501">
        <v>96</v>
      </c>
      <c r="O1501">
        <v>10</v>
      </c>
      <c r="P1501">
        <v>21</v>
      </c>
      <c r="Q1501" t="s">
        <v>11977</v>
      </c>
      <c r="R1501" t="s">
        <v>11978</v>
      </c>
      <c r="S1501" t="s">
        <v>117</v>
      </c>
      <c r="T1501" t="s">
        <v>32</v>
      </c>
      <c r="V1501" t="s">
        <v>34</v>
      </c>
      <c r="W1501" t="s">
        <v>11979</v>
      </c>
    </row>
    <row r="1502" spans="1:23" hidden="1" x14ac:dyDescent="0.2">
      <c r="A1502" t="s">
        <v>314</v>
      </c>
      <c r="D1502" t="s">
        <v>11980</v>
      </c>
      <c r="E1502" t="s">
        <v>11981</v>
      </c>
      <c r="F1502" t="s">
        <v>11982</v>
      </c>
      <c r="G1502" t="s">
        <v>11983</v>
      </c>
      <c r="H1502">
        <v>2023</v>
      </c>
      <c r="I1502" t="s">
        <v>245</v>
      </c>
      <c r="J1502">
        <v>191</v>
      </c>
      <c r="L1502">
        <v>106152</v>
      </c>
      <c r="P1502">
        <v>1</v>
      </c>
      <c r="Q1502" t="s">
        <v>11984</v>
      </c>
      <c r="R1502" t="s">
        <v>11985</v>
      </c>
      <c r="S1502" t="s">
        <v>31</v>
      </c>
      <c r="T1502" t="s">
        <v>32</v>
      </c>
      <c r="V1502" t="s">
        <v>34</v>
      </c>
      <c r="W1502" t="s">
        <v>11986</v>
      </c>
    </row>
    <row r="1503" spans="1:23" hidden="1" x14ac:dyDescent="0.2">
      <c r="A1503" t="s">
        <v>322</v>
      </c>
      <c r="B1503" t="s">
        <v>176</v>
      </c>
      <c r="D1503" t="s">
        <v>11987</v>
      </c>
      <c r="E1503" t="s">
        <v>11988</v>
      </c>
      <c r="F1503" t="s">
        <v>11989</v>
      </c>
      <c r="G1503" t="s">
        <v>11990</v>
      </c>
      <c r="H1503">
        <v>2015</v>
      </c>
      <c r="I1503" t="s">
        <v>4162</v>
      </c>
      <c r="J1503" t="s">
        <v>11991</v>
      </c>
      <c r="L1503">
        <v>7326259</v>
      </c>
      <c r="M1503">
        <v>2269</v>
      </c>
      <c r="N1503">
        <v>2272</v>
      </c>
      <c r="O1503">
        <v>3</v>
      </c>
      <c r="P1503">
        <v>3</v>
      </c>
      <c r="Q1503" t="s">
        <v>11992</v>
      </c>
      <c r="R1503" t="s">
        <v>11993</v>
      </c>
      <c r="S1503" t="s">
        <v>1695</v>
      </c>
      <c r="T1503" t="s">
        <v>32</v>
      </c>
      <c r="V1503" t="s">
        <v>34</v>
      </c>
      <c r="W1503" t="s">
        <v>11994</v>
      </c>
    </row>
    <row r="1504" spans="1:23" hidden="1" x14ac:dyDescent="0.2">
      <c r="A1504" t="s">
        <v>297</v>
      </c>
      <c r="D1504" t="s">
        <v>11995</v>
      </c>
      <c r="E1504" t="s">
        <v>11996</v>
      </c>
      <c r="F1504" t="s">
        <v>11997</v>
      </c>
      <c r="G1504" t="s">
        <v>11998</v>
      </c>
      <c r="H1504">
        <v>2017</v>
      </c>
      <c r="I1504" t="s">
        <v>11999</v>
      </c>
      <c r="J1504">
        <v>35</v>
      </c>
      <c r="K1504">
        <v>3</v>
      </c>
      <c r="M1504">
        <v>501</v>
      </c>
      <c r="N1504">
        <v>514</v>
      </c>
      <c r="O1504">
        <v>13</v>
      </c>
      <c r="P1504">
        <v>10</v>
      </c>
      <c r="Q1504" t="s">
        <v>12000</v>
      </c>
      <c r="R1504" t="s">
        <v>12001</v>
      </c>
      <c r="S1504" t="s">
        <v>31</v>
      </c>
      <c r="T1504" t="s">
        <v>32</v>
      </c>
      <c r="V1504" t="s">
        <v>34</v>
      </c>
      <c r="W1504" t="s">
        <v>12002</v>
      </c>
    </row>
    <row r="1505" spans="1:23" hidden="1" x14ac:dyDescent="0.2">
      <c r="G1505" t="s">
        <v>12003</v>
      </c>
      <c r="H1505">
        <v>2019</v>
      </c>
      <c r="I1505" t="s">
        <v>66</v>
      </c>
      <c r="J1505">
        <v>64</v>
      </c>
      <c r="K1505">
        <v>3</v>
      </c>
      <c r="M1505">
        <v>1422</v>
      </c>
      <c r="P1505">
        <v>0</v>
      </c>
      <c r="Q1505" t="s">
        <v>12004</v>
      </c>
      <c r="R1505" t="s">
        <v>12005</v>
      </c>
      <c r="S1505" t="s">
        <v>411</v>
      </c>
      <c r="T1505" t="s">
        <v>32</v>
      </c>
      <c r="U1505" t="s">
        <v>33</v>
      </c>
      <c r="V1505" t="s">
        <v>34</v>
      </c>
      <c r="W1505" t="s">
        <v>12006</v>
      </c>
    </row>
    <row r="1509" spans="1:23" ht="15" customHeight="1" x14ac:dyDescent="0.2">
      <c r="A1509" s="2"/>
    </row>
    <row r="1512" spans="1:23" x14ac:dyDescent="0.2"/>
    <row r="1516" spans="1:23" ht="15" customHeight="1" x14ac:dyDescent="0.2">
      <c r="A1516" s="8"/>
    </row>
    <row r="1517" spans="1:23" ht="15" customHeight="1" x14ac:dyDescent="0.2">
      <c r="A1517" s="228"/>
    </row>
    <row r="1519" spans="1:23" ht="15" customHeight="1" x14ac:dyDescent="0.25">
      <c r="A1519" s="9"/>
    </row>
  </sheetData>
  <autoFilter ref="A1:W1505" xr:uid="{47859324-9672-4054-A628-FC48AE12ADCF}">
    <filterColumn colId="0">
      <filters>
        <filter val="Orlando"/>
      </filters>
    </filterColumn>
    <filterColumn colId="1">
      <filters>
        <filter val="Maybe?"/>
        <filter val="Revisit"/>
        <filter val="Yes"/>
      </filters>
    </filterColumn>
    <sortState xmlns:xlrd2="http://schemas.microsoft.com/office/spreadsheetml/2017/richdata2" ref="A147:W1491">
      <sortCondition ref="D1:D1505"/>
    </sortState>
  </autoFilter>
  <hyperlinks>
    <hyperlink ref="R823" r:id="rId1" xr:uid="{A82F2A41-FCF4-4DF5-9310-1A662761FEF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108CA-3585-45DA-81E8-D7D9FC1AF369}">
  <sheetPr codeName="Sheet8"/>
  <dimension ref="A1:Z45"/>
  <sheetViews>
    <sheetView workbookViewId="0">
      <selection activeCell="D52" sqref="D52:D53"/>
    </sheetView>
  </sheetViews>
  <sheetFormatPr baseColWidth="10" defaultColWidth="8.83203125" defaultRowHeight="15" x14ac:dyDescent="0.2"/>
  <cols>
    <col min="3" max="3" width="24" bestFit="1" customWidth="1"/>
    <col min="4" max="4" width="15.83203125" bestFit="1" customWidth="1"/>
    <col min="5" max="5" width="9" customWidth="1"/>
    <col min="9" max="9" width="24.6640625" customWidth="1"/>
    <col min="25" max="25" width="23.5" customWidth="1"/>
    <col min="26" max="26" width="113.6640625" customWidth="1"/>
  </cols>
  <sheetData>
    <row r="1" spans="1:26" x14ac:dyDescent="0.2">
      <c r="A1" t="s">
        <v>0</v>
      </c>
      <c r="B1" t="s">
        <v>12007</v>
      </c>
      <c r="C1" t="s">
        <v>2</v>
      </c>
      <c r="D1" t="s">
        <v>12238</v>
      </c>
      <c r="E1" t="s">
        <v>12239</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12008</v>
      </c>
    </row>
    <row r="2" spans="1:26" x14ac:dyDescent="0.2">
      <c r="A2" t="s">
        <v>297</v>
      </c>
      <c r="F2" t="s">
        <v>12009</v>
      </c>
      <c r="G2" t="s">
        <v>12010</v>
      </c>
      <c r="H2" t="s">
        <v>12011</v>
      </c>
      <c r="I2" t="s">
        <v>12012</v>
      </c>
      <c r="J2">
        <v>2024</v>
      </c>
      <c r="K2" t="s">
        <v>4095</v>
      </c>
      <c r="L2">
        <v>634</v>
      </c>
      <c r="N2">
        <v>111916</v>
      </c>
      <c r="R2">
        <v>2</v>
      </c>
      <c r="S2" t="s">
        <v>12013</v>
      </c>
      <c r="T2" t="s">
        <v>12014</v>
      </c>
      <c r="U2" t="s">
        <v>31</v>
      </c>
      <c r="V2" t="s">
        <v>32</v>
      </c>
      <c r="W2" t="s">
        <v>127</v>
      </c>
      <c r="X2" t="s">
        <v>34</v>
      </c>
      <c r="Y2" t="s">
        <v>12015</v>
      </c>
    </row>
    <row r="3" spans="1:26" x14ac:dyDescent="0.2">
      <c r="A3" t="s">
        <v>305</v>
      </c>
      <c r="F3" t="s">
        <v>12016</v>
      </c>
      <c r="G3" t="s">
        <v>12017</v>
      </c>
      <c r="H3" t="s">
        <v>12018</v>
      </c>
      <c r="I3" t="s">
        <v>12019</v>
      </c>
      <c r="J3">
        <v>2019</v>
      </c>
      <c r="K3" t="s">
        <v>148</v>
      </c>
      <c r="L3">
        <v>6</v>
      </c>
      <c r="M3" t="s">
        <v>149</v>
      </c>
      <c r="N3">
        <v>270</v>
      </c>
      <c r="R3">
        <v>18</v>
      </c>
      <c r="S3" t="s">
        <v>12020</v>
      </c>
      <c r="T3" t="s">
        <v>12021</v>
      </c>
      <c r="U3" t="s">
        <v>31</v>
      </c>
      <c r="V3" t="s">
        <v>32</v>
      </c>
      <c r="W3" t="s">
        <v>60</v>
      </c>
      <c r="X3" t="s">
        <v>34</v>
      </c>
      <c r="Y3" t="s">
        <v>12022</v>
      </c>
    </row>
    <row r="4" spans="1:26" x14ac:dyDescent="0.2">
      <c r="A4" t="s">
        <v>314</v>
      </c>
      <c r="F4" t="s">
        <v>12023</v>
      </c>
      <c r="G4" t="s">
        <v>12024</v>
      </c>
      <c r="H4" t="s">
        <v>12025</v>
      </c>
      <c r="I4" t="s">
        <v>12026</v>
      </c>
      <c r="J4">
        <v>2009</v>
      </c>
      <c r="K4" t="s">
        <v>861</v>
      </c>
      <c r="L4">
        <v>59</v>
      </c>
      <c r="M4">
        <v>45634</v>
      </c>
      <c r="O4">
        <v>221</v>
      </c>
      <c r="P4">
        <v>233</v>
      </c>
      <c r="Q4">
        <v>12</v>
      </c>
      <c r="R4">
        <v>86</v>
      </c>
      <c r="S4" t="s">
        <v>12027</v>
      </c>
      <c r="T4" t="s">
        <v>12028</v>
      </c>
      <c r="U4" t="s">
        <v>31</v>
      </c>
      <c r="V4" t="s">
        <v>32</v>
      </c>
      <c r="X4" t="s">
        <v>34</v>
      </c>
      <c r="Y4" t="s">
        <v>12029</v>
      </c>
    </row>
    <row r="5" spans="1:26" x14ac:dyDescent="0.2">
      <c r="A5" t="s">
        <v>322</v>
      </c>
      <c r="B5" t="s">
        <v>176</v>
      </c>
      <c r="C5" t="s">
        <v>14034</v>
      </c>
      <c r="F5" t="s">
        <v>12030</v>
      </c>
      <c r="G5" t="s">
        <v>12031</v>
      </c>
      <c r="H5" t="s">
        <v>12032</v>
      </c>
      <c r="I5" t="s">
        <v>12033</v>
      </c>
      <c r="J5">
        <v>2017</v>
      </c>
      <c r="K5" t="s">
        <v>4095</v>
      </c>
      <c r="L5">
        <v>485</v>
      </c>
      <c r="O5">
        <v>433</v>
      </c>
      <c r="P5">
        <v>454</v>
      </c>
      <c r="Q5">
        <v>21</v>
      </c>
      <c r="R5">
        <v>23</v>
      </c>
      <c r="S5" t="s">
        <v>12034</v>
      </c>
      <c r="T5" t="s">
        <v>12035</v>
      </c>
      <c r="U5" t="s">
        <v>31</v>
      </c>
      <c r="V5" t="s">
        <v>32</v>
      </c>
      <c r="X5" t="s">
        <v>34</v>
      </c>
      <c r="Y5" t="s">
        <v>12036</v>
      </c>
      <c r="Z5" t="s">
        <v>12037</v>
      </c>
    </row>
    <row r="6" spans="1:26" x14ac:dyDescent="0.2">
      <c r="A6" t="s">
        <v>297</v>
      </c>
      <c r="F6" t="s">
        <v>12038</v>
      </c>
      <c r="G6" t="s">
        <v>12039</v>
      </c>
      <c r="H6" t="s">
        <v>12040</v>
      </c>
      <c r="I6" t="s">
        <v>12041</v>
      </c>
      <c r="J6">
        <v>2019</v>
      </c>
      <c r="K6" t="s">
        <v>4069</v>
      </c>
      <c r="L6">
        <v>34</v>
      </c>
      <c r="M6">
        <v>12</v>
      </c>
      <c r="O6">
        <v>2129</v>
      </c>
      <c r="P6">
        <v>2140</v>
      </c>
      <c r="Q6">
        <v>11</v>
      </c>
      <c r="R6">
        <v>3</v>
      </c>
      <c r="S6" t="s">
        <v>12042</v>
      </c>
      <c r="T6" t="s">
        <v>12043</v>
      </c>
      <c r="U6" t="s">
        <v>31</v>
      </c>
      <c r="V6" t="s">
        <v>32</v>
      </c>
      <c r="X6" t="s">
        <v>34</v>
      </c>
      <c r="Y6" t="s">
        <v>12044</v>
      </c>
    </row>
    <row r="7" spans="1:26" x14ac:dyDescent="0.2">
      <c r="A7" t="s">
        <v>305</v>
      </c>
      <c r="F7" t="s">
        <v>12045</v>
      </c>
      <c r="G7" t="s">
        <v>12046</v>
      </c>
      <c r="H7" t="s">
        <v>12047</v>
      </c>
      <c r="I7" t="s">
        <v>12048</v>
      </c>
      <c r="J7">
        <v>2024</v>
      </c>
      <c r="K7" t="s">
        <v>12049</v>
      </c>
      <c r="R7">
        <v>0</v>
      </c>
      <c r="S7" t="s">
        <v>12050</v>
      </c>
      <c r="T7" t="s">
        <v>12051</v>
      </c>
      <c r="U7" t="s">
        <v>31</v>
      </c>
      <c r="V7" t="s">
        <v>216</v>
      </c>
      <c r="X7" t="s">
        <v>34</v>
      </c>
      <c r="Y7" t="s">
        <v>12052</v>
      </c>
    </row>
    <row r="8" spans="1:26" x14ac:dyDescent="0.2">
      <c r="A8" t="s">
        <v>314</v>
      </c>
      <c r="F8" t="s">
        <v>4800</v>
      </c>
      <c r="G8" t="s">
        <v>4801</v>
      </c>
      <c r="H8" t="s">
        <v>4802</v>
      </c>
      <c r="I8" t="s">
        <v>4803</v>
      </c>
      <c r="J8">
        <v>2014</v>
      </c>
      <c r="K8" t="s">
        <v>4804</v>
      </c>
      <c r="L8">
        <v>226</v>
      </c>
      <c r="M8">
        <v>3</v>
      </c>
      <c r="O8">
        <v>169</v>
      </c>
      <c r="P8">
        <v>186</v>
      </c>
      <c r="Q8">
        <v>17</v>
      </c>
      <c r="R8">
        <v>53</v>
      </c>
      <c r="S8" t="s">
        <v>4805</v>
      </c>
      <c r="T8" t="s">
        <v>4806</v>
      </c>
      <c r="U8" t="s">
        <v>31</v>
      </c>
      <c r="V8" t="s">
        <v>32</v>
      </c>
      <c r="X8" t="s">
        <v>34</v>
      </c>
      <c r="Y8" t="s">
        <v>4807</v>
      </c>
    </row>
    <row r="9" spans="1:26" x14ac:dyDescent="0.2">
      <c r="A9" t="s">
        <v>322</v>
      </c>
      <c r="B9" t="s">
        <v>176</v>
      </c>
      <c r="C9" t="s">
        <v>12366</v>
      </c>
      <c r="F9" t="s">
        <v>12053</v>
      </c>
      <c r="G9" t="s">
        <v>12054</v>
      </c>
      <c r="H9" t="s">
        <v>12055</v>
      </c>
      <c r="I9" t="s">
        <v>12056</v>
      </c>
      <c r="J9">
        <v>2015</v>
      </c>
      <c r="K9" t="s">
        <v>6458</v>
      </c>
      <c r="L9">
        <v>45</v>
      </c>
      <c r="M9">
        <v>2</v>
      </c>
      <c r="O9">
        <v>190</v>
      </c>
      <c r="P9">
        <v>203</v>
      </c>
      <c r="Q9">
        <v>13</v>
      </c>
      <c r="R9">
        <v>19</v>
      </c>
      <c r="S9" t="s">
        <v>12057</v>
      </c>
      <c r="T9" t="s">
        <v>12058</v>
      </c>
      <c r="U9" t="s">
        <v>31</v>
      </c>
      <c r="V9" t="s">
        <v>32</v>
      </c>
      <c r="X9" t="s">
        <v>34</v>
      </c>
      <c r="Y9" t="s">
        <v>12059</v>
      </c>
      <c r="Z9" t="s">
        <v>12060</v>
      </c>
    </row>
    <row r="10" spans="1:26" x14ac:dyDescent="0.2">
      <c r="A10" t="s">
        <v>297</v>
      </c>
      <c r="F10" t="s">
        <v>12061</v>
      </c>
      <c r="G10" t="s">
        <v>12062</v>
      </c>
      <c r="H10" t="s">
        <v>12063</v>
      </c>
      <c r="I10" t="s">
        <v>12064</v>
      </c>
      <c r="J10">
        <v>2006</v>
      </c>
      <c r="K10" t="s">
        <v>1992</v>
      </c>
      <c r="L10">
        <v>311</v>
      </c>
      <c r="M10">
        <v>5757</v>
      </c>
      <c r="O10">
        <v>63</v>
      </c>
      <c r="P10">
        <v>66</v>
      </c>
      <c r="Q10">
        <v>3</v>
      </c>
      <c r="R10">
        <v>149</v>
      </c>
      <c r="S10" t="s">
        <v>12065</v>
      </c>
      <c r="T10" t="s">
        <v>12066</v>
      </c>
      <c r="U10" t="s">
        <v>31</v>
      </c>
      <c r="V10" t="s">
        <v>32</v>
      </c>
      <c r="W10" t="s">
        <v>159</v>
      </c>
      <c r="X10" t="s">
        <v>34</v>
      </c>
      <c r="Y10" t="s">
        <v>12067</v>
      </c>
    </row>
    <row r="11" spans="1:26" x14ac:dyDescent="0.2">
      <c r="A11" t="s">
        <v>305</v>
      </c>
      <c r="F11" t="s">
        <v>12068</v>
      </c>
      <c r="G11" t="s">
        <v>12069</v>
      </c>
      <c r="H11" t="s">
        <v>12070</v>
      </c>
      <c r="I11" t="s">
        <v>12071</v>
      </c>
      <c r="J11">
        <v>2012</v>
      </c>
      <c r="K11" t="s">
        <v>1572</v>
      </c>
      <c r="L11">
        <v>62</v>
      </c>
      <c r="O11">
        <v>89</v>
      </c>
      <c r="P11">
        <v>96</v>
      </c>
      <c r="Q11">
        <v>7</v>
      </c>
      <c r="R11">
        <v>72</v>
      </c>
      <c r="S11" t="s">
        <v>12072</v>
      </c>
      <c r="T11" t="s">
        <v>12073</v>
      </c>
      <c r="U11" t="s">
        <v>31</v>
      </c>
      <c r="V11" t="s">
        <v>32</v>
      </c>
      <c r="X11" t="s">
        <v>34</v>
      </c>
      <c r="Y11" t="s">
        <v>12074</v>
      </c>
    </row>
    <row r="12" spans="1:26" x14ac:dyDescent="0.2">
      <c r="A12" t="s">
        <v>314</v>
      </c>
      <c r="F12" t="s">
        <v>12075</v>
      </c>
      <c r="G12" t="s">
        <v>12076</v>
      </c>
      <c r="H12" t="s">
        <v>12077</v>
      </c>
      <c r="I12" t="s">
        <v>12078</v>
      </c>
      <c r="J12">
        <v>2016</v>
      </c>
      <c r="K12" t="s">
        <v>196</v>
      </c>
      <c r="L12">
        <v>13</v>
      </c>
      <c r="M12">
        <v>11</v>
      </c>
      <c r="O12">
        <v>3203</v>
      </c>
      <c r="P12">
        <v>3223</v>
      </c>
      <c r="Q12">
        <v>20</v>
      </c>
      <c r="R12">
        <v>12</v>
      </c>
      <c r="S12" t="s">
        <v>12079</v>
      </c>
      <c r="T12" t="s">
        <v>12080</v>
      </c>
      <c r="U12" t="s">
        <v>31</v>
      </c>
      <c r="V12" t="s">
        <v>32</v>
      </c>
      <c r="W12" t="s">
        <v>108</v>
      </c>
      <c r="X12" t="s">
        <v>34</v>
      </c>
      <c r="Y12" t="s">
        <v>12081</v>
      </c>
    </row>
    <row r="13" spans="1:26" x14ac:dyDescent="0.2">
      <c r="A13" t="s">
        <v>322</v>
      </c>
      <c r="B13" t="s">
        <v>176</v>
      </c>
      <c r="C13" t="s">
        <v>12367</v>
      </c>
      <c r="F13" t="s">
        <v>12082</v>
      </c>
      <c r="G13" t="s">
        <v>12083</v>
      </c>
      <c r="H13" t="s">
        <v>12084</v>
      </c>
      <c r="I13" t="s">
        <v>12085</v>
      </c>
      <c r="J13">
        <v>2022</v>
      </c>
      <c r="K13" t="s">
        <v>196</v>
      </c>
      <c r="L13">
        <v>19</v>
      </c>
      <c r="M13">
        <v>22</v>
      </c>
      <c r="O13">
        <v>5269</v>
      </c>
      <c r="P13">
        <v>5285</v>
      </c>
      <c r="Q13">
        <v>16</v>
      </c>
      <c r="R13">
        <v>1</v>
      </c>
      <c r="S13" t="s">
        <v>12086</v>
      </c>
      <c r="T13" t="s">
        <v>12087</v>
      </c>
      <c r="U13" t="s">
        <v>31</v>
      </c>
      <c r="V13" t="s">
        <v>32</v>
      </c>
      <c r="W13" t="s">
        <v>108</v>
      </c>
      <c r="X13" t="s">
        <v>34</v>
      </c>
      <c r="Y13" t="s">
        <v>12088</v>
      </c>
      <c r="Z13" t="s">
        <v>12089</v>
      </c>
    </row>
    <row r="14" spans="1:26" x14ac:dyDescent="0.2">
      <c r="A14" t="s">
        <v>297</v>
      </c>
      <c r="F14" t="s">
        <v>1607</v>
      </c>
      <c r="G14" t="s">
        <v>1608</v>
      </c>
      <c r="H14" t="s">
        <v>1609</v>
      </c>
      <c r="I14" t="s">
        <v>1610</v>
      </c>
      <c r="J14">
        <v>2020</v>
      </c>
      <c r="K14" t="s">
        <v>924</v>
      </c>
      <c r="L14">
        <v>188</v>
      </c>
      <c r="N14">
        <v>103152</v>
      </c>
      <c r="R14">
        <v>9</v>
      </c>
      <c r="S14" t="s">
        <v>1611</v>
      </c>
      <c r="T14" t="s">
        <v>1612</v>
      </c>
      <c r="U14" t="s">
        <v>31</v>
      </c>
      <c r="V14" t="s">
        <v>32</v>
      </c>
      <c r="X14" t="s">
        <v>34</v>
      </c>
      <c r="Y14" t="s">
        <v>1613</v>
      </c>
    </row>
    <row r="15" spans="1:26" x14ac:dyDescent="0.2">
      <c r="A15" t="s">
        <v>305</v>
      </c>
      <c r="F15" t="s">
        <v>12090</v>
      </c>
      <c r="G15" t="s">
        <v>12091</v>
      </c>
      <c r="H15" t="s">
        <v>12092</v>
      </c>
      <c r="I15" t="s">
        <v>12093</v>
      </c>
      <c r="J15">
        <v>2012</v>
      </c>
      <c r="K15" t="s">
        <v>350</v>
      </c>
      <c r="L15">
        <v>7</v>
      </c>
      <c r="M15">
        <v>11</v>
      </c>
      <c r="N15" t="s">
        <v>12094</v>
      </c>
      <c r="R15">
        <v>44</v>
      </c>
      <c r="S15" t="s">
        <v>12095</v>
      </c>
      <c r="T15" t="s">
        <v>12096</v>
      </c>
      <c r="U15" t="s">
        <v>31</v>
      </c>
      <c r="V15" t="s">
        <v>32</v>
      </c>
      <c r="W15" t="s">
        <v>108</v>
      </c>
      <c r="X15" t="s">
        <v>34</v>
      </c>
      <c r="Y15" t="s">
        <v>12097</v>
      </c>
    </row>
    <row r="16" spans="1:26" x14ac:dyDescent="0.2">
      <c r="A16" t="s">
        <v>314</v>
      </c>
      <c r="F16" t="s">
        <v>654</v>
      </c>
      <c r="G16" t="s">
        <v>655</v>
      </c>
      <c r="H16" t="s">
        <v>656</v>
      </c>
      <c r="I16" t="s">
        <v>657</v>
      </c>
      <c r="J16">
        <v>2008</v>
      </c>
      <c r="K16" t="s">
        <v>658</v>
      </c>
      <c r="L16">
        <v>1134</v>
      </c>
      <c r="O16">
        <v>320</v>
      </c>
      <c r="P16">
        <v>342</v>
      </c>
      <c r="Q16">
        <v>22</v>
      </c>
      <c r="R16">
        <v>474</v>
      </c>
      <c r="S16" t="s">
        <v>659</v>
      </c>
      <c r="T16" t="s">
        <v>660</v>
      </c>
      <c r="U16" t="s">
        <v>117</v>
      </c>
      <c r="V16" t="s">
        <v>32</v>
      </c>
      <c r="X16" t="s">
        <v>34</v>
      </c>
      <c r="Y16" t="s">
        <v>661</v>
      </c>
    </row>
    <row r="17" spans="1:26" x14ac:dyDescent="0.2">
      <c r="A17" t="s">
        <v>322</v>
      </c>
      <c r="B17" t="s">
        <v>176</v>
      </c>
      <c r="C17" t="s">
        <v>14034</v>
      </c>
      <c r="F17" t="s">
        <v>12098</v>
      </c>
      <c r="G17" t="s">
        <v>12099</v>
      </c>
      <c r="H17" t="s">
        <v>12100</v>
      </c>
      <c r="I17" t="s">
        <v>12101</v>
      </c>
      <c r="J17">
        <v>2023</v>
      </c>
      <c r="K17" t="s">
        <v>328</v>
      </c>
      <c r="L17">
        <v>619</v>
      </c>
      <c r="M17">
        <v>7970</v>
      </c>
      <c r="O17">
        <v>521</v>
      </c>
      <c r="P17">
        <v>525</v>
      </c>
      <c r="Q17">
        <v>4</v>
      </c>
      <c r="R17">
        <v>9</v>
      </c>
      <c r="S17" t="s">
        <v>12102</v>
      </c>
      <c r="T17" t="s">
        <v>12103</v>
      </c>
      <c r="U17" t="s">
        <v>31</v>
      </c>
      <c r="V17" t="s">
        <v>32</v>
      </c>
      <c r="X17" t="s">
        <v>34</v>
      </c>
      <c r="Y17" t="s">
        <v>12104</v>
      </c>
      <c r="Z17" t="s">
        <v>12105</v>
      </c>
    </row>
    <row r="18" spans="1:26" x14ac:dyDescent="0.2">
      <c r="A18" t="s">
        <v>297</v>
      </c>
      <c r="F18" t="s">
        <v>12106</v>
      </c>
      <c r="G18" t="s">
        <v>12107</v>
      </c>
      <c r="H18" t="s">
        <v>12108</v>
      </c>
      <c r="I18" t="s">
        <v>12109</v>
      </c>
      <c r="J18">
        <v>2018</v>
      </c>
      <c r="K18" t="s">
        <v>328</v>
      </c>
      <c r="L18">
        <v>562</v>
      </c>
      <c r="M18">
        <v>7727</v>
      </c>
      <c r="O18">
        <v>410</v>
      </c>
      <c r="P18">
        <v>413</v>
      </c>
      <c r="Q18">
        <v>3</v>
      </c>
      <c r="R18">
        <v>80</v>
      </c>
      <c r="S18" t="s">
        <v>12110</v>
      </c>
      <c r="T18" t="s">
        <v>12111</v>
      </c>
      <c r="U18" t="s">
        <v>31</v>
      </c>
      <c r="V18" t="s">
        <v>32</v>
      </c>
      <c r="X18" t="s">
        <v>34</v>
      </c>
      <c r="Y18" t="s">
        <v>12112</v>
      </c>
    </row>
    <row r="19" spans="1:26" x14ac:dyDescent="0.2">
      <c r="A19" t="s">
        <v>305</v>
      </c>
      <c r="F19" t="s">
        <v>6454</v>
      </c>
      <c r="G19" t="s">
        <v>6455</v>
      </c>
      <c r="H19" t="s">
        <v>6456</v>
      </c>
      <c r="I19" t="s">
        <v>6457</v>
      </c>
      <c r="J19">
        <v>2019</v>
      </c>
      <c r="K19" t="s">
        <v>6458</v>
      </c>
      <c r="L19">
        <v>49</v>
      </c>
      <c r="M19">
        <v>1</v>
      </c>
      <c r="O19">
        <v>48</v>
      </c>
      <c r="P19">
        <v>65</v>
      </c>
      <c r="Q19">
        <v>17</v>
      </c>
      <c r="R19">
        <v>10</v>
      </c>
      <c r="T19" t="s">
        <v>6459</v>
      </c>
      <c r="U19" t="s">
        <v>31</v>
      </c>
      <c r="V19" t="s">
        <v>32</v>
      </c>
      <c r="X19" t="s">
        <v>34</v>
      </c>
      <c r="Y19" t="s">
        <v>6460</v>
      </c>
    </row>
    <row r="20" spans="1:26" x14ac:dyDescent="0.2">
      <c r="A20" t="s">
        <v>314</v>
      </c>
      <c r="F20" t="s">
        <v>12113</v>
      </c>
      <c r="G20" t="s">
        <v>12114</v>
      </c>
      <c r="H20" t="s">
        <v>12115</v>
      </c>
      <c r="I20" t="s">
        <v>12116</v>
      </c>
      <c r="J20">
        <v>2022</v>
      </c>
      <c r="K20" t="s">
        <v>123</v>
      </c>
      <c r="L20">
        <v>119</v>
      </c>
      <c r="M20">
        <v>9</v>
      </c>
      <c r="N20" t="s">
        <v>12117</v>
      </c>
      <c r="R20">
        <v>9</v>
      </c>
      <c r="S20" t="s">
        <v>12118</v>
      </c>
      <c r="T20" t="s">
        <v>12119</v>
      </c>
      <c r="U20" t="s">
        <v>31</v>
      </c>
      <c r="V20" t="s">
        <v>32</v>
      </c>
      <c r="W20" t="s">
        <v>224</v>
      </c>
      <c r="X20" t="s">
        <v>34</v>
      </c>
      <c r="Y20" t="s">
        <v>12120</v>
      </c>
    </row>
    <row r="21" spans="1:26" x14ac:dyDescent="0.2">
      <c r="A21" t="s">
        <v>322</v>
      </c>
      <c r="B21" t="s">
        <v>176</v>
      </c>
      <c r="C21" t="s">
        <v>12368</v>
      </c>
      <c r="F21" t="s">
        <v>12121</v>
      </c>
      <c r="G21" t="s">
        <v>12122</v>
      </c>
      <c r="H21" t="s">
        <v>12123</v>
      </c>
      <c r="I21" t="s">
        <v>12124</v>
      </c>
      <c r="J21">
        <v>2021</v>
      </c>
      <c r="K21" t="s">
        <v>7110</v>
      </c>
      <c r="L21">
        <v>163</v>
      </c>
      <c r="N21">
        <v>101960</v>
      </c>
      <c r="R21">
        <v>9</v>
      </c>
      <c r="S21" t="s">
        <v>12125</v>
      </c>
      <c r="T21" t="s">
        <v>12126</v>
      </c>
      <c r="U21" t="s">
        <v>31</v>
      </c>
      <c r="V21" t="s">
        <v>32</v>
      </c>
      <c r="X21" t="s">
        <v>34</v>
      </c>
      <c r="Y21" t="s">
        <v>12127</v>
      </c>
      <c r="Z21" t="s">
        <v>12128</v>
      </c>
    </row>
    <row r="22" spans="1:26" x14ac:dyDescent="0.2">
      <c r="A22" t="s">
        <v>297</v>
      </c>
      <c r="F22" t="s">
        <v>12129</v>
      </c>
      <c r="G22" t="s">
        <v>12130</v>
      </c>
      <c r="H22" t="s">
        <v>12131</v>
      </c>
      <c r="I22" t="s">
        <v>12132</v>
      </c>
      <c r="J22">
        <v>2023</v>
      </c>
      <c r="K22" t="s">
        <v>12133</v>
      </c>
      <c r="L22">
        <v>50</v>
      </c>
      <c r="M22">
        <v>2</v>
      </c>
      <c r="N22" t="s">
        <v>12134</v>
      </c>
      <c r="R22">
        <v>1</v>
      </c>
      <c r="S22" t="s">
        <v>12135</v>
      </c>
      <c r="T22" t="s">
        <v>12136</v>
      </c>
      <c r="U22" t="s">
        <v>31</v>
      </c>
      <c r="V22" t="s">
        <v>32</v>
      </c>
      <c r="X22" t="s">
        <v>34</v>
      </c>
      <c r="Y22" t="s">
        <v>12137</v>
      </c>
    </row>
    <row r="23" spans="1:26" x14ac:dyDescent="0.2">
      <c r="A23" t="s">
        <v>305</v>
      </c>
      <c r="F23" t="s">
        <v>8126</v>
      </c>
      <c r="G23" t="s">
        <v>8127</v>
      </c>
      <c r="H23" t="s">
        <v>8128</v>
      </c>
      <c r="I23" t="s">
        <v>8129</v>
      </c>
      <c r="J23">
        <v>2024</v>
      </c>
      <c r="K23" t="s">
        <v>1015</v>
      </c>
      <c r="L23">
        <v>945</v>
      </c>
      <c r="N23">
        <v>173917</v>
      </c>
      <c r="R23">
        <v>0</v>
      </c>
      <c r="S23" t="s">
        <v>8130</v>
      </c>
      <c r="T23" t="s">
        <v>8131</v>
      </c>
      <c r="U23" t="s">
        <v>31</v>
      </c>
      <c r="V23" t="s">
        <v>32</v>
      </c>
      <c r="X23" t="s">
        <v>34</v>
      </c>
      <c r="Y23" t="s">
        <v>8132</v>
      </c>
    </row>
    <row r="24" spans="1:26" x14ac:dyDescent="0.2">
      <c r="A24" t="s">
        <v>314</v>
      </c>
      <c r="F24" t="s">
        <v>12138</v>
      </c>
      <c r="G24" t="s">
        <v>12139</v>
      </c>
      <c r="H24" t="s">
        <v>12140</v>
      </c>
      <c r="I24" t="s">
        <v>12141</v>
      </c>
      <c r="J24">
        <v>2024</v>
      </c>
      <c r="K24" t="s">
        <v>1992</v>
      </c>
      <c r="L24">
        <v>383</v>
      </c>
      <c r="M24">
        <v>6684</v>
      </c>
      <c r="O24">
        <v>727</v>
      </c>
      <c r="P24">
        <v>731</v>
      </c>
      <c r="Q24">
        <v>4</v>
      </c>
      <c r="R24">
        <v>4</v>
      </c>
      <c r="S24" t="s">
        <v>12142</v>
      </c>
      <c r="T24" t="s">
        <v>12143</v>
      </c>
      <c r="U24" t="s">
        <v>31</v>
      </c>
      <c r="V24" t="s">
        <v>32</v>
      </c>
      <c r="W24" t="s">
        <v>159</v>
      </c>
      <c r="X24" t="s">
        <v>34</v>
      </c>
      <c r="Y24" t="s">
        <v>12144</v>
      </c>
    </row>
    <row r="25" spans="1:26" x14ac:dyDescent="0.2">
      <c r="A25" t="s">
        <v>322</v>
      </c>
      <c r="B25" t="s">
        <v>12145</v>
      </c>
      <c r="C25" t="s">
        <v>687</v>
      </c>
      <c r="F25" t="s">
        <v>8786</v>
      </c>
      <c r="G25" t="s">
        <v>8787</v>
      </c>
      <c r="H25" t="s">
        <v>8788</v>
      </c>
      <c r="I25" t="s">
        <v>8789</v>
      </c>
      <c r="J25">
        <v>2017</v>
      </c>
      <c r="K25" t="s">
        <v>3698</v>
      </c>
      <c r="O25">
        <v>137</v>
      </c>
      <c r="P25">
        <v>150</v>
      </c>
      <c r="Q25">
        <v>13</v>
      </c>
      <c r="R25">
        <v>4</v>
      </c>
      <c r="S25" t="s">
        <v>8790</v>
      </c>
      <c r="T25" s="3" t="s">
        <v>8791</v>
      </c>
      <c r="U25" t="s">
        <v>77</v>
      </c>
      <c r="V25" t="s">
        <v>32</v>
      </c>
      <c r="X25" t="s">
        <v>34</v>
      </c>
      <c r="Y25" t="s">
        <v>8792</v>
      </c>
      <c r="Z25" t="s">
        <v>12146</v>
      </c>
    </row>
    <row r="26" spans="1:26" x14ac:dyDescent="0.2">
      <c r="A26" t="s">
        <v>297</v>
      </c>
      <c r="F26" t="s">
        <v>12147</v>
      </c>
      <c r="G26" t="s">
        <v>12148</v>
      </c>
      <c r="H26" t="s">
        <v>12149</v>
      </c>
      <c r="I26" t="s">
        <v>12150</v>
      </c>
      <c r="J26">
        <v>2020</v>
      </c>
      <c r="K26" t="s">
        <v>4086</v>
      </c>
      <c r="L26">
        <v>125</v>
      </c>
      <c r="M26">
        <v>9</v>
      </c>
      <c r="N26" t="s">
        <v>12151</v>
      </c>
      <c r="R26">
        <v>7</v>
      </c>
      <c r="S26" t="s">
        <v>12152</v>
      </c>
      <c r="T26" t="s">
        <v>12153</v>
      </c>
      <c r="U26" t="s">
        <v>31</v>
      </c>
      <c r="V26" t="s">
        <v>32</v>
      </c>
      <c r="X26" t="s">
        <v>34</v>
      </c>
      <c r="Y26" t="s">
        <v>12154</v>
      </c>
    </row>
    <row r="27" spans="1:26" x14ac:dyDescent="0.2">
      <c r="A27" t="s">
        <v>305</v>
      </c>
      <c r="F27" t="s">
        <v>9209</v>
      </c>
      <c r="G27" t="s">
        <v>9210</v>
      </c>
      <c r="H27" t="s">
        <v>9211</v>
      </c>
      <c r="I27" t="s">
        <v>9212</v>
      </c>
      <c r="J27">
        <v>2017</v>
      </c>
      <c r="K27" t="s">
        <v>7110</v>
      </c>
      <c r="L27">
        <v>133</v>
      </c>
      <c r="O27">
        <v>50</v>
      </c>
      <c r="P27">
        <v>57</v>
      </c>
      <c r="Q27">
        <v>7</v>
      </c>
      <c r="R27">
        <v>32</v>
      </c>
      <c r="S27" t="s">
        <v>9213</v>
      </c>
      <c r="T27" t="s">
        <v>9214</v>
      </c>
      <c r="U27" t="s">
        <v>31</v>
      </c>
      <c r="V27" t="s">
        <v>32</v>
      </c>
      <c r="W27" t="s">
        <v>33</v>
      </c>
      <c r="X27" t="s">
        <v>34</v>
      </c>
      <c r="Y27" t="s">
        <v>9215</v>
      </c>
    </row>
    <row r="28" spans="1:26" x14ac:dyDescent="0.2">
      <c r="A28" t="s">
        <v>314</v>
      </c>
      <c r="F28" t="s">
        <v>9343</v>
      </c>
      <c r="G28" t="s">
        <v>9344</v>
      </c>
      <c r="H28" t="s">
        <v>9345</v>
      </c>
      <c r="I28" t="s">
        <v>9346</v>
      </c>
      <c r="J28">
        <v>2019</v>
      </c>
      <c r="K28" t="s">
        <v>4638</v>
      </c>
      <c r="L28">
        <v>94</v>
      </c>
      <c r="M28">
        <v>3</v>
      </c>
      <c r="O28">
        <v>828</v>
      </c>
      <c r="P28">
        <v>848</v>
      </c>
      <c r="Q28">
        <v>20</v>
      </c>
      <c r="R28">
        <v>51</v>
      </c>
      <c r="S28" t="s">
        <v>9347</v>
      </c>
      <c r="T28" t="s">
        <v>9348</v>
      </c>
      <c r="U28" t="s">
        <v>31</v>
      </c>
      <c r="V28" t="s">
        <v>32</v>
      </c>
      <c r="W28" t="s">
        <v>224</v>
      </c>
      <c r="X28" t="s">
        <v>34</v>
      </c>
      <c r="Y28" t="s">
        <v>9349</v>
      </c>
    </row>
    <row r="29" spans="1:26" x14ac:dyDescent="0.2">
      <c r="A29" t="s">
        <v>322</v>
      </c>
      <c r="B29" t="s">
        <v>176</v>
      </c>
      <c r="C29" t="s">
        <v>12369</v>
      </c>
      <c r="F29" t="s">
        <v>12155</v>
      </c>
      <c r="G29" t="s">
        <v>12156</v>
      </c>
      <c r="H29" t="s">
        <v>12157</v>
      </c>
      <c r="I29" t="s">
        <v>12158</v>
      </c>
      <c r="J29">
        <v>2020</v>
      </c>
      <c r="K29" t="s">
        <v>924</v>
      </c>
      <c r="L29">
        <v>193</v>
      </c>
      <c r="N29">
        <v>103256</v>
      </c>
      <c r="R29">
        <v>10</v>
      </c>
      <c r="S29" t="s">
        <v>12159</v>
      </c>
      <c r="T29" t="s">
        <v>12160</v>
      </c>
      <c r="U29" t="s">
        <v>31</v>
      </c>
      <c r="V29" t="s">
        <v>32</v>
      </c>
      <c r="X29" t="s">
        <v>34</v>
      </c>
      <c r="Y29" t="s">
        <v>12161</v>
      </c>
      <c r="Z29" t="s">
        <v>12162</v>
      </c>
    </row>
    <row r="30" spans="1:26" x14ac:dyDescent="0.2">
      <c r="A30" t="s">
        <v>297</v>
      </c>
      <c r="F30" t="s">
        <v>1307</v>
      </c>
      <c r="G30" t="s">
        <v>1308</v>
      </c>
      <c r="H30" t="s">
        <v>1309</v>
      </c>
      <c r="I30" t="s">
        <v>1310</v>
      </c>
      <c r="J30">
        <v>2022</v>
      </c>
      <c r="K30" t="s">
        <v>1311</v>
      </c>
      <c r="L30">
        <v>33</v>
      </c>
      <c r="M30">
        <v>6</v>
      </c>
      <c r="O30">
        <v>1400</v>
      </c>
      <c r="P30">
        <v>1410</v>
      </c>
      <c r="Q30">
        <v>10</v>
      </c>
      <c r="R30">
        <v>5</v>
      </c>
      <c r="S30" t="s">
        <v>1312</v>
      </c>
      <c r="T30" t="s">
        <v>1313</v>
      </c>
      <c r="U30" t="s">
        <v>31</v>
      </c>
      <c r="V30" t="s">
        <v>32</v>
      </c>
      <c r="X30" t="s">
        <v>34</v>
      </c>
      <c r="Y30" t="s">
        <v>1314</v>
      </c>
    </row>
    <row r="31" spans="1:26" x14ac:dyDescent="0.2">
      <c r="A31" t="s">
        <v>305</v>
      </c>
      <c r="F31" t="s">
        <v>12163</v>
      </c>
      <c r="G31" t="s">
        <v>12164</v>
      </c>
      <c r="H31" t="s">
        <v>12165</v>
      </c>
      <c r="I31" t="s">
        <v>12166</v>
      </c>
      <c r="J31">
        <v>2017</v>
      </c>
      <c r="K31" t="s">
        <v>424</v>
      </c>
      <c r="L31">
        <v>74</v>
      </c>
      <c r="M31">
        <v>4</v>
      </c>
      <c r="O31">
        <v>955</v>
      </c>
      <c r="P31">
        <v>964</v>
      </c>
      <c r="Q31">
        <v>9</v>
      </c>
      <c r="R31">
        <v>14</v>
      </c>
      <c r="S31" t="s">
        <v>12167</v>
      </c>
      <c r="T31" s="3" t="s">
        <v>12168</v>
      </c>
      <c r="U31" t="s">
        <v>31</v>
      </c>
      <c r="V31" t="s">
        <v>32</v>
      </c>
      <c r="W31" t="s">
        <v>127</v>
      </c>
      <c r="X31" t="s">
        <v>34</v>
      </c>
      <c r="Y31" t="s">
        <v>12169</v>
      </c>
    </row>
    <row r="32" spans="1:26" x14ac:dyDescent="0.2">
      <c r="A32" t="s">
        <v>314</v>
      </c>
      <c r="F32" t="s">
        <v>12170</v>
      </c>
      <c r="G32" t="s">
        <v>12171</v>
      </c>
      <c r="H32" t="s">
        <v>12172</v>
      </c>
      <c r="I32" t="s">
        <v>12173</v>
      </c>
      <c r="J32">
        <v>2015</v>
      </c>
      <c r="K32" t="s">
        <v>196</v>
      </c>
      <c r="L32">
        <v>12</v>
      </c>
      <c r="M32">
        <v>10</v>
      </c>
      <c r="O32">
        <v>2873</v>
      </c>
      <c r="P32">
        <v>2889</v>
      </c>
      <c r="Q32">
        <v>16</v>
      </c>
      <c r="R32">
        <v>21</v>
      </c>
      <c r="S32" t="s">
        <v>12174</v>
      </c>
      <c r="T32" t="s">
        <v>12175</v>
      </c>
      <c r="U32" t="s">
        <v>31</v>
      </c>
      <c r="V32" t="s">
        <v>32</v>
      </c>
      <c r="W32" t="s">
        <v>60</v>
      </c>
      <c r="X32" t="s">
        <v>34</v>
      </c>
      <c r="Y32" t="s">
        <v>12176</v>
      </c>
    </row>
    <row r="33" spans="1:26" x14ac:dyDescent="0.2">
      <c r="A33" t="s">
        <v>322</v>
      </c>
      <c r="B33" t="s">
        <v>176</v>
      </c>
      <c r="F33" t="s">
        <v>12177</v>
      </c>
      <c r="G33" t="s">
        <v>12178</v>
      </c>
      <c r="H33" t="s">
        <v>12179</v>
      </c>
      <c r="I33" t="s">
        <v>12180</v>
      </c>
      <c r="J33">
        <v>2019</v>
      </c>
      <c r="K33" t="s">
        <v>924</v>
      </c>
      <c r="L33">
        <v>183</v>
      </c>
      <c r="N33">
        <v>103031</v>
      </c>
      <c r="R33">
        <v>18</v>
      </c>
      <c r="S33" t="s">
        <v>12181</v>
      </c>
      <c r="T33" t="s">
        <v>12182</v>
      </c>
      <c r="U33" t="s">
        <v>31</v>
      </c>
      <c r="V33" t="s">
        <v>32</v>
      </c>
      <c r="X33" t="s">
        <v>34</v>
      </c>
      <c r="Y33" t="s">
        <v>12183</v>
      </c>
      <c r="Z33" t="s">
        <v>12184</v>
      </c>
    </row>
    <row r="34" spans="1:26" x14ac:dyDescent="0.2">
      <c r="A34" t="s">
        <v>297</v>
      </c>
      <c r="F34" t="s">
        <v>12185</v>
      </c>
      <c r="G34" t="s">
        <v>12186</v>
      </c>
      <c r="H34" t="s">
        <v>12187</v>
      </c>
      <c r="I34" t="s">
        <v>12188</v>
      </c>
      <c r="J34">
        <v>2012</v>
      </c>
      <c r="K34" t="s">
        <v>3842</v>
      </c>
      <c r="L34">
        <v>27</v>
      </c>
      <c r="M34">
        <v>4</v>
      </c>
      <c r="N34" t="s">
        <v>12189</v>
      </c>
      <c r="R34">
        <v>59</v>
      </c>
      <c r="S34" t="s">
        <v>12190</v>
      </c>
      <c r="T34" t="s">
        <v>12191</v>
      </c>
      <c r="U34" t="s">
        <v>31</v>
      </c>
      <c r="V34" t="s">
        <v>32</v>
      </c>
      <c r="W34" t="s">
        <v>43</v>
      </c>
      <c r="X34" t="s">
        <v>34</v>
      </c>
      <c r="Y34" t="s">
        <v>12192</v>
      </c>
    </row>
    <row r="35" spans="1:26" x14ac:dyDescent="0.2">
      <c r="A35" t="s">
        <v>305</v>
      </c>
      <c r="F35" t="s">
        <v>12193</v>
      </c>
      <c r="G35" t="s">
        <v>12194</v>
      </c>
      <c r="H35" t="s">
        <v>12195</v>
      </c>
      <c r="I35" t="s">
        <v>12196</v>
      </c>
      <c r="J35">
        <v>2007</v>
      </c>
      <c r="K35" t="s">
        <v>1992</v>
      </c>
      <c r="L35">
        <v>318</v>
      </c>
      <c r="M35">
        <v>5849</v>
      </c>
      <c r="O35">
        <v>435</v>
      </c>
      <c r="P35">
        <v>438</v>
      </c>
      <c r="Q35">
        <v>3</v>
      </c>
      <c r="R35">
        <v>192</v>
      </c>
      <c r="S35" t="s">
        <v>12197</v>
      </c>
      <c r="T35" t="s">
        <v>12198</v>
      </c>
      <c r="U35" t="s">
        <v>31</v>
      </c>
      <c r="V35" t="s">
        <v>32</v>
      </c>
      <c r="W35" t="s">
        <v>33</v>
      </c>
      <c r="X35" t="s">
        <v>34</v>
      </c>
      <c r="Y35" t="s">
        <v>12199</v>
      </c>
    </row>
    <row r="36" spans="1:26" x14ac:dyDescent="0.2">
      <c r="A36" t="s">
        <v>314</v>
      </c>
      <c r="F36" t="s">
        <v>12200</v>
      </c>
      <c r="G36" t="s">
        <v>12201</v>
      </c>
      <c r="H36" t="s">
        <v>12202</v>
      </c>
      <c r="I36" t="s">
        <v>12203</v>
      </c>
      <c r="J36">
        <v>2008</v>
      </c>
      <c r="K36" t="s">
        <v>3471</v>
      </c>
      <c r="L36">
        <v>109</v>
      </c>
      <c r="M36">
        <v>45323</v>
      </c>
      <c r="O36">
        <v>130</v>
      </c>
      <c r="P36">
        <v>142</v>
      </c>
      <c r="Q36">
        <v>12</v>
      </c>
      <c r="R36">
        <v>47</v>
      </c>
      <c r="S36" t="s">
        <v>12204</v>
      </c>
      <c r="T36" t="s">
        <v>12205</v>
      </c>
      <c r="U36" t="s">
        <v>31</v>
      </c>
      <c r="V36" t="s">
        <v>32</v>
      </c>
      <c r="X36" t="s">
        <v>34</v>
      </c>
      <c r="Y36" t="s">
        <v>12206</v>
      </c>
    </row>
    <row r="37" spans="1:26" x14ac:dyDescent="0.2">
      <c r="A37" t="s">
        <v>322</v>
      </c>
      <c r="B37" t="s">
        <v>176</v>
      </c>
      <c r="C37" t="s">
        <v>12370</v>
      </c>
      <c r="F37" t="s">
        <v>12207</v>
      </c>
      <c r="G37" t="s">
        <v>12208</v>
      </c>
      <c r="H37" t="s">
        <v>12209</v>
      </c>
      <c r="I37" t="s">
        <v>12210</v>
      </c>
      <c r="J37">
        <v>2013</v>
      </c>
      <c r="K37" t="s">
        <v>57</v>
      </c>
      <c r="L37">
        <v>3</v>
      </c>
      <c r="N37">
        <v>1769</v>
      </c>
      <c r="R37">
        <v>95</v>
      </c>
      <c r="S37" t="s">
        <v>12211</v>
      </c>
      <c r="T37" t="s">
        <v>12212</v>
      </c>
      <c r="U37" t="s">
        <v>31</v>
      </c>
      <c r="V37" t="s">
        <v>32</v>
      </c>
      <c r="W37" t="s">
        <v>60</v>
      </c>
      <c r="X37" t="s">
        <v>34</v>
      </c>
      <c r="Y37" t="s">
        <v>12213</v>
      </c>
      <c r="Z37" t="s">
        <v>12214</v>
      </c>
    </row>
    <row r="38" spans="1:26" x14ac:dyDescent="0.2">
      <c r="A38" t="s">
        <v>297</v>
      </c>
      <c r="F38" t="s">
        <v>12215</v>
      </c>
      <c r="G38" t="s">
        <v>12216</v>
      </c>
      <c r="H38" t="s">
        <v>12217</v>
      </c>
      <c r="I38" t="s">
        <v>12218</v>
      </c>
      <c r="J38">
        <v>2017</v>
      </c>
      <c r="K38" t="s">
        <v>12219</v>
      </c>
      <c r="L38">
        <v>60</v>
      </c>
      <c r="M38">
        <v>4</v>
      </c>
      <c r="O38">
        <v>511</v>
      </c>
      <c r="P38">
        <v>523</v>
      </c>
      <c r="Q38">
        <v>12</v>
      </c>
      <c r="R38">
        <v>15</v>
      </c>
      <c r="S38" t="s">
        <v>12220</v>
      </c>
      <c r="T38" t="s">
        <v>12221</v>
      </c>
      <c r="U38" t="s">
        <v>31</v>
      </c>
      <c r="V38" t="s">
        <v>32</v>
      </c>
      <c r="X38" t="s">
        <v>34</v>
      </c>
      <c r="Y38" t="s">
        <v>12222</v>
      </c>
    </row>
    <row r="39" spans="1:26" x14ac:dyDescent="0.2">
      <c r="A39" t="s">
        <v>305</v>
      </c>
      <c r="F39" t="s">
        <v>12223</v>
      </c>
      <c r="G39" t="s">
        <v>12224</v>
      </c>
      <c r="H39" t="s">
        <v>12225</v>
      </c>
      <c r="I39" t="s">
        <v>12226</v>
      </c>
      <c r="J39">
        <v>2013</v>
      </c>
      <c r="K39" t="s">
        <v>350</v>
      </c>
      <c r="L39">
        <v>8</v>
      </c>
      <c r="M39">
        <v>4</v>
      </c>
      <c r="N39" t="s">
        <v>12227</v>
      </c>
      <c r="R39">
        <v>42</v>
      </c>
      <c r="S39" t="s">
        <v>12228</v>
      </c>
      <c r="T39" t="s">
        <v>12229</v>
      </c>
      <c r="U39" t="s">
        <v>31</v>
      </c>
      <c r="V39" t="s">
        <v>32</v>
      </c>
      <c r="W39" t="s">
        <v>60</v>
      </c>
      <c r="X39" t="s">
        <v>34</v>
      </c>
      <c r="Y39" t="s">
        <v>12230</v>
      </c>
    </row>
    <row r="40" spans="1:26" x14ac:dyDescent="0.2">
      <c r="A40" t="s">
        <v>314</v>
      </c>
      <c r="F40" t="s">
        <v>12231</v>
      </c>
      <c r="G40" t="s">
        <v>12232</v>
      </c>
      <c r="H40" t="s">
        <v>12233</v>
      </c>
      <c r="I40" t="s">
        <v>12234</v>
      </c>
      <c r="J40">
        <v>2020</v>
      </c>
      <c r="K40" t="s">
        <v>123</v>
      </c>
      <c r="L40">
        <v>117</v>
      </c>
      <c r="M40">
        <v>23</v>
      </c>
      <c r="O40">
        <v>12891</v>
      </c>
      <c r="P40">
        <v>12896</v>
      </c>
      <c r="Q40">
        <v>5</v>
      </c>
      <c r="R40">
        <v>71</v>
      </c>
      <c r="S40" t="s">
        <v>12235</v>
      </c>
      <c r="T40" t="s">
        <v>12236</v>
      </c>
      <c r="U40" t="s">
        <v>31</v>
      </c>
      <c r="V40" t="s">
        <v>32</v>
      </c>
      <c r="W40" t="s">
        <v>33</v>
      </c>
      <c r="X40" t="s">
        <v>34</v>
      </c>
      <c r="Y40" t="s">
        <v>12237</v>
      </c>
    </row>
    <row r="43" spans="1:26" x14ac:dyDescent="0.2">
      <c r="A43" t="s">
        <v>176</v>
      </c>
      <c r="B43">
        <f>COUNTIF(B2:B40, "No") + COUNTIF(B2:B40, "N")</f>
        <v>8</v>
      </c>
    </row>
    <row r="44" spans="1:26" x14ac:dyDescent="0.2">
      <c r="A44" t="s">
        <v>323</v>
      </c>
      <c r="B44">
        <f>COUNTIF(B2:B40, "Yes") + COUNTIF(B2:B40, "have data")</f>
        <v>0</v>
      </c>
    </row>
    <row r="45" spans="1:26" x14ac:dyDescent="0.2">
      <c r="A45" t="s">
        <v>1558</v>
      </c>
      <c r="B45">
        <f>COUNTA(B2:B40)-SUM(B43,B44)</f>
        <v>1</v>
      </c>
    </row>
  </sheetData>
  <autoFilter ref="A1:Y40" xr:uid="{09B108CA-3585-45DA-81E8-D7D9FC1AF369}">
    <sortState xmlns:xlrd2="http://schemas.microsoft.com/office/spreadsheetml/2017/richdata2" ref="A2:Y46">
      <sortCondition ref="F1"/>
    </sortState>
  </autoFilter>
  <hyperlinks>
    <hyperlink ref="T25" r:id="rId1" xr:uid="{6E40C8F9-B9A0-43DE-A5D8-96DC7D1CE7BA}"/>
    <hyperlink ref="T31" r:id="rId2" xr:uid="{ED11960B-D128-4583-AD73-E72D3E319C8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F4130-8207-C54F-8ADF-2529E4168E8E}">
  <sheetPr codeName="Sheet9" filterMode="1"/>
  <dimension ref="A1:X31"/>
  <sheetViews>
    <sheetView workbookViewId="0"/>
  </sheetViews>
  <sheetFormatPr baseColWidth="10" defaultRowHeight="15" x14ac:dyDescent="0.2"/>
  <sheetData>
    <row r="1" spans="1:24" x14ac:dyDescent="0.2">
      <c r="A1" s="70" t="s">
        <v>14035</v>
      </c>
      <c r="B1" s="70" t="s">
        <v>0</v>
      </c>
      <c r="C1" s="70" t="s">
        <v>1</v>
      </c>
      <c r="D1" s="70" t="s">
        <v>2</v>
      </c>
      <c r="E1" s="70" t="s">
        <v>3</v>
      </c>
      <c r="F1" s="70" t="s">
        <v>4</v>
      </c>
      <c r="G1" s="70" t="s">
        <v>5</v>
      </c>
      <c r="H1" s="70" t="s">
        <v>6</v>
      </c>
      <c r="I1" s="70" t="s">
        <v>7</v>
      </c>
      <c r="J1" s="70" t="s">
        <v>8</v>
      </c>
      <c r="K1" s="70" t="s">
        <v>9</v>
      </c>
      <c r="L1" s="70" t="s">
        <v>10</v>
      </c>
      <c r="M1" s="70" t="s">
        <v>11</v>
      </c>
      <c r="N1" s="70" t="s">
        <v>12</v>
      </c>
      <c r="O1" s="70" t="s">
        <v>13</v>
      </c>
      <c r="P1" s="70" t="s">
        <v>14</v>
      </c>
      <c r="Q1" s="70" t="s">
        <v>15</v>
      </c>
      <c r="R1" s="70" t="s">
        <v>16</v>
      </c>
      <c r="S1" s="70" t="s">
        <v>17</v>
      </c>
      <c r="T1" s="70" t="s">
        <v>18</v>
      </c>
      <c r="U1" s="70" t="s">
        <v>19</v>
      </c>
      <c r="V1" s="70" t="s">
        <v>20</v>
      </c>
      <c r="W1" s="70" t="s">
        <v>21</v>
      </c>
      <c r="X1" s="70" t="s">
        <v>22</v>
      </c>
    </row>
    <row r="2" spans="1:24" hidden="1" x14ac:dyDescent="0.2">
      <c r="B2" t="s">
        <v>305</v>
      </c>
      <c r="C2" t="s">
        <v>14044</v>
      </c>
      <c r="D2" s="72" t="s">
        <v>14045</v>
      </c>
      <c r="E2" t="s">
        <v>781</v>
      </c>
      <c r="F2" t="s">
        <v>782</v>
      </c>
      <c r="G2" t="s">
        <v>783</v>
      </c>
      <c r="H2" t="s">
        <v>784</v>
      </c>
      <c r="I2">
        <v>2018</v>
      </c>
      <c r="J2" t="s">
        <v>785</v>
      </c>
      <c r="K2">
        <v>14</v>
      </c>
      <c r="L2">
        <v>7</v>
      </c>
      <c r="M2">
        <v>20180371</v>
      </c>
      <c r="Q2">
        <v>16</v>
      </c>
      <c r="R2" t="s">
        <v>786</v>
      </c>
      <c r="S2" s="71" t="s">
        <v>787</v>
      </c>
      <c r="T2" t="s">
        <v>31</v>
      </c>
      <c r="U2" t="s">
        <v>32</v>
      </c>
      <c r="V2" t="s">
        <v>43</v>
      </c>
      <c r="W2" t="s">
        <v>34</v>
      </c>
      <c r="X2" t="s">
        <v>788</v>
      </c>
    </row>
    <row r="3" spans="1:24" x14ac:dyDescent="0.2">
      <c r="B3" t="s">
        <v>305</v>
      </c>
      <c r="C3" t="s">
        <v>323</v>
      </c>
      <c r="D3" t="s">
        <v>14050</v>
      </c>
      <c r="E3" t="s">
        <v>161</v>
      </c>
      <c r="F3" t="s">
        <v>162</v>
      </c>
      <c r="G3" t="s">
        <v>163</v>
      </c>
      <c r="H3" t="s">
        <v>164</v>
      </c>
      <c r="I3">
        <v>2012</v>
      </c>
      <c r="J3" t="s">
        <v>165</v>
      </c>
      <c r="K3">
        <v>31</v>
      </c>
      <c r="L3">
        <v>4</v>
      </c>
      <c r="N3">
        <v>1201</v>
      </c>
      <c r="O3">
        <v>1213</v>
      </c>
      <c r="P3">
        <v>12</v>
      </c>
      <c r="Q3">
        <v>44</v>
      </c>
      <c r="R3" t="s">
        <v>166</v>
      </c>
      <c r="S3" s="71" t="s">
        <v>167</v>
      </c>
      <c r="T3" t="s">
        <v>31</v>
      </c>
      <c r="U3" t="s">
        <v>32</v>
      </c>
      <c r="W3" t="s">
        <v>34</v>
      </c>
      <c r="X3" t="s">
        <v>168</v>
      </c>
    </row>
    <row r="4" spans="1:24" x14ac:dyDescent="0.2">
      <c r="B4" t="s">
        <v>305</v>
      </c>
      <c r="C4" t="s">
        <v>323</v>
      </c>
      <c r="E4" t="s">
        <v>7265</v>
      </c>
      <c r="F4" t="s">
        <v>7266</v>
      </c>
      <c r="G4" t="s">
        <v>7267</v>
      </c>
      <c r="H4" t="s">
        <v>7268</v>
      </c>
      <c r="I4">
        <v>2013</v>
      </c>
      <c r="J4" t="s">
        <v>165</v>
      </c>
      <c r="K4">
        <v>32</v>
      </c>
      <c r="L4">
        <v>4</v>
      </c>
      <c r="N4">
        <v>987</v>
      </c>
      <c r="O4">
        <v>997</v>
      </c>
      <c r="P4">
        <v>10</v>
      </c>
      <c r="Q4">
        <v>52</v>
      </c>
      <c r="R4" t="s">
        <v>7269</v>
      </c>
      <c r="S4" s="71" t="s">
        <v>7270</v>
      </c>
      <c r="T4" t="s">
        <v>31</v>
      </c>
      <c r="U4" t="s">
        <v>32</v>
      </c>
      <c r="V4" t="s">
        <v>127</v>
      </c>
      <c r="W4" t="s">
        <v>34</v>
      </c>
      <c r="X4" t="s">
        <v>7271</v>
      </c>
    </row>
    <row r="5" spans="1:24" x14ac:dyDescent="0.2">
      <c r="B5" t="s">
        <v>305</v>
      </c>
      <c r="C5" t="s">
        <v>323</v>
      </c>
      <c r="E5" t="s">
        <v>7575</v>
      </c>
      <c r="F5" t="s">
        <v>7576</v>
      </c>
      <c r="G5" t="s">
        <v>7577</v>
      </c>
      <c r="H5" t="s">
        <v>7578</v>
      </c>
      <c r="I5">
        <v>2017</v>
      </c>
      <c r="J5" t="s">
        <v>366</v>
      </c>
      <c r="K5">
        <v>486</v>
      </c>
      <c r="N5">
        <v>188</v>
      </c>
      <c r="O5">
        <v>194</v>
      </c>
      <c r="P5">
        <v>6</v>
      </c>
      <c r="Q5">
        <v>9</v>
      </c>
      <c r="R5" t="s">
        <v>7579</v>
      </c>
      <c r="S5" s="71" t="s">
        <v>7580</v>
      </c>
      <c r="T5" t="s">
        <v>31</v>
      </c>
      <c r="U5" t="s">
        <v>32</v>
      </c>
      <c r="V5" t="s">
        <v>33</v>
      </c>
      <c r="W5" t="s">
        <v>34</v>
      </c>
      <c r="X5" t="s">
        <v>7581</v>
      </c>
    </row>
    <row r="6" spans="1:24" x14ac:dyDescent="0.2">
      <c r="B6" t="s">
        <v>305</v>
      </c>
      <c r="C6" t="s">
        <v>12265</v>
      </c>
      <c r="D6" s="72" t="s">
        <v>14330</v>
      </c>
      <c r="E6" t="s">
        <v>9194</v>
      </c>
      <c r="F6" t="s">
        <v>9195</v>
      </c>
      <c r="G6" t="s">
        <v>9196</v>
      </c>
      <c r="H6" t="s">
        <v>9197</v>
      </c>
      <c r="I6">
        <v>2017</v>
      </c>
      <c r="J6" t="s">
        <v>9198</v>
      </c>
      <c r="K6">
        <v>89</v>
      </c>
      <c r="L6">
        <v>2</v>
      </c>
      <c r="N6">
        <v>873</v>
      </c>
      <c r="O6">
        <v>884</v>
      </c>
      <c r="P6">
        <v>11</v>
      </c>
      <c r="Q6">
        <v>5</v>
      </c>
      <c r="R6" t="s">
        <v>9199</v>
      </c>
      <c r="S6" s="71" t="s">
        <v>9200</v>
      </c>
      <c r="T6" t="s">
        <v>31</v>
      </c>
      <c r="U6" t="s">
        <v>32</v>
      </c>
      <c r="V6" t="s">
        <v>108</v>
      </c>
      <c r="W6" t="s">
        <v>34</v>
      </c>
      <c r="X6" t="s">
        <v>9201</v>
      </c>
    </row>
    <row r="7" spans="1:24" x14ac:dyDescent="0.2">
      <c r="B7" t="s">
        <v>305</v>
      </c>
      <c r="C7" t="s">
        <v>323</v>
      </c>
      <c r="E7" t="s">
        <v>10201</v>
      </c>
      <c r="F7" t="s">
        <v>10202</v>
      </c>
      <c r="G7" t="s">
        <v>10203</v>
      </c>
      <c r="H7" t="s">
        <v>10204</v>
      </c>
      <c r="I7">
        <v>2017</v>
      </c>
      <c r="J7" t="s">
        <v>861</v>
      </c>
      <c r="K7">
        <v>122</v>
      </c>
      <c r="L7">
        <v>45323</v>
      </c>
      <c r="N7">
        <v>282</v>
      </c>
      <c r="O7">
        <v>287</v>
      </c>
      <c r="P7">
        <v>5</v>
      </c>
      <c r="Q7">
        <v>14</v>
      </c>
      <c r="R7" t="s">
        <v>10205</v>
      </c>
      <c r="S7" s="71" t="s">
        <v>10206</v>
      </c>
      <c r="T7" t="s">
        <v>31</v>
      </c>
      <c r="U7" t="s">
        <v>32</v>
      </c>
      <c r="W7" t="s">
        <v>34</v>
      </c>
      <c r="X7" t="s">
        <v>10207</v>
      </c>
    </row>
    <row r="8" spans="1:24" x14ac:dyDescent="0.2">
      <c r="B8" t="s">
        <v>305</v>
      </c>
      <c r="C8" t="s">
        <v>323</v>
      </c>
      <c r="D8" s="72" t="s">
        <v>14054</v>
      </c>
      <c r="E8" t="s">
        <v>11273</v>
      </c>
      <c r="F8" t="s">
        <v>11274</v>
      </c>
      <c r="G8" t="s">
        <v>11275</v>
      </c>
      <c r="H8" t="s">
        <v>11276</v>
      </c>
      <c r="I8">
        <v>2017</v>
      </c>
      <c r="J8" t="s">
        <v>1977</v>
      </c>
      <c r="K8">
        <v>4</v>
      </c>
      <c r="L8">
        <v>11</v>
      </c>
      <c r="M8">
        <v>170683</v>
      </c>
      <c r="Q8">
        <v>28</v>
      </c>
      <c r="R8" t="s">
        <v>11277</v>
      </c>
      <c r="S8" s="71" t="s">
        <v>11278</v>
      </c>
      <c r="T8" t="s">
        <v>31</v>
      </c>
      <c r="U8" t="s">
        <v>32</v>
      </c>
      <c r="V8" t="s">
        <v>108</v>
      </c>
      <c r="W8" t="s">
        <v>34</v>
      </c>
      <c r="X8" t="s">
        <v>11279</v>
      </c>
    </row>
    <row r="9" spans="1:24" x14ac:dyDescent="0.2">
      <c r="B9" t="s">
        <v>305</v>
      </c>
      <c r="C9" t="s">
        <v>323</v>
      </c>
      <c r="D9" s="72" t="s">
        <v>14056</v>
      </c>
      <c r="E9" t="s">
        <v>6861</v>
      </c>
      <c r="F9" t="s">
        <v>6862</v>
      </c>
      <c r="G9" t="s">
        <v>6863</v>
      </c>
      <c r="H9" t="s">
        <v>6864</v>
      </c>
      <c r="I9">
        <v>2018</v>
      </c>
      <c r="J9" t="s">
        <v>165</v>
      </c>
      <c r="K9">
        <v>37</v>
      </c>
      <c r="L9">
        <v>3</v>
      </c>
      <c r="N9">
        <v>751</v>
      </c>
      <c r="O9">
        <v>762</v>
      </c>
      <c r="P9">
        <v>11</v>
      </c>
      <c r="Q9">
        <v>24</v>
      </c>
      <c r="R9" t="s">
        <v>6865</v>
      </c>
      <c r="S9" s="71" t="s">
        <v>6866</v>
      </c>
      <c r="T9" t="s">
        <v>31</v>
      </c>
      <c r="U9" t="s">
        <v>32</v>
      </c>
      <c r="W9" t="s">
        <v>34</v>
      </c>
      <c r="X9" t="s">
        <v>6867</v>
      </c>
    </row>
    <row r="10" spans="1:24" hidden="1" x14ac:dyDescent="0.2">
      <c r="B10" t="s">
        <v>305</v>
      </c>
      <c r="C10" t="s">
        <v>687</v>
      </c>
      <c r="E10" t="s">
        <v>7823</v>
      </c>
      <c r="F10" t="s">
        <v>7824</v>
      </c>
      <c r="G10" t="s">
        <v>7825</v>
      </c>
      <c r="H10" t="s">
        <v>7826</v>
      </c>
      <c r="I10">
        <v>2021</v>
      </c>
      <c r="J10" t="s">
        <v>4629</v>
      </c>
      <c r="K10">
        <v>40</v>
      </c>
      <c r="L10">
        <v>5</v>
      </c>
      <c r="N10">
        <v>1121</v>
      </c>
      <c r="O10">
        <v>1129</v>
      </c>
      <c r="P10">
        <v>8</v>
      </c>
      <c r="Q10">
        <v>0</v>
      </c>
      <c r="R10" t="s">
        <v>7827</v>
      </c>
      <c r="S10" s="71" t="s">
        <v>7828</v>
      </c>
      <c r="T10" t="s">
        <v>31</v>
      </c>
      <c r="U10" t="s">
        <v>32</v>
      </c>
      <c r="W10" t="s">
        <v>34</v>
      </c>
      <c r="X10" t="s">
        <v>7829</v>
      </c>
    </row>
    <row r="11" spans="1:24" hidden="1" x14ac:dyDescent="0.2">
      <c r="B11" t="s">
        <v>305</v>
      </c>
      <c r="C11" t="s">
        <v>176</v>
      </c>
      <c r="D11" t="s">
        <v>14048</v>
      </c>
      <c r="E11" t="s">
        <v>7844</v>
      </c>
      <c r="F11" t="s">
        <v>7845</v>
      </c>
      <c r="G11" t="s">
        <v>7846</v>
      </c>
      <c r="H11" t="s">
        <v>7847</v>
      </c>
      <c r="I11">
        <v>2019</v>
      </c>
      <c r="J11" t="s">
        <v>148</v>
      </c>
      <c r="K11">
        <v>6</v>
      </c>
      <c r="L11" t="s">
        <v>1962</v>
      </c>
      <c r="M11">
        <v>38</v>
      </c>
      <c r="Q11">
        <v>5</v>
      </c>
      <c r="R11" t="s">
        <v>7848</v>
      </c>
      <c r="S11" s="71" t="s">
        <v>7849</v>
      </c>
      <c r="T11" t="s">
        <v>31</v>
      </c>
      <c r="U11" t="s">
        <v>32</v>
      </c>
      <c r="V11" t="s">
        <v>108</v>
      </c>
      <c r="W11" t="s">
        <v>34</v>
      </c>
      <c r="X11" t="s">
        <v>7850</v>
      </c>
    </row>
    <row r="12" spans="1:24" x14ac:dyDescent="0.2">
      <c r="B12" t="s">
        <v>305</v>
      </c>
      <c r="C12" t="s">
        <v>12265</v>
      </c>
      <c r="D12" t="s">
        <v>14329</v>
      </c>
      <c r="E12" t="s">
        <v>8636</v>
      </c>
      <c r="F12" t="s">
        <v>8637</v>
      </c>
      <c r="G12" t="s">
        <v>8638</v>
      </c>
      <c r="H12" t="s">
        <v>8639</v>
      </c>
      <c r="I12">
        <v>2018</v>
      </c>
      <c r="J12" t="s">
        <v>123</v>
      </c>
      <c r="K12">
        <v>115</v>
      </c>
      <c r="L12">
        <v>8</v>
      </c>
      <c r="N12">
        <v>1754</v>
      </c>
      <c r="O12">
        <v>1759</v>
      </c>
      <c r="P12">
        <v>5</v>
      </c>
      <c r="Q12">
        <v>162</v>
      </c>
      <c r="R12" t="s">
        <v>8640</v>
      </c>
      <c r="S12" s="71" t="s">
        <v>8641</v>
      </c>
      <c r="T12" t="s">
        <v>31</v>
      </c>
      <c r="U12" t="s">
        <v>32</v>
      </c>
      <c r="V12" t="s">
        <v>33</v>
      </c>
      <c r="W12" t="s">
        <v>34</v>
      </c>
      <c r="X12" t="s">
        <v>8642</v>
      </c>
    </row>
    <row r="13" spans="1:24" x14ac:dyDescent="0.2">
      <c r="B13" t="s">
        <v>305</v>
      </c>
      <c r="C13" t="s">
        <v>323</v>
      </c>
      <c r="E13" t="s">
        <v>9724</v>
      </c>
      <c r="F13" t="s">
        <v>9725</v>
      </c>
      <c r="G13" t="s">
        <v>9726</v>
      </c>
      <c r="H13" t="s">
        <v>9727</v>
      </c>
      <c r="I13">
        <v>2018</v>
      </c>
      <c r="J13" t="s">
        <v>28</v>
      </c>
      <c r="K13">
        <v>24</v>
      </c>
      <c r="L13">
        <v>11</v>
      </c>
      <c r="N13">
        <v>5205</v>
      </c>
      <c r="O13">
        <v>5217</v>
      </c>
      <c r="P13">
        <v>12</v>
      </c>
      <c r="Q13">
        <v>20</v>
      </c>
      <c r="R13" t="s">
        <v>9728</v>
      </c>
      <c r="S13" s="71" t="s">
        <v>9729</v>
      </c>
      <c r="T13" t="s">
        <v>31</v>
      </c>
      <c r="U13" t="s">
        <v>32</v>
      </c>
      <c r="V13" t="s">
        <v>159</v>
      </c>
      <c r="W13" t="s">
        <v>34</v>
      </c>
      <c r="X13" t="s">
        <v>9730</v>
      </c>
    </row>
    <row r="14" spans="1:24" hidden="1" x14ac:dyDescent="0.2">
      <c r="B14" t="s">
        <v>305</v>
      </c>
      <c r="C14" t="s">
        <v>14042</v>
      </c>
      <c r="D14" t="s">
        <v>14049</v>
      </c>
      <c r="E14" t="s">
        <v>8233</v>
      </c>
      <c r="F14" t="s">
        <v>8234</v>
      </c>
      <c r="G14" t="s">
        <v>8235</v>
      </c>
      <c r="H14" t="s">
        <v>8236</v>
      </c>
      <c r="I14">
        <v>2020</v>
      </c>
      <c r="J14" t="s">
        <v>3239</v>
      </c>
      <c r="K14">
        <v>257</v>
      </c>
      <c r="M14">
        <v>113572</v>
      </c>
      <c r="Q14">
        <v>17</v>
      </c>
      <c r="R14" t="s">
        <v>8237</v>
      </c>
      <c r="S14" s="71" t="s">
        <v>8238</v>
      </c>
      <c r="T14" t="s">
        <v>31</v>
      </c>
      <c r="U14" t="s">
        <v>32</v>
      </c>
      <c r="W14" t="s">
        <v>34</v>
      </c>
      <c r="X14" t="s">
        <v>8239</v>
      </c>
    </row>
    <row r="15" spans="1:24" x14ac:dyDescent="0.2">
      <c r="B15" t="s">
        <v>305</v>
      </c>
      <c r="C15" t="s">
        <v>323</v>
      </c>
      <c r="E15" t="s">
        <v>6835</v>
      </c>
      <c r="F15" t="s">
        <v>6836</v>
      </c>
      <c r="G15" t="s">
        <v>6837</v>
      </c>
      <c r="H15" t="s">
        <v>6838</v>
      </c>
      <c r="I15">
        <v>2019</v>
      </c>
      <c r="J15" t="s">
        <v>40</v>
      </c>
      <c r="K15">
        <v>286</v>
      </c>
      <c r="L15">
        <v>1902</v>
      </c>
      <c r="M15">
        <v>20190614</v>
      </c>
      <c r="Q15">
        <v>44</v>
      </c>
      <c r="R15" t="s">
        <v>6839</v>
      </c>
      <c r="S15" s="71" t="s">
        <v>6840</v>
      </c>
      <c r="T15" t="s">
        <v>31</v>
      </c>
      <c r="U15" t="s">
        <v>32</v>
      </c>
      <c r="V15" t="s">
        <v>33</v>
      </c>
      <c r="W15" t="s">
        <v>34</v>
      </c>
      <c r="X15" t="s">
        <v>6841</v>
      </c>
    </row>
    <row r="16" spans="1:24" x14ac:dyDescent="0.2">
      <c r="B16" t="s">
        <v>305</v>
      </c>
      <c r="C16" t="s">
        <v>323</v>
      </c>
      <c r="D16" t="s">
        <v>14037</v>
      </c>
      <c r="E16" t="s">
        <v>989</v>
      </c>
      <c r="F16" t="s">
        <v>990</v>
      </c>
      <c r="G16" t="s">
        <v>991</v>
      </c>
      <c r="H16" t="s">
        <v>992</v>
      </c>
      <c r="I16">
        <v>2019</v>
      </c>
      <c r="J16" t="s">
        <v>366</v>
      </c>
      <c r="K16">
        <v>520</v>
      </c>
      <c r="M16">
        <v>151225</v>
      </c>
      <c r="Q16">
        <v>7</v>
      </c>
      <c r="R16" t="s">
        <v>993</v>
      </c>
      <c r="S16" s="71" t="s">
        <v>994</v>
      </c>
      <c r="T16" t="s">
        <v>31</v>
      </c>
      <c r="U16" t="s">
        <v>32</v>
      </c>
      <c r="W16" t="s">
        <v>34</v>
      </c>
      <c r="X16" t="s">
        <v>995</v>
      </c>
    </row>
    <row r="17" spans="2:24" x14ac:dyDescent="0.2">
      <c r="B17" t="s">
        <v>305</v>
      </c>
      <c r="C17" t="s">
        <v>323</v>
      </c>
      <c r="E17" t="s">
        <v>8255</v>
      </c>
      <c r="F17" t="s">
        <v>8256</v>
      </c>
      <c r="G17" t="s">
        <v>8257</v>
      </c>
      <c r="H17" t="s">
        <v>8258</v>
      </c>
      <c r="I17">
        <v>2019</v>
      </c>
      <c r="J17" t="s">
        <v>40</v>
      </c>
      <c r="K17">
        <v>286</v>
      </c>
      <c r="L17">
        <v>1905</v>
      </c>
      <c r="M17">
        <v>20190572</v>
      </c>
      <c r="Q17">
        <v>15</v>
      </c>
      <c r="R17" t="s">
        <v>8259</v>
      </c>
      <c r="S17" s="71" t="s">
        <v>8260</v>
      </c>
      <c r="T17" t="s">
        <v>31</v>
      </c>
      <c r="U17" t="s">
        <v>32</v>
      </c>
      <c r="V17" t="s">
        <v>43</v>
      </c>
      <c r="W17" t="s">
        <v>34</v>
      </c>
      <c r="X17" t="s">
        <v>8261</v>
      </c>
    </row>
    <row r="18" spans="2:24" hidden="1" x14ac:dyDescent="0.2">
      <c r="B18" t="s">
        <v>305</v>
      </c>
      <c r="C18" t="s">
        <v>14042</v>
      </c>
      <c r="D18" t="s">
        <v>14051</v>
      </c>
      <c r="E18" t="s">
        <v>1190</v>
      </c>
      <c r="F18" t="s">
        <v>1191</v>
      </c>
      <c r="G18" t="s">
        <v>1192</v>
      </c>
      <c r="H18" t="s">
        <v>1193</v>
      </c>
      <c r="I18">
        <v>2023</v>
      </c>
      <c r="J18" t="s">
        <v>350</v>
      </c>
      <c r="K18">
        <v>18</v>
      </c>
      <c r="L18">
        <v>45607</v>
      </c>
      <c r="M18" t="s">
        <v>1194</v>
      </c>
      <c r="Q18">
        <v>0</v>
      </c>
      <c r="R18" t="s">
        <v>1195</v>
      </c>
      <c r="S18" s="71" t="s">
        <v>1196</v>
      </c>
      <c r="T18" t="s">
        <v>31</v>
      </c>
      <c r="U18" t="s">
        <v>32</v>
      </c>
      <c r="V18" t="s">
        <v>60</v>
      </c>
      <c r="W18" t="s">
        <v>34</v>
      </c>
      <c r="X18" t="s">
        <v>1197</v>
      </c>
    </row>
    <row r="19" spans="2:24" x14ac:dyDescent="0.2">
      <c r="B19" t="s">
        <v>305</v>
      </c>
      <c r="C19" t="s">
        <v>323</v>
      </c>
      <c r="D19" t="s">
        <v>14046</v>
      </c>
      <c r="E19" t="s">
        <v>7326</v>
      </c>
      <c r="F19" t="s">
        <v>7327</v>
      </c>
      <c r="G19" t="s">
        <v>7328</v>
      </c>
      <c r="H19" t="s">
        <v>7329</v>
      </c>
      <c r="I19">
        <v>2020</v>
      </c>
      <c r="J19" t="s">
        <v>148</v>
      </c>
      <c r="K19">
        <v>7</v>
      </c>
      <c r="M19">
        <v>581160</v>
      </c>
      <c r="Q19">
        <v>6</v>
      </c>
      <c r="R19" t="s">
        <v>7330</v>
      </c>
      <c r="S19" s="71" t="s">
        <v>7331</v>
      </c>
      <c r="T19" t="s">
        <v>31</v>
      </c>
      <c r="U19" t="s">
        <v>32</v>
      </c>
      <c r="V19" t="s">
        <v>108</v>
      </c>
      <c r="W19" t="s">
        <v>34</v>
      </c>
      <c r="X19" t="s">
        <v>7332</v>
      </c>
    </row>
    <row r="20" spans="2:24" hidden="1" x14ac:dyDescent="0.2">
      <c r="B20" t="s">
        <v>305</v>
      </c>
      <c r="C20" t="s">
        <v>176</v>
      </c>
      <c r="D20" s="72" t="s">
        <v>14052</v>
      </c>
      <c r="E20" t="s">
        <v>9371</v>
      </c>
      <c r="F20" t="s">
        <v>9372</v>
      </c>
      <c r="G20" t="s">
        <v>9373</v>
      </c>
      <c r="H20" t="s">
        <v>9374</v>
      </c>
      <c r="I20">
        <v>2023</v>
      </c>
      <c r="J20" t="s">
        <v>350</v>
      </c>
      <c r="K20">
        <v>18</v>
      </c>
      <c r="L20">
        <v>45544</v>
      </c>
      <c r="M20" t="s">
        <v>9375</v>
      </c>
      <c r="Q20">
        <v>1</v>
      </c>
      <c r="R20" t="s">
        <v>9376</v>
      </c>
      <c r="S20" s="71" t="s">
        <v>9377</v>
      </c>
      <c r="T20" t="s">
        <v>31</v>
      </c>
      <c r="U20" t="s">
        <v>32</v>
      </c>
      <c r="V20" t="s">
        <v>60</v>
      </c>
      <c r="W20" t="s">
        <v>34</v>
      </c>
      <c r="X20" t="s">
        <v>9378</v>
      </c>
    </row>
    <row r="21" spans="2:24" hidden="1" x14ac:dyDescent="0.2">
      <c r="B21" t="s">
        <v>305</v>
      </c>
      <c r="C21" t="s">
        <v>14042</v>
      </c>
      <c r="D21" t="s">
        <v>14053</v>
      </c>
      <c r="E21" t="s">
        <v>9402</v>
      </c>
      <c r="F21" t="s">
        <v>9403</v>
      </c>
      <c r="G21" t="s">
        <v>9404</v>
      </c>
      <c r="H21" t="s">
        <v>9405</v>
      </c>
      <c r="I21">
        <v>2022</v>
      </c>
      <c r="J21" t="s">
        <v>3471</v>
      </c>
      <c r="K21">
        <v>243</v>
      </c>
      <c r="M21">
        <v>104134</v>
      </c>
      <c r="Q21">
        <v>7</v>
      </c>
      <c r="R21" t="s">
        <v>9406</v>
      </c>
      <c r="S21" s="71" t="s">
        <v>9407</v>
      </c>
      <c r="T21" t="s">
        <v>31</v>
      </c>
      <c r="U21" t="s">
        <v>32</v>
      </c>
      <c r="V21" t="s">
        <v>127</v>
      </c>
      <c r="W21" t="s">
        <v>34</v>
      </c>
      <c r="X21" t="s">
        <v>9408</v>
      </c>
    </row>
    <row r="22" spans="2:24" x14ac:dyDescent="0.2">
      <c r="B22" t="s">
        <v>305</v>
      </c>
      <c r="C22" t="s">
        <v>323</v>
      </c>
      <c r="E22" t="s">
        <v>7236</v>
      </c>
      <c r="F22" t="s">
        <v>7237</v>
      </c>
      <c r="G22" t="s">
        <v>7238</v>
      </c>
      <c r="H22" t="s">
        <v>7239</v>
      </c>
      <c r="I22">
        <v>2022</v>
      </c>
      <c r="J22" t="s">
        <v>2231</v>
      </c>
      <c r="K22">
        <v>5</v>
      </c>
      <c r="L22">
        <v>1</v>
      </c>
      <c r="M22">
        <v>1418</v>
      </c>
      <c r="Q22">
        <v>10</v>
      </c>
      <c r="R22" t="s">
        <v>7240</v>
      </c>
      <c r="S22" s="71" t="s">
        <v>7241</v>
      </c>
      <c r="T22" t="s">
        <v>31</v>
      </c>
      <c r="U22" t="s">
        <v>32</v>
      </c>
      <c r="V22" t="s">
        <v>60</v>
      </c>
      <c r="W22" t="s">
        <v>34</v>
      </c>
      <c r="X22" t="s">
        <v>7242</v>
      </c>
    </row>
    <row r="23" spans="2:24" x14ac:dyDescent="0.2">
      <c r="B23" t="s">
        <v>305</v>
      </c>
      <c r="C23" t="s">
        <v>323</v>
      </c>
      <c r="D23" t="s">
        <v>14050</v>
      </c>
      <c r="E23" t="s">
        <v>8283</v>
      </c>
      <c r="F23" t="s">
        <v>8284</v>
      </c>
      <c r="G23" t="s">
        <v>8285</v>
      </c>
      <c r="H23" t="s">
        <v>8286</v>
      </c>
      <c r="I23">
        <v>2022</v>
      </c>
      <c r="J23" t="s">
        <v>148</v>
      </c>
      <c r="K23">
        <v>9</v>
      </c>
      <c r="M23">
        <v>872631</v>
      </c>
      <c r="Q23">
        <v>4</v>
      </c>
      <c r="R23" t="s">
        <v>8287</v>
      </c>
      <c r="S23" s="71" t="s">
        <v>8288</v>
      </c>
      <c r="T23" t="s">
        <v>31</v>
      </c>
      <c r="U23" t="s">
        <v>32</v>
      </c>
      <c r="V23" t="s">
        <v>108</v>
      </c>
      <c r="W23" t="s">
        <v>34</v>
      </c>
      <c r="X23" t="s">
        <v>8289</v>
      </c>
    </row>
    <row r="24" spans="2:24" hidden="1" x14ac:dyDescent="0.2">
      <c r="B24" t="s">
        <v>305</v>
      </c>
      <c r="C24" t="s">
        <v>176</v>
      </c>
      <c r="D24" s="72" t="s">
        <v>14036</v>
      </c>
      <c r="E24" t="s">
        <v>9923</v>
      </c>
      <c r="F24" t="s">
        <v>9924</v>
      </c>
      <c r="G24" t="s">
        <v>9925</v>
      </c>
      <c r="H24" t="s">
        <v>9926</v>
      </c>
      <c r="I24">
        <v>2021</v>
      </c>
      <c r="J24" t="s">
        <v>4351</v>
      </c>
      <c r="K24">
        <v>102</v>
      </c>
      <c r="L24">
        <v>2</v>
      </c>
      <c r="M24" t="s">
        <v>9927</v>
      </c>
      <c r="Q24">
        <v>20</v>
      </c>
      <c r="R24" t="s">
        <v>9928</v>
      </c>
      <c r="S24" s="71" t="s">
        <v>9929</v>
      </c>
      <c r="T24" t="s">
        <v>31</v>
      </c>
      <c r="U24" t="s">
        <v>32</v>
      </c>
      <c r="V24" t="s">
        <v>159</v>
      </c>
      <c r="W24" t="s">
        <v>34</v>
      </c>
      <c r="X24" t="s">
        <v>9930</v>
      </c>
    </row>
    <row r="25" spans="2:24" x14ac:dyDescent="0.2">
      <c r="B25" t="s">
        <v>305</v>
      </c>
      <c r="C25" t="s">
        <v>323</v>
      </c>
      <c r="D25" t="s">
        <v>14047</v>
      </c>
      <c r="E25" t="s">
        <v>7795</v>
      </c>
      <c r="F25" t="s">
        <v>7796</v>
      </c>
      <c r="G25" t="s">
        <v>7797</v>
      </c>
      <c r="H25" t="s">
        <v>7798</v>
      </c>
      <c r="I25">
        <v>2023</v>
      </c>
      <c r="J25" t="s">
        <v>245</v>
      </c>
      <c r="K25">
        <v>191</v>
      </c>
      <c r="M25">
        <v>106150</v>
      </c>
      <c r="Q25">
        <v>0</v>
      </c>
      <c r="R25" t="s">
        <v>7799</v>
      </c>
      <c r="S25" s="71" t="s">
        <v>7800</v>
      </c>
      <c r="T25" t="s">
        <v>31</v>
      </c>
      <c r="U25" t="s">
        <v>32</v>
      </c>
      <c r="W25" t="s">
        <v>34</v>
      </c>
      <c r="X25" t="s">
        <v>7801</v>
      </c>
    </row>
    <row r="26" spans="2:24" hidden="1" x14ac:dyDescent="0.2">
      <c r="B26" t="s">
        <v>305</v>
      </c>
      <c r="C26" t="s">
        <v>176</v>
      </c>
      <c r="D26" s="72" t="s">
        <v>14038</v>
      </c>
      <c r="E26" t="s">
        <v>10231</v>
      </c>
      <c r="F26" t="s">
        <v>10232</v>
      </c>
      <c r="G26" t="s">
        <v>10233</v>
      </c>
      <c r="H26" t="s">
        <v>10234</v>
      </c>
      <c r="I26">
        <v>2018</v>
      </c>
      <c r="J26" t="s">
        <v>66</v>
      </c>
      <c r="K26">
        <v>63</v>
      </c>
      <c r="L26">
        <v>2</v>
      </c>
      <c r="N26">
        <v>714</v>
      </c>
      <c r="O26">
        <v>730</v>
      </c>
      <c r="P26">
        <v>16</v>
      </c>
      <c r="Q26">
        <v>17</v>
      </c>
      <c r="R26" t="s">
        <v>10235</v>
      </c>
      <c r="S26" s="71" t="s">
        <v>10236</v>
      </c>
      <c r="T26" t="s">
        <v>31</v>
      </c>
      <c r="U26" t="s">
        <v>32</v>
      </c>
      <c r="V26" t="s">
        <v>224</v>
      </c>
      <c r="W26" t="s">
        <v>34</v>
      </c>
      <c r="X26" t="s">
        <v>10237</v>
      </c>
    </row>
    <row r="27" spans="2:24" hidden="1" x14ac:dyDescent="0.2">
      <c r="B27" t="s">
        <v>305</v>
      </c>
      <c r="C27" t="s">
        <v>14042</v>
      </c>
      <c r="D27" s="72" t="s">
        <v>14043</v>
      </c>
      <c r="E27" t="s">
        <v>10260</v>
      </c>
      <c r="F27" t="s">
        <v>10261</v>
      </c>
      <c r="G27" t="s">
        <v>10262</v>
      </c>
      <c r="H27" t="s">
        <v>10263</v>
      </c>
      <c r="I27">
        <v>2024</v>
      </c>
      <c r="J27" t="s">
        <v>4069</v>
      </c>
      <c r="K27">
        <v>39</v>
      </c>
      <c r="L27">
        <v>5</v>
      </c>
      <c r="M27" t="s">
        <v>10264</v>
      </c>
      <c r="Q27">
        <v>1</v>
      </c>
      <c r="R27" t="s">
        <v>10265</v>
      </c>
      <c r="S27" s="71" t="s">
        <v>10266</v>
      </c>
      <c r="T27" t="s">
        <v>31</v>
      </c>
      <c r="U27" t="s">
        <v>32</v>
      </c>
      <c r="V27" t="s">
        <v>127</v>
      </c>
      <c r="W27" t="s">
        <v>34</v>
      </c>
      <c r="X27" t="s">
        <v>10267</v>
      </c>
    </row>
    <row r="28" spans="2:24" hidden="1" x14ac:dyDescent="0.2">
      <c r="B28" t="s">
        <v>305</v>
      </c>
      <c r="C28" t="s">
        <v>176</v>
      </c>
      <c r="D28" s="72" t="s">
        <v>14036</v>
      </c>
      <c r="E28" t="s">
        <v>10320</v>
      </c>
      <c r="F28" t="s">
        <v>10321</v>
      </c>
      <c r="G28" t="s">
        <v>10322</v>
      </c>
      <c r="H28" t="s">
        <v>10323</v>
      </c>
      <c r="I28">
        <v>2018</v>
      </c>
      <c r="J28" t="s">
        <v>40</v>
      </c>
      <c r="K28">
        <v>285</v>
      </c>
      <c r="L28">
        <v>1880</v>
      </c>
      <c r="M28">
        <v>20172718</v>
      </c>
      <c r="Q28">
        <v>81</v>
      </c>
      <c r="R28" t="s">
        <v>10324</v>
      </c>
      <c r="S28" s="71" t="s">
        <v>10325</v>
      </c>
      <c r="T28" t="s">
        <v>31</v>
      </c>
      <c r="U28" t="s">
        <v>32</v>
      </c>
      <c r="V28" t="s">
        <v>43</v>
      </c>
      <c r="W28" t="s">
        <v>34</v>
      </c>
      <c r="X28" t="s">
        <v>10326</v>
      </c>
    </row>
    <row r="29" spans="2:24" x14ac:dyDescent="0.2">
      <c r="B29" t="s">
        <v>305</v>
      </c>
      <c r="C29" t="s">
        <v>323</v>
      </c>
      <c r="E29" t="s">
        <v>8155</v>
      </c>
      <c r="F29" t="s">
        <v>8156</v>
      </c>
      <c r="G29" t="s">
        <v>8157</v>
      </c>
      <c r="H29" t="s">
        <v>8158</v>
      </c>
      <c r="I29">
        <v>2024</v>
      </c>
      <c r="J29" t="s">
        <v>165</v>
      </c>
      <c r="K29">
        <v>43</v>
      </c>
      <c r="L29">
        <v>4</v>
      </c>
      <c r="N29">
        <v>1071</v>
      </c>
      <c r="O29">
        <v>1081</v>
      </c>
      <c r="P29">
        <v>10</v>
      </c>
      <c r="Q29">
        <v>0</v>
      </c>
      <c r="R29" t="s">
        <v>8159</v>
      </c>
      <c r="S29" s="71" t="s">
        <v>8160</v>
      </c>
      <c r="T29" t="s">
        <v>31</v>
      </c>
      <c r="U29" t="s">
        <v>32</v>
      </c>
      <c r="W29" t="s">
        <v>34</v>
      </c>
      <c r="X29" t="s">
        <v>8161</v>
      </c>
    </row>
    <row r="30" spans="2:24" x14ac:dyDescent="0.2">
      <c r="B30" t="s">
        <v>305</v>
      </c>
      <c r="C30" t="s">
        <v>323</v>
      </c>
      <c r="D30" t="s">
        <v>14050</v>
      </c>
      <c r="E30" t="s">
        <v>9833</v>
      </c>
      <c r="F30" t="s">
        <v>9834</v>
      </c>
      <c r="G30" t="s">
        <v>9835</v>
      </c>
      <c r="H30" t="s">
        <v>9836</v>
      </c>
      <c r="I30">
        <v>2024</v>
      </c>
      <c r="J30" t="s">
        <v>1015</v>
      </c>
      <c r="K30">
        <v>949</v>
      </c>
      <c r="M30">
        <v>174589</v>
      </c>
      <c r="Q30">
        <v>0</v>
      </c>
      <c r="R30" t="s">
        <v>9837</v>
      </c>
      <c r="S30" s="71" t="s">
        <v>9838</v>
      </c>
      <c r="T30" t="s">
        <v>31</v>
      </c>
      <c r="U30" t="s">
        <v>32</v>
      </c>
      <c r="V30" t="s">
        <v>127</v>
      </c>
      <c r="W30" t="s">
        <v>34</v>
      </c>
      <c r="X30" t="s">
        <v>9839</v>
      </c>
    </row>
    <row r="31" spans="2:24" hidden="1" x14ac:dyDescent="0.2">
      <c r="B31" t="s">
        <v>305</v>
      </c>
      <c r="C31" t="s">
        <v>14042</v>
      </c>
      <c r="D31" s="72" t="s">
        <v>14055</v>
      </c>
      <c r="E31" t="s">
        <v>11374</v>
      </c>
      <c r="F31" t="s">
        <v>11375</v>
      </c>
      <c r="G31" t="s">
        <v>11376</v>
      </c>
      <c r="H31" t="s">
        <v>11377</v>
      </c>
      <c r="I31">
        <v>2024</v>
      </c>
      <c r="J31" t="s">
        <v>28</v>
      </c>
      <c r="K31">
        <v>30</v>
      </c>
      <c r="L31">
        <v>6</v>
      </c>
      <c r="M31" t="s">
        <v>11378</v>
      </c>
      <c r="Q31">
        <v>0</v>
      </c>
      <c r="R31" t="s">
        <v>11379</v>
      </c>
      <c r="S31" s="71" t="s">
        <v>11380</v>
      </c>
      <c r="T31" t="s">
        <v>31</v>
      </c>
      <c r="U31" t="s">
        <v>32</v>
      </c>
      <c r="W31" t="s">
        <v>34</v>
      </c>
      <c r="X31" t="s">
        <v>11381</v>
      </c>
    </row>
  </sheetData>
  <autoFilter ref="A1:X31" xr:uid="{B21F4130-8207-C54F-8ADF-2529E4168E8E}">
    <filterColumn colId="2">
      <filters>
        <filter val="Yes"/>
      </filters>
    </filterColumn>
    <sortState xmlns:xlrd2="http://schemas.microsoft.com/office/spreadsheetml/2017/richdata2" ref="A3:X30">
      <sortCondition ref="I1:I31"/>
    </sortState>
  </autoFilter>
  <conditionalFormatting sqref="C1:C1048576">
    <cfRule type="containsText" dxfId="21" priority="1" operator="containsText" text="Can't access">
      <formula>NOT(ISERROR(SEARCH("Can't access",C1)))</formula>
    </cfRule>
    <cfRule type="containsText" dxfId="20" priority="2" operator="containsText" text="Duplicate">
      <formula>NOT(ISERROR(SEARCH("Duplicate",C1)))</formula>
    </cfRule>
    <cfRule type="containsText" dxfId="19" priority="3" operator="containsText" text="Marginal">
      <formula>NOT(ISERROR(SEARCH("Marginal",C1)))</formula>
    </cfRule>
    <cfRule type="containsText" dxfId="18" priority="4" operator="containsText" text="Yes">
      <formula>NOT(ISERROR(SEARCH("Yes",C1)))</formula>
    </cfRule>
    <cfRule type="containsText" dxfId="17" priority="5" operator="containsText" text="No">
      <formula>NOT(ISERROR(SEARCH("No",C1)))</formula>
    </cfRule>
  </conditionalFormatting>
  <hyperlinks>
    <hyperlink ref="S2" r:id="rId1" xr:uid="{3087ABA2-73D3-EC44-A82D-A31F7AAB6321}"/>
    <hyperlink ref="S15" r:id="rId2" xr:uid="{2EDC013C-736C-104E-9336-5F7CE04C025E}"/>
    <hyperlink ref="S9" r:id="rId3" xr:uid="{5F21C5A9-60BB-E84C-93FC-99205AABE4BD}"/>
    <hyperlink ref="S22" r:id="rId4" xr:uid="{BAF5ADB1-8C29-684A-AC78-6EC933513AA8}"/>
    <hyperlink ref="S4" r:id="rId5" xr:uid="{D8EEFD40-1929-7143-9205-A89E98DD0A50}"/>
    <hyperlink ref="S19" r:id="rId6" xr:uid="{5B7AE6F8-F561-EA43-9BDA-1EA12E91B6FB}"/>
    <hyperlink ref="S5" r:id="rId7" xr:uid="{C1D286DB-DDD7-724B-899D-892197E8DB01}"/>
    <hyperlink ref="S25" r:id="rId8" xr:uid="{0FF95C00-4E61-9B49-AA57-783A8323E062}"/>
    <hyperlink ref="S10" r:id="rId9" xr:uid="{3FF98C0C-F0B8-B24C-928D-E812B584CB17}"/>
    <hyperlink ref="S11" r:id="rId10" xr:uid="{B1EA9031-4A0D-A74A-9D71-3CAD2EABE7FB}"/>
    <hyperlink ref="S16" r:id="rId11" xr:uid="{47CF73FE-D180-D34E-B6E3-0F6B4BABA314}"/>
    <hyperlink ref="S29" r:id="rId12" xr:uid="{3D37330E-A01B-1F45-BE74-D308372EDC31}"/>
    <hyperlink ref="S14" r:id="rId13" xr:uid="{867F3C3C-DF3F-0F44-9C4A-3011E8952546}"/>
    <hyperlink ref="S17" r:id="rId14" xr:uid="{BBC57496-7F43-9B42-959B-6A98AF06759A}"/>
    <hyperlink ref="S23" r:id="rId15" xr:uid="{83403F44-59D0-214C-989E-EAB11A9F7663}"/>
    <hyperlink ref="S12" r:id="rId16" xr:uid="{1C645F28-D100-FF45-A640-057ED3775AE5}"/>
    <hyperlink ref="S18" r:id="rId17" xr:uid="{7BC3508E-472D-E644-B9B8-7B6C58F57638}"/>
    <hyperlink ref="S6" r:id="rId18" xr:uid="{D9CDF112-F857-9F46-BF54-1314522BF500}"/>
    <hyperlink ref="S20" r:id="rId19" xr:uid="{957B9BDE-1610-A242-816E-90399A11EDE4}"/>
    <hyperlink ref="S21" r:id="rId20" xr:uid="{EC490000-73B5-B143-B90C-B8E8A60D6A43}"/>
    <hyperlink ref="S13" r:id="rId21" xr:uid="{629414FB-5B3E-E343-B3B9-E23384DE7F16}"/>
    <hyperlink ref="S30" r:id="rId22" xr:uid="{1D9325C1-C8BA-414E-AA4B-D4287161DBC3}"/>
    <hyperlink ref="S24" r:id="rId23" xr:uid="{47F2ADFB-8047-5042-A8B8-351F50C91C1C}"/>
    <hyperlink ref="S7" r:id="rId24" xr:uid="{7CE6DF4D-6EB4-3D40-AB72-554062E35A25}"/>
    <hyperlink ref="S26" r:id="rId25" xr:uid="{D9EDDE25-1F2C-DC48-9E5C-1BBB38616FA6}"/>
    <hyperlink ref="S27" r:id="rId26" xr:uid="{017DC263-DB7E-BC41-BB76-4754845387AB}"/>
    <hyperlink ref="S28" r:id="rId27" xr:uid="{A90C0701-93ED-0748-9DF9-A9087DFD8622}"/>
    <hyperlink ref="S3" r:id="rId28" xr:uid="{A8D092F1-6F9F-B84D-A5FD-F1E6AEDAC471}"/>
    <hyperlink ref="S8" r:id="rId29" xr:uid="{2C744914-5060-A54B-8C0A-70FD4E38C16F}"/>
    <hyperlink ref="S31" r:id="rId30" xr:uid="{8B9EA23C-8749-0F43-A8B3-0589E1554CF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0C6C5-6015-FD4D-A804-35FE1C4BDA40}">
  <sheetPr codeName="Sheet11"/>
  <dimension ref="A1:AR4049"/>
  <sheetViews>
    <sheetView topLeftCell="W266" zoomScale="81" zoomScaleNormal="81" workbookViewId="0">
      <selection activeCell="AL304" sqref="AL304"/>
    </sheetView>
  </sheetViews>
  <sheetFormatPr baseColWidth="10" defaultRowHeight="15" x14ac:dyDescent="0.2"/>
  <cols>
    <col min="1" max="1" width="23.83203125" bestFit="1" customWidth="1"/>
    <col min="2" max="2" width="10.83203125" style="89"/>
    <col min="3" max="3" width="9" bestFit="1" customWidth="1"/>
    <col min="4" max="4" width="13" bestFit="1" customWidth="1"/>
    <col min="5" max="5" width="9.1640625" bestFit="1" customWidth="1"/>
    <col min="6" max="6" width="14.1640625" bestFit="1" customWidth="1"/>
    <col min="7" max="7" width="12.33203125" bestFit="1" customWidth="1"/>
    <col min="8" max="8" width="12.6640625" bestFit="1" customWidth="1"/>
    <col min="9" max="9" width="10" bestFit="1" customWidth="1"/>
    <col min="10" max="10" width="11" bestFit="1" customWidth="1"/>
    <col min="11" max="11" width="22.83203125" bestFit="1" customWidth="1"/>
    <col min="12" max="12" width="10.83203125" bestFit="1" customWidth="1"/>
    <col min="13" max="13" width="19.33203125" bestFit="1" customWidth="1"/>
    <col min="14" max="14" width="11.33203125" bestFit="1" customWidth="1"/>
    <col min="15" max="15" width="15.83203125" bestFit="1" customWidth="1"/>
    <col min="16" max="16" width="15.6640625" bestFit="1" customWidth="1"/>
    <col min="17" max="17" width="10" bestFit="1" customWidth="1"/>
    <col min="18" max="19" width="12.1640625" bestFit="1" customWidth="1"/>
    <col min="20" max="20" width="10" bestFit="1" customWidth="1"/>
    <col min="21" max="22" width="10.1640625" bestFit="1" customWidth="1"/>
    <col min="23" max="23" width="10.6640625" bestFit="1" customWidth="1"/>
    <col min="24" max="24" width="12.1640625" bestFit="1" customWidth="1"/>
    <col min="25" max="25" width="15.33203125" bestFit="1" customWidth="1"/>
    <col min="26" max="26" width="14.1640625" bestFit="1" customWidth="1"/>
    <col min="27" max="27" width="13.1640625" bestFit="1" customWidth="1"/>
  </cols>
  <sheetData>
    <row r="1" spans="1:31" ht="16" thickBot="1" x14ac:dyDescent="0.25"/>
    <row r="2" spans="1:31" ht="18" x14ac:dyDescent="0.2">
      <c r="A2" t="s">
        <v>14626</v>
      </c>
      <c r="C2" s="74" t="s">
        <v>12247</v>
      </c>
      <c r="D2" s="94"/>
      <c r="E2" s="76" t="s">
        <v>14058</v>
      </c>
      <c r="F2" s="76"/>
      <c r="G2" s="77" t="s">
        <v>14059</v>
      </c>
      <c r="H2" s="77"/>
      <c r="I2" s="91" t="s">
        <v>14061</v>
      </c>
      <c r="J2" s="91"/>
      <c r="K2" s="91" t="s">
        <v>14062</v>
      </c>
      <c r="L2" s="79"/>
      <c r="M2" s="79" t="s">
        <v>12427</v>
      </c>
      <c r="N2" s="79"/>
      <c r="O2" s="80" t="s">
        <v>14064</v>
      </c>
      <c r="P2" s="90"/>
      <c r="Q2" t="s">
        <v>12485</v>
      </c>
      <c r="R2" t="s">
        <v>14102</v>
      </c>
      <c r="S2" t="s">
        <v>12424</v>
      </c>
      <c r="T2" t="s">
        <v>14103</v>
      </c>
      <c r="U2" t="s">
        <v>14069</v>
      </c>
      <c r="V2" t="s">
        <v>14104</v>
      </c>
      <c r="W2" t="s">
        <v>12426</v>
      </c>
      <c r="Y2" t="s">
        <v>14066</v>
      </c>
      <c r="AA2" t="s">
        <v>14067</v>
      </c>
      <c r="AC2" t="s">
        <v>12782</v>
      </c>
      <c r="AE2" t="s">
        <v>14068</v>
      </c>
    </row>
    <row r="3" spans="1:31" ht="17" thickBot="1" x14ac:dyDescent="0.25">
      <c r="C3" s="75" t="s">
        <v>14057</v>
      </c>
      <c r="D3" s="96"/>
      <c r="E3" s="93"/>
      <c r="F3" s="78"/>
      <c r="G3" s="78" t="s">
        <v>14060</v>
      </c>
      <c r="H3" s="92"/>
      <c r="I3" s="92"/>
      <c r="J3" s="78" t="s">
        <v>14063</v>
      </c>
      <c r="K3" s="78"/>
      <c r="L3" s="81" t="s">
        <v>14063</v>
      </c>
      <c r="M3" s="95"/>
    </row>
    <row r="4" spans="1:31" x14ac:dyDescent="0.2">
      <c r="A4" t="s">
        <v>14105</v>
      </c>
      <c r="C4" s="99">
        <v>26.2</v>
      </c>
      <c r="D4" s="98" t="s">
        <v>14627</v>
      </c>
      <c r="E4" s="100">
        <v>7.99</v>
      </c>
      <c r="F4" s="82" t="s">
        <v>14628</v>
      </c>
      <c r="G4" s="83">
        <v>667.8</v>
      </c>
      <c r="H4" s="83">
        <v>12.2</v>
      </c>
      <c r="I4" s="84">
        <v>2.4700000000000002</v>
      </c>
      <c r="J4" s="84" t="s">
        <v>14629</v>
      </c>
      <c r="K4" s="85">
        <v>3.73</v>
      </c>
      <c r="L4" s="85" t="s">
        <v>14630</v>
      </c>
      <c r="M4" s="85">
        <v>1887.9</v>
      </c>
      <c r="N4" s="85">
        <v>11.3</v>
      </c>
      <c r="O4" s="85">
        <v>156.4</v>
      </c>
      <c r="P4" s="97">
        <v>2.1</v>
      </c>
    </row>
    <row r="5" spans="1:31" x14ac:dyDescent="0.2">
      <c r="C5" s="99">
        <v>26.2</v>
      </c>
      <c r="D5" s="98" t="s">
        <v>14627</v>
      </c>
      <c r="E5" s="100">
        <v>7.82</v>
      </c>
      <c r="F5" s="82" t="s">
        <v>14628</v>
      </c>
      <c r="G5" s="83" t="s">
        <v>14631</v>
      </c>
      <c r="H5" s="83">
        <v>8.5</v>
      </c>
      <c r="I5" s="84">
        <v>1.79</v>
      </c>
      <c r="J5" s="84" t="s">
        <v>14628</v>
      </c>
      <c r="K5" s="85">
        <v>2.7</v>
      </c>
      <c r="L5" s="85" t="s">
        <v>14627</v>
      </c>
      <c r="M5" s="85">
        <v>1995.2</v>
      </c>
      <c r="N5" s="85">
        <v>11.2</v>
      </c>
      <c r="O5" s="85">
        <v>113.1</v>
      </c>
      <c r="P5" t="s">
        <v>14632</v>
      </c>
    </row>
    <row r="6" spans="1:31" x14ac:dyDescent="0.2">
      <c r="C6" s="99">
        <v>26.2</v>
      </c>
      <c r="D6" s="98" t="s">
        <v>14627</v>
      </c>
      <c r="E6" s="100">
        <v>7.62</v>
      </c>
      <c r="F6" s="82" t="s">
        <v>14628</v>
      </c>
      <c r="G6" s="83">
        <v>1714.2</v>
      </c>
      <c r="H6" s="83">
        <v>23</v>
      </c>
      <c r="I6" s="84">
        <v>1.17</v>
      </c>
      <c r="J6" s="84" t="s">
        <v>14628</v>
      </c>
      <c r="K6" s="85">
        <v>1.77</v>
      </c>
      <c r="L6" s="85" t="s">
        <v>14627</v>
      </c>
      <c r="M6" s="85" t="s">
        <v>14633</v>
      </c>
      <c r="N6" s="85">
        <v>11.6</v>
      </c>
      <c r="O6" s="85">
        <v>74.3</v>
      </c>
      <c r="P6" t="s">
        <v>14632</v>
      </c>
      <c r="Q6">
        <v>32.387543252595158</v>
      </c>
      <c r="R6" t="s">
        <v>14634</v>
      </c>
      <c r="S6" s="102">
        <v>2274.17</v>
      </c>
      <c r="T6" s="102">
        <v>12.37</v>
      </c>
      <c r="U6" s="102">
        <v>36.4</v>
      </c>
      <c r="V6" s="102" t="s">
        <v>14628</v>
      </c>
    </row>
    <row r="7" spans="1:31" x14ac:dyDescent="0.2">
      <c r="C7" s="99">
        <v>28.2</v>
      </c>
      <c r="D7" s="98" t="s">
        <v>14635</v>
      </c>
      <c r="E7" s="100">
        <v>7.99</v>
      </c>
      <c r="F7" s="82" t="s">
        <v>14628</v>
      </c>
      <c r="G7" s="83">
        <v>679.4</v>
      </c>
      <c r="H7" s="83" t="s">
        <v>14636</v>
      </c>
      <c r="I7" s="84">
        <v>2.6</v>
      </c>
      <c r="J7" s="84" t="s">
        <v>14629</v>
      </c>
      <c r="K7" s="85">
        <v>3.9</v>
      </c>
      <c r="L7" s="85" t="s">
        <v>14635</v>
      </c>
      <c r="M7" s="85">
        <v>1871.3</v>
      </c>
      <c r="N7" s="85">
        <v>11</v>
      </c>
      <c r="O7" s="85">
        <v>163.30000000000001</v>
      </c>
      <c r="P7" s="97">
        <v>1.9</v>
      </c>
    </row>
    <row r="8" spans="1:31" x14ac:dyDescent="0.2">
      <c r="C8" s="99">
        <v>28.2</v>
      </c>
      <c r="D8" s="98" t="s">
        <v>14635</v>
      </c>
      <c r="E8" s="100">
        <v>7.81</v>
      </c>
      <c r="F8" s="82" t="s">
        <v>14628</v>
      </c>
      <c r="G8" s="83" t="s">
        <v>14637</v>
      </c>
      <c r="H8" s="83" t="s">
        <v>14638</v>
      </c>
      <c r="I8" s="84">
        <v>1.87</v>
      </c>
      <c r="J8" s="84" t="s">
        <v>14627</v>
      </c>
      <c r="K8" s="85">
        <v>2.8</v>
      </c>
      <c r="L8" s="85" t="s">
        <v>14627</v>
      </c>
      <c r="M8" s="85">
        <v>1986.2</v>
      </c>
      <c r="N8" s="85">
        <v>11.4</v>
      </c>
      <c r="O8" s="85">
        <v>116.9</v>
      </c>
      <c r="P8">
        <v>1</v>
      </c>
    </row>
    <row r="9" spans="1:31" x14ac:dyDescent="0.2">
      <c r="C9" s="99">
        <v>28.2</v>
      </c>
      <c r="D9" s="98" t="s">
        <v>14635</v>
      </c>
      <c r="E9" s="100">
        <v>7.62</v>
      </c>
      <c r="F9" s="82" t="s">
        <v>14628</v>
      </c>
      <c r="G9" s="83">
        <v>1756.7</v>
      </c>
      <c r="H9" s="83">
        <v>31.1</v>
      </c>
      <c r="I9" s="84">
        <v>1.25</v>
      </c>
      <c r="J9" s="84" t="s">
        <v>14627</v>
      </c>
      <c r="K9" s="85">
        <v>1.87</v>
      </c>
      <c r="L9" s="85" t="s">
        <v>14629</v>
      </c>
      <c r="M9" s="85">
        <v>20.001819999999999</v>
      </c>
      <c r="N9" s="85">
        <v>11.9</v>
      </c>
      <c r="O9" s="85">
        <v>78.2</v>
      </c>
      <c r="P9">
        <v>1.3</v>
      </c>
      <c r="Q9" t="s">
        <v>14639</v>
      </c>
      <c r="R9" t="s">
        <v>14640</v>
      </c>
      <c r="S9" s="102">
        <v>2274.17</v>
      </c>
      <c r="T9" s="102">
        <v>12.37</v>
      </c>
      <c r="U9" s="102">
        <v>36.4</v>
      </c>
      <c r="V9" s="102" t="s">
        <v>14628</v>
      </c>
    </row>
    <row r="10" spans="1:31" x14ac:dyDescent="0.2">
      <c r="C10" s="99" t="s">
        <v>14641</v>
      </c>
      <c r="D10" s="98" t="s">
        <v>14629</v>
      </c>
      <c r="E10" s="100" t="s">
        <v>14642</v>
      </c>
      <c r="F10" s="82" t="s">
        <v>14628</v>
      </c>
      <c r="G10" s="83">
        <v>641.79999999999995</v>
      </c>
      <c r="H10" s="83">
        <v>7.2</v>
      </c>
      <c r="I10" s="84">
        <v>2.87</v>
      </c>
      <c r="J10" s="84" t="s">
        <v>14627</v>
      </c>
      <c r="K10" s="85">
        <v>4.28</v>
      </c>
      <c r="L10" s="85" t="s">
        <v>14629</v>
      </c>
      <c r="M10" s="85">
        <v>1834.3</v>
      </c>
      <c r="N10" s="85">
        <v>11.3</v>
      </c>
      <c r="O10" s="85">
        <v>178.3</v>
      </c>
      <c r="P10" s="97">
        <v>1.4</v>
      </c>
    </row>
    <row r="11" spans="1:31" x14ac:dyDescent="0.2">
      <c r="C11" s="99" t="s">
        <v>14641</v>
      </c>
      <c r="D11" s="98" t="s">
        <v>14629</v>
      </c>
      <c r="E11" s="100">
        <v>7.81</v>
      </c>
      <c r="F11" s="82" t="s">
        <v>14628</v>
      </c>
      <c r="G11" s="83" t="s">
        <v>14643</v>
      </c>
      <c r="H11" s="83" t="s">
        <v>14644</v>
      </c>
      <c r="I11" s="84">
        <v>1.97</v>
      </c>
      <c r="J11" s="84" t="s">
        <v>14627</v>
      </c>
      <c r="K11" s="85">
        <v>2.93</v>
      </c>
      <c r="L11" s="85" t="s">
        <v>14629</v>
      </c>
      <c r="M11" s="85">
        <v>1973.8</v>
      </c>
      <c r="N11" s="85">
        <v>11.2</v>
      </c>
      <c r="O11" s="85">
        <v>122.1</v>
      </c>
      <c r="P11">
        <v>1.1000000000000001</v>
      </c>
    </row>
    <row r="12" spans="1:31" ht="16" thickBot="1" x14ac:dyDescent="0.25">
      <c r="C12" s="99" t="s">
        <v>14641</v>
      </c>
      <c r="D12" s="98" t="s">
        <v>14629</v>
      </c>
      <c r="E12" s="101">
        <v>7.61</v>
      </c>
      <c r="F12" s="78" t="s">
        <v>14628</v>
      </c>
      <c r="G12" s="86">
        <v>1841.1</v>
      </c>
      <c r="H12" s="86">
        <v>25.8</v>
      </c>
      <c r="I12" s="87">
        <v>1.3</v>
      </c>
      <c r="J12" s="87" t="s">
        <v>14628</v>
      </c>
      <c r="K12" s="88">
        <v>1.93</v>
      </c>
      <c r="L12" s="88" t="s">
        <v>14627</v>
      </c>
      <c r="M12" s="88" t="s">
        <v>14645</v>
      </c>
      <c r="N12" s="88">
        <v>11.9</v>
      </c>
      <c r="O12" s="88" t="s">
        <v>14646</v>
      </c>
      <c r="P12" t="s">
        <v>14647</v>
      </c>
      <c r="Q12" t="s">
        <v>14648</v>
      </c>
      <c r="R12">
        <v>4.1522491349481001</v>
      </c>
      <c r="S12" s="102">
        <v>2274.17</v>
      </c>
      <c r="T12" s="102">
        <v>12.37</v>
      </c>
      <c r="U12" s="102">
        <v>36.4</v>
      </c>
      <c r="V12" s="102" t="s">
        <v>14628</v>
      </c>
    </row>
    <row r="16" spans="1:31" x14ac:dyDescent="0.2">
      <c r="C16" t="s">
        <v>14065</v>
      </c>
      <c r="F16" t="s">
        <v>14649</v>
      </c>
      <c r="G16" t="e">
        <f t="shared" ref="G16:G21" si="0">VALUE(TRIM(MID(F16,FIND(",",F16)+1,LEN(F16))))</f>
        <v>#VALUE!</v>
      </c>
    </row>
    <row r="17" spans="3:9" x14ac:dyDescent="0.2">
      <c r="C17" t="s">
        <v>12454</v>
      </c>
      <c r="D17">
        <v>21</v>
      </c>
      <c r="F17" t="s">
        <v>14106</v>
      </c>
      <c r="G17">
        <f t="shared" si="0"/>
        <v>32.387543252595101</v>
      </c>
      <c r="H17" t="e">
        <f>G16-G17</f>
        <v>#VALUE!</v>
      </c>
    </row>
    <row r="18" spans="3:9" x14ac:dyDescent="0.2">
      <c r="F18" t="s">
        <v>14650</v>
      </c>
      <c r="G18" t="e">
        <f t="shared" si="0"/>
        <v>#VALUE!</v>
      </c>
      <c r="H18" t="e">
        <f t="shared" ref="H18:H19" si="1">G17-G18</f>
        <v>#VALUE!</v>
      </c>
    </row>
    <row r="19" spans="3:9" x14ac:dyDescent="0.2">
      <c r="F19" t="s">
        <v>14651</v>
      </c>
      <c r="G19" t="e">
        <f t="shared" si="0"/>
        <v>#VALUE!</v>
      </c>
      <c r="H19" t="e">
        <f t="shared" si="1"/>
        <v>#VALUE!</v>
      </c>
    </row>
    <row r="20" spans="3:9" x14ac:dyDescent="0.2">
      <c r="F20" t="s">
        <v>14652</v>
      </c>
      <c r="G20" t="e" cm="1" vm="1">
        <f t="array" ref="G20">VALUE(TRIM(MID(_FV(F20,"001"),FIND(",",_FV(F20,"001"))+1,LEN(_FV(F20,"001")))))</f>
        <v>#VALUE!</v>
      </c>
      <c r="H20" t="e" cm="1">
        <f t="array" ref="H20">G19-_FV(G20,"001")</f>
        <v>#VALUE!</v>
      </c>
    </row>
    <row r="21" spans="3:9" x14ac:dyDescent="0.2">
      <c r="F21" t="s">
        <v>14653</v>
      </c>
      <c r="G21" t="e">
        <f t="shared" si="0"/>
        <v>#VALUE!</v>
      </c>
      <c r="H21" t="e" cm="1" vm="1">
        <f t="array" ref="H21">_FV(G20,"001")-G21</f>
        <v>#VALUE!</v>
      </c>
    </row>
    <row r="24" spans="3:9" x14ac:dyDescent="0.2">
      <c r="F24" t="s">
        <v>14649</v>
      </c>
      <c r="G24" t="s">
        <v>14654</v>
      </c>
    </row>
    <row r="25" spans="3:9" x14ac:dyDescent="0.2">
      <c r="F25" t="s">
        <v>14106</v>
      </c>
      <c r="H25">
        <v>32.387543252595158</v>
      </c>
      <c r="I25" t="e">
        <f>G24-H25</f>
        <v>#VALUE!</v>
      </c>
    </row>
    <row r="26" spans="3:9" x14ac:dyDescent="0.2">
      <c r="F26" t="s">
        <v>14650</v>
      </c>
      <c r="G26" t="s">
        <v>14655</v>
      </c>
      <c r="I26">
        <f t="shared" ref="I26:I29" si="2">G25-H26</f>
        <v>0</v>
      </c>
    </row>
    <row r="27" spans="3:9" x14ac:dyDescent="0.2">
      <c r="F27" t="s">
        <v>14651</v>
      </c>
      <c r="H27" t="s">
        <v>14639</v>
      </c>
      <c r="I27" t="e">
        <f t="shared" si="2"/>
        <v>#VALUE!</v>
      </c>
    </row>
    <row r="28" spans="3:9" x14ac:dyDescent="0.2">
      <c r="F28" t="s">
        <v>14652</v>
      </c>
      <c r="G28" t="s">
        <v>14656</v>
      </c>
      <c r="I28">
        <f t="shared" si="2"/>
        <v>0</v>
      </c>
    </row>
    <row r="29" spans="3:9" x14ac:dyDescent="0.2">
      <c r="F29" t="s">
        <v>14653</v>
      </c>
      <c r="H29" t="s">
        <v>14648</v>
      </c>
      <c r="I29" t="e">
        <f t="shared" si="2"/>
        <v>#VALUE!</v>
      </c>
    </row>
    <row r="32" spans="3:9" ht="16" thickBot="1" x14ac:dyDescent="0.25"/>
    <row r="33" spans="1:36" ht="17" thickTop="1" x14ac:dyDescent="0.2">
      <c r="A33" t="s">
        <v>14657</v>
      </c>
      <c r="B33" s="89" t="s">
        <v>11553</v>
      </c>
      <c r="C33" t="s">
        <v>12381</v>
      </c>
      <c r="D33" t="s">
        <v>12247</v>
      </c>
      <c r="F33" t="s">
        <v>14098</v>
      </c>
      <c r="H33" t="s">
        <v>14107</v>
      </c>
      <c r="J33" t="s">
        <v>14658</v>
      </c>
      <c r="L33" t="s">
        <v>14659</v>
      </c>
      <c r="N33" t="s">
        <v>14660</v>
      </c>
      <c r="P33" t="s">
        <v>12489</v>
      </c>
      <c r="R33" t="s">
        <v>12878</v>
      </c>
      <c r="T33" s="104"/>
      <c r="U33" s="383" t="s">
        <v>14109</v>
      </c>
      <c r="V33" s="383"/>
      <c r="W33" s="383"/>
      <c r="X33" s="383"/>
      <c r="Y33" s="383"/>
      <c r="Z33" s="383"/>
      <c r="AA33" s="383"/>
      <c r="AB33" s="383"/>
      <c r="AC33" s="383"/>
      <c r="AD33" s="383"/>
      <c r="AE33" s="383"/>
      <c r="AF33" s="383"/>
      <c r="AG33" s="383"/>
      <c r="AH33" s="383"/>
      <c r="AI33" s="383"/>
      <c r="AJ33" s="384"/>
    </row>
    <row r="34" spans="1:36" ht="17" thickBot="1" x14ac:dyDescent="0.25">
      <c r="B34" s="89" t="s">
        <v>14114</v>
      </c>
      <c r="C34" t="s">
        <v>14099</v>
      </c>
      <c r="D34" s="102">
        <v>29.96</v>
      </c>
      <c r="E34" s="102" t="s">
        <v>14661</v>
      </c>
      <c r="F34" s="102">
        <v>8.1</v>
      </c>
      <c r="G34" s="102" t="s">
        <v>14662</v>
      </c>
      <c r="H34" s="102" t="s">
        <v>14663</v>
      </c>
      <c r="I34" s="102">
        <v>9.75</v>
      </c>
      <c r="J34" t="s">
        <v>14664</v>
      </c>
      <c r="K34">
        <v>8.59</v>
      </c>
      <c r="L34" t="s">
        <v>14665</v>
      </c>
      <c r="M34" t="s">
        <v>14666</v>
      </c>
      <c r="N34" t="s">
        <v>14667</v>
      </c>
      <c r="O34" t="s">
        <v>14668</v>
      </c>
      <c r="P34">
        <v>3.53</v>
      </c>
      <c r="Q34" t="s">
        <v>14629</v>
      </c>
      <c r="R34" s="118" t="s">
        <v>14669</v>
      </c>
      <c r="T34" s="105" t="s">
        <v>12453</v>
      </c>
      <c r="U34" s="385" t="s">
        <v>14110</v>
      </c>
      <c r="V34" s="386"/>
      <c r="W34" s="386"/>
      <c r="X34" s="386"/>
      <c r="Y34" s="387" t="s">
        <v>14111</v>
      </c>
      <c r="Z34" s="386"/>
      <c r="AA34" s="386"/>
      <c r="AB34" s="388"/>
      <c r="AC34" s="385" t="s">
        <v>14112</v>
      </c>
      <c r="AD34" s="386"/>
      <c r="AE34" s="386"/>
      <c r="AF34" s="388"/>
      <c r="AG34" s="385" t="s">
        <v>14113</v>
      </c>
      <c r="AH34" s="386"/>
      <c r="AI34" s="386"/>
      <c r="AJ34" s="389"/>
    </row>
    <row r="35" spans="1:36" ht="17" thickTop="1" x14ac:dyDescent="0.2">
      <c r="B35" s="89" t="s">
        <v>14114</v>
      </c>
      <c r="D35" s="102">
        <v>29.96</v>
      </c>
      <c r="E35" s="102" t="s">
        <v>14661</v>
      </c>
      <c r="F35" s="102">
        <v>8.1</v>
      </c>
      <c r="G35" s="102" t="s">
        <v>14662</v>
      </c>
      <c r="H35" s="102" t="s">
        <v>14663</v>
      </c>
      <c r="I35" s="102">
        <v>9.75</v>
      </c>
      <c r="J35" t="s">
        <v>14664</v>
      </c>
      <c r="K35">
        <v>8.59</v>
      </c>
      <c r="L35" t="s">
        <v>14665</v>
      </c>
      <c r="M35" t="s">
        <v>14666</v>
      </c>
      <c r="N35" t="s">
        <v>14667</v>
      </c>
      <c r="O35" t="s">
        <v>14668</v>
      </c>
      <c r="P35">
        <v>3.53</v>
      </c>
      <c r="Q35" t="s">
        <v>14629</v>
      </c>
      <c r="R35" s="118" t="s">
        <v>14670</v>
      </c>
      <c r="T35" s="106" t="s">
        <v>14114</v>
      </c>
      <c r="U35" s="107" t="s">
        <v>14671</v>
      </c>
      <c r="V35" s="107" t="s">
        <v>14672</v>
      </c>
      <c r="W35" s="107" t="s">
        <v>14673</v>
      </c>
      <c r="X35" s="108" t="s">
        <v>14674</v>
      </c>
      <c r="Y35" s="107" t="s">
        <v>14675</v>
      </c>
      <c r="Z35" s="107" t="s">
        <v>14676</v>
      </c>
      <c r="AA35" s="107" t="s">
        <v>14677</v>
      </c>
      <c r="AB35" s="108" t="s">
        <v>14678</v>
      </c>
      <c r="AC35" s="107" t="s">
        <v>14679</v>
      </c>
      <c r="AD35" s="107" t="s">
        <v>14680</v>
      </c>
      <c r="AE35" s="107" t="s">
        <v>14681</v>
      </c>
      <c r="AF35" s="108" t="s">
        <v>14682</v>
      </c>
      <c r="AG35" s="107" t="s">
        <v>14683</v>
      </c>
      <c r="AH35" s="107" t="s">
        <v>14684</v>
      </c>
      <c r="AI35" s="107" t="s">
        <v>14685</v>
      </c>
      <c r="AJ35" s="109" t="s">
        <v>14686</v>
      </c>
    </row>
    <row r="36" spans="1:36" ht="16" x14ac:dyDescent="0.2">
      <c r="B36" s="89" t="s">
        <v>14114</v>
      </c>
      <c r="D36" s="102">
        <v>29.96</v>
      </c>
      <c r="E36" s="102" t="s">
        <v>14661</v>
      </c>
      <c r="F36" s="102">
        <v>8.1</v>
      </c>
      <c r="G36" s="102" t="s">
        <v>14662</v>
      </c>
      <c r="H36" s="102" t="s">
        <v>14663</v>
      </c>
      <c r="I36" s="102">
        <v>9.75</v>
      </c>
      <c r="J36" t="s">
        <v>14664</v>
      </c>
      <c r="K36">
        <v>8.59</v>
      </c>
      <c r="L36" t="s">
        <v>14665</v>
      </c>
      <c r="M36" t="s">
        <v>14666</v>
      </c>
      <c r="N36" t="s">
        <v>14667</v>
      </c>
      <c r="O36" t="s">
        <v>14668</v>
      </c>
      <c r="P36">
        <v>3.53</v>
      </c>
      <c r="Q36" t="s">
        <v>14629</v>
      </c>
      <c r="R36" s="118" t="s">
        <v>14687</v>
      </c>
      <c r="T36" s="106" t="s">
        <v>14115</v>
      </c>
      <c r="U36" s="107" t="s">
        <v>14688</v>
      </c>
      <c r="V36" s="107" t="s">
        <v>14689</v>
      </c>
      <c r="W36" s="107" t="s">
        <v>14690</v>
      </c>
      <c r="X36" s="110" t="s">
        <v>14691</v>
      </c>
      <c r="Y36" s="107" t="s">
        <v>14692</v>
      </c>
      <c r="Z36" s="107" t="s">
        <v>14693</v>
      </c>
      <c r="AA36" s="107" t="s">
        <v>14694</v>
      </c>
      <c r="AB36" s="110" t="s">
        <v>14695</v>
      </c>
      <c r="AC36" s="107" t="s">
        <v>14696</v>
      </c>
      <c r="AD36" s="107" t="s">
        <v>14697</v>
      </c>
      <c r="AE36" s="107" t="s">
        <v>14698</v>
      </c>
      <c r="AF36" s="110" t="s">
        <v>14699</v>
      </c>
      <c r="AG36" s="107" t="s">
        <v>14700</v>
      </c>
      <c r="AH36" s="107" t="s">
        <v>14701</v>
      </c>
      <c r="AI36" s="107" t="s">
        <v>14702</v>
      </c>
      <c r="AJ36" s="111" t="s">
        <v>14703</v>
      </c>
    </row>
    <row r="37" spans="1:36" ht="16" x14ac:dyDescent="0.2">
      <c r="B37" s="89" t="s">
        <v>14114</v>
      </c>
      <c r="D37" s="102">
        <v>29.96</v>
      </c>
      <c r="E37" s="102" t="s">
        <v>14661</v>
      </c>
      <c r="F37" s="102">
        <v>8.1</v>
      </c>
      <c r="G37" s="102" t="s">
        <v>14662</v>
      </c>
      <c r="H37" s="102" t="s">
        <v>14663</v>
      </c>
      <c r="I37" s="102">
        <v>9.75</v>
      </c>
      <c r="J37" t="s">
        <v>14664</v>
      </c>
      <c r="K37">
        <v>8.59</v>
      </c>
      <c r="L37" t="s">
        <v>14665</v>
      </c>
      <c r="M37" t="s">
        <v>14666</v>
      </c>
      <c r="N37" t="s">
        <v>14667</v>
      </c>
      <c r="O37" t="s">
        <v>14668</v>
      </c>
      <c r="P37">
        <v>3.53</v>
      </c>
      <c r="Q37" t="s">
        <v>14629</v>
      </c>
      <c r="R37" s="118" t="s">
        <v>14704</v>
      </c>
      <c r="T37" s="106" t="s">
        <v>14116</v>
      </c>
      <c r="U37" s="107" t="s">
        <v>14705</v>
      </c>
      <c r="V37" s="107" t="s">
        <v>14706</v>
      </c>
      <c r="W37" s="107" t="s">
        <v>14707</v>
      </c>
      <c r="X37" s="110" t="s">
        <v>14708</v>
      </c>
      <c r="Y37" s="107" t="s">
        <v>14709</v>
      </c>
      <c r="Z37" s="107" t="s">
        <v>14710</v>
      </c>
      <c r="AA37" s="107" t="s">
        <v>14711</v>
      </c>
      <c r="AB37" s="110" t="s">
        <v>14712</v>
      </c>
      <c r="AC37" s="107" t="s">
        <v>14713</v>
      </c>
      <c r="AD37" s="107" t="s">
        <v>14714</v>
      </c>
      <c r="AE37" s="107" t="s">
        <v>14715</v>
      </c>
      <c r="AF37" s="110" t="s">
        <v>14716</v>
      </c>
      <c r="AG37" s="107" t="s">
        <v>14717</v>
      </c>
      <c r="AH37" s="107" t="s">
        <v>14718</v>
      </c>
      <c r="AI37" s="107" t="s">
        <v>14719</v>
      </c>
      <c r="AJ37" s="111" t="s">
        <v>14720</v>
      </c>
    </row>
    <row r="38" spans="1:36" ht="17" thickBot="1" x14ac:dyDescent="0.25">
      <c r="B38" s="89" t="s">
        <v>14115</v>
      </c>
      <c r="D38" s="102">
        <v>29.96</v>
      </c>
      <c r="E38" s="102" t="s">
        <v>14661</v>
      </c>
      <c r="F38" s="102">
        <v>8.1</v>
      </c>
      <c r="G38" s="102" t="s">
        <v>14662</v>
      </c>
      <c r="H38" s="102" t="s">
        <v>14663</v>
      </c>
      <c r="I38" s="102">
        <v>9.75</v>
      </c>
      <c r="J38" t="s">
        <v>14664</v>
      </c>
      <c r="K38">
        <v>8.59</v>
      </c>
      <c r="L38" t="s">
        <v>14665</v>
      </c>
      <c r="M38" t="s">
        <v>14666</v>
      </c>
      <c r="N38" t="s">
        <v>14667</v>
      </c>
      <c r="O38" t="s">
        <v>14668</v>
      </c>
      <c r="P38">
        <v>3.53</v>
      </c>
      <c r="Q38" t="s">
        <v>14629</v>
      </c>
      <c r="R38" s="107" t="s">
        <v>14688</v>
      </c>
      <c r="T38" s="112" t="s">
        <v>14117</v>
      </c>
      <c r="U38" s="113" t="s">
        <v>14721</v>
      </c>
      <c r="V38" s="113" t="s">
        <v>14722</v>
      </c>
      <c r="W38" s="113" t="s">
        <v>14723</v>
      </c>
      <c r="X38" s="114" t="s">
        <v>14724</v>
      </c>
      <c r="Y38" s="113" t="s">
        <v>14725</v>
      </c>
      <c r="Z38" s="113" t="s">
        <v>14726</v>
      </c>
      <c r="AA38" s="113" t="s">
        <v>14727</v>
      </c>
      <c r="AB38" s="114" t="s">
        <v>14728</v>
      </c>
      <c r="AC38" s="113" t="s">
        <v>14729</v>
      </c>
      <c r="AD38" s="113" t="s">
        <v>14730</v>
      </c>
      <c r="AE38" s="113" t="s">
        <v>14731</v>
      </c>
      <c r="AF38" s="114" t="s">
        <v>14732</v>
      </c>
      <c r="AG38" s="113" t="s">
        <v>14733</v>
      </c>
      <c r="AH38" s="113" t="s">
        <v>14734</v>
      </c>
      <c r="AI38" s="113" t="s">
        <v>14735</v>
      </c>
      <c r="AJ38" s="115" t="s">
        <v>14736</v>
      </c>
    </row>
    <row r="39" spans="1:36" ht="16" thickTop="1" x14ac:dyDescent="0.2">
      <c r="B39" s="89" t="s">
        <v>14115</v>
      </c>
      <c r="D39" s="102">
        <v>29.96</v>
      </c>
      <c r="E39" s="102" t="s">
        <v>14661</v>
      </c>
      <c r="F39" s="102">
        <v>8.1</v>
      </c>
      <c r="G39" s="102" t="s">
        <v>14662</v>
      </c>
      <c r="H39" s="102" t="s">
        <v>14663</v>
      </c>
      <c r="I39" s="102">
        <v>9.75</v>
      </c>
      <c r="J39" t="s">
        <v>14664</v>
      </c>
      <c r="K39">
        <v>8.59</v>
      </c>
      <c r="L39" t="s">
        <v>14665</v>
      </c>
      <c r="M39" t="s">
        <v>14666</v>
      </c>
      <c r="N39" t="s">
        <v>14667</v>
      </c>
      <c r="O39" t="s">
        <v>14668</v>
      </c>
      <c r="P39">
        <v>3.53</v>
      </c>
      <c r="Q39" t="s">
        <v>14629</v>
      </c>
      <c r="R39" s="107" t="s">
        <v>14689</v>
      </c>
    </row>
    <row r="40" spans="1:36" ht="16" x14ac:dyDescent="0.2">
      <c r="B40" s="89" t="s">
        <v>14115</v>
      </c>
      <c r="D40" s="102">
        <v>29.96</v>
      </c>
      <c r="E40" s="102" t="s">
        <v>14661</v>
      </c>
      <c r="F40" s="102">
        <v>8.1</v>
      </c>
      <c r="G40" s="102" t="s">
        <v>14662</v>
      </c>
      <c r="H40" s="102" t="s">
        <v>14663</v>
      </c>
      <c r="I40" s="102">
        <v>9.75</v>
      </c>
      <c r="J40" t="s">
        <v>14664</v>
      </c>
      <c r="K40">
        <v>8.59</v>
      </c>
      <c r="L40" t="s">
        <v>14665</v>
      </c>
      <c r="M40" t="s">
        <v>14666</v>
      </c>
      <c r="N40" t="s">
        <v>14667</v>
      </c>
      <c r="O40" t="s">
        <v>14668</v>
      </c>
      <c r="P40">
        <v>3.53</v>
      </c>
      <c r="Q40" t="s">
        <v>14629</v>
      </c>
      <c r="R40" s="107" t="s">
        <v>14690</v>
      </c>
      <c r="T40" s="116" t="s">
        <v>14134</v>
      </c>
      <c r="AA40" t="s">
        <v>14135</v>
      </c>
    </row>
    <row r="41" spans="1:36" ht="16" x14ac:dyDescent="0.2">
      <c r="B41" s="89" t="s">
        <v>14115</v>
      </c>
      <c r="D41" s="102">
        <v>29.96</v>
      </c>
      <c r="E41" s="102" t="s">
        <v>14661</v>
      </c>
      <c r="F41" s="102">
        <v>8.1</v>
      </c>
      <c r="G41" s="102" t="s">
        <v>14662</v>
      </c>
      <c r="H41" s="102" t="s">
        <v>14663</v>
      </c>
      <c r="I41" s="102">
        <v>9.75</v>
      </c>
      <c r="J41" t="s">
        <v>14664</v>
      </c>
      <c r="K41">
        <v>8.59</v>
      </c>
      <c r="L41" t="s">
        <v>14665</v>
      </c>
      <c r="M41" t="s">
        <v>14666</v>
      </c>
      <c r="N41" t="s">
        <v>14667</v>
      </c>
      <c r="O41" t="s">
        <v>14668</v>
      </c>
      <c r="P41">
        <v>3.53</v>
      </c>
      <c r="Q41" t="s">
        <v>14629</v>
      </c>
      <c r="R41" s="107" t="s">
        <v>14691</v>
      </c>
      <c r="U41" s="116" t="s">
        <v>14114</v>
      </c>
      <c r="V41" s="116" t="s">
        <v>14115</v>
      </c>
      <c r="W41" s="116" t="s">
        <v>14116</v>
      </c>
      <c r="X41" s="116" t="s">
        <v>14117</v>
      </c>
    </row>
    <row r="42" spans="1:36" ht="16" x14ac:dyDescent="0.2">
      <c r="B42" s="89" t="s">
        <v>14116</v>
      </c>
      <c r="D42" s="102">
        <v>29.96</v>
      </c>
      <c r="E42" s="102" t="s">
        <v>14661</v>
      </c>
      <c r="F42" s="102">
        <v>8.1</v>
      </c>
      <c r="G42" s="102" t="s">
        <v>14662</v>
      </c>
      <c r="H42" s="102" t="s">
        <v>14663</v>
      </c>
      <c r="I42" s="102">
        <v>9.75</v>
      </c>
      <c r="J42" t="s">
        <v>14664</v>
      </c>
      <c r="K42">
        <v>8.59</v>
      </c>
      <c r="L42" t="s">
        <v>14665</v>
      </c>
      <c r="M42" t="s">
        <v>14666</v>
      </c>
      <c r="N42" t="s">
        <v>14667</v>
      </c>
      <c r="O42" t="s">
        <v>14668</v>
      </c>
      <c r="P42">
        <v>3.53</v>
      </c>
      <c r="Q42" t="s">
        <v>14629</v>
      </c>
      <c r="R42" s="107" t="s">
        <v>14705</v>
      </c>
      <c r="T42" s="117" t="s">
        <v>14110</v>
      </c>
      <c r="U42" s="107" t="s">
        <v>14671</v>
      </c>
      <c r="V42" s="107" t="s">
        <v>14688</v>
      </c>
      <c r="W42" s="107" t="s">
        <v>14705</v>
      </c>
      <c r="X42" s="107" t="s">
        <v>14721</v>
      </c>
    </row>
    <row r="43" spans="1:36" x14ac:dyDescent="0.2">
      <c r="B43" s="89" t="s">
        <v>14116</v>
      </c>
      <c r="D43" s="102">
        <v>29.96</v>
      </c>
      <c r="E43" s="102" t="s">
        <v>14661</v>
      </c>
      <c r="F43" s="102">
        <v>8.1</v>
      </c>
      <c r="G43" s="102" t="s">
        <v>14662</v>
      </c>
      <c r="H43" s="102" t="s">
        <v>14663</v>
      </c>
      <c r="I43" s="102">
        <v>9.75</v>
      </c>
      <c r="J43" t="s">
        <v>14664</v>
      </c>
      <c r="K43">
        <v>8.59</v>
      </c>
      <c r="L43" t="s">
        <v>14665</v>
      </c>
      <c r="M43" t="s">
        <v>14666</v>
      </c>
      <c r="N43" t="s">
        <v>14667</v>
      </c>
      <c r="O43" t="s">
        <v>14668</v>
      </c>
      <c r="P43">
        <v>3.53</v>
      </c>
      <c r="Q43" t="s">
        <v>14629</v>
      </c>
      <c r="R43" s="107" t="s">
        <v>14706</v>
      </c>
      <c r="U43" s="107" t="s">
        <v>14672</v>
      </c>
      <c r="V43" s="107" t="s">
        <v>14689</v>
      </c>
      <c r="W43" s="107" t="s">
        <v>14706</v>
      </c>
      <c r="X43" s="107" t="s">
        <v>14722</v>
      </c>
    </row>
    <row r="44" spans="1:36" x14ac:dyDescent="0.2">
      <c r="B44" s="89" t="s">
        <v>14116</v>
      </c>
      <c r="D44" s="102">
        <v>29.96</v>
      </c>
      <c r="E44" s="102" t="s">
        <v>14661</v>
      </c>
      <c r="F44" s="102">
        <v>8.1</v>
      </c>
      <c r="G44" s="102" t="s">
        <v>14662</v>
      </c>
      <c r="H44" s="102" t="s">
        <v>14663</v>
      </c>
      <c r="I44" s="102">
        <v>9.75</v>
      </c>
      <c r="J44" t="s">
        <v>14664</v>
      </c>
      <c r="K44">
        <v>8.59</v>
      </c>
      <c r="L44" t="s">
        <v>14665</v>
      </c>
      <c r="M44" t="s">
        <v>14666</v>
      </c>
      <c r="N44" t="s">
        <v>14667</v>
      </c>
      <c r="O44" t="s">
        <v>14668</v>
      </c>
      <c r="P44">
        <v>3.53</v>
      </c>
      <c r="Q44" t="s">
        <v>14629</v>
      </c>
      <c r="R44" s="107" t="s">
        <v>14707</v>
      </c>
      <c r="U44" s="107" t="s">
        <v>14673</v>
      </c>
      <c r="V44" s="107" t="s">
        <v>14690</v>
      </c>
      <c r="W44" s="107" t="s">
        <v>14707</v>
      </c>
      <c r="X44" s="107" t="s">
        <v>14723</v>
      </c>
    </row>
    <row r="45" spans="1:36" x14ac:dyDescent="0.2">
      <c r="B45" s="89" t="s">
        <v>14116</v>
      </c>
      <c r="D45" s="102">
        <v>29.96</v>
      </c>
      <c r="E45" s="102" t="s">
        <v>14661</v>
      </c>
      <c r="F45" s="102">
        <v>8.1</v>
      </c>
      <c r="G45" s="102" t="s">
        <v>14662</v>
      </c>
      <c r="H45" s="102" t="s">
        <v>14663</v>
      </c>
      <c r="I45" s="102">
        <v>9.75</v>
      </c>
      <c r="J45" t="s">
        <v>14664</v>
      </c>
      <c r="K45">
        <v>8.59</v>
      </c>
      <c r="L45" t="s">
        <v>14665</v>
      </c>
      <c r="M45" t="s">
        <v>14666</v>
      </c>
      <c r="N45" t="s">
        <v>14667</v>
      </c>
      <c r="O45" t="s">
        <v>14668</v>
      </c>
      <c r="P45">
        <v>3.53</v>
      </c>
      <c r="Q45" t="s">
        <v>14629</v>
      </c>
      <c r="R45" s="107" t="s">
        <v>14708</v>
      </c>
      <c r="U45" s="107" t="s">
        <v>14674</v>
      </c>
      <c r="V45" s="107" t="s">
        <v>14691</v>
      </c>
      <c r="W45" s="107" t="s">
        <v>14708</v>
      </c>
      <c r="X45" s="107" t="s">
        <v>14724</v>
      </c>
    </row>
    <row r="46" spans="1:36" x14ac:dyDescent="0.2">
      <c r="B46" s="89" t="s">
        <v>14117</v>
      </c>
      <c r="D46" s="102">
        <v>29.96</v>
      </c>
      <c r="E46" s="102" t="s">
        <v>14661</v>
      </c>
      <c r="F46" s="102">
        <v>8.1</v>
      </c>
      <c r="G46" s="102" t="s">
        <v>14662</v>
      </c>
      <c r="H46" s="102" t="s">
        <v>14663</v>
      </c>
      <c r="I46" s="102">
        <v>9.75</v>
      </c>
      <c r="J46" t="s">
        <v>14664</v>
      </c>
      <c r="K46">
        <v>8.59</v>
      </c>
      <c r="L46" t="s">
        <v>14665</v>
      </c>
      <c r="M46" t="s">
        <v>14666</v>
      </c>
      <c r="N46" t="s">
        <v>14667</v>
      </c>
      <c r="O46" t="s">
        <v>14668</v>
      </c>
      <c r="P46">
        <v>3.53</v>
      </c>
      <c r="Q46" t="s">
        <v>14629</v>
      </c>
      <c r="R46" s="107" t="s">
        <v>14721</v>
      </c>
      <c r="T46" t="s">
        <v>14111</v>
      </c>
      <c r="U46" s="107" t="s">
        <v>14675</v>
      </c>
      <c r="V46" s="107" t="s">
        <v>14692</v>
      </c>
      <c r="W46" s="107" t="s">
        <v>14709</v>
      </c>
      <c r="X46" s="107" t="s">
        <v>14725</v>
      </c>
    </row>
    <row r="47" spans="1:36" x14ac:dyDescent="0.2">
      <c r="B47" s="89" t="s">
        <v>14117</v>
      </c>
      <c r="D47" s="102">
        <v>29.96</v>
      </c>
      <c r="E47" s="102" t="s">
        <v>14661</v>
      </c>
      <c r="F47" s="102">
        <v>8.1</v>
      </c>
      <c r="G47" s="102" t="s">
        <v>14662</v>
      </c>
      <c r="H47" s="102" t="s">
        <v>14663</v>
      </c>
      <c r="I47" s="102">
        <v>9.75</v>
      </c>
      <c r="J47" t="s">
        <v>14664</v>
      </c>
      <c r="K47">
        <v>8.59</v>
      </c>
      <c r="L47" t="s">
        <v>14665</v>
      </c>
      <c r="M47" t="s">
        <v>14666</v>
      </c>
      <c r="N47" t="s">
        <v>14667</v>
      </c>
      <c r="O47" t="s">
        <v>14668</v>
      </c>
      <c r="P47">
        <v>3.53</v>
      </c>
      <c r="Q47" t="s">
        <v>14629</v>
      </c>
      <c r="R47" s="107" t="s">
        <v>14722</v>
      </c>
      <c r="U47" s="107" t="s">
        <v>14676</v>
      </c>
      <c r="V47" s="107" t="s">
        <v>14693</v>
      </c>
      <c r="W47" s="107" t="s">
        <v>14710</v>
      </c>
      <c r="X47" s="107" t="s">
        <v>14726</v>
      </c>
    </row>
    <row r="48" spans="1:36" x14ac:dyDescent="0.2">
      <c r="B48" s="89" t="s">
        <v>14117</v>
      </c>
      <c r="D48" s="102">
        <v>29.96</v>
      </c>
      <c r="E48" s="102" t="s">
        <v>14661</v>
      </c>
      <c r="F48" s="102">
        <v>8.1</v>
      </c>
      <c r="G48" s="102" t="s">
        <v>14662</v>
      </c>
      <c r="H48" s="102" t="s">
        <v>14663</v>
      </c>
      <c r="I48" s="102">
        <v>9.75</v>
      </c>
      <c r="J48" t="s">
        <v>14664</v>
      </c>
      <c r="K48">
        <v>8.59</v>
      </c>
      <c r="L48" t="s">
        <v>14665</v>
      </c>
      <c r="M48" t="s">
        <v>14666</v>
      </c>
      <c r="N48" t="s">
        <v>14667</v>
      </c>
      <c r="O48" t="s">
        <v>14668</v>
      </c>
      <c r="P48">
        <v>3.53</v>
      </c>
      <c r="Q48" t="s">
        <v>14629</v>
      </c>
      <c r="R48" s="107" t="s">
        <v>14723</v>
      </c>
      <c r="U48" s="107" t="s">
        <v>14677</v>
      </c>
      <c r="V48" s="107" t="s">
        <v>14694</v>
      </c>
      <c r="W48" s="107" t="s">
        <v>14711</v>
      </c>
      <c r="X48" s="107" t="s">
        <v>14727</v>
      </c>
    </row>
    <row r="49" spans="2:34" x14ac:dyDescent="0.2">
      <c r="B49" s="89" t="s">
        <v>14117</v>
      </c>
      <c r="D49" s="102">
        <v>29.96</v>
      </c>
      <c r="E49" s="102" t="s">
        <v>14661</v>
      </c>
      <c r="F49" s="102">
        <v>8.1</v>
      </c>
      <c r="G49" s="102" t="s">
        <v>14662</v>
      </c>
      <c r="H49" s="102" t="s">
        <v>14663</v>
      </c>
      <c r="I49" s="102">
        <v>9.75</v>
      </c>
      <c r="J49" t="s">
        <v>14664</v>
      </c>
      <c r="K49">
        <v>8.59</v>
      </c>
      <c r="L49" t="s">
        <v>14665</v>
      </c>
      <c r="M49" t="s">
        <v>14666</v>
      </c>
      <c r="N49" t="s">
        <v>14667</v>
      </c>
      <c r="O49" t="s">
        <v>14668</v>
      </c>
      <c r="P49">
        <v>3.53</v>
      </c>
      <c r="Q49" t="s">
        <v>14629</v>
      </c>
      <c r="R49" s="107" t="s">
        <v>14724</v>
      </c>
      <c r="U49" s="107" t="s">
        <v>14678</v>
      </c>
      <c r="V49" s="107" t="s">
        <v>14695</v>
      </c>
      <c r="W49" s="107" t="s">
        <v>14712</v>
      </c>
      <c r="X49" s="107" t="s">
        <v>14728</v>
      </c>
    </row>
    <row r="50" spans="2:34" x14ac:dyDescent="0.2">
      <c r="B50" s="89" t="s">
        <v>14114</v>
      </c>
      <c r="C50" t="s">
        <v>14100</v>
      </c>
      <c r="D50" s="102">
        <v>29.91</v>
      </c>
      <c r="E50" s="102" t="s">
        <v>14737</v>
      </c>
      <c r="F50" s="102">
        <v>7.9</v>
      </c>
      <c r="G50" s="102" t="s">
        <v>14738</v>
      </c>
      <c r="H50" s="102" t="s">
        <v>14739</v>
      </c>
      <c r="I50" s="102">
        <v>14.42</v>
      </c>
      <c r="J50">
        <v>886.65</v>
      </c>
      <c r="K50">
        <v>5.57</v>
      </c>
      <c r="L50">
        <v>1943.42</v>
      </c>
      <c r="M50">
        <v>12.46</v>
      </c>
      <c r="N50" t="s">
        <v>14740</v>
      </c>
      <c r="O50">
        <v>1</v>
      </c>
      <c r="P50">
        <v>2.29</v>
      </c>
      <c r="Q50" t="s">
        <v>14627</v>
      </c>
      <c r="R50" s="107" t="s">
        <v>14675</v>
      </c>
      <c r="T50" t="s">
        <v>14112</v>
      </c>
      <c r="U50" s="107" t="s">
        <v>14679</v>
      </c>
      <c r="V50" s="107" t="s">
        <v>14696</v>
      </c>
      <c r="W50" s="107" t="s">
        <v>14713</v>
      </c>
      <c r="X50" s="107" t="s">
        <v>14729</v>
      </c>
    </row>
    <row r="51" spans="2:34" x14ac:dyDescent="0.2">
      <c r="B51" s="89" t="s">
        <v>14114</v>
      </c>
      <c r="D51" s="102">
        <v>29.91</v>
      </c>
      <c r="E51" s="102" t="s">
        <v>14737</v>
      </c>
      <c r="F51" s="102">
        <v>7.9</v>
      </c>
      <c r="G51" s="102" t="s">
        <v>14738</v>
      </c>
      <c r="H51" s="102" t="s">
        <v>14739</v>
      </c>
      <c r="I51" s="102">
        <v>14.42</v>
      </c>
      <c r="J51">
        <v>886.65</v>
      </c>
      <c r="K51">
        <v>5.57</v>
      </c>
      <c r="L51">
        <v>1943.42</v>
      </c>
      <c r="M51">
        <v>12.46</v>
      </c>
      <c r="N51" t="s">
        <v>14740</v>
      </c>
      <c r="O51">
        <v>1</v>
      </c>
      <c r="P51">
        <v>2.29</v>
      </c>
      <c r="Q51" t="s">
        <v>14627</v>
      </c>
      <c r="R51" s="107" t="s">
        <v>14676</v>
      </c>
      <c r="U51" s="107" t="s">
        <v>14680</v>
      </c>
      <c r="V51" s="107" t="s">
        <v>14697</v>
      </c>
      <c r="W51" s="107" t="s">
        <v>14714</v>
      </c>
      <c r="X51" s="107" t="s">
        <v>14730</v>
      </c>
    </row>
    <row r="52" spans="2:34" x14ac:dyDescent="0.2">
      <c r="B52" s="89" t="s">
        <v>14114</v>
      </c>
      <c r="D52" s="102">
        <v>29.91</v>
      </c>
      <c r="E52" s="102" t="s">
        <v>14737</v>
      </c>
      <c r="F52" s="102">
        <v>7.9</v>
      </c>
      <c r="G52" s="102" t="s">
        <v>14738</v>
      </c>
      <c r="H52" s="102" t="s">
        <v>14739</v>
      </c>
      <c r="I52" s="102">
        <v>14.42</v>
      </c>
      <c r="J52">
        <v>886.65</v>
      </c>
      <c r="K52">
        <v>5.57</v>
      </c>
      <c r="L52">
        <v>1943.42</v>
      </c>
      <c r="M52">
        <v>12.46</v>
      </c>
      <c r="N52" t="s">
        <v>14740</v>
      </c>
      <c r="O52">
        <v>1</v>
      </c>
      <c r="P52">
        <v>2.29</v>
      </c>
      <c r="Q52" t="s">
        <v>14627</v>
      </c>
      <c r="R52" s="107" t="s">
        <v>14677</v>
      </c>
      <c r="U52" s="107" t="s">
        <v>14681</v>
      </c>
      <c r="V52" s="107" t="s">
        <v>14698</v>
      </c>
      <c r="W52" s="107" t="s">
        <v>14715</v>
      </c>
      <c r="X52" s="107" t="s">
        <v>14731</v>
      </c>
    </row>
    <row r="53" spans="2:34" x14ac:dyDescent="0.2">
      <c r="B53" s="89" t="s">
        <v>14114</v>
      </c>
      <c r="D53" s="102">
        <v>29.91</v>
      </c>
      <c r="E53" s="102" t="s">
        <v>14737</v>
      </c>
      <c r="F53" s="102">
        <v>7.9</v>
      </c>
      <c r="G53" s="102" t="s">
        <v>14738</v>
      </c>
      <c r="H53" s="102" t="s">
        <v>14739</v>
      </c>
      <c r="I53" s="102">
        <v>14.42</v>
      </c>
      <c r="J53">
        <v>886.65</v>
      </c>
      <c r="K53">
        <v>5.57</v>
      </c>
      <c r="L53">
        <v>1943.42</v>
      </c>
      <c r="M53">
        <v>12.46</v>
      </c>
      <c r="N53" t="s">
        <v>14740</v>
      </c>
      <c r="O53">
        <v>1</v>
      </c>
      <c r="P53">
        <v>2.29</v>
      </c>
      <c r="Q53" t="s">
        <v>14627</v>
      </c>
      <c r="R53" s="107" t="s">
        <v>14678</v>
      </c>
      <c r="U53" s="107" t="s">
        <v>14682</v>
      </c>
      <c r="V53" s="107" t="s">
        <v>14699</v>
      </c>
      <c r="W53" s="107" t="s">
        <v>14716</v>
      </c>
      <c r="X53" s="107" t="s">
        <v>14732</v>
      </c>
    </row>
    <row r="54" spans="2:34" x14ac:dyDescent="0.2">
      <c r="B54" s="89" t="s">
        <v>14115</v>
      </c>
      <c r="D54" s="102">
        <v>29.91</v>
      </c>
      <c r="E54" s="102" t="s">
        <v>14737</v>
      </c>
      <c r="F54" s="102">
        <v>7.9</v>
      </c>
      <c r="G54" s="102" t="s">
        <v>14738</v>
      </c>
      <c r="H54" s="102" t="s">
        <v>14739</v>
      </c>
      <c r="I54" s="102">
        <v>14.42</v>
      </c>
      <c r="J54">
        <v>886.65</v>
      </c>
      <c r="K54">
        <v>5.57</v>
      </c>
      <c r="L54">
        <v>1943.42</v>
      </c>
      <c r="M54">
        <v>12.46</v>
      </c>
      <c r="N54" t="s">
        <v>14740</v>
      </c>
      <c r="O54">
        <v>1</v>
      </c>
      <c r="P54">
        <v>2.29</v>
      </c>
      <c r="Q54" t="s">
        <v>14627</v>
      </c>
      <c r="R54" s="107" t="s">
        <v>14692</v>
      </c>
      <c r="T54" t="s">
        <v>14113</v>
      </c>
      <c r="U54" s="107" t="s">
        <v>14683</v>
      </c>
      <c r="V54" s="107" t="s">
        <v>14700</v>
      </c>
      <c r="W54" s="107" t="s">
        <v>14717</v>
      </c>
      <c r="X54" s="107" t="s">
        <v>14733</v>
      </c>
    </row>
    <row r="55" spans="2:34" x14ac:dyDescent="0.2">
      <c r="B55" s="89" t="s">
        <v>14115</v>
      </c>
      <c r="D55" s="102">
        <v>29.91</v>
      </c>
      <c r="E55" s="102" t="s">
        <v>14737</v>
      </c>
      <c r="F55" s="102">
        <v>7.9</v>
      </c>
      <c r="G55" s="102" t="s">
        <v>14738</v>
      </c>
      <c r="H55" s="102" t="s">
        <v>14739</v>
      </c>
      <c r="I55" s="102">
        <v>14.42</v>
      </c>
      <c r="J55">
        <v>886.65</v>
      </c>
      <c r="K55">
        <v>5.57</v>
      </c>
      <c r="L55">
        <v>1943.42</v>
      </c>
      <c r="M55">
        <v>12.46</v>
      </c>
      <c r="N55" t="s">
        <v>14740</v>
      </c>
      <c r="O55">
        <v>1</v>
      </c>
      <c r="P55">
        <v>2.29</v>
      </c>
      <c r="Q55" t="s">
        <v>14627</v>
      </c>
      <c r="R55" s="107" t="s">
        <v>14693</v>
      </c>
      <c r="U55" s="107" t="s">
        <v>14684</v>
      </c>
      <c r="V55" s="107" t="s">
        <v>14701</v>
      </c>
      <c r="W55" s="107" t="s">
        <v>14718</v>
      </c>
      <c r="X55" s="107" t="s">
        <v>14734</v>
      </c>
    </row>
    <row r="56" spans="2:34" x14ac:dyDescent="0.2">
      <c r="B56" s="89" t="s">
        <v>14115</v>
      </c>
      <c r="D56" s="102">
        <v>29.91</v>
      </c>
      <c r="E56" s="102" t="s">
        <v>14737</v>
      </c>
      <c r="F56" s="102">
        <v>7.9</v>
      </c>
      <c r="G56" s="102" t="s">
        <v>14738</v>
      </c>
      <c r="H56" s="102" t="s">
        <v>14739</v>
      </c>
      <c r="I56" s="102">
        <v>14.42</v>
      </c>
      <c r="J56">
        <v>886.65</v>
      </c>
      <c r="K56">
        <v>5.57</v>
      </c>
      <c r="L56">
        <v>1943.42</v>
      </c>
      <c r="M56">
        <v>12.46</v>
      </c>
      <c r="N56" t="s">
        <v>14740</v>
      </c>
      <c r="O56">
        <v>1</v>
      </c>
      <c r="P56">
        <v>2.29</v>
      </c>
      <c r="Q56" t="s">
        <v>14627</v>
      </c>
      <c r="R56" s="107" t="s">
        <v>14694</v>
      </c>
      <c r="U56" s="107" t="s">
        <v>14685</v>
      </c>
      <c r="V56" s="107" t="s">
        <v>14702</v>
      </c>
      <c r="W56" s="107" t="s">
        <v>14719</v>
      </c>
      <c r="X56" s="107" t="s">
        <v>14735</v>
      </c>
      <c r="AB56" t="s">
        <v>14137</v>
      </c>
      <c r="AC56" t="e" cm="1" vm="1">
        <f t="array" ref="AC56">AVERAGE(_FV(U65:AH230,"001"))</f>
        <v>#VALUE!</v>
      </c>
    </row>
    <row r="57" spans="2:34" x14ac:dyDescent="0.2">
      <c r="B57" s="89" t="s">
        <v>14115</v>
      </c>
      <c r="D57" s="102">
        <v>29.91</v>
      </c>
      <c r="E57" s="102" t="s">
        <v>14737</v>
      </c>
      <c r="F57" s="102">
        <v>7.9</v>
      </c>
      <c r="G57" s="102" t="s">
        <v>14738</v>
      </c>
      <c r="H57" s="102" t="s">
        <v>14739</v>
      </c>
      <c r="I57" s="102">
        <v>14.42</v>
      </c>
      <c r="J57">
        <v>886.65</v>
      </c>
      <c r="K57">
        <v>5.57</v>
      </c>
      <c r="L57">
        <v>1943.42</v>
      </c>
      <c r="M57">
        <v>12.46</v>
      </c>
      <c r="N57" t="s">
        <v>14740</v>
      </c>
      <c r="O57">
        <v>1</v>
      </c>
      <c r="P57">
        <v>2.29</v>
      </c>
      <c r="Q57" t="s">
        <v>14627</v>
      </c>
      <c r="R57" s="107" t="s">
        <v>14695</v>
      </c>
      <c r="U57" s="107" t="s">
        <v>14686</v>
      </c>
      <c r="V57" s="107" t="s">
        <v>14703</v>
      </c>
      <c r="W57" s="107" t="s">
        <v>14720</v>
      </c>
      <c r="X57" s="107" t="s">
        <v>14736</v>
      </c>
      <c r="AB57" t="s">
        <v>14138</v>
      </c>
      <c r="AC57" t="e" cm="1" vm="1">
        <f t="array" ref="AC57">STDEV(_FV(U65:AH230,"001"))</f>
        <v>#VALUE!</v>
      </c>
    </row>
    <row r="58" spans="2:34" x14ac:dyDescent="0.2">
      <c r="B58" s="89" t="s">
        <v>14116</v>
      </c>
      <c r="D58" s="102">
        <v>29.91</v>
      </c>
      <c r="E58" s="102" t="s">
        <v>14737</v>
      </c>
      <c r="F58" s="102">
        <v>7.9</v>
      </c>
      <c r="G58" s="102" t="s">
        <v>14738</v>
      </c>
      <c r="H58" s="102" t="s">
        <v>14739</v>
      </c>
      <c r="I58" s="102">
        <v>14.42</v>
      </c>
      <c r="J58">
        <v>886.65</v>
      </c>
      <c r="K58">
        <v>5.57</v>
      </c>
      <c r="L58">
        <v>1943.42</v>
      </c>
      <c r="M58">
        <v>12.46</v>
      </c>
      <c r="N58" t="s">
        <v>14740</v>
      </c>
      <c r="O58">
        <v>1</v>
      </c>
      <c r="P58">
        <v>2.29</v>
      </c>
      <c r="Q58" t="s">
        <v>14627</v>
      </c>
      <c r="R58" s="107" t="s">
        <v>14709</v>
      </c>
    </row>
    <row r="59" spans="2:34" ht="16" thickBot="1" x14ac:dyDescent="0.25">
      <c r="B59" s="89" t="s">
        <v>14116</v>
      </c>
      <c r="D59" s="102">
        <v>29.91</v>
      </c>
      <c r="E59" s="102" t="s">
        <v>14737</v>
      </c>
      <c r="F59" s="102">
        <v>7.9</v>
      </c>
      <c r="G59" s="102" t="s">
        <v>14738</v>
      </c>
      <c r="H59" s="102" t="s">
        <v>14739</v>
      </c>
      <c r="I59" s="102">
        <v>14.42</v>
      </c>
      <c r="J59">
        <v>886.65</v>
      </c>
      <c r="K59">
        <v>5.57</v>
      </c>
      <c r="L59">
        <v>1943.42</v>
      </c>
      <c r="M59">
        <v>12.46</v>
      </c>
      <c r="N59" t="s">
        <v>14740</v>
      </c>
      <c r="O59">
        <v>1</v>
      </c>
      <c r="P59">
        <v>2.29</v>
      </c>
      <c r="Q59" t="s">
        <v>14627</v>
      </c>
      <c r="R59" s="107" t="s">
        <v>14710</v>
      </c>
      <c r="T59" t="s">
        <v>14136</v>
      </c>
    </row>
    <row r="60" spans="2:34" ht="17" thickTop="1" x14ac:dyDescent="0.2">
      <c r="B60" s="89" t="s">
        <v>14116</v>
      </c>
      <c r="D60" s="102">
        <v>29.91</v>
      </c>
      <c r="E60" s="102" t="s">
        <v>14737</v>
      </c>
      <c r="F60" s="102">
        <v>7.9</v>
      </c>
      <c r="G60" s="102" t="s">
        <v>14738</v>
      </c>
      <c r="H60" s="102" t="s">
        <v>14739</v>
      </c>
      <c r="I60" s="102">
        <v>14.42</v>
      </c>
      <c r="J60">
        <v>886.65</v>
      </c>
      <c r="K60">
        <v>5.57</v>
      </c>
      <c r="L60">
        <v>1943.42</v>
      </c>
      <c r="M60">
        <v>12.46</v>
      </c>
      <c r="N60" t="s">
        <v>14740</v>
      </c>
      <c r="O60">
        <v>1</v>
      </c>
      <c r="P60">
        <v>2.29</v>
      </c>
      <c r="Q60" t="s">
        <v>14627</v>
      </c>
      <c r="R60" s="107" t="s">
        <v>14711</v>
      </c>
      <c r="T60" s="380"/>
      <c r="U60" s="383" t="s">
        <v>14119</v>
      </c>
      <c r="V60" s="383"/>
      <c r="W60" s="383"/>
      <c r="X60" s="383"/>
      <c r="Y60" s="383"/>
      <c r="Z60" s="383"/>
      <c r="AA60" s="383"/>
      <c r="AB60" s="383"/>
      <c r="AC60" s="383"/>
      <c r="AD60" s="383"/>
      <c r="AE60" s="383"/>
      <c r="AF60" s="383"/>
      <c r="AG60" s="383"/>
      <c r="AH60" s="384"/>
    </row>
    <row r="61" spans="2:34" ht="17" thickBot="1" x14ac:dyDescent="0.25">
      <c r="B61" s="89" t="s">
        <v>14116</v>
      </c>
      <c r="D61" s="102">
        <v>29.91</v>
      </c>
      <c r="E61" s="102" t="s">
        <v>14737</v>
      </c>
      <c r="F61" s="102">
        <v>7.9</v>
      </c>
      <c r="G61" s="102" t="s">
        <v>14738</v>
      </c>
      <c r="H61" s="102" t="s">
        <v>14739</v>
      </c>
      <c r="I61" s="102">
        <v>14.42</v>
      </c>
      <c r="J61">
        <v>886.65</v>
      </c>
      <c r="K61">
        <v>5.57</v>
      </c>
      <c r="L61">
        <v>1943.42</v>
      </c>
      <c r="M61">
        <v>12.46</v>
      </c>
      <c r="N61" t="s">
        <v>14740</v>
      </c>
      <c r="O61">
        <v>1</v>
      </c>
      <c r="P61">
        <v>2.29</v>
      </c>
      <c r="Q61" t="s">
        <v>14627</v>
      </c>
      <c r="R61" s="107" t="s">
        <v>14712</v>
      </c>
      <c r="T61" s="381"/>
      <c r="U61" s="120" t="s">
        <v>14741</v>
      </c>
      <c r="V61" s="121" t="s">
        <v>14120</v>
      </c>
      <c r="W61" s="121" t="s">
        <v>14121</v>
      </c>
      <c r="X61" s="121" t="s">
        <v>14122</v>
      </c>
      <c r="Y61" s="121" t="s">
        <v>14123</v>
      </c>
      <c r="Z61" s="121" t="s">
        <v>14124</v>
      </c>
      <c r="AA61" s="121" t="s">
        <v>14125</v>
      </c>
      <c r="AB61" s="121" t="s">
        <v>14126</v>
      </c>
      <c r="AC61" s="121" t="s">
        <v>14127</v>
      </c>
      <c r="AD61" s="121" t="s">
        <v>14128</v>
      </c>
      <c r="AE61" s="121" t="s">
        <v>14742</v>
      </c>
      <c r="AF61" s="121" t="s">
        <v>14129</v>
      </c>
      <c r="AG61" s="121" t="s">
        <v>14130</v>
      </c>
      <c r="AH61" s="122" t="s">
        <v>14131</v>
      </c>
    </row>
    <row r="62" spans="2:34" ht="16" thickBot="1" x14ac:dyDescent="0.25">
      <c r="B62" s="89" t="s">
        <v>14117</v>
      </c>
      <c r="D62" s="102">
        <v>29.91</v>
      </c>
      <c r="E62" s="102" t="s">
        <v>14737</v>
      </c>
      <c r="F62" s="102">
        <v>7.9</v>
      </c>
      <c r="G62" s="102" t="s">
        <v>14738</v>
      </c>
      <c r="H62" s="102" t="s">
        <v>14739</v>
      </c>
      <c r="I62" s="102">
        <v>14.42</v>
      </c>
      <c r="J62">
        <v>886.65</v>
      </c>
      <c r="K62">
        <v>5.57</v>
      </c>
      <c r="L62">
        <v>1943.42</v>
      </c>
      <c r="M62">
        <v>12.46</v>
      </c>
      <c r="N62" t="s">
        <v>14740</v>
      </c>
      <c r="O62">
        <v>1</v>
      </c>
      <c r="P62">
        <v>2.29</v>
      </c>
      <c r="Q62" t="s">
        <v>14627</v>
      </c>
      <c r="R62" s="107" t="s">
        <v>14725</v>
      </c>
      <c r="T62" s="382"/>
      <c r="U62" s="123">
        <v>18.397768915164001</v>
      </c>
      <c r="V62" s="124" t="s">
        <v>14743</v>
      </c>
      <c r="W62" s="124" t="s">
        <v>14744</v>
      </c>
      <c r="X62" s="124" t="s">
        <v>14745</v>
      </c>
      <c r="Y62" s="124" t="s">
        <v>14746</v>
      </c>
      <c r="Z62" s="124" t="s">
        <v>14747</v>
      </c>
      <c r="AA62" s="124" t="s">
        <v>14748</v>
      </c>
      <c r="AB62" s="124" t="s">
        <v>14749</v>
      </c>
      <c r="AC62" s="124">
        <v>5.311444196859</v>
      </c>
      <c r="AD62" s="124" t="s">
        <v>14750</v>
      </c>
      <c r="AE62" s="124" t="s">
        <v>14751</v>
      </c>
      <c r="AF62" s="124" t="s">
        <v>14752</v>
      </c>
      <c r="AG62" s="124" t="s">
        <v>14753</v>
      </c>
      <c r="AH62" s="125">
        <v>11.113533425999998</v>
      </c>
    </row>
    <row r="63" spans="2:34" ht="16" x14ac:dyDescent="0.2">
      <c r="B63" s="89" t="s">
        <v>14117</v>
      </c>
      <c r="D63" s="102">
        <v>29.91</v>
      </c>
      <c r="E63" s="102" t="s">
        <v>14737</v>
      </c>
      <c r="F63" s="102">
        <v>7.9</v>
      </c>
      <c r="G63" s="102" t="s">
        <v>14738</v>
      </c>
      <c r="H63" s="102" t="s">
        <v>14739</v>
      </c>
      <c r="I63" s="102">
        <v>14.42</v>
      </c>
      <c r="J63">
        <v>886.65</v>
      </c>
      <c r="K63">
        <v>5.57</v>
      </c>
      <c r="L63">
        <v>1943.42</v>
      </c>
      <c r="M63">
        <v>12.46</v>
      </c>
      <c r="N63" t="s">
        <v>14740</v>
      </c>
      <c r="O63">
        <v>1</v>
      </c>
      <c r="P63">
        <v>2.29</v>
      </c>
      <c r="Q63" t="s">
        <v>14627</v>
      </c>
      <c r="R63" s="107" t="s">
        <v>14726</v>
      </c>
      <c r="T63" s="394" t="s">
        <v>14132</v>
      </c>
      <c r="U63" s="396" t="s">
        <v>14133</v>
      </c>
      <c r="V63" s="396"/>
      <c r="W63" s="396"/>
      <c r="X63" s="396"/>
      <c r="Y63" s="396"/>
      <c r="Z63" s="396"/>
      <c r="AA63" s="396"/>
      <c r="AB63" s="396"/>
      <c r="AC63" s="396"/>
      <c r="AD63" s="396"/>
      <c r="AE63" s="396"/>
      <c r="AF63" s="396"/>
      <c r="AG63" s="396"/>
      <c r="AH63" s="397"/>
    </row>
    <row r="64" spans="2:34" ht="17" thickBot="1" x14ac:dyDescent="0.25">
      <c r="B64" s="89" t="s">
        <v>14117</v>
      </c>
      <c r="D64" s="102">
        <v>29.91</v>
      </c>
      <c r="E64" s="102" t="s">
        <v>14737</v>
      </c>
      <c r="F64" s="102">
        <v>7.9</v>
      </c>
      <c r="G64" s="102" t="s">
        <v>14738</v>
      </c>
      <c r="H64" s="102" t="s">
        <v>14739</v>
      </c>
      <c r="I64" s="102">
        <v>14.42</v>
      </c>
      <c r="J64">
        <v>886.65</v>
      </c>
      <c r="K64">
        <v>5.57</v>
      </c>
      <c r="L64">
        <v>1943.42</v>
      </c>
      <c r="M64">
        <v>12.46</v>
      </c>
      <c r="N64" t="s">
        <v>14740</v>
      </c>
      <c r="O64">
        <v>1</v>
      </c>
      <c r="P64">
        <v>2.29</v>
      </c>
      <c r="Q64" t="s">
        <v>14627</v>
      </c>
      <c r="R64" s="107" t="s">
        <v>14727</v>
      </c>
      <c r="T64" s="395"/>
      <c r="U64" s="120" t="s">
        <v>14741</v>
      </c>
      <c r="V64" s="121" t="s">
        <v>14120</v>
      </c>
      <c r="W64" s="121" t="s">
        <v>14121</v>
      </c>
      <c r="X64" s="121" t="s">
        <v>14122</v>
      </c>
      <c r="Y64" s="121" t="s">
        <v>14123</v>
      </c>
      <c r="Z64" s="121" t="s">
        <v>14124</v>
      </c>
      <c r="AA64" s="121" t="s">
        <v>14125</v>
      </c>
      <c r="AB64" s="121" t="s">
        <v>14126</v>
      </c>
      <c r="AC64" s="121" t="s">
        <v>14127</v>
      </c>
      <c r="AD64" s="121" t="s">
        <v>14128</v>
      </c>
      <c r="AE64" s="121" t="s">
        <v>14742</v>
      </c>
      <c r="AF64" s="121" t="s">
        <v>14129</v>
      </c>
      <c r="AG64" s="121" t="s">
        <v>14130</v>
      </c>
      <c r="AH64" s="122" t="s">
        <v>14131</v>
      </c>
    </row>
    <row r="65" spans="2:34" ht="16" x14ac:dyDescent="0.2">
      <c r="B65" s="89" t="s">
        <v>14117</v>
      </c>
      <c r="D65" s="102">
        <v>29.91</v>
      </c>
      <c r="E65" s="102" t="s">
        <v>14737</v>
      </c>
      <c r="F65" s="102">
        <v>7.9</v>
      </c>
      <c r="G65" s="102" t="s">
        <v>14738</v>
      </c>
      <c r="H65" s="102" t="s">
        <v>14739</v>
      </c>
      <c r="I65" s="102">
        <v>14.42</v>
      </c>
      <c r="J65">
        <v>886.65</v>
      </c>
      <c r="K65">
        <v>5.57</v>
      </c>
      <c r="L65">
        <v>1943.42</v>
      </c>
      <c r="M65">
        <v>12.46</v>
      </c>
      <c r="N65" t="s">
        <v>14740</v>
      </c>
      <c r="O65">
        <v>1</v>
      </c>
      <c r="P65">
        <v>2.29</v>
      </c>
      <c r="Q65" t="s">
        <v>14627</v>
      </c>
      <c r="R65" s="107" t="s">
        <v>14728</v>
      </c>
      <c r="T65" s="126" t="s">
        <v>14754</v>
      </c>
      <c r="U65" s="127"/>
      <c r="V65" s="128"/>
      <c r="W65" s="128"/>
      <c r="X65" s="128"/>
      <c r="Y65" s="128"/>
      <c r="Z65" s="128" t="s">
        <v>14755</v>
      </c>
      <c r="AA65" s="128" t="s">
        <v>14756</v>
      </c>
      <c r="AB65" s="128"/>
      <c r="AC65" s="128" t="s">
        <v>14757</v>
      </c>
      <c r="AD65" s="128"/>
      <c r="AE65" s="128"/>
      <c r="AF65" s="128"/>
      <c r="AG65" s="128"/>
      <c r="AH65" s="129"/>
    </row>
    <row r="66" spans="2:34" ht="16" x14ac:dyDescent="0.2">
      <c r="B66" s="89" t="s">
        <v>14114</v>
      </c>
      <c r="C66" t="s">
        <v>14101</v>
      </c>
      <c r="D66" s="102">
        <v>31.94</v>
      </c>
      <c r="E66" s="102" t="s">
        <v>14758</v>
      </c>
      <c r="F66" s="102">
        <v>8.16</v>
      </c>
      <c r="G66" s="102" t="s">
        <v>14759</v>
      </c>
      <c r="H66" s="102">
        <v>2277.85</v>
      </c>
      <c r="I66" s="102">
        <v>13.29</v>
      </c>
      <c r="J66">
        <v>386.63</v>
      </c>
      <c r="K66">
        <v>8.82</v>
      </c>
      <c r="L66">
        <v>1653.63</v>
      </c>
      <c r="M66">
        <v>13.65</v>
      </c>
      <c r="N66">
        <v>253.67</v>
      </c>
      <c r="O66">
        <v>2.96</v>
      </c>
      <c r="P66">
        <v>4.18</v>
      </c>
      <c r="Q66" t="s">
        <v>14630</v>
      </c>
      <c r="R66" s="107" t="s">
        <v>14679</v>
      </c>
      <c r="T66" s="126" t="s">
        <v>14760</v>
      </c>
      <c r="U66" s="127" t="s">
        <v>14761</v>
      </c>
      <c r="V66" s="128" t="s">
        <v>14762</v>
      </c>
      <c r="W66" s="128" t="s">
        <v>14763</v>
      </c>
      <c r="X66" s="128" t="s">
        <v>14764</v>
      </c>
      <c r="Y66" s="128" t="s">
        <v>14765</v>
      </c>
      <c r="Z66" s="128" t="s">
        <v>14766</v>
      </c>
      <c r="AA66" s="128" t="s">
        <v>14767</v>
      </c>
      <c r="AB66" s="128" t="s">
        <v>14768</v>
      </c>
      <c r="AC66" s="128" t="s">
        <v>14769</v>
      </c>
      <c r="AD66" s="128">
        <v>28.118689999999997</v>
      </c>
      <c r="AE66" s="128" t="s">
        <v>14770</v>
      </c>
      <c r="AF66" s="128">
        <v>16.681709999999999</v>
      </c>
      <c r="AG66" s="128">
        <v>41.267880000000005</v>
      </c>
      <c r="AH66" s="129">
        <v>26.464760000000002</v>
      </c>
    </row>
    <row r="67" spans="2:34" ht="16" x14ac:dyDescent="0.2">
      <c r="B67" s="89" t="s">
        <v>14114</v>
      </c>
      <c r="D67" s="102">
        <v>31.94</v>
      </c>
      <c r="E67" s="102" t="s">
        <v>14758</v>
      </c>
      <c r="F67" s="102">
        <v>8.16</v>
      </c>
      <c r="G67" s="102" t="s">
        <v>14759</v>
      </c>
      <c r="H67" s="102">
        <v>2277.85</v>
      </c>
      <c r="I67" s="102">
        <v>13.29</v>
      </c>
      <c r="J67">
        <v>386.63</v>
      </c>
      <c r="K67">
        <v>8.82</v>
      </c>
      <c r="L67">
        <v>1653.63</v>
      </c>
      <c r="M67">
        <v>13.65</v>
      </c>
      <c r="N67">
        <v>253.67</v>
      </c>
      <c r="O67">
        <v>2.96</v>
      </c>
      <c r="P67">
        <v>4.18</v>
      </c>
      <c r="Q67" t="s">
        <v>14630</v>
      </c>
      <c r="R67" s="107" t="s">
        <v>14680</v>
      </c>
      <c r="T67" s="126" t="s">
        <v>14771</v>
      </c>
      <c r="U67" s="127" t="s">
        <v>14772</v>
      </c>
      <c r="V67" s="128" t="s">
        <v>14773</v>
      </c>
      <c r="W67" s="128" t="s">
        <v>14774</v>
      </c>
      <c r="X67" s="128" t="s">
        <v>14775</v>
      </c>
      <c r="Y67" s="128" t="s">
        <v>14776</v>
      </c>
      <c r="Z67" s="128" t="s">
        <v>14777</v>
      </c>
      <c r="AA67" s="128" t="s">
        <v>14778</v>
      </c>
      <c r="AB67" s="128" t="s">
        <v>14779</v>
      </c>
      <c r="AC67" s="128" t="s">
        <v>14780</v>
      </c>
      <c r="AD67" s="128" t="s">
        <v>14781</v>
      </c>
      <c r="AE67" s="128">
        <v>41.872770000000003</v>
      </c>
      <c r="AF67" s="128" t="s">
        <v>14782</v>
      </c>
      <c r="AG67" s="128">
        <v>41.283859999999997</v>
      </c>
      <c r="AH67" s="129">
        <v>26.529150000000001</v>
      </c>
    </row>
    <row r="68" spans="2:34" ht="16" x14ac:dyDescent="0.2">
      <c r="B68" s="89" t="s">
        <v>14114</v>
      </c>
      <c r="D68" s="102">
        <v>31.94</v>
      </c>
      <c r="E68" s="102" t="s">
        <v>14758</v>
      </c>
      <c r="F68" s="102">
        <v>8.16</v>
      </c>
      <c r="G68" s="102" t="s">
        <v>14759</v>
      </c>
      <c r="H68" s="102">
        <v>2277.85</v>
      </c>
      <c r="I68" s="102">
        <v>13.29</v>
      </c>
      <c r="J68">
        <v>386.63</v>
      </c>
      <c r="K68">
        <v>8.82</v>
      </c>
      <c r="L68">
        <v>1653.63</v>
      </c>
      <c r="M68">
        <v>13.65</v>
      </c>
      <c r="N68">
        <v>253.67</v>
      </c>
      <c r="O68">
        <v>2.96</v>
      </c>
      <c r="P68">
        <v>4.18</v>
      </c>
      <c r="Q68" t="s">
        <v>14630</v>
      </c>
      <c r="R68" s="107" t="s">
        <v>14681</v>
      </c>
      <c r="T68" s="126" t="s">
        <v>14783</v>
      </c>
      <c r="U68" s="127">
        <v>1.8158920000000001</v>
      </c>
      <c r="V68" s="128" t="s">
        <v>14784</v>
      </c>
      <c r="W68" s="128">
        <v>1.7452509999999999</v>
      </c>
      <c r="X68" s="128" t="s">
        <v>14785</v>
      </c>
      <c r="Y68" s="128">
        <v>1.9748460000000003</v>
      </c>
      <c r="Z68" s="128">
        <v>2.6812559999999994</v>
      </c>
      <c r="AA68" s="128">
        <v>1.9753629999999998</v>
      </c>
      <c r="AB68" s="128">
        <v>1.3186789999999999</v>
      </c>
      <c r="AC68" s="128">
        <v>1.15385</v>
      </c>
      <c r="AD68" s="128">
        <v>33.529330000000002</v>
      </c>
      <c r="AE68" s="128">
        <v>42.691510000000001</v>
      </c>
      <c r="AF68" s="128">
        <v>17.62359</v>
      </c>
      <c r="AG68" s="128">
        <v>42.332900000000002</v>
      </c>
      <c r="AH68" s="129" t="s">
        <v>14786</v>
      </c>
    </row>
    <row r="69" spans="2:34" ht="16" x14ac:dyDescent="0.2">
      <c r="B69" s="89" t="s">
        <v>14114</v>
      </c>
      <c r="D69" s="102">
        <v>31.94</v>
      </c>
      <c r="E69" s="102" t="s">
        <v>14758</v>
      </c>
      <c r="F69" s="102">
        <v>8.16</v>
      </c>
      <c r="G69" s="102" t="s">
        <v>14759</v>
      </c>
      <c r="H69" s="102">
        <v>2277.85</v>
      </c>
      <c r="I69" s="102">
        <v>13.29</v>
      </c>
      <c r="J69">
        <v>386.63</v>
      </c>
      <c r="K69">
        <v>8.82</v>
      </c>
      <c r="L69">
        <v>1653.63</v>
      </c>
      <c r="M69">
        <v>13.65</v>
      </c>
      <c r="N69">
        <v>253.67</v>
      </c>
      <c r="O69">
        <v>2.96</v>
      </c>
      <c r="P69">
        <v>4.18</v>
      </c>
      <c r="Q69" t="s">
        <v>14630</v>
      </c>
      <c r="R69" s="107" t="s">
        <v>14682</v>
      </c>
      <c r="T69" s="126" t="s">
        <v>14787</v>
      </c>
      <c r="U69" s="127">
        <v>3.7698229999999997</v>
      </c>
      <c r="V69" s="128" t="s">
        <v>14788</v>
      </c>
      <c r="W69" s="128">
        <v>2.8589630000000001</v>
      </c>
      <c r="X69" s="128">
        <v>3.7435969999999998</v>
      </c>
      <c r="Y69" s="128" t="s">
        <v>14789</v>
      </c>
      <c r="Z69" s="128" t="s">
        <v>14790</v>
      </c>
      <c r="AA69" s="128">
        <v>3.883845</v>
      </c>
      <c r="AB69" s="128" t="s">
        <v>14791</v>
      </c>
      <c r="AC69" s="128">
        <v>2.2755990000000001</v>
      </c>
      <c r="AD69" s="128">
        <v>33.89828</v>
      </c>
      <c r="AE69" s="128">
        <v>43.392750000000007</v>
      </c>
      <c r="AF69" s="128">
        <v>18.886479999999999</v>
      </c>
      <c r="AG69" s="128" t="s">
        <v>14792</v>
      </c>
      <c r="AH69" s="129">
        <v>28.35933</v>
      </c>
    </row>
    <row r="70" spans="2:34" ht="16" x14ac:dyDescent="0.2">
      <c r="B70" s="89" t="s">
        <v>14115</v>
      </c>
      <c r="D70" s="102">
        <v>31.94</v>
      </c>
      <c r="E70" s="102" t="s">
        <v>14758</v>
      </c>
      <c r="F70" s="102">
        <v>8.16</v>
      </c>
      <c r="G70" s="102" t="s">
        <v>14759</v>
      </c>
      <c r="H70" s="102">
        <v>2277.85</v>
      </c>
      <c r="I70" s="102">
        <v>13.29</v>
      </c>
      <c r="J70">
        <v>386.63</v>
      </c>
      <c r="K70">
        <v>8.82</v>
      </c>
      <c r="L70">
        <v>1653.63</v>
      </c>
      <c r="M70">
        <v>13.65</v>
      </c>
      <c r="N70">
        <v>253.67</v>
      </c>
      <c r="O70">
        <v>2.96</v>
      </c>
      <c r="P70">
        <v>4.18</v>
      </c>
      <c r="Q70" t="s">
        <v>14630</v>
      </c>
      <c r="R70" s="107" t="s">
        <v>14696</v>
      </c>
      <c r="T70" s="126" t="s">
        <v>14793</v>
      </c>
      <c r="U70" s="127">
        <v>6.5184299999999995</v>
      </c>
      <c r="V70" s="128">
        <v>9.1931999999999992</v>
      </c>
      <c r="W70" s="128">
        <v>4.2686340000000005</v>
      </c>
      <c r="X70" s="128" t="s">
        <v>14794</v>
      </c>
      <c r="Y70" s="128">
        <v>9.5856499999999993</v>
      </c>
      <c r="Z70" s="128" t="s">
        <v>14795</v>
      </c>
      <c r="AA70" s="128">
        <v>7.529399999999999</v>
      </c>
      <c r="AB70" s="128">
        <v>5.1629499999999995</v>
      </c>
      <c r="AC70" s="128">
        <v>4.3617410000000003</v>
      </c>
      <c r="AD70" s="128" t="s">
        <v>14796</v>
      </c>
      <c r="AE70" s="128" t="s">
        <v>14797</v>
      </c>
      <c r="AF70" s="128" t="s">
        <v>14798</v>
      </c>
      <c r="AG70" s="128">
        <v>47.629800000000003</v>
      </c>
      <c r="AH70" s="129" t="s">
        <v>14799</v>
      </c>
    </row>
    <row r="71" spans="2:34" ht="16" x14ac:dyDescent="0.2">
      <c r="B71" s="89" t="s">
        <v>14115</v>
      </c>
      <c r="D71" s="102">
        <v>31.94</v>
      </c>
      <c r="E71" s="102" t="s">
        <v>14758</v>
      </c>
      <c r="F71" s="102">
        <v>8.16</v>
      </c>
      <c r="G71" s="102" t="s">
        <v>14759</v>
      </c>
      <c r="H71" s="102">
        <v>2277.85</v>
      </c>
      <c r="I71" s="102">
        <v>13.29</v>
      </c>
      <c r="J71">
        <v>386.63</v>
      </c>
      <c r="K71">
        <v>8.82</v>
      </c>
      <c r="L71">
        <v>1653.63</v>
      </c>
      <c r="M71">
        <v>13.65</v>
      </c>
      <c r="N71">
        <v>253.67</v>
      </c>
      <c r="O71">
        <v>2.96</v>
      </c>
      <c r="P71">
        <v>4.18</v>
      </c>
      <c r="Q71" t="s">
        <v>14630</v>
      </c>
      <c r="R71" s="107" t="s">
        <v>14697</v>
      </c>
      <c r="T71" s="126" t="s">
        <v>14800</v>
      </c>
      <c r="U71" s="127" t="s">
        <v>14801</v>
      </c>
      <c r="V71" s="128">
        <v>15.296620000000001</v>
      </c>
      <c r="W71" s="128" t="s">
        <v>14802</v>
      </c>
      <c r="X71" s="128">
        <v>8.9346999999999994</v>
      </c>
      <c r="Y71" s="128" t="s">
        <v>14803</v>
      </c>
      <c r="Z71" s="128" t="s">
        <v>14804</v>
      </c>
      <c r="AA71" s="128">
        <v>11.628270000000001</v>
      </c>
      <c r="AB71" s="128">
        <v>8.3481400000000008</v>
      </c>
      <c r="AC71" s="128">
        <v>7.1538700000000004</v>
      </c>
      <c r="AD71" s="128">
        <v>33.293859999999995</v>
      </c>
      <c r="AE71" s="128" t="s">
        <v>14805</v>
      </c>
      <c r="AF71" s="128">
        <v>32.351980000000005</v>
      </c>
      <c r="AG71" s="128">
        <v>53.185199999999995</v>
      </c>
      <c r="AH71" s="129">
        <v>31.623950000000001</v>
      </c>
    </row>
    <row r="72" spans="2:34" ht="16" x14ac:dyDescent="0.2">
      <c r="B72" s="89" t="s">
        <v>14115</v>
      </c>
      <c r="D72" s="102">
        <v>31.94</v>
      </c>
      <c r="E72" s="102" t="s">
        <v>14758</v>
      </c>
      <c r="F72" s="102">
        <v>8.16</v>
      </c>
      <c r="G72" s="102" t="s">
        <v>14759</v>
      </c>
      <c r="H72" s="102">
        <v>2277.85</v>
      </c>
      <c r="I72" s="102">
        <v>13.29</v>
      </c>
      <c r="J72">
        <v>386.63</v>
      </c>
      <c r="K72">
        <v>8.82</v>
      </c>
      <c r="L72">
        <v>1653.63</v>
      </c>
      <c r="M72">
        <v>13.65</v>
      </c>
      <c r="N72">
        <v>253.67</v>
      </c>
      <c r="O72">
        <v>2.96</v>
      </c>
      <c r="P72">
        <v>4.18</v>
      </c>
      <c r="Q72" t="s">
        <v>14630</v>
      </c>
      <c r="R72" s="107" t="s">
        <v>14698</v>
      </c>
      <c r="T72" s="126" t="s">
        <v>14806</v>
      </c>
      <c r="U72" s="127">
        <v>15.656639999999999</v>
      </c>
      <c r="V72" s="128" t="s">
        <v>14807</v>
      </c>
      <c r="W72" s="128" t="s">
        <v>14808</v>
      </c>
      <c r="X72" s="128">
        <v>12.167829999999999</v>
      </c>
      <c r="Y72" s="128" t="s">
        <v>14809</v>
      </c>
      <c r="Z72" s="128" t="s">
        <v>14810</v>
      </c>
      <c r="AA72" s="128" t="s">
        <v>14811</v>
      </c>
      <c r="AB72" s="128">
        <v>9.7952700000000004</v>
      </c>
      <c r="AC72" s="128">
        <v>9.1772200000000002</v>
      </c>
      <c r="AD72" s="128">
        <v>33.491730000000004</v>
      </c>
      <c r="AE72" s="128">
        <v>41.83</v>
      </c>
      <c r="AF72" s="128" t="s">
        <v>14812</v>
      </c>
      <c r="AG72" s="128" t="s">
        <v>14813</v>
      </c>
      <c r="AH72" s="129">
        <v>33.743179999999995</v>
      </c>
    </row>
    <row r="73" spans="2:34" ht="16" x14ac:dyDescent="0.2">
      <c r="B73" s="89" t="s">
        <v>14115</v>
      </c>
      <c r="D73" s="102">
        <v>31.94</v>
      </c>
      <c r="E73" s="102" t="s">
        <v>14758</v>
      </c>
      <c r="F73" s="102">
        <v>8.16</v>
      </c>
      <c r="G73" s="102" t="s">
        <v>14759</v>
      </c>
      <c r="H73" s="102">
        <v>2277.85</v>
      </c>
      <c r="I73" s="102">
        <v>13.29</v>
      </c>
      <c r="J73">
        <v>386.63</v>
      </c>
      <c r="K73">
        <v>8.82</v>
      </c>
      <c r="L73">
        <v>1653.63</v>
      </c>
      <c r="M73">
        <v>13.65</v>
      </c>
      <c r="N73">
        <v>253.67</v>
      </c>
      <c r="O73">
        <v>2.96</v>
      </c>
      <c r="P73">
        <v>4.18</v>
      </c>
      <c r="Q73" t="s">
        <v>14630</v>
      </c>
      <c r="R73" s="107" t="s">
        <v>14699</v>
      </c>
      <c r="T73" s="126" t="s">
        <v>14814</v>
      </c>
      <c r="U73" s="127">
        <v>22.161909999999999</v>
      </c>
      <c r="V73" s="128">
        <v>29.269249999999996</v>
      </c>
      <c r="W73" s="128">
        <v>13.64269</v>
      </c>
      <c r="X73" s="128">
        <v>16.94914</v>
      </c>
      <c r="Y73" s="128" t="s">
        <v>14815</v>
      </c>
      <c r="Z73" s="128">
        <v>41.337439999999994</v>
      </c>
      <c r="AA73" s="128" t="s">
        <v>14816</v>
      </c>
      <c r="AB73" s="128" t="s">
        <v>14817</v>
      </c>
      <c r="AC73" s="128">
        <v>9.6284200000000002</v>
      </c>
      <c r="AD73" s="128">
        <v>34.695869999999999</v>
      </c>
      <c r="AE73" s="128" t="s">
        <v>14818</v>
      </c>
      <c r="AF73" s="128" t="s">
        <v>14819</v>
      </c>
      <c r="AG73" s="128">
        <v>65.386400000000009</v>
      </c>
      <c r="AH73" s="129" t="s">
        <v>14820</v>
      </c>
    </row>
    <row r="74" spans="2:34" ht="16" x14ac:dyDescent="0.2">
      <c r="B74" s="89" t="s">
        <v>14116</v>
      </c>
      <c r="D74" s="102">
        <v>31.94</v>
      </c>
      <c r="E74" s="102" t="s">
        <v>14758</v>
      </c>
      <c r="F74" s="102">
        <v>8.16</v>
      </c>
      <c r="G74" s="102" t="s">
        <v>14759</v>
      </c>
      <c r="H74" s="102">
        <v>2277.85</v>
      </c>
      <c r="I74" s="102">
        <v>13.29</v>
      </c>
      <c r="J74">
        <v>386.63</v>
      </c>
      <c r="K74">
        <v>8.82</v>
      </c>
      <c r="L74">
        <v>1653.63</v>
      </c>
      <c r="M74">
        <v>13.65</v>
      </c>
      <c r="N74">
        <v>253.67</v>
      </c>
      <c r="O74">
        <v>2.96</v>
      </c>
      <c r="P74">
        <v>4.18</v>
      </c>
      <c r="Q74" t="s">
        <v>14630</v>
      </c>
      <c r="R74" s="107" t="s">
        <v>14713</v>
      </c>
      <c r="T74" s="126" t="s">
        <v>14821</v>
      </c>
      <c r="U74" s="127">
        <v>32.53387</v>
      </c>
      <c r="V74" s="128" t="s">
        <v>14822</v>
      </c>
      <c r="W74" s="128">
        <v>16.692519999999998</v>
      </c>
      <c r="X74" s="128" t="s">
        <v>14823</v>
      </c>
      <c r="Y74" s="128">
        <v>24.74691</v>
      </c>
      <c r="Z74" s="128" t="s">
        <v>14824</v>
      </c>
      <c r="AA74" s="128" t="s">
        <v>14825</v>
      </c>
      <c r="AB74" s="128">
        <v>21.262800000000002</v>
      </c>
      <c r="AC74" s="128" t="s">
        <v>14826</v>
      </c>
      <c r="AD74" s="128">
        <v>36.215850000000003</v>
      </c>
      <c r="AE74" s="128">
        <v>42.418440000000004</v>
      </c>
      <c r="AF74" s="128" t="s">
        <v>14827</v>
      </c>
      <c r="AG74" s="128">
        <v>74.63600000000001</v>
      </c>
      <c r="AH74" s="129">
        <v>36.579629999999995</v>
      </c>
    </row>
    <row r="75" spans="2:34" ht="16" x14ac:dyDescent="0.2">
      <c r="B75" s="89" t="s">
        <v>14116</v>
      </c>
      <c r="D75" s="102">
        <v>31.94</v>
      </c>
      <c r="E75" s="102" t="s">
        <v>14758</v>
      </c>
      <c r="F75" s="102">
        <v>8.16</v>
      </c>
      <c r="G75" s="102" t="s">
        <v>14759</v>
      </c>
      <c r="H75" s="102">
        <v>2277.85</v>
      </c>
      <c r="I75" s="102">
        <v>13.29</v>
      </c>
      <c r="J75">
        <v>386.63</v>
      </c>
      <c r="K75">
        <v>8.82</v>
      </c>
      <c r="L75">
        <v>1653.63</v>
      </c>
      <c r="M75">
        <v>13.65</v>
      </c>
      <c r="N75">
        <v>253.67</v>
      </c>
      <c r="O75">
        <v>2.96</v>
      </c>
      <c r="P75">
        <v>4.18</v>
      </c>
      <c r="Q75" t="s">
        <v>14630</v>
      </c>
      <c r="R75" s="107" t="s">
        <v>14714</v>
      </c>
      <c r="T75" s="126" t="s">
        <v>14828</v>
      </c>
      <c r="U75" s="127" t="s">
        <v>14829</v>
      </c>
      <c r="V75" s="128">
        <v>52.545999999999992</v>
      </c>
      <c r="W75" s="128" t="s">
        <v>14830</v>
      </c>
      <c r="X75" s="128">
        <v>24.441880000000001</v>
      </c>
      <c r="Y75" s="128" t="s">
        <v>14831</v>
      </c>
      <c r="Z75" s="128">
        <v>71.778400000000005</v>
      </c>
      <c r="AA75" s="128">
        <v>33.427340000000001</v>
      </c>
      <c r="AB75" s="128">
        <v>36.563650000000003</v>
      </c>
      <c r="AC75" s="128" t="s">
        <v>14832</v>
      </c>
      <c r="AD75" s="128" t="s">
        <v>14833</v>
      </c>
      <c r="AE75" s="128">
        <v>43.72457</v>
      </c>
      <c r="AF75" s="128">
        <v>65.452199999999991</v>
      </c>
      <c r="AG75" s="128">
        <v>84.515399999999985</v>
      </c>
      <c r="AH75" s="129">
        <v>37.189689999999999</v>
      </c>
    </row>
    <row r="76" spans="2:34" ht="16" x14ac:dyDescent="0.2">
      <c r="B76" s="89" t="s">
        <v>14116</v>
      </c>
      <c r="D76" s="102">
        <v>31.94</v>
      </c>
      <c r="E76" s="102" t="s">
        <v>14758</v>
      </c>
      <c r="F76" s="102">
        <v>8.16</v>
      </c>
      <c r="G76" s="102" t="s">
        <v>14759</v>
      </c>
      <c r="H76" s="102">
        <v>2277.85</v>
      </c>
      <c r="I76" s="102">
        <v>13.29</v>
      </c>
      <c r="J76">
        <v>386.63</v>
      </c>
      <c r="K76">
        <v>8.82</v>
      </c>
      <c r="L76">
        <v>1653.63</v>
      </c>
      <c r="M76">
        <v>13.65</v>
      </c>
      <c r="N76">
        <v>253.67</v>
      </c>
      <c r="O76">
        <v>2.96</v>
      </c>
      <c r="P76">
        <v>4.18</v>
      </c>
      <c r="Q76" t="s">
        <v>14630</v>
      </c>
      <c r="R76" s="107" t="s">
        <v>14715</v>
      </c>
      <c r="T76" s="126" t="s">
        <v>14834</v>
      </c>
      <c r="U76" s="127" t="s">
        <v>14835</v>
      </c>
      <c r="V76" s="128" t="s">
        <v>14836</v>
      </c>
      <c r="W76" s="128">
        <v>24.157999999999998</v>
      </c>
      <c r="X76" s="128" t="s">
        <v>14837</v>
      </c>
      <c r="Y76" s="128">
        <v>41.321460000000009</v>
      </c>
      <c r="Z76" s="128">
        <v>91.311599999999999</v>
      </c>
      <c r="AA76" s="128" t="s">
        <v>14838</v>
      </c>
      <c r="AB76" s="128">
        <v>48.264300000000006</v>
      </c>
      <c r="AC76" s="128">
        <v>18.87567</v>
      </c>
      <c r="AD76" s="128" t="s">
        <v>14839</v>
      </c>
      <c r="AE76" s="128">
        <v>44.211489999999998</v>
      </c>
      <c r="AF76" s="128">
        <v>71.364800000000002</v>
      </c>
      <c r="AG76" s="128" t="s">
        <v>14840</v>
      </c>
      <c r="AH76" s="129" t="s">
        <v>14841</v>
      </c>
    </row>
    <row r="77" spans="2:34" ht="16" x14ac:dyDescent="0.2">
      <c r="B77" s="89" t="s">
        <v>14116</v>
      </c>
      <c r="D77" s="102">
        <v>31.94</v>
      </c>
      <c r="E77" s="102" t="s">
        <v>14758</v>
      </c>
      <c r="F77" s="102">
        <v>8.16</v>
      </c>
      <c r="G77" s="102" t="s">
        <v>14759</v>
      </c>
      <c r="H77" s="102">
        <v>2277.85</v>
      </c>
      <c r="I77" s="102">
        <v>13.29</v>
      </c>
      <c r="J77">
        <v>386.63</v>
      </c>
      <c r="K77">
        <v>8.82</v>
      </c>
      <c r="L77">
        <v>1653.63</v>
      </c>
      <c r="M77">
        <v>13.65</v>
      </c>
      <c r="N77">
        <v>253.67</v>
      </c>
      <c r="O77">
        <v>2.96</v>
      </c>
      <c r="P77">
        <v>4.18</v>
      </c>
      <c r="Q77" t="s">
        <v>14630</v>
      </c>
      <c r="R77" s="107" t="s">
        <v>14716</v>
      </c>
      <c r="T77" s="126" t="s">
        <v>14842</v>
      </c>
      <c r="U77" s="127" t="s">
        <v>14843</v>
      </c>
      <c r="V77" s="128">
        <v>72.267199999999988</v>
      </c>
      <c r="W77" s="128" t="s">
        <v>14844</v>
      </c>
      <c r="X77" s="128">
        <v>37.644649999999999</v>
      </c>
      <c r="Y77" s="128" t="s">
        <v>14845</v>
      </c>
      <c r="Z77" s="128" t="s">
        <v>14846</v>
      </c>
      <c r="AA77" s="128">
        <v>34.79222</v>
      </c>
      <c r="AB77" s="128">
        <v>79.354800000000012</v>
      </c>
      <c r="AC77" s="128" t="s">
        <v>14847</v>
      </c>
      <c r="AD77" s="128">
        <v>41.492539999999998</v>
      </c>
      <c r="AE77" s="128" t="s">
        <v>14848</v>
      </c>
      <c r="AF77" s="128" t="s">
        <v>14849</v>
      </c>
      <c r="AG77" s="128" t="s">
        <v>14850</v>
      </c>
      <c r="AH77" s="129">
        <v>32.929610000000004</v>
      </c>
    </row>
    <row r="78" spans="2:34" ht="16" x14ac:dyDescent="0.2">
      <c r="B78" s="89" t="s">
        <v>14117</v>
      </c>
      <c r="D78" s="102">
        <v>31.94</v>
      </c>
      <c r="E78" s="102" t="s">
        <v>14758</v>
      </c>
      <c r="F78" s="102">
        <v>8.16</v>
      </c>
      <c r="G78" s="102" t="s">
        <v>14759</v>
      </c>
      <c r="H78" s="102">
        <v>2277.85</v>
      </c>
      <c r="I78" s="102">
        <v>13.29</v>
      </c>
      <c r="J78">
        <v>386.63</v>
      </c>
      <c r="K78">
        <v>8.82</v>
      </c>
      <c r="L78">
        <v>1653.63</v>
      </c>
      <c r="M78">
        <v>13.65</v>
      </c>
      <c r="N78">
        <v>253.67</v>
      </c>
      <c r="O78">
        <v>2.96</v>
      </c>
      <c r="P78">
        <v>4.18</v>
      </c>
      <c r="Q78" t="s">
        <v>14630</v>
      </c>
      <c r="R78" s="107" t="s">
        <v>14729</v>
      </c>
      <c r="T78" s="126" t="s">
        <v>14851</v>
      </c>
      <c r="U78" s="127">
        <v>115.52600000000001</v>
      </c>
      <c r="V78" s="128">
        <v>64.357100000000003</v>
      </c>
      <c r="W78" s="128" t="s">
        <v>14852</v>
      </c>
      <c r="X78" s="128">
        <v>37.698230000000002</v>
      </c>
      <c r="Y78" s="128">
        <v>37.987279999999998</v>
      </c>
      <c r="Z78" s="128" t="s">
        <v>14853</v>
      </c>
      <c r="AA78" s="128" t="s">
        <v>14854</v>
      </c>
      <c r="AB78" s="128" t="s">
        <v>14855</v>
      </c>
      <c r="AC78" s="128" t="s">
        <v>14856</v>
      </c>
      <c r="AD78" s="128" t="s">
        <v>14857</v>
      </c>
      <c r="AE78" s="128">
        <v>46.518249999999995</v>
      </c>
      <c r="AF78" s="128">
        <v>88.585599999999999</v>
      </c>
      <c r="AG78" s="128" t="s">
        <v>14858</v>
      </c>
      <c r="AH78" s="129" t="s">
        <v>14859</v>
      </c>
    </row>
    <row r="79" spans="2:34" ht="16" x14ac:dyDescent="0.2">
      <c r="B79" s="89" t="s">
        <v>14117</v>
      </c>
      <c r="D79" s="102">
        <v>31.94</v>
      </c>
      <c r="E79" s="102" t="s">
        <v>14758</v>
      </c>
      <c r="F79" s="102">
        <v>8.16</v>
      </c>
      <c r="G79" s="102" t="s">
        <v>14759</v>
      </c>
      <c r="H79" s="102">
        <v>2277.85</v>
      </c>
      <c r="I79" s="102">
        <v>13.29</v>
      </c>
      <c r="J79">
        <v>386.63</v>
      </c>
      <c r="K79">
        <v>8.82</v>
      </c>
      <c r="L79">
        <v>1653.63</v>
      </c>
      <c r="M79">
        <v>13.65</v>
      </c>
      <c r="N79">
        <v>253.67</v>
      </c>
      <c r="O79">
        <v>2.96</v>
      </c>
      <c r="P79">
        <v>4.18</v>
      </c>
      <c r="Q79" t="s">
        <v>14630</v>
      </c>
      <c r="R79" s="107" t="s">
        <v>14730</v>
      </c>
      <c r="T79" s="126" t="s">
        <v>14860</v>
      </c>
      <c r="U79" s="127" t="s">
        <v>14861</v>
      </c>
      <c r="V79" s="128" t="s">
        <v>14862</v>
      </c>
      <c r="W79" s="128">
        <v>32.175260000000002</v>
      </c>
      <c r="X79" s="128" t="s">
        <v>14863</v>
      </c>
      <c r="Y79" s="128">
        <v>33.374230000000004</v>
      </c>
      <c r="Z79" s="128" t="s">
        <v>14864</v>
      </c>
      <c r="AA79" s="128">
        <v>52.569499999999998</v>
      </c>
      <c r="AB79" s="128">
        <v>73.536200000000008</v>
      </c>
      <c r="AC79" s="128" t="s">
        <v>14865</v>
      </c>
      <c r="AD79" s="128" t="s">
        <v>14866</v>
      </c>
      <c r="AE79" s="128">
        <v>47.564000000000007</v>
      </c>
      <c r="AF79" s="128">
        <v>52.921999999999997</v>
      </c>
      <c r="AG79" s="128">
        <v>118.1674</v>
      </c>
      <c r="AH79" s="129" t="s">
        <v>14867</v>
      </c>
    </row>
    <row r="80" spans="2:34" ht="16" x14ac:dyDescent="0.2">
      <c r="B80" s="89" t="s">
        <v>14117</v>
      </c>
      <c r="D80" s="102">
        <v>31.94</v>
      </c>
      <c r="E80" s="102" t="s">
        <v>14758</v>
      </c>
      <c r="F80" s="102">
        <v>8.16</v>
      </c>
      <c r="G80" s="102" t="s">
        <v>14759</v>
      </c>
      <c r="H80" s="102">
        <v>2277.85</v>
      </c>
      <c r="I80" s="102">
        <v>13.29</v>
      </c>
      <c r="J80">
        <v>386.63</v>
      </c>
      <c r="K80">
        <v>8.82</v>
      </c>
      <c r="L80">
        <v>1653.63</v>
      </c>
      <c r="M80">
        <v>13.65</v>
      </c>
      <c r="N80">
        <v>253.67</v>
      </c>
      <c r="O80">
        <v>2.96</v>
      </c>
      <c r="P80">
        <v>4.18</v>
      </c>
      <c r="Q80" t="s">
        <v>14630</v>
      </c>
      <c r="R80" s="107" t="s">
        <v>14731</v>
      </c>
      <c r="T80" s="126" t="s">
        <v>14868</v>
      </c>
      <c r="U80" s="127">
        <v>113.75879999999999</v>
      </c>
      <c r="V80" s="128" t="s">
        <v>14869</v>
      </c>
      <c r="W80" s="128">
        <v>28.546860000000002</v>
      </c>
      <c r="X80" s="128" t="s">
        <v>14870</v>
      </c>
      <c r="Y80" s="128">
        <v>33.978650000000002</v>
      </c>
      <c r="Z80" s="128">
        <v>141.3948</v>
      </c>
      <c r="AA80" s="128" t="s">
        <v>14871</v>
      </c>
      <c r="AB80" s="128">
        <v>111.3524</v>
      </c>
      <c r="AC80" s="128">
        <v>37.39837</v>
      </c>
      <c r="AD80" s="128" t="s">
        <v>14872</v>
      </c>
      <c r="AE80" s="128" t="s">
        <v>14873</v>
      </c>
      <c r="AF80" s="128">
        <v>54.961800000000004</v>
      </c>
      <c r="AG80" s="128" t="s">
        <v>14874</v>
      </c>
      <c r="AH80" s="129" t="s">
        <v>14875</v>
      </c>
    </row>
    <row r="81" spans="2:34" ht="16" x14ac:dyDescent="0.2">
      <c r="B81" s="89" t="s">
        <v>14117</v>
      </c>
      <c r="D81" s="102">
        <v>31.94</v>
      </c>
      <c r="E81" s="102" t="s">
        <v>14758</v>
      </c>
      <c r="F81" s="102">
        <v>8.16</v>
      </c>
      <c r="G81" s="102" t="s">
        <v>14759</v>
      </c>
      <c r="H81" s="102">
        <v>2277.85</v>
      </c>
      <c r="I81" s="102">
        <v>13.29</v>
      </c>
      <c r="J81">
        <v>386.63</v>
      </c>
      <c r="K81">
        <v>8.82</v>
      </c>
      <c r="L81">
        <v>1653.63</v>
      </c>
      <c r="M81">
        <v>13.65</v>
      </c>
      <c r="N81">
        <v>253.67</v>
      </c>
      <c r="O81">
        <v>2.96</v>
      </c>
      <c r="P81">
        <v>4.18</v>
      </c>
      <c r="Q81" t="s">
        <v>14630</v>
      </c>
      <c r="R81" s="107" t="s">
        <v>14732</v>
      </c>
      <c r="T81" s="126" t="s">
        <v>14876</v>
      </c>
      <c r="U81" s="127">
        <v>137.75700000000001</v>
      </c>
      <c r="V81" s="128" t="s">
        <v>14877</v>
      </c>
      <c r="W81" s="128" t="s">
        <v>14878</v>
      </c>
      <c r="X81" s="128" t="s">
        <v>14879</v>
      </c>
      <c r="Y81" s="128">
        <v>34.46557</v>
      </c>
      <c r="Z81" s="128">
        <v>146.95960000000002</v>
      </c>
      <c r="AA81" s="128">
        <v>69.733900000000006</v>
      </c>
      <c r="AB81" s="128">
        <v>153.2764</v>
      </c>
      <c r="AC81" s="128">
        <v>37.917720000000003</v>
      </c>
      <c r="AD81" s="128">
        <v>53.758599999999994</v>
      </c>
      <c r="AE81" s="128">
        <v>56.287200000000006</v>
      </c>
      <c r="AF81" s="128">
        <v>61.969499999999996</v>
      </c>
      <c r="AG81" s="128">
        <v>138.61240000000001</v>
      </c>
      <c r="AH81" s="129">
        <v>56.644399999999997</v>
      </c>
    </row>
    <row r="82" spans="2:34" ht="16" x14ac:dyDescent="0.2">
      <c r="B82" s="89" t="s">
        <v>14114</v>
      </c>
      <c r="C82" t="s">
        <v>14108</v>
      </c>
      <c r="D82" s="102">
        <v>31.91</v>
      </c>
      <c r="E82" s="102" t="s">
        <v>14880</v>
      </c>
      <c r="F82" s="102">
        <v>7.9</v>
      </c>
      <c r="G82" s="102" t="s">
        <v>14881</v>
      </c>
      <c r="H82" s="102">
        <v>2277.12</v>
      </c>
      <c r="I82" s="102">
        <v>14.68</v>
      </c>
      <c r="J82">
        <v>883.61</v>
      </c>
      <c r="K82">
        <v>5.25</v>
      </c>
      <c r="L82">
        <v>1913.74</v>
      </c>
      <c r="M82">
        <v>12.5</v>
      </c>
      <c r="N82">
        <v>148.4</v>
      </c>
      <c r="O82" t="s">
        <v>14882</v>
      </c>
      <c r="P82">
        <v>2.44</v>
      </c>
      <c r="Q82" t="s">
        <v>14627</v>
      </c>
      <c r="R82" s="107" t="s">
        <v>14683</v>
      </c>
      <c r="T82" s="126" t="s">
        <v>14883</v>
      </c>
      <c r="U82" s="127" t="s">
        <v>14884</v>
      </c>
      <c r="V82" s="128" t="s">
        <v>14885</v>
      </c>
      <c r="W82" s="128">
        <v>28.594799999999999</v>
      </c>
      <c r="X82" s="128">
        <v>39.823100000000004</v>
      </c>
      <c r="Y82" s="128">
        <v>41.985100000000003</v>
      </c>
      <c r="Z82" s="128" t="s">
        <v>14886</v>
      </c>
      <c r="AA82" s="128">
        <v>68.159400000000005</v>
      </c>
      <c r="AB82" s="128">
        <v>168.58430000000001</v>
      </c>
      <c r="AC82" s="128">
        <v>56.494000000000007</v>
      </c>
      <c r="AD82" s="128">
        <v>53.913699999999999</v>
      </c>
      <c r="AE82" s="128">
        <v>63.445300000000003</v>
      </c>
      <c r="AF82" s="128" t="s">
        <v>14887</v>
      </c>
      <c r="AG82" s="128" t="s">
        <v>14888</v>
      </c>
      <c r="AH82" s="129">
        <v>58.453900000000004</v>
      </c>
    </row>
    <row r="83" spans="2:34" ht="16" x14ac:dyDescent="0.2">
      <c r="B83" s="89" t="s">
        <v>14114</v>
      </c>
      <c r="D83" s="102">
        <v>31.91</v>
      </c>
      <c r="E83" s="102" t="s">
        <v>14880</v>
      </c>
      <c r="F83" s="102">
        <v>7.9</v>
      </c>
      <c r="G83" s="102" t="s">
        <v>14881</v>
      </c>
      <c r="H83" s="102">
        <v>2277.12</v>
      </c>
      <c r="I83" s="102">
        <v>14.68</v>
      </c>
      <c r="J83">
        <v>883.61</v>
      </c>
      <c r="K83">
        <v>5.25</v>
      </c>
      <c r="L83">
        <v>1913.74</v>
      </c>
      <c r="M83">
        <v>12.5</v>
      </c>
      <c r="N83">
        <v>148.4</v>
      </c>
      <c r="O83" t="s">
        <v>14882</v>
      </c>
      <c r="P83">
        <v>2.44</v>
      </c>
      <c r="Q83" t="s">
        <v>14627</v>
      </c>
      <c r="R83" s="107" t="s">
        <v>14684</v>
      </c>
      <c r="T83" s="126" t="s">
        <v>14889</v>
      </c>
      <c r="U83" s="127">
        <v>179.822</v>
      </c>
      <c r="V83" s="128">
        <v>149.47880000000001</v>
      </c>
      <c r="W83" s="128" t="s">
        <v>14890</v>
      </c>
      <c r="X83" s="128" t="s">
        <v>14891</v>
      </c>
      <c r="Y83" s="128">
        <v>58.928599999999996</v>
      </c>
      <c r="Z83" s="128" t="s">
        <v>14892</v>
      </c>
      <c r="AA83" s="128">
        <v>119.5633</v>
      </c>
      <c r="AB83" s="128">
        <v>179.98179999999999</v>
      </c>
      <c r="AC83" s="128" t="s">
        <v>14893</v>
      </c>
      <c r="AD83" s="128">
        <v>55.718499999999992</v>
      </c>
      <c r="AE83" s="128">
        <v>67.647099999999995</v>
      </c>
      <c r="AF83" s="128" t="s">
        <v>14894</v>
      </c>
      <c r="AG83" s="128" t="s">
        <v>14895</v>
      </c>
      <c r="AH83" s="129" t="s">
        <v>14896</v>
      </c>
    </row>
    <row r="84" spans="2:34" ht="16" x14ac:dyDescent="0.2">
      <c r="B84" s="89" t="s">
        <v>14114</v>
      </c>
      <c r="D84" s="102">
        <v>31.91</v>
      </c>
      <c r="E84" s="102" t="s">
        <v>14880</v>
      </c>
      <c r="F84" s="102">
        <v>7.9</v>
      </c>
      <c r="G84" s="102" t="s">
        <v>14881</v>
      </c>
      <c r="H84" s="102">
        <v>2277.12</v>
      </c>
      <c r="I84" s="102">
        <v>14.68</v>
      </c>
      <c r="J84">
        <v>883.61</v>
      </c>
      <c r="K84">
        <v>5.25</v>
      </c>
      <c r="L84">
        <v>1913.74</v>
      </c>
      <c r="M84">
        <v>12.5</v>
      </c>
      <c r="N84">
        <v>148.4</v>
      </c>
      <c r="O84" t="s">
        <v>14882</v>
      </c>
      <c r="P84">
        <v>2.44</v>
      </c>
      <c r="Q84" t="s">
        <v>14627</v>
      </c>
      <c r="R84" s="107" t="s">
        <v>14685</v>
      </c>
      <c r="T84" s="126" t="s">
        <v>14897</v>
      </c>
      <c r="U84" s="127" t="s">
        <v>14898</v>
      </c>
      <c r="V84" s="128" t="s">
        <v>14899</v>
      </c>
      <c r="W84" s="128" t="s">
        <v>14900</v>
      </c>
      <c r="X84" s="128" t="s">
        <v>14901</v>
      </c>
      <c r="Y84" s="128" t="s">
        <v>14902</v>
      </c>
      <c r="Z84" s="128" t="s">
        <v>14903</v>
      </c>
      <c r="AA84" s="128">
        <v>111.31949999999999</v>
      </c>
      <c r="AB84" s="128">
        <v>159.2689</v>
      </c>
      <c r="AC84" s="128">
        <v>122.93789999999998</v>
      </c>
      <c r="AD84" s="128">
        <v>56.813599999999994</v>
      </c>
      <c r="AE84" s="128">
        <v>73.282399999999996</v>
      </c>
      <c r="AF84" s="128">
        <v>177.5754</v>
      </c>
      <c r="AG84" s="128">
        <v>169.4914</v>
      </c>
      <c r="AH84" s="129">
        <v>71.472899999999996</v>
      </c>
    </row>
    <row r="85" spans="2:34" ht="16" x14ac:dyDescent="0.2">
      <c r="B85" s="89" t="s">
        <v>14114</v>
      </c>
      <c r="D85" s="102">
        <v>31.91</v>
      </c>
      <c r="E85" s="102" t="s">
        <v>14880</v>
      </c>
      <c r="F85" s="102">
        <v>7.9</v>
      </c>
      <c r="G85" s="102" t="s">
        <v>14881</v>
      </c>
      <c r="H85" s="102">
        <v>2277.12</v>
      </c>
      <c r="I85" s="102">
        <v>14.68</v>
      </c>
      <c r="J85">
        <v>883.61</v>
      </c>
      <c r="K85">
        <v>5.25</v>
      </c>
      <c r="L85">
        <v>1913.74</v>
      </c>
      <c r="M85">
        <v>12.5</v>
      </c>
      <c r="N85">
        <v>148.4</v>
      </c>
      <c r="O85" t="s">
        <v>14882</v>
      </c>
      <c r="P85">
        <v>2.44</v>
      </c>
      <c r="Q85" t="s">
        <v>14627</v>
      </c>
      <c r="R85" s="107" t="s">
        <v>14686</v>
      </c>
      <c r="T85" s="126" t="s">
        <v>14904</v>
      </c>
      <c r="U85" s="127">
        <v>85.746800000000007</v>
      </c>
      <c r="V85" s="128" t="s">
        <v>14905</v>
      </c>
      <c r="W85" s="128" t="s">
        <v>14906</v>
      </c>
      <c r="X85" s="128">
        <v>48.997500000000002</v>
      </c>
      <c r="Y85" s="128" t="s">
        <v>14907</v>
      </c>
      <c r="Z85" s="128">
        <v>187.63339999999999</v>
      </c>
      <c r="AA85" s="128">
        <v>243.93470000000002</v>
      </c>
      <c r="AB85" s="128" t="s">
        <v>14908</v>
      </c>
      <c r="AC85" s="128">
        <v>71.111000000000004</v>
      </c>
      <c r="AD85" s="128">
        <v>58.895699999999998</v>
      </c>
      <c r="AE85" s="128">
        <v>78.1751</v>
      </c>
      <c r="AF85" s="128">
        <v>187.15399999999997</v>
      </c>
      <c r="AG85" s="128" t="s">
        <v>14909</v>
      </c>
      <c r="AH85" s="129">
        <v>89.788799999999995</v>
      </c>
    </row>
    <row r="86" spans="2:34" ht="16" x14ac:dyDescent="0.2">
      <c r="B86" s="89" t="s">
        <v>14115</v>
      </c>
      <c r="D86" s="102">
        <v>31.91</v>
      </c>
      <c r="E86" s="102" t="s">
        <v>14880</v>
      </c>
      <c r="F86" s="102">
        <v>7.9</v>
      </c>
      <c r="G86" s="102" t="s">
        <v>14881</v>
      </c>
      <c r="H86" s="102">
        <v>2277.12</v>
      </c>
      <c r="I86" s="102">
        <v>14.68</v>
      </c>
      <c r="J86">
        <v>883.61</v>
      </c>
      <c r="K86">
        <v>5.25</v>
      </c>
      <c r="L86">
        <v>1913.74</v>
      </c>
      <c r="M86">
        <v>12.5</v>
      </c>
      <c r="N86">
        <v>148.4</v>
      </c>
      <c r="O86" t="s">
        <v>14882</v>
      </c>
      <c r="P86">
        <v>2.44</v>
      </c>
      <c r="Q86" t="s">
        <v>14627</v>
      </c>
      <c r="R86" s="107" t="s">
        <v>14700</v>
      </c>
      <c r="T86" s="126" t="s">
        <v>14910</v>
      </c>
      <c r="U86" s="127">
        <v>77.648700000000005</v>
      </c>
      <c r="V86" s="128" t="s">
        <v>14911</v>
      </c>
      <c r="W86" s="128">
        <v>33.882300000000001</v>
      </c>
      <c r="X86" s="128" t="s">
        <v>14912</v>
      </c>
      <c r="Y86" s="128">
        <v>285.572</v>
      </c>
      <c r="Z86" s="128" t="s">
        <v>14913</v>
      </c>
      <c r="AA86" s="128">
        <v>118.54340000000001</v>
      </c>
      <c r="AB86" s="128">
        <v>148.94299999999998</v>
      </c>
      <c r="AC86" s="128">
        <v>68.676400000000001</v>
      </c>
      <c r="AD86" s="128" t="s">
        <v>14914</v>
      </c>
      <c r="AE86" s="128">
        <v>82.936200000000014</v>
      </c>
      <c r="AF86" s="128" t="s">
        <v>14915</v>
      </c>
      <c r="AG86" s="128">
        <v>219.53229999999999</v>
      </c>
      <c r="AH86" s="129">
        <v>98.338099999999997</v>
      </c>
    </row>
    <row r="87" spans="2:34" ht="16" x14ac:dyDescent="0.2">
      <c r="B87" s="89" t="s">
        <v>14115</v>
      </c>
      <c r="D87" s="102">
        <v>31.91</v>
      </c>
      <c r="E87" s="102" t="s">
        <v>14880</v>
      </c>
      <c r="F87" s="102">
        <v>7.9</v>
      </c>
      <c r="G87" s="102" t="s">
        <v>14881</v>
      </c>
      <c r="H87" s="102">
        <v>2277.12</v>
      </c>
      <c r="I87" s="102">
        <v>14.68</v>
      </c>
      <c r="J87">
        <v>883.61</v>
      </c>
      <c r="K87">
        <v>5.25</v>
      </c>
      <c r="L87">
        <v>1913.74</v>
      </c>
      <c r="M87">
        <v>12.5</v>
      </c>
      <c r="N87">
        <v>148.4</v>
      </c>
      <c r="O87" t="s">
        <v>14882</v>
      </c>
      <c r="P87">
        <v>2.44</v>
      </c>
      <c r="Q87" t="s">
        <v>14627</v>
      </c>
      <c r="R87" s="107" t="s">
        <v>14701</v>
      </c>
      <c r="T87" s="126" t="s">
        <v>14916</v>
      </c>
      <c r="U87" s="127">
        <v>148.24740000000003</v>
      </c>
      <c r="V87" s="128" t="s">
        <v>14917</v>
      </c>
      <c r="W87" s="128" t="s">
        <v>14918</v>
      </c>
      <c r="X87" s="128">
        <v>163.49889999999999</v>
      </c>
      <c r="Y87" s="128" t="s">
        <v>14919</v>
      </c>
      <c r="Z87" s="128">
        <v>217.38909999999998</v>
      </c>
      <c r="AA87" s="128">
        <v>242.97120000000004</v>
      </c>
      <c r="AB87" s="128">
        <v>114.26639999999999</v>
      </c>
      <c r="AC87" s="128">
        <v>64.587400000000002</v>
      </c>
      <c r="AD87" s="128">
        <v>61.781499999999994</v>
      </c>
      <c r="AE87" s="128">
        <v>86.794899999999998</v>
      </c>
      <c r="AF87" s="128" t="s">
        <v>14920</v>
      </c>
      <c r="AG87" s="128" t="s">
        <v>14921</v>
      </c>
      <c r="AH87" s="129">
        <v>97.144300000000001</v>
      </c>
    </row>
    <row r="88" spans="2:34" ht="16" x14ac:dyDescent="0.2">
      <c r="B88" s="89" t="s">
        <v>14115</v>
      </c>
      <c r="D88" s="102">
        <v>31.91</v>
      </c>
      <c r="E88" s="102" t="s">
        <v>14880</v>
      </c>
      <c r="F88" s="102">
        <v>7.9</v>
      </c>
      <c r="G88" s="102" t="s">
        <v>14881</v>
      </c>
      <c r="H88" s="102">
        <v>2277.12</v>
      </c>
      <c r="I88" s="102">
        <v>14.68</v>
      </c>
      <c r="J88">
        <v>883.61</v>
      </c>
      <c r="K88">
        <v>5.25</v>
      </c>
      <c r="L88">
        <v>1913.74</v>
      </c>
      <c r="M88">
        <v>12.5</v>
      </c>
      <c r="N88">
        <v>148.4</v>
      </c>
      <c r="O88" t="s">
        <v>14882</v>
      </c>
      <c r="P88">
        <v>2.44</v>
      </c>
      <c r="Q88" t="s">
        <v>14627</v>
      </c>
      <c r="R88" s="107" t="s">
        <v>14702</v>
      </c>
      <c r="T88" s="126" t="s">
        <v>14922</v>
      </c>
      <c r="U88" s="127">
        <v>269.35700000000003</v>
      </c>
      <c r="V88" s="128" t="s">
        <v>14923</v>
      </c>
      <c r="W88" s="128">
        <v>52.748100000000001</v>
      </c>
      <c r="X88" s="128" t="s">
        <v>14924</v>
      </c>
      <c r="Y88" s="128">
        <v>129.42860000000002</v>
      </c>
      <c r="Z88" s="128">
        <v>231.94970000000001</v>
      </c>
      <c r="AA88" s="128">
        <v>88.3459</v>
      </c>
      <c r="AB88" s="128">
        <v>232.26930000000002</v>
      </c>
      <c r="AC88" s="128">
        <v>74.739400000000003</v>
      </c>
      <c r="AD88" s="128">
        <v>62.627499999999998</v>
      </c>
      <c r="AE88" s="128">
        <v>89.18719999999999</v>
      </c>
      <c r="AF88" s="128">
        <v>229.8629</v>
      </c>
      <c r="AG88" s="128">
        <v>245.91810000000001</v>
      </c>
      <c r="AH88" s="129">
        <v>112.51800000000001</v>
      </c>
    </row>
    <row r="89" spans="2:34" ht="16" x14ac:dyDescent="0.2">
      <c r="B89" s="89" t="s">
        <v>14115</v>
      </c>
      <c r="D89" s="102">
        <v>31.91</v>
      </c>
      <c r="E89" s="102" t="s">
        <v>14880</v>
      </c>
      <c r="F89" s="102">
        <v>7.9</v>
      </c>
      <c r="G89" s="102" t="s">
        <v>14881</v>
      </c>
      <c r="H89" s="102">
        <v>2277.12</v>
      </c>
      <c r="I89" s="102">
        <v>14.68</v>
      </c>
      <c r="J89">
        <v>883.61</v>
      </c>
      <c r="K89">
        <v>5.25</v>
      </c>
      <c r="L89">
        <v>1913.74</v>
      </c>
      <c r="M89">
        <v>12.5</v>
      </c>
      <c r="N89">
        <v>148.4</v>
      </c>
      <c r="O89" t="s">
        <v>14882</v>
      </c>
      <c r="P89">
        <v>2.44</v>
      </c>
      <c r="Q89" t="s">
        <v>14627</v>
      </c>
      <c r="R89" s="107" t="s">
        <v>14703</v>
      </c>
      <c r="T89" s="126" t="s">
        <v>14925</v>
      </c>
      <c r="U89" s="127">
        <v>252.65790000000001</v>
      </c>
      <c r="V89" s="128">
        <v>236.3912</v>
      </c>
      <c r="W89" s="128">
        <v>139.84380000000002</v>
      </c>
      <c r="X89" s="128" t="s">
        <v>14926</v>
      </c>
      <c r="Y89" s="128">
        <v>142.89409999999998</v>
      </c>
      <c r="Z89" s="128">
        <v>246.55730000000003</v>
      </c>
      <c r="AA89" s="128" t="s">
        <v>14927</v>
      </c>
      <c r="AB89" s="128">
        <v>243.18739999999997</v>
      </c>
      <c r="AC89" s="128" t="s">
        <v>14928</v>
      </c>
      <c r="AD89" s="128">
        <v>64.324200000000005</v>
      </c>
      <c r="AE89" s="128">
        <v>92.289199999999994</v>
      </c>
      <c r="AF89" s="128">
        <v>241.58</v>
      </c>
      <c r="AG89" s="128">
        <v>177.46729999999999</v>
      </c>
      <c r="AH89" s="129" t="s">
        <v>14929</v>
      </c>
    </row>
    <row r="90" spans="2:34" ht="16" x14ac:dyDescent="0.2">
      <c r="B90" s="89" t="s">
        <v>14116</v>
      </c>
      <c r="D90" s="102">
        <v>31.91</v>
      </c>
      <c r="E90" s="102" t="s">
        <v>14880</v>
      </c>
      <c r="F90" s="102">
        <v>7.9</v>
      </c>
      <c r="G90" s="102" t="s">
        <v>14881</v>
      </c>
      <c r="H90" s="102">
        <v>2277.12</v>
      </c>
      <c r="I90" s="102">
        <v>14.68</v>
      </c>
      <c r="J90">
        <v>883.61</v>
      </c>
      <c r="K90">
        <v>5.25</v>
      </c>
      <c r="L90">
        <v>1913.74</v>
      </c>
      <c r="M90">
        <v>12.5</v>
      </c>
      <c r="N90">
        <v>148.4</v>
      </c>
      <c r="O90" t="s">
        <v>14882</v>
      </c>
      <c r="P90">
        <v>2.44</v>
      </c>
      <c r="Q90" t="s">
        <v>14627</v>
      </c>
      <c r="R90" s="107" t="s">
        <v>14717</v>
      </c>
      <c r="T90" s="126" t="s">
        <v>14930</v>
      </c>
      <c r="U90" s="127">
        <v>241.79620000000003</v>
      </c>
      <c r="V90" s="128">
        <v>168.47619999999998</v>
      </c>
      <c r="W90" s="128">
        <v>245.1661</v>
      </c>
      <c r="X90" s="128" t="s">
        <v>14931</v>
      </c>
      <c r="Y90" s="128" t="s">
        <v>14932</v>
      </c>
      <c r="Z90" s="128" t="s">
        <v>14933</v>
      </c>
      <c r="AA90" s="128" t="s">
        <v>14934</v>
      </c>
      <c r="AB90" s="128" t="s">
        <v>14935</v>
      </c>
      <c r="AC90" s="128">
        <v>149.33780000000002</v>
      </c>
      <c r="AD90" s="128" t="s">
        <v>14936</v>
      </c>
      <c r="AE90" s="128">
        <v>95.414699999999996</v>
      </c>
      <c r="AF90" s="128" t="s">
        <v>14937</v>
      </c>
      <c r="AG90" s="128">
        <v>179.55410000000001</v>
      </c>
      <c r="AH90" s="129" t="s">
        <v>14938</v>
      </c>
    </row>
    <row r="91" spans="2:34" ht="16" x14ac:dyDescent="0.2">
      <c r="B91" s="89" t="s">
        <v>14116</v>
      </c>
      <c r="D91" s="102">
        <v>31.91</v>
      </c>
      <c r="E91" s="102" t="s">
        <v>14880</v>
      </c>
      <c r="F91" s="102">
        <v>7.9</v>
      </c>
      <c r="G91" s="102" t="s">
        <v>14881</v>
      </c>
      <c r="H91" s="102">
        <v>2277.12</v>
      </c>
      <c r="I91" s="102">
        <v>14.68</v>
      </c>
      <c r="J91">
        <v>883.61</v>
      </c>
      <c r="K91">
        <v>5.25</v>
      </c>
      <c r="L91">
        <v>1913.74</v>
      </c>
      <c r="M91">
        <v>12.5</v>
      </c>
      <c r="N91">
        <v>148.4</v>
      </c>
      <c r="O91" t="s">
        <v>14882</v>
      </c>
      <c r="P91">
        <v>2.44</v>
      </c>
      <c r="Q91" t="s">
        <v>14627</v>
      </c>
      <c r="R91" s="107" t="s">
        <v>14718</v>
      </c>
      <c r="T91" s="126" t="s">
        <v>14939</v>
      </c>
      <c r="U91" s="127" t="s">
        <v>14940</v>
      </c>
      <c r="V91" s="128" t="s">
        <v>14941</v>
      </c>
      <c r="W91" s="128" t="s">
        <v>14942</v>
      </c>
      <c r="X91" s="128">
        <v>161.78810000000001</v>
      </c>
      <c r="Y91" s="128" t="s">
        <v>14943</v>
      </c>
      <c r="Z91" s="128" t="s">
        <v>14944</v>
      </c>
      <c r="AA91" s="128">
        <v>97.144300000000001</v>
      </c>
      <c r="AB91" s="128" t="s">
        <v>14945</v>
      </c>
      <c r="AC91" s="128">
        <v>172.43829999999997</v>
      </c>
      <c r="AD91" s="128">
        <v>62.561700000000009</v>
      </c>
      <c r="AE91" s="128" t="s">
        <v>14946</v>
      </c>
      <c r="AF91" s="128" t="s">
        <v>14947</v>
      </c>
      <c r="AG91" s="128">
        <v>188.49350000000001</v>
      </c>
      <c r="AH91" s="129">
        <v>164.19450000000001</v>
      </c>
    </row>
    <row r="92" spans="2:34" ht="16" x14ac:dyDescent="0.2">
      <c r="B92" s="89" t="s">
        <v>14116</v>
      </c>
      <c r="D92" s="102">
        <v>31.91</v>
      </c>
      <c r="E92" s="102" t="s">
        <v>14880</v>
      </c>
      <c r="F92" s="102">
        <v>7.9</v>
      </c>
      <c r="G92" s="102" t="s">
        <v>14881</v>
      </c>
      <c r="H92" s="102">
        <v>2277.12</v>
      </c>
      <c r="I92" s="102">
        <v>14.68</v>
      </c>
      <c r="J92">
        <v>883.61</v>
      </c>
      <c r="K92">
        <v>5.25</v>
      </c>
      <c r="L92">
        <v>1913.74</v>
      </c>
      <c r="M92">
        <v>12.5</v>
      </c>
      <c r="N92">
        <v>148.4</v>
      </c>
      <c r="O92" t="s">
        <v>14882</v>
      </c>
      <c r="P92">
        <v>2.44</v>
      </c>
      <c r="Q92" t="s">
        <v>14627</v>
      </c>
      <c r="R92" s="107" t="s">
        <v>14719</v>
      </c>
      <c r="T92" s="126" t="s">
        <v>14948</v>
      </c>
      <c r="U92" s="127" t="s">
        <v>14949</v>
      </c>
      <c r="V92" s="128" t="s">
        <v>14950</v>
      </c>
      <c r="W92" s="128">
        <v>377.14209999999997</v>
      </c>
      <c r="X92" s="128" t="s">
        <v>14951</v>
      </c>
      <c r="Y92" s="128">
        <v>353.81129999999996</v>
      </c>
      <c r="Z92" s="128" t="s">
        <v>14952</v>
      </c>
      <c r="AA92" s="128">
        <v>75.594800000000006</v>
      </c>
      <c r="AB92" s="128" t="s">
        <v>14953</v>
      </c>
      <c r="AC92" s="128" t="s">
        <v>14954</v>
      </c>
      <c r="AD92" s="128">
        <v>62.923599999999993</v>
      </c>
      <c r="AE92" s="128" t="s">
        <v>14955</v>
      </c>
      <c r="AF92" s="128" t="s">
        <v>14956</v>
      </c>
      <c r="AG92" s="128" t="s">
        <v>14957</v>
      </c>
      <c r="AH92" s="129" t="s">
        <v>14958</v>
      </c>
    </row>
    <row r="93" spans="2:34" ht="16" x14ac:dyDescent="0.2">
      <c r="B93" s="89" t="s">
        <v>14116</v>
      </c>
      <c r="D93" s="102">
        <v>31.91</v>
      </c>
      <c r="E93" s="102" t="s">
        <v>14880</v>
      </c>
      <c r="F93" s="102">
        <v>7.9</v>
      </c>
      <c r="G93" s="102" t="s">
        <v>14881</v>
      </c>
      <c r="H93" s="102">
        <v>2277.12</v>
      </c>
      <c r="I93" s="102">
        <v>14.68</v>
      </c>
      <c r="J93">
        <v>883.61</v>
      </c>
      <c r="K93">
        <v>5.25</v>
      </c>
      <c r="L93">
        <v>1913.74</v>
      </c>
      <c r="M93">
        <v>12.5</v>
      </c>
      <c r="N93">
        <v>148.4</v>
      </c>
      <c r="O93" t="s">
        <v>14882</v>
      </c>
      <c r="P93">
        <v>2.44</v>
      </c>
      <c r="Q93" t="s">
        <v>14627</v>
      </c>
      <c r="R93" s="107" t="s">
        <v>14720</v>
      </c>
      <c r="T93" s="126" t="s">
        <v>14959</v>
      </c>
      <c r="U93" s="127" t="s">
        <v>14960</v>
      </c>
      <c r="V93" s="128" t="s">
        <v>14961</v>
      </c>
      <c r="W93" s="128">
        <v>386.66900000000004</v>
      </c>
      <c r="X93" s="128">
        <v>362.85409999999996</v>
      </c>
      <c r="Y93" s="128" t="s">
        <v>14962</v>
      </c>
      <c r="Z93" s="128" t="s">
        <v>14963</v>
      </c>
      <c r="AA93" s="128" t="s">
        <v>14964</v>
      </c>
      <c r="AB93" s="128" t="s">
        <v>14965</v>
      </c>
      <c r="AC93" s="128" t="s">
        <v>14966</v>
      </c>
      <c r="AD93" s="128" t="s">
        <v>14967</v>
      </c>
      <c r="AE93" s="128" t="s">
        <v>14968</v>
      </c>
      <c r="AF93" s="128">
        <v>294.4597</v>
      </c>
      <c r="AG93" s="128" t="s">
        <v>14969</v>
      </c>
      <c r="AH93" s="129" t="s">
        <v>14970</v>
      </c>
    </row>
    <row r="94" spans="2:34" ht="16" x14ac:dyDescent="0.2">
      <c r="B94" s="89" t="s">
        <v>14117</v>
      </c>
      <c r="D94" s="102">
        <v>31.91</v>
      </c>
      <c r="E94" s="102" t="s">
        <v>14880</v>
      </c>
      <c r="F94" s="102">
        <v>7.9</v>
      </c>
      <c r="G94" s="102" t="s">
        <v>14881</v>
      </c>
      <c r="H94" s="102">
        <v>2277.12</v>
      </c>
      <c r="I94" s="102">
        <v>14.68</v>
      </c>
      <c r="J94">
        <v>883.61</v>
      </c>
      <c r="K94">
        <v>5.25</v>
      </c>
      <c r="L94">
        <v>1913.74</v>
      </c>
      <c r="M94">
        <v>12.5</v>
      </c>
      <c r="N94">
        <v>148.4</v>
      </c>
      <c r="O94" t="s">
        <v>14882</v>
      </c>
      <c r="P94">
        <v>2.44</v>
      </c>
      <c r="Q94" t="s">
        <v>14627</v>
      </c>
      <c r="R94" s="107" t="s">
        <v>14733</v>
      </c>
      <c r="T94" s="126" t="s">
        <v>14971</v>
      </c>
      <c r="U94" s="127">
        <v>286.48379999999997</v>
      </c>
      <c r="V94" s="128">
        <v>146.5883</v>
      </c>
      <c r="W94" s="128">
        <v>374.89549999999997</v>
      </c>
      <c r="X94" s="128">
        <v>353.54340000000002</v>
      </c>
      <c r="Y94" s="128" t="s">
        <v>14972</v>
      </c>
      <c r="Z94" s="128">
        <v>318.21819999999997</v>
      </c>
      <c r="AA94" s="128">
        <v>53.937200000000004</v>
      </c>
      <c r="AB94" s="128">
        <v>269.78469999999999</v>
      </c>
      <c r="AC94" s="128">
        <v>272.62349999999998</v>
      </c>
      <c r="AD94" s="128" t="s">
        <v>14973</v>
      </c>
      <c r="AE94" s="128">
        <v>124.17399999999999</v>
      </c>
      <c r="AF94" s="128" t="s">
        <v>14974</v>
      </c>
      <c r="AG94" s="128" t="s">
        <v>14975</v>
      </c>
      <c r="AH94" s="129">
        <v>167.8887</v>
      </c>
    </row>
    <row r="95" spans="2:34" ht="16" x14ac:dyDescent="0.2">
      <c r="B95" s="89" t="s">
        <v>14117</v>
      </c>
      <c r="D95" s="102">
        <v>31.91</v>
      </c>
      <c r="E95" s="102" t="s">
        <v>14880</v>
      </c>
      <c r="F95" s="102">
        <v>7.9</v>
      </c>
      <c r="G95" s="102" t="s">
        <v>14881</v>
      </c>
      <c r="H95" s="102">
        <v>2277.12</v>
      </c>
      <c r="I95" s="102">
        <v>14.68</v>
      </c>
      <c r="J95">
        <v>883.61</v>
      </c>
      <c r="K95">
        <v>5.25</v>
      </c>
      <c r="L95">
        <v>1913.74</v>
      </c>
      <c r="M95">
        <v>12.5</v>
      </c>
      <c r="N95">
        <v>148.4</v>
      </c>
      <c r="O95" t="s">
        <v>14882</v>
      </c>
      <c r="P95">
        <v>2.44</v>
      </c>
      <c r="Q95" t="s">
        <v>14627</v>
      </c>
      <c r="R95" s="107" t="s">
        <v>14734</v>
      </c>
      <c r="T95" s="126" t="s">
        <v>14976</v>
      </c>
      <c r="U95" s="127">
        <v>318.64589999999998</v>
      </c>
      <c r="V95" s="128">
        <v>353.16739999999999</v>
      </c>
      <c r="W95" s="128">
        <v>298.63329999999996</v>
      </c>
      <c r="X95" s="128">
        <v>365.31690000000003</v>
      </c>
      <c r="Y95" s="128">
        <v>187.42189999999999</v>
      </c>
      <c r="Z95" s="128" t="s">
        <v>14977</v>
      </c>
      <c r="AA95" s="128">
        <v>78.941200000000009</v>
      </c>
      <c r="AB95" s="128" t="s">
        <v>14978</v>
      </c>
      <c r="AC95" s="128">
        <v>313.88480000000004</v>
      </c>
      <c r="AD95" s="128" t="s">
        <v>14979</v>
      </c>
      <c r="AE95" s="128">
        <v>134.9323</v>
      </c>
      <c r="AF95" s="128">
        <v>327.1576</v>
      </c>
      <c r="AG95" s="128" t="s">
        <v>14980</v>
      </c>
      <c r="AH95" s="129">
        <v>185.17529999999999</v>
      </c>
    </row>
    <row r="96" spans="2:34" ht="16" x14ac:dyDescent="0.2">
      <c r="B96" s="89" t="s">
        <v>14117</v>
      </c>
      <c r="D96" s="102">
        <v>31.91</v>
      </c>
      <c r="E96" s="102" t="s">
        <v>14880</v>
      </c>
      <c r="F96" s="102">
        <v>7.9</v>
      </c>
      <c r="G96" s="102" t="s">
        <v>14881</v>
      </c>
      <c r="H96" s="102">
        <v>2277.12</v>
      </c>
      <c r="I96" s="102">
        <v>14.68</v>
      </c>
      <c r="J96">
        <v>883.61</v>
      </c>
      <c r="K96">
        <v>5.25</v>
      </c>
      <c r="L96">
        <v>1913.74</v>
      </c>
      <c r="M96">
        <v>12.5</v>
      </c>
      <c r="N96">
        <v>148.4</v>
      </c>
      <c r="O96" t="s">
        <v>14882</v>
      </c>
      <c r="P96">
        <v>2.44</v>
      </c>
      <c r="Q96" t="s">
        <v>14627</v>
      </c>
      <c r="R96" s="107" t="s">
        <v>14735</v>
      </c>
      <c r="T96" s="126" t="s">
        <v>14981</v>
      </c>
      <c r="U96" s="127">
        <v>312.3338</v>
      </c>
      <c r="V96" s="128">
        <v>348.99379999999996</v>
      </c>
      <c r="W96" s="128">
        <v>396.62360000000001</v>
      </c>
      <c r="X96" s="128">
        <v>335.29330000000004</v>
      </c>
      <c r="Y96" s="128">
        <v>391.21859999999998</v>
      </c>
      <c r="Z96" s="128">
        <v>347.22659999999996</v>
      </c>
      <c r="AA96" s="128">
        <v>149.79840000000002</v>
      </c>
      <c r="AB96" s="128">
        <v>148.13929999999999</v>
      </c>
      <c r="AC96" s="128">
        <v>212.89590000000001</v>
      </c>
      <c r="AD96" s="128">
        <v>68.150000000000006</v>
      </c>
      <c r="AE96" s="128">
        <v>147.65520000000001</v>
      </c>
      <c r="AF96" s="128" t="s">
        <v>14982</v>
      </c>
      <c r="AG96" s="128" t="s">
        <v>14983</v>
      </c>
      <c r="AH96" s="129" t="s">
        <v>14909</v>
      </c>
    </row>
    <row r="97" spans="2:34" ht="16" x14ac:dyDescent="0.2">
      <c r="B97" s="89" t="s">
        <v>14117</v>
      </c>
      <c r="D97" s="102">
        <v>31.91</v>
      </c>
      <c r="E97" s="102" t="s">
        <v>14880</v>
      </c>
      <c r="F97" s="102">
        <v>7.9</v>
      </c>
      <c r="G97" s="102" t="s">
        <v>14881</v>
      </c>
      <c r="H97" s="102">
        <v>2277.12</v>
      </c>
      <c r="I97" s="102">
        <v>14.68</v>
      </c>
      <c r="J97">
        <v>883.61</v>
      </c>
      <c r="K97">
        <v>5.25</v>
      </c>
      <c r="L97">
        <v>1913.74</v>
      </c>
      <c r="M97">
        <v>12.5</v>
      </c>
      <c r="N97">
        <v>148.4</v>
      </c>
      <c r="O97" t="s">
        <v>14882</v>
      </c>
      <c r="P97">
        <v>2.44</v>
      </c>
      <c r="Q97" t="s">
        <v>14627</v>
      </c>
      <c r="R97" s="107" t="s">
        <v>14736</v>
      </c>
      <c r="T97" s="126" t="s">
        <v>14984</v>
      </c>
      <c r="U97" s="127">
        <v>335.34500000000003</v>
      </c>
      <c r="V97" s="128">
        <v>358.46429999999998</v>
      </c>
      <c r="W97" s="128" t="s">
        <v>14985</v>
      </c>
      <c r="X97" s="128" t="s">
        <v>14986</v>
      </c>
      <c r="Y97" s="128" t="s">
        <v>14987</v>
      </c>
      <c r="Z97" s="128">
        <v>359.9119</v>
      </c>
      <c r="AA97" s="128">
        <v>237.29829999999998</v>
      </c>
      <c r="AB97" s="128">
        <v>167.35290000000001</v>
      </c>
      <c r="AC97" s="128" t="s">
        <v>14988</v>
      </c>
      <c r="AD97" s="128">
        <v>73.334099999999992</v>
      </c>
      <c r="AE97" s="128">
        <v>164.19450000000001</v>
      </c>
      <c r="AF97" s="128">
        <v>343.85669999999999</v>
      </c>
      <c r="AG97" s="128">
        <v>382.87139999999999</v>
      </c>
      <c r="AH97" s="129" t="s">
        <v>14989</v>
      </c>
    </row>
    <row r="98" spans="2:34" ht="16" x14ac:dyDescent="0.2">
      <c r="T98" s="126" t="s">
        <v>14990</v>
      </c>
      <c r="U98" s="127" t="s">
        <v>14991</v>
      </c>
      <c r="V98" s="128" t="s">
        <v>14992</v>
      </c>
      <c r="W98" s="128">
        <v>392.82599999999996</v>
      </c>
      <c r="X98" s="128" t="s">
        <v>14993</v>
      </c>
      <c r="Y98" s="128">
        <v>396.35570000000001</v>
      </c>
      <c r="Z98" s="128">
        <v>374.46780000000001</v>
      </c>
      <c r="AA98" s="128" t="s">
        <v>14994</v>
      </c>
      <c r="AB98" s="128">
        <v>172.38189999999997</v>
      </c>
      <c r="AC98" s="128" t="s">
        <v>14995</v>
      </c>
      <c r="AD98" s="128">
        <v>76.75569999999999</v>
      </c>
      <c r="AE98" s="128">
        <v>185.38679999999999</v>
      </c>
      <c r="AF98" s="128">
        <v>185.54660000000001</v>
      </c>
      <c r="AG98" s="128">
        <v>391.59460000000001</v>
      </c>
      <c r="AH98" s="129" t="s">
        <v>14996</v>
      </c>
    </row>
    <row r="99" spans="2:34" ht="16" x14ac:dyDescent="0.2">
      <c r="T99" s="126" t="s">
        <v>14997</v>
      </c>
      <c r="U99" s="127">
        <v>224.29339999999999</v>
      </c>
      <c r="V99" s="128" t="s">
        <v>14998</v>
      </c>
      <c r="W99" s="128" t="s">
        <v>14999</v>
      </c>
      <c r="X99" s="128">
        <v>486.92</v>
      </c>
      <c r="Y99" s="128" t="s">
        <v>15000</v>
      </c>
      <c r="Z99" s="128">
        <v>389.29159999999996</v>
      </c>
      <c r="AA99" s="128" t="s">
        <v>15001</v>
      </c>
      <c r="AB99" s="128">
        <v>229.48689999999999</v>
      </c>
      <c r="AC99" s="128" t="s">
        <v>15002</v>
      </c>
      <c r="AD99" s="128">
        <v>77.587600000000009</v>
      </c>
      <c r="AE99" s="128">
        <v>198.39170000000001</v>
      </c>
      <c r="AF99" s="128">
        <v>373.82389999999998</v>
      </c>
      <c r="AG99" s="128" t="s">
        <v>15003</v>
      </c>
      <c r="AH99" s="129">
        <v>255.3886</v>
      </c>
    </row>
    <row r="100" spans="2:34" ht="16" x14ac:dyDescent="0.2">
      <c r="T100" s="126" t="s">
        <v>15004</v>
      </c>
      <c r="U100" s="127">
        <v>382.22750000000002</v>
      </c>
      <c r="V100" s="128">
        <v>442.38279999999997</v>
      </c>
      <c r="W100" s="128" t="s">
        <v>15005</v>
      </c>
      <c r="X100" s="128">
        <v>414.28620000000001</v>
      </c>
      <c r="Y100" s="128" t="s">
        <v>15006</v>
      </c>
      <c r="Z100" s="128" t="s">
        <v>15007</v>
      </c>
      <c r="AA100" s="128">
        <v>445.59289999999999</v>
      </c>
      <c r="AB100" s="128" t="s">
        <v>15008</v>
      </c>
      <c r="AC100" s="128" t="s">
        <v>15009</v>
      </c>
      <c r="AD100" s="128">
        <v>77.517099999999999</v>
      </c>
      <c r="AE100" s="128">
        <v>229.3271</v>
      </c>
      <c r="AF100" s="128">
        <v>392.34190000000001</v>
      </c>
      <c r="AG100" s="128">
        <v>356.53730000000002</v>
      </c>
      <c r="AH100" s="129">
        <v>226.6481</v>
      </c>
    </row>
    <row r="101" spans="2:34" ht="16" x14ac:dyDescent="0.2">
      <c r="T101" s="126" t="s">
        <v>15010</v>
      </c>
      <c r="U101" s="127">
        <v>391.37840000000006</v>
      </c>
      <c r="V101" s="128">
        <v>429.32150000000001</v>
      </c>
      <c r="W101" s="128" t="s">
        <v>15011</v>
      </c>
      <c r="X101" s="128">
        <v>442.43450000000007</v>
      </c>
      <c r="Y101" s="128">
        <v>436.9778</v>
      </c>
      <c r="Z101" s="128">
        <v>416.74900000000002</v>
      </c>
      <c r="AA101" s="128">
        <v>463.84299999999996</v>
      </c>
      <c r="AB101" s="128" t="s">
        <v>15012</v>
      </c>
      <c r="AC101" s="128" t="s">
        <v>15013</v>
      </c>
      <c r="AD101" s="128">
        <v>75.984899999999996</v>
      </c>
      <c r="AE101" s="128">
        <v>277.2765</v>
      </c>
      <c r="AF101" s="128">
        <v>446.82429999999999</v>
      </c>
      <c r="AG101" s="128">
        <v>384.15450000000004</v>
      </c>
      <c r="AH101" s="129" t="s">
        <v>15014</v>
      </c>
    </row>
    <row r="102" spans="2:34" ht="16" x14ac:dyDescent="0.2">
      <c r="T102" s="126" t="s">
        <v>15015</v>
      </c>
      <c r="U102" s="127">
        <v>426.53909999999996</v>
      </c>
      <c r="V102" s="128">
        <v>439.2244</v>
      </c>
      <c r="W102" s="128" t="s">
        <v>15016</v>
      </c>
      <c r="X102" s="128">
        <v>412.35919999999999</v>
      </c>
      <c r="Y102" s="128">
        <v>166.333</v>
      </c>
      <c r="Z102" s="128">
        <v>429.64580000000001</v>
      </c>
      <c r="AA102" s="128">
        <v>492.46600000000001</v>
      </c>
      <c r="AB102" s="128" t="s">
        <v>15017</v>
      </c>
      <c r="AC102" s="128">
        <v>465.77</v>
      </c>
      <c r="AD102" s="128" t="s">
        <v>15018</v>
      </c>
      <c r="AE102" s="128">
        <v>312.49360000000001</v>
      </c>
      <c r="AF102" s="128">
        <v>425.41579999999999</v>
      </c>
      <c r="AG102" s="128" t="s">
        <v>15019</v>
      </c>
      <c r="AH102" s="129">
        <v>583.31700000000001</v>
      </c>
    </row>
    <row r="103" spans="2:34" ht="16" x14ac:dyDescent="0.2">
      <c r="T103" s="126" t="s">
        <v>15020</v>
      </c>
      <c r="U103" s="127">
        <v>434.4633</v>
      </c>
      <c r="V103" s="128" t="s">
        <v>15021</v>
      </c>
      <c r="W103" s="128" t="s">
        <v>15022</v>
      </c>
      <c r="X103" s="128">
        <v>446.66450000000003</v>
      </c>
      <c r="Y103" s="128">
        <v>489.55199999999996</v>
      </c>
      <c r="Z103" s="128">
        <v>441.68720000000002</v>
      </c>
      <c r="AA103" s="128" t="s">
        <v>15023</v>
      </c>
      <c r="AB103" s="128">
        <v>293.97559999999999</v>
      </c>
      <c r="AC103" s="128">
        <v>469.83549999999997</v>
      </c>
      <c r="AD103" s="128">
        <v>77.916600000000003</v>
      </c>
      <c r="AE103" s="128">
        <v>225.47310000000002</v>
      </c>
      <c r="AF103" s="128">
        <v>417.65609999999998</v>
      </c>
      <c r="AG103" s="128">
        <v>458.81400000000002</v>
      </c>
      <c r="AH103" s="129">
        <v>597.41699999999992</v>
      </c>
    </row>
    <row r="104" spans="2:34" ht="16" x14ac:dyDescent="0.2">
      <c r="T104" s="126" t="s">
        <v>15024</v>
      </c>
      <c r="U104" s="127">
        <v>433.76769999999999</v>
      </c>
      <c r="V104" s="128" t="s">
        <v>15025</v>
      </c>
      <c r="W104" s="128">
        <v>451.53370000000001</v>
      </c>
      <c r="X104" s="128">
        <v>476.95599999999996</v>
      </c>
      <c r="Y104" s="128">
        <v>471.64499999999998</v>
      </c>
      <c r="Z104" s="128">
        <v>454.3725</v>
      </c>
      <c r="AA104" s="128" t="s">
        <v>15026</v>
      </c>
      <c r="AB104" s="128" t="s">
        <v>15027</v>
      </c>
      <c r="AC104" s="128">
        <v>96.791800000000009</v>
      </c>
      <c r="AD104" s="128">
        <v>83.899699999999996</v>
      </c>
      <c r="AE104" s="128">
        <v>342.5172</v>
      </c>
      <c r="AF104" s="128" t="s">
        <v>15028</v>
      </c>
      <c r="AG104" s="128">
        <v>465.6619</v>
      </c>
      <c r="AH104" s="129">
        <v>243.23910000000001</v>
      </c>
    </row>
    <row r="105" spans="2:34" ht="16" x14ac:dyDescent="0.2">
      <c r="T105" s="126" t="s">
        <v>15029</v>
      </c>
      <c r="U105" s="127">
        <v>436.12239999999997</v>
      </c>
      <c r="V105" s="128">
        <v>326.67349999999999</v>
      </c>
      <c r="W105" s="128">
        <v>467.53719999999998</v>
      </c>
      <c r="X105" s="128">
        <v>483.77099999999996</v>
      </c>
      <c r="Y105" s="128">
        <v>481.75</v>
      </c>
      <c r="Z105" s="128">
        <v>466.51730000000003</v>
      </c>
      <c r="AA105" s="128" t="s">
        <v>15030</v>
      </c>
      <c r="AB105" s="128">
        <v>217.55360000000002</v>
      </c>
      <c r="AC105" s="128" t="s">
        <v>15031</v>
      </c>
      <c r="AD105" s="128" t="s">
        <v>15032</v>
      </c>
      <c r="AE105" s="128" t="s">
        <v>15033</v>
      </c>
      <c r="AF105" s="128" t="s">
        <v>15034</v>
      </c>
      <c r="AG105" s="128">
        <v>464.1626</v>
      </c>
      <c r="AH105" s="129" t="s">
        <v>15035</v>
      </c>
    </row>
    <row r="106" spans="2:34" ht="16" x14ac:dyDescent="0.2">
      <c r="T106" s="126" t="s">
        <v>15036</v>
      </c>
      <c r="U106" s="127">
        <v>432.21200000000005</v>
      </c>
      <c r="V106" s="128">
        <v>473.24299999999994</v>
      </c>
      <c r="W106" s="128">
        <v>474.65299999999996</v>
      </c>
      <c r="X106" s="128" t="s">
        <v>15037</v>
      </c>
      <c r="Y106" s="128" t="s">
        <v>15038</v>
      </c>
      <c r="Z106" s="128" t="s">
        <v>15039</v>
      </c>
      <c r="AA106" s="128">
        <v>486.59100000000001</v>
      </c>
      <c r="AB106" s="128" t="s">
        <v>15040</v>
      </c>
      <c r="AC106" s="128">
        <v>123.27630000000001</v>
      </c>
      <c r="AD106" s="128" t="s">
        <v>15041</v>
      </c>
      <c r="AE106" s="128">
        <v>318.91379999999998</v>
      </c>
      <c r="AF106" s="128">
        <v>461.59640000000002</v>
      </c>
      <c r="AG106" s="128" t="s">
        <v>15042</v>
      </c>
      <c r="AH106" s="129">
        <v>75.867400000000004</v>
      </c>
    </row>
    <row r="107" spans="2:34" ht="16" x14ac:dyDescent="0.2">
      <c r="T107" s="126" t="s">
        <v>15043</v>
      </c>
      <c r="U107" s="127">
        <v>464.91460000000001</v>
      </c>
      <c r="V107" s="128">
        <v>468.2328</v>
      </c>
      <c r="W107" s="128">
        <v>488.65899999999999</v>
      </c>
      <c r="X107" s="128">
        <v>526.96400000000006</v>
      </c>
      <c r="Y107" s="128" t="s">
        <v>15044</v>
      </c>
      <c r="Z107" s="128" t="s">
        <v>15045</v>
      </c>
      <c r="AA107" s="128" t="s">
        <v>15046</v>
      </c>
      <c r="AB107" s="128">
        <v>221.1397</v>
      </c>
      <c r="AC107" s="128">
        <v>87.542199999999994</v>
      </c>
      <c r="AD107" s="128">
        <v>114.89620000000001</v>
      </c>
      <c r="AE107" s="128">
        <v>333.79400000000004</v>
      </c>
      <c r="AF107" s="128" t="s">
        <v>15047</v>
      </c>
      <c r="AG107" s="128" t="s">
        <v>15048</v>
      </c>
      <c r="AH107" s="129">
        <v>79.462900000000005</v>
      </c>
    </row>
    <row r="108" spans="2:34" ht="16" x14ac:dyDescent="0.2">
      <c r="T108" s="126" t="s">
        <v>15049</v>
      </c>
      <c r="U108" s="127" t="s">
        <v>15050</v>
      </c>
      <c r="V108" s="128" t="s">
        <v>15051</v>
      </c>
      <c r="W108" s="128">
        <v>498.99900000000002</v>
      </c>
      <c r="X108" s="128">
        <v>428.84210000000002</v>
      </c>
      <c r="Y108" s="128">
        <v>523.62699999999995</v>
      </c>
      <c r="Z108" s="128" t="s">
        <v>15052</v>
      </c>
      <c r="AA108" s="128">
        <v>75.547800000000009</v>
      </c>
      <c r="AB108" s="128">
        <v>141.98230000000001</v>
      </c>
      <c r="AC108" s="128">
        <v>75.547800000000009</v>
      </c>
      <c r="AD108" s="128" t="s">
        <v>15053</v>
      </c>
      <c r="AE108" s="128">
        <v>387.31290000000001</v>
      </c>
      <c r="AF108" s="128">
        <v>491.33800000000002</v>
      </c>
      <c r="AG108" s="128" t="s">
        <v>15054</v>
      </c>
      <c r="AH108" s="129">
        <v>129.64950000000002</v>
      </c>
    </row>
    <row r="109" spans="2:34" ht="16" x14ac:dyDescent="0.2">
      <c r="T109" s="126" t="s">
        <v>15055</v>
      </c>
      <c r="U109" s="127">
        <v>514.32100000000003</v>
      </c>
      <c r="V109" s="128">
        <v>167.2448</v>
      </c>
      <c r="W109" s="128" t="s">
        <v>15056</v>
      </c>
      <c r="X109" s="128">
        <v>442.16659999999996</v>
      </c>
      <c r="Y109" s="128">
        <v>496.32</v>
      </c>
      <c r="Z109" s="128">
        <v>513.99199999999996</v>
      </c>
      <c r="AA109" s="128">
        <v>56.287200000000006</v>
      </c>
      <c r="AB109" s="128">
        <v>645.35699999999997</v>
      </c>
      <c r="AC109" s="128">
        <v>93.623999999999995</v>
      </c>
      <c r="AD109" s="128">
        <v>121.7535</v>
      </c>
      <c r="AE109" s="128" t="s">
        <v>15057</v>
      </c>
      <c r="AF109" s="128">
        <v>252.49810000000002</v>
      </c>
      <c r="AG109" s="128">
        <v>498.81099999999998</v>
      </c>
      <c r="AH109" s="129" t="s">
        <v>15058</v>
      </c>
    </row>
    <row r="110" spans="2:34" ht="16" x14ac:dyDescent="0.2">
      <c r="T110" s="126" t="s">
        <v>15059</v>
      </c>
      <c r="U110" s="127">
        <v>522.452</v>
      </c>
      <c r="V110" s="128" t="s">
        <v>15060</v>
      </c>
      <c r="W110" s="128">
        <v>521.27699999999993</v>
      </c>
      <c r="X110" s="128">
        <v>349.52960000000002</v>
      </c>
      <c r="Y110" s="128" t="s">
        <v>15061</v>
      </c>
      <c r="Z110" s="128">
        <v>525.83600000000001</v>
      </c>
      <c r="AA110" s="128" t="s">
        <v>15062</v>
      </c>
      <c r="AB110" s="128">
        <v>569.26400000000001</v>
      </c>
      <c r="AC110" s="128">
        <v>95.1327</v>
      </c>
      <c r="AD110" s="128">
        <v>125.11869999999999</v>
      </c>
      <c r="AE110" s="128">
        <v>95.898799999999994</v>
      </c>
      <c r="AF110" s="128">
        <v>487.15499999999997</v>
      </c>
      <c r="AG110" s="128">
        <v>483.44199999999995</v>
      </c>
      <c r="AH110" s="129" t="s">
        <v>15063</v>
      </c>
    </row>
    <row r="111" spans="2:34" ht="16" x14ac:dyDescent="0.2">
      <c r="T111" s="126" t="s">
        <v>15064</v>
      </c>
      <c r="U111" s="127" t="s">
        <v>15065</v>
      </c>
      <c r="V111" s="128" t="s">
        <v>15066</v>
      </c>
      <c r="W111" s="128" t="s">
        <v>15067</v>
      </c>
      <c r="X111" s="128">
        <v>346.21139999999997</v>
      </c>
      <c r="Y111" s="128">
        <v>557.74900000000002</v>
      </c>
      <c r="Z111" s="128">
        <v>537.25699999999995</v>
      </c>
      <c r="AA111" s="128" t="s">
        <v>15068</v>
      </c>
      <c r="AB111" s="128">
        <v>339.35879999999997</v>
      </c>
      <c r="AC111" s="128">
        <v>147.76329999999999</v>
      </c>
      <c r="AD111" s="128">
        <v>128.733</v>
      </c>
      <c r="AE111" s="128" t="s">
        <v>15069</v>
      </c>
      <c r="AF111" s="128" t="s">
        <v>15070</v>
      </c>
      <c r="AG111" s="128">
        <v>523.721</v>
      </c>
      <c r="AH111" s="129" t="s">
        <v>15071</v>
      </c>
    </row>
    <row r="112" spans="2:34" ht="16" x14ac:dyDescent="0.2">
      <c r="T112" s="126" t="s">
        <v>15072</v>
      </c>
      <c r="U112" s="127" t="s">
        <v>15073</v>
      </c>
      <c r="V112" s="128">
        <v>542.14499999999998</v>
      </c>
      <c r="W112" s="128">
        <v>545.34100000000001</v>
      </c>
      <c r="X112" s="128">
        <v>424.77659999999997</v>
      </c>
      <c r="Y112" s="128">
        <v>573.447</v>
      </c>
      <c r="Z112" s="128">
        <v>547.64400000000001</v>
      </c>
      <c r="AA112" s="128">
        <v>47.662699999999994</v>
      </c>
      <c r="AB112" s="128">
        <v>214.28709999999998</v>
      </c>
      <c r="AC112" s="128">
        <v>172.96939999999998</v>
      </c>
      <c r="AD112" s="128">
        <v>133.14159999999998</v>
      </c>
      <c r="AE112" s="128" t="s">
        <v>15074</v>
      </c>
      <c r="AF112" s="128">
        <v>568.41800000000001</v>
      </c>
      <c r="AG112" s="128">
        <v>244.25900000000001</v>
      </c>
      <c r="AH112" s="129">
        <v>126.61799999999999</v>
      </c>
    </row>
    <row r="113" spans="20:34" ht="16" x14ac:dyDescent="0.2">
      <c r="T113" s="126" t="s">
        <v>15075</v>
      </c>
      <c r="U113" s="127" t="s">
        <v>15076</v>
      </c>
      <c r="V113" s="128" t="s">
        <v>15077</v>
      </c>
      <c r="W113" s="128">
        <v>556.71500000000003</v>
      </c>
      <c r="X113" s="128">
        <v>497.166</v>
      </c>
      <c r="Y113" s="128">
        <v>581.39</v>
      </c>
      <c r="Z113" s="128">
        <v>558.125</v>
      </c>
      <c r="AA113" s="128" t="s">
        <v>15078</v>
      </c>
      <c r="AB113" s="128" t="s">
        <v>15079</v>
      </c>
      <c r="AC113" s="128" t="s">
        <v>15080</v>
      </c>
      <c r="AD113" s="128" t="s">
        <v>15081</v>
      </c>
      <c r="AE113" s="128">
        <v>683.89699999999993</v>
      </c>
      <c r="AF113" s="128" t="s">
        <v>15082</v>
      </c>
      <c r="AG113" s="128" t="s">
        <v>15083</v>
      </c>
      <c r="AH113" s="129">
        <v>112.76710000000001</v>
      </c>
    </row>
    <row r="114" spans="20:34" ht="16" x14ac:dyDescent="0.2">
      <c r="T114" s="126" t="s">
        <v>15084</v>
      </c>
      <c r="U114" s="127">
        <v>533.82600000000002</v>
      </c>
      <c r="V114" s="128">
        <v>562.59</v>
      </c>
      <c r="W114" s="128">
        <v>566.53800000000001</v>
      </c>
      <c r="X114" s="128">
        <v>564.51699999999994</v>
      </c>
      <c r="Y114" s="128">
        <v>584.67999999999995</v>
      </c>
      <c r="Z114" s="128" t="s">
        <v>15085</v>
      </c>
      <c r="AA114" s="128">
        <v>138.18469999999999</v>
      </c>
      <c r="AB114" s="128">
        <v>215.78639999999999</v>
      </c>
      <c r="AC114" s="128" t="s">
        <v>15086</v>
      </c>
      <c r="AD114" s="128" t="s">
        <v>15087</v>
      </c>
      <c r="AE114" s="128" t="s">
        <v>15088</v>
      </c>
      <c r="AF114" s="128" t="s">
        <v>15089</v>
      </c>
      <c r="AG114" s="128" t="s">
        <v>15090</v>
      </c>
      <c r="AH114" s="129" t="s">
        <v>15091</v>
      </c>
    </row>
    <row r="115" spans="20:34" ht="16" x14ac:dyDescent="0.2">
      <c r="T115" s="126" t="s">
        <v>15092</v>
      </c>
      <c r="U115" s="127">
        <v>568.32400000000007</v>
      </c>
      <c r="V115" s="128">
        <v>573.11800000000005</v>
      </c>
      <c r="W115" s="128">
        <v>577.77099999999996</v>
      </c>
      <c r="X115" s="128">
        <v>545.71699999999998</v>
      </c>
      <c r="Y115" s="128">
        <v>596.28899999999999</v>
      </c>
      <c r="Z115" s="128" t="s">
        <v>15093</v>
      </c>
      <c r="AA115" s="128">
        <v>145.99610000000001</v>
      </c>
      <c r="AB115" s="128" t="s">
        <v>15094</v>
      </c>
      <c r="AC115" s="128">
        <v>314.63209999999998</v>
      </c>
      <c r="AD115" s="128" t="s">
        <v>15095</v>
      </c>
      <c r="AE115" s="128">
        <v>614.85400000000004</v>
      </c>
      <c r="AF115" s="128">
        <v>447.25200000000007</v>
      </c>
      <c r="AG115" s="128">
        <v>574.66899999999998</v>
      </c>
      <c r="AH115" s="129">
        <v>113.4298</v>
      </c>
    </row>
    <row r="116" spans="20:34" ht="16" x14ac:dyDescent="0.2">
      <c r="T116" s="126" t="s">
        <v>15096</v>
      </c>
      <c r="U116" s="127">
        <v>581.29599999999994</v>
      </c>
      <c r="V116" s="128">
        <v>586.41899999999998</v>
      </c>
      <c r="W116" s="128">
        <v>587.35900000000004</v>
      </c>
      <c r="X116" s="128">
        <v>498.48199999999997</v>
      </c>
      <c r="Y116" s="128" t="s">
        <v>15097</v>
      </c>
      <c r="Z116" s="128" t="s">
        <v>15098</v>
      </c>
      <c r="AA116" s="128" t="s">
        <v>15099</v>
      </c>
      <c r="AB116" s="128" t="s">
        <v>15100</v>
      </c>
      <c r="AC116" s="128" t="s">
        <v>15101</v>
      </c>
      <c r="AD116" s="128" t="s">
        <v>15102</v>
      </c>
      <c r="AE116" s="128">
        <v>359.37610000000001</v>
      </c>
      <c r="AF116" s="128">
        <v>614.38400000000001</v>
      </c>
      <c r="AG116" s="128">
        <v>563.53</v>
      </c>
      <c r="AH116" s="129">
        <v>123.59590000000001</v>
      </c>
    </row>
    <row r="117" spans="20:34" ht="16" x14ac:dyDescent="0.2">
      <c r="T117" s="126" t="s">
        <v>15103</v>
      </c>
      <c r="U117" s="127" t="s">
        <v>15104</v>
      </c>
      <c r="V117" s="128">
        <v>591.91800000000001</v>
      </c>
      <c r="W117" s="128">
        <v>597.69900000000007</v>
      </c>
      <c r="X117" s="128" t="s">
        <v>15105</v>
      </c>
      <c r="Y117" s="128" t="s">
        <v>15106</v>
      </c>
      <c r="Z117" s="128">
        <v>596.99400000000003</v>
      </c>
      <c r="AA117" s="128">
        <v>377.62620000000004</v>
      </c>
      <c r="AB117" s="128">
        <v>186.45840000000001</v>
      </c>
      <c r="AC117" s="128">
        <v>312.76150000000001</v>
      </c>
      <c r="AD117" s="128">
        <v>179.822</v>
      </c>
      <c r="AE117" s="128">
        <v>239.17359999999999</v>
      </c>
      <c r="AF117" s="128">
        <v>577.44200000000001</v>
      </c>
      <c r="AG117" s="128" t="s">
        <v>15107</v>
      </c>
      <c r="AH117" s="129" t="s">
        <v>15108</v>
      </c>
    </row>
    <row r="118" spans="20:34" ht="16" x14ac:dyDescent="0.2">
      <c r="T118" s="126" t="s">
        <v>15109</v>
      </c>
      <c r="U118" s="127" t="s">
        <v>15110</v>
      </c>
      <c r="V118" s="128" t="s">
        <v>15111</v>
      </c>
      <c r="W118" s="128" t="s">
        <v>15112</v>
      </c>
      <c r="X118" s="128">
        <v>621.76300000000003</v>
      </c>
      <c r="Y118" s="128" t="s">
        <v>15113</v>
      </c>
      <c r="Z118" s="128" t="s">
        <v>15114</v>
      </c>
      <c r="AA118" s="128">
        <v>471.59799999999996</v>
      </c>
      <c r="AB118" s="128">
        <v>177.73519999999999</v>
      </c>
      <c r="AC118" s="128">
        <v>272.83499999999998</v>
      </c>
      <c r="AD118" s="128" t="s">
        <v>15115</v>
      </c>
      <c r="AE118" s="128">
        <v>219.26439999999999</v>
      </c>
      <c r="AF118" s="128">
        <v>574.19900000000007</v>
      </c>
      <c r="AG118" s="128" t="s">
        <v>15116</v>
      </c>
      <c r="AH118" s="129" t="s">
        <v>15117</v>
      </c>
    </row>
    <row r="119" spans="20:34" ht="16" x14ac:dyDescent="0.2">
      <c r="T119" s="126" t="s">
        <v>15118</v>
      </c>
      <c r="U119" s="127" t="s">
        <v>15119</v>
      </c>
      <c r="V119" s="128">
        <v>621.15199999999993</v>
      </c>
      <c r="W119" s="128">
        <v>626.13400000000001</v>
      </c>
      <c r="X119" s="128">
        <v>628.15499999999997</v>
      </c>
      <c r="Y119" s="128">
        <v>634.5</v>
      </c>
      <c r="Z119" s="128" t="s">
        <v>15120</v>
      </c>
      <c r="AA119" s="128" t="s">
        <v>15121</v>
      </c>
      <c r="AB119" s="128" t="s">
        <v>14898</v>
      </c>
      <c r="AC119" s="128">
        <v>373.45260000000002</v>
      </c>
      <c r="AD119" s="128" t="s">
        <v>15122</v>
      </c>
      <c r="AE119" s="128">
        <v>189.1327</v>
      </c>
      <c r="AF119" s="128">
        <v>581.625</v>
      </c>
      <c r="AG119" s="128" t="s">
        <v>15123</v>
      </c>
      <c r="AH119" s="129" t="s">
        <v>15124</v>
      </c>
    </row>
    <row r="120" spans="20:34" ht="16" x14ac:dyDescent="0.2">
      <c r="T120" s="126" t="s">
        <v>15125</v>
      </c>
      <c r="U120" s="127">
        <v>618.52</v>
      </c>
      <c r="V120" s="128">
        <v>621.66899999999998</v>
      </c>
      <c r="W120" s="128">
        <v>614.71300000000008</v>
      </c>
      <c r="X120" s="128">
        <v>595.77199999999993</v>
      </c>
      <c r="Y120" s="128">
        <v>638.91800000000001</v>
      </c>
      <c r="Z120" s="128">
        <v>623.45500000000004</v>
      </c>
      <c r="AA120" s="128">
        <v>635.346</v>
      </c>
      <c r="AB120" s="128">
        <v>165.8536</v>
      </c>
      <c r="AC120" s="128" t="s">
        <v>15126</v>
      </c>
      <c r="AD120" s="128">
        <v>219.26439999999999</v>
      </c>
      <c r="AE120" s="128" t="s">
        <v>15127</v>
      </c>
      <c r="AF120" s="128">
        <v>592.99900000000002</v>
      </c>
      <c r="AG120" s="128">
        <v>221.56740000000002</v>
      </c>
      <c r="AH120" s="129" t="s">
        <v>15128</v>
      </c>
    </row>
    <row r="121" spans="20:34" ht="16" x14ac:dyDescent="0.2">
      <c r="T121" s="126" t="s">
        <v>15129</v>
      </c>
      <c r="U121" s="127">
        <v>634.82900000000006</v>
      </c>
      <c r="V121" s="128">
        <v>396.99959999999999</v>
      </c>
      <c r="W121" s="128">
        <v>624.53599999999994</v>
      </c>
      <c r="X121" s="128" t="s">
        <v>15130</v>
      </c>
      <c r="Y121" s="128" t="s">
        <v>15131</v>
      </c>
      <c r="Z121" s="128">
        <v>631.58600000000001</v>
      </c>
      <c r="AA121" s="128">
        <v>647.84800000000007</v>
      </c>
      <c r="AB121" s="128" t="s">
        <v>15132</v>
      </c>
      <c r="AC121" s="128" t="s">
        <v>15133</v>
      </c>
      <c r="AD121" s="128" t="s">
        <v>15134</v>
      </c>
      <c r="AE121" s="128" t="s">
        <v>15135</v>
      </c>
      <c r="AF121" s="128" t="s">
        <v>15136</v>
      </c>
      <c r="AG121" s="128">
        <v>644.13499999999999</v>
      </c>
      <c r="AH121" s="129">
        <v>117.265</v>
      </c>
    </row>
    <row r="122" spans="20:34" ht="16" x14ac:dyDescent="0.2">
      <c r="T122" s="126" t="s">
        <v>15137</v>
      </c>
      <c r="U122" s="127" t="s">
        <v>15138</v>
      </c>
      <c r="V122" s="128">
        <v>633.51300000000003</v>
      </c>
      <c r="W122" s="128">
        <v>634.73500000000001</v>
      </c>
      <c r="X122" s="128" t="s">
        <v>15139</v>
      </c>
      <c r="Y122" s="128">
        <v>656.87199999999996</v>
      </c>
      <c r="Z122" s="128">
        <v>639.81100000000004</v>
      </c>
      <c r="AA122" s="128">
        <v>655.17999999999995</v>
      </c>
      <c r="AB122" s="128">
        <v>163.44719999999998</v>
      </c>
      <c r="AC122" s="128">
        <v>561.55600000000004</v>
      </c>
      <c r="AD122" s="128">
        <v>243.5634</v>
      </c>
      <c r="AE122" s="128">
        <v>339.89459999999997</v>
      </c>
      <c r="AF122" s="128">
        <v>611.23500000000001</v>
      </c>
      <c r="AG122" s="128">
        <v>292.31650000000002</v>
      </c>
      <c r="AH122" s="129">
        <v>99.141800000000003</v>
      </c>
    </row>
    <row r="123" spans="20:34" ht="16" x14ac:dyDescent="0.2">
      <c r="T123" s="126" t="s">
        <v>15140</v>
      </c>
      <c r="U123" s="127">
        <v>643.57100000000003</v>
      </c>
      <c r="V123" s="128">
        <v>622.13900000000001</v>
      </c>
      <c r="W123" s="128">
        <v>637.226</v>
      </c>
      <c r="X123" s="128">
        <v>658.18799999999999</v>
      </c>
      <c r="Y123" s="128">
        <v>666.74199999999996</v>
      </c>
      <c r="Z123" s="128">
        <v>647.89499999999998</v>
      </c>
      <c r="AA123" s="128">
        <v>662.88800000000003</v>
      </c>
      <c r="AB123" s="128" t="s">
        <v>15141</v>
      </c>
      <c r="AC123" s="128" t="s">
        <v>15142</v>
      </c>
      <c r="AD123" s="128">
        <v>261.22129999999999</v>
      </c>
      <c r="AE123" s="128">
        <v>737.52400000000011</v>
      </c>
      <c r="AF123" s="128" t="s">
        <v>15143</v>
      </c>
      <c r="AG123" s="128">
        <v>676.98800000000006</v>
      </c>
      <c r="AH123" s="129">
        <v>112.64489999999999</v>
      </c>
    </row>
    <row r="124" spans="20:34" ht="16" x14ac:dyDescent="0.2">
      <c r="T124" s="126" t="s">
        <v>15144</v>
      </c>
      <c r="U124" s="127">
        <v>696.86900000000014</v>
      </c>
      <c r="V124" s="128" t="s">
        <v>15145</v>
      </c>
      <c r="W124" s="128">
        <v>655.13300000000004</v>
      </c>
      <c r="X124" s="128">
        <v>648.36500000000001</v>
      </c>
      <c r="Y124" s="128">
        <v>669.23300000000006</v>
      </c>
      <c r="Z124" s="128" t="s">
        <v>15146</v>
      </c>
      <c r="AA124" s="128">
        <v>667.25900000000013</v>
      </c>
      <c r="AB124" s="128">
        <v>257.79970000000003</v>
      </c>
      <c r="AC124" s="128">
        <v>183.94389999999999</v>
      </c>
      <c r="AD124" s="128" t="s">
        <v>15147</v>
      </c>
      <c r="AE124" s="128">
        <v>763.93799999999999</v>
      </c>
      <c r="AF124" s="128">
        <v>629.84699999999998</v>
      </c>
      <c r="AG124" s="128">
        <v>644.37</v>
      </c>
      <c r="AH124" s="129" t="s">
        <v>15148</v>
      </c>
    </row>
    <row r="125" spans="20:34" ht="16" x14ac:dyDescent="0.2">
      <c r="T125" s="126" t="s">
        <v>15149</v>
      </c>
      <c r="U125" s="127">
        <v>697.38599999999997</v>
      </c>
      <c r="V125" s="128">
        <v>635.29899999999998</v>
      </c>
      <c r="W125" s="128" t="s">
        <v>15150</v>
      </c>
      <c r="X125" s="128">
        <v>642.81899999999996</v>
      </c>
      <c r="Y125" s="128">
        <v>719.28800000000001</v>
      </c>
      <c r="Z125" s="128">
        <v>663.31099999999992</v>
      </c>
      <c r="AA125" s="128">
        <v>661.38400000000013</v>
      </c>
      <c r="AB125" s="128" t="s">
        <v>15151</v>
      </c>
      <c r="AC125" s="128">
        <v>162.85499999999999</v>
      </c>
      <c r="AD125" s="128" t="s">
        <v>15152</v>
      </c>
      <c r="AE125" s="128">
        <v>715.43400000000008</v>
      </c>
      <c r="AF125" s="128">
        <v>642.96</v>
      </c>
      <c r="AG125" s="128" t="s">
        <v>15153</v>
      </c>
      <c r="AH125" s="129">
        <v>163.92660000000001</v>
      </c>
    </row>
    <row r="126" spans="20:34" ht="16" x14ac:dyDescent="0.2">
      <c r="T126" s="126" t="s">
        <v>15154</v>
      </c>
      <c r="U126" s="127">
        <v>699.73599999999988</v>
      </c>
      <c r="V126" s="128">
        <v>648.45900000000006</v>
      </c>
      <c r="W126" s="128">
        <v>651.89</v>
      </c>
      <c r="X126" s="128" t="s">
        <v>15150</v>
      </c>
      <c r="Y126" s="128">
        <v>683.33300000000008</v>
      </c>
      <c r="Z126" s="128">
        <v>669.42099999999994</v>
      </c>
      <c r="AA126" s="128">
        <v>666.13099999999986</v>
      </c>
      <c r="AB126" s="128">
        <v>322.23200000000003</v>
      </c>
      <c r="AC126" s="128">
        <v>126.64619999999999</v>
      </c>
      <c r="AD126" s="128">
        <v>384.79840000000002</v>
      </c>
      <c r="AE126" s="128">
        <v>682.34599999999989</v>
      </c>
      <c r="AF126" s="128" t="s">
        <v>15155</v>
      </c>
      <c r="AG126" s="128">
        <v>289.15809999999999</v>
      </c>
      <c r="AH126" s="129">
        <v>148.5153</v>
      </c>
    </row>
    <row r="127" spans="20:34" ht="16" x14ac:dyDescent="0.2">
      <c r="T127" s="126" t="s">
        <v>15156</v>
      </c>
      <c r="U127" s="127" t="s">
        <v>15157</v>
      </c>
      <c r="V127" s="128">
        <v>666.74199999999996</v>
      </c>
      <c r="W127" s="128">
        <v>645.96800000000007</v>
      </c>
      <c r="X127" s="128" t="s">
        <v>15158</v>
      </c>
      <c r="Y127" s="128" t="s">
        <v>15159</v>
      </c>
      <c r="Z127" s="128">
        <v>678.35099999999989</v>
      </c>
      <c r="AA127" s="128">
        <v>669.89099999999996</v>
      </c>
      <c r="AB127" s="128" t="s">
        <v>15160</v>
      </c>
      <c r="AC127" s="128">
        <v>129.39099999999999</v>
      </c>
      <c r="AD127" s="128" t="s">
        <v>15161</v>
      </c>
      <c r="AE127" s="128">
        <v>658.47</v>
      </c>
      <c r="AF127" s="128" t="s">
        <v>15162</v>
      </c>
      <c r="AG127" s="128">
        <v>688.4559999999999</v>
      </c>
      <c r="AH127" s="129">
        <v>162.15939999999998</v>
      </c>
    </row>
    <row r="128" spans="20:34" ht="16" x14ac:dyDescent="0.2">
      <c r="T128" s="126" t="s">
        <v>15163</v>
      </c>
      <c r="U128" s="127" t="s">
        <v>15164</v>
      </c>
      <c r="V128" s="128" t="s">
        <v>15165</v>
      </c>
      <c r="W128" s="128">
        <v>691.46400000000006</v>
      </c>
      <c r="X128" s="128" t="s">
        <v>15166</v>
      </c>
      <c r="Y128" s="128">
        <v>695.36500000000001</v>
      </c>
      <c r="Z128" s="128" t="s">
        <v>15167</v>
      </c>
      <c r="AA128" s="128">
        <v>675.81299999999999</v>
      </c>
      <c r="AB128" s="128">
        <v>318.8621</v>
      </c>
      <c r="AC128" s="128" t="s">
        <v>15168</v>
      </c>
      <c r="AD128" s="128">
        <v>567.66599999999994</v>
      </c>
      <c r="AE128" s="128">
        <v>266.35840000000002</v>
      </c>
      <c r="AF128" s="128" t="s">
        <v>15169</v>
      </c>
      <c r="AG128" s="128">
        <v>674.16800000000001</v>
      </c>
      <c r="AH128" s="129">
        <v>188.49350000000001</v>
      </c>
    </row>
    <row r="129" spans="20:34" ht="16" x14ac:dyDescent="0.2">
      <c r="T129" s="126" t="s">
        <v>15170</v>
      </c>
      <c r="U129" s="127" t="s">
        <v>15171</v>
      </c>
      <c r="V129" s="128">
        <v>676.89400000000012</v>
      </c>
      <c r="W129" s="128" t="s">
        <v>15172</v>
      </c>
      <c r="X129" s="128">
        <v>687.42200000000003</v>
      </c>
      <c r="Y129" s="128" t="s">
        <v>15173</v>
      </c>
      <c r="Z129" s="128" t="s">
        <v>15174</v>
      </c>
      <c r="AA129" s="128" t="s">
        <v>15175</v>
      </c>
      <c r="AB129" s="128" t="s">
        <v>15176</v>
      </c>
      <c r="AC129" s="128" t="s">
        <v>15177</v>
      </c>
      <c r="AD129" s="128" t="s">
        <v>15178</v>
      </c>
      <c r="AE129" s="128" t="s">
        <v>15066</v>
      </c>
      <c r="AF129" s="128">
        <v>358.94840000000005</v>
      </c>
      <c r="AG129" s="128">
        <v>642.11400000000003</v>
      </c>
      <c r="AH129" s="129">
        <v>213.6996</v>
      </c>
    </row>
    <row r="130" spans="20:34" ht="16" x14ac:dyDescent="0.2">
      <c r="T130" s="126" t="s">
        <v>15179</v>
      </c>
      <c r="U130" s="127">
        <v>712.99</v>
      </c>
      <c r="V130" s="128" t="s">
        <v>15180</v>
      </c>
      <c r="W130" s="128">
        <v>697.245</v>
      </c>
      <c r="X130" s="128" t="s">
        <v>15181</v>
      </c>
      <c r="Y130" s="128" t="s">
        <v>15182</v>
      </c>
      <c r="Z130" s="128" t="s">
        <v>15183</v>
      </c>
      <c r="AA130" s="128">
        <v>688.26800000000003</v>
      </c>
      <c r="AB130" s="128">
        <v>432.964</v>
      </c>
      <c r="AC130" s="128">
        <v>85.615200000000002</v>
      </c>
      <c r="AD130" s="128" t="s">
        <v>15184</v>
      </c>
      <c r="AE130" s="128" t="s">
        <v>15185</v>
      </c>
      <c r="AF130" s="128">
        <v>453.19279999999998</v>
      </c>
      <c r="AG130" s="128">
        <v>672.14699999999993</v>
      </c>
      <c r="AH130" s="129">
        <v>253.67779999999999</v>
      </c>
    </row>
    <row r="131" spans="20:34" ht="16" x14ac:dyDescent="0.2">
      <c r="T131" s="126" t="s">
        <v>15186</v>
      </c>
      <c r="U131" s="127" t="s">
        <v>15187</v>
      </c>
      <c r="V131" s="128">
        <v>697.85599999999988</v>
      </c>
      <c r="W131" s="128">
        <v>698.84300000000007</v>
      </c>
      <c r="X131" s="128" t="s">
        <v>15188</v>
      </c>
      <c r="Y131" s="128">
        <v>711.72099999999989</v>
      </c>
      <c r="Z131" s="128" t="s">
        <v>15189</v>
      </c>
      <c r="AA131" s="128">
        <v>693.95500000000004</v>
      </c>
      <c r="AB131" s="128">
        <v>836.88199999999995</v>
      </c>
      <c r="AC131" s="128" t="s">
        <v>15190</v>
      </c>
      <c r="AD131" s="128" t="s">
        <v>15191</v>
      </c>
      <c r="AE131" s="128">
        <v>449.49860000000001</v>
      </c>
      <c r="AF131" s="128" t="s">
        <v>15192</v>
      </c>
      <c r="AG131" s="128">
        <v>698.42</v>
      </c>
      <c r="AH131" s="129" t="s">
        <v>15193</v>
      </c>
    </row>
    <row r="132" spans="20:34" ht="16" x14ac:dyDescent="0.2">
      <c r="T132" s="126" t="s">
        <v>15194</v>
      </c>
      <c r="U132" s="127" t="s">
        <v>15195</v>
      </c>
      <c r="V132" s="128" t="s">
        <v>15196</v>
      </c>
      <c r="W132" s="128">
        <v>698.13800000000003</v>
      </c>
      <c r="X132" s="128" t="s">
        <v>15197</v>
      </c>
      <c r="Y132" s="128">
        <v>715.43400000000008</v>
      </c>
      <c r="Z132" s="128" t="s">
        <v>15198</v>
      </c>
      <c r="AA132" s="128" t="s">
        <v>15199</v>
      </c>
      <c r="AB132" s="128">
        <v>942.44400000000007</v>
      </c>
      <c r="AC132" s="128" t="s">
        <v>15200</v>
      </c>
      <c r="AD132" s="128">
        <v>694.47199999999998</v>
      </c>
      <c r="AE132" s="128">
        <v>223.9221</v>
      </c>
      <c r="AF132" s="128">
        <v>758.9559999999999</v>
      </c>
      <c r="AG132" s="128" t="s">
        <v>15201</v>
      </c>
      <c r="AH132" s="129" t="s">
        <v>15202</v>
      </c>
    </row>
    <row r="133" spans="20:34" ht="16" x14ac:dyDescent="0.2">
      <c r="T133" s="126" t="s">
        <v>15203</v>
      </c>
      <c r="U133" s="127" t="s">
        <v>15204</v>
      </c>
      <c r="V133" s="128" t="s">
        <v>15205</v>
      </c>
      <c r="W133" s="128" t="s">
        <v>15206</v>
      </c>
      <c r="X133" s="128" t="s">
        <v>15199</v>
      </c>
      <c r="Y133" s="128">
        <v>719.94599999999991</v>
      </c>
      <c r="Z133" s="128">
        <v>711.43900000000008</v>
      </c>
      <c r="AA133" s="128" t="s">
        <v>15207</v>
      </c>
      <c r="AB133" s="128" t="s">
        <v>15208</v>
      </c>
      <c r="AC133" s="128">
        <v>64.897599999999997</v>
      </c>
      <c r="AD133" s="128">
        <v>786.59199999999998</v>
      </c>
      <c r="AE133" s="128">
        <v>156.11520000000002</v>
      </c>
      <c r="AF133" s="128">
        <v>929.14300000000003</v>
      </c>
      <c r="AG133" s="128" t="s">
        <v>15209</v>
      </c>
      <c r="AH133" s="129">
        <v>329.99169999999998</v>
      </c>
    </row>
    <row r="134" spans="20:34" ht="16" x14ac:dyDescent="0.2">
      <c r="T134" s="126" t="s">
        <v>15210</v>
      </c>
      <c r="U134" s="127" t="s">
        <v>15211</v>
      </c>
      <c r="V134" s="128">
        <v>695.88199999999995</v>
      </c>
      <c r="W134" s="128" t="s">
        <v>15212</v>
      </c>
      <c r="X134" s="128">
        <v>676.8</v>
      </c>
      <c r="Y134" s="128">
        <v>725.39800000000002</v>
      </c>
      <c r="Z134" s="128" t="s">
        <v>15213</v>
      </c>
      <c r="AA134" s="128">
        <v>715.15199999999993</v>
      </c>
      <c r="AB134" s="128">
        <v>888.81700000000001</v>
      </c>
      <c r="AC134" s="128" t="s">
        <v>15214</v>
      </c>
      <c r="AD134" s="128" t="s">
        <v>15215</v>
      </c>
      <c r="AE134" s="128" t="s">
        <v>15216</v>
      </c>
      <c r="AF134" s="128">
        <v>544.54199999999992</v>
      </c>
      <c r="AG134" s="128">
        <v>693.86099999999988</v>
      </c>
      <c r="AH134" s="129">
        <v>346.21139999999997</v>
      </c>
    </row>
    <row r="135" spans="20:34" ht="16" x14ac:dyDescent="0.2">
      <c r="T135" s="126" t="s">
        <v>15217</v>
      </c>
      <c r="U135" s="127">
        <v>777.52099999999996</v>
      </c>
      <c r="V135" s="128" t="s">
        <v>15218</v>
      </c>
      <c r="W135" s="128">
        <v>718.25400000000013</v>
      </c>
      <c r="X135" s="128">
        <v>719.24099999999987</v>
      </c>
      <c r="Y135" s="128">
        <v>727.84199999999998</v>
      </c>
      <c r="Z135" s="128">
        <v>715.99800000000005</v>
      </c>
      <c r="AA135" s="128">
        <v>683.47400000000005</v>
      </c>
      <c r="AB135" s="128" t="s">
        <v>15219</v>
      </c>
      <c r="AC135" s="128" t="s">
        <v>15220</v>
      </c>
      <c r="AD135" s="128" t="s">
        <v>15221</v>
      </c>
      <c r="AE135" s="128">
        <v>333.41799999999995</v>
      </c>
      <c r="AF135" s="128">
        <v>312.11760000000004</v>
      </c>
      <c r="AG135" s="128">
        <v>642.11400000000003</v>
      </c>
      <c r="AH135" s="129" t="s">
        <v>15222</v>
      </c>
    </row>
    <row r="136" spans="20:34" ht="16" x14ac:dyDescent="0.2">
      <c r="T136" s="126" t="s">
        <v>15223</v>
      </c>
      <c r="U136" s="127">
        <v>292.6925</v>
      </c>
      <c r="V136" s="128">
        <v>716.13900000000012</v>
      </c>
      <c r="W136" s="128">
        <v>724.928</v>
      </c>
      <c r="X136" s="128">
        <v>719.75800000000004</v>
      </c>
      <c r="Y136" s="128" t="s">
        <v>15224</v>
      </c>
      <c r="Z136" s="128">
        <v>718.86500000000001</v>
      </c>
      <c r="AA136" s="128" t="s">
        <v>15225</v>
      </c>
      <c r="AB136" s="128" t="s">
        <v>15226</v>
      </c>
      <c r="AC136" s="128">
        <v>53.584700000000005</v>
      </c>
      <c r="AD136" s="128" t="s">
        <v>15227</v>
      </c>
      <c r="AE136" s="128" t="s">
        <v>15228</v>
      </c>
      <c r="AF136" s="128">
        <v>161.25229999999999</v>
      </c>
      <c r="AG136" s="128" t="s">
        <v>15212</v>
      </c>
      <c r="AH136" s="129">
        <v>358.89200000000005</v>
      </c>
    </row>
    <row r="137" spans="20:34" ht="16" x14ac:dyDescent="0.2">
      <c r="T137" s="126" t="s">
        <v>15229</v>
      </c>
      <c r="U137" s="127">
        <v>725.39800000000002</v>
      </c>
      <c r="V137" s="128">
        <v>737.19500000000005</v>
      </c>
      <c r="W137" s="128" t="s">
        <v>15230</v>
      </c>
      <c r="X137" s="128">
        <v>715.57500000000005</v>
      </c>
      <c r="Y137" s="128">
        <v>733.43499999999995</v>
      </c>
      <c r="Z137" s="128">
        <v>729.39300000000003</v>
      </c>
      <c r="AA137" s="128">
        <v>722.76599999999996</v>
      </c>
      <c r="AB137" s="128" t="s">
        <v>15231</v>
      </c>
      <c r="AC137" s="128" t="s">
        <v>15232</v>
      </c>
      <c r="AD137" s="128" t="s">
        <v>15233</v>
      </c>
      <c r="AE137" s="128">
        <v>224.82920000000001</v>
      </c>
      <c r="AF137" s="128" t="s">
        <v>15234</v>
      </c>
      <c r="AG137" s="128" t="s">
        <v>15235</v>
      </c>
      <c r="AH137" s="129" t="s">
        <v>15236</v>
      </c>
    </row>
    <row r="138" spans="20:34" ht="16" x14ac:dyDescent="0.2">
      <c r="T138" s="126" t="s">
        <v>15237</v>
      </c>
      <c r="U138" s="127">
        <v>723.28300000000002</v>
      </c>
      <c r="V138" s="128">
        <v>739.21599999999989</v>
      </c>
      <c r="W138" s="128" t="s">
        <v>15238</v>
      </c>
      <c r="X138" s="128" t="s">
        <v>15239</v>
      </c>
      <c r="Y138" s="128">
        <v>726.71400000000006</v>
      </c>
      <c r="Z138" s="128">
        <v>732.96500000000003</v>
      </c>
      <c r="AA138" s="128" t="s">
        <v>15240</v>
      </c>
      <c r="AB138" s="128">
        <v>257.26389999999998</v>
      </c>
      <c r="AC138" s="128" t="s">
        <v>15241</v>
      </c>
      <c r="AD138" s="128">
        <v>415.99700000000007</v>
      </c>
      <c r="AE138" s="128">
        <v>183.61959999999999</v>
      </c>
      <c r="AF138" s="128">
        <v>246.88159999999999</v>
      </c>
      <c r="AG138" s="128">
        <v>637.93100000000004</v>
      </c>
      <c r="AH138" s="129">
        <v>395.28409999999997</v>
      </c>
    </row>
    <row r="139" spans="20:34" ht="16" x14ac:dyDescent="0.2">
      <c r="T139" s="126" t="s">
        <v>15242</v>
      </c>
      <c r="U139" s="127" t="s">
        <v>15243</v>
      </c>
      <c r="V139" s="128" t="s">
        <v>15244</v>
      </c>
      <c r="W139" s="128">
        <v>719.14699999999993</v>
      </c>
      <c r="X139" s="128">
        <v>724.83400000000006</v>
      </c>
      <c r="Y139" s="128">
        <v>734.89199999999994</v>
      </c>
      <c r="Z139" s="128">
        <v>743.77499999999998</v>
      </c>
      <c r="AA139" s="128">
        <v>755.33699999999999</v>
      </c>
      <c r="AB139" s="128">
        <v>248.9684</v>
      </c>
      <c r="AC139" s="128" t="s">
        <v>15245</v>
      </c>
      <c r="AD139" s="128">
        <v>633.79499999999996</v>
      </c>
      <c r="AE139" s="128">
        <v>164.19450000000001</v>
      </c>
      <c r="AF139" s="128" t="s">
        <v>15246</v>
      </c>
      <c r="AG139" s="128">
        <v>629.89400000000001</v>
      </c>
      <c r="AH139" s="129" t="s">
        <v>15247</v>
      </c>
    </row>
    <row r="140" spans="20:34" ht="16" x14ac:dyDescent="0.2">
      <c r="T140" s="126" t="s">
        <v>15248</v>
      </c>
      <c r="U140" s="127" t="s">
        <v>15204</v>
      </c>
      <c r="V140" s="128" t="s">
        <v>15249</v>
      </c>
      <c r="W140" s="128">
        <v>717.78400000000011</v>
      </c>
      <c r="X140" s="128" t="s">
        <v>15250</v>
      </c>
      <c r="Y140" s="128">
        <v>736.255</v>
      </c>
      <c r="Z140" s="128">
        <v>743.35199999999998</v>
      </c>
      <c r="AA140" s="128">
        <v>769.43700000000001</v>
      </c>
      <c r="AB140" s="128" t="s">
        <v>15251</v>
      </c>
      <c r="AC140" s="128">
        <v>34.776240000000001</v>
      </c>
      <c r="AD140" s="128">
        <v>847.78599999999994</v>
      </c>
      <c r="AE140" s="128" t="s">
        <v>15252</v>
      </c>
      <c r="AF140" s="128" t="s">
        <v>15253</v>
      </c>
      <c r="AG140" s="128" t="s">
        <v>15254</v>
      </c>
      <c r="AH140" s="129" t="s">
        <v>15255</v>
      </c>
    </row>
    <row r="141" spans="20:34" ht="16" x14ac:dyDescent="0.2">
      <c r="T141" s="126" t="s">
        <v>15256</v>
      </c>
      <c r="U141" s="127" t="s">
        <v>15257</v>
      </c>
      <c r="V141" s="128">
        <v>739.78</v>
      </c>
      <c r="W141" s="128">
        <v>717.73699999999997</v>
      </c>
      <c r="X141" s="128">
        <v>718.81799999999998</v>
      </c>
      <c r="Y141" s="128">
        <v>737.19500000000005</v>
      </c>
      <c r="Z141" s="128" t="s">
        <v>15258</v>
      </c>
      <c r="AA141" s="128">
        <v>765.91199999999992</v>
      </c>
      <c r="AB141" s="128">
        <v>267.6979</v>
      </c>
      <c r="AC141" s="128">
        <v>37.971299999999999</v>
      </c>
      <c r="AD141" s="128">
        <v>781.14</v>
      </c>
      <c r="AE141" s="128">
        <v>183.61959999999999</v>
      </c>
      <c r="AF141" s="128">
        <v>463.6832</v>
      </c>
      <c r="AG141" s="128">
        <v>733.24699999999996</v>
      </c>
      <c r="AH141" s="129" t="s">
        <v>15259</v>
      </c>
    </row>
    <row r="142" spans="20:34" ht="16" x14ac:dyDescent="0.2">
      <c r="T142" s="126" t="s">
        <v>15260</v>
      </c>
      <c r="U142" s="127" t="s">
        <v>15261</v>
      </c>
      <c r="V142" s="128">
        <v>737.43</v>
      </c>
      <c r="W142" s="128">
        <v>718.11300000000006</v>
      </c>
      <c r="X142" s="128">
        <v>716.98500000000001</v>
      </c>
      <c r="Y142" s="128">
        <v>726.57299999999998</v>
      </c>
      <c r="Z142" s="128">
        <v>746.97099999999989</v>
      </c>
      <c r="AA142" s="128" t="s">
        <v>15262</v>
      </c>
      <c r="AB142" s="128">
        <v>318.64589999999998</v>
      </c>
      <c r="AC142" s="128">
        <v>49.1526</v>
      </c>
      <c r="AD142" s="128">
        <v>375.2715</v>
      </c>
      <c r="AE142" s="128" t="s">
        <v>15263</v>
      </c>
      <c r="AF142" s="128">
        <v>462.29200000000003</v>
      </c>
      <c r="AG142" s="128">
        <v>723.65900000000011</v>
      </c>
      <c r="AH142" s="129" t="s">
        <v>15264</v>
      </c>
    </row>
    <row r="143" spans="20:34" ht="16" x14ac:dyDescent="0.2">
      <c r="T143" s="126" t="s">
        <v>15265</v>
      </c>
      <c r="U143" s="127">
        <v>728.21800000000007</v>
      </c>
      <c r="V143" s="128" t="s">
        <v>15266</v>
      </c>
      <c r="W143" s="128" t="s">
        <v>15267</v>
      </c>
      <c r="X143" s="128">
        <v>733.62300000000005</v>
      </c>
      <c r="Y143" s="128">
        <v>738.88699999999994</v>
      </c>
      <c r="Z143" s="128" t="s">
        <v>15268</v>
      </c>
      <c r="AA143" s="128">
        <v>782.12699999999995</v>
      </c>
      <c r="AB143" s="128">
        <v>342.94489999999996</v>
      </c>
      <c r="AC143" s="128" t="s">
        <v>15269</v>
      </c>
      <c r="AD143" s="128">
        <v>873.68299999999999</v>
      </c>
      <c r="AE143" s="128">
        <v>152.84869999999998</v>
      </c>
      <c r="AF143" s="128">
        <v>485.745</v>
      </c>
      <c r="AG143" s="128">
        <v>693.76699999999994</v>
      </c>
      <c r="AH143" s="129" t="s">
        <v>15270</v>
      </c>
    </row>
    <row r="144" spans="20:34" ht="16" x14ac:dyDescent="0.2">
      <c r="T144" s="126" t="s">
        <v>15271</v>
      </c>
      <c r="U144" s="127">
        <v>723.65900000000011</v>
      </c>
      <c r="V144" s="128" t="s">
        <v>15272</v>
      </c>
      <c r="W144" s="128" t="s">
        <v>15197</v>
      </c>
      <c r="X144" s="128">
        <v>739.87400000000014</v>
      </c>
      <c r="Y144" s="128" t="s">
        <v>15273</v>
      </c>
      <c r="Z144" s="128">
        <v>752.89300000000003</v>
      </c>
      <c r="AA144" s="128">
        <v>818.97500000000002</v>
      </c>
      <c r="AB144" s="128">
        <v>361.24669999999998</v>
      </c>
      <c r="AC144" s="128">
        <v>35.937609999999992</v>
      </c>
      <c r="AD144" s="128">
        <v>765.11300000000006</v>
      </c>
      <c r="AE144" s="128">
        <v>222.31470000000002</v>
      </c>
      <c r="AF144" s="128" t="s">
        <v>15274</v>
      </c>
      <c r="AG144" s="128">
        <v>695.64699999999993</v>
      </c>
      <c r="AH144" s="129">
        <v>499.56300000000005</v>
      </c>
    </row>
    <row r="145" spans="20:34" ht="16" x14ac:dyDescent="0.2">
      <c r="T145" s="126" t="s">
        <v>15275</v>
      </c>
      <c r="U145" s="127">
        <v>727.13699999999994</v>
      </c>
      <c r="V145" s="128">
        <v>813.61699999999996</v>
      </c>
      <c r="W145" s="128" t="s">
        <v>15276</v>
      </c>
      <c r="X145" s="128">
        <v>687.93900000000008</v>
      </c>
      <c r="Y145" s="128" t="s">
        <v>15277</v>
      </c>
      <c r="Z145" s="128">
        <v>774.23099999999988</v>
      </c>
      <c r="AA145" s="128">
        <v>697.245</v>
      </c>
      <c r="AB145" s="128" t="s">
        <v>15278</v>
      </c>
      <c r="AC145" s="128">
        <v>36.183889999999998</v>
      </c>
      <c r="AD145" s="128">
        <v>629.37699999999995</v>
      </c>
      <c r="AE145" s="128">
        <v>267.4864</v>
      </c>
      <c r="AF145" s="128">
        <v>314.47230000000002</v>
      </c>
      <c r="AG145" s="128">
        <v>681.21800000000007</v>
      </c>
      <c r="AH145" s="129" t="s">
        <v>15279</v>
      </c>
    </row>
    <row r="146" spans="20:34" ht="16" x14ac:dyDescent="0.2">
      <c r="T146" s="126" t="s">
        <v>15280</v>
      </c>
      <c r="U146" s="127">
        <v>675.29599999999994</v>
      </c>
      <c r="V146" s="128">
        <v>764.92499999999995</v>
      </c>
      <c r="W146" s="128" t="s">
        <v>15281</v>
      </c>
      <c r="X146" s="128" t="s">
        <v>15282</v>
      </c>
      <c r="Y146" s="128">
        <v>763.37400000000014</v>
      </c>
      <c r="Z146" s="128">
        <v>751.95299999999997</v>
      </c>
      <c r="AA146" s="128" t="s">
        <v>15283</v>
      </c>
      <c r="AB146" s="128" t="s">
        <v>15284</v>
      </c>
      <c r="AC146" s="128">
        <v>36.857870000000005</v>
      </c>
      <c r="AD146" s="128">
        <v>495.33300000000003</v>
      </c>
      <c r="AE146" s="128" t="s">
        <v>15285</v>
      </c>
      <c r="AF146" s="128">
        <v>396.51549999999997</v>
      </c>
      <c r="AG146" s="128" t="s">
        <v>15286</v>
      </c>
      <c r="AH146" s="129" t="s">
        <v>15287</v>
      </c>
    </row>
    <row r="147" spans="20:34" ht="16" x14ac:dyDescent="0.2">
      <c r="T147" s="126" t="s">
        <v>15288</v>
      </c>
      <c r="U147" s="127">
        <v>211.453</v>
      </c>
      <c r="V147" s="128" t="s">
        <v>15289</v>
      </c>
      <c r="W147" s="128">
        <v>726.47900000000004</v>
      </c>
      <c r="X147" s="128">
        <v>716.84400000000005</v>
      </c>
      <c r="Y147" s="128">
        <v>814.88599999999997</v>
      </c>
      <c r="Z147" s="128" t="s">
        <v>15290</v>
      </c>
      <c r="AA147" s="128" t="s">
        <v>15291</v>
      </c>
      <c r="AB147" s="128" t="s">
        <v>15292</v>
      </c>
      <c r="AC147" s="128" t="s">
        <v>15293</v>
      </c>
      <c r="AD147" s="128">
        <v>358.94840000000005</v>
      </c>
      <c r="AE147" s="128">
        <v>285.8399</v>
      </c>
      <c r="AF147" s="128">
        <v>614.43100000000004</v>
      </c>
      <c r="AG147" s="128">
        <v>765.48900000000003</v>
      </c>
      <c r="AH147" s="129">
        <v>369.59860000000003</v>
      </c>
    </row>
    <row r="148" spans="20:34" ht="16" x14ac:dyDescent="0.2">
      <c r="T148" s="126" t="s">
        <v>15294</v>
      </c>
      <c r="U148" s="127">
        <v>294.77930000000003</v>
      </c>
      <c r="V148" s="128">
        <v>758.76800000000003</v>
      </c>
      <c r="W148" s="128">
        <v>712.66099999999994</v>
      </c>
      <c r="X148" s="128" t="s">
        <v>15295</v>
      </c>
      <c r="Y148" s="128" t="s">
        <v>15180</v>
      </c>
      <c r="Z148" s="128">
        <v>749.88499999999999</v>
      </c>
      <c r="AA148" s="128">
        <v>853.52</v>
      </c>
      <c r="AB148" s="128">
        <v>297.56170000000003</v>
      </c>
      <c r="AC148" s="128">
        <v>16.485720000000001</v>
      </c>
      <c r="AD148" s="128">
        <v>353.5951</v>
      </c>
      <c r="AE148" s="128" t="s">
        <v>15296</v>
      </c>
      <c r="AF148" s="128" t="s">
        <v>15297</v>
      </c>
      <c r="AG148" s="128">
        <v>554.976</v>
      </c>
      <c r="AH148" s="129">
        <v>344.22799999999995</v>
      </c>
    </row>
    <row r="149" spans="20:34" ht="16" x14ac:dyDescent="0.2">
      <c r="T149" s="126" t="s">
        <v>15298</v>
      </c>
      <c r="U149" s="127" t="s">
        <v>15299</v>
      </c>
      <c r="V149" s="128">
        <v>717.26699999999994</v>
      </c>
      <c r="W149" s="128" t="s">
        <v>15300</v>
      </c>
      <c r="X149" s="128" t="s">
        <v>15301</v>
      </c>
      <c r="Y149" s="128" t="s">
        <v>15302</v>
      </c>
      <c r="Z149" s="128" t="s">
        <v>15303</v>
      </c>
      <c r="AA149" s="128" t="s">
        <v>15304</v>
      </c>
      <c r="AB149" s="128">
        <v>249.93189999999998</v>
      </c>
      <c r="AC149" s="128">
        <v>14.134310000000001</v>
      </c>
      <c r="AD149" s="128">
        <v>359.37610000000001</v>
      </c>
      <c r="AE149" s="128" t="s">
        <v>15305</v>
      </c>
      <c r="AF149" s="128">
        <v>684.17900000000009</v>
      </c>
      <c r="AG149" s="128" t="s">
        <v>15306</v>
      </c>
      <c r="AH149" s="129" t="s">
        <v>14991</v>
      </c>
    </row>
    <row r="150" spans="20:34" ht="16" x14ac:dyDescent="0.2">
      <c r="T150" s="126" t="s">
        <v>15307</v>
      </c>
      <c r="U150" s="127" t="s">
        <v>15308</v>
      </c>
      <c r="V150" s="128" t="s">
        <v>15309</v>
      </c>
      <c r="W150" s="128" t="s">
        <v>15215</v>
      </c>
      <c r="X150" s="128">
        <v>725.5859999999999</v>
      </c>
      <c r="Y150" s="128">
        <v>368.79489999999998</v>
      </c>
      <c r="Z150" s="128">
        <v>769.57799999999997</v>
      </c>
      <c r="AA150" s="128">
        <v>357.98489999999998</v>
      </c>
      <c r="AB150" s="128">
        <v>191.4357</v>
      </c>
      <c r="AC150" s="128">
        <v>29.558299999999999</v>
      </c>
      <c r="AD150" s="128">
        <v>344.39249999999998</v>
      </c>
      <c r="AE150" s="128" t="s">
        <v>15310</v>
      </c>
      <c r="AF150" s="128">
        <v>699.92400000000009</v>
      </c>
      <c r="AG150" s="128">
        <v>665.89599999999996</v>
      </c>
      <c r="AH150" s="129">
        <v>394.21719999999999</v>
      </c>
    </row>
    <row r="151" spans="20:34" ht="16" x14ac:dyDescent="0.2">
      <c r="T151" s="126" t="s">
        <v>15311</v>
      </c>
      <c r="U151" s="127">
        <v>773.57299999999998</v>
      </c>
      <c r="V151" s="128">
        <v>731.97800000000007</v>
      </c>
      <c r="W151" s="128" t="s">
        <v>15312</v>
      </c>
      <c r="X151" s="128" t="s">
        <v>15313</v>
      </c>
      <c r="Y151" s="128">
        <v>374.46780000000001</v>
      </c>
      <c r="Z151" s="128">
        <v>787.15599999999995</v>
      </c>
      <c r="AA151" s="128">
        <v>713.97699999999998</v>
      </c>
      <c r="AB151" s="128">
        <v>179.55410000000001</v>
      </c>
      <c r="AC151" s="128" t="s">
        <v>15314</v>
      </c>
      <c r="AD151" s="128">
        <v>299.32889999999998</v>
      </c>
      <c r="AE151" s="128" t="s">
        <v>15315</v>
      </c>
      <c r="AF151" s="128" t="s">
        <v>15316</v>
      </c>
      <c r="AG151" s="128">
        <v>668.29300000000001</v>
      </c>
      <c r="AH151" s="129">
        <v>356.166</v>
      </c>
    </row>
    <row r="152" spans="20:34" ht="16" x14ac:dyDescent="0.2">
      <c r="T152" s="126" t="s">
        <v>15317</v>
      </c>
      <c r="U152" s="127">
        <v>739.63900000000012</v>
      </c>
      <c r="V152" s="128">
        <v>718.95900000000006</v>
      </c>
      <c r="W152" s="128">
        <v>724.97500000000002</v>
      </c>
      <c r="X152" s="128">
        <v>726.33800000000008</v>
      </c>
      <c r="Y152" s="128">
        <v>438.52879999999999</v>
      </c>
      <c r="Z152" s="128">
        <v>752.65800000000002</v>
      </c>
      <c r="AA152" s="128">
        <v>449.92629999999997</v>
      </c>
      <c r="AB152" s="128">
        <v>192.6671</v>
      </c>
      <c r="AC152" s="128">
        <v>11.791829999999999</v>
      </c>
      <c r="AD152" s="128">
        <v>297.88129999999995</v>
      </c>
      <c r="AE152" s="128">
        <v>324.26709999999997</v>
      </c>
      <c r="AF152" s="128">
        <v>692.26300000000003</v>
      </c>
      <c r="AG152" s="128">
        <v>699.125</v>
      </c>
      <c r="AH152" s="129" t="s">
        <v>15318</v>
      </c>
    </row>
    <row r="153" spans="20:34" ht="16" x14ac:dyDescent="0.2">
      <c r="T153" s="126" t="s">
        <v>15319</v>
      </c>
      <c r="U153" s="127">
        <v>734.42200000000003</v>
      </c>
      <c r="V153" s="128" t="s">
        <v>15320</v>
      </c>
      <c r="W153" s="128" t="s">
        <v>15321</v>
      </c>
      <c r="X153" s="128" t="s">
        <v>15076</v>
      </c>
      <c r="Y153" s="128">
        <v>383.77850000000001</v>
      </c>
      <c r="Z153" s="128">
        <v>783.63099999999986</v>
      </c>
      <c r="AA153" s="128">
        <v>238.95740000000001</v>
      </c>
      <c r="AB153" s="128" t="s">
        <v>15322</v>
      </c>
      <c r="AC153" s="128">
        <v>11.563879999999999</v>
      </c>
      <c r="AD153" s="128">
        <v>313.66860000000003</v>
      </c>
      <c r="AE153" s="128" t="s">
        <v>15323</v>
      </c>
      <c r="AF153" s="128" t="s">
        <v>15324</v>
      </c>
      <c r="AG153" s="128">
        <v>737.47699999999998</v>
      </c>
      <c r="AH153" s="129">
        <v>333.25819999999999</v>
      </c>
    </row>
    <row r="154" spans="20:34" ht="16" x14ac:dyDescent="0.2">
      <c r="T154" s="126" t="s">
        <v>15325</v>
      </c>
      <c r="U154" s="127">
        <v>716.327</v>
      </c>
      <c r="V154" s="128" t="s">
        <v>15301</v>
      </c>
      <c r="W154" s="128" t="s">
        <v>15326</v>
      </c>
      <c r="X154" s="128">
        <v>658.56400000000008</v>
      </c>
      <c r="Y154" s="128">
        <v>356.96499999999997</v>
      </c>
      <c r="Z154" s="128" t="s">
        <v>15249</v>
      </c>
      <c r="AA154" s="128">
        <v>179.2345</v>
      </c>
      <c r="AB154" s="128">
        <v>219.69209999999998</v>
      </c>
      <c r="AC154" s="128">
        <v>14.988299999999999</v>
      </c>
      <c r="AD154" s="128">
        <v>358.19639999999998</v>
      </c>
      <c r="AE154" s="128">
        <v>341.12599999999998</v>
      </c>
      <c r="AF154" s="128">
        <v>693.57900000000006</v>
      </c>
      <c r="AG154" s="128">
        <v>623.596</v>
      </c>
      <c r="AH154" s="129" t="s">
        <v>15327</v>
      </c>
    </row>
    <row r="155" spans="20:34" ht="16" x14ac:dyDescent="0.2">
      <c r="T155" s="126" t="s">
        <v>15328</v>
      </c>
      <c r="U155" s="127">
        <v>698.56099999999992</v>
      </c>
      <c r="V155" s="128" t="s">
        <v>15329</v>
      </c>
      <c r="W155" s="128" t="s">
        <v>15209</v>
      </c>
      <c r="X155" s="128">
        <v>671.67700000000002</v>
      </c>
      <c r="Y155" s="128">
        <v>749.79099999999994</v>
      </c>
      <c r="Z155" s="128">
        <v>722.24900000000014</v>
      </c>
      <c r="AA155" s="128" t="s">
        <v>15330</v>
      </c>
      <c r="AB155" s="128" t="s">
        <v>15331</v>
      </c>
      <c r="AC155" s="128" t="s">
        <v>15332</v>
      </c>
      <c r="AD155" s="128">
        <v>412.89499999999998</v>
      </c>
      <c r="AE155" s="128">
        <v>352.52350000000001</v>
      </c>
      <c r="AF155" s="128" t="s">
        <v>15333</v>
      </c>
      <c r="AG155" s="128">
        <v>691.88699999999994</v>
      </c>
      <c r="AH155" s="129">
        <v>481.51499999999999</v>
      </c>
    </row>
    <row r="156" spans="20:34" ht="16" x14ac:dyDescent="0.2">
      <c r="T156" s="126" t="s">
        <v>15334</v>
      </c>
      <c r="U156" s="127">
        <v>672.7109999999999</v>
      </c>
      <c r="V156" s="128" t="s">
        <v>15212</v>
      </c>
      <c r="W156" s="128">
        <v>741.94200000000001</v>
      </c>
      <c r="X156" s="128">
        <v>444.89730000000003</v>
      </c>
      <c r="Y156" s="128" t="s">
        <v>15335</v>
      </c>
      <c r="Z156" s="128" t="s">
        <v>15336</v>
      </c>
      <c r="AA156" s="128" t="s">
        <v>15337</v>
      </c>
      <c r="AB156" s="128">
        <v>234.7321</v>
      </c>
      <c r="AC156" s="128" t="s">
        <v>15338</v>
      </c>
      <c r="AD156" s="128">
        <v>445.32499999999999</v>
      </c>
      <c r="AE156" s="128">
        <v>364.88919999999996</v>
      </c>
      <c r="AF156" s="128">
        <v>697.19799999999998</v>
      </c>
      <c r="AG156" s="128" t="s">
        <v>15339</v>
      </c>
      <c r="AH156" s="129">
        <v>591.87099999999998</v>
      </c>
    </row>
    <row r="157" spans="20:34" ht="16" x14ac:dyDescent="0.2">
      <c r="T157" s="126" t="s">
        <v>15340</v>
      </c>
      <c r="U157" s="127">
        <v>668.34</v>
      </c>
      <c r="V157" s="128">
        <v>699.26599999999996</v>
      </c>
      <c r="W157" s="128">
        <v>694.37800000000004</v>
      </c>
      <c r="X157" s="128">
        <v>671.67700000000002</v>
      </c>
      <c r="Y157" s="128" t="s">
        <v>15341</v>
      </c>
      <c r="Z157" s="128" t="s">
        <v>15321</v>
      </c>
      <c r="AA157" s="128">
        <v>145.465</v>
      </c>
      <c r="AB157" s="128">
        <v>225.68459999999999</v>
      </c>
      <c r="AC157" s="128" t="s">
        <v>15342</v>
      </c>
      <c r="AD157" s="128">
        <v>474.18299999999994</v>
      </c>
      <c r="AE157" s="128" t="s">
        <v>15343</v>
      </c>
      <c r="AF157" s="128" t="s">
        <v>15344</v>
      </c>
      <c r="AG157" s="128">
        <v>625.94600000000003</v>
      </c>
      <c r="AH157" s="129">
        <v>551.54499999999996</v>
      </c>
    </row>
    <row r="158" spans="20:34" ht="16" x14ac:dyDescent="0.2">
      <c r="T158" s="126" t="s">
        <v>15345</v>
      </c>
      <c r="U158" s="127">
        <v>653.29999999999995</v>
      </c>
      <c r="V158" s="128">
        <v>687.14</v>
      </c>
      <c r="W158" s="128">
        <v>685.495</v>
      </c>
      <c r="X158" s="128">
        <v>766.85199999999998</v>
      </c>
      <c r="Y158" s="128">
        <v>321.96409999999997</v>
      </c>
      <c r="Z158" s="128">
        <v>723.94099999999992</v>
      </c>
      <c r="AA158" s="128">
        <v>138.13299999999998</v>
      </c>
      <c r="AB158" s="128" t="s">
        <v>15346</v>
      </c>
      <c r="AC158" s="128">
        <v>8.6752599999999997</v>
      </c>
      <c r="AD158" s="128">
        <v>427.18299999999994</v>
      </c>
      <c r="AE158" s="128" t="s">
        <v>15347</v>
      </c>
      <c r="AF158" s="128">
        <v>687.56299999999999</v>
      </c>
      <c r="AG158" s="128" t="s">
        <v>15348</v>
      </c>
      <c r="AH158" s="129">
        <v>588.15800000000002</v>
      </c>
    </row>
    <row r="159" spans="20:34" ht="16" x14ac:dyDescent="0.2">
      <c r="T159" s="126" t="s">
        <v>15349</v>
      </c>
      <c r="U159" s="127">
        <v>642.58400000000006</v>
      </c>
      <c r="V159" s="128" t="s">
        <v>15350</v>
      </c>
      <c r="W159" s="128" t="s">
        <v>15351</v>
      </c>
      <c r="X159" s="128" t="s">
        <v>15352</v>
      </c>
      <c r="Y159" s="128">
        <v>241.47659999999999</v>
      </c>
      <c r="Z159" s="128">
        <v>727.56</v>
      </c>
      <c r="AA159" s="128" t="s">
        <v>15081</v>
      </c>
      <c r="AB159" s="128">
        <v>195.12990000000002</v>
      </c>
      <c r="AC159" s="128" t="s">
        <v>15353</v>
      </c>
      <c r="AD159" s="128" t="s">
        <v>15007</v>
      </c>
      <c r="AE159" s="128">
        <v>411.66360000000003</v>
      </c>
      <c r="AF159" s="128">
        <v>671.77099999999996</v>
      </c>
      <c r="AG159" s="128" t="s">
        <v>15354</v>
      </c>
      <c r="AH159" s="129">
        <v>596.28899999999999</v>
      </c>
    </row>
    <row r="160" spans="20:34" ht="16" x14ac:dyDescent="0.2">
      <c r="T160" s="126" t="s">
        <v>15355</v>
      </c>
      <c r="U160" s="127">
        <v>687.42200000000003</v>
      </c>
      <c r="V160" s="128" t="s">
        <v>15183</v>
      </c>
      <c r="W160" s="128">
        <v>682.67499999999995</v>
      </c>
      <c r="X160" s="128">
        <v>735.73800000000006</v>
      </c>
      <c r="Y160" s="128">
        <v>222.58259999999999</v>
      </c>
      <c r="Z160" s="128" t="s">
        <v>15356</v>
      </c>
      <c r="AA160" s="128">
        <v>133.91240000000002</v>
      </c>
      <c r="AB160" s="128" t="s">
        <v>15357</v>
      </c>
      <c r="AC160" s="128">
        <v>14.333589999999999</v>
      </c>
      <c r="AD160" s="128" t="s">
        <v>15358</v>
      </c>
      <c r="AE160" s="128">
        <v>419.63480000000004</v>
      </c>
      <c r="AF160" s="128">
        <v>665.66099999999994</v>
      </c>
      <c r="AG160" s="128" t="s">
        <v>15167</v>
      </c>
      <c r="AH160" s="129">
        <v>572.41300000000001</v>
      </c>
    </row>
    <row r="161" spans="20:34" ht="16" x14ac:dyDescent="0.2">
      <c r="T161" s="126" t="s">
        <v>15359</v>
      </c>
      <c r="U161" s="127" t="s">
        <v>15360</v>
      </c>
      <c r="V161" s="128">
        <v>691.41699999999992</v>
      </c>
      <c r="W161" s="128">
        <v>677.97500000000002</v>
      </c>
      <c r="X161" s="128">
        <v>724.22300000000007</v>
      </c>
      <c r="Y161" s="128" t="s">
        <v>15361</v>
      </c>
      <c r="Z161" s="128" t="s">
        <v>15362</v>
      </c>
      <c r="AA161" s="128">
        <v>125.5558</v>
      </c>
      <c r="AB161" s="128" t="s">
        <v>15363</v>
      </c>
      <c r="AC161" s="128">
        <v>15.235519999999999</v>
      </c>
      <c r="AD161" s="128">
        <v>365.52840000000003</v>
      </c>
      <c r="AE161" s="128">
        <v>424.6121</v>
      </c>
      <c r="AF161" s="128">
        <v>664.48599999999988</v>
      </c>
      <c r="AG161" s="128" t="s">
        <v>15364</v>
      </c>
      <c r="AH161" s="129">
        <v>562.77800000000002</v>
      </c>
    </row>
    <row r="162" spans="20:34" ht="16" x14ac:dyDescent="0.2">
      <c r="T162" s="126" t="s">
        <v>15365</v>
      </c>
      <c r="U162" s="127">
        <v>666.27199999999993</v>
      </c>
      <c r="V162" s="128">
        <v>679.71400000000006</v>
      </c>
      <c r="W162" s="128">
        <v>671.39499999999998</v>
      </c>
      <c r="X162" s="128">
        <v>336.57639999999998</v>
      </c>
      <c r="Y162" s="128">
        <v>166.9769</v>
      </c>
      <c r="Z162" s="128" t="s">
        <v>15366</v>
      </c>
      <c r="AA162" s="128">
        <v>118.4447</v>
      </c>
      <c r="AB162" s="128">
        <v>152.42099999999999</v>
      </c>
      <c r="AC162" s="128">
        <v>16.49935</v>
      </c>
      <c r="AD162" s="128" t="s">
        <v>15367</v>
      </c>
      <c r="AE162" s="128">
        <v>435.74639999999999</v>
      </c>
      <c r="AF162" s="128">
        <v>656.82500000000005</v>
      </c>
      <c r="AG162" s="128">
        <v>667.87</v>
      </c>
      <c r="AH162" s="129">
        <v>616.54599999999994</v>
      </c>
    </row>
    <row r="163" spans="20:34" ht="16" x14ac:dyDescent="0.2">
      <c r="T163" s="126" t="s">
        <v>15368</v>
      </c>
      <c r="U163" s="127">
        <v>659.36300000000006</v>
      </c>
      <c r="V163" s="128">
        <v>677.69299999999998</v>
      </c>
      <c r="W163" s="128" t="s">
        <v>15369</v>
      </c>
      <c r="X163" s="128">
        <v>398.28269999999998</v>
      </c>
      <c r="Y163" s="128">
        <v>143.74950000000001</v>
      </c>
      <c r="Z163" s="128">
        <v>677.31700000000001</v>
      </c>
      <c r="AA163" s="128">
        <v>111.78479999999999</v>
      </c>
      <c r="AB163" s="128" t="s">
        <v>15063</v>
      </c>
      <c r="AC163" s="128">
        <v>18.86533</v>
      </c>
      <c r="AD163" s="128">
        <v>323.67959999999999</v>
      </c>
      <c r="AE163" s="128">
        <v>411.66360000000003</v>
      </c>
      <c r="AF163" s="128">
        <v>664.9559999999999</v>
      </c>
      <c r="AG163" s="128">
        <v>678.44500000000005</v>
      </c>
      <c r="AH163" s="129" t="s">
        <v>15370</v>
      </c>
    </row>
    <row r="164" spans="20:34" ht="16" x14ac:dyDescent="0.2">
      <c r="T164" s="126" t="s">
        <v>15371</v>
      </c>
      <c r="U164" s="127">
        <v>673.41599999999994</v>
      </c>
      <c r="V164" s="128" t="s">
        <v>15372</v>
      </c>
      <c r="W164" s="128">
        <v>672.24099999999987</v>
      </c>
      <c r="X164" s="128" t="s">
        <v>15373</v>
      </c>
      <c r="Y164" s="128">
        <v>192.82689999999999</v>
      </c>
      <c r="Z164" s="128">
        <v>675.71900000000005</v>
      </c>
      <c r="AA164" s="128">
        <v>97.665999999999997</v>
      </c>
      <c r="AB164" s="128" t="s">
        <v>15374</v>
      </c>
      <c r="AC164" s="128">
        <v>22.991460000000004</v>
      </c>
      <c r="AD164" s="128">
        <v>293.54790000000003</v>
      </c>
      <c r="AE164" s="128" t="s">
        <v>15375</v>
      </c>
      <c r="AF164" s="128">
        <v>674.87300000000005</v>
      </c>
      <c r="AG164" s="128">
        <v>653.34699999999998</v>
      </c>
      <c r="AH164" s="129">
        <v>688.36199999999997</v>
      </c>
    </row>
    <row r="165" spans="20:34" ht="16" x14ac:dyDescent="0.2">
      <c r="T165" s="126" t="s">
        <v>15376</v>
      </c>
      <c r="U165" s="127">
        <v>653.86400000000003</v>
      </c>
      <c r="V165" s="128" t="s">
        <v>15377</v>
      </c>
      <c r="W165" s="128" t="s">
        <v>15378</v>
      </c>
      <c r="X165" s="128" t="s">
        <v>15379</v>
      </c>
      <c r="Y165" s="128">
        <v>231.94970000000001</v>
      </c>
      <c r="Z165" s="128">
        <v>665.42599999999993</v>
      </c>
      <c r="AA165" s="128" t="s">
        <v>15380</v>
      </c>
      <c r="AB165" s="128">
        <v>153.22469999999998</v>
      </c>
      <c r="AC165" s="128">
        <v>24.227560000000004</v>
      </c>
      <c r="AD165" s="128" t="s">
        <v>15381</v>
      </c>
      <c r="AE165" s="128">
        <v>376.66269999999997</v>
      </c>
      <c r="AF165" s="128" t="s">
        <v>15382</v>
      </c>
      <c r="AG165" s="128" t="s">
        <v>15383</v>
      </c>
      <c r="AH165" s="129" t="s">
        <v>15384</v>
      </c>
    </row>
    <row r="166" spans="20:34" ht="16" x14ac:dyDescent="0.2">
      <c r="T166" s="126" t="s">
        <v>15385</v>
      </c>
      <c r="U166" s="127">
        <v>664.58</v>
      </c>
      <c r="V166" s="128">
        <v>658.423</v>
      </c>
      <c r="W166" s="128">
        <v>639.81100000000004</v>
      </c>
      <c r="X166" s="128">
        <v>519.11500000000001</v>
      </c>
      <c r="Y166" s="128">
        <v>252.17849999999999</v>
      </c>
      <c r="Z166" s="128">
        <v>658</v>
      </c>
      <c r="AA166" s="128" t="s">
        <v>15386</v>
      </c>
      <c r="AB166" s="128" t="s">
        <v>15387</v>
      </c>
      <c r="AC166" s="128">
        <v>21.455499999999997</v>
      </c>
      <c r="AD166" s="128">
        <v>262.77699999999999</v>
      </c>
      <c r="AE166" s="128" t="s">
        <v>15388</v>
      </c>
      <c r="AF166" s="128">
        <v>499.892</v>
      </c>
      <c r="AG166" s="128" t="s">
        <v>15389</v>
      </c>
      <c r="AH166" s="129">
        <v>652.971</v>
      </c>
    </row>
    <row r="167" spans="20:34" ht="16" x14ac:dyDescent="0.2">
      <c r="T167" s="126" t="s">
        <v>15390</v>
      </c>
      <c r="U167" s="127">
        <v>647.14300000000003</v>
      </c>
      <c r="V167" s="128" t="s">
        <v>15391</v>
      </c>
      <c r="W167" s="128" t="s">
        <v>15392</v>
      </c>
      <c r="X167" s="128">
        <v>644.88699999999994</v>
      </c>
      <c r="Y167" s="128">
        <v>241.95599999999999</v>
      </c>
      <c r="Z167" s="128">
        <v>655.274</v>
      </c>
      <c r="AA167" s="128">
        <v>94.893000000000015</v>
      </c>
      <c r="AB167" s="128">
        <v>162.74689999999998</v>
      </c>
      <c r="AC167" s="128">
        <v>31.372499999999999</v>
      </c>
      <c r="AD167" s="128" t="s">
        <v>15393</v>
      </c>
      <c r="AE167" s="128" t="s">
        <v>15394</v>
      </c>
      <c r="AF167" s="128">
        <v>532.69799999999998</v>
      </c>
      <c r="AG167" s="128">
        <v>684.22599999999989</v>
      </c>
      <c r="AH167" s="129" t="s">
        <v>15395</v>
      </c>
    </row>
    <row r="168" spans="20:34" ht="16" x14ac:dyDescent="0.2">
      <c r="T168" s="126" t="s">
        <v>15396</v>
      </c>
      <c r="U168" s="127">
        <v>642.77199999999993</v>
      </c>
      <c r="V168" s="128">
        <v>634.45299999999997</v>
      </c>
      <c r="W168" s="128">
        <v>649.399</v>
      </c>
      <c r="X168" s="128">
        <v>527.57500000000005</v>
      </c>
      <c r="Y168" s="128">
        <v>233.76859999999999</v>
      </c>
      <c r="Z168" s="128">
        <v>621.76300000000003</v>
      </c>
      <c r="AA168" s="128" t="s">
        <v>15397</v>
      </c>
      <c r="AB168" s="128">
        <v>175.64840000000001</v>
      </c>
      <c r="AC168" s="128">
        <v>36.338989999999995</v>
      </c>
      <c r="AD168" s="128">
        <v>252.12680000000003</v>
      </c>
      <c r="AE168" s="128">
        <v>328.54879999999997</v>
      </c>
      <c r="AF168" s="128">
        <v>533.91999999999996</v>
      </c>
      <c r="AG168" s="128">
        <v>633.98300000000006</v>
      </c>
      <c r="AH168" s="129" t="s">
        <v>15398</v>
      </c>
    </row>
    <row r="169" spans="20:34" ht="16" x14ac:dyDescent="0.2">
      <c r="T169" s="126" t="s">
        <v>15399</v>
      </c>
      <c r="U169" s="127">
        <v>613.44399999999996</v>
      </c>
      <c r="V169" s="128" t="s">
        <v>15400</v>
      </c>
      <c r="W169" s="128">
        <v>634.87599999999998</v>
      </c>
      <c r="X169" s="128">
        <v>461.6481</v>
      </c>
      <c r="Y169" s="128">
        <v>229.48689999999999</v>
      </c>
      <c r="Z169" s="128">
        <v>638.11900000000003</v>
      </c>
      <c r="AA169" s="128">
        <v>89.365799999999993</v>
      </c>
      <c r="AB169" s="128">
        <v>194.3262</v>
      </c>
      <c r="AC169" s="128">
        <v>36.199870000000004</v>
      </c>
      <c r="AD169" s="128">
        <v>242.11579999999998</v>
      </c>
      <c r="AE169" s="128">
        <v>317.84690000000001</v>
      </c>
      <c r="AF169" s="128" t="s">
        <v>15401</v>
      </c>
      <c r="AG169" s="128">
        <v>651.37300000000005</v>
      </c>
      <c r="AH169" s="129">
        <v>665.89599999999996</v>
      </c>
    </row>
    <row r="170" spans="20:34" ht="16" x14ac:dyDescent="0.2">
      <c r="T170" s="126" t="s">
        <v>15402</v>
      </c>
      <c r="U170" s="127">
        <v>586.41899999999998</v>
      </c>
      <c r="V170" s="128">
        <v>634.5</v>
      </c>
      <c r="W170" s="128">
        <v>629.65899999999999</v>
      </c>
      <c r="X170" s="128">
        <v>255.1771</v>
      </c>
      <c r="Y170" s="128">
        <v>228.57509999999999</v>
      </c>
      <c r="Z170" s="128">
        <v>621.80999999999995</v>
      </c>
      <c r="AA170" s="128" t="s">
        <v>15403</v>
      </c>
      <c r="AB170" s="128" t="s">
        <v>15404</v>
      </c>
      <c r="AC170" s="128">
        <v>25.554839999999999</v>
      </c>
      <c r="AD170" s="128">
        <v>274.92180000000002</v>
      </c>
      <c r="AE170" s="128" t="s">
        <v>15405</v>
      </c>
      <c r="AF170" s="128" t="s">
        <v>15406</v>
      </c>
      <c r="AG170" s="128">
        <v>247.4691</v>
      </c>
      <c r="AH170" s="129">
        <v>636.33300000000008</v>
      </c>
    </row>
    <row r="171" spans="20:34" ht="16" x14ac:dyDescent="0.2">
      <c r="T171" s="126" t="s">
        <v>15407</v>
      </c>
      <c r="U171" s="127">
        <v>574.43399999999997</v>
      </c>
      <c r="V171" s="128">
        <v>642.678</v>
      </c>
      <c r="W171" s="128" t="s">
        <v>15408</v>
      </c>
      <c r="X171" s="128" t="s">
        <v>15409</v>
      </c>
      <c r="Y171" s="128">
        <v>225.36500000000001</v>
      </c>
      <c r="Z171" s="128">
        <v>652.45400000000006</v>
      </c>
      <c r="AA171" s="128" t="s">
        <v>15410</v>
      </c>
      <c r="AB171" s="128" t="s">
        <v>15411</v>
      </c>
      <c r="AC171" s="128" t="s">
        <v>15412</v>
      </c>
      <c r="AD171" s="128" t="s">
        <v>15413</v>
      </c>
      <c r="AE171" s="128">
        <v>288.3544</v>
      </c>
      <c r="AF171" s="128">
        <v>468.92840000000001</v>
      </c>
      <c r="AG171" s="128">
        <v>571.56700000000001</v>
      </c>
      <c r="AH171" s="129">
        <v>632.57299999999998</v>
      </c>
    </row>
    <row r="172" spans="20:34" ht="16" x14ac:dyDescent="0.2">
      <c r="T172" s="126" t="s">
        <v>15414</v>
      </c>
      <c r="U172" s="127">
        <v>579.46300000000008</v>
      </c>
      <c r="V172" s="128">
        <v>624.63</v>
      </c>
      <c r="W172" s="128">
        <v>611</v>
      </c>
      <c r="X172" s="128" t="s">
        <v>15415</v>
      </c>
      <c r="Y172" s="128">
        <v>212.89590000000001</v>
      </c>
      <c r="Z172" s="128">
        <v>622.98500000000001</v>
      </c>
      <c r="AA172" s="128" t="s">
        <v>15416</v>
      </c>
      <c r="AB172" s="128" t="s">
        <v>15417</v>
      </c>
      <c r="AC172" s="128" t="s">
        <v>15418</v>
      </c>
      <c r="AD172" s="128" t="s">
        <v>15419</v>
      </c>
      <c r="AE172" s="128" t="s">
        <v>15420</v>
      </c>
      <c r="AF172" s="128">
        <v>379.5532</v>
      </c>
      <c r="AG172" s="128">
        <v>596.61800000000005</v>
      </c>
      <c r="AH172" s="129">
        <v>638.63599999999997</v>
      </c>
    </row>
    <row r="173" spans="20:34" ht="16" x14ac:dyDescent="0.2">
      <c r="T173" s="126" t="s">
        <v>15421</v>
      </c>
      <c r="U173" s="127">
        <v>574.66899999999998</v>
      </c>
      <c r="V173" s="128" t="s">
        <v>15422</v>
      </c>
      <c r="W173" s="128" t="s">
        <v>15423</v>
      </c>
      <c r="X173" s="128">
        <v>216.69350000000003</v>
      </c>
      <c r="Y173" s="128">
        <v>213.37529999999998</v>
      </c>
      <c r="Z173" s="128">
        <v>629.33000000000004</v>
      </c>
      <c r="AA173" s="128">
        <v>84.473099999999988</v>
      </c>
      <c r="AB173" s="128" t="s">
        <v>15424</v>
      </c>
      <c r="AC173" s="128" t="s">
        <v>15425</v>
      </c>
      <c r="AD173" s="128" t="s">
        <v>15426</v>
      </c>
      <c r="AE173" s="128">
        <v>218.67689999999999</v>
      </c>
      <c r="AF173" s="128">
        <v>386.45749999999998</v>
      </c>
      <c r="AG173" s="128" t="s">
        <v>15427</v>
      </c>
      <c r="AH173" s="129" t="s">
        <v>15097</v>
      </c>
    </row>
    <row r="174" spans="20:34" ht="16" x14ac:dyDescent="0.2">
      <c r="T174" s="126" t="s">
        <v>15428</v>
      </c>
      <c r="U174" s="127" t="s">
        <v>15429</v>
      </c>
      <c r="V174" s="128">
        <v>595.58400000000006</v>
      </c>
      <c r="W174" s="128">
        <v>145.19710000000001</v>
      </c>
      <c r="X174" s="128">
        <v>215.83810000000003</v>
      </c>
      <c r="Y174" s="128" t="s">
        <v>15430</v>
      </c>
      <c r="Z174" s="128">
        <v>616.26400000000001</v>
      </c>
      <c r="AA174" s="128">
        <v>92.383200000000002</v>
      </c>
      <c r="AB174" s="128" t="s">
        <v>15431</v>
      </c>
      <c r="AC174" s="128">
        <v>34.535130000000002</v>
      </c>
      <c r="AD174" s="128">
        <v>296.11879999999996</v>
      </c>
      <c r="AE174" s="128">
        <v>251.96230000000003</v>
      </c>
      <c r="AF174" s="128">
        <v>318.21819999999997</v>
      </c>
      <c r="AG174" s="128" t="s">
        <v>15432</v>
      </c>
      <c r="AH174" s="129">
        <v>568.27699999999993</v>
      </c>
    </row>
    <row r="175" spans="20:34" ht="16" x14ac:dyDescent="0.2">
      <c r="T175" s="126" t="s">
        <v>15433</v>
      </c>
      <c r="U175" s="127" t="s">
        <v>15434</v>
      </c>
      <c r="V175" s="128" t="s">
        <v>15435</v>
      </c>
      <c r="W175" s="128">
        <v>619.13099999999997</v>
      </c>
      <c r="X175" s="128" t="s">
        <v>15436</v>
      </c>
      <c r="Y175" s="128">
        <v>199.51499999999999</v>
      </c>
      <c r="Z175" s="128">
        <v>581.39</v>
      </c>
      <c r="AA175" s="128">
        <v>99.296900000000008</v>
      </c>
      <c r="AB175" s="128" t="s">
        <v>15437</v>
      </c>
      <c r="AC175" s="128">
        <v>35.439879999999995</v>
      </c>
      <c r="AD175" s="128" t="s">
        <v>15438</v>
      </c>
      <c r="AE175" s="128" t="s">
        <v>15439</v>
      </c>
      <c r="AF175" s="128">
        <v>313.13749999999999</v>
      </c>
      <c r="AG175" s="128" t="s">
        <v>15440</v>
      </c>
      <c r="AH175" s="129">
        <v>559.62900000000002</v>
      </c>
    </row>
    <row r="176" spans="20:34" ht="16" x14ac:dyDescent="0.2">
      <c r="T176" s="126" t="s">
        <v>15441</v>
      </c>
      <c r="U176" s="127">
        <v>544.54199999999992</v>
      </c>
      <c r="V176" s="128">
        <v>554.83500000000004</v>
      </c>
      <c r="W176" s="128" t="s">
        <v>15442</v>
      </c>
      <c r="X176" s="128">
        <v>193.73399999999998</v>
      </c>
      <c r="Y176" s="128" t="s">
        <v>15443</v>
      </c>
      <c r="Z176" s="128" t="s">
        <v>15444</v>
      </c>
      <c r="AA176" s="128" t="s">
        <v>15445</v>
      </c>
      <c r="AB176" s="128" t="s">
        <v>15141</v>
      </c>
      <c r="AC176" s="128">
        <v>36.37659</v>
      </c>
      <c r="AD176" s="128">
        <v>286.26760000000002</v>
      </c>
      <c r="AE176" s="128" t="s">
        <v>15446</v>
      </c>
      <c r="AF176" s="128">
        <v>324.53500000000003</v>
      </c>
      <c r="AG176" s="128" t="s">
        <v>15447</v>
      </c>
      <c r="AH176" s="129">
        <v>536.55200000000002</v>
      </c>
    </row>
    <row r="177" spans="20:34" ht="16" x14ac:dyDescent="0.2">
      <c r="T177" s="126" t="s">
        <v>15448</v>
      </c>
      <c r="U177" s="127">
        <v>531.52300000000002</v>
      </c>
      <c r="V177" s="128" t="s">
        <v>15449</v>
      </c>
      <c r="W177" s="128">
        <v>574.62199999999996</v>
      </c>
      <c r="X177" s="128">
        <v>179.33790000000002</v>
      </c>
      <c r="Y177" s="128">
        <v>186.29859999999999</v>
      </c>
      <c r="Z177" s="128">
        <v>498.99900000000002</v>
      </c>
      <c r="AA177" s="128" t="s">
        <v>15450</v>
      </c>
      <c r="AB177" s="128" t="s">
        <v>15451</v>
      </c>
      <c r="AC177" s="128">
        <v>37.762619999999998</v>
      </c>
      <c r="AD177" s="128">
        <v>274.8184</v>
      </c>
      <c r="AE177" s="128">
        <v>261.3811</v>
      </c>
      <c r="AF177" s="128">
        <v>365.95609999999999</v>
      </c>
      <c r="AG177" s="128">
        <v>541.39300000000003</v>
      </c>
      <c r="AH177" s="129" t="s">
        <v>15452</v>
      </c>
    </row>
    <row r="178" spans="20:34" ht="16" x14ac:dyDescent="0.2">
      <c r="T178" s="126" t="s">
        <v>15453</v>
      </c>
      <c r="U178" s="127">
        <v>484.33499999999998</v>
      </c>
      <c r="V178" s="128">
        <v>558.87699999999995</v>
      </c>
      <c r="W178" s="128">
        <v>558.87699999999995</v>
      </c>
      <c r="X178" s="128">
        <v>216.32220000000001</v>
      </c>
      <c r="Y178" s="128">
        <v>179.87369999999999</v>
      </c>
      <c r="Z178" s="128">
        <v>567.38400000000001</v>
      </c>
      <c r="AA178" s="128">
        <v>121.87569999999999</v>
      </c>
      <c r="AB178" s="128">
        <v>245.81</v>
      </c>
      <c r="AC178" s="128" t="s">
        <v>15454</v>
      </c>
      <c r="AD178" s="128">
        <v>275.99340000000001</v>
      </c>
      <c r="AE178" s="128">
        <v>257.74329999999998</v>
      </c>
      <c r="AF178" s="128" t="s">
        <v>15455</v>
      </c>
      <c r="AG178" s="128">
        <v>548.39599999999996</v>
      </c>
      <c r="AH178" s="129">
        <v>498.952</v>
      </c>
    </row>
    <row r="179" spans="20:34" ht="16" x14ac:dyDescent="0.2">
      <c r="T179" s="126" t="s">
        <v>15456</v>
      </c>
      <c r="U179" s="127" t="s">
        <v>15457</v>
      </c>
      <c r="V179" s="128">
        <v>594.17399999999998</v>
      </c>
      <c r="W179" s="128" t="s">
        <v>15458</v>
      </c>
      <c r="X179" s="128" t="s">
        <v>15459</v>
      </c>
      <c r="Y179" s="128" t="s">
        <v>15460</v>
      </c>
      <c r="Z179" s="128" t="s">
        <v>15461</v>
      </c>
      <c r="AA179" s="128">
        <v>126.7825</v>
      </c>
      <c r="AB179" s="128">
        <v>247.9485</v>
      </c>
      <c r="AC179" s="128" t="s">
        <v>15462</v>
      </c>
      <c r="AD179" s="128" t="s">
        <v>15463</v>
      </c>
      <c r="AE179" s="128">
        <v>253.56970000000001</v>
      </c>
      <c r="AF179" s="128" t="s">
        <v>15308</v>
      </c>
      <c r="AG179" s="128">
        <v>515.26099999999997</v>
      </c>
      <c r="AH179" s="129">
        <v>475.68700000000007</v>
      </c>
    </row>
    <row r="180" spans="20:34" ht="16" x14ac:dyDescent="0.2">
      <c r="T180" s="126" t="s">
        <v>15464</v>
      </c>
      <c r="U180" s="127" t="s">
        <v>15465</v>
      </c>
      <c r="V180" s="128">
        <v>576.83100000000002</v>
      </c>
      <c r="W180" s="128">
        <v>532.55700000000002</v>
      </c>
      <c r="X180" s="128" t="s">
        <v>15466</v>
      </c>
      <c r="Y180" s="128">
        <v>174.46869999999998</v>
      </c>
      <c r="Z180" s="128" t="s">
        <v>15467</v>
      </c>
      <c r="AA180" s="128" t="s">
        <v>15468</v>
      </c>
      <c r="AB180" s="128">
        <v>276.68900000000002</v>
      </c>
      <c r="AC180" s="128">
        <v>48.522799999999997</v>
      </c>
      <c r="AD180" s="128">
        <v>314.3125</v>
      </c>
      <c r="AE180" s="128" t="s">
        <v>15469</v>
      </c>
      <c r="AF180" s="128">
        <v>366.65170000000001</v>
      </c>
      <c r="AG180" s="128" t="s">
        <v>15470</v>
      </c>
      <c r="AH180" s="129">
        <v>576.45500000000004</v>
      </c>
    </row>
    <row r="181" spans="20:34" ht="16" x14ac:dyDescent="0.2">
      <c r="T181" s="126" t="s">
        <v>15471</v>
      </c>
      <c r="U181" s="127" t="s">
        <v>15472</v>
      </c>
      <c r="V181" s="128" t="s">
        <v>15473</v>
      </c>
      <c r="W181" s="128">
        <v>533.68499999999995</v>
      </c>
      <c r="X181" s="128" t="s">
        <v>15474</v>
      </c>
      <c r="Y181" s="128">
        <v>171.57820000000001</v>
      </c>
      <c r="Z181" s="128">
        <v>512.86400000000003</v>
      </c>
      <c r="AA181" s="128" t="s">
        <v>15475</v>
      </c>
      <c r="AB181" s="128" t="s">
        <v>15476</v>
      </c>
      <c r="AC181" s="128">
        <v>53.396700000000003</v>
      </c>
      <c r="AD181" s="128">
        <v>328.33260000000001</v>
      </c>
      <c r="AE181" s="128">
        <v>249.39610000000002</v>
      </c>
      <c r="AF181" s="128">
        <v>348.45799999999997</v>
      </c>
      <c r="AG181" s="128" t="s">
        <v>15477</v>
      </c>
      <c r="AH181" s="129">
        <v>545.952</v>
      </c>
    </row>
    <row r="182" spans="20:34" ht="16" x14ac:dyDescent="0.2">
      <c r="T182" s="126" t="s">
        <v>15478</v>
      </c>
      <c r="U182" s="127">
        <v>492.93599999999998</v>
      </c>
      <c r="V182" s="128">
        <v>566.63199999999995</v>
      </c>
      <c r="W182" s="128">
        <v>514.65</v>
      </c>
      <c r="X182" s="128">
        <v>67.379200000000012</v>
      </c>
      <c r="Y182" s="128" t="s">
        <v>15479</v>
      </c>
      <c r="Z182" s="128">
        <v>534.57799999999997</v>
      </c>
      <c r="AA182" s="128" t="s">
        <v>15480</v>
      </c>
      <c r="AB182" s="128">
        <v>332.93860000000001</v>
      </c>
      <c r="AC182" s="128">
        <v>59.849800000000002</v>
      </c>
      <c r="AD182" s="128">
        <v>244.57859999999999</v>
      </c>
      <c r="AE182" s="128">
        <v>246.71709999999999</v>
      </c>
      <c r="AF182" s="128">
        <v>421.8861</v>
      </c>
      <c r="AG182" s="128" t="s">
        <v>14956</v>
      </c>
      <c r="AH182" s="129" t="s">
        <v>15481</v>
      </c>
    </row>
    <row r="183" spans="20:34" ht="16" x14ac:dyDescent="0.2">
      <c r="T183" s="126" t="s">
        <v>15482</v>
      </c>
      <c r="U183" s="127" t="s">
        <v>15483</v>
      </c>
      <c r="V183" s="128">
        <v>238.36990000000003</v>
      </c>
      <c r="W183" s="128" t="s">
        <v>15484</v>
      </c>
      <c r="X183" s="128" t="s">
        <v>15485</v>
      </c>
      <c r="Y183" s="128" t="s">
        <v>15486</v>
      </c>
      <c r="Z183" s="128" t="s">
        <v>15487</v>
      </c>
      <c r="AA183" s="128">
        <v>152.84869999999998</v>
      </c>
      <c r="AB183" s="128">
        <v>364.7294</v>
      </c>
      <c r="AC183" s="128">
        <v>68.347399999999993</v>
      </c>
      <c r="AD183" s="128">
        <v>247.25290000000001</v>
      </c>
      <c r="AE183" s="128">
        <v>243.83129999999997</v>
      </c>
      <c r="AF183" s="128">
        <v>384.95819999999998</v>
      </c>
      <c r="AG183" s="128">
        <v>197.74779999999998</v>
      </c>
      <c r="AH183" s="129" t="s">
        <v>15488</v>
      </c>
    </row>
    <row r="184" spans="20:34" ht="16" x14ac:dyDescent="0.2">
      <c r="T184" s="126" t="s">
        <v>15489</v>
      </c>
      <c r="U184" s="127" t="s">
        <v>15490</v>
      </c>
      <c r="V184" s="128" t="s">
        <v>15302</v>
      </c>
      <c r="W184" s="128">
        <v>487.81300000000005</v>
      </c>
      <c r="X184" s="128" t="s">
        <v>15491</v>
      </c>
      <c r="Y184" s="128">
        <v>147.3356</v>
      </c>
      <c r="Z184" s="128" t="s">
        <v>15492</v>
      </c>
      <c r="AA184" s="128">
        <v>154.34799999999998</v>
      </c>
      <c r="AB184" s="128" t="s">
        <v>15493</v>
      </c>
      <c r="AC184" s="128">
        <v>79.5428</v>
      </c>
      <c r="AD184" s="128">
        <v>224.29339999999999</v>
      </c>
      <c r="AE184" s="128" t="s">
        <v>15494</v>
      </c>
      <c r="AF184" s="128">
        <v>369.9699</v>
      </c>
      <c r="AG184" s="128">
        <v>142.67789999999999</v>
      </c>
      <c r="AH184" s="129">
        <v>126.7261</v>
      </c>
    </row>
    <row r="185" spans="20:34" ht="16" x14ac:dyDescent="0.2">
      <c r="T185" s="126" t="s">
        <v>15495</v>
      </c>
      <c r="U185" s="127">
        <v>439.2244</v>
      </c>
      <c r="V185" s="128">
        <v>228.89939999999999</v>
      </c>
      <c r="W185" s="128">
        <v>478.41299999999995</v>
      </c>
      <c r="X185" s="128" t="s">
        <v>15496</v>
      </c>
      <c r="Y185" s="128">
        <v>155.25509999999997</v>
      </c>
      <c r="Z185" s="128" t="s">
        <v>15497</v>
      </c>
      <c r="AA185" s="128">
        <v>149.26259999999999</v>
      </c>
      <c r="AB185" s="128">
        <v>398.4425</v>
      </c>
      <c r="AC185" s="128">
        <v>92.895500000000013</v>
      </c>
      <c r="AD185" s="128">
        <v>199.9427</v>
      </c>
      <c r="AE185" s="128">
        <v>225.68459999999999</v>
      </c>
      <c r="AF185" s="128" t="s">
        <v>15498</v>
      </c>
      <c r="AG185" s="128" t="s">
        <v>15499</v>
      </c>
      <c r="AH185" s="129">
        <v>124.39960000000001</v>
      </c>
    </row>
    <row r="186" spans="20:34" ht="16" x14ac:dyDescent="0.2">
      <c r="T186" s="126" t="s">
        <v>15500</v>
      </c>
      <c r="U186" s="127">
        <v>434.6748</v>
      </c>
      <c r="V186" s="128">
        <v>264.86379999999997</v>
      </c>
      <c r="W186" s="128">
        <v>492.93599999999998</v>
      </c>
      <c r="X186" s="128">
        <v>79.641499999999994</v>
      </c>
      <c r="Y186" s="128" t="s">
        <v>15387</v>
      </c>
      <c r="Z186" s="128" t="s">
        <v>15501</v>
      </c>
      <c r="AA186" s="128">
        <v>157.8777</v>
      </c>
      <c r="AB186" s="128">
        <v>222.15490000000003</v>
      </c>
      <c r="AC186" s="128" t="s">
        <v>15502</v>
      </c>
      <c r="AD186" s="128">
        <v>192.39920000000001</v>
      </c>
      <c r="AE186" s="128">
        <v>214.4469</v>
      </c>
      <c r="AF186" s="128">
        <v>315.27600000000001</v>
      </c>
      <c r="AG186" s="128">
        <v>111.4323</v>
      </c>
      <c r="AH186" s="129">
        <v>119.6949</v>
      </c>
    </row>
    <row r="187" spans="20:34" ht="16" x14ac:dyDescent="0.2">
      <c r="T187" s="126" t="s">
        <v>15503</v>
      </c>
      <c r="U187" s="127">
        <v>421.72629999999998</v>
      </c>
      <c r="V187" s="128">
        <v>248.9684</v>
      </c>
      <c r="W187" s="128">
        <v>183.3</v>
      </c>
      <c r="X187" s="128" t="s">
        <v>15504</v>
      </c>
      <c r="Y187" s="128" t="s">
        <v>15505</v>
      </c>
      <c r="Z187" s="128" t="s">
        <v>15405</v>
      </c>
      <c r="AA187" s="128">
        <v>164.6739</v>
      </c>
      <c r="AB187" s="128" t="s">
        <v>15506</v>
      </c>
      <c r="AC187" s="128" t="s">
        <v>15507</v>
      </c>
      <c r="AD187" s="128" t="s">
        <v>15508</v>
      </c>
      <c r="AE187" s="128" t="s">
        <v>15509</v>
      </c>
      <c r="AF187" s="128" t="s">
        <v>15510</v>
      </c>
      <c r="AG187" s="128">
        <v>116.26389999999999</v>
      </c>
      <c r="AH187" s="129">
        <v>112.377</v>
      </c>
    </row>
    <row r="188" spans="20:34" ht="16" x14ac:dyDescent="0.2">
      <c r="T188" s="126" t="s">
        <v>15511</v>
      </c>
      <c r="U188" s="127" t="s">
        <v>15512</v>
      </c>
      <c r="V188" s="128">
        <v>313.88480000000004</v>
      </c>
      <c r="W188" s="128" t="s">
        <v>15513</v>
      </c>
      <c r="X188" s="128" t="s">
        <v>15514</v>
      </c>
      <c r="Y188" s="128">
        <v>112.43809999999999</v>
      </c>
      <c r="Z188" s="128">
        <v>356.26940000000002</v>
      </c>
      <c r="AA188" s="128">
        <v>154.23990000000001</v>
      </c>
      <c r="AB188" s="128" t="s">
        <v>15515</v>
      </c>
      <c r="AC188" s="128">
        <v>145.78460000000001</v>
      </c>
      <c r="AD188" s="128">
        <v>175.96799999999999</v>
      </c>
      <c r="AE188" s="128">
        <v>199.6748</v>
      </c>
      <c r="AF188" s="128" t="s">
        <v>15516</v>
      </c>
      <c r="AG188" s="128" t="s">
        <v>15517</v>
      </c>
      <c r="AH188" s="129" t="s">
        <v>15518</v>
      </c>
    </row>
    <row r="189" spans="20:34" ht="16" x14ac:dyDescent="0.2">
      <c r="T189" s="126" t="s">
        <v>15519</v>
      </c>
      <c r="U189" s="127" t="s">
        <v>15520</v>
      </c>
      <c r="V189" s="128">
        <v>417.49629999999996</v>
      </c>
      <c r="W189" s="128">
        <v>425.52389999999997</v>
      </c>
      <c r="X189" s="128" t="s">
        <v>15521</v>
      </c>
      <c r="Y189" s="128">
        <v>86.837199999999996</v>
      </c>
      <c r="Z189" s="128">
        <v>355.8981</v>
      </c>
      <c r="AA189" s="128">
        <v>156.11520000000002</v>
      </c>
      <c r="AB189" s="128" t="s">
        <v>15522</v>
      </c>
      <c r="AC189" s="128">
        <v>156.86250000000001</v>
      </c>
      <c r="AD189" s="128" t="s">
        <v>15523</v>
      </c>
      <c r="AE189" s="128" t="s">
        <v>15524</v>
      </c>
      <c r="AF189" s="128">
        <v>312.3338</v>
      </c>
      <c r="AG189" s="128">
        <v>125.5558</v>
      </c>
      <c r="AH189" s="129">
        <v>96.387600000000006</v>
      </c>
    </row>
    <row r="190" spans="20:34" ht="16" x14ac:dyDescent="0.2">
      <c r="T190" s="126" t="s">
        <v>15525</v>
      </c>
      <c r="U190" s="127">
        <v>356.75349999999997</v>
      </c>
      <c r="V190" s="128" t="s">
        <v>15526</v>
      </c>
      <c r="W190" s="128" t="s">
        <v>15527</v>
      </c>
      <c r="X190" s="128" t="s">
        <v>15528</v>
      </c>
      <c r="Y190" s="128">
        <v>88.251900000000006</v>
      </c>
      <c r="Z190" s="128">
        <v>197.74779999999998</v>
      </c>
      <c r="AA190" s="128" t="s">
        <v>15529</v>
      </c>
      <c r="AB190" s="128" t="s">
        <v>15530</v>
      </c>
      <c r="AC190" s="128">
        <v>238.36990000000003</v>
      </c>
      <c r="AD190" s="128" t="s">
        <v>15531</v>
      </c>
      <c r="AE190" s="128" t="s">
        <v>15532</v>
      </c>
      <c r="AF190" s="128">
        <v>174.8964</v>
      </c>
      <c r="AG190" s="128">
        <v>129.55549999999999</v>
      </c>
      <c r="AH190" s="129">
        <v>89.426900000000003</v>
      </c>
    </row>
    <row r="191" spans="20:34" ht="16" x14ac:dyDescent="0.2">
      <c r="T191" s="126" t="s">
        <v>15533</v>
      </c>
      <c r="U191" s="127" t="s">
        <v>15534</v>
      </c>
      <c r="V191" s="128" t="s">
        <v>15535</v>
      </c>
      <c r="W191" s="128" t="s">
        <v>15536</v>
      </c>
      <c r="X191" s="128">
        <v>112.2783</v>
      </c>
      <c r="Y191" s="128">
        <v>97.473299999999995</v>
      </c>
      <c r="Z191" s="128">
        <v>169.27990000000003</v>
      </c>
      <c r="AA191" s="128">
        <v>136.31880000000001</v>
      </c>
      <c r="AB191" s="128">
        <v>178.37439999999998</v>
      </c>
      <c r="AC191" s="128">
        <v>233.12470000000002</v>
      </c>
      <c r="AD191" s="128" t="s">
        <v>15537</v>
      </c>
      <c r="AE191" s="128" t="s">
        <v>15538</v>
      </c>
      <c r="AF191" s="128">
        <v>262.34460000000001</v>
      </c>
      <c r="AG191" s="128">
        <v>129.74350000000001</v>
      </c>
      <c r="AH191" s="129">
        <v>84.153500000000008</v>
      </c>
    </row>
    <row r="192" spans="20:34" ht="16" x14ac:dyDescent="0.2">
      <c r="T192" s="126" t="s">
        <v>15539</v>
      </c>
      <c r="U192" s="127">
        <v>367.4554</v>
      </c>
      <c r="V192" s="128">
        <v>243.77489999999997</v>
      </c>
      <c r="W192" s="128">
        <v>239.12189999999998</v>
      </c>
      <c r="X192" s="128">
        <v>113.55199999999999</v>
      </c>
      <c r="Y192" s="128" t="s">
        <v>15540</v>
      </c>
      <c r="Z192" s="128">
        <v>88.919300000000007</v>
      </c>
      <c r="AA192" s="128">
        <v>143.6978</v>
      </c>
      <c r="AB192" s="128" t="s">
        <v>15099</v>
      </c>
      <c r="AC192" s="128" t="s">
        <v>15541</v>
      </c>
      <c r="AD192" s="128" t="s">
        <v>15542</v>
      </c>
      <c r="AE192" s="128">
        <v>187.95770000000002</v>
      </c>
      <c r="AF192" s="128">
        <v>264.43610000000001</v>
      </c>
      <c r="AG192" s="128">
        <v>131.9478</v>
      </c>
      <c r="AH192" s="129">
        <v>78.522899999999993</v>
      </c>
    </row>
    <row r="193" spans="20:34" ht="16" x14ac:dyDescent="0.2">
      <c r="T193" s="126" t="s">
        <v>15543</v>
      </c>
      <c r="U193" s="127">
        <v>146.63999999999999</v>
      </c>
      <c r="V193" s="128">
        <v>217.28569999999999</v>
      </c>
      <c r="W193" s="128">
        <v>242.1722</v>
      </c>
      <c r="X193" s="128">
        <v>111.3712</v>
      </c>
      <c r="Y193" s="128" t="s">
        <v>15544</v>
      </c>
      <c r="Z193" s="128">
        <v>73.352900000000005</v>
      </c>
      <c r="AA193" s="128">
        <v>124.79909999999998</v>
      </c>
      <c r="AB193" s="128" t="s">
        <v>15545</v>
      </c>
      <c r="AC193" s="128" t="s">
        <v>15546</v>
      </c>
      <c r="AD193" s="128" t="s">
        <v>15263</v>
      </c>
      <c r="AE193" s="128">
        <v>189.34889999999999</v>
      </c>
      <c r="AF193" s="128">
        <v>264.43610000000001</v>
      </c>
      <c r="AG193" s="128">
        <v>131.7833</v>
      </c>
      <c r="AH193" s="129">
        <v>74.588999999999999</v>
      </c>
    </row>
    <row r="194" spans="20:34" ht="16" x14ac:dyDescent="0.2">
      <c r="T194" s="126" t="s">
        <v>15547</v>
      </c>
      <c r="U194" s="127" t="s">
        <v>15548</v>
      </c>
      <c r="V194" s="128" t="s">
        <v>15549</v>
      </c>
      <c r="W194" s="128" t="s">
        <v>15550</v>
      </c>
      <c r="X194" s="128" t="s">
        <v>15551</v>
      </c>
      <c r="Y194" s="128">
        <v>96.326499999999996</v>
      </c>
      <c r="Z194" s="128">
        <v>72.685500000000005</v>
      </c>
      <c r="AA194" s="128">
        <v>114.21469999999999</v>
      </c>
      <c r="AB194" s="128">
        <v>128.4933</v>
      </c>
      <c r="AC194" s="128">
        <v>347.17489999999998</v>
      </c>
      <c r="AD194" s="128">
        <v>183.7277</v>
      </c>
      <c r="AE194" s="128">
        <v>191.5438</v>
      </c>
      <c r="AF194" s="128">
        <v>264.69930000000005</v>
      </c>
      <c r="AG194" s="128">
        <v>129.6354</v>
      </c>
      <c r="AH194" s="129" t="s">
        <v>15552</v>
      </c>
    </row>
    <row r="195" spans="20:34" ht="16" x14ac:dyDescent="0.2">
      <c r="T195" s="126" t="s">
        <v>15553</v>
      </c>
      <c r="U195" s="127">
        <v>285.8399</v>
      </c>
      <c r="V195" s="128">
        <v>158.1456</v>
      </c>
      <c r="W195" s="128">
        <v>114.89149999999999</v>
      </c>
      <c r="X195" s="128" t="s">
        <v>15554</v>
      </c>
      <c r="Y195" s="128" t="s">
        <v>15555</v>
      </c>
      <c r="Z195" s="128">
        <v>71.6374</v>
      </c>
      <c r="AA195" s="128" t="s">
        <v>15556</v>
      </c>
      <c r="AB195" s="128" t="s">
        <v>15557</v>
      </c>
      <c r="AC195" s="128">
        <v>396.51549999999997</v>
      </c>
      <c r="AD195" s="128">
        <v>176.34399999999997</v>
      </c>
      <c r="AE195" s="128" t="s">
        <v>15558</v>
      </c>
      <c r="AF195" s="128">
        <v>254.48150000000001</v>
      </c>
      <c r="AG195" s="128">
        <v>127.2243</v>
      </c>
      <c r="AH195" s="129">
        <v>68.676400000000001</v>
      </c>
    </row>
    <row r="196" spans="20:34" ht="16" x14ac:dyDescent="0.2">
      <c r="T196" s="126" t="s">
        <v>15559</v>
      </c>
      <c r="U196" s="127">
        <v>262.66890000000001</v>
      </c>
      <c r="V196" s="128">
        <v>141.71439999999998</v>
      </c>
      <c r="W196" s="128" t="s">
        <v>15228</v>
      </c>
      <c r="X196" s="128">
        <v>95.818899999999999</v>
      </c>
      <c r="Y196" s="128" t="s">
        <v>15560</v>
      </c>
      <c r="Z196" s="128" t="s">
        <v>15561</v>
      </c>
      <c r="AA196" s="128" t="s">
        <v>15562</v>
      </c>
      <c r="AB196" s="128" t="s">
        <v>15563</v>
      </c>
      <c r="AC196" s="128" t="s">
        <v>15564</v>
      </c>
      <c r="AD196" s="128">
        <v>161.5719</v>
      </c>
      <c r="AE196" s="128">
        <v>188.8648</v>
      </c>
      <c r="AF196" s="128" t="s">
        <v>15565</v>
      </c>
      <c r="AG196" s="128">
        <v>114.5766</v>
      </c>
      <c r="AH196" s="129">
        <v>66.114899999999992</v>
      </c>
    </row>
    <row r="197" spans="20:34" ht="16" x14ac:dyDescent="0.2">
      <c r="T197" s="126" t="s">
        <v>15566</v>
      </c>
      <c r="U197" s="127" t="s">
        <v>15567</v>
      </c>
      <c r="V197" s="128" t="s">
        <v>15568</v>
      </c>
      <c r="W197" s="128">
        <v>239.38509999999999</v>
      </c>
      <c r="X197" s="128">
        <v>88.453999999999994</v>
      </c>
      <c r="Y197" s="128">
        <v>81.183099999999996</v>
      </c>
      <c r="Z197" s="128" t="s">
        <v>15569</v>
      </c>
      <c r="AA197" s="128">
        <v>98.855100000000007</v>
      </c>
      <c r="AB197" s="128" t="s">
        <v>15570</v>
      </c>
      <c r="AC197" s="128">
        <v>324.53500000000003</v>
      </c>
      <c r="AD197" s="128">
        <v>157.71789999999999</v>
      </c>
      <c r="AE197" s="128" t="s">
        <v>15571</v>
      </c>
      <c r="AF197" s="128">
        <v>114.2946</v>
      </c>
      <c r="AG197" s="128">
        <v>121.38689999999998</v>
      </c>
      <c r="AH197" s="129" t="s">
        <v>15572</v>
      </c>
    </row>
    <row r="198" spans="20:34" ht="16" x14ac:dyDescent="0.2">
      <c r="T198" s="126" t="s">
        <v>15573</v>
      </c>
      <c r="U198" s="127" t="s">
        <v>14923</v>
      </c>
      <c r="V198" s="128">
        <v>166.333</v>
      </c>
      <c r="W198" s="128" t="s">
        <v>15101</v>
      </c>
      <c r="X198" s="128">
        <v>82.658899999999988</v>
      </c>
      <c r="Y198" s="128">
        <v>75.143599999999992</v>
      </c>
      <c r="Z198" s="128">
        <v>64.531000000000006</v>
      </c>
      <c r="AA198" s="128">
        <v>97.586100000000002</v>
      </c>
      <c r="AB198" s="128" t="s">
        <v>15574</v>
      </c>
      <c r="AC198" s="128" t="s">
        <v>15575</v>
      </c>
      <c r="AD198" s="128">
        <v>159.69659999999999</v>
      </c>
      <c r="AE198" s="128">
        <v>162.64350000000002</v>
      </c>
      <c r="AF198" s="128" t="s">
        <v>15576</v>
      </c>
      <c r="AG198" s="128" t="s">
        <v>15577</v>
      </c>
      <c r="AH198" s="129">
        <v>61.866099999999996</v>
      </c>
    </row>
    <row r="199" spans="20:34" ht="16" x14ac:dyDescent="0.2">
      <c r="T199" s="126" t="s">
        <v>15578</v>
      </c>
      <c r="U199" s="127">
        <v>229.64670000000001</v>
      </c>
      <c r="V199" s="128" t="s">
        <v>15579</v>
      </c>
      <c r="W199" s="128">
        <v>183.24829999999997</v>
      </c>
      <c r="X199" s="128">
        <v>78.518199999999993</v>
      </c>
      <c r="Y199" s="128" t="s">
        <v>15580</v>
      </c>
      <c r="Z199" s="128" t="s">
        <v>15581</v>
      </c>
      <c r="AA199" s="128" t="s">
        <v>15582</v>
      </c>
      <c r="AB199" s="128">
        <v>116.26860000000001</v>
      </c>
      <c r="AC199" s="128" t="s">
        <v>15074</v>
      </c>
      <c r="AD199" s="128">
        <v>157.93409999999997</v>
      </c>
      <c r="AE199" s="128">
        <v>146.4238</v>
      </c>
      <c r="AF199" s="128">
        <v>97.214799999999997</v>
      </c>
      <c r="AG199" s="128" t="s">
        <v>15583</v>
      </c>
      <c r="AH199" s="129">
        <v>59.784000000000006</v>
      </c>
    </row>
    <row r="200" spans="20:34" ht="16" x14ac:dyDescent="0.2">
      <c r="T200" s="126" t="s">
        <v>15584</v>
      </c>
      <c r="U200" s="127" t="s">
        <v>15585</v>
      </c>
      <c r="V200" s="128">
        <v>71.726700000000008</v>
      </c>
      <c r="W200" s="128">
        <v>247.41739999999999</v>
      </c>
      <c r="X200" s="128" t="s">
        <v>15586</v>
      </c>
      <c r="Y200" s="128">
        <v>69.578799999999987</v>
      </c>
      <c r="Z200" s="128" t="s">
        <v>15587</v>
      </c>
      <c r="AA200" s="128" t="s">
        <v>15588</v>
      </c>
      <c r="AB200" s="128" t="s">
        <v>15589</v>
      </c>
      <c r="AC200" s="128">
        <v>276.36939999999998</v>
      </c>
      <c r="AD200" s="128" t="s">
        <v>15590</v>
      </c>
      <c r="AE200" s="128" t="s">
        <v>15591</v>
      </c>
      <c r="AF200" s="128" t="s">
        <v>15592</v>
      </c>
      <c r="AG200" s="128">
        <v>118.91940000000001</v>
      </c>
      <c r="AH200" s="129">
        <v>58.223599999999998</v>
      </c>
    </row>
    <row r="201" spans="20:34" ht="16" x14ac:dyDescent="0.2">
      <c r="T201" s="126" t="s">
        <v>15593</v>
      </c>
      <c r="U201" s="127" t="s">
        <v>15594</v>
      </c>
      <c r="V201" s="128" t="s">
        <v>15595</v>
      </c>
      <c r="W201" s="128" t="s">
        <v>15596</v>
      </c>
      <c r="X201" s="128">
        <v>66.36399999999999</v>
      </c>
      <c r="Y201" s="128" t="s">
        <v>15597</v>
      </c>
      <c r="Z201" s="128">
        <v>56.564499999999995</v>
      </c>
      <c r="AA201" s="128">
        <v>86.832499999999996</v>
      </c>
      <c r="AB201" s="128" t="s">
        <v>15598</v>
      </c>
      <c r="AC201" s="128">
        <v>186.1388</v>
      </c>
      <c r="AD201" s="128">
        <v>164.78200000000001</v>
      </c>
      <c r="AE201" s="128">
        <v>117.81489999999999</v>
      </c>
      <c r="AF201" s="128" t="s">
        <v>15599</v>
      </c>
      <c r="AG201" s="128">
        <v>115.2111</v>
      </c>
      <c r="AH201" s="129">
        <v>57.316500000000005</v>
      </c>
    </row>
    <row r="202" spans="20:34" ht="16" x14ac:dyDescent="0.2">
      <c r="T202" s="126" t="s">
        <v>15600</v>
      </c>
      <c r="U202" s="127">
        <v>183.5162</v>
      </c>
      <c r="V202" s="128">
        <v>135.36000000000001</v>
      </c>
      <c r="W202" s="128">
        <v>88.336500000000001</v>
      </c>
      <c r="X202" s="128">
        <v>61.28329999999999</v>
      </c>
      <c r="Y202" s="128">
        <v>69.663399999999996</v>
      </c>
      <c r="Z202" s="128">
        <v>52.292200000000001</v>
      </c>
      <c r="AA202" s="128" t="s">
        <v>15601</v>
      </c>
      <c r="AB202" s="128" t="s">
        <v>15602</v>
      </c>
      <c r="AC202" s="128" t="s">
        <v>15603</v>
      </c>
      <c r="AD202" s="128">
        <v>192.23939999999999</v>
      </c>
      <c r="AE202" s="128" t="s">
        <v>15604</v>
      </c>
      <c r="AF202" s="128" t="s">
        <v>15605</v>
      </c>
      <c r="AG202" s="128">
        <v>111.99160000000001</v>
      </c>
      <c r="AH202" s="129">
        <v>56.766599999999997</v>
      </c>
    </row>
    <row r="203" spans="20:34" ht="16" x14ac:dyDescent="0.2">
      <c r="T203" s="126" t="s">
        <v>15606</v>
      </c>
      <c r="U203" s="127">
        <v>169.7593</v>
      </c>
      <c r="V203" s="128">
        <v>87.589200000000005</v>
      </c>
      <c r="W203" s="128" t="s">
        <v>15095</v>
      </c>
      <c r="X203" s="128">
        <v>57.344700000000003</v>
      </c>
      <c r="Y203" s="128">
        <v>65.785899999999998</v>
      </c>
      <c r="Z203" s="128">
        <v>43.756530000000005</v>
      </c>
      <c r="AA203" s="128">
        <v>85.24860000000001</v>
      </c>
      <c r="AB203" s="128">
        <v>65.499200000000016</v>
      </c>
      <c r="AC203" s="128">
        <v>214.7148</v>
      </c>
      <c r="AD203" s="128">
        <v>179.44600000000003</v>
      </c>
      <c r="AE203" s="128" t="s">
        <v>15607</v>
      </c>
      <c r="AF203" s="128" t="s">
        <v>15608</v>
      </c>
      <c r="AG203" s="128" t="s">
        <v>15609</v>
      </c>
      <c r="AH203" s="129" t="s">
        <v>15610</v>
      </c>
    </row>
    <row r="204" spans="20:34" ht="16" x14ac:dyDescent="0.2">
      <c r="T204" s="126" t="s">
        <v>15611</v>
      </c>
      <c r="U204" s="127">
        <v>123.12590000000002</v>
      </c>
      <c r="V204" s="128">
        <v>184.74290000000002</v>
      </c>
      <c r="W204" s="128" t="s">
        <v>15612</v>
      </c>
      <c r="X204" s="128" t="s">
        <v>15613</v>
      </c>
      <c r="Y204" s="128">
        <v>61.668700000000008</v>
      </c>
      <c r="Z204" s="128">
        <v>36.954219999999999</v>
      </c>
      <c r="AA204" s="128">
        <v>84.538899999999998</v>
      </c>
      <c r="AB204" s="128">
        <v>71.891200000000012</v>
      </c>
      <c r="AC204" s="128">
        <v>198.76769999999999</v>
      </c>
      <c r="AD204" s="128">
        <v>145.99610000000001</v>
      </c>
      <c r="AE204" s="128">
        <v>91.819199999999995</v>
      </c>
      <c r="AF204" s="128" t="s">
        <v>15614</v>
      </c>
      <c r="AG204" s="128" t="s">
        <v>15615</v>
      </c>
      <c r="AH204" s="129" t="s">
        <v>15616</v>
      </c>
    </row>
    <row r="205" spans="20:34" ht="16" x14ac:dyDescent="0.2">
      <c r="T205" s="126" t="s">
        <v>15617</v>
      </c>
      <c r="U205" s="127" t="s">
        <v>15618</v>
      </c>
      <c r="V205" s="128">
        <v>176.98320000000001</v>
      </c>
      <c r="W205" s="128">
        <v>67.957300000000004</v>
      </c>
      <c r="X205" s="128">
        <v>47.954099999999997</v>
      </c>
      <c r="Y205" s="128">
        <v>55.685600000000001</v>
      </c>
      <c r="Z205" s="128" t="s">
        <v>15619</v>
      </c>
      <c r="AA205" s="128">
        <v>81.7941</v>
      </c>
      <c r="AB205" s="128" t="s">
        <v>15620</v>
      </c>
      <c r="AC205" s="128" t="s">
        <v>14924</v>
      </c>
      <c r="AD205" s="128" t="s">
        <v>15621</v>
      </c>
      <c r="AE205" s="128">
        <v>79.843599999999995</v>
      </c>
      <c r="AF205" s="128" t="s">
        <v>15622</v>
      </c>
      <c r="AG205" s="128" t="s">
        <v>15623</v>
      </c>
      <c r="AH205" s="129">
        <v>58.585500000000003</v>
      </c>
    </row>
    <row r="206" spans="20:34" ht="16" x14ac:dyDescent="0.2">
      <c r="T206" s="126" t="s">
        <v>15624</v>
      </c>
      <c r="U206" s="127">
        <v>99.635300000000001</v>
      </c>
      <c r="V206" s="128">
        <v>167.8323</v>
      </c>
      <c r="W206" s="128" t="s">
        <v>15625</v>
      </c>
      <c r="X206" s="128">
        <v>44.554120000000005</v>
      </c>
      <c r="Y206" s="128" t="s">
        <v>15626</v>
      </c>
      <c r="Z206" s="128">
        <v>32.453499999999998</v>
      </c>
      <c r="AA206" s="128">
        <v>75.2376</v>
      </c>
      <c r="AB206" s="128">
        <v>67.18180000000001</v>
      </c>
      <c r="AC206" s="128" t="s">
        <v>14928</v>
      </c>
      <c r="AD206" s="128">
        <v>94.798999999999992</v>
      </c>
      <c r="AE206" s="128">
        <v>66.749400000000009</v>
      </c>
      <c r="AF206" s="128">
        <v>91.419699999999992</v>
      </c>
      <c r="AG206" s="128">
        <v>98.996100000000013</v>
      </c>
      <c r="AH206" s="129" t="s">
        <v>15627</v>
      </c>
    </row>
    <row r="207" spans="20:34" ht="16" x14ac:dyDescent="0.2">
      <c r="T207" s="126" t="s">
        <v>15628</v>
      </c>
      <c r="U207" s="127" t="s">
        <v>15629</v>
      </c>
      <c r="V207" s="128">
        <v>143.53799999999998</v>
      </c>
      <c r="W207" s="128" t="s">
        <v>15630</v>
      </c>
      <c r="X207" s="128">
        <v>41.893920000000001</v>
      </c>
      <c r="Y207" s="128">
        <v>44.179529999999993</v>
      </c>
      <c r="Z207" s="128" t="s">
        <v>15631</v>
      </c>
      <c r="AA207" s="128" t="s">
        <v>15632</v>
      </c>
      <c r="AB207" s="128">
        <v>63.957599999999999</v>
      </c>
      <c r="AC207" s="128" t="s">
        <v>15633</v>
      </c>
      <c r="AD207" s="128">
        <v>93.144600000000011</v>
      </c>
      <c r="AE207" s="128">
        <v>51.145400000000002</v>
      </c>
      <c r="AF207" s="128">
        <v>87.843000000000018</v>
      </c>
      <c r="AG207" s="128" t="s">
        <v>15634</v>
      </c>
      <c r="AH207" s="129" t="s">
        <v>15635</v>
      </c>
    </row>
    <row r="208" spans="20:34" ht="16" x14ac:dyDescent="0.2">
      <c r="T208" s="126" t="s">
        <v>15636</v>
      </c>
      <c r="U208" s="127" t="s">
        <v>15637</v>
      </c>
      <c r="V208" s="128">
        <v>128.43219999999999</v>
      </c>
      <c r="W208" s="128" t="s">
        <v>15638</v>
      </c>
      <c r="X208" s="128">
        <v>38.832810000000002</v>
      </c>
      <c r="Y208" s="128">
        <v>37.987279999999998</v>
      </c>
      <c r="Z208" s="128" t="s">
        <v>15639</v>
      </c>
      <c r="AA208" s="128">
        <v>63.426499999999997</v>
      </c>
      <c r="AB208" s="128">
        <v>57.918100000000003</v>
      </c>
      <c r="AC208" s="128">
        <v>67.252300000000005</v>
      </c>
      <c r="AD208" s="128">
        <v>61.772100000000002</v>
      </c>
      <c r="AE208" s="128">
        <v>53.457799999999999</v>
      </c>
      <c r="AF208" s="128" t="s">
        <v>15640</v>
      </c>
      <c r="AG208" s="128">
        <v>89.873400000000004</v>
      </c>
      <c r="AH208" s="129" t="s">
        <v>15641</v>
      </c>
    </row>
    <row r="209" spans="20:34" ht="16" x14ac:dyDescent="0.2">
      <c r="T209" s="126" t="s">
        <v>15642</v>
      </c>
      <c r="U209" s="127" t="s">
        <v>15643</v>
      </c>
      <c r="V209" s="128">
        <v>114.586</v>
      </c>
      <c r="W209" s="128">
        <v>26.94134</v>
      </c>
      <c r="X209" s="128">
        <v>34.626310000000004</v>
      </c>
      <c r="Y209" s="128">
        <v>34.679890000000007</v>
      </c>
      <c r="Z209" s="128">
        <v>18.998810000000002</v>
      </c>
      <c r="AA209" s="128" t="s">
        <v>15644</v>
      </c>
      <c r="AB209" s="128">
        <v>51.671800000000005</v>
      </c>
      <c r="AC209" s="128" t="s">
        <v>15645</v>
      </c>
      <c r="AD209" s="128" t="s">
        <v>15646</v>
      </c>
      <c r="AE209" s="128" t="s">
        <v>15647</v>
      </c>
      <c r="AF209" s="128" t="s">
        <v>15648</v>
      </c>
      <c r="AG209" s="128">
        <v>83.894999999999996</v>
      </c>
      <c r="AH209" s="129">
        <v>58.679499999999997</v>
      </c>
    </row>
    <row r="210" spans="20:34" ht="16" x14ac:dyDescent="0.2">
      <c r="T210" s="126" t="s">
        <v>15649</v>
      </c>
      <c r="U210" s="127">
        <v>75.989599999999996</v>
      </c>
      <c r="V210" s="128" t="s">
        <v>15650</v>
      </c>
      <c r="W210" s="128">
        <v>19.576910000000002</v>
      </c>
      <c r="X210" s="128" t="s">
        <v>15651</v>
      </c>
      <c r="Y210" s="128" t="s">
        <v>15652</v>
      </c>
      <c r="Z210" s="128">
        <v>18.87567</v>
      </c>
      <c r="AA210" s="128" t="s">
        <v>15653</v>
      </c>
      <c r="AB210" s="128">
        <v>45.993729999999999</v>
      </c>
      <c r="AC210" s="128">
        <v>42.958940000000005</v>
      </c>
      <c r="AD210" s="128" t="s">
        <v>15654</v>
      </c>
      <c r="AE210" s="128">
        <v>58.449199999999998</v>
      </c>
      <c r="AF210" s="128" t="s">
        <v>15655</v>
      </c>
      <c r="AG210" s="128">
        <v>74.871000000000009</v>
      </c>
      <c r="AH210" s="129">
        <v>55.436500000000002</v>
      </c>
    </row>
    <row r="211" spans="20:34" ht="16" x14ac:dyDescent="0.2">
      <c r="T211" s="126" t="s">
        <v>15656</v>
      </c>
      <c r="U211" s="127">
        <v>79.561599999999999</v>
      </c>
      <c r="V211" s="128">
        <v>76.375</v>
      </c>
      <c r="W211" s="128">
        <v>17.259810000000002</v>
      </c>
      <c r="X211" s="128" t="s">
        <v>15657</v>
      </c>
      <c r="Y211" s="128">
        <v>26.598710000000001</v>
      </c>
      <c r="Z211" s="128">
        <v>16.43966</v>
      </c>
      <c r="AA211" s="128">
        <v>37.441609999999997</v>
      </c>
      <c r="AB211" s="128">
        <v>41.578550000000007</v>
      </c>
      <c r="AC211" s="128">
        <v>35.771700000000003</v>
      </c>
      <c r="AD211" s="128">
        <v>44.693239999999996</v>
      </c>
      <c r="AE211" s="128" t="s">
        <v>15658</v>
      </c>
      <c r="AF211" s="128" t="s">
        <v>15659</v>
      </c>
      <c r="AG211" s="128">
        <v>67.524900000000002</v>
      </c>
      <c r="AH211" s="129">
        <v>51.366300000000003</v>
      </c>
    </row>
    <row r="212" spans="20:34" ht="16" x14ac:dyDescent="0.2">
      <c r="T212" s="126" t="s">
        <v>15660</v>
      </c>
      <c r="U212" s="127" t="s">
        <v>15661</v>
      </c>
      <c r="V212" s="128">
        <v>54.421300000000002</v>
      </c>
      <c r="W212" s="128" t="s">
        <v>15662</v>
      </c>
      <c r="X212" s="128" t="s">
        <v>15663</v>
      </c>
      <c r="Y212" s="128" t="s">
        <v>15664</v>
      </c>
      <c r="Z212" s="128">
        <v>17.923449999999999</v>
      </c>
      <c r="AA212" s="128" t="s">
        <v>15665</v>
      </c>
      <c r="AB212" s="128">
        <v>37.799749999999996</v>
      </c>
      <c r="AC212" s="128" t="s">
        <v>15665</v>
      </c>
      <c r="AD212" s="128">
        <v>34.952959999999997</v>
      </c>
      <c r="AE212" s="128" t="s">
        <v>15666</v>
      </c>
      <c r="AF212" s="128">
        <v>51.338100000000004</v>
      </c>
      <c r="AG212" s="128">
        <v>63.713200000000001</v>
      </c>
      <c r="AH212" s="129">
        <v>46.298760000000001</v>
      </c>
    </row>
    <row r="213" spans="20:34" ht="16" x14ac:dyDescent="0.2">
      <c r="T213" s="126" t="s">
        <v>15667</v>
      </c>
      <c r="U213" s="127">
        <v>42.659549999999996</v>
      </c>
      <c r="V213" s="128">
        <v>53.951300000000003</v>
      </c>
      <c r="W213" s="128">
        <v>15.7591</v>
      </c>
      <c r="X213" s="128">
        <v>18.463949999999997</v>
      </c>
      <c r="Y213" s="128">
        <v>17.811120000000003</v>
      </c>
      <c r="Z213" s="128">
        <v>15.31213</v>
      </c>
      <c r="AA213" s="128">
        <v>22.648829999999997</v>
      </c>
      <c r="AB213" s="128">
        <v>33.572100000000006</v>
      </c>
      <c r="AC213" s="128" t="s">
        <v>15668</v>
      </c>
      <c r="AD213" s="128" t="s">
        <v>15669</v>
      </c>
      <c r="AE213" s="128" t="s">
        <v>15670</v>
      </c>
      <c r="AF213" s="128" t="s">
        <v>15671</v>
      </c>
      <c r="AG213" s="128">
        <v>56.729000000000006</v>
      </c>
      <c r="AH213" s="129">
        <v>41.12876</v>
      </c>
    </row>
    <row r="214" spans="20:34" ht="16" x14ac:dyDescent="0.2">
      <c r="T214" s="126" t="s">
        <v>15672</v>
      </c>
      <c r="U214" s="127">
        <v>32.624580000000002</v>
      </c>
      <c r="V214" s="128" t="s">
        <v>15673</v>
      </c>
      <c r="W214" s="128">
        <v>13.882860000000001</v>
      </c>
      <c r="X214" s="128" t="s">
        <v>15674</v>
      </c>
      <c r="Y214" s="128">
        <v>11.51876</v>
      </c>
      <c r="Z214" s="128">
        <v>12.13963</v>
      </c>
      <c r="AA214" s="128">
        <v>15.666980000000001</v>
      </c>
      <c r="AB214" s="128" t="s">
        <v>15675</v>
      </c>
      <c r="AC214" s="128">
        <v>19.443429999999999</v>
      </c>
      <c r="AD214" s="128" t="s">
        <v>15676</v>
      </c>
      <c r="AE214" s="128" t="s">
        <v>15677</v>
      </c>
      <c r="AF214" s="128" t="s">
        <v>15678</v>
      </c>
      <c r="AG214" s="128">
        <v>49.956299999999999</v>
      </c>
      <c r="AH214" s="129" t="s">
        <v>15679</v>
      </c>
    </row>
    <row r="215" spans="20:34" ht="16" x14ac:dyDescent="0.2">
      <c r="T215" s="126" t="s">
        <v>15680</v>
      </c>
      <c r="U215" s="127">
        <v>28.35933</v>
      </c>
      <c r="V215" s="128" t="s">
        <v>15681</v>
      </c>
      <c r="W215" s="128">
        <v>11.83695</v>
      </c>
      <c r="X215" s="128">
        <v>11.176600000000001</v>
      </c>
      <c r="Y215" s="128" t="s">
        <v>15682</v>
      </c>
      <c r="Z215" s="128" t="s">
        <v>15683</v>
      </c>
      <c r="AA215" s="128" t="s">
        <v>15684</v>
      </c>
      <c r="AB215" s="128">
        <v>22.675619999999999</v>
      </c>
      <c r="AC215" s="128">
        <v>14.814870000000001</v>
      </c>
      <c r="AD215" s="128" t="s">
        <v>15685</v>
      </c>
      <c r="AE215" s="128" t="s">
        <v>15686</v>
      </c>
      <c r="AF215" s="128">
        <v>38.324269999999999</v>
      </c>
      <c r="AG215" s="128">
        <v>43.49427</v>
      </c>
      <c r="AH215" s="129">
        <v>31.63476</v>
      </c>
    </row>
    <row r="216" spans="20:34" ht="16" x14ac:dyDescent="0.2">
      <c r="T216" s="126" t="s">
        <v>15687</v>
      </c>
      <c r="U216" s="127" t="s">
        <v>15688</v>
      </c>
      <c r="V216" s="128" t="s">
        <v>15689</v>
      </c>
      <c r="W216" s="128">
        <v>9.9184100000000015</v>
      </c>
      <c r="X216" s="128">
        <v>7.7324400000000004</v>
      </c>
      <c r="Y216" s="128">
        <v>6.5132599999999998</v>
      </c>
      <c r="Z216" s="128">
        <v>7.7573499999999989</v>
      </c>
      <c r="AA216" s="128">
        <v>6.2199800000000005</v>
      </c>
      <c r="AB216" s="128" t="s">
        <v>15690</v>
      </c>
      <c r="AC216" s="128" t="s">
        <v>15691</v>
      </c>
      <c r="AD216" s="128">
        <v>26.15456</v>
      </c>
      <c r="AE216" s="128">
        <v>29.359960000000001</v>
      </c>
      <c r="AF216" s="128">
        <v>34.963299999999997</v>
      </c>
      <c r="AG216" s="128">
        <v>37.96566</v>
      </c>
      <c r="AH216" s="129" t="s">
        <v>15692</v>
      </c>
    </row>
    <row r="217" spans="20:34" ht="16" x14ac:dyDescent="0.2">
      <c r="T217" s="126" t="s">
        <v>15693</v>
      </c>
      <c r="U217" s="127">
        <v>12.87377</v>
      </c>
      <c r="V217" s="128">
        <v>12.92876</v>
      </c>
      <c r="W217" s="128" t="s">
        <v>15694</v>
      </c>
      <c r="X217" s="128">
        <v>4.8978700000000002</v>
      </c>
      <c r="Y217" s="128" t="s">
        <v>15695</v>
      </c>
      <c r="Z217" s="128">
        <v>5.3589400000000005</v>
      </c>
      <c r="AA217" s="128">
        <v>4.8226699999999996</v>
      </c>
      <c r="AB217" s="128">
        <v>11.286579999999999</v>
      </c>
      <c r="AC217" s="128" t="s">
        <v>15696</v>
      </c>
      <c r="AD217" s="128">
        <v>22.515349999999998</v>
      </c>
      <c r="AE217" s="128">
        <v>26.336449999999999</v>
      </c>
      <c r="AF217" s="128">
        <v>29.991639999999997</v>
      </c>
      <c r="AG217" s="128">
        <v>33.534500000000001</v>
      </c>
      <c r="AH217" s="129" t="s">
        <v>15697</v>
      </c>
    </row>
    <row r="218" spans="20:34" ht="16" x14ac:dyDescent="0.2">
      <c r="T218" s="126" t="s">
        <v>15698</v>
      </c>
      <c r="U218" s="127" t="s">
        <v>15699</v>
      </c>
      <c r="V218" s="128">
        <v>7.5928500000000012</v>
      </c>
      <c r="W218" s="128" t="s">
        <v>15700</v>
      </c>
      <c r="X218" s="128">
        <v>2.983654</v>
      </c>
      <c r="Y218" s="128" t="s">
        <v>15701</v>
      </c>
      <c r="Z218" s="128">
        <v>2.7931159999999999</v>
      </c>
      <c r="AA218" s="128" t="s">
        <v>15702</v>
      </c>
      <c r="AB218" s="128">
        <v>6.4639099999999994</v>
      </c>
      <c r="AC218" s="128">
        <v>3.3812740000000003</v>
      </c>
      <c r="AD218" s="128" t="s">
        <v>15703</v>
      </c>
      <c r="AE218" s="128" t="s">
        <v>15704</v>
      </c>
      <c r="AF218" s="128">
        <v>48.424099999999996</v>
      </c>
      <c r="AG218" s="128">
        <v>31.538409999999999</v>
      </c>
      <c r="AH218" s="129" t="s">
        <v>15705</v>
      </c>
    </row>
    <row r="219" spans="20:34" ht="16" x14ac:dyDescent="0.2">
      <c r="T219" s="126" t="s">
        <v>15706</v>
      </c>
      <c r="U219" s="127">
        <v>5.7114399999999996</v>
      </c>
      <c r="V219" s="128">
        <v>4.9641399999999996</v>
      </c>
      <c r="W219" s="128">
        <v>3.9336180000000001</v>
      </c>
      <c r="X219" s="128" t="s">
        <v>15707</v>
      </c>
      <c r="Y219" s="128" t="s">
        <v>15708</v>
      </c>
      <c r="Z219" s="128">
        <v>1.7618420000000001</v>
      </c>
      <c r="AA219" s="128">
        <v>2.5838719999999999</v>
      </c>
      <c r="AB219" s="128">
        <v>2.695732</v>
      </c>
      <c r="AC219" s="128">
        <v>2.1193240000000002</v>
      </c>
      <c r="AD219" s="128" t="s">
        <v>15709</v>
      </c>
      <c r="AE219" s="128">
        <v>22.349440000000001</v>
      </c>
      <c r="AF219" s="128" t="s">
        <v>15710</v>
      </c>
      <c r="AG219" s="128" t="s">
        <v>15711</v>
      </c>
      <c r="AH219" s="129" t="s">
        <v>15712</v>
      </c>
    </row>
    <row r="220" spans="20:34" ht="16" x14ac:dyDescent="0.2">
      <c r="T220" s="126" t="s">
        <v>15713</v>
      </c>
      <c r="U220" s="127" t="s">
        <v>15714</v>
      </c>
      <c r="V220" s="128">
        <v>2.5929429999999996</v>
      </c>
      <c r="W220" s="128">
        <v>2.1273610000000001</v>
      </c>
      <c r="X220" s="128" t="s">
        <v>15715</v>
      </c>
      <c r="Y220" s="128" t="s">
        <v>15716</v>
      </c>
      <c r="Z220" s="128" t="s">
        <v>15717</v>
      </c>
      <c r="AA220" s="128">
        <v>1.789666</v>
      </c>
      <c r="AB220" s="128" t="s">
        <v>15718</v>
      </c>
      <c r="AC220" s="128" t="s">
        <v>15719</v>
      </c>
      <c r="AD220" s="128">
        <v>16.26623</v>
      </c>
      <c r="AE220" s="128">
        <v>21.69614</v>
      </c>
      <c r="AF220" s="128">
        <v>39.464489999999998</v>
      </c>
      <c r="AG220" s="128">
        <v>29.568640000000002</v>
      </c>
      <c r="AH220" s="129" t="s">
        <v>15720</v>
      </c>
    </row>
    <row r="221" spans="20:34" ht="16" x14ac:dyDescent="0.2">
      <c r="T221" s="126" t="s">
        <v>15721</v>
      </c>
      <c r="U221" s="127">
        <v>1.271585</v>
      </c>
      <c r="V221" s="128" t="s">
        <v>15722</v>
      </c>
      <c r="W221" s="128" t="s">
        <v>15723</v>
      </c>
      <c r="X221" s="128" t="s">
        <v>15724</v>
      </c>
      <c r="Y221" s="128" t="s">
        <v>15725</v>
      </c>
      <c r="Z221" s="128" t="s">
        <v>15726</v>
      </c>
      <c r="AA221" s="128" t="s">
        <v>15727</v>
      </c>
      <c r="AB221" s="128" t="s">
        <v>15728</v>
      </c>
      <c r="AC221" s="128" t="s">
        <v>15729</v>
      </c>
      <c r="AD221" s="128">
        <v>15.881769999999999</v>
      </c>
      <c r="AE221" s="128" t="s">
        <v>15730</v>
      </c>
      <c r="AF221" s="128">
        <v>35.193599999999996</v>
      </c>
      <c r="AG221" s="128">
        <v>29.274419999999999</v>
      </c>
      <c r="AH221" s="129">
        <v>22.183530000000001</v>
      </c>
    </row>
    <row r="222" spans="20:34" ht="16" x14ac:dyDescent="0.2">
      <c r="T222" s="126" t="s">
        <v>15731</v>
      </c>
      <c r="U222" s="127" t="s">
        <v>15732</v>
      </c>
      <c r="V222" s="128" t="s">
        <v>15733</v>
      </c>
      <c r="W222" s="128" t="s">
        <v>15734</v>
      </c>
      <c r="X222" s="128" t="s">
        <v>15735</v>
      </c>
      <c r="Y222" s="128" t="s">
        <v>15736</v>
      </c>
      <c r="Z222" s="128" t="s">
        <v>15737</v>
      </c>
      <c r="AA222" s="128" t="s">
        <v>15738</v>
      </c>
      <c r="AB222" s="128" t="s">
        <v>15739</v>
      </c>
      <c r="AC222" s="128" t="s">
        <v>15740</v>
      </c>
      <c r="AD222" s="128">
        <v>15.7544</v>
      </c>
      <c r="AE222" s="128" t="s">
        <v>15741</v>
      </c>
      <c r="AF222" s="128" t="s">
        <v>15742</v>
      </c>
      <c r="AG222" s="128" t="s">
        <v>15743</v>
      </c>
      <c r="AH222" s="129" t="s">
        <v>15744</v>
      </c>
    </row>
    <row r="223" spans="20:34" ht="16" x14ac:dyDescent="0.2">
      <c r="T223" s="126" t="s">
        <v>15745</v>
      </c>
      <c r="U223" s="127" t="s">
        <v>15746</v>
      </c>
      <c r="V223" s="128" t="s">
        <v>15747</v>
      </c>
      <c r="W223" s="128" t="s">
        <v>15748</v>
      </c>
      <c r="X223" s="128" t="s">
        <v>15749</v>
      </c>
      <c r="Y223" s="128" t="s">
        <v>15750</v>
      </c>
      <c r="Z223" s="128" t="s">
        <v>15751</v>
      </c>
      <c r="AA223" s="128" t="s">
        <v>15752</v>
      </c>
      <c r="AB223" s="128" t="s">
        <v>15753</v>
      </c>
      <c r="AC223" s="128" t="s">
        <v>15754</v>
      </c>
      <c r="AD223" s="128">
        <v>15.343620000000001</v>
      </c>
      <c r="AE223" s="128">
        <v>21.814109999999999</v>
      </c>
      <c r="AF223" s="128">
        <v>32.53387</v>
      </c>
      <c r="AG223" s="128" t="s">
        <v>15755</v>
      </c>
      <c r="AH223" s="129" t="s">
        <v>15756</v>
      </c>
    </row>
    <row r="224" spans="20:34" ht="16" x14ac:dyDescent="0.2">
      <c r="T224" s="126" t="s">
        <v>15757</v>
      </c>
      <c r="U224" s="127" t="s">
        <v>15758</v>
      </c>
      <c r="V224" s="128"/>
      <c r="W224" s="128" t="s">
        <v>15759</v>
      </c>
      <c r="X224" s="128"/>
      <c r="Y224" s="128"/>
      <c r="Z224" s="128" t="s">
        <v>15760</v>
      </c>
      <c r="AA224" s="128" t="s">
        <v>15761</v>
      </c>
      <c r="AB224" s="128" t="s">
        <v>15762</v>
      </c>
      <c r="AC224" s="128" t="s">
        <v>15763</v>
      </c>
      <c r="AD224" s="128">
        <v>15.13635</v>
      </c>
      <c r="AE224" s="128" t="s">
        <v>15764</v>
      </c>
      <c r="AF224" s="128" t="s">
        <v>15765</v>
      </c>
      <c r="AG224" s="128" t="s">
        <v>15766</v>
      </c>
      <c r="AH224" s="129" t="s">
        <v>15767</v>
      </c>
    </row>
    <row r="225" spans="1:34" ht="16" x14ac:dyDescent="0.2">
      <c r="T225" s="126" t="s">
        <v>15768</v>
      </c>
      <c r="U225" s="127"/>
      <c r="V225" s="128"/>
      <c r="W225" s="128" t="s">
        <v>15769</v>
      </c>
      <c r="X225" s="128"/>
      <c r="Y225" s="128"/>
      <c r="Z225" s="128"/>
      <c r="AA225" s="128" t="s">
        <v>15769</v>
      </c>
      <c r="AB225" s="128" t="s">
        <v>15770</v>
      </c>
      <c r="AC225" s="128" t="s">
        <v>15771</v>
      </c>
      <c r="AD225" s="128">
        <v>14.868920000000001</v>
      </c>
      <c r="AE225" s="128">
        <v>21.664180000000002</v>
      </c>
      <c r="AF225" s="128" t="s">
        <v>15772</v>
      </c>
      <c r="AG225" s="128">
        <v>28.937429999999999</v>
      </c>
      <c r="AH225" s="129">
        <v>21.899650000000001</v>
      </c>
    </row>
    <row r="226" spans="1:34" ht="16" x14ac:dyDescent="0.2">
      <c r="T226" s="126" t="s">
        <v>15773</v>
      </c>
      <c r="U226" s="127"/>
      <c r="V226" s="128"/>
      <c r="W226" s="128"/>
      <c r="X226" s="128"/>
      <c r="Y226" s="128"/>
      <c r="Z226" s="128"/>
      <c r="AA226" s="128"/>
      <c r="AB226" s="128"/>
      <c r="AC226" s="128" t="s">
        <v>15774</v>
      </c>
      <c r="AD226" s="128">
        <v>14.57564</v>
      </c>
      <c r="AE226" s="128" t="s">
        <v>15775</v>
      </c>
      <c r="AF226" s="128">
        <v>29.745360000000002</v>
      </c>
      <c r="AG226" s="128" t="s">
        <v>15776</v>
      </c>
      <c r="AH226" s="129">
        <v>21.75536</v>
      </c>
    </row>
    <row r="227" spans="1:34" ht="16" x14ac:dyDescent="0.2">
      <c r="T227" s="126" t="s">
        <v>15777</v>
      </c>
      <c r="U227" s="127"/>
      <c r="V227" s="128"/>
      <c r="W227" s="128"/>
      <c r="X227" s="128"/>
      <c r="Y227" s="128"/>
      <c r="Z227" s="128"/>
      <c r="AA227" s="128"/>
      <c r="AB227" s="128"/>
      <c r="AC227" s="128" t="s">
        <v>15778</v>
      </c>
      <c r="AD227" s="128">
        <v>14.6546</v>
      </c>
      <c r="AE227" s="128" t="s">
        <v>15779</v>
      </c>
      <c r="AF227" s="128" t="s">
        <v>15780</v>
      </c>
      <c r="AG227" s="128" t="s">
        <v>15781</v>
      </c>
      <c r="AH227" s="129">
        <v>21.931609999999999</v>
      </c>
    </row>
    <row r="228" spans="1:34" ht="16" x14ac:dyDescent="0.2">
      <c r="T228" s="126" t="s">
        <v>15782</v>
      </c>
      <c r="U228" s="127"/>
      <c r="V228" s="128"/>
      <c r="W228" s="128"/>
      <c r="X228" s="128"/>
      <c r="Y228" s="128"/>
      <c r="Z228" s="128"/>
      <c r="AA228" s="128"/>
      <c r="AB228" s="128"/>
      <c r="AC228" s="128" t="s">
        <v>15783</v>
      </c>
      <c r="AD228" s="128" t="s">
        <v>15784</v>
      </c>
      <c r="AE228" s="128" t="s">
        <v>15785</v>
      </c>
      <c r="AF228" s="128" t="s">
        <v>15786</v>
      </c>
      <c r="AG228" s="128">
        <v>28.958579999999998</v>
      </c>
      <c r="AH228" s="129" t="s">
        <v>15787</v>
      </c>
    </row>
    <row r="229" spans="1:34" ht="16" x14ac:dyDescent="0.2">
      <c r="T229" s="126" t="s">
        <v>15788</v>
      </c>
      <c r="U229" s="127"/>
      <c r="V229" s="128"/>
      <c r="W229" s="128"/>
      <c r="X229" s="128"/>
      <c r="Y229" s="128"/>
      <c r="Z229" s="128"/>
      <c r="AA229" s="128"/>
      <c r="AB229" s="128"/>
      <c r="AC229" s="128" t="s">
        <v>15789</v>
      </c>
      <c r="AD229" s="128" t="s">
        <v>15790</v>
      </c>
      <c r="AE229" s="128" t="s">
        <v>15688</v>
      </c>
      <c r="AF229" s="128">
        <v>27.915179999999999</v>
      </c>
      <c r="AG229" s="128">
        <v>28.91581</v>
      </c>
      <c r="AH229" s="129">
        <v>21.546680000000002</v>
      </c>
    </row>
    <row r="230" spans="1:34" ht="17" thickBot="1" x14ac:dyDescent="0.25">
      <c r="T230" s="130" t="s">
        <v>15791</v>
      </c>
      <c r="U230" s="131"/>
      <c r="V230" s="132"/>
      <c r="W230" s="132"/>
      <c r="X230" s="132"/>
      <c r="Y230" s="132"/>
      <c r="Z230" s="132"/>
      <c r="AA230" s="132"/>
      <c r="AB230" s="132"/>
      <c r="AC230" s="132" t="s">
        <v>15792</v>
      </c>
      <c r="AD230" s="132">
        <v>14.46237</v>
      </c>
      <c r="AE230" s="132" t="s">
        <v>15793</v>
      </c>
      <c r="AF230" s="132">
        <v>28.188250000000004</v>
      </c>
      <c r="AG230" s="132">
        <v>28.771519999999999</v>
      </c>
      <c r="AH230" s="133">
        <v>21.572999999999997</v>
      </c>
    </row>
    <row r="231" spans="1:34" ht="16" thickTop="1" x14ac:dyDescent="0.2"/>
    <row r="235" spans="1:34" ht="16" thickBot="1" x14ac:dyDescent="0.25"/>
    <row r="236" spans="1:34" ht="17" thickTop="1" x14ac:dyDescent="0.2">
      <c r="A236" t="s">
        <v>15794</v>
      </c>
      <c r="C236" s="398" t="s">
        <v>12613</v>
      </c>
      <c r="D236" s="398" t="s">
        <v>14161</v>
      </c>
      <c r="E236" s="400" t="s">
        <v>14162</v>
      </c>
      <c r="F236" s="400"/>
      <c r="G236" s="400"/>
      <c r="H236" s="400" t="s">
        <v>14164</v>
      </c>
      <c r="I236" s="400"/>
      <c r="J236" s="400"/>
    </row>
    <row r="237" spans="1:34" ht="18" customHeight="1" x14ac:dyDescent="0.2">
      <c r="C237" s="399"/>
      <c r="D237" s="399"/>
      <c r="E237" s="401" t="s">
        <v>14163</v>
      </c>
      <c r="F237" s="401"/>
      <c r="G237" s="401"/>
      <c r="H237" s="401" t="s">
        <v>14163</v>
      </c>
      <c r="I237" s="401"/>
      <c r="J237" s="401"/>
    </row>
    <row r="238" spans="1:34" ht="18" thickBot="1" x14ac:dyDescent="0.25">
      <c r="C238" s="134"/>
      <c r="D238" s="135"/>
      <c r="E238" s="136" t="s">
        <v>12454</v>
      </c>
      <c r="F238" s="137" t="s">
        <v>12798</v>
      </c>
      <c r="G238" s="137" t="s">
        <v>13906</v>
      </c>
      <c r="H238" s="136" t="s">
        <v>12454</v>
      </c>
      <c r="I238" s="137" t="s">
        <v>12798</v>
      </c>
      <c r="J238" s="137" t="s">
        <v>13906</v>
      </c>
    </row>
    <row r="239" spans="1:34" ht="30" x14ac:dyDescent="0.2">
      <c r="C239" s="138" t="s">
        <v>14165</v>
      </c>
      <c r="D239" s="138" t="s">
        <v>15795</v>
      </c>
      <c r="E239" s="140">
        <v>10.000999999999999</v>
      </c>
      <c r="F239" s="140">
        <v>4.12</v>
      </c>
      <c r="G239" s="140" t="s">
        <v>15796</v>
      </c>
      <c r="H239" s="141">
        <v>10.000999999999999</v>
      </c>
      <c r="I239" s="141" t="s">
        <v>15797</v>
      </c>
      <c r="J239" s="142" t="s">
        <v>15798</v>
      </c>
    </row>
    <row r="240" spans="1:34" ht="30" x14ac:dyDescent="0.2">
      <c r="C240" s="138" t="s">
        <v>14166</v>
      </c>
      <c r="D240" s="138" t="s">
        <v>15799</v>
      </c>
      <c r="E240" s="140">
        <v>10.000999999999999</v>
      </c>
      <c r="F240" s="140">
        <v>2.75</v>
      </c>
      <c r="G240" s="140" t="s">
        <v>15800</v>
      </c>
      <c r="H240" s="141">
        <v>10.000999999999999</v>
      </c>
      <c r="I240" s="141" t="s">
        <v>15801</v>
      </c>
      <c r="J240" s="142" t="s">
        <v>15802</v>
      </c>
    </row>
    <row r="241" spans="3:10" ht="30" x14ac:dyDescent="0.2">
      <c r="C241" s="138" t="s">
        <v>14167</v>
      </c>
      <c r="D241" s="138" t="s">
        <v>15803</v>
      </c>
      <c r="E241" s="140">
        <v>9</v>
      </c>
      <c r="F241" s="140">
        <v>4.5</v>
      </c>
      <c r="G241" s="140" t="s">
        <v>15804</v>
      </c>
      <c r="H241" s="141">
        <v>9</v>
      </c>
      <c r="I241" s="141" t="s">
        <v>15805</v>
      </c>
      <c r="J241" s="142" t="s">
        <v>15806</v>
      </c>
    </row>
    <row r="242" spans="3:10" ht="31" thickBot="1" x14ac:dyDescent="0.25">
      <c r="C242" s="139"/>
      <c r="D242" s="143" t="s">
        <v>15807</v>
      </c>
      <c r="E242" s="144">
        <v>9</v>
      </c>
      <c r="F242" s="144">
        <v>2.85</v>
      </c>
      <c r="G242" s="144" t="s">
        <v>15808</v>
      </c>
      <c r="H242" s="145">
        <v>9</v>
      </c>
      <c r="I242" s="145" t="s">
        <v>15809</v>
      </c>
      <c r="J242" s="146" t="s">
        <v>15810</v>
      </c>
    </row>
    <row r="243" spans="3:10" ht="30" x14ac:dyDescent="0.2">
      <c r="C243" s="138" t="s">
        <v>14168</v>
      </c>
      <c r="D243" s="138" t="s">
        <v>15795</v>
      </c>
      <c r="E243" s="140">
        <v>10.000999999999999</v>
      </c>
      <c r="F243" s="140">
        <v>2.67</v>
      </c>
      <c r="G243" s="140" t="s">
        <v>15811</v>
      </c>
      <c r="H243" s="141">
        <v>9</v>
      </c>
      <c r="I243" s="141" t="s">
        <v>15812</v>
      </c>
      <c r="J243" s="141" t="s">
        <v>15813</v>
      </c>
    </row>
    <row r="244" spans="3:10" ht="30" x14ac:dyDescent="0.2">
      <c r="C244" s="138" t="s">
        <v>14169</v>
      </c>
      <c r="D244" s="138" t="s">
        <v>15799</v>
      </c>
      <c r="E244" s="140">
        <v>10.000999999999999</v>
      </c>
      <c r="F244" s="140">
        <v>1.84</v>
      </c>
      <c r="G244" s="140" t="s">
        <v>15814</v>
      </c>
      <c r="H244" s="141">
        <v>10.000999999999999</v>
      </c>
      <c r="I244" s="141" t="s">
        <v>15815</v>
      </c>
      <c r="J244" s="141" t="s">
        <v>15816</v>
      </c>
    </row>
    <row r="245" spans="3:10" ht="45" x14ac:dyDescent="0.2">
      <c r="C245" s="138" t="s">
        <v>15817</v>
      </c>
      <c r="D245" s="138" t="s">
        <v>15803</v>
      </c>
      <c r="E245" s="140">
        <v>10.000999999999999</v>
      </c>
      <c r="F245" s="140">
        <v>3.12</v>
      </c>
      <c r="G245" s="140" t="s">
        <v>15818</v>
      </c>
      <c r="H245" s="141">
        <v>9</v>
      </c>
      <c r="I245" s="141" t="s">
        <v>15819</v>
      </c>
      <c r="J245" s="141" t="s">
        <v>15820</v>
      </c>
    </row>
    <row r="246" spans="3:10" ht="31" thickBot="1" x14ac:dyDescent="0.25">
      <c r="C246" s="139"/>
      <c r="D246" s="143" t="s">
        <v>15807</v>
      </c>
      <c r="E246" s="144">
        <v>10.000999999999999</v>
      </c>
      <c r="F246" s="144" t="s">
        <v>15821</v>
      </c>
      <c r="G246" s="144" t="s">
        <v>15822</v>
      </c>
      <c r="H246" s="145">
        <v>10.000999999999999</v>
      </c>
      <c r="I246" s="145" t="s">
        <v>15823</v>
      </c>
      <c r="J246" s="145" t="s">
        <v>15824</v>
      </c>
    </row>
    <row r="247" spans="3:10" ht="30" x14ac:dyDescent="0.2">
      <c r="C247" s="138" t="s">
        <v>14170</v>
      </c>
      <c r="D247" s="138" t="s">
        <v>15795</v>
      </c>
      <c r="E247" s="140">
        <v>8</v>
      </c>
      <c r="F247" s="140">
        <v>2.73</v>
      </c>
      <c r="G247" s="140" t="s">
        <v>15811</v>
      </c>
      <c r="H247" s="141">
        <v>10.000999999999999</v>
      </c>
      <c r="I247" s="141" t="s">
        <v>15825</v>
      </c>
      <c r="J247" s="141" t="s">
        <v>15816</v>
      </c>
    </row>
    <row r="248" spans="3:10" ht="45" x14ac:dyDescent="0.2">
      <c r="C248" s="138" t="s">
        <v>15826</v>
      </c>
      <c r="D248" s="138" t="s">
        <v>15799</v>
      </c>
      <c r="E248" s="140">
        <v>8</v>
      </c>
      <c r="F248" s="140" t="s">
        <v>15827</v>
      </c>
      <c r="G248" s="140" t="s">
        <v>15828</v>
      </c>
      <c r="H248" s="141">
        <v>10.000999999999999</v>
      </c>
      <c r="I248" s="141" t="s">
        <v>15829</v>
      </c>
      <c r="J248" s="142" t="s">
        <v>15830</v>
      </c>
    </row>
    <row r="249" spans="3:10" ht="45" x14ac:dyDescent="0.2">
      <c r="C249" s="138" t="s">
        <v>15831</v>
      </c>
      <c r="D249" s="138" t="s">
        <v>15803</v>
      </c>
      <c r="E249" s="140">
        <v>10.000999999999999</v>
      </c>
      <c r="F249" s="140" t="s">
        <v>15832</v>
      </c>
      <c r="G249" s="140" t="s">
        <v>15833</v>
      </c>
      <c r="H249" s="141">
        <v>10.000999999999999</v>
      </c>
      <c r="I249" s="141" t="s">
        <v>15834</v>
      </c>
      <c r="J249" s="141" t="s">
        <v>15835</v>
      </c>
    </row>
    <row r="250" spans="3:10" ht="31" thickBot="1" x14ac:dyDescent="0.25">
      <c r="C250" s="139"/>
      <c r="D250" s="143" t="s">
        <v>15807</v>
      </c>
      <c r="E250" s="144">
        <v>10.000999999999999</v>
      </c>
      <c r="F250" s="144">
        <v>1.94</v>
      </c>
      <c r="G250" s="144" t="s">
        <v>15836</v>
      </c>
      <c r="H250" s="145">
        <v>10.000999999999999</v>
      </c>
      <c r="I250" s="145" t="s">
        <v>15837</v>
      </c>
      <c r="J250" s="146" t="s">
        <v>15838</v>
      </c>
    </row>
    <row r="251" spans="3:10" ht="30" x14ac:dyDescent="0.2">
      <c r="C251" s="138" t="s">
        <v>14171</v>
      </c>
      <c r="D251" s="138" t="s">
        <v>15795</v>
      </c>
      <c r="E251" s="140">
        <v>10.000999999999999</v>
      </c>
      <c r="F251" s="140">
        <v>2.95</v>
      </c>
      <c r="G251" s="140" t="s">
        <v>15796</v>
      </c>
      <c r="H251" s="141">
        <v>10.000999999999999</v>
      </c>
      <c r="I251" s="141" t="s">
        <v>15839</v>
      </c>
      <c r="J251" s="142" t="s">
        <v>15840</v>
      </c>
    </row>
    <row r="252" spans="3:10" ht="30" x14ac:dyDescent="0.2">
      <c r="C252" s="138" t="s">
        <v>14172</v>
      </c>
      <c r="D252" s="138" t="s">
        <v>15799</v>
      </c>
      <c r="E252" s="140">
        <v>10.000999999999999</v>
      </c>
      <c r="F252" s="140">
        <v>2.25</v>
      </c>
      <c r="G252" s="140" t="s">
        <v>15841</v>
      </c>
      <c r="H252" s="141">
        <v>10.000999999999999</v>
      </c>
      <c r="I252" s="141" t="s">
        <v>15842</v>
      </c>
      <c r="J252" s="142" t="s">
        <v>15806</v>
      </c>
    </row>
    <row r="253" spans="3:10" ht="60" x14ac:dyDescent="0.2">
      <c r="C253" s="138" t="s">
        <v>15843</v>
      </c>
      <c r="D253" s="138" t="s">
        <v>15803</v>
      </c>
      <c r="E253" s="140">
        <v>10.000999999999999</v>
      </c>
      <c r="F253" s="140">
        <v>2.83</v>
      </c>
      <c r="G253" s="140" t="s">
        <v>15844</v>
      </c>
      <c r="H253" s="141">
        <v>10.000999999999999</v>
      </c>
      <c r="I253" s="141" t="s">
        <v>15845</v>
      </c>
      <c r="J253" s="142" t="s">
        <v>15846</v>
      </c>
    </row>
    <row r="254" spans="3:10" ht="31" thickBot="1" x14ac:dyDescent="0.25">
      <c r="C254" s="147"/>
      <c r="D254" s="148" t="s">
        <v>15807</v>
      </c>
      <c r="E254" s="149">
        <v>10.000999999999999</v>
      </c>
      <c r="F254" s="149">
        <v>1.38</v>
      </c>
      <c r="G254" s="149" t="s">
        <v>15847</v>
      </c>
      <c r="H254" s="150">
        <v>10.000999999999999</v>
      </c>
      <c r="I254" s="150" t="s">
        <v>15848</v>
      </c>
      <c r="J254" s="151" t="s">
        <v>15802</v>
      </c>
    </row>
    <row r="255" spans="3:10" ht="16" thickTop="1" x14ac:dyDescent="0.2"/>
    <row r="258" spans="1:19" x14ac:dyDescent="0.2">
      <c r="A258" s="152" t="s">
        <v>15849</v>
      </c>
      <c r="C258" t="s">
        <v>15850</v>
      </c>
      <c r="D258" t="s">
        <v>15851</v>
      </c>
      <c r="J258" t="s">
        <v>12247</v>
      </c>
      <c r="L258" t="s">
        <v>12248</v>
      </c>
      <c r="N258" t="s">
        <v>12245</v>
      </c>
      <c r="P258" t="s">
        <v>15852</v>
      </c>
      <c r="R258" t="s">
        <v>14173</v>
      </c>
    </row>
    <row r="259" spans="1:19" x14ac:dyDescent="0.2">
      <c r="C259" t="s">
        <v>15853</v>
      </c>
      <c r="E259" t="s">
        <v>15854</v>
      </c>
      <c r="F259" t="e">
        <f>D258-E259</f>
        <v>#VALUE!</v>
      </c>
      <c r="H259" t="s">
        <v>14174</v>
      </c>
      <c r="I259" t="s">
        <v>14175</v>
      </c>
      <c r="J259">
        <v>29.3</v>
      </c>
      <c r="K259" t="s">
        <v>15855</v>
      </c>
      <c r="L259">
        <v>33.5</v>
      </c>
      <c r="M259" t="s">
        <v>15856</v>
      </c>
      <c r="N259">
        <v>8.15</v>
      </c>
      <c r="O259" t="s">
        <v>14635</v>
      </c>
      <c r="P259">
        <v>430.00099999999998</v>
      </c>
      <c r="Q259">
        <v>53</v>
      </c>
      <c r="R259">
        <v>220.0016</v>
      </c>
      <c r="S259">
        <v>23</v>
      </c>
    </row>
    <row r="260" spans="1:19" x14ac:dyDescent="0.2">
      <c r="I260" t="s">
        <v>15857</v>
      </c>
      <c r="J260" t="s">
        <v>15858</v>
      </c>
      <c r="K260" t="s">
        <v>15859</v>
      </c>
      <c r="L260">
        <v>32.5</v>
      </c>
      <c r="M260" t="s">
        <v>15860</v>
      </c>
      <c r="N260">
        <v>7.79</v>
      </c>
      <c r="O260" t="s">
        <v>14630</v>
      </c>
      <c r="P260">
        <v>886</v>
      </c>
      <c r="Q260">
        <v>152</v>
      </c>
      <c r="R260">
        <v>1895</v>
      </c>
      <c r="S260">
        <v>16</v>
      </c>
    </row>
    <row r="263" spans="1:19" x14ac:dyDescent="0.2">
      <c r="A263" s="152" t="s">
        <v>15861</v>
      </c>
      <c r="C263" t="s">
        <v>14427</v>
      </c>
    </row>
    <row r="264" spans="1:19" x14ac:dyDescent="0.2">
      <c r="A264" s="152"/>
    </row>
    <row r="265" spans="1:19" x14ac:dyDescent="0.2">
      <c r="A265" s="152"/>
      <c r="D265" t="s">
        <v>17216</v>
      </c>
    </row>
    <row r="266" spans="1:19" x14ac:dyDescent="0.2">
      <c r="A266" s="152"/>
      <c r="D266" t="s">
        <v>17217</v>
      </c>
      <c r="E266" t="s">
        <v>17218</v>
      </c>
    </row>
    <row r="267" spans="1:19" x14ac:dyDescent="0.2">
      <c r="A267" s="152"/>
      <c r="D267" t="s">
        <v>17219</v>
      </c>
      <c r="E267" t="s">
        <v>17220</v>
      </c>
    </row>
    <row r="268" spans="1:19" x14ac:dyDescent="0.2">
      <c r="A268" s="152"/>
      <c r="D268" t="s">
        <v>17221</v>
      </c>
      <c r="E268" t="s">
        <v>17222</v>
      </c>
    </row>
    <row r="269" spans="1:19" x14ac:dyDescent="0.2">
      <c r="A269" s="152"/>
      <c r="D269" t="s">
        <v>17223</v>
      </c>
      <c r="E269" t="s">
        <v>17224</v>
      </c>
    </row>
    <row r="270" spans="1:19" x14ac:dyDescent="0.2">
      <c r="A270" s="152"/>
      <c r="D270" t="s">
        <v>17225</v>
      </c>
      <c r="E270" t="s">
        <v>17226</v>
      </c>
    </row>
    <row r="271" spans="1:19" x14ac:dyDescent="0.2">
      <c r="A271" s="152"/>
      <c r="D271" t="s">
        <v>17227</v>
      </c>
      <c r="E271" t="s">
        <v>17228</v>
      </c>
    </row>
    <row r="272" spans="1:19" x14ac:dyDescent="0.2">
      <c r="A272" s="152"/>
      <c r="D272" t="s">
        <v>17229</v>
      </c>
      <c r="E272" t="s">
        <v>17230</v>
      </c>
    </row>
    <row r="273" spans="1:5" x14ac:dyDescent="0.2">
      <c r="A273" s="152"/>
      <c r="D273" t="s">
        <v>17231</v>
      </c>
      <c r="E273" t="s">
        <v>17232</v>
      </c>
    </row>
    <row r="274" spans="1:5" x14ac:dyDescent="0.2">
      <c r="A274" s="152"/>
      <c r="D274" t="s">
        <v>17233</v>
      </c>
      <c r="E274" t="s">
        <v>17234</v>
      </c>
    </row>
    <row r="275" spans="1:5" x14ac:dyDescent="0.2">
      <c r="A275" s="152"/>
      <c r="D275" t="s">
        <v>17235</v>
      </c>
      <c r="E275" t="s">
        <v>17236</v>
      </c>
    </row>
    <row r="276" spans="1:5" x14ac:dyDescent="0.2">
      <c r="A276" s="152"/>
      <c r="D276" t="s">
        <v>17237</v>
      </c>
      <c r="E276" t="s">
        <v>17238</v>
      </c>
    </row>
    <row r="277" spans="1:5" x14ac:dyDescent="0.2">
      <c r="A277" s="152"/>
      <c r="E277" t="s">
        <v>17239</v>
      </c>
    </row>
    <row r="278" spans="1:5" x14ac:dyDescent="0.2">
      <c r="A278" s="152"/>
      <c r="E278" t="s">
        <v>17240</v>
      </c>
    </row>
    <row r="279" spans="1:5" x14ac:dyDescent="0.2">
      <c r="A279" s="152"/>
      <c r="E279" t="s">
        <v>17241</v>
      </c>
    </row>
    <row r="280" spans="1:5" x14ac:dyDescent="0.2">
      <c r="A280" s="152"/>
      <c r="E280" t="s">
        <v>17242</v>
      </c>
    </row>
    <row r="281" spans="1:5" x14ac:dyDescent="0.2">
      <c r="A281" s="152"/>
      <c r="E281" t="s">
        <v>17243</v>
      </c>
    </row>
    <row r="282" spans="1:5" x14ac:dyDescent="0.2">
      <c r="A282" s="152"/>
      <c r="E282" t="s">
        <v>17244</v>
      </c>
    </row>
    <row r="283" spans="1:5" x14ac:dyDescent="0.2">
      <c r="A283" s="152"/>
      <c r="E283" t="s">
        <v>17245</v>
      </c>
    </row>
    <row r="284" spans="1:5" x14ac:dyDescent="0.2">
      <c r="A284" s="152"/>
      <c r="E284" t="s">
        <v>17246</v>
      </c>
    </row>
    <row r="285" spans="1:5" x14ac:dyDescent="0.2">
      <c r="A285" s="152"/>
      <c r="E285" t="s">
        <v>17247</v>
      </c>
    </row>
    <row r="286" spans="1:5" x14ac:dyDescent="0.2">
      <c r="A286" s="152"/>
      <c r="E286" t="s">
        <v>17248</v>
      </c>
    </row>
    <row r="287" spans="1:5" x14ac:dyDescent="0.2">
      <c r="A287" s="152"/>
      <c r="E287" t="s">
        <v>17249</v>
      </c>
    </row>
    <row r="288" spans="1:5" x14ac:dyDescent="0.2">
      <c r="A288" s="152"/>
      <c r="E288" t="s">
        <v>17250</v>
      </c>
    </row>
    <row r="289" spans="1:44" x14ac:dyDescent="0.2">
      <c r="A289" s="152"/>
      <c r="E289" t="s">
        <v>17251</v>
      </c>
      <c r="AD289" t="s">
        <v>12746</v>
      </c>
      <c r="AE289">
        <v>400</v>
      </c>
      <c r="AF289">
        <v>1.4494298775400347</v>
      </c>
      <c r="AG289">
        <v>9.8216072711363768E-17</v>
      </c>
      <c r="AH289">
        <v>6.4072987196717238E-2</v>
      </c>
      <c r="AI289">
        <v>9.8216072711363768E-17</v>
      </c>
      <c r="AK289" t="s">
        <v>17299</v>
      </c>
      <c r="AL289">
        <v>2.2782075613866125E-3</v>
      </c>
      <c r="AM289">
        <v>9.591413350719118E-20</v>
      </c>
      <c r="AN289">
        <v>0</v>
      </c>
      <c r="AO289" t="s">
        <v>17299</v>
      </c>
      <c r="AP289">
        <v>3.6511854452746767E-2</v>
      </c>
      <c r="AQ289">
        <v>4.0923363629734911E-18</v>
      </c>
    </row>
    <row r="290" spans="1:44" x14ac:dyDescent="0.2">
      <c r="A290" s="152"/>
      <c r="E290" t="s">
        <v>17252</v>
      </c>
      <c r="AD290" t="s">
        <v>12462</v>
      </c>
      <c r="AE290">
        <v>800</v>
      </c>
      <c r="AF290">
        <v>0.81136939477934955</v>
      </c>
      <c r="AG290">
        <v>4.9650683064945465E-17</v>
      </c>
      <c r="AH290">
        <v>1.5888218580782549E-15</v>
      </c>
      <c r="AI290">
        <v>4.9650683064945465E-17</v>
      </c>
      <c r="AK290" t="s">
        <v>17299</v>
      </c>
      <c r="AL290">
        <v>1.1065666703449525E-3</v>
      </c>
      <c r="AM290">
        <v>0</v>
      </c>
      <c r="AN290">
        <v>0</v>
      </c>
      <c r="AO290" t="s">
        <v>17299</v>
      </c>
      <c r="AP290">
        <v>5.6463822623925485E-2</v>
      </c>
      <c r="AQ290">
        <v>0</v>
      </c>
      <c r="AR290">
        <v>1.989674713326939</v>
      </c>
    </row>
    <row r="291" spans="1:44" x14ac:dyDescent="0.2">
      <c r="A291" s="152"/>
      <c r="E291" t="s">
        <v>17253</v>
      </c>
      <c r="AD291" t="s">
        <v>12746</v>
      </c>
      <c r="AE291">
        <v>800</v>
      </c>
      <c r="AF291">
        <v>0.83582733680859667</v>
      </c>
      <c r="AG291">
        <v>2.3149750345238784E-17</v>
      </c>
      <c r="AH291">
        <v>2.9631680441905644E-15</v>
      </c>
      <c r="AI291">
        <v>2.3149750345238784E-17</v>
      </c>
      <c r="AK291" t="s">
        <v>17299</v>
      </c>
      <c r="AL291">
        <v>1.0425720702853514E-3</v>
      </c>
      <c r="AM291">
        <v>1.3564306842913349E-19</v>
      </c>
      <c r="AN291">
        <v>0</v>
      </c>
      <c r="AO291" t="s">
        <v>17299</v>
      </c>
      <c r="AP291">
        <v>5.3537877692584016E-2</v>
      </c>
      <c r="AQ291">
        <v>2.8937187931548475E-17</v>
      </c>
      <c r="AR291">
        <v>1.8684627342097189</v>
      </c>
    </row>
    <row r="292" spans="1:44" x14ac:dyDescent="0.2">
      <c r="A292" s="152"/>
      <c r="E292" t="s">
        <v>17254</v>
      </c>
      <c r="AD292" t="s">
        <v>12462</v>
      </c>
      <c r="AE292">
        <v>1000</v>
      </c>
      <c r="AF292">
        <v>0.6242419289892599</v>
      </c>
      <c r="AG292">
        <v>2.3670034416457588E-17</v>
      </c>
      <c r="AH292">
        <v>1.1086375246329582E-2</v>
      </c>
      <c r="AI292">
        <v>2.3670034416457588E-17</v>
      </c>
      <c r="AK292" t="s">
        <v>17299</v>
      </c>
      <c r="AL292">
        <v>1.0649955403404898E-3</v>
      </c>
      <c r="AM292">
        <v>1.386916079089312E-19</v>
      </c>
      <c r="AN292">
        <v>0</v>
      </c>
      <c r="AO292" t="s">
        <v>17299</v>
      </c>
      <c r="AP292">
        <v>0.23234006134809149</v>
      </c>
      <c r="AQ292">
        <v>2.9587543020571988E-17</v>
      </c>
      <c r="AR292">
        <v>3.7773035647552557</v>
      </c>
    </row>
    <row r="293" spans="1:44" x14ac:dyDescent="0.2">
      <c r="E293" t="s">
        <v>17255</v>
      </c>
      <c r="AD293" t="s">
        <v>12746</v>
      </c>
      <c r="AE293">
        <v>1000</v>
      </c>
      <c r="AF293">
        <v>0.62333054483378825</v>
      </c>
      <c r="AG293">
        <v>2.4227052612512386E-17</v>
      </c>
      <c r="AH293">
        <v>1.1333726872349082E-2</v>
      </c>
      <c r="AI293">
        <v>2.4227052612512386E-17</v>
      </c>
      <c r="AK293" t="s">
        <v>17299</v>
      </c>
      <c r="AL293">
        <v>1.0910894511799384E-3</v>
      </c>
      <c r="AM293">
        <v>1.4195538640143976E-19</v>
      </c>
      <c r="AN293">
        <v>0</v>
      </c>
      <c r="AO293" t="s">
        <v>17299</v>
      </c>
      <c r="AP293">
        <v>0.23937566372237282</v>
      </c>
      <c r="AQ293">
        <v>3.0283815765640482E-17</v>
      </c>
      <c r="AR293">
        <v>3.9473553346683374</v>
      </c>
    </row>
    <row r="294" spans="1:44" x14ac:dyDescent="0.2">
      <c r="E294" t="s">
        <v>17256</v>
      </c>
    </row>
    <row r="295" spans="1:44" x14ac:dyDescent="0.2">
      <c r="E295" t="s">
        <v>17257</v>
      </c>
      <c r="AD295" t="s">
        <v>17288</v>
      </c>
    </row>
    <row r="296" spans="1:44" x14ac:dyDescent="0.2">
      <c r="E296" t="s">
        <v>17258</v>
      </c>
      <c r="AC296" t="s">
        <v>17289</v>
      </c>
      <c r="AD296" t="s">
        <v>17275</v>
      </c>
      <c r="AE296" t="s">
        <v>17276</v>
      </c>
      <c r="AF296" t="s">
        <v>14181</v>
      </c>
      <c r="AG296" t="s">
        <v>12472</v>
      </c>
      <c r="AH296" t="s">
        <v>14182</v>
      </c>
      <c r="AI296" t="s">
        <v>14183</v>
      </c>
      <c r="AJ296" t="s">
        <v>12535</v>
      </c>
      <c r="AK296" t="s">
        <v>17281</v>
      </c>
      <c r="AL296" t="s">
        <v>14184</v>
      </c>
      <c r="AM296" t="s">
        <v>17282</v>
      </c>
      <c r="AN296" t="s">
        <v>14185</v>
      </c>
      <c r="AO296" t="s">
        <v>14186</v>
      </c>
      <c r="AP296" t="s">
        <v>14187</v>
      </c>
      <c r="AQ296" t="s">
        <v>12538</v>
      </c>
      <c r="AR296" t="s">
        <v>12539</v>
      </c>
    </row>
    <row r="297" spans="1:44" x14ac:dyDescent="0.2">
      <c r="E297" t="s">
        <v>17259</v>
      </c>
      <c r="AC297" t="s">
        <v>17291</v>
      </c>
      <c r="AD297" t="s">
        <v>12462</v>
      </c>
      <c r="AE297">
        <v>400</v>
      </c>
      <c r="AF297">
        <v>1.4306957372387714</v>
      </c>
      <c r="AG297">
        <v>6.3601987122710826E-2</v>
      </c>
      <c r="AH297">
        <v>0.13787280215643727</v>
      </c>
      <c r="AI297">
        <v>2.299109448312416E-3</v>
      </c>
      <c r="AK297">
        <v>3.6327411840975266E-2</v>
      </c>
      <c r="AL297">
        <v>2.1679700525920951</v>
      </c>
      <c r="AM297">
        <v>2.1734726769374424</v>
      </c>
      <c r="AN297">
        <v>0.79552603281286605</v>
      </c>
      <c r="AO297">
        <v>0.83280152356943637</v>
      </c>
      <c r="AP297">
        <v>0.32875975836985549</v>
      </c>
      <c r="AQ297">
        <v>1.2778805591307238E-2</v>
      </c>
      <c r="AR297">
        <v>1.7651321450139919E-2</v>
      </c>
    </row>
    <row r="298" spans="1:44" x14ac:dyDescent="0.2">
      <c r="E298" t="s">
        <v>17260</v>
      </c>
      <c r="AC298" t="s">
        <v>17292</v>
      </c>
      <c r="AD298" t="s">
        <v>12746</v>
      </c>
      <c r="AE298">
        <v>400</v>
      </c>
      <c r="AF298">
        <v>1.4306957372387714</v>
      </c>
      <c r="AG298">
        <v>6.3601987122710826E-2</v>
      </c>
      <c r="AH298">
        <v>0.13787280215643727</v>
      </c>
      <c r="AI298">
        <v>2.299109448312416E-3</v>
      </c>
      <c r="AK298">
        <v>3.6327411840975266E-2</v>
      </c>
      <c r="AL298">
        <v>2.1679700525920951</v>
      </c>
      <c r="AM298">
        <v>2.1734726769374424</v>
      </c>
      <c r="AN298">
        <v>0.79552603281286605</v>
      </c>
      <c r="AO298">
        <v>0.83280152356943637</v>
      </c>
      <c r="AP298">
        <v>0.32875975836985549</v>
      </c>
      <c r="AQ298">
        <v>1.2778805591307238E-2</v>
      </c>
      <c r="AR298">
        <v>1.7651321450139919E-2</v>
      </c>
    </row>
    <row r="299" spans="1:44" x14ac:dyDescent="0.2">
      <c r="E299" t="s">
        <v>17261</v>
      </c>
      <c r="AC299" t="s">
        <v>17293</v>
      </c>
      <c r="AD299" t="s">
        <v>12462</v>
      </c>
      <c r="AE299">
        <v>800</v>
      </c>
      <c r="AF299">
        <v>0.83582733680859667</v>
      </c>
      <c r="AG299">
        <v>2.9631680441905644E-15</v>
      </c>
      <c r="AH299">
        <v>1.8730061862986577E-2</v>
      </c>
      <c r="AI299">
        <v>1.0425720702853514E-3</v>
      </c>
      <c r="AK299">
        <v>5.3537877692584016E-2</v>
      </c>
      <c r="AL299">
        <v>1.8684627342097189</v>
      </c>
      <c r="AM299">
        <v>1.8747019328299901</v>
      </c>
      <c r="AN299">
        <v>1.4806207386563015</v>
      </c>
      <c r="AO299">
        <v>0.34823584898993332</v>
      </c>
      <c r="AP299">
        <v>1.2399452126746462</v>
      </c>
      <c r="AQ299">
        <v>6.2554324217122493E-3</v>
      </c>
      <c r="AR299">
        <v>8.8924736129224295E-3</v>
      </c>
    </row>
    <row r="300" spans="1:44" x14ac:dyDescent="0.2">
      <c r="E300" t="s">
        <v>17262</v>
      </c>
      <c r="AC300" t="s">
        <v>17294</v>
      </c>
      <c r="AD300" t="s">
        <v>12746</v>
      </c>
      <c r="AE300">
        <v>800</v>
      </c>
      <c r="AF300">
        <v>0.83582733680859667</v>
      </c>
      <c r="AG300">
        <v>2.9631680441905644E-15</v>
      </c>
      <c r="AH300">
        <v>1.8730061862986577E-2</v>
      </c>
      <c r="AI300">
        <v>1.0425720702853514E-3</v>
      </c>
      <c r="AK300">
        <v>5.3537877692584016E-2</v>
      </c>
      <c r="AL300">
        <v>1.8684627342097189</v>
      </c>
      <c r="AM300">
        <v>1.8747019328299901</v>
      </c>
      <c r="AN300">
        <v>1.4806207386563015</v>
      </c>
      <c r="AO300">
        <v>0.34823584898993332</v>
      </c>
      <c r="AP300">
        <v>1.2399452126746462</v>
      </c>
      <c r="AQ300">
        <v>6.2554324217122493E-3</v>
      </c>
      <c r="AR300">
        <v>8.8924736129224295E-3</v>
      </c>
    </row>
    <row r="301" spans="1:44" x14ac:dyDescent="0.2">
      <c r="E301" t="s">
        <v>17263</v>
      </c>
      <c r="AB301" t="s">
        <v>17290</v>
      </c>
      <c r="AC301" t="s">
        <v>17290</v>
      </c>
      <c r="AD301" t="s">
        <v>12462</v>
      </c>
      <c r="AE301">
        <v>1000</v>
      </c>
      <c r="AF301">
        <v>0.61837620461559184</v>
      </c>
      <c r="AG301">
        <v>1.0834726777719499E-2</v>
      </c>
      <c r="AH301">
        <v>0.29039094712802788</v>
      </c>
      <c r="AI301">
        <v>1.0425720702853516E-3</v>
      </c>
      <c r="AK301">
        <v>0.22797489850381791</v>
      </c>
      <c r="AL301">
        <v>3.6284957282598524</v>
      </c>
      <c r="AM301">
        <v>3.6404886123921045</v>
      </c>
      <c r="AN301">
        <v>2.9231075260235699</v>
      </c>
      <c r="AO301">
        <v>1.177193604556487</v>
      </c>
      <c r="AP301">
        <v>2.010783159130658</v>
      </c>
      <c r="AQ301">
        <v>2.1738315202105399E-2</v>
      </c>
      <c r="AR301">
        <v>3.0018110475540247E-2</v>
      </c>
    </row>
    <row r="302" spans="1:44" x14ac:dyDescent="0.2">
      <c r="D302" t="s">
        <v>17264</v>
      </c>
      <c r="E302" t="s">
        <v>17265</v>
      </c>
      <c r="AC302" t="s">
        <v>17295</v>
      </c>
      <c r="AD302" t="s">
        <v>12746</v>
      </c>
      <c r="AE302">
        <v>1000</v>
      </c>
      <c r="AF302">
        <v>0.61837620461559184</v>
      </c>
      <c r="AG302">
        <v>1.0834726777719499E-2</v>
      </c>
      <c r="AH302">
        <v>0.29039094712802788</v>
      </c>
      <c r="AI302">
        <v>1.0425720702853516E-3</v>
      </c>
      <c r="AK302">
        <v>0.22797489850381791</v>
      </c>
      <c r="AL302">
        <v>3.6284957282598524</v>
      </c>
      <c r="AM302">
        <v>3.6404886123921045</v>
      </c>
      <c r="AN302">
        <v>2.9231075260235699</v>
      </c>
      <c r="AO302">
        <v>1.177193604556487</v>
      </c>
      <c r="AP302">
        <v>2.010783159130658</v>
      </c>
      <c r="AQ302">
        <v>2.1738315202105399E-2</v>
      </c>
      <c r="AR302">
        <v>3.0018110475540247E-2</v>
      </c>
    </row>
    <row r="303" spans="1:44" x14ac:dyDescent="0.2">
      <c r="D303" t="s">
        <v>17266</v>
      </c>
      <c r="E303" t="s">
        <v>17267</v>
      </c>
      <c r="AC303">
        <v>1</v>
      </c>
      <c r="AD303">
        <v>2</v>
      </c>
      <c r="AE303">
        <v>3</v>
      </c>
      <c r="AF303">
        <v>4</v>
      </c>
      <c r="AG303">
        <v>5</v>
      </c>
      <c r="AH303">
        <v>6</v>
      </c>
      <c r="AI303">
        <v>7</v>
      </c>
      <c r="AJ303">
        <v>8</v>
      </c>
      <c r="AK303">
        <v>9</v>
      </c>
      <c r="AL303">
        <v>10</v>
      </c>
      <c r="AM303">
        <v>11</v>
      </c>
      <c r="AN303">
        <v>12</v>
      </c>
      <c r="AO303">
        <v>13</v>
      </c>
      <c r="AP303">
        <v>14</v>
      </c>
      <c r="AQ303">
        <v>15</v>
      </c>
      <c r="AR303">
        <v>16</v>
      </c>
    </row>
    <row r="304" spans="1:44" x14ac:dyDescent="0.2">
      <c r="D304" t="s">
        <v>17268</v>
      </c>
      <c r="E304" t="s">
        <v>17269</v>
      </c>
    </row>
    <row r="305" spans="4:43" x14ac:dyDescent="0.2">
      <c r="D305" t="s">
        <v>17270</v>
      </c>
    </row>
    <row r="306" spans="4:43" x14ac:dyDescent="0.2">
      <c r="D306" t="s">
        <v>17271</v>
      </c>
      <c r="E306" t="s">
        <v>14179</v>
      </c>
      <c r="F306" t="s">
        <v>17272</v>
      </c>
      <c r="G306" t="s">
        <v>17273</v>
      </c>
      <c r="H306" t="s">
        <v>12503</v>
      </c>
      <c r="I306" t="s">
        <v>17274</v>
      </c>
      <c r="J306" t="s">
        <v>17275</v>
      </c>
      <c r="K306" t="s">
        <v>17276</v>
      </c>
      <c r="L306" t="s">
        <v>17277</v>
      </c>
      <c r="M306" t="s">
        <v>17278</v>
      </c>
      <c r="N306" t="s">
        <v>14180</v>
      </c>
      <c r="O306" t="s">
        <v>17279</v>
      </c>
      <c r="P306" t="s">
        <v>17280</v>
      </c>
      <c r="Q306" t="s">
        <v>17289</v>
      </c>
      <c r="R306" t="s">
        <v>14181</v>
      </c>
      <c r="T306" t="s">
        <v>12472</v>
      </c>
      <c r="V306" t="s">
        <v>14182</v>
      </c>
      <c r="X306" t="s">
        <v>14183</v>
      </c>
      <c r="Z306" t="s">
        <v>12535</v>
      </c>
      <c r="AB306" t="s">
        <v>17281</v>
      </c>
      <c r="AD306" t="s">
        <v>14184</v>
      </c>
      <c r="AF306" t="s">
        <v>17282</v>
      </c>
      <c r="AH306" t="s">
        <v>14185</v>
      </c>
      <c r="AJ306" t="s">
        <v>14186</v>
      </c>
      <c r="AL306" t="s">
        <v>14187</v>
      </c>
      <c r="AN306" t="s">
        <v>12538</v>
      </c>
      <c r="AP306" t="s">
        <v>12539</v>
      </c>
    </row>
    <row r="307" spans="4:43" x14ac:dyDescent="0.2">
      <c r="D307" t="s">
        <v>17283</v>
      </c>
      <c r="E307" t="s">
        <v>14080</v>
      </c>
      <c r="F307" t="s">
        <v>17284</v>
      </c>
      <c r="G307" t="s">
        <v>17285</v>
      </c>
      <c r="H307">
        <v>1</v>
      </c>
      <c r="I307">
        <v>1</v>
      </c>
      <c r="J307" t="s">
        <v>12462</v>
      </c>
      <c r="K307">
        <v>400</v>
      </c>
      <c r="L307" t="s">
        <v>17286</v>
      </c>
      <c r="M307">
        <v>83</v>
      </c>
      <c r="N307">
        <v>0.89</v>
      </c>
      <c r="O307">
        <v>4.5199999999999996</v>
      </c>
      <c r="Q307" t="s">
        <v>17291</v>
      </c>
      <c r="R307">
        <v>2330.4499999999998</v>
      </c>
      <c r="S307">
        <v>1.4306957372387714</v>
      </c>
      <c r="T307">
        <v>36.1</v>
      </c>
      <c r="U307">
        <v>1.4306957372387714</v>
      </c>
      <c r="V307">
        <v>27.91</v>
      </c>
      <c r="X307">
        <v>8.06</v>
      </c>
      <c r="Y307">
        <v>2.299109448312416E-3</v>
      </c>
      <c r="Z307">
        <v>8</v>
      </c>
      <c r="AB307">
        <v>10.050000000000001</v>
      </c>
      <c r="AC307">
        <v>3.6327411840975266E-2</v>
      </c>
      <c r="AD307">
        <v>382.51</v>
      </c>
      <c r="AE307">
        <v>2.1679700525920951</v>
      </c>
      <c r="AF307">
        <v>383.69</v>
      </c>
      <c r="AG307">
        <v>2.1734726769374424</v>
      </c>
      <c r="AH307">
        <v>1730.13</v>
      </c>
      <c r="AI307">
        <v>0.79552603281286605</v>
      </c>
      <c r="AJ307">
        <v>244.04</v>
      </c>
      <c r="AK307">
        <v>0.83280152356943637</v>
      </c>
      <c r="AL307">
        <v>1984.22</v>
      </c>
      <c r="AM307">
        <v>0.32875975836985549</v>
      </c>
      <c r="AN307">
        <v>3.9</v>
      </c>
      <c r="AO307">
        <v>1.2778805591307238E-2</v>
      </c>
      <c r="AP307">
        <v>5.85</v>
      </c>
      <c r="AQ307">
        <v>1.7651321450139919E-2</v>
      </c>
    </row>
    <row r="308" spans="4:43" x14ac:dyDescent="0.2">
      <c r="D308" t="s">
        <v>17283</v>
      </c>
      <c r="E308" t="s">
        <v>14080</v>
      </c>
      <c r="F308" t="s">
        <v>17284</v>
      </c>
      <c r="G308" t="s">
        <v>17285</v>
      </c>
      <c r="H308">
        <v>1</v>
      </c>
      <c r="I308">
        <v>1</v>
      </c>
      <c r="J308" t="s">
        <v>12462</v>
      </c>
      <c r="K308">
        <v>400</v>
      </c>
      <c r="L308" t="s">
        <v>17286</v>
      </c>
      <c r="M308">
        <v>84</v>
      </c>
      <c r="N308">
        <v>0.47</v>
      </c>
      <c r="O308">
        <v>3.53</v>
      </c>
      <c r="Q308" t="s">
        <v>17291</v>
      </c>
      <c r="R308">
        <v>2330.4499999999998</v>
      </c>
      <c r="S308">
        <v>1.4306957372387714</v>
      </c>
      <c r="T308">
        <v>36.1</v>
      </c>
      <c r="U308">
        <v>1.4306957372387714</v>
      </c>
      <c r="V308">
        <v>27.91</v>
      </c>
      <c r="X308">
        <v>8.06</v>
      </c>
      <c r="Y308">
        <v>2.299109448312416E-3</v>
      </c>
      <c r="Z308">
        <v>8</v>
      </c>
      <c r="AB308">
        <v>10.050000000000001</v>
      </c>
      <c r="AC308">
        <v>3.6327411840975266E-2</v>
      </c>
      <c r="AD308">
        <v>382.51</v>
      </c>
      <c r="AE308">
        <v>2.1679700525920951</v>
      </c>
      <c r="AF308">
        <v>383.69</v>
      </c>
      <c r="AG308">
        <v>2.1734726769374424</v>
      </c>
      <c r="AH308">
        <v>1730.13</v>
      </c>
      <c r="AI308">
        <v>0.79552603281286605</v>
      </c>
      <c r="AJ308">
        <v>244.04</v>
      </c>
      <c r="AK308">
        <v>0.83280152356943637</v>
      </c>
      <c r="AL308">
        <v>1984.22</v>
      </c>
      <c r="AM308">
        <v>0.32875975836985549</v>
      </c>
      <c r="AN308">
        <v>3.9</v>
      </c>
      <c r="AO308">
        <v>1.2778805591307238E-2</v>
      </c>
      <c r="AP308">
        <v>5.85</v>
      </c>
      <c r="AQ308">
        <v>1.7651321450139919E-2</v>
      </c>
    </row>
    <row r="309" spans="4:43" x14ac:dyDescent="0.2">
      <c r="D309" t="s">
        <v>17283</v>
      </c>
      <c r="E309" t="s">
        <v>14080</v>
      </c>
      <c r="F309" t="s">
        <v>17284</v>
      </c>
      <c r="G309" t="s">
        <v>17285</v>
      </c>
      <c r="H309">
        <v>1</v>
      </c>
      <c r="I309">
        <v>1</v>
      </c>
      <c r="J309" t="s">
        <v>12462</v>
      </c>
      <c r="K309">
        <v>400</v>
      </c>
      <c r="L309" t="s">
        <v>17286</v>
      </c>
      <c r="M309">
        <v>88</v>
      </c>
      <c r="N309">
        <v>0.76</v>
      </c>
      <c r="O309">
        <v>4.82</v>
      </c>
      <c r="Q309" t="s">
        <v>17291</v>
      </c>
      <c r="R309">
        <v>2330.4499999999998</v>
      </c>
      <c r="S309">
        <v>1.4306957372387714</v>
      </c>
      <c r="T309">
        <v>36.1</v>
      </c>
      <c r="U309">
        <v>1.4306957372387714</v>
      </c>
      <c r="V309">
        <v>27.91</v>
      </c>
      <c r="X309">
        <v>8.06</v>
      </c>
      <c r="Y309">
        <v>2.299109448312416E-3</v>
      </c>
      <c r="Z309">
        <v>8</v>
      </c>
      <c r="AB309">
        <v>10.050000000000001</v>
      </c>
      <c r="AC309">
        <v>3.6327411840975266E-2</v>
      </c>
      <c r="AD309">
        <v>382.51</v>
      </c>
      <c r="AE309">
        <v>2.1679700525920951</v>
      </c>
      <c r="AF309">
        <v>383.69</v>
      </c>
      <c r="AG309">
        <v>2.1734726769374424</v>
      </c>
      <c r="AH309">
        <v>1730.13</v>
      </c>
      <c r="AI309">
        <v>0.79552603281286605</v>
      </c>
      <c r="AJ309">
        <v>244.04</v>
      </c>
      <c r="AK309">
        <v>0.83280152356943637</v>
      </c>
      <c r="AL309">
        <v>1984.22</v>
      </c>
      <c r="AM309">
        <v>0.32875975836985549</v>
      </c>
      <c r="AN309">
        <v>3.9</v>
      </c>
      <c r="AO309">
        <v>1.2778805591307238E-2</v>
      </c>
      <c r="AP309">
        <v>5.85</v>
      </c>
      <c r="AQ309">
        <v>1.7651321450139919E-2</v>
      </c>
    </row>
    <row r="310" spans="4:43" x14ac:dyDescent="0.2">
      <c r="D310" t="s">
        <v>17283</v>
      </c>
      <c r="E310" t="s">
        <v>14080</v>
      </c>
      <c r="F310" t="s">
        <v>17284</v>
      </c>
      <c r="G310" t="s">
        <v>17285</v>
      </c>
      <c r="H310">
        <v>1</v>
      </c>
      <c r="I310">
        <v>1</v>
      </c>
      <c r="J310" t="s">
        <v>12462</v>
      </c>
      <c r="K310">
        <v>400</v>
      </c>
      <c r="L310" t="s">
        <v>17287</v>
      </c>
      <c r="M310">
        <v>33</v>
      </c>
      <c r="N310">
        <v>0.59</v>
      </c>
      <c r="O310">
        <v>3.34</v>
      </c>
      <c r="Q310" t="s">
        <v>17291</v>
      </c>
      <c r="R310">
        <v>2330.4499999999998</v>
      </c>
      <c r="S310">
        <v>1.4306957372387714</v>
      </c>
      <c r="T310">
        <v>36.1</v>
      </c>
      <c r="U310">
        <v>1.4306957372387714</v>
      </c>
      <c r="V310">
        <v>27.91</v>
      </c>
      <c r="X310">
        <v>8.06</v>
      </c>
      <c r="Y310">
        <v>2.299109448312416E-3</v>
      </c>
      <c r="Z310">
        <v>8</v>
      </c>
      <c r="AB310">
        <v>10.050000000000001</v>
      </c>
      <c r="AC310">
        <v>3.6327411840975266E-2</v>
      </c>
      <c r="AD310">
        <v>382.51</v>
      </c>
      <c r="AE310">
        <v>2.1679700525920951</v>
      </c>
      <c r="AF310">
        <v>383.69</v>
      </c>
      <c r="AG310">
        <v>2.1734726769374424</v>
      </c>
      <c r="AH310">
        <v>1730.13</v>
      </c>
      <c r="AI310">
        <v>0.79552603281286605</v>
      </c>
      <c r="AJ310">
        <v>244.04</v>
      </c>
      <c r="AK310">
        <v>0.83280152356943637</v>
      </c>
      <c r="AL310">
        <v>1984.22</v>
      </c>
      <c r="AM310">
        <v>0.32875975836985549</v>
      </c>
      <c r="AN310">
        <v>3.9</v>
      </c>
      <c r="AO310">
        <v>1.2778805591307238E-2</v>
      </c>
      <c r="AP310">
        <v>5.85</v>
      </c>
      <c r="AQ310">
        <v>1.7651321450139919E-2</v>
      </c>
    </row>
    <row r="311" spans="4:43" x14ac:dyDescent="0.2">
      <c r="D311" t="s">
        <v>17283</v>
      </c>
      <c r="E311" t="s">
        <v>14080</v>
      </c>
      <c r="F311" t="s">
        <v>17284</v>
      </c>
      <c r="G311" t="s">
        <v>17285</v>
      </c>
      <c r="H311">
        <v>1</v>
      </c>
      <c r="I311">
        <v>1</v>
      </c>
      <c r="J311" t="s">
        <v>12462</v>
      </c>
      <c r="K311">
        <v>400</v>
      </c>
      <c r="L311" t="s">
        <v>17287</v>
      </c>
      <c r="M311">
        <v>38</v>
      </c>
      <c r="N311">
        <v>0.89</v>
      </c>
      <c r="O311">
        <v>4.49</v>
      </c>
      <c r="Q311" t="s">
        <v>17291</v>
      </c>
      <c r="R311">
        <v>2330.4499999999998</v>
      </c>
      <c r="S311">
        <v>1.4306957372387714</v>
      </c>
      <c r="T311">
        <v>36.1</v>
      </c>
      <c r="U311">
        <v>1.4306957372387714</v>
      </c>
      <c r="V311">
        <v>27.91</v>
      </c>
      <c r="X311">
        <v>8.06</v>
      </c>
      <c r="Y311">
        <v>2.299109448312416E-3</v>
      </c>
      <c r="Z311">
        <v>8</v>
      </c>
      <c r="AB311">
        <v>10.050000000000001</v>
      </c>
      <c r="AC311">
        <v>3.6327411840975266E-2</v>
      </c>
      <c r="AD311">
        <v>382.51</v>
      </c>
      <c r="AE311">
        <v>2.1679700525920951</v>
      </c>
      <c r="AF311">
        <v>383.69</v>
      </c>
      <c r="AG311">
        <v>2.1734726769374424</v>
      </c>
      <c r="AH311">
        <v>1730.13</v>
      </c>
      <c r="AI311">
        <v>0.79552603281286605</v>
      </c>
      <c r="AJ311">
        <v>244.04</v>
      </c>
      <c r="AK311">
        <v>0.83280152356943637</v>
      </c>
      <c r="AL311">
        <v>1984.22</v>
      </c>
      <c r="AM311">
        <v>0.32875975836985549</v>
      </c>
      <c r="AN311">
        <v>3.9</v>
      </c>
      <c r="AO311">
        <v>1.2778805591307238E-2</v>
      </c>
      <c r="AP311">
        <v>5.85</v>
      </c>
      <c r="AQ311">
        <v>1.7651321450139919E-2</v>
      </c>
    </row>
    <row r="312" spans="4:43" x14ac:dyDescent="0.2">
      <c r="D312" t="s">
        <v>17283</v>
      </c>
      <c r="E312" t="s">
        <v>14080</v>
      </c>
      <c r="F312" t="s">
        <v>17284</v>
      </c>
      <c r="G312" t="s">
        <v>17285</v>
      </c>
      <c r="H312">
        <v>1</v>
      </c>
      <c r="I312">
        <v>1</v>
      </c>
      <c r="J312" t="s">
        <v>12462</v>
      </c>
      <c r="K312">
        <v>400</v>
      </c>
      <c r="L312" t="s">
        <v>17287</v>
      </c>
      <c r="M312">
        <v>39</v>
      </c>
      <c r="N312">
        <v>0.3</v>
      </c>
      <c r="O312">
        <v>5.97</v>
      </c>
      <c r="Q312" t="s">
        <v>17291</v>
      </c>
      <c r="R312">
        <v>2330.4499999999998</v>
      </c>
      <c r="S312">
        <v>1.4306957372387714</v>
      </c>
      <c r="T312">
        <v>36.1</v>
      </c>
      <c r="U312">
        <v>1.4306957372387714</v>
      </c>
      <c r="V312">
        <v>27.91</v>
      </c>
      <c r="X312">
        <v>8.06</v>
      </c>
      <c r="Y312">
        <v>2.299109448312416E-3</v>
      </c>
      <c r="Z312">
        <v>8</v>
      </c>
      <c r="AB312">
        <v>10.050000000000001</v>
      </c>
      <c r="AC312">
        <v>3.6327411840975266E-2</v>
      </c>
      <c r="AD312">
        <v>382.51</v>
      </c>
      <c r="AE312">
        <v>2.1679700525920951</v>
      </c>
      <c r="AF312">
        <v>383.69</v>
      </c>
      <c r="AG312">
        <v>2.1734726769374424</v>
      </c>
      <c r="AH312">
        <v>1730.13</v>
      </c>
      <c r="AI312">
        <v>0.79552603281286605</v>
      </c>
      <c r="AJ312">
        <v>244.04</v>
      </c>
      <c r="AK312">
        <v>0.83280152356943637</v>
      </c>
      <c r="AL312">
        <v>1984.22</v>
      </c>
      <c r="AM312">
        <v>0.32875975836985549</v>
      </c>
      <c r="AN312">
        <v>3.9</v>
      </c>
      <c r="AO312">
        <v>1.2778805591307238E-2</v>
      </c>
      <c r="AP312">
        <v>5.85</v>
      </c>
      <c r="AQ312">
        <v>1.7651321450139919E-2</v>
      </c>
    </row>
    <row r="313" spans="4:43" x14ac:dyDescent="0.2">
      <c r="D313" t="s">
        <v>17283</v>
      </c>
      <c r="E313" t="s">
        <v>14080</v>
      </c>
      <c r="F313" t="s">
        <v>17284</v>
      </c>
      <c r="G313" t="s">
        <v>17285</v>
      </c>
      <c r="H313">
        <v>1</v>
      </c>
      <c r="I313">
        <v>1</v>
      </c>
      <c r="J313" t="s">
        <v>12746</v>
      </c>
      <c r="K313">
        <v>400</v>
      </c>
      <c r="L313" t="s">
        <v>17286</v>
      </c>
      <c r="M313">
        <v>51</v>
      </c>
      <c r="N313">
        <v>0.47</v>
      </c>
      <c r="O313">
        <v>2.82</v>
      </c>
      <c r="Q313" t="s">
        <v>17292</v>
      </c>
      <c r="R313">
        <v>2330.4499999999998</v>
      </c>
      <c r="S313">
        <v>0.61837620461559184</v>
      </c>
      <c r="T313">
        <v>36.1</v>
      </c>
      <c r="U313">
        <v>0.61837620461559184</v>
      </c>
      <c r="V313">
        <v>27.91</v>
      </c>
      <c r="X313">
        <v>8.06</v>
      </c>
      <c r="Y313">
        <v>1.0425720702853516E-3</v>
      </c>
      <c r="Z313">
        <v>8</v>
      </c>
      <c r="AB313">
        <v>10.050000000000001</v>
      </c>
      <c r="AC313">
        <v>0.22797489850381791</v>
      </c>
      <c r="AD313">
        <v>382.51</v>
      </c>
      <c r="AE313">
        <v>3.6284957282598524</v>
      </c>
      <c r="AF313">
        <v>383.69</v>
      </c>
      <c r="AG313">
        <v>3.6404886123921045</v>
      </c>
      <c r="AH313">
        <v>1730.13</v>
      </c>
      <c r="AI313">
        <v>2.9231075260235699</v>
      </c>
      <c r="AJ313">
        <v>244.04</v>
      </c>
      <c r="AK313">
        <v>1.177193604556487</v>
      </c>
      <c r="AL313">
        <v>1984.22</v>
      </c>
      <c r="AM313">
        <v>2.010783159130658</v>
      </c>
      <c r="AN313">
        <v>3.9</v>
      </c>
      <c r="AO313">
        <v>2.1738315202105399E-2</v>
      </c>
      <c r="AP313">
        <v>5.85</v>
      </c>
      <c r="AQ313">
        <v>3.0018110475540247E-2</v>
      </c>
    </row>
    <row r="314" spans="4:43" x14ac:dyDescent="0.2">
      <c r="D314" t="s">
        <v>17283</v>
      </c>
      <c r="E314" t="s">
        <v>14080</v>
      </c>
      <c r="F314" t="s">
        <v>17284</v>
      </c>
      <c r="G314" t="s">
        <v>17285</v>
      </c>
      <c r="H314">
        <v>1</v>
      </c>
      <c r="I314">
        <v>1</v>
      </c>
      <c r="J314" t="s">
        <v>12746</v>
      </c>
      <c r="K314">
        <v>400</v>
      </c>
      <c r="L314" t="s">
        <v>17286</v>
      </c>
      <c r="M314">
        <v>53</v>
      </c>
      <c r="N314">
        <v>0.53</v>
      </c>
      <c r="O314">
        <v>3.5</v>
      </c>
      <c r="Q314" t="s">
        <v>17292</v>
      </c>
      <c r="R314">
        <v>2330.4499999999998</v>
      </c>
      <c r="S314">
        <v>0.61837620461559184</v>
      </c>
      <c r="T314">
        <v>36.1</v>
      </c>
      <c r="U314">
        <v>0.61837620461559184</v>
      </c>
      <c r="V314">
        <v>27.91</v>
      </c>
      <c r="X314">
        <v>8.06</v>
      </c>
      <c r="Y314">
        <v>1.0425720702853516E-3</v>
      </c>
      <c r="Z314">
        <v>8</v>
      </c>
      <c r="AB314">
        <v>10.050000000000001</v>
      </c>
      <c r="AC314">
        <v>0.22797489850381791</v>
      </c>
      <c r="AD314">
        <v>382.51</v>
      </c>
      <c r="AE314">
        <v>3.6284957282598524</v>
      </c>
      <c r="AF314">
        <v>383.69</v>
      </c>
      <c r="AG314">
        <v>3.6404886123921045</v>
      </c>
      <c r="AH314">
        <v>1730.13</v>
      </c>
      <c r="AI314">
        <v>2.9231075260235699</v>
      </c>
      <c r="AJ314">
        <v>244.04</v>
      </c>
      <c r="AK314">
        <v>1.177193604556487</v>
      </c>
      <c r="AL314">
        <v>1984.22</v>
      </c>
      <c r="AM314">
        <v>2.010783159130658</v>
      </c>
      <c r="AN314">
        <v>3.9</v>
      </c>
      <c r="AO314">
        <v>2.1738315202105399E-2</v>
      </c>
      <c r="AP314">
        <v>5.85</v>
      </c>
      <c r="AQ314">
        <v>3.0018110475540247E-2</v>
      </c>
    </row>
    <row r="315" spans="4:43" x14ac:dyDescent="0.2">
      <c r="D315" t="s">
        <v>17283</v>
      </c>
      <c r="E315" t="s">
        <v>14080</v>
      </c>
      <c r="F315" t="s">
        <v>17284</v>
      </c>
      <c r="G315" t="s">
        <v>17285</v>
      </c>
      <c r="H315">
        <v>1</v>
      </c>
      <c r="I315">
        <v>1</v>
      </c>
      <c r="J315" t="s">
        <v>12746</v>
      </c>
      <c r="K315">
        <v>400</v>
      </c>
      <c r="L315" t="s">
        <v>17286</v>
      </c>
      <c r="M315">
        <v>67</v>
      </c>
      <c r="N315">
        <v>0.45</v>
      </c>
      <c r="O315">
        <v>4.01</v>
      </c>
      <c r="Q315" t="s">
        <v>17292</v>
      </c>
      <c r="R315">
        <v>2330.4499999999998</v>
      </c>
      <c r="S315">
        <v>0.61837620461559184</v>
      </c>
      <c r="T315">
        <v>36.1</v>
      </c>
      <c r="U315">
        <v>0.61837620461559184</v>
      </c>
      <c r="V315">
        <v>27.91</v>
      </c>
      <c r="X315">
        <v>8.06</v>
      </c>
      <c r="Y315">
        <v>1.0425720702853516E-3</v>
      </c>
      <c r="Z315">
        <v>8</v>
      </c>
      <c r="AB315">
        <v>10.050000000000001</v>
      </c>
      <c r="AC315">
        <v>0.22797489850381791</v>
      </c>
      <c r="AD315">
        <v>382.51</v>
      </c>
      <c r="AE315">
        <v>3.6284957282598524</v>
      </c>
      <c r="AF315">
        <v>383.69</v>
      </c>
      <c r="AG315">
        <v>3.6404886123921045</v>
      </c>
      <c r="AH315">
        <v>1730.13</v>
      </c>
      <c r="AI315">
        <v>2.9231075260235699</v>
      </c>
      <c r="AJ315">
        <v>244.04</v>
      </c>
      <c r="AK315">
        <v>1.177193604556487</v>
      </c>
      <c r="AL315">
        <v>1984.22</v>
      </c>
      <c r="AM315">
        <v>2.010783159130658</v>
      </c>
      <c r="AN315">
        <v>3.9</v>
      </c>
      <c r="AO315">
        <v>2.1738315202105399E-2</v>
      </c>
      <c r="AP315">
        <v>5.85</v>
      </c>
      <c r="AQ315">
        <v>3.0018110475540247E-2</v>
      </c>
    </row>
    <row r="316" spans="4:43" x14ac:dyDescent="0.2">
      <c r="D316" t="s">
        <v>17283</v>
      </c>
      <c r="E316" t="s">
        <v>14080</v>
      </c>
      <c r="F316" t="s">
        <v>17284</v>
      </c>
      <c r="G316" t="s">
        <v>17285</v>
      </c>
      <c r="H316">
        <v>1</v>
      </c>
      <c r="I316">
        <v>1</v>
      </c>
      <c r="J316" t="s">
        <v>12746</v>
      </c>
      <c r="K316">
        <v>400</v>
      </c>
      <c r="L316" t="s">
        <v>17287</v>
      </c>
      <c r="M316">
        <v>16</v>
      </c>
      <c r="N316">
        <v>0.17</v>
      </c>
      <c r="O316">
        <v>0.63</v>
      </c>
      <c r="Q316" t="s">
        <v>17292</v>
      </c>
      <c r="R316">
        <v>2330.4499999999998</v>
      </c>
      <c r="S316">
        <v>0.61837620461559184</v>
      </c>
      <c r="T316">
        <v>36.1</v>
      </c>
      <c r="U316">
        <v>0.61837620461559184</v>
      </c>
      <c r="V316">
        <v>27.91</v>
      </c>
      <c r="X316">
        <v>8.06</v>
      </c>
      <c r="Y316">
        <v>1.0425720702853516E-3</v>
      </c>
      <c r="Z316">
        <v>8</v>
      </c>
      <c r="AB316">
        <v>10.050000000000001</v>
      </c>
      <c r="AC316">
        <v>0.22797489850381791</v>
      </c>
      <c r="AD316">
        <v>382.51</v>
      </c>
      <c r="AE316">
        <v>3.6284957282598524</v>
      </c>
      <c r="AF316">
        <v>383.69</v>
      </c>
      <c r="AG316">
        <v>3.6404886123921045</v>
      </c>
      <c r="AH316">
        <v>1730.13</v>
      </c>
      <c r="AI316">
        <v>2.9231075260235699</v>
      </c>
      <c r="AJ316">
        <v>244.04</v>
      </c>
      <c r="AK316">
        <v>1.177193604556487</v>
      </c>
      <c r="AL316">
        <v>1984.22</v>
      </c>
      <c r="AM316">
        <v>2.010783159130658</v>
      </c>
      <c r="AN316">
        <v>3.9</v>
      </c>
      <c r="AO316">
        <v>2.1738315202105399E-2</v>
      </c>
      <c r="AP316">
        <v>5.85</v>
      </c>
      <c r="AQ316">
        <v>3.0018110475540247E-2</v>
      </c>
    </row>
    <row r="317" spans="4:43" x14ac:dyDescent="0.2">
      <c r="D317" t="s">
        <v>17283</v>
      </c>
      <c r="E317" t="s">
        <v>14080</v>
      </c>
      <c r="F317" t="s">
        <v>17284</v>
      </c>
      <c r="G317" t="s">
        <v>17285</v>
      </c>
      <c r="H317">
        <v>1</v>
      </c>
      <c r="I317">
        <v>1</v>
      </c>
      <c r="J317" t="s">
        <v>12746</v>
      </c>
      <c r="K317">
        <v>400</v>
      </c>
      <c r="L317" t="s">
        <v>17287</v>
      </c>
      <c r="M317">
        <v>19</v>
      </c>
      <c r="N317">
        <v>0.23</v>
      </c>
      <c r="O317">
        <v>3.14</v>
      </c>
      <c r="Q317" t="s">
        <v>17292</v>
      </c>
      <c r="R317">
        <v>2330.4499999999998</v>
      </c>
      <c r="S317">
        <v>0.61837620461559184</v>
      </c>
      <c r="T317">
        <v>36.1</v>
      </c>
      <c r="U317">
        <v>0.61837620461559184</v>
      </c>
      <c r="V317">
        <v>27.91</v>
      </c>
      <c r="X317">
        <v>8.06</v>
      </c>
      <c r="Y317">
        <v>1.0425720702853516E-3</v>
      </c>
      <c r="Z317">
        <v>8</v>
      </c>
      <c r="AB317">
        <v>10.050000000000001</v>
      </c>
      <c r="AC317">
        <v>0.22797489850381791</v>
      </c>
      <c r="AD317">
        <v>382.51</v>
      </c>
      <c r="AE317">
        <v>3.6284957282598524</v>
      </c>
      <c r="AF317">
        <v>383.69</v>
      </c>
      <c r="AG317">
        <v>3.6404886123921045</v>
      </c>
      <c r="AH317">
        <v>1730.13</v>
      </c>
      <c r="AI317">
        <v>2.9231075260235699</v>
      </c>
      <c r="AJ317">
        <v>244.04</v>
      </c>
      <c r="AK317">
        <v>1.177193604556487</v>
      </c>
      <c r="AL317">
        <v>1984.22</v>
      </c>
      <c r="AM317">
        <v>2.010783159130658</v>
      </c>
      <c r="AN317">
        <v>3.9</v>
      </c>
      <c r="AO317">
        <v>2.1738315202105399E-2</v>
      </c>
      <c r="AP317">
        <v>5.85</v>
      </c>
      <c r="AQ317">
        <v>3.0018110475540247E-2</v>
      </c>
    </row>
    <row r="318" spans="4:43" x14ac:dyDescent="0.2">
      <c r="D318" t="s">
        <v>17283</v>
      </c>
      <c r="E318" t="s">
        <v>14080</v>
      </c>
      <c r="F318" t="s">
        <v>17284</v>
      </c>
      <c r="G318" t="s">
        <v>17285</v>
      </c>
      <c r="H318">
        <v>1</v>
      </c>
      <c r="I318">
        <v>1</v>
      </c>
      <c r="J318" t="s">
        <v>12746</v>
      </c>
      <c r="K318">
        <v>400</v>
      </c>
      <c r="L318" t="s">
        <v>17287</v>
      </c>
      <c r="M318">
        <v>20</v>
      </c>
      <c r="N318">
        <v>0.73</v>
      </c>
      <c r="O318">
        <v>8.11</v>
      </c>
      <c r="Q318" t="s">
        <v>17292</v>
      </c>
      <c r="R318">
        <v>2330.4499999999998</v>
      </c>
      <c r="S318">
        <v>0.61837620461559184</v>
      </c>
      <c r="T318">
        <v>36.1</v>
      </c>
      <c r="U318">
        <v>0.61837620461559184</v>
      </c>
      <c r="V318">
        <v>27.91</v>
      </c>
      <c r="X318">
        <v>8.06</v>
      </c>
      <c r="Y318">
        <v>1.0425720702853516E-3</v>
      </c>
      <c r="Z318">
        <v>8</v>
      </c>
      <c r="AB318">
        <v>10.050000000000001</v>
      </c>
      <c r="AC318">
        <v>0.22797489850381791</v>
      </c>
      <c r="AD318">
        <v>382.51</v>
      </c>
      <c r="AE318">
        <v>3.6284957282598524</v>
      </c>
      <c r="AF318">
        <v>383.69</v>
      </c>
      <c r="AG318">
        <v>3.6404886123921045</v>
      </c>
      <c r="AH318">
        <v>1730.13</v>
      </c>
      <c r="AI318">
        <v>2.9231075260235699</v>
      </c>
      <c r="AJ318">
        <v>244.04</v>
      </c>
      <c r="AK318">
        <v>1.177193604556487</v>
      </c>
      <c r="AL318">
        <v>1984.22</v>
      </c>
      <c r="AM318">
        <v>2.010783159130658</v>
      </c>
      <c r="AN318">
        <v>3.9</v>
      </c>
      <c r="AO318">
        <v>2.1738315202105399E-2</v>
      </c>
      <c r="AP318">
        <v>5.85</v>
      </c>
      <c r="AQ318">
        <v>3.0018110475540247E-2</v>
      </c>
    </row>
    <row r="319" spans="4:43" x14ac:dyDescent="0.2">
      <c r="D319" t="s">
        <v>17283</v>
      </c>
      <c r="E319" t="s">
        <v>14080</v>
      </c>
      <c r="F319" t="s">
        <v>17284</v>
      </c>
      <c r="G319" t="s">
        <v>17285</v>
      </c>
      <c r="H319">
        <v>1</v>
      </c>
      <c r="I319">
        <v>2</v>
      </c>
      <c r="J319" t="s">
        <v>12462</v>
      </c>
      <c r="K319">
        <v>800</v>
      </c>
      <c r="L319" t="s">
        <v>17286</v>
      </c>
      <c r="M319">
        <v>78</v>
      </c>
      <c r="N319">
        <v>0.32</v>
      </c>
      <c r="O319">
        <v>3.78</v>
      </c>
      <c r="Q319" t="s">
        <v>17293</v>
      </c>
      <c r="R319">
        <v>2334.65</v>
      </c>
      <c r="S319">
        <v>0.83582733680859667</v>
      </c>
      <c r="T319">
        <v>36.1</v>
      </c>
      <c r="U319">
        <v>0.83582733680859667</v>
      </c>
      <c r="V319">
        <v>27.96</v>
      </c>
      <c r="X319">
        <v>7.84</v>
      </c>
      <c r="Y319">
        <v>1.0425720702853514E-3</v>
      </c>
      <c r="Z319">
        <v>8</v>
      </c>
      <c r="AB319">
        <v>18.37</v>
      </c>
      <c r="AC319">
        <v>5.3537877692584016E-2</v>
      </c>
      <c r="AD319">
        <v>699.55</v>
      </c>
      <c r="AE319">
        <v>1.8684627342097189</v>
      </c>
      <c r="AF319">
        <v>701.71</v>
      </c>
      <c r="AG319">
        <v>1.8747019328299901</v>
      </c>
      <c r="AH319">
        <v>1925.58</v>
      </c>
      <c r="AI319">
        <v>1.4806207386563015</v>
      </c>
      <c r="AJ319">
        <v>166.83</v>
      </c>
      <c r="AK319">
        <v>0.34823584898993332</v>
      </c>
      <c r="AL319">
        <v>2110.79</v>
      </c>
      <c r="AM319">
        <v>1.2399452126746462</v>
      </c>
      <c r="AN319">
        <v>2.67</v>
      </c>
      <c r="AO319">
        <v>6.2554324217122493E-3</v>
      </c>
      <c r="AP319">
        <v>4</v>
      </c>
      <c r="AQ319">
        <v>8.8924736129224295E-3</v>
      </c>
    </row>
    <row r="320" spans="4:43" x14ac:dyDescent="0.2">
      <c r="D320" t="s">
        <v>17283</v>
      </c>
      <c r="E320" t="s">
        <v>14080</v>
      </c>
      <c r="F320" t="s">
        <v>17284</v>
      </c>
      <c r="G320" t="s">
        <v>17285</v>
      </c>
      <c r="H320">
        <v>1</v>
      </c>
      <c r="I320">
        <v>2</v>
      </c>
      <c r="J320" t="s">
        <v>12462</v>
      </c>
      <c r="K320">
        <v>800</v>
      </c>
      <c r="L320" t="s">
        <v>17286</v>
      </c>
      <c r="M320">
        <v>92</v>
      </c>
      <c r="N320">
        <v>0.79</v>
      </c>
      <c r="O320">
        <v>3.82</v>
      </c>
      <c r="Q320" t="s">
        <v>17293</v>
      </c>
      <c r="R320">
        <v>2334.65</v>
      </c>
      <c r="S320">
        <v>0.83582733680859667</v>
      </c>
      <c r="T320">
        <v>36.1</v>
      </c>
      <c r="U320">
        <v>0.83582733680859667</v>
      </c>
      <c r="V320">
        <v>27.96</v>
      </c>
      <c r="X320">
        <v>7.84</v>
      </c>
      <c r="Y320">
        <v>1.0425720702853514E-3</v>
      </c>
      <c r="Z320">
        <v>8</v>
      </c>
      <c r="AB320">
        <v>18.37</v>
      </c>
      <c r="AC320">
        <v>5.3537877692584016E-2</v>
      </c>
      <c r="AD320">
        <v>699.55</v>
      </c>
      <c r="AE320">
        <v>1.8684627342097189</v>
      </c>
      <c r="AF320">
        <v>701.71</v>
      </c>
      <c r="AG320">
        <v>1.8747019328299901</v>
      </c>
      <c r="AH320">
        <v>1925.58</v>
      </c>
      <c r="AI320">
        <v>1.4806207386563015</v>
      </c>
      <c r="AJ320">
        <v>166.83</v>
      </c>
      <c r="AK320">
        <v>0.34823584898993332</v>
      </c>
      <c r="AL320">
        <v>2110.79</v>
      </c>
      <c r="AM320">
        <v>1.2399452126746462</v>
      </c>
      <c r="AN320">
        <v>2.67</v>
      </c>
      <c r="AO320">
        <v>6.2554324217122493E-3</v>
      </c>
      <c r="AP320">
        <v>4</v>
      </c>
      <c r="AQ320">
        <v>8.8924736129224295E-3</v>
      </c>
    </row>
    <row r="321" spans="4:43" x14ac:dyDescent="0.2">
      <c r="D321" t="s">
        <v>17283</v>
      </c>
      <c r="E321" t="s">
        <v>14080</v>
      </c>
      <c r="F321" t="s">
        <v>17284</v>
      </c>
      <c r="G321" t="s">
        <v>17285</v>
      </c>
      <c r="H321">
        <v>1</v>
      </c>
      <c r="I321">
        <v>2</v>
      </c>
      <c r="J321" t="s">
        <v>12462</v>
      </c>
      <c r="K321">
        <v>800</v>
      </c>
      <c r="L321" t="s">
        <v>17287</v>
      </c>
      <c r="M321">
        <v>27</v>
      </c>
      <c r="N321">
        <v>1.21</v>
      </c>
      <c r="O321">
        <v>8.5399999999999991</v>
      </c>
      <c r="Q321" t="s">
        <v>17293</v>
      </c>
      <c r="R321">
        <v>2334.65</v>
      </c>
      <c r="S321">
        <v>0.83582733680859667</v>
      </c>
      <c r="T321">
        <v>36.1</v>
      </c>
      <c r="U321">
        <v>0.83582733680859667</v>
      </c>
      <c r="V321">
        <v>27.96</v>
      </c>
      <c r="X321">
        <v>7.84</v>
      </c>
      <c r="Y321">
        <v>1.0425720702853514E-3</v>
      </c>
      <c r="Z321">
        <v>8</v>
      </c>
      <c r="AB321">
        <v>18.37</v>
      </c>
      <c r="AC321">
        <v>5.3537877692584016E-2</v>
      </c>
      <c r="AD321">
        <v>699.55</v>
      </c>
      <c r="AE321">
        <v>1.8684627342097189</v>
      </c>
      <c r="AF321">
        <v>701.71</v>
      </c>
      <c r="AG321">
        <v>1.8747019328299901</v>
      </c>
      <c r="AH321">
        <v>1925.58</v>
      </c>
      <c r="AI321">
        <v>1.4806207386563015</v>
      </c>
      <c r="AJ321">
        <v>166.83</v>
      </c>
      <c r="AK321">
        <v>0.34823584898993332</v>
      </c>
      <c r="AL321">
        <v>2110.79</v>
      </c>
      <c r="AM321">
        <v>1.2399452126746462</v>
      </c>
      <c r="AN321">
        <v>2.67</v>
      </c>
      <c r="AO321">
        <v>6.2554324217122493E-3</v>
      </c>
      <c r="AP321">
        <v>4</v>
      </c>
      <c r="AQ321">
        <v>8.8924736129224295E-3</v>
      </c>
    </row>
    <row r="322" spans="4:43" x14ac:dyDescent="0.2">
      <c r="D322" t="s">
        <v>17283</v>
      </c>
      <c r="E322" t="s">
        <v>14080</v>
      </c>
      <c r="F322" t="s">
        <v>17284</v>
      </c>
      <c r="G322" t="s">
        <v>17285</v>
      </c>
      <c r="H322">
        <v>1</v>
      </c>
      <c r="I322">
        <v>2</v>
      </c>
      <c r="J322" t="s">
        <v>12462</v>
      </c>
      <c r="K322">
        <v>800</v>
      </c>
      <c r="L322" t="s">
        <v>17287</v>
      </c>
      <c r="M322">
        <v>32</v>
      </c>
      <c r="N322">
        <v>0.39</v>
      </c>
      <c r="O322">
        <v>4.79</v>
      </c>
      <c r="Q322" t="s">
        <v>17293</v>
      </c>
      <c r="R322">
        <v>2334.65</v>
      </c>
      <c r="S322">
        <v>0.83582733680859667</v>
      </c>
      <c r="T322">
        <v>36.1</v>
      </c>
      <c r="U322">
        <v>0.83582733680859667</v>
      </c>
      <c r="V322">
        <v>27.96</v>
      </c>
      <c r="X322">
        <v>7.84</v>
      </c>
      <c r="Y322">
        <v>1.0425720702853514E-3</v>
      </c>
      <c r="Z322">
        <v>8</v>
      </c>
      <c r="AB322">
        <v>18.37</v>
      </c>
      <c r="AC322">
        <v>5.3537877692584016E-2</v>
      </c>
      <c r="AD322">
        <v>699.55</v>
      </c>
      <c r="AE322">
        <v>1.8684627342097189</v>
      </c>
      <c r="AF322">
        <v>701.71</v>
      </c>
      <c r="AG322">
        <v>1.8747019328299901</v>
      </c>
      <c r="AH322">
        <v>1925.58</v>
      </c>
      <c r="AI322">
        <v>1.4806207386563015</v>
      </c>
      <c r="AJ322">
        <v>166.83</v>
      </c>
      <c r="AK322">
        <v>0.34823584898993332</v>
      </c>
      <c r="AL322">
        <v>2110.79</v>
      </c>
      <c r="AM322">
        <v>1.2399452126746462</v>
      </c>
      <c r="AN322">
        <v>2.67</v>
      </c>
      <c r="AO322">
        <v>6.2554324217122493E-3</v>
      </c>
      <c r="AP322">
        <v>4</v>
      </c>
      <c r="AQ322">
        <v>8.8924736129224295E-3</v>
      </c>
    </row>
    <row r="323" spans="4:43" x14ac:dyDescent="0.2">
      <c r="D323" t="s">
        <v>17283</v>
      </c>
      <c r="E323" t="s">
        <v>14080</v>
      </c>
      <c r="F323" t="s">
        <v>17284</v>
      </c>
      <c r="G323" t="s">
        <v>17285</v>
      </c>
      <c r="H323">
        <v>1</v>
      </c>
      <c r="I323">
        <v>2</v>
      </c>
      <c r="J323" t="s">
        <v>12462</v>
      </c>
      <c r="K323">
        <v>800</v>
      </c>
      <c r="L323" t="s">
        <v>17287</v>
      </c>
      <c r="M323">
        <v>41</v>
      </c>
      <c r="N323">
        <v>0.7</v>
      </c>
      <c r="O323">
        <v>6.1</v>
      </c>
      <c r="Q323" t="s">
        <v>17293</v>
      </c>
      <c r="R323">
        <v>2334.65</v>
      </c>
      <c r="S323">
        <v>0.83582733680859667</v>
      </c>
      <c r="T323">
        <v>36.1</v>
      </c>
      <c r="U323">
        <v>0.83582733680859667</v>
      </c>
      <c r="V323">
        <v>27.96</v>
      </c>
      <c r="X323">
        <v>7.84</v>
      </c>
      <c r="Y323">
        <v>1.0425720702853514E-3</v>
      </c>
      <c r="Z323">
        <v>8</v>
      </c>
      <c r="AB323">
        <v>18.37</v>
      </c>
      <c r="AC323">
        <v>5.3537877692584016E-2</v>
      </c>
      <c r="AD323">
        <v>699.55</v>
      </c>
      <c r="AE323">
        <v>1.8684627342097189</v>
      </c>
      <c r="AF323">
        <v>701.71</v>
      </c>
      <c r="AG323">
        <v>1.8747019328299901</v>
      </c>
      <c r="AH323">
        <v>1925.58</v>
      </c>
      <c r="AI323">
        <v>1.4806207386563015</v>
      </c>
      <c r="AJ323">
        <v>166.83</v>
      </c>
      <c r="AK323">
        <v>0.34823584898993332</v>
      </c>
      <c r="AL323">
        <v>2110.79</v>
      </c>
      <c r="AM323">
        <v>1.2399452126746462</v>
      </c>
      <c r="AN323">
        <v>2.67</v>
      </c>
      <c r="AO323">
        <v>6.2554324217122493E-3</v>
      </c>
      <c r="AP323">
        <v>4</v>
      </c>
      <c r="AQ323">
        <v>8.8924736129224295E-3</v>
      </c>
    </row>
    <row r="324" spans="4:43" x14ac:dyDescent="0.2">
      <c r="D324" t="s">
        <v>17283</v>
      </c>
      <c r="E324" t="s">
        <v>14080</v>
      </c>
      <c r="F324" t="s">
        <v>17284</v>
      </c>
      <c r="G324" t="s">
        <v>17285</v>
      </c>
      <c r="H324">
        <v>1</v>
      </c>
      <c r="I324">
        <v>2</v>
      </c>
      <c r="J324" t="s">
        <v>12746</v>
      </c>
      <c r="K324">
        <v>800</v>
      </c>
      <c r="L324" t="s">
        <v>17286</v>
      </c>
      <c r="M324">
        <v>55</v>
      </c>
      <c r="N324">
        <v>0.4</v>
      </c>
      <c r="O324">
        <v>4.3899999999999997</v>
      </c>
      <c r="Q324" t="s">
        <v>17294</v>
      </c>
      <c r="R324">
        <v>2334.65</v>
      </c>
      <c r="S324">
        <v>0.61837620461559184</v>
      </c>
      <c r="T324">
        <v>36.1</v>
      </c>
      <c r="U324">
        <v>0.61837620461559184</v>
      </c>
      <c r="V324">
        <v>27.96</v>
      </c>
      <c r="X324">
        <v>7.84</v>
      </c>
      <c r="Y324">
        <v>1.0425720702853516E-3</v>
      </c>
      <c r="Z324">
        <v>8</v>
      </c>
      <c r="AB324">
        <v>18.37</v>
      </c>
      <c r="AC324">
        <v>0.22797489850381791</v>
      </c>
      <c r="AD324">
        <v>699.55</v>
      </c>
      <c r="AE324">
        <v>3.6284957282598524</v>
      </c>
      <c r="AF324">
        <v>701.71</v>
      </c>
      <c r="AG324">
        <v>3.6404886123921045</v>
      </c>
      <c r="AH324">
        <v>1925.58</v>
      </c>
      <c r="AI324">
        <v>2.9231075260235699</v>
      </c>
      <c r="AJ324">
        <v>166.83</v>
      </c>
      <c r="AK324">
        <v>1.177193604556487</v>
      </c>
      <c r="AL324">
        <v>2110.79</v>
      </c>
      <c r="AM324">
        <v>2.010783159130658</v>
      </c>
      <c r="AN324">
        <v>2.67</v>
      </c>
      <c r="AO324">
        <v>2.1738315202105399E-2</v>
      </c>
      <c r="AP324">
        <v>4</v>
      </c>
      <c r="AQ324">
        <v>3.0018110475540247E-2</v>
      </c>
    </row>
    <row r="325" spans="4:43" x14ac:dyDescent="0.2">
      <c r="D325" t="s">
        <v>17283</v>
      </c>
      <c r="E325" t="s">
        <v>14080</v>
      </c>
      <c r="F325" t="s">
        <v>17284</v>
      </c>
      <c r="G325" t="s">
        <v>17285</v>
      </c>
      <c r="H325">
        <v>1</v>
      </c>
      <c r="I325">
        <v>2</v>
      </c>
      <c r="J325" t="s">
        <v>12746</v>
      </c>
      <c r="K325">
        <v>800</v>
      </c>
      <c r="L325" t="s">
        <v>17286</v>
      </c>
      <c r="M325">
        <v>68</v>
      </c>
      <c r="N325">
        <v>0.27</v>
      </c>
      <c r="O325">
        <v>3.32</v>
      </c>
      <c r="Q325" t="s">
        <v>17294</v>
      </c>
      <c r="R325">
        <v>2334.65</v>
      </c>
      <c r="S325">
        <v>0.61837620461559184</v>
      </c>
      <c r="T325">
        <v>36.1</v>
      </c>
      <c r="U325">
        <v>0.61837620461559184</v>
      </c>
      <c r="V325">
        <v>27.96</v>
      </c>
      <c r="X325">
        <v>7.84</v>
      </c>
      <c r="Y325">
        <v>1.0425720702853516E-3</v>
      </c>
      <c r="Z325">
        <v>8</v>
      </c>
      <c r="AB325">
        <v>18.37</v>
      </c>
      <c r="AC325">
        <v>0.22797489850381791</v>
      </c>
      <c r="AD325">
        <v>699.55</v>
      </c>
      <c r="AE325">
        <v>3.6284957282598524</v>
      </c>
      <c r="AF325">
        <v>701.71</v>
      </c>
      <c r="AG325">
        <v>3.6404886123921045</v>
      </c>
      <c r="AH325">
        <v>1925.58</v>
      </c>
      <c r="AI325">
        <v>2.9231075260235699</v>
      </c>
      <c r="AJ325">
        <v>166.83</v>
      </c>
      <c r="AK325">
        <v>1.177193604556487</v>
      </c>
      <c r="AL325">
        <v>2110.79</v>
      </c>
      <c r="AM325">
        <v>2.010783159130658</v>
      </c>
      <c r="AN325">
        <v>2.67</v>
      </c>
      <c r="AO325">
        <v>2.1738315202105399E-2</v>
      </c>
      <c r="AP325">
        <v>4</v>
      </c>
      <c r="AQ325">
        <v>3.0018110475540247E-2</v>
      </c>
    </row>
    <row r="326" spans="4:43" x14ac:dyDescent="0.2">
      <c r="D326" t="s">
        <v>17283</v>
      </c>
      <c r="E326" t="s">
        <v>14080</v>
      </c>
      <c r="F326" t="s">
        <v>17284</v>
      </c>
      <c r="G326" t="s">
        <v>17285</v>
      </c>
      <c r="H326">
        <v>1</v>
      </c>
      <c r="I326">
        <v>2</v>
      </c>
      <c r="J326" t="s">
        <v>12746</v>
      </c>
      <c r="K326">
        <v>800</v>
      </c>
      <c r="L326" t="s">
        <v>17286</v>
      </c>
      <c r="M326">
        <v>71</v>
      </c>
      <c r="N326">
        <v>0.32</v>
      </c>
      <c r="O326">
        <v>6.24</v>
      </c>
      <c r="Q326" t="s">
        <v>17294</v>
      </c>
      <c r="R326">
        <v>2334.65</v>
      </c>
      <c r="S326">
        <v>0.61837620461559184</v>
      </c>
      <c r="T326">
        <v>36.1</v>
      </c>
      <c r="U326">
        <v>0.61837620461559184</v>
      </c>
      <c r="V326">
        <v>27.96</v>
      </c>
      <c r="X326">
        <v>7.84</v>
      </c>
      <c r="Y326">
        <v>1.0425720702853516E-3</v>
      </c>
      <c r="Z326">
        <v>8</v>
      </c>
      <c r="AB326">
        <v>18.37</v>
      </c>
      <c r="AC326">
        <v>0.22797489850381791</v>
      </c>
      <c r="AD326">
        <v>699.55</v>
      </c>
      <c r="AE326">
        <v>3.6284957282598524</v>
      </c>
      <c r="AF326">
        <v>701.71</v>
      </c>
      <c r="AG326">
        <v>3.6404886123921045</v>
      </c>
      <c r="AH326">
        <v>1925.58</v>
      </c>
      <c r="AI326">
        <v>2.9231075260235699</v>
      </c>
      <c r="AJ326">
        <v>166.83</v>
      </c>
      <c r="AK326">
        <v>1.177193604556487</v>
      </c>
      <c r="AL326">
        <v>2110.79</v>
      </c>
      <c r="AM326">
        <v>2.010783159130658</v>
      </c>
      <c r="AN326">
        <v>2.67</v>
      </c>
      <c r="AO326">
        <v>2.1738315202105399E-2</v>
      </c>
      <c r="AP326">
        <v>4</v>
      </c>
      <c r="AQ326">
        <v>3.0018110475540247E-2</v>
      </c>
    </row>
    <row r="327" spans="4:43" x14ac:dyDescent="0.2">
      <c r="D327" t="s">
        <v>17283</v>
      </c>
      <c r="E327" t="s">
        <v>14080</v>
      </c>
      <c r="F327" t="s">
        <v>17284</v>
      </c>
      <c r="G327" t="s">
        <v>17285</v>
      </c>
      <c r="H327">
        <v>1</v>
      </c>
      <c r="I327">
        <v>2</v>
      </c>
      <c r="J327" t="s">
        <v>12746</v>
      </c>
      <c r="K327">
        <v>800</v>
      </c>
      <c r="L327" t="s">
        <v>17287</v>
      </c>
      <c r="M327">
        <v>8</v>
      </c>
      <c r="N327">
        <v>0.83</v>
      </c>
      <c r="O327">
        <v>9.89</v>
      </c>
      <c r="Q327" t="s">
        <v>17294</v>
      </c>
      <c r="R327">
        <v>2334.65</v>
      </c>
      <c r="S327">
        <v>0.61837620461559184</v>
      </c>
      <c r="T327">
        <v>36.1</v>
      </c>
      <c r="U327">
        <v>0.61837620461559184</v>
      </c>
      <c r="V327">
        <v>27.96</v>
      </c>
      <c r="X327">
        <v>7.84</v>
      </c>
      <c r="Y327">
        <v>1.0425720702853516E-3</v>
      </c>
      <c r="Z327">
        <v>8</v>
      </c>
      <c r="AB327">
        <v>18.37</v>
      </c>
      <c r="AC327">
        <v>0.22797489850381791</v>
      </c>
      <c r="AD327">
        <v>699.55</v>
      </c>
      <c r="AE327">
        <v>3.6284957282598524</v>
      </c>
      <c r="AF327">
        <v>701.71</v>
      </c>
      <c r="AG327">
        <v>3.6404886123921045</v>
      </c>
      <c r="AH327">
        <v>1925.58</v>
      </c>
      <c r="AI327">
        <v>2.9231075260235699</v>
      </c>
      <c r="AJ327">
        <v>166.83</v>
      </c>
      <c r="AK327">
        <v>1.177193604556487</v>
      </c>
      <c r="AL327">
        <v>2110.79</v>
      </c>
      <c r="AM327">
        <v>2.010783159130658</v>
      </c>
      <c r="AN327">
        <v>2.67</v>
      </c>
      <c r="AO327">
        <v>2.1738315202105399E-2</v>
      </c>
      <c r="AP327">
        <v>4</v>
      </c>
      <c r="AQ327">
        <v>3.0018110475540247E-2</v>
      </c>
    </row>
    <row r="328" spans="4:43" x14ac:dyDescent="0.2">
      <c r="D328" t="s">
        <v>17283</v>
      </c>
      <c r="E328" t="s">
        <v>14080</v>
      </c>
      <c r="F328" t="s">
        <v>17284</v>
      </c>
      <c r="G328" t="s">
        <v>17285</v>
      </c>
      <c r="H328">
        <v>1</v>
      </c>
      <c r="I328">
        <v>2</v>
      </c>
      <c r="J328" t="s">
        <v>12746</v>
      </c>
      <c r="K328">
        <v>800</v>
      </c>
      <c r="L328" t="s">
        <v>17287</v>
      </c>
      <c r="M328">
        <v>14</v>
      </c>
      <c r="N328">
        <v>0.89</v>
      </c>
      <c r="O328">
        <v>7.08</v>
      </c>
      <c r="Q328" t="s">
        <v>17294</v>
      </c>
      <c r="R328">
        <v>2334.65</v>
      </c>
      <c r="S328">
        <v>0.61837620461559184</v>
      </c>
      <c r="T328">
        <v>36.1</v>
      </c>
      <c r="U328">
        <v>0.61837620461559184</v>
      </c>
      <c r="V328">
        <v>27.96</v>
      </c>
      <c r="X328">
        <v>7.84</v>
      </c>
      <c r="Y328">
        <v>1.0425720702853516E-3</v>
      </c>
      <c r="Z328">
        <v>8</v>
      </c>
      <c r="AB328">
        <v>18.37</v>
      </c>
      <c r="AC328">
        <v>0.22797489850381791</v>
      </c>
      <c r="AD328">
        <v>699.55</v>
      </c>
      <c r="AE328">
        <v>3.6284957282598524</v>
      </c>
      <c r="AF328">
        <v>701.71</v>
      </c>
      <c r="AG328">
        <v>3.6404886123921045</v>
      </c>
      <c r="AH328">
        <v>1925.58</v>
      </c>
      <c r="AI328">
        <v>2.9231075260235699</v>
      </c>
      <c r="AJ328">
        <v>166.83</v>
      </c>
      <c r="AK328">
        <v>1.177193604556487</v>
      </c>
      <c r="AL328">
        <v>2110.79</v>
      </c>
      <c r="AM328">
        <v>2.010783159130658</v>
      </c>
      <c r="AN328">
        <v>2.67</v>
      </c>
      <c r="AO328">
        <v>2.1738315202105399E-2</v>
      </c>
      <c r="AP328">
        <v>4</v>
      </c>
      <c r="AQ328">
        <v>3.0018110475540247E-2</v>
      </c>
    </row>
    <row r="329" spans="4:43" x14ac:dyDescent="0.2">
      <c r="D329" t="s">
        <v>17283</v>
      </c>
      <c r="E329" t="s">
        <v>14080</v>
      </c>
      <c r="F329" t="s">
        <v>17284</v>
      </c>
      <c r="G329" t="s">
        <v>17285</v>
      </c>
      <c r="H329">
        <v>1</v>
      </c>
      <c r="I329">
        <v>2</v>
      </c>
      <c r="J329" t="s">
        <v>12746</v>
      </c>
      <c r="K329">
        <v>800</v>
      </c>
      <c r="L329" t="s">
        <v>17287</v>
      </c>
      <c r="M329">
        <v>24</v>
      </c>
      <c r="N329">
        <v>0.38</v>
      </c>
      <c r="O329">
        <v>3.91</v>
      </c>
      <c r="Q329" t="s">
        <v>17294</v>
      </c>
      <c r="R329">
        <v>2334.65</v>
      </c>
      <c r="S329">
        <v>0.61837620461559184</v>
      </c>
      <c r="T329">
        <v>36.1</v>
      </c>
      <c r="U329">
        <v>0.61837620461559184</v>
      </c>
      <c r="V329">
        <v>27.96</v>
      </c>
      <c r="X329">
        <v>7.84</v>
      </c>
      <c r="Y329">
        <v>1.0425720702853516E-3</v>
      </c>
      <c r="Z329">
        <v>8</v>
      </c>
      <c r="AB329">
        <v>18.37</v>
      </c>
      <c r="AC329">
        <v>0.22797489850381791</v>
      </c>
      <c r="AD329">
        <v>699.55</v>
      </c>
      <c r="AE329">
        <v>3.6284957282598524</v>
      </c>
      <c r="AF329">
        <v>701.71</v>
      </c>
      <c r="AG329">
        <v>3.6404886123921045</v>
      </c>
      <c r="AH329">
        <v>1925.58</v>
      </c>
      <c r="AI329">
        <v>2.9231075260235699</v>
      </c>
      <c r="AJ329">
        <v>166.83</v>
      </c>
      <c r="AK329">
        <v>1.177193604556487</v>
      </c>
      <c r="AL329">
        <v>2110.79</v>
      </c>
      <c r="AM329">
        <v>2.010783159130658</v>
      </c>
      <c r="AN329">
        <v>2.67</v>
      </c>
      <c r="AO329">
        <v>2.1738315202105399E-2</v>
      </c>
      <c r="AP329">
        <v>4</v>
      </c>
      <c r="AQ329">
        <v>3.0018110475540247E-2</v>
      </c>
    </row>
    <row r="330" spans="4:43" x14ac:dyDescent="0.2">
      <c r="D330" t="s">
        <v>17283</v>
      </c>
      <c r="E330" t="s">
        <v>14080</v>
      </c>
      <c r="F330" t="s">
        <v>17284</v>
      </c>
      <c r="G330" t="s">
        <v>17285</v>
      </c>
      <c r="H330">
        <v>1</v>
      </c>
      <c r="I330">
        <v>3</v>
      </c>
      <c r="J330" t="s">
        <v>12462</v>
      </c>
      <c r="K330">
        <v>400</v>
      </c>
      <c r="L330" t="s">
        <v>17286</v>
      </c>
      <c r="M330">
        <v>89</v>
      </c>
      <c r="N330">
        <v>0.32</v>
      </c>
      <c r="O330">
        <v>1.84</v>
      </c>
      <c r="Q330" t="s">
        <v>17291</v>
      </c>
      <c r="R330">
        <v>2338.4</v>
      </c>
      <c r="S330">
        <v>1.4306957372387714</v>
      </c>
      <c r="T330">
        <v>36.1</v>
      </c>
      <c r="U330">
        <v>1.4306957372387714</v>
      </c>
      <c r="V330">
        <v>27.98</v>
      </c>
      <c r="X330">
        <v>8.07</v>
      </c>
      <c r="Y330">
        <v>2.299109448312416E-3</v>
      </c>
      <c r="Z330">
        <v>8</v>
      </c>
      <c r="AB330">
        <v>9.77</v>
      </c>
      <c r="AC330">
        <v>3.6327411840975266E-2</v>
      </c>
      <c r="AD330">
        <v>372.26</v>
      </c>
      <c r="AE330">
        <v>2.1679700525920951</v>
      </c>
      <c r="AF330">
        <v>373.4</v>
      </c>
      <c r="AG330">
        <v>2.1734726769374424</v>
      </c>
      <c r="AH330">
        <v>1725.67</v>
      </c>
      <c r="AI330">
        <v>0.79552603281286605</v>
      </c>
      <c r="AJ330">
        <v>249.23</v>
      </c>
      <c r="AK330">
        <v>0.83280152356943637</v>
      </c>
      <c r="AL330">
        <v>1984.67</v>
      </c>
      <c r="AM330">
        <v>0.32875975836985549</v>
      </c>
      <c r="AN330">
        <v>3.98</v>
      </c>
      <c r="AO330">
        <v>1.2778805591307238E-2</v>
      </c>
      <c r="AP330">
        <v>5.97</v>
      </c>
      <c r="AQ330">
        <v>1.7651321450139919E-2</v>
      </c>
    </row>
    <row r="331" spans="4:43" x14ac:dyDescent="0.2">
      <c r="D331" t="s">
        <v>17283</v>
      </c>
      <c r="E331" t="s">
        <v>14080</v>
      </c>
      <c r="F331" t="s">
        <v>17284</v>
      </c>
      <c r="G331" t="s">
        <v>17285</v>
      </c>
      <c r="H331">
        <v>1</v>
      </c>
      <c r="I331">
        <v>3</v>
      </c>
      <c r="J331" t="s">
        <v>12462</v>
      </c>
      <c r="K331">
        <v>400</v>
      </c>
      <c r="L331" t="s">
        <v>17286</v>
      </c>
      <c r="M331">
        <v>91</v>
      </c>
      <c r="N331">
        <v>0.65</v>
      </c>
      <c r="O331">
        <v>8.58</v>
      </c>
      <c r="Q331" t="s">
        <v>17291</v>
      </c>
      <c r="R331">
        <v>2338.4</v>
      </c>
      <c r="S331">
        <v>1.4306957372387714</v>
      </c>
      <c r="T331">
        <v>36.1</v>
      </c>
      <c r="U331">
        <v>1.4306957372387714</v>
      </c>
      <c r="V331">
        <v>27.98</v>
      </c>
      <c r="X331">
        <v>8.07</v>
      </c>
      <c r="Y331">
        <v>2.299109448312416E-3</v>
      </c>
      <c r="Z331">
        <v>8</v>
      </c>
      <c r="AB331">
        <v>9.77</v>
      </c>
      <c r="AC331">
        <v>3.6327411840975266E-2</v>
      </c>
      <c r="AD331">
        <v>372.26</v>
      </c>
      <c r="AE331">
        <v>2.1679700525920951</v>
      </c>
      <c r="AF331">
        <v>373.4</v>
      </c>
      <c r="AG331">
        <v>2.1734726769374424</v>
      </c>
      <c r="AH331">
        <v>1725.67</v>
      </c>
      <c r="AI331">
        <v>0.79552603281286605</v>
      </c>
      <c r="AJ331">
        <v>249.23</v>
      </c>
      <c r="AK331">
        <v>0.83280152356943637</v>
      </c>
      <c r="AL331">
        <v>1984.67</v>
      </c>
      <c r="AM331">
        <v>0.32875975836985549</v>
      </c>
      <c r="AN331">
        <v>3.98</v>
      </c>
      <c r="AO331">
        <v>1.2778805591307238E-2</v>
      </c>
      <c r="AP331">
        <v>5.97</v>
      </c>
      <c r="AQ331">
        <v>1.7651321450139919E-2</v>
      </c>
    </row>
    <row r="332" spans="4:43" x14ac:dyDescent="0.2">
      <c r="D332" t="s">
        <v>17283</v>
      </c>
      <c r="E332" t="s">
        <v>14080</v>
      </c>
      <c r="F332" t="s">
        <v>17284</v>
      </c>
      <c r="G332" t="s">
        <v>17285</v>
      </c>
      <c r="H332">
        <v>1</v>
      </c>
      <c r="I332">
        <v>3</v>
      </c>
      <c r="J332" t="s">
        <v>12462</v>
      </c>
      <c r="K332">
        <v>400</v>
      </c>
      <c r="L332" t="s">
        <v>17286</v>
      </c>
      <c r="M332">
        <v>95</v>
      </c>
      <c r="N332">
        <v>0.76</v>
      </c>
      <c r="O332">
        <v>7.3</v>
      </c>
      <c r="Q332" t="s">
        <v>17291</v>
      </c>
      <c r="R332">
        <v>2338.4</v>
      </c>
      <c r="S332">
        <v>1.4306957372387714</v>
      </c>
      <c r="T332">
        <v>36.1</v>
      </c>
      <c r="U332">
        <v>1.4306957372387714</v>
      </c>
      <c r="V332">
        <v>27.98</v>
      </c>
      <c r="X332">
        <v>8.07</v>
      </c>
      <c r="Y332">
        <v>2.299109448312416E-3</v>
      </c>
      <c r="Z332">
        <v>8</v>
      </c>
      <c r="AB332">
        <v>9.77</v>
      </c>
      <c r="AC332">
        <v>3.6327411840975266E-2</v>
      </c>
      <c r="AD332">
        <v>372.26</v>
      </c>
      <c r="AE332">
        <v>2.1679700525920951</v>
      </c>
      <c r="AF332">
        <v>373.4</v>
      </c>
      <c r="AG332">
        <v>2.1734726769374424</v>
      </c>
      <c r="AH332">
        <v>1725.67</v>
      </c>
      <c r="AI332">
        <v>0.79552603281286605</v>
      </c>
      <c r="AJ332">
        <v>249.23</v>
      </c>
      <c r="AK332">
        <v>0.83280152356943637</v>
      </c>
      <c r="AL332">
        <v>1984.67</v>
      </c>
      <c r="AM332">
        <v>0.32875975836985549</v>
      </c>
      <c r="AN332">
        <v>3.98</v>
      </c>
      <c r="AO332">
        <v>1.2778805591307238E-2</v>
      </c>
      <c r="AP332">
        <v>5.97</v>
      </c>
      <c r="AQ332">
        <v>1.7651321450139919E-2</v>
      </c>
    </row>
    <row r="333" spans="4:43" x14ac:dyDescent="0.2">
      <c r="D333" t="s">
        <v>17283</v>
      </c>
      <c r="E333" t="s">
        <v>14080</v>
      </c>
      <c r="F333" t="s">
        <v>17284</v>
      </c>
      <c r="G333" t="s">
        <v>17285</v>
      </c>
      <c r="H333">
        <v>1</v>
      </c>
      <c r="I333">
        <v>3</v>
      </c>
      <c r="J333" t="s">
        <v>12462</v>
      </c>
      <c r="K333">
        <v>400</v>
      </c>
      <c r="L333" t="s">
        <v>17287</v>
      </c>
      <c r="M333">
        <v>44</v>
      </c>
      <c r="N333">
        <v>0.8</v>
      </c>
      <c r="O333">
        <v>5.34</v>
      </c>
      <c r="Q333" t="s">
        <v>17291</v>
      </c>
      <c r="R333">
        <v>2338.4</v>
      </c>
      <c r="S333">
        <v>1.4306957372387714</v>
      </c>
      <c r="T333">
        <v>36.1</v>
      </c>
      <c r="U333">
        <v>1.4306957372387714</v>
      </c>
      <c r="V333">
        <v>27.98</v>
      </c>
      <c r="X333">
        <v>8.07</v>
      </c>
      <c r="Y333">
        <v>2.299109448312416E-3</v>
      </c>
      <c r="Z333">
        <v>8</v>
      </c>
      <c r="AB333">
        <v>9.77</v>
      </c>
      <c r="AC333">
        <v>3.6327411840975266E-2</v>
      </c>
      <c r="AD333">
        <v>372.26</v>
      </c>
      <c r="AE333">
        <v>2.1679700525920951</v>
      </c>
      <c r="AF333">
        <v>373.4</v>
      </c>
      <c r="AG333">
        <v>2.1734726769374424</v>
      </c>
      <c r="AH333">
        <v>1725.67</v>
      </c>
      <c r="AI333">
        <v>0.79552603281286605</v>
      </c>
      <c r="AJ333">
        <v>249.23</v>
      </c>
      <c r="AK333">
        <v>0.83280152356943637</v>
      </c>
      <c r="AL333">
        <v>1984.67</v>
      </c>
      <c r="AM333">
        <v>0.32875975836985549</v>
      </c>
      <c r="AN333">
        <v>3.98</v>
      </c>
      <c r="AO333">
        <v>1.2778805591307238E-2</v>
      </c>
      <c r="AP333">
        <v>5.97</v>
      </c>
      <c r="AQ333">
        <v>1.7651321450139919E-2</v>
      </c>
    </row>
    <row r="334" spans="4:43" x14ac:dyDescent="0.2">
      <c r="D334" t="s">
        <v>17283</v>
      </c>
      <c r="E334" t="s">
        <v>14080</v>
      </c>
      <c r="F334" t="s">
        <v>17284</v>
      </c>
      <c r="G334" t="s">
        <v>17285</v>
      </c>
      <c r="H334">
        <v>1</v>
      </c>
      <c r="I334">
        <v>3</v>
      </c>
      <c r="J334" t="s">
        <v>12462</v>
      </c>
      <c r="K334">
        <v>400</v>
      </c>
      <c r="L334" t="s">
        <v>17287</v>
      </c>
      <c r="M334">
        <v>45</v>
      </c>
      <c r="N334">
        <v>0.28000000000000003</v>
      </c>
      <c r="O334">
        <v>1.86</v>
      </c>
      <c r="Q334" t="s">
        <v>17291</v>
      </c>
      <c r="R334">
        <v>2338.4</v>
      </c>
      <c r="S334">
        <v>1.4306957372387714</v>
      </c>
      <c r="T334">
        <v>36.1</v>
      </c>
      <c r="U334">
        <v>1.4306957372387714</v>
      </c>
      <c r="V334">
        <v>27.98</v>
      </c>
      <c r="X334">
        <v>8.07</v>
      </c>
      <c r="Y334">
        <v>2.299109448312416E-3</v>
      </c>
      <c r="Z334">
        <v>8</v>
      </c>
      <c r="AB334">
        <v>9.77</v>
      </c>
      <c r="AC334">
        <v>3.6327411840975266E-2</v>
      </c>
      <c r="AD334">
        <v>372.26</v>
      </c>
      <c r="AE334">
        <v>2.1679700525920951</v>
      </c>
      <c r="AF334">
        <v>373.4</v>
      </c>
      <c r="AG334">
        <v>2.1734726769374424</v>
      </c>
      <c r="AH334">
        <v>1725.67</v>
      </c>
      <c r="AI334">
        <v>0.79552603281286605</v>
      </c>
      <c r="AJ334">
        <v>249.23</v>
      </c>
      <c r="AK334">
        <v>0.83280152356943637</v>
      </c>
      <c r="AL334">
        <v>1984.67</v>
      </c>
      <c r="AM334">
        <v>0.32875975836985549</v>
      </c>
      <c r="AN334">
        <v>3.98</v>
      </c>
      <c r="AO334">
        <v>1.2778805591307238E-2</v>
      </c>
      <c r="AP334">
        <v>5.97</v>
      </c>
      <c r="AQ334">
        <v>1.7651321450139919E-2</v>
      </c>
    </row>
    <row r="335" spans="4:43" x14ac:dyDescent="0.2">
      <c r="D335" t="s">
        <v>17283</v>
      </c>
      <c r="E335" t="s">
        <v>14080</v>
      </c>
      <c r="F335" t="s">
        <v>17284</v>
      </c>
      <c r="G335" t="s">
        <v>17285</v>
      </c>
      <c r="H335">
        <v>1</v>
      </c>
      <c r="I335">
        <v>3</v>
      </c>
      <c r="J335" t="s">
        <v>12746</v>
      </c>
      <c r="K335">
        <v>400</v>
      </c>
      <c r="L335" t="s">
        <v>17286</v>
      </c>
      <c r="M335">
        <v>50</v>
      </c>
      <c r="N335">
        <v>0.3</v>
      </c>
      <c r="O335">
        <v>3.71</v>
      </c>
      <c r="Q335" t="s">
        <v>17292</v>
      </c>
      <c r="R335">
        <v>2338.4</v>
      </c>
      <c r="S335">
        <v>0.61837620461559184</v>
      </c>
      <c r="T335">
        <v>36.1</v>
      </c>
      <c r="U335">
        <v>0.61837620461559184</v>
      </c>
      <c r="V335">
        <v>27.98</v>
      </c>
      <c r="X335">
        <v>8.07</v>
      </c>
      <c r="Y335">
        <v>1.0425720702853516E-3</v>
      </c>
      <c r="Z335">
        <v>8</v>
      </c>
      <c r="AB335">
        <v>9.77</v>
      </c>
      <c r="AC335">
        <v>0.22797489850381791</v>
      </c>
      <c r="AD335">
        <v>372.26</v>
      </c>
      <c r="AE335">
        <v>3.6284957282598524</v>
      </c>
      <c r="AF335">
        <v>373.4</v>
      </c>
      <c r="AG335">
        <v>3.6404886123921045</v>
      </c>
      <c r="AH335">
        <v>1725.67</v>
      </c>
      <c r="AI335">
        <v>2.9231075260235699</v>
      </c>
      <c r="AJ335">
        <v>249.23</v>
      </c>
      <c r="AK335">
        <v>1.177193604556487</v>
      </c>
      <c r="AL335">
        <v>1984.67</v>
      </c>
      <c r="AM335">
        <v>2.010783159130658</v>
      </c>
      <c r="AN335">
        <v>3.98</v>
      </c>
      <c r="AO335">
        <v>2.1738315202105399E-2</v>
      </c>
      <c r="AP335">
        <v>5.97</v>
      </c>
      <c r="AQ335">
        <v>3.0018110475540247E-2</v>
      </c>
    </row>
    <row r="336" spans="4:43" x14ac:dyDescent="0.2">
      <c r="D336" t="s">
        <v>17283</v>
      </c>
      <c r="E336" t="s">
        <v>14080</v>
      </c>
      <c r="F336" t="s">
        <v>17284</v>
      </c>
      <c r="G336" t="s">
        <v>17285</v>
      </c>
      <c r="H336">
        <v>1</v>
      </c>
      <c r="I336">
        <v>3</v>
      </c>
      <c r="J336" t="s">
        <v>12746</v>
      </c>
      <c r="K336">
        <v>400</v>
      </c>
      <c r="L336" t="s">
        <v>17286</v>
      </c>
      <c r="M336">
        <v>56</v>
      </c>
      <c r="N336">
        <v>0.32</v>
      </c>
      <c r="O336">
        <v>3.62</v>
      </c>
      <c r="Q336" t="s">
        <v>17292</v>
      </c>
      <c r="R336">
        <v>2338.4</v>
      </c>
      <c r="S336">
        <v>0.61837620461559184</v>
      </c>
      <c r="T336">
        <v>36.1</v>
      </c>
      <c r="U336">
        <v>0.61837620461559184</v>
      </c>
      <c r="V336">
        <v>27.98</v>
      </c>
      <c r="X336">
        <v>8.07</v>
      </c>
      <c r="Y336">
        <v>1.0425720702853516E-3</v>
      </c>
      <c r="Z336">
        <v>8</v>
      </c>
      <c r="AB336">
        <v>9.77</v>
      </c>
      <c r="AC336">
        <v>0.22797489850381791</v>
      </c>
      <c r="AD336">
        <v>372.26</v>
      </c>
      <c r="AE336">
        <v>3.6284957282598524</v>
      </c>
      <c r="AF336">
        <v>373.4</v>
      </c>
      <c r="AG336">
        <v>3.6404886123921045</v>
      </c>
      <c r="AH336">
        <v>1725.67</v>
      </c>
      <c r="AI336">
        <v>2.9231075260235699</v>
      </c>
      <c r="AJ336">
        <v>249.23</v>
      </c>
      <c r="AK336">
        <v>1.177193604556487</v>
      </c>
      <c r="AL336">
        <v>1984.67</v>
      </c>
      <c r="AM336">
        <v>2.010783159130658</v>
      </c>
      <c r="AN336">
        <v>3.98</v>
      </c>
      <c r="AO336">
        <v>2.1738315202105399E-2</v>
      </c>
      <c r="AP336">
        <v>5.97</v>
      </c>
      <c r="AQ336">
        <v>3.0018110475540247E-2</v>
      </c>
    </row>
    <row r="337" spans="4:43" x14ac:dyDescent="0.2">
      <c r="D337" t="s">
        <v>17283</v>
      </c>
      <c r="E337" t="s">
        <v>14080</v>
      </c>
      <c r="F337" t="s">
        <v>17284</v>
      </c>
      <c r="G337" t="s">
        <v>17285</v>
      </c>
      <c r="H337">
        <v>1</v>
      </c>
      <c r="I337">
        <v>3</v>
      </c>
      <c r="J337" t="s">
        <v>12746</v>
      </c>
      <c r="K337">
        <v>400</v>
      </c>
      <c r="L337" t="s">
        <v>17286</v>
      </c>
      <c r="M337">
        <v>57</v>
      </c>
      <c r="N337">
        <v>0.27</v>
      </c>
      <c r="O337">
        <v>2.94</v>
      </c>
      <c r="Q337" t="s">
        <v>17292</v>
      </c>
      <c r="R337">
        <v>2338.4</v>
      </c>
      <c r="S337">
        <v>0.61837620461559184</v>
      </c>
      <c r="T337">
        <v>36.1</v>
      </c>
      <c r="U337">
        <v>0.61837620461559184</v>
      </c>
      <c r="V337">
        <v>27.98</v>
      </c>
      <c r="X337">
        <v>8.07</v>
      </c>
      <c r="Y337">
        <v>1.0425720702853516E-3</v>
      </c>
      <c r="Z337">
        <v>8</v>
      </c>
      <c r="AB337">
        <v>9.77</v>
      </c>
      <c r="AC337">
        <v>0.22797489850381791</v>
      </c>
      <c r="AD337">
        <v>372.26</v>
      </c>
      <c r="AE337">
        <v>3.6284957282598524</v>
      </c>
      <c r="AF337">
        <v>373.4</v>
      </c>
      <c r="AG337">
        <v>3.6404886123921045</v>
      </c>
      <c r="AH337">
        <v>1725.67</v>
      </c>
      <c r="AI337">
        <v>2.9231075260235699</v>
      </c>
      <c r="AJ337">
        <v>249.23</v>
      </c>
      <c r="AK337">
        <v>1.177193604556487</v>
      </c>
      <c r="AL337">
        <v>1984.67</v>
      </c>
      <c r="AM337">
        <v>2.010783159130658</v>
      </c>
      <c r="AN337">
        <v>3.98</v>
      </c>
      <c r="AO337">
        <v>2.1738315202105399E-2</v>
      </c>
      <c r="AP337">
        <v>5.97</v>
      </c>
      <c r="AQ337">
        <v>3.0018110475540247E-2</v>
      </c>
    </row>
    <row r="338" spans="4:43" x14ac:dyDescent="0.2">
      <c r="D338" t="s">
        <v>17283</v>
      </c>
      <c r="E338" t="s">
        <v>14080</v>
      </c>
      <c r="F338" t="s">
        <v>17284</v>
      </c>
      <c r="G338" t="s">
        <v>17285</v>
      </c>
      <c r="H338">
        <v>1</v>
      </c>
      <c r="I338">
        <v>3</v>
      </c>
      <c r="J338" t="s">
        <v>12746</v>
      </c>
      <c r="K338">
        <v>400</v>
      </c>
      <c r="L338" t="s">
        <v>17287</v>
      </c>
      <c r="M338">
        <v>4</v>
      </c>
      <c r="N338">
        <v>0.87</v>
      </c>
      <c r="O338">
        <v>5.84</v>
      </c>
      <c r="Q338" t="s">
        <v>17292</v>
      </c>
      <c r="R338">
        <v>2338.4</v>
      </c>
      <c r="S338">
        <v>0.61837620461559184</v>
      </c>
      <c r="T338">
        <v>36.1</v>
      </c>
      <c r="U338">
        <v>0.61837620461559184</v>
      </c>
      <c r="V338">
        <v>27.98</v>
      </c>
      <c r="X338">
        <v>8.07</v>
      </c>
      <c r="Y338">
        <v>1.0425720702853516E-3</v>
      </c>
      <c r="Z338">
        <v>8</v>
      </c>
      <c r="AB338">
        <v>9.77</v>
      </c>
      <c r="AC338">
        <v>0.22797489850381791</v>
      </c>
      <c r="AD338">
        <v>372.26</v>
      </c>
      <c r="AE338">
        <v>3.6284957282598524</v>
      </c>
      <c r="AF338">
        <v>373.4</v>
      </c>
      <c r="AG338">
        <v>3.6404886123921045</v>
      </c>
      <c r="AH338">
        <v>1725.67</v>
      </c>
      <c r="AI338">
        <v>2.9231075260235699</v>
      </c>
      <c r="AJ338">
        <v>249.23</v>
      </c>
      <c r="AK338">
        <v>1.177193604556487</v>
      </c>
      <c r="AL338">
        <v>1984.67</v>
      </c>
      <c r="AM338">
        <v>2.010783159130658</v>
      </c>
      <c r="AN338">
        <v>3.98</v>
      </c>
      <c r="AO338">
        <v>2.1738315202105399E-2</v>
      </c>
      <c r="AP338">
        <v>5.97</v>
      </c>
      <c r="AQ338">
        <v>3.0018110475540247E-2</v>
      </c>
    </row>
    <row r="339" spans="4:43" x14ac:dyDescent="0.2">
      <c r="D339" t="s">
        <v>17283</v>
      </c>
      <c r="E339" t="s">
        <v>14080</v>
      </c>
      <c r="F339" t="s">
        <v>17284</v>
      </c>
      <c r="G339" t="s">
        <v>17285</v>
      </c>
      <c r="H339">
        <v>1</v>
      </c>
      <c r="I339">
        <v>3</v>
      </c>
      <c r="J339" t="s">
        <v>12746</v>
      </c>
      <c r="K339">
        <v>400</v>
      </c>
      <c r="L339" t="s">
        <v>17287</v>
      </c>
      <c r="M339">
        <v>11</v>
      </c>
      <c r="N339">
        <v>0.47</v>
      </c>
      <c r="O339">
        <v>6.01</v>
      </c>
      <c r="Q339" t="s">
        <v>17292</v>
      </c>
      <c r="R339">
        <v>2338.4</v>
      </c>
      <c r="S339">
        <v>0.61837620461559184</v>
      </c>
      <c r="T339">
        <v>36.1</v>
      </c>
      <c r="U339">
        <v>0.61837620461559184</v>
      </c>
      <c r="V339">
        <v>27.98</v>
      </c>
      <c r="X339">
        <v>8.07</v>
      </c>
      <c r="Y339">
        <v>1.0425720702853516E-3</v>
      </c>
      <c r="Z339">
        <v>8</v>
      </c>
      <c r="AB339">
        <v>9.77</v>
      </c>
      <c r="AC339">
        <v>0.22797489850381791</v>
      </c>
      <c r="AD339">
        <v>372.26</v>
      </c>
      <c r="AE339">
        <v>3.6284957282598524</v>
      </c>
      <c r="AF339">
        <v>373.4</v>
      </c>
      <c r="AG339">
        <v>3.6404886123921045</v>
      </c>
      <c r="AH339">
        <v>1725.67</v>
      </c>
      <c r="AI339">
        <v>2.9231075260235699</v>
      </c>
      <c r="AJ339">
        <v>249.23</v>
      </c>
      <c r="AK339">
        <v>1.177193604556487</v>
      </c>
      <c r="AL339">
        <v>1984.67</v>
      </c>
      <c r="AM339">
        <v>2.010783159130658</v>
      </c>
      <c r="AN339">
        <v>3.98</v>
      </c>
      <c r="AO339">
        <v>2.1738315202105399E-2</v>
      </c>
      <c r="AP339">
        <v>5.97</v>
      </c>
      <c r="AQ339">
        <v>3.0018110475540247E-2</v>
      </c>
    </row>
    <row r="340" spans="4:43" x14ac:dyDescent="0.2">
      <c r="D340" t="s">
        <v>17283</v>
      </c>
      <c r="E340" t="s">
        <v>14080</v>
      </c>
      <c r="F340" t="s">
        <v>17284</v>
      </c>
      <c r="G340" t="s">
        <v>17285</v>
      </c>
      <c r="H340">
        <v>1</v>
      </c>
      <c r="I340">
        <v>3</v>
      </c>
      <c r="J340" t="s">
        <v>12746</v>
      </c>
      <c r="K340">
        <v>400</v>
      </c>
      <c r="L340" t="s">
        <v>17287</v>
      </c>
      <c r="M340">
        <v>21</v>
      </c>
      <c r="N340">
        <v>0.63</v>
      </c>
      <c r="O340">
        <v>5.5</v>
      </c>
      <c r="Q340" t="s">
        <v>17292</v>
      </c>
      <c r="R340">
        <v>2338.4</v>
      </c>
      <c r="S340">
        <v>0.61837620461559184</v>
      </c>
      <c r="T340">
        <v>36.1</v>
      </c>
      <c r="U340">
        <v>0.61837620461559184</v>
      </c>
      <c r="V340">
        <v>27.98</v>
      </c>
      <c r="X340">
        <v>8.07</v>
      </c>
      <c r="Y340">
        <v>1.0425720702853516E-3</v>
      </c>
      <c r="Z340">
        <v>8</v>
      </c>
      <c r="AB340">
        <v>9.77</v>
      </c>
      <c r="AC340">
        <v>0.22797489850381791</v>
      </c>
      <c r="AD340">
        <v>372.26</v>
      </c>
      <c r="AE340">
        <v>3.6284957282598524</v>
      </c>
      <c r="AF340">
        <v>373.4</v>
      </c>
      <c r="AG340">
        <v>3.6404886123921045</v>
      </c>
      <c r="AH340">
        <v>1725.67</v>
      </c>
      <c r="AI340">
        <v>2.9231075260235699</v>
      </c>
      <c r="AJ340">
        <v>249.23</v>
      </c>
      <c r="AK340">
        <v>1.177193604556487</v>
      </c>
      <c r="AL340">
        <v>1984.67</v>
      </c>
      <c r="AM340">
        <v>2.010783159130658</v>
      </c>
      <c r="AN340">
        <v>3.98</v>
      </c>
      <c r="AO340">
        <v>2.1738315202105399E-2</v>
      </c>
      <c r="AP340">
        <v>5.97</v>
      </c>
      <c r="AQ340">
        <v>3.0018110475540247E-2</v>
      </c>
    </row>
    <row r="341" spans="4:43" x14ac:dyDescent="0.2">
      <c r="D341" t="s">
        <v>17283</v>
      </c>
      <c r="E341" t="s">
        <v>14080</v>
      </c>
      <c r="F341" t="s">
        <v>17284</v>
      </c>
      <c r="G341" t="s">
        <v>17285</v>
      </c>
      <c r="H341">
        <v>1</v>
      </c>
      <c r="I341">
        <v>4</v>
      </c>
      <c r="J341" t="s">
        <v>12462</v>
      </c>
      <c r="K341">
        <v>400</v>
      </c>
      <c r="L341" t="s">
        <v>17286</v>
      </c>
      <c r="M341">
        <v>79</v>
      </c>
      <c r="N341">
        <v>0.37</v>
      </c>
      <c r="O341">
        <v>3.01</v>
      </c>
      <c r="Q341" t="s">
        <v>17291</v>
      </c>
      <c r="R341">
        <v>2335.8000000000002</v>
      </c>
      <c r="S341">
        <v>1.4306957372387714</v>
      </c>
      <c r="T341">
        <v>36.1</v>
      </c>
      <c r="U341">
        <v>1.4306957372387714</v>
      </c>
      <c r="V341">
        <v>28.11</v>
      </c>
      <c r="X341">
        <v>8.07</v>
      </c>
      <c r="Y341">
        <v>2.299109448312416E-3</v>
      </c>
      <c r="Z341">
        <v>8</v>
      </c>
      <c r="AB341">
        <v>9.65</v>
      </c>
      <c r="AC341">
        <v>3.6327411840975266E-2</v>
      </c>
      <c r="AD341">
        <v>368.79</v>
      </c>
      <c r="AE341">
        <v>2.1679700525920951</v>
      </c>
      <c r="AF341">
        <v>369.93</v>
      </c>
      <c r="AG341">
        <v>2.1734726769374424</v>
      </c>
      <c r="AH341">
        <v>1718.24</v>
      </c>
      <c r="AI341">
        <v>0.79552603281286605</v>
      </c>
      <c r="AJ341">
        <v>251.13</v>
      </c>
      <c r="AK341">
        <v>0.83280152356943637</v>
      </c>
      <c r="AL341">
        <v>1979.02</v>
      </c>
      <c r="AM341">
        <v>0.32875975836985549</v>
      </c>
      <c r="AN341">
        <v>4.0199999999999996</v>
      </c>
      <c r="AO341">
        <v>1.2778805591307238E-2</v>
      </c>
      <c r="AP341">
        <v>6.02</v>
      </c>
      <c r="AQ341">
        <v>1.7651321450139919E-2</v>
      </c>
    </row>
    <row r="342" spans="4:43" x14ac:dyDescent="0.2">
      <c r="D342" t="s">
        <v>17283</v>
      </c>
      <c r="E342" t="s">
        <v>14080</v>
      </c>
      <c r="F342" t="s">
        <v>17284</v>
      </c>
      <c r="G342" t="s">
        <v>17285</v>
      </c>
      <c r="H342">
        <v>1</v>
      </c>
      <c r="I342">
        <v>4</v>
      </c>
      <c r="J342" t="s">
        <v>12462</v>
      </c>
      <c r="K342">
        <v>400</v>
      </c>
      <c r="L342" t="s">
        <v>17286</v>
      </c>
      <c r="M342">
        <v>90</v>
      </c>
      <c r="N342">
        <v>0.74</v>
      </c>
      <c r="O342">
        <v>4.62</v>
      </c>
      <c r="Q342" t="s">
        <v>17291</v>
      </c>
      <c r="R342">
        <v>2335.8000000000002</v>
      </c>
      <c r="S342">
        <v>1.4306957372387714</v>
      </c>
      <c r="T342">
        <v>36.1</v>
      </c>
      <c r="U342">
        <v>1.4306957372387714</v>
      </c>
      <c r="V342">
        <v>28.11</v>
      </c>
      <c r="X342">
        <v>8.07</v>
      </c>
      <c r="Y342">
        <v>2.299109448312416E-3</v>
      </c>
      <c r="Z342">
        <v>8</v>
      </c>
      <c r="AB342">
        <v>9.65</v>
      </c>
      <c r="AC342">
        <v>3.6327411840975266E-2</v>
      </c>
      <c r="AD342">
        <v>368.79</v>
      </c>
      <c r="AE342">
        <v>2.1679700525920951</v>
      </c>
      <c r="AF342">
        <v>369.93</v>
      </c>
      <c r="AG342">
        <v>2.1734726769374424</v>
      </c>
      <c r="AH342">
        <v>1718.24</v>
      </c>
      <c r="AI342">
        <v>0.79552603281286605</v>
      </c>
      <c r="AJ342">
        <v>251.13</v>
      </c>
      <c r="AK342">
        <v>0.83280152356943637</v>
      </c>
      <c r="AL342">
        <v>1979.02</v>
      </c>
      <c r="AM342">
        <v>0.32875975836985549</v>
      </c>
      <c r="AN342">
        <v>4.0199999999999996</v>
      </c>
      <c r="AO342">
        <v>1.2778805591307238E-2</v>
      </c>
      <c r="AP342">
        <v>6.02</v>
      </c>
      <c r="AQ342">
        <v>1.7651321450139919E-2</v>
      </c>
    </row>
    <row r="343" spans="4:43" x14ac:dyDescent="0.2">
      <c r="D343" t="s">
        <v>17283</v>
      </c>
      <c r="E343" t="s">
        <v>14080</v>
      </c>
      <c r="F343" t="s">
        <v>17284</v>
      </c>
      <c r="G343" t="s">
        <v>17285</v>
      </c>
      <c r="H343">
        <v>1</v>
      </c>
      <c r="I343">
        <v>4</v>
      </c>
      <c r="J343" t="s">
        <v>12462</v>
      </c>
      <c r="K343">
        <v>400</v>
      </c>
      <c r="L343" t="s">
        <v>17286</v>
      </c>
      <c r="M343">
        <v>93</v>
      </c>
      <c r="N343">
        <v>0.51</v>
      </c>
      <c r="O343">
        <v>2.5299999999999998</v>
      </c>
      <c r="Q343" t="s">
        <v>17291</v>
      </c>
      <c r="R343">
        <v>2335.8000000000002</v>
      </c>
      <c r="S343">
        <v>1.4306957372387714</v>
      </c>
      <c r="T343">
        <v>36.1</v>
      </c>
      <c r="U343">
        <v>1.4306957372387714</v>
      </c>
      <c r="V343">
        <v>28.11</v>
      </c>
      <c r="X343">
        <v>8.07</v>
      </c>
      <c r="Y343">
        <v>2.299109448312416E-3</v>
      </c>
      <c r="Z343">
        <v>8</v>
      </c>
      <c r="AB343">
        <v>9.65</v>
      </c>
      <c r="AC343">
        <v>3.6327411840975266E-2</v>
      </c>
      <c r="AD343">
        <v>368.79</v>
      </c>
      <c r="AE343">
        <v>2.1679700525920951</v>
      </c>
      <c r="AF343">
        <v>369.93</v>
      </c>
      <c r="AG343">
        <v>2.1734726769374424</v>
      </c>
      <c r="AH343">
        <v>1718.24</v>
      </c>
      <c r="AI343">
        <v>0.79552603281286605</v>
      </c>
      <c r="AJ343">
        <v>251.13</v>
      </c>
      <c r="AK343">
        <v>0.83280152356943637</v>
      </c>
      <c r="AL343">
        <v>1979.02</v>
      </c>
      <c r="AM343">
        <v>0.32875975836985549</v>
      </c>
      <c r="AN343">
        <v>4.0199999999999996</v>
      </c>
      <c r="AO343">
        <v>1.2778805591307238E-2</v>
      </c>
      <c r="AP343">
        <v>6.02</v>
      </c>
      <c r="AQ343">
        <v>1.7651321450139919E-2</v>
      </c>
    </row>
    <row r="344" spans="4:43" x14ac:dyDescent="0.2">
      <c r="D344" t="s">
        <v>17283</v>
      </c>
      <c r="E344" t="s">
        <v>14080</v>
      </c>
      <c r="F344" t="s">
        <v>17284</v>
      </c>
      <c r="G344" t="s">
        <v>17285</v>
      </c>
      <c r="H344">
        <v>1</v>
      </c>
      <c r="I344">
        <v>4</v>
      </c>
      <c r="J344" t="s">
        <v>12462</v>
      </c>
      <c r="K344">
        <v>400</v>
      </c>
      <c r="L344" t="s">
        <v>17287</v>
      </c>
      <c r="M344">
        <v>28</v>
      </c>
      <c r="N344">
        <v>0.43</v>
      </c>
      <c r="O344">
        <v>3.72</v>
      </c>
      <c r="Q344" t="s">
        <v>17291</v>
      </c>
      <c r="R344">
        <v>2335.8000000000002</v>
      </c>
      <c r="S344">
        <v>1.4306957372387714</v>
      </c>
      <c r="T344">
        <v>36.1</v>
      </c>
      <c r="U344">
        <v>1.4306957372387714</v>
      </c>
      <c r="V344">
        <v>28.11</v>
      </c>
      <c r="X344">
        <v>8.07</v>
      </c>
      <c r="Y344">
        <v>2.299109448312416E-3</v>
      </c>
      <c r="Z344">
        <v>8</v>
      </c>
      <c r="AB344">
        <v>9.65</v>
      </c>
      <c r="AC344">
        <v>3.6327411840975266E-2</v>
      </c>
      <c r="AD344">
        <v>368.79</v>
      </c>
      <c r="AE344">
        <v>2.1679700525920951</v>
      </c>
      <c r="AF344">
        <v>369.93</v>
      </c>
      <c r="AG344">
        <v>2.1734726769374424</v>
      </c>
      <c r="AH344">
        <v>1718.24</v>
      </c>
      <c r="AI344">
        <v>0.79552603281286605</v>
      </c>
      <c r="AJ344">
        <v>251.13</v>
      </c>
      <c r="AK344">
        <v>0.83280152356943637</v>
      </c>
      <c r="AL344">
        <v>1979.02</v>
      </c>
      <c r="AM344">
        <v>0.32875975836985549</v>
      </c>
      <c r="AN344">
        <v>4.0199999999999996</v>
      </c>
      <c r="AO344">
        <v>1.2778805591307238E-2</v>
      </c>
      <c r="AP344">
        <v>6.02</v>
      </c>
      <c r="AQ344">
        <v>1.7651321450139919E-2</v>
      </c>
    </row>
    <row r="345" spans="4:43" x14ac:dyDescent="0.2">
      <c r="D345" t="s">
        <v>17283</v>
      </c>
      <c r="E345" t="s">
        <v>14080</v>
      </c>
      <c r="F345" t="s">
        <v>17284</v>
      </c>
      <c r="G345" t="s">
        <v>17285</v>
      </c>
      <c r="H345">
        <v>1</v>
      </c>
      <c r="I345">
        <v>4</v>
      </c>
      <c r="J345" t="s">
        <v>12462</v>
      </c>
      <c r="K345">
        <v>400</v>
      </c>
      <c r="L345" t="s">
        <v>17287</v>
      </c>
      <c r="M345">
        <v>37</v>
      </c>
      <c r="N345">
        <v>0.63</v>
      </c>
      <c r="O345">
        <v>4.2</v>
      </c>
      <c r="Q345" t="s">
        <v>17291</v>
      </c>
      <c r="R345">
        <v>2335.8000000000002</v>
      </c>
      <c r="S345">
        <v>1.4306957372387714</v>
      </c>
      <c r="T345">
        <v>36.1</v>
      </c>
      <c r="U345">
        <v>1.4306957372387714</v>
      </c>
      <c r="V345">
        <v>28.11</v>
      </c>
      <c r="X345">
        <v>8.07</v>
      </c>
      <c r="Y345">
        <v>2.299109448312416E-3</v>
      </c>
      <c r="Z345">
        <v>8</v>
      </c>
      <c r="AB345">
        <v>9.65</v>
      </c>
      <c r="AC345">
        <v>3.6327411840975266E-2</v>
      </c>
      <c r="AD345">
        <v>368.79</v>
      </c>
      <c r="AE345">
        <v>2.1679700525920951</v>
      </c>
      <c r="AF345">
        <v>369.93</v>
      </c>
      <c r="AG345">
        <v>2.1734726769374424</v>
      </c>
      <c r="AH345">
        <v>1718.24</v>
      </c>
      <c r="AI345">
        <v>0.79552603281286605</v>
      </c>
      <c r="AJ345">
        <v>251.13</v>
      </c>
      <c r="AK345">
        <v>0.83280152356943637</v>
      </c>
      <c r="AL345">
        <v>1979.02</v>
      </c>
      <c r="AM345">
        <v>0.32875975836985549</v>
      </c>
      <c r="AN345">
        <v>4.0199999999999996</v>
      </c>
      <c r="AO345">
        <v>1.2778805591307238E-2</v>
      </c>
      <c r="AP345">
        <v>6.02</v>
      </c>
      <c r="AQ345">
        <v>1.7651321450139919E-2</v>
      </c>
    </row>
    <row r="346" spans="4:43" x14ac:dyDescent="0.2">
      <c r="D346" t="s">
        <v>17283</v>
      </c>
      <c r="E346" t="s">
        <v>14080</v>
      </c>
      <c r="F346" t="s">
        <v>17284</v>
      </c>
      <c r="G346" t="s">
        <v>17285</v>
      </c>
      <c r="H346">
        <v>1</v>
      </c>
      <c r="I346">
        <v>4</v>
      </c>
      <c r="J346" t="s">
        <v>12746</v>
      </c>
      <c r="K346">
        <v>400</v>
      </c>
      <c r="L346" t="s">
        <v>17286</v>
      </c>
      <c r="M346">
        <v>62</v>
      </c>
      <c r="N346">
        <v>0.34</v>
      </c>
      <c r="O346">
        <v>3.3</v>
      </c>
      <c r="Q346" t="s">
        <v>17292</v>
      </c>
      <c r="R346">
        <v>2335.8000000000002</v>
      </c>
      <c r="S346">
        <v>0.61837620461559184</v>
      </c>
      <c r="T346">
        <v>36.1</v>
      </c>
      <c r="U346">
        <v>0.61837620461559184</v>
      </c>
      <c r="V346">
        <v>28.11</v>
      </c>
      <c r="X346">
        <v>8.07</v>
      </c>
      <c r="Y346">
        <v>1.0425720702853516E-3</v>
      </c>
      <c r="Z346">
        <v>8</v>
      </c>
      <c r="AB346">
        <v>9.65</v>
      </c>
      <c r="AC346">
        <v>0.22797489850381791</v>
      </c>
      <c r="AD346">
        <v>368.79</v>
      </c>
      <c r="AE346">
        <v>3.6284957282598524</v>
      </c>
      <c r="AF346">
        <v>369.93</v>
      </c>
      <c r="AG346">
        <v>3.6404886123921045</v>
      </c>
      <c r="AH346">
        <v>1718.24</v>
      </c>
      <c r="AI346">
        <v>2.9231075260235699</v>
      </c>
      <c r="AJ346">
        <v>251.13</v>
      </c>
      <c r="AK346">
        <v>1.177193604556487</v>
      </c>
      <c r="AL346">
        <v>1979.02</v>
      </c>
      <c r="AM346">
        <v>2.010783159130658</v>
      </c>
      <c r="AN346">
        <v>4.0199999999999996</v>
      </c>
      <c r="AO346">
        <v>2.1738315202105399E-2</v>
      </c>
      <c r="AP346">
        <v>6.02</v>
      </c>
      <c r="AQ346">
        <v>3.0018110475540247E-2</v>
      </c>
    </row>
    <row r="347" spans="4:43" x14ac:dyDescent="0.2">
      <c r="D347" t="s">
        <v>17283</v>
      </c>
      <c r="E347" t="s">
        <v>14080</v>
      </c>
      <c r="F347" t="s">
        <v>17284</v>
      </c>
      <c r="G347" t="s">
        <v>17285</v>
      </c>
      <c r="H347">
        <v>1</v>
      </c>
      <c r="I347">
        <v>4</v>
      </c>
      <c r="J347" t="s">
        <v>12746</v>
      </c>
      <c r="K347">
        <v>400</v>
      </c>
      <c r="L347" t="s">
        <v>17286</v>
      </c>
      <c r="M347">
        <v>69</v>
      </c>
      <c r="N347">
        <v>0.15</v>
      </c>
      <c r="O347">
        <v>6.99</v>
      </c>
      <c r="Q347" t="s">
        <v>17292</v>
      </c>
      <c r="R347">
        <v>2335.8000000000002</v>
      </c>
      <c r="S347">
        <v>0.61837620461559184</v>
      </c>
      <c r="T347">
        <v>36.1</v>
      </c>
      <c r="U347">
        <v>0.61837620461559184</v>
      </c>
      <c r="V347">
        <v>28.11</v>
      </c>
      <c r="X347">
        <v>8.07</v>
      </c>
      <c r="Y347">
        <v>1.0425720702853516E-3</v>
      </c>
      <c r="Z347">
        <v>8</v>
      </c>
      <c r="AB347">
        <v>9.65</v>
      </c>
      <c r="AC347">
        <v>0.22797489850381791</v>
      </c>
      <c r="AD347">
        <v>368.79</v>
      </c>
      <c r="AE347">
        <v>3.6284957282598524</v>
      </c>
      <c r="AF347">
        <v>369.93</v>
      </c>
      <c r="AG347">
        <v>3.6404886123921045</v>
      </c>
      <c r="AH347">
        <v>1718.24</v>
      </c>
      <c r="AI347">
        <v>2.9231075260235699</v>
      </c>
      <c r="AJ347">
        <v>251.13</v>
      </c>
      <c r="AK347">
        <v>1.177193604556487</v>
      </c>
      <c r="AL347">
        <v>1979.02</v>
      </c>
      <c r="AM347">
        <v>2.010783159130658</v>
      </c>
      <c r="AN347">
        <v>4.0199999999999996</v>
      </c>
      <c r="AO347">
        <v>2.1738315202105399E-2</v>
      </c>
      <c r="AP347">
        <v>6.02</v>
      </c>
      <c r="AQ347">
        <v>3.0018110475540247E-2</v>
      </c>
    </row>
    <row r="348" spans="4:43" x14ac:dyDescent="0.2">
      <c r="D348" t="s">
        <v>17283</v>
      </c>
      <c r="E348" t="s">
        <v>14080</v>
      </c>
      <c r="F348" t="s">
        <v>17284</v>
      </c>
      <c r="G348" t="s">
        <v>17285</v>
      </c>
      <c r="H348">
        <v>1</v>
      </c>
      <c r="I348">
        <v>4</v>
      </c>
      <c r="J348" t="s">
        <v>12746</v>
      </c>
      <c r="K348">
        <v>400</v>
      </c>
      <c r="L348" t="s">
        <v>17286</v>
      </c>
      <c r="M348">
        <v>70</v>
      </c>
      <c r="N348">
        <v>0.21</v>
      </c>
      <c r="O348">
        <v>7.07</v>
      </c>
      <c r="Q348" t="s">
        <v>17292</v>
      </c>
      <c r="R348">
        <v>2335.8000000000002</v>
      </c>
      <c r="S348">
        <v>0.61837620461559184</v>
      </c>
      <c r="T348">
        <v>36.1</v>
      </c>
      <c r="U348">
        <v>0.61837620461559184</v>
      </c>
      <c r="V348">
        <v>28.11</v>
      </c>
      <c r="X348">
        <v>8.07</v>
      </c>
      <c r="Y348">
        <v>1.0425720702853516E-3</v>
      </c>
      <c r="Z348">
        <v>8</v>
      </c>
      <c r="AB348">
        <v>9.65</v>
      </c>
      <c r="AC348">
        <v>0.22797489850381791</v>
      </c>
      <c r="AD348">
        <v>368.79</v>
      </c>
      <c r="AE348">
        <v>3.6284957282598524</v>
      </c>
      <c r="AF348">
        <v>369.93</v>
      </c>
      <c r="AG348">
        <v>3.6404886123921045</v>
      </c>
      <c r="AH348">
        <v>1718.24</v>
      </c>
      <c r="AI348">
        <v>2.9231075260235699</v>
      </c>
      <c r="AJ348">
        <v>251.13</v>
      </c>
      <c r="AK348">
        <v>1.177193604556487</v>
      </c>
      <c r="AL348">
        <v>1979.02</v>
      </c>
      <c r="AM348">
        <v>2.010783159130658</v>
      </c>
      <c r="AN348">
        <v>4.0199999999999996</v>
      </c>
      <c r="AO348">
        <v>2.1738315202105399E-2</v>
      </c>
      <c r="AP348">
        <v>6.02</v>
      </c>
      <c r="AQ348">
        <v>3.0018110475540247E-2</v>
      </c>
    </row>
    <row r="349" spans="4:43" x14ac:dyDescent="0.2">
      <c r="D349" t="s">
        <v>17283</v>
      </c>
      <c r="E349" t="s">
        <v>14080</v>
      </c>
      <c r="F349" t="s">
        <v>17284</v>
      </c>
      <c r="G349" t="s">
        <v>17285</v>
      </c>
      <c r="H349">
        <v>1</v>
      </c>
      <c r="I349">
        <v>4</v>
      </c>
      <c r="J349" t="s">
        <v>12746</v>
      </c>
      <c r="K349">
        <v>400</v>
      </c>
      <c r="L349" t="s">
        <v>17287</v>
      </c>
      <c r="M349">
        <v>17</v>
      </c>
      <c r="N349">
        <v>0.42</v>
      </c>
      <c r="O349">
        <v>2.69</v>
      </c>
      <c r="Q349" t="s">
        <v>17292</v>
      </c>
      <c r="R349">
        <v>2335.8000000000002</v>
      </c>
      <c r="S349">
        <v>0.61837620461559184</v>
      </c>
      <c r="T349">
        <v>36.1</v>
      </c>
      <c r="U349">
        <v>0.61837620461559184</v>
      </c>
      <c r="V349">
        <v>28.11</v>
      </c>
      <c r="X349">
        <v>8.07</v>
      </c>
      <c r="Y349">
        <v>1.0425720702853516E-3</v>
      </c>
      <c r="Z349">
        <v>8</v>
      </c>
      <c r="AB349">
        <v>9.65</v>
      </c>
      <c r="AC349">
        <v>0.22797489850381791</v>
      </c>
      <c r="AD349">
        <v>368.79</v>
      </c>
      <c r="AE349">
        <v>3.6284957282598524</v>
      </c>
      <c r="AF349">
        <v>369.93</v>
      </c>
      <c r="AG349">
        <v>3.6404886123921045</v>
      </c>
      <c r="AH349">
        <v>1718.24</v>
      </c>
      <c r="AI349">
        <v>2.9231075260235699</v>
      </c>
      <c r="AJ349">
        <v>251.13</v>
      </c>
      <c r="AK349">
        <v>1.177193604556487</v>
      </c>
      <c r="AL349">
        <v>1979.02</v>
      </c>
      <c r="AM349">
        <v>2.010783159130658</v>
      </c>
      <c r="AN349">
        <v>4.0199999999999996</v>
      </c>
      <c r="AO349">
        <v>2.1738315202105399E-2</v>
      </c>
      <c r="AP349">
        <v>6.02</v>
      </c>
      <c r="AQ349">
        <v>3.0018110475540247E-2</v>
      </c>
    </row>
    <row r="350" spans="4:43" x14ac:dyDescent="0.2">
      <c r="D350" t="s">
        <v>17283</v>
      </c>
      <c r="E350" t="s">
        <v>14080</v>
      </c>
      <c r="F350" t="s">
        <v>17284</v>
      </c>
      <c r="G350" t="s">
        <v>17285</v>
      </c>
      <c r="H350">
        <v>1</v>
      </c>
      <c r="I350">
        <v>4</v>
      </c>
      <c r="J350" t="s">
        <v>12746</v>
      </c>
      <c r="K350">
        <v>400</v>
      </c>
      <c r="L350" t="s">
        <v>17287</v>
      </c>
      <c r="M350">
        <v>18</v>
      </c>
      <c r="N350">
        <v>0.21</v>
      </c>
      <c r="O350">
        <v>3.91</v>
      </c>
      <c r="Q350" t="s">
        <v>17292</v>
      </c>
      <c r="R350">
        <v>2335.8000000000002</v>
      </c>
      <c r="S350">
        <v>0.61837620461559184</v>
      </c>
      <c r="T350">
        <v>36.1</v>
      </c>
      <c r="U350">
        <v>0.61837620461559184</v>
      </c>
      <c r="V350">
        <v>28.11</v>
      </c>
      <c r="X350">
        <v>8.07</v>
      </c>
      <c r="Y350">
        <v>1.0425720702853516E-3</v>
      </c>
      <c r="Z350">
        <v>8</v>
      </c>
      <c r="AB350">
        <v>9.65</v>
      </c>
      <c r="AC350">
        <v>0.22797489850381791</v>
      </c>
      <c r="AD350">
        <v>368.79</v>
      </c>
      <c r="AE350">
        <v>3.6284957282598524</v>
      </c>
      <c r="AF350">
        <v>369.93</v>
      </c>
      <c r="AG350">
        <v>3.6404886123921045</v>
      </c>
      <c r="AH350">
        <v>1718.24</v>
      </c>
      <c r="AI350">
        <v>2.9231075260235699</v>
      </c>
      <c r="AJ350">
        <v>251.13</v>
      </c>
      <c r="AK350">
        <v>1.177193604556487</v>
      </c>
      <c r="AL350">
        <v>1979.02</v>
      </c>
      <c r="AM350">
        <v>2.010783159130658</v>
      </c>
      <c r="AN350">
        <v>4.0199999999999996</v>
      </c>
      <c r="AO350">
        <v>2.1738315202105399E-2</v>
      </c>
      <c r="AP350">
        <v>6.02</v>
      </c>
      <c r="AQ350">
        <v>3.0018110475540247E-2</v>
      </c>
    </row>
    <row r="351" spans="4:43" x14ac:dyDescent="0.2">
      <c r="D351" t="s">
        <v>17283</v>
      </c>
      <c r="E351" t="s">
        <v>14080</v>
      </c>
      <c r="F351" t="s">
        <v>17284</v>
      </c>
      <c r="G351" t="s">
        <v>17285</v>
      </c>
      <c r="H351">
        <v>1</v>
      </c>
      <c r="I351">
        <v>4</v>
      </c>
      <c r="J351" t="s">
        <v>12746</v>
      </c>
      <c r="K351">
        <v>400</v>
      </c>
      <c r="L351" t="s">
        <v>17287</v>
      </c>
      <c r="M351">
        <v>40</v>
      </c>
      <c r="N351">
        <v>0.56999999999999995</v>
      </c>
      <c r="O351">
        <v>5.23</v>
      </c>
      <c r="Q351" t="s">
        <v>17292</v>
      </c>
      <c r="R351">
        <v>2335.8000000000002</v>
      </c>
      <c r="S351">
        <v>0.61837620461559184</v>
      </c>
      <c r="T351">
        <v>36.1</v>
      </c>
      <c r="U351">
        <v>0.61837620461559184</v>
      </c>
      <c r="V351">
        <v>28.11</v>
      </c>
      <c r="X351">
        <v>8.07</v>
      </c>
      <c r="Y351">
        <v>1.0425720702853516E-3</v>
      </c>
      <c r="Z351">
        <v>8</v>
      </c>
      <c r="AB351">
        <v>9.65</v>
      </c>
      <c r="AC351">
        <v>0.22797489850381791</v>
      </c>
      <c r="AD351">
        <v>368.79</v>
      </c>
      <c r="AE351">
        <v>3.6284957282598524</v>
      </c>
      <c r="AF351">
        <v>369.93</v>
      </c>
      <c r="AG351">
        <v>3.6404886123921045</v>
      </c>
      <c r="AH351">
        <v>1718.24</v>
      </c>
      <c r="AI351">
        <v>2.9231075260235699</v>
      </c>
      <c r="AJ351">
        <v>251.13</v>
      </c>
      <c r="AK351">
        <v>1.177193604556487</v>
      </c>
      <c r="AL351">
        <v>1979.02</v>
      </c>
      <c r="AM351">
        <v>2.010783159130658</v>
      </c>
      <c r="AN351">
        <v>4.0199999999999996</v>
      </c>
      <c r="AO351">
        <v>2.1738315202105399E-2</v>
      </c>
      <c r="AP351">
        <v>6.02</v>
      </c>
      <c r="AQ351">
        <v>3.0018110475540247E-2</v>
      </c>
    </row>
    <row r="352" spans="4:43" x14ac:dyDescent="0.2">
      <c r="D352" t="s">
        <v>17283</v>
      </c>
      <c r="E352" t="s">
        <v>14080</v>
      </c>
      <c r="F352" t="s">
        <v>17284</v>
      </c>
      <c r="G352" t="s">
        <v>17285</v>
      </c>
      <c r="H352">
        <v>1</v>
      </c>
      <c r="I352">
        <v>7</v>
      </c>
      <c r="J352" t="s">
        <v>12462</v>
      </c>
      <c r="K352">
        <v>400</v>
      </c>
      <c r="L352" t="s">
        <v>17286</v>
      </c>
      <c r="M352">
        <v>73</v>
      </c>
      <c r="N352">
        <v>1.06</v>
      </c>
      <c r="O352">
        <v>3.31</v>
      </c>
      <c r="Q352" t="s">
        <v>17291</v>
      </c>
      <c r="R352">
        <v>2337.1</v>
      </c>
      <c r="S352">
        <v>1.4306957372387714</v>
      </c>
      <c r="T352">
        <v>36.1</v>
      </c>
      <c r="U352">
        <v>1.4306957372387714</v>
      </c>
      <c r="V352">
        <v>27.97</v>
      </c>
      <c r="X352">
        <v>8.07</v>
      </c>
      <c r="Y352">
        <v>2.299109448312416E-3</v>
      </c>
      <c r="Z352">
        <v>8</v>
      </c>
      <c r="AB352">
        <v>9.6199999999999992</v>
      </c>
      <c r="AC352">
        <v>3.6327411840975266E-2</v>
      </c>
      <c r="AD352">
        <v>366.48</v>
      </c>
      <c r="AE352">
        <v>2.1679700525920951</v>
      </c>
      <c r="AF352">
        <v>367.61</v>
      </c>
      <c r="AG352">
        <v>2.1734726769374424</v>
      </c>
      <c r="AH352">
        <v>1718.92</v>
      </c>
      <c r="AI352">
        <v>0.79552603281286605</v>
      </c>
      <c r="AJ352">
        <v>251.39</v>
      </c>
      <c r="AK352">
        <v>0.83280152356943637</v>
      </c>
      <c r="AL352">
        <v>1979.93</v>
      </c>
      <c r="AM352">
        <v>0.32875975836985549</v>
      </c>
      <c r="AN352">
        <v>4.0199999999999996</v>
      </c>
      <c r="AO352">
        <v>1.2778805591307238E-2</v>
      </c>
      <c r="AP352">
        <v>6.03</v>
      </c>
      <c r="AQ352">
        <v>1.7651321450139919E-2</v>
      </c>
    </row>
    <row r="353" spans="4:43" x14ac:dyDescent="0.2">
      <c r="D353" t="s">
        <v>17283</v>
      </c>
      <c r="E353" t="s">
        <v>14080</v>
      </c>
      <c r="F353" t="s">
        <v>17284</v>
      </c>
      <c r="G353" t="s">
        <v>17285</v>
      </c>
      <c r="H353">
        <v>1</v>
      </c>
      <c r="I353">
        <v>7</v>
      </c>
      <c r="J353" t="s">
        <v>12462</v>
      </c>
      <c r="K353">
        <v>400</v>
      </c>
      <c r="L353" t="s">
        <v>17286</v>
      </c>
      <c r="M353">
        <v>74</v>
      </c>
      <c r="N353">
        <v>0.53</v>
      </c>
      <c r="O353">
        <v>4.37</v>
      </c>
      <c r="Q353" t="s">
        <v>17291</v>
      </c>
      <c r="R353">
        <v>2337.1</v>
      </c>
      <c r="S353">
        <v>1.4306957372387714</v>
      </c>
      <c r="T353">
        <v>36.1</v>
      </c>
      <c r="U353">
        <v>1.4306957372387714</v>
      </c>
      <c r="V353">
        <v>27.97</v>
      </c>
      <c r="X353">
        <v>8.07</v>
      </c>
      <c r="Y353">
        <v>2.299109448312416E-3</v>
      </c>
      <c r="Z353">
        <v>8</v>
      </c>
      <c r="AB353">
        <v>9.6199999999999992</v>
      </c>
      <c r="AC353">
        <v>3.6327411840975266E-2</v>
      </c>
      <c r="AD353">
        <v>366.48</v>
      </c>
      <c r="AE353">
        <v>2.1679700525920951</v>
      </c>
      <c r="AF353">
        <v>367.61</v>
      </c>
      <c r="AG353">
        <v>2.1734726769374424</v>
      </c>
      <c r="AH353">
        <v>1718.92</v>
      </c>
      <c r="AI353">
        <v>0.79552603281286605</v>
      </c>
      <c r="AJ353">
        <v>251.39</v>
      </c>
      <c r="AK353">
        <v>0.83280152356943637</v>
      </c>
      <c r="AL353">
        <v>1979.93</v>
      </c>
      <c r="AM353">
        <v>0.32875975836985549</v>
      </c>
      <c r="AN353">
        <v>4.0199999999999996</v>
      </c>
      <c r="AO353">
        <v>1.2778805591307238E-2</v>
      </c>
      <c r="AP353">
        <v>6.03</v>
      </c>
      <c r="AQ353">
        <v>1.7651321450139919E-2</v>
      </c>
    </row>
    <row r="354" spans="4:43" x14ac:dyDescent="0.2">
      <c r="D354" t="s">
        <v>17283</v>
      </c>
      <c r="E354" t="s">
        <v>14080</v>
      </c>
      <c r="F354" t="s">
        <v>17284</v>
      </c>
      <c r="G354" t="s">
        <v>17285</v>
      </c>
      <c r="H354">
        <v>1</v>
      </c>
      <c r="I354">
        <v>7</v>
      </c>
      <c r="J354" t="s">
        <v>12462</v>
      </c>
      <c r="K354">
        <v>400</v>
      </c>
      <c r="L354" t="s">
        <v>17286</v>
      </c>
      <c r="M354">
        <v>85</v>
      </c>
      <c r="N354">
        <v>1</v>
      </c>
      <c r="O354">
        <v>3.18</v>
      </c>
      <c r="Q354" t="s">
        <v>17291</v>
      </c>
      <c r="R354">
        <v>2337.1</v>
      </c>
      <c r="S354">
        <v>1.4306957372387714</v>
      </c>
      <c r="T354">
        <v>36.1</v>
      </c>
      <c r="U354">
        <v>1.4306957372387714</v>
      </c>
      <c r="V354">
        <v>27.97</v>
      </c>
      <c r="X354">
        <v>8.07</v>
      </c>
      <c r="Y354">
        <v>2.299109448312416E-3</v>
      </c>
      <c r="Z354">
        <v>8</v>
      </c>
      <c r="AB354">
        <v>9.6199999999999992</v>
      </c>
      <c r="AC354">
        <v>3.6327411840975266E-2</v>
      </c>
      <c r="AD354">
        <v>366.48</v>
      </c>
      <c r="AE354">
        <v>2.1679700525920951</v>
      </c>
      <c r="AF354">
        <v>367.61</v>
      </c>
      <c r="AG354">
        <v>2.1734726769374424</v>
      </c>
      <c r="AH354">
        <v>1718.92</v>
      </c>
      <c r="AI354">
        <v>0.79552603281286605</v>
      </c>
      <c r="AJ354">
        <v>251.39</v>
      </c>
      <c r="AK354">
        <v>0.83280152356943637</v>
      </c>
      <c r="AL354">
        <v>1979.93</v>
      </c>
      <c r="AM354">
        <v>0.32875975836985549</v>
      </c>
      <c r="AN354">
        <v>4.0199999999999996</v>
      </c>
      <c r="AO354">
        <v>1.2778805591307238E-2</v>
      </c>
      <c r="AP354">
        <v>6.03</v>
      </c>
      <c r="AQ354">
        <v>1.7651321450139919E-2</v>
      </c>
    </row>
    <row r="355" spans="4:43" x14ac:dyDescent="0.2">
      <c r="D355" t="s">
        <v>17283</v>
      </c>
      <c r="E355" t="s">
        <v>14080</v>
      </c>
      <c r="F355" t="s">
        <v>17284</v>
      </c>
      <c r="G355" t="s">
        <v>17285</v>
      </c>
      <c r="H355">
        <v>1</v>
      </c>
      <c r="I355">
        <v>7</v>
      </c>
      <c r="J355" t="s">
        <v>12462</v>
      </c>
      <c r="K355">
        <v>400</v>
      </c>
      <c r="L355" t="s">
        <v>17287</v>
      </c>
      <c r="M355">
        <v>10</v>
      </c>
      <c r="N355">
        <v>0.78</v>
      </c>
      <c r="O355">
        <v>6.84</v>
      </c>
      <c r="Q355" t="s">
        <v>17291</v>
      </c>
      <c r="R355">
        <v>2337.1</v>
      </c>
      <c r="S355">
        <v>1.4306957372387714</v>
      </c>
      <c r="T355">
        <v>36.1</v>
      </c>
      <c r="U355">
        <v>1.4306957372387714</v>
      </c>
      <c r="V355">
        <v>27.97</v>
      </c>
      <c r="X355">
        <v>8.07</v>
      </c>
      <c r="Y355">
        <v>2.299109448312416E-3</v>
      </c>
      <c r="Z355">
        <v>8</v>
      </c>
      <c r="AB355">
        <v>9.6199999999999992</v>
      </c>
      <c r="AC355">
        <v>3.6327411840975266E-2</v>
      </c>
      <c r="AD355">
        <v>366.48</v>
      </c>
      <c r="AE355">
        <v>2.1679700525920951</v>
      </c>
      <c r="AF355">
        <v>367.61</v>
      </c>
      <c r="AG355">
        <v>2.1734726769374424</v>
      </c>
      <c r="AH355">
        <v>1718.92</v>
      </c>
      <c r="AI355">
        <v>0.79552603281286605</v>
      </c>
      <c r="AJ355">
        <v>251.39</v>
      </c>
      <c r="AK355">
        <v>0.83280152356943637</v>
      </c>
      <c r="AL355">
        <v>1979.93</v>
      </c>
      <c r="AM355">
        <v>0.32875975836985549</v>
      </c>
      <c r="AN355">
        <v>4.0199999999999996</v>
      </c>
      <c r="AO355">
        <v>1.2778805591307238E-2</v>
      </c>
      <c r="AP355">
        <v>6.03</v>
      </c>
      <c r="AQ355">
        <v>1.7651321450139919E-2</v>
      </c>
    </row>
    <row r="356" spans="4:43" x14ac:dyDescent="0.2">
      <c r="D356" t="s">
        <v>17283</v>
      </c>
      <c r="E356" t="s">
        <v>14080</v>
      </c>
      <c r="F356" t="s">
        <v>17284</v>
      </c>
      <c r="G356" t="s">
        <v>17285</v>
      </c>
      <c r="H356">
        <v>1</v>
      </c>
      <c r="I356">
        <v>7</v>
      </c>
      <c r="J356" t="s">
        <v>12462</v>
      </c>
      <c r="K356">
        <v>400</v>
      </c>
      <c r="L356" t="s">
        <v>17287</v>
      </c>
      <c r="M356">
        <v>30</v>
      </c>
      <c r="N356">
        <v>0.85</v>
      </c>
      <c r="O356">
        <v>6.33</v>
      </c>
      <c r="Q356" t="s">
        <v>17291</v>
      </c>
      <c r="R356">
        <v>2337.1</v>
      </c>
      <c r="S356">
        <v>1.4306957372387714</v>
      </c>
      <c r="T356">
        <v>36.1</v>
      </c>
      <c r="U356">
        <v>1.4306957372387714</v>
      </c>
      <c r="V356">
        <v>27.97</v>
      </c>
      <c r="X356">
        <v>8.07</v>
      </c>
      <c r="Y356">
        <v>2.299109448312416E-3</v>
      </c>
      <c r="Z356">
        <v>8</v>
      </c>
      <c r="AB356">
        <v>9.6199999999999992</v>
      </c>
      <c r="AC356">
        <v>3.6327411840975266E-2</v>
      </c>
      <c r="AD356">
        <v>366.48</v>
      </c>
      <c r="AE356">
        <v>2.1679700525920951</v>
      </c>
      <c r="AF356">
        <v>367.61</v>
      </c>
      <c r="AG356">
        <v>2.1734726769374424</v>
      </c>
      <c r="AH356">
        <v>1718.92</v>
      </c>
      <c r="AI356">
        <v>0.79552603281286605</v>
      </c>
      <c r="AJ356">
        <v>251.39</v>
      </c>
      <c r="AK356">
        <v>0.83280152356943637</v>
      </c>
      <c r="AL356">
        <v>1979.93</v>
      </c>
      <c r="AM356">
        <v>0.32875975836985549</v>
      </c>
      <c r="AN356">
        <v>4.0199999999999996</v>
      </c>
      <c r="AO356">
        <v>1.2778805591307238E-2</v>
      </c>
      <c r="AP356">
        <v>6.03</v>
      </c>
      <c r="AQ356">
        <v>1.7651321450139919E-2</v>
      </c>
    </row>
    <row r="357" spans="4:43" x14ac:dyDescent="0.2">
      <c r="D357" t="s">
        <v>17283</v>
      </c>
      <c r="E357" t="s">
        <v>14080</v>
      </c>
      <c r="F357" t="s">
        <v>17284</v>
      </c>
      <c r="G357" t="s">
        <v>17285</v>
      </c>
      <c r="H357">
        <v>1</v>
      </c>
      <c r="I357">
        <v>7</v>
      </c>
      <c r="J357" t="s">
        <v>12746</v>
      </c>
      <c r="K357">
        <v>400</v>
      </c>
      <c r="L357" t="s">
        <v>17286</v>
      </c>
      <c r="M357">
        <v>49</v>
      </c>
      <c r="N357">
        <v>0.51</v>
      </c>
      <c r="O357">
        <v>7.75</v>
      </c>
      <c r="Q357" t="s">
        <v>17292</v>
      </c>
      <c r="R357">
        <v>2337.1</v>
      </c>
      <c r="S357">
        <v>0.61837620461559184</v>
      </c>
      <c r="T357">
        <v>36.1</v>
      </c>
      <c r="U357">
        <v>0.61837620461559184</v>
      </c>
      <c r="V357">
        <v>27.97</v>
      </c>
      <c r="X357">
        <v>8.07</v>
      </c>
      <c r="Y357">
        <v>1.0425720702853516E-3</v>
      </c>
      <c r="Z357">
        <v>8</v>
      </c>
      <c r="AB357">
        <v>9.6199999999999992</v>
      </c>
      <c r="AC357">
        <v>0.22797489850381791</v>
      </c>
      <c r="AD357">
        <v>366.48</v>
      </c>
      <c r="AE357">
        <v>3.6284957282598524</v>
      </c>
      <c r="AF357">
        <v>367.61</v>
      </c>
      <c r="AG357">
        <v>3.6404886123921045</v>
      </c>
      <c r="AH357">
        <v>1718.92</v>
      </c>
      <c r="AI357">
        <v>2.9231075260235699</v>
      </c>
      <c r="AJ357">
        <v>251.39</v>
      </c>
      <c r="AK357">
        <v>1.177193604556487</v>
      </c>
      <c r="AL357">
        <v>1979.93</v>
      </c>
      <c r="AM357">
        <v>2.010783159130658</v>
      </c>
      <c r="AN357">
        <v>4.0199999999999996</v>
      </c>
      <c r="AO357">
        <v>2.1738315202105399E-2</v>
      </c>
      <c r="AP357">
        <v>6.03</v>
      </c>
      <c r="AQ357">
        <v>3.0018110475540247E-2</v>
      </c>
    </row>
    <row r="358" spans="4:43" x14ac:dyDescent="0.2">
      <c r="D358" t="s">
        <v>17283</v>
      </c>
      <c r="E358" t="s">
        <v>14080</v>
      </c>
      <c r="F358" t="s">
        <v>17284</v>
      </c>
      <c r="G358" t="s">
        <v>17285</v>
      </c>
      <c r="H358">
        <v>1</v>
      </c>
      <c r="I358">
        <v>7</v>
      </c>
      <c r="J358" t="s">
        <v>12746</v>
      </c>
      <c r="K358">
        <v>400</v>
      </c>
      <c r="L358" t="s">
        <v>17286</v>
      </c>
      <c r="M358">
        <v>63</v>
      </c>
      <c r="N358">
        <v>0.21</v>
      </c>
      <c r="O358">
        <v>2.0499999999999998</v>
      </c>
      <c r="Q358" t="s">
        <v>17292</v>
      </c>
      <c r="R358">
        <v>2337.1</v>
      </c>
      <c r="S358">
        <v>0.61837620461559184</v>
      </c>
      <c r="T358">
        <v>36.1</v>
      </c>
      <c r="U358">
        <v>0.61837620461559184</v>
      </c>
      <c r="V358">
        <v>27.97</v>
      </c>
      <c r="X358">
        <v>8.07</v>
      </c>
      <c r="Y358">
        <v>1.0425720702853516E-3</v>
      </c>
      <c r="Z358">
        <v>8</v>
      </c>
      <c r="AB358">
        <v>9.6199999999999992</v>
      </c>
      <c r="AC358">
        <v>0.22797489850381791</v>
      </c>
      <c r="AD358">
        <v>366.48</v>
      </c>
      <c r="AE358">
        <v>3.6284957282598524</v>
      </c>
      <c r="AF358">
        <v>367.61</v>
      </c>
      <c r="AG358">
        <v>3.6404886123921045</v>
      </c>
      <c r="AH358">
        <v>1718.92</v>
      </c>
      <c r="AI358">
        <v>2.9231075260235699</v>
      </c>
      <c r="AJ358">
        <v>251.39</v>
      </c>
      <c r="AK358">
        <v>1.177193604556487</v>
      </c>
      <c r="AL358">
        <v>1979.93</v>
      </c>
      <c r="AM358">
        <v>2.010783159130658</v>
      </c>
      <c r="AN358">
        <v>4.0199999999999996</v>
      </c>
      <c r="AO358">
        <v>2.1738315202105399E-2</v>
      </c>
      <c r="AP358">
        <v>6.03</v>
      </c>
      <c r="AQ358">
        <v>3.0018110475540247E-2</v>
      </c>
    </row>
    <row r="359" spans="4:43" x14ac:dyDescent="0.2">
      <c r="D359" t="s">
        <v>17283</v>
      </c>
      <c r="E359" t="s">
        <v>14080</v>
      </c>
      <c r="F359" t="s">
        <v>17284</v>
      </c>
      <c r="G359" t="s">
        <v>17285</v>
      </c>
      <c r="H359">
        <v>1</v>
      </c>
      <c r="I359">
        <v>7</v>
      </c>
      <c r="J359" t="s">
        <v>12746</v>
      </c>
      <c r="K359">
        <v>400</v>
      </c>
      <c r="L359" t="s">
        <v>17286</v>
      </c>
      <c r="M359">
        <v>65</v>
      </c>
      <c r="N359">
        <v>0.74</v>
      </c>
      <c r="O359">
        <v>3.96</v>
      </c>
      <c r="Q359" t="s">
        <v>17292</v>
      </c>
      <c r="R359">
        <v>2337.1</v>
      </c>
      <c r="S359">
        <v>0.61837620461559184</v>
      </c>
      <c r="T359">
        <v>36.1</v>
      </c>
      <c r="U359">
        <v>0.61837620461559184</v>
      </c>
      <c r="V359">
        <v>27.97</v>
      </c>
      <c r="X359">
        <v>8.07</v>
      </c>
      <c r="Y359">
        <v>1.0425720702853516E-3</v>
      </c>
      <c r="Z359">
        <v>8</v>
      </c>
      <c r="AB359">
        <v>9.6199999999999992</v>
      </c>
      <c r="AC359">
        <v>0.22797489850381791</v>
      </c>
      <c r="AD359">
        <v>366.48</v>
      </c>
      <c r="AE359">
        <v>3.6284957282598524</v>
      </c>
      <c r="AF359">
        <v>367.61</v>
      </c>
      <c r="AG359">
        <v>3.6404886123921045</v>
      </c>
      <c r="AH359">
        <v>1718.92</v>
      </c>
      <c r="AI359">
        <v>2.9231075260235699</v>
      </c>
      <c r="AJ359">
        <v>251.39</v>
      </c>
      <c r="AK359">
        <v>1.177193604556487</v>
      </c>
      <c r="AL359">
        <v>1979.93</v>
      </c>
      <c r="AM359">
        <v>2.010783159130658</v>
      </c>
      <c r="AN359">
        <v>4.0199999999999996</v>
      </c>
      <c r="AO359">
        <v>2.1738315202105399E-2</v>
      </c>
      <c r="AP359">
        <v>6.03</v>
      </c>
      <c r="AQ359">
        <v>3.0018110475540247E-2</v>
      </c>
    </row>
    <row r="360" spans="4:43" x14ac:dyDescent="0.2">
      <c r="D360" t="s">
        <v>17283</v>
      </c>
      <c r="E360" t="s">
        <v>14080</v>
      </c>
      <c r="F360" t="s">
        <v>17284</v>
      </c>
      <c r="G360" t="s">
        <v>17285</v>
      </c>
      <c r="H360">
        <v>1</v>
      </c>
      <c r="I360">
        <v>7</v>
      </c>
      <c r="J360" t="s">
        <v>12746</v>
      </c>
      <c r="K360">
        <v>400</v>
      </c>
      <c r="L360" t="s">
        <v>17287</v>
      </c>
      <c r="M360">
        <v>5</v>
      </c>
      <c r="N360">
        <v>0.72</v>
      </c>
      <c r="O360">
        <v>5.56</v>
      </c>
      <c r="Q360" t="s">
        <v>17292</v>
      </c>
      <c r="R360">
        <v>2337.1</v>
      </c>
      <c r="S360">
        <v>0.61837620461559184</v>
      </c>
      <c r="T360">
        <v>36.1</v>
      </c>
      <c r="U360">
        <v>0.61837620461559184</v>
      </c>
      <c r="V360">
        <v>27.97</v>
      </c>
      <c r="X360">
        <v>8.07</v>
      </c>
      <c r="Y360">
        <v>1.0425720702853516E-3</v>
      </c>
      <c r="Z360">
        <v>8</v>
      </c>
      <c r="AB360">
        <v>9.6199999999999992</v>
      </c>
      <c r="AC360">
        <v>0.22797489850381791</v>
      </c>
      <c r="AD360">
        <v>366.48</v>
      </c>
      <c r="AE360">
        <v>3.6284957282598524</v>
      </c>
      <c r="AF360">
        <v>367.61</v>
      </c>
      <c r="AG360">
        <v>3.6404886123921045</v>
      </c>
      <c r="AH360">
        <v>1718.92</v>
      </c>
      <c r="AI360">
        <v>2.9231075260235699</v>
      </c>
      <c r="AJ360">
        <v>251.39</v>
      </c>
      <c r="AK360">
        <v>1.177193604556487</v>
      </c>
      <c r="AL360">
        <v>1979.93</v>
      </c>
      <c r="AM360">
        <v>2.010783159130658</v>
      </c>
      <c r="AN360">
        <v>4.0199999999999996</v>
      </c>
      <c r="AO360">
        <v>2.1738315202105399E-2</v>
      </c>
      <c r="AP360">
        <v>6.03</v>
      </c>
      <c r="AQ360">
        <v>3.0018110475540247E-2</v>
      </c>
    </row>
    <row r="361" spans="4:43" x14ac:dyDescent="0.2">
      <c r="D361" t="s">
        <v>17283</v>
      </c>
      <c r="E361" t="s">
        <v>14080</v>
      </c>
      <c r="F361" t="s">
        <v>17284</v>
      </c>
      <c r="G361" t="s">
        <v>17285</v>
      </c>
      <c r="H361">
        <v>1</v>
      </c>
      <c r="I361">
        <v>7</v>
      </c>
      <c r="J361" t="s">
        <v>12746</v>
      </c>
      <c r="K361">
        <v>400</v>
      </c>
      <c r="L361" t="s">
        <v>17287</v>
      </c>
      <c r="M361">
        <v>7</v>
      </c>
      <c r="N361">
        <v>0.51</v>
      </c>
      <c r="O361">
        <v>5.75</v>
      </c>
      <c r="Q361" t="s">
        <v>17292</v>
      </c>
      <c r="R361">
        <v>2337.1</v>
      </c>
      <c r="S361">
        <v>0.61837620461559184</v>
      </c>
      <c r="T361">
        <v>36.1</v>
      </c>
      <c r="U361">
        <v>0.61837620461559184</v>
      </c>
      <c r="V361">
        <v>27.97</v>
      </c>
      <c r="X361">
        <v>8.07</v>
      </c>
      <c r="Y361">
        <v>1.0425720702853516E-3</v>
      </c>
      <c r="Z361">
        <v>8</v>
      </c>
      <c r="AB361">
        <v>9.6199999999999992</v>
      </c>
      <c r="AC361">
        <v>0.22797489850381791</v>
      </c>
      <c r="AD361">
        <v>366.48</v>
      </c>
      <c r="AE361">
        <v>3.6284957282598524</v>
      </c>
      <c r="AF361">
        <v>367.61</v>
      </c>
      <c r="AG361">
        <v>3.6404886123921045</v>
      </c>
      <c r="AH361">
        <v>1718.92</v>
      </c>
      <c r="AI361">
        <v>2.9231075260235699</v>
      </c>
      <c r="AJ361">
        <v>251.39</v>
      </c>
      <c r="AK361">
        <v>1.177193604556487</v>
      </c>
      <c r="AL361">
        <v>1979.93</v>
      </c>
      <c r="AM361">
        <v>2.010783159130658</v>
      </c>
      <c r="AN361">
        <v>4.0199999999999996</v>
      </c>
      <c r="AO361">
        <v>2.1738315202105399E-2</v>
      </c>
      <c r="AP361">
        <v>6.03</v>
      </c>
      <c r="AQ361">
        <v>3.0018110475540247E-2</v>
      </c>
    </row>
    <row r="362" spans="4:43" x14ac:dyDescent="0.2">
      <c r="D362" t="s">
        <v>17283</v>
      </c>
      <c r="E362" t="s">
        <v>14080</v>
      </c>
      <c r="F362" t="s">
        <v>17284</v>
      </c>
      <c r="G362" t="s">
        <v>17285</v>
      </c>
      <c r="H362">
        <v>1</v>
      </c>
      <c r="I362">
        <v>7</v>
      </c>
      <c r="J362" t="s">
        <v>12746</v>
      </c>
      <c r="K362">
        <v>400</v>
      </c>
      <c r="L362" t="s">
        <v>17287</v>
      </c>
      <c r="M362">
        <v>15</v>
      </c>
      <c r="N362">
        <v>0.9</v>
      </c>
      <c r="O362">
        <v>5.47</v>
      </c>
      <c r="Q362" t="s">
        <v>17292</v>
      </c>
      <c r="R362">
        <v>2337.1</v>
      </c>
      <c r="S362">
        <v>0.61837620461559184</v>
      </c>
      <c r="T362">
        <v>36.1</v>
      </c>
      <c r="U362">
        <v>0.61837620461559184</v>
      </c>
      <c r="V362">
        <v>27.97</v>
      </c>
      <c r="X362">
        <v>8.07</v>
      </c>
      <c r="Y362">
        <v>1.0425720702853516E-3</v>
      </c>
      <c r="Z362">
        <v>8</v>
      </c>
      <c r="AB362">
        <v>9.6199999999999992</v>
      </c>
      <c r="AC362">
        <v>0.22797489850381791</v>
      </c>
      <c r="AD362">
        <v>366.48</v>
      </c>
      <c r="AE362">
        <v>3.6284957282598524</v>
      </c>
      <c r="AF362">
        <v>367.61</v>
      </c>
      <c r="AG362">
        <v>3.6404886123921045</v>
      </c>
      <c r="AH362">
        <v>1718.92</v>
      </c>
      <c r="AI362">
        <v>2.9231075260235699</v>
      </c>
      <c r="AJ362">
        <v>251.39</v>
      </c>
      <c r="AK362">
        <v>1.177193604556487</v>
      </c>
      <c r="AL362">
        <v>1979.93</v>
      </c>
      <c r="AM362">
        <v>2.010783159130658</v>
      </c>
      <c r="AN362">
        <v>4.0199999999999996</v>
      </c>
      <c r="AO362">
        <v>2.1738315202105399E-2</v>
      </c>
      <c r="AP362">
        <v>6.03</v>
      </c>
      <c r="AQ362">
        <v>3.0018110475540247E-2</v>
      </c>
    </row>
    <row r="363" spans="4:43" x14ac:dyDescent="0.2">
      <c r="D363" t="s">
        <v>17283</v>
      </c>
      <c r="E363" t="s">
        <v>14080</v>
      </c>
      <c r="F363" t="s">
        <v>17284</v>
      </c>
      <c r="G363" t="s">
        <v>17285</v>
      </c>
      <c r="H363">
        <v>1</v>
      </c>
      <c r="I363">
        <v>8</v>
      </c>
      <c r="J363" t="s">
        <v>12462</v>
      </c>
      <c r="K363">
        <v>800</v>
      </c>
      <c r="L363" t="s">
        <v>17286</v>
      </c>
      <c r="M363">
        <v>77</v>
      </c>
      <c r="N363">
        <v>0.3</v>
      </c>
      <c r="O363">
        <v>4.5199999999999996</v>
      </c>
      <c r="Q363" t="s">
        <v>17293</v>
      </c>
      <c r="R363">
        <v>2324.9499999999998</v>
      </c>
      <c r="S363">
        <v>0.83582733680859667</v>
      </c>
      <c r="T363">
        <v>36.1</v>
      </c>
      <c r="U363">
        <v>0.83582733680859667</v>
      </c>
      <c r="V363">
        <v>28.16</v>
      </c>
      <c r="X363">
        <v>7.84</v>
      </c>
      <c r="Y363">
        <v>1.0425720702853514E-3</v>
      </c>
      <c r="Z363">
        <v>8</v>
      </c>
      <c r="AB363">
        <v>18.309999999999999</v>
      </c>
      <c r="AC363">
        <v>5.3537877692584016E-2</v>
      </c>
      <c r="AD363">
        <v>700.55</v>
      </c>
      <c r="AE363">
        <v>1.8684627342097189</v>
      </c>
      <c r="AF363">
        <v>702.71</v>
      </c>
      <c r="AG363">
        <v>1.8747019328299901</v>
      </c>
      <c r="AH363">
        <v>1916.05</v>
      </c>
      <c r="AI363">
        <v>1.4806207386563015</v>
      </c>
      <c r="AJ363">
        <v>166.66</v>
      </c>
      <c r="AK363">
        <v>0.34823584898993332</v>
      </c>
      <c r="AL363">
        <v>2101.0100000000002</v>
      </c>
      <c r="AM363">
        <v>1.2399452126746462</v>
      </c>
      <c r="AN363">
        <v>2.67</v>
      </c>
      <c r="AO363">
        <v>6.2554324217122493E-3</v>
      </c>
      <c r="AP363">
        <v>4</v>
      </c>
      <c r="AQ363">
        <v>8.8924736129224295E-3</v>
      </c>
    </row>
    <row r="364" spans="4:43" x14ac:dyDescent="0.2">
      <c r="D364" t="s">
        <v>17283</v>
      </c>
      <c r="E364" t="s">
        <v>14080</v>
      </c>
      <c r="F364" t="s">
        <v>17284</v>
      </c>
      <c r="G364" t="s">
        <v>17285</v>
      </c>
      <c r="H364">
        <v>1</v>
      </c>
      <c r="I364">
        <v>8</v>
      </c>
      <c r="J364" t="s">
        <v>12462</v>
      </c>
      <c r="K364">
        <v>800</v>
      </c>
      <c r="L364" t="s">
        <v>17286</v>
      </c>
      <c r="M364">
        <v>80</v>
      </c>
      <c r="N364">
        <v>0.75</v>
      </c>
      <c r="O364">
        <v>3.71</v>
      </c>
      <c r="Q364" t="s">
        <v>17293</v>
      </c>
      <c r="R364">
        <v>2324.9499999999998</v>
      </c>
      <c r="S364">
        <v>0.83582733680859667</v>
      </c>
      <c r="T364">
        <v>36.1</v>
      </c>
      <c r="U364">
        <v>0.83582733680859667</v>
      </c>
      <c r="V364">
        <v>28.16</v>
      </c>
      <c r="X364">
        <v>7.84</v>
      </c>
      <c r="Y364">
        <v>1.0425720702853514E-3</v>
      </c>
      <c r="Z364">
        <v>8</v>
      </c>
      <c r="AB364">
        <v>18.309999999999999</v>
      </c>
      <c r="AC364">
        <v>5.3537877692584016E-2</v>
      </c>
      <c r="AD364">
        <v>700.55</v>
      </c>
      <c r="AE364">
        <v>1.8684627342097189</v>
      </c>
      <c r="AF364">
        <v>702.71</v>
      </c>
      <c r="AG364">
        <v>1.8747019328299901</v>
      </c>
      <c r="AH364">
        <v>1916.05</v>
      </c>
      <c r="AI364">
        <v>1.4806207386563015</v>
      </c>
      <c r="AJ364">
        <v>166.66</v>
      </c>
      <c r="AK364">
        <v>0.34823584898993332</v>
      </c>
      <c r="AL364">
        <v>2101.0100000000002</v>
      </c>
      <c r="AM364">
        <v>1.2399452126746462</v>
      </c>
      <c r="AN364">
        <v>2.67</v>
      </c>
      <c r="AO364">
        <v>6.2554324217122493E-3</v>
      </c>
      <c r="AP364">
        <v>4</v>
      </c>
      <c r="AQ364">
        <v>8.8924736129224295E-3</v>
      </c>
    </row>
    <row r="365" spans="4:43" x14ac:dyDescent="0.2">
      <c r="D365" t="s">
        <v>17283</v>
      </c>
      <c r="E365" t="s">
        <v>14080</v>
      </c>
      <c r="F365" t="s">
        <v>17284</v>
      </c>
      <c r="G365" t="s">
        <v>17285</v>
      </c>
      <c r="H365">
        <v>1</v>
      </c>
      <c r="I365">
        <v>8</v>
      </c>
      <c r="J365" t="s">
        <v>12462</v>
      </c>
      <c r="K365">
        <v>800</v>
      </c>
      <c r="L365" t="s">
        <v>17286</v>
      </c>
      <c r="M365">
        <v>82</v>
      </c>
      <c r="N365">
        <v>0.39</v>
      </c>
      <c r="O365">
        <v>3.03</v>
      </c>
      <c r="Q365" t="s">
        <v>17293</v>
      </c>
      <c r="R365">
        <v>2324.9499999999998</v>
      </c>
      <c r="S365">
        <v>0.83582733680859667</v>
      </c>
      <c r="T365">
        <v>36.1</v>
      </c>
      <c r="U365">
        <v>0.83582733680859667</v>
      </c>
      <c r="V365">
        <v>28.16</v>
      </c>
      <c r="X365">
        <v>7.84</v>
      </c>
      <c r="Y365">
        <v>1.0425720702853514E-3</v>
      </c>
      <c r="Z365">
        <v>8</v>
      </c>
      <c r="AB365">
        <v>18.309999999999999</v>
      </c>
      <c r="AC365">
        <v>5.3537877692584016E-2</v>
      </c>
      <c r="AD365">
        <v>700.55</v>
      </c>
      <c r="AE365">
        <v>1.8684627342097189</v>
      </c>
      <c r="AF365">
        <v>702.71</v>
      </c>
      <c r="AG365">
        <v>1.8747019328299901</v>
      </c>
      <c r="AH365">
        <v>1916.05</v>
      </c>
      <c r="AI365">
        <v>1.4806207386563015</v>
      </c>
      <c r="AJ365">
        <v>166.66</v>
      </c>
      <c r="AK365">
        <v>0.34823584898993332</v>
      </c>
      <c r="AL365">
        <v>2101.0100000000002</v>
      </c>
      <c r="AM365">
        <v>1.2399452126746462</v>
      </c>
      <c r="AN365">
        <v>2.67</v>
      </c>
      <c r="AO365">
        <v>6.2554324217122493E-3</v>
      </c>
      <c r="AP365">
        <v>4</v>
      </c>
      <c r="AQ365">
        <v>8.8924736129224295E-3</v>
      </c>
    </row>
    <row r="366" spans="4:43" x14ac:dyDescent="0.2">
      <c r="D366" t="s">
        <v>17283</v>
      </c>
      <c r="E366" t="s">
        <v>14080</v>
      </c>
      <c r="F366" t="s">
        <v>17284</v>
      </c>
      <c r="G366" t="s">
        <v>17285</v>
      </c>
      <c r="H366">
        <v>1</v>
      </c>
      <c r="I366">
        <v>8</v>
      </c>
      <c r="J366" t="s">
        <v>12462</v>
      </c>
      <c r="K366">
        <v>800</v>
      </c>
      <c r="L366" t="s">
        <v>17287</v>
      </c>
      <c r="M366">
        <v>34</v>
      </c>
      <c r="N366">
        <v>0.27</v>
      </c>
      <c r="O366">
        <v>4.18</v>
      </c>
      <c r="Q366" t="s">
        <v>17293</v>
      </c>
      <c r="R366">
        <v>2324.9499999999998</v>
      </c>
      <c r="S366">
        <v>0.83582733680859667</v>
      </c>
      <c r="T366">
        <v>36.1</v>
      </c>
      <c r="U366">
        <v>0.83582733680859667</v>
      </c>
      <c r="V366">
        <v>28.16</v>
      </c>
      <c r="X366">
        <v>7.84</v>
      </c>
      <c r="Y366">
        <v>1.0425720702853514E-3</v>
      </c>
      <c r="Z366">
        <v>8</v>
      </c>
      <c r="AB366">
        <v>18.309999999999999</v>
      </c>
      <c r="AC366">
        <v>5.3537877692584016E-2</v>
      </c>
      <c r="AD366">
        <v>700.55</v>
      </c>
      <c r="AE366">
        <v>1.8684627342097189</v>
      </c>
      <c r="AF366">
        <v>702.71</v>
      </c>
      <c r="AG366">
        <v>1.8747019328299901</v>
      </c>
      <c r="AH366">
        <v>1916.05</v>
      </c>
      <c r="AI366">
        <v>1.4806207386563015</v>
      </c>
      <c r="AJ366">
        <v>166.66</v>
      </c>
      <c r="AK366">
        <v>0.34823584898993332</v>
      </c>
      <c r="AL366">
        <v>2101.0100000000002</v>
      </c>
      <c r="AM366">
        <v>1.2399452126746462</v>
      </c>
      <c r="AN366">
        <v>2.67</v>
      </c>
      <c r="AO366">
        <v>6.2554324217122493E-3</v>
      </c>
      <c r="AP366">
        <v>4</v>
      </c>
      <c r="AQ366">
        <v>8.8924736129224295E-3</v>
      </c>
    </row>
    <row r="367" spans="4:43" x14ac:dyDescent="0.2">
      <c r="D367" t="s">
        <v>17283</v>
      </c>
      <c r="E367" t="s">
        <v>14080</v>
      </c>
      <c r="F367" t="s">
        <v>17284</v>
      </c>
      <c r="G367" t="s">
        <v>17285</v>
      </c>
      <c r="H367">
        <v>1</v>
      </c>
      <c r="I367">
        <v>8</v>
      </c>
      <c r="J367" t="s">
        <v>12746</v>
      </c>
      <c r="K367">
        <v>800</v>
      </c>
      <c r="L367" t="s">
        <v>17286</v>
      </c>
      <c r="M367">
        <v>58</v>
      </c>
      <c r="N367">
        <v>0.51</v>
      </c>
      <c r="O367">
        <v>5.29</v>
      </c>
      <c r="Q367" t="s">
        <v>17294</v>
      </c>
      <c r="R367">
        <v>2324.9499999999998</v>
      </c>
      <c r="S367">
        <v>0.61837620461559184</v>
      </c>
      <c r="T367">
        <v>36.1</v>
      </c>
      <c r="U367">
        <v>0.61837620461559184</v>
      </c>
      <c r="V367">
        <v>28.16</v>
      </c>
      <c r="X367">
        <v>7.84</v>
      </c>
      <c r="Y367">
        <v>1.0425720702853516E-3</v>
      </c>
      <c r="Z367">
        <v>8</v>
      </c>
      <c r="AB367">
        <v>18.309999999999999</v>
      </c>
      <c r="AC367">
        <v>0.22797489850381791</v>
      </c>
      <c r="AD367">
        <v>700.55</v>
      </c>
      <c r="AE367">
        <v>3.6284957282598524</v>
      </c>
      <c r="AF367">
        <v>702.71</v>
      </c>
      <c r="AG367">
        <v>3.6404886123921045</v>
      </c>
      <c r="AH367">
        <v>1916.05</v>
      </c>
      <c r="AI367">
        <v>2.9231075260235699</v>
      </c>
      <c r="AJ367">
        <v>166.66</v>
      </c>
      <c r="AK367">
        <v>1.177193604556487</v>
      </c>
      <c r="AL367">
        <v>2101.0100000000002</v>
      </c>
      <c r="AM367">
        <v>2.010783159130658</v>
      </c>
      <c r="AN367">
        <v>2.67</v>
      </c>
      <c r="AO367">
        <v>2.1738315202105399E-2</v>
      </c>
      <c r="AP367">
        <v>4</v>
      </c>
      <c r="AQ367">
        <v>3.0018110475540247E-2</v>
      </c>
    </row>
    <row r="368" spans="4:43" x14ac:dyDescent="0.2">
      <c r="D368" t="s">
        <v>17283</v>
      </c>
      <c r="E368" t="s">
        <v>14080</v>
      </c>
      <c r="F368" t="s">
        <v>17284</v>
      </c>
      <c r="G368" t="s">
        <v>17285</v>
      </c>
      <c r="H368">
        <v>1</v>
      </c>
      <c r="I368">
        <v>8</v>
      </c>
      <c r="J368" t="s">
        <v>12746</v>
      </c>
      <c r="K368">
        <v>800</v>
      </c>
      <c r="L368" t="s">
        <v>17286</v>
      </c>
      <c r="M368">
        <v>60</v>
      </c>
      <c r="N368">
        <v>0.44</v>
      </c>
      <c r="O368">
        <v>2.31</v>
      </c>
      <c r="Q368" t="s">
        <v>17294</v>
      </c>
      <c r="R368">
        <v>2324.9499999999998</v>
      </c>
      <c r="S368">
        <v>0.61837620461559184</v>
      </c>
      <c r="T368">
        <v>36.1</v>
      </c>
      <c r="U368">
        <v>0.61837620461559184</v>
      </c>
      <c r="V368">
        <v>28.16</v>
      </c>
      <c r="X368">
        <v>7.84</v>
      </c>
      <c r="Y368">
        <v>1.0425720702853516E-3</v>
      </c>
      <c r="Z368">
        <v>8</v>
      </c>
      <c r="AB368">
        <v>18.309999999999999</v>
      </c>
      <c r="AC368">
        <v>0.22797489850381791</v>
      </c>
      <c r="AD368">
        <v>700.55</v>
      </c>
      <c r="AE368">
        <v>3.6284957282598524</v>
      </c>
      <c r="AF368">
        <v>702.71</v>
      </c>
      <c r="AG368">
        <v>3.6404886123921045</v>
      </c>
      <c r="AH368">
        <v>1916.05</v>
      </c>
      <c r="AI368">
        <v>2.9231075260235699</v>
      </c>
      <c r="AJ368">
        <v>166.66</v>
      </c>
      <c r="AK368">
        <v>1.177193604556487</v>
      </c>
      <c r="AL368">
        <v>2101.0100000000002</v>
      </c>
      <c r="AM368">
        <v>2.010783159130658</v>
      </c>
      <c r="AN368">
        <v>2.67</v>
      </c>
      <c r="AO368">
        <v>2.1738315202105399E-2</v>
      </c>
      <c r="AP368">
        <v>4</v>
      </c>
      <c r="AQ368">
        <v>3.0018110475540247E-2</v>
      </c>
    </row>
    <row r="369" spans="4:43" x14ac:dyDescent="0.2">
      <c r="D369" t="s">
        <v>17283</v>
      </c>
      <c r="E369" t="s">
        <v>14080</v>
      </c>
      <c r="F369" t="s">
        <v>17284</v>
      </c>
      <c r="G369" t="s">
        <v>17285</v>
      </c>
      <c r="H369">
        <v>1</v>
      </c>
      <c r="I369">
        <v>8</v>
      </c>
      <c r="J369" t="s">
        <v>12746</v>
      </c>
      <c r="K369">
        <v>800</v>
      </c>
      <c r="L369" t="s">
        <v>17286</v>
      </c>
      <c r="M369">
        <v>66</v>
      </c>
      <c r="N369">
        <v>0.81</v>
      </c>
      <c r="O369">
        <v>3.41</v>
      </c>
      <c r="Q369" t="s">
        <v>17294</v>
      </c>
      <c r="R369">
        <v>2324.9499999999998</v>
      </c>
      <c r="S369">
        <v>0.61837620461559184</v>
      </c>
      <c r="T369">
        <v>36.1</v>
      </c>
      <c r="U369">
        <v>0.61837620461559184</v>
      </c>
      <c r="V369">
        <v>28.16</v>
      </c>
      <c r="X369">
        <v>7.84</v>
      </c>
      <c r="Y369">
        <v>1.0425720702853516E-3</v>
      </c>
      <c r="Z369">
        <v>8</v>
      </c>
      <c r="AB369">
        <v>18.309999999999999</v>
      </c>
      <c r="AC369">
        <v>0.22797489850381791</v>
      </c>
      <c r="AD369">
        <v>700.55</v>
      </c>
      <c r="AE369">
        <v>3.6284957282598524</v>
      </c>
      <c r="AF369">
        <v>702.71</v>
      </c>
      <c r="AG369">
        <v>3.6404886123921045</v>
      </c>
      <c r="AH369">
        <v>1916.05</v>
      </c>
      <c r="AI369">
        <v>2.9231075260235699</v>
      </c>
      <c r="AJ369">
        <v>166.66</v>
      </c>
      <c r="AK369">
        <v>1.177193604556487</v>
      </c>
      <c r="AL369">
        <v>2101.0100000000002</v>
      </c>
      <c r="AM369">
        <v>2.010783159130658</v>
      </c>
      <c r="AN369">
        <v>2.67</v>
      </c>
      <c r="AO369">
        <v>2.1738315202105399E-2</v>
      </c>
      <c r="AP369">
        <v>4</v>
      </c>
      <c r="AQ369">
        <v>3.0018110475540247E-2</v>
      </c>
    </row>
    <row r="370" spans="4:43" x14ac:dyDescent="0.2">
      <c r="D370" t="s">
        <v>17283</v>
      </c>
      <c r="E370" t="s">
        <v>14080</v>
      </c>
      <c r="F370" t="s">
        <v>17284</v>
      </c>
      <c r="G370" t="s">
        <v>17285</v>
      </c>
      <c r="H370">
        <v>1</v>
      </c>
      <c r="I370">
        <v>8</v>
      </c>
      <c r="J370" t="s">
        <v>12746</v>
      </c>
      <c r="K370">
        <v>800</v>
      </c>
      <c r="L370" t="s">
        <v>17287</v>
      </c>
      <c r="M370">
        <v>1</v>
      </c>
      <c r="N370">
        <v>0.48</v>
      </c>
      <c r="O370">
        <v>4.7</v>
      </c>
      <c r="Q370" t="s">
        <v>17294</v>
      </c>
      <c r="R370">
        <v>2324.9499999999998</v>
      </c>
      <c r="S370">
        <v>0.61837620461559184</v>
      </c>
      <c r="T370">
        <v>36.1</v>
      </c>
      <c r="U370">
        <v>0.61837620461559184</v>
      </c>
      <c r="V370">
        <v>28.16</v>
      </c>
      <c r="X370">
        <v>7.84</v>
      </c>
      <c r="Y370">
        <v>1.0425720702853516E-3</v>
      </c>
      <c r="Z370">
        <v>8</v>
      </c>
      <c r="AB370">
        <v>18.309999999999999</v>
      </c>
      <c r="AC370">
        <v>0.22797489850381791</v>
      </c>
      <c r="AD370">
        <v>700.55</v>
      </c>
      <c r="AE370">
        <v>3.6284957282598524</v>
      </c>
      <c r="AF370">
        <v>702.71</v>
      </c>
      <c r="AG370">
        <v>3.6404886123921045</v>
      </c>
      <c r="AH370">
        <v>1916.05</v>
      </c>
      <c r="AI370">
        <v>2.9231075260235699</v>
      </c>
      <c r="AJ370">
        <v>166.66</v>
      </c>
      <c r="AK370">
        <v>1.177193604556487</v>
      </c>
      <c r="AL370">
        <v>2101.0100000000002</v>
      </c>
      <c r="AM370">
        <v>2.010783159130658</v>
      </c>
      <c r="AN370">
        <v>2.67</v>
      </c>
      <c r="AO370">
        <v>2.1738315202105399E-2</v>
      </c>
      <c r="AP370">
        <v>4</v>
      </c>
      <c r="AQ370">
        <v>3.0018110475540247E-2</v>
      </c>
    </row>
    <row r="371" spans="4:43" x14ac:dyDescent="0.2">
      <c r="D371" t="s">
        <v>17283</v>
      </c>
      <c r="E371" t="s">
        <v>14080</v>
      </c>
      <c r="F371" t="s">
        <v>17284</v>
      </c>
      <c r="G371" t="s">
        <v>17285</v>
      </c>
      <c r="H371">
        <v>1</v>
      </c>
      <c r="I371">
        <v>8</v>
      </c>
      <c r="J371" t="s">
        <v>12746</v>
      </c>
      <c r="K371">
        <v>800</v>
      </c>
      <c r="L371" t="s">
        <v>17287</v>
      </c>
      <c r="M371">
        <v>13</v>
      </c>
      <c r="N371">
        <v>0.53</v>
      </c>
      <c r="O371">
        <v>2.82</v>
      </c>
      <c r="Q371" t="s">
        <v>17294</v>
      </c>
      <c r="R371">
        <v>2324.9499999999998</v>
      </c>
      <c r="S371">
        <v>0.61837620461559184</v>
      </c>
      <c r="T371">
        <v>36.1</v>
      </c>
      <c r="U371">
        <v>0.61837620461559184</v>
      </c>
      <c r="V371">
        <v>28.16</v>
      </c>
      <c r="X371">
        <v>7.84</v>
      </c>
      <c r="Y371">
        <v>1.0425720702853516E-3</v>
      </c>
      <c r="Z371">
        <v>8</v>
      </c>
      <c r="AB371">
        <v>18.309999999999999</v>
      </c>
      <c r="AC371">
        <v>0.22797489850381791</v>
      </c>
      <c r="AD371">
        <v>700.55</v>
      </c>
      <c r="AE371">
        <v>3.6284957282598524</v>
      </c>
      <c r="AF371">
        <v>702.71</v>
      </c>
      <c r="AG371">
        <v>3.6404886123921045</v>
      </c>
      <c r="AH371">
        <v>1916.05</v>
      </c>
      <c r="AI371">
        <v>2.9231075260235699</v>
      </c>
      <c r="AJ371">
        <v>166.66</v>
      </c>
      <c r="AK371">
        <v>1.177193604556487</v>
      </c>
      <c r="AL371">
        <v>2101.0100000000002</v>
      </c>
      <c r="AM371">
        <v>2.010783159130658</v>
      </c>
      <c r="AN371">
        <v>2.67</v>
      </c>
      <c r="AO371">
        <v>2.1738315202105399E-2</v>
      </c>
      <c r="AP371">
        <v>4</v>
      </c>
      <c r="AQ371">
        <v>3.0018110475540247E-2</v>
      </c>
    </row>
    <row r="372" spans="4:43" x14ac:dyDescent="0.2">
      <c r="D372" t="s">
        <v>17283</v>
      </c>
      <c r="E372" t="s">
        <v>14080</v>
      </c>
      <c r="F372" t="s">
        <v>17284</v>
      </c>
      <c r="G372" t="s">
        <v>17285</v>
      </c>
      <c r="H372">
        <v>1</v>
      </c>
      <c r="I372">
        <v>8</v>
      </c>
      <c r="J372" t="s">
        <v>12746</v>
      </c>
      <c r="K372">
        <v>800</v>
      </c>
      <c r="L372" t="s">
        <v>17287</v>
      </c>
      <c r="M372">
        <v>23</v>
      </c>
      <c r="N372">
        <v>0.6</v>
      </c>
      <c r="O372">
        <v>3.39</v>
      </c>
      <c r="Q372" t="s">
        <v>17294</v>
      </c>
      <c r="R372">
        <v>2324.9499999999998</v>
      </c>
      <c r="S372">
        <v>0.61837620461559184</v>
      </c>
      <c r="T372">
        <v>36.1</v>
      </c>
      <c r="U372">
        <v>0.61837620461559184</v>
      </c>
      <c r="V372">
        <v>28.16</v>
      </c>
      <c r="X372">
        <v>7.84</v>
      </c>
      <c r="Y372">
        <v>1.0425720702853516E-3</v>
      </c>
      <c r="Z372">
        <v>8</v>
      </c>
      <c r="AB372">
        <v>18.309999999999999</v>
      </c>
      <c r="AC372">
        <v>0.22797489850381791</v>
      </c>
      <c r="AD372">
        <v>700.55</v>
      </c>
      <c r="AE372">
        <v>3.6284957282598524</v>
      </c>
      <c r="AF372">
        <v>702.71</v>
      </c>
      <c r="AG372">
        <v>3.6404886123921045</v>
      </c>
      <c r="AH372">
        <v>1916.05</v>
      </c>
      <c r="AI372">
        <v>2.9231075260235699</v>
      </c>
      <c r="AJ372">
        <v>166.66</v>
      </c>
      <c r="AK372">
        <v>1.177193604556487</v>
      </c>
      <c r="AL372">
        <v>2101.0100000000002</v>
      </c>
      <c r="AM372">
        <v>2.010783159130658</v>
      </c>
      <c r="AN372">
        <v>2.67</v>
      </c>
      <c r="AO372">
        <v>2.1738315202105399E-2</v>
      </c>
      <c r="AP372">
        <v>4</v>
      </c>
      <c r="AQ372">
        <v>3.0018110475540247E-2</v>
      </c>
    </row>
    <row r="373" spans="4:43" x14ac:dyDescent="0.2">
      <c r="D373" t="s">
        <v>17283</v>
      </c>
      <c r="E373" t="s">
        <v>14080</v>
      </c>
      <c r="F373" t="s">
        <v>17284</v>
      </c>
      <c r="G373" t="s">
        <v>17285</v>
      </c>
      <c r="H373">
        <v>1</v>
      </c>
      <c r="I373">
        <v>11</v>
      </c>
      <c r="J373" t="s">
        <v>12462</v>
      </c>
      <c r="K373">
        <v>800</v>
      </c>
      <c r="L373" t="s">
        <v>17286</v>
      </c>
      <c r="M373">
        <v>75</v>
      </c>
      <c r="N373">
        <v>0.55000000000000004</v>
      </c>
      <c r="O373">
        <v>4.58</v>
      </c>
      <c r="Q373" t="s">
        <v>17293</v>
      </c>
      <c r="R373">
        <v>2333.6</v>
      </c>
      <c r="S373">
        <v>0.83582733680859667</v>
      </c>
      <c r="T373">
        <v>36.1</v>
      </c>
      <c r="U373">
        <v>0.83582733680859667</v>
      </c>
      <c r="V373">
        <v>27.98</v>
      </c>
      <c r="X373">
        <v>7.83</v>
      </c>
      <c r="Y373">
        <v>1.0425720702853514E-3</v>
      </c>
      <c r="Z373">
        <v>8</v>
      </c>
      <c r="AB373">
        <v>18.82</v>
      </c>
      <c r="AC373">
        <v>5.3537877692584016E-2</v>
      </c>
      <c r="AD373">
        <v>717.16</v>
      </c>
      <c r="AE373">
        <v>1.8684627342097189</v>
      </c>
      <c r="AF373">
        <v>719.38</v>
      </c>
      <c r="AG373">
        <v>1.8747019328299901</v>
      </c>
      <c r="AH373">
        <v>1932.72</v>
      </c>
      <c r="AI373">
        <v>1.4806207386563015</v>
      </c>
      <c r="AJ373">
        <v>163.51</v>
      </c>
      <c r="AK373">
        <v>0.34823584898993332</v>
      </c>
      <c r="AL373">
        <v>2115.0500000000002</v>
      </c>
      <c r="AM373">
        <v>1.2399452126746462</v>
      </c>
      <c r="AN373">
        <v>2.61</v>
      </c>
      <c r="AO373">
        <v>6.2554324217122493E-3</v>
      </c>
      <c r="AP373">
        <v>3.92</v>
      </c>
      <c r="AQ373">
        <v>8.8924736129224295E-3</v>
      </c>
    </row>
    <row r="374" spans="4:43" x14ac:dyDescent="0.2">
      <c r="D374" t="s">
        <v>17283</v>
      </c>
      <c r="E374" t="s">
        <v>14080</v>
      </c>
      <c r="F374" t="s">
        <v>17284</v>
      </c>
      <c r="G374" t="s">
        <v>17285</v>
      </c>
      <c r="H374">
        <v>1</v>
      </c>
      <c r="I374">
        <v>11</v>
      </c>
      <c r="J374" t="s">
        <v>12462</v>
      </c>
      <c r="K374">
        <v>800</v>
      </c>
      <c r="L374" t="s">
        <v>17286</v>
      </c>
      <c r="M374">
        <v>76</v>
      </c>
      <c r="N374">
        <v>0.66</v>
      </c>
      <c r="O374">
        <v>1.52</v>
      </c>
      <c r="Q374" t="s">
        <v>17293</v>
      </c>
      <c r="R374">
        <v>2333.6</v>
      </c>
      <c r="S374">
        <v>0.83582733680859667</v>
      </c>
      <c r="T374">
        <v>36.1</v>
      </c>
      <c r="U374">
        <v>0.83582733680859667</v>
      </c>
      <c r="V374">
        <v>27.98</v>
      </c>
      <c r="X374">
        <v>7.83</v>
      </c>
      <c r="Y374">
        <v>1.0425720702853514E-3</v>
      </c>
      <c r="Z374">
        <v>8</v>
      </c>
      <c r="AB374">
        <v>18.82</v>
      </c>
      <c r="AC374">
        <v>5.3537877692584016E-2</v>
      </c>
      <c r="AD374">
        <v>717.16</v>
      </c>
      <c r="AE374">
        <v>1.8684627342097189</v>
      </c>
      <c r="AF374">
        <v>719.38</v>
      </c>
      <c r="AG374">
        <v>1.8747019328299901</v>
      </c>
      <c r="AH374">
        <v>1932.72</v>
      </c>
      <c r="AI374">
        <v>1.4806207386563015</v>
      </c>
      <c r="AJ374">
        <v>163.51</v>
      </c>
      <c r="AK374">
        <v>0.34823584898993332</v>
      </c>
      <c r="AL374">
        <v>2115.0500000000002</v>
      </c>
      <c r="AM374">
        <v>1.2399452126746462</v>
      </c>
      <c r="AN374">
        <v>2.61</v>
      </c>
      <c r="AO374">
        <v>6.2554324217122493E-3</v>
      </c>
      <c r="AP374">
        <v>3.92</v>
      </c>
      <c r="AQ374">
        <v>8.8924736129224295E-3</v>
      </c>
    </row>
    <row r="375" spans="4:43" x14ac:dyDescent="0.2">
      <c r="D375" t="s">
        <v>17283</v>
      </c>
      <c r="E375" t="s">
        <v>14080</v>
      </c>
      <c r="F375" t="s">
        <v>17284</v>
      </c>
      <c r="G375" t="s">
        <v>17285</v>
      </c>
      <c r="H375">
        <v>1</v>
      </c>
      <c r="I375">
        <v>11</v>
      </c>
      <c r="J375" t="s">
        <v>12462</v>
      </c>
      <c r="K375">
        <v>800</v>
      </c>
      <c r="L375" t="s">
        <v>17286</v>
      </c>
      <c r="M375">
        <v>86</v>
      </c>
      <c r="N375">
        <v>0.92</v>
      </c>
      <c r="O375">
        <v>3.03</v>
      </c>
      <c r="Q375" t="s">
        <v>17293</v>
      </c>
      <c r="R375">
        <v>2333.6</v>
      </c>
      <c r="S375">
        <v>0.83582733680859667</v>
      </c>
      <c r="T375">
        <v>36.1</v>
      </c>
      <c r="U375">
        <v>0.83582733680859667</v>
      </c>
      <c r="V375">
        <v>27.98</v>
      </c>
      <c r="X375">
        <v>7.83</v>
      </c>
      <c r="Y375">
        <v>1.0425720702853514E-3</v>
      </c>
      <c r="Z375">
        <v>8</v>
      </c>
      <c r="AB375">
        <v>18.82</v>
      </c>
      <c r="AC375">
        <v>5.3537877692584016E-2</v>
      </c>
      <c r="AD375">
        <v>717.16</v>
      </c>
      <c r="AE375">
        <v>1.8684627342097189</v>
      </c>
      <c r="AF375">
        <v>719.38</v>
      </c>
      <c r="AG375">
        <v>1.8747019328299901</v>
      </c>
      <c r="AH375">
        <v>1932.72</v>
      </c>
      <c r="AI375">
        <v>1.4806207386563015</v>
      </c>
      <c r="AJ375">
        <v>163.51</v>
      </c>
      <c r="AK375">
        <v>0.34823584898993332</v>
      </c>
      <c r="AL375">
        <v>2115.0500000000002</v>
      </c>
      <c r="AM375">
        <v>1.2399452126746462</v>
      </c>
      <c r="AN375">
        <v>2.61</v>
      </c>
      <c r="AO375">
        <v>6.2554324217122493E-3</v>
      </c>
      <c r="AP375">
        <v>3.92</v>
      </c>
      <c r="AQ375">
        <v>8.8924736129224295E-3</v>
      </c>
    </row>
    <row r="376" spans="4:43" x14ac:dyDescent="0.2">
      <c r="D376" t="s">
        <v>17283</v>
      </c>
      <c r="E376" t="s">
        <v>14080</v>
      </c>
      <c r="F376" t="s">
        <v>17284</v>
      </c>
      <c r="G376" t="s">
        <v>17285</v>
      </c>
      <c r="H376">
        <v>1</v>
      </c>
      <c r="I376">
        <v>11</v>
      </c>
      <c r="J376" t="s">
        <v>12462</v>
      </c>
      <c r="K376">
        <v>800</v>
      </c>
      <c r="L376" t="s">
        <v>17287</v>
      </c>
      <c r="M376">
        <v>25</v>
      </c>
      <c r="N376">
        <v>0.52</v>
      </c>
      <c r="O376">
        <v>8</v>
      </c>
      <c r="Q376" t="s">
        <v>17293</v>
      </c>
      <c r="R376">
        <v>2333.6</v>
      </c>
      <c r="S376">
        <v>0.83582733680859667</v>
      </c>
      <c r="T376">
        <v>36.1</v>
      </c>
      <c r="U376">
        <v>0.83582733680859667</v>
      </c>
      <c r="V376">
        <v>27.98</v>
      </c>
      <c r="X376">
        <v>7.83</v>
      </c>
      <c r="Y376">
        <v>1.0425720702853514E-3</v>
      </c>
      <c r="Z376">
        <v>8</v>
      </c>
      <c r="AB376">
        <v>18.82</v>
      </c>
      <c r="AC376">
        <v>5.3537877692584016E-2</v>
      </c>
      <c r="AD376">
        <v>717.16</v>
      </c>
      <c r="AE376">
        <v>1.8684627342097189</v>
      </c>
      <c r="AF376">
        <v>719.38</v>
      </c>
      <c r="AG376">
        <v>1.8747019328299901</v>
      </c>
      <c r="AH376">
        <v>1932.72</v>
      </c>
      <c r="AI376">
        <v>1.4806207386563015</v>
      </c>
      <c r="AJ376">
        <v>163.51</v>
      </c>
      <c r="AK376">
        <v>0.34823584898993332</v>
      </c>
      <c r="AL376">
        <v>2115.0500000000002</v>
      </c>
      <c r="AM376">
        <v>1.2399452126746462</v>
      </c>
      <c r="AN376">
        <v>2.61</v>
      </c>
      <c r="AO376">
        <v>6.2554324217122493E-3</v>
      </c>
      <c r="AP376">
        <v>3.92</v>
      </c>
      <c r="AQ376">
        <v>8.8924736129224295E-3</v>
      </c>
    </row>
    <row r="377" spans="4:43" x14ac:dyDescent="0.2">
      <c r="D377" t="s">
        <v>17283</v>
      </c>
      <c r="E377" t="s">
        <v>14080</v>
      </c>
      <c r="F377" t="s">
        <v>17284</v>
      </c>
      <c r="G377" t="s">
        <v>17285</v>
      </c>
      <c r="H377">
        <v>1</v>
      </c>
      <c r="I377">
        <v>11</v>
      </c>
      <c r="J377" t="s">
        <v>12462</v>
      </c>
      <c r="K377">
        <v>800</v>
      </c>
      <c r="L377" t="s">
        <v>17287</v>
      </c>
      <c r="M377">
        <v>31</v>
      </c>
      <c r="N377">
        <v>0.3</v>
      </c>
      <c r="O377">
        <v>5.83</v>
      </c>
      <c r="Q377" t="s">
        <v>17293</v>
      </c>
      <c r="R377">
        <v>2333.6</v>
      </c>
      <c r="S377">
        <v>0.83582733680859667</v>
      </c>
      <c r="T377">
        <v>36.1</v>
      </c>
      <c r="U377">
        <v>0.83582733680859667</v>
      </c>
      <c r="V377">
        <v>27.98</v>
      </c>
      <c r="X377">
        <v>7.83</v>
      </c>
      <c r="Y377">
        <v>1.0425720702853514E-3</v>
      </c>
      <c r="Z377">
        <v>8</v>
      </c>
      <c r="AB377">
        <v>18.82</v>
      </c>
      <c r="AC377">
        <v>5.3537877692584016E-2</v>
      </c>
      <c r="AD377">
        <v>717.16</v>
      </c>
      <c r="AE377">
        <v>1.8684627342097189</v>
      </c>
      <c r="AF377">
        <v>719.38</v>
      </c>
      <c r="AG377">
        <v>1.8747019328299901</v>
      </c>
      <c r="AH377">
        <v>1932.72</v>
      </c>
      <c r="AI377">
        <v>1.4806207386563015</v>
      </c>
      <c r="AJ377">
        <v>163.51</v>
      </c>
      <c r="AK377">
        <v>0.34823584898993332</v>
      </c>
      <c r="AL377">
        <v>2115.0500000000002</v>
      </c>
      <c r="AM377">
        <v>1.2399452126746462</v>
      </c>
      <c r="AN377">
        <v>2.61</v>
      </c>
      <c r="AO377">
        <v>6.2554324217122493E-3</v>
      </c>
      <c r="AP377">
        <v>3.92</v>
      </c>
      <c r="AQ377">
        <v>8.8924736129224295E-3</v>
      </c>
    </row>
    <row r="378" spans="4:43" x14ac:dyDescent="0.2">
      <c r="D378" t="s">
        <v>17283</v>
      </c>
      <c r="E378" t="s">
        <v>14080</v>
      </c>
      <c r="F378" t="s">
        <v>17284</v>
      </c>
      <c r="G378" t="s">
        <v>17285</v>
      </c>
      <c r="H378">
        <v>1</v>
      </c>
      <c r="I378">
        <v>11</v>
      </c>
      <c r="J378" t="s">
        <v>12462</v>
      </c>
      <c r="K378">
        <v>800</v>
      </c>
      <c r="L378" t="s">
        <v>17287</v>
      </c>
      <c r="M378">
        <v>36</v>
      </c>
      <c r="N378">
        <v>0.8</v>
      </c>
      <c r="O378">
        <v>5.76</v>
      </c>
      <c r="Q378" t="s">
        <v>17293</v>
      </c>
      <c r="R378">
        <v>2333.6</v>
      </c>
      <c r="S378">
        <v>0.83582733680859667</v>
      </c>
      <c r="T378">
        <v>36.1</v>
      </c>
      <c r="U378">
        <v>0.83582733680859667</v>
      </c>
      <c r="V378">
        <v>27.98</v>
      </c>
      <c r="X378">
        <v>7.83</v>
      </c>
      <c r="Y378">
        <v>1.0425720702853514E-3</v>
      </c>
      <c r="Z378">
        <v>8</v>
      </c>
      <c r="AB378">
        <v>18.82</v>
      </c>
      <c r="AC378">
        <v>5.3537877692584016E-2</v>
      </c>
      <c r="AD378">
        <v>717.16</v>
      </c>
      <c r="AE378">
        <v>1.8684627342097189</v>
      </c>
      <c r="AF378">
        <v>719.38</v>
      </c>
      <c r="AG378">
        <v>1.8747019328299901</v>
      </c>
      <c r="AH378">
        <v>1932.72</v>
      </c>
      <c r="AI378">
        <v>1.4806207386563015</v>
      </c>
      <c r="AJ378">
        <v>163.51</v>
      </c>
      <c r="AK378">
        <v>0.34823584898993332</v>
      </c>
      <c r="AL378">
        <v>2115.0500000000002</v>
      </c>
      <c r="AM378">
        <v>1.2399452126746462</v>
      </c>
      <c r="AN378">
        <v>2.61</v>
      </c>
      <c r="AO378">
        <v>6.2554324217122493E-3</v>
      </c>
      <c r="AP378">
        <v>3.92</v>
      </c>
      <c r="AQ378">
        <v>8.8924736129224295E-3</v>
      </c>
    </row>
    <row r="379" spans="4:43" x14ac:dyDescent="0.2">
      <c r="D379" t="s">
        <v>17283</v>
      </c>
      <c r="E379" t="s">
        <v>14080</v>
      </c>
      <c r="F379" t="s">
        <v>17284</v>
      </c>
      <c r="G379" t="s">
        <v>17285</v>
      </c>
      <c r="H379">
        <v>1</v>
      </c>
      <c r="I379">
        <v>11</v>
      </c>
      <c r="J379" t="s">
        <v>12746</v>
      </c>
      <c r="K379">
        <v>800</v>
      </c>
      <c r="L379" t="s">
        <v>17286</v>
      </c>
      <c r="M379">
        <v>54</v>
      </c>
      <c r="N379">
        <v>0.28000000000000003</v>
      </c>
      <c r="O379">
        <v>2.74</v>
      </c>
      <c r="Q379" t="s">
        <v>17294</v>
      </c>
      <c r="R379">
        <v>2333.6</v>
      </c>
      <c r="S379">
        <v>0.61837620461559184</v>
      </c>
      <c r="T379">
        <v>36.1</v>
      </c>
      <c r="U379">
        <v>0.61837620461559184</v>
      </c>
      <c r="V379">
        <v>27.98</v>
      </c>
      <c r="X379">
        <v>7.83</v>
      </c>
      <c r="Y379">
        <v>1.0425720702853516E-3</v>
      </c>
      <c r="Z379">
        <v>8</v>
      </c>
      <c r="AB379">
        <v>18.82</v>
      </c>
      <c r="AC379">
        <v>0.22797489850381791</v>
      </c>
      <c r="AD379">
        <v>717.16</v>
      </c>
      <c r="AE379">
        <v>3.6284957282598524</v>
      </c>
      <c r="AF379">
        <v>719.38</v>
      </c>
      <c r="AG379">
        <v>3.6404886123921045</v>
      </c>
      <c r="AH379">
        <v>1932.72</v>
      </c>
      <c r="AI379">
        <v>2.9231075260235699</v>
      </c>
      <c r="AJ379">
        <v>163.51</v>
      </c>
      <c r="AK379">
        <v>1.177193604556487</v>
      </c>
      <c r="AL379">
        <v>2115.0500000000002</v>
      </c>
      <c r="AM379">
        <v>2.010783159130658</v>
      </c>
      <c r="AN379">
        <v>2.61</v>
      </c>
      <c r="AO379">
        <v>2.1738315202105399E-2</v>
      </c>
      <c r="AP379">
        <v>3.92</v>
      </c>
      <c r="AQ379">
        <v>3.0018110475540247E-2</v>
      </c>
    </row>
    <row r="380" spans="4:43" x14ac:dyDescent="0.2">
      <c r="D380" t="s">
        <v>17283</v>
      </c>
      <c r="E380" t="s">
        <v>14080</v>
      </c>
      <c r="F380" t="s">
        <v>17284</v>
      </c>
      <c r="G380" t="s">
        <v>17285</v>
      </c>
      <c r="H380">
        <v>1</v>
      </c>
      <c r="I380">
        <v>11</v>
      </c>
      <c r="J380" t="s">
        <v>12746</v>
      </c>
      <c r="K380">
        <v>800</v>
      </c>
      <c r="L380" t="s">
        <v>17286</v>
      </c>
      <c r="M380">
        <v>61</v>
      </c>
      <c r="N380">
        <v>0.53</v>
      </c>
      <c r="O380">
        <v>4.6399999999999997</v>
      </c>
      <c r="Q380" t="s">
        <v>17294</v>
      </c>
      <c r="R380">
        <v>2333.6</v>
      </c>
      <c r="S380">
        <v>0.61837620461559184</v>
      </c>
      <c r="T380">
        <v>36.1</v>
      </c>
      <c r="U380">
        <v>0.61837620461559184</v>
      </c>
      <c r="V380">
        <v>27.98</v>
      </c>
      <c r="X380">
        <v>7.83</v>
      </c>
      <c r="Y380">
        <v>1.0425720702853516E-3</v>
      </c>
      <c r="Z380">
        <v>8</v>
      </c>
      <c r="AB380">
        <v>18.82</v>
      </c>
      <c r="AC380">
        <v>0.22797489850381791</v>
      </c>
      <c r="AD380">
        <v>717.16</v>
      </c>
      <c r="AE380">
        <v>3.6284957282598524</v>
      </c>
      <c r="AF380">
        <v>719.38</v>
      </c>
      <c r="AG380">
        <v>3.6404886123921045</v>
      </c>
      <c r="AH380">
        <v>1932.72</v>
      </c>
      <c r="AI380">
        <v>2.9231075260235699</v>
      </c>
      <c r="AJ380">
        <v>163.51</v>
      </c>
      <c r="AK380">
        <v>1.177193604556487</v>
      </c>
      <c r="AL380">
        <v>2115.0500000000002</v>
      </c>
      <c r="AM380">
        <v>2.010783159130658</v>
      </c>
      <c r="AN380">
        <v>2.61</v>
      </c>
      <c r="AO380">
        <v>2.1738315202105399E-2</v>
      </c>
      <c r="AP380">
        <v>3.92</v>
      </c>
      <c r="AQ380">
        <v>3.0018110475540247E-2</v>
      </c>
    </row>
    <row r="381" spans="4:43" x14ac:dyDescent="0.2">
      <c r="D381" t="s">
        <v>17283</v>
      </c>
      <c r="E381" t="s">
        <v>14080</v>
      </c>
      <c r="F381" t="s">
        <v>17284</v>
      </c>
      <c r="G381" t="s">
        <v>17285</v>
      </c>
      <c r="H381">
        <v>1</v>
      </c>
      <c r="I381">
        <v>11</v>
      </c>
      <c r="J381" t="s">
        <v>12746</v>
      </c>
      <c r="K381">
        <v>800</v>
      </c>
      <c r="L381" t="s">
        <v>17286</v>
      </c>
      <c r="M381">
        <v>64</v>
      </c>
      <c r="N381">
        <v>0.49</v>
      </c>
      <c r="O381">
        <v>3.48</v>
      </c>
      <c r="Q381" t="s">
        <v>17294</v>
      </c>
      <c r="R381">
        <v>2333.6</v>
      </c>
      <c r="S381">
        <v>0.61837620461559184</v>
      </c>
      <c r="T381">
        <v>36.1</v>
      </c>
      <c r="U381">
        <v>0.61837620461559184</v>
      </c>
      <c r="V381">
        <v>27.98</v>
      </c>
      <c r="X381">
        <v>7.83</v>
      </c>
      <c r="Y381">
        <v>1.0425720702853516E-3</v>
      </c>
      <c r="Z381">
        <v>8</v>
      </c>
      <c r="AB381">
        <v>18.82</v>
      </c>
      <c r="AC381">
        <v>0.22797489850381791</v>
      </c>
      <c r="AD381">
        <v>717.16</v>
      </c>
      <c r="AE381">
        <v>3.6284957282598524</v>
      </c>
      <c r="AF381">
        <v>719.38</v>
      </c>
      <c r="AG381">
        <v>3.6404886123921045</v>
      </c>
      <c r="AH381">
        <v>1932.72</v>
      </c>
      <c r="AI381">
        <v>2.9231075260235699</v>
      </c>
      <c r="AJ381">
        <v>163.51</v>
      </c>
      <c r="AK381">
        <v>1.177193604556487</v>
      </c>
      <c r="AL381">
        <v>2115.0500000000002</v>
      </c>
      <c r="AM381">
        <v>2.010783159130658</v>
      </c>
      <c r="AN381">
        <v>2.61</v>
      </c>
      <c r="AO381">
        <v>2.1738315202105399E-2</v>
      </c>
      <c r="AP381">
        <v>3.92</v>
      </c>
      <c r="AQ381">
        <v>3.0018110475540247E-2</v>
      </c>
    </row>
    <row r="382" spans="4:43" x14ac:dyDescent="0.2">
      <c r="D382" t="s">
        <v>17283</v>
      </c>
      <c r="E382" t="s">
        <v>14080</v>
      </c>
      <c r="F382" t="s">
        <v>17284</v>
      </c>
      <c r="G382" t="s">
        <v>17285</v>
      </c>
      <c r="H382">
        <v>1</v>
      </c>
      <c r="I382">
        <v>11</v>
      </c>
      <c r="J382" t="s">
        <v>12746</v>
      </c>
      <c r="K382">
        <v>800</v>
      </c>
      <c r="L382" t="s">
        <v>17287</v>
      </c>
      <c r="M382">
        <v>2</v>
      </c>
      <c r="N382">
        <v>7.0000000000000007E-2</v>
      </c>
      <c r="O382">
        <v>4.96</v>
      </c>
      <c r="Q382" t="s">
        <v>17294</v>
      </c>
      <c r="R382">
        <v>2333.6</v>
      </c>
      <c r="S382">
        <v>0.61837620461559184</v>
      </c>
      <c r="T382">
        <v>36.1</v>
      </c>
      <c r="U382">
        <v>0.61837620461559184</v>
      </c>
      <c r="V382">
        <v>27.98</v>
      </c>
      <c r="X382">
        <v>7.83</v>
      </c>
      <c r="Y382">
        <v>1.0425720702853516E-3</v>
      </c>
      <c r="Z382">
        <v>8</v>
      </c>
      <c r="AB382">
        <v>18.82</v>
      </c>
      <c r="AC382">
        <v>0.22797489850381791</v>
      </c>
      <c r="AD382">
        <v>717.16</v>
      </c>
      <c r="AE382">
        <v>3.6284957282598524</v>
      </c>
      <c r="AF382">
        <v>719.38</v>
      </c>
      <c r="AG382">
        <v>3.6404886123921045</v>
      </c>
      <c r="AH382">
        <v>1932.72</v>
      </c>
      <c r="AI382">
        <v>2.9231075260235699</v>
      </c>
      <c r="AJ382">
        <v>163.51</v>
      </c>
      <c r="AK382">
        <v>1.177193604556487</v>
      </c>
      <c r="AL382">
        <v>2115.0500000000002</v>
      </c>
      <c r="AM382">
        <v>2.010783159130658</v>
      </c>
      <c r="AN382">
        <v>2.61</v>
      </c>
      <c r="AO382">
        <v>2.1738315202105399E-2</v>
      </c>
      <c r="AP382">
        <v>3.92</v>
      </c>
      <c r="AQ382">
        <v>3.0018110475540247E-2</v>
      </c>
    </row>
    <row r="383" spans="4:43" x14ac:dyDescent="0.2">
      <c r="D383" t="s">
        <v>17283</v>
      </c>
      <c r="E383" t="s">
        <v>14080</v>
      </c>
      <c r="F383" t="s">
        <v>17284</v>
      </c>
      <c r="G383" t="s">
        <v>17285</v>
      </c>
      <c r="H383">
        <v>1</v>
      </c>
      <c r="I383">
        <v>11</v>
      </c>
      <c r="J383" t="s">
        <v>12746</v>
      </c>
      <c r="K383">
        <v>800</v>
      </c>
      <c r="L383" t="s">
        <v>17287</v>
      </c>
      <c r="M383">
        <v>6</v>
      </c>
      <c r="N383">
        <v>0.61</v>
      </c>
      <c r="O383">
        <v>7.02</v>
      </c>
      <c r="Q383" t="s">
        <v>17294</v>
      </c>
      <c r="R383">
        <v>2333.6</v>
      </c>
      <c r="S383">
        <v>0.61837620461559184</v>
      </c>
      <c r="T383">
        <v>36.1</v>
      </c>
      <c r="U383">
        <v>0.61837620461559184</v>
      </c>
      <c r="V383">
        <v>27.98</v>
      </c>
      <c r="X383">
        <v>7.83</v>
      </c>
      <c r="Y383">
        <v>1.0425720702853516E-3</v>
      </c>
      <c r="Z383">
        <v>8</v>
      </c>
      <c r="AB383">
        <v>18.82</v>
      </c>
      <c r="AC383">
        <v>0.22797489850381791</v>
      </c>
      <c r="AD383">
        <v>717.16</v>
      </c>
      <c r="AE383">
        <v>3.6284957282598524</v>
      </c>
      <c r="AF383">
        <v>719.38</v>
      </c>
      <c r="AG383">
        <v>3.6404886123921045</v>
      </c>
      <c r="AH383">
        <v>1932.72</v>
      </c>
      <c r="AI383">
        <v>2.9231075260235699</v>
      </c>
      <c r="AJ383">
        <v>163.51</v>
      </c>
      <c r="AK383">
        <v>1.177193604556487</v>
      </c>
      <c r="AL383">
        <v>2115.0500000000002</v>
      </c>
      <c r="AM383">
        <v>2.010783159130658</v>
      </c>
      <c r="AN383">
        <v>2.61</v>
      </c>
      <c r="AO383">
        <v>2.1738315202105399E-2</v>
      </c>
      <c r="AP383">
        <v>3.92</v>
      </c>
      <c r="AQ383">
        <v>3.0018110475540247E-2</v>
      </c>
    </row>
    <row r="384" spans="4:43" x14ac:dyDescent="0.2">
      <c r="D384" t="s">
        <v>17283</v>
      </c>
      <c r="E384" t="s">
        <v>14080</v>
      </c>
      <c r="F384" t="s">
        <v>17284</v>
      </c>
      <c r="G384" t="s">
        <v>17285</v>
      </c>
      <c r="H384">
        <v>1</v>
      </c>
      <c r="I384">
        <v>11</v>
      </c>
      <c r="J384" t="s">
        <v>12746</v>
      </c>
      <c r="K384">
        <v>800</v>
      </c>
      <c r="L384" t="s">
        <v>17287</v>
      </c>
      <c r="M384">
        <v>22</v>
      </c>
      <c r="N384">
        <v>0.59</v>
      </c>
      <c r="O384">
        <v>5.32</v>
      </c>
      <c r="Q384" t="s">
        <v>17294</v>
      </c>
      <c r="R384">
        <v>2333.6</v>
      </c>
      <c r="S384">
        <v>0.61837620461559184</v>
      </c>
      <c r="T384">
        <v>36.1</v>
      </c>
      <c r="U384">
        <v>0.61837620461559184</v>
      </c>
      <c r="V384">
        <v>27.98</v>
      </c>
      <c r="X384">
        <v>7.83</v>
      </c>
      <c r="Y384">
        <v>1.0425720702853516E-3</v>
      </c>
      <c r="Z384">
        <v>8</v>
      </c>
      <c r="AB384">
        <v>18.82</v>
      </c>
      <c r="AC384">
        <v>0.22797489850381791</v>
      </c>
      <c r="AD384">
        <v>717.16</v>
      </c>
      <c r="AE384">
        <v>3.6284957282598524</v>
      </c>
      <c r="AF384">
        <v>719.38</v>
      </c>
      <c r="AG384">
        <v>3.6404886123921045</v>
      </c>
      <c r="AH384">
        <v>1932.72</v>
      </c>
      <c r="AI384">
        <v>2.9231075260235699</v>
      </c>
      <c r="AJ384">
        <v>163.51</v>
      </c>
      <c r="AK384">
        <v>1.177193604556487</v>
      </c>
      <c r="AL384">
        <v>2115.0500000000002</v>
      </c>
      <c r="AM384">
        <v>2.010783159130658</v>
      </c>
      <c r="AN384">
        <v>2.61</v>
      </c>
      <c r="AO384">
        <v>2.1738315202105399E-2</v>
      </c>
      <c r="AP384">
        <v>3.92</v>
      </c>
      <c r="AQ384">
        <v>3.0018110475540247E-2</v>
      </c>
    </row>
    <row r="385" spans="4:43" x14ac:dyDescent="0.2">
      <c r="D385" t="s">
        <v>17283</v>
      </c>
      <c r="E385" t="s">
        <v>14080</v>
      </c>
      <c r="F385" t="s">
        <v>17284</v>
      </c>
      <c r="G385" t="s">
        <v>17285</v>
      </c>
      <c r="H385">
        <v>1</v>
      </c>
      <c r="I385">
        <v>12</v>
      </c>
      <c r="J385" t="s">
        <v>12462</v>
      </c>
      <c r="K385">
        <v>800</v>
      </c>
      <c r="L385" t="s">
        <v>17286</v>
      </c>
      <c r="M385">
        <v>81</v>
      </c>
      <c r="N385">
        <v>0.55000000000000004</v>
      </c>
      <c r="O385">
        <v>2.72</v>
      </c>
      <c r="Q385" t="s">
        <v>17293</v>
      </c>
      <c r="R385">
        <v>2334.25</v>
      </c>
      <c r="S385">
        <v>0.83582733680859667</v>
      </c>
      <c r="T385">
        <v>36.1</v>
      </c>
      <c r="U385">
        <v>0.83582733680859667</v>
      </c>
      <c r="V385">
        <v>27.93</v>
      </c>
      <c r="X385">
        <v>7.83</v>
      </c>
      <c r="Y385">
        <v>1.0425720702853514E-3</v>
      </c>
      <c r="Z385">
        <v>8</v>
      </c>
      <c r="AB385">
        <v>18.88</v>
      </c>
      <c r="AC385">
        <v>5.3537877692584016E-2</v>
      </c>
      <c r="AD385">
        <v>718.69</v>
      </c>
      <c r="AE385">
        <v>1.8684627342097189</v>
      </c>
      <c r="AF385">
        <v>720.91</v>
      </c>
      <c r="AG385">
        <v>1.8747019328299901</v>
      </c>
      <c r="AH385">
        <v>1933.86</v>
      </c>
      <c r="AI385">
        <v>1.4806207386563015</v>
      </c>
      <c r="AJ385">
        <v>163.31</v>
      </c>
      <c r="AK385">
        <v>0.34823584898993332</v>
      </c>
      <c r="AL385">
        <v>2116.0500000000002</v>
      </c>
      <c r="AM385">
        <v>1.2399452126746462</v>
      </c>
      <c r="AN385">
        <v>2.61</v>
      </c>
      <c r="AO385">
        <v>6.2554324217122493E-3</v>
      </c>
      <c r="AP385">
        <v>3.91</v>
      </c>
      <c r="AQ385">
        <v>8.8924736129224295E-3</v>
      </c>
    </row>
    <row r="386" spans="4:43" x14ac:dyDescent="0.2">
      <c r="D386" t="s">
        <v>17283</v>
      </c>
      <c r="E386" t="s">
        <v>14080</v>
      </c>
      <c r="F386" t="s">
        <v>17284</v>
      </c>
      <c r="G386" t="s">
        <v>17285</v>
      </c>
      <c r="H386">
        <v>1</v>
      </c>
      <c r="I386">
        <v>12</v>
      </c>
      <c r="J386" t="s">
        <v>12462</v>
      </c>
      <c r="K386">
        <v>800</v>
      </c>
      <c r="L386" t="s">
        <v>17286</v>
      </c>
      <c r="M386">
        <v>94</v>
      </c>
      <c r="N386">
        <v>0.6</v>
      </c>
      <c r="O386">
        <v>8.93</v>
      </c>
      <c r="Q386" t="s">
        <v>17293</v>
      </c>
      <c r="R386">
        <v>2334.25</v>
      </c>
      <c r="S386">
        <v>0.83582733680859667</v>
      </c>
      <c r="T386">
        <v>36.1</v>
      </c>
      <c r="U386">
        <v>0.83582733680859667</v>
      </c>
      <c r="V386">
        <v>27.93</v>
      </c>
      <c r="X386">
        <v>7.83</v>
      </c>
      <c r="Y386">
        <v>1.0425720702853514E-3</v>
      </c>
      <c r="Z386">
        <v>8</v>
      </c>
      <c r="AB386">
        <v>18.88</v>
      </c>
      <c r="AC386">
        <v>5.3537877692584016E-2</v>
      </c>
      <c r="AD386">
        <v>718.69</v>
      </c>
      <c r="AE386">
        <v>1.8684627342097189</v>
      </c>
      <c r="AF386">
        <v>720.91</v>
      </c>
      <c r="AG386">
        <v>1.8747019328299901</v>
      </c>
      <c r="AH386">
        <v>1933.86</v>
      </c>
      <c r="AI386">
        <v>1.4806207386563015</v>
      </c>
      <c r="AJ386">
        <v>163.31</v>
      </c>
      <c r="AK386">
        <v>0.34823584898993332</v>
      </c>
      <c r="AL386">
        <v>2116.0500000000002</v>
      </c>
      <c r="AM386">
        <v>1.2399452126746462</v>
      </c>
      <c r="AN386">
        <v>2.61</v>
      </c>
      <c r="AO386">
        <v>6.2554324217122493E-3</v>
      </c>
      <c r="AP386">
        <v>3.91</v>
      </c>
      <c r="AQ386">
        <v>8.8924736129224295E-3</v>
      </c>
    </row>
    <row r="387" spans="4:43" x14ac:dyDescent="0.2">
      <c r="D387" t="s">
        <v>17283</v>
      </c>
      <c r="E387" t="s">
        <v>14080</v>
      </c>
      <c r="F387" t="s">
        <v>17284</v>
      </c>
      <c r="G387" t="s">
        <v>17285</v>
      </c>
      <c r="H387">
        <v>1</v>
      </c>
      <c r="I387">
        <v>12</v>
      </c>
      <c r="J387" t="s">
        <v>12462</v>
      </c>
      <c r="K387">
        <v>800</v>
      </c>
      <c r="L387" t="s">
        <v>17286</v>
      </c>
      <c r="M387">
        <v>96</v>
      </c>
      <c r="N387">
        <v>0.61</v>
      </c>
      <c r="O387">
        <v>1.08</v>
      </c>
      <c r="Q387" t="s">
        <v>17293</v>
      </c>
      <c r="R387">
        <v>2334.25</v>
      </c>
      <c r="S387">
        <v>0.83582733680859667</v>
      </c>
      <c r="T387">
        <v>36.1</v>
      </c>
      <c r="U387">
        <v>0.83582733680859667</v>
      </c>
      <c r="V387">
        <v>27.93</v>
      </c>
      <c r="X387">
        <v>7.83</v>
      </c>
      <c r="Y387">
        <v>1.0425720702853514E-3</v>
      </c>
      <c r="Z387">
        <v>8</v>
      </c>
      <c r="AB387">
        <v>18.88</v>
      </c>
      <c r="AC387">
        <v>5.3537877692584016E-2</v>
      </c>
      <c r="AD387">
        <v>718.69</v>
      </c>
      <c r="AE387">
        <v>1.8684627342097189</v>
      </c>
      <c r="AF387">
        <v>720.91</v>
      </c>
      <c r="AG387">
        <v>1.8747019328299901</v>
      </c>
      <c r="AH387">
        <v>1933.86</v>
      </c>
      <c r="AI387">
        <v>1.4806207386563015</v>
      </c>
      <c r="AJ387">
        <v>163.31</v>
      </c>
      <c r="AK387">
        <v>0.34823584898993332</v>
      </c>
      <c r="AL387">
        <v>2116.0500000000002</v>
      </c>
      <c r="AM387">
        <v>1.2399452126746462</v>
      </c>
      <c r="AN387">
        <v>2.61</v>
      </c>
      <c r="AO387">
        <v>6.2554324217122493E-3</v>
      </c>
      <c r="AP387">
        <v>3.91</v>
      </c>
      <c r="AQ387">
        <v>8.8924736129224295E-3</v>
      </c>
    </row>
    <row r="388" spans="4:43" x14ac:dyDescent="0.2">
      <c r="D388" t="s">
        <v>17283</v>
      </c>
      <c r="E388" t="s">
        <v>14080</v>
      </c>
      <c r="F388" t="s">
        <v>17284</v>
      </c>
      <c r="G388" t="s">
        <v>17285</v>
      </c>
      <c r="H388">
        <v>1</v>
      </c>
      <c r="I388">
        <v>12</v>
      </c>
      <c r="J388" t="s">
        <v>12462</v>
      </c>
      <c r="K388">
        <v>800</v>
      </c>
      <c r="L388" t="s">
        <v>17287</v>
      </c>
      <c r="M388">
        <v>29</v>
      </c>
      <c r="N388">
        <v>0.09</v>
      </c>
      <c r="O388">
        <v>5.26</v>
      </c>
      <c r="Q388" t="s">
        <v>17293</v>
      </c>
      <c r="R388">
        <v>2334.25</v>
      </c>
      <c r="S388">
        <v>0.83582733680859667</v>
      </c>
      <c r="T388">
        <v>36.1</v>
      </c>
      <c r="U388">
        <v>0.83582733680859667</v>
      </c>
      <c r="V388">
        <v>27.93</v>
      </c>
      <c r="X388">
        <v>7.83</v>
      </c>
      <c r="Y388">
        <v>1.0425720702853514E-3</v>
      </c>
      <c r="Z388">
        <v>8</v>
      </c>
      <c r="AB388">
        <v>18.88</v>
      </c>
      <c r="AC388">
        <v>5.3537877692584016E-2</v>
      </c>
      <c r="AD388">
        <v>718.69</v>
      </c>
      <c r="AE388">
        <v>1.8684627342097189</v>
      </c>
      <c r="AF388">
        <v>720.91</v>
      </c>
      <c r="AG388">
        <v>1.8747019328299901</v>
      </c>
      <c r="AH388">
        <v>1933.86</v>
      </c>
      <c r="AI388">
        <v>1.4806207386563015</v>
      </c>
      <c r="AJ388">
        <v>163.31</v>
      </c>
      <c r="AK388">
        <v>0.34823584898993332</v>
      </c>
      <c r="AL388">
        <v>2116.0500000000002</v>
      </c>
      <c r="AM388">
        <v>1.2399452126746462</v>
      </c>
      <c r="AN388">
        <v>2.61</v>
      </c>
      <c r="AO388">
        <v>6.2554324217122493E-3</v>
      </c>
      <c r="AP388">
        <v>3.91</v>
      </c>
      <c r="AQ388">
        <v>8.8924736129224295E-3</v>
      </c>
    </row>
    <row r="389" spans="4:43" x14ac:dyDescent="0.2">
      <c r="D389" t="s">
        <v>17283</v>
      </c>
      <c r="E389" t="s">
        <v>14080</v>
      </c>
      <c r="F389" t="s">
        <v>17284</v>
      </c>
      <c r="G389" t="s">
        <v>17285</v>
      </c>
      <c r="H389">
        <v>1</v>
      </c>
      <c r="I389">
        <v>12</v>
      </c>
      <c r="J389" t="s">
        <v>12462</v>
      </c>
      <c r="K389">
        <v>800</v>
      </c>
      <c r="L389" t="s">
        <v>17287</v>
      </c>
      <c r="M389">
        <v>46</v>
      </c>
      <c r="N389">
        <v>0.45</v>
      </c>
      <c r="O389">
        <v>3.83</v>
      </c>
      <c r="Q389" t="s">
        <v>17293</v>
      </c>
      <c r="R389">
        <v>2334.25</v>
      </c>
      <c r="S389">
        <v>0.83582733680859667</v>
      </c>
      <c r="T389">
        <v>36.1</v>
      </c>
      <c r="U389">
        <v>0.83582733680859667</v>
      </c>
      <c r="V389">
        <v>27.93</v>
      </c>
      <c r="X389">
        <v>7.83</v>
      </c>
      <c r="Y389">
        <v>1.0425720702853514E-3</v>
      </c>
      <c r="Z389">
        <v>8</v>
      </c>
      <c r="AB389">
        <v>18.88</v>
      </c>
      <c r="AC389">
        <v>5.3537877692584016E-2</v>
      </c>
      <c r="AD389">
        <v>718.69</v>
      </c>
      <c r="AE389">
        <v>1.8684627342097189</v>
      </c>
      <c r="AF389">
        <v>720.91</v>
      </c>
      <c r="AG389">
        <v>1.8747019328299901</v>
      </c>
      <c r="AH389">
        <v>1933.86</v>
      </c>
      <c r="AI389">
        <v>1.4806207386563015</v>
      </c>
      <c r="AJ389">
        <v>163.31</v>
      </c>
      <c r="AK389">
        <v>0.34823584898993332</v>
      </c>
      <c r="AL389">
        <v>2116.0500000000002</v>
      </c>
      <c r="AM389">
        <v>1.2399452126746462</v>
      </c>
      <c r="AN389">
        <v>2.61</v>
      </c>
      <c r="AO389">
        <v>6.2554324217122493E-3</v>
      </c>
      <c r="AP389">
        <v>3.91</v>
      </c>
      <c r="AQ389">
        <v>8.8924736129224295E-3</v>
      </c>
    </row>
    <row r="390" spans="4:43" x14ac:dyDescent="0.2">
      <c r="D390" t="s">
        <v>17283</v>
      </c>
      <c r="E390" t="s">
        <v>14080</v>
      </c>
      <c r="F390" t="s">
        <v>17284</v>
      </c>
      <c r="G390" t="s">
        <v>17285</v>
      </c>
      <c r="H390">
        <v>1</v>
      </c>
      <c r="I390">
        <v>12</v>
      </c>
      <c r="J390" t="s">
        <v>12462</v>
      </c>
      <c r="K390">
        <v>800</v>
      </c>
      <c r="L390" t="s">
        <v>17287</v>
      </c>
      <c r="M390">
        <v>48</v>
      </c>
      <c r="N390">
        <v>0.16</v>
      </c>
      <c r="O390">
        <v>3.82</v>
      </c>
      <c r="Q390" t="s">
        <v>17293</v>
      </c>
      <c r="R390">
        <v>2334.25</v>
      </c>
      <c r="S390">
        <v>0.83582733680859667</v>
      </c>
      <c r="T390">
        <v>36.1</v>
      </c>
      <c r="U390">
        <v>0.83582733680859667</v>
      </c>
      <c r="V390">
        <v>27.93</v>
      </c>
      <c r="X390">
        <v>7.83</v>
      </c>
      <c r="Y390">
        <v>1.0425720702853514E-3</v>
      </c>
      <c r="Z390">
        <v>8</v>
      </c>
      <c r="AB390">
        <v>18.88</v>
      </c>
      <c r="AC390">
        <v>5.3537877692584016E-2</v>
      </c>
      <c r="AD390">
        <v>718.69</v>
      </c>
      <c r="AE390">
        <v>1.8684627342097189</v>
      </c>
      <c r="AF390">
        <v>720.91</v>
      </c>
      <c r="AG390">
        <v>1.8747019328299901</v>
      </c>
      <c r="AH390">
        <v>1933.86</v>
      </c>
      <c r="AI390">
        <v>1.4806207386563015</v>
      </c>
      <c r="AJ390">
        <v>163.31</v>
      </c>
      <c r="AK390">
        <v>0.34823584898993332</v>
      </c>
      <c r="AL390">
        <v>2116.0500000000002</v>
      </c>
      <c r="AM390">
        <v>1.2399452126746462</v>
      </c>
      <c r="AN390">
        <v>2.61</v>
      </c>
      <c r="AO390">
        <v>6.2554324217122493E-3</v>
      </c>
      <c r="AP390">
        <v>3.91</v>
      </c>
      <c r="AQ390">
        <v>8.8924736129224295E-3</v>
      </c>
    </row>
    <row r="391" spans="4:43" x14ac:dyDescent="0.2">
      <c r="D391" t="s">
        <v>17283</v>
      </c>
      <c r="E391" t="s">
        <v>14080</v>
      </c>
      <c r="F391" t="s">
        <v>17284</v>
      </c>
      <c r="G391" t="s">
        <v>17285</v>
      </c>
      <c r="H391">
        <v>1</v>
      </c>
      <c r="I391">
        <v>12</v>
      </c>
      <c r="J391" t="s">
        <v>12746</v>
      </c>
      <c r="K391">
        <v>800</v>
      </c>
      <c r="L391" t="s">
        <v>17286</v>
      </c>
      <c r="M391">
        <v>52</v>
      </c>
      <c r="N391">
        <v>0.38</v>
      </c>
      <c r="O391">
        <v>6.47</v>
      </c>
      <c r="Q391" t="s">
        <v>17294</v>
      </c>
      <c r="R391">
        <v>2334.25</v>
      </c>
      <c r="S391">
        <v>0.61837620461559184</v>
      </c>
      <c r="T391">
        <v>36.1</v>
      </c>
      <c r="U391">
        <v>0.61837620461559184</v>
      </c>
      <c r="V391">
        <v>27.93</v>
      </c>
      <c r="X391">
        <v>7.83</v>
      </c>
      <c r="Y391">
        <v>1.0425720702853516E-3</v>
      </c>
      <c r="Z391">
        <v>8</v>
      </c>
      <c r="AB391">
        <v>18.88</v>
      </c>
      <c r="AC391">
        <v>0.22797489850381791</v>
      </c>
      <c r="AD391">
        <v>718.69</v>
      </c>
      <c r="AE391">
        <v>3.6284957282598524</v>
      </c>
      <c r="AF391">
        <v>720.91</v>
      </c>
      <c r="AG391">
        <v>3.6404886123921045</v>
      </c>
      <c r="AH391">
        <v>1933.86</v>
      </c>
      <c r="AI391">
        <v>2.9231075260235699</v>
      </c>
      <c r="AJ391">
        <v>163.31</v>
      </c>
      <c r="AK391">
        <v>1.177193604556487</v>
      </c>
      <c r="AL391">
        <v>2116.0500000000002</v>
      </c>
      <c r="AM391">
        <v>2.010783159130658</v>
      </c>
      <c r="AN391">
        <v>2.61</v>
      </c>
      <c r="AO391">
        <v>2.1738315202105399E-2</v>
      </c>
      <c r="AP391">
        <v>3.91</v>
      </c>
      <c r="AQ391">
        <v>3.0018110475540247E-2</v>
      </c>
    </row>
    <row r="392" spans="4:43" x14ac:dyDescent="0.2">
      <c r="D392" t="s">
        <v>17283</v>
      </c>
      <c r="E392" t="s">
        <v>14080</v>
      </c>
      <c r="F392" t="s">
        <v>17284</v>
      </c>
      <c r="G392" t="s">
        <v>17285</v>
      </c>
      <c r="H392">
        <v>1</v>
      </c>
      <c r="I392">
        <v>12</v>
      </c>
      <c r="J392" t="s">
        <v>12746</v>
      </c>
      <c r="K392">
        <v>800</v>
      </c>
      <c r="L392" t="s">
        <v>17286</v>
      </c>
      <c r="M392">
        <v>59</v>
      </c>
      <c r="N392">
        <v>0.89</v>
      </c>
      <c r="O392">
        <v>4.62</v>
      </c>
      <c r="Q392" t="s">
        <v>17294</v>
      </c>
      <c r="R392">
        <v>2334.25</v>
      </c>
      <c r="S392">
        <v>0.61837620461559184</v>
      </c>
      <c r="T392">
        <v>36.1</v>
      </c>
      <c r="U392">
        <v>0.61837620461559184</v>
      </c>
      <c r="V392">
        <v>27.93</v>
      </c>
      <c r="X392">
        <v>7.83</v>
      </c>
      <c r="Y392">
        <v>1.0425720702853516E-3</v>
      </c>
      <c r="Z392">
        <v>8</v>
      </c>
      <c r="AB392">
        <v>18.88</v>
      </c>
      <c r="AC392">
        <v>0.22797489850381791</v>
      </c>
      <c r="AD392">
        <v>718.69</v>
      </c>
      <c r="AE392">
        <v>3.6284957282598524</v>
      </c>
      <c r="AF392">
        <v>720.91</v>
      </c>
      <c r="AG392">
        <v>3.6404886123921045</v>
      </c>
      <c r="AH392">
        <v>1933.86</v>
      </c>
      <c r="AI392">
        <v>2.9231075260235699</v>
      </c>
      <c r="AJ392">
        <v>163.31</v>
      </c>
      <c r="AK392">
        <v>1.177193604556487</v>
      </c>
      <c r="AL392">
        <v>2116.0500000000002</v>
      </c>
      <c r="AM392">
        <v>2.010783159130658</v>
      </c>
      <c r="AN392">
        <v>2.61</v>
      </c>
      <c r="AO392">
        <v>2.1738315202105399E-2</v>
      </c>
      <c r="AP392">
        <v>3.91</v>
      </c>
      <c r="AQ392">
        <v>3.0018110475540247E-2</v>
      </c>
    </row>
    <row r="393" spans="4:43" x14ac:dyDescent="0.2">
      <c r="D393" t="s">
        <v>17283</v>
      </c>
      <c r="E393" t="s">
        <v>14080</v>
      </c>
      <c r="F393" t="s">
        <v>17284</v>
      </c>
      <c r="G393" t="s">
        <v>17285</v>
      </c>
      <c r="H393">
        <v>1</v>
      </c>
      <c r="I393">
        <v>12</v>
      </c>
      <c r="J393" t="s">
        <v>12746</v>
      </c>
      <c r="K393">
        <v>800</v>
      </c>
      <c r="L393" t="s">
        <v>17286</v>
      </c>
      <c r="M393">
        <v>72</v>
      </c>
      <c r="N393">
        <v>0.61</v>
      </c>
      <c r="O393">
        <v>2.6</v>
      </c>
      <c r="Q393" t="s">
        <v>17294</v>
      </c>
      <c r="R393">
        <v>2334.25</v>
      </c>
      <c r="S393">
        <v>0.61837620461559184</v>
      </c>
      <c r="T393">
        <v>36.1</v>
      </c>
      <c r="U393">
        <v>0.61837620461559184</v>
      </c>
      <c r="V393">
        <v>27.93</v>
      </c>
      <c r="X393">
        <v>7.83</v>
      </c>
      <c r="Y393">
        <v>1.0425720702853516E-3</v>
      </c>
      <c r="Z393">
        <v>8</v>
      </c>
      <c r="AB393">
        <v>18.88</v>
      </c>
      <c r="AC393">
        <v>0.22797489850381791</v>
      </c>
      <c r="AD393">
        <v>718.69</v>
      </c>
      <c r="AE393">
        <v>3.6284957282598524</v>
      </c>
      <c r="AF393">
        <v>720.91</v>
      </c>
      <c r="AG393">
        <v>3.6404886123921045</v>
      </c>
      <c r="AH393">
        <v>1933.86</v>
      </c>
      <c r="AI393">
        <v>2.9231075260235699</v>
      </c>
      <c r="AJ393">
        <v>163.31</v>
      </c>
      <c r="AK393">
        <v>1.177193604556487</v>
      </c>
      <c r="AL393">
        <v>2116.0500000000002</v>
      </c>
      <c r="AM393">
        <v>2.010783159130658</v>
      </c>
      <c r="AN393">
        <v>2.61</v>
      </c>
      <c r="AO393">
        <v>2.1738315202105399E-2</v>
      </c>
      <c r="AP393">
        <v>3.91</v>
      </c>
      <c r="AQ393">
        <v>3.0018110475540247E-2</v>
      </c>
    </row>
    <row r="394" spans="4:43" x14ac:dyDescent="0.2">
      <c r="D394" t="s">
        <v>17283</v>
      </c>
      <c r="E394" t="s">
        <v>14080</v>
      </c>
      <c r="F394" t="s">
        <v>17284</v>
      </c>
      <c r="G394" t="s">
        <v>17285</v>
      </c>
      <c r="H394">
        <v>1</v>
      </c>
      <c r="I394">
        <v>12</v>
      </c>
      <c r="J394" t="s">
        <v>12746</v>
      </c>
      <c r="K394">
        <v>800</v>
      </c>
      <c r="L394" t="s">
        <v>17287</v>
      </c>
      <c r="M394">
        <v>3</v>
      </c>
      <c r="N394">
        <v>0.95</v>
      </c>
      <c r="O394">
        <v>12.87</v>
      </c>
      <c r="Q394" t="s">
        <v>17294</v>
      </c>
      <c r="R394">
        <v>2334.25</v>
      </c>
      <c r="S394">
        <v>0.61837620461559184</v>
      </c>
      <c r="T394">
        <v>36.1</v>
      </c>
      <c r="U394">
        <v>0.61837620461559184</v>
      </c>
      <c r="V394">
        <v>27.93</v>
      </c>
      <c r="X394">
        <v>7.83</v>
      </c>
      <c r="Y394">
        <v>1.0425720702853516E-3</v>
      </c>
      <c r="Z394">
        <v>8</v>
      </c>
      <c r="AB394">
        <v>18.88</v>
      </c>
      <c r="AC394">
        <v>0.22797489850381791</v>
      </c>
      <c r="AD394">
        <v>718.69</v>
      </c>
      <c r="AE394">
        <v>3.6284957282598524</v>
      </c>
      <c r="AF394">
        <v>720.91</v>
      </c>
      <c r="AG394">
        <v>3.6404886123921045</v>
      </c>
      <c r="AH394">
        <v>1933.86</v>
      </c>
      <c r="AI394">
        <v>2.9231075260235699</v>
      </c>
      <c r="AJ394">
        <v>163.31</v>
      </c>
      <c r="AK394">
        <v>1.177193604556487</v>
      </c>
      <c r="AL394">
        <v>2116.0500000000002</v>
      </c>
      <c r="AM394">
        <v>2.010783159130658</v>
      </c>
      <c r="AN394">
        <v>2.61</v>
      </c>
      <c r="AO394">
        <v>2.1738315202105399E-2</v>
      </c>
      <c r="AP394">
        <v>3.91</v>
      </c>
      <c r="AQ394">
        <v>3.0018110475540247E-2</v>
      </c>
    </row>
    <row r="395" spans="4:43" x14ac:dyDescent="0.2">
      <c r="D395" t="s">
        <v>17283</v>
      </c>
      <c r="E395" t="s">
        <v>14080</v>
      </c>
      <c r="F395" t="s">
        <v>17284</v>
      </c>
      <c r="G395" t="s">
        <v>17285</v>
      </c>
      <c r="H395">
        <v>1</v>
      </c>
      <c r="I395">
        <v>12</v>
      </c>
      <c r="J395" t="s">
        <v>12746</v>
      </c>
      <c r="K395">
        <v>800</v>
      </c>
      <c r="L395" t="s">
        <v>17287</v>
      </c>
      <c r="M395">
        <v>9</v>
      </c>
      <c r="N395">
        <v>0.42</v>
      </c>
      <c r="O395">
        <v>3.19</v>
      </c>
      <c r="Q395" t="s">
        <v>17294</v>
      </c>
      <c r="R395">
        <v>2334.25</v>
      </c>
      <c r="S395">
        <v>0.61837620461559184</v>
      </c>
      <c r="T395">
        <v>36.1</v>
      </c>
      <c r="U395">
        <v>0.61837620461559184</v>
      </c>
      <c r="V395">
        <v>27.93</v>
      </c>
      <c r="X395">
        <v>7.83</v>
      </c>
      <c r="Y395">
        <v>1.0425720702853516E-3</v>
      </c>
      <c r="Z395">
        <v>8</v>
      </c>
      <c r="AB395">
        <v>18.88</v>
      </c>
      <c r="AC395">
        <v>0.22797489850381791</v>
      </c>
      <c r="AD395">
        <v>718.69</v>
      </c>
      <c r="AE395">
        <v>3.6284957282598524</v>
      </c>
      <c r="AF395">
        <v>720.91</v>
      </c>
      <c r="AG395">
        <v>3.6404886123921045</v>
      </c>
      <c r="AH395">
        <v>1933.86</v>
      </c>
      <c r="AI395">
        <v>2.9231075260235699</v>
      </c>
      <c r="AJ395">
        <v>163.31</v>
      </c>
      <c r="AK395">
        <v>1.177193604556487</v>
      </c>
      <c r="AL395">
        <v>2116.0500000000002</v>
      </c>
      <c r="AM395">
        <v>2.010783159130658</v>
      </c>
      <c r="AN395">
        <v>2.61</v>
      </c>
      <c r="AO395">
        <v>2.1738315202105399E-2</v>
      </c>
      <c r="AP395">
        <v>3.91</v>
      </c>
      <c r="AQ395">
        <v>3.0018110475540247E-2</v>
      </c>
    </row>
    <row r="396" spans="4:43" x14ac:dyDescent="0.2">
      <c r="D396" t="s">
        <v>17283</v>
      </c>
      <c r="E396" t="s">
        <v>14080</v>
      </c>
      <c r="F396" t="s">
        <v>17284</v>
      </c>
      <c r="G396" t="s">
        <v>17285</v>
      </c>
      <c r="H396">
        <v>1</v>
      </c>
      <c r="I396">
        <v>12</v>
      </c>
      <c r="J396" t="s">
        <v>12746</v>
      </c>
      <c r="K396">
        <v>800</v>
      </c>
      <c r="L396" t="s">
        <v>17287</v>
      </c>
      <c r="M396">
        <v>12</v>
      </c>
      <c r="N396">
        <v>0.53</v>
      </c>
      <c r="O396">
        <v>1.97</v>
      </c>
      <c r="Q396" t="s">
        <v>17294</v>
      </c>
      <c r="R396">
        <v>2334.25</v>
      </c>
      <c r="S396">
        <v>0.61837620461559184</v>
      </c>
      <c r="T396">
        <v>36.1</v>
      </c>
      <c r="U396">
        <v>0.61837620461559184</v>
      </c>
      <c r="V396">
        <v>27.93</v>
      </c>
      <c r="X396">
        <v>7.83</v>
      </c>
      <c r="Y396">
        <v>1.0425720702853516E-3</v>
      </c>
      <c r="Z396">
        <v>8</v>
      </c>
      <c r="AB396">
        <v>18.88</v>
      </c>
      <c r="AC396">
        <v>0.22797489850381791</v>
      </c>
      <c r="AD396">
        <v>718.69</v>
      </c>
      <c r="AE396">
        <v>3.6284957282598524</v>
      </c>
      <c r="AF396">
        <v>720.91</v>
      </c>
      <c r="AG396">
        <v>3.6404886123921045</v>
      </c>
      <c r="AH396">
        <v>1933.86</v>
      </c>
      <c r="AI396">
        <v>2.9231075260235699</v>
      </c>
      <c r="AJ396">
        <v>163.31</v>
      </c>
      <c r="AK396">
        <v>1.177193604556487</v>
      </c>
      <c r="AL396">
        <v>2116.0500000000002</v>
      </c>
      <c r="AM396">
        <v>2.010783159130658</v>
      </c>
      <c r="AN396">
        <v>2.61</v>
      </c>
      <c r="AO396">
        <v>2.1738315202105399E-2</v>
      </c>
      <c r="AP396">
        <v>3.91</v>
      </c>
      <c r="AQ396">
        <v>3.0018110475540247E-2</v>
      </c>
    </row>
    <row r="397" spans="4:43" x14ac:dyDescent="0.2">
      <c r="D397" t="s">
        <v>17283</v>
      </c>
      <c r="E397" t="s">
        <v>14080</v>
      </c>
      <c r="F397" t="s">
        <v>17284</v>
      </c>
      <c r="G397" t="s">
        <v>17285</v>
      </c>
      <c r="H397">
        <v>2</v>
      </c>
      <c r="I397">
        <v>5</v>
      </c>
      <c r="J397" t="s">
        <v>12462</v>
      </c>
      <c r="K397">
        <v>1000</v>
      </c>
      <c r="L397" t="s">
        <v>17286</v>
      </c>
      <c r="M397">
        <v>67</v>
      </c>
      <c r="N397">
        <v>1.72</v>
      </c>
      <c r="O397">
        <v>7.47</v>
      </c>
      <c r="P397">
        <v>27</v>
      </c>
      <c r="Q397" t="s">
        <v>17290</v>
      </c>
      <c r="R397">
        <v>2315.94</v>
      </c>
      <c r="S397">
        <v>0.61837620461559184</v>
      </c>
      <c r="T397">
        <v>35.229999999999997</v>
      </c>
      <c r="U397">
        <v>0.61837620461559184</v>
      </c>
      <c r="V397">
        <v>27.06</v>
      </c>
      <c r="X397">
        <v>7.67</v>
      </c>
      <c r="Y397">
        <v>1.0425720702853516E-3</v>
      </c>
      <c r="Z397">
        <v>8</v>
      </c>
      <c r="AB397">
        <v>29.45</v>
      </c>
      <c r="AC397">
        <v>0.22797489850381791</v>
      </c>
      <c r="AD397">
        <v>1092.3800000000001</v>
      </c>
      <c r="AE397">
        <v>3.6284957282598524</v>
      </c>
      <c r="AF397">
        <v>1095.79</v>
      </c>
      <c r="AG397">
        <v>3.6404886123921045</v>
      </c>
      <c r="AH397">
        <v>2038.75</v>
      </c>
      <c r="AI397">
        <v>2.9231075260235699</v>
      </c>
      <c r="AJ397">
        <v>113.33</v>
      </c>
      <c r="AK397">
        <v>1.177193604556487</v>
      </c>
      <c r="AL397">
        <v>2181.5300000000002</v>
      </c>
      <c r="AM397">
        <v>2.010783159130658</v>
      </c>
      <c r="AN397">
        <v>1.81</v>
      </c>
      <c r="AO397">
        <v>2.1738315202105399E-2</v>
      </c>
      <c r="AP397">
        <v>2.73</v>
      </c>
      <c r="AQ397">
        <v>3.0018110475540247E-2</v>
      </c>
    </row>
    <row r="398" spans="4:43" x14ac:dyDescent="0.2">
      <c r="D398" t="s">
        <v>17283</v>
      </c>
      <c r="E398" t="s">
        <v>14080</v>
      </c>
      <c r="F398" t="s">
        <v>17284</v>
      </c>
      <c r="G398" t="s">
        <v>17285</v>
      </c>
      <c r="H398">
        <v>2</v>
      </c>
      <c r="I398">
        <v>5</v>
      </c>
      <c r="J398" t="s">
        <v>12462</v>
      </c>
      <c r="K398">
        <v>1000</v>
      </c>
      <c r="L398" t="s">
        <v>17286</v>
      </c>
      <c r="M398">
        <v>78</v>
      </c>
      <c r="N398">
        <v>0.63</v>
      </c>
      <c r="O398">
        <v>3.12</v>
      </c>
      <c r="P398">
        <v>27</v>
      </c>
      <c r="Q398" t="s">
        <v>17290</v>
      </c>
      <c r="R398">
        <v>2315.94</v>
      </c>
      <c r="S398">
        <v>0.61837620461559184</v>
      </c>
      <c r="T398">
        <v>35.229999999999997</v>
      </c>
      <c r="U398">
        <v>0.61837620461559184</v>
      </c>
      <c r="V398">
        <v>27.06</v>
      </c>
      <c r="X398">
        <v>7.67</v>
      </c>
      <c r="Y398">
        <v>1.0425720702853516E-3</v>
      </c>
      <c r="Z398">
        <v>8</v>
      </c>
      <c r="AB398">
        <v>29.45</v>
      </c>
      <c r="AC398">
        <v>0.22797489850381791</v>
      </c>
      <c r="AD398">
        <v>1092.3800000000001</v>
      </c>
      <c r="AE398">
        <v>3.6284957282598524</v>
      </c>
      <c r="AF398">
        <v>1095.79</v>
      </c>
      <c r="AG398">
        <v>3.6404886123921045</v>
      </c>
      <c r="AH398">
        <v>2038.75</v>
      </c>
      <c r="AI398">
        <v>2.9231075260235699</v>
      </c>
      <c r="AJ398">
        <v>113.33</v>
      </c>
      <c r="AK398">
        <v>1.177193604556487</v>
      </c>
      <c r="AL398">
        <v>2181.5300000000002</v>
      </c>
      <c r="AM398">
        <v>2.010783159130658</v>
      </c>
      <c r="AN398">
        <v>1.81</v>
      </c>
      <c r="AO398">
        <v>2.1738315202105399E-2</v>
      </c>
      <c r="AP398">
        <v>2.73</v>
      </c>
      <c r="AQ398">
        <v>3.0018110475540247E-2</v>
      </c>
    </row>
    <row r="399" spans="4:43" x14ac:dyDescent="0.2">
      <c r="D399" t="s">
        <v>17283</v>
      </c>
      <c r="E399" t="s">
        <v>14080</v>
      </c>
      <c r="F399" t="s">
        <v>17284</v>
      </c>
      <c r="G399" t="s">
        <v>17285</v>
      </c>
      <c r="H399">
        <v>2</v>
      </c>
      <c r="I399">
        <v>5</v>
      </c>
      <c r="J399" t="s">
        <v>12462</v>
      </c>
      <c r="K399">
        <v>1000</v>
      </c>
      <c r="L399" t="s">
        <v>17286</v>
      </c>
      <c r="M399">
        <v>105</v>
      </c>
      <c r="N399">
        <v>0.65</v>
      </c>
      <c r="O399">
        <v>3.85</v>
      </c>
      <c r="P399">
        <v>27</v>
      </c>
      <c r="Q399" t="s">
        <v>17290</v>
      </c>
      <c r="R399">
        <v>2315.94</v>
      </c>
      <c r="S399">
        <v>0.61837620461559184</v>
      </c>
      <c r="T399">
        <v>35.229999999999997</v>
      </c>
      <c r="U399">
        <v>0.61837620461559184</v>
      </c>
      <c r="V399">
        <v>27.06</v>
      </c>
      <c r="X399">
        <v>7.67</v>
      </c>
      <c r="Y399">
        <v>1.0425720702853516E-3</v>
      </c>
      <c r="Z399">
        <v>8</v>
      </c>
      <c r="AB399">
        <v>29.45</v>
      </c>
      <c r="AC399">
        <v>0.22797489850381791</v>
      </c>
      <c r="AD399">
        <v>1092.3800000000001</v>
      </c>
      <c r="AE399">
        <v>3.6284957282598524</v>
      </c>
      <c r="AF399">
        <v>1095.79</v>
      </c>
      <c r="AG399">
        <v>3.6404886123921045</v>
      </c>
      <c r="AH399">
        <v>2038.75</v>
      </c>
      <c r="AI399">
        <v>2.9231075260235699</v>
      </c>
      <c r="AJ399">
        <v>113.33</v>
      </c>
      <c r="AK399">
        <v>1.177193604556487</v>
      </c>
      <c r="AL399">
        <v>2181.5300000000002</v>
      </c>
      <c r="AM399">
        <v>2.010783159130658</v>
      </c>
      <c r="AN399">
        <v>1.81</v>
      </c>
      <c r="AO399">
        <v>2.1738315202105399E-2</v>
      </c>
      <c r="AP399">
        <v>2.73</v>
      </c>
      <c r="AQ399">
        <v>3.0018110475540247E-2</v>
      </c>
    </row>
    <row r="400" spans="4:43" x14ac:dyDescent="0.2">
      <c r="D400" t="s">
        <v>17283</v>
      </c>
      <c r="E400" t="s">
        <v>14080</v>
      </c>
      <c r="F400" t="s">
        <v>17284</v>
      </c>
      <c r="G400" t="s">
        <v>17285</v>
      </c>
      <c r="H400">
        <v>2</v>
      </c>
      <c r="I400">
        <v>5</v>
      </c>
      <c r="J400" t="s">
        <v>12746</v>
      </c>
      <c r="K400">
        <v>1000</v>
      </c>
      <c r="L400" t="s">
        <v>17286</v>
      </c>
      <c r="M400">
        <v>65</v>
      </c>
      <c r="N400">
        <v>1.08</v>
      </c>
      <c r="O400">
        <v>4.95</v>
      </c>
      <c r="P400">
        <v>27</v>
      </c>
      <c r="Q400" t="s">
        <v>17295</v>
      </c>
      <c r="R400">
        <v>2315.94</v>
      </c>
      <c r="S400">
        <v>0.61837620461559184</v>
      </c>
      <c r="T400">
        <v>35.229999999999997</v>
      </c>
      <c r="U400">
        <v>0.61837620461559184</v>
      </c>
      <c r="V400">
        <v>27.06</v>
      </c>
      <c r="X400">
        <v>7.67</v>
      </c>
      <c r="Y400">
        <v>1.0425720702853516E-3</v>
      </c>
      <c r="Z400">
        <v>8</v>
      </c>
      <c r="AB400">
        <v>29.45</v>
      </c>
      <c r="AC400">
        <v>0.22797489850381791</v>
      </c>
      <c r="AD400">
        <v>1092.3800000000001</v>
      </c>
      <c r="AE400">
        <v>3.6284957282598524</v>
      </c>
      <c r="AF400">
        <v>1095.79</v>
      </c>
      <c r="AG400">
        <v>3.6404886123921045</v>
      </c>
      <c r="AH400">
        <v>2038.75</v>
      </c>
      <c r="AI400">
        <v>2.9231075260235699</v>
      </c>
      <c r="AJ400">
        <v>113.33</v>
      </c>
      <c r="AK400">
        <v>1.177193604556487</v>
      </c>
      <c r="AL400">
        <v>2181.5300000000002</v>
      </c>
      <c r="AM400">
        <v>2.010783159130658</v>
      </c>
      <c r="AN400">
        <v>1.81</v>
      </c>
      <c r="AO400">
        <v>2.1738315202105399E-2</v>
      </c>
      <c r="AP400">
        <v>2.73</v>
      </c>
      <c r="AQ400">
        <v>3.0018110475540247E-2</v>
      </c>
    </row>
    <row r="401" spans="4:43" x14ac:dyDescent="0.2">
      <c r="D401" t="s">
        <v>17283</v>
      </c>
      <c r="E401" t="s">
        <v>14080</v>
      </c>
      <c r="F401" t="s">
        <v>17284</v>
      </c>
      <c r="G401" t="s">
        <v>17285</v>
      </c>
      <c r="H401">
        <v>2</v>
      </c>
      <c r="I401">
        <v>5</v>
      </c>
      <c r="J401" t="s">
        <v>12746</v>
      </c>
      <c r="K401">
        <v>1000</v>
      </c>
      <c r="L401" t="s">
        <v>17286</v>
      </c>
      <c r="M401">
        <v>76</v>
      </c>
      <c r="N401">
        <v>0.56000000000000005</v>
      </c>
      <c r="O401">
        <v>6.21</v>
      </c>
      <c r="P401">
        <v>27</v>
      </c>
      <c r="Q401" t="s">
        <v>17295</v>
      </c>
      <c r="R401">
        <v>2315.94</v>
      </c>
      <c r="S401">
        <v>0.61837620461559184</v>
      </c>
      <c r="T401">
        <v>35.229999999999997</v>
      </c>
      <c r="U401">
        <v>0.61837620461559184</v>
      </c>
      <c r="V401">
        <v>27.06</v>
      </c>
      <c r="X401">
        <v>7.67</v>
      </c>
      <c r="Y401">
        <v>1.0425720702853516E-3</v>
      </c>
      <c r="Z401">
        <v>8</v>
      </c>
      <c r="AB401">
        <v>29.45</v>
      </c>
      <c r="AC401">
        <v>0.22797489850381791</v>
      </c>
      <c r="AD401">
        <v>1092.3800000000001</v>
      </c>
      <c r="AE401">
        <v>3.6284957282598524</v>
      </c>
      <c r="AF401">
        <v>1095.79</v>
      </c>
      <c r="AG401">
        <v>3.6404886123921045</v>
      </c>
      <c r="AH401">
        <v>2038.75</v>
      </c>
      <c r="AI401">
        <v>2.9231075260235699</v>
      </c>
      <c r="AJ401">
        <v>113.33</v>
      </c>
      <c r="AK401">
        <v>1.177193604556487</v>
      </c>
      <c r="AL401">
        <v>2181.5300000000002</v>
      </c>
      <c r="AM401">
        <v>2.010783159130658</v>
      </c>
      <c r="AN401">
        <v>1.81</v>
      </c>
      <c r="AO401">
        <v>2.1738315202105399E-2</v>
      </c>
      <c r="AP401">
        <v>2.73</v>
      </c>
      <c r="AQ401">
        <v>3.0018110475540247E-2</v>
      </c>
    </row>
    <row r="402" spans="4:43" x14ac:dyDescent="0.2">
      <c r="D402" t="s">
        <v>17283</v>
      </c>
      <c r="E402" t="s">
        <v>14080</v>
      </c>
      <c r="F402" t="s">
        <v>17284</v>
      </c>
      <c r="G402" t="s">
        <v>17285</v>
      </c>
      <c r="H402">
        <v>2</v>
      </c>
      <c r="I402">
        <v>5</v>
      </c>
      <c r="J402" t="s">
        <v>12746</v>
      </c>
      <c r="K402">
        <v>1000</v>
      </c>
      <c r="L402" t="s">
        <v>17286</v>
      </c>
      <c r="M402">
        <v>79</v>
      </c>
      <c r="N402">
        <v>0.56999999999999995</v>
      </c>
      <c r="O402">
        <v>6.37</v>
      </c>
      <c r="P402">
        <v>27</v>
      </c>
      <c r="Q402" t="s">
        <v>17295</v>
      </c>
      <c r="R402">
        <v>2315.94</v>
      </c>
      <c r="S402">
        <v>0.61837620461559184</v>
      </c>
      <c r="T402">
        <v>35.229999999999997</v>
      </c>
      <c r="U402">
        <v>0.61837620461559184</v>
      </c>
      <c r="V402">
        <v>27.06</v>
      </c>
      <c r="X402">
        <v>7.67</v>
      </c>
      <c r="Y402">
        <v>1.0425720702853516E-3</v>
      </c>
      <c r="Z402">
        <v>8</v>
      </c>
      <c r="AB402">
        <v>29.45</v>
      </c>
      <c r="AC402">
        <v>0.22797489850381791</v>
      </c>
      <c r="AD402">
        <v>1092.3800000000001</v>
      </c>
      <c r="AE402">
        <v>3.6284957282598524</v>
      </c>
      <c r="AF402">
        <v>1095.79</v>
      </c>
      <c r="AG402">
        <v>3.6404886123921045</v>
      </c>
      <c r="AH402">
        <v>2038.75</v>
      </c>
      <c r="AI402">
        <v>2.9231075260235699</v>
      </c>
      <c r="AJ402">
        <v>113.33</v>
      </c>
      <c r="AK402">
        <v>1.177193604556487</v>
      </c>
      <c r="AL402">
        <v>2181.5300000000002</v>
      </c>
      <c r="AM402">
        <v>2.010783159130658</v>
      </c>
      <c r="AN402">
        <v>1.81</v>
      </c>
      <c r="AO402">
        <v>2.1738315202105399E-2</v>
      </c>
      <c r="AP402">
        <v>2.73</v>
      </c>
      <c r="AQ402">
        <v>3.0018110475540247E-2</v>
      </c>
    </row>
    <row r="403" spans="4:43" x14ac:dyDescent="0.2">
      <c r="D403" t="s">
        <v>17283</v>
      </c>
      <c r="E403" t="s">
        <v>14080</v>
      </c>
      <c r="F403" t="s">
        <v>17284</v>
      </c>
      <c r="G403" t="s">
        <v>17285</v>
      </c>
      <c r="H403">
        <v>2</v>
      </c>
      <c r="I403">
        <v>5</v>
      </c>
      <c r="J403" t="s">
        <v>12462</v>
      </c>
      <c r="K403">
        <v>1000</v>
      </c>
      <c r="L403" t="s">
        <v>17287</v>
      </c>
      <c r="M403">
        <v>16</v>
      </c>
      <c r="N403">
        <v>1.61</v>
      </c>
      <c r="O403">
        <v>13.19</v>
      </c>
      <c r="P403">
        <v>27</v>
      </c>
      <c r="Q403" t="s">
        <v>17290</v>
      </c>
      <c r="R403">
        <v>2315.94</v>
      </c>
      <c r="S403">
        <v>0.61837620461559184</v>
      </c>
      <c r="T403">
        <v>35.229999999999997</v>
      </c>
      <c r="U403">
        <v>0.61837620461559184</v>
      </c>
      <c r="V403">
        <v>27.06</v>
      </c>
      <c r="X403">
        <v>7.67</v>
      </c>
      <c r="Y403">
        <v>1.0425720702853516E-3</v>
      </c>
      <c r="Z403">
        <v>8</v>
      </c>
      <c r="AB403">
        <v>29.45</v>
      </c>
      <c r="AC403">
        <v>0.22797489850381791</v>
      </c>
      <c r="AD403">
        <v>1092.3800000000001</v>
      </c>
      <c r="AE403">
        <v>3.6284957282598524</v>
      </c>
      <c r="AF403">
        <v>1095.79</v>
      </c>
      <c r="AG403">
        <v>3.6404886123921045</v>
      </c>
      <c r="AH403">
        <v>2038.75</v>
      </c>
      <c r="AI403">
        <v>2.9231075260235699</v>
      </c>
      <c r="AJ403">
        <v>113.33</v>
      </c>
      <c r="AK403">
        <v>1.177193604556487</v>
      </c>
      <c r="AL403">
        <v>2181.5300000000002</v>
      </c>
      <c r="AM403">
        <v>2.010783159130658</v>
      </c>
      <c r="AN403">
        <v>1.81</v>
      </c>
      <c r="AO403">
        <v>2.1738315202105399E-2</v>
      </c>
      <c r="AP403">
        <v>2.73</v>
      </c>
      <c r="AQ403">
        <v>3.0018110475540247E-2</v>
      </c>
    </row>
    <row r="404" spans="4:43" x14ac:dyDescent="0.2">
      <c r="D404" t="s">
        <v>17283</v>
      </c>
      <c r="E404" t="s">
        <v>14080</v>
      </c>
      <c r="F404" t="s">
        <v>17284</v>
      </c>
      <c r="G404" t="s">
        <v>17285</v>
      </c>
      <c r="H404">
        <v>2</v>
      </c>
      <c r="I404">
        <v>5</v>
      </c>
      <c r="J404" t="s">
        <v>12462</v>
      </c>
      <c r="K404">
        <v>1000</v>
      </c>
      <c r="L404" t="s">
        <v>17287</v>
      </c>
      <c r="M404">
        <v>30</v>
      </c>
      <c r="N404">
        <v>1.44</v>
      </c>
      <c r="O404">
        <v>5.61</v>
      </c>
      <c r="P404">
        <v>27</v>
      </c>
      <c r="Q404" t="s">
        <v>17290</v>
      </c>
      <c r="R404">
        <v>2315.94</v>
      </c>
      <c r="S404">
        <v>0.61837620461559184</v>
      </c>
      <c r="T404">
        <v>35.229999999999997</v>
      </c>
      <c r="U404">
        <v>0.61837620461559184</v>
      </c>
      <c r="V404">
        <v>27.06</v>
      </c>
      <c r="X404">
        <v>7.67</v>
      </c>
      <c r="Y404">
        <v>1.0425720702853516E-3</v>
      </c>
      <c r="Z404">
        <v>8</v>
      </c>
      <c r="AB404">
        <v>29.45</v>
      </c>
      <c r="AC404">
        <v>0.22797489850381791</v>
      </c>
      <c r="AD404">
        <v>1092.3800000000001</v>
      </c>
      <c r="AE404">
        <v>3.6284957282598524</v>
      </c>
      <c r="AF404">
        <v>1095.79</v>
      </c>
      <c r="AG404">
        <v>3.6404886123921045</v>
      </c>
      <c r="AH404">
        <v>2038.75</v>
      </c>
      <c r="AI404">
        <v>2.9231075260235699</v>
      </c>
      <c r="AJ404">
        <v>113.33</v>
      </c>
      <c r="AK404">
        <v>1.177193604556487</v>
      </c>
      <c r="AL404">
        <v>2181.5300000000002</v>
      </c>
      <c r="AM404">
        <v>2.010783159130658</v>
      </c>
      <c r="AN404">
        <v>1.81</v>
      </c>
      <c r="AO404">
        <v>2.1738315202105399E-2</v>
      </c>
      <c r="AP404">
        <v>2.73</v>
      </c>
      <c r="AQ404">
        <v>3.0018110475540247E-2</v>
      </c>
    </row>
    <row r="405" spans="4:43" x14ac:dyDescent="0.2">
      <c r="D405" t="s">
        <v>17283</v>
      </c>
      <c r="E405" t="s">
        <v>14080</v>
      </c>
      <c r="F405" t="s">
        <v>17284</v>
      </c>
      <c r="G405" t="s">
        <v>17285</v>
      </c>
      <c r="H405">
        <v>2</v>
      </c>
      <c r="I405">
        <v>5</v>
      </c>
      <c r="J405" t="s">
        <v>12462</v>
      </c>
      <c r="K405">
        <v>1000</v>
      </c>
      <c r="L405" t="s">
        <v>17287</v>
      </c>
      <c r="M405">
        <v>38</v>
      </c>
      <c r="N405">
        <v>0.89</v>
      </c>
      <c r="O405">
        <v>11.98</v>
      </c>
      <c r="P405">
        <v>27</v>
      </c>
      <c r="Q405" t="s">
        <v>17290</v>
      </c>
      <c r="R405">
        <v>2315.94</v>
      </c>
      <c r="S405">
        <v>0.61837620461559184</v>
      </c>
      <c r="T405">
        <v>35.229999999999997</v>
      </c>
      <c r="U405">
        <v>0.61837620461559184</v>
      </c>
      <c r="V405">
        <v>27.06</v>
      </c>
      <c r="X405">
        <v>7.67</v>
      </c>
      <c r="Y405">
        <v>1.0425720702853516E-3</v>
      </c>
      <c r="Z405">
        <v>8</v>
      </c>
      <c r="AB405">
        <v>29.45</v>
      </c>
      <c r="AC405">
        <v>0.22797489850381791</v>
      </c>
      <c r="AD405">
        <v>1092.3800000000001</v>
      </c>
      <c r="AE405">
        <v>3.6284957282598524</v>
      </c>
      <c r="AF405">
        <v>1095.79</v>
      </c>
      <c r="AG405">
        <v>3.6404886123921045</v>
      </c>
      <c r="AH405">
        <v>2038.75</v>
      </c>
      <c r="AI405">
        <v>2.9231075260235699</v>
      </c>
      <c r="AJ405">
        <v>113.33</v>
      </c>
      <c r="AK405">
        <v>1.177193604556487</v>
      </c>
      <c r="AL405">
        <v>2181.5300000000002</v>
      </c>
      <c r="AM405">
        <v>2.010783159130658</v>
      </c>
      <c r="AN405">
        <v>1.81</v>
      </c>
      <c r="AO405">
        <v>2.1738315202105399E-2</v>
      </c>
      <c r="AP405">
        <v>2.73</v>
      </c>
      <c r="AQ405">
        <v>3.0018110475540247E-2</v>
      </c>
    </row>
    <row r="406" spans="4:43" x14ac:dyDescent="0.2">
      <c r="D406" t="s">
        <v>17283</v>
      </c>
      <c r="E406" t="s">
        <v>14080</v>
      </c>
      <c r="F406" t="s">
        <v>17284</v>
      </c>
      <c r="G406" t="s">
        <v>17285</v>
      </c>
      <c r="H406">
        <v>2</v>
      </c>
      <c r="I406">
        <v>5</v>
      </c>
      <c r="J406" t="s">
        <v>12746</v>
      </c>
      <c r="K406">
        <v>1000</v>
      </c>
      <c r="L406" t="s">
        <v>17287</v>
      </c>
      <c r="M406">
        <v>37</v>
      </c>
      <c r="N406">
        <v>1.34</v>
      </c>
      <c r="O406">
        <v>5.45</v>
      </c>
      <c r="P406">
        <v>27</v>
      </c>
      <c r="Q406" t="s">
        <v>17295</v>
      </c>
      <c r="R406">
        <v>2315.94</v>
      </c>
      <c r="S406">
        <v>0.61837620461559184</v>
      </c>
      <c r="T406">
        <v>35.229999999999997</v>
      </c>
      <c r="U406">
        <v>0.61837620461559184</v>
      </c>
      <c r="V406">
        <v>27.06</v>
      </c>
      <c r="X406">
        <v>7.67</v>
      </c>
      <c r="Y406">
        <v>1.0425720702853516E-3</v>
      </c>
      <c r="Z406">
        <v>8</v>
      </c>
      <c r="AB406">
        <v>29.45</v>
      </c>
      <c r="AC406">
        <v>0.22797489850381791</v>
      </c>
      <c r="AD406">
        <v>1092.3800000000001</v>
      </c>
      <c r="AE406">
        <v>3.6284957282598524</v>
      </c>
      <c r="AF406">
        <v>1095.79</v>
      </c>
      <c r="AG406">
        <v>3.6404886123921045</v>
      </c>
      <c r="AH406">
        <v>2038.75</v>
      </c>
      <c r="AI406">
        <v>2.9231075260235699</v>
      </c>
      <c r="AJ406">
        <v>113.33</v>
      </c>
      <c r="AK406">
        <v>1.177193604556487</v>
      </c>
      <c r="AL406">
        <v>2181.5300000000002</v>
      </c>
      <c r="AM406">
        <v>2.010783159130658</v>
      </c>
      <c r="AN406">
        <v>1.81</v>
      </c>
      <c r="AO406">
        <v>2.1738315202105399E-2</v>
      </c>
      <c r="AP406">
        <v>2.73</v>
      </c>
      <c r="AQ406">
        <v>3.0018110475540247E-2</v>
      </c>
    </row>
    <row r="407" spans="4:43" x14ac:dyDescent="0.2">
      <c r="D407" t="s">
        <v>17283</v>
      </c>
      <c r="E407" t="s">
        <v>14080</v>
      </c>
      <c r="F407" t="s">
        <v>17284</v>
      </c>
      <c r="G407" t="s">
        <v>17285</v>
      </c>
      <c r="H407">
        <v>2</v>
      </c>
      <c r="I407">
        <v>5</v>
      </c>
      <c r="J407" t="s">
        <v>12746</v>
      </c>
      <c r="K407">
        <v>1000</v>
      </c>
      <c r="L407" t="s">
        <v>17287</v>
      </c>
      <c r="M407">
        <v>140</v>
      </c>
      <c r="N407">
        <v>1.08</v>
      </c>
      <c r="O407">
        <v>10.85</v>
      </c>
      <c r="P407">
        <v>27</v>
      </c>
      <c r="Q407" t="s">
        <v>17295</v>
      </c>
      <c r="R407">
        <v>2315.94</v>
      </c>
      <c r="S407">
        <v>0.61837620461559184</v>
      </c>
      <c r="T407">
        <v>35.229999999999997</v>
      </c>
      <c r="U407">
        <v>0.61837620461559184</v>
      </c>
      <c r="V407">
        <v>27.06</v>
      </c>
      <c r="X407">
        <v>7.67</v>
      </c>
      <c r="Y407">
        <v>1.0425720702853516E-3</v>
      </c>
      <c r="Z407">
        <v>8</v>
      </c>
      <c r="AB407">
        <v>29.45</v>
      </c>
      <c r="AC407">
        <v>0.22797489850381791</v>
      </c>
      <c r="AD407">
        <v>1092.3800000000001</v>
      </c>
      <c r="AE407">
        <v>3.6284957282598524</v>
      </c>
      <c r="AF407">
        <v>1095.79</v>
      </c>
      <c r="AG407">
        <v>3.6404886123921045</v>
      </c>
      <c r="AH407">
        <v>2038.75</v>
      </c>
      <c r="AI407">
        <v>2.9231075260235699</v>
      </c>
      <c r="AJ407">
        <v>113.33</v>
      </c>
      <c r="AK407">
        <v>1.177193604556487</v>
      </c>
      <c r="AL407">
        <v>2181.5300000000002</v>
      </c>
      <c r="AM407">
        <v>2.010783159130658</v>
      </c>
      <c r="AN407">
        <v>1.81</v>
      </c>
      <c r="AO407">
        <v>2.1738315202105399E-2</v>
      </c>
      <c r="AP407">
        <v>2.73</v>
      </c>
      <c r="AQ407">
        <v>3.0018110475540247E-2</v>
      </c>
    </row>
    <row r="408" spans="4:43" x14ac:dyDescent="0.2">
      <c r="D408" t="s">
        <v>17283</v>
      </c>
      <c r="E408" t="s">
        <v>14080</v>
      </c>
      <c r="F408" t="s">
        <v>17284</v>
      </c>
      <c r="G408" t="s">
        <v>17285</v>
      </c>
      <c r="H408">
        <v>2</v>
      </c>
      <c r="I408">
        <v>5</v>
      </c>
      <c r="J408" t="s">
        <v>12746</v>
      </c>
      <c r="K408">
        <v>1000</v>
      </c>
      <c r="L408" t="s">
        <v>17287</v>
      </c>
      <c r="M408">
        <v>40</v>
      </c>
      <c r="N408">
        <v>0.76</v>
      </c>
      <c r="O408">
        <v>10.79</v>
      </c>
      <c r="P408">
        <v>27</v>
      </c>
      <c r="Q408" t="s">
        <v>17295</v>
      </c>
      <c r="R408">
        <v>2315.94</v>
      </c>
      <c r="S408">
        <v>0.61837620461559184</v>
      </c>
      <c r="T408">
        <v>35.229999999999997</v>
      </c>
      <c r="U408">
        <v>0.61837620461559184</v>
      </c>
      <c r="V408">
        <v>27.06</v>
      </c>
      <c r="X408">
        <v>7.67</v>
      </c>
      <c r="Y408">
        <v>1.0425720702853516E-3</v>
      </c>
      <c r="Z408">
        <v>8</v>
      </c>
      <c r="AB408">
        <v>29.45</v>
      </c>
      <c r="AC408">
        <v>0.22797489850381791</v>
      </c>
      <c r="AD408">
        <v>1092.3800000000001</v>
      </c>
      <c r="AE408">
        <v>3.6284957282598524</v>
      </c>
      <c r="AF408">
        <v>1095.79</v>
      </c>
      <c r="AG408">
        <v>3.6404886123921045</v>
      </c>
      <c r="AH408">
        <v>2038.75</v>
      </c>
      <c r="AI408">
        <v>2.9231075260235699</v>
      </c>
      <c r="AJ408">
        <v>113.33</v>
      </c>
      <c r="AK408">
        <v>1.177193604556487</v>
      </c>
      <c r="AL408">
        <v>2181.5300000000002</v>
      </c>
      <c r="AM408">
        <v>2.010783159130658</v>
      </c>
      <c r="AN408">
        <v>1.81</v>
      </c>
      <c r="AO408">
        <v>2.1738315202105399E-2</v>
      </c>
      <c r="AP408">
        <v>2.73</v>
      </c>
      <c r="AQ408">
        <v>3.0018110475540247E-2</v>
      </c>
    </row>
    <row r="409" spans="4:43" x14ac:dyDescent="0.2">
      <c r="D409" t="s">
        <v>17283</v>
      </c>
      <c r="E409" t="s">
        <v>14080</v>
      </c>
      <c r="F409" t="s">
        <v>17284</v>
      </c>
      <c r="G409" t="s">
        <v>17285</v>
      </c>
      <c r="H409">
        <v>2</v>
      </c>
      <c r="I409">
        <v>6</v>
      </c>
      <c r="J409" t="s">
        <v>12462</v>
      </c>
      <c r="K409">
        <v>1000</v>
      </c>
      <c r="L409" t="s">
        <v>17286</v>
      </c>
      <c r="M409">
        <v>60</v>
      </c>
      <c r="N409">
        <v>0.93</v>
      </c>
      <c r="O409">
        <v>4.78</v>
      </c>
      <c r="P409">
        <v>27</v>
      </c>
      <c r="Q409" t="s">
        <v>17290</v>
      </c>
      <c r="R409">
        <v>2318.56</v>
      </c>
      <c r="S409">
        <v>0.61837620461559184</v>
      </c>
      <c r="T409">
        <v>35.270000000000003</v>
      </c>
      <c r="U409">
        <v>0.61837620461559184</v>
      </c>
      <c r="V409">
        <v>27.12</v>
      </c>
      <c r="X409">
        <v>7.66</v>
      </c>
      <c r="Y409">
        <v>1.0425720702853516E-3</v>
      </c>
      <c r="Z409">
        <v>8</v>
      </c>
      <c r="AB409">
        <v>30.68</v>
      </c>
      <c r="AC409">
        <v>0.22797489850381791</v>
      </c>
      <c r="AD409">
        <v>1140.1400000000001</v>
      </c>
      <c r="AE409">
        <v>3.6284957282598524</v>
      </c>
      <c r="AF409">
        <v>1095.79</v>
      </c>
      <c r="AG409">
        <v>3.6404886123921045</v>
      </c>
      <c r="AH409">
        <v>2038.75</v>
      </c>
      <c r="AI409">
        <v>2.9231075260235699</v>
      </c>
      <c r="AJ409">
        <v>113.33</v>
      </c>
      <c r="AK409">
        <v>1.177193604556487</v>
      </c>
      <c r="AL409">
        <v>2181.5300000000002</v>
      </c>
      <c r="AM409">
        <v>2.010783159130658</v>
      </c>
      <c r="AN409">
        <v>1.81</v>
      </c>
      <c r="AO409">
        <v>2.1738315202105399E-2</v>
      </c>
      <c r="AP409">
        <v>2.73</v>
      </c>
      <c r="AQ409">
        <v>3.0018110475540247E-2</v>
      </c>
    </row>
    <row r="410" spans="4:43" x14ac:dyDescent="0.2">
      <c r="D410" t="s">
        <v>17283</v>
      </c>
      <c r="E410" t="s">
        <v>14080</v>
      </c>
      <c r="F410" t="s">
        <v>17284</v>
      </c>
      <c r="G410" t="s">
        <v>17285</v>
      </c>
      <c r="H410">
        <v>2</v>
      </c>
      <c r="I410">
        <v>6</v>
      </c>
      <c r="J410" t="s">
        <v>12462</v>
      </c>
      <c r="K410">
        <v>1000</v>
      </c>
      <c r="L410" t="s">
        <v>17286</v>
      </c>
      <c r="M410">
        <v>93</v>
      </c>
      <c r="N410">
        <v>0.35</v>
      </c>
      <c r="O410">
        <v>2.66</v>
      </c>
      <c r="P410">
        <v>27</v>
      </c>
      <c r="Q410" t="s">
        <v>17290</v>
      </c>
      <c r="R410">
        <v>2318.56</v>
      </c>
      <c r="S410">
        <v>0.61837620461559184</v>
      </c>
      <c r="T410">
        <v>35.270000000000003</v>
      </c>
      <c r="U410">
        <v>0.61837620461559184</v>
      </c>
      <c r="V410">
        <v>27.12</v>
      </c>
      <c r="X410">
        <v>7.66</v>
      </c>
      <c r="Y410">
        <v>1.0425720702853516E-3</v>
      </c>
      <c r="Z410">
        <v>8</v>
      </c>
      <c r="AB410">
        <v>30.68</v>
      </c>
      <c r="AC410">
        <v>0.22797489850381791</v>
      </c>
      <c r="AD410">
        <v>1140.1400000000001</v>
      </c>
      <c r="AE410">
        <v>3.6284957282598524</v>
      </c>
      <c r="AF410">
        <v>1095.79</v>
      </c>
      <c r="AG410">
        <v>3.6404886123921045</v>
      </c>
      <c r="AH410">
        <v>2038.75</v>
      </c>
      <c r="AI410">
        <v>2.9231075260235699</v>
      </c>
      <c r="AJ410">
        <v>113.33</v>
      </c>
      <c r="AK410">
        <v>1.177193604556487</v>
      </c>
      <c r="AL410">
        <v>2181.5300000000002</v>
      </c>
      <c r="AM410">
        <v>2.010783159130658</v>
      </c>
      <c r="AN410">
        <v>1.81</v>
      </c>
      <c r="AO410">
        <v>2.1738315202105399E-2</v>
      </c>
      <c r="AP410">
        <v>2.73</v>
      </c>
      <c r="AQ410">
        <v>3.0018110475540247E-2</v>
      </c>
    </row>
    <row r="411" spans="4:43" x14ac:dyDescent="0.2">
      <c r="D411" t="s">
        <v>17283</v>
      </c>
      <c r="E411" t="s">
        <v>14080</v>
      </c>
      <c r="F411" t="s">
        <v>17284</v>
      </c>
      <c r="G411" t="s">
        <v>17285</v>
      </c>
      <c r="H411">
        <v>2</v>
      </c>
      <c r="I411">
        <v>6</v>
      </c>
      <c r="J411" t="s">
        <v>12462</v>
      </c>
      <c r="K411">
        <v>1000</v>
      </c>
      <c r="L411" t="s">
        <v>17286</v>
      </c>
      <c r="M411">
        <v>141</v>
      </c>
      <c r="N411">
        <v>1.04</v>
      </c>
      <c r="O411">
        <v>3.31</v>
      </c>
      <c r="P411">
        <v>27</v>
      </c>
      <c r="Q411" t="s">
        <v>17290</v>
      </c>
      <c r="R411">
        <v>2318.56</v>
      </c>
      <c r="S411">
        <v>0.61837620461559184</v>
      </c>
      <c r="T411">
        <v>35.270000000000003</v>
      </c>
      <c r="U411">
        <v>0.61837620461559184</v>
      </c>
      <c r="V411">
        <v>27.12</v>
      </c>
      <c r="X411">
        <v>7.66</v>
      </c>
      <c r="Y411">
        <v>1.0425720702853516E-3</v>
      </c>
      <c r="Z411">
        <v>8</v>
      </c>
      <c r="AB411">
        <v>30.68</v>
      </c>
      <c r="AC411">
        <v>0.22797489850381791</v>
      </c>
      <c r="AD411">
        <v>1140.1400000000001</v>
      </c>
      <c r="AE411">
        <v>3.6284957282598524</v>
      </c>
      <c r="AF411">
        <v>1095.79</v>
      </c>
      <c r="AG411">
        <v>3.6404886123921045</v>
      </c>
      <c r="AH411">
        <v>2038.75</v>
      </c>
      <c r="AI411">
        <v>2.9231075260235699</v>
      </c>
      <c r="AJ411">
        <v>113.33</v>
      </c>
      <c r="AK411">
        <v>1.177193604556487</v>
      </c>
      <c r="AL411">
        <v>2181.5300000000002</v>
      </c>
      <c r="AM411">
        <v>2.010783159130658</v>
      </c>
      <c r="AN411">
        <v>1.81</v>
      </c>
      <c r="AO411">
        <v>2.1738315202105399E-2</v>
      </c>
      <c r="AP411">
        <v>2.73</v>
      </c>
      <c r="AQ411">
        <v>3.0018110475540247E-2</v>
      </c>
    </row>
    <row r="412" spans="4:43" x14ac:dyDescent="0.2">
      <c r="D412" t="s">
        <v>17283</v>
      </c>
      <c r="E412" t="s">
        <v>14080</v>
      </c>
      <c r="F412" t="s">
        <v>17284</v>
      </c>
      <c r="G412" t="s">
        <v>17285</v>
      </c>
      <c r="H412">
        <v>2</v>
      </c>
      <c r="I412">
        <v>6</v>
      </c>
      <c r="J412" t="s">
        <v>12746</v>
      </c>
      <c r="K412">
        <v>1000</v>
      </c>
      <c r="L412" t="s">
        <v>17286</v>
      </c>
      <c r="M412">
        <v>89</v>
      </c>
      <c r="N412">
        <v>0.38</v>
      </c>
      <c r="O412">
        <v>3.39</v>
      </c>
      <c r="P412">
        <v>27</v>
      </c>
      <c r="Q412" t="s">
        <v>17295</v>
      </c>
      <c r="R412">
        <v>2318.56</v>
      </c>
      <c r="S412">
        <v>0.61837620461559184</v>
      </c>
      <c r="T412">
        <v>35.270000000000003</v>
      </c>
      <c r="U412">
        <v>0.61837620461559184</v>
      </c>
      <c r="V412">
        <v>27.12</v>
      </c>
      <c r="X412">
        <v>7.66</v>
      </c>
      <c r="Y412">
        <v>1.0425720702853516E-3</v>
      </c>
      <c r="Z412">
        <v>8</v>
      </c>
      <c r="AB412">
        <v>30.68</v>
      </c>
      <c r="AC412">
        <v>0.22797489850381791</v>
      </c>
      <c r="AD412">
        <v>1140.1400000000001</v>
      </c>
      <c r="AE412">
        <v>3.6284957282598524</v>
      </c>
      <c r="AF412">
        <v>1143.7</v>
      </c>
      <c r="AG412">
        <v>3.6404886123921045</v>
      </c>
      <c r="AH412">
        <v>2050.35</v>
      </c>
      <c r="AI412">
        <v>2.9231075260235699</v>
      </c>
      <c r="AJ412">
        <v>109.68</v>
      </c>
      <c r="AK412">
        <v>1.177193604556487</v>
      </c>
      <c r="AL412">
        <v>2190.71</v>
      </c>
      <c r="AM412">
        <v>2.010783159130658</v>
      </c>
      <c r="AN412">
        <v>1.76</v>
      </c>
      <c r="AO412">
        <v>2.1738315202105399E-2</v>
      </c>
      <c r="AP412">
        <v>2.64</v>
      </c>
      <c r="AQ412">
        <v>3.0018110475540247E-2</v>
      </c>
    </row>
    <row r="413" spans="4:43" x14ac:dyDescent="0.2">
      <c r="D413" t="s">
        <v>17283</v>
      </c>
      <c r="E413" t="s">
        <v>14080</v>
      </c>
      <c r="F413" t="s">
        <v>17284</v>
      </c>
      <c r="G413" t="s">
        <v>17285</v>
      </c>
      <c r="H413">
        <v>2</v>
      </c>
      <c r="I413">
        <v>6</v>
      </c>
      <c r="J413" t="s">
        <v>12746</v>
      </c>
      <c r="K413">
        <v>1000</v>
      </c>
      <c r="L413" t="s">
        <v>17286</v>
      </c>
      <c r="M413">
        <v>142</v>
      </c>
      <c r="N413">
        <v>0.35</v>
      </c>
      <c r="O413">
        <v>5.21</v>
      </c>
      <c r="P413">
        <v>27</v>
      </c>
      <c r="Q413" t="s">
        <v>17295</v>
      </c>
      <c r="R413">
        <v>2318.56</v>
      </c>
      <c r="S413">
        <v>0.61837620461559184</v>
      </c>
      <c r="T413">
        <v>35.270000000000003</v>
      </c>
      <c r="U413">
        <v>0.61837620461559184</v>
      </c>
      <c r="V413">
        <v>27.12</v>
      </c>
      <c r="X413">
        <v>7.66</v>
      </c>
      <c r="Y413">
        <v>1.0425720702853516E-3</v>
      </c>
      <c r="Z413">
        <v>8</v>
      </c>
      <c r="AB413">
        <v>30.68</v>
      </c>
      <c r="AC413">
        <v>0.22797489850381791</v>
      </c>
      <c r="AD413">
        <v>1140.1400000000001</v>
      </c>
      <c r="AE413">
        <v>3.6284957282598524</v>
      </c>
      <c r="AF413">
        <v>1143.7</v>
      </c>
      <c r="AG413">
        <v>3.6404886123921045</v>
      </c>
      <c r="AH413">
        <v>2050.35</v>
      </c>
      <c r="AI413">
        <v>2.9231075260235699</v>
      </c>
      <c r="AJ413">
        <v>109.68</v>
      </c>
      <c r="AK413">
        <v>1.177193604556487</v>
      </c>
      <c r="AL413">
        <v>2190.71</v>
      </c>
      <c r="AM413">
        <v>2.010783159130658</v>
      </c>
      <c r="AN413">
        <v>1.76</v>
      </c>
      <c r="AO413">
        <v>2.1738315202105399E-2</v>
      </c>
      <c r="AP413">
        <v>2.64</v>
      </c>
      <c r="AQ413">
        <v>3.0018110475540247E-2</v>
      </c>
    </row>
    <row r="414" spans="4:43" x14ac:dyDescent="0.2">
      <c r="D414" t="s">
        <v>17283</v>
      </c>
      <c r="E414" t="s">
        <v>14080</v>
      </c>
      <c r="F414" t="s">
        <v>17284</v>
      </c>
      <c r="G414" t="s">
        <v>17285</v>
      </c>
      <c r="H414">
        <v>2</v>
      </c>
      <c r="I414">
        <v>6</v>
      </c>
      <c r="J414" t="s">
        <v>12746</v>
      </c>
      <c r="K414">
        <v>1000</v>
      </c>
      <c r="L414" t="s">
        <v>17286</v>
      </c>
      <c r="M414">
        <v>143</v>
      </c>
      <c r="N414">
        <v>0.86</v>
      </c>
      <c r="O414">
        <v>5.0199999999999996</v>
      </c>
      <c r="P414">
        <v>27</v>
      </c>
      <c r="Q414" t="s">
        <v>17295</v>
      </c>
      <c r="R414">
        <v>2318.56</v>
      </c>
      <c r="S414">
        <v>0.61837620461559184</v>
      </c>
      <c r="T414">
        <v>35.270000000000003</v>
      </c>
      <c r="U414">
        <v>0.61837620461559184</v>
      </c>
      <c r="V414">
        <v>27.12</v>
      </c>
      <c r="X414">
        <v>7.66</v>
      </c>
      <c r="Y414">
        <v>1.0425720702853516E-3</v>
      </c>
      <c r="Z414">
        <v>8</v>
      </c>
      <c r="AB414">
        <v>30.68</v>
      </c>
      <c r="AC414">
        <v>0.22797489850381791</v>
      </c>
      <c r="AD414">
        <v>1140.1400000000001</v>
      </c>
      <c r="AE414">
        <v>3.6284957282598524</v>
      </c>
      <c r="AF414">
        <v>1143.7</v>
      </c>
      <c r="AG414">
        <v>3.6404886123921045</v>
      </c>
      <c r="AH414">
        <v>2050.35</v>
      </c>
      <c r="AI414">
        <v>2.9231075260235699</v>
      </c>
      <c r="AJ414">
        <v>109.68</v>
      </c>
      <c r="AK414">
        <v>1.177193604556487</v>
      </c>
      <c r="AL414">
        <v>2190.71</v>
      </c>
      <c r="AM414">
        <v>2.010783159130658</v>
      </c>
      <c r="AN414">
        <v>1.76</v>
      </c>
      <c r="AO414">
        <v>2.1738315202105399E-2</v>
      </c>
      <c r="AP414">
        <v>2.64</v>
      </c>
      <c r="AQ414">
        <v>3.0018110475540247E-2</v>
      </c>
    </row>
    <row r="415" spans="4:43" x14ac:dyDescent="0.2">
      <c r="D415" t="s">
        <v>17283</v>
      </c>
      <c r="E415" t="s">
        <v>14080</v>
      </c>
      <c r="F415" t="s">
        <v>17284</v>
      </c>
      <c r="G415" t="s">
        <v>17285</v>
      </c>
      <c r="H415">
        <v>2</v>
      </c>
      <c r="I415">
        <v>6</v>
      </c>
      <c r="J415" t="s">
        <v>12462</v>
      </c>
      <c r="K415">
        <v>1000</v>
      </c>
      <c r="L415" t="s">
        <v>17287</v>
      </c>
      <c r="M415">
        <v>24</v>
      </c>
      <c r="N415">
        <v>1.8</v>
      </c>
      <c r="O415">
        <v>10.96</v>
      </c>
      <c r="P415">
        <v>27</v>
      </c>
      <c r="Q415" t="s">
        <v>17290</v>
      </c>
      <c r="R415">
        <v>2318.56</v>
      </c>
      <c r="S415">
        <v>0.61837620461559184</v>
      </c>
      <c r="T415">
        <v>35.270000000000003</v>
      </c>
      <c r="U415">
        <v>0.61837620461559184</v>
      </c>
      <c r="V415">
        <v>27.12</v>
      </c>
      <c r="X415">
        <v>7.66</v>
      </c>
      <c r="Y415">
        <v>1.0425720702853516E-3</v>
      </c>
      <c r="Z415">
        <v>8</v>
      </c>
      <c r="AB415">
        <v>30.68</v>
      </c>
      <c r="AC415">
        <v>0.22797489850381791</v>
      </c>
      <c r="AD415">
        <v>1140.1400000000001</v>
      </c>
      <c r="AE415">
        <v>3.6284957282598524</v>
      </c>
      <c r="AF415">
        <v>1095.79</v>
      </c>
      <c r="AG415">
        <v>3.6404886123921045</v>
      </c>
      <c r="AH415">
        <v>2038.75</v>
      </c>
      <c r="AI415">
        <v>2.9231075260235699</v>
      </c>
      <c r="AJ415">
        <v>113.33</v>
      </c>
      <c r="AK415">
        <v>1.177193604556487</v>
      </c>
      <c r="AL415">
        <v>2181.5300000000002</v>
      </c>
      <c r="AM415">
        <v>2.010783159130658</v>
      </c>
      <c r="AN415">
        <v>1.81</v>
      </c>
      <c r="AO415">
        <v>2.1738315202105399E-2</v>
      </c>
      <c r="AP415">
        <v>2.73</v>
      </c>
      <c r="AQ415">
        <v>3.0018110475540247E-2</v>
      </c>
    </row>
    <row r="416" spans="4:43" x14ac:dyDescent="0.2">
      <c r="D416" t="s">
        <v>17283</v>
      </c>
      <c r="E416" t="s">
        <v>14080</v>
      </c>
      <c r="F416" t="s">
        <v>17284</v>
      </c>
      <c r="G416" t="s">
        <v>17285</v>
      </c>
      <c r="H416">
        <v>2</v>
      </c>
      <c r="I416">
        <v>6</v>
      </c>
      <c r="J416" t="s">
        <v>12462</v>
      </c>
      <c r="K416">
        <v>1000</v>
      </c>
      <c r="L416" t="s">
        <v>17287</v>
      </c>
      <c r="M416">
        <v>29</v>
      </c>
      <c r="N416">
        <v>1.06</v>
      </c>
      <c r="O416">
        <v>4.83</v>
      </c>
      <c r="P416">
        <v>27</v>
      </c>
      <c r="Q416" t="s">
        <v>17290</v>
      </c>
      <c r="R416">
        <v>2318.56</v>
      </c>
      <c r="S416">
        <v>0.61837620461559184</v>
      </c>
      <c r="T416">
        <v>35.270000000000003</v>
      </c>
      <c r="U416">
        <v>0.61837620461559184</v>
      </c>
      <c r="V416">
        <v>27.12</v>
      </c>
      <c r="X416">
        <v>7.66</v>
      </c>
      <c r="Y416">
        <v>1.0425720702853516E-3</v>
      </c>
      <c r="Z416">
        <v>8</v>
      </c>
      <c r="AB416">
        <v>30.68</v>
      </c>
      <c r="AC416">
        <v>0.22797489850381791</v>
      </c>
      <c r="AD416">
        <v>1140.1400000000001</v>
      </c>
      <c r="AE416">
        <v>3.6284957282598524</v>
      </c>
      <c r="AF416">
        <v>1095.79</v>
      </c>
      <c r="AG416">
        <v>3.6404886123921045</v>
      </c>
      <c r="AH416">
        <v>2038.75</v>
      </c>
      <c r="AI416">
        <v>2.9231075260235699</v>
      </c>
      <c r="AJ416">
        <v>113.33</v>
      </c>
      <c r="AK416">
        <v>1.177193604556487</v>
      </c>
      <c r="AL416">
        <v>2181.5300000000002</v>
      </c>
      <c r="AM416">
        <v>2.010783159130658</v>
      </c>
      <c r="AN416">
        <v>1.81</v>
      </c>
      <c r="AO416">
        <v>2.1738315202105399E-2</v>
      </c>
      <c r="AP416">
        <v>2.73</v>
      </c>
      <c r="AQ416">
        <v>3.0018110475540247E-2</v>
      </c>
    </row>
    <row r="417" spans="4:43" x14ac:dyDescent="0.2">
      <c r="D417" t="s">
        <v>17283</v>
      </c>
      <c r="E417" t="s">
        <v>14080</v>
      </c>
      <c r="F417" t="s">
        <v>17284</v>
      </c>
      <c r="G417" t="s">
        <v>17285</v>
      </c>
      <c r="H417">
        <v>2</v>
      </c>
      <c r="I417">
        <v>6</v>
      </c>
      <c r="J417" t="s">
        <v>12462</v>
      </c>
      <c r="K417">
        <v>1000</v>
      </c>
      <c r="L417" t="s">
        <v>17287</v>
      </c>
      <c r="M417">
        <v>50</v>
      </c>
      <c r="N417">
        <v>1.48</v>
      </c>
      <c r="O417">
        <v>8.73</v>
      </c>
      <c r="P417">
        <v>27</v>
      </c>
      <c r="Q417" t="s">
        <v>17290</v>
      </c>
      <c r="R417">
        <v>2318.56</v>
      </c>
      <c r="S417">
        <v>0.61837620461559184</v>
      </c>
      <c r="T417">
        <v>35.270000000000003</v>
      </c>
      <c r="U417">
        <v>0.61837620461559184</v>
      </c>
      <c r="V417">
        <v>27.12</v>
      </c>
      <c r="X417">
        <v>7.66</v>
      </c>
      <c r="Y417">
        <v>1.0425720702853516E-3</v>
      </c>
      <c r="Z417">
        <v>8</v>
      </c>
      <c r="AB417">
        <v>30.68</v>
      </c>
      <c r="AC417">
        <v>0.22797489850381791</v>
      </c>
      <c r="AD417">
        <v>1140.1400000000001</v>
      </c>
      <c r="AE417">
        <v>3.6284957282598524</v>
      </c>
      <c r="AF417">
        <v>1095.79</v>
      </c>
      <c r="AG417">
        <v>3.6404886123921045</v>
      </c>
      <c r="AH417">
        <v>2038.75</v>
      </c>
      <c r="AI417">
        <v>2.9231075260235699</v>
      </c>
      <c r="AJ417">
        <v>113.33</v>
      </c>
      <c r="AK417">
        <v>1.177193604556487</v>
      </c>
      <c r="AL417">
        <v>2181.5300000000002</v>
      </c>
      <c r="AM417">
        <v>2.010783159130658</v>
      </c>
      <c r="AN417">
        <v>1.81</v>
      </c>
      <c r="AO417">
        <v>2.1738315202105399E-2</v>
      </c>
      <c r="AP417">
        <v>2.73</v>
      </c>
      <c r="AQ417">
        <v>3.0018110475540247E-2</v>
      </c>
    </row>
    <row r="418" spans="4:43" x14ac:dyDescent="0.2">
      <c r="D418" t="s">
        <v>17283</v>
      </c>
      <c r="E418" t="s">
        <v>14080</v>
      </c>
      <c r="F418" t="s">
        <v>17284</v>
      </c>
      <c r="G418" t="s">
        <v>17285</v>
      </c>
      <c r="H418">
        <v>2</v>
      </c>
      <c r="I418">
        <v>6</v>
      </c>
      <c r="J418" t="s">
        <v>12746</v>
      </c>
      <c r="K418">
        <v>1000</v>
      </c>
      <c r="L418" t="s">
        <v>17287</v>
      </c>
      <c r="M418">
        <v>22</v>
      </c>
      <c r="N418">
        <v>1.61</v>
      </c>
      <c r="O418">
        <v>6.34</v>
      </c>
      <c r="P418">
        <v>27</v>
      </c>
      <c r="Q418" t="s">
        <v>17295</v>
      </c>
      <c r="R418">
        <v>2318.56</v>
      </c>
      <c r="S418">
        <v>0.61837620461559184</v>
      </c>
      <c r="T418">
        <v>35.270000000000003</v>
      </c>
      <c r="U418">
        <v>0.61837620461559184</v>
      </c>
      <c r="V418">
        <v>27.12</v>
      </c>
      <c r="X418">
        <v>7.66</v>
      </c>
      <c r="Y418">
        <v>1.0425720702853516E-3</v>
      </c>
      <c r="Z418">
        <v>8</v>
      </c>
      <c r="AB418">
        <v>30.68</v>
      </c>
      <c r="AC418">
        <v>0.22797489850381791</v>
      </c>
      <c r="AD418">
        <v>1140.1400000000001</v>
      </c>
      <c r="AE418">
        <v>3.6284957282598524</v>
      </c>
      <c r="AF418">
        <v>1143.7</v>
      </c>
      <c r="AG418">
        <v>3.6404886123921045</v>
      </c>
      <c r="AH418">
        <v>2050.35</v>
      </c>
      <c r="AI418">
        <v>2.9231075260235699</v>
      </c>
      <c r="AJ418">
        <v>109.68</v>
      </c>
      <c r="AK418">
        <v>1.177193604556487</v>
      </c>
      <c r="AL418">
        <v>2190.71</v>
      </c>
      <c r="AM418">
        <v>2.010783159130658</v>
      </c>
      <c r="AN418">
        <v>1.76</v>
      </c>
      <c r="AO418">
        <v>2.1738315202105399E-2</v>
      </c>
      <c r="AP418">
        <v>2.64</v>
      </c>
      <c r="AQ418">
        <v>3.0018110475540247E-2</v>
      </c>
    </row>
    <row r="419" spans="4:43" x14ac:dyDescent="0.2">
      <c r="D419" t="s">
        <v>17283</v>
      </c>
      <c r="E419" t="s">
        <v>14080</v>
      </c>
      <c r="F419" t="s">
        <v>17284</v>
      </c>
      <c r="G419" t="s">
        <v>17285</v>
      </c>
      <c r="H419">
        <v>2</v>
      </c>
      <c r="I419">
        <v>6</v>
      </c>
      <c r="J419" t="s">
        <v>12746</v>
      </c>
      <c r="K419">
        <v>1000</v>
      </c>
      <c r="L419" t="s">
        <v>17287</v>
      </c>
      <c r="M419">
        <v>55</v>
      </c>
      <c r="N419">
        <v>1.47</v>
      </c>
      <c r="O419">
        <v>5.46</v>
      </c>
      <c r="P419">
        <v>27</v>
      </c>
      <c r="Q419" t="s">
        <v>17295</v>
      </c>
      <c r="R419">
        <v>2318.56</v>
      </c>
      <c r="S419">
        <v>0.61837620461559184</v>
      </c>
      <c r="T419">
        <v>35.270000000000003</v>
      </c>
      <c r="U419">
        <v>0.61837620461559184</v>
      </c>
      <c r="V419">
        <v>27.12</v>
      </c>
      <c r="X419">
        <v>7.66</v>
      </c>
      <c r="Y419">
        <v>1.0425720702853516E-3</v>
      </c>
      <c r="Z419">
        <v>8</v>
      </c>
      <c r="AB419">
        <v>30.68</v>
      </c>
      <c r="AC419">
        <v>0.22797489850381791</v>
      </c>
      <c r="AD419">
        <v>1140.1400000000001</v>
      </c>
      <c r="AE419">
        <v>3.6284957282598524</v>
      </c>
      <c r="AF419">
        <v>1143.7</v>
      </c>
      <c r="AG419">
        <v>3.6404886123921045</v>
      </c>
      <c r="AH419">
        <v>2050.35</v>
      </c>
      <c r="AI419">
        <v>2.9231075260235699</v>
      </c>
      <c r="AJ419">
        <v>109.68</v>
      </c>
      <c r="AK419">
        <v>1.177193604556487</v>
      </c>
      <c r="AL419">
        <v>2190.71</v>
      </c>
      <c r="AM419">
        <v>2.010783159130658</v>
      </c>
      <c r="AN419">
        <v>1.76</v>
      </c>
      <c r="AO419">
        <v>2.1738315202105399E-2</v>
      </c>
      <c r="AP419">
        <v>2.64</v>
      </c>
      <c r="AQ419">
        <v>3.0018110475540247E-2</v>
      </c>
    </row>
    <row r="420" spans="4:43" x14ac:dyDescent="0.2">
      <c r="D420" t="s">
        <v>17283</v>
      </c>
      <c r="E420" t="s">
        <v>14080</v>
      </c>
      <c r="F420" t="s">
        <v>17284</v>
      </c>
      <c r="G420" t="s">
        <v>17285</v>
      </c>
      <c r="H420">
        <v>2</v>
      </c>
      <c r="I420">
        <v>6</v>
      </c>
      <c r="J420" t="s">
        <v>12746</v>
      </c>
      <c r="K420">
        <v>1000</v>
      </c>
      <c r="L420" t="s">
        <v>17287</v>
      </c>
      <c r="M420">
        <v>1</v>
      </c>
      <c r="N420">
        <v>1.5</v>
      </c>
      <c r="O420">
        <v>6.57</v>
      </c>
      <c r="P420">
        <v>27</v>
      </c>
      <c r="Q420" t="s">
        <v>17295</v>
      </c>
      <c r="R420">
        <v>2318.56</v>
      </c>
      <c r="S420">
        <v>0.61837620461559184</v>
      </c>
      <c r="T420">
        <v>35.270000000000003</v>
      </c>
      <c r="U420">
        <v>0.61837620461559184</v>
      </c>
      <c r="V420">
        <v>27.12</v>
      </c>
      <c r="X420">
        <v>7.66</v>
      </c>
      <c r="Y420">
        <v>1.0425720702853516E-3</v>
      </c>
      <c r="Z420">
        <v>8</v>
      </c>
      <c r="AB420">
        <v>30.68</v>
      </c>
      <c r="AC420">
        <v>0.22797489850381791</v>
      </c>
      <c r="AD420">
        <v>1140.1400000000001</v>
      </c>
      <c r="AE420">
        <v>3.6284957282598524</v>
      </c>
      <c r="AF420">
        <v>1143.7</v>
      </c>
      <c r="AG420">
        <v>3.6404886123921045</v>
      </c>
      <c r="AH420">
        <v>2050.35</v>
      </c>
      <c r="AI420">
        <v>2.9231075260235699</v>
      </c>
      <c r="AJ420">
        <v>109.68</v>
      </c>
      <c r="AK420">
        <v>1.177193604556487</v>
      </c>
      <c r="AL420">
        <v>2190.71</v>
      </c>
      <c r="AM420">
        <v>2.010783159130658</v>
      </c>
      <c r="AN420">
        <v>1.76</v>
      </c>
      <c r="AO420">
        <v>2.1738315202105399E-2</v>
      </c>
      <c r="AP420">
        <v>2.64</v>
      </c>
      <c r="AQ420">
        <v>3.0018110475540247E-2</v>
      </c>
    </row>
    <row r="421" spans="4:43" x14ac:dyDescent="0.2">
      <c r="D421" t="s">
        <v>17283</v>
      </c>
      <c r="E421" t="s">
        <v>14080</v>
      </c>
      <c r="F421" t="s">
        <v>17284</v>
      </c>
      <c r="G421" t="s">
        <v>17285</v>
      </c>
      <c r="H421">
        <v>2</v>
      </c>
      <c r="I421">
        <v>7</v>
      </c>
      <c r="J421" t="s">
        <v>12462</v>
      </c>
      <c r="K421">
        <v>1000</v>
      </c>
      <c r="L421" t="s">
        <v>17286</v>
      </c>
      <c r="M421">
        <v>72</v>
      </c>
      <c r="N421">
        <v>0.97</v>
      </c>
      <c r="O421">
        <v>4.58</v>
      </c>
      <c r="P421">
        <v>30</v>
      </c>
      <c r="Q421" t="s">
        <v>17290</v>
      </c>
      <c r="R421">
        <v>2321.83</v>
      </c>
      <c r="S421">
        <v>0.61837620461559184</v>
      </c>
      <c r="T421">
        <v>35.35</v>
      </c>
      <c r="U421">
        <v>0.61837620461559184</v>
      </c>
      <c r="V421">
        <v>29.87</v>
      </c>
      <c r="X421">
        <v>7.66</v>
      </c>
      <c r="Y421">
        <v>1.0425720702853516E-3</v>
      </c>
      <c r="Z421">
        <v>8</v>
      </c>
      <c r="AB421">
        <v>28.22</v>
      </c>
      <c r="AC421">
        <v>0.22797489850381791</v>
      </c>
      <c r="AD421">
        <v>1120.02</v>
      </c>
      <c r="AE421">
        <v>3.6284957282598524</v>
      </c>
      <c r="AF421">
        <v>1095.79</v>
      </c>
      <c r="AG421">
        <v>3.6404886123921045</v>
      </c>
      <c r="AH421">
        <v>2038.75</v>
      </c>
      <c r="AI421">
        <v>2.9231075260235699</v>
      </c>
      <c r="AJ421">
        <v>113.33</v>
      </c>
      <c r="AK421">
        <v>1.177193604556487</v>
      </c>
      <c r="AL421">
        <v>2181.5300000000002</v>
      </c>
      <c r="AM421">
        <v>2.010783159130658</v>
      </c>
      <c r="AN421">
        <v>1.81</v>
      </c>
      <c r="AO421">
        <v>2.1738315202105399E-2</v>
      </c>
      <c r="AP421">
        <v>2.73</v>
      </c>
      <c r="AQ421">
        <v>3.0018110475540247E-2</v>
      </c>
    </row>
    <row r="422" spans="4:43" x14ac:dyDescent="0.2">
      <c r="D422" t="s">
        <v>17283</v>
      </c>
      <c r="E422" t="s">
        <v>14080</v>
      </c>
      <c r="F422" t="s">
        <v>17284</v>
      </c>
      <c r="G422" t="s">
        <v>17285</v>
      </c>
      <c r="H422">
        <v>2</v>
      </c>
      <c r="I422">
        <v>7</v>
      </c>
      <c r="J422" t="s">
        <v>12462</v>
      </c>
      <c r="K422">
        <v>1000</v>
      </c>
      <c r="L422" t="s">
        <v>17286</v>
      </c>
      <c r="M422">
        <v>144</v>
      </c>
      <c r="N422">
        <v>0.68</v>
      </c>
      <c r="O422">
        <v>4.3</v>
      </c>
      <c r="P422">
        <v>30</v>
      </c>
      <c r="Q422" t="s">
        <v>17290</v>
      </c>
      <c r="R422">
        <v>2321.83</v>
      </c>
      <c r="S422">
        <v>0.61837620461559184</v>
      </c>
      <c r="T422">
        <v>35.35</v>
      </c>
      <c r="U422">
        <v>0.61837620461559184</v>
      </c>
      <c r="V422">
        <v>29.87</v>
      </c>
      <c r="X422">
        <v>7.66</v>
      </c>
      <c r="Y422">
        <v>1.0425720702853516E-3</v>
      </c>
      <c r="Z422">
        <v>8</v>
      </c>
      <c r="AB422">
        <v>28.22</v>
      </c>
      <c r="AC422">
        <v>0.22797489850381791</v>
      </c>
      <c r="AD422">
        <v>1120.02</v>
      </c>
      <c r="AE422">
        <v>3.6284957282598524</v>
      </c>
      <c r="AF422">
        <v>1095.79</v>
      </c>
      <c r="AG422">
        <v>3.6404886123921045</v>
      </c>
      <c r="AH422">
        <v>2038.75</v>
      </c>
      <c r="AI422">
        <v>2.9231075260235699</v>
      </c>
      <c r="AJ422">
        <v>113.33</v>
      </c>
      <c r="AK422">
        <v>1.177193604556487</v>
      </c>
      <c r="AL422">
        <v>2181.5300000000002</v>
      </c>
      <c r="AM422">
        <v>2.010783159130658</v>
      </c>
      <c r="AN422">
        <v>1.81</v>
      </c>
      <c r="AO422">
        <v>2.1738315202105399E-2</v>
      </c>
      <c r="AP422">
        <v>2.73</v>
      </c>
      <c r="AQ422">
        <v>3.0018110475540247E-2</v>
      </c>
    </row>
    <row r="423" spans="4:43" x14ac:dyDescent="0.2">
      <c r="D423" t="s">
        <v>17283</v>
      </c>
      <c r="E423" t="s">
        <v>14080</v>
      </c>
      <c r="F423" t="s">
        <v>17284</v>
      </c>
      <c r="G423" t="s">
        <v>17285</v>
      </c>
      <c r="H423">
        <v>2</v>
      </c>
      <c r="I423">
        <v>7</v>
      </c>
      <c r="J423" t="s">
        <v>12462</v>
      </c>
      <c r="K423">
        <v>1000</v>
      </c>
      <c r="L423" t="s">
        <v>17286</v>
      </c>
      <c r="M423">
        <v>145</v>
      </c>
      <c r="N423">
        <v>0.62</v>
      </c>
      <c r="O423">
        <v>4.41</v>
      </c>
      <c r="P423">
        <v>30</v>
      </c>
      <c r="Q423" t="s">
        <v>17290</v>
      </c>
      <c r="R423">
        <v>2321.83</v>
      </c>
      <c r="S423">
        <v>0.61837620461559184</v>
      </c>
      <c r="T423">
        <v>35.35</v>
      </c>
      <c r="U423">
        <v>0.61837620461559184</v>
      </c>
      <c r="V423">
        <v>29.87</v>
      </c>
      <c r="X423">
        <v>7.66</v>
      </c>
      <c r="Y423">
        <v>1.0425720702853516E-3</v>
      </c>
      <c r="Z423">
        <v>8</v>
      </c>
      <c r="AB423">
        <v>28.22</v>
      </c>
      <c r="AC423">
        <v>0.22797489850381791</v>
      </c>
      <c r="AD423">
        <v>1120.02</v>
      </c>
      <c r="AE423">
        <v>3.6284957282598524</v>
      </c>
      <c r="AF423">
        <v>1095.79</v>
      </c>
      <c r="AG423">
        <v>3.6404886123921045</v>
      </c>
      <c r="AH423">
        <v>2038.75</v>
      </c>
      <c r="AI423">
        <v>2.9231075260235699</v>
      </c>
      <c r="AJ423">
        <v>113.33</v>
      </c>
      <c r="AK423">
        <v>1.177193604556487</v>
      </c>
      <c r="AL423">
        <v>2181.5300000000002</v>
      </c>
      <c r="AM423">
        <v>2.010783159130658</v>
      </c>
      <c r="AN423">
        <v>1.81</v>
      </c>
      <c r="AO423">
        <v>2.1738315202105399E-2</v>
      </c>
      <c r="AP423">
        <v>2.73</v>
      </c>
      <c r="AQ423">
        <v>3.0018110475540247E-2</v>
      </c>
    </row>
    <row r="424" spans="4:43" x14ac:dyDescent="0.2">
      <c r="D424" t="s">
        <v>17283</v>
      </c>
      <c r="E424" t="s">
        <v>14080</v>
      </c>
      <c r="F424" t="s">
        <v>17284</v>
      </c>
      <c r="G424" t="s">
        <v>17285</v>
      </c>
      <c r="H424">
        <v>2</v>
      </c>
      <c r="I424">
        <v>7</v>
      </c>
      <c r="J424" t="s">
        <v>12746</v>
      </c>
      <c r="K424">
        <v>1000</v>
      </c>
      <c r="L424" t="s">
        <v>17286</v>
      </c>
      <c r="M424">
        <v>146</v>
      </c>
      <c r="N424">
        <v>0.77</v>
      </c>
      <c r="O424">
        <v>4.01</v>
      </c>
      <c r="P424">
        <v>30</v>
      </c>
      <c r="Q424" t="s">
        <v>17295</v>
      </c>
      <c r="R424">
        <v>2321.83</v>
      </c>
      <c r="S424">
        <v>0.61837620461559184</v>
      </c>
      <c r="T424">
        <v>35.35</v>
      </c>
      <c r="U424">
        <v>0.61837620461559184</v>
      </c>
      <c r="V424">
        <v>29.87</v>
      </c>
      <c r="X424">
        <v>7.66</v>
      </c>
      <c r="Y424">
        <v>1.0425720702853516E-3</v>
      </c>
      <c r="Z424">
        <v>8</v>
      </c>
      <c r="AB424">
        <v>28.22</v>
      </c>
      <c r="AC424">
        <v>0.22797489850381791</v>
      </c>
      <c r="AD424">
        <v>1120.02</v>
      </c>
      <c r="AE424">
        <v>3.6284957282598524</v>
      </c>
      <c r="AF424">
        <v>1123.4000000000001</v>
      </c>
      <c r="AG424">
        <v>3.6404886123921045</v>
      </c>
      <c r="AH424">
        <v>2024.08</v>
      </c>
      <c r="AI424">
        <v>2.9231075260235699</v>
      </c>
      <c r="AJ424">
        <v>121.98</v>
      </c>
      <c r="AK424">
        <v>1.177193604556487</v>
      </c>
      <c r="AL424">
        <v>2174.2800000000002</v>
      </c>
      <c r="AM424">
        <v>2.010783159130658</v>
      </c>
      <c r="AN424">
        <v>1.98</v>
      </c>
      <c r="AO424">
        <v>2.1738315202105399E-2</v>
      </c>
      <c r="AP424">
        <v>2.95</v>
      </c>
      <c r="AQ424">
        <v>3.0018110475540247E-2</v>
      </c>
    </row>
    <row r="425" spans="4:43" x14ac:dyDescent="0.2">
      <c r="D425" t="s">
        <v>17283</v>
      </c>
      <c r="E425" t="s">
        <v>14080</v>
      </c>
      <c r="F425" t="s">
        <v>17284</v>
      </c>
      <c r="G425" t="s">
        <v>17285</v>
      </c>
      <c r="H425">
        <v>2</v>
      </c>
      <c r="I425">
        <v>7</v>
      </c>
      <c r="J425" t="s">
        <v>12746</v>
      </c>
      <c r="K425">
        <v>1000</v>
      </c>
      <c r="L425" t="s">
        <v>17286</v>
      </c>
      <c r="M425">
        <v>147</v>
      </c>
      <c r="N425">
        <v>0.09</v>
      </c>
      <c r="O425">
        <v>2.68</v>
      </c>
      <c r="P425">
        <v>30</v>
      </c>
      <c r="Q425" t="s">
        <v>17295</v>
      </c>
      <c r="R425">
        <v>2321.83</v>
      </c>
      <c r="S425">
        <v>0.61837620461559184</v>
      </c>
      <c r="T425">
        <v>35.35</v>
      </c>
      <c r="U425">
        <v>0.61837620461559184</v>
      </c>
      <c r="V425">
        <v>29.87</v>
      </c>
      <c r="X425">
        <v>7.66</v>
      </c>
      <c r="Y425">
        <v>1.0425720702853516E-3</v>
      </c>
      <c r="Z425">
        <v>8</v>
      </c>
      <c r="AB425">
        <v>28.22</v>
      </c>
      <c r="AC425">
        <v>0.22797489850381791</v>
      </c>
      <c r="AD425">
        <v>1120.02</v>
      </c>
      <c r="AE425">
        <v>3.6284957282598524</v>
      </c>
      <c r="AF425">
        <v>1123.4000000000001</v>
      </c>
      <c r="AG425">
        <v>3.6404886123921045</v>
      </c>
      <c r="AH425">
        <v>2024.08</v>
      </c>
      <c r="AI425">
        <v>2.9231075260235699</v>
      </c>
      <c r="AJ425">
        <v>121.98</v>
      </c>
      <c r="AK425">
        <v>1.177193604556487</v>
      </c>
      <c r="AL425">
        <v>2174.2800000000002</v>
      </c>
      <c r="AM425">
        <v>2.010783159130658</v>
      </c>
      <c r="AN425">
        <v>1.98</v>
      </c>
      <c r="AO425">
        <v>2.1738315202105399E-2</v>
      </c>
      <c r="AP425">
        <v>2.95</v>
      </c>
      <c r="AQ425">
        <v>3.0018110475540247E-2</v>
      </c>
    </row>
    <row r="426" spans="4:43" x14ac:dyDescent="0.2">
      <c r="D426" t="s">
        <v>17283</v>
      </c>
      <c r="E426" t="s">
        <v>14080</v>
      </c>
      <c r="F426" t="s">
        <v>17284</v>
      </c>
      <c r="G426" t="s">
        <v>17285</v>
      </c>
      <c r="H426">
        <v>2</v>
      </c>
      <c r="I426">
        <v>7</v>
      </c>
      <c r="J426" t="s">
        <v>12746</v>
      </c>
      <c r="K426">
        <v>1000</v>
      </c>
      <c r="L426" t="s">
        <v>17286</v>
      </c>
      <c r="M426">
        <v>148</v>
      </c>
      <c r="N426">
        <v>0.59</v>
      </c>
      <c r="O426">
        <v>3.82</v>
      </c>
      <c r="P426">
        <v>30</v>
      </c>
      <c r="Q426" t="s">
        <v>17295</v>
      </c>
      <c r="R426">
        <v>2321.83</v>
      </c>
      <c r="S426">
        <v>0.61837620461559184</v>
      </c>
      <c r="T426">
        <v>35.35</v>
      </c>
      <c r="U426">
        <v>0.61837620461559184</v>
      </c>
      <c r="V426">
        <v>29.87</v>
      </c>
      <c r="X426">
        <v>7.66</v>
      </c>
      <c r="Y426">
        <v>1.0425720702853516E-3</v>
      </c>
      <c r="Z426">
        <v>8</v>
      </c>
      <c r="AB426">
        <v>28.22</v>
      </c>
      <c r="AC426">
        <v>0.22797489850381791</v>
      </c>
      <c r="AD426">
        <v>1120.02</v>
      </c>
      <c r="AE426">
        <v>3.6284957282598524</v>
      </c>
      <c r="AF426">
        <v>1123.4000000000001</v>
      </c>
      <c r="AG426">
        <v>3.6404886123921045</v>
      </c>
      <c r="AH426">
        <v>2024.08</v>
      </c>
      <c r="AI426">
        <v>2.9231075260235699</v>
      </c>
      <c r="AJ426">
        <v>121.98</v>
      </c>
      <c r="AK426">
        <v>1.177193604556487</v>
      </c>
      <c r="AL426">
        <v>2174.2800000000002</v>
      </c>
      <c r="AM426">
        <v>2.010783159130658</v>
      </c>
      <c r="AN426">
        <v>1.98</v>
      </c>
      <c r="AO426">
        <v>2.1738315202105399E-2</v>
      </c>
      <c r="AP426">
        <v>2.95</v>
      </c>
      <c r="AQ426">
        <v>3.0018110475540247E-2</v>
      </c>
    </row>
    <row r="427" spans="4:43" x14ac:dyDescent="0.2">
      <c r="D427" t="s">
        <v>17283</v>
      </c>
      <c r="E427" t="s">
        <v>14080</v>
      </c>
      <c r="F427" t="s">
        <v>17284</v>
      </c>
      <c r="G427" t="s">
        <v>17285</v>
      </c>
      <c r="H427">
        <v>2</v>
      </c>
      <c r="I427">
        <v>7</v>
      </c>
      <c r="J427" t="s">
        <v>12462</v>
      </c>
      <c r="K427">
        <v>1000</v>
      </c>
      <c r="L427" t="s">
        <v>17287</v>
      </c>
      <c r="M427">
        <v>32</v>
      </c>
      <c r="N427">
        <v>0.21</v>
      </c>
      <c r="O427">
        <v>10.77</v>
      </c>
      <c r="P427">
        <v>30</v>
      </c>
      <c r="Q427" t="s">
        <v>17290</v>
      </c>
      <c r="R427">
        <v>2321.83</v>
      </c>
      <c r="S427">
        <v>0.61837620461559184</v>
      </c>
      <c r="T427">
        <v>35.35</v>
      </c>
      <c r="U427">
        <v>0.61837620461559184</v>
      </c>
      <c r="V427">
        <v>29.87</v>
      </c>
      <c r="X427">
        <v>7.66</v>
      </c>
      <c r="Y427">
        <v>1.0425720702853516E-3</v>
      </c>
      <c r="Z427">
        <v>8</v>
      </c>
      <c r="AB427">
        <v>28.22</v>
      </c>
      <c r="AC427">
        <v>0.22797489850381791</v>
      </c>
      <c r="AD427">
        <v>1120.02</v>
      </c>
      <c r="AE427">
        <v>3.6284957282598524</v>
      </c>
      <c r="AF427">
        <v>1095.79</v>
      </c>
      <c r="AG427">
        <v>3.6404886123921045</v>
      </c>
      <c r="AH427">
        <v>2038.75</v>
      </c>
      <c r="AI427">
        <v>2.9231075260235699</v>
      </c>
      <c r="AJ427">
        <v>113.33</v>
      </c>
      <c r="AK427">
        <v>1.177193604556487</v>
      </c>
      <c r="AL427">
        <v>2181.5300000000002</v>
      </c>
      <c r="AM427">
        <v>2.010783159130658</v>
      </c>
      <c r="AN427">
        <v>1.81</v>
      </c>
      <c r="AO427">
        <v>2.1738315202105399E-2</v>
      </c>
      <c r="AP427">
        <v>2.73</v>
      </c>
      <c r="AQ427">
        <v>3.0018110475540247E-2</v>
      </c>
    </row>
    <row r="428" spans="4:43" x14ac:dyDescent="0.2">
      <c r="D428" t="s">
        <v>17283</v>
      </c>
      <c r="E428" t="s">
        <v>14080</v>
      </c>
      <c r="F428" t="s">
        <v>17284</v>
      </c>
      <c r="G428" t="s">
        <v>17285</v>
      </c>
      <c r="H428">
        <v>2</v>
      </c>
      <c r="I428">
        <v>7</v>
      </c>
      <c r="J428" t="s">
        <v>12462</v>
      </c>
      <c r="K428">
        <v>1000</v>
      </c>
      <c r="L428" t="s">
        <v>17287</v>
      </c>
      <c r="M428">
        <v>23</v>
      </c>
      <c r="N428">
        <v>0.79</v>
      </c>
      <c r="O428">
        <v>4.76</v>
      </c>
      <c r="P428">
        <v>30</v>
      </c>
      <c r="Q428" t="s">
        <v>17290</v>
      </c>
      <c r="R428">
        <v>2321.83</v>
      </c>
      <c r="S428">
        <v>0.61837620461559184</v>
      </c>
      <c r="T428">
        <v>35.35</v>
      </c>
      <c r="U428">
        <v>0.61837620461559184</v>
      </c>
      <c r="V428">
        <v>29.87</v>
      </c>
      <c r="X428">
        <v>7.66</v>
      </c>
      <c r="Y428">
        <v>1.0425720702853516E-3</v>
      </c>
      <c r="Z428">
        <v>8</v>
      </c>
      <c r="AB428">
        <v>28.22</v>
      </c>
      <c r="AC428">
        <v>0.22797489850381791</v>
      </c>
      <c r="AD428">
        <v>1120.02</v>
      </c>
      <c r="AE428">
        <v>3.6284957282598524</v>
      </c>
      <c r="AF428">
        <v>1095.79</v>
      </c>
      <c r="AG428">
        <v>3.6404886123921045</v>
      </c>
      <c r="AH428">
        <v>2038.75</v>
      </c>
      <c r="AI428">
        <v>2.9231075260235699</v>
      </c>
      <c r="AJ428">
        <v>113.33</v>
      </c>
      <c r="AK428">
        <v>1.177193604556487</v>
      </c>
      <c r="AL428">
        <v>2181.5300000000002</v>
      </c>
      <c r="AM428">
        <v>2.010783159130658</v>
      </c>
      <c r="AN428">
        <v>1.81</v>
      </c>
      <c r="AO428">
        <v>2.1738315202105399E-2</v>
      </c>
      <c r="AP428">
        <v>2.73</v>
      </c>
      <c r="AQ428">
        <v>3.0018110475540247E-2</v>
      </c>
    </row>
    <row r="429" spans="4:43" x14ac:dyDescent="0.2">
      <c r="D429" t="s">
        <v>17283</v>
      </c>
      <c r="E429" t="s">
        <v>14080</v>
      </c>
      <c r="F429" t="s">
        <v>17284</v>
      </c>
      <c r="G429" t="s">
        <v>17285</v>
      </c>
      <c r="H429">
        <v>2</v>
      </c>
      <c r="I429">
        <v>7</v>
      </c>
      <c r="J429" t="s">
        <v>12462</v>
      </c>
      <c r="K429">
        <v>1000</v>
      </c>
      <c r="L429" t="s">
        <v>17287</v>
      </c>
      <c r="M429">
        <v>45</v>
      </c>
      <c r="N429">
        <v>0.87</v>
      </c>
      <c r="O429">
        <v>6.63</v>
      </c>
      <c r="P429">
        <v>30</v>
      </c>
      <c r="Q429" t="s">
        <v>17290</v>
      </c>
      <c r="R429">
        <v>2321.83</v>
      </c>
      <c r="S429">
        <v>0.61837620461559184</v>
      </c>
      <c r="T429">
        <v>35.35</v>
      </c>
      <c r="U429">
        <v>0.61837620461559184</v>
      </c>
      <c r="V429">
        <v>29.87</v>
      </c>
      <c r="X429">
        <v>7.66</v>
      </c>
      <c r="Y429">
        <v>1.0425720702853516E-3</v>
      </c>
      <c r="Z429">
        <v>8</v>
      </c>
      <c r="AB429">
        <v>28.22</v>
      </c>
      <c r="AC429">
        <v>0.22797489850381791</v>
      </c>
      <c r="AD429">
        <v>1120.02</v>
      </c>
      <c r="AE429">
        <v>3.6284957282598524</v>
      </c>
      <c r="AF429">
        <v>1095.79</v>
      </c>
      <c r="AG429">
        <v>3.6404886123921045</v>
      </c>
      <c r="AH429">
        <v>2038.75</v>
      </c>
      <c r="AI429">
        <v>2.9231075260235699</v>
      </c>
      <c r="AJ429">
        <v>113.33</v>
      </c>
      <c r="AK429">
        <v>1.177193604556487</v>
      </c>
      <c r="AL429">
        <v>2181.5300000000002</v>
      </c>
      <c r="AM429">
        <v>2.010783159130658</v>
      </c>
      <c r="AN429">
        <v>1.81</v>
      </c>
      <c r="AO429">
        <v>2.1738315202105399E-2</v>
      </c>
      <c r="AP429">
        <v>2.73</v>
      </c>
      <c r="AQ429">
        <v>3.0018110475540247E-2</v>
      </c>
    </row>
    <row r="430" spans="4:43" x14ac:dyDescent="0.2">
      <c r="D430" t="s">
        <v>17283</v>
      </c>
      <c r="E430" t="s">
        <v>14080</v>
      </c>
      <c r="F430" t="s">
        <v>17284</v>
      </c>
      <c r="G430" t="s">
        <v>17285</v>
      </c>
      <c r="H430">
        <v>2</v>
      </c>
      <c r="I430">
        <v>7</v>
      </c>
      <c r="J430" t="s">
        <v>12746</v>
      </c>
      <c r="K430">
        <v>1000</v>
      </c>
      <c r="L430" t="s">
        <v>17287</v>
      </c>
      <c r="M430">
        <v>33</v>
      </c>
      <c r="N430">
        <v>1.59</v>
      </c>
      <c r="O430">
        <v>5.84</v>
      </c>
      <c r="P430">
        <v>30</v>
      </c>
      <c r="Q430" t="s">
        <v>17295</v>
      </c>
      <c r="R430">
        <v>2321.83</v>
      </c>
      <c r="S430">
        <v>0.61837620461559184</v>
      </c>
      <c r="T430">
        <v>35.35</v>
      </c>
      <c r="U430">
        <v>0.61837620461559184</v>
      </c>
      <c r="V430">
        <v>29.87</v>
      </c>
      <c r="X430">
        <v>7.66</v>
      </c>
      <c r="Y430">
        <v>1.0425720702853516E-3</v>
      </c>
      <c r="Z430">
        <v>8</v>
      </c>
      <c r="AB430">
        <v>28.22</v>
      </c>
      <c r="AC430">
        <v>0.22797489850381791</v>
      </c>
      <c r="AD430">
        <v>1120.02</v>
      </c>
      <c r="AE430">
        <v>3.6284957282598524</v>
      </c>
      <c r="AF430">
        <v>1123.4000000000001</v>
      </c>
      <c r="AG430">
        <v>3.6404886123921045</v>
      </c>
      <c r="AH430">
        <v>2024.08</v>
      </c>
      <c r="AI430">
        <v>2.9231075260235699</v>
      </c>
      <c r="AJ430">
        <v>121.98</v>
      </c>
      <c r="AK430">
        <v>1.177193604556487</v>
      </c>
      <c r="AL430">
        <v>2174.2800000000002</v>
      </c>
      <c r="AM430">
        <v>2.010783159130658</v>
      </c>
      <c r="AN430">
        <v>1.98</v>
      </c>
      <c r="AO430">
        <v>2.1738315202105399E-2</v>
      </c>
      <c r="AP430">
        <v>2.95</v>
      </c>
      <c r="AQ430">
        <v>3.0018110475540247E-2</v>
      </c>
    </row>
    <row r="431" spans="4:43" x14ac:dyDescent="0.2">
      <c r="D431" t="s">
        <v>17283</v>
      </c>
      <c r="E431" t="s">
        <v>14080</v>
      </c>
      <c r="F431" t="s">
        <v>17284</v>
      </c>
      <c r="G431" t="s">
        <v>17285</v>
      </c>
      <c r="H431">
        <v>2</v>
      </c>
      <c r="I431">
        <v>7</v>
      </c>
      <c r="J431" t="s">
        <v>12746</v>
      </c>
      <c r="K431">
        <v>1000</v>
      </c>
      <c r="L431" t="s">
        <v>17287</v>
      </c>
      <c r="M431">
        <v>21</v>
      </c>
      <c r="N431">
        <v>1.17</v>
      </c>
      <c r="O431">
        <v>11.72</v>
      </c>
      <c r="P431">
        <v>30</v>
      </c>
      <c r="Q431" t="s">
        <v>17295</v>
      </c>
      <c r="R431">
        <v>2321.83</v>
      </c>
      <c r="S431">
        <v>0.61837620461559184</v>
      </c>
      <c r="T431">
        <v>35.35</v>
      </c>
      <c r="U431">
        <v>0.61837620461559184</v>
      </c>
      <c r="V431">
        <v>29.87</v>
      </c>
      <c r="X431">
        <v>7.66</v>
      </c>
      <c r="Y431">
        <v>1.0425720702853516E-3</v>
      </c>
      <c r="Z431">
        <v>8</v>
      </c>
      <c r="AB431">
        <v>28.22</v>
      </c>
      <c r="AC431">
        <v>0.22797489850381791</v>
      </c>
      <c r="AD431">
        <v>1120.02</v>
      </c>
      <c r="AE431">
        <v>3.6284957282598524</v>
      </c>
      <c r="AF431">
        <v>1123.4000000000001</v>
      </c>
      <c r="AG431">
        <v>3.6404886123921045</v>
      </c>
      <c r="AH431">
        <v>2024.08</v>
      </c>
      <c r="AI431">
        <v>2.9231075260235699</v>
      </c>
      <c r="AJ431">
        <v>121.98</v>
      </c>
      <c r="AK431">
        <v>1.177193604556487</v>
      </c>
      <c r="AL431">
        <v>2174.2800000000002</v>
      </c>
      <c r="AM431">
        <v>2.010783159130658</v>
      </c>
      <c r="AN431">
        <v>1.98</v>
      </c>
      <c r="AO431">
        <v>2.1738315202105399E-2</v>
      </c>
      <c r="AP431">
        <v>2.95</v>
      </c>
      <c r="AQ431">
        <v>3.0018110475540247E-2</v>
      </c>
    </row>
    <row r="432" spans="4:43" x14ac:dyDescent="0.2">
      <c r="D432" t="s">
        <v>17283</v>
      </c>
      <c r="E432" t="s">
        <v>14080</v>
      </c>
      <c r="F432" t="s">
        <v>17284</v>
      </c>
      <c r="G432" t="s">
        <v>17285</v>
      </c>
      <c r="H432">
        <v>2</v>
      </c>
      <c r="I432">
        <v>8</v>
      </c>
      <c r="J432" t="s">
        <v>12462</v>
      </c>
      <c r="K432">
        <v>400</v>
      </c>
      <c r="L432" t="s">
        <v>17286</v>
      </c>
      <c r="M432">
        <v>83</v>
      </c>
      <c r="N432">
        <v>0.61</v>
      </c>
      <c r="O432">
        <v>3.49</v>
      </c>
      <c r="P432">
        <v>30</v>
      </c>
      <c r="Q432" t="s">
        <v>17291</v>
      </c>
      <c r="R432">
        <v>2317.69</v>
      </c>
      <c r="S432">
        <v>1.4306957372387714</v>
      </c>
      <c r="T432">
        <v>35.17</v>
      </c>
      <c r="U432">
        <v>1.4306957372387714</v>
      </c>
      <c r="V432">
        <v>29.81</v>
      </c>
      <c r="X432">
        <v>8.0299999999999994</v>
      </c>
      <c r="Y432">
        <v>2.299109448312416E-3</v>
      </c>
      <c r="Z432">
        <v>8</v>
      </c>
      <c r="AB432">
        <v>10.29</v>
      </c>
      <c r="AC432">
        <v>3.6327411840975266E-2</v>
      </c>
      <c r="AD432">
        <v>407.35</v>
      </c>
      <c r="AE432">
        <v>2.1679700525920951</v>
      </c>
      <c r="AF432">
        <v>408.59</v>
      </c>
      <c r="AG432">
        <v>2.1734726769374424</v>
      </c>
      <c r="AH432">
        <v>1726.56</v>
      </c>
      <c r="AI432">
        <v>0.79552603281286605</v>
      </c>
      <c r="AJ432">
        <v>241.11</v>
      </c>
      <c r="AK432">
        <v>0.83280152356943637</v>
      </c>
      <c r="AL432">
        <v>1977.96</v>
      </c>
      <c r="AM432">
        <v>0.32875975836985549</v>
      </c>
      <c r="AN432">
        <v>3.92</v>
      </c>
      <c r="AO432">
        <v>1.2778805591307238E-2</v>
      </c>
      <c r="AP432">
        <v>5.85</v>
      </c>
      <c r="AQ432">
        <v>1.7651321450139919E-2</v>
      </c>
    </row>
    <row r="433" spans="4:43" x14ac:dyDescent="0.2">
      <c r="D433" t="s">
        <v>17283</v>
      </c>
      <c r="E433" t="s">
        <v>14080</v>
      </c>
      <c r="F433" t="s">
        <v>17284</v>
      </c>
      <c r="G433" t="s">
        <v>17285</v>
      </c>
      <c r="H433">
        <v>2</v>
      </c>
      <c r="I433">
        <v>8</v>
      </c>
      <c r="J433" t="s">
        <v>12462</v>
      </c>
      <c r="K433">
        <v>400</v>
      </c>
      <c r="L433" t="s">
        <v>17286</v>
      </c>
      <c r="M433">
        <v>149</v>
      </c>
      <c r="N433">
        <v>0.61</v>
      </c>
      <c r="O433">
        <v>4.63</v>
      </c>
      <c r="P433">
        <v>30</v>
      </c>
      <c r="Q433" t="s">
        <v>17291</v>
      </c>
      <c r="R433">
        <v>2317.69</v>
      </c>
      <c r="S433">
        <v>1.4306957372387714</v>
      </c>
      <c r="T433">
        <v>35.17</v>
      </c>
      <c r="U433">
        <v>1.4306957372387714</v>
      </c>
      <c r="V433">
        <v>29.81</v>
      </c>
      <c r="X433">
        <v>8.0299999999999994</v>
      </c>
      <c r="Y433">
        <v>2.299109448312416E-3</v>
      </c>
      <c r="Z433">
        <v>8</v>
      </c>
      <c r="AB433">
        <v>10.29</v>
      </c>
      <c r="AC433">
        <v>3.6327411840975266E-2</v>
      </c>
      <c r="AD433">
        <v>407.35</v>
      </c>
      <c r="AE433">
        <v>2.1679700525920951</v>
      </c>
      <c r="AF433">
        <v>408.59</v>
      </c>
      <c r="AG433">
        <v>2.1734726769374424</v>
      </c>
      <c r="AH433">
        <v>1726.56</v>
      </c>
      <c r="AI433">
        <v>0.79552603281286605</v>
      </c>
      <c r="AJ433">
        <v>241.11</v>
      </c>
      <c r="AK433">
        <v>0.83280152356943637</v>
      </c>
      <c r="AL433">
        <v>1977.96</v>
      </c>
      <c r="AM433">
        <v>0.32875975836985549</v>
      </c>
      <c r="AN433">
        <v>3.92</v>
      </c>
      <c r="AO433">
        <v>1.2778805591307238E-2</v>
      </c>
      <c r="AP433">
        <v>5.85</v>
      </c>
      <c r="AQ433">
        <v>1.7651321450139919E-2</v>
      </c>
    </row>
    <row r="434" spans="4:43" x14ac:dyDescent="0.2">
      <c r="D434" t="s">
        <v>17283</v>
      </c>
      <c r="E434" t="s">
        <v>14080</v>
      </c>
      <c r="F434" t="s">
        <v>17284</v>
      </c>
      <c r="G434" t="s">
        <v>17285</v>
      </c>
      <c r="H434">
        <v>2</v>
      </c>
      <c r="I434">
        <v>8</v>
      </c>
      <c r="J434" t="s">
        <v>12462</v>
      </c>
      <c r="K434">
        <v>400</v>
      </c>
      <c r="L434" t="s">
        <v>17286</v>
      </c>
      <c r="M434">
        <v>150</v>
      </c>
      <c r="N434">
        <v>1.0900000000000001</v>
      </c>
      <c r="O434">
        <v>5</v>
      </c>
      <c r="P434">
        <v>30</v>
      </c>
      <c r="Q434" t="s">
        <v>17291</v>
      </c>
      <c r="R434">
        <v>2317.69</v>
      </c>
      <c r="S434">
        <v>1.4306957372387714</v>
      </c>
      <c r="T434">
        <v>35.17</v>
      </c>
      <c r="U434">
        <v>1.4306957372387714</v>
      </c>
      <c r="V434">
        <v>29.81</v>
      </c>
      <c r="X434">
        <v>8.0299999999999994</v>
      </c>
      <c r="Y434">
        <v>2.299109448312416E-3</v>
      </c>
      <c r="Z434">
        <v>8</v>
      </c>
      <c r="AB434">
        <v>10.29</v>
      </c>
      <c r="AC434">
        <v>3.6327411840975266E-2</v>
      </c>
      <c r="AD434">
        <v>407.35</v>
      </c>
      <c r="AE434">
        <v>2.1679700525920951</v>
      </c>
      <c r="AF434">
        <v>408.59</v>
      </c>
      <c r="AG434">
        <v>2.1734726769374424</v>
      </c>
      <c r="AH434">
        <v>1726.56</v>
      </c>
      <c r="AI434">
        <v>0.79552603281286605</v>
      </c>
      <c r="AJ434">
        <v>241.11</v>
      </c>
      <c r="AK434">
        <v>0.83280152356943637</v>
      </c>
      <c r="AL434">
        <v>1977.96</v>
      </c>
      <c r="AM434">
        <v>0.32875975836985549</v>
      </c>
      <c r="AN434">
        <v>3.92</v>
      </c>
      <c r="AO434">
        <v>1.2778805591307238E-2</v>
      </c>
      <c r="AP434">
        <v>5.85</v>
      </c>
      <c r="AQ434">
        <v>1.7651321450139919E-2</v>
      </c>
    </row>
    <row r="435" spans="4:43" x14ac:dyDescent="0.2">
      <c r="D435" t="s">
        <v>17283</v>
      </c>
      <c r="E435" t="s">
        <v>14080</v>
      </c>
      <c r="F435" t="s">
        <v>17284</v>
      </c>
      <c r="G435" t="s">
        <v>17285</v>
      </c>
      <c r="H435">
        <v>2</v>
      </c>
      <c r="I435">
        <v>8</v>
      </c>
      <c r="J435" t="s">
        <v>12746</v>
      </c>
      <c r="K435">
        <v>400</v>
      </c>
      <c r="L435" t="s">
        <v>17286</v>
      </c>
      <c r="M435">
        <v>59</v>
      </c>
      <c r="N435">
        <v>0.44</v>
      </c>
      <c r="O435">
        <v>2.99</v>
      </c>
      <c r="P435">
        <v>30</v>
      </c>
      <c r="Q435" t="s">
        <v>17292</v>
      </c>
      <c r="R435">
        <v>2317.69</v>
      </c>
      <c r="S435">
        <v>0.61837620461559184</v>
      </c>
      <c r="T435">
        <v>35.17</v>
      </c>
      <c r="U435">
        <v>0.61837620461559184</v>
      </c>
      <c r="V435">
        <v>29.81</v>
      </c>
      <c r="X435">
        <v>8.0299999999999994</v>
      </c>
      <c r="Y435">
        <v>1.0425720702853516E-3</v>
      </c>
      <c r="Z435">
        <v>8</v>
      </c>
      <c r="AB435">
        <v>10.29</v>
      </c>
      <c r="AC435">
        <v>0.22797489850381791</v>
      </c>
      <c r="AD435">
        <v>407.35</v>
      </c>
      <c r="AE435">
        <v>3.6284957282598524</v>
      </c>
      <c r="AF435">
        <v>408.59</v>
      </c>
      <c r="AG435">
        <v>3.6404886123921045</v>
      </c>
      <c r="AH435">
        <v>1726.56</v>
      </c>
      <c r="AI435">
        <v>2.9231075260235699</v>
      </c>
      <c r="AJ435">
        <v>241.11</v>
      </c>
      <c r="AK435">
        <v>1.177193604556487</v>
      </c>
      <c r="AL435">
        <v>1977.96</v>
      </c>
      <c r="AM435">
        <v>2.010783159130658</v>
      </c>
      <c r="AN435">
        <v>3.92</v>
      </c>
      <c r="AO435">
        <v>2.1738315202105399E-2</v>
      </c>
      <c r="AP435">
        <v>5.85</v>
      </c>
      <c r="AQ435">
        <v>3.0018110475540247E-2</v>
      </c>
    </row>
    <row r="436" spans="4:43" x14ac:dyDescent="0.2">
      <c r="D436" t="s">
        <v>17283</v>
      </c>
      <c r="E436" t="s">
        <v>14080</v>
      </c>
      <c r="F436" t="s">
        <v>17284</v>
      </c>
      <c r="G436" t="s">
        <v>17285</v>
      </c>
      <c r="H436">
        <v>2</v>
      </c>
      <c r="I436">
        <v>8</v>
      </c>
      <c r="J436" t="s">
        <v>12746</v>
      </c>
      <c r="K436">
        <v>400</v>
      </c>
      <c r="L436" t="s">
        <v>17286</v>
      </c>
      <c r="M436">
        <v>64</v>
      </c>
      <c r="N436">
        <v>0.6</v>
      </c>
      <c r="O436">
        <v>4.13</v>
      </c>
      <c r="P436">
        <v>30</v>
      </c>
      <c r="Q436" t="s">
        <v>17292</v>
      </c>
      <c r="R436">
        <v>2317.69</v>
      </c>
      <c r="S436">
        <v>0.61837620461559184</v>
      </c>
      <c r="T436">
        <v>35.17</v>
      </c>
      <c r="U436">
        <v>0.61837620461559184</v>
      </c>
      <c r="V436">
        <v>29.81</v>
      </c>
      <c r="X436">
        <v>8.0299999999999994</v>
      </c>
      <c r="Y436">
        <v>1.0425720702853516E-3</v>
      </c>
      <c r="Z436">
        <v>8</v>
      </c>
      <c r="AB436">
        <v>10.29</v>
      </c>
      <c r="AC436">
        <v>0.22797489850381791</v>
      </c>
      <c r="AD436">
        <v>407.35</v>
      </c>
      <c r="AE436">
        <v>3.6284957282598524</v>
      </c>
      <c r="AF436">
        <v>408.59</v>
      </c>
      <c r="AG436">
        <v>3.6404886123921045</v>
      </c>
      <c r="AH436">
        <v>1726.56</v>
      </c>
      <c r="AI436">
        <v>2.9231075260235699</v>
      </c>
      <c r="AJ436">
        <v>241.11</v>
      </c>
      <c r="AK436">
        <v>1.177193604556487</v>
      </c>
      <c r="AL436">
        <v>1977.96</v>
      </c>
      <c r="AM436">
        <v>2.010783159130658</v>
      </c>
      <c r="AN436">
        <v>3.92</v>
      </c>
      <c r="AO436">
        <v>2.1738315202105399E-2</v>
      </c>
      <c r="AP436">
        <v>5.85</v>
      </c>
      <c r="AQ436">
        <v>3.0018110475540247E-2</v>
      </c>
    </row>
    <row r="437" spans="4:43" x14ac:dyDescent="0.2">
      <c r="D437" t="s">
        <v>17283</v>
      </c>
      <c r="E437" t="s">
        <v>14080</v>
      </c>
      <c r="F437" t="s">
        <v>17284</v>
      </c>
      <c r="G437" t="s">
        <v>17285</v>
      </c>
      <c r="H437">
        <v>2</v>
      </c>
      <c r="I437">
        <v>8</v>
      </c>
      <c r="J437" t="s">
        <v>12462</v>
      </c>
      <c r="K437">
        <v>400</v>
      </c>
      <c r="L437" t="s">
        <v>17287</v>
      </c>
      <c r="M437">
        <v>49</v>
      </c>
      <c r="N437">
        <v>1.05</v>
      </c>
      <c r="O437">
        <v>6.42</v>
      </c>
      <c r="P437">
        <v>30</v>
      </c>
      <c r="Q437" t="s">
        <v>17291</v>
      </c>
      <c r="R437">
        <v>2317.69</v>
      </c>
      <c r="S437">
        <v>1.4306957372387714</v>
      </c>
      <c r="T437">
        <v>35.17</v>
      </c>
      <c r="U437">
        <v>1.4306957372387714</v>
      </c>
      <c r="V437">
        <v>29.81</v>
      </c>
      <c r="X437">
        <v>8.0299999999999994</v>
      </c>
      <c r="Y437">
        <v>2.299109448312416E-3</v>
      </c>
      <c r="Z437">
        <v>8</v>
      </c>
      <c r="AB437">
        <v>10.29</v>
      </c>
      <c r="AC437">
        <v>3.6327411840975266E-2</v>
      </c>
      <c r="AD437">
        <v>407.35</v>
      </c>
      <c r="AE437">
        <v>2.1679700525920951</v>
      </c>
      <c r="AF437">
        <v>408.59</v>
      </c>
      <c r="AG437">
        <v>2.1734726769374424</v>
      </c>
      <c r="AH437">
        <v>1726.56</v>
      </c>
      <c r="AI437">
        <v>0.79552603281286605</v>
      </c>
      <c r="AJ437">
        <v>241.11</v>
      </c>
      <c r="AK437">
        <v>0.83280152356943637</v>
      </c>
      <c r="AL437">
        <v>1977.96</v>
      </c>
      <c r="AM437">
        <v>0.32875975836985549</v>
      </c>
      <c r="AN437">
        <v>3.92</v>
      </c>
      <c r="AO437">
        <v>1.2778805591307238E-2</v>
      </c>
      <c r="AP437">
        <v>5.85</v>
      </c>
      <c r="AQ437">
        <v>1.7651321450139919E-2</v>
      </c>
    </row>
    <row r="438" spans="4:43" x14ac:dyDescent="0.2">
      <c r="D438" t="s">
        <v>17283</v>
      </c>
      <c r="E438" t="s">
        <v>14080</v>
      </c>
      <c r="F438" t="s">
        <v>17284</v>
      </c>
      <c r="G438" t="s">
        <v>17285</v>
      </c>
      <c r="H438">
        <v>2</v>
      </c>
      <c r="I438">
        <v>8</v>
      </c>
      <c r="J438" t="s">
        <v>12462</v>
      </c>
      <c r="K438">
        <v>400</v>
      </c>
      <c r="L438" t="s">
        <v>17287</v>
      </c>
      <c r="M438">
        <v>31</v>
      </c>
      <c r="N438">
        <v>0.57999999999999996</v>
      </c>
      <c r="O438">
        <v>10.57</v>
      </c>
      <c r="P438">
        <v>30</v>
      </c>
      <c r="Q438" t="s">
        <v>17291</v>
      </c>
      <c r="R438">
        <v>2317.69</v>
      </c>
      <c r="S438">
        <v>1.4306957372387714</v>
      </c>
      <c r="T438">
        <v>35.17</v>
      </c>
      <c r="U438">
        <v>1.4306957372387714</v>
      </c>
      <c r="V438">
        <v>29.81</v>
      </c>
      <c r="X438">
        <v>8.0299999999999994</v>
      </c>
      <c r="Y438">
        <v>2.299109448312416E-3</v>
      </c>
      <c r="Z438">
        <v>8</v>
      </c>
      <c r="AB438">
        <v>10.29</v>
      </c>
      <c r="AC438">
        <v>3.6327411840975266E-2</v>
      </c>
      <c r="AD438">
        <v>407.35</v>
      </c>
      <c r="AE438">
        <v>2.1679700525920951</v>
      </c>
      <c r="AF438">
        <v>408.59</v>
      </c>
      <c r="AG438">
        <v>2.1734726769374424</v>
      </c>
      <c r="AH438">
        <v>1726.56</v>
      </c>
      <c r="AI438">
        <v>0.79552603281286605</v>
      </c>
      <c r="AJ438">
        <v>241.11</v>
      </c>
      <c r="AK438">
        <v>0.83280152356943637</v>
      </c>
      <c r="AL438">
        <v>1977.96</v>
      </c>
      <c r="AM438">
        <v>0.32875975836985549</v>
      </c>
      <c r="AN438">
        <v>3.92</v>
      </c>
      <c r="AO438">
        <v>1.2778805591307238E-2</v>
      </c>
      <c r="AP438">
        <v>5.85</v>
      </c>
      <c r="AQ438">
        <v>1.7651321450139919E-2</v>
      </c>
    </row>
    <row r="439" spans="4:43" x14ac:dyDescent="0.2">
      <c r="D439" t="s">
        <v>17283</v>
      </c>
      <c r="E439" t="s">
        <v>14080</v>
      </c>
      <c r="F439" t="s">
        <v>17284</v>
      </c>
      <c r="G439" t="s">
        <v>17285</v>
      </c>
      <c r="H439">
        <v>2</v>
      </c>
      <c r="I439">
        <v>8</v>
      </c>
      <c r="J439" t="s">
        <v>12462</v>
      </c>
      <c r="K439">
        <v>400</v>
      </c>
      <c r="L439" t="s">
        <v>17287</v>
      </c>
      <c r="M439">
        <v>152</v>
      </c>
      <c r="N439">
        <v>1.57</v>
      </c>
      <c r="O439">
        <v>6.12</v>
      </c>
      <c r="P439">
        <v>30</v>
      </c>
      <c r="Q439" t="s">
        <v>17291</v>
      </c>
      <c r="R439">
        <v>2317.69</v>
      </c>
      <c r="S439">
        <v>1.4306957372387714</v>
      </c>
      <c r="T439">
        <v>35.17</v>
      </c>
      <c r="U439">
        <v>1.4306957372387714</v>
      </c>
      <c r="V439">
        <v>29.81</v>
      </c>
      <c r="X439">
        <v>8.0299999999999994</v>
      </c>
      <c r="Y439">
        <v>2.299109448312416E-3</v>
      </c>
      <c r="Z439">
        <v>8</v>
      </c>
      <c r="AB439">
        <v>10.29</v>
      </c>
      <c r="AC439">
        <v>3.6327411840975266E-2</v>
      </c>
      <c r="AD439">
        <v>407.35</v>
      </c>
      <c r="AE439">
        <v>2.1679700525920951</v>
      </c>
      <c r="AF439">
        <v>408.59</v>
      </c>
      <c r="AG439">
        <v>2.1734726769374424</v>
      </c>
      <c r="AH439">
        <v>1726.56</v>
      </c>
      <c r="AI439">
        <v>0.79552603281286605</v>
      </c>
      <c r="AJ439">
        <v>241.11</v>
      </c>
      <c r="AK439">
        <v>0.83280152356943637</v>
      </c>
      <c r="AL439">
        <v>1977.96</v>
      </c>
      <c r="AM439">
        <v>0.32875975836985549</v>
      </c>
      <c r="AN439">
        <v>3.92</v>
      </c>
      <c r="AO439">
        <v>1.2778805591307238E-2</v>
      </c>
      <c r="AP439">
        <v>5.85</v>
      </c>
      <c r="AQ439">
        <v>1.7651321450139919E-2</v>
      </c>
    </row>
    <row r="440" spans="4:43" x14ac:dyDescent="0.2">
      <c r="D440" t="s">
        <v>17283</v>
      </c>
      <c r="E440" t="s">
        <v>14080</v>
      </c>
      <c r="F440" t="s">
        <v>17284</v>
      </c>
      <c r="G440" t="s">
        <v>17285</v>
      </c>
      <c r="H440">
        <v>2</v>
      </c>
      <c r="I440">
        <v>8</v>
      </c>
      <c r="J440" t="s">
        <v>12746</v>
      </c>
      <c r="K440">
        <v>400</v>
      </c>
      <c r="L440" t="s">
        <v>17287</v>
      </c>
      <c r="M440">
        <v>44</v>
      </c>
      <c r="N440">
        <v>0.95</v>
      </c>
      <c r="O440">
        <v>5.35</v>
      </c>
      <c r="P440">
        <v>30</v>
      </c>
      <c r="Q440" t="s">
        <v>17292</v>
      </c>
      <c r="R440">
        <v>2317.69</v>
      </c>
      <c r="S440">
        <v>0.61837620461559184</v>
      </c>
      <c r="T440">
        <v>35.17</v>
      </c>
      <c r="U440">
        <v>0.61837620461559184</v>
      </c>
      <c r="V440">
        <v>29.81</v>
      </c>
      <c r="X440">
        <v>8.0299999999999994</v>
      </c>
      <c r="Y440">
        <v>1.0425720702853516E-3</v>
      </c>
      <c r="Z440">
        <v>8</v>
      </c>
      <c r="AB440">
        <v>10.29</v>
      </c>
      <c r="AC440">
        <v>0.22797489850381791</v>
      </c>
      <c r="AD440">
        <v>407.35</v>
      </c>
      <c r="AE440">
        <v>3.6284957282598524</v>
      </c>
      <c r="AF440">
        <v>408.59</v>
      </c>
      <c r="AG440">
        <v>3.6404886123921045</v>
      </c>
      <c r="AH440">
        <v>1726.56</v>
      </c>
      <c r="AI440">
        <v>2.9231075260235699</v>
      </c>
      <c r="AJ440">
        <v>241.11</v>
      </c>
      <c r="AK440">
        <v>1.177193604556487</v>
      </c>
      <c r="AL440">
        <v>1977.96</v>
      </c>
      <c r="AM440">
        <v>2.010783159130658</v>
      </c>
      <c r="AN440">
        <v>3.92</v>
      </c>
      <c r="AO440">
        <v>2.1738315202105399E-2</v>
      </c>
      <c r="AP440">
        <v>5.85</v>
      </c>
      <c r="AQ440">
        <v>3.0018110475540247E-2</v>
      </c>
    </row>
    <row r="441" spans="4:43" x14ac:dyDescent="0.2">
      <c r="D441" t="s">
        <v>17283</v>
      </c>
      <c r="E441" t="s">
        <v>14080</v>
      </c>
      <c r="F441" t="s">
        <v>17284</v>
      </c>
      <c r="G441" t="s">
        <v>17285</v>
      </c>
      <c r="H441">
        <v>2</v>
      </c>
      <c r="I441">
        <v>8</v>
      </c>
      <c r="J441" t="s">
        <v>12746</v>
      </c>
      <c r="K441">
        <v>400</v>
      </c>
      <c r="L441" t="s">
        <v>17287</v>
      </c>
      <c r="M441">
        <v>153</v>
      </c>
      <c r="N441">
        <v>1.87</v>
      </c>
      <c r="O441">
        <v>14.44</v>
      </c>
      <c r="P441">
        <v>30</v>
      </c>
      <c r="Q441" t="s">
        <v>17292</v>
      </c>
      <c r="R441">
        <v>2317.69</v>
      </c>
      <c r="S441">
        <v>0.61837620461559184</v>
      </c>
      <c r="T441">
        <v>35.17</v>
      </c>
      <c r="U441">
        <v>0.61837620461559184</v>
      </c>
      <c r="V441">
        <v>29.81</v>
      </c>
      <c r="X441">
        <v>8.0299999999999994</v>
      </c>
      <c r="Y441">
        <v>1.0425720702853516E-3</v>
      </c>
      <c r="Z441">
        <v>8</v>
      </c>
      <c r="AB441">
        <v>10.29</v>
      </c>
      <c r="AC441">
        <v>0.22797489850381791</v>
      </c>
      <c r="AD441">
        <v>407.35</v>
      </c>
      <c r="AE441">
        <v>3.6284957282598524</v>
      </c>
      <c r="AF441">
        <v>408.59</v>
      </c>
      <c r="AG441">
        <v>3.6404886123921045</v>
      </c>
      <c r="AH441">
        <v>1726.56</v>
      </c>
      <c r="AI441">
        <v>2.9231075260235699</v>
      </c>
      <c r="AJ441">
        <v>241.11</v>
      </c>
      <c r="AK441">
        <v>1.177193604556487</v>
      </c>
      <c r="AL441">
        <v>1977.96</v>
      </c>
      <c r="AM441">
        <v>2.010783159130658</v>
      </c>
      <c r="AN441">
        <v>3.92</v>
      </c>
      <c r="AO441">
        <v>2.1738315202105399E-2</v>
      </c>
      <c r="AP441">
        <v>5.85</v>
      </c>
      <c r="AQ441">
        <v>3.0018110475540247E-2</v>
      </c>
    </row>
    <row r="442" spans="4:43" x14ac:dyDescent="0.2">
      <c r="D442" t="s">
        <v>17283</v>
      </c>
      <c r="E442" t="s">
        <v>14080</v>
      </c>
      <c r="F442" t="s">
        <v>17284</v>
      </c>
      <c r="G442" t="s">
        <v>17285</v>
      </c>
      <c r="H442">
        <v>2</v>
      </c>
      <c r="I442">
        <v>8</v>
      </c>
      <c r="J442" t="s">
        <v>12746</v>
      </c>
      <c r="K442">
        <v>400</v>
      </c>
      <c r="L442" t="s">
        <v>17287</v>
      </c>
      <c r="M442">
        <v>20</v>
      </c>
      <c r="N442">
        <v>0.57999999999999996</v>
      </c>
      <c r="O442">
        <v>5.77</v>
      </c>
      <c r="P442">
        <v>30</v>
      </c>
      <c r="Q442" t="s">
        <v>17292</v>
      </c>
      <c r="R442">
        <v>2317.69</v>
      </c>
      <c r="S442">
        <v>0.61837620461559184</v>
      </c>
      <c r="T442">
        <v>35.17</v>
      </c>
      <c r="U442">
        <v>0.61837620461559184</v>
      </c>
      <c r="V442">
        <v>29.81</v>
      </c>
      <c r="X442">
        <v>8.0299999999999994</v>
      </c>
      <c r="Y442">
        <v>1.0425720702853516E-3</v>
      </c>
      <c r="Z442">
        <v>8</v>
      </c>
      <c r="AB442">
        <v>10.29</v>
      </c>
      <c r="AC442">
        <v>0.22797489850381791</v>
      </c>
      <c r="AD442">
        <v>407.35</v>
      </c>
      <c r="AE442">
        <v>3.6284957282598524</v>
      </c>
      <c r="AF442">
        <v>408.59</v>
      </c>
      <c r="AG442">
        <v>3.6404886123921045</v>
      </c>
      <c r="AH442">
        <v>1726.56</v>
      </c>
      <c r="AI442">
        <v>2.9231075260235699</v>
      </c>
      <c r="AJ442">
        <v>241.11</v>
      </c>
      <c r="AK442">
        <v>1.177193604556487</v>
      </c>
      <c r="AL442">
        <v>1977.96</v>
      </c>
      <c r="AM442">
        <v>2.010783159130658</v>
      </c>
      <c r="AN442">
        <v>3.92</v>
      </c>
      <c r="AO442">
        <v>2.1738315202105399E-2</v>
      </c>
      <c r="AP442">
        <v>5.85</v>
      </c>
      <c r="AQ442">
        <v>3.0018110475540247E-2</v>
      </c>
    </row>
    <row r="443" spans="4:43" x14ac:dyDescent="0.2">
      <c r="D443" t="s">
        <v>17283</v>
      </c>
      <c r="E443" t="s">
        <v>14080</v>
      </c>
      <c r="F443" t="s">
        <v>17284</v>
      </c>
      <c r="G443" t="s">
        <v>17285</v>
      </c>
      <c r="H443">
        <v>2</v>
      </c>
      <c r="I443">
        <v>9</v>
      </c>
      <c r="J443" t="s">
        <v>12462</v>
      </c>
      <c r="K443">
        <v>400</v>
      </c>
      <c r="L443" t="s">
        <v>17286</v>
      </c>
      <c r="M443">
        <v>63</v>
      </c>
      <c r="N443">
        <v>1.17</v>
      </c>
      <c r="O443">
        <v>4.1500000000000004</v>
      </c>
      <c r="P443">
        <v>27</v>
      </c>
      <c r="Q443" t="s">
        <v>17291</v>
      </c>
      <c r="R443">
        <v>2313.5300000000002</v>
      </c>
      <c r="S443">
        <v>1.4306957372387714</v>
      </c>
      <c r="T443">
        <v>35.229999999999997</v>
      </c>
      <c r="U443">
        <v>1.4306957372387714</v>
      </c>
      <c r="V443">
        <v>27.3</v>
      </c>
      <c r="X443">
        <v>8.06</v>
      </c>
      <c r="Y443">
        <v>2.299109448312416E-3</v>
      </c>
      <c r="Z443">
        <v>8</v>
      </c>
      <c r="AB443">
        <v>10.119999999999999</v>
      </c>
      <c r="AC443">
        <v>3.6327411840975266E-2</v>
      </c>
      <c r="AD443">
        <v>377.65</v>
      </c>
      <c r="AE443">
        <v>2.1679700525920951</v>
      </c>
      <c r="AF443">
        <v>378.82</v>
      </c>
      <c r="AG443">
        <v>2.1734726769374424</v>
      </c>
      <c r="AH443">
        <v>1732.97</v>
      </c>
      <c r="AI443">
        <v>0.79552603281286605</v>
      </c>
      <c r="AJ443">
        <v>236.42</v>
      </c>
      <c r="AK443">
        <v>0.83280152356943637</v>
      </c>
      <c r="AL443">
        <v>1979.5</v>
      </c>
      <c r="AM443">
        <v>0.32875975836985549</v>
      </c>
      <c r="AN443">
        <v>3.79</v>
      </c>
      <c r="AO443">
        <v>1.2778805591307238E-2</v>
      </c>
      <c r="AP443">
        <v>5.7</v>
      </c>
      <c r="AQ443">
        <v>1.7651321450139919E-2</v>
      </c>
    </row>
    <row r="444" spans="4:43" x14ac:dyDescent="0.2">
      <c r="D444" t="s">
        <v>17283</v>
      </c>
      <c r="E444" t="s">
        <v>14080</v>
      </c>
      <c r="F444" t="s">
        <v>17284</v>
      </c>
      <c r="G444" t="s">
        <v>17285</v>
      </c>
      <c r="H444">
        <v>2</v>
      </c>
      <c r="I444">
        <v>9</v>
      </c>
      <c r="J444" t="s">
        <v>12462</v>
      </c>
      <c r="K444">
        <v>400</v>
      </c>
      <c r="L444" t="s">
        <v>17286</v>
      </c>
      <c r="M444">
        <v>80</v>
      </c>
      <c r="N444">
        <v>0.52</v>
      </c>
      <c r="O444">
        <v>7.59</v>
      </c>
      <c r="P444">
        <v>27</v>
      </c>
      <c r="Q444" t="s">
        <v>17291</v>
      </c>
      <c r="R444">
        <v>2313.5300000000002</v>
      </c>
      <c r="S444">
        <v>1.4306957372387714</v>
      </c>
      <c r="T444">
        <v>35.229999999999997</v>
      </c>
      <c r="U444">
        <v>1.4306957372387714</v>
      </c>
      <c r="V444">
        <v>27.3</v>
      </c>
      <c r="X444">
        <v>8.06</v>
      </c>
      <c r="Y444">
        <v>2.299109448312416E-3</v>
      </c>
      <c r="Z444">
        <v>8</v>
      </c>
      <c r="AB444">
        <v>10.119999999999999</v>
      </c>
      <c r="AC444">
        <v>3.6327411840975266E-2</v>
      </c>
      <c r="AD444">
        <v>377.65</v>
      </c>
      <c r="AE444">
        <v>2.1679700525920951</v>
      </c>
      <c r="AF444">
        <v>378.82</v>
      </c>
      <c r="AG444">
        <v>2.1734726769374424</v>
      </c>
      <c r="AH444">
        <v>1732.97</v>
      </c>
      <c r="AI444">
        <v>0.79552603281286605</v>
      </c>
      <c r="AJ444">
        <v>236.42</v>
      </c>
      <c r="AK444">
        <v>0.83280152356943637</v>
      </c>
      <c r="AL444">
        <v>1979.5</v>
      </c>
      <c r="AM444">
        <v>0.32875975836985549</v>
      </c>
      <c r="AN444">
        <v>3.79</v>
      </c>
      <c r="AO444">
        <v>1.2778805591307238E-2</v>
      </c>
      <c r="AP444">
        <v>5.7</v>
      </c>
      <c r="AQ444">
        <v>1.7651321450139919E-2</v>
      </c>
    </row>
    <row r="445" spans="4:43" x14ac:dyDescent="0.2">
      <c r="D445" t="s">
        <v>17283</v>
      </c>
      <c r="E445" t="s">
        <v>14080</v>
      </c>
      <c r="F445" t="s">
        <v>17284</v>
      </c>
      <c r="G445" t="s">
        <v>17285</v>
      </c>
      <c r="H445">
        <v>2</v>
      </c>
      <c r="I445">
        <v>9</v>
      </c>
      <c r="J445" t="s">
        <v>12462</v>
      </c>
      <c r="K445">
        <v>400</v>
      </c>
      <c r="L445" t="s">
        <v>17286</v>
      </c>
      <c r="M445">
        <v>154</v>
      </c>
      <c r="N445">
        <v>0.66</v>
      </c>
      <c r="O445">
        <v>8.1300000000000008</v>
      </c>
      <c r="P445">
        <v>27</v>
      </c>
      <c r="Q445" t="s">
        <v>17291</v>
      </c>
      <c r="R445">
        <v>2313.5300000000002</v>
      </c>
      <c r="S445">
        <v>1.4306957372387714</v>
      </c>
      <c r="T445">
        <v>35.229999999999997</v>
      </c>
      <c r="U445">
        <v>1.4306957372387714</v>
      </c>
      <c r="V445">
        <v>27.3</v>
      </c>
      <c r="X445">
        <v>8.06</v>
      </c>
      <c r="Y445">
        <v>2.299109448312416E-3</v>
      </c>
      <c r="Z445">
        <v>8</v>
      </c>
      <c r="AB445">
        <v>10.119999999999999</v>
      </c>
      <c r="AC445">
        <v>3.6327411840975266E-2</v>
      </c>
      <c r="AD445">
        <v>377.65</v>
      </c>
      <c r="AE445">
        <v>2.1679700525920951</v>
      </c>
      <c r="AF445">
        <v>378.82</v>
      </c>
      <c r="AG445">
        <v>2.1734726769374424</v>
      </c>
      <c r="AH445">
        <v>1732.97</v>
      </c>
      <c r="AI445">
        <v>0.79552603281286605</v>
      </c>
      <c r="AJ445">
        <v>236.42</v>
      </c>
      <c r="AK445">
        <v>0.83280152356943637</v>
      </c>
      <c r="AL445">
        <v>1979.5</v>
      </c>
      <c r="AM445">
        <v>0.32875975836985549</v>
      </c>
      <c r="AN445">
        <v>3.79</v>
      </c>
      <c r="AO445">
        <v>1.2778805591307238E-2</v>
      </c>
      <c r="AP445">
        <v>5.7</v>
      </c>
      <c r="AQ445">
        <v>1.7651321450139919E-2</v>
      </c>
    </row>
    <row r="446" spans="4:43" x14ac:dyDescent="0.2">
      <c r="D446" t="s">
        <v>17283</v>
      </c>
      <c r="E446" t="s">
        <v>14080</v>
      </c>
      <c r="F446" t="s">
        <v>17284</v>
      </c>
      <c r="G446" t="s">
        <v>17285</v>
      </c>
      <c r="H446">
        <v>2</v>
      </c>
      <c r="I446">
        <v>9</v>
      </c>
      <c r="J446" t="s">
        <v>12746</v>
      </c>
      <c r="K446">
        <v>400</v>
      </c>
      <c r="L446" t="s">
        <v>17286</v>
      </c>
      <c r="M446">
        <v>71</v>
      </c>
      <c r="N446">
        <v>0.49</v>
      </c>
      <c r="O446">
        <v>4.22</v>
      </c>
      <c r="P446">
        <v>27</v>
      </c>
      <c r="Q446" t="s">
        <v>17292</v>
      </c>
      <c r="R446">
        <v>2313.5300000000002</v>
      </c>
      <c r="S446">
        <v>0.61837620461559184</v>
      </c>
      <c r="T446">
        <v>35.229999999999997</v>
      </c>
      <c r="U446">
        <v>0.61837620461559184</v>
      </c>
      <c r="V446">
        <v>27.3</v>
      </c>
      <c r="X446">
        <v>8.06</v>
      </c>
      <c r="Y446">
        <v>1.0425720702853516E-3</v>
      </c>
      <c r="Z446">
        <v>8</v>
      </c>
      <c r="AB446">
        <v>10.119999999999999</v>
      </c>
      <c r="AC446">
        <v>0.22797489850381791</v>
      </c>
      <c r="AD446">
        <v>377.65</v>
      </c>
      <c r="AE446">
        <v>3.6284957282598524</v>
      </c>
      <c r="AF446">
        <v>378.82</v>
      </c>
      <c r="AG446">
        <v>3.6404886123921045</v>
      </c>
      <c r="AH446">
        <v>1732.97</v>
      </c>
      <c r="AI446">
        <v>2.9231075260235699</v>
      </c>
      <c r="AJ446">
        <v>236.42</v>
      </c>
      <c r="AK446">
        <v>1.177193604556487</v>
      </c>
      <c r="AL446">
        <v>1979.5</v>
      </c>
      <c r="AM446">
        <v>2.010783159130658</v>
      </c>
      <c r="AN446">
        <v>3.79</v>
      </c>
      <c r="AO446">
        <v>2.1738315202105399E-2</v>
      </c>
      <c r="AP446">
        <v>5.7</v>
      </c>
      <c r="AQ446">
        <v>3.0018110475540247E-2</v>
      </c>
    </row>
    <row r="447" spans="4:43" x14ac:dyDescent="0.2">
      <c r="D447" t="s">
        <v>17283</v>
      </c>
      <c r="E447" t="s">
        <v>14080</v>
      </c>
      <c r="F447" t="s">
        <v>17284</v>
      </c>
      <c r="G447" t="s">
        <v>17285</v>
      </c>
      <c r="H447">
        <v>2</v>
      </c>
      <c r="I447">
        <v>9</v>
      </c>
      <c r="J447" t="s">
        <v>12746</v>
      </c>
      <c r="K447">
        <v>400</v>
      </c>
      <c r="L447" t="s">
        <v>17286</v>
      </c>
      <c r="M447">
        <v>95</v>
      </c>
      <c r="N447">
        <v>0.62</v>
      </c>
      <c r="O447">
        <v>2.91</v>
      </c>
      <c r="P447">
        <v>27</v>
      </c>
      <c r="Q447" t="s">
        <v>17292</v>
      </c>
      <c r="R447">
        <v>2313.5300000000002</v>
      </c>
      <c r="S447">
        <v>0.61837620461559184</v>
      </c>
      <c r="T447">
        <v>35.229999999999997</v>
      </c>
      <c r="U447">
        <v>0.61837620461559184</v>
      </c>
      <c r="V447">
        <v>27.3</v>
      </c>
      <c r="X447">
        <v>8.06</v>
      </c>
      <c r="Y447">
        <v>1.0425720702853516E-3</v>
      </c>
      <c r="Z447">
        <v>8</v>
      </c>
      <c r="AB447">
        <v>10.119999999999999</v>
      </c>
      <c r="AC447">
        <v>0.22797489850381791</v>
      </c>
      <c r="AD447">
        <v>377.65</v>
      </c>
      <c r="AE447">
        <v>3.6284957282598524</v>
      </c>
      <c r="AF447">
        <v>378.82</v>
      </c>
      <c r="AG447">
        <v>3.6404886123921045</v>
      </c>
      <c r="AH447">
        <v>1732.97</v>
      </c>
      <c r="AI447">
        <v>2.9231075260235699</v>
      </c>
      <c r="AJ447">
        <v>236.42</v>
      </c>
      <c r="AK447">
        <v>1.177193604556487</v>
      </c>
      <c r="AL447">
        <v>1979.5</v>
      </c>
      <c r="AM447">
        <v>2.010783159130658</v>
      </c>
      <c r="AN447">
        <v>3.79</v>
      </c>
      <c r="AO447">
        <v>2.1738315202105399E-2</v>
      </c>
      <c r="AP447">
        <v>5.7</v>
      </c>
      <c r="AQ447">
        <v>3.0018110475540247E-2</v>
      </c>
    </row>
    <row r="448" spans="4:43" x14ac:dyDescent="0.2">
      <c r="D448" t="s">
        <v>17283</v>
      </c>
      <c r="E448" t="s">
        <v>14080</v>
      </c>
      <c r="F448" t="s">
        <v>17284</v>
      </c>
      <c r="G448" t="s">
        <v>17285</v>
      </c>
      <c r="H448">
        <v>2</v>
      </c>
      <c r="I448">
        <v>9</v>
      </c>
      <c r="J448" t="s">
        <v>12746</v>
      </c>
      <c r="K448">
        <v>400</v>
      </c>
      <c r="L448" t="s">
        <v>17286</v>
      </c>
      <c r="M448">
        <v>155</v>
      </c>
      <c r="N448">
        <v>0.85</v>
      </c>
      <c r="O448">
        <v>6.14</v>
      </c>
      <c r="P448">
        <v>27</v>
      </c>
      <c r="Q448" t="s">
        <v>17292</v>
      </c>
      <c r="R448">
        <v>2313.5300000000002</v>
      </c>
      <c r="S448">
        <v>0.61837620461559184</v>
      </c>
      <c r="T448">
        <v>35.229999999999997</v>
      </c>
      <c r="U448">
        <v>0.61837620461559184</v>
      </c>
      <c r="V448">
        <v>27.3</v>
      </c>
      <c r="X448">
        <v>8.06</v>
      </c>
      <c r="Y448">
        <v>1.0425720702853516E-3</v>
      </c>
      <c r="Z448">
        <v>8</v>
      </c>
      <c r="AB448">
        <v>10.119999999999999</v>
      </c>
      <c r="AC448">
        <v>0.22797489850381791</v>
      </c>
      <c r="AD448">
        <v>377.65</v>
      </c>
      <c r="AE448">
        <v>3.6284957282598524</v>
      </c>
      <c r="AF448">
        <v>378.82</v>
      </c>
      <c r="AG448">
        <v>3.6404886123921045</v>
      </c>
      <c r="AH448">
        <v>1732.97</v>
      </c>
      <c r="AI448">
        <v>2.9231075260235699</v>
      </c>
      <c r="AJ448">
        <v>236.42</v>
      </c>
      <c r="AK448">
        <v>1.177193604556487</v>
      </c>
      <c r="AL448">
        <v>1979.5</v>
      </c>
      <c r="AM448">
        <v>2.010783159130658</v>
      </c>
      <c r="AN448">
        <v>3.79</v>
      </c>
      <c r="AO448">
        <v>2.1738315202105399E-2</v>
      </c>
      <c r="AP448">
        <v>5.7</v>
      </c>
      <c r="AQ448">
        <v>3.0018110475540247E-2</v>
      </c>
    </row>
    <row r="449" spans="4:43" x14ac:dyDescent="0.2">
      <c r="D449" t="s">
        <v>17283</v>
      </c>
      <c r="E449" t="s">
        <v>14080</v>
      </c>
      <c r="F449" t="s">
        <v>17284</v>
      </c>
      <c r="G449" t="s">
        <v>17285</v>
      </c>
      <c r="H449">
        <v>2</v>
      </c>
      <c r="I449">
        <v>9</v>
      </c>
      <c r="J449" t="s">
        <v>12462</v>
      </c>
      <c r="K449">
        <v>400</v>
      </c>
      <c r="L449" t="s">
        <v>17287</v>
      </c>
      <c r="M449">
        <v>35</v>
      </c>
      <c r="N449">
        <v>1.62</v>
      </c>
      <c r="O449">
        <v>5.31</v>
      </c>
      <c r="P449">
        <v>27</v>
      </c>
      <c r="Q449" t="s">
        <v>17291</v>
      </c>
      <c r="R449">
        <v>2313.5300000000002</v>
      </c>
      <c r="S449">
        <v>1.4306957372387714</v>
      </c>
      <c r="T449">
        <v>35.229999999999997</v>
      </c>
      <c r="U449">
        <v>1.4306957372387714</v>
      </c>
      <c r="V449">
        <v>27.3</v>
      </c>
      <c r="X449">
        <v>8.06</v>
      </c>
      <c r="Y449">
        <v>2.299109448312416E-3</v>
      </c>
      <c r="Z449">
        <v>8</v>
      </c>
      <c r="AB449">
        <v>10.119999999999999</v>
      </c>
      <c r="AC449">
        <v>3.6327411840975266E-2</v>
      </c>
      <c r="AD449">
        <v>377.65</v>
      </c>
      <c r="AE449">
        <v>2.1679700525920951</v>
      </c>
      <c r="AF449">
        <v>378.82</v>
      </c>
      <c r="AG449">
        <v>2.1734726769374424</v>
      </c>
      <c r="AH449">
        <v>1732.97</v>
      </c>
      <c r="AI449">
        <v>0.79552603281286605</v>
      </c>
      <c r="AJ449">
        <v>236.42</v>
      </c>
      <c r="AK449">
        <v>0.83280152356943637</v>
      </c>
      <c r="AL449">
        <v>1979.5</v>
      </c>
      <c r="AM449">
        <v>0.32875975836985549</v>
      </c>
      <c r="AN449">
        <v>3.79</v>
      </c>
      <c r="AO449">
        <v>1.2778805591307238E-2</v>
      </c>
      <c r="AP449">
        <v>5.7</v>
      </c>
      <c r="AQ449">
        <v>1.7651321450139919E-2</v>
      </c>
    </row>
    <row r="450" spans="4:43" x14ac:dyDescent="0.2">
      <c r="D450" t="s">
        <v>17283</v>
      </c>
      <c r="E450" t="s">
        <v>14080</v>
      </c>
      <c r="F450" t="s">
        <v>17284</v>
      </c>
      <c r="G450" t="s">
        <v>17285</v>
      </c>
      <c r="H450">
        <v>2</v>
      </c>
      <c r="I450">
        <v>9</v>
      </c>
      <c r="J450" t="s">
        <v>12462</v>
      </c>
      <c r="K450">
        <v>400</v>
      </c>
      <c r="L450" t="s">
        <v>17287</v>
      </c>
      <c r="M450">
        <v>51</v>
      </c>
      <c r="N450">
        <v>1.99</v>
      </c>
      <c r="O450">
        <v>10.8</v>
      </c>
      <c r="P450">
        <v>27</v>
      </c>
      <c r="Q450" t="s">
        <v>17291</v>
      </c>
      <c r="R450">
        <v>2313.5300000000002</v>
      </c>
      <c r="S450">
        <v>1.4306957372387714</v>
      </c>
      <c r="T450">
        <v>35.229999999999997</v>
      </c>
      <c r="U450">
        <v>1.4306957372387714</v>
      </c>
      <c r="V450">
        <v>27.3</v>
      </c>
      <c r="X450">
        <v>8.06</v>
      </c>
      <c r="Y450">
        <v>2.299109448312416E-3</v>
      </c>
      <c r="Z450">
        <v>8</v>
      </c>
      <c r="AB450">
        <v>10.119999999999999</v>
      </c>
      <c r="AC450">
        <v>3.6327411840975266E-2</v>
      </c>
      <c r="AD450">
        <v>377.65</v>
      </c>
      <c r="AE450">
        <v>2.1679700525920951</v>
      </c>
      <c r="AF450">
        <v>378.82</v>
      </c>
      <c r="AG450">
        <v>2.1734726769374424</v>
      </c>
      <c r="AH450">
        <v>1732.97</v>
      </c>
      <c r="AI450">
        <v>0.79552603281286605</v>
      </c>
      <c r="AJ450">
        <v>236.42</v>
      </c>
      <c r="AK450">
        <v>0.83280152356943637</v>
      </c>
      <c r="AL450">
        <v>1979.5</v>
      </c>
      <c r="AM450">
        <v>0.32875975836985549</v>
      </c>
      <c r="AN450">
        <v>3.79</v>
      </c>
      <c r="AO450">
        <v>1.2778805591307238E-2</v>
      </c>
      <c r="AP450">
        <v>5.7</v>
      </c>
      <c r="AQ450">
        <v>1.7651321450139919E-2</v>
      </c>
    </row>
    <row r="451" spans="4:43" x14ac:dyDescent="0.2">
      <c r="D451" t="s">
        <v>17283</v>
      </c>
      <c r="E451" t="s">
        <v>14080</v>
      </c>
      <c r="F451" t="s">
        <v>17284</v>
      </c>
      <c r="G451" t="s">
        <v>17285</v>
      </c>
      <c r="H451">
        <v>2</v>
      </c>
      <c r="I451">
        <v>9</v>
      </c>
      <c r="J451" t="s">
        <v>12746</v>
      </c>
      <c r="K451">
        <v>400</v>
      </c>
      <c r="L451" t="s">
        <v>17287</v>
      </c>
      <c r="M451">
        <v>19</v>
      </c>
      <c r="N451">
        <v>0.96</v>
      </c>
      <c r="O451">
        <v>11.76</v>
      </c>
      <c r="P451">
        <v>27</v>
      </c>
      <c r="Q451" t="s">
        <v>17292</v>
      </c>
      <c r="R451">
        <v>2313.5300000000002</v>
      </c>
      <c r="S451">
        <v>0.61837620461559184</v>
      </c>
      <c r="T451">
        <v>35.229999999999997</v>
      </c>
      <c r="U451">
        <v>0.61837620461559184</v>
      </c>
      <c r="V451">
        <v>27.3</v>
      </c>
      <c r="X451">
        <v>8.06</v>
      </c>
      <c r="Y451">
        <v>1.0425720702853516E-3</v>
      </c>
      <c r="Z451">
        <v>8</v>
      </c>
      <c r="AB451">
        <v>10.119999999999999</v>
      </c>
      <c r="AC451">
        <v>0.22797489850381791</v>
      </c>
      <c r="AD451">
        <v>377.65</v>
      </c>
      <c r="AE451">
        <v>3.6284957282598524</v>
      </c>
      <c r="AF451">
        <v>378.82</v>
      </c>
      <c r="AG451">
        <v>3.6404886123921045</v>
      </c>
      <c r="AH451">
        <v>1732.97</v>
      </c>
      <c r="AI451">
        <v>2.9231075260235699</v>
      </c>
      <c r="AJ451">
        <v>236.42</v>
      </c>
      <c r="AK451">
        <v>1.177193604556487</v>
      </c>
      <c r="AL451">
        <v>1979.5</v>
      </c>
      <c r="AM451">
        <v>2.010783159130658</v>
      </c>
      <c r="AN451">
        <v>3.79</v>
      </c>
      <c r="AO451">
        <v>2.1738315202105399E-2</v>
      </c>
      <c r="AP451">
        <v>5.7</v>
      </c>
      <c r="AQ451">
        <v>3.0018110475540247E-2</v>
      </c>
    </row>
    <row r="452" spans="4:43" x14ac:dyDescent="0.2">
      <c r="D452" t="s">
        <v>17283</v>
      </c>
      <c r="E452" t="s">
        <v>14080</v>
      </c>
      <c r="F452" t="s">
        <v>17284</v>
      </c>
      <c r="G452" t="s">
        <v>17285</v>
      </c>
      <c r="H452">
        <v>2</v>
      </c>
      <c r="I452">
        <v>9</v>
      </c>
      <c r="J452" t="s">
        <v>12746</v>
      </c>
      <c r="K452">
        <v>400</v>
      </c>
      <c r="L452" t="s">
        <v>17287</v>
      </c>
      <c r="M452">
        <v>48</v>
      </c>
      <c r="N452">
        <v>1.21</v>
      </c>
      <c r="O452">
        <v>5.6</v>
      </c>
      <c r="P452">
        <v>27</v>
      </c>
      <c r="Q452" t="s">
        <v>17292</v>
      </c>
      <c r="R452">
        <v>2313.5300000000002</v>
      </c>
      <c r="S452">
        <v>0.61837620461559184</v>
      </c>
      <c r="T452">
        <v>35.229999999999997</v>
      </c>
      <c r="U452">
        <v>0.61837620461559184</v>
      </c>
      <c r="V452">
        <v>27.3</v>
      </c>
      <c r="X452">
        <v>8.06</v>
      </c>
      <c r="Y452">
        <v>1.0425720702853516E-3</v>
      </c>
      <c r="Z452">
        <v>8</v>
      </c>
      <c r="AB452">
        <v>10.119999999999999</v>
      </c>
      <c r="AC452">
        <v>0.22797489850381791</v>
      </c>
      <c r="AD452">
        <v>377.65</v>
      </c>
      <c r="AE452">
        <v>3.6284957282598524</v>
      </c>
      <c r="AF452">
        <v>378.82</v>
      </c>
      <c r="AG452">
        <v>3.6404886123921045</v>
      </c>
      <c r="AH452">
        <v>1732.97</v>
      </c>
      <c r="AI452">
        <v>2.9231075260235699</v>
      </c>
      <c r="AJ452">
        <v>236.42</v>
      </c>
      <c r="AK452">
        <v>1.177193604556487</v>
      </c>
      <c r="AL452">
        <v>1979.5</v>
      </c>
      <c r="AM452">
        <v>2.010783159130658</v>
      </c>
      <c r="AN452">
        <v>3.79</v>
      </c>
      <c r="AO452">
        <v>2.1738315202105399E-2</v>
      </c>
      <c r="AP452">
        <v>5.7</v>
      </c>
      <c r="AQ452">
        <v>3.0018110475540247E-2</v>
      </c>
    </row>
    <row r="453" spans="4:43" x14ac:dyDescent="0.2">
      <c r="D453" t="s">
        <v>17283</v>
      </c>
      <c r="E453" t="s">
        <v>14080</v>
      </c>
      <c r="F453" t="s">
        <v>17284</v>
      </c>
      <c r="G453" t="s">
        <v>17285</v>
      </c>
      <c r="H453">
        <v>2</v>
      </c>
      <c r="I453">
        <v>9</v>
      </c>
      <c r="J453" t="s">
        <v>12746</v>
      </c>
      <c r="K453">
        <v>400</v>
      </c>
      <c r="L453" t="s">
        <v>17287</v>
      </c>
      <c r="M453">
        <v>47</v>
      </c>
      <c r="N453">
        <v>1.22</v>
      </c>
      <c r="O453">
        <v>8.58</v>
      </c>
      <c r="P453">
        <v>27</v>
      </c>
      <c r="Q453" t="s">
        <v>17292</v>
      </c>
      <c r="R453">
        <v>2313.5300000000002</v>
      </c>
      <c r="S453">
        <v>0.61837620461559184</v>
      </c>
      <c r="T453">
        <v>35.229999999999997</v>
      </c>
      <c r="U453">
        <v>0.61837620461559184</v>
      </c>
      <c r="V453">
        <v>27.3</v>
      </c>
      <c r="X453">
        <v>8.06</v>
      </c>
      <c r="Y453">
        <v>1.0425720702853516E-3</v>
      </c>
      <c r="Z453">
        <v>8</v>
      </c>
      <c r="AB453">
        <v>10.119999999999999</v>
      </c>
      <c r="AC453">
        <v>0.22797489850381791</v>
      </c>
      <c r="AD453">
        <v>377.65</v>
      </c>
      <c r="AE453">
        <v>3.6284957282598524</v>
      </c>
      <c r="AF453">
        <v>378.82</v>
      </c>
      <c r="AG453">
        <v>3.6404886123921045</v>
      </c>
      <c r="AH453">
        <v>1732.97</v>
      </c>
      <c r="AI453">
        <v>2.9231075260235699</v>
      </c>
      <c r="AJ453">
        <v>236.42</v>
      </c>
      <c r="AK453">
        <v>1.177193604556487</v>
      </c>
      <c r="AL453">
        <v>1979.5</v>
      </c>
      <c r="AM453">
        <v>2.010783159130658</v>
      </c>
      <c r="AN453">
        <v>3.79</v>
      </c>
      <c r="AO453">
        <v>2.1738315202105399E-2</v>
      </c>
      <c r="AP453">
        <v>5.7</v>
      </c>
      <c r="AQ453">
        <v>3.0018110475540247E-2</v>
      </c>
    </row>
    <row r="454" spans="4:43" x14ac:dyDescent="0.2">
      <c r="D454" t="s">
        <v>17283</v>
      </c>
      <c r="E454" t="s">
        <v>14080</v>
      </c>
      <c r="F454" t="s">
        <v>17284</v>
      </c>
      <c r="G454" t="s">
        <v>17285</v>
      </c>
      <c r="H454">
        <v>2</v>
      </c>
      <c r="I454">
        <v>10</v>
      </c>
      <c r="J454" t="s">
        <v>12462</v>
      </c>
      <c r="K454">
        <v>400</v>
      </c>
      <c r="L454" t="s">
        <v>17286</v>
      </c>
      <c r="M454">
        <v>61</v>
      </c>
      <c r="N454">
        <v>1.01</v>
      </c>
      <c r="O454">
        <v>5.5</v>
      </c>
      <c r="P454">
        <v>27</v>
      </c>
      <c r="Q454" t="s">
        <v>17291</v>
      </c>
      <c r="R454">
        <v>2313.87</v>
      </c>
      <c r="S454">
        <v>1.4306957372387714</v>
      </c>
      <c r="T454">
        <v>35.229999999999997</v>
      </c>
      <c r="U454">
        <v>1.4306957372387714</v>
      </c>
      <c r="V454">
        <v>27.33</v>
      </c>
      <c r="X454">
        <v>8.06</v>
      </c>
      <c r="Y454">
        <v>2.299109448312416E-3</v>
      </c>
      <c r="Z454">
        <v>8</v>
      </c>
      <c r="AB454">
        <v>10.14</v>
      </c>
      <c r="AC454">
        <v>3.6327411840975266E-2</v>
      </c>
      <c r="AD454">
        <v>378.81</v>
      </c>
      <c r="AE454">
        <v>2.1679700525920951</v>
      </c>
      <c r="AF454">
        <v>379.99</v>
      </c>
      <c r="AG454">
        <v>2.1734726769374424</v>
      </c>
      <c r="AH454">
        <v>1734.02</v>
      </c>
      <c r="AI454">
        <v>0.79552603281286605</v>
      </c>
      <c r="AJ454">
        <v>236.14</v>
      </c>
      <c r="AK454">
        <v>0.83280152356943637</v>
      </c>
      <c r="AL454">
        <v>1980.3</v>
      </c>
      <c r="AM454">
        <v>0.32875975836985549</v>
      </c>
      <c r="AN454">
        <v>3.78</v>
      </c>
      <c r="AO454">
        <v>1.2778805591307238E-2</v>
      </c>
      <c r="AP454">
        <v>5.7</v>
      </c>
      <c r="AQ454">
        <v>1.7651321450139919E-2</v>
      </c>
    </row>
    <row r="455" spans="4:43" x14ac:dyDescent="0.2">
      <c r="D455" t="s">
        <v>17283</v>
      </c>
      <c r="E455" t="s">
        <v>14080</v>
      </c>
      <c r="F455" t="s">
        <v>17284</v>
      </c>
      <c r="G455" t="s">
        <v>17285</v>
      </c>
      <c r="H455">
        <v>2</v>
      </c>
      <c r="I455">
        <v>10</v>
      </c>
      <c r="J455" t="s">
        <v>12462</v>
      </c>
      <c r="K455">
        <v>400</v>
      </c>
      <c r="L455" t="s">
        <v>17286</v>
      </c>
      <c r="M455">
        <v>70</v>
      </c>
      <c r="N455">
        <v>0.93</v>
      </c>
      <c r="O455">
        <v>3.68</v>
      </c>
      <c r="P455">
        <v>27</v>
      </c>
      <c r="Q455" t="s">
        <v>17291</v>
      </c>
      <c r="R455">
        <v>2313.87</v>
      </c>
      <c r="S455">
        <v>1.4306957372387714</v>
      </c>
      <c r="T455">
        <v>35.229999999999997</v>
      </c>
      <c r="U455">
        <v>1.4306957372387714</v>
      </c>
      <c r="V455">
        <v>27.33</v>
      </c>
      <c r="X455">
        <v>8.06</v>
      </c>
      <c r="Y455">
        <v>2.299109448312416E-3</v>
      </c>
      <c r="Z455">
        <v>8</v>
      </c>
      <c r="AB455">
        <v>10.14</v>
      </c>
      <c r="AC455">
        <v>3.6327411840975266E-2</v>
      </c>
      <c r="AD455">
        <v>378.81</v>
      </c>
      <c r="AE455">
        <v>2.1679700525920951</v>
      </c>
      <c r="AF455">
        <v>379.99</v>
      </c>
      <c r="AG455">
        <v>2.1734726769374424</v>
      </c>
      <c r="AH455">
        <v>1734.02</v>
      </c>
      <c r="AI455">
        <v>0.79552603281286605</v>
      </c>
      <c r="AJ455">
        <v>236.14</v>
      </c>
      <c r="AK455">
        <v>0.83280152356943637</v>
      </c>
      <c r="AL455">
        <v>1980.3</v>
      </c>
      <c r="AM455">
        <v>0.32875975836985549</v>
      </c>
      <c r="AN455">
        <v>3.78</v>
      </c>
      <c r="AO455">
        <v>1.2778805591307238E-2</v>
      </c>
      <c r="AP455">
        <v>5.7</v>
      </c>
      <c r="AQ455">
        <v>1.7651321450139919E-2</v>
      </c>
    </row>
    <row r="456" spans="4:43" x14ac:dyDescent="0.2">
      <c r="D456" t="s">
        <v>17283</v>
      </c>
      <c r="E456" t="s">
        <v>14080</v>
      </c>
      <c r="F456" t="s">
        <v>17284</v>
      </c>
      <c r="G456" t="s">
        <v>17285</v>
      </c>
      <c r="H456">
        <v>2</v>
      </c>
      <c r="I456">
        <v>10</v>
      </c>
      <c r="J456" t="s">
        <v>12462</v>
      </c>
      <c r="K456">
        <v>400</v>
      </c>
      <c r="L456" t="s">
        <v>17286</v>
      </c>
      <c r="M456">
        <v>66</v>
      </c>
      <c r="N456">
        <v>0.95</v>
      </c>
      <c r="O456">
        <v>4.21</v>
      </c>
      <c r="P456">
        <v>27</v>
      </c>
      <c r="Q456" t="s">
        <v>17291</v>
      </c>
      <c r="R456">
        <v>2313.87</v>
      </c>
      <c r="S456">
        <v>1.4306957372387714</v>
      </c>
      <c r="T456">
        <v>35.229999999999997</v>
      </c>
      <c r="U456">
        <v>1.4306957372387714</v>
      </c>
      <c r="V456">
        <v>27.33</v>
      </c>
      <c r="X456">
        <v>8.06</v>
      </c>
      <c r="Y456">
        <v>2.299109448312416E-3</v>
      </c>
      <c r="Z456">
        <v>8</v>
      </c>
      <c r="AB456">
        <v>10.14</v>
      </c>
      <c r="AC456">
        <v>3.6327411840975266E-2</v>
      </c>
      <c r="AD456">
        <v>378.81</v>
      </c>
      <c r="AE456">
        <v>2.1679700525920951</v>
      </c>
      <c r="AF456">
        <v>379.99</v>
      </c>
      <c r="AG456">
        <v>2.1734726769374424</v>
      </c>
      <c r="AH456">
        <v>1734.02</v>
      </c>
      <c r="AI456">
        <v>0.79552603281286605</v>
      </c>
      <c r="AJ456">
        <v>236.14</v>
      </c>
      <c r="AK456">
        <v>0.83280152356943637</v>
      </c>
      <c r="AL456">
        <v>1980.3</v>
      </c>
      <c r="AM456">
        <v>0.32875975836985549</v>
      </c>
      <c r="AN456">
        <v>3.78</v>
      </c>
      <c r="AO456">
        <v>1.2778805591307238E-2</v>
      </c>
      <c r="AP456">
        <v>5.7</v>
      </c>
      <c r="AQ456">
        <v>1.7651321450139919E-2</v>
      </c>
    </row>
    <row r="457" spans="4:43" x14ac:dyDescent="0.2">
      <c r="D457" t="s">
        <v>17283</v>
      </c>
      <c r="E457" t="s">
        <v>14080</v>
      </c>
      <c r="F457" t="s">
        <v>17284</v>
      </c>
      <c r="G457" t="s">
        <v>17285</v>
      </c>
      <c r="H457">
        <v>2</v>
      </c>
      <c r="I457">
        <v>10</v>
      </c>
      <c r="J457" t="s">
        <v>12746</v>
      </c>
      <c r="K457">
        <v>400</v>
      </c>
      <c r="L457" t="s">
        <v>17286</v>
      </c>
      <c r="M457">
        <v>68</v>
      </c>
      <c r="N457">
        <v>0.46</v>
      </c>
      <c r="O457">
        <v>3.61</v>
      </c>
      <c r="P457">
        <v>27</v>
      </c>
      <c r="Q457" t="s">
        <v>17292</v>
      </c>
      <c r="R457">
        <v>2313.87</v>
      </c>
      <c r="S457">
        <v>0.61837620461559184</v>
      </c>
      <c r="T457">
        <v>35.229999999999997</v>
      </c>
      <c r="U457">
        <v>0.61837620461559184</v>
      </c>
      <c r="V457">
        <v>27.33</v>
      </c>
      <c r="X457">
        <v>8.06</v>
      </c>
      <c r="Y457">
        <v>1.0425720702853516E-3</v>
      </c>
      <c r="Z457">
        <v>8</v>
      </c>
      <c r="AB457">
        <v>10.14</v>
      </c>
      <c r="AC457">
        <v>0.22797489850381791</v>
      </c>
      <c r="AD457">
        <v>378.81</v>
      </c>
      <c r="AE457">
        <v>3.6284957282598524</v>
      </c>
      <c r="AF457">
        <v>379.99</v>
      </c>
      <c r="AG457">
        <v>3.6404886123921045</v>
      </c>
      <c r="AH457">
        <v>1734.02</v>
      </c>
      <c r="AI457">
        <v>2.9231075260235699</v>
      </c>
      <c r="AJ457">
        <v>236.14</v>
      </c>
      <c r="AK457">
        <v>1.177193604556487</v>
      </c>
      <c r="AL457">
        <v>1980.3</v>
      </c>
      <c r="AM457">
        <v>2.010783159130658</v>
      </c>
      <c r="AN457">
        <v>3.78</v>
      </c>
      <c r="AO457">
        <v>2.1738315202105399E-2</v>
      </c>
      <c r="AP457">
        <v>5.7</v>
      </c>
      <c r="AQ457">
        <v>3.0018110475540247E-2</v>
      </c>
    </row>
    <row r="458" spans="4:43" x14ac:dyDescent="0.2">
      <c r="D458" t="s">
        <v>17283</v>
      </c>
      <c r="E458" t="s">
        <v>14080</v>
      </c>
      <c r="F458" t="s">
        <v>17284</v>
      </c>
      <c r="G458" t="s">
        <v>17285</v>
      </c>
      <c r="H458">
        <v>2</v>
      </c>
      <c r="I458">
        <v>10</v>
      </c>
      <c r="J458" t="s">
        <v>12746</v>
      </c>
      <c r="K458">
        <v>400</v>
      </c>
      <c r="L458" t="s">
        <v>17286</v>
      </c>
      <c r="M458">
        <v>69</v>
      </c>
      <c r="N458">
        <v>0.41</v>
      </c>
      <c r="O458">
        <v>4.5199999999999996</v>
      </c>
      <c r="P458">
        <v>27</v>
      </c>
      <c r="Q458" t="s">
        <v>17292</v>
      </c>
      <c r="R458">
        <v>2313.87</v>
      </c>
      <c r="S458">
        <v>0.61837620461559184</v>
      </c>
      <c r="T458">
        <v>35.229999999999997</v>
      </c>
      <c r="U458">
        <v>0.61837620461559184</v>
      </c>
      <c r="V458">
        <v>27.33</v>
      </c>
      <c r="X458">
        <v>8.06</v>
      </c>
      <c r="Y458">
        <v>1.0425720702853516E-3</v>
      </c>
      <c r="Z458">
        <v>8</v>
      </c>
      <c r="AB458">
        <v>10.14</v>
      </c>
      <c r="AC458">
        <v>0.22797489850381791</v>
      </c>
      <c r="AD458">
        <v>378.81</v>
      </c>
      <c r="AE458">
        <v>3.6284957282598524</v>
      </c>
      <c r="AF458">
        <v>379.99</v>
      </c>
      <c r="AG458">
        <v>3.6404886123921045</v>
      </c>
      <c r="AH458">
        <v>1734.02</v>
      </c>
      <c r="AI458">
        <v>2.9231075260235699</v>
      </c>
      <c r="AJ458">
        <v>236.14</v>
      </c>
      <c r="AK458">
        <v>1.177193604556487</v>
      </c>
      <c r="AL458">
        <v>1980.3</v>
      </c>
      <c r="AM458">
        <v>2.010783159130658</v>
      </c>
      <c r="AN458">
        <v>3.78</v>
      </c>
      <c r="AO458">
        <v>2.1738315202105399E-2</v>
      </c>
      <c r="AP458">
        <v>5.7</v>
      </c>
      <c r="AQ458">
        <v>3.0018110475540247E-2</v>
      </c>
    </row>
    <row r="459" spans="4:43" x14ac:dyDescent="0.2">
      <c r="D459" t="s">
        <v>17283</v>
      </c>
      <c r="E459" t="s">
        <v>14080</v>
      </c>
      <c r="F459" t="s">
        <v>17284</v>
      </c>
      <c r="G459" t="s">
        <v>17285</v>
      </c>
      <c r="H459">
        <v>2</v>
      </c>
      <c r="I459">
        <v>10</v>
      </c>
      <c r="J459" t="s">
        <v>12746</v>
      </c>
      <c r="K459">
        <v>400</v>
      </c>
      <c r="L459" t="s">
        <v>17286</v>
      </c>
      <c r="M459">
        <v>88</v>
      </c>
      <c r="N459">
        <v>0.42</v>
      </c>
      <c r="O459">
        <v>8.26</v>
      </c>
      <c r="P459">
        <v>27</v>
      </c>
      <c r="Q459" t="s">
        <v>17292</v>
      </c>
      <c r="R459">
        <v>2313.87</v>
      </c>
      <c r="S459">
        <v>0.61837620461559184</v>
      </c>
      <c r="T459">
        <v>35.229999999999997</v>
      </c>
      <c r="U459">
        <v>0.61837620461559184</v>
      </c>
      <c r="V459">
        <v>27.33</v>
      </c>
      <c r="X459">
        <v>8.06</v>
      </c>
      <c r="Y459">
        <v>1.0425720702853516E-3</v>
      </c>
      <c r="Z459">
        <v>8</v>
      </c>
      <c r="AB459">
        <v>10.14</v>
      </c>
      <c r="AC459">
        <v>0.22797489850381791</v>
      </c>
      <c r="AD459">
        <v>378.81</v>
      </c>
      <c r="AE459">
        <v>3.6284957282598524</v>
      </c>
      <c r="AF459">
        <v>379.99</v>
      </c>
      <c r="AG459">
        <v>3.6404886123921045</v>
      </c>
      <c r="AH459">
        <v>1734.02</v>
      </c>
      <c r="AI459">
        <v>2.9231075260235699</v>
      </c>
      <c r="AJ459">
        <v>236.14</v>
      </c>
      <c r="AK459">
        <v>1.177193604556487</v>
      </c>
      <c r="AL459">
        <v>1980.3</v>
      </c>
      <c r="AM459">
        <v>2.010783159130658</v>
      </c>
      <c r="AN459">
        <v>3.78</v>
      </c>
      <c r="AO459">
        <v>2.1738315202105399E-2</v>
      </c>
      <c r="AP459">
        <v>5.7</v>
      </c>
      <c r="AQ459">
        <v>3.0018110475540247E-2</v>
      </c>
    </row>
    <row r="460" spans="4:43" x14ac:dyDescent="0.2">
      <c r="D460" t="s">
        <v>17283</v>
      </c>
      <c r="E460" t="s">
        <v>14080</v>
      </c>
      <c r="F460" t="s">
        <v>17284</v>
      </c>
      <c r="G460" t="s">
        <v>17285</v>
      </c>
      <c r="H460">
        <v>2</v>
      </c>
      <c r="I460">
        <v>10</v>
      </c>
      <c r="J460" t="s">
        <v>12462</v>
      </c>
      <c r="K460">
        <v>400</v>
      </c>
      <c r="L460" t="s">
        <v>17287</v>
      </c>
      <c r="M460">
        <v>2</v>
      </c>
      <c r="N460">
        <v>1.21</v>
      </c>
      <c r="O460">
        <v>9.1300000000000008</v>
      </c>
      <c r="P460">
        <v>27</v>
      </c>
      <c r="Q460" t="s">
        <v>17291</v>
      </c>
      <c r="R460">
        <v>2313.87</v>
      </c>
      <c r="S460">
        <v>1.4306957372387714</v>
      </c>
      <c r="T460">
        <v>35.229999999999997</v>
      </c>
      <c r="U460">
        <v>1.4306957372387714</v>
      </c>
      <c r="V460">
        <v>27.33</v>
      </c>
      <c r="X460">
        <v>8.06</v>
      </c>
      <c r="Y460">
        <v>2.299109448312416E-3</v>
      </c>
      <c r="Z460">
        <v>8</v>
      </c>
      <c r="AB460">
        <v>10.14</v>
      </c>
      <c r="AC460">
        <v>3.6327411840975266E-2</v>
      </c>
      <c r="AD460">
        <v>378.81</v>
      </c>
      <c r="AE460">
        <v>2.1679700525920951</v>
      </c>
      <c r="AF460">
        <v>379.99</v>
      </c>
      <c r="AG460">
        <v>2.1734726769374424</v>
      </c>
      <c r="AH460">
        <v>1734.02</v>
      </c>
      <c r="AI460">
        <v>0.79552603281286605</v>
      </c>
      <c r="AJ460">
        <v>236.14</v>
      </c>
      <c r="AK460">
        <v>0.83280152356943637</v>
      </c>
      <c r="AL460">
        <v>1980.3</v>
      </c>
      <c r="AM460">
        <v>0.32875975836985549</v>
      </c>
      <c r="AN460">
        <v>3.78</v>
      </c>
      <c r="AO460">
        <v>1.2778805591307238E-2</v>
      </c>
      <c r="AP460">
        <v>5.7</v>
      </c>
      <c r="AQ460">
        <v>1.7651321450139919E-2</v>
      </c>
    </row>
    <row r="461" spans="4:43" x14ac:dyDescent="0.2">
      <c r="D461" t="s">
        <v>17283</v>
      </c>
      <c r="E461" t="s">
        <v>14080</v>
      </c>
      <c r="F461" t="s">
        <v>17284</v>
      </c>
      <c r="G461" t="s">
        <v>17285</v>
      </c>
      <c r="H461">
        <v>2</v>
      </c>
      <c r="I461">
        <v>10</v>
      </c>
      <c r="J461" t="s">
        <v>12462</v>
      </c>
      <c r="K461">
        <v>400</v>
      </c>
      <c r="L461" t="s">
        <v>17287</v>
      </c>
      <c r="M461">
        <v>5</v>
      </c>
      <c r="N461">
        <v>1.64</v>
      </c>
      <c r="O461">
        <v>15.01</v>
      </c>
      <c r="P461">
        <v>27</v>
      </c>
      <c r="Q461" t="s">
        <v>17291</v>
      </c>
      <c r="R461">
        <v>2313.87</v>
      </c>
      <c r="S461">
        <v>1.4306957372387714</v>
      </c>
      <c r="T461">
        <v>35.229999999999997</v>
      </c>
      <c r="U461">
        <v>1.4306957372387714</v>
      </c>
      <c r="V461">
        <v>27.33</v>
      </c>
      <c r="X461">
        <v>8.06</v>
      </c>
      <c r="Y461">
        <v>2.299109448312416E-3</v>
      </c>
      <c r="Z461">
        <v>8</v>
      </c>
      <c r="AB461">
        <v>10.14</v>
      </c>
      <c r="AC461">
        <v>3.6327411840975266E-2</v>
      </c>
      <c r="AD461">
        <v>378.81</v>
      </c>
      <c r="AE461">
        <v>2.1679700525920951</v>
      </c>
      <c r="AF461">
        <v>379.99</v>
      </c>
      <c r="AG461">
        <v>2.1734726769374424</v>
      </c>
      <c r="AH461">
        <v>1734.02</v>
      </c>
      <c r="AI461">
        <v>0.79552603281286605</v>
      </c>
      <c r="AJ461">
        <v>236.14</v>
      </c>
      <c r="AK461">
        <v>0.83280152356943637</v>
      </c>
      <c r="AL461">
        <v>1980.3</v>
      </c>
      <c r="AM461">
        <v>0.32875975836985549</v>
      </c>
      <c r="AN461">
        <v>3.78</v>
      </c>
      <c r="AO461">
        <v>1.2778805591307238E-2</v>
      </c>
      <c r="AP461">
        <v>5.7</v>
      </c>
      <c r="AQ461">
        <v>1.7651321450139919E-2</v>
      </c>
    </row>
    <row r="462" spans="4:43" x14ac:dyDescent="0.2">
      <c r="D462" t="s">
        <v>17283</v>
      </c>
      <c r="E462" t="s">
        <v>14080</v>
      </c>
      <c r="F462" t="s">
        <v>17284</v>
      </c>
      <c r="G462" t="s">
        <v>17285</v>
      </c>
      <c r="H462">
        <v>2</v>
      </c>
      <c r="I462">
        <v>10</v>
      </c>
      <c r="J462" t="s">
        <v>12462</v>
      </c>
      <c r="K462">
        <v>400</v>
      </c>
      <c r="L462" t="s">
        <v>17287</v>
      </c>
      <c r="M462">
        <v>6</v>
      </c>
      <c r="N462">
        <v>0.99</v>
      </c>
      <c r="O462">
        <v>8.15</v>
      </c>
      <c r="P462">
        <v>27</v>
      </c>
      <c r="Q462" t="s">
        <v>17291</v>
      </c>
      <c r="R462">
        <v>2313.87</v>
      </c>
      <c r="S462">
        <v>1.4306957372387714</v>
      </c>
      <c r="T462">
        <v>35.229999999999997</v>
      </c>
      <c r="U462">
        <v>1.4306957372387714</v>
      </c>
      <c r="V462">
        <v>27.33</v>
      </c>
      <c r="X462">
        <v>8.06</v>
      </c>
      <c r="Y462">
        <v>2.299109448312416E-3</v>
      </c>
      <c r="Z462">
        <v>8</v>
      </c>
      <c r="AB462">
        <v>10.14</v>
      </c>
      <c r="AC462">
        <v>3.6327411840975266E-2</v>
      </c>
      <c r="AD462">
        <v>378.81</v>
      </c>
      <c r="AE462">
        <v>2.1679700525920951</v>
      </c>
      <c r="AF462">
        <v>379.99</v>
      </c>
      <c r="AG462">
        <v>2.1734726769374424</v>
      </c>
      <c r="AH462">
        <v>1734.02</v>
      </c>
      <c r="AI462">
        <v>0.79552603281286605</v>
      </c>
      <c r="AJ462">
        <v>236.14</v>
      </c>
      <c r="AK462">
        <v>0.83280152356943637</v>
      </c>
      <c r="AL462">
        <v>1980.3</v>
      </c>
      <c r="AM462">
        <v>0.32875975836985549</v>
      </c>
      <c r="AN462">
        <v>3.78</v>
      </c>
      <c r="AO462">
        <v>1.2778805591307238E-2</v>
      </c>
      <c r="AP462">
        <v>5.7</v>
      </c>
      <c r="AQ462">
        <v>1.7651321450139919E-2</v>
      </c>
    </row>
    <row r="463" spans="4:43" x14ac:dyDescent="0.2">
      <c r="D463" t="s">
        <v>17283</v>
      </c>
      <c r="E463" t="s">
        <v>14080</v>
      </c>
      <c r="F463" t="s">
        <v>17284</v>
      </c>
      <c r="G463" t="s">
        <v>17285</v>
      </c>
      <c r="H463">
        <v>2</v>
      </c>
      <c r="I463">
        <v>10</v>
      </c>
      <c r="J463" t="s">
        <v>12746</v>
      </c>
      <c r="K463">
        <v>400</v>
      </c>
      <c r="L463" t="s">
        <v>17287</v>
      </c>
      <c r="M463">
        <v>10</v>
      </c>
      <c r="N463">
        <v>0.92</v>
      </c>
      <c r="O463">
        <v>13</v>
      </c>
      <c r="P463">
        <v>27</v>
      </c>
      <c r="Q463" t="s">
        <v>17292</v>
      </c>
      <c r="R463">
        <v>2313.87</v>
      </c>
      <c r="S463">
        <v>0.61837620461559184</v>
      </c>
      <c r="T463">
        <v>35.229999999999997</v>
      </c>
      <c r="U463">
        <v>0.61837620461559184</v>
      </c>
      <c r="V463">
        <v>27.33</v>
      </c>
      <c r="X463">
        <v>8.06</v>
      </c>
      <c r="Y463">
        <v>1.0425720702853516E-3</v>
      </c>
      <c r="Z463">
        <v>8</v>
      </c>
      <c r="AB463">
        <v>10.14</v>
      </c>
      <c r="AC463">
        <v>0.22797489850381791</v>
      </c>
      <c r="AD463">
        <v>378.81</v>
      </c>
      <c r="AE463">
        <v>3.6284957282598524</v>
      </c>
      <c r="AF463">
        <v>379.99</v>
      </c>
      <c r="AG463">
        <v>3.6404886123921045</v>
      </c>
      <c r="AH463">
        <v>1734.02</v>
      </c>
      <c r="AI463">
        <v>2.9231075260235699</v>
      </c>
      <c r="AJ463">
        <v>236.14</v>
      </c>
      <c r="AK463">
        <v>1.177193604556487</v>
      </c>
      <c r="AL463">
        <v>1980.3</v>
      </c>
      <c r="AM463">
        <v>2.010783159130658</v>
      </c>
      <c r="AN463">
        <v>3.78</v>
      </c>
      <c r="AO463">
        <v>2.1738315202105399E-2</v>
      </c>
      <c r="AP463">
        <v>5.7</v>
      </c>
      <c r="AQ463">
        <v>3.0018110475540247E-2</v>
      </c>
    </row>
    <row r="464" spans="4:43" x14ac:dyDescent="0.2">
      <c r="D464" t="s">
        <v>17283</v>
      </c>
      <c r="E464" t="s">
        <v>14080</v>
      </c>
      <c r="F464" t="s">
        <v>17284</v>
      </c>
      <c r="G464" t="s">
        <v>17285</v>
      </c>
      <c r="H464">
        <v>2</v>
      </c>
      <c r="I464">
        <v>10</v>
      </c>
      <c r="J464" t="s">
        <v>12746</v>
      </c>
      <c r="K464">
        <v>400</v>
      </c>
      <c r="L464" t="s">
        <v>17287</v>
      </c>
      <c r="M464">
        <v>26</v>
      </c>
      <c r="N464">
        <v>0.64</v>
      </c>
      <c r="O464">
        <v>7.37</v>
      </c>
      <c r="P464">
        <v>27</v>
      </c>
      <c r="Q464" t="s">
        <v>17292</v>
      </c>
      <c r="R464">
        <v>2313.87</v>
      </c>
      <c r="S464">
        <v>0.61837620461559184</v>
      </c>
      <c r="T464">
        <v>35.229999999999997</v>
      </c>
      <c r="U464">
        <v>0.61837620461559184</v>
      </c>
      <c r="V464">
        <v>27.33</v>
      </c>
      <c r="X464">
        <v>8.06</v>
      </c>
      <c r="Y464">
        <v>1.0425720702853516E-3</v>
      </c>
      <c r="Z464">
        <v>8</v>
      </c>
      <c r="AB464">
        <v>10.14</v>
      </c>
      <c r="AC464">
        <v>0.22797489850381791</v>
      </c>
      <c r="AD464">
        <v>378.81</v>
      </c>
      <c r="AE464">
        <v>3.6284957282598524</v>
      </c>
      <c r="AF464">
        <v>379.99</v>
      </c>
      <c r="AG464">
        <v>3.6404886123921045</v>
      </c>
      <c r="AH464">
        <v>1734.02</v>
      </c>
      <c r="AI464">
        <v>2.9231075260235699</v>
      </c>
      <c r="AJ464">
        <v>236.14</v>
      </c>
      <c r="AK464">
        <v>1.177193604556487</v>
      </c>
      <c r="AL464">
        <v>1980.3</v>
      </c>
      <c r="AM464">
        <v>2.010783159130658</v>
      </c>
      <c r="AN464">
        <v>3.78</v>
      </c>
      <c r="AO464">
        <v>2.1738315202105399E-2</v>
      </c>
      <c r="AP464">
        <v>5.7</v>
      </c>
      <c r="AQ464">
        <v>3.0018110475540247E-2</v>
      </c>
    </row>
    <row r="465" spans="4:43" x14ac:dyDescent="0.2">
      <c r="D465" t="s">
        <v>17283</v>
      </c>
      <c r="E465" t="s">
        <v>14080</v>
      </c>
      <c r="F465" t="s">
        <v>17284</v>
      </c>
      <c r="G465" t="s">
        <v>17285</v>
      </c>
      <c r="H465">
        <v>2</v>
      </c>
      <c r="I465">
        <v>10</v>
      </c>
      <c r="J465" t="s">
        <v>12746</v>
      </c>
      <c r="K465">
        <v>400</v>
      </c>
      <c r="L465" t="s">
        <v>17287</v>
      </c>
      <c r="M465">
        <v>18</v>
      </c>
      <c r="N465">
        <v>0.64</v>
      </c>
      <c r="O465">
        <v>8.65</v>
      </c>
      <c r="P465">
        <v>27</v>
      </c>
      <c r="Q465" t="s">
        <v>17292</v>
      </c>
      <c r="R465">
        <v>2313.87</v>
      </c>
      <c r="S465">
        <v>0.61837620461559184</v>
      </c>
      <c r="T465">
        <v>35.229999999999997</v>
      </c>
      <c r="U465">
        <v>0.61837620461559184</v>
      </c>
      <c r="V465">
        <v>27.33</v>
      </c>
      <c r="X465">
        <v>8.06</v>
      </c>
      <c r="Y465">
        <v>1.0425720702853516E-3</v>
      </c>
      <c r="Z465">
        <v>8</v>
      </c>
      <c r="AB465">
        <v>10.14</v>
      </c>
      <c r="AC465">
        <v>0.22797489850381791</v>
      </c>
      <c r="AD465">
        <v>378.81</v>
      </c>
      <c r="AE465">
        <v>3.6284957282598524</v>
      </c>
      <c r="AF465">
        <v>379.99</v>
      </c>
      <c r="AG465">
        <v>3.6404886123921045</v>
      </c>
      <c r="AH465">
        <v>1734.02</v>
      </c>
      <c r="AI465">
        <v>2.9231075260235699</v>
      </c>
      <c r="AJ465">
        <v>236.14</v>
      </c>
      <c r="AK465">
        <v>1.177193604556487</v>
      </c>
      <c r="AL465">
        <v>1980.3</v>
      </c>
      <c r="AM465">
        <v>2.010783159130658</v>
      </c>
      <c r="AN465">
        <v>3.78</v>
      </c>
      <c r="AO465">
        <v>2.1738315202105399E-2</v>
      </c>
      <c r="AP465">
        <v>5.7</v>
      </c>
      <c r="AQ465">
        <v>3.0018110475540247E-2</v>
      </c>
    </row>
    <row r="466" spans="4:43" x14ac:dyDescent="0.2">
      <c r="D466" t="s">
        <v>17283</v>
      </c>
      <c r="E466" t="s">
        <v>14080</v>
      </c>
      <c r="F466" t="s">
        <v>17284</v>
      </c>
      <c r="G466" t="s">
        <v>17285</v>
      </c>
      <c r="H466">
        <v>2</v>
      </c>
      <c r="I466">
        <v>11</v>
      </c>
      <c r="J466" t="s">
        <v>12462</v>
      </c>
      <c r="K466">
        <v>1000</v>
      </c>
      <c r="L466" t="s">
        <v>17286</v>
      </c>
      <c r="M466">
        <v>96</v>
      </c>
      <c r="N466">
        <v>0.4</v>
      </c>
      <c r="O466">
        <v>4.3099999999999996</v>
      </c>
      <c r="P466">
        <v>30</v>
      </c>
      <c r="Q466" t="s">
        <v>17290</v>
      </c>
      <c r="R466">
        <v>2313.91</v>
      </c>
      <c r="S466">
        <v>0.61837620461559184</v>
      </c>
      <c r="T466">
        <v>35.35</v>
      </c>
      <c r="U466">
        <v>0.61837620461559184</v>
      </c>
      <c r="V466">
        <v>29.88</v>
      </c>
      <c r="X466">
        <v>7.67</v>
      </c>
      <c r="Y466">
        <v>1.0425720702853516E-3</v>
      </c>
      <c r="Z466">
        <v>8</v>
      </c>
      <c r="AB466">
        <v>27.92</v>
      </c>
      <c r="AC466">
        <v>0.22797489850381791</v>
      </c>
      <c r="AD466">
        <v>1108.47</v>
      </c>
      <c r="AE466">
        <v>3.6284957282598524</v>
      </c>
      <c r="AF466">
        <v>1095.79</v>
      </c>
      <c r="AG466">
        <v>3.6404886123921045</v>
      </c>
      <c r="AH466">
        <v>2038.75</v>
      </c>
      <c r="AI466">
        <v>2.9231075260235699</v>
      </c>
      <c r="AJ466">
        <v>113.33</v>
      </c>
      <c r="AK466">
        <v>1.177193604556487</v>
      </c>
      <c r="AL466">
        <v>2181.5300000000002</v>
      </c>
      <c r="AM466">
        <v>2.010783159130658</v>
      </c>
      <c r="AN466">
        <v>1.81</v>
      </c>
      <c r="AO466">
        <v>2.1738315202105399E-2</v>
      </c>
      <c r="AP466">
        <v>2.73</v>
      </c>
      <c r="AQ466">
        <v>3.0018110475540247E-2</v>
      </c>
    </row>
    <row r="467" spans="4:43" x14ac:dyDescent="0.2">
      <c r="D467" t="s">
        <v>17283</v>
      </c>
      <c r="E467" t="s">
        <v>14080</v>
      </c>
      <c r="F467" t="s">
        <v>17284</v>
      </c>
      <c r="G467" t="s">
        <v>17285</v>
      </c>
      <c r="H467">
        <v>2</v>
      </c>
      <c r="I467">
        <v>11</v>
      </c>
      <c r="J467" t="s">
        <v>12462</v>
      </c>
      <c r="K467">
        <v>1000</v>
      </c>
      <c r="L467" t="s">
        <v>17286</v>
      </c>
      <c r="M467">
        <v>119</v>
      </c>
      <c r="N467">
        <v>0.91</v>
      </c>
      <c r="O467">
        <v>6.75</v>
      </c>
      <c r="P467">
        <v>30</v>
      </c>
      <c r="Q467" t="s">
        <v>17290</v>
      </c>
      <c r="R467">
        <v>2313.91</v>
      </c>
      <c r="S467">
        <v>0.61837620461559184</v>
      </c>
      <c r="T467">
        <v>35.35</v>
      </c>
      <c r="U467">
        <v>0.61837620461559184</v>
      </c>
      <c r="V467">
        <v>29.88</v>
      </c>
      <c r="X467">
        <v>7.67</v>
      </c>
      <c r="Y467">
        <v>1.0425720702853516E-3</v>
      </c>
      <c r="Z467">
        <v>8</v>
      </c>
      <c r="AB467">
        <v>27.92</v>
      </c>
      <c r="AC467">
        <v>0.22797489850381791</v>
      </c>
      <c r="AD467">
        <v>1108.47</v>
      </c>
      <c r="AE467">
        <v>3.6284957282598524</v>
      </c>
      <c r="AF467">
        <v>1095.79</v>
      </c>
      <c r="AG467">
        <v>3.6404886123921045</v>
      </c>
      <c r="AH467">
        <v>2038.75</v>
      </c>
      <c r="AI467">
        <v>2.9231075260235699</v>
      </c>
      <c r="AJ467">
        <v>113.33</v>
      </c>
      <c r="AK467">
        <v>1.177193604556487</v>
      </c>
      <c r="AL467">
        <v>2181.5300000000002</v>
      </c>
      <c r="AM467">
        <v>2.010783159130658</v>
      </c>
      <c r="AN467">
        <v>1.81</v>
      </c>
      <c r="AO467">
        <v>2.1738315202105399E-2</v>
      </c>
      <c r="AP467">
        <v>2.73</v>
      </c>
      <c r="AQ467">
        <v>3.0018110475540247E-2</v>
      </c>
    </row>
    <row r="468" spans="4:43" x14ac:dyDescent="0.2">
      <c r="D468" t="s">
        <v>17283</v>
      </c>
      <c r="E468" t="s">
        <v>14080</v>
      </c>
      <c r="F468" t="s">
        <v>17284</v>
      </c>
      <c r="G468" t="s">
        <v>17285</v>
      </c>
      <c r="H468">
        <v>2</v>
      </c>
      <c r="I468">
        <v>11</v>
      </c>
      <c r="J468" t="s">
        <v>12462</v>
      </c>
      <c r="K468">
        <v>1000</v>
      </c>
      <c r="L468" t="s">
        <v>17286</v>
      </c>
      <c r="M468">
        <v>158</v>
      </c>
      <c r="N468">
        <v>1.04</v>
      </c>
      <c r="O468">
        <v>4.97</v>
      </c>
      <c r="P468">
        <v>30</v>
      </c>
      <c r="Q468" t="s">
        <v>17290</v>
      </c>
      <c r="R468">
        <v>2313.91</v>
      </c>
      <c r="S468">
        <v>0.61837620461559184</v>
      </c>
      <c r="T468">
        <v>35.35</v>
      </c>
      <c r="U468">
        <v>0.61837620461559184</v>
      </c>
      <c r="V468">
        <v>29.88</v>
      </c>
      <c r="X468">
        <v>7.67</v>
      </c>
      <c r="Y468">
        <v>1.0425720702853516E-3</v>
      </c>
      <c r="Z468">
        <v>8</v>
      </c>
      <c r="AB468">
        <v>27.92</v>
      </c>
      <c r="AC468">
        <v>0.22797489850381791</v>
      </c>
      <c r="AD468">
        <v>1108.47</v>
      </c>
      <c r="AE468">
        <v>3.6284957282598524</v>
      </c>
      <c r="AF468">
        <v>1095.79</v>
      </c>
      <c r="AG468">
        <v>3.6404886123921045</v>
      </c>
      <c r="AH468">
        <v>2038.75</v>
      </c>
      <c r="AI468">
        <v>2.9231075260235699</v>
      </c>
      <c r="AJ468">
        <v>113.33</v>
      </c>
      <c r="AK468">
        <v>1.177193604556487</v>
      </c>
      <c r="AL468">
        <v>2181.5300000000002</v>
      </c>
      <c r="AM468">
        <v>2.010783159130658</v>
      </c>
      <c r="AN468">
        <v>1.81</v>
      </c>
      <c r="AO468">
        <v>2.1738315202105399E-2</v>
      </c>
      <c r="AP468">
        <v>2.73</v>
      </c>
      <c r="AQ468">
        <v>3.0018110475540247E-2</v>
      </c>
    </row>
    <row r="469" spans="4:43" x14ac:dyDescent="0.2">
      <c r="D469" t="s">
        <v>17283</v>
      </c>
      <c r="E469" t="s">
        <v>14080</v>
      </c>
      <c r="F469" t="s">
        <v>17284</v>
      </c>
      <c r="G469" t="s">
        <v>17285</v>
      </c>
      <c r="H469">
        <v>2</v>
      </c>
      <c r="I469">
        <v>11</v>
      </c>
      <c r="J469" t="s">
        <v>12746</v>
      </c>
      <c r="K469">
        <v>1000</v>
      </c>
      <c r="L469" t="s">
        <v>17286</v>
      </c>
      <c r="M469">
        <v>92</v>
      </c>
      <c r="N469">
        <v>0.3</v>
      </c>
      <c r="O469">
        <v>4.79</v>
      </c>
      <c r="P469">
        <v>30</v>
      </c>
      <c r="Q469" t="s">
        <v>17295</v>
      </c>
      <c r="R469">
        <v>2313.91</v>
      </c>
      <c r="S469">
        <v>0.61837620461559184</v>
      </c>
      <c r="T469">
        <v>35.35</v>
      </c>
      <c r="U469">
        <v>0.61837620461559184</v>
      </c>
      <c r="V469">
        <v>29.88</v>
      </c>
      <c r="X469">
        <v>7.67</v>
      </c>
      <c r="Y469">
        <v>1.0425720702853516E-3</v>
      </c>
      <c r="Z469">
        <v>8</v>
      </c>
      <c r="AB469">
        <v>27.92</v>
      </c>
      <c r="AC469">
        <v>0.22797489850381791</v>
      </c>
      <c r="AD469">
        <v>1108.47</v>
      </c>
      <c r="AE469">
        <v>3.6284957282598524</v>
      </c>
      <c r="AF469">
        <v>1111.82</v>
      </c>
      <c r="AG469">
        <v>3.6404886123921045</v>
      </c>
      <c r="AH469">
        <v>2013.52</v>
      </c>
      <c r="AI469">
        <v>2.9231075260235699</v>
      </c>
      <c r="AJ469">
        <v>122.97</v>
      </c>
      <c r="AK469">
        <v>1.177193604556487</v>
      </c>
      <c r="AL469">
        <v>2164.42</v>
      </c>
      <c r="AM469">
        <v>2.010783159130658</v>
      </c>
      <c r="AN469">
        <v>2</v>
      </c>
      <c r="AO469">
        <v>2.1738315202105399E-2</v>
      </c>
      <c r="AP469">
        <v>2.98</v>
      </c>
      <c r="AQ469">
        <v>3.0018110475540247E-2</v>
      </c>
    </row>
    <row r="470" spans="4:43" x14ac:dyDescent="0.2">
      <c r="D470" t="s">
        <v>17283</v>
      </c>
      <c r="E470" t="s">
        <v>14080</v>
      </c>
      <c r="F470" t="s">
        <v>17284</v>
      </c>
      <c r="G470" t="s">
        <v>17285</v>
      </c>
      <c r="H470">
        <v>2</v>
      </c>
      <c r="I470">
        <v>11</v>
      </c>
      <c r="J470" t="s">
        <v>12746</v>
      </c>
      <c r="K470">
        <v>1000</v>
      </c>
      <c r="L470" t="s">
        <v>17286</v>
      </c>
      <c r="M470">
        <v>100</v>
      </c>
      <c r="N470">
        <v>1.04</v>
      </c>
      <c r="O470">
        <v>6.01</v>
      </c>
      <c r="P470">
        <v>30</v>
      </c>
      <c r="Q470" t="s">
        <v>17295</v>
      </c>
      <c r="R470">
        <v>2313.91</v>
      </c>
      <c r="S470">
        <v>0.61837620461559184</v>
      </c>
      <c r="T470">
        <v>35.35</v>
      </c>
      <c r="U470">
        <v>0.61837620461559184</v>
      </c>
      <c r="V470">
        <v>29.88</v>
      </c>
      <c r="X470">
        <v>7.67</v>
      </c>
      <c r="Y470">
        <v>1.0425720702853516E-3</v>
      </c>
      <c r="Z470">
        <v>8</v>
      </c>
      <c r="AB470">
        <v>27.92</v>
      </c>
      <c r="AC470">
        <v>0.22797489850381791</v>
      </c>
      <c r="AD470">
        <v>1108.47</v>
      </c>
      <c r="AE470">
        <v>3.6284957282598524</v>
      </c>
      <c r="AF470">
        <v>1111.82</v>
      </c>
      <c r="AG470">
        <v>3.6404886123921045</v>
      </c>
      <c r="AH470">
        <v>2013.52</v>
      </c>
      <c r="AI470">
        <v>2.9231075260235699</v>
      </c>
      <c r="AJ470">
        <v>122.97</v>
      </c>
      <c r="AK470">
        <v>1.177193604556487</v>
      </c>
      <c r="AL470">
        <v>2164.42</v>
      </c>
      <c r="AM470">
        <v>2.010783159130658</v>
      </c>
      <c r="AN470">
        <v>2</v>
      </c>
      <c r="AO470">
        <v>2.1738315202105399E-2</v>
      </c>
      <c r="AP470">
        <v>2.98</v>
      </c>
      <c r="AQ470">
        <v>3.0018110475540247E-2</v>
      </c>
    </row>
    <row r="471" spans="4:43" x14ac:dyDescent="0.2">
      <c r="D471" t="s">
        <v>17283</v>
      </c>
      <c r="E471" t="s">
        <v>14080</v>
      </c>
      <c r="F471" t="s">
        <v>17284</v>
      </c>
      <c r="G471" t="s">
        <v>17285</v>
      </c>
      <c r="H471">
        <v>2</v>
      </c>
      <c r="I471">
        <v>11</v>
      </c>
      <c r="J471" t="s">
        <v>12746</v>
      </c>
      <c r="K471">
        <v>1000</v>
      </c>
      <c r="L471" t="s">
        <v>17286</v>
      </c>
      <c r="M471">
        <v>160</v>
      </c>
      <c r="N471">
        <v>0.71</v>
      </c>
      <c r="O471">
        <v>5.09</v>
      </c>
      <c r="P471">
        <v>30</v>
      </c>
      <c r="Q471" t="s">
        <v>17295</v>
      </c>
      <c r="R471">
        <v>2313.91</v>
      </c>
      <c r="S471">
        <v>0.61837620461559184</v>
      </c>
      <c r="T471">
        <v>35.35</v>
      </c>
      <c r="U471">
        <v>0.61837620461559184</v>
      </c>
      <c r="V471">
        <v>29.88</v>
      </c>
      <c r="X471">
        <v>7.67</v>
      </c>
      <c r="Y471">
        <v>1.0425720702853516E-3</v>
      </c>
      <c r="Z471">
        <v>8</v>
      </c>
      <c r="AB471">
        <v>27.92</v>
      </c>
      <c r="AC471">
        <v>0.22797489850381791</v>
      </c>
      <c r="AD471">
        <v>1108.47</v>
      </c>
      <c r="AE471">
        <v>3.6284957282598524</v>
      </c>
      <c r="AF471">
        <v>1095.79</v>
      </c>
      <c r="AG471">
        <v>3.6404886123921045</v>
      </c>
      <c r="AH471">
        <v>2038.75</v>
      </c>
      <c r="AI471">
        <v>2.9231075260235699</v>
      </c>
      <c r="AJ471">
        <v>113.33</v>
      </c>
      <c r="AK471">
        <v>1.177193604556487</v>
      </c>
      <c r="AL471">
        <v>2181.5300000000002</v>
      </c>
      <c r="AM471">
        <v>2.010783159130658</v>
      </c>
      <c r="AN471">
        <v>1.81</v>
      </c>
      <c r="AO471">
        <v>2.1738315202105399E-2</v>
      </c>
      <c r="AP471">
        <v>2.73</v>
      </c>
      <c r="AQ471">
        <v>3.0018110475540247E-2</v>
      </c>
    </row>
    <row r="472" spans="4:43" x14ac:dyDescent="0.2">
      <c r="D472" t="s">
        <v>17283</v>
      </c>
      <c r="E472" t="s">
        <v>14080</v>
      </c>
      <c r="F472" t="s">
        <v>17284</v>
      </c>
      <c r="G472" t="s">
        <v>17285</v>
      </c>
      <c r="H472">
        <v>2</v>
      </c>
      <c r="I472">
        <v>11</v>
      </c>
      <c r="J472" t="s">
        <v>12462</v>
      </c>
      <c r="K472">
        <v>1000</v>
      </c>
      <c r="L472" t="s">
        <v>17287</v>
      </c>
      <c r="M472">
        <v>8</v>
      </c>
      <c r="N472">
        <v>1.42</v>
      </c>
      <c r="O472">
        <v>14.67</v>
      </c>
      <c r="P472">
        <v>30</v>
      </c>
      <c r="Q472" t="s">
        <v>17290</v>
      </c>
      <c r="R472">
        <v>2313.91</v>
      </c>
      <c r="S472">
        <v>0.61837620461559184</v>
      </c>
      <c r="T472">
        <v>35.35</v>
      </c>
      <c r="U472">
        <v>0.61837620461559184</v>
      </c>
      <c r="V472">
        <v>29.88</v>
      </c>
      <c r="X472">
        <v>7.67</v>
      </c>
      <c r="Y472">
        <v>1.0425720702853516E-3</v>
      </c>
      <c r="Z472">
        <v>8</v>
      </c>
      <c r="AB472">
        <v>27.92</v>
      </c>
      <c r="AC472">
        <v>0.22797489850381791</v>
      </c>
      <c r="AD472">
        <v>1108.47</v>
      </c>
      <c r="AE472">
        <v>3.6284957282598524</v>
      </c>
      <c r="AF472">
        <v>1095.79</v>
      </c>
      <c r="AG472">
        <v>3.6404886123921045</v>
      </c>
      <c r="AH472">
        <v>2038.75</v>
      </c>
      <c r="AI472">
        <v>2.9231075260235699</v>
      </c>
      <c r="AJ472">
        <v>113.33</v>
      </c>
      <c r="AK472">
        <v>1.177193604556487</v>
      </c>
      <c r="AL472">
        <v>2181.5300000000002</v>
      </c>
      <c r="AM472">
        <v>2.010783159130658</v>
      </c>
      <c r="AN472">
        <v>1.81</v>
      </c>
      <c r="AO472">
        <v>2.1738315202105399E-2</v>
      </c>
      <c r="AP472">
        <v>2.73</v>
      </c>
      <c r="AQ472">
        <v>3.0018110475540247E-2</v>
      </c>
    </row>
    <row r="473" spans="4:43" x14ac:dyDescent="0.2">
      <c r="D473" t="s">
        <v>17283</v>
      </c>
      <c r="E473" t="s">
        <v>14080</v>
      </c>
      <c r="F473" t="s">
        <v>17284</v>
      </c>
      <c r="G473" t="s">
        <v>17285</v>
      </c>
      <c r="H473">
        <v>2</v>
      </c>
      <c r="I473">
        <v>11</v>
      </c>
      <c r="J473" t="s">
        <v>12462</v>
      </c>
      <c r="K473">
        <v>1000</v>
      </c>
      <c r="L473" t="s">
        <v>17287</v>
      </c>
      <c r="M473">
        <v>46</v>
      </c>
      <c r="N473">
        <v>1.72</v>
      </c>
      <c r="O473">
        <v>12.89</v>
      </c>
      <c r="P473">
        <v>30</v>
      </c>
      <c r="Q473" t="s">
        <v>17290</v>
      </c>
      <c r="R473">
        <v>2313.91</v>
      </c>
      <c r="S473">
        <v>0.61837620461559184</v>
      </c>
      <c r="T473">
        <v>35.35</v>
      </c>
      <c r="U473">
        <v>0.61837620461559184</v>
      </c>
      <c r="V473">
        <v>29.88</v>
      </c>
      <c r="X473">
        <v>7.67</v>
      </c>
      <c r="Y473">
        <v>1.0425720702853516E-3</v>
      </c>
      <c r="Z473">
        <v>8</v>
      </c>
      <c r="AB473">
        <v>27.92</v>
      </c>
      <c r="AC473">
        <v>0.22797489850381791</v>
      </c>
      <c r="AD473">
        <v>1108.47</v>
      </c>
      <c r="AE473">
        <v>3.6284957282598524</v>
      </c>
      <c r="AF473">
        <v>1095.79</v>
      </c>
      <c r="AG473">
        <v>3.6404886123921045</v>
      </c>
      <c r="AH473">
        <v>2038.75</v>
      </c>
      <c r="AI473">
        <v>2.9231075260235699</v>
      </c>
      <c r="AJ473">
        <v>113.33</v>
      </c>
      <c r="AK473">
        <v>1.177193604556487</v>
      </c>
      <c r="AL473">
        <v>2181.5300000000002</v>
      </c>
      <c r="AM473">
        <v>2.010783159130658</v>
      </c>
      <c r="AN473">
        <v>1.81</v>
      </c>
      <c r="AO473">
        <v>2.1738315202105399E-2</v>
      </c>
      <c r="AP473">
        <v>2.73</v>
      </c>
      <c r="AQ473">
        <v>3.0018110475540247E-2</v>
      </c>
    </row>
    <row r="474" spans="4:43" x14ac:dyDescent="0.2">
      <c r="D474" t="s">
        <v>17283</v>
      </c>
      <c r="E474" t="s">
        <v>14080</v>
      </c>
      <c r="F474" t="s">
        <v>17284</v>
      </c>
      <c r="G474" t="s">
        <v>17285</v>
      </c>
      <c r="H474">
        <v>2</v>
      </c>
      <c r="I474">
        <v>11</v>
      </c>
      <c r="J474" t="s">
        <v>12746</v>
      </c>
      <c r="K474">
        <v>1000</v>
      </c>
      <c r="L474" t="s">
        <v>17287</v>
      </c>
      <c r="M474">
        <v>27</v>
      </c>
      <c r="N474">
        <v>0.23</v>
      </c>
      <c r="O474">
        <v>10.4</v>
      </c>
      <c r="P474">
        <v>30</v>
      </c>
      <c r="Q474" t="s">
        <v>17295</v>
      </c>
      <c r="R474">
        <v>2313.91</v>
      </c>
      <c r="S474">
        <v>0.61837620461559184</v>
      </c>
      <c r="T474">
        <v>35.35</v>
      </c>
      <c r="U474">
        <v>0.61837620461559184</v>
      </c>
      <c r="V474">
        <v>29.88</v>
      </c>
      <c r="X474">
        <v>7.67</v>
      </c>
      <c r="Y474">
        <v>1.0425720702853516E-3</v>
      </c>
      <c r="Z474">
        <v>8</v>
      </c>
      <c r="AB474">
        <v>27.92</v>
      </c>
      <c r="AC474">
        <v>0.22797489850381791</v>
      </c>
      <c r="AD474">
        <v>1108.47</v>
      </c>
      <c r="AE474">
        <v>3.6284957282598524</v>
      </c>
      <c r="AF474">
        <v>1111.82</v>
      </c>
      <c r="AG474">
        <v>3.6404886123921045</v>
      </c>
      <c r="AH474">
        <v>2013.52</v>
      </c>
      <c r="AI474">
        <v>2.9231075260235699</v>
      </c>
      <c r="AJ474">
        <v>122.97</v>
      </c>
      <c r="AK474">
        <v>1.177193604556487</v>
      </c>
      <c r="AL474">
        <v>2164.42</v>
      </c>
      <c r="AM474">
        <v>2.010783159130658</v>
      </c>
      <c r="AN474">
        <v>2</v>
      </c>
      <c r="AO474">
        <v>2.1738315202105399E-2</v>
      </c>
      <c r="AP474">
        <v>2.98</v>
      </c>
      <c r="AQ474">
        <v>3.0018110475540247E-2</v>
      </c>
    </row>
    <row r="475" spans="4:43" x14ac:dyDescent="0.2">
      <c r="D475" t="s">
        <v>17283</v>
      </c>
      <c r="E475" t="s">
        <v>14080</v>
      </c>
      <c r="F475" t="s">
        <v>17284</v>
      </c>
      <c r="G475" t="s">
        <v>17285</v>
      </c>
      <c r="H475">
        <v>2</v>
      </c>
      <c r="I475">
        <v>11</v>
      </c>
      <c r="J475" t="s">
        <v>12746</v>
      </c>
      <c r="K475">
        <v>1000</v>
      </c>
      <c r="L475" t="s">
        <v>17287</v>
      </c>
      <c r="M475">
        <v>13</v>
      </c>
      <c r="N475">
        <v>1.57</v>
      </c>
      <c r="O475">
        <v>8.7799999999999994</v>
      </c>
      <c r="P475">
        <v>30</v>
      </c>
      <c r="Q475" t="s">
        <v>17295</v>
      </c>
      <c r="R475">
        <v>2313.91</v>
      </c>
      <c r="S475">
        <v>0.61837620461559184</v>
      </c>
      <c r="T475">
        <v>35.35</v>
      </c>
      <c r="U475">
        <v>0.61837620461559184</v>
      </c>
      <c r="V475">
        <v>29.88</v>
      </c>
      <c r="X475">
        <v>7.67</v>
      </c>
      <c r="Y475">
        <v>1.0425720702853516E-3</v>
      </c>
      <c r="Z475">
        <v>8</v>
      </c>
      <c r="AB475">
        <v>27.92</v>
      </c>
      <c r="AC475">
        <v>0.22797489850381791</v>
      </c>
      <c r="AD475">
        <v>1108.47</v>
      </c>
      <c r="AE475">
        <v>3.6284957282598524</v>
      </c>
      <c r="AF475">
        <v>1111.82</v>
      </c>
      <c r="AG475">
        <v>3.6404886123921045</v>
      </c>
      <c r="AH475">
        <v>2013.52</v>
      </c>
      <c r="AI475">
        <v>2.9231075260235699</v>
      </c>
      <c r="AJ475">
        <v>122.97</v>
      </c>
      <c r="AK475">
        <v>1.177193604556487</v>
      </c>
      <c r="AL475">
        <v>2164.42</v>
      </c>
      <c r="AM475">
        <v>2.010783159130658</v>
      </c>
      <c r="AN475">
        <v>2</v>
      </c>
      <c r="AO475">
        <v>2.1738315202105399E-2</v>
      </c>
      <c r="AP475">
        <v>2.98</v>
      </c>
      <c r="AQ475">
        <v>3.0018110475540247E-2</v>
      </c>
    </row>
    <row r="476" spans="4:43" x14ac:dyDescent="0.2">
      <c r="D476" t="s">
        <v>17283</v>
      </c>
      <c r="E476" t="s">
        <v>14080</v>
      </c>
      <c r="F476" t="s">
        <v>17284</v>
      </c>
      <c r="G476" t="s">
        <v>17285</v>
      </c>
      <c r="H476">
        <v>2</v>
      </c>
      <c r="I476">
        <v>12</v>
      </c>
      <c r="J476" t="s">
        <v>12462</v>
      </c>
      <c r="K476">
        <v>400</v>
      </c>
      <c r="L476" t="s">
        <v>17286</v>
      </c>
      <c r="M476">
        <v>74</v>
      </c>
      <c r="N476">
        <v>1.23</v>
      </c>
      <c r="O476">
        <v>4.25</v>
      </c>
      <c r="P476">
        <v>30</v>
      </c>
      <c r="Q476" t="s">
        <v>17291</v>
      </c>
      <c r="R476">
        <v>2323.58</v>
      </c>
      <c r="S476">
        <v>1.4306957372387714</v>
      </c>
      <c r="T476">
        <v>35.29</v>
      </c>
      <c r="U476">
        <v>1.4306957372387714</v>
      </c>
      <c r="V476">
        <v>29.89</v>
      </c>
      <c r="X476">
        <v>8.0299999999999994</v>
      </c>
      <c r="Y476">
        <v>2.299109448312416E-3</v>
      </c>
      <c r="Z476">
        <v>8</v>
      </c>
      <c r="AB476">
        <v>10.24</v>
      </c>
      <c r="AC476">
        <v>3.6327411840975266E-2</v>
      </c>
      <c r="AD476">
        <v>406.23</v>
      </c>
      <c r="AE476">
        <v>2.1679700525920951</v>
      </c>
      <c r="AF476">
        <v>407.46</v>
      </c>
      <c r="AG476">
        <v>2.1734726769374424</v>
      </c>
      <c r="AH476">
        <v>1727.04</v>
      </c>
      <c r="AI476">
        <v>0.79552603281286605</v>
      </c>
      <c r="AJ476">
        <v>243.32</v>
      </c>
      <c r="AK476">
        <v>0.83280152356943637</v>
      </c>
      <c r="AL476">
        <v>1980.6</v>
      </c>
      <c r="AM476">
        <v>0.32875975836985549</v>
      </c>
      <c r="AN476">
        <v>3.95</v>
      </c>
      <c r="AO476">
        <v>1.2778805591307238E-2</v>
      </c>
      <c r="AP476">
        <v>5.9</v>
      </c>
      <c r="AQ476">
        <v>1.7651321450139919E-2</v>
      </c>
    </row>
    <row r="477" spans="4:43" x14ac:dyDescent="0.2">
      <c r="D477" t="s">
        <v>17283</v>
      </c>
      <c r="E477" t="s">
        <v>14080</v>
      </c>
      <c r="F477" t="s">
        <v>17284</v>
      </c>
      <c r="G477" t="s">
        <v>17285</v>
      </c>
      <c r="H477">
        <v>2</v>
      </c>
      <c r="I477">
        <v>12</v>
      </c>
      <c r="J477" t="s">
        <v>12462</v>
      </c>
      <c r="K477">
        <v>400</v>
      </c>
      <c r="L477" t="s">
        <v>17286</v>
      </c>
      <c r="M477">
        <v>107</v>
      </c>
      <c r="N477">
        <v>0.6</v>
      </c>
      <c r="O477">
        <v>4.21</v>
      </c>
      <c r="P477">
        <v>30</v>
      </c>
      <c r="Q477" t="s">
        <v>17291</v>
      </c>
      <c r="R477">
        <v>2323.58</v>
      </c>
      <c r="S477">
        <v>1.4306957372387714</v>
      </c>
      <c r="T477">
        <v>35.29</v>
      </c>
      <c r="U477">
        <v>1.4306957372387714</v>
      </c>
      <c r="V477">
        <v>29.89</v>
      </c>
      <c r="X477">
        <v>8.0299999999999994</v>
      </c>
      <c r="Y477">
        <v>2.299109448312416E-3</v>
      </c>
      <c r="Z477">
        <v>8</v>
      </c>
      <c r="AB477">
        <v>10.24</v>
      </c>
      <c r="AC477">
        <v>3.6327411840975266E-2</v>
      </c>
      <c r="AD477">
        <v>406.23</v>
      </c>
      <c r="AE477">
        <v>2.1679700525920951</v>
      </c>
      <c r="AF477">
        <v>407.46</v>
      </c>
      <c r="AG477">
        <v>2.1734726769374424</v>
      </c>
      <c r="AH477">
        <v>1727.04</v>
      </c>
      <c r="AI477">
        <v>0.79552603281286605</v>
      </c>
      <c r="AJ477">
        <v>243.32</v>
      </c>
      <c r="AK477">
        <v>0.83280152356943637</v>
      </c>
      <c r="AL477">
        <v>1980.6</v>
      </c>
      <c r="AM477">
        <v>0.32875975836985549</v>
      </c>
      <c r="AN477">
        <v>3.95</v>
      </c>
      <c r="AO477">
        <v>1.2778805591307238E-2</v>
      </c>
      <c r="AP477">
        <v>5.9</v>
      </c>
      <c r="AQ477">
        <v>1.7651321450139919E-2</v>
      </c>
    </row>
    <row r="478" spans="4:43" x14ac:dyDescent="0.2">
      <c r="D478" t="s">
        <v>17283</v>
      </c>
      <c r="E478" t="s">
        <v>14080</v>
      </c>
      <c r="F478" t="s">
        <v>17284</v>
      </c>
      <c r="G478" t="s">
        <v>17285</v>
      </c>
      <c r="H478">
        <v>2</v>
      </c>
      <c r="I478">
        <v>12</v>
      </c>
      <c r="J478" t="s">
        <v>12462</v>
      </c>
      <c r="K478">
        <v>400</v>
      </c>
      <c r="L478" t="s">
        <v>17286</v>
      </c>
      <c r="M478">
        <v>54</v>
      </c>
      <c r="N478">
        <v>0.39</v>
      </c>
      <c r="O478">
        <v>3.85</v>
      </c>
      <c r="P478">
        <v>30</v>
      </c>
      <c r="Q478" t="s">
        <v>17291</v>
      </c>
      <c r="R478">
        <v>2323.58</v>
      </c>
      <c r="S478">
        <v>1.4306957372387714</v>
      </c>
      <c r="T478">
        <v>35.29</v>
      </c>
      <c r="U478">
        <v>1.4306957372387714</v>
      </c>
      <c r="V478">
        <v>29.89</v>
      </c>
      <c r="X478">
        <v>8.0299999999999994</v>
      </c>
      <c r="Y478">
        <v>2.299109448312416E-3</v>
      </c>
      <c r="Z478">
        <v>8</v>
      </c>
      <c r="AB478">
        <v>10.24</v>
      </c>
      <c r="AC478">
        <v>3.6327411840975266E-2</v>
      </c>
      <c r="AD478">
        <v>406.23</v>
      </c>
      <c r="AE478">
        <v>2.1679700525920951</v>
      </c>
      <c r="AF478">
        <v>407.46</v>
      </c>
      <c r="AG478">
        <v>2.1734726769374424</v>
      </c>
      <c r="AH478">
        <v>1727.04</v>
      </c>
      <c r="AI478">
        <v>0.79552603281286605</v>
      </c>
      <c r="AJ478">
        <v>243.32</v>
      </c>
      <c r="AK478">
        <v>0.83280152356943637</v>
      </c>
      <c r="AL478">
        <v>1980.6</v>
      </c>
      <c r="AM478">
        <v>0.32875975836985549</v>
      </c>
      <c r="AN478">
        <v>3.95</v>
      </c>
      <c r="AO478">
        <v>1.2778805591307238E-2</v>
      </c>
      <c r="AP478">
        <v>5.9</v>
      </c>
      <c r="AQ478">
        <v>1.7651321450139919E-2</v>
      </c>
    </row>
    <row r="479" spans="4:43" x14ac:dyDescent="0.2">
      <c r="D479" t="s">
        <v>17283</v>
      </c>
      <c r="E479" t="s">
        <v>14080</v>
      </c>
      <c r="F479" t="s">
        <v>17284</v>
      </c>
      <c r="G479" t="s">
        <v>17285</v>
      </c>
      <c r="H479">
        <v>2</v>
      </c>
      <c r="I479">
        <v>12</v>
      </c>
      <c r="J479" t="s">
        <v>12746</v>
      </c>
      <c r="K479">
        <v>400</v>
      </c>
      <c r="L479" t="s">
        <v>17286</v>
      </c>
      <c r="M479">
        <v>77</v>
      </c>
      <c r="N479">
        <v>0.28999999999999998</v>
      </c>
      <c r="O479">
        <v>4.76</v>
      </c>
      <c r="P479">
        <v>30</v>
      </c>
      <c r="Q479" t="s">
        <v>17292</v>
      </c>
      <c r="R479">
        <v>2323.58</v>
      </c>
      <c r="S479">
        <v>0.61837620461559184</v>
      </c>
      <c r="T479">
        <v>35.29</v>
      </c>
      <c r="U479">
        <v>0.61837620461559184</v>
      </c>
      <c r="V479">
        <v>29.89</v>
      </c>
      <c r="X479">
        <v>8.0299999999999994</v>
      </c>
      <c r="Y479">
        <v>1.0425720702853516E-3</v>
      </c>
      <c r="Z479">
        <v>8</v>
      </c>
      <c r="AB479">
        <v>10.24</v>
      </c>
      <c r="AC479">
        <v>0.22797489850381791</v>
      </c>
      <c r="AD479">
        <v>406.23</v>
      </c>
      <c r="AE479">
        <v>3.6284957282598524</v>
      </c>
      <c r="AF479">
        <v>407.46</v>
      </c>
      <c r="AG479">
        <v>3.6404886123921045</v>
      </c>
      <c r="AH479">
        <v>1727.04</v>
      </c>
      <c r="AI479">
        <v>2.9231075260235699</v>
      </c>
      <c r="AJ479">
        <v>243.32</v>
      </c>
      <c r="AK479">
        <v>1.177193604556487</v>
      </c>
      <c r="AL479">
        <v>1980.6</v>
      </c>
      <c r="AM479">
        <v>2.010783159130658</v>
      </c>
      <c r="AN479">
        <v>3.95</v>
      </c>
      <c r="AO479">
        <v>2.1738315202105399E-2</v>
      </c>
      <c r="AP479">
        <v>5.9</v>
      </c>
      <c r="AQ479">
        <v>3.0018110475540247E-2</v>
      </c>
    </row>
    <row r="480" spans="4:43" x14ac:dyDescent="0.2">
      <c r="D480" t="s">
        <v>17283</v>
      </c>
      <c r="E480" t="s">
        <v>14080</v>
      </c>
      <c r="F480" t="s">
        <v>17284</v>
      </c>
      <c r="G480" t="s">
        <v>17285</v>
      </c>
      <c r="H480">
        <v>2</v>
      </c>
      <c r="I480">
        <v>12</v>
      </c>
      <c r="J480" t="s">
        <v>12746</v>
      </c>
      <c r="K480">
        <v>400</v>
      </c>
      <c r="L480" t="s">
        <v>17286</v>
      </c>
      <c r="M480">
        <v>161</v>
      </c>
      <c r="N480">
        <v>0.51</v>
      </c>
      <c r="O480">
        <v>6.92</v>
      </c>
      <c r="P480">
        <v>30</v>
      </c>
      <c r="Q480" t="s">
        <v>17292</v>
      </c>
      <c r="R480">
        <v>2323.58</v>
      </c>
      <c r="S480">
        <v>0.61837620461559184</v>
      </c>
      <c r="T480">
        <v>35.29</v>
      </c>
      <c r="U480">
        <v>0.61837620461559184</v>
      </c>
      <c r="V480">
        <v>29.89</v>
      </c>
      <c r="X480">
        <v>8.0299999999999994</v>
      </c>
      <c r="Y480">
        <v>1.0425720702853516E-3</v>
      </c>
      <c r="Z480">
        <v>8</v>
      </c>
      <c r="AB480">
        <v>10.24</v>
      </c>
      <c r="AC480">
        <v>0.22797489850381791</v>
      </c>
      <c r="AD480">
        <v>406.23</v>
      </c>
      <c r="AE480">
        <v>3.6284957282598524</v>
      </c>
      <c r="AF480">
        <v>407.46</v>
      </c>
      <c r="AG480">
        <v>3.6404886123921045</v>
      </c>
      <c r="AH480">
        <v>1727.04</v>
      </c>
      <c r="AI480">
        <v>2.9231075260235699</v>
      </c>
      <c r="AJ480">
        <v>243.32</v>
      </c>
      <c r="AK480">
        <v>1.177193604556487</v>
      </c>
      <c r="AL480">
        <v>1980.6</v>
      </c>
      <c r="AM480">
        <v>2.010783159130658</v>
      </c>
      <c r="AN480">
        <v>3.95</v>
      </c>
      <c r="AO480">
        <v>2.1738315202105399E-2</v>
      </c>
      <c r="AP480">
        <v>5.9</v>
      </c>
      <c r="AQ480">
        <v>3.0018110475540247E-2</v>
      </c>
    </row>
    <row r="481" spans="1:43" x14ac:dyDescent="0.2">
      <c r="D481" t="s">
        <v>17283</v>
      </c>
      <c r="E481" t="s">
        <v>14080</v>
      </c>
      <c r="F481" t="s">
        <v>17284</v>
      </c>
      <c r="G481" t="s">
        <v>17285</v>
      </c>
      <c r="H481">
        <v>2</v>
      </c>
      <c r="I481">
        <v>12</v>
      </c>
      <c r="J481" t="s">
        <v>12746</v>
      </c>
      <c r="K481">
        <v>400</v>
      </c>
      <c r="L481" t="s">
        <v>17286</v>
      </c>
      <c r="M481">
        <v>162</v>
      </c>
      <c r="N481">
        <v>0.89</v>
      </c>
      <c r="O481">
        <v>4.1500000000000004</v>
      </c>
      <c r="P481">
        <v>30</v>
      </c>
      <c r="Q481" t="s">
        <v>17292</v>
      </c>
      <c r="R481">
        <v>2323.58</v>
      </c>
      <c r="S481">
        <v>0.61837620461559184</v>
      </c>
      <c r="T481">
        <v>35.29</v>
      </c>
      <c r="U481">
        <v>0.61837620461559184</v>
      </c>
      <c r="V481">
        <v>29.89</v>
      </c>
      <c r="X481">
        <v>8.0299999999999994</v>
      </c>
      <c r="Y481">
        <v>1.0425720702853516E-3</v>
      </c>
      <c r="Z481">
        <v>8</v>
      </c>
      <c r="AB481">
        <v>10.24</v>
      </c>
      <c r="AC481">
        <v>0.22797489850381791</v>
      </c>
      <c r="AD481">
        <v>406.23</v>
      </c>
      <c r="AE481">
        <v>3.6284957282598524</v>
      </c>
      <c r="AF481">
        <v>407.46</v>
      </c>
      <c r="AG481">
        <v>3.6404886123921045</v>
      </c>
      <c r="AH481">
        <v>1727.04</v>
      </c>
      <c r="AI481">
        <v>2.9231075260235699</v>
      </c>
      <c r="AJ481">
        <v>243.32</v>
      </c>
      <c r="AK481">
        <v>1.177193604556487</v>
      </c>
      <c r="AL481">
        <v>1980.6</v>
      </c>
      <c r="AM481">
        <v>2.010783159130658</v>
      </c>
      <c r="AN481">
        <v>3.95</v>
      </c>
      <c r="AO481">
        <v>2.1738315202105399E-2</v>
      </c>
      <c r="AP481">
        <v>5.9</v>
      </c>
      <c r="AQ481">
        <v>3.0018110475540247E-2</v>
      </c>
    </row>
    <row r="482" spans="1:43" x14ac:dyDescent="0.2">
      <c r="D482" t="s">
        <v>17283</v>
      </c>
      <c r="E482" t="s">
        <v>14080</v>
      </c>
      <c r="F482" t="s">
        <v>17284</v>
      </c>
      <c r="G482" t="s">
        <v>17285</v>
      </c>
      <c r="H482">
        <v>2</v>
      </c>
      <c r="I482">
        <v>12</v>
      </c>
      <c r="J482" t="s">
        <v>12462</v>
      </c>
      <c r="K482">
        <v>400</v>
      </c>
      <c r="L482" t="s">
        <v>17287</v>
      </c>
      <c r="M482">
        <v>25</v>
      </c>
      <c r="N482">
        <v>1.87</v>
      </c>
      <c r="O482">
        <v>6.86</v>
      </c>
      <c r="P482">
        <v>30</v>
      </c>
      <c r="Q482" t="s">
        <v>17291</v>
      </c>
      <c r="R482">
        <v>2323.58</v>
      </c>
      <c r="S482">
        <v>1.4306957372387714</v>
      </c>
      <c r="T482">
        <v>35.29</v>
      </c>
      <c r="U482">
        <v>1.4306957372387714</v>
      </c>
      <c r="V482">
        <v>29.89</v>
      </c>
      <c r="X482">
        <v>8.0299999999999994</v>
      </c>
      <c r="Y482">
        <v>2.299109448312416E-3</v>
      </c>
      <c r="Z482">
        <v>8</v>
      </c>
      <c r="AB482">
        <v>10.24</v>
      </c>
      <c r="AC482">
        <v>3.6327411840975266E-2</v>
      </c>
      <c r="AD482">
        <v>406.23</v>
      </c>
      <c r="AE482">
        <v>2.1679700525920951</v>
      </c>
      <c r="AF482">
        <v>407.46</v>
      </c>
      <c r="AG482">
        <v>2.1734726769374424</v>
      </c>
      <c r="AH482">
        <v>1727.04</v>
      </c>
      <c r="AI482">
        <v>0.79552603281286605</v>
      </c>
      <c r="AJ482">
        <v>243.32</v>
      </c>
      <c r="AK482">
        <v>0.83280152356943637</v>
      </c>
      <c r="AL482">
        <v>1980.6</v>
      </c>
      <c r="AM482">
        <v>0.32875975836985549</v>
      </c>
      <c r="AN482">
        <v>3.95</v>
      </c>
      <c r="AO482">
        <v>1.2778805591307238E-2</v>
      </c>
      <c r="AP482">
        <v>5.9</v>
      </c>
      <c r="AQ482">
        <v>1.7651321450139919E-2</v>
      </c>
    </row>
    <row r="483" spans="1:43" x14ac:dyDescent="0.2">
      <c r="D483" t="s">
        <v>17283</v>
      </c>
      <c r="E483" t="s">
        <v>14080</v>
      </c>
      <c r="F483" t="s">
        <v>17284</v>
      </c>
      <c r="G483" t="s">
        <v>17285</v>
      </c>
      <c r="H483">
        <v>2</v>
      </c>
      <c r="I483">
        <v>12</v>
      </c>
      <c r="J483" t="s">
        <v>12462</v>
      </c>
      <c r="K483">
        <v>400</v>
      </c>
      <c r="L483" t="s">
        <v>17287</v>
      </c>
      <c r="M483">
        <v>34</v>
      </c>
      <c r="N483">
        <v>1.26</v>
      </c>
      <c r="O483">
        <v>6.51</v>
      </c>
      <c r="P483">
        <v>30</v>
      </c>
      <c r="Q483" t="s">
        <v>17291</v>
      </c>
      <c r="R483">
        <v>2323.58</v>
      </c>
      <c r="S483">
        <v>1.4306957372387714</v>
      </c>
      <c r="T483">
        <v>35.29</v>
      </c>
      <c r="U483">
        <v>1.4306957372387714</v>
      </c>
      <c r="V483">
        <v>29.89</v>
      </c>
      <c r="X483">
        <v>8.0299999999999994</v>
      </c>
      <c r="Y483">
        <v>2.299109448312416E-3</v>
      </c>
      <c r="Z483">
        <v>8</v>
      </c>
      <c r="AB483">
        <v>10.24</v>
      </c>
      <c r="AC483">
        <v>3.6327411840975266E-2</v>
      </c>
      <c r="AD483">
        <v>406.23</v>
      </c>
      <c r="AE483">
        <v>2.1679700525920951</v>
      </c>
      <c r="AF483">
        <v>407.46</v>
      </c>
      <c r="AG483">
        <v>2.1734726769374424</v>
      </c>
      <c r="AH483">
        <v>1727.04</v>
      </c>
      <c r="AI483">
        <v>0.79552603281286605</v>
      </c>
      <c r="AJ483">
        <v>243.32</v>
      </c>
      <c r="AK483">
        <v>0.83280152356943637</v>
      </c>
      <c r="AL483">
        <v>1980.6</v>
      </c>
      <c r="AM483">
        <v>0.32875975836985549</v>
      </c>
      <c r="AN483">
        <v>3.95</v>
      </c>
      <c r="AO483">
        <v>1.2778805591307238E-2</v>
      </c>
      <c r="AP483">
        <v>5.9</v>
      </c>
      <c r="AQ483">
        <v>1.7651321450139919E-2</v>
      </c>
    </row>
    <row r="484" spans="1:43" x14ac:dyDescent="0.2">
      <c r="D484" t="s">
        <v>17283</v>
      </c>
      <c r="E484" t="s">
        <v>14080</v>
      </c>
      <c r="F484" t="s">
        <v>17284</v>
      </c>
      <c r="G484" t="s">
        <v>17285</v>
      </c>
      <c r="H484">
        <v>2</v>
      </c>
      <c r="I484">
        <v>12</v>
      </c>
      <c r="J484" t="s">
        <v>12462</v>
      </c>
      <c r="K484">
        <v>400</v>
      </c>
      <c r="L484" t="s">
        <v>17287</v>
      </c>
      <c r="M484">
        <v>41</v>
      </c>
      <c r="N484">
        <v>0.87</v>
      </c>
      <c r="O484">
        <v>8.9700000000000006</v>
      </c>
      <c r="P484">
        <v>30</v>
      </c>
      <c r="Q484" t="s">
        <v>17291</v>
      </c>
      <c r="R484">
        <v>2323.58</v>
      </c>
      <c r="S484">
        <v>1.4306957372387714</v>
      </c>
      <c r="T484">
        <v>35.29</v>
      </c>
      <c r="U484">
        <v>1.4306957372387714</v>
      </c>
      <c r="V484">
        <v>29.89</v>
      </c>
      <c r="X484">
        <v>8.0299999999999994</v>
      </c>
      <c r="Y484">
        <v>2.299109448312416E-3</v>
      </c>
      <c r="Z484">
        <v>8</v>
      </c>
      <c r="AB484">
        <v>10.24</v>
      </c>
      <c r="AC484">
        <v>3.6327411840975266E-2</v>
      </c>
      <c r="AD484">
        <v>406.23</v>
      </c>
      <c r="AE484">
        <v>2.1679700525920951</v>
      </c>
      <c r="AF484">
        <v>407.46</v>
      </c>
      <c r="AG484">
        <v>2.1734726769374424</v>
      </c>
      <c r="AH484">
        <v>1727.04</v>
      </c>
      <c r="AI484">
        <v>0.79552603281286605</v>
      </c>
      <c r="AJ484">
        <v>243.32</v>
      </c>
      <c r="AK484">
        <v>0.83280152356943637</v>
      </c>
      <c r="AL484">
        <v>1980.6</v>
      </c>
      <c r="AM484">
        <v>0.32875975836985549</v>
      </c>
      <c r="AN484">
        <v>3.95</v>
      </c>
      <c r="AO484">
        <v>1.2778805591307238E-2</v>
      </c>
      <c r="AP484">
        <v>5.9</v>
      </c>
      <c r="AQ484">
        <v>1.7651321450139919E-2</v>
      </c>
    </row>
    <row r="485" spans="1:43" x14ac:dyDescent="0.2">
      <c r="D485" t="s">
        <v>17283</v>
      </c>
      <c r="E485" t="s">
        <v>14080</v>
      </c>
      <c r="F485" t="s">
        <v>17284</v>
      </c>
      <c r="G485" t="s">
        <v>17285</v>
      </c>
      <c r="H485">
        <v>2</v>
      </c>
      <c r="I485">
        <v>12</v>
      </c>
      <c r="J485" t="s">
        <v>12746</v>
      </c>
      <c r="K485">
        <v>400</v>
      </c>
      <c r="L485" t="s">
        <v>17287</v>
      </c>
      <c r="M485">
        <v>17</v>
      </c>
      <c r="N485">
        <v>0.63</v>
      </c>
      <c r="O485">
        <v>5.17</v>
      </c>
      <c r="P485">
        <v>30</v>
      </c>
      <c r="Q485" t="s">
        <v>17292</v>
      </c>
      <c r="R485">
        <v>2323.58</v>
      </c>
      <c r="S485">
        <v>0.61837620461559184</v>
      </c>
      <c r="T485">
        <v>35.29</v>
      </c>
      <c r="U485">
        <v>0.61837620461559184</v>
      </c>
      <c r="V485">
        <v>29.89</v>
      </c>
      <c r="X485">
        <v>8.0299999999999994</v>
      </c>
      <c r="Y485">
        <v>1.0425720702853516E-3</v>
      </c>
      <c r="Z485">
        <v>8</v>
      </c>
      <c r="AB485">
        <v>10.24</v>
      </c>
      <c r="AC485">
        <v>0.22797489850381791</v>
      </c>
      <c r="AD485">
        <v>406.23</v>
      </c>
      <c r="AE485">
        <v>3.6284957282598524</v>
      </c>
      <c r="AF485">
        <v>407.46</v>
      </c>
      <c r="AG485">
        <v>3.6404886123921045</v>
      </c>
      <c r="AH485">
        <v>1727.04</v>
      </c>
      <c r="AI485">
        <v>2.9231075260235699</v>
      </c>
      <c r="AJ485">
        <v>243.32</v>
      </c>
      <c r="AK485">
        <v>1.177193604556487</v>
      </c>
      <c r="AL485">
        <v>1980.6</v>
      </c>
      <c r="AM485">
        <v>2.010783159130658</v>
      </c>
      <c r="AN485">
        <v>3.95</v>
      </c>
      <c r="AO485">
        <v>2.1738315202105399E-2</v>
      </c>
      <c r="AP485">
        <v>5.9</v>
      </c>
      <c r="AQ485">
        <v>3.0018110475540247E-2</v>
      </c>
    </row>
    <row r="486" spans="1:43" x14ac:dyDescent="0.2">
      <c r="D486" t="s">
        <v>17283</v>
      </c>
      <c r="E486" t="s">
        <v>14080</v>
      </c>
      <c r="F486" t="s">
        <v>17284</v>
      </c>
      <c r="G486" t="s">
        <v>17285</v>
      </c>
      <c r="H486">
        <v>2</v>
      </c>
      <c r="I486">
        <v>12</v>
      </c>
      <c r="J486" t="s">
        <v>12746</v>
      </c>
      <c r="K486">
        <v>400</v>
      </c>
      <c r="L486" t="s">
        <v>17287</v>
      </c>
      <c r="M486">
        <v>42</v>
      </c>
      <c r="N486">
        <v>0.89</v>
      </c>
      <c r="O486">
        <v>8.0500000000000007</v>
      </c>
      <c r="P486">
        <v>30</v>
      </c>
      <c r="Q486" t="s">
        <v>17292</v>
      </c>
      <c r="R486">
        <v>2323.58</v>
      </c>
      <c r="S486">
        <v>0.61837620461559184</v>
      </c>
      <c r="T486">
        <v>35.29</v>
      </c>
      <c r="U486">
        <v>0.61837620461559184</v>
      </c>
      <c r="V486">
        <v>29.89</v>
      </c>
      <c r="X486">
        <v>8.0299999999999994</v>
      </c>
      <c r="Y486">
        <v>1.0425720702853516E-3</v>
      </c>
      <c r="Z486">
        <v>8</v>
      </c>
      <c r="AB486">
        <v>10.24</v>
      </c>
      <c r="AC486">
        <v>0.22797489850381791</v>
      </c>
      <c r="AD486">
        <v>406.23</v>
      </c>
      <c r="AE486">
        <v>3.6284957282598524</v>
      </c>
      <c r="AF486">
        <v>407.46</v>
      </c>
      <c r="AG486">
        <v>3.6404886123921045</v>
      </c>
      <c r="AH486">
        <v>1727.04</v>
      </c>
      <c r="AI486">
        <v>2.9231075260235699</v>
      </c>
      <c r="AJ486">
        <v>243.32</v>
      </c>
      <c r="AK486">
        <v>1.177193604556487</v>
      </c>
      <c r="AL486">
        <v>1980.6</v>
      </c>
      <c r="AM486">
        <v>2.010783159130658</v>
      </c>
      <c r="AN486">
        <v>3.95</v>
      </c>
      <c r="AO486">
        <v>2.1738315202105399E-2</v>
      </c>
      <c r="AP486">
        <v>5.9</v>
      </c>
      <c r="AQ486">
        <v>3.0018110475540247E-2</v>
      </c>
    </row>
    <row r="487" spans="1:43" x14ac:dyDescent="0.2">
      <c r="D487" t="s">
        <v>17283</v>
      </c>
      <c r="E487" t="s">
        <v>14080</v>
      </c>
      <c r="F487" t="s">
        <v>17284</v>
      </c>
      <c r="G487" t="s">
        <v>17285</v>
      </c>
      <c r="H487">
        <v>2</v>
      </c>
      <c r="I487">
        <v>12</v>
      </c>
      <c r="J487" t="s">
        <v>12746</v>
      </c>
      <c r="K487">
        <v>400</v>
      </c>
      <c r="L487" t="s">
        <v>17287</v>
      </c>
      <c r="M487">
        <v>36</v>
      </c>
      <c r="N487">
        <v>0.93</v>
      </c>
      <c r="O487">
        <v>5.45</v>
      </c>
      <c r="P487">
        <v>30</v>
      </c>
      <c r="Q487" t="s">
        <v>17292</v>
      </c>
      <c r="R487">
        <v>2323.58</v>
      </c>
      <c r="S487">
        <v>0.61837620461559184</v>
      </c>
      <c r="T487">
        <v>35.29</v>
      </c>
      <c r="U487">
        <v>0.61837620461559184</v>
      </c>
      <c r="V487">
        <v>29.89</v>
      </c>
      <c r="X487">
        <v>8.0299999999999994</v>
      </c>
      <c r="Y487">
        <v>1.0425720702853516E-3</v>
      </c>
      <c r="Z487">
        <v>8</v>
      </c>
      <c r="AB487">
        <v>10.24</v>
      </c>
      <c r="AC487">
        <v>0.22797489850381791</v>
      </c>
      <c r="AD487">
        <v>406.23</v>
      </c>
      <c r="AE487">
        <v>3.6284957282598524</v>
      </c>
      <c r="AF487">
        <v>407.46</v>
      </c>
      <c r="AG487">
        <v>3.6404886123921045</v>
      </c>
      <c r="AH487">
        <v>1727.04</v>
      </c>
      <c r="AI487">
        <v>2.9231075260235699</v>
      </c>
      <c r="AJ487">
        <v>243.32</v>
      </c>
      <c r="AK487">
        <v>1.177193604556487</v>
      </c>
      <c r="AL487">
        <v>1980.6</v>
      </c>
      <c r="AM487">
        <v>2.010783159130658</v>
      </c>
      <c r="AN487">
        <v>3.95</v>
      </c>
      <c r="AO487">
        <v>2.1738315202105399E-2</v>
      </c>
      <c r="AP487">
        <v>5.9</v>
      </c>
      <c r="AQ487">
        <v>3.0018110475540247E-2</v>
      </c>
    </row>
    <row r="489" spans="1:43" x14ac:dyDescent="0.2">
      <c r="A489" t="s">
        <v>15868</v>
      </c>
      <c r="C489" t="s">
        <v>14199</v>
      </c>
      <c r="H489" t="s">
        <v>14203</v>
      </c>
    </row>
    <row r="490" spans="1:43" ht="18" x14ac:dyDescent="0.2">
      <c r="C490" t="s">
        <v>15869</v>
      </c>
      <c r="D490" t="s">
        <v>15870</v>
      </c>
      <c r="H490" s="153" t="s">
        <v>14190</v>
      </c>
      <c r="I490" s="153" t="s">
        <v>14191</v>
      </c>
      <c r="J490" s="154" t="s">
        <v>14200</v>
      </c>
      <c r="K490" s="154"/>
      <c r="L490" s="153" t="s">
        <v>14193</v>
      </c>
      <c r="M490" s="153"/>
      <c r="N490" s="153" t="s">
        <v>12421</v>
      </c>
      <c r="O490" s="153"/>
      <c r="P490" s="153" t="s">
        <v>12248</v>
      </c>
      <c r="Q490" s="153"/>
      <c r="R490" s="153" t="s">
        <v>14194</v>
      </c>
      <c r="S490" s="153"/>
      <c r="T490" s="153" t="s">
        <v>14195</v>
      </c>
      <c r="U490" s="153"/>
      <c r="V490" s="153" t="s">
        <v>14196</v>
      </c>
      <c r="W490" s="153"/>
    </row>
    <row r="491" spans="1:43" ht="18" x14ac:dyDescent="0.2">
      <c r="C491" t="s">
        <v>15871</v>
      </c>
      <c r="E491" t="s">
        <v>15872</v>
      </c>
      <c r="F491" t="e">
        <f>D490-E491</f>
        <v>#VALUE!</v>
      </c>
      <c r="H491" s="155" t="s">
        <v>12422</v>
      </c>
      <c r="I491" s="155" t="s">
        <v>14197</v>
      </c>
      <c r="J491" s="155">
        <v>320.00099999999998</v>
      </c>
      <c r="K491" s="155">
        <v>18</v>
      </c>
      <c r="L491" s="155">
        <v>8.25</v>
      </c>
      <c r="M491" s="155" t="s">
        <v>14627</v>
      </c>
      <c r="N491" s="155">
        <v>23.3</v>
      </c>
      <c r="O491" s="155">
        <v>1</v>
      </c>
      <c r="P491" s="155">
        <v>35</v>
      </c>
      <c r="Q491" s="155" t="s">
        <v>15873</v>
      </c>
      <c r="R491" s="155">
        <v>2256</v>
      </c>
      <c r="S491" s="155">
        <v>1E-3</v>
      </c>
      <c r="T491" s="155">
        <v>1932</v>
      </c>
      <c r="U491" s="155">
        <v>17</v>
      </c>
      <c r="V491" s="155">
        <v>3.6</v>
      </c>
      <c r="W491" s="155" t="s">
        <v>15874</v>
      </c>
    </row>
    <row r="492" spans="1:43" ht="18" x14ac:dyDescent="0.2">
      <c r="C492" t="s">
        <v>15875</v>
      </c>
      <c r="D492" t="s">
        <v>15876</v>
      </c>
      <c r="I492" s="155" t="s">
        <v>14198</v>
      </c>
      <c r="J492" s="155">
        <v>30.0014</v>
      </c>
      <c r="K492" s="155">
        <v>31</v>
      </c>
      <c r="L492" s="155">
        <v>8.2899999999999991</v>
      </c>
      <c r="M492" s="155" t="s">
        <v>14635</v>
      </c>
      <c r="N492" s="155">
        <v>23.4</v>
      </c>
      <c r="O492" s="155">
        <v>1</v>
      </c>
      <c r="P492" s="155">
        <v>35</v>
      </c>
      <c r="Q492" s="155" t="s">
        <v>15873</v>
      </c>
      <c r="R492" s="155">
        <v>2262</v>
      </c>
      <c r="S492" s="155">
        <v>1E-3</v>
      </c>
      <c r="T492" s="155">
        <v>190.00149999999999</v>
      </c>
      <c r="U492" s="155">
        <v>34</v>
      </c>
      <c r="V492" s="155">
        <v>3.92</v>
      </c>
      <c r="W492" s="155" t="s">
        <v>15865</v>
      </c>
    </row>
    <row r="493" spans="1:43" ht="18" x14ac:dyDescent="0.2">
      <c r="C493" t="s">
        <v>15877</v>
      </c>
      <c r="E493" t="s">
        <v>15878</v>
      </c>
      <c r="F493" t="e">
        <f>D492-E493</f>
        <v>#VALUE!</v>
      </c>
      <c r="H493" s="155" t="s">
        <v>12379</v>
      </c>
      <c r="I493" s="155" t="s">
        <v>14197</v>
      </c>
      <c r="J493" s="155">
        <v>911</v>
      </c>
      <c r="K493" s="155">
        <v>47</v>
      </c>
      <c r="L493" s="155">
        <v>7.87</v>
      </c>
      <c r="M493" s="155" t="s">
        <v>14627</v>
      </c>
      <c r="N493" s="155">
        <v>23.5</v>
      </c>
      <c r="O493" s="155">
        <v>1.1000000000000001</v>
      </c>
      <c r="P493" s="155">
        <v>35</v>
      </c>
      <c r="Q493" s="155" t="s">
        <v>15873</v>
      </c>
      <c r="R493" s="155">
        <v>2264</v>
      </c>
      <c r="S493" s="155">
        <v>1E-3</v>
      </c>
      <c r="T493" s="155">
        <v>2125</v>
      </c>
      <c r="U493" s="155">
        <v>12</v>
      </c>
      <c r="V493" s="155">
        <v>1.79</v>
      </c>
      <c r="W493" s="155" t="s">
        <v>15836</v>
      </c>
    </row>
    <row r="494" spans="1:43" ht="18" x14ac:dyDescent="0.2">
      <c r="I494" s="155" t="s">
        <v>14198</v>
      </c>
      <c r="J494" s="155">
        <v>862</v>
      </c>
      <c r="K494" s="155">
        <v>76</v>
      </c>
      <c r="L494" s="155">
        <v>7.92</v>
      </c>
      <c r="M494" s="155" t="s">
        <v>14630</v>
      </c>
      <c r="N494" s="155">
        <v>23.5</v>
      </c>
      <c r="O494" s="155">
        <v>1.1000000000000001</v>
      </c>
      <c r="P494" s="155">
        <v>35</v>
      </c>
      <c r="Q494" s="155" t="s">
        <v>15873</v>
      </c>
      <c r="R494" s="155">
        <v>2265</v>
      </c>
      <c r="S494" s="155">
        <v>1E-3</v>
      </c>
      <c r="T494" s="155">
        <v>20.001989999999999</v>
      </c>
      <c r="U494" s="155">
        <v>27</v>
      </c>
      <c r="V494" s="155" t="s">
        <v>15879</v>
      </c>
      <c r="W494" s="155" t="s">
        <v>15800</v>
      </c>
    </row>
    <row r="498" spans="1:23" x14ac:dyDescent="0.2">
      <c r="A498" t="s">
        <v>15880</v>
      </c>
      <c r="C498" t="s">
        <v>14205</v>
      </c>
      <c r="D498" t="s">
        <v>14207</v>
      </c>
      <c r="F498" t="s">
        <v>14205</v>
      </c>
      <c r="K498" t="s">
        <v>14203</v>
      </c>
    </row>
    <row r="499" spans="1:23" x14ac:dyDescent="0.2">
      <c r="F499" t="s">
        <v>14206</v>
      </c>
      <c r="G499" t="s">
        <v>12250</v>
      </c>
      <c r="H499" t="s">
        <v>12468</v>
      </c>
      <c r="I499" t="s">
        <v>12454</v>
      </c>
      <c r="K499" t="s">
        <v>13750</v>
      </c>
      <c r="L499" t="s">
        <v>14218</v>
      </c>
      <c r="N499" t="s">
        <v>12794</v>
      </c>
      <c r="P499" t="s">
        <v>12737</v>
      </c>
      <c r="R499" t="s">
        <v>15881</v>
      </c>
      <c r="T499" t="s">
        <v>14208</v>
      </c>
      <c r="V499" t="s">
        <v>14209</v>
      </c>
    </row>
    <row r="500" spans="1:23" x14ac:dyDescent="0.2">
      <c r="C500" t="s">
        <v>14206</v>
      </c>
      <c r="D500" t="s">
        <v>12250</v>
      </c>
      <c r="F500" t="s">
        <v>15882</v>
      </c>
      <c r="G500" t="s">
        <v>15883</v>
      </c>
      <c r="V500" t="s">
        <v>14210</v>
      </c>
    </row>
    <row r="501" spans="1:23" x14ac:dyDescent="0.2">
      <c r="C501" t="s">
        <v>15882</v>
      </c>
      <c r="D501" t="s">
        <v>15884</v>
      </c>
      <c r="F501" t="s">
        <v>15882</v>
      </c>
      <c r="G501" t="s">
        <v>15884</v>
      </c>
      <c r="H501" t="e">
        <f>G500-G501</f>
        <v>#VALUE!</v>
      </c>
      <c r="I501">
        <v>8</v>
      </c>
      <c r="K501" t="s">
        <v>14211</v>
      </c>
    </row>
    <row r="502" spans="1:23" x14ac:dyDescent="0.2">
      <c r="C502" t="s">
        <v>15885</v>
      </c>
      <c r="D502" t="s">
        <v>15886</v>
      </c>
      <c r="F502" t="s">
        <v>15887</v>
      </c>
      <c r="G502" t="s">
        <v>15888</v>
      </c>
      <c r="K502" t="s">
        <v>14212</v>
      </c>
      <c r="L502">
        <v>28</v>
      </c>
      <c r="M502" t="s">
        <v>15818</v>
      </c>
      <c r="N502">
        <v>35.229999999999997</v>
      </c>
      <c r="O502" t="s">
        <v>15889</v>
      </c>
      <c r="P502" t="s">
        <v>15890</v>
      </c>
      <c r="Q502" t="s">
        <v>14627</v>
      </c>
      <c r="R502">
        <v>429.31</v>
      </c>
      <c r="S502" t="s">
        <v>15891</v>
      </c>
      <c r="T502">
        <v>2297.34</v>
      </c>
      <c r="U502">
        <v>5.96</v>
      </c>
      <c r="V502" t="s">
        <v>15892</v>
      </c>
      <c r="W502" t="s">
        <v>15818</v>
      </c>
    </row>
    <row r="503" spans="1:23" x14ac:dyDescent="0.2">
      <c r="C503" t="s">
        <v>15893</v>
      </c>
      <c r="D503" t="s">
        <v>15894</v>
      </c>
      <c r="F503" t="s">
        <v>15887</v>
      </c>
      <c r="G503" t="s">
        <v>15886</v>
      </c>
      <c r="H503" t="e">
        <f t="shared" ref="H503:H507" si="3">G502-G503</f>
        <v>#VALUE!</v>
      </c>
      <c r="I503">
        <v>8</v>
      </c>
      <c r="K503" t="s">
        <v>14213</v>
      </c>
      <c r="N503">
        <v>35.14</v>
      </c>
      <c r="O503" t="s">
        <v>15801</v>
      </c>
      <c r="P503" t="s">
        <v>15895</v>
      </c>
      <c r="Q503" t="s">
        <v>14628</v>
      </c>
      <c r="R503" t="s">
        <v>15896</v>
      </c>
      <c r="S503">
        <v>13.13</v>
      </c>
      <c r="T503">
        <v>2282.86</v>
      </c>
      <c r="U503">
        <v>7.73</v>
      </c>
    </row>
    <row r="504" spans="1:23" x14ac:dyDescent="0.2">
      <c r="C504" t="s">
        <v>15897</v>
      </c>
      <c r="D504" t="s">
        <v>15898</v>
      </c>
      <c r="F504" t="s">
        <v>15893</v>
      </c>
      <c r="G504" t="s">
        <v>15899</v>
      </c>
      <c r="K504" t="s">
        <v>14214</v>
      </c>
      <c r="N504">
        <v>35.32</v>
      </c>
      <c r="O504" t="s">
        <v>15867</v>
      </c>
      <c r="P504">
        <v>7.96</v>
      </c>
      <c r="Q504" t="s">
        <v>14628</v>
      </c>
      <c r="R504" t="s">
        <v>15900</v>
      </c>
      <c r="S504">
        <v>19.170000000000002</v>
      </c>
      <c r="T504">
        <v>2311.83</v>
      </c>
      <c r="U504">
        <v>6.23</v>
      </c>
    </row>
    <row r="505" spans="1:23" x14ac:dyDescent="0.2">
      <c r="F505" t="s">
        <v>15893</v>
      </c>
      <c r="G505" t="s">
        <v>15901</v>
      </c>
      <c r="H505" t="e">
        <f t="shared" si="3"/>
        <v>#VALUE!</v>
      </c>
      <c r="I505">
        <v>8</v>
      </c>
      <c r="K505" t="s">
        <v>14215</v>
      </c>
    </row>
    <row r="506" spans="1:23" x14ac:dyDescent="0.2">
      <c r="F506" t="s">
        <v>15897</v>
      </c>
      <c r="G506" t="s">
        <v>15902</v>
      </c>
      <c r="K506" t="s">
        <v>14212</v>
      </c>
      <c r="L506">
        <v>28.1</v>
      </c>
      <c r="M506" t="s">
        <v>15873</v>
      </c>
      <c r="N506">
        <v>35.270000000000003</v>
      </c>
      <c r="O506" t="s">
        <v>15866</v>
      </c>
      <c r="P506">
        <v>7.88</v>
      </c>
      <c r="Q506" t="s">
        <v>14628</v>
      </c>
      <c r="R506">
        <v>636.54</v>
      </c>
      <c r="S506">
        <v>27.29</v>
      </c>
      <c r="T506">
        <v>2299.1799999999998</v>
      </c>
      <c r="U506">
        <v>5.29</v>
      </c>
      <c r="V506">
        <v>9.94</v>
      </c>
      <c r="W506" t="s">
        <v>15864</v>
      </c>
    </row>
    <row r="507" spans="1:23" x14ac:dyDescent="0.2">
      <c r="F507" t="s">
        <v>15897</v>
      </c>
      <c r="G507" t="s">
        <v>15898</v>
      </c>
      <c r="H507" t="e">
        <f t="shared" si="3"/>
        <v>#VALUE!</v>
      </c>
      <c r="I507">
        <v>8</v>
      </c>
      <c r="K507" t="s">
        <v>14213</v>
      </c>
      <c r="N507">
        <v>35.200000000000003</v>
      </c>
      <c r="O507" t="s">
        <v>15866</v>
      </c>
      <c r="P507">
        <v>7.91</v>
      </c>
      <c r="Q507" t="s">
        <v>14627</v>
      </c>
      <c r="R507">
        <v>585.36</v>
      </c>
      <c r="S507">
        <v>42.65</v>
      </c>
      <c r="T507">
        <v>2286.39</v>
      </c>
      <c r="U507">
        <v>6.95</v>
      </c>
    </row>
    <row r="508" spans="1:23" x14ac:dyDescent="0.2">
      <c r="K508" t="s">
        <v>14214</v>
      </c>
      <c r="N508">
        <v>35.33</v>
      </c>
      <c r="O508" t="s">
        <v>15836</v>
      </c>
      <c r="P508">
        <v>7.85</v>
      </c>
      <c r="Q508" t="s">
        <v>14628</v>
      </c>
      <c r="R508">
        <v>687.73</v>
      </c>
      <c r="S508">
        <v>26.29</v>
      </c>
      <c r="T508">
        <v>2311.9699999999998</v>
      </c>
      <c r="U508">
        <v>5.44</v>
      </c>
    </row>
    <row r="509" spans="1:23" x14ac:dyDescent="0.2">
      <c r="K509" t="s">
        <v>14216</v>
      </c>
    </row>
    <row r="510" spans="1:23" x14ac:dyDescent="0.2">
      <c r="K510" t="s">
        <v>14212</v>
      </c>
      <c r="L510">
        <v>27.6</v>
      </c>
      <c r="M510" t="s">
        <v>15873</v>
      </c>
      <c r="N510">
        <v>35.15</v>
      </c>
      <c r="O510" t="s">
        <v>14630</v>
      </c>
      <c r="P510">
        <v>7.78</v>
      </c>
      <c r="Q510" t="s">
        <v>14627</v>
      </c>
      <c r="R510">
        <v>827.33</v>
      </c>
      <c r="S510">
        <v>38.51</v>
      </c>
      <c r="T510">
        <v>2292.69</v>
      </c>
      <c r="U510">
        <v>8.99</v>
      </c>
      <c r="V510" t="s">
        <v>15903</v>
      </c>
      <c r="W510" t="s">
        <v>15874</v>
      </c>
    </row>
    <row r="511" spans="1:23" x14ac:dyDescent="0.2">
      <c r="K511" t="s">
        <v>14213</v>
      </c>
      <c r="N511">
        <v>35.119999999999997</v>
      </c>
      <c r="O511" t="s">
        <v>15889</v>
      </c>
      <c r="P511">
        <v>7.82</v>
      </c>
      <c r="Q511" t="s">
        <v>14627</v>
      </c>
      <c r="R511">
        <v>735.47</v>
      </c>
      <c r="S511">
        <v>34.83</v>
      </c>
      <c r="T511">
        <v>2279.5</v>
      </c>
      <c r="U511">
        <v>12</v>
      </c>
    </row>
    <row r="512" spans="1:23" x14ac:dyDescent="0.2">
      <c r="K512" t="s">
        <v>14214</v>
      </c>
      <c r="N512">
        <v>35.17</v>
      </c>
      <c r="O512" t="s">
        <v>15801</v>
      </c>
      <c r="P512">
        <v>7.74</v>
      </c>
      <c r="Q512" t="s">
        <v>14627</v>
      </c>
      <c r="R512">
        <v>919.18</v>
      </c>
      <c r="S512">
        <v>54.59</v>
      </c>
      <c r="T512" t="s">
        <v>15904</v>
      </c>
      <c r="U512">
        <v>12.5</v>
      </c>
    </row>
    <row r="513" spans="1:26" x14ac:dyDescent="0.2">
      <c r="K513" t="s">
        <v>14217</v>
      </c>
    </row>
    <row r="514" spans="1:26" x14ac:dyDescent="0.2">
      <c r="A514" s="168"/>
      <c r="B514"/>
      <c r="K514" t="s">
        <v>14212</v>
      </c>
      <c r="L514">
        <v>28</v>
      </c>
      <c r="M514" t="s">
        <v>15873</v>
      </c>
      <c r="N514">
        <v>35.200000000000003</v>
      </c>
      <c r="O514" t="s">
        <v>15867</v>
      </c>
      <c r="P514">
        <v>7.65</v>
      </c>
      <c r="Q514" t="s">
        <v>14627</v>
      </c>
      <c r="R514">
        <v>1179.3900000000001</v>
      </c>
      <c r="S514">
        <v>88.85</v>
      </c>
      <c r="T514">
        <v>2313.16</v>
      </c>
      <c r="U514">
        <v>3.71</v>
      </c>
      <c r="V514">
        <v>11.4</v>
      </c>
      <c r="W514" t="s">
        <v>15862</v>
      </c>
    </row>
    <row r="515" spans="1:26" x14ac:dyDescent="0.2">
      <c r="A515" s="168"/>
      <c r="B515"/>
      <c r="K515" t="s">
        <v>14213</v>
      </c>
      <c r="N515">
        <v>35.200000000000003</v>
      </c>
      <c r="O515" t="s">
        <v>15889</v>
      </c>
      <c r="P515">
        <v>7.68</v>
      </c>
      <c r="Q515" t="s">
        <v>14627</v>
      </c>
      <c r="R515" t="s">
        <v>15905</v>
      </c>
      <c r="S515" t="s">
        <v>15906</v>
      </c>
      <c r="T515" t="s">
        <v>15907</v>
      </c>
      <c r="U515" t="s">
        <v>15908</v>
      </c>
    </row>
    <row r="516" spans="1:26" x14ac:dyDescent="0.2">
      <c r="A516" s="168"/>
      <c r="B516"/>
      <c r="K516" t="s">
        <v>14214</v>
      </c>
      <c r="N516">
        <v>35.19</v>
      </c>
      <c r="O516" t="s">
        <v>15909</v>
      </c>
      <c r="P516">
        <v>7.63</v>
      </c>
      <c r="Q516" t="s">
        <v>14635</v>
      </c>
      <c r="R516">
        <v>1284.3399999999999</v>
      </c>
      <c r="S516">
        <v>163.4</v>
      </c>
      <c r="T516">
        <v>2321.65</v>
      </c>
      <c r="U516">
        <v>3.84</v>
      </c>
    </row>
    <row r="517" spans="1:26" x14ac:dyDescent="0.2">
      <c r="A517" s="168"/>
      <c r="B517"/>
    </row>
    <row r="518" spans="1:26" x14ac:dyDescent="0.2">
      <c r="A518" s="168"/>
      <c r="B518"/>
      <c r="K518" t="s">
        <v>14230</v>
      </c>
    </row>
    <row r="519" spans="1:26" x14ac:dyDescent="0.2">
      <c r="A519" s="168"/>
      <c r="B519"/>
      <c r="M519" t="s">
        <v>14218</v>
      </c>
      <c r="O519" t="s">
        <v>12794</v>
      </c>
      <c r="Q519" t="s">
        <v>12737</v>
      </c>
      <c r="S519" t="s">
        <v>15881</v>
      </c>
      <c r="U519" t="s">
        <v>14208</v>
      </c>
      <c r="W519" t="s">
        <v>14209</v>
      </c>
      <c r="Y519" t="s">
        <v>12250</v>
      </c>
    </row>
    <row r="520" spans="1:26" x14ac:dyDescent="0.2">
      <c r="A520" s="168"/>
      <c r="B520"/>
      <c r="W520" t="s">
        <v>14210</v>
      </c>
    </row>
    <row r="521" spans="1:26" x14ac:dyDescent="0.2">
      <c r="A521" s="168"/>
      <c r="B521"/>
      <c r="K521" t="s">
        <v>14211</v>
      </c>
      <c r="L521" t="s">
        <v>14212</v>
      </c>
      <c r="M521">
        <v>28</v>
      </c>
      <c r="N521" t="s">
        <v>15818</v>
      </c>
      <c r="O521">
        <v>35.229999999999997</v>
      </c>
      <c r="P521" t="s">
        <v>15889</v>
      </c>
      <c r="Q521" t="s">
        <v>15890</v>
      </c>
      <c r="R521" t="s">
        <v>14627</v>
      </c>
      <c r="S521">
        <v>429.31</v>
      </c>
      <c r="T521" t="s">
        <v>15891</v>
      </c>
      <c r="U521">
        <v>2297.34</v>
      </c>
      <c r="V521">
        <v>5.96</v>
      </c>
      <c r="W521" t="s">
        <v>15892</v>
      </c>
      <c r="X521" t="s">
        <v>15818</v>
      </c>
      <c r="Y521" t="s">
        <v>15884</v>
      </c>
      <c r="Z521" t="s">
        <v>15910</v>
      </c>
    </row>
    <row r="522" spans="1:26" x14ac:dyDescent="0.2">
      <c r="A522" s="168"/>
      <c r="B522"/>
      <c r="K522" t="s">
        <v>14215</v>
      </c>
      <c r="L522" t="s">
        <v>14212</v>
      </c>
      <c r="M522">
        <v>28.1</v>
      </c>
      <c r="N522" t="s">
        <v>15873</v>
      </c>
      <c r="O522">
        <v>35.270000000000003</v>
      </c>
      <c r="P522" t="s">
        <v>15866</v>
      </c>
      <c r="Q522">
        <v>7.88</v>
      </c>
      <c r="R522" t="s">
        <v>14628</v>
      </c>
      <c r="S522">
        <v>636.54</v>
      </c>
      <c r="T522">
        <v>27.29</v>
      </c>
      <c r="U522">
        <v>2299.1799999999998</v>
      </c>
      <c r="V522">
        <v>5.29</v>
      </c>
      <c r="W522">
        <v>9.94</v>
      </c>
      <c r="X522" t="s">
        <v>15864</v>
      </c>
      <c r="Y522" t="s">
        <v>15886</v>
      </c>
      <c r="Z522" t="s">
        <v>15911</v>
      </c>
    </row>
    <row r="523" spans="1:26" x14ac:dyDescent="0.2">
      <c r="A523" s="168"/>
      <c r="B523"/>
      <c r="K523" t="s">
        <v>14216</v>
      </c>
      <c r="L523" t="s">
        <v>14212</v>
      </c>
      <c r="M523">
        <v>27.6</v>
      </c>
      <c r="N523" t="s">
        <v>15873</v>
      </c>
      <c r="O523">
        <v>35.15</v>
      </c>
      <c r="P523" t="s">
        <v>14630</v>
      </c>
      <c r="Q523">
        <v>7.78</v>
      </c>
      <c r="R523" t="s">
        <v>14627</v>
      </c>
      <c r="S523">
        <v>827.33</v>
      </c>
      <c r="T523">
        <v>38.51</v>
      </c>
      <c r="U523">
        <v>2292.69</v>
      </c>
      <c r="V523">
        <v>8.99</v>
      </c>
      <c r="W523" t="s">
        <v>15903</v>
      </c>
      <c r="X523" t="s">
        <v>15874</v>
      </c>
      <c r="Y523" t="s">
        <v>15901</v>
      </c>
      <c r="Z523" t="s">
        <v>15912</v>
      </c>
    </row>
    <row r="524" spans="1:26" x14ac:dyDescent="0.2">
      <c r="A524" s="168"/>
      <c r="B524"/>
      <c r="K524" t="s">
        <v>14217</v>
      </c>
      <c r="L524" t="s">
        <v>14212</v>
      </c>
      <c r="M524">
        <v>28</v>
      </c>
      <c r="N524" t="s">
        <v>15873</v>
      </c>
      <c r="O524">
        <v>35.200000000000003</v>
      </c>
      <c r="P524" t="s">
        <v>15867</v>
      </c>
      <c r="Q524">
        <v>7.65</v>
      </c>
      <c r="R524" t="s">
        <v>14627</v>
      </c>
      <c r="S524">
        <v>1179.3900000000001</v>
      </c>
      <c r="T524">
        <v>88.85</v>
      </c>
      <c r="U524">
        <v>2313.16</v>
      </c>
      <c r="V524">
        <v>3.71</v>
      </c>
      <c r="W524">
        <v>11.4</v>
      </c>
      <c r="X524" t="s">
        <v>15862</v>
      </c>
      <c r="Y524" t="s">
        <v>15898</v>
      </c>
      <c r="Z524" t="s">
        <v>15910</v>
      </c>
    </row>
    <row r="525" spans="1:26" x14ac:dyDescent="0.2">
      <c r="A525" s="168"/>
      <c r="B525"/>
    </row>
    <row r="526" spans="1:26" x14ac:dyDescent="0.2">
      <c r="A526" s="168"/>
      <c r="B526"/>
    </row>
    <row r="527" spans="1:26" x14ac:dyDescent="0.2">
      <c r="A527" s="168"/>
      <c r="B527"/>
    </row>
    <row r="528" spans="1:26" ht="16" thickBot="1" x14ac:dyDescent="0.25">
      <c r="A528" t="s">
        <v>15913</v>
      </c>
      <c r="C528" t="s">
        <v>14231</v>
      </c>
    </row>
    <row r="529" spans="3:17" ht="19" customHeight="1" x14ac:dyDescent="0.2">
      <c r="C529" s="390" t="s">
        <v>14221</v>
      </c>
      <c r="D529" s="392" t="s">
        <v>12426</v>
      </c>
      <c r="E529" s="162"/>
      <c r="F529" s="165" t="s">
        <v>14222</v>
      </c>
      <c r="G529" s="165"/>
      <c r="H529" s="165" t="s">
        <v>14223</v>
      </c>
      <c r="I529" s="156"/>
      <c r="J529" s="158" t="s">
        <v>14224</v>
      </c>
      <c r="K529" s="158"/>
      <c r="L529" s="158" t="s">
        <v>14226</v>
      </c>
      <c r="M529" s="160"/>
      <c r="N529" s="163" t="s">
        <v>14228</v>
      </c>
      <c r="O529" s="157"/>
      <c r="P529" t="s">
        <v>12485</v>
      </c>
      <c r="Q529" s="157" t="s">
        <v>14237</v>
      </c>
    </row>
    <row r="530" spans="3:17" ht="16" thickBot="1" x14ac:dyDescent="0.25">
      <c r="C530" s="391"/>
      <c r="D530" s="393"/>
      <c r="E530" s="166"/>
      <c r="F530" s="166"/>
      <c r="G530" s="159" t="s">
        <v>14225</v>
      </c>
      <c r="H530" s="159"/>
      <c r="I530" s="159" t="s">
        <v>14227</v>
      </c>
      <c r="J530" s="167"/>
      <c r="K530" s="164"/>
    </row>
    <row r="531" spans="3:17" ht="30" x14ac:dyDescent="0.2">
      <c r="C531" s="161" t="s">
        <v>12422</v>
      </c>
      <c r="D531" s="157">
        <v>412</v>
      </c>
      <c r="E531" s="157">
        <v>22</v>
      </c>
      <c r="F531" s="157">
        <v>28.1</v>
      </c>
      <c r="G531" s="157" t="s">
        <v>15856</v>
      </c>
      <c r="H531" s="157" t="s">
        <v>15914</v>
      </c>
      <c r="I531" s="157" t="s">
        <v>14627</v>
      </c>
      <c r="J531" s="157">
        <v>1842</v>
      </c>
      <c r="K531" s="157">
        <v>16</v>
      </c>
      <c r="L531" s="157">
        <v>239</v>
      </c>
      <c r="M531" s="157">
        <v>4</v>
      </c>
      <c r="N531" s="157">
        <v>3.3</v>
      </c>
      <c r="O531" s="157" t="s">
        <v>15873</v>
      </c>
      <c r="P531" t="s">
        <v>15915</v>
      </c>
      <c r="Q531" t="s">
        <v>15916</v>
      </c>
    </row>
    <row r="532" spans="3:17" ht="30" x14ac:dyDescent="0.2">
      <c r="C532" s="161" t="s">
        <v>12379</v>
      </c>
      <c r="D532" s="157">
        <v>10.00189</v>
      </c>
      <c r="E532" s="157">
        <v>41</v>
      </c>
      <c r="F532" s="157">
        <v>27.81</v>
      </c>
      <c r="G532" s="157" t="s">
        <v>15811</v>
      </c>
      <c r="H532" s="157">
        <v>7.67</v>
      </c>
      <c r="I532" s="157" t="s">
        <v>15866</v>
      </c>
      <c r="J532" s="157">
        <v>1589</v>
      </c>
      <c r="K532" s="157">
        <v>12</v>
      </c>
      <c r="L532" s="157">
        <v>116</v>
      </c>
      <c r="M532" s="157">
        <v>3</v>
      </c>
      <c r="N532" s="157">
        <v>1.9</v>
      </c>
      <c r="O532" s="157">
        <v>1E-3</v>
      </c>
      <c r="P532" t="s">
        <v>15917</v>
      </c>
      <c r="Q532" t="s">
        <v>15918</v>
      </c>
    </row>
    <row r="533" spans="3:17" ht="30" x14ac:dyDescent="0.2">
      <c r="C533" s="161" t="s">
        <v>12378</v>
      </c>
      <c r="D533" s="157">
        <v>438</v>
      </c>
      <c r="E533" s="157">
        <v>25</v>
      </c>
      <c r="F533" s="157" t="s">
        <v>15919</v>
      </c>
      <c r="G533" s="157" t="s">
        <v>15863</v>
      </c>
      <c r="H533" s="157" t="s">
        <v>15914</v>
      </c>
      <c r="I533" s="157" t="s">
        <v>15889</v>
      </c>
      <c r="J533" s="157">
        <v>210.00149999999999</v>
      </c>
      <c r="K533" s="157">
        <v>12</v>
      </c>
      <c r="L533" s="157">
        <v>268</v>
      </c>
      <c r="M533" s="157">
        <v>5</v>
      </c>
      <c r="N533" s="157">
        <v>3.4</v>
      </c>
      <c r="O533" s="157">
        <v>1E-3</v>
      </c>
      <c r="P533" t="s">
        <v>15920</v>
      </c>
      <c r="Q533" t="s">
        <v>15921</v>
      </c>
    </row>
    <row r="534" spans="3:17" ht="30" x14ac:dyDescent="0.2">
      <c r="C534" s="161" t="s">
        <v>14229</v>
      </c>
      <c r="D534" s="157">
        <v>10.00197</v>
      </c>
      <c r="E534" s="157">
        <v>55</v>
      </c>
      <c r="F534" s="157" t="s">
        <v>15922</v>
      </c>
      <c r="G534" s="157" t="s">
        <v>15865</v>
      </c>
      <c r="H534" s="157">
        <v>7.67</v>
      </c>
      <c r="I534" s="157" t="s">
        <v>15866</v>
      </c>
      <c r="J534" s="157" t="s">
        <v>15923</v>
      </c>
      <c r="K534" s="157">
        <v>14</v>
      </c>
      <c r="L534" s="157">
        <v>119</v>
      </c>
      <c r="M534" s="157">
        <v>3</v>
      </c>
      <c r="N534" s="157">
        <v>1.9</v>
      </c>
      <c r="O534" s="157" t="s">
        <v>15873</v>
      </c>
      <c r="P534" t="s">
        <v>15924</v>
      </c>
      <c r="Q534" t="s">
        <v>15925</v>
      </c>
    </row>
    <row r="535" spans="3:17" x14ac:dyDescent="0.2">
      <c r="C535" s="161"/>
      <c r="D535" s="157"/>
      <c r="E535" s="157"/>
      <c r="F535" s="157"/>
      <c r="G535" s="157"/>
      <c r="H535" s="157"/>
      <c r="I535" s="157"/>
      <c r="J535" s="157"/>
      <c r="K535" s="157"/>
      <c r="L535" s="157"/>
      <c r="M535" s="157"/>
      <c r="N535" s="157"/>
      <c r="O535" s="157"/>
    </row>
    <row r="536" spans="3:17" x14ac:dyDescent="0.2">
      <c r="C536" s="169" t="s">
        <v>14239</v>
      </c>
    </row>
    <row r="537" spans="3:17" x14ac:dyDescent="0.2">
      <c r="C537" s="161" t="s">
        <v>14232</v>
      </c>
      <c r="H537" s="161" t="s">
        <v>14235</v>
      </c>
    </row>
    <row r="538" spans="3:17" ht="30" x14ac:dyDescent="0.2">
      <c r="C538" s="161" t="s">
        <v>14233</v>
      </c>
      <c r="D538">
        <v>1E-3</v>
      </c>
      <c r="E538" t="s">
        <v>15926</v>
      </c>
      <c r="H538">
        <v>4.9149338374291096</v>
      </c>
      <c r="I538" t="s">
        <v>15927</v>
      </c>
    </row>
    <row r="539" spans="3:17" x14ac:dyDescent="0.2">
      <c r="D539">
        <v>1E-3</v>
      </c>
      <c r="E539" t="s">
        <v>15928</v>
      </c>
      <c r="H539" t="s">
        <v>15929</v>
      </c>
      <c r="I539" t="s">
        <v>15930</v>
      </c>
    </row>
    <row r="540" spans="3:17" x14ac:dyDescent="0.2">
      <c r="D540" t="s">
        <v>15931</v>
      </c>
      <c r="E540" t="s">
        <v>15932</v>
      </c>
      <c r="H540" t="s">
        <v>15933</v>
      </c>
      <c r="I540" t="s">
        <v>15934</v>
      </c>
    </row>
    <row r="541" spans="3:17" x14ac:dyDescent="0.2">
      <c r="D541" t="s">
        <v>15931</v>
      </c>
      <c r="E541" t="s">
        <v>15935</v>
      </c>
      <c r="H541" t="s">
        <v>15936</v>
      </c>
      <c r="I541">
        <v>8.3333333333333304</v>
      </c>
    </row>
    <row r="542" spans="3:17" x14ac:dyDescent="0.2">
      <c r="D542" t="s">
        <v>15937</v>
      </c>
      <c r="E542" t="s">
        <v>15938</v>
      </c>
      <c r="H542" t="s">
        <v>15939</v>
      </c>
      <c r="I542" t="s">
        <v>15940</v>
      </c>
    </row>
    <row r="543" spans="3:17" x14ac:dyDescent="0.2">
      <c r="D543">
        <v>1.99621928166351</v>
      </c>
      <c r="E543" t="s">
        <v>15941</v>
      </c>
      <c r="H543" t="s">
        <v>15939</v>
      </c>
      <c r="I543" t="s">
        <v>15942</v>
      </c>
    </row>
    <row r="544" spans="3:17" x14ac:dyDescent="0.2">
      <c r="D544">
        <v>2.9943289224952698</v>
      </c>
      <c r="E544" t="s">
        <v>15943</v>
      </c>
      <c r="H544">
        <v>7.91682419659735</v>
      </c>
      <c r="I544">
        <v>12.5</v>
      </c>
    </row>
    <row r="545" spans="3:14" x14ac:dyDescent="0.2">
      <c r="D545">
        <v>2.9943289224952698</v>
      </c>
      <c r="E545">
        <v>11.195652173913</v>
      </c>
      <c r="H545" t="s">
        <v>15944</v>
      </c>
      <c r="I545" t="s">
        <v>15945</v>
      </c>
    </row>
    <row r="546" spans="3:14" x14ac:dyDescent="0.2">
      <c r="D546" t="s">
        <v>15946</v>
      </c>
      <c r="E546" t="s">
        <v>15947</v>
      </c>
      <c r="H546">
        <v>8.9149338374291105</v>
      </c>
      <c r="I546" t="s">
        <v>15948</v>
      </c>
      <c r="K546" t="s">
        <v>14236</v>
      </c>
      <c r="L546" t="e" vm="2">
        <f>AVERAGE(F547,J547)</f>
        <v>#VALUE!</v>
      </c>
      <c r="M546" t="s">
        <v>15915</v>
      </c>
      <c r="N546" t="s">
        <v>15916</v>
      </c>
    </row>
    <row r="547" spans="3:14" x14ac:dyDescent="0.2">
      <c r="D547" t="s">
        <v>15949</v>
      </c>
      <c r="E547" t="s">
        <v>15950</v>
      </c>
      <c r="F547" t="e" vm="1">
        <f>AVERAGE(_FV(E539,"001"),E541,E543,E545,E547,E547)</f>
        <v>#VALUE!</v>
      </c>
      <c r="H547" t="s">
        <v>15951</v>
      </c>
      <c r="I547" t="s">
        <v>15952</v>
      </c>
      <c r="J547" t="e" vm="1">
        <f>AVERAGE(_FV(I539,"001"),I541,I543,I545,I547,I547)</f>
        <v>#VALUE!</v>
      </c>
      <c r="K547" t="s">
        <v>13906</v>
      </c>
      <c r="L547" t="e" vm="1">
        <f>STDEV(_FV(E539,"001"),E541,E543,E545,E547,_FV(I539,"001"),I541,I543,I545,I547)/SQRT(10.001)</f>
        <v>#VALUE!</v>
      </c>
    </row>
    <row r="548" spans="3:14" x14ac:dyDescent="0.2">
      <c r="C548" t="s">
        <v>12378</v>
      </c>
      <c r="D548">
        <v>1E-3</v>
      </c>
      <c r="E548" t="s">
        <v>15953</v>
      </c>
      <c r="H548" t="s">
        <v>15929</v>
      </c>
      <c r="I548" t="s">
        <v>15954</v>
      </c>
    </row>
    <row r="549" spans="3:14" x14ac:dyDescent="0.2">
      <c r="D549">
        <v>1E-3</v>
      </c>
      <c r="E549">
        <v>2.6449275362318798</v>
      </c>
      <c r="H549" t="s">
        <v>15929</v>
      </c>
      <c r="I549" t="s">
        <v>15955</v>
      </c>
    </row>
    <row r="550" spans="3:14" x14ac:dyDescent="0.2">
      <c r="D550" t="s">
        <v>15931</v>
      </c>
      <c r="E550" t="s">
        <v>15956</v>
      </c>
      <c r="H550" t="s">
        <v>15933</v>
      </c>
      <c r="I550" t="s">
        <v>15926</v>
      </c>
    </row>
    <row r="551" spans="3:14" x14ac:dyDescent="0.2">
      <c r="D551" t="s">
        <v>15931</v>
      </c>
      <c r="E551" t="s">
        <v>15957</v>
      </c>
      <c r="H551" t="s">
        <v>15936</v>
      </c>
      <c r="I551" t="s">
        <v>15928</v>
      </c>
    </row>
    <row r="552" spans="3:14" x14ac:dyDescent="0.2">
      <c r="D552">
        <v>1.99621928166351</v>
      </c>
      <c r="E552" t="s">
        <v>15958</v>
      </c>
      <c r="H552" t="s">
        <v>15959</v>
      </c>
      <c r="I552" t="s">
        <v>15960</v>
      </c>
    </row>
    <row r="553" spans="3:14" x14ac:dyDescent="0.2">
      <c r="D553">
        <v>1.99621928166351</v>
      </c>
      <c r="E553" t="s">
        <v>15961</v>
      </c>
      <c r="H553" t="s">
        <v>15939</v>
      </c>
      <c r="I553" t="s">
        <v>15962</v>
      </c>
    </row>
    <row r="554" spans="3:14" x14ac:dyDescent="0.2">
      <c r="D554">
        <v>2.9943289224952698</v>
      </c>
      <c r="E554" t="s">
        <v>15963</v>
      </c>
      <c r="H554" t="s">
        <v>15964</v>
      </c>
      <c r="I554" t="s">
        <v>15965</v>
      </c>
    </row>
    <row r="555" spans="3:14" x14ac:dyDescent="0.2">
      <c r="D555">
        <v>2.9943289224952698</v>
      </c>
      <c r="E555" t="s">
        <v>15966</v>
      </c>
      <c r="H555" t="s">
        <v>15944</v>
      </c>
      <c r="I555" t="s">
        <v>15967</v>
      </c>
    </row>
    <row r="556" spans="3:14" x14ac:dyDescent="0.2">
      <c r="D556" t="s">
        <v>15949</v>
      </c>
      <c r="E556" t="s">
        <v>15968</v>
      </c>
      <c r="H556" t="s">
        <v>15969</v>
      </c>
      <c r="I556" t="s">
        <v>15970</v>
      </c>
      <c r="K556" t="s">
        <v>14236</v>
      </c>
      <c r="L556" t="e" vm="2">
        <f>AVERAGE(F557,J557)</f>
        <v>#VALUE!</v>
      </c>
      <c r="M556" t="s">
        <v>15917</v>
      </c>
      <c r="N556" t="s">
        <v>15918</v>
      </c>
    </row>
    <row r="557" spans="3:14" x14ac:dyDescent="0.2">
      <c r="D557" t="s">
        <v>15971</v>
      </c>
      <c r="E557">
        <v>1E-3</v>
      </c>
      <c r="F557" t="e" vm="1">
        <f>AVERAGE(_FV(E549,"001"),E551,E553,E555,E557,E557)</f>
        <v>#VALUE!</v>
      </c>
      <c r="H557" t="s">
        <v>15972</v>
      </c>
      <c r="I557" t="s">
        <v>15970</v>
      </c>
      <c r="J557" t="e" vm="1">
        <f>AVERAGE(_FV(I549,"001"),I551,I553,I555,I557,I557)</f>
        <v>#VALUE!</v>
      </c>
      <c r="K557" t="s">
        <v>13906</v>
      </c>
      <c r="L557" t="e" vm="1">
        <f>STDEV(_FV(E549,"001"),E551,E553,E555,E557,_FV(I549,"001"),I551,I553,I555,I557)/SQRT(10.001)</f>
        <v>#VALUE!</v>
      </c>
    </row>
    <row r="558" spans="3:14" x14ac:dyDescent="0.2">
      <c r="C558" t="s">
        <v>12379</v>
      </c>
      <c r="D558">
        <v>1E-3</v>
      </c>
      <c r="E558">
        <v>3.22463768115942</v>
      </c>
      <c r="H558">
        <v>4.9149338374291096</v>
      </c>
      <c r="I558" t="s">
        <v>15926</v>
      </c>
    </row>
    <row r="559" spans="3:14" x14ac:dyDescent="0.2">
      <c r="D559">
        <v>1E-3</v>
      </c>
      <c r="E559" t="s">
        <v>15953</v>
      </c>
      <c r="H559">
        <v>4.9149338374291096</v>
      </c>
      <c r="I559" t="s">
        <v>15961</v>
      </c>
    </row>
    <row r="560" spans="3:14" x14ac:dyDescent="0.2">
      <c r="D560" t="s">
        <v>15973</v>
      </c>
      <c r="E560" t="s">
        <v>15974</v>
      </c>
      <c r="H560" t="s">
        <v>15933</v>
      </c>
      <c r="I560" t="s">
        <v>15975</v>
      </c>
    </row>
    <row r="561" spans="3:14" x14ac:dyDescent="0.2">
      <c r="D561" t="s">
        <v>15973</v>
      </c>
      <c r="E561" t="s">
        <v>15976</v>
      </c>
      <c r="H561" t="s">
        <v>15933</v>
      </c>
      <c r="I561" t="s">
        <v>15977</v>
      </c>
    </row>
    <row r="562" spans="3:14" x14ac:dyDescent="0.2">
      <c r="D562" t="s">
        <v>15978</v>
      </c>
      <c r="E562" t="s">
        <v>15979</v>
      </c>
      <c r="H562">
        <v>6.9338374291115299</v>
      </c>
      <c r="I562" t="s">
        <v>15980</v>
      </c>
    </row>
    <row r="563" spans="3:14" x14ac:dyDescent="0.2">
      <c r="D563">
        <v>1.99621928166351</v>
      </c>
      <c r="E563" t="s">
        <v>15935</v>
      </c>
      <c r="H563" t="s">
        <v>15959</v>
      </c>
      <c r="I563">
        <v>7.4999999999999902</v>
      </c>
    </row>
    <row r="564" spans="3:14" x14ac:dyDescent="0.2">
      <c r="D564">
        <v>2.9867674858223001</v>
      </c>
      <c r="E564" t="s">
        <v>15981</v>
      </c>
      <c r="H564">
        <v>7.91682419659735</v>
      </c>
      <c r="I564" t="s">
        <v>15982</v>
      </c>
    </row>
    <row r="565" spans="3:14" x14ac:dyDescent="0.2">
      <c r="D565">
        <v>2.9943289224952698</v>
      </c>
      <c r="E565">
        <v>7.6449275362318803</v>
      </c>
      <c r="H565" t="s">
        <v>15944</v>
      </c>
      <c r="I565" t="s">
        <v>15983</v>
      </c>
    </row>
    <row r="566" spans="3:14" x14ac:dyDescent="0.2">
      <c r="D566">
        <v>4</v>
      </c>
      <c r="E566" t="s">
        <v>15983</v>
      </c>
      <c r="H566" t="s">
        <v>15951</v>
      </c>
      <c r="I566" t="s">
        <v>15984</v>
      </c>
      <c r="K566" t="s">
        <v>14236</v>
      </c>
      <c r="L566" t="e" vm="2">
        <f>AVERAGE(F567,J567)</f>
        <v>#VALUE!</v>
      </c>
      <c r="M566" t="s">
        <v>15920</v>
      </c>
      <c r="N566" t="s">
        <v>15921</v>
      </c>
    </row>
    <row r="567" spans="3:14" x14ac:dyDescent="0.2">
      <c r="D567" t="s">
        <v>15949</v>
      </c>
      <c r="E567" t="s">
        <v>15985</v>
      </c>
      <c r="F567" t="e" vm="1">
        <f>AVERAGE(_FV(E559,"001"),E561,E563,E565,E567,E567)</f>
        <v>#VALUE!</v>
      </c>
      <c r="H567" t="s">
        <v>15951</v>
      </c>
      <c r="I567" t="s">
        <v>15986</v>
      </c>
      <c r="J567" t="e" vm="1">
        <f>AVERAGE(_FV(I559,"001"),I561,I563,I565,I567,I567)</f>
        <v>#VALUE!</v>
      </c>
      <c r="K567" t="s">
        <v>13906</v>
      </c>
      <c r="L567" t="e" vm="1">
        <f>STDEV(_FV(E559,"001"),E561,E563,E565,E567,_FV(I559,"001"),I561,I563,I565,I567)/SQRT(10.001)</f>
        <v>#VALUE!</v>
      </c>
    </row>
    <row r="568" spans="3:14" x14ac:dyDescent="0.2">
      <c r="C568" t="s">
        <v>14234</v>
      </c>
      <c r="D568" t="s">
        <v>15987</v>
      </c>
      <c r="E568" t="s">
        <v>15988</v>
      </c>
      <c r="H568" t="s">
        <v>15929</v>
      </c>
      <c r="I568" t="s">
        <v>15989</v>
      </c>
    </row>
    <row r="569" spans="3:14" x14ac:dyDescent="0.2">
      <c r="D569">
        <v>1E-3</v>
      </c>
      <c r="E569" t="s">
        <v>15990</v>
      </c>
      <c r="H569">
        <v>4.9149338374291096</v>
      </c>
      <c r="I569" t="s">
        <v>15991</v>
      </c>
    </row>
    <row r="570" spans="3:14" x14ac:dyDescent="0.2">
      <c r="D570" t="s">
        <v>15931</v>
      </c>
      <c r="E570" t="s">
        <v>15992</v>
      </c>
      <c r="H570" t="s">
        <v>15933</v>
      </c>
      <c r="I570" t="s">
        <v>15993</v>
      </c>
    </row>
    <row r="571" spans="3:14" x14ac:dyDescent="0.2">
      <c r="D571" t="s">
        <v>15931</v>
      </c>
      <c r="E571" t="s">
        <v>15962</v>
      </c>
      <c r="H571" t="s">
        <v>15933</v>
      </c>
      <c r="I571" t="s">
        <v>15994</v>
      </c>
    </row>
    <row r="572" spans="3:14" x14ac:dyDescent="0.2">
      <c r="D572">
        <v>1.99621928166351</v>
      </c>
      <c r="E572" t="s">
        <v>15995</v>
      </c>
      <c r="H572" t="s">
        <v>15959</v>
      </c>
      <c r="I572">
        <v>7.2463768115942004</v>
      </c>
    </row>
    <row r="573" spans="3:14" x14ac:dyDescent="0.2">
      <c r="D573">
        <v>1.99621928166351</v>
      </c>
      <c r="E573" t="s">
        <v>15996</v>
      </c>
      <c r="H573" t="s">
        <v>15959</v>
      </c>
      <c r="I573" t="s">
        <v>15997</v>
      </c>
    </row>
    <row r="574" spans="3:14" x14ac:dyDescent="0.2">
      <c r="D574">
        <v>2.9943289224952698</v>
      </c>
      <c r="E574" t="s">
        <v>15956</v>
      </c>
      <c r="H574" t="s">
        <v>15964</v>
      </c>
      <c r="I574" t="s">
        <v>15935</v>
      </c>
    </row>
    <row r="575" spans="3:14" x14ac:dyDescent="0.2">
      <c r="D575">
        <v>2.9943289224952698</v>
      </c>
      <c r="E575">
        <v>3.5869565217391299</v>
      </c>
      <c r="H575" t="s">
        <v>15964</v>
      </c>
      <c r="I575" t="s">
        <v>15998</v>
      </c>
    </row>
    <row r="576" spans="3:14" x14ac:dyDescent="0.2">
      <c r="D576" t="s">
        <v>15999</v>
      </c>
      <c r="E576">
        <v>1E-3</v>
      </c>
      <c r="H576" t="s">
        <v>15969</v>
      </c>
      <c r="I576" t="s">
        <v>15970</v>
      </c>
      <c r="K576" t="s">
        <v>14236</v>
      </c>
      <c r="L576" t="e" vm="2">
        <f>AVERAGE(F577,J577)</f>
        <v>#VALUE!</v>
      </c>
      <c r="M576" t="s">
        <v>15924</v>
      </c>
      <c r="N576" t="s">
        <v>15925</v>
      </c>
    </row>
    <row r="577" spans="3:25" x14ac:dyDescent="0.2">
      <c r="D577">
        <v>4</v>
      </c>
      <c r="E577" t="s">
        <v>15968</v>
      </c>
      <c r="F577" t="e" vm="1">
        <f>AVERAGE(_FV(E569,"001"),E571,E573,E575,E577,E577)</f>
        <v>#VALUE!</v>
      </c>
      <c r="H577" t="s">
        <v>16000</v>
      </c>
      <c r="I577" t="s">
        <v>15970</v>
      </c>
      <c r="J577" t="e" vm="1">
        <f>AVERAGE(_FV(I569,"001"),I571,I573,I575,I577,I577)</f>
        <v>#VALUE!</v>
      </c>
      <c r="K577" t="s">
        <v>13906</v>
      </c>
      <c r="L577" t="e" vm="1">
        <f>STDEV(_FV(E569,"001"),E571,E573,E575,E577,_FV(I569,"001"),I571,I573,I575,I577)/SQRT(10.001)</f>
        <v>#VALUE!</v>
      </c>
    </row>
    <row r="579" spans="3:25" x14ac:dyDescent="0.2">
      <c r="E579" t="s">
        <v>14236</v>
      </c>
      <c r="I579" t="s">
        <v>14236</v>
      </c>
    </row>
    <row r="580" spans="3:25" x14ac:dyDescent="0.2">
      <c r="E580" t="s">
        <v>13906</v>
      </c>
      <c r="I580" t="s">
        <v>13906</v>
      </c>
    </row>
    <row r="584" spans="3:25" x14ac:dyDescent="0.2">
      <c r="C584" t="s">
        <v>14242</v>
      </c>
      <c r="I584" t="s">
        <v>14307</v>
      </c>
    </row>
    <row r="586" spans="3:25" ht="17" x14ac:dyDescent="0.2">
      <c r="C586" s="170" t="s">
        <v>14241</v>
      </c>
      <c r="D586" s="170" t="s">
        <v>12456</v>
      </c>
      <c r="E586" s="170" t="s">
        <v>14245</v>
      </c>
      <c r="H586" s="170" t="s">
        <v>12456</v>
      </c>
      <c r="I586" s="170" t="s">
        <v>14305</v>
      </c>
      <c r="J586" s="170" t="s">
        <v>14308</v>
      </c>
      <c r="K586" s="170" t="s">
        <v>14306</v>
      </c>
      <c r="L586" s="170" t="s">
        <v>14309</v>
      </c>
      <c r="M586" s="170" t="s">
        <v>14310</v>
      </c>
      <c r="O586" s="170"/>
    </row>
    <row r="587" spans="3:25" x14ac:dyDescent="0.2">
      <c r="C587" s="73" t="s">
        <v>14087</v>
      </c>
      <c r="D587" t="s">
        <v>14243</v>
      </c>
      <c r="E587" s="171" t="s">
        <v>14246</v>
      </c>
      <c r="H587" t="s">
        <v>14243</v>
      </c>
      <c r="I587" s="171">
        <v>25.6</v>
      </c>
      <c r="J587" s="173"/>
      <c r="K587" s="171">
        <v>2270.0010000000002</v>
      </c>
      <c r="L587" s="173"/>
      <c r="M587" s="173"/>
      <c r="P587" t="s">
        <v>14313</v>
      </c>
      <c r="R587" t="s">
        <v>14314</v>
      </c>
      <c r="T587" t="s">
        <v>14315</v>
      </c>
      <c r="V587" t="s">
        <v>14316</v>
      </c>
      <c r="X587" t="s">
        <v>14317</v>
      </c>
    </row>
    <row r="588" spans="3:25" x14ac:dyDescent="0.2">
      <c r="C588" s="73" t="s">
        <v>14087</v>
      </c>
      <c r="D588" t="s">
        <v>14244</v>
      </c>
      <c r="E588" s="171"/>
      <c r="H588" t="s">
        <v>14244</v>
      </c>
      <c r="I588" s="171">
        <v>24.1</v>
      </c>
      <c r="J588" s="171">
        <v>7.73</v>
      </c>
      <c r="K588" s="171">
        <v>2270.0010000000002</v>
      </c>
      <c r="L588" s="173">
        <v>913</v>
      </c>
      <c r="M588" s="171">
        <v>1.76</v>
      </c>
      <c r="O588" t="s">
        <v>12457</v>
      </c>
      <c r="P588">
        <v>2.6137554585152851</v>
      </c>
      <c r="Q588" t="s">
        <v>16001</v>
      </c>
      <c r="R588" t="s">
        <v>16002</v>
      </c>
      <c r="S588" t="s">
        <v>16001</v>
      </c>
      <c r="T588" t="s">
        <v>16003</v>
      </c>
      <c r="U588" t="s">
        <v>16001</v>
      </c>
      <c r="V588">
        <v>7.9225545851528318</v>
      </c>
      <c r="W588" t="s">
        <v>16001</v>
      </c>
      <c r="X588" t="s">
        <v>16004</v>
      </c>
      <c r="Y588" t="s">
        <v>16001</v>
      </c>
    </row>
    <row r="589" spans="3:25" x14ac:dyDescent="0.2">
      <c r="C589" s="73" t="s">
        <v>14087</v>
      </c>
      <c r="D589" t="s">
        <v>14244</v>
      </c>
      <c r="E589" s="171" t="s">
        <v>14247</v>
      </c>
      <c r="H589" t="s">
        <v>14243</v>
      </c>
      <c r="I589" s="171">
        <v>25.5</v>
      </c>
      <c r="J589" s="171">
        <v>7.75</v>
      </c>
      <c r="K589" s="171">
        <v>2270.0010000000002</v>
      </c>
      <c r="L589" s="171">
        <v>876</v>
      </c>
      <c r="M589" s="171">
        <v>1.92</v>
      </c>
      <c r="O589" t="s">
        <v>12746</v>
      </c>
      <c r="P589" t="s">
        <v>16005</v>
      </c>
      <c r="Q589" t="s">
        <v>16006</v>
      </c>
      <c r="R589" t="s">
        <v>16007</v>
      </c>
      <c r="S589" t="s">
        <v>16001</v>
      </c>
      <c r="T589" t="s">
        <v>16003</v>
      </c>
      <c r="U589" t="s">
        <v>16001</v>
      </c>
      <c r="V589">
        <v>7.7424493554327887</v>
      </c>
      <c r="W589" t="s">
        <v>16001</v>
      </c>
      <c r="X589" t="s">
        <v>16008</v>
      </c>
      <c r="Y589" t="s">
        <v>16001</v>
      </c>
    </row>
    <row r="590" spans="3:25" x14ac:dyDescent="0.2">
      <c r="C590" s="73" t="s">
        <v>14087</v>
      </c>
      <c r="D590" t="s">
        <v>14243</v>
      </c>
      <c r="E590" s="171" t="s">
        <v>14248</v>
      </c>
      <c r="H590" t="s">
        <v>14244</v>
      </c>
      <c r="I590" s="171">
        <v>25.3</v>
      </c>
      <c r="J590" s="171">
        <v>7.67</v>
      </c>
      <c r="K590" s="171">
        <v>2270.0010000000002</v>
      </c>
      <c r="L590" s="171">
        <v>10.001749999999999</v>
      </c>
      <c r="M590" s="171">
        <v>1.62</v>
      </c>
    </row>
    <row r="591" spans="3:25" x14ac:dyDescent="0.2">
      <c r="C591" s="73" t="s">
        <v>14087</v>
      </c>
      <c r="D591" t="s">
        <v>14243</v>
      </c>
      <c r="E591" s="171" t="s">
        <v>14249</v>
      </c>
      <c r="H591" t="s">
        <v>14243</v>
      </c>
      <c r="I591" s="171">
        <v>25.4</v>
      </c>
      <c r="J591" s="171">
        <v>7.88</v>
      </c>
      <c r="K591" s="171">
        <v>2270.0010000000002</v>
      </c>
      <c r="L591" s="171">
        <v>621</v>
      </c>
      <c r="M591" s="171">
        <v>2.4700000000000002</v>
      </c>
    </row>
    <row r="592" spans="3:25" x14ac:dyDescent="0.2">
      <c r="C592" s="73" t="s">
        <v>14087</v>
      </c>
      <c r="D592" t="s">
        <v>14243</v>
      </c>
      <c r="E592" s="171" t="s">
        <v>14250</v>
      </c>
      <c r="H592" t="s">
        <v>14244</v>
      </c>
      <c r="I592" s="171">
        <v>25.5</v>
      </c>
      <c r="J592" s="171">
        <v>7.81</v>
      </c>
      <c r="K592" s="171">
        <v>2270.0010000000002</v>
      </c>
      <c r="L592" s="171">
        <v>749</v>
      </c>
      <c r="M592" s="171">
        <v>2.16</v>
      </c>
    </row>
    <row r="593" spans="3:20" x14ac:dyDescent="0.2">
      <c r="C593" s="73" t="s">
        <v>14087</v>
      </c>
      <c r="D593" t="s">
        <v>14244</v>
      </c>
      <c r="E593" s="171">
        <v>60.000999999999998</v>
      </c>
      <c r="H593" t="s">
        <v>14243</v>
      </c>
      <c r="I593" s="171">
        <v>25.5</v>
      </c>
      <c r="J593" s="173"/>
      <c r="K593" s="171">
        <v>2270.0010000000002</v>
      </c>
      <c r="L593" s="173"/>
      <c r="M593" s="173"/>
    </row>
    <row r="594" spans="3:20" x14ac:dyDescent="0.2">
      <c r="C594" s="73" t="s">
        <v>14087</v>
      </c>
      <c r="D594" t="s">
        <v>14244</v>
      </c>
      <c r="E594" s="171" t="s">
        <v>14251</v>
      </c>
      <c r="H594" t="s">
        <v>14244</v>
      </c>
      <c r="I594" s="171">
        <v>24.1</v>
      </c>
      <c r="J594" s="171">
        <v>7.71</v>
      </c>
      <c r="K594" s="171">
        <v>2270.0010000000002</v>
      </c>
      <c r="L594" s="171">
        <v>962</v>
      </c>
      <c r="M594" s="171">
        <v>1.69</v>
      </c>
    </row>
    <row r="595" spans="3:20" x14ac:dyDescent="0.2">
      <c r="C595" s="73" t="s">
        <v>14087</v>
      </c>
      <c r="D595" t="s">
        <v>14244</v>
      </c>
      <c r="E595" s="171" t="s">
        <v>14252</v>
      </c>
      <c r="H595" t="s">
        <v>14243</v>
      </c>
      <c r="I595" s="171">
        <v>25.7</v>
      </c>
      <c r="J595" s="171">
        <v>7.72</v>
      </c>
      <c r="K595" s="171">
        <v>2270.0010000000002</v>
      </c>
      <c r="L595" s="171">
        <v>949</v>
      </c>
      <c r="M595" s="171">
        <v>1.82</v>
      </c>
    </row>
    <row r="596" spans="3:20" x14ac:dyDescent="0.2">
      <c r="C596" s="73" t="s">
        <v>14087</v>
      </c>
      <c r="D596" t="s">
        <v>14243</v>
      </c>
      <c r="E596" s="171" t="s">
        <v>14253</v>
      </c>
      <c r="H596" t="s">
        <v>14244</v>
      </c>
      <c r="I596" s="171">
        <v>25.5</v>
      </c>
      <c r="J596" s="171">
        <v>7.63</v>
      </c>
      <c r="K596" s="171">
        <v>2270.0010000000002</v>
      </c>
      <c r="L596" s="171">
        <v>1193</v>
      </c>
      <c r="M596" s="171">
        <v>1.5</v>
      </c>
    </row>
    <row r="597" spans="3:20" x14ac:dyDescent="0.2">
      <c r="C597" s="73" t="s">
        <v>14087</v>
      </c>
      <c r="D597" t="s">
        <v>14243</v>
      </c>
      <c r="E597" s="171" t="s">
        <v>14254</v>
      </c>
      <c r="H597" t="s">
        <v>14243</v>
      </c>
      <c r="I597" s="171">
        <v>25.6</v>
      </c>
      <c r="J597" s="171">
        <v>7.86</v>
      </c>
      <c r="K597" s="171">
        <v>2270.0010000000002</v>
      </c>
      <c r="L597" s="171">
        <v>656</v>
      </c>
      <c r="M597" s="171">
        <v>2.39</v>
      </c>
    </row>
    <row r="598" spans="3:20" x14ac:dyDescent="0.2">
      <c r="C598" s="73" t="s">
        <v>14087</v>
      </c>
      <c r="D598" t="s">
        <v>14244</v>
      </c>
      <c r="E598" s="171" t="s">
        <v>14255</v>
      </c>
      <c r="H598" t="s">
        <v>14244</v>
      </c>
      <c r="I598" s="171">
        <v>25.8</v>
      </c>
      <c r="J598" s="171">
        <v>7.66</v>
      </c>
      <c r="K598" s="171">
        <v>2270.0010000000002</v>
      </c>
      <c r="L598" s="171">
        <v>110.0018</v>
      </c>
      <c r="M598" s="171">
        <v>1.62</v>
      </c>
    </row>
    <row r="599" spans="3:20" x14ac:dyDescent="0.2">
      <c r="C599" s="73" t="s">
        <v>14087</v>
      </c>
      <c r="D599" t="s">
        <v>14243</v>
      </c>
      <c r="E599" s="171" t="s">
        <v>14256</v>
      </c>
      <c r="H599" t="s">
        <v>14243</v>
      </c>
      <c r="I599" s="171">
        <v>25.3</v>
      </c>
      <c r="J599" s="173"/>
      <c r="K599" s="171">
        <v>2270.0010000000002</v>
      </c>
      <c r="L599" s="173"/>
      <c r="M599" s="173"/>
    </row>
    <row r="600" spans="3:20" x14ac:dyDescent="0.2">
      <c r="C600" s="73" t="s">
        <v>14087</v>
      </c>
      <c r="D600" t="s">
        <v>14244</v>
      </c>
      <c r="E600" s="171"/>
      <c r="H600" t="s">
        <v>14244</v>
      </c>
      <c r="I600" s="171">
        <v>24.1</v>
      </c>
      <c r="J600" s="171">
        <v>7.69</v>
      </c>
      <c r="K600" s="171">
        <v>2270.0010000000002</v>
      </c>
      <c r="L600" s="171">
        <v>10.00112</v>
      </c>
      <c r="M600" s="171">
        <v>1.63</v>
      </c>
      <c r="O600" s="174" t="s">
        <v>14311</v>
      </c>
      <c r="P600" t="s">
        <v>14313</v>
      </c>
      <c r="Q600" t="s">
        <v>14314</v>
      </c>
      <c r="R600" t="s">
        <v>14315</v>
      </c>
      <c r="S600" t="s">
        <v>14316</v>
      </c>
      <c r="T600" t="s">
        <v>14317</v>
      </c>
    </row>
    <row r="601" spans="3:20" x14ac:dyDescent="0.2">
      <c r="C601" s="73" t="s">
        <v>14087</v>
      </c>
      <c r="D601" t="s">
        <v>14243</v>
      </c>
      <c r="E601" s="171" t="s">
        <v>14257</v>
      </c>
      <c r="H601" t="s">
        <v>14243</v>
      </c>
      <c r="I601" s="171">
        <v>25.5</v>
      </c>
      <c r="J601" s="171">
        <v>7.71</v>
      </c>
      <c r="K601" s="171">
        <v>2270.0010000000002</v>
      </c>
      <c r="L601" s="171">
        <v>972</v>
      </c>
      <c r="M601" s="171">
        <v>1.77</v>
      </c>
      <c r="O601" s="73" t="s">
        <v>14243</v>
      </c>
      <c r="P601">
        <v>2.6137554585152851</v>
      </c>
      <c r="Q601">
        <v>576.71615720524017</v>
      </c>
      <c r="R601">
        <v>2177.8453038674033</v>
      </c>
      <c r="S601">
        <v>7.9225545851528318</v>
      </c>
      <c r="T601">
        <v>25.355432780847117</v>
      </c>
    </row>
    <row r="602" spans="3:20" x14ac:dyDescent="0.2">
      <c r="C602" s="73" t="s">
        <v>14087</v>
      </c>
      <c r="D602" t="s">
        <v>14244</v>
      </c>
      <c r="E602" s="171" t="s">
        <v>14258</v>
      </c>
      <c r="H602" t="s">
        <v>14244</v>
      </c>
      <c r="I602" s="171">
        <v>25.4</v>
      </c>
      <c r="J602" s="171">
        <v>7.6</v>
      </c>
      <c r="K602" s="171">
        <v>2270</v>
      </c>
      <c r="L602" s="171">
        <v>1286</v>
      </c>
      <c r="M602" s="171">
        <v>1.41</v>
      </c>
      <c r="O602" s="73" t="s">
        <v>14244</v>
      </c>
      <c r="P602">
        <v>1.7901473296500909</v>
      </c>
      <c r="Q602">
        <v>870.83977900552486</v>
      </c>
      <c r="R602">
        <v>2177.8453038674033</v>
      </c>
      <c r="S602">
        <v>7.7424493554327887</v>
      </c>
      <c r="T602">
        <v>25.194106813996324</v>
      </c>
    </row>
    <row r="603" spans="3:20" x14ac:dyDescent="0.2">
      <c r="C603" s="73" t="s">
        <v>14087</v>
      </c>
      <c r="D603" t="s">
        <v>14243</v>
      </c>
      <c r="E603" s="171" t="s">
        <v>14259</v>
      </c>
      <c r="H603" t="s">
        <v>14243</v>
      </c>
      <c r="I603" s="171">
        <v>25.3</v>
      </c>
      <c r="J603" s="171">
        <v>7.85</v>
      </c>
      <c r="K603" s="171">
        <v>2270</v>
      </c>
      <c r="L603" s="171">
        <v>673</v>
      </c>
      <c r="M603" s="171">
        <v>2.33</v>
      </c>
      <c r="O603" s="73" t="s">
        <v>14312</v>
      </c>
      <c r="P603">
        <v>2.1669830169830164</v>
      </c>
      <c r="Q603">
        <v>736.2657342657343</v>
      </c>
      <c r="R603">
        <v>2177.8453038674033</v>
      </c>
      <c r="S603">
        <v>7.8248551448551451</v>
      </c>
      <c r="T603">
        <v>25.27476979742169</v>
      </c>
    </row>
    <row r="604" spans="3:20" x14ac:dyDescent="0.2">
      <c r="C604" s="73" t="s">
        <v>14087</v>
      </c>
      <c r="D604" t="s">
        <v>14244</v>
      </c>
      <c r="E604" s="171" t="s">
        <v>14260</v>
      </c>
      <c r="H604" t="s">
        <v>14244</v>
      </c>
      <c r="I604" s="171">
        <v>25.6</v>
      </c>
      <c r="J604" s="171">
        <v>7.66</v>
      </c>
      <c r="K604" s="171">
        <v>2270</v>
      </c>
      <c r="L604" s="171">
        <v>1106</v>
      </c>
      <c r="M604" s="171">
        <v>1.61</v>
      </c>
    </row>
    <row r="605" spans="3:20" x14ac:dyDescent="0.2">
      <c r="C605" s="73" t="s">
        <v>14087</v>
      </c>
      <c r="D605" t="s">
        <v>14244</v>
      </c>
      <c r="E605" s="171" t="s">
        <v>14261</v>
      </c>
      <c r="H605" t="s">
        <v>14243</v>
      </c>
      <c r="I605" s="171">
        <v>25</v>
      </c>
      <c r="J605" s="173"/>
      <c r="K605" s="171">
        <v>2270</v>
      </c>
      <c r="L605" s="173"/>
      <c r="M605" s="173"/>
    </row>
    <row r="606" spans="3:20" x14ac:dyDescent="0.2">
      <c r="C606" s="73" t="s">
        <v>14087</v>
      </c>
      <c r="D606" t="s">
        <v>14243</v>
      </c>
      <c r="E606" s="171" t="s">
        <v>14261</v>
      </c>
      <c r="H606" t="s">
        <v>14244</v>
      </c>
      <c r="I606" s="171">
        <v>23.9</v>
      </c>
      <c r="J606" s="171">
        <v>7.67</v>
      </c>
      <c r="K606" s="171">
        <v>2270</v>
      </c>
      <c r="L606" s="171">
        <v>1064</v>
      </c>
      <c r="M606" s="171">
        <v>1.55</v>
      </c>
      <c r="O606" s="174" t="s">
        <v>14311</v>
      </c>
      <c r="P606" t="s">
        <v>14318</v>
      </c>
      <c r="Q606" t="s">
        <v>14319</v>
      </c>
      <c r="R606" t="s">
        <v>14320</v>
      </c>
      <c r="S606" t="s">
        <v>14321</v>
      </c>
      <c r="T606" t="s">
        <v>14322</v>
      </c>
    </row>
    <row r="607" spans="3:20" x14ac:dyDescent="0.2">
      <c r="C607" s="73" t="s">
        <v>14087</v>
      </c>
      <c r="D607" t="s">
        <v>14243</v>
      </c>
      <c r="E607" s="171" t="s">
        <v>14262</v>
      </c>
      <c r="H607" t="s">
        <v>14243</v>
      </c>
      <c r="I607" s="171">
        <v>25.3</v>
      </c>
      <c r="J607" s="171">
        <v>7.7</v>
      </c>
      <c r="K607" s="171">
        <v>2270</v>
      </c>
      <c r="L607" s="171">
        <v>996</v>
      </c>
      <c r="M607" s="171">
        <v>1.73</v>
      </c>
      <c r="O607" s="73" t="s">
        <v>14243</v>
      </c>
      <c r="P607">
        <v>1.0023296066102296</v>
      </c>
      <c r="Q607">
        <v>245.70105610784248</v>
      </c>
      <c r="R607">
        <v>238.89111526978667</v>
      </c>
      <c r="S607">
        <v>0.17502304403095412</v>
      </c>
      <c r="T607">
        <v>0.44543911188072244</v>
      </c>
    </row>
    <row r="608" spans="3:20" x14ac:dyDescent="0.2">
      <c r="C608" s="73" t="s">
        <v>14087</v>
      </c>
      <c r="D608" t="s">
        <v>14243</v>
      </c>
      <c r="E608" s="171" t="s">
        <v>14263</v>
      </c>
      <c r="H608" t="s">
        <v>14244</v>
      </c>
      <c r="I608" s="171">
        <v>25.2</v>
      </c>
      <c r="J608" s="171">
        <v>7.58</v>
      </c>
      <c r="K608" s="171">
        <v>2270</v>
      </c>
      <c r="L608" s="171">
        <v>1350</v>
      </c>
      <c r="M608" s="171">
        <v>1.34</v>
      </c>
      <c r="O608" s="73" t="s">
        <v>14244</v>
      </c>
      <c r="P608">
        <v>0.40109303660171564</v>
      </c>
      <c r="Q608">
        <v>160.22799174058341</v>
      </c>
      <c r="R608">
        <v>238.89111526978667</v>
      </c>
      <c r="S608">
        <v>6.5841730689692055E-2</v>
      </c>
      <c r="T608">
        <v>0.63751295740361091</v>
      </c>
    </row>
    <row r="609" spans="3:31" x14ac:dyDescent="0.2">
      <c r="C609" s="73" t="s">
        <v>12360</v>
      </c>
      <c r="D609" t="s">
        <v>14244</v>
      </c>
      <c r="E609" s="171" t="s">
        <v>14264</v>
      </c>
      <c r="H609" t="s">
        <v>14243</v>
      </c>
      <c r="I609" s="171">
        <v>25</v>
      </c>
      <c r="J609" s="171">
        <v>7.85</v>
      </c>
      <c r="K609" s="171">
        <v>2270</v>
      </c>
      <c r="L609" s="171">
        <v>671</v>
      </c>
      <c r="M609" s="171">
        <v>2.2999999999999998</v>
      </c>
      <c r="O609" s="73" t="s">
        <v>14312</v>
      </c>
      <c r="P609">
        <v>0.84549067925748966</v>
      </c>
      <c r="Q609">
        <v>250.99026139411336</v>
      </c>
      <c r="R609">
        <v>238.78100182062258</v>
      </c>
      <c r="S609">
        <v>0.15623061158599427</v>
      </c>
      <c r="T609">
        <v>0.55556563317573282</v>
      </c>
    </row>
    <row r="610" spans="3:31" x14ac:dyDescent="0.2">
      <c r="C610" s="73" t="s">
        <v>12360</v>
      </c>
      <c r="D610" t="s">
        <v>14243</v>
      </c>
      <c r="E610" s="171" t="s">
        <v>14265</v>
      </c>
      <c r="H610" t="s">
        <v>14244</v>
      </c>
      <c r="I610" s="171">
        <v>25.4</v>
      </c>
      <c r="J610" s="171">
        <v>7.81</v>
      </c>
      <c r="K610" s="171">
        <v>2270</v>
      </c>
      <c r="L610" s="171">
        <v>748</v>
      </c>
      <c r="M610" s="171">
        <v>2.16</v>
      </c>
    </row>
    <row r="611" spans="3:31" x14ac:dyDescent="0.2">
      <c r="C611" s="73" t="s">
        <v>12360</v>
      </c>
      <c r="D611" t="s">
        <v>14243</v>
      </c>
      <c r="E611" s="171" t="s">
        <v>14260</v>
      </c>
      <c r="H611" t="s">
        <v>14243</v>
      </c>
      <c r="I611" s="171">
        <v>25.2</v>
      </c>
      <c r="J611" s="173"/>
      <c r="K611" s="171">
        <v>2270</v>
      </c>
      <c r="L611" s="173"/>
      <c r="M611" s="173"/>
    </row>
    <row r="612" spans="3:31" x14ac:dyDescent="0.2">
      <c r="C612" s="73" t="s">
        <v>12360</v>
      </c>
      <c r="D612" t="s">
        <v>14244</v>
      </c>
      <c r="E612" s="171" t="s">
        <v>14266</v>
      </c>
      <c r="H612" t="s">
        <v>14244</v>
      </c>
      <c r="I612" s="171">
        <v>24.2</v>
      </c>
      <c r="J612" s="171">
        <v>7.77</v>
      </c>
      <c r="K612" s="171">
        <v>2270</v>
      </c>
      <c r="L612" s="171">
        <v>824</v>
      </c>
      <c r="M612" s="171">
        <v>1.92</v>
      </c>
      <c r="O612" s="174" t="s">
        <v>14311</v>
      </c>
      <c r="P612" t="s">
        <v>14323</v>
      </c>
      <c r="Q612" t="s">
        <v>14325</v>
      </c>
      <c r="R612" t="s">
        <v>14324</v>
      </c>
      <c r="S612" t="s">
        <v>14326</v>
      </c>
      <c r="T612" t="s">
        <v>14327</v>
      </c>
    </row>
    <row r="613" spans="3:31" x14ac:dyDescent="0.2">
      <c r="C613" s="73" t="s">
        <v>12360</v>
      </c>
      <c r="D613" t="s">
        <v>14243</v>
      </c>
      <c r="E613" s="171" t="s">
        <v>14267</v>
      </c>
      <c r="H613" t="s">
        <v>14243</v>
      </c>
      <c r="I613" s="171">
        <v>25.5</v>
      </c>
      <c r="J613" s="171">
        <v>7.79</v>
      </c>
      <c r="K613" s="171">
        <v>2270</v>
      </c>
      <c r="L613" s="171">
        <v>789</v>
      </c>
      <c r="M613" s="171">
        <v>2.08</v>
      </c>
      <c r="O613" s="73" t="s">
        <v>14243</v>
      </c>
      <c r="P613">
        <v>458</v>
      </c>
      <c r="Q613">
        <v>458</v>
      </c>
      <c r="R613">
        <v>543</v>
      </c>
      <c r="S613">
        <v>458</v>
      </c>
      <c r="T613">
        <v>543</v>
      </c>
    </row>
    <row r="614" spans="3:31" x14ac:dyDescent="0.2">
      <c r="C614" s="73" t="s">
        <v>12360</v>
      </c>
      <c r="D614" t="s">
        <v>14244</v>
      </c>
      <c r="E614" s="171" t="s">
        <v>14254</v>
      </c>
      <c r="H614" t="s">
        <v>14244</v>
      </c>
      <c r="I614" s="171">
        <v>25.3</v>
      </c>
      <c r="J614" s="171">
        <v>7.61</v>
      </c>
      <c r="K614" s="171">
        <v>2270</v>
      </c>
      <c r="L614" s="171">
        <v>1252</v>
      </c>
      <c r="M614" s="171">
        <v>1.43</v>
      </c>
      <c r="O614" s="73" t="s">
        <v>14244</v>
      </c>
      <c r="P614">
        <v>543</v>
      </c>
      <c r="Q614">
        <v>543</v>
      </c>
      <c r="R614">
        <v>543</v>
      </c>
      <c r="S614">
        <v>543</v>
      </c>
      <c r="T614">
        <v>543</v>
      </c>
    </row>
    <row r="615" spans="3:31" x14ac:dyDescent="0.2">
      <c r="C615" s="73" t="s">
        <v>12360</v>
      </c>
      <c r="D615" t="s">
        <v>14243</v>
      </c>
      <c r="E615" s="171" t="s">
        <v>14268</v>
      </c>
      <c r="H615" t="s">
        <v>14243</v>
      </c>
      <c r="I615" s="171">
        <v>25.3</v>
      </c>
      <c r="J615" s="171">
        <v>7.88</v>
      </c>
      <c r="K615" s="171">
        <v>2270</v>
      </c>
      <c r="L615" s="171">
        <v>621</v>
      </c>
      <c r="M615" s="171">
        <v>2.46</v>
      </c>
      <c r="O615" s="73" t="s">
        <v>14312</v>
      </c>
      <c r="P615">
        <v>1001</v>
      </c>
      <c r="Q615">
        <v>1001</v>
      </c>
      <c r="R615">
        <v>1086</v>
      </c>
      <c r="S615">
        <v>1001</v>
      </c>
      <c r="T615">
        <v>1086</v>
      </c>
    </row>
    <row r="616" spans="3:31" x14ac:dyDescent="0.2">
      <c r="C616" s="73" t="s">
        <v>12360</v>
      </c>
      <c r="D616" t="s">
        <v>14243</v>
      </c>
      <c r="E616" s="171" t="s">
        <v>14269</v>
      </c>
      <c r="H616" t="s">
        <v>14244</v>
      </c>
      <c r="I616" s="171">
        <v>25.6</v>
      </c>
      <c r="J616" s="171">
        <v>7.79</v>
      </c>
      <c r="K616" s="171">
        <v>2270</v>
      </c>
      <c r="L616" s="171">
        <v>790</v>
      </c>
      <c r="M616" s="171">
        <v>2.09</v>
      </c>
    </row>
    <row r="617" spans="3:31" x14ac:dyDescent="0.2">
      <c r="C617" s="73" t="s">
        <v>12360</v>
      </c>
      <c r="D617" t="s">
        <v>14244</v>
      </c>
      <c r="E617" s="171" t="s">
        <v>14261</v>
      </c>
      <c r="H617" t="s">
        <v>14243</v>
      </c>
      <c r="I617" s="171">
        <v>25.7</v>
      </c>
      <c r="J617" s="173"/>
      <c r="K617" s="171">
        <v>2270</v>
      </c>
      <c r="L617" s="173"/>
      <c r="M617" s="173"/>
      <c r="O617" s="73" t="s">
        <v>12468</v>
      </c>
      <c r="V617" t="s">
        <v>14313</v>
      </c>
      <c r="X617" t="s">
        <v>14314</v>
      </c>
      <c r="Z617" t="s">
        <v>14315</v>
      </c>
      <c r="AB617" t="s">
        <v>14316</v>
      </c>
      <c r="AD617" t="s">
        <v>14317</v>
      </c>
    </row>
    <row r="618" spans="3:31" x14ac:dyDescent="0.2">
      <c r="C618" s="73" t="s">
        <v>12360</v>
      </c>
      <c r="D618" t="s">
        <v>14243</v>
      </c>
      <c r="E618" s="171" t="s">
        <v>14270</v>
      </c>
      <c r="H618" t="s">
        <v>14244</v>
      </c>
      <c r="I618" s="171">
        <v>25</v>
      </c>
      <c r="J618" s="171">
        <v>7.76</v>
      </c>
      <c r="K618" s="171">
        <v>2270</v>
      </c>
      <c r="L618" s="171">
        <v>851</v>
      </c>
      <c r="M618" s="171">
        <v>1.93</v>
      </c>
      <c r="O618" s="73" t="s">
        <v>14243</v>
      </c>
      <c r="P618">
        <f>GETPIVOTDATA("StdDev of ΩAr",$O$606,"treatment","ambient pH")/SQRT(GETPIVOTDATA("Count of ΩAr",$O$612,"treatment","ambient pH"))</f>
        <v>4.6835786719752213E-2</v>
      </c>
      <c r="Q618">
        <f>GETPIVOTDATA("StdDev of ΩAr",$O$606,"treatment","ambient pH")/SQRT(GETPIVOTDATA("Count of ΩAr",$O$612,"treatment","ambient pH"))</f>
        <v>4.6835786719752213E-2</v>
      </c>
      <c r="R618">
        <f>GETPIVOTDATA("StdDev of ΩAr",$O$606,"treatment","ambient pH")/SQRT(GETPIVOTDATA("Count of ΩAr",$O$612,"treatment","ambient pH"))</f>
        <v>4.6835786719752213E-2</v>
      </c>
      <c r="S618">
        <f>GETPIVOTDATA("StdDev of ΩAr",$O$606,"treatment","ambient pH")/SQRT(GETPIVOTDATA("Count of ΩAr",$O$612,"treatment","ambient pH"))</f>
        <v>4.6835786719752213E-2</v>
      </c>
      <c r="T618">
        <f>GETPIVOTDATA("StdDev of ΩAr",$O$606,"treatment","ambient pH")/SQRT(GETPIVOTDATA("Count of ΩAr",$O$612,"treatment","ambient pH"))</f>
        <v>4.6835786719752213E-2</v>
      </c>
      <c r="V618">
        <v>2.6137554585152851</v>
      </c>
      <c r="W618">
        <f>GETPIVOTDATA("StdDev of ΩAr",$O$606,"treatment","ambient pH")/SQRT(GETPIVOTDATA("Count of ΩAr",$O$612,"treatment","ambient pH"))</f>
        <v>4.6835786719752213E-2</v>
      </c>
      <c r="X618">
        <v>576.71615720524017</v>
      </c>
      <c r="Y618">
        <f>GETPIVOTDATA("StdDev of ΩAr",$O$606,"treatment","ambient pH")/SQRT(GETPIVOTDATA("Count of ΩAr",$O$612,"treatment","ambient pH"))</f>
        <v>4.6835786719752213E-2</v>
      </c>
      <c r="Z618">
        <v>2177.8453038674033</v>
      </c>
      <c r="AA618">
        <f>GETPIVOTDATA("StdDev of ΩAr",$O$606,"treatment","ambient pH")/SQRT(GETPIVOTDATA("Count of ΩAr",$O$612,"treatment","ambient pH"))</f>
        <v>4.6835786719752213E-2</v>
      </c>
      <c r="AB618">
        <v>7.9225545851528318</v>
      </c>
      <c r="AC618">
        <f>GETPIVOTDATA("StdDev of ΩAr",$O$606,"treatment","ambient pH")/SQRT(GETPIVOTDATA("Count of ΩAr",$O$612,"treatment","ambient pH"))</f>
        <v>4.6835786719752213E-2</v>
      </c>
      <c r="AD618">
        <v>25.355432780847117</v>
      </c>
      <c r="AE618">
        <f>GETPIVOTDATA("StdDev of ΩAr",$O$606,"treatment","ambient pH")/SQRT(GETPIVOTDATA("Count of ΩAr",$O$612,"treatment","ambient pH"))</f>
        <v>4.6835786719752213E-2</v>
      </c>
    </row>
    <row r="619" spans="3:31" x14ac:dyDescent="0.2">
      <c r="C619" s="73" t="s">
        <v>12360</v>
      </c>
      <c r="D619" t="s">
        <v>14243</v>
      </c>
      <c r="E619" s="171" t="s">
        <v>14271</v>
      </c>
      <c r="H619" t="s">
        <v>14243</v>
      </c>
      <c r="I619" s="171">
        <v>26.3</v>
      </c>
      <c r="J619" s="171">
        <v>7.91</v>
      </c>
      <c r="K619" s="171">
        <v>2270</v>
      </c>
      <c r="L619" s="171">
        <v>576</v>
      </c>
      <c r="M619" s="171">
        <v>2.69</v>
      </c>
      <c r="O619" s="73" t="s">
        <v>14244</v>
      </c>
      <c r="P619">
        <f>GETPIVOTDATA("StdDev of ΩAr",$O$606,"treatment","low pH")/SQRT(GETPIVOTDATA("Count of ΩAr",$O$612,"treatment","low pH"))</f>
        <v>1.7212549707188662E-2</v>
      </c>
      <c r="Q619">
        <f>GETPIVOTDATA("StdDev of ΩAr",$O$606,"treatment","ambient pH")/SQRT(GETPIVOTDATA("Count of ΩAr",$O$612,"treatment","ambient pH"))</f>
        <v>4.6835786719752213E-2</v>
      </c>
      <c r="R619">
        <f>GETPIVOTDATA("StdDev of ΩAr",$O$606,"treatment","ambient pH")/SQRT(GETPIVOTDATA("Count of ΩAr",$O$612,"treatment","ambient pH"))</f>
        <v>4.6835786719752213E-2</v>
      </c>
      <c r="S619">
        <f>GETPIVOTDATA("StdDev of ΩAr",$O$606,"treatment","ambient pH")/SQRT(GETPIVOTDATA("Count of ΩAr",$O$612,"treatment","ambient pH"))</f>
        <v>4.6835786719752213E-2</v>
      </c>
      <c r="T619">
        <f>GETPIVOTDATA("StdDev of ΩAr",$O$606,"treatment","ambient pH")/SQRT(GETPIVOTDATA("Count of ΩAr",$O$612,"treatment","ambient pH"))</f>
        <v>4.6835786719752213E-2</v>
      </c>
      <c r="V619">
        <v>1.7901473296500909</v>
      </c>
      <c r="W619">
        <f>GETPIVOTDATA("StdDev of ΩAr",$O$606,"treatment","low pH")/SQRT(GETPIVOTDATA("Count of ΩAr",$O$612,"treatment","low pH"))</f>
        <v>1.7212549707188662E-2</v>
      </c>
      <c r="X619">
        <v>870.83977900552486</v>
      </c>
      <c r="Y619">
        <f>GETPIVOTDATA("StdDev of ΩAr",$O$606,"treatment","ambient pH")/SQRT(GETPIVOTDATA("Count of ΩAr",$O$612,"treatment","ambient pH"))</f>
        <v>4.6835786719752213E-2</v>
      </c>
      <c r="Z619">
        <v>2177.8453038674033</v>
      </c>
      <c r="AA619">
        <f>GETPIVOTDATA("StdDev of ΩAr",$O$606,"treatment","ambient pH")/SQRT(GETPIVOTDATA("Count of ΩAr",$O$612,"treatment","ambient pH"))</f>
        <v>4.6835786719752213E-2</v>
      </c>
      <c r="AB619">
        <v>7.7424493554327887</v>
      </c>
      <c r="AC619">
        <f>GETPIVOTDATA("StdDev of ΩAr",$O$606,"treatment","ambient pH")/SQRT(GETPIVOTDATA("Count of ΩAr",$O$612,"treatment","ambient pH"))</f>
        <v>4.6835786719752213E-2</v>
      </c>
      <c r="AD619">
        <v>25.194106813996324</v>
      </c>
      <c r="AE619">
        <f>GETPIVOTDATA("StdDev of ΩAr",$O$606,"treatment","ambient pH")/SQRT(GETPIVOTDATA("Count of ΩAr",$O$612,"treatment","ambient pH"))</f>
        <v>4.6835786719752213E-2</v>
      </c>
    </row>
    <row r="620" spans="3:31" x14ac:dyDescent="0.2">
      <c r="C620" s="73" t="s">
        <v>12360</v>
      </c>
      <c r="D620" t="s">
        <v>14244</v>
      </c>
      <c r="E620" s="171" t="s">
        <v>14272</v>
      </c>
      <c r="H620" t="s">
        <v>14244</v>
      </c>
      <c r="I620" s="171">
        <v>25.9</v>
      </c>
      <c r="J620" s="171">
        <v>7.71</v>
      </c>
      <c r="K620" s="171">
        <v>2270</v>
      </c>
      <c r="L620" s="171">
        <v>975</v>
      </c>
      <c r="M620" s="171">
        <v>1.8</v>
      </c>
      <c r="N620" s="73"/>
    </row>
    <row r="621" spans="3:31" x14ac:dyDescent="0.2">
      <c r="C621" s="73" t="s">
        <v>12360</v>
      </c>
      <c r="D621" t="s">
        <v>14244</v>
      </c>
      <c r="E621" s="171" t="s">
        <v>14273</v>
      </c>
      <c r="H621" t="s">
        <v>14243</v>
      </c>
      <c r="I621" s="171">
        <v>25.9</v>
      </c>
      <c r="J621" s="171">
        <v>8.01</v>
      </c>
      <c r="K621" s="171">
        <v>2270</v>
      </c>
      <c r="L621" s="171">
        <v>436</v>
      </c>
      <c r="M621" s="171">
        <v>3.2</v>
      </c>
      <c r="N621" s="73"/>
    </row>
    <row r="622" spans="3:31" x14ac:dyDescent="0.2">
      <c r="C622" s="73" t="s">
        <v>12360</v>
      </c>
      <c r="D622" t="s">
        <v>14243</v>
      </c>
      <c r="E622" s="171" t="s">
        <v>14274</v>
      </c>
      <c r="H622" t="s">
        <v>14244</v>
      </c>
      <c r="I622" s="171">
        <v>26.4</v>
      </c>
      <c r="J622" s="171">
        <v>7.81</v>
      </c>
      <c r="K622" s="171">
        <v>2270</v>
      </c>
      <c r="L622" s="171">
        <v>753</v>
      </c>
      <c r="M622" s="171">
        <v>2.23</v>
      </c>
      <c r="N622" s="73"/>
    </row>
    <row r="623" spans="3:31" x14ac:dyDescent="0.2">
      <c r="C623" s="73" t="s">
        <v>12360</v>
      </c>
      <c r="D623" t="s">
        <v>14244</v>
      </c>
      <c r="E623" s="171" t="s">
        <v>14275</v>
      </c>
      <c r="H623" t="s">
        <v>14243</v>
      </c>
      <c r="I623" s="171">
        <v>25.9</v>
      </c>
      <c r="J623" s="173"/>
      <c r="K623" s="171">
        <v>2270</v>
      </c>
      <c r="L623" s="173"/>
      <c r="M623" s="173"/>
      <c r="N623" s="73"/>
    </row>
    <row r="624" spans="3:31" x14ac:dyDescent="0.2">
      <c r="C624" s="73" t="s">
        <v>12360</v>
      </c>
      <c r="D624" t="s">
        <v>14244</v>
      </c>
      <c r="E624" s="171" t="s">
        <v>14276</v>
      </c>
      <c r="H624" t="s">
        <v>14244</v>
      </c>
      <c r="I624" s="171">
        <v>25.5</v>
      </c>
      <c r="J624" s="171">
        <v>7.76</v>
      </c>
      <c r="K624" s="171">
        <v>2270</v>
      </c>
      <c r="L624" s="171">
        <v>854</v>
      </c>
      <c r="M624" s="171">
        <v>1.96</v>
      </c>
      <c r="N624" s="73"/>
    </row>
    <row r="625" spans="3:14" x14ac:dyDescent="0.2">
      <c r="C625" s="73" t="s">
        <v>12360</v>
      </c>
      <c r="D625" t="s">
        <v>14243</v>
      </c>
      <c r="E625" s="171" t="s">
        <v>14263</v>
      </c>
      <c r="H625" t="s">
        <v>14243</v>
      </c>
      <c r="I625" s="171">
        <v>26.4</v>
      </c>
      <c r="J625" s="171">
        <v>8.01</v>
      </c>
      <c r="K625" s="171">
        <v>2270</v>
      </c>
      <c r="L625" s="171">
        <v>437</v>
      </c>
      <c r="M625" s="171">
        <v>3.24</v>
      </c>
      <c r="N625" s="73"/>
    </row>
    <row r="626" spans="3:14" x14ac:dyDescent="0.2">
      <c r="C626" s="73" t="s">
        <v>12360</v>
      </c>
      <c r="D626" t="s">
        <v>14243</v>
      </c>
      <c r="E626" s="171" t="s">
        <v>14277</v>
      </c>
      <c r="H626" t="s">
        <v>14244</v>
      </c>
      <c r="I626" s="171">
        <v>26.3</v>
      </c>
      <c r="J626" s="171">
        <v>7.71</v>
      </c>
      <c r="K626" s="171">
        <v>2270</v>
      </c>
      <c r="L626" s="171">
        <v>978</v>
      </c>
      <c r="M626" s="171">
        <v>1.82</v>
      </c>
    </row>
    <row r="627" spans="3:14" x14ac:dyDescent="0.2">
      <c r="C627" s="73" t="s">
        <v>12571</v>
      </c>
      <c r="D627" t="s">
        <v>14244</v>
      </c>
      <c r="E627" s="171" t="s">
        <v>14250</v>
      </c>
      <c r="H627" t="s">
        <v>14243</v>
      </c>
      <c r="I627" s="171">
        <v>26.1</v>
      </c>
      <c r="J627" s="171">
        <v>8.11</v>
      </c>
      <c r="K627" s="171">
        <v>2270</v>
      </c>
      <c r="L627" s="171">
        <v>328</v>
      </c>
      <c r="M627" s="171">
        <v>3.83</v>
      </c>
    </row>
    <row r="628" spans="3:14" x14ac:dyDescent="0.2">
      <c r="C628" s="73" t="s">
        <v>12571</v>
      </c>
      <c r="D628" t="s">
        <v>14243</v>
      </c>
      <c r="E628" s="171" t="s">
        <v>14278</v>
      </c>
      <c r="H628" t="s">
        <v>14244</v>
      </c>
      <c r="I628" s="171">
        <v>26.8</v>
      </c>
      <c r="J628" s="171">
        <v>7.81</v>
      </c>
      <c r="K628" s="171">
        <v>2270</v>
      </c>
      <c r="L628" s="171">
        <v>755</v>
      </c>
      <c r="M628" s="171">
        <v>2.25</v>
      </c>
    </row>
    <row r="629" spans="3:14" x14ac:dyDescent="0.2">
      <c r="C629" s="73" t="s">
        <v>12571</v>
      </c>
      <c r="D629" t="s">
        <v>14244</v>
      </c>
      <c r="E629" s="171" t="s">
        <v>14261</v>
      </c>
      <c r="H629" t="s">
        <v>14243</v>
      </c>
      <c r="I629" s="171">
        <v>25.9</v>
      </c>
      <c r="J629" s="173"/>
      <c r="K629" s="171">
        <v>2270</v>
      </c>
      <c r="L629" s="173"/>
      <c r="M629" s="173"/>
    </row>
    <row r="630" spans="3:14" x14ac:dyDescent="0.2">
      <c r="C630" s="73" t="s">
        <v>12571</v>
      </c>
      <c r="D630" t="s">
        <v>14244</v>
      </c>
      <c r="E630" s="171" t="s">
        <v>14279</v>
      </c>
      <c r="H630" t="s">
        <v>14244</v>
      </c>
      <c r="I630" s="171">
        <v>25.9</v>
      </c>
      <c r="J630" s="171">
        <v>7.75</v>
      </c>
      <c r="K630" s="171">
        <v>2270</v>
      </c>
      <c r="L630" s="171">
        <v>879</v>
      </c>
      <c r="M630" s="171">
        <v>1.95</v>
      </c>
    </row>
    <row r="631" spans="3:14" x14ac:dyDescent="0.2">
      <c r="C631" s="73" t="s">
        <v>12571</v>
      </c>
      <c r="D631" t="s">
        <v>14243</v>
      </c>
      <c r="E631" s="171" t="s">
        <v>14250</v>
      </c>
      <c r="H631" t="s">
        <v>14243</v>
      </c>
      <c r="I631" s="171">
        <v>26.5</v>
      </c>
      <c r="J631" s="171">
        <v>8.07</v>
      </c>
      <c r="K631" s="171">
        <v>2270</v>
      </c>
      <c r="L631" s="171">
        <v>369</v>
      </c>
      <c r="M631" s="171">
        <v>3.62</v>
      </c>
    </row>
    <row r="632" spans="3:14" x14ac:dyDescent="0.2">
      <c r="C632" s="73" t="s">
        <v>12571</v>
      </c>
      <c r="D632" t="s">
        <v>14243</v>
      </c>
      <c r="E632" s="171" t="s">
        <v>14265</v>
      </c>
      <c r="H632" t="s">
        <v>14244</v>
      </c>
      <c r="I632" s="171">
        <v>26.5</v>
      </c>
      <c r="J632" s="171">
        <v>7.72</v>
      </c>
      <c r="K632" s="171">
        <v>2270</v>
      </c>
      <c r="L632" s="171">
        <v>954</v>
      </c>
      <c r="M632" s="171">
        <v>1.87</v>
      </c>
    </row>
    <row r="633" spans="3:14" x14ac:dyDescent="0.2">
      <c r="C633" s="73" t="s">
        <v>12571</v>
      </c>
      <c r="D633" t="s">
        <v>14243</v>
      </c>
      <c r="E633" s="171" t="s">
        <v>14257</v>
      </c>
      <c r="H633" t="s">
        <v>14243</v>
      </c>
      <c r="I633" s="171">
        <v>26.2</v>
      </c>
      <c r="J633" s="171">
        <v>8.17</v>
      </c>
      <c r="K633" s="171">
        <v>2270</v>
      </c>
      <c r="L633" s="171">
        <v>275</v>
      </c>
      <c r="M633" s="171">
        <v>4.25</v>
      </c>
    </row>
    <row r="634" spans="3:14" x14ac:dyDescent="0.2">
      <c r="C634" s="73" t="s">
        <v>12571</v>
      </c>
      <c r="D634" t="s">
        <v>14244</v>
      </c>
      <c r="E634" s="171" t="s">
        <v>14280</v>
      </c>
      <c r="H634" t="s">
        <v>14244</v>
      </c>
      <c r="I634" s="171">
        <v>26.9</v>
      </c>
      <c r="J634" s="171">
        <v>7.82</v>
      </c>
      <c r="K634" s="171">
        <v>2270</v>
      </c>
      <c r="L634" s="171">
        <v>736</v>
      </c>
      <c r="M634" s="171">
        <v>2.2999999999999998</v>
      </c>
    </row>
    <row r="635" spans="3:14" x14ac:dyDescent="0.2">
      <c r="C635" s="73" t="s">
        <v>12571</v>
      </c>
      <c r="D635" t="s">
        <v>14244</v>
      </c>
      <c r="E635" s="171" t="s">
        <v>14273</v>
      </c>
      <c r="H635" t="s">
        <v>14243</v>
      </c>
      <c r="I635" s="171">
        <v>25.9</v>
      </c>
      <c r="J635" s="173"/>
      <c r="K635" s="171">
        <v>2270</v>
      </c>
      <c r="L635" s="173"/>
      <c r="M635" s="173"/>
    </row>
    <row r="636" spans="3:14" x14ac:dyDescent="0.2">
      <c r="C636" s="73" t="s">
        <v>12571</v>
      </c>
      <c r="D636" t="s">
        <v>14243</v>
      </c>
      <c r="E636" s="171" t="s">
        <v>14255</v>
      </c>
      <c r="H636" t="s">
        <v>14244</v>
      </c>
      <c r="I636" s="171">
        <v>25.9</v>
      </c>
      <c r="J636" s="171">
        <v>7.8</v>
      </c>
      <c r="K636" s="171">
        <v>2270</v>
      </c>
      <c r="L636" s="171">
        <v>771</v>
      </c>
      <c r="M636" s="171">
        <v>2.15</v>
      </c>
    </row>
    <row r="637" spans="3:14" x14ac:dyDescent="0.2">
      <c r="C637" s="73" t="s">
        <v>12571</v>
      </c>
      <c r="D637" t="s">
        <v>14243</v>
      </c>
      <c r="E637" s="171" t="s">
        <v>14281</v>
      </c>
      <c r="H637" t="s">
        <v>14243</v>
      </c>
      <c r="I637" s="171">
        <v>26.1</v>
      </c>
      <c r="J637" s="171">
        <v>8.0500000000000007</v>
      </c>
      <c r="K637" s="171">
        <v>2270</v>
      </c>
      <c r="L637" s="171">
        <v>390</v>
      </c>
      <c r="M637" s="171">
        <v>3.45</v>
      </c>
    </row>
    <row r="638" spans="3:14" x14ac:dyDescent="0.2">
      <c r="C638" s="73" t="s">
        <v>12571</v>
      </c>
      <c r="D638" t="s">
        <v>14244</v>
      </c>
      <c r="E638" s="171" t="s">
        <v>14282</v>
      </c>
      <c r="H638" t="s">
        <v>14244</v>
      </c>
      <c r="I638" s="171">
        <v>25.8</v>
      </c>
      <c r="J638" s="171">
        <v>7.79</v>
      </c>
      <c r="K638" s="171">
        <v>2270</v>
      </c>
      <c r="L638" s="171">
        <v>791</v>
      </c>
      <c r="M638" s="171">
        <v>2.1</v>
      </c>
    </row>
    <row r="639" spans="3:14" x14ac:dyDescent="0.2">
      <c r="C639" s="73" t="s">
        <v>12571</v>
      </c>
      <c r="D639" t="s">
        <v>14244</v>
      </c>
      <c r="E639" s="171" t="s">
        <v>14283</v>
      </c>
      <c r="H639" t="s">
        <v>14243</v>
      </c>
      <c r="I639" s="171">
        <v>26</v>
      </c>
      <c r="J639" s="171">
        <v>8.17</v>
      </c>
      <c r="K639" s="171">
        <v>2270</v>
      </c>
      <c r="L639" s="171">
        <v>275</v>
      </c>
      <c r="M639" s="171">
        <v>4.22</v>
      </c>
    </row>
    <row r="640" spans="3:14" x14ac:dyDescent="0.2">
      <c r="C640" s="73" t="s">
        <v>12571</v>
      </c>
      <c r="D640" t="s">
        <v>14244</v>
      </c>
      <c r="E640" s="171"/>
      <c r="H640" t="s">
        <v>14244</v>
      </c>
      <c r="I640" s="171">
        <v>26.5</v>
      </c>
      <c r="J640" s="171">
        <v>7.76</v>
      </c>
      <c r="K640" s="171">
        <v>2270</v>
      </c>
      <c r="L640" s="171">
        <v>860</v>
      </c>
      <c r="M640" s="171">
        <v>2.02</v>
      </c>
    </row>
    <row r="641" spans="3:13" x14ac:dyDescent="0.2">
      <c r="C641" s="73" t="s">
        <v>12571</v>
      </c>
      <c r="D641" t="s">
        <v>14244</v>
      </c>
      <c r="E641" s="171" t="s">
        <v>14260</v>
      </c>
      <c r="H641" t="s">
        <v>14243</v>
      </c>
      <c r="I641" s="171">
        <v>25.7</v>
      </c>
      <c r="J641" s="173"/>
      <c r="K641" s="171">
        <v>2270</v>
      </c>
      <c r="L641" s="173"/>
      <c r="M641" s="173"/>
    </row>
    <row r="642" spans="3:13" x14ac:dyDescent="0.2">
      <c r="C642" s="73" t="s">
        <v>12571</v>
      </c>
      <c r="D642" t="s">
        <v>14243</v>
      </c>
      <c r="E642" s="171" t="s">
        <v>14263</v>
      </c>
      <c r="H642" t="s">
        <v>14244</v>
      </c>
      <c r="I642" s="171">
        <v>25.4</v>
      </c>
      <c r="J642" s="171">
        <v>7.77</v>
      </c>
      <c r="K642" s="171">
        <v>2270</v>
      </c>
      <c r="L642" s="171">
        <v>831</v>
      </c>
      <c r="M642" s="171">
        <v>1.99</v>
      </c>
    </row>
    <row r="643" spans="3:13" x14ac:dyDescent="0.2">
      <c r="C643" s="73" t="s">
        <v>12571</v>
      </c>
      <c r="D643" t="s">
        <v>14243</v>
      </c>
      <c r="E643" s="171" t="s">
        <v>14259</v>
      </c>
      <c r="H643" t="s">
        <v>14243</v>
      </c>
      <c r="I643" s="171">
        <v>25.7</v>
      </c>
      <c r="J643" s="171">
        <v>7.93</v>
      </c>
      <c r="K643" s="171">
        <v>2270</v>
      </c>
      <c r="L643" s="171">
        <v>543</v>
      </c>
      <c r="M643" s="171">
        <v>2.74</v>
      </c>
    </row>
    <row r="644" spans="3:13" x14ac:dyDescent="0.2">
      <c r="C644" s="73" t="s">
        <v>12571</v>
      </c>
      <c r="D644" t="s">
        <v>14244</v>
      </c>
      <c r="E644" s="171" t="s">
        <v>14284</v>
      </c>
      <c r="H644" t="s">
        <v>14244</v>
      </c>
      <c r="I644" s="171">
        <v>25.4</v>
      </c>
      <c r="J644" s="171">
        <v>7.66</v>
      </c>
      <c r="K644" s="171">
        <v>2270</v>
      </c>
      <c r="L644" s="171">
        <v>1104</v>
      </c>
      <c r="M644" s="171">
        <v>1.6</v>
      </c>
    </row>
    <row r="645" spans="3:13" x14ac:dyDescent="0.2">
      <c r="C645" s="73" t="s">
        <v>12571</v>
      </c>
      <c r="D645" t="s">
        <v>14244</v>
      </c>
      <c r="E645" s="171" t="s">
        <v>14255</v>
      </c>
      <c r="H645" t="s">
        <v>14243</v>
      </c>
      <c r="I645" s="171">
        <v>25.6</v>
      </c>
      <c r="J645" s="171">
        <v>8.11</v>
      </c>
      <c r="K645" s="171">
        <v>2270</v>
      </c>
      <c r="L645" s="171">
        <v>328</v>
      </c>
      <c r="M645" s="171">
        <v>3.78</v>
      </c>
    </row>
    <row r="646" spans="3:13" x14ac:dyDescent="0.2">
      <c r="C646" s="73" t="s">
        <v>12571</v>
      </c>
      <c r="D646" t="s">
        <v>14243</v>
      </c>
      <c r="E646" s="171"/>
      <c r="H646" t="s">
        <v>14244</v>
      </c>
      <c r="I646" s="171">
        <v>26</v>
      </c>
      <c r="J646" s="171">
        <v>7.7</v>
      </c>
      <c r="K646" s="171">
        <v>2270</v>
      </c>
      <c r="L646" s="171">
        <v>1001</v>
      </c>
      <c r="M646" s="171">
        <v>1.76</v>
      </c>
    </row>
    <row r="647" spans="3:13" x14ac:dyDescent="0.2">
      <c r="C647" s="73" t="s">
        <v>14088</v>
      </c>
      <c r="D647" t="s">
        <v>14244</v>
      </c>
      <c r="E647" s="171" t="s">
        <v>14260</v>
      </c>
      <c r="H647" t="s">
        <v>14243</v>
      </c>
      <c r="I647" s="171">
        <v>25.4</v>
      </c>
      <c r="J647" s="173"/>
      <c r="K647" s="171">
        <v>2270</v>
      </c>
      <c r="L647" s="173"/>
      <c r="M647" s="173"/>
    </row>
    <row r="648" spans="3:13" x14ac:dyDescent="0.2">
      <c r="C648" s="73" t="s">
        <v>14088</v>
      </c>
      <c r="D648" t="s">
        <v>14244</v>
      </c>
      <c r="E648" s="171" t="s">
        <v>14279</v>
      </c>
      <c r="H648" t="s">
        <v>14244</v>
      </c>
      <c r="I648" s="171">
        <v>24.8</v>
      </c>
      <c r="J648" s="171">
        <v>7.77</v>
      </c>
      <c r="K648" s="171">
        <v>2270</v>
      </c>
      <c r="L648" s="171">
        <v>828</v>
      </c>
      <c r="M648" s="171">
        <v>1.96</v>
      </c>
    </row>
    <row r="649" spans="3:13" x14ac:dyDescent="0.2">
      <c r="C649" s="73" t="s">
        <v>14088</v>
      </c>
      <c r="D649" t="s">
        <v>14244</v>
      </c>
      <c r="E649" s="171" t="s">
        <v>14285</v>
      </c>
      <c r="H649" t="s">
        <v>14243</v>
      </c>
      <c r="I649" s="171">
        <v>25.3</v>
      </c>
      <c r="J649" s="171">
        <v>7.84</v>
      </c>
      <c r="K649" s="171">
        <v>2270</v>
      </c>
      <c r="L649" s="171">
        <v>691</v>
      </c>
      <c r="M649" s="171">
        <v>2.2799999999999998</v>
      </c>
    </row>
    <row r="650" spans="3:13" x14ac:dyDescent="0.2">
      <c r="C650" s="73" t="s">
        <v>14088</v>
      </c>
      <c r="D650" t="s">
        <v>14244</v>
      </c>
      <c r="E650" s="171" t="s">
        <v>14258</v>
      </c>
      <c r="H650" t="s">
        <v>14244</v>
      </c>
      <c r="I650" s="171">
        <v>25</v>
      </c>
      <c r="J650" s="171">
        <v>7.65</v>
      </c>
      <c r="K650" s="171">
        <v>2270</v>
      </c>
      <c r="L650" s="171">
        <v>1129</v>
      </c>
      <c r="M650" s="171">
        <v>1.54</v>
      </c>
    </row>
    <row r="651" spans="3:13" x14ac:dyDescent="0.2">
      <c r="C651" s="73" t="s">
        <v>14088</v>
      </c>
      <c r="D651" t="s">
        <v>14243</v>
      </c>
      <c r="E651" s="171" t="s">
        <v>14275</v>
      </c>
      <c r="H651" t="s">
        <v>14243</v>
      </c>
      <c r="I651" s="171">
        <v>25.2</v>
      </c>
      <c r="J651" s="171">
        <v>8.02</v>
      </c>
      <c r="K651" s="171">
        <v>2270</v>
      </c>
      <c r="L651" s="171">
        <v>423</v>
      </c>
      <c r="M651" s="171">
        <v>3.19</v>
      </c>
    </row>
    <row r="652" spans="3:13" x14ac:dyDescent="0.2">
      <c r="C652" s="73" t="s">
        <v>14088</v>
      </c>
      <c r="D652" t="s">
        <v>14243</v>
      </c>
      <c r="E652" s="171" t="s">
        <v>14286</v>
      </c>
      <c r="H652" t="s">
        <v>14244</v>
      </c>
      <c r="I652" s="171">
        <v>25.6</v>
      </c>
      <c r="J652" s="171">
        <v>7.76</v>
      </c>
      <c r="K652" s="171">
        <v>2270</v>
      </c>
      <c r="L652" s="171">
        <v>854</v>
      </c>
      <c r="M652" s="171">
        <v>1.97</v>
      </c>
    </row>
    <row r="653" spans="3:13" x14ac:dyDescent="0.2">
      <c r="C653" s="73" t="s">
        <v>14088</v>
      </c>
      <c r="D653" t="s">
        <v>14243</v>
      </c>
      <c r="E653" s="171" t="s">
        <v>14259</v>
      </c>
      <c r="H653" t="s">
        <v>14243</v>
      </c>
      <c r="I653" s="171">
        <v>25.2</v>
      </c>
      <c r="J653" s="173"/>
      <c r="K653" s="171">
        <v>2270</v>
      </c>
      <c r="L653" s="173"/>
      <c r="M653" s="173"/>
    </row>
    <row r="654" spans="3:13" x14ac:dyDescent="0.2">
      <c r="C654" s="73" t="s">
        <v>14088</v>
      </c>
      <c r="D654" t="s">
        <v>14244</v>
      </c>
      <c r="E654" s="171" t="s">
        <v>14260</v>
      </c>
      <c r="H654" t="s">
        <v>14244</v>
      </c>
      <c r="I654" s="171">
        <v>24.4</v>
      </c>
      <c r="J654" s="171">
        <v>7.76</v>
      </c>
      <c r="K654" s="171">
        <v>2270</v>
      </c>
      <c r="L654" s="171">
        <v>847</v>
      </c>
      <c r="M654" s="171">
        <v>1.89</v>
      </c>
    </row>
    <row r="655" spans="3:13" x14ac:dyDescent="0.2">
      <c r="C655" s="73" t="s">
        <v>14088</v>
      </c>
      <c r="D655" t="s">
        <v>14243</v>
      </c>
      <c r="E655" s="171" t="s">
        <v>14275</v>
      </c>
      <c r="H655" t="s">
        <v>14243</v>
      </c>
      <c r="I655" s="171">
        <v>25.1</v>
      </c>
      <c r="J655" s="171">
        <v>7.79</v>
      </c>
      <c r="K655" s="171">
        <v>2270</v>
      </c>
      <c r="L655" s="171">
        <v>787</v>
      </c>
      <c r="M655" s="171">
        <v>2.0499999999999998</v>
      </c>
    </row>
    <row r="656" spans="3:13" x14ac:dyDescent="0.2">
      <c r="C656" s="73" t="s">
        <v>14088</v>
      </c>
      <c r="D656" t="s">
        <v>14243</v>
      </c>
      <c r="E656" s="171" t="s">
        <v>14283</v>
      </c>
      <c r="H656" t="s">
        <v>14244</v>
      </c>
      <c r="I656" s="171">
        <v>24.8</v>
      </c>
      <c r="J656" s="171">
        <v>7.62</v>
      </c>
      <c r="K656" s="171">
        <v>2270</v>
      </c>
      <c r="L656" s="171">
        <v>1216</v>
      </c>
      <c r="M656" s="171">
        <v>1.44</v>
      </c>
    </row>
    <row r="657" spans="3:13" x14ac:dyDescent="0.2">
      <c r="C657" s="73" t="s">
        <v>14088</v>
      </c>
      <c r="D657" t="s">
        <v>14244</v>
      </c>
      <c r="E657" s="171" t="s">
        <v>14287</v>
      </c>
      <c r="H657" t="s">
        <v>14243</v>
      </c>
      <c r="I657" s="171">
        <v>24.9</v>
      </c>
      <c r="J657" s="171">
        <v>7.96</v>
      </c>
      <c r="K657" s="171">
        <v>2270</v>
      </c>
      <c r="L657" s="171">
        <v>498</v>
      </c>
      <c r="M657" s="171">
        <v>2.83</v>
      </c>
    </row>
    <row r="658" spans="3:13" x14ac:dyDescent="0.2">
      <c r="C658" s="73" t="s">
        <v>14088</v>
      </c>
      <c r="D658" t="s">
        <v>14244</v>
      </c>
      <c r="E658" s="171" t="s">
        <v>14267</v>
      </c>
      <c r="H658" t="s">
        <v>14244</v>
      </c>
      <c r="I658" s="171">
        <v>25.3</v>
      </c>
      <c r="J658" s="171">
        <v>7.75</v>
      </c>
      <c r="K658" s="171">
        <v>2270</v>
      </c>
      <c r="L658" s="171">
        <v>875</v>
      </c>
      <c r="M658" s="171">
        <v>1.91</v>
      </c>
    </row>
    <row r="659" spans="3:13" x14ac:dyDescent="0.2">
      <c r="C659" s="73" t="s">
        <v>14088</v>
      </c>
      <c r="D659" t="s">
        <v>14244</v>
      </c>
      <c r="E659" s="171"/>
      <c r="H659" t="s">
        <v>14243</v>
      </c>
      <c r="I659" s="171">
        <v>24.9</v>
      </c>
      <c r="J659" s="173"/>
      <c r="K659" s="171">
        <v>2270</v>
      </c>
      <c r="L659" s="173"/>
      <c r="M659" s="173"/>
    </row>
    <row r="660" spans="3:13" x14ac:dyDescent="0.2">
      <c r="C660" s="73" t="s">
        <v>14088</v>
      </c>
      <c r="D660" t="s">
        <v>14243</v>
      </c>
      <c r="E660" s="171" t="s">
        <v>14267</v>
      </c>
      <c r="H660" t="s">
        <v>14244</v>
      </c>
      <c r="I660" s="171">
        <v>24.1</v>
      </c>
      <c r="J660" s="171">
        <v>7.76</v>
      </c>
      <c r="K660" s="171">
        <v>2270</v>
      </c>
      <c r="L660" s="171">
        <v>845</v>
      </c>
      <c r="M660" s="171">
        <v>1.87</v>
      </c>
    </row>
    <row r="661" spans="3:13" x14ac:dyDescent="0.2">
      <c r="C661" s="73" t="s">
        <v>14088</v>
      </c>
      <c r="D661" t="s">
        <v>14243</v>
      </c>
      <c r="E661" s="171" t="s">
        <v>14288</v>
      </c>
      <c r="H661" t="s">
        <v>14243</v>
      </c>
      <c r="I661" s="171">
        <v>24.8</v>
      </c>
      <c r="J661" s="171">
        <v>7.76</v>
      </c>
      <c r="K661" s="171">
        <v>2270</v>
      </c>
      <c r="L661" s="171">
        <v>850</v>
      </c>
      <c r="M661" s="171">
        <v>1.92</v>
      </c>
    </row>
    <row r="662" spans="3:13" x14ac:dyDescent="0.2">
      <c r="C662" s="73" t="s">
        <v>14088</v>
      </c>
      <c r="D662" t="s">
        <v>14243</v>
      </c>
      <c r="E662" s="171" t="s">
        <v>14280</v>
      </c>
      <c r="H662" t="s">
        <v>14244</v>
      </c>
      <c r="I662" s="171">
        <v>24.5</v>
      </c>
      <c r="J662" s="171">
        <v>7.58</v>
      </c>
      <c r="K662" s="171">
        <v>2270</v>
      </c>
      <c r="L662" s="171">
        <v>1342</v>
      </c>
      <c r="M662" s="171">
        <v>1.31</v>
      </c>
    </row>
    <row r="663" spans="3:13" x14ac:dyDescent="0.2">
      <c r="C663" s="73" t="s">
        <v>14088</v>
      </c>
      <c r="D663" t="s">
        <v>14243</v>
      </c>
      <c r="E663" s="171" t="s">
        <v>14289</v>
      </c>
      <c r="H663" t="s">
        <v>14243</v>
      </c>
      <c r="I663" s="171">
        <v>24.7</v>
      </c>
      <c r="J663" s="171">
        <v>7.92</v>
      </c>
      <c r="K663" s="171">
        <v>2270</v>
      </c>
      <c r="L663" s="171">
        <v>555</v>
      </c>
      <c r="M663" s="171">
        <v>2.61</v>
      </c>
    </row>
    <row r="664" spans="3:13" x14ac:dyDescent="0.2">
      <c r="C664" s="73" t="s">
        <v>14088</v>
      </c>
      <c r="D664" t="s">
        <v>14244</v>
      </c>
      <c r="E664" s="171" t="s">
        <v>14264</v>
      </c>
      <c r="H664" t="s">
        <v>14244</v>
      </c>
      <c r="I664" s="171">
        <v>25.1</v>
      </c>
      <c r="J664" s="171">
        <v>7.68</v>
      </c>
      <c r="K664" s="171">
        <v>2270</v>
      </c>
      <c r="L664" s="171">
        <v>1047</v>
      </c>
      <c r="M664" s="171">
        <v>1.65</v>
      </c>
    </row>
    <row r="665" spans="3:13" x14ac:dyDescent="0.2">
      <c r="C665" s="73" t="s">
        <v>14088</v>
      </c>
      <c r="D665" t="s">
        <v>14244</v>
      </c>
      <c r="E665" s="171" t="s">
        <v>14282</v>
      </c>
      <c r="H665" t="s">
        <v>14243</v>
      </c>
      <c r="I665" s="171">
        <v>25.5</v>
      </c>
      <c r="J665" s="173"/>
      <c r="K665" s="171">
        <v>2450</v>
      </c>
      <c r="L665" s="173"/>
      <c r="M665" s="173"/>
    </row>
    <row r="666" spans="3:13" x14ac:dyDescent="0.2">
      <c r="C666" s="73" t="s">
        <v>14088</v>
      </c>
      <c r="D666" t="s">
        <v>14244</v>
      </c>
      <c r="E666" s="171" t="s">
        <v>14255</v>
      </c>
      <c r="H666" t="s">
        <v>14244</v>
      </c>
      <c r="I666" s="171">
        <v>24.1</v>
      </c>
      <c r="J666" s="171">
        <v>7.73</v>
      </c>
      <c r="K666" s="171">
        <v>2450</v>
      </c>
      <c r="L666" s="171">
        <v>997</v>
      </c>
      <c r="M666" s="171">
        <v>1.88</v>
      </c>
    </row>
    <row r="667" spans="3:13" x14ac:dyDescent="0.2">
      <c r="C667" s="73" t="s">
        <v>14089</v>
      </c>
      <c r="D667" t="s">
        <v>14244</v>
      </c>
      <c r="E667" s="171"/>
      <c r="H667" t="s">
        <v>14243</v>
      </c>
      <c r="I667" s="171">
        <v>25.1</v>
      </c>
      <c r="J667" s="171">
        <v>7.72</v>
      </c>
      <c r="K667" s="171">
        <v>2450</v>
      </c>
      <c r="L667" s="171">
        <v>1031</v>
      </c>
      <c r="M667" s="171">
        <v>1.9</v>
      </c>
    </row>
    <row r="668" spans="3:13" x14ac:dyDescent="0.2">
      <c r="C668" s="73" t="s">
        <v>14089</v>
      </c>
      <c r="D668" t="s">
        <v>14243</v>
      </c>
      <c r="E668" s="171" t="s">
        <v>14290</v>
      </c>
      <c r="H668" t="s">
        <v>14244</v>
      </c>
      <c r="I668" s="171">
        <v>24.5</v>
      </c>
      <c r="J668" s="171">
        <v>7.61</v>
      </c>
      <c r="K668" s="171">
        <v>2450</v>
      </c>
      <c r="L668" s="171">
        <v>1357</v>
      </c>
      <c r="M668" s="171">
        <v>1.48</v>
      </c>
    </row>
    <row r="669" spans="3:13" x14ac:dyDescent="0.2">
      <c r="C669" s="73" t="s">
        <v>14089</v>
      </c>
      <c r="D669" t="s">
        <v>14243</v>
      </c>
      <c r="E669" s="171" t="s">
        <v>14256</v>
      </c>
      <c r="H669" t="s">
        <v>14243</v>
      </c>
      <c r="I669" s="171">
        <v>24.8</v>
      </c>
      <c r="J669" s="171">
        <v>7.9</v>
      </c>
      <c r="K669" s="171">
        <v>2450</v>
      </c>
      <c r="L669" s="171">
        <v>641</v>
      </c>
      <c r="M669" s="171">
        <v>2.69</v>
      </c>
    </row>
    <row r="670" spans="3:13" x14ac:dyDescent="0.2">
      <c r="C670" s="73" t="s">
        <v>14089</v>
      </c>
      <c r="D670" t="s">
        <v>14244</v>
      </c>
      <c r="E670" s="171" t="s">
        <v>14285</v>
      </c>
      <c r="H670" t="s">
        <v>14244</v>
      </c>
      <c r="I670" s="171">
        <v>25.2</v>
      </c>
      <c r="J670" s="171">
        <v>7.7</v>
      </c>
      <c r="K670" s="171">
        <v>2450</v>
      </c>
      <c r="L670" s="171">
        <v>1086</v>
      </c>
      <c r="M670" s="171">
        <v>1.83</v>
      </c>
    </row>
    <row r="671" spans="3:13" x14ac:dyDescent="0.2">
      <c r="C671" s="73" t="s">
        <v>14089</v>
      </c>
      <c r="D671" t="s">
        <v>14243</v>
      </c>
      <c r="E671" s="171" t="s">
        <v>14259</v>
      </c>
      <c r="H671" t="s">
        <v>14243</v>
      </c>
      <c r="I671" s="171">
        <v>25.6</v>
      </c>
      <c r="J671" s="173"/>
      <c r="K671" s="171">
        <v>2450</v>
      </c>
      <c r="L671" s="173"/>
      <c r="M671" s="173"/>
    </row>
    <row r="672" spans="3:13" x14ac:dyDescent="0.2">
      <c r="C672" s="73" t="s">
        <v>14089</v>
      </c>
      <c r="D672" t="s">
        <v>14244</v>
      </c>
      <c r="E672" s="171" t="s">
        <v>14280</v>
      </c>
      <c r="H672" t="s">
        <v>14244</v>
      </c>
      <c r="I672" s="171">
        <v>24.2</v>
      </c>
      <c r="J672" s="171">
        <v>7.7</v>
      </c>
      <c r="K672" s="171">
        <v>2450</v>
      </c>
      <c r="L672" s="171">
        <v>1078</v>
      </c>
      <c r="M672" s="171">
        <v>1.77</v>
      </c>
    </row>
    <row r="673" spans="3:13" x14ac:dyDescent="0.2">
      <c r="C673" s="73" t="s">
        <v>14089</v>
      </c>
      <c r="D673" t="s">
        <v>14244</v>
      </c>
      <c r="E673" s="171" t="s">
        <v>14259</v>
      </c>
      <c r="H673" t="s">
        <v>14243</v>
      </c>
      <c r="I673" s="171">
        <v>25.5</v>
      </c>
      <c r="J673" s="171">
        <v>7.69</v>
      </c>
      <c r="K673" s="171">
        <v>2450</v>
      </c>
      <c r="L673" s="171">
        <v>1116</v>
      </c>
      <c r="M673" s="171">
        <v>1.81</v>
      </c>
    </row>
    <row r="674" spans="3:13" x14ac:dyDescent="0.2">
      <c r="C674" s="73" t="s">
        <v>14089</v>
      </c>
      <c r="D674" t="s">
        <v>14244</v>
      </c>
      <c r="E674" s="171" t="s">
        <v>14291</v>
      </c>
      <c r="H674" t="s">
        <v>14244</v>
      </c>
      <c r="I674" s="171">
        <v>24.7</v>
      </c>
      <c r="J674" s="171">
        <v>7.61</v>
      </c>
      <c r="K674" s="171">
        <v>2450</v>
      </c>
      <c r="L674" s="171">
        <v>1359</v>
      </c>
      <c r="M674" s="171">
        <v>1.49</v>
      </c>
    </row>
    <row r="675" spans="3:13" x14ac:dyDescent="0.2">
      <c r="C675" s="73" t="s">
        <v>14089</v>
      </c>
      <c r="D675" t="s">
        <v>14243</v>
      </c>
      <c r="E675" s="171" t="s">
        <v>14292</v>
      </c>
      <c r="H675" t="s">
        <v>14243</v>
      </c>
      <c r="I675" s="171">
        <v>25</v>
      </c>
      <c r="J675" s="171">
        <v>7.88</v>
      </c>
      <c r="K675" s="171">
        <v>2450</v>
      </c>
      <c r="L675" s="171">
        <v>678</v>
      </c>
      <c r="M675" s="171">
        <v>2.6</v>
      </c>
    </row>
    <row r="676" spans="3:13" x14ac:dyDescent="0.2">
      <c r="C676" s="73" t="s">
        <v>14089</v>
      </c>
      <c r="D676" t="s">
        <v>14243</v>
      </c>
      <c r="E676" s="171" t="s">
        <v>14288</v>
      </c>
      <c r="H676" t="s">
        <v>14244</v>
      </c>
      <c r="I676" s="171">
        <v>25.5</v>
      </c>
      <c r="J676" s="171">
        <v>7.69</v>
      </c>
      <c r="K676" s="171">
        <v>2450</v>
      </c>
      <c r="L676" s="171">
        <v>1116</v>
      </c>
      <c r="M676" s="171">
        <v>1.81</v>
      </c>
    </row>
    <row r="677" spans="3:13" x14ac:dyDescent="0.2">
      <c r="C677" s="73" t="s">
        <v>14089</v>
      </c>
      <c r="D677" t="s">
        <v>14243</v>
      </c>
      <c r="E677" s="171" t="s">
        <v>14293</v>
      </c>
      <c r="H677" t="s">
        <v>14243</v>
      </c>
      <c r="I677" s="171">
        <v>25.3</v>
      </c>
      <c r="J677" s="173"/>
      <c r="K677" s="171">
        <v>2450</v>
      </c>
      <c r="L677" s="173"/>
      <c r="M677" s="173"/>
    </row>
    <row r="678" spans="3:13" x14ac:dyDescent="0.2">
      <c r="C678" s="73" t="s">
        <v>14089</v>
      </c>
      <c r="D678" t="s">
        <v>14244</v>
      </c>
      <c r="E678" s="171" t="s">
        <v>14255</v>
      </c>
      <c r="H678" t="s">
        <v>14244</v>
      </c>
      <c r="I678" s="171">
        <v>24.1</v>
      </c>
      <c r="J678" s="171">
        <v>7.67</v>
      </c>
      <c r="K678" s="171">
        <v>2450</v>
      </c>
      <c r="L678" s="171">
        <v>1162</v>
      </c>
      <c r="M678" s="171">
        <v>1.66</v>
      </c>
    </row>
    <row r="679" spans="3:13" x14ac:dyDescent="0.2">
      <c r="C679" s="73" t="s">
        <v>14089</v>
      </c>
      <c r="D679" t="s">
        <v>14243</v>
      </c>
      <c r="E679" s="171" t="s">
        <v>14266</v>
      </c>
      <c r="H679" t="s">
        <v>14243</v>
      </c>
      <c r="I679" s="171">
        <v>25.2</v>
      </c>
      <c r="J679" s="171">
        <v>7.69</v>
      </c>
      <c r="K679" s="171">
        <v>2450</v>
      </c>
      <c r="L679" s="171">
        <v>1114</v>
      </c>
      <c r="M679" s="171">
        <v>1.79</v>
      </c>
    </row>
    <row r="680" spans="3:13" x14ac:dyDescent="0.2">
      <c r="C680" s="73" t="s">
        <v>14089</v>
      </c>
      <c r="D680" t="s">
        <v>14244</v>
      </c>
      <c r="E680" s="171" t="s">
        <v>14294</v>
      </c>
      <c r="H680" t="s">
        <v>14244</v>
      </c>
      <c r="I680" s="171">
        <v>24.6</v>
      </c>
      <c r="J680" s="171">
        <v>7.58</v>
      </c>
      <c r="K680" s="171">
        <v>2450</v>
      </c>
      <c r="L680" s="171">
        <v>1464</v>
      </c>
      <c r="M680" s="171">
        <v>1.4</v>
      </c>
    </row>
    <row r="681" spans="3:13" x14ac:dyDescent="0.2">
      <c r="C681" s="73" t="s">
        <v>14089</v>
      </c>
      <c r="D681" t="s">
        <v>14244</v>
      </c>
      <c r="E681" s="171" t="s">
        <v>14258</v>
      </c>
      <c r="H681" t="s">
        <v>14243</v>
      </c>
      <c r="I681" s="171">
        <v>24.9</v>
      </c>
      <c r="J681" s="171">
        <v>7.86</v>
      </c>
      <c r="K681" s="171">
        <v>2450</v>
      </c>
      <c r="L681" s="171">
        <v>714</v>
      </c>
      <c r="M681" s="171">
        <v>2.4900000000000002</v>
      </c>
    </row>
    <row r="682" spans="3:13" x14ac:dyDescent="0.2">
      <c r="C682" s="73" t="s">
        <v>14089</v>
      </c>
      <c r="D682" t="s">
        <v>14243</v>
      </c>
      <c r="E682" s="171" t="s">
        <v>14295</v>
      </c>
      <c r="H682" t="s">
        <v>14244</v>
      </c>
      <c r="I682" s="171">
        <v>25.3</v>
      </c>
      <c r="J682" s="171">
        <v>7.8</v>
      </c>
      <c r="K682" s="171">
        <v>2450</v>
      </c>
      <c r="L682" s="171">
        <v>839</v>
      </c>
      <c r="M682" s="171">
        <v>2.2400000000000002</v>
      </c>
    </row>
    <row r="683" spans="3:13" x14ac:dyDescent="0.2">
      <c r="C683" s="73" t="s">
        <v>14089</v>
      </c>
      <c r="D683" t="s">
        <v>14243</v>
      </c>
      <c r="E683" s="171" t="s">
        <v>14279</v>
      </c>
      <c r="H683" t="s">
        <v>14243</v>
      </c>
      <c r="I683" s="171">
        <v>25</v>
      </c>
      <c r="J683" s="173"/>
      <c r="K683" s="171">
        <v>2450</v>
      </c>
      <c r="L683" s="173"/>
      <c r="M683" s="173"/>
    </row>
    <row r="684" spans="3:13" x14ac:dyDescent="0.2">
      <c r="C684" s="73" t="s">
        <v>14089</v>
      </c>
      <c r="D684" t="s">
        <v>14243</v>
      </c>
      <c r="E684" s="171" t="s">
        <v>14285</v>
      </c>
      <c r="H684" t="s">
        <v>14244</v>
      </c>
      <c r="I684" s="171">
        <v>24.4</v>
      </c>
      <c r="J684" s="171">
        <v>7.75</v>
      </c>
      <c r="K684" s="171">
        <v>2450</v>
      </c>
      <c r="L684" s="171">
        <v>949</v>
      </c>
      <c r="M684" s="171">
        <v>1.97</v>
      </c>
    </row>
    <row r="685" spans="3:13" x14ac:dyDescent="0.2">
      <c r="C685" s="73" t="s">
        <v>14089</v>
      </c>
      <c r="D685" t="s">
        <v>14244</v>
      </c>
      <c r="E685" s="171" t="s">
        <v>14295</v>
      </c>
      <c r="H685" t="s">
        <v>14243</v>
      </c>
      <c r="I685" s="171">
        <v>25.2</v>
      </c>
      <c r="J685" s="171">
        <v>7.77</v>
      </c>
      <c r="K685" s="171">
        <v>2450</v>
      </c>
      <c r="L685" s="171">
        <v>906</v>
      </c>
      <c r="M685" s="171">
        <v>2.11</v>
      </c>
    </row>
    <row r="686" spans="3:13" x14ac:dyDescent="0.2">
      <c r="C686" s="73" t="s">
        <v>14089</v>
      </c>
      <c r="D686" t="s">
        <v>14243</v>
      </c>
      <c r="E686" s="171" t="s">
        <v>14260</v>
      </c>
      <c r="H686" t="s">
        <v>14244</v>
      </c>
      <c r="I686" s="171">
        <v>24.7</v>
      </c>
      <c r="J686" s="171">
        <v>7.64</v>
      </c>
      <c r="K686" s="171">
        <v>2450</v>
      </c>
      <c r="L686" s="171">
        <v>1260</v>
      </c>
      <c r="M686" s="171">
        <v>1.59</v>
      </c>
    </row>
    <row r="687" spans="3:13" x14ac:dyDescent="0.2">
      <c r="C687" s="73" t="s">
        <v>12371</v>
      </c>
      <c r="D687" t="s">
        <v>14243</v>
      </c>
      <c r="E687" s="171" t="s">
        <v>14296</v>
      </c>
      <c r="H687" t="s">
        <v>14243</v>
      </c>
      <c r="I687" s="171">
        <v>25</v>
      </c>
      <c r="J687" s="171">
        <v>7.94</v>
      </c>
      <c r="K687" s="171">
        <v>2450</v>
      </c>
      <c r="L687" s="171">
        <v>576</v>
      </c>
      <c r="M687" s="171">
        <v>2.92</v>
      </c>
    </row>
    <row r="688" spans="3:13" x14ac:dyDescent="0.2">
      <c r="C688" s="73" t="s">
        <v>12371</v>
      </c>
      <c r="D688" t="s">
        <v>14243</v>
      </c>
      <c r="E688" s="171" t="s">
        <v>14297</v>
      </c>
      <c r="H688" t="s">
        <v>14244</v>
      </c>
      <c r="I688" s="171">
        <v>25.4</v>
      </c>
      <c r="J688" s="171">
        <v>7.77</v>
      </c>
      <c r="K688" s="171">
        <v>2450</v>
      </c>
      <c r="L688" s="171">
        <v>908</v>
      </c>
      <c r="M688" s="171">
        <v>2.12</v>
      </c>
    </row>
    <row r="689" spans="3:14" x14ac:dyDescent="0.2">
      <c r="C689" s="73" t="s">
        <v>12371</v>
      </c>
      <c r="D689" t="s">
        <v>14243</v>
      </c>
      <c r="E689" s="171" t="s">
        <v>14298</v>
      </c>
      <c r="H689" t="s">
        <v>14243</v>
      </c>
      <c r="I689" s="171">
        <v>25</v>
      </c>
      <c r="J689" s="173"/>
      <c r="K689" s="171">
        <v>2450</v>
      </c>
      <c r="L689" s="173"/>
      <c r="M689" s="173"/>
    </row>
    <row r="690" spans="3:14" x14ac:dyDescent="0.2">
      <c r="C690" s="73" t="s">
        <v>12371</v>
      </c>
      <c r="D690" t="s">
        <v>14244</v>
      </c>
      <c r="E690" s="171" t="s">
        <v>14299</v>
      </c>
      <c r="H690" t="s">
        <v>14244</v>
      </c>
      <c r="I690" s="171">
        <v>24.6</v>
      </c>
      <c r="J690" s="171">
        <v>7.78</v>
      </c>
      <c r="K690" s="171">
        <v>2450</v>
      </c>
      <c r="L690" s="171">
        <v>879</v>
      </c>
      <c r="M690" s="171">
        <v>2.11</v>
      </c>
    </row>
    <row r="691" spans="3:14" x14ac:dyDescent="0.2">
      <c r="C691" s="73" t="s">
        <v>12371</v>
      </c>
      <c r="D691" t="s">
        <v>14244</v>
      </c>
      <c r="E691" s="171" t="s">
        <v>14291</v>
      </c>
      <c r="H691" t="s">
        <v>14243</v>
      </c>
      <c r="I691" s="171">
        <v>25.3</v>
      </c>
      <c r="J691" s="171">
        <v>7.85</v>
      </c>
      <c r="K691" s="171">
        <v>2450</v>
      </c>
      <c r="L691" s="171">
        <v>735</v>
      </c>
      <c r="M691" s="171">
        <v>2.48</v>
      </c>
    </row>
    <row r="692" spans="3:14" x14ac:dyDescent="0.2">
      <c r="C692" s="73" t="s">
        <v>12371</v>
      </c>
      <c r="D692" t="s">
        <v>14244</v>
      </c>
      <c r="E692" s="171" t="s">
        <v>14270</v>
      </c>
      <c r="H692" t="s">
        <v>14244</v>
      </c>
      <c r="I692" s="171">
        <v>24.8</v>
      </c>
      <c r="J692" s="171">
        <v>7.76</v>
      </c>
      <c r="K692" s="171">
        <v>2450</v>
      </c>
      <c r="L692" s="171">
        <v>928</v>
      </c>
      <c r="M692" s="171">
        <v>2.04</v>
      </c>
    </row>
    <row r="693" spans="3:14" x14ac:dyDescent="0.2">
      <c r="C693" s="73" t="s">
        <v>12371</v>
      </c>
      <c r="D693" t="s">
        <v>14244</v>
      </c>
      <c r="E693" s="171" t="s">
        <v>14300</v>
      </c>
      <c r="H693" t="s">
        <v>14243</v>
      </c>
      <c r="I693" s="171">
        <v>25.2</v>
      </c>
      <c r="J693" s="171">
        <v>8.0399999999999991</v>
      </c>
      <c r="K693" s="171">
        <v>2450</v>
      </c>
      <c r="L693" s="171">
        <v>438</v>
      </c>
      <c r="M693" s="171">
        <v>3.53</v>
      </c>
    </row>
    <row r="694" spans="3:14" x14ac:dyDescent="0.2">
      <c r="C694" s="73" t="s">
        <v>12371</v>
      </c>
      <c r="D694" t="s">
        <v>14243</v>
      </c>
      <c r="E694" s="171" t="s">
        <v>14298</v>
      </c>
      <c r="H694" t="s">
        <v>14244</v>
      </c>
      <c r="I694" s="171">
        <v>25.6</v>
      </c>
      <c r="J694" s="171">
        <v>7.76</v>
      </c>
      <c r="K694" s="171">
        <v>2450</v>
      </c>
      <c r="L694" s="171">
        <v>933</v>
      </c>
      <c r="M694" s="171">
        <v>2.09</v>
      </c>
    </row>
    <row r="695" spans="3:14" x14ac:dyDescent="0.2">
      <c r="C695" s="73" t="s">
        <v>12371</v>
      </c>
      <c r="D695" t="s">
        <v>14244</v>
      </c>
      <c r="E695" s="171" t="s">
        <v>14301</v>
      </c>
      <c r="H695" t="s">
        <v>14243</v>
      </c>
      <c r="I695" s="171">
        <v>25.2</v>
      </c>
      <c r="J695" s="173"/>
      <c r="K695" s="171">
        <v>2450</v>
      </c>
      <c r="L695" s="173"/>
      <c r="M695" s="173"/>
    </row>
    <row r="696" spans="3:14" x14ac:dyDescent="0.2">
      <c r="C696" s="73" t="s">
        <v>12371</v>
      </c>
      <c r="D696" t="s">
        <v>14243</v>
      </c>
      <c r="E696" s="171" t="s">
        <v>14302</v>
      </c>
      <c r="H696" t="s">
        <v>14244</v>
      </c>
      <c r="I696" s="171">
        <v>24.9</v>
      </c>
      <c r="J696" s="171">
        <v>7.75</v>
      </c>
      <c r="K696" s="171">
        <v>2450</v>
      </c>
      <c r="L696" s="171">
        <v>953</v>
      </c>
      <c r="M696" s="171">
        <v>2</v>
      </c>
    </row>
    <row r="697" spans="3:14" x14ac:dyDescent="0.2">
      <c r="C697" s="73" t="s">
        <v>12371</v>
      </c>
      <c r="D697" t="s">
        <v>14243</v>
      </c>
      <c r="E697" s="171" t="s">
        <v>14303</v>
      </c>
      <c r="H697" t="s">
        <v>14243</v>
      </c>
      <c r="I697" s="171">
        <v>25.5</v>
      </c>
      <c r="J697" s="171">
        <v>7.97</v>
      </c>
      <c r="K697" s="171">
        <v>2450</v>
      </c>
      <c r="L697" s="171">
        <v>533</v>
      </c>
      <c r="M697" s="171">
        <v>3.13</v>
      </c>
    </row>
    <row r="698" spans="3:14" x14ac:dyDescent="0.2">
      <c r="C698" s="73" t="s">
        <v>12371</v>
      </c>
      <c r="D698" t="s">
        <v>14244</v>
      </c>
      <c r="E698" s="171" t="s">
        <v>14304</v>
      </c>
      <c r="H698" t="s">
        <v>14244</v>
      </c>
      <c r="I698" s="171">
        <v>25.1</v>
      </c>
      <c r="J698" s="171">
        <v>7.72</v>
      </c>
      <c r="K698" s="171">
        <v>2450</v>
      </c>
      <c r="L698" s="171">
        <v>1031</v>
      </c>
      <c r="M698" s="171">
        <v>1.9</v>
      </c>
    </row>
    <row r="699" spans="3:14" x14ac:dyDescent="0.2">
      <c r="H699" t="s">
        <v>14243</v>
      </c>
      <c r="I699" s="171">
        <v>25.4</v>
      </c>
      <c r="J699" s="171">
        <v>8.15</v>
      </c>
      <c r="K699" s="171">
        <v>2450</v>
      </c>
      <c r="L699" s="171">
        <v>320</v>
      </c>
      <c r="M699" s="171">
        <v>4.3</v>
      </c>
      <c r="N699" s="172"/>
    </row>
    <row r="700" spans="3:14" x14ac:dyDescent="0.2">
      <c r="H700" t="s">
        <v>14244</v>
      </c>
      <c r="I700" s="171">
        <v>25.8</v>
      </c>
      <c r="J700" s="171">
        <v>7.7</v>
      </c>
      <c r="K700" s="171">
        <v>2450</v>
      </c>
      <c r="L700" s="171">
        <v>1091</v>
      </c>
      <c r="M700" s="171">
        <v>1.86</v>
      </c>
      <c r="N700" s="172"/>
    </row>
    <row r="701" spans="3:14" x14ac:dyDescent="0.2">
      <c r="H701" t="s">
        <v>14243</v>
      </c>
      <c r="I701" s="171">
        <v>25.3</v>
      </c>
      <c r="J701" s="173"/>
      <c r="K701" s="171">
        <v>2450</v>
      </c>
      <c r="L701" s="173"/>
      <c r="M701" s="173"/>
      <c r="N701" s="172"/>
    </row>
    <row r="702" spans="3:14" x14ac:dyDescent="0.2">
      <c r="H702" t="s">
        <v>14244</v>
      </c>
      <c r="I702" s="171">
        <v>25.1</v>
      </c>
      <c r="J702" s="171">
        <v>7.8</v>
      </c>
      <c r="K702" s="171">
        <v>2450</v>
      </c>
      <c r="L702" s="171">
        <v>838</v>
      </c>
      <c r="M702" s="171">
        <v>2.23</v>
      </c>
      <c r="N702" s="172"/>
    </row>
    <row r="703" spans="3:14" x14ac:dyDescent="0.2">
      <c r="H703" t="s">
        <v>14243</v>
      </c>
      <c r="I703" s="171">
        <v>25.7</v>
      </c>
      <c r="J703" s="171">
        <v>8.0500000000000007</v>
      </c>
      <c r="K703" s="171">
        <v>2450</v>
      </c>
      <c r="L703" s="171">
        <v>427</v>
      </c>
      <c r="M703" s="171">
        <v>3.65</v>
      </c>
      <c r="N703" s="172"/>
    </row>
    <row r="704" spans="3:14" x14ac:dyDescent="0.2">
      <c r="H704" t="s">
        <v>14244</v>
      </c>
      <c r="I704" s="171">
        <v>25.3</v>
      </c>
      <c r="J704" s="171">
        <v>7.76</v>
      </c>
      <c r="K704" s="171">
        <v>2450</v>
      </c>
      <c r="L704" s="171">
        <v>931</v>
      </c>
      <c r="M704" s="171">
        <v>2.0699999999999998</v>
      </c>
      <c r="N704" s="172"/>
    </row>
    <row r="705" spans="8:14" x14ac:dyDescent="0.2">
      <c r="H705" t="s">
        <v>14243</v>
      </c>
      <c r="I705" s="171">
        <v>25.6</v>
      </c>
      <c r="J705" s="171">
        <v>8.24</v>
      </c>
      <c r="K705" s="171">
        <v>2450</v>
      </c>
      <c r="L705" s="171">
        <v>245</v>
      </c>
      <c r="M705" s="171">
        <v>5.0199999999999996</v>
      </c>
      <c r="N705" s="172"/>
    </row>
    <row r="706" spans="8:14" x14ac:dyDescent="0.2">
      <c r="H706" t="s">
        <v>14244</v>
      </c>
      <c r="I706" s="171">
        <v>26</v>
      </c>
      <c r="J706" s="171">
        <v>7.76</v>
      </c>
      <c r="K706" s="171">
        <v>2450</v>
      </c>
      <c r="L706" s="171">
        <v>936</v>
      </c>
      <c r="M706" s="171">
        <v>2.12</v>
      </c>
      <c r="N706" s="172"/>
    </row>
    <row r="707" spans="8:14" x14ac:dyDescent="0.2">
      <c r="H707" t="s">
        <v>14243</v>
      </c>
      <c r="I707" s="171">
        <v>25.4</v>
      </c>
      <c r="J707" s="173"/>
      <c r="K707" s="171">
        <v>2450</v>
      </c>
      <c r="L707" s="173"/>
      <c r="M707" s="173"/>
      <c r="N707" s="172"/>
    </row>
    <row r="708" spans="8:14" x14ac:dyDescent="0.2">
      <c r="H708" t="s">
        <v>14244</v>
      </c>
      <c r="I708" s="171">
        <v>25.1</v>
      </c>
      <c r="J708" s="171">
        <v>7.73</v>
      </c>
      <c r="K708" s="171">
        <v>2450</v>
      </c>
      <c r="L708" s="171">
        <v>1005</v>
      </c>
      <c r="M708" s="171">
        <v>1.94</v>
      </c>
      <c r="N708" s="172"/>
    </row>
    <row r="709" spans="8:14" x14ac:dyDescent="0.2">
      <c r="H709" t="s">
        <v>14243</v>
      </c>
      <c r="I709" s="171">
        <v>25.7</v>
      </c>
      <c r="J709" s="171">
        <v>8.07</v>
      </c>
      <c r="K709" s="171">
        <v>2450</v>
      </c>
      <c r="L709" s="171">
        <v>403</v>
      </c>
      <c r="M709" s="171">
        <v>3.78</v>
      </c>
      <c r="N709" s="172"/>
    </row>
    <row r="710" spans="8:14" x14ac:dyDescent="0.2">
      <c r="H710" t="s">
        <v>14244</v>
      </c>
      <c r="I710" s="171">
        <v>25.3</v>
      </c>
      <c r="J710" s="171">
        <v>7.71</v>
      </c>
      <c r="K710" s="171">
        <v>2450</v>
      </c>
      <c r="L710" s="171">
        <v>1059</v>
      </c>
      <c r="M710" s="171">
        <v>1.87</v>
      </c>
      <c r="N710" s="172"/>
    </row>
    <row r="711" spans="8:14" x14ac:dyDescent="0.2">
      <c r="H711" t="s">
        <v>14243</v>
      </c>
      <c r="I711" s="171">
        <v>25.7</v>
      </c>
      <c r="J711" s="171">
        <v>8.2899999999999991</v>
      </c>
      <c r="K711" s="171">
        <v>2450</v>
      </c>
      <c r="L711" s="171">
        <v>211</v>
      </c>
      <c r="M711" s="171">
        <v>5.44</v>
      </c>
      <c r="N711" s="172"/>
    </row>
    <row r="712" spans="8:14" x14ac:dyDescent="0.2">
      <c r="H712" t="s">
        <v>14244</v>
      </c>
      <c r="I712" s="171">
        <v>26.1</v>
      </c>
      <c r="J712" s="171">
        <v>7.8</v>
      </c>
      <c r="K712" s="171">
        <v>2450</v>
      </c>
      <c r="L712" s="171">
        <v>843</v>
      </c>
      <c r="M712" s="171">
        <v>2.2999999999999998</v>
      </c>
      <c r="N712" s="172"/>
    </row>
    <row r="713" spans="8:14" x14ac:dyDescent="0.2">
      <c r="H713" t="s">
        <v>14243</v>
      </c>
      <c r="I713" s="171">
        <v>25.3</v>
      </c>
      <c r="J713" s="173"/>
      <c r="K713" s="171">
        <v>2450</v>
      </c>
      <c r="L713" s="173"/>
      <c r="M713" s="173"/>
      <c r="N713" s="172"/>
    </row>
    <row r="714" spans="8:14" x14ac:dyDescent="0.2">
      <c r="H714" t="s">
        <v>14244</v>
      </c>
      <c r="I714" s="171">
        <v>24.8</v>
      </c>
      <c r="J714" s="171">
        <v>7.79</v>
      </c>
      <c r="K714" s="171">
        <v>2450</v>
      </c>
      <c r="L714" s="171">
        <v>858</v>
      </c>
      <c r="M714" s="171">
        <v>2.17</v>
      </c>
      <c r="N714" s="172"/>
    </row>
    <row r="715" spans="8:14" x14ac:dyDescent="0.2">
      <c r="H715" t="s">
        <v>14243</v>
      </c>
      <c r="I715" s="171">
        <v>25.4</v>
      </c>
      <c r="J715" s="171">
        <v>7.94</v>
      </c>
      <c r="K715" s="171">
        <v>2450</v>
      </c>
      <c r="L715" s="171">
        <v>578</v>
      </c>
      <c r="M715" s="171">
        <v>2.95</v>
      </c>
      <c r="N715" s="172"/>
    </row>
    <row r="716" spans="8:14" x14ac:dyDescent="0.2">
      <c r="H716" t="s">
        <v>14244</v>
      </c>
      <c r="I716" s="171">
        <v>25.2</v>
      </c>
      <c r="J716" s="171">
        <v>7.72</v>
      </c>
      <c r="K716" s="171">
        <v>2450</v>
      </c>
      <c r="L716" s="171">
        <v>1031</v>
      </c>
      <c r="M716" s="171">
        <v>1.9</v>
      </c>
      <c r="N716" s="172"/>
    </row>
    <row r="717" spans="8:14" x14ac:dyDescent="0.2">
      <c r="H717" t="s">
        <v>14243</v>
      </c>
      <c r="I717" s="171">
        <v>25.4</v>
      </c>
      <c r="J717" s="171">
        <v>8.1999999999999993</v>
      </c>
      <c r="K717" s="171">
        <v>2450</v>
      </c>
      <c r="L717" s="171">
        <v>276</v>
      </c>
      <c r="M717" s="171">
        <v>4.68</v>
      </c>
      <c r="N717" s="172"/>
    </row>
    <row r="718" spans="8:14" x14ac:dyDescent="0.2">
      <c r="H718" t="s">
        <v>14244</v>
      </c>
      <c r="I718" s="171">
        <v>25.8</v>
      </c>
      <c r="J718" s="171">
        <v>7.8</v>
      </c>
      <c r="K718" s="171">
        <v>2450</v>
      </c>
      <c r="L718" s="171">
        <v>842</v>
      </c>
      <c r="M718" s="171">
        <v>2.2799999999999998</v>
      </c>
      <c r="N718" s="172"/>
    </row>
    <row r="719" spans="8:14" x14ac:dyDescent="0.2">
      <c r="H719" t="s">
        <v>14243</v>
      </c>
      <c r="I719" s="171">
        <v>25.1</v>
      </c>
      <c r="J719" s="173"/>
      <c r="K719" s="171">
        <v>2450</v>
      </c>
      <c r="L719" s="173"/>
      <c r="M719" s="173"/>
      <c r="N719" s="172"/>
    </row>
    <row r="720" spans="8:14" x14ac:dyDescent="0.2">
      <c r="H720" t="s">
        <v>14244</v>
      </c>
      <c r="I720" s="171">
        <v>24.5</v>
      </c>
      <c r="J720" s="171">
        <v>7.74</v>
      </c>
      <c r="K720" s="171">
        <v>2450</v>
      </c>
      <c r="L720" s="171">
        <v>975</v>
      </c>
      <c r="M720" s="171">
        <v>1.94</v>
      </c>
      <c r="N720" s="172"/>
    </row>
    <row r="721" spans="8:14" x14ac:dyDescent="0.2">
      <c r="H721" t="s">
        <v>14243</v>
      </c>
      <c r="I721" s="171">
        <v>25.2</v>
      </c>
      <c r="J721" s="171">
        <v>7.84</v>
      </c>
      <c r="K721" s="171">
        <v>2450</v>
      </c>
      <c r="L721" s="171">
        <v>754</v>
      </c>
      <c r="M721" s="171">
        <v>2.42</v>
      </c>
      <c r="N721" s="172"/>
    </row>
    <row r="722" spans="8:14" x14ac:dyDescent="0.2">
      <c r="H722" t="s">
        <v>14244</v>
      </c>
      <c r="I722" s="171">
        <v>24.9</v>
      </c>
      <c r="J722" s="171">
        <v>7.68</v>
      </c>
      <c r="K722" s="171">
        <v>2450</v>
      </c>
      <c r="L722" s="171">
        <v>1140</v>
      </c>
      <c r="M722" s="171">
        <v>1.74</v>
      </c>
      <c r="N722" s="172"/>
    </row>
    <row r="723" spans="8:14" x14ac:dyDescent="0.2">
      <c r="H723" t="s">
        <v>14243</v>
      </c>
      <c r="I723" s="171">
        <v>25.1</v>
      </c>
      <c r="J723" s="171">
        <v>8.07</v>
      </c>
      <c r="K723" s="171">
        <v>2450</v>
      </c>
      <c r="L723" s="171">
        <v>402</v>
      </c>
      <c r="M723" s="171">
        <v>3.71</v>
      </c>
      <c r="N723" s="172"/>
    </row>
    <row r="724" spans="8:14" x14ac:dyDescent="0.2">
      <c r="H724" t="s">
        <v>14244</v>
      </c>
      <c r="I724" s="171">
        <v>25.4</v>
      </c>
      <c r="J724" s="171">
        <v>7.74</v>
      </c>
      <c r="K724" s="171">
        <v>2450</v>
      </c>
      <c r="L724" s="171">
        <v>981</v>
      </c>
      <c r="M724" s="171">
        <v>2</v>
      </c>
      <c r="N724" s="172"/>
    </row>
    <row r="725" spans="8:14" x14ac:dyDescent="0.2">
      <c r="H725" t="s">
        <v>14243</v>
      </c>
      <c r="I725" s="171">
        <v>25</v>
      </c>
      <c r="J725" s="173"/>
      <c r="K725" s="171">
        <v>2450</v>
      </c>
      <c r="L725" s="173"/>
      <c r="M725" s="173"/>
      <c r="N725" s="172"/>
    </row>
    <row r="726" spans="8:14" x14ac:dyDescent="0.2">
      <c r="H726" t="s">
        <v>14244</v>
      </c>
      <c r="I726" s="171">
        <v>24.4</v>
      </c>
      <c r="J726" s="171">
        <v>7.79</v>
      </c>
      <c r="K726" s="171">
        <v>2450</v>
      </c>
      <c r="L726" s="171">
        <v>856</v>
      </c>
      <c r="M726" s="171">
        <v>2.14</v>
      </c>
      <c r="N726" s="172"/>
    </row>
    <row r="727" spans="8:14" x14ac:dyDescent="0.2">
      <c r="H727" t="s">
        <v>14243</v>
      </c>
      <c r="I727" s="171">
        <v>25</v>
      </c>
      <c r="J727" s="171">
        <v>7.78</v>
      </c>
      <c r="K727" s="171">
        <v>2450</v>
      </c>
      <c r="L727" s="171">
        <v>882</v>
      </c>
      <c r="M727" s="171">
        <v>2.14</v>
      </c>
      <c r="N727" s="172"/>
    </row>
    <row r="728" spans="8:14" x14ac:dyDescent="0.2">
      <c r="H728" t="s">
        <v>14244</v>
      </c>
      <c r="I728" s="171">
        <v>24.7</v>
      </c>
      <c r="J728" s="171">
        <v>7.65</v>
      </c>
      <c r="K728" s="171">
        <v>2450</v>
      </c>
      <c r="L728" s="171">
        <v>1228</v>
      </c>
      <c r="M728" s="171">
        <v>1.62</v>
      </c>
      <c r="N728" s="172"/>
    </row>
    <row r="729" spans="8:14" x14ac:dyDescent="0.2">
      <c r="H729" t="s">
        <v>14243</v>
      </c>
      <c r="I729" s="171">
        <v>24.9</v>
      </c>
      <c r="J729" s="171">
        <v>7.99</v>
      </c>
      <c r="K729" s="171">
        <v>2450</v>
      </c>
      <c r="L729" s="171">
        <v>503</v>
      </c>
      <c r="M729" s="171">
        <v>3.19</v>
      </c>
      <c r="N729" s="172"/>
    </row>
    <row r="730" spans="8:14" x14ac:dyDescent="0.2">
      <c r="H730" t="s">
        <v>14244</v>
      </c>
      <c r="I730" s="171">
        <v>25.2</v>
      </c>
      <c r="J730" s="171">
        <v>7.73</v>
      </c>
      <c r="K730" s="171">
        <v>2450</v>
      </c>
      <c r="L730" s="171">
        <v>1005</v>
      </c>
      <c r="M730" s="171">
        <v>1.94</v>
      </c>
      <c r="N730" s="172"/>
    </row>
    <row r="731" spans="8:14" x14ac:dyDescent="0.2">
      <c r="H731" t="s">
        <v>14243</v>
      </c>
      <c r="I731" s="171">
        <v>24.9</v>
      </c>
      <c r="J731" s="173"/>
      <c r="K731" s="171">
        <v>2450</v>
      </c>
      <c r="L731" s="173"/>
      <c r="M731" s="173"/>
      <c r="N731" s="172"/>
    </row>
    <row r="732" spans="8:14" x14ac:dyDescent="0.2">
      <c r="H732" t="s">
        <v>14244</v>
      </c>
      <c r="I732" s="171">
        <v>24.2</v>
      </c>
      <c r="J732" s="171">
        <v>7.77</v>
      </c>
      <c r="K732" s="171">
        <v>2450</v>
      </c>
      <c r="L732" s="171">
        <v>900</v>
      </c>
      <c r="M732" s="171">
        <v>2.04</v>
      </c>
      <c r="N732" s="172"/>
    </row>
    <row r="733" spans="8:14" x14ac:dyDescent="0.2">
      <c r="H733" t="s">
        <v>14243</v>
      </c>
      <c r="I733" s="171">
        <v>24.9</v>
      </c>
      <c r="J733" s="171">
        <v>7.74</v>
      </c>
      <c r="K733" s="171">
        <v>2450</v>
      </c>
      <c r="L733" s="171">
        <v>978</v>
      </c>
      <c r="M733" s="171">
        <v>1.96</v>
      </c>
      <c r="N733" s="172"/>
    </row>
    <row r="734" spans="8:14" x14ac:dyDescent="0.2">
      <c r="H734" t="s">
        <v>14244</v>
      </c>
      <c r="I734" s="171">
        <v>24.6</v>
      </c>
      <c r="J734" s="171">
        <v>7.64</v>
      </c>
      <c r="K734" s="171">
        <v>2450</v>
      </c>
      <c r="L734" s="171">
        <v>1259</v>
      </c>
      <c r="M734" s="171">
        <v>1.58</v>
      </c>
      <c r="N734" s="172"/>
    </row>
    <row r="735" spans="8:14" x14ac:dyDescent="0.2">
      <c r="H735" t="s">
        <v>14243</v>
      </c>
      <c r="I735" s="171">
        <v>24.7</v>
      </c>
      <c r="J735" s="171">
        <v>7.94</v>
      </c>
      <c r="K735" s="171">
        <v>2450</v>
      </c>
      <c r="L735" s="171">
        <v>575</v>
      </c>
      <c r="M735" s="171">
        <v>2.89</v>
      </c>
      <c r="N735" s="172"/>
    </row>
    <row r="736" spans="8:14" x14ac:dyDescent="0.2">
      <c r="H736" t="s">
        <v>14244</v>
      </c>
      <c r="I736" s="171">
        <v>25.1</v>
      </c>
      <c r="J736" s="171">
        <v>7.8</v>
      </c>
      <c r="K736" s="171">
        <v>2450</v>
      </c>
      <c r="L736" s="171">
        <v>838</v>
      </c>
      <c r="M736" s="171">
        <v>2.23</v>
      </c>
      <c r="N736" s="172"/>
    </row>
    <row r="737" spans="8:14" x14ac:dyDescent="0.2">
      <c r="H737" t="s">
        <v>14243</v>
      </c>
      <c r="I737" s="171">
        <v>24.9</v>
      </c>
      <c r="J737" s="173"/>
      <c r="K737" s="171">
        <v>2450</v>
      </c>
      <c r="L737" s="173"/>
      <c r="M737" s="173"/>
      <c r="N737" s="172"/>
    </row>
    <row r="738" spans="8:14" x14ac:dyDescent="0.2">
      <c r="H738" t="s">
        <v>14244</v>
      </c>
      <c r="I738" s="171">
        <v>24.3</v>
      </c>
      <c r="J738" s="171">
        <v>7.74</v>
      </c>
      <c r="K738" s="171">
        <v>2450</v>
      </c>
      <c r="L738" s="171">
        <v>973</v>
      </c>
      <c r="M738" s="171">
        <v>1.93</v>
      </c>
      <c r="N738" s="172"/>
    </row>
    <row r="739" spans="8:14" x14ac:dyDescent="0.2">
      <c r="H739" t="s">
        <v>14243</v>
      </c>
      <c r="I739" s="171">
        <v>24.9</v>
      </c>
      <c r="J739" s="171">
        <v>7.7</v>
      </c>
      <c r="K739" s="171">
        <v>2450</v>
      </c>
      <c r="L739" s="171">
        <v>1083</v>
      </c>
      <c r="M739" s="171">
        <v>1.81</v>
      </c>
      <c r="N739" s="172"/>
    </row>
    <row r="740" spans="8:14" x14ac:dyDescent="0.2">
      <c r="H740" t="s">
        <v>14244</v>
      </c>
      <c r="I740" s="171">
        <v>24.6</v>
      </c>
      <c r="J740" s="171">
        <v>7.66</v>
      </c>
      <c r="K740" s="171">
        <v>2450</v>
      </c>
      <c r="L740" s="171">
        <v>1197</v>
      </c>
      <c r="M740" s="171">
        <v>1.65</v>
      </c>
      <c r="N740" s="172"/>
    </row>
    <row r="741" spans="8:14" x14ac:dyDescent="0.2">
      <c r="H741" t="s">
        <v>14243</v>
      </c>
      <c r="I741" s="171">
        <v>24.8</v>
      </c>
      <c r="J741" s="171">
        <v>7.91</v>
      </c>
      <c r="K741" s="171">
        <v>2450</v>
      </c>
      <c r="L741" s="171">
        <v>624</v>
      </c>
      <c r="M741" s="171">
        <v>2.74</v>
      </c>
      <c r="N741" s="172"/>
    </row>
    <row r="742" spans="8:14" x14ac:dyDescent="0.2">
      <c r="H742" t="s">
        <v>14244</v>
      </c>
      <c r="I742" s="171">
        <v>25.1</v>
      </c>
      <c r="J742" s="171">
        <v>7.81</v>
      </c>
      <c r="K742" s="171">
        <v>2450</v>
      </c>
      <c r="L742" s="171">
        <v>816</v>
      </c>
      <c r="M742" s="171">
        <v>2.27</v>
      </c>
      <c r="N742" s="172"/>
    </row>
    <row r="743" spans="8:14" x14ac:dyDescent="0.2">
      <c r="H743" t="s">
        <v>14243</v>
      </c>
      <c r="I743" s="171">
        <v>25.3</v>
      </c>
      <c r="J743" s="173"/>
      <c r="K743" s="171">
        <v>2450</v>
      </c>
      <c r="L743" s="173"/>
      <c r="M743" s="173"/>
      <c r="N743" s="172"/>
    </row>
    <row r="744" spans="8:14" x14ac:dyDescent="0.2">
      <c r="H744" t="s">
        <v>14244</v>
      </c>
      <c r="I744" s="171">
        <v>24.3</v>
      </c>
      <c r="J744" s="171">
        <v>7.71</v>
      </c>
      <c r="K744" s="171">
        <v>2450</v>
      </c>
      <c r="L744" s="171">
        <v>1051</v>
      </c>
      <c r="M744" s="171">
        <v>1.81</v>
      </c>
      <c r="N744" s="172"/>
    </row>
    <row r="745" spans="8:14" x14ac:dyDescent="0.2">
      <c r="H745" t="s">
        <v>14243</v>
      </c>
      <c r="I745" s="171">
        <v>24.9</v>
      </c>
      <c r="J745" s="171">
        <v>7.69</v>
      </c>
      <c r="K745" s="171">
        <v>2450</v>
      </c>
      <c r="L745" s="171">
        <v>1111</v>
      </c>
      <c r="M745" s="171">
        <v>1.77</v>
      </c>
      <c r="N745" s="172"/>
    </row>
    <row r="746" spans="8:14" x14ac:dyDescent="0.2">
      <c r="H746" t="s">
        <v>14244</v>
      </c>
      <c r="I746" s="171">
        <v>24.6</v>
      </c>
      <c r="J746" s="171">
        <v>7.66</v>
      </c>
      <c r="K746" s="171">
        <v>2450</v>
      </c>
      <c r="L746" s="171">
        <v>1197</v>
      </c>
      <c r="M746" s="171">
        <v>1.65</v>
      </c>
      <c r="N746" s="172"/>
    </row>
    <row r="747" spans="8:14" x14ac:dyDescent="0.2">
      <c r="H747" t="s">
        <v>14243</v>
      </c>
      <c r="I747" s="171">
        <v>24.7</v>
      </c>
      <c r="J747" s="171">
        <v>7.88</v>
      </c>
      <c r="K747" s="171">
        <v>2450</v>
      </c>
      <c r="L747" s="171">
        <v>676</v>
      </c>
      <c r="M747" s="171">
        <v>2.58</v>
      </c>
      <c r="N747" s="172"/>
    </row>
    <row r="748" spans="8:14" x14ac:dyDescent="0.2">
      <c r="H748" t="s">
        <v>14244</v>
      </c>
      <c r="I748" s="171">
        <v>25.1</v>
      </c>
      <c r="J748" s="171">
        <v>7.8</v>
      </c>
      <c r="K748" s="171">
        <v>2450</v>
      </c>
      <c r="L748" s="171">
        <v>838</v>
      </c>
      <c r="M748" s="171">
        <v>2.23</v>
      </c>
      <c r="N748" s="172"/>
    </row>
    <row r="749" spans="8:14" x14ac:dyDescent="0.2">
      <c r="H749" t="s">
        <v>14243</v>
      </c>
      <c r="I749" s="171">
        <v>25.8</v>
      </c>
      <c r="J749" s="173"/>
      <c r="K749" s="171">
        <v>2450</v>
      </c>
      <c r="L749" s="173"/>
      <c r="M749" s="173"/>
      <c r="N749" s="172"/>
    </row>
    <row r="750" spans="8:14" x14ac:dyDescent="0.2">
      <c r="H750" t="s">
        <v>14244</v>
      </c>
      <c r="I750" s="171">
        <v>24.6</v>
      </c>
      <c r="J750" s="171">
        <v>7.69</v>
      </c>
      <c r="K750" s="171">
        <v>2450</v>
      </c>
      <c r="L750" s="171">
        <v>1109</v>
      </c>
      <c r="M750" s="171">
        <v>1.76</v>
      </c>
      <c r="N750" s="172"/>
    </row>
    <row r="751" spans="8:14" x14ac:dyDescent="0.2">
      <c r="H751" t="s">
        <v>14243</v>
      </c>
      <c r="I751" s="171">
        <v>25.4</v>
      </c>
      <c r="J751" s="171">
        <v>7.66</v>
      </c>
      <c r="K751" s="171">
        <v>2450</v>
      </c>
      <c r="L751" s="171">
        <v>1204</v>
      </c>
      <c r="M751" s="171">
        <v>1.7</v>
      </c>
      <c r="N751" s="172"/>
    </row>
    <row r="752" spans="8:14" x14ac:dyDescent="0.2">
      <c r="H752" t="s">
        <v>14244</v>
      </c>
      <c r="I752" s="171">
        <v>24.8</v>
      </c>
      <c r="J752" s="171">
        <v>7.64</v>
      </c>
      <c r="K752" s="171">
        <v>2450</v>
      </c>
      <c r="L752" s="171">
        <v>1261</v>
      </c>
      <c r="M752" s="171">
        <v>1.59</v>
      </c>
      <c r="N752" s="172"/>
    </row>
    <row r="753" spans="8:14" x14ac:dyDescent="0.2">
      <c r="H753" t="s">
        <v>14243</v>
      </c>
      <c r="I753" s="171">
        <v>25</v>
      </c>
      <c r="J753" s="171">
        <v>7.86</v>
      </c>
      <c r="K753" s="171">
        <v>2450</v>
      </c>
      <c r="L753" s="171">
        <v>715</v>
      </c>
      <c r="M753" s="171">
        <v>2.5</v>
      </c>
      <c r="N753" s="172"/>
    </row>
    <row r="754" spans="8:14" x14ac:dyDescent="0.2">
      <c r="H754" t="s">
        <v>14244</v>
      </c>
      <c r="I754" s="171">
        <v>25.4</v>
      </c>
      <c r="J754" s="171">
        <v>7.76</v>
      </c>
      <c r="K754" s="171">
        <v>2450</v>
      </c>
      <c r="L754" s="171">
        <v>932</v>
      </c>
      <c r="M754" s="171">
        <v>2.08</v>
      </c>
      <c r="N754" s="172"/>
    </row>
    <row r="755" spans="8:14" x14ac:dyDescent="0.2">
      <c r="H755" t="s">
        <v>14243</v>
      </c>
      <c r="I755" s="171">
        <v>25.5</v>
      </c>
      <c r="J755" s="173"/>
      <c r="K755" s="171">
        <v>2450</v>
      </c>
      <c r="L755" s="173"/>
      <c r="M755" s="173"/>
      <c r="N755" s="172"/>
    </row>
    <row r="756" spans="8:14" x14ac:dyDescent="0.2">
      <c r="H756" t="s">
        <v>14244</v>
      </c>
      <c r="I756" s="171">
        <v>24.7</v>
      </c>
      <c r="J756" s="171">
        <v>7.73</v>
      </c>
      <c r="K756" s="171">
        <v>2450</v>
      </c>
      <c r="L756" s="171">
        <v>1002</v>
      </c>
      <c r="M756" s="171">
        <v>1.91</v>
      </c>
      <c r="N756" s="172"/>
    </row>
    <row r="757" spans="8:14" x14ac:dyDescent="0.2">
      <c r="H757" t="s">
        <v>14243</v>
      </c>
      <c r="I757" s="171">
        <v>25.5</v>
      </c>
      <c r="J757" s="171">
        <v>7.73</v>
      </c>
      <c r="K757" s="171">
        <v>2450</v>
      </c>
      <c r="L757" s="171">
        <v>1007</v>
      </c>
      <c r="M757" s="171">
        <v>1.96</v>
      </c>
      <c r="N757" s="172"/>
    </row>
    <row r="758" spans="8:14" x14ac:dyDescent="0.2">
      <c r="H758" t="s">
        <v>14244</v>
      </c>
      <c r="I758" s="171">
        <v>24.9</v>
      </c>
      <c r="J758" s="171">
        <v>7.64</v>
      </c>
      <c r="K758" s="171">
        <v>2450</v>
      </c>
      <c r="L758" s="171">
        <v>1262</v>
      </c>
      <c r="M758" s="171">
        <v>1.6</v>
      </c>
      <c r="N758" s="172"/>
    </row>
    <row r="759" spans="8:14" x14ac:dyDescent="0.2">
      <c r="H759" t="s">
        <v>14243</v>
      </c>
      <c r="I759" s="171">
        <v>25.2</v>
      </c>
      <c r="J759" s="171">
        <v>7.9</v>
      </c>
      <c r="K759" s="171">
        <v>2450</v>
      </c>
      <c r="L759" s="171">
        <v>643</v>
      </c>
      <c r="M759" s="171">
        <v>2.72</v>
      </c>
      <c r="N759" s="172"/>
    </row>
    <row r="760" spans="8:14" x14ac:dyDescent="0.2">
      <c r="H760" t="s">
        <v>14244</v>
      </c>
      <c r="I760" s="171">
        <v>25.6</v>
      </c>
      <c r="J760" s="171">
        <v>7.75</v>
      </c>
      <c r="K760" s="171">
        <v>2450</v>
      </c>
      <c r="L760" s="171">
        <v>957</v>
      </c>
      <c r="M760" s="171">
        <v>2.0499999999999998</v>
      </c>
      <c r="N760" s="172"/>
    </row>
    <row r="761" spans="8:14" x14ac:dyDescent="0.2">
      <c r="H761" t="s">
        <v>14243</v>
      </c>
      <c r="I761" s="171">
        <v>25.4</v>
      </c>
      <c r="J761" s="173"/>
      <c r="K761" s="171">
        <v>2450</v>
      </c>
      <c r="L761" s="173"/>
      <c r="M761" s="173"/>
      <c r="N761" s="172"/>
    </row>
    <row r="762" spans="8:14" x14ac:dyDescent="0.2">
      <c r="H762" t="s">
        <v>14244</v>
      </c>
      <c r="I762" s="171">
        <v>24.9</v>
      </c>
      <c r="J762" s="171">
        <v>7.8</v>
      </c>
      <c r="K762" s="171">
        <v>2450</v>
      </c>
      <c r="L762" s="171">
        <v>836</v>
      </c>
      <c r="M762" s="171">
        <v>2.2200000000000002</v>
      </c>
      <c r="N762" s="172"/>
    </row>
    <row r="763" spans="8:14" x14ac:dyDescent="0.2">
      <c r="H763" t="s">
        <v>14243</v>
      </c>
      <c r="I763" s="171">
        <v>25.6</v>
      </c>
      <c r="J763" s="171">
        <v>7.84</v>
      </c>
      <c r="K763" s="171">
        <v>2450</v>
      </c>
      <c r="L763" s="171">
        <v>756</v>
      </c>
      <c r="M763" s="171">
        <v>2.4500000000000002</v>
      </c>
      <c r="N763" s="172"/>
    </row>
    <row r="764" spans="8:14" x14ac:dyDescent="0.2">
      <c r="H764" t="s">
        <v>14244</v>
      </c>
      <c r="I764" s="171">
        <v>25.1</v>
      </c>
      <c r="J764" s="171">
        <v>7.73</v>
      </c>
      <c r="K764" s="171">
        <v>2450</v>
      </c>
      <c r="L764" s="171">
        <v>1005</v>
      </c>
      <c r="M764" s="171">
        <v>1.94</v>
      </c>
      <c r="N764" s="172"/>
    </row>
    <row r="765" spans="8:14" x14ac:dyDescent="0.2">
      <c r="H765" t="s">
        <v>14243</v>
      </c>
      <c r="I765" s="171">
        <v>25.4</v>
      </c>
      <c r="J765" s="171">
        <v>8</v>
      </c>
      <c r="K765" s="171">
        <v>2450</v>
      </c>
      <c r="L765" s="171">
        <v>490</v>
      </c>
      <c r="M765" s="171">
        <v>3.3</v>
      </c>
      <c r="N765" s="172"/>
    </row>
    <row r="766" spans="8:14" x14ac:dyDescent="0.2">
      <c r="H766" t="s">
        <v>14244</v>
      </c>
      <c r="I766" s="171">
        <v>25.8</v>
      </c>
      <c r="J766" s="171">
        <v>7.75</v>
      </c>
      <c r="K766" s="171">
        <v>2450</v>
      </c>
      <c r="L766" s="171">
        <v>959</v>
      </c>
      <c r="M766" s="171">
        <v>2.06</v>
      </c>
      <c r="N766" s="172"/>
    </row>
    <row r="767" spans="8:14" x14ac:dyDescent="0.2">
      <c r="H767" t="s">
        <v>14243</v>
      </c>
      <c r="I767" s="171">
        <v>25.6</v>
      </c>
      <c r="J767" s="173"/>
      <c r="K767" s="171">
        <v>2450</v>
      </c>
      <c r="L767" s="173"/>
      <c r="M767" s="173"/>
      <c r="N767" s="172"/>
    </row>
    <row r="768" spans="8:14" x14ac:dyDescent="0.2">
      <c r="H768" t="s">
        <v>14244</v>
      </c>
      <c r="I768" s="171">
        <v>25.2</v>
      </c>
      <c r="J768" s="171">
        <v>7.79</v>
      </c>
      <c r="K768" s="171">
        <v>2450</v>
      </c>
      <c r="L768" s="171">
        <v>860</v>
      </c>
      <c r="M768" s="171">
        <v>2.19</v>
      </c>
      <c r="N768" s="172"/>
    </row>
    <row r="769" spans="8:14" x14ac:dyDescent="0.2">
      <c r="H769" t="s">
        <v>14243</v>
      </c>
      <c r="I769" s="171">
        <v>25.9</v>
      </c>
      <c r="J769" s="171">
        <v>8</v>
      </c>
      <c r="K769" s="171">
        <v>2450</v>
      </c>
      <c r="L769" s="171">
        <v>491</v>
      </c>
      <c r="M769" s="171">
        <v>3.35</v>
      </c>
      <c r="N769" s="172"/>
    </row>
    <row r="770" spans="8:14" x14ac:dyDescent="0.2">
      <c r="H770" t="s">
        <v>14244</v>
      </c>
      <c r="I770" s="171">
        <v>25.5</v>
      </c>
      <c r="J770" s="171">
        <v>7.72</v>
      </c>
      <c r="K770" s="171">
        <v>2450</v>
      </c>
      <c r="L770" s="171">
        <v>1034</v>
      </c>
      <c r="M770" s="171">
        <v>1.92</v>
      </c>
      <c r="N770" s="172"/>
    </row>
    <row r="771" spans="8:14" x14ac:dyDescent="0.2">
      <c r="H771" t="s">
        <v>14243</v>
      </c>
      <c r="I771" s="171">
        <v>25.8</v>
      </c>
      <c r="J771" s="171">
        <v>8.17</v>
      </c>
      <c r="K771" s="171">
        <v>2450</v>
      </c>
      <c r="L771" s="171">
        <v>302</v>
      </c>
      <c r="M771" s="171">
        <v>4.5</v>
      </c>
      <c r="N771" s="172"/>
    </row>
    <row r="772" spans="8:14" x14ac:dyDescent="0.2">
      <c r="H772" t="s">
        <v>14244</v>
      </c>
      <c r="I772" s="171">
        <v>26.2</v>
      </c>
      <c r="J772" s="171">
        <v>7.8</v>
      </c>
      <c r="K772" s="171">
        <v>2450</v>
      </c>
      <c r="L772" s="171">
        <v>844</v>
      </c>
      <c r="M772" s="171">
        <v>2.31</v>
      </c>
      <c r="N772" s="172"/>
    </row>
    <row r="773" spans="8:14" x14ac:dyDescent="0.2">
      <c r="H773" t="s">
        <v>14243</v>
      </c>
      <c r="I773" s="171">
        <v>25.8</v>
      </c>
      <c r="J773" s="173"/>
      <c r="K773" s="171">
        <v>2450</v>
      </c>
      <c r="L773" s="173"/>
      <c r="M773" s="173"/>
      <c r="N773" s="172"/>
    </row>
    <row r="774" spans="8:14" x14ac:dyDescent="0.2">
      <c r="H774" t="s">
        <v>14244</v>
      </c>
      <c r="I774" s="171">
        <v>25.5</v>
      </c>
      <c r="J774" s="171">
        <v>7.8</v>
      </c>
      <c r="K774" s="171">
        <v>2450</v>
      </c>
      <c r="L774" s="171">
        <v>840</v>
      </c>
      <c r="M774" s="171">
        <v>2.2599999999999998</v>
      </c>
      <c r="N774" s="172"/>
    </row>
    <row r="775" spans="8:14" x14ac:dyDescent="0.2">
      <c r="H775" t="s">
        <v>14243</v>
      </c>
      <c r="I775" s="171">
        <v>26.1</v>
      </c>
      <c r="J775" s="171">
        <v>8.0500000000000007</v>
      </c>
      <c r="K775" s="171">
        <v>2450</v>
      </c>
      <c r="L775" s="171">
        <v>427</v>
      </c>
      <c r="M775" s="171">
        <v>3.69</v>
      </c>
      <c r="N775" s="172"/>
    </row>
    <row r="776" spans="8:14" x14ac:dyDescent="0.2">
      <c r="H776" t="s">
        <v>14244</v>
      </c>
      <c r="I776" s="171">
        <v>25.7</v>
      </c>
      <c r="J776" s="171">
        <v>7.73</v>
      </c>
      <c r="K776" s="171">
        <v>2450</v>
      </c>
      <c r="L776" s="171">
        <v>1009</v>
      </c>
      <c r="M776" s="171">
        <v>1.98</v>
      </c>
      <c r="N776" s="172"/>
    </row>
    <row r="777" spans="8:14" x14ac:dyDescent="0.2">
      <c r="H777" t="s">
        <v>14243</v>
      </c>
      <c r="I777" s="171">
        <v>26.1</v>
      </c>
      <c r="J777" s="171">
        <v>8.27</v>
      </c>
      <c r="K777" s="171">
        <v>2450</v>
      </c>
      <c r="L777" s="171">
        <v>224</v>
      </c>
      <c r="M777" s="171">
        <v>5.33</v>
      </c>
      <c r="N777" s="172"/>
    </row>
    <row r="778" spans="8:14" x14ac:dyDescent="0.2">
      <c r="H778" t="s">
        <v>14244</v>
      </c>
      <c r="I778" s="171">
        <v>26.5</v>
      </c>
      <c r="J778" s="171">
        <v>7.7</v>
      </c>
      <c r="K778" s="171">
        <v>2450</v>
      </c>
      <c r="L778" s="171">
        <v>1096</v>
      </c>
      <c r="M778" s="171">
        <v>1.91</v>
      </c>
      <c r="N778" s="172"/>
    </row>
    <row r="779" spans="8:14" x14ac:dyDescent="0.2">
      <c r="H779" t="s">
        <v>14243</v>
      </c>
      <c r="I779" s="171">
        <v>26</v>
      </c>
      <c r="J779" s="173"/>
      <c r="K779" s="171">
        <v>2450</v>
      </c>
      <c r="L779" s="173"/>
      <c r="M779" s="173"/>
      <c r="N779" s="172"/>
    </row>
    <row r="780" spans="8:14" x14ac:dyDescent="0.2">
      <c r="H780" t="s">
        <v>14244</v>
      </c>
      <c r="I780" s="171">
        <v>25.7</v>
      </c>
      <c r="J780" s="171">
        <v>7.78</v>
      </c>
      <c r="K780" s="171">
        <v>2450</v>
      </c>
      <c r="L780" s="171">
        <v>886</v>
      </c>
      <c r="M780" s="171">
        <v>2.1800000000000002</v>
      </c>
      <c r="N780" s="172"/>
    </row>
    <row r="781" spans="8:14" x14ac:dyDescent="0.2">
      <c r="H781" t="s">
        <v>14243</v>
      </c>
      <c r="I781" s="171">
        <v>26.3</v>
      </c>
      <c r="J781" s="171">
        <v>8.1</v>
      </c>
      <c r="K781" s="171">
        <v>2450</v>
      </c>
      <c r="L781" s="171">
        <v>371</v>
      </c>
      <c r="M781" s="171">
        <v>4.05</v>
      </c>
      <c r="N781" s="172"/>
    </row>
    <row r="782" spans="8:14" x14ac:dyDescent="0.2">
      <c r="H782" t="s">
        <v>14244</v>
      </c>
      <c r="I782" s="171">
        <v>26</v>
      </c>
      <c r="J782" s="171">
        <v>7.75</v>
      </c>
      <c r="K782" s="171">
        <v>2450</v>
      </c>
      <c r="L782" s="171">
        <v>960</v>
      </c>
      <c r="M782" s="171">
        <v>2.08</v>
      </c>
      <c r="N782" s="172"/>
    </row>
    <row r="783" spans="8:14" x14ac:dyDescent="0.2">
      <c r="H783" t="s">
        <v>14243</v>
      </c>
      <c r="I783" s="171">
        <v>26.3</v>
      </c>
      <c r="J783" s="171">
        <v>8.33</v>
      </c>
      <c r="K783" s="171">
        <v>2450</v>
      </c>
      <c r="L783" s="171">
        <v>186</v>
      </c>
      <c r="M783" s="171">
        <v>5.86</v>
      </c>
      <c r="N783" s="172"/>
    </row>
    <row r="784" spans="8:14" x14ac:dyDescent="0.2">
      <c r="H784" t="s">
        <v>14244</v>
      </c>
      <c r="I784" s="171">
        <v>26.7</v>
      </c>
      <c r="J784" s="171">
        <v>7.73</v>
      </c>
      <c r="K784" s="171">
        <v>2450</v>
      </c>
      <c r="L784" s="171">
        <v>1016</v>
      </c>
      <c r="M784" s="171">
        <v>2.04</v>
      </c>
      <c r="N784" s="172"/>
    </row>
    <row r="785" spans="8:14" x14ac:dyDescent="0.2">
      <c r="H785" t="s">
        <v>14243</v>
      </c>
      <c r="I785" s="171">
        <v>25.9</v>
      </c>
      <c r="J785" s="173"/>
      <c r="K785" s="171">
        <v>2450</v>
      </c>
      <c r="L785" s="173"/>
      <c r="M785" s="173"/>
      <c r="N785" s="172"/>
    </row>
    <row r="786" spans="8:14" x14ac:dyDescent="0.2">
      <c r="H786" t="s">
        <v>14244</v>
      </c>
      <c r="I786" s="171">
        <v>25.4</v>
      </c>
      <c r="J786" s="171">
        <v>7.74</v>
      </c>
      <c r="K786" s="171">
        <v>2450</v>
      </c>
      <c r="L786" s="171">
        <v>981</v>
      </c>
      <c r="M786" s="171">
        <v>2</v>
      </c>
      <c r="N786" s="172"/>
    </row>
    <row r="787" spans="8:14" x14ac:dyDescent="0.2">
      <c r="H787" t="s">
        <v>14243</v>
      </c>
      <c r="I787" s="171">
        <v>26</v>
      </c>
      <c r="J787" s="171">
        <v>8.02</v>
      </c>
      <c r="K787" s="171">
        <v>2450</v>
      </c>
      <c r="L787" s="171">
        <v>465</v>
      </c>
      <c r="M787" s="171">
        <v>3.49</v>
      </c>
      <c r="N787" s="172"/>
    </row>
    <row r="788" spans="8:14" x14ac:dyDescent="0.2">
      <c r="H788" t="s">
        <v>14244</v>
      </c>
      <c r="I788" s="171">
        <v>25.7</v>
      </c>
      <c r="J788" s="171">
        <v>7.79</v>
      </c>
      <c r="K788" s="171">
        <v>2450</v>
      </c>
      <c r="L788" s="171">
        <v>863</v>
      </c>
      <c r="M788" s="171">
        <v>2.23</v>
      </c>
      <c r="N788" s="172"/>
    </row>
    <row r="789" spans="8:14" x14ac:dyDescent="0.2">
      <c r="H789" t="s">
        <v>14243</v>
      </c>
      <c r="I789" s="171">
        <v>26</v>
      </c>
      <c r="J789" s="171">
        <v>8.27</v>
      </c>
      <c r="K789" s="171">
        <v>2450</v>
      </c>
      <c r="L789" s="171">
        <v>224</v>
      </c>
      <c r="M789" s="171">
        <v>5.31</v>
      </c>
      <c r="N789" s="172"/>
    </row>
    <row r="790" spans="8:14" x14ac:dyDescent="0.2">
      <c r="H790" t="s">
        <v>14244</v>
      </c>
      <c r="I790" s="171">
        <v>26.4</v>
      </c>
      <c r="J790" s="171">
        <v>7.73</v>
      </c>
      <c r="K790" s="171">
        <v>2450</v>
      </c>
      <c r="L790" s="171">
        <v>1014</v>
      </c>
      <c r="M790" s="171">
        <v>2.02</v>
      </c>
      <c r="N790" s="172"/>
    </row>
    <row r="791" spans="8:14" x14ac:dyDescent="0.2">
      <c r="H791" t="s">
        <v>14243</v>
      </c>
      <c r="I791" s="171">
        <v>25.6</v>
      </c>
      <c r="J791" s="173"/>
      <c r="K791" s="171">
        <v>2450</v>
      </c>
      <c r="L791" s="173"/>
      <c r="M791" s="173"/>
      <c r="N791" s="172"/>
    </row>
    <row r="792" spans="8:14" x14ac:dyDescent="0.2">
      <c r="H792" t="s">
        <v>14244</v>
      </c>
      <c r="I792" s="171">
        <v>25</v>
      </c>
      <c r="J792" s="171">
        <v>7.76</v>
      </c>
      <c r="K792" s="171">
        <v>2450</v>
      </c>
      <c r="L792" s="171">
        <v>929</v>
      </c>
      <c r="M792" s="171">
        <v>2.0499999999999998</v>
      </c>
      <c r="N792" s="172"/>
    </row>
    <row r="793" spans="8:14" x14ac:dyDescent="0.2">
      <c r="H793" t="s">
        <v>14243</v>
      </c>
      <c r="I793" s="171">
        <v>25.7</v>
      </c>
      <c r="J793" s="171">
        <v>7.86</v>
      </c>
      <c r="K793" s="171">
        <v>2450</v>
      </c>
      <c r="L793" s="171">
        <v>718</v>
      </c>
      <c r="M793" s="171">
        <v>2.56</v>
      </c>
      <c r="N793" s="172"/>
    </row>
    <row r="794" spans="8:14" x14ac:dyDescent="0.2">
      <c r="H794" t="s">
        <v>14244</v>
      </c>
      <c r="I794" s="171">
        <v>25.4</v>
      </c>
      <c r="J794" s="171">
        <v>7.77</v>
      </c>
      <c r="K794" s="171">
        <v>2450</v>
      </c>
      <c r="L794" s="171">
        <v>908</v>
      </c>
      <c r="M794" s="171">
        <v>2.12</v>
      </c>
      <c r="N794" s="172"/>
    </row>
    <row r="795" spans="8:14" x14ac:dyDescent="0.2">
      <c r="H795" t="s">
        <v>14243</v>
      </c>
      <c r="I795" s="171">
        <v>25.6</v>
      </c>
      <c r="J795" s="171">
        <v>8.11</v>
      </c>
      <c r="K795" s="171">
        <v>2450</v>
      </c>
      <c r="L795" s="171">
        <v>360</v>
      </c>
      <c r="M795" s="171">
        <v>4.04</v>
      </c>
      <c r="N795" s="172"/>
    </row>
    <row r="796" spans="8:14" x14ac:dyDescent="0.2">
      <c r="H796" t="s">
        <v>14244</v>
      </c>
      <c r="I796" s="171">
        <v>25.9</v>
      </c>
      <c r="J796" s="171">
        <v>7.67</v>
      </c>
      <c r="K796" s="171">
        <v>2450</v>
      </c>
      <c r="L796" s="171">
        <v>1179</v>
      </c>
      <c r="M796" s="171">
        <v>1.76</v>
      </c>
      <c r="N796" s="172"/>
    </row>
    <row r="797" spans="8:14" x14ac:dyDescent="0.2">
      <c r="H797" t="s">
        <v>14243</v>
      </c>
      <c r="I797" s="171">
        <v>25.5</v>
      </c>
      <c r="J797" s="173"/>
      <c r="K797" s="171">
        <v>2450</v>
      </c>
      <c r="L797" s="173"/>
      <c r="M797" s="173"/>
      <c r="N797" s="172"/>
    </row>
    <row r="798" spans="8:14" x14ac:dyDescent="0.2">
      <c r="H798" t="s">
        <v>14244</v>
      </c>
      <c r="I798" s="171">
        <v>24.8</v>
      </c>
      <c r="J798" s="171">
        <v>7.79</v>
      </c>
      <c r="K798" s="171">
        <v>2450</v>
      </c>
      <c r="L798" s="171">
        <v>858</v>
      </c>
      <c r="M798" s="171">
        <v>2.17</v>
      </c>
      <c r="N798" s="172"/>
    </row>
    <row r="799" spans="8:14" x14ac:dyDescent="0.2">
      <c r="H799" t="s">
        <v>14243</v>
      </c>
      <c r="I799" s="171">
        <v>25.4</v>
      </c>
      <c r="J799" s="171">
        <v>7.79</v>
      </c>
      <c r="K799" s="171">
        <v>2450</v>
      </c>
      <c r="L799" s="171">
        <v>862</v>
      </c>
      <c r="M799" s="171">
        <v>2.21</v>
      </c>
      <c r="N799" s="172"/>
    </row>
    <row r="800" spans="8:14" x14ac:dyDescent="0.2">
      <c r="H800" t="s">
        <v>14244</v>
      </c>
      <c r="I800" s="171">
        <v>25.1</v>
      </c>
      <c r="J800" s="171">
        <v>7.73</v>
      </c>
      <c r="K800" s="171">
        <v>2450</v>
      </c>
      <c r="L800" s="171">
        <v>1005</v>
      </c>
      <c r="M800" s="171">
        <v>1.94</v>
      </c>
      <c r="N800" s="172"/>
    </row>
    <row r="801" spans="8:14" x14ac:dyDescent="0.2">
      <c r="H801" t="s">
        <v>14243</v>
      </c>
      <c r="I801" s="171">
        <v>25.3</v>
      </c>
      <c r="J801" s="171">
        <v>8.02</v>
      </c>
      <c r="K801" s="171">
        <v>2450</v>
      </c>
      <c r="L801" s="171">
        <v>463</v>
      </c>
      <c r="M801" s="171">
        <v>3.41</v>
      </c>
      <c r="N801" s="172"/>
    </row>
    <row r="802" spans="8:14" x14ac:dyDescent="0.2">
      <c r="H802" t="s">
        <v>14244</v>
      </c>
      <c r="I802" s="171">
        <v>25.6</v>
      </c>
      <c r="J802" s="171">
        <v>7.81</v>
      </c>
      <c r="K802" s="171">
        <v>2450</v>
      </c>
      <c r="L802" s="171">
        <v>819</v>
      </c>
      <c r="M802" s="171">
        <v>2.31</v>
      </c>
      <c r="N802" s="172"/>
    </row>
    <row r="803" spans="8:14" x14ac:dyDescent="0.2">
      <c r="H803" t="s">
        <v>14243</v>
      </c>
      <c r="I803" s="171">
        <v>25.3</v>
      </c>
      <c r="J803" s="173"/>
      <c r="K803" s="171">
        <v>2450</v>
      </c>
      <c r="L803" s="173"/>
      <c r="M803" s="173"/>
      <c r="N803" s="172"/>
    </row>
    <row r="804" spans="8:14" x14ac:dyDescent="0.2">
      <c r="H804" t="s">
        <v>14244</v>
      </c>
      <c r="I804" s="171">
        <v>24.6</v>
      </c>
      <c r="J804" s="171">
        <v>7.76</v>
      </c>
      <c r="K804" s="171">
        <v>2450</v>
      </c>
      <c r="L804" s="171">
        <v>926</v>
      </c>
      <c r="M804" s="171">
        <v>2.0299999999999998</v>
      </c>
      <c r="N804" s="172"/>
    </row>
    <row r="805" spans="8:14" x14ac:dyDescent="0.2">
      <c r="H805" t="s">
        <v>14243</v>
      </c>
      <c r="I805" s="171">
        <v>25.2</v>
      </c>
      <c r="J805" s="171">
        <v>7.74</v>
      </c>
      <c r="K805" s="171">
        <v>2450</v>
      </c>
      <c r="L805" s="171">
        <v>980</v>
      </c>
      <c r="M805" s="171">
        <v>1.98</v>
      </c>
      <c r="N805" s="172"/>
    </row>
    <row r="806" spans="8:14" x14ac:dyDescent="0.2">
      <c r="H806" t="s">
        <v>14244</v>
      </c>
      <c r="I806" s="171">
        <v>25</v>
      </c>
      <c r="J806" s="171">
        <v>7.68</v>
      </c>
      <c r="K806" s="171">
        <v>2450</v>
      </c>
      <c r="L806" s="171">
        <v>1141</v>
      </c>
      <c r="M806" s="171">
        <v>1.74</v>
      </c>
      <c r="N806" s="172"/>
    </row>
    <row r="807" spans="8:14" x14ac:dyDescent="0.2">
      <c r="H807" t="s">
        <v>14243</v>
      </c>
      <c r="I807" s="171">
        <v>25.1</v>
      </c>
      <c r="J807" s="171">
        <v>7.96</v>
      </c>
      <c r="K807" s="171">
        <v>2450</v>
      </c>
      <c r="L807" s="171">
        <v>546</v>
      </c>
      <c r="M807" s="171">
        <v>3.04</v>
      </c>
      <c r="N807" s="172"/>
    </row>
    <row r="808" spans="8:14" x14ac:dyDescent="0.2">
      <c r="H808" t="s">
        <v>14244</v>
      </c>
      <c r="I808" s="171">
        <v>25.5</v>
      </c>
      <c r="J808" s="171">
        <v>7.76</v>
      </c>
      <c r="K808" s="171">
        <v>2450</v>
      </c>
      <c r="L808" s="171">
        <v>932</v>
      </c>
      <c r="M808" s="171">
        <v>2.08</v>
      </c>
      <c r="N808" s="172"/>
    </row>
    <row r="809" spans="8:14" x14ac:dyDescent="0.2">
      <c r="H809" t="s">
        <v>14243</v>
      </c>
      <c r="I809" s="171">
        <v>25.3</v>
      </c>
      <c r="J809" s="173"/>
      <c r="K809" s="171">
        <v>2450</v>
      </c>
      <c r="L809" s="173"/>
      <c r="M809" s="173"/>
      <c r="N809" s="172"/>
    </row>
    <row r="810" spans="8:14" x14ac:dyDescent="0.2">
      <c r="H810" t="s">
        <v>14244</v>
      </c>
      <c r="I810" s="171">
        <v>24.5</v>
      </c>
      <c r="J810" s="171">
        <v>7.7</v>
      </c>
      <c r="K810" s="171">
        <v>2450</v>
      </c>
      <c r="L810" s="171">
        <v>1080</v>
      </c>
      <c r="M810" s="171">
        <v>1.79</v>
      </c>
      <c r="N810" s="172"/>
    </row>
    <row r="811" spans="8:14" x14ac:dyDescent="0.2">
      <c r="H811" t="s">
        <v>14243</v>
      </c>
      <c r="I811" s="171">
        <v>25.2</v>
      </c>
      <c r="J811" s="171">
        <v>7.69</v>
      </c>
      <c r="K811" s="171">
        <v>2450</v>
      </c>
      <c r="L811" s="171">
        <v>1114</v>
      </c>
      <c r="M811" s="171">
        <v>1.79</v>
      </c>
      <c r="N811" s="172"/>
    </row>
    <row r="812" spans="8:14" x14ac:dyDescent="0.2">
      <c r="H812" t="s">
        <v>14244</v>
      </c>
      <c r="I812" s="171">
        <v>24.9</v>
      </c>
      <c r="J812" s="171">
        <v>7.65</v>
      </c>
      <c r="K812" s="171">
        <v>2450</v>
      </c>
      <c r="L812" s="171">
        <v>1230</v>
      </c>
      <c r="M812" s="171">
        <v>1.63</v>
      </c>
      <c r="N812" s="172"/>
    </row>
    <row r="813" spans="8:14" x14ac:dyDescent="0.2">
      <c r="H813" t="s">
        <v>14243</v>
      </c>
      <c r="I813" s="171">
        <v>25</v>
      </c>
      <c r="J813" s="171">
        <v>7.89</v>
      </c>
      <c r="K813" s="171">
        <v>2450</v>
      </c>
      <c r="L813" s="171">
        <v>660</v>
      </c>
      <c r="M813" s="171">
        <v>2.65</v>
      </c>
      <c r="N813" s="172"/>
    </row>
    <row r="814" spans="8:14" x14ac:dyDescent="0.2">
      <c r="H814" t="s">
        <v>14244</v>
      </c>
      <c r="I814" s="171">
        <v>25.4</v>
      </c>
      <c r="J814" s="171">
        <v>7.79</v>
      </c>
      <c r="K814" s="171">
        <v>2450</v>
      </c>
      <c r="L814" s="171">
        <v>862</v>
      </c>
      <c r="M814" s="171">
        <v>2.21</v>
      </c>
      <c r="N814" s="172"/>
    </row>
    <row r="815" spans="8:14" x14ac:dyDescent="0.2">
      <c r="H815" t="s">
        <v>14243</v>
      </c>
      <c r="I815" s="171">
        <v>25.1</v>
      </c>
      <c r="J815" s="173"/>
      <c r="K815" s="171">
        <v>2450</v>
      </c>
      <c r="L815" s="173"/>
      <c r="M815" s="173"/>
      <c r="N815" s="172"/>
    </row>
    <row r="816" spans="8:14" x14ac:dyDescent="0.2">
      <c r="H816" t="s">
        <v>14244</v>
      </c>
      <c r="I816" s="171">
        <v>24.4</v>
      </c>
      <c r="J816" s="171">
        <v>7.68</v>
      </c>
      <c r="K816" s="171">
        <v>2450</v>
      </c>
      <c r="L816" s="171">
        <v>1136</v>
      </c>
      <c r="M816" s="171">
        <v>1.71</v>
      </c>
      <c r="N816" s="172"/>
    </row>
    <row r="817" spans="8:14" x14ac:dyDescent="0.2">
      <c r="H817" t="s">
        <v>14243</v>
      </c>
      <c r="I817" s="171">
        <v>25.1</v>
      </c>
      <c r="J817" s="171">
        <v>7.67</v>
      </c>
      <c r="K817" s="171">
        <v>2450</v>
      </c>
      <c r="L817" s="171">
        <v>1171</v>
      </c>
      <c r="M817" s="171">
        <v>1.71</v>
      </c>
      <c r="N817" s="172"/>
    </row>
    <row r="818" spans="8:14" x14ac:dyDescent="0.2">
      <c r="H818" t="s">
        <v>14244</v>
      </c>
      <c r="I818" s="171">
        <v>24.8</v>
      </c>
      <c r="J818" s="171">
        <v>7.62</v>
      </c>
      <c r="K818" s="171">
        <v>2450</v>
      </c>
      <c r="L818" s="171">
        <v>1326</v>
      </c>
      <c r="M818" s="171">
        <v>1.53</v>
      </c>
      <c r="N818" s="172"/>
    </row>
    <row r="819" spans="8:14" x14ac:dyDescent="0.2">
      <c r="H819" t="s">
        <v>14243</v>
      </c>
      <c r="I819" s="171">
        <v>24.9</v>
      </c>
      <c r="J819" s="171">
        <v>7.86</v>
      </c>
      <c r="K819" s="171">
        <v>2450</v>
      </c>
      <c r="L819" s="171">
        <v>714</v>
      </c>
      <c r="M819" s="171">
        <v>2.4900000000000002</v>
      </c>
      <c r="N819" s="172"/>
    </row>
    <row r="820" spans="8:14" x14ac:dyDescent="0.2">
      <c r="H820" t="s">
        <v>14244</v>
      </c>
      <c r="I820" s="171">
        <v>25.3</v>
      </c>
      <c r="J820" s="171">
        <v>7.81</v>
      </c>
      <c r="K820" s="171">
        <v>2450</v>
      </c>
      <c r="L820" s="171">
        <v>817</v>
      </c>
      <c r="M820" s="171">
        <v>2.29</v>
      </c>
      <c r="N820" s="172"/>
    </row>
    <row r="821" spans="8:14" x14ac:dyDescent="0.2">
      <c r="H821" t="s">
        <v>14243</v>
      </c>
      <c r="I821" s="171">
        <v>25</v>
      </c>
      <c r="J821" s="173"/>
      <c r="K821" s="171">
        <v>2450</v>
      </c>
      <c r="L821" s="173"/>
      <c r="M821" s="173"/>
      <c r="N821" s="172"/>
    </row>
    <row r="822" spans="8:14" x14ac:dyDescent="0.2">
      <c r="H822" t="s">
        <v>14244</v>
      </c>
      <c r="I822" s="171">
        <v>24.3</v>
      </c>
      <c r="J822" s="171">
        <v>7.67</v>
      </c>
      <c r="K822" s="171">
        <v>2450</v>
      </c>
      <c r="L822" s="171">
        <v>1164</v>
      </c>
      <c r="M822" s="171">
        <v>1.67</v>
      </c>
      <c r="N822" s="172"/>
    </row>
    <row r="823" spans="8:14" x14ac:dyDescent="0.2">
      <c r="H823" t="s">
        <v>14243</v>
      </c>
      <c r="I823" s="171">
        <v>25</v>
      </c>
      <c r="J823" s="171">
        <v>7.66</v>
      </c>
      <c r="K823" s="171">
        <v>2450</v>
      </c>
      <c r="L823" s="171">
        <v>1201</v>
      </c>
      <c r="M823" s="171">
        <v>1.67</v>
      </c>
      <c r="N823" s="172"/>
    </row>
    <row r="824" spans="8:14" x14ac:dyDescent="0.2">
      <c r="H824" t="s">
        <v>14244</v>
      </c>
      <c r="I824" s="171">
        <v>24.6</v>
      </c>
      <c r="J824" s="171">
        <v>7.59</v>
      </c>
      <c r="K824" s="171">
        <v>2450</v>
      </c>
      <c r="L824" s="171">
        <v>1428</v>
      </c>
      <c r="M824" s="171">
        <v>1.43</v>
      </c>
      <c r="N824" s="172"/>
    </row>
    <row r="825" spans="8:14" x14ac:dyDescent="0.2">
      <c r="H825" t="s">
        <v>14243</v>
      </c>
      <c r="I825" s="171">
        <v>24.8</v>
      </c>
      <c r="J825" s="171">
        <v>7.86</v>
      </c>
      <c r="K825" s="171">
        <v>2450</v>
      </c>
      <c r="L825" s="171">
        <v>714</v>
      </c>
      <c r="M825" s="171">
        <v>2.4900000000000002</v>
      </c>
      <c r="N825" s="172"/>
    </row>
    <row r="826" spans="8:14" x14ac:dyDescent="0.2">
      <c r="H826" t="s">
        <v>14244</v>
      </c>
      <c r="I826" s="171">
        <v>25.2</v>
      </c>
      <c r="J826" s="171">
        <v>7.8</v>
      </c>
      <c r="K826" s="171">
        <v>2450</v>
      </c>
      <c r="L826" s="171">
        <v>838</v>
      </c>
      <c r="M826" s="171">
        <v>2.2400000000000002</v>
      </c>
      <c r="N826" s="172"/>
    </row>
    <row r="827" spans="8:14" x14ac:dyDescent="0.2">
      <c r="H827" t="s">
        <v>14243</v>
      </c>
      <c r="I827" s="171">
        <v>25</v>
      </c>
      <c r="J827" s="173"/>
      <c r="K827" s="171">
        <v>2450</v>
      </c>
      <c r="L827" s="173"/>
      <c r="M827" s="173"/>
      <c r="N827" s="172"/>
    </row>
    <row r="828" spans="8:14" x14ac:dyDescent="0.2">
      <c r="H828" t="s">
        <v>14244</v>
      </c>
      <c r="I828" s="171">
        <v>24.5</v>
      </c>
      <c r="J828" s="171">
        <v>7.79</v>
      </c>
      <c r="K828" s="171">
        <v>2450</v>
      </c>
      <c r="L828" s="171">
        <v>856</v>
      </c>
      <c r="M828" s="171">
        <v>2.14</v>
      </c>
      <c r="N828" s="172"/>
    </row>
    <row r="829" spans="8:14" x14ac:dyDescent="0.2">
      <c r="H829" t="s">
        <v>14243</v>
      </c>
      <c r="I829" s="171">
        <v>25.1</v>
      </c>
      <c r="J829" s="171">
        <v>7.79</v>
      </c>
      <c r="K829" s="171">
        <v>2450</v>
      </c>
      <c r="L829" s="171">
        <v>860</v>
      </c>
      <c r="M829" s="171">
        <v>2.19</v>
      </c>
      <c r="N829" s="172"/>
    </row>
    <row r="830" spans="8:14" x14ac:dyDescent="0.2">
      <c r="H830" t="s">
        <v>14244</v>
      </c>
      <c r="I830" s="171">
        <v>24.8</v>
      </c>
      <c r="J830" s="171">
        <v>7.65</v>
      </c>
      <c r="K830" s="171">
        <v>2450</v>
      </c>
      <c r="L830" s="171">
        <v>1229</v>
      </c>
      <c r="M830" s="171">
        <v>1.63</v>
      </c>
      <c r="N830" s="172"/>
    </row>
    <row r="831" spans="8:14" x14ac:dyDescent="0.2">
      <c r="H831" t="s">
        <v>14243</v>
      </c>
      <c r="I831" s="171">
        <v>25</v>
      </c>
      <c r="J831" s="171">
        <v>7.98</v>
      </c>
      <c r="K831" s="171">
        <v>2450</v>
      </c>
      <c r="L831" s="171">
        <v>517</v>
      </c>
      <c r="M831" s="171">
        <v>3.14</v>
      </c>
      <c r="N831" s="172"/>
    </row>
    <row r="832" spans="8:14" x14ac:dyDescent="0.2">
      <c r="H832" t="s">
        <v>14244</v>
      </c>
      <c r="I832" s="171">
        <v>25.4</v>
      </c>
      <c r="J832" s="171">
        <v>7.74</v>
      </c>
      <c r="K832" s="171">
        <v>2450</v>
      </c>
      <c r="L832" s="171">
        <v>981</v>
      </c>
      <c r="M832" s="171">
        <v>2</v>
      </c>
      <c r="N832" s="172"/>
    </row>
    <row r="833" spans="8:14" x14ac:dyDescent="0.2">
      <c r="H833" t="s">
        <v>14243</v>
      </c>
      <c r="I833" s="171">
        <v>25.2</v>
      </c>
      <c r="J833" s="173"/>
      <c r="K833" s="171">
        <v>2450</v>
      </c>
      <c r="L833" s="173"/>
      <c r="M833" s="173"/>
      <c r="N833" s="172"/>
    </row>
    <row r="834" spans="8:14" x14ac:dyDescent="0.2">
      <c r="H834" t="s">
        <v>14244</v>
      </c>
      <c r="I834" s="171">
        <v>24.9</v>
      </c>
      <c r="J834" s="171">
        <v>7.73</v>
      </c>
      <c r="K834" s="171">
        <v>2450</v>
      </c>
      <c r="L834" s="171">
        <v>1003</v>
      </c>
      <c r="M834" s="171">
        <v>1.92</v>
      </c>
      <c r="N834" s="172"/>
    </row>
    <row r="835" spans="8:14" x14ac:dyDescent="0.2">
      <c r="H835" t="s">
        <v>14243</v>
      </c>
      <c r="I835" s="171">
        <v>25.5</v>
      </c>
      <c r="J835" s="171">
        <v>7.91</v>
      </c>
      <c r="K835" s="171">
        <v>2450</v>
      </c>
      <c r="L835" s="171">
        <v>627</v>
      </c>
      <c r="M835" s="171">
        <v>2.8</v>
      </c>
      <c r="N835" s="172"/>
    </row>
    <row r="836" spans="8:14" x14ac:dyDescent="0.2">
      <c r="H836" t="s">
        <v>14244</v>
      </c>
      <c r="I836" s="171">
        <v>25.2</v>
      </c>
      <c r="J836" s="171">
        <v>7.77</v>
      </c>
      <c r="K836" s="171">
        <v>2450</v>
      </c>
      <c r="L836" s="171">
        <v>906</v>
      </c>
      <c r="M836" s="171">
        <v>2.11</v>
      </c>
      <c r="N836" s="172"/>
    </row>
    <row r="837" spans="8:14" x14ac:dyDescent="0.2">
      <c r="H837" t="s">
        <v>14243</v>
      </c>
      <c r="I837" s="171">
        <v>25.5</v>
      </c>
      <c r="J837" s="171">
        <v>8.14</v>
      </c>
      <c r="K837" s="171">
        <v>2450</v>
      </c>
      <c r="L837" s="171">
        <v>330</v>
      </c>
      <c r="M837" s="171">
        <v>4.24</v>
      </c>
      <c r="N837" s="172"/>
    </row>
    <row r="838" spans="8:14" x14ac:dyDescent="0.2">
      <c r="H838" t="s">
        <v>14244</v>
      </c>
      <c r="I838" s="171">
        <v>25.9</v>
      </c>
      <c r="J838" s="171">
        <v>7.77</v>
      </c>
      <c r="K838" s="171">
        <v>2450</v>
      </c>
      <c r="L838" s="171">
        <v>911</v>
      </c>
      <c r="M838" s="171">
        <v>2.15</v>
      </c>
      <c r="N838" s="172"/>
    </row>
    <row r="839" spans="8:14" x14ac:dyDescent="0.2">
      <c r="H839" t="s">
        <v>14243</v>
      </c>
      <c r="I839" s="171">
        <v>25.5</v>
      </c>
      <c r="J839" s="173"/>
      <c r="K839" s="171">
        <v>2450</v>
      </c>
      <c r="L839" s="173"/>
      <c r="M839" s="173"/>
      <c r="N839" s="172"/>
    </row>
    <row r="840" spans="8:14" x14ac:dyDescent="0.2">
      <c r="H840" t="s">
        <v>14244</v>
      </c>
      <c r="I840" s="171">
        <v>25.3</v>
      </c>
      <c r="J840" s="171">
        <v>7.74</v>
      </c>
      <c r="K840" s="171">
        <v>2450</v>
      </c>
      <c r="L840" s="171">
        <v>980</v>
      </c>
      <c r="M840" s="171">
        <v>1.99</v>
      </c>
      <c r="N840" s="172"/>
    </row>
    <row r="841" spans="8:14" x14ac:dyDescent="0.2">
      <c r="H841" t="s">
        <v>14243</v>
      </c>
      <c r="I841" s="171">
        <v>25.8</v>
      </c>
      <c r="J841" s="171">
        <v>7.99</v>
      </c>
      <c r="K841" s="171">
        <v>2450</v>
      </c>
      <c r="L841" s="171">
        <v>505</v>
      </c>
      <c r="M841" s="171">
        <v>3.28</v>
      </c>
      <c r="N841" s="172"/>
    </row>
    <row r="842" spans="8:14" x14ac:dyDescent="0.2">
      <c r="H842" t="s">
        <v>14244</v>
      </c>
      <c r="I842" s="171">
        <v>25.5</v>
      </c>
      <c r="J842" s="171">
        <v>7.8</v>
      </c>
      <c r="K842" s="171">
        <v>2450</v>
      </c>
      <c r="L842" s="171">
        <v>840</v>
      </c>
      <c r="M842" s="171">
        <v>2.2599999999999998</v>
      </c>
      <c r="N842" s="172"/>
    </row>
    <row r="843" spans="8:14" x14ac:dyDescent="0.2">
      <c r="H843" t="s">
        <v>14243</v>
      </c>
      <c r="I843" s="171">
        <v>25.9</v>
      </c>
      <c r="J843" s="171">
        <v>8.23</v>
      </c>
      <c r="K843" s="171">
        <v>2450</v>
      </c>
      <c r="L843" s="171">
        <v>253</v>
      </c>
      <c r="M843" s="171">
        <v>4.9800000000000004</v>
      </c>
      <c r="N843" s="172"/>
    </row>
    <row r="844" spans="8:14" x14ac:dyDescent="0.2">
      <c r="H844" t="s">
        <v>14244</v>
      </c>
      <c r="I844" s="171">
        <v>26.3</v>
      </c>
      <c r="J844" s="171">
        <v>7.75</v>
      </c>
      <c r="K844" s="171">
        <v>2450</v>
      </c>
      <c r="L844" s="171">
        <v>962</v>
      </c>
      <c r="M844" s="171">
        <v>2.1</v>
      </c>
      <c r="N844" s="172"/>
    </row>
    <row r="845" spans="8:14" x14ac:dyDescent="0.2">
      <c r="H845" t="s">
        <v>14243</v>
      </c>
      <c r="I845" s="171">
        <v>25.8</v>
      </c>
      <c r="J845" s="173"/>
      <c r="K845" s="171">
        <v>2450</v>
      </c>
      <c r="L845" s="173"/>
      <c r="M845" s="173"/>
      <c r="N845" s="172"/>
    </row>
    <row r="846" spans="8:14" x14ac:dyDescent="0.2">
      <c r="H846" t="s">
        <v>14244</v>
      </c>
      <c r="I846" s="171">
        <v>25.6</v>
      </c>
      <c r="J846" s="171">
        <v>7.73</v>
      </c>
      <c r="K846" s="171">
        <v>2450</v>
      </c>
      <c r="L846" s="171">
        <v>1008</v>
      </c>
      <c r="M846" s="171">
        <v>1.97</v>
      </c>
      <c r="N846" s="172"/>
    </row>
    <row r="847" spans="8:14" x14ac:dyDescent="0.2">
      <c r="H847" t="s">
        <v>14243</v>
      </c>
      <c r="I847" s="171">
        <v>26.1</v>
      </c>
      <c r="J847" s="171">
        <v>8.06</v>
      </c>
      <c r="K847" s="171">
        <v>2450</v>
      </c>
      <c r="L847" s="171">
        <v>416</v>
      </c>
      <c r="M847" s="171">
        <v>3.76</v>
      </c>
      <c r="N847" s="172"/>
    </row>
    <row r="848" spans="8:14" x14ac:dyDescent="0.2">
      <c r="H848" t="s">
        <v>14244</v>
      </c>
      <c r="I848" s="171">
        <v>25.9</v>
      </c>
      <c r="J848" s="171">
        <v>7.79</v>
      </c>
      <c r="K848" s="171">
        <v>2450</v>
      </c>
      <c r="L848" s="171">
        <v>865</v>
      </c>
      <c r="M848" s="171">
        <v>2.2400000000000002</v>
      </c>
      <c r="N848" s="172"/>
    </row>
    <row r="849" spans="8:14" x14ac:dyDescent="0.2">
      <c r="H849" t="s">
        <v>14243</v>
      </c>
      <c r="I849" s="171">
        <v>26.2</v>
      </c>
      <c r="J849" s="171">
        <v>8.3000000000000007</v>
      </c>
      <c r="K849" s="171">
        <v>2450</v>
      </c>
      <c r="L849" s="171">
        <v>204</v>
      </c>
      <c r="M849" s="171">
        <v>5.59</v>
      </c>
      <c r="N849" s="172"/>
    </row>
    <row r="850" spans="8:14" x14ac:dyDescent="0.2">
      <c r="H850" t="s">
        <v>14244</v>
      </c>
      <c r="I850" s="171">
        <v>26.6</v>
      </c>
      <c r="J850" s="171">
        <v>7.76</v>
      </c>
      <c r="K850" s="171">
        <v>2450</v>
      </c>
      <c r="L850" s="171">
        <v>939</v>
      </c>
      <c r="M850" s="171">
        <v>2.16</v>
      </c>
      <c r="N850" s="172"/>
    </row>
    <row r="851" spans="8:14" x14ac:dyDescent="0.2">
      <c r="H851" t="s">
        <v>14243</v>
      </c>
      <c r="I851" s="171">
        <v>25.9</v>
      </c>
      <c r="J851" s="173"/>
      <c r="K851" s="171">
        <v>2450</v>
      </c>
      <c r="L851" s="173"/>
      <c r="M851" s="173"/>
      <c r="N851" s="172"/>
    </row>
    <row r="852" spans="8:14" x14ac:dyDescent="0.2">
      <c r="H852" t="s">
        <v>14244</v>
      </c>
      <c r="I852" s="171">
        <v>25.6</v>
      </c>
      <c r="J852" s="171">
        <v>7.73</v>
      </c>
      <c r="K852" s="171">
        <v>2450</v>
      </c>
      <c r="L852" s="171">
        <v>1008</v>
      </c>
      <c r="M852" s="171">
        <v>1.97</v>
      </c>
      <c r="N852" s="172"/>
    </row>
    <row r="853" spans="8:14" x14ac:dyDescent="0.2">
      <c r="H853" t="s">
        <v>14243</v>
      </c>
      <c r="I853" s="171">
        <v>26.1</v>
      </c>
      <c r="J853" s="171">
        <v>8.01</v>
      </c>
      <c r="K853" s="171">
        <v>2450</v>
      </c>
      <c r="L853" s="171">
        <v>478</v>
      </c>
      <c r="M853" s="171">
        <v>3.43</v>
      </c>
      <c r="N853" s="172"/>
    </row>
    <row r="854" spans="8:14" x14ac:dyDescent="0.2">
      <c r="H854" t="s">
        <v>14244</v>
      </c>
      <c r="I854" s="171">
        <v>26</v>
      </c>
      <c r="J854" s="171">
        <v>7.74</v>
      </c>
      <c r="K854" s="171">
        <v>2450</v>
      </c>
      <c r="L854" s="171">
        <v>985</v>
      </c>
      <c r="M854" s="171">
        <v>2.04</v>
      </c>
      <c r="N854" s="172"/>
    </row>
    <row r="855" spans="8:14" x14ac:dyDescent="0.2">
      <c r="H855" t="s">
        <v>14243</v>
      </c>
      <c r="I855" s="171">
        <v>26.2</v>
      </c>
      <c r="J855" s="171">
        <v>8.2899999999999991</v>
      </c>
      <c r="K855" s="171">
        <v>2450</v>
      </c>
      <c r="L855" s="171">
        <v>211</v>
      </c>
      <c r="M855" s="171">
        <v>5.51</v>
      </c>
      <c r="N855" s="172"/>
    </row>
    <row r="856" spans="8:14" x14ac:dyDescent="0.2">
      <c r="H856" t="s">
        <v>14244</v>
      </c>
      <c r="I856" s="171">
        <v>26.6</v>
      </c>
      <c r="J856" s="171">
        <v>7.76</v>
      </c>
      <c r="K856" s="171">
        <v>2450</v>
      </c>
      <c r="L856" s="171">
        <v>939</v>
      </c>
      <c r="M856" s="171">
        <v>2.16</v>
      </c>
      <c r="N856" s="172"/>
    </row>
    <row r="857" spans="8:14" x14ac:dyDescent="0.2">
      <c r="H857" t="s">
        <v>14243</v>
      </c>
      <c r="I857" s="171">
        <v>25.8</v>
      </c>
      <c r="J857" s="173"/>
      <c r="K857" s="171">
        <v>2450</v>
      </c>
      <c r="L857" s="173"/>
      <c r="M857" s="173"/>
      <c r="N857" s="172"/>
    </row>
    <row r="858" spans="8:14" x14ac:dyDescent="0.2">
      <c r="H858" t="s">
        <v>14244</v>
      </c>
      <c r="I858" s="171">
        <v>25.2</v>
      </c>
      <c r="J858" s="171">
        <v>7.78</v>
      </c>
      <c r="K858" s="171">
        <v>2450</v>
      </c>
      <c r="L858" s="171">
        <v>883</v>
      </c>
      <c r="M858" s="171">
        <v>2.15</v>
      </c>
      <c r="N858" s="172"/>
    </row>
    <row r="859" spans="8:14" x14ac:dyDescent="0.2">
      <c r="H859" t="s">
        <v>14243</v>
      </c>
      <c r="I859" s="171">
        <v>25.8</v>
      </c>
      <c r="J859" s="171">
        <v>7.88</v>
      </c>
      <c r="K859" s="171">
        <v>2450</v>
      </c>
      <c r="L859" s="171">
        <v>681</v>
      </c>
      <c r="M859" s="171">
        <v>2.67</v>
      </c>
      <c r="N859" s="172"/>
    </row>
    <row r="860" spans="8:14" x14ac:dyDescent="0.2">
      <c r="H860" t="s">
        <v>14244</v>
      </c>
      <c r="I860" s="171">
        <v>25.5</v>
      </c>
      <c r="J860" s="171">
        <v>7.72</v>
      </c>
      <c r="K860" s="171">
        <v>2450</v>
      </c>
      <c r="L860" s="171">
        <v>1034</v>
      </c>
      <c r="M860" s="171">
        <v>1.92</v>
      </c>
      <c r="N860" s="172"/>
    </row>
    <row r="861" spans="8:14" x14ac:dyDescent="0.2">
      <c r="H861" t="s">
        <v>14243</v>
      </c>
      <c r="I861" s="171">
        <v>25.7</v>
      </c>
      <c r="J861" s="171">
        <v>8.16</v>
      </c>
      <c r="K861" s="171">
        <v>2450</v>
      </c>
      <c r="L861" s="171">
        <v>311</v>
      </c>
      <c r="M861" s="171">
        <v>4.41</v>
      </c>
      <c r="N861" s="172"/>
    </row>
    <row r="862" spans="8:14" x14ac:dyDescent="0.2">
      <c r="H862" t="s">
        <v>14244</v>
      </c>
      <c r="I862" s="171">
        <v>26.1</v>
      </c>
      <c r="J862" s="171">
        <v>7.75</v>
      </c>
      <c r="K862" s="171">
        <v>2450</v>
      </c>
      <c r="L862" s="171">
        <v>961</v>
      </c>
      <c r="M862" s="171">
        <v>2.08</v>
      </c>
      <c r="N862" s="172"/>
    </row>
    <row r="863" spans="8:14" x14ac:dyDescent="0.2">
      <c r="H863" t="s">
        <v>14243</v>
      </c>
      <c r="I863" s="171">
        <v>25.6</v>
      </c>
      <c r="J863" s="173"/>
      <c r="K863" s="171">
        <v>2450</v>
      </c>
      <c r="L863" s="173"/>
      <c r="M863" s="173"/>
      <c r="N863" s="172"/>
    </row>
    <row r="864" spans="8:14" x14ac:dyDescent="0.2">
      <c r="H864" t="s">
        <v>14244</v>
      </c>
      <c r="I864" s="171">
        <v>24.9</v>
      </c>
      <c r="J864" s="171">
        <v>7.77</v>
      </c>
      <c r="K864" s="171">
        <v>2450</v>
      </c>
      <c r="L864" s="171">
        <v>904</v>
      </c>
      <c r="M864" s="171">
        <v>2.09</v>
      </c>
      <c r="N864" s="172"/>
    </row>
    <row r="865" spans="8:14" x14ac:dyDescent="0.2">
      <c r="H865" t="s">
        <v>14243</v>
      </c>
      <c r="I865" s="171">
        <v>25.5</v>
      </c>
      <c r="J865" s="171">
        <v>7.79</v>
      </c>
      <c r="K865" s="171">
        <v>2450</v>
      </c>
      <c r="L865" s="171">
        <v>862</v>
      </c>
      <c r="M865" s="171">
        <v>2.21</v>
      </c>
      <c r="N865" s="172"/>
    </row>
    <row r="866" spans="8:14" x14ac:dyDescent="0.2">
      <c r="H866" t="s">
        <v>14244</v>
      </c>
      <c r="I866" s="171">
        <v>25.2</v>
      </c>
      <c r="J866" s="171">
        <v>7.72</v>
      </c>
      <c r="K866" s="171">
        <v>2450</v>
      </c>
      <c r="L866" s="171">
        <v>1031</v>
      </c>
      <c r="M866" s="171">
        <v>1.9</v>
      </c>
      <c r="N866" s="172"/>
    </row>
    <row r="867" spans="8:14" x14ac:dyDescent="0.2">
      <c r="H867" t="s">
        <v>14243</v>
      </c>
      <c r="I867" s="171">
        <v>25.4</v>
      </c>
      <c r="J867" s="171">
        <v>8.07</v>
      </c>
      <c r="K867" s="171">
        <v>2450</v>
      </c>
      <c r="L867" s="171">
        <v>403</v>
      </c>
      <c r="M867" s="171">
        <v>3.75</v>
      </c>
      <c r="N867" s="172"/>
    </row>
    <row r="868" spans="8:14" x14ac:dyDescent="0.2">
      <c r="H868" t="s">
        <v>14244</v>
      </c>
      <c r="I868" s="171">
        <v>25.7</v>
      </c>
      <c r="J868" s="171">
        <v>7.72</v>
      </c>
      <c r="K868" s="171">
        <v>2450</v>
      </c>
      <c r="L868" s="171">
        <v>1035</v>
      </c>
      <c r="M868" s="171">
        <v>1.94</v>
      </c>
      <c r="N868" s="172"/>
    </row>
    <row r="869" spans="8:14" x14ac:dyDescent="0.2">
      <c r="H869" t="s">
        <v>14243</v>
      </c>
      <c r="I869" s="171">
        <v>25.3</v>
      </c>
      <c r="J869" s="173"/>
      <c r="K869" s="171">
        <v>2450</v>
      </c>
      <c r="L869" s="173"/>
      <c r="M869" s="173"/>
      <c r="N869" s="172"/>
    </row>
    <row r="870" spans="8:14" x14ac:dyDescent="0.2">
      <c r="H870" t="s">
        <v>14244</v>
      </c>
      <c r="I870" s="171">
        <v>24.7</v>
      </c>
      <c r="J870" s="171">
        <v>7.76</v>
      </c>
      <c r="K870" s="171">
        <v>2450</v>
      </c>
      <c r="L870" s="171">
        <v>927</v>
      </c>
      <c r="M870" s="171">
        <v>2.0299999999999998</v>
      </c>
      <c r="N870" s="172"/>
    </row>
    <row r="871" spans="8:14" x14ac:dyDescent="0.2">
      <c r="H871" t="s">
        <v>14243</v>
      </c>
      <c r="I871" s="171">
        <v>25.3</v>
      </c>
      <c r="J871" s="171">
        <v>7.75</v>
      </c>
      <c r="K871" s="171">
        <v>2450</v>
      </c>
      <c r="L871" s="171">
        <v>955</v>
      </c>
      <c r="M871" s="171">
        <v>2.0299999999999998</v>
      </c>
      <c r="N871" s="172"/>
    </row>
    <row r="872" spans="8:14" x14ac:dyDescent="0.2">
      <c r="H872" t="s">
        <v>14244</v>
      </c>
      <c r="I872" s="171">
        <v>25</v>
      </c>
      <c r="J872" s="171">
        <v>7.69</v>
      </c>
      <c r="K872" s="171">
        <v>2450</v>
      </c>
      <c r="L872" s="171">
        <v>1112</v>
      </c>
      <c r="M872" s="171">
        <v>1.78</v>
      </c>
      <c r="N872" s="172"/>
    </row>
    <row r="873" spans="8:14" x14ac:dyDescent="0.2">
      <c r="H873" t="s">
        <v>14243</v>
      </c>
      <c r="I873" s="171">
        <v>25.1</v>
      </c>
      <c r="J873" s="171">
        <v>7.99</v>
      </c>
      <c r="K873" s="171">
        <v>2450</v>
      </c>
      <c r="L873" s="171">
        <v>503</v>
      </c>
      <c r="M873" s="171">
        <v>3.21</v>
      </c>
      <c r="N873" s="172"/>
    </row>
    <row r="874" spans="8:14" x14ac:dyDescent="0.2">
      <c r="H874" t="s">
        <v>14244</v>
      </c>
      <c r="I874" s="171">
        <v>25.5</v>
      </c>
      <c r="J874" s="171">
        <v>7.73</v>
      </c>
      <c r="K874" s="171">
        <v>2450</v>
      </c>
      <c r="L874" s="171">
        <v>1007</v>
      </c>
      <c r="M874" s="171">
        <v>1.96</v>
      </c>
      <c r="N874" s="172"/>
    </row>
    <row r="875" spans="8:14" x14ac:dyDescent="0.2">
      <c r="H875" t="s">
        <v>14243</v>
      </c>
      <c r="I875" s="171">
        <v>25.2</v>
      </c>
      <c r="J875" s="173"/>
      <c r="K875" s="171">
        <v>2450</v>
      </c>
      <c r="L875" s="173"/>
      <c r="M875" s="173"/>
      <c r="N875" s="172"/>
    </row>
    <row r="876" spans="8:14" x14ac:dyDescent="0.2">
      <c r="H876" t="s">
        <v>14244</v>
      </c>
      <c r="I876" s="171">
        <v>24.5</v>
      </c>
      <c r="J876" s="171">
        <v>7.74</v>
      </c>
      <c r="K876" s="171">
        <v>2450</v>
      </c>
      <c r="L876" s="171">
        <v>975</v>
      </c>
      <c r="M876" s="171">
        <v>1.94</v>
      </c>
      <c r="N876" s="172"/>
    </row>
    <row r="877" spans="8:14" x14ac:dyDescent="0.2">
      <c r="H877" t="s">
        <v>14243</v>
      </c>
      <c r="I877" s="171">
        <v>25.1</v>
      </c>
      <c r="J877" s="171">
        <v>7.72</v>
      </c>
      <c r="K877" s="171">
        <v>2450</v>
      </c>
      <c r="L877" s="171">
        <v>1031</v>
      </c>
      <c r="M877" s="171">
        <v>1.9</v>
      </c>
      <c r="N877" s="172"/>
    </row>
    <row r="878" spans="8:14" x14ac:dyDescent="0.2">
      <c r="H878" t="s">
        <v>14244</v>
      </c>
      <c r="I878" s="171">
        <v>24.8</v>
      </c>
      <c r="J878" s="171">
        <v>7.65</v>
      </c>
      <c r="K878" s="171">
        <v>2450</v>
      </c>
      <c r="L878" s="171">
        <v>1229</v>
      </c>
      <c r="M878" s="171">
        <v>1.63</v>
      </c>
      <c r="N878" s="172"/>
    </row>
    <row r="879" spans="8:14" x14ac:dyDescent="0.2">
      <c r="H879" t="s">
        <v>14243</v>
      </c>
      <c r="I879" s="171">
        <v>25</v>
      </c>
      <c r="J879" s="171">
        <v>7.94</v>
      </c>
      <c r="K879" s="171">
        <v>2450</v>
      </c>
      <c r="L879" s="171">
        <v>576</v>
      </c>
      <c r="M879" s="171">
        <v>2.92</v>
      </c>
      <c r="N879" s="172"/>
    </row>
    <row r="880" spans="8:14" x14ac:dyDescent="0.2">
      <c r="H880" t="s">
        <v>14244</v>
      </c>
      <c r="I880" s="171">
        <v>25.3</v>
      </c>
      <c r="J880" s="171">
        <v>7.77</v>
      </c>
      <c r="K880" s="171">
        <v>2450</v>
      </c>
      <c r="L880" s="171">
        <v>907</v>
      </c>
      <c r="M880" s="171">
        <v>2.11</v>
      </c>
      <c r="N880" s="172"/>
    </row>
    <row r="881" spans="8:14" x14ac:dyDescent="0.2">
      <c r="H881" t="s">
        <v>14243</v>
      </c>
      <c r="I881" s="171">
        <v>25.2</v>
      </c>
      <c r="J881" s="173"/>
      <c r="K881" s="171">
        <v>2450</v>
      </c>
      <c r="L881" s="173"/>
      <c r="M881" s="173"/>
      <c r="N881" s="172"/>
    </row>
    <row r="882" spans="8:14" x14ac:dyDescent="0.2">
      <c r="H882" t="s">
        <v>14244</v>
      </c>
      <c r="I882" s="171">
        <v>24.5</v>
      </c>
      <c r="J882" s="171">
        <v>7.73</v>
      </c>
      <c r="K882" s="171">
        <v>2450</v>
      </c>
      <c r="L882" s="171">
        <v>1000</v>
      </c>
      <c r="M882" s="171">
        <v>1.9</v>
      </c>
      <c r="N882" s="172"/>
    </row>
    <row r="883" spans="8:14" x14ac:dyDescent="0.2">
      <c r="H883" t="s">
        <v>14243</v>
      </c>
      <c r="I883" s="171">
        <v>25.2</v>
      </c>
      <c r="J883" s="171">
        <v>7.73</v>
      </c>
      <c r="K883" s="171">
        <v>2450</v>
      </c>
      <c r="L883" s="171">
        <v>1005</v>
      </c>
      <c r="M883" s="171">
        <v>1.94</v>
      </c>
      <c r="N883" s="172"/>
    </row>
    <row r="884" spans="8:14" x14ac:dyDescent="0.2">
      <c r="H884" t="s">
        <v>14244</v>
      </c>
      <c r="I884" s="171">
        <v>24.8</v>
      </c>
      <c r="J884" s="171">
        <v>7.75</v>
      </c>
      <c r="K884" s="171">
        <v>2450</v>
      </c>
      <c r="L884" s="171">
        <v>952</v>
      </c>
      <c r="M884" s="171">
        <v>2</v>
      </c>
      <c r="N884" s="172"/>
    </row>
    <row r="885" spans="8:14" x14ac:dyDescent="0.2">
      <c r="H885" t="s">
        <v>14243</v>
      </c>
      <c r="I885" s="171">
        <v>25</v>
      </c>
      <c r="J885" s="171">
        <v>7.93</v>
      </c>
      <c r="K885" s="171">
        <v>2450</v>
      </c>
      <c r="L885" s="171">
        <v>592</v>
      </c>
      <c r="M885" s="171">
        <v>2.86</v>
      </c>
      <c r="N885" s="172"/>
    </row>
    <row r="886" spans="8:14" x14ac:dyDescent="0.2">
      <c r="H886" t="s">
        <v>14244</v>
      </c>
      <c r="I886" s="171">
        <v>25.3</v>
      </c>
      <c r="J886" s="171">
        <v>7.72</v>
      </c>
      <c r="K886" s="171">
        <v>2450</v>
      </c>
      <c r="L886" s="171">
        <v>1032</v>
      </c>
      <c r="M886" s="171">
        <v>1.91</v>
      </c>
      <c r="N886" s="172"/>
    </row>
    <row r="887" spans="8:14" x14ac:dyDescent="0.2">
      <c r="H887" t="s">
        <v>14243</v>
      </c>
      <c r="I887" s="171">
        <v>25</v>
      </c>
      <c r="J887" s="173"/>
      <c r="K887" s="171">
        <v>2450</v>
      </c>
      <c r="L887" s="173"/>
      <c r="M887" s="173"/>
      <c r="N887" s="172"/>
    </row>
    <row r="888" spans="8:14" x14ac:dyDescent="0.2">
      <c r="H888" t="s">
        <v>14244</v>
      </c>
      <c r="I888" s="171">
        <v>24.4</v>
      </c>
      <c r="J888" s="171">
        <v>7.71</v>
      </c>
      <c r="K888" s="171">
        <v>2450</v>
      </c>
      <c r="L888" s="171">
        <v>1052</v>
      </c>
      <c r="M888" s="171">
        <v>1.82</v>
      </c>
      <c r="N888" s="172"/>
    </row>
    <row r="889" spans="8:14" x14ac:dyDescent="0.2">
      <c r="H889" t="s">
        <v>14243</v>
      </c>
      <c r="I889" s="171">
        <v>25.1</v>
      </c>
      <c r="J889" s="171">
        <v>7.71</v>
      </c>
      <c r="K889" s="171">
        <v>2450</v>
      </c>
      <c r="L889" s="171">
        <v>1058</v>
      </c>
      <c r="M889" s="171">
        <v>1.86</v>
      </c>
      <c r="N889" s="172"/>
    </row>
    <row r="890" spans="8:14" x14ac:dyDescent="0.2">
      <c r="H890" t="s">
        <v>14244</v>
      </c>
      <c r="I890" s="171">
        <v>24.7</v>
      </c>
      <c r="J890" s="171">
        <v>7.72</v>
      </c>
      <c r="K890" s="171">
        <v>2450</v>
      </c>
      <c r="L890" s="171">
        <v>1028</v>
      </c>
      <c r="M890" s="171">
        <v>1.87</v>
      </c>
      <c r="N890" s="172"/>
    </row>
    <row r="891" spans="8:14" x14ac:dyDescent="0.2">
      <c r="H891" t="s">
        <v>14243</v>
      </c>
      <c r="I891" s="171">
        <v>24.8</v>
      </c>
      <c r="J891" s="171">
        <v>7.9</v>
      </c>
      <c r="K891" s="171">
        <v>2450</v>
      </c>
      <c r="L891" s="171">
        <v>641</v>
      </c>
      <c r="M891" s="171">
        <v>2.69</v>
      </c>
      <c r="N891" s="172"/>
    </row>
    <row r="892" spans="8:14" x14ac:dyDescent="0.2">
      <c r="H892" t="s">
        <v>14244</v>
      </c>
      <c r="I892" s="171">
        <v>25.2</v>
      </c>
      <c r="J892" s="171">
        <v>7.75</v>
      </c>
      <c r="K892" s="171">
        <v>2450</v>
      </c>
      <c r="L892" s="171">
        <v>955</v>
      </c>
      <c r="M892" s="171">
        <v>2.02</v>
      </c>
      <c r="N892" s="172"/>
    </row>
    <row r="893" spans="8:14" x14ac:dyDescent="0.2">
      <c r="H893" t="s">
        <v>14243</v>
      </c>
      <c r="I893" s="171">
        <v>24.9</v>
      </c>
      <c r="J893" s="173"/>
      <c r="K893" s="171">
        <v>2450</v>
      </c>
      <c r="L893" s="173"/>
      <c r="M893" s="173"/>
      <c r="N893" s="172"/>
    </row>
    <row r="894" spans="8:14" x14ac:dyDescent="0.2">
      <c r="H894" t="s">
        <v>14244</v>
      </c>
      <c r="I894" s="171">
        <v>24.2</v>
      </c>
      <c r="J894" s="171">
        <v>7.7</v>
      </c>
      <c r="K894" s="171">
        <v>2450</v>
      </c>
      <c r="L894" s="171">
        <v>1078</v>
      </c>
      <c r="M894" s="171">
        <v>1.77</v>
      </c>
      <c r="N894" s="172"/>
    </row>
    <row r="895" spans="8:14" x14ac:dyDescent="0.2">
      <c r="H895" t="s">
        <v>14243</v>
      </c>
      <c r="I895" s="171">
        <v>24.9</v>
      </c>
      <c r="J895" s="171">
        <v>7.69</v>
      </c>
      <c r="K895" s="171">
        <v>2450</v>
      </c>
      <c r="L895" s="171">
        <v>1111</v>
      </c>
      <c r="M895" s="171">
        <v>1.77</v>
      </c>
      <c r="N895" s="172"/>
    </row>
    <row r="896" spans="8:14" x14ac:dyDescent="0.2">
      <c r="H896" t="s">
        <v>14244</v>
      </c>
      <c r="I896" s="171">
        <v>24.6</v>
      </c>
      <c r="J896" s="171">
        <v>7.75</v>
      </c>
      <c r="K896" s="171">
        <v>2450</v>
      </c>
      <c r="L896" s="171">
        <v>951</v>
      </c>
      <c r="M896" s="171">
        <v>1.99</v>
      </c>
      <c r="N896" s="172"/>
    </row>
    <row r="897" spans="8:14" x14ac:dyDescent="0.2">
      <c r="H897" t="s">
        <v>14243</v>
      </c>
      <c r="I897" s="171">
        <v>24.7</v>
      </c>
      <c r="J897" s="171">
        <v>7.89</v>
      </c>
      <c r="K897" s="171">
        <v>2450</v>
      </c>
      <c r="L897" s="171">
        <v>658</v>
      </c>
      <c r="M897" s="171">
        <v>2.63</v>
      </c>
      <c r="N897" s="172"/>
    </row>
    <row r="898" spans="8:14" x14ac:dyDescent="0.2">
      <c r="H898" t="s">
        <v>14244</v>
      </c>
      <c r="I898" s="171">
        <v>25.1</v>
      </c>
      <c r="J898" s="171">
        <v>7.74</v>
      </c>
      <c r="K898" s="171">
        <v>2450</v>
      </c>
      <c r="L898" s="171">
        <v>979</v>
      </c>
      <c r="M898" s="171">
        <v>1.98</v>
      </c>
      <c r="N898" s="172"/>
    </row>
    <row r="899" spans="8:14" x14ac:dyDescent="0.2">
      <c r="H899" t="s">
        <v>14243</v>
      </c>
      <c r="I899" s="171">
        <v>25.5</v>
      </c>
      <c r="J899" s="173"/>
      <c r="K899" s="171">
        <v>2450</v>
      </c>
      <c r="L899" s="173"/>
      <c r="M899" s="173"/>
      <c r="N899" s="172"/>
    </row>
    <row r="900" spans="8:14" x14ac:dyDescent="0.2">
      <c r="H900" t="s">
        <v>14244</v>
      </c>
      <c r="I900" s="171">
        <v>24.5</v>
      </c>
      <c r="J900" s="171">
        <v>7.76</v>
      </c>
      <c r="K900" s="171">
        <v>2450</v>
      </c>
      <c r="L900" s="171">
        <v>926</v>
      </c>
      <c r="M900" s="171">
        <v>2.02</v>
      </c>
      <c r="N900" s="172"/>
    </row>
    <row r="901" spans="8:14" x14ac:dyDescent="0.2">
      <c r="H901" t="s">
        <v>14243</v>
      </c>
      <c r="I901" s="171">
        <v>25.4</v>
      </c>
      <c r="J901" s="171">
        <v>7.77</v>
      </c>
      <c r="K901" s="171">
        <v>2450</v>
      </c>
      <c r="L901" s="171">
        <v>908</v>
      </c>
      <c r="M901" s="171">
        <v>2.12</v>
      </c>
      <c r="N901" s="172"/>
    </row>
    <row r="902" spans="8:14" x14ac:dyDescent="0.2">
      <c r="H902" t="s">
        <v>14244</v>
      </c>
      <c r="I902" s="171">
        <v>24.7</v>
      </c>
      <c r="J902" s="171">
        <v>7.75</v>
      </c>
      <c r="K902" s="171">
        <v>2450</v>
      </c>
      <c r="L902" s="171">
        <v>951</v>
      </c>
      <c r="M902" s="171">
        <v>1.99</v>
      </c>
      <c r="N902" s="172"/>
    </row>
    <row r="903" spans="8:14" x14ac:dyDescent="0.2">
      <c r="H903" t="s">
        <v>14243</v>
      </c>
      <c r="I903" s="171">
        <v>24.9</v>
      </c>
      <c r="J903" s="171">
        <v>7.96</v>
      </c>
      <c r="K903" s="171">
        <v>2450</v>
      </c>
      <c r="L903" s="171">
        <v>546</v>
      </c>
      <c r="M903" s="171">
        <v>3.02</v>
      </c>
      <c r="N903" s="172"/>
    </row>
    <row r="904" spans="8:14" x14ac:dyDescent="0.2">
      <c r="H904" t="s">
        <v>14244</v>
      </c>
      <c r="I904" s="171">
        <v>25.3</v>
      </c>
      <c r="J904" s="171">
        <v>7.72</v>
      </c>
      <c r="K904" s="171">
        <v>2450</v>
      </c>
      <c r="L904" s="171">
        <v>1032</v>
      </c>
      <c r="M904" s="171">
        <v>1.91</v>
      </c>
      <c r="N904" s="172"/>
    </row>
    <row r="905" spans="8:14" x14ac:dyDescent="0.2">
      <c r="H905" t="s">
        <v>14243</v>
      </c>
      <c r="I905" s="171">
        <v>25.6</v>
      </c>
      <c r="J905" s="173"/>
      <c r="K905" s="171">
        <v>2450</v>
      </c>
      <c r="L905" s="173"/>
      <c r="M905" s="173"/>
      <c r="N905" s="172"/>
    </row>
    <row r="906" spans="8:14" x14ac:dyDescent="0.2">
      <c r="H906" t="s">
        <v>14244</v>
      </c>
      <c r="I906" s="171">
        <v>25.1</v>
      </c>
      <c r="J906" s="171">
        <v>7.76</v>
      </c>
      <c r="K906" s="171">
        <v>2450</v>
      </c>
      <c r="L906" s="171">
        <v>930</v>
      </c>
      <c r="M906" s="171">
        <v>2.06</v>
      </c>
      <c r="N906" s="172"/>
    </row>
    <row r="907" spans="8:14" x14ac:dyDescent="0.2">
      <c r="H907" t="s">
        <v>14243</v>
      </c>
      <c r="I907" s="171">
        <v>25.8</v>
      </c>
      <c r="J907" s="171">
        <v>7.84</v>
      </c>
      <c r="K907" s="171">
        <v>2450</v>
      </c>
      <c r="L907" s="171">
        <v>757</v>
      </c>
      <c r="M907" s="171">
        <v>2.4700000000000002</v>
      </c>
      <c r="N907" s="172"/>
    </row>
    <row r="908" spans="8:14" x14ac:dyDescent="0.2">
      <c r="H908" t="s">
        <v>14244</v>
      </c>
      <c r="I908" s="171">
        <v>25.1</v>
      </c>
      <c r="J908" s="171">
        <v>7.74</v>
      </c>
      <c r="K908" s="171">
        <v>2450</v>
      </c>
      <c r="L908" s="171">
        <v>979</v>
      </c>
      <c r="M908" s="171">
        <v>1.98</v>
      </c>
      <c r="N908" s="172"/>
    </row>
    <row r="909" spans="8:14" x14ac:dyDescent="0.2">
      <c r="H909" t="s">
        <v>14243</v>
      </c>
      <c r="I909" s="171">
        <v>25.5</v>
      </c>
      <c r="J909" s="171">
        <v>8.09</v>
      </c>
      <c r="K909" s="171">
        <v>2450</v>
      </c>
      <c r="L909" s="171">
        <v>381</v>
      </c>
      <c r="M909" s="171">
        <v>3.89</v>
      </c>
      <c r="N909" s="172"/>
    </row>
    <row r="910" spans="8:14" x14ac:dyDescent="0.2">
      <c r="H910" t="s">
        <v>14244</v>
      </c>
      <c r="I910" s="171">
        <v>25.9</v>
      </c>
      <c r="J910" s="171">
        <v>7.74</v>
      </c>
      <c r="K910" s="171">
        <v>2450</v>
      </c>
      <c r="L910" s="171">
        <v>985</v>
      </c>
      <c r="M910" s="171">
        <v>2.0299999999999998</v>
      </c>
      <c r="N910" s="172"/>
    </row>
    <row r="911" spans="8:14" x14ac:dyDescent="0.2">
      <c r="H911" t="s">
        <v>14243</v>
      </c>
      <c r="I911" s="171">
        <v>25.8</v>
      </c>
      <c r="J911" s="173"/>
      <c r="K911" s="171">
        <v>2450</v>
      </c>
      <c r="L911" s="173"/>
      <c r="M911" s="173"/>
      <c r="N911" s="172"/>
    </row>
    <row r="912" spans="8:14" x14ac:dyDescent="0.2">
      <c r="H912" t="s">
        <v>14244</v>
      </c>
      <c r="I912" s="171">
        <v>25.5</v>
      </c>
      <c r="J912" s="171">
        <v>7.76</v>
      </c>
      <c r="K912" s="171">
        <v>2450</v>
      </c>
      <c r="L912" s="171">
        <v>932</v>
      </c>
      <c r="M912" s="171">
        <v>2.08</v>
      </c>
      <c r="N912" s="172"/>
    </row>
    <row r="913" spans="8:14" x14ac:dyDescent="0.2">
      <c r="H913" t="s">
        <v>14243</v>
      </c>
      <c r="I913" s="171">
        <v>26</v>
      </c>
      <c r="J913" s="171">
        <v>7.93</v>
      </c>
      <c r="K913" s="171">
        <v>2450</v>
      </c>
      <c r="L913" s="171">
        <v>596</v>
      </c>
      <c r="M913" s="171">
        <v>2.95</v>
      </c>
      <c r="N913" s="172"/>
    </row>
    <row r="914" spans="8:14" x14ac:dyDescent="0.2">
      <c r="H914" t="s">
        <v>14244</v>
      </c>
      <c r="I914" s="171">
        <v>25.6</v>
      </c>
      <c r="J914" s="171">
        <v>7.73</v>
      </c>
      <c r="K914" s="171">
        <v>2450</v>
      </c>
      <c r="L914" s="171">
        <v>1008</v>
      </c>
      <c r="M914" s="171">
        <v>1.97</v>
      </c>
      <c r="N914" s="172"/>
    </row>
    <row r="915" spans="8:14" x14ac:dyDescent="0.2">
      <c r="H915" t="s">
        <v>14243</v>
      </c>
      <c r="I915" s="171">
        <v>26</v>
      </c>
      <c r="J915" s="171">
        <v>8.24</v>
      </c>
      <c r="K915" s="171">
        <v>2450</v>
      </c>
      <c r="L915" s="171">
        <v>245</v>
      </c>
      <c r="M915" s="171">
        <v>5.07</v>
      </c>
      <c r="N915" s="172"/>
    </row>
    <row r="916" spans="8:14" x14ac:dyDescent="0.2">
      <c r="H916" t="s">
        <v>14244</v>
      </c>
      <c r="I916" s="171">
        <v>26.4</v>
      </c>
      <c r="J916" s="171">
        <v>7.76</v>
      </c>
      <c r="K916" s="171">
        <v>2450</v>
      </c>
      <c r="L916" s="171">
        <v>938</v>
      </c>
      <c r="M916" s="171">
        <v>2.15</v>
      </c>
      <c r="N916" s="172"/>
    </row>
    <row r="917" spans="8:14" x14ac:dyDescent="0.2">
      <c r="H917" t="s">
        <v>14243</v>
      </c>
      <c r="I917" s="171">
        <v>25.9</v>
      </c>
      <c r="J917" s="173"/>
      <c r="K917" s="171">
        <v>2450</v>
      </c>
      <c r="L917" s="173"/>
      <c r="M917" s="173"/>
      <c r="N917" s="172"/>
    </row>
    <row r="918" spans="8:14" x14ac:dyDescent="0.2">
      <c r="H918" t="s">
        <v>14244</v>
      </c>
      <c r="I918" s="171">
        <v>25.7</v>
      </c>
      <c r="J918" s="171">
        <v>7.89</v>
      </c>
      <c r="K918" s="171">
        <v>2450</v>
      </c>
      <c r="L918" s="171">
        <v>662</v>
      </c>
      <c r="M918" s="171">
        <v>2.71</v>
      </c>
      <c r="N918" s="172"/>
    </row>
    <row r="919" spans="8:14" x14ac:dyDescent="0.2">
      <c r="H919" t="s">
        <v>14243</v>
      </c>
      <c r="I919" s="171">
        <v>26.3</v>
      </c>
      <c r="J919" s="171">
        <v>7.97</v>
      </c>
      <c r="K919" s="171">
        <v>2450</v>
      </c>
      <c r="L919" s="171">
        <v>535</v>
      </c>
      <c r="M919" s="171">
        <v>3.21</v>
      </c>
      <c r="N919" s="172"/>
    </row>
    <row r="920" spans="8:14" x14ac:dyDescent="0.2">
      <c r="H920" t="s">
        <v>14244</v>
      </c>
      <c r="I920" s="171">
        <v>25.9</v>
      </c>
      <c r="J920" s="171">
        <v>7.9</v>
      </c>
      <c r="K920" s="171">
        <v>2450</v>
      </c>
      <c r="L920" s="171">
        <v>646</v>
      </c>
      <c r="M920" s="171">
        <v>2.78</v>
      </c>
      <c r="N920" s="172"/>
    </row>
    <row r="921" spans="8:14" x14ac:dyDescent="0.2">
      <c r="H921" t="s">
        <v>14243</v>
      </c>
      <c r="I921" s="171">
        <v>26.3</v>
      </c>
      <c r="J921" s="171">
        <v>8.32</v>
      </c>
      <c r="K921" s="171">
        <v>2450</v>
      </c>
      <c r="L921" s="171">
        <v>192</v>
      </c>
      <c r="M921" s="171">
        <v>5.78</v>
      </c>
      <c r="N921" s="172"/>
    </row>
    <row r="922" spans="8:14" x14ac:dyDescent="0.2">
      <c r="H922" t="s">
        <v>14244</v>
      </c>
      <c r="I922" s="171">
        <v>26.7</v>
      </c>
      <c r="J922" s="171">
        <v>7.96</v>
      </c>
      <c r="K922" s="171">
        <v>2450</v>
      </c>
      <c r="L922" s="171">
        <v>551</v>
      </c>
      <c r="M922" s="171">
        <v>3.19</v>
      </c>
      <c r="N922" s="172"/>
    </row>
    <row r="923" spans="8:14" x14ac:dyDescent="0.2">
      <c r="H923" t="s">
        <v>14243</v>
      </c>
      <c r="I923" s="171">
        <v>26.1</v>
      </c>
      <c r="J923" s="173"/>
      <c r="K923" s="171">
        <v>2450</v>
      </c>
      <c r="L923" s="173"/>
      <c r="M923" s="173"/>
      <c r="N923" s="172"/>
    </row>
    <row r="924" spans="8:14" x14ac:dyDescent="0.2">
      <c r="H924" t="s">
        <v>14244</v>
      </c>
      <c r="I924" s="171">
        <v>25.8</v>
      </c>
      <c r="J924" s="171">
        <v>8.0299999999999994</v>
      </c>
      <c r="K924" s="171">
        <v>2450</v>
      </c>
      <c r="L924" s="171">
        <v>452</v>
      </c>
      <c r="M924" s="171">
        <v>3.53</v>
      </c>
      <c r="N924" s="172"/>
    </row>
    <row r="925" spans="8:14" x14ac:dyDescent="0.2">
      <c r="H925" t="s">
        <v>14243</v>
      </c>
      <c r="I925" s="171">
        <v>26.3</v>
      </c>
      <c r="J925" s="171">
        <v>8.01</v>
      </c>
      <c r="K925" s="171">
        <v>2450</v>
      </c>
      <c r="L925" s="171">
        <v>479</v>
      </c>
      <c r="M925" s="171">
        <v>3.45</v>
      </c>
      <c r="N925" s="172"/>
    </row>
    <row r="926" spans="8:14" x14ac:dyDescent="0.2">
      <c r="H926" t="s">
        <v>14244</v>
      </c>
      <c r="I926" s="171">
        <v>26.1</v>
      </c>
      <c r="J926" s="171">
        <v>8.14</v>
      </c>
      <c r="K926" s="171">
        <v>2450</v>
      </c>
      <c r="L926" s="171">
        <v>330</v>
      </c>
      <c r="M926" s="171">
        <v>4.3099999999999996</v>
      </c>
      <c r="N926" s="172"/>
    </row>
    <row r="927" spans="8:14" x14ac:dyDescent="0.2">
      <c r="H927" t="s">
        <v>14243</v>
      </c>
      <c r="I927" s="171">
        <v>26.5</v>
      </c>
      <c r="J927" s="171">
        <v>8.36</v>
      </c>
      <c r="K927" s="171">
        <v>2450</v>
      </c>
      <c r="L927" s="171">
        <v>169</v>
      </c>
      <c r="M927" s="171">
        <v>6.15</v>
      </c>
      <c r="N927" s="172"/>
    </row>
    <row r="928" spans="8:14" x14ac:dyDescent="0.2">
      <c r="H928" t="s">
        <v>14244</v>
      </c>
      <c r="I928" s="171">
        <v>26.8</v>
      </c>
      <c r="J928" s="171">
        <v>8.18</v>
      </c>
      <c r="K928" s="171">
        <v>2450</v>
      </c>
      <c r="L928" s="171">
        <v>294</v>
      </c>
      <c r="M928" s="171">
        <v>4.7</v>
      </c>
      <c r="N928" s="172"/>
    </row>
    <row r="929" spans="8:14" x14ac:dyDescent="0.2">
      <c r="H929" t="s">
        <v>14243</v>
      </c>
      <c r="I929" s="171">
        <v>26</v>
      </c>
      <c r="J929" s="173"/>
      <c r="K929" s="171">
        <v>2450</v>
      </c>
      <c r="L929" s="173"/>
      <c r="M929" s="173"/>
      <c r="N929" s="172"/>
    </row>
    <row r="930" spans="8:14" x14ac:dyDescent="0.2">
      <c r="H930" t="s">
        <v>14244</v>
      </c>
      <c r="I930" s="171">
        <v>25.5</v>
      </c>
      <c r="J930" s="171">
        <v>7.99</v>
      </c>
      <c r="K930" s="171">
        <v>2450</v>
      </c>
      <c r="L930" s="171">
        <v>504</v>
      </c>
      <c r="M930" s="171">
        <v>3.25</v>
      </c>
      <c r="N930" s="172"/>
    </row>
    <row r="931" spans="8:14" x14ac:dyDescent="0.2">
      <c r="H931" t="s">
        <v>14243</v>
      </c>
      <c r="I931" s="171">
        <v>26</v>
      </c>
      <c r="J931" s="171">
        <v>7.94</v>
      </c>
      <c r="K931" s="171">
        <v>2450</v>
      </c>
      <c r="L931" s="171">
        <v>580</v>
      </c>
      <c r="M931" s="171">
        <v>3.01</v>
      </c>
      <c r="N931" s="172"/>
    </row>
    <row r="932" spans="8:14" x14ac:dyDescent="0.2">
      <c r="H932" t="s">
        <v>14244</v>
      </c>
      <c r="I932" s="171">
        <v>25.8</v>
      </c>
      <c r="J932" s="171">
        <v>8.15</v>
      </c>
      <c r="K932" s="171">
        <v>2450</v>
      </c>
      <c r="L932" s="171">
        <v>321</v>
      </c>
      <c r="M932" s="171">
        <v>4.3499999999999996</v>
      </c>
      <c r="N932" s="172"/>
    </row>
    <row r="933" spans="8:14" x14ac:dyDescent="0.2">
      <c r="H933" t="s">
        <v>14243</v>
      </c>
      <c r="I933" s="171">
        <v>26.1</v>
      </c>
      <c r="J933" s="171">
        <v>8.2799999999999994</v>
      </c>
      <c r="K933" s="171">
        <v>2450</v>
      </c>
      <c r="L933" s="171">
        <v>217</v>
      </c>
      <c r="M933" s="171">
        <v>5.41</v>
      </c>
      <c r="N933" s="172"/>
    </row>
    <row r="934" spans="8:14" x14ac:dyDescent="0.2">
      <c r="H934" t="s">
        <v>14244</v>
      </c>
      <c r="I934" s="171">
        <v>26.4</v>
      </c>
      <c r="J934" s="171">
        <v>8.16</v>
      </c>
      <c r="K934" s="171">
        <v>2450</v>
      </c>
      <c r="L934" s="171">
        <v>312</v>
      </c>
      <c r="M934" s="171">
        <v>4.5</v>
      </c>
      <c r="N934" s="172"/>
    </row>
    <row r="935" spans="8:14" x14ac:dyDescent="0.2">
      <c r="H935" t="s">
        <v>14243</v>
      </c>
      <c r="I935" s="171">
        <v>25.7</v>
      </c>
      <c r="J935" s="173"/>
      <c r="K935" s="171">
        <v>2450</v>
      </c>
      <c r="L935" s="173"/>
      <c r="M935" s="173"/>
      <c r="N935" s="172"/>
    </row>
    <row r="936" spans="8:14" x14ac:dyDescent="0.2">
      <c r="H936" t="s">
        <v>14244</v>
      </c>
      <c r="I936" s="171">
        <v>25.1</v>
      </c>
      <c r="J936" s="171">
        <v>7.89</v>
      </c>
      <c r="K936" s="171">
        <v>2450</v>
      </c>
      <c r="L936" s="171">
        <v>660</v>
      </c>
      <c r="M936" s="171">
        <v>2.66</v>
      </c>
      <c r="N936" s="172"/>
    </row>
    <row r="937" spans="8:14" x14ac:dyDescent="0.2">
      <c r="H937" t="s">
        <v>14243</v>
      </c>
      <c r="I937" s="171">
        <v>25.7</v>
      </c>
      <c r="J937" s="171">
        <v>7.85</v>
      </c>
      <c r="K937" s="171">
        <v>2450</v>
      </c>
      <c r="L937" s="171">
        <v>737</v>
      </c>
      <c r="M937" s="171">
        <v>2.5099999999999998</v>
      </c>
      <c r="N937" s="172"/>
    </row>
    <row r="938" spans="8:14" x14ac:dyDescent="0.2">
      <c r="H938" t="s">
        <v>14244</v>
      </c>
      <c r="I938" s="171">
        <v>25.4</v>
      </c>
      <c r="J938" s="171">
        <v>8.0500000000000007</v>
      </c>
      <c r="K938" s="171">
        <v>2450</v>
      </c>
      <c r="L938" s="171">
        <v>426</v>
      </c>
      <c r="M938" s="171">
        <v>3.61</v>
      </c>
      <c r="N938" s="172"/>
    </row>
    <row r="939" spans="8:14" x14ac:dyDescent="0.2">
      <c r="H939" t="s">
        <v>14243</v>
      </c>
      <c r="I939" s="171">
        <v>25.6</v>
      </c>
      <c r="J939" s="171">
        <v>8.14</v>
      </c>
      <c r="K939" s="171">
        <v>2450</v>
      </c>
      <c r="L939" s="171">
        <v>330</v>
      </c>
      <c r="M939" s="171">
        <v>4.25</v>
      </c>
      <c r="N939" s="172"/>
    </row>
    <row r="940" spans="8:14" x14ac:dyDescent="0.2">
      <c r="H940" t="s">
        <v>14244</v>
      </c>
      <c r="I940" s="171">
        <v>26</v>
      </c>
      <c r="J940" s="171">
        <v>8.0500000000000007</v>
      </c>
      <c r="K940" s="171">
        <v>2450</v>
      </c>
      <c r="L940" s="171">
        <v>427</v>
      </c>
      <c r="M940" s="171">
        <v>3.68</v>
      </c>
      <c r="N940" s="172"/>
    </row>
    <row r="941" spans="8:14" x14ac:dyDescent="0.2">
      <c r="H941" t="s">
        <v>14243</v>
      </c>
      <c r="I941" s="171">
        <v>25.5</v>
      </c>
      <c r="J941" s="173"/>
      <c r="K941" s="171">
        <v>2450</v>
      </c>
      <c r="L941" s="173"/>
      <c r="M941" s="173"/>
      <c r="N941" s="172"/>
    </row>
    <row r="942" spans="8:14" x14ac:dyDescent="0.2">
      <c r="H942" t="s">
        <v>14244</v>
      </c>
      <c r="I942" s="171">
        <v>24.9</v>
      </c>
      <c r="J942" s="171">
        <v>7.81</v>
      </c>
      <c r="K942" s="171">
        <v>2450</v>
      </c>
      <c r="L942" s="171">
        <v>815</v>
      </c>
      <c r="M942" s="171">
        <v>2.2599999999999998</v>
      </c>
      <c r="N942" s="172"/>
    </row>
    <row r="943" spans="8:14" x14ac:dyDescent="0.2">
      <c r="H943" t="s">
        <v>14243</v>
      </c>
      <c r="I943" s="171">
        <v>25.5</v>
      </c>
      <c r="J943" s="171">
        <v>7.81</v>
      </c>
      <c r="K943" s="171">
        <v>2450</v>
      </c>
      <c r="L943" s="171">
        <v>818</v>
      </c>
      <c r="M943" s="171">
        <v>2.2999999999999998</v>
      </c>
      <c r="N943" s="172"/>
    </row>
    <row r="944" spans="8:14" x14ac:dyDescent="0.2">
      <c r="H944" t="s">
        <v>14244</v>
      </c>
      <c r="I944" s="171">
        <v>25.2</v>
      </c>
      <c r="J944" s="171">
        <v>7.97</v>
      </c>
      <c r="K944" s="171">
        <v>2450</v>
      </c>
      <c r="L944" s="171">
        <v>532</v>
      </c>
      <c r="M944" s="171">
        <v>3.1</v>
      </c>
      <c r="N944" s="172"/>
    </row>
    <row r="945" spans="8:14" x14ac:dyDescent="0.2">
      <c r="H945" t="s">
        <v>14243</v>
      </c>
      <c r="I945" s="171">
        <v>25.3</v>
      </c>
      <c r="J945" s="171">
        <v>8.0500000000000007</v>
      </c>
      <c r="K945" s="171">
        <v>2450</v>
      </c>
      <c r="L945" s="171">
        <v>426</v>
      </c>
      <c r="M945" s="171">
        <v>3.6</v>
      </c>
      <c r="N945" s="172"/>
    </row>
    <row r="946" spans="8:14" x14ac:dyDescent="0.2">
      <c r="H946" t="s">
        <v>14244</v>
      </c>
      <c r="I946" s="171">
        <v>25.7</v>
      </c>
      <c r="J946" s="171">
        <v>7.97</v>
      </c>
      <c r="K946" s="171">
        <v>2450</v>
      </c>
      <c r="L946" s="171">
        <v>533</v>
      </c>
      <c r="M946" s="171">
        <v>3.15</v>
      </c>
      <c r="N946" s="172"/>
    </row>
    <row r="947" spans="8:14" x14ac:dyDescent="0.2">
      <c r="H947" t="s">
        <v>14243</v>
      </c>
      <c r="I947" s="171">
        <v>25.3</v>
      </c>
      <c r="J947" s="173"/>
      <c r="K947" s="171">
        <v>2450</v>
      </c>
      <c r="L947" s="173"/>
      <c r="M947" s="173"/>
      <c r="N947" s="172"/>
    </row>
    <row r="948" spans="8:14" x14ac:dyDescent="0.2">
      <c r="H948" t="s">
        <v>14244</v>
      </c>
      <c r="I948" s="171">
        <v>24.6</v>
      </c>
      <c r="J948" s="171">
        <v>7.76</v>
      </c>
      <c r="K948" s="171">
        <v>2450</v>
      </c>
      <c r="L948" s="171">
        <v>926</v>
      </c>
      <c r="M948" s="171">
        <v>2.0299999999999998</v>
      </c>
      <c r="N948" s="172"/>
    </row>
    <row r="949" spans="8:14" x14ac:dyDescent="0.2">
      <c r="H949" t="s">
        <v>14243</v>
      </c>
      <c r="I949" s="171">
        <v>25.4</v>
      </c>
      <c r="J949" s="171">
        <v>7.77</v>
      </c>
      <c r="K949" s="171">
        <v>2450</v>
      </c>
      <c r="L949" s="171">
        <v>908</v>
      </c>
      <c r="M949" s="171">
        <v>2.12</v>
      </c>
      <c r="N949" s="172"/>
    </row>
    <row r="950" spans="8:14" x14ac:dyDescent="0.2">
      <c r="H950" t="s">
        <v>14244</v>
      </c>
      <c r="I950" s="171">
        <v>25</v>
      </c>
      <c r="J950" s="171">
        <v>7.8</v>
      </c>
      <c r="K950" s="171">
        <v>2450</v>
      </c>
      <c r="L950" s="171">
        <v>837</v>
      </c>
      <c r="M950" s="171">
        <v>2.2200000000000002</v>
      </c>
      <c r="N950" s="172"/>
    </row>
    <row r="951" spans="8:14" x14ac:dyDescent="0.2">
      <c r="H951" t="s">
        <v>14243</v>
      </c>
      <c r="I951" s="171">
        <v>25.1</v>
      </c>
      <c r="J951" s="171">
        <v>7.98</v>
      </c>
      <c r="K951" s="171">
        <v>2450</v>
      </c>
      <c r="L951" s="171">
        <v>517</v>
      </c>
      <c r="M951" s="171">
        <v>3.15</v>
      </c>
      <c r="N951" s="172"/>
    </row>
    <row r="952" spans="8:14" x14ac:dyDescent="0.2">
      <c r="H952" t="s">
        <v>14244</v>
      </c>
      <c r="I952" s="171">
        <v>25.5</v>
      </c>
      <c r="J952" s="171">
        <v>7.92</v>
      </c>
      <c r="K952" s="171">
        <v>2450</v>
      </c>
      <c r="L952" s="171">
        <v>610</v>
      </c>
      <c r="M952" s="171">
        <v>2.85</v>
      </c>
      <c r="N952" s="172"/>
    </row>
    <row r="953" spans="8:14" x14ac:dyDescent="0.2">
      <c r="H953" t="s">
        <v>14243</v>
      </c>
      <c r="I953" s="171">
        <v>24.9</v>
      </c>
      <c r="J953" s="173"/>
      <c r="K953" s="171">
        <v>2450</v>
      </c>
      <c r="L953" s="173"/>
      <c r="M953" s="173"/>
      <c r="N953" s="172"/>
    </row>
    <row r="954" spans="8:14" x14ac:dyDescent="0.2">
      <c r="H954" t="s">
        <v>14244</v>
      </c>
      <c r="I954" s="171">
        <v>24.3</v>
      </c>
      <c r="J954" s="171">
        <v>7.73</v>
      </c>
      <c r="K954" s="171">
        <v>2450</v>
      </c>
      <c r="L954" s="171">
        <v>999</v>
      </c>
      <c r="M954" s="171">
        <v>1.89</v>
      </c>
      <c r="N954" s="172"/>
    </row>
    <row r="955" spans="8:14" x14ac:dyDescent="0.2">
      <c r="H955" t="s">
        <v>14243</v>
      </c>
      <c r="I955" s="171">
        <v>24.9</v>
      </c>
      <c r="J955" s="171">
        <v>7.71</v>
      </c>
      <c r="K955" s="171">
        <v>2450</v>
      </c>
      <c r="L955" s="171">
        <v>1056</v>
      </c>
      <c r="M955" s="171">
        <v>1.85</v>
      </c>
      <c r="N955" s="172"/>
    </row>
    <row r="956" spans="8:14" x14ac:dyDescent="0.2">
      <c r="H956" t="s">
        <v>14244</v>
      </c>
      <c r="I956" s="171">
        <v>24.6</v>
      </c>
      <c r="J956" s="171">
        <v>7.7</v>
      </c>
      <c r="K956" s="171">
        <v>2450</v>
      </c>
      <c r="L956" s="171">
        <v>1081</v>
      </c>
      <c r="M956" s="171">
        <v>1.79</v>
      </c>
      <c r="N956" s="172"/>
    </row>
    <row r="957" spans="8:14" x14ac:dyDescent="0.2">
      <c r="H957" t="s">
        <v>14243</v>
      </c>
      <c r="I957" s="171">
        <v>24.7</v>
      </c>
      <c r="J957" s="171">
        <v>7.9</v>
      </c>
      <c r="K957" s="171">
        <v>2450</v>
      </c>
      <c r="L957" s="171">
        <v>641</v>
      </c>
      <c r="M957" s="171">
        <v>2.68</v>
      </c>
      <c r="N957" s="172"/>
    </row>
    <row r="958" spans="8:14" x14ac:dyDescent="0.2">
      <c r="H958" t="s">
        <v>14244</v>
      </c>
      <c r="I958" s="171">
        <v>25.1</v>
      </c>
      <c r="J958" s="171">
        <v>7.71</v>
      </c>
      <c r="K958" s="171">
        <v>2450</v>
      </c>
      <c r="L958" s="171">
        <v>1058</v>
      </c>
      <c r="M958" s="171">
        <v>1.86</v>
      </c>
      <c r="N958" s="172"/>
    </row>
    <row r="959" spans="8:14" x14ac:dyDescent="0.2">
      <c r="H959" t="s">
        <v>14243</v>
      </c>
      <c r="I959" s="171">
        <v>25.3</v>
      </c>
      <c r="J959" s="173"/>
      <c r="K959" s="171">
        <v>2450</v>
      </c>
      <c r="L959" s="173"/>
      <c r="M959" s="173"/>
      <c r="N959" s="172"/>
    </row>
    <row r="960" spans="8:14" x14ac:dyDescent="0.2">
      <c r="H960" t="s">
        <v>14244</v>
      </c>
      <c r="I960" s="171">
        <v>24.3</v>
      </c>
      <c r="J960" s="171">
        <v>7.7</v>
      </c>
      <c r="K960" s="171">
        <v>2450</v>
      </c>
      <c r="L960" s="171">
        <v>1078</v>
      </c>
      <c r="M960" s="171">
        <v>1.78</v>
      </c>
      <c r="N960" s="172"/>
    </row>
    <row r="961" spans="8:14" x14ac:dyDescent="0.2">
      <c r="H961" t="s">
        <v>14243</v>
      </c>
      <c r="I961" s="171">
        <v>25.2</v>
      </c>
      <c r="J961" s="171">
        <v>7.69</v>
      </c>
      <c r="K961" s="171">
        <v>2450</v>
      </c>
      <c r="L961" s="171">
        <v>1114</v>
      </c>
      <c r="M961" s="171">
        <v>1.79</v>
      </c>
      <c r="N961" s="172"/>
    </row>
    <row r="962" spans="8:14" x14ac:dyDescent="0.2">
      <c r="H962" t="s">
        <v>14244</v>
      </c>
      <c r="I962" s="171">
        <v>24.5</v>
      </c>
      <c r="J962" s="171">
        <v>7.75</v>
      </c>
      <c r="K962" s="171">
        <v>2450</v>
      </c>
      <c r="L962" s="171">
        <v>950</v>
      </c>
      <c r="M962" s="171">
        <v>1.98</v>
      </c>
      <c r="N962" s="172"/>
    </row>
    <row r="963" spans="8:14" x14ac:dyDescent="0.2">
      <c r="H963" t="s">
        <v>14243</v>
      </c>
      <c r="I963" s="171">
        <v>24.7</v>
      </c>
      <c r="J963" s="171">
        <v>7.88</v>
      </c>
      <c r="K963" s="171">
        <v>2450</v>
      </c>
      <c r="L963" s="171">
        <v>676</v>
      </c>
      <c r="M963" s="171">
        <v>2.58</v>
      </c>
      <c r="N963" s="172"/>
    </row>
    <row r="964" spans="8:14" x14ac:dyDescent="0.2">
      <c r="H964" t="s">
        <v>14244</v>
      </c>
      <c r="I964" s="171">
        <v>25.2</v>
      </c>
      <c r="J964" s="171">
        <v>7.76</v>
      </c>
      <c r="K964" s="171">
        <v>2450</v>
      </c>
      <c r="L964" s="171">
        <v>930</v>
      </c>
      <c r="M964" s="171">
        <v>2.06</v>
      </c>
      <c r="N964" s="172"/>
    </row>
    <row r="965" spans="8:14" x14ac:dyDescent="0.2">
      <c r="H965" t="s">
        <v>14243</v>
      </c>
      <c r="I965" s="171">
        <v>25.8</v>
      </c>
      <c r="J965" s="173"/>
      <c r="K965" s="171">
        <v>2450</v>
      </c>
      <c r="L965" s="173"/>
      <c r="M965" s="173"/>
      <c r="N965" s="172"/>
    </row>
    <row r="966" spans="8:14" x14ac:dyDescent="0.2">
      <c r="H966" t="s">
        <v>14244</v>
      </c>
      <c r="I966" s="171">
        <v>24.7</v>
      </c>
      <c r="J966" s="171">
        <v>7.68</v>
      </c>
      <c r="K966" s="171">
        <v>2450</v>
      </c>
      <c r="L966" s="171">
        <v>1138</v>
      </c>
      <c r="M966" s="171">
        <v>1.73</v>
      </c>
      <c r="N966" s="172"/>
    </row>
    <row r="967" spans="8:14" x14ac:dyDescent="0.2">
      <c r="H967" t="s">
        <v>14243</v>
      </c>
      <c r="I967" s="171">
        <v>25.6</v>
      </c>
      <c r="J967" s="171">
        <v>7.67</v>
      </c>
      <c r="K967" s="171">
        <v>2450</v>
      </c>
      <c r="L967" s="171">
        <v>1176</v>
      </c>
      <c r="M967" s="171">
        <v>1.74</v>
      </c>
      <c r="N967" s="172"/>
    </row>
    <row r="968" spans="8:14" x14ac:dyDescent="0.2">
      <c r="H968" t="s">
        <v>14244</v>
      </c>
      <c r="I968" s="171">
        <v>24.8</v>
      </c>
      <c r="J968" s="171">
        <v>7.78</v>
      </c>
      <c r="K968" s="171">
        <v>2450</v>
      </c>
      <c r="L968" s="171">
        <v>881</v>
      </c>
      <c r="M968" s="171">
        <v>2.12</v>
      </c>
      <c r="N968" s="172"/>
    </row>
    <row r="969" spans="8:14" x14ac:dyDescent="0.2">
      <c r="H969" t="s">
        <v>14243</v>
      </c>
      <c r="I969" s="171">
        <v>24.9</v>
      </c>
      <c r="J969" s="171">
        <v>7.85</v>
      </c>
      <c r="K969" s="171">
        <v>2450</v>
      </c>
      <c r="L969" s="171">
        <v>733</v>
      </c>
      <c r="M969" s="171">
        <v>2.4500000000000002</v>
      </c>
      <c r="N969" s="172"/>
    </row>
    <row r="970" spans="8:14" x14ac:dyDescent="0.2">
      <c r="H970" t="s">
        <v>14244</v>
      </c>
      <c r="I970" s="171">
        <v>25.6</v>
      </c>
      <c r="J970" s="171">
        <v>7.77</v>
      </c>
      <c r="K970" s="171">
        <v>2450</v>
      </c>
      <c r="L970" s="171">
        <v>909</v>
      </c>
      <c r="M970" s="171">
        <v>2.13</v>
      </c>
      <c r="N970" s="172"/>
    </row>
    <row r="971" spans="8:14" x14ac:dyDescent="0.2">
      <c r="H971" t="s">
        <v>14243</v>
      </c>
      <c r="I971" s="171">
        <v>25.4</v>
      </c>
      <c r="J971" s="173"/>
      <c r="K971" s="171">
        <v>2450</v>
      </c>
      <c r="L971" s="173"/>
      <c r="M971" s="173"/>
      <c r="N971" s="172"/>
    </row>
    <row r="972" spans="8:14" x14ac:dyDescent="0.2">
      <c r="H972" t="s">
        <v>14244</v>
      </c>
      <c r="I972" s="171">
        <v>24.8</v>
      </c>
      <c r="J972" s="171">
        <v>7.72</v>
      </c>
      <c r="K972" s="171">
        <v>2450</v>
      </c>
      <c r="L972" s="171">
        <v>1028</v>
      </c>
      <c r="M972" s="171">
        <v>1.88</v>
      </c>
      <c r="N972" s="172"/>
    </row>
    <row r="973" spans="8:14" x14ac:dyDescent="0.2">
      <c r="H973" t="s">
        <v>14243</v>
      </c>
      <c r="I973" s="171">
        <v>25.5</v>
      </c>
      <c r="J973" s="171">
        <v>7.72</v>
      </c>
      <c r="K973" s="171">
        <v>2450</v>
      </c>
      <c r="L973" s="171">
        <v>1034</v>
      </c>
      <c r="M973" s="171">
        <v>1.92</v>
      </c>
      <c r="N973" s="172"/>
    </row>
    <row r="974" spans="8:14" x14ac:dyDescent="0.2">
      <c r="H974" t="s">
        <v>14244</v>
      </c>
      <c r="I974" s="171">
        <v>24.8</v>
      </c>
      <c r="J974" s="171">
        <v>7.72</v>
      </c>
      <c r="K974" s="171">
        <v>2450</v>
      </c>
      <c r="L974" s="171">
        <v>1028</v>
      </c>
      <c r="M974" s="171">
        <v>1.88</v>
      </c>
      <c r="N974" s="172"/>
    </row>
    <row r="975" spans="8:14" x14ac:dyDescent="0.2">
      <c r="H975" t="s">
        <v>14243</v>
      </c>
      <c r="I975" s="171">
        <v>25</v>
      </c>
      <c r="J975" s="171">
        <v>7.88</v>
      </c>
      <c r="K975" s="171">
        <v>2450</v>
      </c>
      <c r="L975" s="171">
        <v>678</v>
      </c>
      <c r="M975" s="171">
        <v>2.6</v>
      </c>
      <c r="N975" s="172"/>
    </row>
    <row r="976" spans="8:14" x14ac:dyDescent="0.2">
      <c r="H976" t="s">
        <v>14244</v>
      </c>
      <c r="I976" s="171">
        <v>25.7</v>
      </c>
      <c r="J976" s="171">
        <v>7.75</v>
      </c>
      <c r="K976" s="171">
        <v>2450</v>
      </c>
      <c r="L976" s="171">
        <v>958</v>
      </c>
      <c r="M976" s="171">
        <v>2.06</v>
      </c>
      <c r="N976" s="172"/>
    </row>
    <row r="977" spans="8:14" x14ac:dyDescent="0.2">
      <c r="H977" t="s">
        <v>14243</v>
      </c>
      <c r="I977" s="171">
        <v>25.2</v>
      </c>
      <c r="J977" s="173"/>
      <c r="K977" s="171">
        <v>2450</v>
      </c>
      <c r="L977" s="173"/>
      <c r="M977" s="173"/>
      <c r="N977" s="172"/>
    </row>
    <row r="978" spans="8:14" x14ac:dyDescent="0.2">
      <c r="H978" t="s">
        <v>14244</v>
      </c>
      <c r="I978" s="171">
        <v>24.9</v>
      </c>
      <c r="J978" s="171">
        <v>7.7</v>
      </c>
      <c r="K978" s="171">
        <v>2450</v>
      </c>
      <c r="L978" s="171">
        <v>1083</v>
      </c>
      <c r="M978" s="171">
        <v>1.81</v>
      </c>
      <c r="N978" s="172"/>
    </row>
    <row r="979" spans="8:14" x14ac:dyDescent="0.2">
      <c r="H979" t="s">
        <v>14243</v>
      </c>
      <c r="I979" s="171">
        <v>25.4</v>
      </c>
      <c r="J979" s="171">
        <v>7.78</v>
      </c>
      <c r="K979" s="171">
        <v>2450</v>
      </c>
      <c r="L979" s="171">
        <v>884</v>
      </c>
      <c r="M979" s="171">
        <v>2.16</v>
      </c>
      <c r="N979" s="172"/>
    </row>
    <row r="980" spans="8:14" x14ac:dyDescent="0.2">
      <c r="H980" t="s">
        <v>14244</v>
      </c>
      <c r="I980" s="171">
        <v>25</v>
      </c>
      <c r="J980" s="171">
        <v>7.72</v>
      </c>
      <c r="K980" s="171">
        <v>2450</v>
      </c>
      <c r="L980" s="171">
        <v>1030</v>
      </c>
      <c r="M980" s="171">
        <v>1.89</v>
      </c>
      <c r="N980" s="172"/>
    </row>
    <row r="981" spans="8:14" x14ac:dyDescent="0.2">
      <c r="H981" t="s">
        <v>14243</v>
      </c>
      <c r="I981" s="171">
        <v>25.3</v>
      </c>
      <c r="J981" s="171">
        <v>8.01</v>
      </c>
      <c r="K981" s="171">
        <v>2450</v>
      </c>
      <c r="L981" s="171">
        <v>476</v>
      </c>
      <c r="M981" s="171">
        <v>3.35</v>
      </c>
      <c r="N981" s="172"/>
    </row>
    <row r="982" spans="8:14" x14ac:dyDescent="0.2">
      <c r="H982" t="s">
        <v>14244</v>
      </c>
      <c r="I982" s="171">
        <v>25.7</v>
      </c>
      <c r="J982" s="171">
        <v>7.72</v>
      </c>
      <c r="K982" s="171">
        <v>2450</v>
      </c>
      <c r="L982" s="171">
        <v>1035</v>
      </c>
      <c r="M982" s="171">
        <v>1.94</v>
      </c>
      <c r="N982" s="172"/>
    </row>
    <row r="983" spans="8:14" x14ac:dyDescent="0.2">
      <c r="H983" t="s">
        <v>14243</v>
      </c>
      <c r="I983" s="171">
        <v>25.4</v>
      </c>
      <c r="J983" s="173"/>
      <c r="K983" s="171">
        <v>2450</v>
      </c>
      <c r="L983" s="173"/>
      <c r="M983" s="173"/>
      <c r="N983" s="172"/>
    </row>
    <row r="984" spans="8:14" x14ac:dyDescent="0.2">
      <c r="H984" t="s">
        <v>14244</v>
      </c>
      <c r="I984" s="171">
        <v>25.2</v>
      </c>
      <c r="J984" s="171">
        <v>7.77</v>
      </c>
      <c r="K984" s="171">
        <v>2450</v>
      </c>
      <c r="L984" s="171">
        <v>906</v>
      </c>
      <c r="M984" s="171">
        <v>2.11</v>
      </c>
      <c r="N984" s="172"/>
    </row>
    <row r="985" spans="8:14" x14ac:dyDescent="0.2">
      <c r="H985" t="s">
        <v>14243</v>
      </c>
      <c r="I985" s="171">
        <v>25.7</v>
      </c>
      <c r="J985" s="171">
        <v>7.92</v>
      </c>
      <c r="K985" s="171">
        <v>2450</v>
      </c>
      <c r="L985" s="171">
        <v>611</v>
      </c>
      <c r="M985" s="171">
        <v>2.87</v>
      </c>
      <c r="N985" s="172"/>
    </row>
    <row r="986" spans="8:14" x14ac:dyDescent="0.2">
      <c r="H986" t="s">
        <v>14244</v>
      </c>
      <c r="I986" s="171">
        <v>25.4</v>
      </c>
      <c r="J986" s="171">
        <v>7.76</v>
      </c>
      <c r="K986" s="171">
        <v>2450</v>
      </c>
      <c r="L986" s="171">
        <v>932</v>
      </c>
      <c r="M986" s="171">
        <v>2.08</v>
      </c>
      <c r="N986" s="172"/>
    </row>
    <row r="987" spans="8:14" x14ac:dyDescent="0.2">
      <c r="H987" t="s">
        <v>14243</v>
      </c>
      <c r="I987" s="171">
        <v>25.7</v>
      </c>
      <c r="J987" s="171">
        <v>8.1999999999999993</v>
      </c>
      <c r="K987" s="171">
        <v>2450</v>
      </c>
      <c r="L987" s="171">
        <v>277</v>
      </c>
      <c r="M987" s="171">
        <v>4.72</v>
      </c>
      <c r="N987" s="172"/>
    </row>
    <row r="988" spans="8:14" x14ac:dyDescent="0.2">
      <c r="H988" t="s">
        <v>14244</v>
      </c>
      <c r="I988" s="171">
        <v>26.1</v>
      </c>
      <c r="J988" s="171">
        <v>7.74</v>
      </c>
      <c r="K988" s="171">
        <v>2450</v>
      </c>
      <c r="L988" s="171">
        <v>986</v>
      </c>
      <c r="M988" s="171">
        <v>2.04</v>
      </c>
      <c r="N988" s="172"/>
    </row>
    <row r="989" spans="8:14" x14ac:dyDescent="0.2">
      <c r="H989" t="s">
        <v>14243</v>
      </c>
      <c r="I989" s="171">
        <v>25.6</v>
      </c>
      <c r="J989" s="173"/>
      <c r="K989" s="171">
        <v>2450</v>
      </c>
      <c r="L989" s="173"/>
      <c r="M989" s="173"/>
      <c r="N989" s="172"/>
    </row>
    <row r="990" spans="8:14" x14ac:dyDescent="0.2">
      <c r="H990" t="s">
        <v>14244</v>
      </c>
      <c r="I990" s="171">
        <v>25.4</v>
      </c>
      <c r="J990" s="171">
        <v>7.74</v>
      </c>
      <c r="K990" s="171">
        <v>2450</v>
      </c>
      <c r="L990" s="171">
        <v>981</v>
      </c>
      <c r="M990" s="171">
        <v>2</v>
      </c>
      <c r="N990" s="172"/>
    </row>
    <row r="991" spans="8:14" x14ac:dyDescent="0.2">
      <c r="H991" t="s">
        <v>14243</v>
      </c>
      <c r="I991" s="171">
        <v>26</v>
      </c>
      <c r="J991" s="171">
        <v>7.99</v>
      </c>
      <c r="K991" s="171">
        <v>2450</v>
      </c>
      <c r="L991" s="171">
        <v>505</v>
      </c>
      <c r="M991" s="171">
        <v>3.3</v>
      </c>
      <c r="N991" s="172"/>
    </row>
    <row r="992" spans="8:14" x14ac:dyDescent="0.2">
      <c r="H992" t="s">
        <v>14244</v>
      </c>
      <c r="I992" s="171">
        <v>25.7</v>
      </c>
      <c r="J992" s="171">
        <v>7.75</v>
      </c>
      <c r="K992" s="171">
        <v>2450</v>
      </c>
      <c r="L992" s="171">
        <v>958</v>
      </c>
      <c r="M992" s="171">
        <v>2.06</v>
      </c>
      <c r="N992" s="172"/>
    </row>
    <row r="993" spans="8:14" x14ac:dyDescent="0.2">
      <c r="H993" t="s">
        <v>14243</v>
      </c>
      <c r="I993" s="171">
        <v>26.1</v>
      </c>
      <c r="J993" s="171">
        <v>8.31</v>
      </c>
      <c r="K993" s="171">
        <v>2450</v>
      </c>
      <c r="L993" s="171">
        <v>198</v>
      </c>
      <c r="M993" s="171">
        <v>5.66</v>
      </c>
      <c r="N993" s="172"/>
    </row>
    <row r="994" spans="8:14" x14ac:dyDescent="0.2">
      <c r="H994" t="s">
        <v>14244</v>
      </c>
      <c r="I994" s="171">
        <v>26.4</v>
      </c>
      <c r="J994" s="171">
        <v>7.78</v>
      </c>
      <c r="K994" s="171">
        <v>2450</v>
      </c>
      <c r="L994" s="171">
        <v>890</v>
      </c>
      <c r="M994" s="171">
        <v>2.23</v>
      </c>
      <c r="N994" s="172"/>
    </row>
    <row r="995" spans="8:14" x14ac:dyDescent="0.2">
      <c r="H995" t="s">
        <v>14243</v>
      </c>
      <c r="I995" s="171">
        <v>25.8</v>
      </c>
      <c r="J995" s="173"/>
      <c r="K995" s="171">
        <v>2450</v>
      </c>
      <c r="L995" s="173"/>
      <c r="M995" s="173"/>
      <c r="N995" s="172"/>
    </row>
    <row r="996" spans="8:14" x14ac:dyDescent="0.2">
      <c r="H996" t="s">
        <v>14244</v>
      </c>
      <c r="I996" s="171">
        <v>25.7</v>
      </c>
      <c r="J996" s="171">
        <v>7.71</v>
      </c>
      <c r="K996" s="171">
        <v>2450</v>
      </c>
      <c r="L996" s="171">
        <v>1062</v>
      </c>
      <c r="M996" s="171">
        <v>1.9</v>
      </c>
      <c r="N996" s="172"/>
    </row>
    <row r="997" spans="8:14" x14ac:dyDescent="0.2">
      <c r="H997" t="s">
        <v>14243</v>
      </c>
      <c r="I997" s="171">
        <v>26.2</v>
      </c>
      <c r="J997" s="171">
        <v>8.06</v>
      </c>
      <c r="K997" s="171">
        <v>2450</v>
      </c>
      <c r="L997" s="171">
        <v>416</v>
      </c>
      <c r="M997" s="171">
        <v>3.77</v>
      </c>
      <c r="N997" s="172"/>
    </row>
    <row r="998" spans="8:14" x14ac:dyDescent="0.2">
      <c r="H998" t="s">
        <v>14244</v>
      </c>
      <c r="I998" s="171">
        <v>25.9</v>
      </c>
      <c r="J998" s="171">
        <v>7.76</v>
      </c>
      <c r="K998" s="171">
        <v>2450</v>
      </c>
      <c r="L998" s="171">
        <v>935</v>
      </c>
      <c r="M998" s="171">
        <v>2.11</v>
      </c>
      <c r="N998" s="172"/>
    </row>
    <row r="999" spans="8:14" x14ac:dyDescent="0.2">
      <c r="H999" t="s">
        <v>14243</v>
      </c>
      <c r="I999" s="171">
        <v>26.3</v>
      </c>
      <c r="J999" s="171">
        <v>8.4</v>
      </c>
      <c r="K999" s="171">
        <v>2450</v>
      </c>
      <c r="L999" s="171">
        <v>149</v>
      </c>
      <c r="M999" s="171">
        <v>6.48</v>
      </c>
      <c r="N999" s="172"/>
    </row>
    <row r="1000" spans="8:14" x14ac:dyDescent="0.2">
      <c r="H1000" t="s">
        <v>14244</v>
      </c>
      <c r="I1000" s="171">
        <v>26.6</v>
      </c>
      <c r="J1000" s="171">
        <v>7.76</v>
      </c>
      <c r="K1000" s="171">
        <v>2450</v>
      </c>
      <c r="L1000" s="171">
        <v>939</v>
      </c>
      <c r="M1000" s="171">
        <v>2.16</v>
      </c>
      <c r="N1000" s="172"/>
    </row>
    <row r="1001" spans="8:14" x14ac:dyDescent="0.2">
      <c r="H1001" t="s">
        <v>14243</v>
      </c>
      <c r="I1001" s="171">
        <v>25.7</v>
      </c>
      <c r="J1001" s="173"/>
      <c r="K1001" s="171">
        <v>2450</v>
      </c>
      <c r="L1001" s="173"/>
      <c r="M1001" s="173"/>
      <c r="N1001" s="172"/>
    </row>
    <row r="1002" spans="8:14" x14ac:dyDescent="0.2">
      <c r="H1002" t="s">
        <v>14244</v>
      </c>
      <c r="I1002" s="171">
        <v>25.4</v>
      </c>
      <c r="J1002" s="171">
        <v>7.76</v>
      </c>
      <c r="K1002" s="171">
        <v>2450</v>
      </c>
      <c r="L1002" s="171">
        <v>932</v>
      </c>
      <c r="M1002" s="171">
        <v>2.08</v>
      </c>
      <c r="N1002" s="172"/>
    </row>
    <row r="1003" spans="8:14" x14ac:dyDescent="0.2">
      <c r="H1003" t="s">
        <v>14243</v>
      </c>
      <c r="I1003" s="171">
        <v>26</v>
      </c>
      <c r="J1003" s="171">
        <v>7.97</v>
      </c>
      <c r="K1003" s="171">
        <v>2450</v>
      </c>
      <c r="L1003" s="171">
        <v>534</v>
      </c>
      <c r="M1003" s="171">
        <v>3.18</v>
      </c>
      <c r="N1003" s="172"/>
    </row>
    <row r="1004" spans="8:14" x14ac:dyDescent="0.2">
      <c r="H1004" t="s">
        <v>14244</v>
      </c>
      <c r="I1004" s="171">
        <v>25.7</v>
      </c>
      <c r="J1004" s="171">
        <v>7.72</v>
      </c>
      <c r="K1004" s="171">
        <v>2450</v>
      </c>
      <c r="L1004" s="171">
        <v>1035</v>
      </c>
      <c r="M1004" s="171">
        <v>1.94</v>
      </c>
      <c r="N1004" s="172"/>
    </row>
    <row r="1005" spans="8:14" x14ac:dyDescent="0.2">
      <c r="H1005" t="s">
        <v>14243</v>
      </c>
      <c r="I1005" s="171">
        <v>26.1</v>
      </c>
      <c r="J1005" s="171">
        <v>8.35</v>
      </c>
      <c r="K1005" s="171">
        <v>2450</v>
      </c>
      <c r="L1005" s="171">
        <v>175</v>
      </c>
      <c r="M1005" s="171">
        <v>6.01</v>
      </c>
      <c r="N1005" s="172"/>
    </row>
    <row r="1006" spans="8:14" x14ac:dyDescent="0.2">
      <c r="H1006" t="s">
        <v>14244</v>
      </c>
      <c r="I1006" s="171">
        <v>26.3</v>
      </c>
      <c r="J1006" s="171">
        <v>7.78</v>
      </c>
      <c r="K1006" s="171">
        <v>2450</v>
      </c>
      <c r="L1006" s="171">
        <v>890</v>
      </c>
      <c r="M1006" s="171">
        <v>2.23</v>
      </c>
      <c r="N1006" s="172"/>
    </row>
    <row r="1007" spans="8:14" x14ac:dyDescent="0.2">
      <c r="H1007" t="s">
        <v>14243</v>
      </c>
      <c r="I1007" s="171">
        <v>25.5</v>
      </c>
      <c r="J1007" s="173"/>
      <c r="K1007" s="171">
        <v>2450</v>
      </c>
      <c r="L1007" s="173"/>
      <c r="M1007" s="173"/>
      <c r="N1007" s="172"/>
    </row>
    <row r="1008" spans="8:14" x14ac:dyDescent="0.2">
      <c r="H1008" t="s">
        <v>14244</v>
      </c>
      <c r="I1008" s="171">
        <v>25</v>
      </c>
      <c r="J1008" s="171">
        <v>7.73</v>
      </c>
      <c r="K1008" s="171">
        <v>2450</v>
      </c>
      <c r="L1008" s="171">
        <v>1004</v>
      </c>
      <c r="M1008" s="171">
        <v>1.93</v>
      </c>
      <c r="N1008" s="172"/>
    </row>
    <row r="1009" spans="8:14" x14ac:dyDescent="0.2">
      <c r="H1009" t="s">
        <v>14243</v>
      </c>
      <c r="I1009" s="171">
        <v>25.6</v>
      </c>
      <c r="J1009" s="171">
        <v>7.84</v>
      </c>
      <c r="K1009" s="171">
        <v>2450</v>
      </c>
      <c r="L1009" s="171">
        <v>756</v>
      </c>
      <c r="M1009" s="171">
        <v>2.4500000000000002</v>
      </c>
      <c r="N1009" s="172"/>
    </row>
    <row r="1010" spans="8:14" x14ac:dyDescent="0.2">
      <c r="H1010" t="s">
        <v>14244</v>
      </c>
      <c r="I1010" s="171">
        <v>25.3</v>
      </c>
      <c r="J1010" s="171">
        <v>7.7</v>
      </c>
      <c r="K1010" s="171">
        <v>2450</v>
      </c>
      <c r="L1010" s="171">
        <v>1087</v>
      </c>
      <c r="M1010" s="171">
        <v>1.83</v>
      </c>
      <c r="N1010" s="172"/>
    </row>
    <row r="1011" spans="8:14" x14ac:dyDescent="0.2">
      <c r="H1011" t="s">
        <v>14243</v>
      </c>
      <c r="I1011" s="171">
        <v>25.5</v>
      </c>
      <c r="J1011" s="171">
        <v>8.18</v>
      </c>
      <c r="K1011" s="171">
        <v>2450</v>
      </c>
      <c r="L1011" s="171">
        <v>293</v>
      </c>
      <c r="M1011" s="171">
        <v>4.54</v>
      </c>
      <c r="N1011" s="172"/>
    </row>
    <row r="1012" spans="8:14" x14ac:dyDescent="0.2">
      <c r="H1012" t="s">
        <v>14244</v>
      </c>
      <c r="I1012" s="171">
        <v>25.9</v>
      </c>
      <c r="J1012" s="171">
        <v>7.71</v>
      </c>
      <c r="K1012" s="171">
        <v>2450</v>
      </c>
      <c r="L1012" s="171">
        <v>1064</v>
      </c>
      <c r="M1012" s="171">
        <v>1.91</v>
      </c>
      <c r="N1012" s="172"/>
    </row>
    <row r="1013" spans="8:14" x14ac:dyDescent="0.2">
      <c r="H1013" t="s">
        <v>14243</v>
      </c>
      <c r="I1013" s="171">
        <v>25.3</v>
      </c>
      <c r="J1013" s="173"/>
      <c r="K1013" s="171">
        <v>2450</v>
      </c>
      <c r="L1013" s="173"/>
      <c r="M1013" s="173"/>
      <c r="N1013" s="172"/>
    </row>
    <row r="1014" spans="8:14" x14ac:dyDescent="0.2">
      <c r="H1014" t="s">
        <v>14244</v>
      </c>
      <c r="I1014" s="171">
        <v>24.7</v>
      </c>
      <c r="J1014" s="171">
        <v>7.76</v>
      </c>
      <c r="K1014" s="171">
        <v>2450</v>
      </c>
      <c r="L1014" s="171">
        <v>927</v>
      </c>
      <c r="M1014" s="171">
        <v>2.0299999999999998</v>
      </c>
      <c r="N1014" s="172"/>
    </row>
    <row r="1015" spans="8:14" x14ac:dyDescent="0.2">
      <c r="H1015" t="s">
        <v>14243</v>
      </c>
      <c r="I1015" s="171">
        <v>25.3</v>
      </c>
      <c r="J1015" s="171">
        <v>7.78</v>
      </c>
      <c r="K1015" s="171">
        <v>2450</v>
      </c>
      <c r="L1015" s="171">
        <v>884</v>
      </c>
      <c r="M1015" s="171">
        <v>2.16</v>
      </c>
      <c r="N1015" s="172"/>
    </row>
    <row r="1016" spans="8:14" x14ac:dyDescent="0.2">
      <c r="H1016" t="s">
        <v>14244</v>
      </c>
      <c r="I1016" s="171">
        <v>25</v>
      </c>
      <c r="J1016" s="171">
        <v>7.68</v>
      </c>
      <c r="K1016" s="171">
        <v>2450</v>
      </c>
      <c r="L1016" s="171">
        <v>1141</v>
      </c>
      <c r="M1016" s="171">
        <v>1.74</v>
      </c>
      <c r="N1016" s="172"/>
    </row>
    <row r="1017" spans="8:14" x14ac:dyDescent="0.2">
      <c r="H1017" t="s">
        <v>14243</v>
      </c>
      <c r="I1017" s="171">
        <v>25.2</v>
      </c>
      <c r="J1017" s="171">
        <v>8.06</v>
      </c>
      <c r="K1017" s="171">
        <v>2450</v>
      </c>
      <c r="L1017" s="171">
        <v>414</v>
      </c>
      <c r="M1017" s="171">
        <v>3.66</v>
      </c>
      <c r="N1017" s="172"/>
    </row>
    <row r="1018" spans="8:14" x14ac:dyDescent="0.2">
      <c r="H1018" t="s">
        <v>14244</v>
      </c>
      <c r="I1018" s="171">
        <v>25.6</v>
      </c>
      <c r="J1018" s="171">
        <v>7.69</v>
      </c>
      <c r="K1018" s="171">
        <v>2450</v>
      </c>
      <c r="L1018" s="171">
        <v>1117</v>
      </c>
      <c r="M1018" s="171">
        <v>1.81</v>
      </c>
      <c r="N1018" s="172"/>
    </row>
    <row r="1019" spans="8:14" x14ac:dyDescent="0.2">
      <c r="H1019" t="s">
        <v>14243</v>
      </c>
      <c r="I1019" s="171">
        <v>25.1</v>
      </c>
      <c r="J1019" s="173"/>
      <c r="K1019" s="171">
        <v>2450</v>
      </c>
      <c r="L1019" s="173"/>
      <c r="M1019" s="173"/>
      <c r="N1019" s="172"/>
    </row>
    <row r="1020" spans="8:14" x14ac:dyDescent="0.2">
      <c r="H1020" t="s">
        <v>14244</v>
      </c>
      <c r="I1020" s="171">
        <v>24.5</v>
      </c>
      <c r="J1020" s="171">
        <v>7.75</v>
      </c>
      <c r="K1020" s="171">
        <v>2450</v>
      </c>
      <c r="L1020" s="171">
        <v>950</v>
      </c>
      <c r="M1020" s="171">
        <v>1.98</v>
      </c>
      <c r="N1020" s="172"/>
    </row>
    <row r="1021" spans="8:14" x14ac:dyDescent="0.2">
      <c r="H1021" t="s">
        <v>14243</v>
      </c>
      <c r="I1021" s="171">
        <v>25.1</v>
      </c>
      <c r="J1021" s="171">
        <v>7.74</v>
      </c>
      <c r="K1021" s="171">
        <v>2450</v>
      </c>
      <c r="L1021" s="171">
        <v>979</v>
      </c>
      <c r="M1021" s="171">
        <v>1.98</v>
      </c>
      <c r="N1021" s="172"/>
    </row>
    <row r="1022" spans="8:14" x14ac:dyDescent="0.2">
      <c r="H1022" t="s">
        <v>14244</v>
      </c>
      <c r="I1022" s="171">
        <v>24.8</v>
      </c>
      <c r="J1022" s="171">
        <v>7.74</v>
      </c>
      <c r="K1022" s="171">
        <v>2450</v>
      </c>
      <c r="L1022" s="171">
        <v>977</v>
      </c>
      <c r="M1022" s="171">
        <v>1.96</v>
      </c>
      <c r="N1022" s="172"/>
    </row>
    <row r="1023" spans="8:14" x14ac:dyDescent="0.2">
      <c r="H1023" t="s">
        <v>14243</v>
      </c>
      <c r="I1023" s="171">
        <v>24.9</v>
      </c>
      <c r="J1023" s="171">
        <v>7.98</v>
      </c>
      <c r="K1023" s="171">
        <v>2450</v>
      </c>
      <c r="L1023" s="171">
        <v>517</v>
      </c>
      <c r="M1023" s="171">
        <v>3.13</v>
      </c>
      <c r="N1023" s="172"/>
    </row>
    <row r="1024" spans="8:14" x14ac:dyDescent="0.2">
      <c r="H1024" t="s">
        <v>14244</v>
      </c>
      <c r="I1024" s="171">
        <v>25.3</v>
      </c>
      <c r="J1024" s="171">
        <v>7.74</v>
      </c>
      <c r="K1024" s="171">
        <v>2450</v>
      </c>
      <c r="L1024" s="171">
        <v>980</v>
      </c>
      <c r="M1024" s="171">
        <v>1.99</v>
      </c>
      <c r="N1024" s="172"/>
    </row>
    <row r="1025" spans="8:14" x14ac:dyDescent="0.2">
      <c r="H1025" t="s">
        <v>14244</v>
      </c>
      <c r="I1025" s="171">
        <v>24.3</v>
      </c>
      <c r="J1025" s="171">
        <v>7.72</v>
      </c>
      <c r="K1025" s="171">
        <v>1750</v>
      </c>
      <c r="L1025" s="171">
        <v>726</v>
      </c>
      <c r="M1025" s="171">
        <v>1.31</v>
      </c>
      <c r="N1025" s="172"/>
    </row>
    <row r="1026" spans="8:14" x14ac:dyDescent="0.2">
      <c r="H1026" t="s">
        <v>14243</v>
      </c>
      <c r="I1026" s="171">
        <v>25.2</v>
      </c>
      <c r="J1026" s="171">
        <v>7.72</v>
      </c>
      <c r="K1026" s="171">
        <v>1750</v>
      </c>
      <c r="L1026" s="171">
        <v>731</v>
      </c>
      <c r="M1026" s="171">
        <v>1.35</v>
      </c>
      <c r="N1026" s="172"/>
    </row>
    <row r="1027" spans="8:14" x14ac:dyDescent="0.2">
      <c r="H1027" t="s">
        <v>14244</v>
      </c>
      <c r="I1027" s="171">
        <v>24.5</v>
      </c>
      <c r="J1027" s="171">
        <v>7.76</v>
      </c>
      <c r="K1027" s="171">
        <v>1750</v>
      </c>
      <c r="L1027" s="171">
        <v>655</v>
      </c>
      <c r="M1027" s="171">
        <v>1.43</v>
      </c>
      <c r="N1027" s="172"/>
    </row>
    <row r="1028" spans="8:14" x14ac:dyDescent="0.2">
      <c r="H1028" t="s">
        <v>14243</v>
      </c>
      <c r="I1028" s="171">
        <v>24.6</v>
      </c>
      <c r="J1028" s="171">
        <v>7.92</v>
      </c>
      <c r="K1028" s="171">
        <v>1750</v>
      </c>
      <c r="L1028" s="171">
        <v>428</v>
      </c>
      <c r="M1028" s="171">
        <v>1.96</v>
      </c>
      <c r="N1028" s="172"/>
    </row>
    <row r="1029" spans="8:14" x14ac:dyDescent="0.2">
      <c r="H1029" t="s">
        <v>14244</v>
      </c>
      <c r="I1029" s="171">
        <v>25.2</v>
      </c>
      <c r="J1029" s="171">
        <v>7.77</v>
      </c>
      <c r="K1029" s="171">
        <v>1750</v>
      </c>
      <c r="L1029" s="171">
        <v>642</v>
      </c>
      <c r="M1029" s="171">
        <v>1.49</v>
      </c>
      <c r="N1029" s="172"/>
    </row>
    <row r="1030" spans="8:14" x14ac:dyDescent="0.2">
      <c r="H1030" t="s">
        <v>14243</v>
      </c>
      <c r="I1030" s="171">
        <v>25.4</v>
      </c>
      <c r="J1030" s="173"/>
      <c r="K1030" s="171">
        <v>1750</v>
      </c>
      <c r="L1030" s="173"/>
      <c r="M1030" s="173"/>
      <c r="N1030" s="172"/>
    </row>
    <row r="1031" spans="8:14" x14ac:dyDescent="0.2">
      <c r="H1031" t="s">
        <v>14244</v>
      </c>
      <c r="I1031" s="171">
        <v>24.5</v>
      </c>
      <c r="J1031" s="171">
        <v>7.7</v>
      </c>
      <c r="K1031" s="171">
        <v>1750</v>
      </c>
      <c r="L1031" s="171">
        <v>766</v>
      </c>
      <c r="M1031" s="171">
        <v>1.27</v>
      </c>
      <c r="N1031" s="172"/>
    </row>
    <row r="1032" spans="8:14" x14ac:dyDescent="0.2">
      <c r="H1032" t="s">
        <v>14243</v>
      </c>
      <c r="I1032" s="171">
        <v>25.4</v>
      </c>
      <c r="J1032" s="171">
        <v>7.7</v>
      </c>
      <c r="K1032" s="171">
        <v>1750</v>
      </c>
      <c r="L1032" s="171">
        <v>771</v>
      </c>
      <c r="M1032" s="171">
        <v>1.3</v>
      </c>
      <c r="N1032" s="172"/>
    </row>
    <row r="1033" spans="8:14" x14ac:dyDescent="0.2">
      <c r="H1033" t="s">
        <v>14244</v>
      </c>
      <c r="I1033" s="171">
        <v>24.6</v>
      </c>
      <c r="J1033" s="171">
        <v>7.76</v>
      </c>
      <c r="K1033" s="171">
        <v>1750</v>
      </c>
      <c r="L1033" s="171">
        <v>656</v>
      </c>
      <c r="M1033" s="171">
        <v>1.43</v>
      </c>
      <c r="N1033" s="172"/>
    </row>
    <row r="1034" spans="8:14" x14ac:dyDescent="0.2">
      <c r="H1034" t="s">
        <v>14243</v>
      </c>
      <c r="I1034" s="171">
        <v>24.7</v>
      </c>
      <c r="J1034" s="171">
        <v>7.9</v>
      </c>
      <c r="K1034" s="171">
        <v>1750</v>
      </c>
      <c r="L1034" s="171">
        <v>453</v>
      </c>
      <c r="M1034" s="171">
        <v>1.89</v>
      </c>
      <c r="N1034" s="172"/>
    </row>
    <row r="1035" spans="8:14" x14ac:dyDescent="0.2">
      <c r="H1035" t="s">
        <v>14244</v>
      </c>
      <c r="I1035" s="171">
        <v>25.4</v>
      </c>
      <c r="J1035" s="171">
        <v>7.73</v>
      </c>
      <c r="K1035" s="171">
        <v>1750</v>
      </c>
      <c r="L1035" s="171">
        <v>713</v>
      </c>
      <c r="M1035" s="171">
        <v>1.39</v>
      </c>
      <c r="N1035" s="172"/>
    </row>
    <row r="1036" spans="8:14" x14ac:dyDescent="0.2">
      <c r="H1036" t="s">
        <v>14243</v>
      </c>
      <c r="I1036" s="171">
        <v>25.4</v>
      </c>
      <c r="J1036" s="173"/>
      <c r="K1036" s="171">
        <v>1750</v>
      </c>
      <c r="L1036" s="173"/>
      <c r="M1036" s="173"/>
      <c r="N1036" s="172"/>
    </row>
    <row r="1037" spans="8:14" x14ac:dyDescent="0.2">
      <c r="H1037" t="s">
        <v>14244</v>
      </c>
      <c r="I1037" s="171">
        <v>24.4</v>
      </c>
      <c r="J1037" s="171">
        <v>7.68</v>
      </c>
      <c r="K1037" s="171">
        <v>1750</v>
      </c>
      <c r="L1037" s="171">
        <v>805</v>
      </c>
      <c r="M1037" s="171">
        <v>1.21</v>
      </c>
      <c r="N1037" s="172"/>
    </row>
    <row r="1038" spans="8:14" x14ac:dyDescent="0.2">
      <c r="H1038" t="s">
        <v>14243</v>
      </c>
      <c r="I1038" s="171">
        <v>25.2</v>
      </c>
      <c r="J1038" s="171">
        <v>7.68</v>
      </c>
      <c r="K1038" s="171">
        <v>1750</v>
      </c>
      <c r="L1038" s="171">
        <v>810</v>
      </c>
      <c r="M1038" s="171">
        <v>1.24</v>
      </c>
      <c r="N1038" s="172"/>
    </row>
    <row r="1039" spans="8:14" x14ac:dyDescent="0.2">
      <c r="H1039" t="s">
        <v>14244</v>
      </c>
      <c r="I1039" s="171">
        <v>24.5</v>
      </c>
      <c r="J1039" s="171">
        <v>7.76</v>
      </c>
      <c r="K1039" s="171">
        <v>1750</v>
      </c>
      <c r="L1039" s="171">
        <v>655</v>
      </c>
      <c r="M1039" s="171">
        <v>1.43</v>
      </c>
      <c r="N1039" s="172"/>
    </row>
    <row r="1040" spans="8:14" x14ac:dyDescent="0.2">
      <c r="H1040" t="s">
        <v>14243</v>
      </c>
      <c r="I1040" s="171">
        <v>24.7</v>
      </c>
      <c r="J1040" s="171">
        <v>7.87</v>
      </c>
      <c r="K1040" s="171">
        <v>1750</v>
      </c>
      <c r="L1040" s="171">
        <v>491</v>
      </c>
      <c r="M1040" s="171">
        <v>1.79</v>
      </c>
      <c r="N1040" s="172"/>
    </row>
    <row r="1041" spans="8:14" x14ac:dyDescent="0.2">
      <c r="H1041" t="s">
        <v>14244</v>
      </c>
      <c r="I1041" s="171">
        <v>25.3</v>
      </c>
      <c r="J1041" s="171">
        <v>7.72</v>
      </c>
      <c r="K1041" s="171">
        <v>1750</v>
      </c>
      <c r="L1041" s="171">
        <v>731</v>
      </c>
      <c r="M1041" s="171">
        <v>1.35</v>
      </c>
      <c r="N1041" s="172"/>
    </row>
    <row r="1042" spans="8:14" x14ac:dyDescent="0.2">
      <c r="H1042" t="s">
        <v>14243</v>
      </c>
      <c r="I1042" s="171">
        <v>25.1</v>
      </c>
      <c r="J1042" s="173"/>
      <c r="K1042" s="171">
        <v>1750</v>
      </c>
      <c r="L1042" s="173"/>
      <c r="M1042" s="173"/>
      <c r="N1042" s="172"/>
    </row>
    <row r="1043" spans="8:14" x14ac:dyDescent="0.2">
      <c r="H1043" t="s">
        <v>14244</v>
      </c>
      <c r="I1043" s="171">
        <v>24.5</v>
      </c>
      <c r="J1043" s="171">
        <v>7.69</v>
      </c>
      <c r="K1043" s="171">
        <v>1750</v>
      </c>
      <c r="L1043" s="171">
        <v>785</v>
      </c>
      <c r="M1043" s="171">
        <v>1.24</v>
      </c>
      <c r="N1043" s="172"/>
    </row>
    <row r="1044" spans="8:14" x14ac:dyDescent="0.2">
      <c r="H1044" t="s">
        <v>14243</v>
      </c>
      <c r="I1044" s="171">
        <v>25.2</v>
      </c>
      <c r="J1044" s="171">
        <v>7.76</v>
      </c>
      <c r="K1044" s="171">
        <v>1750</v>
      </c>
      <c r="L1044" s="171">
        <v>659</v>
      </c>
      <c r="M1044" s="171">
        <v>1.46</v>
      </c>
      <c r="N1044" s="172"/>
    </row>
    <row r="1045" spans="8:14" x14ac:dyDescent="0.2">
      <c r="H1045" t="s">
        <v>14244</v>
      </c>
      <c r="I1045" s="171">
        <v>24.6</v>
      </c>
      <c r="J1045" s="171">
        <v>7.74</v>
      </c>
      <c r="K1045" s="171">
        <v>1750</v>
      </c>
      <c r="L1045" s="171">
        <v>691</v>
      </c>
      <c r="M1045" s="171">
        <v>1.38</v>
      </c>
      <c r="N1045" s="172"/>
    </row>
    <row r="1046" spans="8:14" x14ac:dyDescent="0.2">
      <c r="H1046" t="s">
        <v>14243</v>
      </c>
      <c r="I1046" s="171">
        <v>24.9</v>
      </c>
      <c r="J1046" s="171">
        <v>7.98</v>
      </c>
      <c r="K1046" s="171">
        <v>1750</v>
      </c>
      <c r="L1046" s="171">
        <v>364</v>
      </c>
      <c r="M1046" s="171">
        <v>2.21</v>
      </c>
      <c r="N1046" s="172"/>
    </row>
    <row r="1047" spans="8:14" x14ac:dyDescent="0.2">
      <c r="H1047" t="s">
        <v>14244</v>
      </c>
      <c r="I1047" s="171">
        <v>25.4</v>
      </c>
      <c r="J1047" s="171">
        <v>7.71</v>
      </c>
      <c r="K1047" s="171">
        <v>1750</v>
      </c>
      <c r="L1047" s="171">
        <v>751</v>
      </c>
      <c r="M1047" s="171">
        <v>1.33</v>
      </c>
      <c r="N1047" s="172"/>
    </row>
    <row r="1048" spans="8:14" x14ac:dyDescent="0.2">
      <c r="H1048" t="s">
        <v>14243</v>
      </c>
      <c r="I1048" s="171">
        <v>24.9</v>
      </c>
      <c r="J1048" s="173"/>
      <c r="K1048" s="171">
        <v>1750</v>
      </c>
      <c r="L1048" s="173"/>
      <c r="M1048" s="173"/>
      <c r="N1048" s="172"/>
    </row>
    <row r="1049" spans="8:14" x14ac:dyDescent="0.2">
      <c r="H1049" t="s">
        <v>14244</v>
      </c>
      <c r="I1049" s="171">
        <v>24.8</v>
      </c>
      <c r="J1049" s="171">
        <v>7.76</v>
      </c>
      <c r="K1049" s="171">
        <v>1750</v>
      </c>
      <c r="L1049" s="171">
        <v>657</v>
      </c>
      <c r="M1049" s="171">
        <v>1.44</v>
      </c>
      <c r="N1049" s="172"/>
    </row>
    <row r="1050" spans="8:14" x14ac:dyDescent="0.2">
      <c r="H1050" t="s">
        <v>14243</v>
      </c>
      <c r="I1050" s="171">
        <v>25.3</v>
      </c>
      <c r="J1050" s="171">
        <v>7.89</v>
      </c>
      <c r="K1050" s="171">
        <v>1750</v>
      </c>
      <c r="L1050" s="171">
        <v>467</v>
      </c>
      <c r="M1050" s="171">
        <v>1.89</v>
      </c>
      <c r="N1050" s="172"/>
    </row>
    <row r="1051" spans="8:14" x14ac:dyDescent="0.2">
      <c r="H1051" t="s">
        <v>14244</v>
      </c>
      <c r="I1051" s="171">
        <v>24.9</v>
      </c>
      <c r="J1051" s="171">
        <v>7.68</v>
      </c>
      <c r="K1051" s="171">
        <v>1750</v>
      </c>
      <c r="L1051" s="171">
        <v>808</v>
      </c>
      <c r="M1051" s="171">
        <v>1.23</v>
      </c>
      <c r="N1051" s="172"/>
    </row>
    <row r="1052" spans="8:14" x14ac:dyDescent="0.2">
      <c r="H1052" t="s">
        <v>14243</v>
      </c>
      <c r="I1052" s="171">
        <v>25.3</v>
      </c>
      <c r="J1052" s="171">
        <v>8.15</v>
      </c>
      <c r="K1052" s="171">
        <v>1750</v>
      </c>
      <c r="L1052" s="171">
        <v>224</v>
      </c>
      <c r="M1052" s="171">
        <v>3.01</v>
      </c>
      <c r="N1052" s="172"/>
    </row>
    <row r="1053" spans="8:14" x14ac:dyDescent="0.2">
      <c r="H1053" t="s">
        <v>14244</v>
      </c>
      <c r="I1053" s="171">
        <v>25.7</v>
      </c>
      <c r="J1053" s="171">
        <v>7.75</v>
      </c>
      <c r="K1053" s="171">
        <v>1750</v>
      </c>
      <c r="L1053" s="171">
        <v>678</v>
      </c>
      <c r="M1053" s="171">
        <v>1.46</v>
      </c>
      <c r="N1053" s="172"/>
    </row>
    <row r="1054" spans="8:14" x14ac:dyDescent="0.2">
      <c r="H1054" t="s">
        <v>14243</v>
      </c>
      <c r="I1054" s="171">
        <v>25</v>
      </c>
      <c r="J1054" s="173"/>
      <c r="K1054" s="171">
        <v>1750</v>
      </c>
      <c r="L1054" s="173"/>
      <c r="M1054" s="173"/>
      <c r="N1054" s="172"/>
    </row>
    <row r="1055" spans="8:14" x14ac:dyDescent="0.2">
      <c r="H1055" t="s">
        <v>14244</v>
      </c>
      <c r="I1055" s="171">
        <v>25</v>
      </c>
      <c r="J1055" s="171">
        <v>7.72</v>
      </c>
      <c r="K1055" s="171">
        <v>1750</v>
      </c>
      <c r="L1055" s="171">
        <v>730</v>
      </c>
      <c r="M1055" s="171">
        <v>1.34</v>
      </c>
      <c r="N1055" s="172"/>
    </row>
    <row r="1056" spans="8:14" x14ac:dyDescent="0.2">
      <c r="H1056" t="s">
        <v>14243</v>
      </c>
      <c r="I1056" s="171">
        <v>25.5</v>
      </c>
      <c r="J1056" s="171">
        <v>7.98</v>
      </c>
      <c r="K1056" s="171">
        <v>1750</v>
      </c>
      <c r="L1056" s="171">
        <v>365</v>
      </c>
      <c r="M1056" s="171">
        <v>2.25</v>
      </c>
      <c r="N1056" s="172"/>
    </row>
    <row r="1057" spans="8:14" x14ac:dyDescent="0.2">
      <c r="H1057" t="s">
        <v>14244</v>
      </c>
      <c r="I1057" s="171">
        <v>25.2</v>
      </c>
      <c r="J1057" s="171">
        <v>7.72</v>
      </c>
      <c r="K1057" s="171">
        <v>1750</v>
      </c>
      <c r="L1057" s="171">
        <v>731</v>
      </c>
      <c r="M1057" s="171">
        <v>1.35</v>
      </c>
      <c r="N1057" s="172"/>
    </row>
    <row r="1058" spans="8:14" x14ac:dyDescent="0.2">
      <c r="H1058" t="s">
        <v>14243</v>
      </c>
      <c r="I1058" s="171">
        <v>25.6</v>
      </c>
      <c r="J1058" s="171">
        <v>8.31</v>
      </c>
      <c r="K1058" s="171">
        <v>1750</v>
      </c>
      <c r="L1058" s="171">
        <v>138</v>
      </c>
      <c r="M1058" s="171">
        <v>3.89</v>
      </c>
      <c r="N1058" s="172"/>
    </row>
    <row r="1059" spans="8:14" x14ac:dyDescent="0.2">
      <c r="H1059" t="s">
        <v>14244</v>
      </c>
      <c r="I1059" s="171">
        <v>26</v>
      </c>
      <c r="J1059" s="171">
        <v>7.78</v>
      </c>
      <c r="K1059" s="171">
        <v>1750</v>
      </c>
      <c r="L1059" s="171">
        <v>628</v>
      </c>
      <c r="M1059" s="171">
        <v>1.56</v>
      </c>
      <c r="N1059" s="172"/>
    </row>
    <row r="1060" spans="8:14" x14ac:dyDescent="0.2">
      <c r="H1060" t="s">
        <v>14243</v>
      </c>
      <c r="I1060" s="171">
        <v>25.1</v>
      </c>
      <c r="J1060" s="173"/>
      <c r="K1060" s="171">
        <v>1750</v>
      </c>
      <c r="L1060" s="173"/>
      <c r="M1060" s="173"/>
      <c r="N1060" s="172"/>
    </row>
    <row r="1061" spans="8:14" x14ac:dyDescent="0.2">
      <c r="H1061" t="s">
        <v>14244</v>
      </c>
      <c r="I1061" s="171">
        <v>25.2</v>
      </c>
      <c r="J1061" s="171">
        <v>7.72</v>
      </c>
      <c r="K1061" s="171">
        <v>1750</v>
      </c>
      <c r="L1061" s="171">
        <v>731</v>
      </c>
      <c r="M1061" s="171">
        <v>1.35</v>
      </c>
      <c r="N1061" s="172"/>
    </row>
    <row r="1062" spans="8:14" x14ac:dyDescent="0.2">
      <c r="H1062" t="s">
        <v>14243</v>
      </c>
      <c r="I1062" s="171">
        <v>25.6</v>
      </c>
      <c r="J1062" s="171">
        <v>8.0500000000000007</v>
      </c>
      <c r="K1062" s="171">
        <v>1750</v>
      </c>
      <c r="L1062" s="171">
        <v>300</v>
      </c>
      <c r="M1062" s="171">
        <v>2.56</v>
      </c>
      <c r="N1062" s="172"/>
    </row>
    <row r="1063" spans="8:14" x14ac:dyDescent="0.2">
      <c r="H1063" t="s">
        <v>14244</v>
      </c>
      <c r="I1063" s="171">
        <v>25.3</v>
      </c>
      <c r="J1063" s="171">
        <v>7.78</v>
      </c>
      <c r="K1063" s="171">
        <v>1750</v>
      </c>
      <c r="L1063" s="171">
        <v>625</v>
      </c>
      <c r="M1063" s="171">
        <v>1.53</v>
      </c>
      <c r="N1063" s="172"/>
    </row>
    <row r="1064" spans="8:14" x14ac:dyDescent="0.2">
      <c r="H1064" t="s">
        <v>14243</v>
      </c>
      <c r="I1064" s="171">
        <v>25.8</v>
      </c>
      <c r="J1064" s="171">
        <v>8.42</v>
      </c>
      <c r="K1064" s="171">
        <v>1750</v>
      </c>
      <c r="L1064" s="171">
        <v>97</v>
      </c>
      <c r="M1064" s="171">
        <v>4.5599999999999996</v>
      </c>
      <c r="N1064" s="172"/>
    </row>
    <row r="1065" spans="8:14" x14ac:dyDescent="0.2">
      <c r="H1065" t="s">
        <v>14244</v>
      </c>
      <c r="I1065" s="171">
        <v>26.1</v>
      </c>
      <c r="J1065" s="171">
        <v>7.76</v>
      </c>
      <c r="K1065" s="171">
        <v>1750</v>
      </c>
      <c r="L1065" s="171">
        <v>663</v>
      </c>
      <c r="M1065" s="171">
        <v>1.5</v>
      </c>
      <c r="N1065" s="172"/>
    </row>
    <row r="1066" spans="8:14" x14ac:dyDescent="0.2">
      <c r="H1066" t="s">
        <v>14243</v>
      </c>
      <c r="I1066" s="171">
        <v>25.2</v>
      </c>
      <c r="J1066" s="173"/>
      <c r="K1066" s="171">
        <v>1750</v>
      </c>
      <c r="L1066" s="173"/>
      <c r="M1066" s="173"/>
      <c r="N1066" s="172"/>
    </row>
    <row r="1067" spans="8:14" x14ac:dyDescent="0.2">
      <c r="H1067" t="s">
        <v>14244</v>
      </c>
      <c r="I1067" s="171">
        <v>25.1</v>
      </c>
      <c r="J1067" s="171">
        <v>7.71</v>
      </c>
      <c r="K1067" s="171">
        <v>1750</v>
      </c>
      <c r="L1067" s="171">
        <v>749</v>
      </c>
      <c r="M1067" s="171">
        <v>1.32</v>
      </c>
      <c r="N1067" s="172"/>
    </row>
    <row r="1068" spans="8:14" x14ac:dyDescent="0.2">
      <c r="H1068" t="s">
        <v>14243</v>
      </c>
      <c r="I1068" s="171">
        <v>25.5</v>
      </c>
      <c r="J1068" s="171">
        <v>7.99</v>
      </c>
      <c r="K1068" s="171">
        <v>1750</v>
      </c>
      <c r="L1068" s="171">
        <v>355</v>
      </c>
      <c r="M1068" s="171">
        <v>2.29</v>
      </c>
      <c r="N1068" s="172"/>
    </row>
    <row r="1069" spans="8:14" x14ac:dyDescent="0.2">
      <c r="H1069" t="s">
        <v>14244</v>
      </c>
      <c r="I1069" s="171">
        <v>25.3</v>
      </c>
      <c r="J1069" s="171">
        <v>7.72</v>
      </c>
      <c r="K1069" s="171">
        <v>1750</v>
      </c>
      <c r="L1069" s="171">
        <v>731</v>
      </c>
      <c r="M1069" s="171">
        <v>1.35</v>
      </c>
      <c r="N1069" s="172"/>
    </row>
    <row r="1070" spans="8:14" x14ac:dyDescent="0.2">
      <c r="H1070" t="s">
        <v>14243</v>
      </c>
      <c r="I1070" s="171">
        <v>25.7</v>
      </c>
      <c r="J1070" s="171">
        <v>8.44</v>
      </c>
      <c r="K1070" s="171">
        <v>1750</v>
      </c>
      <c r="L1070" s="171">
        <v>91</v>
      </c>
      <c r="M1070" s="171">
        <v>4.67</v>
      </c>
      <c r="N1070" s="172"/>
    </row>
    <row r="1071" spans="8:14" x14ac:dyDescent="0.2">
      <c r="H1071" t="s">
        <v>14244</v>
      </c>
      <c r="I1071" s="171">
        <v>26</v>
      </c>
      <c r="J1071" s="171">
        <v>7.73</v>
      </c>
      <c r="K1071" s="171">
        <v>1750</v>
      </c>
      <c r="L1071" s="171">
        <v>716</v>
      </c>
      <c r="M1071" s="171">
        <v>1.41</v>
      </c>
      <c r="N1071" s="172"/>
    </row>
    <row r="1072" spans="8:14" x14ac:dyDescent="0.2">
      <c r="H1072" t="s">
        <v>14243</v>
      </c>
      <c r="I1072" s="171">
        <v>25.2</v>
      </c>
      <c r="J1072" s="173"/>
      <c r="K1072" s="171">
        <v>1750</v>
      </c>
      <c r="L1072" s="173"/>
      <c r="M1072" s="173"/>
      <c r="N1072" s="172"/>
    </row>
    <row r="1073" spans="8:14" x14ac:dyDescent="0.2">
      <c r="H1073" t="s">
        <v>14244</v>
      </c>
      <c r="I1073" s="171">
        <v>24.8</v>
      </c>
      <c r="J1073" s="171">
        <v>7.75</v>
      </c>
      <c r="K1073" s="171">
        <v>1750</v>
      </c>
      <c r="L1073" s="171">
        <v>674</v>
      </c>
      <c r="M1073" s="171">
        <v>1.41</v>
      </c>
      <c r="N1073" s="172"/>
    </row>
    <row r="1074" spans="8:14" x14ac:dyDescent="0.2">
      <c r="H1074" t="s">
        <v>14243</v>
      </c>
      <c r="I1074" s="171">
        <v>25.3</v>
      </c>
      <c r="J1074" s="171">
        <v>7.88</v>
      </c>
      <c r="K1074" s="171">
        <v>1750</v>
      </c>
      <c r="L1074" s="171">
        <v>479</v>
      </c>
      <c r="M1074" s="171">
        <v>1.85</v>
      </c>
      <c r="N1074" s="172"/>
    </row>
    <row r="1075" spans="8:14" x14ac:dyDescent="0.2">
      <c r="H1075" t="s">
        <v>14244</v>
      </c>
      <c r="I1075" s="171">
        <v>25.1</v>
      </c>
      <c r="J1075" s="171">
        <v>7.77</v>
      </c>
      <c r="K1075" s="171">
        <v>1750</v>
      </c>
      <c r="L1075" s="171">
        <v>641</v>
      </c>
      <c r="M1075" s="171">
        <v>1.49</v>
      </c>
      <c r="N1075" s="172"/>
    </row>
    <row r="1076" spans="8:14" x14ac:dyDescent="0.2">
      <c r="H1076" t="s">
        <v>14243</v>
      </c>
      <c r="I1076" s="171">
        <v>25.3</v>
      </c>
      <c r="J1076" s="171">
        <v>8.2899999999999991</v>
      </c>
      <c r="K1076" s="171">
        <v>1750</v>
      </c>
      <c r="L1076" s="171">
        <v>147</v>
      </c>
      <c r="M1076" s="171">
        <v>3.75</v>
      </c>
      <c r="N1076" s="172"/>
    </row>
    <row r="1077" spans="8:14" x14ac:dyDescent="0.2">
      <c r="H1077" t="s">
        <v>14244</v>
      </c>
      <c r="I1077" s="171">
        <v>25.6</v>
      </c>
      <c r="J1077" s="171">
        <v>7.71</v>
      </c>
      <c r="K1077" s="171">
        <v>1750</v>
      </c>
      <c r="L1077" s="171">
        <v>752</v>
      </c>
      <c r="M1077" s="171">
        <v>1.34</v>
      </c>
      <c r="N1077" s="172"/>
    </row>
    <row r="1078" spans="8:14" x14ac:dyDescent="0.2">
      <c r="H1078" t="s">
        <v>14243</v>
      </c>
      <c r="I1078" s="171">
        <v>25.2</v>
      </c>
      <c r="J1078" s="173"/>
      <c r="K1078" s="171">
        <v>1750</v>
      </c>
      <c r="L1078" s="173"/>
      <c r="M1078" s="173"/>
      <c r="N1078" s="172"/>
    </row>
    <row r="1079" spans="8:14" x14ac:dyDescent="0.2">
      <c r="H1079" t="s">
        <v>14244</v>
      </c>
      <c r="I1079" s="171">
        <v>24.4</v>
      </c>
      <c r="J1079" s="171">
        <v>7.74</v>
      </c>
      <c r="K1079" s="171">
        <v>1750</v>
      </c>
      <c r="L1079" s="171">
        <v>690</v>
      </c>
      <c r="M1079" s="171">
        <v>1.37</v>
      </c>
      <c r="N1079" s="172"/>
    </row>
    <row r="1080" spans="8:14" x14ac:dyDescent="0.2">
      <c r="H1080" t="s">
        <v>14243</v>
      </c>
      <c r="I1080" s="171">
        <v>25.1</v>
      </c>
      <c r="J1080" s="171">
        <v>7.8</v>
      </c>
      <c r="K1080" s="171">
        <v>1750</v>
      </c>
      <c r="L1080" s="171">
        <v>593</v>
      </c>
      <c r="M1080" s="171">
        <v>1.58</v>
      </c>
      <c r="N1080" s="172"/>
    </row>
    <row r="1081" spans="8:14" x14ac:dyDescent="0.2">
      <c r="H1081" t="s">
        <v>14244</v>
      </c>
      <c r="I1081" s="171">
        <v>24.7</v>
      </c>
      <c r="J1081" s="171">
        <v>7.77</v>
      </c>
      <c r="K1081" s="171">
        <v>1750</v>
      </c>
      <c r="L1081" s="171">
        <v>639</v>
      </c>
      <c r="M1081" s="171">
        <v>1.47</v>
      </c>
      <c r="N1081" s="172"/>
    </row>
    <row r="1082" spans="8:14" x14ac:dyDescent="0.2">
      <c r="H1082" t="s">
        <v>14243</v>
      </c>
      <c r="I1082" s="171">
        <v>24.9</v>
      </c>
      <c r="J1082" s="171">
        <v>8.14</v>
      </c>
      <c r="K1082" s="171">
        <v>1750</v>
      </c>
      <c r="L1082" s="171">
        <v>231</v>
      </c>
      <c r="M1082" s="171">
        <v>2.93</v>
      </c>
      <c r="N1082" s="172"/>
    </row>
    <row r="1083" spans="8:14" x14ac:dyDescent="0.2">
      <c r="H1083" t="s">
        <v>14244</v>
      </c>
      <c r="I1083" s="171">
        <v>25.3</v>
      </c>
      <c r="J1083" s="171">
        <v>7.75</v>
      </c>
      <c r="K1083" s="171">
        <v>1750</v>
      </c>
      <c r="L1083" s="171">
        <v>677</v>
      </c>
      <c r="M1083" s="171">
        <v>1.44</v>
      </c>
      <c r="N1083" s="172"/>
    </row>
    <row r="1084" spans="8:14" x14ac:dyDescent="0.2">
      <c r="H1084" t="s">
        <v>14243</v>
      </c>
      <c r="I1084" s="171">
        <v>25</v>
      </c>
      <c r="J1084" s="173"/>
      <c r="K1084" s="171">
        <v>1750</v>
      </c>
      <c r="L1084" s="173"/>
      <c r="M1084" s="173"/>
      <c r="N1084" s="172"/>
    </row>
    <row r="1085" spans="8:14" x14ac:dyDescent="0.2">
      <c r="H1085" t="s">
        <v>14244</v>
      </c>
      <c r="I1085" s="171">
        <v>24.3</v>
      </c>
      <c r="J1085" s="171">
        <v>7.75</v>
      </c>
      <c r="K1085" s="171">
        <v>1750</v>
      </c>
      <c r="L1085" s="171">
        <v>672</v>
      </c>
      <c r="M1085" s="171">
        <v>1.39</v>
      </c>
      <c r="N1085" s="172"/>
    </row>
    <row r="1086" spans="8:14" x14ac:dyDescent="0.2">
      <c r="H1086" t="s">
        <v>14243</v>
      </c>
      <c r="I1086" s="171">
        <v>25</v>
      </c>
      <c r="J1086" s="171">
        <v>7.77</v>
      </c>
      <c r="K1086" s="171">
        <v>1750</v>
      </c>
      <c r="L1086" s="171">
        <v>641</v>
      </c>
      <c r="M1086" s="171">
        <v>1.48</v>
      </c>
      <c r="N1086" s="172"/>
    </row>
    <row r="1087" spans="8:14" x14ac:dyDescent="0.2">
      <c r="H1087" t="s">
        <v>14244</v>
      </c>
      <c r="I1087" s="171">
        <v>24.5</v>
      </c>
      <c r="J1087" s="171">
        <v>7.74</v>
      </c>
      <c r="K1087" s="171">
        <v>1750</v>
      </c>
      <c r="L1087" s="171">
        <v>690</v>
      </c>
      <c r="M1087" s="171">
        <v>1.37</v>
      </c>
      <c r="N1087" s="172"/>
    </row>
    <row r="1088" spans="8:14" x14ac:dyDescent="0.2">
      <c r="H1088" t="s">
        <v>14243</v>
      </c>
      <c r="I1088" s="171">
        <v>24.7</v>
      </c>
      <c r="J1088" s="171">
        <v>8.0299999999999994</v>
      </c>
      <c r="K1088" s="171">
        <v>1750</v>
      </c>
      <c r="L1088" s="171">
        <v>316</v>
      </c>
      <c r="M1088" s="171">
        <v>2.4</v>
      </c>
      <c r="N1088" s="172"/>
    </row>
    <row r="1089" spans="8:14" x14ac:dyDescent="0.2">
      <c r="H1089" t="s">
        <v>14244</v>
      </c>
      <c r="I1089" s="171">
        <v>25.1</v>
      </c>
      <c r="J1089" s="171">
        <v>7.77</v>
      </c>
      <c r="K1089" s="171">
        <v>1750</v>
      </c>
      <c r="L1089" s="171">
        <v>641</v>
      </c>
      <c r="M1089" s="171">
        <v>1.49</v>
      </c>
      <c r="N1089" s="172"/>
    </row>
    <row r="1090" spans="8:14" x14ac:dyDescent="0.2">
      <c r="H1090" t="s">
        <v>14243</v>
      </c>
      <c r="I1090" s="171">
        <v>25.1</v>
      </c>
      <c r="J1090" s="173"/>
      <c r="K1090" s="171">
        <v>1750</v>
      </c>
      <c r="L1090" s="173"/>
      <c r="M1090" s="173"/>
      <c r="N1090" s="172"/>
    </row>
    <row r="1091" spans="8:14" x14ac:dyDescent="0.2">
      <c r="H1091" t="s">
        <v>14244</v>
      </c>
      <c r="I1091" s="171">
        <v>24.5</v>
      </c>
      <c r="J1091" s="171">
        <v>7.74</v>
      </c>
      <c r="K1091" s="171">
        <v>1750</v>
      </c>
      <c r="L1091" s="171">
        <v>690</v>
      </c>
      <c r="M1091" s="171">
        <v>1.37</v>
      </c>
      <c r="N1091" s="172"/>
    </row>
    <row r="1092" spans="8:14" x14ac:dyDescent="0.2">
      <c r="H1092" t="s">
        <v>14243</v>
      </c>
      <c r="I1092" s="171">
        <v>25.4</v>
      </c>
      <c r="J1092" s="171">
        <v>7.73</v>
      </c>
      <c r="K1092" s="171">
        <v>1750</v>
      </c>
      <c r="L1092" s="171">
        <v>713</v>
      </c>
      <c r="M1092" s="171">
        <v>1.39</v>
      </c>
      <c r="N1092" s="172"/>
    </row>
    <row r="1093" spans="8:14" x14ac:dyDescent="0.2">
      <c r="H1093" t="s">
        <v>14244</v>
      </c>
      <c r="I1093" s="171">
        <v>24.5</v>
      </c>
      <c r="J1093" s="171">
        <v>7.77</v>
      </c>
      <c r="K1093" s="171">
        <v>1750</v>
      </c>
      <c r="L1093" s="171">
        <v>639</v>
      </c>
      <c r="M1093" s="171">
        <v>1.46</v>
      </c>
      <c r="N1093" s="172"/>
    </row>
    <row r="1094" spans="8:14" x14ac:dyDescent="0.2">
      <c r="H1094" t="s">
        <v>14243</v>
      </c>
      <c r="I1094" s="171">
        <v>24.7</v>
      </c>
      <c r="J1094" s="171">
        <v>7.96</v>
      </c>
      <c r="K1094" s="171">
        <v>1750</v>
      </c>
      <c r="L1094" s="171">
        <v>384</v>
      </c>
      <c r="M1094" s="171">
        <v>2.12</v>
      </c>
      <c r="N1094" s="172"/>
    </row>
    <row r="1095" spans="8:14" x14ac:dyDescent="0.2">
      <c r="H1095" t="s">
        <v>14244</v>
      </c>
      <c r="I1095" s="171">
        <v>25.3</v>
      </c>
      <c r="J1095" s="171">
        <v>7.75</v>
      </c>
      <c r="K1095" s="171">
        <v>1750</v>
      </c>
      <c r="L1095" s="171">
        <v>677</v>
      </c>
      <c r="M1095" s="171">
        <v>1.44</v>
      </c>
      <c r="N1095" s="172"/>
    </row>
    <row r="1096" spans="8:14" x14ac:dyDescent="0.2">
      <c r="H1096" t="s">
        <v>14243</v>
      </c>
      <c r="I1096" s="171">
        <v>25.4</v>
      </c>
      <c r="J1096" s="173"/>
      <c r="K1096" s="171">
        <v>1750</v>
      </c>
      <c r="L1096" s="173"/>
      <c r="M1096" s="173"/>
      <c r="N1096" s="172"/>
    </row>
    <row r="1097" spans="8:14" x14ac:dyDescent="0.2">
      <c r="H1097" t="s">
        <v>14244</v>
      </c>
      <c r="I1097" s="171">
        <v>24.8</v>
      </c>
      <c r="J1097" s="171">
        <v>7.76</v>
      </c>
      <c r="K1097" s="171">
        <v>2090</v>
      </c>
      <c r="L1097" s="171">
        <v>788</v>
      </c>
      <c r="M1097" s="171">
        <v>1.73</v>
      </c>
      <c r="N1097" s="172"/>
    </row>
    <row r="1098" spans="8:14" x14ac:dyDescent="0.2">
      <c r="H1098" t="s">
        <v>14243</v>
      </c>
      <c r="I1098" s="171">
        <v>25.5</v>
      </c>
      <c r="J1098" s="171">
        <v>7.8</v>
      </c>
      <c r="K1098" s="171">
        <v>2090</v>
      </c>
      <c r="L1098" s="171">
        <v>714</v>
      </c>
      <c r="M1098" s="171">
        <v>1.92</v>
      </c>
      <c r="N1098" s="172"/>
    </row>
    <row r="1099" spans="8:14" x14ac:dyDescent="0.2">
      <c r="H1099" t="s">
        <v>14244</v>
      </c>
      <c r="I1099" s="171">
        <v>25.3</v>
      </c>
      <c r="J1099" s="171">
        <v>7.73</v>
      </c>
      <c r="K1099" s="171">
        <v>2090</v>
      </c>
      <c r="L1099" s="171">
        <v>855</v>
      </c>
      <c r="M1099" s="171">
        <v>1.66</v>
      </c>
      <c r="N1099" s="172"/>
    </row>
    <row r="1100" spans="8:14" x14ac:dyDescent="0.2">
      <c r="H1100" t="s">
        <v>14243</v>
      </c>
      <c r="I1100" s="171">
        <v>25.6</v>
      </c>
      <c r="J1100" s="171">
        <v>8.1199999999999992</v>
      </c>
      <c r="K1100" s="171">
        <v>2090</v>
      </c>
      <c r="L1100" s="171">
        <v>296</v>
      </c>
      <c r="M1100" s="171">
        <v>3.48</v>
      </c>
      <c r="N1100" s="172"/>
    </row>
    <row r="1101" spans="8:14" x14ac:dyDescent="0.2">
      <c r="H1101" t="s">
        <v>14244</v>
      </c>
      <c r="I1101" s="171">
        <v>25.8</v>
      </c>
      <c r="J1101" s="171">
        <v>7.75</v>
      </c>
      <c r="K1101" s="171">
        <v>2090</v>
      </c>
      <c r="L1101" s="171">
        <v>815</v>
      </c>
      <c r="M1101" s="171">
        <v>1.75</v>
      </c>
      <c r="N1101" s="172"/>
    </row>
    <row r="1102" spans="8:14" x14ac:dyDescent="0.2">
      <c r="H1102" t="s">
        <v>14243</v>
      </c>
      <c r="I1102" s="171">
        <v>25.2</v>
      </c>
      <c r="J1102" s="171">
        <v>7.89</v>
      </c>
      <c r="K1102" s="171">
        <v>2090</v>
      </c>
      <c r="L1102" s="171">
        <v>561</v>
      </c>
      <c r="M1102" s="171">
        <v>2.2599999999999998</v>
      </c>
      <c r="N1102" s="172"/>
    </row>
    <row r="1103" spans="8:14" x14ac:dyDescent="0.2">
      <c r="H1103" t="s">
        <v>14244</v>
      </c>
      <c r="I1103" s="171">
        <v>24.8</v>
      </c>
      <c r="J1103" s="171">
        <v>7.77</v>
      </c>
      <c r="K1103" s="171">
        <v>2090</v>
      </c>
      <c r="L1103" s="171">
        <v>768</v>
      </c>
      <c r="M1103" s="171">
        <v>1.77</v>
      </c>
      <c r="N1103" s="172"/>
    </row>
    <row r="1104" spans="8:14" x14ac:dyDescent="0.2">
      <c r="H1104" t="s">
        <v>14243</v>
      </c>
      <c r="I1104" s="171">
        <v>25.4</v>
      </c>
      <c r="J1104" s="171">
        <v>7.81</v>
      </c>
      <c r="K1104" s="171">
        <v>2090</v>
      </c>
      <c r="L1104" s="171">
        <v>695</v>
      </c>
      <c r="M1104" s="171">
        <v>1.95</v>
      </c>
      <c r="N1104" s="172"/>
    </row>
    <row r="1105" spans="8:14" x14ac:dyDescent="0.2">
      <c r="H1105" t="s">
        <v>14244</v>
      </c>
      <c r="I1105" s="171">
        <v>25.3</v>
      </c>
      <c r="J1105" s="171">
        <v>7.75</v>
      </c>
      <c r="K1105" s="171">
        <v>2090</v>
      </c>
      <c r="L1105" s="171">
        <v>812</v>
      </c>
      <c r="M1105" s="171">
        <v>1.73</v>
      </c>
      <c r="N1105" s="172"/>
    </row>
    <row r="1106" spans="8:14" x14ac:dyDescent="0.2">
      <c r="H1106" t="s">
        <v>14243</v>
      </c>
      <c r="I1106" s="171">
        <v>25.5</v>
      </c>
      <c r="J1106" s="171">
        <v>8.1</v>
      </c>
      <c r="K1106" s="171">
        <v>2090</v>
      </c>
      <c r="L1106" s="171">
        <v>313</v>
      </c>
      <c r="M1106" s="171">
        <v>3.35</v>
      </c>
      <c r="N1106" s="172"/>
    </row>
    <row r="1107" spans="8:14" x14ac:dyDescent="0.2">
      <c r="H1107" t="s">
        <v>14244</v>
      </c>
      <c r="I1107" s="171">
        <v>25.8</v>
      </c>
      <c r="J1107" s="171">
        <v>7.78</v>
      </c>
      <c r="K1107" s="171">
        <v>2090</v>
      </c>
      <c r="L1107" s="171">
        <v>753</v>
      </c>
      <c r="M1107" s="171">
        <v>1.86</v>
      </c>
      <c r="N1107" s="172"/>
    </row>
    <row r="1108" spans="8:14" x14ac:dyDescent="0.2">
      <c r="H1108" t="s">
        <v>14243</v>
      </c>
      <c r="I1108" s="171">
        <v>25.1</v>
      </c>
      <c r="J1108" s="171">
        <v>7.89</v>
      </c>
      <c r="K1108" s="171">
        <v>2090</v>
      </c>
      <c r="L1108" s="171">
        <v>560</v>
      </c>
      <c r="M1108" s="171">
        <v>2.2599999999999998</v>
      </c>
      <c r="N1108" s="172"/>
    </row>
    <row r="1109" spans="8:14" x14ac:dyDescent="0.2">
      <c r="H1109" t="s">
        <v>14244</v>
      </c>
      <c r="I1109" s="171">
        <v>24.7</v>
      </c>
      <c r="J1109" s="171">
        <v>7.71</v>
      </c>
      <c r="K1109" s="171">
        <v>2090</v>
      </c>
      <c r="L1109" s="171">
        <v>896</v>
      </c>
      <c r="M1109" s="171">
        <v>1.56</v>
      </c>
      <c r="N1109" s="172"/>
    </row>
    <row r="1110" spans="8:14" x14ac:dyDescent="0.2">
      <c r="H1110" t="s">
        <v>14243</v>
      </c>
      <c r="I1110" s="171">
        <v>25.4</v>
      </c>
      <c r="J1110" s="171">
        <v>7.81</v>
      </c>
      <c r="K1110" s="171">
        <v>2090</v>
      </c>
      <c r="L1110" s="171">
        <v>695</v>
      </c>
      <c r="M1110" s="171">
        <v>1.95</v>
      </c>
      <c r="N1110" s="172"/>
    </row>
    <row r="1111" spans="8:14" x14ac:dyDescent="0.2">
      <c r="H1111" t="s">
        <v>14244</v>
      </c>
      <c r="I1111" s="171">
        <v>25.2</v>
      </c>
      <c r="J1111" s="171">
        <v>7.74</v>
      </c>
      <c r="K1111" s="171">
        <v>2090</v>
      </c>
      <c r="L1111" s="171">
        <v>833</v>
      </c>
      <c r="M1111" s="171">
        <v>1.69</v>
      </c>
      <c r="N1111" s="172"/>
    </row>
    <row r="1112" spans="8:14" x14ac:dyDescent="0.2">
      <c r="H1112" t="s">
        <v>14243</v>
      </c>
      <c r="I1112" s="171">
        <v>25.4</v>
      </c>
      <c r="J1112" s="171">
        <v>8.09</v>
      </c>
      <c r="K1112" s="171">
        <v>2090</v>
      </c>
      <c r="L1112" s="171">
        <v>322</v>
      </c>
      <c r="M1112" s="171">
        <v>3.29</v>
      </c>
      <c r="N1112" s="172"/>
    </row>
    <row r="1113" spans="8:14" x14ac:dyDescent="0.2">
      <c r="H1113" t="s">
        <v>14244</v>
      </c>
      <c r="I1113" s="171">
        <v>25.7</v>
      </c>
      <c r="J1113" s="171">
        <v>7.77</v>
      </c>
      <c r="K1113" s="171">
        <v>2090</v>
      </c>
      <c r="L1113" s="171">
        <v>773</v>
      </c>
      <c r="M1113" s="171">
        <v>1.82</v>
      </c>
      <c r="N1113" s="172"/>
    </row>
    <row r="1114" spans="8:14" x14ac:dyDescent="0.2">
      <c r="H1114" t="s">
        <v>14243</v>
      </c>
      <c r="I1114" s="171">
        <v>25.1</v>
      </c>
      <c r="J1114" s="171">
        <v>7.88</v>
      </c>
      <c r="K1114" s="171">
        <v>2090</v>
      </c>
      <c r="L1114" s="171">
        <v>576</v>
      </c>
      <c r="M1114" s="171">
        <v>2.21</v>
      </c>
      <c r="N1114" s="172"/>
    </row>
    <row r="1115" spans="8:14" x14ac:dyDescent="0.2">
      <c r="H1115" t="s">
        <v>14244</v>
      </c>
      <c r="I1115" s="171">
        <v>24.8</v>
      </c>
      <c r="J1115" s="171">
        <v>7.76</v>
      </c>
      <c r="K1115" s="171">
        <v>2090</v>
      </c>
      <c r="L1115" s="171">
        <v>788</v>
      </c>
      <c r="M1115" s="171">
        <v>1.73</v>
      </c>
      <c r="N1115" s="172"/>
    </row>
    <row r="1116" spans="8:14" x14ac:dyDescent="0.2">
      <c r="H1116" t="s">
        <v>14243</v>
      </c>
      <c r="I1116" s="171">
        <v>25.5</v>
      </c>
      <c r="J1116" s="171">
        <v>7.84</v>
      </c>
      <c r="K1116" s="171">
        <v>2090</v>
      </c>
      <c r="L1116" s="171">
        <v>642</v>
      </c>
      <c r="M1116" s="171">
        <v>2.08</v>
      </c>
      <c r="N1116" s="172"/>
    </row>
    <row r="1117" spans="8:14" x14ac:dyDescent="0.2">
      <c r="H1117" t="s">
        <v>14244</v>
      </c>
      <c r="I1117" s="171">
        <v>25.4</v>
      </c>
      <c r="J1117" s="171">
        <v>7.73</v>
      </c>
      <c r="K1117" s="171">
        <v>2090</v>
      </c>
      <c r="L1117" s="171">
        <v>856</v>
      </c>
      <c r="M1117" s="171">
        <v>1.66</v>
      </c>
      <c r="N1117" s="172"/>
    </row>
    <row r="1118" spans="8:14" x14ac:dyDescent="0.2">
      <c r="H1118" t="s">
        <v>14243</v>
      </c>
      <c r="I1118" s="171">
        <v>25.7</v>
      </c>
      <c r="J1118" s="171">
        <v>8.15</v>
      </c>
      <c r="K1118" s="171">
        <v>2090</v>
      </c>
      <c r="L1118" s="171">
        <v>271</v>
      </c>
      <c r="M1118" s="171">
        <v>3.67</v>
      </c>
      <c r="N1118" s="172"/>
    </row>
    <row r="1119" spans="8:14" x14ac:dyDescent="0.2">
      <c r="H1119" t="s">
        <v>14244</v>
      </c>
      <c r="I1119" s="171">
        <v>25.9</v>
      </c>
      <c r="J1119" s="171">
        <v>7.76</v>
      </c>
      <c r="K1119" s="171">
        <v>2090</v>
      </c>
      <c r="L1119" s="171">
        <v>794</v>
      </c>
      <c r="M1119" s="171">
        <v>1.79</v>
      </c>
      <c r="N1119" s="172"/>
    </row>
    <row r="1120" spans="8:14" x14ac:dyDescent="0.2">
      <c r="H1120" t="s">
        <v>14243</v>
      </c>
      <c r="I1120" s="171">
        <v>25.1</v>
      </c>
      <c r="J1120" s="171">
        <v>7.88</v>
      </c>
      <c r="K1120" s="171">
        <v>2090</v>
      </c>
      <c r="L1120" s="171">
        <v>576</v>
      </c>
      <c r="M1120" s="171">
        <v>2.21</v>
      </c>
      <c r="N1120" s="172"/>
    </row>
    <row r="1121" spans="8:14" x14ac:dyDescent="0.2">
      <c r="H1121" t="s">
        <v>14244</v>
      </c>
      <c r="I1121" s="171">
        <v>24.8</v>
      </c>
      <c r="J1121" s="171">
        <v>7.74</v>
      </c>
      <c r="K1121" s="171">
        <v>2090</v>
      </c>
      <c r="L1121" s="171">
        <v>830</v>
      </c>
      <c r="M1121" s="171">
        <v>1.66</v>
      </c>
      <c r="N1121" s="172"/>
    </row>
    <row r="1122" spans="8:14" x14ac:dyDescent="0.2">
      <c r="H1122" t="s">
        <v>14243</v>
      </c>
      <c r="I1122" s="171">
        <v>25.4</v>
      </c>
      <c r="J1122" s="171">
        <v>7.83</v>
      </c>
      <c r="K1122" s="171">
        <v>2090</v>
      </c>
      <c r="L1122" s="171">
        <v>659</v>
      </c>
      <c r="M1122" s="171">
        <v>2.0299999999999998</v>
      </c>
      <c r="N1122" s="172"/>
    </row>
    <row r="1123" spans="8:14" x14ac:dyDescent="0.2">
      <c r="H1123" t="s">
        <v>14244</v>
      </c>
      <c r="I1123" s="171">
        <v>25.5</v>
      </c>
      <c r="J1123" s="171">
        <v>7.78</v>
      </c>
      <c r="K1123" s="171">
        <v>2090</v>
      </c>
      <c r="L1123" s="171">
        <v>752</v>
      </c>
      <c r="M1123" s="171">
        <v>1.84</v>
      </c>
      <c r="N1123" s="172"/>
    </row>
    <row r="1124" spans="8:14" x14ac:dyDescent="0.2">
      <c r="H1124" t="s">
        <v>14243</v>
      </c>
      <c r="I1124" s="171">
        <v>25.9</v>
      </c>
      <c r="J1124" s="171">
        <v>8.19</v>
      </c>
      <c r="K1124" s="171">
        <v>2090</v>
      </c>
      <c r="L1124" s="171">
        <v>241</v>
      </c>
      <c r="M1124" s="171">
        <v>3.94</v>
      </c>
      <c r="N1124" s="172"/>
    </row>
    <row r="1125" spans="8:14" x14ac:dyDescent="0.2">
      <c r="H1125" t="s">
        <v>14244</v>
      </c>
      <c r="I1125" s="171">
        <v>26.1</v>
      </c>
      <c r="J1125" s="171">
        <v>7.76</v>
      </c>
      <c r="K1125" s="171">
        <v>2090</v>
      </c>
      <c r="L1125" s="171">
        <v>796</v>
      </c>
      <c r="M1125" s="171">
        <v>1.81</v>
      </c>
      <c r="N1125" s="172"/>
    </row>
    <row r="1126" spans="8:14" x14ac:dyDescent="0.2">
      <c r="H1126" t="s">
        <v>14243</v>
      </c>
      <c r="I1126" s="171">
        <v>25.1</v>
      </c>
      <c r="J1126" s="171">
        <v>7.89</v>
      </c>
      <c r="K1126" s="171">
        <v>2090</v>
      </c>
      <c r="L1126" s="171">
        <v>560</v>
      </c>
      <c r="M1126" s="171">
        <v>2.2599999999999998</v>
      </c>
      <c r="N1126" s="172"/>
    </row>
    <row r="1127" spans="8:14" x14ac:dyDescent="0.2">
      <c r="H1127" t="s">
        <v>14244</v>
      </c>
      <c r="I1127" s="171">
        <v>24.9</v>
      </c>
      <c r="J1127" s="171">
        <v>7.77</v>
      </c>
      <c r="K1127" s="171">
        <v>2090</v>
      </c>
      <c r="L1127" s="171">
        <v>769</v>
      </c>
      <c r="M1127" s="171">
        <v>1.77</v>
      </c>
      <c r="N1127" s="172"/>
    </row>
    <row r="1128" spans="8:14" x14ac:dyDescent="0.2">
      <c r="H1128" t="s">
        <v>14243</v>
      </c>
      <c r="I1128" s="171">
        <v>25.5</v>
      </c>
      <c r="J1128" s="171">
        <v>7.87</v>
      </c>
      <c r="K1128" s="171">
        <v>2090</v>
      </c>
      <c r="L1128" s="171">
        <v>593</v>
      </c>
      <c r="M1128" s="171">
        <v>2.2000000000000002</v>
      </c>
      <c r="N1128" s="172"/>
    </row>
    <row r="1129" spans="8:14" x14ac:dyDescent="0.2">
      <c r="H1129" t="s">
        <v>14244</v>
      </c>
      <c r="I1129" s="171">
        <v>25.6</v>
      </c>
      <c r="J1129" s="171">
        <v>7.76</v>
      </c>
      <c r="K1129" s="171">
        <v>2090</v>
      </c>
      <c r="L1129" s="171">
        <v>793</v>
      </c>
      <c r="M1129" s="171">
        <v>1.78</v>
      </c>
      <c r="N1129" s="172"/>
    </row>
    <row r="1130" spans="8:14" x14ac:dyDescent="0.2">
      <c r="H1130" t="s">
        <v>14243</v>
      </c>
      <c r="I1130" s="171">
        <v>26</v>
      </c>
      <c r="J1130" s="171">
        <v>8.2200000000000006</v>
      </c>
      <c r="K1130" s="171">
        <v>2090</v>
      </c>
      <c r="L1130" s="171">
        <v>220</v>
      </c>
      <c r="M1130" s="171">
        <v>4.1500000000000004</v>
      </c>
      <c r="N1130" s="172"/>
    </row>
    <row r="1131" spans="8:14" x14ac:dyDescent="0.2">
      <c r="H1131" t="s">
        <v>14244</v>
      </c>
      <c r="I1131" s="171">
        <v>26.2</v>
      </c>
      <c r="J1131" s="171">
        <v>7.75</v>
      </c>
      <c r="K1131" s="171">
        <v>2090</v>
      </c>
      <c r="L1131" s="171">
        <v>817</v>
      </c>
      <c r="M1131" s="171">
        <v>1.78</v>
      </c>
      <c r="N1131" s="172"/>
    </row>
    <row r="1132" spans="8:14" x14ac:dyDescent="0.2">
      <c r="H1132" t="s">
        <v>14243</v>
      </c>
      <c r="I1132" s="171">
        <v>25.2</v>
      </c>
      <c r="J1132" s="171">
        <v>7.95</v>
      </c>
      <c r="K1132" s="171">
        <v>2090</v>
      </c>
      <c r="L1132" s="171">
        <v>476</v>
      </c>
      <c r="M1132" s="171">
        <v>2.54</v>
      </c>
      <c r="N1132" s="172"/>
    </row>
    <row r="1133" spans="8:14" x14ac:dyDescent="0.2">
      <c r="H1133" t="s">
        <v>14244</v>
      </c>
      <c r="I1133" s="171">
        <v>25.1</v>
      </c>
      <c r="J1133" s="171">
        <v>7.74</v>
      </c>
      <c r="K1133" s="171">
        <v>2090</v>
      </c>
      <c r="L1133" s="171">
        <v>832</v>
      </c>
      <c r="M1133" s="171">
        <v>1.68</v>
      </c>
      <c r="N1133" s="172"/>
    </row>
    <row r="1134" spans="8:14" x14ac:dyDescent="0.2">
      <c r="H1134" t="s">
        <v>14243</v>
      </c>
      <c r="I1134" s="171">
        <v>25.7</v>
      </c>
      <c r="J1134" s="171">
        <v>7.94</v>
      </c>
      <c r="K1134" s="171">
        <v>2090</v>
      </c>
      <c r="L1134" s="171">
        <v>491</v>
      </c>
      <c r="M1134" s="171">
        <v>2.5299999999999998</v>
      </c>
      <c r="N1134" s="172"/>
    </row>
    <row r="1135" spans="8:14" x14ac:dyDescent="0.2">
      <c r="H1135" t="s">
        <v>14244</v>
      </c>
      <c r="I1135" s="171">
        <v>25.6</v>
      </c>
      <c r="J1135" s="171">
        <v>7.74</v>
      </c>
      <c r="K1135" s="171">
        <v>2090</v>
      </c>
      <c r="L1135" s="171">
        <v>835</v>
      </c>
      <c r="M1135" s="171">
        <v>1.71</v>
      </c>
      <c r="N1135" s="172"/>
    </row>
    <row r="1136" spans="8:14" x14ac:dyDescent="0.2">
      <c r="H1136" t="s">
        <v>14243</v>
      </c>
      <c r="I1136" s="171">
        <v>26.1</v>
      </c>
      <c r="J1136" s="171">
        <v>8.27</v>
      </c>
      <c r="K1136" s="171">
        <v>2090</v>
      </c>
      <c r="L1136" s="171">
        <v>189</v>
      </c>
      <c r="M1136" s="171">
        <v>4.5</v>
      </c>
      <c r="N1136" s="172"/>
    </row>
    <row r="1137" spans="8:14" x14ac:dyDescent="0.2">
      <c r="H1137" t="s">
        <v>14244</v>
      </c>
      <c r="I1137" s="171">
        <v>26.3</v>
      </c>
      <c r="J1137" s="171">
        <v>7.74</v>
      </c>
      <c r="K1137" s="171">
        <v>2090</v>
      </c>
      <c r="L1137" s="171">
        <v>839</v>
      </c>
      <c r="M1137" s="171">
        <v>1.75</v>
      </c>
      <c r="N1137" s="172"/>
    </row>
    <row r="1138" spans="8:14" x14ac:dyDescent="0.2">
      <c r="H1138" t="s">
        <v>14243</v>
      </c>
      <c r="I1138" s="171">
        <v>25.3</v>
      </c>
      <c r="J1138" s="171">
        <v>8.01</v>
      </c>
      <c r="K1138" s="171">
        <v>2090</v>
      </c>
      <c r="L1138" s="171">
        <v>404</v>
      </c>
      <c r="M1138" s="171">
        <v>2.84</v>
      </c>
      <c r="N1138" s="172"/>
    </row>
    <row r="1139" spans="8:14" x14ac:dyDescent="0.2">
      <c r="H1139" t="s">
        <v>14244</v>
      </c>
      <c r="I1139" s="171">
        <v>25</v>
      </c>
      <c r="J1139" s="171">
        <v>7.76</v>
      </c>
      <c r="K1139" s="171">
        <v>2090</v>
      </c>
      <c r="L1139" s="171">
        <v>789</v>
      </c>
      <c r="M1139" s="171">
        <v>1.74</v>
      </c>
      <c r="N1139" s="172"/>
    </row>
    <row r="1140" spans="8:14" x14ac:dyDescent="0.2">
      <c r="H1140" t="s">
        <v>14243</v>
      </c>
      <c r="I1140" s="171">
        <v>25.7</v>
      </c>
      <c r="J1140" s="171">
        <v>7.95</v>
      </c>
      <c r="K1140" s="171">
        <v>2090</v>
      </c>
      <c r="L1140" s="171">
        <v>478</v>
      </c>
      <c r="M1140" s="171">
        <v>2.58</v>
      </c>
      <c r="N1140" s="172"/>
    </row>
    <row r="1141" spans="8:14" x14ac:dyDescent="0.2">
      <c r="H1141" t="s">
        <v>14244</v>
      </c>
      <c r="I1141" s="171">
        <v>25.6</v>
      </c>
      <c r="J1141" s="171">
        <v>7.78</v>
      </c>
      <c r="K1141" s="171">
        <v>2090</v>
      </c>
      <c r="L1141" s="171">
        <v>752</v>
      </c>
      <c r="M1141" s="171">
        <v>1.85</v>
      </c>
      <c r="N1141" s="172"/>
    </row>
    <row r="1142" spans="8:14" x14ac:dyDescent="0.2">
      <c r="H1142" t="s">
        <v>14243</v>
      </c>
      <c r="I1142" s="171">
        <v>26</v>
      </c>
      <c r="J1142" s="171">
        <v>8.2899999999999991</v>
      </c>
      <c r="K1142" s="171">
        <v>2090</v>
      </c>
      <c r="L1142" s="171">
        <v>178</v>
      </c>
      <c r="M1142" s="171">
        <v>4.63</v>
      </c>
      <c r="N1142" s="172"/>
    </row>
    <row r="1143" spans="8:14" x14ac:dyDescent="0.2">
      <c r="H1143" t="s">
        <v>14244</v>
      </c>
      <c r="I1143" s="171">
        <v>26.2</v>
      </c>
      <c r="J1143" s="171">
        <v>7.75</v>
      </c>
      <c r="K1143" s="171">
        <v>2090</v>
      </c>
      <c r="L1143" s="171">
        <v>817</v>
      </c>
      <c r="M1143" s="171">
        <v>1.78</v>
      </c>
      <c r="N1143" s="172"/>
    </row>
    <row r="1144" spans="8:14" x14ac:dyDescent="0.2">
      <c r="H1144" t="s">
        <v>14243</v>
      </c>
      <c r="I1144" s="171">
        <v>25.4</v>
      </c>
      <c r="J1144" s="171">
        <v>8.02</v>
      </c>
      <c r="K1144" s="171">
        <v>2090</v>
      </c>
      <c r="L1144" s="171">
        <v>393</v>
      </c>
      <c r="M1144" s="171">
        <v>2.9</v>
      </c>
      <c r="N1144" s="172"/>
    </row>
    <row r="1145" spans="8:14" x14ac:dyDescent="0.2">
      <c r="H1145" t="s">
        <v>14244</v>
      </c>
      <c r="I1145" s="171">
        <v>24.9</v>
      </c>
      <c r="J1145" s="171">
        <v>7.76</v>
      </c>
      <c r="K1145" s="171">
        <v>2090</v>
      </c>
      <c r="L1145" s="171">
        <v>789</v>
      </c>
      <c r="M1145" s="171">
        <v>1.74</v>
      </c>
      <c r="N1145" s="172"/>
    </row>
    <row r="1146" spans="8:14" x14ac:dyDescent="0.2">
      <c r="H1146" t="s">
        <v>14243</v>
      </c>
      <c r="I1146" s="171">
        <v>25.5</v>
      </c>
      <c r="J1146" s="171">
        <v>7.91</v>
      </c>
      <c r="K1146" s="171">
        <v>2090</v>
      </c>
      <c r="L1146" s="171">
        <v>532</v>
      </c>
      <c r="M1146" s="171">
        <v>2.37</v>
      </c>
      <c r="N1146" s="172"/>
    </row>
    <row r="1147" spans="8:14" x14ac:dyDescent="0.2">
      <c r="H1147" t="s">
        <v>14244</v>
      </c>
      <c r="I1147" s="171">
        <v>25.4</v>
      </c>
      <c r="J1147" s="171">
        <v>7.76</v>
      </c>
      <c r="K1147" s="171">
        <v>2090</v>
      </c>
      <c r="L1147" s="171">
        <v>792</v>
      </c>
      <c r="M1147" s="171">
        <v>1.77</v>
      </c>
      <c r="N1147" s="172"/>
    </row>
    <row r="1148" spans="8:14" x14ac:dyDescent="0.2">
      <c r="H1148" t="s">
        <v>14243</v>
      </c>
      <c r="I1148" s="171">
        <v>25.7</v>
      </c>
      <c r="J1148" s="171">
        <v>8.24</v>
      </c>
      <c r="K1148" s="171">
        <v>2090</v>
      </c>
      <c r="L1148" s="171">
        <v>207</v>
      </c>
      <c r="M1148" s="171">
        <v>4.25</v>
      </c>
      <c r="N1148" s="172"/>
    </row>
    <row r="1149" spans="8:14" x14ac:dyDescent="0.2">
      <c r="H1149" t="s">
        <v>14244</v>
      </c>
      <c r="I1149" s="171">
        <v>26</v>
      </c>
      <c r="J1149" s="171">
        <v>7.76</v>
      </c>
      <c r="K1149" s="171">
        <v>2090</v>
      </c>
      <c r="L1149" s="171">
        <v>795</v>
      </c>
      <c r="M1149" s="171">
        <v>1.8</v>
      </c>
      <c r="N1149" s="172"/>
    </row>
    <row r="1150" spans="8:14" x14ac:dyDescent="0.2">
      <c r="H1150" t="s">
        <v>14243</v>
      </c>
      <c r="I1150" s="171">
        <v>25.3</v>
      </c>
      <c r="J1150" s="171">
        <v>7.97</v>
      </c>
      <c r="K1150" s="171">
        <v>2090</v>
      </c>
      <c r="L1150" s="171">
        <v>451</v>
      </c>
      <c r="M1150" s="171">
        <v>2.64</v>
      </c>
      <c r="N1150" s="172"/>
    </row>
    <row r="1151" spans="8:14" x14ac:dyDescent="0.2">
      <c r="H1151" t="s">
        <v>14244</v>
      </c>
      <c r="I1151" s="171">
        <v>24.8</v>
      </c>
      <c r="J1151" s="171">
        <v>7.77</v>
      </c>
      <c r="K1151" s="171">
        <v>2090</v>
      </c>
      <c r="L1151" s="171">
        <v>768</v>
      </c>
      <c r="M1151" s="171">
        <v>1.77</v>
      </c>
      <c r="N1151" s="172"/>
    </row>
    <row r="1152" spans="8:14" x14ac:dyDescent="0.2">
      <c r="H1152" t="s">
        <v>14243</v>
      </c>
      <c r="I1152" s="171">
        <v>25.4</v>
      </c>
      <c r="J1152" s="171">
        <v>7.87</v>
      </c>
      <c r="K1152" s="171">
        <v>2090</v>
      </c>
      <c r="L1152" s="171">
        <v>592</v>
      </c>
      <c r="M1152" s="171">
        <v>2.19</v>
      </c>
      <c r="N1152" s="172"/>
    </row>
    <row r="1153" spans="8:14" x14ac:dyDescent="0.2">
      <c r="H1153" t="s">
        <v>14244</v>
      </c>
      <c r="I1153" s="171">
        <v>25.3</v>
      </c>
      <c r="J1153" s="171">
        <v>7.77</v>
      </c>
      <c r="K1153" s="171">
        <v>2090</v>
      </c>
      <c r="L1153" s="171">
        <v>771</v>
      </c>
      <c r="M1153" s="171">
        <v>1.8</v>
      </c>
      <c r="N1153" s="172"/>
    </row>
    <row r="1154" spans="8:14" x14ac:dyDescent="0.2">
      <c r="H1154" t="s">
        <v>14243</v>
      </c>
      <c r="I1154" s="171">
        <v>25.6</v>
      </c>
      <c r="J1154" s="171">
        <v>8.18</v>
      </c>
      <c r="K1154" s="171">
        <v>2090</v>
      </c>
      <c r="L1154" s="171">
        <v>248</v>
      </c>
      <c r="M1154" s="171">
        <v>3.85</v>
      </c>
      <c r="N1154" s="172"/>
    </row>
    <row r="1155" spans="8:14" x14ac:dyDescent="0.2">
      <c r="H1155" t="s">
        <v>14244</v>
      </c>
      <c r="I1155" s="171">
        <v>25.8</v>
      </c>
      <c r="J1155" s="171">
        <v>7.74</v>
      </c>
      <c r="K1155" s="171">
        <v>2090</v>
      </c>
      <c r="L1155" s="171">
        <v>836</v>
      </c>
      <c r="M1155" s="171">
        <v>1.72</v>
      </c>
      <c r="N1155" s="172"/>
    </row>
    <row r="1156" spans="8:14" x14ac:dyDescent="0.2">
      <c r="H1156" t="s">
        <v>14243</v>
      </c>
      <c r="I1156" s="171">
        <v>25.2</v>
      </c>
      <c r="J1156" s="171">
        <v>7.95</v>
      </c>
      <c r="K1156" s="171">
        <v>2090</v>
      </c>
      <c r="L1156" s="171">
        <v>476</v>
      </c>
      <c r="M1156" s="171">
        <v>2.54</v>
      </c>
      <c r="N1156" s="172"/>
    </row>
    <row r="1157" spans="8:14" x14ac:dyDescent="0.2">
      <c r="H1157" t="s">
        <v>14244</v>
      </c>
      <c r="I1157" s="171">
        <v>24.7</v>
      </c>
      <c r="J1157" s="171">
        <v>7.76</v>
      </c>
      <c r="K1157" s="171">
        <v>2090</v>
      </c>
      <c r="L1157" s="171">
        <v>788</v>
      </c>
      <c r="M1157" s="171">
        <v>1.73</v>
      </c>
      <c r="N1157" s="172"/>
    </row>
    <row r="1158" spans="8:14" x14ac:dyDescent="0.2">
      <c r="H1158" t="s">
        <v>14243</v>
      </c>
      <c r="I1158" s="171">
        <v>25.4</v>
      </c>
      <c r="J1158" s="171">
        <v>7.85</v>
      </c>
      <c r="K1158" s="171">
        <v>2090</v>
      </c>
      <c r="L1158" s="171">
        <v>625</v>
      </c>
      <c r="M1158" s="171">
        <v>2.11</v>
      </c>
      <c r="N1158" s="172"/>
    </row>
    <row r="1159" spans="8:14" x14ac:dyDescent="0.2">
      <c r="H1159" t="s">
        <v>14244</v>
      </c>
      <c r="I1159" s="171">
        <v>25.2</v>
      </c>
      <c r="J1159" s="171">
        <v>7.72</v>
      </c>
      <c r="K1159" s="171">
        <v>2090</v>
      </c>
      <c r="L1159" s="171">
        <v>877</v>
      </c>
      <c r="M1159" s="171">
        <v>1.62</v>
      </c>
      <c r="N1159" s="172"/>
    </row>
    <row r="1160" spans="8:14" x14ac:dyDescent="0.2">
      <c r="H1160" t="s">
        <v>14243</v>
      </c>
      <c r="I1160" s="171">
        <v>25.5</v>
      </c>
      <c r="J1160" s="171">
        <v>8.15</v>
      </c>
      <c r="K1160" s="171">
        <v>2090</v>
      </c>
      <c r="L1160" s="171">
        <v>271</v>
      </c>
      <c r="M1160" s="171">
        <v>3.65</v>
      </c>
      <c r="N1160" s="172"/>
    </row>
    <row r="1161" spans="8:14" x14ac:dyDescent="0.2">
      <c r="H1161" t="s">
        <v>14244</v>
      </c>
      <c r="I1161" s="171">
        <v>25.7</v>
      </c>
      <c r="J1161" s="171">
        <v>7.76</v>
      </c>
      <c r="K1161" s="171">
        <v>2090</v>
      </c>
      <c r="L1161" s="171">
        <v>793</v>
      </c>
      <c r="M1161" s="171">
        <v>1.78</v>
      </c>
      <c r="N1161" s="172"/>
    </row>
    <row r="1162" spans="8:14" x14ac:dyDescent="0.2">
      <c r="H1162" t="s">
        <v>14243</v>
      </c>
      <c r="I1162" s="171">
        <v>25.1</v>
      </c>
      <c r="J1162" s="171">
        <v>7.92</v>
      </c>
      <c r="K1162" s="171">
        <v>2090</v>
      </c>
      <c r="L1162" s="171">
        <v>517</v>
      </c>
      <c r="M1162" s="171">
        <v>2.39</v>
      </c>
      <c r="N1162" s="172"/>
    </row>
    <row r="1163" spans="8:14" x14ac:dyDescent="0.2">
      <c r="H1163" t="s">
        <v>14244</v>
      </c>
      <c r="I1163" s="171">
        <v>24.7</v>
      </c>
      <c r="J1163" s="171">
        <v>7.78</v>
      </c>
      <c r="K1163" s="171">
        <v>2090</v>
      </c>
      <c r="L1163" s="171">
        <v>748</v>
      </c>
      <c r="M1163" s="171">
        <v>1.8</v>
      </c>
      <c r="N1163" s="172"/>
    </row>
    <row r="1164" spans="8:14" x14ac:dyDescent="0.2">
      <c r="H1164" t="s">
        <v>14243</v>
      </c>
      <c r="I1164" s="171">
        <v>25.3</v>
      </c>
      <c r="J1164" s="171">
        <v>7.83</v>
      </c>
      <c r="K1164" s="171">
        <v>2090</v>
      </c>
      <c r="L1164" s="171">
        <v>658</v>
      </c>
      <c r="M1164" s="171">
        <v>2.02</v>
      </c>
      <c r="N1164" s="172"/>
    </row>
    <row r="1165" spans="8:14" x14ac:dyDescent="0.2">
      <c r="H1165" t="s">
        <v>14244</v>
      </c>
      <c r="I1165" s="171">
        <v>25.2</v>
      </c>
      <c r="J1165" s="171">
        <v>7.74</v>
      </c>
      <c r="K1165" s="171">
        <v>2090</v>
      </c>
      <c r="L1165" s="171">
        <v>833</v>
      </c>
      <c r="M1165" s="171">
        <v>1.69</v>
      </c>
      <c r="N1165" s="172"/>
    </row>
    <row r="1166" spans="8:14" x14ac:dyDescent="0.2">
      <c r="H1166" t="s">
        <v>14243</v>
      </c>
      <c r="I1166" s="171">
        <v>25.4</v>
      </c>
      <c r="J1166" s="171">
        <v>8.1199999999999992</v>
      </c>
      <c r="K1166" s="171">
        <v>2090</v>
      </c>
      <c r="L1166" s="171">
        <v>296</v>
      </c>
      <c r="M1166" s="171">
        <v>3.46</v>
      </c>
      <c r="N1166" s="172"/>
    </row>
    <row r="1167" spans="8:14" x14ac:dyDescent="0.2">
      <c r="H1167" t="s">
        <v>14244</v>
      </c>
      <c r="I1167" s="171">
        <v>25.7</v>
      </c>
      <c r="J1167" s="171">
        <v>7.76</v>
      </c>
      <c r="K1167" s="171">
        <v>2090</v>
      </c>
      <c r="L1167" s="171">
        <v>793</v>
      </c>
      <c r="M1167" s="171">
        <v>1.78</v>
      </c>
      <c r="N1167" s="172"/>
    </row>
    <row r="1168" spans="8:14" x14ac:dyDescent="0.2">
      <c r="H1168" t="s">
        <v>14243</v>
      </c>
      <c r="I1168" s="171">
        <v>25.1</v>
      </c>
      <c r="J1168" s="171">
        <v>7.91</v>
      </c>
      <c r="K1168" s="171">
        <v>2090</v>
      </c>
      <c r="L1168" s="171">
        <v>531</v>
      </c>
      <c r="M1168" s="171">
        <v>2.35</v>
      </c>
      <c r="N1168" s="172"/>
    </row>
    <row r="1169" spans="8:14" x14ac:dyDescent="0.2">
      <c r="H1169" t="s">
        <v>14243</v>
      </c>
      <c r="I1169" s="171">
        <v>25</v>
      </c>
      <c r="J1169" s="171">
        <v>7.89</v>
      </c>
      <c r="K1169" s="171">
        <v>2090</v>
      </c>
      <c r="L1169" s="171">
        <v>560</v>
      </c>
      <c r="M1169" s="171">
        <v>2.25</v>
      </c>
      <c r="N1169" s="172"/>
    </row>
    <row r="1170" spans="8:14" x14ac:dyDescent="0.2">
      <c r="H1170" t="s">
        <v>14244</v>
      </c>
      <c r="I1170" s="171">
        <v>24.6</v>
      </c>
      <c r="J1170" s="171">
        <v>7.76</v>
      </c>
      <c r="K1170" s="171">
        <v>2090</v>
      </c>
      <c r="L1170" s="171">
        <v>787</v>
      </c>
      <c r="M1170" s="171">
        <v>1.72</v>
      </c>
      <c r="N1170" s="172"/>
    </row>
    <row r="1171" spans="8:14" x14ac:dyDescent="0.2">
      <c r="H1171" t="s">
        <v>14243</v>
      </c>
      <c r="I1171" s="171">
        <v>25.2</v>
      </c>
      <c r="J1171" s="171">
        <v>7.82</v>
      </c>
      <c r="K1171" s="171">
        <v>2090</v>
      </c>
      <c r="L1171" s="171">
        <v>676</v>
      </c>
      <c r="M1171" s="171">
        <v>1.98</v>
      </c>
      <c r="N1171" s="172"/>
    </row>
    <row r="1172" spans="8:14" x14ac:dyDescent="0.2">
      <c r="H1172" t="s">
        <v>14244</v>
      </c>
      <c r="I1172" s="171">
        <v>25.1</v>
      </c>
      <c r="J1172" s="171">
        <v>7.73</v>
      </c>
      <c r="K1172" s="171">
        <v>2090</v>
      </c>
      <c r="L1172" s="171">
        <v>854</v>
      </c>
      <c r="M1172" s="171">
        <v>1.65</v>
      </c>
      <c r="N1172" s="172"/>
    </row>
    <row r="1173" spans="8:14" x14ac:dyDescent="0.2">
      <c r="H1173" t="s">
        <v>14243</v>
      </c>
      <c r="I1173" s="171">
        <v>25.4</v>
      </c>
      <c r="J1173" s="171">
        <v>8.09</v>
      </c>
      <c r="K1173" s="171">
        <v>2090</v>
      </c>
      <c r="L1173" s="171">
        <v>322</v>
      </c>
      <c r="M1173" s="171">
        <v>3.29</v>
      </c>
      <c r="N1173" s="172"/>
    </row>
    <row r="1174" spans="8:14" x14ac:dyDescent="0.2">
      <c r="H1174" t="s">
        <v>14244</v>
      </c>
      <c r="I1174" s="171">
        <v>25.6</v>
      </c>
      <c r="J1174" s="171">
        <v>7.75</v>
      </c>
      <c r="K1174" s="171">
        <v>2090</v>
      </c>
      <c r="L1174" s="171">
        <v>814</v>
      </c>
      <c r="M1174" s="171">
        <v>1.74</v>
      </c>
      <c r="N1174" s="172"/>
    </row>
    <row r="1175" spans="8:14" x14ac:dyDescent="0.2">
      <c r="H1175" t="s">
        <v>14243</v>
      </c>
      <c r="I1175" s="171">
        <v>25</v>
      </c>
      <c r="J1175" s="171">
        <v>7.89</v>
      </c>
      <c r="K1175" s="171">
        <v>2090</v>
      </c>
      <c r="L1175" s="171">
        <v>560</v>
      </c>
      <c r="M1175" s="171">
        <v>2.25</v>
      </c>
      <c r="N1175" s="172"/>
    </row>
    <row r="1176" spans="8:14" x14ac:dyDescent="0.2">
      <c r="H1176" t="s">
        <v>14244</v>
      </c>
      <c r="I1176" s="171">
        <v>24.6</v>
      </c>
      <c r="J1176" s="171">
        <v>7.75</v>
      </c>
      <c r="K1176" s="171">
        <v>2090</v>
      </c>
      <c r="L1176" s="171">
        <v>808</v>
      </c>
      <c r="M1176" s="171">
        <v>1.69</v>
      </c>
      <c r="N1176" s="172"/>
    </row>
    <row r="1177" spans="8:14" x14ac:dyDescent="0.2">
      <c r="H1177" t="s">
        <v>14243</v>
      </c>
      <c r="I1177" s="171">
        <v>25.2</v>
      </c>
      <c r="J1177" s="171">
        <v>7.81</v>
      </c>
      <c r="K1177" s="171">
        <v>2090</v>
      </c>
      <c r="L1177" s="171">
        <v>694</v>
      </c>
      <c r="M1177" s="171">
        <v>1.94</v>
      </c>
      <c r="N1177" s="172"/>
    </row>
    <row r="1178" spans="8:14" x14ac:dyDescent="0.2">
      <c r="H1178" t="s">
        <v>14244</v>
      </c>
      <c r="I1178" s="171">
        <v>25.1</v>
      </c>
      <c r="J1178" s="171">
        <v>7.77</v>
      </c>
      <c r="K1178" s="171">
        <v>2090</v>
      </c>
      <c r="L1178" s="171">
        <v>770</v>
      </c>
      <c r="M1178" s="171">
        <v>1.78</v>
      </c>
      <c r="N1178" s="172"/>
    </row>
    <row r="1179" spans="8:14" x14ac:dyDescent="0.2">
      <c r="H1179" t="s">
        <v>14243</v>
      </c>
      <c r="I1179" s="171">
        <v>25.3</v>
      </c>
      <c r="J1179" s="171">
        <v>8.07</v>
      </c>
      <c r="K1179" s="171">
        <v>2090</v>
      </c>
      <c r="L1179" s="171">
        <v>341</v>
      </c>
      <c r="M1179" s="171">
        <v>3.16</v>
      </c>
      <c r="N1179" s="172"/>
    </row>
    <row r="1180" spans="8:14" x14ac:dyDescent="0.2">
      <c r="H1180" t="s">
        <v>14244</v>
      </c>
      <c r="I1180" s="171">
        <v>25.6</v>
      </c>
      <c r="J1180" s="171">
        <v>7.78</v>
      </c>
      <c r="K1180" s="171">
        <v>2090</v>
      </c>
      <c r="L1180" s="171">
        <v>752</v>
      </c>
      <c r="M1180" s="171">
        <v>1.85</v>
      </c>
      <c r="N1180" s="172"/>
    </row>
    <row r="1181" spans="8:14" x14ac:dyDescent="0.2">
      <c r="H1181" t="s">
        <v>14243</v>
      </c>
      <c r="I1181" s="171">
        <v>24.9</v>
      </c>
      <c r="J1181" s="171">
        <v>7.88</v>
      </c>
      <c r="K1181" s="171">
        <v>2090</v>
      </c>
      <c r="L1181" s="171">
        <v>575</v>
      </c>
      <c r="M1181" s="171">
        <v>2.2000000000000002</v>
      </c>
      <c r="N1181" s="172"/>
    </row>
    <row r="1182" spans="8:14" x14ac:dyDescent="0.2">
      <c r="H1182" t="s">
        <v>14244</v>
      </c>
      <c r="I1182" s="171">
        <v>24.5</v>
      </c>
      <c r="J1182" s="171">
        <v>7.77</v>
      </c>
      <c r="K1182" s="171">
        <v>2090</v>
      </c>
      <c r="L1182" s="171">
        <v>766</v>
      </c>
      <c r="M1182" s="171">
        <v>1.75</v>
      </c>
      <c r="N1182" s="172"/>
    </row>
    <row r="1183" spans="8:14" x14ac:dyDescent="0.2">
      <c r="H1183" t="s">
        <v>14243</v>
      </c>
      <c r="I1183" s="171">
        <v>25.1</v>
      </c>
      <c r="J1183" s="171">
        <v>7.8</v>
      </c>
      <c r="K1183" s="171">
        <v>2090</v>
      </c>
      <c r="L1183" s="171">
        <v>712</v>
      </c>
      <c r="M1183" s="171">
        <v>1.89</v>
      </c>
      <c r="N1183" s="172"/>
    </row>
    <row r="1184" spans="8:14" x14ac:dyDescent="0.2">
      <c r="H1184" t="s">
        <v>14244</v>
      </c>
      <c r="I1184" s="171">
        <v>25</v>
      </c>
      <c r="J1184" s="171">
        <v>7.74</v>
      </c>
      <c r="K1184" s="171">
        <v>2090</v>
      </c>
      <c r="L1184" s="171">
        <v>831</v>
      </c>
      <c r="M1184" s="171">
        <v>1.67</v>
      </c>
      <c r="N1184" s="172"/>
    </row>
    <row r="1185" spans="8:14" x14ac:dyDescent="0.2">
      <c r="H1185" t="s">
        <v>14243</v>
      </c>
      <c r="I1185" s="171">
        <v>25.3</v>
      </c>
      <c r="J1185" s="171">
        <v>8.06</v>
      </c>
      <c r="K1185" s="171">
        <v>2090</v>
      </c>
      <c r="L1185" s="171">
        <v>351</v>
      </c>
      <c r="M1185" s="171">
        <v>3.11</v>
      </c>
      <c r="N1185" s="172"/>
    </row>
    <row r="1186" spans="8:14" x14ac:dyDescent="0.2">
      <c r="H1186" t="s">
        <v>14244</v>
      </c>
      <c r="I1186" s="171">
        <v>25.6</v>
      </c>
      <c r="J1186" s="171">
        <v>7.73</v>
      </c>
      <c r="K1186" s="171">
        <v>2090</v>
      </c>
      <c r="L1186" s="171">
        <v>857</v>
      </c>
      <c r="M1186" s="171">
        <v>1.67</v>
      </c>
      <c r="N1186" s="172"/>
    </row>
    <row r="1187" spans="8:14" x14ac:dyDescent="0.2">
      <c r="H1187" t="s">
        <v>14243</v>
      </c>
      <c r="I1187" s="171">
        <v>24.9</v>
      </c>
      <c r="J1187" s="171">
        <v>7.88</v>
      </c>
      <c r="K1187" s="171">
        <v>2090</v>
      </c>
      <c r="L1187" s="171">
        <v>575</v>
      </c>
      <c r="M1187" s="171">
        <v>2.2000000000000002</v>
      </c>
      <c r="N1187" s="172"/>
    </row>
    <row r="1188" spans="8:14" x14ac:dyDescent="0.2">
      <c r="H1188" t="s">
        <v>14244</v>
      </c>
      <c r="I1188" s="171">
        <v>24.6</v>
      </c>
      <c r="J1188" s="171">
        <v>7.78</v>
      </c>
      <c r="K1188" s="171">
        <v>2090</v>
      </c>
      <c r="L1188" s="171">
        <v>747</v>
      </c>
      <c r="M1188" s="171">
        <v>1.79</v>
      </c>
      <c r="N1188" s="172"/>
    </row>
    <row r="1189" spans="8:14" x14ac:dyDescent="0.2">
      <c r="H1189" t="s">
        <v>14243</v>
      </c>
      <c r="I1189" s="171">
        <v>25.3</v>
      </c>
      <c r="J1189" s="171">
        <v>7.82</v>
      </c>
      <c r="K1189" s="171">
        <v>2090</v>
      </c>
      <c r="L1189" s="171">
        <v>676</v>
      </c>
      <c r="M1189" s="171">
        <v>1.98</v>
      </c>
      <c r="N1189" s="172"/>
    </row>
    <row r="1190" spans="8:14" x14ac:dyDescent="0.2">
      <c r="H1190" t="s">
        <v>14244</v>
      </c>
      <c r="I1190" s="171">
        <v>25.2</v>
      </c>
      <c r="J1190" s="171">
        <v>7.75</v>
      </c>
      <c r="K1190" s="171">
        <v>2090</v>
      </c>
      <c r="L1190" s="171">
        <v>811</v>
      </c>
      <c r="M1190" s="171">
        <v>1.72</v>
      </c>
      <c r="N1190" s="172"/>
    </row>
    <row r="1191" spans="8:14" x14ac:dyDescent="0.2">
      <c r="H1191" t="s">
        <v>14243</v>
      </c>
      <c r="I1191" s="171">
        <v>25.5</v>
      </c>
      <c r="J1191" s="171">
        <v>8.1</v>
      </c>
      <c r="K1191" s="171">
        <v>2090</v>
      </c>
      <c r="L1191" s="171">
        <v>313</v>
      </c>
      <c r="M1191" s="171">
        <v>3.35</v>
      </c>
      <c r="N1191" s="172"/>
    </row>
    <row r="1192" spans="8:14" x14ac:dyDescent="0.2">
      <c r="H1192" t="s">
        <v>14244</v>
      </c>
      <c r="I1192" s="171">
        <v>25.8</v>
      </c>
      <c r="J1192" s="171">
        <v>7.77</v>
      </c>
      <c r="K1192" s="171">
        <v>2090</v>
      </c>
      <c r="L1192" s="171">
        <v>773</v>
      </c>
      <c r="M1192" s="171">
        <v>1.82</v>
      </c>
      <c r="N1192" s="172"/>
    </row>
    <row r="1193" spans="8:14" x14ac:dyDescent="0.2">
      <c r="H1193" t="s">
        <v>14243</v>
      </c>
      <c r="I1193" s="171">
        <v>24.9</v>
      </c>
      <c r="J1193" s="171">
        <v>7.9</v>
      </c>
      <c r="K1193" s="171">
        <v>2090</v>
      </c>
      <c r="L1193" s="171">
        <v>545</v>
      </c>
      <c r="M1193" s="171">
        <v>2.29</v>
      </c>
      <c r="N1193" s="172"/>
    </row>
    <row r="1194" spans="8:14" x14ac:dyDescent="0.2">
      <c r="H1194" t="s">
        <v>14244</v>
      </c>
      <c r="I1194" s="171">
        <v>24.7</v>
      </c>
      <c r="J1194" s="171">
        <v>7.78</v>
      </c>
      <c r="K1194" s="171">
        <v>2090</v>
      </c>
      <c r="L1194" s="171">
        <v>748</v>
      </c>
      <c r="M1194" s="171">
        <v>1.8</v>
      </c>
      <c r="N1194" s="172"/>
    </row>
    <row r="1195" spans="8:14" x14ac:dyDescent="0.2">
      <c r="H1195" t="s">
        <v>14243</v>
      </c>
      <c r="I1195" s="171">
        <v>25.3</v>
      </c>
      <c r="J1195" s="171">
        <v>7.82</v>
      </c>
      <c r="K1195" s="171">
        <v>2090</v>
      </c>
      <c r="L1195" s="171">
        <v>676</v>
      </c>
      <c r="M1195" s="171">
        <v>1.98</v>
      </c>
      <c r="N1195" s="172"/>
    </row>
    <row r="1196" spans="8:14" x14ac:dyDescent="0.2">
      <c r="H1196" t="s">
        <v>14244</v>
      </c>
      <c r="I1196" s="171">
        <v>25.3</v>
      </c>
      <c r="J1196" s="171">
        <v>7.76</v>
      </c>
      <c r="K1196" s="171">
        <v>2090</v>
      </c>
      <c r="L1196" s="171">
        <v>791</v>
      </c>
      <c r="M1196" s="171">
        <v>1.76</v>
      </c>
      <c r="N1196" s="172"/>
    </row>
    <row r="1197" spans="8:14" x14ac:dyDescent="0.2">
      <c r="H1197" t="s">
        <v>14243</v>
      </c>
      <c r="I1197" s="171">
        <v>25.8</v>
      </c>
      <c r="J1197" s="171">
        <v>8.15</v>
      </c>
      <c r="K1197" s="171">
        <v>2090</v>
      </c>
      <c r="L1197" s="171">
        <v>271</v>
      </c>
      <c r="M1197" s="171">
        <v>3.68</v>
      </c>
      <c r="N1197" s="172"/>
    </row>
    <row r="1198" spans="8:14" x14ac:dyDescent="0.2">
      <c r="H1198" t="s">
        <v>14244</v>
      </c>
      <c r="I1198" s="171">
        <v>26</v>
      </c>
      <c r="J1198" s="171">
        <v>7.77</v>
      </c>
      <c r="K1198" s="171">
        <v>2090</v>
      </c>
      <c r="L1198" s="171">
        <v>775</v>
      </c>
      <c r="M1198" s="171">
        <v>1.84</v>
      </c>
      <c r="N1198" s="172"/>
    </row>
    <row r="1199" spans="8:14" x14ac:dyDescent="0.2">
      <c r="H1199" t="s">
        <v>14243</v>
      </c>
      <c r="I1199" s="171">
        <v>25.1</v>
      </c>
      <c r="J1199" s="171">
        <v>7.94</v>
      </c>
      <c r="K1199" s="171">
        <v>2090</v>
      </c>
      <c r="L1199" s="171">
        <v>489</v>
      </c>
      <c r="M1199" s="171">
        <v>2.48</v>
      </c>
      <c r="N1199" s="172"/>
    </row>
    <row r="1200" spans="8:14" x14ac:dyDescent="0.2">
      <c r="H1200" t="s">
        <v>14244</v>
      </c>
      <c r="I1200" s="171">
        <v>24.8</v>
      </c>
      <c r="J1200" s="171">
        <v>7.76</v>
      </c>
      <c r="K1200" s="171">
        <v>2090</v>
      </c>
      <c r="L1200" s="171">
        <v>788</v>
      </c>
      <c r="M1200" s="171">
        <v>1.73</v>
      </c>
      <c r="N1200" s="172"/>
    </row>
    <row r="1201" spans="8:14" x14ac:dyDescent="0.2">
      <c r="H1201" t="s">
        <v>14243</v>
      </c>
      <c r="I1201" s="171">
        <v>25.4</v>
      </c>
      <c r="J1201" s="171">
        <v>7.85</v>
      </c>
      <c r="K1201" s="171">
        <v>2090</v>
      </c>
      <c r="L1201" s="171">
        <v>625</v>
      </c>
      <c r="M1201" s="171">
        <v>2.11</v>
      </c>
      <c r="N1201" s="172"/>
    </row>
    <row r="1202" spans="8:14" x14ac:dyDescent="0.2">
      <c r="H1202" t="s">
        <v>14244</v>
      </c>
      <c r="I1202" s="171">
        <v>25.4</v>
      </c>
      <c r="J1202" s="171">
        <v>7.77</v>
      </c>
      <c r="K1202" s="171">
        <v>2090</v>
      </c>
      <c r="L1202" s="171">
        <v>771</v>
      </c>
      <c r="M1202" s="171">
        <v>1.8</v>
      </c>
      <c r="N1202" s="172"/>
    </row>
    <row r="1203" spans="8:14" x14ac:dyDescent="0.2">
      <c r="H1203" t="s">
        <v>14243</v>
      </c>
      <c r="I1203" s="171">
        <v>25.9</v>
      </c>
      <c r="J1203" s="171">
        <v>8.17</v>
      </c>
      <c r="K1203" s="171">
        <v>2090</v>
      </c>
      <c r="L1203" s="171">
        <v>256</v>
      </c>
      <c r="M1203" s="171">
        <v>3.82</v>
      </c>
      <c r="N1203" s="172"/>
    </row>
    <row r="1204" spans="8:14" x14ac:dyDescent="0.2">
      <c r="H1204" t="s">
        <v>14244</v>
      </c>
      <c r="I1204" s="171">
        <v>26.1</v>
      </c>
      <c r="J1204" s="171">
        <v>7.78</v>
      </c>
      <c r="K1204" s="171">
        <v>2090</v>
      </c>
      <c r="L1204" s="171">
        <v>755</v>
      </c>
      <c r="M1204" s="171">
        <v>1.88</v>
      </c>
      <c r="N1204" s="172"/>
    </row>
    <row r="1205" spans="8:14" x14ac:dyDescent="0.2">
      <c r="H1205" t="s">
        <v>14243</v>
      </c>
      <c r="I1205" s="171">
        <v>25.2</v>
      </c>
      <c r="J1205" s="171">
        <v>7.99</v>
      </c>
      <c r="K1205" s="171">
        <v>2090</v>
      </c>
      <c r="L1205" s="171">
        <v>427</v>
      </c>
      <c r="M1205" s="171">
        <v>2.73</v>
      </c>
      <c r="N1205" s="172"/>
    </row>
    <row r="1206" spans="8:14" x14ac:dyDescent="0.2">
      <c r="H1206" t="s">
        <v>14244</v>
      </c>
      <c r="I1206" s="171">
        <v>24.9</v>
      </c>
      <c r="J1206" s="171">
        <v>7.76</v>
      </c>
      <c r="K1206" s="171">
        <v>2090</v>
      </c>
      <c r="L1206" s="171">
        <v>789</v>
      </c>
      <c r="M1206" s="171">
        <v>1.74</v>
      </c>
      <c r="N1206" s="172"/>
    </row>
    <row r="1207" spans="8:14" x14ac:dyDescent="0.2">
      <c r="H1207" t="s">
        <v>14243</v>
      </c>
      <c r="I1207" s="171">
        <v>25.6</v>
      </c>
      <c r="J1207" s="171">
        <v>7.9</v>
      </c>
      <c r="K1207" s="171">
        <v>2090</v>
      </c>
      <c r="L1207" s="171">
        <v>547</v>
      </c>
      <c r="M1207" s="171">
        <v>2.34</v>
      </c>
      <c r="N1207" s="172"/>
    </row>
    <row r="1208" spans="8:14" x14ac:dyDescent="0.2">
      <c r="H1208" t="s">
        <v>14244</v>
      </c>
      <c r="I1208" s="171">
        <v>25.5</v>
      </c>
      <c r="J1208" s="171">
        <v>7.73</v>
      </c>
      <c r="K1208" s="171">
        <v>2090</v>
      </c>
      <c r="L1208" s="171">
        <v>856</v>
      </c>
      <c r="M1208" s="171">
        <v>1.67</v>
      </c>
      <c r="N1208" s="172"/>
    </row>
    <row r="1209" spans="8:14" x14ac:dyDescent="0.2">
      <c r="H1209" t="s">
        <v>14243</v>
      </c>
      <c r="I1209" s="171">
        <v>26</v>
      </c>
      <c r="J1209" s="171">
        <v>8.1999999999999993</v>
      </c>
      <c r="K1209" s="171">
        <v>2090</v>
      </c>
      <c r="L1209" s="171">
        <v>234</v>
      </c>
      <c r="M1209" s="171">
        <v>4.0199999999999996</v>
      </c>
      <c r="N1209" s="172"/>
    </row>
    <row r="1210" spans="8:14" x14ac:dyDescent="0.2">
      <c r="H1210" t="s">
        <v>14244</v>
      </c>
      <c r="I1210" s="171">
        <v>26.2</v>
      </c>
      <c r="J1210" s="171">
        <v>7.77</v>
      </c>
      <c r="K1210" s="171">
        <v>2090</v>
      </c>
      <c r="L1210" s="171">
        <v>776</v>
      </c>
      <c r="M1210" s="171">
        <v>1.85</v>
      </c>
      <c r="N1210" s="172"/>
    </row>
    <row r="1211" spans="8:14" x14ac:dyDescent="0.2">
      <c r="H1211" t="s">
        <v>14243</v>
      </c>
      <c r="I1211" s="171">
        <v>25.3</v>
      </c>
      <c r="J1211" s="171">
        <v>8.01</v>
      </c>
      <c r="K1211" s="171">
        <v>2090</v>
      </c>
      <c r="L1211" s="171">
        <v>404</v>
      </c>
      <c r="M1211" s="171">
        <v>2.84</v>
      </c>
      <c r="N1211" s="172"/>
    </row>
    <row r="1212" spans="8:14" x14ac:dyDescent="0.2">
      <c r="H1212" t="s">
        <v>14244</v>
      </c>
      <c r="I1212" s="171">
        <v>25</v>
      </c>
      <c r="J1212" s="171">
        <v>7.77</v>
      </c>
      <c r="K1212" s="171">
        <v>2090</v>
      </c>
      <c r="L1212" s="171">
        <v>769</v>
      </c>
      <c r="M1212" s="171">
        <v>1.78</v>
      </c>
      <c r="N1212" s="172"/>
    </row>
    <row r="1213" spans="8:14" x14ac:dyDescent="0.2">
      <c r="H1213" t="s">
        <v>14243</v>
      </c>
      <c r="I1213" s="171">
        <v>25.6</v>
      </c>
      <c r="J1213" s="171">
        <v>7.93</v>
      </c>
      <c r="K1213" s="171">
        <v>2090</v>
      </c>
      <c r="L1213" s="171">
        <v>504</v>
      </c>
      <c r="M1213" s="171">
        <v>2.4700000000000002</v>
      </c>
      <c r="N1213" s="172"/>
    </row>
    <row r="1214" spans="8:14" x14ac:dyDescent="0.2">
      <c r="H1214" t="s">
        <v>14244</v>
      </c>
      <c r="I1214" s="171">
        <v>25.5</v>
      </c>
      <c r="J1214" s="171">
        <v>7.74</v>
      </c>
      <c r="K1214" s="171">
        <v>2090</v>
      </c>
      <c r="L1214" s="171">
        <v>834</v>
      </c>
      <c r="M1214" s="171">
        <v>1.7</v>
      </c>
      <c r="N1214" s="172"/>
    </row>
    <row r="1215" spans="8:14" x14ac:dyDescent="0.2">
      <c r="H1215" t="s">
        <v>14243</v>
      </c>
      <c r="I1215" s="171">
        <v>26</v>
      </c>
      <c r="J1215" s="171">
        <v>8.2200000000000006</v>
      </c>
      <c r="K1215" s="171">
        <v>2090</v>
      </c>
      <c r="L1215" s="171">
        <v>220</v>
      </c>
      <c r="M1215" s="171">
        <v>4.1500000000000004</v>
      </c>
      <c r="N1215" s="172"/>
    </row>
    <row r="1216" spans="8:14" x14ac:dyDescent="0.2">
      <c r="H1216" t="s">
        <v>14244</v>
      </c>
      <c r="I1216" s="171">
        <v>26.2</v>
      </c>
      <c r="J1216" s="171">
        <v>7.74</v>
      </c>
      <c r="K1216" s="171">
        <v>2090</v>
      </c>
      <c r="L1216" s="171">
        <v>839</v>
      </c>
      <c r="M1216" s="171">
        <v>1.74</v>
      </c>
      <c r="N1216" s="172"/>
    </row>
    <row r="1217" spans="8:14" x14ac:dyDescent="0.2">
      <c r="H1217" t="s">
        <v>14243</v>
      </c>
      <c r="I1217" s="171">
        <v>25.3</v>
      </c>
      <c r="J1217" s="171">
        <v>7.96</v>
      </c>
      <c r="K1217" s="171">
        <v>2090</v>
      </c>
      <c r="L1217" s="171">
        <v>464</v>
      </c>
      <c r="M1217" s="171">
        <v>2.59</v>
      </c>
      <c r="N1217" s="172"/>
    </row>
    <row r="1218" spans="8:14" x14ac:dyDescent="0.2">
      <c r="H1218" t="s">
        <v>14244</v>
      </c>
      <c r="I1218" s="171">
        <v>24.9</v>
      </c>
      <c r="J1218" s="171">
        <v>7.74</v>
      </c>
      <c r="K1218" s="171">
        <v>2090</v>
      </c>
      <c r="L1218" s="171">
        <v>831</v>
      </c>
      <c r="M1218" s="171">
        <v>1.67</v>
      </c>
      <c r="N1218" s="172"/>
    </row>
    <row r="1219" spans="8:14" x14ac:dyDescent="0.2">
      <c r="H1219" t="s">
        <v>14243</v>
      </c>
      <c r="I1219" s="171">
        <v>25.5</v>
      </c>
      <c r="J1219" s="171">
        <v>7.88</v>
      </c>
      <c r="K1219" s="171">
        <v>2090</v>
      </c>
      <c r="L1219" s="171">
        <v>577</v>
      </c>
      <c r="M1219" s="171">
        <v>2.2400000000000002</v>
      </c>
      <c r="N1219" s="172"/>
    </row>
    <row r="1220" spans="8:14" x14ac:dyDescent="0.2">
      <c r="H1220" t="s">
        <v>14244</v>
      </c>
      <c r="I1220" s="171">
        <v>25.4</v>
      </c>
      <c r="J1220" s="171">
        <v>7.77</v>
      </c>
      <c r="K1220" s="171">
        <v>2090</v>
      </c>
      <c r="L1220" s="171">
        <v>771</v>
      </c>
      <c r="M1220" s="171">
        <v>1.8</v>
      </c>
      <c r="N1220" s="172"/>
    </row>
    <row r="1221" spans="8:14" x14ac:dyDescent="0.2">
      <c r="H1221" t="s">
        <v>14243</v>
      </c>
      <c r="I1221" s="171">
        <v>25.7</v>
      </c>
      <c r="J1221" s="171">
        <v>8.18</v>
      </c>
      <c r="K1221" s="171">
        <v>2090</v>
      </c>
      <c r="L1221" s="171">
        <v>248</v>
      </c>
      <c r="M1221" s="171">
        <v>3.86</v>
      </c>
      <c r="N1221" s="172"/>
    </row>
    <row r="1222" spans="8:14" x14ac:dyDescent="0.2">
      <c r="H1222" t="s">
        <v>14244</v>
      </c>
      <c r="I1222" s="171">
        <v>26</v>
      </c>
      <c r="J1222" s="171">
        <v>7.76</v>
      </c>
      <c r="K1222" s="171">
        <v>2090</v>
      </c>
      <c r="L1222" s="171">
        <v>795</v>
      </c>
      <c r="M1222" s="171">
        <v>1.8</v>
      </c>
      <c r="N1222" s="172"/>
    </row>
    <row r="1223" spans="8:14" x14ac:dyDescent="0.2">
      <c r="H1223" t="s">
        <v>14243</v>
      </c>
      <c r="I1223" s="171">
        <v>25.2</v>
      </c>
      <c r="J1223" s="171">
        <v>7.92</v>
      </c>
      <c r="K1223" s="171">
        <v>2090</v>
      </c>
      <c r="L1223" s="171">
        <v>517</v>
      </c>
      <c r="M1223" s="171">
        <v>2.4</v>
      </c>
      <c r="N1223" s="172"/>
    </row>
    <row r="1224" spans="8:14" x14ac:dyDescent="0.2">
      <c r="H1224" t="s">
        <v>14244</v>
      </c>
      <c r="I1224" s="171">
        <v>24.8</v>
      </c>
      <c r="J1224" s="171">
        <v>7.77</v>
      </c>
      <c r="K1224" s="171">
        <v>2090</v>
      </c>
      <c r="L1224" s="171">
        <v>768</v>
      </c>
      <c r="M1224" s="171">
        <v>1.77</v>
      </c>
      <c r="N1224" s="172"/>
    </row>
    <row r="1225" spans="8:14" x14ac:dyDescent="0.2">
      <c r="H1225" t="s">
        <v>14243</v>
      </c>
      <c r="I1225" s="171">
        <v>25.4</v>
      </c>
      <c r="J1225" s="171">
        <v>7.85</v>
      </c>
      <c r="K1225" s="171">
        <v>2090</v>
      </c>
      <c r="L1225" s="171">
        <v>625</v>
      </c>
      <c r="M1225" s="171">
        <v>2.11</v>
      </c>
      <c r="N1225" s="172"/>
    </row>
    <row r="1226" spans="8:14" x14ac:dyDescent="0.2">
      <c r="H1226" t="s">
        <v>14244</v>
      </c>
      <c r="I1226" s="171">
        <v>25.3</v>
      </c>
      <c r="J1226" s="171">
        <v>7.77</v>
      </c>
      <c r="K1226" s="171">
        <v>2090</v>
      </c>
      <c r="L1226" s="171">
        <v>771</v>
      </c>
      <c r="M1226" s="171">
        <v>1.8</v>
      </c>
      <c r="N1226" s="172"/>
    </row>
    <row r="1227" spans="8:14" x14ac:dyDescent="0.2">
      <c r="H1227" t="s">
        <v>14243</v>
      </c>
      <c r="I1227" s="171">
        <v>25.6</v>
      </c>
      <c r="J1227" s="171">
        <v>8.14</v>
      </c>
      <c r="K1227" s="171">
        <v>2090</v>
      </c>
      <c r="L1227" s="171">
        <v>279</v>
      </c>
      <c r="M1227" s="171">
        <v>3.6</v>
      </c>
      <c r="N1227" s="172"/>
    </row>
    <row r="1228" spans="8:14" x14ac:dyDescent="0.2">
      <c r="H1228" t="s">
        <v>14244</v>
      </c>
      <c r="I1228" s="171">
        <v>25.9</v>
      </c>
      <c r="J1228" s="171">
        <v>7.78</v>
      </c>
      <c r="K1228" s="171">
        <v>2090</v>
      </c>
      <c r="L1228" s="171">
        <v>754</v>
      </c>
      <c r="M1228" s="171">
        <v>1.87</v>
      </c>
      <c r="N1228" s="172"/>
    </row>
    <row r="1229" spans="8:14" x14ac:dyDescent="0.2">
      <c r="H1229" t="s">
        <v>14243</v>
      </c>
      <c r="I1229" s="171">
        <v>25.1</v>
      </c>
      <c r="J1229" s="171">
        <v>7.9</v>
      </c>
      <c r="K1229" s="171">
        <v>2090</v>
      </c>
      <c r="L1229" s="171">
        <v>545</v>
      </c>
      <c r="M1229" s="171">
        <v>2.2999999999999998</v>
      </c>
      <c r="N1229" s="172"/>
    </row>
    <row r="1230" spans="8:14" x14ac:dyDescent="0.2">
      <c r="H1230" t="s">
        <v>14244</v>
      </c>
      <c r="I1230" s="171">
        <v>24.7</v>
      </c>
      <c r="J1230" s="171">
        <v>7.78</v>
      </c>
      <c r="K1230" s="171">
        <v>2090</v>
      </c>
      <c r="L1230" s="171">
        <v>748</v>
      </c>
      <c r="M1230" s="171">
        <v>1.8</v>
      </c>
      <c r="N1230" s="172"/>
    </row>
    <row r="1231" spans="8:14" x14ac:dyDescent="0.2">
      <c r="H1231" t="s">
        <v>14243</v>
      </c>
      <c r="I1231" s="171">
        <v>25.4</v>
      </c>
      <c r="J1231" s="171">
        <v>7.83</v>
      </c>
      <c r="K1231" s="171">
        <v>2090</v>
      </c>
      <c r="L1231" s="171">
        <v>659</v>
      </c>
      <c r="M1231" s="171">
        <v>2.0299999999999998</v>
      </c>
      <c r="N1231" s="172"/>
    </row>
    <row r="1232" spans="8:14" x14ac:dyDescent="0.2">
      <c r="H1232" t="s">
        <v>14244</v>
      </c>
      <c r="I1232" s="171">
        <v>25.2</v>
      </c>
      <c r="J1232" s="171">
        <v>7.75</v>
      </c>
      <c r="K1232" s="171">
        <v>2090</v>
      </c>
      <c r="L1232" s="171">
        <v>811</v>
      </c>
      <c r="M1232" s="171">
        <v>1.72</v>
      </c>
      <c r="N1232" s="172"/>
    </row>
    <row r="1233" spans="8:14" x14ac:dyDescent="0.2">
      <c r="H1233" t="s">
        <v>14243</v>
      </c>
      <c r="I1233" s="171">
        <v>25.5</v>
      </c>
      <c r="J1233" s="171">
        <v>8.1</v>
      </c>
      <c r="K1233" s="171">
        <v>2090</v>
      </c>
      <c r="L1233" s="171">
        <v>313</v>
      </c>
      <c r="M1233" s="171">
        <v>3.35</v>
      </c>
      <c r="N1233" s="172"/>
    </row>
    <row r="1234" spans="8:14" x14ac:dyDescent="0.2">
      <c r="H1234" t="s">
        <v>14244</v>
      </c>
      <c r="I1234" s="171">
        <v>25.8</v>
      </c>
      <c r="J1234" s="171">
        <v>7.76</v>
      </c>
      <c r="K1234" s="171">
        <v>2090</v>
      </c>
      <c r="L1234" s="171">
        <v>794</v>
      </c>
      <c r="M1234" s="171">
        <v>1.79</v>
      </c>
      <c r="N1234" s="172"/>
    </row>
    <row r="1235" spans="8:14" x14ac:dyDescent="0.2">
      <c r="H1235" t="s">
        <v>14243</v>
      </c>
      <c r="I1235" s="171">
        <v>25</v>
      </c>
      <c r="J1235" s="171">
        <v>7.89</v>
      </c>
      <c r="K1235" s="171">
        <v>2090</v>
      </c>
      <c r="L1235" s="171">
        <v>560</v>
      </c>
      <c r="M1235" s="171">
        <v>2.25</v>
      </c>
      <c r="N1235" s="172"/>
    </row>
    <row r="1236" spans="8:14" x14ac:dyDescent="0.2">
      <c r="H1236" t="s">
        <v>14244</v>
      </c>
      <c r="I1236" s="171">
        <v>24.7</v>
      </c>
      <c r="J1236" s="171">
        <v>7.77</v>
      </c>
      <c r="K1236" s="171">
        <v>2090</v>
      </c>
      <c r="L1236" s="171">
        <v>768</v>
      </c>
      <c r="M1236" s="171">
        <v>1.76</v>
      </c>
      <c r="N1236" s="172"/>
    </row>
    <row r="1237" spans="8:14" x14ac:dyDescent="0.2">
      <c r="H1237" t="s">
        <v>14243</v>
      </c>
      <c r="I1237" s="171">
        <v>25.3</v>
      </c>
      <c r="J1237" s="171">
        <v>7.8</v>
      </c>
      <c r="K1237" s="171">
        <v>2090</v>
      </c>
      <c r="L1237" s="171">
        <v>713</v>
      </c>
      <c r="M1237" s="171">
        <v>1.91</v>
      </c>
      <c r="N1237" s="172"/>
    </row>
    <row r="1238" spans="8:14" x14ac:dyDescent="0.2">
      <c r="H1238" t="s">
        <v>14244</v>
      </c>
      <c r="I1238" s="171">
        <v>25.1</v>
      </c>
      <c r="J1238" s="171">
        <v>7.73</v>
      </c>
      <c r="K1238" s="171">
        <v>2090</v>
      </c>
      <c r="L1238" s="171">
        <v>854</v>
      </c>
      <c r="M1238" s="171">
        <v>1.65</v>
      </c>
      <c r="N1238" s="172"/>
    </row>
    <row r="1239" spans="8:14" x14ac:dyDescent="0.2">
      <c r="H1239" t="s">
        <v>14243</v>
      </c>
      <c r="I1239" s="171">
        <v>25.4</v>
      </c>
      <c r="J1239" s="171">
        <v>8.07</v>
      </c>
      <c r="K1239" s="171">
        <v>2090</v>
      </c>
      <c r="L1239" s="171">
        <v>341</v>
      </c>
      <c r="M1239" s="171">
        <v>3.17</v>
      </c>
      <c r="N1239" s="172"/>
    </row>
    <row r="1240" spans="8:14" x14ac:dyDescent="0.2">
      <c r="H1240" t="s">
        <v>14244</v>
      </c>
      <c r="I1240" s="171">
        <v>25.7</v>
      </c>
      <c r="J1240" s="171">
        <v>7.75</v>
      </c>
      <c r="K1240" s="171">
        <v>2090</v>
      </c>
      <c r="L1240" s="171">
        <v>814</v>
      </c>
      <c r="M1240" s="171">
        <v>1.75</v>
      </c>
      <c r="N1240" s="172"/>
    </row>
    <row r="1241" spans="8:14" x14ac:dyDescent="0.2">
      <c r="H1241" t="s">
        <v>14243</v>
      </c>
      <c r="I1241" s="171">
        <v>24.9</v>
      </c>
      <c r="J1241" s="171">
        <v>7.73</v>
      </c>
      <c r="K1241" s="171">
        <v>1750</v>
      </c>
      <c r="L1241" s="171">
        <v>711</v>
      </c>
      <c r="M1241" s="171">
        <v>1.36</v>
      </c>
      <c r="N1241" s="172"/>
    </row>
    <row r="1242" spans="8:14" x14ac:dyDescent="0.2">
      <c r="H1242" t="s">
        <v>14244</v>
      </c>
      <c r="I1242" s="171">
        <v>24.3</v>
      </c>
      <c r="J1242" s="171">
        <v>7.67</v>
      </c>
      <c r="K1242" s="171">
        <v>1750</v>
      </c>
      <c r="L1242" s="171">
        <v>825</v>
      </c>
      <c r="M1242" s="171">
        <v>1.18</v>
      </c>
      <c r="N1242" s="172"/>
    </row>
    <row r="1243" spans="8:14" x14ac:dyDescent="0.2">
      <c r="H1243" t="s">
        <v>14243</v>
      </c>
      <c r="I1243" s="171">
        <v>25</v>
      </c>
      <c r="J1243" s="171">
        <v>7.65</v>
      </c>
      <c r="K1243" s="171">
        <v>1750</v>
      </c>
      <c r="L1243" s="171">
        <v>873</v>
      </c>
      <c r="M1243" s="171">
        <v>1.1599999999999999</v>
      </c>
      <c r="N1243" s="172"/>
    </row>
    <row r="1244" spans="8:14" x14ac:dyDescent="0.2">
      <c r="H1244" t="s">
        <v>14244</v>
      </c>
      <c r="I1244" s="171">
        <v>24.6</v>
      </c>
      <c r="J1244" s="171">
        <v>7.72</v>
      </c>
      <c r="K1244" s="171">
        <v>1750</v>
      </c>
      <c r="L1244" s="171">
        <v>728</v>
      </c>
      <c r="M1244" s="171">
        <v>1.32</v>
      </c>
      <c r="N1244" s="172"/>
    </row>
    <row r="1245" spans="8:14" x14ac:dyDescent="0.2">
      <c r="H1245" t="s">
        <v>14243</v>
      </c>
      <c r="I1245" s="171">
        <v>24.7</v>
      </c>
      <c r="J1245" s="171">
        <v>7.85</v>
      </c>
      <c r="K1245" s="171">
        <v>1750</v>
      </c>
      <c r="L1245" s="171">
        <v>518</v>
      </c>
      <c r="M1245" s="171">
        <v>1.72</v>
      </c>
      <c r="N1245" s="172"/>
    </row>
    <row r="1246" spans="8:14" x14ac:dyDescent="0.2">
      <c r="H1246" t="s">
        <v>14244</v>
      </c>
      <c r="I1246" s="171">
        <v>25.1</v>
      </c>
      <c r="J1246" s="171">
        <v>7.75</v>
      </c>
      <c r="K1246" s="171">
        <v>1750</v>
      </c>
      <c r="L1246" s="171">
        <v>676</v>
      </c>
      <c r="M1246" s="171">
        <v>1.43</v>
      </c>
      <c r="N1246" s="172"/>
    </row>
    <row r="1247" spans="8:14" x14ac:dyDescent="0.2">
      <c r="H1247" t="s">
        <v>14243</v>
      </c>
      <c r="I1247" s="171">
        <v>24.7</v>
      </c>
      <c r="J1247" s="171">
        <v>7.73</v>
      </c>
      <c r="K1247" s="171">
        <v>1750</v>
      </c>
      <c r="L1247" s="171">
        <v>710</v>
      </c>
      <c r="M1247" s="171">
        <v>1.35</v>
      </c>
      <c r="N1247" s="172"/>
    </row>
    <row r="1248" spans="8:14" x14ac:dyDescent="0.2">
      <c r="H1248" t="s">
        <v>14244</v>
      </c>
      <c r="I1248" s="171">
        <v>24.2</v>
      </c>
      <c r="J1248" s="171">
        <v>7.65</v>
      </c>
      <c r="K1248" s="171">
        <v>1750</v>
      </c>
      <c r="L1248" s="171">
        <v>868</v>
      </c>
      <c r="M1248" s="171">
        <v>1.1299999999999999</v>
      </c>
      <c r="N1248" s="172"/>
    </row>
    <row r="1249" spans="8:14" x14ac:dyDescent="0.2">
      <c r="H1249" t="s">
        <v>14243</v>
      </c>
      <c r="I1249" s="171">
        <v>24.8</v>
      </c>
      <c r="J1249" s="171">
        <v>7.63</v>
      </c>
      <c r="K1249" s="171">
        <v>1750</v>
      </c>
      <c r="L1249" s="171">
        <v>918</v>
      </c>
      <c r="M1249" s="171">
        <v>1.1100000000000001</v>
      </c>
      <c r="N1249" s="172"/>
    </row>
    <row r="1250" spans="8:14" x14ac:dyDescent="0.2">
      <c r="H1250" t="s">
        <v>14244</v>
      </c>
      <c r="I1250" s="171">
        <v>24.5</v>
      </c>
      <c r="J1250" s="171">
        <v>7.71</v>
      </c>
      <c r="K1250" s="171">
        <v>1750</v>
      </c>
      <c r="L1250" s="171">
        <v>746</v>
      </c>
      <c r="M1250" s="171">
        <v>1.29</v>
      </c>
      <c r="N1250" s="172"/>
    </row>
    <row r="1251" spans="8:14" x14ac:dyDescent="0.2">
      <c r="H1251" t="s">
        <v>14243</v>
      </c>
      <c r="I1251" s="171">
        <v>24.6</v>
      </c>
      <c r="J1251" s="171">
        <v>7.81</v>
      </c>
      <c r="K1251" s="171">
        <v>1750</v>
      </c>
      <c r="L1251" s="171">
        <v>575</v>
      </c>
      <c r="M1251" s="171">
        <v>1.58</v>
      </c>
      <c r="N1251" s="172"/>
    </row>
    <row r="1252" spans="8:14" x14ac:dyDescent="0.2">
      <c r="H1252" t="s">
        <v>14244</v>
      </c>
      <c r="I1252" s="171">
        <v>25</v>
      </c>
      <c r="J1252" s="171">
        <v>7.74</v>
      </c>
      <c r="K1252" s="171">
        <v>1750</v>
      </c>
      <c r="L1252" s="171">
        <v>693</v>
      </c>
      <c r="M1252" s="171">
        <v>1.4</v>
      </c>
      <c r="N1252" s="172"/>
    </row>
    <row r="1253" spans="8:14" x14ac:dyDescent="0.2">
      <c r="H1253" t="s">
        <v>14243</v>
      </c>
      <c r="I1253" s="171">
        <v>25.1</v>
      </c>
      <c r="J1253" s="171">
        <v>7.67</v>
      </c>
      <c r="K1253" s="171">
        <v>1750</v>
      </c>
      <c r="L1253" s="171">
        <v>831</v>
      </c>
      <c r="M1253" s="171">
        <v>1.22</v>
      </c>
      <c r="N1253" s="172"/>
    </row>
    <row r="1254" spans="8:14" x14ac:dyDescent="0.2">
      <c r="H1254" t="s">
        <v>14244</v>
      </c>
      <c r="I1254" s="171">
        <v>24.2</v>
      </c>
      <c r="J1254" s="171">
        <v>7.64</v>
      </c>
      <c r="K1254" s="171">
        <v>1750</v>
      </c>
      <c r="L1254" s="171">
        <v>890</v>
      </c>
      <c r="M1254" s="171">
        <v>1.1100000000000001</v>
      </c>
      <c r="N1254" s="172"/>
    </row>
    <row r="1255" spans="8:14" x14ac:dyDescent="0.2">
      <c r="H1255" t="s">
        <v>14243</v>
      </c>
      <c r="I1255" s="171">
        <v>24.9</v>
      </c>
      <c r="J1255" s="171">
        <v>7.61</v>
      </c>
      <c r="K1255" s="171">
        <v>1750</v>
      </c>
      <c r="L1255" s="171">
        <v>966</v>
      </c>
      <c r="M1255" s="171">
        <v>1.07</v>
      </c>
      <c r="N1255" s="172"/>
    </row>
    <row r="1256" spans="8:14" x14ac:dyDescent="0.2">
      <c r="H1256" t="s">
        <v>14244</v>
      </c>
      <c r="I1256" s="171">
        <v>24.4</v>
      </c>
      <c r="J1256" s="171">
        <v>7.69</v>
      </c>
      <c r="K1256" s="171">
        <v>1750</v>
      </c>
      <c r="L1256" s="171">
        <v>785</v>
      </c>
      <c r="M1256" s="171">
        <v>1.24</v>
      </c>
      <c r="N1256" s="172"/>
    </row>
    <row r="1257" spans="8:14" x14ac:dyDescent="0.2">
      <c r="H1257" t="s">
        <v>14243</v>
      </c>
      <c r="I1257" s="171">
        <v>24.5</v>
      </c>
      <c r="J1257" s="171">
        <v>7.79</v>
      </c>
      <c r="K1257" s="171">
        <v>1750</v>
      </c>
      <c r="L1257" s="171">
        <v>606</v>
      </c>
      <c r="M1257" s="171">
        <v>1.52</v>
      </c>
      <c r="N1257" s="172"/>
    </row>
    <row r="1258" spans="8:14" x14ac:dyDescent="0.2">
      <c r="H1258" t="s">
        <v>14244</v>
      </c>
      <c r="I1258" s="171">
        <v>25</v>
      </c>
      <c r="J1258" s="171">
        <v>7.73</v>
      </c>
      <c r="K1258" s="171">
        <v>1750</v>
      </c>
      <c r="L1258" s="171">
        <v>711</v>
      </c>
      <c r="M1258" s="171">
        <v>1.37</v>
      </c>
      <c r="N1258" s="172"/>
    </row>
    <row r="1259" spans="8:14" x14ac:dyDescent="0.2">
      <c r="H1259" t="s">
        <v>14243</v>
      </c>
      <c r="I1259" s="171">
        <v>25.1</v>
      </c>
      <c r="J1259" s="171">
        <v>7.67</v>
      </c>
      <c r="K1259" s="171">
        <v>1750</v>
      </c>
      <c r="L1259" s="171">
        <v>831</v>
      </c>
      <c r="M1259" s="171">
        <v>1.22</v>
      </c>
      <c r="N1259" s="172"/>
    </row>
    <row r="1260" spans="8:14" x14ac:dyDescent="0.2">
      <c r="H1260" t="s">
        <v>14244</v>
      </c>
      <c r="I1260" s="171">
        <v>24.5</v>
      </c>
      <c r="J1260" s="171">
        <v>7.62</v>
      </c>
      <c r="K1260" s="171">
        <v>1750</v>
      </c>
      <c r="L1260" s="171">
        <v>939</v>
      </c>
      <c r="M1260" s="171">
        <v>1.07</v>
      </c>
      <c r="N1260" s="172"/>
    </row>
    <row r="1261" spans="8:14" x14ac:dyDescent="0.2">
      <c r="H1261" t="s">
        <v>14243</v>
      </c>
      <c r="I1261" s="171">
        <v>25.2</v>
      </c>
      <c r="J1261" s="171">
        <v>7.6</v>
      </c>
      <c r="K1261" s="171">
        <v>1750</v>
      </c>
      <c r="L1261" s="171">
        <v>993</v>
      </c>
      <c r="M1261" s="171">
        <v>1.06</v>
      </c>
      <c r="N1261" s="172"/>
    </row>
    <row r="1262" spans="8:14" x14ac:dyDescent="0.2">
      <c r="H1262" t="s">
        <v>14244</v>
      </c>
      <c r="I1262" s="171">
        <v>24.4</v>
      </c>
      <c r="J1262" s="171">
        <v>7.69</v>
      </c>
      <c r="K1262" s="171">
        <v>1750</v>
      </c>
      <c r="L1262" s="171">
        <v>785</v>
      </c>
      <c r="M1262" s="171">
        <v>1.24</v>
      </c>
      <c r="N1262" s="172"/>
    </row>
    <row r="1263" spans="8:14" x14ac:dyDescent="0.2">
      <c r="H1263" t="s">
        <v>14243</v>
      </c>
      <c r="I1263" s="171">
        <v>24.6</v>
      </c>
      <c r="J1263" s="171">
        <v>7.77</v>
      </c>
      <c r="K1263" s="171">
        <v>1750</v>
      </c>
      <c r="L1263" s="171">
        <v>639</v>
      </c>
      <c r="M1263" s="171">
        <v>1.46</v>
      </c>
      <c r="N1263" s="172"/>
    </row>
    <row r="1264" spans="8:14" x14ac:dyDescent="0.2">
      <c r="H1264" t="s">
        <v>14244</v>
      </c>
      <c r="I1264" s="171">
        <v>25.1</v>
      </c>
      <c r="J1264" s="171">
        <v>7.7</v>
      </c>
      <c r="K1264" s="171">
        <v>1750</v>
      </c>
      <c r="L1264" s="171">
        <v>769</v>
      </c>
      <c r="M1264" s="171">
        <v>1.29</v>
      </c>
      <c r="N1264" s="172"/>
    </row>
    <row r="1265" spans="8:14" x14ac:dyDescent="0.2">
      <c r="H1265" t="s">
        <v>14243</v>
      </c>
      <c r="I1265" s="171">
        <v>25.1</v>
      </c>
      <c r="J1265" s="171">
        <v>7.72</v>
      </c>
      <c r="K1265" s="171">
        <v>1750</v>
      </c>
      <c r="L1265" s="171">
        <v>730</v>
      </c>
      <c r="M1265" s="171">
        <v>1.35</v>
      </c>
      <c r="N1265" s="172"/>
    </row>
    <row r="1266" spans="8:14" x14ac:dyDescent="0.2">
      <c r="H1266" t="s">
        <v>14244</v>
      </c>
      <c r="I1266" s="171">
        <v>24.8</v>
      </c>
      <c r="J1266" s="171">
        <v>7.74</v>
      </c>
      <c r="K1266" s="171">
        <v>1750</v>
      </c>
      <c r="L1266" s="171">
        <v>692</v>
      </c>
      <c r="M1266" s="171">
        <v>1.39</v>
      </c>
      <c r="N1266" s="172"/>
    </row>
    <row r="1267" spans="8:14" x14ac:dyDescent="0.2">
      <c r="H1267" t="s">
        <v>14243</v>
      </c>
      <c r="I1267" s="171">
        <v>25.5</v>
      </c>
      <c r="J1267" s="171">
        <v>7.79</v>
      </c>
      <c r="K1267" s="171">
        <v>1750</v>
      </c>
      <c r="L1267" s="171">
        <v>610</v>
      </c>
      <c r="M1267" s="171">
        <v>1.57</v>
      </c>
      <c r="N1267" s="172"/>
    </row>
    <row r="1268" spans="8:14" x14ac:dyDescent="0.2">
      <c r="H1268" t="s">
        <v>14244</v>
      </c>
      <c r="I1268" s="171">
        <v>24.9</v>
      </c>
      <c r="J1268" s="171">
        <v>7.7</v>
      </c>
      <c r="K1268" s="171">
        <v>1750</v>
      </c>
      <c r="L1268" s="171">
        <v>768</v>
      </c>
      <c r="M1268" s="171">
        <v>1.28</v>
      </c>
      <c r="N1268" s="172"/>
    </row>
    <row r="1269" spans="8:14" x14ac:dyDescent="0.2">
      <c r="H1269" t="s">
        <v>14243</v>
      </c>
      <c r="I1269" s="171">
        <v>25.2</v>
      </c>
      <c r="J1269" s="171">
        <v>7.92</v>
      </c>
      <c r="K1269" s="171">
        <v>1750</v>
      </c>
      <c r="L1269" s="171">
        <v>430</v>
      </c>
      <c r="M1269" s="171">
        <v>1.99</v>
      </c>
      <c r="N1269" s="172"/>
    </row>
    <row r="1270" spans="8:14" x14ac:dyDescent="0.2">
      <c r="H1270" t="s">
        <v>14244</v>
      </c>
      <c r="I1270" s="171">
        <v>25.7</v>
      </c>
      <c r="J1270" s="171">
        <v>7.59</v>
      </c>
      <c r="K1270" s="171">
        <v>1750</v>
      </c>
      <c r="L1270" s="171">
        <v>1023</v>
      </c>
      <c r="M1270" s="171">
        <v>1.05</v>
      </c>
      <c r="N1270" s="172"/>
    </row>
    <row r="1271" spans="8:14" x14ac:dyDescent="0.2">
      <c r="H1271" t="s">
        <v>14243</v>
      </c>
      <c r="I1271" s="171">
        <v>25.4</v>
      </c>
      <c r="J1271" s="171">
        <v>7.86</v>
      </c>
      <c r="K1271" s="171">
        <v>1750</v>
      </c>
      <c r="L1271" s="171">
        <v>506</v>
      </c>
      <c r="M1271" s="171">
        <v>1.79</v>
      </c>
      <c r="N1271" s="172"/>
    </row>
    <row r="1272" spans="8:14" x14ac:dyDescent="0.2">
      <c r="H1272" t="s">
        <v>14244</v>
      </c>
      <c r="I1272" s="171">
        <v>25.1</v>
      </c>
      <c r="J1272" s="171">
        <v>7.69</v>
      </c>
      <c r="K1272" s="171">
        <v>1750</v>
      </c>
      <c r="L1272" s="171">
        <v>789</v>
      </c>
      <c r="M1272" s="171">
        <v>1.27</v>
      </c>
      <c r="N1272" s="172"/>
    </row>
    <row r="1273" spans="8:14" x14ac:dyDescent="0.2">
      <c r="H1273" t="s">
        <v>14243</v>
      </c>
      <c r="I1273" s="171">
        <v>25.8</v>
      </c>
      <c r="J1273" s="171">
        <v>7.89</v>
      </c>
      <c r="K1273" s="171">
        <v>1750</v>
      </c>
      <c r="L1273" s="171">
        <v>468</v>
      </c>
      <c r="M1273" s="171">
        <v>1.92</v>
      </c>
      <c r="N1273" s="172"/>
    </row>
    <row r="1274" spans="8:14" x14ac:dyDescent="0.2">
      <c r="H1274" t="s">
        <v>14244</v>
      </c>
      <c r="I1274" s="171">
        <v>25.4</v>
      </c>
      <c r="J1274" s="171">
        <v>7.67</v>
      </c>
      <c r="K1274" s="171">
        <v>1750</v>
      </c>
      <c r="L1274" s="171">
        <v>832</v>
      </c>
      <c r="M1274" s="171">
        <v>1.23</v>
      </c>
      <c r="N1274" s="172"/>
    </row>
    <row r="1275" spans="8:14" x14ac:dyDescent="0.2">
      <c r="H1275" t="s">
        <v>14243</v>
      </c>
      <c r="I1275" s="171">
        <v>25.9</v>
      </c>
      <c r="J1275" s="171">
        <v>8.1199999999999992</v>
      </c>
      <c r="K1275" s="171">
        <v>1750</v>
      </c>
      <c r="L1275" s="171">
        <v>245</v>
      </c>
      <c r="M1275" s="171">
        <v>2.91</v>
      </c>
      <c r="N1275" s="172"/>
    </row>
    <row r="1276" spans="8:14" x14ac:dyDescent="0.2">
      <c r="H1276" t="s">
        <v>14244</v>
      </c>
      <c r="I1276" s="171">
        <v>26.3</v>
      </c>
      <c r="J1276" s="171">
        <v>7.73</v>
      </c>
      <c r="K1276" s="171">
        <v>1750</v>
      </c>
      <c r="L1276" s="171">
        <v>718</v>
      </c>
      <c r="M1276" s="171">
        <v>1.43</v>
      </c>
      <c r="N1276" s="172"/>
    </row>
    <row r="1277" spans="8:14" x14ac:dyDescent="0.2">
      <c r="H1277" t="s">
        <v>14243</v>
      </c>
      <c r="I1277" s="171">
        <v>25.6</v>
      </c>
      <c r="J1277" s="171">
        <v>7.93</v>
      </c>
      <c r="K1277" s="171">
        <v>1750</v>
      </c>
      <c r="L1277" s="171">
        <v>419</v>
      </c>
      <c r="M1277" s="171">
        <v>2.06</v>
      </c>
      <c r="N1277" s="172"/>
    </row>
    <row r="1278" spans="8:14" x14ac:dyDescent="0.2">
      <c r="H1278" t="s">
        <v>14244</v>
      </c>
      <c r="I1278" s="171">
        <v>25.3</v>
      </c>
      <c r="J1278" s="171">
        <v>7.7</v>
      </c>
      <c r="K1278" s="171">
        <v>1750</v>
      </c>
      <c r="L1278" s="171">
        <v>770</v>
      </c>
      <c r="M1278" s="171">
        <v>1.3</v>
      </c>
      <c r="N1278" s="172"/>
    </row>
    <row r="1279" spans="8:14" x14ac:dyDescent="0.2">
      <c r="H1279" t="s">
        <v>14243</v>
      </c>
      <c r="I1279" s="171">
        <v>26</v>
      </c>
      <c r="J1279" s="171">
        <v>7.94</v>
      </c>
      <c r="K1279" s="171">
        <v>1750</v>
      </c>
      <c r="L1279" s="171">
        <v>409</v>
      </c>
      <c r="M1279" s="171">
        <v>2.12</v>
      </c>
      <c r="N1279" s="172"/>
    </row>
    <row r="1280" spans="8:14" x14ac:dyDescent="0.2">
      <c r="H1280" t="s">
        <v>14244</v>
      </c>
      <c r="I1280" s="171">
        <v>25.8</v>
      </c>
      <c r="J1280" s="171">
        <v>7.7</v>
      </c>
      <c r="K1280" s="171">
        <v>1750</v>
      </c>
      <c r="L1280" s="171">
        <v>773</v>
      </c>
      <c r="M1280" s="171">
        <v>1.32</v>
      </c>
      <c r="N1280" s="172"/>
    </row>
    <row r="1281" spans="8:14" x14ac:dyDescent="0.2">
      <c r="H1281" t="s">
        <v>14243</v>
      </c>
      <c r="I1281" s="171">
        <v>26.3</v>
      </c>
      <c r="J1281" s="171">
        <v>8.25</v>
      </c>
      <c r="K1281" s="171">
        <v>1750</v>
      </c>
      <c r="L1281" s="171">
        <v>166</v>
      </c>
      <c r="M1281" s="171">
        <v>3.62</v>
      </c>
      <c r="N1281" s="172"/>
    </row>
    <row r="1282" spans="8:14" x14ac:dyDescent="0.2">
      <c r="H1282" t="s">
        <v>14244</v>
      </c>
      <c r="I1282" s="171">
        <v>26.6</v>
      </c>
      <c r="J1282" s="171">
        <v>7.69</v>
      </c>
      <c r="K1282" s="171">
        <v>1750</v>
      </c>
      <c r="L1282" s="171">
        <v>798</v>
      </c>
      <c r="M1282" s="171">
        <v>1.33</v>
      </c>
      <c r="N1282" s="172"/>
    </row>
    <row r="1283" spans="8:14" x14ac:dyDescent="0.2">
      <c r="H1283" t="s">
        <v>14243</v>
      </c>
      <c r="I1283" s="171">
        <v>25.8</v>
      </c>
      <c r="J1283" s="171">
        <v>7.9</v>
      </c>
      <c r="K1283" s="171">
        <v>1750</v>
      </c>
      <c r="L1283" s="171">
        <v>455</v>
      </c>
      <c r="M1283" s="171">
        <v>1.96</v>
      </c>
      <c r="N1283" s="172"/>
    </row>
    <row r="1284" spans="8:14" x14ac:dyDescent="0.2">
      <c r="H1284" t="s">
        <v>14244</v>
      </c>
      <c r="I1284" s="171">
        <v>25.5</v>
      </c>
      <c r="J1284" s="171">
        <v>7.78</v>
      </c>
      <c r="K1284" s="171">
        <v>1750</v>
      </c>
      <c r="L1284" s="171">
        <v>626</v>
      </c>
      <c r="M1284" s="171">
        <v>1.54</v>
      </c>
      <c r="N1284" s="172"/>
    </row>
    <row r="1285" spans="8:14" x14ac:dyDescent="0.2">
      <c r="H1285" t="s">
        <v>14243</v>
      </c>
      <c r="I1285" s="171">
        <v>26.2</v>
      </c>
      <c r="J1285" s="171">
        <v>7.94</v>
      </c>
      <c r="K1285" s="171">
        <v>1750</v>
      </c>
      <c r="L1285" s="171">
        <v>409</v>
      </c>
      <c r="M1285" s="171">
        <v>2.13</v>
      </c>
      <c r="N1285" s="172"/>
    </row>
    <row r="1286" spans="8:14" x14ac:dyDescent="0.2">
      <c r="H1286" t="s">
        <v>14244</v>
      </c>
      <c r="I1286" s="171">
        <v>26.1</v>
      </c>
      <c r="J1286" s="171">
        <v>7.75</v>
      </c>
      <c r="K1286" s="171">
        <v>1750</v>
      </c>
      <c r="L1286" s="171">
        <v>680</v>
      </c>
      <c r="M1286" s="171">
        <v>1.47</v>
      </c>
      <c r="N1286" s="172"/>
    </row>
    <row r="1287" spans="8:14" x14ac:dyDescent="0.2">
      <c r="H1287" t="s">
        <v>14243</v>
      </c>
      <c r="I1287" s="171">
        <v>26.6</v>
      </c>
      <c r="J1287" s="171">
        <v>8.31</v>
      </c>
      <c r="K1287" s="171">
        <v>1750</v>
      </c>
      <c r="L1287" s="171">
        <v>138</v>
      </c>
      <c r="M1287" s="171">
        <v>3.99</v>
      </c>
      <c r="N1287" s="172"/>
    </row>
    <row r="1288" spans="8:14" x14ac:dyDescent="0.2">
      <c r="H1288" t="s">
        <v>14244</v>
      </c>
      <c r="I1288" s="171">
        <v>26.8</v>
      </c>
      <c r="J1288" s="171">
        <v>7.72</v>
      </c>
      <c r="K1288" s="171">
        <v>1750</v>
      </c>
      <c r="L1288" s="171">
        <v>739</v>
      </c>
      <c r="M1288" s="171">
        <v>1.42</v>
      </c>
      <c r="N1288" s="172"/>
    </row>
    <row r="1289" spans="8:14" x14ac:dyDescent="0.2">
      <c r="H1289" t="s">
        <v>14243</v>
      </c>
      <c r="I1289" s="171">
        <v>26</v>
      </c>
      <c r="J1289" s="171">
        <v>7.93</v>
      </c>
      <c r="K1289" s="171">
        <v>1750</v>
      </c>
      <c r="L1289" s="171">
        <v>420</v>
      </c>
      <c r="M1289" s="171">
        <v>2.08</v>
      </c>
      <c r="N1289" s="172"/>
    </row>
    <row r="1290" spans="8:14" x14ac:dyDescent="0.2">
      <c r="H1290" t="s">
        <v>14244</v>
      </c>
      <c r="I1290" s="171">
        <v>25.5</v>
      </c>
      <c r="J1290" s="171">
        <v>7.78</v>
      </c>
      <c r="K1290" s="171">
        <v>1750</v>
      </c>
      <c r="L1290" s="171">
        <v>626</v>
      </c>
      <c r="M1290" s="171">
        <v>1.54</v>
      </c>
      <c r="N1290" s="172"/>
    </row>
    <row r="1291" spans="8:14" x14ac:dyDescent="0.2">
      <c r="H1291" t="s">
        <v>14243</v>
      </c>
      <c r="I1291" s="171">
        <v>26.1</v>
      </c>
      <c r="J1291" s="171">
        <v>7.91</v>
      </c>
      <c r="K1291" s="171">
        <v>1750</v>
      </c>
      <c r="L1291" s="171">
        <v>444</v>
      </c>
      <c r="M1291" s="171">
        <v>2.0099999999999998</v>
      </c>
      <c r="N1291" s="172"/>
    </row>
    <row r="1292" spans="8:14" x14ac:dyDescent="0.2">
      <c r="H1292" t="s">
        <v>14244</v>
      </c>
      <c r="I1292" s="171">
        <v>26.1</v>
      </c>
      <c r="J1292" s="171">
        <v>7.77</v>
      </c>
      <c r="K1292" s="171">
        <v>1750</v>
      </c>
      <c r="L1292" s="171">
        <v>646</v>
      </c>
      <c r="M1292" s="171">
        <v>1.53</v>
      </c>
      <c r="N1292" s="172"/>
    </row>
    <row r="1293" spans="8:14" x14ac:dyDescent="0.2">
      <c r="H1293" t="s">
        <v>14243</v>
      </c>
      <c r="I1293" s="171">
        <v>26.5</v>
      </c>
      <c r="J1293" s="171">
        <v>8.31</v>
      </c>
      <c r="K1293" s="171">
        <v>1750</v>
      </c>
      <c r="L1293" s="171">
        <v>138</v>
      </c>
      <c r="M1293" s="171">
        <v>3.98</v>
      </c>
      <c r="N1293" s="172"/>
    </row>
    <row r="1294" spans="8:14" x14ac:dyDescent="0.2">
      <c r="H1294" t="s">
        <v>14244</v>
      </c>
      <c r="I1294" s="171">
        <v>26.8</v>
      </c>
      <c r="J1294" s="171">
        <v>7.68</v>
      </c>
      <c r="K1294" s="171">
        <v>1750</v>
      </c>
      <c r="L1294" s="171">
        <v>820</v>
      </c>
      <c r="M1294" s="171">
        <v>1.31</v>
      </c>
      <c r="N1294" s="172"/>
    </row>
    <row r="1295" spans="8:14" x14ac:dyDescent="0.2">
      <c r="H1295" t="s">
        <v>14243</v>
      </c>
      <c r="I1295" s="171">
        <v>25.7</v>
      </c>
      <c r="J1295" s="171">
        <v>7.83</v>
      </c>
      <c r="K1295" s="171">
        <v>1750</v>
      </c>
      <c r="L1295" s="171">
        <v>549</v>
      </c>
      <c r="M1295" s="171">
        <v>1.7</v>
      </c>
      <c r="N1295" s="172"/>
    </row>
    <row r="1296" spans="8:14" x14ac:dyDescent="0.2">
      <c r="H1296" t="s">
        <v>14244</v>
      </c>
      <c r="I1296" s="171">
        <v>25.1</v>
      </c>
      <c r="J1296" s="171">
        <v>7.77</v>
      </c>
      <c r="K1296" s="171">
        <v>1750</v>
      </c>
      <c r="L1296" s="171">
        <v>641</v>
      </c>
      <c r="M1296" s="171">
        <v>1.49</v>
      </c>
      <c r="N1296" s="172"/>
    </row>
    <row r="1297" spans="8:14" x14ac:dyDescent="0.2">
      <c r="H1297" t="s">
        <v>14243</v>
      </c>
      <c r="I1297" s="171">
        <v>25.8</v>
      </c>
      <c r="J1297" s="171">
        <v>7.77</v>
      </c>
      <c r="K1297" s="171">
        <v>1750</v>
      </c>
      <c r="L1297" s="171">
        <v>644</v>
      </c>
      <c r="M1297" s="171">
        <v>1.52</v>
      </c>
      <c r="N1297" s="172"/>
    </row>
    <row r="1298" spans="8:14" x14ac:dyDescent="0.2">
      <c r="H1298" t="s">
        <v>14244</v>
      </c>
      <c r="I1298" s="171">
        <v>25.6</v>
      </c>
      <c r="J1298" s="171">
        <v>7.72</v>
      </c>
      <c r="K1298" s="171">
        <v>1750</v>
      </c>
      <c r="L1298" s="171">
        <v>733</v>
      </c>
      <c r="M1298" s="171">
        <v>1.37</v>
      </c>
      <c r="N1298" s="172"/>
    </row>
    <row r="1299" spans="8:14" x14ac:dyDescent="0.2">
      <c r="H1299" t="s">
        <v>14243</v>
      </c>
      <c r="I1299" s="171">
        <v>25.9</v>
      </c>
      <c r="J1299" s="171">
        <v>8.15</v>
      </c>
      <c r="K1299" s="171">
        <v>1750</v>
      </c>
      <c r="L1299" s="171">
        <v>225</v>
      </c>
      <c r="M1299" s="171">
        <v>3.06</v>
      </c>
      <c r="N1299" s="172"/>
    </row>
    <row r="1300" spans="8:14" x14ac:dyDescent="0.2">
      <c r="H1300" t="s">
        <v>14244</v>
      </c>
      <c r="I1300" s="171">
        <v>26.1</v>
      </c>
      <c r="J1300" s="171">
        <v>7.71</v>
      </c>
      <c r="K1300" s="171">
        <v>1750</v>
      </c>
      <c r="L1300" s="171">
        <v>755</v>
      </c>
      <c r="M1300" s="171">
        <v>1.36</v>
      </c>
      <c r="N1300" s="172"/>
    </row>
    <row r="1301" spans="8:14" x14ac:dyDescent="0.2">
      <c r="H1301" t="s">
        <v>14243</v>
      </c>
      <c r="I1301" s="171">
        <v>25.5</v>
      </c>
      <c r="J1301" s="171">
        <v>7.79</v>
      </c>
      <c r="K1301" s="171">
        <v>1750</v>
      </c>
      <c r="L1301" s="171">
        <v>610</v>
      </c>
      <c r="M1301" s="171">
        <v>1.57</v>
      </c>
      <c r="N1301" s="172"/>
    </row>
    <row r="1302" spans="8:14" x14ac:dyDescent="0.2">
      <c r="H1302" t="s">
        <v>14244</v>
      </c>
      <c r="I1302" s="171">
        <v>24.9</v>
      </c>
      <c r="J1302" s="171">
        <v>7.75</v>
      </c>
      <c r="K1302" s="171">
        <v>1750</v>
      </c>
      <c r="L1302" s="171">
        <v>675</v>
      </c>
      <c r="M1302" s="171">
        <v>1.42</v>
      </c>
      <c r="N1302" s="172"/>
    </row>
    <row r="1303" spans="8:14" x14ac:dyDescent="0.2">
      <c r="H1303" t="s">
        <v>14243</v>
      </c>
      <c r="I1303" s="171">
        <v>25.6</v>
      </c>
      <c r="J1303" s="171">
        <v>7.71</v>
      </c>
      <c r="K1303" s="171">
        <v>1750</v>
      </c>
      <c r="L1303" s="171">
        <v>752</v>
      </c>
      <c r="M1303" s="171">
        <v>1.34</v>
      </c>
      <c r="N1303" s="172"/>
    </row>
    <row r="1304" spans="8:14" x14ac:dyDescent="0.2">
      <c r="H1304" t="s">
        <v>14244</v>
      </c>
      <c r="I1304" s="171">
        <v>25.3</v>
      </c>
      <c r="J1304" s="171">
        <v>7.74</v>
      </c>
      <c r="K1304" s="171">
        <v>1750</v>
      </c>
      <c r="L1304" s="171">
        <v>694</v>
      </c>
      <c r="M1304" s="171">
        <v>1.41</v>
      </c>
      <c r="N1304" s="172"/>
    </row>
    <row r="1305" spans="8:14" x14ac:dyDescent="0.2">
      <c r="H1305" t="s">
        <v>14243</v>
      </c>
      <c r="I1305" s="171">
        <v>25.5</v>
      </c>
      <c r="J1305" s="171">
        <v>8.01</v>
      </c>
      <c r="K1305" s="171">
        <v>1750</v>
      </c>
      <c r="L1305" s="171">
        <v>336</v>
      </c>
      <c r="M1305" s="171">
        <v>2.37</v>
      </c>
      <c r="N1305" s="172"/>
    </row>
    <row r="1306" spans="8:14" x14ac:dyDescent="0.2">
      <c r="H1306" t="s">
        <v>14244</v>
      </c>
      <c r="I1306" s="171">
        <v>25.8</v>
      </c>
      <c r="J1306" s="171">
        <v>7.77</v>
      </c>
      <c r="K1306" s="171">
        <v>1750</v>
      </c>
      <c r="L1306" s="171">
        <v>644</v>
      </c>
      <c r="M1306" s="171">
        <v>1.52</v>
      </c>
      <c r="N1306" s="172"/>
    </row>
    <row r="1307" spans="8:14" x14ac:dyDescent="0.2">
      <c r="H1307" t="s">
        <v>14243</v>
      </c>
      <c r="I1307" s="171">
        <v>25.3</v>
      </c>
      <c r="J1307" s="171">
        <v>7.75</v>
      </c>
      <c r="K1307" s="171">
        <v>1750</v>
      </c>
      <c r="L1307" s="171">
        <v>677</v>
      </c>
      <c r="M1307" s="171">
        <v>1.44</v>
      </c>
      <c r="N1307" s="172"/>
    </row>
    <row r="1308" spans="8:14" x14ac:dyDescent="0.2">
      <c r="H1308" t="s">
        <v>14244</v>
      </c>
      <c r="I1308" s="171">
        <v>24.7</v>
      </c>
      <c r="J1308" s="171">
        <v>7.72</v>
      </c>
      <c r="K1308" s="171">
        <v>1750</v>
      </c>
      <c r="L1308" s="171">
        <v>728</v>
      </c>
      <c r="M1308" s="171">
        <v>1.33</v>
      </c>
      <c r="N1308" s="172"/>
    </row>
    <row r="1309" spans="8:14" x14ac:dyDescent="0.2">
      <c r="H1309" t="s">
        <v>14243</v>
      </c>
      <c r="I1309" s="171">
        <v>25.4</v>
      </c>
      <c r="J1309" s="171">
        <v>7.68</v>
      </c>
      <c r="K1309" s="171">
        <v>1750</v>
      </c>
      <c r="L1309" s="171">
        <v>811</v>
      </c>
      <c r="M1309" s="171">
        <v>1.25</v>
      </c>
      <c r="N1309" s="172"/>
    </row>
    <row r="1310" spans="8:14" x14ac:dyDescent="0.2">
      <c r="H1310" t="s">
        <v>14244</v>
      </c>
      <c r="I1310" s="171">
        <v>25</v>
      </c>
      <c r="J1310" s="171">
        <v>7.73</v>
      </c>
      <c r="K1310" s="171">
        <v>1750</v>
      </c>
      <c r="L1310" s="171">
        <v>711</v>
      </c>
      <c r="M1310" s="171">
        <v>1.37</v>
      </c>
      <c r="N1310" s="172"/>
    </row>
    <row r="1311" spans="8:14" x14ac:dyDescent="0.2">
      <c r="H1311" t="s">
        <v>14243</v>
      </c>
      <c r="I1311" s="171">
        <v>25.2</v>
      </c>
      <c r="J1311" s="171">
        <v>7.93</v>
      </c>
      <c r="K1311" s="171">
        <v>1750</v>
      </c>
      <c r="L1311" s="171">
        <v>418</v>
      </c>
      <c r="M1311" s="171">
        <v>2.0299999999999998</v>
      </c>
      <c r="N1311" s="172"/>
    </row>
    <row r="1312" spans="8:14" x14ac:dyDescent="0.2">
      <c r="H1312" t="s">
        <v>14244</v>
      </c>
      <c r="I1312" s="171">
        <v>25.6</v>
      </c>
      <c r="J1312" s="171">
        <v>7.75</v>
      </c>
      <c r="K1312" s="171">
        <v>1750</v>
      </c>
      <c r="L1312" s="171">
        <v>678</v>
      </c>
      <c r="M1312" s="171">
        <v>1.45</v>
      </c>
      <c r="N1312" s="172"/>
    </row>
    <row r="1313" spans="8:14" x14ac:dyDescent="0.2">
      <c r="H1313" t="s">
        <v>14243</v>
      </c>
      <c r="I1313" s="171">
        <v>24.9</v>
      </c>
      <c r="J1313" s="171">
        <v>7.77</v>
      </c>
      <c r="K1313" s="171">
        <v>2090</v>
      </c>
      <c r="L1313" s="171">
        <v>769</v>
      </c>
      <c r="M1313" s="171">
        <v>1.77</v>
      </c>
      <c r="N1313" s="172"/>
    </row>
    <row r="1314" spans="8:14" x14ac:dyDescent="0.2">
      <c r="H1314" t="s">
        <v>14244</v>
      </c>
      <c r="I1314" s="171">
        <v>24.3</v>
      </c>
      <c r="J1314" s="171">
        <v>7.73</v>
      </c>
      <c r="K1314" s="171">
        <v>2090</v>
      </c>
      <c r="L1314" s="171">
        <v>849</v>
      </c>
      <c r="M1314" s="171">
        <v>1.6</v>
      </c>
      <c r="N1314" s="172"/>
    </row>
    <row r="1315" spans="8:14" x14ac:dyDescent="0.2">
      <c r="H1315" t="s">
        <v>14243</v>
      </c>
      <c r="I1315" s="171">
        <v>24.9</v>
      </c>
      <c r="J1315" s="171">
        <v>7.7</v>
      </c>
      <c r="K1315" s="171">
        <v>2090</v>
      </c>
      <c r="L1315" s="171">
        <v>921</v>
      </c>
      <c r="M1315" s="171">
        <v>1.54</v>
      </c>
      <c r="N1315" s="172"/>
    </row>
    <row r="1316" spans="8:14" x14ac:dyDescent="0.2">
      <c r="H1316" t="s">
        <v>14244</v>
      </c>
      <c r="I1316" s="171">
        <v>24.5</v>
      </c>
      <c r="J1316" s="171">
        <v>7.76</v>
      </c>
      <c r="K1316" s="171">
        <v>2090</v>
      </c>
      <c r="L1316" s="171">
        <v>787</v>
      </c>
      <c r="M1316" s="171">
        <v>1.72</v>
      </c>
      <c r="N1316" s="172"/>
    </row>
    <row r="1317" spans="8:14" x14ac:dyDescent="0.2">
      <c r="H1317" t="s">
        <v>14243</v>
      </c>
      <c r="I1317" s="171">
        <v>24.7</v>
      </c>
      <c r="J1317" s="171">
        <v>7.93</v>
      </c>
      <c r="K1317" s="171">
        <v>2090</v>
      </c>
      <c r="L1317" s="171">
        <v>502</v>
      </c>
      <c r="M1317" s="171">
        <v>2.41</v>
      </c>
      <c r="N1317" s="172"/>
    </row>
    <row r="1318" spans="8:14" x14ac:dyDescent="0.2">
      <c r="H1318" t="s">
        <v>14244</v>
      </c>
      <c r="I1318" s="171">
        <v>25.1</v>
      </c>
      <c r="J1318" s="171">
        <v>7.75</v>
      </c>
      <c r="K1318" s="171">
        <v>2090</v>
      </c>
      <c r="L1318" s="171">
        <v>811</v>
      </c>
      <c r="M1318" s="171">
        <v>1.71</v>
      </c>
      <c r="N1318" s="172"/>
    </row>
    <row r="1319" spans="8:14" x14ac:dyDescent="0.2">
      <c r="H1319" t="s">
        <v>14243</v>
      </c>
      <c r="I1319" s="171">
        <v>24.8</v>
      </c>
      <c r="J1319" s="171">
        <v>7.76</v>
      </c>
      <c r="K1319" s="171">
        <v>2090</v>
      </c>
      <c r="L1319" s="171">
        <v>788</v>
      </c>
      <c r="M1319" s="171">
        <v>1.73</v>
      </c>
      <c r="N1319" s="172"/>
    </row>
    <row r="1320" spans="8:14" x14ac:dyDescent="0.2">
      <c r="H1320" t="s">
        <v>14244</v>
      </c>
      <c r="I1320" s="171">
        <v>24.1</v>
      </c>
      <c r="J1320" s="171">
        <v>7.7</v>
      </c>
      <c r="K1320" s="171">
        <v>2090</v>
      </c>
      <c r="L1320" s="171">
        <v>916</v>
      </c>
      <c r="M1320" s="171">
        <v>1.5</v>
      </c>
      <c r="N1320" s="172"/>
    </row>
    <row r="1321" spans="8:14" x14ac:dyDescent="0.2">
      <c r="H1321" t="s">
        <v>14243</v>
      </c>
      <c r="I1321" s="171">
        <v>24.8</v>
      </c>
      <c r="J1321" s="171">
        <v>7.67</v>
      </c>
      <c r="K1321" s="171">
        <v>2090</v>
      </c>
      <c r="L1321" s="171">
        <v>994</v>
      </c>
      <c r="M1321" s="171">
        <v>1.44</v>
      </c>
      <c r="N1321" s="172"/>
    </row>
    <row r="1322" spans="8:14" x14ac:dyDescent="0.2">
      <c r="H1322" t="s">
        <v>14244</v>
      </c>
      <c r="I1322" s="171">
        <v>24.4</v>
      </c>
      <c r="J1322" s="171">
        <v>7.75</v>
      </c>
      <c r="K1322" s="171">
        <v>2090</v>
      </c>
      <c r="L1322" s="171">
        <v>807</v>
      </c>
      <c r="M1322" s="171">
        <v>1.68</v>
      </c>
      <c r="N1322" s="172"/>
    </row>
    <row r="1323" spans="8:14" x14ac:dyDescent="0.2">
      <c r="H1323" t="s">
        <v>14243</v>
      </c>
      <c r="I1323" s="171">
        <v>24.5</v>
      </c>
      <c r="J1323" s="171">
        <v>7.87</v>
      </c>
      <c r="K1323" s="171">
        <v>2090</v>
      </c>
      <c r="L1323" s="171">
        <v>589</v>
      </c>
      <c r="M1323" s="171">
        <v>2.13</v>
      </c>
      <c r="N1323" s="172"/>
    </row>
    <row r="1324" spans="8:14" x14ac:dyDescent="0.2">
      <c r="H1324" t="s">
        <v>14244</v>
      </c>
      <c r="I1324" s="171">
        <v>25</v>
      </c>
      <c r="J1324" s="171">
        <v>7.77</v>
      </c>
      <c r="K1324" s="171">
        <v>2090</v>
      </c>
      <c r="L1324" s="171">
        <v>769</v>
      </c>
      <c r="M1324" s="171">
        <v>1.78</v>
      </c>
      <c r="N1324" s="172"/>
    </row>
    <row r="1325" spans="8:14" x14ac:dyDescent="0.2">
      <c r="H1325" t="s">
        <v>14243</v>
      </c>
      <c r="I1325" s="171">
        <v>24.7</v>
      </c>
      <c r="J1325" s="171">
        <v>7.74</v>
      </c>
      <c r="K1325" s="171">
        <v>2090</v>
      </c>
      <c r="L1325" s="171">
        <v>830</v>
      </c>
      <c r="M1325" s="171">
        <v>1.66</v>
      </c>
      <c r="N1325" s="172"/>
    </row>
    <row r="1326" spans="8:14" x14ac:dyDescent="0.2">
      <c r="H1326" t="s">
        <v>14244</v>
      </c>
      <c r="I1326" s="171">
        <v>24.1</v>
      </c>
      <c r="J1326" s="171">
        <v>7.68</v>
      </c>
      <c r="K1326" s="171">
        <v>2090</v>
      </c>
      <c r="L1326" s="171">
        <v>963</v>
      </c>
      <c r="M1326" s="171">
        <v>1.44</v>
      </c>
      <c r="N1326" s="172"/>
    </row>
    <row r="1327" spans="8:14" x14ac:dyDescent="0.2">
      <c r="H1327" t="s">
        <v>14243</v>
      </c>
      <c r="I1327" s="171">
        <v>24.8</v>
      </c>
      <c r="J1327" s="171">
        <v>7.65</v>
      </c>
      <c r="K1327" s="171">
        <v>2090</v>
      </c>
      <c r="L1327" s="171">
        <v>1046</v>
      </c>
      <c r="M1327" s="171">
        <v>1.38</v>
      </c>
      <c r="N1327" s="172"/>
    </row>
    <row r="1328" spans="8:14" x14ac:dyDescent="0.2">
      <c r="H1328" t="s">
        <v>14244</v>
      </c>
      <c r="I1328" s="171">
        <v>24.3</v>
      </c>
      <c r="J1328" s="171">
        <v>7.74</v>
      </c>
      <c r="K1328" s="171">
        <v>2090</v>
      </c>
      <c r="L1328" s="171">
        <v>827</v>
      </c>
      <c r="M1328" s="171">
        <v>1.64</v>
      </c>
      <c r="N1328" s="172"/>
    </row>
    <row r="1329" spans="8:14" x14ac:dyDescent="0.2">
      <c r="H1329" t="s">
        <v>14243</v>
      </c>
      <c r="I1329" s="171">
        <v>24.4</v>
      </c>
      <c r="J1329" s="171">
        <v>7.84</v>
      </c>
      <c r="K1329" s="171">
        <v>2090</v>
      </c>
      <c r="L1329" s="171">
        <v>637</v>
      </c>
      <c r="M1329" s="171">
        <v>2</v>
      </c>
      <c r="N1329" s="172"/>
    </row>
    <row r="1330" spans="8:14" x14ac:dyDescent="0.2">
      <c r="H1330" t="s">
        <v>14244</v>
      </c>
      <c r="I1330" s="171">
        <v>24.9</v>
      </c>
      <c r="J1330" s="171">
        <v>7.76</v>
      </c>
      <c r="K1330" s="171">
        <v>2090</v>
      </c>
      <c r="L1330" s="171">
        <v>789</v>
      </c>
      <c r="M1330" s="171">
        <v>1.74</v>
      </c>
      <c r="N1330" s="172"/>
    </row>
    <row r="1331" spans="8:14" x14ac:dyDescent="0.2">
      <c r="H1331" t="s">
        <v>14243</v>
      </c>
      <c r="I1331" s="171">
        <v>25</v>
      </c>
      <c r="J1331" s="171">
        <v>7.73</v>
      </c>
      <c r="K1331" s="171">
        <v>2090</v>
      </c>
      <c r="L1331" s="171">
        <v>853</v>
      </c>
      <c r="M1331" s="171">
        <v>1.64</v>
      </c>
      <c r="N1331" s="172"/>
    </row>
    <row r="1332" spans="8:14" x14ac:dyDescent="0.2">
      <c r="H1332" t="s">
        <v>14244</v>
      </c>
      <c r="I1332" s="171">
        <v>24.1</v>
      </c>
      <c r="J1332" s="171">
        <v>7.67</v>
      </c>
      <c r="K1332" s="171">
        <v>2090</v>
      </c>
      <c r="L1332" s="171">
        <v>988</v>
      </c>
      <c r="M1332" s="171">
        <v>1.41</v>
      </c>
      <c r="N1332" s="172"/>
    </row>
    <row r="1333" spans="8:14" x14ac:dyDescent="0.2">
      <c r="H1333" t="s">
        <v>14243</v>
      </c>
      <c r="I1333" s="171">
        <v>24.9</v>
      </c>
      <c r="J1333" s="171">
        <v>7.64</v>
      </c>
      <c r="K1333" s="171">
        <v>2090</v>
      </c>
      <c r="L1333" s="171">
        <v>1073</v>
      </c>
      <c r="M1333" s="171">
        <v>1.36</v>
      </c>
      <c r="N1333" s="172"/>
    </row>
    <row r="1334" spans="8:14" x14ac:dyDescent="0.2">
      <c r="H1334" t="s">
        <v>14244</v>
      </c>
      <c r="I1334" s="171">
        <v>24.3</v>
      </c>
      <c r="J1334" s="171">
        <v>7.73</v>
      </c>
      <c r="K1334" s="171">
        <v>2090</v>
      </c>
      <c r="L1334" s="171">
        <v>849</v>
      </c>
      <c r="M1334" s="171">
        <v>1.6</v>
      </c>
      <c r="N1334" s="172"/>
    </row>
    <row r="1335" spans="8:14" x14ac:dyDescent="0.2">
      <c r="H1335" t="s">
        <v>14243</v>
      </c>
      <c r="I1335" s="171">
        <v>24.4</v>
      </c>
      <c r="J1335" s="171">
        <v>7.81</v>
      </c>
      <c r="K1335" s="171">
        <v>2090</v>
      </c>
      <c r="L1335" s="171">
        <v>690</v>
      </c>
      <c r="M1335" s="171">
        <v>1.89</v>
      </c>
      <c r="N1335" s="172"/>
    </row>
    <row r="1336" spans="8:14" x14ac:dyDescent="0.2">
      <c r="H1336" t="s">
        <v>14244</v>
      </c>
      <c r="I1336" s="171">
        <v>24.9</v>
      </c>
      <c r="J1336" s="171">
        <v>7.75</v>
      </c>
      <c r="K1336" s="171">
        <v>2090</v>
      </c>
      <c r="L1336" s="171">
        <v>810</v>
      </c>
      <c r="M1336" s="171">
        <v>1.7</v>
      </c>
      <c r="N1336" s="172"/>
    </row>
    <row r="1337" spans="8:14" x14ac:dyDescent="0.2">
      <c r="H1337" t="s">
        <v>14243</v>
      </c>
      <c r="I1337" s="171">
        <v>25.3</v>
      </c>
      <c r="J1337" s="171">
        <v>7.74</v>
      </c>
      <c r="K1337" s="171">
        <v>2090</v>
      </c>
      <c r="L1337" s="171">
        <v>833</v>
      </c>
      <c r="M1337" s="171">
        <v>1.69</v>
      </c>
      <c r="N1337" s="172"/>
    </row>
    <row r="1338" spans="8:14" x14ac:dyDescent="0.2">
      <c r="H1338" t="s">
        <v>14244</v>
      </c>
      <c r="I1338" s="171">
        <v>24.9</v>
      </c>
      <c r="J1338" s="171">
        <v>7.78</v>
      </c>
      <c r="K1338" s="171">
        <v>2090</v>
      </c>
      <c r="L1338" s="171">
        <v>749</v>
      </c>
      <c r="M1338" s="171">
        <v>1.81</v>
      </c>
      <c r="N1338" s="172"/>
    </row>
    <row r="1339" spans="8:14" x14ac:dyDescent="0.2">
      <c r="H1339" t="s">
        <v>14243</v>
      </c>
      <c r="I1339" s="171">
        <v>25.6</v>
      </c>
      <c r="J1339" s="171">
        <v>7.79</v>
      </c>
      <c r="K1339" s="171">
        <v>2090</v>
      </c>
      <c r="L1339" s="171">
        <v>733</v>
      </c>
      <c r="M1339" s="171">
        <v>1.89</v>
      </c>
      <c r="N1339" s="172"/>
    </row>
    <row r="1340" spans="8:14" x14ac:dyDescent="0.2">
      <c r="H1340" t="s">
        <v>14244</v>
      </c>
      <c r="I1340" s="171">
        <v>24.7</v>
      </c>
      <c r="J1340" s="171">
        <v>7.74</v>
      </c>
      <c r="K1340" s="171">
        <v>2090</v>
      </c>
      <c r="L1340" s="171">
        <v>830</v>
      </c>
      <c r="M1340" s="171">
        <v>1.66</v>
      </c>
      <c r="N1340" s="172"/>
    </row>
    <row r="1341" spans="8:14" x14ac:dyDescent="0.2">
      <c r="H1341" t="s">
        <v>14243</v>
      </c>
      <c r="I1341" s="171">
        <v>25</v>
      </c>
      <c r="J1341" s="171">
        <v>7.95</v>
      </c>
      <c r="K1341" s="171">
        <v>2090</v>
      </c>
      <c r="L1341" s="171">
        <v>476</v>
      </c>
      <c r="M1341" s="171">
        <v>2.52</v>
      </c>
      <c r="N1341" s="172"/>
    </row>
    <row r="1342" spans="8:14" x14ac:dyDescent="0.2">
      <c r="H1342" t="s">
        <v>14244</v>
      </c>
      <c r="I1342" s="171">
        <v>25.6</v>
      </c>
      <c r="J1342" s="171">
        <v>7.65</v>
      </c>
      <c r="K1342" s="171">
        <v>2090</v>
      </c>
      <c r="L1342" s="171">
        <v>1052</v>
      </c>
      <c r="M1342" s="171">
        <v>1.42</v>
      </c>
      <c r="N1342" s="172"/>
    </row>
    <row r="1343" spans="8:14" x14ac:dyDescent="0.2">
      <c r="H1343" t="s">
        <v>14243</v>
      </c>
      <c r="I1343" s="171">
        <v>25.4</v>
      </c>
      <c r="J1343" s="171">
        <v>7.85</v>
      </c>
      <c r="K1343" s="171">
        <v>2090</v>
      </c>
      <c r="L1343" s="171">
        <v>625</v>
      </c>
      <c r="M1343" s="171">
        <v>2.11</v>
      </c>
      <c r="N1343" s="172"/>
    </row>
    <row r="1344" spans="8:14" x14ac:dyDescent="0.2">
      <c r="H1344" t="s">
        <v>14244</v>
      </c>
      <c r="I1344" s="171">
        <v>25.1</v>
      </c>
      <c r="J1344" s="171">
        <v>7.74</v>
      </c>
      <c r="K1344" s="171">
        <v>2090</v>
      </c>
      <c r="L1344" s="171">
        <v>832</v>
      </c>
      <c r="M1344" s="171">
        <v>1.68</v>
      </c>
      <c r="N1344" s="172"/>
    </row>
    <row r="1345" spans="8:14" x14ac:dyDescent="0.2">
      <c r="H1345" t="s">
        <v>14243</v>
      </c>
      <c r="I1345" s="171">
        <v>25.8</v>
      </c>
      <c r="J1345" s="171">
        <v>7.89</v>
      </c>
      <c r="K1345" s="171">
        <v>2090</v>
      </c>
      <c r="L1345" s="171">
        <v>563</v>
      </c>
      <c r="M1345" s="171">
        <v>2.31</v>
      </c>
      <c r="N1345" s="172"/>
    </row>
    <row r="1346" spans="8:14" x14ac:dyDescent="0.2">
      <c r="H1346" t="s">
        <v>14244</v>
      </c>
      <c r="I1346" s="171">
        <v>25.2</v>
      </c>
      <c r="J1346" s="171">
        <v>7.65</v>
      </c>
      <c r="K1346" s="171">
        <v>2090</v>
      </c>
      <c r="L1346" s="171">
        <v>1049</v>
      </c>
      <c r="M1346" s="171">
        <v>1.4</v>
      </c>
      <c r="N1346" s="172"/>
    </row>
    <row r="1347" spans="8:14" x14ac:dyDescent="0.2">
      <c r="H1347" t="s">
        <v>14243</v>
      </c>
      <c r="I1347" s="171">
        <v>25.6</v>
      </c>
      <c r="J1347" s="171">
        <v>8.15</v>
      </c>
      <c r="K1347" s="171">
        <v>2090</v>
      </c>
      <c r="L1347" s="171">
        <v>271</v>
      </c>
      <c r="M1347" s="171">
        <v>3.66</v>
      </c>
      <c r="N1347" s="172"/>
    </row>
    <row r="1348" spans="8:14" x14ac:dyDescent="0.2">
      <c r="H1348" t="s">
        <v>14244</v>
      </c>
      <c r="I1348" s="171">
        <v>26.1</v>
      </c>
      <c r="J1348" s="171">
        <v>7.69</v>
      </c>
      <c r="K1348" s="171">
        <v>2090</v>
      </c>
      <c r="L1348" s="171">
        <v>954</v>
      </c>
      <c r="M1348" s="171">
        <v>1.57</v>
      </c>
      <c r="N1348" s="172"/>
    </row>
    <row r="1349" spans="8:14" x14ac:dyDescent="0.2">
      <c r="H1349" t="s">
        <v>14243</v>
      </c>
      <c r="I1349" s="171">
        <v>25.6</v>
      </c>
      <c r="J1349" s="171">
        <v>7.92</v>
      </c>
      <c r="K1349" s="171">
        <v>2090</v>
      </c>
      <c r="L1349" s="171">
        <v>518</v>
      </c>
      <c r="M1349" s="171">
        <v>2.4300000000000002</v>
      </c>
      <c r="N1349" s="172"/>
    </row>
    <row r="1350" spans="8:14" x14ac:dyDescent="0.2">
      <c r="H1350" t="s">
        <v>14244</v>
      </c>
      <c r="I1350" s="171">
        <v>25.3</v>
      </c>
      <c r="J1350" s="171">
        <v>7.74</v>
      </c>
      <c r="K1350" s="171">
        <v>2090</v>
      </c>
      <c r="L1350" s="171">
        <v>833</v>
      </c>
      <c r="M1350" s="171">
        <v>1.69</v>
      </c>
      <c r="N1350" s="172"/>
    </row>
    <row r="1351" spans="8:14" x14ac:dyDescent="0.2">
      <c r="H1351" t="s">
        <v>14243</v>
      </c>
      <c r="I1351" s="171">
        <v>25.9</v>
      </c>
      <c r="J1351" s="171">
        <v>7.96</v>
      </c>
      <c r="K1351" s="171">
        <v>2090</v>
      </c>
      <c r="L1351" s="171">
        <v>465</v>
      </c>
      <c r="M1351" s="171">
        <v>2.64</v>
      </c>
      <c r="N1351" s="172"/>
    </row>
    <row r="1352" spans="8:14" x14ac:dyDescent="0.2">
      <c r="H1352" t="s">
        <v>14244</v>
      </c>
      <c r="I1352" s="171">
        <v>25.6</v>
      </c>
      <c r="J1352" s="171">
        <v>7.78</v>
      </c>
      <c r="K1352" s="171">
        <v>2090</v>
      </c>
      <c r="L1352" s="171">
        <v>752</v>
      </c>
      <c r="M1352" s="171">
        <v>1.85</v>
      </c>
      <c r="N1352" s="172"/>
    </row>
    <row r="1353" spans="8:14" x14ac:dyDescent="0.2">
      <c r="H1353" t="s">
        <v>14243</v>
      </c>
      <c r="I1353" s="171">
        <v>26.1</v>
      </c>
      <c r="J1353" s="171">
        <v>8.26</v>
      </c>
      <c r="K1353" s="171">
        <v>2090</v>
      </c>
      <c r="L1353" s="171">
        <v>195</v>
      </c>
      <c r="M1353" s="171">
        <v>4.43</v>
      </c>
      <c r="N1353" s="172"/>
    </row>
    <row r="1354" spans="8:14" x14ac:dyDescent="0.2">
      <c r="H1354" t="s">
        <v>14244</v>
      </c>
      <c r="I1354" s="171">
        <v>26.4</v>
      </c>
      <c r="J1354" s="171">
        <v>7.72</v>
      </c>
      <c r="K1354" s="171">
        <v>2090</v>
      </c>
      <c r="L1354" s="171">
        <v>885</v>
      </c>
      <c r="M1354" s="171">
        <v>1.68</v>
      </c>
      <c r="N1354" s="172"/>
    </row>
    <row r="1355" spans="8:14" x14ac:dyDescent="0.2">
      <c r="H1355" t="s">
        <v>14243</v>
      </c>
      <c r="I1355" s="171">
        <v>25.7</v>
      </c>
      <c r="J1355" s="171">
        <v>7.99</v>
      </c>
      <c r="K1355" s="171">
        <v>2090</v>
      </c>
      <c r="L1355" s="171">
        <v>428</v>
      </c>
      <c r="M1355" s="171">
        <v>2.77</v>
      </c>
      <c r="N1355" s="172"/>
    </row>
    <row r="1356" spans="8:14" x14ac:dyDescent="0.2">
      <c r="H1356" t="s">
        <v>14244</v>
      </c>
      <c r="I1356" s="171">
        <v>25.4</v>
      </c>
      <c r="J1356" s="171">
        <v>7.76</v>
      </c>
      <c r="K1356" s="171">
        <v>2090</v>
      </c>
      <c r="L1356" s="171">
        <v>792</v>
      </c>
      <c r="M1356" s="171">
        <v>1.77</v>
      </c>
      <c r="N1356" s="172"/>
    </row>
    <row r="1357" spans="8:14" x14ac:dyDescent="0.2">
      <c r="H1357" t="s">
        <v>14243</v>
      </c>
      <c r="I1357" s="171">
        <v>26</v>
      </c>
      <c r="J1357" s="171">
        <v>8.02</v>
      </c>
      <c r="K1357" s="171">
        <v>2090</v>
      </c>
      <c r="L1357" s="171">
        <v>394</v>
      </c>
      <c r="M1357" s="171">
        <v>2.95</v>
      </c>
      <c r="N1357" s="172"/>
    </row>
    <row r="1358" spans="8:14" x14ac:dyDescent="0.2">
      <c r="H1358" t="s">
        <v>14244</v>
      </c>
      <c r="I1358" s="171">
        <v>25.8</v>
      </c>
      <c r="J1358" s="171">
        <v>7.72</v>
      </c>
      <c r="K1358" s="171">
        <v>2090</v>
      </c>
      <c r="L1358" s="171">
        <v>881</v>
      </c>
      <c r="M1358" s="171">
        <v>1.65</v>
      </c>
      <c r="N1358" s="172"/>
    </row>
    <row r="1359" spans="8:14" x14ac:dyDescent="0.2">
      <c r="H1359" t="s">
        <v>14243</v>
      </c>
      <c r="I1359" s="171">
        <v>26.3</v>
      </c>
      <c r="J1359" s="171">
        <v>8.35</v>
      </c>
      <c r="K1359" s="171">
        <v>2090</v>
      </c>
      <c r="L1359" s="171">
        <v>147</v>
      </c>
      <c r="M1359" s="171">
        <v>5.09</v>
      </c>
      <c r="N1359" s="172"/>
    </row>
    <row r="1360" spans="8:14" x14ac:dyDescent="0.2">
      <c r="H1360" t="s">
        <v>14244</v>
      </c>
      <c r="I1360" s="171">
        <v>26.6</v>
      </c>
      <c r="J1360" s="171">
        <v>7.7</v>
      </c>
      <c r="K1360" s="171">
        <v>2090</v>
      </c>
      <c r="L1360" s="171">
        <v>933</v>
      </c>
      <c r="M1360" s="171">
        <v>1.63</v>
      </c>
      <c r="N1360" s="172"/>
    </row>
    <row r="1361" spans="8:14" x14ac:dyDescent="0.2">
      <c r="H1361" t="s">
        <v>14243</v>
      </c>
      <c r="I1361" s="171">
        <v>25.8</v>
      </c>
      <c r="J1361" s="171">
        <v>8.0299999999999994</v>
      </c>
      <c r="K1361" s="171">
        <v>2090</v>
      </c>
      <c r="L1361" s="171">
        <v>383</v>
      </c>
      <c r="M1361" s="171">
        <v>2.99</v>
      </c>
      <c r="N1361" s="172"/>
    </row>
    <row r="1362" spans="8:14" x14ac:dyDescent="0.2">
      <c r="H1362" t="s">
        <v>14244</v>
      </c>
      <c r="I1362" s="171">
        <v>25.4</v>
      </c>
      <c r="J1362" s="171">
        <v>7.78</v>
      </c>
      <c r="K1362" s="171">
        <v>2090</v>
      </c>
      <c r="L1362" s="171">
        <v>751</v>
      </c>
      <c r="M1362" s="171">
        <v>1.84</v>
      </c>
      <c r="N1362" s="172"/>
    </row>
    <row r="1363" spans="8:14" x14ac:dyDescent="0.2">
      <c r="H1363" t="s">
        <v>14243</v>
      </c>
      <c r="I1363" s="171">
        <v>26</v>
      </c>
      <c r="J1363" s="171">
        <v>8.01</v>
      </c>
      <c r="K1363" s="171">
        <v>2090</v>
      </c>
      <c r="L1363" s="171">
        <v>405</v>
      </c>
      <c r="M1363" s="171">
        <v>2.9</v>
      </c>
      <c r="N1363" s="172"/>
    </row>
    <row r="1364" spans="8:14" x14ac:dyDescent="0.2">
      <c r="H1364" t="s">
        <v>14244</v>
      </c>
      <c r="I1364" s="171">
        <v>25.9</v>
      </c>
      <c r="J1364" s="171">
        <v>7.77</v>
      </c>
      <c r="K1364" s="171">
        <v>2090</v>
      </c>
      <c r="L1364" s="171">
        <v>774</v>
      </c>
      <c r="M1364" s="171">
        <v>1.83</v>
      </c>
      <c r="N1364" s="172"/>
    </row>
    <row r="1365" spans="8:14" x14ac:dyDescent="0.2">
      <c r="H1365" t="s">
        <v>14243</v>
      </c>
      <c r="I1365" s="171">
        <v>26.3</v>
      </c>
      <c r="J1365" s="171">
        <v>8.39</v>
      </c>
      <c r="K1365" s="171">
        <v>2090</v>
      </c>
      <c r="L1365" s="171">
        <v>130</v>
      </c>
      <c r="M1365" s="171">
        <v>5.38</v>
      </c>
      <c r="N1365" s="172"/>
    </row>
    <row r="1366" spans="8:14" x14ac:dyDescent="0.2">
      <c r="H1366" t="s">
        <v>14244</v>
      </c>
      <c r="I1366" s="171">
        <v>26.5</v>
      </c>
      <c r="J1366" s="171">
        <v>7.67</v>
      </c>
      <c r="K1366" s="171">
        <v>2090</v>
      </c>
      <c r="L1366" s="171">
        <v>1007</v>
      </c>
      <c r="M1366" s="171">
        <v>1.53</v>
      </c>
      <c r="N1366" s="172"/>
    </row>
    <row r="1367" spans="8:14" x14ac:dyDescent="0.2">
      <c r="H1367" t="s">
        <v>14243</v>
      </c>
      <c r="I1367" s="171">
        <v>25.7</v>
      </c>
      <c r="J1367" s="171">
        <v>7.93</v>
      </c>
      <c r="K1367" s="171">
        <v>2090</v>
      </c>
      <c r="L1367" s="171">
        <v>505</v>
      </c>
      <c r="M1367" s="171">
        <v>2.48</v>
      </c>
      <c r="N1367" s="172"/>
    </row>
    <row r="1368" spans="8:14" x14ac:dyDescent="0.2">
      <c r="H1368" t="s">
        <v>14244</v>
      </c>
      <c r="I1368" s="171">
        <v>25</v>
      </c>
      <c r="J1368" s="171">
        <v>7.78</v>
      </c>
      <c r="K1368" s="171">
        <v>2090</v>
      </c>
      <c r="L1368" s="171">
        <v>749</v>
      </c>
      <c r="M1368" s="171">
        <v>1.81</v>
      </c>
      <c r="N1368" s="172"/>
    </row>
    <row r="1369" spans="8:14" x14ac:dyDescent="0.2">
      <c r="H1369" t="s">
        <v>14243</v>
      </c>
      <c r="I1369" s="171">
        <v>25.7</v>
      </c>
      <c r="J1369" s="171">
        <v>7.85</v>
      </c>
      <c r="K1369" s="171">
        <v>2090</v>
      </c>
      <c r="L1369" s="171">
        <v>626</v>
      </c>
      <c r="M1369" s="171">
        <v>2.13</v>
      </c>
      <c r="N1369" s="172"/>
    </row>
    <row r="1370" spans="8:14" x14ac:dyDescent="0.2">
      <c r="H1370" t="s">
        <v>14244</v>
      </c>
      <c r="I1370" s="171">
        <v>25.5</v>
      </c>
      <c r="J1370" s="171">
        <v>7.77</v>
      </c>
      <c r="K1370" s="171">
        <v>2090</v>
      </c>
      <c r="L1370" s="171">
        <v>772</v>
      </c>
      <c r="M1370" s="171">
        <v>1.81</v>
      </c>
      <c r="N1370" s="172"/>
    </row>
    <row r="1371" spans="8:14" x14ac:dyDescent="0.2">
      <c r="H1371" t="s">
        <v>14243</v>
      </c>
      <c r="I1371" s="171">
        <v>25.7</v>
      </c>
      <c r="J1371" s="171">
        <v>8.2200000000000006</v>
      </c>
      <c r="K1371" s="171">
        <v>2090</v>
      </c>
      <c r="L1371" s="171">
        <v>220</v>
      </c>
      <c r="M1371" s="171">
        <v>4.12</v>
      </c>
      <c r="N1371" s="172"/>
    </row>
    <row r="1372" spans="8:14" x14ac:dyDescent="0.2">
      <c r="H1372" t="s">
        <v>14244</v>
      </c>
      <c r="I1372" s="171">
        <v>26</v>
      </c>
      <c r="J1372" s="171">
        <v>7.71</v>
      </c>
      <c r="K1372" s="171">
        <v>2090</v>
      </c>
      <c r="L1372" s="171">
        <v>905</v>
      </c>
      <c r="M1372" s="171">
        <v>1.63</v>
      </c>
      <c r="N1372" s="172"/>
    </row>
    <row r="1373" spans="8:14" x14ac:dyDescent="0.2">
      <c r="H1373" t="s">
        <v>14243</v>
      </c>
      <c r="I1373" s="171">
        <v>25.5</v>
      </c>
      <c r="J1373" s="171">
        <v>7.84</v>
      </c>
      <c r="K1373" s="171">
        <v>2090</v>
      </c>
      <c r="L1373" s="171">
        <v>642</v>
      </c>
      <c r="M1373" s="171">
        <v>2.08</v>
      </c>
      <c r="N1373" s="172"/>
    </row>
    <row r="1374" spans="8:14" x14ac:dyDescent="0.2">
      <c r="H1374" t="s">
        <v>14244</v>
      </c>
      <c r="I1374" s="171">
        <v>24.8</v>
      </c>
      <c r="J1374" s="171">
        <v>7.76</v>
      </c>
      <c r="K1374" s="171">
        <v>2090</v>
      </c>
      <c r="L1374" s="171">
        <v>788</v>
      </c>
      <c r="M1374" s="171">
        <v>1.73</v>
      </c>
      <c r="N1374" s="172"/>
    </row>
    <row r="1375" spans="8:14" x14ac:dyDescent="0.2">
      <c r="H1375" t="s">
        <v>14243</v>
      </c>
      <c r="I1375" s="171">
        <v>25.5</v>
      </c>
      <c r="J1375" s="171">
        <v>7.79</v>
      </c>
      <c r="K1375" s="171">
        <v>2090</v>
      </c>
      <c r="L1375" s="171">
        <v>732</v>
      </c>
      <c r="M1375" s="171">
        <v>1.88</v>
      </c>
      <c r="N1375" s="172"/>
    </row>
    <row r="1376" spans="8:14" x14ac:dyDescent="0.2">
      <c r="H1376" t="s">
        <v>14244</v>
      </c>
      <c r="I1376" s="171">
        <v>25.2</v>
      </c>
      <c r="J1376" s="171">
        <v>7.72</v>
      </c>
      <c r="K1376" s="171">
        <v>2090</v>
      </c>
      <c r="L1376" s="171">
        <v>877</v>
      </c>
      <c r="M1376" s="171">
        <v>1.62</v>
      </c>
      <c r="N1376" s="172"/>
    </row>
    <row r="1377" spans="8:14" x14ac:dyDescent="0.2">
      <c r="H1377" t="s">
        <v>14243</v>
      </c>
      <c r="I1377" s="171">
        <v>25.4</v>
      </c>
      <c r="J1377" s="171">
        <v>8.1</v>
      </c>
      <c r="K1377" s="171">
        <v>2090</v>
      </c>
      <c r="L1377" s="171">
        <v>313</v>
      </c>
      <c r="M1377" s="171">
        <v>3.34</v>
      </c>
      <c r="N1377" s="172"/>
    </row>
    <row r="1378" spans="8:14" x14ac:dyDescent="0.2">
      <c r="H1378" t="s">
        <v>14244</v>
      </c>
      <c r="I1378" s="171">
        <v>25.7</v>
      </c>
      <c r="J1378" s="171">
        <v>7.7</v>
      </c>
      <c r="K1378" s="171">
        <v>2090</v>
      </c>
      <c r="L1378" s="171">
        <v>927</v>
      </c>
      <c r="M1378" s="171">
        <v>1.58</v>
      </c>
      <c r="N1378" s="172"/>
    </row>
    <row r="1379" spans="8:14" x14ac:dyDescent="0.2">
      <c r="H1379" t="s">
        <v>14243</v>
      </c>
      <c r="I1379" s="171">
        <v>25.3</v>
      </c>
      <c r="J1379" s="171">
        <v>7.81</v>
      </c>
      <c r="K1379" s="171">
        <v>2090</v>
      </c>
      <c r="L1379" s="171">
        <v>694</v>
      </c>
      <c r="M1379" s="171">
        <v>1.94</v>
      </c>
      <c r="N1379" s="172"/>
    </row>
    <row r="1380" spans="8:14" x14ac:dyDescent="0.2">
      <c r="H1380" t="s">
        <v>14244</v>
      </c>
      <c r="I1380" s="171">
        <v>24.7</v>
      </c>
      <c r="J1380" s="171">
        <v>7.76</v>
      </c>
      <c r="K1380" s="171">
        <v>2090</v>
      </c>
      <c r="L1380" s="171">
        <v>788</v>
      </c>
      <c r="M1380" s="171">
        <v>1.73</v>
      </c>
      <c r="N1380" s="172"/>
    </row>
    <row r="1381" spans="8:14" x14ac:dyDescent="0.2">
      <c r="H1381" t="s">
        <v>14243</v>
      </c>
      <c r="I1381" s="171">
        <v>25.4</v>
      </c>
      <c r="J1381" s="171">
        <v>7.73</v>
      </c>
      <c r="K1381" s="171">
        <v>2090</v>
      </c>
      <c r="L1381" s="171">
        <v>856</v>
      </c>
      <c r="M1381" s="171">
        <v>1.66</v>
      </c>
      <c r="N1381" s="172"/>
    </row>
    <row r="1382" spans="8:14" x14ac:dyDescent="0.2">
      <c r="H1382" t="s">
        <v>14244</v>
      </c>
      <c r="I1382" s="171">
        <v>25</v>
      </c>
      <c r="J1382" s="171">
        <v>7.75</v>
      </c>
      <c r="K1382" s="171">
        <v>2090</v>
      </c>
      <c r="L1382" s="171">
        <v>810</v>
      </c>
      <c r="M1382" s="171">
        <v>1.71</v>
      </c>
      <c r="N1382" s="172"/>
    </row>
    <row r="1383" spans="8:14" x14ac:dyDescent="0.2">
      <c r="H1383" t="s">
        <v>14243</v>
      </c>
      <c r="I1383" s="171">
        <v>25.1</v>
      </c>
      <c r="J1383" s="171">
        <v>8</v>
      </c>
      <c r="K1383" s="171">
        <v>2090</v>
      </c>
      <c r="L1383" s="171">
        <v>415</v>
      </c>
      <c r="M1383" s="171">
        <v>2.77</v>
      </c>
      <c r="N1383" s="172"/>
    </row>
    <row r="1384" spans="8:14" x14ac:dyDescent="0.2">
      <c r="H1384" t="s">
        <v>14244</v>
      </c>
      <c r="I1384" s="171">
        <v>25.5</v>
      </c>
      <c r="J1384" s="171">
        <v>7.77</v>
      </c>
      <c r="K1384" s="171">
        <v>2090</v>
      </c>
      <c r="L1384" s="171">
        <v>772</v>
      </c>
      <c r="M1384" s="171">
        <v>1.81</v>
      </c>
      <c r="N1384" s="172"/>
    </row>
    <row r="1385" spans="8:14" x14ac:dyDescent="0.2">
      <c r="H1385" t="s">
        <v>14243</v>
      </c>
      <c r="I1385" s="171">
        <v>25</v>
      </c>
      <c r="J1385" s="171">
        <v>7.75</v>
      </c>
      <c r="K1385" s="171">
        <v>2090</v>
      </c>
      <c r="L1385" s="171">
        <v>810</v>
      </c>
      <c r="M1385" s="171">
        <v>1.71</v>
      </c>
      <c r="N1385" s="172"/>
    </row>
    <row r="1386" spans="8:14" x14ac:dyDescent="0.2">
      <c r="H1386" t="s">
        <v>14244</v>
      </c>
      <c r="I1386" s="171">
        <v>24.3</v>
      </c>
      <c r="J1386" s="171">
        <v>7.69</v>
      </c>
      <c r="K1386" s="171">
        <v>2090</v>
      </c>
      <c r="L1386" s="171">
        <v>941</v>
      </c>
      <c r="M1386" s="171">
        <v>1.48</v>
      </c>
      <c r="N1386" s="172"/>
    </row>
    <row r="1387" spans="8:14" x14ac:dyDescent="0.2">
      <c r="H1387" t="s">
        <v>14243</v>
      </c>
      <c r="I1387" s="171">
        <v>25.1</v>
      </c>
      <c r="J1387" s="171">
        <v>7.7</v>
      </c>
      <c r="K1387" s="171">
        <v>2090</v>
      </c>
      <c r="L1387" s="171">
        <v>922</v>
      </c>
      <c r="M1387" s="171">
        <v>1.55</v>
      </c>
      <c r="N1387" s="172"/>
    </row>
    <row r="1388" spans="8:14" x14ac:dyDescent="0.2">
      <c r="H1388" t="s">
        <v>14244</v>
      </c>
      <c r="I1388" s="171">
        <v>24.7</v>
      </c>
      <c r="J1388" s="171">
        <v>7.78</v>
      </c>
      <c r="K1388" s="171">
        <v>2090</v>
      </c>
      <c r="L1388" s="171">
        <v>748</v>
      </c>
      <c r="M1388" s="171">
        <v>1.8</v>
      </c>
      <c r="N1388" s="172"/>
    </row>
    <row r="1389" spans="8:14" x14ac:dyDescent="0.2">
      <c r="H1389" t="s">
        <v>14243</v>
      </c>
      <c r="I1389" s="171">
        <v>24.8</v>
      </c>
      <c r="J1389" s="171">
        <v>7.91</v>
      </c>
      <c r="K1389" s="171">
        <v>2090</v>
      </c>
      <c r="L1389" s="171">
        <v>530</v>
      </c>
      <c r="M1389" s="171">
        <v>2.3199999999999998</v>
      </c>
      <c r="N1389" s="172"/>
    </row>
    <row r="1390" spans="8:14" x14ac:dyDescent="0.2">
      <c r="H1390" t="s">
        <v>14244</v>
      </c>
      <c r="I1390" s="171">
        <v>25.2</v>
      </c>
      <c r="J1390" s="171">
        <v>7.73</v>
      </c>
      <c r="K1390" s="171">
        <v>2090</v>
      </c>
      <c r="L1390" s="171">
        <v>855</v>
      </c>
      <c r="M1390" s="171">
        <v>1.65</v>
      </c>
      <c r="N1390" s="172"/>
    </row>
    <row r="1391" spans="8:14" x14ac:dyDescent="0.2">
      <c r="H1391" t="s">
        <v>14243</v>
      </c>
      <c r="I1391" s="171">
        <v>24.8</v>
      </c>
      <c r="J1391" s="171">
        <v>7.71</v>
      </c>
      <c r="K1391" s="171">
        <v>2090</v>
      </c>
      <c r="L1391" s="171">
        <v>897</v>
      </c>
      <c r="M1391" s="171">
        <v>1.57</v>
      </c>
      <c r="N1391" s="172"/>
    </row>
    <row r="1392" spans="8:14" x14ac:dyDescent="0.2">
      <c r="H1392" t="s">
        <v>14244</v>
      </c>
      <c r="I1392" s="171">
        <v>24.2</v>
      </c>
      <c r="J1392" s="171">
        <v>7.66</v>
      </c>
      <c r="K1392" s="171">
        <v>2090</v>
      </c>
      <c r="L1392" s="171">
        <v>1015</v>
      </c>
      <c r="M1392" s="171">
        <v>1.39</v>
      </c>
      <c r="N1392" s="172"/>
    </row>
    <row r="1393" spans="8:14" x14ac:dyDescent="0.2">
      <c r="H1393" t="s">
        <v>14243</v>
      </c>
      <c r="I1393" s="171">
        <v>24.9</v>
      </c>
      <c r="J1393" s="171">
        <v>7.68</v>
      </c>
      <c r="K1393" s="171">
        <v>2090</v>
      </c>
      <c r="L1393" s="171">
        <v>969</v>
      </c>
      <c r="M1393" s="171">
        <v>1.48</v>
      </c>
      <c r="N1393" s="172"/>
    </row>
    <row r="1394" spans="8:14" x14ac:dyDescent="0.2">
      <c r="H1394" t="s">
        <v>14244</v>
      </c>
      <c r="I1394" s="171">
        <v>24.6</v>
      </c>
      <c r="J1394" s="171">
        <v>7.77</v>
      </c>
      <c r="K1394" s="171">
        <v>2090</v>
      </c>
      <c r="L1394" s="171">
        <v>767</v>
      </c>
      <c r="M1394" s="171">
        <v>1.76</v>
      </c>
      <c r="N1394" s="172"/>
    </row>
    <row r="1395" spans="8:14" x14ac:dyDescent="0.2">
      <c r="H1395" t="s">
        <v>14243</v>
      </c>
      <c r="I1395" s="171">
        <v>24.7</v>
      </c>
      <c r="J1395" s="171">
        <v>7.87</v>
      </c>
      <c r="K1395" s="171">
        <v>2090</v>
      </c>
      <c r="L1395" s="171">
        <v>590</v>
      </c>
      <c r="M1395" s="171">
        <v>2.15</v>
      </c>
      <c r="N1395" s="172"/>
    </row>
    <row r="1396" spans="8:14" x14ac:dyDescent="0.2">
      <c r="H1396" t="s">
        <v>14244</v>
      </c>
      <c r="I1396" s="171">
        <v>25.1</v>
      </c>
      <c r="J1396" s="171">
        <v>7.77</v>
      </c>
      <c r="K1396" s="171">
        <v>2090</v>
      </c>
      <c r="L1396" s="171">
        <v>770</v>
      </c>
      <c r="M1396" s="171">
        <v>1.78</v>
      </c>
      <c r="N1396" s="172"/>
    </row>
    <row r="1397" spans="8:14" x14ac:dyDescent="0.2">
      <c r="H1397" t="s">
        <v>14243</v>
      </c>
      <c r="I1397" s="171">
        <v>24.7</v>
      </c>
      <c r="J1397" s="171">
        <v>7.67</v>
      </c>
      <c r="K1397" s="171">
        <v>2090</v>
      </c>
      <c r="L1397" s="171">
        <v>993</v>
      </c>
      <c r="M1397" s="171">
        <v>1.44</v>
      </c>
      <c r="N1397" s="172"/>
    </row>
    <row r="1398" spans="8:14" x14ac:dyDescent="0.2">
      <c r="H1398" t="s">
        <v>14244</v>
      </c>
      <c r="I1398" s="171">
        <v>24.1</v>
      </c>
      <c r="J1398" s="171">
        <v>7.62</v>
      </c>
      <c r="K1398" s="171">
        <v>2090</v>
      </c>
      <c r="L1398" s="171">
        <v>1122</v>
      </c>
      <c r="M1398" s="171">
        <v>1.27</v>
      </c>
      <c r="N1398" s="172"/>
    </row>
    <row r="1399" spans="8:14" x14ac:dyDescent="0.2">
      <c r="H1399" t="s">
        <v>14243</v>
      </c>
      <c r="I1399" s="171">
        <v>24.8</v>
      </c>
      <c r="J1399" s="171">
        <v>7.66</v>
      </c>
      <c r="K1399" s="171">
        <v>2090</v>
      </c>
      <c r="L1399" s="171">
        <v>1019</v>
      </c>
      <c r="M1399" s="171">
        <v>1.41</v>
      </c>
      <c r="N1399" s="172"/>
    </row>
    <row r="1400" spans="8:14" x14ac:dyDescent="0.2">
      <c r="H1400" t="s">
        <v>14244</v>
      </c>
      <c r="I1400" s="171">
        <v>24.5</v>
      </c>
      <c r="J1400" s="171">
        <v>7.76</v>
      </c>
      <c r="K1400" s="171">
        <v>2090</v>
      </c>
      <c r="L1400" s="171">
        <v>787</v>
      </c>
      <c r="M1400" s="171">
        <v>1.72</v>
      </c>
      <c r="N1400" s="172"/>
    </row>
    <row r="1401" spans="8:14" x14ac:dyDescent="0.2">
      <c r="H1401" t="s">
        <v>14243</v>
      </c>
      <c r="I1401" s="171">
        <v>24.6</v>
      </c>
      <c r="J1401" s="171">
        <v>7.84</v>
      </c>
      <c r="K1401" s="171">
        <v>2090</v>
      </c>
      <c r="L1401" s="171">
        <v>638</v>
      </c>
      <c r="M1401" s="171">
        <v>2.02</v>
      </c>
      <c r="N1401" s="172"/>
    </row>
    <row r="1402" spans="8:14" x14ac:dyDescent="0.2">
      <c r="H1402" t="s">
        <v>14244</v>
      </c>
      <c r="I1402" s="171">
        <v>25</v>
      </c>
      <c r="J1402" s="171">
        <v>7.77</v>
      </c>
      <c r="K1402" s="171">
        <v>2090</v>
      </c>
      <c r="L1402" s="171">
        <v>769</v>
      </c>
      <c r="M1402" s="171">
        <v>1.78</v>
      </c>
      <c r="N1402" s="172"/>
    </row>
    <row r="1403" spans="8:14" x14ac:dyDescent="0.2">
      <c r="H1403" t="s">
        <v>14243</v>
      </c>
      <c r="I1403" s="171">
        <v>24.6</v>
      </c>
      <c r="J1403" s="171">
        <v>7.7</v>
      </c>
      <c r="K1403" s="171">
        <v>2090</v>
      </c>
      <c r="L1403" s="171">
        <v>919</v>
      </c>
      <c r="M1403" s="171">
        <v>1.52</v>
      </c>
      <c r="N1403" s="172"/>
    </row>
    <row r="1404" spans="8:14" x14ac:dyDescent="0.2">
      <c r="H1404" t="s">
        <v>14244</v>
      </c>
      <c r="I1404" s="171">
        <v>23.9</v>
      </c>
      <c r="J1404" s="171">
        <v>7.61</v>
      </c>
      <c r="K1404" s="171">
        <v>2090</v>
      </c>
      <c r="L1404" s="171">
        <v>1148</v>
      </c>
      <c r="M1404" s="171">
        <v>1.24</v>
      </c>
      <c r="N1404" s="172"/>
    </row>
    <row r="1405" spans="8:14" x14ac:dyDescent="0.2">
      <c r="H1405" t="s">
        <v>14243</v>
      </c>
      <c r="I1405" s="171">
        <v>24.7</v>
      </c>
      <c r="J1405" s="171">
        <v>7.65</v>
      </c>
      <c r="K1405" s="171">
        <v>2090</v>
      </c>
      <c r="L1405" s="171">
        <v>1045</v>
      </c>
      <c r="M1405" s="171">
        <v>1.38</v>
      </c>
      <c r="N1405" s="172"/>
    </row>
    <row r="1406" spans="8:14" x14ac:dyDescent="0.2">
      <c r="H1406" t="s">
        <v>14244</v>
      </c>
      <c r="I1406" s="171">
        <v>24.3</v>
      </c>
      <c r="J1406" s="171">
        <v>7.74</v>
      </c>
      <c r="K1406" s="171">
        <v>2090</v>
      </c>
      <c r="L1406" s="171">
        <v>827</v>
      </c>
      <c r="M1406" s="171">
        <v>1.64</v>
      </c>
      <c r="N1406" s="172"/>
    </row>
    <row r="1407" spans="8:14" x14ac:dyDescent="0.2">
      <c r="H1407" t="s">
        <v>14243</v>
      </c>
      <c r="I1407" s="171">
        <v>24.4</v>
      </c>
      <c r="J1407" s="171">
        <v>7.82</v>
      </c>
      <c r="K1407" s="171">
        <v>2090</v>
      </c>
      <c r="L1407" s="171">
        <v>672</v>
      </c>
      <c r="M1407" s="171">
        <v>1.93</v>
      </c>
      <c r="N1407" s="172"/>
    </row>
    <row r="1408" spans="8:14" x14ac:dyDescent="0.2">
      <c r="H1408" t="s">
        <v>14244</v>
      </c>
      <c r="I1408" s="171">
        <v>24.9</v>
      </c>
      <c r="J1408" s="171">
        <v>7.75</v>
      </c>
      <c r="K1408" s="171">
        <v>2090</v>
      </c>
      <c r="L1408" s="171">
        <v>810</v>
      </c>
      <c r="M1408" s="171">
        <v>1.7</v>
      </c>
      <c r="N1408" s="172"/>
    </row>
    <row r="1409" spans="8:14" x14ac:dyDescent="0.2">
      <c r="H1409" t="s">
        <v>14243</v>
      </c>
      <c r="I1409" s="171">
        <v>25.4</v>
      </c>
      <c r="J1409" s="171">
        <v>7.76</v>
      </c>
      <c r="K1409" s="171">
        <v>2090</v>
      </c>
      <c r="L1409" s="171">
        <v>792</v>
      </c>
      <c r="M1409" s="171">
        <v>1.77</v>
      </c>
      <c r="N1409" s="172"/>
    </row>
    <row r="1410" spans="8:14" x14ac:dyDescent="0.2">
      <c r="H1410" t="s">
        <v>14244</v>
      </c>
      <c r="I1410" s="171">
        <v>24.5</v>
      </c>
      <c r="J1410" s="171">
        <v>7.73</v>
      </c>
      <c r="K1410" s="171">
        <v>2090</v>
      </c>
      <c r="L1410" s="171">
        <v>850</v>
      </c>
      <c r="M1410" s="171">
        <v>1.62</v>
      </c>
      <c r="N1410" s="172"/>
    </row>
    <row r="1411" spans="8:14" x14ac:dyDescent="0.2">
      <c r="H1411" t="s">
        <v>14243</v>
      </c>
      <c r="I1411" s="171">
        <v>25.5</v>
      </c>
      <c r="J1411" s="171">
        <v>7.79</v>
      </c>
      <c r="K1411" s="171">
        <v>2090</v>
      </c>
      <c r="L1411" s="171">
        <v>732</v>
      </c>
      <c r="M1411" s="171">
        <v>1.88</v>
      </c>
      <c r="N1411" s="172"/>
    </row>
    <row r="1412" spans="8:14" x14ac:dyDescent="0.2">
      <c r="H1412" t="s">
        <v>14244</v>
      </c>
      <c r="I1412" s="171">
        <v>24.7</v>
      </c>
      <c r="J1412" s="171">
        <v>7.73</v>
      </c>
      <c r="K1412" s="171">
        <v>2090</v>
      </c>
      <c r="L1412" s="171">
        <v>851</v>
      </c>
      <c r="M1412" s="171">
        <v>1.63</v>
      </c>
      <c r="N1412" s="172"/>
    </row>
    <row r="1413" spans="8:14" x14ac:dyDescent="0.2">
      <c r="H1413" t="s">
        <v>14243</v>
      </c>
      <c r="I1413" s="171">
        <v>24.9</v>
      </c>
      <c r="J1413" s="171">
        <v>7.94</v>
      </c>
      <c r="K1413" s="171">
        <v>2090</v>
      </c>
      <c r="L1413" s="171">
        <v>489</v>
      </c>
      <c r="M1413" s="171">
        <v>2.4700000000000002</v>
      </c>
      <c r="N1413" s="172"/>
    </row>
    <row r="1414" spans="8:14" x14ac:dyDescent="0.2">
      <c r="H1414" t="s">
        <v>14244</v>
      </c>
      <c r="I1414" s="171">
        <v>25.5</v>
      </c>
      <c r="J1414" s="171">
        <v>7.75</v>
      </c>
      <c r="K1414" s="171">
        <v>2090</v>
      </c>
      <c r="L1414" s="171">
        <v>813</v>
      </c>
      <c r="M1414" s="171">
        <v>1.74</v>
      </c>
      <c r="N1414" s="172"/>
    </row>
    <row r="1415" spans="8:14" x14ac:dyDescent="0.2">
      <c r="H1415" t="s">
        <v>14243</v>
      </c>
      <c r="I1415" s="171">
        <v>25.4</v>
      </c>
      <c r="J1415" s="171">
        <v>7.87</v>
      </c>
      <c r="K1415" s="171">
        <v>2090</v>
      </c>
      <c r="L1415" s="171">
        <v>592</v>
      </c>
      <c r="M1415" s="171">
        <v>2.19</v>
      </c>
      <c r="N1415" s="172"/>
    </row>
    <row r="1416" spans="8:14" x14ac:dyDescent="0.2">
      <c r="H1416" t="s">
        <v>14244</v>
      </c>
      <c r="I1416" s="171">
        <v>25.2</v>
      </c>
      <c r="J1416" s="171">
        <v>7.78</v>
      </c>
      <c r="K1416" s="171">
        <v>2090</v>
      </c>
      <c r="L1416" s="171">
        <v>750</v>
      </c>
      <c r="M1416" s="171">
        <v>1.83</v>
      </c>
      <c r="N1416" s="172"/>
    </row>
    <row r="1417" spans="8:14" x14ac:dyDescent="0.2">
      <c r="H1417" t="s">
        <v>14243</v>
      </c>
      <c r="I1417" s="171">
        <v>25.7</v>
      </c>
      <c r="J1417" s="171">
        <v>7.91</v>
      </c>
      <c r="K1417" s="171">
        <v>2090</v>
      </c>
      <c r="L1417" s="171">
        <v>533</v>
      </c>
      <c r="M1417" s="171">
        <v>2.39</v>
      </c>
      <c r="N1417" s="172"/>
    </row>
    <row r="1418" spans="8:14" x14ac:dyDescent="0.2">
      <c r="H1418" t="s">
        <v>14244</v>
      </c>
      <c r="I1418" s="171">
        <v>25.3</v>
      </c>
      <c r="J1418" s="171">
        <v>7.75</v>
      </c>
      <c r="K1418" s="171">
        <v>2090</v>
      </c>
      <c r="L1418" s="171">
        <v>812</v>
      </c>
      <c r="M1418" s="171">
        <v>1.73</v>
      </c>
      <c r="N1418" s="172"/>
    </row>
    <row r="1419" spans="8:14" x14ac:dyDescent="0.2">
      <c r="H1419" t="s">
        <v>14243</v>
      </c>
      <c r="I1419" s="171">
        <v>25.6</v>
      </c>
      <c r="J1419" s="171">
        <v>8.15</v>
      </c>
      <c r="K1419" s="171">
        <v>2090</v>
      </c>
      <c r="L1419" s="171">
        <v>271</v>
      </c>
      <c r="M1419" s="171">
        <v>3.66</v>
      </c>
      <c r="N1419" s="172"/>
    </row>
    <row r="1420" spans="8:14" x14ac:dyDescent="0.2">
      <c r="H1420" t="s">
        <v>14244</v>
      </c>
      <c r="I1420" s="171">
        <v>26.1</v>
      </c>
      <c r="J1420" s="171">
        <v>7.7</v>
      </c>
      <c r="K1420" s="171">
        <v>2090</v>
      </c>
      <c r="L1420" s="171">
        <v>929</v>
      </c>
      <c r="M1420" s="171">
        <v>1.6</v>
      </c>
      <c r="N1420" s="172"/>
    </row>
    <row r="1421" spans="8:14" x14ac:dyDescent="0.2">
      <c r="H1421" t="s">
        <v>14243</v>
      </c>
      <c r="I1421" s="171">
        <v>25.5</v>
      </c>
      <c r="J1421" s="171">
        <v>7.95</v>
      </c>
      <c r="K1421" s="171">
        <v>2090</v>
      </c>
      <c r="L1421" s="171">
        <v>477</v>
      </c>
      <c r="M1421" s="171">
        <v>2.56</v>
      </c>
      <c r="N1421" s="172"/>
    </row>
    <row r="1422" spans="8:14" x14ac:dyDescent="0.2">
      <c r="H1422" t="s">
        <v>14244</v>
      </c>
      <c r="I1422" s="171">
        <v>25.5</v>
      </c>
      <c r="J1422" s="171">
        <v>7.76</v>
      </c>
      <c r="K1422" s="171">
        <v>2090</v>
      </c>
      <c r="L1422" s="171">
        <v>792</v>
      </c>
      <c r="M1422" s="171">
        <v>1.77</v>
      </c>
      <c r="N1422" s="172"/>
    </row>
    <row r="1423" spans="8:14" x14ac:dyDescent="0.2">
      <c r="H1423" t="s">
        <v>14243</v>
      </c>
      <c r="I1423" s="171">
        <v>25.8</v>
      </c>
      <c r="J1423" s="171">
        <v>7.97</v>
      </c>
      <c r="K1423" s="171">
        <v>2090</v>
      </c>
      <c r="L1423" s="171">
        <v>452</v>
      </c>
      <c r="M1423" s="171">
        <v>2.68</v>
      </c>
      <c r="N1423" s="172"/>
    </row>
    <row r="1424" spans="8:14" x14ac:dyDescent="0.2">
      <c r="H1424" t="s">
        <v>14244</v>
      </c>
      <c r="I1424" s="171">
        <v>25.6</v>
      </c>
      <c r="J1424" s="171">
        <v>7.73</v>
      </c>
      <c r="K1424" s="171">
        <v>2090</v>
      </c>
      <c r="L1424" s="171">
        <v>857</v>
      </c>
      <c r="M1424" s="171">
        <v>1.67</v>
      </c>
      <c r="N1424" s="172"/>
    </row>
    <row r="1425" spans="8:14" x14ac:dyDescent="0.2">
      <c r="H1425" t="s">
        <v>14243</v>
      </c>
      <c r="I1425" s="171">
        <v>25.9</v>
      </c>
      <c r="J1425" s="171">
        <v>8.25</v>
      </c>
      <c r="K1425" s="171">
        <v>2090</v>
      </c>
      <c r="L1425" s="171">
        <v>201</v>
      </c>
      <c r="M1425" s="171">
        <v>4.34</v>
      </c>
      <c r="N1425" s="172"/>
    </row>
    <row r="1426" spans="8:14" x14ac:dyDescent="0.2">
      <c r="H1426" t="s">
        <v>14244</v>
      </c>
      <c r="I1426" s="171">
        <v>26.3</v>
      </c>
      <c r="J1426" s="171">
        <v>7.74</v>
      </c>
      <c r="K1426" s="171">
        <v>2090</v>
      </c>
      <c r="L1426" s="171">
        <v>839</v>
      </c>
      <c r="M1426" s="171">
        <v>1.75</v>
      </c>
      <c r="N1426" s="172"/>
    </row>
    <row r="1427" spans="8:14" x14ac:dyDescent="0.2">
      <c r="H1427" t="s">
        <v>14243</v>
      </c>
      <c r="I1427" s="171">
        <v>25.6</v>
      </c>
      <c r="J1427" s="171">
        <v>7.99</v>
      </c>
      <c r="K1427" s="171">
        <v>2090</v>
      </c>
      <c r="L1427" s="171">
        <v>428</v>
      </c>
      <c r="M1427" s="171">
        <v>2.76</v>
      </c>
      <c r="N1427" s="172"/>
    </row>
    <row r="1428" spans="8:14" x14ac:dyDescent="0.2">
      <c r="H1428" t="s">
        <v>14244</v>
      </c>
      <c r="I1428" s="171">
        <v>25.6</v>
      </c>
      <c r="J1428" s="171">
        <v>7.75</v>
      </c>
      <c r="K1428" s="171">
        <v>2090</v>
      </c>
      <c r="L1428" s="171">
        <v>814</v>
      </c>
      <c r="M1428" s="171">
        <v>1.74</v>
      </c>
      <c r="N1428" s="172"/>
    </row>
    <row r="1429" spans="8:14" x14ac:dyDescent="0.2">
      <c r="H1429" t="s">
        <v>14243</v>
      </c>
      <c r="I1429" s="171">
        <v>25.9</v>
      </c>
      <c r="J1429" s="171">
        <v>8.02</v>
      </c>
      <c r="K1429" s="171">
        <v>2090</v>
      </c>
      <c r="L1429" s="171">
        <v>394</v>
      </c>
      <c r="M1429" s="171">
        <v>2.95</v>
      </c>
      <c r="N1429" s="172"/>
    </row>
    <row r="1430" spans="8:14" x14ac:dyDescent="0.2">
      <c r="H1430" t="s">
        <v>14244</v>
      </c>
      <c r="I1430" s="171">
        <v>25.7</v>
      </c>
      <c r="J1430" s="171">
        <v>7.76</v>
      </c>
      <c r="K1430" s="171">
        <v>2090</v>
      </c>
      <c r="L1430" s="171">
        <v>793</v>
      </c>
      <c r="M1430" s="171">
        <v>1.78</v>
      </c>
      <c r="N1430" s="172"/>
    </row>
    <row r="1431" spans="8:14" x14ac:dyDescent="0.2">
      <c r="H1431" t="s">
        <v>14243</v>
      </c>
      <c r="I1431" s="171">
        <v>26.1</v>
      </c>
      <c r="J1431" s="171">
        <v>8.33</v>
      </c>
      <c r="K1431" s="171">
        <v>2090</v>
      </c>
      <c r="L1431" s="171">
        <v>157</v>
      </c>
      <c r="M1431" s="171">
        <v>4.92</v>
      </c>
      <c r="N1431" s="172"/>
    </row>
    <row r="1432" spans="8:14" x14ac:dyDescent="0.2">
      <c r="H1432" t="s">
        <v>14244</v>
      </c>
      <c r="I1432" s="171">
        <v>26.4</v>
      </c>
      <c r="J1432" s="171">
        <v>7.69</v>
      </c>
      <c r="K1432" s="171">
        <v>2090</v>
      </c>
      <c r="L1432" s="171">
        <v>956</v>
      </c>
      <c r="M1432" s="171">
        <v>1.58</v>
      </c>
      <c r="N1432" s="172"/>
    </row>
    <row r="1433" spans="8:14" x14ac:dyDescent="0.2">
      <c r="H1433" t="s">
        <v>14243</v>
      </c>
      <c r="I1433" s="171">
        <v>25.7</v>
      </c>
      <c r="J1433" s="171">
        <v>8.0500000000000007</v>
      </c>
      <c r="K1433" s="171">
        <v>2090</v>
      </c>
      <c r="L1433" s="171">
        <v>362</v>
      </c>
      <c r="M1433" s="171">
        <v>3.09</v>
      </c>
      <c r="N1433" s="172"/>
    </row>
    <row r="1434" spans="8:14" x14ac:dyDescent="0.2">
      <c r="H1434" t="s">
        <v>14244</v>
      </c>
      <c r="I1434" s="171">
        <v>25.6</v>
      </c>
      <c r="J1434" s="171">
        <v>7.69</v>
      </c>
      <c r="K1434" s="171">
        <v>2090</v>
      </c>
      <c r="L1434" s="171">
        <v>950</v>
      </c>
      <c r="M1434" s="171">
        <v>1.54</v>
      </c>
      <c r="N1434" s="172"/>
    </row>
    <row r="1435" spans="8:14" x14ac:dyDescent="0.2">
      <c r="H1435" t="s">
        <v>14243</v>
      </c>
      <c r="I1435" s="171">
        <v>26</v>
      </c>
      <c r="J1435" s="171">
        <v>8.0500000000000007</v>
      </c>
      <c r="K1435" s="171">
        <v>2090</v>
      </c>
      <c r="L1435" s="171">
        <v>362</v>
      </c>
      <c r="M1435" s="171">
        <v>3.12</v>
      </c>
      <c r="N1435" s="172"/>
    </row>
    <row r="1436" spans="8:14" x14ac:dyDescent="0.2">
      <c r="H1436" t="s">
        <v>14244</v>
      </c>
      <c r="I1436" s="171">
        <v>25.8</v>
      </c>
      <c r="J1436" s="171">
        <v>7.69</v>
      </c>
      <c r="K1436" s="171">
        <v>2090</v>
      </c>
      <c r="L1436" s="171">
        <v>951</v>
      </c>
      <c r="M1436" s="171">
        <v>1.55</v>
      </c>
      <c r="N1436" s="172"/>
    </row>
    <row r="1437" spans="8:14" x14ac:dyDescent="0.2">
      <c r="H1437" t="s">
        <v>14243</v>
      </c>
      <c r="I1437" s="171">
        <v>26.2</v>
      </c>
      <c r="J1437" s="171">
        <v>8.3699999999999992</v>
      </c>
      <c r="K1437" s="171">
        <v>2090</v>
      </c>
      <c r="L1437" s="171">
        <v>138</v>
      </c>
      <c r="M1437" s="171">
        <v>5.22</v>
      </c>
      <c r="N1437" s="172"/>
    </row>
    <row r="1438" spans="8:14" x14ac:dyDescent="0.2">
      <c r="H1438" t="s">
        <v>14244</v>
      </c>
      <c r="I1438" s="171">
        <v>26.4</v>
      </c>
      <c r="J1438" s="171">
        <v>7.73</v>
      </c>
      <c r="K1438" s="171">
        <v>2090</v>
      </c>
      <c r="L1438" s="171">
        <v>862</v>
      </c>
      <c r="M1438" s="171">
        <v>1.72</v>
      </c>
      <c r="N1438" s="172"/>
    </row>
    <row r="1439" spans="8:14" x14ac:dyDescent="0.2">
      <c r="H1439" t="s">
        <v>14243</v>
      </c>
      <c r="I1439" s="171">
        <v>25.5</v>
      </c>
      <c r="J1439" s="171">
        <v>7.94</v>
      </c>
      <c r="K1439" s="171">
        <v>2090</v>
      </c>
      <c r="L1439" s="171">
        <v>490</v>
      </c>
      <c r="M1439" s="171">
        <v>2.5099999999999998</v>
      </c>
      <c r="N1439" s="172"/>
    </row>
    <row r="1440" spans="8:14" x14ac:dyDescent="0.2">
      <c r="H1440" t="s">
        <v>14244</v>
      </c>
      <c r="I1440" s="171">
        <v>25</v>
      </c>
      <c r="J1440" s="171">
        <v>7.72</v>
      </c>
      <c r="K1440" s="171">
        <v>2090</v>
      </c>
      <c r="L1440" s="171">
        <v>876</v>
      </c>
      <c r="M1440" s="171">
        <v>1.61</v>
      </c>
      <c r="N1440" s="172"/>
    </row>
    <row r="1441" spans="8:14" x14ac:dyDescent="0.2">
      <c r="H1441" t="s">
        <v>14243</v>
      </c>
      <c r="I1441" s="171">
        <v>25.5</v>
      </c>
      <c r="J1441" s="171">
        <v>7.89</v>
      </c>
      <c r="K1441" s="171">
        <v>2090</v>
      </c>
      <c r="L1441" s="171">
        <v>562</v>
      </c>
      <c r="M1441" s="171">
        <v>2.29</v>
      </c>
      <c r="N1441" s="172"/>
    </row>
    <row r="1442" spans="8:14" x14ac:dyDescent="0.2">
      <c r="H1442" t="s">
        <v>14244</v>
      </c>
      <c r="I1442" s="171">
        <v>25.3</v>
      </c>
      <c r="J1442" s="171">
        <v>7.72</v>
      </c>
      <c r="K1442" s="171">
        <v>2090</v>
      </c>
      <c r="L1442" s="171">
        <v>878</v>
      </c>
      <c r="M1442" s="171">
        <v>1.62</v>
      </c>
      <c r="N1442" s="172"/>
    </row>
    <row r="1443" spans="8:14" x14ac:dyDescent="0.2">
      <c r="H1443" t="s">
        <v>14243</v>
      </c>
      <c r="I1443" s="171">
        <v>25.5</v>
      </c>
      <c r="J1443" s="171">
        <v>8.1999999999999993</v>
      </c>
      <c r="K1443" s="171">
        <v>2090</v>
      </c>
      <c r="L1443" s="171">
        <v>234</v>
      </c>
      <c r="M1443" s="171">
        <v>3.97</v>
      </c>
      <c r="N1443" s="172"/>
    </row>
    <row r="1444" spans="8:14" x14ac:dyDescent="0.2">
      <c r="H1444" t="s">
        <v>14244</v>
      </c>
      <c r="I1444" s="171">
        <v>25.8</v>
      </c>
      <c r="J1444" s="171">
        <v>7.72</v>
      </c>
      <c r="K1444" s="171">
        <v>2090</v>
      </c>
      <c r="L1444" s="171">
        <v>881</v>
      </c>
      <c r="M1444" s="171">
        <v>1.65</v>
      </c>
      <c r="N1444" s="172"/>
    </row>
    <row r="1445" spans="8:14" x14ac:dyDescent="0.2">
      <c r="H1445" t="s">
        <v>14243</v>
      </c>
      <c r="I1445" s="171">
        <v>25.3</v>
      </c>
      <c r="J1445" s="171">
        <v>7.83</v>
      </c>
      <c r="K1445" s="171">
        <v>2090</v>
      </c>
      <c r="L1445" s="171">
        <v>658</v>
      </c>
      <c r="M1445" s="171">
        <v>2.02</v>
      </c>
      <c r="N1445" s="172"/>
    </row>
    <row r="1446" spans="8:14" x14ac:dyDescent="0.2">
      <c r="H1446" t="s">
        <v>14244</v>
      </c>
      <c r="I1446" s="171">
        <v>24.7</v>
      </c>
      <c r="J1446" s="171">
        <v>7.74</v>
      </c>
      <c r="K1446" s="171">
        <v>2090</v>
      </c>
      <c r="L1446" s="171">
        <v>830</v>
      </c>
      <c r="M1446" s="171">
        <v>1.66</v>
      </c>
      <c r="N1446" s="172"/>
    </row>
    <row r="1447" spans="8:14" x14ac:dyDescent="0.2">
      <c r="H1447" t="s">
        <v>14243</v>
      </c>
      <c r="I1447" s="171">
        <v>25.4</v>
      </c>
      <c r="J1447" s="171">
        <v>7.8</v>
      </c>
      <c r="K1447" s="171">
        <v>2090</v>
      </c>
      <c r="L1447" s="171">
        <v>713</v>
      </c>
      <c r="M1447" s="171">
        <v>1.91</v>
      </c>
      <c r="N1447" s="172"/>
    </row>
    <row r="1448" spans="8:14" x14ac:dyDescent="0.2">
      <c r="H1448" t="s">
        <v>14244</v>
      </c>
      <c r="I1448" s="171">
        <v>25</v>
      </c>
      <c r="J1448" s="171">
        <v>7.76</v>
      </c>
      <c r="K1448" s="171">
        <v>2090</v>
      </c>
      <c r="L1448" s="171">
        <v>789</v>
      </c>
      <c r="M1448" s="171">
        <v>1.74</v>
      </c>
      <c r="N1448" s="172"/>
    </row>
    <row r="1449" spans="8:14" x14ac:dyDescent="0.2">
      <c r="H1449" t="s">
        <v>14243</v>
      </c>
      <c r="I1449" s="171">
        <v>25.2</v>
      </c>
      <c r="J1449" s="171">
        <v>8.09</v>
      </c>
      <c r="K1449" s="171">
        <v>2090</v>
      </c>
      <c r="L1449" s="171">
        <v>322</v>
      </c>
      <c r="M1449" s="171">
        <v>3.27</v>
      </c>
      <c r="N1449" s="172"/>
    </row>
    <row r="1450" spans="8:14" x14ac:dyDescent="0.2">
      <c r="H1450" t="s">
        <v>14244</v>
      </c>
      <c r="I1450" s="171">
        <v>25.6</v>
      </c>
      <c r="J1450" s="171">
        <v>7.75</v>
      </c>
      <c r="K1450" s="171">
        <v>2090</v>
      </c>
      <c r="L1450" s="171">
        <v>814</v>
      </c>
      <c r="M1450" s="171">
        <v>1.74</v>
      </c>
      <c r="N1450" s="172"/>
    </row>
    <row r="1451" spans="8:14" x14ac:dyDescent="0.2">
      <c r="H1451" t="s">
        <v>14243</v>
      </c>
      <c r="I1451" s="171">
        <v>25.1</v>
      </c>
      <c r="J1451" s="171">
        <v>7.8</v>
      </c>
      <c r="K1451" s="171">
        <v>2090</v>
      </c>
      <c r="L1451" s="171">
        <v>712</v>
      </c>
      <c r="M1451" s="171">
        <v>1.89</v>
      </c>
      <c r="N1451" s="172"/>
    </row>
    <row r="1452" spans="8:14" x14ac:dyDescent="0.2">
      <c r="H1452" t="s">
        <v>14244</v>
      </c>
      <c r="I1452" s="171">
        <v>24.5</v>
      </c>
      <c r="J1452" s="171">
        <v>7.72</v>
      </c>
      <c r="K1452" s="171">
        <v>2090</v>
      </c>
      <c r="L1452" s="171">
        <v>872</v>
      </c>
      <c r="M1452" s="171">
        <v>1.58</v>
      </c>
      <c r="N1452" s="172"/>
    </row>
    <row r="1453" spans="8:14" x14ac:dyDescent="0.2">
      <c r="H1453" t="s">
        <v>14243</v>
      </c>
      <c r="I1453" s="171">
        <v>25.2</v>
      </c>
      <c r="J1453" s="171">
        <v>7.75</v>
      </c>
      <c r="K1453" s="171">
        <v>2090</v>
      </c>
      <c r="L1453" s="171">
        <v>811</v>
      </c>
      <c r="M1453" s="171">
        <v>1.72</v>
      </c>
      <c r="N1453" s="172"/>
    </row>
    <row r="1454" spans="8:14" x14ac:dyDescent="0.2">
      <c r="H1454" t="s">
        <v>14244</v>
      </c>
      <c r="I1454" s="171">
        <v>24.8</v>
      </c>
      <c r="J1454" s="171">
        <v>7.72</v>
      </c>
      <c r="K1454" s="171">
        <v>2090</v>
      </c>
      <c r="L1454" s="171">
        <v>874</v>
      </c>
      <c r="M1454" s="171">
        <v>1.6</v>
      </c>
      <c r="N1454" s="172"/>
    </row>
    <row r="1455" spans="8:14" x14ac:dyDescent="0.2">
      <c r="H1455" t="s">
        <v>14243</v>
      </c>
      <c r="I1455" s="171">
        <v>25</v>
      </c>
      <c r="J1455" s="171">
        <v>7.98</v>
      </c>
      <c r="K1455" s="171">
        <v>2090</v>
      </c>
      <c r="L1455" s="171">
        <v>438</v>
      </c>
      <c r="M1455" s="171">
        <v>2.67</v>
      </c>
      <c r="N1455" s="172"/>
    </row>
    <row r="1456" spans="8:14" x14ac:dyDescent="0.2">
      <c r="H1456" t="s">
        <v>14244</v>
      </c>
      <c r="I1456" s="171">
        <v>25.4</v>
      </c>
      <c r="J1456" s="171">
        <v>7.75</v>
      </c>
      <c r="K1456" s="171">
        <v>2090</v>
      </c>
      <c r="L1456" s="171">
        <v>813</v>
      </c>
      <c r="M1456" s="171">
        <v>1.73</v>
      </c>
      <c r="N1456" s="172"/>
    </row>
    <row r="1457" spans="8:14" x14ac:dyDescent="0.2">
      <c r="H1457" t="s">
        <v>14244</v>
      </c>
      <c r="I1457" s="171">
        <v>24.2</v>
      </c>
      <c r="J1457" s="171">
        <v>7.67</v>
      </c>
      <c r="K1457" s="171">
        <v>2090</v>
      </c>
      <c r="L1457" s="171">
        <v>989</v>
      </c>
      <c r="M1457" s="171">
        <v>1.41</v>
      </c>
      <c r="N1457" s="172"/>
    </row>
    <row r="1458" spans="8:14" x14ac:dyDescent="0.2">
      <c r="H1458" t="s">
        <v>14243</v>
      </c>
      <c r="I1458" s="171">
        <v>24.9</v>
      </c>
      <c r="J1458" s="171">
        <v>7.69</v>
      </c>
      <c r="K1458" s="171">
        <v>2090</v>
      </c>
      <c r="L1458" s="171">
        <v>945</v>
      </c>
      <c r="M1458" s="171">
        <v>1.51</v>
      </c>
      <c r="N1458" s="172"/>
    </row>
    <row r="1459" spans="8:14" x14ac:dyDescent="0.2">
      <c r="H1459" t="s">
        <v>14244</v>
      </c>
      <c r="I1459" s="171">
        <v>24.5</v>
      </c>
      <c r="J1459" s="171">
        <v>7.75</v>
      </c>
      <c r="K1459" s="171">
        <v>2090</v>
      </c>
      <c r="L1459" s="171">
        <v>807</v>
      </c>
      <c r="M1459" s="171">
        <v>1.68</v>
      </c>
      <c r="N1459" s="172"/>
    </row>
    <row r="1460" spans="8:14" x14ac:dyDescent="0.2">
      <c r="H1460" t="s">
        <v>14243</v>
      </c>
      <c r="I1460" s="171">
        <v>24.6</v>
      </c>
      <c r="J1460" s="171">
        <v>7.87</v>
      </c>
      <c r="K1460" s="171">
        <v>2090</v>
      </c>
      <c r="L1460" s="171">
        <v>589</v>
      </c>
      <c r="M1460" s="171">
        <v>2.14</v>
      </c>
      <c r="N1460" s="172"/>
    </row>
    <row r="1461" spans="8:14" x14ac:dyDescent="0.2">
      <c r="H1461" t="s">
        <v>14244</v>
      </c>
      <c r="I1461" s="171">
        <v>25.1</v>
      </c>
      <c r="J1461" s="171">
        <v>7.72</v>
      </c>
      <c r="K1461" s="171">
        <v>2090</v>
      </c>
      <c r="L1461" s="171">
        <v>876</v>
      </c>
      <c r="M1461" s="171">
        <v>1.61</v>
      </c>
      <c r="N1461" s="172"/>
    </row>
    <row r="1462" spans="8:14" x14ac:dyDescent="0.2">
      <c r="H1462" t="s">
        <v>14243</v>
      </c>
      <c r="I1462" s="171">
        <v>24.8</v>
      </c>
      <c r="J1462" s="171">
        <v>7.76</v>
      </c>
      <c r="K1462" s="171">
        <v>2090</v>
      </c>
      <c r="L1462" s="171">
        <v>788</v>
      </c>
      <c r="M1462" s="171">
        <v>1.73</v>
      </c>
      <c r="N1462" s="172"/>
    </row>
    <row r="1463" spans="8:14" x14ac:dyDescent="0.2">
      <c r="H1463" t="s">
        <v>14244</v>
      </c>
      <c r="I1463" s="171">
        <v>24</v>
      </c>
      <c r="J1463" s="171">
        <v>7.64</v>
      </c>
      <c r="K1463" s="171">
        <v>2090</v>
      </c>
      <c r="L1463" s="171">
        <v>1066</v>
      </c>
      <c r="M1463" s="171">
        <v>1.32</v>
      </c>
      <c r="N1463" s="172"/>
    </row>
    <row r="1464" spans="8:14" x14ac:dyDescent="0.2">
      <c r="H1464" t="s">
        <v>14243</v>
      </c>
      <c r="I1464" s="171">
        <v>24.8</v>
      </c>
      <c r="J1464" s="171">
        <v>7.66</v>
      </c>
      <c r="K1464" s="171">
        <v>2090</v>
      </c>
      <c r="L1464" s="171">
        <v>1019</v>
      </c>
      <c r="M1464" s="171">
        <v>1.41</v>
      </c>
      <c r="N1464" s="172"/>
    </row>
    <row r="1465" spans="8:14" x14ac:dyDescent="0.2">
      <c r="H1465" t="s">
        <v>14244</v>
      </c>
      <c r="I1465" s="171">
        <v>24.3</v>
      </c>
      <c r="J1465" s="171">
        <v>7.73</v>
      </c>
      <c r="K1465" s="171">
        <v>2090</v>
      </c>
      <c r="L1465" s="171">
        <v>849</v>
      </c>
      <c r="M1465" s="171">
        <v>1.6</v>
      </c>
      <c r="N1465" s="172"/>
    </row>
    <row r="1466" spans="8:14" x14ac:dyDescent="0.2">
      <c r="H1466" t="s">
        <v>14243</v>
      </c>
      <c r="I1466" s="171">
        <v>24.5</v>
      </c>
      <c r="J1466" s="171">
        <v>7.84</v>
      </c>
      <c r="K1466" s="171">
        <v>2090</v>
      </c>
      <c r="L1466" s="171">
        <v>638</v>
      </c>
      <c r="M1466" s="171">
        <v>2.0099999999999998</v>
      </c>
      <c r="N1466" s="172"/>
    </row>
    <row r="1467" spans="8:14" x14ac:dyDescent="0.2">
      <c r="H1467" t="s">
        <v>14244</v>
      </c>
      <c r="I1467" s="171">
        <v>25</v>
      </c>
      <c r="J1467" s="171">
        <v>7.77</v>
      </c>
      <c r="K1467" s="171">
        <v>2090</v>
      </c>
      <c r="L1467" s="171">
        <v>769</v>
      </c>
      <c r="M1467" s="171">
        <v>1.78</v>
      </c>
      <c r="N1467" s="172"/>
    </row>
    <row r="1468" spans="8:14" x14ac:dyDescent="0.2">
      <c r="H1468" t="s">
        <v>14243</v>
      </c>
      <c r="I1468" s="171">
        <v>24.7</v>
      </c>
      <c r="J1468" s="171">
        <v>7.73</v>
      </c>
      <c r="K1468" s="171">
        <v>2090</v>
      </c>
      <c r="L1468" s="171">
        <v>851</v>
      </c>
      <c r="M1468" s="171">
        <v>1.63</v>
      </c>
      <c r="N1468" s="172"/>
    </row>
    <row r="1469" spans="8:14" x14ac:dyDescent="0.2">
      <c r="H1469" t="s">
        <v>14244</v>
      </c>
      <c r="I1469" s="171">
        <v>23.9</v>
      </c>
      <c r="J1469" s="171">
        <v>7.61</v>
      </c>
      <c r="K1469" s="171">
        <v>2090</v>
      </c>
      <c r="L1469" s="171">
        <v>1148</v>
      </c>
      <c r="M1469" s="171">
        <v>1.24</v>
      </c>
      <c r="N1469" s="172"/>
    </row>
    <row r="1470" spans="8:14" x14ac:dyDescent="0.2">
      <c r="H1470" t="s">
        <v>14243</v>
      </c>
      <c r="I1470" s="171">
        <v>24.7</v>
      </c>
      <c r="J1470" s="171">
        <v>7.65</v>
      </c>
      <c r="K1470" s="171">
        <v>2090</v>
      </c>
      <c r="L1470" s="171">
        <v>1045</v>
      </c>
      <c r="M1470" s="171">
        <v>1.38</v>
      </c>
      <c r="N1470" s="172"/>
    </row>
    <row r="1471" spans="8:14" x14ac:dyDescent="0.2">
      <c r="H1471" t="s">
        <v>14244</v>
      </c>
      <c r="I1471" s="171">
        <v>24.2</v>
      </c>
      <c r="J1471" s="171">
        <v>7.72</v>
      </c>
      <c r="K1471" s="171">
        <v>2090</v>
      </c>
      <c r="L1471" s="171">
        <v>870</v>
      </c>
      <c r="M1471" s="171">
        <v>1.57</v>
      </c>
      <c r="N1471" s="172"/>
    </row>
    <row r="1472" spans="8:14" x14ac:dyDescent="0.2">
      <c r="H1472" t="s">
        <v>14243</v>
      </c>
      <c r="I1472" s="171">
        <v>24.4</v>
      </c>
      <c r="J1472" s="171">
        <v>7.82</v>
      </c>
      <c r="K1472" s="171">
        <v>2090</v>
      </c>
      <c r="L1472" s="171">
        <v>672</v>
      </c>
      <c r="M1472" s="171">
        <v>1.93</v>
      </c>
      <c r="N1472" s="172"/>
    </row>
    <row r="1473" spans="8:14" x14ac:dyDescent="0.2">
      <c r="H1473" t="s">
        <v>14244</v>
      </c>
      <c r="I1473" s="171">
        <v>24.9</v>
      </c>
      <c r="J1473" s="171">
        <v>7.76</v>
      </c>
      <c r="K1473" s="171">
        <v>2090</v>
      </c>
      <c r="L1473" s="171">
        <v>789</v>
      </c>
      <c r="M1473" s="171">
        <v>1.74</v>
      </c>
      <c r="N1473" s="172"/>
    </row>
    <row r="1474" spans="8:14" x14ac:dyDescent="0.2">
      <c r="H1474" t="s">
        <v>14243</v>
      </c>
      <c r="I1474" s="171">
        <v>24.6</v>
      </c>
      <c r="J1474" s="171">
        <v>7.72</v>
      </c>
      <c r="K1474" s="171">
        <v>2090</v>
      </c>
      <c r="L1474" s="171">
        <v>873</v>
      </c>
      <c r="M1474" s="171">
        <v>1.59</v>
      </c>
      <c r="N1474" s="172"/>
    </row>
    <row r="1475" spans="8:14" x14ac:dyDescent="0.2">
      <c r="H1475" t="s">
        <v>14244</v>
      </c>
      <c r="I1475" s="171">
        <v>23.9</v>
      </c>
      <c r="J1475" s="171">
        <v>7.59</v>
      </c>
      <c r="K1475" s="171">
        <v>2090</v>
      </c>
      <c r="L1475" s="171">
        <v>1208</v>
      </c>
      <c r="M1475" s="171">
        <v>1.19</v>
      </c>
      <c r="N1475" s="172"/>
    </row>
    <row r="1476" spans="8:14" x14ac:dyDescent="0.2">
      <c r="H1476" t="s">
        <v>14243</v>
      </c>
      <c r="I1476" s="171">
        <v>24.9</v>
      </c>
      <c r="J1476" s="171">
        <v>7.63</v>
      </c>
      <c r="K1476" s="171">
        <v>2090</v>
      </c>
      <c r="L1476" s="171">
        <v>1101</v>
      </c>
      <c r="M1476" s="171">
        <v>1.33</v>
      </c>
      <c r="N1476" s="172"/>
    </row>
    <row r="1477" spans="8:14" x14ac:dyDescent="0.2">
      <c r="H1477" t="s">
        <v>14244</v>
      </c>
      <c r="I1477" s="171">
        <v>24.2</v>
      </c>
      <c r="J1477" s="171">
        <v>7.7</v>
      </c>
      <c r="K1477" s="171">
        <v>2090</v>
      </c>
      <c r="L1477" s="171">
        <v>916</v>
      </c>
      <c r="M1477" s="171">
        <v>1.5</v>
      </c>
      <c r="N1477" s="172"/>
    </row>
    <row r="1478" spans="8:14" x14ac:dyDescent="0.2">
      <c r="H1478" t="s">
        <v>14243</v>
      </c>
      <c r="I1478" s="171">
        <v>24.4</v>
      </c>
      <c r="J1478" s="171">
        <v>7.8</v>
      </c>
      <c r="K1478" s="171">
        <v>2090</v>
      </c>
      <c r="L1478" s="171">
        <v>708</v>
      </c>
      <c r="M1478" s="171">
        <v>1.85</v>
      </c>
      <c r="N1478" s="172"/>
    </row>
    <row r="1479" spans="8:14" x14ac:dyDescent="0.2">
      <c r="H1479" t="s">
        <v>14244</v>
      </c>
      <c r="I1479" s="171">
        <v>24.9</v>
      </c>
      <c r="J1479" s="171">
        <v>7.75</v>
      </c>
      <c r="K1479" s="171">
        <v>2090</v>
      </c>
      <c r="L1479" s="171">
        <v>810</v>
      </c>
      <c r="M1479" s="171">
        <v>1.7</v>
      </c>
      <c r="N1479" s="172"/>
    </row>
    <row r="1480" spans="8:14" x14ac:dyDescent="0.2">
      <c r="H1480" t="s">
        <v>14243</v>
      </c>
      <c r="I1480" s="171">
        <v>25</v>
      </c>
      <c r="J1480" s="171">
        <v>7.7</v>
      </c>
      <c r="K1480" s="171">
        <v>2090</v>
      </c>
      <c r="L1480" s="171">
        <v>922</v>
      </c>
      <c r="M1480" s="171">
        <v>1.54</v>
      </c>
      <c r="N1480" s="172"/>
    </row>
    <row r="1481" spans="8:14" x14ac:dyDescent="0.2">
      <c r="H1481" t="s">
        <v>14244</v>
      </c>
      <c r="I1481" s="171">
        <v>24.4</v>
      </c>
      <c r="J1481" s="171">
        <v>7.76</v>
      </c>
      <c r="K1481" s="171">
        <v>2090</v>
      </c>
      <c r="L1481" s="171">
        <v>786</v>
      </c>
      <c r="M1481" s="171">
        <v>1.71</v>
      </c>
      <c r="N1481" s="172"/>
    </row>
    <row r="1482" spans="8:14" x14ac:dyDescent="0.2">
      <c r="H1482" t="s">
        <v>14243</v>
      </c>
      <c r="I1482" s="171">
        <v>25.4</v>
      </c>
      <c r="J1482" s="171">
        <v>7.77</v>
      </c>
      <c r="K1482" s="171">
        <v>2090</v>
      </c>
      <c r="L1482" s="171">
        <v>771</v>
      </c>
      <c r="M1482" s="171">
        <v>1.8</v>
      </c>
      <c r="N1482" s="172"/>
    </row>
    <row r="1483" spans="8:14" x14ac:dyDescent="0.2">
      <c r="H1483" t="s">
        <v>14244</v>
      </c>
      <c r="I1483" s="171">
        <v>24.5</v>
      </c>
      <c r="J1483" s="171">
        <v>7.7</v>
      </c>
      <c r="K1483" s="171">
        <v>2090</v>
      </c>
      <c r="L1483" s="171">
        <v>918</v>
      </c>
      <c r="M1483" s="171">
        <v>1.52</v>
      </c>
      <c r="N1483" s="172"/>
    </row>
    <row r="1484" spans="8:14" x14ac:dyDescent="0.2">
      <c r="H1484" t="s">
        <v>14243</v>
      </c>
      <c r="I1484" s="171">
        <v>24.9</v>
      </c>
      <c r="J1484" s="171">
        <v>7.87</v>
      </c>
      <c r="K1484" s="171">
        <v>2090</v>
      </c>
      <c r="L1484" s="171">
        <v>590</v>
      </c>
      <c r="M1484" s="171">
        <v>2.16</v>
      </c>
      <c r="N1484" s="172"/>
    </row>
    <row r="1485" spans="8:14" x14ac:dyDescent="0.2">
      <c r="H1485" t="s">
        <v>14244</v>
      </c>
      <c r="I1485" s="171">
        <v>25.5</v>
      </c>
      <c r="J1485" s="171">
        <v>7.75</v>
      </c>
      <c r="K1485" s="171">
        <v>2090</v>
      </c>
      <c r="L1485" s="171">
        <v>813</v>
      </c>
      <c r="M1485" s="171">
        <v>1.74</v>
      </c>
      <c r="N1485" s="172"/>
    </row>
    <row r="1486" spans="8:14" x14ac:dyDescent="0.2">
      <c r="H1486" t="s">
        <v>14243</v>
      </c>
      <c r="I1486" s="171">
        <v>25.2</v>
      </c>
      <c r="J1486" s="171">
        <v>7.77</v>
      </c>
      <c r="K1486" s="171">
        <v>2090</v>
      </c>
      <c r="L1486" s="171">
        <v>770</v>
      </c>
      <c r="M1486" s="171">
        <v>1.79</v>
      </c>
      <c r="N1486" s="172"/>
    </row>
    <row r="1487" spans="8:14" x14ac:dyDescent="0.2">
      <c r="H1487" t="s">
        <v>14244</v>
      </c>
      <c r="I1487" s="171">
        <v>25</v>
      </c>
      <c r="J1487" s="171">
        <v>7.75</v>
      </c>
      <c r="K1487" s="171">
        <v>2090</v>
      </c>
      <c r="L1487" s="171">
        <v>810</v>
      </c>
      <c r="M1487" s="171">
        <v>1.71</v>
      </c>
      <c r="N1487" s="172"/>
    </row>
    <row r="1488" spans="8:14" x14ac:dyDescent="0.2">
      <c r="H1488" t="s">
        <v>14243</v>
      </c>
      <c r="I1488" s="171">
        <v>25.4</v>
      </c>
      <c r="J1488" s="171">
        <v>7.89</v>
      </c>
      <c r="K1488" s="171">
        <v>2090</v>
      </c>
      <c r="L1488" s="171">
        <v>561</v>
      </c>
      <c r="M1488" s="171">
        <v>2.2799999999999998</v>
      </c>
      <c r="N1488" s="172"/>
    </row>
    <row r="1489" spans="8:14" x14ac:dyDescent="0.2">
      <c r="H1489" t="s">
        <v>14244</v>
      </c>
      <c r="I1489" s="171">
        <v>24.9</v>
      </c>
      <c r="J1489" s="171">
        <v>7.75</v>
      </c>
      <c r="K1489" s="171">
        <v>2090</v>
      </c>
      <c r="L1489" s="171">
        <v>810</v>
      </c>
      <c r="M1489" s="171">
        <v>1.7</v>
      </c>
      <c r="N1489" s="172"/>
    </row>
    <row r="1490" spans="8:14" x14ac:dyDescent="0.2">
      <c r="H1490" t="s">
        <v>14243</v>
      </c>
      <c r="I1490" s="171">
        <v>25.4</v>
      </c>
      <c r="J1490" s="171">
        <v>8.06</v>
      </c>
      <c r="K1490" s="171">
        <v>2090</v>
      </c>
      <c r="L1490" s="171">
        <v>351</v>
      </c>
      <c r="M1490" s="171">
        <v>3.12</v>
      </c>
      <c r="N1490" s="172"/>
    </row>
    <row r="1491" spans="8:14" x14ac:dyDescent="0.2">
      <c r="H1491" t="s">
        <v>14244</v>
      </c>
      <c r="I1491" s="171">
        <v>25.8</v>
      </c>
      <c r="J1491" s="171">
        <v>7.78</v>
      </c>
      <c r="K1491" s="171">
        <v>2090</v>
      </c>
      <c r="L1491" s="171">
        <v>753</v>
      </c>
      <c r="M1491" s="171">
        <v>1.86</v>
      </c>
      <c r="N1491" s="172"/>
    </row>
    <row r="1492" spans="8:14" x14ac:dyDescent="0.2">
      <c r="H1492" t="s">
        <v>14243</v>
      </c>
      <c r="I1492" s="171">
        <v>25.2</v>
      </c>
      <c r="J1492" s="171">
        <v>7.86</v>
      </c>
      <c r="K1492" s="171">
        <v>2090</v>
      </c>
      <c r="L1492" s="171">
        <v>608</v>
      </c>
      <c r="M1492" s="171">
        <v>2.14</v>
      </c>
      <c r="N1492" s="172"/>
    </row>
    <row r="1493" spans="8:14" x14ac:dyDescent="0.2">
      <c r="H1493" t="s">
        <v>14244</v>
      </c>
      <c r="I1493" s="171">
        <v>25.1</v>
      </c>
      <c r="J1493" s="171">
        <v>7.74</v>
      </c>
      <c r="K1493" s="171">
        <v>2090</v>
      </c>
      <c r="L1493" s="171">
        <v>832</v>
      </c>
      <c r="M1493" s="171">
        <v>1.68</v>
      </c>
      <c r="N1493" s="172"/>
    </row>
    <row r="1494" spans="8:14" x14ac:dyDescent="0.2">
      <c r="H1494" t="s">
        <v>14243</v>
      </c>
      <c r="I1494" s="171">
        <v>25.5</v>
      </c>
      <c r="J1494" s="171">
        <v>7.92</v>
      </c>
      <c r="K1494" s="171">
        <v>2090</v>
      </c>
      <c r="L1494" s="171">
        <v>518</v>
      </c>
      <c r="M1494" s="171">
        <v>2.42</v>
      </c>
      <c r="N1494" s="172"/>
    </row>
    <row r="1495" spans="8:14" x14ac:dyDescent="0.2">
      <c r="H1495" t="s">
        <v>14244</v>
      </c>
      <c r="I1495" s="171">
        <v>25.2</v>
      </c>
      <c r="J1495" s="171">
        <v>7.72</v>
      </c>
      <c r="K1495" s="171">
        <v>2090</v>
      </c>
      <c r="L1495" s="171">
        <v>877</v>
      </c>
      <c r="M1495" s="171">
        <v>1.62</v>
      </c>
      <c r="N1495" s="172"/>
    </row>
    <row r="1496" spans="8:14" x14ac:dyDescent="0.2">
      <c r="H1496" t="s">
        <v>14243</v>
      </c>
      <c r="I1496" s="171">
        <v>25.7</v>
      </c>
      <c r="J1496" s="171">
        <v>8.14</v>
      </c>
      <c r="K1496" s="171">
        <v>2090</v>
      </c>
      <c r="L1496" s="171">
        <v>279</v>
      </c>
      <c r="M1496" s="171">
        <v>3.61</v>
      </c>
      <c r="N1496" s="172"/>
    </row>
    <row r="1497" spans="8:14" x14ac:dyDescent="0.2">
      <c r="H1497" t="s">
        <v>14244</v>
      </c>
      <c r="I1497" s="171">
        <v>25.9</v>
      </c>
      <c r="J1497" s="171">
        <v>7.76</v>
      </c>
      <c r="K1497" s="171">
        <v>2090</v>
      </c>
      <c r="L1497" s="171">
        <v>794</v>
      </c>
      <c r="M1497" s="171">
        <v>1.79</v>
      </c>
      <c r="N1497" s="172"/>
    </row>
    <row r="1498" spans="8:14" x14ac:dyDescent="0.2">
      <c r="H1498" t="s">
        <v>14243</v>
      </c>
      <c r="I1498" s="171">
        <v>25.3</v>
      </c>
      <c r="J1498" s="171">
        <v>7.91</v>
      </c>
      <c r="K1498" s="171">
        <v>2090</v>
      </c>
      <c r="L1498" s="171">
        <v>531</v>
      </c>
      <c r="M1498" s="171">
        <v>2.36</v>
      </c>
      <c r="N1498" s="172"/>
    </row>
    <row r="1499" spans="8:14" x14ac:dyDescent="0.2">
      <c r="H1499" t="s">
        <v>14244</v>
      </c>
      <c r="I1499" s="171">
        <v>25.2</v>
      </c>
      <c r="J1499" s="171">
        <v>7.76</v>
      </c>
      <c r="K1499" s="171">
        <v>2090</v>
      </c>
      <c r="L1499" s="171">
        <v>791</v>
      </c>
      <c r="M1499" s="171">
        <v>1.75</v>
      </c>
      <c r="N1499" s="172"/>
    </row>
    <row r="1500" spans="8:14" x14ac:dyDescent="0.2">
      <c r="H1500" t="s">
        <v>14243</v>
      </c>
      <c r="I1500" s="171">
        <v>25.5</v>
      </c>
      <c r="J1500" s="171">
        <v>7.97</v>
      </c>
      <c r="K1500" s="171">
        <v>2090</v>
      </c>
      <c r="L1500" s="171">
        <v>452</v>
      </c>
      <c r="M1500" s="171">
        <v>2.66</v>
      </c>
      <c r="N1500" s="172"/>
    </row>
    <row r="1501" spans="8:14" x14ac:dyDescent="0.2">
      <c r="H1501" t="s">
        <v>14244</v>
      </c>
      <c r="I1501" s="171">
        <v>25.4</v>
      </c>
      <c r="J1501" s="171">
        <v>7.76</v>
      </c>
      <c r="K1501" s="171">
        <v>2090</v>
      </c>
      <c r="L1501" s="171">
        <v>792</v>
      </c>
      <c r="M1501" s="171">
        <v>1.77</v>
      </c>
      <c r="N1501" s="172"/>
    </row>
    <row r="1502" spans="8:14" x14ac:dyDescent="0.2">
      <c r="H1502" t="s">
        <v>14243</v>
      </c>
      <c r="I1502" s="171">
        <v>25.8</v>
      </c>
      <c r="J1502" s="171">
        <v>8.2100000000000009</v>
      </c>
      <c r="K1502" s="171">
        <v>2090</v>
      </c>
      <c r="L1502" s="171">
        <v>227</v>
      </c>
      <c r="M1502" s="171">
        <v>4.0599999999999996</v>
      </c>
      <c r="N1502" s="172"/>
    </row>
    <row r="1503" spans="8:14" x14ac:dyDescent="0.2">
      <c r="H1503" t="s">
        <v>14244</v>
      </c>
      <c r="I1503" s="171">
        <v>26</v>
      </c>
      <c r="J1503" s="171">
        <v>7.79</v>
      </c>
      <c r="K1503" s="171">
        <v>2090</v>
      </c>
      <c r="L1503" s="171">
        <v>735</v>
      </c>
      <c r="M1503" s="171">
        <v>1.91</v>
      </c>
      <c r="N1503" s="172"/>
    </row>
    <row r="1504" spans="8:14" x14ac:dyDescent="0.2">
      <c r="H1504" t="s">
        <v>14243</v>
      </c>
      <c r="I1504" s="171">
        <v>25.3</v>
      </c>
      <c r="J1504" s="171">
        <v>7.97</v>
      </c>
      <c r="K1504" s="171">
        <v>2090</v>
      </c>
      <c r="L1504" s="171">
        <v>451</v>
      </c>
      <c r="M1504" s="171">
        <v>2.64</v>
      </c>
      <c r="N1504" s="172"/>
    </row>
    <row r="1505" spans="8:14" x14ac:dyDescent="0.2">
      <c r="H1505" t="s">
        <v>14244</v>
      </c>
      <c r="I1505" s="171">
        <v>25.3</v>
      </c>
      <c r="J1505" s="171">
        <v>7.78</v>
      </c>
      <c r="K1505" s="171">
        <v>2090</v>
      </c>
      <c r="L1505" s="171">
        <v>751</v>
      </c>
      <c r="M1505" s="171">
        <v>1.83</v>
      </c>
      <c r="N1505" s="172"/>
    </row>
    <row r="1506" spans="8:14" x14ac:dyDescent="0.2">
      <c r="H1506" t="s">
        <v>14243</v>
      </c>
      <c r="I1506" s="171">
        <v>25.6</v>
      </c>
      <c r="J1506" s="171">
        <v>8</v>
      </c>
      <c r="K1506" s="171">
        <v>2090</v>
      </c>
      <c r="L1506" s="171">
        <v>416</v>
      </c>
      <c r="M1506" s="171">
        <v>2.82</v>
      </c>
      <c r="N1506" s="172"/>
    </row>
    <row r="1507" spans="8:14" x14ac:dyDescent="0.2">
      <c r="H1507" t="s">
        <v>14244</v>
      </c>
      <c r="I1507" s="171">
        <v>25.5</v>
      </c>
      <c r="J1507" s="171">
        <v>7.78</v>
      </c>
      <c r="K1507" s="171">
        <v>2090</v>
      </c>
      <c r="L1507" s="171">
        <v>752</v>
      </c>
      <c r="M1507" s="171">
        <v>1.84</v>
      </c>
      <c r="N1507" s="172"/>
    </row>
    <row r="1508" spans="8:14" x14ac:dyDescent="0.2">
      <c r="H1508" t="s">
        <v>14243</v>
      </c>
      <c r="I1508" s="171">
        <v>25.9</v>
      </c>
      <c r="J1508" s="171">
        <v>8.25</v>
      </c>
      <c r="K1508" s="171">
        <v>2090</v>
      </c>
      <c r="L1508" s="171">
        <v>201</v>
      </c>
      <c r="M1508" s="171">
        <v>4.34</v>
      </c>
      <c r="N1508" s="172"/>
    </row>
    <row r="1509" spans="8:14" x14ac:dyDescent="0.2">
      <c r="H1509" t="s">
        <v>14244</v>
      </c>
      <c r="I1509" s="171">
        <v>26.1</v>
      </c>
      <c r="J1509" s="171">
        <v>7.68</v>
      </c>
      <c r="K1509" s="171">
        <v>2090</v>
      </c>
      <c r="L1509" s="171">
        <v>978</v>
      </c>
      <c r="M1509" s="171">
        <v>1.54</v>
      </c>
      <c r="N1509" s="172"/>
    </row>
    <row r="1510" spans="8:14" x14ac:dyDescent="0.2">
      <c r="H1510" t="s">
        <v>14243</v>
      </c>
      <c r="I1510" s="171">
        <v>25.4</v>
      </c>
      <c r="J1510" s="171">
        <v>8.02</v>
      </c>
      <c r="K1510" s="171">
        <v>2090</v>
      </c>
      <c r="L1510" s="171">
        <v>393</v>
      </c>
      <c r="M1510" s="171">
        <v>2.9</v>
      </c>
      <c r="N1510" s="172"/>
    </row>
    <row r="1511" spans="8:14" x14ac:dyDescent="0.2">
      <c r="H1511" t="s">
        <v>14244</v>
      </c>
      <c r="I1511" s="171">
        <v>24.8</v>
      </c>
      <c r="J1511" s="171">
        <v>7.73</v>
      </c>
      <c r="K1511" s="171">
        <v>2090</v>
      </c>
      <c r="L1511" s="171">
        <v>852</v>
      </c>
      <c r="M1511" s="171">
        <v>1.63</v>
      </c>
      <c r="N1511" s="172"/>
    </row>
    <row r="1512" spans="8:14" x14ac:dyDescent="0.2">
      <c r="H1512" t="s">
        <v>14243</v>
      </c>
      <c r="I1512" s="171">
        <v>25.4</v>
      </c>
      <c r="J1512" s="171">
        <v>7.85</v>
      </c>
      <c r="K1512" s="171">
        <v>2090</v>
      </c>
      <c r="L1512" s="171">
        <v>625</v>
      </c>
      <c r="M1512" s="171">
        <v>2.11</v>
      </c>
      <c r="N1512" s="172"/>
    </row>
    <row r="1513" spans="8:14" x14ac:dyDescent="0.2">
      <c r="H1513" t="s">
        <v>14244</v>
      </c>
      <c r="I1513" s="171">
        <v>25.1</v>
      </c>
      <c r="J1513" s="171">
        <v>7.78</v>
      </c>
      <c r="K1513" s="171">
        <v>2090</v>
      </c>
      <c r="L1513" s="171">
        <v>750</v>
      </c>
      <c r="M1513" s="171">
        <v>1.82</v>
      </c>
      <c r="N1513" s="172"/>
    </row>
    <row r="1514" spans="8:14" x14ac:dyDescent="0.2">
      <c r="H1514" t="s">
        <v>14243</v>
      </c>
      <c r="I1514" s="171">
        <v>25.4</v>
      </c>
      <c r="J1514" s="171">
        <v>8.1199999999999992</v>
      </c>
      <c r="K1514" s="171">
        <v>2090</v>
      </c>
      <c r="L1514" s="171">
        <v>296</v>
      </c>
      <c r="M1514" s="171">
        <v>3.46</v>
      </c>
      <c r="N1514" s="172"/>
    </row>
    <row r="1515" spans="8:14" x14ac:dyDescent="0.2">
      <c r="H1515" t="s">
        <v>14244</v>
      </c>
      <c r="I1515" s="171">
        <v>25.6</v>
      </c>
      <c r="J1515" s="171">
        <v>7.74</v>
      </c>
      <c r="K1515" s="171">
        <v>2090</v>
      </c>
      <c r="L1515" s="171">
        <v>835</v>
      </c>
      <c r="M1515" s="171">
        <v>1.71</v>
      </c>
      <c r="N1515" s="172"/>
    </row>
    <row r="1516" spans="8:14" x14ac:dyDescent="0.2">
      <c r="H1516" t="s">
        <v>14243</v>
      </c>
      <c r="I1516" s="171">
        <v>25.3</v>
      </c>
      <c r="J1516" s="171">
        <v>7.92</v>
      </c>
      <c r="K1516" s="171">
        <v>2090</v>
      </c>
      <c r="L1516" s="171">
        <v>517</v>
      </c>
      <c r="M1516" s="171">
        <v>2.41</v>
      </c>
      <c r="N1516" s="172"/>
    </row>
    <row r="1517" spans="8:14" x14ac:dyDescent="0.2">
      <c r="H1517" t="s">
        <v>14244</v>
      </c>
      <c r="I1517" s="171">
        <v>24.5</v>
      </c>
      <c r="J1517" s="171">
        <v>7.72</v>
      </c>
      <c r="K1517" s="171">
        <v>2090</v>
      </c>
      <c r="L1517" s="171">
        <v>872</v>
      </c>
      <c r="M1517" s="171">
        <v>1.58</v>
      </c>
      <c r="N1517" s="172"/>
    </row>
    <row r="1518" spans="8:14" x14ac:dyDescent="0.2">
      <c r="H1518" t="s">
        <v>14243</v>
      </c>
      <c r="I1518" s="171">
        <v>25.1</v>
      </c>
      <c r="J1518" s="171">
        <v>7.78</v>
      </c>
      <c r="K1518" s="171">
        <v>2090</v>
      </c>
      <c r="L1518" s="171">
        <v>750</v>
      </c>
      <c r="M1518" s="171">
        <v>1.82</v>
      </c>
      <c r="N1518" s="172"/>
    </row>
    <row r="1519" spans="8:14" x14ac:dyDescent="0.2">
      <c r="H1519" t="s">
        <v>14244</v>
      </c>
      <c r="I1519" s="171">
        <v>24.8</v>
      </c>
      <c r="J1519" s="171">
        <v>7.72</v>
      </c>
      <c r="K1519" s="171">
        <v>2090</v>
      </c>
      <c r="L1519" s="171">
        <v>874</v>
      </c>
      <c r="M1519" s="171">
        <v>1.6</v>
      </c>
      <c r="N1519" s="172"/>
    </row>
    <row r="1520" spans="8:14" x14ac:dyDescent="0.2">
      <c r="H1520" t="s">
        <v>14243</v>
      </c>
      <c r="I1520" s="171">
        <v>25</v>
      </c>
      <c r="J1520" s="171">
        <v>8.01</v>
      </c>
      <c r="K1520" s="171">
        <v>2090</v>
      </c>
      <c r="L1520" s="171">
        <v>403</v>
      </c>
      <c r="M1520" s="171">
        <v>2.82</v>
      </c>
      <c r="N1520" s="172"/>
    </row>
    <row r="1521" spans="8:14" x14ac:dyDescent="0.2">
      <c r="H1521" t="s">
        <v>14244</v>
      </c>
      <c r="I1521" s="171">
        <v>25.3</v>
      </c>
      <c r="J1521" s="171">
        <v>7.78</v>
      </c>
      <c r="K1521" s="171">
        <v>2090</v>
      </c>
      <c r="L1521" s="171">
        <v>751</v>
      </c>
      <c r="M1521" s="171">
        <v>1.83</v>
      </c>
      <c r="N1521" s="172"/>
    </row>
    <row r="1522" spans="8:14" x14ac:dyDescent="0.2">
      <c r="H1522" t="s">
        <v>14243</v>
      </c>
      <c r="I1522" s="171">
        <v>25.1</v>
      </c>
      <c r="J1522" s="171">
        <v>7.85</v>
      </c>
      <c r="K1522" s="171">
        <v>2090</v>
      </c>
      <c r="L1522" s="171">
        <v>624</v>
      </c>
      <c r="M1522" s="171">
        <v>2.09</v>
      </c>
      <c r="N1522" s="172"/>
    </row>
    <row r="1523" spans="8:14" x14ac:dyDescent="0.2">
      <c r="H1523" t="s">
        <v>14244</v>
      </c>
      <c r="I1523" s="171">
        <v>24.3</v>
      </c>
      <c r="J1523" s="171">
        <v>7.7</v>
      </c>
      <c r="K1523" s="171">
        <v>2090</v>
      </c>
      <c r="L1523" s="171">
        <v>917</v>
      </c>
      <c r="M1523" s="171">
        <v>1.51</v>
      </c>
      <c r="N1523" s="172"/>
    </row>
    <row r="1524" spans="8:14" x14ac:dyDescent="0.2">
      <c r="H1524" t="s">
        <v>14243</v>
      </c>
      <c r="I1524" s="171">
        <v>25</v>
      </c>
      <c r="J1524" s="171">
        <v>7.74</v>
      </c>
      <c r="K1524" s="171">
        <v>2090</v>
      </c>
      <c r="L1524" s="171">
        <v>831</v>
      </c>
      <c r="M1524" s="171">
        <v>1.67</v>
      </c>
      <c r="N1524" s="172"/>
    </row>
    <row r="1525" spans="8:14" x14ac:dyDescent="0.2">
      <c r="H1525" t="s">
        <v>14244</v>
      </c>
      <c r="I1525" s="171">
        <v>24.6</v>
      </c>
      <c r="J1525" s="171">
        <v>7.72</v>
      </c>
      <c r="K1525" s="171">
        <v>2090</v>
      </c>
      <c r="L1525" s="171">
        <v>873</v>
      </c>
      <c r="M1525" s="171">
        <v>1.59</v>
      </c>
      <c r="N1525" s="172"/>
    </row>
    <row r="1526" spans="8:14" x14ac:dyDescent="0.2">
      <c r="H1526" t="s">
        <v>14243</v>
      </c>
      <c r="I1526" s="171">
        <v>24.8</v>
      </c>
      <c r="J1526" s="171">
        <v>7.93</v>
      </c>
      <c r="K1526" s="171">
        <v>2090</v>
      </c>
      <c r="L1526" s="171">
        <v>502</v>
      </c>
      <c r="M1526" s="171">
        <v>2.41</v>
      </c>
      <c r="N1526" s="172"/>
    </row>
    <row r="1527" spans="8:14" x14ac:dyDescent="0.2">
      <c r="H1527" t="s">
        <v>14244</v>
      </c>
      <c r="I1527" s="171">
        <v>25.2</v>
      </c>
      <c r="J1527" s="171">
        <v>7.77</v>
      </c>
      <c r="K1527" s="171">
        <v>2090</v>
      </c>
      <c r="L1527" s="171">
        <v>770</v>
      </c>
      <c r="M1527" s="171">
        <v>1.79</v>
      </c>
      <c r="N1527" s="172"/>
    </row>
    <row r="1528" spans="8:14" x14ac:dyDescent="0.2">
      <c r="H1528" t="s">
        <v>14243</v>
      </c>
      <c r="I1528" s="171">
        <v>24.9</v>
      </c>
      <c r="J1528" s="171">
        <v>7.82</v>
      </c>
      <c r="K1528" s="171">
        <v>2090</v>
      </c>
      <c r="L1528" s="171">
        <v>674</v>
      </c>
      <c r="M1528" s="171">
        <v>1.96</v>
      </c>
      <c r="N1528" s="172"/>
    </row>
    <row r="1529" spans="8:14" x14ac:dyDescent="0.2">
      <c r="H1529" t="s">
        <v>14244</v>
      </c>
      <c r="I1529" s="171">
        <v>24.2</v>
      </c>
      <c r="J1529" s="171">
        <v>7.7</v>
      </c>
      <c r="K1529" s="171">
        <v>1920</v>
      </c>
      <c r="L1529" s="171">
        <v>840</v>
      </c>
      <c r="M1529" s="171">
        <v>1.38</v>
      </c>
      <c r="N1529" s="172"/>
    </row>
    <row r="1530" spans="8:14" x14ac:dyDescent="0.2">
      <c r="H1530" t="s">
        <v>14243</v>
      </c>
      <c r="I1530" s="171">
        <v>24.9</v>
      </c>
      <c r="J1530" s="171">
        <v>7.73</v>
      </c>
      <c r="K1530" s="171">
        <v>1920</v>
      </c>
      <c r="L1530" s="171">
        <v>782</v>
      </c>
      <c r="M1530" s="171">
        <v>1.5</v>
      </c>
      <c r="N1530" s="172"/>
    </row>
    <row r="1531" spans="8:14" x14ac:dyDescent="0.2">
      <c r="H1531" t="s">
        <v>14244</v>
      </c>
      <c r="I1531" s="171">
        <v>24.5</v>
      </c>
      <c r="J1531" s="171">
        <v>7.71</v>
      </c>
      <c r="K1531" s="171">
        <v>1920</v>
      </c>
      <c r="L1531" s="171">
        <v>821</v>
      </c>
      <c r="M1531" s="171">
        <v>1.42</v>
      </c>
      <c r="N1531" s="172"/>
    </row>
    <row r="1532" spans="8:14" x14ac:dyDescent="0.2">
      <c r="H1532" t="s">
        <v>14243</v>
      </c>
      <c r="I1532" s="171">
        <v>24.7</v>
      </c>
      <c r="J1532" s="171">
        <v>7.89</v>
      </c>
      <c r="K1532" s="171">
        <v>1920</v>
      </c>
      <c r="L1532" s="171">
        <v>512</v>
      </c>
      <c r="M1532" s="171">
        <v>2.04</v>
      </c>
      <c r="N1532" s="172"/>
    </row>
    <row r="1533" spans="8:14" x14ac:dyDescent="0.2">
      <c r="H1533" t="s">
        <v>14244</v>
      </c>
      <c r="I1533" s="171">
        <v>25.1</v>
      </c>
      <c r="J1533" s="171">
        <v>7.71</v>
      </c>
      <c r="K1533" s="171">
        <v>1920</v>
      </c>
      <c r="L1533" s="171">
        <v>824</v>
      </c>
      <c r="M1533" s="171">
        <v>1.45</v>
      </c>
      <c r="N1533" s="172"/>
    </row>
    <row r="1534" spans="8:14" x14ac:dyDescent="0.2">
      <c r="H1534" t="s">
        <v>14243</v>
      </c>
      <c r="I1534" s="171">
        <v>24.9</v>
      </c>
      <c r="J1534" s="171">
        <v>7.81</v>
      </c>
      <c r="K1534" s="171">
        <v>1920</v>
      </c>
      <c r="L1534" s="171">
        <v>634</v>
      </c>
      <c r="M1534" s="171">
        <v>1.76</v>
      </c>
      <c r="N1534" s="172"/>
    </row>
    <row r="1535" spans="8:14" x14ac:dyDescent="0.2">
      <c r="H1535" t="s">
        <v>14244</v>
      </c>
      <c r="I1535" s="171">
        <v>24.1</v>
      </c>
      <c r="J1535" s="171">
        <v>7.69</v>
      </c>
      <c r="K1535" s="171">
        <v>1920</v>
      </c>
      <c r="L1535" s="171">
        <v>861</v>
      </c>
      <c r="M1535" s="171">
        <v>1.35</v>
      </c>
      <c r="N1535" s="172"/>
    </row>
    <row r="1536" spans="8:14" x14ac:dyDescent="0.2">
      <c r="H1536" t="s">
        <v>14243</v>
      </c>
      <c r="I1536" s="171">
        <v>24.8</v>
      </c>
      <c r="J1536" s="171">
        <v>7.7</v>
      </c>
      <c r="K1536" s="171">
        <v>1920</v>
      </c>
      <c r="L1536" s="171">
        <v>844</v>
      </c>
      <c r="M1536" s="171">
        <v>1.41</v>
      </c>
      <c r="N1536" s="172"/>
    </row>
    <row r="1537" spans="8:14" x14ac:dyDescent="0.2">
      <c r="H1537" t="s">
        <v>14244</v>
      </c>
      <c r="I1537" s="171">
        <v>24.4</v>
      </c>
      <c r="J1537" s="171">
        <v>7.75</v>
      </c>
      <c r="K1537" s="171">
        <v>1920</v>
      </c>
      <c r="L1537" s="171">
        <v>739</v>
      </c>
      <c r="M1537" s="171">
        <v>1.54</v>
      </c>
      <c r="N1537" s="172"/>
    </row>
    <row r="1538" spans="8:14" x14ac:dyDescent="0.2">
      <c r="H1538" t="s">
        <v>14243</v>
      </c>
      <c r="I1538" s="171">
        <v>24.5</v>
      </c>
      <c r="J1538" s="171">
        <v>7.86</v>
      </c>
      <c r="K1538" s="171">
        <v>1920</v>
      </c>
      <c r="L1538" s="171">
        <v>554</v>
      </c>
      <c r="M1538" s="171">
        <v>1.92</v>
      </c>
      <c r="N1538" s="172"/>
    </row>
    <row r="1539" spans="8:14" x14ac:dyDescent="0.2">
      <c r="H1539" t="s">
        <v>14244</v>
      </c>
      <c r="I1539" s="171">
        <v>25</v>
      </c>
      <c r="J1539" s="171">
        <v>7.72</v>
      </c>
      <c r="K1539" s="171">
        <v>1920</v>
      </c>
      <c r="L1539" s="171">
        <v>803</v>
      </c>
      <c r="M1539" s="171">
        <v>1.47</v>
      </c>
      <c r="N1539" s="172"/>
    </row>
    <row r="1540" spans="8:14" x14ac:dyDescent="0.2">
      <c r="H1540" t="s">
        <v>14243</v>
      </c>
      <c r="I1540" s="171">
        <v>24.7</v>
      </c>
      <c r="J1540" s="171">
        <v>7.79</v>
      </c>
      <c r="K1540" s="171">
        <v>1920</v>
      </c>
      <c r="L1540" s="171">
        <v>668</v>
      </c>
      <c r="M1540" s="171">
        <v>1.68</v>
      </c>
      <c r="N1540" s="172"/>
    </row>
    <row r="1541" spans="8:14" x14ac:dyDescent="0.2">
      <c r="H1541" t="s">
        <v>14244</v>
      </c>
      <c r="I1541" s="171">
        <v>23.9</v>
      </c>
      <c r="J1541" s="171">
        <v>7.66</v>
      </c>
      <c r="K1541" s="171">
        <v>1920</v>
      </c>
      <c r="L1541" s="171">
        <v>928</v>
      </c>
      <c r="M1541" s="171">
        <v>1.26</v>
      </c>
      <c r="N1541" s="172"/>
    </row>
    <row r="1542" spans="8:14" x14ac:dyDescent="0.2">
      <c r="H1542" t="s">
        <v>14243</v>
      </c>
      <c r="I1542" s="171">
        <v>24.6</v>
      </c>
      <c r="J1542" s="171">
        <v>7.7</v>
      </c>
      <c r="K1542" s="171">
        <v>1920</v>
      </c>
      <c r="L1542" s="171">
        <v>843</v>
      </c>
      <c r="M1542" s="171">
        <v>1.4</v>
      </c>
      <c r="N1542" s="172"/>
    </row>
    <row r="1543" spans="8:14" x14ac:dyDescent="0.2">
      <c r="H1543" t="s">
        <v>14244</v>
      </c>
      <c r="I1543" s="171">
        <v>24.2</v>
      </c>
      <c r="J1543" s="171">
        <v>7.76</v>
      </c>
      <c r="K1543" s="171">
        <v>1920</v>
      </c>
      <c r="L1543" s="171">
        <v>719</v>
      </c>
      <c r="M1543" s="171">
        <v>1.56</v>
      </c>
      <c r="N1543" s="172"/>
    </row>
    <row r="1544" spans="8:14" x14ac:dyDescent="0.2">
      <c r="H1544" t="s">
        <v>14243</v>
      </c>
      <c r="I1544" s="171">
        <v>24.4</v>
      </c>
      <c r="J1544" s="171">
        <v>7.85</v>
      </c>
      <c r="K1544" s="171">
        <v>1920</v>
      </c>
      <c r="L1544" s="171">
        <v>569</v>
      </c>
      <c r="M1544" s="171">
        <v>1.87</v>
      </c>
      <c r="N1544" s="172"/>
    </row>
    <row r="1545" spans="8:14" x14ac:dyDescent="0.2">
      <c r="H1545" t="s">
        <v>14244</v>
      </c>
      <c r="I1545" s="171">
        <v>24.8</v>
      </c>
      <c r="J1545" s="171">
        <v>7.78</v>
      </c>
      <c r="K1545" s="171">
        <v>1920</v>
      </c>
      <c r="L1545" s="171">
        <v>686</v>
      </c>
      <c r="M1545" s="171">
        <v>1.65</v>
      </c>
      <c r="N1545" s="172"/>
    </row>
    <row r="1546" spans="8:14" x14ac:dyDescent="0.2">
      <c r="H1546" t="s">
        <v>14243</v>
      </c>
      <c r="I1546" s="171">
        <v>24.6</v>
      </c>
      <c r="J1546" s="171">
        <v>7.78</v>
      </c>
      <c r="K1546" s="171">
        <v>1920</v>
      </c>
      <c r="L1546" s="171">
        <v>685</v>
      </c>
      <c r="M1546" s="171">
        <v>1.64</v>
      </c>
      <c r="N1546" s="172"/>
    </row>
    <row r="1547" spans="8:14" x14ac:dyDescent="0.2">
      <c r="H1547" t="s">
        <v>14244</v>
      </c>
      <c r="I1547" s="171">
        <v>23.9</v>
      </c>
      <c r="J1547" s="171">
        <v>7.66</v>
      </c>
      <c r="K1547" s="171">
        <v>1920</v>
      </c>
      <c r="L1547" s="171">
        <v>928</v>
      </c>
      <c r="M1547" s="171">
        <v>1.26</v>
      </c>
      <c r="N1547" s="172"/>
    </row>
    <row r="1548" spans="8:14" x14ac:dyDescent="0.2">
      <c r="H1548" t="s">
        <v>14243</v>
      </c>
      <c r="I1548" s="171">
        <v>24.9</v>
      </c>
      <c r="J1548" s="171">
        <v>7.68</v>
      </c>
      <c r="K1548" s="171">
        <v>1920</v>
      </c>
      <c r="L1548" s="171">
        <v>889</v>
      </c>
      <c r="M1548" s="171">
        <v>1.35</v>
      </c>
      <c r="N1548" s="172"/>
    </row>
    <row r="1549" spans="8:14" x14ac:dyDescent="0.2">
      <c r="H1549" t="s">
        <v>14244</v>
      </c>
      <c r="I1549" s="171">
        <v>24.2</v>
      </c>
      <c r="J1549" s="171">
        <v>7.68</v>
      </c>
      <c r="K1549" s="171">
        <v>1920</v>
      </c>
      <c r="L1549" s="171">
        <v>884</v>
      </c>
      <c r="M1549" s="171">
        <v>1.32</v>
      </c>
      <c r="N1549" s="172"/>
    </row>
    <row r="1550" spans="8:14" x14ac:dyDescent="0.2">
      <c r="H1550" t="s">
        <v>14243</v>
      </c>
      <c r="I1550" s="171">
        <v>24.4</v>
      </c>
      <c r="J1550" s="171">
        <v>7.82</v>
      </c>
      <c r="K1550" s="171">
        <v>1920</v>
      </c>
      <c r="L1550" s="171">
        <v>616</v>
      </c>
      <c r="M1550" s="171">
        <v>1.77</v>
      </c>
      <c r="N1550" s="172"/>
    </row>
    <row r="1551" spans="8:14" x14ac:dyDescent="0.2">
      <c r="H1551" t="s">
        <v>14244</v>
      </c>
      <c r="I1551" s="171">
        <v>24.9</v>
      </c>
      <c r="J1551" s="171">
        <v>7.75</v>
      </c>
      <c r="K1551" s="171">
        <v>1920</v>
      </c>
      <c r="L1551" s="171">
        <v>742</v>
      </c>
      <c r="M1551" s="171">
        <v>1.56</v>
      </c>
      <c r="N1551" s="172"/>
    </row>
    <row r="1552" spans="8:14" x14ac:dyDescent="0.2">
      <c r="H1552" t="s">
        <v>14243</v>
      </c>
      <c r="I1552" s="171">
        <v>25.1</v>
      </c>
      <c r="J1552" s="171">
        <v>7.77</v>
      </c>
      <c r="K1552" s="171">
        <v>1920</v>
      </c>
      <c r="L1552" s="171">
        <v>705</v>
      </c>
      <c r="M1552" s="171">
        <v>1.64</v>
      </c>
      <c r="N1552" s="172"/>
    </row>
    <row r="1553" spans="8:14" x14ac:dyDescent="0.2">
      <c r="H1553" t="s">
        <v>14244</v>
      </c>
      <c r="I1553" s="171">
        <v>24.5</v>
      </c>
      <c r="J1553" s="171">
        <v>7.73</v>
      </c>
      <c r="K1553" s="171">
        <v>1920</v>
      </c>
      <c r="L1553" s="171">
        <v>779</v>
      </c>
      <c r="M1553" s="171">
        <v>1.48</v>
      </c>
      <c r="N1553" s="172"/>
    </row>
    <row r="1554" spans="8:14" x14ac:dyDescent="0.2">
      <c r="H1554" t="s">
        <v>14243</v>
      </c>
      <c r="I1554" s="171">
        <v>25.5</v>
      </c>
      <c r="J1554" s="171">
        <v>7.8</v>
      </c>
      <c r="K1554" s="171">
        <v>1920</v>
      </c>
      <c r="L1554" s="171">
        <v>654</v>
      </c>
      <c r="M1554" s="171">
        <v>1.76</v>
      </c>
      <c r="N1554" s="172"/>
    </row>
    <row r="1555" spans="8:14" x14ac:dyDescent="0.2">
      <c r="H1555" t="s">
        <v>14244</v>
      </c>
      <c r="I1555" s="171">
        <v>24.6</v>
      </c>
      <c r="J1555" s="171">
        <v>7.72</v>
      </c>
      <c r="K1555" s="171">
        <v>1920</v>
      </c>
      <c r="L1555" s="171">
        <v>800</v>
      </c>
      <c r="M1555" s="171">
        <v>1.46</v>
      </c>
      <c r="N1555" s="172"/>
    </row>
    <row r="1556" spans="8:14" x14ac:dyDescent="0.2">
      <c r="H1556" t="s">
        <v>14243</v>
      </c>
      <c r="I1556" s="171">
        <v>24.9</v>
      </c>
      <c r="J1556" s="171">
        <v>7.88</v>
      </c>
      <c r="K1556" s="171">
        <v>1920</v>
      </c>
      <c r="L1556" s="171">
        <v>527</v>
      </c>
      <c r="M1556" s="171">
        <v>2.02</v>
      </c>
      <c r="N1556" s="172"/>
    </row>
    <row r="1557" spans="8:14" x14ac:dyDescent="0.2">
      <c r="H1557" t="s">
        <v>14244</v>
      </c>
      <c r="I1557" s="171">
        <v>25.5</v>
      </c>
      <c r="J1557" s="171">
        <v>7.77</v>
      </c>
      <c r="K1557" s="171">
        <v>1920</v>
      </c>
      <c r="L1557" s="171">
        <v>707</v>
      </c>
      <c r="M1557" s="171">
        <v>1.66</v>
      </c>
      <c r="N1557" s="172"/>
    </row>
    <row r="1558" spans="8:14" x14ac:dyDescent="0.2">
      <c r="H1558" t="s">
        <v>14243</v>
      </c>
      <c r="I1558" s="171">
        <v>25.3</v>
      </c>
      <c r="J1558" s="171">
        <v>7.82</v>
      </c>
      <c r="K1558" s="171">
        <v>1920</v>
      </c>
      <c r="L1558" s="171">
        <v>619</v>
      </c>
      <c r="M1558" s="171">
        <v>1.82</v>
      </c>
      <c r="N1558" s="172"/>
    </row>
    <row r="1559" spans="8:14" x14ac:dyDescent="0.2">
      <c r="H1559" t="s">
        <v>14244</v>
      </c>
      <c r="I1559" s="171">
        <v>25</v>
      </c>
      <c r="J1559" s="171">
        <v>7.74</v>
      </c>
      <c r="K1559" s="171">
        <v>1920</v>
      </c>
      <c r="L1559" s="171">
        <v>762</v>
      </c>
      <c r="M1559" s="171">
        <v>1.54</v>
      </c>
      <c r="N1559" s="172"/>
    </row>
    <row r="1560" spans="8:14" x14ac:dyDescent="0.2">
      <c r="H1560" t="s">
        <v>14243</v>
      </c>
      <c r="I1560" s="171">
        <v>25.5</v>
      </c>
      <c r="J1560" s="171">
        <v>7.92</v>
      </c>
      <c r="K1560" s="171">
        <v>1920</v>
      </c>
      <c r="L1560" s="171">
        <v>474</v>
      </c>
      <c r="M1560" s="171">
        <v>2.2200000000000002</v>
      </c>
      <c r="N1560" s="172"/>
    </row>
    <row r="1561" spans="8:14" x14ac:dyDescent="0.2">
      <c r="H1561" t="s">
        <v>14244</v>
      </c>
      <c r="I1561" s="171">
        <v>25.1</v>
      </c>
      <c r="J1561" s="171">
        <v>7.77</v>
      </c>
      <c r="K1561" s="171">
        <v>1920</v>
      </c>
      <c r="L1561" s="171">
        <v>705</v>
      </c>
      <c r="M1561" s="171">
        <v>1.64</v>
      </c>
      <c r="N1561" s="172"/>
    </row>
    <row r="1562" spans="8:14" x14ac:dyDescent="0.2">
      <c r="H1562" t="s">
        <v>14243</v>
      </c>
      <c r="I1562" s="171">
        <v>25.5</v>
      </c>
      <c r="J1562" s="171">
        <v>8.02</v>
      </c>
      <c r="K1562" s="171">
        <v>1920</v>
      </c>
      <c r="L1562" s="171">
        <v>360</v>
      </c>
      <c r="M1562" s="171">
        <v>2.66</v>
      </c>
      <c r="N1562" s="172"/>
    </row>
    <row r="1563" spans="8:14" x14ac:dyDescent="0.2">
      <c r="H1563" t="s">
        <v>14244</v>
      </c>
      <c r="I1563" s="171">
        <v>26</v>
      </c>
      <c r="J1563" s="171">
        <v>7.76</v>
      </c>
      <c r="K1563" s="171">
        <v>1920</v>
      </c>
      <c r="L1563" s="171">
        <v>729</v>
      </c>
      <c r="M1563" s="171">
        <v>1.65</v>
      </c>
      <c r="N1563" s="172"/>
    </row>
    <row r="1564" spans="8:14" x14ac:dyDescent="0.2">
      <c r="H1564" t="s">
        <v>14243</v>
      </c>
      <c r="I1564" s="171">
        <v>25.3</v>
      </c>
      <c r="J1564" s="171">
        <v>7.89</v>
      </c>
      <c r="K1564" s="171">
        <v>1920</v>
      </c>
      <c r="L1564" s="171">
        <v>514</v>
      </c>
      <c r="M1564" s="171">
        <v>2.08</v>
      </c>
      <c r="N1564" s="172"/>
    </row>
    <row r="1565" spans="8:14" x14ac:dyDescent="0.2">
      <c r="H1565" t="s">
        <v>14244</v>
      </c>
      <c r="I1565" s="171">
        <v>25.3</v>
      </c>
      <c r="J1565" s="171">
        <v>7.76</v>
      </c>
      <c r="K1565" s="171">
        <v>1920</v>
      </c>
      <c r="L1565" s="171">
        <v>725</v>
      </c>
      <c r="M1565" s="171">
        <v>1.61</v>
      </c>
      <c r="N1565" s="172"/>
    </row>
    <row r="1566" spans="8:14" x14ac:dyDescent="0.2">
      <c r="H1566" t="s">
        <v>14243</v>
      </c>
      <c r="I1566" s="171">
        <v>25.6</v>
      </c>
      <c r="J1566" s="171">
        <v>7.96</v>
      </c>
      <c r="K1566" s="171">
        <v>1920</v>
      </c>
      <c r="L1566" s="171">
        <v>425</v>
      </c>
      <c r="M1566" s="171">
        <v>2.39</v>
      </c>
      <c r="N1566" s="172"/>
    </row>
    <row r="1567" spans="8:14" x14ac:dyDescent="0.2">
      <c r="H1567" t="s">
        <v>14244</v>
      </c>
      <c r="I1567" s="171">
        <v>25.3</v>
      </c>
      <c r="J1567" s="171">
        <v>7.78</v>
      </c>
      <c r="K1567" s="171">
        <v>1920</v>
      </c>
      <c r="L1567" s="171">
        <v>688</v>
      </c>
      <c r="M1567" s="171">
        <v>1.68</v>
      </c>
      <c r="N1567" s="172"/>
    </row>
    <row r="1568" spans="8:14" x14ac:dyDescent="0.2">
      <c r="H1568" t="s">
        <v>14243</v>
      </c>
      <c r="I1568" s="171">
        <v>25.8</v>
      </c>
      <c r="J1568" s="171">
        <v>8.11</v>
      </c>
      <c r="K1568" s="171">
        <v>1920</v>
      </c>
      <c r="L1568" s="171">
        <v>279</v>
      </c>
      <c r="M1568" s="171">
        <v>3.15</v>
      </c>
      <c r="N1568" s="172"/>
    </row>
    <row r="1569" spans="8:14" x14ac:dyDescent="0.2">
      <c r="H1569" t="s">
        <v>14244</v>
      </c>
      <c r="I1569" s="171">
        <v>26.1</v>
      </c>
      <c r="J1569" s="171">
        <v>7.76</v>
      </c>
      <c r="K1569" s="171">
        <v>1920</v>
      </c>
      <c r="L1569" s="171">
        <v>729</v>
      </c>
      <c r="M1569" s="171">
        <v>1.66</v>
      </c>
      <c r="N1569" s="172"/>
    </row>
    <row r="1570" spans="8:14" x14ac:dyDescent="0.2">
      <c r="H1570" t="s">
        <v>14243</v>
      </c>
      <c r="I1570" s="171">
        <v>25.3</v>
      </c>
      <c r="J1570" s="171">
        <v>7.91</v>
      </c>
      <c r="K1570" s="171">
        <v>1920</v>
      </c>
      <c r="L1570" s="171">
        <v>487</v>
      </c>
      <c r="M1570" s="171">
        <v>2.16</v>
      </c>
      <c r="N1570" s="172"/>
    </row>
    <row r="1571" spans="8:14" x14ac:dyDescent="0.2">
      <c r="H1571" t="s">
        <v>14244</v>
      </c>
      <c r="I1571" s="171">
        <v>25.5</v>
      </c>
      <c r="J1571" s="171">
        <v>7.78</v>
      </c>
      <c r="K1571" s="171">
        <v>1920</v>
      </c>
      <c r="L1571" s="171">
        <v>689</v>
      </c>
      <c r="M1571" s="171">
        <v>1.69</v>
      </c>
      <c r="N1571" s="172"/>
    </row>
    <row r="1572" spans="8:14" x14ac:dyDescent="0.2">
      <c r="H1572" t="s">
        <v>14243</v>
      </c>
      <c r="I1572" s="171">
        <v>25.7</v>
      </c>
      <c r="J1572" s="171">
        <v>8</v>
      </c>
      <c r="K1572" s="171">
        <v>1920</v>
      </c>
      <c r="L1572" s="171">
        <v>381</v>
      </c>
      <c r="M1572" s="171">
        <v>2.58</v>
      </c>
      <c r="N1572" s="172"/>
    </row>
    <row r="1573" spans="8:14" x14ac:dyDescent="0.2">
      <c r="H1573" t="s">
        <v>14244</v>
      </c>
      <c r="I1573" s="171">
        <v>25.5</v>
      </c>
      <c r="J1573" s="171">
        <v>7.78</v>
      </c>
      <c r="K1573" s="171">
        <v>1920</v>
      </c>
      <c r="L1573" s="171">
        <v>689</v>
      </c>
      <c r="M1573" s="171">
        <v>1.69</v>
      </c>
      <c r="N1573" s="172"/>
    </row>
    <row r="1574" spans="8:14" x14ac:dyDescent="0.2">
      <c r="H1574" t="s">
        <v>14243</v>
      </c>
      <c r="I1574" s="171">
        <v>26</v>
      </c>
      <c r="J1574" s="171">
        <v>8.16</v>
      </c>
      <c r="K1574" s="171">
        <v>1920</v>
      </c>
      <c r="L1574" s="171">
        <v>241</v>
      </c>
      <c r="M1574" s="171">
        <v>3.44</v>
      </c>
      <c r="N1574" s="172"/>
    </row>
    <row r="1575" spans="8:14" x14ac:dyDescent="0.2">
      <c r="H1575" t="s">
        <v>14244</v>
      </c>
      <c r="I1575" s="171">
        <v>26.2</v>
      </c>
      <c r="J1575" s="171">
        <v>7.67</v>
      </c>
      <c r="K1575" s="171">
        <v>1920</v>
      </c>
      <c r="L1575" s="171">
        <v>921</v>
      </c>
      <c r="M1575" s="171">
        <v>1.38</v>
      </c>
      <c r="N1575" s="172"/>
    </row>
    <row r="1576" spans="8:14" x14ac:dyDescent="0.2">
      <c r="H1576" t="s">
        <v>14243</v>
      </c>
      <c r="I1576" s="171">
        <v>25.3</v>
      </c>
      <c r="J1576" s="171">
        <v>7.97</v>
      </c>
      <c r="K1576" s="171">
        <v>1920</v>
      </c>
      <c r="L1576" s="171">
        <v>413</v>
      </c>
      <c r="M1576" s="171">
        <v>2.42</v>
      </c>
      <c r="N1576" s="172"/>
    </row>
    <row r="1577" spans="8:14" x14ac:dyDescent="0.2">
      <c r="H1577" t="s">
        <v>14244</v>
      </c>
      <c r="I1577" s="171">
        <v>25.6</v>
      </c>
      <c r="J1577" s="171">
        <v>7.75</v>
      </c>
      <c r="K1577" s="171">
        <v>1920</v>
      </c>
      <c r="L1577" s="171">
        <v>746</v>
      </c>
      <c r="M1577" s="171">
        <v>1.6</v>
      </c>
      <c r="N1577" s="172"/>
    </row>
    <row r="1578" spans="8:14" x14ac:dyDescent="0.2">
      <c r="H1578" t="s">
        <v>14243</v>
      </c>
      <c r="I1578" s="171">
        <v>25.8</v>
      </c>
      <c r="J1578" s="171">
        <v>8.02</v>
      </c>
      <c r="K1578" s="171">
        <v>1920</v>
      </c>
      <c r="L1578" s="171">
        <v>360</v>
      </c>
      <c r="M1578" s="171">
        <v>2.69</v>
      </c>
      <c r="N1578" s="172"/>
    </row>
    <row r="1579" spans="8:14" x14ac:dyDescent="0.2">
      <c r="H1579" t="s">
        <v>14244</v>
      </c>
      <c r="I1579" s="171">
        <v>25.6</v>
      </c>
      <c r="J1579" s="171">
        <v>7.78</v>
      </c>
      <c r="K1579" s="171">
        <v>1920</v>
      </c>
      <c r="L1579" s="171">
        <v>690</v>
      </c>
      <c r="M1579" s="171">
        <v>1.7</v>
      </c>
      <c r="N1579" s="172"/>
    </row>
    <row r="1580" spans="8:14" x14ac:dyDescent="0.2">
      <c r="H1580" t="s">
        <v>14243</v>
      </c>
      <c r="I1580" s="171">
        <v>26</v>
      </c>
      <c r="J1580" s="171">
        <v>8.2100000000000009</v>
      </c>
      <c r="K1580" s="171">
        <v>1920</v>
      </c>
      <c r="L1580" s="171">
        <v>207</v>
      </c>
      <c r="M1580" s="171">
        <v>3.73</v>
      </c>
      <c r="N1580" s="172"/>
    </row>
    <row r="1581" spans="8:14" x14ac:dyDescent="0.2">
      <c r="H1581" t="s">
        <v>14244</v>
      </c>
      <c r="I1581" s="171">
        <v>26.3</v>
      </c>
      <c r="J1581" s="171">
        <v>7.77</v>
      </c>
      <c r="K1581" s="171">
        <v>1920</v>
      </c>
      <c r="L1581" s="171">
        <v>711</v>
      </c>
      <c r="M1581" s="171">
        <v>1.7</v>
      </c>
      <c r="N1581" s="172"/>
    </row>
    <row r="1582" spans="8:14" x14ac:dyDescent="0.2">
      <c r="H1582" t="s">
        <v>14243</v>
      </c>
      <c r="I1582" s="171">
        <v>25.5</v>
      </c>
      <c r="J1582" s="171">
        <v>8</v>
      </c>
      <c r="K1582" s="171">
        <v>1920</v>
      </c>
      <c r="L1582" s="171">
        <v>380</v>
      </c>
      <c r="M1582" s="171">
        <v>2.57</v>
      </c>
      <c r="N1582" s="172"/>
    </row>
    <row r="1583" spans="8:14" x14ac:dyDescent="0.2">
      <c r="H1583" t="s">
        <v>14244</v>
      </c>
      <c r="I1583" s="171">
        <v>25</v>
      </c>
      <c r="J1583" s="171">
        <v>7.76</v>
      </c>
      <c r="K1583" s="171">
        <v>1920</v>
      </c>
      <c r="L1583" s="171">
        <v>724</v>
      </c>
      <c r="M1583" s="171">
        <v>1.6</v>
      </c>
      <c r="N1583" s="172"/>
    </row>
    <row r="1584" spans="8:14" x14ac:dyDescent="0.2">
      <c r="H1584" t="s">
        <v>14243</v>
      </c>
      <c r="I1584" s="171">
        <v>25.4</v>
      </c>
      <c r="J1584" s="171">
        <v>7.87</v>
      </c>
      <c r="K1584" s="171">
        <v>1920</v>
      </c>
      <c r="L1584" s="171">
        <v>542</v>
      </c>
      <c r="M1584" s="171">
        <v>2.0099999999999998</v>
      </c>
      <c r="N1584" s="172"/>
    </row>
    <row r="1585" spans="8:14" x14ac:dyDescent="0.2">
      <c r="H1585" t="s">
        <v>14244</v>
      </c>
      <c r="I1585" s="171">
        <v>25.2</v>
      </c>
      <c r="J1585" s="171">
        <v>7.73</v>
      </c>
      <c r="K1585" s="171">
        <v>1920</v>
      </c>
      <c r="L1585" s="171">
        <v>783</v>
      </c>
      <c r="M1585" s="171">
        <v>1.51</v>
      </c>
      <c r="N1585" s="172"/>
    </row>
    <row r="1586" spans="8:14" x14ac:dyDescent="0.2">
      <c r="H1586" t="s">
        <v>14243</v>
      </c>
      <c r="I1586" s="171">
        <v>25.4</v>
      </c>
      <c r="J1586" s="171">
        <v>8.1</v>
      </c>
      <c r="K1586" s="171">
        <v>1920</v>
      </c>
      <c r="L1586" s="171">
        <v>286</v>
      </c>
      <c r="M1586" s="171">
        <v>3.06</v>
      </c>
      <c r="N1586" s="172"/>
    </row>
    <row r="1587" spans="8:14" x14ac:dyDescent="0.2">
      <c r="H1587" t="s">
        <v>14244</v>
      </c>
      <c r="I1587" s="171">
        <v>25.7</v>
      </c>
      <c r="J1587" s="171">
        <v>7.75</v>
      </c>
      <c r="K1587" s="171">
        <v>1920</v>
      </c>
      <c r="L1587" s="171">
        <v>746</v>
      </c>
      <c r="M1587" s="171">
        <v>1.6</v>
      </c>
      <c r="N1587" s="172"/>
    </row>
    <row r="1588" spans="8:14" x14ac:dyDescent="0.2">
      <c r="H1588" t="s">
        <v>14243</v>
      </c>
      <c r="I1588" s="171">
        <v>25.3</v>
      </c>
      <c r="J1588" s="171">
        <v>7.88</v>
      </c>
      <c r="K1588" s="171">
        <v>1920</v>
      </c>
      <c r="L1588" s="171">
        <v>528</v>
      </c>
      <c r="M1588" s="171">
        <v>2.04</v>
      </c>
      <c r="N1588" s="172"/>
    </row>
    <row r="1589" spans="8:14" x14ac:dyDescent="0.2">
      <c r="H1589" t="s">
        <v>14244</v>
      </c>
      <c r="I1589" s="171">
        <v>24.6</v>
      </c>
      <c r="J1589" s="171">
        <v>7.74</v>
      </c>
      <c r="K1589" s="171">
        <v>1920</v>
      </c>
      <c r="L1589" s="171">
        <v>760</v>
      </c>
      <c r="M1589" s="171">
        <v>1.52</v>
      </c>
      <c r="N1589" s="172"/>
    </row>
    <row r="1590" spans="8:14" x14ac:dyDescent="0.2">
      <c r="H1590" t="s">
        <v>14243</v>
      </c>
      <c r="I1590" s="171">
        <v>25.2</v>
      </c>
      <c r="J1590" s="171">
        <v>7.79</v>
      </c>
      <c r="K1590" s="171">
        <v>1920</v>
      </c>
      <c r="L1590" s="171">
        <v>670</v>
      </c>
      <c r="M1590" s="171">
        <v>1.71</v>
      </c>
      <c r="N1590" s="172"/>
    </row>
    <row r="1591" spans="8:14" x14ac:dyDescent="0.2">
      <c r="H1591" t="s">
        <v>14244</v>
      </c>
      <c r="I1591" s="171">
        <v>24.9</v>
      </c>
      <c r="J1591" s="171">
        <v>7.74</v>
      </c>
      <c r="K1591" s="171">
        <v>1920</v>
      </c>
      <c r="L1591" s="171">
        <v>762</v>
      </c>
      <c r="M1591" s="171">
        <v>1.53</v>
      </c>
      <c r="N1591" s="172"/>
    </row>
    <row r="1592" spans="8:14" x14ac:dyDescent="0.2">
      <c r="H1592" t="s">
        <v>14243</v>
      </c>
      <c r="I1592" s="171">
        <v>25</v>
      </c>
      <c r="J1592" s="171">
        <v>8</v>
      </c>
      <c r="K1592" s="171">
        <v>1920</v>
      </c>
      <c r="L1592" s="171">
        <v>380</v>
      </c>
      <c r="M1592" s="171">
        <v>2.5299999999999998</v>
      </c>
      <c r="N1592" s="172"/>
    </row>
    <row r="1593" spans="8:14" x14ac:dyDescent="0.2">
      <c r="H1593" t="s">
        <v>14244</v>
      </c>
      <c r="I1593" s="171">
        <v>25.4</v>
      </c>
      <c r="J1593" s="171">
        <v>7.75</v>
      </c>
      <c r="K1593" s="171">
        <v>1920</v>
      </c>
      <c r="L1593" s="171">
        <v>745</v>
      </c>
      <c r="M1593" s="171">
        <v>1.59</v>
      </c>
      <c r="N1593" s="172"/>
    </row>
    <row r="1594" spans="8:14" x14ac:dyDescent="0.2">
      <c r="H1594" t="s">
        <v>14243</v>
      </c>
      <c r="I1594" s="171">
        <v>25.1</v>
      </c>
      <c r="J1594" s="171">
        <v>7.74</v>
      </c>
      <c r="K1594" s="171">
        <v>1920</v>
      </c>
      <c r="L1594" s="171">
        <v>763</v>
      </c>
      <c r="M1594" s="171">
        <v>1.54</v>
      </c>
      <c r="N1594" s="172"/>
    </row>
    <row r="1595" spans="8:14" x14ac:dyDescent="0.2">
      <c r="H1595" t="s">
        <v>14244</v>
      </c>
      <c r="I1595" s="171">
        <v>24.3</v>
      </c>
      <c r="J1595" s="171">
        <v>7.7</v>
      </c>
      <c r="K1595" s="171">
        <v>1920</v>
      </c>
      <c r="L1595" s="171">
        <v>841</v>
      </c>
      <c r="M1595" s="171">
        <v>1.38</v>
      </c>
      <c r="N1595" s="172"/>
    </row>
    <row r="1596" spans="8:14" x14ac:dyDescent="0.2">
      <c r="H1596" t="s">
        <v>14243</v>
      </c>
      <c r="I1596" s="171">
        <v>25</v>
      </c>
      <c r="J1596" s="171">
        <v>7.73</v>
      </c>
      <c r="K1596" s="171">
        <v>1920</v>
      </c>
      <c r="L1596" s="171">
        <v>782</v>
      </c>
      <c r="M1596" s="171">
        <v>1.5</v>
      </c>
      <c r="N1596" s="172"/>
    </row>
    <row r="1597" spans="8:14" x14ac:dyDescent="0.2">
      <c r="H1597" t="s">
        <v>14244</v>
      </c>
      <c r="I1597" s="171">
        <v>24.6</v>
      </c>
      <c r="J1597" s="171">
        <v>7.78</v>
      </c>
      <c r="K1597" s="171">
        <v>1920</v>
      </c>
      <c r="L1597" s="171">
        <v>685</v>
      </c>
      <c r="M1597" s="171">
        <v>1.64</v>
      </c>
      <c r="N1597" s="172"/>
    </row>
    <row r="1598" spans="8:14" x14ac:dyDescent="0.2">
      <c r="H1598" t="s">
        <v>14243</v>
      </c>
      <c r="I1598" s="171">
        <v>24.8</v>
      </c>
      <c r="J1598" s="171">
        <v>7.93</v>
      </c>
      <c r="K1598" s="171">
        <v>1920</v>
      </c>
      <c r="L1598" s="171">
        <v>460</v>
      </c>
      <c r="M1598" s="171">
        <v>2.21</v>
      </c>
      <c r="N1598" s="172"/>
    </row>
    <row r="1599" spans="8:14" x14ac:dyDescent="0.2">
      <c r="H1599" t="s">
        <v>14244</v>
      </c>
      <c r="I1599" s="171">
        <v>25.2</v>
      </c>
      <c r="J1599" s="171">
        <v>7.69</v>
      </c>
      <c r="K1599" s="171">
        <v>1920</v>
      </c>
      <c r="L1599" s="171">
        <v>868</v>
      </c>
      <c r="M1599" s="171">
        <v>1.4</v>
      </c>
      <c r="N1599" s="172"/>
    </row>
    <row r="1600" spans="8:14" x14ac:dyDescent="0.2">
      <c r="H1600" t="s">
        <v>14243</v>
      </c>
      <c r="I1600" s="171">
        <v>24.9</v>
      </c>
      <c r="J1600" s="171">
        <v>7.77</v>
      </c>
      <c r="K1600" s="171">
        <v>1920</v>
      </c>
      <c r="L1600" s="171">
        <v>704</v>
      </c>
      <c r="M1600" s="171">
        <v>1.63</v>
      </c>
      <c r="N1600" s="172"/>
    </row>
    <row r="1601" spans="8:14" x14ac:dyDescent="0.2">
      <c r="H1601" t="s">
        <v>14244</v>
      </c>
      <c r="I1601" s="171">
        <v>24.2</v>
      </c>
      <c r="J1601" s="171">
        <v>7.66</v>
      </c>
      <c r="K1601" s="171">
        <v>2270</v>
      </c>
      <c r="L1601" s="171">
        <v>1104</v>
      </c>
      <c r="M1601" s="171">
        <v>1.51</v>
      </c>
      <c r="N1601" s="172"/>
    </row>
    <row r="1602" spans="8:14" x14ac:dyDescent="0.2">
      <c r="H1602" t="s">
        <v>14243</v>
      </c>
      <c r="I1602" s="171">
        <v>24.9</v>
      </c>
      <c r="J1602" s="171">
        <v>7.7</v>
      </c>
      <c r="K1602" s="171">
        <v>2270</v>
      </c>
      <c r="L1602" s="171">
        <v>1002</v>
      </c>
      <c r="M1602" s="171">
        <v>1.68</v>
      </c>
      <c r="N1602" s="172"/>
    </row>
    <row r="1603" spans="8:14" x14ac:dyDescent="0.2">
      <c r="H1603" t="s">
        <v>14244</v>
      </c>
      <c r="I1603" s="171">
        <v>24.5</v>
      </c>
      <c r="J1603" s="171">
        <v>7.76</v>
      </c>
      <c r="K1603" s="171">
        <v>2270</v>
      </c>
      <c r="L1603" s="171">
        <v>856</v>
      </c>
      <c r="M1603" s="171">
        <v>1.87</v>
      </c>
      <c r="N1603" s="172"/>
    </row>
    <row r="1604" spans="8:14" x14ac:dyDescent="0.2">
      <c r="H1604" t="s">
        <v>14243</v>
      </c>
      <c r="I1604" s="171">
        <v>24.6</v>
      </c>
      <c r="J1604" s="171">
        <v>7.87</v>
      </c>
      <c r="K1604" s="171">
        <v>2270</v>
      </c>
      <c r="L1604" s="171">
        <v>642</v>
      </c>
      <c r="M1604" s="171">
        <v>2.33</v>
      </c>
      <c r="N1604" s="172"/>
    </row>
    <row r="1605" spans="8:14" x14ac:dyDescent="0.2">
      <c r="H1605" t="s">
        <v>14244</v>
      </c>
      <c r="I1605" s="171">
        <v>25.1</v>
      </c>
      <c r="J1605" s="171">
        <v>7.76</v>
      </c>
      <c r="K1605" s="171">
        <v>2270</v>
      </c>
      <c r="L1605" s="171">
        <v>860</v>
      </c>
      <c r="M1605" s="171">
        <v>1.9</v>
      </c>
      <c r="N1605" s="172"/>
    </row>
    <row r="1606" spans="8:14" x14ac:dyDescent="0.2">
      <c r="H1606" t="s">
        <v>14243</v>
      </c>
      <c r="I1606" s="171">
        <v>24.8</v>
      </c>
      <c r="J1606" s="171">
        <v>7.77</v>
      </c>
      <c r="K1606" s="171">
        <v>2270</v>
      </c>
      <c r="L1606" s="171">
        <v>836</v>
      </c>
      <c r="M1606" s="171">
        <v>1.92</v>
      </c>
      <c r="N1606" s="172"/>
    </row>
    <row r="1607" spans="8:14" x14ac:dyDescent="0.2">
      <c r="H1607" t="s">
        <v>14244</v>
      </c>
      <c r="I1607" s="171">
        <v>24</v>
      </c>
      <c r="J1607" s="171">
        <v>7.65</v>
      </c>
      <c r="K1607" s="171">
        <v>2270</v>
      </c>
      <c r="L1607" s="171">
        <v>1130</v>
      </c>
      <c r="M1607" s="171">
        <v>1.47</v>
      </c>
      <c r="N1607" s="172"/>
    </row>
    <row r="1608" spans="8:14" x14ac:dyDescent="0.2">
      <c r="H1608" t="s">
        <v>14243</v>
      </c>
      <c r="I1608" s="171">
        <v>24.8</v>
      </c>
      <c r="J1608" s="171">
        <v>7.68</v>
      </c>
      <c r="K1608" s="171">
        <v>2270</v>
      </c>
      <c r="L1608" s="171">
        <v>1054</v>
      </c>
      <c r="M1608" s="171">
        <v>1.6</v>
      </c>
      <c r="N1608" s="172"/>
    </row>
    <row r="1609" spans="8:14" x14ac:dyDescent="0.2">
      <c r="H1609" t="s">
        <v>14244</v>
      </c>
      <c r="I1609" s="171">
        <v>24.4</v>
      </c>
      <c r="J1609" s="171">
        <v>7.76</v>
      </c>
      <c r="K1609" s="171">
        <v>2270</v>
      </c>
      <c r="L1609" s="171">
        <v>856</v>
      </c>
      <c r="M1609" s="171">
        <v>1.86</v>
      </c>
      <c r="N1609" s="172"/>
    </row>
    <row r="1610" spans="8:14" x14ac:dyDescent="0.2">
      <c r="H1610" t="s">
        <v>14243</v>
      </c>
      <c r="I1610" s="171">
        <v>24.5</v>
      </c>
      <c r="J1610" s="171">
        <v>7.85</v>
      </c>
      <c r="K1610" s="171">
        <v>2270</v>
      </c>
      <c r="L1610" s="171">
        <v>676</v>
      </c>
      <c r="M1610" s="171">
        <v>2.23</v>
      </c>
      <c r="N1610" s="172"/>
    </row>
    <row r="1611" spans="8:14" x14ac:dyDescent="0.2">
      <c r="H1611" t="s">
        <v>14244</v>
      </c>
      <c r="I1611" s="171">
        <v>25</v>
      </c>
      <c r="J1611" s="171">
        <v>7.73</v>
      </c>
      <c r="K1611" s="171">
        <v>2270</v>
      </c>
      <c r="L1611" s="171">
        <v>929</v>
      </c>
      <c r="M1611" s="171">
        <v>1.79</v>
      </c>
      <c r="N1611" s="172"/>
    </row>
    <row r="1612" spans="8:14" x14ac:dyDescent="0.2">
      <c r="H1612" t="s">
        <v>14243</v>
      </c>
      <c r="I1612" s="171">
        <v>24.7</v>
      </c>
      <c r="J1612" s="171">
        <v>7.71</v>
      </c>
      <c r="K1612" s="171">
        <v>2270</v>
      </c>
      <c r="L1612" s="171">
        <v>975</v>
      </c>
      <c r="M1612" s="171">
        <v>1.7</v>
      </c>
      <c r="N1612" s="172"/>
    </row>
    <row r="1613" spans="8:14" x14ac:dyDescent="0.2">
      <c r="H1613" t="s">
        <v>14244</v>
      </c>
      <c r="I1613" s="171">
        <v>23.9</v>
      </c>
      <c r="J1613" s="171">
        <v>7.63</v>
      </c>
      <c r="K1613" s="171">
        <v>2270</v>
      </c>
      <c r="L1613" s="171">
        <v>1188</v>
      </c>
      <c r="M1613" s="171">
        <v>1.4</v>
      </c>
      <c r="N1613" s="172"/>
    </row>
    <row r="1614" spans="8:14" x14ac:dyDescent="0.2">
      <c r="H1614" t="s">
        <v>14243</v>
      </c>
      <c r="I1614" s="171">
        <v>24.7</v>
      </c>
      <c r="J1614" s="171">
        <v>7.65</v>
      </c>
      <c r="K1614" s="171">
        <v>2270</v>
      </c>
      <c r="L1614" s="171">
        <v>1137</v>
      </c>
      <c r="M1614" s="171">
        <v>1.5</v>
      </c>
      <c r="N1614" s="172"/>
    </row>
    <row r="1615" spans="8:14" x14ac:dyDescent="0.2">
      <c r="H1615" t="s">
        <v>14244</v>
      </c>
      <c r="I1615" s="171">
        <v>24.3</v>
      </c>
      <c r="J1615" s="171">
        <v>7.76</v>
      </c>
      <c r="K1615" s="171">
        <v>2270</v>
      </c>
      <c r="L1615" s="171">
        <v>855</v>
      </c>
      <c r="M1615" s="171">
        <v>1.86</v>
      </c>
      <c r="N1615" s="172"/>
    </row>
    <row r="1616" spans="8:14" x14ac:dyDescent="0.2">
      <c r="H1616" t="s">
        <v>14243</v>
      </c>
      <c r="I1616" s="171">
        <v>24.4</v>
      </c>
      <c r="J1616" s="171">
        <v>7.82</v>
      </c>
      <c r="K1616" s="171">
        <v>2270</v>
      </c>
      <c r="L1616" s="171">
        <v>732</v>
      </c>
      <c r="M1616" s="171">
        <v>2.1</v>
      </c>
      <c r="N1616" s="172"/>
    </row>
    <row r="1617" spans="8:14" x14ac:dyDescent="0.2">
      <c r="H1617" t="s">
        <v>14244</v>
      </c>
      <c r="I1617" s="171">
        <v>24.9</v>
      </c>
      <c r="J1617" s="171">
        <v>7.76</v>
      </c>
      <c r="K1617" s="171">
        <v>2270</v>
      </c>
      <c r="L1617" s="171">
        <v>859</v>
      </c>
      <c r="M1617" s="171">
        <v>1.89</v>
      </c>
      <c r="N1617" s="172"/>
    </row>
    <row r="1618" spans="8:14" x14ac:dyDescent="0.2">
      <c r="H1618" t="s">
        <v>14243</v>
      </c>
      <c r="I1618" s="171">
        <v>24.6</v>
      </c>
      <c r="J1618" s="171">
        <v>7.72</v>
      </c>
      <c r="K1618" s="171">
        <v>2270</v>
      </c>
      <c r="L1618" s="171">
        <v>950</v>
      </c>
      <c r="M1618" s="171">
        <v>1.73</v>
      </c>
      <c r="N1618" s="172"/>
    </row>
    <row r="1619" spans="8:14" x14ac:dyDescent="0.2">
      <c r="H1619" t="s">
        <v>14244</v>
      </c>
      <c r="I1619" s="171">
        <v>23.8</v>
      </c>
      <c r="J1619" s="171">
        <v>7.62</v>
      </c>
      <c r="K1619" s="171">
        <v>2270</v>
      </c>
      <c r="L1619" s="171">
        <v>1217</v>
      </c>
      <c r="M1619" s="171">
        <v>1.37</v>
      </c>
      <c r="N1619" s="172"/>
    </row>
    <row r="1620" spans="8:14" x14ac:dyDescent="0.2">
      <c r="H1620" t="s">
        <v>14243</v>
      </c>
      <c r="I1620" s="171">
        <v>24.8</v>
      </c>
      <c r="J1620" s="171">
        <v>7.65</v>
      </c>
      <c r="K1620" s="171">
        <v>2270</v>
      </c>
      <c r="L1620" s="171">
        <v>1138</v>
      </c>
      <c r="M1620" s="171">
        <v>1.51</v>
      </c>
      <c r="N1620" s="172"/>
    </row>
    <row r="1621" spans="8:14" x14ac:dyDescent="0.2">
      <c r="H1621" t="s">
        <v>14244</v>
      </c>
      <c r="I1621" s="171">
        <v>24.2</v>
      </c>
      <c r="J1621" s="171">
        <v>7.75</v>
      </c>
      <c r="K1621" s="171">
        <v>2270</v>
      </c>
      <c r="L1621" s="171">
        <v>877</v>
      </c>
      <c r="M1621" s="171">
        <v>1.81</v>
      </c>
      <c r="N1621" s="172"/>
    </row>
    <row r="1622" spans="8:14" x14ac:dyDescent="0.2">
      <c r="H1622" t="s">
        <v>14243</v>
      </c>
      <c r="I1622" s="171">
        <v>24.3</v>
      </c>
      <c r="J1622" s="171">
        <v>7.81</v>
      </c>
      <c r="K1622" s="171">
        <v>2270</v>
      </c>
      <c r="L1622" s="171">
        <v>750</v>
      </c>
      <c r="M1622" s="171">
        <v>2.0499999999999998</v>
      </c>
      <c r="N1622" s="172"/>
    </row>
    <row r="1623" spans="8:14" x14ac:dyDescent="0.2">
      <c r="H1623" t="s">
        <v>14244</v>
      </c>
      <c r="I1623" s="171">
        <v>24.9</v>
      </c>
      <c r="J1623" s="171">
        <v>7.75</v>
      </c>
      <c r="K1623" s="171">
        <v>2270</v>
      </c>
      <c r="L1623" s="171">
        <v>881</v>
      </c>
      <c r="M1623" s="171">
        <v>1.85</v>
      </c>
      <c r="N1623" s="172"/>
    </row>
    <row r="1624" spans="8:14" x14ac:dyDescent="0.2">
      <c r="H1624" t="s">
        <v>14243</v>
      </c>
      <c r="I1624" s="171">
        <v>24.8</v>
      </c>
      <c r="J1624" s="171">
        <v>7.7</v>
      </c>
      <c r="K1624" s="171">
        <v>2270</v>
      </c>
      <c r="L1624" s="171">
        <v>1001</v>
      </c>
      <c r="M1624" s="171">
        <v>1.67</v>
      </c>
      <c r="N1624" s="172"/>
    </row>
    <row r="1625" spans="8:14" x14ac:dyDescent="0.2">
      <c r="H1625" t="s">
        <v>14244</v>
      </c>
      <c r="I1625" s="171">
        <v>24.4</v>
      </c>
      <c r="J1625" s="171">
        <v>7.73</v>
      </c>
      <c r="K1625" s="171">
        <v>2270</v>
      </c>
      <c r="L1625" s="171">
        <v>924</v>
      </c>
      <c r="M1625" s="171">
        <v>1.75</v>
      </c>
      <c r="N1625" s="172"/>
    </row>
    <row r="1626" spans="8:14" x14ac:dyDescent="0.2">
      <c r="H1626" t="s">
        <v>14243</v>
      </c>
      <c r="I1626" s="171">
        <v>25.4</v>
      </c>
      <c r="J1626" s="171">
        <v>7.74</v>
      </c>
      <c r="K1626" s="171">
        <v>2270</v>
      </c>
      <c r="L1626" s="171">
        <v>908</v>
      </c>
      <c r="M1626" s="171">
        <v>1.85</v>
      </c>
      <c r="N1626" s="172"/>
    </row>
    <row r="1627" spans="8:14" x14ac:dyDescent="0.2">
      <c r="H1627" t="s">
        <v>14244</v>
      </c>
      <c r="I1627" s="171">
        <v>24.6</v>
      </c>
      <c r="J1627" s="171">
        <v>7.69</v>
      </c>
      <c r="K1627" s="171">
        <v>2270</v>
      </c>
      <c r="L1627" s="171">
        <v>1026</v>
      </c>
      <c r="M1627" s="171">
        <v>1.63</v>
      </c>
      <c r="N1627" s="172"/>
    </row>
    <row r="1628" spans="8:14" x14ac:dyDescent="0.2">
      <c r="H1628" t="s">
        <v>14243</v>
      </c>
      <c r="I1628" s="171">
        <v>24.9</v>
      </c>
      <c r="J1628" s="171">
        <v>7.86</v>
      </c>
      <c r="K1628" s="171">
        <v>2270</v>
      </c>
      <c r="L1628" s="171">
        <v>660</v>
      </c>
      <c r="M1628" s="171">
        <v>2.31</v>
      </c>
      <c r="N1628" s="172"/>
    </row>
    <row r="1629" spans="8:14" x14ac:dyDescent="0.2">
      <c r="H1629" t="s">
        <v>14244</v>
      </c>
      <c r="I1629" s="171">
        <v>25.5</v>
      </c>
      <c r="J1629" s="171">
        <v>7.69</v>
      </c>
      <c r="K1629" s="171">
        <v>2270</v>
      </c>
      <c r="L1629" s="171">
        <v>1033</v>
      </c>
      <c r="M1629" s="171">
        <v>1.67</v>
      </c>
      <c r="N1629" s="172"/>
    </row>
    <row r="1630" spans="8:14" x14ac:dyDescent="0.2">
      <c r="H1630" t="s">
        <v>14243</v>
      </c>
      <c r="I1630" s="171">
        <v>25.2</v>
      </c>
      <c r="J1630" s="171">
        <v>7.72</v>
      </c>
      <c r="K1630" s="171">
        <v>2270</v>
      </c>
      <c r="L1630" s="171">
        <v>954</v>
      </c>
      <c r="M1630" s="171">
        <v>1.76</v>
      </c>
      <c r="N1630" s="172"/>
    </row>
    <row r="1631" spans="8:14" x14ac:dyDescent="0.2">
      <c r="H1631" t="s">
        <v>14244</v>
      </c>
      <c r="I1631" s="171">
        <v>25.1</v>
      </c>
      <c r="J1631" s="171">
        <v>7.78</v>
      </c>
      <c r="K1631" s="171">
        <v>2270</v>
      </c>
      <c r="L1631" s="171">
        <v>816</v>
      </c>
      <c r="M1631" s="171">
        <v>1.98</v>
      </c>
      <c r="N1631" s="172"/>
    </row>
    <row r="1632" spans="8:14" x14ac:dyDescent="0.2">
      <c r="H1632" t="s">
        <v>14243</v>
      </c>
      <c r="I1632" s="171">
        <v>25.6</v>
      </c>
      <c r="J1632" s="171">
        <v>7.83</v>
      </c>
      <c r="K1632" s="171">
        <v>2270</v>
      </c>
      <c r="L1632" s="171">
        <v>718</v>
      </c>
      <c r="M1632" s="171">
        <v>2.2200000000000002</v>
      </c>
      <c r="N1632" s="172"/>
    </row>
    <row r="1633" spans="8:14" x14ac:dyDescent="0.2">
      <c r="H1633" t="s">
        <v>14244</v>
      </c>
      <c r="I1633" s="171">
        <v>25.2</v>
      </c>
      <c r="J1633" s="171">
        <v>7.78</v>
      </c>
      <c r="K1633" s="171">
        <v>2270</v>
      </c>
      <c r="L1633" s="171">
        <v>817</v>
      </c>
      <c r="M1633" s="171">
        <v>1.99</v>
      </c>
      <c r="N1633" s="172"/>
    </row>
    <row r="1634" spans="8:14" x14ac:dyDescent="0.2">
      <c r="H1634" t="s">
        <v>14243</v>
      </c>
      <c r="I1634" s="171">
        <v>25.6</v>
      </c>
      <c r="J1634" s="171">
        <v>8</v>
      </c>
      <c r="K1634" s="171">
        <v>2270</v>
      </c>
      <c r="L1634" s="171">
        <v>453</v>
      </c>
      <c r="M1634" s="171">
        <v>3.07</v>
      </c>
      <c r="N1634" s="172"/>
    </row>
    <row r="1635" spans="8:14" x14ac:dyDescent="0.2">
      <c r="H1635" t="s">
        <v>14244</v>
      </c>
      <c r="I1635" s="171">
        <v>26</v>
      </c>
      <c r="J1635" s="171">
        <v>7.69</v>
      </c>
      <c r="K1635" s="171">
        <v>2270</v>
      </c>
      <c r="L1635" s="171">
        <v>1037</v>
      </c>
      <c r="M1635" s="171">
        <v>1.7</v>
      </c>
      <c r="N1635" s="172"/>
    </row>
    <row r="1636" spans="8:14" x14ac:dyDescent="0.2">
      <c r="H1636" t="s">
        <v>14243</v>
      </c>
      <c r="I1636" s="171">
        <v>25.3</v>
      </c>
      <c r="J1636" s="171">
        <v>7.85</v>
      </c>
      <c r="K1636" s="171">
        <v>2270</v>
      </c>
      <c r="L1636" s="171">
        <v>680</v>
      </c>
      <c r="M1636" s="171">
        <v>2.29</v>
      </c>
      <c r="N1636" s="172"/>
    </row>
    <row r="1637" spans="8:14" x14ac:dyDescent="0.2">
      <c r="H1637" t="s">
        <v>14244</v>
      </c>
      <c r="I1637" s="171">
        <v>25.5</v>
      </c>
      <c r="J1637" s="171">
        <v>7.78</v>
      </c>
      <c r="K1637" s="171">
        <v>2270</v>
      </c>
      <c r="L1637" s="171">
        <v>818</v>
      </c>
      <c r="M1637" s="171">
        <v>2.0099999999999998</v>
      </c>
      <c r="N1637" s="172"/>
    </row>
    <row r="1638" spans="8:14" x14ac:dyDescent="0.2">
      <c r="H1638" t="s">
        <v>14243</v>
      </c>
      <c r="I1638" s="171">
        <v>25.8</v>
      </c>
      <c r="J1638" s="171">
        <v>7.92</v>
      </c>
      <c r="K1638" s="171">
        <v>2270</v>
      </c>
      <c r="L1638" s="171">
        <v>565</v>
      </c>
      <c r="M1638" s="171">
        <v>2.66</v>
      </c>
      <c r="N1638" s="172"/>
    </row>
    <row r="1639" spans="8:14" x14ac:dyDescent="0.2">
      <c r="H1639" t="s">
        <v>14244</v>
      </c>
      <c r="I1639" s="171">
        <v>25.5</v>
      </c>
      <c r="J1639" s="171">
        <v>7.71</v>
      </c>
      <c r="K1639" s="171">
        <v>2270</v>
      </c>
      <c r="L1639" s="171">
        <v>981</v>
      </c>
      <c r="M1639" s="171">
        <v>1.74</v>
      </c>
      <c r="N1639" s="172"/>
    </row>
    <row r="1640" spans="8:14" x14ac:dyDescent="0.2">
      <c r="H1640" t="s">
        <v>14243</v>
      </c>
      <c r="I1640" s="171">
        <v>25.9</v>
      </c>
      <c r="J1640" s="171">
        <v>8.09</v>
      </c>
      <c r="K1640" s="171">
        <v>2270</v>
      </c>
      <c r="L1640" s="171">
        <v>352</v>
      </c>
      <c r="M1640" s="171">
        <v>3.63</v>
      </c>
      <c r="N1640" s="172"/>
    </row>
    <row r="1641" spans="8:14" x14ac:dyDescent="0.2">
      <c r="H1641" t="s">
        <v>14244</v>
      </c>
      <c r="I1641" s="171">
        <v>26.2</v>
      </c>
      <c r="J1641" s="171">
        <v>7.77</v>
      </c>
      <c r="K1641" s="171">
        <v>2270</v>
      </c>
      <c r="L1641" s="171">
        <v>844</v>
      </c>
      <c r="M1641" s="171">
        <v>2.0099999999999998</v>
      </c>
      <c r="N1641" s="172"/>
    </row>
    <row r="1642" spans="8:14" x14ac:dyDescent="0.2">
      <c r="H1642" t="s">
        <v>14243</v>
      </c>
      <c r="I1642" s="171">
        <v>25.5</v>
      </c>
      <c r="J1642" s="171">
        <v>7.88</v>
      </c>
      <c r="K1642" s="171">
        <v>2270</v>
      </c>
      <c r="L1642" s="171">
        <v>628</v>
      </c>
      <c r="M1642" s="171">
        <v>2.44</v>
      </c>
      <c r="N1642" s="172"/>
    </row>
    <row r="1643" spans="8:14" x14ac:dyDescent="0.2">
      <c r="H1643" t="s">
        <v>14244</v>
      </c>
      <c r="I1643" s="171">
        <v>25.8</v>
      </c>
      <c r="J1643" s="171">
        <v>7.77</v>
      </c>
      <c r="K1643" s="171">
        <v>2270</v>
      </c>
      <c r="L1643" s="171">
        <v>842</v>
      </c>
      <c r="M1643" s="171">
        <v>1.99</v>
      </c>
      <c r="N1643" s="172"/>
    </row>
    <row r="1644" spans="8:14" x14ac:dyDescent="0.2">
      <c r="H1644" t="s">
        <v>14243</v>
      </c>
      <c r="I1644" s="171">
        <v>26</v>
      </c>
      <c r="J1644" s="171">
        <v>7.98</v>
      </c>
      <c r="K1644" s="171">
        <v>2270</v>
      </c>
      <c r="L1644" s="171">
        <v>480</v>
      </c>
      <c r="M1644" s="171">
        <v>2.99</v>
      </c>
      <c r="N1644" s="172"/>
    </row>
    <row r="1645" spans="8:14" x14ac:dyDescent="0.2">
      <c r="H1645" t="s">
        <v>14244</v>
      </c>
      <c r="I1645" s="171">
        <v>25.8</v>
      </c>
      <c r="J1645" s="171">
        <v>7.66</v>
      </c>
      <c r="K1645" s="171">
        <v>2270</v>
      </c>
      <c r="L1645" s="171">
        <v>1118</v>
      </c>
      <c r="M1645" s="171">
        <v>1.59</v>
      </c>
      <c r="N1645" s="172"/>
    </row>
    <row r="1646" spans="8:14" x14ac:dyDescent="0.2">
      <c r="H1646" t="s">
        <v>14243</v>
      </c>
      <c r="I1646" s="171">
        <v>26.2</v>
      </c>
      <c r="J1646" s="171">
        <v>8.15</v>
      </c>
      <c r="K1646" s="171">
        <v>2270</v>
      </c>
      <c r="L1646" s="171">
        <v>296</v>
      </c>
      <c r="M1646" s="171">
        <v>4.0599999999999996</v>
      </c>
      <c r="N1646" s="172"/>
    </row>
    <row r="1647" spans="8:14" x14ac:dyDescent="0.2">
      <c r="H1647" t="s">
        <v>14244</v>
      </c>
      <c r="I1647" s="171">
        <v>26.4</v>
      </c>
      <c r="J1647" s="171">
        <v>7.87</v>
      </c>
      <c r="K1647" s="171">
        <v>2270</v>
      </c>
      <c r="L1647" s="171">
        <v>649</v>
      </c>
      <c r="M1647" s="171">
        <v>2.46</v>
      </c>
      <c r="N1647" s="172"/>
    </row>
    <row r="1648" spans="8:14" x14ac:dyDescent="0.2">
      <c r="H1648" t="s">
        <v>14243</v>
      </c>
      <c r="I1648" s="171">
        <v>25.7</v>
      </c>
      <c r="J1648" s="171">
        <v>8</v>
      </c>
      <c r="K1648" s="171">
        <v>2270</v>
      </c>
      <c r="L1648" s="171">
        <v>453</v>
      </c>
      <c r="M1648" s="171">
        <v>3.08</v>
      </c>
      <c r="N1648" s="172"/>
    </row>
    <row r="1649" spans="8:14" x14ac:dyDescent="0.2">
      <c r="H1649" t="s">
        <v>14244</v>
      </c>
      <c r="I1649" s="171">
        <v>26</v>
      </c>
      <c r="J1649" s="171">
        <v>7.7</v>
      </c>
      <c r="K1649" s="171">
        <v>2270</v>
      </c>
      <c r="L1649" s="171">
        <v>1011</v>
      </c>
      <c r="M1649" s="171">
        <v>1.74</v>
      </c>
      <c r="N1649" s="172"/>
    </row>
    <row r="1650" spans="8:14" x14ac:dyDescent="0.2">
      <c r="H1650" t="s">
        <v>14243</v>
      </c>
      <c r="I1650" s="171">
        <v>26.1</v>
      </c>
      <c r="J1650" s="171">
        <v>8</v>
      </c>
      <c r="K1650" s="171">
        <v>2270</v>
      </c>
      <c r="L1650" s="171">
        <v>454</v>
      </c>
      <c r="M1650" s="171">
        <v>3.11</v>
      </c>
      <c r="N1650" s="172"/>
    </row>
    <row r="1651" spans="8:14" x14ac:dyDescent="0.2">
      <c r="H1651" t="s">
        <v>14244</v>
      </c>
      <c r="I1651" s="171">
        <v>26</v>
      </c>
      <c r="J1651" s="171">
        <v>7.78</v>
      </c>
      <c r="K1651" s="171">
        <v>2270</v>
      </c>
      <c r="L1651" s="171">
        <v>821</v>
      </c>
      <c r="M1651" s="171">
        <v>2.04</v>
      </c>
      <c r="N1651" s="172"/>
    </row>
    <row r="1652" spans="8:14" x14ac:dyDescent="0.2">
      <c r="H1652" t="s">
        <v>14243</v>
      </c>
      <c r="I1652" s="171">
        <v>26.4</v>
      </c>
      <c r="J1652" s="171">
        <v>8.2100000000000009</v>
      </c>
      <c r="K1652" s="171">
        <v>2270</v>
      </c>
      <c r="L1652" s="171">
        <v>248</v>
      </c>
      <c r="M1652" s="171">
        <v>4.51</v>
      </c>
      <c r="N1652" s="172"/>
    </row>
    <row r="1653" spans="8:14" x14ac:dyDescent="0.2">
      <c r="H1653" t="s">
        <v>14244</v>
      </c>
      <c r="I1653" s="171">
        <v>26.6</v>
      </c>
      <c r="J1653" s="171">
        <v>7.7</v>
      </c>
      <c r="K1653" s="171">
        <v>2270</v>
      </c>
      <c r="L1653" s="171">
        <v>1015</v>
      </c>
      <c r="M1653" s="171">
        <v>1.77</v>
      </c>
      <c r="N1653" s="172"/>
    </row>
    <row r="1654" spans="8:14" x14ac:dyDescent="0.2">
      <c r="H1654" t="s">
        <v>14243</v>
      </c>
      <c r="I1654" s="171">
        <v>25.9</v>
      </c>
      <c r="J1654" s="171">
        <v>8.0399999999999991</v>
      </c>
      <c r="K1654" s="171">
        <v>2270</v>
      </c>
      <c r="L1654" s="171">
        <v>406</v>
      </c>
      <c r="M1654" s="171">
        <v>3.33</v>
      </c>
      <c r="N1654" s="172"/>
    </row>
    <row r="1655" spans="8:14" x14ac:dyDescent="0.2">
      <c r="H1655" t="s">
        <v>14244</v>
      </c>
      <c r="I1655" s="171">
        <v>25.4</v>
      </c>
      <c r="J1655" s="171">
        <v>7.76</v>
      </c>
      <c r="K1655" s="171">
        <v>2270</v>
      </c>
      <c r="L1655" s="171">
        <v>862</v>
      </c>
      <c r="M1655" s="171">
        <v>1.92</v>
      </c>
      <c r="N1655" s="172"/>
    </row>
    <row r="1656" spans="8:14" x14ac:dyDescent="0.2">
      <c r="H1656" t="s">
        <v>14243</v>
      </c>
      <c r="I1656" s="171">
        <v>25.8</v>
      </c>
      <c r="J1656" s="171">
        <v>7.88</v>
      </c>
      <c r="K1656" s="171">
        <v>2270</v>
      </c>
      <c r="L1656" s="171">
        <v>629</v>
      </c>
      <c r="M1656" s="171">
        <v>2.46</v>
      </c>
      <c r="N1656" s="172"/>
    </row>
    <row r="1657" spans="8:14" x14ac:dyDescent="0.2">
      <c r="H1657" t="s">
        <v>14244</v>
      </c>
      <c r="I1657" s="171">
        <v>25.5</v>
      </c>
      <c r="J1657" s="171">
        <v>7.73</v>
      </c>
      <c r="K1657" s="171">
        <v>2270</v>
      </c>
      <c r="L1657" s="171">
        <v>932</v>
      </c>
      <c r="M1657" s="171">
        <v>1.82</v>
      </c>
      <c r="N1657" s="172"/>
    </row>
    <row r="1658" spans="8:14" x14ac:dyDescent="0.2">
      <c r="H1658" t="s">
        <v>14243</v>
      </c>
      <c r="I1658" s="171">
        <v>25.8</v>
      </c>
      <c r="J1658" s="171">
        <v>8.11</v>
      </c>
      <c r="K1658" s="171">
        <v>2270</v>
      </c>
      <c r="L1658" s="171">
        <v>332</v>
      </c>
      <c r="M1658" s="171">
        <v>3.75</v>
      </c>
      <c r="N1658" s="172"/>
    </row>
    <row r="1659" spans="8:14" x14ac:dyDescent="0.2">
      <c r="H1659" t="s">
        <v>14244</v>
      </c>
      <c r="I1659" s="171">
        <v>26.1</v>
      </c>
      <c r="J1659" s="171">
        <v>7.75</v>
      </c>
      <c r="K1659" s="171">
        <v>2270</v>
      </c>
      <c r="L1659" s="171">
        <v>889</v>
      </c>
      <c r="M1659" s="171">
        <v>1.93</v>
      </c>
      <c r="N1659" s="172"/>
    </row>
    <row r="1660" spans="8:14" x14ac:dyDescent="0.2">
      <c r="H1660" t="s">
        <v>14243</v>
      </c>
      <c r="I1660" s="171">
        <v>25.7</v>
      </c>
      <c r="J1660" s="171">
        <v>7.96</v>
      </c>
      <c r="K1660" s="171">
        <v>2270</v>
      </c>
      <c r="L1660" s="171">
        <v>506</v>
      </c>
      <c r="M1660" s="171">
        <v>2.86</v>
      </c>
      <c r="N1660" s="172"/>
    </row>
    <row r="1661" spans="8:14" x14ac:dyDescent="0.2">
      <c r="H1661" t="s">
        <v>14244</v>
      </c>
      <c r="I1661" s="171">
        <v>25</v>
      </c>
      <c r="J1661" s="171">
        <v>7.76</v>
      </c>
      <c r="K1661" s="171">
        <v>2270</v>
      </c>
      <c r="L1661" s="171">
        <v>859</v>
      </c>
      <c r="M1661" s="171">
        <v>1.9</v>
      </c>
      <c r="N1661" s="172"/>
    </row>
    <row r="1662" spans="8:14" x14ac:dyDescent="0.2">
      <c r="H1662" t="s">
        <v>14243</v>
      </c>
      <c r="I1662" s="171">
        <v>25.5</v>
      </c>
      <c r="J1662" s="171">
        <v>7.79</v>
      </c>
      <c r="K1662" s="171">
        <v>2270</v>
      </c>
      <c r="L1662" s="171">
        <v>797</v>
      </c>
      <c r="M1662" s="171">
        <v>2.0499999999999998</v>
      </c>
      <c r="N1662" s="172"/>
    </row>
    <row r="1663" spans="8:14" x14ac:dyDescent="0.2">
      <c r="H1663" t="s">
        <v>14244</v>
      </c>
      <c r="I1663" s="171">
        <v>25.2</v>
      </c>
      <c r="J1663" s="171">
        <v>7.72</v>
      </c>
      <c r="K1663" s="171">
        <v>2270</v>
      </c>
      <c r="L1663" s="171">
        <v>954</v>
      </c>
      <c r="M1663" s="171">
        <v>1.76</v>
      </c>
      <c r="N1663" s="172"/>
    </row>
    <row r="1664" spans="8:14" x14ac:dyDescent="0.2">
      <c r="H1664" t="s">
        <v>14243</v>
      </c>
      <c r="I1664" s="171">
        <v>25.4</v>
      </c>
      <c r="J1664" s="171">
        <v>8.0299999999999994</v>
      </c>
      <c r="K1664" s="171">
        <v>2270</v>
      </c>
      <c r="L1664" s="171">
        <v>416</v>
      </c>
      <c r="M1664" s="171">
        <v>3.22</v>
      </c>
      <c r="N1664" s="172"/>
    </row>
    <row r="1665" spans="1:28" x14ac:dyDescent="0.2">
      <c r="H1665" t="s">
        <v>14244</v>
      </c>
      <c r="I1665" s="171">
        <v>25.7</v>
      </c>
      <c r="J1665" s="171">
        <v>7.69</v>
      </c>
      <c r="K1665" s="171">
        <v>2270</v>
      </c>
      <c r="L1665" s="171">
        <v>1034</v>
      </c>
      <c r="M1665" s="171">
        <v>1.68</v>
      </c>
      <c r="N1665" s="172"/>
    </row>
    <row r="1666" spans="1:28" x14ac:dyDescent="0.2">
      <c r="H1666" t="s">
        <v>14243</v>
      </c>
      <c r="I1666" s="171">
        <v>25.5</v>
      </c>
      <c r="J1666" s="171">
        <v>7.89</v>
      </c>
      <c r="K1666" s="171">
        <v>2270</v>
      </c>
      <c r="L1666" s="171">
        <v>612</v>
      </c>
      <c r="M1666" s="171">
        <v>2.4900000000000002</v>
      </c>
      <c r="N1666" s="172"/>
    </row>
    <row r="1667" spans="1:28" x14ac:dyDescent="0.2">
      <c r="H1667" t="s">
        <v>14244</v>
      </c>
      <c r="I1667" s="171">
        <v>24.7</v>
      </c>
      <c r="J1667" s="171">
        <v>7.73</v>
      </c>
      <c r="K1667" s="171">
        <v>2270</v>
      </c>
      <c r="L1667" s="171">
        <v>926</v>
      </c>
      <c r="M1667" s="171">
        <v>1.77</v>
      </c>
      <c r="N1667" s="172"/>
    </row>
    <row r="1668" spans="1:28" x14ac:dyDescent="0.2">
      <c r="H1668" t="s">
        <v>14243</v>
      </c>
      <c r="I1668" s="171">
        <v>25.4</v>
      </c>
      <c r="J1668" s="171">
        <v>7.74</v>
      </c>
      <c r="K1668" s="171">
        <v>2270</v>
      </c>
      <c r="L1668" s="171">
        <v>908</v>
      </c>
      <c r="M1668" s="171">
        <v>1.85</v>
      </c>
      <c r="N1668" s="172"/>
    </row>
    <row r="1669" spans="1:28" x14ac:dyDescent="0.2">
      <c r="H1669" t="s">
        <v>14244</v>
      </c>
      <c r="I1669" s="171">
        <v>25</v>
      </c>
      <c r="J1669" s="171">
        <v>7.77</v>
      </c>
      <c r="K1669" s="171">
        <v>2270</v>
      </c>
      <c r="L1669" s="171">
        <v>837</v>
      </c>
      <c r="M1669" s="171">
        <v>1.94</v>
      </c>
      <c r="N1669" s="172"/>
    </row>
    <row r="1670" spans="1:28" x14ac:dyDescent="0.2">
      <c r="H1670" t="s">
        <v>14243</v>
      </c>
      <c r="I1670" s="171">
        <v>25.1</v>
      </c>
      <c r="J1670" s="171">
        <v>7.95</v>
      </c>
      <c r="K1670" s="171">
        <v>2270</v>
      </c>
      <c r="L1670" s="171">
        <v>519</v>
      </c>
      <c r="M1670" s="171">
        <v>2.76</v>
      </c>
      <c r="N1670" s="172"/>
    </row>
    <row r="1671" spans="1:28" x14ac:dyDescent="0.2">
      <c r="H1671" t="s">
        <v>14244</v>
      </c>
      <c r="I1671" s="171">
        <v>25.5</v>
      </c>
      <c r="J1671" s="171">
        <v>7.77</v>
      </c>
      <c r="K1671" s="171">
        <v>2270</v>
      </c>
      <c r="L1671" s="171">
        <v>840</v>
      </c>
      <c r="M1671" s="171">
        <v>1.97</v>
      </c>
      <c r="N1671" s="172"/>
    </row>
    <row r="1672" spans="1:28" x14ac:dyDescent="0.2">
      <c r="H1672" t="s">
        <v>14243</v>
      </c>
      <c r="I1672" s="171">
        <v>25.3</v>
      </c>
      <c r="J1672" s="171">
        <v>7.84</v>
      </c>
      <c r="K1672" s="171">
        <v>2270</v>
      </c>
      <c r="L1672" s="171">
        <v>698</v>
      </c>
      <c r="M1672" s="171">
        <v>2.25</v>
      </c>
      <c r="N1672" s="172"/>
    </row>
    <row r="1676" spans="1:28" x14ac:dyDescent="0.2">
      <c r="A1676" t="s">
        <v>9728</v>
      </c>
      <c r="D1676" t="s">
        <v>14331</v>
      </c>
      <c r="O1676" t="s">
        <v>14355</v>
      </c>
    </row>
    <row r="1678" spans="1:28" ht="16" x14ac:dyDescent="0.2">
      <c r="D1678" s="175" t="s">
        <v>12426</v>
      </c>
      <c r="E1678" s="175" t="s">
        <v>14332</v>
      </c>
      <c r="F1678" s="175" t="s">
        <v>14333</v>
      </c>
      <c r="G1678" s="175" t="s">
        <v>12245</v>
      </c>
      <c r="H1678" s="175" t="s">
        <v>14334</v>
      </c>
      <c r="I1678" s="175" t="s">
        <v>12425</v>
      </c>
      <c r="J1678" s="175" t="s">
        <v>14335</v>
      </c>
      <c r="K1678" s="175" t="s">
        <v>14336</v>
      </c>
      <c r="L1678" s="175" t="s">
        <v>14337</v>
      </c>
      <c r="M1678" s="175" t="s">
        <v>12456</v>
      </c>
      <c r="O1678" s="175" t="s">
        <v>12456</v>
      </c>
      <c r="P1678" s="175" t="s">
        <v>14346</v>
      </c>
      <c r="Q1678" s="177"/>
      <c r="S1678" s="175" t="s">
        <v>12426</v>
      </c>
      <c r="T1678" s="175" t="s">
        <v>14332</v>
      </c>
      <c r="U1678" s="175" t="s">
        <v>14333</v>
      </c>
      <c r="V1678" s="175" t="s">
        <v>12245</v>
      </c>
      <c r="W1678" s="175" t="s">
        <v>14334</v>
      </c>
      <c r="X1678" s="175" t="s">
        <v>12425</v>
      </c>
      <c r="Y1678" s="175" t="s">
        <v>14335</v>
      </c>
      <c r="Z1678" s="175" t="s">
        <v>14336</v>
      </c>
      <c r="AA1678" s="175" t="s">
        <v>14337</v>
      </c>
      <c r="AB1678" s="175" t="s">
        <v>12456</v>
      </c>
    </row>
    <row r="1679" spans="1:28" ht="16" x14ac:dyDescent="0.2">
      <c r="D1679" s="176">
        <v>217.6</v>
      </c>
      <c r="E1679" s="176">
        <v>27.9</v>
      </c>
      <c r="F1679" s="176">
        <v>31.561</v>
      </c>
      <c r="G1679" s="176">
        <v>8.19</v>
      </c>
      <c r="H1679" s="176">
        <v>2030.3</v>
      </c>
      <c r="I1679" s="176">
        <v>1629.9</v>
      </c>
      <c r="J1679" s="176">
        <v>1348.3</v>
      </c>
      <c r="K1679" s="176">
        <v>276</v>
      </c>
      <c r="L1679" s="176">
        <v>4.54</v>
      </c>
      <c r="M1679" s="176" t="s">
        <v>14338</v>
      </c>
      <c r="O1679" s="176" t="s">
        <v>14347</v>
      </c>
      <c r="P1679" s="176">
        <v>0.33300000000000002</v>
      </c>
      <c r="Q1679" s="177"/>
      <c r="R1679" t="s">
        <v>14236</v>
      </c>
      <c r="S1679" s="177">
        <f t="shared" ref="S1679:AA1679" si="4">AVERAGE(D1682:D1900)</f>
        <v>1155.5345622119817</v>
      </c>
      <c r="T1679" s="177">
        <f t="shared" si="4"/>
        <v>29.502867579908663</v>
      </c>
      <c r="U1679" s="177">
        <f t="shared" si="4"/>
        <v>31.842452054794535</v>
      </c>
      <c r="V1679" s="177">
        <f t="shared" si="4"/>
        <v>7.9849315068493203</v>
      </c>
      <c r="W1679" s="177">
        <f t="shared" si="4"/>
        <v>2094.6718894009205</v>
      </c>
      <c r="X1679" s="177">
        <f t="shared" si="4"/>
        <v>1881.3887096774195</v>
      </c>
      <c r="Y1679" s="177">
        <f t="shared" si="4"/>
        <v>1685.5866359447004</v>
      </c>
      <c r="Z1679" s="177">
        <f t="shared" si="4"/>
        <v>167.14516129032265</v>
      </c>
      <c r="AA1679" s="177">
        <f t="shared" si="4"/>
        <v>2.7731336405529952</v>
      </c>
    </row>
    <row r="1680" spans="1:28" ht="16" x14ac:dyDescent="0.2">
      <c r="D1680" s="176">
        <v>220.7</v>
      </c>
      <c r="E1680" s="176">
        <v>27.8</v>
      </c>
      <c r="F1680" s="176">
        <v>31.561</v>
      </c>
      <c r="G1680" s="176">
        <v>8.1999999999999993</v>
      </c>
      <c r="H1680" s="176">
        <v>2031.3</v>
      </c>
      <c r="I1680" s="176">
        <v>1634.5</v>
      </c>
      <c r="J1680" s="176">
        <v>1355</v>
      </c>
      <c r="K1680" s="176">
        <v>273.7</v>
      </c>
      <c r="L1680" s="176">
        <v>4.5</v>
      </c>
      <c r="M1680" s="176" t="s">
        <v>14338</v>
      </c>
      <c r="O1680" s="176" t="s">
        <v>14347</v>
      </c>
      <c r="P1680" s="176">
        <v>1.2E-2</v>
      </c>
      <c r="Q1680" s="177"/>
      <c r="R1680" s="177" t="s">
        <v>12468</v>
      </c>
      <c r="S1680" s="177">
        <f t="shared" ref="S1680:AA1680" si="5">STDEV(D1682:D1900)/SQRT(COUNT(D1682:D1900))</f>
        <v>82.206850199490304</v>
      </c>
      <c r="T1680" s="177">
        <f t="shared" si="5"/>
        <v>9.8414452860618534E-2</v>
      </c>
      <c r="U1680" s="177">
        <f t="shared" si="5"/>
        <v>1.0603290692181234E-2</v>
      </c>
      <c r="V1680" s="177">
        <f t="shared" si="5"/>
        <v>2.6484999454564957E-2</v>
      </c>
      <c r="W1680" s="177">
        <f t="shared" si="5"/>
        <v>2.6488385683797531</v>
      </c>
      <c r="X1680" s="177">
        <f t="shared" si="5"/>
        <v>11.685011346401412</v>
      </c>
      <c r="Y1680" s="177">
        <f t="shared" si="5"/>
        <v>15.379807275192363</v>
      </c>
      <c r="Z1680" s="177">
        <f t="shared" si="5"/>
        <v>5.6743226673287737</v>
      </c>
      <c r="AA1680" s="177">
        <f t="shared" si="5"/>
        <v>9.4462808347373972E-2</v>
      </c>
    </row>
    <row r="1681" spans="4:28" ht="16" x14ac:dyDescent="0.2">
      <c r="D1681" s="176">
        <v>222.9</v>
      </c>
      <c r="E1681" s="176">
        <v>27.8</v>
      </c>
      <c r="F1681" s="176">
        <v>31.561</v>
      </c>
      <c r="G1681" s="176">
        <v>8.19</v>
      </c>
      <c r="H1681" s="176">
        <v>2030.5</v>
      </c>
      <c r="I1681" s="176">
        <v>1636</v>
      </c>
      <c r="J1681" s="176">
        <v>1358.1</v>
      </c>
      <c r="K1681" s="176">
        <v>272.2</v>
      </c>
      <c r="L1681" s="176">
        <v>4.47</v>
      </c>
      <c r="M1681" s="176" t="s">
        <v>14338</v>
      </c>
      <c r="O1681" s="176" t="s">
        <v>14347</v>
      </c>
      <c r="P1681" s="176">
        <v>0.17699999999999999</v>
      </c>
      <c r="Q1681" s="177"/>
      <c r="S1681" s="177"/>
      <c r="T1681" s="177"/>
      <c r="U1681" s="177"/>
      <c r="V1681" s="177"/>
      <c r="W1681" s="177"/>
      <c r="X1681" s="177"/>
    </row>
    <row r="1682" spans="4:28" ht="16" x14ac:dyDescent="0.2">
      <c r="D1682" s="176">
        <v>232.9</v>
      </c>
      <c r="E1682" s="176">
        <v>30.5</v>
      </c>
      <c r="F1682" s="176">
        <v>31.501000000000001</v>
      </c>
      <c r="G1682" s="176">
        <v>8.14</v>
      </c>
      <c r="H1682" s="176">
        <v>2076.1999999999998</v>
      </c>
      <c r="I1682" s="176">
        <v>1655.8</v>
      </c>
      <c r="J1682" s="176">
        <v>1358</v>
      </c>
      <c r="K1682" s="176">
        <v>292.2</v>
      </c>
      <c r="L1682" s="176">
        <v>4.88</v>
      </c>
      <c r="M1682" s="176" t="s">
        <v>14339</v>
      </c>
      <c r="O1682" s="176" t="s">
        <v>14347</v>
      </c>
      <c r="P1682" s="176">
        <v>0.88100000000000001</v>
      </c>
      <c r="Q1682" s="177"/>
      <c r="S1682">
        <f>AVERAGE(D1682:D1900)</f>
        <v>1155.5345622119817</v>
      </c>
      <c r="T1682">
        <f t="shared" ref="T1682:AA1682" si="6">AVERAGE(E1682:E1900)</f>
        <v>29.502867579908663</v>
      </c>
      <c r="U1682">
        <f t="shared" si="6"/>
        <v>31.842452054794535</v>
      </c>
      <c r="V1682">
        <f t="shared" si="6"/>
        <v>7.9849315068493203</v>
      </c>
      <c r="W1682">
        <f t="shared" si="6"/>
        <v>2094.6718894009205</v>
      </c>
      <c r="X1682">
        <f t="shared" si="6"/>
        <v>1881.3887096774195</v>
      </c>
      <c r="Y1682">
        <f t="shared" si="6"/>
        <v>1685.5866359447004</v>
      </c>
      <c r="Z1682">
        <f t="shared" si="6"/>
        <v>167.14516129032265</v>
      </c>
      <c r="AA1682">
        <f t="shared" si="6"/>
        <v>2.7731336405529952</v>
      </c>
      <c r="AB1682" s="177" t="s">
        <v>14339</v>
      </c>
    </row>
    <row r="1683" spans="4:28" ht="16" x14ac:dyDescent="0.2">
      <c r="D1683" s="176">
        <v>227.9</v>
      </c>
      <c r="E1683" s="176">
        <v>30.5</v>
      </c>
      <c r="F1683" s="176">
        <v>31.501000000000001</v>
      </c>
      <c r="G1683" s="176">
        <v>8.15</v>
      </c>
      <c r="H1683" s="176">
        <v>2078.1999999999998</v>
      </c>
      <c r="I1683" s="176">
        <v>1652.6</v>
      </c>
      <c r="J1683" s="176">
        <v>1351.4</v>
      </c>
      <c r="K1683" s="176">
        <v>295.7</v>
      </c>
      <c r="L1683" s="176">
        <v>4.9400000000000004</v>
      </c>
      <c r="M1683" s="176" t="s">
        <v>14339</v>
      </c>
      <c r="O1683" s="176" t="s">
        <v>14347</v>
      </c>
      <c r="P1683" s="176">
        <v>2.5619999999999998</v>
      </c>
      <c r="Q1683" s="177"/>
      <c r="S1683">
        <f>STDEV(D1682:D1900)/SQRT(COUNT(D1682:D1900))</f>
        <v>82.206850199490304</v>
      </c>
      <c r="T1683">
        <f t="shared" ref="T1683:AA1683" si="7">STDEV(E1682:E1900)/SQRT(COUNT(E1682:E1900))</f>
        <v>9.8414452860618534E-2</v>
      </c>
      <c r="U1683">
        <f t="shared" si="7"/>
        <v>1.0603290692181234E-2</v>
      </c>
      <c r="V1683">
        <f t="shared" si="7"/>
        <v>2.6484999454564957E-2</v>
      </c>
      <c r="W1683">
        <f t="shared" si="7"/>
        <v>2.6488385683797531</v>
      </c>
      <c r="X1683">
        <f t="shared" si="7"/>
        <v>11.685011346401412</v>
      </c>
      <c r="Y1683">
        <f t="shared" si="7"/>
        <v>15.379807275192363</v>
      </c>
      <c r="Z1683">
        <f t="shared" si="7"/>
        <v>5.6743226673287737</v>
      </c>
      <c r="AA1683">
        <f t="shared" si="7"/>
        <v>9.4462808347373972E-2</v>
      </c>
      <c r="AB1683" s="177"/>
    </row>
    <row r="1684" spans="4:28" ht="16" x14ac:dyDescent="0.2">
      <c r="D1684" s="176">
        <v>236.9</v>
      </c>
      <c r="E1684" s="176">
        <v>30.4</v>
      </c>
      <c r="F1684" s="176">
        <v>31.501000000000001</v>
      </c>
      <c r="G1684" s="176">
        <v>8.17</v>
      </c>
      <c r="H1684" s="176">
        <v>2073.8000000000002</v>
      </c>
      <c r="I1684" s="176">
        <v>1658.7</v>
      </c>
      <c r="J1684" s="176">
        <v>1364.3</v>
      </c>
      <c r="K1684" s="176">
        <v>288.7</v>
      </c>
      <c r="L1684" s="176">
        <v>4.82</v>
      </c>
      <c r="M1684" s="176" t="s">
        <v>14339</v>
      </c>
      <c r="O1684" s="176" t="s">
        <v>14348</v>
      </c>
      <c r="P1684" s="176">
        <v>7.9000000000000001E-2</v>
      </c>
      <c r="Q1684" s="177"/>
      <c r="R1684" s="177"/>
      <c r="S1684" s="177"/>
      <c r="T1684" s="177"/>
      <c r="U1684" s="177"/>
      <c r="V1684" s="177"/>
      <c r="W1684" s="177"/>
    </row>
    <row r="1685" spans="4:28" ht="16" x14ac:dyDescent="0.2">
      <c r="D1685" s="176">
        <v>3034.6</v>
      </c>
      <c r="E1685" s="176">
        <v>28.2</v>
      </c>
      <c r="F1685" s="176">
        <v>31.628</v>
      </c>
      <c r="G1685" s="176">
        <v>7.3</v>
      </c>
      <c r="H1685" s="176">
        <v>2103.1</v>
      </c>
      <c r="I1685" s="176">
        <v>2118.1999999999998</v>
      </c>
      <c r="J1685" s="176">
        <v>1996.4</v>
      </c>
      <c r="K1685" s="176">
        <v>44</v>
      </c>
      <c r="L1685" s="176">
        <v>0.72</v>
      </c>
      <c r="M1685" s="176" t="s">
        <v>14340</v>
      </c>
      <c r="O1685" s="176" t="s">
        <v>14348</v>
      </c>
      <c r="P1685" s="176">
        <v>4.1000000000000002E-2</v>
      </c>
      <c r="Q1685" s="177"/>
      <c r="R1685" s="177"/>
      <c r="S1685" s="177"/>
      <c r="T1685" s="177"/>
      <c r="U1685" s="177"/>
      <c r="V1685" s="177"/>
      <c r="W1685" s="177"/>
    </row>
    <row r="1686" spans="4:28" ht="16" x14ac:dyDescent="0.2">
      <c r="D1686" s="176">
        <v>3387.3</v>
      </c>
      <c r="E1686" s="176">
        <v>28.3</v>
      </c>
      <c r="F1686" s="176">
        <v>31.594000000000001</v>
      </c>
      <c r="G1686" s="176">
        <v>7.27</v>
      </c>
      <c r="H1686" s="176">
        <v>2096.8000000000002</v>
      </c>
      <c r="I1686" s="176">
        <v>2126.9</v>
      </c>
      <c r="J1686" s="176">
        <v>2000.5</v>
      </c>
      <c r="K1686" s="176">
        <v>39.700000000000003</v>
      </c>
      <c r="L1686" s="176">
        <v>0.66</v>
      </c>
      <c r="M1686" s="176" t="s">
        <v>14340</v>
      </c>
      <c r="O1686" s="176" t="s">
        <v>14348</v>
      </c>
      <c r="P1686" s="176">
        <v>-3.1E-2</v>
      </c>
      <c r="Q1686" s="177"/>
      <c r="R1686" s="177"/>
      <c r="S1686" s="177"/>
      <c r="T1686" s="177"/>
      <c r="U1686" s="177"/>
      <c r="V1686" s="177"/>
      <c r="W1686" s="177"/>
    </row>
    <row r="1687" spans="4:28" ht="16" x14ac:dyDescent="0.2">
      <c r="D1687" s="176">
        <v>3136.9</v>
      </c>
      <c r="E1687" s="176">
        <v>28.4</v>
      </c>
      <c r="F1687" s="176">
        <v>31.561</v>
      </c>
      <c r="G1687" s="176">
        <v>7.29</v>
      </c>
      <c r="H1687" s="176">
        <v>2104.1</v>
      </c>
      <c r="I1687" s="176">
        <v>2122.9</v>
      </c>
      <c r="J1687" s="176">
        <v>1999.9</v>
      </c>
      <c r="K1687" s="176">
        <v>43</v>
      </c>
      <c r="L1687" s="176">
        <v>0.71</v>
      </c>
      <c r="M1687" s="176" t="s">
        <v>14340</v>
      </c>
      <c r="O1687" s="176" t="s">
        <v>14348</v>
      </c>
      <c r="P1687" s="176">
        <v>0.247</v>
      </c>
      <c r="Q1687" s="177"/>
      <c r="R1687" s="177"/>
      <c r="S1687" s="177"/>
      <c r="T1687" s="177"/>
      <c r="U1687" s="177"/>
      <c r="V1687" s="177"/>
      <c r="W1687" s="177"/>
    </row>
    <row r="1688" spans="4:28" ht="16" x14ac:dyDescent="0.2">
      <c r="D1688" s="176">
        <v>3173.6</v>
      </c>
      <c r="E1688" s="176">
        <v>30.9</v>
      </c>
      <c r="F1688" s="176">
        <v>31.501000000000001</v>
      </c>
      <c r="G1688" s="176">
        <v>7.24</v>
      </c>
      <c r="H1688" s="176">
        <v>2090.3000000000002</v>
      </c>
      <c r="I1688" s="176">
        <v>2100.6999999999998</v>
      </c>
      <c r="J1688" s="176">
        <v>1978.4</v>
      </c>
      <c r="K1688" s="176">
        <v>46.3</v>
      </c>
      <c r="L1688" s="176">
        <v>0.78</v>
      </c>
      <c r="M1688" s="176" t="s">
        <v>14341</v>
      </c>
      <c r="O1688" s="176" t="s">
        <v>14348</v>
      </c>
      <c r="P1688" s="176">
        <v>0.40400000000000003</v>
      </c>
      <c r="Q1688" s="177"/>
      <c r="R1688" s="177"/>
      <c r="S1688" s="177"/>
      <c r="T1688" s="177"/>
      <c r="U1688" s="177"/>
      <c r="V1688" s="177"/>
      <c r="W1688" s="177"/>
    </row>
    <row r="1689" spans="4:28" ht="16" x14ac:dyDescent="0.2">
      <c r="D1689" s="176">
        <v>3203.1</v>
      </c>
      <c r="E1689" s="176">
        <v>31</v>
      </c>
      <c r="F1689" s="176">
        <v>31.501000000000001</v>
      </c>
      <c r="G1689" s="176">
        <v>7.24</v>
      </c>
      <c r="H1689" s="176">
        <v>2089.6</v>
      </c>
      <c r="I1689" s="176">
        <v>2100.8000000000002</v>
      </c>
      <c r="J1689" s="176">
        <v>1978.3</v>
      </c>
      <c r="K1689" s="176">
        <v>46</v>
      </c>
      <c r="L1689" s="176">
        <v>0.77</v>
      </c>
      <c r="M1689" s="176" t="s">
        <v>14341</v>
      </c>
      <c r="O1689" s="176" t="s">
        <v>14349</v>
      </c>
      <c r="P1689" s="176">
        <v>-0.14799999999999999</v>
      </c>
      <c r="Q1689" s="177"/>
      <c r="R1689" s="177"/>
      <c r="S1689" s="177"/>
      <c r="T1689" s="177"/>
      <c r="U1689" s="177"/>
      <c r="V1689" s="177"/>
      <c r="W1689" s="177"/>
    </row>
    <row r="1690" spans="4:28" ht="16" x14ac:dyDescent="0.2">
      <c r="D1690" s="176">
        <v>3458.5</v>
      </c>
      <c r="E1690" s="176">
        <v>31</v>
      </c>
      <c r="F1690" s="176">
        <v>31.501000000000001</v>
      </c>
      <c r="G1690" s="176">
        <v>7.22</v>
      </c>
      <c r="H1690" s="176">
        <v>2093.4</v>
      </c>
      <c r="I1690" s="176">
        <v>2114.9</v>
      </c>
      <c r="J1690" s="176">
        <v>1989.2</v>
      </c>
      <c r="K1690" s="176">
        <v>43.1</v>
      </c>
      <c r="L1690" s="176">
        <v>0.72</v>
      </c>
      <c r="M1690" s="176" t="s">
        <v>14341</v>
      </c>
      <c r="O1690" s="176" t="s">
        <v>14349</v>
      </c>
      <c r="P1690" s="176">
        <v>-0.71399999999999997</v>
      </c>
      <c r="Q1690" s="177"/>
      <c r="R1690" s="177"/>
      <c r="S1690" s="177"/>
      <c r="T1690" s="177"/>
      <c r="U1690" s="177"/>
      <c r="V1690" s="177"/>
      <c r="W1690" s="177"/>
    </row>
    <row r="1691" spans="4:28" ht="16" x14ac:dyDescent="0.2">
      <c r="D1691" s="176">
        <v>290</v>
      </c>
      <c r="E1691" s="176">
        <v>28</v>
      </c>
      <c r="F1691" s="176">
        <v>31.561</v>
      </c>
      <c r="G1691" s="176">
        <v>8.16</v>
      </c>
      <c r="H1691" s="176">
        <v>2057.5</v>
      </c>
      <c r="I1691" s="176">
        <v>1709.8</v>
      </c>
      <c r="J1691" s="176">
        <v>1458.8</v>
      </c>
      <c r="K1691" s="176">
        <v>243.5</v>
      </c>
      <c r="L1691" s="176">
        <v>4.01</v>
      </c>
      <c r="M1691" s="176" t="s">
        <v>14342</v>
      </c>
      <c r="O1691" s="176" t="s">
        <v>14349</v>
      </c>
      <c r="P1691" s="176">
        <v>0.05</v>
      </c>
      <c r="Q1691" s="177"/>
      <c r="R1691" s="177"/>
      <c r="S1691" s="177"/>
      <c r="T1691" s="177"/>
      <c r="U1691" s="177"/>
      <c r="V1691" s="177"/>
      <c r="W1691" s="177"/>
    </row>
    <row r="1692" spans="4:28" ht="16" x14ac:dyDescent="0.2">
      <c r="D1692" s="176">
        <v>302.2</v>
      </c>
      <c r="E1692" s="176">
        <v>28.1</v>
      </c>
      <c r="F1692" s="176">
        <v>31.561</v>
      </c>
      <c r="G1692" s="176">
        <v>8.18</v>
      </c>
      <c r="H1692" s="176">
        <v>2053.5</v>
      </c>
      <c r="I1692" s="176">
        <v>1714.3</v>
      </c>
      <c r="J1692" s="176">
        <v>1468.7</v>
      </c>
      <c r="K1692" s="176">
        <v>237.9</v>
      </c>
      <c r="L1692" s="176">
        <v>3.92</v>
      </c>
      <c r="M1692" s="176" t="s">
        <v>14342</v>
      </c>
      <c r="O1692" s="176" t="s">
        <v>14349</v>
      </c>
      <c r="P1692" s="176">
        <v>0.27300000000000002</v>
      </c>
      <c r="Q1692" s="177"/>
      <c r="R1692" s="177"/>
      <c r="S1692" s="177"/>
      <c r="T1692" s="177"/>
      <c r="U1692" s="177"/>
      <c r="V1692" s="177"/>
      <c r="W1692" s="177"/>
    </row>
    <row r="1693" spans="4:28" ht="16" x14ac:dyDescent="0.2">
      <c r="D1693" s="176">
        <v>304.60000000000002</v>
      </c>
      <c r="E1693" s="176">
        <v>28</v>
      </c>
      <c r="F1693" s="176">
        <v>31.561</v>
      </c>
      <c r="G1693" s="176">
        <v>8.18</v>
      </c>
      <c r="H1693" s="176">
        <v>2055.1</v>
      </c>
      <c r="I1693" s="176">
        <v>1718</v>
      </c>
      <c r="J1693" s="176">
        <v>1473.6</v>
      </c>
      <c r="K1693" s="176">
        <v>236.5</v>
      </c>
      <c r="L1693" s="176">
        <v>3.89</v>
      </c>
      <c r="M1693" s="176" t="s">
        <v>14342</v>
      </c>
      <c r="O1693" s="176" t="s">
        <v>14349</v>
      </c>
      <c r="P1693" s="176">
        <v>0.76800000000000002</v>
      </c>
      <c r="Q1693" s="177"/>
      <c r="R1693" s="177"/>
      <c r="S1693" s="177"/>
      <c r="T1693" s="177"/>
      <c r="U1693" s="177"/>
      <c r="V1693" s="177"/>
      <c r="W1693" s="177"/>
    </row>
    <row r="1694" spans="4:28" ht="16" x14ac:dyDescent="0.2">
      <c r="D1694" s="176">
        <v>235.9</v>
      </c>
      <c r="E1694" s="176">
        <v>31.4</v>
      </c>
      <c r="F1694" s="176">
        <v>31.501000000000001</v>
      </c>
      <c r="G1694" s="176">
        <v>8.17</v>
      </c>
      <c r="H1694" s="176">
        <v>2042.1</v>
      </c>
      <c r="I1694" s="176">
        <v>1625.4</v>
      </c>
      <c r="J1694" s="176">
        <v>1331.8</v>
      </c>
      <c r="K1694" s="176">
        <v>288.10000000000002</v>
      </c>
      <c r="L1694" s="176">
        <v>4.84</v>
      </c>
      <c r="M1694" s="176" t="s">
        <v>14343</v>
      </c>
      <c r="O1694" s="176" t="s">
        <v>14350</v>
      </c>
      <c r="P1694" s="176">
        <v>0.03</v>
      </c>
      <c r="Q1694" s="177"/>
      <c r="R1694" s="177"/>
      <c r="S1694" s="177"/>
      <c r="T1694" s="177"/>
      <c r="U1694" s="177"/>
      <c r="V1694" s="177"/>
      <c r="W1694" s="177"/>
    </row>
    <row r="1695" spans="4:28" ht="16" x14ac:dyDescent="0.2">
      <c r="D1695" s="176">
        <v>251.2</v>
      </c>
      <c r="E1695" s="176">
        <v>31.4</v>
      </c>
      <c r="F1695" s="176">
        <v>31.533999999999999</v>
      </c>
      <c r="G1695" s="176">
        <v>8.17</v>
      </c>
      <c r="H1695" s="176">
        <v>2040.9</v>
      </c>
      <c r="I1695" s="176">
        <v>1637.8</v>
      </c>
      <c r="J1695" s="176">
        <v>1352.6</v>
      </c>
      <c r="K1695" s="176">
        <v>279.3</v>
      </c>
      <c r="L1695" s="176">
        <v>4.6900000000000004</v>
      </c>
      <c r="M1695" s="176" t="s">
        <v>14343</v>
      </c>
      <c r="O1695" s="176" t="s">
        <v>14350</v>
      </c>
      <c r="P1695" s="176">
        <v>-0.22600000000000001</v>
      </c>
      <c r="Q1695" s="177"/>
      <c r="R1695" s="177"/>
      <c r="S1695" s="177"/>
      <c r="T1695" s="177"/>
      <c r="U1695" s="177"/>
      <c r="V1695" s="177"/>
      <c r="W1695" s="177"/>
    </row>
    <row r="1696" spans="4:28" ht="16" x14ac:dyDescent="0.2">
      <c r="D1696" s="176">
        <v>247.6</v>
      </c>
      <c r="E1696" s="176">
        <v>31.4</v>
      </c>
      <c r="F1696" s="176">
        <v>31.600999999999999</v>
      </c>
      <c r="G1696" s="176">
        <v>8.1999999999999993</v>
      </c>
      <c r="H1696" s="176">
        <v>2039.9</v>
      </c>
      <c r="I1696" s="176">
        <v>1633.6</v>
      </c>
      <c r="J1696" s="176">
        <v>1346.6</v>
      </c>
      <c r="K1696" s="176">
        <v>281.2</v>
      </c>
      <c r="L1696" s="176">
        <v>4.72</v>
      </c>
      <c r="M1696" s="176" t="s">
        <v>14343</v>
      </c>
      <c r="O1696" s="176" t="s">
        <v>14350</v>
      </c>
      <c r="P1696" s="176">
        <v>-4.9000000000000002E-2</v>
      </c>
      <c r="Q1696" s="177"/>
      <c r="R1696" s="177"/>
      <c r="S1696" s="177"/>
      <c r="T1696" s="177"/>
      <c r="U1696" s="177"/>
      <c r="V1696" s="177"/>
      <c r="W1696" s="177"/>
    </row>
    <row r="1697" spans="4:28" ht="16" x14ac:dyDescent="0.2">
      <c r="D1697" s="176">
        <v>557.29999999999995</v>
      </c>
      <c r="E1697" s="176">
        <v>27.9</v>
      </c>
      <c r="F1697" s="176">
        <v>31.460999999999999</v>
      </c>
      <c r="G1697" s="176">
        <v>7.96</v>
      </c>
      <c r="H1697" s="176">
        <v>2050</v>
      </c>
      <c r="I1697" s="176">
        <v>1830</v>
      </c>
      <c r="J1697" s="176">
        <v>1653.8</v>
      </c>
      <c r="K1697" s="176">
        <v>161.80000000000001</v>
      </c>
      <c r="L1697" s="176">
        <v>2.66</v>
      </c>
      <c r="M1697" s="176" t="s">
        <v>14344</v>
      </c>
      <c r="O1697" s="176" t="s">
        <v>14350</v>
      </c>
      <c r="P1697" s="176">
        <v>0.42199999999999999</v>
      </c>
      <c r="Q1697" s="177"/>
      <c r="R1697" s="177"/>
      <c r="S1697" s="177"/>
      <c r="T1697" s="177"/>
      <c r="U1697" s="177"/>
      <c r="V1697" s="177"/>
      <c r="W1697" s="177"/>
    </row>
    <row r="1698" spans="4:28" ht="16" x14ac:dyDescent="0.2">
      <c r="D1698" s="176">
        <v>554.70000000000005</v>
      </c>
      <c r="E1698" s="176">
        <v>28.1</v>
      </c>
      <c r="F1698" s="176">
        <v>31.494</v>
      </c>
      <c r="G1698" s="176">
        <v>7.97</v>
      </c>
      <c r="H1698" s="176">
        <v>2052.9</v>
      </c>
      <c r="I1698" s="176">
        <v>1830.1</v>
      </c>
      <c r="J1698" s="176">
        <v>1652.1</v>
      </c>
      <c r="K1698" s="176">
        <v>163.80000000000001</v>
      </c>
      <c r="L1698" s="176">
        <v>2.7</v>
      </c>
      <c r="M1698" s="176" t="s">
        <v>14344</v>
      </c>
      <c r="O1698" s="176" t="s">
        <v>14350</v>
      </c>
      <c r="P1698" s="176">
        <v>1.7310000000000001</v>
      </c>
      <c r="Q1698" s="177"/>
      <c r="R1698" s="177"/>
      <c r="S1698" s="177"/>
      <c r="T1698" s="177"/>
      <c r="U1698" s="177"/>
      <c r="V1698" s="177"/>
      <c r="W1698" s="177"/>
    </row>
    <row r="1699" spans="4:28" ht="16" x14ac:dyDescent="0.2">
      <c r="D1699" s="176">
        <v>562.20000000000005</v>
      </c>
      <c r="E1699" s="176">
        <v>28</v>
      </c>
      <c r="F1699" s="176">
        <v>31.494</v>
      </c>
      <c r="G1699" s="176">
        <v>7.96</v>
      </c>
      <c r="H1699" s="176">
        <v>2056.1</v>
      </c>
      <c r="I1699" s="176">
        <v>1835.8</v>
      </c>
      <c r="J1699" s="176">
        <v>1659.1</v>
      </c>
      <c r="K1699" s="176">
        <v>162.30000000000001</v>
      </c>
      <c r="L1699" s="176">
        <v>2.67</v>
      </c>
      <c r="M1699" s="176" t="s">
        <v>14344</v>
      </c>
      <c r="O1699" s="176" t="s">
        <v>14351</v>
      </c>
      <c r="P1699" s="176" t="s">
        <v>12145</v>
      </c>
      <c r="Q1699" s="177"/>
      <c r="R1699" s="177"/>
      <c r="S1699" s="177"/>
      <c r="T1699" s="177"/>
      <c r="U1699" s="177"/>
      <c r="V1699" s="177"/>
      <c r="W1699" s="177"/>
    </row>
    <row r="1700" spans="4:28" ht="16" x14ac:dyDescent="0.2">
      <c r="D1700" s="176">
        <v>462.3</v>
      </c>
      <c r="E1700" s="176">
        <v>30.9</v>
      </c>
      <c r="F1700" s="176">
        <v>31.501000000000001</v>
      </c>
      <c r="G1700" s="176">
        <v>7.99</v>
      </c>
      <c r="H1700" s="176">
        <v>2029.8</v>
      </c>
      <c r="I1700" s="176">
        <v>1757.2</v>
      </c>
      <c r="J1700" s="176">
        <v>1550.9</v>
      </c>
      <c r="K1700" s="176">
        <v>195.3</v>
      </c>
      <c r="L1700" s="176">
        <v>3.27</v>
      </c>
      <c r="M1700" s="176" t="s">
        <v>14345</v>
      </c>
      <c r="O1700" s="176" t="s">
        <v>14351</v>
      </c>
      <c r="P1700" s="176" t="s">
        <v>12145</v>
      </c>
      <c r="Q1700" s="177"/>
      <c r="R1700" s="177"/>
      <c r="S1700" s="177"/>
      <c r="T1700" s="177"/>
      <c r="U1700" s="177"/>
      <c r="V1700" s="177"/>
      <c r="W1700" s="177"/>
    </row>
    <row r="1701" spans="4:28" ht="16" x14ac:dyDescent="0.2">
      <c r="D1701" s="176">
        <v>469.4</v>
      </c>
      <c r="E1701" s="176">
        <v>30.9</v>
      </c>
      <c r="F1701" s="176">
        <v>31.501000000000001</v>
      </c>
      <c r="G1701" s="176">
        <v>7.98</v>
      </c>
      <c r="H1701" s="176">
        <v>2034.3</v>
      </c>
      <c r="I1701" s="176">
        <v>1763.8</v>
      </c>
      <c r="J1701" s="176">
        <v>1558.4</v>
      </c>
      <c r="K1701" s="176">
        <v>194.2</v>
      </c>
      <c r="L1701" s="176">
        <v>3.25</v>
      </c>
      <c r="M1701" s="176" t="s">
        <v>14345</v>
      </c>
      <c r="O1701" s="176" t="s">
        <v>14351</v>
      </c>
      <c r="P1701" s="176">
        <v>-5.7000000000000002E-2</v>
      </c>
      <c r="Q1701" s="177"/>
      <c r="R1701" s="177"/>
      <c r="S1701" s="177"/>
      <c r="T1701" s="177"/>
      <c r="U1701" s="177"/>
      <c r="V1701" s="177"/>
      <c r="W1701" s="177"/>
    </row>
    <row r="1702" spans="4:28" ht="16" x14ac:dyDescent="0.2">
      <c r="D1702" s="176">
        <v>489.1</v>
      </c>
      <c r="E1702" s="176">
        <v>30.9</v>
      </c>
      <c r="F1702" s="176">
        <v>31.501000000000001</v>
      </c>
      <c r="G1702" s="176">
        <v>7.97</v>
      </c>
      <c r="H1702" s="176">
        <v>2031.5</v>
      </c>
      <c r="I1702" s="176">
        <v>1769.2</v>
      </c>
      <c r="J1702" s="176">
        <v>1568.7</v>
      </c>
      <c r="K1702" s="176">
        <v>188.8</v>
      </c>
      <c r="L1702" s="176">
        <v>3.16</v>
      </c>
      <c r="M1702" s="176" t="s">
        <v>14345</v>
      </c>
      <c r="O1702" s="176" t="s">
        <v>14351</v>
      </c>
      <c r="P1702" s="176">
        <v>1.387</v>
      </c>
      <c r="Q1702" s="177"/>
      <c r="R1702" s="177"/>
      <c r="S1702" s="177"/>
      <c r="T1702" s="177"/>
      <c r="U1702" s="177"/>
      <c r="V1702" s="177"/>
      <c r="W1702" s="177"/>
    </row>
    <row r="1703" spans="4:28" ht="16" x14ac:dyDescent="0.2">
      <c r="D1703" s="176">
        <v>385.4</v>
      </c>
      <c r="E1703" s="176">
        <v>27.9</v>
      </c>
      <c r="F1703" s="176">
        <v>31.861000000000001</v>
      </c>
      <c r="G1703" s="176">
        <v>8.32</v>
      </c>
      <c r="H1703" s="176">
        <v>2087.1999999999998</v>
      </c>
      <c r="I1703" s="176">
        <v>1789.9</v>
      </c>
      <c r="J1703" s="176">
        <v>1568</v>
      </c>
      <c r="K1703" s="176">
        <v>211.9</v>
      </c>
      <c r="L1703" s="176">
        <v>3.48</v>
      </c>
      <c r="M1703" s="176" t="s">
        <v>14338</v>
      </c>
      <c r="O1703" s="176" t="s">
        <v>14351</v>
      </c>
      <c r="P1703" s="176">
        <v>0.46800000000000003</v>
      </c>
      <c r="Q1703" s="177"/>
      <c r="R1703" s="177" t="s">
        <v>14236</v>
      </c>
      <c r="S1703" s="177">
        <v>1155.5345622119817</v>
      </c>
      <c r="T1703" s="177">
        <v>29.502867579908663</v>
      </c>
      <c r="U1703" s="177">
        <v>31.842452054794535</v>
      </c>
      <c r="V1703" s="177">
        <v>7.9849315068493203</v>
      </c>
      <c r="W1703" s="177">
        <v>2094.6718894009205</v>
      </c>
      <c r="X1703">
        <v>1881.3887096774195</v>
      </c>
      <c r="Y1703">
        <v>1685.5866359447004</v>
      </c>
      <c r="Z1703">
        <v>167.14516129032265</v>
      </c>
      <c r="AA1703">
        <v>2.7731336405529952</v>
      </c>
      <c r="AB1703" t="s">
        <v>14338</v>
      </c>
    </row>
    <row r="1704" spans="4:28" ht="16" x14ac:dyDescent="0.2">
      <c r="D1704" s="176">
        <v>399.7</v>
      </c>
      <c r="E1704" s="176">
        <v>27.9</v>
      </c>
      <c r="F1704" s="176">
        <v>31.827999999999999</v>
      </c>
      <c r="G1704" s="176">
        <v>8.32</v>
      </c>
      <c r="H1704" s="176">
        <v>2083.6999999999998</v>
      </c>
      <c r="I1704" s="176">
        <v>1794.2</v>
      </c>
      <c r="J1704" s="176">
        <v>1577.2</v>
      </c>
      <c r="K1704" s="176">
        <v>206.7</v>
      </c>
      <c r="L1704" s="176">
        <v>3.39</v>
      </c>
      <c r="M1704" s="176" t="s">
        <v>14338</v>
      </c>
      <c r="O1704" s="176" t="s">
        <v>14352</v>
      </c>
      <c r="P1704" s="176">
        <v>-0.255</v>
      </c>
      <c r="Q1704" s="177"/>
      <c r="R1704" s="177" t="s">
        <v>12468</v>
      </c>
      <c r="S1704" s="177">
        <v>82.206850199490304</v>
      </c>
      <c r="T1704" s="177">
        <v>9.8414452860618534E-2</v>
      </c>
      <c r="U1704" s="177">
        <v>1.0603290692181234E-2</v>
      </c>
      <c r="V1704" s="177">
        <v>2.6484999454564957E-2</v>
      </c>
      <c r="W1704" s="177">
        <v>2.6488385683797531</v>
      </c>
      <c r="X1704">
        <v>11.685011346401412</v>
      </c>
      <c r="Y1704">
        <v>15.379807275192363</v>
      </c>
      <c r="Z1704">
        <v>5.6743226673287737</v>
      </c>
      <c r="AA1704">
        <v>9.4462808347373972E-2</v>
      </c>
    </row>
    <row r="1705" spans="4:28" ht="16" x14ac:dyDescent="0.2">
      <c r="D1705" s="176">
        <v>450.1</v>
      </c>
      <c r="E1705" s="176">
        <v>27.8</v>
      </c>
      <c r="F1705" s="176">
        <v>31.861000000000001</v>
      </c>
      <c r="G1705" s="176">
        <v>8.31</v>
      </c>
      <c r="H1705" s="176">
        <v>2084.1999999999998</v>
      </c>
      <c r="I1705" s="176">
        <v>1818.2</v>
      </c>
      <c r="J1705" s="176">
        <v>1614.8</v>
      </c>
      <c r="K1705" s="176">
        <v>191.7</v>
      </c>
      <c r="L1705" s="176">
        <v>3.15</v>
      </c>
      <c r="M1705" s="176" t="s">
        <v>14338</v>
      </c>
      <c r="O1705" s="176" t="s">
        <v>14352</v>
      </c>
      <c r="P1705" s="176">
        <v>-1.3260000000000001</v>
      </c>
      <c r="Q1705" s="177"/>
      <c r="R1705" s="177"/>
      <c r="S1705" s="177"/>
      <c r="T1705" s="177"/>
      <c r="U1705" s="177"/>
      <c r="V1705" s="177"/>
      <c r="W1705" s="177"/>
    </row>
    <row r="1706" spans="4:28" ht="16" x14ac:dyDescent="0.2">
      <c r="D1706" s="176">
        <v>279.7</v>
      </c>
      <c r="E1706" s="176">
        <v>30.8</v>
      </c>
      <c r="F1706" s="176">
        <v>31.898</v>
      </c>
      <c r="G1706" s="176">
        <v>8.4700000000000006</v>
      </c>
      <c r="H1706" s="176">
        <v>2132.6999999999998</v>
      </c>
      <c r="I1706" s="176">
        <v>1733</v>
      </c>
      <c r="J1706" s="176">
        <v>1445.1</v>
      </c>
      <c r="K1706" s="176">
        <v>281.2</v>
      </c>
      <c r="L1706" s="176">
        <v>4.7</v>
      </c>
      <c r="M1706" s="176" t="s">
        <v>14339</v>
      </c>
      <c r="O1706" s="176" t="s">
        <v>14352</v>
      </c>
      <c r="P1706" s="176">
        <v>0.25</v>
      </c>
      <c r="Q1706" s="177"/>
      <c r="R1706" s="177"/>
      <c r="S1706" s="177"/>
      <c r="T1706" s="177"/>
      <c r="U1706" s="177"/>
      <c r="V1706" s="177"/>
      <c r="W1706" s="177"/>
    </row>
    <row r="1707" spans="4:28" ht="16" x14ac:dyDescent="0.2">
      <c r="D1707" s="176">
        <v>287</v>
      </c>
      <c r="E1707" s="176">
        <v>30.7</v>
      </c>
      <c r="F1707" s="176">
        <v>31.898</v>
      </c>
      <c r="G1707" s="176">
        <v>8.4700000000000006</v>
      </c>
      <c r="H1707" s="176">
        <v>2128</v>
      </c>
      <c r="I1707" s="176">
        <v>1735.9</v>
      </c>
      <c r="J1707" s="176">
        <v>1453.1</v>
      </c>
      <c r="K1707" s="176">
        <v>275.89999999999998</v>
      </c>
      <c r="L1707" s="176">
        <v>4.6100000000000003</v>
      </c>
      <c r="M1707" s="176" t="s">
        <v>14339</v>
      </c>
      <c r="O1707" s="176" t="s">
        <v>14352</v>
      </c>
      <c r="P1707" s="176">
        <v>0.434</v>
      </c>
      <c r="Q1707" s="177"/>
      <c r="R1707" s="177"/>
      <c r="S1707" s="177"/>
      <c r="T1707" s="177"/>
      <c r="U1707" s="177"/>
      <c r="V1707" s="177"/>
      <c r="W1707" s="177"/>
    </row>
    <row r="1708" spans="4:28" ht="16" x14ac:dyDescent="0.2">
      <c r="D1708" s="176">
        <v>377.2</v>
      </c>
      <c r="E1708" s="176">
        <v>30.8</v>
      </c>
      <c r="F1708" s="176">
        <v>31.931000000000001</v>
      </c>
      <c r="G1708" s="176">
        <v>8.4600000000000009</v>
      </c>
      <c r="H1708" s="176">
        <v>2130</v>
      </c>
      <c r="I1708" s="176">
        <v>1794.9</v>
      </c>
      <c r="J1708" s="176">
        <v>1546.7</v>
      </c>
      <c r="K1708" s="176">
        <v>239.1</v>
      </c>
      <c r="L1708" s="176">
        <v>3.99</v>
      </c>
      <c r="M1708" s="176" t="s">
        <v>14339</v>
      </c>
      <c r="O1708" s="176" t="s">
        <v>14352</v>
      </c>
      <c r="P1708" s="176">
        <v>1.3109999999999999</v>
      </c>
      <c r="Q1708" s="177"/>
      <c r="R1708" s="177"/>
      <c r="S1708" s="177"/>
      <c r="T1708" s="177"/>
      <c r="U1708" s="177"/>
      <c r="V1708" s="177"/>
      <c r="W1708" s="177"/>
    </row>
    <row r="1709" spans="4:28" ht="16" x14ac:dyDescent="0.2">
      <c r="D1709" s="176">
        <v>4189.3</v>
      </c>
      <c r="E1709" s="176">
        <v>28.3</v>
      </c>
      <c r="F1709" s="176">
        <v>31.994</v>
      </c>
      <c r="G1709" s="176">
        <v>7.42</v>
      </c>
      <c r="H1709" s="176">
        <v>2159.6</v>
      </c>
      <c r="I1709" s="176">
        <v>2217.4</v>
      </c>
      <c r="J1709" s="176">
        <v>2075.6</v>
      </c>
      <c r="K1709" s="176">
        <v>34.799999999999997</v>
      </c>
      <c r="L1709" s="176">
        <v>0.56999999999999995</v>
      </c>
      <c r="M1709" s="176" t="s">
        <v>14340</v>
      </c>
      <c r="O1709" s="176" t="s">
        <v>14353</v>
      </c>
      <c r="P1709" s="176" t="s">
        <v>12145</v>
      </c>
      <c r="Q1709" s="177"/>
      <c r="R1709" s="174" t="s">
        <v>14311</v>
      </c>
      <c r="S1709" t="s">
        <v>14362</v>
      </c>
      <c r="T1709" t="s">
        <v>14363</v>
      </c>
      <c r="U1709" t="s">
        <v>14364</v>
      </c>
      <c r="V1709" t="s">
        <v>14365</v>
      </c>
      <c r="W1709" t="s">
        <v>14366</v>
      </c>
      <c r="X1709" t="s">
        <v>14367</v>
      </c>
      <c r="Y1709" t="s">
        <v>14368</v>
      </c>
      <c r="Z1709" t="s">
        <v>14369</v>
      </c>
      <c r="AA1709" t="s">
        <v>14370</v>
      </c>
    </row>
    <row r="1710" spans="4:28" ht="16" x14ac:dyDescent="0.2">
      <c r="D1710" s="176">
        <v>3524</v>
      </c>
      <c r="E1710" s="176">
        <v>28.3</v>
      </c>
      <c r="F1710" s="176">
        <v>31.960999999999999</v>
      </c>
      <c r="G1710" s="176">
        <v>7.41</v>
      </c>
      <c r="H1710" s="176">
        <v>2158</v>
      </c>
      <c r="I1710" s="176">
        <v>2190.1999999999998</v>
      </c>
      <c r="J1710" s="176">
        <v>2059.5</v>
      </c>
      <c r="K1710" s="176">
        <v>40.799999999999997</v>
      </c>
      <c r="L1710" s="176">
        <v>0.67</v>
      </c>
      <c r="M1710" s="176" t="s">
        <v>14340</v>
      </c>
      <c r="O1710" s="176" t="s">
        <v>14353</v>
      </c>
      <c r="P1710" s="176" t="s">
        <v>12145</v>
      </c>
      <c r="Q1710" s="177"/>
      <c r="R1710" s="73" t="s">
        <v>14339</v>
      </c>
      <c r="S1710">
        <v>30.873333333333338</v>
      </c>
      <c r="T1710">
        <v>31.818799999999996</v>
      </c>
      <c r="U1710">
        <v>8.330666666666664</v>
      </c>
      <c r="V1710">
        <v>2100.9448275862073</v>
      </c>
      <c r="W1710">
        <v>1709.7831034482758</v>
      </c>
      <c r="X1710">
        <v>288.2448275862069</v>
      </c>
      <c r="Y1710">
        <v>1428.6999999999998</v>
      </c>
      <c r="Z1710">
        <v>274.17241379310343</v>
      </c>
      <c r="AA1710">
        <v>4.5848275862068979</v>
      </c>
    </row>
    <row r="1711" spans="4:28" ht="16" x14ac:dyDescent="0.2">
      <c r="D1711" s="176">
        <v>3071.5</v>
      </c>
      <c r="E1711" s="176">
        <v>28.3</v>
      </c>
      <c r="F1711" s="176">
        <v>31.994</v>
      </c>
      <c r="G1711" s="176">
        <v>7.42</v>
      </c>
      <c r="H1711" s="176">
        <v>2159.3000000000002</v>
      </c>
      <c r="I1711" s="176">
        <v>2172.1</v>
      </c>
      <c r="J1711" s="176">
        <v>2047.5</v>
      </c>
      <c r="K1711" s="176">
        <v>46.3</v>
      </c>
      <c r="L1711" s="176">
        <v>0.76</v>
      </c>
      <c r="M1711" s="176" t="s">
        <v>14340</v>
      </c>
      <c r="O1711" s="176" t="s">
        <v>14353</v>
      </c>
      <c r="P1711" s="176" t="s">
        <v>12145</v>
      </c>
      <c r="Q1711" s="177"/>
      <c r="R1711" s="73" t="s">
        <v>14338</v>
      </c>
      <c r="S1711">
        <v>28.016666666666662</v>
      </c>
      <c r="T1711">
        <v>31.797999999999998</v>
      </c>
      <c r="U1711">
        <v>8.3246666666666673</v>
      </c>
      <c r="V1711">
        <v>2051.7931034482758</v>
      </c>
      <c r="W1711">
        <v>1707.7289655172417</v>
      </c>
      <c r="X1711">
        <v>311.34137931034491</v>
      </c>
      <c r="Y1711">
        <v>1459.0965517241377</v>
      </c>
      <c r="Z1711">
        <v>240.62068965517241</v>
      </c>
      <c r="AA1711">
        <v>3.9551724137931035</v>
      </c>
    </row>
    <row r="1712" spans="4:28" ht="16" x14ac:dyDescent="0.2">
      <c r="D1712" s="176">
        <v>3588.8</v>
      </c>
      <c r="E1712" s="176">
        <v>31.1</v>
      </c>
      <c r="F1712" s="176">
        <v>31.763999999999999</v>
      </c>
      <c r="G1712" s="176">
        <v>7.49</v>
      </c>
      <c r="H1712" s="176">
        <v>2144</v>
      </c>
      <c r="I1712" s="176">
        <v>2167.1999999999998</v>
      </c>
      <c r="J1712" s="176">
        <v>2037.8</v>
      </c>
      <c r="K1712" s="176">
        <v>44.1</v>
      </c>
      <c r="L1712" s="176">
        <v>0.74</v>
      </c>
      <c r="M1712" s="176" t="s">
        <v>14341</v>
      </c>
      <c r="O1712" s="176" t="s">
        <v>14353</v>
      </c>
      <c r="P1712" s="176">
        <v>-0.37</v>
      </c>
      <c r="Q1712" s="177"/>
      <c r="R1712" s="73" t="s">
        <v>14341</v>
      </c>
      <c r="S1712">
        <v>30.893333333333327</v>
      </c>
      <c r="T1712">
        <v>31.803233333333328</v>
      </c>
      <c r="U1712">
        <v>7.3126666666666678</v>
      </c>
      <c r="V1712">
        <v>2123.3999999999996</v>
      </c>
      <c r="W1712">
        <v>2135.2123333333334</v>
      </c>
      <c r="X1712">
        <v>3285.2833333333338</v>
      </c>
      <c r="Y1712">
        <v>2009.3633333333332</v>
      </c>
      <c r="Z1712">
        <v>47.230000000000011</v>
      </c>
      <c r="AA1712">
        <v>0.78999999999999981</v>
      </c>
    </row>
    <row r="1713" spans="4:27" ht="16" x14ac:dyDescent="0.2">
      <c r="D1713" s="176">
        <v>3665.4</v>
      </c>
      <c r="E1713" s="176">
        <v>31.1</v>
      </c>
      <c r="F1713" s="176">
        <v>31.831</v>
      </c>
      <c r="G1713" s="176">
        <v>7.47</v>
      </c>
      <c r="H1713" s="176">
        <v>2142.1999999999998</v>
      </c>
      <c r="I1713" s="176">
        <v>2168.5</v>
      </c>
      <c r="J1713" s="176">
        <v>2038.2</v>
      </c>
      <c r="K1713" s="176">
        <v>43.2</v>
      </c>
      <c r="L1713" s="176">
        <v>0.72</v>
      </c>
      <c r="M1713" s="176" t="s">
        <v>14341</v>
      </c>
      <c r="O1713" s="176" t="s">
        <v>14353</v>
      </c>
      <c r="P1713" s="176">
        <v>-2.5999999999999999E-2</v>
      </c>
      <c r="Q1713" s="177"/>
      <c r="R1713" s="73" t="s">
        <v>14340</v>
      </c>
      <c r="S1713">
        <v>28.083333333333332</v>
      </c>
      <c r="T1713">
        <v>31.824633333333335</v>
      </c>
      <c r="U1713">
        <v>7.3453333333333353</v>
      </c>
      <c r="V1713">
        <v>2130.7466666666664</v>
      </c>
      <c r="W1713">
        <v>2155.8846666666664</v>
      </c>
      <c r="X1713">
        <v>3308.7033333333334</v>
      </c>
      <c r="Y1713">
        <v>2028.686666666667</v>
      </c>
      <c r="Z1713">
        <v>42.176666666666662</v>
      </c>
      <c r="AA1713">
        <v>0.69400000000000017</v>
      </c>
    </row>
    <row r="1714" spans="4:27" ht="16" x14ac:dyDescent="0.2">
      <c r="D1714" s="176">
        <v>2830.4</v>
      </c>
      <c r="E1714" s="176">
        <v>31.2</v>
      </c>
      <c r="F1714" s="176">
        <v>31.797999999999998</v>
      </c>
      <c r="G1714" s="176">
        <v>7.46</v>
      </c>
      <c r="H1714" s="176">
        <v>2143.3000000000002</v>
      </c>
      <c r="I1714" s="176">
        <v>2133.3000000000002</v>
      </c>
      <c r="J1714" s="176">
        <v>2011.5</v>
      </c>
      <c r="K1714" s="176">
        <v>54.7</v>
      </c>
      <c r="L1714" s="176">
        <v>0.92</v>
      </c>
      <c r="M1714" s="176" t="s">
        <v>14341</v>
      </c>
      <c r="O1714" s="176" t="s">
        <v>14354</v>
      </c>
      <c r="P1714" s="176">
        <v>-0.73899999999999999</v>
      </c>
      <c r="Q1714" s="177"/>
      <c r="R1714" s="73" t="s">
        <v>14342</v>
      </c>
      <c r="S1714">
        <v>27.983333333333338</v>
      </c>
      <c r="T1714">
        <v>31.812466666666662</v>
      </c>
      <c r="U1714">
        <v>8.2226666666666688</v>
      </c>
      <c r="V1714">
        <v>2081.4066666666663</v>
      </c>
      <c r="W1714">
        <v>1788.1186666666665</v>
      </c>
      <c r="X1714">
        <v>404.59666666666664</v>
      </c>
      <c r="Y1714">
        <v>1568.3833333333334</v>
      </c>
      <c r="Z1714">
        <v>209.30999999999995</v>
      </c>
      <c r="AA1714">
        <v>3.4399999999999995</v>
      </c>
    </row>
    <row r="1715" spans="4:27" ht="16" x14ac:dyDescent="0.2">
      <c r="D1715" s="176">
        <v>462.8</v>
      </c>
      <c r="E1715" s="176">
        <v>28.2</v>
      </c>
      <c r="F1715" s="176">
        <v>31.928000000000001</v>
      </c>
      <c r="G1715" s="176">
        <v>8.3000000000000007</v>
      </c>
      <c r="H1715" s="176">
        <v>2080.1999999999998</v>
      </c>
      <c r="I1715" s="176">
        <v>1816.7</v>
      </c>
      <c r="J1715" s="176">
        <v>1614.9</v>
      </c>
      <c r="K1715" s="176">
        <v>190</v>
      </c>
      <c r="L1715" s="176">
        <v>3.12</v>
      </c>
      <c r="M1715" s="176" t="s">
        <v>14342</v>
      </c>
      <c r="O1715" s="176" t="s">
        <v>14354</v>
      </c>
      <c r="P1715" s="176">
        <v>-1.1739999999999999</v>
      </c>
      <c r="Q1715" s="177"/>
      <c r="R1715" s="73" t="s">
        <v>14343</v>
      </c>
      <c r="S1715">
        <v>31.099999999999991</v>
      </c>
      <c r="T1715">
        <v>31.807566666666663</v>
      </c>
      <c r="U1715">
        <v>8.1933333333333316</v>
      </c>
      <c r="V1715">
        <v>2077.4066666666663</v>
      </c>
      <c r="W1715">
        <v>1773.1363333333334</v>
      </c>
      <c r="X1715">
        <v>446.81333333333345</v>
      </c>
      <c r="Y1715">
        <v>1545.1633333333332</v>
      </c>
      <c r="Z1715">
        <v>217.33333333333331</v>
      </c>
      <c r="AA1715">
        <v>3.6400000000000006</v>
      </c>
    </row>
    <row r="1716" spans="4:27" ht="16" x14ac:dyDescent="0.2">
      <c r="D1716" s="176">
        <v>451.2</v>
      </c>
      <c r="E1716" s="176">
        <v>28.1</v>
      </c>
      <c r="F1716" s="176">
        <v>31.861000000000001</v>
      </c>
      <c r="G1716" s="176">
        <v>8.2799999999999994</v>
      </c>
      <c r="H1716" s="176">
        <v>2075.4</v>
      </c>
      <c r="I1716" s="176">
        <v>1809.1</v>
      </c>
      <c r="J1716" s="176">
        <v>1605.9</v>
      </c>
      <c r="K1716" s="176">
        <v>191.7</v>
      </c>
      <c r="L1716" s="176">
        <v>3.15</v>
      </c>
      <c r="M1716" s="176" t="s">
        <v>14342</v>
      </c>
      <c r="O1716" s="176" t="s">
        <v>14354</v>
      </c>
      <c r="P1716" s="176">
        <v>-0.46800000000000003</v>
      </c>
      <c r="Q1716" s="177"/>
      <c r="R1716" s="73" t="s">
        <v>14345</v>
      </c>
      <c r="S1716">
        <v>30.840000000000007</v>
      </c>
      <c r="T1716">
        <v>31.785466666666657</v>
      </c>
      <c r="U1716">
        <v>8.0299999999999994</v>
      </c>
      <c r="V1716">
        <v>2082.1633333333334</v>
      </c>
      <c r="W1716">
        <v>1865.3846666666666</v>
      </c>
      <c r="X1716">
        <v>673.14666666666676</v>
      </c>
      <c r="Y1716">
        <v>1687.3166666666666</v>
      </c>
      <c r="Z1716">
        <v>161.95333333333335</v>
      </c>
      <c r="AA1716">
        <v>2.7063333333333333</v>
      </c>
    </row>
    <row r="1717" spans="4:27" ht="16" x14ac:dyDescent="0.2">
      <c r="D1717" s="176">
        <v>494.5</v>
      </c>
      <c r="E1717" s="176">
        <v>28.2</v>
      </c>
      <c r="F1717" s="176">
        <v>31.893999999999998</v>
      </c>
      <c r="G1717" s="176">
        <v>8.3000000000000007</v>
      </c>
      <c r="H1717" s="176">
        <v>2081.6999999999998</v>
      </c>
      <c r="I1717" s="176">
        <v>1830.5</v>
      </c>
      <c r="J1717" s="176">
        <v>1635.6</v>
      </c>
      <c r="K1717" s="176">
        <v>182.3</v>
      </c>
      <c r="L1717" s="176">
        <v>3</v>
      </c>
      <c r="M1717" s="176" t="s">
        <v>14342</v>
      </c>
      <c r="O1717" s="176" t="s">
        <v>14354</v>
      </c>
      <c r="P1717" s="176">
        <v>-0.52700000000000002</v>
      </c>
      <c r="Q1717" s="177"/>
      <c r="R1717" s="73" t="s">
        <v>14344</v>
      </c>
      <c r="S1717">
        <v>28.060933333333335</v>
      </c>
      <c r="T1717">
        <v>31.76573333333333</v>
      </c>
      <c r="U1717">
        <v>8.0239999999999991</v>
      </c>
      <c r="V1717">
        <v>2091.8199999999997</v>
      </c>
      <c r="W1717">
        <v>1900.7649999999999</v>
      </c>
      <c r="X1717">
        <v>701.4366666666665</v>
      </c>
      <c r="Y1717">
        <v>1737.45</v>
      </c>
      <c r="Z1717">
        <v>145.28000000000003</v>
      </c>
      <c r="AA1717">
        <v>2.3893333333333331</v>
      </c>
    </row>
    <row r="1718" spans="4:27" ht="16" x14ac:dyDescent="0.2">
      <c r="D1718" s="176">
        <v>566.70000000000005</v>
      </c>
      <c r="E1718" s="176">
        <v>30.8</v>
      </c>
      <c r="F1718" s="176">
        <v>31.763999999999999</v>
      </c>
      <c r="G1718" s="176">
        <v>8.2100000000000009</v>
      </c>
      <c r="H1718" s="176">
        <v>2097.1</v>
      </c>
      <c r="I1718" s="176">
        <v>1849.7</v>
      </c>
      <c r="J1718" s="176">
        <v>1654.5</v>
      </c>
      <c r="K1718" s="176">
        <v>181.6</v>
      </c>
      <c r="L1718" s="176">
        <v>3.03</v>
      </c>
      <c r="M1718" s="176" t="s">
        <v>14343</v>
      </c>
      <c r="O1718" s="176" t="s">
        <v>14354</v>
      </c>
      <c r="P1718" s="176">
        <v>0.32300000000000001</v>
      </c>
      <c r="Q1718" s="177"/>
      <c r="R1718" s="73" t="s">
        <v>14312</v>
      </c>
      <c r="S1718">
        <v>29.481366666666659</v>
      </c>
      <c r="T1718">
        <v>31.80198750000001</v>
      </c>
      <c r="U1718">
        <v>7.9729166666666709</v>
      </c>
      <c r="V1718">
        <v>2092.5953781512612</v>
      </c>
      <c r="W1718">
        <v>1880.9365546218482</v>
      </c>
      <c r="X1718">
        <v>1184.8210084033619</v>
      </c>
      <c r="Y1718">
        <v>1685.0294117647059</v>
      </c>
      <c r="Z1718">
        <v>166.50210084033625</v>
      </c>
      <c r="AA1718">
        <v>2.7623949579831937</v>
      </c>
    </row>
    <row r="1719" spans="4:27" ht="16" x14ac:dyDescent="0.2">
      <c r="D1719" s="176">
        <v>604.1</v>
      </c>
      <c r="E1719" s="176">
        <v>30.9</v>
      </c>
      <c r="F1719" s="176">
        <v>31.864000000000001</v>
      </c>
      <c r="G1719" s="176">
        <v>8.1999999999999993</v>
      </c>
      <c r="H1719" s="176">
        <v>2092.3000000000002</v>
      </c>
      <c r="I1719" s="176">
        <v>1856.4</v>
      </c>
      <c r="J1719" s="176">
        <v>1667.9</v>
      </c>
      <c r="K1719" s="176">
        <v>174.1</v>
      </c>
      <c r="L1719" s="176">
        <v>2.91</v>
      </c>
      <c r="M1719" s="176" t="s">
        <v>14343</v>
      </c>
      <c r="O1719" s="176" t="s">
        <v>14347</v>
      </c>
      <c r="P1719" s="176" t="s">
        <v>12145</v>
      </c>
      <c r="Q1719" s="177"/>
    </row>
    <row r="1720" spans="4:27" ht="16" x14ac:dyDescent="0.2">
      <c r="D1720" s="176">
        <v>792.1</v>
      </c>
      <c r="E1720" s="176">
        <v>30.8</v>
      </c>
      <c r="F1720" s="176">
        <v>31.864000000000001</v>
      </c>
      <c r="G1720" s="176">
        <v>8.2100000000000009</v>
      </c>
      <c r="H1720" s="176">
        <v>2092.3000000000002</v>
      </c>
      <c r="I1720" s="176">
        <v>1904.6</v>
      </c>
      <c r="J1720" s="176">
        <v>1741.5</v>
      </c>
      <c r="K1720" s="176">
        <v>144.1</v>
      </c>
      <c r="L1720" s="176">
        <v>2.41</v>
      </c>
      <c r="M1720" s="176" t="s">
        <v>14343</v>
      </c>
      <c r="O1720" s="176" t="s">
        <v>14347</v>
      </c>
      <c r="P1720" s="176" t="s">
        <v>12145</v>
      </c>
      <c r="Q1720" s="177"/>
      <c r="R1720" s="174" t="s">
        <v>14311</v>
      </c>
      <c r="S1720" t="s">
        <v>14371</v>
      </c>
      <c r="T1720" t="s">
        <v>14372</v>
      </c>
      <c r="U1720" t="s">
        <v>14373</v>
      </c>
      <c r="V1720" t="s">
        <v>14375</v>
      </c>
      <c r="W1720" t="s">
        <v>14374</v>
      </c>
      <c r="X1720" t="s">
        <v>14376</v>
      </c>
      <c r="Y1720" t="s">
        <v>14377</v>
      </c>
      <c r="Z1720" t="s">
        <v>14378</v>
      </c>
      <c r="AA1720" t="s">
        <v>14379</v>
      </c>
    </row>
    <row r="1721" spans="4:27" ht="16" x14ac:dyDescent="0.2">
      <c r="D1721" s="176">
        <v>981.2</v>
      </c>
      <c r="E1721" s="176">
        <v>28</v>
      </c>
      <c r="F1721" s="176">
        <v>31.861000000000001</v>
      </c>
      <c r="G1721" s="176">
        <v>8.02</v>
      </c>
      <c r="H1721" s="176">
        <v>2120.9</v>
      </c>
      <c r="I1721" s="176">
        <v>1981.3</v>
      </c>
      <c r="J1721" s="176">
        <v>1840.7</v>
      </c>
      <c r="K1721" s="176">
        <v>115.3</v>
      </c>
      <c r="L1721" s="176">
        <v>1.89</v>
      </c>
      <c r="M1721" s="176" t="s">
        <v>14344</v>
      </c>
      <c r="O1721" s="176" t="s">
        <v>14347</v>
      </c>
      <c r="P1721" s="176" t="s">
        <v>12145</v>
      </c>
      <c r="Q1721" s="177"/>
      <c r="R1721" s="73" t="s">
        <v>14339</v>
      </c>
      <c r="S1721">
        <v>0.37594325813033291</v>
      </c>
      <c r="T1721">
        <v>0.21951363165564305</v>
      </c>
      <c r="U1721">
        <v>0.11767674405757288</v>
      </c>
      <c r="V1721">
        <v>32.252237864817673</v>
      </c>
      <c r="W1721">
        <v>57.035460968438606</v>
      </c>
      <c r="X1721">
        <v>64.748604983355719</v>
      </c>
      <c r="Y1721">
        <v>81.944615442383963</v>
      </c>
      <c r="Z1721">
        <v>30.511916835320363</v>
      </c>
      <c r="AA1721">
        <v>0.51637210205745743</v>
      </c>
    </row>
    <row r="1722" spans="4:27" ht="16" x14ac:dyDescent="0.2">
      <c r="D1722" s="176">
        <v>887.4</v>
      </c>
      <c r="E1722" s="176">
        <v>28.128</v>
      </c>
      <c r="F1722" s="176">
        <v>31.827999999999999</v>
      </c>
      <c r="G1722" s="176">
        <v>8.02</v>
      </c>
      <c r="H1722" s="176">
        <v>2119</v>
      </c>
      <c r="I1722" s="176">
        <v>1963.2</v>
      </c>
      <c r="J1722" s="176">
        <v>1815.7</v>
      </c>
      <c r="K1722" s="176">
        <v>124.7</v>
      </c>
      <c r="L1722" s="176">
        <v>2.0499999999999998</v>
      </c>
      <c r="M1722" s="176" t="s">
        <v>14344</v>
      </c>
      <c r="O1722" s="176" t="s">
        <v>14347</v>
      </c>
      <c r="P1722" s="176" t="s">
        <v>12145</v>
      </c>
      <c r="Q1722" s="177"/>
      <c r="R1722" s="73" t="s">
        <v>14338</v>
      </c>
      <c r="S1722">
        <v>0.25472545509172723</v>
      </c>
      <c r="T1722">
        <v>0.18334798269486183</v>
      </c>
      <c r="U1722">
        <v>7.9208730506826794E-2</v>
      </c>
      <c r="V1722">
        <v>43.165230146456835</v>
      </c>
      <c r="W1722">
        <v>77.56384915228972</v>
      </c>
      <c r="X1722">
        <v>96.43926481485407</v>
      </c>
      <c r="Y1722">
        <v>109.02416666160302</v>
      </c>
      <c r="Z1722">
        <v>38.910753006172705</v>
      </c>
      <c r="AA1722">
        <v>0.64171433725638038</v>
      </c>
    </row>
    <row r="1723" spans="4:27" ht="16" x14ac:dyDescent="0.2">
      <c r="D1723" s="176">
        <v>809.3</v>
      </c>
      <c r="E1723" s="176">
        <v>28</v>
      </c>
      <c r="F1723" s="176">
        <v>31.861000000000001</v>
      </c>
      <c r="G1723" s="176">
        <v>8.02</v>
      </c>
      <c r="H1723" s="176">
        <v>2120.5</v>
      </c>
      <c r="I1723" s="176">
        <v>1950.6</v>
      </c>
      <c r="J1723" s="176">
        <v>1796.6</v>
      </c>
      <c r="K1723" s="176">
        <v>133.19999999999999</v>
      </c>
      <c r="L1723" s="176">
        <v>2.19</v>
      </c>
      <c r="M1723" s="176" t="s">
        <v>14344</v>
      </c>
      <c r="O1723" s="176" t="s">
        <v>14347</v>
      </c>
      <c r="P1723" s="176">
        <v>2.1669999999999998</v>
      </c>
      <c r="Q1723" s="177"/>
      <c r="R1723" s="73" t="s">
        <v>14341</v>
      </c>
      <c r="S1723">
        <v>0.33521309057395171</v>
      </c>
      <c r="T1723">
        <v>0.17738418919033894</v>
      </c>
      <c r="U1723">
        <v>0.11667619008743779</v>
      </c>
      <c r="V1723">
        <v>22.250315766909463</v>
      </c>
      <c r="W1723">
        <v>27.922024267472786</v>
      </c>
      <c r="X1723">
        <v>483.58443764592568</v>
      </c>
      <c r="Y1723">
        <v>23.193659706367271</v>
      </c>
      <c r="Z1723">
        <v>6.1973937792568536</v>
      </c>
      <c r="AA1723">
        <v>0.10422125006694907</v>
      </c>
    </row>
    <row r="1724" spans="4:27" ht="16" x14ac:dyDescent="0.2">
      <c r="D1724" s="176">
        <v>746.4</v>
      </c>
      <c r="E1724" s="176">
        <v>31</v>
      </c>
      <c r="F1724" s="176">
        <v>31.831</v>
      </c>
      <c r="G1724" s="176">
        <v>8.14</v>
      </c>
      <c r="H1724" s="176">
        <v>2118.1</v>
      </c>
      <c r="I1724" s="176">
        <v>1915.5</v>
      </c>
      <c r="J1724" s="176">
        <v>1743.3</v>
      </c>
      <c r="K1724" s="176">
        <v>154.30000000000001</v>
      </c>
      <c r="L1724" s="176">
        <v>2.58</v>
      </c>
      <c r="M1724" s="176" t="s">
        <v>14345</v>
      </c>
      <c r="O1724" s="176" t="s">
        <v>14352</v>
      </c>
      <c r="P1724" s="176">
        <v>-0.17899999999999999</v>
      </c>
      <c r="Q1724" s="177"/>
      <c r="R1724" s="73" t="s">
        <v>14340</v>
      </c>
      <c r="S1724">
        <v>0.20014362659007007</v>
      </c>
      <c r="T1724">
        <v>0.21081148357863352</v>
      </c>
      <c r="U1724">
        <v>5.0564628043341678E-2</v>
      </c>
      <c r="V1724">
        <v>24.687575170859589</v>
      </c>
      <c r="W1724">
        <v>34.271272149035561</v>
      </c>
      <c r="X1724">
        <v>413.78726041899347</v>
      </c>
      <c r="Y1724">
        <v>29.220950600956744</v>
      </c>
      <c r="Z1724">
        <v>4.6811200644153219</v>
      </c>
      <c r="AA1724">
        <v>7.744185805693278E-2</v>
      </c>
    </row>
    <row r="1725" spans="4:27" ht="16" x14ac:dyDescent="0.2">
      <c r="D1725" s="176">
        <v>773.5</v>
      </c>
      <c r="E1725" s="176">
        <v>31</v>
      </c>
      <c r="F1725" s="176">
        <v>31.831</v>
      </c>
      <c r="G1725" s="176">
        <v>8.15</v>
      </c>
      <c r="H1725" s="176">
        <v>2112.4</v>
      </c>
      <c r="I1725" s="176">
        <v>1916.6</v>
      </c>
      <c r="J1725" s="176">
        <v>1748.2</v>
      </c>
      <c r="K1725" s="176">
        <v>149.9</v>
      </c>
      <c r="L1725" s="176">
        <v>2.5099999999999998</v>
      </c>
      <c r="M1725" s="176" t="s">
        <v>14345</v>
      </c>
      <c r="O1725" s="176" t="s">
        <v>14352</v>
      </c>
      <c r="P1725" s="176">
        <v>-0.51500000000000001</v>
      </c>
      <c r="Q1725" s="177"/>
      <c r="R1725" s="73" t="s">
        <v>14342</v>
      </c>
      <c r="S1725">
        <v>0.28049627612414357</v>
      </c>
      <c r="T1725">
        <v>0.20429234180304082</v>
      </c>
      <c r="U1725">
        <v>5.6381296319579756E-2</v>
      </c>
      <c r="V1725">
        <v>16.61490675384249</v>
      </c>
      <c r="W1725">
        <v>52.030528156359814</v>
      </c>
      <c r="X1725">
        <v>90.713024131744447</v>
      </c>
      <c r="Y1725">
        <v>77.105454359302769</v>
      </c>
      <c r="Z1725">
        <v>28.304932554177974</v>
      </c>
      <c r="AA1725">
        <v>0.46422348957787735</v>
      </c>
    </row>
    <row r="1726" spans="4:27" ht="16" x14ac:dyDescent="0.2">
      <c r="D1726" s="176">
        <v>646.6</v>
      </c>
      <c r="E1726" s="176">
        <v>30.9</v>
      </c>
      <c r="F1726" s="176">
        <v>31.797999999999998</v>
      </c>
      <c r="G1726" s="176">
        <v>8.15</v>
      </c>
      <c r="H1726" s="176">
        <v>2115.3000000000002</v>
      </c>
      <c r="I1726" s="176">
        <v>1888.3</v>
      </c>
      <c r="J1726" s="176">
        <v>1703.4</v>
      </c>
      <c r="K1726" s="176">
        <v>169.4</v>
      </c>
      <c r="L1726" s="176">
        <v>2.83</v>
      </c>
      <c r="M1726" s="176" t="s">
        <v>14345</v>
      </c>
      <c r="O1726" s="176" t="s">
        <v>14352</v>
      </c>
      <c r="P1726" s="176">
        <v>-0.192</v>
      </c>
      <c r="Q1726" s="177"/>
      <c r="R1726" s="73" t="s">
        <v>14343</v>
      </c>
      <c r="S1726">
        <v>0.41105415366096387</v>
      </c>
      <c r="T1726">
        <v>0.20240616103000025</v>
      </c>
      <c r="U1726">
        <v>8.3142309795775721E-2</v>
      </c>
      <c r="V1726">
        <v>32.439566446957798</v>
      </c>
      <c r="W1726">
        <v>79.968166273371125</v>
      </c>
      <c r="X1726">
        <v>151.52554520797693</v>
      </c>
      <c r="Y1726">
        <v>114.32682275957858</v>
      </c>
      <c r="Z1726">
        <v>40.20294493702194</v>
      </c>
      <c r="AA1726">
        <v>0.67655313016128349</v>
      </c>
    </row>
    <row r="1727" spans="4:27" ht="16" x14ac:dyDescent="0.2">
      <c r="D1727" s="176">
        <v>257</v>
      </c>
      <c r="E1727" s="176">
        <v>28</v>
      </c>
      <c r="F1727" s="176">
        <v>31.998000000000001</v>
      </c>
      <c r="G1727" s="176">
        <v>8.4</v>
      </c>
      <c r="H1727" s="176">
        <v>2076.6999999999998</v>
      </c>
      <c r="I1727" s="176">
        <v>1696.5</v>
      </c>
      <c r="J1727" s="176">
        <v>1425.2</v>
      </c>
      <c r="K1727" s="176">
        <v>264.60000000000002</v>
      </c>
      <c r="L1727" s="176">
        <v>4.34</v>
      </c>
      <c r="M1727" s="176" t="s">
        <v>14338</v>
      </c>
      <c r="O1727" s="176" t="s">
        <v>14352</v>
      </c>
      <c r="P1727" s="176">
        <v>0.23400000000000001</v>
      </c>
      <c r="Q1727" s="177"/>
      <c r="R1727" s="73" t="s">
        <v>14345</v>
      </c>
      <c r="S1727">
        <v>0.27866677665884537</v>
      </c>
      <c r="T1727">
        <v>0.21458102453922495</v>
      </c>
      <c r="U1727">
        <v>0.10471636568075969</v>
      </c>
      <c r="V1727">
        <v>34.73011694463915</v>
      </c>
      <c r="W1727">
        <v>41.767461492651137</v>
      </c>
      <c r="X1727">
        <v>103.83316104854535</v>
      </c>
      <c r="Y1727">
        <v>51.471546095597816</v>
      </c>
      <c r="Z1727">
        <v>18.203045090717993</v>
      </c>
      <c r="AA1727">
        <v>0.30277433651248437</v>
      </c>
    </row>
    <row r="1728" spans="4:27" ht="16" x14ac:dyDescent="0.2">
      <c r="D1728" s="176">
        <v>262.39999999999998</v>
      </c>
      <c r="E1728" s="176">
        <v>28</v>
      </c>
      <c r="F1728" s="176">
        <v>31.931000000000001</v>
      </c>
      <c r="G1728" s="176">
        <v>8.4</v>
      </c>
      <c r="H1728" s="176">
        <v>2080.6</v>
      </c>
      <c r="I1728" s="176">
        <v>1704.3</v>
      </c>
      <c r="J1728" s="176">
        <v>1435.1</v>
      </c>
      <c r="K1728" s="176">
        <v>262.39999999999998</v>
      </c>
      <c r="L1728" s="176">
        <v>4.3099999999999996</v>
      </c>
      <c r="M1728" s="176" t="s">
        <v>14338</v>
      </c>
      <c r="O1728" s="176" t="s">
        <v>14352</v>
      </c>
      <c r="P1728" s="176">
        <v>1</v>
      </c>
      <c r="Q1728" s="177"/>
      <c r="R1728" s="73" t="s">
        <v>14344</v>
      </c>
      <c r="S1728">
        <v>0.23006729650188429</v>
      </c>
      <c r="T1728">
        <v>0.20819684540507746</v>
      </c>
      <c r="U1728">
        <v>5.3985949640778665E-2</v>
      </c>
      <c r="V1728">
        <v>36.588253249670331</v>
      </c>
      <c r="W1728">
        <v>45.814409324176133</v>
      </c>
      <c r="X1728">
        <v>94.157705137613888</v>
      </c>
      <c r="Y1728">
        <v>51.06365702694265</v>
      </c>
      <c r="Z1728">
        <v>11.567922353914799</v>
      </c>
      <c r="AA1728">
        <v>0.19278240965208274</v>
      </c>
    </row>
    <row r="1729" spans="4:27" ht="16" x14ac:dyDescent="0.2">
      <c r="D1729" s="176" t="s">
        <v>12145</v>
      </c>
      <c r="E1729" s="176">
        <v>28</v>
      </c>
      <c r="F1729" s="176">
        <v>31.931000000000001</v>
      </c>
      <c r="G1729" s="176">
        <v>8.41</v>
      </c>
      <c r="H1729" s="176" t="s">
        <v>12145</v>
      </c>
      <c r="I1729" s="176" t="s">
        <v>12145</v>
      </c>
      <c r="J1729" s="176" t="s">
        <v>12145</v>
      </c>
      <c r="K1729" s="176" t="s">
        <v>12145</v>
      </c>
      <c r="L1729" s="176" t="s">
        <v>12145</v>
      </c>
      <c r="M1729" s="176" t="s">
        <v>14338</v>
      </c>
      <c r="O1729" s="176" t="s">
        <v>14348</v>
      </c>
      <c r="P1729" s="176">
        <v>0.63400000000000001</v>
      </c>
      <c r="Q1729" s="177"/>
      <c r="R1729" s="73" t="s">
        <v>14312</v>
      </c>
      <c r="S1729">
        <v>1.4808810220255386</v>
      </c>
      <c r="T1729">
        <v>0.20084079502569896</v>
      </c>
      <c r="U1729">
        <v>0.39715282901607069</v>
      </c>
      <c r="V1729">
        <v>39.084860877979963</v>
      </c>
      <c r="W1729">
        <v>174.84022392460767</v>
      </c>
      <c r="X1729">
        <v>1259.8768719474838</v>
      </c>
      <c r="Y1729">
        <v>228.98887517537145</v>
      </c>
      <c r="Z1729">
        <v>84.354449807457527</v>
      </c>
      <c r="AA1729">
        <v>1.4030228590183642</v>
      </c>
    </row>
    <row r="1730" spans="4:27" ht="16" x14ac:dyDescent="0.2">
      <c r="D1730" s="176">
        <v>330.3</v>
      </c>
      <c r="E1730" s="176">
        <v>31.1</v>
      </c>
      <c r="F1730" s="176">
        <v>31.858000000000001</v>
      </c>
      <c r="G1730" s="176">
        <v>8.32</v>
      </c>
      <c r="H1730" s="176">
        <v>2143.8000000000002</v>
      </c>
      <c r="I1730" s="176">
        <v>1775.1</v>
      </c>
      <c r="J1730" s="176">
        <v>1505.7</v>
      </c>
      <c r="K1730" s="176">
        <v>261.60000000000002</v>
      </c>
      <c r="L1730" s="176">
        <v>4.38</v>
      </c>
      <c r="M1730" s="176" t="s">
        <v>14339</v>
      </c>
      <c r="O1730" s="176" t="s">
        <v>14348</v>
      </c>
      <c r="P1730" s="176">
        <v>7.9000000000000001E-2</v>
      </c>
      <c r="Q1730" s="177"/>
    </row>
    <row r="1731" spans="4:27" ht="16" x14ac:dyDescent="0.2">
      <c r="D1731" s="176">
        <v>337.9</v>
      </c>
      <c r="E1731" s="176">
        <v>31.1</v>
      </c>
      <c r="F1731" s="176">
        <v>31.890999999999998</v>
      </c>
      <c r="G1731" s="176">
        <v>8.33</v>
      </c>
      <c r="H1731" s="176">
        <v>2146.1</v>
      </c>
      <c r="I1731" s="176">
        <v>1781.7</v>
      </c>
      <c r="J1731" s="176">
        <v>1514.7</v>
      </c>
      <c r="K1731" s="176">
        <v>259</v>
      </c>
      <c r="L1731" s="176">
        <v>4.33</v>
      </c>
      <c r="M1731" s="176" t="s">
        <v>14339</v>
      </c>
      <c r="O1731" s="176" t="s">
        <v>14348</v>
      </c>
      <c r="P1731" s="176">
        <v>0.64100000000000001</v>
      </c>
      <c r="Q1731" s="177"/>
      <c r="R1731" s="174" t="s">
        <v>14311</v>
      </c>
      <c r="S1731" t="s">
        <v>14380</v>
      </c>
      <c r="T1731" t="s">
        <v>14381</v>
      </c>
      <c r="U1731" t="s">
        <v>14382</v>
      </c>
      <c r="V1731" t="s">
        <v>14356</v>
      </c>
      <c r="W1731" t="s">
        <v>14357</v>
      </c>
      <c r="X1731" t="s">
        <v>14361</v>
      </c>
      <c r="Y1731" t="s">
        <v>14358</v>
      </c>
      <c r="Z1731" t="s">
        <v>14359</v>
      </c>
      <c r="AA1731" t="s">
        <v>14360</v>
      </c>
    </row>
    <row r="1732" spans="4:27" ht="16" x14ac:dyDescent="0.2">
      <c r="D1732" s="176" t="s">
        <v>12145</v>
      </c>
      <c r="E1732" s="176">
        <v>31</v>
      </c>
      <c r="F1732" s="176">
        <v>31.890999999999998</v>
      </c>
      <c r="G1732" s="176">
        <v>8.31</v>
      </c>
      <c r="H1732" s="176" t="s">
        <v>12145</v>
      </c>
      <c r="I1732" s="176" t="s">
        <v>12145</v>
      </c>
      <c r="J1732" s="176" t="s">
        <v>12145</v>
      </c>
      <c r="K1732" s="176" t="s">
        <v>12145</v>
      </c>
      <c r="L1732" s="176" t="s">
        <v>12145</v>
      </c>
      <c r="M1732" s="176" t="s">
        <v>14339</v>
      </c>
      <c r="O1732" s="176" t="s">
        <v>14348</v>
      </c>
      <c r="P1732" s="176">
        <v>1.284</v>
      </c>
      <c r="Q1732" s="177"/>
      <c r="R1732" s="73" t="s">
        <v>14339</v>
      </c>
      <c r="S1732">
        <v>30</v>
      </c>
      <c r="T1732">
        <v>30</v>
      </c>
      <c r="U1732">
        <v>30</v>
      </c>
      <c r="V1732">
        <v>29</v>
      </c>
      <c r="W1732">
        <v>29</v>
      </c>
      <c r="X1732">
        <v>29</v>
      </c>
      <c r="Y1732">
        <v>29</v>
      </c>
      <c r="Z1732">
        <v>29</v>
      </c>
      <c r="AA1732">
        <v>29</v>
      </c>
    </row>
    <row r="1733" spans="4:27" ht="16" x14ac:dyDescent="0.2">
      <c r="D1733" s="176">
        <v>2798.2</v>
      </c>
      <c r="E1733" s="176">
        <v>28.2</v>
      </c>
      <c r="F1733" s="176">
        <v>32.030999999999999</v>
      </c>
      <c r="G1733" s="176">
        <v>7.35</v>
      </c>
      <c r="H1733" s="176">
        <v>2134.1999999999998</v>
      </c>
      <c r="I1733" s="176">
        <v>2136</v>
      </c>
      <c r="J1733" s="176">
        <v>2015.4</v>
      </c>
      <c r="K1733" s="176">
        <v>49.1</v>
      </c>
      <c r="L1733" s="176">
        <v>0.81</v>
      </c>
      <c r="M1733" s="176" t="s">
        <v>14340</v>
      </c>
      <c r="O1733" s="176" t="s">
        <v>14348</v>
      </c>
      <c r="P1733" s="176">
        <v>0.33600000000000002</v>
      </c>
      <c r="Q1733" s="177"/>
      <c r="R1733" s="73" t="s">
        <v>14338</v>
      </c>
      <c r="S1733">
        <v>30</v>
      </c>
      <c r="T1733">
        <v>30</v>
      </c>
      <c r="U1733">
        <v>30</v>
      </c>
      <c r="V1733">
        <v>29</v>
      </c>
      <c r="W1733">
        <v>29</v>
      </c>
      <c r="X1733">
        <v>29</v>
      </c>
      <c r="Y1733">
        <v>29</v>
      </c>
      <c r="Z1733">
        <v>29</v>
      </c>
      <c r="AA1733">
        <v>29</v>
      </c>
    </row>
    <row r="1734" spans="4:27" ht="16" x14ac:dyDescent="0.2">
      <c r="D1734" s="176">
        <v>3480.5</v>
      </c>
      <c r="E1734" s="176">
        <v>28.2</v>
      </c>
      <c r="F1734" s="176">
        <v>32.030999999999999</v>
      </c>
      <c r="G1734" s="176">
        <v>7.34</v>
      </c>
      <c r="H1734" s="176">
        <v>2127.9</v>
      </c>
      <c r="I1734" s="176">
        <v>2160</v>
      </c>
      <c r="J1734" s="176">
        <v>2030.9</v>
      </c>
      <c r="K1734" s="176">
        <v>40</v>
      </c>
      <c r="L1734" s="176">
        <v>0.66</v>
      </c>
      <c r="M1734" s="176" t="s">
        <v>14340</v>
      </c>
      <c r="O1734" s="176" t="s">
        <v>14349</v>
      </c>
      <c r="P1734" s="176">
        <v>-1.7999999999999999E-2</v>
      </c>
      <c r="Q1734" s="177"/>
      <c r="R1734" s="73" t="s">
        <v>14341</v>
      </c>
      <c r="S1734">
        <v>30</v>
      </c>
      <c r="T1734">
        <v>30</v>
      </c>
      <c r="U1734">
        <v>30</v>
      </c>
      <c r="V1734">
        <v>30</v>
      </c>
      <c r="W1734">
        <v>30</v>
      </c>
      <c r="X1734">
        <v>30</v>
      </c>
      <c r="Y1734">
        <v>30</v>
      </c>
      <c r="Z1734">
        <v>30</v>
      </c>
      <c r="AA1734">
        <v>30</v>
      </c>
    </row>
    <row r="1735" spans="4:27" ht="16" x14ac:dyDescent="0.2">
      <c r="D1735" s="176">
        <v>3071.5</v>
      </c>
      <c r="E1735" s="176">
        <v>28.1</v>
      </c>
      <c r="F1735" s="176">
        <v>32.030999999999999</v>
      </c>
      <c r="G1735" s="176">
        <v>7.36</v>
      </c>
      <c r="H1735" s="176">
        <v>2132.4</v>
      </c>
      <c r="I1735" s="176">
        <v>2147.4</v>
      </c>
      <c r="J1735" s="176">
        <v>2023.8</v>
      </c>
      <c r="K1735" s="176">
        <v>44.9</v>
      </c>
      <c r="L1735" s="176">
        <v>0.74</v>
      </c>
      <c r="M1735" s="176" t="s">
        <v>14340</v>
      </c>
      <c r="O1735" s="176" t="s">
        <v>14349</v>
      </c>
      <c r="P1735" s="176">
        <v>-0.59399999999999997</v>
      </c>
      <c r="Q1735" s="177"/>
      <c r="R1735" s="73" t="s">
        <v>14340</v>
      </c>
      <c r="S1735">
        <v>30</v>
      </c>
      <c r="T1735">
        <v>30</v>
      </c>
      <c r="U1735">
        <v>30</v>
      </c>
      <c r="V1735">
        <v>30</v>
      </c>
      <c r="W1735">
        <v>30</v>
      </c>
      <c r="X1735">
        <v>30</v>
      </c>
      <c r="Y1735">
        <v>30</v>
      </c>
      <c r="Z1735">
        <v>30</v>
      </c>
      <c r="AA1735">
        <v>30</v>
      </c>
    </row>
    <row r="1736" spans="4:27" ht="16" x14ac:dyDescent="0.2">
      <c r="D1736" s="176">
        <v>3015.7</v>
      </c>
      <c r="E1736" s="176">
        <v>31</v>
      </c>
      <c r="F1736" s="176">
        <v>31.890999999999998</v>
      </c>
      <c r="G1736" s="176">
        <v>7.23</v>
      </c>
      <c r="H1736" s="176">
        <v>2119.6</v>
      </c>
      <c r="I1736" s="176">
        <v>2120.1999999999998</v>
      </c>
      <c r="J1736" s="176">
        <v>1998.1</v>
      </c>
      <c r="K1736" s="176">
        <v>50.3</v>
      </c>
      <c r="L1736" s="176">
        <v>0.84</v>
      </c>
      <c r="M1736" s="176" t="s">
        <v>14341</v>
      </c>
      <c r="O1736" s="176" t="s">
        <v>14349</v>
      </c>
      <c r="P1736" s="176">
        <v>0.192</v>
      </c>
      <c r="Q1736" s="177"/>
      <c r="R1736" s="73" t="s">
        <v>14342</v>
      </c>
      <c r="S1736">
        <v>30</v>
      </c>
      <c r="T1736">
        <v>30</v>
      </c>
      <c r="U1736">
        <v>30</v>
      </c>
      <c r="V1736">
        <v>30</v>
      </c>
      <c r="W1736">
        <v>30</v>
      </c>
      <c r="X1736">
        <v>30</v>
      </c>
      <c r="Y1736">
        <v>30</v>
      </c>
      <c r="Z1736">
        <v>30</v>
      </c>
      <c r="AA1736">
        <v>30</v>
      </c>
    </row>
    <row r="1737" spans="4:27" ht="16" x14ac:dyDescent="0.2">
      <c r="D1737" s="176">
        <v>3204.1</v>
      </c>
      <c r="E1737" s="176">
        <v>31.1</v>
      </c>
      <c r="F1737" s="176">
        <v>31.923999999999999</v>
      </c>
      <c r="G1737" s="176">
        <v>7.23</v>
      </c>
      <c r="H1737" s="176">
        <v>2134.8000000000002</v>
      </c>
      <c r="I1737" s="176">
        <v>2142.4</v>
      </c>
      <c r="J1737" s="176">
        <v>2017.8</v>
      </c>
      <c r="K1737" s="176">
        <v>48.5</v>
      </c>
      <c r="L1737" s="176">
        <v>0.81</v>
      </c>
      <c r="M1737" s="176" t="s">
        <v>14341</v>
      </c>
      <c r="O1737" s="176" t="s">
        <v>14349</v>
      </c>
      <c r="P1737" s="176">
        <v>0.40100000000000002</v>
      </c>
      <c r="Q1737" s="177"/>
      <c r="R1737" s="73" t="s">
        <v>14343</v>
      </c>
      <c r="S1737">
        <v>30</v>
      </c>
      <c r="T1737">
        <v>30</v>
      </c>
      <c r="U1737">
        <v>30</v>
      </c>
      <c r="V1737">
        <v>30</v>
      </c>
      <c r="W1737">
        <v>30</v>
      </c>
      <c r="X1737">
        <v>30</v>
      </c>
      <c r="Y1737">
        <v>30</v>
      </c>
      <c r="Z1737">
        <v>30</v>
      </c>
      <c r="AA1737">
        <v>30</v>
      </c>
    </row>
    <row r="1738" spans="4:27" ht="16" x14ac:dyDescent="0.2">
      <c r="D1738" s="176">
        <v>3287.5</v>
      </c>
      <c r="E1738" s="176">
        <v>31.2</v>
      </c>
      <c r="F1738" s="176">
        <v>31.890999999999998</v>
      </c>
      <c r="G1738" s="176">
        <v>7.23</v>
      </c>
      <c r="H1738" s="176">
        <v>2123.1999999999998</v>
      </c>
      <c r="I1738" s="176">
        <v>2134.6</v>
      </c>
      <c r="J1738" s="176">
        <v>2009.6</v>
      </c>
      <c r="K1738" s="176">
        <v>47.1</v>
      </c>
      <c r="L1738" s="176">
        <v>0.79</v>
      </c>
      <c r="M1738" s="176" t="s">
        <v>14341</v>
      </c>
      <c r="O1738" s="176" t="s">
        <v>14349</v>
      </c>
      <c r="P1738" s="176">
        <v>1.292</v>
      </c>
      <c r="Q1738" s="177"/>
      <c r="R1738" s="73" t="s">
        <v>14345</v>
      </c>
      <c r="S1738">
        <v>30</v>
      </c>
      <c r="T1738">
        <v>30</v>
      </c>
      <c r="U1738">
        <v>30</v>
      </c>
      <c r="V1738">
        <v>30</v>
      </c>
      <c r="W1738">
        <v>30</v>
      </c>
      <c r="X1738">
        <v>30</v>
      </c>
      <c r="Y1738">
        <v>30</v>
      </c>
      <c r="Z1738">
        <v>30</v>
      </c>
      <c r="AA1738">
        <v>30</v>
      </c>
    </row>
    <row r="1739" spans="4:27" ht="16" x14ac:dyDescent="0.2">
      <c r="D1739" s="176">
        <v>524.6</v>
      </c>
      <c r="E1739" s="176">
        <v>28.2</v>
      </c>
      <c r="F1739" s="176">
        <v>32.030999999999999</v>
      </c>
      <c r="G1739" s="176">
        <v>8.16</v>
      </c>
      <c r="H1739" s="176">
        <v>2094.1999999999998</v>
      </c>
      <c r="I1739" s="176">
        <v>1851.1</v>
      </c>
      <c r="J1739" s="176">
        <v>1660.1</v>
      </c>
      <c r="K1739" s="176">
        <v>177.5</v>
      </c>
      <c r="L1739" s="176">
        <v>2.92</v>
      </c>
      <c r="M1739" s="176" t="s">
        <v>14342</v>
      </c>
      <c r="O1739" s="176" t="s">
        <v>14350</v>
      </c>
      <c r="P1739" s="176">
        <v>-0.31900000000000001</v>
      </c>
      <c r="Q1739" s="177"/>
      <c r="R1739" s="73" t="s">
        <v>14344</v>
      </c>
      <c r="S1739">
        <v>30</v>
      </c>
      <c r="T1739">
        <v>30</v>
      </c>
      <c r="U1739">
        <v>30</v>
      </c>
      <c r="V1739">
        <v>30</v>
      </c>
      <c r="W1739">
        <v>30</v>
      </c>
      <c r="X1739">
        <v>30</v>
      </c>
      <c r="Y1739">
        <v>30</v>
      </c>
      <c r="Z1739">
        <v>30</v>
      </c>
      <c r="AA1739">
        <v>30</v>
      </c>
    </row>
    <row r="1740" spans="4:27" ht="16" x14ac:dyDescent="0.2">
      <c r="D1740" s="176">
        <v>505.4</v>
      </c>
      <c r="E1740" s="176">
        <v>28.2</v>
      </c>
      <c r="F1740" s="176">
        <v>32.030999999999999</v>
      </c>
      <c r="G1740" s="176">
        <v>8.14</v>
      </c>
      <c r="H1740" s="176">
        <v>2111.8000000000002</v>
      </c>
      <c r="I1740" s="176">
        <v>1858.7</v>
      </c>
      <c r="J1740" s="176">
        <v>1661.2</v>
      </c>
      <c r="K1740" s="176">
        <v>184.5</v>
      </c>
      <c r="L1740" s="176">
        <v>3.03</v>
      </c>
      <c r="M1740" s="176" t="s">
        <v>14342</v>
      </c>
      <c r="O1740" s="176" t="s">
        <v>14350</v>
      </c>
      <c r="P1740" s="176">
        <v>-1.395</v>
      </c>
      <c r="Q1740" s="177"/>
      <c r="R1740" s="73" t="s">
        <v>14312</v>
      </c>
      <c r="S1740">
        <v>240</v>
      </c>
      <c r="T1740">
        <v>240</v>
      </c>
      <c r="U1740">
        <v>240</v>
      </c>
      <c r="V1740">
        <v>238</v>
      </c>
      <c r="W1740">
        <v>238</v>
      </c>
      <c r="X1740">
        <v>238</v>
      </c>
      <c r="Y1740">
        <v>238</v>
      </c>
      <c r="Z1740">
        <v>238</v>
      </c>
      <c r="AA1740">
        <v>238</v>
      </c>
    </row>
    <row r="1741" spans="4:27" ht="16" x14ac:dyDescent="0.2">
      <c r="D1741" s="176">
        <v>496.6</v>
      </c>
      <c r="E1741" s="176">
        <v>28.1</v>
      </c>
      <c r="F1741" s="176">
        <v>32.030999999999999</v>
      </c>
      <c r="G1741" s="176">
        <v>8.15</v>
      </c>
      <c r="H1741" s="176">
        <v>2097.4</v>
      </c>
      <c r="I1741" s="176">
        <v>1844.3</v>
      </c>
      <c r="J1741" s="176">
        <v>1647.6</v>
      </c>
      <c r="K1741" s="176">
        <v>183.9</v>
      </c>
      <c r="L1741" s="176">
        <v>3.02</v>
      </c>
      <c r="M1741" s="176" t="s">
        <v>14342</v>
      </c>
      <c r="O1741" s="176" t="s">
        <v>14350</v>
      </c>
      <c r="P1741" s="176">
        <v>0.26</v>
      </c>
      <c r="Q1741" s="177"/>
    </row>
    <row r="1742" spans="4:27" ht="16" x14ac:dyDescent="0.2">
      <c r="D1742" s="176">
        <v>565.20000000000005</v>
      </c>
      <c r="E1742" s="176">
        <v>31.3</v>
      </c>
      <c r="F1742" s="176">
        <v>31.923999999999999</v>
      </c>
      <c r="G1742" s="176">
        <v>8.08</v>
      </c>
      <c r="H1742" s="176">
        <v>2112</v>
      </c>
      <c r="I1742" s="176">
        <v>1857.1</v>
      </c>
      <c r="J1742" s="176">
        <v>1656.8</v>
      </c>
      <c r="K1742" s="176">
        <v>186.9</v>
      </c>
      <c r="L1742" s="176">
        <v>3.13</v>
      </c>
      <c r="M1742" s="176" t="s">
        <v>14343</v>
      </c>
      <c r="O1742" s="176" t="s">
        <v>14350</v>
      </c>
      <c r="P1742" s="176">
        <v>0.29199999999999998</v>
      </c>
      <c r="Q1742" s="177"/>
      <c r="R1742" t="s">
        <v>14311</v>
      </c>
      <c r="S1742" t="s">
        <v>14362</v>
      </c>
      <c r="T1742" t="s">
        <v>14363</v>
      </c>
      <c r="U1742" t="s">
        <v>14364</v>
      </c>
      <c r="V1742" t="s">
        <v>14365</v>
      </c>
      <c r="W1742" t="s">
        <v>14366</v>
      </c>
      <c r="X1742" t="s">
        <v>14367</v>
      </c>
      <c r="Y1742" t="s">
        <v>14368</v>
      </c>
      <c r="Z1742" t="s">
        <v>14369</v>
      </c>
      <c r="AA1742" t="s">
        <v>14370</v>
      </c>
    </row>
    <row r="1743" spans="4:27" ht="16" x14ac:dyDescent="0.2">
      <c r="D1743" s="176">
        <v>604.5</v>
      </c>
      <c r="E1743" s="176">
        <v>31.2</v>
      </c>
      <c r="F1743" s="176">
        <v>31.991</v>
      </c>
      <c r="G1743" s="176">
        <v>8.08</v>
      </c>
      <c r="H1743" s="176">
        <v>2112.6999999999998</v>
      </c>
      <c r="I1743" s="176">
        <v>1870.6</v>
      </c>
      <c r="J1743" s="176">
        <v>1677.6</v>
      </c>
      <c r="K1743" s="176">
        <v>178.7</v>
      </c>
      <c r="L1743" s="176">
        <v>2.99</v>
      </c>
      <c r="M1743" s="176" t="s">
        <v>14343</v>
      </c>
      <c r="O1743" s="176" t="s">
        <v>14350</v>
      </c>
      <c r="P1743" s="176">
        <v>0.26100000000000001</v>
      </c>
      <c r="Q1743" s="177"/>
      <c r="R1743" t="s">
        <v>14339</v>
      </c>
      <c r="S1743">
        <v>30.873333333333338</v>
      </c>
      <c r="T1743">
        <v>31.818799999999996</v>
      </c>
      <c r="U1743">
        <v>8.330666666666664</v>
      </c>
      <c r="V1743">
        <v>2100.9448275862073</v>
      </c>
      <c r="W1743">
        <v>1709.7831034482758</v>
      </c>
      <c r="X1743">
        <v>288.2448275862069</v>
      </c>
      <c r="Y1743">
        <v>1428.6999999999998</v>
      </c>
      <c r="Z1743">
        <v>274.17241379310343</v>
      </c>
      <c r="AA1743">
        <v>4.5848275862068979</v>
      </c>
    </row>
    <row r="1744" spans="4:27" ht="16" x14ac:dyDescent="0.2">
      <c r="D1744" s="176">
        <v>614.79999999999995</v>
      </c>
      <c r="E1744" s="176">
        <v>31.3</v>
      </c>
      <c r="F1744" s="176">
        <v>31.923999999999999</v>
      </c>
      <c r="G1744" s="176">
        <v>8.09</v>
      </c>
      <c r="H1744" s="176">
        <v>2099.1</v>
      </c>
      <c r="I1744" s="176">
        <v>1862.1</v>
      </c>
      <c r="J1744" s="176">
        <v>1672.5</v>
      </c>
      <c r="K1744" s="176">
        <v>175.1</v>
      </c>
      <c r="L1744" s="176">
        <v>2.93</v>
      </c>
      <c r="M1744" s="176" t="s">
        <v>14343</v>
      </c>
      <c r="O1744" s="176" t="s">
        <v>14351</v>
      </c>
      <c r="P1744" s="176">
        <v>-0.55300000000000005</v>
      </c>
      <c r="Q1744" s="177"/>
      <c r="R1744" t="s">
        <v>14338</v>
      </c>
      <c r="S1744">
        <v>28.016666666666662</v>
      </c>
      <c r="T1744">
        <v>31.797999999999998</v>
      </c>
      <c r="U1744">
        <v>8.3246666666666673</v>
      </c>
      <c r="V1744">
        <v>2051.7931034482758</v>
      </c>
      <c r="W1744">
        <v>1707.7289655172417</v>
      </c>
      <c r="X1744">
        <v>311.34137931034491</v>
      </c>
      <c r="Y1744">
        <v>1459.0965517241377</v>
      </c>
      <c r="Z1744">
        <v>240.62068965517241</v>
      </c>
      <c r="AA1744">
        <v>3.9551724137931035</v>
      </c>
    </row>
    <row r="1745" spans="4:27" ht="16" x14ac:dyDescent="0.2">
      <c r="D1745" s="176">
        <v>698</v>
      </c>
      <c r="E1745" s="176">
        <v>28.1</v>
      </c>
      <c r="F1745" s="176">
        <v>31.931000000000001</v>
      </c>
      <c r="G1745" s="176">
        <v>8.02</v>
      </c>
      <c r="H1745" s="176">
        <v>2120.6999999999998</v>
      </c>
      <c r="I1745" s="176">
        <v>1925.6</v>
      </c>
      <c r="J1745" s="176">
        <v>1759.1</v>
      </c>
      <c r="K1745" s="176">
        <v>148.6</v>
      </c>
      <c r="L1745" s="176">
        <v>2.44</v>
      </c>
      <c r="M1745" s="176" t="s">
        <v>14344</v>
      </c>
      <c r="O1745" s="176" t="s">
        <v>14351</v>
      </c>
      <c r="P1745" s="176">
        <v>-1.5880000000000001</v>
      </c>
      <c r="Q1745" s="177"/>
      <c r="R1745" t="s">
        <v>14341</v>
      </c>
      <c r="S1745">
        <v>30.893333333333327</v>
      </c>
      <c r="T1745">
        <v>31.803233333333328</v>
      </c>
      <c r="U1745">
        <v>7.3126666666666678</v>
      </c>
      <c r="V1745">
        <v>2123.3999999999996</v>
      </c>
      <c r="W1745">
        <v>2135.2123333333334</v>
      </c>
      <c r="X1745">
        <v>3285.2833333333338</v>
      </c>
      <c r="Y1745">
        <v>2009.3633333333332</v>
      </c>
      <c r="Z1745">
        <v>47.230000000000011</v>
      </c>
      <c r="AA1745">
        <v>0.78999999999999981</v>
      </c>
    </row>
    <row r="1746" spans="4:27" ht="16" x14ac:dyDescent="0.2">
      <c r="D1746" s="176">
        <v>719.2</v>
      </c>
      <c r="E1746" s="176">
        <v>28.2</v>
      </c>
      <c r="F1746" s="176">
        <v>31.931000000000001</v>
      </c>
      <c r="G1746" s="176">
        <v>8.01</v>
      </c>
      <c r="H1746" s="176">
        <v>2127.9</v>
      </c>
      <c r="I1746" s="176">
        <v>1935.8</v>
      </c>
      <c r="J1746" s="176">
        <v>1770.4</v>
      </c>
      <c r="K1746" s="176">
        <v>147</v>
      </c>
      <c r="L1746" s="176">
        <v>2.42</v>
      </c>
      <c r="M1746" s="176" t="s">
        <v>14344</v>
      </c>
      <c r="O1746" s="176" t="s">
        <v>14351</v>
      </c>
      <c r="P1746" s="176">
        <v>-0.27400000000000002</v>
      </c>
      <c r="Q1746" s="177"/>
      <c r="R1746" t="s">
        <v>14340</v>
      </c>
      <c r="S1746">
        <v>28.083333333333332</v>
      </c>
      <c r="T1746">
        <v>31.824633333333335</v>
      </c>
      <c r="U1746">
        <v>7.3453333333333353</v>
      </c>
      <c r="V1746">
        <v>2130.7466666666664</v>
      </c>
      <c r="W1746">
        <v>2155.8846666666664</v>
      </c>
      <c r="X1746">
        <v>3308.7033333333334</v>
      </c>
      <c r="Y1746">
        <v>2028.686666666667</v>
      </c>
      <c r="Z1746">
        <v>42.176666666666662</v>
      </c>
      <c r="AA1746">
        <v>0.69400000000000017</v>
      </c>
    </row>
    <row r="1747" spans="4:27" ht="16" x14ac:dyDescent="0.2">
      <c r="D1747" s="176">
        <v>712.2</v>
      </c>
      <c r="E1747" s="176">
        <v>28.2</v>
      </c>
      <c r="F1747" s="176">
        <v>31.898</v>
      </c>
      <c r="G1747" s="176">
        <v>8.01</v>
      </c>
      <c r="H1747" s="176">
        <v>2112.9</v>
      </c>
      <c r="I1747" s="176">
        <v>1921.4</v>
      </c>
      <c r="J1747" s="176">
        <v>1757</v>
      </c>
      <c r="K1747" s="176">
        <v>146.1</v>
      </c>
      <c r="L1747" s="176">
        <v>2.4</v>
      </c>
      <c r="M1747" s="176" t="s">
        <v>14344</v>
      </c>
      <c r="O1747" s="176" t="s">
        <v>14351</v>
      </c>
      <c r="P1747" s="176">
        <v>0.315</v>
      </c>
      <c r="Q1747" s="177"/>
      <c r="R1747" t="s">
        <v>14342</v>
      </c>
      <c r="S1747">
        <v>27.983333333333338</v>
      </c>
      <c r="T1747">
        <v>31.812466666666662</v>
      </c>
      <c r="U1747">
        <v>8.2226666666666688</v>
      </c>
      <c r="V1747">
        <v>2081.4066666666663</v>
      </c>
      <c r="W1747">
        <v>1788.1186666666665</v>
      </c>
      <c r="X1747">
        <v>404.59666666666664</v>
      </c>
      <c r="Y1747">
        <v>1568.3833333333334</v>
      </c>
      <c r="Z1747">
        <v>209.30999999999995</v>
      </c>
      <c r="AA1747">
        <v>3.4399999999999995</v>
      </c>
    </row>
    <row r="1748" spans="4:27" ht="16" x14ac:dyDescent="0.2">
      <c r="D1748" s="176">
        <v>708.8</v>
      </c>
      <c r="E1748" s="176">
        <v>30.8</v>
      </c>
      <c r="F1748" s="176">
        <v>31.890999999999998</v>
      </c>
      <c r="G1748" s="176">
        <v>7.99</v>
      </c>
      <c r="H1748" s="176">
        <v>2103.1999999999998</v>
      </c>
      <c r="I1748" s="176">
        <v>1894.7</v>
      </c>
      <c r="J1748" s="176">
        <v>1720.4</v>
      </c>
      <c r="K1748" s="176">
        <v>157.30000000000001</v>
      </c>
      <c r="L1748" s="176">
        <v>2.63</v>
      </c>
      <c r="M1748" s="176" t="s">
        <v>14345</v>
      </c>
      <c r="O1748" s="176" t="s">
        <v>14351</v>
      </c>
      <c r="P1748" s="176">
        <v>0.71199999999999997</v>
      </c>
      <c r="Q1748" s="177"/>
      <c r="R1748" t="s">
        <v>14343</v>
      </c>
      <c r="S1748">
        <v>31.099999999999991</v>
      </c>
      <c r="T1748">
        <v>31.807566666666663</v>
      </c>
      <c r="U1748">
        <v>8.1933333333333316</v>
      </c>
      <c r="V1748">
        <v>2077.4066666666663</v>
      </c>
      <c r="W1748">
        <v>1773.1363333333334</v>
      </c>
      <c r="X1748">
        <v>446.81333333333345</v>
      </c>
      <c r="Y1748">
        <v>1545.1633333333332</v>
      </c>
      <c r="Z1748">
        <v>217.33333333333331</v>
      </c>
      <c r="AA1748">
        <v>3.6400000000000006</v>
      </c>
    </row>
    <row r="1749" spans="4:27" ht="16" x14ac:dyDescent="0.2">
      <c r="D1749" s="176">
        <v>724.8</v>
      </c>
      <c r="E1749" s="176">
        <v>31</v>
      </c>
      <c r="F1749" s="176">
        <v>31.890999999999998</v>
      </c>
      <c r="G1749" s="176">
        <v>7.99</v>
      </c>
      <c r="H1749" s="176">
        <v>2106.9</v>
      </c>
      <c r="I1749" s="176">
        <v>1900.4</v>
      </c>
      <c r="J1749" s="176">
        <v>1726.8</v>
      </c>
      <c r="K1749" s="176">
        <v>156.30000000000001</v>
      </c>
      <c r="L1749" s="176">
        <v>2.61</v>
      </c>
      <c r="M1749" s="176" t="s">
        <v>14345</v>
      </c>
      <c r="O1749" s="176" t="s">
        <v>14353</v>
      </c>
      <c r="P1749" s="176" t="s">
        <v>12145</v>
      </c>
      <c r="Q1749" s="177"/>
      <c r="R1749" t="s">
        <v>14345</v>
      </c>
      <c r="S1749">
        <v>30.840000000000007</v>
      </c>
      <c r="T1749">
        <v>31.785466666666657</v>
      </c>
      <c r="U1749">
        <v>8.0299999999999994</v>
      </c>
      <c r="V1749">
        <v>2082.1633333333334</v>
      </c>
      <c r="W1749">
        <v>1865.3846666666666</v>
      </c>
      <c r="X1749">
        <v>673.14666666666676</v>
      </c>
      <c r="Y1749">
        <v>1687.3166666666666</v>
      </c>
      <c r="Z1749">
        <v>161.95333333333335</v>
      </c>
      <c r="AA1749">
        <v>2.7063333333333333</v>
      </c>
    </row>
    <row r="1750" spans="4:27" ht="16" x14ac:dyDescent="0.2">
      <c r="D1750" s="176">
        <v>733.7</v>
      </c>
      <c r="E1750" s="176">
        <v>31</v>
      </c>
      <c r="F1750" s="176">
        <v>31.858000000000001</v>
      </c>
      <c r="G1750" s="176">
        <v>7.99</v>
      </c>
      <c r="H1750" s="176">
        <v>2093.6999999999998</v>
      </c>
      <c r="I1750" s="176">
        <v>1891.5</v>
      </c>
      <c r="J1750" s="176">
        <v>1720.8</v>
      </c>
      <c r="K1750" s="176">
        <v>153.19999999999999</v>
      </c>
      <c r="L1750" s="176">
        <v>2.56</v>
      </c>
      <c r="M1750" s="176" t="s">
        <v>14345</v>
      </c>
      <c r="O1750" s="176" t="s">
        <v>14353</v>
      </c>
      <c r="P1750" s="176" t="s">
        <v>12145</v>
      </c>
      <c r="Q1750" s="177"/>
      <c r="R1750" t="s">
        <v>14344</v>
      </c>
      <c r="S1750">
        <v>28.060933333333335</v>
      </c>
      <c r="T1750">
        <v>31.76573333333333</v>
      </c>
      <c r="U1750">
        <v>8.0239999999999991</v>
      </c>
      <c r="V1750">
        <v>2091.8199999999997</v>
      </c>
      <c r="W1750">
        <v>1900.7649999999999</v>
      </c>
      <c r="X1750">
        <v>701.4366666666665</v>
      </c>
      <c r="Y1750">
        <v>1737.45</v>
      </c>
      <c r="Z1750">
        <v>145.28000000000003</v>
      </c>
      <c r="AA1750">
        <v>2.3893333333333331</v>
      </c>
    </row>
    <row r="1751" spans="4:27" ht="16" x14ac:dyDescent="0.2">
      <c r="D1751" s="176">
        <v>491</v>
      </c>
      <c r="E1751" s="176">
        <v>27.8</v>
      </c>
      <c r="F1751" s="176">
        <v>31.994</v>
      </c>
      <c r="G1751" s="176">
        <v>8.27</v>
      </c>
      <c r="H1751" s="176">
        <v>2067.4</v>
      </c>
      <c r="I1751" s="176">
        <v>1819.9</v>
      </c>
      <c r="J1751" s="176">
        <v>1628.1</v>
      </c>
      <c r="K1751" s="176">
        <v>179.2</v>
      </c>
      <c r="L1751" s="176">
        <v>2.94</v>
      </c>
      <c r="M1751" s="176" t="s">
        <v>14338</v>
      </c>
      <c r="O1751" s="176" t="s">
        <v>14353</v>
      </c>
      <c r="P1751" s="176" t="s">
        <v>12145</v>
      </c>
      <c r="Q1751" s="177"/>
      <c r="R1751" t="s">
        <v>14312</v>
      </c>
      <c r="S1751">
        <v>29.481366666666659</v>
      </c>
      <c r="T1751">
        <v>31.80198750000001</v>
      </c>
      <c r="U1751">
        <v>7.9729166666666709</v>
      </c>
      <c r="V1751">
        <v>2092.5953781512612</v>
      </c>
      <c r="W1751">
        <v>1880.9365546218482</v>
      </c>
      <c r="X1751">
        <v>1184.8210084033619</v>
      </c>
      <c r="Y1751">
        <v>1685.0294117647059</v>
      </c>
      <c r="Z1751">
        <v>166.50210084033625</v>
      </c>
      <c r="AA1751">
        <v>2.7623949579831937</v>
      </c>
    </row>
    <row r="1752" spans="4:27" ht="16" x14ac:dyDescent="0.2">
      <c r="D1752" s="176">
        <v>519.79999999999995</v>
      </c>
      <c r="E1752" s="176">
        <v>27.8</v>
      </c>
      <c r="F1752" s="176">
        <v>32.061</v>
      </c>
      <c r="G1752" s="176">
        <v>8.26</v>
      </c>
      <c r="H1752" s="176">
        <v>2065.6</v>
      </c>
      <c r="I1752" s="176">
        <v>1828.5</v>
      </c>
      <c r="J1752" s="176">
        <v>1642.6</v>
      </c>
      <c r="K1752" s="176">
        <v>172.5</v>
      </c>
      <c r="L1752" s="176">
        <v>2.83</v>
      </c>
      <c r="M1752" s="176" t="s">
        <v>14338</v>
      </c>
      <c r="O1752" s="176" t="s">
        <v>14353</v>
      </c>
      <c r="P1752" s="176">
        <v>-0.30599999999999999</v>
      </c>
      <c r="Q1752" s="177"/>
    </row>
    <row r="1753" spans="4:27" ht="16" x14ac:dyDescent="0.2">
      <c r="D1753" s="176">
        <v>436.9</v>
      </c>
      <c r="E1753" s="176">
        <v>27.8</v>
      </c>
      <c r="F1753" s="176">
        <v>31.994</v>
      </c>
      <c r="G1753" s="176">
        <v>8.26</v>
      </c>
      <c r="H1753" s="176">
        <v>2068.6999999999998</v>
      </c>
      <c r="I1753" s="176">
        <v>1799.2</v>
      </c>
      <c r="J1753" s="176">
        <v>1594.7</v>
      </c>
      <c r="K1753" s="176">
        <v>193.2</v>
      </c>
      <c r="L1753" s="176">
        <v>3.17</v>
      </c>
      <c r="M1753" s="176" t="s">
        <v>14338</v>
      </c>
      <c r="O1753" s="176" t="s">
        <v>14353</v>
      </c>
      <c r="P1753" s="176">
        <v>0.109</v>
      </c>
      <c r="Q1753" s="177"/>
      <c r="R1753" t="s">
        <v>14311</v>
      </c>
      <c r="S1753" t="s">
        <v>14371</v>
      </c>
      <c r="T1753" t="s">
        <v>14372</v>
      </c>
      <c r="U1753" t="s">
        <v>14373</v>
      </c>
      <c r="V1753" t="s">
        <v>14375</v>
      </c>
      <c r="W1753" t="s">
        <v>14374</v>
      </c>
      <c r="X1753" t="s">
        <v>14376</v>
      </c>
      <c r="Y1753" t="s">
        <v>14377</v>
      </c>
      <c r="Z1753" t="s">
        <v>14378</v>
      </c>
      <c r="AA1753" t="s">
        <v>14379</v>
      </c>
    </row>
    <row r="1754" spans="4:27" ht="16" x14ac:dyDescent="0.2">
      <c r="D1754" s="176">
        <v>342.4</v>
      </c>
      <c r="E1754" s="176">
        <v>30.6</v>
      </c>
      <c r="F1754" s="176">
        <v>32.124000000000002</v>
      </c>
      <c r="G1754" s="176">
        <v>8.41</v>
      </c>
      <c r="H1754" s="176">
        <v>2120.9</v>
      </c>
      <c r="I1754" s="176">
        <v>1768</v>
      </c>
      <c r="J1754" s="176">
        <v>1509.9</v>
      </c>
      <c r="K1754" s="176">
        <v>249.8</v>
      </c>
      <c r="L1754" s="176">
        <v>4.16</v>
      </c>
      <c r="M1754" s="176" t="s">
        <v>14339</v>
      </c>
      <c r="O1754" s="176" t="s">
        <v>14354</v>
      </c>
      <c r="P1754" s="176">
        <v>-0.36799999999999999</v>
      </c>
      <c r="Q1754" s="177"/>
      <c r="R1754" t="s">
        <v>14339</v>
      </c>
      <c r="S1754">
        <v>0.37594325813033291</v>
      </c>
      <c r="T1754">
        <v>0.21951363165564305</v>
      </c>
      <c r="U1754">
        <v>0.11767674405757288</v>
      </c>
      <c r="V1754">
        <v>32.252237864817673</v>
      </c>
      <c r="W1754">
        <v>57.035460968438606</v>
      </c>
      <c r="X1754">
        <v>64.748604983355719</v>
      </c>
      <c r="Y1754">
        <v>81.944615442383963</v>
      </c>
      <c r="Z1754">
        <v>30.511916835320363</v>
      </c>
      <c r="AA1754">
        <v>0.51637210205745743</v>
      </c>
    </row>
    <row r="1755" spans="4:27" ht="16" x14ac:dyDescent="0.2">
      <c r="D1755" s="176">
        <v>376.7</v>
      </c>
      <c r="E1755" s="176">
        <v>30.7</v>
      </c>
      <c r="F1755" s="176">
        <v>32.091000000000001</v>
      </c>
      <c r="G1755" s="176">
        <v>8.41</v>
      </c>
      <c r="H1755" s="176">
        <v>2109.6999999999998</v>
      </c>
      <c r="I1755" s="176">
        <v>1778.6</v>
      </c>
      <c r="J1755" s="176">
        <v>1534.3</v>
      </c>
      <c r="K1755" s="176">
        <v>235.3</v>
      </c>
      <c r="L1755" s="176">
        <v>3.92</v>
      </c>
      <c r="M1755" s="176" t="s">
        <v>14339</v>
      </c>
      <c r="O1755" s="176" t="s">
        <v>14354</v>
      </c>
      <c r="P1755" s="176">
        <v>-0.56899999999999995</v>
      </c>
      <c r="Q1755" s="177"/>
      <c r="R1755" t="s">
        <v>14338</v>
      </c>
      <c r="S1755">
        <v>0.25472545509172723</v>
      </c>
      <c r="T1755">
        <v>0.18334798269486183</v>
      </c>
      <c r="U1755">
        <v>7.9208730506826794E-2</v>
      </c>
      <c r="V1755">
        <v>43.165230146456835</v>
      </c>
      <c r="W1755">
        <v>77.56384915228972</v>
      </c>
      <c r="X1755">
        <v>96.43926481485407</v>
      </c>
      <c r="Y1755">
        <v>109.02416666160302</v>
      </c>
      <c r="Z1755">
        <v>38.910753006172705</v>
      </c>
      <c r="AA1755">
        <v>0.64171433725638038</v>
      </c>
    </row>
    <row r="1756" spans="4:27" ht="16" x14ac:dyDescent="0.2">
      <c r="D1756" s="176">
        <v>325.60000000000002</v>
      </c>
      <c r="E1756" s="176">
        <v>30.6</v>
      </c>
      <c r="F1756" s="176">
        <v>32.091000000000001</v>
      </c>
      <c r="G1756" s="176">
        <v>8.4</v>
      </c>
      <c r="H1756" s="176">
        <v>2115.1999999999998</v>
      </c>
      <c r="I1756" s="176">
        <v>1753</v>
      </c>
      <c r="J1756" s="176">
        <v>1489.6</v>
      </c>
      <c r="K1756" s="176">
        <v>255.6</v>
      </c>
      <c r="L1756" s="176">
        <v>4.26</v>
      </c>
      <c r="M1756" s="176" t="s">
        <v>14339</v>
      </c>
      <c r="O1756" s="176" t="s">
        <v>14354</v>
      </c>
      <c r="P1756" s="176">
        <v>-0.38800000000000001</v>
      </c>
      <c r="Q1756" s="177"/>
      <c r="R1756" t="s">
        <v>14341</v>
      </c>
      <c r="S1756">
        <v>0.33521309057395171</v>
      </c>
      <c r="T1756">
        <v>0.17738418919033894</v>
      </c>
      <c r="U1756">
        <v>0.11667619008743779</v>
      </c>
      <c r="V1756">
        <v>22.250315766909463</v>
      </c>
      <c r="W1756">
        <v>27.922024267472786</v>
      </c>
      <c r="X1756">
        <v>483.58443764592568</v>
      </c>
      <c r="Y1756">
        <v>23.193659706367271</v>
      </c>
      <c r="Z1756">
        <v>6.1973937792568536</v>
      </c>
      <c r="AA1756">
        <v>0.10422125006694907</v>
      </c>
    </row>
    <row r="1757" spans="4:27" ht="16" x14ac:dyDescent="0.2">
      <c r="D1757" s="176">
        <v>3751.4</v>
      </c>
      <c r="E1757" s="176">
        <v>27.7</v>
      </c>
      <c r="F1757" s="176">
        <v>31.960999999999999</v>
      </c>
      <c r="G1757" s="176">
        <v>7.4</v>
      </c>
      <c r="H1757" s="176">
        <v>2158</v>
      </c>
      <c r="I1757" s="176">
        <v>2202.1</v>
      </c>
      <c r="J1757" s="176">
        <v>2067.1999999999998</v>
      </c>
      <c r="K1757" s="176">
        <v>37.6</v>
      </c>
      <c r="L1757" s="176">
        <v>0.62</v>
      </c>
      <c r="M1757" s="176" t="s">
        <v>14340</v>
      </c>
      <c r="O1757" s="176" t="s">
        <v>14354</v>
      </c>
      <c r="P1757" s="176">
        <v>-9.7000000000000003E-2</v>
      </c>
      <c r="Q1757" s="177"/>
      <c r="R1757" t="s">
        <v>14340</v>
      </c>
      <c r="S1757">
        <v>0.20014362659007007</v>
      </c>
      <c r="T1757">
        <v>0.21081148357863352</v>
      </c>
      <c r="U1757">
        <v>5.0564628043341678E-2</v>
      </c>
      <c r="V1757">
        <v>24.687575170859589</v>
      </c>
      <c r="W1757">
        <v>34.271272149035561</v>
      </c>
      <c r="X1757">
        <v>413.78726041899347</v>
      </c>
      <c r="Y1757">
        <v>29.220950600956744</v>
      </c>
      <c r="Z1757">
        <v>4.6811200644153219</v>
      </c>
      <c r="AA1757">
        <v>7.744185805693278E-2</v>
      </c>
    </row>
    <row r="1758" spans="4:27" ht="16" x14ac:dyDescent="0.2">
      <c r="D1758" s="176">
        <v>3282.3</v>
      </c>
      <c r="E1758" s="176">
        <v>27.8</v>
      </c>
      <c r="F1758" s="176">
        <v>31.960999999999999</v>
      </c>
      <c r="G1758" s="176">
        <v>7.41</v>
      </c>
      <c r="H1758" s="176">
        <v>2156.3000000000002</v>
      </c>
      <c r="I1758" s="176">
        <v>2180.8000000000002</v>
      </c>
      <c r="J1758" s="176">
        <v>2053.3000000000002</v>
      </c>
      <c r="K1758" s="176">
        <v>42.6</v>
      </c>
      <c r="L1758" s="176">
        <v>0.7</v>
      </c>
      <c r="M1758" s="176" t="s">
        <v>14340</v>
      </c>
      <c r="O1758" s="176" t="s">
        <v>14354</v>
      </c>
      <c r="P1758" s="176">
        <v>0.85399999999999998</v>
      </c>
      <c r="Q1758" s="177"/>
      <c r="R1758" t="s">
        <v>14342</v>
      </c>
      <c r="S1758">
        <v>0.28049627612414357</v>
      </c>
      <c r="T1758">
        <v>0.20429234180304082</v>
      </c>
      <c r="U1758">
        <v>5.6381296319579756E-2</v>
      </c>
      <c r="V1758">
        <v>16.61490675384249</v>
      </c>
      <c r="W1758">
        <v>52.030528156359814</v>
      </c>
      <c r="X1758">
        <v>90.713024131744447</v>
      </c>
      <c r="Y1758">
        <v>77.105454359302769</v>
      </c>
      <c r="Z1758">
        <v>28.304932554177974</v>
      </c>
      <c r="AA1758">
        <v>0.46422348957787735</v>
      </c>
    </row>
    <row r="1759" spans="4:27" ht="16" x14ac:dyDescent="0.2">
      <c r="D1759" s="176">
        <v>3352</v>
      </c>
      <c r="E1759" s="176">
        <v>27.7</v>
      </c>
      <c r="F1759" s="176">
        <v>31.893999999999998</v>
      </c>
      <c r="G1759" s="176">
        <v>7.41</v>
      </c>
      <c r="H1759" s="176">
        <v>2158.3000000000002</v>
      </c>
      <c r="I1759" s="176">
        <v>2186.3000000000002</v>
      </c>
      <c r="J1759" s="176">
        <v>2057.6999999999998</v>
      </c>
      <c r="K1759" s="176">
        <v>41.7</v>
      </c>
      <c r="L1759" s="176">
        <v>0.68</v>
      </c>
      <c r="M1759" s="176" t="s">
        <v>14340</v>
      </c>
      <c r="O1759" s="176" t="s">
        <v>14347</v>
      </c>
      <c r="P1759" s="176">
        <v>0.26800000000000002</v>
      </c>
      <c r="Q1759" s="177"/>
      <c r="R1759" t="s">
        <v>14343</v>
      </c>
      <c r="S1759">
        <v>0.41105415366096387</v>
      </c>
      <c r="T1759">
        <v>0.20240616103000025</v>
      </c>
      <c r="U1759">
        <v>8.3142309795775721E-2</v>
      </c>
      <c r="V1759">
        <v>32.439566446957798</v>
      </c>
      <c r="W1759">
        <v>79.968166273371125</v>
      </c>
      <c r="X1759">
        <v>151.52554520797693</v>
      </c>
      <c r="Y1759">
        <v>114.32682275957858</v>
      </c>
      <c r="Z1759">
        <v>40.20294493702194</v>
      </c>
      <c r="AA1759">
        <v>0.67655313016128349</v>
      </c>
    </row>
    <row r="1760" spans="4:27" ht="16" x14ac:dyDescent="0.2">
      <c r="D1760" s="176">
        <v>3240.8</v>
      </c>
      <c r="E1760" s="176">
        <v>31.2</v>
      </c>
      <c r="F1760" s="176">
        <v>32.058</v>
      </c>
      <c r="G1760" s="176">
        <v>7.46</v>
      </c>
      <c r="H1760" s="176">
        <v>2129.4</v>
      </c>
      <c r="I1760" s="176">
        <v>2138.1</v>
      </c>
      <c r="J1760" s="176">
        <v>2013.3</v>
      </c>
      <c r="K1760" s="176">
        <v>48.1</v>
      </c>
      <c r="L1760" s="176">
        <v>0.8</v>
      </c>
      <c r="M1760" s="176" t="s">
        <v>14341</v>
      </c>
      <c r="O1760" s="176" t="s">
        <v>14347</v>
      </c>
      <c r="P1760" s="176">
        <v>-0.08</v>
      </c>
      <c r="Q1760" s="177"/>
      <c r="R1760" t="s">
        <v>14345</v>
      </c>
      <c r="S1760">
        <v>0.27866677665884537</v>
      </c>
      <c r="T1760">
        <v>0.21458102453922495</v>
      </c>
      <c r="U1760">
        <v>0.10471636568075969</v>
      </c>
      <c r="V1760">
        <v>34.73011694463915</v>
      </c>
      <c r="W1760">
        <v>41.767461492651137</v>
      </c>
      <c r="X1760">
        <v>103.83316104854535</v>
      </c>
      <c r="Y1760">
        <v>51.471546095597816</v>
      </c>
      <c r="Z1760">
        <v>18.203045090717993</v>
      </c>
      <c r="AA1760">
        <v>0.30277433651248437</v>
      </c>
    </row>
    <row r="1761" spans="4:35" ht="16" x14ac:dyDescent="0.2">
      <c r="D1761" s="176">
        <v>2773</v>
      </c>
      <c r="E1761" s="176">
        <v>31.2</v>
      </c>
      <c r="F1761" s="176">
        <v>31.991</v>
      </c>
      <c r="G1761" s="176">
        <v>7.48</v>
      </c>
      <c r="H1761" s="176">
        <v>2126.6</v>
      </c>
      <c r="I1761" s="176">
        <v>2114.4</v>
      </c>
      <c r="J1761" s="176">
        <v>1993.7</v>
      </c>
      <c r="K1761" s="176">
        <v>55</v>
      </c>
      <c r="L1761" s="176">
        <v>0.92</v>
      </c>
      <c r="M1761" s="176" t="s">
        <v>14341</v>
      </c>
      <c r="O1761" s="176" t="s">
        <v>14347</v>
      </c>
      <c r="P1761" s="176">
        <v>0.29799999999999999</v>
      </c>
      <c r="Q1761" s="177"/>
      <c r="R1761" t="s">
        <v>14344</v>
      </c>
      <c r="S1761">
        <v>0.23006729650188429</v>
      </c>
      <c r="T1761">
        <v>0.20819684540507746</v>
      </c>
      <c r="U1761">
        <v>5.3985949640778665E-2</v>
      </c>
      <c r="V1761">
        <v>36.588253249670331</v>
      </c>
      <c r="W1761">
        <v>45.814409324176133</v>
      </c>
      <c r="X1761">
        <v>94.157705137613888</v>
      </c>
      <c r="Y1761">
        <v>51.06365702694265</v>
      </c>
      <c r="Z1761">
        <v>11.567922353914799</v>
      </c>
      <c r="AA1761">
        <v>0.19278240965208274</v>
      </c>
    </row>
    <row r="1762" spans="4:35" ht="16" x14ac:dyDescent="0.2">
      <c r="D1762" s="176">
        <v>2835.9</v>
      </c>
      <c r="E1762" s="176">
        <v>31.3</v>
      </c>
      <c r="F1762" s="176">
        <v>31.890999999999998</v>
      </c>
      <c r="G1762" s="176">
        <v>7.49</v>
      </c>
      <c r="H1762" s="176">
        <v>2130.4</v>
      </c>
      <c r="I1762" s="176">
        <v>2120.8000000000002</v>
      </c>
      <c r="J1762" s="176">
        <v>1999.5</v>
      </c>
      <c r="K1762" s="176">
        <v>54.2</v>
      </c>
      <c r="L1762" s="176">
        <v>0.91</v>
      </c>
      <c r="M1762" s="176" t="s">
        <v>14341</v>
      </c>
      <c r="O1762" s="176" t="s">
        <v>14347</v>
      </c>
      <c r="P1762" s="176">
        <v>0.62</v>
      </c>
      <c r="Q1762" s="177"/>
      <c r="R1762" t="s">
        <v>14312</v>
      </c>
      <c r="S1762">
        <v>1.4808810220255386</v>
      </c>
      <c r="T1762">
        <v>0.20084079502569896</v>
      </c>
      <c r="U1762">
        <v>0.39715282901607069</v>
      </c>
      <c r="V1762">
        <v>39.084860877979963</v>
      </c>
      <c r="W1762">
        <v>174.84022392460767</v>
      </c>
      <c r="X1762">
        <v>1259.8768719474838</v>
      </c>
      <c r="Y1762">
        <v>228.98887517537145</v>
      </c>
      <c r="Z1762">
        <v>84.354449807457527</v>
      </c>
      <c r="AA1762">
        <v>1.4030228590183642</v>
      </c>
    </row>
    <row r="1763" spans="4:35" ht="16" x14ac:dyDescent="0.2">
      <c r="D1763" s="176">
        <v>553</v>
      </c>
      <c r="E1763" s="176">
        <v>28.3</v>
      </c>
      <c r="F1763" s="176">
        <v>31.861000000000001</v>
      </c>
      <c r="G1763" s="176">
        <v>8.19</v>
      </c>
      <c r="H1763" s="176">
        <v>2081.6</v>
      </c>
      <c r="I1763" s="176">
        <v>1850.3</v>
      </c>
      <c r="J1763" s="176">
        <v>1666.4</v>
      </c>
      <c r="K1763" s="176">
        <v>169.8</v>
      </c>
      <c r="L1763" s="176">
        <v>2.79</v>
      </c>
      <c r="M1763" s="176" t="s">
        <v>14342</v>
      </c>
      <c r="O1763" s="176" t="s">
        <v>14347</v>
      </c>
      <c r="P1763" s="176">
        <v>2.0289999999999999</v>
      </c>
      <c r="Q1763" s="177"/>
    </row>
    <row r="1764" spans="4:35" ht="16" x14ac:dyDescent="0.2">
      <c r="D1764" s="176">
        <v>501</v>
      </c>
      <c r="E1764" s="176">
        <v>28.2</v>
      </c>
      <c r="F1764" s="176">
        <v>31.861000000000001</v>
      </c>
      <c r="G1764" s="176">
        <v>8.19</v>
      </c>
      <c r="H1764" s="176">
        <v>2081.1999999999998</v>
      </c>
      <c r="I1764" s="176">
        <v>1832.7</v>
      </c>
      <c r="J1764" s="176">
        <v>1639.3</v>
      </c>
      <c r="K1764" s="176">
        <v>180.6</v>
      </c>
      <c r="L1764" s="176">
        <v>2.97</v>
      </c>
      <c r="M1764" s="176" t="s">
        <v>14342</v>
      </c>
      <c r="O1764" s="176" t="s">
        <v>14348</v>
      </c>
      <c r="P1764" s="176">
        <v>-0.44900000000000001</v>
      </c>
      <c r="Q1764" s="177"/>
      <c r="R1764" t="s">
        <v>14311</v>
      </c>
      <c r="S1764" t="s">
        <v>14380</v>
      </c>
      <c r="T1764" t="s">
        <v>14381</v>
      </c>
      <c r="U1764" t="s">
        <v>14382</v>
      </c>
      <c r="V1764" t="s">
        <v>14356</v>
      </c>
      <c r="W1764" t="s">
        <v>14357</v>
      </c>
      <c r="X1764" t="s">
        <v>14361</v>
      </c>
      <c r="Y1764" t="s">
        <v>14358</v>
      </c>
      <c r="Z1764" t="s">
        <v>14359</v>
      </c>
      <c r="AA1764" t="s">
        <v>14360</v>
      </c>
    </row>
    <row r="1765" spans="4:35" ht="16" x14ac:dyDescent="0.2">
      <c r="D1765" s="176">
        <v>500.4</v>
      </c>
      <c r="E1765" s="176">
        <v>28</v>
      </c>
      <c r="F1765" s="176">
        <v>31.827999999999999</v>
      </c>
      <c r="G1765" s="176">
        <v>8.19</v>
      </c>
      <c r="H1765" s="176">
        <v>2077.3000000000002</v>
      </c>
      <c r="I1765" s="176">
        <v>1830.9</v>
      </c>
      <c r="J1765" s="176">
        <v>1638.9</v>
      </c>
      <c r="K1765" s="176">
        <v>179.1</v>
      </c>
      <c r="L1765" s="176">
        <v>2.94</v>
      </c>
      <c r="M1765" s="176" t="s">
        <v>14342</v>
      </c>
      <c r="O1765" s="176" t="s">
        <v>14348</v>
      </c>
      <c r="P1765" s="176">
        <v>-0.88300000000000001</v>
      </c>
      <c r="Q1765" s="177"/>
      <c r="R1765" t="s">
        <v>14339</v>
      </c>
      <c r="S1765">
        <v>30</v>
      </c>
      <c r="T1765">
        <v>30</v>
      </c>
      <c r="U1765">
        <v>30</v>
      </c>
      <c r="V1765">
        <v>29</v>
      </c>
      <c r="W1765">
        <v>29</v>
      </c>
      <c r="X1765">
        <v>29</v>
      </c>
      <c r="Y1765">
        <v>29</v>
      </c>
      <c r="Z1765">
        <v>29</v>
      </c>
      <c r="AA1765">
        <v>29</v>
      </c>
    </row>
    <row r="1766" spans="4:35" ht="16" x14ac:dyDescent="0.2">
      <c r="D1766" s="176">
        <v>702</v>
      </c>
      <c r="E1766" s="176">
        <v>30.9</v>
      </c>
      <c r="F1766" s="176">
        <v>32.024000000000001</v>
      </c>
      <c r="G1766" s="176">
        <v>8.1300000000000008</v>
      </c>
      <c r="H1766" s="176">
        <v>2069.3000000000002</v>
      </c>
      <c r="I1766" s="176">
        <v>1863.1</v>
      </c>
      <c r="J1766" s="176">
        <v>1691.7</v>
      </c>
      <c r="K1766" s="176">
        <v>154.6</v>
      </c>
      <c r="L1766" s="176">
        <v>2.58</v>
      </c>
      <c r="M1766" s="176" t="s">
        <v>14343</v>
      </c>
      <c r="O1766" s="176" t="s">
        <v>14348</v>
      </c>
      <c r="P1766" s="176">
        <v>0.73</v>
      </c>
      <c r="Q1766" s="177"/>
      <c r="R1766" t="s">
        <v>14338</v>
      </c>
      <c r="S1766">
        <v>30</v>
      </c>
      <c r="T1766">
        <v>30</v>
      </c>
      <c r="U1766">
        <v>30</v>
      </c>
      <c r="V1766">
        <v>29</v>
      </c>
      <c r="W1766">
        <v>29</v>
      </c>
      <c r="X1766">
        <v>29</v>
      </c>
      <c r="Y1766">
        <v>29</v>
      </c>
      <c r="Z1766">
        <v>29</v>
      </c>
      <c r="AA1766">
        <v>29</v>
      </c>
    </row>
    <row r="1767" spans="4:35" ht="16" x14ac:dyDescent="0.2">
      <c r="D1767" s="176">
        <v>701.9</v>
      </c>
      <c r="E1767" s="176">
        <v>30.9</v>
      </c>
      <c r="F1767" s="176">
        <v>32.024000000000001</v>
      </c>
      <c r="G1767" s="176">
        <v>8.11</v>
      </c>
      <c r="H1767" s="176">
        <v>2056.8000000000002</v>
      </c>
      <c r="I1767" s="176">
        <v>1852.5</v>
      </c>
      <c r="J1767" s="176">
        <v>1682.7</v>
      </c>
      <c r="K1767" s="176">
        <v>153</v>
      </c>
      <c r="L1767" s="176">
        <v>2.56</v>
      </c>
      <c r="M1767" s="176" t="s">
        <v>14343</v>
      </c>
      <c r="O1767" s="176" t="s">
        <v>14348</v>
      </c>
      <c r="P1767" s="176">
        <v>-1.2430000000000001</v>
      </c>
      <c r="Q1767" s="177"/>
      <c r="R1767" t="s">
        <v>14341</v>
      </c>
      <c r="S1767">
        <v>30</v>
      </c>
      <c r="T1767">
        <v>30</v>
      </c>
      <c r="U1767">
        <v>30</v>
      </c>
      <c r="V1767">
        <v>30</v>
      </c>
      <c r="W1767">
        <v>30</v>
      </c>
      <c r="X1767">
        <v>30</v>
      </c>
      <c r="Y1767">
        <v>30</v>
      </c>
      <c r="Z1767">
        <v>30</v>
      </c>
      <c r="AA1767">
        <v>30</v>
      </c>
    </row>
    <row r="1768" spans="4:35" ht="16" x14ac:dyDescent="0.2">
      <c r="D1768" s="176">
        <v>658.4</v>
      </c>
      <c r="E1768" s="176">
        <v>31</v>
      </c>
      <c r="F1768" s="176">
        <v>32.058</v>
      </c>
      <c r="G1768" s="176">
        <v>8.1199999999999992</v>
      </c>
      <c r="H1768" s="176">
        <v>2066.8000000000002</v>
      </c>
      <c r="I1768" s="176">
        <v>1849</v>
      </c>
      <c r="J1768" s="176">
        <v>1671.6</v>
      </c>
      <c r="K1768" s="176">
        <v>161.69999999999999</v>
      </c>
      <c r="L1768" s="176">
        <v>2.7</v>
      </c>
      <c r="M1768" s="176" t="s">
        <v>14343</v>
      </c>
      <c r="O1768" s="176" t="s">
        <v>14348</v>
      </c>
      <c r="P1768" s="176">
        <v>-0.106</v>
      </c>
      <c r="Q1768" s="177"/>
      <c r="R1768" t="s">
        <v>14340</v>
      </c>
      <c r="S1768">
        <v>30</v>
      </c>
      <c r="T1768">
        <v>30</v>
      </c>
      <c r="U1768">
        <v>30</v>
      </c>
      <c r="V1768">
        <v>30</v>
      </c>
      <c r="W1768">
        <v>30</v>
      </c>
      <c r="X1768">
        <v>30</v>
      </c>
      <c r="Y1768">
        <v>30</v>
      </c>
      <c r="Z1768">
        <v>30</v>
      </c>
      <c r="AA1768">
        <v>30</v>
      </c>
    </row>
    <row r="1769" spans="4:35" ht="16" x14ac:dyDescent="0.2">
      <c r="D1769" s="176">
        <v>755.3</v>
      </c>
      <c r="E1769" s="176">
        <v>28.2</v>
      </c>
      <c r="F1769" s="176">
        <v>32.027999999999999</v>
      </c>
      <c r="G1769" s="176">
        <v>8.1300000000000008</v>
      </c>
      <c r="H1769" s="176">
        <v>2124.4</v>
      </c>
      <c r="I1769" s="176">
        <v>1940.6</v>
      </c>
      <c r="J1769" s="176">
        <v>1779.6</v>
      </c>
      <c r="K1769" s="176">
        <v>141.69999999999999</v>
      </c>
      <c r="L1769" s="176">
        <v>2.33</v>
      </c>
      <c r="M1769" s="176" t="s">
        <v>14344</v>
      </c>
      <c r="O1769" s="176" t="s">
        <v>14349</v>
      </c>
      <c r="P1769" s="176">
        <v>0.10100000000000001</v>
      </c>
      <c r="Q1769" s="177"/>
      <c r="R1769" t="s">
        <v>14342</v>
      </c>
      <c r="S1769">
        <v>30</v>
      </c>
      <c r="T1769">
        <v>30</v>
      </c>
      <c r="U1769">
        <v>30</v>
      </c>
      <c r="V1769">
        <v>30</v>
      </c>
      <c r="W1769">
        <v>30</v>
      </c>
      <c r="X1769">
        <v>30</v>
      </c>
      <c r="Y1769">
        <v>30</v>
      </c>
      <c r="Z1769">
        <v>30</v>
      </c>
      <c r="AA1769">
        <v>30</v>
      </c>
    </row>
    <row r="1770" spans="4:35" ht="16" x14ac:dyDescent="0.2">
      <c r="D1770" s="176">
        <v>729.9</v>
      </c>
      <c r="E1770" s="176">
        <v>28.3</v>
      </c>
      <c r="F1770" s="176">
        <v>31.994</v>
      </c>
      <c r="G1770" s="176">
        <v>8.14</v>
      </c>
      <c r="H1770" s="176">
        <v>2124.4</v>
      </c>
      <c r="I1770" s="176">
        <v>1934.3</v>
      </c>
      <c r="J1770" s="176">
        <v>1770</v>
      </c>
      <c r="K1770" s="176">
        <v>145.6</v>
      </c>
      <c r="L1770" s="176">
        <v>2.39</v>
      </c>
      <c r="M1770" s="176" t="s">
        <v>14344</v>
      </c>
      <c r="O1770" s="176" t="s">
        <v>14349</v>
      </c>
      <c r="P1770" s="176">
        <v>-0.41799999999999998</v>
      </c>
      <c r="Q1770" s="177"/>
      <c r="R1770" t="s">
        <v>14343</v>
      </c>
      <c r="S1770">
        <v>30</v>
      </c>
      <c r="T1770">
        <v>30</v>
      </c>
      <c r="U1770">
        <v>30</v>
      </c>
      <c r="V1770">
        <v>30</v>
      </c>
      <c r="W1770">
        <v>30</v>
      </c>
      <c r="X1770">
        <v>30</v>
      </c>
      <c r="Y1770">
        <v>30</v>
      </c>
      <c r="Z1770">
        <v>30</v>
      </c>
      <c r="AA1770">
        <v>30</v>
      </c>
    </row>
    <row r="1771" spans="4:35" ht="16" x14ac:dyDescent="0.2">
      <c r="D1771" s="176">
        <v>630.6</v>
      </c>
      <c r="E1771" s="176">
        <v>28.2</v>
      </c>
      <c r="F1771" s="176">
        <v>31.994</v>
      </c>
      <c r="G1771" s="176">
        <v>8.1300000000000008</v>
      </c>
      <c r="H1771" s="176">
        <v>2126.1999999999998</v>
      </c>
      <c r="I1771" s="176">
        <v>1911.2</v>
      </c>
      <c r="J1771" s="176">
        <v>1734.1</v>
      </c>
      <c r="K1771" s="176">
        <v>161</v>
      </c>
      <c r="L1771" s="176">
        <v>2.65</v>
      </c>
      <c r="M1771" s="176" t="s">
        <v>14344</v>
      </c>
      <c r="O1771" s="176" t="s">
        <v>14349</v>
      </c>
      <c r="P1771" s="176">
        <v>0.21199999999999999</v>
      </c>
      <c r="Q1771" s="177"/>
      <c r="R1771" t="s">
        <v>14345</v>
      </c>
      <c r="S1771">
        <v>30</v>
      </c>
      <c r="T1771">
        <v>30</v>
      </c>
      <c r="U1771">
        <v>30</v>
      </c>
      <c r="V1771">
        <v>30</v>
      </c>
      <c r="W1771">
        <v>30</v>
      </c>
      <c r="X1771">
        <v>30</v>
      </c>
      <c r="Y1771">
        <v>30</v>
      </c>
      <c r="Z1771">
        <v>30</v>
      </c>
      <c r="AA1771">
        <v>30</v>
      </c>
    </row>
    <row r="1772" spans="4:35" ht="16" x14ac:dyDescent="0.2">
      <c r="D1772" s="176">
        <v>663</v>
      </c>
      <c r="E1772" s="176">
        <v>31</v>
      </c>
      <c r="F1772" s="176">
        <v>32.058</v>
      </c>
      <c r="G1772" s="176">
        <v>8.17</v>
      </c>
      <c r="H1772" s="176">
        <v>2105.9</v>
      </c>
      <c r="I1772" s="176">
        <v>1883</v>
      </c>
      <c r="J1772" s="176">
        <v>1700.9</v>
      </c>
      <c r="K1772" s="176">
        <v>166.3</v>
      </c>
      <c r="L1772" s="176">
        <v>2.78</v>
      </c>
      <c r="M1772" s="176" t="s">
        <v>14345</v>
      </c>
      <c r="O1772" s="176" t="s">
        <v>14349</v>
      </c>
      <c r="P1772" s="176">
        <v>0.56799999999999995</v>
      </c>
      <c r="Q1772" s="177"/>
      <c r="R1772" t="s">
        <v>14344</v>
      </c>
      <c r="S1772">
        <v>30</v>
      </c>
      <c r="T1772">
        <v>30</v>
      </c>
      <c r="U1772">
        <v>30</v>
      </c>
      <c r="V1772">
        <v>30</v>
      </c>
      <c r="W1772">
        <v>30</v>
      </c>
      <c r="X1772">
        <v>30</v>
      </c>
      <c r="Y1772">
        <v>30</v>
      </c>
      <c r="Z1772">
        <v>30</v>
      </c>
      <c r="AA1772">
        <v>30</v>
      </c>
    </row>
    <row r="1773" spans="4:35" ht="16" x14ac:dyDescent="0.2">
      <c r="D1773" s="176">
        <v>592.70000000000005</v>
      </c>
      <c r="E1773" s="176">
        <v>31</v>
      </c>
      <c r="F1773" s="176">
        <v>32.058</v>
      </c>
      <c r="G1773" s="176">
        <v>8.19</v>
      </c>
      <c r="H1773" s="176">
        <v>2110.5</v>
      </c>
      <c r="I1773" s="176">
        <v>1866.3</v>
      </c>
      <c r="J1773" s="176">
        <v>1672.4</v>
      </c>
      <c r="K1773" s="176">
        <v>179.8</v>
      </c>
      <c r="L1773" s="176">
        <v>3</v>
      </c>
      <c r="M1773" s="176" t="s">
        <v>14345</v>
      </c>
      <c r="O1773" s="176" t="s">
        <v>14349</v>
      </c>
      <c r="P1773" s="176">
        <v>1.857</v>
      </c>
      <c r="Q1773" s="177"/>
      <c r="R1773" t="s">
        <v>14312</v>
      </c>
      <c r="S1773">
        <v>240</v>
      </c>
      <c r="T1773">
        <v>240</v>
      </c>
      <c r="U1773">
        <v>240</v>
      </c>
      <c r="V1773">
        <v>238</v>
      </c>
      <c r="W1773">
        <v>238</v>
      </c>
      <c r="X1773">
        <v>238</v>
      </c>
      <c r="Y1773">
        <v>238</v>
      </c>
      <c r="Z1773">
        <v>238</v>
      </c>
      <c r="AA1773">
        <v>238</v>
      </c>
    </row>
    <row r="1774" spans="4:35" ht="16" x14ac:dyDescent="0.2">
      <c r="D1774" s="176">
        <v>548.6</v>
      </c>
      <c r="E1774" s="176">
        <v>31</v>
      </c>
      <c r="F1774" s="176">
        <v>32.058</v>
      </c>
      <c r="G1774" s="176">
        <v>8.1999999999999993</v>
      </c>
      <c r="H1774" s="176">
        <v>2111.6</v>
      </c>
      <c r="I1774" s="176">
        <v>1852.7</v>
      </c>
      <c r="J1774" s="176">
        <v>1650.4</v>
      </c>
      <c r="K1774" s="176">
        <v>189.2</v>
      </c>
      <c r="L1774" s="176">
        <v>3.16</v>
      </c>
      <c r="M1774" s="176" t="s">
        <v>14345</v>
      </c>
      <c r="O1774" s="176" t="s">
        <v>14350</v>
      </c>
      <c r="P1774" s="176">
        <v>0.104</v>
      </c>
      <c r="Q1774" s="177"/>
    </row>
    <row r="1775" spans="4:35" ht="16" x14ac:dyDescent="0.2">
      <c r="D1775" s="176">
        <v>367</v>
      </c>
      <c r="E1775" s="176">
        <v>28.5</v>
      </c>
      <c r="F1775" s="176">
        <v>31.760999999999999</v>
      </c>
      <c r="G1775" s="176">
        <v>8.33</v>
      </c>
      <c r="H1775" s="176">
        <v>1978</v>
      </c>
      <c r="I1775" s="176">
        <v>1690</v>
      </c>
      <c r="J1775" s="176">
        <v>1478.6</v>
      </c>
      <c r="K1775" s="176">
        <v>202</v>
      </c>
      <c r="L1775" s="176">
        <v>3.33</v>
      </c>
      <c r="M1775" s="176" t="s">
        <v>14338</v>
      </c>
      <c r="O1775" s="176" t="s">
        <v>14350</v>
      </c>
      <c r="P1775" s="176">
        <v>-0.16300000000000001</v>
      </c>
      <c r="Q1775" s="177"/>
      <c r="R1775" t="s">
        <v>12468</v>
      </c>
      <c r="S1775" t="s">
        <v>12276</v>
      </c>
      <c r="U1775" t="s">
        <v>12472</v>
      </c>
      <c r="W1775" t="s">
        <v>12245</v>
      </c>
      <c r="Y1775" t="s">
        <v>12424</v>
      </c>
      <c r="AA1775" t="s">
        <v>12425</v>
      </c>
      <c r="AC1775" t="s">
        <v>12426</v>
      </c>
      <c r="AE1775" t="s">
        <v>12782</v>
      </c>
      <c r="AG1775" t="s">
        <v>14068</v>
      </c>
      <c r="AI1775" t="s">
        <v>14383</v>
      </c>
    </row>
    <row r="1776" spans="4:35" ht="16" x14ac:dyDescent="0.2">
      <c r="D1776" s="176">
        <v>422.2</v>
      </c>
      <c r="E1776" s="176">
        <v>28.6</v>
      </c>
      <c r="F1776" s="176">
        <v>31.760999999999999</v>
      </c>
      <c r="G1776" s="176">
        <v>8.34</v>
      </c>
      <c r="H1776" s="176">
        <v>1971.3</v>
      </c>
      <c r="I1776" s="176">
        <v>1710</v>
      </c>
      <c r="J1776" s="176">
        <v>1514.3</v>
      </c>
      <c r="K1776" s="176">
        <v>185</v>
      </c>
      <c r="L1776" s="176">
        <v>3.05</v>
      </c>
      <c r="M1776" s="176" t="s">
        <v>14338</v>
      </c>
      <c r="O1776" s="176" t="s">
        <v>14350</v>
      </c>
      <c r="P1776" s="176">
        <v>0.39400000000000002</v>
      </c>
      <c r="Q1776" s="177"/>
      <c r="R1776" t="s">
        <v>14339</v>
      </c>
      <c r="S1776">
        <f>S1754/SQRT(S1765)</f>
        <v>6.8637534273323586E-2</v>
      </c>
      <c r="T1776">
        <f t="shared" ref="T1776:AA1776" si="8">T1754/SQRT(T1765)</f>
        <v>4.0077522579225269E-2</v>
      </c>
      <c r="U1776">
        <f t="shared" si="8"/>
        <v>2.1484735738031557E-2</v>
      </c>
      <c r="V1776">
        <f t="shared" si="8"/>
        <v>5.9890902172740352</v>
      </c>
      <c r="W1776">
        <f t="shared" si="8"/>
        <v>10.591219212618249</v>
      </c>
      <c r="X1776">
        <f t="shared" si="8"/>
        <v>12.023514098876586</v>
      </c>
      <c r="Y1776">
        <f t="shared" si="8"/>
        <v>15.216733076361956</v>
      </c>
      <c r="Z1776">
        <f t="shared" si="8"/>
        <v>5.6659207151648969</v>
      </c>
      <c r="AA1776">
        <f t="shared" si="8"/>
        <v>9.5887892116754705E-2</v>
      </c>
    </row>
    <row r="1777" spans="4:36" ht="16" x14ac:dyDescent="0.2">
      <c r="D1777" s="176">
        <v>379.1</v>
      </c>
      <c r="E1777" s="176">
        <v>28.5</v>
      </c>
      <c r="F1777" s="176">
        <v>31.760999999999999</v>
      </c>
      <c r="G1777" s="176">
        <v>8.33</v>
      </c>
      <c r="H1777" s="176">
        <v>1965.8</v>
      </c>
      <c r="I1777" s="176">
        <v>1686.4</v>
      </c>
      <c r="J1777" s="176">
        <v>1480.6</v>
      </c>
      <c r="K1777" s="176">
        <v>196.1</v>
      </c>
      <c r="L1777" s="176">
        <v>3.24</v>
      </c>
      <c r="M1777" s="176" t="s">
        <v>14338</v>
      </c>
      <c r="O1777" s="176" t="s">
        <v>14350</v>
      </c>
      <c r="P1777" s="176">
        <v>8.5999999999999993E-2</v>
      </c>
      <c r="Q1777" s="177"/>
      <c r="R1777" t="s">
        <v>14338</v>
      </c>
      <c r="S1777">
        <f t="shared" ref="S1777:AA1782" si="9">S1755/SQRT(S1766)</f>
        <v>4.6506292574836058E-2</v>
      </c>
      <c r="T1777">
        <f t="shared" si="9"/>
        <v>3.347460866501422E-2</v>
      </c>
      <c r="U1777">
        <f t="shared" si="9"/>
        <v>1.4461469483312214E-2</v>
      </c>
      <c r="V1777">
        <f t="shared" si="9"/>
        <v>8.0155820095365762</v>
      </c>
      <c r="W1777">
        <f t="shared" si="9"/>
        <v>14.403245198648278</v>
      </c>
      <c r="X1777">
        <f t="shared" si="9"/>
        <v>17.908321893340588</v>
      </c>
      <c r="Y1777">
        <f t="shared" si="9"/>
        <v>20.245279497697638</v>
      </c>
      <c r="Z1777">
        <f t="shared" si="9"/>
        <v>7.2255454382049784</v>
      </c>
      <c r="AA1777">
        <f t="shared" si="9"/>
        <v>0.11916336086988627</v>
      </c>
    </row>
    <row r="1778" spans="4:36" ht="16" x14ac:dyDescent="0.2">
      <c r="D1778" s="176">
        <v>319.5</v>
      </c>
      <c r="E1778" s="176">
        <v>30.6</v>
      </c>
      <c r="F1778" s="176">
        <v>31.893999999999998</v>
      </c>
      <c r="G1778" s="176">
        <v>8.35</v>
      </c>
      <c r="H1778" s="176">
        <v>2056.1999999999998</v>
      </c>
      <c r="I1778" s="176">
        <v>1706</v>
      </c>
      <c r="J1778" s="176">
        <v>1452.6</v>
      </c>
      <c r="K1778" s="176">
        <v>245.7</v>
      </c>
      <c r="L1778" s="176">
        <v>4.0999999999999996</v>
      </c>
      <c r="M1778" s="176" t="s">
        <v>14339</v>
      </c>
      <c r="O1778" s="176" t="s">
        <v>14350</v>
      </c>
      <c r="P1778" s="176">
        <v>0.45900000000000002</v>
      </c>
      <c r="Q1778" s="177"/>
      <c r="R1778" t="s">
        <v>14341</v>
      </c>
      <c r="S1778">
        <f t="shared" si="9"/>
        <v>6.1201257092791908E-2</v>
      </c>
      <c r="T1778">
        <f t="shared" si="9"/>
        <v>3.2385773921437558E-2</v>
      </c>
      <c r="U1778">
        <f t="shared" si="9"/>
        <v>2.1302060411550111E-2</v>
      </c>
      <c r="V1778">
        <f t="shared" si="9"/>
        <v>4.0623332857163907</v>
      </c>
      <c r="W1778">
        <f t="shared" si="9"/>
        <v>5.0978408475005024</v>
      </c>
      <c r="X1778">
        <f t="shared" si="9"/>
        <v>88.290034985707976</v>
      </c>
      <c r="Y1778">
        <f t="shared" si="9"/>
        <v>4.2345635374253341</v>
      </c>
      <c r="Z1778">
        <f t="shared" si="9"/>
        <v>1.131484123547057</v>
      </c>
      <c r="AA1778">
        <f t="shared" si="9"/>
        <v>1.9028109877684937E-2</v>
      </c>
    </row>
    <row r="1779" spans="4:36" ht="16" x14ac:dyDescent="0.2">
      <c r="D1779" s="176">
        <v>320.8</v>
      </c>
      <c r="E1779" s="176">
        <v>30.6</v>
      </c>
      <c r="F1779" s="176">
        <v>31.861000000000001</v>
      </c>
      <c r="G1779" s="176">
        <v>8.3699999999999992</v>
      </c>
      <c r="H1779" s="176">
        <v>2048</v>
      </c>
      <c r="I1779" s="176">
        <v>1700.7</v>
      </c>
      <c r="J1779" s="176">
        <v>1449.5</v>
      </c>
      <c r="K1779" s="176">
        <v>243.5</v>
      </c>
      <c r="L1779" s="176">
        <v>4.07</v>
      </c>
      <c r="M1779" s="176" t="s">
        <v>14339</v>
      </c>
      <c r="O1779" s="176" t="s">
        <v>14351</v>
      </c>
      <c r="P1779" s="176">
        <v>0.105</v>
      </c>
      <c r="Q1779" s="177"/>
      <c r="R1779" t="s">
        <v>14340</v>
      </c>
      <c r="S1779">
        <f t="shared" si="9"/>
        <v>3.6541059674757383E-2</v>
      </c>
      <c r="T1779">
        <f t="shared" si="9"/>
        <v>3.8488734979049158E-2</v>
      </c>
      <c r="U1779">
        <f t="shared" si="9"/>
        <v>9.2317957970655153E-3</v>
      </c>
      <c r="V1779">
        <f t="shared" si="9"/>
        <v>4.5073139370614177</v>
      </c>
      <c r="W1779">
        <f t="shared" si="9"/>
        <v>6.2570496101417756</v>
      </c>
      <c r="X1779">
        <f t="shared" si="9"/>
        <v>75.546872179915766</v>
      </c>
      <c r="Y1779">
        <f t="shared" si="9"/>
        <v>5.3349912652960496</v>
      </c>
      <c r="Z1779">
        <f t="shared" si="9"/>
        <v>0.85465168455676932</v>
      </c>
      <c r="AA1779">
        <f t="shared" si="9"/>
        <v>1.4138884184298425E-2</v>
      </c>
    </row>
    <row r="1780" spans="4:36" ht="16" x14ac:dyDescent="0.2">
      <c r="D1780" s="176">
        <v>319.3</v>
      </c>
      <c r="E1780" s="176">
        <v>30.7</v>
      </c>
      <c r="F1780" s="176">
        <v>31.861000000000001</v>
      </c>
      <c r="G1780" s="176">
        <v>8.3800000000000008</v>
      </c>
      <c r="H1780" s="176">
        <v>2064.8000000000002</v>
      </c>
      <c r="I1780" s="176">
        <v>1711.9</v>
      </c>
      <c r="J1780" s="176">
        <v>1456.2</v>
      </c>
      <c r="K1780" s="176">
        <v>247.9</v>
      </c>
      <c r="L1780" s="176">
        <v>4.1399999999999997</v>
      </c>
      <c r="M1780" s="176" t="s">
        <v>14339</v>
      </c>
      <c r="O1780" s="176" t="s">
        <v>14351</v>
      </c>
      <c r="P1780" s="176">
        <v>-0.435</v>
      </c>
      <c r="Q1780" s="177"/>
      <c r="R1780" t="s">
        <v>14342</v>
      </c>
      <c r="S1780">
        <f t="shared" si="9"/>
        <v>5.1211379243130392E-2</v>
      </c>
      <c r="T1780">
        <f t="shared" si="9"/>
        <v>3.7298507977027023E-2</v>
      </c>
      <c r="U1780">
        <f t="shared" si="9"/>
        <v>1.0293769271872278E-2</v>
      </c>
      <c r="V1780">
        <f t="shared" si="9"/>
        <v>3.0334530733081553</v>
      </c>
      <c r="W1780">
        <f t="shared" si="9"/>
        <v>9.4994313167153184</v>
      </c>
      <c r="X1780">
        <f t="shared" si="9"/>
        <v>16.561856525488974</v>
      </c>
      <c r="Y1780">
        <f t="shared" si="9"/>
        <v>14.077465553091724</v>
      </c>
      <c r="Z1780">
        <f t="shared" si="9"/>
        <v>5.1677500161951979</v>
      </c>
      <c r="AA1780">
        <f t="shared" si="9"/>
        <v>8.4755225655189267E-2</v>
      </c>
    </row>
    <row r="1781" spans="4:36" ht="16" x14ac:dyDescent="0.2">
      <c r="D1781" s="176">
        <v>2999.6</v>
      </c>
      <c r="E1781" s="176">
        <v>28</v>
      </c>
      <c r="F1781" s="176">
        <v>31.728000000000002</v>
      </c>
      <c r="G1781" s="176">
        <v>7.34</v>
      </c>
      <c r="H1781" s="176">
        <v>2076.1999999999998</v>
      </c>
      <c r="I1781" s="176">
        <v>2092.1</v>
      </c>
      <c r="J1781" s="176">
        <v>1971.8</v>
      </c>
      <c r="K1781" s="176">
        <v>43</v>
      </c>
      <c r="L1781" s="176">
        <v>0.71</v>
      </c>
      <c r="M1781" s="176" t="s">
        <v>14340</v>
      </c>
      <c r="O1781" s="176" t="s">
        <v>14351</v>
      </c>
      <c r="P1781" s="176">
        <v>1.6E-2</v>
      </c>
      <c r="Q1781" s="177"/>
      <c r="R1781" t="s">
        <v>14343</v>
      </c>
      <c r="S1781">
        <f t="shared" si="9"/>
        <v>7.5047877438768229E-2</v>
      </c>
      <c r="T1781">
        <f t="shared" si="9"/>
        <v>3.6954140058051407E-2</v>
      </c>
      <c r="U1781">
        <f t="shared" si="9"/>
        <v>1.5179639519409701E-2</v>
      </c>
      <c r="V1781">
        <f t="shared" si="9"/>
        <v>5.9226274328955002</v>
      </c>
      <c r="W1781">
        <f t="shared" si="9"/>
        <v>14.600122850083068</v>
      </c>
      <c r="X1781">
        <f t="shared" si="9"/>
        <v>27.664653049559263</v>
      </c>
      <c r="Y1781">
        <f t="shared" si="9"/>
        <v>20.873126584438737</v>
      </c>
      <c r="Z1781">
        <f t="shared" si="9"/>
        <v>7.3400199400483421</v>
      </c>
      <c r="AA1781">
        <f t="shared" si="9"/>
        <v>0.12352113691335458</v>
      </c>
    </row>
    <row r="1782" spans="4:36" ht="16" x14ac:dyDescent="0.2">
      <c r="D1782" s="176">
        <v>2831.2</v>
      </c>
      <c r="E1782" s="176">
        <v>28</v>
      </c>
      <c r="F1782" s="176">
        <v>31.728000000000002</v>
      </c>
      <c r="G1782" s="176">
        <v>7.36</v>
      </c>
      <c r="H1782" s="176">
        <v>2094.5</v>
      </c>
      <c r="I1782" s="176">
        <v>2101.9</v>
      </c>
      <c r="J1782" s="176">
        <v>1982.8</v>
      </c>
      <c r="K1782" s="176">
        <v>46</v>
      </c>
      <c r="L1782" s="176">
        <v>0.76</v>
      </c>
      <c r="M1782" s="176" t="s">
        <v>14340</v>
      </c>
      <c r="O1782" s="176" t="s">
        <v>14351</v>
      </c>
      <c r="P1782" s="176">
        <v>0.82799999999999996</v>
      </c>
      <c r="Q1782" s="177"/>
      <c r="R1782" t="s">
        <v>14345</v>
      </c>
      <c r="S1782">
        <f t="shared" si="9"/>
        <v>5.0877359867767903E-2</v>
      </c>
      <c r="T1782">
        <f t="shared" si="9"/>
        <v>3.917695585090103E-2</v>
      </c>
      <c r="U1782">
        <f t="shared" si="9"/>
        <v>1.9118505207770635E-2</v>
      </c>
      <c r="V1782">
        <f t="shared" si="9"/>
        <v>6.3408228251237535</v>
      </c>
      <c r="W1782">
        <f t="shared" si="9"/>
        <v>7.6256602764178076</v>
      </c>
      <c r="X1782">
        <f t="shared" si="9"/>
        <v>18.957254841118353</v>
      </c>
      <c r="Y1782">
        <f t="shared" si="9"/>
        <v>9.3973756220752946</v>
      </c>
      <c r="Z1782">
        <f t="shared" si="9"/>
        <v>3.3234061371566392</v>
      </c>
      <c r="AA1782">
        <f t="shared" si="9"/>
        <v>5.5278777980515913E-2</v>
      </c>
    </row>
    <row r="1783" spans="4:36" ht="16" x14ac:dyDescent="0.2">
      <c r="D1783" s="176">
        <v>2442.3000000000002</v>
      </c>
      <c r="E1783" s="176">
        <v>28.1</v>
      </c>
      <c r="F1783" s="176">
        <v>31.760999999999999</v>
      </c>
      <c r="G1783" s="176">
        <v>7.36</v>
      </c>
      <c r="H1783" s="176">
        <v>2094.8000000000002</v>
      </c>
      <c r="I1783" s="176">
        <v>2082.3000000000002</v>
      </c>
      <c r="J1783" s="176">
        <v>1966.8</v>
      </c>
      <c r="K1783" s="176">
        <v>52.8</v>
      </c>
      <c r="L1783" s="176">
        <v>0.87</v>
      </c>
      <c r="M1783" s="176" t="s">
        <v>14340</v>
      </c>
      <c r="O1783" s="176" t="s">
        <v>14351</v>
      </c>
      <c r="P1783" s="176">
        <v>1.3640000000000001</v>
      </c>
      <c r="Q1783" s="177"/>
      <c r="R1783" t="s">
        <v>14344</v>
      </c>
      <c r="S1783">
        <f>S1761/SQRT(S1772)</f>
        <v>4.2004349346103809E-2</v>
      </c>
      <c r="T1783">
        <f t="shared" ref="T1783:AA1783" si="10">T1761/SQRT(T1772)</f>
        <v>3.8011369543258906E-2</v>
      </c>
      <c r="U1783">
        <f t="shared" si="10"/>
        <v>9.856440802197464E-3</v>
      </c>
      <c r="V1783">
        <f t="shared" si="10"/>
        <v>6.6800705481853795</v>
      </c>
      <c r="W1783">
        <f t="shared" si="10"/>
        <v>8.3645284818754266</v>
      </c>
      <c r="X1783">
        <f t="shared" si="10"/>
        <v>17.190766355597066</v>
      </c>
      <c r="Y1783">
        <f t="shared" si="10"/>
        <v>9.3229056074545582</v>
      </c>
      <c r="Z1783">
        <f t="shared" si="10"/>
        <v>2.1120040055691316</v>
      </c>
      <c r="AA1783">
        <f t="shared" si="10"/>
        <v>3.5197091485549128E-2</v>
      </c>
    </row>
    <row r="1784" spans="4:36" ht="16" x14ac:dyDescent="0.2">
      <c r="D1784" s="176">
        <v>3108.8</v>
      </c>
      <c r="E1784" s="176">
        <v>30.8</v>
      </c>
      <c r="F1784" s="176">
        <v>31.827999999999999</v>
      </c>
      <c r="G1784" s="176">
        <v>7.27</v>
      </c>
      <c r="H1784" s="176">
        <v>2078.6</v>
      </c>
      <c r="I1784" s="176">
        <v>2087</v>
      </c>
      <c r="J1784" s="176">
        <v>1965.8</v>
      </c>
      <c r="K1784" s="176">
        <v>46.6</v>
      </c>
      <c r="L1784" s="176">
        <v>0.78</v>
      </c>
      <c r="M1784" s="176" t="s">
        <v>14341</v>
      </c>
      <c r="O1784" s="176" t="s">
        <v>14352</v>
      </c>
      <c r="P1784" s="176">
        <v>-0.17</v>
      </c>
      <c r="Q1784" s="177"/>
    </row>
    <row r="1785" spans="4:36" ht="16" x14ac:dyDescent="0.2">
      <c r="D1785" s="176">
        <v>3735.7</v>
      </c>
      <c r="E1785" s="176">
        <v>30.7</v>
      </c>
      <c r="F1785" s="176">
        <v>31.827999999999999</v>
      </c>
      <c r="G1785" s="176">
        <v>7.27</v>
      </c>
      <c r="H1785" s="176">
        <v>2071.3000000000002</v>
      </c>
      <c r="I1785" s="176">
        <v>2105.5</v>
      </c>
      <c r="J1785" s="176">
        <v>1976.7</v>
      </c>
      <c r="K1785" s="176">
        <v>39</v>
      </c>
      <c r="L1785" s="176">
        <v>0.65</v>
      </c>
      <c r="M1785" s="176" t="s">
        <v>14341</v>
      </c>
      <c r="O1785" s="176" t="s">
        <v>14352</v>
      </c>
      <c r="P1785" s="176">
        <v>-1.4810000000000001</v>
      </c>
      <c r="Q1785" s="177"/>
      <c r="S1785" t="s">
        <v>12276</v>
      </c>
      <c r="U1785" t="s">
        <v>12472</v>
      </c>
      <c r="W1785" t="s">
        <v>12245</v>
      </c>
      <c r="Y1785" t="s">
        <v>12424</v>
      </c>
      <c r="AA1785" t="s">
        <v>12425</v>
      </c>
      <c r="AC1785" t="s">
        <v>12426</v>
      </c>
      <c r="AE1785" t="s">
        <v>12782</v>
      </c>
      <c r="AG1785" t="s">
        <v>14068</v>
      </c>
      <c r="AI1785" t="s">
        <v>14383</v>
      </c>
    </row>
    <row r="1786" spans="4:36" ht="16" x14ac:dyDescent="0.2">
      <c r="D1786" s="176">
        <v>2870.3</v>
      </c>
      <c r="E1786" s="176">
        <v>30.8</v>
      </c>
      <c r="F1786" s="176">
        <v>31.760999999999999</v>
      </c>
      <c r="G1786" s="176">
        <v>7.28</v>
      </c>
      <c r="H1786" s="176">
        <v>2086.3000000000002</v>
      </c>
      <c r="I1786" s="176">
        <v>2083.6999999999998</v>
      </c>
      <c r="J1786" s="176">
        <v>1964.5</v>
      </c>
      <c r="K1786" s="176">
        <v>50.3</v>
      </c>
      <c r="L1786" s="176">
        <v>0.84</v>
      </c>
      <c r="M1786" s="176" t="s">
        <v>14341</v>
      </c>
      <c r="O1786" s="176" t="s">
        <v>14352</v>
      </c>
      <c r="P1786" s="176">
        <v>0.60899999999999999</v>
      </c>
      <c r="Q1786" s="177"/>
      <c r="R1786" t="s">
        <v>14339</v>
      </c>
      <c r="S1786">
        <v>30.873333333333338</v>
      </c>
      <c r="T1786">
        <v>6.8637534273323586E-2</v>
      </c>
      <c r="U1786">
        <v>31.818799999999996</v>
      </c>
      <c r="V1786">
        <v>4.0077522579225269E-2</v>
      </c>
      <c r="W1786">
        <v>8.330666666666664</v>
      </c>
      <c r="X1786">
        <v>2.1484735738031557E-2</v>
      </c>
      <c r="Y1786">
        <v>2100.9448275862073</v>
      </c>
      <c r="Z1786">
        <v>5.9890902172740352</v>
      </c>
      <c r="AA1786">
        <v>1709.7831034482758</v>
      </c>
      <c r="AB1786">
        <v>10.591219212618249</v>
      </c>
      <c r="AC1786">
        <v>288.2448275862069</v>
      </c>
      <c r="AD1786">
        <v>12.023514098876586</v>
      </c>
      <c r="AE1786">
        <v>1428.6999999999998</v>
      </c>
      <c r="AF1786">
        <v>15.216733076361956</v>
      </c>
      <c r="AG1786">
        <v>274.17241379310343</v>
      </c>
      <c r="AH1786">
        <v>5.6659207151648969</v>
      </c>
      <c r="AI1786">
        <v>4.5848275862068979</v>
      </c>
      <c r="AJ1786">
        <v>9.5887892116754705E-2</v>
      </c>
    </row>
    <row r="1787" spans="4:36" ht="16" x14ac:dyDescent="0.2">
      <c r="D1787" s="176">
        <v>467.6</v>
      </c>
      <c r="E1787" s="176">
        <v>28</v>
      </c>
      <c r="F1787" s="176">
        <v>31.861000000000001</v>
      </c>
      <c r="G1787" s="176">
        <v>8.17</v>
      </c>
      <c r="H1787" s="176">
        <v>2084.9</v>
      </c>
      <c r="I1787" s="176">
        <v>1825.4</v>
      </c>
      <c r="J1787" s="176">
        <v>1625.5</v>
      </c>
      <c r="K1787" s="176">
        <v>187.9</v>
      </c>
      <c r="L1787" s="176">
        <v>3.09</v>
      </c>
      <c r="M1787" s="176" t="s">
        <v>14342</v>
      </c>
      <c r="O1787" s="176" t="s">
        <v>14352</v>
      </c>
      <c r="P1787" s="176">
        <v>0.49</v>
      </c>
      <c r="Q1787" s="177"/>
      <c r="R1787" t="s">
        <v>14338</v>
      </c>
      <c r="S1787">
        <v>28.016666666666662</v>
      </c>
      <c r="T1787">
        <v>4.6506292574836058E-2</v>
      </c>
      <c r="U1787">
        <v>31.797999999999998</v>
      </c>
      <c r="V1787">
        <v>3.347460866501422E-2</v>
      </c>
      <c r="W1787">
        <v>8.3246666666666673</v>
      </c>
      <c r="X1787">
        <v>1.4461469483312214E-2</v>
      </c>
      <c r="Y1787">
        <v>2051.7931034482758</v>
      </c>
      <c r="Z1787">
        <v>8.0155820095365762</v>
      </c>
      <c r="AA1787">
        <v>1707.7289655172417</v>
      </c>
      <c r="AB1787">
        <v>14.403245198648278</v>
      </c>
      <c r="AC1787">
        <v>311.34137931034491</v>
      </c>
      <c r="AD1787">
        <v>17.908321893340588</v>
      </c>
      <c r="AE1787">
        <v>1459.0965517241377</v>
      </c>
      <c r="AF1787">
        <v>20.245279497697638</v>
      </c>
      <c r="AG1787">
        <v>240.62068965517241</v>
      </c>
      <c r="AH1787">
        <v>7.2255454382049784</v>
      </c>
      <c r="AI1787">
        <v>3.9551724137931035</v>
      </c>
      <c r="AJ1787">
        <v>0.11916336086988627</v>
      </c>
    </row>
    <row r="1788" spans="4:36" ht="16" x14ac:dyDescent="0.2">
      <c r="D1788" s="176">
        <v>470.7</v>
      </c>
      <c r="E1788" s="176">
        <v>28.1</v>
      </c>
      <c r="F1788" s="176">
        <v>31.794</v>
      </c>
      <c r="G1788" s="176">
        <v>8.17</v>
      </c>
      <c r="H1788" s="176">
        <v>2065.1999999999998</v>
      </c>
      <c r="I1788" s="176">
        <v>1810.1</v>
      </c>
      <c r="J1788" s="176">
        <v>1613.5</v>
      </c>
      <c r="K1788" s="176">
        <v>184.5</v>
      </c>
      <c r="L1788" s="176">
        <v>3.04</v>
      </c>
      <c r="M1788" s="176" t="s">
        <v>14342</v>
      </c>
      <c r="O1788" s="176" t="s">
        <v>14352</v>
      </c>
      <c r="P1788" s="176">
        <v>1.5049999999999999</v>
      </c>
      <c r="Q1788" s="177"/>
      <c r="R1788" t="s">
        <v>14341</v>
      </c>
      <c r="S1788">
        <v>30.893333333333327</v>
      </c>
      <c r="T1788">
        <v>6.1201257092791908E-2</v>
      </c>
      <c r="U1788">
        <v>31.803233333333328</v>
      </c>
      <c r="V1788">
        <v>3.2385773921437558E-2</v>
      </c>
      <c r="W1788">
        <v>7.3126666666666678</v>
      </c>
      <c r="X1788">
        <v>2.1302060411550111E-2</v>
      </c>
      <c r="Y1788">
        <v>2123.3999999999996</v>
      </c>
      <c r="Z1788">
        <v>4.0623332857163907</v>
      </c>
      <c r="AA1788">
        <v>2135.2123333333334</v>
      </c>
      <c r="AB1788">
        <v>5.0978408475005024</v>
      </c>
      <c r="AC1788">
        <v>3285.2833333333338</v>
      </c>
      <c r="AD1788">
        <v>88.290034985707976</v>
      </c>
      <c r="AE1788">
        <v>2009.3633333333332</v>
      </c>
      <c r="AF1788">
        <v>4.2345635374253341</v>
      </c>
      <c r="AG1788">
        <v>47.230000000000011</v>
      </c>
      <c r="AH1788">
        <v>1.131484123547057</v>
      </c>
      <c r="AI1788">
        <v>0.78999999999999981</v>
      </c>
      <c r="AJ1788">
        <v>1.9028109877684937E-2</v>
      </c>
    </row>
    <row r="1789" spans="4:36" ht="16" x14ac:dyDescent="0.2">
      <c r="D1789" s="176">
        <v>443.6</v>
      </c>
      <c r="E1789" s="176">
        <v>28</v>
      </c>
      <c r="F1789" s="176">
        <v>31.760999999999999</v>
      </c>
      <c r="G1789" s="176">
        <v>8.19</v>
      </c>
      <c r="H1789" s="176">
        <v>2094.5</v>
      </c>
      <c r="I1789" s="176">
        <v>1823.8</v>
      </c>
      <c r="J1789" s="176">
        <v>1616.8</v>
      </c>
      <c r="K1789" s="176">
        <v>195.5</v>
      </c>
      <c r="L1789" s="176">
        <v>3.22</v>
      </c>
      <c r="M1789" s="176" t="s">
        <v>14342</v>
      </c>
      <c r="O1789" s="176" t="s">
        <v>14353</v>
      </c>
      <c r="P1789" s="176" t="s">
        <v>12145</v>
      </c>
      <c r="Q1789" s="177"/>
      <c r="R1789" t="s">
        <v>14340</v>
      </c>
      <c r="S1789">
        <v>28.083333333333332</v>
      </c>
      <c r="T1789">
        <v>3.6541059674757383E-2</v>
      </c>
      <c r="U1789">
        <v>31.824633333333335</v>
      </c>
      <c r="V1789">
        <v>3.8488734979049158E-2</v>
      </c>
      <c r="W1789">
        <v>7.3453333333333353</v>
      </c>
      <c r="X1789">
        <v>9.2317957970655153E-3</v>
      </c>
      <c r="Y1789">
        <v>2130.7466666666664</v>
      </c>
      <c r="Z1789">
        <v>4.5073139370614177</v>
      </c>
      <c r="AA1789">
        <v>2155.8846666666664</v>
      </c>
      <c r="AB1789">
        <v>6.2570496101417756</v>
      </c>
      <c r="AC1789">
        <v>3308.7033333333334</v>
      </c>
      <c r="AD1789">
        <v>75.546872179915766</v>
      </c>
      <c r="AE1789">
        <v>2028.686666666667</v>
      </c>
      <c r="AF1789">
        <v>5.3349912652960496</v>
      </c>
      <c r="AG1789">
        <v>42.176666666666662</v>
      </c>
      <c r="AH1789">
        <v>0.85465168455676932</v>
      </c>
      <c r="AI1789">
        <v>0.69400000000000017</v>
      </c>
      <c r="AJ1789">
        <v>1.4138884184298425E-2</v>
      </c>
    </row>
    <row r="1790" spans="4:36" ht="16" x14ac:dyDescent="0.2">
      <c r="D1790" s="176">
        <v>351.6</v>
      </c>
      <c r="E1790" s="176">
        <v>31.2</v>
      </c>
      <c r="F1790" s="176">
        <v>31.760999999999999</v>
      </c>
      <c r="G1790" s="176">
        <v>8.34</v>
      </c>
      <c r="H1790" s="176">
        <v>2026.4</v>
      </c>
      <c r="I1790" s="176">
        <v>1698.3</v>
      </c>
      <c r="J1790" s="176">
        <v>1459.5</v>
      </c>
      <c r="K1790" s="176">
        <v>230.5</v>
      </c>
      <c r="L1790" s="176">
        <v>3.87</v>
      </c>
      <c r="M1790" s="176" t="s">
        <v>14343</v>
      </c>
      <c r="O1790" s="176" t="s">
        <v>14353</v>
      </c>
      <c r="P1790" s="176" t="s">
        <v>12145</v>
      </c>
      <c r="Q1790" s="177"/>
      <c r="R1790" t="s">
        <v>14342</v>
      </c>
      <c r="S1790">
        <v>27.983333333333338</v>
      </c>
      <c r="T1790">
        <v>5.1211379243130392E-2</v>
      </c>
      <c r="U1790">
        <v>31.812466666666662</v>
      </c>
      <c r="V1790">
        <v>3.7298507977027023E-2</v>
      </c>
      <c r="W1790">
        <v>8.2226666666666688</v>
      </c>
      <c r="X1790">
        <v>1.0293769271872278E-2</v>
      </c>
      <c r="Y1790">
        <v>2081.4066666666663</v>
      </c>
      <c r="Z1790">
        <v>3.0334530733081553</v>
      </c>
      <c r="AA1790">
        <v>1788.1186666666665</v>
      </c>
      <c r="AB1790">
        <v>9.4994313167153184</v>
      </c>
      <c r="AC1790">
        <v>404.59666666666664</v>
      </c>
      <c r="AD1790">
        <v>16.561856525488974</v>
      </c>
      <c r="AE1790">
        <v>1568.3833333333334</v>
      </c>
      <c r="AF1790">
        <v>14.077465553091724</v>
      </c>
      <c r="AG1790">
        <v>209.30999999999995</v>
      </c>
      <c r="AH1790">
        <v>5.1677500161951979</v>
      </c>
      <c r="AI1790">
        <v>3.4399999999999995</v>
      </c>
      <c r="AJ1790">
        <v>8.4755225655189267E-2</v>
      </c>
    </row>
    <row r="1791" spans="4:36" ht="16" x14ac:dyDescent="0.2">
      <c r="D1791" s="176">
        <v>376.8</v>
      </c>
      <c r="E1791" s="176">
        <v>31.1</v>
      </c>
      <c r="F1791" s="176">
        <v>31.760999999999999</v>
      </c>
      <c r="G1791" s="176">
        <v>8.34</v>
      </c>
      <c r="H1791" s="176">
        <v>2017.3</v>
      </c>
      <c r="I1791" s="176">
        <v>1705.9</v>
      </c>
      <c r="J1791" s="176">
        <v>1477.4</v>
      </c>
      <c r="K1791" s="176">
        <v>219.4</v>
      </c>
      <c r="L1791" s="176">
        <v>3.68</v>
      </c>
      <c r="M1791" s="176" t="s">
        <v>14343</v>
      </c>
      <c r="O1791" s="176" t="s">
        <v>14353</v>
      </c>
      <c r="P1791" s="176" t="s">
        <v>12145</v>
      </c>
      <c r="Q1791" s="177"/>
      <c r="R1791" t="s">
        <v>14343</v>
      </c>
      <c r="S1791">
        <v>31.099999999999991</v>
      </c>
      <c r="T1791">
        <v>7.5047877438768229E-2</v>
      </c>
      <c r="U1791">
        <v>31.807566666666663</v>
      </c>
      <c r="V1791">
        <v>3.6954140058051407E-2</v>
      </c>
      <c r="W1791">
        <v>8.1933333333333316</v>
      </c>
      <c r="X1791">
        <v>1.5179639519409701E-2</v>
      </c>
      <c r="Y1791">
        <v>2077.4066666666663</v>
      </c>
      <c r="Z1791">
        <v>5.9226274328955002</v>
      </c>
      <c r="AA1791">
        <v>1773.1363333333334</v>
      </c>
      <c r="AB1791">
        <v>14.600122850083068</v>
      </c>
      <c r="AC1791">
        <v>446.81333333333345</v>
      </c>
      <c r="AD1791">
        <v>27.664653049559263</v>
      </c>
      <c r="AE1791">
        <v>1545.1633333333332</v>
      </c>
      <c r="AF1791">
        <v>20.873126584438737</v>
      </c>
      <c r="AG1791">
        <v>217.33333333333331</v>
      </c>
      <c r="AH1791">
        <v>7.3400199400483421</v>
      </c>
      <c r="AI1791">
        <v>3.6400000000000006</v>
      </c>
      <c r="AJ1791">
        <v>0.12352113691335458</v>
      </c>
    </row>
    <row r="1792" spans="4:36" ht="16" x14ac:dyDescent="0.2">
      <c r="D1792" s="176">
        <v>357.7</v>
      </c>
      <c r="E1792" s="176">
        <v>31.2</v>
      </c>
      <c r="F1792" s="176">
        <v>31.794</v>
      </c>
      <c r="G1792" s="176">
        <v>8.34</v>
      </c>
      <c r="H1792" s="176">
        <v>2009.6</v>
      </c>
      <c r="I1792" s="176">
        <v>1688.5</v>
      </c>
      <c r="J1792" s="176">
        <v>1454.7</v>
      </c>
      <c r="K1792" s="176">
        <v>225.2</v>
      </c>
      <c r="L1792" s="176">
        <v>3.78</v>
      </c>
      <c r="M1792" s="176" t="s">
        <v>14343</v>
      </c>
      <c r="O1792" s="176" t="s">
        <v>14353</v>
      </c>
      <c r="P1792" s="176">
        <v>-1.0760000000000001</v>
      </c>
      <c r="Q1792" s="177"/>
      <c r="R1792" t="s">
        <v>14345</v>
      </c>
      <c r="S1792">
        <v>30.840000000000007</v>
      </c>
      <c r="T1792">
        <v>5.0877359867767903E-2</v>
      </c>
      <c r="U1792">
        <v>31.785466666666657</v>
      </c>
      <c r="V1792">
        <v>3.917695585090103E-2</v>
      </c>
      <c r="W1792">
        <v>8.0299999999999994</v>
      </c>
      <c r="X1792">
        <v>1.9118505207770635E-2</v>
      </c>
      <c r="Y1792">
        <v>2082.1633333333334</v>
      </c>
      <c r="Z1792">
        <v>6.3408228251237535</v>
      </c>
      <c r="AA1792">
        <v>1865.3846666666666</v>
      </c>
      <c r="AB1792">
        <v>7.6256602764178076</v>
      </c>
      <c r="AC1792">
        <v>673.14666666666676</v>
      </c>
      <c r="AD1792">
        <v>18.957254841118353</v>
      </c>
      <c r="AE1792">
        <v>1687.3166666666666</v>
      </c>
      <c r="AF1792">
        <v>9.3973756220752946</v>
      </c>
      <c r="AG1792">
        <v>161.95333333333335</v>
      </c>
      <c r="AH1792">
        <v>3.3234061371566392</v>
      </c>
      <c r="AI1792">
        <v>2.7063333333333333</v>
      </c>
      <c r="AJ1792">
        <v>5.5278777980515913E-2</v>
      </c>
    </row>
    <row r="1793" spans="4:36" ht="16" x14ac:dyDescent="0.2">
      <c r="D1793" s="176">
        <v>718.3</v>
      </c>
      <c r="E1793" s="176">
        <v>27.6</v>
      </c>
      <c r="F1793" s="176">
        <v>31.760999999999999</v>
      </c>
      <c r="G1793" s="176">
        <v>8.0299999999999994</v>
      </c>
      <c r="H1793" s="176">
        <v>2029.9</v>
      </c>
      <c r="I1793" s="176">
        <v>1856.9</v>
      </c>
      <c r="J1793" s="176">
        <v>1706</v>
      </c>
      <c r="K1793" s="176">
        <v>132.1</v>
      </c>
      <c r="L1793" s="176">
        <v>2.17</v>
      </c>
      <c r="M1793" s="176" t="s">
        <v>14344</v>
      </c>
      <c r="O1793" s="176" t="s">
        <v>14353</v>
      </c>
      <c r="P1793" s="176">
        <v>0.63500000000000001</v>
      </c>
      <c r="Q1793" s="177"/>
      <c r="R1793" t="s">
        <v>14344</v>
      </c>
      <c r="S1793">
        <v>28.060933333333335</v>
      </c>
      <c r="T1793">
        <v>4.2004349346103809E-2</v>
      </c>
      <c r="U1793">
        <v>31.76573333333333</v>
      </c>
      <c r="V1793">
        <v>3.8011369543258906E-2</v>
      </c>
      <c r="W1793">
        <v>8.0239999999999991</v>
      </c>
      <c r="X1793">
        <v>9.856440802197464E-3</v>
      </c>
      <c r="Y1793">
        <v>2091.8199999999997</v>
      </c>
      <c r="Z1793">
        <v>6.6800705481853795</v>
      </c>
      <c r="AA1793">
        <v>1900.7649999999999</v>
      </c>
      <c r="AB1793">
        <v>8.3645284818754266</v>
      </c>
      <c r="AC1793">
        <v>701.4366666666665</v>
      </c>
      <c r="AD1793">
        <v>17.190766355597066</v>
      </c>
      <c r="AE1793">
        <v>1737.45</v>
      </c>
      <c r="AF1793">
        <v>9.3229056074545582</v>
      </c>
      <c r="AG1793">
        <v>145.28000000000003</v>
      </c>
      <c r="AH1793">
        <v>2.1120040055691316</v>
      </c>
      <c r="AI1793">
        <v>2.3893333333333331</v>
      </c>
      <c r="AJ1793">
        <v>3.5197091485549128E-2</v>
      </c>
    </row>
    <row r="1794" spans="4:36" ht="16" x14ac:dyDescent="0.2">
      <c r="D1794" s="176">
        <v>676.8</v>
      </c>
      <c r="E1794" s="176">
        <v>27.6</v>
      </c>
      <c r="F1794" s="176">
        <v>31.760999999999999</v>
      </c>
      <c r="G1794" s="176">
        <v>8.02</v>
      </c>
      <c r="H1794" s="176">
        <v>2012.1</v>
      </c>
      <c r="I1794" s="176">
        <v>1832</v>
      </c>
      <c r="J1794" s="176">
        <v>1678.6</v>
      </c>
      <c r="K1794" s="176">
        <v>135.80000000000001</v>
      </c>
      <c r="L1794" s="176">
        <v>2.23</v>
      </c>
      <c r="M1794" s="176" t="s">
        <v>14344</v>
      </c>
      <c r="O1794" s="176" t="s">
        <v>14354</v>
      </c>
      <c r="P1794" s="176">
        <v>7.9000000000000001E-2</v>
      </c>
      <c r="Q1794" s="177"/>
    </row>
    <row r="1795" spans="4:36" ht="16" x14ac:dyDescent="0.2">
      <c r="D1795" s="176">
        <v>717.4</v>
      </c>
      <c r="E1795" s="176">
        <v>27.5</v>
      </c>
      <c r="F1795" s="176">
        <v>31.794</v>
      </c>
      <c r="G1795" s="176">
        <v>8.0399999999999991</v>
      </c>
      <c r="H1795" s="176">
        <v>2022.8</v>
      </c>
      <c r="I1795" s="176">
        <v>1851.1</v>
      </c>
      <c r="J1795" s="176">
        <v>1701.3</v>
      </c>
      <c r="K1795" s="176">
        <v>131.1</v>
      </c>
      <c r="L1795" s="176">
        <v>2.15</v>
      </c>
      <c r="M1795" s="176" t="s">
        <v>14344</v>
      </c>
      <c r="O1795" s="176" t="s">
        <v>14354</v>
      </c>
      <c r="P1795" s="176">
        <v>-0.54500000000000004</v>
      </c>
      <c r="Q1795" s="177"/>
    </row>
    <row r="1796" spans="4:36" ht="16" x14ac:dyDescent="0.2">
      <c r="D1796" s="176">
        <v>714.9</v>
      </c>
      <c r="E1796" s="176">
        <v>30.7</v>
      </c>
      <c r="F1796" s="176">
        <v>31.728000000000002</v>
      </c>
      <c r="G1796" s="176">
        <v>8.02</v>
      </c>
      <c r="H1796" s="176">
        <v>2042.7</v>
      </c>
      <c r="I1796" s="176">
        <v>1847</v>
      </c>
      <c r="J1796" s="176">
        <v>1682.4</v>
      </c>
      <c r="K1796" s="176">
        <v>147.5</v>
      </c>
      <c r="L1796" s="176">
        <v>2.4700000000000002</v>
      </c>
      <c r="M1796" s="176" t="s">
        <v>14345</v>
      </c>
      <c r="O1796" s="176" t="s">
        <v>14354</v>
      </c>
      <c r="P1796" s="176">
        <v>-0.46200000000000002</v>
      </c>
      <c r="Q1796" s="177"/>
      <c r="R1796" t="s">
        <v>14384</v>
      </c>
    </row>
    <row r="1797" spans="4:36" ht="16" x14ac:dyDescent="0.2">
      <c r="D1797" s="176">
        <v>671.5</v>
      </c>
      <c r="E1797" s="176">
        <v>30.8</v>
      </c>
      <c r="F1797" s="176">
        <v>31.728000000000002</v>
      </c>
      <c r="G1797" s="176">
        <v>8.01</v>
      </c>
      <c r="H1797" s="176">
        <v>2022.6</v>
      </c>
      <c r="I1797" s="176">
        <v>1819</v>
      </c>
      <c r="J1797" s="176">
        <v>1651.1</v>
      </c>
      <c r="K1797" s="176">
        <v>151.80000000000001</v>
      </c>
      <c r="L1797" s="176">
        <v>2.54</v>
      </c>
      <c r="M1797" s="176" t="s">
        <v>14345</v>
      </c>
      <c r="O1797" s="176" t="s">
        <v>14354</v>
      </c>
      <c r="P1797" s="176">
        <v>1.492</v>
      </c>
      <c r="Q1797" s="177"/>
      <c r="R1797" t="s">
        <v>14385</v>
      </c>
      <c r="S1797" t="s">
        <v>14386</v>
      </c>
    </row>
    <row r="1798" spans="4:36" ht="16" x14ac:dyDescent="0.2">
      <c r="D1798" s="176">
        <v>776</v>
      </c>
      <c r="E1798" s="176">
        <v>30.7</v>
      </c>
      <c r="F1798" s="176">
        <v>31.760999999999999</v>
      </c>
      <c r="G1798" s="176">
        <v>8.01</v>
      </c>
      <c r="H1798" s="176">
        <v>2020.8</v>
      </c>
      <c r="I1798" s="176">
        <v>1841.9</v>
      </c>
      <c r="J1798" s="176">
        <v>1686.7</v>
      </c>
      <c r="K1798" s="176">
        <v>136.6</v>
      </c>
      <c r="L1798" s="176">
        <v>2.2799999999999998</v>
      </c>
      <c r="M1798" s="176" t="s">
        <v>14345</v>
      </c>
      <c r="O1798" s="176" t="s">
        <v>14354</v>
      </c>
      <c r="P1798" s="176">
        <v>0.19600000000000001</v>
      </c>
      <c r="Q1798" s="177"/>
      <c r="R1798" s="176" t="s">
        <v>14347</v>
      </c>
      <c r="S1798" t="s">
        <v>14339</v>
      </c>
    </row>
    <row r="1799" spans="4:36" ht="16" x14ac:dyDescent="0.2">
      <c r="D1799" s="176">
        <v>344.3</v>
      </c>
      <c r="E1799" s="176">
        <v>27.9</v>
      </c>
      <c r="F1799" s="176">
        <v>31.861000000000001</v>
      </c>
      <c r="G1799" s="176">
        <v>8.27</v>
      </c>
      <c r="H1799" s="176">
        <v>2081.8000000000002</v>
      </c>
      <c r="I1799" s="176">
        <v>1762.9</v>
      </c>
      <c r="J1799" s="176">
        <v>1528.4</v>
      </c>
      <c r="K1799" s="176">
        <v>225.6</v>
      </c>
      <c r="L1799" s="176">
        <v>3.7</v>
      </c>
      <c r="M1799" s="176" t="s">
        <v>14338</v>
      </c>
      <c r="O1799" s="176" t="s">
        <v>14347</v>
      </c>
      <c r="P1799" s="176" t="s">
        <v>12145</v>
      </c>
      <c r="Q1799" s="177"/>
      <c r="R1799" s="176" t="s">
        <v>14348</v>
      </c>
      <c r="S1799" t="s">
        <v>14338</v>
      </c>
    </row>
    <row r="1800" spans="4:36" ht="16" x14ac:dyDescent="0.2">
      <c r="D1800" s="176">
        <v>370</v>
      </c>
      <c r="E1800" s="176">
        <v>27.8</v>
      </c>
      <c r="F1800" s="176">
        <v>31.928000000000001</v>
      </c>
      <c r="G1800" s="176">
        <v>8.25</v>
      </c>
      <c r="H1800" s="176">
        <v>2077.1999999999998</v>
      </c>
      <c r="I1800" s="176">
        <v>1774.1</v>
      </c>
      <c r="J1800" s="176">
        <v>1549.5</v>
      </c>
      <c r="K1800" s="176">
        <v>215.1</v>
      </c>
      <c r="L1800" s="176">
        <v>3.53</v>
      </c>
      <c r="M1800" s="176" t="s">
        <v>14338</v>
      </c>
      <c r="O1800" s="176" t="s">
        <v>14347</v>
      </c>
      <c r="P1800" s="176" t="s">
        <v>12145</v>
      </c>
      <c r="Q1800" s="177"/>
      <c r="R1800" s="176" t="s">
        <v>14349</v>
      </c>
      <c r="S1800" t="s">
        <v>14342</v>
      </c>
    </row>
    <row r="1801" spans="4:36" ht="16" x14ac:dyDescent="0.2">
      <c r="D1801" s="176">
        <v>371.9</v>
      </c>
      <c r="E1801" s="176">
        <v>27.9</v>
      </c>
      <c r="F1801" s="176">
        <v>31.960999999999999</v>
      </c>
      <c r="G1801" s="176">
        <v>8.26</v>
      </c>
      <c r="H1801" s="176">
        <v>2092.9</v>
      </c>
      <c r="I1801" s="176">
        <v>1786.6</v>
      </c>
      <c r="J1801" s="176">
        <v>1559.3</v>
      </c>
      <c r="K1801" s="176">
        <v>217.8</v>
      </c>
      <c r="L1801" s="176">
        <v>3.57</v>
      </c>
      <c r="M1801" s="176" t="s">
        <v>14338</v>
      </c>
      <c r="O1801" s="176" t="s">
        <v>14347</v>
      </c>
      <c r="P1801" s="176" t="s">
        <v>12145</v>
      </c>
      <c r="Q1801" s="177"/>
      <c r="R1801" s="176" t="s">
        <v>14350</v>
      </c>
      <c r="S1801" t="s">
        <v>14343</v>
      </c>
    </row>
    <row r="1802" spans="4:36" ht="16" x14ac:dyDescent="0.2">
      <c r="D1802" s="176">
        <v>275.60000000000002</v>
      </c>
      <c r="E1802" s="176">
        <v>31.1</v>
      </c>
      <c r="F1802" s="176">
        <v>31.861000000000001</v>
      </c>
      <c r="G1802" s="176">
        <v>8.34</v>
      </c>
      <c r="H1802" s="176">
        <v>2124.4</v>
      </c>
      <c r="I1802" s="176">
        <v>1720.9</v>
      </c>
      <c r="J1802" s="176">
        <v>1431.1</v>
      </c>
      <c r="K1802" s="176">
        <v>283.3</v>
      </c>
      <c r="L1802" s="176">
        <v>4.74</v>
      </c>
      <c r="M1802" s="176" t="s">
        <v>14339</v>
      </c>
      <c r="O1802" s="176" t="s">
        <v>14347</v>
      </c>
      <c r="P1802" s="176">
        <v>-0.57199999999999995</v>
      </c>
      <c r="Q1802" s="177"/>
      <c r="R1802" s="176" t="s">
        <v>14351</v>
      </c>
      <c r="S1802" t="s">
        <v>14345</v>
      </c>
    </row>
    <row r="1803" spans="4:36" ht="16" x14ac:dyDescent="0.2">
      <c r="D1803" s="176">
        <v>280.5</v>
      </c>
      <c r="E1803" s="176">
        <v>31.1</v>
      </c>
      <c r="F1803" s="176">
        <v>31.827999999999999</v>
      </c>
      <c r="G1803" s="176">
        <v>8.35</v>
      </c>
      <c r="H1803" s="176">
        <v>2123.6999999999998</v>
      </c>
      <c r="I1803" s="176">
        <v>1724.6</v>
      </c>
      <c r="J1803" s="176">
        <v>1437.4</v>
      </c>
      <c r="K1803" s="176">
        <v>280.5</v>
      </c>
      <c r="L1803" s="176">
        <v>4.7</v>
      </c>
      <c r="M1803" s="176" t="s">
        <v>14339</v>
      </c>
      <c r="O1803" s="176" t="s">
        <v>14347</v>
      </c>
      <c r="P1803" s="176">
        <v>0.97899999999999998</v>
      </c>
      <c r="Q1803" s="177"/>
      <c r="R1803" s="176" t="s">
        <v>14352</v>
      </c>
      <c r="S1803" t="s">
        <v>14344</v>
      </c>
    </row>
    <row r="1804" spans="4:36" ht="16" x14ac:dyDescent="0.2">
      <c r="D1804" s="176">
        <v>274.60000000000002</v>
      </c>
      <c r="E1804" s="176">
        <v>31</v>
      </c>
      <c r="F1804" s="176">
        <v>31.893999999999998</v>
      </c>
      <c r="G1804" s="176">
        <v>8.35</v>
      </c>
      <c r="H1804" s="176">
        <v>2123.1</v>
      </c>
      <c r="I1804" s="176">
        <v>1719.9</v>
      </c>
      <c r="J1804" s="176">
        <v>1430.3</v>
      </c>
      <c r="K1804" s="176">
        <v>283</v>
      </c>
      <c r="L1804" s="176">
        <v>4.7300000000000004</v>
      </c>
      <c r="M1804" s="176" t="s">
        <v>14339</v>
      </c>
      <c r="O1804" s="176" t="s">
        <v>14348</v>
      </c>
      <c r="P1804" s="176">
        <v>-5.6000000000000001E-2</v>
      </c>
      <c r="Q1804" s="177"/>
      <c r="R1804" s="176" t="s">
        <v>14353</v>
      </c>
      <c r="S1804" t="s">
        <v>14341</v>
      </c>
    </row>
    <row r="1805" spans="4:36" ht="16" x14ac:dyDescent="0.2">
      <c r="D1805" s="176">
        <v>3674.9</v>
      </c>
      <c r="E1805" s="176">
        <v>28</v>
      </c>
      <c r="F1805" s="176">
        <v>31.861000000000001</v>
      </c>
      <c r="G1805" s="176">
        <v>7.35</v>
      </c>
      <c r="H1805" s="176">
        <v>2135.1999999999998</v>
      </c>
      <c r="I1805" s="176">
        <v>2176</v>
      </c>
      <c r="J1805" s="176">
        <v>2043.5</v>
      </c>
      <c r="K1805" s="176">
        <v>37.9</v>
      </c>
      <c r="L1805" s="176">
        <v>0.62</v>
      </c>
      <c r="M1805" s="176" t="s">
        <v>14340</v>
      </c>
      <c r="O1805" s="176" t="s">
        <v>14348</v>
      </c>
      <c r="P1805" s="176">
        <v>-0.39800000000000002</v>
      </c>
      <c r="Q1805" s="177"/>
      <c r="R1805" s="176" t="s">
        <v>14354</v>
      </c>
      <c r="S1805" t="s">
        <v>14340</v>
      </c>
    </row>
    <row r="1806" spans="4:36" ht="16" x14ac:dyDescent="0.2">
      <c r="D1806" s="176">
        <v>3278.9</v>
      </c>
      <c r="E1806" s="176">
        <v>28</v>
      </c>
      <c r="F1806" s="176">
        <v>31.861000000000001</v>
      </c>
      <c r="G1806" s="176">
        <v>7.34</v>
      </c>
      <c r="H1806" s="176">
        <v>2148.5</v>
      </c>
      <c r="I1806" s="176">
        <v>2172.6</v>
      </c>
      <c r="J1806" s="176">
        <v>2045.6</v>
      </c>
      <c r="K1806" s="176">
        <v>42.6</v>
      </c>
      <c r="L1806" s="176">
        <v>0.7</v>
      </c>
      <c r="M1806" s="176" t="s">
        <v>14340</v>
      </c>
      <c r="O1806" s="176" t="s">
        <v>14348</v>
      </c>
      <c r="P1806" s="176">
        <v>4.4999999999999998E-2</v>
      </c>
      <c r="Q1806" s="177"/>
    </row>
    <row r="1807" spans="4:36" ht="16" x14ac:dyDescent="0.2">
      <c r="D1807" s="176">
        <v>3419.2</v>
      </c>
      <c r="E1807" s="176">
        <v>27.9</v>
      </c>
      <c r="F1807" s="176">
        <v>31.861000000000001</v>
      </c>
      <c r="G1807" s="176">
        <v>7.35</v>
      </c>
      <c r="H1807" s="176">
        <v>2148.1999999999998</v>
      </c>
      <c r="I1807" s="176">
        <v>2178.6</v>
      </c>
      <c r="J1807" s="176">
        <v>2049.5</v>
      </c>
      <c r="K1807" s="176">
        <v>40.799999999999997</v>
      </c>
      <c r="L1807" s="176">
        <v>0.67</v>
      </c>
      <c r="M1807" s="176" t="s">
        <v>14340</v>
      </c>
      <c r="O1807" s="176" t="s">
        <v>14348</v>
      </c>
      <c r="P1807" s="176">
        <v>0.23599999999999999</v>
      </c>
      <c r="Q1807" s="177"/>
    </row>
    <row r="1808" spans="4:36" ht="16" x14ac:dyDescent="0.2">
      <c r="D1808" s="176">
        <v>2895.6</v>
      </c>
      <c r="E1808" s="176">
        <v>31.1</v>
      </c>
      <c r="F1808" s="176">
        <v>31.893999999999998</v>
      </c>
      <c r="G1808" s="176">
        <v>7.33</v>
      </c>
      <c r="H1808" s="176">
        <v>2128.5</v>
      </c>
      <c r="I1808" s="176">
        <v>2122.6999999999998</v>
      </c>
      <c r="J1808" s="176">
        <v>2001.1</v>
      </c>
      <c r="K1808" s="176">
        <v>52.8</v>
      </c>
      <c r="L1808" s="176">
        <v>0.88</v>
      </c>
      <c r="M1808" s="176" t="s">
        <v>14341</v>
      </c>
      <c r="O1808" s="176" t="s">
        <v>14348</v>
      </c>
      <c r="P1808" s="176">
        <v>9.0999999999999998E-2</v>
      </c>
      <c r="Q1808" s="177"/>
    </row>
    <row r="1809" spans="4:17" ht="16" x14ac:dyDescent="0.2">
      <c r="D1809" s="176">
        <v>2680.7</v>
      </c>
      <c r="E1809" s="176">
        <v>31.1</v>
      </c>
      <c r="F1809" s="176">
        <v>31.861000000000001</v>
      </c>
      <c r="G1809" s="176">
        <v>7.35</v>
      </c>
      <c r="H1809" s="176">
        <v>2132.5</v>
      </c>
      <c r="I1809" s="176">
        <v>2116.1999999999998</v>
      </c>
      <c r="J1809" s="176">
        <v>1995.8</v>
      </c>
      <c r="K1809" s="176">
        <v>56.6</v>
      </c>
      <c r="L1809" s="176">
        <v>0.95</v>
      </c>
      <c r="M1809" s="176" t="s">
        <v>14341</v>
      </c>
      <c r="O1809" s="176" t="s">
        <v>14349</v>
      </c>
      <c r="P1809" s="176">
        <v>-0.39900000000000002</v>
      </c>
      <c r="Q1809" s="177"/>
    </row>
    <row r="1810" spans="4:17" ht="16" x14ac:dyDescent="0.2">
      <c r="D1810" s="176">
        <v>2959.2</v>
      </c>
      <c r="E1810" s="176">
        <v>31.2</v>
      </c>
      <c r="F1810" s="176">
        <v>31.794</v>
      </c>
      <c r="G1810" s="176">
        <v>7.33</v>
      </c>
      <c r="H1810" s="176">
        <v>2132.6</v>
      </c>
      <c r="I1810" s="176">
        <v>2129.3000000000002</v>
      </c>
      <c r="J1810" s="176">
        <v>2007.1</v>
      </c>
      <c r="K1810" s="176">
        <v>52</v>
      </c>
      <c r="L1810" s="176">
        <v>0.87</v>
      </c>
      <c r="M1810" s="176" t="s">
        <v>14341</v>
      </c>
      <c r="O1810" s="176" t="s">
        <v>14349</v>
      </c>
      <c r="P1810" s="176">
        <v>-1.5840000000000001</v>
      </c>
      <c r="Q1810" s="177"/>
    </row>
    <row r="1811" spans="4:17" ht="16" x14ac:dyDescent="0.2">
      <c r="D1811" s="176">
        <v>427.1</v>
      </c>
      <c r="E1811" s="176">
        <v>28</v>
      </c>
      <c r="F1811" s="176">
        <v>31.960999999999999</v>
      </c>
      <c r="G1811" s="176">
        <v>8.19</v>
      </c>
      <c r="H1811" s="176">
        <v>2096</v>
      </c>
      <c r="I1811" s="176">
        <v>1815.6</v>
      </c>
      <c r="J1811" s="176">
        <v>1603.2</v>
      </c>
      <c r="K1811" s="176">
        <v>201.3</v>
      </c>
      <c r="L1811" s="176">
        <v>3.31</v>
      </c>
      <c r="M1811" s="176" t="s">
        <v>14342</v>
      </c>
      <c r="O1811" s="176" t="s">
        <v>14349</v>
      </c>
      <c r="P1811" s="176">
        <v>0.34599999999999997</v>
      </c>
      <c r="Q1811" s="177"/>
    </row>
    <row r="1812" spans="4:17" ht="16" x14ac:dyDescent="0.2">
      <c r="D1812" s="176">
        <v>441.8</v>
      </c>
      <c r="E1812" s="176">
        <v>27.9</v>
      </c>
      <c r="F1812" s="176">
        <v>31.994</v>
      </c>
      <c r="G1812" s="176">
        <v>8.18</v>
      </c>
      <c r="H1812" s="176">
        <v>2090.1</v>
      </c>
      <c r="I1812" s="176">
        <v>1817.9</v>
      </c>
      <c r="J1812" s="176">
        <v>1610.8</v>
      </c>
      <c r="K1812" s="176">
        <v>195.7</v>
      </c>
      <c r="L1812" s="176">
        <v>3.21</v>
      </c>
      <c r="M1812" s="176" t="s">
        <v>14342</v>
      </c>
      <c r="O1812" s="176" t="s">
        <v>14349</v>
      </c>
      <c r="P1812" s="176">
        <v>0.107</v>
      </c>
      <c r="Q1812" s="177"/>
    </row>
    <row r="1813" spans="4:17" ht="16" x14ac:dyDescent="0.2">
      <c r="D1813" s="176">
        <v>456.7</v>
      </c>
      <c r="E1813" s="176">
        <v>27.8</v>
      </c>
      <c r="F1813" s="176">
        <v>31.960999999999999</v>
      </c>
      <c r="G1813" s="176">
        <v>8.18</v>
      </c>
      <c r="H1813" s="176">
        <v>2087.6999999999998</v>
      </c>
      <c r="I1813" s="176">
        <v>1823.3</v>
      </c>
      <c r="J1813" s="176">
        <v>1620.7</v>
      </c>
      <c r="K1813" s="176">
        <v>190.7</v>
      </c>
      <c r="L1813" s="176">
        <v>3.13</v>
      </c>
      <c r="M1813" s="176" t="s">
        <v>14342</v>
      </c>
      <c r="O1813" s="176" t="s">
        <v>14349</v>
      </c>
      <c r="P1813" s="176">
        <v>0.73</v>
      </c>
      <c r="Q1813" s="177"/>
    </row>
    <row r="1814" spans="4:17" ht="16" x14ac:dyDescent="0.2">
      <c r="D1814" s="176">
        <v>461.5</v>
      </c>
      <c r="E1814" s="176">
        <v>30.8</v>
      </c>
      <c r="F1814" s="176">
        <v>31.960999999999999</v>
      </c>
      <c r="G1814" s="176">
        <v>8.1300000000000008</v>
      </c>
      <c r="H1814" s="176">
        <v>2110</v>
      </c>
      <c r="I1814" s="176">
        <v>1819.9</v>
      </c>
      <c r="J1814" s="176">
        <v>1599.7</v>
      </c>
      <c r="K1814" s="176">
        <v>209.1</v>
      </c>
      <c r="L1814" s="176">
        <v>3.49</v>
      </c>
      <c r="M1814" s="176" t="s">
        <v>14343</v>
      </c>
      <c r="O1814" s="176" t="s">
        <v>14350</v>
      </c>
      <c r="P1814" s="176" t="s">
        <v>12145</v>
      </c>
      <c r="Q1814" s="177"/>
    </row>
    <row r="1815" spans="4:17" ht="16" x14ac:dyDescent="0.2">
      <c r="D1815" s="176">
        <v>493.2</v>
      </c>
      <c r="E1815" s="176">
        <v>30.8</v>
      </c>
      <c r="F1815" s="176">
        <v>31.994</v>
      </c>
      <c r="G1815" s="176">
        <v>8.1300000000000008</v>
      </c>
      <c r="H1815" s="176">
        <v>2110</v>
      </c>
      <c r="I1815" s="176">
        <v>1832.7</v>
      </c>
      <c r="J1815" s="176">
        <v>1620.1</v>
      </c>
      <c r="K1815" s="176">
        <v>200.9</v>
      </c>
      <c r="L1815" s="176">
        <v>3.35</v>
      </c>
      <c r="M1815" s="176" t="s">
        <v>14343</v>
      </c>
      <c r="O1815" s="176" t="s">
        <v>14350</v>
      </c>
      <c r="P1815" s="176" t="s">
        <v>12145</v>
      </c>
      <c r="Q1815" s="177"/>
    </row>
    <row r="1816" spans="4:17" ht="16" x14ac:dyDescent="0.2">
      <c r="D1816" s="176">
        <v>469.7</v>
      </c>
      <c r="E1816" s="176">
        <v>30.8</v>
      </c>
      <c r="F1816" s="176">
        <v>31.960999999999999</v>
      </c>
      <c r="G1816" s="176">
        <v>8.1300000000000008</v>
      </c>
      <c r="H1816" s="176">
        <v>2110.6</v>
      </c>
      <c r="I1816" s="176">
        <v>1823.9</v>
      </c>
      <c r="J1816" s="176">
        <v>1605.6</v>
      </c>
      <c r="K1816" s="176">
        <v>207</v>
      </c>
      <c r="L1816" s="176">
        <v>3.46</v>
      </c>
      <c r="M1816" s="176" t="s">
        <v>14343</v>
      </c>
      <c r="O1816" s="176" t="s">
        <v>14350</v>
      </c>
      <c r="P1816" s="176">
        <v>0.48799999999999999</v>
      </c>
      <c r="Q1816" s="177"/>
    </row>
    <row r="1817" spans="4:17" ht="16" x14ac:dyDescent="0.2">
      <c r="D1817" s="176">
        <v>703.8</v>
      </c>
      <c r="E1817" s="176">
        <v>28.1</v>
      </c>
      <c r="F1817" s="176">
        <v>31.893999999999998</v>
      </c>
      <c r="G1817" s="176">
        <v>8.0399999999999991</v>
      </c>
      <c r="H1817" s="176">
        <v>2116.1</v>
      </c>
      <c r="I1817" s="176">
        <v>1922.8</v>
      </c>
      <c r="J1817" s="176">
        <v>1757.5</v>
      </c>
      <c r="K1817" s="176">
        <v>147.30000000000001</v>
      </c>
      <c r="L1817" s="176">
        <v>2.42</v>
      </c>
      <c r="M1817" s="176" t="s">
        <v>14344</v>
      </c>
      <c r="O1817" s="176" t="s">
        <v>14350</v>
      </c>
      <c r="P1817" s="176">
        <v>-0.71799999999999997</v>
      </c>
      <c r="Q1817" s="177"/>
    </row>
    <row r="1818" spans="4:17" ht="16" x14ac:dyDescent="0.2">
      <c r="D1818" s="176">
        <v>743.7</v>
      </c>
      <c r="E1818" s="176">
        <v>28.2</v>
      </c>
      <c r="F1818" s="176">
        <v>31.861000000000001</v>
      </c>
      <c r="G1818" s="176">
        <v>8.0399999999999991</v>
      </c>
      <c r="H1818" s="176">
        <v>2110.1</v>
      </c>
      <c r="I1818" s="176">
        <v>1926.4</v>
      </c>
      <c r="J1818" s="176">
        <v>1766.2</v>
      </c>
      <c r="K1818" s="176">
        <v>141.30000000000001</v>
      </c>
      <c r="L1818" s="176">
        <v>2.3199999999999998</v>
      </c>
      <c r="M1818" s="176" t="s">
        <v>14344</v>
      </c>
      <c r="O1818" s="176" t="s">
        <v>14350</v>
      </c>
      <c r="P1818" s="176">
        <v>4.8000000000000001E-2</v>
      </c>
      <c r="Q1818" s="177"/>
    </row>
    <row r="1819" spans="4:17" ht="16" x14ac:dyDescent="0.2">
      <c r="D1819" s="176">
        <v>739.7</v>
      </c>
      <c r="E1819" s="176">
        <v>28.1</v>
      </c>
      <c r="F1819" s="176">
        <v>31.861000000000001</v>
      </c>
      <c r="G1819" s="176">
        <v>8.02</v>
      </c>
      <c r="H1819" s="176">
        <v>2109.5</v>
      </c>
      <c r="I1819" s="176">
        <v>1925.7</v>
      </c>
      <c r="J1819" s="176">
        <v>1765.4</v>
      </c>
      <c r="K1819" s="176">
        <v>141.30000000000001</v>
      </c>
      <c r="L1819" s="176">
        <v>2.3199999999999998</v>
      </c>
      <c r="M1819" s="176" t="s">
        <v>14344</v>
      </c>
      <c r="O1819" s="176" t="s">
        <v>14351</v>
      </c>
      <c r="P1819" s="176">
        <v>0.27400000000000002</v>
      </c>
      <c r="Q1819" s="177"/>
    </row>
    <row r="1820" spans="4:17" ht="16" x14ac:dyDescent="0.2">
      <c r="D1820" s="176">
        <v>556.4</v>
      </c>
      <c r="E1820" s="176">
        <v>30.5</v>
      </c>
      <c r="F1820" s="176">
        <v>31.893999999999998</v>
      </c>
      <c r="G1820" s="176">
        <v>8.09</v>
      </c>
      <c r="H1820" s="176">
        <v>2123.6</v>
      </c>
      <c r="I1820" s="176">
        <v>1869.8</v>
      </c>
      <c r="J1820" s="176">
        <v>1670</v>
      </c>
      <c r="K1820" s="176">
        <v>186.4</v>
      </c>
      <c r="L1820" s="176">
        <v>3.11</v>
      </c>
      <c r="M1820" s="176" t="s">
        <v>14345</v>
      </c>
      <c r="O1820" s="176" t="s">
        <v>14351</v>
      </c>
      <c r="P1820" s="176">
        <v>1.018</v>
      </c>
      <c r="Q1820" s="177"/>
    </row>
    <row r="1821" spans="4:17" ht="16" x14ac:dyDescent="0.2">
      <c r="D1821" s="176">
        <v>602.5</v>
      </c>
      <c r="E1821" s="176">
        <v>30.5</v>
      </c>
      <c r="F1821" s="176">
        <v>31.893999999999998</v>
      </c>
      <c r="G1821" s="176">
        <v>8.11</v>
      </c>
      <c r="H1821" s="176">
        <v>2133.9</v>
      </c>
      <c r="I1821" s="176">
        <v>1893.2</v>
      </c>
      <c r="J1821" s="176">
        <v>1700.2</v>
      </c>
      <c r="K1821" s="176">
        <v>178.4</v>
      </c>
      <c r="L1821" s="176">
        <v>2.98</v>
      </c>
      <c r="M1821" s="176" t="s">
        <v>14345</v>
      </c>
      <c r="O1821" s="176" t="s">
        <v>14351</v>
      </c>
      <c r="P1821" s="176">
        <v>-0.97399999999999998</v>
      </c>
      <c r="Q1821" s="177"/>
    </row>
    <row r="1822" spans="4:17" ht="16" x14ac:dyDescent="0.2">
      <c r="D1822" s="176">
        <v>569</v>
      </c>
      <c r="E1822" s="176">
        <v>30.5</v>
      </c>
      <c r="F1822" s="176">
        <v>31.893999999999998</v>
      </c>
      <c r="G1822" s="176">
        <v>8.1</v>
      </c>
      <c r="H1822" s="176">
        <v>2115.8000000000002</v>
      </c>
      <c r="I1822" s="176">
        <v>1867.6</v>
      </c>
      <c r="J1822" s="176">
        <v>1671.3</v>
      </c>
      <c r="K1822" s="176">
        <v>182.6</v>
      </c>
      <c r="L1822" s="176">
        <v>3.04</v>
      </c>
      <c r="M1822" s="176" t="s">
        <v>14345</v>
      </c>
      <c r="O1822" s="176" t="s">
        <v>14351</v>
      </c>
      <c r="P1822" s="176">
        <v>0.85199999999999998</v>
      </c>
      <c r="Q1822" s="177"/>
    </row>
    <row r="1823" spans="4:17" ht="16" x14ac:dyDescent="0.2">
      <c r="D1823" s="176">
        <v>233.3</v>
      </c>
      <c r="E1823" s="176">
        <v>27.8</v>
      </c>
      <c r="F1823" s="176">
        <v>31.760999999999999</v>
      </c>
      <c r="G1823" s="176">
        <v>8.24</v>
      </c>
      <c r="H1823" s="176">
        <v>2071.6</v>
      </c>
      <c r="I1823" s="176">
        <v>1675.2</v>
      </c>
      <c r="J1823" s="176">
        <v>1394.1</v>
      </c>
      <c r="K1823" s="176">
        <v>275.10000000000002</v>
      </c>
      <c r="L1823" s="176">
        <v>4.5199999999999996</v>
      </c>
      <c r="M1823" s="176" t="s">
        <v>14338</v>
      </c>
      <c r="O1823" s="176" t="s">
        <v>14351</v>
      </c>
      <c r="P1823" s="176">
        <v>0.67900000000000005</v>
      </c>
      <c r="Q1823" s="177"/>
    </row>
    <row r="1824" spans="4:17" ht="16" x14ac:dyDescent="0.2">
      <c r="D1824" s="176">
        <v>231.8</v>
      </c>
      <c r="E1824" s="176">
        <v>27.9</v>
      </c>
      <c r="F1824" s="176">
        <v>31.794</v>
      </c>
      <c r="G1824" s="176">
        <v>8.25</v>
      </c>
      <c r="H1824" s="176">
        <v>2074.6</v>
      </c>
      <c r="I1824" s="176">
        <v>1675</v>
      </c>
      <c r="J1824" s="176">
        <v>1391.6</v>
      </c>
      <c r="K1824" s="176">
        <v>277.39999999999998</v>
      </c>
      <c r="L1824" s="176">
        <v>4.5599999999999996</v>
      </c>
      <c r="M1824" s="176" t="s">
        <v>14338</v>
      </c>
      <c r="O1824" s="176" t="s">
        <v>14352</v>
      </c>
      <c r="P1824" s="176">
        <v>-0.77400000000000002</v>
      </c>
      <c r="Q1824" s="177"/>
    </row>
    <row r="1825" spans="4:17" ht="16" x14ac:dyDescent="0.2">
      <c r="D1825" s="176">
        <v>217.2</v>
      </c>
      <c r="E1825" s="176">
        <v>27.8</v>
      </c>
      <c r="F1825" s="176">
        <v>31.861000000000001</v>
      </c>
      <c r="G1825" s="176">
        <v>8.25</v>
      </c>
      <c r="H1825" s="176">
        <v>2084.6999999999998</v>
      </c>
      <c r="I1825" s="176">
        <v>1669</v>
      </c>
      <c r="J1825" s="176">
        <v>1375.2</v>
      </c>
      <c r="K1825" s="176">
        <v>288.2</v>
      </c>
      <c r="L1825" s="176">
        <v>4.7300000000000004</v>
      </c>
      <c r="M1825" s="176" t="s">
        <v>14338</v>
      </c>
      <c r="O1825" s="176" t="s">
        <v>14352</v>
      </c>
      <c r="P1825" s="176">
        <v>-2.1070000000000002</v>
      </c>
      <c r="Q1825" s="177"/>
    </row>
    <row r="1826" spans="4:17" ht="16" x14ac:dyDescent="0.2">
      <c r="D1826" s="176">
        <v>220.7</v>
      </c>
      <c r="E1826" s="176">
        <v>30.8</v>
      </c>
      <c r="F1826" s="176">
        <v>31.960999999999999</v>
      </c>
      <c r="G1826" s="176">
        <v>8.26</v>
      </c>
      <c r="H1826" s="176">
        <v>2094.5</v>
      </c>
      <c r="I1826" s="176">
        <v>1651.8</v>
      </c>
      <c r="J1826" s="176">
        <v>1339.8</v>
      </c>
      <c r="K1826" s="176">
        <v>306.7</v>
      </c>
      <c r="L1826" s="176">
        <v>5.12</v>
      </c>
      <c r="M1826" s="176" t="s">
        <v>14339</v>
      </c>
      <c r="O1826" s="176" t="s">
        <v>14352</v>
      </c>
      <c r="P1826" s="176">
        <v>0.58199999999999996</v>
      </c>
      <c r="Q1826" s="177"/>
    </row>
    <row r="1827" spans="4:17" ht="16" x14ac:dyDescent="0.2">
      <c r="D1827" s="176">
        <v>216.5</v>
      </c>
      <c r="E1827" s="176">
        <v>30.9</v>
      </c>
      <c r="F1827" s="176">
        <v>31.960999999999999</v>
      </c>
      <c r="G1827" s="176">
        <v>8.1999999999999993</v>
      </c>
      <c r="H1827" s="176">
        <v>2087.4</v>
      </c>
      <c r="I1827" s="176">
        <v>1641.4</v>
      </c>
      <c r="J1827" s="176">
        <v>1327.8</v>
      </c>
      <c r="K1827" s="176">
        <v>308.39999999999998</v>
      </c>
      <c r="L1827" s="176">
        <v>5.15</v>
      </c>
      <c r="M1827" s="176" t="s">
        <v>14339</v>
      </c>
      <c r="O1827" s="176" t="s">
        <v>14352</v>
      </c>
      <c r="P1827" s="176">
        <v>-0.753</v>
      </c>
      <c r="Q1827" s="177"/>
    </row>
    <row r="1828" spans="4:17" ht="16" x14ac:dyDescent="0.2">
      <c r="D1828" s="176">
        <v>213.9</v>
      </c>
      <c r="E1828" s="176">
        <v>30.9</v>
      </c>
      <c r="F1828" s="176">
        <v>31.928000000000001</v>
      </c>
      <c r="G1828" s="176">
        <v>8.2100000000000009</v>
      </c>
      <c r="H1828" s="176">
        <v>2098.8000000000002</v>
      </c>
      <c r="I1828" s="176">
        <v>1647.3</v>
      </c>
      <c r="J1828" s="176">
        <v>1329.4</v>
      </c>
      <c r="K1828" s="176">
        <v>312.7</v>
      </c>
      <c r="L1828" s="176">
        <v>5.23</v>
      </c>
      <c r="M1828" s="176" t="s">
        <v>14339</v>
      </c>
      <c r="O1828" s="176" t="s">
        <v>14352</v>
      </c>
      <c r="P1828" s="176">
        <v>1.8919999999999999</v>
      </c>
      <c r="Q1828" s="177"/>
    </row>
    <row r="1829" spans="4:17" ht="16" x14ac:dyDescent="0.2">
      <c r="D1829" s="176">
        <v>3093.9</v>
      </c>
      <c r="E1829" s="176">
        <v>28.2</v>
      </c>
      <c r="F1829" s="176">
        <v>31.861000000000001</v>
      </c>
      <c r="G1829" s="176">
        <v>7.27</v>
      </c>
      <c r="H1829" s="176">
        <v>2130</v>
      </c>
      <c r="I1829" s="176">
        <v>2146</v>
      </c>
      <c r="J1829" s="176">
        <v>2022.3</v>
      </c>
      <c r="K1829" s="176">
        <v>44.5</v>
      </c>
      <c r="L1829" s="176">
        <v>0.73</v>
      </c>
      <c r="M1829" s="176" t="s">
        <v>14340</v>
      </c>
      <c r="O1829" s="176" t="s">
        <v>14353</v>
      </c>
      <c r="P1829" s="176" t="s">
        <v>12145</v>
      </c>
      <c r="Q1829" s="177"/>
    </row>
    <row r="1830" spans="4:17" ht="16" x14ac:dyDescent="0.2">
      <c r="D1830" s="176">
        <v>3115.1</v>
      </c>
      <c r="E1830" s="176">
        <v>28.3</v>
      </c>
      <c r="F1830" s="176">
        <v>31.861000000000001</v>
      </c>
      <c r="G1830" s="176">
        <v>7.27</v>
      </c>
      <c r="H1830" s="176">
        <v>2141.6</v>
      </c>
      <c r="I1830" s="176">
        <v>2157.5</v>
      </c>
      <c r="J1830" s="176">
        <v>2033.1</v>
      </c>
      <c r="K1830" s="176">
        <v>44.9</v>
      </c>
      <c r="L1830" s="176">
        <v>0.74</v>
      </c>
      <c r="M1830" s="176" t="s">
        <v>14340</v>
      </c>
      <c r="O1830" s="176" t="s">
        <v>14353</v>
      </c>
      <c r="P1830" s="176" t="s">
        <v>12145</v>
      </c>
      <c r="Q1830" s="177"/>
    </row>
    <row r="1831" spans="4:17" ht="16" x14ac:dyDescent="0.2">
      <c r="D1831" s="176">
        <v>3168.3</v>
      </c>
      <c r="E1831" s="176">
        <v>28.3</v>
      </c>
      <c r="F1831" s="176">
        <v>31.861000000000001</v>
      </c>
      <c r="G1831" s="176">
        <v>7.28</v>
      </c>
      <c r="H1831" s="176">
        <v>2141.6999999999998</v>
      </c>
      <c r="I1831" s="176">
        <v>2160</v>
      </c>
      <c r="J1831" s="176">
        <v>2034.9</v>
      </c>
      <c r="K1831" s="176">
        <v>44.2</v>
      </c>
      <c r="L1831" s="176">
        <v>0.73</v>
      </c>
      <c r="M1831" s="176" t="s">
        <v>14340</v>
      </c>
      <c r="O1831" s="176" t="s">
        <v>14353</v>
      </c>
      <c r="P1831" s="176" t="s">
        <v>12145</v>
      </c>
      <c r="Q1831" s="177"/>
    </row>
    <row r="1832" spans="4:17" ht="16" x14ac:dyDescent="0.2">
      <c r="D1832" s="176">
        <v>3182.2</v>
      </c>
      <c r="E1832" s="176">
        <v>30.7</v>
      </c>
      <c r="F1832" s="176">
        <v>31.960999999999999</v>
      </c>
      <c r="G1832" s="176">
        <v>7.25</v>
      </c>
      <c r="H1832" s="176">
        <v>2133</v>
      </c>
      <c r="I1832" s="176">
        <v>2141.4</v>
      </c>
      <c r="J1832" s="176">
        <v>2017</v>
      </c>
      <c r="K1832" s="176">
        <v>48</v>
      </c>
      <c r="L1832" s="176">
        <v>0.8</v>
      </c>
      <c r="M1832" s="176" t="s">
        <v>14341</v>
      </c>
      <c r="O1832" s="176" t="s">
        <v>14353</v>
      </c>
      <c r="P1832" s="176">
        <v>-2.0179999999999998</v>
      </c>
      <c r="Q1832" s="177"/>
    </row>
    <row r="1833" spans="4:17" ht="16" x14ac:dyDescent="0.2">
      <c r="D1833" s="176">
        <v>3230.1</v>
      </c>
      <c r="E1833" s="176">
        <v>30.8</v>
      </c>
      <c r="F1833" s="176">
        <v>31.960999999999999</v>
      </c>
      <c r="G1833" s="176">
        <v>7.24</v>
      </c>
      <c r="H1833" s="176">
        <v>2144.1</v>
      </c>
      <c r="I1833" s="176">
        <v>2153.6</v>
      </c>
      <c r="J1833" s="176">
        <v>2028.3</v>
      </c>
      <c r="K1833" s="176">
        <v>48</v>
      </c>
      <c r="L1833" s="176">
        <v>0.8</v>
      </c>
      <c r="M1833" s="176" t="s">
        <v>14341</v>
      </c>
      <c r="O1833" s="176" t="s">
        <v>14353</v>
      </c>
      <c r="P1833" s="176">
        <v>-0.29399999999999998</v>
      </c>
      <c r="Q1833" s="177"/>
    </row>
    <row r="1834" spans="4:17" ht="16" x14ac:dyDescent="0.2">
      <c r="D1834" s="176">
        <v>3281.8</v>
      </c>
      <c r="E1834" s="176">
        <v>30.9</v>
      </c>
      <c r="F1834" s="176">
        <v>31.893999999999998</v>
      </c>
      <c r="G1834" s="176">
        <v>7.23</v>
      </c>
      <c r="H1834" s="176">
        <v>2142.3000000000002</v>
      </c>
      <c r="I1834" s="176">
        <v>2153.8000000000002</v>
      </c>
      <c r="J1834" s="176">
        <v>2028</v>
      </c>
      <c r="K1834" s="176">
        <v>47.4</v>
      </c>
      <c r="L1834" s="176">
        <v>0.79</v>
      </c>
      <c r="M1834" s="176" t="s">
        <v>14341</v>
      </c>
      <c r="O1834" s="176" t="s">
        <v>14354</v>
      </c>
      <c r="P1834" s="176">
        <v>-0.71299999999999997</v>
      </c>
      <c r="Q1834" s="177"/>
    </row>
    <row r="1835" spans="4:17" ht="16" x14ac:dyDescent="0.2">
      <c r="D1835" s="176">
        <v>296.89999999999998</v>
      </c>
      <c r="E1835" s="176">
        <v>28</v>
      </c>
      <c r="F1835" s="176">
        <v>31.760999999999999</v>
      </c>
      <c r="G1835" s="176">
        <v>8.2200000000000006</v>
      </c>
      <c r="H1835" s="176">
        <v>2076.1999999999998</v>
      </c>
      <c r="I1835" s="176">
        <v>1727.9</v>
      </c>
      <c r="J1835" s="176">
        <v>1475.8</v>
      </c>
      <c r="K1835" s="176">
        <v>244.4</v>
      </c>
      <c r="L1835" s="176">
        <v>4.0199999999999996</v>
      </c>
      <c r="M1835" s="176" t="s">
        <v>14342</v>
      </c>
      <c r="O1835" s="176" t="s">
        <v>14354</v>
      </c>
      <c r="P1835" s="176">
        <v>-1.1459999999999999</v>
      </c>
      <c r="Q1835" s="177"/>
    </row>
    <row r="1836" spans="4:17" ht="16" x14ac:dyDescent="0.2">
      <c r="D1836" s="176">
        <v>285.5</v>
      </c>
      <c r="E1836" s="176">
        <v>28.1</v>
      </c>
      <c r="F1836" s="176">
        <v>31.827999999999999</v>
      </c>
      <c r="G1836" s="176">
        <v>8.2200000000000006</v>
      </c>
      <c r="H1836" s="176">
        <v>2082</v>
      </c>
      <c r="I1836" s="176">
        <v>1723</v>
      </c>
      <c r="J1836" s="176">
        <v>1464.1</v>
      </c>
      <c r="K1836" s="176">
        <v>251.6</v>
      </c>
      <c r="L1836" s="176">
        <v>4.1399999999999997</v>
      </c>
      <c r="M1836" s="176" t="s">
        <v>14342</v>
      </c>
      <c r="O1836" s="176" t="s">
        <v>14354</v>
      </c>
      <c r="P1836" s="176">
        <v>-0.27900000000000003</v>
      </c>
      <c r="Q1836" s="177"/>
    </row>
    <row r="1837" spans="4:17" ht="16" x14ac:dyDescent="0.2">
      <c r="D1837" s="176">
        <v>306.7</v>
      </c>
      <c r="E1837" s="176">
        <v>28</v>
      </c>
      <c r="F1837" s="176">
        <v>31.794</v>
      </c>
      <c r="G1837" s="176">
        <v>8.2200000000000006</v>
      </c>
      <c r="H1837" s="176">
        <v>2065.6999999999998</v>
      </c>
      <c r="I1837" s="176">
        <v>1726.3</v>
      </c>
      <c r="J1837" s="176">
        <v>1480.2</v>
      </c>
      <c r="K1837" s="176">
        <v>238.2</v>
      </c>
      <c r="L1837" s="176">
        <v>3.91</v>
      </c>
      <c r="M1837" s="176" t="s">
        <v>14342</v>
      </c>
      <c r="O1837" s="176" t="s">
        <v>14354</v>
      </c>
      <c r="P1837" s="176">
        <v>-0.69699999999999995</v>
      </c>
      <c r="Q1837" s="177"/>
    </row>
    <row r="1838" spans="4:17" ht="16" x14ac:dyDescent="0.2">
      <c r="D1838" s="176">
        <v>316.89999999999998</v>
      </c>
      <c r="E1838" s="176">
        <v>30.8</v>
      </c>
      <c r="F1838" s="176">
        <v>31.827999999999999</v>
      </c>
      <c r="G1838" s="176">
        <v>8.15</v>
      </c>
      <c r="H1838" s="176">
        <v>2097.5</v>
      </c>
      <c r="I1838" s="176">
        <v>1733.6</v>
      </c>
      <c r="J1838" s="176">
        <v>1469.6</v>
      </c>
      <c r="K1838" s="176">
        <v>256.3</v>
      </c>
      <c r="L1838" s="176">
        <v>4.28</v>
      </c>
      <c r="M1838" s="176" t="s">
        <v>14343</v>
      </c>
      <c r="O1838" s="176" t="s">
        <v>14354</v>
      </c>
      <c r="P1838" s="176">
        <v>0.317</v>
      </c>
      <c r="Q1838" s="177"/>
    </row>
    <row r="1839" spans="4:17" ht="16" x14ac:dyDescent="0.2">
      <c r="D1839" s="176">
        <v>316.8</v>
      </c>
      <c r="E1839" s="176">
        <v>30.8</v>
      </c>
      <c r="F1839" s="176">
        <v>31.893999999999998</v>
      </c>
      <c r="G1839" s="176">
        <v>8.15</v>
      </c>
      <c r="H1839" s="176">
        <v>2097.4</v>
      </c>
      <c r="I1839" s="176">
        <v>1733</v>
      </c>
      <c r="J1839" s="176">
        <v>1468.9</v>
      </c>
      <c r="K1839" s="176">
        <v>256.5</v>
      </c>
      <c r="L1839" s="176">
        <v>4.28</v>
      </c>
      <c r="M1839" s="176" t="s">
        <v>14343</v>
      </c>
      <c r="O1839" s="176" t="s">
        <v>14348</v>
      </c>
      <c r="P1839" s="176">
        <v>5.6000000000000001E-2</v>
      </c>
      <c r="Q1839" s="177"/>
    </row>
    <row r="1840" spans="4:17" ht="16" x14ac:dyDescent="0.2">
      <c r="D1840" s="176">
        <v>305.3</v>
      </c>
      <c r="E1840" s="176">
        <v>30.9</v>
      </c>
      <c r="F1840" s="176">
        <v>31.960999999999999</v>
      </c>
      <c r="G1840" s="176">
        <v>8.16</v>
      </c>
      <c r="H1840" s="176">
        <v>2108.5</v>
      </c>
      <c r="I1840" s="176">
        <v>1732.4</v>
      </c>
      <c r="J1840" s="176">
        <v>1460.5</v>
      </c>
      <c r="K1840" s="176">
        <v>264.60000000000002</v>
      </c>
      <c r="L1840" s="176">
        <v>4.42</v>
      </c>
      <c r="M1840" s="176" t="s">
        <v>14343</v>
      </c>
      <c r="O1840" s="176" t="s">
        <v>14348</v>
      </c>
      <c r="P1840" s="176">
        <v>-0.40200000000000002</v>
      </c>
      <c r="Q1840" s="177"/>
    </row>
    <row r="1841" spans="4:17" ht="16" x14ac:dyDescent="0.2">
      <c r="D1841" s="176">
        <v>660.2</v>
      </c>
      <c r="E1841" s="176">
        <v>27.8</v>
      </c>
      <c r="F1841" s="176">
        <v>31.760999999999999</v>
      </c>
      <c r="G1841" s="176">
        <v>7.92</v>
      </c>
      <c r="H1841" s="176">
        <v>2096.1</v>
      </c>
      <c r="I1841" s="176">
        <v>1897.5</v>
      </c>
      <c r="J1841" s="176">
        <v>1730.6</v>
      </c>
      <c r="K1841" s="176">
        <v>149.80000000000001</v>
      </c>
      <c r="L1841" s="176">
        <v>2.46</v>
      </c>
      <c r="M1841" s="176" t="s">
        <v>14344</v>
      </c>
      <c r="O1841" s="176" t="s">
        <v>14348</v>
      </c>
      <c r="P1841" s="176">
        <v>3.9E-2</v>
      </c>
      <c r="Q1841" s="177"/>
    </row>
    <row r="1842" spans="4:17" ht="16" x14ac:dyDescent="0.2">
      <c r="D1842" s="176">
        <v>634</v>
      </c>
      <c r="E1842" s="176">
        <v>27.9</v>
      </c>
      <c r="F1842" s="176">
        <v>31.760999999999999</v>
      </c>
      <c r="G1842" s="176">
        <v>7.92</v>
      </c>
      <c r="H1842" s="176">
        <v>2109.1999999999998</v>
      </c>
      <c r="I1842" s="176">
        <v>1901</v>
      </c>
      <c r="J1842" s="176">
        <v>1728.3</v>
      </c>
      <c r="K1842" s="176">
        <v>156.30000000000001</v>
      </c>
      <c r="L1842" s="176">
        <v>2.57</v>
      </c>
      <c r="M1842" s="176" t="s">
        <v>14344</v>
      </c>
      <c r="O1842" s="176" t="s">
        <v>14348</v>
      </c>
      <c r="P1842" s="176">
        <v>0.61699999999999999</v>
      </c>
      <c r="Q1842" s="177"/>
    </row>
    <row r="1843" spans="4:17" ht="16" x14ac:dyDescent="0.2">
      <c r="D1843" s="176">
        <v>652.5</v>
      </c>
      <c r="E1843" s="176">
        <v>27.9</v>
      </c>
      <c r="F1843" s="176">
        <v>31.760999999999999</v>
      </c>
      <c r="G1843" s="176">
        <v>7.92</v>
      </c>
      <c r="H1843" s="176">
        <v>2109.3000000000002</v>
      </c>
      <c r="I1843" s="176">
        <v>1906</v>
      </c>
      <c r="J1843" s="176">
        <v>1735.9</v>
      </c>
      <c r="K1843" s="176">
        <v>153.19999999999999</v>
      </c>
      <c r="L1843" s="176">
        <v>2.52</v>
      </c>
      <c r="M1843" s="176" t="s">
        <v>14344</v>
      </c>
      <c r="O1843" s="176" t="s">
        <v>14348</v>
      </c>
      <c r="P1843" s="176" t="s">
        <v>12145</v>
      </c>
      <c r="Q1843" s="177"/>
    </row>
    <row r="1844" spans="4:17" ht="16" x14ac:dyDescent="0.2">
      <c r="D1844" s="176">
        <v>630.4</v>
      </c>
      <c r="E1844" s="176">
        <v>31.1</v>
      </c>
      <c r="F1844" s="176">
        <v>31.861000000000001</v>
      </c>
      <c r="G1844" s="176">
        <v>7.93</v>
      </c>
      <c r="H1844" s="176">
        <v>2064.9</v>
      </c>
      <c r="I1844" s="176">
        <v>1839.9</v>
      </c>
      <c r="J1844" s="176">
        <v>1658.6</v>
      </c>
      <c r="K1844" s="176">
        <v>166.3</v>
      </c>
      <c r="L1844" s="176">
        <v>2.78</v>
      </c>
      <c r="M1844" s="176" t="s">
        <v>14345</v>
      </c>
      <c r="O1844" s="176" t="s">
        <v>14347</v>
      </c>
      <c r="P1844" s="176">
        <v>0.11799999999999999</v>
      </c>
      <c r="Q1844" s="177"/>
    </row>
    <row r="1845" spans="4:17" ht="16" x14ac:dyDescent="0.2">
      <c r="D1845" s="176">
        <v>708.2</v>
      </c>
      <c r="E1845" s="176">
        <v>31.1</v>
      </c>
      <c r="F1845" s="176">
        <v>31.861000000000001</v>
      </c>
      <c r="G1845" s="176">
        <v>7.93</v>
      </c>
      <c r="H1845" s="176">
        <v>2082.1</v>
      </c>
      <c r="I1845" s="176">
        <v>1874.8</v>
      </c>
      <c r="J1845" s="176">
        <v>1702</v>
      </c>
      <c r="K1845" s="176">
        <v>155.9</v>
      </c>
      <c r="L1845" s="176">
        <v>2.61</v>
      </c>
      <c r="M1845" s="176" t="s">
        <v>14345</v>
      </c>
      <c r="O1845" s="176" t="s">
        <v>14347</v>
      </c>
      <c r="P1845" s="176">
        <v>0.03</v>
      </c>
      <c r="Q1845" s="177"/>
    </row>
    <row r="1846" spans="4:17" ht="16" x14ac:dyDescent="0.2">
      <c r="D1846" s="176">
        <v>630</v>
      </c>
      <c r="E1846" s="176">
        <v>31.1</v>
      </c>
      <c r="F1846" s="176">
        <v>31.960999999999999</v>
      </c>
      <c r="G1846" s="176">
        <v>7.93</v>
      </c>
      <c r="H1846" s="176">
        <v>2080.5</v>
      </c>
      <c r="I1846" s="176">
        <v>1852.3</v>
      </c>
      <c r="J1846" s="176">
        <v>1668.6</v>
      </c>
      <c r="K1846" s="176">
        <v>168.8</v>
      </c>
      <c r="L1846" s="176">
        <v>2.82</v>
      </c>
      <c r="M1846" s="176" t="s">
        <v>14345</v>
      </c>
      <c r="O1846" s="176" t="s">
        <v>14347</v>
      </c>
      <c r="P1846" s="176">
        <v>0.216</v>
      </c>
      <c r="Q1846" s="177"/>
    </row>
    <row r="1847" spans="4:17" ht="16" x14ac:dyDescent="0.2">
      <c r="D1847" s="176">
        <v>294.8</v>
      </c>
      <c r="E1847" s="176">
        <v>27.9</v>
      </c>
      <c r="F1847" s="176">
        <v>31.861000000000001</v>
      </c>
      <c r="G1847" s="176">
        <v>8.42</v>
      </c>
      <c r="H1847" s="176">
        <v>2103.8000000000002</v>
      </c>
      <c r="I1847" s="176">
        <v>1748</v>
      </c>
      <c r="J1847" s="176">
        <v>1490</v>
      </c>
      <c r="K1847" s="176">
        <v>250.4</v>
      </c>
      <c r="L1847" s="176">
        <v>4.1100000000000003</v>
      </c>
      <c r="M1847" s="176" t="s">
        <v>14338</v>
      </c>
      <c r="O1847" s="176" t="s">
        <v>14347</v>
      </c>
      <c r="P1847" s="176">
        <v>0.107</v>
      </c>
      <c r="Q1847" s="177"/>
    </row>
    <row r="1848" spans="4:17" ht="16" x14ac:dyDescent="0.2">
      <c r="D1848" s="176">
        <v>292.2</v>
      </c>
      <c r="E1848" s="176">
        <v>28</v>
      </c>
      <c r="F1848" s="176">
        <v>31.861000000000001</v>
      </c>
      <c r="G1848" s="176">
        <v>8.41</v>
      </c>
      <c r="H1848" s="176">
        <v>2091.6</v>
      </c>
      <c r="I1848" s="176">
        <v>1735.9</v>
      </c>
      <c r="J1848" s="176">
        <v>1478.6</v>
      </c>
      <c r="K1848" s="176">
        <v>249.8</v>
      </c>
      <c r="L1848" s="176">
        <v>4.0999999999999996</v>
      </c>
      <c r="M1848" s="176" t="s">
        <v>14338</v>
      </c>
      <c r="O1848" s="176" t="s">
        <v>14347</v>
      </c>
      <c r="P1848" s="176">
        <v>0.51300000000000001</v>
      </c>
      <c r="Q1848" s="177"/>
    </row>
    <row r="1849" spans="4:17" ht="16" x14ac:dyDescent="0.2">
      <c r="D1849" s="176">
        <v>300.8</v>
      </c>
      <c r="E1849" s="176">
        <v>27.9</v>
      </c>
      <c r="F1849" s="176">
        <v>31.893999999999998</v>
      </c>
      <c r="G1849" s="176">
        <v>8.41</v>
      </c>
      <c r="H1849" s="176">
        <v>2087.1999999999998</v>
      </c>
      <c r="I1849" s="176">
        <v>1739.4</v>
      </c>
      <c r="J1849" s="176">
        <v>1487.3</v>
      </c>
      <c r="K1849" s="176">
        <v>244.4</v>
      </c>
      <c r="L1849" s="176">
        <v>4.01</v>
      </c>
      <c r="M1849" s="176" t="s">
        <v>14338</v>
      </c>
      <c r="O1849" s="176" t="s">
        <v>14349</v>
      </c>
      <c r="P1849" s="176">
        <v>0.09</v>
      </c>
      <c r="Q1849" s="177"/>
    </row>
    <row r="1850" spans="4:17" ht="16" x14ac:dyDescent="0.2">
      <c r="D1850" s="176">
        <v>229.6</v>
      </c>
      <c r="E1850" s="176">
        <v>30.7</v>
      </c>
      <c r="F1850" s="176">
        <v>31.957999999999998</v>
      </c>
      <c r="G1850" s="176">
        <v>8.5399999999999991</v>
      </c>
      <c r="H1850" s="176">
        <v>2152</v>
      </c>
      <c r="I1850" s="176">
        <v>1703.7</v>
      </c>
      <c r="J1850" s="176">
        <v>1384.6</v>
      </c>
      <c r="K1850" s="176">
        <v>313.60000000000002</v>
      </c>
      <c r="L1850" s="176">
        <v>5.23</v>
      </c>
      <c r="M1850" s="176" t="s">
        <v>14339</v>
      </c>
      <c r="O1850" s="176" t="s">
        <v>14349</v>
      </c>
      <c r="P1850" s="176">
        <v>-1.4999999999999999E-2</v>
      </c>
      <c r="Q1850" s="177"/>
    </row>
    <row r="1851" spans="4:17" ht="16" x14ac:dyDescent="0.2">
      <c r="D1851" s="176">
        <v>222.8</v>
      </c>
      <c r="E1851" s="176">
        <v>30.7</v>
      </c>
      <c r="F1851" s="176">
        <v>31.957999999999998</v>
      </c>
      <c r="G1851" s="176">
        <v>8.5399999999999991</v>
      </c>
      <c r="H1851" s="176">
        <v>2137.1</v>
      </c>
      <c r="I1851" s="176">
        <v>1686</v>
      </c>
      <c r="J1851" s="176">
        <v>1366</v>
      </c>
      <c r="K1851" s="176">
        <v>314.60000000000002</v>
      </c>
      <c r="L1851" s="176">
        <v>5.25</v>
      </c>
      <c r="M1851" s="176" t="s">
        <v>14339</v>
      </c>
      <c r="O1851" s="176" t="s">
        <v>14349</v>
      </c>
      <c r="P1851" s="176">
        <v>0.47699999999999998</v>
      </c>
      <c r="Q1851" s="177"/>
    </row>
    <row r="1852" spans="4:17" ht="16" x14ac:dyDescent="0.2">
      <c r="D1852" s="176">
        <v>236.5</v>
      </c>
      <c r="E1852" s="176">
        <v>30.7</v>
      </c>
      <c r="F1852" s="176">
        <v>31.923999999999999</v>
      </c>
      <c r="G1852" s="176">
        <v>8.5399999999999991</v>
      </c>
      <c r="H1852" s="176">
        <v>2129.4</v>
      </c>
      <c r="I1852" s="176">
        <v>1694.2</v>
      </c>
      <c r="J1852" s="176">
        <v>1384.5</v>
      </c>
      <c r="K1852" s="176">
        <v>304</v>
      </c>
      <c r="L1852" s="176">
        <v>5.08</v>
      </c>
      <c r="M1852" s="176" t="s">
        <v>14339</v>
      </c>
      <c r="O1852" s="176" t="s">
        <v>14349</v>
      </c>
      <c r="P1852" s="176">
        <v>-0.23</v>
      </c>
      <c r="Q1852" s="177"/>
    </row>
    <row r="1853" spans="4:17" ht="16" x14ac:dyDescent="0.2">
      <c r="D1853" s="176">
        <v>3642.2</v>
      </c>
      <c r="E1853" s="176">
        <v>27.8</v>
      </c>
      <c r="F1853" s="176">
        <v>31.960999999999999</v>
      </c>
      <c r="G1853" s="176">
        <v>7.36</v>
      </c>
      <c r="H1853" s="176">
        <v>2158.6999999999998</v>
      </c>
      <c r="I1853" s="176">
        <v>2197.9</v>
      </c>
      <c r="J1853" s="176">
        <v>2064.9</v>
      </c>
      <c r="K1853" s="176">
        <v>38.799999999999997</v>
      </c>
      <c r="L1853" s="176">
        <v>0.64</v>
      </c>
      <c r="M1853" s="176" t="s">
        <v>14340</v>
      </c>
      <c r="O1853" s="176" t="s">
        <v>14349</v>
      </c>
      <c r="P1853" s="176">
        <v>0.39900000000000002</v>
      </c>
      <c r="Q1853" s="177"/>
    </row>
    <row r="1854" spans="4:17" ht="16" x14ac:dyDescent="0.2">
      <c r="D1854" s="176">
        <v>3642.8</v>
      </c>
      <c r="E1854" s="176">
        <v>27.8</v>
      </c>
      <c r="F1854" s="176">
        <v>31.960999999999999</v>
      </c>
      <c r="G1854" s="176">
        <v>7.38</v>
      </c>
      <c r="H1854" s="176">
        <v>2155.9</v>
      </c>
      <c r="I1854" s="176">
        <v>2195.5</v>
      </c>
      <c r="J1854" s="176">
        <v>2062.5</v>
      </c>
      <c r="K1854" s="176">
        <v>38.700000000000003</v>
      </c>
      <c r="L1854" s="176">
        <v>0.63</v>
      </c>
      <c r="M1854" s="176" t="s">
        <v>14340</v>
      </c>
      <c r="O1854" s="176" t="s">
        <v>14352</v>
      </c>
      <c r="P1854" s="176" t="s">
        <v>12145</v>
      </c>
      <c r="Q1854" s="177"/>
    </row>
    <row r="1855" spans="4:17" ht="16" x14ac:dyDescent="0.2">
      <c r="D1855" s="176">
        <v>3813.8</v>
      </c>
      <c r="E1855" s="176">
        <v>27.8</v>
      </c>
      <c r="F1855" s="176">
        <v>31.960999999999999</v>
      </c>
      <c r="G1855" s="176">
        <v>7.37</v>
      </c>
      <c r="H1855" s="176">
        <v>2150</v>
      </c>
      <c r="I1855" s="176">
        <v>2196.3000000000002</v>
      </c>
      <c r="J1855" s="176">
        <v>2060.8000000000002</v>
      </c>
      <c r="K1855" s="176">
        <v>36.9</v>
      </c>
      <c r="L1855" s="176">
        <v>0.61</v>
      </c>
      <c r="M1855" s="176" t="s">
        <v>14340</v>
      </c>
      <c r="O1855" s="176" t="s">
        <v>14352</v>
      </c>
      <c r="P1855" s="176" t="s">
        <v>12145</v>
      </c>
      <c r="Q1855" s="177"/>
    </row>
    <row r="1856" spans="4:17" ht="16" x14ac:dyDescent="0.2">
      <c r="D1856" s="176">
        <v>2889.3</v>
      </c>
      <c r="E1856" s="176">
        <v>31</v>
      </c>
      <c r="F1856" s="176">
        <v>31.957999999999998</v>
      </c>
      <c r="G1856" s="176">
        <v>7.46</v>
      </c>
      <c r="H1856" s="176">
        <v>2147.6999999999998</v>
      </c>
      <c r="I1856" s="176">
        <v>2140.8000000000002</v>
      </c>
      <c r="J1856" s="176">
        <v>2018.4</v>
      </c>
      <c r="K1856" s="176">
        <v>53.6</v>
      </c>
      <c r="L1856" s="176">
        <v>0.9</v>
      </c>
      <c r="M1856" s="176" t="s">
        <v>14341</v>
      </c>
      <c r="O1856" s="176" t="s">
        <v>14352</v>
      </c>
      <c r="P1856" s="176" t="s">
        <v>12145</v>
      </c>
      <c r="Q1856" s="177"/>
    </row>
    <row r="1857" spans="4:17" ht="16" x14ac:dyDescent="0.2">
      <c r="D1857" s="176">
        <v>2969.8</v>
      </c>
      <c r="E1857" s="176">
        <v>30.9</v>
      </c>
      <c r="F1857" s="176">
        <v>31.890999999999998</v>
      </c>
      <c r="G1857" s="176">
        <v>7.47</v>
      </c>
      <c r="H1857" s="176">
        <v>2144.6999999999998</v>
      </c>
      <c r="I1857" s="176">
        <v>2142.3000000000002</v>
      </c>
      <c r="J1857" s="176">
        <v>2019.5</v>
      </c>
      <c r="K1857" s="176">
        <v>51.9</v>
      </c>
      <c r="L1857" s="176">
        <v>0.87</v>
      </c>
      <c r="M1857" s="176" t="s">
        <v>14341</v>
      </c>
      <c r="O1857" s="176" t="s">
        <v>14352</v>
      </c>
      <c r="P1857" s="176">
        <v>-0.40699999999999997</v>
      </c>
      <c r="Q1857" s="177"/>
    </row>
    <row r="1858" spans="4:17" ht="16" x14ac:dyDescent="0.2">
      <c r="D1858" s="176">
        <v>3025.1</v>
      </c>
      <c r="E1858" s="176">
        <v>31</v>
      </c>
      <c r="F1858" s="176">
        <v>31.991</v>
      </c>
      <c r="G1858" s="176">
        <v>7.43</v>
      </c>
      <c r="H1858" s="176">
        <v>2147.6999999999998</v>
      </c>
      <c r="I1858" s="176">
        <v>2147</v>
      </c>
      <c r="J1858" s="176">
        <v>2023.5</v>
      </c>
      <c r="K1858" s="176">
        <v>51.5</v>
      </c>
      <c r="L1858" s="176">
        <v>0.86</v>
      </c>
      <c r="M1858" s="176" t="s">
        <v>14341</v>
      </c>
      <c r="O1858" s="176" t="s">
        <v>14352</v>
      </c>
      <c r="P1858" s="176">
        <v>0.47099999999999997</v>
      </c>
      <c r="Q1858" s="177"/>
    </row>
    <row r="1859" spans="4:17" ht="16" x14ac:dyDescent="0.2">
      <c r="D1859" s="176">
        <v>393.6</v>
      </c>
      <c r="E1859" s="176">
        <v>28.1</v>
      </c>
      <c r="F1859" s="176">
        <v>32.027999999999999</v>
      </c>
      <c r="G1859" s="176">
        <v>8.31</v>
      </c>
      <c r="H1859" s="176">
        <v>2120.5</v>
      </c>
      <c r="I1859" s="176">
        <v>1818</v>
      </c>
      <c r="J1859" s="176">
        <v>1591.4</v>
      </c>
      <c r="K1859" s="176">
        <v>216.5</v>
      </c>
      <c r="L1859" s="176">
        <v>3.55</v>
      </c>
      <c r="M1859" s="176" t="s">
        <v>14342</v>
      </c>
      <c r="O1859" s="176" t="s">
        <v>14351</v>
      </c>
      <c r="P1859" s="176" t="s">
        <v>12145</v>
      </c>
      <c r="Q1859" s="177"/>
    </row>
    <row r="1860" spans="4:17" ht="16" x14ac:dyDescent="0.2">
      <c r="D1860" s="176">
        <v>372.8</v>
      </c>
      <c r="E1860" s="176">
        <v>28</v>
      </c>
      <c r="F1860" s="176">
        <v>32.027999999999999</v>
      </c>
      <c r="G1860" s="176">
        <v>8.31</v>
      </c>
      <c r="H1860" s="176">
        <v>2107.6</v>
      </c>
      <c r="I1860" s="176">
        <v>1797.6</v>
      </c>
      <c r="J1860" s="176">
        <v>1567.2</v>
      </c>
      <c r="K1860" s="176">
        <v>220.7</v>
      </c>
      <c r="L1860" s="176">
        <v>3.62</v>
      </c>
      <c r="M1860" s="176" t="s">
        <v>14342</v>
      </c>
      <c r="O1860" s="176" t="s">
        <v>14351</v>
      </c>
      <c r="P1860" s="176" t="s">
        <v>12145</v>
      </c>
      <c r="Q1860" s="177"/>
    </row>
    <row r="1861" spans="4:17" ht="16" x14ac:dyDescent="0.2">
      <c r="D1861" s="176">
        <v>382.8</v>
      </c>
      <c r="E1861" s="176">
        <v>27.8</v>
      </c>
      <c r="F1861" s="176">
        <v>31.960999999999999</v>
      </c>
      <c r="G1861" s="176">
        <v>8.33</v>
      </c>
      <c r="H1861" s="176">
        <v>2101.5</v>
      </c>
      <c r="I1861" s="176">
        <v>1800</v>
      </c>
      <c r="J1861" s="176">
        <v>1575.2</v>
      </c>
      <c r="K1861" s="176">
        <v>215</v>
      </c>
      <c r="L1861" s="176">
        <v>3.53</v>
      </c>
      <c r="M1861" s="176" t="s">
        <v>14342</v>
      </c>
      <c r="O1861" s="176" t="s">
        <v>14351</v>
      </c>
      <c r="P1861" s="176">
        <v>1.6E-2</v>
      </c>
      <c r="Q1861" s="177"/>
    </row>
    <row r="1862" spans="4:17" ht="16" x14ac:dyDescent="0.2">
      <c r="D1862" s="176">
        <v>435.7</v>
      </c>
      <c r="E1862" s="176">
        <v>30.9</v>
      </c>
      <c r="F1862" s="176">
        <v>31.890999999999998</v>
      </c>
      <c r="G1862" s="176">
        <v>8.2899999999999991</v>
      </c>
      <c r="H1862" s="176">
        <v>2124.6999999999998</v>
      </c>
      <c r="I1862" s="176">
        <v>1819.7</v>
      </c>
      <c r="J1862" s="176">
        <v>1589.9</v>
      </c>
      <c r="K1862" s="176">
        <v>219.4</v>
      </c>
      <c r="L1862" s="176">
        <v>3.67</v>
      </c>
      <c r="M1862" s="176" t="s">
        <v>14343</v>
      </c>
      <c r="O1862" s="176" t="s">
        <v>14351</v>
      </c>
      <c r="P1862" s="176">
        <v>-0.35099999999999998</v>
      </c>
      <c r="Q1862" s="177"/>
    </row>
    <row r="1863" spans="4:17" ht="16" x14ac:dyDescent="0.2">
      <c r="D1863" s="176">
        <v>418.1</v>
      </c>
      <c r="E1863" s="176">
        <v>30.9</v>
      </c>
      <c r="F1863" s="176">
        <v>31.923999999999999</v>
      </c>
      <c r="G1863" s="176">
        <v>8.2899999999999991</v>
      </c>
      <c r="H1863" s="176">
        <v>2114.1</v>
      </c>
      <c r="I1863" s="176">
        <v>1802.8</v>
      </c>
      <c r="J1863" s="176">
        <v>1569.7</v>
      </c>
      <c r="K1863" s="176">
        <v>223</v>
      </c>
      <c r="L1863" s="176">
        <v>3.73</v>
      </c>
      <c r="M1863" s="176" t="s">
        <v>14343</v>
      </c>
      <c r="O1863" s="176" t="s">
        <v>14351</v>
      </c>
      <c r="P1863" s="176">
        <v>1.4550000000000001</v>
      </c>
      <c r="Q1863" s="177"/>
    </row>
    <row r="1864" spans="4:17" ht="16" x14ac:dyDescent="0.2">
      <c r="D1864" s="176">
        <v>440.6</v>
      </c>
      <c r="E1864" s="176">
        <v>30.8</v>
      </c>
      <c r="F1864" s="176">
        <v>31.890999999999998</v>
      </c>
      <c r="G1864" s="176">
        <v>8.2899999999999991</v>
      </c>
      <c r="H1864" s="176">
        <v>2105.6999999999998</v>
      </c>
      <c r="I1864" s="176">
        <v>1807.2</v>
      </c>
      <c r="J1864" s="176">
        <v>1582.4</v>
      </c>
      <c r="K1864" s="176">
        <v>214.3</v>
      </c>
      <c r="L1864" s="176">
        <v>3.58</v>
      </c>
      <c r="M1864" s="176" t="s">
        <v>14343</v>
      </c>
      <c r="O1864" s="176" t="s">
        <v>14354</v>
      </c>
      <c r="P1864" s="176">
        <v>-0.745</v>
      </c>
      <c r="Q1864" s="177"/>
    </row>
    <row r="1865" spans="4:17" ht="16" x14ac:dyDescent="0.2">
      <c r="D1865" s="176">
        <v>738</v>
      </c>
      <c r="E1865" s="176">
        <v>28.1</v>
      </c>
      <c r="F1865" s="176">
        <v>31.861000000000001</v>
      </c>
      <c r="G1865" s="176">
        <v>8.0399999999999991</v>
      </c>
      <c r="H1865" s="176">
        <v>2125.6999999999998</v>
      </c>
      <c r="I1865" s="176">
        <v>1939.2</v>
      </c>
      <c r="J1865" s="176">
        <v>1776.8</v>
      </c>
      <c r="K1865" s="176">
        <v>143.4</v>
      </c>
      <c r="L1865" s="176">
        <v>2.36</v>
      </c>
      <c r="M1865" s="176" t="s">
        <v>14344</v>
      </c>
      <c r="O1865" s="176" t="s">
        <v>14354</v>
      </c>
      <c r="P1865" s="176">
        <v>-1.3280000000000001</v>
      </c>
      <c r="Q1865" s="177"/>
    </row>
    <row r="1866" spans="4:17" ht="16" x14ac:dyDescent="0.2">
      <c r="D1866" s="176">
        <v>808.4</v>
      </c>
      <c r="E1866" s="176">
        <v>28.2</v>
      </c>
      <c r="F1866" s="176">
        <v>31.893999999999998</v>
      </c>
      <c r="G1866" s="176">
        <v>8.0500000000000007</v>
      </c>
      <c r="H1866" s="176">
        <v>2120.4</v>
      </c>
      <c r="I1866" s="176">
        <v>1948.9</v>
      </c>
      <c r="J1866" s="176">
        <v>1794</v>
      </c>
      <c r="K1866" s="176">
        <v>134.19999999999999</v>
      </c>
      <c r="L1866" s="176">
        <v>2.21</v>
      </c>
      <c r="M1866" s="176" t="s">
        <v>14344</v>
      </c>
      <c r="O1866" s="176" t="s">
        <v>14354</v>
      </c>
      <c r="P1866" s="176">
        <v>0.11</v>
      </c>
      <c r="Q1866" s="177"/>
    </row>
    <row r="1867" spans="4:17" ht="16" x14ac:dyDescent="0.2">
      <c r="D1867" s="176">
        <v>759.8</v>
      </c>
      <c r="E1867" s="176">
        <v>28.2</v>
      </c>
      <c r="F1867" s="176">
        <v>31.861000000000001</v>
      </c>
      <c r="G1867" s="176">
        <v>8.0500000000000007</v>
      </c>
      <c r="H1867" s="176">
        <v>2125.6</v>
      </c>
      <c r="I1867" s="176">
        <v>1943.3</v>
      </c>
      <c r="J1867" s="176">
        <v>1782.9</v>
      </c>
      <c r="K1867" s="176">
        <v>140.9</v>
      </c>
      <c r="L1867" s="176">
        <v>2.3199999999999998</v>
      </c>
      <c r="M1867" s="176" t="s">
        <v>14344</v>
      </c>
      <c r="O1867" s="176" t="s">
        <v>14354</v>
      </c>
      <c r="P1867" s="176">
        <v>-1.046</v>
      </c>
      <c r="Q1867" s="177"/>
    </row>
    <row r="1868" spans="4:17" ht="16" x14ac:dyDescent="0.2">
      <c r="D1868" s="176">
        <v>668.8</v>
      </c>
      <c r="E1868" s="176">
        <v>30.2</v>
      </c>
      <c r="F1868" s="176">
        <v>31.923999999999999</v>
      </c>
      <c r="G1868" s="176">
        <v>8.14</v>
      </c>
      <c r="H1868" s="176">
        <v>2123.6999999999998</v>
      </c>
      <c r="I1868" s="176">
        <v>1905.7</v>
      </c>
      <c r="J1868" s="176">
        <v>1725.8</v>
      </c>
      <c r="K1868" s="176">
        <v>163.6</v>
      </c>
      <c r="L1868" s="176">
        <v>2.72</v>
      </c>
      <c r="M1868" s="176" t="s">
        <v>14345</v>
      </c>
      <c r="O1868" s="176" t="s">
        <v>14354</v>
      </c>
      <c r="P1868" s="176">
        <v>0.56200000000000006</v>
      </c>
      <c r="Q1868" s="177"/>
    </row>
    <row r="1869" spans="4:17" ht="16" x14ac:dyDescent="0.2">
      <c r="D1869" s="176">
        <v>689.6</v>
      </c>
      <c r="E1869" s="176">
        <v>30.2</v>
      </c>
      <c r="F1869" s="176">
        <v>31.923999999999999</v>
      </c>
      <c r="G1869" s="176">
        <v>8.15</v>
      </c>
      <c r="H1869" s="176">
        <v>2118.6</v>
      </c>
      <c r="I1869" s="176">
        <v>1906.8</v>
      </c>
      <c r="J1869" s="176">
        <v>1730.5</v>
      </c>
      <c r="K1869" s="176">
        <v>159.6</v>
      </c>
      <c r="L1869" s="176">
        <v>2.65</v>
      </c>
      <c r="M1869" s="176" t="s">
        <v>14345</v>
      </c>
      <c r="O1869" s="176" t="s">
        <v>14347</v>
      </c>
      <c r="P1869" s="176" t="s">
        <v>12145</v>
      </c>
      <c r="Q1869" s="177"/>
    </row>
    <row r="1870" spans="4:17" ht="16" x14ac:dyDescent="0.2">
      <c r="D1870" s="176">
        <v>745.1</v>
      </c>
      <c r="E1870" s="176">
        <v>30.2</v>
      </c>
      <c r="F1870" s="176">
        <v>31.858000000000001</v>
      </c>
      <c r="G1870" s="176">
        <v>8.14</v>
      </c>
      <c r="H1870" s="176">
        <v>2093.4</v>
      </c>
      <c r="I1870" s="176">
        <v>1899.2</v>
      </c>
      <c r="J1870" s="176">
        <v>1733.1</v>
      </c>
      <c r="K1870" s="176">
        <v>147.9</v>
      </c>
      <c r="L1870" s="176">
        <v>2.46</v>
      </c>
      <c r="M1870" s="176" t="s">
        <v>14345</v>
      </c>
      <c r="O1870" s="176" t="s">
        <v>14347</v>
      </c>
      <c r="P1870" s="176" t="s">
        <v>12145</v>
      </c>
      <c r="Q1870" s="177"/>
    </row>
    <row r="1871" spans="4:17" ht="16" x14ac:dyDescent="0.2">
      <c r="D1871" s="176">
        <v>259.3</v>
      </c>
      <c r="E1871" s="176">
        <v>28.1</v>
      </c>
      <c r="F1871" s="176">
        <v>31.827999999999999</v>
      </c>
      <c r="G1871" s="176">
        <v>8.43</v>
      </c>
      <c r="H1871" s="176">
        <v>2051.3000000000002</v>
      </c>
      <c r="I1871" s="176">
        <v>1679.3</v>
      </c>
      <c r="J1871" s="176">
        <v>1414.2</v>
      </c>
      <c r="K1871" s="176">
        <v>258.5</v>
      </c>
      <c r="L1871" s="176">
        <v>4.25</v>
      </c>
      <c r="M1871" s="176" t="s">
        <v>14338</v>
      </c>
      <c r="O1871" s="176" t="s">
        <v>14347</v>
      </c>
      <c r="P1871" s="176">
        <v>0.13400000000000001</v>
      </c>
      <c r="Q1871" s="177"/>
    </row>
    <row r="1872" spans="4:17" ht="16" x14ac:dyDescent="0.2">
      <c r="D1872" s="176">
        <v>263</v>
      </c>
      <c r="E1872" s="176">
        <v>28</v>
      </c>
      <c r="F1872" s="176">
        <v>31.827999999999999</v>
      </c>
      <c r="G1872" s="176">
        <v>8.43</v>
      </c>
      <c r="H1872" s="176">
        <v>2051.5</v>
      </c>
      <c r="I1872" s="176">
        <v>1683.3</v>
      </c>
      <c r="J1872" s="176">
        <v>1420.5</v>
      </c>
      <c r="K1872" s="176">
        <v>256</v>
      </c>
      <c r="L1872" s="176">
        <v>4.21</v>
      </c>
      <c r="M1872" s="176" t="s">
        <v>14338</v>
      </c>
      <c r="O1872" s="176" t="s">
        <v>14347</v>
      </c>
      <c r="P1872" s="176">
        <v>0.30599999999999999</v>
      </c>
      <c r="Q1872" s="177"/>
    </row>
    <row r="1873" spans="4:17" ht="16" x14ac:dyDescent="0.2">
      <c r="D1873" s="176">
        <v>258.2</v>
      </c>
      <c r="E1873" s="176">
        <v>28.1</v>
      </c>
      <c r="F1873" s="176">
        <v>31.893999999999998</v>
      </c>
      <c r="G1873" s="176">
        <v>8.43</v>
      </c>
      <c r="H1873" s="176">
        <v>2053.6</v>
      </c>
      <c r="I1873" s="176">
        <v>1679.7</v>
      </c>
      <c r="J1873" s="176">
        <v>1413.4</v>
      </c>
      <c r="K1873" s="176">
        <v>259.60000000000002</v>
      </c>
      <c r="L1873" s="176">
        <v>4.2699999999999996</v>
      </c>
      <c r="M1873" s="176" t="s">
        <v>14338</v>
      </c>
      <c r="O1873" s="176" t="s">
        <v>14347</v>
      </c>
      <c r="P1873" s="176">
        <v>1.518</v>
      </c>
      <c r="Q1873" s="177"/>
    </row>
    <row r="1874" spans="4:17" ht="16" x14ac:dyDescent="0.2">
      <c r="D1874" s="176">
        <v>416.4</v>
      </c>
      <c r="E1874" s="176">
        <v>30.7</v>
      </c>
      <c r="F1874" s="176">
        <v>31.827999999999999</v>
      </c>
      <c r="G1874" s="176">
        <v>8.1999999999999993</v>
      </c>
      <c r="H1874" s="176">
        <v>2083.3000000000002</v>
      </c>
      <c r="I1874" s="176">
        <v>1779.6</v>
      </c>
      <c r="J1874" s="176">
        <v>1552.7</v>
      </c>
      <c r="K1874" s="176">
        <v>216.9</v>
      </c>
      <c r="L1874" s="176">
        <v>3.62</v>
      </c>
      <c r="M1874" s="176" t="s">
        <v>14339</v>
      </c>
      <c r="O1874" s="176" t="s">
        <v>14349</v>
      </c>
      <c r="P1874" s="176">
        <v>0.111</v>
      </c>
      <c r="Q1874" s="177"/>
    </row>
    <row r="1875" spans="4:17" ht="16" x14ac:dyDescent="0.2">
      <c r="D1875" s="176">
        <v>380.4</v>
      </c>
      <c r="E1875" s="176">
        <v>30.7</v>
      </c>
      <c r="F1875" s="176">
        <v>31.794</v>
      </c>
      <c r="G1875" s="176">
        <v>8.19</v>
      </c>
      <c r="H1875" s="176">
        <v>2105.5</v>
      </c>
      <c r="I1875" s="176">
        <v>1779</v>
      </c>
      <c r="J1875" s="176">
        <v>1537.3</v>
      </c>
      <c r="K1875" s="176">
        <v>232.5</v>
      </c>
      <c r="L1875" s="176">
        <v>3.88</v>
      </c>
      <c r="M1875" s="176" t="s">
        <v>14339</v>
      </c>
      <c r="O1875" s="176" t="s">
        <v>14349</v>
      </c>
      <c r="P1875" s="176">
        <v>-0.40699999999999997</v>
      </c>
      <c r="Q1875" s="177"/>
    </row>
    <row r="1876" spans="4:17" ht="16" x14ac:dyDescent="0.2">
      <c r="D1876" s="176">
        <v>414.9</v>
      </c>
      <c r="E1876" s="176">
        <v>30.7</v>
      </c>
      <c r="F1876" s="176">
        <v>31.861000000000001</v>
      </c>
      <c r="G1876" s="176">
        <v>8.1999999999999993</v>
      </c>
      <c r="H1876" s="176">
        <v>2086.1</v>
      </c>
      <c r="I1876" s="176">
        <v>1780.9</v>
      </c>
      <c r="J1876" s="176">
        <v>1553.1</v>
      </c>
      <c r="K1876" s="176">
        <v>217.9</v>
      </c>
      <c r="L1876" s="176">
        <v>3.64</v>
      </c>
      <c r="M1876" s="176" t="s">
        <v>14339</v>
      </c>
      <c r="O1876" s="176" t="s">
        <v>14349</v>
      </c>
      <c r="P1876" s="176">
        <v>0.35099999999999998</v>
      </c>
      <c r="Q1876" s="177"/>
    </row>
    <row r="1877" spans="4:17" ht="16" x14ac:dyDescent="0.2">
      <c r="D1877" s="176">
        <v>3223.5</v>
      </c>
      <c r="E1877" s="176">
        <v>28.2</v>
      </c>
      <c r="F1877" s="176">
        <v>31.960999999999999</v>
      </c>
      <c r="G1877" s="176">
        <v>7.36</v>
      </c>
      <c r="H1877" s="176">
        <v>2129.1999999999998</v>
      </c>
      <c r="I1877" s="176">
        <v>2150.6999999999998</v>
      </c>
      <c r="J1877" s="176">
        <v>2025.2</v>
      </c>
      <c r="K1877" s="176">
        <v>42.9</v>
      </c>
      <c r="L1877" s="176">
        <v>0.71</v>
      </c>
      <c r="M1877" s="176" t="s">
        <v>14340</v>
      </c>
      <c r="O1877" s="176" t="s">
        <v>14349</v>
      </c>
      <c r="P1877" s="176">
        <v>0.45</v>
      </c>
      <c r="Q1877" s="177"/>
    </row>
    <row r="1878" spans="4:17" ht="16" x14ac:dyDescent="0.2">
      <c r="D1878" s="176">
        <v>2523.3000000000002</v>
      </c>
      <c r="E1878" s="176">
        <v>28.2</v>
      </c>
      <c r="F1878" s="176">
        <v>31.994</v>
      </c>
      <c r="G1878" s="176">
        <v>7.36</v>
      </c>
      <c r="H1878" s="176">
        <v>2129.5</v>
      </c>
      <c r="I1878" s="176">
        <v>2117.9</v>
      </c>
      <c r="J1878" s="176">
        <v>1999.8</v>
      </c>
      <c r="K1878" s="176">
        <v>53.5</v>
      </c>
      <c r="L1878" s="176">
        <v>0.88</v>
      </c>
      <c r="M1878" s="176" t="s">
        <v>14340</v>
      </c>
      <c r="O1878" s="176" t="s">
        <v>14349</v>
      </c>
      <c r="P1878" s="176">
        <v>1.4870000000000001</v>
      </c>
      <c r="Q1878" s="177"/>
    </row>
    <row r="1879" spans="4:17" ht="16" x14ac:dyDescent="0.2">
      <c r="D1879" s="176">
        <v>3268</v>
      </c>
      <c r="E1879" s="176">
        <v>28.1</v>
      </c>
      <c r="F1879" s="176">
        <v>31.893999999999998</v>
      </c>
      <c r="G1879" s="176">
        <v>7.37</v>
      </c>
      <c r="H1879" s="176">
        <v>2129.8000000000002</v>
      </c>
      <c r="I1879" s="176">
        <v>2153.6999999999998</v>
      </c>
      <c r="J1879" s="176">
        <v>2027.6</v>
      </c>
      <c r="K1879" s="176">
        <v>42.2</v>
      </c>
      <c r="L1879" s="176">
        <v>0.69</v>
      </c>
      <c r="M1879" s="176" t="s">
        <v>14340</v>
      </c>
      <c r="O1879" s="176" t="s">
        <v>14350</v>
      </c>
      <c r="P1879" s="176">
        <v>-0.28699999999999998</v>
      </c>
      <c r="Q1879" s="177"/>
    </row>
    <row r="1880" spans="4:17" ht="16" x14ac:dyDescent="0.2">
      <c r="D1880" s="176">
        <v>3052.3</v>
      </c>
      <c r="E1880" s="176">
        <v>30.8</v>
      </c>
      <c r="F1880" s="176">
        <v>31.861000000000001</v>
      </c>
      <c r="G1880" s="176">
        <v>7.29</v>
      </c>
      <c r="H1880" s="176">
        <v>2127.6</v>
      </c>
      <c r="I1880" s="176">
        <v>2130.4</v>
      </c>
      <c r="J1880" s="176">
        <v>2007.6</v>
      </c>
      <c r="K1880" s="176">
        <v>49.7</v>
      </c>
      <c r="L1880" s="176">
        <v>0.83</v>
      </c>
      <c r="M1880" s="176" t="s">
        <v>14341</v>
      </c>
      <c r="O1880" s="176" t="s">
        <v>14350</v>
      </c>
      <c r="P1880" s="176">
        <v>-0.38900000000000001</v>
      </c>
      <c r="Q1880" s="177"/>
    </row>
    <row r="1881" spans="4:17" ht="16" x14ac:dyDescent="0.2">
      <c r="D1881" s="176">
        <v>3180.3</v>
      </c>
      <c r="E1881" s="176">
        <v>30.8</v>
      </c>
      <c r="F1881" s="176">
        <v>31.827999999999999</v>
      </c>
      <c r="G1881" s="176">
        <v>7.3</v>
      </c>
      <c r="H1881" s="176">
        <v>2128</v>
      </c>
      <c r="I1881" s="176">
        <v>2136.5</v>
      </c>
      <c r="J1881" s="176">
        <v>2012.4</v>
      </c>
      <c r="K1881" s="176">
        <v>47.9</v>
      </c>
      <c r="L1881" s="176">
        <v>0.8</v>
      </c>
      <c r="M1881" s="176" t="s">
        <v>14341</v>
      </c>
      <c r="O1881" s="176" t="s">
        <v>14350</v>
      </c>
      <c r="P1881" s="176">
        <v>-0.20699999999999999</v>
      </c>
      <c r="Q1881" s="177"/>
    </row>
    <row r="1882" spans="4:17" ht="16" x14ac:dyDescent="0.2">
      <c r="D1882" s="176">
        <v>3972.6</v>
      </c>
      <c r="E1882" s="176">
        <v>30.8</v>
      </c>
      <c r="F1882" s="176">
        <v>31.861000000000001</v>
      </c>
      <c r="G1882" s="176">
        <v>7.28</v>
      </c>
      <c r="H1882" s="176">
        <v>2096</v>
      </c>
      <c r="I1882" s="176">
        <v>2137.1</v>
      </c>
      <c r="J1882" s="176">
        <v>2003.9</v>
      </c>
      <c r="K1882" s="176">
        <v>38</v>
      </c>
      <c r="L1882" s="176">
        <v>0.64</v>
      </c>
      <c r="M1882" s="176" t="s">
        <v>14341</v>
      </c>
      <c r="O1882" s="176" t="s">
        <v>14350</v>
      </c>
      <c r="P1882" s="176">
        <v>-0.25800000000000001</v>
      </c>
      <c r="Q1882" s="177"/>
    </row>
    <row r="1883" spans="4:17" ht="16" x14ac:dyDescent="0.2">
      <c r="D1883" s="176">
        <v>411.9</v>
      </c>
      <c r="E1883" s="176">
        <v>28.2</v>
      </c>
      <c r="F1883" s="176">
        <v>31.861000000000001</v>
      </c>
      <c r="G1883" s="176">
        <v>8.24</v>
      </c>
      <c r="H1883" s="176">
        <v>2065.8000000000002</v>
      </c>
      <c r="I1883" s="176">
        <v>1783.2</v>
      </c>
      <c r="J1883" s="176">
        <v>1570.8</v>
      </c>
      <c r="K1883" s="176">
        <v>201.8</v>
      </c>
      <c r="L1883" s="176">
        <v>3.32</v>
      </c>
      <c r="M1883" s="176" t="s">
        <v>14342</v>
      </c>
      <c r="O1883" s="176" t="s">
        <v>14350</v>
      </c>
      <c r="P1883" s="176">
        <v>0.80400000000000005</v>
      </c>
      <c r="Q1883" s="177"/>
    </row>
    <row r="1884" spans="4:17" ht="16" x14ac:dyDescent="0.2">
      <c r="D1884" s="176">
        <v>417.2</v>
      </c>
      <c r="E1884" s="176">
        <v>28.2</v>
      </c>
      <c r="F1884" s="176">
        <v>31.861000000000001</v>
      </c>
      <c r="G1884" s="176">
        <v>8.24</v>
      </c>
      <c r="H1884" s="176">
        <v>2063.1</v>
      </c>
      <c r="I1884" s="176">
        <v>1783.5</v>
      </c>
      <c r="J1884" s="176">
        <v>1573</v>
      </c>
      <c r="K1884" s="176">
        <v>199.7</v>
      </c>
      <c r="L1884" s="176">
        <v>3.29</v>
      </c>
      <c r="M1884" s="176" t="s">
        <v>14342</v>
      </c>
      <c r="O1884" s="176" t="s">
        <v>14351</v>
      </c>
      <c r="P1884" s="176">
        <v>-0.1</v>
      </c>
      <c r="Q1884" s="177"/>
    </row>
    <row r="1885" spans="4:17" ht="16" x14ac:dyDescent="0.2">
      <c r="D1885" s="176">
        <v>408.4</v>
      </c>
      <c r="E1885" s="176">
        <v>28</v>
      </c>
      <c r="F1885" s="176">
        <v>31.861000000000001</v>
      </c>
      <c r="G1885" s="176">
        <v>8.24</v>
      </c>
      <c r="H1885" s="176">
        <v>2066.5</v>
      </c>
      <c r="I1885" s="176">
        <v>1783.6</v>
      </c>
      <c r="J1885" s="176">
        <v>1571.3</v>
      </c>
      <c r="K1885" s="176">
        <v>201.8</v>
      </c>
      <c r="L1885" s="176">
        <v>3.32</v>
      </c>
      <c r="M1885" s="176" t="s">
        <v>14342</v>
      </c>
      <c r="O1885" s="176" t="s">
        <v>14351</v>
      </c>
      <c r="P1885" s="176">
        <v>-0.38500000000000001</v>
      </c>
      <c r="Q1885" s="177"/>
    </row>
    <row r="1886" spans="4:17" ht="16" x14ac:dyDescent="0.2">
      <c r="D1886" s="176">
        <v>306.7</v>
      </c>
      <c r="E1886" s="176">
        <v>30.7</v>
      </c>
      <c r="F1886" s="176">
        <v>31.760999999999999</v>
      </c>
      <c r="G1886" s="176">
        <v>8.2899999999999991</v>
      </c>
      <c r="H1886" s="176">
        <v>2073.5</v>
      </c>
      <c r="I1886" s="176">
        <v>1709.5</v>
      </c>
      <c r="J1886" s="176">
        <v>1446.9</v>
      </c>
      <c r="K1886" s="176">
        <v>255.3</v>
      </c>
      <c r="L1886" s="176">
        <v>4.2699999999999996</v>
      </c>
      <c r="M1886" s="176" t="s">
        <v>14343</v>
      </c>
      <c r="O1886" s="176" t="s">
        <v>14351</v>
      </c>
      <c r="P1886" s="176">
        <v>0.18099999999999999</v>
      </c>
      <c r="Q1886" s="177"/>
    </row>
    <row r="1887" spans="4:17" ht="16" x14ac:dyDescent="0.2">
      <c r="D1887" s="176">
        <v>321.7</v>
      </c>
      <c r="E1887" s="176">
        <v>30.8</v>
      </c>
      <c r="F1887" s="176">
        <v>31.827999999999999</v>
      </c>
      <c r="G1887" s="176">
        <v>8.2899999999999991</v>
      </c>
      <c r="H1887" s="176">
        <v>2067.9</v>
      </c>
      <c r="I1887" s="176">
        <v>1713.9</v>
      </c>
      <c r="J1887" s="176">
        <v>1457.7</v>
      </c>
      <c r="K1887" s="176">
        <v>248.5</v>
      </c>
      <c r="L1887" s="176">
        <v>4.1500000000000004</v>
      </c>
      <c r="M1887" s="176" t="s">
        <v>14343</v>
      </c>
      <c r="O1887" s="176" t="s">
        <v>14351</v>
      </c>
      <c r="P1887" s="176">
        <v>-8.3000000000000004E-2</v>
      </c>
      <c r="Q1887" s="177"/>
    </row>
    <row r="1888" spans="4:17" ht="16" x14ac:dyDescent="0.2">
      <c r="D1888" s="176">
        <v>307.10000000000002</v>
      </c>
      <c r="E1888" s="176">
        <v>30.8</v>
      </c>
      <c r="F1888" s="176">
        <v>31.861000000000001</v>
      </c>
      <c r="G1888" s="176">
        <v>8.2899999999999991</v>
      </c>
      <c r="H1888" s="176">
        <v>2069.4</v>
      </c>
      <c r="I1888" s="176">
        <v>1705.2</v>
      </c>
      <c r="J1888" s="176">
        <v>1442.8</v>
      </c>
      <c r="K1888" s="176">
        <v>255.1</v>
      </c>
      <c r="L1888" s="176">
        <v>4.26</v>
      </c>
      <c r="M1888" s="176" t="s">
        <v>14343</v>
      </c>
      <c r="O1888" s="176" t="s">
        <v>14351</v>
      </c>
      <c r="P1888" s="176">
        <v>0.499</v>
      </c>
      <c r="Q1888" s="177"/>
    </row>
    <row r="1889" spans="4:17" ht="16" x14ac:dyDescent="0.2">
      <c r="D1889" s="176">
        <v>688.6</v>
      </c>
      <c r="E1889" s="176">
        <v>28</v>
      </c>
      <c r="F1889" s="176">
        <v>31.827999999999999</v>
      </c>
      <c r="G1889" s="176">
        <v>8.0299999999999994</v>
      </c>
      <c r="H1889" s="176">
        <v>2091</v>
      </c>
      <c r="I1889" s="176">
        <v>1898.6</v>
      </c>
      <c r="J1889" s="176">
        <v>1735</v>
      </c>
      <c r="K1889" s="176">
        <v>145.9</v>
      </c>
      <c r="L1889" s="176">
        <v>2.4</v>
      </c>
      <c r="M1889" s="176" t="s">
        <v>14344</v>
      </c>
      <c r="O1889" s="176" t="s">
        <v>14352</v>
      </c>
      <c r="P1889" s="176">
        <v>0.223</v>
      </c>
      <c r="Q1889" s="177"/>
    </row>
    <row r="1890" spans="4:17" ht="16" x14ac:dyDescent="0.2">
      <c r="D1890" s="176">
        <v>684.7</v>
      </c>
      <c r="E1890" s="176">
        <v>28</v>
      </c>
      <c r="F1890" s="176">
        <v>31.827999999999999</v>
      </c>
      <c r="G1890" s="176">
        <v>8.0299999999999994</v>
      </c>
      <c r="H1890" s="176">
        <v>2091.6</v>
      </c>
      <c r="I1890" s="176">
        <v>1898.2</v>
      </c>
      <c r="J1890" s="176">
        <v>1734</v>
      </c>
      <c r="K1890" s="176">
        <v>146.5</v>
      </c>
      <c r="L1890" s="176">
        <v>2.41</v>
      </c>
      <c r="M1890" s="176" t="s">
        <v>14344</v>
      </c>
      <c r="O1890" s="176" t="s">
        <v>14352</v>
      </c>
      <c r="P1890" s="176">
        <v>-0.435</v>
      </c>
      <c r="Q1890" s="177"/>
    </row>
    <row r="1891" spans="4:17" ht="16" x14ac:dyDescent="0.2">
      <c r="D1891" s="176">
        <v>716.3</v>
      </c>
      <c r="E1891" s="176">
        <v>28</v>
      </c>
      <c r="F1891" s="176">
        <v>31.827999999999999</v>
      </c>
      <c r="G1891" s="176">
        <v>8.0299999999999994</v>
      </c>
      <c r="H1891" s="176">
        <v>2088.1999999999998</v>
      </c>
      <c r="I1891" s="176">
        <v>1902.8</v>
      </c>
      <c r="J1891" s="176">
        <v>1742.9</v>
      </c>
      <c r="K1891" s="176">
        <v>141.5</v>
      </c>
      <c r="L1891" s="176">
        <v>2.3199999999999998</v>
      </c>
      <c r="M1891" s="176" t="s">
        <v>14344</v>
      </c>
      <c r="O1891" s="176" t="s">
        <v>14352</v>
      </c>
      <c r="P1891" s="176">
        <v>0.997</v>
      </c>
      <c r="Q1891" s="177"/>
    </row>
    <row r="1892" spans="4:17" ht="16" x14ac:dyDescent="0.2">
      <c r="D1892" s="176">
        <v>702.2</v>
      </c>
      <c r="E1892" s="176">
        <v>31.1</v>
      </c>
      <c r="F1892" s="176">
        <v>31.861000000000001</v>
      </c>
      <c r="G1892" s="176">
        <v>7.95</v>
      </c>
      <c r="H1892" s="176">
        <v>2068.4</v>
      </c>
      <c r="I1892" s="176">
        <v>1861.9</v>
      </c>
      <c r="J1892" s="176">
        <v>1690.2</v>
      </c>
      <c r="K1892" s="176">
        <v>155</v>
      </c>
      <c r="L1892" s="176">
        <v>2.59</v>
      </c>
      <c r="M1892" s="176" t="s">
        <v>14345</v>
      </c>
      <c r="O1892" s="176" t="s">
        <v>14352</v>
      </c>
      <c r="P1892" s="176">
        <v>0.113</v>
      </c>
      <c r="Q1892" s="177"/>
    </row>
    <row r="1893" spans="4:17" ht="16" x14ac:dyDescent="0.2">
      <c r="D1893" s="176">
        <v>705.2</v>
      </c>
      <c r="E1893" s="176">
        <v>31</v>
      </c>
      <c r="F1893" s="176">
        <v>31.861000000000001</v>
      </c>
      <c r="G1893" s="176">
        <v>7.95</v>
      </c>
      <c r="H1893" s="176">
        <v>2066</v>
      </c>
      <c r="I1893" s="176">
        <v>1861.1</v>
      </c>
      <c r="J1893" s="176">
        <v>1690.5</v>
      </c>
      <c r="K1893" s="176">
        <v>153.80000000000001</v>
      </c>
      <c r="L1893" s="176">
        <v>2.57</v>
      </c>
      <c r="M1893" s="176" t="s">
        <v>14345</v>
      </c>
      <c r="O1893" s="176" t="s">
        <v>14352</v>
      </c>
      <c r="P1893" s="176">
        <v>1.272</v>
      </c>
      <c r="Q1893" s="177"/>
    </row>
    <row r="1894" spans="4:17" ht="16" x14ac:dyDescent="0.2">
      <c r="D1894" s="176">
        <v>735.5</v>
      </c>
      <c r="E1894" s="176">
        <v>31</v>
      </c>
      <c r="F1894" s="176">
        <v>31.861000000000001</v>
      </c>
      <c r="G1894" s="176">
        <v>7.95</v>
      </c>
      <c r="H1894" s="176">
        <v>2065.1999999999998</v>
      </c>
      <c r="I1894" s="176">
        <v>1867.7</v>
      </c>
      <c r="J1894" s="176">
        <v>1700.9</v>
      </c>
      <c r="K1894" s="176">
        <v>149.30000000000001</v>
      </c>
      <c r="L1894" s="176">
        <v>2.5</v>
      </c>
      <c r="M1894" s="176" t="s">
        <v>14345</v>
      </c>
      <c r="O1894" s="176" t="s">
        <v>14353</v>
      </c>
      <c r="P1894" s="176" t="s">
        <v>12145</v>
      </c>
      <c r="Q1894" s="177"/>
    </row>
    <row r="1895" spans="4:17" ht="16" x14ac:dyDescent="0.2">
      <c r="D1895" s="176">
        <v>177.2</v>
      </c>
      <c r="E1895" s="176">
        <v>28.5</v>
      </c>
      <c r="F1895" s="176">
        <v>31.361000000000001</v>
      </c>
      <c r="G1895" s="176">
        <v>8.3800000000000008</v>
      </c>
      <c r="H1895" s="176">
        <v>2003.5</v>
      </c>
      <c r="I1895" s="176">
        <v>1562.37</v>
      </c>
      <c r="J1895" s="176">
        <v>1256.8</v>
      </c>
      <c r="K1895" s="176">
        <v>301.10000000000002</v>
      </c>
      <c r="L1895" s="176">
        <v>4.97</v>
      </c>
      <c r="M1895" s="176" t="s">
        <v>14338</v>
      </c>
      <c r="O1895" s="176" t="s">
        <v>14353</v>
      </c>
      <c r="P1895" s="176" t="s">
        <v>12145</v>
      </c>
      <c r="Q1895" s="177"/>
    </row>
    <row r="1896" spans="4:17" ht="16" x14ac:dyDescent="0.2">
      <c r="D1896" s="176">
        <v>164.8</v>
      </c>
      <c r="E1896" s="176">
        <v>28.4</v>
      </c>
      <c r="F1896" s="176">
        <v>31.428000000000001</v>
      </c>
      <c r="G1896" s="176">
        <v>8.39</v>
      </c>
      <c r="H1896" s="176">
        <v>2008.8</v>
      </c>
      <c r="I1896" s="176">
        <v>1551.1</v>
      </c>
      <c r="J1896" s="176">
        <v>1235.2</v>
      </c>
      <c r="K1896" s="176">
        <v>311.7</v>
      </c>
      <c r="L1896" s="176">
        <v>5.14</v>
      </c>
      <c r="M1896" s="176" t="s">
        <v>14338</v>
      </c>
      <c r="O1896" s="176" t="s">
        <v>14353</v>
      </c>
      <c r="P1896" s="176">
        <v>-0.67500000000000004</v>
      </c>
      <c r="Q1896" s="177"/>
    </row>
    <row r="1897" spans="4:17" ht="16" x14ac:dyDescent="0.2">
      <c r="D1897" s="176">
        <v>218.3</v>
      </c>
      <c r="E1897" s="176">
        <v>28.4</v>
      </c>
      <c r="F1897" s="176">
        <v>31.393999999999998</v>
      </c>
      <c r="G1897" s="176">
        <v>8.39</v>
      </c>
      <c r="H1897" s="176">
        <v>1946.6</v>
      </c>
      <c r="I1897" s="176">
        <v>1564.77</v>
      </c>
      <c r="J1897" s="176">
        <v>1299.0999999999999</v>
      </c>
      <c r="K1897" s="176">
        <v>260.10000000000002</v>
      </c>
      <c r="L1897" s="176">
        <v>4.29</v>
      </c>
      <c r="M1897" s="176" t="s">
        <v>14338</v>
      </c>
      <c r="O1897" s="176" t="s">
        <v>14353</v>
      </c>
      <c r="P1897" s="176">
        <v>-0.82599999999999996</v>
      </c>
      <c r="Q1897" s="177"/>
    </row>
    <row r="1898" spans="4:17" ht="16" x14ac:dyDescent="0.2">
      <c r="D1898" s="176">
        <v>221.4</v>
      </c>
      <c r="E1898" s="176">
        <v>31.9</v>
      </c>
      <c r="F1898" s="176">
        <v>31.361000000000001</v>
      </c>
      <c r="G1898" s="176">
        <v>8.3000000000000007</v>
      </c>
      <c r="H1898" s="176">
        <v>2053.4</v>
      </c>
      <c r="I1898" s="176">
        <v>1616.41</v>
      </c>
      <c r="J1898" s="176">
        <v>1309.0999999999999</v>
      </c>
      <c r="K1898" s="176">
        <v>302.10000000000002</v>
      </c>
      <c r="L1898" s="176">
        <v>5.0999999999999996</v>
      </c>
      <c r="M1898" s="176" t="s">
        <v>14339</v>
      </c>
      <c r="O1898" s="176" t="s">
        <v>14353</v>
      </c>
      <c r="P1898" s="176">
        <v>-0.13200000000000001</v>
      </c>
      <c r="Q1898" s="177"/>
    </row>
    <row r="1899" spans="4:17" ht="16" x14ac:dyDescent="0.2">
      <c r="D1899" s="176">
        <v>215.6</v>
      </c>
      <c r="E1899" s="176">
        <v>31.8</v>
      </c>
      <c r="F1899" s="176">
        <v>31.361000000000001</v>
      </c>
      <c r="G1899" s="176">
        <v>8.2799999999999994</v>
      </c>
      <c r="H1899" s="176">
        <v>2053</v>
      </c>
      <c r="I1899" s="176">
        <v>1611.22</v>
      </c>
      <c r="J1899" s="176">
        <v>1301</v>
      </c>
      <c r="K1899" s="176">
        <v>305.10000000000002</v>
      </c>
      <c r="L1899" s="176">
        <v>5.15</v>
      </c>
      <c r="M1899" s="176" t="s">
        <v>14339</v>
      </c>
      <c r="O1899" s="176" t="s">
        <v>14354</v>
      </c>
      <c r="P1899" s="176">
        <v>-0.879</v>
      </c>
      <c r="Q1899" s="177"/>
    </row>
    <row r="1900" spans="4:17" ht="16" x14ac:dyDescent="0.2">
      <c r="D1900" s="176">
        <v>225.6</v>
      </c>
      <c r="E1900" s="176">
        <v>31.8</v>
      </c>
      <c r="F1900" s="176">
        <v>31.294</v>
      </c>
      <c r="G1900" s="176">
        <v>8.2799999999999994</v>
      </c>
      <c r="H1900" s="176">
        <v>2052.1</v>
      </c>
      <c r="I1900" s="176">
        <v>1620.88</v>
      </c>
      <c r="J1900" s="176">
        <v>1317.1</v>
      </c>
      <c r="K1900" s="176">
        <v>298.5</v>
      </c>
      <c r="L1900" s="176">
        <v>5.04</v>
      </c>
      <c r="M1900" s="176" t="s">
        <v>14339</v>
      </c>
      <c r="O1900" s="176" t="s">
        <v>14354</v>
      </c>
      <c r="P1900" s="176">
        <v>-2.3079999999999998</v>
      </c>
      <c r="Q1900" s="177"/>
    </row>
    <row r="1901" spans="4:17" ht="16" x14ac:dyDescent="0.2">
      <c r="D1901" s="176">
        <v>3290.2</v>
      </c>
      <c r="E1901" s="176">
        <v>28.1</v>
      </c>
      <c r="F1901" s="176">
        <v>31.294</v>
      </c>
      <c r="G1901" s="176">
        <v>7.31</v>
      </c>
      <c r="H1901" s="176">
        <v>2105.6999999999998</v>
      </c>
      <c r="I1901" s="176">
        <v>2132.7399999999998</v>
      </c>
      <c r="J1901" s="176">
        <v>2007.4</v>
      </c>
      <c r="K1901" s="176">
        <v>40.6</v>
      </c>
      <c r="L1901" s="176">
        <v>0.67</v>
      </c>
      <c r="M1901" s="176" t="s">
        <v>14340</v>
      </c>
      <c r="O1901" s="176" t="s">
        <v>14354</v>
      </c>
      <c r="P1901" s="176">
        <v>0.10299999999999999</v>
      </c>
      <c r="Q1901" s="177"/>
    </row>
    <row r="1902" spans="4:17" ht="16" x14ac:dyDescent="0.2">
      <c r="D1902" s="176">
        <v>4299.3</v>
      </c>
      <c r="E1902" s="176">
        <v>28</v>
      </c>
      <c r="F1902" s="176">
        <v>31.327999999999999</v>
      </c>
      <c r="G1902" s="176">
        <v>7.22</v>
      </c>
      <c r="H1902" s="176">
        <v>2103.5</v>
      </c>
      <c r="I1902" s="176">
        <v>2169.61</v>
      </c>
      <c r="J1902" s="176">
        <v>2027.1</v>
      </c>
      <c r="K1902" s="176">
        <v>31.6</v>
      </c>
      <c r="L1902" s="176">
        <v>0.52</v>
      </c>
      <c r="M1902" s="176" t="s">
        <v>14340</v>
      </c>
      <c r="O1902" s="176" t="s">
        <v>14354</v>
      </c>
      <c r="P1902" s="176">
        <v>-0.29299999999999998</v>
      </c>
      <c r="Q1902" s="177"/>
    </row>
    <row r="1903" spans="4:17" ht="16" x14ac:dyDescent="0.2">
      <c r="D1903" s="176">
        <v>3455.1</v>
      </c>
      <c r="E1903" s="176">
        <v>28.2</v>
      </c>
      <c r="F1903" s="176">
        <v>31.361000000000001</v>
      </c>
      <c r="G1903" s="176">
        <v>7.33</v>
      </c>
      <c r="H1903" s="176">
        <v>2101.4</v>
      </c>
      <c r="I1903" s="176">
        <v>2134.89</v>
      </c>
      <c r="J1903" s="176">
        <v>2007.3</v>
      </c>
      <c r="K1903" s="176">
        <v>38.9</v>
      </c>
      <c r="L1903" s="176">
        <v>0.64</v>
      </c>
      <c r="M1903" s="176" t="s">
        <v>14340</v>
      </c>
      <c r="O1903" s="176" t="s">
        <v>14354</v>
      </c>
      <c r="P1903" s="176">
        <v>0.84499999999999997</v>
      </c>
      <c r="Q1903" s="177"/>
    </row>
    <row r="1904" spans="4:17" ht="16" x14ac:dyDescent="0.2">
      <c r="D1904" s="176">
        <v>4435.8</v>
      </c>
      <c r="E1904" s="176">
        <v>30</v>
      </c>
      <c r="F1904" s="176">
        <v>31.460999999999999</v>
      </c>
      <c r="G1904" s="176">
        <v>7.12</v>
      </c>
      <c r="H1904" s="176">
        <v>2134.1</v>
      </c>
      <c r="I1904" s="176">
        <v>2194.4899999999998</v>
      </c>
      <c r="J1904" s="176">
        <v>2051.6</v>
      </c>
      <c r="K1904" s="176">
        <v>34.200000000000003</v>
      </c>
      <c r="L1904" s="176">
        <v>0.56999999999999995</v>
      </c>
      <c r="M1904" s="176" t="s">
        <v>14341</v>
      </c>
      <c r="O1904" s="176" t="s">
        <v>14348</v>
      </c>
      <c r="P1904" s="176">
        <v>0.28999999999999998</v>
      </c>
      <c r="Q1904" s="177"/>
    </row>
    <row r="1905" spans="4:17" ht="16" x14ac:dyDescent="0.2">
      <c r="D1905" s="176">
        <v>4373.7</v>
      </c>
      <c r="E1905" s="176">
        <v>30</v>
      </c>
      <c r="F1905" s="176">
        <v>31.460999999999999</v>
      </c>
      <c r="G1905" s="176">
        <v>7.12</v>
      </c>
      <c r="H1905" s="176">
        <v>2132.1</v>
      </c>
      <c r="I1905" s="176">
        <v>2190.39</v>
      </c>
      <c r="J1905" s="176">
        <v>2048.6</v>
      </c>
      <c r="K1905" s="176">
        <v>34.6</v>
      </c>
      <c r="L1905" s="176">
        <v>0.57999999999999996</v>
      </c>
      <c r="M1905" s="176" t="s">
        <v>14341</v>
      </c>
      <c r="O1905" s="176" t="s">
        <v>14348</v>
      </c>
      <c r="P1905" s="176">
        <v>-0.38500000000000001</v>
      </c>
      <c r="Q1905" s="177"/>
    </row>
    <row r="1906" spans="4:17" ht="16" x14ac:dyDescent="0.2">
      <c r="D1906" s="176">
        <v>4438.3999999999996</v>
      </c>
      <c r="E1906" s="176">
        <v>30.1</v>
      </c>
      <c r="F1906" s="176">
        <v>31.460999999999999</v>
      </c>
      <c r="G1906" s="176">
        <v>7.12</v>
      </c>
      <c r="H1906" s="176">
        <v>2128.1</v>
      </c>
      <c r="I1906" s="176">
        <v>2188.29</v>
      </c>
      <c r="J1906" s="176">
        <v>2045.7</v>
      </c>
      <c r="K1906" s="176">
        <v>34.200000000000003</v>
      </c>
      <c r="L1906" s="176">
        <v>0.56999999999999995</v>
      </c>
      <c r="M1906" s="176" t="s">
        <v>14341</v>
      </c>
      <c r="O1906" s="176" t="s">
        <v>14348</v>
      </c>
      <c r="P1906" s="176">
        <v>0.57699999999999996</v>
      </c>
      <c r="Q1906" s="177"/>
    </row>
    <row r="1907" spans="4:17" ht="16" x14ac:dyDescent="0.2">
      <c r="D1907" s="176">
        <v>255</v>
      </c>
      <c r="E1907" s="176">
        <v>27.3</v>
      </c>
      <c r="F1907" s="176">
        <v>31.361000000000001</v>
      </c>
      <c r="G1907" s="176">
        <v>8.2899999999999991</v>
      </c>
      <c r="H1907" s="176">
        <v>2078.6</v>
      </c>
      <c r="I1907" s="176">
        <v>1706.42</v>
      </c>
      <c r="J1907" s="176">
        <v>1439.3</v>
      </c>
      <c r="K1907" s="176">
        <v>260.39999999999998</v>
      </c>
      <c r="L1907" s="176">
        <v>4.2699999999999996</v>
      </c>
      <c r="M1907" s="176" t="s">
        <v>14342</v>
      </c>
      <c r="O1907" s="176" t="s">
        <v>14348</v>
      </c>
      <c r="P1907" s="176">
        <v>0.76900000000000002</v>
      </c>
      <c r="Q1907" s="177"/>
    </row>
    <row r="1908" spans="4:17" ht="16" x14ac:dyDescent="0.2">
      <c r="D1908" s="176">
        <v>252.5</v>
      </c>
      <c r="E1908" s="176">
        <v>27.2</v>
      </c>
      <c r="F1908" s="176">
        <v>31.361000000000001</v>
      </c>
      <c r="G1908" s="176">
        <v>8.2799999999999994</v>
      </c>
      <c r="H1908" s="176">
        <v>2074.6999999999998</v>
      </c>
      <c r="I1908" s="176">
        <v>1702.26</v>
      </c>
      <c r="J1908" s="176">
        <v>1435.2</v>
      </c>
      <c r="K1908" s="176">
        <v>260.39999999999998</v>
      </c>
      <c r="L1908" s="176">
        <v>4.2699999999999996</v>
      </c>
      <c r="M1908" s="176" t="s">
        <v>14342</v>
      </c>
      <c r="O1908" s="176" t="s">
        <v>14348</v>
      </c>
      <c r="P1908" s="176">
        <v>-7.0000000000000007E-2</v>
      </c>
      <c r="Q1908" s="177"/>
    </row>
    <row r="1909" spans="4:17" ht="16" x14ac:dyDescent="0.2">
      <c r="D1909" s="176">
        <v>260.8</v>
      </c>
      <c r="E1909" s="176">
        <v>27.2</v>
      </c>
      <c r="F1909" s="176">
        <v>31.327999999999999</v>
      </c>
      <c r="G1909" s="176">
        <v>8.2799999999999994</v>
      </c>
      <c r="H1909" s="176">
        <v>2074.6999999999998</v>
      </c>
      <c r="I1909" s="176">
        <v>1709.28</v>
      </c>
      <c r="J1909" s="176">
        <v>1446.5</v>
      </c>
      <c r="K1909" s="176">
        <v>255.9</v>
      </c>
      <c r="L1909" s="176">
        <v>4.2</v>
      </c>
      <c r="M1909" s="176" t="s">
        <v>14342</v>
      </c>
      <c r="O1909" s="176" t="s">
        <v>14347</v>
      </c>
      <c r="P1909" s="176">
        <v>0.68500000000000005</v>
      </c>
      <c r="Q1909" s="177"/>
    </row>
    <row r="1910" spans="4:17" ht="16" x14ac:dyDescent="0.2">
      <c r="D1910" s="176">
        <v>397.9</v>
      </c>
      <c r="E1910" s="176">
        <v>32.1</v>
      </c>
      <c r="F1910" s="176">
        <v>31.327999999999999</v>
      </c>
      <c r="G1910" s="176">
        <v>8.14</v>
      </c>
      <c r="H1910" s="176">
        <v>2053.3000000000002</v>
      </c>
      <c r="I1910" s="176">
        <v>1738.36</v>
      </c>
      <c r="J1910" s="176">
        <v>1505.2</v>
      </c>
      <c r="K1910" s="176">
        <v>223.9</v>
      </c>
      <c r="L1910" s="176">
        <v>3.79</v>
      </c>
      <c r="M1910" s="176" t="s">
        <v>14343</v>
      </c>
      <c r="O1910" s="176" t="s">
        <v>14347</v>
      </c>
      <c r="P1910" s="176">
        <v>-0.32</v>
      </c>
      <c r="Q1910" s="177"/>
    </row>
    <row r="1911" spans="4:17" ht="16" x14ac:dyDescent="0.2">
      <c r="D1911" s="176">
        <v>385.5</v>
      </c>
      <c r="E1911" s="176">
        <v>32.1</v>
      </c>
      <c r="F1911" s="176">
        <v>31.361000000000001</v>
      </c>
      <c r="G1911" s="176">
        <v>8.14</v>
      </c>
      <c r="H1911" s="176">
        <v>2052.3000000000002</v>
      </c>
      <c r="I1911" s="176">
        <v>1731</v>
      </c>
      <c r="J1911" s="176">
        <v>1494.1</v>
      </c>
      <c r="K1911" s="176">
        <v>227.9</v>
      </c>
      <c r="L1911" s="176">
        <v>3.85</v>
      </c>
      <c r="M1911" s="176" t="s">
        <v>14343</v>
      </c>
      <c r="O1911" s="176" t="s">
        <v>14347</v>
      </c>
      <c r="P1911" s="176">
        <v>0.99299999999999999</v>
      </c>
      <c r="Q1911" s="177"/>
    </row>
    <row r="1912" spans="4:17" ht="16" x14ac:dyDescent="0.2">
      <c r="D1912" s="176">
        <v>397.2</v>
      </c>
      <c r="E1912" s="176">
        <v>32.200000000000003</v>
      </c>
      <c r="F1912" s="176">
        <v>31.393999999999998</v>
      </c>
      <c r="G1912" s="176">
        <v>8.14</v>
      </c>
      <c r="H1912" s="176">
        <v>2052.6999999999998</v>
      </c>
      <c r="I1912" s="176">
        <v>1736.33</v>
      </c>
      <c r="J1912" s="176">
        <v>1502.4</v>
      </c>
      <c r="K1912" s="176">
        <v>224.7</v>
      </c>
      <c r="L1912" s="176">
        <v>3.8</v>
      </c>
      <c r="M1912" s="176" t="s">
        <v>14343</v>
      </c>
      <c r="O1912" s="176" t="s">
        <v>14347</v>
      </c>
      <c r="P1912" s="176">
        <v>1.4870000000000001</v>
      </c>
      <c r="Q1912" s="177"/>
    </row>
    <row r="1913" spans="4:17" ht="16" x14ac:dyDescent="0.2">
      <c r="D1913" s="176">
        <v>575.5</v>
      </c>
      <c r="E1913" s="176">
        <v>28.4</v>
      </c>
      <c r="F1913" s="176">
        <v>31.294</v>
      </c>
      <c r="G1913" s="176">
        <v>8.0500000000000007</v>
      </c>
      <c r="H1913" s="176">
        <v>2049.9</v>
      </c>
      <c r="I1913" s="176">
        <v>1832.81</v>
      </c>
      <c r="J1913" s="176">
        <v>1657.7</v>
      </c>
      <c r="K1913" s="176">
        <v>160.4</v>
      </c>
      <c r="L1913" s="176">
        <v>2.65</v>
      </c>
      <c r="M1913" s="176" t="s">
        <v>14344</v>
      </c>
      <c r="O1913" s="176" t="s">
        <v>14347</v>
      </c>
      <c r="P1913" s="176">
        <v>2.516</v>
      </c>
      <c r="Q1913" s="177"/>
    </row>
    <row r="1914" spans="4:17" ht="16" x14ac:dyDescent="0.2">
      <c r="D1914" s="176">
        <v>633.1</v>
      </c>
      <c r="E1914" s="176">
        <v>28.5</v>
      </c>
      <c r="F1914" s="176">
        <v>31.294</v>
      </c>
      <c r="G1914" s="176">
        <v>8.0500000000000007</v>
      </c>
      <c r="H1914" s="176">
        <v>2049.1999999999998</v>
      </c>
      <c r="I1914" s="176">
        <v>1847.9</v>
      </c>
      <c r="J1914" s="176">
        <v>1681.2</v>
      </c>
      <c r="K1914" s="176">
        <v>150.6</v>
      </c>
      <c r="L1914" s="176">
        <v>2.4900000000000002</v>
      </c>
      <c r="M1914" s="176" t="s">
        <v>14344</v>
      </c>
      <c r="O1914" s="176" t="s">
        <v>14354</v>
      </c>
      <c r="P1914" s="176">
        <v>0.11700000000000001</v>
      </c>
      <c r="Q1914" s="177"/>
    </row>
    <row r="1915" spans="4:17" ht="16" x14ac:dyDescent="0.2">
      <c r="D1915" s="176">
        <v>595</v>
      </c>
      <c r="E1915" s="176">
        <v>28.4</v>
      </c>
      <c r="F1915" s="176">
        <v>31.294</v>
      </c>
      <c r="G1915" s="176">
        <v>8.0500000000000007</v>
      </c>
      <c r="H1915" s="176">
        <v>2042</v>
      </c>
      <c r="I1915" s="176">
        <v>1831.94</v>
      </c>
      <c r="J1915" s="176">
        <v>1661</v>
      </c>
      <c r="K1915" s="176">
        <v>155.69999999999999</v>
      </c>
      <c r="L1915" s="176">
        <v>2.57</v>
      </c>
      <c r="M1915" s="176" t="s">
        <v>14344</v>
      </c>
      <c r="O1915" s="176" t="s">
        <v>14354</v>
      </c>
      <c r="P1915" s="176">
        <v>-1.2E-2</v>
      </c>
      <c r="Q1915" s="177"/>
    </row>
    <row r="1916" spans="4:17" ht="16" x14ac:dyDescent="0.2">
      <c r="D1916" s="176">
        <v>815.3</v>
      </c>
      <c r="E1916" s="176">
        <v>31.1</v>
      </c>
      <c r="F1916" s="176">
        <v>31.294</v>
      </c>
      <c r="G1916" s="176">
        <v>7.85</v>
      </c>
      <c r="H1916" s="176">
        <v>2059.5</v>
      </c>
      <c r="I1916" s="176">
        <v>1881.57</v>
      </c>
      <c r="J1916" s="176">
        <v>1724.6</v>
      </c>
      <c r="K1916" s="176">
        <v>137.6</v>
      </c>
      <c r="L1916" s="176">
        <v>2.31</v>
      </c>
      <c r="M1916" s="176" t="s">
        <v>14345</v>
      </c>
      <c r="O1916" s="176" t="s">
        <v>14354</v>
      </c>
      <c r="P1916" s="176">
        <v>-2.8000000000000001E-2</v>
      </c>
      <c r="Q1916" s="177"/>
    </row>
    <row r="1917" spans="4:17" ht="16" x14ac:dyDescent="0.2">
      <c r="D1917" s="176">
        <v>836.2</v>
      </c>
      <c r="E1917" s="176">
        <v>31</v>
      </c>
      <c r="F1917" s="176">
        <v>31.294</v>
      </c>
      <c r="G1917" s="176">
        <v>7.86</v>
      </c>
      <c r="H1917" s="176">
        <v>2060.1</v>
      </c>
      <c r="I1917" s="176">
        <v>1886.93</v>
      </c>
      <c r="J1917" s="176">
        <v>1732.3</v>
      </c>
      <c r="K1917" s="176">
        <v>134.69999999999999</v>
      </c>
      <c r="L1917" s="176">
        <v>2.2599999999999998</v>
      </c>
      <c r="M1917" s="176" t="s">
        <v>14345</v>
      </c>
      <c r="O1917" s="176" t="s">
        <v>14354</v>
      </c>
      <c r="P1917" s="176">
        <v>0.44700000000000001</v>
      </c>
      <c r="Q1917" s="177"/>
    </row>
    <row r="1918" spans="4:17" ht="16" x14ac:dyDescent="0.2">
      <c r="D1918" s="176">
        <v>878.7</v>
      </c>
      <c r="E1918" s="176">
        <v>31</v>
      </c>
      <c r="F1918" s="176">
        <v>31.327999999999999</v>
      </c>
      <c r="G1918" s="176">
        <v>7.87</v>
      </c>
      <c r="H1918" s="176">
        <v>2049.9</v>
      </c>
      <c r="I1918" s="176">
        <v>1885.94</v>
      </c>
      <c r="J1918" s="176">
        <v>1736.1</v>
      </c>
      <c r="K1918" s="176">
        <v>128.80000000000001</v>
      </c>
      <c r="L1918" s="176">
        <v>2.16</v>
      </c>
      <c r="M1918" s="176" t="s">
        <v>14345</v>
      </c>
      <c r="O1918" s="176" t="s">
        <v>14354</v>
      </c>
      <c r="P1918" s="176">
        <v>1.1659999999999999</v>
      </c>
      <c r="Q1918" s="177"/>
    </row>
    <row r="1919" spans="4:17" ht="16" x14ac:dyDescent="0.2">
      <c r="O1919" s="176" t="s">
        <v>14350</v>
      </c>
      <c r="P1919" s="176">
        <v>-3.1E-2</v>
      </c>
      <c r="Q1919" s="177"/>
    </row>
    <row r="1920" spans="4:17" ht="16" x14ac:dyDescent="0.2">
      <c r="O1920" s="176" t="s">
        <v>14350</v>
      </c>
      <c r="P1920" s="176">
        <v>-0.17199999999999999</v>
      </c>
      <c r="Q1920" s="177"/>
    </row>
    <row r="1921" spans="15:17" ht="16" x14ac:dyDescent="0.2">
      <c r="O1921" s="176" t="s">
        <v>14350</v>
      </c>
      <c r="P1921" s="176">
        <v>-0.28299999999999997</v>
      </c>
      <c r="Q1921" s="177"/>
    </row>
    <row r="1922" spans="15:17" ht="16" x14ac:dyDescent="0.2">
      <c r="O1922" s="176" t="s">
        <v>14350</v>
      </c>
      <c r="P1922" s="176">
        <v>0.42699999999999999</v>
      </c>
      <c r="Q1922" s="177"/>
    </row>
    <row r="1923" spans="15:17" ht="16" x14ac:dyDescent="0.2">
      <c r="O1923" s="176" t="s">
        <v>14350</v>
      </c>
      <c r="P1923" s="176">
        <v>2.0830000000000002</v>
      </c>
      <c r="Q1923" s="177"/>
    </row>
    <row r="1924" spans="15:17" ht="16" x14ac:dyDescent="0.2">
      <c r="O1924" s="176" t="s">
        <v>14347</v>
      </c>
      <c r="P1924" s="176">
        <v>0.63300000000000001</v>
      </c>
      <c r="Q1924" s="177"/>
    </row>
    <row r="1925" spans="15:17" ht="16" x14ac:dyDescent="0.2">
      <c r="O1925" s="176" t="s">
        <v>14347</v>
      </c>
      <c r="P1925" s="176">
        <v>-0.46300000000000002</v>
      </c>
      <c r="Q1925" s="177"/>
    </row>
    <row r="1926" spans="15:17" ht="16" x14ac:dyDescent="0.2">
      <c r="O1926" s="176" t="s">
        <v>14347</v>
      </c>
      <c r="P1926" s="176">
        <v>0.68100000000000005</v>
      </c>
      <c r="Q1926" s="177"/>
    </row>
    <row r="1927" spans="15:17" ht="16" x14ac:dyDescent="0.2">
      <c r="O1927" s="176" t="s">
        <v>14347</v>
      </c>
      <c r="P1927" s="176">
        <v>1.794</v>
      </c>
      <c r="Q1927" s="177"/>
    </row>
    <row r="1928" spans="15:17" ht="16" x14ac:dyDescent="0.2">
      <c r="O1928" s="176" t="s">
        <v>14347</v>
      </c>
      <c r="P1928" s="176">
        <v>1.8720000000000001</v>
      </c>
      <c r="Q1928" s="177"/>
    </row>
    <row r="1929" spans="15:17" ht="16" x14ac:dyDescent="0.2">
      <c r="O1929" s="176" t="s">
        <v>14348</v>
      </c>
      <c r="P1929" s="176" t="s">
        <v>12145</v>
      </c>
      <c r="Q1929" s="177"/>
    </row>
    <row r="1930" spans="15:17" ht="16" x14ac:dyDescent="0.2">
      <c r="O1930" s="176" t="s">
        <v>14348</v>
      </c>
      <c r="P1930" s="176" t="s">
        <v>12145</v>
      </c>
      <c r="Q1930" s="177"/>
    </row>
    <row r="1931" spans="15:17" ht="16" x14ac:dyDescent="0.2">
      <c r="O1931" s="176" t="s">
        <v>14348</v>
      </c>
      <c r="P1931" s="176" t="s">
        <v>12145</v>
      </c>
      <c r="Q1931" s="177"/>
    </row>
    <row r="1932" spans="15:17" ht="16" x14ac:dyDescent="0.2">
      <c r="O1932" s="176" t="s">
        <v>14348</v>
      </c>
      <c r="P1932" s="176" t="s">
        <v>12145</v>
      </c>
      <c r="Q1932" s="177"/>
    </row>
    <row r="1933" spans="15:17" ht="16" x14ac:dyDescent="0.2">
      <c r="O1933" s="176" t="s">
        <v>14348</v>
      </c>
      <c r="P1933" s="176">
        <v>1.304</v>
      </c>
      <c r="Q1933" s="177"/>
    </row>
    <row r="1934" spans="15:17" ht="16" x14ac:dyDescent="0.2">
      <c r="O1934" s="176" t="s">
        <v>14349</v>
      </c>
      <c r="P1934" s="176">
        <v>1.802</v>
      </c>
      <c r="Q1934" s="177"/>
    </row>
    <row r="1935" spans="15:17" ht="16" x14ac:dyDescent="0.2">
      <c r="O1935" s="176" t="s">
        <v>14349</v>
      </c>
      <c r="P1935" s="176">
        <v>0.81799999999999995</v>
      </c>
      <c r="Q1935" s="177"/>
    </row>
    <row r="1936" spans="15:17" ht="16" x14ac:dyDescent="0.2">
      <c r="O1936" s="176" t="s">
        <v>14349</v>
      </c>
      <c r="P1936" s="176">
        <v>2.3879999999999999</v>
      </c>
      <c r="Q1936" s="177"/>
    </row>
    <row r="1937" spans="15:17" ht="16" x14ac:dyDescent="0.2">
      <c r="O1937" s="176" t="s">
        <v>14349</v>
      </c>
      <c r="P1937" s="176">
        <v>2.258</v>
      </c>
      <c r="Q1937" s="177"/>
    </row>
    <row r="1938" spans="15:17" ht="16" x14ac:dyDescent="0.2">
      <c r="O1938" s="176" t="s">
        <v>14349</v>
      </c>
      <c r="P1938" s="176">
        <v>2.3820000000000001</v>
      </c>
      <c r="Q1938" s="177"/>
    </row>
    <row r="1939" spans="15:17" ht="16" x14ac:dyDescent="0.2">
      <c r="O1939" s="176" t="s">
        <v>14351</v>
      </c>
      <c r="P1939" s="176">
        <v>0.25700000000000001</v>
      </c>
      <c r="Q1939" s="177"/>
    </row>
    <row r="1940" spans="15:17" ht="16" x14ac:dyDescent="0.2">
      <c r="O1940" s="176" t="s">
        <v>14351</v>
      </c>
      <c r="P1940" s="176">
        <v>-0.35199999999999998</v>
      </c>
      <c r="Q1940" s="177"/>
    </row>
    <row r="1941" spans="15:17" ht="16" x14ac:dyDescent="0.2">
      <c r="O1941" s="176" t="s">
        <v>14351</v>
      </c>
      <c r="P1941" s="176">
        <v>0.159</v>
      </c>
      <c r="Q1941" s="177"/>
    </row>
    <row r="1942" spans="15:17" ht="16" x14ac:dyDescent="0.2">
      <c r="O1942" s="176" t="s">
        <v>14351</v>
      </c>
      <c r="P1942" s="176">
        <v>1.0669999999999999</v>
      </c>
      <c r="Q1942" s="177"/>
    </row>
    <row r="1943" spans="15:17" ht="16" x14ac:dyDescent="0.2">
      <c r="O1943" s="176" t="s">
        <v>14351</v>
      </c>
      <c r="P1943" s="176">
        <v>1.9259999999999999</v>
      </c>
      <c r="Q1943" s="177"/>
    </row>
    <row r="1944" spans="15:17" ht="16" x14ac:dyDescent="0.2">
      <c r="O1944" s="176" t="s">
        <v>14349</v>
      </c>
      <c r="P1944" s="176">
        <v>1.883</v>
      </c>
      <c r="Q1944" s="177"/>
    </row>
    <row r="1945" spans="15:17" ht="16" x14ac:dyDescent="0.2">
      <c r="O1945" s="176" t="s">
        <v>14349</v>
      </c>
      <c r="P1945" s="176">
        <v>1.857</v>
      </c>
      <c r="Q1945" s="177"/>
    </row>
    <row r="1946" spans="15:17" ht="16" x14ac:dyDescent="0.2">
      <c r="O1946" s="176" t="s">
        <v>14349</v>
      </c>
      <c r="P1946" s="176">
        <v>1.627</v>
      </c>
      <c r="Q1946" s="177"/>
    </row>
    <row r="1947" spans="15:17" ht="16" x14ac:dyDescent="0.2">
      <c r="O1947" s="176" t="s">
        <v>14349</v>
      </c>
      <c r="P1947" s="176">
        <v>2.2069999999999999</v>
      </c>
      <c r="Q1947" s="177"/>
    </row>
    <row r="1948" spans="15:17" ht="16" x14ac:dyDescent="0.2">
      <c r="O1948" s="176" t="s">
        <v>14349</v>
      </c>
      <c r="P1948" s="176">
        <v>1.849</v>
      </c>
      <c r="Q1948" s="177"/>
    </row>
    <row r="1949" spans="15:17" ht="16" x14ac:dyDescent="0.2">
      <c r="O1949" s="176" t="s">
        <v>14353</v>
      </c>
      <c r="P1949" s="176">
        <v>-0.26500000000000001</v>
      </c>
      <c r="Q1949" s="177"/>
    </row>
    <row r="1950" spans="15:17" ht="16" x14ac:dyDescent="0.2">
      <c r="O1950" s="176" t="s">
        <v>14353</v>
      </c>
      <c r="P1950" s="176">
        <v>-4.5999999999999999E-2</v>
      </c>
      <c r="Q1950" s="177"/>
    </row>
    <row r="1951" spans="15:17" ht="16" x14ac:dyDescent="0.2">
      <c r="O1951" s="176" t="s">
        <v>14353</v>
      </c>
      <c r="P1951" s="176">
        <v>-0.54700000000000004</v>
      </c>
      <c r="Q1951" s="177"/>
    </row>
    <row r="1952" spans="15:17" ht="16" x14ac:dyDescent="0.2">
      <c r="O1952" s="176" t="s">
        <v>14353</v>
      </c>
      <c r="P1952" s="176">
        <v>-0.19900000000000001</v>
      </c>
      <c r="Q1952" s="177"/>
    </row>
    <row r="1953" spans="15:17" ht="16" x14ac:dyDescent="0.2">
      <c r="O1953" s="176" t="s">
        <v>14353</v>
      </c>
      <c r="P1953" s="176">
        <v>1.2709999999999999</v>
      </c>
      <c r="Q1953" s="177"/>
    </row>
    <row r="1954" spans="15:17" ht="16" x14ac:dyDescent="0.2">
      <c r="O1954" s="176" t="s">
        <v>14350</v>
      </c>
      <c r="P1954" s="176">
        <v>-0.128</v>
      </c>
      <c r="Q1954" s="177"/>
    </row>
    <row r="1955" spans="15:17" ht="16" x14ac:dyDescent="0.2">
      <c r="O1955" s="176" t="s">
        <v>14350</v>
      </c>
      <c r="P1955" s="176">
        <v>-0.69799999999999995</v>
      </c>
      <c r="Q1955" s="177"/>
    </row>
    <row r="1956" spans="15:17" ht="16" x14ac:dyDescent="0.2">
      <c r="O1956" s="176" t="s">
        <v>14350</v>
      </c>
      <c r="P1956" s="176">
        <v>-0.245</v>
      </c>
      <c r="Q1956" s="177"/>
    </row>
    <row r="1957" spans="15:17" ht="16" x14ac:dyDescent="0.2">
      <c r="O1957" s="176" t="s">
        <v>14350</v>
      </c>
      <c r="P1957" s="176">
        <v>0.68200000000000005</v>
      </c>
      <c r="Q1957" s="177"/>
    </row>
    <row r="1958" spans="15:17" ht="16" x14ac:dyDescent="0.2">
      <c r="O1958" s="176" t="s">
        <v>14350</v>
      </c>
      <c r="P1958" s="176">
        <v>1.6779999999999999</v>
      </c>
      <c r="Q1958" s="177"/>
    </row>
    <row r="1959" spans="15:17" ht="16" x14ac:dyDescent="0.2">
      <c r="O1959" s="176" t="s">
        <v>14351</v>
      </c>
      <c r="P1959" s="176" t="s">
        <v>12145</v>
      </c>
      <c r="Q1959" s="177"/>
    </row>
    <row r="1960" spans="15:17" ht="16" x14ac:dyDescent="0.2">
      <c r="O1960" s="176" t="s">
        <v>14351</v>
      </c>
      <c r="P1960" s="176" t="s">
        <v>12145</v>
      </c>
      <c r="Q1960" s="177"/>
    </row>
    <row r="1961" spans="15:17" ht="16" x14ac:dyDescent="0.2">
      <c r="O1961" s="176" t="s">
        <v>14351</v>
      </c>
      <c r="P1961" s="176">
        <v>0.26800000000000002</v>
      </c>
      <c r="Q1961" s="177"/>
    </row>
    <row r="1962" spans="15:17" ht="16" x14ac:dyDescent="0.2">
      <c r="O1962" s="176" t="s">
        <v>14351</v>
      </c>
      <c r="P1962" s="176">
        <v>1.327</v>
      </c>
      <c r="Q1962" s="177"/>
    </row>
    <row r="1963" spans="15:17" ht="16" x14ac:dyDescent="0.2">
      <c r="O1963" s="176" t="s">
        <v>14351</v>
      </c>
      <c r="P1963" s="176">
        <v>1.8049999999999999</v>
      </c>
      <c r="Q1963" s="177"/>
    </row>
    <row r="1964" spans="15:17" ht="16" x14ac:dyDescent="0.2">
      <c r="O1964" s="176" t="s">
        <v>14352</v>
      </c>
      <c r="P1964" s="176">
        <v>1.597</v>
      </c>
      <c r="Q1964" s="177"/>
    </row>
    <row r="1965" spans="15:17" ht="16" x14ac:dyDescent="0.2">
      <c r="O1965" s="176" t="s">
        <v>14352</v>
      </c>
      <c r="P1965" s="176">
        <v>1.2849999999999999</v>
      </c>
      <c r="Q1965" s="177"/>
    </row>
    <row r="1966" spans="15:17" ht="16" x14ac:dyDescent="0.2">
      <c r="O1966" s="176" t="s">
        <v>14352</v>
      </c>
      <c r="P1966" s="176">
        <v>1.8979999999999999</v>
      </c>
      <c r="Q1966" s="177"/>
    </row>
    <row r="1967" spans="15:17" ht="16" x14ac:dyDescent="0.2">
      <c r="O1967" s="176" t="s">
        <v>14352</v>
      </c>
      <c r="P1967" s="176">
        <v>1.6220000000000001</v>
      </c>
      <c r="Q1967" s="177"/>
    </row>
    <row r="1968" spans="15:17" ht="16" x14ac:dyDescent="0.2">
      <c r="O1968" s="176" t="s">
        <v>14352</v>
      </c>
      <c r="P1968" s="176">
        <v>2.21</v>
      </c>
      <c r="Q1968" s="177"/>
    </row>
    <row r="1969" spans="15:17" ht="16" x14ac:dyDescent="0.2">
      <c r="O1969" s="176" t="s">
        <v>14353</v>
      </c>
      <c r="P1969" s="176">
        <v>2.4E-2</v>
      </c>
      <c r="Q1969" s="177"/>
    </row>
    <row r="1970" spans="15:17" ht="16" x14ac:dyDescent="0.2">
      <c r="O1970" s="176" t="s">
        <v>14353</v>
      </c>
      <c r="P1970" s="176">
        <v>1.9E-2</v>
      </c>
      <c r="Q1970" s="177"/>
    </row>
    <row r="1971" spans="15:17" ht="16" x14ac:dyDescent="0.2">
      <c r="O1971" s="176" t="s">
        <v>14353</v>
      </c>
      <c r="P1971" s="176">
        <v>-0.27900000000000003</v>
      </c>
      <c r="Q1971" s="177"/>
    </row>
    <row r="1972" spans="15:17" ht="16" x14ac:dyDescent="0.2">
      <c r="O1972" s="176" t="s">
        <v>14353</v>
      </c>
      <c r="P1972" s="176">
        <v>0.378</v>
      </c>
      <c r="Q1972" s="177"/>
    </row>
    <row r="1973" spans="15:17" ht="16" x14ac:dyDescent="0.2">
      <c r="O1973" s="176" t="s">
        <v>14353</v>
      </c>
      <c r="P1973" s="176">
        <v>1.7390000000000001</v>
      </c>
      <c r="Q1973" s="177"/>
    </row>
    <row r="1974" spans="15:17" ht="16" x14ac:dyDescent="0.2">
      <c r="O1974" s="176" t="s">
        <v>14354</v>
      </c>
      <c r="P1974" s="176">
        <v>-0.06</v>
      </c>
      <c r="Q1974" s="177"/>
    </row>
    <row r="1975" spans="15:17" ht="16" x14ac:dyDescent="0.2">
      <c r="O1975" s="176" t="s">
        <v>14354</v>
      </c>
      <c r="P1975" s="176">
        <v>-0.153</v>
      </c>
      <c r="Q1975" s="177"/>
    </row>
    <row r="1976" spans="15:17" ht="16" x14ac:dyDescent="0.2">
      <c r="O1976" s="176" t="s">
        <v>14354</v>
      </c>
      <c r="P1976" s="176">
        <v>-0.252</v>
      </c>
      <c r="Q1976" s="177"/>
    </row>
    <row r="1977" spans="15:17" ht="16" x14ac:dyDescent="0.2">
      <c r="O1977" s="176" t="s">
        <v>14354</v>
      </c>
      <c r="P1977" s="176">
        <v>0.28199999999999997</v>
      </c>
      <c r="Q1977" s="177"/>
    </row>
    <row r="1978" spans="15:17" ht="16" x14ac:dyDescent="0.2">
      <c r="O1978" s="176" t="s">
        <v>14354</v>
      </c>
      <c r="P1978" s="176">
        <v>0.69299999999999995</v>
      </c>
      <c r="Q1978" s="177"/>
    </row>
    <row r="1979" spans="15:17" ht="16" x14ac:dyDescent="0.2">
      <c r="O1979" s="176" t="s">
        <v>14352</v>
      </c>
      <c r="P1979" s="176">
        <v>0.71299999999999997</v>
      </c>
      <c r="Q1979" s="177"/>
    </row>
    <row r="1980" spans="15:17" ht="16" x14ac:dyDescent="0.2">
      <c r="O1980" s="176" t="s">
        <v>14352</v>
      </c>
      <c r="P1980" s="176">
        <v>-1.4999999999999999E-2</v>
      </c>
      <c r="Q1980" s="177"/>
    </row>
    <row r="1981" spans="15:17" ht="16" x14ac:dyDescent="0.2">
      <c r="O1981" s="176" t="s">
        <v>14352</v>
      </c>
      <c r="P1981" s="176">
        <v>0.85</v>
      </c>
      <c r="Q1981" s="177"/>
    </row>
    <row r="1982" spans="15:17" ht="16" x14ac:dyDescent="0.2">
      <c r="O1982" s="176" t="s">
        <v>14352</v>
      </c>
      <c r="P1982" s="176">
        <v>1.421</v>
      </c>
      <c r="Q1982" s="177"/>
    </row>
    <row r="1983" spans="15:17" ht="16" x14ac:dyDescent="0.2">
      <c r="O1983" s="176" t="s">
        <v>14352</v>
      </c>
      <c r="P1983" s="176">
        <v>1.8169999999999999</v>
      </c>
      <c r="Q1983" s="177"/>
    </row>
    <row r="1984" spans="15:17" ht="16" x14ac:dyDescent="0.2">
      <c r="O1984" s="176" t="s">
        <v>14348</v>
      </c>
      <c r="P1984" s="176">
        <v>1.466</v>
      </c>
      <c r="Q1984" s="177"/>
    </row>
    <row r="1985" spans="15:17" ht="16" x14ac:dyDescent="0.2">
      <c r="O1985" s="176" t="s">
        <v>14348</v>
      </c>
      <c r="P1985" s="176">
        <v>1.9259999999999999</v>
      </c>
      <c r="Q1985" s="177"/>
    </row>
    <row r="1986" spans="15:17" ht="16" x14ac:dyDescent="0.2">
      <c r="O1986" s="176" t="s">
        <v>14348</v>
      </c>
      <c r="P1986" s="176">
        <v>1.569</v>
      </c>
      <c r="Q1986" s="177"/>
    </row>
    <row r="1987" spans="15:17" ht="16" x14ac:dyDescent="0.2">
      <c r="O1987" s="176" t="s">
        <v>14348</v>
      </c>
      <c r="P1987" s="176">
        <v>0.80500000000000005</v>
      </c>
      <c r="Q1987" s="177"/>
    </row>
    <row r="1988" spans="15:17" ht="16" x14ac:dyDescent="0.2">
      <c r="O1988" s="176" t="s">
        <v>14348</v>
      </c>
      <c r="P1988" s="176">
        <v>1.1819999999999999</v>
      </c>
      <c r="Q1988" s="177"/>
    </row>
    <row r="1989" spans="15:17" ht="16" x14ac:dyDescent="0.2">
      <c r="O1989" s="176" t="s">
        <v>14354</v>
      </c>
      <c r="P1989" s="176">
        <v>1.2809999999999999</v>
      </c>
      <c r="Q1989" s="177"/>
    </row>
    <row r="1990" spans="15:17" ht="16" x14ac:dyDescent="0.2">
      <c r="O1990" s="176" t="s">
        <v>14354</v>
      </c>
      <c r="P1990" s="176">
        <v>0.69399999999999995</v>
      </c>
      <c r="Q1990" s="177"/>
    </row>
    <row r="1991" spans="15:17" ht="16" x14ac:dyDescent="0.2">
      <c r="O1991" s="176" t="s">
        <v>14354</v>
      </c>
      <c r="P1991" s="176">
        <v>1.9179999999999999</v>
      </c>
      <c r="Q1991" s="177"/>
    </row>
    <row r="1992" spans="15:17" ht="16" x14ac:dyDescent="0.2">
      <c r="O1992" s="176" t="s">
        <v>14354</v>
      </c>
      <c r="P1992" s="176">
        <v>1.2450000000000001</v>
      </c>
      <c r="Q1992" s="177"/>
    </row>
    <row r="1993" spans="15:17" ht="16" x14ac:dyDescent="0.2">
      <c r="O1993" s="176" t="s">
        <v>14354</v>
      </c>
      <c r="P1993" s="176">
        <v>1.49</v>
      </c>
      <c r="Q1993" s="177"/>
    </row>
    <row r="1994" spans="15:17" ht="16" x14ac:dyDescent="0.2">
      <c r="O1994" s="176" t="s">
        <v>14349</v>
      </c>
      <c r="P1994" s="176">
        <v>1.6220000000000001</v>
      </c>
      <c r="Q1994" s="177"/>
    </row>
    <row r="1995" spans="15:17" ht="16" x14ac:dyDescent="0.2">
      <c r="O1995" s="176" t="s">
        <v>14349</v>
      </c>
      <c r="P1995" s="176">
        <v>1.0649999999999999</v>
      </c>
      <c r="Q1995" s="177"/>
    </row>
    <row r="1996" spans="15:17" ht="16" x14ac:dyDescent="0.2">
      <c r="O1996" s="176" t="s">
        <v>14349</v>
      </c>
      <c r="P1996" s="176">
        <v>1.6950000000000001</v>
      </c>
      <c r="Q1996" s="177"/>
    </row>
    <row r="1997" spans="15:17" ht="16" x14ac:dyDescent="0.2">
      <c r="O1997" s="176" t="s">
        <v>14349</v>
      </c>
      <c r="P1997" s="176">
        <v>2.1749999999999998</v>
      </c>
      <c r="Q1997" s="177"/>
    </row>
    <row r="1998" spans="15:17" ht="16" x14ac:dyDescent="0.2">
      <c r="O1998" s="176" t="s">
        <v>14349</v>
      </c>
      <c r="P1998" s="176">
        <v>2.6080000000000001</v>
      </c>
      <c r="Q1998" s="177"/>
    </row>
    <row r="1999" spans="15:17" ht="16" x14ac:dyDescent="0.2">
      <c r="O1999" s="176" t="s">
        <v>14350</v>
      </c>
      <c r="P1999" s="176">
        <v>-0.504</v>
      </c>
      <c r="Q1999" s="177"/>
    </row>
    <row r="2000" spans="15:17" ht="16" x14ac:dyDescent="0.2">
      <c r="O2000" s="176" t="s">
        <v>14350</v>
      </c>
      <c r="P2000" s="176">
        <v>-2.0099999999999998</v>
      </c>
      <c r="Q2000" s="177"/>
    </row>
    <row r="2001" spans="15:17" ht="16" x14ac:dyDescent="0.2">
      <c r="O2001" s="176" t="s">
        <v>14350</v>
      </c>
      <c r="P2001" s="176">
        <v>-5.8000000000000003E-2</v>
      </c>
      <c r="Q2001" s="177"/>
    </row>
    <row r="2002" spans="15:17" ht="16" x14ac:dyDescent="0.2">
      <c r="O2002" s="176" t="s">
        <v>14350</v>
      </c>
      <c r="P2002" s="176">
        <v>0.76700000000000002</v>
      </c>
      <c r="Q2002" s="177"/>
    </row>
    <row r="2003" spans="15:17" ht="16" x14ac:dyDescent="0.2">
      <c r="O2003" s="176" t="s">
        <v>14350</v>
      </c>
      <c r="P2003" s="176">
        <v>2.633</v>
      </c>
      <c r="Q2003" s="177"/>
    </row>
    <row r="2004" spans="15:17" ht="16" x14ac:dyDescent="0.2">
      <c r="O2004" s="176" t="s">
        <v>14351</v>
      </c>
      <c r="P2004" s="176">
        <v>2.7E-2</v>
      </c>
      <c r="Q2004" s="177"/>
    </row>
    <row r="2005" spans="15:17" ht="16" x14ac:dyDescent="0.2">
      <c r="O2005" s="176" t="s">
        <v>14351</v>
      </c>
      <c r="P2005" s="176">
        <v>-1.0589999999999999</v>
      </c>
      <c r="Q2005" s="177"/>
    </row>
    <row r="2006" spans="15:17" ht="16" x14ac:dyDescent="0.2">
      <c r="O2006" s="176" t="s">
        <v>14351</v>
      </c>
      <c r="P2006" s="176">
        <v>0.219</v>
      </c>
      <c r="Q2006" s="177"/>
    </row>
    <row r="2007" spans="15:17" ht="16" x14ac:dyDescent="0.2">
      <c r="O2007" s="176" t="s">
        <v>14351</v>
      </c>
      <c r="P2007" s="176">
        <v>1.052</v>
      </c>
      <c r="Q2007" s="177"/>
    </row>
    <row r="2008" spans="15:17" ht="16" x14ac:dyDescent="0.2">
      <c r="O2008" s="176" t="s">
        <v>14351</v>
      </c>
      <c r="P2008" s="176">
        <v>1.5509999999999999</v>
      </c>
      <c r="Q2008" s="177"/>
    </row>
    <row r="2009" spans="15:17" ht="16" x14ac:dyDescent="0.2">
      <c r="O2009" s="176" t="s">
        <v>14352</v>
      </c>
      <c r="P2009" s="176">
        <v>2.0179999999999998</v>
      </c>
      <c r="Q2009" s="177"/>
    </row>
    <row r="2010" spans="15:17" ht="16" x14ac:dyDescent="0.2">
      <c r="O2010" s="176" t="s">
        <v>14352</v>
      </c>
      <c r="P2010" s="176">
        <v>1.611</v>
      </c>
      <c r="Q2010" s="177"/>
    </row>
    <row r="2011" spans="15:17" ht="16" x14ac:dyDescent="0.2">
      <c r="O2011" s="176" t="s">
        <v>14352</v>
      </c>
      <c r="P2011" s="176">
        <v>2.444</v>
      </c>
      <c r="Q2011" s="177"/>
    </row>
    <row r="2012" spans="15:17" ht="16" x14ac:dyDescent="0.2">
      <c r="O2012" s="176" t="s">
        <v>14352</v>
      </c>
      <c r="P2012" s="176">
        <v>2.0129999999999999</v>
      </c>
      <c r="Q2012" s="177"/>
    </row>
    <row r="2013" spans="15:17" ht="16" x14ac:dyDescent="0.2">
      <c r="O2013" s="176" t="s">
        <v>14352</v>
      </c>
      <c r="P2013" s="176">
        <v>2.1</v>
      </c>
      <c r="Q2013" s="177"/>
    </row>
    <row r="2014" spans="15:17" ht="16" x14ac:dyDescent="0.2">
      <c r="O2014" s="176" t="s">
        <v>14353</v>
      </c>
      <c r="P2014" s="176">
        <v>-0.375</v>
      </c>
      <c r="Q2014" s="177"/>
    </row>
    <row r="2015" spans="15:17" ht="16" x14ac:dyDescent="0.2">
      <c r="O2015" s="176" t="s">
        <v>14353</v>
      </c>
      <c r="P2015" s="176">
        <v>-0.31900000000000001</v>
      </c>
      <c r="Q2015" s="177"/>
    </row>
    <row r="2016" spans="15:17" ht="16" x14ac:dyDescent="0.2">
      <c r="O2016" s="176" t="s">
        <v>14353</v>
      </c>
      <c r="P2016" s="176">
        <v>-8.1000000000000003E-2</v>
      </c>
      <c r="Q2016" s="177"/>
    </row>
    <row r="2017" spans="15:17" ht="16" x14ac:dyDescent="0.2">
      <c r="O2017" s="176" t="s">
        <v>14353</v>
      </c>
      <c r="P2017" s="176">
        <v>-0.78</v>
      </c>
      <c r="Q2017" s="177"/>
    </row>
    <row r="2018" spans="15:17" ht="16" x14ac:dyDescent="0.2">
      <c r="O2018" s="176" t="s">
        <v>14353</v>
      </c>
      <c r="P2018" s="176">
        <v>1.1639999999999999</v>
      </c>
      <c r="Q2018" s="177"/>
    </row>
    <row r="2019" spans="15:17" ht="16" x14ac:dyDescent="0.2">
      <c r="O2019" s="176" t="s">
        <v>14347</v>
      </c>
      <c r="P2019" s="176">
        <v>0.187</v>
      </c>
      <c r="Q2019" s="177"/>
    </row>
    <row r="2020" spans="15:17" ht="16" x14ac:dyDescent="0.2">
      <c r="O2020" s="176" t="s">
        <v>14347</v>
      </c>
      <c r="P2020" s="176">
        <v>-3.2000000000000001E-2</v>
      </c>
      <c r="Q2020" s="177"/>
    </row>
    <row r="2021" spans="15:17" ht="16" x14ac:dyDescent="0.2">
      <c r="O2021" s="176" t="s">
        <v>14347</v>
      </c>
      <c r="P2021" s="176">
        <v>8.8999999999999996E-2</v>
      </c>
      <c r="Q2021" s="177"/>
    </row>
    <row r="2022" spans="15:17" ht="16" x14ac:dyDescent="0.2">
      <c r="O2022" s="176" t="s">
        <v>14347</v>
      </c>
      <c r="P2022" s="176">
        <v>0.55200000000000005</v>
      </c>
      <c r="Q2022" s="177"/>
    </row>
    <row r="2023" spans="15:17" ht="16" x14ac:dyDescent="0.2">
      <c r="O2023" s="176" t="s">
        <v>14347</v>
      </c>
      <c r="P2023" s="176">
        <v>1.998</v>
      </c>
      <c r="Q2023" s="177"/>
    </row>
    <row r="2024" spans="15:17" ht="16" x14ac:dyDescent="0.2">
      <c r="O2024" s="176" t="s">
        <v>14347</v>
      </c>
      <c r="P2024" s="176" t="s">
        <v>12145</v>
      </c>
      <c r="Q2024" s="177"/>
    </row>
    <row r="2025" spans="15:17" ht="16" x14ac:dyDescent="0.2">
      <c r="O2025" s="176" t="s">
        <v>14347</v>
      </c>
      <c r="P2025" s="176" t="s">
        <v>12145</v>
      </c>
      <c r="Q2025" s="177"/>
    </row>
    <row r="2026" spans="15:17" ht="16" x14ac:dyDescent="0.2">
      <c r="O2026" s="176" t="s">
        <v>14347</v>
      </c>
      <c r="P2026" s="176" t="s">
        <v>12145</v>
      </c>
      <c r="Q2026" s="177"/>
    </row>
    <row r="2027" spans="15:17" ht="16" x14ac:dyDescent="0.2">
      <c r="O2027" s="176" t="s">
        <v>14347</v>
      </c>
      <c r="P2027" s="176">
        <v>-0.28000000000000003</v>
      </c>
      <c r="Q2027" s="177"/>
    </row>
    <row r="2028" spans="15:17" ht="16" x14ac:dyDescent="0.2">
      <c r="O2028" s="176" t="s">
        <v>14347</v>
      </c>
      <c r="P2028" s="176">
        <v>0.46400000000000002</v>
      </c>
      <c r="Q2028" s="177"/>
    </row>
    <row r="2029" spans="15:17" ht="16" x14ac:dyDescent="0.2">
      <c r="O2029" s="176" t="s">
        <v>14348</v>
      </c>
      <c r="P2029" s="176">
        <v>-0.78300000000000003</v>
      </c>
      <c r="Q2029" s="177"/>
    </row>
    <row r="2030" spans="15:17" ht="16" x14ac:dyDescent="0.2">
      <c r="O2030" s="176" t="s">
        <v>14348</v>
      </c>
      <c r="P2030" s="176">
        <v>-0.29499999999999998</v>
      </c>
      <c r="Q2030" s="177"/>
    </row>
    <row r="2031" spans="15:17" ht="16" x14ac:dyDescent="0.2">
      <c r="O2031" s="176" t="s">
        <v>14348</v>
      </c>
      <c r="P2031" s="176">
        <v>-1.8959999999999999</v>
      </c>
      <c r="Q2031" s="177"/>
    </row>
    <row r="2032" spans="15:17" ht="16" x14ac:dyDescent="0.2">
      <c r="O2032" s="176" t="s">
        <v>14348</v>
      </c>
      <c r="P2032" s="176">
        <v>-0.123</v>
      </c>
      <c r="Q2032" s="177"/>
    </row>
    <row r="2033" spans="15:17" ht="16" x14ac:dyDescent="0.2">
      <c r="O2033" s="176" t="s">
        <v>14348</v>
      </c>
      <c r="P2033" s="176">
        <v>0.247</v>
      </c>
      <c r="Q2033" s="177"/>
    </row>
    <row r="2034" spans="15:17" ht="16" x14ac:dyDescent="0.2">
      <c r="O2034" s="176" t="s">
        <v>14349</v>
      </c>
      <c r="P2034" s="176">
        <v>1.196</v>
      </c>
      <c r="Q2034" s="177"/>
    </row>
    <row r="2035" spans="15:17" ht="16" x14ac:dyDescent="0.2">
      <c r="O2035" s="176" t="s">
        <v>14349</v>
      </c>
      <c r="P2035" s="176">
        <v>0.49299999999999999</v>
      </c>
      <c r="Q2035" s="177"/>
    </row>
    <row r="2036" spans="15:17" ht="16" x14ac:dyDescent="0.2">
      <c r="O2036" s="176" t="s">
        <v>14349</v>
      </c>
      <c r="P2036" s="176">
        <v>1.4379999999999999</v>
      </c>
      <c r="Q2036" s="177"/>
    </row>
    <row r="2037" spans="15:17" ht="16" x14ac:dyDescent="0.2">
      <c r="O2037" s="176" t="s">
        <v>14349</v>
      </c>
      <c r="P2037" s="176">
        <v>1.7250000000000001</v>
      </c>
      <c r="Q2037" s="177"/>
    </row>
    <row r="2038" spans="15:17" ht="16" x14ac:dyDescent="0.2">
      <c r="O2038" s="176" t="s">
        <v>14349</v>
      </c>
      <c r="P2038" s="176">
        <v>1.454</v>
      </c>
      <c r="Q2038" s="177"/>
    </row>
    <row r="2039" spans="15:17" ht="16" x14ac:dyDescent="0.2">
      <c r="O2039" s="176" t="s">
        <v>14351</v>
      </c>
      <c r="P2039" s="176">
        <v>-0.77800000000000002</v>
      </c>
      <c r="Q2039" s="177"/>
    </row>
    <row r="2040" spans="15:17" ht="16" x14ac:dyDescent="0.2">
      <c r="O2040" s="176" t="s">
        <v>14351</v>
      </c>
      <c r="P2040" s="176">
        <v>-1.377</v>
      </c>
      <c r="Q2040" s="177"/>
    </row>
    <row r="2041" spans="15:17" ht="16" x14ac:dyDescent="0.2">
      <c r="O2041" s="176" t="s">
        <v>14351</v>
      </c>
      <c r="P2041" s="176">
        <v>-0.72499999999999998</v>
      </c>
      <c r="Q2041" s="177"/>
    </row>
    <row r="2042" spans="15:17" ht="16" x14ac:dyDescent="0.2">
      <c r="O2042" s="176" t="s">
        <v>14351</v>
      </c>
      <c r="P2042" s="176">
        <v>-0.15</v>
      </c>
      <c r="Q2042" s="177"/>
    </row>
    <row r="2043" spans="15:17" ht="16" x14ac:dyDescent="0.2">
      <c r="O2043" s="176" t="s">
        <v>14351</v>
      </c>
      <c r="P2043" s="176">
        <v>0.86599999999999999</v>
      </c>
      <c r="Q2043" s="177"/>
    </row>
    <row r="2044" spans="15:17" ht="16" x14ac:dyDescent="0.2">
      <c r="O2044" s="176" t="s">
        <v>14349</v>
      </c>
      <c r="P2044" s="176">
        <v>1.071</v>
      </c>
      <c r="Q2044" s="177"/>
    </row>
    <row r="2045" spans="15:17" ht="16" x14ac:dyDescent="0.2">
      <c r="O2045" s="176" t="s">
        <v>14349</v>
      </c>
      <c r="P2045" s="176">
        <v>0.23799999999999999</v>
      </c>
      <c r="Q2045" s="177"/>
    </row>
    <row r="2046" spans="15:17" ht="16" x14ac:dyDescent="0.2">
      <c r="O2046" s="176" t="s">
        <v>14349</v>
      </c>
      <c r="P2046" s="176">
        <v>1.3149999999999999</v>
      </c>
      <c r="Q2046" s="177"/>
    </row>
    <row r="2047" spans="15:17" ht="16" x14ac:dyDescent="0.2">
      <c r="O2047" s="176" t="s">
        <v>14349</v>
      </c>
      <c r="P2047" s="176">
        <v>1.746</v>
      </c>
      <c r="Q2047" s="177"/>
    </row>
    <row r="2048" spans="15:17" ht="16" x14ac:dyDescent="0.2">
      <c r="O2048" s="176" t="s">
        <v>14349</v>
      </c>
      <c r="P2048" s="176">
        <v>1.5489999999999999</v>
      </c>
      <c r="Q2048" s="177"/>
    </row>
    <row r="2049" spans="15:17" ht="16" x14ac:dyDescent="0.2">
      <c r="O2049" s="176" t="s">
        <v>14350</v>
      </c>
      <c r="P2049" s="176" t="s">
        <v>12145</v>
      </c>
      <c r="Q2049" s="177"/>
    </row>
    <row r="2050" spans="15:17" ht="16" x14ac:dyDescent="0.2">
      <c r="O2050" s="176" t="s">
        <v>14350</v>
      </c>
      <c r="P2050" s="176" t="s">
        <v>12145</v>
      </c>
      <c r="Q2050" s="177"/>
    </row>
    <row r="2051" spans="15:17" ht="16" x14ac:dyDescent="0.2">
      <c r="O2051" s="176" t="s">
        <v>14350</v>
      </c>
      <c r="P2051" s="176" t="s">
        <v>12145</v>
      </c>
      <c r="Q2051" s="177"/>
    </row>
    <row r="2052" spans="15:17" ht="16" x14ac:dyDescent="0.2">
      <c r="O2052" s="176" t="s">
        <v>14350</v>
      </c>
      <c r="P2052" s="176" t="s">
        <v>12145</v>
      </c>
      <c r="Q2052" s="177"/>
    </row>
    <row r="2053" spans="15:17" ht="16" x14ac:dyDescent="0.2">
      <c r="O2053" s="176" t="s">
        <v>14350</v>
      </c>
      <c r="P2053" s="176">
        <v>-1.2330000000000001</v>
      </c>
      <c r="Q2053" s="177"/>
    </row>
    <row r="2054" spans="15:17" ht="16" x14ac:dyDescent="0.2">
      <c r="O2054" s="176" t="s">
        <v>14352</v>
      </c>
      <c r="P2054" s="176">
        <v>1.0660000000000001</v>
      </c>
      <c r="Q2054" s="177"/>
    </row>
    <row r="2055" spans="15:17" ht="16" x14ac:dyDescent="0.2">
      <c r="O2055" s="176" t="s">
        <v>14352</v>
      </c>
      <c r="P2055" s="176">
        <v>2.4E-2</v>
      </c>
      <c r="Q2055" s="177"/>
    </row>
    <row r="2056" spans="15:17" ht="16" x14ac:dyDescent="0.2">
      <c r="O2056" s="176" t="s">
        <v>14352</v>
      </c>
      <c r="P2056" s="176">
        <v>1.5009999999999999</v>
      </c>
      <c r="Q2056" s="177"/>
    </row>
    <row r="2057" spans="15:17" ht="16" x14ac:dyDescent="0.2">
      <c r="O2057" s="176" t="s">
        <v>14352</v>
      </c>
      <c r="P2057" s="176">
        <v>1.8009999999999999</v>
      </c>
      <c r="Q2057" s="177"/>
    </row>
    <row r="2058" spans="15:17" ht="16" x14ac:dyDescent="0.2">
      <c r="O2058" s="176" t="s">
        <v>14352</v>
      </c>
      <c r="P2058" s="176">
        <v>1.581</v>
      </c>
      <c r="Q2058" s="177"/>
    </row>
    <row r="2059" spans="15:17" ht="16" x14ac:dyDescent="0.2">
      <c r="O2059" s="176" t="s">
        <v>14353</v>
      </c>
      <c r="P2059" s="176" t="s">
        <v>12145</v>
      </c>
      <c r="Q2059" s="177"/>
    </row>
    <row r="2060" spans="15:17" ht="16" x14ac:dyDescent="0.2">
      <c r="O2060" s="176" t="s">
        <v>14353</v>
      </c>
      <c r="P2060" s="176" t="s">
        <v>12145</v>
      </c>
      <c r="Q2060" s="177"/>
    </row>
    <row r="2061" spans="15:17" ht="16" x14ac:dyDescent="0.2">
      <c r="O2061" s="176" t="s">
        <v>14353</v>
      </c>
      <c r="P2061" s="176" t="s">
        <v>12145</v>
      </c>
      <c r="Q2061" s="177"/>
    </row>
    <row r="2062" spans="15:17" ht="16" x14ac:dyDescent="0.2">
      <c r="O2062" s="176" t="s">
        <v>14353</v>
      </c>
      <c r="P2062" s="176" t="s">
        <v>12145</v>
      </c>
      <c r="Q2062" s="177"/>
    </row>
    <row r="2063" spans="15:17" ht="16" x14ac:dyDescent="0.2">
      <c r="O2063" s="176" t="s">
        <v>14353</v>
      </c>
      <c r="P2063" s="176">
        <v>0.38300000000000001</v>
      </c>
      <c r="Q2063" s="177"/>
    </row>
    <row r="2064" spans="15:17" ht="16" x14ac:dyDescent="0.2">
      <c r="O2064" s="176" t="s">
        <v>14354</v>
      </c>
      <c r="P2064" s="176">
        <v>-0.72499999999999998</v>
      </c>
      <c r="Q2064" s="177"/>
    </row>
    <row r="2065" spans="15:17" ht="16" x14ac:dyDescent="0.2">
      <c r="O2065" s="176" t="s">
        <v>14354</v>
      </c>
      <c r="P2065" s="176">
        <v>-0.315</v>
      </c>
      <c r="Q2065" s="177"/>
    </row>
    <row r="2066" spans="15:17" ht="16" x14ac:dyDescent="0.2">
      <c r="O2066" s="176" t="s">
        <v>14354</v>
      </c>
      <c r="P2066" s="176">
        <v>-1.208</v>
      </c>
      <c r="Q2066" s="177"/>
    </row>
    <row r="2067" spans="15:17" ht="16" x14ac:dyDescent="0.2">
      <c r="O2067" s="176" t="s">
        <v>14354</v>
      </c>
      <c r="P2067" s="176">
        <v>-0.65200000000000002</v>
      </c>
      <c r="Q2067" s="177"/>
    </row>
    <row r="2068" spans="15:17" ht="16" x14ac:dyDescent="0.2">
      <c r="O2068" s="176" t="s">
        <v>14354</v>
      </c>
      <c r="P2068" s="176">
        <v>0.68799999999999994</v>
      </c>
      <c r="Q2068" s="177"/>
    </row>
    <row r="2069" spans="15:17" ht="16" x14ac:dyDescent="0.2">
      <c r="O2069" s="176" t="s">
        <v>14350</v>
      </c>
      <c r="P2069" s="176" t="s">
        <v>12145</v>
      </c>
      <c r="Q2069" s="177"/>
    </row>
    <row r="2070" spans="15:17" ht="16" x14ac:dyDescent="0.2">
      <c r="O2070" s="176" t="s">
        <v>14350</v>
      </c>
      <c r="P2070" s="176" t="s">
        <v>12145</v>
      </c>
      <c r="Q2070" s="177"/>
    </row>
    <row r="2071" spans="15:17" ht="16" x14ac:dyDescent="0.2">
      <c r="O2071" s="176" t="s">
        <v>14350</v>
      </c>
      <c r="P2071" s="176">
        <v>-0.34699999999999998</v>
      </c>
      <c r="Q2071" s="177"/>
    </row>
    <row r="2072" spans="15:17" ht="16" x14ac:dyDescent="0.2">
      <c r="O2072" s="176" t="s">
        <v>14350</v>
      </c>
      <c r="P2072" s="176">
        <v>-0.16500000000000001</v>
      </c>
      <c r="Q2072" s="177"/>
    </row>
    <row r="2073" spans="15:17" ht="16" x14ac:dyDescent="0.2">
      <c r="O2073" s="176" t="s">
        <v>14350</v>
      </c>
      <c r="P2073" s="176">
        <v>1.4990000000000001</v>
      </c>
      <c r="Q2073" s="177"/>
    </row>
    <row r="2074" spans="15:17" ht="16" x14ac:dyDescent="0.2">
      <c r="O2074" s="176" t="s">
        <v>14347</v>
      </c>
      <c r="P2074" s="176">
        <v>-0.159</v>
      </c>
      <c r="Q2074" s="177"/>
    </row>
    <row r="2075" spans="15:17" ht="16" x14ac:dyDescent="0.2">
      <c r="O2075" s="176" t="s">
        <v>14347</v>
      </c>
      <c r="P2075" s="176">
        <v>-0.94299999999999995</v>
      </c>
      <c r="Q2075" s="177"/>
    </row>
    <row r="2076" spans="15:17" ht="16" x14ac:dyDescent="0.2">
      <c r="O2076" s="176" t="s">
        <v>14347</v>
      </c>
      <c r="P2076" s="176">
        <v>5.0999999999999997E-2</v>
      </c>
      <c r="Q2076" s="177"/>
    </row>
    <row r="2077" spans="15:17" ht="16" x14ac:dyDescent="0.2">
      <c r="O2077" s="176" t="s">
        <v>14347</v>
      </c>
      <c r="P2077" s="176">
        <v>0.47599999999999998</v>
      </c>
      <c r="Q2077" s="177"/>
    </row>
    <row r="2078" spans="15:17" ht="16" x14ac:dyDescent="0.2">
      <c r="O2078" s="176" t="s">
        <v>14347</v>
      </c>
      <c r="P2078" s="176">
        <v>0.51700000000000002</v>
      </c>
      <c r="Q2078" s="177"/>
    </row>
    <row r="2079" spans="15:17" ht="16" x14ac:dyDescent="0.2">
      <c r="O2079" s="176" t="s">
        <v>14354</v>
      </c>
      <c r="P2079" s="176">
        <v>-0.51400000000000001</v>
      </c>
      <c r="Q2079" s="177"/>
    </row>
    <row r="2080" spans="15:17" ht="16" x14ac:dyDescent="0.2">
      <c r="O2080" s="176" t="s">
        <v>14354</v>
      </c>
      <c r="P2080" s="176">
        <v>-1.006</v>
      </c>
      <c r="Q2080" s="177"/>
    </row>
    <row r="2081" spans="15:17" ht="16" x14ac:dyDescent="0.2">
      <c r="O2081" s="176" t="s">
        <v>14354</v>
      </c>
      <c r="P2081" s="176">
        <v>-0.214</v>
      </c>
      <c r="Q2081" s="177"/>
    </row>
    <row r="2082" spans="15:17" ht="16" x14ac:dyDescent="0.2">
      <c r="O2082" s="176" t="s">
        <v>14354</v>
      </c>
      <c r="P2082" s="176">
        <v>-0.26500000000000001</v>
      </c>
      <c r="Q2082" s="177"/>
    </row>
    <row r="2083" spans="15:17" ht="16" x14ac:dyDescent="0.2">
      <c r="O2083" s="176" t="s">
        <v>14354</v>
      </c>
      <c r="P2083" s="176">
        <v>0.35199999999999998</v>
      </c>
      <c r="Q2083" s="177"/>
    </row>
    <row r="2084" spans="15:17" ht="16" x14ac:dyDescent="0.2">
      <c r="O2084" s="176" t="s">
        <v>14349</v>
      </c>
      <c r="P2084" s="176">
        <v>1.208</v>
      </c>
      <c r="Q2084" s="177"/>
    </row>
    <row r="2085" spans="15:17" ht="16" x14ac:dyDescent="0.2">
      <c r="O2085" s="176" t="s">
        <v>14349</v>
      </c>
      <c r="P2085" s="176">
        <v>0.89400000000000002</v>
      </c>
      <c r="Q2085" s="177"/>
    </row>
    <row r="2086" spans="15:17" ht="16" x14ac:dyDescent="0.2">
      <c r="O2086" s="176" t="s">
        <v>14349</v>
      </c>
      <c r="P2086" s="176">
        <v>1.653</v>
      </c>
      <c r="Q2086" s="177"/>
    </row>
    <row r="2087" spans="15:17" ht="16" x14ac:dyDescent="0.2">
      <c r="O2087" s="176" t="s">
        <v>14349</v>
      </c>
      <c r="P2087" s="176">
        <v>1.056</v>
      </c>
      <c r="Q2087" s="177"/>
    </row>
    <row r="2088" spans="15:17" ht="16" x14ac:dyDescent="0.2">
      <c r="O2088" s="176" t="s">
        <v>14349</v>
      </c>
      <c r="P2088" s="176">
        <v>1.095</v>
      </c>
      <c r="Q2088" s="177"/>
    </row>
    <row r="2089" spans="15:17" ht="16" x14ac:dyDescent="0.2">
      <c r="O2089" s="176" t="s">
        <v>14350</v>
      </c>
      <c r="P2089" s="176" t="s">
        <v>12145</v>
      </c>
      <c r="Q2089" s="177"/>
    </row>
    <row r="2090" spans="15:17" ht="16" x14ac:dyDescent="0.2">
      <c r="O2090" s="176" t="s">
        <v>14350</v>
      </c>
      <c r="P2090" s="176" t="s">
        <v>12145</v>
      </c>
      <c r="Q2090" s="177"/>
    </row>
    <row r="2091" spans="15:17" ht="16" x14ac:dyDescent="0.2">
      <c r="O2091" s="176" t="s">
        <v>14350</v>
      </c>
      <c r="P2091" s="176">
        <v>-1.157</v>
      </c>
      <c r="Q2091" s="177"/>
    </row>
    <row r="2092" spans="15:17" ht="16" x14ac:dyDescent="0.2">
      <c r="O2092" s="176" t="s">
        <v>14350</v>
      </c>
      <c r="P2092" s="176">
        <v>2.3E-2</v>
      </c>
      <c r="Q2092" s="177"/>
    </row>
    <row r="2093" spans="15:17" ht="16" x14ac:dyDescent="0.2">
      <c r="O2093" s="176" t="s">
        <v>14350</v>
      </c>
      <c r="P2093" s="176">
        <v>0.625</v>
      </c>
      <c r="Q2093" s="177"/>
    </row>
    <row r="2094" spans="15:17" ht="16" x14ac:dyDescent="0.2">
      <c r="O2094" s="176" t="s">
        <v>14351</v>
      </c>
      <c r="P2094" s="176">
        <v>-1.127</v>
      </c>
      <c r="Q2094" s="177"/>
    </row>
    <row r="2095" spans="15:17" ht="16" x14ac:dyDescent="0.2">
      <c r="O2095" s="176" t="s">
        <v>14351</v>
      </c>
      <c r="P2095" s="176">
        <v>-2.113</v>
      </c>
      <c r="Q2095" s="177"/>
    </row>
    <row r="2096" spans="15:17" ht="16" x14ac:dyDescent="0.2">
      <c r="O2096" s="176" t="s">
        <v>14351</v>
      </c>
      <c r="P2096" s="176">
        <v>-1.554</v>
      </c>
      <c r="Q2096" s="177"/>
    </row>
    <row r="2097" spans="15:17" ht="16" x14ac:dyDescent="0.2">
      <c r="O2097" s="176" t="s">
        <v>14351</v>
      </c>
      <c r="P2097" s="176">
        <v>0.49399999999999999</v>
      </c>
      <c r="Q2097" s="177"/>
    </row>
    <row r="2098" spans="15:17" ht="16" x14ac:dyDescent="0.2">
      <c r="O2098" s="176" t="s">
        <v>14351</v>
      </c>
      <c r="P2098" s="176">
        <v>0.53600000000000003</v>
      </c>
      <c r="Q2098" s="177"/>
    </row>
    <row r="2099" spans="15:17" ht="16" x14ac:dyDescent="0.2">
      <c r="O2099" s="176" t="s">
        <v>14348</v>
      </c>
      <c r="P2099" s="176">
        <v>1.0680000000000001</v>
      </c>
      <c r="Q2099" s="177"/>
    </row>
    <row r="2100" spans="15:17" ht="16" x14ac:dyDescent="0.2">
      <c r="O2100" s="176" t="s">
        <v>14348</v>
      </c>
      <c r="P2100" s="176">
        <v>1.127</v>
      </c>
      <c r="Q2100" s="177"/>
    </row>
    <row r="2101" spans="15:17" ht="16" x14ac:dyDescent="0.2">
      <c r="O2101" s="176" t="s">
        <v>14348</v>
      </c>
      <c r="P2101" s="176">
        <v>1.2170000000000001</v>
      </c>
      <c r="Q2101" s="177"/>
    </row>
    <row r="2102" spans="15:17" ht="16" x14ac:dyDescent="0.2">
      <c r="O2102" s="176" t="s">
        <v>14348</v>
      </c>
      <c r="P2102" s="176">
        <v>0.83199999999999996</v>
      </c>
      <c r="Q2102" s="177"/>
    </row>
    <row r="2103" spans="15:17" ht="16" x14ac:dyDescent="0.2">
      <c r="O2103" s="176" t="s">
        <v>14348</v>
      </c>
      <c r="P2103" s="176">
        <v>0.36299999999999999</v>
      </c>
      <c r="Q2103" s="177"/>
    </row>
    <row r="2104" spans="15:17" ht="16" x14ac:dyDescent="0.2">
      <c r="O2104" s="176" t="s">
        <v>14353</v>
      </c>
      <c r="P2104" s="176">
        <v>-0.88800000000000001</v>
      </c>
      <c r="Q2104" s="177"/>
    </row>
    <row r="2105" spans="15:17" ht="16" x14ac:dyDescent="0.2">
      <c r="O2105" s="176" t="s">
        <v>14353</v>
      </c>
      <c r="P2105" s="176">
        <v>-2.4900000000000002</v>
      </c>
      <c r="Q2105" s="177"/>
    </row>
    <row r="2106" spans="15:17" ht="16" x14ac:dyDescent="0.2">
      <c r="O2106" s="176" t="s">
        <v>14353</v>
      </c>
      <c r="P2106" s="176">
        <v>0</v>
      </c>
      <c r="Q2106" s="177"/>
    </row>
    <row r="2107" spans="15:17" ht="16" x14ac:dyDescent="0.2">
      <c r="O2107" s="176" t="s">
        <v>14353</v>
      </c>
      <c r="P2107" s="176">
        <v>2.3E-2</v>
      </c>
      <c r="Q2107" s="177"/>
    </row>
    <row r="2108" spans="15:17" ht="16" x14ac:dyDescent="0.2">
      <c r="O2108" s="176" t="s">
        <v>14353</v>
      </c>
      <c r="P2108" s="176">
        <v>0.746</v>
      </c>
      <c r="Q2108" s="177"/>
    </row>
    <row r="2109" spans="15:17" ht="16" x14ac:dyDescent="0.2">
      <c r="O2109" s="176" t="s">
        <v>14354</v>
      </c>
      <c r="P2109" s="176">
        <v>-0.20100000000000001</v>
      </c>
      <c r="Q2109" s="177"/>
    </row>
    <row r="2110" spans="15:17" ht="16" x14ac:dyDescent="0.2">
      <c r="O2110" s="176" t="s">
        <v>14354</v>
      </c>
      <c r="P2110" s="176">
        <v>-0.60099999999999998</v>
      </c>
      <c r="Q2110" s="177"/>
    </row>
    <row r="2111" spans="15:17" ht="16" x14ac:dyDescent="0.2">
      <c r="O2111" s="176" t="s">
        <v>14354</v>
      </c>
      <c r="P2111" s="176">
        <v>1.4E-2</v>
      </c>
      <c r="Q2111" s="177"/>
    </row>
    <row r="2112" spans="15:17" ht="16" x14ac:dyDescent="0.2">
      <c r="O2112" s="176" t="s">
        <v>14354</v>
      </c>
      <c r="P2112" s="176">
        <v>3.4000000000000002E-2</v>
      </c>
      <c r="Q2112" s="177"/>
    </row>
    <row r="2113" spans="15:17" ht="16" x14ac:dyDescent="0.2">
      <c r="O2113" s="176" t="s">
        <v>14354</v>
      </c>
      <c r="P2113" s="176">
        <v>0.47699999999999998</v>
      </c>
      <c r="Q2113" s="177"/>
    </row>
    <row r="2114" spans="15:17" ht="16" x14ac:dyDescent="0.2">
      <c r="O2114" s="176" t="s">
        <v>14352</v>
      </c>
      <c r="P2114" s="176">
        <v>0.154</v>
      </c>
      <c r="Q2114" s="177"/>
    </row>
    <row r="2115" spans="15:17" ht="16" x14ac:dyDescent="0.2">
      <c r="O2115" s="176" t="s">
        <v>14352</v>
      </c>
      <c r="P2115" s="176">
        <v>-0.52</v>
      </c>
      <c r="Q2115" s="177"/>
    </row>
    <row r="2116" spans="15:17" ht="16" x14ac:dyDescent="0.2">
      <c r="O2116" s="176" t="s">
        <v>14352</v>
      </c>
      <c r="P2116" s="176">
        <v>0.505</v>
      </c>
      <c r="Q2116" s="177"/>
    </row>
    <row r="2117" spans="15:17" ht="16" x14ac:dyDescent="0.2">
      <c r="O2117" s="176" t="s">
        <v>14352</v>
      </c>
      <c r="P2117" s="176">
        <v>0.55100000000000005</v>
      </c>
      <c r="Q2117" s="177"/>
    </row>
    <row r="2118" spans="15:17" ht="16" x14ac:dyDescent="0.2">
      <c r="O2118" s="176" t="s">
        <v>14352</v>
      </c>
      <c r="P2118" s="176">
        <v>1.64</v>
      </c>
      <c r="Q2118" s="177"/>
    </row>
    <row r="2119" spans="15:17" ht="16" x14ac:dyDescent="0.2">
      <c r="O2119" s="176" t="s">
        <v>14347</v>
      </c>
      <c r="P2119" s="176" t="s">
        <v>12145</v>
      </c>
      <c r="Q2119" s="177"/>
    </row>
    <row r="2120" spans="15:17" ht="16" x14ac:dyDescent="0.2">
      <c r="O2120" s="176" t="s">
        <v>14347</v>
      </c>
      <c r="P2120" s="176" t="s">
        <v>12145</v>
      </c>
      <c r="Q2120" s="177"/>
    </row>
    <row r="2121" spans="15:17" ht="16" x14ac:dyDescent="0.2">
      <c r="O2121" s="176" t="s">
        <v>14347</v>
      </c>
      <c r="P2121" s="176">
        <v>0.46200000000000002</v>
      </c>
      <c r="Q2121" s="177"/>
    </row>
    <row r="2122" spans="15:17" ht="16" x14ac:dyDescent="0.2">
      <c r="O2122" s="176" t="s">
        <v>14347</v>
      </c>
      <c r="P2122" s="176">
        <v>-0.76500000000000001</v>
      </c>
      <c r="Q2122" s="177"/>
    </row>
    <row r="2123" spans="15:17" ht="16" x14ac:dyDescent="0.2">
      <c r="O2123" s="176" t="s">
        <v>14347</v>
      </c>
      <c r="P2123" s="176">
        <v>0.65500000000000003</v>
      </c>
      <c r="Q2123" s="177"/>
    </row>
    <row r="2124" spans="15:17" ht="16" x14ac:dyDescent="0.2">
      <c r="O2124" s="176" t="s">
        <v>14349</v>
      </c>
      <c r="P2124" s="176">
        <v>-1.232</v>
      </c>
      <c r="Q2124" s="177"/>
    </row>
    <row r="2125" spans="15:17" ht="16" x14ac:dyDescent="0.2">
      <c r="O2125" s="176" t="s">
        <v>14349</v>
      </c>
      <c r="P2125" s="176">
        <v>-2.6560000000000001</v>
      </c>
      <c r="Q2125" s="177"/>
    </row>
    <row r="2126" spans="15:17" ht="16" x14ac:dyDescent="0.2">
      <c r="O2126" s="176" t="s">
        <v>14349</v>
      </c>
      <c r="P2126" s="176">
        <v>-0.68600000000000005</v>
      </c>
      <c r="Q2126" s="177"/>
    </row>
    <row r="2127" spans="15:17" ht="16" x14ac:dyDescent="0.2">
      <c r="O2127" s="176" t="s">
        <v>14349</v>
      </c>
      <c r="P2127" s="176">
        <v>-0.223</v>
      </c>
      <c r="Q2127" s="177"/>
    </row>
    <row r="2128" spans="15:17" ht="16" x14ac:dyDescent="0.2">
      <c r="O2128" s="176" t="s">
        <v>14349</v>
      </c>
      <c r="P2128" s="176">
        <v>1.738</v>
      </c>
      <c r="Q2128" s="177"/>
    </row>
    <row r="2129" spans="15:17" ht="16" x14ac:dyDescent="0.2">
      <c r="O2129" s="176" t="s">
        <v>14352</v>
      </c>
      <c r="P2129" s="176">
        <v>-5.8999999999999997E-2</v>
      </c>
      <c r="Q2129" s="177"/>
    </row>
    <row r="2130" spans="15:17" ht="16" x14ac:dyDescent="0.2">
      <c r="O2130" s="176" t="s">
        <v>14352</v>
      </c>
      <c r="P2130" s="176">
        <v>-0.502</v>
      </c>
      <c r="Q2130" s="177"/>
    </row>
    <row r="2131" spans="15:17" ht="16" x14ac:dyDescent="0.2">
      <c r="O2131" s="176" t="s">
        <v>14352</v>
      </c>
      <c r="P2131" s="176">
        <v>-2.5000000000000001E-2</v>
      </c>
      <c r="Q2131" s="177"/>
    </row>
    <row r="2132" spans="15:17" ht="16" x14ac:dyDescent="0.2">
      <c r="O2132" s="176" t="s">
        <v>14352</v>
      </c>
      <c r="P2132" s="176">
        <v>0.42499999999999999</v>
      </c>
      <c r="Q2132" s="177"/>
    </row>
    <row r="2133" spans="15:17" ht="16" x14ac:dyDescent="0.2">
      <c r="O2133" s="176" t="s">
        <v>14352</v>
      </c>
      <c r="P2133" s="176">
        <v>1.03</v>
      </c>
      <c r="Q2133" s="177"/>
    </row>
    <row r="2134" spans="15:17" ht="16" x14ac:dyDescent="0.2">
      <c r="O2134" s="176" t="s">
        <v>14349</v>
      </c>
      <c r="P2134" s="176">
        <v>-0.39</v>
      </c>
      <c r="Q2134" s="177"/>
    </row>
    <row r="2135" spans="15:17" ht="16" x14ac:dyDescent="0.2">
      <c r="O2135" s="176" t="s">
        <v>14349</v>
      </c>
      <c r="P2135" s="176">
        <v>-1.0129999999999999</v>
      </c>
      <c r="Q2135" s="177"/>
    </row>
    <row r="2136" spans="15:17" ht="16" x14ac:dyDescent="0.2">
      <c r="O2136" s="176" t="s">
        <v>14349</v>
      </c>
      <c r="P2136" s="176">
        <v>0.41399999999999998</v>
      </c>
      <c r="Q2136" s="177"/>
    </row>
    <row r="2137" spans="15:17" ht="16" x14ac:dyDescent="0.2">
      <c r="O2137" s="176" t="s">
        <v>14349</v>
      </c>
      <c r="P2137" s="176">
        <v>-0.59799999999999998</v>
      </c>
      <c r="Q2137" s="177"/>
    </row>
    <row r="2138" spans="15:17" ht="16" x14ac:dyDescent="0.2">
      <c r="O2138" s="176" t="s">
        <v>14349</v>
      </c>
      <c r="P2138" s="176">
        <v>0.53800000000000003</v>
      </c>
      <c r="Q2138" s="177"/>
    </row>
    <row r="2139" spans="15:17" ht="16" x14ac:dyDescent="0.2">
      <c r="O2139" s="176" t="s">
        <v>14354</v>
      </c>
      <c r="P2139" s="176" t="s">
        <v>12145</v>
      </c>
      <c r="Q2139" s="177"/>
    </row>
    <row r="2140" spans="15:17" ht="16" x14ac:dyDescent="0.2">
      <c r="O2140" s="176" t="s">
        <v>14354</v>
      </c>
      <c r="P2140" s="176" t="s">
        <v>12145</v>
      </c>
      <c r="Q2140" s="177"/>
    </row>
    <row r="2141" spans="15:17" ht="16" x14ac:dyDescent="0.2">
      <c r="O2141" s="176" t="s">
        <v>14354</v>
      </c>
      <c r="P2141" s="176" t="s">
        <v>12145</v>
      </c>
      <c r="Q2141" s="177"/>
    </row>
    <row r="2142" spans="15:17" ht="16" x14ac:dyDescent="0.2">
      <c r="O2142" s="176" t="s">
        <v>14354</v>
      </c>
      <c r="P2142" s="176" t="s">
        <v>12145</v>
      </c>
      <c r="Q2142" s="177"/>
    </row>
    <row r="2143" spans="15:17" ht="16" x14ac:dyDescent="0.2">
      <c r="O2143" s="176" t="s">
        <v>14354</v>
      </c>
      <c r="P2143" s="176">
        <v>0.39</v>
      </c>
      <c r="Q2143" s="177"/>
    </row>
    <row r="2144" spans="15:17" ht="16" x14ac:dyDescent="0.2">
      <c r="O2144" s="176" t="s">
        <v>14353</v>
      </c>
      <c r="P2144" s="176" t="s">
        <v>12145</v>
      </c>
      <c r="Q2144" s="177"/>
    </row>
    <row r="2145" spans="15:17" ht="16" x14ac:dyDescent="0.2">
      <c r="O2145" s="176" t="s">
        <v>14353</v>
      </c>
      <c r="P2145" s="176" t="s">
        <v>12145</v>
      </c>
      <c r="Q2145" s="177"/>
    </row>
    <row r="2146" spans="15:17" ht="16" x14ac:dyDescent="0.2">
      <c r="O2146" s="176" t="s">
        <v>14353</v>
      </c>
      <c r="P2146" s="176" t="s">
        <v>12145</v>
      </c>
      <c r="Q2146" s="177"/>
    </row>
    <row r="2147" spans="15:17" ht="16" x14ac:dyDescent="0.2">
      <c r="O2147" s="176" t="s">
        <v>14353</v>
      </c>
      <c r="P2147" s="176">
        <v>-2.181</v>
      </c>
      <c r="Q2147" s="177"/>
    </row>
    <row r="2148" spans="15:17" ht="16" x14ac:dyDescent="0.2">
      <c r="O2148" s="176" t="s">
        <v>14353</v>
      </c>
      <c r="P2148" s="176">
        <v>-0.189</v>
      </c>
      <c r="Q2148" s="177"/>
    </row>
    <row r="2149" spans="15:17" ht="16" x14ac:dyDescent="0.2">
      <c r="O2149" s="176" t="s">
        <v>14350</v>
      </c>
      <c r="P2149" s="176" t="s">
        <v>12145</v>
      </c>
      <c r="Q2149" s="177"/>
    </row>
    <row r="2150" spans="15:17" ht="16" x14ac:dyDescent="0.2">
      <c r="O2150" s="176" t="s">
        <v>14350</v>
      </c>
      <c r="P2150" s="176" t="s">
        <v>12145</v>
      </c>
      <c r="Q2150" s="177"/>
    </row>
    <row r="2151" spans="15:17" ht="16" x14ac:dyDescent="0.2">
      <c r="O2151" s="176" t="s">
        <v>14350</v>
      </c>
      <c r="P2151" s="176" t="s">
        <v>12145</v>
      </c>
      <c r="Q2151" s="177"/>
    </row>
    <row r="2152" spans="15:17" ht="16" x14ac:dyDescent="0.2">
      <c r="O2152" s="176" t="s">
        <v>14350</v>
      </c>
      <c r="P2152" s="176">
        <v>0.313</v>
      </c>
      <c r="Q2152" s="177"/>
    </row>
    <row r="2153" spans="15:17" ht="16" x14ac:dyDescent="0.2">
      <c r="O2153" s="176" t="s">
        <v>14350</v>
      </c>
      <c r="P2153" s="176">
        <v>0.755</v>
      </c>
      <c r="Q2153" s="177"/>
    </row>
    <row r="2154" spans="15:17" ht="16" x14ac:dyDescent="0.2">
      <c r="O2154" s="176" t="s">
        <v>14349</v>
      </c>
      <c r="P2154" s="176">
        <v>-0.94499999999999995</v>
      </c>
      <c r="Q2154" s="177"/>
    </row>
    <row r="2155" spans="15:17" ht="16" x14ac:dyDescent="0.2">
      <c r="O2155" s="176" t="s">
        <v>14349</v>
      </c>
      <c r="P2155" s="176">
        <v>-2.7240000000000002</v>
      </c>
      <c r="Q2155" s="177"/>
    </row>
    <row r="2156" spans="15:17" ht="16" x14ac:dyDescent="0.2">
      <c r="O2156" s="176" t="s">
        <v>14349</v>
      </c>
      <c r="P2156" s="176">
        <v>4.8000000000000001E-2</v>
      </c>
      <c r="Q2156" s="177"/>
    </row>
    <row r="2157" spans="15:17" ht="16" x14ac:dyDescent="0.2">
      <c r="O2157" s="176" t="s">
        <v>14349</v>
      </c>
      <c r="P2157" s="176">
        <v>2.4E-2</v>
      </c>
      <c r="Q2157" s="177"/>
    </row>
    <row r="2158" spans="15:17" ht="16" x14ac:dyDescent="0.2">
      <c r="O2158" s="176" t="s">
        <v>14349</v>
      </c>
      <c r="P2158" s="176">
        <v>0.56599999999999995</v>
      </c>
      <c r="Q2158" s="177"/>
    </row>
    <row r="2159" spans="15:17" ht="16" x14ac:dyDescent="0.2">
      <c r="O2159" s="176" t="s">
        <v>14347</v>
      </c>
      <c r="P2159" s="176" t="s">
        <v>12145</v>
      </c>
      <c r="Q2159" s="177"/>
    </row>
    <row r="2160" spans="15:17" ht="16" x14ac:dyDescent="0.2">
      <c r="O2160" s="176" t="s">
        <v>14347</v>
      </c>
      <c r="P2160" s="176" t="s">
        <v>12145</v>
      </c>
      <c r="Q2160" s="177"/>
    </row>
    <row r="2161" spans="15:17" ht="16" x14ac:dyDescent="0.2">
      <c r="O2161" s="176" t="s">
        <v>14347</v>
      </c>
      <c r="P2161" s="176" t="s">
        <v>12145</v>
      </c>
      <c r="Q2161" s="177"/>
    </row>
    <row r="2162" spans="15:17" ht="16" x14ac:dyDescent="0.2">
      <c r="O2162" s="176" t="s">
        <v>14347</v>
      </c>
      <c r="P2162" s="176">
        <v>2.4E-2</v>
      </c>
      <c r="Q2162" s="177"/>
    </row>
    <row r="2163" spans="15:17" ht="16" x14ac:dyDescent="0.2">
      <c r="O2163" s="176" t="s">
        <v>14347</v>
      </c>
      <c r="P2163" s="176">
        <v>-0.35099999999999998</v>
      </c>
      <c r="Q2163" s="177"/>
    </row>
    <row r="2164" spans="15:17" ht="16" x14ac:dyDescent="0.2">
      <c r="O2164" s="176" t="s">
        <v>14351</v>
      </c>
      <c r="P2164" s="176" t="s">
        <v>12145</v>
      </c>
      <c r="Q2164" s="177"/>
    </row>
    <row r="2165" spans="15:17" ht="16" x14ac:dyDescent="0.2">
      <c r="O2165" s="176" t="s">
        <v>14351</v>
      </c>
      <c r="P2165" s="176" t="s">
        <v>12145</v>
      </c>
      <c r="Q2165" s="177"/>
    </row>
    <row r="2166" spans="15:17" ht="16" x14ac:dyDescent="0.2">
      <c r="O2166" s="176" t="s">
        <v>14351</v>
      </c>
      <c r="P2166" s="176" t="s">
        <v>12145</v>
      </c>
      <c r="Q2166" s="177"/>
    </row>
    <row r="2167" spans="15:17" ht="16" x14ac:dyDescent="0.2">
      <c r="O2167" s="176" t="s">
        <v>14351</v>
      </c>
      <c r="P2167" s="176">
        <v>0.38400000000000001</v>
      </c>
      <c r="Q2167" s="177"/>
    </row>
    <row r="2168" spans="15:17" ht="16" x14ac:dyDescent="0.2">
      <c r="O2168" s="176" t="s">
        <v>14351</v>
      </c>
      <c r="P2168" s="176">
        <v>1.2110000000000001</v>
      </c>
      <c r="Q2168" s="177"/>
    </row>
    <row r="2169" spans="15:17" ht="16" x14ac:dyDescent="0.2">
      <c r="O2169" s="176" t="s">
        <v>14348</v>
      </c>
      <c r="P2169" s="176" t="s">
        <v>12145</v>
      </c>
      <c r="Q2169" s="177"/>
    </row>
    <row r="2170" spans="15:17" ht="16" x14ac:dyDescent="0.2">
      <c r="O2170" s="176" t="s">
        <v>14348</v>
      </c>
      <c r="P2170" s="176" t="s">
        <v>12145</v>
      </c>
      <c r="Q2170" s="177"/>
    </row>
    <row r="2171" spans="15:17" ht="16" x14ac:dyDescent="0.2">
      <c r="O2171" s="176" t="s">
        <v>14348</v>
      </c>
      <c r="P2171" s="176" t="s">
        <v>12145</v>
      </c>
      <c r="Q2171" s="177"/>
    </row>
    <row r="2172" spans="15:17" ht="16" x14ac:dyDescent="0.2">
      <c r="O2172" s="176" t="s">
        <v>14348</v>
      </c>
      <c r="P2172" s="176" t="s">
        <v>12145</v>
      </c>
      <c r="Q2172" s="177"/>
    </row>
    <row r="2173" spans="15:17" ht="16" x14ac:dyDescent="0.2">
      <c r="O2173" s="176" t="s">
        <v>14348</v>
      </c>
      <c r="P2173" s="176">
        <v>-0.28999999999999998</v>
      </c>
      <c r="Q2173" s="177"/>
    </row>
    <row r="2174" spans="15:17" ht="16" x14ac:dyDescent="0.2">
      <c r="O2174" s="176" t="s">
        <v>14350</v>
      </c>
      <c r="P2174" s="176" t="s">
        <v>12145</v>
      </c>
      <c r="Q2174" s="177"/>
    </row>
    <row r="2175" spans="15:17" ht="16" x14ac:dyDescent="0.2">
      <c r="O2175" s="176" t="s">
        <v>14350</v>
      </c>
      <c r="P2175" s="176" t="s">
        <v>12145</v>
      </c>
      <c r="Q2175" s="177"/>
    </row>
    <row r="2176" spans="15:17" ht="16" x14ac:dyDescent="0.2">
      <c r="O2176" s="176" t="s">
        <v>14350</v>
      </c>
      <c r="P2176" s="176">
        <v>0.94599999999999995</v>
      </c>
      <c r="Q2176" s="177"/>
    </row>
    <row r="2177" spans="15:17" ht="16" x14ac:dyDescent="0.2">
      <c r="O2177" s="176" t="s">
        <v>14350</v>
      </c>
      <c r="P2177" s="176">
        <v>-0.76200000000000001</v>
      </c>
      <c r="Q2177" s="177"/>
    </row>
    <row r="2178" spans="15:17" ht="16" x14ac:dyDescent="0.2">
      <c r="O2178" s="176" t="s">
        <v>14350</v>
      </c>
      <c r="P2178" s="176">
        <v>-0.249</v>
      </c>
      <c r="Q2178" s="177"/>
    </row>
    <row r="2179" spans="15:17" ht="16" x14ac:dyDescent="0.2">
      <c r="O2179" s="176" t="s">
        <v>14354</v>
      </c>
      <c r="P2179" s="176">
        <v>-0.91200000000000003</v>
      </c>
      <c r="Q2179" s="177"/>
    </row>
    <row r="2180" spans="15:17" ht="16" x14ac:dyDescent="0.2">
      <c r="O2180" s="176" t="s">
        <v>14354</v>
      </c>
      <c r="P2180" s="176">
        <v>-2.2109999999999999</v>
      </c>
      <c r="Q2180" s="177"/>
    </row>
    <row r="2181" spans="15:17" ht="16" x14ac:dyDescent="0.2">
      <c r="O2181" s="176" t="s">
        <v>14354</v>
      </c>
      <c r="P2181" s="176">
        <v>6.0000000000000001E-3</v>
      </c>
      <c r="Q2181" s="177"/>
    </row>
    <row r="2182" spans="15:17" ht="16" x14ac:dyDescent="0.2">
      <c r="O2182" s="176" t="s">
        <v>14354</v>
      </c>
      <c r="P2182" s="176">
        <v>-0.40799999999999997</v>
      </c>
      <c r="Q2182" s="177"/>
    </row>
    <row r="2183" spans="15:17" ht="16" x14ac:dyDescent="0.2">
      <c r="O2183" s="176" t="s">
        <v>14354</v>
      </c>
      <c r="P2183" s="176">
        <v>0.14799999999999999</v>
      </c>
      <c r="Q2183" s="177"/>
    </row>
    <row r="2184" spans="15:17" ht="16" x14ac:dyDescent="0.2">
      <c r="O2184" s="176" t="s">
        <v>14351</v>
      </c>
      <c r="P2184" s="176" t="s">
        <v>12145</v>
      </c>
      <c r="Q2184" s="177"/>
    </row>
    <row r="2185" spans="15:17" ht="16" x14ac:dyDescent="0.2">
      <c r="O2185" s="176" t="s">
        <v>14351</v>
      </c>
      <c r="P2185" s="176" t="s">
        <v>12145</v>
      </c>
      <c r="Q2185" s="177"/>
    </row>
    <row r="2186" spans="15:17" ht="16" x14ac:dyDescent="0.2">
      <c r="O2186" s="176" t="s">
        <v>14351</v>
      </c>
      <c r="P2186" s="176" t="s">
        <v>12145</v>
      </c>
      <c r="Q2186" s="177"/>
    </row>
    <row r="2187" spans="15:17" ht="16" x14ac:dyDescent="0.2">
      <c r="O2187" s="176" t="s">
        <v>14351</v>
      </c>
      <c r="P2187" s="176">
        <v>-0.98699999999999999</v>
      </c>
      <c r="Q2187" s="177"/>
    </row>
    <row r="2188" spans="15:17" ht="16" x14ac:dyDescent="0.2">
      <c r="O2188" s="176" t="s">
        <v>14351</v>
      </c>
      <c r="P2188" s="176" t="s">
        <v>12145</v>
      </c>
      <c r="Q2188" s="177"/>
    </row>
    <row r="2189" spans="15:17" ht="16" x14ac:dyDescent="0.2">
      <c r="O2189" s="176" t="s">
        <v>14354</v>
      </c>
      <c r="P2189" s="176">
        <v>8.8999999999999996E-2</v>
      </c>
      <c r="Q2189" s="177"/>
    </row>
    <row r="2190" spans="15:17" ht="16" x14ac:dyDescent="0.2">
      <c r="O2190" s="176" t="s">
        <v>14354</v>
      </c>
      <c r="P2190" s="176">
        <v>-0.27200000000000002</v>
      </c>
      <c r="Q2190" s="177"/>
    </row>
    <row r="2191" spans="15:17" ht="16" x14ac:dyDescent="0.2">
      <c r="O2191" s="176" t="s">
        <v>14354</v>
      </c>
      <c r="P2191" s="176">
        <v>0.91300000000000003</v>
      </c>
      <c r="Q2191" s="177"/>
    </row>
    <row r="2192" spans="15:17" ht="16" x14ac:dyDescent="0.2">
      <c r="O2192" s="176" t="s">
        <v>14354</v>
      </c>
      <c r="P2192" s="176">
        <v>-0.44800000000000001</v>
      </c>
      <c r="Q2192" s="177"/>
    </row>
    <row r="2193" spans="15:17" ht="16" x14ac:dyDescent="0.2">
      <c r="O2193" s="176" t="s">
        <v>14354</v>
      </c>
      <c r="P2193" s="176">
        <v>-8.5000000000000006E-2</v>
      </c>
      <c r="Q2193" s="177"/>
    </row>
    <row r="2194" spans="15:17" ht="16" x14ac:dyDescent="0.2">
      <c r="O2194" s="176" t="s">
        <v>14351</v>
      </c>
      <c r="P2194" s="176" t="s">
        <v>12145</v>
      </c>
      <c r="Q2194" s="177"/>
    </row>
    <row r="2195" spans="15:17" ht="16" x14ac:dyDescent="0.2">
      <c r="O2195" s="176" t="s">
        <v>14351</v>
      </c>
      <c r="P2195" s="176" t="s">
        <v>12145</v>
      </c>
      <c r="Q2195" s="177"/>
    </row>
    <row r="2196" spans="15:17" ht="16" x14ac:dyDescent="0.2">
      <c r="O2196" s="176" t="s">
        <v>14351</v>
      </c>
      <c r="P2196" s="176">
        <v>-1.282</v>
      </c>
      <c r="Q2196" s="177"/>
    </row>
    <row r="2197" spans="15:17" ht="16" x14ac:dyDescent="0.2">
      <c r="O2197" s="176" t="s">
        <v>14351</v>
      </c>
      <c r="P2197" s="176">
        <v>-0.73599999999999999</v>
      </c>
      <c r="Q2197" s="177"/>
    </row>
    <row r="2198" spans="15:17" ht="16" x14ac:dyDescent="0.2">
      <c r="O2198" s="176" t="s">
        <v>14351</v>
      </c>
      <c r="P2198" s="176">
        <v>2.036</v>
      </c>
      <c r="Q2198" s="177"/>
    </row>
    <row r="2199" spans="15:17" ht="16" x14ac:dyDescent="0.2">
      <c r="O2199" s="176" t="s">
        <v>14352</v>
      </c>
      <c r="P2199" s="176">
        <v>0.501</v>
      </c>
      <c r="Q2199" s="177"/>
    </row>
    <row r="2200" spans="15:17" ht="16" x14ac:dyDescent="0.2">
      <c r="O2200" s="176" t="s">
        <v>14352</v>
      </c>
      <c r="P2200" s="176">
        <v>-0.23499999999999999</v>
      </c>
      <c r="Q2200" s="177"/>
    </row>
    <row r="2201" spans="15:17" ht="16" x14ac:dyDescent="0.2">
      <c r="O2201" s="176" t="s">
        <v>14352</v>
      </c>
      <c r="P2201" s="176">
        <v>-7.9000000000000001E-2</v>
      </c>
      <c r="Q2201" s="177"/>
    </row>
    <row r="2202" spans="15:17" ht="16" x14ac:dyDescent="0.2">
      <c r="O2202" s="176" t="s">
        <v>14352</v>
      </c>
      <c r="P2202" s="176">
        <v>2.0390000000000001</v>
      </c>
      <c r="Q2202" s="177"/>
    </row>
    <row r="2203" spans="15:17" ht="16" x14ac:dyDescent="0.2">
      <c r="O2203" s="176" t="s">
        <v>14352</v>
      </c>
      <c r="P2203" s="176">
        <v>1.0629999999999999</v>
      </c>
      <c r="Q2203" s="177"/>
    </row>
    <row r="2204" spans="15:17" ht="16" x14ac:dyDescent="0.2">
      <c r="O2204" s="176" t="s">
        <v>14353</v>
      </c>
      <c r="P2204" s="176" t="s">
        <v>12145</v>
      </c>
      <c r="Q2204" s="177"/>
    </row>
    <row r="2205" spans="15:17" ht="16" x14ac:dyDescent="0.2">
      <c r="O2205" s="176" t="s">
        <v>14353</v>
      </c>
      <c r="P2205" s="176" t="s">
        <v>12145</v>
      </c>
      <c r="Q2205" s="177"/>
    </row>
    <row r="2206" spans="15:17" ht="16" x14ac:dyDescent="0.2">
      <c r="O2206" s="176" t="s">
        <v>14353</v>
      </c>
      <c r="P2206" s="176">
        <v>-1.81</v>
      </c>
      <c r="Q2206" s="177"/>
    </row>
    <row r="2207" spans="15:17" ht="16" x14ac:dyDescent="0.2">
      <c r="O2207" s="176" t="s">
        <v>14353</v>
      </c>
      <c r="P2207" s="176">
        <v>-0.96499999999999997</v>
      </c>
      <c r="Q2207" s="177"/>
    </row>
    <row r="2208" spans="15:17" ht="16" x14ac:dyDescent="0.2">
      <c r="O2208" s="176" t="s">
        <v>14353</v>
      </c>
      <c r="P2208" s="176">
        <v>0.94899999999999995</v>
      </c>
      <c r="Q2208" s="177"/>
    </row>
    <row r="2209" spans="15:17" ht="16" x14ac:dyDescent="0.2">
      <c r="O2209" s="176" t="s">
        <v>14354</v>
      </c>
      <c r="P2209" s="176">
        <v>-0.27</v>
      </c>
      <c r="Q2209" s="177"/>
    </row>
    <row r="2210" spans="15:17" ht="16" x14ac:dyDescent="0.2">
      <c r="O2210" s="176" t="s">
        <v>14354</v>
      </c>
      <c r="P2210" s="176">
        <v>-0.61899999999999999</v>
      </c>
      <c r="Q2210" s="177"/>
    </row>
    <row r="2211" spans="15:17" ht="16" x14ac:dyDescent="0.2">
      <c r="O2211" s="176" t="s">
        <v>14354</v>
      </c>
      <c r="P2211" s="176">
        <v>-8.5999999999999993E-2</v>
      </c>
      <c r="Q2211" s="177"/>
    </row>
    <row r="2212" spans="15:17" ht="16" x14ac:dyDescent="0.2">
      <c r="O2212" s="176" t="s">
        <v>14354</v>
      </c>
      <c r="P2212" s="176">
        <v>-0.06</v>
      </c>
      <c r="Q2212" s="177"/>
    </row>
    <row r="2213" spans="15:17" ht="16" x14ac:dyDescent="0.2">
      <c r="O2213" s="176" t="s">
        <v>14354</v>
      </c>
      <c r="P2213" s="176">
        <v>1.0960000000000001</v>
      </c>
      <c r="Q2213" s="177"/>
    </row>
    <row r="2214" spans="15:17" ht="16" x14ac:dyDescent="0.2">
      <c r="O2214" s="176" t="s">
        <v>14347</v>
      </c>
      <c r="P2214" s="176">
        <v>0.32300000000000001</v>
      </c>
      <c r="Q2214" s="177"/>
    </row>
    <row r="2215" spans="15:17" ht="16" x14ac:dyDescent="0.2">
      <c r="O2215" s="176" t="s">
        <v>14347</v>
      </c>
      <c r="P2215" s="176">
        <v>-9.1999999999999998E-2</v>
      </c>
      <c r="Q2215" s="177"/>
    </row>
    <row r="2216" spans="15:17" ht="16" x14ac:dyDescent="0.2">
      <c r="O2216" s="176" t="s">
        <v>14347</v>
      </c>
      <c r="P2216" s="176">
        <v>0.43099999999999999</v>
      </c>
      <c r="Q2216" s="177"/>
    </row>
    <row r="2217" spans="15:17" ht="16" x14ac:dyDescent="0.2">
      <c r="O2217" s="176" t="s">
        <v>14347</v>
      </c>
      <c r="P2217" s="176">
        <v>0.66200000000000003</v>
      </c>
      <c r="Q2217" s="177"/>
    </row>
    <row r="2218" spans="15:17" ht="16" x14ac:dyDescent="0.2">
      <c r="O2218" s="176" t="s">
        <v>14347</v>
      </c>
      <c r="P2218" s="176">
        <v>1.4970000000000001</v>
      </c>
      <c r="Q2218" s="177"/>
    </row>
    <row r="2219" spans="15:17" ht="16" x14ac:dyDescent="0.2">
      <c r="O2219" s="176" t="s">
        <v>14349</v>
      </c>
      <c r="P2219" s="176">
        <v>-0.7</v>
      </c>
      <c r="Q2219" s="177"/>
    </row>
    <row r="2220" spans="15:17" ht="16" x14ac:dyDescent="0.2">
      <c r="O2220" s="176" t="s">
        <v>14349</v>
      </c>
      <c r="P2220" s="176">
        <v>-1.673</v>
      </c>
      <c r="Q2220" s="177"/>
    </row>
    <row r="2221" spans="15:17" ht="16" x14ac:dyDescent="0.2">
      <c r="O2221" s="176" t="s">
        <v>14349</v>
      </c>
      <c r="P2221" s="176">
        <v>-0.161</v>
      </c>
      <c r="Q2221" s="177"/>
    </row>
    <row r="2222" spans="15:17" ht="16" x14ac:dyDescent="0.2">
      <c r="O2222" s="176" t="s">
        <v>14349</v>
      </c>
      <c r="P2222" s="176">
        <v>-0.16700000000000001</v>
      </c>
      <c r="Q2222" s="177"/>
    </row>
    <row r="2223" spans="15:17" ht="16" x14ac:dyDescent="0.2">
      <c r="O2223" s="176" t="s">
        <v>14349</v>
      </c>
      <c r="P2223" s="176">
        <v>0.93899999999999995</v>
      </c>
      <c r="Q2223" s="177"/>
    </row>
    <row r="2224" spans="15:17" ht="16" x14ac:dyDescent="0.2">
      <c r="O2224" s="176" t="s">
        <v>14350</v>
      </c>
      <c r="P2224" s="176" t="s">
        <v>12145</v>
      </c>
      <c r="Q2224" s="177"/>
    </row>
    <row r="2225" spans="15:17" ht="16" x14ac:dyDescent="0.2">
      <c r="O2225" s="176" t="s">
        <v>14350</v>
      </c>
      <c r="P2225" s="176" t="s">
        <v>12145</v>
      </c>
      <c r="Q2225" s="177"/>
    </row>
    <row r="2226" spans="15:17" ht="16" x14ac:dyDescent="0.2">
      <c r="O2226" s="176" t="s">
        <v>14350</v>
      </c>
      <c r="P2226" s="176">
        <v>-0.56699999999999995</v>
      </c>
      <c r="Q2226" s="177"/>
    </row>
    <row r="2227" spans="15:17" ht="16" x14ac:dyDescent="0.2">
      <c r="O2227" s="176" t="s">
        <v>14350</v>
      </c>
      <c r="P2227" s="176">
        <v>-0.20100000000000001</v>
      </c>
      <c r="Q2227" s="177"/>
    </row>
    <row r="2228" spans="15:17" ht="16" x14ac:dyDescent="0.2">
      <c r="O2228" s="176" t="s">
        <v>14350</v>
      </c>
      <c r="P2228" s="176">
        <v>1.202</v>
      </c>
      <c r="Q2228" s="177"/>
    </row>
    <row r="2229" spans="15:17" ht="16" x14ac:dyDescent="0.2">
      <c r="O2229" s="176" t="s">
        <v>14348</v>
      </c>
      <c r="P2229" s="176" t="s">
        <v>12145</v>
      </c>
      <c r="Q2229" s="177"/>
    </row>
    <row r="2230" spans="15:17" ht="16" x14ac:dyDescent="0.2">
      <c r="O2230" s="176" t="s">
        <v>14348</v>
      </c>
      <c r="P2230" s="176" t="s">
        <v>12145</v>
      </c>
      <c r="Q2230" s="177"/>
    </row>
    <row r="2231" spans="15:17" ht="16" x14ac:dyDescent="0.2">
      <c r="O2231" s="176" t="s">
        <v>14348</v>
      </c>
      <c r="P2231" s="176">
        <v>0.77100000000000002</v>
      </c>
      <c r="Q2231" s="177"/>
    </row>
    <row r="2232" spans="15:17" ht="16" x14ac:dyDescent="0.2">
      <c r="O2232" s="176" t="s">
        <v>14348</v>
      </c>
      <c r="P2232" s="176">
        <v>-0.56200000000000006</v>
      </c>
      <c r="Q2232" s="177"/>
    </row>
    <row r="2233" spans="15:17" ht="16" x14ac:dyDescent="0.2">
      <c r="O2233" s="176" t="s">
        <v>14348</v>
      </c>
      <c r="P2233" s="176">
        <v>-0.35</v>
      </c>
      <c r="Q2233" s="177"/>
    </row>
    <row r="2234" spans="15:17" ht="16" x14ac:dyDescent="0.2">
      <c r="O2234" s="176" t="s">
        <v>14352</v>
      </c>
      <c r="P2234" s="176">
        <v>-0.17100000000000001</v>
      </c>
      <c r="Q2234" s="177"/>
    </row>
    <row r="2235" spans="15:17" ht="16" x14ac:dyDescent="0.2">
      <c r="O2235" s="176" t="s">
        <v>14352</v>
      </c>
      <c r="P2235" s="176">
        <v>-0.73299999999999998</v>
      </c>
      <c r="Q2235" s="177"/>
    </row>
    <row r="2236" spans="15:17" ht="16" x14ac:dyDescent="0.2">
      <c r="O2236" s="176" t="s">
        <v>14352</v>
      </c>
      <c r="P2236" s="176">
        <v>2.4E-2</v>
      </c>
      <c r="Q2236" s="177"/>
    </row>
    <row r="2237" spans="15:17" ht="16" x14ac:dyDescent="0.2">
      <c r="O2237" s="176" t="s">
        <v>14352</v>
      </c>
      <c r="P2237" s="176">
        <v>0.26900000000000002</v>
      </c>
      <c r="Q2237" s="177"/>
    </row>
    <row r="2238" spans="15:17" ht="16" x14ac:dyDescent="0.2">
      <c r="O2238" s="176" t="s">
        <v>14352</v>
      </c>
      <c r="P2238" s="176">
        <v>0.92</v>
      </c>
      <c r="Q2238" s="177"/>
    </row>
    <row r="2239" spans="15:17" ht="16" x14ac:dyDescent="0.2">
      <c r="O2239" s="176" t="s">
        <v>14353</v>
      </c>
      <c r="P2239" s="176">
        <v>-0.94</v>
      </c>
      <c r="Q2239" s="177"/>
    </row>
    <row r="2240" spans="15:17" ht="16" x14ac:dyDescent="0.2">
      <c r="O2240" s="176" t="s">
        <v>14353</v>
      </c>
      <c r="P2240" s="176">
        <v>-0.53700000000000003</v>
      </c>
      <c r="Q2240" s="177"/>
    </row>
    <row r="2241" spans="15:17" ht="16" x14ac:dyDescent="0.2">
      <c r="O2241" s="176" t="s">
        <v>14353</v>
      </c>
      <c r="P2241" s="176">
        <v>-2.2109999999999999</v>
      </c>
      <c r="Q2241" s="177"/>
    </row>
    <row r="2242" spans="15:17" ht="16" x14ac:dyDescent="0.2">
      <c r="O2242" s="176" t="s">
        <v>14353</v>
      </c>
      <c r="P2242" s="176">
        <v>7.8E-2</v>
      </c>
      <c r="Q2242" s="177"/>
    </row>
    <row r="2243" spans="15:17" ht="16" x14ac:dyDescent="0.2">
      <c r="O2243" s="176" t="s">
        <v>14353</v>
      </c>
      <c r="P2243" s="176">
        <v>1.026</v>
      </c>
      <c r="Q2243" s="177"/>
    </row>
    <row r="2244" spans="15:17" ht="16" x14ac:dyDescent="0.2">
      <c r="O2244" s="176" t="s">
        <v>14354</v>
      </c>
      <c r="P2244" s="176">
        <v>-1.2999999999999999E-2</v>
      </c>
      <c r="Q2244" s="177"/>
    </row>
    <row r="2245" spans="15:17" ht="16" x14ac:dyDescent="0.2">
      <c r="O2245" s="176" t="s">
        <v>14354</v>
      </c>
      <c r="P2245" s="176">
        <v>-0.19900000000000001</v>
      </c>
      <c r="Q2245" s="177"/>
    </row>
    <row r="2246" spans="15:17" ht="16" x14ac:dyDescent="0.2">
      <c r="O2246" s="176" t="s">
        <v>14354</v>
      </c>
      <c r="P2246" s="176">
        <v>-5.7000000000000002E-2</v>
      </c>
      <c r="Q2246" s="177"/>
    </row>
    <row r="2247" spans="15:17" ht="16" x14ac:dyDescent="0.2">
      <c r="O2247" s="176" t="s">
        <v>14354</v>
      </c>
      <c r="P2247" s="176">
        <v>0.26700000000000002</v>
      </c>
      <c r="Q2247" s="177"/>
    </row>
    <row r="2248" spans="15:17" ht="16" x14ac:dyDescent="0.2">
      <c r="O2248" s="176" t="s">
        <v>14354</v>
      </c>
      <c r="P2248" s="176">
        <v>0.77500000000000002</v>
      </c>
      <c r="Q2248" s="177"/>
    </row>
    <row r="2249" spans="15:17" ht="16" x14ac:dyDescent="0.2">
      <c r="O2249" s="176" t="s">
        <v>14351</v>
      </c>
      <c r="P2249" s="176" t="s">
        <v>12145</v>
      </c>
      <c r="Q2249" s="177"/>
    </row>
    <row r="2250" spans="15:17" ht="16" x14ac:dyDescent="0.2">
      <c r="O2250" s="176" t="s">
        <v>14351</v>
      </c>
      <c r="P2250" s="176" t="s">
        <v>12145</v>
      </c>
      <c r="Q2250" s="177"/>
    </row>
    <row r="2251" spans="15:17" ht="16" x14ac:dyDescent="0.2">
      <c r="O2251" s="176" t="s">
        <v>14351</v>
      </c>
      <c r="P2251" s="176">
        <v>-4.8000000000000001E-2</v>
      </c>
      <c r="Q2251" s="177"/>
    </row>
    <row r="2252" spans="15:17" ht="16" x14ac:dyDescent="0.2">
      <c r="O2252" s="176" t="s">
        <v>14351</v>
      </c>
      <c r="P2252" s="176">
        <v>-0.79</v>
      </c>
      <c r="Q2252" s="177"/>
    </row>
    <row r="2253" spans="15:17" ht="16" x14ac:dyDescent="0.2">
      <c r="O2253" s="176" t="s">
        <v>14351</v>
      </c>
      <c r="P2253" s="176">
        <v>0.47399999999999998</v>
      </c>
      <c r="Q2253" s="177"/>
    </row>
    <row r="2254" spans="15:17" ht="16" x14ac:dyDescent="0.2">
      <c r="O2254" s="176" t="s">
        <v>14347</v>
      </c>
      <c r="P2254" s="176">
        <v>0.752</v>
      </c>
      <c r="Q2254" s="177"/>
    </row>
    <row r="2255" spans="15:17" ht="16" x14ac:dyDescent="0.2">
      <c r="O2255" s="176" t="s">
        <v>14347</v>
      </c>
      <c r="P2255" s="176">
        <v>1.198</v>
      </c>
      <c r="Q2255" s="177"/>
    </row>
    <row r="2256" spans="15:17" ht="16" x14ac:dyDescent="0.2">
      <c r="O2256" s="176" t="s">
        <v>14347</v>
      </c>
      <c r="P2256" s="176">
        <v>0.83399999999999996</v>
      </c>
      <c r="Q2256" s="177"/>
    </row>
    <row r="2257" spans="15:17" ht="16" x14ac:dyDescent="0.2">
      <c r="O2257" s="176" t="s">
        <v>14347</v>
      </c>
      <c r="P2257" s="176">
        <v>0.14399999999999999</v>
      </c>
      <c r="Q2257" s="177"/>
    </row>
    <row r="2258" spans="15:17" ht="16" x14ac:dyDescent="0.2">
      <c r="O2258" s="176" t="s">
        <v>14347</v>
      </c>
      <c r="P2258" s="176">
        <v>1.109</v>
      </c>
      <c r="Q2258" s="177"/>
    </row>
    <row r="2259" spans="15:17" ht="16" x14ac:dyDescent="0.2">
      <c r="O2259" s="176" t="s">
        <v>14354</v>
      </c>
      <c r="P2259" s="176">
        <v>-5.6000000000000001E-2</v>
      </c>
      <c r="Q2259" s="177"/>
    </row>
    <row r="2260" spans="15:17" ht="16" x14ac:dyDescent="0.2">
      <c r="O2260" s="176" t="s">
        <v>14354</v>
      </c>
      <c r="P2260" s="176">
        <v>-0.433</v>
      </c>
      <c r="Q2260" s="177"/>
    </row>
    <row r="2261" spans="15:17" ht="16" x14ac:dyDescent="0.2">
      <c r="O2261" s="176" t="s">
        <v>14354</v>
      </c>
      <c r="P2261" s="176">
        <v>0.52300000000000002</v>
      </c>
      <c r="Q2261" s="177"/>
    </row>
    <row r="2262" spans="15:17" ht="16" x14ac:dyDescent="0.2">
      <c r="O2262" s="176" t="s">
        <v>14354</v>
      </c>
      <c r="P2262" s="176">
        <v>-0.28299999999999997</v>
      </c>
      <c r="Q2262" s="177"/>
    </row>
    <row r="2263" spans="15:17" ht="16" x14ac:dyDescent="0.2">
      <c r="O2263" s="176" t="s">
        <v>14354</v>
      </c>
      <c r="P2263" s="176">
        <v>0.28699999999999998</v>
      </c>
      <c r="Q2263" s="177"/>
    </row>
    <row r="2264" spans="15:17" ht="16" x14ac:dyDescent="0.2">
      <c r="O2264" s="176" t="s">
        <v>14349</v>
      </c>
      <c r="P2264" s="176">
        <v>0.95699999999999996</v>
      </c>
      <c r="Q2264" s="177"/>
    </row>
    <row r="2265" spans="15:17" ht="16" x14ac:dyDescent="0.2">
      <c r="O2265" s="176" t="s">
        <v>14349</v>
      </c>
      <c r="P2265" s="176">
        <v>-0.13100000000000001</v>
      </c>
      <c r="Q2265" s="177"/>
    </row>
    <row r="2266" spans="15:17" ht="16" x14ac:dyDescent="0.2">
      <c r="O2266" s="176" t="s">
        <v>14349</v>
      </c>
      <c r="P2266" s="176">
        <v>1.8009999999999999</v>
      </c>
      <c r="Q2266" s="177"/>
    </row>
    <row r="2267" spans="15:17" ht="16" x14ac:dyDescent="0.2">
      <c r="O2267" s="176" t="s">
        <v>14349</v>
      </c>
      <c r="P2267" s="176">
        <v>1.238</v>
      </c>
      <c r="Q2267" s="177"/>
    </row>
    <row r="2268" spans="15:17" ht="16" x14ac:dyDescent="0.2">
      <c r="O2268" s="176" t="s">
        <v>14349</v>
      </c>
      <c r="P2268" s="176">
        <v>0.48499999999999999</v>
      </c>
      <c r="Q2268" s="177"/>
    </row>
    <row r="2269" spans="15:17" ht="16" x14ac:dyDescent="0.2">
      <c r="O2269" s="176" t="s">
        <v>14348</v>
      </c>
      <c r="P2269" s="176">
        <v>1.093</v>
      </c>
      <c r="Q2269" s="177"/>
    </row>
    <row r="2270" spans="15:17" ht="16" x14ac:dyDescent="0.2">
      <c r="O2270" s="176" t="s">
        <v>14348</v>
      </c>
      <c r="P2270" s="176">
        <v>1.202</v>
      </c>
      <c r="Q2270" s="177"/>
    </row>
    <row r="2271" spans="15:17" ht="16" x14ac:dyDescent="0.2">
      <c r="O2271" s="176" t="s">
        <v>14348</v>
      </c>
      <c r="P2271" s="176">
        <v>1.343</v>
      </c>
      <c r="Q2271" s="177"/>
    </row>
    <row r="2272" spans="15:17" ht="16" x14ac:dyDescent="0.2">
      <c r="O2272" s="176" t="s">
        <v>14348</v>
      </c>
      <c r="P2272" s="176">
        <v>0.68700000000000006</v>
      </c>
      <c r="Q2272" s="177"/>
    </row>
    <row r="2273" spans="15:17" ht="16" x14ac:dyDescent="0.2">
      <c r="O2273" s="176" t="s">
        <v>14348</v>
      </c>
      <c r="P2273" s="176">
        <v>0.51</v>
      </c>
      <c r="Q2273" s="177"/>
    </row>
    <row r="2274" spans="15:17" ht="16" x14ac:dyDescent="0.2">
      <c r="O2274" s="176" t="s">
        <v>14350</v>
      </c>
      <c r="P2274" s="176">
        <v>0.182</v>
      </c>
      <c r="Q2274" s="177"/>
    </row>
    <row r="2275" spans="15:17" ht="16" x14ac:dyDescent="0.2">
      <c r="O2275" s="176" t="s">
        <v>14350</v>
      </c>
      <c r="P2275" s="176">
        <v>0.27400000000000002</v>
      </c>
      <c r="Q2275" s="177"/>
    </row>
    <row r="2276" spans="15:17" ht="16" x14ac:dyDescent="0.2">
      <c r="O2276" s="176" t="s">
        <v>14350</v>
      </c>
      <c r="P2276" s="176">
        <v>0.24099999999999999</v>
      </c>
      <c r="Q2276" s="177"/>
    </row>
    <row r="2277" spans="15:17" ht="16" x14ac:dyDescent="0.2">
      <c r="O2277" s="176" t="s">
        <v>14350</v>
      </c>
      <c r="P2277" s="176">
        <v>7.0000000000000001E-3</v>
      </c>
      <c r="Q2277" s="177"/>
    </row>
    <row r="2278" spans="15:17" ht="16" x14ac:dyDescent="0.2">
      <c r="O2278" s="176" t="s">
        <v>14350</v>
      </c>
      <c r="P2278" s="176">
        <v>0.38900000000000001</v>
      </c>
      <c r="Q2278" s="177"/>
    </row>
    <row r="2279" spans="15:17" ht="16" x14ac:dyDescent="0.2">
      <c r="O2279" s="176" t="s">
        <v>14351</v>
      </c>
      <c r="P2279" s="176">
        <v>1.6919999999999999</v>
      </c>
      <c r="Q2279" s="177"/>
    </row>
    <row r="2280" spans="15:17" ht="16" x14ac:dyDescent="0.2">
      <c r="O2280" s="176" t="s">
        <v>14351</v>
      </c>
      <c r="P2280" s="176">
        <v>1.216</v>
      </c>
      <c r="Q2280" s="177"/>
    </row>
    <row r="2281" spans="15:17" ht="16" x14ac:dyDescent="0.2">
      <c r="O2281" s="176" t="s">
        <v>14351</v>
      </c>
      <c r="P2281" s="176">
        <v>2.0339999999999998</v>
      </c>
      <c r="Q2281" s="177"/>
    </row>
    <row r="2282" spans="15:17" ht="16" x14ac:dyDescent="0.2">
      <c r="O2282" s="176" t="s">
        <v>14351</v>
      </c>
      <c r="P2282" s="176">
        <v>1.8460000000000001</v>
      </c>
      <c r="Q2282" s="177"/>
    </row>
    <row r="2283" spans="15:17" ht="16" x14ac:dyDescent="0.2">
      <c r="O2283" s="176" t="s">
        <v>14351</v>
      </c>
      <c r="P2283" s="176">
        <v>1.365</v>
      </c>
      <c r="Q2283" s="177"/>
    </row>
    <row r="2284" spans="15:17" ht="16" x14ac:dyDescent="0.2">
      <c r="O2284" s="176" t="s">
        <v>14352</v>
      </c>
      <c r="P2284" s="176">
        <v>0.41399999999999998</v>
      </c>
      <c r="Q2284" s="177"/>
    </row>
    <row r="2285" spans="15:17" ht="16" x14ac:dyDescent="0.2">
      <c r="O2285" s="176" t="s">
        <v>14352</v>
      </c>
      <c r="P2285" s="176">
        <v>0.151</v>
      </c>
      <c r="Q2285" s="177"/>
    </row>
    <row r="2286" spans="15:17" ht="16" x14ac:dyDescent="0.2">
      <c r="O2286" s="176" t="s">
        <v>14352</v>
      </c>
      <c r="P2286" s="176">
        <v>0.82499999999999996</v>
      </c>
      <c r="Q2286" s="177"/>
    </row>
    <row r="2287" spans="15:17" ht="16" x14ac:dyDescent="0.2">
      <c r="O2287" s="176" t="s">
        <v>14352</v>
      </c>
      <c r="P2287" s="176">
        <v>0.25600000000000001</v>
      </c>
      <c r="Q2287" s="177"/>
    </row>
    <row r="2288" spans="15:17" ht="16" x14ac:dyDescent="0.2">
      <c r="O2288" s="176" t="s">
        <v>14352</v>
      </c>
      <c r="P2288" s="176">
        <v>0.60499999999999998</v>
      </c>
      <c r="Q2288" s="177"/>
    </row>
    <row r="2289" spans="15:17" ht="16" x14ac:dyDescent="0.2">
      <c r="O2289" s="176" t="s">
        <v>14353</v>
      </c>
      <c r="P2289" s="176">
        <v>-1.2E-2</v>
      </c>
      <c r="Q2289" s="177"/>
    </row>
    <row r="2290" spans="15:17" ht="16" x14ac:dyDescent="0.2">
      <c r="O2290" s="176" t="s">
        <v>14353</v>
      </c>
      <c r="P2290" s="176">
        <v>-0.70099999999999996</v>
      </c>
      <c r="Q2290" s="177"/>
    </row>
    <row r="2291" spans="15:17" ht="16" x14ac:dyDescent="0.2">
      <c r="O2291" s="176" t="s">
        <v>14353</v>
      </c>
      <c r="P2291" s="176">
        <v>0.44500000000000001</v>
      </c>
      <c r="Q2291" s="177"/>
    </row>
    <row r="2292" spans="15:17" ht="16" x14ac:dyDescent="0.2">
      <c r="O2292" s="176" t="s">
        <v>14353</v>
      </c>
      <c r="P2292" s="176">
        <v>0.28000000000000003</v>
      </c>
      <c r="Q2292" s="177"/>
    </row>
    <row r="2293" spans="15:17" ht="16" x14ac:dyDescent="0.2">
      <c r="O2293" s="176" t="s">
        <v>14353</v>
      </c>
      <c r="P2293" s="176">
        <v>0.96399999999999997</v>
      </c>
      <c r="Q2293" s="177"/>
    </row>
    <row r="2294" spans="15:17" ht="16" x14ac:dyDescent="0.2">
      <c r="O2294" s="176" t="s">
        <v>14347</v>
      </c>
      <c r="P2294" s="176">
        <v>0.73199999999999998</v>
      </c>
      <c r="Q2294" s="177"/>
    </row>
    <row r="2295" spans="15:17" ht="16" x14ac:dyDescent="0.2">
      <c r="O2295" s="176" t="s">
        <v>14347</v>
      </c>
      <c r="P2295" s="176">
        <v>0.80700000000000005</v>
      </c>
      <c r="Q2295" s="177"/>
    </row>
    <row r="2296" spans="15:17" ht="16" x14ac:dyDescent="0.2">
      <c r="O2296" s="176" t="s">
        <v>14347</v>
      </c>
      <c r="P2296" s="176">
        <v>0.78200000000000003</v>
      </c>
      <c r="Q2296" s="177"/>
    </row>
    <row r="2297" spans="15:17" ht="16" x14ac:dyDescent="0.2">
      <c r="O2297" s="176" t="s">
        <v>14347</v>
      </c>
      <c r="P2297" s="176">
        <v>0.58899999999999997</v>
      </c>
      <c r="Q2297" s="177"/>
    </row>
    <row r="2298" spans="15:17" ht="16" x14ac:dyDescent="0.2">
      <c r="O2298" s="176" t="s">
        <v>14347</v>
      </c>
      <c r="P2298" s="176">
        <v>2.3359999999999999</v>
      </c>
      <c r="Q2298" s="177"/>
    </row>
    <row r="2299" spans="15:17" ht="16" x14ac:dyDescent="0.2">
      <c r="O2299" s="176" t="s">
        <v>14350</v>
      </c>
      <c r="P2299" s="176">
        <v>1.609</v>
      </c>
      <c r="Q2299" s="177"/>
    </row>
    <row r="2300" spans="15:17" ht="16" x14ac:dyDescent="0.2">
      <c r="O2300" s="176" t="s">
        <v>14350</v>
      </c>
      <c r="P2300" s="176">
        <v>2.3439999999999999</v>
      </c>
      <c r="Q2300" s="177"/>
    </row>
    <row r="2301" spans="15:17" ht="16" x14ac:dyDescent="0.2">
      <c r="O2301" s="176" t="s">
        <v>14350</v>
      </c>
      <c r="P2301" s="176">
        <v>1.145</v>
      </c>
      <c r="Q2301" s="177"/>
    </row>
    <row r="2302" spans="15:17" ht="16" x14ac:dyDescent="0.2">
      <c r="O2302" s="176" t="s">
        <v>14350</v>
      </c>
      <c r="P2302" s="176">
        <v>1.2709999999999999</v>
      </c>
      <c r="Q2302" s="177"/>
    </row>
    <row r="2303" spans="15:17" ht="16" x14ac:dyDescent="0.2">
      <c r="O2303" s="176" t="s">
        <v>14350</v>
      </c>
      <c r="P2303" s="176">
        <v>1.8460000000000001</v>
      </c>
      <c r="Q2303" s="177"/>
    </row>
    <row r="2304" spans="15:17" ht="16" x14ac:dyDescent="0.2">
      <c r="O2304" s="176" t="s">
        <v>14348</v>
      </c>
      <c r="P2304" s="176">
        <v>1.139</v>
      </c>
      <c r="Q2304" s="177"/>
    </row>
    <row r="2305" spans="15:17" ht="16" x14ac:dyDescent="0.2">
      <c r="O2305" s="176" t="s">
        <v>14348</v>
      </c>
      <c r="P2305" s="176">
        <v>1.5329999999999999</v>
      </c>
      <c r="Q2305" s="177"/>
    </row>
    <row r="2306" spans="15:17" ht="16" x14ac:dyDescent="0.2">
      <c r="O2306" s="176" t="s">
        <v>14348</v>
      </c>
      <c r="P2306" s="176">
        <v>1.1319999999999999</v>
      </c>
      <c r="Q2306" s="177"/>
    </row>
    <row r="2307" spans="15:17" ht="16" x14ac:dyDescent="0.2">
      <c r="O2307" s="176" t="s">
        <v>14348</v>
      </c>
      <c r="P2307" s="176">
        <v>0.67800000000000005</v>
      </c>
      <c r="Q2307" s="177"/>
    </row>
    <row r="2308" spans="15:17" ht="16" x14ac:dyDescent="0.2">
      <c r="O2308" s="176" t="s">
        <v>14348</v>
      </c>
      <c r="P2308" s="176">
        <v>0.44600000000000001</v>
      </c>
      <c r="Q2308" s="177"/>
    </row>
    <row r="2309" spans="15:17" ht="16" x14ac:dyDescent="0.2">
      <c r="O2309" s="176" t="s">
        <v>14349</v>
      </c>
      <c r="P2309" s="176">
        <v>1.1220000000000001</v>
      </c>
      <c r="Q2309" s="177"/>
    </row>
    <row r="2310" spans="15:17" ht="16" x14ac:dyDescent="0.2">
      <c r="O2310" s="176" t="s">
        <v>14349</v>
      </c>
      <c r="P2310" s="176">
        <v>1.095</v>
      </c>
      <c r="Q2310" s="177"/>
    </row>
    <row r="2311" spans="15:17" ht="16" x14ac:dyDescent="0.2">
      <c r="O2311" s="176" t="s">
        <v>14349</v>
      </c>
      <c r="P2311" s="176">
        <v>1.1859999999999999</v>
      </c>
      <c r="Q2311" s="177"/>
    </row>
    <row r="2312" spans="15:17" ht="16" x14ac:dyDescent="0.2">
      <c r="O2312" s="176" t="s">
        <v>14349</v>
      </c>
      <c r="P2312" s="176">
        <v>1.081</v>
      </c>
      <c r="Q2312" s="177"/>
    </row>
    <row r="2313" spans="15:17" ht="16" x14ac:dyDescent="0.2">
      <c r="O2313" s="176" t="s">
        <v>14349</v>
      </c>
      <c r="P2313" s="176">
        <v>1.0169999999999999</v>
      </c>
      <c r="Q2313" s="177"/>
    </row>
    <row r="2314" spans="15:17" ht="16" x14ac:dyDescent="0.2">
      <c r="O2314" s="176" t="s">
        <v>14354</v>
      </c>
      <c r="P2314" s="176">
        <v>-0.27100000000000002</v>
      </c>
      <c r="Q2314" s="177"/>
    </row>
    <row r="2315" spans="15:17" ht="16" x14ac:dyDescent="0.2">
      <c r="O2315" s="176" t="s">
        <v>14354</v>
      </c>
      <c r="P2315" s="176">
        <v>-0.57499999999999996</v>
      </c>
      <c r="Q2315" s="177"/>
    </row>
    <row r="2316" spans="15:17" ht="16" x14ac:dyDescent="0.2">
      <c r="O2316" s="176" t="s">
        <v>14354</v>
      </c>
      <c r="P2316" s="176">
        <v>-0.23400000000000001</v>
      </c>
      <c r="Q2316" s="177"/>
    </row>
    <row r="2317" spans="15:17" ht="16" x14ac:dyDescent="0.2">
      <c r="O2317" s="176" t="s">
        <v>14354</v>
      </c>
      <c r="P2317" s="176">
        <v>0.06</v>
      </c>
      <c r="Q2317" s="177"/>
    </row>
    <row r="2318" spans="15:17" ht="16" x14ac:dyDescent="0.2">
      <c r="O2318" s="176" t="s">
        <v>14354</v>
      </c>
      <c r="P2318" s="176" t="s">
        <v>12145</v>
      </c>
      <c r="Q2318" s="177"/>
    </row>
    <row r="2319" spans="15:17" ht="16" x14ac:dyDescent="0.2">
      <c r="O2319" s="176" t="s">
        <v>14351</v>
      </c>
      <c r="P2319" s="176">
        <v>1.359</v>
      </c>
      <c r="Q2319" s="177"/>
    </row>
    <row r="2320" spans="15:17" ht="16" x14ac:dyDescent="0.2">
      <c r="O2320" s="176" t="s">
        <v>14351</v>
      </c>
      <c r="P2320" s="176">
        <v>0.99199999999999999</v>
      </c>
      <c r="Q2320" s="177"/>
    </row>
    <row r="2321" spans="15:17" ht="16" x14ac:dyDescent="0.2">
      <c r="O2321" s="176" t="s">
        <v>14351</v>
      </c>
      <c r="P2321" s="176">
        <v>1.129</v>
      </c>
      <c r="Q2321" s="177"/>
    </row>
    <row r="2322" spans="15:17" ht="16" x14ac:dyDescent="0.2">
      <c r="O2322" s="176" t="s">
        <v>14351</v>
      </c>
      <c r="P2322" s="176">
        <v>2.0449999999999999</v>
      </c>
      <c r="Q2322" s="177"/>
    </row>
    <row r="2323" spans="15:17" ht="16" x14ac:dyDescent="0.2">
      <c r="O2323" s="176" t="s">
        <v>14351</v>
      </c>
      <c r="P2323" s="176">
        <v>1.855</v>
      </c>
      <c r="Q2323" s="177"/>
    </row>
    <row r="2324" spans="15:17" ht="16" x14ac:dyDescent="0.2">
      <c r="O2324" s="176" t="s">
        <v>14352</v>
      </c>
      <c r="P2324" s="176">
        <v>1.2889999999999999</v>
      </c>
      <c r="Q2324" s="177"/>
    </row>
    <row r="2325" spans="15:17" ht="16" x14ac:dyDescent="0.2">
      <c r="O2325" s="176" t="s">
        <v>14352</v>
      </c>
      <c r="P2325" s="176">
        <v>1.026</v>
      </c>
      <c r="Q2325" s="177"/>
    </row>
    <row r="2326" spans="15:17" ht="16" x14ac:dyDescent="0.2">
      <c r="O2326" s="176" t="s">
        <v>14352</v>
      </c>
      <c r="P2326" s="176">
        <v>1.427</v>
      </c>
      <c r="Q2326" s="177"/>
    </row>
    <row r="2327" spans="15:17" ht="16" x14ac:dyDescent="0.2">
      <c r="O2327" s="176" t="s">
        <v>14352</v>
      </c>
      <c r="P2327" s="176">
        <v>1.4419999999999999</v>
      </c>
      <c r="Q2327" s="177"/>
    </row>
    <row r="2328" spans="15:17" ht="16" x14ac:dyDescent="0.2">
      <c r="O2328" s="176" t="s">
        <v>14352</v>
      </c>
      <c r="P2328" s="176">
        <v>1.1859999999999999</v>
      </c>
      <c r="Q2328" s="177"/>
    </row>
    <row r="2329" spans="15:17" ht="16" x14ac:dyDescent="0.2">
      <c r="O2329" s="176" t="s">
        <v>14353</v>
      </c>
      <c r="P2329" s="176">
        <v>-0.109</v>
      </c>
      <c r="Q2329" s="177"/>
    </row>
    <row r="2330" spans="15:17" ht="16" x14ac:dyDescent="0.2">
      <c r="O2330" s="176" t="s">
        <v>14353</v>
      </c>
      <c r="P2330" s="176">
        <v>-0.626</v>
      </c>
      <c r="Q2330" s="177"/>
    </row>
    <row r="2331" spans="15:17" ht="16" x14ac:dyDescent="0.2">
      <c r="O2331" s="176" t="s">
        <v>14353</v>
      </c>
      <c r="P2331" s="176">
        <v>0.26800000000000002</v>
      </c>
      <c r="Q2331" s="177"/>
    </row>
    <row r="2332" spans="15:17" ht="16" x14ac:dyDescent="0.2">
      <c r="O2332" s="176" t="s">
        <v>14353</v>
      </c>
      <c r="P2332" s="176">
        <v>6.9000000000000006E-2</v>
      </c>
      <c r="Q2332" s="177"/>
    </row>
    <row r="2333" spans="15:17" ht="16" x14ac:dyDescent="0.2">
      <c r="O2333" s="176" t="s">
        <v>14353</v>
      </c>
      <c r="P2333" s="176">
        <v>0.59399999999999997</v>
      </c>
      <c r="Q2333" s="177"/>
    </row>
    <row r="2334" spans="15:17" ht="16" x14ac:dyDescent="0.2">
      <c r="O2334" s="176" t="s">
        <v>14348</v>
      </c>
      <c r="P2334" s="176">
        <v>1.4339999999999999</v>
      </c>
      <c r="Q2334" s="177"/>
    </row>
    <row r="2335" spans="15:17" ht="16" x14ac:dyDescent="0.2">
      <c r="O2335" s="176" t="s">
        <v>14348</v>
      </c>
      <c r="P2335" s="176">
        <v>1.631</v>
      </c>
      <c r="Q2335" s="177"/>
    </row>
    <row r="2336" spans="15:17" ht="16" x14ac:dyDescent="0.2">
      <c r="O2336" s="176" t="s">
        <v>14348</v>
      </c>
      <c r="P2336" s="176">
        <v>1.542</v>
      </c>
      <c r="Q2336" s="177"/>
    </row>
    <row r="2337" spans="15:17" ht="16" x14ac:dyDescent="0.2">
      <c r="O2337" s="176" t="s">
        <v>14348</v>
      </c>
      <c r="P2337" s="176">
        <v>1.08</v>
      </c>
      <c r="Q2337" s="177"/>
    </row>
    <row r="2338" spans="15:17" ht="16" x14ac:dyDescent="0.2">
      <c r="O2338" s="176" t="s">
        <v>14348</v>
      </c>
      <c r="P2338" s="176">
        <v>0.68400000000000005</v>
      </c>
      <c r="Q2338" s="177"/>
    </row>
    <row r="2339" spans="15:17" ht="16" x14ac:dyDescent="0.2">
      <c r="O2339" s="176" t="s">
        <v>14349</v>
      </c>
      <c r="P2339" s="176">
        <v>1.095</v>
      </c>
      <c r="Q2339" s="177"/>
    </row>
    <row r="2340" spans="15:17" ht="16" x14ac:dyDescent="0.2">
      <c r="O2340" s="176" t="s">
        <v>14349</v>
      </c>
      <c r="P2340" s="176">
        <v>0.93</v>
      </c>
      <c r="Q2340" s="177"/>
    </row>
    <row r="2341" spans="15:17" ht="16" x14ac:dyDescent="0.2">
      <c r="O2341" s="176" t="s">
        <v>14349</v>
      </c>
      <c r="P2341" s="176">
        <v>1.454</v>
      </c>
      <c r="Q2341" s="177"/>
    </row>
    <row r="2342" spans="15:17" ht="16" x14ac:dyDescent="0.2">
      <c r="O2342" s="176" t="s">
        <v>14349</v>
      </c>
      <c r="P2342" s="176">
        <v>0.87</v>
      </c>
      <c r="Q2342" s="177"/>
    </row>
    <row r="2343" spans="15:17" ht="16" x14ac:dyDescent="0.2">
      <c r="O2343" s="176" t="s">
        <v>14349</v>
      </c>
      <c r="P2343" s="176">
        <v>0.59499999999999997</v>
      </c>
      <c r="Q2343" s="177"/>
    </row>
    <row r="2344" spans="15:17" ht="16" x14ac:dyDescent="0.2">
      <c r="O2344" s="176" t="s">
        <v>14350</v>
      </c>
      <c r="P2344" s="176" t="s">
        <v>12145</v>
      </c>
      <c r="Q2344" s="177"/>
    </row>
    <row r="2345" spans="15:17" ht="16" x14ac:dyDescent="0.2">
      <c r="O2345" s="176" t="s">
        <v>14350</v>
      </c>
      <c r="P2345" s="176" t="s">
        <v>12145</v>
      </c>
      <c r="Q2345" s="177"/>
    </row>
    <row r="2346" spans="15:17" ht="16" x14ac:dyDescent="0.2">
      <c r="O2346" s="176" t="s">
        <v>14350</v>
      </c>
      <c r="P2346" s="176" t="s">
        <v>12145</v>
      </c>
      <c r="Q2346" s="177"/>
    </row>
    <row r="2347" spans="15:17" ht="16" x14ac:dyDescent="0.2">
      <c r="O2347" s="176" t="s">
        <v>14350</v>
      </c>
      <c r="P2347" s="176" t="s">
        <v>12145</v>
      </c>
      <c r="Q2347" s="177"/>
    </row>
    <row r="2348" spans="15:17" ht="16" x14ac:dyDescent="0.2">
      <c r="O2348" s="176" t="s">
        <v>14350</v>
      </c>
      <c r="P2348" s="176">
        <v>1.177</v>
      </c>
      <c r="Q2348" s="177"/>
    </row>
    <row r="2349" spans="15:17" ht="16" x14ac:dyDescent="0.2">
      <c r="O2349" s="176" t="s">
        <v>14351</v>
      </c>
      <c r="P2349" s="176">
        <v>1.41</v>
      </c>
      <c r="Q2349" s="177"/>
    </row>
    <row r="2350" spans="15:17" ht="16" x14ac:dyDescent="0.2">
      <c r="O2350" s="176" t="s">
        <v>14351</v>
      </c>
      <c r="P2350" s="176">
        <v>2.2069999999999999</v>
      </c>
      <c r="Q2350" s="177"/>
    </row>
    <row r="2351" spans="15:17" ht="16" x14ac:dyDescent="0.2">
      <c r="O2351" s="176" t="s">
        <v>14351</v>
      </c>
      <c r="P2351" s="176">
        <v>0.624</v>
      </c>
      <c r="Q2351" s="177"/>
    </row>
    <row r="2352" spans="15:17" ht="16" x14ac:dyDescent="0.2">
      <c r="O2352" s="176" t="s">
        <v>14351</v>
      </c>
      <c r="P2352" s="176">
        <v>1.3979999999999999</v>
      </c>
      <c r="Q2352" s="177"/>
    </row>
    <row r="2353" spans="15:17" ht="16" x14ac:dyDescent="0.2">
      <c r="O2353" s="176" t="s">
        <v>14351</v>
      </c>
      <c r="P2353" s="176">
        <v>1.7090000000000001</v>
      </c>
      <c r="Q2353" s="177"/>
    </row>
    <row r="2354" spans="15:17" ht="16" x14ac:dyDescent="0.2">
      <c r="O2354" s="176" t="s">
        <v>14352</v>
      </c>
      <c r="P2354" s="176">
        <v>0.96899999999999997</v>
      </c>
      <c r="Q2354" s="177"/>
    </row>
    <row r="2355" spans="15:17" ht="16" x14ac:dyDescent="0.2">
      <c r="O2355" s="176" t="s">
        <v>14352</v>
      </c>
      <c r="P2355" s="176">
        <v>0.98099999999999998</v>
      </c>
      <c r="Q2355" s="177"/>
    </row>
    <row r="2356" spans="15:17" ht="16" x14ac:dyDescent="0.2">
      <c r="O2356" s="176" t="s">
        <v>14352</v>
      </c>
      <c r="P2356" s="176">
        <v>1.0269999999999999</v>
      </c>
      <c r="Q2356" s="177"/>
    </row>
    <row r="2357" spans="15:17" ht="16" x14ac:dyDescent="0.2">
      <c r="O2357" s="176" t="s">
        <v>14352</v>
      </c>
      <c r="P2357" s="176">
        <v>0.88800000000000001</v>
      </c>
      <c r="Q2357" s="177"/>
    </row>
    <row r="2358" spans="15:17" ht="16" x14ac:dyDescent="0.2">
      <c r="O2358" s="176" t="s">
        <v>14352</v>
      </c>
      <c r="P2358" s="176">
        <v>0.57799999999999996</v>
      </c>
      <c r="Q2358" s="177"/>
    </row>
    <row r="2359" spans="15:17" ht="16" x14ac:dyDescent="0.2">
      <c r="O2359" s="176" t="s">
        <v>14353</v>
      </c>
      <c r="P2359" s="176">
        <v>0.44800000000000001</v>
      </c>
      <c r="Q2359" s="177"/>
    </row>
    <row r="2360" spans="15:17" ht="16" x14ac:dyDescent="0.2">
      <c r="O2360" s="176" t="s">
        <v>14353</v>
      </c>
      <c r="P2360" s="176">
        <v>0.26400000000000001</v>
      </c>
      <c r="Q2360" s="177"/>
    </row>
    <row r="2361" spans="15:17" ht="16" x14ac:dyDescent="0.2">
      <c r="O2361" s="176" t="s">
        <v>14353</v>
      </c>
      <c r="P2361" s="176">
        <v>0.46100000000000002</v>
      </c>
      <c r="Q2361" s="177"/>
    </row>
    <row r="2362" spans="15:17" ht="16" x14ac:dyDescent="0.2">
      <c r="O2362" s="176" t="s">
        <v>14353</v>
      </c>
      <c r="P2362" s="176">
        <v>0.65800000000000003</v>
      </c>
      <c r="Q2362" s="177"/>
    </row>
    <row r="2363" spans="15:17" ht="16" x14ac:dyDescent="0.2">
      <c r="O2363" s="176" t="s">
        <v>14353</v>
      </c>
      <c r="P2363" s="176">
        <v>0.89300000000000002</v>
      </c>
      <c r="Q2363" s="177"/>
    </row>
    <row r="2364" spans="15:17" ht="16" x14ac:dyDescent="0.2">
      <c r="O2364" s="176" t="s">
        <v>14354</v>
      </c>
      <c r="P2364" s="176">
        <v>-0.625</v>
      </c>
      <c r="Q2364" s="177"/>
    </row>
    <row r="2365" spans="15:17" ht="16" x14ac:dyDescent="0.2">
      <c r="O2365" s="176" t="s">
        <v>14354</v>
      </c>
      <c r="P2365" s="176">
        <v>-0.96799999999999997</v>
      </c>
      <c r="Q2365" s="177"/>
    </row>
    <row r="2366" spans="15:17" ht="16" x14ac:dyDescent="0.2">
      <c r="O2366" s="176" t="s">
        <v>14354</v>
      </c>
      <c r="P2366" s="176">
        <v>-1.0189999999999999</v>
      </c>
      <c r="Q2366" s="177"/>
    </row>
    <row r="2367" spans="15:17" ht="16" x14ac:dyDescent="0.2">
      <c r="O2367" s="176" t="s">
        <v>14354</v>
      </c>
      <c r="P2367" s="176">
        <v>0.26800000000000002</v>
      </c>
      <c r="Q2367" s="177"/>
    </row>
    <row r="2368" spans="15:17" ht="16" x14ac:dyDescent="0.2">
      <c r="O2368" s="176" t="s">
        <v>14354</v>
      </c>
      <c r="P2368" s="176">
        <v>0.66500000000000004</v>
      </c>
      <c r="Q2368" s="177"/>
    </row>
    <row r="2369" spans="15:17" ht="16" x14ac:dyDescent="0.2">
      <c r="O2369" s="176" t="s">
        <v>14347</v>
      </c>
      <c r="P2369" s="176">
        <v>2.1920000000000002</v>
      </c>
      <c r="Q2369" s="177"/>
    </row>
    <row r="2370" spans="15:17" ht="16" x14ac:dyDescent="0.2">
      <c r="O2370" s="176" t="s">
        <v>14347</v>
      </c>
      <c r="P2370" s="176">
        <v>2.06</v>
      </c>
      <c r="Q2370" s="177"/>
    </row>
    <row r="2371" spans="15:17" ht="16" x14ac:dyDescent="0.2">
      <c r="O2371" s="176" t="s">
        <v>14347</v>
      </c>
      <c r="P2371" s="176">
        <v>2.1629999999999998</v>
      </c>
      <c r="Q2371" s="177"/>
    </row>
    <row r="2372" spans="15:17" ht="16" x14ac:dyDescent="0.2">
      <c r="O2372" s="176" t="s">
        <v>14347</v>
      </c>
      <c r="P2372" s="176">
        <v>2.3690000000000002</v>
      </c>
      <c r="Q2372" s="177"/>
    </row>
    <row r="2373" spans="15:17" ht="16" x14ac:dyDescent="0.2">
      <c r="O2373" s="176" t="s">
        <v>14347</v>
      </c>
      <c r="P2373" s="176">
        <v>2.1890000000000001</v>
      </c>
      <c r="Q2373" s="177"/>
    </row>
    <row r="2374" spans="15:17" ht="16" x14ac:dyDescent="0.2">
      <c r="O2374" s="176" t="s">
        <v>14349</v>
      </c>
      <c r="P2374" s="176">
        <v>0.37</v>
      </c>
      <c r="Q2374" s="177"/>
    </row>
    <row r="2375" spans="15:17" ht="16" x14ac:dyDescent="0.2">
      <c r="O2375" s="176" t="s">
        <v>14349</v>
      </c>
      <c r="P2375" s="176">
        <v>0.85399999999999998</v>
      </c>
      <c r="Q2375" s="177"/>
    </row>
    <row r="2376" spans="15:17" ht="16" x14ac:dyDescent="0.2">
      <c r="O2376" s="176" t="s">
        <v>14349</v>
      </c>
      <c r="P2376" s="176">
        <v>0.39900000000000002</v>
      </c>
      <c r="Q2376" s="177"/>
    </row>
    <row r="2377" spans="15:17" ht="16" x14ac:dyDescent="0.2">
      <c r="O2377" s="176" t="s">
        <v>14349</v>
      </c>
      <c r="P2377" s="176">
        <v>-0.219</v>
      </c>
      <c r="Q2377" s="177"/>
    </row>
    <row r="2378" spans="15:17" ht="16" x14ac:dyDescent="0.2">
      <c r="O2378" s="176" t="s">
        <v>14349</v>
      </c>
      <c r="P2378" s="176">
        <v>2.19</v>
      </c>
      <c r="Q2378" s="177"/>
    </row>
    <row r="2379" spans="15:17" ht="16" x14ac:dyDescent="0.2">
      <c r="O2379" s="176" t="s">
        <v>14350</v>
      </c>
      <c r="P2379" s="176">
        <v>2.2240000000000002</v>
      </c>
      <c r="Q2379" s="177"/>
    </row>
    <row r="2380" spans="15:17" ht="16" x14ac:dyDescent="0.2">
      <c r="O2380" s="176" t="s">
        <v>14350</v>
      </c>
      <c r="P2380" s="176">
        <v>2.6469999999999998</v>
      </c>
      <c r="Q2380" s="177"/>
    </row>
    <row r="2381" spans="15:17" ht="16" x14ac:dyDescent="0.2">
      <c r="O2381" s="176" t="s">
        <v>14350</v>
      </c>
      <c r="P2381" s="176">
        <v>2.4500000000000002</v>
      </c>
      <c r="Q2381" s="177"/>
    </row>
    <row r="2382" spans="15:17" ht="16" x14ac:dyDescent="0.2">
      <c r="O2382" s="176" t="s">
        <v>14350</v>
      </c>
      <c r="P2382" s="176">
        <v>1.462</v>
      </c>
      <c r="Q2382" s="177"/>
    </row>
    <row r="2383" spans="15:17" ht="16" x14ac:dyDescent="0.2">
      <c r="O2383" s="176" t="s">
        <v>14350</v>
      </c>
      <c r="P2383" s="176">
        <v>2.032</v>
      </c>
      <c r="Q2383" s="177"/>
    </row>
    <row r="2384" spans="15:17" ht="16" x14ac:dyDescent="0.2">
      <c r="O2384" s="176" t="s">
        <v>14349</v>
      </c>
      <c r="P2384" s="176">
        <v>2.1349999999999998</v>
      </c>
      <c r="Q2384" s="177"/>
    </row>
    <row r="2385" spans="15:17" ht="16" x14ac:dyDescent="0.2">
      <c r="O2385" s="176" t="s">
        <v>14349</v>
      </c>
      <c r="P2385" s="176">
        <v>1.732</v>
      </c>
      <c r="Q2385" s="177"/>
    </row>
    <row r="2386" spans="15:17" ht="16" x14ac:dyDescent="0.2">
      <c r="O2386" s="176" t="s">
        <v>14349</v>
      </c>
      <c r="P2386" s="176">
        <v>3.0640000000000001</v>
      </c>
      <c r="Q2386" s="177"/>
    </row>
    <row r="2387" spans="15:17" ht="16" x14ac:dyDescent="0.2">
      <c r="O2387" s="176" t="s">
        <v>14349</v>
      </c>
      <c r="P2387" s="176">
        <v>1.546</v>
      </c>
      <c r="Q2387" s="177"/>
    </row>
    <row r="2388" spans="15:17" ht="16" x14ac:dyDescent="0.2">
      <c r="O2388" s="176" t="s">
        <v>14349</v>
      </c>
      <c r="P2388" s="176" t="s">
        <v>12145</v>
      </c>
      <c r="Q2388" s="177"/>
    </row>
    <row r="2389" spans="15:17" ht="16" x14ac:dyDescent="0.2">
      <c r="O2389" s="176" t="s">
        <v>14351</v>
      </c>
      <c r="P2389" s="176">
        <v>1.5189999999999999</v>
      </c>
      <c r="Q2389" s="177"/>
    </row>
    <row r="2390" spans="15:17" ht="16" x14ac:dyDescent="0.2">
      <c r="O2390" s="176" t="s">
        <v>14351</v>
      </c>
      <c r="P2390" s="176">
        <v>1.2070000000000001</v>
      </c>
      <c r="Q2390" s="177"/>
    </row>
    <row r="2391" spans="15:17" ht="16" x14ac:dyDescent="0.2">
      <c r="O2391" s="176" t="s">
        <v>14351</v>
      </c>
      <c r="P2391" s="176">
        <v>1.0900000000000001</v>
      </c>
      <c r="Q2391" s="177"/>
    </row>
    <row r="2392" spans="15:17" ht="16" x14ac:dyDescent="0.2">
      <c r="O2392" s="176" t="s">
        <v>14351</v>
      </c>
      <c r="P2392" s="176">
        <v>2.37</v>
      </c>
      <c r="Q2392" s="177"/>
    </row>
    <row r="2393" spans="15:17" ht="16" x14ac:dyDescent="0.2">
      <c r="O2393" s="176" t="s">
        <v>14351</v>
      </c>
      <c r="P2393" s="176">
        <v>2.5659999999999998</v>
      </c>
      <c r="Q2393" s="177"/>
    </row>
    <row r="2394" spans="15:17" ht="16" x14ac:dyDescent="0.2">
      <c r="O2394" s="176" t="s">
        <v>14352</v>
      </c>
      <c r="P2394" s="176">
        <v>2.0859999999999999</v>
      </c>
      <c r="Q2394" s="177"/>
    </row>
    <row r="2395" spans="15:17" ht="16" x14ac:dyDescent="0.2">
      <c r="O2395" s="176" t="s">
        <v>14352</v>
      </c>
      <c r="P2395" s="176">
        <v>1.3740000000000001</v>
      </c>
      <c r="Q2395" s="177"/>
    </row>
    <row r="2396" spans="15:17" ht="16" x14ac:dyDescent="0.2">
      <c r="O2396" s="176" t="s">
        <v>14352</v>
      </c>
      <c r="P2396" s="176">
        <v>3.11</v>
      </c>
      <c r="Q2396" s="177"/>
    </row>
    <row r="2397" spans="15:17" ht="16" x14ac:dyDescent="0.2">
      <c r="O2397" s="176" t="s">
        <v>14352</v>
      </c>
      <c r="P2397" s="176">
        <v>1.7529999999999999</v>
      </c>
      <c r="Q2397" s="177"/>
    </row>
    <row r="2398" spans="15:17" ht="16" x14ac:dyDescent="0.2">
      <c r="O2398" s="176" t="s">
        <v>14352</v>
      </c>
      <c r="P2398" s="176">
        <v>1.9630000000000001</v>
      </c>
      <c r="Q2398" s="177"/>
    </row>
    <row r="2399" spans="15:17" ht="16" x14ac:dyDescent="0.2">
      <c r="O2399" s="176" t="s">
        <v>14353</v>
      </c>
      <c r="P2399" s="176">
        <v>1.413</v>
      </c>
      <c r="Q2399" s="177"/>
    </row>
    <row r="2400" spans="15:17" ht="16" x14ac:dyDescent="0.2">
      <c r="O2400" s="176" t="s">
        <v>14353</v>
      </c>
      <c r="P2400" s="176">
        <v>1.194</v>
      </c>
      <c r="Q2400" s="177"/>
    </row>
    <row r="2401" spans="15:17" ht="16" x14ac:dyDescent="0.2">
      <c r="O2401" s="176" t="s">
        <v>14353</v>
      </c>
      <c r="P2401" s="176">
        <v>1.458</v>
      </c>
      <c r="Q2401" s="177"/>
    </row>
    <row r="2402" spans="15:17" ht="16" x14ac:dyDescent="0.2">
      <c r="O2402" s="176" t="s">
        <v>14353</v>
      </c>
      <c r="P2402" s="176">
        <v>1.627</v>
      </c>
      <c r="Q2402" s="177"/>
    </row>
    <row r="2403" spans="15:17" ht="16" x14ac:dyDescent="0.2">
      <c r="O2403" s="176" t="s">
        <v>14353</v>
      </c>
      <c r="P2403" s="176">
        <v>2.0329999999999999</v>
      </c>
      <c r="Q2403" s="177"/>
    </row>
    <row r="2404" spans="15:17" ht="16" x14ac:dyDescent="0.2">
      <c r="O2404" s="176" t="s">
        <v>14354</v>
      </c>
      <c r="P2404" s="176">
        <v>0.82199999999999995</v>
      </c>
      <c r="Q2404" s="177"/>
    </row>
    <row r="2405" spans="15:17" ht="16" x14ac:dyDescent="0.2">
      <c r="O2405" s="176" t="s">
        <v>14354</v>
      </c>
      <c r="P2405" s="176">
        <v>0.39500000000000002</v>
      </c>
      <c r="Q2405" s="177"/>
    </row>
    <row r="2406" spans="15:17" ht="16" x14ac:dyDescent="0.2">
      <c r="O2406" s="176" t="s">
        <v>14354</v>
      </c>
      <c r="P2406" s="176">
        <v>1.0660000000000001</v>
      </c>
      <c r="Q2406" s="177"/>
    </row>
    <row r="2407" spans="15:17" ht="16" x14ac:dyDescent="0.2">
      <c r="O2407" s="176" t="s">
        <v>14354</v>
      </c>
      <c r="P2407" s="176">
        <v>1.0580000000000001</v>
      </c>
      <c r="Q2407" s="177"/>
    </row>
    <row r="2408" spans="15:17" ht="16" x14ac:dyDescent="0.2">
      <c r="O2408" s="176" t="s">
        <v>14354</v>
      </c>
      <c r="P2408" s="176">
        <v>1.8939999999999999</v>
      </c>
      <c r="Q2408" s="177"/>
    </row>
    <row r="2409" spans="15:17" ht="16" x14ac:dyDescent="0.2">
      <c r="O2409" s="176" t="s">
        <v>14348</v>
      </c>
      <c r="P2409" s="176">
        <v>2.3969999999999998</v>
      </c>
      <c r="Q2409" s="177"/>
    </row>
    <row r="2410" spans="15:17" ht="16" x14ac:dyDescent="0.2">
      <c r="O2410" s="176" t="s">
        <v>14348</v>
      </c>
      <c r="P2410" s="176">
        <v>2.3170000000000002</v>
      </c>
      <c r="Q2410" s="177"/>
    </row>
    <row r="2411" spans="15:17" ht="16" x14ac:dyDescent="0.2">
      <c r="O2411" s="176" t="s">
        <v>14348</v>
      </c>
      <c r="P2411" s="176">
        <v>2.8580000000000001</v>
      </c>
      <c r="Q2411" s="177"/>
    </row>
    <row r="2412" spans="15:17" ht="16" x14ac:dyDescent="0.2">
      <c r="O2412" s="176" t="s">
        <v>14348</v>
      </c>
      <c r="P2412" s="176">
        <v>1.978</v>
      </c>
      <c r="Q2412" s="177"/>
    </row>
    <row r="2413" spans="15:17" ht="16" x14ac:dyDescent="0.2">
      <c r="O2413" s="176" t="s">
        <v>14348</v>
      </c>
      <c r="P2413" s="176">
        <v>0.46700000000000003</v>
      </c>
      <c r="Q2413" s="177"/>
    </row>
    <row r="2414" spans="15:17" ht="16" x14ac:dyDescent="0.2">
      <c r="O2414" s="176" t="s">
        <v>14347</v>
      </c>
      <c r="P2414" s="176">
        <v>0.79400000000000004</v>
      </c>
      <c r="Q2414" s="177"/>
    </row>
    <row r="2415" spans="15:17" ht="16" x14ac:dyDescent="0.2">
      <c r="O2415" s="176" t="s">
        <v>14347</v>
      </c>
      <c r="P2415" s="176">
        <v>0.63800000000000001</v>
      </c>
      <c r="Q2415" s="177"/>
    </row>
    <row r="2416" spans="15:17" ht="16" x14ac:dyDescent="0.2">
      <c r="O2416" s="176" t="s">
        <v>14347</v>
      </c>
      <c r="P2416" s="176">
        <v>0.80500000000000005</v>
      </c>
      <c r="Q2416" s="177"/>
    </row>
    <row r="2417" spans="15:17" ht="16" x14ac:dyDescent="0.2">
      <c r="O2417" s="176" t="s">
        <v>14347</v>
      </c>
      <c r="P2417" s="176">
        <v>0.95599999999999996</v>
      </c>
      <c r="Q2417" s="177"/>
    </row>
    <row r="2418" spans="15:17" ht="16" x14ac:dyDescent="0.2">
      <c r="O2418" s="176" t="s">
        <v>14347</v>
      </c>
      <c r="P2418" s="176">
        <v>0.64900000000000002</v>
      </c>
      <c r="Q2418" s="177"/>
    </row>
    <row r="2419" spans="15:17" ht="16" x14ac:dyDescent="0.2">
      <c r="O2419" s="176" t="s">
        <v>14348</v>
      </c>
      <c r="P2419" s="176">
        <v>1.1359999999999999</v>
      </c>
      <c r="Q2419" s="177"/>
    </row>
    <row r="2420" spans="15:17" ht="16" x14ac:dyDescent="0.2">
      <c r="O2420" s="176" t="s">
        <v>14348</v>
      </c>
      <c r="P2420" s="176">
        <v>2.1480000000000001</v>
      </c>
      <c r="Q2420" s="177"/>
    </row>
    <row r="2421" spans="15:17" ht="16" x14ac:dyDescent="0.2">
      <c r="O2421" s="176" t="s">
        <v>14348</v>
      </c>
      <c r="P2421" s="176">
        <v>0</v>
      </c>
      <c r="Q2421" s="177"/>
    </row>
    <row r="2422" spans="15:17" ht="16" x14ac:dyDescent="0.2">
      <c r="O2422" s="176" t="s">
        <v>14348</v>
      </c>
      <c r="P2422" s="176">
        <v>1.198</v>
      </c>
      <c r="Q2422" s="177"/>
    </row>
    <row r="2423" spans="15:17" ht="16" x14ac:dyDescent="0.2">
      <c r="O2423" s="176" t="s">
        <v>14348</v>
      </c>
      <c r="P2423" s="176">
        <v>0.68899999999999995</v>
      </c>
      <c r="Q2423" s="177"/>
    </row>
    <row r="2424" spans="15:17" ht="16" x14ac:dyDescent="0.2">
      <c r="O2424" s="176" t="s">
        <v>14350</v>
      </c>
      <c r="P2424" s="176">
        <v>4.5999999999999999E-2</v>
      </c>
      <c r="Q2424" s="177"/>
    </row>
    <row r="2425" spans="15:17" ht="16" x14ac:dyDescent="0.2">
      <c r="O2425" s="176" t="s">
        <v>14350</v>
      </c>
      <c r="P2425" s="176">
        <v>-0.63900000000000001</v>
      </c>
      <c r="Q2425" s="177"/>
    </row>
    <row r="2426" spans="15:17" ht="16" x14ac:dyDescent="0.2">
      <c r="O2426" s="176" t="s">
        <v>14350</v>
      </c>
      <c r="P2426" s="176">
        <v>0.86799999999999999</v>
      </c>
      <c r="Q2426" s="177"/>
    </row>
    <row r="2427" spans="15:17" ht="16" x14ac:dyDescent="0.2">
      <c r="O2427" s="176" t="s">
        <v>14350</v>
      </c>
      <c r="P2427" s="176">
        <v>-8.5000000000000006E-2</v>
      </c>
      <c r="Q2427" s="177"/>
    </row>
    <row r="2428" spans="15:17" ht="16" x14ac:dyDescent="0.2">
      <c r="O2428" s="176" t="s">
        <v>14350</v>
      </c>
      <c r="P2428" s="176">
        <v>1.38</v>
      </c>
      <c r="Q2428" s="177"/>
    </row>
    <row r="2429" spans="15:17" ht="16" x14ac:dyDescent="0.2">
      <c r="O2429" s="176" t="s">
        <v>14351</v>
      </c>
      <c r="P2429" s="176">
        <v>-0.14799999999999999</v>
      </c>
      <c r="Q2429" s="177"/>
    </row>
    <row r="2430" spans="15:17" ht="16" x14ac:dyDescent="0.2">
      <c r="O2430" s="176" t="s">
        <v>14351</v>
      </c>
      <c r="P2430" s="176">
        <v>-1.2310000000000001</v>
      </c>
      <c r="Q2430" s="177"/>
    </row>
    <row r="2431" spans="15:17" ht="16" x14ac:dyDescent="0.2">
      <c r="O2431" s="176" t="s">
        <v>14351</v>
      </c>
      <c r="P2431" s="176">
        <v>-2.7E-2</v>
      </c>
      <c r="Q2431" s="177"/>
    </row>
    <row r="2432" spans="15:17" ht="16" x14ac:dyDescent="0.2">
      <c r="O2432" s="176" t="s">
        <v>14351</v>
      </c>
      <c r="P2432" s="176">
        <v>0.995</v>
      </c>
      <c r="Q2432" s="177"/>
    </row>
    <row r="2433" spans="15:17" ht="16" x14ac:dyDescent="0.2">
      <c r="O2433" s="176" t="s">
        <v>14351</v>
      </c>
      <c r="P2433" s="176">
        <v>1.5820000000000001</v>
      </c>
      <c r="Q2433" s="177"/>
    </row>
    <row r="2434" spans="15:17" ht="16" x14ac:dyDescent="0.2">
      <c r="O2434" s="176" t="s">
        <v>14352</v>
      </c>
      <c r="P2434" s="176">
        <v>1.022</v>
      </c>
      <c r="Q2434" s="177"/>
    </row>
    <row r="2435" spans="15:17" ht="16" x14ac:dyDescent="0.2">
      <c r="O2435" s="176" t="s">
        <v>14352</v>
      </c>
      <c r="P2435" s="176">
        <v>0.41399999999999998</v>
      </c>
      <c r="Q2435" s="177"/>
    </row>
    <row r="2436" spans="15:17" ht="16" x14ac:dyDescent="0.2">
      <c r="O2436" s="176" t="s">
        <v>14352</v>
      </c>
      <c r="P2436" s="176">
        <v>1.746</v>
      </c>
      <c r="Q2436" s="177"/>
    </row>
    <row r="2437" spans="15:17" ht="16" x14ac:dyDescent="0.2">
      <c r="O2437" s="176" t="s">
        <v>14352</v>
      </c>
      <c r="P2437" s="176">
        <v>0.91200000000000003</v>
      </c>
      <c r="Q2437" s="177"/>
    </row>
    <row r="2438" spans="15:17" ht="16" x14ac:dyDescent="0.2">
      <c r="O2438" s="176" t="s">
        <v>14352</v>
      </c>
      <c r="P2438" s="176">
        <v>1.1679999999999999</v>
      </c>
      <c r="Q2438" s="177"/>
    </row>
    <row r="2439" spans="15:17" ht="16" x14ac:dyDescent="0.2">
      <c r="O2439" s="176" t="s">
        <v>14353</v>
      </c>
      <c r="P2439" s="176">
        <v>-0.33700000000000002</v>
      </c>
      <c r="Q2439" s="177"/>
    </row>
    <row r="2440" spans="15:17" ht="16" x14ac:dyDescent="0.2">
      <c r="O2440" s="176" t="s">
        <v>14353</v>
      </c>
      <c r="P2440" s="176">
        <v>-0.91</v>
      </c>
      <c r="Q2440" s="177"/>
    </row>
    <row r="2441" spans="15:17" ht="16" x14ac:dyDescent="0.2">
      <c r="O2441" s="176" t="s">
        <v>14353</v>
      </c>
      <c r="P2441" s="176">
        <v>7.4999999999999997E-2</v>
      </c>
      <c r="Q2441" s="177"/>
    </row>
    <row r="2442" spans="15:17" ht="16" x14ac:dyDescent="0.2">
      <c r="O2442" s="176" t="s">
        <v>14353</v>
      </c>
      <c r="P2442" s="176">
        <v>-0.123</v>
      </c>
      <c r="Q2442" s="177"/>
    </row>
    <row r="2443" spans="15:17" ht="16" x14ac:dyDescent="0.2">
      <c r="O2443" s="176" t="s">
        <v>14353</v>
      </c>
      <c r="P2443" s="176">
        <v>2.12</v>
      </c>
      <c r="Q2443" s="177"/>
    </row>
    <row r="2444" spans="15:17" ht="16" x14ac:dyDescent="0.2">
      <c r="O2444" s="176" t="s">
        <v>14354</v>
      </c>
      <c r="P2444" s="176">
        <v>-0.41799999999999998</v>
      </c>
      <c r="Q2444" s="177"/>
    </row>
    <row r="2445" spans="15:17" ht="16" x14ac:dyDescent="0.2">
      <c r="O2445" s="176" t="s">
        <v>14354</v>
      </c>
      <c r="P2445" s="176">
        <v>-1.873</v>
      </c>
      <c r="Q2445" s="177"/>
    </row>
    <row r="2446" spans="15:17" ht="16" x14ac:dyDescent="0.2">
      <c r="O2446" s="176" t="s">
        <v>14354</v>
      </c>
      <c r="P2446" s="176">
        <v>0.46500000000000002</v>
      </c>
      <c r="Q2446" s="177"/>
    </row>
    <row r="2447" spans="15:17" ht="16" x14ac:dyDescent="0.2">
      <c r="O2447" s="176" t="s">
        <v>14354</v>
      </c>
      <c r="P2447" s="176">
        <v>0.32</v>
      </c>
      <c r="Q2447" s="177"/>
    </row>
    <row r="2448" spans="15:17" ht="16" x14ac:dyDescent="0.2">
      <c r="O2448" s="176" t="s">
        <v>14354</v>
      </c>
      <c r="P2448" s="176">
        <v>0.58599999999999997</v>
      </c>
      <c r="Q2448" s="177"/>
    </row>
    <row r="2449" spans="15:17" ht="16" x14ac:dyDescent="0.2">
      <c r="O2449" s="176" t="s">
        <v>14347</v>
      </c>
      <c r="P2449" s="176" t="s">
        <v>12145</v>
      </c>
      <c r="Q2449" s="177"/>
    </row>
    <row r="2450" spans="15:17" ht="16" x14ac:dyDescent="0.2">
      <c r="O2450" s="176" t="s">
        <v>14347</v>
      </c>
      <c r="P2450" s="176" t="s">
        <v>12145</v>
      </c>
      <c r="Q2450" s="177"/>
    </row>
    <row r="2451" spans="15:17" ht="16" x14ac:dyDescent="0.2">
      <c r="O2451" s="176" t="s">
        <v>14347</v>
      </c>
      <c r="P2451" s="176" t="s">
        <v>12145</v>
      </c>
      <c r="Q2451" s="177"/>
    </row>
    <row r="2452" spans="15:17" ht="16" x14ac:dyDescent="0.2">
      <c r="O2452" s="176" t="s">
        <v>14347</v>
      </c>
      <c r="P2452" s="176" t="s">
        <v>12145</v>
      </c>
      <c r="Q2452" s="177"/>
    </row>
    <row r="2453" spans="15:17" ht="16" x14ac:dyDescent="0.2">
      <c r="O2453" s="176" t="s">
        <v>14347</v>
      </c>
      <c r="P2453" s="176">
        <v>1.5609999999999999</v>
      </c>
      <c r="Q2453" s="177"/>
    </row>
    <row r="2454" spans="15:17" ht="16" x14ac:dyDescent="0.2">
      <c r="O2454" s="176" t="s">
        <v>14348</v>
      </c>
      <c r="P2454" s="176">
        <v>1.9239999999999999</v>
      </c>
      <c r="Q2454" s="177"/>
    </row>
    <row r="2455" spans="15:17" ht="16" x14ac:dyDescent="0.2">
      <c r="O2455" s="176" t="s">
        <v>14348</v>
      </c>
      <c r="P2455" s="176">
        <v>1.4139999999999999</v>
      </c>
      <c r="Q2455" s="177"/>
    </row>
    <row r="2456" spans="15:17" ht="16" x14ac:dyDescent="0.2">
      <c r="O2456" s="176" t="s">
        <v>14348</v>
      </c>
      <c r="P2456" s="176">
        <v>2.9049999999999998</v>
      </c>
      <c r="Q2456" s="177"/>
    </row>
    <row r="2457" spans="15:17" ht="16" x14ac:dyDescent="0.2">
      <c r="O2457" s="176" t="s">
        <v>14348</v>
      </c>
      <c r="P2457" s="176">
        <v>1.44</v>
      </c>
      <c r="Q2457" s="177"/>
    </row>
    <row r="2458" spans="15:17" ht="16" x14ac:dyDescent="0.2">
      <c r="O2458" s="176" t="s">
        <v>14348</v>
      </c>
      <c r="P2458" s="176">
        <v>0.39300000000000002</v>
      </c>
      <c r="Q2458" s="177"/>
    </row>
    <row r="2459" spans="15:17" ht="16" x14ac:dyDescent="0.2">
      <c r="O2459" s="176" t="s">
        <v>14354</v>
      </c>
      <c r="P2459" s="176">
        <v>0.74</v>
      </c>
      <c r="Q2459" s="177"/>
    </row>
    <row r="2460" spans="15:17" ht="16" x14ac:dyDescent="0.2">
      <c r="O2460" s="176" t="s">
        <v>14354</v>
      </c>
      <c r="P2460" s="176">
        <v>0.16200000000000001</v>
      </c>
      <c r="Q2460" s="177"/>
    </row>
    <row r="2461" spans="15:17" ht="16" x14ac:dyDescent="0.2">
      <c r="O2461" s="176" t="s">
        <v>14354</v>
      </c>
      <c r="P2461" s="176">
        <v>0.9</v>
      </c>
      <c r="Q2461" s="177"/>
    </row>
    <row r="2462" spans="15:17" ht="16" x14ac:dyDescent="0.2">
      <c r="O2462" s="176" t="s">
        <v>14354</v>
      </c>
      <c r="P2462" s="176">
        <v>1.2589999999999999</v>
      </c>
      <c r="Q2462" s="177"/>
    </row>
    <row r="2463" spans="15:17" ht="16" x14ac:dyDescent="0.2">
      <c r="O2463" s="176" t="s">
        <v>14354</v>
      </c>
      <c r="P2463" s="176">
        <v>1.8520000000000001</v>
      </c>
      <c r="Q2463" s="177"/>
    </row>
    <row r="2464" spans="15:17" ht="16" x14ac:dyDescent="0.2">
      <c r="O2464" s="176" t="s">
        <v>14349</v>
      </c>
      <c r="P2464" s="176">
        <v>1.9990000000000001</v>
      </c>
      <c r="Q2464" s="177"/>
    </row>
    <row r="2465" spans="15:17" ht="16" x14ac:dyDescent="0.2">
      <c r="O2465" s="176" t="s">
        <v>14349</v>
      </c>
      <c r="P2465" s="176">
        <v>2.109</v>
      </c>
      <c r="Q2465" s="177"/>
    </row>
    <row r="2466" spans="15:17" ht="16" x14ac:dyDescent="0.2">
      <c r="O2466" s="176" t="s">
        <v>14349</v>
      </c>
      <c r="P2466" s="176">
        <v>2.0529999999999999</v>
      </c>
      <c r="Q2466" s="177"/>
    </row>
    <row r="2467" spans="15:17" ht="16" x14ac:dyDescent="0.2">
      <c r="O2467" s="176" t="s">
        <v>14349</v>
      </c>
      <c r="P2467" s="176">
        <v>1.8049999999999999</v>
      </c>
      <c r="Q2467" s="177"/>
    </row>
    <row r="2468" spans="15:17" ht="16" x14ac:dyDescent="0.2">
      <c r="O2468" s="176" t="s">
        <v>14349</v>
      </c>
      <c r="P2468" s="176">
        <v>1.5489999999999999</v>
      </c>
      <c r="Q2468" s="177"/>
    </row>
    <row r="2469" spans="15:17" ht="16" x14ac:dyDescent="0.2">
      <c r="O2469" s="176" t="s">
        <v>14350</v>
      </c>
      <c r="P2469" s="176">
        <v>1.556</v>
      </c>
      <c r="Q2469" s="177"/>
    </row>
    <row r="2470" spans="15:17" ht="16" x14ac:dyDescent="0.2">
      <c r="O2470" s="176" t="s">
        <v>14350</v>
      </c>
      <c r="P2470" s="176">
        <v>1.97</v>
      </c>
      <c r="Q2470" s="177"/>
    </row>
    <row r="2471" spans="15:17" ht="16" x14ac:dyDescent="0.2">
      <c r="O2471" s="176" t="s">
        <v>14350</v>
      </c>
      <c r="P2471" s="176">
        <v>2.081</v>
      </c>
      <c r="Q2471" s="177"/>
    </row>
    <row r="2472" spans="15:17" ht="16" x14ac:dyDescent="0.2">
      <c r="O2472" s="176" t="s">
        <v>14350</v>
      </c>
      <c r="P2472" s="176">
        <v>0.46100000000000002</v>
      </c>
      <c r="Q2472" s="177"/>
    </row>
    <row r="2473" spans="15:17" ht="16" x14ac:dyDescent="0.2">
      <c r="O2473" s="176" t="s">
        <v>14350</v>
      </c>
      <c r="P2473" s="176">
        <v>0.33200000000000002</v>
      </c>
      <c r="Q2473" s="177"/>
    </row>
    <row r="2474" spans="15:17" ht="16" x14ac:dyDescent="0.2">
      <c r="O2474" s="176" t="s">
        <v>14351</v>
      </c>
      <c r="P2474" s="176">
        <v>0.98599999999999999</v>
      </c>
      <c r="Q2474" s="177"/>
    </row>
    <row r="2475" spans="15:17" ht="16" x14ac:dyDescent="0.2">
      <c r="O2475" s="176" t="s">
        <v>14351</v>
      </c>
      <c r="P2475" s="176">
        <v>0.98</v>
      </c>
      <c r="Q2475" s="177"/>
    </row>
    <row r="2476" spans="15:17" ht="16" x14ac:dyDescent="0.2">
      <c r="O2476" s="176" t="s">
        <v>14351</v>
      </c>
      <c r="P2476" s="176">
        <v>1.18</v>
      </c>
      <c r="Q2476" s="177"/>
    </row>
    <row r="2477" spans="15:17" ht="16" x14ac:dyDescent="0.2">
      <c r="O2477" s="176" t="s">
        <v>14351</v>
      </c>
      <c r="P2477" s="176">
        <v>0.77</v>
      </c>
      <c r="Q2477" s="177"/>
    </row>
    <row r="2478" spans="15:17" ht="16" x14ac:dyDescent="0.2">
      <c r="O2478" s="176" t="s">
        <v>14351</v>
      </c>
      <c r="P2478" s="176">
        <v>1.1399999999999999</v>
      </c>
      <c r="Q2478" s="177"/>
    </row>
    <row r="2479" spans="15:17" ht="16" x14ac:dyDescent="0.2">
      <c r="O2479" s="176" t="s">
        <v>14352</v>
      </c>
      <c r="P2479" s="176">
        <v>1.526</v>
      </c>
      <c r="Q2479" s="177"/>
    </row>
    <row r="2480" spans="15:17" ht="16" x14ac:dyDescent="0.2">
      <c r="O2480" s="176" t="s">
        <v>14352</v>
      </c>
      <c r="P2480" s="176">
        <v>1.0569999999999999</v>
      </c>
      <c r="Q2480" s="177"/>
    </row>
    <row r="2481" spans="15:17" ht="16" x14ac:dyDescent="0.2">
      <c r="O2481" s="176" t="s">
        <v>14352</v>
      </c>
      <c r="P2481" s="176">
        <v>2.4129999999999998</v>
      </c>
      <c r="Q2481" s="177"/>
    </row>
    <row r="2482" spans="15:17" ht="16" x14ac:dyDescent="0.2">
      <c r="O2482" s="176" t="s">
        <v>14352</v>
      </c>
      <c r="P2482" s="176">
        <v>1.0620000000000001</v>
      </c>
      <c r="Q2482" s="177"/>
    </row>
    <row r="2483" spans="15:17" ht="16" x14ac:dyDescent="0.2">
      <c r="O2483" s="176" t="s">
        <v>14352</v>
      </c>
      <c r="P2483" s="176">
        <v>0.96</v>
      </c>
      <c r="Q2483" s="177"/>
    </row>
    <row r="2484" spans="15:17" ht="16" x14ac:dyDescent="0.2">
      <c r="O2484" s="176" t="s">
        <v>14353</v>
      </c>
      <c r="P2484" s="176">
        <v>0.90200000000000002</v>
      </c>
      <c r="Q2484" s="177"/>
    </row>
    <row r="2485" spans="15:17" ht="16" x14ac:dyDescent="0.2">
      <c r="O2485" s="176" t="s">
        <v>14353</v>
      </c>
      <c r="P2485" s="176">
        <v>0.41499999999999998</v>
      </c>
      <c r="Q2485" s="177"/>
    </row>
    <row r="2486" spans="15:17" ht="16" x14ac:dyDescent="0.2">
      <c r="O2486" s="176" t="s">
        <v>14353</v>
      </c>
      <c r="P2486" s="176">
        <v>0.78700000000000003</v>
      </c>
      <c r="Q2486" s="177"/>
    </row>
    <row r="2487" spans="15:17" ht="16" x14ac:dyDescent="0.2">
      <c r="O2487" s="176" t="s">
        <v>14353</v>
      </c>
      <c r="P2487" s="176">
        <v>1.6379999999999999</v>
      </c>
      <c r="Q2487" s="177"/>
    </row>
    <row r="2488" spans="15:17" ht="16" x14ac:dyDescent="0.2">
      <c r="O2488" s="176" t="s">
        <v>14353</v>
      </c>
      <c r="P2488" s="176">
        <v>0.93</v>
      </c>
      <c r="Q2488" s="177"/>
    </row>
    <row r="2489" spans="15:17" ht="16" x14ac:dyDescent="0.2">
      <c r="O2489" s="176" t="s">
        <v>14347</v>
      </c>
      <c r="P2489" s="176" t="s">
        <v>12145</v>
      </c>
      <c r="Q2489" s="177"/>
    </row>
    <row r="2490" spans="15:17" ht="16" x14ac:dyDescent="0.2">
      <c r="O2490" s="176" t="s">
        <v>14347</v>
      </c>
      <c r="P2490" s="176" t="s">
        <v>12145</v>
      </c>
      <c r="Q2490" s="177"/>
    </row>
    <row r="2491" spans="15:17" ht="16" x14ac:dyDescent="0.2">
      <c r="O2491" s="176" t="s">
        <v>14347</v>
      </c>
      <c r="P2491" s="176" t="s">
        <v>12145</v>
      </c>
      <c r="Q2491" s="177"/>
    </row>
    <row r="2492" spans="15:17" ht="16" x14ac:dyDescent="0.2">
      <c r="O2492" s="176" t="s">
        <v>14347</v>
      </c>
      <c r="P2492" s="176" t="s">
        <v>12145</v>
      </c>
      <c r="Q2492" s="177"/>
    </row>
    <row r="2493" spans="15:17" ht="16" x14ac:dyDescent="0.2">
      <c r="O2493" s="176" t="s">
        <v>14347</v>
      </c>
      <c r="P2493" s="176">
        <v>0.70799999999999996</v>
      </c>
      <c r="Q2493" s="177"/>
    </row>
    <row r="2494" spans="15:17" ht="16" x14ac:dyDescent="0.2">
      <c r="O2494" s="176" t="s">
        <v>14349</v>
      </c>
      <c r="P2494" s="176">
        <v>0.112</v>
      </c>
      <c r="Q2494" s="177"/>
    </row>
    <row r="2495" spans="15:17" ht="16" x14ac:dyDescent="0.2">
      <c r="O2495" s="176" t="s">
        <v>14349</v>
      </c>
      <c r="P2495" s="176">
        <v>0.08</v>
      </c>
      <c r="Q2495" s="177"/>
    </row>
    <row r="2496" spans="15:17" ht="16" x14ac:dyDescent="0.2">
      <c r="O2496" s="176" t="s">
        <v>14349</v>
      </c>
      <c r="P2496" s="176">
        <v>0.105</v>
      </c>
      <c r="Q2496" s="177"/>
    </row>
    <row r="2497" spans="15:17" ht="16" x14ac:dyDescent="0.2">
      <c r="O2497" s="176" t="s">
        <v>14349</v>
      </c>
      <c r="P2497" s="176">
        <v>0.155</v>
      </c>
      <c r="Q2497" s="177"/>
    </row>
    <row r="2498" spans="15:17" ht="16" x14ac:dyDescent="0.2">
      <c r="O2498" s="176" t="s">
        <v>14349</v>
      </c>
      <c r="P2498" s="176">
        <v>0.434</v>
      </c>
      <c r="Q2498" s="177"/>
    </row>
    <row r="2499" spans="15:17" ht="16" x14ac:dyDescent="0.2">
      <c r="O2499" s="176" t="s">
        <v>14350</v>
      </c>
      <c r="P2499" s="176" t="s">
        <v>12145</v>
      </c>
      <c r="Q2499" s="177"/>
    </row>
    <row r="2500" spans="15:17" ht="16" x14ac:dyDescent="0.2">
      <c r="O2500" s="176" t="s">
        <v>14350</v>
      </c>
      <c r="P2500" s="176" t="s">
        <v>12145</v>
      </c>
      <c r="Q2500" s="177"/>
    </row>
    <row r="2501" spans="15:17" ht="16" x14ac:dyDescent="0.2">
      <c r="O2501" s="176" t="s">
        <v>14350</v>
      </c>
      <c r="P2501" s="176" t="s">
        <v>12145</v>
      </c>
      <c r="Q2501" s="177"/>
    </row>
    <row r="2502" spans="15:17" ht="16" x14ac:dyDescent="0.2">
      <c r="O2502" s="176" t="s">
        <v>14350</v>
      </c>
      <c r="P2502" s="176" t="s">
        <v>12145</v>
      </c>
      <c r="Q2502" s="177"/>
    </row>
    <row r="2503" spans="15:17" ht="16" x14ac:dyDescent="0.2">
      <c r="O2503" s="176" t="s">
        <v>14350</v>
      </c>
      <c r="P2503" s="176">
        <v>0.36199999999999999</v>
      </c>
      <c r="Q2503" s="177"/>
    </row>
    <row r="2504" spans="15:17" ht="16" x14ac:dyDescent="0.2">
      <c r="O2504" s="176" t="s">
        <v>14351</v>
      </c>
      <c r="P2504" s="176" t="s">
        <v>12145</v>
      </c>
      <c r="Q2504" s="177"/>
    </row>
    <row r="2505" spans="15:17" ht="16" x14ac:dyDescent="0.2">
      <c r="O2505" s="176" t="s">
        <v>14351</v>
      </c>
      <c r="P2505" s="176" t="s">
        <v>12145</v>
      </c>
      <c r="Q2505" s="177"/>
    </row>
    <row r="2506" spans="15:17" ht="16" x14ac:dyDescent="0.2">
      <c r="O2506" s="176" t="s">
        <v>14351</v>
      </c>
      <c r="P2506" s="176" t="s">
        <v>12145</v>
      </c>
      <c r="Q2506" s="177"/>
    </row>
    <row r="2507" spans="15:17" ht="16" x14ac:dyDescent="0.2">
      <c r="O2507" s="176" t="s">
        <v>14351</v>
      </c>
      <c r="P2507" s="176">
        <v>7.0999999999999994E-2</v>
      </c>
      <c r="Q2507" s="177"/>
    </row>
    <row r="2508" spans="15:17" ht="16" x14ac:dyDescent="0.2">
      <c r="O2508" s="176" t="s">
        <v>14351</v>
      </c>
      <c r="P2508" s="176">
        <v>0.41399999999999998</v>
      </c>
      <c r="Q2508" s="177"/>
    </row>
    <row r="2509" spans="15:17" ht="16" x14ac:dyDescent="0.2">
      <c r="O2509" s="176" t="s">
        <v>14352</v>
      </c>
      <c r="P2509" s="176">
        <v>-4.2999999999999997E-2</v>
      </c>
      <c r="Q2509" s="177"/>
    </row>
    <row r="2510" spans="15:17" ht="16" x14ac:dyDescent="0.2">
      <c r="O2510" s="176" t="s">
        <v>14352</v>
      </c>
      <c r="P2510" s="176">
        <v>-0.125</v>
      </c>
      <c r="Q2510" s="177"/>
    </row>
    <row r="2511" spans="15:17" ht="16" x14ac:dyDescent="0.2">
      <c r="O2511" s="176" t="s">
        <v>14352</v>
      </c>
      <c r="P2511" s="176">
        <v>-2.1000000000000001E-2</v>
      </c>
      <c r="Q2511" s="177"/>
    </row>
    <row r="2512" spans="15:17" ht="16" x14ac:dyDescent="0.2">
      <c r="O2512" s="176" t="s">
        <v>14352</v>
      </c>
      <c r="P2512" s="176">
        <v>2.8000000000000001E-2</v>
      </c>
      <c r="Q2512" s="177"/>
    </row>
    <row r="2513" spans="15:17" ht="16" x14ac:dyDescent="0.2">
      <c r="O2513" s="176" t="s">
        <v>14352</v>
      </c>
      <c r="P2513" s="176">
        <v>0.54300000000000004</v>
      </c>
      <c r="Q2513" s="177"/>
    </row>
    <row r="2514" spans="15:17" ht="16" x14ac:dyDescent="0.2">
      <c r="O2514" s="176" t="s">
        <v>14353</v>
      </c>
      <c r="P2514" s="176" t="s">
        <v>12145</v>
      </c>
      <c r="Q2514" s="177"/>
    </row>
    <row r="2515" spans="15:17" ht="16" x14ac:dyDescent="0.2">
      <c r="O2515" s="176" t="s">
        <v>14353</v>
      </c>
      <c r="P2515" s="176" t="s">
        <v>12145</v>
      </c>
      <c r="Q2515" s="177"/>
    </row>
    <row r="2516" spans="15:17" ht="16" x14ac:dyDescent="0.2">
      <c r="O2516" s="176" t="s">
        <v>14353</v>
      </c>
      <c r="P2516" s="176" t="s">
        <v>12145</v>
      </c>
      <c r="Q2516" s="177"/>
    </row>
    <row r="2517" spans="15:17" ht="16" x14ac:dyDescent="0.2">
      <c r="O2517" s="176" t="s">
        <v>14353</v>
      </c>
      <c r="P2517" s="176" t="s">
        <v>12145</v>
      </c>
      <c r="Q2517" s="177"/>
    </row>
    <row r="2518" spans="15:17" ht="16" x14ac:dyDescent="0.2">
      <c r="O2518" s="176" t="s">
        <v>14353</v>
      </c>
      <c r="P2518" s="176">
        <v>0.45100000000000001</v>
      </c>
      <c r="Q2518" s="177"/>
    </row>
    <row r="2519" spans="15:17" ht="16" x14ac:dyDescent="0.2">
      <c r="O2519" s="176" t="s">
        <v>14354</v>
      </c>
      <c r="P2519" s="176">
        <v>-0.25900000000000001</v>
      </c>
      <c r="Q2519" s="177"/>
    </row>
    <row r="2520" spans="15:17" ht="16" x14ac:dyDescent="0.2">
      <c r="O2520" s="176" t="s">
        <v>14354</v>
      </c>
      <c r="P2520" s="176">
        <v>-0.32</v>
      </c>
      <c r="Q2520" s="177"/>
    </row>
    <row r="2521" spans="15:17" ht="16" x14ac:dyDescent="0.2">
      <c r="O2521" s="176" t="s">
        <v>14354</v>
      </c>
      <c r="P2521" s="176">
        <v>-0.30399999999999999</v>
      </c>
      <c r="Q2521" s="177"/>
    </row>
    <row r="2522" spans="15:17" ht="16" x14ac:dyDescent="0.2">
      <c r="O2522" s="176" t="s">
        <v>14354</v>
      </c>
      <c r="P2522" s="176">
        <v>-0.13</v>
      </c>
      <c r="Q2522" s="177"/>
    </row>
    <row r="2523" spans="15:17" ht="16" x14ac:dyDescent="0.2">
      <c r="O2523" s="176" t="s">
        <v>14354</v>
      </c>
      <c r="P2523" s="176">
        <v>0.36599999999999999</v>
      </c>
      <c r="Q2523" s="177"/>
    </row>
    <row r="2524" spans="15:17" ht="16" x14ac:dyDescent="0.2">
      <c r="O2524" s="176" t="s">
        <v>14348</v>
      </c>
      <c r="P2524" s="176" t="s">
        <v>12145</v>
      </c>
      <c r="Q2524" s="177"/>
    </row>
    <row r="2525" spans="15:17" ht="16" x14ac:dyDescent="0.2">
      <c r="O2525" s="176" t="s">
        <v>14348</v>
      </c>
      <c r="P2525" s="176" t="s">
        <v>12145</v>
      </c>
      <c r="Q2525" s="177"/>
    </row>
    <row r="2526" spans="15:17" ht="16" x14ac:dyDescent="0.2">
      <c r="O2526" s="176" t="s">
        <v>14348</v>
      </c>
      <c r="P2526" s="176" t="s">
        <v>12145</v>
      </c>
      <c r="Q2526" s="177"/>
    </row>
    <row r="2527" spans="15:17" ht="16" x14ac:dyDescent="0.2">
      <c r="O2527" s="176" t="s">
        <v>14348</v>
      </c>
      <c r="P2527" s="176" t="s">
        <v>12145</v>
      </c>
      <c r="Q2527" s="177"/>
    </row>
    <row r="2528" spans="15:17" ht="16" x14ac:dyDescent="0.2">
      <c r="O2528" s="176" t="s">
        <v>14348</v>
      </c>
      <c r="P2528" s="176">
        <v>0.106</v>
      </c>
      <c r="Q2528" s="177"/>
    </row>
    <row r="2529" spans="15:17" ht="16" x14ac:dyDescent="0.2">
      <c r="O2529" s="176" t="s">
        <v>14347</v>
      </c>
      <c r="P2529" s="176" t="s">
        <v>12145</v>
      </c>
      <c r="Q2529" s="177"/>
    </row>
    <row r="2530" spans="15:17" ht="16" x14ac:dyDescent="0.2">
      <c r="O2530" s="176" t="s">
        <v>14347</v>
      </c>
      <c r="P2530" s="176" t="s">
        <v>12145</v>
      </c>
      <c r="Q2530" s="177"/>
    </row>
    <row r="2531" spans="15:17" ht="16" x14ac:dyDescent="0.2">
      <c r="O2531" s="176" t="s">
        <v>14347</v>
      </c>
      <c r="P2531" s="176">
        <v>3.7999999999999999E-2</v>
      </c>
      <c r="Q2531" s="177"/>
    </row>
    <row r="2532" spans="15:17" ht="16" x14ac:dyDescent="0.2">
      <c r="O2532" s="176" t="s">
        <v>14347</v>
      </c>
      <c r="P2532" s="176">
        <v>7.8E-2</v>
      </c>
      <c r="Q2532" s="177"/>
    </row>
    <row r="2533" spans="15:17" ht="16" x14ac:dyDescent="0.2">
      <c r="O2533" s="176" t="s">
        <v>14347</v>
      </c>
      <c r="P2533" s="176">
        <v>0.49399999999999999</v>
      </c>
      <c r="Q2533" s="177"/>
    </row>
    <row r="2534" spans="15:17" ht="16" x14ac:dyDescent="0.2">
      <c r="O2534" s="176" t="s">
        <v>14349</v>
      </c>
      <c r="P2534" s="176">
        <v>7.3999999999999996E-2</v>
      </c>
      <c r="Q2534" s="177"/>
    </row>
    <row r="2535" spans="15:17" ht="16" x14ac:dyDescent="0.2">
      <c r="O2535" s="176" t="s">
        <v>14349</v>
      </c>
      <c r="P2535" s="176">
        <v>7.4999999999999997E-2</v>
      </c>
      <c r="Q2535" s="177"/>
    </row>
    <row r="2536" spans="15:17" ht="16" x14ac:dyDescent="0.2">
      <c r="O2536" s="176" t="s">
        <v>14349</v>
      </c>
      <c r="P2536" s="176">
        <v>9.0999999999999998E-2</v>
      </c>
      <c r="Q2536" s="177"/>
    </row>
    <row r="2537" spans="15:17" ht="16" x14ac:dyDescent="0.2">
      <c r="O2537" s="176" t="s">
        <v>14349</v>
      </c>
      <c r="P2537" s="176">
        <v>5.5E-2</v>
      </c>
      <c r="Q2537" s="177"/>
    </row>
    <row r="2538" spans="15:17" ht="16" x14ac:dyDescent="0.2">
      <c r="O2538" s="176" t="s">
        <v>14349</v>
      </c>
      <c r="P2538" s="176">
        <v>0.222</v>
      </c>
      <c r="Q2538" s="177"/>
    </row>
    <row r="2539" spans="15:17" ht="16" x14ac:dyDescent="0.2">
      <c r="O2539" s="176" t="s">
        <v>14350</v>
      </c>
      <c r="P2539" s="176" t="s">
        <v>12145</v>
      </c>
      <c r="Q2539" s="177"/>
    </row>
    <row r="2540" spans="15:17" ht="16" x14ac:dyDescent="0.2">
      <c r="O2540" s="176" t="s">
        <v>14350</v>
      </c>
      <c r="P2540" s="176" t="s">
        <v>12145</v>
      </c>
      <c r="Q2540" s="177"/>
    </row>
    <row r="2541" spans="15:17" ht="16" x14ac:dyDescent="0.2">
      <c r="O2541" s="176" t="s">
        <v>14350</v>
      </c>
      <c r="P2541" s="176" t="s">
        <v>12145</v>
      </c>
      <c r="Q2541" s="177"/>
    </row>
    <row r="2542" spans="15:17" ht="16" x14ac:dyDescent="0.2">
      <c r="O2542" s="176" t="s">
        <v>14350</v>
      </c>
      <c r="P2542" s="176" t="s">
        <v>12145</v>
      </c>
      <c r="Q2542" s="177"/>
    </row>
    <row r="2543" spans="15:17" ht="16" x14ac:dyDescent="0.2">
      <c r="O2543" s="176" t="s">
        <v>14350</v>
      </c>
      <c r="P2543" s="176">
        <v>0.20399999999999999</v>
      </c>
      <c r="Q2543" s="177"/>
    </row>
    <row r="2544" spans="15:17" ht="16" x14ac:dyDescent="0.2">
      <c r="O2544" s="176" t="s">
        <v>14351</v>
      </c>
      <c r="P2544" s="176" t="s">
        <v>12145</v>
      </c>
      <c r="Q2544" s="177"/>
    </row>
    <row r="2545" spans="15:17" ht="16" x14ac:dyDescent="0.2">
      <c r="O2545" s="176" t="s">
        <v>14351</v>
      </c>
      <c r="P2545" s="176" t="s">
        <v>12145</v>
      </c>
      <c r="Q2545" s="177"/>
    </row>
    <row r="2546" spans="15:17" ht="16" x14ac:dyDescent="0.2">
      <c r="O2546" s="176" t="s">
        <v>14351</v>
      </c>
      <c r="P2546" s="176" t="s">
        <v>12145</v>
      </c>
      <c r="Q2546" s="177"/>
    </row>
    <row r="2547" spans="15:17" ht="16" x14ac:dyDescent="0.2">
      <c r="O2547" s="176" t="s">
        <v>14351</v>
      </c>
      <c r="P2547" s="176" t="s">
        <v>12145</v>
      </c>
      <c r="Q2547" s="177"/>
    </row>
    <row r="2548" spans="15:17" ht="16" x14ac:dyDescent="0.2">
      <c r="O2548" s="176" t="s">
        <v>14351</v>
      </c>
      <c r="P2548" s="176">
        <v>0.122</v>
      </c>
      <c r="Q2548" s="177"/>
    </row>
    <row r="2549" spans="15:17" ht="16" x14ac:dyDescent="0.2">
      <c r="O2549" s="176" t="s">
        <v>14352</v>
      </c>
      <c r="P2549" s="176" t="s">
        <v>12145</v>
      </c>
      <c r="Q2549" s="177"/>
    </row>
    <row r="2550" spans="15:17" ht="16" x14ac:dyDescent="0.2">
      <c r="O2550" s="176" t="s">
        <v>14352</v>
      </c>
      <c r="P2550" s="176" t="s">
        <v>12145</v>
      </c>
      <c r="Q2550" s="177"/>
    </row>
    <row r="2551" spans="15:17" ht="16" x14ac:dyDescent="0.2">
      <c r="O2551" s="176" t="s">
        <v>14352</v>
      </c>
      <c r="P2551" s="176" t="s">
        <v>12145</v>
      </c>
      <c r="Q2551" s="177"/>
    </row>
    <row r="2552" spans="15:17" ht="16" x14ac:dyDescent="0.2">
      <c r="O2552" s="176" t="s">
        <v>14352</v>
      </c>
      <c r="P2552" s="176">
        <v>-3.1E-2</v>
      </c>
      <c r="Q2552" s="177"/>
    </row>
    <row r="2553" spans="15:17" ht="16" x14ac:dyDescent="0.2">
      <c r="O2553" s="176" t="s">
        <v>14352</v>
      </c>
      <c r="P2553" s="176">
        <v>0.39200000000000002</v>
      </c>
      <c r="Q2553" s="177"/>
    </row>
    <row r="2554" spans="15:17" ht="16" x14ac:dyDescent="0.2">
      <c r="O2554" s="176" t="s">
        <v>14353</v>
      </c>
      <c r="P2554" s="176" t="s">
        <v>12145</v>
      </c>
      <c r="Q2554" s="177"/>
    </row>
    <row r="2555" spans="15:17" ht="16" x14ac:dyDescent="0.2">
      <c r="O2555" s="176" t="s">
        <v>14353</v>
      </c>
      <c r="P2555" s="176" t="s">
        <v>12145</v>
      </c>
      <c r="Q2555" s="177"/>
    </row>
    <row r="2556" spans="15:17" ht="16" x14ac:dyDescent="0.2">
      <c r="O2556" s="176" t="s">
        <v>14353</v>
      </c>
      <c r="P2556" s="176" t="s">
        <v>12145</v>
      </c>
      <c r="Q2556" s="177"/>
    </row>
    <row r="2557" spans="15:17" ht="16" x14ac:dyDescent="0.2">
      <c r="O2557" s="176" t="s">
        <v>14353</v>
      </c>
      <c r="P2557" s="176" t="s">
        <v>12145</v>
      </c>
      <c r="Q2557" s="177"/>
    </row>
    <row r="2558" spans="15:17" ht="16" x14ac:dyDescent="0.2">
      <c r="O2558" s="176" t="s">
        <v>14353</v>
      </c>
      <c r="P2558" s="176">
        <v>6.5000000000000002E-2</v>
      </c>
      <c r="Q2558" s="177"/>
    </row>
    <row r="2559" spans="15:17" ht="16" x14ac:dyDescent="0.2">
      <c r="O2559" s="176" t="s">
        <v>14348</v>
      </c>
      <c r="P2559" s="176" t="s">
        <v>12145</v>
      </c>
      <c r="Q2559" s="177"/>
    </row>
    <row r="2560" spans="15:17" ht="16" x14ac:dyDescent="0.2">
      <c r="O2560" s="176" t="s">
        <v>14348</v>
      </c>
      <c r="P2560" s="176" t="s">
        <v>12145</v>
      </c>
      <c r="Q2560" s="177"/>
    </row>
    <row r="2561" spans="15:17" ht="16" x14ac:dyDescent="0.2">
      <c r="O2561" s="176" t="s">
        <v>14348</v>
      </c>
      <c r="P2561" s="176" t="s">
        <v>12145</v>
      </c>
      <c r="Q2561" s="177"/>
    </row>
    <row r="2562" spans="15:17" ht="16" x14ac:dyDescent="0.2">
      <c r="O2562" s="176" t="s">
        <v>14348</v>
      </c>
      <c r="P2562" s="176" t="s">
        <v>12145</v>
      </c>
      <c r="Q2562" s="177"/>
    </row>
    <row r="2563" spans="15:17" ht="16" x14ac:dyDescent="0.2">
      <c r="O2563" s="176" t="s">
        <v>14348</v>
      </c>
      <c r="P2563" s="176">
        <v>-1.2130000000000001</v>
      </c>
      <c r="Q2563" s="177"/>
    </row>
    <row r="2564" spans="15:17" ht="16" x14ac:dyDescent="0.2">
      <c r="O2564" s="176" t="s">
        <v>14350</v>
      </c>
      <c r="P2564" s="176" t="s">
        <v>12145</v>
      </c>
      <c r="Q2564" s="177"/>
    </row>
    <row r="2565" spans="15:17" ht="16" x14ac:dyDescent="0.2">
      <c r="O2565" s="176" t="s">
        <v>14350</v>
      </c>
      <c r="P2565" s="176" t="s">
        <v>12145</v>
      </c>
      <c r="Q2565" s="177"/>
    </row>
    <row r="2566" spans="15:17" ht="16" x14ac:dyDescent="0.2">
      <c r="O2566" s="176" t="s">
        <v>14350</v>
      </c>
      <c r="P2566" s="176" t="s">
        <v>12145</v>
      </c>
      <c r="Q2566" s="177"/>
    </row>
    <row r="2567" spans="15:17" ht="16" x14ac:dyDescent="0.2">
      <c r="O2567" s="176" t="s">
        <v>14350</v>
      </c>
      <c r="P2567" s="176" t="s">
        <v>12145</v>
      </c>
      <c r="Q2567" s="177"/>
    </row>
    <row r="2568" spans="15:17" ht="16" x14ac:dyDescent="0.2">
      <c r="O2568" s="176" t="s">
        <v>14350</v>
      </c>
      <c r="P2568" s="176">
        <v>1.179</v>
      </c>
      <c r="Q2568" s="177"/>
    </row>
    <row r="2569" spans="15:17" ht="16" x14ac:dyDescent="0.2">
      <c r="O2569" s="176" t="s">
        <v>14348</v>
      </c>
      <c r="P2569" s="176">
        <v>0.107</v>
      </c>
      <c r="Q2569" s="177"/>
    </row>
    <row r="2570" spans="15:17" ht="16" x14ac:dyDescent="0.2">
      <c r="O2570" s="176" t="s">
        <v>14348</v>
      </c>
      <c r="P2570" s="176">
        <v>5.8999999999999997E-2</v>
      </c>
      <c r="Q2570" s="177"/>
    </row>
    <row r="2571" spans="15:17" ht="16" x14ac:dyDescent="0.2">
      <c r="O2571" s="176" t="s">
        <v>14348</v>
      </c>
      <c r="P2571" s="176">
        <v>4.1000000000000002E-2</v>
      </c>
      <c r="Q2571" s="177"/>
    </row>
    <row r="2572" spans="15:17" ht="16" x14ac:dyDescent="0.2">
      <c r="O2572" s="176" t="s">
        <v>14348</v>
      </c>
      <c r="P2572" s="176">
        <v>0.23799999999999999</v>
      </c>
      <c r="Q2572" s="177"/>
    </row>
    <row r="2573" spans="15:17" ht="16" x14ac:dyDescent="0.2">
      <c r="O2573" s="176" t="s">
        <v>14348</v>
      </c>
      <c r="P2573" s="176">
        <v>7.8E-2</v>
      </c>
      <c r="Q2573" s="177"/>
    </row>
    <row r="2574" spans="15:17" ht="16" x14ac:dyDescent="0.2">
      <c r="O2574" s="176" t="s">
        <v>14349</v>
      </c>
      <c r="P2574" s="176">
        <v>3.6999999999999998E-2</v>
      </c>
      <c r="Q2574" s="177"/>
    </row>
    <row r="2575" spans="15:17" ht="16" x14ac:dyDescent="0.2">
      <c r="O2575" s="176" t="s">
        <v>14349</v>
      </c>
      <c r="P2575" s="176">
        <v>2.1000000000000001E-2</v>
      </c>
      <c r="Q2575" s="177"/>
    </row>
    <row r="2576" spans="15:17" ht="16" x14ac:dyDescent="0.2">
      <c r="O2576" s="176" t="s">
        <v>14349</v>
      </c>
      <c r="P2576" s="176">
        <v>1.4999999999999999E-2</v>
      </c>
      <c r="Q2576" s="177"/>
    </row>
    <row r="2577" spans="15:17" ht="16" x14ac:dyDescent="0.2">
      <c r="O2577" s="176" t="s">
        <v>14349</v>
      </c>
      <c r="P2577" s="176">
        <v>8.1000000000000003E-2</v>
      </c>
      <c r="Q2577" s="177"/>
    </row>
    <row r="2578" spans="15:17" ht="16" x14ac:dyDescent="0.2">
      <c r="O2578" s="176" t="s">
        <v>14349</v>
      </c>
      <c r="P2578" s="176">
        <v>0.246</v>
      </c>
      <c r="Q2578" s="177"/>
    </row>
    <row r="2579" spans="15:17" ht="16" x14ac:dyDescent="0.2">
      <c r="O2579" s="176" t="s">
        <v>14350</v>
      </c>
      <c r="P2579" s="176" t="s">
        <v>12145</v>
      </c>
      <c r="Q2579" s="177"/>
    </row>
    <row r="2580" spans="15:17" ht="16" x14ac:dyDescent="0.2">
      <c r="O2580" s="176" t="s">
        <v>14350</v>
      </c>
      <c r="P2580" s="176" t="s">
        <v>12145</v>
      </c>
      <c r="Q2580" s="177"/>
    </row>
    <row r="2581" spans="15:17" ht="16" x14ac:dyDescent="0.2">
      <c r="O2581" s="176" t="s">
        <v>14350</v>
      </c>
      <c r="P2581" s="176" t="s">
        <v>12145</v>
      </c>
      <c r="Q2581" s="177"/>
    </row>
    <row r="2582" spans="15:17" ht="16" x14ac:dyDescent="0.2">
      <c r="O2582" s="176" t="s">
        <v>14350</v>
      </c>
      <c r="P2582" s="176" t="s">
        <v>12145</v>
      </c>
      <c r="Q2582" s="177"/>
    </row>
    <row r="2583" spans="15:17" ht="16" x14ac:dyDescent="0.2">
      <c r="O2583" s="176" t="s">
        <v>14350</v>
      </c>
      <c r="P2583" s="176">
        <v>1.0999999999999999E-2</v>
      </c>
      <c r="Q2583" s="177"/>
    </row>
    <row r="2584" spans="15:17" ht="16" x14ac:dyDescent="0.2">
      <c r="O2584" s="176" t="s">
        <v>14352</v>
      </c>
      <c r="P2584" s="176" t="s">
        <v>12145</v>
      </c>
      <c r="Q2584" s="177"/>
    </row>
    <row r="2585" spans="15:17" ht="16" x14ac:dyDescent="0.2">
      <c r="O2585" s="176" t="s">
        <v>14352</v>
      </c>
      <c r="P2585" s="176" t="s">
        <v>12145</v>
      </c>
      <c r="Q2585" s="177"/>
    </row>
    <row r="2586" spans="15:17" ht="16" x14ac:dyDescent="0.2">
      <c r="O2586" s="176" t="s">
        <v>14352</v>
      </c>
      <c r="P2586" s="176" t="s">
        <v>12145</v>
      </c>
      <c r="Q2586" s="177"/>
    </row>
    <row r="2587" spans="15:17" ht="16" x14ac:dyDescent="0.2">
      <c r="O2587" s="176" t="s">
        <v>14352</v>
      </c>
      <c r="P2587" s="176" t="s">
        <v>12145</v>
      </c>
      <c r="Q2587" s="177"/>
    </row>
    <row r="2588" spans="15:17" ht="16" x14ac:dyDescent="0.2">
      <c r="O2588" s="176" t="s">
        <v>14352</v>
      </c>
      <c r="P2588" s="176">
        <v>0.96499999999999997</v>
      </c>
      <c r="Q2588" s="177"/>
    </row>
    <row r="2589" spans="15:17" ht="16" x14ac:dyDescent="0.2">
      <c r="O2589" s="176" t="s">
        <v>14354</v>
      </c>
      <c r="P2589" s="176" t="s">
        <v>12145</v>
      </c>
      <c r="Q2589" s="177"/>
    </row>
    <row r="2590" spans="15:17" ht="16" x14ac:dyDescent="0.2">
      <c r="O2590" s="176" t="s">
        <v>14354</v>
      </c>
      <c r="P2590" s="176" t="s">
        <v>12145</v>
      </c>
      <c r="Q2590" s="177"/>
    </row>
    <row r="2591" spans="15:17" ht="16" x14ac:dyDescent="0.2">
      <c r="O2591" s="176" t="s">
        <v>14354</v>
      </c>
      <c r="P2591" s="176" t="s">
        <v>12145</v>
      </c>
      <c r="Q2591" s="177"/>
    </row>
    <row r="2592" spans="15:17" ht="16" x14ac:dyDescent="0.2">
      <c r="O2592" s="176" t="s">
        <v>14354</v>
      </c>
      <c r="P2592" s="176" t="s">
        <v>12145</v>
      </c>
      <c r="Q2592" s="177"/>
    </row>
    <row r="2593" spans="15:17" ht="16" x14ac:dyDescent="0.2">
      <c r="O2593" s="176" t="s">
        <v>14354</v>
      </c>
      <c r="P2593" s="176">
        <v>0.16300000000000001</v>
      </c>
      <c r="Q2593" s="177"/>
    </row>
    <row r="2594" spans="15:17" ht="16" x14ac:dyDescent="0.2">
      <c r="O2594" s="176" t="s">
        <v>14348</v>
      </c>
      <c r="P2594" s="176">
        <v>0.14499999999999999</v>
      </c>
      <c r="Q2594" s="177"/>
    </row>
    <row r="2595" spans="15:17" ht="16" x14ac:dyDescent="0.2">
      <c r="O2595" s="176" t="s">
        <v>14348</v>
      </c>
      <c r="P2595" s="176">
        <v>0.10199999999999999</v>
      </c>
      <c r="Q2595" s="177"/>
    </row>
    <row r="2596" spans="15:17" ht="16" x14ac:dyDescent="0.2">
      <c r="O2596" s="176" t="s">
        <v>14348</v>
      </c>
      <c r="P2596" s="176">
        <v>0.154</v>
      </c>
      <c r="Q2596" s="177"/>
    </row>
    <row r="2597" spans="15:17" ht="16" x14ac:dyDescent="0.2">
      <c r="O2597" s="176" t="s">
        <v>14348</v>
      </c>
      <c r="P2597" s="176">
        <v>0.186</v>
      </c>
      <c r="Q2597" s="177"/>
    </row>
    <row r="2598" spans="15:17" ht="16" x14ac:dyDescent="0.2">
      <c r="O2598" s="176" t="s">
        <v>14348</v>
      </c>
      <c r="P2598" s="176">
        <v>7.9000000000000001E-2</v>
      </c>
      <c r="Q2598" s="177"/>
    </row>
    <row r="2599" spans="15:17" ht="16" x14ac:dyDescent="0.2">
      <c r="O2599" s="176" t="s">
        <v>14351</v>
      </c>
      <c r="P2599" s="176" t="s">
        <v>12145</v>
      </c>
      <c r="Q2599" s="177"/>
    </row>
    <row r="2600" spans="15:17" ht="16" x14ac:dyDescent="0.2">
      <c r="O2600" s="176" t="s">
        <v>14351</v>
      </c>
      <c r="P2600" s="176" t="s">
        <v>12145</v>
      </c>
      <c r="Q2600" s="177"/>
    </row>
    <row r="2601" spans="15:17" ht="16" x14ac:dyDescent="0.2">
      <c r="O2601" s="176" t="s">
        <v>14351</v>
      </c>
      <c r="P2601" s="176" t="s">
        <v>12145</v>
      </c>
      <c r="Q2601" s="177"/>
    </row>
    <row r="2602" spans="15:17" ht="16" x14ac:dyDescent="0.2">
      <c r="O2602" s="176" t="s">
        <v>14351</v>
      </c>
      <c r="P2602" s="176" t="s">
        <v>12145</v>
      </c>
      <c r="Q2602" s="177"/>
    </row>
    <row r="2603" spans="15:17" ht="16" x14ac:dyDescent="0.2">
      <c r="O2603" s="176" t="s">
        <v>14351</v>
      </c>
      <c r="P2603" s="176">
        <v>0.45100000000000001</v>
      </c>
      <c r="Q2603" s="177"/>
    </row>
    <row r="2604" spans="15:17" ht="16" x14ac:dyDescent="0.2">
      <c r="O2604" s="176" t="s">
        <v>14352</v>
      </c>
      <c r="P2604" s="176" t="s">
        <v>12145</v>
      </c>
      <c r="Q2604" s="177"/>
    </row>
    <row r="2605" spans="15:17" ht="16" x14ac:dyDescent="0.2">
      <c r="O2605" s="176" t="s">
        <v>14352</v>
      </c>
      <c r="P2605" s="176" t="s">
        <v>12145</v>
      </c>
      <c r="Q2605" s="177"/>
    </row>
    <row r="2606" spans="15:17" ht="16" x14ac:dyDescent="0.2">
      <c r="O2606" s="176" t="s">
        <v>14352</v>
      </c>
      <c r="P2606" s="176" t="s">
        <v>12145</v>
      </c>
      <c r="Q2606" s="177"/>
    </row>
    <row r="2607" spans="15:17" ht="16" x14ac:dyDescent="0.2">
      <c r="O2607" s="176" t="s">
        <v>14352</v>
      </c>
      <c r="P2607" s="176">
        <v>-5.0000000000000001E-3</v>
      </c>
      <c r="Q2607" s="177"/>
    </row>
    <row r="2608" spans="15:17" ht="16" x14ac:dyDescent="0.2">
      <c r="O2608" s="176" t="s">
        <v>14352</v>
      </c>
      <c r="P2608" s="176">
        <v>0.55300000000000005</v>
      </c>
      <c r="Q2608" s="177"/>
    </row>
    <row r="2609" spans="15:17" ht="16" x14ac:dyDescent="0.2">
      <c r="O2609" s="176" t="s">
        <v>14347</v>
      </c>
      <c r="P2609" s="176" t="s">
        <v>12145</v>
      </c>
      <c r="Q2609" s="177"/>
    </row>
    <row r="2610" spans="15:17" ht="16" x14ac:dyDescent="0.2">
      <c r="O2610" s="176" t="s">
        <v>14347</v>
      </c>
      <c r="P2610" s="176" t="s">
        <v>12145</v>
      </c>
      <c r="Q2610" s="177"/>
    </row>
    <row r="2611" spans="15:17" ht="16" x14ac:dyDescent="0.2">
      <c r="O2611" s="176" t="s">
        <v>14347</v>
      </c>
      <c r="P2611" s="176" t="s">
        <v>12145</v>
      </c>
      <c r="Q2611" s="177"/>
    </row>
    <row r="2612" spans="15:17" ht="16" x14ac:dyDescent="0.2">
      <c r="O2612" s="176" t="s">
        <v>14347</v>
      </c>
      <c r="P2612" s="176">
        <v>-0.315</v>
      </c>
      <c r="Q2612" s="177"/>
    </row>
    <row r="2613" spans="15:17" ht="16" x14ac:dyDescent="0.2">
      <c r="O2613" s="176" t="s">
        <v>14347</v>
      </c>
      <c r="P2613" s="176">
        <v>1.702</v>
      </c>
      <c r="Q2613" s="177"/>
    </row>
    <row r="2614" spans="15:17" ht="16" x14ac:dyDescent="0.2">
      <c r="O2614" s="176" t="s">
        <v>14352</v>
      </c>
      <c r="P2614" s="176">
        <v>-0.43</v>
      </c>
      <c r="Q2614" s="177"/>
    </row>
    <row r="2615" spans="15:17" ht="16" x14ac:dyDescent="0.2">
      <c r="O2615" s="176" t="s">
        <v>14352</v>
      </c>
      <c r="P2615" s="176">
        <v>-1.0449999999999999</v>
      </c>
      <c r="Q2615" s="177"/>
    </row>
    <row r="2616" spans="15:17" ht="16" x14ac:dyDescent="0.2">
      <c r="O2616" s="176" t="s">
        <v>14352</v>
      </c>
      <c r="P2616" s="176">
        <v>-0.01</v>
      </c>
      <c r="Q2616" s="177"/>
    </row>
    <row r="2617" spans="15:17" ht="16" x14ac:dyDescent="0.2">
      <c r="O2617" s="176" t="s">
        <v>14352</v>
      </c>
      <c r="P2617" s="176">
        <v>-0.182</v>
      </c>
      <c r="Q2617" s="177"/>
    </row>
    <row r="2618" spans="15:17" ht="16" x14ac:dyDescent="0.2">
      <c r="O2618" s="176" t="s">
        <v>14352</v>
      </c>
      <c r="P2618" s="176">
        <v>1.5009999999999999</v>
      </c>
      <c r="Q2618" s="177"/>
    </row>
    <row r="2619" spans="15:17" ht="16" x14ac:dyDescent="0.2">
      <c r="O2619" s="176" t="s">
        <v>14349</v>
      </c>
      <c r="P2619" s="176">
        <v>0.40400000000000003</v>
      </c>
      <c r="Q2619" s="177"/>
    </row>
    <row r="2620" spans="15:17" ht="16" x14ac:dyDescent="0.2">
      <c r="O2620" s="176" t="s">
        <v>14349</v>
      </c>
      <c r="P2620" s="176">
        <v>7.8E-2</v>
      </c>
      <c r="Q2620" s="177"/>
    </row>
    <row r="2621" spans="15:17" ht="16" x14ac:dyDescent="0.2">
      <c r="O2621" s="176" t="s">
        <v>14349</v>
      </c>
      <c r="P2621" s="176">
        <v>0.33100000000000002</v>
      </c>
      <c r="Q2621" s="177"/>
    </row>
    <row r="2622" spans="15:17" ht="16" x14ac:dyDescent="0.2">
      <c r="O2622" s="176" t="s">
        <v>14349</v>
      </c>
      <c r="P2622" s="176">
        <v>0.86099999999999999</v>
      </c>
      <c r="Q2622" s="177"/>
    </row>
    <row r="2623" spans="15:17" ht="16" x14ac:dyDescent="0.2">
      <c r="O2623" s="176" t="s">
        <v>14349</v>
      </c>
      <c r="P2623" s="176">
        <v>1.7030000000000001</v>
      </c>
      <c r="Q2623" s="177"/>
    </row>
    <row r="2624" spans="15:17" ht="16" x14ac:dyDescent="0.2">
      <c r="O2624" s="176" t="s">
        <v>14350</v>
      </c>
      <c r="P2624" s="176">
        <v>-6.3E-2</v>
      </c>
      <c r="Q2624" s="177"/>
    </row>
    <row r="2625" spans="15:17" ht="16" x14ac:dyDescent="0.2">
      <c r="O2625" s="176" t="s">
        <v>14350</v>
      </c>
      <c r="P2625" s="176">
        <v>-1.427</v>
      </c>
      <c r="Q2625" s="177"/>
    </row>
    <row r="2626" spans="15:17" ht="16" x14ac:dyDescent="0.2">
      <c r="O2626" s="176" t="s">
        <v>14350</v>
      </c>
      <c r="P2626" s="176">
        <v>0.61699999999999999</v>
      </c>
      <c r="Q2626" s="177"/>
    </row>
    <row r="2627" spans="15:17" ht="16" x14ac:dyDescent="0.2">
      <c r="O2627" s="176" t="s">
        <v>14350</v>
      </c>
      <c r="P2627" s="176">
        <v>0.77300000000000002</v>
      </c>
      <c r="Q2627" s="177"/>
    </row>
    <row r="2628" spans="15:17" ht="16" x14ac:dyDescent="0.2">
      <c r="O2628" s="176" t="s">
        <v>14350</v>
      </c>
      <c r="P2628" s="176">
        <v>0.59499999999999997</v>
      </c>
      <c r="Q2628" s="177"/>
    </row>
    <row r="2629" spans="15:17" ht="16" x14ac:dyDescent="0.2">
      <c r="O2629" s="176" t="s">
        <v>14351</v>
      </c>
      <c r="P2629" s="176">
        <v>0.04</v>
      </c>
      <c r="Q2629" s="177"/>
    </row>
    <row r="2630" spans="15:17" ht="16" x14ac:dyDescent="0.2">
      <c r="O2630" s="176" t="s">
        <v>14351</v>
      </c>
      <c r="P2630" s="176">
        <v>-1.363</v>
      </c>
      <c r="Q2630" s="177"/>
    </row>
    <row r="2631" spans="15:17" ht="16" x14ac:dyDescent="0.2">
      <c r="O2631" s="176" t="s">
        <v>14351</v>
      </c>
      <c r="P2631" s="176">
        <v>9.7000000000000003E-2</v>
      </c>
      <c r="Q2631" s="177"/>
    </row>
    <row r="2632" spans="15:17" ht="16" x14ac:dyDescent="0.2">
      <c r="O2632" s="176" t="s">
        <v>14351</v>
      </c>
      <c r="P2632" s="176">
        <v>1.5840000000000001</v>
      </c>
      <c r="Q2632" s="177"/>
    </row>
    <row r="2633" spans="15:17" ht="16" x14ac:dyDescent="0.2">
      <c r="O2633" s="176" t="s">
        <v>14351</v>
      </c>
      <c r="P2633" s="176">
        <v>2.0630000000000002</v>
      </c>
      <c r="Q2633" s="177"/>
    </row>
    <row r="2634" spans="15:17" ht="16" x14ac:dyDescent="0.2">
      <c r="O2634" s="176" t="s">
        <v>14348</v>
      </c>
      <c r="P2634" s="176">
        <v>-0.215</v>
      </c>
      <c r="Q2634" s="177"/>
    </row>
    <row r="2635" spans="15:17" ht="16" x14ac:dyDescent="0.2">
      <c r="O2635" s="176" t="s">
        <v>14348</v>
      </c>
      <c r="P2635" s="176">
        <v>-7.0000000000000001E-3</v>
      </c>
      <c r="Q2635" s="177"/>
    </row>
    <row r="2636" spans="15:17" ht="16" x14ac:dyDescent="0.2">
      <c r="O2636" s="176" t="s">
        <v>14348</v>
      </c>
      <c r="P2636" s="176">
        <v>-0.58599999999999997</v>
      </c>
      <c r="Q2636" s="177"/>
    </row>
    <row r="2637" spans="15:17" ht="16" x14ac:dyDescent="0.2">
      <c r="O2637" s="176" t="s">
        <v>14348</v>
      </c>
      <c r="P2637" s="176">
        <v>-4.9000000000000002E-2</v>
      </c>
      <c r="Q2637" s="177"/>
    </row>
    <row r="2638" spans="15:17" ht="16" x14ac:dyDescent="0.2">
      <c r="O2638" s="176" t="s">
        <v>14348</v>
      </c>
      <c r="P2638" s="176">
        <v>0.46600000000000003</v>
      </c>
      <c r="Q2638" s="177"/>
    </row>
    <row r="2639" spans="15:17" ht="16" x14ac:dyDescent="0.2">
      <c r="O2639" s="176" t="s">
        <v>14353</v>
      </c>
      <c r="P2639" s="176">
        <v>-0.23100000000000001</v>
      </c>
      <c r="Q2639" s="177"/>
    </row>
    <row r="2640" spans="15:17" ht="16" x14ac:dyDescent="0.2">
      <c r="O2640" s="176" t="s">
        <v>14353</v>
      </c>
      <c r="P2640" s="176">
        <v>0.78600000000000003</v>
      </c>
      <c r="Q2640" s="177"/>
    </row>
    <row r="2641" spans="15:17" ht="16" x14ac:dyDescent="0.2">
      <c r="O2641" s="176" t="s">
        <v>14353</v>
      </c>
      <c r="P2641" s="176">
        <v>-0.86299999999999999</v>
      </c>
      <c r="Q2641" s="177"/>
    </row>
    <row r="2642" spans="15:17" ht="16" x14ac:dyDescent="0.2">
      <c r="O2642" s="176" t="s">
        <v>14353</v>
      </c>
      <c r="P2642" s="176">
        <v>-0.71</v>
      </c>
      <c r="Q2642" s="177"/>
    </row>
    <row r="2643" spans="15:17" ht="16" x14ac:dyDescent="0.2">
      <c r="O2643" s="176" t="s">
        <v>14353</v>
      </c>
      <c r="P2643" s="176">
        <v>0.77900000000000003</v>
      </c>
      <c r="Q2643" s="177"/>
    </row>
    <row r="2644" spans="15:17" ht="16" x14ac:dyDescent="0.2">
      <c r="O2644" s="176" t="s">
        <v>14354</v>
      </c>
      <c r="P2644" s="176">
        <v>2E-3</v>
      </c>
      <c r="Q2644" s="177"/>
    </row>
    <row r="2645" spans="15:17" ht="16" x14ac:dyDescent="0.2">
      <c r="O2645" s="176" t="s">
        <v>14354</v>
      </c>
      <c r="P2645" s="176">
        <v>-0.66300000000000003</v>
      </c>
      <c r="Q2645" s="177"/>
    </row>
    <row r="2646" spans="15:17" ht="16" x14ac:dyDescent="0.2">
      <c r="O2646" s="176" t="s">
        <v>14354</v>
      </c>
      <c r="P2646" s="176">
        <v>0.498</v>
      </c>
      <c r="Q2646" s="177"/>
    </row>
    <row r="2647" spans="15:17" ht="16" x14ac:dyDescent="0.2">
      <c r="O2647" s="176" t="s">
        <v>14354</v>
      </c>
      <c r="P2647" s="176">
        <v>0.23</v>
      </c>
      <c r="Q2647" s="177"/>
    </row>
    <row r="2648" spans="15:17" ht="16" x14ac:dyDescent="0.2">
      <c r="O2648" s="176" t="s">
        <v>14354</v>
      </c>
      <c r="P2648" s="176">
        <v>1.163</v>
      </c>
      <c r="Q2648" s="177"/>
    </row>
    <row r="2649" spans="15:17" ht="16" x14ac:dyDescent="0.2">
      <c r="O2649" s="176" t="s">
        <v>14349</v>
      </c>
      <c r="P2649" s="176">
        <v>-0.11</v>
      </c>
      <c r="Q2649" s="177"/>
    </row>
    <row r="2650" spans="15:17" ht="16" x14ac:dyDescent="0.2">
      <c r="O2650" s="176" t="s">
        <v>14349</v>
      </c>
      <c r="P2650" s="176">
        <v>-8.3000000000000004E-2</v>
      </c>
      <c r="Q2650" s="177"/>
    </row>
    <row r="2651" spans="15:17" ht="16" x14ac:dyDescent="0.2">
      <c r="O2651" s="176" t="s">
        <v>14349</v>
      </c>
      <c r="P2651" s="176">
        <v>-0.17899999999999999</v>
      </c>
      <c r="Q2651" s="177"/>
    </row>
    <row r="2652" spans="15:17" ht="16" x14ac:dyDescent="0.2">
      <c r="O2652" s="176" t="s">
        <v>14349</v>
      </c>
      <c r="P2652" s="176">
        <v>-6.3E-2</v>
      </c>
      <c r="Q2652" s="177"/>
    </row>
    <row r="2653" spans="15:17" ht="16" x14ac:dyDescent="0.2">
      <c r="O2653" s="176" t="s">
        <v>14349</v>
      </c>
      <c r="P2653" s="176">
        <v>1.0620000000000001</v>
      </c>
      <c r="Q2653" s="177"/>
    </row>
    <row r="2654" spans="15:17" ht="16" x14ac:dyDescent="0.2">
      <c r="O2654" s="176" t="s">
        <v>14350</v>
      </c>
      <c r="P2654" s="176">
        <v>3.2000000000000001E-2</v>
      </c>
      <c r="Q2654" s="177"/>
    </row>
    <row r="2655" spans="15:17" ht="16" x14ac:dyDescent="0.2">
      <c r="O2655" s="176" t="s">
        <v>14350</v>
      </c>
      <c r="P2655" s="176">
        <v>-0.372</v>
      </c>
      <c r="Q2655" s="177"/>
    </row>
    <row r="2656" spans="15:17" ht="16" x14ac:dyDescent="0.2">
      <c r="O2656" s="176" t="s">
        <v>14350</v>
      </c>
      <c r="P2656" s="176">
        <v>0.48599999999999999</v>
      </c>
      <c r="Q2656" s="177"/>
    </row>
    <row r="2657" spans="15:23" ht="16" x14ac:dyDescent="0.2">
      <c r="O2657" s="176" t="s">
        <v>14350</v>
      </c>
      <c r="P2657" s="176">
        <v>-0.01</v>
      </c>
      <c r="Q2657" s="177"/>
    </row>
    <row r="2658" spans="15:23" ht="16" x14ac:dyDescent="0.2">
      <c r="O2658" s="176" t="s">
        <v>14350</v>
      </c>
      <c r="P2658" s="176">
        <v>0.46200000000000002</v>
      </c>
      <c r="Q2658" s="177"/>
    </row>
    <row r="2659" spans="15:23" ht="16" x14ac:dyDescent="0.2">
      <c r="O2659" s="176" t="s">
        <v>14354</v>
      </c>
      <c r="P2659" s="176">
        <v>-1.377</v>
      </c>
      <c r="Q2659" s="177"/>
    </row>
    <row r="2660" spans="15:23" ht="16" x14ac:dyDescent="0.2">
      <c r="O2660" s="176" t="s">
        <v>14354</v>
      </c>
      <c r="P2660" s="176">
        <v>-1.998</v>
      </c>
      <c r="Q2660" s="177"/>
    </row>
    <row r="2661" spans="15:23" ht="16" x14ac:dyDescent="0.2">
      <c r="O2661" s="176" t="s">
        <v>14354</v>
      </c>
      <c r="P2661" s="176">
        <v>-1.363</v>
      </c>
      <c r="Q2661" s="177"/>
    </row>
    <row r="2662" spans="15:23" ht="16" x14ac:dyDescent="0.2">
      <c r="O2662" s="176" t="s">
        <v>14354</v>
      </c>
      <c r="P2662" s="176">
        <v>-0.63100000000000001</v>
      </c>
      <c r="Q2662" s="177"/>
    </row>
    <row r="2663" spans="15:23" ht="16" x14ac:dyDescent="0.2">
      <c r="O2663" s="176" t="s">
        <v>14354</v>
      </c>
      <c r="P2663" s="176">
        <v>-0.19500000000000001</v>
      </c>
      <c r="Q2663" s="177"/>
    </row>
    <row r="2664" spans="15:23" ht="16" x14ac:dyDescent="0.2">
      <c r="O2664" s="176" t="s">
        <v>14347</v>
      </c>
      <c r="P2664" s="176">
        <v>4.4999999999999998E-2</v>
      </c>
      <c r="Q2664" s="177"/>
    </row>
    <row r="2665" spans="15:23" ht="16" x14ac:dyDescent="0.2">
      <c r="O2665" s="176" t="s">
        <v>14347</v>
      </c>
      <c r="P2665" s="176">
        <v>-1.4999999999999999E-2</v>
      </c>
      <c r="Q2665" s="177"/>
      <c r="W2665" s="177"/>
    </row>
    <row r="2666" spans="15:23" ht="16" x14ac:dyDescent="0.2">
      <c r="O2666" s="176" t="s">
        <v>14347</v>
      </c>
      <c r="P2666" s="176">
        <v>-6.7000000000000004E-2</v>
      </c>
      <c r="Q2666" s="177"/>
      <c r="W2666" s="177"/>
    </row>
    <row r="2667" spans="15:23" ht="16" x14ac:dyDescent="0.2">
      <c r="O2667" s="176" t="s">
        <v>14347</v>
      </c>
      <c r="P2667" s="176">
        <v>0.24099999999999999</v>
      </c>
      <c r="Q2667" s="177"/>
      <c r="W2667" s="177"/>
    </row>
    <row r="2668" spans="15:23" ht="16" x14ac:dyDescent="0.2">
      <c r="O2668" s="176" t="s">
        <v>14347</v>
      </c>
      <c r="P2668" s="176">
        <v>1.0509999999999999</v>
      </c>
      <c r="Q2668" s="177"/>
      <c r="W2668" s="177"/>
    </row>
    <row r="2669" spans="15:23" ht="16" x14ac:dyDescent="0.2">
      <c r="O2669" s="176" t="s">
        <v>14352</v>
      </c>
      <c r="P2669" s="176" t="s">
        <v>12145</v>
      </c>
      <c r="Q2669" s="177"/>
      <c r="W2669" s="177"/>
    </row>
    <row r="2670" spans="15:23" ht="16" x14ac:dyDescent="0.2">
      <c r="O2670" s="176" t="s">
        <v>14352</v>
      </c>
      <c r="P2670" s="176" t="s">
        <v>12145</v>
      </c>
      <c r="Q2670" s="177"/>
      <c r="W2670" s="177"/>
    </row>
    <row r="2671" spans="15:23" ht="16" x14ac:dyDescent="0.2">
      <c r="O2671" s="176" t="s">
        <v>14352</v>
      </c>
      <c r="P2671" s="176">
        <v>1.0529999999999999</v>
      </c>
      <c r="Q2671" s="177"/>
      <c r="W2671" s="177"/>
    </row>
    <row r="2672" spans="15:23" ht="16" x14ac:dyDescent="0.2">
      <c r="O2672" s="176" t="s">
        <v>14352</v>
      </c>
      <c r="P2672" s="176">
        <v>-1.0049999999999999</v>
      </c>
      <c r="Q2672" s="177"/>
      <c r="W2672" s="177"/>
    </row>
    <row r="2673" spans="15:23" ht="16" x14ac:dyDescent="0.2">
      <c r="O2673" s="176" t="s">
        <v>14352</v>
      </c>
      <c r="P2673" s="176">
        <v>4.0949999999999998</v>
      </c>
      <c r="Q2673" s="177"/>
      <c r="W2673" s="177"/>
    </row>
    <row r="2674" spans="15:23" ht="16" x14ac:dyDescent="0.2">
      <c r="O2674" s="176" t="s">
        <v>14348</v>
      </c>
      <c r="P2674" s="176">
        <v>-8.5000000000000006E-2</v>
      </c>
      <c r="Q2674" s="177"/>
      <c r="W2674" s="177"/>
    </row>
    <row r="2675" spans="15:23" ht="16" x14ac:dyDescent="0.2">
      <c r="O2675" s="176" t="s">
        <v>14348</v>
      </c>
      <c r="P2675" s="176">
        <v>-0.27300000000000002</v>
      </c>
      <c r="Q2675" s="177"/>
      <c r="W2675" s="177"/>
    </row>
    <row r="2676" spans="15:23" ht="16" x14ac:dyDescent="0.2">
      <c r="O2676" s="176" t="s">
        <v>14348</v>
      </c>
      <c r="P2676" s="176">
        <v>-0.156</v>
      </c>
      <c r="Q2676" s="177"/>
      <c r="W2676" s="177"/>
    </row>
    <row r="2677" spans="15:23" ht="16" x14ac:dyDescent="0.2">
      <c r="O2677" s="176" t="s">
        <v>14348</v>
      </c>
      <c r="P2677" s="176">
        <v>0.216</v>
      </c>
      <c r="Q2677" s="177"/>
      <c r="W2677" s="177"/>
    </row>
    <row r="2678" spans="15:23" ht="16" x14ac:dyDescent="0.2">
      <c r="O2678" s="176" t="s">
        <v>14348</v>
      </c>
      <c r="P2678" s="176">
        <v>0.39800000000000002</v>
      </c>
      <c r="Q2678" s="177"/>
      <c r="W2678" s="177"/>
    </row>
    <row r="2679" spans="15:23" ht="16" x14ac:dyDescent="0.2">
      <c r="O2679" s="176" t="s">
        <v>14351</v>
      </c>
      <c r="P2679" s="176" t="s">
        <v>12145</v>
      </c>
      <c r="Q2679" s="177"/>
      <c r="W2679" s="177"/>
    </row>
    <row r="2680" spans="15:23" ht="16" x14ac:dyDescent="0.2">
      <c r="O2680" s="176" t="s">
        <v>14351</v>
      </c>
      <c r="P2680" s="176" t="s">
        <v>12145</v>
      </c>
      <c r="Q2680" s="177"/>
      <c r="W2680" s="177"/>
    </row>
    <row r="2681" spans="15:23" ht="16" x14ac:dyDescent="0.2">
      <c r="O2681" s="176" t="s">
        <v>14351</v>
      </c>
      <c r="P2681" s="176">
        <v>0.90600000000000003</v>
      </c>
      <c r="Q2681" s="177"/>
      <c r="W2681" s="177"/>
    </row>
    <row r="2682" spans="15:23" ht="16" x14ac:dyDescent="0.2">
      <c r="O2682" s="176" t="s">
        <v>14351</v>
      </c>
      <c r="P2682" s="176">
        <v>1.2849999999999999</v>
      </c>
      <c r="Q2682" s="177"/>
      <c r="W2682" s="177"/>
    </row>
    <row r="2683" spans="15:23" ht="16" x14ac:dyDescent="0.2">
      <c r="O2683" s="176" t="s">
        <v>14351</v>
      </c>
      <c r="P2683" s="176">
        <v>0.42899999999999999</v>
      </c>
      <c r="Q2683" s="177"/>
      <c r="W2683" s="177"/>
    </row>
    <row r="2684" spans="15:23" ht="16" x14ac:dyDescent="0.2">
      <c r="O2684" s="176" t="s">
        <v>14353</v>
      </c>
      <c r="P2684" s="176" t="s">
        <v>12145</v>
      </c>
      <c r="Q2684" s="177"/>
      <c r="W2684" s="177"/>
    </row>
    <row r="2685" spans="15:23" ht="16" x14ac:dyDescent="0.2">
      <c r="O2685" s="176" t="s">
        <v>14353</v>
      </c>
      <c r="P2685" s="176" t="s">
        <v>12145</v>
      </c>
      <c r="Q2685" s="177"/>
      <c r="W2685" s="177"/>
    </row>
    <row r="2686" spans="15:23" ht="16" x14ac:dyDescent="0.2">
      <c r="O2686" s="176" t="s">
        <v>14353</v>
      </c>
      <c r="P2686" s="176" t="s">
        <v>12145</v>
      </c>
      <c r="Q2686" s="177"/>
      <c r="W2686" s="177"/>
    </row>
    <row r="2687" spans="15:23" ht="16" x14ac:dyDescent="0.2">
      <c r="O2687" s="176" t="s">
        <v>14353</v>
      </c>
      <c r="P2687" s="176" t="s">
        <v>12145</v>
      </c>
      <c r="Q2687" s="177"/>
      <c r="W2687" s="177"/>
    </row>
    <row r="2688" spans="15:23" ht="16" x14ac:dyDescent="0.2">
      <c r="O2688" s="176" t="s">
        <v>14353</v>
      </c>
      <c r="P2688" s="176">
        <v>8.2000000000000003E-2</v>
      </c>
      <c r="Q2688" s="177"/>
      <c r="W2688" s="177"/>
    </row>
    <row r="2689" spans="15:23" ht="16" x14ac:dyDescent="0.2">
      <c r="O2689" s="176" t="s">
        <v>14347</v>
      </c>
      <c r="P2689" s="176">
        <v>0.93600000000000005</v>
      </c>
      <c r="Q2689" s="177"/>
      <c r="W2689" s="177"/>
    </row>
    <row r="2690" spans="15:23" ht="16" x14ac:dyDescent="0.2">
      <c r="O2690" s="176" t="s">
        <v>14347</v>
      </c>
      <c r="P2690" s="176">
        <v>0.33</v>
      </c>
      <c r="Q2690" s="177"/>
      <c r="W2690" s="177"/>
    </row>
    <row r="2691" spans="15:23" ht="16" x14ac:dyDescent="0.2">
      <c r="O2691" s="176" t="s">
        <v>14347</v>
      </c>
      <c r="P2691" s="176">
        <v>0.997</v>
      </c>
      <c r="Q2691" s="177"/>
      <c r="W2691" s="177"/>
    </row>
    <row r="2692" spans="15:23" ht="16" x14ac:dyDescent="0.2">
      <c r="O2692" s="176" t="s">
        <v>14347</v>
      </c>
      <c r="P2692" s="176">
        <v>1.54</v>
      </c>
      <c r="Q2692" s="177"/>
      <c r="W2692" s="177"/>
    </row>
    <row r="2693" spans="15:23" ht="16" x14ac:dyDescent="0.2">
      <c r="O2693" s="176" t="s">
        <v>14347</v>
      </c>
      <c r="P2693" s="176">
        <v>1.337</v>
      </c>
      <c r="Q2693" s="177"/>
      <c r="W2693" s="177"/>
    </row>
    <row r="2694" spans="15:23" ht="16" x14ac:dyDescent="0.2">
      <c r="O2694" s="176" t="s">
        <v>14348</v>
      </c>
      <c r="P2694" s="176">
        <v>1.129</v>
      </c>
      <c r="Q2694" s="177"/>
      <c r="W2694" s="177"/>
    </row>
    <row r="2695" spans="15:23" ht="16" x14ac:dyDescent="0.2">
      <c r="O2695" s="176" t="s">
        <v>14348</v>
      </c>
      <c r="P2695" s="176">
        <v>0.72199999999999998</v>
      </c>
      <c r="Q2695" s="177"/>
      <c r="W2695" s="177"/>
    </row>
    <row r="2696" spans="15:23" ht="16" x14ac:dyDescent="0.2">
      <c r="O2696" s="176" t="s">
        <v>14348</v>
      </c>
      <c r="P2696" s="176">
        <v>1.661</v>
      </c>
      <c r="Q2696" s="177"/>
      <c r="W2696" s="177"/>
    </row>
    <row r="2697" spans="15:23" ht="16" x14ac:dyDescent="0.2">
      <c r="O2697" s="176" t="s">
        <v>14348</v>
      </c>
      <c r="P2697" s="176">
        <v>1.0209999999999999</v>
      </c>
      <c r="Q2697" s="177"/>
      <c r="W2697" s="177"/>
    </row>
    <row r="2698" spans="15:23" ht="16" x14ac:dyDescent="0.2">
      <c r="O2698" s="176" t="s">
        <v>14348</v>
      </c>
      <c r="P2698" s="176">
        <v>0.13900000000000001</v>
      </c>
      <c r="Q2698" s="177"/>
      <c r="W2698" s="177"/>
    </row>
    <row r="2699" spans="15:23" ht="16" x14ac:dyDescent="0.2">
      <c r="O2699" s="176" t="s">
        <v>14349</v>
      </c>
      <c r="P2699" s="176">
        <v>-4.4999999999999998E-2</v>
      </c>
      <c r="Q2699" s="177"/>
      <c r="W2699" s="177"/>
    </row>
    <row r="2700" spans="15:23" ht="16" x14ac:dyDescent="0.2">
      <c r="O2700" s="176" t="s">
        <v>14349</v>
      </c>
      <c r="P2700" s="176">
        <v>-0.52900000000000003</v>
      </c>
      <c r="Q2700" s="177"/>
      <c r="W2700" s="177"/>
    </row>
    <row r="2701" spans="15:23" ht="16" x14ac:dyDescent="0.2">
      <c r="O2701" s="176" t="s">
        <v>14349</v>
      </c>
      <c r="P2701" s="176">
        <v>9.6000000000000002E-2</v>
      </c>
      <c r="Q2701" s="177"/>
      <c r="W2701" s="177"/>
    </row>
    <row r="2702" spans="15:23" ht="16" x14ac:dyDescent="0.2">
      <c r="O2702" s="176" t="s">
        <v>14349</v>
      </c>
      <c r="P2702" s="176">
        <v>0.35</v>
      </c>
      <c r="Q2702" s="177"/>
      <c r="W2702" s="177"/>
    </row>
    <row r="2703" spans="15:23" ht="16" x14ac:dyDescent="0.2">
      <c r="O2703" s="176" t="s">
        <v>14349</v>
      </c>
      <c r="P2703" s="176">
        <v>1.325</v>
      </c>
      <c r="Q2703" s="177"/>
      <c r="W2703" s="177"/>
    </row>
    <row r="2704" spans="15:23" ht="16" x14ac:dyDescent="0.2">
      <c r="O2704" s="176" t="s">
        <v>14350</v>
      </c>
      <c r="P2704" s="176">
        <v>0.53800000000000003</v>
      </c>
      <c r="Q2704" s="177"/>
      <c r="W2704" s="177"/>
    </row>
    <row r="2705" spans="15:23" ht="16" x14ac:dyDescent="0.2">
      <c r="O2705" s="176" t="s">
        <v>14350</v>
      </c>
      <c r="P2705" s="176">
        <v>-0.41699999999999998</v>
      </c>
      <c r="Q2705" s="177"/>
      <c r="W2705" s="177"/>
    </row>
    <row r="2706" spans="15:23" ht="16" x14ac:dyDescent="0.2">
      <c r="O2706" s="176" t="s">
        <v>14350</v>
      </c>
      <c r="P2706" s="176">
        <v>1.167</v>
      </c>
      <c r="Q2706" s="177"/>
      <c r="W2706" s="177"/>
    </row>
    <row r="2707" spans="15:23" ht="16" x14ac:dyDescent="0.2">
      <c r="O2707" s="176" t="s">
        <v>14350</v>
      </c>
      <c r="P2707" s="176">
        <v>0.94599999999999995</v>
      </c>
      <c r="Q2707" s="177"/>
      <c r="W2707" s="177"/>
    </row>
    <row r="2708" spans="15:23" ht="16" x14ac:dyDescent="0.2">
      <c r="O2708" s="176" t="s">
        <v>14350</v>
      </c>
      <c r="P2708" s="176">
        <v>1.1619999999999999</v>
      </c>
      <c r="Q2708" s="177"/>
      <c r="W2708" s="177"/>
    </row>
    <row r="2709" spans="15:23" ht="16" x14ac:dyDescent="0.2">
      <c r="O2709" s="176" t="s">
        <v>14351</v>
      </c>
      <c r="P2709" s="176">
        <v>-8.9999999999999993E-3</v>
      </c>
      <c r="Q2709" s="177"/>
      <c r="W2709" s="177"/>
    </row>
    <row r="2710" spans="15:23" ht="16" x14ac:dyDescent="0.2">
      <c r="O2710" s="176" t="s">
        <v>14351</v>
      </c>
      <c r="P2710" s="176">
        <v>-1.4910000000000001</v>
      </c>
      <c r="Q2710" s="177"/>
      <c r="W2710" s="177"/>
    </row>
    <row r="2711" spans="15:23" ht="16" x14ac:dyDescent="0.2">
      <c r="O2711" s="176" t="s">
        <v>14351</v>
      </c>
      <c r="P2711" s="176">
        <v>0.30599999999999999</v>
      </c>
      <c r="Q2711" s="177"/>
      <c r="W2711" s="177"/>
    </row>
    <row r="2712" spans="15:23" ht="16" x14ac:dyDescent="0.2">
      <c r="O2712" s="176" t="s">
        <v>14351</v>
      </c>
      <c r="P2712" s="176">
        <v>1.331</v>
      </c>
      <c r="Q2712" s="177"/>
      <c r="W2712" s="177"/>
    </row>
    <row r="2713" spans="15:23" ht="16" x14ac:dyDescent="0.2">
      <c r="O2713" s="176" t="s">
        <v>14351</v>
      </c>
      <c r="P2713" s="176">
        <v>1.069</v>
      </c>
      <c r="Q2713" s="177"/>
      <c r="W2713" s="177"/>
    </row>
    <row r="2714" spans="15:23" ht="16" x14ac:dyDescent="0.2">
      <c r="O2714" s="176" t="s">
        <v>14352</v>
      </c>
      <c r="P2714" s="176">
        <v>-0.23699999999999999</v>
      </c>
      <c r="Q2714" s="177"/>
      <c r="W2714" s="177"/>
    </row>
    <row r="2715" spans="15:23" ht="16" x14ac:dyDescent="0.2">
      <c r="O2715" s="176" t="s">
        <v>14352</v>
      </c>
      <c r="P2715" s="176">
        <v>-0.66</v>
      </c>
      <c r="Q2715" s="177"/>
      <c r="W2715" s="177"/>
    </row>
    <row r="2716" spans="15:23" ht="16" x14ac:dyDescent="0.2">
      <c r="O2716" s="176" t="s">
        <v>14352</v>
      </c>
      <c r="P2716" s="176">
        <v>-9.7000000000000003E-2</v>
      </c>
      <c r="Q2716" s="177"/>
      <c r="W2716" s="177"/>
    </row>
    <row r="2717" spans="15:23" ht="16" x14ac:dyDescent="0.2">
      <c r="O2717" s="176" t="s">
        <v>14352</v>
      </c>
      <c r="P2717" s="176">
        <v>0.105</v>
      </c>
      <c r="Q2717" s="177"/>
      <c r="W2717" s="177"/>
    </row>
    <row r="2718" spans="15:23" ht="16" x14ac:dyDescent="0.2">
      <c r="O2718" s="176" t="s">
        <v>14352</v>
      </c>
      <c r="P2718" s="176">
        <v>0.94799999999999995</v>
      </c>
      <c r="Q2718" s="177"/>
      <c r="W2718" s="177"/>
    </row>
    <row r="2719" spans="15:23" ht="16" x14ac:dyDescent="0.2">
      <c r="O2719" s="176" t="s">
        <v>14353</v>
      </c>
      <c r="P2719" s="176" t="s">
        <v>12145</v>
      </c>
      <c r="Q2719" s="177"/>
      <c r="W2719" s="177"/>
    </row>
    <row r="2720" spans="15:23" ht="16" x14ac:dyDescent="0.2">
      <c r="O2720" s="176" t="s">
        <v>14353</v>
      </c>
      <c r="P2720" s="176" t="s">
        <v>12145</v>
      </c>
      <c r="Q2720" s="177"/>
      <c r="W2720" s="177"/>
    </row>
    <row r="2721" spans="15:23" ht="16" x14ac:dyDescent="0.2">
      <c r="O2721" s="176" t="s">
        <v>14353</v>
      </c>
      <c r="P2721" s="176">
        <v>-0.86</v>
      </c>
      <c r="Q2721" s="177"/>
      <c r="W2721" s="177"/>
    </row>
    <row r="2722" spans="15:23" ht="16" x14ac:dyDescent="0.2">
      <c r="O2722" s="176" t="s">
        <v>14353</v>
      </c>
      <c r="P2722" s="176">
        <v>-0.39400000000000002</v>
      </c>
      <c r="Q2722" s="177"/>
      <c r="W2722" s="177"/>
    </row>
    <row r="2723" spans="15:23" ht="16" x14ac:dyDescent="0.2">
      <c r="O2723" s="176" t="s">
        <v>14353</v>
      </c>
      <c r="P2723" s="176">
        <v>0.97499999999999998</v>
      </c>
      <c r="Q2723" s="177"/>
      <c r="W2723" s="177"/>
    </row>
    <row r="2724" spans="15:23" ht="16" x14ac:dyDescent="0.2">
      <c r="O2724" s="176" t="s">
        <v>14354</v>
      </c>
      <c r="P2724" s="176">
        <v>-0.51300000000000001</v>
      </c>
      <c r="Q2724" s="177"/>
      <c r="W2724" s="177"/>
    </row>
    <row r="2725" spans="15:23" ht="16" x14ac:dyDescent="0.2">
      <c r="O2725" s="176" t="s">
        <v>14354</v>
      </c>
      <c r="P2725" s="176">
        <v>-1.587</v>
      </c>
      <c r="Q2725" s="177"/>
      <c r="W2725" s="177"/>
    </row>
    <row r="2726" spans="15:23" ht="16" x14ac:dyDescent="0.2">
      <c r="O2726" s="176" t="s">
        <v>14354</v>
      </c>
      <c r="P2726" s="176">
        <v>9.1999999999999998E-2</v>
      </c>
      <c r="Q2726" s="177"/>
      <c r="W2726" s="177"/>
    </row>
    <row r="2727" spans="15:23" ht="16" x14ac:dyDescent="0.2">
      <c r="O2727" s="176" t="s">
        <v>14354</v>
      </c>
      <c r="P2727" s="176">
        <v>8.8999999999999996E-2</v>
      </c>
      <c r="Q2727" s="177"/>
      <c r="W2727" s="177"/>
    </row>
    <row r="2728" spans="15:23" ht="16" x14ac:dyDescent="0.2">
      <c r="O2728" s="176" t="s">
        <v>14354</v>
      </c>
      <c r="P2728" s="176">
        <v>1.2809999999999999</v>
      </c>
      <c r="Q2728" s="177"/>
      <c r="W2728" s="177"/>
    </row>
    <row r="2729" spans="15:23" ht="16" x14ac:dyDescent="0.2">
      <c r="O2729" s="176" t="s">
        <v>14347</v>
      </c>
      <c r="P2729" s="176" t="s">
        <v>12145</v>
      </c>
      <c r="Q2729" s="177"/>
      <c r="W2729" s="177"/>
    </row>
    <row r="2730" spans="15:23" ht="16" x14ac:dyDescent="0.2">
      <c r="O2730" s="176" t="s">
        <v>14347</v>
      </c>
      <c r="P2730" s="176" t="s">
        <v>12145</v>
      </c>
      <c r="Q2730" s="177"/>
      <c r="W2730" s="177"/>
    </row>
    <row r="2731" spans="15:23" ht="16" x14ac:dyDescent="0.2">
      <c r="O2731" s="176" t="s">
        <v>14347</v>
      </c>
      <c r="P2731" s="176">
        <v>0.57499999999999996</v>
      </c>
      <c r="Q2731" s="177"/>
      <c r="W2731" s="177"/>
    </row>
    <row r="2732" spans="15:23" ht="16" x14ac:dyDescent="0.2">
      <c r="O2732" s="176" t="s">
        <v>14347</v>
      </c>
      <c r="P2732" s="176">
        <v>-0.64200000000000002</v>
      </c>
      <c r="Q2732" s="177"/>
      <c r="W2732" s="177"/>
    </row>
    <row r="2733" spans="15:23" ht="16" x14ac:dyDescent="0.2">
      <c r="O2733" s="176" t="s">
        <v>14347</v>
      </c>
      <c r="P2733" s="176">
        <v>1.5389999999999999</v>
      </c>
      <c r="Q2733" s="177"/>
      <c r="W2733" s="177"/>
    </row>
    <row r="2734" spans="15:23" ht="16" x14ac:dyDescent="0.2">
      <c r="O2734" s="176" t="s">
        <v>14349</v>
      </c>
      <c r="P2734" s="176">
        <v>-0.47799999999999998</v>
      </c>
      <c r="Q2734" s="177"/>
      <c r="W2734" s="177"/>
    </row>
    <row r="2735" spans="15:23" ht="16" x14ac:dyDescent="0.2">
      <c r="O2735" s="176" t="s">
        <v>14349</v>
      </c>
      <c r="P2735" s="176">
        <v>-0.81699999999999995</v>
      </c>
      <c r="Q2735" s="177"/>
      <c r="W2735" s="177"/>
    </row>
    <row r="2736" spans="15:23" ht="16" x14ac:dyDescent="0.2">
      <c r="O2736" s="176" t="s">
        <v>14349</v>
      </c>
      <c r="P2736" s="176">
        <v>-0.70199999999999996</v>
      </c>
      <c r="Q2736" s="177"/>
      <c r="W2736" s="177"/>
    </row>
    <row r="2737" spans="15:23" ht="16" x14ac:dyDescent="0.2">
      <c r="O2737" s="176" t="s">
        <v>14349</v>
      </c>
      <c r="P2737" s="176">
        <v>0.16800000000000001</v>
      </c>
      <c r="Q2737" s="177"/>
      <c r="W2737" s="177"/>
    </row>
    <row r="2738" spans="15:23" ht="16" x14ac:dyDescent="0.2">
      <c r="O2738" s="176" t="s">
        <v>14349</v>
      </c>
      <c r="P2738" s="176">
        <v>1.3919999999999999</v>
      </c>
      <c r="Q2738" s="177"/>
      <c r="W2738" s="177"/>
    </row>
    <row r="2739" spans="15:23" ht="16" x14ac:dyDescent="0.2">
      <c r="O2739" s="176" t="s">
        <v>14350</v>
      </c>
      <c r="P2739" s="176">
        <v>0.314</v>
      </c>
      <c r="Q2739" s="177"/>
      <c r="W2739" s="177"/>
    </row>
    <row r="2740" spans="15:23" ht="16" x14ac:dyDescent="0.2">
      <c r="O2740" s="176" t="s">
        <v>14350</v>
      </c>
      <c r="P2740" s="176">
        <v>-0.25800000000000001</v>
      </c>
      <c r="Q2740" s="177"/>
      <c r="W2740" s="177"/>
    </row>
    <row r="2741" spans="15:23" ht="16" x14ac:dyDescent="0.2">
      <c r="O2741" s="176" t="s">
        <v>14350</v>
      </c>
      <c r="P2741" s="176">
        <v>-0.13100000000000001</v>
      </c>
      <c r="Q2741" s="177"/>
      <c r="W2741" s="177"/>
    </row>
    <row r="2742" spans="15:23" ht="16" x14ac:dyDescent="0.2">
      <c r="O2742" s="176" t="s">
        <v>14350</v>
      </c>
      <c r="P2742" s="176">
        <v>1.5029999999999999</v>
      </c>
      <c r="Q2742" s="177"/>
      <c r="W2742" s="177"/>
    </row>
    <row r="2743" spans="15:23" ht="16" x14ac:dyDescent="0.2">
      <c r="O2743" s="176" t="s">
        <v>14350</v>
      </c>
      <c r="P2743" s="176">
        <v>-0.20899999999999999</v>
      </c>
      <c r="Q2743" s="177"/>
      <c r="W2743" s="177"/>
    </row>
    <row r="2744" spans="15:23" ht="16" x14ac:dyDescent="0.2">
      <c r="O2744" s="176" t="s">
        <v>14351</v>
      </c>
      <c r="P2744" s="176">
        <v>-0.109</v>
      </c>
      <c r="Q2744" s="177"/>
      <c r="W2744" s="177"/>
    </row>
    <row r="2745" spans="15:23" ht="16" x14ac:dyDescent="0.2">
      <c r="O2745" s="176" t="s">
        <v>14351</v>
      </c>
      <c r="P2745" s="176">
        <v>0.17</v>
      </c>
      <c r="Q2745" s="177"/>
      <c r="W2745" s="177"/>
    </row>
    <row r="2746" spans="15:23" ht="16" x14ac:dyDescent="0.2">
      <c r="O2746" s="176" t="s">
        <v>14351</v>
      </c>
      <c r="P2746" s="176">
        <v>-0.56000000000000005</v>
      </c>
      <c r="Q2746" s="177"/>
      <c r="W2746" s="177"/>
    </row>
    <row r="2747" spans="15:23" ht="16" x14ac:dyDescent="0.2">
      <c r="O2747" s="176" t="s">
        <v>14351</v>
      </c>
      <c r="P2747" s="176">
        <v>8.7999999999999995E-2</v>
      </c>
      <c r="Q2747" s="177"/>
      <c r="W2747" s="177"/>
    </row>
    <row r="2748" spans="15:23" ht="16" x14ac:dyDescent="0.2">
      <c r="O2748" s="176" t="s">
        <v>14351</v>
      </c>
      <c r="P2748" s="176">
        <v>1.502</v>
      </c>
      <c r="Q2748" s="177"/>
      <c r="W2748" s="177"/>
    </row>
    <row r="2749" spans="15:23" ht="16" x14ac:dyDescent="0.2">
      <c r="O2749" s="176" t="s">
        <v>14352</v>
      </c>
      <c r="P2749" s="176">
        <v>-0.53500000000000003</v>
      </c>
      <c r="Q2749" s="177"/>
      <c r="W2749" s="177"/>
    </row>
    <row r="2750" spans="15:23" ht="16" x14ac:dyDescent="0.2">
      <c r="O2750" s="176" t="s">
        <v>14352</v>
      </c>
      <c r="P2750" s="176">
        <v>-1.369</v>
      </c>
      <c r="Q2750" s="177"/>
      <c r="W2750" s="177"/>
    </row>
    <row r="2751" spans="15:23" ht="16" x14ac:dyDescent="0.2">
      <c r="O2751" s="176" t="s">
        <v>14352</v>
      </c>
      <c r="P2751" s="176">
        <v>0.42199999999999999</v>
      </c>
      <c r="Q2751" s="177"/>
      <c r="W2751" s="177"/>
    </row>
    <row r="2752" spans="15:23" ht="16" x14ac:dyDescent="0.2">
      <c r="O2752" s="176" t="s">
        <v>14352</v>
      </c>
      <c r="P2752" s="176">
        <v>-0.64600000000000002</v>
      </c>
      <c r="Q2752" s="177"/>
      <c r="W2752" s="177"/>
    </row>
    <row r="2753" spans="15:23" ht="16" x14ac:dyDescent="0.2">
      <c r="O2753" s="176" t="s">
        <v>14352</v>
      </c>
      <c r="P2753" s="176">
        <v>1.7010000000000001</v>
      </c>
      <c r="Q2753" s="177"/>
      <c r="W2753" s="177"/>
    </row>
    <row r="2754" spans="15:23" ht="16" x14ac:dyDescent="0.2">
      <c r="O2754" s="176" t="s">
        <v>14353</v>
      </c>
      <c r="P2754" s="176">
        <v>-0.72899999999999998</v>
      </c>
      <c r="Q2754" s="177"/>
      <c r="W2754" s="177"/>
    </row>
    <row r="2755" spans="15:23" ht="16" x14ac:dyDescent="0.2">
      <c r="O2755" s="176" t="s">
        <v>14353</v>
      </c>
      <c r="P2755" s="176">
        <v>-0.91500000000000004</v>
      </c>
      <c r="Q2755" s="177"/>
      <c r="W2755" s="177"/>
    </row>
    <row r="2756" spans="15:23" ht="16" x14ac:dyDescent="0.2">
      <c r="O2756" s="176" t="s">
        <v>14353</v>
      </c>
      <c r="P2756" s="176">
        <v>-0.82199999999999995</v>
      </c>
      <c r="Q2756" s="177"/>
      <c r="W2756" s="177"/>
    </row>
    <row r="2757" spans="15:23" ht="16" x14ac:dyDescent="0.2">
      <c r="O2757" s="176" t="s">
        <v>14353</v>
      </c>
      <c r="P2757" s="176">
        <v>-0.38900000000000001</v>
      </c>
      <c r="Q2757" s="177"/>
      <c r="W2757" s="177"/>
    </row>
    <row r="2758" spans="15:23" ht="16" x14ac:dyDescent="0.2">
      <c r="O2758" s="176" t="s">
        <v>14353</v>
      </c>
      <c r="P2758" s="176">
        <v>0.77500000000000002</v>
      </c>
      <c r="Q2758" s="177"/>
      <c r="W2758" s="177"/>
    </row>
    <row r="2759" spans="15:23" ht="16" x14ac:dyDescent="0.2">
      <c r="O2759" s="176" t="s">
        <v>14354</v>
      </c>
      <c r="P2759" s="176">
        <v>-1.0680000000000001</v>
      </c>
      <c r="Q2759" s="177"/>
      <c r="W2759" s="177"/>
    </row>
    <row r="2760" spans="15:23" ht="16" x14ac:dyDescent="0.2">
      <c r="O2760" s="176" t="s">
        <v>14354</v>
      </c>
      <c r="P2760" s="176">
        <v>-1.5329999999999999</v>
      </c>
      <c r="Q2760" s="177"/>
      <c r="W2760" s="177"/>
    </row>
    <row r="2761" spans="15:23" ht="16" x14ac:dyDescent="0.2">
      <c r="O2761" s="176" t="s">
        <v>14354</v>
      </c>
      <c r="P2761" s="176">
        <v>-1.0309999999999999</v>
      </c>
      <c r="Q2761" s="177"/>
      <c r="W2761" s="177"/>
    </row>
    <row r="2762" spans="15:23" ht="16" x14ac:dyDescent="0.2">
      <c r="O2762" s="176" t="s">
        <v>14354</v>
      </c>
      <c r="P2762" s="176">
        <v>-0.54</v>
      </c>
      <c r="Q2762" s="177"/>
      <c r="W2762" s="177"/>
    </row>
    <row r="2763" spans="15:23" ht="16" x14ac:dyDescent="0.2">
      <c r="O2763" s="176" t="s">
        <v>14354</v>
      </c>
      <c r="P2763" s="176">
        <v>0.35799999999999998</v>
      </c>
      <c r="Q2763" s="177"/>
      <c r="W2763" s="177"/>
    </row>
    <row r="2764" spans="15:23" ht="16" x14ac:dyDescent="0.2">
      <c r="O2764" s="176" t="s">
        <v>14348</v>
      </c>
      <c r="P2764" s="176">
        <v>-0.85099999999999998</v>
      </c>
      <c r="Q2764" s="177"/>
      <c r="W2764" s="177"/>
    </row>
    <row r="2765" spans="15:23" ht="16" x14ac:dyDescent="0.2">
      <c r="O2765" s="176" t="s">
        <v>14348</v>
      </c>
      <c r="P2765" s="176">
        <v>-1.446</v>
      </c>
      <c r="Q2765" s="177"/>
      <c r="W2765" s="177"/>
    </row>
    <row r="2766" spans="15:23" ht="16" x14ac:dyDescent="0.2">
      <c r="O2766" s="176" t="s">
        <v>14348</v>
      </c>
      <c r="P2766" s="176">
        <v>-1.3320000000000001</v>
      </c>
      <c r="Q2766" s="177"/>
      <c r="W2766" s="177"/>
    </row>
    <row r="2767" spans="15:23" ht="16" x14ac:dyDescent="0.2">
      <c r="O2767" s="176" t="s">
        <v>14348</v>
      </c>
      <c r="P2767" s="176">
        <v>0.38900000000000001</v>
      </c>
      <c r="Q2767" s="177"/>
      <c r="W2767" s="177"/>
    </row>
    <row r="2768" spans="15:23" ht="16" x14ac:dyDescent="0.2">
      <c r="O2768" s="176" t="s">
        <v>14348</v>
      </c>
      <c r="P2768" s="176">
        <v>1.379</v>
      </c>
      <c r="Q2768" s="177"/>
      <c r="W2768" s="177"/>
    </row>
    <row r="2769" spans="15:23" ht="16" x14ac:dyDescent="0.2">
      <c r="O2769" s="176" t="s">
        <v>14347</v>
      </c>
      <c r="P2769" s="176" t="s">
        <v>12145</v>
      </c>
      <c r="Q2769" s="177"/>
      <c r="W2769" s="177"/>
    </row>
    <row r="2770" spans="15:23" ht="16" x14ac:dyDescent="0.2">
      <c r="O2770" s="176" t="s">
        <v>14347</v>
      </c>
      <c r="P2770" s="176" t="s">
        <v>12145</v>
      </c>
      <c r="Q2770" s="177"/>
      <c r="W2770" s="177"/>
    </row>
    <row r="2771" spans="15:23" ht="16" x14ac:dyDescent="0.2">
      <c r="O2771" s="176" t="s">
        <v>14347</v>
      </c>
      <c r="P2771" s="176" t="s">
        <v>12145</v>
      </c>
      <c r="Q2771" s="177"/>
      <c r="W2771" s="177"/>
    </row>
    <row r="2772" spans="15:23" ht="16" x14ac:dyDescent="0.2">
      <c r="O2772" s="176" t="s">
        <v>14347</v>
      </c>
      <c r="P2772" s="176">
        <v>0.26900000000000002</v>
      </c>
      <c r="Q2772" s="177"/>
      <c r="W2772" s="177"/>
    </row>
    <row r="2773" spans="15:23" ht="16" x14ac:dyDescent="0.2">
      <c r="O2773" s="176" t="s">
        <v>14347</v>
      </c>
      <c r="P2773" s="176">
        <v>1.202</v>
      </c>
      <c r="Q2773" s="177"/>
      <c r="W2773" s="177"/>
    </row>
    <row r="2774" spans="15:23" ht="16" x14ac:dyDescent="0.2">
      <c r="O2774" s="176" t="s">
        <v>14348</v>
      </c>
      <c r="P2774" s="176">
        <v>-0.17399999999999999</v>
      </c>
      <c r="Q2774" s="177"/>
      <c r="W2774" s="177"/>
    </row>
    <row r="2775" spans="15:23" ht="16" x14ac:dyDescent="0.2">
      <c r="O2775" s="176" t="s">
        <v>14348</v>
      </c>
      <c r="P2775" s="176">
        <v>-1.7090000000000001</v>
      </c>
      <c r="Q2775" s="177"/>
      <c r="W2775" s="177"/>
    </row>
    <row r="2776" spans="15:23" ht="16" x14ac:dyDescent="0.2">
      <c r="O2776" s="176" t="s">
        <v>14348</v>
      </c>
      <c r="P2776" s="176">
        <v>0.188</v>
      </c>
      <c r="Q2776" s="177"/>
      <c r="W2776" s="177"/>
    </row>
    <row r="2777" spans="15:23" ht="16" x14ac:dyDescent="0.2">
      <c r="O2777" s="176" t="s">
        <v>14348</v>
      </c>
      <c r="P2777" s="176">
        <v>1.2450000000000001</v>
      </c>
      <c r="Q2777" s="177"/>
      <c r="W2777" s="177"/>
    </row>
    <row r="2778" spans="15:23" ht="16" x14ac:dyDescent="0.2">
      <c r="O2778" s="176" t="s">
        <v>14348</v>
      </c>
      <c r="P2778" s="176">
        <v>6.6000000000000003E-2</v>
      </c>
      <c r="Q2778" s="177"/>
      <c r="W2778" s="177"/>
    </row>
    <row r="2779" spans="15:23" ht="16" x14ac:dyDescent="0.2">
      <c r="O2779" s="176" t="s">
        <v>14349</v>
      </c>
      <c r="P2779" s="176">
        <v>-0.34399999999999997</v>
      </c>
      <c r="Q2779" s="177"/>
      <c r="W2779" s="177"/>
    </row>
    <row r="2780" spans="15:23" ht="16" x14ac:dyDescent="0.2">
      <c r="O2780" s="176" t="s">
        <v>14349</v>
      </c>
      <c r="P2780" s="176">
        <v>-0.91600000000000004</v>
      </c>
      <c r="Q2780" s="177"/>
      <c r="W2780" s="177"/>
    </row>
    <row r="2781" spans="15:23" ht="16" x14ac:dyDescent="0.2">
      <c r="O2781" s="176" t="s">
        <v>14349</v>
      </c>
      <c r="P2781" s="176">
        <v>-0.24</v>
      </c>
      <c r="Q2781" s="177"/>
      <c r="W2781" s="177"/>
    </row>
    <row r="2782" spans="15:23" ht="16" x14ac:dyDescent="0.2">
      <c r="O2782" s="176" t="s">
        <v>14349</v>
      </c>
      <c r="P2782" s="176">
        <v>0.215</v>
      </c>
      <c r="Q2782" s="177"/>
      <c r="W2782" s="177"/>
    </row>
    <row r="2783" spans="15:23" ht="16" x14ac:dyDescent="0.2">
      <c r="O2783" s="176" t="s">
        <v>14349</v>
      </c>
      <c r="P2783" s="176">
        <v>0.23300000000000001</v>
      </c>
      <c r="Q2783" s="177"/>
      <c r="W2783" s="177"/>
    </row>
    <row r="2784" spans="15:23" ht="16" x14ac:dyDescent="0.2">
      <c r="O2784" s="176" t="s">
        <v>14351</v>
      </c>
      <c r="P2784" s="176">
        <v>-0.05</v>
      </c>
      <c r="Q2784" s="177"/>
      <c r="W2784" s="177"/>
    </row>
    <row r="2785" spans="15:23" ht="16" x14ac:dyDescent="0.2">
      <c r="O2785" s="176" t="s">
        <v>14351</v>
      </c>
      <c r="P2785" s="176">
        <v>-1.593</v>
      </c>
      <c r="Q2785" s="177"/>
      <c r="W2785" s="177"/>
    </row>
    <row r="2786" spans="15:23" ht="16" x14ac:dyDescent="0.2">
      <c r="O2786" s="176" t="s">
        <v>14351</v>
      </c>
      <c r="P2786" s="176">
        <v>-0.27700000000000002</v>
      </c>
      <c r="Q2786" s="177"/>
      <c r="W2786" s="177"/>
    </row>
    <row r="2787" spans="15:23" ht="16" x14ac:dyDescent="0.2">
      <c r="O2787" s="176" t="s">
        <v>14351</v>
      </c>
      <c r="P2787" s="176">
        <v>2.04</v>
      </c>
      <c r="Q2787" s="177"/>
      <c r="W2787" s="177"/>
    </row>
    <row r="2788" spans="15:23" ht="16" x14ac:dyDescent="0.2">
      <c r="O2788" s="176" t="s">
        <v>14351</v>
      </c>
      <c r="P2788" s="176">
        <v>1.151</v>
      </c>
      <c r="Q2788" s="177"/>
      <c r="W2788" s="177"/>
    </row>
    <row r="2789" spans="15:23" ht="16" x14ac:dyDescent="0.2">
      <c r="O2789" s="176" t="s">
        <v>14352</v>
      </c>
      <c r="P2789" s="176">
        <v>-4.2000000000000003E-2</v>
      </c>
      <c r="Q2789" s="177"/>
      <c r="W2789" s="177"/>
    </row>
    <row r="2790" spans="15:23" ht="16" x14ac:dyDescent="0.2">
      <c r="O2790" s="176" t="s">
        <v>14352</v>
      </c>
      <c r="P2790" s="176">
        <v>-0.91400000000000003</v>
      </c>
      <c r="Q2790" s="177"/>
      <c r="W2790" s="177"/>
    </row>
    <row r="2791" spans="15:23" ht="16" x14ac:dyDescent="0.2">
      <c r="O2791" s="176" t="s">
        <v>14352</v>
      </c>
      <c r="P2791" s="176">
        <v>0.58799999999999997</v>
      </c>
      <c r="Q2791" s="177"/>
      <c r="W2791" s="177"/>
    </row>
    <row r="2792" spans="15:23" ht="16" x14ac:dyDescent="0.2">
      <c r="O2792" s="176" t="s">
        <v>14352</v>
      </c>
      <c r="P2792" s="176">
        <v>0.26700000000000002</v>
      </c>
      <c r="Q2792" s="177"/>
      <c r="W2792" s="177"/>
    </row>
    <row r="2793" spans="15:23" ht="16" x14ac:dyDescent="0.2">
      <c r="O2793" s="176" t="s">
        <v>14352</v>
      </c>
      <c r="P2793" s="176">
        <v>2.1539999999999999</v>
      </c>
      <c r="Q2793" s="177"/>
      <c r="W2793" s="177"/>
    </row>
    <row r="2794" spans="15:23" ht="16" x14ac:dyDescent="0.2">
      <c r="O2794" s="176" t="s">
        <v>14353</v>
      </c>
      <c r="P2794" s="176">
        <v>-0.65700000000000003</v>
      </c>
      <c r="Q2794" s="177"/>
      <c r="W2794" s="177"/>
    </row>
    <row r="2795" spans="15:23" ht="16" x14ac:dyDescent="0.2">
      <c r="O2795" s="176" t="s">
        <v>14353</v>
      </c>
      <c r="P2795" s="176">
        <v>-0.75600000000000001</v>
      </c>
      <c r="Q2795" s="177"/>
      <c r="W2795" s="177"/>
    </row>
    <row r="2796" spans="15:23" ht="16" x14ac:dyDescent="0.2">
      <c r="O2796" s="176" t="s">
        <v>14353</v>
      </c>
      <c r="P2796" s="176">
        <v>-1.1499999999999999</v>
      </c>
      <c r="Q2796" s="177"/>
      <c r="W2796" s="177"/>
    </row>
    <row r="2797" spans="15:23" ht="16" x14ac:dyDescent="0.2">
      <c r="O2797" s="176" t="s">
        <v>14353</v>
      </c>
      <c r="P2797" s="176">
        <v>5.0999999999999997E-2</v>
      </c>
      <c r="Q2797" s="177"/>
      <c r="W2797" s="177"/>
    </row>
    <row r="2798" spans="15:23" ht="16" x14ac:dyDescent="0.2">
      <c r="O2798" s="176" t="s">
        <v>14353</v>
      </c>
      <c r="P2798" s="176">
        <v>-0.34499999999999997</v>
      </c>
      <c r="Q2798" s="177"/>
      <c r="W2798" s="177"/>
    </row>
    <row r="2799" spans="15:23" ht="16" x14ac:dyDescent="0.2">
      <c r="O2799" s="176" t="s">
        <v>14354</v>
      </c>
      <c r="P2799" s="176">
        <v>-1.4330000000000001</v>
      </c>
      <c r="Q2799" s="177"/>
      <c r="W2799" s="177"/>
    </row>
    <row r="2800" spans="15:23" ht="16" x14ac:dyDescent="0.2">
      <c r="O2800" s="176" t="s">
        <v>14354</v>
      </c>
      <c r="P2800" s="176">
        <v>-1.8009999999999999</v>
      </c>
      <c r="Q2800" s="177"/>
      <c r="W2800" s="177"/>
    </row>
    <row r="2801" spans="15:23" ht="16" x14ac:dyDescent="0.2">
      <c r="O2801" s="176" t="s">
        <v>14354</v>
      </c>
      <c r="P2801" s="176">
        <v>-0.19</v>
      </c>
      <c r="Q2801" s="177"/>
      <c r="W2801" s="177"/>
    </row>
    <row r="2802" spans="15:23" ht="16" x14ac:dyDescent="0.2">
      <c r="O2802" s="176" t="s">
        <v>14354</v>
      </c>
      <c r="P2802" s="176">
        <v>-2.464</v>
      </c>
      <c r="Q2802" s="177"/>
      <c r="W2802" s="177"/>
    </row>
    <row r="2803" spans="15:23" ht="16" x14ac:dyDescent="0.2">
      <c r="O2803" s="176" t="s">
        <v>14354</v>
      </c>
      <c r="P2803" s="176">
        <v>-5.1999999999999998E-2</v>
      </c>
      <c r="Q2803" s="177"/>
      <c r="W2803" s="177"/>
    </row>
    <row r="2804" spans="15:23" ht="16" x14ac:dyDescent="0.2">
      <c r="O2804" s="176" t="s">
        <v>14347</v>
      </c>
      <c r="P2804" s="176">
        <v>1.286</v>
      </c>
      <c r="Q2804" s="177"/>
      <c r="W2804" s="177"/>
    </row>
    <row r="2805" spans="15:23" ht="16" x14ac:dyDescent="0.2">
      <c r="O2805" s="176" t="s">
        <v>14347</v>
      </c>
      <c r="P2805" s="176">
        <v>0.41199999999999998</v>
      </c>
      <c r="Q2805" s="177"/>
      <c r="W2805" s="177"/>
    </row>
    <row r="2806" spans="15:23" ht="16" x14ac:dyDescent="0.2">
      <c r="O2806" s="176" t="s">
        <v>14347</v>
      </c>
      <c r="P2806" s="176">
        <v>1.05</v>
      </c>
      <c r="Q2806" s="177"/>
      <c r="W2806" s="177"/>
    </row>
    <row r="2807" spans="15:23" ht="16" x14ac:dyDescent="0.2">
      <c r="O2807" s="176" t="s">
        <v>14347</v>
      </c>
      <c r="P2807" s="176">
        <v>2.5139999999999998</v>
      </c>
      <c r="Q2807" s="177"/>
      <c r="W2807" s="177"/>
    </row>
    <row r="2808" spans="15:23" ht="16" x14ac:dyDescent="0.2">
      <c r="O2808" s="176" t="s">
        <v>14347</v>
      </c>
      <c r="P2808" s="176">
        <v>1.8740000000000001</v>
      </c>
      <c r="Q2808" s="177"/>
      <c r="W2808" s="177"/>
    </row>
    <row r="2809" spans="15:23" ht="16" x14ac:dyDescent="0.2">
      <c r="O2809" s="176" t="s">
        <v>14348</v>
      </c>
      <c r="P2809" s="176">
        <v>0.52400000000000002</v>
      </c>
      <c r="Q2809" s="177"/>
      <c r="W2809" s="177"/>
    </row>
    <row r="2810" spans="15:23" ht="16" x14ac:dyDescent="0.2">
      <c r="O2810" s="176" t="s">
        <v>14348</v>
      </c>
      <c r="P2810" s="176">
        <v>0.23200000000000001</v>
      </c>
      <c r="Q2810" s="177"/>
      <c r="W2810" s="177"/>
    </row>
    <row r="2811" spans="15:23" ht="16" x14ac:dyDescent="0.2">
      <c r="O2811" s="176" t="s">
        <v>14348</v>
      </c>
      <c r="P2811" s="176">
        <v>0.85699999999999998</v>
      </c>
      <c r="Q2811" s="177"/>
      <c r="W2811" s="177"/>
    </row>
    <row r="2812" spans="15:23" ht="16" x14ac:dyDescent="0.2">
      <c r="O2812" s="176" t="s">
        <v>14348</v>
      </c>
      <c r="P2812" s="176">
        <v>0.501</v>
      </c>
      <c r="Q2812" s="177"/>
      <c r="W2812" s="177"/>
    </row>
    <row r="2813" spans="15:23" ht="16" x14ac:dyDescent="0.2">
      <c r="O2813" s="176" t="s">
        <v>14348</v>
      </c>
      <c r="P2813" s="176" t="s">
        <v>12145</v>
      </c>
      <c r="Q2813" s="177"/>
      <c r="W2813" s="177"/>
    </row>
    <row r="2814" spans="15:23" ht="16" x14ac:dyDescent="0.2">
      <c r="O2814" s="176" t="s">
        <v>14354</v>
      </c>
      <c r="P2814" s="176">
        <v>-8.3000000000000004E-2</v>
      </c>
      <c r="Q2814" s="177"/>
      <c r="W2814" s="177"/>
    </row>
    <row r="2815" spans="15:23" ht="16" x14ac:dyDescent="0.2">
      <c r="O2815" s="176" t="s">
        <v>14354</v>
      </c>
      <c r="P2815" s="176">
        <v>-1.2030000000000001</v>
      </c>
      <c r="Q2815" s="177"/>
      <c r="W2815" s="177"/>
    </row>
    <row r="2816" spans="15:23" ht="16" x14ac:dyDescent="0.2">
      <c r="O2816" s="176" t="s">
        <v>14354</v>
      </c>
      <c r="P2816" s="176">
        <v>0.22800000000000001</v>
      </c>
      <c r="Q2816" s="177"/>
      <c r="W2816" s="177"/>
    </row>
    <row r="2817" spans="15:23" ht="16" x14ac:dyDescent="0.2">
      <c r="O2817" s="176" t="s">
        <v>14354</v>
      </c>
      <c r="P2817" s="176">
        <v>0.92700000000000005</v>
      </c>
      <c r="Q2817" s="177"/>
      <c r="W2817" s="177"/>
    </row>
    <row r="2818" spans="15:23" ht="16" x14ac:dyDescent="0.2">
      <c r="O2818" s="176" t="s">
        <v>14354</v>
      </c>
      <c r="P2818" s="176">
        <v>1.2529999999999999</v>
      </c>
      <c r="Q2818" s="177"/>
      <c r="W2818" s="177"/>
    </row>
    <row r="2819" spans="15:23" ht="16" x14ac:dyDescent="0.2">
      <c r="O2819" s="176" t="s">
        <v>14349</v>
      </c>
      <c r="P2819" s="176" t="s">
        <v>12145</v>
      </c>
      <c r="Q2819" s="177"/>
      <c r="W2819" s="177"/>
    </row>
    <row r="2820" spans="15:23" ht="16" x14ac:dyDescent="0.2">
      <c r="O2820" s="176" t="s">
        <v>14349</v>
      </c>
      <c r="P2820" s="176" t="s">
        <v>12145</v>
      </c>
      <c r="Q2820" s="177"/>
      <c r="W2820" s="177"/>
    </row>
    <row r="2821" spans="15:23" ht="16" x14ac:dyDescent="0.2">
      <c r="O2821" s="176" t="s">
        <v>14349</v>
      </c>
      <c r="P2821" s="176" t="s">
        <v>12145</v>
      </c>
      <c r="Q2821" s="177"/>
      <c r="W2821" s="177"/>
    </row>
    <row r="2822" spans="15:23" ht="16" x14ac:dyDescent="0.2">
      <c r="O2822" s="176" t="s">
        <v>14349</v>
      </c>
      <c r="P2822" s="176" t="s">
        <v>12145</v>
      </c>
      <c r="Q2822" s="177"/>
      <c r="W2822" s="177"/>
    </row>
    <row r="2823" spans="15:23" ht="16" x14ac:dyDescent="0.2">
      <c r="O2823" s="176" t="s">
        <v>14349</v>
      </c>
      <c r="P2823" s="176">
        <v>0.999</v>
      </c>
      <c r="Q2823" s="177"/>
      <c r="W2823" s="177"/>
    </row>
    <row r="2824" spans="15:23" ht="16" x14ac:dyDescent="0.2">
      <c r="O2824" s="176" t="s">
        <v>14351</v>
      </c>
      <c r="P2824" s="176">
        <v>0.224</v>
      </c>
      <c r="Q2824" s="177"/>
      <c r="W2824" s="177"/>
    </row>
    <row r="2825" spans="15:23" ht="16" x14ac:dyDescent="0.2">
      <c r="O2825" s="176" t="s">
        <v>14351</v>
      </c>
      <c r="P2825" s="176">
        <v>-0.24199999999999999</v>
      </c>
      <c r="Q2825" s="177"/>
      <c r="W2825" s="177"/>
    </row>
    <row r="2826" spans="15:23" ht="16" x14ac:dyDescent="0.2">
      <c r="O2826" s="176" t="s">
        <v>14351</v>
      </c>
      <c r="P2826" s="176">
        <v>0.377</v>
      </c>
      <c r="Q2826" s="177"/>
      <c r="W2826" s="177"/>
    </row>
    <row r="2827" spans="15:23" ht="16" x14ac:dyDescent="0.2">
      <c r="O2827" s="176" t="s">
        <v>14351</v>
      </c>
      <c r="P2827" s="176">
        <v>0.59899999999999998</v>
      </c>
      <c r="Q2827" s="177"/>
      <c r="W2827" s="177"/>
    </row>
    <row r="2828" spans="15:23" ht="16" x14ac:dyDescent="0.2">
      <c r="O2828" s="176" t="s">
        <v>14351</v>
      </c>
      <c r="P2828" s="176">
        <v>1.6739999999999999</v>
      </c>
      <c r="Q2828" s="177"/>
      <c r="W2828" s="177"/>
    </row>
    <row r="2829" spans="15:23" ht="16" x14ac:dyDescent="0.2">
      <c r="O2829" s="176" t="s">
        <v>14352</v>
      </c>
      <c r="P2829" s="176">
        <v>0.65500000000000003</v>
      </c>
      <c r="Q2829" s="177"/>
      <c r="W2829" s="177"/>
    </row>
    <row r="2830" spans="15:23" ht="16" x14ac:dyDescent="0.2">
      <c r="O2830" s="176" t="s">
        <v>14352</v>
      </c>
      <c r="P2830" s="176">
        <v>-0.60299999999999998</v>
      </c>
      <c r="Q2830" s="177"/>
      <c r="W2830" s="177"/>
    </row>
    <row r="2831" spans="15:23" ht="16" x14ac:dyDescent="0.2">
      <c r="O2831" s="176" t="s">
        <v>14352</v>
      </c>
      <c r="P2831" s="176">
        <v>0.73299999999999998</v>
      </c>
      <c r="Q2831" s="177"/>
      <c r="W2831" s="177"/>
    </row>
    <row r="2832" spans="15:23" ht="16" x14ac:dyDescent="0.2">
      <c r="O2832" s="176" t="s">
        <v>14352</v>
      </c>
      <c r="P2832" s="176">
        <v>2.0569999999999999</v>
      </c>
      <c r="Q2832" s="177"/>
      <c r="W2832" s="177"/>
    </row>
    <row r="2833" spans="15:23" ht="16" x14ac:dyDescent="0.2">
      <c r="O2833" s="176" t="s">
        <v>14352</v>
      </c>
      <c r="P2833" s="176">
        <v>2.718</v>
      </c>
      <c r="Q2833" s="177"/>
      <c r="W2833" s="177"/>
    </row>
    <row r="2834" spans="15:23" ht="16" x14ac:dyDescent="0.2">
      <c r="O2834" s="176" t="s">
        <v>14353</v>
      </c>
      <c r="P2834" s="176">
        <v>-0.71299999999999997</v>
      </c>
      <c r="Q2834" s="177"/>
      <c r="W2834" s="177"/>
    </row>
    <row r="2835" spans="15:23" ht="16" x14ac:dyDescent="0.2">
      <c r="O2835" s="176" t="s">
        <v>14353</v>
      </c>
      <c r="P2835" s="176">
        <v>-1.0629999999999999</v>
      </c>
      <c r="Q2835" s="177"/>
      <c r="W2835" s="177"/>
    </row>
    <row r="2836" spans="15:23" ht="16" x14ac:dyDescent="0.2">
      <c r="O2836" s="176" t="s">
        <v>14353</v>
      </c>
      <c r="P2836" s="176">
        <v>-0.38300000000000001</v>
      </c>
      <c r="Q2836" s="177"/>
      <c r="W2836" s="177"/>
    </row>
    <row r="2837" spans="15:23" ht="16" x14ac:dyDescent="0.2">
      <c r="O2837" s="176" t="s">
        <v>14353</v>
      </c>
      <c r="P2837" s="176">
        <v>-0.67500000000000004</v>
      </c>
      <c r="Q2837" s="177"/>
      <c r="W2837" s="177"/>
    </row>
    <row r="2838" spans="15:23" ht="16" x14ac:dyDescent="0.2">
      <c r="O2838" s="176" t="s">
        <v>14353</v>
      </c>
      <c r="P2838" s="176">
        <v>1.254</v>
      </c>
      <c r="Q2838" s="177"/>
      <c r="W2838" s="177"/>
    </row>
    <row r="2839" spans="15:23" ht="16" x14ac:dyDescent="0.2">
      <c r="O2839" s="176" t="s">
        <v>14348</v>
      </c>
      <c r="P2839" s="176">
        <v>0.192</v>
      </c>
      <c r="Q2839" s="177"/>
      <c r="W2839" s="177"/>
    </row>
    <row r="2840" spans="15:23" ht="16" x14ac:dyDescent="0.2">
      <c r="O2840" s="176" t="s">
        <v>14348</v>
      </c>
      <c r="P2840" s="176">
        <v>0.52200000000000002</v>
      </c>
      <c r="Q2840" s="177"/>
      <c r="W2840" s="177"/>
    </row>
    <row r="2841" spans="15:23" ht="16" x14ac:dyDescent="0.2">
      <c r="O2841" s="176" t="s">
        <v>14348</v>
      </c>
      <c r="P2841" s="176">
        <v>-0.20899999999999999</v>
      </c>
      <c r="Q2841" s="177"/>
      <c r="W2841" s="177"/>
    </row>
    <row r="2842" spans="15:23" ht="16" x14ac:dyDescent="0.2">
      <c r="O2842" s="176" t="s">
        <v>14348</v>
      </c>
      <c r="P2842" s="176">
        <v>0.246</v>
      </c>
      <c r="Q2842" s="177"/>
      <c r="W2842" s="177"/>
    </row>
    <row r="2843" spans="15:23" ht="16" x14ac:dyDescent="0.2">
      <c r="O2843" s="176" t="s">
        <v>14348</v>
      </c>
      <c r="P2843" s="176">
        <v>0.41399999999999998</v>
      </c>
      <c r="Q2843" s="177"/>
      <c r="W2843" s="177"/>
    </row>
    <row r="2844" spans="15:23" ht="16" x14ac:dyDescent="0.2">
      <c r="O2844" s="176" t="s">
        <v>14352</v>
      </c>
      <c r="P2844" s="176">
        <v>-7.2999999999999995E-2</v>
      </c>
      <c r="Q2844" s="177"/>
      <c r="W2844" s="177"/>
    </row>
    <row r="2845" spans="15:23" ht="16" x14ac:dyDescent="0.2">
      <c r="O2845" s="176" t="s">
        <v>14352</v>
      </c>
      <c r="P2845" s="176">
        <v>-0.372</v>
      </c>
      <c r="Q2845" s="177"/>
      <c r="W2845" s="177"/>
    </row>
    <row r="2846" spans="15:23" ht="16" x14ac:dyDescent="0.2">
      <c r="O2846" s="176" t="s">
        <v>14352</v>
      </c>
      <c r="P2846" s="176">
        <v>-5.8999999999999997E-2</v>
      </c>
      <c r="Q2846" s="177"/>
      <c r="W2846" s="177"/>
    </row>
    <row r="2847" spans="15:23" ht="16" x14ac:dyDescent="0.2">
      <c r="O2847" s="176" t="s">
        <v>14352</v>
      </c>
      <c r="P2847" s="176">
        <v>0.26700000000000002</v>
      </c>
      <c r="Q2847" s="177"/>
      <c r="W2847" s="177"/>
    </row>
    <row r="2848" spans="15:23" ht="16" x14ac:dyDescent="0.2">
      <c r="O2848" s="176" t="s">
        <v>14352</v>
      </c>
      <c r="P2848" s="176">
        <v>0.247</v>
      </c>
      <c r="Q2848" s="177"/>
      <c r="W2848" s="177"/>
    </row>
    <row r="2849" spans="15:23" ht="16" x14ac:dyDescent="0.2">
      <c r="O2849" s="176" t="s">
        <v>14349</v>
      </c>
      <c r="P2849" s="176">
        <v>2.2610000000000001</v>
      </c>
      <c r="Q2849" s="177"/>
      <c r="W2849" s="177"/>
    </row>
    <row r="2850" spans="15:23" ht="16" x14ac:dyDescent="0.2">
      <c r="O2850" s="176" t="s">
        <v>14349</v>
      </c>
      <c r="P2850" s="176">
        <v>1.6479999999999999</v>
      </c>
      <c r="Q2850" s="177"/>
      <c r="W2850" s="177"/>
    </row>
    <row r="2851" spans="15:23" ht="16" x14ac:dyDescent="0.2">
      <c r="O2851" s="176" t="s">
        <v>14349</v>
      </c>
      <c r="P2851" s="176">
        <v>2.7360000000000002</v>
      </c>
      <c r="Q2851" s="177"/>
      <c r="W2851" s="177"/>
    </row>
    <row r="2852" spans="15:23" ht="16" x14ac:dyDescent="0.2">
      <c r="O2852" s="176" t="s">
        <v>14349</v>
      </c>
      <c r="P2852" s="176">
        <v>2.4180000000000001</v>
      </c>
      <c r="Q2852" s="177"/>
      <c r="W2852" s="177"/>
    </row>
    <row r="2853" spans="15:23" ht="16" x14ac:dyDescent="0.2">
      <c r="O2853" s="176" t="s">
        <v>14349</v>
      </c>
      <c r="P2853" s="176">
        <v>1.0740000000000001</v>
      </c>
      <c r="Q2853" s="177"/>
      <c r="W2853" s="177"/>
    </row>
    <row r="2854" spans="15:23" ht="16" x14ac:dyDescent="0.2">
      <c r="O2854" s="176" t="s">
        <v>14350</v>
      </c>
      <c r="P2854" s="176" t="s">
        <v>12145</v>
      </c>
      <c r="Q2854" s="177"/>
      <c r="W2854" s="177"/>
    </row>
    <row r="2855" spans="15:23" ht="16" x14ac:dyDescent="0.2">
      <c r="O2855" s="176" t="s">
        <v>14350</v>
      </c>
      <c r="P2855" s="176" t="s">
        <v>12145</v>
      </c>
      <c r="Q2855" s="177"/>
      <c r="W2855" s="177"/>
    </row>
    <row r="2856" spans="15:23" ht="16" x14ac:dyDescent="0.2">
      <c r="O2856" s="176" t="s">
        <v>14350</v>
      </c>
      <c r="P2856" s="176" t="s">
        <v>12145</v>
      </c>
      <c r="Q2856" s="177"/>
      <c r="W2856" s="177"/>
    </row>
    <row r="2857" spans="15:23" ht="16" x14ac:dyDescent="0.2">
      <c r="O2857" s="176" t="s">
        <v>14350</v>
      </c>
      <c r="P2857" s="176" t="s">
        <v>12145</v>
      </c>
      <c r="Q2857" s="177"/>
      <c r="W2857" s="177"/>
    </row>
    <row r="2858" spans="15:23" ht="16" x14ac:dyDescent="0.2">
      <c r="O2858" s="176" t="s">
        <v>14350</v>
      </c>
      <c r="P2858" s="176">
        <v>-0.253</v>
      </c>
      <c r="Q2858" s="177"/>
      <c r="W2858" s="177"/>
    </row>
    <row r="2859" spans="15:23" ht="16" x14ac:dyDescent="0.2">
      <c r="O2859" s="176" t="s">
        <v>14351</v>
      </c>
      <c r="P2859" s="176" t="s">
        <v>12145</v>
      </c>
      <c r="Q2859" s="177"/>
      <c r="W2859" s="177"/>
    </row>
    <row r="2860" spans="15:23" ht="16" x14ac:dyDescent="0.2">
      <c r="O2860" s="176" t="s">
        <v>14351</v>
      </c>
      <c r="P2860" s="176" t="s">
        <v>12145</v>
      </c>
      <c r="Q2860" s="177"/>
      <c r="W2860" s="177"/>
    </row>
    <row r="2861" spans="15:23" ht="16" x14ac:dyDescent="0.2">
      <c r="O2861" s="176" t="s">
        <v>14351</v>
      </c>
      <c r="P2861" s="176">
        <v>0.51700000000000002</v>
      </c>
      <c r="Q2861" s="177"/>
      <c r="W2861" s="177"/>
    </row>
    <row r="2862" spans="15:23" ht="16" x14ac:dyDescent="0.2">
      <c r="O2862" s="176" t="s">
        <v>14351</v>
      </c>
      <c r="P2862" s="176">
        <v>0.69699999999999995</v>
      </c>
      <c r="Q2862" s="177"/>
      <c r="W2862" s="177"/>
    </row>
    <row r="2863" spans="15:23" ht="16" x14ac:dyDescent="0.2">
      <c r="O2863" s="176" t="s">
        <v>14351</v>
      </c>
      <c r="P2863" s="176">
        <v>-0.161</v>
      </c>
      <c r="Q2863" s="177"/>
      <c r="W2863" s="177"/>
    </row>
    <row r="2864" spans="15:23" ht="16" x14ac:dyDescent="0.2">
      <c r="O2864" s="176" t="s">
        <v>14354</v>
      </c>
      <c r="P2864" s="176">
        <v>9.7000000000000003E-2</v>
      </c>
      <c r="Q2864" s="177"/>
      <c r="W2864" s="177"/>
    </row>
    <row r="2865" spans="15:23" ht="16" x14ac:dyDescent="0.2">
      <c r="O2865" s="176" t="s">
        <v>14354</v>
      </c>
      <c r="P2865" s="176">
        <v>-0.50900000000000001</v>
      </c>
      <c r="Q2865" s="177"/>
      <c r="W2865" s="177"/>
    </row>
    <row r="2866" spans="15:23" ht="16" x14ac:dyDescent="0.2">
      <c r="O2866" s="176" t="s">
        <v>14354</v>
      </c>
      <c r="P2866" s="176">
        <v>1.298</v>
      </c>
      <c r="Q2866" s="177"/>
      <c r="W2866" s="177"/>
    </row>
    <row r="2867" spans="15:23" ht="16" x14ac:dyDescent="0.2">
      <c r="O2867" s="176" t="s">
        <v>14354</v>
      </c>
      <c r="P2867" s="176">
        <v>-0.59</v>
      </c>
      <c r="Q2867" s="177"/>
      <c r="W2867" s="177"/>
    </row>
    <row r="2868" spans="15:23" ht="16" x14ac:dyDescent="0.2">
      <c r="O2868" s="176" t="s">
        <v>14354</v>
      </c>
      <c r="P2868" s="176">
        <v>0.36799999999999999</v>
      </c>
      <c r="Q2868" s="177"/>
      <c r="W2868" s="177"/>
    </row>
    <row r="2869" spans="15:23" ht="16" x14ac:dyDescent="0.2">
      <c r="O2869" s="176" t="s">
        <v>14353</v>
      </c>
      <c r="P2869" s="176" t="s">
        <v>12145</v>
      </c>
      <c r="Q2869" s="177"/>
      <c r="W2869" s="177"/>
    </row>
    <row r="2870" spans="15:23" ht="16" x14ac:dyDescent="0.2">
      <c r="O2870" s="176" t="s">
        <v>14353</v>
      </c>
      <c r="P2870" s="176" t="s">
        <v>12145</v>
      </c>
      <c r="Q2870" s="177"/>
      <c r="W2870" s="177"/>
    </row>
    <row r="2871" spans="15:23" ht="16" x14ac:dyDescent="0.2">
      <c r="O2871" s="176" t="s">
        <v>14353</v>
      </c>
      <c r="P2871" s="176" t="s">
        <v>12145</v>
      </c>
      <c r="Q2871" s="177"/>
      <c r="W2871" s="177"/>
    </row>
    <row r="2872" spans="15:23" ht="16" x14ac:dyDescent="0.2">
      <c r="O2872" s="176" t="s">
        <v>14353</v>
      </c>
      <c r="P2872" s="176">
        <v>-0.72199999999999998</v>
      </c>
      <c r="Q2872" s="177"/>
      <c r="W2872" s="177"/>
    </row>
    <row r="2873" spans="15:23" ht="16" x14ac:dyDescent="0.2">
      <c r="O2873" s="176" t="s">
        <v>14353</v>
      </c>
      <c r="P2873" s="176">
        <v>1.1259999999999999</v>
      </c>
      <c r="Q2873" s="177"/>
      <c r="W2873" s="177"/>
    </row>
    <row r="2874" spans="15:23" ht="16" x14ac:dyDescent="0.2">
      <c r="O2874" s="176" t="s">
        <v>14348</v>
      </c>
      <c r="P2874" s="176">
        <v>1.786</v>
      </c>
      <c r="Q2874" s="177"/>
      <c r="W2874" s="177"/>
    </row>
    <row r="2875" spans="15:23" ht="16" x14ac:dyDescent="0.2">
      <c r="O2875" s="176" t="s">
        <v>14348</v>
      </c>
      <c r="P2875" s="176">
        <v>3.0339999999999998</v>
      </c>
      <c r="Q2875" s="177"/>
      <c r="W2875" s="177"/>
    </row>
    <row r="2876" spans="15:23" ht="16" x14ac:dyDescent="0.2">
      <c r="O2876" s="176" t="s">
        <v>14348</v>
      </c>
      <c r="P2876" s="176">
        <v>2.2650000000000001</v>
      </c>
      <c r="Q2876" s="177"/>
      <c r="W2876" s="177"/>
    </row>
    <row r="2877" spans="15:23" ht="16" x14ac:dyDescent="0.2">
      <c r="O2877" s="176" t="s">
        <v>14348</v>
      </c>
      <c r="P2877" s="176">
        <v>-0.22600000000000001</v>
      </c>
      <c r="Q2877" s="177"/>
      <c r="W2877" s="177"/>
    </row>
    <row r="2878" spans="15:23" ht="16" x14ac:dyDescent="0.2">
      <c r="O2878" s="176" t="s">
        <v>14348</v>
      </c>
      <c r="P2878" s="176">
        <v>2.0409999999999999</v>
      </c>
      <c r="Q2878" s="177"/>
      <c r="W2878" s="177"/>
    </row>
    <row r="2879" spans="15:23" ht="16" x14ac:dyDescent="0.2">
      <c r="O2879" s="176" t="s">
        <v>14347</v>
      </c>
      <c r="P2879" s="176" t="s">
        <v>12145</v>
      </c>
      <c r="Q2879" s="177"/>
      <c r="W2879" s="177"/>
    </row>
    <row r="2880" spans="15:23" ht="16" x14ac:dyDescent="0.2">
      <c r="O2880" s="176" t="s">
        <v>14347</v>
      </c>
      <c r="P2880" s="176" t="s">
        <v>12145</v>
      </c>
      <c r="Q2880" s="177"/>
      <c r="W2880" s="177"/>
    </row>
    <row r="2881" spans="15:23" ht="16" x14ac:dyDescent="0.2">
      <c r="O2881" s="176" t="s">
        <v>14347</v>
      </c>
      <c r="P2881" s="176">
        <v>2.0680000000000001</v>
      </c>
      <c r="Q2881" s="177"/>
      <c r="W2881" s="177"/>
    </row>
    <row r="2882" spans="15:23" ht="16" x14ac:dyDescent="0.2">
      <c r="O2882" s="176" t="s">
        <v>14347</v>
      </c>
      <c r="P2882" s="176">
        <v>-1.0369999999999999</v>
      </c>
      <c r="Q2882" s="177"/>
      <c r="W2882" s="177"/>
    </row>
    <row r="2883" spans="15:23" ht="16" x14ac:dyDescent="0.2">
      <c r="O2883" s="176" t="s">
        <v>14347</v>
      </c>
      <c r="P2883" s="176" t="s">
        <v>12145</v>
      </c>
      <c r="Q2883" s="177"/>
      <c r="W2883" s="177"/>
    </row>
    <row r="2884" spans="15:23" ht="16" x14ac:dyDescent="0.2">
      <c r="O2884" s="176" t="s">
        <v>14349</v>
      </c>
      <c r="P2884" s="176">
        <v>1.952</v>
      </c>
      <c r="Q2884" s="177"/>
      <c r="W2884" s="177"/>
    </row>
    <row r="2885" spans="15:23" ht="16" x14ac:dyDescent="0.2">
      <c r="O2885" s="176" t="s">
        <v>14349</v>
      </c>
      <c r="P2885" s="176">
        <v>2.2309999999999999</v>
      </c>
      <c r="Q2885" s="177"/>
      <c r="W2885" s="177"/>
    </row>
    <row r="2886" spans="15:23" ht="16" x14ac:dyDescent="0.2">
      <c r="O2886" s="176" t="s">
        <v>14349</v>
      </c>
      <c r="P2886" s="176">
        <v>1.5049999999999999</v>
      </c>
      <c r="Q2886" s="177"/>
      <c r="W2886" s="177"/>
    </row>
    <row r="2887" spans="15:23" ht="16" x14ac:dyDescent="0.2">
      <c r="O2887" s="176" t="s">
        <v>14349</v>
      </c>
      <c r="P2887" s="176">
        <v>2.145</v>
      </c>
      <c r="Q2887" s="177"/>
      <c r="W2887" s="177"/>
    </row>
    <row r="2888" spans="15:23" ht="16" x14ac:dyDescent="0.2">
      <c r="O2888" s="176" t="s">
        <v>14349</v>
      </c>
      <c r="P2888" s="176">
        <v>1.2829999999999999</v>
      </c>
      <c r="Q2888" s="177"/>
      <c r="W2888" s="177"/>
    </row>
    <row r="2889" spans="15:23" ht="16" x14ac:dyDescent="0.2">
      <c r="O2889" s="176" t="s">
        <v>14347</v>
      </c>
      <c r="P2889" s="176">
        <v>0.41799999999999998</v>
      </c>
      <c r="Q2889" s="177"/>
      <c r="W2889" s="177"/>
    </row>
    <row r="2890" spans="15:23" ht="16" x14ac:dyDescent="0.2">
      <c r="O2890" s="176" t="s">
        <v>14347</v>
      </c>
      <c r="P2890" s="176">
        <v>0.17399999999999999</v>
      </c>
      <c r="Q2890" s="177"/>
      <c r="W2890" s="177"/>
    </row>
    <row r="2891" spans="15:23" ht="16" x14ac:dyDescent="0.2">
      <c r="O2891" s="176" t="s">
        <v>14347</v>
      </c>
      <c r="P2891" s="176">
        <v>0.65900000000000003</v>
      </c>
      <c r="Q2891" s="177"/>
      <c r="W2891" s="177"/>
    </row>
    <row r="2892" spans="15:23" ht="16" x14ac:dyDescent="0.2">
      <c r="O2892" s="176" t="s">
        <v>14347</v>
      </c>
      <c r="P2892" s="176">
        <v>0.42299999999999999</v>
      </c>
      <c r="Q2892" s="177"/>
      <c r="V2892" s="177"/>
      <c r="W2892" s="177"/>
    </row>
    <row r="2893" spans="15:23" ht="16" x14ac:dyDescent="0.2">
      <c r="O2893" s="176" t="s">
        <v>14347</v>
      </c>
      <c r="P2893" s="176">
        <v>0.48599999999999999</v>
      </c>
      <c r="Q2893" s="177"/>
      <c r="V2893" s="177"/>
      <c r="W2893" s="177"/>
    </row>
    <row r="2894" spans="15:23" ht="16" x14ac:dyDescent="0.2">
      <c r="O2894" s="176" t="s">
        <v>14350</v>
      </c>
      <c r="P2894" s="176">
        <v>8.0000000000000002E-3</v>
      </c>
      <c r="Q2894" s="177"/>
      <c r="V2894" s="177"/>
      <c r="W2894" s="177"/>
    </row>
    <row r="2895" spans="15:23" ht="16" x14ac:dyDescent="0.2">
      <c r="O2895" s="176" t="s">
        <v>14350</v>
      </c>
      <c r="P2895" s="176">
        <v>4.8000000000000001E-2</v>
      </c>
      <c r="Q2895" s="177"/>
      <c r="V2895" s="177"/>
      <c r="W2895" s="177"/>
    </row>
    <row r="2896" spans="15:23" ht="16" x14ac:dyDescent="0.2">
      <c r="O2896" s="176" t="s">
        <v>14350</v>
      </c>
      <c r="P2896" s="176">
        <v>0.252</v>
      </c>
      <c r="Q2896" s="177"/>
      <c r="V2896" s="177"/>
      <c r="W2896" s="177"/>
    </row>
    <row r="2897" spans="15:23" ht="16" x14ac:dyDescent="0.2">
      <c r="O2897" s="176" t="s">
        <v>14350</v>
      </c>
      <c r="P2897" s="176">
        <v>-0.32</v>
      </c>
      <c r="Q2897" s="177"/>
      <c r="V2897" s="177"/>
      <c r="W2897" s="177"/>
    </row>
    <row r="2898" spans="15:23" ht="16" x14ac:dyDescent="0.2">
      <c r="O2898" s="176" t="s">
        <v>14350</v>
      </c>
      <c r="P2898" s="176">
        <v>1.833</v>
      </c>
      <c r="Q2898" s="177"/>
      <c r="V2898" s="177"/>
      <c r="W2898" s="177"/>
    </row>
    <row r="2899" spans="15:23" ht="16" x14ac:dyDescent="0.2">
      <c r="O2899" s="176" t="s">
        <v>14351</v>
      </c>
      <c r="P2899" s="176">
        <v>0.20799999999999999</v>
      </c>
      <c r="Q2899" s="177"/>
      <c r="V2899" s="177"/>
      <c r="W2899" s="177"/>
    </row>
    <row r="2900" spans="15:23" ht="16" x14ac:dyDescent="0.2">
      <c r="O2900" s="176" t="s">
        <v>14351</v>
      </c>
      <c r="P2900" s="176">
        <v>-1.7490000000000001</v>
      </c>
      <c r="Q2900" s="177"/>
      <c r="V2900" s="177"/>
      <c r="W2900" s="177"/>
    </row>
    <row r="2901" spans="15:23" ht="16" x14ac:dyDescent="0.2">
      <c r="O2901" s="176" t="s">
        <v>14351</v>
      </c>
      <c r="P2901" s="176">
        <v>0.44900000000000001</v>
      </c>
      <c r="Q2901" s="177"/>
      <c r="V2901" s="177"/>
      <c r="W2901" s="177"/>
    </row>
    <row r="2902" spans="15:23" ht="16" x14ac:dyDescent="0.2">
      <c r="O2902" s="176" t="s">
        <v>14351</v>
      </c>
      <c r="P2902" s="176">
        <v>2.1779999999999999</v>
      </c>
      <c r="Q2902" s="177"/>
      <c r="V2902" s="177"/>
      <c r="W2902" s="177"/>
    </row>
    <row r="2903" spans="15:23" ht="16" x14ac:dyDescent="0.2">
      <c r="O2903" s="176" t="s">
        <v>14351</v>
      </c>
      <c r="P2903" s="176">
        <v>2.4009999999999998</v>
      </c>
      <c r="Q2903" s="177"/>
      <c r="V2903" s="177"/>
      <c r="W2903" s="177"/>
    </row>
    <row r="2904" spans="15:23" ht="16" x14ac:dyDescent="0.2">
      <c r="O2904" s="176" t="s">
        <v>14352</v>
      </c>
      <c r="P2904" s="176">
        <v>0.83399999999999996</v>
      </c>
      <c r="Q2904" s="177"/>
      <c r="V2904" s="177"/>
      <c r="W2904" s="177"/>
    </row>
    <row r="2905" spans="15:23" ht="16" x14ac:dyDescent="0.2">
      <c r="O2905" s="176" t="s">
        <v>14352</v>
      </c>
      <c r="P2905" s="176">
        <v>0.26700000000000002</v>
      </c>
      <c r="Q2905" s="177"/>
      <c r="V2905" s="177"/>
      <c r="W2905" s="177"/>
    </row>
    <row r="2906" spans="15:23" ht="16" x14ac:dyDescent="0.2">
      <c r="O2906" s="176" t="s">
        <v>14352</v>
      </c>
      <c r="P2906" s="176">
        <v>1.252</v>
      </c>
      <c r="Q2906" s="177"/>
      <c r="V2906" s="177"/>
      <c r="W2906" s="177"/>
    </row>
    <row r="2907" spans="15:23" ht="16" x14ac:dyDescent="0.2">
      <c r="O2907" s="176" t="s">
        <v>14352</v>
      </c>
      <c r="P2907" s="176">
        <v>1.0269999999999999</v>
      </c>
      <c r="Q2907" s="177"/>
      <c r="V2907" s="177"/>
      <c r="W2907" s="177"/>
    </row>
    <row r="2908" spans="15:23" ht="16" x14ac:dyDescent="0.2">
      <c r="O2908" s="176" t="s">
        <v>14352</v>
      </c>
      <c r="P2908" s="176">
        <v>2.3650000000000002</v>
      </c>
      <c r="Q2908" s="177"/>
      <c r="V2908" s="177"/>
      <c r="W2908" s="177"/>
    </row>
    <row r="2909" spans="15:23" ht="16" x14ac:dyDescent="0.2">
      <c r="O2909" s="176" t="s">
        <v>14353</v>
      </c>
      <c r="P2909" s="176">
        <v>-0.99299999999999999</v>
      </c>
      <c r="Q2909" s="177"/>
      <c r="V2909" s="177"/>
      <c r="W2909" s="177"/>
    </row>
    <row r="2910" spans="15:23" ht="16" x14ac:dyDescent="0.2">
      <c r="O2910" s="176" t="s">
        <v>14353</v>
      </c>
      <c r="P2910" s="176">
        <v>-0.89100000000000001</v>
      </c>
      <c r="Q2910" s="177"/>
      <c r="V2910" s="177"/>
      <c r="W2910" s="177"/>
    </row>
    <row r="2911" spans="15:23" ht="16" x14ac:dyDescent="0.2">
      <c r="O2911" s="176" t="s">
        <v>14353</v>
      </c>
      <c r="P2911" s="176">
        <v>-1.129</v>
      </c>
      <c r="Q2911" s="177"/>
      <c r="V2911" s="177"/>
      <c r="W2911" s="177"/>
    </row>
    <row r="2912" spans="15:23" ht="16" x14ac:dyDescent="0.2">
      <c r="O2912" s="176" t="s">
        <v>14353</v>
      </c>
      <c r="P2912" s="176">
        <v>-0.95899999999999996</v>
      </c>
      <c r="Q2912" s="177"/>
      <c r="V2912" s="177"/>
      <c r="W2912" s="177"/>
    </row>
    <row r="2913" spans="15:23" ht="16" x14ac:dyDescent="0.2">
      <c r="O2913" s="176" t="s">
        <v>14353</v>
      </c>
      <c r="P2913" s="176">
        <v>1.5029999999999999</v>
      </c>
      <c r="Q2913" s="177"/>
      <c r="V2913" s="177"/>
      <c r="W2913" s="177"/>
    </row>
    <row r="2914" spans="15:23" ht="16" x14ac:dyDescent="0.2">
      <c r="O2914" s="176" t="s">
        <v>14354</v>
      </c>
      <c r="P2914" s="176">
        <v>1.5049999999999999</v>
      </c>
      <c r="Q2914" s="177"/>
      <c r="V2914" s="177"/>
      <c r="W2914" s="177"/>
    </row>
    <row r="2915" spans="15:23" ht="16" x14ac:dyDescent="0.2">
      <c r="O2915" s="176" t="s">
        <v>14354</v>
      </c>
      <c r="P2915" s="176">
        <v>1.3480000000000001</v>
      </c>
      <c r="Q2915" s="177"/>
      <c r="V2915" s="177"/>
      <c r="W2915" s="177"/>
    </row>
    <row r="2916" spans="15:23" ht="16" x14ac:dyDescent="0.2">
      <c r="O2916" s="176" t="s">
        <v>14354</v>
      </c>
      <c r="P2916" s="176">
        <v>1.931</v>
      </c>
      <c r="Q2916" s="177"/>
      <c r="V2916" s="177"/>
      <c r="W2916" s="177"/>
    </row>
    <row r="2917" spans="15:23" ht="16" x14ac:dyDescent="0.2">
      <c r="O2917" s="176" t="s">
        <v>14354</v>
      </c>
      <c r="P2917" s="176">
        <v>1.1919999999999999</v>
      </c>
      <c r="Q2917" s="177"/>
      <c r="V2917" s="177"/>
      <c r="W2917" s="177"/>
    </row>
    <row r="2918" spans="15:23" ht="16" x14ac:dyDescent="0.2">
      <c r="O2918" s="176" t="s">
        <v>14354</v>
      </c>
      <c r="P2918" s="176">
        <v>2.1139999999999999</v>
      </c>
      <c r="Q2918" s="177"/>
      <c r="V2918" s="177"/>
      <c r="W2918" s="177"/>
    </row>
    <row r="2919" spans="15:23" ht="16" x14ac:dyDescent="0.2">
      <c r="O2919" s="176" t="s">
        <v>14347</v>
      </c>
      <c r="P2919" s="176" t="s">
        <v>12145</v>
      </c>
      <c r="Q2919" s="177"/>
      <c r="V2919" s="177"/>
      <c r="W2919" s="177"/>
    </row>
    <row r="2920" spans="15:23" ht="16" x14ac:dyDescent="0.2">
      <c r="O2920" s="176" t="s">
        <v>14347</v>
      </c>
      <c r="P2920" s="176" t="s">
        <v>12145</v>
      </c>
      <c r="Q2920" s="177"/>
      <c r="V2920" s="177"/>
      <c r="W2920" s="177"/>
    </row>
    <row r="2921" spans="15:23" ht="16" x14ac:dyDescent="0.2">
      <c r="O2921" s="176" t="s">
        <v>14347</v>
      </c>
      <c r="P2921" s="176" t="s">
        <v>12145</v>
      </c>
      <c r="Q2921" s="177"/>
      <c r="V2921" s="177"/>
      <c r="W2921" s="177"/>
    </row>
    <row r="2922" spans="15:23" ht="16" x14ac:dyDescent="0.2">
      <c r="O2922" s="176" t="s">
        <v>14347</v>
      </c>
      <c r="P2922" s="176">
        <v>0.49</v>
      </c>
      <c r="Q2922" s="177"/>
      <c r="V2922" s="177"/>
      <c r="W2922" s="177"/>
    </row>
    <row r="2923" spans="15:23" ht="16" x14ac:dyDescent="0.2">
      <c r="O2923" s="176" t="s">
        <v>14347</v>
      </c>
      <c r="P2923" s="176">
        <v>1.135</v>
      </c>
      <c r="Q2923" s="177"/>
      <c r="V2923" s="177"/>
      <c r="W2923" s="177"/>
    </row>
    <row r="2924" spans="15:23" ht="16" x14ac:dyDescent="0.2">
      <c r="O2924" s="176" t="s">
        <v>14348</v>
      </c>
      <c r="P2924" s="176" t="s">
        <v>12145</v>
      </c>
      <c r="Q2924" s="177"/>
      <c r="V2924" s="177"/>
      <c r="W2924" s="177"/>
    </row>
    <row r="2925" spans="15:23" ht="16" x14ac:dyDescent="0.2">
      <c r="O2925" s="176" t="s">
        <v>14348</v>
      </c>
      <c r="P2925" s="176" t="s">
        <v>12145</v>
      </c>
      <c r="Q2925" s="177"/>
      <c r="V2925" s="177"/>
      <c r="W2925" s="177"/>
    </row>
    <row r="2926" spans="15:23" ht="16" x14ac:dyDescent="0.2">
      <c r="O2926" s="176" t="s">
        <v>14348</v>
      </c>
      <c r="P2926" s="176" t="s">
        <v>12145</v>
      </c>
      <c r="Q2926" s="177"/>
      <c r="V2926" s="177"/>
      <c r="W2926" s="177"/>
    </row>
    <row r="2927" spans="15:23" ht="16" x14ac:dyDescent="0.2">
      <c r="O2927" s="176" t="s">
        <v>14348</v>
      </c>
      <c r="P2927" s="176" t="s">
        <v>12145</v>
      </c>
      <c r="Q2927" s="177"/>
      <c r="V2927" s="177"/>
      <c r="W2927" s="177"/>
    </row>
    <row r="2928" spans="15:23" ht="16" x14ac:dyDescent="0.2">
      <c r="O2928" s="176" t="s">
        <v>14348</v>
      </c>
      <c r="P2928" s="176">
        <v>0.51900000000000002</v>
      </c>
      <c r="Q2928" s="177"/>
      <c r="V2928" s="177"/>
      <c r="W2928" s="177"/>
    </row>
    <row r="2929" spans="15:23" ht="16" x14ac:dyDescent="0.2">
      <c r="O2929" s="176" t="s">
        <v>14349</v>
      </c>
      <c r="P2929" s="176" t="s">
        <v>12145</v>
      </c>
      <c r="Q2929" s="177"/>
      <c r="V2929" s="177"/>
      <c r="W2929" s="177"/>
    </row>
    <row r="2930" spans="15:23" ht="16" x14ac:dyDescent="0.2">
      <c r="O2930" s="176" t="s">
        <v>14349</v>
      </c>
      <c r="P2930" s="176" t="s">
        <v>12145</v>
      </c>
      <c r="Q2930" s="177"/>
      <c r="V2930" s="177"/>
      <c r="W2930" s="177"/>
    </row>
    <row r="2931" spans="15:23" ht="16" x14ac:dyDescent="0.2">
      <c r="O2931" s="176" t="s">
        <v>14349</v>
      </c>
      <c r="P2931" s="176">
        <v>0.24199999999999999</v>
      </c>
      <c r="Q2931" s="177"/>
      <c r="V2931" s="177"/>
      <c r="W2931" s="177"/>
    </row>
    <row r="2932" spans="15:23" ht="16" x14ac:dyDescent="0.2">
      <c r="O2932" s="176" t="s">
        <v>14349</v>
      </c>
      <c r="P2932" s="176">
        <v>0.83499999999999996</v>
      </c>
      <c r="Q2932" s="177"/>
      <c r="V2932" s="177"/>
      <c r="W2932" s="177"/>
    </row>
    <row r="2933" spans="15:23" ht="16" x14ac:dyDescent="0.2">
      <c r="O2933" s="176" t="s">
        <v>14349</v>
      </c>
      <c r="P2933" s="176">
        <v>1.591</v>
      </c>
      <c r="Q2933" s="177"/>
      <c r="V2933" s="177"/>
      <c r="W2933" s="177"/>
    </row>
    <row r="2934" spans="15:23" ht="16" x14ac:dyDescent="0.2">
      <c r="O2934" s="176" t="s">
        <v>14350</v>
      </c>
      <c r="P2934" s="176" t="s">
        <v>12145</v>
      </c>
      <c r="Q2934" s="177"/>
      <c r="V2934" s="177"/>
      <c r="W2934" s="177"/>
    </row>
    <row r="2935" spans="15:23" ht="16" x14ac:dyDescent="0.2">
      <c r="O2935" s="176" t="s">
        <v>14350</v>
      </c>
      <c r="P2935" s="176" t="s">
        <v>12145</v>
      </c>
      <c r="Q2935" s="177"/>
      <c r="V2935" s="177"/>
      <c r="W2935" s="177"/>
    </row>
    <row r="2936" spans="15:23" ht="16" x14ac:dyDescent="0.2">
      <c r="O2936" s="176" t="s">
        <v>14350</v>
      </c>
      <c r="P2936" s="176">
        <v>-0.121</v>
      </c>
      <c r="Q2936" s="177"/>
      <c r="V2936" s="177"/>
      <c r="W2936" s="177"/>
    </row>
    <row r="2937" spans="15:23" ht="16" x14ac:dyDescent="0.2">
      <c r="O2937" s="176" t="s">
        <v>14350</v>
      </c>
      <c r="P2937" s="176">
        <v>7.4999999999999997E-2</v>
      </c>
      <c r="Q2937" s="177"/>
      <c r="V2937" s="177"/>
      <c r="W2937" s="177"/>
    </row>
    <row r="2938" spans="15:23" ht="16" x14ac:dyDescent="0.2">
      <c r="O2938" s="176" t="s">
        <v>14350</v>
      </c>
      <c r="P2938" s="176">
        <v>1.472</v>
      </c>
      <c r="Q2938" s="177"/>
      <c r="V2938" s="177"/>
      <c r="W2938" s="177"/>
    </row>
    <row r="2939" spans="15:23" ht="16" x14ac:dyDescent="0.2">
      <c r="O2939" s="176" t="s">
        <v>14351</v>
      </c>
      <c r="P2939" s="176" t="s">
        <v>12145</v>
      </c>
      <c r="Q2939" s="177"/>
      <c r="V2939" s="177"/>
      <c r="W2939" s="177"/>
    </row>
    <row r="2940" spans="15:23" ht="16" x14ac:dyDescent="0.2">
      <c r="O2940" s="176" t="s">
        <v>14351</v>
      </c>
      <c r="P2940" s="176" t="s">
        <v>12145</v>
      </c>
      <c r="Q2940" s="177"/>
      <c r="V2940" s="177"/>
      <c r="W2940" s="177"/>
    </row>
    <row r="2941" spans="15:23" ht="16" x14ac:dyDescent="0.2">
      <c r="O2941" s="176" t="s">
        <v>14351</v>
      </c>
      <c r="P2941" s="176">
        <v>-0.61699999999999999</v>
      </c>
      <c r="Q2941" s="177"/>
      <c r="V2941" s="177"/>
      <c r="W2941" s="177"/>
    </row>
    <row r="2942" spans="15:23" ht="16" x14ac:dyDescent="0.2">
      <c r="O2942" s="176" t="s">
        <v>14351</v>
      </c>
      <c r="P2942" s="176">
        <v>-0.79</v>
      </c>
      <c r="Q2942" s="177"/>
      <c r="V2942" s="177"/>
      <c r="W2942" s="177"/>
    </row>
    <row r="2943" spans="15:23" ht="16" x14ac:dyDescent="0.2">
      <c r="O2943" s="176" t="s">
        <v>14351</v>
      </c>
      <c r="P2943" s="176">
        <v>0.79700000000000004</v>
      </c>
      <c r="Q2943" s="177"/>
      <c r="V2943" s="177"/>
      <c r="W2943" s="177"/>
    </row>
    <row r="2944" spans="15:23" ht="16" x14ac:dyDescent="0.2">
      <c r="O2944" s="176" t="s">
        <v>14352</v>
      </c>
      <c r="P2944" s="176">
        <v>-0.78</v>
      </c>
      <c r="Q2944" s="177"/>
      <c r="V2944" s="177"/>
      <c r="W2944" s="177"/>
    </row>
    <row r="2945" spans="15:23" ht="16" x14ac:dyDescent="0.2">
      <c r="O2945" s="176" t="s">
        <v>14352</v>
      </c>
      <c r="P2945" s="176">
        <v>-2.4500000000000002</v>
      </c>
      <c r="Q2945" s="177"/>
      <c r="V2945" s="177"/>
      <c r="W2945" s="177"/>
    </row>
    <row r="2946" spans="15:23" ht="16" x14ac:dyDescent="0.2">
      <c r="O2946" s="176" t="s">
        <v>14352</v>
      </c>
      <c r="P2946" s="176">
        <v>9.5000000000000001E-2</v>
      </c>
      <c r="Q2946" s="177"/>
      <c r="V2946" s="177"/>
      <c r="W2946" s="177"/>
    </row>
    <row r="2947" spans="15:23" ht="16" x14ac:dyDescent="0.2">
      <c r="O2947" s="176" t="s">
        <v>14352</v>
      </c>
      <c r="P2947" s="176">
        <v>0.19500000000000001</v>
      </c>
      <c r="Q2947" s="177"/>
      <c r="V2947" s="177"/>
      <c r="W2947" s="177"/>
    </row>
    <row r="2948" spans="15:23" ht="16" x14ac:dyDescent="0.2">
      <c r="O2948" s="176" t="s">
        <v>14352</v>
      </c>
      <c r="P2948" s="176">
        <v>1.2809999999999999</v>
      </c>
      <c r="Q2948" s="177"/>
      <c r="V2948" s="177"/>
      <c r="W2948" s="177"/>
    </row>
    <row r="2949" spans="15:23" ht="16" x14ac:dyDescent="0.2">
      <c r="O2949" s="176" t="s">
        <v>14353</v>
      </c>
      <c r="P2949" s="176" t="s">
        <v>12145</v>
      </c>
      <c r="Q2949" s="177"/>
      <c r="V2949" s="177"/>
      <c r="W2949" s="177"/>
    </row>
    <row r="2950" spans="15:23" ht="16" x14ac:dyDescent="0.2">
      <c r="O2950" s="176" t="s">
        <v>14353</v>
      </c>
      <c r="P2950" s="176" t="s">
        <v>12145</v>
      </c>
      <c r="Q2950" s="177"/>
      <c r="V2950" s="177"/>
      <c r="W2950" s="177"/>
    </row>
    <row r="2951" spans="15:23" ht="16" x14ac:dyDescent="0.2">
      <c r="O2951" s="176" t="s">
        <v>14353</v>
      </c>
      <c r="P2951" s="176">
        <v>-2.1960000000000002</v>
      </c>
      <c r="Q2951" s="177"/>
      <c r="V2951" s="177"/>
      <c r="W2951" s="177"/>
    </row>
    <row r="2952" spans="15:23" ht="16" x14ac:dyDescent="0.2">
      <c r="O2952" s="176" t="s">
        <v>14353</v>
      </c>
      <c r="P2952" s="176">
        <v>0</v>
      </c>
      <c r="Q2952" s="177"/>
      <c r="V2952" s="177"/>
      <c r="W2952" s="177"/>
    </row>
    <row r="2953" spans="15:23" ht="16" x14ac:dyDescent="0.2">
      <c r="O2953" s="176" t="s">
        <v>14353</v>
      </c>
      <c r="P2953" s="176">
        <v>1.831</v>
      </c>
      <c r="Q2953" s="177"/>
      <c r="V2953" s="177"/>
      <c r="W2953" s="177"/>
    </row>
    <row r="2954" spans="15:23" ht="16" x14ac:dyDescent="0.2">
      <c r="O2954" s="176" t="s">
        <v>14354</v>
      </c>
      <c r="P2954" s="176">
        <v>-1.0680000000000001</v>
      </c>
      <c r="Q2954" s="177"/>
      <c r="V2954" s="177"/>
      <c r="W2954" s="177"/>
    </row>
    <row r="2955" spans="15:23" ht="16" x14ac:dyDescent="0.2">
      <c r="O2955" s="176" t="s">
        <v>14354</v>
      </c>
      <c r="P2955" s="176">
        <v>-1.7310000000000001</v>
      </c>
      <c r="Q2955" s="177"/>
      <c r="V2955" s="177"/>
      <c r="W2955" s="177"/>
    </row>
    <row r="2956" spans="15:23" ht="16" x14ac:dyDescent="0.2">
      <c r="O2956" s="176" t="s">
        <v>14354</v>
      </c>
      <c r="P2956" s="176">
        <v>-1.0680000000000001</v>
      </c>
      <c r="Q2956" s="177"/>
      <c r="V2956" s="177"/>
      <c r="W2956" s="177"/>
    </row>
    <row r="2957" spans="15:23" ht="16" x14ac:dyDescent="0.2">
      <c r="O2957" s="176" t="s">
        <v>14354</v>
      </c>
      <c r="P2957" s="176">
        <v>-0.252</v>
      </c>
      <c r="Q2957" s="177"/>
      <c r="V2957" s="177"/>
      <c r="W2957" s="177"/>
    </row>
    <row r="2958" spans="15:23" ht="16" x14ac:dyDescent="0.2">
      <c r="O2958" s="176" t="s">
        <v>14354</v>
      </c>
      <c r="P2958" s="176">
        <v>1.248</v>
      </c>
      <c r="Q2958" s="177"/>
      <c r="V2958" s="177"/>
      <c r="W2958" s="177"/>
    </row>
    <row r="2959" spans="15:23" ht="16" x14ac:dyDescent="0.2">
      <c r="O2959" s="176" t="s">
        <v>14347</v>
      </c>
      <c r="P2959" s="176">
        <v>0.85499999999999998</v>
      </c>
      <c r="Q2959" s="177"/>
      <c r="V2959" s="177"/>
      <c r="W2959" s="177"/>
    </row>
    <row r="2960" spans="15:23" ht="16" x14ac:dyDescent="0.2">
      <c r="O2960" s="176" t="s">
        <v>14347</v>
      </c>
      <c r="P2960" s="176">
        <v>0.187</v>
      </c>
      <c r="Q2960" s="177"/>
      <c r="V2960" s="177"/>
      <c r="W2960" s="177"/>
    </row>
    <row r="2961" spans="15:23" ht="16" x14ac:dyDescent="0.2">
      <c r="O2961" s="176" t="s">
        <v>14347</v>
      </c>
      <c r="P2961" s="176">
        <v>1.0049999999999999</v>
      </c>
      <c r="Q2961" s="177"/>
      <c r="V2961" s="177"/>
      <c r="W2961" s="177"/>
    </row>
    <row r="2962" spans="15:23" ht="16" x14ac:dyDescent="0.2">
      <c r="O2962" s="176" t="s">
        <v>14347</v>
      </c>
      <c r="P2962" s="176">
        <v>1.431</v>
      </c>
      <c r="Q2962" s="177"/>
      <c r="V2962" s="177"/>
      <c r="W2962" s="177"/>
    </row>
    <row r="2963" spans="15:23" ht="16" x14ac:dyDescent="0.2">
      <c r="O2963" s="176" t="s">
        <v>14347</v>
      </c>
      <c r="P2963" s="176">
        <v>1.643</v>
      </c>
      <c r="Q2963" s="177"/>
      <c r="V2963" s="177"/>
      <c r="W2963" s="177"/>
    </row>
    <row r="2964" spans="15:23" ht="16" x14ac:dyDescent="0.2">
      <c r="O2964" s="176" t="s">
        <v>14348</v>
      </c>
      <c r="P2964" s="176" t="s">
        <v>12145</v>
      </c>
      <c r="Q2964" s="177"/>
      <c r="V2964" s="177"/>
      <c r="W2964" s="177"/>
    </row>
    <row r="2965" spans="15:23" ht="16" x14ac:dyDescent="0.2">
      <c r="O2965" s="176" t="s">
        <v>14348</v>
      </c>
      <c r="P2965" s="176" t="s">
        <v>12145</v>
      </c>
      <c r="Q2965" s="177"/>
      <c r="V2965" s="177"/>
      <c r="W2965" s="177"/>
    </row>
    <row r="2966" spans="15:23" ht="16" x14ac:dyDescent="0.2">
      <c r="O2966" s="176" t="s">
        <v>14348</v>
      </c>
      <c r="P2966" s="176" t="s">
        <v>12145</v>
      </c>
      <c r="Q2966" s="177"/>
      <c r="V2966" s="177"/>
      <c r="W2966" s="177"/>
    </row>
    <row r="2967" spans="15:23" ht="16" x14ac:dyDescent="0.2">
      <c r="O2967" s="176" t="s">
        <v>14348</v>
      </c>
      <c r="P2967" s="176">
        <v>0.81699999999999995</v>
      </c>
      <c r="Q2967" s="177"/>
      <c r="V2967" s="177"/>
      <c r="W2967" s="177"/>
    </row>
    <row r="2968" spans="15:23" ht="16" x14ac:dyDescent="0.2">
      <c r="O2968" s="176" t="s">
        <v>14348</v>
      </c>
      <c r="P2968" s="176">
        <v>1.617</v>
      </c>
      <c r="Q2968" s="177"/>
      <c r="V2968" s="177"/>
      <c r="W2968" s="177"/>
    </row>
    <row r="2969" spans="15:23" ht="16" x14ac:dyDescent="0.2">
      <c r="O2969" s="176" t="s">
        <v>14349</v>
      </c>
      <c r="P2969" s="176">
        <v>2.6059999999999999</v>
      </c>
      <c r="Q2969" s="177"/>
      <c r="V2969" s="177"/>
      <c r="W2969" s="177"/>
    </row>
    <row r="2970" spans="15:23" ht="16" x14ac:dyDescent="0.2">
      <c r="O2970" s="176" t="s">
        <v>14349</v>
      </c>
      <c r="P2970" s="176">
        <v>1.607</v>
      </c>
      <c r="Q2970" s="177"/>
      <c r="V2970" s="177"/>
      <c r="W2970" s="177"/>
    </row>
    <row r="2971" spans="15:23" ht="16" x14ac:dyDescent="0.2">
      <c r="O2971" s="176" t="s">
        <v>14349</v>
      </c>
      <c r="P2971" s="176">
        <v>3.5270000000000001</v>
      </c>
      <c r="Q2971" s="177"/>
      <c r="V2971" s="177"/>
      <c r="W2971" s="177"/>
    </row>
    <row r="2972" spans="15:23" ht="16" x14ac:dyDescent="0.2">
      <c r="O2972" s="176" t="s">
        <v>14349</v>
      </c>
      <c r="P2972" s="176">
        <v>2.6949999999999998</v>
      </c>
      <c r="Q2972" s="177"/>
      <c r="V2972" s="177"/>
      <c r="W2972" s="177"/>
    </row>
    <row r="2973" spans="15:23" ht="16" x14ac:dyDescent="0.2">
      <c r="O2973" s="176" t="s">
        <v>14349</v>
      </c>
      <c r="P2973" s="176">
        <v>2.5720000000000001</v>
      </c>
      <c r="Q2973" s="177"/>
      <c r="V2973" s="177"/>
      <c r="W2973" s="177"/>
    </row>
    <row r="2974" spans="15:23" ht="16" x14ac:dyDescent="0.2">
      <c r="O2974" s="176" t="s">
        <v>14350</v>
      </c>
      <c r="P2974" s="176">
        <v>0.45300000000000001</v>
      </c>
      <c r="Q2974" s="177"/>
      <c r="V2974" s="177"/>
      <c r="W2974" s="177"/>
    </row>
    <row r="2975" spans="15:23" ht="16" x14ac:dyDescent="0.2">
      <c r="O2975" s="176" t="s">
        <v>14350</v>
      </c>
      <c r="P2975" s="176">
        <v>0.35099999999999998</v>
      </c>
      <c r="Q2975" s="177"/>
      <c r="V2975" s="177"/>
      <c r="W2975" s="177"/>
    </row>
    <row r="2976" spans="15:23" ht="16" x14ac:dyDescent="0.2">
      <c r="O2976" s="176" t="s">
        <v>14350</v>
      </c>
      <c r="P2976" s="176">
        <v>0.43</v>
      </c>
      <c r="Q2976" s="177"/>
      <c r="V2976" s="177"/>
      <c r="W2976" s="177"/>
    </row>
    <row r="2977" spans="15:23" ht="16" x14ac:dyDescent="0.2">
      <c r="O2977" s="176" t="s">
        <v>14350</v>
      </c>
      <c r="P2977" s="176">
        <v>0.60199999999999998</v>
      </c>
      <c r="Q2977" s="177"/>
      <c r="V2977" s="177"/>
      <c r="W2977" s="177"/>
    </row>
    <row r="2978" spans="15:23" ht="16" x14ac:dyDescent="0.2">
      <c r="O2978" s="176" t="s">
        <v>14350</v>
      </c>
      <c r="P2978" s="176">
        <v>0.84499999999999997</v>
      </c>
      <c r="Q2978" s="177"/>
      <c r="V2978" s="177"/>
      <c r="W2978" s="177"/>
    </row>
    <row r="2979" spans="15:23" ht="16" x14ac:dyDescent="0.2">
      <c r="O2979" s="176" t="s">
        <v>14351</v>
      </c>
      <c r="P2979" s="176">
        <v>0.19</v>
      </c>
      <c r="Q2979" s="177"/>
      <c r="V2979" s="177"/>
      <c r="W2979" s="177"/>
    </row>
    <row r="2980" spans="15:23" ht="16" x14ac:dyDescent="0.2">
      <c r="O2980" s="176" t="s">
        <v>14351</v>
      </c>
      <c r="P2980" s="176">
        <v>-0.47799999999999998</v>
      </c>
      <c r="Q2980" s="177"/>
      <c r="V2980" s="177"/>
      <c r="W2980" s="177"/>
    </row>
    <row r="2981" spans="15:23" ht="16" x14ac:dyDescent="0.2">
      <c r="O2981" s="176" t="s">
        <v>14351</v>
      </c>
      <c r="P2981" s="176">
        <v>5.3999999999999999E-2</v>
      </c>
      <c r="Q2981" s="177"/>
      <c r="V2981" s="177"/>
      <c r="W2981" s="177"/>
    </row>
    <row r="2982" spans="15:23" ht="16" x14ac:dyDescent="0.2">
      <c r="O2982" s="176" t="s">
        <v>14351</v>
      </c>
      <c r="P2982" s="176">
        <v>1.1120000000000001</v>
      </c>
      <c r="Q2982" s="177"/>
      <c r="V2982" s="177"/>
      <c r="W2982" s="177"/>
    </row>
    <row r="2983" spans="15:23" ht="16" x14ac:dyDescent="0.2">
      <c r="O2983" s="176" t="s">
        <v>14351</v>
      </c>
      <c r="P2983" s="176">
        <v>2.8650000000000002</v>
      </c>
      <c r="Q2983" s="177"/>
      <c r="V2983" s="177"/>
      <c r="W2983" s="177"/>
    </row>
    <row r="2984" spans="15:23" ht="16" x14ac:dyDescent="0.2">
      <c r="O2984" s="176" t="s">
        <v>14352</v>
      </c>
      <c r="P2984" s="176">
        <v>0.77900000000000003</v>
      </c>
      <c r="Q2984" s="177"/>
      <c r="V2984" s="177"/>
      <c r="W2984" s="177"/>
    </row>
    <row r="2985" spans="15:23" ht="16" x14ac:dyDescent="0.2">
      <c r="O2985" s="176" t="s">
        <v>14352</v>
      </c>
      <c r="P2985" s="176">
        <v>0.17299999999999999</v>
      </c>
      <c r="Q2985" s="177"/>
      <c r="V2985" s="177"/>
      <c r="W2985" s="177"/>
    </row>
    <row r="2986" spans="15:23" ht="16" x14ac:dyDescent="0.2">
      <c r="O2986" s="176" t="s">
        <v>14352</v>
      </c>
      <c r="P2986" s="176">
        <v>1.0369999999999999</v>
      </c>
      <c r="Q2986" s="177"/>
      <c r="V2986" s="177"/>
      <c r="W2986" s="177"/>
    </row>
    <row r="2987" spans="15:23" ht="16" x14ac:dyDescent="0.2">
      <c r="O2987" s="176" t="s">
        <v>14352</v>
      </c>
      <c r="P2987" s="176">
        <v>1.198</v>
      </c>
      <c r="Q2987" s="177"/>
      <c r="V2987" s="177"/>
      <c r="W2987" s="177"/>
    </row>
    <row r="2988" spans="15:23" ht="16" x14ac:dyDescent="0.2">
      <c r="O2988" s="176" t="s">
        <v>14352</v>
      </c>
      <c r="P2988" s="176">
        <v>1.6539999999999999</v>
      </c>
      <c r="Q2988" s="177"/>
      <c r="V2988" s="177"/>
      <c r="W2988" s="177"/>
    </row>
    <row r="2989" spans="15:23" ht="16" x14ac:dyDescent="0.2">
      <c r="O2989" s="176" t="s">
        <v>14353</v>
      </c>
      <c r="P2989" s="176">
        <v>-0.35</v>
      </c>
      <c r="Q2989" s="177"/>
      <c r="V2989" s="177"/>
      <c r="W2989" s="177"/>
    </row>
    <row r="2990" spans="15:23" ht="16" x14ac:dyDescent="0.2">
      <c r="O2990" s="176" t="s">
        <v>14353</v>
      </c>
      <c r="P2990" s="176">
        <v>-1.6819999999999999</v>
      </c>
      <c r="Q2990" s="177"/>
      <c r="V2990" s="177"/>
      <c r="W2990" s="177"/>
    </row>
    <row r="2991" spans="15:23" ht="16" x14ac:dyDescent="0.2">
      <c r="O2991" s="176" t="s">
        <v>14353</v>
      </c>
      <c r="P2991" s="176">
        <v>0.30399999999999999</v>
      </c>
      <c r="Q2991" s="177"/>
      <c r="V2991" s="177"/>
      <c r="W2991" s="177"/>
    </row>
    <row r="2992" spans="15:23" ht="16" x14ac:dyDescent="0.2">
      <c r="O2992" s="176" t="s">
        <v>14353</v>
      </c>
      <c r="P2992" s="176">
        <v>0.51</v>
      </c>
      <c r="Q2992" s="177"/>
      <c r="V2992" s="177"/>
      <c r="W2992" s="177"/>
    </row>
    <row r="2993" spans="15:23" ht="16" x14ac:dyDescent="0.2">
      <c r="O2993" s="176" t="s">
        <v>14353</v>
      </c>
      <c r="P2993" s="176">
        <v>1.7869999999999999</v>
      </c>
      <c r="Q2993" s="177"/>
      <c r="V2993" s="177"/>
      <c r="W2993" s="177"/>
    </row>
    <row r="2994" spans="15:23" ht="16" x14ac:dyDescent="0.2">
      <c r="O2994" s="176" t="s">
        <v>14354</v>
      </c>
      <c r="P2994" s="176">
        <v>0.42599999999999999</v>
      </c>
      <c r="Q2994" s="177"/>
      <c r="V2994" s="177"/>
      <c r="W2994" s="177"/>
    </row>
    <row r="2995" spans="15:23" ht="16" x14ac:dyDescent="0.2">
      <c r="O2995" s="176" t="s">
        <v>14354</v>
      </c>
      <c r="P2995" s="176">
        <v>0.17199999999999999</v>
      </c>
      <c r="Q2995" s="177"/>
      <c r="V2995" s="177"/>
      <c r="W2995" s="177"/>
    </row>
    <row r="2996" spans="15:23" ht="16" x14ac:dyDescent="0.2">
      <c r="O2996" s="176" t="s">
        <v>14354</v>
      </c>
      <c r="P2996" s="176">
        <v>0.66200000000000003</v>
      </c>
      <c r="Q2996" s="177"/>
      <c r="V2996" s="177"/>
      <c r="W2996" s="177"/>
    </row>
    <row r="2997" spans="15:23" ht="16" x14ac:dyDescent="0.2">
      <c r="O2997" s="176" t="s">
        <v>14354</v>
      </c>
      <c r="P2997" s="176">
        <v>0.45800000000000002</v>
      </c>
      <c r="Q2997" s="177"/>
      <c r="V2997" s="177"/>
      <c r="W2997" s="177"/>
    </row>
    <row r="2998" spans="15:23" ht="16" x14ac:dyDescent="0.2">
      <c r="O2998" s="176" t="s">
        <v>14354</v>
      </c>
      <c r="P2998" s="176">
        <v>0.755</v>
      </c>
      <c r="Q2998" s="177"/>
      <c r="V2998" s="177"/>
      <c r="W2998" s="177"/>
    </row>
    <row r="2999" spans="15:23" ht="16" x14ac:dyDescent="0.2">
      <c r="O2999" s="176" t="s">
        <v>14347</v>
      </c>
      <c r="P2999" s="176">
        <v>0.29699999999999999</v>
      </c>
      <c r="Q2999" s="177"/>
      <c r="V2999" s="177"/>
      <c r="W2999" s="177"/>
    </row>
    <row r="3000" spans="15:23" ht="16" x14ac:dyDescent="0.2">
      <c r="O3000" s="176" t="s">
        <v>14347</v>
      </c>
      <c r="P3000" s="176">
        <v>-0.10199999999999999</v>
      </c>
      <c r="Q3000" s="177"/>
      <c r="V3000" s="177"/>
      <c r="W3000" s="177"/>
    </row>
    <row r="3001" spans="15:23" ht="16" x14ac:dyDescent="0.2">
      <c r="O3001" s="176" t="s">
        <v>14347</v>
      </c>
      <c r="P3001" s="176">
        <v>0.23499999999999999</v>
      </c>
      <c r="Q3001" s="177"/>
      <c r="V3001" s="177"/>
      <c r="W3001" s="177"/>
    </row>
    <row r="3002" spans="15:23" ht="16" x14ac:dyDescent="0.2">
      <c r="O3002" s="176" t="s">
        <v>14347</v>
      </c>
      <c r="P3002" s="176">
        <v>0.80800000000000005</v>
      </c>
      <c r="Q3002" s="177"/>
      <c r="V3002" s="177"/>
      <c r="W3002" s="177"/>
    </row>
    <row r="3003" spans="15:23" ht="16" x14ac:dyDescent="0.2">
      <c r="O3003" s="176" t="s">
        <v>14347</v>
      </c>
      <c r="P3003" s="176">
        <v>0.60699999999999998</v>
      </c>
      <c r="Q3003" s="177"/>
      <c r="V3003" s="177"/>
      <c r="W3003" s="177"/>
    </row>
    <row r="3004" spans="15:23" ht="16" x14ac:dyDescent="0.2">
      <c r="O3004" s="176" t="s">
        <v>14353</v>
      </c>
      <c r="P3004" s="176">
        <v>-0.21199999999999999</v>
      </c>
      <c r="Q3004" s="177"/>
      <c r="V3004" s="177"/>
      <c r="W3004" s="177"/>
    </row>
    <row r="3005" spans="15:23" ht="16" x14ac:dyDescent="0.2">
      <c r="O3005" s="176" t="s">
        <v>14353</v>
      </c>
      <c r="P3005" s="176">
        <v>-0.245</v>
      </c>
      <c r="Q3005" s="177"/>
      <c r="V3005" s="177"/>
      <c r="W3005" s="177"/>
    </row>
    <row r="3006" spans="15:23" ht="16" x14ac:dyDescent="0.2">
      <c r="O3006" s="176" t="s">
        <v>14353</v>
      </c>
      <c r="P3006" s="176">
        <v>-0.17199999999999999</v>
      </c>
      <c r="Q3006" s="177"/>
      <c r="V3006" s="177"/>
      <c r="W3006" s="177"/>
    </row>
    <row r="3007" spans="15:23" ht="16" x14ac:dyDescent="0.2">
      <c r="O3007" s="176" t="s">
        <v>14353</v>
      </c>
      <c r="P3007" s="176">
        <v>-0.218</v>
      </c>
      <c r="Q3007" s="177"/>
      <c r="V3007" s="177"/>
      <c r="W3007" s="177"/>
    </row>
    <row r="3008" spans="15:23" ht="16" x14ac:dyDescent="0.2">
      <c r="O3008" s="176" t="s">
        <v>14353</v>
      </c>
      <c r="P3008" s="176">
        <v>-0.42899999999999999</v>
      </c>
      <c r="Q3008" s="177"/>
      <c r="V3008" s="177"/>
      <c r="W3008" s="177"/>
    </row>
    <row r="3009" spans="15:23" ht="16" x14ac:dyDescent="0.2">
      <c r="O3009" s="176" t="s">
        <v>14348</v>
      </c>
      <c r="P3009" s="176" t="s">
        <v>12145</v>
      </c>
      <c r="Q3009" s="177"/>
      <c r="V3009" s="177"/>
      <c r="W3009" s="177"/>
    </row>
    <row r="3010" spans="15:23" ht="16" x14ac:dyDescent="0.2">
      <c r="O3010" s="176" t="s">
        <v>14348</v>
      </c>
      <c r="P3010" s="176" t="s">
        <v>12145</v>
      </c>
      <c r="Q3010" s="177"/>
      <c r="V3010" s="177"/>
      <c r="W3010" s="177"/>
    </row>
    <row r="3011" spans="15:23" ht="16" x14ac:dyDescent="0.2">
      <c r="O3011" s="176" t="s">
        <v>14348</v>
      </c>
      <c r="P3011" s="176" t="s">
        <v>12145</v>
      </c>
      <c r="Q3011" s="177"/>
      <c r="V3011" s="177"/>
      <c r="W3011" s="177"/>
    </row>
    <row r="3012" spans="15:23" ht="16" x14ac:dyDescent="0.2">
      <c r="O3012" s="176" t="s">
        <v>14348</v>
      </c>
      <c r="P3012" s="176" t="s">
        <v>12145</v>
      </c>
      <c r="Q3012" s="177"/>
      <c r="V3012" s="177"/>
      <c r="W3012" s="177"/>
    </row>
    <row r="3013" spans="15:23" ht="16" x14ac:dyDescent="0.2">
      <c r="O3013" s="176" t="s">
        <v>14348</v>
      </c>
      <c r="P3013" s="176">
        <v>0.13500000000000001</v>
      </c>
      <c r="Q3013" s="177"/>
      <c r="V3013" s="177"/>
      <c r="W3013" s="177"/>
    </row>
    <row r="3014" spans="15:23" ht="16" x14ac:dyDescent="0.2">
      <c r="O3014" s="176" t="s">
        <v>14349</v>
      </c>
      <c r="P3014" s="176">
        <v>1.9490000000000001</v>
      </c>
      <c r="Q3014" s="177"/>
      <c r="V3014" s="177"/>
      <c r="W3014" s="177"/>
    </row>
    <row r="3015" spans="15:23" ht="16" x14ac:dyDescent="0.2">
      <c r="O3015" s="176" t="s">
        <v>14349</v>
      </c>
      <c r="P3015" s="176">
        <v>1.899</v>
      </c>
      <c r="Q3015" s="177"/>
      <c r="V3015" s="177"/>
      <c r="W3015" s="177"/>
    </row>
    <row r="3016" spans="15:23" ht="16" x14ac:dyDescent="0.2">
      <c r="O3016" s="176" t="s">
        <v>14349</v>
      </c>
      <c r="P3016" s="176">
        <v>2.4569999999999999</v>
      </c>
      <c r="Q3016" s="177"/>
      <c r="V3016" s="177"/>
      <c r="W3016" s="177"/>
    </row>
    <row r="3017" spans="15:23" ht="16" x14ac:dyDescent="0.2">
      <c r="O3017" s="176" t="s">
        <v>14349</v>
      </c>
      <c r="P3017" s="176">
        <v>1.4239999999999999</v>
      </c>
      <c r="Q3017" s="177"/>
      <c r="V3017" s="177"/>
      <c r="W3017" s="177"/>
    </row>
    <row r="3018" spans="15:23" ht="16" x14ac:dyDescent="0.2">
      <c r="O3018" s="176" t="s">
        <v>14349</v>
      </c>
      <c r="P3018" s="176">
        <v>2.2559999999999998</v>
      </c>
      <c r="Q3018" s="177"/>
      <c r="V3018" s="177"/>
      <c r="W3018" s="177"/>
    </row>
    <row r="3019" spans="15:23" ht="16" x14ac:dyDescent="0.2">
      <c r="O3019" s="176" t="s">
        <v>14350</v>
      </c>
      <c r="P3019" s="176">
        <v>-1.6990000000000001</v>
      </c>
      <c r="Q3019" s="177"/>
      <c r="V3019" s="177"/>
      <c r="W3019" s="177"/>
    </row>
    <row r="3020" spans="15:23" ht="16" x14ac:dyDescent="0.2">
      <c r="O3020" s="176" t="s">
        <v>14350</v>
      </c>
      <c r="P3020" s="176">
        <v>-3.2040000000000002</v>
      </c>
      <c r="Q3020" s="177"/>
      <c r="V3020" s="177"/>
      <c r="W3020" s="177"/>
    </row>
    <row r="3021" spans="15:23" ht="16" x14ac:dyDescent="0.2">
      <c r="O3021" s="176" t="s">
        <v>14350</v>
      </c>
      <c r="P3021" s="176">
        <v>-1.407</v>
      </c>
      <c r="Q3021" s="177"/>
      <c r="V3021" s="177"/>
      <c r="W3021" s="177"/>
    </row>
    <row r="3022" spans="15:23" ht="16" x14ac:dyDescent="0.2">
      <c r="O3022" s="176" t="s">
        <v>14350</v>
      </c>
      <c r="P3022" s="176">
        <v>-0.249</v>
      </c>
      <c r="Q3022" s="177"/>
      <c r="V3022" s="177"/>
      <c r="W3022" s="177"/>
    </row>
    <row r="3023" spans="15:23" ht="16" x14ac:dyDescent="0.2">
      <c r="O3023" s="176" t="s">
        <v>14350</v>
      </c>
      <c r="P3023" s="176">
        <v>1.1160000000000001</v>
      </c>
      <c r="Q3023" s="177"/>
      <c r="V3023" s="177"/>
      <c r="W3023" s="177"/>
    </row>
    <row r="3024" spans="15:23" ht="16" x14ac:dyDescent="0.2">
      <c r="O3024" s="176" t="s">
        <v>14351</v>
      </c>
      <c r="P3024" s="176">
        <v>-0.41599999999999998</v>
      </c>
      <c r="Q3024" s="177"/>
      <c r="V3024" s="177"/>
      <c r="W3024" s="177"/>
    </row>
    <row r="3025" spans="15:23" ht="16" x14ac:dyDescent="0.2">
      <c r="O3025" s="176" t="s">
        <v>14351</v>
      </c>
      <c r="P3025" s="176">
        <v>-1.962</v>
      </c>
      <c r="Q3025" s="177"/>
      <c r="V3025" s="177"/>
      <c r="W3025" s="177"/>
    </row>
    <row r="3026" spans="15:23" ht="16" x14ac:dyDescent="0.2">
      <c r="O3026" s="176" t="s">
        <v>14351</v>
      </c>
      <c r="P3026" s="176">
        <v>0.105</v>
      </c>
      <c r="Q3026" s="177"/>
      <c r="V3026" s="177"/>
      <c r="W3026" s="177"/>
    </row>
    <row r="3027" spans="15:23" ht="16" x14ac:dyDescent="0.2">
      <c r="O3027" s="176" t="s">
        <v>14351</v>
      </c>
      <c r="P3027" s="176">
        <v>0.82</v>
      </c>
      <c r="Q3027" s="177"/>
      <c r="V3027" s="177"/>
      <c r="W3027" s="177"/>
    </row>
    <row r="3028" spans="15:23" ht="16" x14ac:dyDescent="0.2">
      <c r="O3028" s="176" t="s">
        <v>14351</v>
      </c>
      <c r="P3028" s="176">
        <v>1.5169999999999999</v>
      </c>
      <c r="Q3028" s="177"/>
      <c r="V3028" s="177"/>
      <c r="W3028" s="177"/>
    </row>
    <row r="3029" spans="15:23" ht="16" x14ac:dyDescent="0.2">
      <c r="O3029" s="176" t="s">
        <v>14352</v>
      </c>
      <c r="P3029" s="176">
        <v>1.464</v>
      </c>
      <c r="Q3029" s="177"/>
      <c r="V3029" s="177"/>
      <c r="W3029" s="177"/>
    </row>
    <row r="3030" spans="15:23" ht="16" x14ac:dyDescent="0.2">
      <c r="O3030" s="176" t="s">
        <v>14352</v>
      </c>
      <c r="P3030" s="176">
        <v>1.2509999999999999</v>
      </c>
      <c r="Q3030" s="177"/>
      <c r="V3030" s="177"/>
      <c r="W3030" s="177"/>
    </row>
    <row r="3031" spans="15:23" ht="16" x14ac:dyDescent="0.2">
      <c r="O3031" s="176" t="s">
        <v>14352</v>
      </c>
      <c r="P3031" s="176">
        <v>2.8959999999999999</v>
      </c>
      <c r="Q3031" s="177"/>
      <c r="V3031" s="177"/>
      <c r="W3031" s="177"/>
    </row>
    <row r="3032" spans="15:23" ht="16" x14ac:dyDescent="0.2">
      <c r="O3032" s="176" t="s">
        <v>14352</v>
      </c>
      <c r="P3032" s="176">
        <v>7.2999999999999995E-2</v>
      </c>
      <c r="Q3032" s="177"/>
      <c r="V3032" s="177"/>
      <c r="W3032" s="177"/>
    </row>
    <row r="3033" spans="15:23" ht="16" x14ac:dyDescent="0.2">
      <c r="O3033" s="176" t="s">
        <v>14352</v>
      </c>
      <c r="P3033" s="176">
        <v>1.337</v>
      </c>
      <c r="Q3033" s="177"/>
      <c r="V3033" s="177"/>
      <c r="W3033" s="177"/>
    </row>
    <row r="3034" spans="15:23" ht="16" x14ac:dyDescent="0.2">
      <c r="O3034" s="176" t="s">
        <v>14354</v>
      </c>
      <c r="P3034" s="176">
        <v>-0.04</v>
      </c>
      <c r="Q3034" s="177"/>
      <c r="V3034" s="177"/>
      <c r="W3034" s="177"/>
    </row>
    <row r="3035" spans="15:23" ht="16" x14ac:dyDescent="0.2">
      <c r="O3035" s="176" t="s">
        <v>14354</v>
      </c>
      <c r="P3035" s="176">
        <v>-0.88600000000000001</v>
      </c>
      <c r="Q3035" s="177"/>
      <c r="V3035" s="177"/>
      <c r="W3035" s="177"/>
    </row>
    <row r="3036" spans="15:23" ht="16" x14ac:dyDescent="0.2">
      <c r="O3036" s="176" t="s">
        <v>14354</v>
      </c>
      <c r="P3036" s="176">
        <v>0.71499999999999997</v>
      </c>
      <c r="Q3036" s="177"/>
      <c r="V3036" s="177"/>
      <c r="W3036" s="177"/>
    </row>
    <row r="3037" spans="15:23" ht="16" x14ac:dyDescent="0.2">
      <c r="O3037" s="176" t="s">
        <v>14354</v>
      </c>
      <c r="P3037" s="176">
        <v>0.10100000000000001</v>
      </c>
      <c r="Q3037" s="177"/>
      <c r="V3037" s="177"/>
      <c r="W3037" s="177"/>
    </row>
    <row r="3038" spans="15:23" ht="16" x14ac:dyDescent="0.2">
      <c r="O3038" s="176" t="s">
        <v>14354</v>
      </c>
      <c r="P3038" s="176">
        <v>1.242</v>
      </c>
      <c r="Q3038" s="177"/>
      <c r="V3038" s="177"/>
      <c r="W3038" s="177"/>
    </row>
    <row r="3039" spans="15:23" ht="16" x14ac:dyDescent="0.2">
      <c r="O3039" s="176" t="s">
        <v>14347</v>
      </c>
      <c r="P3039" s="176">
        <v>0.44700000000000001</v>
      </c>
      <c r="Q3039" s="177"/>
      <c r="V3039" s="177"/>
      <c r="W3039" s="177"/>
    </row>
    <row r="3040" spans="15:23" ht="16" x14ac:dyDescent="0.2">
      <c r="O3040" s="176" t="s">
        <v>14347</v>
      </c>
      <c r="P3040" s="176">
        <v>0.14699999999999999</v>
      </c>
      <c r="Q3040" s="177"/>
      <c r="V3040" s="177"/>
      <c r="W3040" s="177"/>
    </row>
    <row r="3041" spans="15:23" ht="16" x14ac:dyDescent="0.2">
      <c r="O3041" s="176" t="s">
        <v>14347</v>
      </c>
      <c r="P3041" s="176">
        <v>0.45900000000000002</v>
      </c>
      <c r="Q3041" s="177"/>
      <c r="V3041" s="177"/>
      <c r="W3041" s="177"/>
    </row>
    <row r="3042" spans="15:23" ht="16" x14ac:dyDescent="0.2">
      <c r="O3042" s="176" t="s">
        <v>14347</v>
      </c>
      <c r="P3042" s="176">
        <v>0.76500000000000001</v>
      </c>
      <c r="Q3042" s="177"/>
      <c r="V3042" s="177"/>
      <c r="W3042" s="177"/>
    </row>
    <row r="3043" spans="15:23" ht="16" x14ac:dyDescent="0.2">
      <c r="O3043" s="176" t="s">
        <v>14347</v>
      </c>
      <c r="P3043" s="176">
        <v>0.94599999999999995</v>
      </c>
      <c r="Q3043" s="177"/>
      <c r="V3043" s="177"/>
      <c r="W3043" s="177"/>
    </row>
    <row r="3044" spans="15:23" ht="16" x14ac:dyDescent="0.2">
      <c r="O3044" s="176" t="s">
        <v>14348</v>
      </c>
      <c r="P3044" s="176" t="s">
        <v>12145</v>
      </c>
      <c r="Q3044" s="177"/>
      <c r="V3044" s="177"/>
      <c r="W3044" s="177"/>
    </row>
    <row r="3045" spans="15:23" ht="16" x14ac:dyDescent="0.2">
      <c r="O3045" s="176" t="s">
        <v>14348</v>
      </c>
      <c r="P3045" s="176" t="s">
        <v>12145</v>
      </c>
      <c r="Q3045" s="177"/>
      <c r="V3045" s="177"/>
      <c r="W3045" s="177"/>
    </row>
    <row r="3046" spans="15:23" ht="16" x14ac:dyDescent="0.2">
      <c r="O3046" s="176" t="s">
        <v>14348</v>
      </c>
      <c r="P3046" s="176" t="s">
        <v>12145</v>
      </c>
      <c r="Q3046" s="177"/>
      <c r="V3046" s="177"/>
      <c r="W3046" s="177"/>
    </row>
    <row r="3047" spans="15:23" ht="16" x14ac:dyDescent="0.2">
      <c r="O3047" s="176" t="s">
        <v>14348</v>
      </c>
      <c r="P3047" s="176">
        <v>-1.397</v>
      </c>
      <c r="Q3047" s="177"/>
      <c r="V3047" s="177"/>
      <c r="W3047" s="177"/>
    </row>
    <row r="3048" spans="15:23" ht="16" x14ac:dyDescent="0.2">
      <c r="O3048" s="176" t="s">
        <v>14348</v>
      </c>
      <c r="P3048" s="176">
        <v>-0.17100000000000001</v>
      </c>
      <c r="Q3048" s="177"/>
      <c r="V3048" s="177"/>
      <c r="W3048" s="177"/>
    </row>
    <row r="3049" spans="15:23" ht="16" x14ac:dyDescent="0.2">
      <c r="O3049" s="176" t="s">
        <v>14349</v>
      </c>
      <c r="P3049" s="176">
        <v>2.5259999999999998</v>
      </c>
      <c r="Q3049" s="177"/>
      <c r="V3049" s="177"/>
      <c r="W3049" s="177"/>
    </row>
    <row r="3050" spans="15:23" ht="16" x14ac:dyDescent="0.2">
      <c r="O3050" s="176" t="s">
        <v>14349</v>
      </c>
      <c r="P3050" s="176">
        <v>2.4460000000000002</v>
      </c>
      <c r="Q3050" s="177"/>
      <c r="V3050" s="177"/>
      <c r="W3050" s="177"/>
    </row>
    <row r="3051" spans="15:23" ht="16" x14ac:dyDescent="0.2">
      <c r="O3051" s="176" t="s">
        <v>14349</v>
      </c>
      <c r="P3051" s="176">
        <v>3.0760000000000001</v>
      </c>
      <c r="Q3051" s="177"/>
      <c r="V3051" s="177"/>
      <c r="W3051" s="177"/>
    </row>
    <row r="3052" spans="15:23" ht="16" x14ac:dyDescent="0.2">
      <c r="O3052" s="176" t="s">
        <v>14349</v>
      </c>
      <c r="P3052" s="176">
        <v>1.9890000000000001</v>
      </c>
      <c r="Q3052" s="177"/>
      <c r="V3052" s="177"/>
      <c r="W3052" s="177"/>
    </row>
    <row r="3053" spans="15:23" ht="16" x14ac:dyDescent="0.2">
      <c r="O3053" s="176" t="s">
        <v>14349</v>
      </c>
      <c r="P3053" s="176">
        <v>1.802</v>
      </c>
      <c r="Q3053" s="177"/>
      <c r="V3053" s="177"/>
      <c r="W3053" s="177"/>
    </row>
    <row r="3054" spans="15:23" ht="16" x14ac:dyDescent="0.2">
      <c r="O3054" s="176" t="s">
        <v>14350</v>
      </c>
      <c r="P3054" s="176" t="s">
        <v>12145</v>
      </c>
      <c r="Q3054" s="177"/>
      <c r="V3054" s="177"/>
      <c r="W3054" s="177"/>
    </row>
    <row r="3055" spans="15:23" ht="16" x14ac:dyDescent="0.2">
      <c r="O3055" s="176" t="s">
        <v>14350</v>
      </c>
      <c r="P3055" s="176" t="s">
        <v>12145</v>
      </c>
      <c r="Q3055" s="177"/>
      <c r="V3055" s="177"/>
      <c r="W3055" s="177"/>
    </row>
    <row r="3056" spans="15:23" ht="16" x14ac:dyDescent="0.2">
      <c r="O3056" s="176" t="s">
        <v>14350</v>
      </c>
      <c r="P3056" s="176" t="s">
        <v>12145</v>
      </c>
      <c r="Q3056" s="177"/>
      <c r="V3056" s="177"/>
      <c r="W3056" s="177"/>
    </row>
    <row r="3057" spans="15:23" ht="16" x14ac:dyDescent="0.2">
      <c r="O3057" s="176" t="s">
        <v>14350</v>
      </c>
      <c r="P3057" s="176">
        <v>-0.308</v>
      </c>
      <c r="Q3057" s="177"/>
      <c r="V3057" s="177"/>
      <c r="W3057" s="177"/>
    </row>
    <row r="3058" spans="15:23" ht="16" x14ac:dyDescent="0.2">
      <c r="O3058" s="176" t="s">
        <v>14350</v>
      </c>
      <c r="P3058" s="176">
        <v>0.94699999999999995</v>
      </c>
      <c r="Q3058" s="177"/>
      <c r="V3058" s="177"/>
      <c r="W3058" s="177"/>
    </row>
    <row r="3059" spans="15:23" ht="16" x14ac:dyDescent="0.2">
      <c r="O3059" s="176" t="s">
        <v>14351</v>
      </c>
      <c r="P3059" s="176" t="s">
        <v>12145</v>
      </c>
      <c r="Q3059" s="177"/>
      <c r="V3059" s="177"/>
      <c r="W3059" s="177"/>
    </row>
    <row r="3060" spans="15:23" ht="16" x14ac:dyDescent="0.2">
      <c r="O3060" s="176" t="s">
        <v>14351</v>
      </c>
      <c r="P3060" s="176" t="s">
        <v>12145</v>
      </c>
      <c r="Q3060" s="177"/>
      <c r="V3060" s="177"/>
      <c r="W3060" s="177"/>
    </row>
    <row r="3061" spans="15:23" ht="16" x14ac:dyDescent="0.2">
      <c r="O3061" s="176" t="s">
        <v>14351</v>
      </c>
      <c r="P3061" s="176">
        <v>0.73099999999999998</v>
      </c>
      <c r="Q3061" s="177"/>
      <c r="V3061" s="177"/>
      <c r="W3061" s="177"/>
    </row>
    <row r="3062" spans="15:23" ht="16" x14ac:dyDescent="0.2">
      <c r="O3062" s="176" t="s">
        <v>14351</v>
      </c>
      <c r="P3062" s="176">
        <v>0.48299999999999998</v>
      </c>
      <c r="Q3062" s="177"/>
      <c r="V3062" s="177"/>
      <c r="W3062" s="177"/>
    </row>
    <row r="3063" spans="15:23" ht="16" x14ac:dyDescent="0.2">
      <c r="O3063" s="176" t="s">
        <v>14351</v>
      </c>
      <c r="P3063" s="176">
        <v>0.93500000000000005</v>
      </c>
      <c r="Q3063" s="177"/>
      <c r="V3063" s="177"/>
      <c r="W3063" s="177"/>
    </row>
    <row r="3064" spans="15:23" ht="16" x14ac:dyDescent="0.2">
      <c r="O3064" s="176" t="s">
        <v>14352</v>
      </c>
      <c r="P3064" s="176">
        <v>1.264</v>
      </c>
      <c r="Q3064" s="177"/>
      <c r="V3064" s="177"/>
      <c r="W3064" s="177"/>
    </row>
    <row r="3065" spans="15:23" ht="16" x14ac:dyDescent="0.2">
      <c r="O3065" s="176" t="s">
        <v>14352</v>
      </c>
      <c r="P3065" s="176">
        <v>1.1599999999999999</v>
      </c>
      <c r="Q3065" s="177"/>
      <c r="V3065" s="177"/>
      <c r="W3065" s="177"/>
    </row>
    <row r="3066" spans="15:23" ht="16" x14ac:dyDescent="0.2">
      <c r="O3066" s="176" t="s">
        <v>14352</v>
      </c>
      <c r="P3066" s="176">
        <v>1.599</v>
      </c>
      <c r="Q3066" s="177"/>
      <c r="V3066" s="177"/>
      <c r="W3066" s="177"/>
    </row>
    <row r="3067" spans="15:23" ht="16" x14ac:dyDescent="0.2">
      <c r="O3067" s="176" t="s">
        <v>14352</v>
      </c>
      <c r="P3067" s="176">
        <v>1.004</v>
      </c>
      <c r="Q3067" s="177"/>
      <c r="V3067" s="177"/>
      <c r="W3067" s="177"/>
    </row>
    <row r="3068" spans="15:23" ht="16" x14ac:dyDescent="0.2">
      <c r="O3068" s="176" t="s">
        <v>14352</v>
      </c>
      <c r="P3068" s="176">
        <v>2.1859999999999999</v>
      </c>
      <c r="Q3068" s="177"/>
      <c r="V3068" s="177"/>
      <c r="W3068" s="177"/>
    </row>
    <row r="3069" spans="15:23" ht="16" x14ac:dyDescent="0.2">
      <c r="O3069" s="176" t="s">
        <v>14353</v>
      </c>
      <c r="P3069" s="176" t="s">
        <v>12145</v>
      </c>
      <c r="Q3069" s="177"/>
      <c r="V3069" s="177"/>
      <c r="W3069" s="177"/>
    </row>
    <row r="3070" spans="15:23" ht="16" x14ac:dyDescent="0.2">
      <c r="O3070" s="176" t="s">
        <v>14353</v>
      </c>
      <c r="P3070" s="176" t="s">
        <v>12145</v>
      </c>
      <c r="Q3070" s="177"/>
      <c r="V3070" s="177"/>
      <c r="W3070" s="177"/>
    </row>
    <row r="3071" spans="15:23" ht="16" x14ac:dyDescent="0.2">
      <c r="O3071" s="176" t="s">
        <v>14353</v>
      </c>
      <c r="P3071" s="176">
        <v>-0.47199999999999998</v>
      </c>
      <c r="Q3071" s="177"/>
      <c r="V3071" s="177"/>
      <c r="W3071" s="177"/>
    </row>
    <row r="3072" spans="15:23" ht="16" x14ac:dyDescent="0.2">
      <c r="O3072" s="176" t="s">
        <v>14353</v>
      </c>
      <c r="P3072" s="176">
        <v>-0.94899999999999995</v>
      </c>
      <c r="Q3072" s="177"/>
      <c r="V3072" s="177"/>
      <c r="W3072" s="177"/>
    </row>
    <row r="3073" spans="15:23" ht="16" x14ac:dyDescent="0.2">
      <c r="O3073" s="176" t="s">
        <v>14353</v>
      </c>
      <c r="P3073" s="176">
        <v>1.508</v>
      </c>
      <c r="Q3073" s="177"/>
      <c r="V3073" s="177"/>
      <c r="W3073" s="177"/>
    </row>
    <row r="3074" spans="15:23" ht="16" x14ac:dyDescent="0.2">
      <c r="O3074" s="176" t="s">
        <v>14354</v>
      </c>
      <c r="P3074" s="176">
        <v>0.70899999999999996</v>
      </c>
      <c r="Q3074" s="177"/>
      <c r="V3074" s="177"/>
      <c r="W3074" s="177"/>
    </row>
    <row r="3075" spans="15:23" ht="16" x14ac:dyDescent="0.2">
      <c r="O3075" s="176" t="s">
        <v>14354</v>
      </c>
      <c r="P3075" s="176">
        <v>-0.375</v>
      </c>
      <c r="Q3075" s="177"/>
      <c r="V3075" s="177"/>
      <c r="W3075" s="177"/>
    </row>
    <row r="3076" spans="15:23" ht="16" x14ac:dyDescent="0.2">
      <c r="O3076" s="176" t="s">
        <v>14354</v>
      </c>
      <c r="P3076" s="176">
        <v>1.081</v>
      </c>
      <c r="Q3076" s="177"/>
      <c r="V3076" s="177"/>
      <c r="W3076" s="177"/>
    </row>
    <row r="3077" spans="15:23" ht="16" x14ac:dyDescent="0.2">
      <c r="O3077" s="176" t="s">
        <v>14354</v>
      </c>
      <c r="P3077" s="176">
        <v>1.5980000000000001</v>
      </c>
      <c r="Q3077" s="177"/>
      <c r="V3077" s="177"/>
      <c r="W3077" s="177"/>
    </row>
    <row r="3078" spans="15:23" ht="16" x14ac:dyDescent="0.2">
      <c r="O3078" s="176" t="s">
        <v>14354</v>
      </c>
      <c r="P3078" s="176">
        <v>1.2829999999999999</v>
      </c>
      <c r="Q3078" s="177"/>
      <c r="V3078" s="177"/>
      <c r="W3078" s="177"/>
    </row>
    <row r="3079" spans="15:23" ht="16" x14ac:dyDescent="0.2">
      <c r="O3079" s="176" t="s">
        <v>14347</v>
      </c>
      <c r="P3079" s="176">
        <v>0.874</v>
      </c>
      <c r="Q3079" s="177"/>
      <c r="V3079" s="177"/>
      <c r="W3079" s="177"/>
    </row>
    <row r="3080" spans="15:23" ht="16" x14ac:dyDescent="0.2">
      <c r="O3080" s="176" t="s">
        <v>14347</v>
      </c>
      <c r="P3080" s="176">
        <v>0.66200000000000003</v>
      </c>
      <c r="Q3080" s="177"/>
      <c r="V3080" s="177"/>
      <c r="W3080" s="177"/>
    </row>
    <row r="3081" spans="15:23" ht="16" x14ac:dyDescent="0.2">
      <c r="O3081" s="176" t="s">
        <v>14347</v>
      </c>
      <c r="P3081" s="176">
        <v>1.1479999999999999</v>
      </c>
      <c r="Q3081" s="177"/>
      <c r="V3081" s="177"/>
      <c r="W3081" s="177"/>
    </row>
    <row r="3082" spans="15:23" ht="16" x14ac:dyDescent="0.2">
      <c r="O3082" s="176" t="s">
        <v>14347</v>
      </c>
      <c r="P3082" s="176">
        <v>0.80400000000000005</v>
      </c>
      <c r="Q3082" s="177"/>
      <c r="V3082" s="177"/>
      <c r="W3082" s="177"/>
    </row>
    <row r="3083" spans="15:23" ht="16" x14ac:dyDescent="0.2">
      <c r="O3083" s="176" t="s">
        <v>14347</v>
      </c>
      <c r="P3083" s="176">
        <v>1.8859999999999999</v>
      </c>
      <c r="Q3083" s="177"/>
      <c r="V3083" s="177"/>
      <c r="W3083" s="177"/>
    </row>
    <row r="3084" spans="15:23" ht="16" x14ac:dyDescent="0.2">
      <c r="O3084" s="176" t="s">
        <v>14348</v>
      </c>
      <c r="P3084" s="176">
        <v>0.32500000000000001</v>
      </c>
      <c r="Q3084" s="177"/>
      <c r="V3084" s="177"/>
      <c r="W3084" s="177"/>
    </row>
    <row r="3085" spans="15:23" ht="16" x14ac:dyDescent="0.2">
      <c r="O3085" s="176" t="s">
        <v>14348</v>
      </c>
      <c r="P3085" s="176">
        <v>0.68200000000000005</v>
      </c>
      <c r="Q3085" s="177"/>
      <c r="V3085" s="177"/>
      <c r="W3085" s="177"/>
    </row>
    <row r="3086" spans="15:23" ht="16" x14ac:dyDescent="0.2">
      <c r="O3086" s="176" t="s">
        <v>14348</v>
      </c>
      <c r="P3086" s="176">
        <v>0.39700000000000002</v>
      </c>
      <c r="Q3086" s="177"/>
      <c r="V3086" s="177"/>
      <c r="W3086" s="177"/>
    </row>
    <row r="3087" spans="15:23" ht="16" x14ac:dyDescent="0.2">
      <c r="O3087" s="176" t="s">
        <v>14348</v>
      </c>
      <c r="P3087" s="176">
        <v>-0.17799999999999999</v>
      </c>
      <c r="Q3087" s="177"/>
      <c r="V3087" s="177"/>
      <c r="W3087" s="177"/>
    </row>
    <row r="3088" spans="15:23" ht="16" x14ac:dyDescent="0.2">
      <c r="O3088" s="176" t="s">
        <v>14348</v>
      </c>
      <c r="P3088" s="176">
        <v>-3.9E-2</v>
      </c>
      <c r="Q3088" s="177"/>
      <c r="V3088" s="177"/>
      <c r="W3088" s="177"/>
    </row>
    <row r="3089" spans="15:23" ht="16" x14ac:dyDescent="0.2">
      <c r="O3089" s="176" t="s">
        <v>14353</v>
      </c>
      <c r="P3089" s="176">
        <v>-4.8000000000000001E-2</v>
      </c>
      <c r="Q3089" s="177"/>
      <c r="V3089" s="177"/>
      <c r="W3089" s="177"/>
    </row>
    <row r="3090" spans="15:23" ht="16" x14ac:dyDescent="0.2">
      <c r="O3090" s="176" t="s">
        <v>14353</v>
      </c>
      <c r="P3090" s="176">
        <v>-0.154</v>
      </c>
      <c r="Q3090" s="177"/>
      <c r="V3090" s="177"/>
      <c r="W3090" s="177"/>
    </row>
    <row r="3091" spans="15:23" ht="16" x14ac:dyDescent="0.2">
      <c r="O3091" s="176" t="s">
        <v>14353</v>
      </c>
      <c r="P3091" s="176">
        <v>6.2E-2</v>
      </c>
      <c r="Q3091" s="177"/>
      <c r="V3091" s="177"/>
      <c r="W3091" s="177"/>
    </row>
    <row r="3092" spans="15:23" ht="16" x14ac:dyDescent="0.2">
      <c r="O3092" s="176" t="s">
        <v>14353</v>
      </c>
      <c r="P3092" s="176">
        <v>-4.8000000000000001E-2</v>
      </c>
      <c r="Q3092" s="177"/>
      <c r="V3092" s="177"/>
      <c r="W3092" s="177"/>
    </row>
    <row r="3093" spans="15:23" ht="16" x14ac:dyDescent="0.2">
      <c r="O3093" s="176" t="s">
        <v>14353</v>
      </c>
      <c r="P3093" s="176">
        <v>1.1879999999999999</v>
      </c>
      <c r="Q3093" s="177"/>
      <c r="V3093" s="177"/>
      <c r="W3093" s="177"/>
    </row>
    <row r="3094" spans="15:23" ht="16" x14ac:dyDescent="0.2">
      <c r="O3094" s="176" t="s">
        <v>14350</v>
      </c>
      <c r="P3094" s="176" t="s">
        <v>12145</v>
      </c>
      <c r="Q3094" s="177"/>
      <c r="V3094" s="177"/>
      <c r="W3094" s="177"/>
    </row>
    <row r="3095" spans="15:23" ht="16" x14ac:dyDescent="0.2">
      <c r="O3095" s="176" t="s">
        <v>14350</v>
      </c>
      <c r="P3095" s="176" t="s">
        <v>12145</v>
      </c>
      <c r="Q3095" s="177"/>
      <c r="V3095" s="177"/>
      <c r="W3095" s="177"/>
    </row>
    <row r="3096" spans="15:23" ht="16" x14ac:dyDescent="0.2">
      <c r="O3096" s="176" t="s">
        <v>14350</v>
      </c>
      <c r="P3096" s="176" t="s">
        <v>12145</v>
      </c>
      <c r="Q3096" s="177"/>
      <c r="V3096" s="177"/>
      <c r="W3096" s="177"/>
    </row>
    <row r="3097" spans="15:23" ht="16" x14ac:dyDescent="0.2">
      <c r="O3097" s="176" t="s">
        <v>14350</v>
      </c>
      <c r="P3097" s="176" t="s">
        <v>12145</v>
      </c>
      <c r="Q3097" s="177"/>
      <c r="V3097" s="177"/>
      <c r="W3097" s="177"/>
    </row>
    <row r="3098" spans="15:23" ht="16" x14ac:dyDescent="0.2">
      <c r="O3098" s="176" t="s">
        <v>14350</v>
      </c>
      <c r="P3098" s="176">
        <v>-0.54900000000000004</v>
      </c>
      <c r="Q3098" s="177"/>
      <c r="V3098" s="177"/>
      <c r="W3098" s="177"/>
    </row>
    <row r="3099" spans="15:23" ht="16" x14ac:dyDescent="0.2">
      <c r="O3099" s="176" t="s">
        <v>14351</v>
      </c>
      <c r="P3099" s="176">
        <v>0.68600000000000005</v>
      </c>
      <c r="Q3099" s="177"/>
      <c r="V3099" s="177"/>
      <c r="W3099" s="177"/>
    </row>
    <row r="3100" spans="15:23" ht="16" x14ac:dyDescent="0.2">
      <c r="O3100" s="176" t="s">
        <v>14351</v>
      </c>
      <c r="P3100" s="176">
        <v>0.216</v>
      </c>
      <c r="Q3100" s="177"/>
      <c r="V3100" s="177"/>
      <c r="W3100" s="177"/>
    </row>
    <row r="3101" spans="15:23" ht="16" x14ac:dyDescent="0.2">
      <c r="O3101" s="176" t="s">
        <v>14351</v>
      </c>
      <c r="P3101" s="176">
        <v>0.74399999999999999</v>
      </c>
      <c r="Q3101" s="177"/>
      <c r="V3101" s="177"/>
      <c r="W3101" s="177"/>
    </row>
    <row r="3102" spans="15:23" ht="16" x14ac:dyDescent="0.2">
      <c r="O3102" s="176" t="s">
        <v>14351</v>
      </c>
      <c r="P3102" s="176">
        <v>1.1579999999999999</v>
      </c>
      <c r="Q3102" s="177"/>
      <c r="V3102" s="177"/>
      <c r="W3102" s="177"/>
    </row>
    <row r="3103" spans="15:23" ht="16" x14ac:dyDescent="0.2">
      <c r="O3103" s="176" t="s">
        <v>14351</v>
      </c>
      <c r="P3103" s="176">
        <v>1.6839999999999999</v>
      </c>
      <c r="Q3103" s="177"/>
      <c r="V3103" s="177"/>
      <c r="W3103" s="177"/>
    </row>
    <row r="3104" spans="15:23" ht="16" x14ac:dyDescent="0.2">
      <c r="O3104" s="176" t="s">
        <v>14352</v>
      </c>
      <c r="P3104" s="176">
        <v>0.55100000000000005</v>
      </c>
      <c r="Q3104" s="177"/>
      <c r="V3104" s="177"/>
      <c r="W3104" s="177"/>
    </row>
    <row r="3105" spans="15:23" ht="16" x14ac:dyDescent="0.2">
      <c r="O3105" s="176" t="s">
        <v>14352</v>
      </c>
      <c r="P3105" s="176">
        <v>0.25</v>
      </c>
      <c r="Q3105" s="177"/>
      <c r="V3105" s="177"/>
      <c r="W3105" s="177"/>
    </row>
    <row r="3106" spans="15:23" ht="16" x14ac:dyDescent="0.2">
      <c r="O3106" s="176" t="s">
        <v>14352</v>
      </c>
      <c r="P3106" s="176">
        <v>0.90400000000000003</v>
      </c>
      <c r="Q3106" s="177"/>
      <c r="V3106" s="177"/>
      <c r="W3106" s="177"/>
    </row>
    <row r="3107" spans="15:23" ht="16" x14ac:dyDescent="0.2">
      <c r="O3107" s="176" t="s">
        <v>14352</v>
      </c>
      <c r="P3107" s="176">
        <v>0.501</v>
      </c>
      <c r="Q3107" s="177"/>
      <c r="V3107" s="177"/>
      <c r="W3107" s="177"/>
    </row>
    <row r="3108" spans="15:23" ht="16" x14ac:dyDescent="0.2">
      <c r="O3108" s="176" t="s">
        <v>14352</v>
      </c>
      <c r="P3108" s="176">
        <v>0.39600000000000002</v>
      </c>
      <c r="Q3108" s="177"/>
      <c r="V3108" s="177"/>
      <c r="W3108" s="177"/>
    </row>
    <row r="3109" spans="15:23" ht="16" x14ac:dyDescent="0.2">
      <c r="O3109" s="176" t="s">
        <v>14354</v>
      </c>
      <c r="P3109" s="176">
        <v>-0.20399999999999999</v>
      </c>
      <c r="Q3109" s="177"/>
      <c r="V3109" s="177"/>
      <c r="W3109" s="177"/>
    </row>
    <row r="3110" spans="15:23" ht="16" x14ac:dyDescent="0.2">
      <c r="O3110" s="176" t="s">
        <v>14354</v>
      </c>
      <c r="P3110" s="176">
        <v>-0.376</v>
      </c>
      <c r="Q3110" s="177"/>
      <c r="T3110" s="177"/>
      <c r="V3110" s="177"/>
      <c r="W3110" s="177"/>
    </row>
    <row r="3111" spans="15:23" ht="16" x14ac:dyDescent="0.2">
      <c r="O3111" s="176" t="s">
        <v>14354</v>
      </c>
      <c r="P3111" s="176">
        <v>0.23300000000000001</v>
      </c>
      <c r="Q3111" s="177"/>
      <c r="T3111" s="177"/>
      <c r="V3111" s="177"/>
      <c r="W3111" s="177"/>
    </row>
    <row r="3112" spans="15:23" ht="16" x14ac:dyDescent="0.2">
      <c r="O3112" s="176" t="s">
        <v>14354</v>
      </c>
      <c r="P3112" s="176">
        <v>-0.51400000000000001</v>
      </c>
      <c r="Q3112" s="177"/>
      <c r="T3112" s="177"/>
      <c r="V3112" s="177"/>
      <c r="W3112" s="177"/>
    </row>
    <row r="3113" spans="15:23" ht="16" x14ac:dyDescent="0.2">
      <c r="O3113" s="176" t="s">
        <v>14354</v>
      </c>
      <c r="P3113" s="176" t="s">
        <v>12145</v>
      </c>
      <c r="Q3113" s="177"/>
      <c r="T3113" s="177"/>
      <c r="V3113" s="177"/>
      <c r="W3113" s="177"/>
    </row>
    <row r="3114" spans="15:23" ht="16" x14ac:dyDescent="0.2">
      <c r="O3114" s="176" t="s">
        <v>14347</v>
      </c>
      <c r="P3114" s="176">
        <v>1.3080000000000001</v>
      </c>
      <c r="Q3114" s="177"/>
      <c r="T3114" s="177"/>
      <c r="V3114" s="177"/>
      <c r="W3114" s="177"/>
    </row>
    <row r="3115" spans="15:23" ht="16" x14ac:dyDescent="0.2">
      <c r="O3115" s="176" t="s">
        <v>14347</v>
      </c>
      <c r="P3115" s="176">
        <v>0.755</v>
      </c>
      <c r="Q3115" s="177"/>
      <c r="T3115" s="177"/>
      <c r="V3115" s="177"/>
      <c r="W3115" s="177"/>
    </row>
    <row r="3116" spans="15:23" ht="16" x14ac:dyDescent="0.2">
      <c r="O3116" s="176" t="s">
        <v>14347</v>
      </c>
      <c r="P3116" s="176">
        <v>1.681</v>
      </c>
      <c r="Q3116" s="177"/>
      <c r="T3116" s="177"/>
      <c r="V3116" s="177"/>
      <c r="W3116" s="177"/>
    </row>
    <row r="3117" spans="15:23" ht="16" x14ac:dyDescent="0.2">
      <c r="O3117" s="176" t="s">
        <v>14347</v>
      </c>
      <c r="P3117" s="176">
        <v>1.5149999999999999</v>
      </c>
      <c r="Q3117" s="177"/>
      <c r="T3117" s="177"/>
      <c r="V3117" s="177"/>
      <c r="W3117" s="177"/>
    </row>
    <row r="3118" spans="15:23" ht="16" x14ac:dyDescent="0.2">
      <c r="O3118" s="176" t="s">
        <v>14347</v>
      </c>
      <c r="P3118" s="176">
        <v>2.6739999999999999</v>
      </c>
      <c r="Q3118" s="177"/>
      <c r="R3118" s="177"/>
      <c r="S3118" s="177"/>
      <c r="T3118" s="177"/>
      <c r="U3118" s="177"/>
      <c r="V3118" s="177"/>
      <c r="W3118" s="177"/>
    </row>
    <row r="3119" spans="15:23" ht="16" x14ac:dyDescent="0.2">
      <c r="O3119" s="176" t="s">
        <v>14350</v>
      </c>
      <c r="P3119" s="176">
        <v>1.24</v>
      </c>
      <c r="Q3119" s="177"/>
      <c r="R3119" s="177"/>
      <c r="S3119" s="177"/>
      <c r="T3119" s="177"/>
      <c r="U3119" s="177"/>
      <c r="V3119" s="177"/>
      <c r="W3119" s="177"/>
    </row>
    <row r="3120" spans="15:23" ht="16" x14ac:dyDescent="0.2">
      <c r="O3120" s="176" t="s">
        <v>14350</v>
      </c>
      <c r="P3120" s="176">
        <v>1.1419999999999999</v>
      </c>
      <c r="Q3120" s="177"/>
      <c r="R3120" s="177"/>
      <c r="S3120" s="177"/>
      <c r="T3120" s="177"/>
      <c r="U3120" s="177"/>
      <c r="V3120" s="177"/>
      <c r="W3120" s="177"/>
    </row>
    <row r="3121" spans="15:23" ht="16" x14ac:dyDescent="0.2">
      <c r="O3121" s="176" t="s">
        <v>14350</v>
      </c>
      <c r="P3121" s="176">
        <v>2.1179999999999999</v>
      </c>
      <c r="Q3121" s="177"/>
      <c r="R3121" s="177"/>
      <c r="S3121" s="177"/>
      <c r="T3121" s="177"/>
      <c r="U3121" s="177"/>
      <c r="V3121" s="177"/>
      <c r="W3121" s="177"/>
    </row>
    <row r="3122" spans="15:23" ht="16" x14ac:dyDescent="0.2">
      <c r="O3122" s="176" t="s">
        <v>14350</v>
      </c>
      <c r="P3122" s="176">
        <v>0.34899999999999998</v>
      </c>
      <c r="Q3122" s="177"/>
      <c r="R3122" s="177"/>
      <c r="S3122" s="177"/>
      <c r="T3122" s="177"/>
      <c r="U3122" s="177"/>
      <c r="V3122" s="177"/>
      <c r="W3122" s="177"/>
    </row>
    <row r="3123" spans="15:23" ht="16" x14ac:dyDescent="0.2">
      <c r="O3123" s="176" t="s">
        <v>14350</v>
      </c>
      <c r="P3123" s="176" t="s">
        <v>12145</v>
      </c>
      <c r="Q3123" s="177"/>
      <c r="R3123" s="177"/>
      <c r="S3123" s="177"/>
      <c r="T3123" s="177"/>
      <c r="U3123" s="177"/>
      <c r="V3123" s="177"/>
      <c r="W3123" s="177"/>
    </row>
    <row r="3124" spans="15:23" ht="16" x14ac:dyDescent="0.2">
      <c r="O3124" s="176" t="s">
        <v>14349</v>
      </c>
      <c r="P3124" s="176">
        <v>1.637</v>
      </c>
      <c r="Q3124" s="177"/>
      <c r="R3124" s="177"/>
      <c r="S3124" s="177"/>
      <c r="T3124" s="177"/>
      <c r="U3124" s="177"/>
      <c r="V3124" s="177"/>
      <c r="W3124" s="177"/>
    </row>
    <row r="3125" spans="15:23" ht="16" x14ac:dyDescent="0.2">
      <c r="O3125" s="176" t="s">
        <v>14349</v>
      </c>
      <c r="P3125" s="176">
        <v>1.2470000000000001</v>
      </c>
      <c r="Q3125" s="177"/>
      <c r="R3125" s="177"/>
      <c r="S3125" s="177"/>
      <c r="T3125" s="177"/>
      <c r="U3125" s="177"/>
      <c r="V3125" s="177"/>
      <c r="W3125" s="177"/>
    </row>
    <row r="3126" spans="15:23" ht="16" x14ac:dyDescent="0.2">
      <c r="O3126" s="176" t="s">
        <v>14349</v>
      </c>
      <c r="P3126" s="176">
        <v>2.1269999999999998</v>
      </c>
      <c r="Q3126" s="177"/>
      <c r="R3126" s="177"/>
      <c r="S3126" s="177"/>
      <c r="T3126" s="177"/>
      <c r="U3126" s="177"/>
      <c r="V3126" s="177"/>
      <c r="W3126" s="177"/>
    </row>
    <row r="3127" spans="15:23" ht="16" x14ac:dyDescent="0.2">
      <c r="O3127" s="176" t="s">
        <v>14349</v>
      </c>
      <c r="P3127" s="176">
        <v>1.522</v>
      </c>
      <c r="Q3127" s="177"/>
      <c r="R3127" s="177"/>
      <c r="S3127" s="177"/>
      <c r="T3127" s="177"/>
      <c r="U3127" s="177"/>
      <c r="V3127" s="177"/>
      <c r="W3127" s="177"/>
    </row>
    <row r="3128" spans="15:23" ht="16" x14ac:dyDescent="0.2">
      <c r="O3128" s="176" t="s">
        <v>14349</v>
      </c>
      <c r="P3128" s="176">
        <v>1.196</v>
      </c>
      <c r="Q3128" s="177"/>
      <c r="R3128" s="177"/>
      <c r="S3128" s="177"/>
      <c r="T3128" s="177"/>
      <c r="U3128" s="177"/>
      <c r="V3128" s="177"/>
      <c r="W3128" s="177"/>
    </row>
    <row r="3129" spans="15:23" ht="16" x14ac:dyDescent="0.2">
      <c r="O3129" s="176" t="s">
        <v>14353</v>
      </c>
      <c r="P3129" s="176">
        <v>0.79900000000000004</v>
      </c>
      <c r="Q3129" s="177"/>
      <c r="R3129" s="177"/>
      <c r="S3129" s="177"/>
      <c r="T3129" s="177"/>
      <c r="U3129" s="177"/>
      <c r="V3129" s="177"/>
      <c r="W3129" s="177"/>
    </row>
    <row r="3130" spans="15:23" ht="16" x14ac:dyDescent="0.2">
      <c r="O3130" s="176" t="s">
        <v>14353</v>
      </c>
      <c r="P3130" s="176">
        <v>5.6000000000000001E-2</v>
      </c>
      <c r="Q3130" s="177"/>
      <c r="R3130" s="177"/>
      <c r="S3130" s="177"/>
      <c r="T3130" s="177"/>
      <c r="U3130" s="177"/>
      <c r="V3130" s="177"/>
      <c r="W3130" s="177"/>
    </row>
    <row r="3131" spans="15:23" ht="16" x14ac:dyDescent="0.2">
      <c r="O3131" s="176" t="s">
        <v>14353</v>
      </c>
      <c r="P3131" s="176">
        <v>1.371</v>
      </c>
      <c r="Q3131" s="177"/>
      <c r="R3131" s="177"/>
      <c r="S3131" s="177"/>
      <c r="T3131" s="177"/>
      <c r="U3131" s="177"/>
      <c r="V3131" s="177"/>
      <c r="W3131" s="177"/>
    </row>
    <row r="3132" spans="15:23" ht="16" x14ac:dyDescent="0.2">
      <c r="O3132" s="176" t="s">
        <v>14353</v>
      </c>
      <c r="P3132" s="176">
        <v>1.024</v>
      </c>
      <c r="Q3132" s="177"/>
      <c r="R3132" s="177"/>
      <c r="S3132" s="177"/>
      <c r="T3132" s="177"/>
      <c r="U3132" s="177"/>
      <c r="V3132" s="177"/>
      <c r="W3132" s="177"/>
    </row>
    <row r="3133" spans="15:23" ht="16" x14ac:dyDescent="0.2">
      <c r="O3133" s="176" t="s">
        <v>14353</v>
      </c>
      <c r="P3133" s="176">
        <v>1.7170000000000001</v>
      </c>
      <c r="Q3133" s="177"/>
      <c r="R3133" s="177"/>
      <c r="S3133" s="177"/>
      <c r="T3133" s="177"/>
      <c r="U3133" s="177"/>
      <c r="V3133" s="177"/>
      <c r="W3133" s="177"/>
    </row>
    <row r="3134" spans="15:23" ht="16" x14ac:dyDescent="0.2">
      <c r="O3134" s="176" t="s">
        <v>14350</v>
      </c>
      <c r="P3134" s="176">
        <v>1.014</v>
      </c>
      <c r="Q3134" s="177"/>
      <c r="R3134" s="177"/>
      <c r="S3134" s="177"/>
      <c r="T3134" s="177"/>
      <c r="U3134" s="177"/>
      <c r="V3134" s="177"/>
      <c r="W3134" s="177"/>
    </row>
    <row r="3135" spans="15:23" ht="16" x14ac:dyDescent="0.2">
      <c r="O3135" s="176" t="s">
        <v>14350</v>
      </c>
      <c r="P3135" s="176">
        <v>-5.0999999999999997E-2</v>
      </c>
      <c r="Q3135" s="177"/>
      <c r="R3135" s="177"/>
      <c r="S3135" s="177"/>
      <c r="T3135" s="177"/>
      <c r="U3135" s="177"/>
      <c r="V3135" s="177"/>
      <c r="W3135" s="177"/>
    </row>
    <row r="3136" spans="15:23" ht="16" x14ac:dyDescent="0.2">
      <c r="O3136" s="176" t="s">
        <v>14350</v>
      </c>
      <c r="P3136" s="176">
        <v>1.673</v>
      </c>
      <c r="Q3136" s="177"/>
      <c r="R3136" s="177"/>
      <c r="S3136" s="177"/>
      <c r="T3136" s="177"/>
      <c r="U3136" s="177"/>
      <c r="V3136" s="177"/>
      <c r="W3136" s="177"/>
    </row>
    <row r="3137" spans="15:23" ht="16" x14ac:dyDescent="0.2">
      <c r="O3137" s="176" t="s">
        <v>14350</v>
      </c>
      <c r="P3137" s="176">
        <v>1.52</v>
      </c>
      <c r="Q3137" s="177"/>
      <c r="R3137" s="177"/>
      <c r="S3137" s="177"/>
      <c r="T3137" s="177"/>
      <c r="U3137" s="177"/>
      <c r="V3137" s="177"/>
      <c r="W3137" s="177"/>
    </row>
    <row r="3138" spans="15:23" ht="16" x14ac:dyDescent="0.2">
      <c r="O3138" s="176" t="s">
        <v>14350</v>
      </c>
      <c r="P3138" s="176">
        <v>1.2170000000000001</v>
      </c>
      <c r="Q3138" s="177"/>
      <c r="R3138" s="177"/>
      <c r="S3138" s="177"/>
      <c r="T3138" s="177"/>
      <c r="U3138" s="177"/>
      <c r="V3138" s="177"/>
      <c r="W3138" s="177"/>
    </row>
    <row r="3139" spans="15:23" ht="16" x14ac:dyDescent="0.2">
      <c r="O3139" s="176" t="s">
        <v>14351</v>
      </c>
      <c r="P3139" s="176">
        <v>1.105</v>
      </c>
      <c r="Q3139" s="177"/>
      <c r="R3139" s="177"/>
      <c r="S3139" s="177"/>
      <c r="T3139" s="177"/>
      <c r="U3139" s="177"/>
      <c r="V3139" s="177"/>
      <c r="W3139" s="177"/>
    </row>
    <row r="3140" spans="15:23" ht="16" x14ac:dyDescent="0.2">
      <c r="O3140" s="176" t="s">
        <v>14351</v>
      </c>
      <c r="P3140" s="176">
        <v>0.85499999999999998</v>
      </c>
      <c r="Q3140" s="177"/>
      <c r="R3140" s="177"/>
      <c r="S3140" s="177"/>
      <c r="T3140" s="177"/>
      <c r="U3140" s="177"/>
      <c r="V3140" s="177"/>
      <c r="W3140" s="177"/>
    </row>
    <row r="3141" spans="15:23" ht="16" x14ac:dyDescent="0.2">
      <c r="O3141" s="176" t="s">
        <v>14351</v>
      </c>
      <c r="P3141" s="176">
        <v>1.109</v>
      </c>
      <c r="Q3141" s="177"/>
      <c r="R3141" s="177"/>
      <c r="S3141" s="177"/>
      <c r="T3141" s="177"/>
      <c r="U3141" s="177"/>
      <c r="V3141" s="177"/>
      <c r="W3141" s="177"/>
    </row>
    <row r="3142" spans="15:23" ht="16" x14ac:dyDescent="0.2">
      <c r="O3142" s="176" t="s">
        <v>14351</v>
      </c>
      <c r="P3142" s="176">
        <v>1.3879999999999999</v>
      </c>
      <c r="Q3142" s="177"/>
      <c r="R3142" s="177"/>
      <c r="S3142" s="177"/>
      <c r="T3142" s="177"/>
      <c r="U3142" s="177"/>
      <c r="V3142" s="177"/>
      <c r="W3142" s="177"/>
    </row>
    <row r="3143" spans="15:23" ht="16" x14ac:dyDescent="0.2">
      <c r="O3143" s="176" t="s">
        <v>14351</v>
      </c>
      <c r="P3143" s="176">
        <v>1.956</v>
      </c>
      <c r="Q3143" s="177"/>
      <c r="R3143" s="177"/>
      <c r="S3143" s="177"/>
      <c r="T3143" s="177"/>
      <c r="U3143" s="177"/>
      <c r="V3143" s="177"/>
      <c r="W3143" s="177"/>
    </row>
    <row r="3144" spans="15:23" ht="16" x14ac:dyDescent="0.2">
      <c r="O3144" s="176" t="s">
        <v>14352</v>
      </c>
      <c r="P3144" s="176">
        <v>0.95299999999999996</v>
      </c>
      <c r="Q3144" s="177"/>
      <c r="R3144" s="177"/>
      <c r="S3144" s="177"/>
      <c r="T3144" s="177"/>
      <c r="U3144" s="177"/>
      <c r="V3144" s="177"/>
      <c r="W3144" s="177"/>
    </row>
    <row r="3145" spans="15:23" ht="16" x14ac:dyDescent="0.2">
      <c r="O3145" s="176" t="s">
        <v>14352</v>
      </c>
      <c r="P3145" s="176">
        <v>0.106</v>
      </c>
      <c r="Q3145" s="177"/>
      <c r="R3145" s="177"/>
      <c r="S3145" s="177"/>
      <c r="T3145" s="177"/>
      <c r="U3145" s="177"/>
      <c r="V3145" s="177"/>
      <c r="W3145" s="177"/>
    </row>
    <row r="3146" spans="15:23" ht="16" x14ac:dyDescent="0.2">
      <c r="O3146" s="176" t="s">
        <v>14352</v>
      </c>
      <c r="P3146" s="176">
        <v>1.5620000000000001</v>
      </c>
      <c r="Q3146" s="177"/>
      <c r="R3146" s="177"/>
      <c r="S3146" s="177"/>
      <c r="T3146" s="177"/>
      <c r="U3146" s="177"/>
      <c r="V3146" s="177"/>
      <c r="W3146" s="177"/>
    </row>
    <row r="3147" spans="15:23" ht="16" x14ac:dyDescent="0.2">
      <c r="O3147" s="176" t="s">
        <v>14352</v>
      </c>
      <c r="P3147" s="176">
        <v>1.2589999999999999</v>
      </c>
      <c r="Q3147" s="177"/>
      <c r="R3147" s="177"/>
      <c r="S3147" s="177"/>
      <c r="T3147" s="177"/>
      <c r="U3147" s="177"/>
      <c r="V3147" s="177"/>
      <c r="W3147" s="177"/>
    </row>
    <row r="3148" spans="15:23" ht="16" x14ac:dyDescent="0.2">
      <c r="O3148" s="176" t="s">
        <v>14352</v>
      </c>
      <c r="P3148" s="176">
        <v>1.4039999999999999</v>
      </c>
      <c r="Q3148" s="177"/>
      <c r="R3148" s="177"/>
      <c r="S3148" s="177"/>
      <c r="T3148" s="177"/>
      <c r="U3148" s="177"/>
      <c r="V3148" s="177"/>
      <c r="W3148" s="177"/>
    </row>
    <row r="3149" spans="15:23" ht="16" x14ac:dyDescent="0.2">
      <c r="O3149" s="176" t="s">
        <v>14348</v>
      </c>
      <c r="P3149" s="176">
        <v>1.232</v>
      </c>
      <c r="Q3149" s="177"/>
      <c r="R3149" s="177"/>
      <c r="S3149" s="177"/>
      <c r="T3149" s="177"/>
      <c r="U3149" s="177"/>
      <c r="V3149" s="177"/>
      <c r="W3149" s="177"/>
    </row>
    <row r="3150" spans="15:23" ht="16" x14ac:dyDescent="0.2">
      <c r="O3150" s="176" t="s">
        <v>14348</v>
      </c>
      <c r="P3150" s="176">
        <v>0.89700000000000002</v>
      </c>
      <c r="Q3150" s="177"/>
      <c r="R3150" s="177"/>
      <c r="S3150" s="177"/>
      <c r="T3150" s="177"/>
      <c r="U3150" s="177"/>
      <c r="V3150" s="177"/>
      <c r="W3150" s="177"/>
    </row>
    <row r="3151" spans="15:23" ht="16" x14ac:dyDescent="0.2">
      <c r="O3151" s="176" t="s">
        <v>14348</v>
      </c>
      <c r="P3151" s="176">
        <v>1.123</v>
      </c>
      <c r="Q3151" s="177"/>
      <c r="R3151" s="177"/>
      <c r="S3151" s="177"/>
      <c r="T3151" s="177"/>
      <c r="U3151" s="177"/>
      <c r="V3151" s="177"/>
      <c r="W3151" s="177"/>
    </row>
    <row r="3152" spans="15:23" ht="16" x14ac:dyDescent="0.2">
      <c r="O3152" s="176" t="s">
        <v>14348</v>
      </c>
      <c r="P3152" s="176">
        <v>1.75</v>
      </c>
      <c r="Q3152" s="177"/>
      <c r="R3152" s="177"/>
      <c r="S3152" s="177"/>
      <c r="T3152" s="177"/>
      <c r="U3152" s="177"/>
      <c r="V3152" s="177"/>
      <c r="W3152" s="177"/>
    </row>
    <row r="3153" spans="15:23" ht="16" x14ac:dyDescent="0.2">
      <c r="O3153" s="176" t="s">
        <v>14348</v>
      </c>
      <c r="P3153" s="176">
        <v>0.80800000000000005</v>
      </c>
      <c r="Q3153" s="177"/>
      <c r="R3153" s="177"/>
      <c r="S3153" s="177"/>
      <c r="T3153" s="177"/>
      <c r="U3153" s="177"/>
      <c r="V3153" s="177"/>
      <c r="W3153" s="177"/>
    </row>
    <row r="3154" spans="15:23" ht="16" x14ac:dyDescent="0.2">
      <c r="O3154" s="176" t="s">
        <v>14354</v>
      </c>
      <c r="P3154" s="176">
        <v>0.69499999999999995</v>
      </c>
      <c r="Q3154" s="177"/>
      <c r="R3154" s="177"/>
      <c r="S3154" s="177"/>
      <c r="T3154" s="177"/>
      <c r="U3154" s="177"/>
      <c r="V3154" s="177"/>
      <c r="W3154" s="177"/>
    </row>
    <row r="3155" spans="15:23" ht="16" x14ac:dyDescent="0.2">
      <c r="O3155" s="176" t="s">
        <v>14354</v>
      </c>
      <c r="P3155" s="176">
        <v>0.151</v>
      </c>
      <c r="Q3155" s="177"/>
      <c r="R3155" s="177"/>
      <c r="S3155" s="177"/>
      <c r="T3155" s="177"/>
      <c r="U3155" s="177"/>
      <c r="V3155" s="177"/>
      <c r="W3155" s="177"/>
    </row>
    <row r="3156" spans="15:23" ht="16" x14ac:dyDescent="0.2">
      <c r="O3156" s="176" t="s">
        <v>14354</v>
      </c>
      <c r="P3156" s="176">
        <v>1.0820000000000001</v>
      </c>
      <c r="Q3156" s="177"/>
      <c r="R3156" s="177"/>
      <c r="S3156" s="177"/>
      <c r="T3156" s="177"/>
      <c r="U3156" s="177"/>
      <c r="V3156" s="177"/>
      <c r="W3156" s="177"/>
    </row>
    <row r="3157" spans="15:23" ht="16" x14ac:dyDescent="0.2">
      <c r="O3157" s="176" t="s">
        <v>14354</v>
      </c>
      <c r="P3157" s="176">
        <v>0.90400000000000003</v>
      </c>
      <c r="Q3157" s="177"/>
      <c r="R3157" s="177"/>
      <c r="S3157" s="177"/>
      <c r="T3157" s="177"/>
      <c r="U3157" s="177"/>
      <c r="V3157" s="177"/>
      <c r="W3157" s="177"/>
    </row>
    <row r="3158" spans="15:23" ht="16" x14ac:dyDescent="0.2">
      <c r="O3158" s="176" t="s">
        <v>14354</v>
      </c>
      <c r="P3158" s="176">
        <v>0.76</v>
      </c>
      <c r="Q3158" s="177"/>
      <c r="R3158" s="177"/>
      <c r="S3158" s="177"/>
      <c r="T3158" s="177"/>
      <c r="U3158" s="177"/>
      <c r="V3158" s="177"/>
      <c r="W3158" s="177"/>
    </row>
    <row r="3159" spans="15:23" ht="16" x14ac:dyDescent="0.2">
      <c r="O3159" s="176" t="s">
        <v>14349</v>
      </c>
      <c r="P3159" s="176" t="s">
        <v>12145</v>
      </c>
      <c r="Q3159" s="177"/>
      <c r="R3159" s="177"/>
      <c r="S3159" s="177"/>
      <c r="T3159" s="177"/>
      <c r="U3159" s="177"/>
      <c r="V3159" s="177"/>
      <c r="W3159" s="177"/>
    </row>
    <row r="3160" spans="15:23" ht="16" x14ac:dyDescent="0.2">
      <c r="O3160" s="176" t="s">
        <v>14349</v>
      </c>
      <c r="P3160" s="176" t="s">
        <v>12145</v>
      </c>
      <c r="Q3160" s="177"/>
      <c r="R3160" s="177"/>
      <c r="S3160" s="177"/>
      <c r="T3160" s="177"/>
      <c r="U3160" s="177"/>
      <c r="V3160" s="177"/>
      <c r="W3160" s="177"/>
    </row>
    <row r="3161" spans="15:23" ht="16" x14ac:dyDescent="0.2">
      <c r="O3161" s="176" t="s">
        <v>14349</v>
      </c>
      <c r="P3161" s="176" t="s">
        <v>12145</v>
      </c>
      <c r="Q3161" s="177"/>
      <c r="R3161" s="177"/>
      <c r="S3161" s="177"/>
      <c r="T3161" s="177"/>
      <c r="U3161" s="177"/>
      <c r="V3161" s="177"/>
      <c r="W3161" s="177"/>
    </row>
    <row r="3162" spans="15:23" ht="16" x14ac:dyDescent="0.2">
      <c r="O3162" s="176" t="s">
        <v>14349</v>
      </c>
      <c r="P3162" s="176" t="s">
        <v>12145</v>
      </c>
      <c r="Q3162" s="177"/>
      <c r="R3162" s="177"/>
      <c r="S3162" s="177"/>
      <c r="T3162" s="177"/>
      <c r="U3162" s="177"/>
      <c r="V3162" s="177"/>
      <c r="W3162" s="177"/>
    </row>
    <row r="3163" spans="15:23" ht="16" x14ac:dyDescent="0.2">
      <c r="O3163" s="176" t="s">
        <v>14349</v>
      </c>
      <c r="P3163" s="176">
        <v>1.0880000000000001</v>
      </c>
      <c r="Q3163" s="177"/>
      <c r="R3163" s="177"/>
      <c r="S3163" s="177"/>
      <c r="T3163" s="177"/>
      <c r="U3163" s="177"/>
      <c r="V3163" s="177"/>
      <c r="W3163" s="177"/>
    </row>
    <row r="3164" spans="15:23" ht="16" x14ac:dyDescent="0.2">
      <c r="O3164" s="176" t="s">
        <v>14348</v>
      </c>
      <c r="P3164" s="176">
        <v>0.20799999999999999</v>
      </c>
      <c r="Q3164" s="177"/>
      <c r="R3164" s="177"/>
      <c r="S3164" s="177"/>
      <c r="T3164" s="177"/>
      <c r="U3164" s="177"/>
      <c r="V3164" s="177"/>
      <c r="W3164" s="177"/>
    </row>
    <row r="3165" spans="15:23" ht="16" x14ac:dyDescent="0.2">
      <c r="O3165" s="176" t="s">
        <v>14348</v>
      </c>
      <c r="P3165" s="176">
        <v>0.873</v>
      </c>
      <c r="Q3165" s="177"/>
      <c r="R3165" s="177"/>
      <c r="S3165" s="177"/>
      <c r="T3165" s="177"/>
      <c r="U3165" s="177"/>
      <c r="V3165" s="177"/>
      <c r="W3165" s="177"/>
    </row>
    <row r="3166" spans="15:23" ht="16" x14ac:dyDescent="0.2">
      <c r="O3166" s="176" t="s">
        <v>14348</v>
      </c>
      <c r="P3166" s="176">
        <v>-0.30199999999999999</v>
      </c>
      <c r="Q3166" s="177"/>
      <c r="R3166" s="177"/>
      <c r="S3166" s="177"/>
      <c r="T3166" s="177"/>
      <c r="U3166" s="177"/>
      <c r="V3166" s="177"/>
      <c r="W3166" s="177"/>
    </row>
    <row r="3167" spans="15:23" ht="16" x14ac:dyDescent="0.2">
      <c r="O3167" s="176" t="s">
        <v>14348</v>
      </c>
      <c r="P3167" s="176">
        <v>-1.4E-2</v>
      </c>
      <c r="Q3167" s="177"/>
      <c r="R3167" s="177"/>
      <c r="S3167" s="177"/>
      <c r="T3167" s="177"/>
      <c r="U3167" s="177"/>
      <c r="V3167" s="177"/>
      <c r="W3167" s="177"/>
    </row>
    <row r="3168" spans="15:23" ht="16" x14ac:dyDescent="0.2">
      <c r="O3168" s="176" t="s">
        <v>14348</v>
      </c>
      <c r="P3168" s="176">
        <v>1.1319999999999999</v>
      </c>
      <c r="Q3168" s="177"/>
      <c r="R3168" s="177"/>
      <c r="S3168" s="177"/>
      <c r="T3168" s="177"/>
      <c r="U3168" s="177"/>
      <c r="V3168" s="177"/>
      <c r="W3168" s="177"/>
    </row>
    <row r="3169" spans="15:23" ht="16" x14ac:dyDescent="0.2">
      <c r="O3169" s="176" t="s">
        <v>14350</v>
      </c>
      <c r="P3169" s="176">
        <v>0.93799999999999994</v>
      </c>
      <c r="Q3169" s="177"/>
      <c r="R3169" s="177"/>
      <c r="S3169" s="177"/>
      <c r="T3169" s="177"/>
      <c r="U3169" s="177"/>
      <c r="V3169" s="177"/>
      <c r="W3169" s="177"/>
    </row>
    <row r="3170" spans="15:23" ht="16" x14ac:dyDescent="0.2">
      <c r="O3170" s="176" t="s">
        <v>14350</v>
      </c>
      <c r="P3170" s="176">
        <v>0.83899999999999997</v>
      </c>
      <c r="Q3170" s="177"/>
      <c r="R3170" s="177"/>
      <c r="S3170" s="177"/>
      <c r="T3170" s="177"/>
      <c r="U3170" s="177"/>
      <c r="V3170" s="177"/>
      <c r="W3170" s="177"/>
    </row>
    <row r="3171" spans="15:23" ht="16" x14ac:dyDescent="0.2">
      <c r="O3171" s="176" t="s">
        <v>14350</v>
      </c>
      <c r="P3171" s="176">
        <v>0.78100000000000003</v>
      </c>
      <c r="Q3171" s="177"/>
      <c r="R3171" s="177"/>
      <c r="S3171" s="177"/>
      <c r="T3171" s="177"/>
      <c r="U3171" s="177"/>
      <c r="V3171" s="177"/>
      <c r="W3171" s="177"/>
    </row>
    <row r="3172" spans="15:23" ht="16" x14ac:dyDescent="0.2">
      <c r="O3172" s="176" t="s">
        <v>14350</v>
      </c>
      <c r="P3172" s="176">
        <v>1.2370000000000001</v>
      </c>
      <c r="Q3172" s="177"/>
      <c r="R3172" s="177"/>
      <c r="S3172" s="177"/>
      <c r="T3172" s="177"/>
      <c r="U3172" s="177"/>
      <c r="V3172" s="177"/>
      <c r="W3172" s="177"/>
    </row>
    <row r="3173" spans="15:23" ht="16" x14ac:dyDescent="0.2">
      <c r="O3173" s="176" t="s">
        <v>14350</v>
      </c>
      <c r="P3173" s="176">
        <v>1.1970000000000001</v>
      </c>
      <c r="Q3173" s="177"/>
      <c r="R3173" s="177"/>
      <c r="S3173" s="177"/>
      <c r="T3173" s="177"/>
      <c r="U3173" s="177"/>
      <c r="V3173" s="177"/>
      <c r="W3173" s="177"/>
    </row>
    <row r="3174" spans="15:23" ht="16" x14ac:dyDescent="0.2">
      <c r="O3174" s="176" t="s">
        <v>14351</v>
      </c>
      <c r="P3174" s="176">
        <v>1.1719999999999999</v>
      </c>
      <c r="Q3174" s="177"/>
      <c r="R3174" s="177"/>
      <c r="S3174" s="177"/>
      <c r="T3174" s="177"/>
      <c r="U3174" s="177"/>
      <c r="V3174" s="177"/>
      <c r="W3174" s="177"/>
    </row>
    <row r="3175" spans="15:23" ht="16" x14ac:dyDescent="0.2">
      <c r="O3175" s="176" t="s">
        <v>14351</v>
      </c>
      <c r="P3175" s="176">
        <v>0.78900000000000003</v>
      </c>
      <c r="Q3175" s="177"/>
      <c r="R3175" s="177"/>
      <c r="S3175" s="177"/>
      <c r="T3175" s="177"/>
      <c r="U3175" s="177"/>
      <c r="V3175" s="177"/>
      <c r="W3175" s="177"/>
    </row>
    <row r="3176" spans="15:23" ht="16" x14ac:dyDescent="0.2">
      <c r="O3176" s="176" t="s">
        <v>14351</v>
      </c>
      <c r="P3176" s="176">
        <v>1.391</v>
      </c>
      <c r="Q3176" s="177"/>
      <c r="R3176" s="177"/>
      <c r="S3176" s="177"/>
      <c r="T3176" s="177"/>
      <c r="U3176" s="177"/>
      <c r="V3176" s="177"/>
      <c r="W3176" s="177"/>
    </row>
    <row r="3177" spans="15:23" ht="16" x14ac:dyDescent="0.2">
      <c r="O3177" s="176" t="s">
        <v>14351</v>
      </c>
      <c r="P3177" s="176">
        <v>1.359</v>
      </c>
      <c r="Q3177" s="177"/>
      <c r="R3177" s="177"/>
      <c r="S3177" s="177"/>
      <c r="T3177" s="177"/>
      <c r="U3177" s="177"/>
      <c r="V3177" s="177"/>
      <c r="W3177" s="177"/>
    </row>
    <row r="3178" spans="15:23" ht="16" x14ac:dyDescent="0.2">
      <c r="O3178" s="176" t="s">
        <v>14351</v>
      </c>
      <c r="P3178" s="176">
        <v>1.6970000000000001</v>
      </c>
      <c r="Q3178" s="177"/>
      <c r="R3178" s="177"/>
      <c r="S3178" s="177"/>
      <c r="T3178" s="177"/>
      <c r="U3178" s="177"/>
      <c r="V3178" s="177"/>
      <c r="W3178" s="177"/>
    </row>
    <row r="3179" spans="15:23" ht="16" x14ac:dyDescent="0.2">
      <c r="O3179" s="176" t="s">
        <v>14352</v>
      </c>
      <c r="P3179" s="176">
        <v>1.137</v>
      </c>
      <c r="Q3179" s="177"/>
      <c r="R3179" s="177"/>
      <c r="S3179" s="177"/>
      <c r="T3179" s="177"/>
      <c r="U3179" s="177"/>
      <c r="V3179" s="177"/>
      <c r="W3179" s="177"/>
    </row>
    <row r="3180" spans="15:23" ht="16" x14ac:dyDescent="0.2">
      <c r="O3180" s="176" t="s">
        <v>14352</v>
      </c>
      <c r="P3180" s="176">
        <v>0.73099999999999998</v>
      </c>
      <c r="Q3180" s="177"/>
      <c r="R3180" s="177"/>
      <c r="S3180" s="177"/>
      <c r="T3180" s="177"/>
      <c r="U3180" s="177"/>
      <c r="V3180" s="177"/>
      <c r="W3180" s="177"/>
    </row>
    <row r="3181" spans="15:23" ht="16" x14ac:dyDescent="0.2">
      <c r="O3181" s="176" t="s">
        <v>14352</v>
      </c>
      <c r="P3181" s="176">
        <v>1.5209999999999999</v>
      </c>
      <c r="Q3181" s="177"/>
      <c r="R3181" s="177"/>
      <c r="S3181" s="177"/>
      <c r="T3181" s="177"/>
      <c r="U3181" s="177"/>
      <c r="V3181" s="177"/>
      <c r="W3181" s="177"/>
    </row>
    <row r="3182" spans="15:23" ht="16" x14ac:dyDescent="0.2">
      <c r="O3182" s="176" t="s">
        <v>14352</v>
      </c>
      <c r="P3182" s="176">
        <v>1.177</v>
      </c>
      <c r="Q3182" s="177"/>
      <c r="R3182" s="177"/>
      <c r="S3182" s="177"/>
      <c r="T3182" s="177"/>
      <c r="U3182" s="177"/>
      <c r="V3182" s="177"/>
      <c r="W3182" s="177"/>
    </row>
    <row r="3183" spans="15:23" ht="16" x14ac:dyDescent="0.2">
      <c r="O3183" s="176" t="s">
        <v>14352</v>
      </c>
      <c r="P3183" s="176">
        <v>1.0349999999999999</v>
      </c>
      <c r="Q3183" s="177"/>
      <c r="R3183" s="177"/>
      <c r="S3183" s="177"/>
      <c r="T3183" s="177"/>
      <c r="U3183" s="177"/>
      <c r="V3183" s="177"/>
      <c r="W3183" s="177"/>
    </row>
    <row r="3184" spans="15:23" ht="16" x14ac:dyDescent="0.2">
      <c r="O3184" s="176" t="s">
        <v>14353</v>
      </c>
      <c r="P3184" s="176">
        <v>0.23599999999999999</v>
      </c>
      <c r="Q3184" s="177"/>
      <c r="R3184" s="177"/>
      <c r="S3184" s="177"/>
      <c r="T3184" s="177"/>
      <c r="U3184" s="177"/>
      <c r="V3184" s="177"/>
      <c r="W3184" s="177"/>
    </row>
    <row r="3185" spans="15:23" ht="16" x14ac:dyDescent="0.2">
      <c r="O3185" s="176" t="s">
        <v>14353</v>
      </c>
      <c r="P3185" s="176">
        <v>0.153</v>
      </c>
      <c r="Q3185" s="177"/>
      <c r="R3185" s="177"/>
      <c r="S3185" s="177"/>
      <c r="T3185" s="177"/>
      <c r="U3185" s="177"/>
      <c r="V3185" s="177"/>
      <c r="W3185" s="177"/>
    </row>
    <row r="3186" spans="15:23" ht="16" x14ac:dyDescent="0.2">
      <c r="O3186" s="176" t="s">
        <v>14353</v>
      </c>
      <c r="P3186" s="176">
        <v>0.59899999999999998</v>
      </c>
      <c r="Q3186" s="177"/>
      <c r="R3186" s="177"/>
      <c r="S3186" s="177"/>
      <c r="T3186" s="177"/>
      <c r="U3186" s="177"/>
      <c r="V3186" s="177"/>
      <c r="W3186" s="177"/>
    </row>
    <row r="3187" spans="15:23" ht="16" x14ac:dyDescent="0.2">
      <c r="O3187" s="176" t="s">
        <v>14353</v>
      </c>
      <c r="P3187" s="176">
        <v>-9.4E-2</v>
      </c>
      <c r="Q3187" s="177"/>
      <c r="R3187" s="177"/>
      <c r="S3187" s="177"/>
      <c r="T3187" s="177"/>
      <c r="U3187" s="177"/>
      <c r="V3187" s="177"/>
      <c r="W3187" s="177"/>
    </row>
    <row r="3188" spans="15:23" ht="16" x14ac:dyDescent="0.2">
      <c r="O3188" s="176" t="s">
        <v>14353</v>
      </c>
      <c r="P3188" s="176">
        <v>1.1910000000000001</v>
      </c>
      <c r="Q3188" s="177"/>
      <c r="R3188" s="177"/>
      <c r="S3188" s="177"/>
      <c r="T3188" s="177"/>
      <c r="U3188" s="177"/>
      <c r="V3188" s="177"/>
      <c r="W3188" s="177"/>
    </row>
    <row r="3189" spans="15:23" ht="16" x14ac:dyDescent="0.2">
      <c r="O3189" s="176" t="s">
        <v>14354</v>
      </c>
      <c r="P3189" s="176">
        <v>-0.23599999999999999</v>
      </c>
      <c r="Q3189" s="177"/>
      <c r="R3189" s="177"/>
      <c r="S3189" s="177"/>
      <c r="T3189" s="177"/>
      <c r="U3189" s="177"/>
      <c r="V3189" s="177"/>
      <c r="W3189" s="177"/>
    </row>
    <row r="3190" spans="15:23" ht="16" x14ac:dyDescent="0.2">
      <c r="O3190" s="176" t="s">
        <v>14354</v>
      </c>
      <c r="P3190" s="176">
        <v>-0.44</v>
      </c>
      <c r="Q3190" s="177"/>
      <c r="R3190" s="177"/>
      <c r="S3190" s="177"/>
      <c r="T3190" s="177"/>
      <c r="U3190" s="177"/>
      <c r="V3190" s="177"/>
      <c r="W3190" s="177"/>
    </row>
    <row r="3191" spans="15:23" ht="16" x14ac:dyDescent="0.2">
      <c r="O3191" s="176" t="s">
        <v>14354</v>
      </c>
      <c r="P3191" s="176">
        <v>-2.202</v>
      </c>
      <c r="Q3191" s="177"/>
      <c r="R3191" s="177"/>
      <c r="S3191" s="177"/>
      <c r="T3191" s="177"/>
      <c r="U3191" s="177"/>
      <c r="V3191" s="177"/>
      <c r="W3191" s="177"/>
    </row>
    <row r="3192" spans="15:23" ht="16" x14ac:dyDescent="0.2">
      <c r="O3192" s="176" t="s">
        <v>14354</v>
      </c>
      <c r="P3192" s="176">
        <v>2.359</v>
      </c>
      <c r="Q3192" s="177"/>
      <c r="R3192" s="177"/>
      <c r="S3192" s="177"/>
      <c r="T3192" s="177"/>
      <c r="U3192" s="177"/>
      <c r="V3192" s="177"/>
      <c r="W3192" s="177"/>
    </row>
    <row r="3193" spans="15:23" ht="16" x14ac:dyDescent="0.2">
      <c r="O3193" s="176" t="s">
        <v>14354</v>
      </c>
      <c r="P3193" s="176">
        <v>-0.111</v>
      </c>
      <c r="Q3193" s="177"/>
      <c r="R3193" s="177"/>
      <c r="S3193" s="177"/>
      <c r="T3193" s="177"/>
      <c r="U3193" s="177"/>
      <c r="V3193" s="177"/>
      <c r="W3193" s="177"/>
    </row>
    <row r="3194" spans="15:23" ht="16" x14ac:dyDescent="0.2">
      <c r="O3194" s="176" t="s">
        <v>14347</v>
      </c>
      <c r="P3194" s="176">
        <v>0.91900000000000004</v>
      </c>
      <c r="Q3194" s="177"/>
      <c r="R3194" s="177"/>
      <c r="S3194" s="177"/>
      <c r="T3194" s="177"/>
      <c r="U3194" s="177"/>
      <c r="V3194" s="177"/>
      <c r="W3194" s="177"/>
    </row>
    <row r="3195" spans="15:23" ht="16" x14ac:dyDescent="0.2">
      <c r="O3195" s="176" t="s">
        <v>14347</v>
      </c>
      <c r="P3195" s="176">
        <v>0.76300000000000001</v>
      </c>
      <c r="Q3195" s="177"/>
      <c r="R3195" s="177"/>
      <c r="S3195" s="177"/>
      <c r="T3195" s="177"/>
      <c r="U3195" s="177"/>
      <c r="V3195" s="177"/>
      <c r="W3195" s="177"/>
    </row>
    <row r="3196" spans="15:23" ht="16" x14ac:dyDescent="0.2">
      <c r="O3196" s="176" t="s">
        <v>14347</v>
      </c>
      <c r="P3196" s="176">
        <v>0.85</v>
      </c>
      <c r="Q3196" s="177"/>
      <c r="R3196" s="177"/>
      <c r="S3196" s="177"/>
      <c r="T3196" s="177"/>
      <c r="U3196" s="177"/>
      <c r="V3196" s="177"/>
      <c r="W3196" s="177"/>
    </row>
    <row r="3197" spans="15:23" ht="16" x14ac:dyDescent="0.2">
      <c r="O3197" s="176" t="s">
        <v>14347</v>
      </c>
      <c r="P3197" s="176">
        <v>1.17</v>
      </c>
      <c r="Q3197" s="177"/>
      <c r="R3197" s="177"/>
      <c r="S3197" s="177"/>
      <c r="T3197" s="177"/>
      <c r="U3197" s="177"/>
      <c r="V3197" s="177"/>
      <c r="W3197" s="177"/>
    </row>
    <row r="3198" spans="15:23" ht="16" x14ac:dyDescent="0.2">
      <c r="O3198" s="176" t="s">
        <v>14347</v>
      </c>
      <c r="P3198" s="176">
        <v>1.8320000000000001</v>
      </c>
      <c r="Q3198" s="177"/>
      <c r="R3198" s="177"/>
      <c r="S3198" s="177"/>
      <c r="T3198" s="177"/>
      <c r="U3198" s="177"/>
      <c r="V3198" s="177"/>
      <c r="W3198" s="177"/>
    </row>
    <row r="3199" spans="15:23" ht="16" x14ac:dyDescent="0.2">
      <c r="O3199" s="176" t="s">
        <v>14349</v>
      </c>
      <c r="P3199" s="176">
        <v>1.627</v>
      </c>
      <c r="Q3199" s="177"/>
      <c r="R3199" s="177"/>
      <c r="S3199" s="177"/>
      <c r="T3199" s="177"/>
      <c r="U3199" s="177"/>
      <c r="V3199" s="177"/>
      <c r="W3199" s="177"/>
    </row>
    <row r="3200" spans="15:23" ht="16" x14ac:dyDescent="0.2">
      <c r="O3200" s="176" t="s">
        <v>14349</v>
      </c>
      <c r="P3200" s="176">
        <v>1.7190000000000001</v>
      </c>
      <c r="Q3200" s="177"/>
      <c r="R3200" s="177"/>
      <c r="S3200" s="177"/>
      <c r="T3200" s="177"/>
      <c r="U3200" s="177"/>
      <c r="V3200" s="177"/>
      <c r="W3200" s="177"/>
    </row>
    <row r="3201" spans="15:23" ht="16" x14ac:dyDescent="0.2">
      <c r="O3201" s="176" t="s">
        <v>14349</v>
      </c>
      <c r="P3201" s="176">
        <v>1.5620000000000001</v>
      </c>
      <c r="Q3201" s="177"/>
      <c r="R3201" s="177"/>
      <c r="S3201" s="177"/>
      <c r="T3201" s="177"/>
      <c r="U3201" s="177"/>
      <c r="V3201" s="177"/>
      <c r="W3201" s="177"/>
    </row>
    <row r="3202" spans="15:23" ht="16" x14ac:dyDescent="0.2">
      <c r="O3202" s="176" t="s">
        <v>14349</v>
      </c>
      <c r="P3202" s="176">
        <v>1.5980000000000001</v>
      </c>
      <c r="Q3202" s="177"/>
      <c r="R3202" s="177"/>
      <c r="S3202" s="177"/>
      <c r="T3202" s="177"/>
      <c r="U3202" s="177"/>
      <c r="V3202" s="177"/>
      <c r="W3202" s="177"/>
    </row>
    <row r="3203" spans="15:23" ht="16" x14ac:dyDescent="0.2">
      <c r="O3203" s="176" t="s">
        <v>14349</v>
      </c>
      <c r="P3203" s="176">
        <v>1.0569999999999999</v>
      </c>
      <c r="Q3203" s="177"/>
      <c r="R3203" s="177"/>
      <c r="S3203" s="177"/>
      <c r="T3203" s="177"/>
      <c r="U3203" s="177"/>
      <c r="V3203" s="177"/>
      <c r="W3203" s="177"/>
    </row>
    <row r="3204" spans="15:23" ht="16" x14ac:dyDescent="0.2">
      <c r="O3204" s="176" t="s">
        <v>14350</v>
      </c>
      <c r="P3204" s="176">
        <v>0.48</v>
      </c>
      <c r="Q3204" s="177"/>
      <c r="R3204" s="177"/>
      <c r="S3204" s="177"/>
      <c r="T3204" s="177"/>
      <c r="U3204" s="177"/>
      <c r="V3204" s="177"/>
      <c r="W3204" s="177"/>
    </row>
    <row r="3205" spans="15:23" ht="16" x14ac:dyDescent="0.2">
      <c r="O3205" s="176" t="s">
        <v>14350</v>
      </c>
      <c r="P3205" s="176">
        <v>0.3</v>
      </c>
      <c r="Q3205" s="177"/>
      <c r="R3205" s="177"/>
      <c r="S3205" s="177"/>
      <c r="T3205" s="177"/>
      <c r="U3205" s="177"/>
      <c r="V3205" s="177"/>
      <c r="W3205" s="177"/>
    </row>
    <row r="3206" spans="15:23" ht="16" x14ac:dyDescent="0.2">
      <c r="O3206" s="176" t="s">
        <v>14350</v>
      </c>
      <c r="P3206" s="176">
        <v>1.4730000000000001</v>
      </c>
      <c r="Q3206" s="177"/>
      <c r="R3206" s="177"/>
      <c r="S3206" s="177"/>
      <c r="T3206" s="177"/>
      <c r="U3206" s="177"/>
      <c r="V3206" s="177"/>
      <c r="W3206" s="177"/>
    </row>
    <row r="3207" spans="15:23" ht="16" x14ac:dyDescent="0.2">
      <c r="O3207" s="176" t="s">
        <v>14350</v>
      </c>
      <c r="P3207" s="176">
        <v>-0.44800000000000001</v>
      </c>
      <c r="Q3207" s="177"/>
      <c r="R3207" s="177"/>
      <c r="S3207" s="177"/>
      <c r="T3207" s="177"/>
      <c r="U3207" s="177"/>
      <c r="V3207" s="177"/>
      <c r="W3207" s="177"/>
    </row>
    <row r="3208" spans="15:23" ht="16" x14ac:dyDescent="0.2">
      <c r="O3208" s="176" t="s">
        <v>14350</v>
      </c>
      <c r="P3208" s="176">
        <v>0.73</v>
      </c>
      <c r="Q3208" s="177"/>
      <c r="R3208" s="177"/>
      <c r="S3208" s="177"/>
      <c r="T3208" s="177"/>
      <c r="U3208" s="177"/>
      <c r="V3208" s="177"/>
      <c r="W3208" s="177"/>
    </row>
    <row r="3209" spans="15:23" ht="16" x14ac:dyDescent="0.2">
      <c r="O3209" s="176" t="s">
        <v>14351</v>
      </c>
      <c r="P3209" s="176">
        <v>1.214</v>
      </c>
      <c r="Q3209" s="177"/>
      <c r="R3209" s="177"/>
      <c r="S3209" s="177"/>
      <c r="T3209" s="177"/>
      <c r="U3209" s="177"/>
      <c r="V3209" s="177"/>
      <c r="W3209" s="177"/>
    </row>
    <row r="3210" spans="15:23" ht="16" x14ac:dyDescent="0.2">
      <c r="O3210" s="176" t="s">
        <v>14351</v>
      </c>
      <c r="P3210" s="176">
        <v>1.119</v>
      </c>
      <c r="Q3210" s="177"/>
      <c r="R3210" s="177"/>
      <c r="S3210" s="177"/>
      <c r="T3210" s="177"/>
      <c r="U3210" s="177"/>
      <c r="V3210" s="177"/>
      <c r="W3210" s="177"/>
    </row>
    <row r="3211" spans="15:23" ht="16" x14ac:dyDescent="0.2">
      <c r="O3211" s="176" t="s">
        <v>14351</v>
      </c>
      <c r="P3211" s="176">
        <v>0.69399999999999995</v>
      </c>
      <c r="Q3211" s="177"/>
      <c r="R3211" s="177"/>
      <c r="S3211" s="177"/>
      <c r="T3211" s="177"/>
      <c r="U3211" s="177"/>
      <c r="V3211" s="177"/>
      <c r="W3211" s="177"/>
    </row>
    <row r="3212" spans="15:23" ht="16" x14ac:dyDescent="0.2">
      <c r="O3212" s="176" t="s">
        <v>14351</v>
      </c>
      <c r="P3212" s="176">
        <v>1.92</v>
      </c>
      <c r="Q3212" s="177"/>
      <c r="R3212" s="177"/>
      <c r="S3212" s="177"/>
      <c r="T3212" s="177"/>
      <c r="U3212" s="177"/>
      <c r="V3212" s="177"/>
      <c r="W3212" s="177"/>
    </row>
    <row r="3213" spans="15:23" ht="16" x14ac:dyDescent="0.2">
      <c r="O3213" s="176" t="s">
        <v>14351</v>
      </c>
      <c r="P3213" s="176">
        <v>1.5329999999999999</v>
      </c>
      <c r="Q3213" s="177"/>
      <c r="R3213" s="177"/>
      <c r="S3213" s="177"/>
      <c r="T3213" s="177"/>
      <c r="U3213" s="177"/>
      <c r="V3213" s="177"/>
      <c r="W3213" s="177"/>
    </row>
    <row r="3214" spans="15:23" ht="16" x14ac:dyDescent="0.2">
      <c r="O3214" s="176" t="s">
        <v>14352</v>
      </c>
      <c r="P3214" s="176">
        <v>0.97799999999999998</v>
      </c>
      <c r="Q3214" s="177"/>
      <c r="R3214" s="177"/>
      <c r="S3214" s="177"/>
      <c r="T3214" s="177"/>
      <c r="U3214" s="177"/>
      <c r="V3214" s="177"/>
      <c r="W3214" s="177"/>
    </row>
    <row r="3215" spans="15:23" ht="16" x14ac:dyDescent="0.2">
      <c r="O3215" s="176" t="s">
        <v>14352</v>
      </c>
      <c r="P3215" s="176">
        <v>0.56799999999999995</v>
      </c>
      <c r="Q3215" s="177"/>
      <c r="R3215" s="177"/>
      <c r="S3215" s="177"/>
      <c r="T3215" s="177"/>
      <c r="U3215" s="177"/>
      <c r="V3215" s="177"/>
      <c r="W3215" s="177"/>
    </row>
    <row r="3216" spans="15:23" ht="16" x14ac:dyDescent="0.2">
      <c r="O3216" s="176" t="s">
        <v>14352</v>
      </c>
      <c r="P3216" s="176">
        <v>1.5309999999999999</v>
      </c>
      <c r="Q3216" s="177"/>
      <c r="R3216" s="177"/>
      <c r="S3216" s="177"/>
      <c r="T3216" s="177"/>
      <c r="U3216" s="177"/>
      <c r="V3216" s="177"/>
      <c r="W3216" s="177"/>
    </row>
    <row r="3217" spans="15:23" ht="16" x14ac:dyDescent="0.2">
      <c r="O3217" s="176" t="s">
        <v>14352</v>
      </c>
      <c r="P3217" s="176">
        <v>0.83</v>
      </c>
      <c r="Q3217" s="177"/>
      <c r="R3217" s="177"/>
      <c r="S3217" s="177"/>
      <c r="T3217" s="177"/>
      <c r="U3217" s="177"/>
      <c r="V3217" s="177"/>
      <c r="W3217" s="177"/>
    </row>
    <row r="3218" spans="15:23" ht="16" x14ac:dyDescent="0.2">
      <c r="O3218" s="176" t="s">
        <v>14352</v>
      </c>
      <c r="P3218" s="176">
        <v>1.786</v>
      </c>
      <c r="Q3218" s="177"/>
      <c r="R3218" s="177"/>
      <c r="S3218" s="177"/>
      <c r="T3218" s="177"/>
      <c r="U3218" s="177"/>
      <c r="V3218" s="177"/>
      <c r="W3218" s="177"/>
    </row>
    <row r="3219" spans="15:23" ht="16" x14ac:dyDescent="0.2">
      <c r="O3219" s="176" t="s">
        <v>14353</v>
      </c>
      <c r="P3219" s="176">
        <v>0.30099999999999999</v>
      </c>
      <c r="Q3219" s="177"/>
      <c r="R3219" s="177"/>
      <c r="S3219" s="177"/>
      <c r="T3219" s="177"/>
      <c r="U3219" s="177"/>
      <c r="V3219" s="177"/>
      <c r="W3219" s="177"/>
    </row>
    <row r="3220" spans="15:23" ht="16" x14ac:dyDescent="0.2">
      <c r="O3220" s="176" t="s">
        <v>14353</v>
      </c>
      <c r="P3220" s="176">
        <v>-0.27700000000000002</v>
      </c>
      <c r="Q3220" s="177"/>
      <c r="R3220" s="177"/>
      <c r="S3220" s="177"/>
      <c r="T3220" s="177"/>
      <c r="U3220" s="177"/>
      <c r="V3220" s="177"/>
      <c r="W3220" s="177"/>
    </row>
    <row r="3221" spans="15:23" ht="16" x14ac:dyDescent="0.2">
      <c r="O3221" s="176" t="s">
        <v>14353</v>
      </c>
      <c r="P3221" s="176">
        <v>1.0029999999999999</v>
      </c>
      <c r="Q3221" s="177"/>
      <c r="R3221" s="177"/>
      <c r="S3221" s="177"/>
      <c r="T3221" s="177"/>
      <c r="U3221" s="177"/>
      <c r="V3221" s="177"/>
      <c r="W3221" s="177"/>
    </row>
    <row r="3222" spans="15:23" ht="16" x14ac:dyDescent="0.2">
      <c r="O3222" s="176" t="s">
        <v>14353</v>
      </c>
      <c r="P3222" s="176">
        <v>0.17499999999999999</v>
      </c>
      <c r="Q3222" s="177"/>
      <c r="R3222" s="177"/>
      <c r="S3222" s="177"/>
      <c r="T3222" s="177"/>
      <c r="U3222" s="177"/>
      <c r="V3222" s="177"/>
      <c r="W3222" s="177"/>
    </row>
    <row r="3223" spans="15:23" ht="16" x14ac:dyDescent="0.2">
      <c r="O3223" s="176" t="s">
        <v>14353</v>
      </c>
      <c r="P3223" s="176">
        <v>0.54</v>
      </c>
      <c r="Q3223" s="177"/>
      <c r="R3223" s="177"/>
      <c r="S3223" s="177"/>
      <c r="T3223" s="177"/>
      <c r="U3223" s="177"/>
      <c r="V3223" s="177"/>
      <c r="W3223" s="177"/>
    </row>
    <row r="3224" spans="15:23" ht="16" x14ac:dyDescent="0.2">
      <c r="O3224" s="176" t="s">
        <v>14354</v>
      </c>
      <c r="P3224" s="176">
        <v>0.48799999999999999</v>
      </c>
      <c r="Q3224" s="177"/>
      <c r="R3224" s="177"/>
      <c r="S3224" s="177"/>
      <c r="T3224" s="177"/>
      <c r="U3224" s="177"/>
      <c r="V3224" s="177"/>
      <c r="W3224" s="177"/>
    </row>
    <row r="3225" spans="15:23" ht="16" x14ac:dyDescent="0.2">
      <c r="O3225" s="176" t="s">
        <v>14354</v>
      </c>
      <c r="P3225" s="176">
        <v>0.441</v>
      </c>
      <c r="Q3225" s="177"/>
      <c r="R3225" s="177"/>
      <c r="S3225" s="177"/>
      <c r="T3225" s="177"/>
      <c r="U3225" s="177"/>
      <c r="V3225" s="177"/>
      <c r="W3225" s="177"/>
    </row>
    <row r="3226" spans="15:23" ht="16" x14ac:dyDescent="0.2">
      <c r="O3226" s="176" t="s">
        <v>14354</v>
      </c>
      <c r="P3226" s="176">
        <v>0.72599999999999998</v>
      </c>
      <c r="Q3226" s="177"/>
      <c r="R3226" s="177"/>
      <c r="S3226" s="177"/>
      <c r="T3226" s="177"/>
      <c r="U3226" s="177"/>
      <c r="V3226" s="177"/>
      <c r="W3226" s="177"/>
    </row>
    <row r="3227" spans="15:23" ht="16" x14ac:dyDescent="0.2">
      <c r="O3227" s="176" t="s">
        <v>14354</v>
      </c>
      <c r="P3227" s="176">
        <v>0.26200000000000001</v>
      </c>
      <c r="Q3227" s="177"/>
      <c r="R3227" s="177"/>
      <c r="S3227" s="177"/>
      <c r="T3227" s="177"/>
      <c r="U3227" s="177"/>
      <c r="V3227" s="177"/>
      <c r="W3227" s="177"/>
    </row>
    <row r="3228" spans="15:23" ht="16" x14ac:dyDescent="0.2">
      <c r="O3228" s="176" t="s">
        <v>14354</v>
      </c>
      <c r="P3228" s="176">
        <v>1.0509999999999999</v>
      </c>
      <c r="Q3228" s="177"/>
      <c r="R3228" s="177"/>
      <c r="S3228" s="177"/>
      <c r="T3228" s="177"/>
      <c r="U3228" s="177"/>
      <c r="V3228" s="177"/>
      <c r="W3228" s="177"/>
    </row>
    <row r="3229" spans="15:23" ht="16" x14ac:dyDescent="0.2">
      <c r="O3229" s="176" t="s">
        <v>14348</v>
      </c>
      <c r="P3229" s="176">
        <v>1.2310000000000001</v>
      </c>
      <c r="Q3229" s="177"/>
      <c r="R3229" s="177"/>
      <c r="S3229" s="177"/>
      <c r="T3229" s="177"/>
      <c r="U3229" s="177"/>
      <c r="V3229" s="177"/>
      <c r="W3229" s="177"/>
    </row>
    <row r="3230" spans="15:23" ht="16" x14ac:dyDescent="0.2">
      <c r="O3230" s="176" t="s">
        <v>14348</v>
      </c>
      <c r="P3230" s="176">
        <v>1.1140000000000001</v>
      </c>
      <c r="Q3230" s="177"/>
      <c r="R3230" s="177"/>
      <c r="S3230" s="177"/>
      <c r="T3230" s="177"/>
      <c r="U3230" s="177"/>
      <c r="V3230" s="177"/>
      <c r="W3230" s="177"/>
    </row>
    <row r="3231" spans="15:23" ht="16" x14ac:dyDescent="0.2">
      <c r="O3231" s="176" t="s">
        <v>14348</v>
      </c>
      <c r="P3231" s="176">
        <v>1.3759999999999999</v>
      </c>
      <c r="Q3231" s="177"/>
      <c r="R3231" s="177"/>
      <c r="S3231" s="177"/>
      <c r="T3231" s="177"/>
      <c r="U3231" s="177"/>
      <c r="V3231" s="177"/>
      <c r="W3231" s="177"/>
    </row>
    <row r="3232" spans="15:23" ht="16" x14ac:dyDescent="0.2">
      <c r="O3232" s="176" t="s">
        <v>14348</v>
      </c>
      <c r="P3232" s="176">
        <v>1.208</v>
      </c>
      <c r="Q3232" s="177"/>
      <c r="R3232" s="177"/>
      <c r="S3232" s="177"/>
      <c r="T3232" s="177"/>
      <c r="U3232" s="177"/>
      <c r="V3232" s="177"/>
      <c r="W3232" s="177"/>
    </row>
    <row r="3233" spans="15:23" ht="16" x14ac:dyDescent="0.2">
      <c r="O3233" s="176" t="s">
        <v>14348</v>
      </c>
      <c r="P3233" s="176">
        <v>0.14899999999999999</v>
      </c>
      <c r="Q3233" s="177"/>
      <c r="R3233" s="177"/>
      <c r="S3233" s="177"/>
      <c r="T3233" s="177"/>
      <c r="U3233" s="177"/>
      <c r="V3233" s="177"/>
      <c r="W3233" s="177"/>
    </row>
    <row r="3234" spans="15:23" ht="16" x14ac:dyDescent="0.2">
      <c r="O3234" s="176" t="s">
        <v>14347</v>
      </c>
      <c r="P3234" s="176" t="s">
        <v>12145</v>
      </c>
      <c r="Q3234" s="177"/>
      <c r="R3234" s="177"/>
      <c r="S3234" s="177"/>
      <c r="T3234" s="177"/>
      <c r="U3234" s="177"/>
      <c r="V3234" s="177"/>
      <c r="W3234" s="177"/>
    </row>
    <row r="3235" spans="15:23" ht="16" x14ac:dyDescent="0.2">
      <c r="O3235" s="176" t="s">
        <v>14347</v>
      </c>
      <c r="P3235" s="176" t="s">
        <v>12145</v>
      </c>
      <c r="Q3235" s="177"/>
      <c r="R3235" s="177"/>
      <c r="S3235" s="177"/>
      <c r="T3235" s="177"/>
      <c r="U3235" s="177"/>
      <c r="V3235" s="177"/>
      <c r="W3235" s="177"/>
    </row>
    <row r="3236" spans="15:23" ht="16" x14ac:dyDescent="0.2">
      <c r="O3236" s="176" t="s">
        <v>14347</v>
      </c>
      <c r="P3236" s="176" t="s">
        <v>12145</v>
      </c>
      <c r="Q3236" s="177"/>
      <c r="R3236" s="177"/>
      <c r="S3236" s="177"/>
      <c r="T3236" s="177"/>
      <c r="U3236" s="177"/>
      <c r="V3236" s="177"/>
      <c r="W3236" s="177"/>
    </row>
    <row r="3237" spans="15:23" ht="16" x14ac:dyDescent="0.2">
      <c r="O3237" s="176" t="s">
        <v>14347</v>
      </c>
      <c r="P3237" s="176" t="s">
        <v>12145</v>
      </c>
      <c r="Q3237" s="177"/>
      <c r="R3237" s="177"/>
      <c r="S3237" s="177"/>
      <c r="T3237" s="177"/>
      <c r="U3237" s="177"/>
      <c r="V3237" s="177"/>
      <c r="W3237" s="177"/>
    </row>
    <row r="3238" spans="15:23" ht="16" x14ac:dyDescent="0.2">
      <c r="O3238" s="176" t="s">
        <v>14347</v>
      </c>
      <c r="P3238" s="176">
        <v>1.659</v>
      </c>
      <c r="Q3238" s="177"/>
      <c r="R3238" s="177"/>
      <c r="S3238" s="177"/>
      <c r="T3238" s="177"/>
      <c r="U3238" s="177"/>
      <c r="V3238" s="177"/>
      <c r="W3238" s="177"/>
    </row>
    <row r="3239" spans="15:23" ht="16" x14ac:dyDescent="0.2">
      <c r="O3239" s="176" t="s">
        <v>14349</v>
      </c>
      <c r="P3239" s="176">
        <v>0.65800000000000003</v>
      </c>
      <c r="Q3239" s="177"/>
      <c r="R3239" s="177"/>
      <c r="S3239" s="177"/>
      <c r="T3239" s="177"/>
      <c r="U3239" s="177"/>
      <c r="V3239" s="177"/>
      <c r="W3239" s="177"/>
    </row>
    <row r="3240" spans="15:23" ht="16" x14ac:dyDescent="0.2">
      <c r="O3240" s="176" t="s">
        <v>14349</v>
      </c>
      <c r="P3240" s="176">
        <v>-0.183</v>
      </c>
      <c r="Q3240" s="177"/>
      <c r="R3240" s="177"/>
      <c r="S3240" s="177"/>
      <c r="T3240" s="177"/>
      <c r="U3240" s="177"/>
      <c r="V3240" s="177"/>
      <c r="W3240" s="177"/>
    </row>
    <row r="3241" spans="15:23" ht="16" x14ac:dyDescent="0.2">
      <c r="O3241" s="176" t="s">
        <v>14349</v>
      </c>
      <c r="P3241" s="176">
        <v>1.149</v>
      </c>
      <c r="Q3241" s="177"/>
      <c r="R3241" s="177"/>
      <c r="S3241" s="177"/>
      <c r="T3241" s="177"/>
      <c r="U3241" s="177"/>
      <c r="V3241" s="177"/>
      <c r="W3241" s="177"/>
    </row>
    <row r="3242" spans="15:23" ht="16" x14ac:dyDescent="0.2">
      <c r="O3242" s="176" t="s">
        <v>14349</v>
      </c>
      <c r="P3242" s="176">
        <v>1.089</v>
      </c>
      <c r="Q3242" s="177"/>
      <c r="R3242" s="177"/>
      <c r="S3242" s="177"/>
      <c r="T3242" s="177"/>
      <c r="U3242" s="177"/>
      <c r="V3242" s="177"/>
      <c r="W3242" s="177"/>
    </row>
    <row r="3243" spans="15:23" ht="16" x14ac:dyDescent="0.2">
      <c r="O3243" s="176" t="s">
        <v>14349</v>
      </c>
      <c r="P3243" s="176">
        <v>0.82499999999999996</v>
      </c>
      <c r="Q3243" s="177"/>
      <c r="R3243" s="177"/>
      <c r="S3243" s="177"/>
      <c r="T3243" s="177"/>
      <c r="U3243" s="177"/>
      <c r="V3243" s="177"/>
      <c r="W3243" s="177"/>
    </row>
    <row r="3244" spans="15:23" ht="16" x14ac:dyDescent="0.2">
      <c r="O3244" s="176" t="s">
        <v>14350</v>
      </c>
      <c r="P3244" s="176">
        <v>1.508</v>
      </c>
      <c r="Q3244" s="177"/>
      <c r="R3244" s="177"/>
      <c r="S3244" s="177"/>
      <c r="T3244" s="177"/>
      <c r="U3244" s="177"/>
      <c r="V3244" s="177"/>
      <c r="W3244" s="177"/>
    </row>
    <row r="3245" spans="15:23" ht="16" x14ac:dyDescent="0.2">
      <c r="O3245" s="176" t="s">
        <v>14350</v>
      </c>
      <c r="P3245" s="176">
        <v>1.5660000000000001</v>
      </c>
      <c r="Q3245" s="177"/>
      <c r="R3245" s="177"/>
      <c r="S3245" s="177"/>
      <c r="T3245" s="177"/>
      <c r="U3245" s="177"/>
      <c r="V3245" s="177"/>
      <c r="W3245" s="177"/>
    </row>
    <row r="3246" spans="15:23" ht="16" x14ac:dyDescent="0.2">
      <c r="O3246" s="176" t="s">
        <v>14350</v>
      </c>
      <c r="P3246" s="176">
        <v>1.6</v>
      </c>
      <c r="Q3246" s="177"/>
      <c r="R3246" s="177"/>
      <c r="S3246" s="177"/>
      <c r="T3246" s="177"/>
      <c r="U3246" s="177"/>
      <c r="V3246" s="177"/>
      <c r="W3246" s="177"/>
    </row>
    <row r="3247" spans="15:23" ht="16" x14ac:dyDescent="0.2">
      <c r="O3247" s="176" t="s">
        <v>14350</v>
      </c>
      <c r="P3247" s="176">
        <v>1.3360000000000001</v>
      </c>
      <c r="Q3247" s="177"/>
      <c r="R3247" s="177"/>
      <c r="S3247" s="177"/>
      <c r="T3247" s="177"/>
      <c r="U3247" s="177"/>
      <c r="V3247" s="177"/>
      <c r="W3247" s="177"/>
    </row>
    <row r="3248" spans="15:23" ht="16" x14ac:dyDescent="0.2">
      <c r="O3248" s="176" t="s">
        <v>14350</v>
      </c>
      <c r="P3248" s="176" t="s">
        <v>12145</v>
      </c>
      <c r="Q3248" s="177"/>
      <c r="R3248" s="177"/>
      <c r="S3248" s="177"/>
      <c r="T3248" s="177"/>
      <c r="U3248" s="177"/>
      <c r="V3248" s="177"/>
      <c r="W3248" s="177"/>
    </row>
    <row r="3249" spans="15:23" ht="16" x14ac:dyDescent="0.2">
      <c r="O3249" s="176" t="s">
        <v>14350</v>
      </c>
      <c r="P3249" s="176">
        <v>1.931</v>
      </c>
      <c r="Q3249" s="177"/>
      <c r="R3249" s="177"/>
      <c r="S3249" s="177"/>
      <c r="T3249" s="177"/>
      <c r="U3249" s="177"/>
      <c r="V3249" s="177"/>
      <c r="W3249" s="177"/>
    </row>
    <row r="3250" spans="15:23" ht="16" x14ac:dyDescent="0.2">
      <c r="O3250" s="176" t="s">
        <v>14350</v>
      </c>
      <c r="P3250" s="176">
        <v>1.833</v>
      </c>
      <c r="Q3250" s="177"/>
      <c r="R3250" s="177"/>
      <c r="S3250" s="177"/>
      <c r="T3250" s="177"/>
      <c r="U3250" s="177"/>
      <c r="V3250" s="177"/>
      <c r="W3250" s="177"/>
    </row>
    <row r="3251" spans="15:23" ht="16" x14ac:dyDescent="0.2">
      <c r="O3251" s="176" t="s">
        <v>14350</v>
      </c>
      <c r="P3251" s="176">
        <v>1.371</v>
      </c>
      <c r="Q3251" s="177"/>
      <c r="R3251" s="177"/>
      <c r="S3251" s="177"/>
      <c r="T3251" s="177"/>
      <c r="U3251" s="177"/>
      <c r="V3251" s="177"/>
      <c r="W3251" s="177"/>
    </row>
    <row r="3252" spans="15:23" ht="16" x14ac:dyDescent="0.2">
      <c r="O3252" s="176" t="s">
        <v>14350</v>
      </c>
      <c r="P3252" s="176">
        <v>2.69</v>
      </c>
      <c r="Q3252" s="177"/>
      <c r="R3252" s="177"/>
      <c r="S3252" s="177"/>
      <c r="T3252" s="177"/>
      <c r="U3252" s="177"/>
      <c r="V3252" s="177"/>
      <c r="W3252" s="177"/>
    </row>
    <row r="3253" spans="15:23" ht="16" x14ac:dyDescent="0.2">
      <c r="O3253" s="176" t="s">
        <v>14350</v>
      </c>
      <c r="P3253" s="176" t="s">
        <v>12145</v>
      </c>
      <c r="Q3253" s="177"/>
      <c r="R3253" s="177"/>
      <c r="S3253" s="177"/>
      <c r="T3253" s="177"/>
      <c r="U3253" s="177"/>
      <c r="V3253" s="177"/>
      <c r="W3253" s="177"/>
    </row>
    <row r="3254" spans="15:23" ht="16" x14ac:dyDescent="0.2">
      <c r="O3254" s="176" t="s">
        <v>14348</v>
      </c>
      <c r="P3254" s="176">
        <v>2.3639999999999999</v>
      </c>
      <c r="Q3254" s="177"/>
      <c r="R3254" s="177"/>
      <c r="S3254" s="177"/>
      <c r="T3254" s="177"/>
      <c r="U3254" s="177"/>
      <c r="V3254" s="177"/>
      <c r="W3254" s="177"/>
    </row>
    <row r="3255" spans="15:23" ht="16" x14ac:dyDescent="0.2">
      <c r="O3255" s="176" t="s">
        <v>14348</v>
      </c>
      <c r="P3255" s="176">
        <v>2.589</v>
      </c>
      <c r="Q3255" s="177"/>
      <c r="R3255" s="177"/>
      <c r="S3255" s="177"/>
      <c r="T3255" s="177"/>
      <c r="U3255" s="177"/>
      <c r="V3255" s="177"/>
      <c r="W3255" s="177"/>
    </row>
    <row r="3256" spans="15:23" ht="16" x14ac:dyDescent="0.2">
      <c r="O3256" s="176" t="s">
        <v>14348</v>
      </c>
      <c r="P3256" s="176">
        <v>3.1230000000000002</v>
      </c>
      <c r="Q3256" s="177"/>
      <c r="R3256" s="177"/>
      <c r="S3256" s="177"/>
      <c r="T3256" s="177"/>
      <c r="U3256" s="177"/>
      <c r="V3256" s="177"/>
      <c r="W3256" s="177"/>
    </row>
    <row r="3257" spans="15:23" ht="16" x14ac:dyDescent="0.2">
      <c r="O3257" s="176" t="s">
        <v>14348</v>
      </c>
      <c r="P3257" s="176">
        <v>1.254</v>
      </c>
      <c r="Q3257" s="177"/>
      <c r="R3257" s="177"/>
      <c r="S3257" s="177"/>
      <c r="T3257" s="177"/>
      <c r="U3257" s="177"/>
      <c r="V3257" s="177"/>
      <c r="W3257" s="177"/>
    </row>
    <row r="3258" spans="15:23" ht="16" x14ac:dyDescent="0.2">
      <c r="O3258" s="176" t="s">
        <v>14348</v>
      </c>
      <c r="P3258" s="176">
        <v>0.49299999999999999</v>
      </c>
      <c r="Q3258" s="177"/>
      <c r="R3258" s="177"/>
      <c r="S3258" s="177"/>
      <c r="T3258" s="177"/>
      <c r="U3258" s="177"/>
      <c r="V3258" s="177"/>
      <c r="W3258" s="177"/>
    </row>
    <row r="3259" spans="15:23" ht="16" x14ac:dyDescent="0.2">
      <c r="O3259" s="176" t="s">
        <v>14354</v>
      </c>
      <c r="P3259" s="176">
        <v>3.4000000000000002E-2</v>
      </c>
      <c r="Q3259" s="177"/>
      <c r="R3259" s="177"/>
      <c r="S3259" s="177"/>
      <c r="T3259" s="177"/>
      <c r="U3259" s="177"/>
      <c r="V3259" s="177"/>
      <c r="W3259" s="177"/>
    </row>
    <row r="3260" spans="15:23" ht="16" x14ac:dyDescent="0.2">
      <c r="O3260" s="176" t="s">
        <v>14354</v>
      </c>
      <c r="P3260" s="176">
        <v>-0.17899999999999999</v>
      </c>
      <c r="Q3260" s="177"/>
      <c r="R3260" s="177"/>
      <c r="S3260" s="177"/>
      <c r="T3260" s="177"/>
      <c r="U3260" s="177"/>
      <c r="V3260" s="177"/>
      <c r="W3260" s="177"/>
    </row>
    <row r="3261" spans="15:23" ht="16" x14ac:dyDescent="0.2">
      <c r="O3261" s="176" t="s">
        <v>14354</v>
      </c>
      <c r="P3261" s="176">
        <v>0.58899999999999997</v>
      </c>
      <c r="Q3261" s="177"/>
      <c r="R3261" s="177"/>
      <c r="S3261" s="177"/>
      <c r="T3261" s="177"/>
      <c r="U3261" s="177"/>
      <c r="V3261" s="177"/>
      <c r="W3261" s="177"/>
    </row>
    <row r="3262" spans="15:23" ht="16" x14ac:dyDescent="0.2">
      <c r="O3262" s="176" t="s">
        <v>14354</v>
      </c>
      <c r="P3262" s="176" t="s">
        <v>12145</v>
      </c>
      <c r="Q3262" s="177"/>
      <c r="R3262" s="177"/>
      <c r="S3262" s="177"/>
      <c r="T3262" s="177"/>
      <c r="U3262" s="177"/>
      <c r="V3262" s="177"/>
      <c r="W3262" s="177"/>
    </row>
    <row r="3263" spans="15:23" ht="16" x14ac:dyDescent="0.2">
      <c r="O3263" s="176" t="s">
        <v>14354</v>
      </c>
      <c r="P3263" s="176" t="s">
        <v>12145</v>
      </c>
      <c r="Q3263" s="177"/>
      <c r="R3263" s="177"/>
      <c r="S3263" s="177"/>
      <c r="T3263" s="177"/>
      <c r="U3263" s="177"/>
      <c r="V3263" s="177"/>
      <c r="W3263" s="177"/>
    </row>
    <row r="3264" spans="15:23" ht="16" x14ac:dyDescent="0.2">
      <c r="O3264" s="176" t="s">
        <v>14351</v>
      </c>
      <c r="P3264" s="176">
        <v>0.63400000000000001</v>
      </c>
      <c r="Q3264" s="177"/>
      <c r="R3264" s="177"/>
      <c r="S3264" s="177"/>
      <c r="T3264" s="177"/>
      <c r="U3264" s="177"/>
      <c r="V3264" s="177"/>
      <c r="W3264" s="177"/>
    </row>
    <row r="3265" spans="15:23" ht="16" x14ac:dyDescent="0.2">
      <c r="O3265" s="176" t="s">
        <v>14351</v>
      </c>
      <c r="P3265" s="176">
        <v>-0.10100000000000001</v>
      </c>
      <c r="Q3265" s="177"/>
      <c r="R3265" s="177"/>
      <c r="S3265" s="177"/>
      <c r="T3265" s="177"/>
      <c r="U3265" s="177"/>
      <c r="V3265" s="177"/>
      <c r="W3265" s="177"/>
    </row>
    <row r="3266" spans="15:23" ht="16" x14ac:dyDescent="0.2">
      <c r="O3266" s="176" t="s">
        <v>14351</v>
      </c>
      <c r="P3266" s="176">
        <v>0.27700000000000002</v>
      </c>
      <c r="Q3266" s="177"/>
      <c r="R3266" s="177"/>
      <c r="S3266" s="177"/>
      <c r="T3266" s="177"/>
      <c r="U3266" s="177"/>
      <c r="V3266" s="177"/>
      <c r="W3266" s="177"/>
    </row>
    <row r="3267" spans="15:23" ht="16" x14ac:dyDescent="0.2">
      <c r="O3267" s="176" t="s">
        <v>14351</v>
      </c>
      <c r="P3267" s="176">
        <v>1.9159999999999999</v>
      </c>
      <c r="Q3267" s="177"/>
      <c r="R3267" s="177"/>
      <c r="S3267" s="177"/>
      <c r="T3267" s="177"/>
      <c r="U3267" s="177"/>
      <c r="V3267" s="177"/>
      <c r="W3267" s="177"/>
    </row>
    <row r="3268" spans="15:23" ht="16" x14ac:dyDescent="0.2">
      <c r="O3268" s="176" t="s">
        <v>14351</v>
      </c>
      <c r="P3268" s="176">
        <v>1.4610000000000001</v>
      </c>
      <c r="Q3268" s="177"/>
      <c r="R3268" s="177"/>
      <c r="S3268" s="177"/>
      <c r="T3268" s="177"/>
      <c r="U3268" s="177"/>
      <c r="V3268" s="177"/>
      <c r="W3268" s="177"/>
    </row>
    <row r="3269" spans="15:23" ht="16" x14ac:dyDescent="0.2">
      <c r="O3269" s="176" t="s">
        <v>14353</v>
      </c>
      <c r="P3269" s="176">
        <v>0.47799999999999998</v>
      </c>
      <c r="Q3269" s="177"/>
      <c r="R3269" s="177"/>
      <c r="S3269" s="177"/>
      <c r="T3269" s="177"/>
      <c r="U3269" s="177"/>
      <c r="V3269" s="177"/>
      <c r="W3269" s="177"/>
    </row>
    <row r="3270" spans="15:23" ht="16" x14ac:dyDescent="0.2">
      <c r="O3270" s="176" t="s">
        <v>14353</v>
      </c>
      <c r="P3270" s="176">
        <v>-9.4E-2</v>
      </c>
      <c r="Q3270" s="177"/>
      <c r="R3270" s="177"/>
      <c r="S3270" s="177"/>
      <c r="T3270" s="177"/>
      <c r="U3270" s="177"/>
      <c r="V3270" s="177"/>
      <c r="W3270" s="177"/>
    </row>
    <row r="3271" spans="15:23" ht="16" x14ac:dyDescent="0.2">
      <c r="O3271" s="176" t="s">
        <v>14353</v>
      </c>
      <c r="P3271" s="176">
        <v>0.55100000000000005</v>
      </c>
      <c r="Q3271" s="177"/>
      <c r="R3271" s="177"/>
      <c r="S3271" s="177"/>
      <c r="T3271" s="177"/>
      <c r="U3271" s="177"/>
      <c r="V3271" s="177"/>
      <c r="W3271" s="177"/>
    </row>
    <row r="3272" spans="15:23" ht="16" x14ac:dyDescent="0.2">
      <c r="O3272" s="176" t="s">
        <v>14353</v>
      </c>
      <c r="P3272" s="176">
        <v>1.0940000000000001</v>
      </c>
      <c r="Q3272" s="177"/>
      <c r="R3272" s="177"/>
      <c r="S3272" s="177"/>
      <c r="T3272" s="177"/>
      <c r="U3272" s="177"/>
      <c r="V3272" s="177"/>
      <c r="W3272" s="177"/>
    </row>
    <row r="3273" spans="15:23" ht="16" x14ac:dyDescent="0.2">
      <c r="O3273" s="176" t="s">
        <v>14353</v>
      </c>
      <c r="P3273" s="176">
        <v>1.829</v>
      </c>
      <c r="Q3273" s="177"/>
      <c r="R3273" s="177"/>
      <c r="S3273" s="177"/>
      <c r="T3273" s="177"/>
      <c r="U3273" s="177"/>
      <c r="V3273" s="177"/>
      <c r="W3273" s="177"/>
    </row>
    <row r="3274" spans="15:23" ht="16" x14ac:dyDescent="0.2">
      <c r="O3274" s="176" t="s">
        <v>14351</v>
      </c>
      <c r="P3274" s="176" t="s">
        <v>12145</v>
      </c>
      <c r="Q3274" s="177"/>
      <c r="R3274" s="177"/>
      <c r="S3274" s="177"/>
      <c r="T3274" s="177"/>
      <c r="U3274" s="177"/>
      <c r="V3274" s="177"/>
      <c r="W3274" s="177"/>
    </row>
    <row r="3275" spans="15:23" ht="16" x14ac:dyDescent="0.2">
      <c r="O3275" s="176" t="s">
        <v>14351</v>
      </c>
      <c r="P3275" s="176" t="s">
        <v>12145</v>
      </c>
      <c r="Q3275" s="177"/>
      <c r="R3275" s="177"/>
      <c r="S3275" s="177"/>
      <c r="T3275" s="177"/>
      <c r="U3275" s="177"/>
      <c r="V3275" s="177"/>
      <c r="W3275" s="177"/>
    </row>
    <row r="3276" spans="15:23" ht="16" x14ac:dyDescent="0.2">
      <c r="O3276" s="176" t="s">
        <v>14351</v>
      </c>
      <c r="P3276" s="176" t="s">
        <v>12145</v>
      </c>
      <c r="Q3276" s="177"/>
      <c r="R3276" s="177"/>
      <c r="S3276" s="177"/>
      <c r="T3276" s="177"/>
      <c r="U3276" s="177"/>
      <c r="V3276" s="177"/>
      <c r="W3276" s="177"/>
    </row>
    <row r="3277" spans="15:23" ht="16" x14ac:dyDescent="0.2">
      <c r="O3277" s="176" t="s">
        <v>14351</v>
      </c>
      <c r="P3277" s="176">
        <v>0</v>
      </c>
      <c r="Q3277" s="177"/>
      <c r="R3277" s="177"/>
      <c r="S3277" s="177"/>
      <c r="T3277" s="177"/>
      <c r="U3277" s="177"/>
      <c r="V3277" s="177"/>
      <c r="W3277" s="177"/>
    </row>
    <row r="3278" spans="15:23" ht="16" x14ac:dyDescent="0.2">
      <c r="O3278" s="176" t="s">
        <v>14351</v>
      </c>
      <c r="P3278" s="176">
        <v>1.33</v>
      </c>
      <c r="Q3278" s="177"/>
      <c r="R3278" s="177"/>
      <c r="S3278" s="177"/>
      <c r="T3278" s="177"/>
      <c r="U3278" s="177"/>
      <c r="V3278" s="177"/>
      <c r="W3278" s="177"/>
    </row>
    <row r="3279" spans="15:23" ht="16" x14ac:dyDescent="0.2">
      <c r="O3279" s="176" t="s">
        <v>14352</v>
      </c>
      <c r="P3279" s="176">
        <v>0.93400000000000005</v>
      </c>
      <c r="Q3279" s="177"/>
      <c r="R3279" s="177"/>
      <c r="S3279" s="177"/>
      <c r="T3279" s="177"/>
      <c r="U3279" s="177"/>
      <c r="V3279" s="177"/>
      <c r="W3279" s="177"/>
    </row>
    <row r="3280" spans="15:23" ht="16" x14ac:dyDescent="0.2">
      <c r="O3280" s="176" t="s">
        <v>14352</v>
      </c>
      <c r="P3280" s="176">
        <v>0.61899999999999999</v>
      </c>
      <c r="Q3280" s="177"/>
      <c r="R3280" s="177"/>
      <c r="S3280" s="177"/>
      <c r="T3280" s="177"/>
      <c r="U3280" s="177"/>
      <c r="V3280" s="177"/>
      <c r="W3280" s="177"/>
    </row>
    <row r="3281" spans="15:23" ht="16" x14ac:dyDescent="0.2">
      <c r="O3281" s="176" t="s">
        <v>14352</v>
      </c>
      <c r="P3281" s="176">
        <v>1.0680000000000001</v>
      </c>
      <c r="Q3281" s="177"/>
      <c r="R3281" s="177"/>
      <c r="S3281" s="177"/>
      <c r="T3281" s="177"/>
      <c r="U3281" s="177"/>
      <c r="V3281" s="177"/>
      <c r="W3281" s="177"/>
    </row>
    <row r="3282" spans="15:23" ht="16" x14ac:dyDescent="0.2">
      <c r="O3282" s="176" t="s">
        <v>14352</v>
      </c>
      <c r="P3282" s="176">
        <v>1.1539999999999999</v>
      </c>
      <c r="Q3282" s="177"/>
      <c r="R3282" s="177"/>
      <c r="S3282" s="177"/>
      <c r="T3282" s="177"/>
      <c r="U3282" s="177"/>
      <c r="V3282" s="177"/>
      <c r="W3282" s="177"/>
    </row>
    <row r="3283" spans="15:23" ht="16" x14ac:dyDescent="0.2">
      <c r="O3283" s="176" t="s">
        <v>14352</v>
      </c>
      <c r="P3283" s="176">
        <v>0.79300000000000004</v>
      </c>
      <c r="Q3283" s="177"/>
      <c r="R3283" s="177"/>
      <c r="S3283" s="177"/>
      <c r="T3283" s="177"/>
      <c r="U3283" s="177"/>
      <c r="V3283" s="177"/>
      <c r="W3283" s="177"/>
    </row>
    <row r="3284" spans="15:23" ht="16" x14ac:dyDescent="0.2">
      <c r="O3284" s="176" t="s">
        <v>14353</v>
      </c>
      <c r="P3284" s="176">
        <v>1.0429999999999999</v>
      </c>
      <c r="Q3284" s="177"/>
      <c r="R3284" s="177"/>
      <c r="S3284" s="177"/>
      <c r="T3284" s="177"/>
      <c r="U3284" s="177"/>
      <c r="V3284" s="177"/>
      <c r="W3284" s="177"/>
    </row>
    <row r="3285" spans="15:23" ht="16" x14ac:dyDescent="0.2">
      <c r="O3285" s="176" t="s">
        <v>14353</v>
      </c>
      <c r="P3285" s="176">
        <v>1.1060000000000001</v>
      </c>
      <c r="Q3285" s="177"/>
      <c r="R3285" s="177"/>
      <c r="S3285" s="177"/>
      <c r="T3285" s="177"/>
      <c r="U3285" s="177"/>
      <c r="V3285" s="177"/>
      <c r="W3285" s="177"/>
    </row>
    <row r="3286" spans="15:23" ht="16" x14ac:dyDescent="0.2">
      <c r="O3286" s="176" t="s">
        <v>14353</v>
      </c>
      <c r="P3286" s="176">
        <v>1.5960000000000001</v>
      </c>
      <c r="Q3286" s="177"/>
      <c r="R3286" s="177"/>
      <c r="S3286" s="177"/>
      <c r="T3286" s="177"/>
      <c r="U3286" s="177"/>
      <c r="V3286" s="177"/>
      <c r="W3286" s="177"/>
    </row>
    <row r="3287" spans="15:23" ht="16" x14ac:dyDescent="0.2">
      <c r="O3287" s="176" t="s">
        <v>14353</v>
      </c>
      <c r="P3287" s="176">
        <v>0.30599999999999999</v>
      </c>
      <c r="Q3287" s="177"/>
      <c r="R3287" s="177"/>
      <c r="S3287" s="177"/>
      <c r="T3287" s="177"/>
      <c r="U3287" s="177"/>
      <c r="V3287" s="177"/>
      <c r="W3287" s="177"/>
    </row>
    <row r="3288" spans="15:23" ht="16" x14ac:dyDescent="0.2">
      <c r="O3288" s="176" t="s">
        <v>14353</v>
      </c>
      <c r="P3288" s="176">
        <v>0.93600000000000005</v>
      </c>
      <c r="Q3288" s="177"/>
      <c r="R3288" s="177"/>
      <c r="S3288" s="177"/>
      <c r="T3288" s="177"/>
      <c r="U3288" s="177"/>
      <c r="V3288" s="177"/>
      <c r="W3288" s="177"/>
    </row>
    <row r="3289" spans="15:23" ht="16" x14ac:dyDescent="0.2">
      <c r="O3289" s="176" t="s">
        <v>14348</v>
      </c>
      <c r="P3289" s="176">
        <v>1.9990000000000001</v>
      </c>
      <c r="Q3289" s="177"/>
      <c r="R3289" s="177"/>
      <c r="S3289" s="177"/>
      <c r="T3289" s="177"/>
      <c r="U3289" s="177"/>
      <c r="V3289" s="177"/>
      <c r="W3289" s="177"/>
    </row>
    <row r="3290" spans="15:23" ht="16" x14ac:dyDescent="0.2">
      <c r="O3290" s="176" t="s">
        <v>14348</v>
      </c>
      <c r="P3290" s="176">
        <v>2.0529999999999999</v>
      </c>
      <c r="Q3290" s="177"/>
      <c r="R3290" s="177"/>
      <c r="S3290" s="177"/>
      <c r="T3290" s="177"/>
      <c r="U3290" s="177"/>
      <c r="V3290" s="177"/>
      <c r="W3290" s="177"/>
    </row>
    <row r="3291" spans="15:23" ht="16" x14ac:dyDescent="0.2">
      <c r="O3291" s="176" t="s">
        <v>14348</v>
      </c>
      <c r="P3291" s="176">
        <v>2.5449999999999999</v>
      </c>
      <c r="Q3291" s="177"/>
      <c r="R3291" s="177"/>
      <c r="S3291" s="177"/>
      <c r="T3291" s="177"/>
      <c r="U3291" s="177"/>
      <c r="V3291" s="177"/>
      <c r="W3291" s="177"/>
    </row>
    <row r="3292" spans="15:23" ht="16" x14ac:dyDescent="0.2">
      <c r="O3292" s="176" t="s">
        <v>14348</v>
      </c>
      <c r="P3292" s="176">
        <v>1.3280000000000001</v>
      </c>
      <c r="Q3292" s="177"/>
      <c r="R3292" s="177"/>
      <c r="S3292" s="177"/>
      <c r="T3292" s="177"/>
      <c r="U3292" s="177"/>
      <c r="V3292" s="177"/>
      <c r="W3292" s="177"/>
    </row>
    <row r="3293" spans="15:23" ht="16" x14ac:dyDescent="0.2">
      <c r="O3293" s="176" t="s">
        <v>14348</v>
      </c>
      <c r="P3293" s="176">
        <v>0.19900000000000001</v>
      </c>
      <c r="Q3293" s="177"/>
      <c r="R3293" s="177"/>
      <c r="S3293" s="177"/>
      <c r="T3293" s="177"/>
      <c r="U3293" s="177"/>
      <c r="V3293" s="177"/>
      <c r="W3293" s="177"/>
    </row>
    <row r="3294" spans="15:23" ht="16" x14ac:dyDescent="0.2">
      <c r="O3294" s="176" t="s">
        <v>14349</v>
      </c>
      <c r="P3294" s="176">
        <v>1.4450000000000001</v>
      </c>
      <c r="Q3294" s="177"/>
      <c r="R3294" s="177"/>
      <c r="S3294" s="177"/>
      <c r="T3294" s="177"/>
      <c r="U3294" s="177"/>
      <c r="V3294" s="177"/>
      <c r="W3294" s="177"/>
    </row>
    <row r="3295" spans="15:23" ht="16" x14ac:dyDescent="0.2">
      <c r="O3295" s="176" t="s">
        <v>14349</v>
      </c>
      <c r="P3295" s="176">
        <v>1.397</v>
      </c>
      <c r="Q3295" s="177"/>
      <c r="R3295" s="177"/>
      <c r="S3295" s="177"/>
      <c r="T3295" s="177"/>
      <c r="U3295" s="177"/>
      <c r="V3295" s="177"/>
      <c r="W3295" s="177"/>
    </row>
    <row r="3296" spans="15:23" ht="16" x14ac:dyDescent="0.2">
      <c r="O3296" s="176" t="s">
        <v>14349</v>
      </c>
      <c r="P3296" s="176">
        <v>1.944</v>
      </c>
      <c r="Q3296" s="177"/>
      <c r="R3296" s="177"/>
      <c r="S3296" s="177"/>
      <c r="T3296" s="177"/>
      <c r="U3296" s="177"/>
      <c r="V3296" s="177"/>
      <c r="W3296" s="177"/>
    </row>
    <row r="3297" spans="15:23" ht="16" x14ac:dyDescent="0.2">
      <c r="O3297" s="176" t="s">
        <v>14349</v>
      </c>
      <c r="P3297" s="176">
        <v>0.93</v>
      </c>
      <c r="Q3297" s="177"/>
      <c r="R3297" s="177"/>
      <c r="S3297" s="177"/>
      <c r="T3297" s="177"/>
      <c r="U3297" s="177"/>
      <c r="V3297" s="177"/>
      <c r="W3297" s="177"/>
    </row>
    <row r="3298" spans="15:23" ht="16" x14ac:dyDescent="0.2">
      <c r="O3298" s="176" t="s">
        <v>14349</v>
      </c>
      <c r="P3298" s="176" t="s">
        <v>12145</v>
      </c>
      <c r="Q3298" s="177"/>
      <c r="R3298" s="177"/>
      <c r="S3298" s="177"/>
      <c r="T3298" s="177"/>
      <c r="U3298" s="177"/>
      <c r="V3298" s="177"/>
      <c r="W3298" s="177"/>
    </row>
    <row r="3299" spans="15:23" ht="16" x14ac:dyDescent="0.2">
      <c r="O3299" s="176" t="s">
        <v>14347</v>
      </c>
      <c r="P3299" s="176">
        <v>0.39800000000000002</v>
      </c>
      <c r="Q3299" s="177"/>
      <c r="R3299" s="177"/>
      <c r="S3299" s="177"/>
      <c r="T3299" s="177"/>
      <c r="U3299" s="177"/>
      <c r="V3299" s="177"/>
      <c r="W3299" s="177"/>
    </row>
    <row r="3300" spans="15:23" ht="16" x14ac:dyDescent="0.2">
      <c r="O3300" s="176" t="s">
        <v>14347</v>
      </c>
      <c r="P3300" s="176">
        <v>0.436</v>
      </c>
      <c r="Q3300" s="177"/>
      <c r="R3300" s="177"/>
      <c r="S3300" s="177"/>
      <c r="T3300" s="177"/>
      <c r="U3300" s="177"/>
      <c r="V3300" s="177"/>
      <c r="W3300" s="177"/>
    </row>
    <row r="3301" spans="15:23" ht="16" x14ac:dyDescent="0.2">
      <c r="O3301" s="176" t="s">
        <v>14347</v>
      </c>
      <c r="P3301" s="176">
        <v>0.627</v>
      </c>
      <c r="Q3301" s="177"/>
      <c r="R3301" s="177"/>
      <c r="S3301" s="177"/>
      <c r="T3301" s="177"/>
      <c r="U3301" s="177"/>
      <c r="V3301" s="177"/>
      <c r="W3301" s="177"/>
    </row>
    <row r="3302" spans="15:23" ht="16" x14ac:dyDescent="0.2">
      <c r="O3302" s="176" t="s">
        <v>14347</v>
      </c>
      <c r="P3302" s="176">
        <v>0.10299999999999999</v>
      </c>
      <c r="Q3302" s="177"/>
      <c r="R3302" s="177"/>
      <c r="S3302" s="177"/>
      <c r="T3302" s="177"/>
      <c r="U3302" s="177"/>
      <c r="V3302" s="177"/>
      <c r="W3302" s="177"/>
    </row>
    <row r="3303" spans="15:23" ht="16" x14ac:dyDescent="0.2">
      <c r="O3303" s="176" t="s">
        <v>14347</v>
      </c>
      <c r="P3303" s="176" t="s">
        <v>12145</v>
      </c>
      <c r="Q3303" s="177"/>
      <c r="R3303" s="177"/>
      <c r="S3303" s="177"/>
      <c r="T3303" s="177"/>
      <c r="U3303" s="177"/>
      <c r="V3303" s="177"/>
      <c r="W3303" s="177"/>
    </row>
    <row r="3304" spans="15:23" ht="16" x14ac:dyDescent="0.2">
      <c r="O3304" s="176" t="s">
        <v>14354</v>
      </c>
      <c r="P3304" s="176">
        <v>0.50800000000000001</v>
      </c>
      <c r="Q3304" s="177"/>
      <c r="R3304" s="177"/>
      <c r="S3304" s="177"/>
      <c r="T3304" s="177"/>
      <c r="U3304" s="177"/>
      <c r="V3304" s="177"/>
      <c r="W3304" s="177"/>
    </row>
    <row r="3305" spans="15:23" ht="16" x14ac:dyDescent="0.2">
      <c r="O3305" s="176" t="s">
        <v>14354</v>
      </c>
      <c r="P3305" s="176">
        <v>1.9E-2</v>
      </c>
      <c r="Q3305" s="177"/>
      <c r="R3305" s="177"/>
      <c r="S3305" s="177"/>
      <c r="T3305" s="177"/>
      <c r="U3305" s="177"/>
      <c r="V3305" s="177"/>
      <c r="W3305" s="177"/>
    </row>
    <row r="3306" spans="15:23" ht="16" x14ac:dyDescent="0.2">
      <c r="O3306" s="176" t="s">
        <v>14354</v>
      </c>
      <c r="P3306" s="176">
        <v>0.73799999999999999</v>
      </c>
      <c r="Q3306" s="177"/>
      <c r="R3306" s="177"/>
      <c r="S3306" s="177"/>
      <c r="T3306" s="177"/>
      <c r="U3306" s="177"/>
      <c r="V3306" s="177"/>
      <c r="W3306" s="177"/>
    </row>
    <row r="3307" spans="15:23" ht="16" x14ac:dyDescent="0.2">
      <c r="O3307" s="176" t="s">
        <v>14354</v>
      </c>
      <c r="P3307" s="176">
        <v>0.83399999999999996</v>
      </c>
      <c r="Q3307" s="177"/>
      <c r="R3307" s="177"/>
      <c r="S3307" s="177"/>
      <c r="T3307" s="177"/>
      <c r="U3307" s="177"/>
      <c r="V3307" s="177"/>
      <c r="W3307" s="177"/>
    </row>
    <row r="3308" spans="15:23" ht="16" x14ac:dyDescent="0.2">
      <c r="O3308" s="176" t="s">
        <v>14354</v>
      </c>
      <c r="P3308" s="176">
        <v>0.89200000000000002</v>
      </c>
      <c r="Q3308" s="177"/>
      <c r="R3308" s="177"/>
      <c r="S3308" s="177"/>
      <c r="T3308" s="177"/>
      <c r="U3308" s="177"/>
      <c r="V3308" s="177"/>
      <c r="W3308" s="177"/>
    </row>
    <row r="3309" spans="15:23" ht="16" x14ac:dyDescent="0.2">
      <c r="O3309" s="176" t="s">
        <v>14347</v>
      </c>
      <c r="P3309" s="176" t="s">
        <v>12145</v>
      </c>
      <c r="Q3309" s="177"/>
      <c r="R3309" s="177"/>
      <c r="S3309" s="177"/>
      <c r="T3309" s="177"/>
      <c r="U3309" s="177"/>
      <c r="V3309" s="177"/>
      <c r="W3309" s="177"/>
    </row>
    <row r="3310" spans="15:23" ht="16" x14ac:dyDescent="0.2">
      <c r="O3310" s="176" t="s">
        <v>14347</v>
      </c>
      <c r="P3310" s="176" t="s">
        <v>12145</v>
      </c>
      <c r="Q3310" s="177"/>
      <c r="R3310" s="177"/>
      <c r="S3310" s="177"/>
      <c r="T3310" s="177"/>
      <c r="U3310" s="177"/>
      <c r="V3310" s="177"/>
      <c r="W3310" s="177"/>
    </row>
    <row r="3311" spans="15:23" ht="16" x14ac:dyDescent="0.2">
      <c r="O3311" s="176" t="s">
        <v>14347</v>
      </c>
      <c r="P3311" s="176" t="s">
        <v>12145</v>
      </c>
      <c r="Q3311" s="177"/>
      <c r="R3311" s="177"/>
      <c r="S3311" s="177"/>
      <c r="T3311" s="177"/>
      <c r="U3311" s="177"/>
      <c r="V3311" s="177"/>
      <c r="W3311" s="177"/>
    </row>
    <row r="3312" spans="15:23" ht="16" x14ac:dyDescent="0.2">
      <c r="O3312" s="176" t="s">
        <v>14347</v>
      </c>
      <c r="P3312" s="176" t="s">
        <v>12145</v>
      </c>
      <c r="Q3312" s="177"/>
      <c r="R3312" s="177"/>
      <c r="S3312" s="177"/>
      <c r="T3312" s="177"/>
      <c r="U3312" s="177"/>
      <c r="V3312" s="177"/>
      <c r="W3312" s="177"/>
    </row>
    <row r="3313" spans="15:23" ht="16" x14ac:dyDescent="0.2">
      <c r="O3313" s="176" t="s">
        <v>14347</v>
      </c>
      <c r="P3313" s="176">
        <v>0.81100000000000005</v>
      </c>
      <c r="Q3313" s="177"/>
      <c r="R3313" s="177"/>
      <c r="S3313" s="177"/>
      <c r="T3313" s="177"/>
      <c r="U3313" s="177"/>
      <c r="V3313" s="177"/>
      <c r="W3313" s="177"/>
    </row>
    <row r="3314" spans="15:23" ht="16" x14ac:dyDescent="0.2">
      <c r="O3314" s="176" t="s">
        <v>14348</v>
      </c>
      <c r="P3314" s="176">
        <v>0.2</v>
      </c>
      <c r="Q3314" s="177"/>
      <c r="R3314" s="177"/>
      <c r="S3314" s="177"/>
      <c r="T3314" s="177"/>
      <c r="U3314" s="177"/>
      <c r="V3314" s="177"/>
      <c r="W3314" s="177"/>
    </row>
    <row r="3315" spans="15:23" ht="16" x14ac:dyDescent="0.2">
      <c r="O3315" s="176" t="s">
        <v>14348</v>
      </c>
      <c r="P3315" s="176">
        <v>-0.06</v>
      </c>
      <c r="Q3315" s="177"/>
      <c r="R3315" s="177"/>
      <c r="S3315" s="177"/>
      <c r="T3315" s="177"/>
      <c r="U3315" s="177"/>
      <c r="V3315" s="177"/>
      <c r="W3315" s="177"/>
    </row>
    <row r="3316" spans="15:23" ht="16" x14ac:dyDescent="0.2">
      <c r="O3316" s="176" t="s">
        <v>14348</v>
      </c>
      <c r="P3316" s="176">
        <v>0.22</v>
      </c>
      <c r="Q3316" s="177"/>
      <c r="R3316" s="177"/>
      <c r="S3316" s="177"/>
      <c r="T3316" s="177"/>
      <c r="U3316" s="177"/>
      <c r="V3316" s="177"/>
      <c r="W3316" s="177"/>
    </row>
    <row r="3317" spans="15:23" ht="16" x14ac:dyDescent="0.2">
      <c r="O3317" s="176" t="s">
        <v>14348</v>
      </c>
      <c r="P3317" s="176">
        <v>0.48499999999999999</v>
      </c>
      <c r="Q3317" s="177"/>
      <c r="R3317" s="177"/>
      <c r="S3317" s="177"/>
      <c r="T3317" s="177"/>
      <c r="U3317" s="177"/>
      <c r="V3317" s="177"/>
      <c r="W3317" s="177"/>
    </row>
    <row r="3318" spans="15:23" ht="16" x14ac:dyDescent="0.2">
      <c r="O3318" s="176" t="s">
        <v>14348</v>
      </c>
      <c r="P3318" s="176">
        <v>5.0000000000000001E-3</v>
      </c>
      <c r="Q3318" s="177"/>
      <c r="R3318" s="177"/>
      <c r="S3318" s="177"/>
      <c r="T3318" s="177"/>
      <c r="U3318" s="177"/>
      <c r="V3318" s="177"/>
      <c r="W3318" s="177"/>
    </row>
    <row r="3319" spans="15:23" ht="16" x14ac:dyDescent="0.2">
      <c r="O3319" s="176" t="s">
        <v>14349</v>
      </c>
      <c r="P3319" s="176" t="s">
        <v>12145</v>
      </c>
      <c r="Q3319" s="177"/>
      <c r="R3319" s="177"/>
      <c r="S3319" s="177"/>
      <c r="T3319" s="177"/>
      <c r="U3319" s="177"/>
      <c r="V3319" s="177"/>
      <c r="W3319" s="177"/>
    </row>
    <row r="3320" spans="15:23" ht="16" x14ac:dyDescent="0.2">
      <c r="O3320" s="176" t="s">
        <v>14349</v>
      </c>
      <c r="P3320" s="176" t="s">
        <v>12145</v>
      </c>
      <c r="Q3320" s="177"/>
      <c r="R3320" s="177"/>
      <c r="S3320" s="177"/>
      <c r="T3320" s="177"/>
      <c r="U3320" s="177"/>
      <c r="V3320" s="177"/>
      <c r="W3320" s="177"/>
    </row>
    <row r="3321" spans="15:23" ht="16" x14ac:dyDescent="0.2">
      <c r="O3321" s="176" t="s">
        <v>14349</v>
      </c>
      <c r="P3321" s="176" t="s">
        <v>12145</v>
      </c>
      <c r="Q3321" s="177"/>
      <c r="R3321" s="177"/>
      <c r="S3321" s="177"/>
      <c r="T3321" s="177"/>
      <c r="U3321" s="177"/>
      <c r="V3321" s="177"/>
      <c r="W3321" s="177"/>
    </row>
    <row r="3322" spans="15:23" ht="16" x14ac:dyDescent="0.2">
      <c r="O3322" s="176" t="s">
        <v>14349</v>
      </c>
      <c r="P3322" s="176">
        <v>0.33900000000000002</v>
      </c>
      <c r="Q3322" s="177"/>
      <c r="R3322" s="177"/>
      <c r="S3322" s="177"/>
      <c r="T3322" s="177"/>
      <c r="U3322" s="177"/>
      <c r="V3322" s="177"/>
      <c r="W3322" s="177"/>
    </row>
    <row r="3323" spans="15:23" ht="16" x14ac:dyDescent="0.2">
      <c r="O3323" s="176" t="s">
        <v>14349</v>
      </c>
      <c r="P3323" s="176">
        <v>0.57799999999999996</v>
      </c>
      <c r="Q3323" s="177"/>
      <c r="R3323" s="177"/>
      <c r="S3323" s="177"/>
      <c r="T3323" s="177"/>
      <c r="U3323" s="177"/>
      <c r="V3323" s="177"/>
      <c r="W3323" s="177"/>
    </row>
    <row r="3324" spans="15:23" ht="16" x14ac:dyDescent="0.2">
      <c r="O3324" s="176" t="s">
        <v>14350</v>
      </c>
      <c r="P3324" s="176" t="s">
        <v>12145</v>
      </c>
      <c r="Q3324" s="177"/>
      <c r="R3324" s="177"/>
      <c r="S3324" s="177"/>
      <c r="T3324" s="177"/>
      <c r="U3324" s="177"/>
      <c r="V3324" s="177"/>
      <c r="W3324" s="177"/>
    </row>
    <row r="3325" spans="15:23" ht="16" x14ac:dyDescent="0.2">
      <c r="O3325" s="176" t="s">
        <v>14350</v>
      </c>
      <c r="P3325" s="176" t="s">
        <v>12145</v>
      </c>
      <c r="Q3325" s="177"/>
      <c r="R3325" s="177"/>
      <c r="S3325" s="177"/>
      <c r="T3325" s="177"/>
      <c r="U3325" s="177"/>
      <c r="V3325" s="177"/>
      <c r="W3325" s="177"/>
    </row>
    <row r="3326" spans="15:23" ht="16" x14ac:dyDescent="0.2">
      <c r="O3326" s="176" t="s">
        <v>14350</v>
      </c>
      <c r="P3326" s="176" t="s">
        <v>12145</v>
      </c>
      <c r="Q3326" s="177"/>
      <c r="R3326" s="177"/>
      <c r="S3326" s="177"/>
      <c r="T3326" s="177"/>
      <c r="U3326" s="177"/>
      <c r="V3326" s="177"/>
      <c r="W3326" s="177"/>
    </row>
    <row r="3327" spans="15:23" ht="16" x14ac:dyDescent="0.2">
      <c r="O3327" s="176" t="s">
        <v>14350</v>
      </c>
      <c r="P3327" s="176" t="s">
        <v>12145</v>
      </c>
      <c r="Q3327" s="177"/>
      <c r="R3327" s="177"/>
      <c r="S3327" s="177"/>
      <c r="T3327" s="177"/>
      <c r="U3327" s="177"/>
      <c r="V3327" s="177"/>
      <c r="W3327" s="177"/>
    </row>
    <row r="3328" spans="15:23" ht="16" x14ac:dyDescent="0.2">
      <c r="O3328" s="176" t="s">
        <v>14350</v>
      </c>
      <c r="P3328" s="176">
        <v>0.49299999999999999</v>
      </c>
      <c r="Q3328" s="177"/>
      <c r="R3328" s="177"/>
      <c r="S3328" s="177"/>
      <c r="T3328" s="177"/>
      <c r="U3328" s="177"/>
      <c r="V3328" s="177"/>
      <c r="W3328" s="177"/>
    </row>
    <row r="3329" spans="15:23" ht="16" x14ac:dyDescent="0.2">
      <c r="O3329" s="176" t="s">
        <v>14351</v>
      </c>
      <c r="P3329" s="176" t="s">
        <v>12145</v>
      </c>
      <c r="Q3329" s="177"/>
      <c r="R3329" s="177"/>
      <c r="S3329" s="177"/>
      <c r="T3329" s="177"/>
      <c r="U3329" s="177"/>
      <c r="V3329" s="177"/>
      <c r="W3329" s="177"/>
    </row>
    <row r="3330" spans="15:23" ht="16" x14ac:dyDescent="0.2">
      <c r="O3330" s="176" t="s">
        <v>14351</v>
      </c>
      <c r="P3330" s="176" t="s">
        <v>12145</v>
      </c>
      <c r="Q3330" s="177"/>
      <c r="R3330" s="177"/>
      <c r="S3330" s="177"/>
      <c r="T3330" s="177"/>
      <c r="U3330" s="177"/>
      <c r="V3330" s="177"/>
      <c r="W3330" s="177"/>
    </row>
    <row r="3331" spans="15:23" ht="16" x14ac:dyDescent="0.2">
      <c r="O3331" s="176" t="s">
        <v>14351</v>
      </c>
      <c r="P3331" s="176" t="s">
        <v>12145</v>
      </c>
      <c r="Q3331" s="177"/>
      <c r="R3331" s="177"/>
      <c r="S3331" s="177"/>
      <c r="T3331" s="177"/>
      <c r="U3331" s="177"/>
      <c r="V3331" s="177"/>
      <c r="W3331" s="177"/>
    </row>
    <row r="3332" spans="15:23" ht="16" x14ac:dyDescent="0.2">
      <c r="O3332" s="176" t="s">
        <v>14351</v>
      </c>
      <c r="P3332" s="176" t="s">
        <v>12145</v>
      </c>
      <c r="Q3332" s="177"/>
      <c r="R3332" s="177"/>
      <c r="S3332" s="177"/>
      <c r="T3332" s="177"/>
      <c r="U3332" s="177"/>
      <c r="V3332" s="177"/>
      <c r="W3332" s="177"/>
    </row>
    <row r="3333" spans="15:23" ht="16" x14ac:dyDescent="0.2">
      <c r="O3333" s="176" t="s">
        <v>14351</v>
      </c>
      <c r="P3333" s="176">
        <v>0.499</v>
      </c>
      <c r="Q3333" s="177"/>
      <c r="R3333" s="177"/>
      <c r="S3333" s="177"/>
      <c r="T3333" s="177"/>
      <c r="U3333" s="177"/>
      <c r="V3333" s="177"/>
      <c r="W3333" s="177"/>
    </row>
    <row r="3334" spans="15:23" ht="16" x14ac:dyDescent="0.2">
      <c r="O3334" s="176" t="s">
        <v>14352</v>
      </c>
      <c r="P3334" s="176" t="s">
        <v>12145</v>
      </c>
      <c r="Q3334" s="177"/>
      <c r="R3334" s="177"/>
      <c r="S3334" s="177"/>
      <c r="T3334" s="177"/>
      <c r="U3334" s="177"/>
      <c r="V3334" s="177"/>
      <c r="W3334" s="177"/>
    </row>
    <row r="3335" spans="15:23" ht="16" x14ac:dyDescent="0.2">
      <c r="O3335" s="176" t="s">
        <v>14352</v>
      </c>
      <c r="P3335" s="176" t="s">
        <v>12145</v>
      </c>
      <c r="Q3335" s="177"/>
      <c r="R3335" s="177"/>
      <c r="S3335" s="177"/>
      <c r="T3335" s="177"/>
      <c r="U3335" s="177"/>
      <c r="V3335" s="177"/>
      <c r="W3335" s="177"/>
    </row>
    <row r="3336" spans="15:23" ht="16" x14ac:dyDescent="0.2">
      <c r="O3336" s="176" t="s">
        <v>14352</v>
      </c>
      <c r="P3336" s="176" t="s">
        <v>12145</v>
      </c>
      <c r="Q3336" s="177"/>
      <c r="R3336" s="177"/>
      <c r="S3336" s="177"/>
      <c r="T3336" s="177"/>
      <c r="U3336" s="177"/>
      <c r="V3336" s="177"/>
      <c r="W3336" s="177"/>
    </row>
    <row r="3337" spans="15:23" ht="16" x14ac:dyDescent="0.2">
      <c r="O3337" s="176" t="s">
        <v>14352</v>
      </c>
      <c r="P3337" s="176">
        <v>9.1999999999999998E-2</v>
      </c>
      <c r="Q3337" s="177"/>
      <c r="R3337" s="177"/>
      <c r="S3337" s="177"/>
      <c r="T3337" s="177"/>
      <c r="U3337" s="177"/>
      <c r="V3337" s="177"/>
      <c r="W3337" s="177"/>
    </row>
    <row r="3338" spans="15:23" ht="16" x14ac:dyDescent="0.2">
      <c r="O3338" s="176" t="s">
        <v>14352</v>
      </c>
      <c r="P3338" s="176">
        <v>0.6</v>
      </c>
      <c r="Q3338" s="177"/>
      <c r="R3338" s="177"/>
      <c r="S3338" s="177"/>
      <c r="T3338" s="177"/>
      <c r="U3338" s="177"/>
      <c r="V3338" s="177"/>
      <c r="W3338" s="177"/>
    </row>
    <row r="3339" spans="15:23" ht="16" x14ac:dyDescent="0.2">
      <c r="O3339" s="176" t="s">
        <v>14354</v>
      </c>
      <c r="P3339" s="176" t="s">
        <v>12145</v>
      </c>
      <c r="Q3339" s="177"/>
      <c r="R3339" s="177"/>
      <c r="S3339" s="177"/>
      <c r="T3339" s="177"/>
      <c r="U3339" s="177"/>
      <c r="V3339" s="177"/>
      <c r="W3339" s="177"/>
    </row>
    <row r="3340" spans="15:23" ht="16" x14ac:dyDescent="0.2">
      <c r="O3340" s="176" t="s">
        <v>14354</v>
      </c>
      <c r="P3340" s="176" t="s">
        <v>12145</v>
      </c>
      <c r="Q3340" s="177"/>
      <c r="R3340" s="177"/>
      <c r="S3340" s="177"/>
      <c r="T3340" s="177"/>
      <c r="U3340" s="177"/>
      <c r="V3340" s="177"/>
      <c r="W3340" s="177"/>
    </row>
    <row r="3341" spans="15:23" ht="16" x14ac:dyDescent="0.2">
      <c r="O3341" s="176" t="s">
        <v>14354</v>
      </c>
      <c r="P3341" s="176">
        <v>-0.27700000000000002</v>
      </c>
      <c r="Q3341" s="177"/>
      <c r="R3341" s="177"/>
      <c r="S3341" s="177"/>
      <c r="T3341" s="177"/>
      <c r="U3341" s="177"/>
      <c r="V3341" s="177"/>
      <c r="W3341" s="177"/>
    </row>
    <row r="3342" spans="15:23" ht="16" x14ac:dyDescent="0.2">
      <c r="O3342" s="176" t="s">
        <v>14354</v>
      </c>
      <c r="P3342" s="176">
        <v>-0.13400000000000001</v>
      </c>
      <c r="Q3342" s="177"/>
      <c r="R3342" s="177"/>
      <c r="S3342" s="177"/>
      <c r="T3342" s="177"/>
      <c r="U3342" s="177"/>
      <c r="V3342" s="177"/>
      <c r="W3342" s="177"/>
    </row>
    <row r="3343" spans="15:23" ht="16" x14ac:dyDescent="0.2">
      <c r="O3343" s="176" t="s">
        <v>14354</v>
      </c>
      <c r="P3343" s="176">
        <v>0.35799999999999998</v>
      </c>
      <c r="Q3343" s="177"/>
      <c r="R3343" s="177"/>
      <c r="S3343" s="177"/>
      <c r="T3343" s="177"/>
      <c r="U3343" s="177"/>
      <c r="V3343" s="177"/>
      <c r="W3343" s="177"/>
    </row>
    <row r="3344" spans="15:23" ht="16" x14ac:dyDescent="0.2">
      <c r="O3344" s="176" t="s">
        <v>14350</v>
      </c>
      <c r="P3344" s="176" t="s">
        <v>12145</v>
      </c>
      <c r="Q3344" s="177"/>
      <c r="R3344" s="177"/>
      <c r="S3344" s="177"/>
      <c r="T3344" s="177"/>
      <c r="U3344" s="177"/>
      <c r="V3344" s="177"/>
      <c r="W3344" s="177"/>
    </row>
    <row r="3345" spans="15:23" ht="16" x14ac:dyDescent="0.2">
      <c r="O3345" s="176" t="s">
        <v>14350</v>
      </c>
      <c r="P3345" s="176" t="s">
        <v>12145</v>
      </c>
      <c r="Q3345" s="177"/>
      <c r="R3345" s="177"/>
      <c r="S3345" s="177"/>
      <c r="T3345" s="177"/>
      <c r="U3345" s="177"/>
      <c r="V3345" s="177"/>
      <c r="W3345" s="177"/>
    </row>
    <row r="3346" spans="15:23" ht="16" x14ac:dyDescent="0.2">
      <c r="O3346" s="176" t="s">
        <v>14350</v>
      </c>
      <c r="P3346" s="176" t="s">
        <v>12145</v>
      </c>
      <c r="Q3346" s="177"/>
      <c r="R3346" s="177"/>
      <c r="S3346" s="177"/>
      <c r="T3346" s="177"/>
      <c r="U3346" s="177"/>
      <c r="V3346" s="177"/>
      <c r="W3346" s="177"/>
    </row>
    <row r="3347" spans="15:23" ht="16" x14ac:dyDescent="0.2">
      <c r="O3347" s="176" t="s">
        <v>14350</v>
      </c>
      <c r="P3347" s="176" t="s">
        <v>12145</v>
      </c>
      <c r="Q3347" s="177"/>
      <c r="R3347" s="177"/>
      <c r="S3347" s="177"/>
      <c r="T3347" s="177"/>
      <c r="U3347" s="177"/>
      <c r="V3347" s="177"/>
      <c r="W3347" s="177"/>
    </row>
    <row r="3348" spans="15:23" ht="16" x14ac:dyDescent="0.2">
      <c r="O3348" s="176" t="s">
        <v>14350</v>
      </c>
      <c r="P3348" s="176">
        <v>0.311</v>
      </c>
      <c r="Q3348" s="177"/>
      <c r="R3348" s="177"/>
      <c r="S3348" s="177"/>
      <c r="T3348" s="177"/>
      <c r="U3348" s="177"/>
      <c r="V3348" s="177"/>
      <c r="W3348" s="177"/>
    </row>
    <row r="3349" spans="15:23" ht="16" x14ac:dyDescent="0.2">
      <c r="O3349" s="176" t="s">
        <v>14352</v>
      </c>
      <c r="P3349" s="176" t="s">
        <v>12145</v>
      </c>
      <c r="Q3349" s="177"/>
      <c r="R3349" s="177"/>
      <c r="S3349" s="177"/>
      <c r="T3349" s="177"/>
      <c r="U3349" s="177"/>
      <c r="V3349" s="177"/>
      <c r="W3349" s="177"/>
    </row>
    <row r="3350" spans="15:23" ht="16" x14ac:dyDescent="0.2">
      <c r="O3350" s="176" t="s">
        <v>14352</v>
      </c>
      <c r="P3350" s="176" t="s">
        <v>12145</v>
      </c>
      <c r="Q3350" s="177"/>
      <c r="R3350" s="177"/>
      <c r="S3350" s="177"/>
      <c r="T3350" s="177"/>
      <c r="U3350" s="177"/>
      <c r="V3350" s="177"/>
      <c r="W3350" s="177"/>
    </row>
    <row r="3351" spans="15:23" ht="16" x14ac:dyDescent="0.2">
      <c r="O3351" s="176" t="s">
        <v>14352</v>
      </c>
      <c r="P3351" s="176">
        <v>1.2E-2</v>
      </c>
      <c r="Q3351" s="177"/>
      <c r="R3351" s="177"/>
      <c r="S3351" s="177"/>
      <c r="T3351" s="177"/>
      <c r="U3351" s="177"/>
      <c r="V3351" s="177"/>
      <c r="W3351" s="177"/>
    </row>
    <row r="3352" spans="15:23" ht="16" x14ac:dyDescent="0.2">
      <c r="O3352" s="176" t="s">
        <v>14352</v>
      </c>
      <c r="P3352" s="176">
        <v>0.12</v>
      </c>
      <c r="Q3352" s="177"/>
      <c r="R3352" s="177"/>
      <c r="S3352" s="177"/>
      <c r="T3352" s="177"/>
      <c r="U3352" s="177"/>
      <c r="V3352" s="177"/>
      <c r="W3352" s="177"/>
    </row>
    <row r="3353" spans="15:23" ht="16" x14ac:dyDescent="0.2">
      <c r="O3353" s="176" t="s">
        <v>14352</v>
      </c>
      <c r="P3353" s="176">
        <v>0.54700000000000004</v>
      </c>
      <c r="Q3353" s="177"/>
      <c r="R3353" s="177"/>
      <c r="S3353" s="177"/>
      <c r="T3353" s="177"/>
      <c r="U3353" s="177"/>
      <c r="V3353" s="177"/>
      <c r="W3353" s="177"/>
    </row>
    <row r="3354" spans="15:23" ht="16" x14ac:dyDescent="0.2">
      <c r="O3354" s="176" t="s">
        <v>14353</v>
      </c>
      <c r="P3354" s="176" t="s">
        <v>12145</v>
      </c>
      <c r="Q3354" s="177"/>
      <c r="R3354" s="177"/>
      <c r="S3354" s="177"/>
      <c r="T3354" s="177"/>
      <c r="U3354" s="177"/>
      <c r="V3354" s="177"/>
      <c r="W3354" s="177"/>
    </row>
    <row r="3355" spans="15:23" ht="16" x14ac:dyDescent="0.2">
      <c r="O3355" s="176" t="s">
        <v>14353</v>
      </c>
      <c r="P3355" s="176" t="s">
        <v>12145</v>
      </c>
      <c r="Q3355" s="177"/>
      <c r="R3355" s="177"/>
      <c r="S3355" s="177"/>
      <c r="T3355" s="177"/>
      <c r="U3355" s="177"/>
      <c r="V3355" s="177"/>
      <c r="W3355" s="177"/>
    </row>
    <row r="3356" spans="15:23" ht="16" x14ac:dyDescent="0.2">
      <c r="O3356" s="176" t="s">
        <v>14353</v>
      </c>
      <c r="P3356" s="176" t="s">
        <v>12145</v>
      </c>
      <c r="Q3356" s="177"/>
      <c r="R3356" s="177"/>
      <c r="S3356" s="177"/>
      <c r="T3356" s="177"/>
      <c r="U3356" s="177"/>
      <c r="V3356" s="177"/>
      <c r="W3356" s="177"/>
    </row>
    <row r="3357" spans="15:23" ht="16" x14ac:dyDescent="0.2">
      <c r="O3357" s="176" t="s">
        <v>14353</v>
      </c>
      <c r="P3357" s="176" t="s">
        <v>12145</v>
      </c>
      <c r="Q3357" s="177"/>
      <c r="R3357" s="177"/>
      <c r="S3357" s="177"/>
      <c r="T3357" s="177"/>
      <c r="U3357" s="177"/>
      <c r="V3357" s="177"/>
      <c r="W3357" s="177"/>
    </row>
    <row r="3358" spans="15:23" ht="16" x14ac:dyDescent="0.2">
      <c r="O3358" s="176" t="s">
        <v>14353</v>
      </c>
      <c r="P3358" s="176">
        <v>0.221</v>
      </c>
      <c r="Q3358" s="177"/>
      <c r="R3358" s="177"/>
      <c r="S3358" s="177"/>
      <c r="T3358" s="177"/>
      <c r="U3358" s="177"/>
      <c r="V3358" s="177"/>
      <c r="W3358" s="177"/>
    </row>
    <row r="3359" spans="15:23" ht="16" x14ac:dyDescent="0.2">
      <c r="O3359" s="176" t="s">
        <v>14349</v>
      </c>
      <c r="P3359" s="176">
        <v>0.109</v>
      </c>
      <c r="Q3359" s="177"/>
      <c r="R3359" s="177"/>
      <c r="S3359" s="177"/>
      <c r="T3359" s="177"/>
      <c r="U3359" s="177"/>
      <c r="V3359" s="177"/>
      <c r="W3359" s="177"/>
    </row>
    <row r="3360" spans="15:23" ht="16" x14ac:dyDescent="0.2">
      <c r="O3360" s="176" t="s">
        <v>14349</v>
      </c>
      <c r="P3360" s="176">
        <v>0.09</v>
      </c>
      <c r="Q3360" s="177"/>
      <c r="R3360" s="177"/>
      <c r="S3360" s="177"/>
      <c r="T3360" s="177"/>
      <c r="U3360" s="177"/>
      <c r="V3360" s="177"/>
      <c r="W3360" s="177"/>
    </row>
    <row r="3361" spans="15:23" ht="16" x14ac:dyDescent="0.2">
      <c r="O3361" s="176" t="s">
        <v>14349</v>
      </c>
      <c r="P3361" s="176">
        <v>7.2999999999999995E-2</v>
      </c>
      <c r="Q3361" s="177"/>
      <c r="R3361" s="177"/>
      <c r="S3361" s="177"/>
      <c r="T3361" s="177"/>
      <c r="U3361" s="177"/>
      <c r="V3361" s="177"/>
      <c r="W3361" s="177"/>
    </row>
    <row r="3362" spans="15:23" ht="16" x14ac:dyDescent="0.2">
      <c r="O3362" s="176" t="s">
        <v>14349</v>
      </c>
      <c r="P3362" s="176">
        <v>0.17100000000000001</v>
      </c>
      <c r="Q3362" s="177"/>
      <c r="R3362" s="177"/>
      <c r="S3362" s="177"/>
      <c r="T3362" s="177"/>
      <c r="U3362" s="177"/>
      <c r="V3362" s="177"/>
      <c r="W3362" s="177"/>
    </row>
    <row r="3363" spans="15:23" ht="16" x14ac:dyDescent="0.2">
      <c r="O3363" s="176" t="s">
        <v>14349</v>
      </c>
      <c r="P3363" s="176">
        <v>0.56100000000000005</v>
      </c>
      <c r="Q3363" s="177"/>
      <c r="R3363" s="177"/>
      <c r="S3363" s="177"/>
      <c r="T3363" s="177"/>
      <c r="U3363" s="177"/>
      <c r="V3363" s="177"/>
      <c r="W3363" s="177"/>
    </row>
    <row r="3364" spans="15:23" ht="16" x14ac:dyDescent="0.2">
      <c r="O3364" s="176" t="s">
        <v>14351</v>
      </c>
      <c r="P3364" s="176" t="s">
        <v>12145</v>
      </c>
      <c r="Q3364" s="177"/>
      <c r="R3364" s="177"/>
      <c r="S3364" s="177"/>
      <c r="T3364" s="177"/>
      <c r="U3364" s="177"/>
      <c r="V3364" s="177"/>
      <c r="W3364" s="177"/>
    </row>
    <row r="3365" spans="15:23" ht="16" x14ac:dyDescent="0.2">
      <c r="O3365" s="176" t="s">
        <v>14351</v>
      </c>
      <c r="P3365" s="176" t="s">
        <v>12145</v>
      </c>
      <c r="Q3365" s="177"/>
      <c r="R3365" s="177"/>
      <c r="S3365" s="177"/>
      <c r="T3365" s="177"/>
      <c r="U3365" s="177"/>
      <c r="V3365" s="177"/>
      <c r="W3365" s="177"/>
    </row>
    <row r="3366" spans="15:23" ht="16" x14ac:dyDescent="0.2">
      <c r="O3366" s="176" t="s">
        <v>14351</v>
      </c>
      <c r="P3366" s="176" t="s">
        <v>12145</v>
      </c>
      <c r="Q3366" s="177"/>
      <c r="R3366" s="177"/>
      <c r="S3366" s="177"/>
      <c r="T3366" s="177"/>
      <c r="U3366" s="177"/>
      <c r="V3366" s="177"/>
      <c r="W3366" s="177"/>
    </row>
    <row r="3367" spans="15:23" ht="16" x14ac:dyDescent="0.2">
      <c r="O3367" s="176" t="s">
        <v>14351</v>
      </c>
      <c r="P3367" s="176" t="s">
        <v>12145</v>
      </c>
      <c r="Q3367" s="177"/>
      <c r="R3367" s="177"/>
      <c r="S3367" s="177"/>
      <c r="T3367" s="177"/>
      <c r="U3367" s="177"/>
      <c r="V3367" s="177"/>
      <c r="W3367" s="177"/>
    </row>
    <row r="3368" spans="15:23" ht="16" x14ac:dyDescent="0.2">
      <c r="O3368" s="176" t="s">
        <v>14351</v>
      </c>
      <c r="P3368" s="176">
        <v>0.245</v>
      </c>
      <c r="Q3368" s="177"/>
      <c r="R3368" s="177"/>
      <c r="S3368" s="177"/>
      <c r="T3368" s="177"/>
      <c r="U3368" s="177"/>
      <c r="V3368" s="177"/>
      <c r="W3368" s="177"/>
    </row>
    <row r="3369" spans="15:23" ht="16" x14ac:dyDescent="0.2">
      <c r="O3369" s="176" t="s">
        <v>14354</v>
      </c>
      <c r="P3369" s="176">
        <v>-0.28999999999999998</v>
      </c>
      <c r="Q3369" s="177"/>
      <c r="R3369" s="177"/>
      <c r="S3369" s="177"/>
      <c r="T3369" s="177"/>
      <c r="U3369" s="177"/>
      <c r="V3369" s="177"/>
      <c r="W3369" s="177"/>
    </row>
    <row r="3370" spans="15:23" ht="16" x14ac:dyDescent="0.2">
      <c r="O3370" s="176" t="s">
        <v>14354</v>
      </c>
      <c r="P3370" s="176">
        <v>-0.35299999999999998</v>
      </c>
      <c r="Q3370" s="177"/>
      <c r="R3370" s="177"/>
      <c r="S3370" s="177"/>
      <c r="T3370" s="177"/>
      <c r="U3370" s="177"/>
      <c r="V3370" s="177"/>
      <c r="W3370" s="177"/>
    </row>
    <row r="3371" spans="15:23" ht="16" x14ac:dyDescent="0.2">
      <c r="O3371" s="176" t="s">
        <v>14354</v>
      </c>
      <c r="P3371" s="176">
        <v>-0.35199999999999998</v>
      </c>
      <c r="Q3371" s="177"/>
      <c r="R3371" s="177"/>
      <c r="S3371" s="177"/>
      <c r="T3371" s="177"/>
      <c r="U3371" s="177"/>
      <c r="V3371" s="177"/>
      <c r="W3371" s="177"/>
    </row>
    <row r="3372" spans="15:23" ht="16" x14ac:dyDescent="0.2">
      <c r="O3372" s="176" t="s">
        <v>14354</v>
      </c>
      <c r="P3372" s="176">
        <v>-0.13700000000000001</v>
      </c>
      <c r="Q3372" s="177"/>
      <c r="R3372" s="177"/>
      <c r="S3372" s="177"/>
      <c r="T3372" s="177"/>
      <c r="U3372" s="177"/>
      <c r="V3372" s="177"/>
      <c r="W3372" s="177"/>
    </row>
    <row r="3373" spans="15:23" ht="16" x14ac:dyDescent="0.2">
      <c r="O3373" s="176" t="s">
        <v>14354</v>
      </c>
      <c r="P3373" s="176">
        <v>0.34200000000000003</v>
      </c>
      <c r="Q3373" s="177"/>
      <c r="R3373" s="177"/>
      <c r="S3373" s="177"/>
      <c r="T3373" s="177"/>
      <c r="U3373" s="177"/>
      <c r="V3373" s="177"/>
      <c r="W3373" s="177"/>
    </row>
    <row r="3374" spans="15:23" ht="16" x14ac:dyDescent="0.2">
      <c r="O3374" s="176" t="s">
        <v>14348</v>
      </c>
      <c r="P3374" s="176">
        <v>0.223</v>
      </c>
      <c r="Q3374" s="177"/>
      <c r="R3374" s="177"/>
      <c r="S3374" s="177"/>
      <c r="T3374" s="177"/>
      <c r="U3374" s="177"/>
      <c r="V3374" s="177"/>
      <c r="W3374" s="177"/>
    </row>
    <row r="3375" spans="15:23" ht="16" x14ac:dyDescent="0.2">
      <c r="O3375" s="176" t="s">
        <v>14348</v>
      </c>
      <c r="P3375" s="176">
        <v>0.26</v>
      </c>
      <c r="Q3375" s="177"/>
      <c r="R3375" s="177"/>
      <c r="S3375" s="177"/>
      <c r="T3375" s="177"/>
      <c r="U3375" s="177"/>
      <c r="V3375" s="177"/>
      <c r="W3375" s="177"/>
    </row>
    <row r="3376" spans="15:23" ht="16" x14ac:dyDescent="0.2">
      <c r="O3376" s="176" t="s">
        <v>14348</v>
      </c>
      <c r="P3376" s="176">
        <v>0.26400000000000001</v>
      </c>
      <c r="Q3376" s="177"/>
      <c r="R3376" s="177"/>
      <c r="S3376" s="177"/>
      <c r="T3376" s="177"/>
      <c r="U3376" s="177"/>
      <c r="V3376" s="177"/>
      <c r="W3376" s="177"/>
    </row>
    <row r="3377" spans="15:23" ht="16" x14ac:dyDescent="0.2">
      <c r="O3377" s="176" t="s">
        <v>14348</v>
      </c>
      <c r="P3377" s="176">
        <v>0.13300000000000001</v>
      </c>
      <c r="Q3377" s="177"/>
      <c r="R3377" s="177"/>
      <c r="S3377" s="177"/>
      <c r="T3377" s="177"/>
      <c r="U3377" s="177"/>
      <c r="V3377" s="177"/>
      <c r="W3377" s="177"/>
    </row>
    <row r="3378" spans="15:23" ht="16" x14ac:dyDescent="0.2">
      <c r="O3378" s="176" t="s">
        <v>14348</v>
      </c>
      <c r="P3378" s="176">
        <v>0.153</v>
      </c>
      <c r="Q3378" s="177"/>
      <c r="R3378" s="177"/>
      <c r="S3378" s="177"/>
      <c r="T3378" s="177"/>
      <c r="U3378" s="177"/>
      <c r="V3378" s="177"/>
      <c r="W3378" s="177"/>
    </row>
    <row r="3379" spans="15:23" ht="16" x14ac:dyDescent="0.2">
      <c r="O3379" s="176" t="s">
        <v>14347</v>
      </c>
      <c r="P3379" s="176" t="s">
        <v>12145</v>
      </c>
      <c r="Q3379" s="177"/>
      <c r="R3379" s="177"/>
      <c r="S3379" s="177"/>
      <c r="T3379" s="177"/>
      <c r="U3379" s="177"/>
      <c r="V3379" s="177"/>
      <c r="W3379" s="177"/>
    </row>
    <row r="3380" spans="15:23" ht="16" x14ac:dyDescent="0.2">
      <c r="O3380" s="176" t="s">
        <v>14347</v>
      </c>
      <c r="P3380" s="176" t="s">
        <v>12145</v>
      </c>
      <c r="Q3380" s="177"/>
      <c r="R3380" s="177"/>
      <c r="S3380" s="177"/>
      <c r="T3380" s="177"/>
      <c r="U3380" s="177"/>
      <c r="V3380" s="177"/>
      <c r="W3380" s="177"/>
    </row>
    <row r="3381" spans="15:23" ht="16" x14ac:dyDescent="0.2">
      <c r="O3381" s="176" t="s">
        <v>14347</v>
      </c>
      <c r="P3381" s="176">
        <v>5.2999999999999999E-2</v>
      </c>
      <c r="Q3381" s="177"/>
      <c r="R3381" s="177"/>
      <c r="S3381" s="177"/>
      <c r="T3381" s="177"/>
      <c r="U3381" s="177"/>
      <c r="V3381" s="177"/>
      <c r="W3381" s="177"/>
    </row>
    <row r="3382" spans="15:23" ht="16" x14ac:dyDescent="0.2">
      <c r="O3382" s="176" t="s">
        <v>14347</v>
      </c>
      <c r="P3382" s="176">
        <v>0.151</v>
      </c>
      <c r="Q3382" s="177"/>
      <c r="R3382" s="177"/>
      <c r="S3382" s="177"/>
      <c r="T3382" s="177"/>
      <c r="U3382" s="177"/>
      <c r="V3382" s="177"/>
      <c r="W3382" s="177"/>
    </row>
    <row r="3383" spans="15:23" ht="16" x14ac:dyDescent="0.2">
      <c r="O3383" s="176" t="s">
        <v>14347</v>
      </c>
      <c r="P3383" s="176">
        <v>0.59099999999999997</v>
      </c>
      <c r="Q3383" s="177"/>
      <c r="R3383" s="177"/>
      <c r="S3383" s="177"/>
      <c r="T3383" s="177"/>
      <c r="U3383" s="177"/>
      <c r="V3383" s="177"/>
      <c r="W3383" s="177"/>
    </row>
    <row r="3384" spans="15:23" ht="16" x14ac:dyDescent="0.2">
      <c r="O3384" s="176" t="s">
        <v>14349</v>
      </c>
      <c r="P3384" s="176">
        <v>0.35599999999999998</v>
      </c>
      <c r="Q3384" s="177"/>
      <c r="R3384" s="177"/>
      <c r="S3384" s="177"/>
      <c r="T3384" s="177"/>
      <c r="U3384" s="177"/>
      <c r="V3384" s="177"/>
      <c r="W3384" s="177"/>
    </row>
    <row r="3385" spans="15:23" ht="16" x14ac:dyDescent="0.2">
      <c r="O3385" s="176" t="s">
        <v>14349</v>
      </c>
      <c r="P3385" s="176">
        <v>0.35599999999999998</v>
      </c>
      <c r="Q3385" s="177"/>
      <c r="R3385" s="177"/>
      <c r="S3385" s="177"/>
      <c r="T3385" s="177"/>
      <c r="U3385" s="177"/>
      <c r="V3385" s="177"/>
      <c r="W3385" s="177"/>
    </row>
    <row r="3386" spans="15:23" ht="16" x14ac:dyDescent="0.2">
      <c r="O3386" s="176" t="s">
        <v>14349</v>
      </c>
      <c r="P3386" s="176">
        <v>0.29799999999999999</v>
      </c>
      <c r="Q3386" s="177"/>
      <c r="R3386" s="177"/>
      <c r="S3386" s="177"/>
      <c r="T3386" s="177"/>
      <c r="U3386" s="177"/>
      <c r="V3386" s="177"/>
      <c r="W3386" s="177"/>
    </row>
    <row r="3387" spans="15:23" ht="16" x14ac:dyDescent="0.2">
      <c r="O3387" s="176" t="s">
        <v>14349</v>
      </c>
      <c r="P3387" s="176">
        <v>0.42199999999999999</v>
      </c>
      <c r="Q3387" s="177"/>
      <c r="R3387" s="177"/>
      <c r="S3387" s="177"/>
      <c r="T3387" s="177"/>
      <c r="U3387" s="177"/>
      <c r="V3387" s="177"/>
      <c r="W3387" s="177"/>
    </row>
    <row r="3388" spans="15:23" ht="16" x14ac:dyDescent="0.2">
      <c r="O3388" s="176" t="s">
        <v>14349</v>
      </c>
      <c r="P3388" s="176" t="s">
        <v>12145</v>
      </c>
      <c r="Q3388" s="177"/>
      <c r="R3388" s="177"/>
      <c r="S3388" s="177"/>
      <c r="T3388" s="177"/>
      <c r="U3388" s="177"/>
      <c r="V3388" s="177"/>
      <c r="W3388" s="177"/>
    </row>
    <row r="3389" spans="15:23" ht="16" x14ac:dyDescent="0.2">
      <c r="O3389" s="176" t="s">
        <v>14354</v>
      </c>
      <c r="P3389" s="176" t="s">
        <v>12145</v>
      </c>
      <c r="Q3389" s="177"/>
      <c r="R3389" s="177"/>
      <c r="S3389" s="177"/>
      <c r="T3389" s="177"/>
      <c r="U3389" s="177"/>
      <c r="V3389" s="177"/>
      <c r="W3389" s="177"/>
    </row>
    <row r="3390" spans="15:23" ht="16" x14ac:dyDescent="0.2">
      <c r="O3390" s="176" t="s">
        <v>14354</v>
      </c>
      <c r="P3390" s="176" t="s">
        <v>12145</v>
      </c>
      <c r="Q3390" s="177"/>
      <c r="R3390" s="177"/>
      <c r="S3390" s="177"/>
      <c r="T3390" s="177"/>
      <c r="U3390" s="177"/>
      <c r="V3390" s="177"/>
      <c r="W3390" s="177"/>
    </row>
    <row r="3391" spans="15:23" ht="16" x14ac:dyDescent="0.2">
      <c r="O3391" s="176" t="s">
        <v>14354</v>
      </c>
      <c r="P3391" s="176" t="s">
        <v>12145</v>
      </c>
      <c r="Q3391" s="177"/>
      <c r="R3391" s="177"/>
      <c r="S3391" s="177"/>
      <c r="T3391" s="177"/>
      <c r="U3391" s="177"/>
      <c r="V3391" s="177"/>
      <c r="W3391" s="177"/>
    </row>
    <row r="3392" spans="15:23" ht="16" x14ac:dyDescent="0.2">
      <c r="O3392" s="176" t="s">
        <v>14354</v>
      </c>
      <c r="P3392" s="176">
        <v>-0.40899999999999997</v>
      </c>
      <c r="Q3392" s="177"/>
      <c r="R3392" s="177"/>
      <c r="S3392" s="177"/>
      <c r="T3392" s="177"/>
      <c r="U3392" s="177"/>
      <c r="V3392" s="177"/>
      <c r="W3392" s="177"/>
    </row>
    <row r="3393" spans="15:23" ht="16" x14ac:dyDescent="0.2">
      <c r="O3393" s="176" t="s">
        <v>14354</v>
      </c>
      <c r="P3393" s="176" t="s">
        <v>12145</v>
      </c>
      <c r="Q3393" s="177"/>
      <c r="R3393" s="177"/>
      <c r="S3393" s="177"/>
      <c r="T3393" s="177"/>
      <c r="U3393" s="177"/>
      <c r="V3393" s="177"/>
      <c r="W3393" s="177"/>
    </row>
    <row r="3394" spans="15:23" ht="16" x14ac:dyDescent="0.2">
      <c r="O3394" s="176" t="s">
        <v>14354</v>
      </c>
      <c r="P3394" s="176" t="s">
        <v>12145</v>
      </c>
      <c r="Q3394" s="177"/>
      <c r="R3394" s="177"/>
      <c r="S3394" s="177"/>
      <c r="T3394" s="177"/>
      <c r="U3394" s="177"/>
      <c r="V3394" s="177"/>
      <c r="W3394" s="177"/>
    </row>
    <row r="3395" spans="15:23" ht="16" x14ac:dyDescent="0.2">
      <c r="O3395" s="176" t="s">
        <v>14354</v>
      </c>
      <c r="P3395" s="176" t="s">
        <v>12145</v>
      </c>
      <c r="Q3395" s="177"/>
      <c r="R3395" s="177"/>
      <c r="S3395" s="177"/>
      <c r="T3395" s="177"/>
      <c r="U3395" s="177"/>
      <c r="V3395" s="177"/>
      <c r="W3395" s="177"/>
    </row>
    <row r="3396" spans="15:23" ht="16" x14ac:dyDescent="0.2">
      <c r="O3396" s="176" t="s">
        <v>14354</v>
      </c>
      <c r="P3396" s="176" t="s">
        <v>12145</v>
      </c>
      <c r="Q3396" s="177"/>
      <c r="R3396" s="177"/>
      <c r="S3396" s="177"/>
      <c r="T3396" s="177"/>
      <c r="U3396" s="177"/>
      <c r="V3396" s="177"/>
      <c r="W3396" s="177"/>
    </row>
    <row r="3397" spans="15:23" ht="16" x14ac:dyDescent="0.2">
      <c r="O3397" s="176" t="s">
        <v>14354</v>
      </c>
      <c r="P3397" s="176">
        <v>-0.16300000000000001</v>
      </c>
      <c r="Q3397" s="177"/>
      <c r="R3397" s="177"/>
      <c r="S3397" s="177"/>
      <c r="T3397" s="177"/>
      <c r="U3397" s="177"/>
      <c r="V3397" s="177"/>
      <c r="W3397" s="177"/>
    </row>
    <row r="3398" spans="15:23" ht="16" x14ac:dyDescent="0.2">
      <c r="O3398" s="176" t="s">
        <v>14354</v>
      </c>
      <c r="P3398" s="176" t="s">
        <v>12145</v>
      </c>
      <c r="Q3398" s="177"/>
      <c r="R3398" s="177"/>
      <c r="S3398" s="177"/>
      <c r="T3398" s="177"/>
      <c r="U3398" s="177"/>
      <c r="V3398" s="177"/>
      <c r="W3398" s="177"/>
    </row>
    <row r="3399" spans="15:23" ht="16" x14ac:dyDescent="0.2">
      <c r="O3399" s="176" t="s">
        <v>14349</v>
      </c>
      <c r="P3399" s="176">
        <v>0.28899999999999998</v>
      </c>
      <c r="Q3399" s="177"/>
      <c r="R3399" s="177"/>
      <c r="S3399" s="177"/>
      <c r="T3399" s="177"/>
      <c r="U3399" s="177"/>
      <c r="V3399" s="177"/>
      <c r="W3399" s="177"/>
    </row>
    <row r="3400" spans="15:23" ht="16" x14ac:dyDescent="0.2">
      <c r="O3400" s="176" t="s">
        <v>14349</v>
      </c>
      <c r="P3400" s="176">
        <v>0.126</v>
      </c>
      <c r="Q3400" s="177"/>
      <c r="R3400" s="177"/>
      <c r="S3400" s="177"/>
      <c r="T3400" s="177"/>
      <c r="U3400" s="177"/>
      <c r="V3400" s="177"/>
      <c r="W3400" s="177"/>
    </row>
    <row r="3401" spans="15:23" ht="16" x14ac:dyDescent="0.2">
      <c r="O3401" s="176" t="s">
        <v>14349</v>
      </c>
      <c r="P3401" s="176">
        <v>0.42599999999999999</v>
      </c>
      <c r="Q3401" s="177"/>
      <c r="R3401" s="177"/>
      <c r="S3401" s="177"/>
      <c r="T3401" s="177"/>
      <c r="U3401" s="177"/>
      <c r="V3401" s="177"/>
      <c r="W3401" s="177"/>
    </row>
    <row r="3402" spans="15:23" ht="16" x14ac:dyDescent="0.2">
      <c r="O3402" s="176" t="s">
        <v>14349</v>
      </c>
      <c r="P3402" s="176">
        <v>0.32100000000000001</v>
      </c>
      <c r="Q3402" s="177"/>
      <c r="R3402" s="177"/>
      <c r="S3402" s="177"/>
      <c r="T3402" s="177"/>
      <c r="U3402" s="177"/>
      <c r="V3402" s="177"/>
      <c r="W3402" s="177"/>
    </row>
    <row r="3403" spans="15:23" ht="16" x14ac:dyDescent="0.2">
      <c r="O3403" s="176" t="s">
        <v>14349</v>
      </c>
      <c r="P3403" s="176" t="s">
        <v>12145</v>
      </c>
      <c r="Q3403" s="177"/>
      <c r="R3403" s="177"/>
      <c r="S3403" s="177"/>
      <c r="T3403" s="177"/>
      <c r="U3403" s="177"/>
      <c r="V3403" s="177"/>
      <c r="W3403" s="177"/>
    </row>
    <row r="3404" spans="15:23" ht="16" x14ac:dyDescent="0.2">
      <c r="O3404" s="176" t="s">
        <v>14349</v>
      </c>
      <c r="P3404" s="176">
        <v>0.151</v>
      </c>
      <c r="Q3404" s="177"/>
      <c r="R3404" s="177"/>
      <c r="S3404" s="177"/>
      <c r="T3404" s="177"/>
      <c r="U3404" s="177"/>
      <c r="V3404" s="177"/>
      <c r="W3404" s="177"/>
    </row>
    <row r="3405" spans="15:23" ht="16" x14ac:dyDescent="0.2">
      <c r="O3405" s="176" t="s">
        <v>14349</v>
      </c>
      <c r="P3405" s="176">
        <v>9.1999999999999998E-2</v>
      </c>
      <c r="Q3405" s="177"/>
      <c r="R3405" s="177"/>
      <c r="S3405" s="177"/>
      <c r="T3405" s="177"/>
      <c r="U3405" s="177"/>
      <c r="V3405" s="177"/>
      <c r="W3405" s="177"/>
    </row>
    <row r="3406" spans="15:23" ht="16" x14ac:dyDescent="0.2">
      <c r="O3406" s="176" t="s">
        <v>14349</v>
      </c>
      <c r="P3406" s="176">
        <v>0.13900000000000001</v>
      </c>
      <c r="Q3406" s="177"/>
      <c r="R3406" s="177"/>
      <c r="S3406" s="177"/>
      <c r="T3406" s="177"/>
      <c r="U3406" s="177"/>
      <c r="V3406" s="177"/>
      <c r="W3406" s="177"/>
    </row>
    <row r="3407" spans="15:23" ht="16" x14ac:dyDescent="0.2">
      <c r="O3407" s="176" t="s">
        <v>14349</v>
      </c>
      <c r="P3407" s="176">
        <v>0.23200000000000001</v>
      </c>
      <c r="Q3407" s="177"/>
      <c r="R3407" s="177"/>
      <c r="S3407" s="177"/>
      <c r="T3407" s="177"/>
      <c r="U3407" s="177"/>
      <c r="V3407" s="177"/>
      <c r="W3407" s="177"/>
    </row>
    <row r="3408" spans="15:23" ht="16" x14ac:dyDescent="0.2">
      <c r="O3408" s="176" t="s">
        <v>14349</v>
      </c>
      <c r="P3408" s="176">
        <v>0.47399999999999998</v>
      </c>
      <c r="Q3408" s="177"/>
      <c r="R3408" s="177"/>
      <c r="S3408" s="177"/>
      <c r="T3408" s="177"/>
      <c r="U3408" s="177"/>
      <c r="V3408" s="177"/>
      <c r="W3408" s="177"/>
    </row>
    <row r="3409" spans="15:23" ht="16" x14ac:dyDescent="0.2">
      <c r="O3409" s="176" t="s">
        <v>14347</v>
      </c>
      <c r="P3409" s="176" t="s">
        <v>12145</v>
      </c>
      <c r="Q3409" s="177"/>
      <c r="R3409" s="177"/>
      <c r="S3409" s="177"/>
      <c r="T3409" s="177"/>
      <c r="U3409" s="177"/>
      <c r="V3409" s="177"/>
      <c r="W3409" s="177"/>
    </row>
    <row r="3410" spans="15:23" ht="16" x14ac:dyDescent="0.2">
      <c r="O3410" s="176" t="s">
        <v>14347</v>
      </c>
      <c r="P3410" s="176" t="s">
        <v>12145</v>
      </c>
      <c r="Q3410" s="177"/>
      <c r="R3410" s="177"/>
      <c r="S3410" s="177"/>
      <c r="T3410" s="177"/>
      <c r="U3410" s="177"/>
      <c r="V3410" s="177"/>
      <c r="W3410" s="177"/>
    </row>
    <row r="3411" spans="15:23" ht="16" x14ac:dyDescent="0.2">
      <c r="O3411" s="176" t="s">
        <v>14347</v>
      </c>
      <c r="P3411" s="176">
        <v>8.3000000000000004E-2</v>
      </c>
      <c r="Q3411" s="177"/>
      <c r="R3411" s="177"/>
      <c r="S3411" s="177"/>
      <c r="T3411" s="177"/>
      <c r="U3411" s="177"/>
      <c r="V3411" s="177"/>
      <c r="W3411" s="177"/>
    </row>
    <row r="3412" spans="15:23" ht="16" x14ac:dyDescent="0.2">
      <c r="O3412" s="176" t="s">
        <v>14347</v>
      </c>
      <c r="P3412" s="176">
        <v>0.32900000000000001</v>
      </c>
      <c r="Q3412" s="177"/>
      <c r="R3412" s="177"/>
      <c r="S3412" s="177"/>
      <c r="T3412" s="177"/>
      <c r="U3412" s="177"/>
      <c r="V3412" s="177"/>
      <c r="W3412" s="177"/>
    </row>
    <row r="3413" spans="15:23" ht="16" x14ac:dyDescent="0.2">
      <c r="O3413" s="176" t="s">
        <v>14347</v>
      </c>
      <c r="P3413" s="176" t="s">
        <v>12145</v>
      </c>
      <c r="Q3413" s="177"/>
      <c r="R3413" s="177"/>
      <c r="S3413" s="177"/>
      <c r="T3413" s="177"/>
      <c r="U3413" s="177"/>
      <c r="V3413" s="177"/>
      <c r="W3413" s="177"/>
    </row>
    <row r="3414" spans="15:23" ht="16" x14ac:dyDescent="0.2">
      <c r="O3414" s="176" t="s">
        <v>14348</v>
      </c>
      <c r="P3414" s="176">
        <v>0.14099999999999999</v>
      </c>
      <c r="Q3414" s="177"/>
      <c r="R3414" s="177"/>
      <c r="S3414" s="177"/>
      <c r="T3414" s="177"/>
      <c r="U3414" s="177"/>
      <c r="V3414" s="177"/>
      <c r="W3414" s="177"/>
    </row>
    <row r="3415" spans="15:23" ht="16" x14ac:dyDescent="0.2">
      <c r="O3415" s="176" t="s">
        <v>14348</v>
      </c>
      <c r="P3415" s="176">
        <v>0.20699999999999999</v>
      </c>
      <c r="Q3415" s="177"/>
      <c r="R3415" s="177"/>
      <c r="S3415" s="177"/>
      <c r="T3415" s="177"/>
      <c r="U3415" s="177"/>
      <c r="V3415" s="177"/>
      <c r="W3415" s="177"/>
    </row>
    <row r="3416" spans="15:23" ht="16" x14ac:dyDescent="0.2">
      <c r="O3416" s="176" t="s">
        <v>14348</v>
      </c>
      <c r="P3416" s="176">
        <v>4.5999999999999999E-2</v>
      </c>
      <c r="Q3416" s="177"/>
      <c r="R3416" s="177"/>
      <c r="S3416" s="177"/>
      <c r="T3416" s="177"/>
      <c r="U3416" s="177"/>
      <c r="V3416" s="177"/>
      <c r="W3416" s="177"/>
    </row>
    <row r="3417" spans="15:23" ht="16" x14ac:dyDescent="0.2">
      <c r="O3417" s="176" t="s">
        <v>14348</v>
      </c>
      <c r="P3417" s="176">
        <v>0.16800000000000001</v>
      </c>
      <c r="Q3417" s="177"/>
      <c r="R3417" s="177"/>
      <c r="S3417" s="177"/>
      <c r="T3417" s="177"/>
      <c r="U3417" s="177"/>
      <c r="V3417" s="177"/>
      <c r="W3417" s="177"/>
    </row>
    <row r="3418" spans="15:23" ht="16" x14ac:dyDescent="0.2">
      <c r="O3418" s="176" t="s">
        <v>14348</v>
      </c>
      <c r="P3418" s="176">
        <v>7.0999999999999994E-2</v>
      </c>
      <c r="Q3418" s="177"/>
      <c r="R3418" s="177"/>
      <c r="S3418" s="177"/>
      <c r="T3418" s="177"/>
      <c r="U3418" s="177"/>
      <c r="V3418" s="177"/>
      <c r="W3418" s="177"/>
    </row>
    <row r="3419" spans="15:23" ht="16" x14ac:dyDescent="0.2">
      <c r="O3419" s="176" t="s">
        <v>14347</v>
      </c>
      <c r="P3419" s="176">
        <v>0.126</v>
      </c>
      <c r="Q3419" s="177"/>
      <c r="R3419" s="177"/>
      <c r="S3419" s="177"/>
      <c r="T3419" s="177"/>
      <c r="U3419" s="177"/>
      <c r="V3419" s="177"/>
      <c r="W3419" s="177"/>
    </row>
    <row r="3420" spans="15:23" ht="16" x14ac:dyDescent="0.2">
      <c r="O3420" s="176" t="s">
        <v>14347</v>
      </c>
      <c r="P3420" s="176">
        <v>0.03</v>
      </c>
      <c r="Q3420" s="177"/>
      <c r="R3420" s="177"/>
      <c r="S3420" s="177"/>
      <c r="T3420" s="177"/>
      <c r="U3420" s="177"/>
      <c r="V3420" s="177"/>
      <c r="W3420" s="177"/>
    </row>
    <row r="3421" spans="15:23" ht="16" x14ac:dyDescent="0.2">
      <c r="O3421" s="176" t="s">
        <v>14347</v>
      </c>
      <c r="P3421" s="176">
        <v>0.11600000000000001</v>
      </c>
      <c r="Q3421" s="177"/>
      <c r="R3421" s="177"/>
      <c r="S3421" s="177"/>
      <c r="T3421" s="177"/>
      <c r="U3421" s="177"/>
      <c r="V3421" s="177"/>
      <c r="W3421" s="177"/>
    </row>
    <row r="3422" spans="15:23" ht="16" x14ac:dyDescent="0.2">
      <c r="O3422" s="176" t="s">
        <v>14347</v>
      </c>
      <c r="P3422" s="176">
        <v>0.245</v>
      </c>
      <c r="Q3422" s="177"/>
      <c r="R3422" s="177"/>
      <c r="S3422" s="177"/>
      <c r="T3422" s="177"/>
      <c r="U3422" s="177"/>
      <c r="V3422" s="177"/>
      <c r="W3422" s="177"/>
    </row>
    <row r="3423" spans="15:23" ht="16" x14ac:dyDescent="0.2">
      <c r="O3423" s="176" t="s">
        <v>14347</v>
      </c>
      <c r="P3423" s="176" t="s">
        <v>12145</v>
      </c>
      <c r="Q3423" s="177"/>
      <c r="R3423" s="177"/>
      <c r="S3423" s="177"/>
      <c r="T3423" s="177"/>
      <c r="U3423" s="177"/>
      <c r="V3423" s="177"/>
      <c r="W3423" s="177"/>
    </row>
    <row r="3424" spans="15:23" ht="16" x14ac:dyDescent="0.2">
      <c r="O3424" s="176" t="s">
        <v>14350</v>
      </c>
      <c r="P3424" s="176" t="s">
        <v>12145</v>
      </c>
      <c r="Q3424" s="177"/>
      <c r="R3424" s="177"/>
      <c r="S3424" s="177"/>
      <c r="T3424" s="177"/>
      <c r="U3424" s="177"/>
      <c r="V3424" s="177"/>
      <c r="W3424" s="177"/>
    </row>
    <row r="3425" spans="15:23" ht="16" x14ac:dyDescent="0.2">
      <c r="O3425" s="176" t="s">
        <v>14350</v>
      </c>
      <c r="P3425" s="176" t="s">
        <v>12145</v>
      </c>
      <c r="Q3425" s="177"/>
      <c r="R3425" s="177"/>
      <c r="S3425" s="177"/>
      <c r="T3425" s="177"/>
      <c r="U3425" s="177"/>
      <c r="V3425" s="177"/>
      <c r="W3425" s="177"/>
    </row>
    <row r="3426" spans="15:23" ht="16" x14ac:dyDescent="0.2">
      <c r="O3426" s="176" t="s">
        <v>14350</v>
      </c>
      <c r="P3426" s="176" t="s">
        <v>12145</v>
      </c>
      <c r="Q3426" s="177"/>
      <c r="R3426" s="177"/>
      <c r="S3426" s="177"/>
      <c r="T3426" s="177"/>
      <c r="U3426" s="177"/>
      <c r="V3426" s="177"/>
      <c r="W3426" s="177"/>
    </row>
    <row r="3427" spans="15:23" ht="16" x14ac:dyDescent="0.2">
      <c r="O3427" s="176" t="s">
        <v>14350</v>
      </c>
      <c r="P3427" s="176" t="s">
        <v>12145</v>
      </c>
      <c r="Q3427" s="177"/>
      <c r="R3427" s="177"/>
      <c r="S3427" s="177"/>
      <c r="T3427" s="177"/>
      <c r="U3427" s="177"/>
      <c r="V3427" s="177"/>
      <c r="W3427" s="177"/>
    </row>
    <row r="3428" spans="15:23" ht="16" x14ac:dyDescent="0.2">
      <c r="O3428" s="176" t="s">
        <v>14350</v>
      </c>
      <c r="P3428" s="176">
        <v>0.41199999999999998</v>
      </c>
      <c r="Q3428" s="177"/>
      <c r="R3428" s="177"/>
      <c r="S3428" s="177"/>
      <c r="T3428" s="177"/>
      <c r="U3428" s="177"/>
      <c r="V3428" s="177"/>
      <c r="W3428" s="177"/>
    </row>
    <row r="3429" spans="15:23" ht="16" x14ac:dyDescent="0.2">
      <c r="O3429" s="176" t="s">
        <v>14351</v>
      </c>
      <c r="P3429" s="176" t="s">
        <v>12145</v>
      </c>
      <c r="Q3429" s="177"/>
      <c r="R3429" s="177"/>
      <c r="S3429" s="177"/>
      <c r="T3429" s="177"/>
      <c r="U3429" s="177"/>
      <c r="V3429" s="177"/>
      <c r="W3429" s="177"/>
    </row>
    <row r="3430" spans="15:23" ht="16" x14ac:dyDescent="0.2">
      <c r="O3430" s="176" t="s">
        <v>14351</v>
      </c>
      <c r="P3430" s="176" t="s">
        <v>12145</v>
      </c>
      <c r="Q3430" s="177"/>
      <c r="R3430" s="177"/>
      <c r="S3430" s="177"/>
      <c r="T3430" s="177"/>
      <c r="U3430" s="177"/>
      <c r="V3430" s="177"/>
      <c r="W3430" s="177"/>
    </row>
    <row r="3431" spans="15:23" ht="16" x14ac:dyDescent="0.2">
      <c r="O3431" s="176" t="s">
        <v>14351</v>
      </c>
      <c r="P3431" s="176" t="s">
        <v>12145</v>
      </c>
      <c r="Q3431" s="177"/>
      <c r="R3431" s="177"/>
      <c r="S3431" s="177"/>
      <c r="T3431" s="177"/>
      <c r="U3431" s="177"/>
      <c r="V3431" s="177"/>
      <c r="W3431" s="177"/>
    </row>
    <row r="3432" spans="15:23" ht="16" x14ac:dyDescent="0.2">
      <c r="O3432" s="176" t="s">
        <v>14351</v>
      </c>
      <c r="P3432" s="176" t="s">
        <v>12145</v>
      </c>
      <c r="Q3432" s="177"/>
      <c r="R3432" s="177"/>
      <c r="S3432" s="177"/>
      <c r="T3432" s="177"/>
      <c r="U3432" s="177"/>
      <c r="V3432" s="177"/>
      <c r="W3432" s="177"/>
    </row>
    <row r="3433" spans="15:23" ht="16" x14ac:dyDescent="0.2">
      <c r="O3433" s="176" t="s">
        <v>14351</v>
      </c>
      <c r="P3433" s="176">
        <v>0.34399999999999997</v>
      </c>
      <c r="Q3433" s="177"/>
      <c r="R3433" s="177"/>
      <c r="S3433" s="177"/>
      <c r="T3433" s="177"/>
      <c r="U3433" s="177"/>
      <c r="V3433" s="177"/>
      <c r="W3433" s="177"/>
    </row>
    <row r="3434" spans="15:23" ht="16" x14ac:dyDescent="0.2">
      <c r="O3434" s="176" t="s">
        <v>14352</v>
      </c>
      <c r="P3434" s="176" t="s">
        <v>12145</v>
      </c>
      <c r="Q3434" s="177"/>
      <c r="R3434" s="177"/>
      <c r="S3434" s="177"/>
      <c r="T3434" s="177"/>
      <c r="U3434" s="177"/>
      <c r="V3434" s="177"/>
      <c r="W3434" s="177"/>
    </row>
    <row r="3435" spans="15:23" ht="16" x14ac:dyDescent="0.2">
      <c r="O3435" s="176" t="s">
        <v>14352</v>
      </c>
      <c r="P3435" s="176" t="s">
        <v>12145</v>
      </c>
      <c r="Q3435" s="177"/>
      <c r="R3435" s="177"/>
      <c r="S3435" s="177"/>
      <c r="T3435" s="177"/>
      <c r="U3435" s="177"/>
      <c r="V3435" s="177"/>
      <c r="W3435" s="177"/>
    </row>
    <row r="3436" spans="15:23" ht="16" x14ac:dyDescent="0.2">
      <c r="O3436" s="176" t="s">
        <v>14352</v>
      </c>
      <c r="P3436" s="176" t="s">
        <v>12145</v>
      </c>
      <c r="Q3436" s="177"/>
      <c r="R3436" s="177"/>
      <c r="S3436" s="177"/>
      <c r="T3436" s="177"/>
      <c r="U3436" s="177"/>
      <c r="V3436" s="177"/>
      <c r="W3436" s="177"/>
    </row>
    <row r="3437" spans="15:23" ht="16" x14ac:dyDescent="0.2">
      <c r="O3437" s="176" t="s">
        <v>14352</v>
      </c>
      <c r="P3437" s="176" t="s">
        <v>12145</v>
      </c>
      <c r="Q3437" s="177"/>
      <c r="R3437" s="177"/>
      <c r="S3437" s="177"/>
      <c r="T3437" s="177"/>
      <c r="U3437" s="177"/>
      <c r="V3437" s="177"/>
      <c r="W3437" s="177"/>
    </row>
    <row r="3438" spans="15:23" ht="16" x14ac:dyDescent="0.2">
      <c r="O3438" s="176" t="s">
        <v>14352</v>
      </c>
      <c r="P3438" s="176">
        <v>0.65400000000000003</v>
      </c>
      <c r="Q3438" s="177"/>
      <c r="R3438" s="177"/>
      <c r="S3438" s="177"/>
      <c r="T3438" s="177"/>
      <c r="U3438" s="177"/>
      <c r="V3438" s="177"/>
      <c r="W3438" s="177"/>
    </row>
    <row r="3439" spans="15:23" ht="16" x14ac:dyDescent="0.2">
      <c r="O3439" s="176" t="s">
        <v>14354</v>
      </c>
      <c r="P3439" s="176" t="s">
        <v>12145</v>
      </c>
      <c r="Q3439" s="177"/>
      <c r="R3439" s="177"/>
      <c r="S3439" s="177"/>
      <c r="T3439" s="177"/>
      <c r="U3439" s="177"/>
      <c r="V3439" s="177"/>
      <c r="W3439" s="177"/>
    </row>
    <row r="3440" spans="15:23" ht="16" x14ac:dyDescent="0.2">
      <c r="O3440" s="176" t="s">
        <v>14354</v>
      </c>
      <c r="P3440" s="176" t="s">
        <v>12145</v>
      </c>
      <c r="Q3440" s="177"/>
      <c r="R3440" s="177"/>
      <c r="S3440" s="177"/>
      <c r="T3440" s="177"/>
      <c r="U3440" s="177"/>
      <c r="V3440" s="177"/>
      <c r="W3440" s="177"/>
    </row>
    <row r="3441" spans="15:23" ht="16" x14ac:dyDescent="0.2">
      <c r="O3441" s="176" t="s">
        <v>14354</v>
      </c>
      <c r="P3441" s="176" t="s">
        <v>12145</v>
      </c>
      <c r="Q3441" s="177"/>
      <c r="R3441" s="177"/>
      <c r="S3441" s="177"/>
      <c r="T3441" s="177"/>
      <c r="U3441" s="177"/>
      <c r="V3441" s="177"/>
      <c r="W3441" s="177"/>
    </row>
    <row r="3442" spans="15:23" ht="16" x14ac:dyDescent="0.2">
      <c r="O3442" s="176" t="s">
        <v>14354</v>
      </c>
      <c r="P3442" s="176" t="s">
        <v>12145</v>
      </c>
      <c r="Q3442" s="177"/>
      <c r="R3442" s="177"/>
      <c r="S3442" s="177"/>
      <c r="T3442" s="177"/>
      <c r="U3442" s="177"/>
      <c r="V3442" s="177"/>
      <c r="W3442" s="177"/>
    </row>
    <row r="3443" spans="15:23" ht="16" x14ac:dyDescent="0.2">
      <c r="O3443" s="176" t="s">
        <v>14354</v>
      </c>
      <c r="P3443" s="176">
        <v>0.13500000000000001</v>
      </c>
      <c r="Q3443" s="177"/>
      <c r="R3443" s="177"/>
      <c r="S3443" s="177"/>
      <c r="T3443" s="177"/>
      <c r="U3443" s="177"/>
      <c r="V3443" s="177"/>
      <c r="W3443" s="177"/>
    </row>
    <row r="3444" spans="15:23" ht="16" x14ac:dyDescent="0.2">
      <c r="O3444" s="176" t="s">
        <v>14347</v>
      </c>
      <c r="P3444" s="176">
        <v>0.19900000000000001</v>
      </c>
      <c r="Q3444" s="177"/>
      <c r="R3444" s="177"/>
      <c r="S3444" s="177"/>
      <c r="T3444" s="177"/>
      <c r="U3444" s="177"/>
      <c r="V3444" s="177"/>
      <c r="W3444" s="177"/>
    </row>
    <row r="3445" spans="15:23" ht="16" x14ac:dyDescent="0.2">
      <c r="O3445" s="176" t="s">
        <v>14347</v>
      </c>
      <c r="P3445" s="176">
        <v>4.2999999999999997E-2</v>
      </c>
      <c r="Q3445" s="177"/>
      <c r="R3445" s="177"/>
      <c r="S3445" s="177"/>
      <c r="T3445" s="177"/>
      <c r="U3445" s="177"/>
      <c r="V3445" s="177"/>
      <c r="W3445" s="177"/>
    </row>
    <row r="3446" spans="15:23" ht="16" x14ac:dyDescent="0.2">
      <c r="O3446" s="176" t="s">
        <v>14347</v>
      </c>
      <c r="P3446" s="176">
        <v>0.249</v>
      </c>
      <c r="Q3446" s="177"/>
      <c r="R3446" s="177"/>
      <c r="S3446" s="177"/>
      <c r="T3446" s="177"/>
      <c r="U3446" s="177"/>
      <c r="V3446" s="177"/>
      <c r="W3446" s="177"/>
    </row>
    <row r="3447" spans="15:23" ht="16" x14ac:dyDescent="0.2">
      <c r="O3447" s="176" t="s">
        <v>14347</v>
      </c>
      <c r="P3447" s="176">
        <v>0.317</v>
      </c>
      <c r="Q3447" s="177"/>
      <c r="R3447" s="177"/>
      <c r="S3447" s="177"/>
      <c r="T3447" s="177"/>
      <c r="U3447" s="177"/>
      <c r="V3447" s="177"/>
      <c r="W3447" s="177"/>
    </row>
    <row r="3448" spans="15:23" ht="16" x14ac:dyDescent="0.2">
      <c r="O3448" s="176" t="s">
        <v>14347</v>
      </c>
      <c r="P3448" s="176">
        <v>0.55200000000000005</v>
      </c>
      <c r="Q3448" s="177"/>
      <c r="R3448" s="177"/>
      <c r="S3448" s="177"/>
      <c r="T3448" s="177"/>
      <c r="U3448" s="177"/>
      <c r="V3448" s="177"/>
      <c r="W3448" s="177"/>
    </row>
    <row r="3449" spans="15:23" ht="16" x14ac:dyDescent="0.2">
      <c r="O3449" s="176" t="s">
        <v>14348</v>
      </c>
      <c r="P3449" s="176">
        <v>0.24299999999999999</v>
      </c>
      <c r="Q3449" s="177"/>
      <c r="R3449" s="177"/>
      <c r="S3449" s="177"/>
      <c r="T3449" s="177"/>
      <c r="U3449" s="177"/>
      <c r="V3449" s="177"/>
      <c r="W3449" s="177"/>
    </row>
    <row r="3450" spans="15:23" ht="16" x14ac:dyDescent="0.2">
      <c r="O3450" s="176" t="s">
        <v>14348</v>
      </c>
      <c r="P3450" s="176">
        <v>0.27900000000000003</v>
      </c>
      <c r="Q3450" s="177"/>
      <c r="R3450" s="177"/>
      <c r="S3450" s="177"/>
      <c r="T3450" s="177"/>
      <c r="U3450" s="177"/>
      <c r="V3450" s="177"/>
      <c r="W3450" s="177"/>
    </row>
    <row r="3451" spans="15:23" ht="16" x14ac:dyDescent="0.2">
      <c r="O3451" s="176" t="s">
        <v>14348</v>
      </c>
      <c r="P3451" s="176">
        <v>0.24199999999999999</v>
      </c>
      <c r="Q3451" s="177"/>
      <c r="R3451" s="177"/>
      <c r="S3451" s="177"/>
      <c r="T3451" s="177"/>
      <c r="U3451" s="177"/>
      <c r="V3451" s="177"/>
      <c r="W3451" s="177"/>
    </row>
    <row r="3452" spans="15:23" ht="16" x14ac:dyDescent="0.2">
      <c r="O3452" s="176" t="s">
        <v>14348</v>
      </c>
      <c r="P3452" s="176">
        <v>0.20200000000000001</v>
      </c>
      <c r="Q3452" s="177"/>
      <c r="R3452" s="177"/>
      <c r="S3452" s="177"/>
      <c r="T3452" s="177"/>
      <c r="U3452" s="177"/>
      <c r="V3452" s="177"/>
      <c r="W3452" s="177"/>
    </row>
    <row r="3453" spans="15:23" ht="16" x14ac:dyDescent="0.2">
      <c r="O3453" s="176" t="s">
        <v>14348</v>
      </c>
      <c r="P3453" s="176">
        <v>0.158</v>
      </c>
      <c r="Q3453" s="177"/>
      <c r="R3453" s="177"/>
      <c r="S3453" s="177"/>
      <c r="T3453" s="177"/>
      <c r="U3453" s="177"/>
      <c r="V3453" s="177"/>
      <c r="W3453" s="177"/>
    </row>
    <row r="3454" spans="15:23" ht="16" x14ac:dyDescent="0.2">
      <c r="O3454" s="176" t="s">
        <v>14349</v>
      </c>
      <c r="P3454" s="176">
        <v>0.187</v>
      </c>
      <c r="Q3454" s="177"/>
      <c r="R3454" s="177"/>
      <c r="S3454" s="177"/>
      <c r="T3454" s="177"/>
      <c r="U3454" s="177"/>
      <c r="V3454" s="177"/>
      <c r="W3454" s="177"/>
    </row>
    <row r="3455" spans="15:23" ht="16" x14ac:dyDescent="0.2">
      <c r="O3455" s="176" t="s">
        <v>14349</v>
      </c>
      <c r="P3455" s="176">
        <v>0.22800000000000001</v>
      </c>
      <c r="Q3455" s="177"/>
      <c r="R3455" s="177"/>
      <c r="S3455" s="177"/>
      <c r="T3455" s="177"/>
      <c r="U3455" s="177"/>
      <c r="V3455" s="177"/>
      <c r="W3455" s="177"/>
    </row>
    <row r="3456" spans="15:23" ht="16" x14ac:dyDescent="0.2">
      <c r="O3456" s="176" t="s">
        <v>14349</v>
      </c>
      <c r="P3456" s="176">
        <v>0.45600000000000002</v>
      </c>
      <c r="Q3456" s="177"/>
      <c r="R3456" s="177"/>
      <c r="S3456" s="177"/>
      <c r="T3456" s="177"/>
      <c r="U3456" s="177"/>
      <c r="V3456" s="177"/>
      <c r="W3456" s="177"/>
    </row>
    <row r="3457" spans="15:23" ht="16" x14ac:dyDescent="0.2">
      <c r="O3457" s="176" t="s">
        <v>14349</v>
      </c>
      <c r="P3457" s="176">
        <v>-0.16900000000000001</v>
      </c>
      <c r="Q3457" s="177"/>
      <c r="R3457" s="177"/>
      <c r="S3457" s="177"/>
      <c r="T3457" s="177"/>
      <c r="U3457" s="177"/>
      <c r="V3457" s="177"/>
      <c r="W3457" s="177"/>
    </row>
    <row r="3458" spans="15:23" ht="16" x14ac:dyDescent="0.2">
      <c r="O3458" s="176" t="s">
        <v>14349</v>
      </c>
      <c r="P3458" s="176" t="s">
        <v>12145</v>
      </c>
      <c r="Q3458" s="177"/>
      <c r="R3458" s="177"/>
      <c r="S3458" s="177"/>
      <c r="T3458" s="177"/>
      <c r="U3458" s="177"/>
      <c r="V3458" s="177"/>
      <c r="W3458" s="177"/>
    </row>
    <row r="3459" spans="15:23" ht="16" x14ac:dyDescent="0.2">
      <c r="O3459" s="176" t="s">
        <v>14349</v>
      </c>
      <c r="P3459" s="176">
        <v>0.191</v>
      </c>
      <c r="Q3459" s="177"/>
      <c r="R3459" s="177"/>
      <c r="S3459" s="177"/>
      <c r="T3459" s="177"/>
      <c r="U3459" s="177"/>
      <c r="V3459" s="177"/>
      <c r="W3459" s="177"/>
    </row>
    <row r="3460" spans="15:23" ht="16" x14ac:dyDescent="0.2">
      <c r="O3460" s="176" t="s">
        <v>14349</v>
      </c>
      <c r="P3460" s="176">
        <v>7.6999999999999999E-2</v>
      </c>
      <c r="Q3460" s="177"/>
      <c r="R3460" s="177"/>
      <c r="S3460" s="177"/>
      <c r="T3460" s="177"/>
      <c r="U3460" s="177"/>
      <c r="V3460" s="177"/>
      <c r="W3460" s="177"/>
    </row>
    <row r="3461" spans="15:23" ht="16" x14ac:dyDescent="0.2">
      <c r="O3461" s="176" t="s">
        <v>14349</v>
      </c>
      <c r="P3461" s="176">
        <v>0.19700000000000001</v>
      </c>
      <c r="Q3461" s="177"/>
      <c r="R3461" s="177"/>
      <c r="S3461" s="177"/>
      <c r="T3461" s="177"/>
      <c r="U3461" s="177"/>
      <c r="V3461" s="177"/>
      <c r="W3461" s="177"/>
    </row>
    <row r="3462" spans="15:23" ht="16" x14ac:dyDescent="0.2">
      <c r="O3462" s="176" t="s">
        <v>14349</v>
      </c>
      <c r="P3462" s="176">
        <v>0.314</v>
      </c>
      <c r="Q3462" s="177"/>
      <c r="R3462" s="177"/>
      <c r="S3462" s="177"/>
      <c r="T3462" s="177"/>
      <c r="U3462" s="177"/>
      <c r="V3462" s="177"/>
      <c r="W3462" s="177"/>
    </row>
    <row r="3463" spans="15:23" ht="16" x14ac:dyDescent="0.2">
      <c r="O3463" s="176" t="s">
        <v>14349</v>
      </c>
      <c r="P3463" s="176">
        <v>0.53300000000000003</v>
      </c>
      <c r="Q3463" s="177"/>
      <c r="R3463" s="177"/>
      <c r="S3463" s="177"/>
      <c r="T3463" s="177"/>
      <c r="U3463" s="177"/>
      <c r="V3463" s="177"/>
      <c r="W3463" s="177"/>
    </row>
    <row r="3464" spans="15:23" ht="16" x14ac:dyDescent="0.2">
      <c r="O3464" s="176" t="s">
        <v>14350</v>
      </c>
      <c r="P3464" s="176" t="s">
        <v>12145</v>
      </c>
      <c r="Q3464" s="177"/>
      <c r="R3464" s="177"/>
      <c r="S3464" s="177"/>
      <c r="T3464" s="177"/>
      <c r="U3464" s="177"/>
      <c r="V3464" s="177"/>
      <c r="W3464" s="177"/>
    </row>
    <row r="3465" spans="15:23" ht="16" x14ac:dyDescent="0.2">
      <c r="O3465" s="176" t="s">
        <v>14350</v>
      </c>
      <c r="P3465" s="176" t="s">
        <v>12145</v>
      </c>
      <c r="Q3465" s="177"/>
      <c r="R3465" s="177"/>
      <c r="S3465" s="177"/>
      <c r="T3465" s="177"/>
      <c r="U3465" s="177"/>
      <c r="V3465" s="177"/>
      <c r="W3465" s="177"/>
    </row>
    <row r="3466" spans="15:23" ht="16" x14ac:dyDescent="0.2">
      <c r="O3466" s="176" t="s">
        <v>14350</v>
      </c>
      <c r="P3466" s="176" t="s">
        <v>12145</v>
      </c>
      <c r="Q3466" s="177"/>
      <c r="R3466" s="177"/>
      <c r="S3466" s="177"/>
      <c r="T3466" s="177"/>
      <c r="U3466" s="177"/>
      <c r="V3466" s="177"/>
      <c r="W3466" s="177"/>
    </row>
    <row r="3467" spans="15:23" ht="16" x14ac:dyDescent="0.2">
      <c r="O3467" s="176" t="s">
        <v>14350</v>
      </c>
      <c r="P3467" s="176" t="s">
        <v>12145</v>
      </c>
      <c r="Q3467" s="177"/>
      <c r="R3467" s="177"/>
      <c r="S3467" s="177"/>
      <c r="T3467" s="177"/>
      <c r="U3467" s="177"/>
      <c r="V3467" s="177"/>
      <c r="W3467" s="177"/>
    </row>
    <row r="3468" spans="15:23" ht="16" x14ac:dyDescent="0.2">
      <c r="O3468" s="176" t="s">
        <v>14350</v>
      </c>
      <c r="P3468" s="176">
        <v>0.40300000000000002</v>
      </c>
      <c r="Q3468" s="177"/>
      <c r="R3468" s="177"/>
      <c r="S3468" s="177"/>
      <c r="T3468" s="177"/>
      <c r="U3468" s="177"/>
      <c r="V3468" s="177"/>
      <c r="W3468" s="177"/>
    </row>
    <row r="3469" spans="15:23" ht="16" x14ac:dyDescent="0.2">
      <c r="O3469" s="176" t="s">
        <v>14351</v>
      </c>
      <c r="P3469" s="176">
        <v>7.0000000000000001E-3</v>
      </c>
      <c r="Q3469" s="177"/>
      <c r="R3469" s="177"/>
      <c r="S3469" s="177"/>
      <c r="T3469" s="177"/>
      <c r="U3469" s="177"/>
      <c r="V3469" s="177"/>
      <c r="W3469" s="177"/>
    </row>
    <row r="3470" spans="15:23" ht="16" x14ac:dyDescent="0.2">
      <c r="O3470" s="176" t="s">
        <v>14351</v>
      </c>
      <c r="P3470" s="176">
        <v>-1.7000000000000001E-2</v>
      </c>
      <c r="Q3470" s="177"/>
      <c r="R3470" s="177"/>
      <c r="S3470" s="177"/>
      <c r="T3470" s="177"/>
      <c r="U3470" s="177"/>
      <c r="V3470" s="177"/>
      <c r="W3470" s="177"/>
    </row>
    <row r="3471" spans="15:23" ht="16" x14ac:dyDescent="0.2">
      <c r="O3471" s="176" t="s">
        <v>14351</v>
      </c>
      <c r="P3471" s="176">
        <v>-2.1999999999999999E-2</v>
      </c>
      <c r="Q3471" s="177"/>
      <c r="R3471" s="177"/>
      <c r="S3471" s="177"/>
      <c r="T3471" s="177"/>
      <c r="U3471" s="177"/>
      <c r="V3471" s="177"/>
      <c r="W3471" s="177"/>
    </row>
    <row r="3472" spans="15:23" ht="16" x14ac:dyDescent="0.2">
      <c r="O3472" s="176" t="s">
        <v>14351</v>
      </c>
      <c r="P3472" s="176">
        <v>6.7000000000000004E-2</v>
      </c>
      <c r="Q3472" s="177"/>
      <c r="R3472" s="177"/>
      <c r="S3472" s="177"/>
      <c r="T3472" s="177"/>
      <c r="U3472" s="177"/>
      <c r="V3472" s="177"/>
      <c r="W3472" s="177"/>
    </row>
    <row r="3473" spans="15:23" ht="16" x14ac:dyDescent="0.2">
      <c r="O3473" s="176" t="s">
        <v>14351</v>
      </c>
      <c r="P3473" s="176">
        <v>0.438</v>
      </c>
      <c r="Q3473" s="177"/>
      <c r="R3473" s="177"/>
      <c r="S3473" s="177"/>
      <c r="T3473" s="177"/>
      <c r="U3473" s="177"/>
      <c r="V3473" s="177"/>
      <c r="W3473" s="177"/>
    </row>
    <row r="3474" spans="15:23" ht="16" x14ac:dyDescent="0.2">
      <c r="O3474" s="176" t="s">
        <v>14352</v>
      </c>
      <c r="P3474" s="176">
        <v>2.1000000000000001E-2</v>
      </c>
      <c r="Q3474" s="177"/>
      <c r="R3474" s="177"/>
      <c r="S3474" s="177"/>
      <c r="T3474" s="177"/>
      <c r="U3474" s="177"/>
      <c r="V3474" s="177"/>
      <c r="W3474" s="177"/>
    </row>
    <row r="3475" spans="15:23" ht="16" x14ac:dyDescent="0.2">
      <c r="O3475" s="176" t="s">
        <v>14352</v>
      </c>
      <c r="P3475" s="176">
        <v>8.9999999999999993E-3</v>
      </c>
      <c r="Q3475" s="177"/>
      <c r="R3475" s="177"/>
      <c r="S3475" s="177"/>
      <c r="T3475" s="177"/>
      <c r="U3475" s="177"/>
      <c r="V3475" s="177"/>
      <c r="W3475" s="177"/>
    </row>
    <row r="3476" spans="15:23" ht="16" x14ac:dyDescent="0.2">
      <c r="O3476" s="176" t="s">
        <v>14352</v>
      </c>
      <c r="P3476" s="176">
        <v>4.5999999999999999E-2</v>
      </c>
      <c r="Q3476" s="177"/>
      <c r="R3476" s="177"/>
      <c r="S3476" s="177"/>
      <c r="T3476" s="177"/>
      <c r="U3476" s="177"/>
      <c r="V3476" s="177"/>
      <c r="W3476" s="177"/>
    </row>
    <row r="3477" spans="15:23" ht="16" x14ac:dyDescent="0.2">
      <c r="O3477" s="176" t="s">
        <v>14352</v>
      </c>
      <c r="P3477" s="176">
        <v>8.0000000000000002E-3</v>
      </c>
      <c r="Q3477" s="177"/>
      <c r="R3477" s="177"/>
      <c r="S3477" s="177"/>
      <c r="T3477" s="177"/>
      <c r="U3477" s="177"/>
      <c r="V3477" s="177"/>
      <c r="W3477" s="177"/>
    </row>
    <row r="3478" spans="15:23" ht="16" x14ac:dyDescent="0.2">
      <c r="O3478" s="176" t="s">
        <v>14352</v>
      </c>
      <c r="P3478" s="176">
        <v>0.71799999999999997</v>
      </c>
      <c r="Q3478" s="177"/>
      <c r="R3478" s="177"/>
      <c r="S3478" s="177"/>
      <c r="T3478" s="177"/>
      <c r="U3478" s="177"/>
      <c r="V3478" s="177"/>
      <c r="W3478" s="177"/>
    </row>
    <row r="3479" spans="15:23" ht="16" x14ac:dyDescent="0.2">
      <c r="O3479" s="176" t="s">
        <v>14353</v>
      </c>
      <c r="P3479" s="176" t="s">
        <v>12145</v>
      </c>
      <c r="Q3479" s="177"/>
      <c r="R3479" s="177"/>
      <c r="S3479" s="177"/>
      <c r="T3479" s="177"/>
      <c r="U3479" s="177"/>
      <c r="V3479" s="177"/>
      <c r="W3479" s="177"/>
    </row>
    <row r="3480" spans="15:23" ht="16" x14ac:dyDescent="0.2">
      <c r="O3480" s="176" t="s">
        <v>14353</v>
      </c>
      <c r="P3480" s="176" t="s">
        <v>12145</v>
      </c>
      <c r="Q3480" s="177"/>
      <c r="R3480" s="177"/>
      <c r="S3480" s="177"/>
      <c r="T3480" s="177"/>
      <c r="U3480" s="177"/>
      <c r="V3480" s="177"/>
      <c r="W3480" s="177"/>
    </row>
    <row r="3481" spans="15:23" ht="16" x14ac:dyDescent="0.2">
      <c r="O3481" s="176" t="s">
        <v>14353</v>
      </c>
      <c r="P3481" s="176" t="s">
        <v>12145</v>
      </c>
      <c r="Q3481" s="177"/>
      <c r="R3481" s="177"/>
      <c r="S3481" s="177"/>
      <c r="T3481" s="177"/>
      <c r="U3481" s="177"/>
      <c r="V3481" s="177"/>
      <c r="W3481" s="177"/>
    </row>
    <row r="3482" spans="15:23" ht="16" x14ac:dyDescent="0.2">
      <c r="O3482" s="176" t="s">
        <v>14353</v>
      </c>
      <c r="P3482" s="176" t="s">
        <v>12145</v>
      </c>
      <c r="Q3482" s="177"/>
      <c r="R3482" s="177"/>
      <c r="S3482" s="177"/>
      <c r="T3482" s="177"/>
      <c r="U3482" s="177"/>
      <c r="V3482" s="177"/>
      <c r="W3482" s="177"/>
    </row>
    <row r="3483" spans="15:23" ht="16" x14ac:dyDescent="0.2">
      <c r="O3483" s="176" t="s">
        <v>14353</v>
      </c>
      <c r="P3483" s="176">
        <v>0.217</v>
      </c>
      <c r="Q3483" s="177"/>
      <c r="R3483" s="177"/>
      <c r="S3483" s="177"/>
      <c r="T3483" s="177"/>
      <c r="U3483" s="177"/>
      <c r="V3483" s="177"/>
      <c r="W3483" s="177"/>
    </row>
    <row r="3484" spans="15:23" ht="16" x14ac:dyDescent="0.2">
      <c r="O3484" s="176" t="s">
        <v>14354</v>
      </c>
      <c r="P3484" s="176">
        <v>-0.19600000000000001</v>
      </c>
      <c r="Q3484" s="177"/>
      <c r="R3484" s="177"/>
      <c r="S3484" s="177"/>
      <c r="T3484" s="177"/>
      <c r="U3484" s="177"/>
      <c r="V3484" s="177"/>
      <c r="W3484" s="177"/>
    </row>
    <row r="3485" spans="15:23" ht="16" x14ac:dyDescent="0.2">
      <c r="O3485" s="176" t="s">
        <v>14354</v>
      </c>
      <c r="P3485" s="176">
        <v>-0.33200000000000002</v>
      </c>
      <c r="Q3485" s="177"/>
      <c r="R3485" s="177"/>
      <c r="S3485" s="177"/>
      <c r="T3485" s="177"/>
      <c r="U3485" s="177"/>
      <c r="V3485" s="177"/>
      <c r="W3485" s="177"/>
    </row>
    <row r="3486" spans="15:23" ht="16" x14ac:dyDescent="0.2">
      <c r="O3486" s="176" t="s">
        <v>14354</v>
      </c>
      <c r="P3486" s="176">
        <v>-0.23200000000000001</v>
      </c>
      <c r="Q3486" s="177"/>
      <c r="R3486" s="177"/>
      <c r="S3486" s="177"/>
      <c r="T3486" s="177"/>
      <c r="U3486" s="177"/>
      <c r="V3486" s="177"/>
      <c r="W3486" s="177"/>
    </row>
    <row r="3487" spans="15:23" ht="16" x14ac:dyDescent="0.2">
      <c r="O3487" s="176" t="s">
        <v>14354</v>
      </c>
      <c r="P3487" s="176">
        <v>1.4999999999999999E-2</v>
      </c>
      <c r="Q3487" s="177"/>
      <c r="R3487" s="177"/>
      <c r="S3487" s="177"/>
      <c r="T3487" s="177"/>
      <c r="U3487" s="177"/>
      <c r="V3487" s="177"/>
      <c r="W3487" s="177"/>
    </row>
    <row r="3488" spans="15:23" ht="16" x14ac:dyDescent="0.2">
      <c r="O3488" s="176" t="s">
        <v>14354</v>
      </c>
      <c r="P3488" s="176">
        <v>0.52600000000000002</v>
      </c>
      <c r="Q3488" s="177"/>
      <c r="R3488" s="177"/>
      <c r="S3488" s="177"/>
      <c r="T3488" s="177"/>
      <c r="U3488" s="177"/>
      <c r="V3488" s="177"/>
      <c r="W3488" s="177"/>
    </row>
    <row r="3489" spans="15:23" ht="16" x14ac:dyDescent="0.2">
      <c r="O3489" s="176" t="s">
        <v>14348</v>
      </c>
      <c r="P3489" s="176">
        <v>0.60199999999999998</v>
      </c>
      <c r="Q3489" s="177"/>
      <c r="R3489" s="177"/>
      <c r="S3489" s="177"/>
      <c r="T3489" s="177"/>
      <c r="U3489" s="177"/>
      <c r="V3489" s="177"/>
      <c r="W3489" s="177"/>
    </row>
    <row r="3490" spans="15:23" ht="16" x14ac:dyDescent="0.2">
      <c r="O3490" s="176" t="s">
        <v>14348</v>
      </c>
      <c r="P3490" s="176">
        <v>0.52700000000000002</v>
      </c>
      <c r="Q3490" s="177"/>
      <c r="R3490" s="177"/>
      <c r="S3490" s="177"/>
      <c r="T3490" s="177"/>
      <c r="U3490" s="177"/>
      <c r="V3490" s="177"/>
      <c r="W3490" s="177"/>
    </row>
    <row r="3491" spans="15:23" ht="16" x14ac:dyDescent="0.2">
      <c r="O3491" s="176" t="s">
        <v>14348</v>
      </c>
      <c r="P3491" s="176">
        <v>0.69599999999999995</v>
      </c>
      <c r="Q3491" s="177"/>
      <c r="R3491" s="177"/>
      <c r="S3491" s="177"/>
      <c r="T3491" s="177"/>
      <c r="U3491" s="177"/>
      <c r="V3491" s="177"/>
      <c r="W3491" s="177"/>
    </row>
    <row r="3492" spans="15:23" ht="16" x14ac:dyDescent="0.2">
      <c r="O3492" s="176" t="s">
        <v>14348</v>
      </c>
      <c r="P3492" s="176">
        <v>0.58599999999999997</v>
      </c>
      <c r="Q3492" s="177"/>
      <c r="R3492" s="177"/>
      <c r="S3492" s="177"/>
      <c r="T3492" s="177"/>
      <c r="U3492" s="177"/>
      <c r="V3492" s="177"/>
      <c r="W3492" s="177"/>
    </row>
    <row r="3493" spans="15:23" ht="16" x14ac:dyDescent="0.2">
      <c r="O3493" s="176" t="s">
        <v>14348</v>
      </c>
      <c r="P3493" s="176">
        <v>0.222</v>
      </c>
      <c r="Q3493" s="177"/>
      <c r="R3493" s="177"/>
      <c r="S3493" s="177"/>
      <c r="T3493" s="177"/>
      <c r="U3493" s="177"/>
      <c r="V3493" s="177"/>
      <c r="W3493" s="177"/>
    </row>
    <row r="3494" spans="15:23" ht="16" x14ac:dyDescent="0.2">
      <c r="O3494" s="176" t="s">
        <v>14347</v>
      </c>
      <c r="P3494" s="176">
        <v>0.25700000000000001</v>
      </c>
      <c r="Q3494" s="177"/>
      <c r="R3494" s="177"/>
      <c r="S3494" s="177"/>
      <c r="T3494" s="177"/>
      <c r="U3494" s="177"/>
      <c r="V3494" s="177"/>
      <c r="W3494" s="177"/>
    </row>
    <row r="3495" spans="15:23" ht="16" x14ac:dyDescent="0.2">
      <c r="O3495" s="176" t="s">
        <v>14347</v>
      </c>
      <c r="P3495" s="176">
        <v>8.5000000000000006E-2</v>
      </c>
      <c r="Q3495" s="177"/>
      <c r="R3495" s="177"/>
      <c r="S3495" s="177"/>
      <c r="T3495" s="177"/>
      <c r="U3495" s="177"/>
      <c r="V3495" s="177"/>
      <c r="W3495" s="177"/>
    </row>
    <row r="3496" spans="15:23" ht="16" x14ac:dyDescent="0.2">
      <c r="O3496" s="176" t="s">
        <v>14347</v>
      </c>
      <c r="P3496" s="176">
        <v>0.35499999999999998</v>
      </c>
      <c r="Q3496" s="177"/>
      <c r="R3496" s="177"/>
      <c r="S3496" s="177"/>
      <c r="T3496" s="177"/>
      <c r="U3496" s="177"/>
      <c r="V3496" s="177"/>
      <c r="W3496" s="177"/>
    </row>
    <row r="3497" spans="15:23" ht="16" x14ac:dyDescent="0.2">
      <c r="O3497" s="176" t="s">
        <v>14347</v>
      </c>
      <c r="P3497" s="176">
        <v>0.33800000000000002</v>
      </c>
      <c r="Q3497" s="177"/>
      <c r="R3497" s="177"/>
      <c r="S3497" s="177"/>
      <c r="T3497" s="177"/>
      <c r="U3497" s="177"/>
      <c r="V3497" s="177"/>
      <c r="W3497" s="177"/>
    </row>
    <row r="3498" spans="15:23" ht="16" x14ac:dyDescent="0.2">
      <c r="O3498" s="176" t="s">
        <v>14347</v>
      </c>
      <c r="P3498" s="176" t="s">
        <v>12145</v>
      </c>
      <c r="Q3498" s="177"/>
      <c r="R3498" s="177"/>
      <c r="S3498" s="177"/>
      <c r="T3498" s="177"/>
      <c r="U3498" s="177"/>
      <c r="V3498" s="177"/>
      <c r="W3498" s="177"/>
    </row>
    <row r="3499" spans="15:23" ht="16" x14ac:dyDescent="0.2">
      <c r="O3499" s="176" t="s">
        <v>14347</v>
      </c>
      <c r="P3499" s="176">
        <v>0.17299999999999999</v>
      </c>
      <c r="Q3499" s="177"/>
      <c r="R3499" s="177"/>
      <c r="S3499" s="177"/>
      <c r="T3499" s="177"/>
      <c r="U3499" s="177"/>
      <c r="V3499" s="177"/>
      <c r="W3499" s="177"/>
    </row>
    <row r="3500" spans="15:23" ht="16" x14ac:dyDescent="0.2">
      <c r="O3500" s="176" t="s">
        <v>14347</v>
      </c>
      <c r="P3500" s="176">
        <v>8.5000000000000006E-2</v>
      </c>
      <c r="Q3500" s="177"/>
      <c r="R3500" s="177"/>
      <c r="S3500" s="177"/>
      <c r="T3500" s="177"/>
      <c r="U3500" s="177"/>
      <c r="V3500" s="177"/>
      <c r="W3500" s="177"/>
    </row>
    <row r="3501" spans="15:23" ht="16" x14ac:dyDescent="0.2">
      <c r="O3501" s="176" t="s">
        <v>14347</v>
      </c>
      <c r="P3501" s="176">
        <v>0.18</v>
      </c>
      <c r="Q3501" s="177"/>
      <c r="R3501" s="177"/>
      <c r="S3501" s="177"/>
      <c r="T3501" s="177"/>
      <c r="U3501" s="177"/>
      <c r="V3501" s="177"/>
      <c r="W3501" s="177"/>
    </row>
    <row r="3502" spans="15:23" ht="16" x14ac:dyDescent="0.2">
      <c r="O3502" s="176" t="s">
        <v>14347</v>
      </c>
      <c r="P3502" s="176">
        <v>0.26300000000000001</v>
      </c>
      <c r="Q3502" s="177"/>
      <c r="R3502" s="177"/>
      <c r="S3502" s="177"/>
      <c r="T3502" s="177"/>
      <c r="U3502" s="177"/>
      <c r="V3502" s="177"/>
      <c r="W3502" s="177"/>
    </row>
    <row r="3503" spans="15:23" ht="16" x14ac:dyDescent="0.2">
      <c r="O3503" s="176" t="s">
        <v>14347</v>
      </c>
      <c r="P3503" s="176">
        <v>0.89800000000000002</v>
      </c>
      <c r="Q3503" s="177"/>
      <c r="R3503" s="177"/>
      <c r="S3503" s="177"/>
      <c r="T3503" s="177"/>
      <c r="U3503" s="177"/>
      <c r="V3503" s="177"/>
      <c r="W3503" s="177"/>
    </row>
    <row r="3504" spans="15:23" ht="16" x14ac:dyDescent="0.2">
      <c r="O3504" s="176" t="s">
        <v>14349</v>
      </c>
      <c r="P3504" s="176">
        <v>0.129</v>
      </c>
      <c r="Q3504" s="177"/>
      <c r="R3504" s="177"/>
      <c r="S3504" s="177"/>
      <c r="T3504" s="177"/>
      <c r="U3504" s="177"/>
      <c r="V3504" s="177"/>
      <c r="W3504" s="177"/>
    </row>
    <row r="3505" spans="15:23" ht="16" x14ac:dyDescent="0.2">
      <c r="O3505" s="176" t="s">
        <v>14349</v>
      </c>
      <c r="P3505" s="176">
        <v>1.9E-2</v>
      </c>
      <c r="Q3505" s="177"/>
      <c r="R3505" s="177"/>
      <c r="S3505" s="177"/>
      <c r="T3505" s="177"/>
      <c r="U3505" s="177"/>
      <c r="V3505" s="177"/>
      <c r="W3505" s="177"/>
    </row>
    <row r="3506" spans="15:23" ht="16" x14ac:dyDescent="0.2">
      <c r="O3506" s="176" t="s">
        <v>14349</v>
      </c>
      <c r="P3506" s="176">
        <v>0.114</v>
      </c>
      <c r="Q3506" s="177"/>
      <c r="R3506" s="177"/>
      <c r="S3506" s="177"/>
      <c r="T3506" s="177"/>
      <c r="U3506" s="177"/>
      <c r="V3506" s="177"/>
      <c r="W3506" s="177"/>
    </row>
    <row r="3507" spans="15:23" ht="16" x14ac:dyDescent="0.2">
      <c r="O3507" s="176" t="s">
        <v>14349</v>
      </c>
      <c r="P3507" s="176">
        <v>0.27500000000000002</v>
      </c>
      <c r="Q3507" s="177"/>
      <c r="R3507" s="177"/>
      <c r="S3507" s="177"/>
      <c r="T3507" s="177"/>
      <c r="U3507" s="177"/>
      <c r="V3507" s="177"/>
      <c r="W3507" s="177"/>
    </row>
    <row r="3508" spans="15:23" ht="16" x14ac:dyDescent="0.2">
      <c r="O3508" s="176" t="s">
        <v>14349</v>
      </c>
      <c r="P3508" s="176">
        <v>0.60599999999999998</v>
      </c>
      <c r="Q3508" s="177"/>
      <c r="R3508" s="177"/>
      <c r="S3508" s="177"/>
      <c r="T3508" s="177"/>
      <c r="U3508" s="177"/>
      <c r="V3508" s="177"/>
      <c r="W3508" s="177"/>
    </row>
    <row r="3509" spans="15:23" ht="16" x14ac:dyDescent="0.2">
      <c r="O3509" s="176" t="s">
        <v>14350</v>
      </c>
      <c r="P3509" s="176" t="s">
        <v>12145</v>
      </c>
      <c r="Q3509" s="177"/>
      <c r="R3509" s="177"/>
      <c r="S3509" s="177"/>
      <c r="T3509" s="177"/>
      <c r="U3509" s="177"/>
      <c r="V3509" s="177"/>
      <c r="W3509" s="177"/>
    </row>
    <row r="3510" spans="15:23" ht="16" x14ac:dyDescent="0.2">
      <c r="O3510" s="176" t="s">
        <v>14350</v>
      </c>
      <c r="P3510" s="176" t="s">
        <v>12145</v>
      </c>
      <c r="Q3510" s="177"/>
      <c r="R3510" s="177"/>
      <c r="S3510" s="177"/>
      <c r="T3510" s="177"/>
      <c r="U3510" s="177"/>
      <c r="V3510" s="177"/>
      <c r="W3510" s="177"/>
    </row>
    <row r="3511" spans="15:23" ht="16" x14ac:dyDescent="0.2">
      <c r="O3511" s="176" t="s">
        <v>14350</v>
      </c>
      <c r="P3511" s="176" t="s">
        <v>12145</v>
      </c>
      <c r="Q3511" s="177"/>
      <c r="R3511" s="177"/>
      <c r="S3511" s="177"/>
      <c r="T3511" s="177"/>
      <c r="U3511" s="177"/>
      <c r="V3511" s="177"/>
      <c r="W3511" s="177"/>
    </row>
    <row r="3512" spans="15:23" ht="16" x14ac:dyDescent="0.2">
      <c r="O3512" s="176" t="s">
        <v>14350</v>
      </c>
      <c r="P3512" s="176" t="s">
        <v>12145</v>
      </c>
      <c r="Q3512" s="177"/>
      <c r="R3512" s="177"/>
      <c r="S3512" s="177"/>
      <c r="T3512" s="177"/>
      <c r="U3512" s="177"/>
      <c r="V3512" s="177"/>
      <c r="W3512" s="177"/>
    </row>
    <row r="3513" spans="15:23" ht="16" x14ac:dyDescent="0.2">
      <c r="O3513" s="176" t="s">
        <v>14350</v>
      </c>
      <c r="P3513" s="176">
        <v>0.89800000000000002</v>
      </c>
      <c r="Q3513" s="177"/>
      <c r="R3513" s="177"/>
      <c r="S3513" s="177"/>
      <c r="T3513" s="177"/>
      <c r="U3513" s="177"/>
      <c r="V3513" s="177"/>
      <c r="W3513" s="177"/>
    </row>
    <row r="3514" spans="15:23" ht="16" x14ac:dyDescent="0.2">
      <c r="O3514" s="176" t="s">
        <v>14351</v>
      </c>
      <c r="P3514" s="176" t="s">
        <v>12145</v>
      </c>
      <c r="Q3514" s="177"/>
      <c r="R3514" s="177"/>
      <c r="S3514" s="177"/>
      <c r="T3514" s="177"/>
      <c r="U3514" s="177"/>
      <c r="V3514" s="177"/>
      <c r="W3514" s="177"/>
    </row>
    <row r="3515" spans="15:23" ht="16" x14ac:dyDescent="0.2">
      <c r="O3515" s="176" t="s">
        <v>14351</v>
      </c>
      <c r="P3515" s="176" t="s">
        <v>12145</v>
      </c>
      <c r="Q3515" s="177"/>
      <c r="R3515" s="177"/>
      <c r="S3515" s="177"/>
      <c r="T3515" s="177"/>
      <c r="U3515" s="177"/>
      <c r="V3515" s="177"/>
      <c r="W3515" s="177"/>
    </row>
    <row r="3516" spans="15:23" ht="16" x14ac:dyDescent="0.2">
      <c r="O3516" s="176" t="s">
        <v>14351</v>
      </c>
      <c r="P3516" s="176">
        <v>3.6999999999999998E-2</v>
      </c>
      <c r="Q3516" s="177"/>
      <c r="R3516" s="177"/>
      <c r="S3516" s="177"/>
      <c r="T3516" s="177"/>
      <c r="U3516" s="177"/>
      <c r="V3516" s="177"/>
      <c r="W3516" s="177"/>
    </row>
    <row r="3517" spans="15:23" ht="16" x14ac:dyDescent="0.2">
      <c r="O3517" s="176" t="s">
        <v>14351</v>
      </c>
      <c r="P3517" s="176">
        <v>3.5000000000000003E-2</v>
      </c>
      <c r="Q3517" s="177"/>
      <c r="R3517" s="177"/>
      <c r="S3517" s="177"/>
      <c r="T3517" s="177"/>
      <c r="U3517" s="177"/>
      <c r="V3517" s="177"/>
      <c r="W3517" s="177"/>
    </row>
    <row r="3518" spans="15:23" ht="16" x14ac:dyDescent="0.2">
      <c r="O3518" s="176" t="s">
        <v>14351</v>
      </c>
      <c r="P3518" s="176">
        <v>0.70699999999999996</v>
      </c>
      <c r="Q3518" s="177"/>
      <c r="R3518" s="177"/>
      <c r="S3518" s="177"/>
      <c r="T3518" s="177"/>
      <c r="U3518" s="177"/>
      <c r="V3518" s="177"/>
      <c r="W3518" s="177"/>
    </row>
    <row r="3519" spans="15:23" ht="16" x14ac:dyDescent="0.2">
      <c r="O3519" s="176" t="s">
        <v>14352</v>
      </c>
      <c r="P3519" s="176">
        <v>0.13400000000000001</v>
      </c>
      <c r="Q3519" s="177"/>
      <c r="R3519" s="177"/>
      <c r="S3519" s="177"/>
      <c r="T3519" s="177"/>
      <c r="U3519" s="177"/>
      <c r="V3519" s="177"/>
      <c r="W3519" s="177"/>
    </row>
    <row r="3520" spans="15:23" ht="16" x14ac:dyDescent="0.2">
      <c r="O3520" s="176" t="s">
        <v>14352</v>
      </c>
      <c r="P3520" s="176">
        <v>-3.4000000000000002E-2</v>
      </c>
      <c r="Q3520" s="177"/>
      <c r="R3520" s="177"/>
      <c r="S3520" s="177"/>
      <c r="T3520" s="177"/>
      <c r="U3520" s="177"/>
      <c r="V3520" s="177"/>
      <c r="W3520" s="177"/>
    </row>
    <row r="3521" spans="15:23" ht="16" x14ac:dyDescent="0.2">
      <c r="O3521" s="176" t="s">
        <v>14352</v>
      </c>
      <c r="P3521" s="176">
        <v>8.5000000000000006E-2</v>
      </c>
      <c r="Q3521" s="177"/>
      <c r="R3521" s="177"/>
      <c r="S3521" s="177"/>
      <c r="T3521" s="177"/>
      <c r="U3521" s="177"/>
      <c r="V3521" s="177"/>
      <c r="W3521" s="177"/>
    </row>
    <row r="3522" spans="15:23" ht="16" x14ac:dyDescent="0.2">
      <c r="O3522" s="176" t="s">
        <v>14352</v>
      </c>
      <c r="P3522" s="176">
        <v>0.39100000000000001</v>
      </c>
      <c r="Q3522" s="177"/>
      <c r="R3522" s="177"/>
      <c r="S3522" s="177"/>
      <c r="T3522" s="177"/>
      <c r="U3522" s="177"/>
      <c r="V3522" s="177"/>
      <c r="W3522" s="177"/>
    </row>
    <row r="3523" spans="15:23" ht="16" x14ac:dyDescent="0.2">
      <c r="O3523" s="176" t="s">
        <v>14352</v>
      </c>
      <c r="P3523" s="176">
        <v>0.80900000000000005</v>
      </c>
      <c r="Q3523" s="177"/>
      <c r="R3523" s="177"/>
      <c r="S3523" s="177"/>
      <c r="T3523" s="177"/>
      <c r="U3523" s="177"/>
      <c r="V3523" s="177"/>
      <c r="W3523" s="177"/>
    </row>
    <row r="3524" spans="15:23" ht="16" x14ac:dyDescent="0.2">
      <c r="O3524" s="176" t="s">
        <v>14354</v>
      </c>
      <c r="P3524" s="176">
        <v>-0.193</v>
      </c>
      <c r="Q3524" s="177"/>
      <c r="R3524" s="177"/>
      <c r="S3524" s="177"/>
      <c r="T3524" s="177"/>
      <c r="U3524" s="177"/>
      <c r="V3524" s="177"/>
      <c r="W3524" s="177"/>
    </row>
    <row r="3525" spans="15:23" ht="16" x14ac:dyDescent="0.2">
      <c r="O3525" s="176" t="s">
        <v>14354</v>
      </c>
      <c r="P3525" s="176">
        <v>-0.45100000000000001</v>
      </c>
      <c r="Q3525" s="177"/>
      <c r="R3525" s="177"/>
      <c r="S3525" s="177"/>
      <c r="T3525" s="177"/>
      <c r="U3525" s="177"/>
      <c r="V3525" s="177"/>
      <c r="W3525" s="177"/>
    </row>
    <row r="3526" spans="15:23" ht="16" x14ac:dyDescent="0.2">
      <c r="O3526" s="176" t="s">
        <v>14354</v>
      </c>
      <c r="P3526" s="176">
        <v>-0.24199999999999999</v>
      </c>
      <c r="Q3526" s="177"/>
      <c r="R3526" s="177"/>
      <c r="S3526" s="177"/>
      <c r="T3526" s="177"/>
      <c r="U3526" s="177"/>
      <c r="V3526" s="177"/>
      <c r="W3526" s="177"/>
    </row>
    <row r="3527" spans="15:23" ht="16" x14ac:dyDescent="0.2">
      <c r="O3527" s="176" t="s">
        <v>14354</v>
      </c>
      <c r="P3527" s="176">
        <v>0.182</v>
      </c>
      <c r="Q3527" s="177"/>
      <c r="R3527" s="177"/>
      <c r="S3527" s="177"/>
      <c r="T3527" s="177"/>
      <c r="U3527" s="177"/>
      <c r="V3527" s="177"/>
      <c r="W3527" s="177"/>
    </row>
    <row r="3528" spans="15:23" ht="16" x14ac:dyDescent="0.2">
      <c r="O3528" s="176" t="s">
        <v>14354</v>
      </c>
      <c r="P3528" s="176">
        <v>0.66800000000000004</v>
      </c>
      <c r="Q3528" s="177"/>
      <c r="R3528" s="177"/>
      <c r="S3528" s="177"/>
      <c r="T3528" s="177"/>
      <c r="U3528" s="177"/>
      <c r="V3528" s="177"/>
      <c r="W3528" s="177"/>
    </row>
    <row r="3529" spans="15:23" ht="16" x14ac:dyDescent="0.2">
      <c r="O3529" s="176" t="s">
        <v>14347</v>
      </c>
      <c r="P3529" s="176" t="s">
        <v>12145</v>
      </c>
      <c r="Q3529" s="177"/>
      <c r="R3529" s="177"/>
      <c r="S3529" s="177"/>
      <c r="T3529" s="177"/>
      <c r="U3529" s="177"/>
      <c r="V3529" s="177"/>
      <c r="W3529" s="177"/>
    </row>
    <row r="3530" spans="15:23" ht="16" x14ac:dyDescent="0.2">
      <c r="O3530" s="176" t="s">
        <v>14347</v>
      </c>
      <c r="P3530" s="176" t="s">
        <v>12145</v>
      </c>
      <c r="Q3530" s="177"/>
      <c r="R3530" s="177"/>
      <c r="S3530" s="177"/>
      <c r="T3530" s="177"/>
      <c r="U3530" s="177"/>
      <c r="V3530" s="177"/>
      <c r="W3530" s="177"/>
    </row>
    <row r="3531" spans="15:23" ht="16" x14ac:dyDescent="0.2">
      <c r="O3531" s="176" t="s">
        <v>14347</v>
      </c>
      <c r="P3531" s="176">
        <v>7.2999999999999995E-2</v>
      </c>
      <c r="Q3531" s="177"/>
      <c r="R3531" s="177"/>
      <c r="S3531" s="177"/>
      <c r="T3531" s="177"/>
      <c r="U3531" s="177"/>
      <c r="V3531" s="177"/>
      <c r="W3531" s="177"/>
    </row>
    <row r="3532" spans="15:23" ht="16" x14ac:dyDescent="0.2">
      <c r="O3532" s="176" t="s">
        <v>14347</v>
      </c>
      <c r="P3532" s="176">
        <v>0.17199999999999999</v>
      </c>
      <c r="Q3532" s="177"/>
      <c r="R3532" s="177"/>
      <c r="S3532" s="177"/>
      <c r="T3532" s="177"/>
      <c r="U3532" s="177"/>
      <c r="V3532" s="177"/>
      <c r="W3532" s="177"/>
    </row>
    <row r="3533" spans="15:23" ht="16" x14ac:dyDescent="0.2">
      <c r="O3533" s="176" t="s">
        <v>14347</v>
      </c>
      <c r="P3533" s="176">
        <v>0.48799999999999999</v>
      </c>
      <c r="Q3533" s="177"/>
      <c r="R3533" s="177"/>
      <c r="S3533" s="177"/>
      <c r="T3533" s="177"/>
      <c r="U3533" s="177"/>
      <c r="V3533" s="177"/>
      <c r="W3533" s="177"/>
    </row>
    <row r="3534" spans="15:23" ht="16" x14ac:dyDescent="0.2">
      <c r="O3534" s="176" t="s">
        <v>14349</v>
      </c>
      <c r="P3534" s="176">
        <v>7.9000000000000001E-2</v>
      </c>
      <c r="Q3534" s="177"/>
      <c r="R3534" s="177"/>
      <c r="S3534" s="177"/>
      <c r="T3534" s="177"/>
      <c r="U3534" s="177"/>
      <c r="V3534" s="177"/>
      <c r="W3534" s="177"/>
    </row>
    <row r="3535" spans="15:23" ht="16" x14ac:dyDescent="0.2">
      <c r="O3535" s="176" t="s">
        <v>14349</v>
      </c>
      <c r="P3535" s="176">
        <v>0.11700000000000001</v>
      </c>
      <c r="Q3535" s="177"/>
      <c r="R3535" s="177"/>
      <c r="S3535" s="177"/>
      <c r="T3535" s="177"/>
      <c r="U3535" s="177"/>
      <c r="V3535" s="177"/>
      <c r="W3535" s="177"/>
    </row>
    <row r="3536" spans="15:23" ht="16" x14ac:dyDescent="0.2">
      <c r="O3536" s="176" t="s">
        <v>14349</v>
      </c>
      <c r="P3536" s="176">
        <v>6.6000000000000003E-2</v>
      </c>
      <c r="Q3536" s="177"/>
      <c r="R3536" s="177"/>
      <c r="S3536" s="177"/>
      <c r="T3536" s="177"/>
      <c r="U3536" s="177"/>
      <c r="V3536" s="177"/>
      <c r="W3536" s="177"/>
    </row>
    <row r="3537" spans="15:23" ht="16" x14ac:dyDescent="0.2">
      <c r="O3537" s="176" t="s">
        <v>14349</v>
      </c>
      <c r="P3537" s="176">
        <v>4.7E-2</v>
      </c>
      <c r="Q3537" s="177"/>
      <c r="R3537" s="177"/>
      <c r="S3537" s="177"/>
      <c r="T3537" s="177"/>
      <c r="U3537" s="177"/>
      <c r="V3537" s="177"/>
      <c r="W3537" s="177"/>
    </row>
    <row r="3538" spans="15:23" ht="16" x14ac:dyDescent="0.2">
      <c r="O3538" s="176" t="s">
        <v>14349</v>
      </c>
      <c r="P3538" s="176">
        <v>0.61299999999999999</v>
      </c>
      <c r="Q3538" s="177"/>
      <c r="R3538" s="177"/>
      <c r="S3538" s="177"/>
      <c r="T3538" s="177"/>
      <c r="U3538" s="177"/>
      <c r="V3538" s="177"/>
      <c r="W3538" s="177"/>
    </row>
    <row r="3539" spans="15:23" ht="16" x14ac:dyDescent="0.2">
      <c r="O3539" s="176" t="s">
        <v>14350</v>
      </c>
      <c r="P3539" s="176" t="s">
        <v>12145</v>
      </c>
      <c r="Q3539" s="177"/>
      <c r="R3539" s="177"/>
      <c r="S3539" s="177"/>
      <c r="T3539" s="177"/>
      <c r="U3539" s="177"/>
      <c r="V3539" s="177"/>
      <c r="W3539" s="177"/>
    </row>
    <row r="3540" spans="15:23" ht="16" x14ac:dyDescent="0.2">
      <c r="O3540" s="176" t="s">
        <v>14350</v>
      </c>
      <c r="P3540" s="176" t="s">
        <v>12145</v>
      </c>
      <c r="Q3540" s="177"/>
      <c r="R3540" s="177"/>
      <c r="S3540" s="177"/>
      <c r="T3540" s="177"/>
      <c r="U3540" s="177"/>
      <c r="V3540" s="177"/>
      <c r="W3540" s="177"/>
    </row>
    <row r="3541" spans="15:23" ht="16" x14ac:dyDescent="0.2">
      <c r="O3541" s="176" t="s">
        <v>14350</v>
      </c>
      <c r="P3541" s="176" t="s">
        <v>12145</v>
      </c>
      <c r="Q3541" s="177"/>
      <c r="R3541" s="177"/>
      <c r="S3541" s="177"/>
      <c r="T3541" s="177"/>
      <c r="U3541" s="177"/>
      <c r="V3541" s="177"/>
      <c r="W3541" s="177"/>
    </row>
    <row r="3542" spans="15:23" ht="16" x14ac:dyDescent="0.2">
      <c r="O3542" s="176" t="s">
        <v>14350</v>
      </c>
      <c r="P3542" s="176">
        <v>1.6E-2</v>
      </c>
      <c r="Q3542" s="177"/>
      <c r="R3542" s="177"/>
      <c r="S3542" s="177"/>
      <c r="T3542" s="177"/>
      <c r="U3542" s="177"/>
      <c r="V3542" s="177"/>
      <c r="W3542" s="177"/>
    </row>
    <row r="3543" spans="15:23" ht="16" x14ac:dyDescent="0.2">
      <c r="O3543" s="176" t="s">
        <v>14350</v>
      </c>
      <c r="P3543" s="176">
        <v>0.30499999999999999</v>
      </c>
      <c r="Q3543" s="177"/>
      <c r="R3543" s="177"/>
      <c r="S3543" s="177"/>
      <c r="T3543" s="177"/>
      <c r="U3543" s="177"/>
      <c r="V3543" s="177"/>
      <c r="W3543" s="177"/>
    </row>
    <row r="3544" spans="15:23" ht="16" x14ac:dyDescent="0.2">
      <c r="O3544" s="176" t="s">
        <v>14351</v>
      </c>
      <c r="P3544" s="176" t="s">
        <v>12145</v>
      </c>
      <c r="Q3544" s="177"/>
      <c r="R3544" s="177"/>
      <c r="S3544" s="177"/>
      <c r="T3544" s="177"/>
      <c r="U3544" s="177"/>
      <c r="V3544" s="177"/>
      <c r="W3544" s="177"/>
    </row>
    <row r="3545" spans="15:23" ht="16" x14ac:dyDescent="0.2">
      <c r="O3545" s="176" t="s">
        <v>14351</v>
      </c>
      <c r="P3545" s="176" t="s">
        <v>12145</v>
      </c>
      <c r="Q3545" s="177"/>
      <c r="R3545" s="177"/>
      <c r="S3545" s="177"/>
      <c r="T3545" s="177"/>
      <c r="U3545" s="177"/>
      <c r="V3545" s="177"/>
      <c r="W3545" s="177"/>
    </row>
    <row r="3546" spans="15:23" ht="16" x14ac:dyDescent="0.2">
      <c r="O3546" s="176" t="s">
        <v>14351</v>
      </c>
      <c r="P3546" s="176" t="s">
        <v>12145</v>
      </c>
      <c r="Q3546" s="177"/>
      <c r="R3546" s="177"/>
      <c r="S3546" s="177"/>
      <c r="T3546" s="177"/>
      <c r="U3546" s="177"/>
      <c r="V3546" s="177"/>
      <c r="W3546" s="177"/>
    </row>
    <row r="3547" spans="15:23" ht="16" x14ac:dyDescent="0.2">
      <c r="O3547" s="176" t="s">
        <v>14351</v>
      </c>
      <c r="P3547" s="176">
        <v>1.9E-2</v>
      </c>
      <c r="Q3547" s="177"/>
      <c r="R3547" s="177"/>
      <c r="S3547" s="177"/>
      <c r="T3547" s="177"/>
      <c r="U3547" s="177"/>
      <c r="V3547" s="177"/>
      <c r="W3547" s="177"/>
    </row>
    <row r="3548" spans="15:23" ht="16" x14ac:dyDescent="0.2">
      <c r="O3548" s="176" t="s">
        <v>14351</v>
      </c>
      <c r="P3548" s="176">
        <v>0.19</v>
      </c>
      <c r="Q3548" s="177"/>
      <c r="R3548" s="177"/>
      <c r="S3548" s="177"/>
      <c r="T3548" s="177"/>
      <c r="U3548" s="177"/>
      <c r="V3548" s="177"/>
      <c r="W3548" s="177"/>
    </row>
    <row r="3549" spans="15:23" ht="16" x14ac:dyDescent="0.2">
      <c r="O3549" s="176" t="s">
        <v>14352</v>
      </c>
      <c r="P3549" s="176">
        <v>0.10100000000000001</v>
      </c>
      <c r="Q3549" s="177"/>
      <c r="R3549" s="177"/>
      <c r="S3549" s="177"/>
      <c r="T3549" s="177"/>
      <c r="U3549" s="177"/>
      <c r="V3549" s="177"/>
      <c r="W3549" s="177"/>
    </row>
    <row r="3550" spans="15:23" ht="16" x14ac:dyDescent="0.2">
      <c r="O3550" s="176" t="s">
        <v>14352</v>
      </c>
      <c r="P3550" s="176">
        <v>2.7E-2</v>
      </c>
      <c r="Q3550" s="177"/>
      <c r="R3550" s="177"/>
      <c r="S3550" s="177"/>
      <c r="T3550" s="177"/>
      <c r="U3550" s="177"/>
      <c r="V3550" s="177"/>
      <c r="W3550" s="177"/>
    </row>
    <row r="3551" spans="15:23" ht="16" x14ac:dyDescent="0.2">
      <c r="O3551" s="176" t="s">
        <v>14352</v>
      </c>
      <c r="P3551" s="176">
        <v>8.7999999999999995E-2</v>
      </c>
      <c r="Q3551" s="177"/>
      <c r="R3551" s="177"/>
      <c r="S3551" s="177"/>
      <c r="T3551" s="177"/>
      <c r="U3551" s="177"/>
      <c r="V3551" s="177"/>
      <c r="W3551" s="177"/>
    </row>
    <row r="3552" spans="15:23" ht="16" x14ac:dyDescent="0.2">
      <c r="O3552" s="176" t="s">
        <v>14352</v>
      </c>
      <c r="P3552" s="176">
        <v>0.20399999999999999</v>
      </c>
      <c r="Q3552" s="177"/>
      <c r="R3552" s="177"/>
      <c r="S3552" s="177"/>
      <c r="T3552" s="177"/>
      <c r="U3552" s="177"/>
      <c r="V3552" s="177"/>
      <c r="W3552" s="177"/>
    </row>
    <row r="3553" spans="1:23" ht="16" x14ac:dyDescent="0.2">
      <c r="O3553" s="176" t="s">
        <v>14352</v>
      </c>
      <c r="P3553" s="176">
        <v>0.61599999999999999</v>
      </c>
      <c r="Q3553" s="177"/>
      <c r="R3553" s="177"/>
      <c r="S3553" s="177"/>
      <c r="T3553" s="177"/>
      <c r="U3553" s="177"/>
      <c r="V3553" s="177"/>
      <c r="W3553" s="177"/>
    </row>
    <row r="3554" spans="1:23" ht="16" x14ac:dyDescent="0.2">
      <c r="O3554" s="176" t="s">
        <v>14353</v>
      </c>
      <c r="P3554" s="176" t="s">
        <v>12145</v>
      </c>
      <c r="Q3554" s="177"/>
      <c r="R3554" s="177"/>
      <c r="S3554" s="177"/>
      <c r="T3554" s="177"/>
      <c r="U3554" s="177"/>
      <c r="V3554" s="177"/>
      <c r="W3554" s="177"/>
    </row>
    <row r="3555" spans="1:23" ht="16" x14ac:dyDescent="0.2">
      <c r="O3555" s="176" t="s">
        <v>14353</v>
      </c>
      <c r="P3555" s="176" t="s">
        <v>12145</v>
      </c>
      <c r="Q3555" s="177"/>
      <c r="R3555" s="177"/>
      <c r="S3555" s="177"/>
      <c r="T3555" s="177"/>
      <c r="U3555" s="177"/>
      <c r="V3555" s="177"/>
      <c r="W3555" s="177"/>
    </row>
    <row r="3556" spans="1:23" ht="16" x14ac:dyDescent="0.2">
      <c r="O3556" s="176" t="s">
        <v>14353</v>
      </c>
      <c r="P3556" s="176" t="s">
        <v>12145</v>
      </c>
      <c r="Q3556" s="177"/>
      <c r="R3556" s="177"/>
      <c r="S3556" s="177"/>
      <c r="U3556" s="177"/>
      <c r="W3556" s="177"/>
    </row>
    <row r="3557" spans="1:23" ht="16" x14ac:dyDescent="0.2">
      <c r="O3557" s="176" t="s">
        <v>14353</v>
      </c>
      <c r="P3557" s="176" t="s">
        <v>12145</v>
      </c>
      <c r="Q3557" s="177"/>
      <c r="R3557" s="177"/>
      <c r="S3557" s="177"/>
      <c r="U3557" s="177"/>
      <c r="W3557" s="177"/>
    </row>
    <row r="3558" spans="1:23" ht="16" x14ac:dyDescent="0.2">
      <c r="O3558" s="176" t="s">
        <v>14353</v>
      </c>
      <c r="P3558" s="176">
        <v>0.20200000000000001</v>
      </c>
      <c r="Q3558" s="177"/>
      <c r="R3558" s="177"/>
      <c r="S3558" s="177"/>
      <c r="U3558" s="177"/>
      <c r="W3558" s="177"/>
    </row>
    <row r="3559" spans="1:23" ht="16" x14ac:dyDescent="0.2">
      <c r="O3559" s="176" t="s">
        <v>14354</v>
      </c>
      <c r="P3559" s="176">
        <v>-0.19500000000000001</v>
      </c>
      <c r="Q3559" s="177"/>
      <c r="R3559" s="177"/>
      <c r="S3559" s="177"/>
      <c r="U3559" s="177"/>
      <c r="W3559" s="177"/>
    </row>
    <row r="3560" spans="1:23" ht="16" x14ac:dyDescent="0.2">
      <c r="O3560" s="176" t="s">
        <v>14354</v>
      </c>
      <c r="P3560" s="176">
        <v>-0.40899999999999997</v>
      </c>
      <c r="Q3560" s="177"/>
      <c r="R3560" s="177"/>
      <c r="S3560" s="177"/>
      <c r="U3560" s="177"/>
      <c r="W3560" s="177"/>
    </row>
    <row r="3561" spans="1:23" ht="16" x14ac:dyDescent="0.2">
      <c r="O3561" s="176" t="s">
        <v>14354</v>
      </c>
      <c r="P3561" s="176">
        <v>-0.13800000000000001</v>
      </c>
      <c r="Q3561" s="177"/>
      <c r="R3561" s="177"/>
      <c r="S3561" s="177"/>
      <c r="U3561" s="177"/>
      <c r="W3561" s="177"/>
    </row>
    <row r="3562" spans="1:23" ht="16" x14ac:dyDescent="0.2">
      <c r="O3562" s="176" t="s">
        <v>14354</v>
      </c>
      <c r="P3562" s="176">
        <v>0</v>
      </c>
      <c r="Q3562" s="177"/>
      <c r="R3562" s="177"/>
      <c r="S3562" s="177"/>
      <c r="U3562" s="177"/>
      <c r="W3562" s="177"/>
    </row>
    <row r="3563" spans="1:23" ht="16" x14ac:dyDescent="0.2">
      <c r="O3563" s="176" t="s">
        <v>14354</v>
      </c>
      <c r="P3563" s="176">
        <v>0.23899999999999999</v>
      </c>
      <c r="Q3563" s="177"/>
      <c r="R3563" s="177"/>
      <c r="S3563" s="177"/>
      <c r="U3563" s="177"/>
      <c r="W3563" s="177"/>
    </row>
    <row r="3565" spans="1:23" x14ac:dyDescent="0.2">
      <c r="A3565" t="s">
        <v>10205</v>
      </c>
      <c r="D3565" t="s">
        <v>14203</v>
      </c>
    </row>
    <row r="3566" spans="1:23" ht="18" x14ac:dyDescent="0.2">
      <c r="D3566" s="153" t="s">
        <v>12453</v>
      </c>
      <c r="E3566" s="154" t="s">
        <v>14388</v>
      </c>
      <c r="F3566" s="153" t="s">
        <v>14389</v>
      </c>
      <c r="G3566" s="153" t="s">
        <v>14057</v>
      </c>
      <c r="H3566" s="153"/>
      <c r="I3566" s="153" t="s">
        <v>14390</v>
      </c>
      <c r="J3566" s="153"/>
      <c r="K3566" s="154" t="s">
        <v>14192</v>
      </c>
      <c r="L3566" s="154"/>
      <c r="M3566" s="153" t="s">
        <v>14391</v>
      </c>
      <c r="N3566" s="153"/>
      <c r="O3566" s="153" t="s">
        <v>14392</v>
      </c>
      <c r="P3566" s="153"/>
      <c r="Q3566" s="153" t="s">
        <v>14393</v>
      </c>
      <c r="R3566" s="153"/>
    </row>
    <row r="3567" spans="1:23" ht="18" x14ac:dyDescent="0.2">
      <c r="D3567" s="154" t="s">
        <v>13904</v>
      </c>
      <c r="E3567" s="155" t="s">
        <v>12422</v>
      </c>
      <c r="F3567" s="155">
        <v>1</v>
      </c>
      <c r="G3567" s="155">
        <v>27.3</v>
      </c>
      <c r="H3567" s="155">
        <v>0.1</v>
      </c>
      <c r="I3567" s="155">
        <v>8.0500000000000007</v>
      </c>
      <c r="J3567" s="155">
        <v>0.06</v>
      </c>
      <c r="K3567" s="155">
        <v>391</v>
      </c>
      <c r="L3567" s="155">
        <v>56</v>
      </c>
      <c r="M3567" s="155">
        <v>1706</v>
      </c>
      <c r="N3567" s="155">
        <v>63</v>
      </c>
      <c r="O3567" s="155">
        <v>222</v>
      </c>
      <c r="P3567" s="155">
        <v>25</v>
      </c>
      <c r="Q3567" s="155">
        <v>3.58</v>
      </c>
      <c r="R3567" s="155">
        <v>0.41</v>
      </c>
    </row>
    <row r="3568" spans="1:23" ht="18" x14ac:dyDescent="0.2">
      <c r="D3568" s="154" t="s">
        <v>13904</v>
      </c>
      <c r="E3568" s="155" t="s">
        <v>12422</v>
      </c>
      <c r="F3568" s="155">
        <v>2</v>
      </c>
      <c r="G3568" s="155">
        <v>27.3</v>
      </c>
      <c r="H3568" s="155">
        <v>0.3</v>
      </c>
      <c r="I3568" s="155">
        <v>8.0500000000000007</v>
      </c>
      <c r="J3568" s="155">
        <v>0.06</v>
      </c>
      <c r="K3568" s="155">
        <v>390</v>
      </c>
      <c r="L3568" s="155">
        <v>55</v>
      </c>
      <c r="M3568" s="155">
        <v>1706</v>
      </c>
      <c r="N3568" s="155">
        <v>63</v>
      </c>
      <c r="O3568" s="155">
        <v>222</v>
      </c>
      <c r="P3568" s="155">
        <v>25</v>
      </c>
      <c r="Q3568" s="155">
        <v>3.58</v>
      </c>
      <c r="R3568" s="155">
        <v>0.41</v>
      </c>
    </row>
    <row r="3569" spans="1:18" ht="18" x14ac:dyDescent="0.2">
      <c r="D3569" s="154" t="s">
        <v>13904</v>
      </c>
      <c r="E3569" s="155" t="s">
        <v>12462</v>
      </c>
      <c r="F3569" s="155">
        <v>1</v>
      </c>
      <c r="G3569" s="155">
        <v>27.2</v>
      </c>
      <c r="H3569" s="155">
        <v>0.1</v>
      </c>
      <c r="I3569" s="155">
        <v>7.74</v>
      </c>
      <c r="J3569" s="155">
        <v>0.14000000000000001</v>
      </c>
      <c r="K3569" s="155">
        <v>922</v>
      </c>
      <c r="L3569" s="155">
        <v>198</v>
      </c>
      <c r="M3569" s="155">
        <v>1936</v>
      </c>
      <c r="N3569" s="155">
        <v>120</v>
      </c>
      <c r="O3569" s="155">
        <v>129</v>
      </c>
      <c r="P3569" s="155">
        <v>48</v>
      </c>
      <c r="Q3569" s="155">
        <v>2.08</v>
      </c>
      <c r="R3569" s="155">
        <v>0.78</v>
      </c>
    </row>
    <row r="3570" spans="1:18" ht="18" x14ac:dyDescent="0.2">
      <c r="D3570" s="154" t="s">
        <v>13904</v>
      </c>
      <c r="E3570" s="155" t="s">
        <v>12462</v>
      </c>
      <c r="F3570" s="155">
        <v>2</v>
      </c>
      <c r="G3570" s="155">
        <v>27.3</v>
      </c>
      <c r="H3570" s="155">
        <v>0.5</v>
      </c>
      <c r="I3570" s="155">
        <v>7.74</v>
      </c>
      <c r="J3570" s="155">
        <v>0.14000000000000001</v>
      </c>
      <c r="K3570" s="155">
        <v>925</v>
      </c>
      <c r="L3570" s="155">
        <v>198</v>
      </c>
      <c r="M3570" s="155">
        <v>1936</v>
      </c>
      <c r="N3570" s="155">
        <v>120</v>
      </c>
      <c r="O3570" s="155">
        <v>129</v>
      </c>
      <c r="P3570" s="155">
        <v>48</v>
      </c>
      <c r="Q3570" s="155">
        <v>2.08</v>
      </c>
      <c r="R3570" s="155">
        <v>0.78</v>
      </c>
    </row>
    <row r="3571" spans="1:18" ht="18" x14ac:dyDescent="0.2">
      <c r="D3571" s="154" t="s">
        <v>14089</v>
      </c>
      <c r="E3571" s="155" t="s">
        <v>12422</v>
      </c>
      <c r="F3571" s="155">
        <v>1</v>
      </c>
      <c r="G3571" s="155">
        <v>27.4</v>
      </c>
      <c r="H3571" s="155">
        <v>0.3</v>
      </c>
      <c r="I3571" s="155">
        <v>8.07</v>
      </c>
      <c r="J3571" s="155">
        <v>7.0000000000000007E-2</v>
      </c>
      <c r="K3571" s="155">
        <v>378</v>
      </c>
      <c r="L3571" s="155">
        <v>59</v>
      </c>
      <c r="M3571" s="155">
        <v>1716</v>
      </c>
      <c r="N3571" s="155">
        <v>81</v>
      </c>
      <c r="O3571" s="155">
        <v>235</v>
      </c>
      <c r="P3571" s="155">
        <v>33</v>
      </c>
      <c r="Q3571" s="155">
        <v>3.79</v>
      </c>
      <c r="R3571" s="155">
        <v>0.53</v>
      </c>
    </row>
    <row r="3572" spans="1:18" ht="18" x14ac:dyDescent="0.2">
      <c r="D3572" s="154" t="s">
        <v>14089</v>
      </c>
      <c r="E3572" s="155" t="s">
        <v>12422</v>
      </c>
      <c r="F3572" s="155">
        <v>2</v>
      </c>
      <c r="G3572" s="155">
        <v>27</v>
      </c>
      <c r="H3572" s="155">
        <v>0.3</v>
      </c>
      <c r="I3572" s="155">
        <v>8.07</v>
      </c>
      <c r="J3572" s="155">
        <v>7.0000000000000007E-2</v>
      </c>
      <c r="K3572" s="155">
        <v>373</v>
      </c>
      <c r="L3572" s="155">
        <v>59</v>
      </c>
      <c r="M3572" s="155">
        <v>1717</v>
      </c>
      <c r="N3572" s="155">
        <v>81</v>
      </c>
      <c r="O3572" s="155">
        <v>235</v>
      </c>
      <c r="P3572" s="155">
        <v>32</v>
      </c>
      <c r="Q3572" s="155">
        <v>3.77</v>
      </c>
      <c r="R3572" s="155">
        <v>0.52</v>
      </c>
    </row>
    <row r="3573" spans="1:18" ht="18" x14ac:dyDescent="0.2">
      <c r="D3573" s="154" t="s">
        <v>14089</v>
      </c>
      <c r="E3573" s="155" t="s">
        <v>12462</v>
      </c>
      <c r="F3573" s="155">
        <v>1</v>
      </c>
      <c r="G3573" s="155">
        <v>27</v>
      </c>
      <c r="H3573" s="155">
        <v>0.1</v>
      </c>
      <c r="I3573" s="155">
        <v>7.75</v>
      </c>
      <c r="J3573" s="155">
        <v>0.13</v>
      </c>
      <c r="K3573" s="155">
        <v>908</v>
      </c>
      <c r="L3573" s="155">
        <v>168</v>
      </c>
      <c r="M3573" s="155">
        <v>1969</v>
      </c>
      <c r="N3573" s="155">
        <v>120</v>
      </c>
      <c r="O3573" s="155">
        <v>132</v>
      </c>
      <c r="P3573" s="155">
        <v>48</v>
      </c>
      <c r="Q3573" s="155">
        <v>2.13</v>
      </c>
      <c r="R3573" s="155">
        <v>0.78</v>
      </c>
    </row>
    <row r="3574" spans="1:18" ht="18" x14ac:dyDescent="0.2">
      <c r="D3574" s="154" t="s">
        <v>14089</v>
      </c>
      <c r="E3574" s="155" t="s">
        <v>12462</v>
      </c>
      <c r="F3574" s="155">
        <v>2</v>
      </c>
      <c r="G3574" s="155">
        <v>27</v>
      </c>
      <c r="H3574" s="155">
        <v>0.4</v>
      </c>
      <c r="I3574" s="155">
        <v>7.75</v>
      </c>
      <c r="J3574" s="155">
        <v>0.13</v>
      </c>
      <c r="K3574" s="155">
        <v>910</v>
      </c>
      <c r="L3574" s="155">
        <v>170</v>
      </c>
      <c r="M3574" s="155">
        <v>1969</v>
      </c>
      <c r="N3574" s="155">
        <v>119</v>
      </c>
      <c r="O3574" s="155">
        <v>132</v>
      </c>
      <c r="P3574" s="155">
        <v>48</v>
      </c>
      <c r="Q3574" s="155">
        <v>2.13</v>
      </c>
      <c r="R3574" s="155">
        <v>0.77</v>
      </c>
    </row>
    <row r="3575" spans="1:18" ht="18" x14ac:dyDescent="0.2">
      <c r="D3575" s="154"/>
      <c r="E3575" s="155"/>
      <c r="F3575" s="155"/>
      <c r="G3575" s="155"/>
      <c r="H3575" s="155"/>
      <c r="I3575" s="155"/>
      <c r="J3575" s="155"/>
      <c r="K3575" s="155"/>
      <c r="L3575" s="155"/>
      <c r="M3575" s="155"/>
      <c r="N3575" s="155"/>
      <c r="O3575" s="155"/>
      <c r="P3575" s="155"/>
      <c r="Q3575" s="155"/>
      <c r="R3575" s="155"/>
    </row>
    <row r="3576" spans="1:18" ht="18" x14ac:dyDescent="0.2">
      <c r="D3576" s="154" t="s">
        <v>14401</v>
      </c>
    </row>
    <row r="3577" spans="1:18" ht="18" x14ac:dyDescent="0.2">
      <c r="D3577" s="153" t="s">
        <v>12453</v>
      </c>
      <c r="E3577" s="154" t="s">
        <v>14388</v>
      </c>
      <c r="F3577" s="153" t="s">
        <v>14389</v>
      </c>
      <c r="G3577" s="153" t="s">
        <v>14057</v>
      </c>
      <c r="H3577" s="153"/>
      <c r="I3577" s="153" t="s">
        <v>14390</v>
      </c>
      <c r="J3577" s="153"/>
      <c r="K3577" s="154" t="s">
        <v>14192</v>
      </c>
      <c r="L3577" s="154"/>
      <c r="M3577" s="153" t="s">
        <v>14391</v>
      </c>
      <c r="N3577" s="153"/>
      <c r="O3577" s="153" t="s">
        <v>14392</v>
      </c>
      <c r="P3577" s="153"/>
      <c r="Q3577" s="153" t="s">
        <v>14393</v>
      </c>
    </row>
    <row r="3578" spans="1:18" ht="18" x14ac:dyDescent="0.2">
      <c r="D3578" s="154" t="s">
        <v>13904</v>
      </c>
      <c r="E3578" s="155" t="s">
        <v>12422</v>
      </c>
      <c r="G3578">
        <f>AVERAGE(G3567:G3568)</f>
        <v>27.3</v>
      </c>
      <c r="H3578">
        <f>MAX(H3567:H3568)</f>
        <v>0.3</v>
      </c>
      <c r="I3578">
        <f t="shared" ref="I3578" si="11">AVERAGE(I3567:I3568)</f>
        <v>8.0500000000000007</v>
      </c>
      <c r="J3578">
        <f t="shared" ref="J3578" si="12">MAX(J3567:J3568)</f>
        <v>0.06</v>
      </c>
      <c r="K3578">
        <f t="shared" ref="K3578" si="13">AVERAGE(K3567:K3568)</f>
        <v>390.5</v>
      </c>
      <c r="L3578">
        <f t="shared" ref="L3578" si="14">MAX(L3567:L3568)</f>
        <v>56</v>
      </c>
      <c r="M3578">
        <f t="shared" ref="M3578" si="15">AVERAGE(M3567:M3568)</f>
        <v>1706</v>
      </c>
      <c r="N3578">
        <f t="shared" ref="N3578" si="16">MAX(N3567:N3568)</f>
        <v>63</v>
      </c>
      <c r="O3578">
        <f t="shared" ref="O3578" si="17">AVERAGE(O3567:O3568)</f>
        <v>222</v>
      </c>
      <c r="P3578">
        <f t="shared" ref="P3578" si="18">MAX(P3567:P3568)</f>
        <v>25</v>
      </c>
      <c r="Q3578">
        <f t="shared" ref="Q3578" si="19">AVERAGE(Q3567:Q3568)</f>
        <v>3.58</v>
      </c>
      <c r="R3578">
        <f>MAX(R3567:R3568)</f>
        <v>0.41</v>
      </c>
    </row>
    <row r="3579" spans="1:18" ht="18" x14ac:dyDescent="0.2">
      <c r="D3579" s="154" t="s">
        <v>13904</v>
      </c>
      <c r="E3579" s="155" t="s">
        <v>12462</v>
      </c>
      <c r="G3579">
        <f>AVERAGE(G3569:G3570)</f>
        <v>27.25</v>
      </c>
      <c r="H3579">
        <f>MAX(H3569:H3570)</f>
        <v>0.5</v>
      </c>
      <c r="I3579">
        <f t="shared" ref="I3579" si="20">AVERAGE(I3569:I3570)</f>
        <v>7.74</v>
      </c>
      <c r="J3579">
        <f t="shared" ref="J3579" si="21">MAX(J3569:J3570)</f>
        <v>0.14000000000000001</v>
      </c>
      <c r="K3579">
        <f t="shared" ref="K3579" si="22">AVERAGE(K3569:K3570)</f>
        <v>923.5</v>
      </c>
      <c r="L3579">
        <f t="shared" ref="L3579" si="23">MAX(L3569:L3570)</f>
        <v>198</v>
      </c>
      <c r="M3579">
        <f t="shared" ref="M3579" si="24">AVERAGE(M3569:M3570)</f>
        <v>1936</v>
      </c>
      <c r="N3579">
        <f t="shared" ref="N3579" si="25">MAX(N3569:N3570)</f>
        <v>120</v>
      </c>
      <c r="O3579">
        <f t="shared" ref="O3579" si="26">AVERAGE(O3569:O3570)</f>
        <v>129</v>
      </c>
      <c r="P3579">
        <f t="shared" ref="P3579" si="27">MAX(P3569:P3570)</f>
        <v>48</v>
      </c>
      <c r="Q3579">
        <f t="shared" ref="Q3579" si="28">AVERAGE(Q3569:Q3570)</f>
        <v>2.08</v>
      </c>
      <c r="R3579">
        <f>MAX(R3569:R3570)</f>
        <v>0.78</v>
      </c>
    </row>
    <row r="3580" spans="1:18" ht="18" x14ac:dyDescent="0.2">
      <c r="D3580" s="154" t="s">
        <v>14089</v>
      </c>
      <c r="E3580" s="155" t="s">
        <v>12422</v>
      </c>
      <c r="G3580">
        <f>AVERAGE(G3571:G3572)</f>
        <v>27.2</v>
      </c>
      <c r="H3580">
        <f>MAX(H3571:H3572)</f>
        <v>0.3</v>
      </c>
      <c r="I3580">
        <f t="shared" ref="I3580" si="29">AVERAGE(I3571:I3572)</f>
        <v>8.07</v>
      </c>
      <c r="J3580">
        <f t="shared" ref="J3580" si="30">MAX(J3571:J3572)</f>
        <v>7.0000000000000007E-2</v>
      </c>
      <c r="K3580">
        <f t="shared" ref="K3580" si="31">AVERAGE(K3571:K3572)</f>
        <v>375.5</v>
      </c>
      <c r="L3580">
        <f t="shared" ref="L3580" si="32">MAX(L3571:L3572)</f>
        <v>59</v>
      </c>
      <c r="M3580">
        <f t="shared" ref="M3580" si="33">AVERAGE(M3571:M3572)</f>
        <v>1716.5</v>
      </c>
      <c r="N3580">
        <f t="shared" ref="N3580" si="34">MAX(N3571:N3572)</f>
        <v>81</v>
      </c>
      <c r="O3580">
        <f t="shared" ref="O3580" si="35">AVERAGE(O3571:O3572)</f>
        <v>235</v>
      </c>
      <c r="P3580">
        <f t="shared" ref="P3580" si="36">MAX(P3571:P3572)</f>
        <v>33</v>
      </c>
      <c r="Q3580">
        <f t="shared" ref="Q3580" si="37">AVERAGE(Q3571:Q3572)</f>
        <v>3.7800000000000002</v>
      </c>
      <c r="R3580">
        <f t="shared" ref="R3580" si="38">MAX(R3571:R3572)</f>
        <v>0.53</v>
      </c>
    </row>
    <row r="3581" spans="1:18" ht="18" x14ac:dyDescent="0.2">
      <c r="D3581" s="154" t="s">
        <v>14089</v>
      </c>
      <c r="E3581" s="155" t="s">
        <v>12462</v>
      </c>
      <c r="G3581">
        <f>AVERAGE(G3573:G3574)</f>
        <v>27</v>
      </c>
      <c r="H3581">
        <f>MAX(H3573:H3574)</f>
        <v>0.4</v>
      </c>
      <c r="I3581">
        <f t="shared" ref="I3581" si="39">AVERAGE(I3573:I3574)</f>
        <v>7.75</v>
      </c>
      <c r="J3581">
        <f t="shared" ref="J3581" si="40">MAX(J3573:J3574)</f>
        <v>0.13</v>
      </c>
      <c r="K3581">
        <f t="shared" ref="K3581" si="41">AVERAGE(K3573:K3574)</f>
        <v>909</v>
      </c>
      <c r="L3581">
        <f t="shared" ref="L3581" si="42">MAX(L3573:L3574)</f>
        <v>170</v>
      </c>
      <c r="M3581">
        <f t="shared" ref="M3581" si="43">AVERAGE(M3573:M3574)</f>
        <v>1969</v>
      </c>
      <c r="N3581">
        <f t="shared" ref="N3581" si="44">MAX(N3573:N3574)</f>
        <v>120</v>
      </c>
      <c r="O3581">
        <f t="shared" ref="O3581" si="45">AVERAGE(O3573:O3574)</f>
        <v>132</v>
      </c>
      <c r="P3581">
        <f t="shared" ref="P3581" si="46">MAX(P3573:P3574)</f>
        <v>48</v>
      </c>
      <c r="Q3581">
        <f t="shared" ref="Q3581" si="47">AVERAGE(Q3573:Q3574)</f>
        <v>2.13</v>
      </c>
      <c r="R3581">
        <f t="shared" ref="R3581" si="48">MAX(R3573:R3574)</f>
        <v>0.78</v>
      </c>
    </row>
    <row r="3584" spans="1:18" ht="18" x14ac:dyDescent="0.2">
      <c r="A3584" t="s">
        <v>166</v>
      </c>
      <c r="D3584" s="154" t="s">
        <v>14203</v>
      </c>
    </row>
    <row r="3585" spans="4:25" x14ac:dyDescent="0.2">
      <c r="D3585" s="178" t="s">
        <v>12381</v>
      </c>
    </row>
    <row r="3593" spans="4:25" ht="15" customHeight="1" x14ac:dyDescent="0.2">
      <c r="D3593" t="s">
        <v>14240</v>
      </c>
      <c r="E3593" s="181"/>
      <c r="F3593" s="181"/>
    </row>
    <row r="3594" spans="4:25" x14ac:dyDescent="0.2">
      <c r="E3594" s="181" t="s">
        <v>14402</v>
      </c>
      <c r="F3594" s="181"/>
    </row>
    <row r="3595" spans="4:25" ht="16" x14ac:dyDescent="0.2">
      <c r="D3595" s="182" t="s">
        <v>14403</v>
      </c>
      <c r="H3595" s="178" t="s">
        <v>12245</v>
      </c>
      <c r="I3595" s="178" t="s">
        <v>13883</v>
      </c>
      <c r="J3595" s="178" t="s">
        <v>14394</v>
      </c>
      <c r="K3595" s="178"/>
      <c r="L3595" s="179" t="s">
        <v>14395</v>
      </c>
      <c r="M3595" s="179"/>
      <c r="N3595" s="178" t="s">
        <v>14396</v>
      </c>
      <c r="O3595" s="178"/>
      <c r="P3595" s="178" t="s">
        <v>14397</v>
      </c>
      <c r="Q3595" s="178"/>
      <c r="R3595" s="178" t="s">
        <v>14398</v>
      </c>
      <c r="S3595" s="178"/>
      <c r="T3595" s="178" t="s">
        <v>14399</v>
      </c>
      <c r="U3595" s="178"/>
      <c r="V3595" s="178" t="s">
        <v>14400</v>
      </c>
      <c r="W3595" s="178"/>
    </row>
    <row r="3596" spans="4:25" x14ac:dyDescent="0.2">
      <c r="D3596" s="183" t="s">
        <v>14404</v>
      </c>
      <c r="E3596" s="183">
        <v>0.45</v>
      </c>
      <c r="F3596" s="183">
        <v>7.0000000000000007E-2</v>
      </c>
      <c r="G3596" s="182" t="s">
        <v>14403</v>
      </c>
      <c r="H3596" s="180">
        <v>8.1</v>
      </c>
      <c r="I3596" s="180">
        <v>28</v>
      </c>
      <c r="J3596" s="180">
        <v>2.327</v>
      </c>
      <c r="K3596" s="180">
        <v>2E-3</v>
      </c>
      <c r="L3596" s="180">
        <v>380.8</v>
      </c>
      <c r="M3596" s="180">
        <v>0.4</v>
      </c>
      <c r="N3596" s="180">
        <v>0.01</v>
      </c>
      <c r="O3596" s="180">
        <v>1E-3</v>
      </c>
      <c r="P3596" s="180">
        <v>0.23899999999999999</v>
      </c>
      <c r="Q3596" s="180">
        <v>2.4E-2</v>
      </c>
      <c r="R3596" s="180">
        <v>1.7450000000000001</v>
      </c>
      <c r="S3596" s="180">
        <v>0.02</v>
      </c>
      <c r="T3596" s="180">
        <v>1.9930000000000001</v>
      </c>
      <c r="U3596" s="180">
        <v>0.02</v>
      </c>
      <c r="V3596" s="180">
        <v>3.87</v>
      </c>
      <c r="W3596" s="180">
        <v>0.01</v>
      </c>
      <c r="X3596" s="183">
        <v>0.45</v>
      </c>
      <c r="Y3596" s="183">
        <v>7.0000000000000007E-2</v>
      </c>
    </row>
    <row r="3597" spans="4:25" x14ac:dyDescent="0.2">
      <c r="D3597" s="183" t="s">
        <v>14405</v>
      </c>
      <c r="E3597" s="183">
        <v>0.26</v>
      </c>
      <c r="F3597" s="183">
        <v>0.14000000000000001</v>
      </c>
      <c r="G3597" s="183"/>
      <c r="H3597" s="180">
        <v>8.1</v>
      </c>
      <c r="I3597" s="180">
        <v>32</v>
      </c>
      <c r="J3597" s="180">
        <v>2.3260000000000001</v>
      </c>
      <c r="K3597" s="180">
        <v>3.5999999999999997E-2</v>
      </c>
      <c r="L3597" s="180">
        <v>444.9</v>
      </c>
      <c r="M3597" s="180">
        <v>7.4</v>
      </c>
      <c r="N3597" s="180">
        <v>0.01</v>
      </c>
      <c r="O3597" s="180">
        <v>2E-3</v>
      </c>
      <c r="P3597" s="180">
        <v>0.23899999999999999</v>
      </c>
      <c r="Q3597" s="180">
        <v>3.9E-2</v>
      </c>
      <c r="R3597" s="180">
        <v>1.742</v>
      </c>
      <c r="S3597" s="180">
        <v>0.03</v>
      </c>
      <c r="T3597" s="180">
        <v>1.881</v>
      </c>
      <c r="U3597" s="180">
        <v>3.3000000000000002E-2</v>
      </c>
      <c r="V3597" s="180">
        <v>3.97</v>
      </c>
      <c r="W3597" s="180">
        <v>7.0000000000000007E-2</v>
      </c>
      <c r="X3597" s="183">
        <v>0.26</v>
      </c>
      <c r="Y3597" s="183">
        <v>0.14000000000000001</v>
      </c>
    </row>
    <row r="3598" spans="4:25" x14ac:dyDescent="0.2">
      <c r="D3598" s="183" t="s">
        <v>14406</v>
      </c>
      <c r="E3598" s="183">
        <v>0.51</v>
      </c>
      <c r="F3598" s="183">
        <v>0.16</v>
      </c>
      <c r="G3598" s="183"/>
      <c r="H3598" s="180">
        <v>7.7</v>
      </c>
      <c r="I3598" s="180">
        <v>28</v>
      </c>
      <c r="J3598" s="180">
        <v>2.512</v>
      </c>
      <c r="K3598" s="180">
        <v>0.03</v>
      </c>
      <c r="L3598" s="180">
        <v>1208.0999999999999</v>
      </c>
      <c r="M3598" s="180">
        <v>14.6</v>
      </c>
      <c r="N3598" s="180">
        <v>3.2000000000000001E-2</v>
      </c>
      <c r="O3598" s="180">
        <v>4.0000000000000001E-3</v>
      </c>
      <c r="P3598" s="180">
        <v>0.122</v>
      </c>
      <c r="Q3598" s="180">
        <v>1.4999999999999999E-2</v>
      </c>
      <c r="R3598" s="180">
        <v>2.2189999999999999</v>
      </c>
      <c r="S3598" s="180">
        <v>2.7E-2</v>
      </c>
      <c r="T3598" s="180">
        <v>2.3730000000000002</v>
      </c>
      <c r="U3598" s="180">
        <v>2.8000000000000001E-2</v>
      </c>
      <c r="V3598" s="180">
        <v>1.97</v>
      </c>
      <c r="W3598" s="180">
        <v>0.02</v>
      </c>
      <c r="X3598" s="183">
        <v>0.51</v>
      </c>
      <c r="Y3598" s="183">
        <v>0.16</v>
      </c>
    </row>
    <row r="3599" spans="4:25" x14ac:dyDescent="0.2">
      <c r="D3599" s="183" t="s">
        <v>14407</v>
      </c>
      <c r="E3599" s="183">
        <v>1.57</v>
      </c>
      <c r="F3599" s="183">
        <v>0.71</v>
      </c>
      <c r="G3599" s="183"/>
      <c r="H3599" s="180">
        <v>7.7</v>
      </c>
      <c r="I3599" s="180">
        <v>32</v>
      </c>
      <c r="J3599" s="180">
        <v>2.508</v>
      </c>
      <c r="K3599" s="180">
        <v>1.4999999999999999E-2</v>
      </c>
      <c r="L3599" s="180">
        <v>1394.2</v>
      </c>
      <c r="M3599" s="180">
        <v>8.6</v>
      </c>
      <c r="N3599" s="180">
        <v>3.4000000000000002E-2</v>
      </c>
      <c r="O3599" s="180">
        <v>2E-3</v>
      </c>
      <c r="P3599" s="180">
        <v>0.123</v>
      </c>
      <c r="Q3599" s="180">
        <v>7.0000000000000001E-3</v>
      </c>
      <c r="R3599" s="180">
        <v>2.2120000000000002</v>
      </c>
      <c r="S3599" s="180">
        <v>1.4E-2</v>
      </c>
      <c r="T3599" s="180">
        <v>2.3690000000000002</v>
      </c>
      <c r="U3599" s="180">
        <v>1.4E-2</v>
      </c>
      <c r="V3599" s="180">
        <v>2.0499999999999998</v>
      </c>
      <c r="W3599" s="180">
        <v>0.01</v>
      </c>
      <c r="X3599" s="183">
        <v>1.57</v>
      </c>
      <c r="Y3599" s="183">
        <v>0.71</v>
      </c>
    </row>
    <row r="3600" spans="4:25" x14ac:dyDescent="0.2">
      <c r="G3600" s="182" t="s">
        <v>14408</v>
      </c>
      <c r="H3600" s="180">
        <v>8.1</v>
      </c>
      <c r="I3600" s="180">
        <v>28</v>
      </c>
      <c r="J3600" s="180">
        <v>2.327</v>
      </c>
      <c r="K3600" s="180">
        <v>2E-3</v>
      </c>
      <c r="L3600" s="180">
        <v>380.8</v>
      </c>
      <c r="M3600" s="180">
        <v>0.4</v>
      </c>
      <c r="N3600" s="180">
        <v>0.01</v>
      </c>
      <c r="O3600" s="180">
        <v>1E-3</v>
      </c>
      <c r="P3600" s="180">
        <v>0.23899999999999999</v>
      </c>
      <c r="Q3600" s="180">
        <v>2.4E-2</v>
      </c>
      <c r="R3600" s="180">
        <v>1.7450000000000001</v>
      </c>
      <c r="S3600" s="180">
        <v>0.02</v>
      </c>
      <c r="T3600" s="180">
        <v>1.9930000000000001</v>
      </c>
      <c r="U3600" s="180">
        <v>0.02</v>
      </c>
      <c r="V3600" s="180">
        <v>3.87</v>
      </c>
      <c r="W3600" s="180">
        <v>0.01</v>
      </c>
      <c r="X3600" s="183">
        <v>0.38</v>
      </c>
      <c r="Y3600" s="183">
        <v>0.14000000000000001</v>
      </c>
    </row>
    <row r="3601" spans="1:25" x14ac:dyDescent="0.2">
      <c r="D3601" s="182"/>
      <c r="H3601" s="180">
        <v>8.1</v>
      </c>
      <c r="I3601" s="180">
        <v>32</v>
      </c>
      <c r="J3601" s="180">
        <v>2.3260000000000001</v>
      </c>
      <c r="K3601" s="180">
        <v>3.5999999999999997E-2</v>
      </c>
      <c r="L3601" s="180">
        <v>444.9</v>
      </c>
      <c r="M3601" s="180">
        <v>7.4</v>
      </c>
      <c r="N3601" s="180">
        <v>0.01</v>
      </c>
      <c r="O3601" s="180">
        <v>2E-3</v>
      </c>
      <c r="P3601" s="180">
        <v>0.23899999999999999</v>
      </c>
      <c r="Q3601" s="180">
        <v>3.9E-2</v>
      </c>
      <c r="R3601" s="180">
        <v>1.742</v>
      </c>
      <c r="S3601" s="180">
        <v>0.03</v>
      </c>
      <c r="T3601" s="180">
        <v>1.881</v>
      </c>
      <c r="U3601" s="180">
        <v>3.3000000000000002E-2</v>
      </c>
      <c r="V3601" s="180">
        <v>3.97</v>
      </c>
      <c r="W3601" s="180">
        <v>7.0000000000000007E-2</v>
      </c>
      <c r="X3601" s="183">
        <v>0.26</v>
      </c>
      <c r="Y3601" s="183">
        <v>0.18</v>
      </c>
    </row>
    <row r="3602" spans="1:25" x14ac:dyDescent="0.2">
      <c r="D3602" s="182" t="s">
        <v>14408</v>
      </c>
      <c r="H3602" s="180">
        <v>7.7</v>
      </c>
      <c r="I3602" s="180">
        <v>28</v>
      </c>
      <c r="J3602" s="180">
        <v>2.512</v>
      </c>
      <c r="K3602" s="180">
        <v>0.03</v>
      </c>
      <c r="L3602" s="180">
        <v>1208.0999999999999</v>
      </c>
      <c r="M3602" s="180">
        <v>14.6</v>
      </c>
      <c r="N3602" s="180">
        <v>3.2000000000000001E-2</v>
      </c>
      <c r="O3602" s="180">
        <v>4.0000000000000001E-3</v>
      </c>
      <c r="P3602" s="180">
        <v>0.122</v>
      </c>
      <c r="Q3602" s="180">
        <v>1.4999999999999999E-2</v>
      </c>
      <c r="R3602" s="180">
        <v>2.2189999999999999</v>
      </c>
      <c r="S3602" s="180">
        <v>2.7E-2</v>
      </c>
      <c r="T3602" s="180">
        <v>2.3730000000000002</v>
      </c>
      <c r="U3602" s="180">
        <v>2.8000000000000001E-2</v>
      </c>
      <c r="V3602" s="180">
        <v>1.97</v>
      </c>
      <c r="W3602" s="180">
        <v>0.02</v>
      </c>
      <c r="X3602" s="183">
        <v>0.28999999999999998</v>
      </c>
      <c r="Y3602" s="183">
        <v>0.08</v>
      </c>
    </row>
    <row r="3603" spans="1:25" x14ac:dyDescent="0.2">
      <c r="D3603" s="183" t="s">
        <v>14404</v>
      </c>
      <c r="E3603" s="183">
        <v>0.38</v>
      </c>
      <c r="F3603" s="183">
        <v>0.14000000000000001</v>
      </c>
      <c r="G3603" s="183"/>
      <c r="H3603" s="180">
        <v>7.7</v>
      </c>
      <c r="I3603" s="180">
        <v>32</v>
      </c>
      <c r="J3603" s="180">
        <v>2.508</v>
      </c>
      <c r="K3603" s="180">
        <v>1.4999999999999999E-2</v>
      </c>
      <c r="L3603" s="180">
        <v>1394.2</v>
      </c>
      <c r="M3603" s="180">
        <v>8.6</v>
      </c>
      <c r="N3603" s="180">
        <v>3.4000000000000002E-2</v>
      </c>
      <c r="O3603" s="180">
        <v>2E-3</v>
      </c>
      <c r="P3603" s="180">
        <v>0.123</v>
      </c>
      <c r="Q3603" s="180">
        <v>7.0000000000000001E-3</v>
      </c>
      <c r="R3603" s="180">
        <v>2.2120000000000002</v>
      </c>
      <c r="S3603" s="180">
        <v>1.4E-2</v>
      </c>
      <c r="T3603" s="180">
        <v>2.3690000000000002</v>
      </c>
      <c r="U3603" s="180">
        <v>1.4E-2</v>
      </c>
      <c r="V3603" s="180">
        <v>2.0499999999999998</v>
      </c>
      <c r="W3603" s="180">
        <v>0.01</v>
      </c>
      <c r="X3603" s="183">
        <v>0.31</v>
      </c>
      <c r="Y3603" s="183">
        <v>0.04</v>
      </c>
    </row>
    <row r="3604" spans="1:25" x14ac:dyDescent="0.2">
      <c r="D3604" s="183" t="s">
        <v>14405</v>
      </c>
      <c r="E3604" s="183">
        <v>0.26</v>
      </c>
      <c r="F3604" s="183">
        <v>0.18</v>
      </c>
      <c r="G3604" s="183"/>
    </row>
    <row r="3605" spans="1:25" x14ac:dyDescent="0.2">
      <c r="D3605" s="183" t="s">
        <v>14406</v>
      </c>
      <c r="E3605" s="183">
        <v>0.28999999999999998</v>
      </c>
      <c r="F3605" s="183">
        <v>0.08</v>
      </c>
    </row>
    <row r="3606" spans="1:25" x14ac:dyDescent="0.2">
      <c r="D3606" s="183" t="s">
        <v>14407</v>
      </c>
      <c r="E3606" s="183">
        <v>0.31</v>
      </c>
      <c r="F3606" s="183">
        <v>0.04</v>
      </c>
      <c r="G3606" s="183"/>
    </row>
    <row r="3607" spans="1:25" x14ac:dyDescent="0.2">
      <c r="G3607" s="183"/>
    </row>
    <row r="3608" spans="1:25" x14ac:dyDescent="0.2">
      <c r="G3608" s="183"/>
    </row>
    <row r="3609" spans="1:25" x14ac:dyDescent="0.2">
      <c r="A3609" t="s">
        <v>11277</v>
      </c>
      <c r="D3609" s="183" t="s">
        <v>14205</v>
      </c>
      <c r="G3609" s="183"/>
    </row>
    <row r="3610" spans="1:25" ht="20" x14ac:dyDescent="0.2">
      <c r="E3610">
        <v>0.305317919075144</v>
      </c>
      <c r="G3610" s="183"/>
      <c r="I3610" s="184" t="s">
        <v>12456</v>
      </c>
      <c r="J3610" s="184" t="s">
        <v>12640</v>
      </c>
      <c r="K3610" s="184" t="s">
        <v>14410</v>
      </c>
      <c r="L3610" s="184"/>
      <c r="M3610" s="185" t="s">
        <v>14411</v>
      </c>
      <c r="N3610" s="185"/>
      <c r="O3610" s="185">
        <v>2</v>
      </c>
      <c r="P3610" s="185"/>
      <c r="Q3610" s="184" t="s">
        <v>14412</v>
      </c>
      <c r="R3610" s="184"/>
      <c r="S3610" s="184" t="s">
        <v>14413</v>
      </c>
      <c r="T3610" s="184"/>
      <c r="U3610" s="184" t="s">
        <v>14414</v>
      </c>
      <c r="V3610" s="184"/>
      <c r="W3610" t="s">
        <v>12878</v>
      </c>
    </row>
    <row r="3611" spans="1:25" ht="20" x14ac:dyDescent="0.2">
      <c r="D3611" s="103" t="s">
        <v>14415</v>
      </c>
      <c r="E3611">
        <v>0.28728323699421898</v>
      </c>
      <c r="F3611">
        <f>E3610-E3611</f>
        <v>1.8034682080925013E-2</v>
      </c>
      <c r="I3611" s="103" t="s">
        <v>14415</v>
      </c>
      <c r="J3611" s="103">
        <v>7.5</v>
      </c>
      <c r="K3611" s="103">
        <v>7.99</v>
      </c>
      <c r="L3611" s="103">
        <v>0.01</v>
      </c>
      <c r="M3611" s="103">
        <v>2177</v>
      </c>
      <c r="N3611" s="103">
        <v>3</v>
      </c>
      <c r="O3611" s="103">
        <v>451</v>
      </c>
      <c r="P3611" s="103">
        <v>11</v>
      </c>
      <c r="Q3611" s="103">
        <v>1733</v>
      </c>
      <c r="R3611" s="103">
        <v>8</v>
      </c>
      <c r="S3611" s="103">
        <v>179</v>
      </c>
      <c r="T3611" s="103">
        <v>3</v>
      </c>
      <c r="U3611" s="103">
        <v>2.84</v>
      </c>
      <c r="V3611" s="103">
        <v>0.06</v>
      </c>
      <c r="W3611">
        <v>0.28728323699421898</v>
      </c>
      <c r="X3611">
        <v>1.8034682080925013E-2</v>
      </c>
    </row>
    <row r="3612" spans="1:25" ht="20" x14ac:dyDescent="0.2">
      <c r="D3612" s="183"/>
      <c r="E3612" s="183">
        <v>0.33999999999999903</v>
      </c>
      <c r="G3612" s="183"/>
      <c r="I3612" s="103" t="s">
        <v>14416</v>
      </c>
      <c r="J3612" s="103">
        <v>7.5</v>
      </c>
      <c r="K3612" s="103">
        <v>7.71</v>
      </c>
      <c r="L3612" s="103">
        <v>0.02</v>
      </c>
      <c r="M3612" s="103">
        <v>2184</v>
      </c>
      <c r="N3612" s="103">
        <v>4</v>
      </c>
      <c r="O3612" s="103">
        <v>957</v>
      </c>
      <c r="P3612" s="103">
        <v>39</v>
      </c>
      <c r="Q3612" s="103">
        <v>1917</v>
      </c>
      <c r="R3612" s="103">
        <v>12</v>
      </c>
      <c r="S3612" s="103">
        <v>108</v>
      </c>
      <c r="T3612" s="103">
        <v>5</v>
      </c>
      <c r="U3612" s="103">
        <v>1.72</v>
      </c>
      <c r="V3612" s="103">
        <v>7.0000000000000007E-2</v>
      </c>
      <c r="W3612">
        <v>0.32450867052023102</v>
      </c>
      <c r="X3612">
        <v>2.9595375722542949E-2</v>
      </c>
    </row>
    <row r="3613" spans="1:25" ht="20" x14ac:dyDescent="0.2">
      <c r="D3613" s="103" t="s">
        <v>14417</v>
      </c>
      <c r="E3613" s="183">
        <v>0.31433526011560597</v>
      </c>
      <c r="F3613">
        <f t="shared" ref="F3613" si="49">E3612-E3613</f>
        <v>2.5664739884393051E-2</v>
      </c>
      <c r="G3613" s="183"/>
      <c r="I3613" s="103" t="s">
        <v>14417</v>
      </c>
      <c r="J3613" s="103">
        <v>15.7</v>
      </c>
      <c r="K3613" s="103">
        <v>8.01</v>
      </c>
      <c r="L3613" s="103">
        <v>0.01</v>
      </c>
      <c r="M3613" s="103">
        <v>2179</v>
      </c>
      <c r="N3613" s="103">
        <v>3</v>
      </c>
      <c r="O3613" s="103">
        <v>420</v>
      </c>
      <c r="P3613" s="103">
        <v>11</v>
      </c>
      <c r="Q3613" s="103">
        <v>1714</v>
      </c>
      <c r="R3613" s="103">
        <v>9</v>
      </c>
      <c r="S3613" s="103">
        <v>187</v>
      </c>
      <c r="T3613" s="103">
        <v>4</v>
      </c>
      <c r="U3613" s="103">
        <v>2.97</v>
      </c>
      <c r="V3613" s="103">
        <v>0.06</v>
      </c>
      <c r="W3613">
        <v>0.31433526011560597</v>
      </c>
      <c r="X3613">
        <v>2.5664739884393051E-2</v>
      </c>
    </row>
    <row r="3614" spans="1:25" ht="20" x14ac:dyDescent="0.2">
      <c r="D3614" s="183"/>
      <c r="E3614" s="183">
        <v>0.35410404624277397</v>
      </c>
      <c r="G3614" s="183"/>
      <c r="I3614" s="103" t="s">
        <v>14418</v>
      </c>
      <c r="J3614" s="103">
        <v>15.7</v>
      </c>
      <c r="K3614" s="103">
        <v>7.71</v>
      </c>
      <c r="L3614" s="103">
        <v>0.02</v>
      </c>
      <c r="M3614" s="103">
        <v>2184</v>
      </c>
      <c r="N3614" s="103">
        <v>4</v>
      </c>
      <c r="O3614" s="103">
        <v>957</v>
      </c>
      <c r="P3614" s="103">
        <v>47</v>
      </c>
      <c r="Q3614" s="103">
        <v>1920</v>
      </c>
      <c r="R3614" s="103">
        <v>12</v>
      </c>
      <c r="S3614" s="103">
        <v>106</v>
      </c>
      <c r="T3614" s="103">
        <v>5</v>
      </c>
      <c r="U3614" s="103">
        <v>1.69</v>
      </c>
      <c r="V3614" s="103">
        <v>0.08</v>
      </c>
      <c r="W3614">
        <v>0.32358381502890099</v>
      </c>
      <c r="X3614">
        <v>3.0520231213872984E-2</v>
      </c>
    </row>
    <row r="3615" spans="1:25" ht="20" x14ac:dyDescent="0.2">
      <c r="D3615" s="103" t="s">
        <v>14416</v>
      </c>
      <c r="E3615">
        <v>0.32450867052023102</v>
      </c>
      <c r="F3615">
        <f t="shared" ref="F3615" si="50">E3614-E3615</f>
        <v>2.9595375722542949E-2</v>
      </c>
    </row>
    <row r="3616" spans="1:25" x14ac:dyDescent="0.2">
      <c r="E3616">
        <v>0.35410404624277397</v>
      </c>
    </row>
    <row r="3617" spans="1:41" ht="20" x14ac:dyDescent="0.2">
      <c r="D3617" s="103" t="s">
        <v>14418</v>
      </c>
      <c r="E3617">
        <v>0.32358381502890099</v>
      </c>
      <c r="F3617">
        <f t="shared" ref="F3617" si="51">E3616-E3617</f>
        <v>3.0520231213872984E-2</v>
      </c>
    </row>
    <row r="3619" spans="1:41" ht="16" thickBot="1" x14ac:dyDescent="0.25"/>
    <row r="3620" spans="1:41" ht="17" thickTop="1" thickBot="1" x14ac:dyDescent="0.25">
      <c r="A3620" t="s">
        <v>6839</v>
      </c>
      <c r="D3620" s="272" t="s">
        <v>12381</v>
      </c>
      <c r="E3620" s="272"/>
      <c r="F3620" s="272"/>
      <c r="G3620" s="272"/>
      <c r="H3620" s="272"/>
      <c r="I3620" s="272" t="s">
        <v>13847</v>
      </c>
      <c r="J3620" s="272"/>
      <c r="K3620" s="269"/>
      <c r="L3620" s="269"/>
      <c r="M3620" s="269"/>
    </row>
    <row r="3621" spans="1:41" ht="19" thickBot="1" x14ac:dyDescent="0.25">
      <c r="D3621" s="273"/>
      <c r="E3621" s="273"/>
      <c r="F3621" s="273"/>
      <c r="G3621" s="273"/>
      <c r="H3621" s="273"/>
      <c r="I3621" s="273" t="s">
        <v>14603</v>
      </c>
      <c r="J3621" s="273"/>
      <c r="K3621" s="267"/>
      <c r="L3621" s="267"/>
      <c r="M3621" s="267"/>
      <c r="U3621" t="s">
        <v>14624</v>
      </c>
      <c r="V3621" s="175" t="s">
        <v>12276</v>
      </c>
      <c r="W3621" s="175" t="s">
        <v>12245</v>
      </c>
      <c r="X3621" s="175" t="s">
        <v>12613</v>
      </c>
      <c r="Y3621" s="175" t="s">
        <v>14614</v>
      </c>
      <c r="Z3621" s="175" t="s">
        <v>14615</v>
      </c>
      <c r="AA3621" s="264" t="s">
        <v>12248</v>
      </c>
      <c r="AB3621" s="264"/>
      <c r="AC3621" s="264" t="s">
        <v>14605</v>
      </c>
      <c r="AD3621" s="264"/>
      <c r="AE3621" s="264" t="s">
        <v>14606</v>
      </c>
      <c r="AF3621" s="264"/>
      <c r="AG3621" s="264" t="s">
        <v>14607</v>
      </c>
      <c r="AH3621" s="264"/>
      <c r="AI3621" s="245" t="s">
        <v>12424</v>
      </c>
      <c r="AJ3621" s="245"/>
      <c r="AK3621" s="245"/>
      <c r="AL3621" s="245" t="s">
        <v>14609</v>
      </c>
      <c r="AM3621" s="245"/>
      <c r="AN3621" s="245" t="s">
        <v>14610</v>
      </c>
      <c r="AO3621" t="s">
        <v>16010</v>
      </c>
    </row>
    <row r="3622" spans="1:41" ht="18" x14ac:dyDescent="0.2">
      <c r="D3622" s="268"/>
      <c r="E3622" s="268" t="s">
        <v>14604</v>
      </c>
      <c r="F3622" s="264" t="s">
        <v>12248</v>
      </c>
      <c r="G3622" s="264"/>
      <c r="H3622" s="264" t="s">
        <v>14605</v>
      </c>
      <c r="I3622" s="264"/>
      <c r="J3622" s="265" t="s">
        <v>14606</v>
      </c>
      <c r="K3622" s="265"/>
      <c r="L3622" s="265" t="s">
        <v>14607</v>
      </c>
      <c r="M3622" s="265"/>
      <c r="N3622" s="245" t="s">
        <v>12424</v>
      </c>
      <c r="O3622" s="245"/>
      <c r="P3622" s="245"/>
      <c r="Q3622" s="245" t="s">
        <v>14609</v>
      </c>
      <c r="R3622" s="245"/>
      <c r="S3622" s="245" t="s">
        <v>14610</v>
      </c>
      <c r="U3622" t="str">
        <f>_xlfn.CONCAT(V3622,W3622)</f>
        <v>MTHpH</v>
      </c>
      <c r="V3622" s="176" t="s">
        <v>14616</v>
      </c>
      <c r="W3622" s="176" t="s">
        <v>14617</v>
      </c>
      <c r="X3622" s="176" t="s">
        <v>14618</v>
      </c>
      <c r="Y3622" s="176" t="s">
        <v>16009</v>
      </c>
      <c r="Z3622" s="176">
        <v>539.86159910000003</v>
      </c>
      <c r="AA3622">
        <f>VLOOKUP($U3622,$C$3624:$S$3650, COLUMNS($C$3626:F3626), FALSE)</f>
        <v>34.800000000000004</v>
      </c>
      <c r="AB3622">
        <f>VLOOKUP($U3622,$C$3624:$S$3650, COLUMNS($C$3626:G3626), FALSE)</f>
        <v>0.22360679774997896</v>
      </c>
      <c r="AC3622">
        <f>VLOOKUP($U3622,$C$3624:$S$3650, COLUMNS($C$3626:H3626), FALSE)</f>
        <v>28.2</v>
      </c>
      <c r="AD3622">
        <f>VLOOKUP($U3622,$C$3624:$S$3650, COLUMNS($C$3626:I3626), FALSE)</f>
        <v>2.2249707974499239E-2</v>
      </c>
      <c r="AE3622">
        <f>VLOOKUP($U3622,$C$3624:$S$3650, COLUMNS($C$3626:J3626), FALSE)</f>
        <v>26.799009900990097</v>
      </c>
      <c r="AF3622">
        <f>VLOOKUP($U3622,$C$3624:$S$3650, COLUMNS($C$3626:K3626), FALSE)</f>
        <v>6.8358622556036145E-3</v>
      </c>
      <c r="AG3622">
        <f>VLOOKUP($U3622,$C$3624:$S$3650, COLUMNS($C$3626:L3626), FALSE)</f>
        <v>8.0150000000000006</v>
      </c>
      <c r="AH3622">
        <f>VLOOKUP($U3622,$C$3624:$S$3650, COLUMNS($C$3626:M3626), FALSE)</f>
        <v>1.2488298311286491E-3</v>
      </c>
      <c r="AI3622">
        <f>VLOOKUP($U3622,$C$3624:$S$3650, COLUMNS($C$3626:N3626), FALSE)</f>
        <v>2167.217391304348</v>
      </c>
      <c r="AJ3622">
        <f>VLOOKUP($U3622,$C$3624:$S$3650, COLUMNS($C$3626:O3626), FALSE)</f>
        <v>8.3554278780957808E-2</v>
      </c>
      <c r="AK3622">
        <f>VLOOKUP($U3622,$C$3624:$S$3650, COLUMNS($C$3626:P3626), FALSE)</f>
        <v>0</v>
      </c>
      <c r="AL3622">
        <f>VLOOKUP($U3622,$C$3624:$S$3650, COLUMNS($C$3626:Q3626), FALSE)</f>
        <v>406.5</v>
      </c>
      <c r="AM3622">
        <f>VLOOKUP($U3622,$C$3624:$S$3650, COLUMNS($C$3626:R3626), FALSE)</f>
        <v>0</v>
      </c>
      <c r="AN3622">
        <f>VLOOKUP($U3622,$C$3624:$S$3650, COLUMNS($C$3626:S3626), FALSE)</f>
        <v>3.2349999999999999</v>
      </c>
      <c r="AO3622">
        <f>AC3622*9/14 + AE3622*5/14</f>
        <v>27.699646393210749</v>
      </c>
    </row>
    <row r="3623" spans="1:41" ht="16" thickBot="1" x14ac:dyDescent="0.25">
      <c r="D3623" s="270"/>
      <c r="E3623" s="270"/>
      <c r="F3623" s="266">
        <v>-14</v>
      </c>
      <c r="G3623" s="266"/>
      <c r="H3623" s="266">
        <v>-22</v>
      </c>
      <c r="I3623" s="266"/>
      <c r="J3623" s="266">
        <v>-38</v>
      </c>
      <c r="K3623" s="266"/>
      <c r="L3623" s="270">
        <v>-26</v>
      </c>
      <c r="M3623" s="270"/>
      <c r="N3623" s="270" t="s">
        <v>14608</v>
      </c>
      <c r="O3623" s="270"/>
      <c r="P3623" s="270"/>
      <c r="Q3623" s="266"/>
      <c r="R3623" s="266"/>
      <c r="U3623" t="str">
        <f t="shared" ref="U3623:U3684" si="52">_xlfn.CONCAT(V3623,W3623)</f>
        <v>MTHpH</v>
      </c>
      <c r="V3623" s="176" t="s">
        <v>14616</v>
      </c>
      <c r="W3623" s="176" t="s">
        <v>14617</v>
      </c>
      <c r="X3623" s="176" t="s">
        <v>14618</v>
      </c>
      <c r="Y3623" s="176" t="s">
        <v>16009</v>
      </c>
      <c r="Z3623" s="176">
        <v>59.497023169999999</v>
      </c>
      <c r="AA3623">
        <f>VLOOKUP($U3623,$C$3624:$S$3650, COLUMNS($C$3626:F3627), FALSE)</f>
        <v>34.800000000000004</v>
      </c>
      <c r="AB3623">
        <f>VLOOKUP($U3623,$C$3624:$S$3650, COLUMNS($C$3626:G3627), FALSE)</f>
        <v>0.22360679774997896</v>
      </c>
      <c r="AC3623">
        <f>VLOOKUP($U3623,$C$3624:$S$3650, COLUMNS($C$3626:H3627), FALSE)</f>
        <v>28.2</v>
      </c>
      <c r="AD3623">
        <f>VLOOKUP($U3623,$C$3624:$S$3650, COLUMNS($C$3626:I3627), FALSE)</f>
        <v>2.2249707974499239E-2</v>
      </c>
      <c r="AE3623">
        <f>VLOOKUP($U3623,$C$3624:$S$3650, COLUMNS($C$3626:J3627), FALSE)</f>
        <v>26.799009900990097</v>
      </c>
      <c r="AF3623">
        <f>VLOOKUP($U3623,$C$3624:$S$3650, COLUMNS($C$3626:K3627), FALSE)</f>
        <v>6.8358622556036145E-3</v>
      </c>
      <c r="AG3623">
        <f>VLOOKUP($U3623,$C$3624:$S$3650, COLUMNS($C$3626:L3627), FALSE)</f>
        <v>8.0150000000000006</v>
      </c>
      <c r="AH3623">
        <f>VLOOKUP($U3623,$C$3624:$S$3650, COLUMNS($C$3626:M3627), FALSE)</f>
        <v>1.2488298311286491E-3</v>
      </c>
      <c r="AI3623">
        <f>VLOOKUP($U3623,$C$3624:$S$3650, COLUMNS($C$3626:N3627), FALSE)</f>
        <v>2167.217391304348</v>
      </c>
      <c r="AJ3623">
        <f>VLOOKUP($U3623,$C$3624:$S$3650, COLUMNS($C$3626:O3627), FALSE)</f>
        <v>8.3554278780957808E-2</v>
      </c>
      <c r="AK3623">
        <f>VLOOKUP($U3623,$C$3624:$S$3650, COLUMNS($C$3626:P3627), FALSE)</f>
        <v>0</v>
      </c>
      <c r="AL3623">
        <f>VLOOKUP($U3623,$C$3624:$S$3650, COLUMNS($C$3626:Q3627), FALSE)</f>
        <v>406.5</v>
      </c>
      <c r="AM3623">
        <f>VLOOKUP($U3623,$C$3624:$S$3650, COLUMNS($C$3626:R3627), FALSE)</f>
        <v>0</v>
      </c>
      <c r="AN3623">
        <f>VLOOKUP($U3623,$C$3624:$S$3650, COLUMNS($C$3626:S3627), FALSE)</f>
        <v>3.2349999999999999</v>
      </c>
      <c r="AO3623">
        <f t="shared" ref="AO3623:AO3686" si="53">AC3623*9/14 + AE3623*5/14</f>
        <v>27.699646393210749</v>
      </c>
    </row>
    <row r="3624" spans="1:41" ht="17" thickTop="1" thickBot="1" x14ac:dyDescent="0.25">
      <c r="C3624" t="s">
        <v>14622</v>
      </c>
      <c r="D3624" s="264" t="s">
        <v>14611</v>
      </c>
      <c r="E3624" s="264">
        <v>1</v>
      </c>
      <c r="F3624" s="264">
        <v>34.799999999999997</v>
      </c>
      <c r="G3624" s="264">
        <v>0.2</v>
      </c>
      <c r="H3624" s="264">
        <v>26.8</v>
      </c>
      <c r="I3624" s="264">
        <v>0.1</v>
      </c>
      <c r="J3624" s="264">
        <v>25.3</v>
      </c>
      <c r="K3624" s="252">
        <v>1E-3</v>
      </c>
      <c r="L3624" s="264">
        <v>8.0399999999999991</v>
      </c>
      <c r="M3624" s="264">
        <v>0.01</v>
      </c>
      <c r="N3624" s="264">
        <v>2169</v>
      </c>
      <c r="O3624" s="269">
        <v>9</v>
      </c>
      <c r="P3624" s="269"/>
      <c r="Q3624" s="264">
        <v>383</v>
      </c>
      <c r="R3624" s="264"/>
      <c r="S3624" s="264">
        <v>3.22</v>
      </c>
      <c r="T3624" s="264"/>
      <c r="U3624" t="str">
        <f t="shared" si="52"/>
        <v>MTHpH</v>
      </c>
      <c r="V3624" s="176" t="s">
        <v>14616</v>
      </c>
      <c r="W3624" s="176" t="s">
        <v>14617</v>
      </c>
      <c r="X3624" s="176" t="s">
        <v>14618</v>
      </c>
      <c r="Y3624" s="176" t="s">
        <v>16009</v>
      </c>
      <c r="Z3624" s="176">
        <v>89.984458219999993</v>
      </c>
      <c r="AA3624">
        <f>VLOOKUP($U3624,$C$3624:$S$3650, COLUMNS($C$3626:F3628), FALSE)</f>
        <v>34.800000000000004</v>
      </c>
      <c r="AB3624">
        <f>VLOOKUP($U3624,$C$3624:$S$3650, COLUMNS($C$3626:G3628), FALSE)</f>
        <v>0.22360679774997896</v>
      </c>
      <c r="AC3624">
        <f>VLOOKUP($U3624,$C$3624:$S$3650, COLUMNS($C$3626:H3628), FALSE)</f>
        <v>28.2</v>
      </c>
      <c r="AD3624">
        <f>VLOOKUP($U3624,$C$3624:$S$3650, COLUMNS($C$3626:I3628), FALSE)</f>
        <v>2.2249707974499239E-2</v>
      </c>
      <c r="AE3624">
        <f>VLOOKUP($U3624,$C$3624:$S$3650, COLUMNS($C$3626:J3628), FALSE)</f>
        <v>26.799009900990097</v>
      </c>
      <c r="AF3624">
        <f>VLOOKUP($U3624,$C$3624:$S$3650, COLUMNS($C$3626:K3628), FALSE)</f>
        <v>6.8358622556036145E-3</v>
      </c>
      <c r="AG3624">
        <f>VLOOKUP($U3624,$C$3624:$S$3650, COLUMNS($C$3626:L3628), FALSE)</f>
        <v>8.0150000000000006</v>
      </c>
      <c r="AH3624">
        <f>VLOOKUP($U3624,$C$3624:$S$3650, COLUMNS($C$3626:M3628), FALSE)</f>
        <v>1.2488298311286491E-3</v>
      </c>
      <c r="AI3624">
        <f>VLOOKUP($U3624,$C$3624:$S$3650, COLUMNS($C$3626:N3628), FALSE)</f>
        <v>2167.217391304348</v>
      </c>
      <c r="AJ3624">
        <f>VLOOKUP($U3624,$C$3624:$S$3650, COLUMNS($C$3626:O3628), FALSE)</f>
        <v>8.3554278780957808E-2</v>
      </c>
      <c r="AK3624">
        <f>VLOOKUP($U3624,$C$3624:$S$3650, COLUMNS($C$3626:P3628), FALSE)</f>
        <v>0</v>
      </c>
      <c r="AL3624">
        <f>VLOOKUP($U3624,$C$3624:$S$3650, COLUMNS($C$3626:Q3628), FALSE)</f>
        <v>406.5</v>
      </c>
      <c r="AM3624">
        <f>VLOOKUP($U3624,$C$3624:$S$3650, COLUMNS($C$3626:R3628), FALSE)</f>
        <v>0</v>
      </c>
      <c r="AN3624">
        <f>VLOOKUP($U3624,$C$3624:$S$3650, COLUMNS($C$3626:S3628), FALSE)</f>
        <v>3.2349999999999999</v>
      </c>
      <c r="AO3624">
        <f t="shared" si="53"/>
        <v>27.699646393210749</v>
      </c>
    </row>
    <row r="3625" spans="1:41" ht="16" thickBot="1" x14ac:dyDescent="0.25">
      <c r="C3625" t="s">
        <v>14617</v>
      </c>
      <c r="D3625" s="252">
        <v>8.0399999999999991</v>
      </c>
      <c r="E3625" s="252">
        <v>2</v>
      </c>
      <c r="F3625" s="252">
        <v>34.700000000000003</v>
      </c>
      <c r="G3625" s="252">
        <v>0.2</v>
      </c>
      <c r="H3625" s="252">
        <v>26.8</v>
      </c>
      <c r="I3625" s="252">
        <v>1E-3</v>
      </c>
      <c r="J3625" s="252">
        <v>25.2</v>
      </c>
      <c r="K3625" s="252">
        <v>1E-3</v>
      </c>
      <c r="L3625" s="252">
        <v>8.0399999999999991</v>
      </c>
      <c r="M3625" s="252">
        <v>0.01</v>
      </c>
      <c r="N3625" s="264">
        <v>2126</v>
      </c>
      <c r="O3625" s="267">
        <v>7</v>
      </c>
      <c r="P3625" s="267"/>
      <c r="Q3625" s="252">
        <v>368</v>
      </c>
      <c r="R3625" s="252"/>
      <c r="S3625" s="252">
        <v>3.18</v>
      </c>
      <c r="U3625" t="str">
        <f t="shared" si="52"/>
        <v>MTHpH</v>
      </c>
      <c r="V3625" s="176" t="s">
        <v>14616</v>
      </c>
      <c r="W3625" s="176" t="s">
        <v>14617</v>
      </c>
      <c r="X3625" s="176" t="s">
        <v>14618</v>
      </c>
      <c r="Y3625" s="176" t="s">
        <v>16009</v>
      </c>
      <c r="Z3625" s="176">
        <v>84.44296928</v>
      </c>
      <c r="AA3625">
        <f>VLOOKUP($U3625,$C$3624:$S$3650, COLUMNS($C$3626:F3629), FALSE)</f>
        <v>34.800000000000004</v>
      </c>
      <c r="AB3625">
        <f>VLOOKUP($U3625,$C$3624:$S$3650, COLUMNS($C$3626:G3629), FALSE)</f>
        <v>0.22360679774997896</v>
      </c>
      <c r="AC3625">
        <f>VLOOKUP($U3625,$C$3624:$S$3650, COLUMNS($C$3626:H3629), FALSE)</f>
        <v>28.2</v>
      </c>
      <c r="AD3625">
        <f>VLOOKUP($U3625,$C$3624:$S$3650, COLUMNS($C$3626:I3629), FALSE)</f>
        <v>2.2249707974499239E-2</v>
      </c>
      <c r="AE3625">
        <f>VLOOKUP($U3625,$C$3624:$S$3650, COLUMNS($C$3626:J3629), FALSE)</f>
        <v>26.799009900990097</v>
      </c>
      <c r="AF3625">
        <f>VLOOKUP($U3625,$C$3624:$S$3650, COLUMNS($C$3626:K3629), FALSE)</f>
        <v>6.8358622556036145E-3</v>
      </c>
      <c r="AG3625">
        <f>VLOOKUP($U3625,$C$3624:$S$3650, COLUMNS($C$3626:L3629), FALSE)</f>
        <v>8.0150000000000006</v>
      </c>
      <c r="AH3625">
        <f>VLOOKUP($U3625,$C$3624:$S$3650, COLUMNS($C$3626:M3629), FALSE)</f>
        <v>1.2488298311286491E-3</v>
      </c>
      <c r="AI3625">
        <f>VLOOKUP($U3625,$C$3624:$S$3650, COLUMNS($C$3626:N3629), FALSE)</f>
        <v>2167.217391304348</v>
      </c>
      <c r="AJ3625">
        <f>VLOOKUP($U3625,$C$3624:$S$3650, COLUMNS($C$3626:O3629), FALSE)</f>
        <v>8.3554278780957808E-2</v>
      </c>
      <c r="AK3625">
        <f>VLOOKUP($U3625,$C$3624:$S$3650, COLUMNS($C$3626:P3629), FALSE)</f>
        <v>0</v>
      </c>
      <c r="AL3625">
        <f>VLOOKUP($U3625,$C$3624:$S$3650, COLUMNS($C$3626:Q3629), FALSE)</f>
        <v>406.5</v>
      </c>
      <c r="AM3625">
        <f>VLOOKUP($U3625,$C$3624:$S$3650, COLUMNS($C$3626:R3629), FALSE)</f>
        <v>0</v>
      </c>
      <c r="AN3625">
        <f>VLOOKUP($U3625,$C$3624:$S$3650, COLUMNS($C$3626:S3629), FALSE)</f>
        <v>3.2349999999999999</v>
      </c>
      <c r="AO3625">
        <f t="shared" si="53"/>
        <v>27.699646393210749</v>
      </c>
    </row>
    <row r="3626" spans="1:41" ht="16" thickBot="1" x14ac:dyDescent="0.25">
      <c r="C3626" t="str">
        <f>_xlfn.CONCAT(C3624,C3625)</f>
        <v>LTHpH</v>
      </c>
      <c r="F3626">
        <f>(F3624*G3624+F3625*G3625)/(G3624+G3625)</f>
        <v>34.75</v>
      </c>
      <c r="G3626">
        <f>SQRT(1/((1/G3624*2)+(1/G3625*2)))</f>
        <v>0.22360679774997896</v>
      </c>
      <c r="H3626">
        <f>(H3624*I3624+H3625*I3625)/(I3624+I3625)</f>
        <v>26.8</v>
      </c>
      <c r="I3626">
        <f>SQRT(1/((1/I3624*2)+(1/I3625*2)))</f>
        <v>2.2249707974499239E-2</v>
      </c>
      <c r="J3626">
        <f>(J3624*K3624+J3625*K3625)/(K3624+K3625)</f>
        <v>25.25</v>
      </c>
      <c r="K3626" cm="1">
        <f t="array" ref="K3626">STDEV(J3624:J3625/SQRT(J3624:J3625))</f>
        <v>7.0359788959778865E-3</v>
      </c>
      <c r="L3626">
        <f>(L3624*M3624+L3625*M3625)/(M3624+M3625)</f>
        <v>8.0399999999999991</v>
      </c>
      <c r="M3626" cm="1">
        <f t="array" ref="M3626">STDEV(L3624:L3625/SQRT(L3624:L3625))</f>
        <v>0</v>
      </c>
      <c r="N3626">
        <f>(N3624*O3624+N3625*O3625)/(O3624+O3625)</f>
        <v>2150.1875</v>
      </c>
      <c r="O3626" cm="1">
        <f t="array" ref="O3626">STDEV(N3624:N3625/SQRT(N3624:N3625))</f>
        <v>0.3280668263480076</v>
      </c>
      <c r="Q3626">
        <f>AVERAGE(Q3624:Q3625)</f>
        <v>375.5</v>
      </c>
      <c r="S3626">
        <f>AVERAGE(S3624:S3625)</f>
        <v>3.2</v>
      </c>
      <c r="T3626" s="264"/>
      <c r="U3626" t="str">
        <f t="shared" si="52"/>
        <v>MTHpH</v>
      </c>
      <c r="V3626" s="176" t="s">
        <v>14616</v>
      </c>
      <c r="W3626" s="176" t="s">
        <v>14617</v>
      </c>
      <c r="X3626" s="176" t="s">
        <v>14618</v>
      </c>
      <c r="Y3626" s="176" t="s">
        <v>16009</v>
      </c>
      <c r="Z3626" s="176">
        <v>200.93995770000001</v>
      </c>
      <c r="AA3626">
        <f>VLOOKUP($U3626,$C$3624:$S$3650, COLUMNS($C$3626:F3630), FALSE)</f>
        <v>34.800000000000004</v>
      </c>
      <c r="AB3626">
        <f>VLOOKUP($U3626,$C$3624:$S$3650, COLUMNS($C$3626:G3630), FALSE)</f>
        <v>0.22360679774997896</v>
      </c>
      <c r="AC3626">
        <f>VLOOKUP($U3626,$C$3624:$S$3650, COLUMNS($C$3626:H3630), FALSE)</f>
        <v>28.2</v>
      </c>
      <c r="AD3626">
        <f>VLOOKUP($U3626,$C$3624:$S$3650, COLUMNS($C$3626:I3630), FALSE)</f>
        <v>2.2249707974499239E-2</v>
      </c>
      <c r="AE3626">
        <f>VLOOKUP($U3626,$C$3624:$S$3650, COLUMNS($C$3626:J3630), FALSE)</f>
        <v>26.799009900990097</v>
      </c>
      <c r="AF3626">
        <f>VLOOKUP($U3626,$C$3624:$S$3650, COLUMNS($C$3626:K3630), FALSE)</f>
        <v>6.8358622556036145E-3</v>
      </c>
      <c r="AG3626">
        <f>VLOOKUP($U3626,$C$3624:$S$3650, COLUMNS($C$3626:L3630), FALSE)</f>
        <v>8.0150000000000006</v>
      </c>
      <c r="AH3626">
        <f>VLOOKUP($U3626,$C$3624:$S$3650, COLUMNS($C$3626:M3630), FALSE)</f>
        <v>1.2488298311286491E-3</v>
      </c>
      <c r="AI3626">
        <f>VLOOKUP($U3626,$C$3624:$S$3650, COLUMNS($C$3626:N3630), FALSE)</f>
        <v>2167.217391304348</v>
      </c>
      <c r="AJ3626">
        <f>VLOOKUP($U3626,$C$3624:$S$3650, COLUMNS($C$3626:O3630), FALSE)</f>
        <v>8.3554278780957808E-2</v>
      </c>
      <c r="AK3626">
        <f>VLOOKUP($U3626,$C$3624:$S$3650, COLUMNS($C$3626:P3630), FALSE)</f>
        <v>0</v>
      </c>
      <c r="AL3626">
        <f>VLOOKUP($U3626,$C$3624:$S$3650, COLUMNS($C$3626:Q3630), FALSE)</f>
        <v>406.5</v>
      </c>
      <c r="AM3626">
        <f>VLOOKUP($U3626,$C$3624:$S$3650, COLUMNS($C$3626:R3630), FALSE)</f>
        <v>0</v>
      </c>
      <c r="AN3626">
        <f>VLOOKUP($U3626,$C$3624:$S$3650, COLUMNS($C$3626:S3630), FALSE)</f>
        <v>3.2349999999999999</v>
      </c>
      <c r="AO3626">
        <f t="shared" si="53"/>
        <v>27.699646393210749</v>
      </c>
    </row>
    <row r="3627" spans="1:41" x14ac:dyDescent="0.2">
      <c r="C3627" t="s">
        <v>14616</v>
      </c>
      <c r="D3627" s="264" t="s">
        <v>14612</v>
      </c>
      <c r="E3627" s="264">
        <v>1</v>
      </c>
      <c r="F3627" s="264">
        <v>34.700000000000003</v>
      </c>
      <c r="G3627" s="264">
        <v>0.2</v>
      </c>
      <c r="H3627" s="264">
        <v>28.2</v>
      </c>
      <c r="I3627" s="264">
        <v>0.1</v>
      </c>
      <c r="J3627" s="264">
        <v>26.7</v>
      </c>
      <c r="K3627" s="264">
        <v>1E-3</v>
      </c>
      <c r="L3627" s="264">
        <v>8.01</v>
      </c>
      <c r="M3627" s="264">
        <v>0.01</v>
      </c>
      <c r="N3627" s="264">
        <v>2161</v>
      </c>
      <c r="O3627" s="268">
        <v>10</v>
      </c>
      <c r="P3627" s="268"/>
      <c r="Q3627" s="264">
        <v>416</v>
      </c>
      <c r="R3627" s="264"/>
      <c r="S3627" s="264">
        <v>3.17</v>
      </c>
      <c r="T3627" s="264"/>
      <c r="U3627" t="str">
        <f t="shared" si="52"/>
        <v>MTHpH</v>
      </c>
      <c r="V3627" s="176" t="s">
        <v>14616</v>
      </c>
      <c r="W3627" s="176" t="s">
        <v>14617</v>
      </c>
      <c r="X3627" s="176" t="s">
        <v>14618</v>
      </c>
      <c r="Y3627" s="176" t="s">
        <v>16009</v>
      </c>
      <c r="Z3627" s="176">
        <v>107.11418810000001</v>
      </c>
      <c r="AA3627">
        <f>VLOOKUP($U3627,$C$3624:$S$3650, COLUMNS($C$3626:F3631), FALSE)</f>
        <v>34.800000000000004</v>
      </c>
      <c r="AB3627">
        <f>VLOOKUP($U3627,$C$3624:$S$3650, COLUMNS($C$3626:G3631), FALSE)</f>
        <v>0.22360679774997896</v>
      </c>
      <c r="AC3627">
        <f>VLOOKUP($U3627,$C$3624:$S$3650, COLUMNS($C$3626:H3631), FALSE)</f>
        <v>28.2</v>
      </c>
      <c r="AD3627">
        <f>VLOOKUP($U3627,$C$3624:$S$3650, COLUMNS($C$3626:I3631), FALSE)</f>
        <v>2.2249707974499239E-2</v>
      </c>
      <c r="AE3627">
        <f>VLOOKUP($U3627,$C$3624:$S$3650, COLUMNS($C$3626:J3631), FALSE)</f>
        <v>26.799009900990097</v>
      </c>
      <c r="AF3627">
        <f>VLOOKUP($U3627,$C$3624:$S$3650, COLUMNS($C$3626:K3631), FALSE)</f>
        <v>6.8358622556036145E-3</v>
      </c>
      <c r="AG3627">
        <f>VLOOKUP($U3627,$C$3624:$S$3650, COLUMNS($C$3626:L3631), FALSE)</f>
        <v>8.0150000000000006</v>
      </c>
      <c r="AH3627">
        <f>VLOOKUP($U3627,$C$3624:$S$3650, COLUMNS($C$3626:M3631), FALSE)</f>
        <v>1.2488298311286491E-3</v>
      </c>
      <c r="AI3627">
        <f>VLOOKUP($U3627,$C$3624:$S$3650, COLUMNS($C$3626:N3631), FALSE)</f>
        <v>2167.217391304348</v>
      </c>
      <c r="AJ3627">
        <f>VLOOKUP($U3627,$C$3624:$S$3650, COLUMNS($C$3626:O3631), FALSE)</f>
        <v>8.3554278780957808E-2</v>
      </c>
      <c r="AK3627">
        <f>VLOOKUP($U3627,$C$3624:$S$3650, COLUMNS($C$3626:P3631), FALSE)</f>
        <v>0</v>
      </c>
      <c r="AL3627">
        <f>VLOOKUP($U3627,$C$3624:$S$3650, COLUMNS($C$3626:Q3631), FALSE)</f>
        <v>406.5</v>
      </c>
      <c r="AM3627">
        <f>VLOOKUP($U3627,$C$3624:$S$3650, COLUMNS($C$3626:R3631), FALSE)</f>
        <v>0</v>
      </c>
      <c r="AN3627">
        <f>VLOOKUP($U3627,$C$3624:$S$3650, COLUMNS($C$3626:S3631), FALSE)</f>
        <v>3.2349999999999999</v>
      </c>
      <c r="AO3627">
        <f t="shared" si="53"/>
        <v>27.699646393210749</v>
      </c>
    </row>
    <row r="3628" spans="1:41" ht="16" thickBot="1" x14ac:dyDescent="0.25">
      <c r="C3628" t="s">
        <v>14617</v>
      </c>
      <c r="D3628" s="252">
        <v>8.0399999999999991</v>
      </c>
      <c r="E3628" s="252">
        <v>2</v>
      </c>
      <c r="F3628" s="252">
        <v>34.9</v>
      </c>
      <c r="G3628" s="252">
        <v>0.2</v>
      </c>
      <c r="H3628" s="252">
        <v>28.2</v>
      </c>
      <c r="I3628" s="252">
        <v>1E-3</v>
      </c>
      <c r="J3628" s="252">
        <v>26.8</v>
      </c>
      <c r="K3628" s="252">
        <v>0.1</v>
      </c>
      <c r="L3628" s="252">
        <v>8.02</v>
      </c>
      <c r="M3628" s="252">
        <v>0.01</v>
      </c>
      <c r="N3628" s="264">
        <v>2172</v>
      </c>
      <c r="O3628" s="267">
        <v>13</v>
      </c>
      <c r="P3628" s="267"/>
      <c r="Q3628" s="252">
        <v>397</v>
      </c>
      <c r="R3628" s="252"/>
      <c r="S3628" s="252">
        <v>3.3</v>
      </c>
      <c r="T3628" s="264"/>
      <c r="U3628" t="str">
        <f t="shared" si="52"/>
        <v>MTHpH</v>
      </c>
      <c r="V3628" s="176" t="s">
        <v>14616</v>
      </c>
      <c r="W3628" s="176" t="s">
        <v>14617</v>
      </c>
      <c r="X3628" s="176" t="s">
        <v>14619</v>
      </c>
      <c r="Y3628" s="176" t="s">
        <v>16009</v>
      </c>
      <c r="Z3628" s="176">
        <v>34.112917719999999</v>
      </c>
      <c r="AA3628">
        <f>VLOOKUP($U3628,$C$3624:$S$3650, COLUMNS($C$3626:F3632), FALSE)</f>
        <v>34.800000000000004</v>
      </c>
      <c r="AB3628">
        <f>VLOOKUP($U3628,$C$3624:$S$3650, COLUMNS($C$3626:G3632), FALSE)</f>
        <v>0.22360679774997896</v>
      </c>
      <c r="AC3628">
        <f>VLOOKUP($U3628,$C$3624:$S$3650, COLUMNS($C$3626:H3632), FALSE)</f>
        <v>28.2</v>
      </c>
      <c r="AD3628">
        <f>VLOOKUP($U3628,$C$3624:$S$3650, COLUMNS($C$3626:I3632), FALSE)</f>
        <v>2.2249707974499239E-2</v>
      </c>
      <c r="AE3628">
        <f>VLOOKUP($U3628,$C$3624:$S$3650, COLUMNS($C$3626:J3632), FALSE)</f>
        <v>26.799009900990097</v>
      </c>
      <c r="AF3628">
        <f>VLOOKUP($U3628,$C$3624:$S$3650, COLUMNS($C$3626:K3632), FALSE)</f>
        <v>6.8358622556036145E-3</v>
      </c>
      <c r="AG3628">
        <f>VLOOKUP($U3628,$C$3624:$S$3650, COLUMNS($C$3626:L3632), FALSE)</f>
        <v>8.0150000000000006</v>
      </c>
      <c r="AH3628">
        <f>VLOOKUP($U3628,$C$3624:$S$3650, COLUMNS($C$3626:M3632), FALSE)</f>
        <v>1.2488298311286491E-3</v>
      </c>
      <c r="AI3628">
        <f>VLOOKUP($U3628,$C$3624:$S$3650, COLUMNS($C$3626:N3632), FALSE)</f>
        <v>2167.217391304348</v>
      </c>
      <c r="AJ3628">
        <f>VLOOKUP($U3628,$C$3624:$S$3650, COLUMNS($C$3626:O3632), FALSE)</f>
        <v>8.3554278780957808E-2</v>
      </c>
      <c r="AK3628">
        <f>VLOOKUP($U3628,$C$3624:$S$3650, COLUMNS($C$3626:P3632), FALSE)</f>
        <v>0</v>
      </c>
      <c r="AL3628">
        <f>VLOOKUP($U3628,$C$3624:$S$3650, COLUMNS($C$3626:Q3632), FALSE)</f>
        <v>406.5</v>
      </c>
      <c r="AM3628">
        <f>VLOOKUP($U3628,$C$3624:$S$3650, COLUMNS($C$3626:R3632), FALSE)</f>
        <v>0</v>
      </c>
      <c r="AN3628">
        <f>VLOOKUP($U3628,$C$3624:$S$3650, COLUMNS($C$3626:S3632), FALSE)</f>
        <v>3.2349999999999999</v>
      </c>
      <c r="AO3628">
        <f t="shared" si="53"/>
        <v>27.699646393210749</v>
      </c>
    </row>
    <row r="3629" spans="1:41" ht="16" thickBot="1" x14ac:dyDescent="0.25">
      <c r="C3629" t="str">
        <f>_xlfn.CONCAT(C3627,C3628)</f>
        <v>MTHpH</v>
      </c>
      <c r="E3629" t="s">
        <v>14625</v>
      </c>
      <c r="F3629">
        <f>(F3627*G3627+F3628*G3628)/(G3627+G3628)</f>
        <v>34.800000000000004</v>
      </c>
      <c r="G3629">
        <f>SQRT(1/((1/G3627*2)+(1/G3628*2)))</f>
        <v>0.22360679774997896</v>
      </c>
      <c r="H3629">
        <f>(H3627*I3627+H3628*I3628)/(I3627+I3628)</f>
        <v>28.2</v>
      </c>
      <c r="I3629">
        <f>SQRT(1/((1/I3627*2)+(1/I3628*2)))</f>
        <v>2.2249707974499239E-2</v>
      </c>
      <c r="J3629">
        <f>(J3627*K3627+J3628*K3628)/(K3627+K3628)</f>
        <v>26.799009900990097</v>
      </c>
      <c r="K3629" cm="1">
        <f t="array" ref="K3629">STDEV(J3627:J3628/SQRT(J3627:J3628))</f>
        <v>6.8358622556036145E-3</v>
      </c>
      <c r="L3629">
        <f>(L3627*M3627+L3628*M3628)/(M3627+M3628)</f>
        <v>8.0150000000000006</v>
      </c>
      <c r="M3629" cm="1">
        <f t="array" ref="M3629">STDEV(L3627:L3628/SQRT(L3627:L3628))</f>
        <v>1.2488298311286491E-3</v>
      </c>
      <c r="N3629">
        <f>(N3627*O3627+N3628*O3628)/(O3627+O3628)</f>
        <v>2167.217391304348</v>
      </c>
      <c r="O3629" cm="1">
        <f t="array" ref="O3629">STDEV(N3627:N3628/SQRT(N3627:N3628))</f>
        <v>8.3554278780957808E-2</v>
      </c>
      <c r="Q3629">
        <f>AVERAGE(Q3627:Q3628)</f>
        <v>406.5</v>
      </c>
      <c r="S3629">
        <f>AVERAGE(S3627:S3628)</f>
        <v>3.2349999999999999</v>
      </c>
      <c r="T3629" s="264"/>
      <c r="U3629" t="str">
        <f t="shared" si="52"/>
        <v>MTHpH</v>
      </c>
      <c r="V3629" s="176" t="s">
        <v>14616</v>
      </c>
      <c r="W3629" s="176" t="s">
        <v>14617</v>
      </c>
      <c r="X3629" s="176" t="s">
        <v>14619</v>
      </c>
      <c r="Y3629" s="176" t="s">
        <v>16009</v>
      </c>
      <c r="Z3629" s="176">
        <v>145.17116669999999</v>
      </c>
      <c r="AA3629">
        <f>VLOOKUP($U3629,$C$3624:$S$3650, COLUMNS($C$3626:F3633), FALSE)</f>
        <v>34.800000000000004</v>
      </c>
      <c r="AB3629">
        <f>VLOOKUP($U3629,$C$3624:$S$3650, COLUMNS($C$3626:G3633), FALSE)</f>
        <v>0.22360679774997896</v>
      </c>
      <c r="AC3629">
        <f>VLOOKUP($U3629,$C$3624:$S$3650, COLUMNS($C$3626:H3633), FALSE)</f>
        <v>28.2</v>
      </c>
      <c r="AD3629">
        <f>VLOOKUP($U3629,$C$3624:$S$3650, COLUMNS($C$3626:I3633), FALSE)</f>
        <v>2.2249707974499239E-2</v>
      </c>
      <c r="AE3629">
        <f>VLOOKUP($U3629,$C$3624:$S$3650, COLUMNS($C$3626:J3633), FALSE)</f>
        <v>26.799009900990097</v>
      </c>
      <c r="AF3629">
        <f>VLOOKUP($U3629,$C$3624:$S$3650, COLUMNS($C$3626:K3633), FALSE)</f>
        <v>6.8358622556036145E-3</v>
      </c>
      <c r="AG3629">
        <f>VLOOKUP($U3629,$C$3624:$S$3650, COLUMNS($C$3626:L3633), FALSE)</f>
        <v>8.0150000000000006</v>
      </c>
      <c r="AH3629">
        <f>VLOOKUP($U3629,$C$3624:$S$3650, COLUMNS($C$3626:M3633), FALSE)</f>
        <v>1.2488298311286491E-3</v>
      </c>
      <c r="AI3629">
        <f>VLOOKUP($U3629,$C$3624:$S$3650, COLUMNS($C$3626:N3633), FALSE)</f>
        <v>2167.217391304348</v>
      </c>
      <c r="AJ3629">
        <f>VLOOKUP($U3629,$C$3624:$S$3650, COLUMNS($C$3626:O3633), FALSE)</f>
        <v>8.3554278780957808E-2</v>
      </c>
      <c r="AK3629">
        <f>VLOOKUP($U3629,$C$3624:$S$3650, COLUMNS($C$3626:P3633), FALSE)</f>
        <v>0</v>
      </c>
      <c r="AL3629">
        <f>VLOOKUP($U3629,$C$3624:$S$3650, COLUMNS($C$3626:Q3633), FALSE)</f>
        <v>406.5</v>
      </c>
      <c r="AM3629">
        <f>VLOOKUP($U3629,$C$3624:$S$3650, COLUMNS($C$3626:R3633), FALSE)</f>
        <v>0</v>
      </c>
      <c r="AN3629">
        <f>VLOOKUP($U3629,$C$3624:$S$3650, COLUMNS($C$3626:S3633), FALSE)</f>
        <v>3.2349999999999999</v>
      </c>
      <c r="AO3629">
        <f t="shared" si="53"/>
        <v>27.699646393210749</v>
      </c>
    </row>
    <row r="3630" spans="1:41" x14ac:dyDescent="0.2">
      <c r="C3630" t="s">
        <v>14620</v>
      </c>
      <c r="D3630" s="264" t="s">
        <v>14613</v>
      </c>
      <c r="E3630" s="264">
        <v>1</v>
      </c>
      <c r="F3630" s="264">
        <v>35</v>
      </c>
      <c r="G3630" s="264">
        <v>0.2</v>
      </c>
      <c r="H3630" s="264">
        <v>29.8</v>
      </c>
      <c r="I3630" s="264">
        <v>0.1</v>
      </c>
      <c r="J3630" s="264">
        <v>28</v>
      </c>
      <c r="K3630" s="264">
        <v>0.1</v>
      </c>
      <c r="L3630" s="264">
        <v>8.0500000000000007</v>
      </c>
      <c r="M3630" s="264">
        <v>0.01</v>
      </c>
      <c r="N3630" s="264">
        <v>2153</v>
      </c>
      <c r="O3630" s="245">
        <v>6</v>
      </c>
      <c r="P3630" s="245"/>
      <c r="Q3630" s="264">
        <v>365</v>
      </c>
      <c r="R3630" s="264"/>
      <c r="S3630" s="264">
        <v>3.57</v>
      </c>
      <c r="T3630" s="264"/>
      <c r="U3630" t="str">
        <f t="shared" si="52"/>
        <v>MTHpH</v>
      </c>
      <c r="V3630" s="176" t="s">
        <v>14616</v>
      </c>
      <c r="W3630" s="176" t="s">
        <v>14617</v>
      </c>
      <c r="X3630" s="176" t="s">
        <v>14619</v>
      </c>
      <c r="Y3630" s="176" t="s">
        <v>16009</v>
      </c>
      <c r="Z3630" s="176">
        <v>244.6923472</v>
      </c>
      <c r="AA3630">
        <f>VLOOKUP($U3630,$C$3624:$S$3650, COLUMNS($C$3626:F3634), FALSE)</f>
        <v>34.800000000000004</v>
      </c>
      <c r="AB3630">
        <f>VLOOKUP($U3630,$C$3624:$S$3650, COLUMNS($C$3626:G3634), FALSE)</f>
        <v>0.22360679774997896</v>
      </c>
      <c r="AC3630">
        <f>VLOOKUP($U3630,$C$3624:$S$3650, COLUMNS($C$3626:H3634), FALSE)</f>
        <v>28.2</v>
      </c>
      <c r="AD3630">
        <f>VLOOKUP($U3630,$C$3624:$S$3650, COLUMNS($C$3626:I3634), FALSE)</f>
        <v>2.2249707974499239E-2</v>
      </c>
      <c r="AE3630">
        <f>VLOOKUP($U3630,$C$3624:$S$3650, COLUMNS($C$3626:J3634), FALSE)</f>
        <v>26.799009900990097</v>
      </c>
      <c r="AF3630">
        <f>VLOOKUP($U3630,$C$3624:$S$3650, COLUMNS($C$3626:K3634), FALSE)</f>
        <v>6.8358622556036145E-3</v>
      </c>
      <c r="AG3630">
        <f>VLOOKUP($U3630,$C$3624:$S$3650, COLUMNS($C$3626:L3634), FALSE)</f>
        <v>8.0150000000000006</v>
      </c>
      <c r="AH3630">
        <f>VLOOKUP($U3630,$C$3624:$S$3650, COLUMNS($C$3626:M3634), FALSE)</f>
        <v>1.2488298311286491E-3</v>
      </c>
      <c r="AI3630">
        <f>VLOOKUP($U3630,$C$3624:$S$3650, COLUMNS($C$3626:N3634), FALSE)</f>
        <v>2167.217391304348</v>
      </c>
      <c r="AJ3630">
        <f>VLOOKUP($U3630,$C$3624:$S$3650, COLUMNS($C$3626:O3634), FALSE)</f>
        <v>8.3554278780957808E-2</v>
      </c>
      <c r="AK3630">
        <f>VLOOKUP($U3630,$C$3624:$S$3650, COLUMNS($C$3626:P3634), FALSE)</f>
        <v>0</v>
      </c>
      <c r="AL3630">
        <f>VLOOKUP($U3630,$C$3624:$S$3650, COLUMNS($C$3626:Q3634), FALSE)</f>
        <v>406.5</v>
      </c>
      <c r="AM3630">
        <f>VLOOKUP($U3630,$C$3624:$S$3650, COLUMNS($C$3626:R3634), FALSE)</f>
        <v>0</v>
      </c>
      <c r="AN3630">
        <f>VLOOKUP($U3630,$C$3624:$S$3650, COLUMNS($C$3626:S3634), FALSE)</f>
        <v>3.2349999999999999</v>
      </c>
      <c r="AO3630">
        <f t="shared" si="53"/>
        <v>27.699646393210749</v>
      </c>
    </row>
    <row r="3631" spans="1:41" ht="16" thickBot="1" x14ac:dyDescent="0.25">
      <c r="C3631" t="s">
        <v>14617</v>
      </c>
      <c r="D3631" s="252">
        <v>8.0399999999999991</v>
      </c>
      <c r="E3631" s="252">
        <v>2</v>
      </c>
      <c r="F3631" s="252">
        <v>34.799999999999997</v>
      </c>
      <c r="G3631" s="252">
        <v>0.2</v>
      </c>
      <c r="H3631" s="252">
        <v>29.7</v>
      </c>
      <c r="I3631" s="252">
        <v>0.1</v>
      </c>
      <c r="J3631" s="252">
        <v>28.2</v>
      </c>
      <c r="K3631" s="252">
        <v>1E-3</v>
      </c>
      <c r="L3631" s="252">
        <v>8.06</v>
      </c>
      <c r="M3631" s="252">
        <v>0.01</v>
      </c>
      <c r="N3631" s="264">
        <v>2187</v>
      </c>
      <c r="O3631" s="267">
        <v>2</v>
      </c>
      <c r="P3631" s="267"/>
      <c r="Q3631" s="252">
        <v>361</v>
      </c>
      <c r="R3631" s="252"/>
      <c r="S3631" s="252">
        <v>3.69</v>
      </c>
      <c r="T3631" s="264"/>
      <c r="U3631" t="str">
        <f t="shared" si="52"/>
        <v>MTHpH</v>
      </c>
      <c r="V3631" s="176" t="s">
        <v>14616</v>
      </c>
      <c r="W3631" s="176" t="s">
        <v>14617</v>
      </c>
      <c r="X3631" s="176" t="s">
        <v>14619</v>
      </c>
      <c r="Y3631" s="176" t="s">
        <v>16009</v>
      </c>
      <c r="Z3631" s="176">
        <v>256.46391240000003</v>
      </c>
      <c r="AA3631">
        <f>VLOOKUP($U3631,$C$3624:$S$3650, COLUMNS($C$3626:F3635), FALSE)</f>
        <v>34.800000000000004</v>
      </c>
      <c r="AB3631">
        <f>VLOOKUP($U3631,$C$3624:$S$3650, COLUMNS($C$3626:G3635), FALSE)</f>
        <v>0.22360679774997896</v>
      </c>
      <c r="AC3631">
        <f>VLOOKUP($U3631,$C$3624:$S$3650, COLUMNS($C$3626:H3635), FALSE)</f>
        <v>28.2</v>
      </c>
      <c r="AD3631">
        <f>VLOOKUP($U3631,$C$3624:$S$3650, COLUMNS($C$3626:I3635), FALSE)</f>
        <v>2.2249707974499239E-2</v>
      </c>
      <c r="AE3631">
        <f>VLOOKUP($U3631,$C$3624:$S$3650, COLUMNS($C$3626:J3635), FALSE)</f>
        <v>26.799009900990097</v>
      </c>
      <c r="AF3631">
        <f>VLOOKUP($U3631,$C$3624:$S$3650, COLUMNS($C$3626:K3635), FALSE)</f>
        <v>6.8358622556036145E-3</v>
      </c>
      <c r="AG3631">
        <f>VLOOKUP($U3631,$C$3624:$S$3650, COLUMNS($C$3626:L3635), FALSE)</f>
        <v>8.0150000000000006</v>
      </c>
      <c r="AH3631">
        <f>VLOOKUP($U3631,$C$3624:$S$3650, COLUMNS($C$3626:M3635), FALSE)</f>
        <v>1.2488298311286491E-3</v>
      </c>
      <c r="AI3631">
        <f>VLOOKUP($U3631,$C$3624:$S$3650, COLUMNS($C$3626:N3635), FALSE)</f>
        <v>2167.217391304348</v>
      </c>
      <c r="AJ3631">
        <f>VLOOKUP($U3631,$C$3624:$S$3650, COLUMNS($C$3626:O3635), FALSE)</f>
        <v>8.3554278780957808E-2</v>
      </c>
      <c r="AK3631">
        <f>VLOOKUP($U3631,$C$3624:$S$3650, COLUMNS($C$3626:P3635), FALSE)</f>
        <v>0</v>
      </c>
      <c r="AL3631">
        <f>VLOOKUP($U3631,$C$3624:$S$3650, COLUMNS($C$3626:Q3635), FALSE)</f>
        <v>406.5</v>
      </c>
      <c r="AM3631">
        <f>VLOOKUP($U3631,$C$3624:$S$3650, COLUMNS($C$3626:R3635), FALSE)</f>
        <v>0</v>
      </c>
      <c r="AN3631">
        <f>VLOOKUP($U3631,$C$3624:$S$3650, COLUMNS($C$3626:S3635), FALSE)</f>
        <v>3.2349999999999999</v>
      </c>
      <c r="AO3631">
        <f t="shared" si="53"/>
        <v>27.699646393210749</v>
      </c>
    </row>
    <row r="3632" spans="1:41" ht="16" thickBot="1" x14ac:dyDescent="0.25">
      <c r="C3632" t="str">
        <f>_xlfn.CONCAT(C3630,C3631)</f>
        <v>HTHpH</v>
      </c>
      <c r="D3632" s="252"/>
      <c r="E3632" s="252"/>
      <c r="F3632">
        <f>(F3630*G3630+F3631*G3631)/(G3630+G3631)</f>
        <v>34.9</v>
      </c>
      <c r="G3632">
        <f>SQRT(1/((1/G3630*2)+(1/G3631*2)))</f>
        <v>0.22360679774997896</v>
      </c>
      <c r="H3632">
        <f>(H3630*I3630+H3631*I3631)/(I3630+I3631)</f>
        <v>29.750000000000004</v>
      </c>
      <c r="I3632">
        <f>SQRT(1/((1/I3630*2)+(1/I3631*2)))</f>
        <v>0.15811388300841897</v>
      </c>
      <c r="J3632">
        <f>(J3630*K3630+J3631*K3631)/(K3630+K3631)</f>
        <v>28.001980198019801</v>
      </c>
      <c r="K3632" cm="1">
        <f t="array" ref="K3632">STDEV(J3630:J3631/SQRT(J3630:J3631))</f>
        <v>1.3339284329776524E-2</v>
      </c>
      <c r="L3632">
        <f>(L3630*M3630+L3631*M3631)/(M3630+M3631)</f>
        <v>8.0550000000000015</v>
      </c>
      <c r="M3632" cm="1">
        <f t="array" ref="M3632">STDEV(L3630:L3631/SQRT(L3630:L3631))</f>
        <v>1.2457252145849809E-3</v>
      </c>
      <c r="N3632">
        <f>(N3630*O3630+N3631*O3631)/(O3630+O3631)</f>
        <v>2161.5</v>
      </c>
      <c r="O3632" cm="1">
        <f t="array" ref="O3632">STDEV(N3630:N3631/SQRT(N3630:N3631))</f>
        <v>0.25805209452707284</v>
      </c>
      <c r="Q3632">
        <f>AVERAGE(Q3630:Q3631)</f>
        <v>363</v>
      </c>
      <c r="S3632">
        <f>AVERAGE(S3630:S3631)</f>
        <v>3.63</v>
      </c>
      <c r="U3632" t="str">
        <f t="shared" si="52"/>
        <v>MTHpH</v>
      </c>
      <c r="V3632" s="176" t="s">
        <v>14616</v>
      </c>
      <c r="W3632" s="176" t="s">
        <v>14617</v>
      </c>
      <c r="X3632" s="176" t="s">
        <v>14619</v>
      </c>
      <c r="Y3632" s="176" t="s">
        <v>16009</v>
      </c>
      <c r="Z3632" s="176">
        <v>47.09345502</v>
      </c>
      <c r="AA3632">
        <f>VLOOKUP($U3632,$C$3624:$S$3650, COLUMNS($C$3626:F3636), FALSE)</f>
        <v>34.800000000000004</v>
      </c>
      <c r="AB3632">
        <f>VLOOKUP($U3632,$C$3624:$S$3650, COLUMNS($C$3626:G3636), FALSE)</f>
        <v>0.22360679774997896</v>
      </c>
      <c r="AC3632">
        <f>VLOOKUP($U3632,$C$3624:$S$3650, COLUMNS($C$3626:H3636), FALSE)</f>
        <v>28.2</v>
      </c>
      <c r="AD3632">
        <f>VLOOKUP($U3632,$C$3624:$S$3650, COLUMNS($C$3626:I3636), FALSE)</f>
        <v>2.2249707974499239E-2</v>
      </c>
      <c r="AE3632">
        <f>VLOOKUP($U3632,$C$3624:$S$3650, COLUMNS($C$3626:J3636), FALSE)</f>
        <v>26.799009900990097</v>
      </c>
      <c r="AF3632">
        <f>VLOOKUP($U3632,$C$3624:$S$3650, COLUMNS($C$3626:K3636), FALSE)</f>
        <v>6.8358622556036145E-3</v>
      </c>
      <c r="AG3632">
        <f>VLOOKUP($U3632,$C$3624:$S$3650, COLUMNS($C$3626:L3636), FALSE)</f>
        <v>8.0150000000000006</v>
      </c>
      <c r="AH3632">
        <f>VLOOKUP($U3632,$C$3624:$S$3650, COLUMNS($C$3626:M3636), FALSE)</f>
        <v>1.2488298311286491E-3</v>
      </c>
      <c r="AI3632">
        <f>VLOOKUP($U3632,$C$3624:$S$3650, COLUMNS($C$3626:N3636), FALSE)</f>
        <v>2167.217391304348</v>
      </c>
      <c r="AJ3632">
        <f>VLOOKUP($U3632,$C$3624:$S$3650, COLUMNS($C$3626:O3636), FALSE)</f>
        <v>8.3554278780957808E-2</v>
      </c>
      <c r="AK3632">
        <f>VLOOKUP($U3632,$C$3624:$S$3650, COLUMNS($C$3626:P3636), FALSE)</f>
        <v>0</v>
      </c>
      <c r="AL3632">
        <f>VLOOKUP($U3632,$C$3624:$S$3650, COLUMNS($C$3626:Q3636), FALSE)</f>
        <v>406.5</v>
      </c>
      <c r="AM3632">
        <f>VLOOKUP($U3632,$C$3624:$S$3650, COLUMNS($C$3626:R3636), FALSE)</f>
        <v>0</v>
      </c>
      <c r="AN3632">
        <f>VLOOKUP($U3632,$C$3624:$S$3650, COLUMNS($C$3626:S3636), FALSE)</f>
        <v>3.2349999999999999</v>
      </c>
      <c r="AO3632">
        <f t="shared" si="53"/>
        <v>27.699646393210749</v>
      </c>
    </row>
    <row r="3633" spans="3:41" ht="16" thickBot="1" x14ac:dyDescent="0.25">
      <c r="C3633" t="s">
        <v>14622</v>
      </c>
      <c r="D3633" s="264" t="s">
        <v>14611</v>
      </c>
      <c r="E3633" s="264">
        <v>1</v>
      </c>
      <c r="F3633" s="264">
        <v>34.799999999999997</v>
      </c>
      <c r="G3633" s="264">
        <v>0.2</v>
      </c>
      <c r="H3633" s="264">
        <v>27</v>
      </c>
      <c r="I3633" s="252">
        <v>1E-3</v>
      </c>
      <c r="J3633" s="264">
        <v>25.3</v>
      </c>
      <c r="K3633" s="264">
        <v>0.1</v>
      </c>
      <c r="L3633" s="264">
        <v>7.9</v>
      </c>
      <c r="M3633" s="252">
        <v>1E-3</v>
      </c>
      <c r="N3633" s="264">
        <v>2174</v>
      </c>
      <c r="O3633" s="268">
        <v>6</v>
      </c>
      <c r="P3633" s="268"/>
      <c r="Q3633" s="264">
        <v>558</v>
      </c>
      <c r="R3633" s="264"/>
      <c r="S3633" s="264">
        <v>2.5299999999999998</v>
      </c>
      <c r="T3633" s="264"/>
      <c r="U3633" t="str">
        <f t="shared" si="52"/>
        <v>MTHpH</v>
      </c>
      <c r="V3633" s="176" t="s">
        <v>14616</v>
      </c>
      <c r="W3633" s="176" t="s">
        <v>14617</v>
      </c>
      <c r="X3633" s="176" t="s">
        <v>14619</v>
      </c>
      <c r="Y3633" s="176" t="s">
        <v>16009</v>
      </c>
      <c r="Z3633" s="176">
        <v>7.2091027480000003</v>
      </c>
      <c r="AA3633">
        <f>VLOOKUP($U3633,$C$3624:$S$3650, COLUMNS($C$3626:F3637), FALSE)</f>
        <v>34.800000000000004</v>
      </c>
      <c r="AB3633">
        <f>VLOOKUP($U3633,$C$3624:$S$3650, COLUMNS($C$3626:G3637), FALSE)</f>
        <v>0.22360679774997896</v>
      </c>
      <c r="AC3633">
        <f>VLOOKUP($U3633,$C$3624:$S$3650, COLUMNS($C$3626:H3637), FALSE)</f>
        <v>28.2</v>
      </c>
      <c r="AD3633">
        <f>VLOOKUP($U3633,$C$3624:$S$3650, COLUMNS($C$3626:I3637), FALSE)</f>
        <v>2.2249707974499239E-2</v>
      </c>
      <c r="AE3633">
        <f>VLOOKUP($U3633,$C$3624:$S$3650, COLUMNS($C$3626:J3637), FALSE)</f>
        <v>26.799009900990097</v>
      </c>
      <c r="AF3633">
        <f>VLOOKUP($U3633,$C$3624:$S$3650, COLUMNS($C$3626:K3637), FALSE)</f>
        <v>6.8358622556036145E-3</v>
      </c>
      <c r="AG3633">
        <f>VLOOKUP($U3633,$C$3624:$S$3650, COLUMNS($C$3626:L3637), FALSE)</f>
        <v>8.0150000000000006</v>
      </c>
      <c r="AH3633">
        <f>VLOOKUP($U3633,$C$3624:$S$3650, COLUMNS($C$3626:M3637), FALSE)</f>
        <v>1.2488298311286491E-3</v>
      </c>
      <c r="AI3633">
        <f>VLOOKUP($U3633,$C$3624:$S$3650, COLUMNS($C$3626:N3637), FALSE)</f>
        <v>2167.217391304348</v>
      </c>
      <c r="AJ3633">
        <f>VLOOKUP($U3633,$C$3624:$S$3650, COLUMNS($C$3626:O3637), FALSE)</f>
        <v>8.3554278780957808E-2</v>
      </c>
      <c r="AK3633">
        <f>VLOOKUP($U3633,$C$3624:$S$3650, COLUMNS($C$3626:P3637), FALSE)</f>
        <v>0</v>
      </c>
      <c r="AL3633">
        <f>VLOOKUP($U3633,$C$3624:$S$3650, COLUMNS($C$3626:Q3637), FALSE)</f>
        <v>406.5</v>
      </c>
      <c r="AM3633">
        <f>VLOOKUP($U3633,$C$3624:$S$3650, COLUMNS($C$3626:R3637), FALSE)</f>
        <v>0</v>
      </c>
      <c r="AN3633">
        <f>VLOOKUP($U3633,$C$3624:$S$3650, COLUMNS($C$3626:S3637), FALSE)</f>
        <v>3.2349999999999999</v>
      </c>
      <c r="AO3633">
        <f t="shared" si="53"/>
        <v>27.699646393210749</v>
      </c>
    </row>
    <row r="3634" spans="3:41" ht="16" thickBot="1" x14ac:dyDescent="0.25">
      <c r="C3634" t="s">
        <v>14621</v>
      </c>
      <c r="D3634" s="252">
        <v>7.88</v>
      </c>
      <c r="E3634" s="252">
        <v>2</v>
      </c>
      <c r="F3634" s="252">
        <v>34.700000000000003</v>
      </c>
      <c r="G3634" s="252">
        <v>0.2</v>
      </c>
      <c r="H3634" s="252">
        <v>26.6</v>
      </c>
      <c r="I3634" s="252">
        <v>1E-3</v>
      </c>
      <c r="J3634" s="252">
        <v>25.2</v>
      </c>
      <c r="K3634" s="252">
        <v>1E-3</v>
      </c>
      <c r="L3634" s="252">
        <v>7.89</v>
      </c>
      <c r="M3634" s="252">
        <v>0.01</v>
      </c>
      <c r="N3634" s="264">
        <v>2109</v>
      </c>
      <c r="O3634" s="267">
        <v>10</v>
      </c>
      <c r="P3634" s="267"/>
      <c r="Q3634" s="252">
        <v>564</v>
      </c>
      <c r="R3634" s="252"/>
      <c r="S3634" s="252">
        <v>2.36</v>
      </c>
      <c r="T3634" s="264"/>
      <c r="U3634" t="str">
        <f t="shared" si="52"/>
        <v>HTMpH</v>
      </c>
      <c r="V3634" s="176" t="s">
        <v>14620</v>
      </c>
      <c r="W3634" s="176" t="s">
        <v>14621</v>
      </c>
      <c r="X3634" s="176" t="s">
        <v>14618</v>
      </c>
      <c r="Y3634" s="176" t="s">
        <v>16009</v>
      </c>
      <c r="Z3634" s="176">
        <v>68.276634150000007</v>
      </c>
      <c r="AA3634">
        <f>VLOOKUP($U3634,$C$3624:$S$3650, COLUMNS($C$3626:F3639), FALSE)</f>
        <v>34.85</v>
      </c>
      <c r="AB3634">
        <f>VLOOKUP($U3634,$C$3624:$S$3650, COLUMNS($C$3626:G3639), FALSE)</f>
        <v>0.22360679774997896</v>
      </c>
      <c r="AC3634">
        <f>VLOOKUP($U3634,$C$3624:$S$3650, COLUMNS($C$3626:H3639), FALSE)</f>
        <v>29.7</v>
      </c>
      <c r="AD3634">
        <f>VLOOKUP($U3634,$C$3624:$S$3650, COLUMNS($C$3626:I3639), FALSE)</f>
        <v>0.15811388300841897</v>
      </c>
      <c r="AE3634">
        <f>VLOOKUP($U3634,$C$3624:$S$3650, COLUMNS($C$3626:J3639), FALSE)</f>
        <v>28.200990099009903</v>
      </c>
      <c r="AF3634">
        <f>VLOOKUP($U3634,$C$3624:$S$3650, COLUMNS($C$3626:K3639), FALSE)</f>
        <v>6.6519036570885292E-3</v>
      </c>
      <c r="AG3634">
        <f>VLOOKUP($U3634,$C$3624:$S$3650, COLUMNS($C$3626:L3639), FALSE)</f>
        <v>7.8800000000000008</v>
      </c>
      <c r="AH3634">
        <f>VLOOKUP($U3634,$C$3624:$S$3650, COLUMNS($C$3626:M3639), FALSE)</f>
        <v>2.5189641163833845E-3</v>
      </c>
      <c r="AI3634">
        <f>VLOOKUP($U3634,$C$3624:$S$3650, COLUMNS($C$3626:N3639), FALSE)</f>
        <v>2174.7272727272725</v>
      </c>
      <c r="AJ3634">
        <f>VLOOKUP($U3634,$C$3624:$S$3650, COLUMNS($C$3626:O3639), FALSE)</f>
        <v>0.32527650602053437</v>
      </c>
      <c r="AK3634">
        <f>VLOOKUP($U3634,$C$3624:$S$3650, COLUMNS($C$3626:P3639), FALSE)</f>
        <v>0</v>
      </c>
      <c r="AL3634">
        <f>VLOOKUP($U3634,$C$3624:$S$3650, COLUMNS($C$3626:Q3639), FALSE)</f>
        <v>594</v>
      </c>
      <c r="AM3634">
        <f>VLOOKUP($U3634,$C$3624:$S$3650, COLUMNS($C$3626:R3639), FALSE)</f>
        <v>0</v>
      </c>
      <c r="AN3634">
        <f>VLOOKUP($U3634,$C$3624:$S$3650, COLUMNS($C$3626:S3639), FALSE)</f>
        <v>2.69</v>
      </c>
      <c r="AO3634">
        <f t="shared" si="53"/>
        <v>29.164639321074965</v>
      </c>
    </row>
    <row r="3635" spans="3:41" ht="16" thickBot="1" x14ac:dyDescent="0.25">
      <c r="C3635" t="str">
        <f>_xlfn.CONCAT(C3633,C3634)</f>
        <v>LTMpH</v>
      </c>
      <c r="F3635">
        <f>(F3633*G3633+F3634*G3634)/(G3633+G3634)</f>
        <v>34.75</v>
      </c>
      <c r="G3635">
        <f>SQRT(1/((1/G3633*2)+(1/G3634*2)))</f>
        <v>0.22360679774997896</v>
      </c>
      <c r="H3635">
        <f>(H3633*I3633+H3634*I3634)/(I3633+I3634)</f>
        <v>26.8</v>
      </c>
      <c r="I3635">
        <f>SQRT(1/((1/I3633*2)+(1/I3634*2)))</f>
        <v>1.5811388300841896E-2</v>
      </c>
      <c r="J3635">
        <f>(J3633*K3633+J3634*K3634)/(K3633+K3634)</f>
        <v>25.2990099009901</v>
      </c>
      <c r="K3635" cm="1">
        <f t="array" ref="K3635">STDEV(J3633:J3634/SQRT(J3633:J3634))</f>
        <v>7.0359788959778865E-3</v>
      </c>
      <c r="L3635">
        <f>(L3633*M3633+L3634*M3634)/(M3633+M3634)</f>
        <v>7.8909090909090915</v>
      </c>
      <c r="M3635" cm="1">
        <f t="array" ref="M3635">STDEV(L3633:L3634/SQRT(L3633:L3634))</f>
        <v>1.2582848310586652E-3</v>
      </c>
      <c r="N3635">
        <f>(N3633*O3633+N3634*O3634)/(O3633+O3634)</f>
        <v>2133.375</v>
      </c>
      <c r="O3635" cm="1">
        <f t="array" ref="O3635">STDEV(N3633:N3634/SQRT(N3633:N3634))</f>
        <v>0.49661728141004102</v>
      </c>
      <c r="Q3635">
        <f>AVERAGE(Q3633:Q3634)</f>
        <v>561</v>
      </c>
      <c r="S3635">
        <f>AVERAGE(S3633:S3634)</f>
        <v>2.4449999999999998</v>
      </c>
      <c r="T3635" s="264"/>
      <c r="U3635" t="str">
        <f t="shared" si="52"/>
        <v>HTMpH</v>
      </c>
      <c r="V3635" s="176" t="s">
        <v>14620</v>
      </c>
      <c r="W3635" s="176" t="s">
        <v>14621</v>
      </c>
      <c r="X3635" s="176" t="s">
        <v>14618</v>
      </c>
      <c r="Y3635" s="176" t="s">
        <v>16009</v>
      </c>
      <c r="Z3635" s="176">
        <v>0</v>
      </c>
      <c r="AA3635">
        <f>VLOOKUP($U3635,$C$3624:$S$3650, COLUMNS($C$3626:F3640), FALSE)</f>
        <v>34.85</v>
      </c>
      <c r="AB3635">
        <f>VLOOKUP($U3635,$C$3624:$S$3650, COLUMNS($C$3626:G3640), FALSE)</f>
        <v>0.22360679774997896</v>
      </c>
      <c r="AC3635">
        <f>VLOOKUP($U3635,$C$3624:$S$3650, COLUMNS($C$3626:H3640), FALSE)</f>
        <v>29.7</v>
      </c>
      <c r="AD3635">
        <f>VLOOKUP($U3635,$C$3624:$S$3650, COLUMNS($C$3626:I3640), FALSE)</f>
        <v>0.15811388300841897</v>
      </c>
      <c r="AE3635">
        <f>VLOOKUP($U3635,$C$3624:$S$3650, COLUMNS($C$3626:J3640), FALSE)</f>
        <v>28.200990099009903</v>
      </c>
      <c r="AF3635">
        <f>VLOOKUP($U3635,$C$3624:$S$3650, COLUMNS($C$3626:K3640), FALSE)</f>
        <v>6.6519036570885292E-3</v>
      </c>
      <c r="AG3635">
        <f>VLOOKUP($U3635,$C$3624:$S$3650, COLUMNS($C$3626:L3640), FALSE)</f>
        <v>7.8800000000000008</v>
      </c>
      <c r="AH3635">
        <f>VLOOKUP($U3635,$C$3624:$S$3650, COLUMNS($C$3626:M3640), FALSE)</f>
        <v>2.5189641163833845E-3</v>
      </c>
      <c r="AI3635">
        <f>VLOOKUP($U3635,$C$3624:$S$3650, COLUMNS($C$3626:N3640), FALSE)</f>
        <v>2174.7272727272725</v>
      </c>
      <c r="AJ3635">
        <f>VLOOKUP($U3635,$C$3624:$S$3650, COLUMNS($C$3626:O3640), FALSE)</f>
        <v>0.32527650602053437</v>
      </c>
      <c r="AK3635">
        <f>VLOOKUP($U3635,$C$3624:$S$3650, COLUMNS($C$3626:P3640), FALSE)</f>
        <v>0</v>
      </c>
      <c r="AL3635">
        <f>VLOOKUP($U3635,$C$3624:$S$3650, COLUMNS($C$3626:Q3640), FALSE)</f>
        <v>594</v>
      </c>
      <c r="AM3635">
        <f>VLOOKUP($U3635,$C$3624:$S$3650, COLUMNS($C$3626:R3640), FALSE)</f>
        <v>0</v>
      </c>
      <c r="AN3635">
        <f>VLOOKUP($U3635,$C$3624:$S$3650, COLUMNS($C$3626:S3640), FALSE)</f>
        <v>2.69</v>
      </c>
      <c r="AO3635">
        <f t="shared" si="53"/>
        <v>29.164639321074965</v>
      </c>
    </row>
    <row r="3636" spans="3:41" ht="16" thickBot="1" x14ac:dyDescent="0.25">
      <c r="C3636" t="s">
        <v>14616</v>
      </c>
      <c r="D3636" s="264" t="s">
        <v>14612</v>
      </c>
      <c r="E3636" s="264">
        <v>1</v>
      </c>
      <c r="F3636" s="264">
        <v>34.9</v>
      </c>
      <c r="G3636" s="264">
        <v>0.2</v>
      </c>
      <c r="H3636" s="264">
        <v>28.2</v>
      </c>
      <c r="I3636" s="264">
        <v>0.1</v>
      </c>
      <c r="J3636" s="264">
        <v>26.7</v>
      </c>
      <c r="K3636" s="252">
        <v>1E-3</v>
      </c>
      <c r="L3636" s="264">
        <v>7.88</v>
      </c>
      <c r="M3636" s="252">
        <v>1E-3</v>
      </c>
      <c r="N3636" s="264">
        <v>2148</v>
      </c>
      <c r="O3636" s="268">
        <v>8</v>
      </c>
      <c r="P3636" s="268"/>
      <c r="Q3636" s="264">
        <v>581</v>
      </c>
      <c r="R3636" s="264"/>
      <c r="S3636" s="264">
        <v>2.52</v>
      </c>
      <c r="T3636" s="264"/>
      <c r="U3636" t="str">
        <f t="shared" si="52"/>
        <v>HTMpH</v>
      </c>
      <c r="V3636" s="176" t="s">
        <v>14620</v>
      </c>
      <c r="W3636" s="176" t="s">
        <v>14621</v>
      </c>
      <c r="X3636" s="176" t="s">
        <v>14618</v>
      </c>
      <c r="Y3636" s="176" t="s">
        <v>16009</v>
      </c>
      <c r="Z3636" s="176">
        <v>136.2160403</v>
      </c>
      <c r="AA3636">
        <f>VLOOKUP($U3636,$C$3624:$S$3650, COLUMNS($C$3626:F3641), FALSE)</f>
        <v>34.85</v>
      </c>
      <c r="AB3636">
        <f>VLOOKUP($U3636,$C$3624:$S$3650, COLUMNS($C$3626:G3641), FALSE)</f>
        <v>0.22360679774997896</v>
      </c>
      <c r="AC3636">
        <f>VLOOKUP($U3636,$C$3624:$S$3650, COLUMNS($C$3626:H3641), FALSE)</f>
        <v>29.7</v>
      </c>
      <c r="AD3636">
        <f>VLOOKUP($U3636,$C$3624:$S$3650, COLUMNS($C$3626:I3641), FALSE)</f>
        <v>0.15811388300841897</v>
      </c>
      <c r="AE3636">
        <f>VLOOKUP($U3636,$C$3624:$S$3650, COLUMNS($C$3626:J3641), FALSE)</f>
        <v>28.200990099009903</v>
      </c>
      <c r="AF3636">
        <f>VLOOKUP($U3636,$C$3624:$S$3650, COLUMNS($C$3626:K3641), FALSE)</f>
        <v>6.6519036570885292E-3</v>
      </c>
      <c r="AG3636">
        <f>VLOOKUP($U3636,$C$3624:$S$3650, COLUMNS($C$3626:L3641), FALSE)</f>
        <v>7.8800000000000008</v>
      </c>
      <c r="AH3636">
        <f>VLOOKUP($U3636,$C$3624:$S$3650, COLUMNS($C$3626:M3641), FALSE)</f>
        <v>2.5189641163833845E-3</v>
      </c>
      <c r="AI3636">
        <f>VLOOKUP($U3636,$C$3624:$S$3650, COLUMNS($C$3626:N3641), FALSE)</f>
        <v>2174.7272727272725</v>
      </c>
      <c r="AJ3636">
        <f>VLOOKUP($U3636,$C$3624:$S$3650, COLUMNS($C$3626:O3641), FALSE)</f>
        <v>0.32527650602053437</v>
      </c>
      <c r="AK3636">
        <f>VLOOKUP($U3636,$C$3624:$S$3650, COLUMNS($C$3626:P3641), FALSE)</f>
        <v>0</v>
      </c>
      <c r="AL3636">
        <f>VLOOKUP($U3636,$C$3624:$S$3650, COLUMNS($C$3626:Q3641), FALSE)</f>
        <v>594</v>
      </c>
      <c r="AM3636">
        <f>VLOOKUP($U3636,$C$3624:$S$3650, COLUMNS($C$3626:R3641), FALSE)</f>
        <v>0</v>
      </c>
      <c r="AN3636">
        <f>VLOOKUP($U3636,$C$3624:$S$3650, COLUMNS($C$3626:S3641), FALSE)</f>
        <v>2.69</v>
      </c>
      <c r="AO3636">
        <f t="shared" si="53"/>
        <v>29.164639321074965</v>
      </c>
    </row>
    <row r="3637" spans="3:41" ht="16" thickBot="1" x14ac:dyDescent="0.25">
      <c r="C3637" t="s">
        <v>14621</v>
      </c>
      <c r="D3637" s="252">
        <v>7.88</v>
      </c>
      <c r="E3637" s="252">
        <v>2</v>
      </c>
      <c r="F3637" s="252">
        <v>34.9</v>
      </c>
      <c r="G3637" s="252">
        <v>0.2</v>
      </c>
      <c r="H3637" s="252">
        <v>28.4</v>
      </c>
      <c r="I3637" s="252">
        <v>1E-3</v>
      </c>
      <c r="J3637" s="252">
        <v>26.8</v>
      </c>
      <c r="K3637" s="252">
        <v>0.1</v>
      </c>
      <c r="L3637" s="252">
        <v>7.85</v>
      </c>
      <c r="M3637" s="252">
        <v>0.01</v>
      </c>
      <c r="N3637" s="264">
        <v>2131</v>
      </c>
      <c r="O3637" s="252">
        <v>9</v>
      </c>
      <c r="P3637" s="252"/>
      <c r="Q3637" s="252">
        <v>623</v>
      </c>
      <c r="R3637" s="252"/>
      <c r="S3637" s="252">
        <v>2.38</v>
      </c>
      <c r="T3637" s="264"/>
      <c r="U3637" t="str">
        <f t="shared" si="52"/>
        <v>HTMpH</v>
      </c>
      <c r="V3637" s="176" t="s">
        <v>14620</v>
      </c>
      <c r="W3637" s="176" t="s">
        <v>14621</v>
      </c>
      <c r="X3637" s="176" t="s">
        <v>14618</v>
      </c>
      <c r="Y3637" s="176" t="s">
        <v>16009</v>
      </c>
      <c r="Z3637" s="176">
        <v>0</v>
      </c>
      <c r="AA3637">
        <f>VLOOKUP($U3637,$C$3624:$S$3650, COLUMNS($C$3626:F3642), FALSE)</f>
        <v>34.85</v>
      </c>
      <c r="AB3637">
        <f>VLOOKUP($U3637,$C$3624:$S$3650, COLUMNS($C$3626:G3642), FALSE)</f>
        <v>0.22360679774997896</v>
      </c>
      <c r="AC3637">
        <f>VLOOKUP($U3637,$C$3624:$S$3650, COLUMNS($C$3626:H3642), FALSE)</f>
        <v>29.7</v>
      </c>
      <c r="AD3637">
        <f>VLOOKUP($U3637,$C$3624:$S$3650, COLUMNS($C$3626:I3642), FALSE)</f>
        <v>0.15811388300841897</v>
      </c>
      <c r="AE3637">
        <f>VLOOKUP($U3637,$C$3624:$S$3650, COLUMNS($C$3626:J3642), FALSE)</f>
        <v>28.200990099009903</v>
      </c>
      <c r="AF3637">
        <f>VLOOKUP($U3637,$C$3624:$S$3650, COLUMNS($C$3626:K3642), FALSE)</f>
        <v>6.6519036570885292E-3</v>
      </c>
      <c r="AG3637">
        <f>VLOOKUP($U3637,$C$3624:$S$3650, COLUMNS($C$3626:L3642), FALSE)</f>
        <v>7.8800000000000008</v>
      </c>
      <c r="AH3637">
        <f>VLOOKUP($U3637,$C$3624:$S$3650, COLUMNS($C$3626:M3642), FALSE)</f>
        <v>2.5189641163833845E-3</v>
      </c>
      <c r="AI3637">
        <f>VLOOKUP($U3637,$C$3624:$S$3650, COLUMNS($C$3626:N3642), FALSE)</f>
        <v>2174.7272727272725</v>
      </c>
      <c r="AJ3637">
        <f>VLOOKUP($U3637,$C$3624:$S$3650, COLUMNS($C$3626:O3642), FALSE)</f>
        <v>0.32527650602053437</v>
      </c>
      <c r="AK3637">
        <f>VLOOKUP($U3637,$C$3624:$S$3650, COLUMNS($C$3626:P3642), FALSE)</f>
        <v>0</v>
      </c>
      <c r="AL3637">
        <f>VLOOKUP($U3637,$C$3624:$S$3650, COLUMNS($C$3626:Q3642), FALSE)</f>
        <v>594</v>
      </c>
      <c r="AM3637">
        <f>VLOOKUP($U3637,$C$3624:$S$3650, COLUMNS($C$3626:R3642), FALSE)</f>
        <v>0</v>
      </c>
      <c r="AN3637">
        <f>VLOOKUP($U3637,$C$3624:$S$3650, COLUMNS($C$3626:S3642), FALSE)</f>
        <v>2.69</v>
      </c>
      <c r="AO3637">
        <f t="shared" si="53"/>
        <v>29.164639321074965</v>
      </c>
    </row>
    <row r="3638" spans="3:41" ht="16" thickBot="1" x14ac:dyDescent="0.25">
      <c r="C3638" t="str">
        <f>_xlfn.CONCAT(C3636,C3637)</f>
        <v>MTMpH</v>
      </c>
      <c r="F3638">
        <f>(F3636*G3636+F3637*G3637)/(G3636+G3637)</f>
        <v>34.9</v>
      </c>
      <c r="G3638">
        <f>SQRT(1/((1/G3636*2)+(1/G3637*2)))</f>
        <v>0.22360679774997896</v>
      </c>
      <c r="H3638">
        <f>(H3636*I3636+H3637*I3637)/(I3636+I3637)</f>
        <v>28.201980198019804</v>
      </c>
      <c r="I3638">
        <f>SQRT(1/((1/I3636*2)+(1/I3637*2)))</f>
        <v>2.2249707974499239E-2</v>
      </c>
      <c r="J3638">
        <f>(J3636*K3636+J3637*K3637)/(K3636+K3637)</f>
        <v>26.799009900990097</v>
      </c>
      <c r="K3638" cm="1">
        <f t="array" ref="K3638">STDEV(J3636:J3637/SQRT(J3636:J3637))</f>
        <v>6.8358622556036145E-3</v>
      </c>
      <c r="L3638">
        <f>(L3636*M3636+L3637*M3637)/(M3636+M3637)</f>
        <v>7.8527272727272734</v>
      </c>
      <c r="M3638" cm="1">
        <f t="array" ref="M3638">STDEV(L3636:L3637/SQRT(L3636:L3637))</f>
        <v>3.7820485120258736E-3</v>
      </c>
      <c r="N3638">
        <f>(N3636*O3636+N3637*O3637)/(O3636+O3637)</f>
        <v>2139</v>
      </c>
      <c r="O3638" cm="1">
        <f t="array" ref="O3638">STDEV(N3636:N3637/SQRT(N3636:N3637))</f>
        <v>0.12994172844894958</v>
      </c>
      <c r="Q3638">
        <f>AVERAGE(Q3636:Q3637)</f>
        <v>602</v>
      </c>
      <c r="S3638">
        <f>AVERAGE(S3636:S3637)</f>
        <v>2.4500000000000002</v>
      </c>
      <c r="U3638" t="str">
        <f t="shared" si="52"/>
        <v>HTMpH</v>
      </c>
      <c r="V3638" s="176" t="s">
        <v>14620</v>
      </c>
      <c r="W3638" s="176" t="s">
        <v>14621</v>
      </c>
      <c r="X3638" s="176" t="s">
        <v>14618</v>
      </c>
      <c r="Y3638" s="176" t="s">
        <v>16009</v>
      </c>
      <c r="Z3638" s="176">
        <v>27.04190826</v>
      </c>
      <c r="AA3638">
        <f>VLOOKUP($U3638,$C$3624:$S$3650, COLUMNS($C$3626:F3643), FALSE)</f>
        <v>34.85</v>
      </c>
      <c r="AB3638">
        <f>VLOOKUP($U3638,$C$3624:$S$3650, COLUMNS($C$3626:G3643), FALSE)</f>
        <v>0.22360679774997896</v>
      </c>
      <c r="AC3638">
        <f>VLOOKUP($U3638,$C$3624:$S$3650, COLUMNS($C$3626:H3643), FALSE)</f>
        <v>29.7</v>
      </c>
      <c r="AD3638">
        <f>VLOOKUP($U3638,$C$3624:$S$3650, COLUMNS($C$3626:I3643), FALSE)</f>
        <v>0.15811388300841897</v>
      </c>
      <c r="AE3638">
        <f>VLOOKUP($U3638,$C$3624:$S$3650, COLUMNS($C$3626:J3643), FALSE)</f>
        <v>28.200990099009903</v>
      </c>
      <c r="AF3638">
        <f>VLOOKUP($U3638,$C$3624:$S$3650, COLUMNS($C$3626:K3643), FALSE)</f>
        <v>6.6519036570885292E-3</v>
      </c>
      <c r="AG3638">
        <f>VLOOKUP($U3638,$C$3624:$S$3650, COLUMNS($C$3626:L3643), FALSE)</f>
        <v>7.8800000000000008</v>
      </c>
      <c r="AH3638">
        <f>VLOOKUP($U3638,$C$3624:$S$3650, COLUMNS($C$3626:M3643), FALSE)</f>
        <v>2.5189641163833845E-3</v>
      </c>
      <c r="AI3638">
        <f>VLOOKUP($U3638,$C$3624:$S$3650, COLUMNS($C$3626:N3643), FALSE)</f>
        <v>2174.7272727272725</v>
      </c>
      <c r="AJ3638">
        <f>VLOOKUP($U3638,$C$3624:$S$3650, COLUMNS($C$3626:O3643), FALSE)</f>
        <v>0.32527650602053437</v>
      </c>
      <c r="AK3638">
        <f>VLOOKUP($U3638,$C$3624:$S$3650, COLUMNS($C$3626:P3643), FALSE)</f>
        <v>0</v>
      </c>
      <c r="AL3638">
        <f>VLOOKUP($U3638,$C$3624:$S$3650, COLUMNS($C$3626:Q3643), FALSE)</f>
        <v>594</v>
      </c>
      <c r="AM3638">
        <f>VLOOKUP($U3638,$C$3624:$S$3650, COLUMNS($C$3626:R3643), FALSE)</f>
        <v>0</v>
      </c>
      <c r="AN3638">
        <f>VLOOKUP($U3638,$C$3624:$S$3650, COLUMNS($C$3626:S3643), FALSE)</f>
        <v>2.69</v>
      </c>
      <c r="AO3638">
        <f t="shared" si="53"/>
        <v>29.164639321074965</v>
      </c>
    </row>
    <row r="3639" spans="3:41" x14ac:dyDescent="0.2">
      <c r="C3639" t="s">
        <v>14620</v>
      </c>
      <c r="D3639" s="264" t="s">
        <v>14613</v>
      </c>
      <c r="E3639" s="264">
        <v>1</v>
      </c>
      <c r="F3639" s="264">
        <v>34.9</v>
      </c>
      <c r="G3639" s="264">
        <v>0.2</v>
      </c>
      <c r="H3639" s="264">
        <v>29.7</v>
      </c>
      <c r="I3639" s="264">
        <v>0.1</v>
      </c>
      <c r="J3639" s="264">
        <v>28.2</v>
      </c>
      <c r="K3639" s="264">
        <v>0.1</v>
      </c>
      <c r="L3639" s="264">
        <v>7.87</v>
      </c>
      <c r="M3639" s="264">
        <v>0.01</v>
      </c>
      <c r="N3639" s="264">
        <v>2163</v>
      </c>
      <c r="O3639" s="268">
        <v>8</v>
      </c>
      <c r="P3639" s="268"/>
      <c r="Q3639" s="264">
        <v>606</v>
      </c>
      <c r="R3639" s="264"/>
      <c r="S3639" s="264">
        <v>2.6</v>
      </c>
      <c r="T3639" s="264"/>
      <c r="U3639" t="str">
        <f t="shared" si="52"/>
        <v>HTMpH</v>
      </c>
      <c r="V3639" s="176" t="s">
        <v>14620</v>
      </c>
      <c r="W3639" s="176" t="s">
        <v>14621</v>
      </c>
      <c r="X3639" s="176" t="s">
        <v>14619</v>
      </c>
      <c r="Y3639" s="176" t="s">
        <v>16009</v>
      </c>
      <c r="Z3639" s="176">
        <v>-70.697157099999998</v>
      </c>
      <c r="AA3639">
        <f>VLOOKUP($U3639,$C$3624:$S$3650, COLUMNS($C$3626:F3644), FALSE)</f>
        <v>34.85</v>
      </c>
      <c r="AB3639">
        <f>VLOOKUP($U3639,$C$3624:$S$3650, COLUMNS($C$3626:G3644), FALSE)</f>
        <v>0.22360679774997896</v>
      </c>
      <c r="AC3639">
        <f>VLOOKUP($U3639,$C$3624:$S$3650, COLUMNS($C$3626:H3644), FALSE)</f>
        <v>29.7</v>
      </c>
      <c r="AD3639">
        <f>VLOOKUP($U3639,$C$3624:$S$3650, COLUMNS($C$3626:I3644), FALSE)</f>
        <v>0.15811388300841897</v>
      </c>
      <c r="AE3639">
        <f>VLOOKUP($U3639,$C$3624:$S$3650, COLUMNS($C$3626:J3644), FALSE)</f>
        <v>28.200990099009903</v>
      </c>
      <c r="AF3639">
        <f>VLOOKUP($U3639,$C$3624:$S$3650, COLUMNS($C$3626:K3644), FALSE)</f>
        <v>6.6519036570885292E-3</v>
      </c>
      <c r="AG3639">
        <f>VLOOKUP($U3639,$C$3624:$S$3650, COLUMNS($C$3626:L3644), FALSE)</f>
        <v>7.8800000000000008</v>
      </c>
      <c r="AH3639">
        <f>VLOOKUP($U3639,$C$3624:$S$3650, COLUMNS($C$3626:M3644), FALSE)</f>
        <v>2.5189641163833845E-3</v>
      </c>
      <c r="AI3639">
        <f>VLOOKUP($U3639,$C$3624:$S$3650, COLUMNS($C$3626:N3644), FALSE)</f>
        <v>2174.7272727272725</v>
      </c>
      <c r="AJ3639">
        <f>VLOOKUP($U3639,$C$3624:$S$3650, COLUMNS($C$3626:O3644), FALSE)</f>
        <v>0.32527650602053437</v>
      </c>
      <c r="AK3639">
        <f>VLOOKUP($U3639,$C$3624:$S$3650, COLUMNS($C$3626:P3644), FALSE)</f>
        <v>0</v>
      </c>
      <c r="AL3639">
        <f>VLOOKUP($U3639,$C$3624:$S$3650, COLUMNS($C$3626:Q3644), FALSE)</f>
        <v>594</v>
      </c>
      <c r="AM3639">
        <f>VLOOKUP($U3639,$C$3624:$S$3650, COLUMNS($C$3626:R3644), FALSE)</f>
        <v>0</v>
      </c>
      <c r="AN3639">
        <f>VLOOKUP($U3639,$C$3624:$S$3650, COLUMNS($C$3626:S3644), FALSE)</f>
        <v>2.69</v>
      </c>
      <c r="AO3639">
        <f t="shared" si="53"/>
        <v>29.164639321074965</v>
      </c>
    </row>
    <row r="3640" spans="3:41" ht="16" thickBot="1" x14ac:dyDescent="0.25">
      <c r="C3640" t="s">
        <v>14621</v>
      </c>
      <c r="D3640" s="252">
        <v>7.88</v>
      </c>
      <c r="E3640" s="252">
        <v>2</v>
      </c>
      <c r="F3640" s="252">
        <v>34.799999999999997</v>
      </c>
      <c r="G3640" s="252">
        <v>0.2</v>
      </c>
      <c r="H3640" s="252">
        <v>29.7</v>
      </c>
      <c r="I3640" s="252">
        <v>0.1</v>
      </c>
      <c r="J3640" s="252">
        <v>28.3</v>
      </c>
      <c r="K3640" s="252">
        <v>1E-3</v>
      </c>
      <c r="L3640" s="252">
        <v>7.89</v>
      </c>
      <c r="M3640" s="252">
        <v>0.01</v>
      </c>
      <c r="N3640" s="264">
        <v>2206</v>
      </c>
      <c r="O3640" s="267">
        <v>3</v>
      </c>
      <c r="P3640" s="267"/>
      <c r="Q3640" s="252">
        <v>582</v>
      </c>
      <c r="R3640" s="252"/>
      <c r="S3640" s="252">
        <v>2.78</v>
      </c>
      <c r="T3640" s="264"/>
      <c r="U3640" t="str">
        <f t="shared" si="52"/>
        <v>HTMpH</v>
      </c>
      <c r="V3640" s="176" t="s">
        <v>14620</v>
      </c>
      <c r="W3640" s="176" t="s">
        <v>14621</v>
      </c>
      <c r="X3640" s="176" t="s">
        <v>14619</v>
      </c>
      <c r="Y3640" s="176" t="s">
        <v>16009</v>
      </c>
      <c r="Z3640" s="176">
        <v>98.982084499999999</v>
      </c>
      <c r="AA3640">
        <f>VLOOKUP($U3640,$C$3624:$S$3650, COLUMNS($C$3626:F3646), FALSE)</f>
        <v>34.85</v>
      </c>
      <c r="AB3640">
        <f>VLOOKUP($U3640,$C$3624:$S$3650, COLUMNS($C$3626:G3646), FALSE)</f>
        <v>0.22360679774997896</v>
      </c>
      <c r="AC3640">
        <f>VLOOKUP($U3640,$C$3624:$S$3650, COLUMNS($C$3626:H3646), FALSE)</f>
        <v>29.7</v>
      </c>
      <c r="AD3640">
        <f>VLOOKUP($U3640,$C$3624:$S$3650, COLUMNS($C$3626:I3646), FALSE)</f>
        <v>0.15811388300841897</v>
      </c>
      <c r="AE3640">
        <f>VLOOKUP($U3640,$C$3624:$S$3650, COLUMNS($C$3626:J3646), FALSE)</f>
        <v>28.200990099009903</v>
      </c>
      <c r="AF3640">
        <f>VLOOKUP($U3640,$C$3624:$S$3650, COLUMNS($C$3626:K3646), FALSE)</f>
        <v>6.6519036570885292E-3</v>
      </c>
      <c r="AG3640">
        <f>VLOOKUP($U3640,$C$3624:$S$3650, COLUMNS($C$3626:L3646), FALSE)</f>
        <v>7.8800000000000008</v>
      </c>
      <c r="AH3640">
        <f>VLOOKUP($U3640,$C$3624:$S$3650, COLUMNS($C$3626:M3646), FALSE)</f>
        <v>2.5189641163833845E-3</v>
      </c>
      <c r="AI3640">
        <f>VLOOKUP($U3640,$C$3624:$S$3650, COLUMNS($C$3626:N3646), FALSE)</f>
        <v>2174.7272727272725</v>
      </c>
      <c r="AJ3640">
        <f>VLOOKUP($U3640,$C$3624:$S$3650, COLUMNS($C$3626:O3646), FALSE)</f>
        <v>0.32527650602053437</v>
      </c>
      <c r="AK3640">
        <f>VLOOKUP($U3640,$C$3624:$S$3650, COLUMNS($C$3626:P3646), FALSE)</f>
        <v>0</v>
      </c>
      <c r="AL3640">
        <f>VLOOKUP($U3640,$C$3624:$S$3650, COLUMNS($C$3626:Q3646), FALSE)</f>
        <v>594</v>
      </c>
      <c r="AM3640">
        <f>VLOOKUP($U3640,$C$3624:$S$3650, COLUMNS($C$3626:R3646), FALSE)</f>
        <v>0</v>
      </c>
      <c r="AN3640">
        <f>VLOOKUP($U3640,$C$3624:$S$3650, COLUMNS($C$3626:S3646), FALSE)</f>
        <v>2.69</v>
      </c>
      <c r="AO3640">
        <f t="shared" si="53"/>
        <v>29.164639321074965</v>
      </c>
    </row>
    <row r="3641" spans="3:41" ht="16" thickBot="1" x14ac:dyDescent="0.25">
      <c r="C3641" t="str">
        <f>_xlfn.CONCAT(C3639,C3640)</f>
        <v>HTMpH</v>
      </c>
      <c r="D3641" s="252"/>
      <c r="E3641" s="252"/>
      <c r="F3641">
        <f>(F3639*G3639+F3640*G3640)/(G3639+G3640)</f>
        <v>34.85</v>
      </c>
      <c r="G3641">
        <f>SQRT(1/((1/G3639*2)+(1/G3640*2)))</f>
        <v>0.22360679774997896</v>
      </c>
      <c r="H3641">
        <f>(H3639*I3639+H3640*I3640)/(I3639+I3640)</f>
        <v>29.7</v>
      </c>
      <c r="I3641">
        <f>SQRT(1/((1/I3639*2)+(1/I3640*2)))</f>
        <v>0.15811388300841897</v>
      </c>
      <c r="J3641">
        <f>(J3639*K3639+J3640*K3640)/(K3639+K3640)</f>
        <v>28.200990099009903</v>
      </c>
      <c r="K3641" cm="1">
        <f t="array" ref="K3641">STDEV(J3639:J3640/SQRT(J3639:J3640))</f>
        <v>6.6519036570885292E-3</v>
      </c>
      <c r="L3641">
        <f>(L3639*M3639+L3640*M3640)/(M3639+M3640)</f>
        <v>7.8800000000000008</v>
      </c>
      <c r="M3641" cm="1">
        <f t="array" ref="M3641">STDEV(L3639:L3640/SQRT(L3639:L3640))</f>
        <v>2.5189641163833845E-3</v>
      </c>
      <c r="N3641">
        <f>(N3639*O3639+N3640*O3640)/(O3639+O3640)</f>
        <v>2174.7272727272725</v>
      </c>
      <c r="O3641" cm="1">
        <f t="array" ref="O3641">STDEV(N3639:N3640/SQRT(N3639:N3640))</f>
        <v>0.32527650602053437</v>
      </c>
      <c r="Q3641">
        <f>AVERAGE(Q3639:Q3640)</f>
        <v>594</v>
      </c>
      <c r="S3641">
        <f>AVERAGE(S3639:S3640)</f>
        <v>2.69</v>
      </c>
      <c r="T3641" s="264"/>
      <c r="U3641" t="str">
        <f t="shared" si="52"/>
        <v>HTMpH</v>
      </c>
      <c r="V3641" s="176" t="s">
        <v>14620</v>
      </c>
      <c r="W3641" s="176" t="s">
        <v>14621</v>
      </c>
      <c r="X3641" s="176" t="s">
        <v>14619</v>
      </c>
      <c r="Y3641" s="176" t="s">
        <v>16009</v>
      </c>
      <c r="Z3641" s="176">
        <v>0</v>
      </c>
      <c r="AA3641">
        <f>VLOOKUP($U3641,$C$3624:$S$3650, COLUMNS($C$3626:F3647), FALSE)</f>
        <v>34.85</v>
      </c>
      <c r="AB3641">
        <f>VLOOKUP($U3641,$C$3624:$S$3650, COLUMNS($C$3626:G3647), FALSE)</f>
        <v>0.22360679774997896</v>
      </c>
      <c r="AC3641">
        <f>VLOOKUP($U3641,$C$3624:$S$3650, COLUMNS($C$3626:H3647), FALSE)</f>
        <v>29.7</v>
      </c>
      <c r="AD3641">
        <f>VLOOKUP($U3641,$C$3624:$S$3650, COLUMNS($C$3626:I3647), FALSE)</f>
        <v>0.15811388300841897</v>
      </c>
      <c r="AE3641">
        <f>VLOOKUP($U3641,$C$3624:$S$3650, COLUMNS($C$3626:J3647), FALSE)</f>
        <v>28.200990099009903</v>
      </c>
      <c r="AF3641">
        <f>VLOOKUP($U3641,$C$3624:$S$3650, COLUMNS($C$3626:K3647), FALSE)</f>
        <v>6.6519036570885292E-3</v>
      </c>
      <c r="AG3641">
        <f>VLOOKUP($U3641,$C$3624:$S$3650, COLUMNS($C$3626:L3647), FALSE)</f>
        <v>7.8800000000000008</v>
      </c>
      <c r="AH3641">
        <f>VLOOKUP($U3641,$C$3624:$S$3650, COLUMNS($C$3626:M3647), FALSE)</f>
        <v>2.5189641163833845E-3</v>
      </c>
      <c r="AI3641">
        <f>VLOOKUP($U3641,$C$3624:$S$3650, COLUMNS($C$3626:N3647), FALSE)</f>
        <v>2174.7272727272725</v>
      </c>
      <c r="AJ3641">
        <f>VLOOKUP($U3641,$C$3624:$S$3650, COLUMNS($C$3626:O3647), FALSE)</f>
        <v>0.32527650602053437</v>
      </c>
      <c r="AK3641">
        <f>VLOOKUP($U3641,$C$3624:$S$3650, COLUMNS($C$3626:P3647), FALSE)</f>
        <v>0</v>
      </c>
      <c r="AL3641">
        <f>VLOOKUP($U3641,$C$3624:$S$3650, COLUMNS($C$3626:Q3647), FALSE)</f>
        <v>594</v>
      </c>
      <c r="AM3641">
        <f>VLOOKUP($U3641,$C$3624:$S$3650, COLUMNS($C$3626:R3647), FALSE)</f>
        <v>0</v>
      </c>
      <c r="AN3641">
        <f>VLOOKUP($U3641,$C$3624:$S$3650, COLUMNS($C$3626:S3647), FALSE)</f>
        <v>2.69</v>
      </c>
      <c r="AO3641">
        <f t="shared" si="53"/>
        <v>29.164639321074965</v>
      </c>
    </row>
    <row r="3642" spans="3:41" ht="16" thickBot="1" x14ac:dyDescent="0.25">
      <c r="C3642" t="s">
        <v>14622</v>
      </c>
      <c r="D3642" s="264" t="s">
        <v>14611</v>
      </c>
      <c r="E3642" s="264">
        <v>1</v>
      </c>
      <c r="F3642" s="264">
        <v>34.799999999999997</v>
      </c>
      <c r="G3642" s="264">
        <v>0.2</v>
      </c>
      <c r="H3642" s="264">
        <v>26.5</v>
      </c>
      <c r="I3642" s="252">
        <v>1E-3</v>
      </c>
      <c r="J3642" s="264">
        <v>25.1</v>
      </c>
      <c r="K3642" s="264">
        <v>0.1</v>
      </c>
      <c r="L3642" s="264">
        <v>7.73</v>
      </c>
      <c r="M3642" s="264">
        <v>0.01</v>
      </c>
      <c r="N3642" s="264">
        <v>2152</v>
      </c>
      <c r="O3642" s="268">
        <v>7</v>
      </c>
      <c r="P3642" s="268"/>
      <c r="Q3642" s="264">
        <v>862</v>
      </c>
      <c r="R3642" s="264"/>
      <c r="S3642" s="264">
        <v>1.79</v>
      </c>
      <c r="T3642" s="264"/>
      <c r="U3642" t="str">
        <f t="shared" si="52"/>
        <v>HTMpH</v>
      </c>
      <c r="V3642" s="176" t="s">
        <v>14620</v>
      </c>
      <c r="W3642" s="176" t="s">
        <v>14621</v>
      </c>
      <c r="X3642" s="176" t="s">
        <v>14619</v>
      </c>
      <c r="Y3642" s="176" t="s">
        <v>16009</v>
      </c>
      <c r="Z3642" s="176">
        <v>-209.56882619999999</v>
      </c>
      <c r="AA3642">
        <f>VLOOKUP($U3642,$C$3624:$S$3650, COLUMNS($C$3626:F3648), FALSE)</f>
        <v>34.85</v>
      </c>
      <c r="AB3642">
        <f>VLOOKUP($U3642,$C$3624:$S$3650, COLUMNS($C$3626:G3648), FALSE)</f>
        <v>0.22360679774997896</v>
      </c>
      <c r="AC3642">
        <f>VLOOKUP($U3642,$C$3624:$S$3650, COLUMNS($C$3626:H3648), FALSE)</f>
        <v>29.7</v>
      </c>
      <c r="AD3642">
        <f>VLOOKUP($U3642,$C$3624:$S$3650, COLUMNS($C$3626:I3648), FALSE)</f>
        <v>0.15811388300841897</v>
      </c>
      <c r="AE3642">
        <f>VLOOKUP($U3642,$C$3624:$S$3650, COLUMNS($C$3626:J3648), FALSE)</f>
        <v>28.200990099009903</v>
      </c>
      <c r="AF3642">
        <f>VLOOKUP($U3642,$C$3624:$S$3650, COLUMNS($C$3626:K3648), FALSE)</f>
        <v>6.6519036570885292E-3</v>
      </c>
      <c r="AG3642">
        <f>VLOOKUP($U3642,$C$3624:$S$3650, COLUMNS($C$3626:L3648), FALSE)</f>
        <v>7.8800000000000008</v>
      </c>
      <c r="AH3642">
        <f>VLOOKUP($U3642,$C$3624:$S$3650, COLUMNS($C$3626:M3648), FALSE)</f>
        <v>2.5189641163833845E-3</v>
      </c>
      <c r="AI3642">
        <f>VLOOKUP($U3642,$C$3624:$S$3650, COLUMNS($C$3626:N3648), FALSE)</f>
        <v>2174.7272727272725</v>
      </c>
      <c r="AJ3642">
        <f>VLOOKUP($U3642,$C$3624:$S$3650, COLUMNS($C$3626:O3648), FALSE)</f>
        <v>0.32527650602053437</v>
      </c>
      <c r="AK3642">
        <f>VLOOKUP($U3642,$C$3624:$S$3650, COLUMNS($C$3626:P3648), FALSE)</f>
        <v>0</v>
      </c>
      <c r="AL3642">
        <f>VLOOKUP($U3642,$C$3624:$S$3650, COLUMNS($C$3626:Q3648), FALSE)</f>
        <v>594</v>
      </c>
      <c r="AM3642">
        <f>VLOOKUP($U3642,$C$3624:$S$3650, COLUMNS($C$3626:R3648), FALSE)</f>
        <v>0</v>
      </c>
      <c r="AN3642">
        <f>VLOOKUP($U3642,$C$3624:$S$3650, COLUMNS($C$3626:S3648), FALSE)</f>
        <v>2.69</v>
      </c>
      <c r="AO3642">
        <f t="shared" si="53"/>
        <v>29.164639321074965</v>
      </c>
    </row>
    <row r="3643" spans="3:41" ht="16" thickBot="1" x14ac:dyDescent="0.25">
      <c r="C3643" t="s">
        <v>14623</v>
      </c>
      <c r="D3643" s="252">
        <v>7.71</v>
      </c>
      <c r="E3643" s="252">
        <v>2</v>
      </c>
      <c r="F3643" s="252">
        <v>34.700000000000003</v>
      </c>
      <c r="G3643" s="252">
        <v>0.2</v>
      </c>
      <c r="H3643" s="252">
        <v>26.6</v>
      </c>
      <c r="I3643" s="252">
        <v>0.1</v>
      </c>
      <c r="J3643" s="252">
        <v>25.2</v>
      </c>
      <c r="K3643" s="252">
        <v>1E-3</v>
      </c>
      <c r="L3643" s="252">
        <v>7.74</v>
      </c>
      <c r="M3643" s="252">
        <v>0.01</v>
      </c>
      <c r="N3643" s="264">
        <v>2179</v>
      </c>
      <c r="O3643" s="267">
        <v>3</v>
      </c>
      <c r="P3643" s="267"/>
      <c r="Q3643" s="252">
        <v>861</v>
      </c>
      <c r="R3643" s="252"/>
      <c r="S3643" s="252">
        <v>1.83</v>
      </c>
      <c r="T3643" s="264"/>
      <c r="U3643" t="str">
        <f t="shared" si="52"/>
        <v>HTMpH</v>
      </c>
      <c r="V3643" s="176" t="s">
        <v>14620</v>
      </c>
      <c r="W3643" s="176" t="s">
        <v>14621</v>
      </c>
      <c r="X3643" s="176" t="s">
        <v>14619</v>
      </c>
      <c r="Y3643" s="176" t="s">
        <v>16009</v>
      </c>
      <c r="Z3643" s="176">
        <v>0</v>
      </c>
      <c r="AA3643">
        <f>VLOOKUP($U3643,$C$3624:$S$3650, COLUMNS($C$3626:F3649), FALSE)</f>
        <v>34.85</v>
      </c>
      <c r="AB3643">
        <f>VLOOKUP($U3643,$C$3624:$S$3650, COLUMNS($C$3626:G3649), FALSE)</f>
        <v>0.22360679774997896</v>
      </c>
      <c r="AC3643">
        <f>VLOOKUP($U3643,$C$3624:$S$3650, COLUMNS($C$3626:H3649), FALSE)</f>
        <v>29.7</v>
      </c>
      <c r="AD3643">
        <f>VLOOKUP($U3643,$C$3624:$S$3650, COLUMNS($C$3626:I3649), FALSE)</f>
        <v>0.15811388300841897</v>
      </c>
      <c r="AE3643">
        <f>VLOOKUP($U3643,$C$3624:$S$3650, COLUMNS($C$3626:J3649), FALSE)</f>
        <v>28.200990099009903</v>
      </c>
      <c r="AF3643">
        <f>VLOOKUP($U3643,$C$3624:$S$3650, COLUMNS($C$3626:K3649), FALSE)</f>
        <v>6.6519036570885292E-3</v>
      </c>
      <c r="AG3643">
        <f>VLOOKUP($U3643,$C$3624:$S$3650, COLUMNS($C$3626:L3649), FALSE)</f>
        <v>7.8800000000000008</v>
      </c>
      <c r="AH3643">
        <f>VLOOKUP($U3643,$C$3624:$S$3650, COLUMNS($C$3626:M3649), FALSE)</f>
        <v>2.5189641163833845E-3</v>
      </c>
      <c r="AI3643">
        <f>VLOOKUP($U3643,$C$3624:$S$3650, COLUMNS($C$3626:N3649), FALSE)</f>
        <v>2174.7272727272725</v>
      </c>
      <c r="AJ3643">
        <f>VLOOKUP($U3643,$C$3624:$S$3650, COLUMNS($C$3626:O3649), FALSE)</f>
        <v>0.32527650602053437</v>
      </c>
      <c r="AK3643">
        <f>VLOOKUP($U3643,$C$3624:$S$3650, COLUMNS($C$3626:P3649), FALSE)</f>
        <v>0</v>
      </c>
      <c r="AL3643">
        <f>VLOOKUP($U3643,$C$3624:$S$3650, COLUMNS($C$3626:Q3649), FALSE)</f>
        <v>594</v>
      </c>
      <c r="AM3643">
        <f>VLOOKUP($U3643,$C$3624:$S$3650, COLUMNS($C$3626:R3649), FALSE)</f>
        <v>0</v>
      </c>
      <c r="AN3643">
        <f>VLOOKUP($U3643,$C$3624:$S$3650, COLUMNS($C$3626:S3649), FALSE)</f>
        <v>2.69</v>
      </c>
      <c r="AO3643">
        <f t="shared" si="53"/>
        <v>29.164639321074965</v>
      </c>
    </row>
    <row r="3644" spans="3:41" ht="16" thickBot="1" x14ac:dyDescent="0.25">
      <c r="C3644" t="str">
        <f>_xlfn.CONCAT(C3642,C3643)</f>
        <v>LTLpH</v>
      </c>
      <c r="F3644">
        <f>(F3642*G3642+F3643*G3643)/(G3642+G3643)</f>
        <v>34.75</v>
      </c>
      <c r="G3644">
        <f>SQRT(1/((1/G3642*2)+(1/G3643*2)))</f>
        <v>0.22360679774997896</v>
      </c>
      <c r="H3644">
        <f>(H3642*I3642+H3643*I3643)/(I3642+I3643)</f>
        <v>26.599009900990097</v>
      </c>
      <c r="I3644">
        <f>SQRT(1/((1/I3642*2)+(1/I3643*2)))</f>
        <v>2.2249707974499239E-2</v>
      </c>
      <c r="J3644">
        <f>(J3642*K3642+J3643*K3643)/(K3642+K3643)</f>
        <v>25.100990099009902</v>
      </c>
      <c r="K3644" cm="1">
        <f t="array" ref="K3644">STDEV(J3642:J3643/SQRT(J3642:J3643))</f>
        <v>7.0499530760989139E-3</v>
      </c>
      <c r="L3644">
        <f>(L3642*M3642+L3643*M3643)/(M3642+M3643)</f>
        <v>7.7350000000000003</v>
      </c>
      <c r="M3644" cm="1">
        <f t="array" ref="M3644">STDEV(L3642:L3643/SQRT(L3642:L3643))</f>
        <v>1.2712321568503081E-3</v>
      </c>
      <c r="N3644">
        <f>(N3642*O3642+N3643*O3643)/(O3642+O3643)</f>
        <v>2160.1</v>
      </c>
      <c r="O3644" cm="1">
        <f t="array" ref="O3644">STDEV(N3642:N3643/SQRT(N3642:N3643))</f>
        <v>0.20513595448455474</v>
      </c>
      <c r="Q3644">
        <f>AVERAGE(Q3642:Q3643)</f>
        <v>861.5</v>
      </c>
      <c r="S3644">
        <f>AVERAGE(S3642:S3643)</f>
        <v>1.81</v>
      </c>
      <c r="U3644" t="str">
        <f t="shared" si="52"/>
        <v>HTHpH</v>
      </c>
      <c r="V3644" s="176" t="s">
        <v>14620</v>
      </c>
      <c r="W3644" s="176" t="s">
        <v>14617</v>
      </c>
      <c r="X3644" s="176" t="s">
        <v>14618</v>
      </c>
      <c r="Y3644" s="176" t="s">
        <v>16009</v>
      </c>
      <c r="Z3644" s="176">
        <v>-304.89181710000003</v>
      </c>
      <c r="AA3644">
        <f>VLOOKUP($U3644,$C$3624:$S$3650, COLUMNS($C$3626:F3650), FALSE)</f>
        <v>34.9</v>
      </c>
      <c r="AB3644">
        <f>VLOOKUP($U3644,$C$3624:$S$3650, COLUMNS($C$3626:G3650), FALSE)</f>
        <v>0.22360679774997896</v>
      </c>
      <c r="AC3644">
        <f>VLOOKUP($U3644,$C$3624:$S$3650, COLUMNS($C$3626:H3650), FALSE)</f>
        <v>29.750000000000004</v>
      </c>
      <c r="AD3644">
        <f>VLOOKUP($U3644,$C$3624:$S$3650, COLUMNS($C$3626:I3650), FALSE)</f>
        <v>0.15811388300841897</v>
      </c>
      <c r="AE3644">
        <f>VLOOKUP($U3644,$C$3624:$S$3650, COLUMNS($C$3626:J3650), FALSE)</f>
        <v>28.001980198019801</v>
      </c>
      <c r="AF3644">
        <f>VLOOKUP($U3644,$C$3624:$S$3650, COLUMNS($C$3626:K3650), FALSE)</f>
        <v>1.3339284329776524E-2</v>
      </c>
      <c r="AG3644">
        <f>VLOOKUP($U3644,$C$3624:$S$3650, COLUMNS($C$3626:L3650), FALSE)</f>
        <v>8.0550000000000015</v>
      </c>
      <c r="AH3644">
        <f>VLOOKUP($U3644,$C$3624:$S$3650, COLUMNS($C$3626:M3650), FALSE)</f>
        <v>1.2457252145849809E-3</v>
      </c>
      <c r="AI3644">
        <f>VLOOKUP($U3644,$C$3624:$S$3650, COLUMNS($C$3626:N3650), FALSE)</f>
        <v>2161.5</v>
      </c>
      <c r="AJ3644">
        <f>VLOOKUP($U3644,$C$3624:$S$3650, COLUMNS($C$3626:O3650), FALSE)</f>
        <v>0.25805209452707284</v>
      </c>
      <c r="AK3644">
        <f>VLOOKUP($U3644,$C$3624:$S$3650, COLUMNS($C$3626:P3650), FALSE)</f>
        <v>0</v>
      </c>
      <c r="AL3644">
        <f>VLOOKUP($U3644,$C$3624:$S$3650, COLUMNS($C$3626:Q3650), FALSE)</f>
        <v>363</v>
      </c>
      <c r="AM3644">
        <f>VLOOKUP($U3644,$C$3624:$S$3650, COLUMNS($C$3626:R3650), FALSE)</f>
        <v>0</v>
      </c>
      <c r="AN3644">
        <f>VLOOKUP($U3644,$C$3624:$S$3650, COLUMNS($C$3626:S3650), FALSE)</f>
        <v>3.63</v>
      </c>
      <c r="AO3644">
        <f t="shared" si="53"/>
        <v>29.125707213578501</v>
      </c>
    </row>
    <row r="3645" spans="3:41" ht="16" thickBot="1" x14ac:dyDescent="0.25">
      <c r="C3645" t="s">
        <v>14616</v>
      </c>
      <c r="D3645" s="264" t="s">
        <v>14612</v>
      </c>
      <c r="E3645" s="264">
        <v>1</v>
      </c>
      <c r="F3645" s="264">
        <v>34.799999999999997</v>
      </c>
      <c r="G3645" s="264">
        <v>0.2</v>
      </c>
      <c r="H3645" s="264">
        <v>28.3</v>
      </c>
      <c r="I3645" s="264">
        <v>0.1</v>
      </c>
      <c r="J3645" s="264">
        <v>26.9</v>
      </c>
      <c r="K3645" s="252">
        <v>1E-3</v>
      </c>
      <c r="L3645" s="264">
        <v>7.69</v>
      </c>
      <c r="M3645" s="264">
        <v>0.01</v>
      </c>
      <c r="N3645" s="264">
        <v>2205</v>
      </c>
      <c r="O3645" s="245">
        <v>3</v>
      </c>
      <c r="P3645" s="245"/>
      <c r="Q3645" s="264">
        <v>1005</v>
      </c>
      <c r="R3645" s="264"/>
      <c r="S3645" s="264">
        <v>1.77</v>
      </c>
      <c r="U3645" t="str">
        <f t="shared" si="52"/>
        <v>HTHpH</v>
      </c>
      <c r="V3645" s="176" t="s">
        <v>14620</v>
      </c>
      <c r="W3645" s="176" t="s">
        <v>14617</v>
      </c>
      <c r="X3645" s="176" t="s">
        <v>14618</v>
      </c>
      <c r="Y3645" s="176" t="s">
        <v>16009</v>
      </c>
      <c r="Z3645" s="176">
        <v>0</v>
      </c>
      <c r="AA3645">
        <f>VLOOKUP($U3645,$C$3624:$S$3650, COLUMNS($C$3651:F3651), FALSE)</f>
        <v>34.9</v>
      </c>
      <c r="AB3645">
        <f>VLOOKUP($U3645,$C$3624:$S$3650, COLUMNS($C$3651:G3651), FALSE)</f>
        <v>0.22360679774997896</v>
      </c>
      <c r="AC3645">
        <f>VLOOKUP($U3645,$C$3624:$S$3650, COLUMNS($C$3651:H3651), FALSE)</f>
        <v>29.750000000000004</v>
      </c>
      <c r="AD3645">
        <f>VLOOKUP($U3645,$C$3624:$S$3650, COLUMNS($C$3651:I3651), FALSE)</f>
        <v>0.15811388300841897</v>
      </c>
      <c r="AE3645">
        <f>VLOOKUP($U3645,$C$3624:$S$3650, COLUMNS($C$3651:J3651), FALSE)</f>
        <v>28.001980198019801</v>
      </c>
      <c r="AF3645">
        <f>VLOOKUP($U3645,$C$3624:$S$3650, COLUMNS($C$3651:K3651), FALSE)</f>
        <v>1.3339284329776524E-2</v>
      </c>
      <c r="AG3645">
        <f>VLOOKUP($U3645,$C$3624:$S$3650, COLUMNS($C$3651:L3651), FALSE)</f>
        <v>8.0550000000000015</v>
      </c>
      <c r="AH3645">
        <f>VLOOKUP($U3645,$C$3624:$S$3650, COLUMNS($C$3651:M3651), FALSE)</f>
        <v>1.2457252145849809E-3</v>
      </c>
      <c r="AI3645">
        <f>VLOOKUP($U3645,$C$3624:$S$3650, COLUMNS($C$3651:N3651), FALSE)</f>
        <v>2161.5</v>
      </c>
      <c r="AJ3645">
        <f>VLOOKUP($U3645,$C$3624:$S$3650, COLUMNS($C$3651:O3651), FALSE)</f>
        <v>0.25805209452707284</v>
      </c>
      <c r="AK3645">
        <f>VLOOKUP($U3645,$C$3624:$S$3650, COLUMNS($C$3651:P3651), FALSE)</f>
        <v>0</v>
      </c>
      <c r="AL3645">
        <f>VLOOKUP($U3645,$C$3624:$S$3650, COLUMNS($C$3651:Q3651), FALSE)</f>
        <v>363</v>
      </c>
      <c r="AM3645">
        <f>VLOOKUP($U3645,$C$3624:$S$3650, COLUMNS($C$3651:R3651), FALSE)</f>
        <v>0</v>
      </c>
      <c r="AN3645">
        <f>VLOOKUP($U3645,$C$3624:$S$3650, COLUMNS($C$3651:S3651), FALSE)</f>
        <v>3.63</v>
      </c>
      <c r="AO3645">
        <f t="shared" si="53"/>
        <v>29.125707213578501</v>
      </c>
    </row>
    <row r="3646" spans="3:41" ht="16" thickBot="1" x14ac:dyDescent="0.25">
      <c r="C3646" t="s">
        <v>14623</v>
      </c>
      <c r="D3646" s="252">
        <v>7.71</v>
      </c>
      <c r="E3646" s="252">
        <v>2</v>
      </c>
      <c r="F3646" s="252">
        <v>34.700000000000003</v>
      </c>
      <c r="G3646" s="252">
        <v>0.2</v>
      </c>
      <c r="H3646" s="252">
        <v>28.1</v>
      </c>
      <c r="I3646" s="252">
        <v>0.1</v>
      </c>
      <c r="J3646" s="252">
        <v>26.7</v>
      </c>
      <c r="K3646" s="252">
        <v>0.1</v>
      </c>
      <c r="L3646" s="252">
        <v>7.7</v>
      </c>
      <c r="M3646" s="252">
        <v>0.01</v>
      </c>
      <c r="N3646" s="264">
        <v>2174</v>
      </c>
      <c r="O3646" s="252">
        <v>8</v>
      </c>
      <c r="P3646" s="252"/>
      <c r="Q3646" s="252">
        <v>950</v>
      </c>
      <c r="R3646" s="252"/>
      <c r="S3646" s="252">
        <v>1.79</v>
      </c>
      <c r="U3646" t="str">
        <f t="shared" si="52"/>
        <v>HTHpH</v>
      </c>
      <c r="V3646" s="176" t="s">
        <v>14620</v>
      </c>
      <c r="W3646" s="176" t="s">
        <v>14617</v>
      </c>
      <c r="X3646" s="176" t="s">
        <v>14618</v>
      </c>
      <c r="Y3646" s="176" t="s">
        <v>16009</v>
      </c>
      <c r="Z3646" s="176">
        <v>-303.06152159999999</v>
      </c>
      <c r="AA3646">
        <f>VLOOKUP($U3646,$C$3624:$S$3650, COLUMNS($C$3651:F3652), FALSE)</f>
        <v>34.9</v>
      </c>
      <c r="AB3646">
        <f>VLOOKUP($U3646,$C$3624:$S$3650, COLUMNS($C$3651:G3652), FALSE)</f>
        <v>0.22360679774997896</v>
      </c>
      <c r="AC3646">
        <f>VLOOKUP($U3646,$C$3624:$S$3650, COLUMNS($C$3651:H3652), FALSE)</f>
        <v>29.750000000000004</v>
      </c>
      <c r="AD3646">
        <f>VLOOKUP($U3646,$C$3624:$S$3650, COLUMNS($C$3651:I3652), FALSE)</f>
        <v>0.15811388300841897</v>
      </c>
      <c r="AE3646">
        <f>VLOOKUP($U3646,$C$3624:$S$3650, COLUMNS($C$3651:J3652), FALSE)</f>
        <v>28.001980198019801</v>
      </c>
      <c r="AF3646">
        <f>VLOOKUP($U3646,$C$3624:$S$3650, COLUMNS($C$3651:K3652), FALSE)</f>
        <v>1.3339284329776524E-2</v>
      </c>
      <c r="AG3646">
        <f>VLOOKUP($U3646,$C$3624:$S$3650, COLUMNS($C$3651:L3652), FALSE)</f>
        <v>8.0550000000000015</v>
      </c>
      <c r="AH3646">
        <f>VLOOKUP($U3646,$C$3624:$S$3650, COLUMNS($C$3651:M3652), FALSE)</f>
        <v>1.2457252145849809E-3</v>
      </c>
      <c r="AI3646">
        <f>VLOOKUP($U3646,$C$3624:$S$3650, COLUMNS($C$3651:N3652), FALSE)</f>
        <v>2161.5</v>
      </c>
      <c r="AJ3646">
        <f>VLOOKUP($U3646,$C$3624:$S$3650, COLUMNS($C$3651:O3652), FALSE)</f>
        <v>0.25805209452707284</v>
      </c>
      <c r="AK3646">
        <f>VLOOKUP($U3646,$C$3624:$S$3650, COLUMNS($C$3651:P3652), FALSE)</f>
        <v>0</v>
      </c>
      <c r="AL3646">
        <f>VLOOKUP($U3646,$C$3624:$S$3650, COLUMNS($C$3651:Q3652), FALSE)</f>
        <v>363</v>
      </c>
      <c r="AM3646">
        <f>VLOOKUP($U3646,$C$3624:$S$3650, COLUMNS($C$3651:R3652), FALSE)</f>
        <v>0</v>
      </c>
      <c r="AN3646">
        <f>VLOOKUP($U3646,$C$3624:$S$3650, COLUMNS($C$3651:S3652), FALSE)</f>
        <v>3.63</v>
      </c>
      <c r="AO3646">
        <f t="shared" si="53"/>
        <v>29.125707213578501</v>
      </c>
    </row>
    <row r="3647" spans="3:41" ht="16" thickBot="1" x14ac:dyDescent="0.25">
      <c r="C3647" t="str">
        <f>_xlfn.CONCAT(C3645,C3646)</f>
        <v>MTLpH</v>
      </c>
      <c r="F3647">
        <f>(F3645*G3645+F3646*G3646)/(G3645+G3646)</f>
        <v>34.75</v>
      </c>
      <c r="G3647">
        <f>SQRT(1/((1/G3645*2)+(1/G3646*2)))</f>
        <v>0.22360679774997896</v>
      </c>
      <c r="H3647">
        <f>(H3645*I3645+H3646*I3646)/(I3645+I3646)</f>
        <v>28.200000000000003</v>
      </c>
      <c r="I3647">
        <f>SQRT(1/((1/I3645*2)+(1/I3646*2)))</f>
        <v>0.15811388300841897</v>
      </c>
      <c r="J3647">
        <f>(J3645*K3645+J3646*K3646)/(K3645+K3646)</f>
        <v>26.7019801980198</v>
      </c>
      <c r="K3647" cm="1">
        <f t="array" ref="K3647">STDEV(J3645:J3646/SQRT(J3645:J3646))</f>
        <v>1.3658982889427951E-2</v>
      </c>
      <c r="L3647">
        <f>(L3645*M3645+L3646*M3646)/(M3645+M3646)</f>
        <v>7.6950000000000003</v>
      </c>
      <c r="M3647" cm="1">
        <f t="array" ref="M3647">STDEV(L3645:L3646/SQRT(L3645:L3646))</f>
        <v>1.2745319221005506E-3</v>
      </c>
      <c r="N3647">
        <f>(N3645*O3645+N3646*O3646)/(O3645+O3646)</f>
        <v>2182.4545454545455</v>
      </c>
      <c r="O3647" cm="1">
        <f t="array" ref="O3647">STDEV(N3645:N3646/SQRT(N3645:N3646))</f>
        <v>0.23423238809890801</v>
      </c>
      <c r="Q3647">
        <f>AVERAGE(Q3645:Q3646)</f>
        <v>977.5</v>
      </c>
      <c r="S3647">
        <f>AVERAGE(S3645:S3646)</f>
        <v>1.78</v>
      </c>
      <c r="U3647" t="str">
        <f t="shared" si="52"/>
        <v>HTHpH</v>
      </c>
      <c r="V3647" s="176" t="s">
        <v>14620</v>
      </c>
      <c r="W3647" s="176" t="s">
        <v>14617</v>
      </c>
      <c r="X3647" s="176" t="s">
        <v>14618</v>
      </c>
      <c r="Y3647" s="176" t="s">
        <v>16009</v>
      </c>
      <c r="Z3647" s="176">
        <v>-126.79946339999999</v>
      </c>
      <c r="AA3647">
        <f>VLOOKUP($U3647,$C$3624:$S$3650, COLUMNS($C$3651:F3653), FALSE)</f>
        <v>34.9</v>
      </c>
      <c r="AB3647">
        <f>VLOOKUP($U3647,$C$3624:$S$3650, COLUMNS($C$3651:G3653), FALSE)</f>
        <v>0.22360679774997896</v>
      </c>
      <c r="AC3647">
        <f>VLOOKUP($U3647,$C$3624:$S$3650, COLUMNS($C$3651:H3653), FALSE)</f>
        <v>29.750000000000004</v>
      </c>
      <c r="AD3647">
        <f>VLOOKUP($U3647,$C$3624:$S$3650, COLUMNS($C$3651:I3653), FALSE)</f>
        <v>0.15811388300841897</v>
      </c>
      <c r="AE3647">
        <f>VLOOKUP($U3647,$C$3624:$S$3650, COLUMNS($C$3651:J3653), FALSE)</f>
        <v>28.001980198019801</v>
      </c>
      <c r="AF3647">
        <f>VLOOKUP($U3647,$C$3624:$S$3650, COLUMNS($C$3651:K3653), FALSE)</f>
        <v>1.3339284329776524E-2</v>
      </c>
      <c r="AG3647">
        <f>VLOOKUP($U3647,$C$3624:$S$3650, COLUMNS($C$3651:L3653), FALSE)</f>
        <v>8.0550000000000015</v>
      </c>
      <c r="AH3647">
        <f>VLOOKUP($U3647,$C$3624:$S$3650, COLUMNS($C$3651:M3653), FALSE)</f>
        <v>1.2457252145849809E-3</v>
      </c>
      <c r="AI3647">
        <f>VLOOKUP($U3647,$C$3624:$S$3650, COLUMNS($C$3651:N3653), FALSE)</f>
        <v>2161.5</v>
      </c>
      <c r="AJ3647">
        <f>VLOOKUP($U3647,$C$3624:$S$3650, COLUMNS($C$3651:O3653), FALSE)</f>
        <v>0.25805209452707284</v>
      </c>
      <c r="AK3647">
        <f>VLOOKUP($U3647,$C$3624:$S$3650, COLUMNS($C$3651:P3653), FALSE)</f>
        <v>0</v>
      </c>
      <c r="AL3647">
        <f>VLOOKUP($U3647,$C$3624:$S$3650, COLUMNS($C$3651:Q3653), FALSE)</f>
        <v>363</v>
      </c>
      <c r="AM3647">
        <f>VLOOKUP($U3647,$C$3624:$S$3650, COLUMNS($C$3651:R3653), FALSE)</f>
        <v>0</v>
      </c>
      <c r="AN3647">
        <f>VLOOKUP($U3647,$C$3624:$S$3650, COLUMNS($C$3651:S3653), FALSE)</f>
        <v>3.63</v>
      </c>
      <c r="AO3647">
        <f t="shared" si="53"/>
        <v>29.125707213578501</v>
      </c>
    </row>
    <row r="3648" spans="3:41" ht="16" thickBot="1" x14ac:dyDescent="0.25">
      <c r="C3648" t="s">
        <v>14620</v>
      </c>
      <c r="D3648" s="264" t="s">
        <v>14613</v>
      </c>
      <c r="E3648" s="264">
        <v>1</v>
      </c>
      <c r="F3648" s="264">
        <v>34.799999999999997</v>
      </c>
      <c r="G3648" s="264">
        <v>0.2</v>
      </c>
      <c r="H3648" s="264">
        <v>29.7</v>
      </c>
      <c r="I3648" s="264">
        <v>0.1</v>
      </c>
      <c r="J3648" s="264">
        <v>28.1</v>
      </c>
      <c r="K3648" s="252">
        <v>1E-3</v>
      </c>
      <c r="L3648" s="264">
        <v>7.74</v>
      </c>
      <c r="M3648" s="264">
        <v>0.01</v>
      </c>
      <c r="N3648" s="264">
        <v>2196</v>
      </c>
      <c r="O3648" s="245">
        <v>4</v>
      </c>
      <c r="P3648" s="245"/>
      <c r="Q3648" s="264">
        <v>874</v>
      </c>
      <c r="R3648" s="264"/>
      <c r="S3648" s="264">
        <v>2.0499999999999998</v>
      </c>
      <c r="U3648" t="str">
        <f t="shared" si="52"/>
        <v>HTHpH</v>
      </c>
      <c r="V3648" s="176" t="s">
        <v>14620</v>
      </c>
      <c r="W3648" s="176" t="s">
        <v>14617</v>
      </c>
      <c r="X3648" s="176" t="s">
        <v>14618</v>
      </c>
      <c r="Y3648" s="176" t="s">
        <v>16009</v>
      </c>
      <c r="Z3648" s="176">
        <v>135.0077379</v>
      </c>
      <c r="AA3648">
        <f>VLOOKUP($U3648,$C$3624:$S$3650, COLUMNS($C$3651:F3654), FALSE)</f>
        <v>34.9</v>
      </c>
      <c r="AB3648">
        <f>VLOOKUP($U3648,$C$3624:$S$3650, COLUMNS($C$3651:G3654), FALSE)</f>
        <v>0.22360679774997896</v>
      </c>
      <c r="AC3648">
        <f>VLOOKUP($U3648,$C$3624:$S$3650, COLUMNS($C$3651:H3654), FALSE)</f>
        <v>29.750000000000004</v>
      </c>
      <c r="AD3648">
        <f>VLOOKUP($U3648,$C$3624:$S$3650, COLUMNS($C$3651:I3654), FALSE)</f>
        <v>0.15811388300841897</v>
      </c>
      <c r="AE3648">
        <f>VLOOKUP($U3648,$C$3624:$S$3650, COLUMNS($C$3651:J3654), FALSE)</f>
        <v>28.001980198019801</v>
      </c>
      <c r="AF3648">
        <f>VLOOKUP($U3648,$C$3624:$S$3650, COLUMNS($C$3651:K3654), FALSE)</f>
        <v>1.3339284329776524E-2</v>
      </c>
      <c r="AG3648">
        <f>VLOOKUP($U3648,$C$3624:$S$3650, COLUMNS($C$3651:L3654), FALSE)</f>
        <v>8.0550000000000015</v>
      </c>
      <c r="AH3648">
        <f>VLOOKUP($U3648,$C$3624:$S$3650, COLUMNS($C$3651:M3654), FALSE)</f>
        <v>1.2457252145849809E-3</v>
      </c>
      <c r="AI3648">
        <f>VLOOKUP($U3648,$C$3624:$S$3650, COLUMNS($C$3651:N3654), FALSE)</f>
        <v>2161.5</v>
      </c>
      <c r="AJ3648">
        <f>VLOOKUP($U3648,$C$3624:$S$3650, COLUMNS($C$3651:O3654), FALSE)</f>
        <v>0.25805209452707284</v>
      </c>
      <c r="AK3648">
        <f>VLOOKUP($U3648,$C$3624:$S$3650, COLUMNS($C$3651:P3654), FALSE)</f>
        <v>0</v>
      </c>
      <c r="AL3648">
        <f>VLOOKUP($U3648,$C$3624:$S$3650, COLUMNS($C$3651:Q3654), FALSE)</f>
        <v>363</v>
      </c>
      <c r="AM3648">
        <f>VLOOKUP($U3648,$C$3624:$S$3650, COLUMNS($C$3651:R3654), FALSE)</f>
        <v>0</v>
      </c>
      <c r="AN3648">
        <f>VLOOKUP($U3648,$C$3624:$S$3650, COLUMNS($C$3651:S3654), FALSE)</f>
        <v>3.63</v>
      </c>
      <c r="AO3648">
        <f t="shared" si="53"/>
        <v>29.125707213578501</v>
      </c>
    </row>
    <row r="3649" spans="3:41" ht="16" thickBot="1" x14ac:dyDescent="0.25">
      <c r="C3649" t="s">
        <v>14623</v>
      </c>
      <c r="D3649" s="252">
        <v>7.71</v>
      </c>
      <c r="E3649" s="252">
        <v>2</v>
      </c>
      <c r="F3649" s="252">
        <v>34.799999999999997</v>
      </c>
      <c r="G3649" s="252">
        <v>0.2</v>
      </c>
      <c r="H3649" s="252">
        <v>29.6</v>
      </c>
      <c r="I3649" s="252">
        <v>0.1</v>
      </c>
      <c r="J3649" s="252">
        <v>28.2</v>
      </c>
      <c r="K3649" s="252">
        <v>1E-3</v>
      </c>
      <c r="L3649" s="252">
        <v>7.69</v>
      </c>
      <c r="M3649" s="252">
        <v>0.01</v>
      </c>
      <c r="N3649" s="264">
        <v>2202</v>
      </c>
      <c r="O3649" s="252">
        <v>4</v>
      </c>
      <c r="P3649" s="252"/>
      <c r="Q3649" s="252">
        <v>981</v>
      </c>
      <c r="R3649" s="252"/>
      <c r="S3649" s="252">
        <v>1.89</v>
      </c>
      <c r="U3649" t="str">
        <f t="shared" si="52"/>
        <v>HTHpH</v>
      </c>
      <c r="V3649" s="176" t="s">
        <v>14620</v>
      </c>
      <c r="W3649" s="176" t="s">
        <v>14617</v>
      </c>
      <c r="X3649" s="176" t="s">
        <v>14618</v>
      </c>
      <c r="Y3649" s="176" t="s">
        <v>16009</v>
      </c>
      <c r="Z3649" s="176">
        <v>0</v>
      </c>
      <c r="AA3649">
        <f>VLOOKUP($U3649,$C$3624:$S$3650, COLUMNS($C$3651:F3655), FALSE)</f>
        <v>34.9</v>
      </c>
      <c r="AB3649">
        <f>VLOOKUP($U3649,$C$3624:$S$3650, COLUMNS($C$3651:G3655), FALSE)</f>
        <v>0.22360679774997896</v>
      </c>
      <c r="AC3649">
        <f>VLOOKUP($U3649,$C$3624:$S$3650, COLUMNS($C$3651:H3655), FALSE)</f>
        <v>29.750000000000004</v>
      </c>
      <c r="AD3649">
        <f>VLOOKUP($U3649,$C$3624:$S$3650, COLUMNS($C$3651:I3655), FALSE)</f>
        <v>0.15811388300841897</v>
      </c>
      <c r="AE3649">
        <f>VLOOKUP($U3649,$C$3624:$S$3650, COLUMNS($C$3651:J3655), FALSE)</f>
        <v>28.001980198019801</v>
      </c>
      <c r="AF3649">
        <f>VLOOKUP($U3649,$C$3624:$S$3650, COLUMNS($C$3651:K3655), FALSE)</f>
        <v>1.3339284329776524E-2</v>
      </c>
      <c r="AG3649">
        <f>VLOOKUP($U3649,$C$3624:$S$3650, COLUMNS($C$3651:L3655), FALSE)</f>
        <v>8.0550000000000015</v>
      </c>
      <c r="AH3649">
        <f>VLOOKUP($U3649,$C$3624:$S$3650, COLUMNS($C$3651:M3655), FALSE)</f>
        <v>1.2457252145849809E-3</v>
      </c>
      <c r="AI3649">
        <f>VLOOKUP($U3649,$C$3624:$S$3650, COLUMNS($C$3651:N3655), FALSE)</f>
        <v>2161.5</v>
      </c>
      <c r="AJ3649">
        <f>VLOOKUP($U3649,$C$3624:$S$3650, COLUMNS($C$3651:O3655), FALSE)</f>
        <v>0.25805209452707284</v>
      </c>
      <c r="AK3649">
        <f>VLOOKUP($U3649,$C$3624:$S$3650, COLUMNS($C$3651:P3655), FALSE)</f>
        <v>0</v>
      </c>
      <c r="AL3649">
        <f>VLOOKUP($U3649,$C$3624:$S$3650, COLUMNS($C$3651:Q3655), FALSE)</f>
        <v>363</v>
      </c>
      <c r="AM3649">
        <f>VLOOKUP($U3649,$C$3624:$S$3650, COLUMNS($C$3651:R3655), FALSE)</f>
        <v>0</v>
      </c>
      <c r="AN3649">
        <f>VLOOKUP($U3649,$C$3624:$S$3650, COLUMNS($C$3651:S3655), FALSE)</f>
        <v>3.63</v>
      </c>
      <c r="AO3649">
        <f t="shared" si="53"/>
        <v>29.125707213578501</v>
      </c>
    </row>
    <row r="3650" spans="3:41" x14ac:dyDescent="0.2">
      <c r="C3650" t="str">
        <f>_xlfn.CONCAT(C3648,C3649)</f>
        <v>HTLpH</v>
      </c>
      <c r="F3650">
        <f>(F3648*G3648+F3649*G3649)/(G3648+G3649)</f>
        <v>34.799999999999997</v>
      </c>
      <c r="G3650">
        <f>SQRT(1/((1/G3648*2)+(1/G3649*2)))</f>
        <v>0.22360679774997896</v>
      </c>
      <c r="H3650">
        <f>(H3648*I3648+H3649*I3649)/(I3648+I3649)</f>
        <v>29.650000000000002</v>
      </c>
      <c r="I3650">
        <f>SQRT(1/((1/I3648*2)+(1/I3649*2)))</f>
        <v>0.15811388300841897</v>
      </c>
      <c r="J3650">
        <f>(J3648*K3648+J3649*K3649)/(K3648+K3649)</f>
        <v>28.150000000000002</v>
      </c>
      <c r="K3650" cm="1">
        <f t="array" ref="K3650">STDEV(J3648:J3649/SQRT(J3648:J3649))</f>
        <v>6.6637083054553068E-3</v>
      </c>
      <c r="L3650">
        <f>(L3648*M3648+L3649*M3649)/(M3648+M3649)</f>
        <v>7.7150000000000007</v>
      </c>
      <c r="M3650" cm="1">
        <f t="array" ref="M3650">STDEV(L3648:L3649/SQRT(L3648:L3649))</f>
        <v>6.3644021778424308E-3</v>
      </c>
      <c r="N3650">
        <f>(N3648*O3648+N3649*O3649)/(O3648+O3649)</f>
        <v>2199</v>
      </c>
      <c r="O3650" cm="1">
        <f t="array" ref="O3650">STDEV(N3648:N3649/SQRT(N3648:N3649))</f>
        <v>4.5236994512333366E-2</v>
      </c>
      <c r="Q3650">
        <f>AVERAGE(Q3648:Q3649)</f>
        <v>927.5</v>
      </c>
      <c r="S3650">
        <f>AVERAGE(S3648:S3649)</f>
        <v>1.9699999999999998</v>
      </c>
      <c r="U3650" t="str">
        <f t="shared" si="52"/>
        <v>HTHpH</v>
      </c>
      <c r="V3650" s="176" t="s">
        <v>14620</v>
      </c>
      <c r="W3650" s="176" t="s">
        <v>14617</v>
      </c>
      <c r="X3650" s="176" t="s">
        <v>14619</v>
      </c>
      <c r="Y3650" s="176" t="s">
        <v>16009</v>
      </c>
      <c r="Z3650" s="176">
        <v>33.737964300000002</v>
      </c>
      <c r="AA3650">
        <f>VLOOKUP($U3650,$C$3624:$S$3650, COLUMNS($C$3651:F3656), FALSE)</f>
        <v>34.9</v>
      </c>
      <c r="AB3650">
        <f>VLOOKUP($U3650,$C$3624:$S$3650, COLUMNS($C$3651:G3656), FALSE)</f>
        <v>0.22360679774997896</v>
      </c>
      <c r="AC3650">
        <f>VLOOKUP($U3650,$C$3624:$S$3650, COLUMNS($C$3651:H3656), FALSE)</f>
        <v>29.750000000000004</v>
      </c>
      <c r="AD3650">
        <f>VLOOKUP($U3650,$C$3624:$S$3650, COLUMNS($C$3651:I3656), FALSE)</f>
        <v>0.15811388300841897</v>
      </c>
      <c r="AE3650">
        <f>VLOOKUP($U3650,$C$3624:$S$3650, COLUMNS($C$3651:J3656), FALSE)</f>
        <v>28.001980198019801</v>
      </c>
      <c r="AF3650">
        <f>VLOOKUP($U3650,$C$3624:$S$3650, COLUMNS($C$3651:K3656), FALSE)</f>
        <v>1.3339284329776524E-2</v>
      </c>
      <c r="AG3650">
        <f>VLOOKUP($U3650,$C$3624:$S$3650, COLUMNS($C$3651:L3656), FALSE)</f>
        <v>8.0550000000000015</v>
      </c>
      <c r="AH3650">
        <f>VLOOKUP($U3650,$C$3624:$S$3650, COLUMNS($C$3651:M3656), FALSE)</f>
        <v>1.2457252145849809E-3</v>
      </c>
      <c r="AI3650">
        <f>VLOOKUP($U3650,$C$3624:$S$3650, COLUMNS($C$3651:N3656), FALSE)</f>
        <v>2161.5</v>
      </c>
      <c r="AJ3650">
        <f>VLOOKUP($U3650,$C$3624:$S$3650, COLUMNS($C$3651:O3656), FALSE)</f>
        <v>0.25805209452707284</v>
      </c>
      <c r="AK3650">
        <f>VLOOKUP($U3650,$C$3624:$S$3650, COLUMNS($C$3651:P3656), FALSE)</f>
        <v>0</v>
      </c>
      <c r="AL3650">
        <f>VLOOKUP($U3650,$C$3624:$S$3650, COLUMNS($C$3651:Q3656), FALSE)</f>
        <v>363</v>
      </c>
      <c r="AM3650">
        <f>VLOOKUP($U3650,$C$3624:$S$3650, COLUMNS($C$3651:R3656), FALSE)</f>
        <v>0</v>
      </c>
      <c r="AN3650">
        <f>VLOOKUP($U3650,$C$3624:$S$3650, COLUMNS($C$3651:S3656), FALSE)</f>
        <v>3.63</v>
      </c>
      <c r="AO3650">
        <f t="shared" si="53"/>
        <v>29.125707213578501</v>
      </c>
    </row>
    <row r="3651" spans="3:41" x14ac:dyDescent="0.2">
      <c r="U3651" t="str">
        <f t="shared" si="52"/>
        <v>HTHpH</v>
      </c>
      <c r="V3651" s="176" t="s">
        <v>14620</v>
      </c>
      <c r="W3651" s="176" t="s">
        <v>14617</v>
      </c>
      <c r="X3651" s="176" t="s">
        <v>14619</v>
      </c>
      <c r="Y3651" s="176" t="s">
        <v>16009</v>
      </c>
      <c r="Z3651" s="176">
        <v>-280.19652980000001</v>
      </c>
      <c r="AA3651">
        <f>VLOOKUP($U3651,$C$3624:$S$3650, COLUMNS($C$3651:F3657), FALSE)</f>
        <v>34.9</v>
      </c>
      <c r="AB3651">
        <f>VLOOKUP($U3651,$C$3624:$S$3650, COLUMNS($C$3651:G3657), FALSE)</f>
        <v>0.22360679774997896</v>
      </c>
      <c r="AC3651">
        <f>VLOOKUP($U3651,$C$3624:$S$3650, COLUMNS($C$3651:H3657), FALSE)</f>
        <v>29.750000000000004</v>
      </c>
      <c r="AD3651">
        <f>VLOOKUP($U3651,$C$3624:$S$3650, COLUMNS($C$3651:I3657), FALSE)</f>
        <v>0.15811388300841897</v>
      </c>
      <c r="AE3651">
        <f>VLOOKUP($U3651,$C$3624:$S$3650, COLUMNS($C$3651:J3657), FALSE)</f>
        <v>28.001980198019801</v>
      </c>
      <c r="AF3651">
        <f>VLOOKUP($U3651,$C$3624:$S$3650, COLUMNS($C$3651:K3657), FALSE)</f>
        <v>1.3339284329776524E-2</v>
      </c>
      <c r="AG3651">
        <f>VLOOKUP($U3651,$C$3624:$S$3650, COLUMNS($C$3651:L3657), FALSE)</f>
        <v>8.0550000000000015</v>
      </c>
      <c r="AH3651">
        <f>VLOOKUP($U3651,$C$3624:$S$3650, COLUMNS($C$3651:M3657), FALSE)</f>
        <v>1.2457252145849809E-3</v>
      </c>
      <c r="AI3651">
        <f>VLOOKUP($U3651,$C$3624:$S$3650, COLUMNS($C$3651:N3657), FALSE)</f>
        <v>2161.5</v>
      </c>
      <c r="AJ3651">
        <f>VLOOKUP($U3651,$C$3624:$S$3650, COLUMNS($C$3651:O3657), FALSE)</f>
        <v>0.25805209452707284</v>
      </c>
      <c r="AK3651">
        <f>VLOOKUP($U3651,$C$3624:$S$3650, COLUMNS($C$3651:P3657), FALSE)</f>
        <v>0</v>
      </c>
      <c r="AL3651">
        <f>VLOOKUP($U3651,$C$3624:$S$3650, COLUMNS($C$3651:Q3657), FALSE)</f>
        <v>363</v>
      </c>
      <c r="AM3651">
        <f>VLOOKUP($U3651,$C$3624:$S$3650, COLUMNS($C$3651:R3657), FALSE)</f>
        <v>0</v>
      </c>
      <c r="AN3651">
        <f>VLOOKUP($U3651,$C$3624:$S$3650, COLUMNS($C$3651:S3657), FALSE)</f>
        <v>3.63</v>
      </c>
      <c r="AO3651">
        <f t="shared" si="53"/>
        <v>29.125707213578501</v>
      </c>
    </row>
    <row r="3652" spans="3:41" x14ac:dyDescent="0.2">
      <c r="U3652" t="str">
        <f t="shared" si="52"/>
        <v>HTHpH</v>
      </c>
      <c r="V3652" s="176" t="s">
        <v>14620</v>
      </c>
      <c r="W3652" s="176" t="s">
        <v>14617</v>
      </c>
      <c r="X3652" s="176" t="s">
        <v>14619</v>
      </c>
      <c r="Y3652" s="176" t="s">
        <v>16009</v>
      </c>
      <c r="Z3652" s="176">
        <v>118.8605701</v>
      </c>
      <c r="AA3652">
        <f>VLOOKUP($U3652,$C$3624:$S$3650, COLUMNS($C$3651:F3658), FALSE)</f>
        <v>34.9</v>
      </c>
      <c r="AB3652">
        <f>VLOOKUP($U3652,$C$3624:$S$3650, COLUMNS($C$3651:G3658), FALSE)</f>
        <v>0.22360679774997896</v>
      </c>
      <c r="AC3652">
        <f>VLOOKUP($U3652,$C$3624:$S$3650, COLUMNS($C$3651:H3658), FALSE)</f>
        <v>29.750000000000004</v>
      </c>
      <c r="AD3652">
        <f>VLOOKUP($U3652,$C$3624:$S$3650, COLUMNS($C$3651:I3658), FALSE)</f>
        <v>0.15811388300841897</v>
      </c>
      <c r="AE3652">
        <f>VLOOKUP($U3652,$C$3624:$S$3650, COLUMNS($C$3651:J3658), FALSE)</f>
        <v>28.001980198019801</v>
      </c>
      <c r="AF3652">
        <f>VLOOKUP($U3652,$C$3624:$S$3650, COLUMNS($C$3651:K3658), FALSE)</f>
        <v>1.3339284329776524E-2</v>
      </c>
      <c r="AG3652">
        <f>VLOOKUP($U3652,$C$3624:$S$3650, COLUMNS($C$3651:L3658), FALSE)</f>
        <v>8.0550000000000015</v>
      </c>
      <c r="AH3652">
        <f>VLOOKUP($U3652,$C$3624:$S$3650, COLUMNS($C$3651:M3658), FALSE)</f>
        <v>1.2457252145849809E-3</v>
      </c>
      <c r="AI3652">
        <f>VLOOKUP($U3652,$C$3624:$S$3650, COLUMNS($C$3651:N3658), FALSE)</f>
        <v>2161.5</v>
      </c>
      <c r="AJ3652">
        <f>VLOOKUP($U3652,$C$3624:$S$3650, COLUMNS($C$3651:O3658), FALSE)</f>
        <v>0.25805209452707284</v>
      </c>
      <c r="AK3652">
        <f>VLOOKUP($U3652,$C$3624:$S$3650, COLUMNS($C$3651:P3658), FALSE)</f>
        <v>0</v>
      </c>
      <c r="AL3652">
        <f>VLOOKUP($U3652,$C$3624:$S$3650, COLUMNS($C$3651:Q3658), FALSE)</f>
        <v>363</v>
      </c>
      <c r="AM3652">
        <f>VLOOKUP($U3652,$C$3624:$S$3650, COLUMNS($C$3651:R3658), FALSE)</f>
        <v>0</v>
      </c>
      <c r="AN3652">
        <f>VLOOKUP($U3652,$C$3624:$S$3650, COLUMNS($C$3651:S3658), FALSE)</f>
        <v>3.63</v>
      </c>
      <c r="AO3652">
        <f t="shared" si="53"/>
        <v>29.125707213578501</v>
      </c>
    </row>
    <row r="3653" spans="3:41" x14ac:dyDescent="0.2">
      <c r="U3653" t="str">
        <f t="shared" si="52"/>
        <v>HTHpH</v>
      </c>
      <c r="V3653" s="176" t="s">
        <v>14620</v>
      </c>
      <c r="W3653" s="176" t="s">
        <v>14617</v>
      </c>
      <c r="X3653" s="176" t="s">
        <v>14619</v>
      </c>
      <c r="Y3653" s="176" t="s">
        <v>16009</v>
      </c>
      <c r="Z3653" s="176">
        <v>-171.7310616</v>
      </c>
      <c r="AA3653">
        <f>VLOOKUP($U3653,$C$3624:$S$3650, COLUMNS($C$3651:F3659), FALSE)</f>
        <v>34.9</v>
      </c>
      <c r="AB3653">
        <f>VLOOKUP($U3653,$C$3624:$S$3650, COLUMNS($C$3651:G3659), FALSE)</f>
        <v>0.22360679774997896</v>
      </c>
      <c r="AC3653">
        <f>VLOOKUP($U3653,$C$3624:$S$3650, COLUMNS($C$3651:H3659), FALSE)</f>
        <v>29.750000000000004</v>
      </c>
      <c r="AD3653">
        <f>VLOOKUP($U3653,$C$3624:$S$3650, COLUMNS($C$3651:I3659), FALSE)</f>
        <v>0.15811388300841897</v>
      </c>
      <c r="AE3653">
        <f>VLOOKUP($U3653,$C$3624:$S$3650, COLUMNS($C$3651:J3659), FALSE)</f>
        <v>28.001980198019801</v>
      </c>
      <c r="AF3653">
        <f>VLOOKUP($U3653,$C$3624:$S$3650, COLUMNS($C$3651:K3659), FALSE)</f>
        <v>1.3339284329776524E-2</v>
      </c>
      <c r="AG3653">
        <f>VLOOKUP($U3653,$C$3624:$S$3650, COLUMNS($C$3651:L3659), FALSE)</f>
        <v>8.0550000000000015</v>
      </c>
      <c r="AH3653">
        <f>VLOOKUP($U3653,$C$3624:$S$3650, COLUMNS($C$3651:M3659), FALSE)</f>
        <v>1.2457252145849809E-3</v>
      </c>
      <c r="AI3653">
        <f>VLOOKUP($U3653,$C$3624:$S$3650, COLUMNS($C$3651:N3659), FALSE)</f>
        <v>2161.5</v>
      </c>
      <c r="AJ3653">
        <f>VLOOKUP($U3653,$C$3624:$S$3650, COLUMNS($C$3651:O3659), FALSE)</f>
        <v>0.25805209452707284</v>
      </c>
      <c r="AK3653">
        <f>VLOOKUP($U3653,$C$3624:$S$3650, COLUMNS($C$3651:P3659), FALSE)</f>
        <v>0</v>
      </c>
      <c r="AL3653">
        <f>VLOOKUP($U3653,$C$3624:$S$3650, COLUMNS($C$3651:Q3659), FALSE)</f>
        <v>363</v>
      </c>
      <c r="AM3653">
        <f>VLOOKUP($U3653,$C$3624:$S$3650, COLUMNS($C$3651:R3659), FALSE)</f>
        <v>0</v>
      </c>
      <c r="AN3653">
        <f>VLOOKUP($U3653,$C$3624:$S$3650, COLUMNS($C$3651:S3659), FALSE)</f>
        <v>3.63</v>
      </c>
      <c r="AO3653">
        <f t="shared" si="53"/>
        <v>29.125707213578501</v>
      </c>
    </row>
    <row r="3654" spans="3:41" x14ac:dyDescent="0.2">
      <c r="U3654" t="str">
        <f t="shared" si="52"/>
        <v>HTHpH</v>
      </c>
      <c r="V3654" s="176" t="s">
        <v>14620</v>
      </c>
      <c r="W3654" s="176" t="s">
        <v>14617</v>
      </c>
      <c r="X3654" s="176" t="s">
        <v>14619</v>
      </c>
      <c r="Y3654" s="176" t="s">
        <v>16009</v>
      </c>
      <c r="Z3654" s="176">
        <v>13.954362809999999</v>
      </c>
      <c r="AA3654">
        <f>VLOOKUP($U3654,$C$3624:$S$3650, COLUMNS($C$3651:F3660), FALSE)</f>
        <v>34.9</v>
      </c>
      <c r="AB3654">
        <f>VLOOKUP($U3654,$C$3624:$S$3650, COLUMNS($C$3651:G3660), FALSE)</f>
        <v>0.22360679774997896</v>
      </c>
      <c r="AC3654">
        <f>VLOOKUP($U3654,$C$3624:$S$3650, COLUMNS($C$3651:H3660), FALSE)</f>
        <v>29.750000000000004</v>
      </c>
      <c r="AD3654">
        <f>VLOOKUP($U3654,$C$3624:$S$3650, COLUMNS($C$3651:I3660), FALSE)</f>
        <v>0.15811388300841897</v>
      </c>
      <c r="AE3654">
        <f>VLOOKUP($U3654,$C$3624:$S$3650, COLUMNS($C$3651:J3660), FALSE)</f>
        <v>28.001980198019801</v>
      </c>
      <c r="AF3654">
        <f>VLOOKUP($U3654,$C$3624:$S$3650, COLUMNS($C$3651:K3660), FALSE)</f>
        <v>1.3339284329776524E-2</v>
      </c>
      <c r="AG3654">
        <f>VLOOKUP($U3654,$C$3624:$S$3650, COLUMNS($C$3651:L3660), FALSE)</f>
        <v>8.0550000000000015</v>
      </c>
      <c r="AH3654">
        <f>VLOOKUP($U3654,$C$3624:$S$3650, COLUMNS($C$3651:M3660), FALSE)</f>
        <v>1.2457252145849809E-3</v>
      </c>
      <c r="AI3654">
        <f>VLOOKUP($U3654,$C$3624:$S$3650, COLUMNS($C$3651:N3660), FALSE)</f>
        <v>2161.5</v>
      </c>
      <c r="AJ3654">
        <f>VLOOKUP($U3654,$C$3624:$S$3650, COLUMNS($C$3651:O3660), FALSE)</f>
        <v>0.25805209452707284</v>
      </c>
      <c r="AK3654">
        <f>VLOOKUP($U3654,$C$3624:$S$3650, COLUMNS($C$3651:P3660), FALSE)</f>
        <v>0</v>
      </c>
      <c r="AL3654">
        <f>VLOOKUP($U3654,$C$3624:$S$3650, COLUMNS($C$3651:Q3660), FALSE)</f>
        <v>363</v>
      </c>
      <c r="AM3654">
        <f>VLOOKUP($U3654,$C$3624:$S$3650, COLUMNS($C$3651:R3660), FALSE)</f>
        <v>0</v>
      </c>
      <c r="AN3654">
        <f>VLOOKUP($U3654,$C$3624:$S$3650, COLUMNS($C$3651:S3660), FALSE)</f>
        <v>3.63</v>
      </c>
      <c r="AO3654">
        <f t="shared" si="53"/>
        <v>29.125707213578501</v>
      </c>
    </row>
    <row r="3655" spans="3:41" x14ac:dyDescent="0.2">
      <c r="U3655" t="str">
        <f t="shared" si="52"/>
        <v>HTHpH</v>
      </c>
      <c r="V3655" s="176" t="s">
        <v>14620</v>
      </c>
      <c r="W3655" s="176" t="s">
        <v>14617</v>
      </c>
      <c r="X3655" s="176" t="s">
        <v>14619</v>
      </c>
      <c r="Y3655" s="176" t="s">
        <v>16009</v>
      </c>
      <c r="Z3655" s="176">
        <v>-216.44672180000001</v>
      </c>
      <c r="AA3655">
        <f>VLOOKUP($U3655,$C$3624:$S$3650, COLUMNS($C$3651:F3661), FALSE)</f>
        <v>34.9</v>
      </c>
      <c r="AB3655">
        <f>VLOOKUP($U3655,$C$3624:$S$3650, COLUMNS($C$3651:G3661), FALSE)</f>
        <v>0.22360679774997896</v>
      </c>
      <c r="AC3655">
        <f>VLOOKUP($U3655,$C$3624:$S$3650, COLUMNS($C$3651:H3661), FALSE)</f>
        <v>29.750000000000004</v>
      </c>
      <c r="AD3655">
        <f>VLOOKUP($U3655,$C$3624:$S$3650, COLUMNS($C$3651:I3661), FALSE)</f>
        <v>0.15811388300841897</v>
      </c>
      <c r="AE3655">
        <f>VLOOKUP($U3655,$C$3624:$S$3650, COLUMNS($C$3651:J3661), FALSE)</f>
        <v>28.001980198019801</v>
      </c>
      <c r="AF3655">
        <f>VLOOKUP($U3655,$C$3624:$S$3650, COLUMNS($C$3651:K3661), FALSE)</f>
        <v>1.3339284329776524E-2</v>
      </c>
      <c r="AG3655">
        <f>VLOOKUP($U3655,$C$3624:$S$3650, COLUMNS($C$3651:L3661), FALSE)</f>
        <v>8.0550000000000015</v>
      </c>
      <c r="AH3655">
        <f>VLOOKUP($U3655,$C$3624:$S$3650, COLUMNS($C$3651:M3661), FALSE)</f>
        <v>1.2457252145849809E-3</v>
      </c>
      <c r="AI3655">
        <f>VLOOKUP($U3655,$C$3624:$S$3650, COLUMNS($C$3651:N3661), FALSE)</f>
        <v>2161.5</v>
      </c>
      <c r="AJ3655">
        <f>VLOOKUP($U3655,$C$3624:$S$3650, COLUMNS($C$3651:O3661), FALSE)</f>
        <v>0.25805209452707284</v>
      </c>
      <c r="AK3655">
        <f>VLOOKUP($U3655,$C$3624:$S$3650, COLUMNS($C$3651:P3661), FALSE)</f>
        <v>0</v>
      </c>
      <c r="AL3655">
        <f>VLOOKUP($U3655,$C$3624:$S$3650, COLUMNS($C$3651:Q3661), FALSE)</f>
        <v>363</v>
      </c>
      <c r="AM3655">
        <f>VLOOKUP($U3655,$C$3624:$S$3650, COLUMNS($C$3651:R3661), FALSE)</f>
        <v>0</v>
      </c>
      <c r="AN3655">
        <f>VLOOKUP($U3655,$C$3624:$S$3650, COLUMNS($C$3651:S3661), FALSE)</f>
        <v>3.63</v>
      </c>
      <c r="AO3655">
        <f t="shared" si="53"/>
        <v>29.125707213578501</v>
      </c>
    </row>
    <row r="3656" spans="3:41" x14ac:dyDescent="0.2">
      <c r="U3656" t="str">
        <f t="shared" si="52"/>
        <v>LTHpH</v>
      </c>
      <c r="V3656" s="176" t="s">
        <v>14622</v>
      </c>
      <c r="W3656" s="176" t="s">
        <v>14617</v>
      </c>
      <c r="X3656" s="176" t="s">
        <v>14618</v>
      </c>
      <c r="Y3656" s="176" t="s">
        <v>16009</v>
      </c>
      <c r="Z3656" s="176">
        <v>893.47807450000005</v>
      </c>
      <c r="AA3656">
        <f>VLOOKUP($U3656,$C$3624:$S$3650, COLUMNS($C$3651:F3662), FALSE)</f>
        <v>34.75</v>
      </c>
      <c r="AB3656">
        <f>VLOOKUP($U3656,$C$3624:$S$3650, COLUMNS($C$3651:G3662), FALSE)</f>
        <v>0.22360679774997896</v>
      </c>
      <c r="AC3656">
        <f>VLOOKUP($U3656,$C$3624:$S$3650, COLUMNS($C$3651:H3662), FALSE)</f>
        <v>26.8</v>
      </c>
      <c r="AD3656">
        <f>VLOOKUP($U3656,$C$3624:$S$3650, COLUMNS($C$3651:I3662), FALSE)</f>
        <v>2.2249707974499239E-2</v>
      </c>
      <c r="AE3656">
        <f>VLOOKUP($U3656,$C$3624:$S$3650, COLUMNS($C$3651:J3662), FALSE)</f>
        <v>25.25</v>
      </c>
      <c r="AF3656">
        <f>VLOOKUP($U3656,$C$3624:$S$3650, COLUMNS($C$3651:K3662), FALSE)</f>
        <v>7.0359788959778865E-3</v>
      </c>
      <c r="AG3656">
        <f>VLOOKUP($U3656,$C$3624:$S$3650, COLUMNS($C$3651:L3662), FALSE)</f>
        <v>8.0399999999999991</v>
      </c>
      <c r="AH3656">
        <f>VLOOKUP($U3656,$C$3624:$S$3650, COLUMNS($C$3651:M3662), FALSE)</f>
        <v>0</v>
      </c>
      <c r="AI3656">
        <f>VLOOKUP($U3656,$C$3624:$S$3650, COLUMNS($C$3651:N3662), FALSE)</f>
        <v>2150.1875</v>
      </c>
      <c r="AJ3656">
        <f>VLOOKUP($U3656,$C$3624:$S$3650, COLUMNS($C$3651:O3662), FALSE)</f>
        <v>0.3280668263480076</v>
      </c>
      <c r="AK3656">
        <f>VLOOKUP($U3656,$C$3624:$S$3650, COLUMNS($C$3651:P3662), FALSE)</f>
        <v>0</v>
      </c>
      <c r="AL3656">
        <f>VLOOKUP($U3656,$C$3624:$S$3650, COLUMNS($C$3651:Q3662), FALSE)</f>
        <v>375.5</v>
      </c>
      <c r="AM3656">
        <f>VLOOKUP($U3656,$C$3624:$S$3650, COLUMNS($C$3651:R3662), FALSE)</f>
        <v>0</v>
      </c>
      <c r="AN3656">
        <f>VLOOKUP($U3656,$C$3624:$S$3650, COLUMNS($C$3651:S3662), FALSE)</f>
        <v>3.2</v>
      </c>
      <c r="AO3656">
        <f t="shared" si="53"/>
        <v>26.246428571428574</v>
      </c>
    </row>
    <row r="3657" spans="3:41" x14ac:dyDescent="0.2">
      <c r="U3657" t="str">
        <f t="shared" si="52"/>
        <v>LTHpH</v>
      </c>
      <c r="V3657" s="176" t="s">
        <v>14622</v>
      </c>
      <c r="W3657" s="176" t="s">
        <v>14617</v>
      </c>
      <c r="X3657" s="176" t="s">
        <v>14618</v>
      </c>
      <c r="Y3657" s="176" t="s">
        <v>16009</v>
      </c>
      <c r="Z3657" s="176">
        <v>43.00082037</v>
      </c>
      <c r="AA3657">
        <f>VLOOKUP($U3657,$C$3624:$S$3650, COLUMNS($C$3651:F3663), FALSE)</f>
        <v>34.75</v>
      </c>
      <c r="AB3657">
        <f>VLOOKUP($U3657,$C$3624:$S$3650, COLUMNS($C$3651:G3663), FALSE)</f>
        <v>0.22360679774997896</v>
      </c>
      <c r="AC3657">
        <f>VLOOKUP($U3657,$C$3624:$S$3650, COLUMNS($C$3651:H3663), FALSE)</f>
        <v>26.8</v>
      </c>
      <c r="AD3657">
        <f>VLOOKUP($U3657,$C$3624:$S$3650, COLUMNS($C$3651:I3663), FALSE)</f>
        <v>2.2249707974499239E-2</v>
      </c>
      <c r="AE3657">
        <f>VLOOKUP($U3657,$C$3624:$S$3650, COLUMNS($C$3651:J3663), FALSE)</f>
        <v>25.25</v>
      </c>
      <c r="AF3657">
        <f>VLOOKUP($U3657,$C$3624:$S$3650, COLUMNS($C$3651:K3663), FALSE)</f>
        <v>7.0359788959778865E-3</v>
      </c>
      <c r="AG3657">
        <f>VLOOKUP($U3657,$C$3624:$S$3650, COLUMNS($C$3651:L3663), FALSE)</f>
        <v>8.0399999999999991</v>
      </c>
      <c r="AH3657">
        <f>VLOOKUP($U3657,$C$3624:$S$3650, COLUMNS($C$3651:M3663), FALSE)</f>
        <v>0</v>
      </c>
      <c r="AI3657">
        <f>VLOOKUP($U3657,$C$3624:$S$3650, COLUMNS($C$3651:N3663), FALSE)</f>
        <v>2150.1875</v>
      </c>
      <c r="AJ3657">
        <f>VLOOKUP($U3657,$C$3624:$S$3650, COLUMNS($C$3651:O3663), FALSE)</f>
        <v>0.3280668263480076</v>
      </c>
      <c r="AK3657">
        <f>VLOOKUP($U3657,$C$3624:$S$3650, COLUMNS($C$3651:P3663), FALSE)</f>
        <v>0</v>
      </c>
      <c r="AL3657">
        <f>VLOOKUP($U3657,$C$3624:$S$3650, COLUMNS($C$3651:Q3663), FALSE)</f>
        <v>375.5</v>
      </c>
      <c r="AM3657">
        <f>VLOOKUP($U3657,$C$3624:$S$3650, COLUMNS($C$3651:R3663), FALSE)</f>
        <v>0</v>
      </c>
      <c r="AN3657">
        <f>VLOOKUP($U3657,$C$3624:$S$3650, COLUMNS($C$3651:S3663), FALSE)</f>
        <v>3.2</v>
      </c>
      <c r="AO3657">
        <f t="shared" si="53"/>
        <v>26.246428571428574</v>
      </c>
    </row>
    <row r="3658" spans="3:41" x14ac:dyDescent="0.2">
      <c r="U3658" t="str">
        <f t="shared" si="52"/>
        <v>LTHpH</v>
      </c>
      <c r="V3658" s="176" t="s">
        <v>14622</v>
      </c>
      <c r="W3658" s="176" t="s">
        <v>14617</v>
      </c>
      <c r="X3658" s="176" t="s">
        <v>14618</v>
      </c>
      <c r="Y3658" s="176" t="s">
        <v>16009</v>
      </c>
      <c r="Z3658" s="176">
        <v>366.9068527</v>
      </c>
      <c r="AA3658">
        <f>VLOOKUP($U3658,$C$3624:$S$3650, COLUMNS($C$3651:F3664), FALSE)</f>
        <v>34.75</v>
      </c>
      <c r="AB3658">
        <f>VLOOKUP($U3658,$C$3624:$S$3650, COLUMNS($C$3651:G3664), FALSE)</f>
        <v>0.22360679774997896</v>
      </c>
      <c r="AC3658">
        <f>VLOOKUP($U3658,$C$3624:$S$3650, COLUMNS($C$3651:H3664), FALSE)</f>
        <v>26.8</v>
      </c>
      <c r="AD3658">
        <f>VLOOKUP($U3658,$C$3624:$S$3650, COLUMNS($C$3651:I3664), FALSE)</f>
        <v>2.2249707974499239E-2</v>
      </c>
      <c r="AE3658">
        <f>VLOOKUP($U3658,$C$3624:$S$3650, COLUMNS($C$3651:J3664), FALSE)</f>
        <v>25.25</v>
      </c>
      <c r="AF3658">
        <f>VLOOKUP($U3658,$C$3624:$S$3650, COLUMNS($C$3651:K3664), FALSE)</f>
        <v>7.0359788959778865E-3</v>
      </c>
      <c r="AG3658">
        <f>VLOOKUP($U3658,$C$3624:$S$3650, COLUMNS($C$3651:L3664), FALSE)</f>
        <v>8.0399999999999991</v>
      </c>
      <c r="AH3658">
        <f>VLOOKUP($U3658,$C$3624:$S$3650, COLUMNS($C$3651:M3664), FALSE)</f>
        <v>0</v>
      </c>
      <c r="AI3658">
        <f>VLOOKUP($U3658,$C$3624:$S$3650, COLUMNS($C$3651:N3664), FALSE)</f>
        <v>2150.1875</v>
      </c>
      <c r="AJ3658">
        <f>VLOOKUP($U3658,$C$3624:$S$3650, COLUMNS($C$3651:O3664), FALSE)</f>
        <v>0.3280668263480076</v>
      </c>
      <c r="AK3658">
        <f>VLOOKUP($U3658,$C$3624:$S$3650, COLUMNS($C$3651:P3664), FALSE)</f>
        <v>0</v>
      </c>
      <c r="AL3658">
        <f>VLOOKUP($U3658,$C$3624:$S$3650, COLUMNS($C$3651:Q3664), FALSE)</f>
        <v>375.5</v>
      </c>
      <c r="AM3658">
        <f>VLOOKUP($U3658,$C$3624:$S$3650, COLUMNS($C$3651:R3664), FALSE)</f>
        <v>0</v>
      </c>
      <c r="AN3658">
        <f>VLOOKUP($U3658,$C$3624:$S$3650, COLUMNS($C$3651:S3664), FALSE)</f>
        <v>3.2</v>
      </c>
      <c r="AO3658">
        <f t="shared" si="53"/>
        <v>26.246428571428574</v>
      </c>
    </row>
    <row r="3659" spans="3:41" x14ac:dyDescent="0.2">
      <c r="U3659" t="str">
        <f t="shared" si="52"/>
        <v>LTHpH</v>
      </c>
      <c r="V3659" s="176" t="s">
        <v>14622</v>
      </c>
      <c r="W3659" s="176" t="s">
        <v>14617</v>
      </c>
      <c r="X3659" s="176" t="s">
        <v>14618</v>
      </c>
      <c r="Y3659" s="176" t="s">
        <v>16009</v>
      </c>
      <c r="Z3659" s="176">
        <v>372.72993889999998</v>
      </c>
      <c r="AA3659">
        <f>VLOOKUP($U3659,$C$3624:$S$3650, COLUMNS($C$3651:F3665), FALSE)</f>
        <v>34.75</v>
      </c>
      <c r="AB3659">
        <f>VLOOKUP($U3659,$C$3624:$S$3650, COLUMNS($C$3651:G3665), FALSE)</f>
        <v>0.22360679774997896</v>
      </c>
      <c r="AC3659">
        <f>VLOOKUP($U3659,$C$3624:$S$3650, COLUMNS($C$3651:H3665), FALSE)</f>
        <v>26.8</v>
      </c>
      <c r="AD3659">
        <f>VLOOKUP($U3659,$C$3624:$S$3650, COLUMNS($C$3651:I3665), FALSE)</f>
        <v>2.2249707974499239E-2</v>
      </c>
      <c r="AE3659">
        <f>VLOOKUP($U3659,$C$3624:$S$3650, COLUMNS($C$3651:J3665), FALSE)</f>
        <v>25.25</v>
      </c>
      <c r="AF3659">
        <f>VLOOKUP($U3659,$C$3624:$S$3650, COLUMNS($C$3651:K3665), FALSE)</f>
        <v>7.0359788959778865E-3</v>
      </c>
      <c r="AG3659">
        <f>VLOOKUP($U3659,$C$3624:$S$3650, COLUMNS($C$3651:L3665), FALSE)</f>
        <v>8.0399999999999991</v>
      </c>
      <c r="AH3659">
        <f>VLOOKUP($U3659,$C$3624:$S$3650, COLUMNS($C$3651:M3665), FALSE)</f>
        <v>0</v>
      </c>
      <c r="AI3659">
        <f>VLOOKUP($U3659,$C$3624:$S$3650, COLUMNS($C$3651:N3665), FALSE)</f>
        <v>2150.1875</v>
      </c>
      <c r="AJ3659">
        <f>VLOOKUP($U3659,$C$3624:$S$3650, COLUMNS($C$3651:O3665), FALSE)</f>
        <v>0.3280668263480076</v>
      </c>
      <c r="AK3659">
        <f>VLOOKUP($U3659,$C$3624:$S$3650, COLUMNS($C$3651:P3665), FALSE)</f>
        <v>0</v>
      </c>
      <c r="AL3659">
        <f>VLOOKUP($U3659,$C$3624:$S$3650, COLUMNS($C$3651:Q3665), FALSE)</f>
        <v>375.5</v>
      </c>
      <c r="AM3659">
        <f>VLOOKUP($U3659,$C$3624:$S$3650, COLUMNS($C$3651:R3665), FALSE)</f>
        <v>0</v>
      </c>
      <c r="AN3659">
        <f>VLOOKUP($U3659,$C$3624:$S$3650, COLUMNS($C$3651:S3665), FALSE)</f>
        <v>3.2</v>
      </c>
      <c r="AO3659">
        <f t="shared" si="53"/>
        <v>26.246428571428574</v>
      </c>
    </row>
    <row r="3660" spans="3:41" x14ac:dyDescent="0.2">
      <c r="U3660" t="str">
        <f t="shared" si="52"/>
        <v>LTHpH</v>
      </c>
      <c r="V3660" s="176" t="s">
        <v>14622</v>
      </c>
      <c r="W3660" s="176" t="s">
        <v>14617</v>
      </c>
      <c r="X3660" s="176" t="s">
        <v>14618</v>
      </c>
      <c r="Y3660" s="176" t="s">
        <v>16009</v>
      </c>
      <c r="Z3660" s="176">
        <v>533.93460919999995</v>
      </c>
      <c r="AA3660">
        <f>VLOOKUP($U3660,$C$3624:$S$3650, COLUMNS($C$3651:F3666), FALSE)</f>
        <v>34.75</v>
      </c>
      <c r="AB3660">
        <f>VLOOKUP($U3660,$C$3624:$S$3650, COLUMNS($C$3651:G3666), FALSE)</f>
        <v>0.22360679774997896</v>
      </c>
      <c r="AC3660">
        <f>VLOOKUP($U3660,$C$3624:$S$3650, COLUMNS($C$3651:H3666), FALSE)</f>
        <v>26.8</v>
      </c>
      <c r="AD3660">
        <f>VLOOKUP($U3660,$C$3624:$S$3650, COLUMNS($C$3651:I3666), FALSE)</f>
        <v>2.2249707974499239E-2</v>
      </c>
      <c r="AE3660">
        <f>VLOOKUP($U3660,$C$3624:$S$3650, COLUMNS($C$3651:J3666), FALSE)</f>
        <v>25.25</v>
      </c>
      <c r="AF3660">
        <f>VLOOKUP($U3660,$C$3624:$S$3650, COLUMNS($C$3651:K3666), FALSE)</f>
        <v>7.0359788959778865E-3</v>
      </c>
      <c r="AG3660">
        <f>VLOOKUP($U3660,$C$3624:$S$3650, COLUMNS($C$3651:L3666), FALSE)</f>
        <v>8.0399999999999991</v>
      </c>
      <c r="AH3660">
        <f>VLOOKUP($U3660,$C$3624:$S$3650, COLUMNS($C$3651:M3666), FALSE)</f>
        <v>0</v>
      </c>
      <c r="AI3660">
        <f>VLOOKUP($U3660,$C$3624:$S$3650, COLUMNS($C$3651:N3666), FALSE)</f>
        <v>2150.1875</v>
      </c>
      <c r="AJ3660">
        <f>VLOOKUP($U3660,$C$3624:$S$3650, COLUMNS($C$3651:O3666), FALSE)</f>
        <v>0.3280668263480076</v>
      </c>
      <c r="AK3660">
        <f>VLOOKUP($U3660,$C$3624:$S$3650, COLUMNS($C$3651:P3666), FALSE)</f>
        <v>0</v>
      </c>
      <c r="AL3660">
        <f>VLOOKUP($U3660,$C$3624:$S$3650, COLUMNS($C$3651:Q3666), FALSE)</f>
        <v>375.5</v>
      </c>
      <c r="AM3660">
        <f>VLOOKUP($U3660,$C$3624:$S$3650, COLUMNS($C$3651:R3666), FALSE)</f>
        <v>0</v>
      </c>
      <c r="AN3660">
        <f>VLOOKUP($U3660,$C$3624:$S$3650, COLUMNS($C$3651:S3666), FALSE)</f>
        <v>3.2</v>
      </c>
      <c r="AO3660">
        <f t="shared" si="53"/>
        <v>26.246428571428574</v>
      </c>
    </row>
    <row r="3661" spans="3:41" x14ac:dyDescent="0.2">
      <c r="U3661" t="str">
        <f t="shared" si="52"/>
        <v>LTHpH</v>
      </c>
      <c r="V3661" s="176" t="s">
        <v>14622</v>
      </c>
      <c r="W3661" s="176" t="s">
        <v>14617</v>
      </c>
      <c r="X3661" s="176" t="s">
        <v>14618</v>
      </c>
      <c r="Y3661" s="176" t="s">
        <v>16009</v>
      </c>
      <c r="Z3661" s="176">
        <v>764.53744129999995</v>
      </c>
      <c r="AA3661">
        <f>VLOOKUP($U3661,$C$3624:$S$3650, COLUMNS($C$3651:F3667), FALSE)</f>
        <v>34.75</v>
      </c>
      <c r="AB3661">
        <f>VLOOKUP($U3661,$C$3624:$S$3650, COLUMNS($C$3651:G3667), FALSE)</f>
        <v>0.22360679774997896</v>
      </c>
      <c r="AC3661">
        <f>VLOOKUP($U3661,$C$3624:$S$3650, COLUMNS($C$3651:H3667), FALSE)</f>
        <v>26.8</v>
      </c>
      <c r="AD3661">
        <f>VLOOKUP($U3661,$C$3624:$S$3650, COLUMNS($C$3651:I3667), FALSE)</f>
        <v>2.2249707974499239E-2</v>
      </c>
      <c r="AE3661">
        <f>VLOOKUP($U3661,$C$3624:$S$3650, COLUMNS($C$3651:J3667), FALSE)</f>
        <v>25.25</v>
      </c>
      <c r="AF3661">
        <f>VLOOKUP($U3661,$C$3624:$S$3650, COLUMNS($C$3651:K3667), FALSE)</f>
        <v>7.0359788959778865E-3</v>
      </c>
      <c r="AG3661">
        <f>VLOOKUP($U3661,$C$3624:$S$3650, COLUMNS($C$3651:L3667), FALSE)</f>
        <v>8.0399999999999991</v>
      </c>
      <c r="AH3661">
        <f>VLOOKUP($U3661,$C$3624:$S$3650, COLUMNS($C$3651:M3667), FALSE)</f>
        <v>0</v>
      </c>
      <c r="AI3661">
        <f>VLOOKUP($U3661,$C$3624:$S$3650, COLUMNS($C$3651:N3667), FALSE)</f>
        <v>2150.1875</v>
      </c>
      <c r="AJ3661">
        <f>VLOOKUP($U3661,$C$3624:$S$3650, COLUMNS($C$3651:O3667), FALSE)</f>
        <v>0.3280668263480076</v>
      </c>
      <c r="AK3661">
        <f>VLOOKUP($U3661,$C$3624:$S$3650, COLUMNS($C$3651:P3667), FALSE)</f>
        <v>0</v>
      </c>
      <c r="AL3661">
        <f>VLOOKUP($U3661,$C$3624:$S$3650, COLUMNS($C$3651:Q3667), FALSE)</f>
        <v>375.5</v>
      </c>
      <c r="AM3661">
        <f>VLOOKUP($U3661,$C$3624:$S$3650, COLUMNS($C$3651:R3667), FALSE)</f>
        <v>0</v>
      </c>
      <c r="AN3661">
        <f>VLOOKUP($U3661,$C$3624:$S$3650, COLUMNS($C$3651:S3667), FALSE)</f>
        <v>3.2</v>
      </c>
      <c r="AO3661">
        <f t="shared" si="53"/>
        <v>26.246428571428574</v>
      </c>
    </row>
    <row r="3662" spans="3:41" x14ac:dyDescent="0.2">
      <c r="U3662" t="str">
        <f t="shared" si="52"/>
        <v>LTHpH</v>
      </c>
      <c r="V3662" s="176" t="s">
        <v>14622</v>
      </c>
      <c r="W3662" s="176" t="s">
        <v>14617</v>
      </c>
      <c r="X3662" s="176" t="s">
        <v>14619</v>
      </c>
      <c r="Y3662" s="176" t="s">
        <v>16009</v>
      </c>
      <c r="Z3662" s="176">
        <v>284.46410470000001</v>
      </c>
      <c r="AA3662">
        <f>VLOOKUP($U3662,$C$3624:$S$3650, COLUMNS($C$3651:F3668), FALSE)</f>
        <v>34.75</v>
      </c>
      <c r="AB3662">
        <f>VLOOKUP($U3662,$C$3624:$S$3650, COLUMNS($C$3651:G3668), FALSE)</f>
        <v>0.22360679774997896</v>
      </c>
      <c r="AC3662">
        <f>VLOOKUP($U3662,$C$3624:$S$3650, COLUMNS($C$3651:H3668), FALSE)</f>
        <v>26.8</v>
      </c>
      <c r="AD3662">
        <f>VLOOKUP($U3662,$C$3624:$S$3650, COLUMNS($C$3651:I3668), FALSE)</f>
        <v>2.2249707974499239E-2</v>
      </c>
      <c r="AE3662">
        <f>VLOOKUP($U3662,$C$3624:$S$3650, COLUMNS($C$3651:J3668), FALSE)</f>
        <v>25.25</v>
      </c>
      <c r="AF3662">
        <f>VLOOKUP($U3662,$C$3624:$S$3650, COLUMNS($C$3651:K3668), FALSE)</f>
        <v>7.0359788959778865E-3</v>
      </c>
      <c r="AG3662">
        <f>VLOOKUP($U3662,$C$3624:$S$3650, COLUMNS($C$3651:L3668), FALSE)</f>
        <v>8.0399999999999991</v>
      </c>
      <c r="AH3662">
        <f>VLOOKUP($U3662,$C$3624:$S$3650, COLUMNS($C$3651:M3668), FALSE)</f>
        <v>0</v>
      </c>
      <c r="AI3662">
        <f>VLOOKUP($U3662,$C$3624:$S$3650, COLUMNS($C$3651:N3668), FALSE)</f>
        <v>2150.1875</v>
      </c>
      <c r="AJ3662">
        <f>VLOOKUP($U3662,$C$3624:$S$3650, COLUMNS($C$3651:O3668), FALSE)</f>
        <v>0.3280668263480076</v>
      </c>
      <c r="AK3662">
        <f>VLOOKUP($U3662,$C$3624:$S$3650, COLUMNS($C$3651:P3668), FALSE)</f>
        <v>0</v>
      </c>
      <c r="AL3662">
        <f>VLOOKUP($U3662,$C$3624:$S$3650, COLUMNS($C$3651:Q3668), FALSE)</f>
        <v>375.5</v>
      </c>
      <c r="AM3662">
        <f>VLOOKUP($U3662,$C$3624:$S$3650, COLUMNS($C$3651:R3668), FALSE)</f>
        <v>0</v>
      </c>
      <c r="AN3662">
        <f>VLOOKUP($U3662,$C$3624:$S$3650, COLUMNS($C$3651:S3668), FALSE)</f>
        <v>3.2</v>
      </c>
      <c r="AO3662">
        <f t="shared" si="53"/>
        <v>26.246428571428574</v>
      </c>
    </row>
    <row r="3663" spans="3:41" x14ac:dyDescent="0.2">
      <c r="U3663" t="str">
        <f t="shared" si="52"/>
        <v>LTHpH</v>
      </c>
      <c r="V3663" s="176" t="s">
        <v>14622</v>
      </c>
      <c r="W3663" s="176" t="s">
        <v>14617</v>
      </c>
      <c r="X3663" s="176" t="s">
        <v>14619</v>
      </c>
      <c r="Y3663" s="176" t="s">
        <v>16009</v>
      </c>
      <c r="Z3663" s="176">
        <v>185.7952396</v>
      </c>
      <c r="AA3663">
        <f>VLOOKUP($U3663,$C$3624:$S$3650, COLUMNS($C$3651:F3669), FALSE)</f>
        <v>34.75</v>
      </c>
      <c r="AB3663">
        <f>VLOOKUP($U3663,$C$3624:$S$3650, COLUMNS($C$3651:G3669), FALSE)</f>
        <v>0.22360679774997896</v>
      </c>
      <c r="AC3663">
        <f>VLOOKUP($U3663,$C$3624:$S$3650, COLUMNS($C$3651:H3669), FALSE)</f>
        <v>26.8</v>
      </c>
      <c r="AD3663">
        <f>VLOOKUP($U3663,$C$3624:$S$3650, COLUMNS($C$3651:I3669), FALSE)</f>
        <v>2.2249707974499239E-2</v>
      </c>
      <c r="AE3663">
        <f>VLOOKUP($U3663,$C$3624:$S$3650, COLUMNS($C$3651:J3669), FALSE)</f>
        <v>25.25</v>
      </c>
      <c r="AF3663">
        <f>VLOOKUP($U3663,$C$3624:$S$3650, COLUMNS($C$3651:K3669), FALSE)</f>
        <v>7.0359788959778865E-3</v>
      </c>
      <c r="AG3663">
        <f>VLOOKUP($U3663,$C$3624:$S$3650, COLUMNS($C$3651:L3669), FALSE)</f>
        <v>8.0399999999999991</v>
      </c>
      <c r="AH3663">
        <f>VLOOKUP($U3663,$C$3624:$S$3650, COLUMNS($C$3651:M3669), FALSE)</f>
        <v>0</v>
      </c>
      <c r="AI3663">
        <f>VLOOKUP($U3663,$C$3624:$S$3650, COLUMNS($C$3651:N3669), FALSE)</f>
        <v>2150.1875</v>
      </c>
      <c r="AJ3663">
        <f>VLOOKUP($U3663,$C$3624:$S$3650, COLUMNS($C$3651:O3669), FALSE)</f>
        <v>0.3280668263480076</v>
      </c>
      <c r="AK3663">
        <f>VLOOKUP($U3663,$C$3624:$S$3650, COLUMNS($C$3651:P3669), FALSE)</f>
        <v>0</v>
      </c>
      <c r="AL3663">
        <f>VLOOKUP($U3663,$C$3624:$S$3650, COLUMNS($C$3651:Q3669), FALSE)</f>
        <v>375.5</v>
      </c>
      <c r="AM3663">
        <f>VLOOKUP($U3663,$C$3624:$S$3650, COLUMNS($C$3651:R3669), FALSE)</f>
        <v>0</v>
      </c>
      <c r="AN3663">
        <f>VLOOKUP($U3663,$C$3624:$S$3650, COLUMNS($C$3651:S3669), FALSE)</f>
        <v>3.2</v>
      </c>
      <c r="AO3663">
        <f t="shared" si="53"/>
        <v>26.246428571428574</v>
      </c>
    </row>
    <row r="3664" spans="3:41" x14ac:dyDescent="0.2">
      <c r="U3664" t="str">
        <f t="shared" si="52"/>
        <v>LTHpH</v>
      </c>
      <c r="V3664" s="176" t="s">
        <v>14622</v>
      </c>
      <c r="W3664" s="176" t="s">
        <v>14617</v>
      </c>
      <c r="X3664" s="176" t="s">
        <v>14619</v>
      </c>
      <c r="Y3664" s="176" t="s">
        <v>16009</v>
      </c>
      <c r="Z3664" s="176">
        <v>554.79073970000002</v>
      </c>
      <c r="AA3664">
        <f>VLOOKUP($U3664,$C$3624:$S$3650, COLUMNS($C$3651:F3670), FALSE)</f>
        <v>34.75</v>
      </c>
      <c r="AB3664">
        <f>VLOOKUP($U3664,$C$3624:$S$3650, COLUMNS($C$3651:G3670), FALSE)</f>
        <v>0.22360679774997896</v>
      </c>
      <c r="AC3664">
        <f>VLOOKUP($U3664,$C$3624:$S$3650, COLUMNS($C$3651:H3670), FALSE)</f>
        <v>26.8</v>
      </c>
      <c r="AD3664">
        <f>VLOOKUP($U3664,$C$3624:$S$3650, COLUMNS($C$3651:I3670), FALSE)</f>
        <v>2.2249707974499239E-2</v>
      </c>
      <c r="AE3664">
        <f>VLOOKUP($U3664,$C$3624:$S$3650, COLUMNS($C$3651:J3670), FALSE)</f>
        <v>25.25</v>
      </c>
      <c r="AF3664">
        <f>VLOOKUP($U3664,$C$3624:$S$3650, COLUMNS($C$3651:K3670), FALSE)</f>
        <v>7.0359788959778865E-3</v>
      </c>
      <c r="AG3664">
        <f>VLOOKUP($U3664,$C$3624:$S$3650, COLUMNS($C$3651:L3670), FALSE)</f>
        <v>8.0399999999999991</v>
      </c>
      <c r="AH3664">
        <f>VLOOKUP($U3664,$C$3624:$S$3650, COLUMNS($C$3651:M3670), FALSE)</f>
        <v>0</v>
      </c>
      <c r="AI3664">
        <f>VLOOKUP($U3664,$C$3624:$S$3650, COLUMNS($C$3651:N3670), FALSE)</f>
        <v>2150.1875</v>
      </c>
      <c r="AJ3664">
        <f>VLOOKUP($U3664,$C$3624:$S$3650, COLUMNS($C$3651:O3670), FALSE)</f>
        <v>0.3280668263480076</v>
      </c>
      <c r="AK3664">
        <f>VLOOKUP($U3664,$C$3624:$S$3650, COLUMNS($C$3651:P3670), FALSE)</f>
        <v>0</v>
      </c>
      <c r="AL3664">
        <f>VLOOKUP($U3664,$C$3624:$S$3650, COLUMNS($C$3651:Q3670), FALSE)</f>
        <v>375.5</v>
      </c>
      <c r="AM3664">
        <f>VLOOKUP($U3664,$C$3624:$S$3650, COLUMNS($C$3651:R3670), FALSE)</f>
        <v>0</v>
      </c>
      <c r="AN3664">
        <f>VLOOKUP($U3664,$C$3624:$S$3650, COLUMNS($C$3651:S3670), FALSE)</f>
        <v>3.2</v>
      </c>
      <c r="AO3664">
        <f t="shared" si="53"/>
        <v>26.246428571428574</v>
      </c>
    </row>
    <row r="3665" spans="21:41" x14ac:dyDescent="0.2">
      <c r="U3665" t="str">
        <f t="shared" si="52"/>
        <v>LTHpH</v>
      </c>
      <c r="V3665" s="176" t="s">
        <v>14622</v>
      </c>
      <c r="W3665" s="176" t="s">
        <v>14617</v>
      </c>
      <c r="X3665" s="176" t="s">
        <v>14619</v>
      </c>
      <c r="Y3665" s="176" t="s">
        <v>16009</v>
      </c>
      <c r="Z3665" s="176">
        <v>90.302186950000007</v>
      </c>
      <c r="AA3665">
        <f>VLOOKUP($U3665,$C$3624:$S$3650, COLUMNS($C$3651:F3671), FALSE)</f>
        <v>34.75</v>
      </c>
      <c r="AB3665">
        <f>VLOOKUP($U3665,$C$3624:$S$3650, COLUMNS($C$3651:G3671), FALSE)</f>
        <v>0.22360679774997896</v>
      </c>
      <c r="AC3665">
        <f>VLOOKUP($U3665,$C$3624:$S$3650, COLUMNS($C$3651:H3671), FALSE)</f>
        <v>26.8</v>
      </c>
      <c r="AD3665">
        <f>VLOOKUP($U3665,$C$3624:$S$3650, COLUMNS($C$3651:I3671), FALSE)</f>
        <v>2.2249707974499239E-2</v>
      </c>
      <c r="AE3665">
        <f>VLOOKUP($U3665,$C$3624:$S$3650, COLUMNS($C$3651:J3671), FALSE)</f>
        <v>25.25</v>
      </c>
      <c r="AF3665">
        <f>VLOOKUP($U3665,$C$3624:$S$3650, COLUMNS($C$3651:K3671), FALSE)</f>
        <v>7.0359788959778865E-3</v>
      </c>
      <c r="AG3665">
        <f>VLOOKUP($U3665,$C$3624:$S$3650, COLUMNS($C$3651:L3671), FALSE)</f>
        <v>8.0399999999999991</v>
      </c>
      <c r="AH3665">
        <f>VLOOKUP($U3665,$C$3624:$S$3650, COLUMNS($C$3651:M3671), FALSE)</f>
        <v>0</v>
      </c>
      <c r="AI3665">
        <f>VLOOKUP($U3665,$C$3624:$S$3650, COLUMNS($C$3651:N3671), FALSE)</f>
        <v>2150.1875</v>
      </c>
      <c r="AJ3665">
        <f>VLOOKUP($U3665,$C$3624:$S$3650, COLUMNS($C$3651:O3671), FALSE)</f>
        <v>0.3280668263480076</v>
      </c>
      <c r="AK3665">
        <f>VLOOKUP($U3665,$C$3624:$S$3650, COLUMNS($C$3651:P3671), FALSE)</f>
        <v>0</v>
      </c>
      <c r="AL3665">
        <f>VLOOKUP($U3665,$C$3624:$S$3650, COLUMNS($C$3651:Q3671), FALSE)</f>
        <v>375.5</v>
      </c>
      <c r="AM3665">
        <f>VLOOKUP($U3665,$C$3624:$S$3650, COLUMNS($C$3651:R3671), FALSE)</f>
        <v>0</v>
      </c>
      <c r="AN3665">
        <f>VLOOKUP($U3665,$C$3624:$S$3650, COLUMNS($C$3651:S3671), FALSE)</f>
        <v>3.2</v>
      </c>
      <c r="AO3665">
        <f t="shared" si="53"/>
        <v>26.246428571428574</v>
      </c>
    </row>
    <row r="3666" spans="21:41" x14ac:dyDescent="0.2">
      <c r="U3666" t="str">
        <f t="shared" si="52"/>
        <v>LTHpH</v>
      </c>
      <c r="V3666" s="176" t="s">
        <v>14622</v>
      </c>
      <c r="W3666" s="176" t="s">
        <v>14617</v>
      </c>
      <c r="X3666" s="176" t="s">
        <v>14619</v>
      </c>
      <c r="Y3666" s="176" t="s">
        <v>16009</v>
      </c>
      <c r="Z3666" s="176">
        <v>151.52606589999999</v>
      </c>
      <c r="AA3666">
        <f>VLOOKUP($U3666,$C$3624:$S$3650, COLUMNS($C$3651:F3672), FALSE)</f>
        <v>34.75</v>
      </c>
      <c r="AB3666">
        <f>VLOOKUP($U3666,$C$3624:$S$3650, COLUMNS($C$3651:G3672), FALSE)</f>
        <v>0.22360679774997896</v>
      </c>
      <c r="AC3666">
        <f>VLOOKUP($U3666,$C$3624:$S$3650, COLUMNS($C$3651:H3672), FALSE)</f>
        <v>26.8</v>
      </c>
      <c r="AD3666">
        <f>VLOOKUP($U3666,$C$3624:$S$3650, COLUMNS($C$3651:I3672), FALSE)</f>
        <v>2.2249707974499239E-2</v>
      </c>
      <c r="AE3666">
        <f>VLOOKUP($U3666,$C$3624:$S$3650, COLUMNS($C$3651:J3672), FALSE)</f>
        <v>25.25</v>
      </c>
      <c r="AF3666">
        <f>VLOOKUP($U3666,$C$3624:$S$3650, COLUMNS($C$3651:K3672), FALSE)</f>
        <v>7.0359788959778865E-3</v>
      </c>
      <c r="AG3666">
        <f>VLOOKUP($U3666,$C$3624:$S$3650, COLUMNS($C$3651:L3672), FALSE)</f>
        <v>8.0399999999999991</v>
      </c>
      <c r="AH3666">
        <f>VLOOKUP($U3666,$C$3624:$S$3650, COLUMNS($C$3651:M3672), FALSE)</f>
        <v>0</v>
      </c>
      <c r="AI3666">
        <f>VLOOKUP($U3666,$C$3624:$S$3650, COLUMNS($C$3651:N3672), FALSE)</f>
        <v>2150.1875</v>
      </c>
      <c r="AJ3666">
        <f>VLOOKUP($U3666,$C$3624:$S$3650, COLUMNS($C$3651:O3672), FALSE)</f>
        <v>0.3280668263480076</v>
      </c>
      <c r="AK3666">
        <f>VLOOKUP($U3666,$C$3624:$S$3650, COLUMNS($C$3651:P3672), FALSE)</f>
        <v>0</v>
      </c>
      <c r="AL3666">
        <f>VLOOKUP($U3666,$C$3624:$S$3650, COLUMNS($C$3651:Q3672), FALSE)</f>
        <v>375.5</v>
      </c>
      <c r="AM3666">
        <f>VLOOKUP($U3666,$C$3624:$S$3650, COLUMNS($C$3651:R3672), FALSE)</f>
        <v>0</v>
      </c>
      <c r="AN3666">
        <f>VLOOKUP($U3666,$C$3624:$S$3650, COLUMNS($C$3651:S3672), FALSE)</f>
        <v>3.2</v>
      </c>
      <c r="AO3666">
        <f t="shared" si="53"/>
        <v>26.246428571428574</v>
      </c>
    </row>
    <row r="3667" spans="21:41" x14ac:dyDescent="0.2">
      <c r="U3667" t="str">
        <f t="shared" si="52"/>
        <v>LTHpH</v>
      </c>
      <c r="V3667" s="176" t="s">
        <v>14622</v>
      </c>
      <c r="W3667" s="176" t="s">
        <v>14617</v>
      </c>
      <c r="X3667" s="176" t="s">
        <v>14619</v>
      </c>
      <c r="Y3667" s="176" t="s">
        <v>16009</v>
      </c>
      <c r="Z3667" s="176">
        <v>374.7004397</v>
      </c>
      <c r="AA3667">
        <f>VLOOKUP($U3667,$C$3624:$S$3650, COLUMNS($C$3651:F3673), FALSE)</f>
        <v>34.75</v>
      </c>
      <c r="AB3667">
        <f>VLOOKUP($U3667,$C$3624:$S$3650, COLUMNS($C$3651:G3673), FALSE)</f>
        <v>0.22360679774997896</v>
      </c>
      <c r="AC3667">
        <f>VLOOKUP($U3667,$C$3624:$S$3650, COLUMNS($C$3651:H3673), FALSE)</f>
        <v>26.8</v>
      </c>
      <c r="AD3667">
        <f>VLOOKUP($U3667,$C$3624:$S$3650, COLUMNS($C$3651:I3673), FALSE)</f>
        <v>2.2249707974499239E-2</v>
      </c>
      <c r="AE3667">
        <f>VLOOKUP($U3667,$C$3624:$S$3650, COLUMNS($C$3651:J3673), FALSE)</f>
        <v>25.25</v>
      </c>
      <c r="AF3667">
        <f>VLOOKUP($U3667,$C$3624:$S$3650, COLUMNS($C$3651:K3673), FALSE)</f>
        <v>7.0359788959778865E-3</v>
      </c>
      <c r="AG3667">
        <f>VLOOKUP($U3667,$C$3624:$S$3650, COLUMNS($C$3651:L3673), FALSE)</f>
        <v>8.0399999999999991</v>
      </c>
      <c r="AH3667">
        <f>VLOOKUP($U3667,$C$3624:$S$3650, COLUMNS($C$3651:M3673), FALSE)</f>
        <v>0</v>
      </c>
      <c r="AI3667">
        <f>VLOOKUP($U3667,$C$3624:$S$3650, COLUMNS($C$3651:N3673), FALSE)</f>
        <v>2150.1875</v>
      </c>
      <c r="AJ3667">
        <f>VLOOKUP($U3667,$C$3624:$S$3650, COLUMNS($C$3651:O3673), FALSE)</f>
        <v>0.3280668263480076</v>
      </c>
      <c r="AK3667">
        <f>VLOOKUP($U3667,$C$3624:$S$3650, COLUMNS($C$3651:P3673), FALSE)</f>
        <v>0</v>
      </c>
      <c r="AL3667">
        <f>VLOOKUP($U3667,$C$3624:$S$3650, COLUMNS($C$3651:Q3673), FALSE)</f>
        <v>375.5</v>
      </c>
      <c r="AM3667">
        <f>VLOOKUP($U3667,$C$3624:$S$3650, COLUMNS($C$3651:R3673), FALSE)</f>
        <v>0</v>
      </c>
      <c r="AN3667">
        <f>VLOOKUP($U3667,$C$3624:$S$3650, COLUMNS($C$3651:S3673), FALSE)</f>
        <v>3.2</v>
      </c>
      <c r="AO3667">
        <f t="shared" si="53"/>
        <v>26.246428571428574</v>
      </c>
    </row>
    <row r="3668" spans="21:41" x14ac:dyDescent="0.2">
      <c r="U3668" t="str">
        <f t="shared" si="52"/>
        <v>MTMpH</v>
      </c>
      <c r="V3668" s="176" t="s">
        <v>14616</v>
      </c>
      <c r="W3668" s="176" t="s">
        <v>14621</v>
      </c>
      <c r="X3668" s="176" t="s">
        <v>14618</v>
      </c>
      <c r="Y3668" s="176" t="s">
        <v>16009</v>
      </c>
      <c r="Z3668" s="176">
        <v>1036.1816120000001</v>
      </c>
      <c r="AA3668">
        <f>VLOOKUP($U3668,$C$3624:$S$3650, COLUMNS($C$3651:F3674), FALSE)</f>
        <v>34.9</v>
      </c>
      <c r="AB3668">
        <f>VLOOKUP($U3668,$C$3624:$S$3650, COLUMNS($C$3651:G3674), FALSE)</f>
        <v>0.22360679774997896</v>
      </c>
      <c r="AC3668">
        <f>VLOOKUP($U3668,$C$3624:$S$3650, COLUMNS($C$3651:H3674), FALSE)</f>
        <v>28.201980198019804</v>
      </c>
      <c r="AD3668">
        <f>VLOOKUP($U3668,$C$3624:$S$3650, COLUMNS($C$3651:I3674), FALSE)</f>
        <v>2.2249707974499239E-2</v>
      </c>
      <c r="AE3668">
        <f>VLOOKUP($U3668,$C$3624:$S$3650, COLUMNS($C$3651:J3674), FALSE)</f>
        <v>26.799009900990097</v>
      </c>
      <c r="AF3668">
        <f>VLOOKUP($U3668,$C$3624:$S$3650, COLUMNS($C$3651:K3674), FALSE)</f>
        <v>6.8358622556036145E-3</v>
      </c>
      <c r="AG3668">
        <f>VLOOKUP($U3668,$C$3624:$S$3650, COLUMNS($C$3651:L3674), FALSE)</f>
        <v>7.8527272727272734</v>
      </c>
      <c r="AH3668">
        <f>VLOOKUP($U3668,$C$3624:$S$3650, COLUMNS($C$3651:M3674), FALSE)</f>
        <v>3.7820485120258736E-3</v>
      </c>
      <c r="AI3668">
        <f>VLOOKUP($U3668,$C$3624:$S$3650, COLUMNS($C$3651:N3674), FALSE)</f>
        <v>2139</v>
      </c>
      <c r="AJ3668">
        <f>VLOOKUP($U3668,$C$3624:$S$3650, COLUMNS($C$3651:O3674), FALSE)</f>
        <v>0.12994172844894958</v>
      </c>
      <c r="AK3668">
        <f>VLOOKUP($U3668,$C$3624:$S$3650, COLUMNS($C$3651:P3674), FALSE)</f>
        <v>0</v>
      </c>
      <c r="AL3668">
        <f>VLOOKUP($U3668,$C$3624:$S$3650, COLUMNS($C$3651:Q3674), FALSE)</f>
        <v>602</v>
      </c>
      <c r="AM3668">
        <f>VLOOKUP($U3668,$C$3624:$S$3650, COLUMNS($C$3651:R3674), FALSE)</f>
        <v>0</v>
      </c>
      <c r="AN3668">
        <f>VLOOKUP($U3668,$C$3624:$S$3650, COLUMNS($C$3651:S3674), FALSE)</f>
        <v>2.4500000000000002</v>
      </c>
      <c r="AO3668">
        <f t="shared" si="53"/>
        <v>27.700919377652049</v>
      </c>
    </row>
    <row r="3669" spans="21:41" x14ac:dyDescent="0.2">
      <c r="U3669" t="str">
        <f t="shared" si="52"/>
        <v>MTMpH</v>
      </c>
      <c r="V3669" s="176" t="s">
        <v>14616</v>
      </c>
      <c r="W3669" s="176" t="s">
        <v>14621</v>
      </c>
      <c r="X3669" s="176" t="s">
        <v>14618</v>
      </c>
      <c r="Y3669" s="176" t="s">
        <v>16009</v>
      </c>
      <c r="Z3669" s="176">
        <v>57.349823450000002</v>
      </c>
      <c r="AA3669">
        <f>VLOOKUP($U3669,$C$3624:$S$3650, COLUMNS($C$3651:F3675), FALSE)</f>
        <v>34.9</v>
      </c>
      <c r="AB3669">
        <f>VLOOKUP($U3669,$C$3624:$S$3650, COLUMNS($C$3651:G3675), FALSE)</f>
        <v>0.22360679774997896</v>
      </c>
      <c r="AC3669">
        <f>VLOOKUP($U3669,$C$3624:$S$3650, COLUMNS($C$3651:H3675), FALSE)</f>
        <v>28.201980198019804</v>
      </c>
      <c r="AD3669">
        <f>VLOOKUP($U3669,$C$3624:$S$3650, COLUMNS($C$3651:I3675), FALSE)</f>
        <v>2.2249707974499239E-2</v>
      </c>
      <c r="AE3669">
        <f>VLOOKUP($U3669,$C$3624:$S$3650, COLUMNS($C$3651:J3675), FALSE)</f>
        <v>26.799009900990097</v>
      </c>
      <c r="AF3669">
        <f>VLOOKUP($U3669,$C$3624:$S$3650, COLUMNS($C$3651:K3675), FALSE)</f>
        <v>6.8358622556036145E-3</v>
      </c>
      <c r="AG3669">
        <f>VLOOKUP($U3669,$C$3624:$S$3650, COLUMNS($C$3651:L3675), FALSE)</f>
        <v>7.8527272727272734</v>
      </c>
      <c r="AH3669">
        <f>VLOOKUP($U3669,$C$3624:$S$3650, COLUMNS($C$3651:M3675), FALSE)</f>
        <v>3.7820485120258736E-3</v>
      </c>
      <c r="AI3669">
        <f>VLOOKUP($U3669,$C$3624:$S$3650, COLUMNS($C$3651:N3675), FALSE)</f>
        <v>2139</v>
      </c>
      <c r="AJ3669">
        <f>VLOOKUP($U3669,$C$3624:$S$3650, COLUMNS($C$3651:O3675), FALSE)</f>
        <v>0.12994172844894958</v>
      </c>
      <c r="AK3669">
        <f>VLOOKUP($U3669,$C$3624:$S$3650, COLUMNS($C$3651:P3675), FALSE)</f>
        <v>0</v>
      </c>
      <c r="AL3669">
        <f>VLOOKUP($U3669,$C$3624:$S$3650, COLUMNS($C$3651:Q3675), FALSE)</f>
        <v>602</v>
      </c>
      <c r="AM3669">
        <f>VLOOKUP($U3669,$C$3624:$S$3650, COLUMNS($C$3651:R3675), FALSE)</f>
        <v>0</v>
      </c>
      <c r="AN3669">
        <f>VLOOKUP($U3669,$C$3624:$S$3650, COLUMNS($C$3651:S3675), FALSE)</f>
        <v>2.4500000000000002</v>
      </c>
      <c r="AO3669">
        <f t="shared" si="53"/>
        <v>27.700919377652049</v>
      </c>
    </row>
    <row r="3670" spans="21:41" x14ac:dyDescent="0.2">
      <c r="U3670" t="str">
        <f t="shared" si="52"/>
        <v>MTMpH</v>
      </c>
      <c r="V3670" s="176" t="s">
        <v>14616</v>
      </c>
      <c r="W3670" s="176" t="s">
        <v>14621</v>
      </c>
      <c r="X3670" s="176" t="s">
        <v>14618</v>
      </c>
      <c r="Y3670" s="176" t="s">
        <v>16009</v>
      </c>
      <c r="Z3670" s="176">
        <v>566.74875129999998</v>
      </c>
      <c r="AA3670">
        <f>VLOOKUP($U3670,$C$3624:$S$3650, COLUMNS($C$3651:F3676), FALSE)</f>
        <v>34.9</v>
      </c>
      <c r="AB3670">
        <f>VLOOKUP($U3670,$C$3624:$S$3650, COLUMNS($C$3651:G3676), FALSE)</f>
        <v>0.22360679774997896</v>
      </c>
      <c r="AC3670">
        <f>VLOOKUP($U3670,$C$3624:$S$3650, COLUMNS($C$3651:H3676), FALSE)</f>
        <v>28.201980198019804</v>
      </c>
      <c r="AD3670">
        <f>VLOOKUP($U3670,$C$3624:$S$3650, COLUMNS($C$3651:I3676), FALSE)</f>
        <v>2.2249707974499239E-2</v>
      </c>
      <c r="AE3670">
        <f>VLOOKUP($U3670,$C$3624:$S$3650, COLUMNS($C$3651:J3676), FALSE)</f>
        <v>26.799009900990097</v>
      </c>
      <c r="AF3670">
        <f>VLOOKUP($U3670,$C$3624:$S$3650, COLUMNS($C$3651:K3676), FALSE)</f>
        <v>6.8358622556036145E-3</v>
      </c>
      <c r="AG3670">
        <f>VLOOKUP($U3670,$C$3624:$S$3650, COLUMNS($C$3651:L3676), FALSE)</f>
        <v>7.8527272727272734</v>
      </c>
      <c r="AH3670">
        <f>VLOOKUP($U3670,$C$3624:$S$3650, COLUMNS($C$3651:M3676), FALSE)</f>
        <v>3.7820485120258736E-3</v>
      </c>
      <c r="AI3670">
        <f>VLOOKUP($U3670,$C$3624:$S$3650, COLUMNS($C$3651:N3676), FALSE)</f>
        <v>2139</v>
      </c>
      <c r="AJ3670">
        <f>VLOOKUP($U3670,$C$3624:$S$3650, COLUMNS($C$3651:O3676), FALSE)</f>
        <v>0.12994172844894958</v>
      </c>
      <c r="AK3670">
        <f>VLOOKUP($U3670,$C$3624:$S$3650, COLUMNS($C$3651:P3676), FALSE)</f>
        <v>0</v>
      </c>
      <c r="AL3670">
        <f>VLOOKUP($U3670,$C$3624:$S$3650, COLUMNS($C$3651:Q3676), FALSE)</f>
        <v>602</v>
      </c>
      <c r="AM3670">
        <f>VLOOKUP($U3670,$C$3624:$S$3650, COLUMNS($C$3651:R3676), FALSE)</f>
        <v>0</v>
      </c>
      <c r="AN3670">
        <f>VLOOKUP($U3670,$C$3624:$S$3650, COLUMNS($C$3651:S3676), FALSE)</f>
        <v>2.4500000000000002</v>
      </c>
      <c r="AO3670">
        <f t="shared" si="53"/>
        <v>27.700919377652049</v>
      </c>
    </row>
    <row r="3671" spans="21:41" x14ac:dyDescent="0.2">
      <c r="U3671" t="str">
        <f t="shared" si="52"/>
        <v>MTMpH</v>
      </c>
      <c r="V3671" s="176" t="s">
        <v>14616</v>
      </c>
      <c r="W3671" s="176" t="s">
        <v>14621</v>
      </c>
      <c r="X3671" s="176" t="s">
        <v>14618</v>
      </c>
      <c r="Y3671" s="176" t="s">
        <v>16009</v>
      </c>
      <c r="Z3671" s="176">
        <v>336.39278139999999</v>
      </c>
      <c r="AA3671">
        <f>VLOOKUP($U3671,$C$3624:$S$3650, COLUMNS($C$3651:F3677), FALSE)</f>
        <v>34.9</v>
      </c>
      <c r="AB3671">
        <f>VLOOKUP($U3671,$C$3624:$S$3650, COLUMNS($C$3651:G3677), FALSE)</f>
        <v>0.22360679774997896</v>
      </c>
      <c r="AC3671">
        <f>VLOOKUP($U3671,$C$3624:$S$3650, COLUMNS($C$3651:H3677), FALSE)</f>
        <v>28.201980198019804</v>
      </c>
      <c r="AD3671">
        <f>VLOOKUP($U3671,$C$3624:$S$3650, COLUMNS($C$3651:I3677), FALSE)</f>
        <v>2.2249707974499239E-2</v>
      </c>
      <c r="AE3671">
        <f>VLOOKUP($U3671,$C$3624:$S$3650, COLUMNS($C$3651:J3677), FALSE)</f>
        <v>26.799009900990097</v>
      </c>
      <c r="AF3671">
        <f>VLOOKUP($U3671,$C$3624:$S$3650, COLUMNS($C$3651:K3677), FALSE)</f>
        <v>6.8358622556036145E-3</v>
      </c>
      <c r="AG3671">
        <f>VLOOKUP($U3671,$C$3624:$S$3650, COLUMNS($C$3651:L3677), FALSE)</f>
        <v>7.8527272727272734</v>
      </c>
      <c r="AH3671">
        <f>VLOOKUP($U3671,$C$3624:$S$3650, COLUMNS($C$3651:M3677), FALSE)</f>
        <v>3.7820485120258736E-3</v>
      </c>
      <c r="AI3671">
        <f>VLOOKUP($U3671,$C$3624:$S$3650, COLUMNS($C$3651:N3677), FALSE)</f>
        <v>2139</v>
      </c>
      <c r="AJ3671">
        <f>VLOOKUP($U3671,$C$3624:$S$3650, COLUMNS($C$3651:O3677), FALSE)</f>
        <v>0.12994172844894958</v>
      </c>
      <c r="AK3671">
        <f>VLOOKUP($U3671,$C$3624:$S$3650, COLUMNS($C$3651:P3677), FALSE)</f>
        <v>0</v>
      </c>
      <c r="AL3671">
        <f>VLOOKUP($U3671,$C$3624:$S$3650, COLUMNS($C$3651:Q3677), FALSE)</f>
        <v>602</v>
      </c>
      <c r="AM3671">
        <f>VLOOKUP($U3671,$C$3624:$S$3650, COLUMNS($C$3651:R3677), FALSE)</f>
        <v>0</v>
      </c>
      <c r="AN3671">
        <f>VLOOKUP($U3671,$C$3624:$S$3650, COLUMNS($C$3651:S3677), FALSE)</f>
        <v>2.4500000000000002</v>
      </c>
      <c r="AO3671">
        <f t="shared" si="53"/>
        <v>27.700919377652049</v>
      </c>
    </row>
    <row r="3672" spans="21:41" x14ac:dyDescent="0.2">
      <c r="U3672" t="str">
        <f t="shared" si="52"/>
        <v>MTMpH</v>
      </c>
      <c r="V3672" s="176" t="s">
        <v>14616</v>
      </c>
      <c r="W3672" s="176" t="s">
        <v>14621</v>
      </c>
      <c r="X3672" s="176" t="s">
        <v>14618</v>
      </c>
      <c r="Y3672" s="176" t="s">
        <v>16009</v>
      </c>
      <c r="Z3672" s="176">
        <v>373.62004880000001</v>
      </c>
      <c r="AA3672">
        <f>VLOOKUP($U3672,$C$3624:$S$3650, COLUMNS($C$3651:F3678), FALSE)</f>
        <v>34.9</v>
      </c>
      <c r="AB3672">
        <f>VLOOKUP($U3672,$C$3624:$S$3650, COLUMNS($C$3651:G3678), FALSE)</f>
        <v>0.22360679774997896</v>
      </c>
      <c r="AC3672">
        <f>VLOOKUP($U3672,$C$3624:$S$3650, COLUMNS($C$3651:H3678), FALSE)</f>
        <v>28.201980198019804</v>
      </c>
      <c r="AD3672">
        <f>VLOOKUP($U3672,$C$3624:$S$3650, COLUMNS($C$3651:I3678), FALSE)</f>
        <v>2.2249707974499239E-2</v>
      </c>
      <c r="AE3672">
        <f>VLOOKUP($U3672,$C$3624:$S$3650, COLUMNS($C$3651:J3678), FALSE)</f>
        <v>26.799009900990097</v>
      </c>
      <c r="AF3672">
        <f>VLOOKUP($U3672,$C$3624:$S$3650, COLUMNS($C$3651:K3678), FALSE)</f>
        <v>6.8358622556036145E-3</v>
      </c>
      <c r="AG3672">
        <f>VLOOKUP($U3672,$C$3624:$S$3650, COLUMNS($C$3651:L3678), FALSE)</f>
        <v>7.8527272727272734</v>
      </c>
      <c r="AH3672">
        <f>VLOOKUP($U3672,$C$3624:$S$3650, COLUMNS($C$3651:M3678), FALSE)</f>
        <v>3.7820485120258736E-3</v>
      </c>
      <c r="AI3672">
        <f>VLOOKUP($U3672,$C$3624:$S$3650, COLUMNS($C$3651:N3678), FALSE)</f>
        <v>2139</v>
      </c>
      <c r="AJ3672">
        <f>VLOOKUP($U3672,$C$3624:$S$3650, COLUMNS($C$3651:O3678), FALSE)</f>
        <v>0.12994172844894958</v>
      </c>
      <c r="AK3672">
        <f>VLOOKUP($U3672,$C$3624:$S$3650, COLUMNS($C$3651:P3678), FALSE)</f>
        <v>0</v>
      </c>
      <c r="AL3672">
        <f>VLOOKUP($U3672,$C$3624:$S$3650, COLUMNS($C$3651:Q3678), FALSE)</f>
        <v>602</v>
      </c>
      <c r="AM3672">
        <f>VLOOKUP($U3672,$C$3624:$S$3650, COLUMNS($C$3651:R3678), FALSE)</f>
        <v>0</v>
      </c>
      <c r="AN3672">
        <f>VLOOKUP($U3672,$C$3624:$S$3650, COLUMNS($C$3651:S3678), FALSE)</f>
        <v>2.4500000000000002</v>
      </c>
      <c r="AO3672">
        <f t="shared" si="53"/>
        <v>27.700919377652049</v>
      </c>
    </row>
    <row r="3673" spans="21:41" x14ac:dyDescent="0.2">
      <c r="U3673" t="str">
        <f t="shared" si="52"/>
        <v>MTMpH</v>
      </c>
      <c r="V3673" s="176" t="s">
        <v>14616</v>
      </c>
      <c r="W3673" s="176" t="s">
        <v>14621</v>
      </c>
      <c r="X3673" s="176" t="s">
        <v>14618</v>
      </c>
      <c r="Y3673" s="176" t="s">
        <v>16009</v>
      </c>
      <c r="Z3673" s="176">
        <v>235.6300133</v>
      </c>
      <c r="AA3673">
        <f>VLOOKUP($U3673,$C$3624:$S$3650, COLUMNS($C$3651:F3679), FALSE)</f>
        <v>34.9</v>
      </c>
      <c r="AB3673">
        <f>VLOOKUP($U3673,$C$3624:$S$3650, COLUMNS($C$3651:G3679), FALSE)</f>
        <v>0.22360679774997896</v>
      </c>
      <c r="AC3673">
        <f>VLOOKUP($U3673,$C$3624:$S$3650, COLUMNS($C$3651:H3679), FALSE)</f>
        <v>28.201980198019804</v>
      </c>
      <c r="AD3673">
        <f>VLOOKUP($U3673,$C$3624:$S$3650, COLUMNS($C$3651:I3679), FALSE)</f>
        <v>2.2249707974499239E-2</v>
      </c>
      <c r="AE3673">
        <f>VLOOKUP($U3673,$C$3624:$S$3650, COLUMNS($C$3651:J3679), FALSE)</f>
        <v>26.799009900990097</v>
      </c>
      <c r="AF3673">
        <f>VLOOKUP($U3673,$C$3624:$S$3650, COLUMNS($C$3651:K3679), FALSE)</f>
        <v>6.8358622556036145E-3</v>
      </c>
      <c r="AG3673">
        <f>VLOOKUP($U3673,$C$3624:$S$3650, COLUMNS($C$3651:L3679), FALSE)</f>
        <v>7.8527272727272734</v>
      </c>
      <c r="AH3673">
        <f>VLOOKUP($U3673,$C$3624:$S$3650, COLUMNS($C$3651:M3679), FALSE)</f>
        <v>3.7820485120258736E-3</v>
      </c>
      <c r="AI3673">
        <f>VLOOKUP($U3673,$C$3624:$S$3650, COLUMNS($C$3651:N3679), FALSE)</f>
        <v>2139</v>
      </c>
      <c r="AJ3673">
        <f>VLOOKUP($U3673,$C$3624:$S$3650, COLUMNS($C$3651:O3679), FALSE)</f>
        <v>0.12994172844894958</v>
      </c>
      <c r="AK3673">
        <f>VLOOKUP($U3673,$C$3624:$S$3650, COLUMNS($C$3651:P3679), FALSE)</f>
        <v>0</v>
      </c>
      <c r="AL3673">
        <f>VLOOKUP($U3673,$C$3624:$S$3650, COLUMNS($C$3651:Q3679), FALSE)</f>
        <v>602</v>
      </c>
      <c r="AM3673">
        <f>VLOOKUP($U3673,$C$3624:$S$3650, COLUMNS($C$3651:R3679), FALSE)</f>
        <v>0</v>
      </c>
      <c r="AN3673">
        <f>VLOOKUP($U3673,$C$3624:$S$3650, COLUMNS($C$3651:S3679), FALSE)</f>
        <v>2.4500000000000002</v>
      </c>
      <c r="AO3673">
        <f t="shared" si="53"/>
        <v>27.700919377652049</v>
      </c>
    </row>
    <row r="3674" spans="21:41" x14ac:dyDescent="0.2">
      <c r="U3674" t="str">
        <f t="shared" si="52"/>
        <v>MTMpH</v>
      </c>
      <c r="V3674" s="176" t="s">
        <v>14616</v>
      </c>
      <c r="W3674" s="176" t="s">
        <v>14621</v>
      </c>
      <c r="X3674" s="176" t="s">
        <v>14619</v>
      </c>
      <c r="Y3674" s="176" t="s">
        <v>16009</v>
      </c>
      <c r="Z3674" s="176">
        <v>393.79851070000001</v>
      </c>
      <c r="AA3674">
        <f>VLOOKUP($U3674,$C$3624:$S$3650, COLUMNS($C$3651:F3680), FALSE)</f>
        <v>34.9</v>
      </c>
      <c r="AB3674">
        <f>VLOOKUP($U3674,$C$3624:$S$3650, COLUMNS($C$3651:G3680), FALSE)</f>
        <v>0.22360679774997896</v>
      </c>
      <c r="AC3674">
        <f>VLOOKUP($U3674,$C$3624:$S$3650, COLUMNS($C$3651:H3680), FALSE)</f>
        <v>28.201980198019804</v>
      </c>
      <c r="AD3674">
        <f>VLOOKUP($U3674,$C$3624:$S$3650, COLUMNS($C$3651:I3680), FALSE)</f>
        <v>2.2249707974499239E-2</v>
      </c>
      <c r="AE3674">
        <f>VLOOKUP($U3674,$C$3624:$S$3650, COLUMNS($C$3651:J3680), FALSE)</f>
        <v>26.799009900990097</v>
      </c>
      <c r="AF3674">
        <f>VLOOKUP($U3674,$C$3624:$S$3650, COLUMNS($C$3651:K3680), FALSE)</f>
        <v>6.8358622556036145E-3</v>
      </c>
      <c r="AG3674">
        <f>VLOOKUP($U3674,$C$3624:$S$3650, COLUMNS($C$3651:L3680), FALSE)</f>
        <v>7.8527272727272734</v>
      </c>
      <c r="AH3674">
        <f>VLOOKUP($U3674,$C$3624:$S$3650, COLUMNS($C$3651:M3680), FALSE)</f>
        <v>3.7820485120258736E-3</v>
      </c>
      <c r="AI3674">
        <f>VLOOKUP($U3674,$C$3624:$S$3650, COLUMNS($C$3651:N3680), FALSE)</f>
        <v>2139</v>
      </c>
      <c r="AJ3674">
        <f>VLOOKUP($U3674,$C$3624:$S$3650, COLUMNS($C$3651:O3680), FALSE)</f>
        <v>0.12994172844894958</v>
      </c>
      <c r="AK3674">
        <f>VLOOKUP($U3674,$C$3624:$S$3650, COLUMNS($C$3651:P3680), FALSE)</f>
        <v>0</v>
      </c>
      <c r="AL3674">
        <f>VLOOKUP($U3674,$C$3624:$S$3650, COLUMNS($C$3651:Q3680), FALSE)</f>
        <v>602</v>
      </c>
      <c r="AM3674">
        <f>VLOOKUP($U3674,$C$3624:$S$3650, COLUMNS($C$3651:R3680), FALSE)</f>
        <v>0</v>
      </c>
      <c r="AN3674">
        <f>VLOOKUP($U3674,$C$3624:$S$3650, COLUMNS($C$3651:S3680), FALSE)</f>
        <v>2.4500000000000002</v>
      </c>
      <c r="AO3674">
        <f t="shared" si="53"/>
        <v>27.700919377652049</v>
      </c>
    </row>
    <row r="3675" spans="21:41" x14ac:dyDescent="0.2">
      <c r="U3675" t="str">
        <f t="shared" si="52"/>
        <v>MTMpH</v>
      </c>
      <c r="V3675" s="176" t="s">
        <v>14616</v>
      </c>
      <c r="W3675" s="176" t="s">
        <v>14621</v>
      </c>
      <c r="X3675" s="176" t="s">
        <v>14619</v>
      </c>
      <c r="Y3675" s="176" t="s">
        <v>16009</v>
      </c>
      <c r="Z3675" s="176">
        <v>52.26045483</v>
      </c>
      <c r="AA3675">
        <f>VLOOKUP($U3675,$C$3624:$S$3650, COLUMNS($C$3651:F3681), FALSE)</f>
        <v>34.9</v>
      </c>
      <c r="AB3675">
        <f>VLOOKUP($U3675,$C$3624:$S$3650, COLUMNS($C$3651:G3681), FALSE)</f>
        <v>0.22360679774997896</v>
      </c>
      <c r="AC3675">
        <f>VLOOKUP($U3675,$C$3624:$S$3650, COLUMNS($C$3651:H3681), FALSE)</f>
        <v>28.201980198019804</v>
      </c>
      <c r="AD3675">
        <f>VLOOKUP($U3675,$C$3624:$S$3650, COLUMNS($C$3651:I3681), FALSE)</f>
        <v>2.2249707974499239E-2</v>
      </c>
      <c r="AE3675">
        <f>VLOOKUP($U3675,$C$3624:$S$3650, COLUMNS($C$3651:J3681), FALSE)</f>
        <v>26.799009900990097</v>
      </c>
      <c r="AF3675">
        <f>VLOOKUP($U3675,$C$3624:$S$3650, COLUMNS($C$3651:K3681), FALSE)</f>
        <v>6.8358622556036145E-3</v>
      </c>
      <c r="AG3675">
        <f>VLOOKUP($U3675,$C$3624:$S$3650, COLUMNS($C$3651:L3681), FALSE)</f>
        <v>7.8527272727272734</v>
      </c>
      <c r="AH3675">
        <f>VLOOKUP($U3675,$C$3624:$S$3650, COLUMNS($C$3651:M3681), FALSE)</f>
        <v>3.7820485120258736E-3</v>
      </c>
      <c r="AI3675">
        <f>VLOOKUP($U3675,$C$3624:$S$3650, COLUMNS($C$3651:N3681), FALSE)</f>
        <v>2139</v>
      </c>
      <c r="AJ3675">
        <f>VLOOKUP($U3675,$C$3624:$S$3650, COLUMNS($C$3651:O3681), FALSE)</f>
        <v>0.12994172844894958</v>
      </c>
      <c r="AK3675">
        <f>VLOOKUP($U3675,$C$3624:$S$3650, COLUMNS($C$3651:P3681), FALSE)</f>
        <v>0</v>
      </c>
      <c r="AL3675">
        <f>VLOOKUP($U3675,$C$3624:$S$3650, COLUMNS($C$3651:Q3681), FALSE)</f>
        <v>602</v>
      </c>
      <c r="AM3675">
        <f>VLOOKUP($U3675,$C$3624:$S$3650, COLUMNS($C$3651:R3681), FALSE)</f>
        <v>0</v>
      </c>
      <c r="AN3675">
        <f>VLOOKUP($U3675,$C$3624:$S$3650, COLUMNS($C$3651:S3681), FALSE)</f>
        <v>2.4500000000000002</v>
      </c>
      <c r="AO3675">
        <f t="shared" si="53"/>
        <v>27.700919377652049</v>
      </c>
    </row>
    <row r="3676" spans="21:41" x14ac:dyDescent="0.2">
      <c r="U3676" t="str">
        <f t="shared" si="52"/>
        <v>MTMpH</v>
      </c>
      <c r="V3676" s="176" t="s">
        <v>14616</v>
      </c>
      <c r="W3676" s="176" t="s">
        <v>14621</v>
      </c>
      <c r="X3676" s="176" t="s">
        <v>14619</v>
      </c>
      <c r="Y3676" s="176" t="s">
        <v>16009</v>
      </c>
      <c r="Z3676" s="176">
        <v>87.146733249999997</v>
      </c>
      <c r="AA3676">
        <f>VLOOKUP($U3676,$C$3624:$S$3650, COLUMNS($C$3651:F3682), FALSE)</f>
        <v>34.9</v>
      </c>
      <c r="AB3676">
        <f>VLOOKUP($U3676,$C$3624:$S$3650, COLUMNS($C$3651:G3682), FALSE)</f>
        <v>0.22360679774997896</v>
      </c>
      <c r="AC3676">
        <f>VLOOKUP($U3676,$C$3624:$S$3650, COLUMNS($C$3651:H3682), FALSE)</f>
        <v>28.201980198019804</v>
      </c>
      <c r="AD3676">
        <f>VLOOKUP($U3676,$C$3624:$S$3650, COLUMNS($C$3651:I3682), FALSE)</f>
        <v>2.2249707974499239E-2</v>
      </c>
      <c r="AE3676">
        <f>VLOOKUP($U3676,$C$3624:$S$3650, COLUMNS($C$3651:J3682), FALSE)</f>
        <v>26.799009900990097</v>
      </c>
      <c r="AF3676">
        <f>VLOOKUP($U3676,$C$3624:$S$3650, COLUMNS($C$3651:K3682), FALSE)</f>
        <v>6.8358622556036145E-3</v>
      </c>
      <c r="AG3676">
        <f>VLOOKUP($U3676,$C$3624:$S$3650, COLUMNS($C$3651:L3682), FALSE)</f>
        <v>7.8527272727272734</v>
      </c>
      <c r="AH3676">
        <f>VLOOKUP($U3676,$C$3624:$S$3650, COLUMNS($C$3651:M3682), FALSE)</f>
        <v>3.7820485120258736E-3</v>
      </c>
      <c r="AI3676">
        <f>VLOOKUP($U3676,$C$3624:$S$3650, COLUMNS($C$3651:N3682), FALSE)</f>
        <v>2139</v>
      </c>
      <c r="AJ3676">
        <f>VLOOKUP($U3676,$C$3624:$S$3650, COLUMNS($C$3651:O3682), FALSE)</f>
        <v>0.12994172844894958</v>
      </c>
      <c r="AK3676">
        <f>VLOOKUP($U3676,$C$3624:$S$3650, COLUMNS($C$3651:P3682), FALSE)</f>
        <v>0</v>
      </c>
      <c r="AL3676">
        <f>VLOOKUP($U3676,$C$3624:$S$3650, COLUMNS($C$3651:Q3682), FALSE)</f>
        <v>602</v>
      </c>
      <c r="AM3676">
        <f>VLOOKUP($U3676,$C$3624:$S$3650, COLUMNS($C$3651:R3682), FALSE)</f>
        <v>0</v>
      </c>
      <c r="AN3676">
        <f>VLOOKUP($U3676,$C$3624:$S$3650, COLUMNS($C$3651:S3682), FALSE)</f>
        <v>2.4500000000000002</v>
      </c>
      <c r="AO3676">
        <f t="shared" si="53"/>
        <v>27.700919377652049</v>
      </c>
    </row>
    <row r="3677" spans="21:41" x14ac:dyDescent="0.2">
      <c r="U3677" t="str">
        <f t="shared" si="52"/>
        <v>MTMpH</v>
      </c>
      <c r="V3677" s="176" t="s">
        <v>14616</v>
      </c>
      <c r="W3677" s="176" t="s">
        <v>14621</v>
      </c>
      <c r="X3677" s="176" t="s">
        <v>14619</v>
      </c>
      <c r="Y3677" s="176" t="s">
        <v>16009</v>
      </c>
      <c r="Z3677" s="176">
        <v>377.97518689999998</v>
      </c>
      <c r="AA3677">
        <f>VLOOKUP($U3677,$C$3624:$S$3650, COLUMNS($C$3651:F3683), FALSE)</f>
        <v>34.9</v>
      </c>
      <c r="AB3677">
        <f>VLOOKUP($U3677,$C$3624:$S$3650, COLUMNS($C$3651:G3683), FALSE)</f>
        <v>0.22360679774997896</v>
      </c>
      <c r="AC3677">
        <f>VLOOKUP($U3677,$C$3624:$S$3650, COLUMNS($C$3651:H3683), FALSE)</f>
        <v>28.201980198019804</v>
      </c>
      <c r="AD3677">
        <f>VLOOKUP($U3677,$C$3624:$S$3650, COLUMNS($C$3651:I3683), FALSE)</f>
        <v>2.2249707974499239E-2</v>
      </c>
      <c r="AE3677">
        <f>VLOOKUP($U3677,$C$3624:$S$3650, COLUMNS($C$3651:J3683), FALSE)</f>
        <v>26.799009900990097</v>
      </c>
      <c r="AF3677">
        <f>VLOOKUP($U3677,$C$3624:$S$3650, COLUMNS($C$3651:K3683), FALSE)</f>
        <v>6.8358622556036145E-3</v>
      </c>
      <c r="AG3677">
        <f>VLOOKUP($U3677,$C$3624:$S$3650, COLUMNS($C$3651:L3683), FALSE)</f>
        <v>7.8527272727272734</v>
      </c>
      <c r="AH3677">
        <f>VLOOKUP($U3677,$C$3624:$S$3650, COLUMNS($C$3651:M3683), FALSE)</f>
        <v>3.7820485120258736E-3</v>
      </c>
      <c r="AI3677">
        <f>VLOOKUP($U3677,$C$3624:$S$3650, COLUMNS($C$3651:N3683), FALSE)</f>
        <v>2139</v>
      </c>
      <c r="AJ3677">
        <f>VLOOKUP($U3677,$C$3624:$S$3650, COLUMNS($C$3651:O3683), FALSE)</f>
        <v>0.12994172844894958</v>
      </c>
      <c r="AK3677">
        <f>VLOOKUP($U3677,$C$3624:$S$3650, COLUMNS($C$3651:P3683), FALSE)</f>
        <v>0</v>
      </c>
      <c r="AL3677">
        <f>VLOOKUP($U3677,$C$3624:$S$3650, COLUMNS($C$3651:Q3683), FALSE)</f>
        <v>602</v>
      </c>
      <c r="AM3677">
        <f>VLOOKUP($U3677,$C$3624:$S$3650, COLUMNS($C$3651:R3683), FALSE)</f>
        <v>0</v>
      </c>
      <c r="AN3677">
        <f>VLOOKUP($U3677,$C$3624:$S$3650, COLUMNS($C$3651:S3683), FALSE)</f>
        <v>2.4500000000000002</v>
      </c>
      <c r="AO3677">
        <f t="shared" si="53"/>
        <v>27.700919377652049</v>
      </c>
    </row>
    <row r="3678" spans="21:41" x14ac:dyDescent="0.2">
      <c r="U3678" t="str">
        <f t="shared" si="52"/>
        <v>MTMpH</v>
      </c>
      <c r="V3678" s="176" t="s">
        <v>14616</v>
      </c>
      <c r="W3678" s="176" t="s">
        <v>14621</v>
      </c>
      <c r="X3678" s="176" t="s">
        <v>14619</v>
      </c>
      <c r="Y3678" s="176" t="s">
        <v>16009</v>
      </c>
      <c r="Z3678" s="176">
        <v>137.32106229999999</v>
      </c>
      <c r="AA3678">
        <f>VLOOKUP($U3678,$C$3624:$S$3650, COLUMNS($C$3651:F3684), FALSE)</f>
        <v>34.9</v>
      </c>
      <c r="AB3678">
        <f>VLOOKUP($U3678,$C$3624:$S$3650, COLUMNS($C$3651:G3684), FALSE)</f>
        <v>0.22360679774997896</v>
      </c>
      <c r="AC3678">
        <f>VLOOKUP($U3678,$C$3624:$S$3650, COLUMNS($C$3651:H3684), FALSE)</f>
        <v>28.201980198019804</v>
      </c>
      <c r="AD3678">
        <f>VLOOKUP($U3678,$C$3624:$S$3650, COLUMNS($C$3651:I3684), FALSE)</f>
        <v>2.2249707974499239E-2</v>
      </c>
      <c r="AE3678">
        <f>VLOOKUP($U3678,$C$3624:$S$3650, COLUMNS($C$3651:J3684), FALSE)</f>
        <v>26.799009900990097</v>
      </c>
      <c r="AF3678">
        <f>VLOOKUP($U3678,$C$3624:$S$3650, COLUMNS($C$3651:K3684), FALSE)</f>
        <v>6.8358622556036145E-3</v>
      </c>
      <c r="AG3678">
        <f>VLOOKUP($U3678,$C$3624:$S$3650, COLUMNS($C$3651:L3684), FALSE)</f>
        <v>7.8527272727272734</v>
      </c>
      <c r="AH3678">
        <f>VLOOKUP($U3678,$C$3624:$S$3650, COLUMNS($C$3651:M3684), FALSE)</f>
        <v>3.7820485120258736E-3</v>
      </c>
      <c r="AI3678">
        <f>VLOOKUP($U3678,$C$3624:$S$3650, COLUMNS($C$3651:N3684), FALSE)</f>
        <v>2139</v>
      </c>
      <c r="AJ3678">
        <f>VLOOKUP($U3678,$C$3624:$S$3650, COLUMNS($C$3651:O3684), FALSE)</f>
        <v>0.12994172844894958</v>
      </c>
      <c r="AK3678">
        <f>VLOOKUP($U3678,$C$3624:$S$3650, COLUMNS($C$3651:P3684), FALSE)</f>
        <v>0</v>
      </c>
      <c r="AL3678">
        <f>VLOOKUP($U3678,$C$3624:$S$3650, COLUMNS($C$3651:Q3684), FALSE)</f>
        <v>602</v>
      </c>
      <c r="AM3678">
        <f>VLOOKUP($U3678,$C$3624:$S$3650, COLUMNS($C$3651:R3684), FALSE)</f>
        <v>0</v>
      </c>
      <c r="AN3678">
        <f>VLOOKUP($U3678,$C$3624:$S$3650, COLUMNS($C$3651:S3684), FALSE)</f>
        <v>2.4500000000000002</v>
      </c>
      <c r="AO3678">
        <f t="shared" si="53"/>
        <v>27.700919377652049</v>
      </c>
    </row>
    <row r="3679" spans="21:41" x14ac:dyDescent="0.2">
      <c r="U3679" t="str">
        <f t="shared" si="52"/>
        <v>MTMpH</v>
      </c>
      <c r="V3679" s="176" t="s">
        <v>14616</v>
      </c>
      <c r="W3679" s="176" t="s">
        <v>14621</v>
      </c>
      <c r="X3679" s="176" t="s">
        <v>14619</v>
      </c>
      <c r="Y3679" s="176" t="s">
        <v>16009</v>
      </c>
      <c r="Z3679" s="176">
        <v>524.86595239999997</v>
      </c>
      <c r="AA3679">
        <f>VLOOKUP($U3679,$C$3624:$S$3650, COLUMNS($C$3651:F3685), FALSE)</f>
        <v>34.9</v>
      </c>
      <c r="AB3679">
        <f>VLOOKUP($U3679,$C$3624:$S$3650, COLUMNS($C$3651:G3685), FALSE)</f>
        <v>0.22360679774997896</v>
      </c>
      <c r="AC3679">
        <f>VLOOKUP($U3679,$C$3624:$S$3650, COLUMNS($C$3651:H3685), FALSE)</f>
        <v>28.201980198019804</v>
      </c>
      <c r="AD3679">
        <f>VLOOKUP($U3679,$C$3624:$S$3650, COLUMNS($C$3651:I3685), FALSE)</f>
        <v>2.2249707974499239E-2</v>
      </c>
      <c r="AE3679">
        <f>VLOOKUP($U3679,$C$3624:$S$3650, COLUMNS($C$3651:J3685), FALSE)</f>
        <v>26.799009900990097</v>
      </c>
      <c r="AF3679">
        <f>VLOOKUP($U3679,$C$3624:$S$3650, COLUMNS($C$3651:K3685), FALSE)</f>
        <v>6.8358622556036145E-3</v>
      </c>
      <c r="AG3679">
        <f>VLOOKUP($U3679,$C$3624:$S$3650, COLUMNS($C$3651:L3685), FALSE)</f>
        <v>7.8527272727272734</v>
      </c>
      <c r="AH3679">
        <f>VLOOKUP($U3679,$C$3624:$S$3650, COLUMNS($C$3651:M3685), FALSE)</f>
        <v>3.7820485120258736E-3</v>
      </c>
      <c r="AI3679">
        <f>VLOOKUP($U3679,$C$3624:$S$3650, COLUMNS($C$3651:N3685), FALSE)</f>
        <v>2139</v>
      </c>
      <c r="AJ3679">
        <f>VLOOKUP($U3679,$C$3624:$S$3650, COLUMNS($C$3651:O3685), FALSE)</f>
        <v>0.12994172844894958</v>
      </c>
      <c r="AK3679">
        <f>VLOOKUP($U3679,$C$3624:$S$3650, COLUMNS($C$3651:P3685), FALSE)</f>
        <v>0</v>
      </c>
      <c r="AL3679">
        <f>VLOOKUP($U3679,$C$3624:$S$3650, COLUMNS($C$3651:Q3685), FALSE)</f>
        <v>602</v>
      </c>
      <c r="AM3679">
        <f>VLOOKUP($U3679,$C$3624:$S$3650, COLUMNS($C$3651:R3685), FALSE)</f>
        <v>0</v>
      </c>
      <c r="AN3679">
        <f>VLOOKUP($U3679,$C$3624:$S$3650, COLUMNS($C$3651:S3685), FALSE)</f>
        <v>2.4500000000000002</v>
      </c>
      <c r="AO3679">
        <f t="shared" si="53"/>
        <v>27.700919377652049</v>
      </c>
    </row>
    <row r="3680" spans="21:41" x14ac:dyDescent="0.2">
      <c r="U3680" t="str">
        <f t="shared" si="52"/>
        <v>LTMpH</v>
      </c>
      <c r="V3680" s="176" t="s">
        <v>14622</v>
      </c>
      <c r="W3680" s="176" t="s">
        <v>14621</v>
      </c>
      <c r="X3680" s="176" t="s">
        <v>14618</v>
      </c>
      <c r="Y3680" s="176" t="s">
        <v>16009</v>
      </c>
      <c r="Z3680" s="176">
        <v>717.79021799999998</v>
      </c>
      <c r="AA3680">
        <f>VLOOKUP($U3680,$C$3624:$S$3650, COLUMNS($C$3651:F3686), FALSE)</f>
        <v>34.75</v>
      </c>
      <c r="AB3680">
        <f>VLOOKUP($U3680,$C$3624:$S$3650, COLUMNS($C$3651:G3686), FALSE)</f>
        <v>0.22360679774997896</v>
      </c>
      <c r="AC3680">
        <f>VLOOKUP($U3680,$C$3624:$S$3650, COLUMNS($C$3651:H3686), FALSE)</f>
        <v>26.8</v>
      </c>
      <c r="AD3680">
        <f>VLOOKUP($U3680,$C$3624:$S$3650, COLUMNS($C$3651:I3686), FALSE)</f>
        <v>1.5811388300841896E-2</v>
      </c>
      <c r="AE3680">
        <f>VLOOKUP($U3680,$C$3624:$S$3650, COLUMNS($C$3651:J3686), FALSE)</f>
        <v>25.2990099009901</v>
      </c>
      <c r="AF3680">
        <f>VLOOKUP($U3680,$C$3624:$S$3650, COLUMNS($C$3651:K3686), FALSE)</f>
        <v>7.0359788959778865E-3</v>
      </c>
      <c r="AG3680">
        <f>VLOOKUP($U3680,$C$3624:$S$3650, COLUMNS($C$3651:L3686), FALSE)</f>
        <v>7.8909090909090915</v>
      </c>
      <c r="AH3680">
        <f>VLOOKUP($U3680,$C$3624:$S$3650, COLUMNS($C$3651:M3686), FALSE)</f>
        <v>1.2582848310586652E-3</v>
      </c>
      <c r="AI3680">
        <f>VLOOKUP($U3680,$C$3624:$S$3650, COLUMNS($C$3651:N3686), FALSE)</f>
        <v>2133.375</v>
      </c>
      <c r="AJ3680">
        <f>VLOOKUP($U3680,$C$3624:$S$3650, COLUMNS($C$3651:O3686), FALSE)</f>
        <v>0.49661728141004102</v>
      </c>
      <c r="AK3680">
        <f>VLOOKUP($U3680,$C$3624:$S$3650, COLUMNS($C$3651:P3686), FALSE)</f>
        <v>0</v>
      </c>
      <c r="AL3680">
        <f>VLOOKUP($U3680,$C$3624:$S$3650, COLUMNS($C$3651:Q3686), FALSE)</f>
        <v>561</v>
      </c>
      <c r="AM3680">
        <f>VLOOKUP($U3680,$C$3624:$S$3650, COLUMNS($C$3651:R3686), FALSE)</f>
        <v>0</v>
      </c>
      <c r="AN3680">
        <f>VLOOKUP($U3680,$C$3624:$S$3650, COLUMNS($C$3651:S3686), FALSE)</f>
        <v>2.4449999999999998</v>
      </c>
      <c r="AO3680">
        <f t="shared" si="53"/>
        <v>26.263932107496466</v>
      </c>
    </row>
    <row r="3681" spans="21:41" x14ac:dyDescent="0.2">
      <c r="U3681" t="str">
        <f t="shared" si="52"/>
        <v>LTMpH</v>
      </c>
      <c r="V3681" s="176" t="s">
        <v>14622</v>
      </c>
      <c r="W3681" s="176" t="s">
        <v>14621</v>
      </c>
      <c r="X3681" s="176" t="s">
        <v>14618</v>
      </c>
      <c r="Y3681" s="176" t="s">
        <v>16009</v>
      </c>
      <c r="Z3681" s="176">
        <v>0</v>
      </c>
      <c r="AA3681">
        <f>VLOOKUP($U3681,$C$3624:$S$3650, COLUMNS($C$3651:F3687), FALSE)</f>
        <v>34.75</v>
      </c>
      <c r="AB3681">
        <f>VLOOKUP($U3681,$C$3624:$S$3650, COLUMNS($C$3651:G3687), FALSE)</f>
        <v>0.22360679774997896</v>
      </c>
      <c r="AC3681">
        <f>VLOOKUP($U3681,$C$3624:$S$3650, COLUMNS($C$3651:H3687), FALSE)</f>
        <v>26.8</v>
      </c>
      <c r="AD3681">
        <f>VLOOKUP($U3681,$C$3624:$S$3650, COLUMNS($C$3651:I3687), FALSE)</f>
        <v>1.5811388300841896E-2</v>
      </c>
      <c r="AE3681">
        <f>VLOOKUP($U3681,$C$3624:$S$3650, COLUMNS($C$3651:J3687), FALSE)</f>
        <v>25.2990099009901</v>
      </c>
      <c r="AF3681">
        <f>VLOOKUP($U3681,$C$3624:$S$3650, COLUMNS($C$3651:K3687), FALSE)</f>
        <v>7.0359788959778865E-3</v>
      </c>
      <c r="AG3681">
        <f>VLOOKUP($U3681,$C$3624:$S$3650, COLUMNS($C$3651:L3687), FALSE)</f>
        <v>7.8909090909090915</v>
      </c>
      <c r="AH3681">
        <f>VLOOKUP($U3681,$C$3624:$S$3650, COLUMNS($C$3651:M3687), FALSE)</f>
        <v>1.2582848310586652E-3</v>
      </c>
      <c r="AI3681">
        <f>VLOOKUP($U3681,$C$3624:$S$3650, COLUMNS($C$3651:N3687), FALSE)</f>
        <v>2133.375</v>
      </c>
      <c r="AJ3681">
        <f>VLOOKUP($U3681,$C$3624:$S$3650, COLUMNS($C$3651:O3687), FALSE)</f>
        <v>0.49661728141004102</v>
      </c>
      <c r="AK3681">
        <f>VLOOKUP($U3681,$C$3624:$S$3650, COLUMNS($C$3651:P3687), FALSE)</f>
        <v>0</v>
      </c>
      <c r="AL3681">
        <f>VLOOKUP($U3681,$C$3624:$S$3650, COLUMNS($C$3651:Q3687), FALSE)</f>
        <v>561</v>
      </c>
      <c r="AM3681">
        <f>VLOOKUP($U3681,$C$3624:$S$3650, COLUMNS($C$3651:R3687), FALSE)</f>
        <v>0</v>
      </c>
      <c r="AN3681">
        <f>VLOOKUP($U3681,$C$3624:$S$3650, COLUMNS($C$3651:S3687), FALSE)</f>
        <v>2.4449999999999998</v>
      </c>
      <c r="AO3681">
        <f t="shared" si="53"/>
        <v>26.263932107496466</v>
      </c>
    </row>
    <row r="3682" spans="21:41" x14ac:dyDescent="0.2">
      <c r="U3682" t="str">
        <f t="shared" si="52"/>
        <v>LTMpH</v>
      </c>
      <c r="V3682" s="176" t="s">
        <v>14622</v>
      </c>
      <c r="W3682" s="176" t="s">
        <v>14621</v>
      </c>
      <c r="X3682" s="176" t="s">
        <v>14618</v>
      </c>
      <c r="Y3682" s="176" t="s">
        <v>16009</v>
      </c>
      <c r="Z3682" s="176">
        <v>379.30603489999999</v>
      </c>
      <c r="AA3682">
        <f>VLOOKUP($U3682,$C$3624:$S$3650, COLUMNS($C$3651:F3688), FALSE)</f>
        <v>34.75</v>
      </c>
      <c r="AB3682">
        <f>VLOOKUP($U3682,$C$3624:$S$3650, COLUMNS($C$3651:G3688), FALSE)</f>
        <v>0.22360679774997896</v>
      </c>
      <c r="AC3682">
        <f>VLOOKUP($U3682,$C$3624:$S$3650, COLUMNS($C$3651:H3688), FALSE)</f>
        <v>26.8</v>
      </c>
      <c r="AD3682">
        <f>VLOOKUP($U3682,$C$3624:$S$3650, COLUMNS($C$3651:I3688), FALSE)</f>
        <v>1.5811388300841896E-2</v>
      </c>
      <c r="AE3682">
        <f>VLOOKUP($U3682,$C$3624:$S$3650, COLUMNS($C$3651:J3688), FALSE)</f>
        <v>25.2990099009901</v>
      </c>
      <c r="AF3682">
        <f>VLOOKUP($U3682,$C$3624:$S$3650, COLUMNS($C$3651:K3688), FALSE)</f>
        <v>7.0359788959778865E-3</v>
      </c>
      <c r="AG3682">
        <f>VLOOKUP($U3682,$C$3624:$S$3650, COLUMNS($C$3651:L3688), FALSE)</f>
        <v>7.8909090909090915</v>
      </c>
      <c r="AH3682">
        <f>VLOOKUP($U3682,$C$3624:$S$3650, COLUMNS($C$3651:M3688), FALSE)</f>
        <v>1.2582848310586652E-3</v>
      </c>
      <c r="AI3682">
        <f>VLOOKUP($U3682,$C$3624:$S$3650, COLUMNS($C$3651:N3688), FALSE)</f>
        <v>2133.375</v>
      </c>
      <c r="AJ3682">
        <f>VLOOKUP($U3682,$C$3624:$S$3650, COLUMNS($C$3651:O3688), FALSE)</f>
        <v>0.49661728141004102</v>
      </c>
      <c r="AK3682">
        <f>VLOOKUP($U3682,$C$3624:$S$3650, COLUMNS($C$3651:P3688), FALSE)</f>
        <v>0</v>
      </c>
      <c r="AL3682">
        <f>VLOOKUP($U3682,$C$3624:$S$3650, COLUMNS($C$3651:Q3688), FALSE)</f>
        <v>561</v>
      </c>
      <c r="AM3682">
        <f>VLOOKUP($U3682,$C$3624:$S$3650, COLUMNS($C$3651:R3688), FALSE)</f>
        <v>0</v>
      </c>
      <c r="AN3682">
        <f>VLOOKUP($U3682,$C$3624:$S$3650, COLUMNS($C$3651:S3688), FALSE)</f>
        <v>2.4449999999999998</v>
      </c>
      <c r="AO3682">
        <f t="shared" si="53"/>
        <v>26.263932107496466</v>
      </c>
    </row>
    <row r="3683" spans="21:41" x14ac:dyDescent="0.2">
      <c r="U3683" t="str">
        <f t="shared" si="52"/>
        <v>LTMpH</v>
      </c>
      <c r="V3683" s="176" t="s">
        <v>14622</v>
      </c>
      <c r="W3683" s="176" t="s">
        <v>14621</v>
      </c>
      <c r="X3683" s="176" t="s">
        <v>14618</v>
      </c>
      <c r="Y3683" s="176" t="s">
        <v>16009</v>
      </c>
      <c r="Z3683" s="176">
        <v>347.01423340000002</v>
      </c>
      <c r="AA3683">
        <f>VLOOKUP($U3683,$C$3624:$S$3650, COLUMNS($C$3651:F3689), FALSE)</f>
        <v>34.75</v>
      </c>
      <c r="AB3683">
        <f>VLOOKUP($U3683,$C$3624:$S$3650, COLUMNS($C$3651:G3689), FALSE)</f>
        <v>0.22360679774997896</v>
      </c>
      <c r="AC3683">
        <f>VLOOKUP($U3683,$C$3624:$S$3650, COLUMNS($C$3651:H3689), FALSE)</f>
        <v>26.8</v>
      </c>
      <c r="AD3683">
        <f>VLOOKUP($U3683,$C$3624:$S$3650, COLUMNS($C$3651:I3689), FALSE)</f>
        <v>1.5811388300841896E-2</v>
      </c>
      <c r="AE3683">
        <f>VLOOKUP($U3683,$C$3624:$S$3650, COLUMNS($C$3651:J3689), FALSE)</f>
        <v>25.2990099009901</v>
      </c>
      <c r="AF3683">
        <f>VLOOKUP($U3683,$C$3624:$S$3650, COLUMNS($C$3651:K3689), FALSE)</f>
        <v>7.0359788959778865E-3</v>
      </c>
      <c r="AG3683">
        <f>VLOOKUP($U3683,$C$3624:$S$3650, COLUMNS($C$3651:L3689), FALSE)</f>
        <v>7.8909090909090915</v>
      </c>
      <c r="AH3683">
        <f>VLOOKUP($U3683,$C$3624:$S$3650, COLUMNS($C$3651:M3689), FALSE)</f>
        <v>1.2582848310586652E-3</v>
      </c>
      <c r="AI3683">
        <f>VLOOKUP($U3683,$C$3624:$S$3650, COLUMNS($C$3651:N3689), FALSE)</f>
        <v>2133.375</v>
      </c>
      <c r="AJ3683">
        <f>VLOOKUP($U3683,$C$3624:$S$3650, COLUMNS($C$3651:O3689), FALSE)</f>
        <v>0.49661728141004102</v>
      </c>
      <c r="AK3683">
        <f>VLOOKUP($U3683,$C$3624:$S$3650, COLUMNS($C$3651:P3689), FALSE)</f>
        <v>0</v>
      </c>
      <c r="AL3683">
        <f>VLOOKUP($U3683,$C$3624:$S$3650, COLUMNS($C$3651:Q3689), FALSE)</f>
        <v>561</v>
      </c>
      <c r="AM3683">
        <f>VLOOKUP($U3683,$C$3624:$S$3650, COLUMNS($C$3651:R3689), FALSE)</f>
        <v>0</v>
      </c>
      <c r="AN3683">
        <f>VLOOKUP($U3683,$C$3624:$S$3650, COLUMNS($C$3651:S3689), FALSE)</f>
        <v>2.4449999999999998</v>
      </c>
      <c r="AO3683">
        <f t="shared" si="53"/>
        <v>26.263932107496466</v>
      </c>
    </row>
    <row r="3684" spans="21:41" x14ac:dyDescent="0.2">
      <c r="U3684" t="str">
        <f t="shared" si="52"/>
        <v>LTMpH</v>
      </c>
      <c r="V3684" s="176" t="s">
        <v>14622</v>
      </c>
      <c r="W3684" s="176" t="s">
        <v>14621</v>
      </c>
      <c r="X3684" s="176" t="s">
        <v>14618</v>
      </c>
      <c r="Y3684" s="176" t="s">
        <v>16009</v>
      </c>
      <c r="Z3684" s="176">
        <v>551.57766590000006</v>
      </c>
      <c r="AA3684">
        <f>VLOOKUP($U3684,$C$3624:$S$3650, COLUMNS($C$3651:F3690), FALSE)</f>
        <v>34.75</v>
      </c>
      <c r="AB3684">
        <f>VLOOKUP($U3684,$C$3624:$S$3650, COLUMNS($C$3651:G3690), FALSE)</f>
        <v>0.22360679774997896</v>
      </c>
      <c r="AC3684">
        <f>VLOOKUP($U3684,$C$3624:$S$3650, COLUMNS($C$3651:H3690), FALSE)</f>
        <v>26.8</v>
      </c>
      <c r="AD3684">
        <f>VLOOKUP($U3684,$C$3624:$S$3650, COLUMNS($C$3651:I3690), FALSE)</f>
        <v>1.5811388300841896E-2</v>
      </c>
      <c r="AE3684">
        <f>VLOOKUP($U3684,$C$3624:$S$3650, COLUMNS($C$3651:J3690), FALSE)</f>
        <v>25.2990099009901</v>
      </c>
      <c r="AF3684">
        <f>VLOOKUP($U3684,$C$3624:$S$3650, COLUMNS($C$3651:K3690), FALSE)</f>
        <v>7.0359788959778865E-3</v>
      </c>
      <c r="AG3684">
        <f>VLOOKUP($U3684,$C$3624:$S$3650, COLUMNS($C$3651:L3690), FALSE)</f>
        <v>7.8909090909090915</v>
      </c>
      <c r="AH3684">
        <f>VLOOKUP($U3684,$C$3624:$S$3650, COLUMNS($C$3651:M3690), FALSE)</f>
        <v>1.2582848310586652E-3</v>
      </c>
      <c r="AI3684">
        <f>VLOOKUP($U3684,$C$3624:$S$3650, COLUMNS($C$3651:N3690), FALSE)</f>
        <v>2133.375</v>
      </c>
      <c r="AJ3684">
        <f>VLOOKUP($U3684,$C$3624:$S$3650, COLUMNS($C$3651:O3690), FALSE)</f>
        <v>0.49661728141004102</v>
      </c>
      <c r="AK3684">
        <f>VLOOKUP($U3684,$C$3624:$S$3650, COLUMNS($C$3651:P3690), FALSE)</f>
        <v>0</v>
      </c>
      <c r="AL3684">
        <f>VLOOKUP($U3684,$C$3624:$S$3650, COLUMNS($C$3651:Q3690), FALSE)</f>
        <v>561</v>
      </c>
      <c r="AM3684">
        <f>VLOOKUP($U3684,$C$3624:$S$3650, COLUMNS($C$3651:R3690), FALSE)</f>
        <v>0</v>
      </c>
      <c r="AN3684">
        <f>VLOOKUP($U3684,$C$3624:$S$3650, COLUMNS($C$3651:S3690), FALSE)</f>
        <v>2.4449999999999998</v>
      </c>
      <c r="AO3684">
        <f t="shared" si="53"/>
        <v>26.263932107496466</v>
      </c>
    </row>
    <row r="3685" spans="21:41" x14ac:dyDescent="0.2">
      <c r="U3685" t="str">
        <f t="shared" ref="U3685:U3735" si="54">_xlfn.CONCAT(V3685,W3685)</f>
        <v>LTMpH</v>
      </c>
      <c r="V3685" s="176" t="s">
        <v>14622</v>
      </c>
      <c r="W3685" s="176" t="s">
        <v>14621</v>
      </c>
      <c r="X3685" s="176" t="s">
        <v>14618</v>
      </c>
      <c r="Y3685" s="176" t="s">
        <v>16009</v>
      </c>
      <c r="Z3685" s="176">
        <v>607.95511880000004</v>
      </c>
      <c r="AA3685">
        <f>VLOOKUP($U3685,$C$3624:$S$3650, COLUMNS($C$3651:F3691), FALSE)</f>
        <v>34.75</v>
      </c>
      <c r="AB3685">
        <f>VLOOKUP($U3685,$C$3624:$S$3650, COLUMNS($C$3651:G3691), FALSE)</f>
        <v>0.22360679774997896</v>
      </c>
      <c r="AC3685">
        <f>VLOOKUP($U3685,$C$3624:$S$3650, COLUMNS($C$3651:H3691), FALSE)</f>
        <v>26.8</v>
      </c>
      <c r="AD3685">
        <f>VLOOKUP($U3685,$C$3624:$S$3650, COLUMNS($C$3651:I3691), FALSE)</f>
        <v>1.5811388300841896E-2</v>
      </c>
      <c r="AE3685">
        <f>VLOOKUP($U3685,$C$3624:$S$3650, COLUMNS($C$3651:J3691), FALSE)</f>
        <v>25.2990099009901</v>
      </c>
      <c r="AF3685">
        <f>VLOOKUP($U3685,$C$3624:$S$3650, COLUMNS($C$3651:K3691), FALSE)</f>
        <v>7.0359788959778865E-3</v>
      </c>
      <c r="AG3685">
        <f>VLOOKUP($U3685,$C$3624:$S$3650, COLUMNS($C$3651:L3691), FALSE)</f>
        <v>7.8909090909090915</v>
      </c>
      <c r="AH3685">
        <f>VLOOKUP($U3685,$C$3624:$S$3650, COLUMNS($C$3651:M3691), FALSE)</f>
        <v>1.2582848310586652E-3</v>
      </c>
      <c r="AI3685">
        <f>VLOOKUP($U3685,$C$3624:$S$3650, COLUMNS($C$3651:N3691), FALSE)</f>
        <v>2133.375</v>
      </c>
      <c r="AJ3685">
        <f>VLOOKUP($U3685,$C$3624:$S$3650, COLUMNS($C$3651:O3691), FALSE)</f>
        <v>0.49661728141004102</v>
      </c>
      <c r="AK3685">
        <f>VLOOKUP($U3685,$C$3624:$S$3650, COLUMNS($C$3651:P3691), FALSE)</f>
        <v>0</v>
      </c>
      <c r="AL3685">
        <f>VLOOKUP($U3685,$C$3624:$S$3650, COLUMNS($C$3651:Q3691), FALSE)</f>
        <v>561</v>
      </c>
      <c r="AM3685">
        <f>VLOOKUP($U3685,$C$3624:$S$3650, COLUMNS($C$3651:R3691), FALSE)</f>
        <v>0</v>
      </c>
      <c r="AN3685">
        <f>VLOOKUP($U3685,$C$3624:$S$3650, COLUMNS($C$3651:S3691), FALSE)</f>
        <v>2.4449999999999998</v>
      </c>
      <c r="AO3685">
        <f t="shared" si="53"/>
        <v>26.263932107496466</v>
      </c>
    </row>
    <row r="3686" spans="21:41" x14ac:dyDescent="0.2">
      <c r="U3686" t="str">
        <f t="shared" si="54"/>
        <v>LTMpH</v>
      </c>
      <c r="V3686" s="176" t="s">
        <v>14622</v>
      </c>
      <c r="W3686" s="176" t="s">
        <v>14621</v>
      </c>
      <c r="X3686" s="176" t="s">
        <v>14619</v>
      </c>
      <c r="Y3686" s="176" t="s">
        <v>16009</v>
      </c>
      <c r="Z3686" s="176">
        <v>240.30679850000001</v>
      </c>
      <c r="AA3686">
        <f>VLOOKUP($U3686,$C$3624:$S$3650, COLUMNS($C$3651:F3692), FALSE)</f>
        <v>34.75</v>
      </c>
      <c r="AB3686">
        <f>VLOOKUP($U3686,$C$3624:$S$3650, COLUMNS($C$3651:G3692), FALSE)</f>
        <v>0.22360679774997896</v>
      </c>
      <c r="AC3686">
        <f>VLOOKUP($U3686,$C$3624:$S$3650, COLUMNS($C$3651:H3692), FALSE)</f>
        <v>26.8</v>
      </c>
      <c r="AD3686">
        <f>VLOOKUP($U3686,$C$3624:$S$3650, COLUMNS($C$3651:I3692), FALSE)</f>
        <v>1.5811388300841896E-2</v>
      </c>
      <c r="AE3686">
        <f>VLOOKUP($U3686,$C$3624:$S$3650, COLUMNS($C$3651:J3692), FALSE)</f>
        <v>25.2990099009901</v>
      </c>
      <c r="AF3686">
        <f>VLOOKUP($U3686,$C$3624:$S$3650, COLUMNS($C$3651:K3692), FALSE)</f>
        <v>7.0359788959778865E-3</v>
      </c>
      <c r="AG3686">
        <f>VLOOKUP($U3686,$C$3624:$S$3650, COLUMNS($C$3651:L3692), FALSE)</f>
        <v>7.8909090909090915</v>
      </c>
      <c r="AH3686">
        <f>VLOOKUP($U3686,$C$3624:$S$3650, COLUMNS($C$3651:M3692), FALSE)</f>
        <v>1.2582848310586652E-3</v>
      </c>
      <c r="AI3686">
        <f>VLOOKUP($U3686,$C$3624:$S$3650, COLUMNS($C$3651:N3692), FALSE)</f>
        <v>2133.375</v>
      </c>
      <c r="AJ3686">
        <f>VLOOKUP($U3686,$C$3624:$S$3650, COLUMNS($C$3651:O3692), FALSE)</f>
        <v>0.49661728141004102</v>
      </c>
      <c r="AK3686">
        <f>VLOOKUP($U3686,$C$3624:$S$3650, COLUMNS($C$3651:P3692), FALSE)</f>
        <v>0</v>
      </c>
      <c r="AL3686">
        <f>VLOOKUP($U3686,$C$3624:$S$3650, COLUMNS($C$3651:Q3692), FALSE)</f>
        <v>561</v>
      </c>
      <c r="AM3686">
        <f>VLOOKUP($U3686,$C$3624:$S$3650, COLUMNS($C$3651:R3692), FALSE)</f>
        <v>0</v>
      </c>
      <c r="AN3686">
        <f>VLOOKUP($U3686,$C$3624:$S$3650, COLUMNS($C$3651:S3692), FALSE)</f>
        <v>2.4449999999999998</v>
      </c>
      <c r="AO3686">
        <f t="shared" si="53"/>
        <v>26.263932107496466</v>
      </c>
    </row>
    <row r="3687" spans="21:41" x14ac:dyDescent="0.2">
      <c r="U3687" t="str">
        <f t="shared" si="54"/>
        <v>LTMpH</v>
      </c>
      <c r="V3687" s="176" t="s">
        <v>14622</v>
      </c>
      <c r="W3687" s="176" t="s">
        <v>14621</v>
      </c>
      <c r="X3687" s="176" t="s">
        <v>14619</v>
      </c>
      <c r="Y3687" s="176" t="s">
        <v>16009</v>
      </c>
      <c r="Z3687" s="176">
        <v>293.73164000000003</v>
      </c>
      <c r="AA3687">
        <f>VLOOKUP($U3687,$C$3624:$S$3650, COLUMNS($C$3651:F3693), FALSE)</f>
        <v>34.75</v>
      </c>
      <c r="AB3687">
        <f>VLOOKUP($U3687,$C$3624:$S$3650, COLUMNS($C$3651:G3693), FALSE)</f>
        <v>0.22360679774997896</v>
      </c>
      <c r="AC3687">
        <f>VLOOKUP($U3687,$C$3624:$S$3650, COLUMNS($C$3651:H3693), FALSE)</f>
        <v>26.8</v>
      </c>
      <c r="AD3687">
        <f>VLOOKUP($U3687,$C$3624:$S$3650, COLUMNS($C$3651:I3693), FALSE)</f>
        <v>1.5811388300841896E-2</v>
      </c>
      <c r="AE3687">
        <f>VLOOKUP($U3687,$C$3624:$S$3650, COLUMNS($C$3651:J3693), FALSE)</f>
        <v>25.2990099009901</v>
      </c>
      <c r="AF3687">
        <f>VLOOKUP($U3687,$C$3624:$S$3650, COLUMNS($C$3651:K3693), FALSE)</f>
        <v>7.0359788959778865E-3</v>
      </c>
      <c r="AG3687">
        <f>VLOOKUP($U3687,$C$3624:$S$3650, COLUMNS($C$3651:L3693), FALSE)</f>
        <v>7.8909090909090915</v>
      </c>
      <c r="AH3687">
        <f>VLOOKUP($U3687,$C$3624:$S$3650, COLUMNS($C$3651:M3693), FALSE)</f>
        <v>1.2582848310586652E-3</v>
      </c>
      <c r="AI3687">
        <f>VLOOKUP($U3687,$C$3624:$S$3650, COLUMNS($C$3651:N3693), FALSE)</f>
        <v>2133.375</v>
      </c>
      <c r="AJ3687">
        <f>VLOOKUP($U3687,$C$3624:$S$3650, COLUMNS($C$3651:O3693), FALSE)</f>
        <v>0.49661728141004102</v>
      </c>
      <c r="AK3687">
        <f>VLOOKUP($U3687,$C$3624:$S$3650, COLUMNS($C$3651:P3693), FALSE)</f>
        <v>0</v>
      </c>
      <c r="AL3687">
        <f>VLOOKUP($U3687,$C$3624:$S$3650, COLUMNS($C$3651:Q3693), FALSE)</f>
        <v>561</v>
      </c>
      <c r="AM3687">
        <f>VLOOKUP($U3687,$C$3624:$S$3650, COLUMNS($C$3651:R3693), FALSE)</f>
        <v>0</v>
      </c>
      <c r="AN3687">
        <f>VLOOKUP($U3687,$C$3624:$S$3650, COLUMNS($C$3651:S3693), FALSE)</f>
        <v>2.4449999999999998</v>
      </c>
      <c r="AO3687">
        <f t="shared" ref="AO3687:AO3750" si="55">AC3687*9/14 + AE3687*5/14</f>
        <v>26.263932107496466</v>
      </c>
    </row>
    <row r="3688" spans="21:41" x14ac:dyDescent="0.2">
      <c r="U3688" t="str">
        <f t="shared" si="54"/>
        <v>LTMpH</v>
      </c>
      <c r="V3688" s="176" t="s">
        <v>14622</v>
      </c>
      <c r="W3688" s="176" t="s">
        <v>14621</v>
      </c>
      <c r="X3688" s="176" t="s">
        <v>14619</v>
      </c>
      <c r="Y3688" s="176" t="s">
        <v>16009</v>
      </c>
      <c r="Z3688" s="176">
        <v>264.81780939999999</v>
      </c>
      <c r="AA3688">
        <f>VLOOKUP($U3688,$C$3624:$S$3650, COLUMNS($C$3651:F3694), FALSE)</f>
        <v>34.75</v>
      </c>
      <c r="AB3688">
        <f>VLOOKUP($U3688,$C$3624:$S$3650, COLUMNS($C$3651:G3694), FALSE)</f>
        <v>0.22360679774997896</v>
      </c>
      <c r="AC3688">
        <f>VLOOKUP($U3688,$C$3624:$S$3650, COLUMNS($C$3651:H3694), FALSE)</f>
        <v>26.8</v>
      </c>
      <c r="AD3688">
        <f>VLOOKUP($U3688,$C$3624:$S$3650, COLUMNS($C$3651:I3694), FALSE)</f>
        <v>1.5811388300841896E-2</v>
      </c>
      <c r="AE3688">
        <f>VLOOKUP($U3688,$C$3624:$S$3650, COLUMNS($C$3651:J3694), FALSE)</f>
        <v>25.2990099009901</v>
      </c>
      <c r="AF3688">
        <f>VLOOKUP($U3688,$C$3624:$S$3650, COLUMNS($C$3651:K3694), FALSE)</f>
        <v>7.0359788959778865E-3</v>
      </c>
      <c r="AG3688">
        <f>VLOOKUP($U3688,$C$3624:$S$3650, COLUMNS($C$3651:L3694), FALSE)</f>
        <v>7.8909090909090915</v>
      </c>
      <c r="AH3688">
        <f>VLOOKUP($U3688,$C$3624:$S$3650, COLUMNS($C$3651:M3694), FALSE)</f>
        <v>1.2582848310586652E-3</v>
      </c>
      <c r="AI3688">
        <f>VLOOKUP($U3688,$C$3624:$S$3650, COLUMNS($C$3651:N3694), FALSE)</f>
        <v>2133.375</v>
      </c>
      <c r="AJ3688">
        <f>VLOOKUP($U3688,$C$3624:$S$3650, COLUMNS($C$3651:O3694), FALSE)</f>
        <v>0.49661728141004102</v>
      </c>
      <c r="AK3688">
        <f>VLOOKUP($U3688,$C$3624:$S$3650, COLUMNS($C$3651:P3694), FALSE)</f>
        <v>0</v>
      </c>
      <c r="AL3688">
        <f>VLOOKUP($U3688,$C$3624:$S$3650, COLUMNS($C$3651:Q3694), FALSE)</f>
        <v>561</v>
      </c>
      <c r="AM3688">
        <f>VLOOKUP($U3688,$C$3624:$S$3650, COLUMNS($C$3651:R3694), FALSE)</f>
        <v>0</v>
      </c>
      <c r="AN3688">
        <f>VLOOKUP($U3688,$C$3624:$S$3650, COLUMNS($C$3651:S3694), FALSE)</f>
        <v>2.4449999999999998</v>
      </c>
      <c r="AO3688">
        <f t="shared" si="55"/>
        <v>26.263932107496466</v>
      </c>
    </row>
    <row r="3689" spans="21:41" x14ac:dyDescent="0.2">
      <c r="U3689" t="str">
        <f t="shared" si="54"/>
        <v>LTMpH</v>
      </c>
      <c r="V3689" s="176" t="s">
        <v>14622</v>
      </c>
      <c r="W3689" s="176" t="s">
        <v>14621</v>
      </c>
      <c r="X3689" s="176" t="s">
        <v>14619</v>
      </c>
      <c r="Y3689" s="176" t="s">
        <v>16009</v>
      </c>
      <c r="Z3689" s="176">
        <v>67.880514439999999</v>
      </c>
      <c r="AA3689">
        <f>VLOOKUP($U3689,$C$3624:$S$3650, COLUMNS($C$3651:F3695), FALSE)</f>
        <v>34.75</v>
      </c>
      <c r="AB3689">
        <f>VLOOKUP($U3689,$C$3624:$S$3650, COLUMNS($C$3651:G3695), FALSE)</f>
        <v>0.22360679774997896</v>
      </c>
      <c r="AC3689">
        <f>VLOOKUP($U3689,$C$3624:$S$3650, COLUMNS($C$3651:H3695), FALSE)</f>
        <v>26.8</v>
      </c>
      <c r="AD3689">
        <f>VLOOKUP($U3689,$C$3624:$S$3650, COLUMNS($C$3651:I3695), FALSE)</f>
        <v>1.5811388300841896E-2</v>
      </c>
      <c r="AE3689">
        <f>VLOOKUP($U3689,$C$3624:$S$3650, COLUMNS($C$3651:J3695), FALSE)</f>
        <v>25.2990099009901</v>
      </c>
      <c r="AF3689">
        <f>VLOOKUP($U3689,$C$3624:$S$3650, COLUMNS($C$3651:K3695), FALSE)</f>
        <v>7.0359788959778865E-3</v>
      </c>
      <c r="AG3689">
        <f>VLOOKUP($U3689,$C$3624:$S$3650, COLUMNS($C$3651:L3695), FALSE)</f>
        <v>7.8909090909090915</v>
      </c>
      <c r="AH3689">
        <f>VLOOKUP($U3689,$C$3624:$S$3650, COLUMNS($C$3651:M3695), FALSE)</f>
        <v>1.2582848310586652E-3</v>
      </c>
      <c r="AI3689">
        <f>VLOOKUP($U3689,$C$3624:$S$3650, COLUMNS($C$3651:N3695), FALSE)</f>
        <v>2133.375</v>
      </c>
      <c r="AJ3689">
        <f>VLOOKUP($U3689,$C$3624:$S$3650, COLUMNS($C$3651:O3695), FALSE)</f>
        <v>0.49661728141004102</v>
      </c>
      <c r="AK3689">
        <f>VLOOKUP($U3689,$C$3624:$S$3650, COLUMNS($C$3651:P3695), FALSE)</f>
        <v>0</v>
      </c>
      <c r="AL3689">
        <f>VLOOKUP($U3689,$C$3624:$S$3650, COLUMNS($C$3651:Q3695), FALSE)</f>
        <v>561</v>
      </c>
      <c r="AM3689">
        <f>VLOOKUP($U3689,$C$3624:$S$3650, COLUMNS($C$3651:R3695), FALSE)</f>
        <v>0</v>
      </c>
      <c r="AN3689">
        <f>VLOOKUP($U3689,$C$3624:$S$3650, COLUMNS($C$3651:S3695), FALSE)</f>
        <v>2.4449999999999998</v>
      </c>
      <c r="AO3689">
        <f t="shared" si="55"/>
        <v>26.263932107496466</v>
      </c>
    </row>
    <row r="3690" spans="21:41" x14ac:dyDescent="0.2">
      <c r="U3690" t="str">
        <f t="shared" si="54"/>
        <v>LTMpH</v>
      </c>
      <c r="V3690" s="176" t="s">
        <v>14622</v>
      </c>
      <c r="W3690" s="176" t="s">
        <v>14621</v>
      </c>
      <c r="X3690" s="176" t="s">
        <v>14619</v>
      </c>
      <c r="Y3690" s="176" t="s">
        <v>16009</v>
      </c>
      <c r="Z3690" s="176">
        <v>291.98716869999998</v>
      </c>
      <c r="AA3690">
        <f>VLOOKUP($U3690,$C$3624:$S$3650, COLUMNS($C$3651:F3696), FALSE)</f>
        <v>34.75</v>
      </c>
      <c r="AB3690">
        <f>VLOOKUP($U3690,$C$3624:$S$3650, COLUMNS($C$3651:G3696), FALSE)</f>
        <v>0.22360679774997896</v>
      </c>
      <c r="AC3690">
        <f>VLOOKUP($U3690,$C$3624:$S$3650, COLUMNS($C$3651:H3696), FALSE)</f>
        <v>26.8</v>
      </c>
      <c r="AD3690">
        <f>VLOOKUP($U3690,$C$3624:$S$3650, COLUMNS($C$3651:I3696), FALSE)</f>
        <v>1.5811388300841896E-2</v>
      </c>
      <c r="AE3690">
        <f>VLOOKUP($U3690,$C$3624:$S$3650, COLUMNS($C$3651:J3696), FALSE)</f>
        <v>25.2990099009901</v>
      </c>
      <c r="AF3690">
        <f>VLOOKUP($U3690,$C$3624:$S$3650, COLUMNS($C$3651:K3696), FALSE)</f>
        <v>7.0359788959778865E-3</v>
      </c>
      <c r="AG3690">
        <f>VLOOKUP($U3690,$C$3624:$S$3650, COLUMNS($C$3651:L3696), FALSE)</f>
        <v>7.8909090909090915</v>
      </c>
      <c r="AH3690">
        <f>VLOOKUP($U3690,$C$3624:$S$3650, COLUMNS($C$3651:M3696), FALSE)</f>
        <v>1.2582848310586652E-3</v>
      </c>
      <c r="AI3690">
        <f>VLOOKUP($U3690,$C$3624:$S$3650, COLUMNS($C$3651:N3696), FALSE)</f>
        <v>2133.375</v>
      </c>
      <c r="AJ3690">
        <f>VLOOKUP($U3690,$C$3624:$S$3650, COLUMNS($C$3651:O3696), FALSE)</f>
        <v>0.49661728141004102</v>
      </c>
      <c r="AK3690">
        <f>VLOOKUP($U3690,$C$3624:$S$3650, COLUMNS($C$3651:P3696), FALSE)</f>
        <v>0</v>
      </c>
      <c r="AL3690">
        <f>VLOOKUP($U3690,$C$3624:$S$3650, COLUMNS($C$3651:Q3696), FALSE)</f>
        <v>561</v>
      </c>
      <c r="AM3690">
        <f>VLOOKUP($U3690,$C$3624:$S$3650, COLUMNS($C$3651:R3696), FALSE)</f>
        <v>0</v>
      </c>
      <c r="AN3690">
        <f>VLOOKUP($U3690,$C$3624:$S$3650, COLUMNS($C$3651:S3696), FALSE)</f>
        <v>2.4449999999999998</v>
      </c>
      <c r="AO3690">
        <f t="shared" si="55"/>
        <v>26.263932107496466</v>
      </c>
    </row>
    <row r="3691" spans="21:41" x14ac:dyDescent="0.2">
      <c r="U3691" t="str">
        <f t="shared" si="54"/>
        <v>LTMpH</v>
      </c>
      <c r="V3691" s="176" t="s">
        <v>14622</v>
      </c>
      <c r="W3691" s="176" t="s">
        <v>14621</v>
      </c>
      <c r="X3691" s="176" t="s">
        <v>14619</v>
      </c>
      <c r="Y3691" s="176" t="s">
        <v>16009</v>
      </c>
      <c r="Z3691" s="176">
        <v>301.4457165</v>
      </c>
      <c r="AA3691">
        <f>VLOOKUP($U3691,$C$3624:$S$3650, COLUMNS($C$3651:F3697), FALSE)</f>
        <v>34.75</v>
      </c>
      <c r="AB3691">
        <f>VLOOKUP($U3691,$C$3624:$S$3650, COLUMNS($C$3651:G3697), FALSE)</f>
        <v>0.22360679774997896</v>
      </c>
      <c r="AC3691">
        <f>VLOOKUP($U3691,$C$3624:$S$3650, COLUMNS($C$3651:H3697), FALSE)</f>
        <v>26.8</v>
      </c>
      <c r="AD3691">
        <f>VLOOKUP($U3691,$C$3624:$S$3650, COLUMNS($C$3651:I3697), FALSE)</f>
        <v>1.5811388300841896E-2</v>
      </c>
      <c r="AE3691">
        <f>VLOOKUP($U3691,$C$3624:$S$3650, COLUMNS($C$3651:J3697), FALSE)</f>
        <v>25.2990099009901</v>
      </c>
      <c r="AF3691">
        <f>VLOOKUP($U3691,$C$3624:$S$3650, COLUMNS($C$3651:K3697), FALSE)</f>
        <v>7.0359788959778865E-3</v>
      </c>
      <c r="AG3691">
        <f>VLOOKUP($U3691,$C$3624:$S$3650, COLUMNS($C$3651:L3697), FALSE)</f>
        <v>7.8909090909090915</v>
      </c>
      <c r="AH3691">
        <f>VLOOKUP($U3691,$C$3624:$S$3650, COLUMNS($C$3651:M3697), FALSE)</f>
        <v>1.2582848310586652E-3</v>
      </c>
      <c r="AI3691">
        <f>VLOOKUP($U3691,$C$3624:$S$3650, COLUMNS($C$3651:N3697), FALSE)</f>
        <v>2133.375</v>
      </c>
      <c r="AJ3691">
        <f>VLOOKUP($U3691,$C$3624:$S$3650, COLUMNS($C$3651:O3697), FALSE)</f>
        <v>0.49661728141004102</v>
      </c>
      <c r="AK3691">
        <f>VLOOKUP($U3691,$C$3624:$S$3650, COLUMNS($C$3651:P3697), FALSE)</f>
        <v>0</v>
      </c>
      <c r="AL3691">
        <f>VLOOKUP($U3691,$C$3624:$S$3650, COLUMNS($C$3651:Q3697), FALSE)</f>
        <v>561</v>
      </c>
      <c r="AM3691">
        <f>VLOOKUP($U3691,$C$3624:$S$3650, COLUMNS($C$3651:R3697), FALSE)</f>
        <v>0</v>
      </c>
      <c r="AN3691">
        <f>VLOOKUP($U3691,$C$3624:$S$3650, COLUMNS($C$3651:S3697), FALSE)</f>
        <v>2.4449999999999998</v>
      </c>
      <c r="AO3691">
        <f t="shared" si="55"/>
        <v>26.263932107496466</v>
      </c>
    </row>
    <row r="3692" spans="21:41" x14ac:dyDescent="0.2">
      <c r="U3692" t="str">
        <f t="shared" si="54"/>
        <v>MTHpH</v>
      </c>
      <c r="V3692" s="176" t="s">
        <v>14616</v>
      </c>
      <c r="W3692" s="176" t="s">
        <v>14617</v>
      </c>
      <c r="X3692" s="176" t="s">
        <v>14618</v>
      </c>
      <c r="Y3692" s="176" t="s">
        <v>16009</v>
      </c>
      <c r="Z3692" s="176">
        <v>350.61526049999998</v>
      </c>
      <c r="AA3692">
        <f>VLOOKUP($U3692,$C$3624:$S$3650, COLUMNS($C$3651:F3698), FALSE)</f>
        <v>34.800000000000004</v>
      </c>
      <c r="AB3692">
        <f>VLOOKUP($U3692,$C$3624:$S$3650, COLUMNS($C$3651:G3698), FALSE)</f>
        <v>0.22360679774997896</v>
      </c>
      <c r="AC3692">
        <f>VLOOKUP($U3692,$C$3624:$S$3650, COLUMNS($C$3651:H3698), FALSE)</f>
        <v>28.2</v>
      </c>
      <c r="AD3692">
        <f>VLOOKUP($U3692,$C$3624:$S$3650, COLUMNS($C$3651:I3698), FALSE)</f>
        <v>2.2249707974499239E-2</v>
      </c>
      <c r="AE3692">
        <f>VLOOKUP($U3692,$C$3624:$S$3650, COLUMNS($C$3651:J3698), FALSE)</f>
        <v>26.799009900990097</v>
      </c>
      <c r="AF3692">
        <f>VLOOKUP($U3692,$C$3624:$S$3650, COLUMNS($C$3651:K3698), FALSE)</f>
        <v>6.8358622556036145E-3</v>
      </c>
      <c r="AG3692">
        <f>VLOOKUP($U3692,$C$3624:$S$3650, COLUMNS($C$3651:L3698), FALSE)</f>
        <v>8.0150000000000006</v>
      </c>
      <c r="AH3692">
        <f>VLOOKUP($U3692,$C$3624:$S$3650, COLUMNS($C$3651:M3698), FALSE)</f>
        <v>1.2488298311286491E-3</v>
      </c>
      <c r="AI3692">
        <f>VLOOKUP($U3692,$C$3624:$S$3650, COLUMNS($C$3651:N3698), FALSE)</f>
        <v>2167.217391304348</v>
      </c>
      <c r="AJ3692">
        <f>VLOOKUP($U3692,$C$3624:$S$3650, COLUMNS($C$3651:O3698), FALSE)</f>
        <v>8.3554278780957808E-2</v>
      </c>
      <c r="AK3692">
        <f>VLOOKUP($U3692,$C$3624:$S$3650, COLUMNS($C$3651:P3698), FALSE)</f>
        <v>0</v>
      </c>
      <c r="AL3692">
        <f>VLOOKUP($U3692,$C$3624:$S$3650, COLUMNS($C$3651:Q3698), FALSE)</f>
        <v>406.5</v>
      </c>
      <c r="AM3692">
        <f>VLOOKUP($U3692,$C$3624:$S$3650, COLUMNS($C$3651:R3698), FALSE)</f>
        <v>0</v>
      </c>
      <c r="AN3692">
        <f>VLOOKUP($U3692,$C$3624:$S$3650, COLUMNS($C$3651:S3698), FALSE)</f>
        <v>3.2349999999999999</v>
      </c>
      <c r="AO3692">
        <f t="shared" si="55"/>
        <v>27.699646393210749</v>
      </c>
    </row>
    <row r="3693" spans="21:41" x14ac:dyDescent="0.2">
      <c r="U3693" t="str">
        <f t="shared" si="54"/>
        <v>MTHpH</v>
      </c>
      <c r="V3693" s="176" t="s">
        <v>14616</v>
      </c>
      <c r="W3693" s="176" t="s">
        <v>14617</v>
      </c>
      <c r="X3693" s="176" t="s">
        <v>14618</v>
      </c>
      <c r="Y3693" s="176" t="s">
        <v>16009</v>
      </c>
      <c r="Z3693" s="176">
        <v>260.55702209999998</v>
      </c>
      <c r="AA3693">
        <f>VLOOKUP($U3693,$C$3624:$S$3650, COLUMNS($C$3651:F3699), FALSE)</f>
        <v>34.800000000000004</v>
      </c>
      <c r="AB3693">
        <f>VLOOKUP($U3693,$C$3624:$S$3650, COLUMNS($C$3651:G3699), FALSE)</f>
        <v>0.22360679774997896</v>
      </c>
      <c r="AC3693">
        <f>VLOOKUP($U3693,$C$3624:$S$3650, COLUMNS($C$3651:H3699), FALSE)</f>
        <v>28.2</v>
      </c>
      <c r="AD3693">
        <f>VLOOKUP($U3693,$C$3624:$S$3650, COLUMNS($C$3651:I3699), FALSE)</f>
        <v>2.2249707974499239E-2</v>
      </c>
      <c r="AE3693">
        <f>VLOOKUP($U3693,$C$3624:$S$3650, COLUMNS($C$3651:J3699), FALSE)</f>
        <v>26.799009900990097</v>
      </c>
      <c r="AF3693">
        <f>VLOOKUP($U3693,$C$3624:$S$3650, COLUMNS($C$3651:K3699), FALSE)</f>
        <v>6.8358622556036145E-3</v>
      </c>
      <c r="AG3693">
        <f>VLOOKUP($U3693,$C$3624:$S$3650, COLUMNS($C$3651:L3699), FALSE)</f>
        <v>8.0150000000000006</v>
      </c>
      <c r="AH3693">
        <f>VLOOKUP($U3693,$C$3624:$S$3650, COLUMNS($C$3651:M3699), FALSE)</f>
        <v>1.2488298311286491E-3</v>
      </c>
      <c r="AI3693">
        <f>VLOOKUP($U3693,$C$3624:$S$3650, COLUMNS($C$3651:N3699), FALSE)</f>
        <v>2167.217391304348</v>
      </c>
      <c r="AJ3693">
        <f>VLOOKUP($U3693,$C$3624:$S$3650, COLUMNS($C$3651:O3699), FALSE)</f>
        <v>8.3554278780957808E-2</v>
      </c>
      <c r="AK3693">
        <f>VLOOKUP($U3693,$C$3624:$S$3650, COLUMNS($C$3651:P3699), FALSE)</f>
        <v>0</v>
      </c>
      <c r="AL3693">
        <f>VLOOKUP($U3693,$C$3624:$S$3650, COLUMNS($C$3651:Q3699), FALSE)</f>
        <v>406.5</v>
      </c>
      <c r="AM3693">
        <f>VLOOKUP($U3693,$C$3624:$S$3650, COLUMNS($C$3651:R3699), FALSE)</f>
        <v>0</v>
      </c>
      <c r="AN3693">
        <f>VLOOKUP($U3693,$C$3624:$S$3650, COLUMNS($C$3651:S3699), FALSE)</f>
        <v>3.2349999999999999</v>
      </c>
      <c r="AO3693">
        <f t="shared" si="55"/>
        <v>27.699646393210749</v>
      </c>
    </row>
    <row r="3694" spans="21:41" x14ac:dyDescent="0.2">
      <c r="U3694" t="str">
        <f t="shared" si="54"/>
        <v>MTHpH</v>
      </c>
      <c r="V3694" s="176" t="s">
        <v>14616</v>
      </c>
      <c r="W3694" s="176" t="s">
        <v>14617</v>
      </c>
      <c r="X3694" s="176" t="s">
        <v>14618</v>
      </c>
      <c r="Y3694" s="176" t="s">
        <v>16009</v>
      </c>
      <c r="Z3694" s="176">
        <v>467.64728480000002</v>
      </c>
      <c r="AA3694">
        <f>VLOOKUP($U3694,$C$3624:$S$3650, COLUMNS($C$3651:F3700), FALSE)</f>
        <v>34.800000000000004</v>
      </c>
      <c r="AB3694">
        <f>VLOOKUP($U3694,$C$3624:$S$3650, COLUMNS($C$3651:G3700), FALSE)</f>
        <v>0.22360679774997896</v>
      </c>
      <c r="AC3694">
        <f>VLOOKUP($U3694,$C$3624:$S$3650, COLUMNS($C$3651:H3700), FALSE)</f>
        <v>28.2</v>
      </c>
      <c r="AD3694">
        <f>VLOOKUP($U3694,$C$3624:$S$3650, COLUMNS($C$3651:I3700), FALSE)</f>
        <v>2.2249707974499239E-2</v>
      </c>
      <c r="AE3694">
        <f>VLOOKUP($U3694,$C$3624:$S$3650, COLUMNS($C$3651:J3700), FALSE)</f>
        <v>26.799009900990097</v>
      </c>
      <c r="AF3694">
        <f>VLOOKUP($U3694,$C$3624:$S$3650, COLUMNS($C$3651:K3700), FALSE)</f>
        <v>6.8358622556036145E-3</v>
      </c>
      <c r="AG3694">
        <f>VLOOKUP($U3694,$C$3624:$S$3650, COLUMNS($C$3651:L3700), FALSE)</f>
        <v>8.0150000000000006</v>
      </c>
      <c r="AH3694">
        <f>VLOOKUP($U3694,$C$3624:$S$3650, COLUMNS($C$3651:M3700), FALSE)</f>
        <v>1.2488298311286491E-3</v>
      </c>
      <c r="AI3694">
        <f>VLOOKUP($U3694,$C$3624:$S$3650, COLUMNS($C$3651:N3700), FALSE)</f>
        <v>2167.217391304348</v>
      </c>
      <c r="AJ3694">
        <f>VLOOKUP($U3694,$C$3624:$S$3650, COLUMNS($C$3651:O3700), FALSE)</f>
        <v>8.3554278780957808E-2</v>
      </c>
      <c r="AK3694">
        <f>VLOOKUP($U3694,$C$3624:$S$3650, COLUMNS($C$3651:P3700), FALSE)</f>
        <v>0</v>
      </c>
      <c r="AL3694">
        <f>VLOOKUP($U3694,$C$3624:$S$3650, COLUMNS($C$3651:Q3700), FALSE)</f>
        <v>406.5</v>
      </c>
      <c r="AM3694">
        <f>VLOOKUP($U3694,$C$3624:$S$3650, COLUMNS($C$3651:R3700), FALSE)</f>
        <v>0</v>
      </c>
      <c r="AN3694">
        <f>VLOOKUP($U3694,$C$3624:$S$3650, COLUMNS($C$3651:S3700), FALSE)</f>
        <v>3.2349999999999999</v>
      </c>
      <c r="AO3694">
        <f t="shared" si="55"/>
        <v>27.699646393210749</v>
      </c>
    </row>
    <row r="3695" spans="21:41" x14ac:dyDescent="0.2">
      <c r="U3695" t="str">
        <f t="shared" si="54"/>
        <v>MTHpH</v>
      </c>
      <c r="V3695" s="176" t="s">
        <v>14616</v>
      </c>
      <c r="W3695" s="176" t="s">
        <v>14617</v>
      </c>
      <c r="X3695" s="176" t="s">
        <v>14618</v>
      </c>
      <c r="Y3695" s="176" t="s">
        <v>16009</v>
      </c>
      <c r="Z3695" s="176">
        <v>74.238316310000002</v>
      </c>
      <c r="AA3695">
        <f>VLOOKUP($U3695,$C$3624:$S$3650, COLUMNS($C$3651:F3700), FALSE)</f>
        <v>34.800000000000004</v>
      </c>
      <c r="AB3695">
        <f>VLOOKUP($U3695,$C$3624:$S$3650, COLUMNS($C$3651:G3700), FALSE)</f>
        <v>0.22360679774997896</v>
      </c>
      <c r="AC3695">
        <f>VLOOKUP($U3695,$C$3624:$S$3650, COLUMNS($C$3651:H3700), FALSE)</f>
        <v>28.2</v>
      </c>
      <c r="AD3695">
        <f>VLOOKUP($U3695,$C$3624:$S$3650, COLUMNS($C$3651:I3700), FALSE)</f>
        <v>2.2249707974499239E-2</v>
      </c>
      <c r="AE3695">
        <f>VLOOKUP($U3695,$C$3624:$S$3650, COLUMNS($C$3651:J3700), FALSE)</f>
        <v>26.799009900990097</v>
      </c>
      <c r="AF3695">
        <f>VLOOKUP($U3695,$C$3624:$S$3650, COLUMNS($C$3651:K3700), FALSE)</f>
        <v>6.8358622556036145E-3</v>
      </c>
      <c r="AG3695">
        <f>VLOOKUP($U3695,$C$3624:$S$3650, COLUMNS($C$3651:L3700), FALSE)</f>
        <v>8.0150000000000006</v>
      </c>
      <c r="AH3695">
        <f>VLOOKUP($U3695,$C$3624:$S$3650, COLUMNS($C$3651:M3700), FALSE)</f>
        <v>1.2488298311286491E-3</v>
      </c>
      <c r="AI3695">
        <f>VLOOKUP($U3695,$C$3624:$S$3650, COLUMNS($C$3651:N3700), FALSE)</f>
        <v>2167.217391304348</v>
      </c>
      <c r="AJ3695">
        <f>VLOOKUP($U3695,$C$3624:$S$3650, COLUMNS($C$3651:O3700), FALSE)</f>
        <v>8.3554278780957808E-2</v>
      </c>
      <c r="AK3695">
        <f>VLOOKUP($U3695,$C$3624:$S$3650, COLUMNS($C$3651:P3700), FALSE)</f>
        <v>0</v>
      </c>
      <c r="AL3695">
        <f>VLOOKUP($U3695,$C$3624:$S$3650, COLUMNS($C$3651:Q3700), FALSE)</f>
        <v>406.5</v>
      </c>
      <c r="AM3695">
        <f>VLOOKUP($U3695,$C$3624:$S$3650, COLUMNS($C$3651:R3700), FALSE)</f>
        <v>0</v>
      </c>
      <c r="AN3695">
        <f>VLOOKUP($U3695,$C$3624:$S$3650, COLUMNS($C$3651:S3700), FALSE)</f>
        <v>3.2349999999999999</v>
      </c>
      <c r="AO3695">
        <f t="shared" si="55"/>
        <v>27.699646393210749</v>
      </c>
    </row>
    <row r="3696" spans="21:41" x14ac:dyDescent="0.2">
      <c r="U3696" t="str">
        <f t="shared" si="54"/>
        <v>MTHpH</v>
      </c>
      <c r="V3696" s="176" t="s">
        <v>14616</v>
      </c>
      <c r="W3696" s="176" t="s">
        <v>14617</v>
      </c>
      <c r="X3696" s="176" t="s">
        <v>14618</v>
      </c>
      <c r="Y3696" s="176" t="s">
        <v>16009</v>
      </c>
      <c r="Z3696" s="176">
        <v>195.39174209999999</v>
      </c>
      <c r="AA3696">
        <f>VLOOKUP($U3696,$C$3624:$S$3650, COLUMNS($C$3651:F3701), FALSE)</f>
        <v>34.800000000000004</v>
      </c>
      <c r="AB3696">
        <f>VLOOKUP($U3696,$C$3624:$S$3650, COLUMNS($C$3651:G3701), FALSE)</f>
        <v>0.22360679774997896</v>
      </c>
      <c r="AC3696">
        <f>VLOOKUP($U3696,$C$3624:$S$3650, COLUMNS($C$3651:H3701), FALSE)</f>
        <v>28.2</v>
      </c>
      <c r="AD3696">
        <f>VLOOKUP($U3696,$C$3624:$S$3650, COLUMNS($C$3651:I3701), FALSE)</f>
        <v>2.2249707974499239E-2</v>
      </c>
      <c r="AE3696">
        <f>VLOOKUP($U3696,$C$3624:$S$3650, COLUMNS($C$3651:J3701), FALSE)</f>
        <v>26.799009900990097</v>
      </c>
      <c r="AF3696">
        <f>VLOOKUP($U3696,$C$3624:$S$3650, COLUMNS($C$3651:K3701), FALSE)</f>
        <v>6.8358622556036145E-3</v>
      </c>
      <c r="AG3696">
        <f>VLOOKUP($U3696,$C$3624:$S$3650, COLUMNS($C$3651:L3701), FALSE)</f>
        <v>8.0150000000000006</v>
      </c>
      <c r="AH3696">
        <f>VLOOKUP($U3696,$C$3624:$S$3650, COLUMNS($C$3651:M3701), FALSE)</f>
        <v>1.2488298311286491E-3</v>
      </c>
      <c r="AI3696">
        <f>VLOOKUP($U3696,$C$3624:$S$3650, COLUMNS($C$3651:N3701), FALSE)</f>
        <v>2167.217391304348</v>
      </c>
      <c r="AJ3696">
        <f>VLOOKUP($U3696,$C$3624:$S$3650, COLUMNS($C$3651:O3701), FALSE)</f>
        <v>8.3554278780957808E-2</v>
      </c>
      <c r="AK3696">
        <f>VLOOKUP($U3696,$C$3624:$S$3650, COLUMNS($C$3651:P3701), FALSE)</f>
        <v>0</v>
      </c>
      <c r="AL3696">
        <f>VLOOKUP($U3696,$C$3624:$S$3650, COLUMNS($C$3651:Q3701), FALSE)</f>
        <v>406.5</v>
      </c>
      <c r="AM3696">
        <f>VLOOKUP($U3696,$C$3624:$S$3650, COLUMNS($C$3651:R3701), FALSE)</f>
        <v>0</v>
      </c>
      <c r="AN3696">
        <f>VLOOKUP($U3696,$C$3624:$S$3650, COLUMNS($C$3651:S3701), FALSE)</f>
        <v>3.2349999999999999</v>
      </c>
      <c r="AO3696">
        <f t="shared" si="55"/>
        <v>27.699646393210749</v>
      </c>
    </row>
    <row r="3697" spans="21:41" x14ac:dyDescent="0.2">
      <c r="U3697" t="str">
        <f t="shared" si="54"/>
        <v>MTHpH</v>
      </c>
      <c r="V3697" s="176" t="s">
        <v>14616</v>
      </c>
      <c r="W3697" s="176" t="s">
        <v>14617</v>
      </c>
      <c r="X3697" s="176" t="s">
        <v>14618</v>
      </c>
      <c r="Y3697" s="176" t="s">
        <v>16009</v>
      </c>
      <c r="Z3697" s="176">
        <v>637.85609569999997</v>
      </c>
      <c r="AA3697">
        <f>VLOOKUP($U3697,$C$3624:$S$3650, COLUMNS($C$3651:F3702), FALSE)</f>
        <v>34.800000000000004</v>
      </c>
      <c r="AB3697">
        <f>VLOOKUP($U3697,$C$3624:$S$3650, COLUMNS($C$3651:G3702), FALSE)</f>
        <v>0.22360679774997896</v>
      </c>
      <c r="AC3697">
        <f>VLOOKUP($U3697,$C$3624:$S$3650, COLUMNS($C$3651:H3702), FALSE)</f>
        <v>28.2</v>
      </c>
      <c r="AD3697">
        <f>VLOOKUP($U3697,$C$3624:$S$3650, COLUMNS($C$3651:I3702), FALSE)</f>
        <v>2.2249707974499239E-2</v>
      </c>
      <c r="AE3697">
        <f>VLOOKUP($U3697,$C$3624:$S$3650, COLUMNS($C$3651:J3702), FALSE)</f>
        <v>26.799009900990097</v>
      </c>
      <c r="AF3697">
        <f>VLOOKUP($U3697,$C$3624:$S$3650, COLUMNS($C$3651:K3702), FALSE)</f>
        <v>6.8358622556036145E-3</v>
      </c>
      <c r="AG3697">
        <f>VLOOKUP($U3697,$C$3624:$S$3650, COLUMNS($C$3651:L3702), FALSE)</f>
        <v>8.0150000000000006</v>
      </c>
      <c r="AH3697">
        <f>VLOOKUP($U3697,$C$3624:$S$3650, COLUMNS($C$3651:M3702), FALSE)</f>
        <v>1.2488298311286491E-3</v>
      </c>
      <c r="AI3697">
        <f>VLOOKUP($U3697,$C$3624:$S$3650, COLUMNS($C$3651:N3702), FALSE)</f>
        <v>2167.217391304348</v>
      </c>
      <c r="AJ3697">
        <f>VLOOKUP($U3697,$C$3624:$S$3650, COLUMNS($C$3651:O3702), FALSE)</f>
        <v>8.3554278780957808E-2</v>
      </c>
      <c r="AK3697">
        <f>VLOOKUP($U3697,$C$3624:$S$3650, COLUMNS($C$3651:P3702), FALSE)</f>
        <v>0</v>
      </c>
      <c r="AL3697">
        <f>VLOOKUP($U3697,$C$3624:$S$3650, COLUMNS($C$3651:Q3702), FALSE)</f>
        <v>406.5</v>
      </c>
      <c r="AM3697">
        <f>VLOOKUP($U3697,$C$3624:$S$3650, COLUMNS($C$3651:R3702), FALSE)</f>
        <v>0</v>
      </c>
      <c r="AN3697">
        <f>VLOOKUP($U3697,$C$3624:$S$3650, COLUMNS($C$3651:S3702), FALSE)</f>
        <v>3.2349999999999999</v>
      </c>
      <c r="AO3697">
        <f t="shared" si="55"/>
        <v>27.699646393210749</v>
      </c>
    </row>
    <row r="3698" spans="21:41" x14ac:dyDescent="0.2">
      <c r="U3698" t="str">
        <f t="shared" si="54"/>
        <v>MTHpH</v>
      </c>
      <c r="V3698" s="176" t="s">
        <v>14616</v>
      </c>
      <c r="W3698" s="176" t="s">
        <v>14617</v>
      </c>
      <c r="X3698" s="176" t="s">
        <v>14619</v>
      </c>
      <c r="Y3698" s="176" t="s">
        <v>16009</v>
      </c>
      <c r="Z3698" s="176">
        <v>27.01720972</v>
      </c>
      <c r="AA3698">
        <f>VLOOKUP($U3698,$C$3624:$S$3650, COLUMNS($C$3651:F3703), FALSE)</f>
        <v>34.800000000000004</v>
      </c>
      <c r="AB3698">
        <f>VLOOKUP($U3698,$C$3624:$S$3650, COLUMNS($C$3651:G3703), FALSE)</f>
        <v>0.22360679774997896</v>
      </c>
      <c r="AC3698">
        <f>VLOOKUP($U3698,$C$3624:$S$3650, COLUMNS($C$3651:H3703), FALSE)</f>
        <v>28.2</v>
      </c>
      <c r="AD3698">
        <f>VLOOKUP($U3698,$C$3624:$S$3650, COLUMNS($C$3651:I3703), FALSE)</f>
        <v>2.2249707974499239E-2</v>
      </c>
      <c r="AE3698">
        <f>VLOOKUP($U3698,$C$3624:$S$3650, COLUMNS($C$3651:J3703), FALSE)</f>
        <v>26.799009900990097</v>
      </c>
      <c r="AF3698">
        <f>VLOOKUP($U3698,$C$3624:$S$3650, COLUMNS($C$3651:K3703), FALSE)</f>
        <v>6.8358622556036145E-3</v>
      </c>
      <c r="AG3698">
        <f>VLOOKUP($U3698,$C$3624:$S$3650, COLUMNS($C$3651:L3703), FALSE)</f>
        <v>8.0150000000000006</v>
      </c>
      <c r="AH3698">
        <f>VLOOKUP($U3698,$C$3624:$S$3650, COLUMNS($C$3651:M3703), FALSE)</f>
        <v>1.2488298311286491E-3</v>
      </c>
      <c r="AI3698">
        <f>VLOOKUP($U3698,$C$3624:$S$3650, COLUMNS($C$3651:N3703), FALSE)</f>
        <v>2167.217391304348</v>
      </c>
      <c r="AJ3698">
        <f>VLOOKUP($U3698,$C$3624:$S$3650, COLUMNS($C$3651:O3703), FALSE)</f>
        <v>8.3554278780957808E-2</v>
      </c>
      <c r="AK3698">
        <f>VLOOKUP($U3698,$C$3624:$S$3650, COLUMNS($C$3651:P3703), FALSE)</f>
        <v>0</v>
      </c>
      <c r="AL3698">
        <f>VLOOKUP($U3698,$C$3624:$S$3650, COLUMNS($C$3651:Q3703), FALSE)</f>
        <v>406.5</v>
      </c>
      <c r="AM3698">
        <f>VLOOKUP($U3698,$C$3624:$S$3650, COLUMNS($C$3651:R3703), FALSE)</f>
        <v>0</v>
      </c>
      <c r="AN3698">
        <f>VLOOKUP($U3698,$C$3624:$S$3650, COLUMNS($C$3651:S3703), FALSE)</f>
        <v>3.2349999999999999</v>
      </c>
      <c r="AO3698">
        <f t="shared" si="55"/>
        <v>27.699646393210749</v>
      </c>
    </row>
    <row r="3699" spans="21:41" x14ac:dyDescent="0.2">
      <c r="U3699" t="str">
        <f t="shared" si="54"/>
        <v>MTHpH</v>
      </c>
      <c r="V3699" s="176" t="s">
        <v>14616</v>
      </c>
      <c r="W3699" s="176" t="s">
        <v>14617</v>
      </c>
      <c r="X3699" s="176" t="s">
        <v>14619</v>
      </c>
      <c r="Y3699" s="176" t="s">
        <v>16009</v>
      </c>
      <c r="Z3699" s="176">
        <v>130.93422849999999</v>
      </c>
      <c r="AA3699">
        <f>VLOOKUP($U3699,$C$3624:$S$3650, COLUMNS($C$3651:F3704), FALSE)</f>
        <v>34.800000000000004</v>
      </c>
      <c r="AB3699">
        <f>VLOOKUP($U3699,$C$3624:$S$3650, COLUMNS($C$3651:G3704), FALSE)</f>
        <v>0.22360679774997896</v>
      </c>
      <c r="AC3699">
        <f>VLOOKUP($U3699,$C$3624:$S$3650, COLUMNS($C$3651:H3704), FALSE)</f>
        <v>28.2</v>
      </c>
      <c r="AD3699">
        <f>VLOOKUP($U3699,$C$3624:$S$3650, COLUMNS($C$3651:I3704), FALSE)</f>
        <v>2.2249707974499239E-2</v>
      </c>
      <c r="AE3699">
        <f>VLOOKUP($U3699,$C$3624:$S$3650, COLUMNS($C$3651:J3704), FALSE)</f>
        <v>26.799009900990097</v>
      </c>
      <c r="AF3699">
        <f>VLOOKUP($U3699,$C$3624:$S$3650, COLUMNS($C$3651:K3704), FALSE)</f>
        <v>6.8358622556036145E-3</v>
      </c>
      <c r="AG3699">
        <f>VLOOKUP($U3699,$C$3624:$S$3650, COLUMNS($C$3651:L3704), FALSE)</f>
        <v>8.0150000000000006</v>
      </c>
      <c r="AH3699">
        <f>VLOOKUP($U3699,$C$3624:$S$3650, COLUMNS($C$3651:M3704), FALSE)</f>
        <v>1.2488298311286491E-3</v>
      </c>
      <c r="AI3699">
        <f>VLOOKUP($U3699,$C$3624:$S$3650, COLUMNS($C$3651:N3704), FALSE)</f>
        <v>2167.217391304348</v>
      </c>
      <c r="AJ3699">
        <f>VLOOKUP($U3699,$C$3624:$S$3650, COLUMNS($C$3651:O3704), FALSE)</f>
        <v>8.3554278780957808E-2</v>
      </c>
      <c r="AK3699">
        <f>VLOOKUP($U3699,$C$3624:$S$3650, COLUMNS($C$3651:P3704), FALSE)</f>
        <v>0</v>
      </c>
      <c r="AL3699">
        <f>VLOOKUP($U3699,$C$3624:$S$3650, COLUMNS($C$3651:Q3704), FALSE)</f>
        <v>406.5</v>
      </c>
      <c r="AM3699">
        <f>VLOOKUP($U3699,$C$3624:$S$3650, COLUMNS($C$3651:R3704), FALSE)</f>
        <v>0</v>
      </c>
      <c r="AN3699">
        <f>VLOOKUP($U3699,$C$3624:$S$3650, COLUMNS($C$3651:S3704), FALSE)</f>
        <v>3.2349999999999999</v>
      </c>
      <c r="AO3699">
        <f t="shared" si="55"/>
        <v>27.699646393210749</v>
      </c>
    </row>
    <row r="3700" spans="21:41" x14ac:dyDescent="0.2">
      <c r="U3700" t="str">
        <f t="shared" si="54"/>
        <v>MTHpH</v>
      </c>
      <c r="V3700" s="176" t="s">
        <v>14616</v>
      </c>
      <c r="W3700" s="176" t="s">
        <v>14617</v>
      </c>
      <c r="X3700" s="176" t="s">
        <v>14619</v>
      </c>
      <c r="Y3700" s="176" t="s">
        <v>16009</v>
      </c>
      <c r="Z3700" s="176">
        <v>194.93095840000001</v>
      </c>
      <c r="AA3700">
        <f>VLOOKUP($U3700,$C$3624:$S$3650, COLUMNS($C$3651:F3704), FALSE)</f>
        <v>34.800000000000004</v>
      </c>
      <c r="AB3700">
        <f>VLOOKUP($U3700,$C$3624:$S$3650, COLUMNS($C$3651:G3704), FALSE)</f>
        <v>0.22360679774997896</v>
      </c>
      <c r="AC3700">
        <f>VLOOKUP($U3700,$C$3624:$S$3650, COLUMNS($C$3651:H3704), FALSE)</f>
        <v>28.2</v>
      </c>
      <c r="AD3700">
        <f>VLOOKUP($U3700,$C$3624:$S$3650, COLUMNS($C$3651:I3704), FALSE)</f>
        <v>2.2249707974499239E-2</v>
      </c>
      <c r="AE3700">
        <f>VLOOKUP($U3700,$C$3624:$S$3650, COLUMNS($C$3651:J3704), FALSE)</f>
        <v>26.799009900990097</v>
      </c>
      <c r="AF3700">
        <f>VLOOKUP($U3700,$C$3624:$S$3650, COLUMNS($C$3651:K3704), FALSE)</f>
        <v>6.8358622556036145E-3</v>
      </c>
      <c r="AG3700">
        <f>VLOOKUP($U3700,$C$3624:$S$3650, COLUMNS($C$3651:L3704), FALSE)</f>
        <v>8.0150000000000006</v>
      </c>
      <c r="AH3700">
        <f>VLOOKUP($U3700,$C$3624:$S$3650, COLUMNS($C$3651:M3704), FALSE)</f>
        <v>1.2488298311286491E-3</v>
      </c>
      <c r="AI3700">
        <f>VLOOKUP($U3700,$C$3624:$S$3650, COLUMNS($C$3651:N3704), FALSE)</f>
        <v>2167.217391304348</v>
      </c>
      <c r="AJ3700">
        <f>VLOOKUP($U3700,$C$3624:$S$3650, COLUMNS($C$3651:O3704), FALSE)</f>
        <v>8.3554278780957808E-2</v>
      </c>
      <c r="AK3700">
        <f>VLOOKUP($U3700,$C$3624:$S$3650, COLUMNS($C$3651:P3704), FALSE)</f>
        <v>0</v>
      </c>
      <c r="AL3700">
        <f>VLOOKUP($U3700,$C$3624:$S$3650, COLUMNS($C$3651:Q3704), FALSE)</f>
        <v>406.5</v>
      </c>
      <c r="AM3700">
        <f>VLOOKUP($U3700,$C$3624:$S$3650, COLUMNS($C$3651:R3704), FALSE)</f>
        <v>0</v>
      </c>
      <c r="AN3700">
        <f>VLOOKUP($U3700,$C$3624:$S$3650, COLUMNS($C$3651:S3704), FALSE)</f>
        <v>3.2349999999999999</v>
      </c>
      <c r="AO3700">
        <f t="shared" si="55"/>
        <v>27.699646393210749</v>
      </c>
    </row>
    <row r="3701" spans="21:41" x14ac:dyDescent="0.2">
      <c r="U3701" t="str">
        <f t="shared" si="54"/>
        <v>MTHpH</v>
      </c>
      <c r="V3701" s="176" t="s">
        <v>14616</v>
      </c>
      <c r="W3701" s="176" t="s">
        <v>14617</v>
      </c>
      <c r="X3701" s="176" t="s">
        <v>14619</v>
      </c>
      <c r="Y3701" s="176" t="s">
        <v>16009</v>
      </c>
      <c r="Z3701" s="176">
        <v>122.8791616</v>
      </c>
      <c r="AA3701">
        <f>VLOOKUP($U3701,$C$3624:$S$3650, COLUMNS($C$3651:F3706), FALSE)</f>
        <v>34.800000000000004</v>
      </c>
      <c r="AB3701">
        <f>VLOOKUP($U3701,$C$3624:$S$3650, COLUMNS($C$3651:G3706), FALSE)</f>
        <v>0.22360679774997896</v>
      </c>
      <c r="AC3701">
        <f>VLOOKUP($U3701,$C$3624:$S$3650, COLUMNS($C$3651:H3706), FALSE)</f>
        <v>28.2</v>
      </c>
      <c r="AD3701">
        <f>VLOOKUP($U3701,$C$3624:$S$3650, COLUMNS($C$3651:I3706), FALSE)</f>
        <v>2.2249707974499239E-2</v>
      </c>
      <c r="AE3701">
        <f>VLOOKUP($U3701,$C$3624:$S$3650, COLUMNS($C$3651:J3706), FALSE)</f>
        <v>26.799009900990097</v>
      </c>
      <c r="AF3701">
        <f>VLOOKUP($U3701,$C$3624:$S$3650, COLUMNS($C$3651:K3706), FALSE)</f>
        <v>6.8358622556036145E-3</v>
      </c>
      <c r="AG3701">
        <f>VLOOKUP($U3701,$C$3624:$S$3650, COLUMNS($C$3651:L3706), FALSE)</f>
        <v>8.0150000000000006</v>
      </c>
      <c r="AH3701">
        <f>VLOOKUP($U3701,$C$3624:$S$3650, COLUMNS($C$3651:M3706), FALSE)</f>
        <v>1.2488298311286491E-3</v>
      </c>
      <c r="AI3701">
        <f>VLOOKUP($U3701,$C$3624:$S$3650, COLUMNS($C$3651:N3706), FALSE)</f>
        <v>2167.217391304348</v>
      </c>
      <c r="AJ3701">
        <f>VLOOKUP($U3701,$C$3624:$S$3650, COLUMNS($C$3651:O3706), FALSE)</f>
        <v>8.3554278780957808E-2</v>
      </c>
      <c r="AK3701">
        <f>VLOOKUP($U3701,$C$3624:$S$3650, COLUMNS($C$3651:P3706), FALSE)</f>
        <v>0</v>
      </c>
      <c r="AL3701">
        <f>VLOOKUP($U3701,$C$3624:$S$3650, COLUMNS($C$3651:Q3706), FALSE)</f>
        <v>406.5</v>
      </c>
      <c r="AM3701">
        <f>VLOOKUP($U3701,$C$3624:$S$3650, COLUMNS($C$3651:R3706), FALSE)</f>
        <v>0</v>
      </c>
      <c r="AN3701">
        <f>VLOOKUP($U3701,$C$3624:$S$3650, COLUMNS($C$3651:S3706), FALSE)</f>
        <v>3.2349999999999999</v>
      </c>
      <c r="AO3701">
        <f t="shared" si="55"/>
        <v>27.699646393210749</v>
      </c>
    </row>
    <row r="3702" spans="21:41" x14ac:dyDescent="0.2">
      <c r="U3702" t="str">
        <f t="shared" si="54"/>
        <v>HTHpH</v>
      </c>
      <c r="V3702" s="176" t="s">
        <v>14620</v>
      </c>
      <c r="W3702" s="176" t="s">
        <v>14617</v>
      </c>
      <c r="X3702" s="176" t="s">
        <v>14618</v>
      </c>
      <c r="Y3702" s="176" t="s">
        <v>16009</v>
      </c>
      <c r="Z3702" s="176">
        <v>127.6748303</v>
      </c>
      <c r="AA3702">
        <f>VLOOKUP($U3702,$C$3624:$S$3650, COLUMNS($C$3651:F3706), FALSE)</f>
        <v>34.9</v>
      </c>
      <c r="AB3702">
        <f>VLOOKUP($U3702,$C$3624:$S$3650, COLUMNS($C$3651:G3706), FALSE)</f>
        <v>0.22360679774997896</v>
      </c>
      <c r="AC3702">
        <f>VLOOKUP($U3702,$C$3624:$S$3650, COLUMNS($C$3651:H3706), FALSE)</f>
        <v>29.750000000000004</v>
      </c>
      <c r="AD3702">
        <f>VLOOKUP($U3702,$C$3624:$S$3650, COLUMNS($C$3651:I3706), FALSE)</f>
        <v>0.15811388300841897</v>
      </c>
      <c r="AE3702">
        <f>VLOOKUP($U3702,$C$3624:$S$3650, COLUMNS($C$3651:J3706), FALSE)</f>
        <v>28.001980198019801</v>
      </c>
      <c r="AF3702">
        <f>VLOOKUP($U3702,$C$3624:$S$3650, COLUMNS($C$3651:K3706), FALSE)</f>
        <v>1.3339284329776524E-2</v>
      </c>
      <c r="AG3702">
        <f>VLOOKUP($U3702,$C$3624:$S$3650, COLUMNS($C$3651:L3706), FALSE)</f>
        <v>8.0550000000000015</v>
      </c>
      <c r="AH3702">
        <f>VLOOKUP($U3702,$C$3624:$S$3650, COLUMNS($C$3651:M3706), FALSE)</f>
        <v>1.2457252145849809E-3</v>
      </c>
      <c r="AI3702">
        <f>VLOOKUP($U3702,$C$3624:$S$3650, COLUMNS($C$3651:N3706), FALSE)</f>
        <v>2161.5</v>
      </c>
      <c r="AJ3702">
        <f>VLOOKUP($U3702,$C$3624:$S$3650, COLUMNS($C$3651:O3706), FALSE)</f>
        <v>0.25805209452707284</v>
      </c>
      <c r="AK3702">
        <f>VLOOKUP($U3702,$C$3624:$S$3650, COLUMNS($C$3651:P3706), FALSE)</f>
        <v>0</v>
      </c>
      <c r="AL3702">
        <f>VLOOKUP($U3702,$C$3624:$S$3650, COLUMNS($C$3651:Q3706), FALSE)</f>
        <v>363</v>
      </c>
      <c r="AM3702">
        <f>VLOOKUP($U3702,$C$3624:$S$3650, COLUMNS($C$3651:R3706), FALSE)</f>
        <v>0</v>
      </c>
      <c r="AN3702">
        <f>VLOOKUP($U3702,$C$3624:$S$3650, COLUMNS($C$3651:S3706), FALSE)</f>
        <v>3.63</v>
      </c>
      <c r="AO3702">
        <f t="shared" si="55"/>
        <v>29.125707213578501</v>
      </c>
    </row>
    <row r="3703" spans="21:41" x14ac:dyDescent="0.2">
      <c r="U3703" t="str">
        <f t="shared" si="54"/>
        <v>HTHpH</v>
      </c>
      <c r="V3703" s="176" t="s">
        <v>14620</v>
      </c>
      <c r="W3703" s="176" t="s">
        <v>14617</v>
      </c>
      <c r="X3703" s="176" t="s">
        <v>14618</v>
      </c>
      <c r="Y3703" s="176" t="s">
        <v>16009</v>
      </c>
      <c r="Z3703" s="176">
        <v>-250.18616549999999</v>
      </c>
      <c r="AA3703">
        <f>VLOOKUP($U3703,$C$3624:$S$3650, COLUMNS($C$3651:F3707), FALSE)</f>
        <v>34.9</v>
      </c>
      <c r="AB3703">
        <f>VLOOKUP($U3703,$C$3624:$S$3650, COLUMNS($C$3651:G3707), FALSE)</f>
        <v>0.22360679774997896</v>
      </c>
      <c r="AC3703">
        <f>VLOOKUP($U3703,$C$3624:$S$3650, COLUMNS($C$3651:H3707), FALSE)</f>
        <v>29.750000000000004</v>
      </c>
      <c r="AD3703">
        <f>VLOOKUP($U3703,$C$3624:$S$3650, COLUMNS($C$3651:I3707), FALSE)</f>
        <v>0.15811388300841897</v>
      </c>
      <c r="AE3703">
        <f>VLOOKUP($U3703,$C$3624:$S$3650, COLUMNS($C$3651:J3707), FALSE)</f>
        <v>28.001980198019801</v>
      </c>
      <c r="AF3703">
        <f>VLOOKUP($U3703,$C$3624:$S$3650, COLUMNS($C$3651:K3707), FALSE)</f>
        <v>1.3339284329776524E-2</v>
      </c>
      <c r="AG3703">
        <f>VLOOKUP($U3703,$C$3624:$S$3650, COLUMNS($C$3651:L3707), FALSE)</f>
        <v>8.0550000000000015</v>
      </c>
      <c r="AH3703">
        <f>VLOOKUP($U3703,$C$3624:$S$3650, COLUMNS($C$3651:M3707), FALSE)</f>
        <v>1.2457252145849809E-3</v>
      </c>
      <c r="AI3703">
        <f>VLOOKUP($U3703,$C$3624:$S$3650, COLUMNS($C$3651:N3707), FALSE)</f>
        <v>2161.5</v>
      </c>
      <c r="AJ3703">
        <f>VLOOKUP($U3703,$C$3624:$S$3650, COLUMNS($C$3651:O3707), FALSE)</f>
        <v>0.25805209452707284</v>
      </c>
      <c r="AK3703">
        <f>VLOOKUP($U3703,$C$3624:$S$3650, COLUMNS($C$3651:P3707), FALSE)</f>
        <v>0</v>
      </c>
      <c r="AL3703">
        <f>VLOOKUP($U3703,$C$3624:$S$3650, COLUMNS($C$3651:Q3707), FALSE)</f>
        <v>363</v>
      </c>
      <c r="AM3703">
        <f>VLOOKUP($U3703,$C$3624:$S$3650, COLUMNS($C$3651:R3707), FALSE)</f>
        <v>0</v>
      </c>
      <c r="AN3703">
        <f>VLOOKUP($U3703,$C$3624:$S$3650, COLUMNS($C$3651:S3707), FALSE)</f>
        <v>3.63</v>
      </c>
      <c r="AO3703">
        <f t="shared" si="55"/>
        <v>29.125707213578501</v>
      </c>
    </row>
    <row r="3704" spans="21:41" x14ac:dyDescent="0.2">
      <c r="U3704" t="str">
        <f t="shared" si="54"/>
        <v>HTHpH</v>
      </c>
      <c r="V3704" s="176" t="s">
        <v>14620</v>
      </c>
      <c r="W3704" s="176" t="s">
        <v>14617</v>
      </c>
      <c r="X3704" s="176" t="s">
        <v>14618</v>
      </c>
      <c r="Y3704" s="176" t="s">
        <v>16009</v>
      </c>
      <c r="Z3704" s="176">
        <v>-643.15096059999996</v>
      </c>
      <c r="AA3704">
        <f>VLOOKUP($U3704,$C$3624:$S$3650, COLUMNS($C$3651:F3708), FALSE)</f>
        <v>34.9</v>
      </c>
      <c r="AB3704">
        <f>VLOOKUP($U3704,$C$3624:$S$3650, COLUMNS($C$3651:G3708), FALSE)</f>
        <v>0.22360679774997896</v>
      </c>
      <c r="AC3704">
        <f>VLOOKUP($U3704,$C$3624:$S$3650, COLUMNS($C$3651:H3708), FALSE)</f>
        <v>29.750000000000004</v>
      </c>
      <c r="AD3704">
        <f>VLOOKUP($U3704,$C$3624:$S$3650, COLUMNS($C$3651:I3708), FALSE)</f>
        <v>0.15811388300841897</v>
      </c>
      <c r="AE3704">
        <f>VLOOKUP($U3704,$C$3624:$S$3650, COLUMNS($C$3651:J3708), FALSE)</f>
        <v>28.001980198019801</v>
      </c>
      <c r="AF3704">
        <f>VLOOKUP($U3704,$C$3624:$S$3650, COLUMNS($C$3651:K3708), FALSE)</f>
        <v>1.3339284329776524E-2</v>
      </c>
      <c r="AG3704">
        <f>VLOOKUP($U3704,$C$3624:$S$3650, COLUMNS($C$3651:L3708), FALSE)</f>
        <v>8.0550000000000015</v>
      </c>
      <c r="AH3704">
        <f>VLOOKUP($U3704,$C$3624:$S$3650, COLUMNS($C$3651:M3708), FALSE)</f>
        <v>1.2457252145849809E-3</v>
      </c>
      <c r="AI3704">
        <f>VLOOKUP($U3704,$C$3624:$S$3650, COLUMNS($C$3651:N3708), FALSE)</f>
        <v>2161.5</v>
      </c>
      <c r="AJ3704">
        <f>VLOOKUP($U3704,$C$3624:$S$3650, COLUMNS($C$3651:O3708), FALSE)</f>
        <v>0.25805209452707284</v>
      </c>
      <c r="AK3704">
        <f>VLOOKUP($U3704,$C$3624:$S$3650, COLUMNS($C$3651:P3708), FALSE)</f>
        <v>0</v>
      </c>
      <c r="AL3704">
        <f>VLOOKUP($U3704,$C$3624:$S$3650, COLUMNS($C$3651:Q3708), FALSE)</f>
        <v>363</v>
      </c>
      <c r="AM3704">
        <f>VLOOKUP($U3704,$C$3624:$S$3650, COLUMNS($C$3651:R3708), FALSE)</f>
        <v>0</v>
      </c>
      <c r="AN3704">
        <f>VLOOKUP($U3704,$C$3624:$S$3650, COLUMNS($C$3651:S3708), FALSE)</f>
        <v>3.63</v>
      </c>
      <c r="AO3704">
        <f t="shared" si="55"/>
        <v>29.125707213578501</v>
      </c>
    </row>
    <row r="3705" spans="21:41" x14ac:dyDescent="0.2">
      <c r="U3705" t="str">
        <f t="shared" si="54"/>
        <v>HTHpH</v>
      </c>
      <c r="V3705" s="176" t="s">
        <v>14620</v>
      </c>
      <c r="W3705" s="176" t="s">
        <v>14617</v>
      </c>
      <c r="X3705" s="176" t="s">
        <v>14618</v>
      </c>
      <c r="Y3705" s="176" t="s">
        <v>16009</v>
      </c>
      <c r="Z3705" s="176">
        <v>-197.8631067</v>
      </c>
      <c r="AA3705">
        <f>VLOOKUP($U3705,$C$3624:$S$3650, COLUMNS($C$3651:F3709), FALSE)</f>
        <v>34.9</v>
      </c>
      <c r="AB3705">
        <f>VLOOKUP($U3705,$C$3624:$S$3650, COLUMNS($C$3651:G3709), FALSE)</f>
        <v>0.22360679774997896</v>
      </c>
      <c r="AC3705">
        <f>VLOOKUP($U3705,$C$3624:$S$3650, COLUMNS($C$3651:H3709), FALSE)</f>
        <v>29.750000000000004</v>
      </c>
      <c r="AD3705">
        <f>VLOOKUP($U3705,$C$3624:$S$3650, COLUMNS($C$3651:I3709), FALSE)</f>
        <v>0.15811388300841897</v>
      </c>
      <c r="AE3705">
        <f>VLOOKUP($U3705,$C$3624:$S$3650, COLUMNS($C$3651:J3709), FALSE)</f>
        <v>28.001980198019801</v>
      </c>
      <c r="AF3705">
        <f>VLOOKUP($U3705,$C$3624:$S$3650, COLUMNS($C$3651:K3709), FALSE)</f>
        <v>1.3339284329776524E-2</v>
      </c>
      <c r="AG3705">
        <f>VLOOKUP($U3705,$C$3624:$S$3650, COLUMNS($C$3651:L3709), FALSE)</f>
        <v>8.0550000000000015</v>
      </c>
      <c r="AH3705">
        <f>VLOOKUP($U3705,$C$3624:$S$3650, COLUMNS($C$3651:M3709), FALSE)</f>
        <v>1.2457252145849809E-3</v>
      </c>
      <c r="AI3705">
        <f>VLOOKUP($U3705,$C$3624:$S$3650, COLUMNS($C$3651:N3709), FALSE)</f>
        <v>2161.5</v>
      </c>
      <c r="AJ3705">
        <f>VLOOKUP($U3705,$C$3624:$S$3650, COLUMNS($C$3651:O3709), FALSE)</f>
        <v>0.25805209452707284</v>
      </c>
      <c r="AK3705">
        <f>VLOOKUP($U3705,$C$3624:$S$3650, COLUMNS($C$3651:P3709), FALSE)</f>
        <v>0</v>
      </c>
      <c r="AL3705">
        <f>VLOOKUP($U3705,$C$3624:$S$3650, COLUMNS($C$3651:Q3709), FALSE)</f>
        <v>363</v>
      </c>
      <c r="AM3705">
        <f>VLOOKUP($U3705,$C$3624:$S$3650, COLUMNS($C$3651:R3709), FALSE)</f>
        <v>0</v>
      </c>
      <c r="AN3705">
        <f>VLOOKUP($U3705,$C$3624:$S$3650, COLUMNS($C$3651:S3709), FALSE)</f>
        <v>3.63</v>
      </c>
      <c r="AO3705">
        <f t="shared" si="55"/>
        <v>29.125707213578501</v>
      </c>
    </row>
    <row r="3706" spans="21:41" x14ac:dyDescent="0.2">
      <c r="U3706" t="str">
        <f t="shared" si="54"/>
        <v>HTHpH</v>
      </c>
      <c r="V3706" s="176" t="s">
        <v>14620</v>
      </c>
      <c r="W3706" s="176" t="s">
        <v>14617</v>
      </c>
      <c r="X3706" s="176" t="s">
        <v>14618</v>
      </c>
      <c r="Y3706" s="176" t="s">
        <v>16009</v>
      </c>
      <c r="Z3706" s="176">
        <v>315.81139769999999</v>
      </c>
      <c r="AA3706">
        <f>VLOOKUP($U3706,$C$3624:$S$3650, COLUMNS($C$3651:F3710), FALSE)</f>
        <v>34.9</v>
      </c>
      <c r="AB3706">
        <f>VLOOKUP($U3706,$C$3624:$S$3650, COLUMNS($C$3651:G3710), FALSE)</f>
        <v>0.22360679774997896</v>
      </c>
      <c r="AC3706">
        <f>VLOOKUP($U3706,$C$3624:$S$3650, COLUMNS($C$3651:H3710), FALSE)</f>
        <v>29.750000000000004</v>
      </c>
      <c r="AD3706">
        <f>VLOOKUP($U3706,$C$3624:$S$3650, COLUMNS($C$3651:I3710), FALSE)</f>
        <v>0.15811388300841897</v>
      </c>
      <c r="AE3706">
        <f>VLOOKUP($U3706,$C$3624:$S$3650, COLUMNS($C$3651:J3710), FALSE)</f>
        <v>28.001980198019801</v>
      </c>
      <c r="AF3706">
        <f>VLOOKUP($U3706,$C$3624:$S$3650, COLUMNS($C$3651:K3710), FALSE)</f>
        <v>1.3339284329776524E-2</v>
      </c>
      <c r="AG3706">
        <f>VLOOKUP($U3706,$C$3624:$S$3650, COLUMNS($C$3651:L3710), FALSE)</f>
        <v>8.0550000000000015</v>
      </c>
      <c r="AH3706">
        <f>VLOOKUP($U3706,$C$3624:$S$3650, COLUMNS($C$3651:M3710), FALSE)</f>
        <v>1.2457252145849809E-3</v>
      </c>
      <c r="AI3706">
        <f>VLOOKUP($U3706,$C$3624:$S$3650, COLUMNS($C$3651:N3710), FALSE)</f>
        <v>2161.5</v>
      </c>
      <c r="AJ3706">
        <f>VLOOKUP($U3706,$C$3624:$S$3650, COLUMNS($C$3651:O3710), FALSE)</f>
        <v>0.25805209452707284</v>
      </c>
      <c r="AK3706">
        <f>VLOOKUP($U3706,$C$3624:$S$3650, COLUMNS($C$3651:P3710), FALSE)</f>
        <v>0</v>
      </c>
      <c r="AL3706">
        <f>VLOOKUP($U3706,$C$3624:$S$3650, COLUMNS($C$3651:Q3710), FALSE)</f>
        <v>363</v>
      </c>
      <c r="AM3706">
        <f>VLOOKUP($U3706,$C$3624:$S$3650, COLUMNS($C$3651:R3710), FALSE)</f>
        <v>0</v>
      </c>
      <c r="AN3706">
        <f>VLOOKUP($U3706,$C$3624:$S$3650, COLUMNS($C$3651:S3710), FALSE)</f>
        <v>3.63</v>
      </c>
      <c r="AO3706">
        <f t="shared" si="55"/>
        <v>29.125707213578501</v>
      </c>
    </row>
    <row r="3707" spans="21:41" x14ac:dyDescent="0.2">
      <c r="U3707" t="str">
        <f t="shared" si="54"/>
        <v>HTHpH</v>
      </c>
      <c r="V3707" s="176" t="s">
        <v>14620</v>
      </c>
      <c r="W3707" s="176" t="s">
        <v>14617</v>
      </c>
      <c r="X3707" s="176" t="s">
        <v>14619</v>
      </c>
      <c r="Y3707" s="176" t="s">
        <v>16009</v>
      </c>
      <c r="Z3707" s="176">
        <v>107.4662632</v>
      </c>
      <c r="AA3707">
        <f>VLOOKUP($U3707,$C$3624:$S$3650, COLUMNS($C$3651:F3711), FALSE)</f>
        <v>34.9</v>
      </c>
      <c r="AB3707">
        <f>VLOOKUP($U3707,$C$3624:$S$3650, COLUMNS($C$3651:G3711), FALSE)</f>
        <v>0.22360679774997896</v>
      </c>
      <c r="AC3707">
        <f>VLOOKUP($U3707,$C$3624:$S$3650, COLUMNS($C$3651:H3711), FALSE)</f>
        <v>29.750000000000004</v>
      </c>
      <c r="AD3707">
        <f>VLOOKUP($U3707,$C$3624:$S$3650, COLUMNS($C$3651:I3711), FALSE)</f>
        <v>0.15811388300841897</v>
      </c>
      <c r="AE3707">
        <f>VLOOKUP($U3707,$C$3624:$S$3650, COLUMNS($C$3651:J3711), FALSE)</f>
        <v>28.001980198019801</v>
      </c>
      <c r="AF3707">
        <f>VLOOKUP($U3707,$C$3624:$S$3650, COLUMNS($C$3651:K3711), FALSE)</f>
        <v>1.3339284329776524E-2</v>
      </c>
      <c r="AG3707">
        <f>VLOOKUP($U3707,$C$3624:$S$3650, COLUMNS($C$3651:L3711), FALSE)</f>
        <v>8.0550000000000015</v>
      </c>
      <c r="AH3707">
        <f>VLOOKUP($U3707,$C$3624:$S$3650, COLUMNS($C$3651:M3711), FALSE)</f>
        <v>1.2457252145849809E-3</v>
      </c>
      <c r="AI3707">
        <f>VLOOKUP($U3707,$C$3624:$S$3650, COLUMNS($C$3651:N3711), FALSE)</f>
        <v>2161.5</v>
      </c>
      <c r="AJ3707">
        <f>VLOOKUP($U3707,$C$3624:$S$3650, COLUMNS($C$3651:O3711), FALSE)</f>
        <v>0.25805209452707284</v>
      </c>
      <c r="AK3707">
        <f>VLOOKUP($U3707,$C$3624:$S$3650, COLUMNS($C$3651:P3711), FALSE)</f>
        <v>0</v>
      </c>
      <c r="AL3707">
        <f>VLOOKUP($U3707,$C$3624:$S$3650, COLUMNS($C$3651:Q3711), FALSE)</f>
        <v>363</v>
      </c>
      <c r="AM3707">
        <f>VLOOKUP($U3707,$C$3624:$S$3650, COLUMNS($C$3651:R3711), FALSE)</f>
        <v>0</v>
      </c>
      <c r="AN3707">
        <f>VLOOKUP($U3707,$C$3624:$S$3650, COLUMNS($C$3651:S3711), FALSE)</f>
        <v>3.63</v>
      </c>
      <c r="AO3707">
        <f t="shared" si="55"/>
        <v>29.125707213578501</v>
      </c>
    </row>
    <row r="3708" spans="21:41" x14ac:dyDescent="0.2">
      <c r="U3708" t="str">
        <f t="shared" si="54"/>
        <v>HTHpH</v>
      </c>
      <c r="V3708" s="176" t="s">
        <v>14620</v>
      </c>
      <c r="W3708" s="176" t="s">
        <v>14617</v>
      </c>
      <c r="X3708" s="176" t="s">
        <v>14619</v>
      </c>
      <c r="Y3708" s="176" t="s">
        <v>16009</v>
      </c>
      <c r="Z3708" s="176">
        <v>-504.29958019999998</v>
      </c>
      <c r="AA3708">
        <f>VLOOKUP($U3708,$C$3624:$S$3650, COLUMNS($C$3651:F3711), FALSE)</f>
        <v>34.9</v>
      </c>
      <c r="AB3708">
        <f>VLOOKUP($U3708,$C$3624:$S$3650, COLUMNS($C$3651:G3711), FALSE)</f>
        <v>0.22360679774997896</v>
      </c>
      <c r="AC3708">
        <f>VLOOKUP($U3708,$C$3624:$S$3650, COLUMNS($C$3651:H3711), FALSE)</f>
        <v>29.750000000000004</v>
      </c>
      <c r="AD3708">
        <f>VLOOKUP($U3708,$C$3624:$S$3650, COLUMNS($C$3651:I3711), FALSE)</f>
        <v>0.15811388300841897</v>
      </c>
      <c r="AE3708">
        <f>VLOOKUP($U3708,$C$3624:$S$3650, COLUMNS($C$3651:J3711), FALSE)</f>
        <v>28.001980198019801</v>
      </c>
      <c r="AF3708">
        <f>VLOOKUP($U3708,$C$3624:$S$3650, COLUMNS($C$3651:K3711), FALSE)</f>
        <v>1.3339284329776524E-2</v>
      </c>
      <c r="AG3708">
        <f>VLOOKUP($U3708,$C$3624:$S$3650, COLUMNS($C$3651:L3711), FALSE)</f>
        <v>8.0550000000000015</v>
      </c>
      <c r="AH3708">
        <f>VLOOKUP($U3708,$C$3624:$S$3650, COLUMNS($C$3651:M3711), FALSE)</f>
        <v>1.2457252145849809E-3</v>
      </c>
      <c r="AI3708">
        <f>VLOOKUP($U3708,$C$3624:$S$3650, COLUMNS($C$3651:N3711), FALSE)</f>
        <v>2161.5</v>
      </c>
      <c r="AJ3708">
        <f>VLOOKUP($U3708,$C$3624:$S$3650, COLUMNS($C$3651:O3711), FALSE)</f>
        <v>0.25805209452707284</v>
      </c>
      <c r="AK3708">
        <f>VLOOKUP($U3708,$C$3624:$S$3650, COLUMNS($C$3651:P3711), FALSE)</f>
        <v>0</v>
      </c>
      <c r="AL3708">
        <f>VLOOKUP($U3708,$C$3624:$S$3650, COLUMNS($C$3651:Q3711), FALSE)</f>
        <v>363</v>
      </c>
      <c r="AM3708">
        <f>VLOOKUP($U3708,$C$3624:$S$3650, COLUMNS($C$3651:R3711), FALSE)</f>
        <v>0</v>
      </c>
      <c r="AN3708">
        <f>VLOOKUP($U3708,$C$3624:$S$3650, COLUMNS($C$3651:S3711), FALSE)</f>
        <v>3.63</v>
      </c>
      <c r="AO3708">
        <f t="shared" si="55"/>
        <v>29.125707213578501</v>
      </c>
    </row>
    <row r="3709" spans="21:41" x14ac:dyDescent="0.2">
      <c r="U3709" t="str">
        <f t="shared" si="54"/>
        <v>HTHpH</v>
      </c>
      <c r="V3709" s="176" t="s">
        <v>14620</v>
      </c>
      <c r="W3709" s="176" t="s">
        <v>14617</v>
      </c>
      <c r="X3709" s="176" t="s">
        <v>14619</v>
      </c>
      <c r="Y3709" s="176" t="s">
        <v>16009</v>
      </c>
      <c r="Z3709" s="176">
        <v>-112.8881957</v>
      </c>
      <c r="AA3709">
        <f>VLOOKUP($U3709,$C$3624:$S$3650, COLUMNS($C$3651:F3713), FALSE)</f>
        <v>34.9</v>
      </c>
      <c r="AB3709">
        <f>VLOOKUP($U3709,$C$3624:$S$3650, COLUMNS($C$3651:G3713), FALSE)</f>
        <v>0.22360679774997896</v>
      </c>
      <c r="AC3709">
        <f>VLOOKUP($U3709,$C$3624:$S$3650, COLUMNS($C$3651:H3713), FALSE)</f>
        <v>29.750000000000004</v>
      </c>
      <c r="AD3709">
        <f>VLOOKUP($U3709,$C$3624:$S$3650, COLUMNS($C$3651:I3713), FALSE)</f>
        <v>0.15811388300841897</v>
      </c>
      <c r="AE3709">
        <f>VLOOKUP($U3709,$C$3624:$S$3650, COLUMNS($C$3651:J3713), FALSE)</f>
        <v>28.001980198019801</v>
      </c>
      <c r="AF3709">
        <f>VLOOKUP($U3709,$C$3624:$S$3650, COLUMNS($C$3651:K3713), FALSE)</f>
        <v>1.3339284329776524E-2</v>
      </c>
      <c r="AG3709">
        <f>VLOOKUP($U3709,$C$3624:$S$3650, COLUMNS($C$3651:L3713), FALSE)</f>
        <v>8.0550000000000015</v>
      </c>
      <c r="AH3709">
        <f>VLOOKUP($U3709,$C$3624:$S$3650, COLUMNS($C$3651:M3713), FALSE)</f>
        <v>1.2457252145849809E-3</v>
      </c>
      <c r="AI3709">
        <f>VLOOKUP($U3709,$C$3624:$S$3650, COLUMNS($C$3651:N3713), FALSE)</f>
        <v>2161.5</v>
      </c>
      <c r="AJ3709">
        <f>VLOOKUP($U3709,$C$3624:$S$3650, COLUMNS($C$3651:O3713), FALSE)</f>
        <v>0.25805209452707284</v>
      </c>
      <c r="AK3709">
        <f>VLOOKUP($U3709,$C$3624:$S$3650, COLUMNS($C$3651:P3713), FALSE)</f>
        <v>0</v>
      </c>
      <c r="AL3709">
        <f>VLOOKUP($U3709,$C$3624:$S$3650, COLUMNS($C$3651:Q3713), FALSE)</f>
        <v>363</v>
      </c>
      <c r="AM3709">
        <f>VLOOKUP($U3709,$C$3624:$S$3650, COLUMNS($C$3651:R3713), FALSE)</f>
        <v>0</v>
      </c>
      <c r="AN3709">
        <f>VLOOKUP($U3709,$C$3624:$S$3650, COLUMNS($C$3651:S3713), FALSE)</f>
        <v>3.63</v>
      </c>
      <c r="AO3709">
        <f t="shared" si="55"/>
        <v>29.125707213578501</v>
      </c>
    </row>
    <row r="3710" spans="21:41" x14ac:dyDescent="0.2">
      <c r="U3710" t="str">
        <f t="shared" si="54"/>
        <v>HTMpH</v>
      </c>
      <c r="V3710" s="176" t="s">
        <v>14620</v>
      </c>
      <c r="W3710" s="176" t="s">
        <v>14621</v>
      </c>
      <c r="X3710" s="176" t="s">
        <v>14618</v>
      </c>
      <c r="Y3710" s="176" t="s">
        <v>16009</v>
      </c>
      <c r="Z3710" s="176">
        <v>0</v>
      </c>
      <c r="AA3710">
        <f>VLOOKUP($U3710,$C$3624:$S$3650, COLUMNS($C$3651:F3713), FALSE)</f>
        <v>34.85</v>
      </c>
      <c r="AB3710">
        <f>VLOOKUP($U3710,$C$3624:$S$3650, COLUMNS($C$3651:G3713), FALSE)</f>
        <v>0.22360679774997896</v>
      </c>
      <c r="AC3710">
        <f>VLOOKUP($U3710,$C$3624:$S$3650, COLUMNS($C$3651:H3713), FALSE)</f>
        <v>29.7</v>
      </c>
      <c r="AD3710">
        <f>VLOOKUP($U3710,$C$3624:$S$3650, COLUMNS($C$3651:I3713), FALSE)</f>
        <v>0.15811388300841897</v>
      </c>
      <c r="AE3710">
        <f>VLOOKUP($U3710,$C$3624:$S$3650, COLUMNS($C$3651:J3713), FALSE)</f>
        <v>28.200990099009903</v>
      </c>
      <c r="AF3710">
        <f>VLOOKUP($U3710,$C$3624:$S$3650, COLUMNS($C$3651:K3713), FALSE)</f>
        <v>6.6519036570885292E-3</v>
      </c>
      <c r="AG3710">
        <f>VLOOKUP($U3710,$C$3624:$S$3650, COLUMNS($C$3651:L3713), FALSE)</f>
        <v>7.8800000000000008</v>
      </c>
      <c r="AH3710">
        <f>VLOOKUP($U3710,$C$3624:$S$3650, COLUMNS($C$3651:M3713), FALSE)</f>
        <v>2.5189641163833845E-3</v>
      </c>
      <c r="AI3710">
        <f>VLOOKUP($U3710,$C$3624:$S$3650, COLUMNS($C$3651:N3713), FALSE)</f>
        <v>2174.7272727272725</v>
      </c>
      <c r="AJ3710">
        <f>VLOOKUP($U3710,$C$3624:$S$3650, COLUMNS($C$3651:O3713), FALSE)</f>
        <v>0.32527650602053437</v>
      </c>
      <c r="AK3710">
        <f>VLOOKUP($U3710,$C$3624:$S$3650, COLUMNS($C$3651:P3713), FALSE)</f>
        <v>0</v>
      </c>
      <c r="AL3710">
        <f>VLOOKUP($U3710,$C$3624:$S$3650, COLUMNS($C$3651:Q3713), FALSE)</f>
        <v>594</v>
      </c>
      <c r="AM3710">
        <f>VLOOKUP($U3710,$C$3624:$S$3650, COLUMNS($C$3651:R3713), FALSE)</f>
        <v>0</v>
      </c>
      <c r="AN3710">
        <f>VLOOKUP($U3710,$C$3624:$S$3650, COLUMNS($C$3651:S3713), FALSE)</f>
        <v>2.69</v>
      </c>
      <c r="AO3710">
        <f t="shared" si="55"/>
        <v>29.164639321074965</v>
      </c>
    </row>
    <row r="3711" spans="21:41" x14ac:dyDescent="0.2">
      <c r="U3711" t="str">
        <f t="shared" si="54"/>
        <v>HTMpH</v>
      </c>
      <c r="V3711" s="176" t="s">
        <v>14620</v>
      </c>
      <c r="W3711" s="176" t="s">
        <v>14621</v>
      </c>
      <c r="X3711" s="176" t="s">
        <v>14618</v>
      </c>
      <c r="Y3711" s="176" t="s">
        <v>16009</v>
      </c>
      <c r="Z3711" s="176">
        <v>-133.36392849999999</v>
      </c>
      <c r="AA3711">
        <f>VLOOKUP($U3711,$C$3624:$S$3650, COLUMNS($C$3651:F3714), FALSE)</f>
        <v>34.85</v>
      </c>
      <c r="AB3711">
        <f>VLOOKUP($U3711,$C$3624:$S$3650, COLUMNS($C$3651:G3714), FALSE)</f>
        <v>0.22360679774997896</v>
      </c>
      <c r="AC3711">
        <f>VLOOKUP($U3711,$C$3624:$S$3650, COLUMNS($C$3651:H3714), FALSE)</f>
        <v>29.7</v>
      </c>
      <c r="AD3711">
        <f>VLOOKUP($U3711,$C$3624:$S$3650, COLUMNS($C$3651:I3714), FALSE)</f>
        <v>0.15811388300841897</v>
      </c>
      <c r="AE3711">
        <f>VLOOKUP($U3711,$C$3624:$S$3650, COLUMNS($C$3651:J3714), FALSE)</f>
        <v>28.200990099009903</v>
      </c>
      <c r="AF3711">
        <f>VLOOKUP($U3711,$C$3624:$S$3650, COLUMNS($C$3651:K3714), FALSE)</f>
        <v>6.6519036570885292E-3</v>
      </c>
      <c r="AG3711">
        <f>VLOOKUP($U3711,$C$3624:$S$3650, COLUMNS($C$3651:L3714), FALSE)</f>
        <v>7.8800000000000008</v>
      </c>
      <c r="AH3711">
        <f>VLOOKUP($U3711,$C$3624:$S$3650, COLUMNS($C$3651:M3714), FALSE)</f>
        <v>2.5189641163833845E-3</v>
      </c>
      <c r="AI3711">
        <f>VLOOKUP($U3711,$C$3624:$S$3650, COLUMNS($C$3651:N3714), FALSE)</f>
        <v>2174.7272727272725</v>
      </c>
      <c r="AJ3711">
        <f>VLOOKUP($U3711,$C$3624:$S$3650, COLUMNS($C$3651:O3714), FALSE)</f>
        <v>0.32527650602053437</v>
      </c>
      <c r="AK3711">
        <f>VLOOKUP($U3711,$C$3624:$S$3650, COLUMNS($C$3651:P3714), FALSE)</f>
        <v>0</v>
      </c>
      <c r="AL3711">
        <f>VLOOKUP($U3711,$C$3624:$S$3650, COLUMNS($C$3651:Q3714), FALSE)</f>
        <v>594</v>
      </c>
      <c r="AM3711">
        <f>VLOOKUP($U3711,$C$3624:$S$3650, COLUMNS($C$3651:R3714), FALSE)</f>
        <v>0</v>
      </c>
      <c r="AN3711">
        <f>VLOOKUP($U3711,$C$3624:$S$3650, COLUMNS($C$3651:S3714), FALSE)</f>
        <v>2.69</v>
      </c>
      <c r="AO3711">
        <f t="shared" si="55"/>
        <v>29.164639321074965</v>
      </c>
    </row>
    <row r="3712" spans="21:41" x14ac:dyDescent="0.2">
      <c r="U3712" t="str">
        <f t="shared" si="54"/>
        <v>HTMpH</v>
      </c>
      <c r="V3712" s="176" t="s">
        <v>14620</v>
      </c>
      <c r="W3712" s="176" t="s">
        <v>14621</v>
      </c>
      <c r="X3712" s="176" t="s">
        <v>14618</v>
      </c>
      <c r="Y3712" s="176" t="s">
        <v>16009</v>
      </c>
      <c r="Z3712" s="176">
        <v>0</v>
      </c>
      <c r="AA3712">
        <f>VLOOKUP($U3712,$C$3624:$S$3650, COLUMNS($C$3651:F3714), FALSE)</f>
        <v>34.85</v>
      </c>
      <c r="AB3712">
        <f>VLOOKUP($U3712,$C$3624:$S$3650, COLUMNS($C$3651:G3714), FALSE)</f>
        <v>0.22360679774997896</v>
      </c>
      <c r="AC3712">
        <f>VLOOKUP($U3712,$C$3624:$S$3650, COLUMNS($C$3651:H3714), FALSE)</f>
        <v>29.7</v>
      </c>
      <c r="AD3712">
        <f>VLOOKUP($U3712,$C$3624:$S$3650, COLUMNS($C$3651:I3714), FALSE)</f>
        <v>0.15811388300841897</v>
      </c>
      <c r="AE3712">
        <f>VLOOKUP($U3712,$C$3624:$S$3650, COLUMNS($C$3651:J3714), FALSE)</f>
        <v>28.200990099009903</v>
      </c>
      <c r="AF3712">
        <f>VLOOKUP($U3712,$C$3624:$S$3650, COLUMNS($C$3651:K3714), FALSE)</f>
        <v>6.6519036570885292E-3</v>
      </c>
      <c r="AG3712">
        <f>VLOOKUP($U3712,$C$3624:$S$3650, COLUMNS($C$3651:L3714), FALSE)</f>
        <v>7.8800000000000008</v>
      </c>
      <c r="AH3712">
        <f>VLOOKUP($U3712,$C$3624:$S$3650, COLUMNS($C$3651:M3714), FALSE)</f>
        <v>2.5189641163833845E-3</v>
      </c>
      <c r="AI3712">
        <f>VLOOKUP($U3712,$C$3624:$S$3650, COLUMNS($C$3651:N3714), FALSE)</f>
        <v>2174.7272727272725</v>
      </c>
      <c r="AJ3712">
        <f>VLOOKUP($U3712,$C$3624:$S$3650, COLUMNS($C$3651:O3714), FALSE)</f>
        <v>0.32527650602053437</v>
      </c>
      <c r="AK3712">
        <f>VLOOKUP($U3712,$C$3624:$S$3650, COLUMNS($C$3651:P3714), FALSE)</f>
        <v>0</v>
      </c>
      <c r="AL3712">
        <f>VLOOKUP($U3712,$C$3624:$S$3650, COLUMNS($C$3651:Q3714), FALSE)</f>
        <v>594</v>
      </c>
      <c r="AM3712">
        <f>VLOOKUP($U3712,$C$3624:$S$3650, COLUMNS($C$3651:R3714), FALSE)</f>
        <v>0</v>
      </c>
      <c r="AN3712">
        <f>VLOOKUP($U3712,$C$3624:$S$3650, COLUMNS($C$3651:S3714), FALSE)</f>
        <v>2.69</v>
      </c>
      <c r="AO3712">
        <f t="shared" si="55"/>
        <v>29.164639321074965</v>
      </c>
    </row>
    <row r="3713" spans="21:41" x14ac:dyDescent="0.2">
      <c r="U3713" t="str">
        <f t="shared" si="54"/>
        <v>HTMpH</v>
      </c>
      <c r="V3713" s="176" t="s">
        <v>14620</v>
      </c>
      <c r="W3713" s="176" t="s">
        <v>14621</v>
      </c>
      <c r="X3713" s="176" t="s">
        <v>14618</v>
      </c>
      <c r="Y3713" s="176" t="s">
        <v>16009</v>
      </c>
      <c r="Z3713" s="176">
        <v>-84.865464979999999</v>
      </c>
      <c r="AA3713">
        <f>VLOOKUP($U3713,$C$3624:$S$3650, COLUMNS($C$3651:F3715), FALSE)</f>
        <v>34.85</v>
      </c>
      <c r="AB3713">
        <f>VLOOKUP($U3713,$C$3624:$S$3650, COLUMNS($C$3651:G3715), FALSE)</f>
        <v>0.22360679774997896</v>
      </c>
      <c r="AC3713">
        <f>VLOOKUP($U3713,$C$3624:$S$3650, COLUMNS($C$3651:H3715), FALSE)</f>
        <v>29.7</v>
      </c>
      <c r="AD3713">
        <f>VLOOKUP($U3713,$C$3624:$S$3650, COLUMNS($C$3651:I3715), FALSE)</f>
        <v>0.15811388300841897</v>
      </c>
      <c r="AE3713">
        <f>VLOOKUP($U3713,$C$3624:$S$3650, COLUMNS($C$3651:J3715), FALSE)</f>
        <v>28.200990099009903</v>
      </c>
      <c r="AF3713">
        <f>VLOOKUP($U3713,$C$3624:$S$3650, COLUMNS($C$3651:K3715), FALSE)</f>
        <v>6.6519036570885292E-3</v>
      </c>
      <c r="AG3713">
        <f>VLOOKUP($U3713,$C$3624:$S$3650, COLUMNS($C$3651:L3715), FALSE)</f>
        <v>7.8800000000000008</v>
      </c>
      <c r="AH3713">
        <f>VLOOKUP($U3713,$C$3624:$S$3650, COLUMNS($C$3651:M3715), FALSE)</f>
        <v>2.5189641163833845E-3</v>
      </c>
      <c r="AI3713">
        <f>VLOOKUP($U3713,$C$3624:$S$3650, COLUMNS($C$3651:N3715), FALSE)</f>
        <v>2174.7272727272725</v>
      </c>
      <c r="AJ3713">
        <f>VLOOKUP($U3713,$C$3624:$S$3650, COLUMNS($C$3651:O3715), FALSE)</f>
        <v>0.32527650602053437</v>
      </c>
      <c r="AK3713">
        <f>VLOOKUP($U3713,$C$3624:$S$3650, COLUMNS($C$3651:P3715), FALSE)</f>
        <v>0</v>
      </c>
      <c r="AL3713">
        <f>VLOOKUP($U3713,$C$3624:$S$3650, COLUMNS($C$3651:Q3715), FALSE)</f>
        <v>594</v>
      </c>
      <c r="AM3713">
        <f>VLOOKUP($U3713,$C$3624:$S$3650, COLUMNS($C$3651:R3715), FALSE)</f>
        <v>0</v>
      </c>
      <c r="AN3713">
        <f>VLOOKUP($U3713,$C$3624:$S$3650, COLUMNS($C$3651:S3715), FALSE)</f>
        <v>2.69</v>
      </c>
      <c r="AO3713">
        <f t="shared" si="55"/>
        <v>29.164639321074965</v>
      </c>
    </row>
    <row r="3714" spans="21:41" x14ac:dyDescent="0.2">
      <c r="U3714" t="str">
        <f t="shared" si="54"/>
        <v>HTMpH</v>
      </c>
      <c r="V3714" s="176" t="s">
        <v>14620</v>
      </c>
      <c r="W3714" s="176" t="s">
        <v>14621</v>
      </c>
      <c r="X3714" s="176" t="s">
        <v>14619</v>
      </c>
      <c r="Y3714" s="176" t="s">
        <v>16009</v>
      </c>
      <c r="Z3714" s="176">
        <v>0</v>
      </c>
      <c r="AA3714">
        <f>VLOOKUP($U3714,$C$3624:$S$3650, COLUMNS($C$3651:F3716), FALSE)</f>
        <v>34.85</v>
      </c>
      <c r="AB3714">
        <f>VLOOKUP($U3714,$C$3624:$S$3650, COLUMNS($C$3651:G3716), FALSE)</f>
        <v>0.22360679774997896</v>
      </c>
      <c r="AC3714">
        <f>VLOOKUP($U3714,$C$3624:$S$3650, COLUMNS($C$3651:H3716), FALSE)</f>
        <v>29.7</v>
      </c>
      <c r="AD3714">
        <f>VLOOKUP($U3714,$C$3624:$S$3650, COLUMNS($C$3651:I3716), FALSE)</f>
        <v>0.15811388300841897</v>
      </c>
      <c r="AE3714">
        <f>VLOOKUP($U3714,$C$3624:$S$3650, COLUMNS($C$3651:J3716), FALSE)</f>
        <v>28.200990099009903</v>
      </c>
      <c r="AF3714">
        <f>VLOOKUP($U3714,$C$3624:$S$3650, COLUMNS($C$3651:K3716), FALSE)</f>
        <v>6.6519036570885292E-3</v>
      </c>
      <c r="AG3714">
        <f>VLOOKUP($U3714,$C$3624:$S$3650, COLUMNS($C$3651:L3716), FALSE)</f>
        <v>7.8800000000000008</v>
      </c>
      <c r="AH3714">
        <f>VLOOKUP($U3714,$C$3624:$S$3650, COLUMNS($C$3651:M3716), FALSE)</f>
        <v>2.5189641163833845E-3</v>
      </c>
      <c r="AI3714">
        <f>VLOOKUP($U3714,$C$3624:$S$3650, COLUMNS($C$3651:N3716), FALSE)</f>
        <v>2174.7272727272725</v>
      </c>
      <c r="AJ3714">
        <f>VLOOKUP($U3714,$C$3624:$S$3650, COLUMNS($C$3651:O3716), FALSE)</f>
        <v>0.32527650602053437</v>
      </c>
      <c r="AK3714">
        <f>VLOOKUP($U3714,$C$3624:$S$3650, COLUMNS($C$3651:P3716), FALSE)</f>
        <v>0</v>
      </c>
      <c r="AL3714">
        <f>VLOOKUP($U3714,$C$3624:$S$3650, COLUMNS($C$3651:Q3716), FALSE)</f>
        <v>594</v>
      </c>
      <c r="AM3714">
        <f>VLOOKUP($U3714,$C$3624:$S$3650, COLUMNS($C$3651:R3716), FALSE)</f>
        <v>0</v>
      </c>
      <c r="AN3714">
        <f>VLOOKUP($U3714,$C$3624:$S$3650, COLUMNS($C$3651:S3716), FALSE)</f>
        <v>2.69</v>
      </c>
      <c r="AO3714">
        <f t="shared" si="55"/>
        <v>29.164639321074965</v>
      </c>
    </row>
    <row r="3715" spans="21:41" x14ac:dyDescent="0.2">
      <c r="U3715" t="str">
        <f t="shared" si="54"/>
        <v>LTHpH</v>
      </c>
      <c r="V3715" s="176" t="s">
        <v>14622</v>
      </c>
      <c r="W3715" s="176" t="s">
        <v>14617</v>
      </c>
      <c r="X3715" s="176" t="s">
        <v>14618</v>
      </c>
      <c r="Y3715" s="176" t="s">
        <v>16009</v>
      </c>
      <c r="Z3715" s="176">
        <v>250.7347633</v>
      </c>
      <c r="AA3715">
        <f>VLOOKUP($U3715,$C$3624:$S$3650, COLUMNS($C$3651:F3720), FALSE)</f>
        <v>34.75</v>
      </c>
      <c r="AB3715">
        <f>VLOOKUP($U3715,$C$3624:$S$3650, COLUMNS($C$3651:G3720), FALSE)</f>
        <v>0.22360679774997896</v>
      </c>
      <c r="AC3715">
        <f>VLOOKUP($U3715,$C$3624:$S$3650, COLUMNS($C$3651:H3720), FALSE)</f>
        <v>26.8</v>
      </c>
      <c r="AD3715">
        <f>VLOOKUP($U3715,$C$3624:$S$3650, COLUMNS($C$3651:I3720), FALSE)</f>
        <v>2.2249707974499239E-2</v>
      </c>
      <c r="AE3715">
        <f>VLOOKUP($U3715,$C$3624:$S$3650, COLUMNS($C$3651:J3720), FALSE)</f>
        <v>25.25</v>
      </c>
      <c r="AF3715">
        <f>VLOOKUP($U3715,$C$3624:$S$3650, COLUMNS($C$3651:K3720), FALSE)</f>
        <v>7.0359788959778865E-3</v>
      </c>
      <c r="AG3715">
        <f>VLOOKUP($U3715,$C$3624:$S$3650, COLUMNS($C$3651:L3720), FALSE)</f>
        <v>8.0399999999999991</v>
      </c>
      <c r="AH3715">
        <f>VLOOKUP($U3715,$C$3624:$S$3650, COLUMNS($C$3651:M3720), FALSE)</f>
        <v>0</v>
      </c>
      <c r="AI3715">
        <f>VLOOKUP($U3715,$C$3624:$S$3650, COLUMNS($C$3651:N3720), FALSE)</f>
        <v>2150.1875</v>
      </c>
      <c r="AJ3715">
        <f>VLOOKUP($U3715,$C$3624:$S$3650, COLUMNS($C$3651:O3720), FALSE)</f>
        <v>0.3280668263480076</v>
      </c>
      <c r="AK3715">
        <f>VLOOKUP($U3715,$C$3624:$S$3650, COLUMNS($C$3651:P3720), FALSE)</f>
        <v>0</v>
      </c>
      <c r="AL3715">
        <f>VLOOKUP($U3715,$C$3624:$S$3650, COLUMNS($C$3651:Q3720), FALSE)</f>
        <v>375.5</v>
      </c>
      <c r="AM3715">
        <f>VLOOKUP($U3715,$C$3624:$S$3650, COLUMNS($C$3651:R3720), FALSE)</f>
        <v>0</v>
      </c>
      <c r="AN3715">
        <f>VLOOKUP($U3715,$C$3624:$S$3650, COLUMNS($C$3651:S3720), FALSE)</f>
        <v>3.2</v>
      </c>
      <c r="AO3715">
        <f t="shared" si="55"/>
        <v>26.246428571428574</v>
      </c>
    </row>
    <row r="3716" spans="21:41" x14ac:dyDescent="0.2">
      <c r="U3716" t="str">
        <f t="shared" si="54"/>
        <v>LTHpH</v>
      </c>
      <c r="V3716" s="176" t="s">
        <v>14622</v>
      </c>
      <c r="W3716" s="176" t="s">
        <v>14617</v>
      </c>
      <c r="X3716" s="176" t="s">
        <v>14618</v>
      </c>
      <c r="Y3716" s="176" t="s">
        <v>16009</v>
      </c>
      <c r="Z3716" s="176">
        <v>163.0965961</v>
      </c>
      <c r="AA3716">
        <f>VLOOKUP($U3716,$C$3624:$S$3650, COLUMNS($C$3651:F3721), FALSE)</f>
        <v>34.75</v>
      </c>
      <c r="AB3716">
        <f>VLOOKUP($U3716,$C$3624:$S$3650, COLUMNS($C$3651:G3721), FALSE)</f>
        <v>0.22360679774997896</v>
      </c>
      <c r="AC3716">
        <f>VLOOKUP($U3716,$C$3624:$S$3650, COLUMNS($C$3651:H3721), FALSE)</f>
        <v>26.8</v>
      </c>
      <c r="AD3716">
        <f>VLOOKUP($U3716,$C$3624:$S$3650, COLUMNS($C$3651:I3721), FALSE)</f>
        <v>2.2249707974499239E-2</v>
      </c>
      <c r="AE3716">
        <f>VLOOKUP($U3716,$C$3624:$S$3650, COLUMNS($C$3651:J3721), FALSE)</f>
        <v>25.25</v>
      </c>
      <c r="AF3716">
        <f>VLOOKUP($U3716,$C$3624:$S$3650, COLUMNS($C$3651:K3721), FALSE)</f>
        <v>7.0359788959778865E-3</v>
      </c>
      <c r="AG3716">
        <f>VLOOKUP($U3716,$C$3624:$S$3650, COLUMNS($C$3651:L3721), FALSE)</f>
        <v>8.0399999999999991</v>
      </c>
      <c r="AH3716">
        <f>VLOOKUP($U3716,$C$3624:$S$3650, COLUMNS($C$3651:M3721), FALSE)</f>
        <v>0</v>
      </c>
      <c r="AI3716">
        <f>VLOOKUP($U3716,$C$3624:$S$3650, COLUMNS($C$3651:N3721), FALSE)</f>
        <v>2150.1875</v>
      </c>
      <c r="AJ3716">
        <f>VLOOKUP($U3716,$C$3624:$S$3650, COLUMNS($C$3651:O3721), FALSE)</f>
        <v>0.3280668263480076</v>
      </c>
      <c r="AK3716">
        <f>VLOOKUP($U3716,$C$3624:$S$3650, COLUMNS($C$3651:P3721), FALSE)</f>
        <v>0</v>
      </c>
      <c r="AL3716">
        <f>VLOOKUP($U3716,$C$3624:$S$3650, COLUMNS($C$3651:Q3721), FALSE)</f>
        <v>375.5</v>
      </c>
      <c r="AM3716">
        <f>VLOOKUP($U3716,$C$3624:$S$3650, COLUMNS($C$3651:R3721), FALSE)</f>
        <v>0</v>
      </c>
      <c r="AN3716">
        <f>VLOOKUP($U3716,$C$3624:$S$3650, COLUMNS($C$3651:S3721), FALSE)</f>
        <v>3.2</v>
      </c>
      <c r="AO3716">
        <f t="shared" si="55"/>
        <v>26.246428571428574</v>
      </c>
    </row>
    <row r="3717" spans="21:41" x14ac:dyDescent="0.2">
      <c r="U3717" t="str">
        <f t="shared" si="54"/>
        <v>LTHpH</v>
      </c>
      <c r="V3717" s="176" t="s">
        <v>14622</v>
      </c>
      <c r="W3717" s="176" t="s">
        <v>14617</v>
      </c>
      <c r="X3717" s="176" t="s">
        <v>14618</v>
      </c>
      <c r="Y3717" s="176" t="s">
        <v>16009</v>
      </c>
      <c r="Z3717" s="176">
        <v>271.32623050000001</v>
      </c>
      <c r="AA3717">
        <f>VLOOKUP($U3717,$C$3624:$S$3650, COLUMNS($C$3651:F3723), FALSE)</f>
        <v>34.75</v>
      </c>
      <c r="AB3717">
        <f>VLOOKUP($U3717,$C$3624:$S$3650, COLUMNS($C$3651:G3723), FALSE)</f>
        <v>0.22360679774997896</v>
      </c>
      <c r="AC3717">
        <f>VLOOKUP($U3717,$C$3624:$S$3650, COLUMNS($C$3651:H3723), FALSE)</f>
        <v>26.8</v>
      </c>
      <c r="AD3717">
        <f>VLOOKUP($U3717,$C$3624:$S$3650, COLUMNS($C$3651:I3723), FALSE)</f>
        <v>2.2249707974499239E-2</v>
      </c>
      <c r="AE3717">
        <f>VLOOKUP($U3717,$C$3624:$S$3650, COLUMNS($C$3651:J3723), FALSE)</f>
        <v>25.25</v>
      </c>
      <c r="AF3717">
        <f>VLOOKUP($U3717,$C$3624:$S$3650, COLUMNS($C$3651:K3723), FALSE)</f>
        <v>7.0359788959778865E-3</v>
      </c>
      <c r="AG3717">
        <f>VLOOKUP($U3717,$C$3624:$S$3650, COLUMNS($C$3651:L3723), FALSE)</f>
        <v>8.0399999999999991</v>
      </c>
      <c r="AH3717">
        <f>VLOOKUP($U3717,$C$3624:$S$3650, COLUMNS($C$3651:M3723), FALSE)</f>
        <v>0</v>
      </c>
      <c r="AI3717">
        <f>VLOOKUP($U3717,$C$3624:$S$3650, COLUMNS($C$3651:N3723), FALSE)</f>
        <v>2150.1875</v>
      </c>
      <c r="AJ3717">
        <f>VLOOKUP($U3717,$C$3624:$S$3650, COLUMNS($C$3651:O3723), FALSE)</f>
        <v>0.3280668263480076</v>
      </c>
      <c r="AK3717">
        <f>VLOOKUP($U3717,$C$3624:$S$3650, COLUMNS($C$3651:P3723), FALSE)</f>
        <v>0</v>
      </c>
      <c r="AL3717">
        <f>VLOOKUP($U3717,$C$3624:$S$3650, COLUMNS($C$3651:Q3723), FALSE)</f>
        <v>375.5</v>
      </c>
      <c r="AM3717">
        <f>VLOOKUP($U3717,$C$3624:$S$3650, COLUMNS($C$3651:R3723), FALSE)</f>
        <v>0</v>
      </c>
      <c r="AN3717">
        <f>VLOOKUP($U3717,$C$3624:$S$3650, COLUMNS($C$3651:S3723), FALSE)</f>
        <v>3.2</v>
      </c>
      <c r="AO3717">
        <f t="shared" si="55"/>
        <v>26.246428571428574</v>
      </c>
    </row>
    <row r="3718" spans="21:41" x14ac:dyDescent="0.2">
      <c r="U3718" t="str">
        <f t="shared" si="54"/>
        <v>LTHpH</v>
      </c>
      <c r="V3718" s="176" t="s">
        <v>14622</v>
      </c>
      <c r="W3718" s="176" t="s">
        <v>14617</v>
      </c>
      <c r="X3718" s="176" t="s">
        <v>14618</v>
      </c>
      <c r="Y3718" s="176" t="s">
        <v>16009</v>
      </c>
      <c r="Z3718" s="176">
        <v>305.76150699999999</v>
      </c>
      <c r="AA3718">
        <f>VLOOKUP($U3718,$C$3624:$S$3650, COLUMNS($C$3651:F3724), FALSE)</f>
        <v>34.75</v>
      </c>
      <c r="AB3718">
        <f>VLOOKUP($U3718,$C$3624:$S$3650, COLUMNS($C$3651:G3724), FALSE)</f>
        <v>0.22360679774997896</v>
      </c>
      <c r="AC3718">
        <f>VLOOKUP($U3718,$C$3624:$S$3650, COLUMNS($C$3651:H3724), FALSE)</f>
        <v>26.8</v>
      </c>
      <c r="AD3718">
        <f>VLOOKUP($U3718,$C$3624:$S$3650, COLUMNS($C$3651:I3724), FALSE)</f>
        <v>2.2249707974499239E-2</v>
      </c>
      <c r="AE3718">
        <f>VLOOKUP($U3718,$C$3624:$S$3650, COLUMNS($C$3651:J3724), FALSE)</f>
        <v>25.25</v>
      </c>
      <c r="AF3718">
        <f>VLOOKUP($U3718,$C$3624:$S$3650, COLUMNS($C$3651:K3724), FALSE)</f>
        <v>7.0359788959778865E-3</v>
      </c>
      <c r="AG3718">
        <f>VLOOKUP($U3718,$C$3624:$S$3650, COLUMNS($C$3651:L3724), FALSE)</f>
        <v>8.0399999999999991</v>
      </c>
      <c r="AH3718">
        <f>VLOOKUP($U3718,$C$3624:$S$3650, COLUMNS($C$3651:M3724), FALSE)</f>
        <v>0</v>
      </c>
      <c r="AI3718">
        <f>VLOOKUP($U3718,$C$3624:$S$3650, COLUMNS($C$3651:N3724), FALSE)</f>
        <v>2150.1875</v>
      </c>
      <c r="AJ3718">
        <f>VLOOKUP($U3718,$C$3624:$S$3650, COLUMNS($C$3651:O3724), FALSE)</f>
        <v>0.3280668263480076</v>
      </c>
      <c r="AK3718">
        <f>VLOOKUP($U3718,$C$3624:$S$3650, COLUMNS($C$3651:P3724), FALSE)</f>
        <v>0</v>
      </c>
      <c r="AL3718">
        <f>VLOOKUP($U3718,$C$3624:$S$3650, COLUMNS($C$3651:Q3724), FALSE)</f>
        <v>375.5</v>
      </c>
      <c r="AM3718">
        <f>VLOOKUP($U3718,$C$3624:$S$3650, COLUMNS($C$3651:R3724), FALSE)</f>
        <v>0</v>
      </c>
      <c r="AN3718">
        <f>VLOOKUP($U3718,$C$3624:$S$3650, COLUMNS($C$3651:S3724), FALSE)</f>
        <v>3.2</v>
      </c>
      <c r="AO3718">
        <f t="shared" si="55"/>
        <v>26.246428571428574</v>
      </c>
    </row>
    <row r="3719" spans="21:41" x14ac:dyDescent="0.2">
      <c r="U3719" t="str">
        <f t="shared" si="54"/>
        <v>LTHpH</v>
      </c>
      <c r="V3719" s="176" t="s">
        <v>14622</v>
      </c>
      <c r="W3719" s="176" t="s">
        <v>14617</v>
      </c>
      <c r="X3719" s="176" t="s">
        <v>14618</v>
      </c>
      <c r="Y3719" s="176" t="s">
        <v>16009</v>
      </c>
      <c r="Z3719" s="176">
        <v>173.1082863</v>
      </c>
      <c r="AA3719">
        <f>VLOOKUP($U3719,$C$3624:$S$3650, COLUMNS($C$3651:F3725), FALSE)</f>
        <v>34.75</v>
      </c>
      <c r="AB3719">
        <f>VLOOKUP($U3719,$C$3624:$S$3650, COLUMNS($C$3651:G3725), FALSE)</f>
        <v>0.22360679774997896</v>
      </c>
      <c r="AC3719">
        <f>VLOOKUP($U3719,$C$3624:$S$3650, COLUMNS($C$3651:H3725), FALSE)</f>
        <v>26.8</v>
      </c>
      <c r="AD3719">
        <f>VLOOKUP($U3719,$C$3624:$S$3650, COLUMNS($C$3651:I3725), FALSE)</f>
        <v>2.2249707974499239E-2</v>
      </c>
      <c r="AE3719">
        <f>VLOOKUP($U3719,$C$3624:$S$3650, COLUMNS($C$3651:J3725), FALSE)</f>
        <v>25.25</v>
      </c>
      <c r="AF3719">
        <f>VLOOKUP($U3719,$C$3624:$S$3650, COLUMNS($C$3651:K3725), FALSE)</f>
        <v>7.0359788959778865E-3</v>
      </c>
      <c r="AG3719">
        <f>VLOOKUP($U3719,$C$3624:$S$3650, COLUMNS($C$3651:L3725), FALSE)</f>
        <v>8.0399999999999991</v>
      </c>
      <c r="AH3719">
        <f>VLOOKUP($U3719,$C$3624:$S$3650, COLUMNS($C$3651:M3725), FALSE)</f>
        <v>0</v>
      </c>
      <c r="AI3719">
        <f>VLOOKUP($U3719,$C$3624:$S$3650, COLUMNS($C$3651:N3725), FALSE)</f>
        <v>2150.1875</v>
      </c>
      <c r="AJ3719">
        <f>VLOOKUP($U3719,$C$3624:$S$3650, COLUMNS($C$3651:O3725), FALSE)</f>
        <v>0.3280668263480076</v>
      </c>
      <c r="AK3719">
        <f>VLOOKUP($U3719,$C$3624:$S$3650, COLUMNS($C$3651:P3725), FALSE)</f>
        <v>0</v>
      </c>
      <c r="AL3719">
        <f>VLOOKUP($U3719,$C$3624:$S$3650, COLUMNS($C$3651:Q3725), FALSE)</f>
        <v>375.5</v>
      </c>
      <c r="AM3719">
        <f>VLOOKUP($U3719,$C$3624:$S$3650, COLUMNS($C$3651:R3725), FALSE)</f>
        <v>0</v>
      </c>
      <c r="AN3719">
        <f>VLOOKUP($U3719,$C$3624:$S$3650, COLUMNS($C$3651:S3725), FALSE)</f>
        <v>3.2</v>
      </c>
      <c r="AO3719">
        <f t="shared" si="55"/>
        <v>26.246428571428574</v>
      </c>
    </row>
    <row r="3720" spans="21:41" x14ac:dyDescent="0.2">
      <c r="U3720" t="str">
        <f t="shared" si="54"/>
        <v>LTHpH</v>
      </c>
      <c r="V3720" s="176" t="s">
        <v>14622</v>
      </c>
      <c r="W3720" s="176" t="s">
        <v>14617</v>
      </c>
      <c r="X3720" s="176" t="s">
        <v>14619</v>
      </c>
      <c r="Y3720" s="176" t="s">
        <v>16009</v>
      </c>
      <c r="Z3720" s="176">
        <v>143.36492000000001</v>
      </c>
      <c r="AA3720">
        <f>VLOOKUP($U3720,$C$3624:$S$3650, COLUMNS($C$3651:F3726), FALSE)</f>
        <v>34.75</v>
      </c>
      <c r="AB3720">
        <f>VLOOKUP($U3720,$C$3624:$S$3650, COLUMNS($C$3651:G3726), FALSE)</f>
        <v>0.22360679774997896</v>
      </c>
      <c r="AC3720">
        <f>VLOOKUP($U3720,$C$3624:$S$3650, COLUMNS($C$3651:H3726), FALSE)</f>
        <v>26.8</v>
      </c>
      <c r="AD3720">
        <f>VLOOKUP($U3720,$C$3624:$S$3650, COLUMNS($C$3651:I3726), FALSE)</f>
        <v>2.2249707974499239E-2</v>
      </c>
      <c r="AE3720">
        <f>VLOOKUP($U3720,$C$3624:$S$3650, COLUMNS($C$3651:J3726), FALSE)</f>
        <v>25.25</v>
      </c>
      <c r="AF3720">
        <f>VLOOKUP($U3720,$C$3624:$S$3650, COLUMNS($C$3651:K3726), FALSE)</f>
        <v>7.0359788959778865E-3</v>
      </c>
      <c r="AG3720">
        <f>VLOOKUP($U3720,$C$3624:$S$3650, COLUMNS($C$3651:L3726), FALSE)</f>
        <v>8.0399999999999991</v>
      </c>
      <c r="AH3720">
        <f>VLOOKUP($U3720,$C$3624:$S$3650, COLUMNS($C$3651:M3726), FALSE)</f>
        <v>0</v>
      </c>
      <c r="AI3720">
        <f>VLOOKUP($U3720,$C$3624:$S$3650, COLUMNS($C$3651:N3726), FALSE)</f>
        <v>2150.1875</v>
      </c>
      <c r="AJ3720">
        <f>VLOOKUP($U3720,$C$3624:$S$3650, COLUMNS($C$3651:O3726), FALSE)</f>
        <v>0.3280668263480076</v>
      </c>
      <c r="AK3720">
        <f>VLOOKUP($U3720,$C$3624:$S$3650, COLUMNS($C$3651:P3726), FALSE)</f>
        <v>0</v>
      </c>
      <c r="AL3720">
        <f>VLOOKUP($U3720,$C$3624:$S$3650, COLUMNS($C$3651:Q3726), FALSE)</f>
        <v>375.5</v>
      </c>
      <c r="AM3720">
        <f>VLOOKUP($U3720,$C$3624:$S$3650, COLUMNS($C$3651:R3726), FALSE)</f>
        <v>0</v>
      </c>
      <c r="AN3720">
        <f>VLOOKUP($U3720,$C$3624:$S$3650, COLUMNS($C$3651:S3726), FALSE)</f>
        <v>3.2</v>
      </c>
      <c r="AO3720">
        <f t="shared" si="55"/>
        <v>26.246428571428574</v>
      </c>
    </row>
    <row r="3721" spans="21:41" x14ac:dyDescent="0.2">
      <c r="U3721" t="str">
        <f t="shared" si="54"/>
        <v>LTHpH</v>
      </c>
      <c r="V3721" s="176" t="s">
        <v>14622</v>
      </c>
      <c r="W3721" s="176" t="s">
        <v>14617</v>
      </c>
      <c r="X3721" s="176" t="s">
        <v>14619</v>
      </c>
      <c r="Y3721" s="176" t="s">
        <v>16009</v>
      </c>
      <c r="Z3721" s="176">
        <v>57.491466240000001</v>
      </c>
      <c r="AA3721">
        <f>VLOOKUP($U3721,$C$3624:$S$3650, COLUMNS($C$3651:F3727), FALSE)</f>
        <v>34.75</v>
      </c>
      <c r="AB3721">
        <f>VLOOKUP($U3721,$C$3624:$S$3650, COLUMNS($C$3651:G3727), FALSE)</f>
        <v>0.22360679774997896</v>
      </c>
      <c r="AC3721">
        <f>VLOOKUP($U3721,$C$3624:$S$3650, COLUMNS($C$3651:H3727), FALSE)</f>
        <v>26.8</v>
      </c>
      <c r="AD3721">
        <f>VLOOKUP($U3721,$C$3624:$S$3650, COLUMNS($C$3651:I3727), FALSE)</f>
        <v>2.2249707974499239E-2</v>
      </c>
      <c r="AE3721">
        <f>VLOOKUP($U3721,$C$3624:$S$3650, COLUMNS($C$3651:J3727), FALSE)</f>
        <v>25.25</v>
      </c>
      <c r="AF3721">
        <f>VLOOKUP($U3721,$C$3624:$S$3650, COLUMNS($C$3651:K3727), FALSE)</f>
        <v>7.0359788959778865E-3</v>
      </c>
      <c r="AG3721">
        <f>VLOOKUP($U3721,$C$3624:$S$3650, COLUMNS($C$3651:L3727), FALSE)</f>
        <v>8.0399999999999991</v>
      </c>
      <c r="AH3721">
        <f>VLOOKUP($U3721,$C$3624:$S$3650, COLUMNS($C$3651:M3727), FALSE)</f>
        <v>0</v>
      </c>
      <c r="AI3721">
        <f>VLOOKUP($U3721,$C$3624:$S$3650, COLUMNS($C$3651:N3727), FALSE)</f>
        <v>2150.1875</v>
      </c>
      <c r="AJ3721">
        <f>VLOOKUP($U3721,$C$3624:$S$3650, COLUMNS($C$3651:O3727), FALSE)</f>
        <v>0.3280668263480076</v>
      </c>
      <c r="AK3721">
        <f>VLOOKUP($U3721,$C$3624:$S$3650, COLUMNS($C$3651:P3727), FALSE)</f>
        <v>0</v>
      </c>
      <c r="AL3721">
        <f>VLOOKUP($U3721,$C$3624:$S$3650, COLUMNS($C$3651:Q3727), FALSE)</f>
        <v>375.5</v>
      </c>
      <c r="AM3721">
        <f>VLOOKUP($U3721,$C$3624:$S$3650, COLUMNS($C$3651:R3727), FALSE)</f>
        <v>0</v>
      </c>
      <c r="AN3721">
        <f>VLOOKUP($U3721,$C$3624:$S$3650, COLUMNS($C$3651:S3727), FALSE)</f>
        <v>3.2</v>
      </c>
      <c r="AO3721">
        <f t="shared" si="55"/>
        <v>26.246428571428574</v>
      </c>
    </row>
    <row r="3722" spans="21:41" x14ac:dyDescent="0.2">
      <c r="U3722" t="str">
        <f t="shared" si="54"/>
        <v>LTHpH</v>
      </c>
      <c r="V3722" s="176" t="s">
        <v>14622</v>
      </c>
      <c r="W3722" s="176" t="s">
        <v>14617</v>
      </c>
      <c r="X3722" s="176" t="s">
        <v>14619</v>
      </c>
      <c r="Y3722" s="176" t="s">
        <v>16009</v>
      </c>
      <c r="Z3722" s="176">
        <v>160.34105360000001</v>
      </c>
      <c r="AA3722">
        <f>VLOOKUP($U3722,$C$3624:$S$3650, COLUMNS($C$3651:F3728), FALSE)</f>
        <v>34.75</v>
      </c>
      <c r="AB3722">
        <f>VLOOKUP($U3722,$C$3624:$S$3650, COLUMNS($C$3651:G3728), FALSE)</f>
        <v>0.22360679774997896</v>
      </c>
      <c r="AC3722">
        <f>VLOOKUP($U3722,$C$3624:$S$3650, COLUMNS($C$3651:H3728), FALSE)</f>
        <v>26.8</v>
      </c>
      <c r="AD3722">
        <f>VLOOKUP($U3722,$C$3624:$S$3650, COLUMNS($C$3651:I3728), FALSE)</f>
        <v>2.2249707974499239E-2</v>
      </c>
      <c r="AE3722">
        <f>VLOOKUP($U3722,$C$3624:$S$3650, COLUMNS($C$3651:J3728), FALSE)</f>
        <v>25.25</v>
      </c>
      <c r="AF3722">
        <f>VLOOKUP($U3722,$C$3624:$S$3650, COLUMNS($C$3651:K3728), FALSE)</f>
        <v>7.0359788959778865E-3</v>
      </c>
      <c r="AG3722">
        <f>VLOOKUP($U3722,$C$3624:$S$3650, COLUMNS($C$3651:L3728), FALSE)</f>
        <v>8.0399999999999991</v>
      </c>
      <c r="AH3722">
        <f>VLOOKUP($U3722,$C$3624:$S$3650, COLUMNS($C$3651:M3728), FALSE)</f>
        <v>0</v>
      </c>
      <c r="AI3722">
        <f>VLOOKUP($U3722,$C$3624:$S$3650, COLUMNS($C$3651:N3728), FALSE)</f>
        <v>2150.1875</v>
      </c>
      <c r="AJ3722">
        <f>VLOOKUP($U3722,$C$3624:$S$3650, COLUMNS($C$3651:O3728), FALSE)</f>
        <v>0.3280668263480076</v>
      </c>
      <c r="AK3722">
        <f>VLOOKUP($U3722,$C$3624:$S$3650, COLUMNS($C$3651:P3728), FALSE)</f>
        <v>0</v>
      </c>
      <c r="AL3722">
        <f>VLOOKUP($U3722,$C$3624:$S$3650, COLUMNS($C$3651:Q3728), FALSE)</f>
        <v>375.5</v>
      </c>
      <c r="AM3722">
        <f>VLOOKUP($U3722,$C$3624:$S$3650, COLUMNS($C$3651:R3728), FALSE)</f>
        <v>0</v>
      </c>
      <c r="AN3722">
        <f>VLOOKUP($U3722,$C$3624:$S$3650, COLUMNS($C$3651:S3728), FALSE)</f>
        <v>3.2</v>
      </c>
      <c r="AO3722">
        <f t="shared" si="55"/>
        <v>26.246428571428574</v>
      </c>
    </row>
    <row r="3723" spans="21:41" x14ac:dyDescent="0.2">
      <c r="U3723" t="str">
        <f t="shared" si="54"/>
        <v>LTHpH</v>
      </c>
      <c r="V3723" s="176" t="s">
        <v>14622</v>
      </c>
      <c r="W3723" s="176" t="s">
        <v>14617</v>
      </c>
      <c r="X3723" s="176" t="s">
        <v>14619</v>
      </c>
      <c r="Y3723" s="176" t="s">
        <v>16009</v>
      </c>
      <c r="Z3723" s="176">
        <v>89.595414649999995</v>
      </c>
      <c r="AA3723">
        <f>VLOOKUP($U3723,$C$3624:$S$3650, COLUMNS($C$3651:F3729), FALSE)</f>
        <v>34.75</v>
      </c>
      <c r="AB3723">
        <f>VLOOKUP($U3723,$C$3624:$S$3650, COLUMNS($C$3651:G3729), FALSE)</f>
        <v>0.22360679774997896</v>
      </c>
      <c r="AC3723">
        <f>VLOOKUP($U3723,$C$3624:$S$3650, COLUMNS($C$3651:H3729), FALSE)</f>
        <v>26.8</v>
      </c>
      <c r="AD3723">
        <f>VLOOKUP($U3723,$C$3624:$S$3650, COLUMNS($C$3651:I3729), FALSE)</f>
        <v>2.2249707974499239E-2</v>
      </c>
      <c r="AE3723">
        <f>VLOOKUP($U3723,$C$3624:$S$3650, COLUMNS($C$3651:J3729), FALSE)</f>
        <v>25.25</v>
      </c>
      <c r="AF3723">
        <f>VLOOKUP($U3723,$C$3624:$S$3650, COLUMNS($C$3651:K3729), FALSE)</f>
        <v>7.0359788959778865E-3</v>
      </c>
      <c r="AG3723">
        <f>VLOOKUP($U3723,$C$3624:$S$3650, COLUMNS($C$3651:L3729), FALSE)</f>
        <v>8.0399999999999991</v>
      </c>
      <c r="AH3723">
        <f>VLOOKUP($U3723,$C$3624:$S$3650, COLUMNS($C$3651:M3729), FALSE)</f>
        <v>0</v>
      </c>
      <c r="AI3723">
        <f>VLOOKUP($U3723,$C$3624:$S$3650, COLUMNS($C$3651:N3729), FALSE)</f>
        <v>2150.1875</v>
      </c>
      <c r="AJ3723">
        <f>VLOOKUP($U3723,$C$3624:$S$3650, COLUMNS($C$3651:O3729), FALSE)</f>
        <v>0.3280668263480076</v>
      </c>
      <c r="AK3723">
        <f>VLOOKUP($U3723,$C$3624:$S$3650, COLUMNS($C$3651:P3729), FALSE)</f>
        <v>0</v>
      </c>
      <c r="AL3723">
        <f>VLOOKUP($U3723,$C$3624:$S$3650, COLUMNS($C$3651:Q3729), FALSE)</f>
        <v>375.5</v>
      </c>
      <c r="AM3723">
        <f>VLOOKUP($U3723,$C$3624:$S$3650, COLUMNS($C$3651:R3729), FALSE)</f>
        <v>0</v>
      </c>
      <c r="AN3723">
        <f>VLOOKUP($U3723,$C$3624:$S$3650, COLUMNS($C$3651:S3729), FALSE)</f>
        <v>3.2</v>
      </c>
      <c r="AO3723">
        <f t="shared" si="55"/>
        <v>26.246428571428574</v>
      </c>
    </row>
    <row r="3724" spans="21:41" x14ac:dyDescent="0.2">
      <c r="U3724" t="str">
        <f t="shared" si="54"/>
        <v>LTHpH</v>
      </c>
      <c r="V3724" s="176" t="s">
        <v>14622</v>
      </c>
      <c r="W3724" s="176" t="s">
        <v>14617</v>
      </c>
      <c r="X3724" s="176" t="s">
        <v>14619</v>
      </c>
      <c r="Y3724" s="176" t="s">
        <v>16009</v>
      </c>
      <c r="Z3724" s="176">
        <v>161.0683732</v>
      </c>
      <c r="AA3724">
        <f>VLOOKUP($U3724,$C$3624:$S$3650, COLUMNS($C$3651:F3730), FALSE)</f>
        <v>34.75</v>
      </c>
      <c r="AB3724">
        <f>VLOOKUP($U3724,$C$3624:$S$3650, COLUMNS($C$3651:G3730), FALSE)</f>
        <v>0.22360679774997896</v>
      </c>
      <c r="AC3724">
        <f>VLOOKUP($U3724,$C$3624:$S$3650, COLUMNS($C$3651:H3730), FALSE)</f>
        <v>26.8</v>
      </c>
      <c r="AD3724">
        <f>VLOOKUP($U3724,$C$3624:$S$3650, COLUMNS($C$3651:I3730), FALSE)</f>
        <v>2.2249707974499239E-2</v>
      </c>
      <c r="AE3724">
        <f>VLOOKUP($U3724,$C$3624:$S$3650, COLUMNS($C$3651:J3730), FALSE)</f>
        <v>25.25</v>
      </c>
      <c r="AF3724">
        <f>VLOOKUP($U3724,$C$3624:$S$3650, COLUMNS($C$3651:K3730), FALSE)</f>
        <v>7.0359788959778865E-3</v>
      </c>
      <c r="AG3724">
        <f>VLOOKUP($U3724,$C$3624:$S$3650, COLUMNS($C$3651:L3730), FALSE)</f>
        <v>8.0399999999999991</v>
      </c>
      <c r="AH3724">
        <f>VLOOKUP($U3724,$C$3624:$S$3650, COLUMNS($C$3651:M3730), FALSE)</f>
        <v>0</v>
      </c>
      <c r="AI3724">
        <f>VLOOKUP($U3724,$C$3624:$S$3650, COLUMNS($C$3651:N3730), FALSE)</f>
        <v>2150.1875</v>
      </c>
      <c r="AJ3724">
        <f>VLOOKUP($U3724,$C$3624:$S$3650, COLUMNS($C$3651:O3730), FALSE)</f>
        <v>0.3280668263480076</v>
      </c>
      <c r="AK3724">
        <f>VLOOKUP($U3724,$C$3624:$S$3650, COLUMNS($C$3651:P3730), FALSE)</f>
        <v>0</v>
      </c>
      <c r="AL3724">
        <f>VLOOKUP($U3724,$C$3624:$S$3650, COLUMNS($C$3651:Q3730), FALSE)</f>
        <v>375.5</v>
      </c>
      <c r="AM3724">
        <f>VLOOKUP($U3724,$C$3624:$S$3650, COLUMNS($C$3651:R3730), FALSE)</f>
        <v>0</v>
      </c>
      <c r="AN3724">
        <f>VLOOKUP($U3724,$C$3624:$S$3650, COLUMNS($C$3651:S3730), FALSE)</f>
        <v>3.2</v>
      </c>
      <c r="AO3724">
        <f t="shared" si="55"/>
        <v>26.246428571428574</v>
      </c>
    </row>
    <row r="3725" spans="21:41" x14ac:dyDescent="0.2">
      <c r="U3725" t="str">
        <f t="shared" si="54"/>
        <v>LTMpH</v>
      </c>
      <c r="V3725" s="176" t="s">
        <v>14622</v>
      </c>
      <c r="W3725" s="176" t="s">
        <v>14621</v>
      </c>
      <c r="X3725" s="176" t="s">
        <v>14618</v>
      </c>
      <c r="Y3725" s="176" t="s">
        <v>16009</v>
      </c>
      <c r="Z3725" s="176">
        <v>58.773084619999999</v>
      </c>
      <c r="AA3725">
        <f>VLOOKUP($U3725,$C$3624:$S$3650, COLUMNS($C$3651:F3731), FALSE)</f>
        <v>34.75</v>
      </c>
      <c r="AB3725">
        <f>VLOOKUP($U3725,$C$3624:$S$3650, COLUMNS($C$3651:G3731), FALSE)</f>
        <v>0.22360679774997896</v>
      </c>
      <c r="AC3725">
        <f>VLOOKUP($U3725,$C$3624:$S$3650, COLUMNS($C$3651:H3731), FALSE)</f>
        <v>26.8</v>
      </c>
      <c r="AD3725">
        <f>VLOOKUP($U3725,$C$3624:$S$3650, COLUMNS($C$3651:I3731), FALSE)</f>
        <v>1.5811388300841896E-2</v>
      </c>
      <c r="AE3725">
        <f>VLOOKUP($U3725,$C$3624:$S$3650, COLUMNS($C$3651:J3731), FALSE)</f>
        <v>25.2990099009901</v>
      </c>
      <c r="AF3725">
        <f>VLOOKUP($U3725,$C$3624:$S$3650, COLUMNS($C$3651:K3731), FALSE)</f>
        <v>7.0359788959778865E-3</v>
      </c>
      <c r="AG3725">
        <f>VLOOKUP($U3725,$C$3624:$S$3650, COLUMNS($C$3651:L3731), FALSE)</f>
        <v>7.8909090909090915</v>
      </c>
      <c r="AH3725">
        <f>VLOOKUP($U3725,$C$3624:$S$3650, COLUMNS($C$3651:M3731), FALSE)</f>
        <v>1.2582848310586652E-3</v>
      </c>
      <c r="AI3725">
        <f>VLOOKUP($U3725,$C$3624:$S$3650, COLUMNS($C$3651:N3731), FALSE)</f>
        <v>2133.375</v>
      </c>
      <c r="AJ3725">
        <f>VLOOKUP($U3725,$C$3624:$S$3650, COLUMNS($C$3651:O3731), FALSE)</f>
        <v>0.49661728141004102</v>
      </c>
      <c r="AK3725">
        <f>VLOOKUP($U3725,$C$3624:$S$3650, COLUMNS($C$3651:P3731), FALSE)</f>
        <v>0</v>
      </c>
      <c r="AL3725">
        <f>VLOOKUP($U3725,$C$3624:$S$3650, COLUMNS($C$3651:Q3731), FALSE)</f>
        <v>561</v>
      </c>
      <c r="AM3725">
        <f>VLOOKUP($U3725,$C$3624:$S$3650, COLUMNS($C$3651:R3731), FALSE)</f>
        <v>0</v>
      </c>
      <c r="AN3725">
        <f>VLOOKUP($U3725,$C$3624:$S$3650, COLUMNS($C$3651:S3731), FALSE)</f>
        <v>2.4449999999999998</v>
      </c>
      <c r="AO3725">
        <f t="shared" si="55"/>
        <v>26.263932107496466</v>
      </c>
    </row>
    <row r="3726" spans="21:41" x14ac:dyDescent="0.2">
      <c r="U3726" t="str">
        <f t="shared" si="54"/>
        <v>LTMpH</v>
      </c>
      <c r="V3726" s="176" t="s">
        <v>14622</v>
      </c>
      <c r="W3726" s="176" t="s">
        <v>14621</v>
      </c>
      <c r="X3726" s="176" t="s">
        <v>14618</v>
      </c>
      <c r="Y3726" s="176" t="s">
        <v>16009</v>
      </c>
      <c r="Z3726" s="176">
        <v>416.28503089999998</v>
      </c>
      <c r="AA3726">
        <f>VLOOKUP($U3726,$C$3624:$S$3650, COLUMNS($C$3651:F3732), FALSE)</f>
        <v>34.75</v>
      </c>
      <c r="AB3726">
        <f>VLOOKUP($U3726,$C$3624:$S$3650, COLUMNS($C$3651:G3732), FALSE)</f>
        <v>0.22360679774997896</v>
      </c>
      <c r="AC3726">
        <f>VLOOKUP($U3726,$C$3624:$S$3650, COLUMNS($C$3651:H3732), FALSE)</f>
        <v>26.8</v>
      </c>
      <c r="AD3726">
        <f>VLOOKUP($U3726,$C$3624:$S$3650, COLUMNS($C$3651:I3732), FALSE)</f>
        <v>1.5811388300841896E-2</v>
      </c>
      <c r="AE3726">
        <f>VLOOKUP($U3726,$C$3624:$S$3650, COLUMNS($C$3651:J3732), FALSE)</f>
        <v>25.2990099009901</v>
      </c>
      <c r="AF3726">
        <f>VLOOKUP($U3726,$C$3624:$S$3650, COLUMNS($C$3651:K3732), FALSE)</f>
        <v>7.0359788959778865E-3</v>
      </c>
      <c r="AG3726">
        <f>VLOOKUP($U3726,$C$3624:$S$3650, COLUMNS($C$3651:L3732), FALSE)</f>
        <v>7.8909090909090915</v>
      </c>
      <c r="AH3726">
        <f>VLOOKUP($U3726,$C$3624:$S$3650, COLUMNS($C$3651:M3732), FALSE)</f>
        <v>1.2582848310586652E-3</v>
      </c>
      <c r="AI3726">
        <f>VLOOKUP($U3726,$C$3624:$S$3650, COLUMNS($C$3651:N3732), FALSE)</f>
        <v>2133.375</v>
      </c>
      <c r="AJ3726">
        <f>VLOOKUP($U3726,$C$3624:$S$3650, COLUMNS($C$3651:O3732), FALSE)</f>
        <v>0.49661728141004102</v>
      </c>
      <c r="AK3726">
        <f>VLOOKUP($U3726,$C$3624:$S$3650, COLUMNS($C$3651:P3732), FALSE)</f>
        <v>0</v>
      </c>
      <c r="AL3726">
        <f>VLOOKUP($U3726,$C$3624:$S$3650, COLUMNS($C$3651:Q3732), FALSE)</f>
        <v>561</v>
      </c>
      <c r="AM3726">
        <f>VLOOKUP($U3726,$C$3624:$S$3650, COLUMNS($C$3651:R3732), FALSE)</f>
        <v>0</v>
      </c>
      <c r="AN3726">
        <f>VLOOKUP($U3726,$C$3624:$S$3650, COLUMNS($C$3651:S3732), FALSE)</f>
        <v>2.4449999999999998</v>
      </c>
      <c r="AO3726">
        <f t="shared" si="55"/>
        <v>26.263932107496466</v>
      </c>
    </row>
    <row r="3727" spans="21:41" x14ac:dyDescent="0.2">
      <c r="U3727" t="str">
        <f t="shared" si="54"/>
        <v>LTMpH</v>
      </c>
      <c r="V3727" s="176" t="s">
        <v>14622</v>
      </c>
      <c r="W3727" s="176" t="s">
        <v>14621</v>
      </c>
      <c r="X3727" s="176" t="s">
        <v>14618</v>
      </c>
      <c r="Y3727" s="176" t="s">
        <v>16009</v>
      </c>
      <c r="Z3727" s="176">
        <v>360.53485469999998</v>
      </c>
      <c r="AA3727">
        <f>VLOOKUP($U3727,$C$3624:$S$3650, COLUMNS($C$3651:F3733), FALSE)</f>
        <v>34.75</v>
      </c>
      <c r="AB3727">
        <f>VLOOKUP($U3727,$C$3624:$S$3650, COLUMNS($C$3651:G3733), FALSE)</f>
        <v>0.22360679774997896</v>
      </c>
      <c r="AC3727">
        <f>VLOOKUP($U3727,$C$3624:$S$3650, COLUMNS($C$3651:H3733), FALSE)</f>
        <v>26.8</v>
      </c>
      <c r="AD3727">
        <f>VLOOKUP($U3727,$C$3624:$S$3650, COLUMNS($C$3651:I3733), FALSE)</f>
        <v>1.5811388300841896E-2</v>
      </c>
      <c r="AE3727">
        <f>VLOOKUP($U3727,$C$3624:$S$3650, COLUMNS($C$3651:J3733), FALSE)</f>
        <v>25.2990099009901</v>
      </c>
      <c r="AF3727">
        <f>VLOOKUP($U3727,$C$3624:$S$3650, COLUMNS($C$3651:K3733), FALSE)</f>
        <v>7.0359788959778865E-3</v>
      </c>
      <c r="AG3727">
        <f>VLOOKUP($U3727,$C$3624:$S$3650, COLUMNS($C$3651:L3733), FALSE)</f>
        <v>7.8909090909090915</v>
      </c>
      <c r="AH3727">
        <f>VLOOKUP($U3727,$C$3624:$S$3650, COLUMNS($C$3651:M3733), FALSE)</f>
        <v>1.2582848310586652E-3</v>
      </c>
      <c r="AI3727">
        <f>VLOOKUP($U3727,$C$3624:$S$3650, COLUMNS($C$3651:N3733), FALSE)</f>
        <v>2133.375</v>
      </c>
      <c r="AJ3727">
        <f>VLOOKUP($U3727,$C$3624:$S$3650, COLUMNS($C$3651:O3733), FALSE)</f>
        <v>0.49661728141004102</v>
      </c>
      <c r="AK3727">
        <f>VLOOKUP($U3727,$C$3624:$S$3650, COLUMNS($C$3651:P3733), FALSE)</f>
        <v>0</v>
      </c>
      <c r="AL3727">
        <f>VLOOKUP($U3727,$C$3624:$S$3650, COLUMNS($C$3651:Q3733), FALSE)</f>
        <v>561</v>
      </c>
      <c r="AM3727">
        <f>VLOOKUP($U3727,$C$3624:$S$3650, COLUMNS($C$3651:R3733), FALSE)</f>
        <v>0</v>
      </c>
      <c r="AN3727">
        <f>VLOOKUP($U3727,$C$3624:$S$3650, COLUMNS($C$3651:S3733), FALSE)</f>
        <v>2.4449999999999998</v>
      </c>
      <c r="AO3727">
        <f t="shared" si="55"/>
        <v>26.263932107496466</v>
      </c>
    </row>
    <row r="3728" spans="21:41" x14ac:dyDescent="0.2">
      <c r="U3728" t="str">
        <f t="shared" si="54"/>
        <v>LTMpH</v>
      </c>
      <c r="V3728" s="176" t="s">
        <v>14622</v>
      </c>
      <c r="W3728" s="176" t="s">
        <v>14621</v>
      </c>
      <c r="X3728" s="176" t="s">
        <v>14618</v>
      </c>
      <c r="Y3728" s="176" t="s">
        <v>16009</v>
      </c>
      <c r="Z3728" s="176">
        <v>162.48024269999999</v>
      </c>
      <c r="AA3728">
        <f>VLOOKUP($U3728,$C$3624:$S$3650, COLUMNS($C$3651:F3734), FALSE)</f>
        <v>34.75</v>
      </c>
      <c r="AB3728">
        <f>VLOOKUP($U3728,$C$3624:$S$3650, COLUMNS($C$3651:G3734), FALSE)</f>
        <v>0.22360679774997896</v>
      </c>
      <c r="AC3728">
        <f>VLOOKUP($U3728,$C$3624:$S$3650, COLUMNS($C$3651:H3734), FALSE)</f>
        <v>26.8</v>
      </c>
      <c r="AD3728">
        <f>VLOOKUP($U3728,$C$3624:$S$3650, COLUMNS($C$3651:I3734), FALSE)</f>
        <v>1.5811388300841896E-2</v>
      </c>
      <c r="AE3728">
        <f>VLOOKUP($U3728,$C$3624:$S$3650, COLUMNS($C$3651:J3734), FALSE)</f>
        <v>25.2990099009901</v>
      </c>
      <c r="AF3728">
        <f>VLOOKUP($U3728,$C$3624:$S$3650, COLUMNS($C$3651:K3734), FALSE)</f>
        <v>7.0359788959778865E-3</v>
      </c>
      <c r="AG3728">
        <f>VLOOKUP($U3728,$C$3624:$S$3650, COLUMNS($C$3651:L3734), FALSE)</f>
        <v>7.8909090909090915</v>
      </c>
      <c r="AH3728">
        <f>VLOOKUP($U3728,$C$3624:$S$3650, COLUMNS($C$3651:M3734), FALSE)</f>
        <v>1.2582848310586652E-3</v>
      </c>
      <c r="AI3728">
        <f>VLOOKUP($U3728,$C$3624:$S$3650, COLUMNS($C$3651:N3734), FALSE)</f>
        <v>2133.375</v>
      </c>
      <c r="AJ3728">
        <f>VLOOKUP($U3728,$C$3624:$S$3650, COLUMNS($C$3651:O3734), FALSE)</f>
        <v>0.49661728141004102</v>
      </c>
      <c r="AK3728">
        <f>VLOOKUP($U3728,$C$3624:$S$3650, COLUMNS($C$3651:P3734), FALSE)</f>
        <v>0</v>
      </c>
      <c r="AL3728">
        <f>VLOOKUP($U3728,$C$3624:$S$3650, COLUMNS($C$3651:Q3734), FALSE)</f>
        <v>561</v>
      </c>
      <c r="AM3728">
        <f>VLOOKUP($U3728,$C$3624:$S$3650, COLUMNS($C$3651:R3734), FALSE)</f>
        <v>0</v>
      </c>
      <c r="AN3728">
        <f>VLOOKUP($U3728,$C$3624:$S$3650, COLUMNS($C$3651:S3734), FALSE)</f>
        <v>2.4449999999999998</v>
      </c>
      <c r="AO3728">
        <f t="shared" si="55"/>
        <v>26.263932107496466</v>
      </c>
    </row>
    <row r="3729" spans="21:41" x14ac:dyDescent="0.2">
      <c r="U3729" t="str">
        <f t="shared" si="54"/>
        <v>LTMpH</v>
      </c>
      <c r="V3729" s="176" t="s">
        <v>14622</v>
      </c>
      <c r="W3729" s="176" t="s">
        <v>14621</v>
      </c>
      <c r="X3729" s="176" t="s">
        <v>14618</v>
      </c>
      <c r="Y3729" s="176" t="s">
        <v>16009</v>
      </c>
      <c r="Z3729" s="176">
        <v>36.617664750000003</v>
      </c>
      <c r="AA3729">
        <f>VLOOKUP($U3729,$C$3624:$S$3650, COLUMNS($C$3651:F3735), FALSE)</f>
        <v>34.75</v>
      </c>
      <c r="AB3729">
        <f>VLOOKUP($U3729,$C$3624:$S$3650, COLUMNS($C$3651:G3735), FALSE)</f>
        <v>0.22360679774997896</v>
      </c>
      <c r="AC3729">
        <f>VLOOKUP($U3729,$C$3624:$S$3650, COLUMNS($C$3651:H3735), FALSE)</f>
        <v>26.8</v>
      </c>
      <c r="AD3729">
        <f>VLOOKUP($U3729,$C$3624:$S$3650, COLUMNS($C$3651:I3735), FALSE)</f>
        <v>1.5811388300841896E-2</v>
      </c>
      <c r="AE3729">
        <f>VLOOKUP($U3729,$C$3624:$S$3650, COLUMNS($C$3651:J3735), FALSE)</f>
        <v>25.2990099009901</v>
      </c>
      <c r="AF3729">
        <f>VLOOKUP($U3729,$C$3624:$S$3650, COLUMNS($C$3651:K3735), FALSE)</f>
        <v>7.0359788959778865E-3</v>
      </c>
      <c r="AG3729">
        <f>VLOOKUP($U3729,$C$3624:$S$3650, COLUMNS($C$3651:L3735), FALSE)</f>
        <v>7.8909090909090915</v>
      </c>
      <c r="AH3729">
        <f>VLOOKUP($U3729,$C$3624:$S$3650, COLUMNS($C$3651:M3735), FALSE)</f>
        <v>1.2582848310586652E-3</v>
      </c>
      <c r="AI3729">
        <f>VLOOKUP($U3729,$C$3624:$S$3650, COLUMNS($C$3651:N3735), FALSE)</f>
        <v>2133.375</v>
      </c>
      <c r="AJ3729">
        <f>VLOOKUP($U3729,$C$3624:$S$3650, COLUMNS($C$3651:O3735), FALSE)</f>
        <v>0.49661728141004102</v>
      </c>
      <c r="AK3729">
        <f>VLOOKUP($U3729,$C$3624:$S$3650, COLUMNS($C$3651:P3735), FALSE)</f>
        <v>0</v>
      </c>
      <c r="AL3729">
        <f>VLOOKUP($U3729,$C$3624:$S$3650, COLUMNS($C$3651:Q3735), FALSE)</f>
        <v>561</v>
      </c>
      <c r="AM3729">
        <f>VLOOKUP($U3729,$C$3624:$S$3650, COLUMNS($C$3651:R3735), FALSE)</f>
        <v>0</v>
      </c>
      <c r="AN3729">
        <f>VLOOKUP($U3729,$C$3624:$S$3650, COLUMNS($C$3651:S3735), FALSE)</f>
        <v>2.4449999999999998</v>
      </c>
      <c r="AO3729">
        <f t="shared" si="55"/>
        <v>26.263932107496466</v>
      </c>
    </row>
    <row r="3730" spans="21:41" x14ac:dyDescent="0.2">
      <c r="U3730" t="str">
        <f t="shared" si="54"/>
        <v>LTMpH</v>
      </c>
      <c r="V3730" s="176" t="s">
        <v>14622</v>
      </c>
      <c r="W3730" s="176" t="s">
        <v>14621</v>
      </c>
      <c r="X3730" s="176" t="s">
        <v>14618</v>
      </c>
      <c r="Y3730" s="176" t="s">
        <v>16009</v>
      </c>
      <c r="Z3730" s="176">
        <v>315.83715979999999</v>
      </c>
      <c r="AA3730">
        <f>VLOOKUP($U3730,$C$3624:$S$3650, COLUMNS($C$3651:F3735), FALSE)</f>
        <v>34.75</v>
      </c>
      <c r="AB3730">
        <f>VLOOKUP($U3730,$C$3624:$S$3650, COLUMNS($C$3651:G3735), FALSE)</f>
        <v>0.22360679774997896</v>
      </c>
      <c r="AC3730">
        <f>VLOOKUP($U3730,$C$3624:$S$3650, COLUMNS($C$3651:H3735), FALSE)</f>
        <v>26.8</v>
      </c>
      <c r="AD3730">
        <f>VLOOKUP($U3730,$C$3624:$S$3650, COLUMNS($C$3651:I3735), FALSE)</f>
        <v>1.5811388300841896E-2</v>
      </c>
      <c r="AE3730">
        <f>VLOOKUP($U3730,$C$3624:$S$3650, COLUMNS($C$3651:J3735), FALSE)</f>
        <v>25.2990099009901</v>
      </c>
      <c r="AF3730">
        <f>VLOOKUP($U3730,$C$3624:$S$3650, COLUMNS($C$3651:K3735), FALSE)</f>
        <v>7.0359788959778865E-3</v>
      </c>
      <c r="AG3730">
        <f>VLOOKUP($U3730,$C$3624:$S$3650, COLUMNS($C$3651:L3735), FALSE)</f>
        <v>7.8909090909090915</v>
      </c>
      <c r="AH3730">
        <f>VLOOKUP($U3730,$C$3624:$S$3650, COLUMNS($C$3651:M3735), FALSE)</f>
        <v>1.2582848310586652E-3</v>
      </c>
      <c r="AI3730">
        <f>VLOOKUP($U3730,$C$3624:$S$3650, COLUMNS($C$3651:N3735), FALSE)</f>
        <v>2133.375</v>
      </c>
      <c r="AJ3730">
        <f>VLOOKUP($U3730,$C$3624:$S$3650, COLUMNS($C$3651:O3735), FALSE)</f>
        <v>0.49661728141004102</v>
      </c>
      <c r="AK3730">
        <f>VLOOKUP($U3730,$C$3624:$S$3650, COLUMNS($C$3651:P3735), FALSE)</f>
        <v>0</v>
      </c>
      <c r="AL3730">
        <f>VLOOKUP($U3730,$C$3624:$S$3650, COLUMNS($C$3651:Q3735), FALSE)</f>
        <v>561</v>
      </c>
      <c r="AM3730">
        <f>VLOOKUP($U3730,$C$3624:$S$3650, COLUMNS($C$3651:R3735), FALSE)</f>
        <v>0</v>
      </c>
      <c r="AN3730">
        <f>VLOOKUP($U3730,$C$3624:$S$3650, COLUMNS($C$3651:S3735), FALSE)</f>
        <v>2.4449999999999998</v>
      </c>
      <c r="AO3730">
        <f t="shared" si="55"/>
        <v>26.263932107496466</v>
      </c>
    </row>
    <row r="3731" spans="21:41" x14ac:dyDescent="0.2">
      <c r="U3731" t="str">
        <f t="shared" si="54"/>
        <v>LTMpH</v>
      </c>
      <c r="V3731" s="176" t="s">
        <v>14622</v>
      </c>
      <c r="W3731" s="176" t="s">
        <v>14621</v>
      </c>
      <c r="X3731" s="176" t="s">
        <v>14619</v>
      </c>
      <c r="Y3731" s="176" t="s">
        <v>16009</v>
      </c>
      <c r="Z3731" s="176">
        <v>237.1666481</v>
      </c>
      <c r="AA3731">
        <f>VLOOKUP($U3731,$C$3624:$S$3650, COLUMNS($C$3651:F3735), FALSE)</f>
        <v>34.75</v>
      </c>
      <c r="AB3731">
        <f>VLOOKUP($U3731,$C$3624:$S$3650, COLUMNS($C$3651:G3735), FALSE)</f>
        <v>0.22360679774997896</v>
      </c>
      <c r="AC3731">
        <f>VLOOKUP($U3731,$C$3624:$S$3650, COLUMNS($C$3651:H3735), FALSE)</f>
        <v>26.8</v>
      </c>
      <c r="AD3731">
        <f>VLOOKUP($U3731,$C$3624:$S$3650, COLUMNS($C$3651:I3735), FALSE)</f>
        <v>1.5811388300841896E-2</v>
      </c>
      <c r="AE3731">
        <f>VLOOKUP($U3731,$C$3624:$S$3650, COLUMNS($C$3651:J3735), FALSE)</f>
        <v>25.2990099009901</v>
      </c>
      <c r="AF3731">
        <f>VLOOKUP($U3731,$C$3624:$S$3650, COLUMNS($C$3651:K3735), FALSE)</f>
        <v>7.0359788959778865E-3</v>
      </c>
      <c r="AG3731">
        <f>VLOOKUP($U3731,$C$3624:$S$3650, COLUMNS($C$3651:L3735), FALSE)</f>
        <v>7.8909090909090915</v>
      </c>
      <c r="AH3731">
        <f>VLOOKUP($U3731,$C$3624:$S$3650, COLUMNS($C$3651:M3735), FALSE)</f>
        <v>1.2582848310586652E-3</v>
      </c>
      <c r="AI3731">
        <f>VLOOKUP($U3731,$C$3624:$S$3650, COLUMNS($C$3651:N3735), FALSE)</f>
        <v>2133.375</v>
      </c>
      <c r="AJ3731">
        <f>VLOOKUP($U3731,$C$3624:$S$3650, COLUMNS($C$3651:O3735), FALSE)</f>
        <v>0.49661728141004102</v>
      </c>
      <c r="AK3731">
        <f>VLOOKUP($U3731,$C$3624:$S$3650, COLUMNS($C$3651:P3735), FALSE)</f>
        <v>0</v>
      </c>
      <c r="AL3731">
        <f>VLOOKUP($U3731,$C$3624:$S$3650, COLUMNS($C$3651:Q3735), FALSE)</f>
        <v>561</v>
      </c>
      <c r="AM3731">
        <f>VLOOKUP($U3731,$C$3624:$S$3650, COLUMNS($C$3651:R3735), FALSE)</f>
        <v>0</v>
      </c>
      <c r="AN3731">
        <f>VLOOKUP($U3731,$C$3624:$S$3650, COLUMNS($C$3651:S3735), FALSE)</f>
        <v>2.4449999999999998</v>
      </c>
      <c r="AO3731">
        <f t="shared" si="55"/>
        <v>26.263932107496466</v>
      </c>
    </row>
    <row r="3732" spans="21:41" x14ac:dyDescent="0.2">
      <c r="U3732" t="str">
        <f t="shared" si="54"/>
        <v>LTMpH</v>
      </c>
      <c r="V3732" s="176" t="s">
        <v>14622</v>
      </c>
      <c r="W3732" s="176" t="s">
        <v>14621</v>
      </c>
      <c r="X3732" s="176" t="s">
        <v>14619</v>
      </c>
      <c r="Y3732" s="176" t="s">
        <v>16009</v>
      </c>
      <c r="Z3732" s="176">
        <v>281.71977559999999</v>
      </c>
      <c r="AA3732">
        <f>VLOOKUP($U3732,$C$3624:$S$3650, COLUMNS($C$3651:F3735), FALSE)</f>
        <v>34.75</v>
      </c>
      <c r="AB3732">
        <f>VLOOKUP($U3732,$C$3624:$S$3650, COLUMNS($C$3651:G3735), FALSE)</f>
        <v>0.22360679774997896</v>
      </c>
      <c r="AC3732">
        <f>VLOOKUP($U3732,$C$3624:$S$3650, COLUMNS($C$3651:H3735), FALSE)</f>
        <v>26.8</v>
      </c>
      <c r="AD3732">
        <f>VLOOKUP($U3732,$C$3624:$S$3650, COLUMNS($C$3651:I3735), FALSE)</f>
        <v>1.5811388300841896E-2</v>
      </c>
      <c r="AE3732">
        <f>VLOOKUP($U3732,$C$3624:$S$3650, COLUMNS($C$3651:J3735), FALSE)</f>
        <v>25.2990099009901</v>
      </c>
      <c r="AF3732">
        <f>VLOOKUP($U3732,$C$3624:$S$3650, COLUMNS($C$3651:K3735), FALSE)</f>
        <v>7.0359788959778865E-3</v>
      </c>
      <c r="AG3732">
        <f>VLOOKUP($U3732,$C$3624:$S$3650, COLUMNS($C$3651:L3735), FALSE)</f>
        <v>7.8909090909090915</v>
      </c>
      <c r="AH3732">
        <f>VLOOKUP($U3732,$C$3624:$S$3650, COLUMNS($C$3651:M3735), FALSE)</f>
        <v>1.2582848310586652E-3</v>
      </c>
      <c r="AI3732">
        <f>VLOOKUP($U3732,$C$3624:$S$3650, COLUMNS($C$3651:N3735), FALSE)</f>
        <v>2133.375</v>
      </c>
      <c r="AJ3732">
        <f>VLOOKUP($U3732,$C$3624:$S$3650, COLUMNS($C$3651:O3735), FALSE)</f>
        <v>0.49661728141004102</v>
      </c>
      <c r="AK3732">
        <f>VLOOKUP($U3732,$C$3624:$S$3650, COLUMNS($C$3651:P3735), FALSE)</f>
        <v>0</v>
      </c>
      <c r="AL3732">
        <f>VLOOKUP($U3732,$C$3624:$S$3650, COLUMNS($C$3651:Q3735), FALSE)</f>
        <v>561</v>
      </c>
      <c r="AM3732">
        <f>VLOOKUP($U3732,$C$3624:$S$3650, COLUMNS($C$3651:R3735), FALSE)</f>
        <v>0</v>
      </c>
      <c r="AN3732">
        <f>VLOOKUP($U3732,$C$3624:$S$3650, COLUMNS($C$3651:S3735), FALSE)</f>
        <v>2.4449999999999998</v>
      </c>
      <c r="AO3732">
        <f t="shared" si="55"/>
        <v>26.263932107496466</v>
      </c>
    </row>
    <row r="3733" spans="21:41" x14ac:dyDescent="0.2">
      <c r="U3733" t="str">
        <f t="shared" si="54"/>
        <v>LTMpH</v>
      </c>
      <c r="V3733" s="176" t="s">
        <v>14622</v>
      </c>
      <c r="W3733" s="176" t="s">
        <v>14621</v>
      </c>
      <c r="X3733" s="176" t="s">
        <v>14619</v>
      </c>
      <c r="Y3733" s="176" t="s">
        <v>16009</v>
      </c>
      <c r="Z3733" s="176">
        <v>100.57075620000001</v>
      </c>
      <c r="AA3733">
        <f>VLOOKUP($U3733,$C$3624:$S$3650, COLUMNS($C$3651:F3735), FALSE)</f>
        <v>34.75</v>
      </c>
      <c r="AB3733">
        <f>VLOOKUP($U3733,$C$3624:$S$3650, COLUMNS($C$3651:G3735), FALSE)</f>
        <v>0.22360679774997896</v>
      </c>
      <c r="AC3733">
        <f>VLOOKUP($U3733,$C$3624:$S$3650, COLUMNS($C$3651:H3735), FALSE)</f>
        <v>26.8</v>
      </c>
      <c r="AD3733">
        <f>VLOOKUP($U3733,$C$3624:$S$3650, COLUMNS($C$3651:I3735), FALSE)</f>
        <v>1.5811388300841896E-2</v>
      </c>
      <c r="AE3733">
        <f>VLOOKUP($U3733,$C$3624:$S$3650, COLUMNS($C$3651:J3735), FALSE)</f>
        <v>25.2990099009901</v>
      </c>
      <c r="AF3733">
        <f>VLOOKUP($U3733,$C$3624:$S$3650, COLUMNS($C$3651:K3735), FALSE)</f>
        <v>7.0359788959778865E-3</v>
      </c>
      <c r="AG3733">
        <f>VLOOKUP($U3733,$C$3624:$S$3650, COLUMNS($C$3651:L3735), FALSE)</f>
        <v>7.8909090909090915</v>
      </c>
      <c r="AH3733">
        <f>VLOOKUP($U3733,$C$3624:$S$3650, COLUMNS($C$3651:M3735), FALSE)</f>
        <v>1.2582848310586652E-3</v>
      </c>
      <c r="AI3733">
        <f>VLOOKUP($U3733,$C$3624:$S$3650, COLUMNS($C$3651:N3735), FALSE)</f>
        <v>2133.375</v>
      </c>
      <c r="AJ3733">
        <f>VLOOKUP($U3733,$C$3624:$S$3650, COLUMNS($C$3651:O3735), FALSE)</f>
        <v>0.49661728141004102</v>
      </c>
      <c r="AK3733">
        <f>VLOOKUP($U3733,$C$3624:$S$3650, COLUMNS($C$3651:P3735), FALSE)</f>
        <v>0</v>
      </c>
      <c r="AL3733">
        <f>VLOOKUP($U3733,$C$3624:$S$3650, COLUMNS($C$3651:Q3735), FALSE)</f>
        <v>561</v>
      </c>
      <c r="AM3733">
        <f>VLOOKUP($U3733,$C$3624:$S$3650, COLUMNS($C$3651:R3735), FALSE)</f>
        <v>0</v>
      </c>
      <c r="AN3733">
        <f>VLOOKUP($U3733,$C$3624:$S$3650, COLUMNS($C$3651:S3735), FALSE)</f>
        <v>2.4449999999999998</v>
      </c>
      <c r="AO3733">
        <f t="shared" si="55"/>
        <v>26.263932107496466</v>
      </c>
    </row>
    <row r="3734" spans="21:41" x14ac:dyDescent="0.2">
      <c r="U3734" t="str">
        <f t="shared" si="54"/>
        <v>LTMpH</v>
      </c>
      <c r="V3734" s="176" t="s">
        <v>14622</v>
      </c>
      <c r="W3734" s="176" t="s">
        <v>14621</v>
      </c>
      <c r="X3734" s="176" t="s">
        <v>14619</v>
      </c>
      <c r="Y3734" s="176" t="s">
        <v>16009</v>
      </c>
      <c r="Z3734" s="176">
        <v>539.07770129999994</v>
      </c>
      <c r="AA3734">
        <f>VLOOKUP($U3734,$C$3624:$S$3650, COLUMNS($C$3651:F3735), FALSE)</f>
        <v>34.75</v>
      </c>
      <c r="AB3734">
        <f>VLOOKUP($U3734,$C$3624:$S$3650, COLUMNS($C$3651:G3735), FALSE)</f>
        <v>0.22360679774997896</v>
      </c>
      <c r="AC3734">
        <f>VLOOKUP($U3734,$C$3624:$S$3650, COLUMNS($C$3651:H3735), FALSE)</f>
        <v>26.8</v>
      </c>
      <c r="AD3734">
        <f>VLOOKUP($U3734,$C$3624:$S$3650, COLUMNS($C$3651:I3735), FALSE)</f>
        <v>1.5811388300841896E-2</v>
      </c>
      <c r="AE3734">
        <f>VLOOKUP($U3734,$C$3624:$S$3650, COLUMNS($C$3651:J3735), FALSE)</f>
        <v>25.2990099009901</v>
      </c>
      <c r="AF3734">
        <f>VLOOKUP($U3734,$C$3624:$S$3650, COLUMNS($C$3651:K3735), FALSE)</f>
        <v>7.0359788959778865E-3</v>
      </c>
      <c r="AG3734">
        <f>VLOOKUP($U3734,$C$3624:$S$3650, COLUMNS($C$3651:L3735), FALSE)</f>
        <v>7.8909090909090915</v>
      </c>
      <c r="AH3734">
        <f>VLOOKUP($U3734,$C$3624:$S$3650, COLUMNS($C$3651:M3735), FALSE)</f>
        <v>1.2582848310586652E-3</v>
      </c>
      <c r="AI3734">
        <f>VLOOKUP($U3734,$C$3624:$S$3650, COLUMNS($C$3651:N3735), FALSE)</f>
        <v>2133.375</v>
      </c>
      <c r="AJ3734">
        <f>VLOOKUP($U3734,$C$3624:$S$3650, COLUMNS($C$3651:O3735), FALSE)</f>
        <v>0.49661728141004102</v>
      </c>
      <c r="AK3734">
        <f>VLOOKUP($U3734,$C$3624:$S$3650, COLUMNS($C$3651:P3735), FALSE)</f>
        <v>0</v>
      </c>
      <c r="AL3734">
        <f>VLOOKUP($U3734,$C$3624:$S$3650, COLUMNS($C$3651:Q3735), FALSE)</f>
        <v>561</v>
      </c>
      <c r="AM3734">
        <f>VLOOKUP($U3734,$C$3624:$S$3650, COLUMNS($C$3651:R3735), FALSE)</f>
        <v>0</v>
      </c>
      <c r="AN3734">
        <f>VLOOKUP($U3734,$C$3624:$S$3650, COLUMNS($C$3651:S3735), FALSE)</f>
        <v>2.4449999999999998</v>
      </c>
      <c r="AO3734">
        <f t="shared" si="55"/>
        <v>26.263932107496466</v>
      </c>
    </row>
    <row r="3735" spans="21:41" x14ac:dyDescent="0.2">
      <c r="U3735" t="str">
        <f t="shared" si="54"/>
        <v>LTMpH</v>
      </c>
      <c r="V3735" s="176" t="s">
        <v>14622</v>
      </c>
      <c r="W3735" s="176" t="s">
        <v>14621</v>
      </c>
      <c r="X3735" s="176" t="s">
        <v>14619</v>
      </c>
      <c r="Y3735" s="176" t="s">
        <v>16009</v>
      </c>
      <c r="Z3735" s="176">
        <v>198.31867990000001</v>
      </c>
      <c r="AA3735">
        <f>VLOOKUP($U3735,$C$3624:$S$3650, COLUMNS($C$3651:F3735), FALSE)</f>
        <v>34.75</v>
      </c>
      <c r="AB3735">
        <f>VLOOKUP($U3735,$C$3624:$S$3650, COLUMNS($C$3651:G3735), FALSE)</f>
        <v>0.22360679774997896</v>
      </c>
      <c r="AC3735">
        <f>VLOOKUP($U3735,$C$3624:$S$3650, COLUMNS($C$3651:H3735), FALSE)</f>
        <v>26.8</v>
      </c>
      <c r="AD3735">
        <f>VLOOKUP($U3735,$C$3624:$S$3650, COLUMNS($C$3651:I3735), FALSE)</f>
        <v>1.5811388300841896E-2</v>
      </c>
      <c r="AE3735">
        <f>VLOOKUP($U3735,$C$3624:$S$3650, COLUMNS($C$3651:J3735), FALSE)</f>
        <v>25.2990099009901</v>
      </c>
      <c r="AF3735">
        <f>VLOOKUP($U3735,$C$3624:$S$3650, COLUMNS($C$3651:K3735), FALSE)</f>
        <v>7.0359788959778865E-3</v>
      </c>
      <c r="AG3735">
        <f>VLOOKUP($U3735,$C$3624:$S$3650, COLUMNS($C$3651:L3735), FALSE)</f>
        <v>7.8909090909090915</v>
      </c>
      <c r="AH3735">
        <f>VLOOKUP($U3735,$C$3624:$S$3650, COLUMNS($C$3651:M3735), FALSE)</f>
        <v>1.2582848310586652E-3</v>
      </c>
      <c r="AI3735">
        <f>VLOOKUP($U3735,$C$3624:$S$3650, COLUMNS($C$3651:N3735), FALSE)</f>
        <v>2133.375</v>
      </c>
      <c r="AJ3735">
        <f>VLOOKUP($U3735,$C$3624:$S$3650, COLUMNS($C$3651:O3735), FALSE)</f>
        <v>0.49661728141004102</v>
      </c>
      <c r="AK3735">
        <f>VLOOKUP($U3735,$C$3624:$S$3650, COLUMNS($C$3651:P3735), FALSE)</f>
        <v>0</v>
      </c>
      <c r="AL3735">
        <f>VLOOKUP($U3735,$C$3624:$S$3650, COLUMNS($C$3651:Q3735), FALSE)</f>
        <v>561</v>
      </c>
      <c r="AM3735">
        <f>VLOOKUP($U3735,$C$3624:$S$3650, COLUMNS($C$3651:R3735), FALSE)</f>
        <v>0</v>
      </c>
      <c r="AN3735">
        <f>VLOOKUP($U3735,$C$3624:$S$3650, COLUMNS($C$3651:S3735), FALSE)</f>
        <v>2.4449999999999998</v>
      </c>
      <c r="AO3735">
        <f t="shared" si="55"/>
        <v>26.263932107496466</v>
      </c>
    </row>
    <row r="3736" spans="21:41" x14ac:dyDescent="0.2">
      <c r="U3736" t="str">
        <f t="shared" ref="U3736:U3774" si="56">_xlfn.CONCAT(V3736,W3736)</f>
        <v>MTMpH</v>
      </c>
      <c r="V3736" s="176" t="s">
        <v>14616</v>
      </c>
      <c r="W3736" s="176" t="s">
        <v>14621</v>
      </c>
      <c r="X3736" s="176" t="s">
        <v>14618</v>
      </c>
      <c r="Y3736" s="176" t="s">
        <v>16009</v>
      </c>
      <c r="Z3736" s="176">
        <v>405.98704759999998</v>
      </c>
      <c r="AA3736">
        <f>VLOOKUP($U3736,$C$3624:$S$3650, COLUMNS($C$3651:F3741), FALSE)</f>
        <v>34.9</v>
      </c>
      <c r="AB3736">
        <f>VLOOKUP($U3736,$C$3624:$S$3650, COLUMNS($C$3651:G3741), FALSE)</f>
        <v>0.22360679774997896</v>
      </c>
      <c r="AC3736">
        <f>VLOOKUP($U3736,$C$3624:$S$3650, COLUMNS($C$3651:H3741), FALSE)</f>
        <v>28.201980198019804</v>
      </c>
      <c r="AD3736">
        <f>VLOOKUP($U3736,$C$3624:$S$3650, COLUMNS($C$3651:I3741), FALSE)</f>
        <v>2.2249707974499239E-2</v>
      </c>
      <c r="AE3736">
        <f>VLOOKUP($U3736,$C$3624:$S$3650, COLUMNS($C$3651:J3741), FALSE)</f>
        <v>26.799009900990097</v>
      </c>
      <c r="AF3736">
        <f>VLOOKUP($U3736,$C$3624:$S$3650, COLUMNS($C$3651:K3741), FALSE)</f>
        <v>6.8358622556036145E-3</v>
      </c>
      <c r="AG3736">
        <f>VLOOKUP($U3736,$C$3624:$S$3650, COLUMNS($C$3651:L3741), FALSE)</f>
        <v>7.8527272727272734</v>
      </c>
      <c r="AH3736">
        <f>VLOOKUP($U3736,$C$3624:$S$3650, COLUMNS($C$3651:M3741), FALSE)</f>
        <v>3.7820485120258736E-3</v>
      </c>
      <c r="AI3736">
        <f>VLOOKUP($U3736,$C$3624:$S$3650, COLUMNS($C$3651:N3741), FALSE)</f>
        <v>2139</v>
      </c>
      <c r="AJ3736">
        <f>VLOOKUP($U3736,$C$3624:$S$3650, COLUMNS($C$3651:O3741), FALSE)</f>
        <v>0.12994172844894958</v>
      </c>
      <c r="AK3736">
        <f>VLOOKUP($U3736,$C$3624:$S$3650, COLUMNS($C$3651:P3741), FALSE)</f>
        <v>0</v>
      </c>
      <c r="AL3736">
        <f>VLOOKUP($U3736,$C$3624:$S$3650, COLUMNS($C$3651:Q3741), FALSE)</f>
        <v>602</v>
      </c>
      <c r="AM3736">
        <f>VLOOKUP($U3736,$C$3624:$S$3650, COLUMNS($C$3651:R3741), FALSE)</f>
        <v>0</v>
      </c>
      <c r="AN3736">
        <f>VLOOKUP($U3736,$C$3624:$S$3650, COLUMNS($C$3651:S3741), FALSE)</f>
        <v>2.4500000000000002</v>
      </c>
      <c r="AO3736">
        <f t="shared" si="55"/>
        <v>27.700919377652049</v>
      </c>
    </row>
    <row r="3737" spans="21:41" x14ac:dyDescent="0.2">
      <c r="U3737" t="str">
        <f t="shared" si="56"/>
        <v>MTMpH</v>
      </c>
      <c r="V3737" s="176" t="s">
        <v>14616</v>
      </c>
      <c r="W3737" s="176" t="s">
        <v>14621</v>
      </c>
      <c r="X3737" s="176" t="s">
        <v>14618</v>
      </c>
      <c r="Y3737" s="176" t="s">
        <v>16009</v>
      </c>
      <c r="Z3737" s="176">
        <v>490.31653799999998</v>
      </c>
      <c r="AA3737">
        <f>VLOOKUP($U3737,$C$3624:$S$3650, COLUMNS($C$3651:F3742), FALSE)</f>
        <v>34.9</v>
      </c>
      <c r="AB3737">
        <f>VLOOKUP($U3737,$C$3624:$S$3650, COLUMNS($C$3651:G3742), FALSE)</f>
        <v>0.22360679774997896</v>
      </c>
      <c r="AC3737">
        <f>VLOOKUP($U3737,$C$3624:$S$3650, COLUMNS($C$3651:H3742), FALSE)</f>
        <v>28.201980198019804</v>
      </c>
      <c r="AD3737">
        <f>VLOOKUP($U3737,$C$3624:$S$3650, COLUMNS($C$3651:I3742), FALSE)</f>
        <v>2.2249707974499239E-2</v>
      </c>
      <c r="AE3737">
        <f>VLOOKUP($U3737,$C$3624:$S$3650, COLUMNS($C$3651:J3742), FALSE)</f>
        <v>26.799009900990097</v>
      </c>
      <c r="AF3737">
        <f>VLOOKUP($U3737,$C$3624:$S$3650, COLUMNS($C$3651:K3742), FALSE)</f>
        <v>6.8358622556036145E-3</v>
      </c>
      <c r="AG3737">
        <f>VLOOKUP($U3737,$C$3624:$S$3650, COLUMNS($C$3651:L3742), FALSE)</f>
        <v>7.8527272727272734</v>
      </c>
      <c r="AH3737">
        <f>VLOOKUP($U3737,$C$3624:$S$3650, COLUMNS($C$3651:M3742), FALSE)</f>
        <v>3.7820485120258736E-3</v>
      </c>
      <c r="AI3737">
        <f>VLOOKUP($U3737,$C$3624:$S$3650, COLUMNS($C$3651:N3742), FALSE)</f>
        <v>2139</v>
      </c>
      <c r="AJ3737">
        <f>VLOOKUP($U3737,$C$3624:$S$3650, COLUMNS($C$3651:O3742), FALSE)</f>
        <v>0.12994172844894958</v>
      </c>
      <c r="AK3737">
        <f>VLOOKUP($U3737,$C$3624:$S$3650, COLUMNS($C$3651:P3742), FALSE)</f>
        <v>0</v>
      </c>
      <c r="AL3737">
        <f>VLOOKUP($U3737,$C$3624:$S$3650, COLUMNS($C$3651:Q3742), FALSE)</f>
        <v>602</v>
      </c>
      <c r="AM3737">
        <f>VLOOKUP($U3737,$C$3624:$S$3650, COLUMNS($C$3651:R3742), FALSE)</f>
        <v>0</v>
      </c>
      <c r="AN3737">
        <f>VLOOKUP($U3737,$C$3624:$S$3650, COLUMNS($C$3651:S3742), FALSE)</f>
        <v>2.4500000000000002</v>
      </c>
      <c r="AO3737">
        <f t="shared" si="55"/>
        <v>27.700919377652049</v>
      </c>
    </row>
    <row r="3738" spans="21:41" x14ac:dyDescent="0.2">
      <c r="U3738" t="str">
        <f t="shared" si="56"/>
        <v>MTMpH</v>
      </c>
      <c r="V3738" s="176" t="s">
        <v>14616</v>
      </c>
      <c r="W3738" s="176" t="s">
        <v>14621</v>
      </c>
      <c r="X3738" s="176" t="s">
        <v>14618</v>
      </c>
      <c r="Y3738" s="176" t="s">
        <v>16009</v>
      </c>
      <c r="Z3738" s="176">
        <v>475.3966264</v>
      </c>
      <c r="AA3738">
        <f>VLOOKUP($U3738,$C$3624:$S$3650, COLUMNS($C$3651:F3743), FALSE)</f>
        <v>34.9</v>
      </c>
      <c r="AB3738">
        <f>VLOOKUP($U3738,$C$3624:$S$3650, COLUMNS($C$3651:G3743), FALSE)</f>
        <v>0.22360679774997896</v>
      </c>
      <c r="AC3738">
        <f>VLOOKUP($U3738,$C$3624:$S$3650, COLUMNS($C$3651:H3743), FALSE)</f>
        <v>28.201980198019804</v>
      </c>
      <c r="AD3738">
        <f>VLOOKUP($U3738,$C$3624:$S$3650, COLUMNS($C$3651:I3743), FALSE)</f>
        <v>2.2249707974499239E-2</v>
      </c>
      <c r="AE3738">
        <f>VLOOKUP($U3738,$C$3624:$S$3650, COLUMNS($C$3651:J3743), FALSE)</f>
        <v>26.799009900990097</v>
      </c>
      <c r="AF3738">
        <f>VLOOKUP($U3738,$C$3624:$S$3650, COLUMNS($C$3651:K3743), FALSE)</f>
        <v>6.8358622556036145E-3</v>
      </c>
      <c r="AG3738">
        <f>VLOOKUP($U3738,$C$3624:$S$3650, COLUMNS($C$3651:L3743), FALSE)</f>
        <v>7.8527272727272734</v>
      </c>
      <c r="AH3738">
        <f>VLOOKUP($U3738,$C$3624:$S$3650, COLUMNS($C$3651:M3743), FALSE)</f>
        <v>3.7820485120258736E-3</v>
      </c>
      <c r="AI3738">
        <f>VLOOKUP($U3738,$C$3624:$S$3650, COLUMNS($C$3651:N3743), FALSE)</f>
        <v>2139</v>
      </c>
      <c r="AJ3738">
        <f>VLOOKUP($U3738,$C$3624:$S$3650, COLUMNS($C$3651:O3743), FALSE)</f>
        <v>0.12994172844894958</v>
      </c>
      <c r="AK3738">
        <f>VLOOKUP($U3738,$C$3624:$S$3650, COLUMNS($C$3651:P3743), FALSE)</f>
        <v>0</v>
      </c>
      <c r="AL3738">
        <f>VLOOKUP($U3738,$C$3624:$S$3650, COLUMNS($C$3651:Q3743), FALSE)</f>
        <v>602</v>
      </c>
      <c r="AM3738">
        <f>VLOOKUP($U3738,$C$3624:$S$3650, COLUMNS($C$3651:R3743), FALSE)</f>
        <v>0</v>
      </c>
      <c r="AN3738">
        <f>VLOOKUP($U3738,$C$3624:$S$3650, COLUMNS($C$3651:S3743), FALSE)</f>
        <v>2.4500000000000002</v>
      </c>
      <c r="AO3738">
        <f t="shared" si="55"/>
        <v>27.700919377652049</v>
      </c>
    </row>
    <row r="3739" spans="21:41" x14ac:dyDescent="0.2">
      <c r="U3739" t="str">
        <f t="shared" si="56"/>
        <v>MTMpH</v>
      </c>
      <c r="V3739" s="176" t="s">
        <v>14616</v>
      </c>
      <c r="W3739" s="176" t="s">
        <v>14621</v>
      </c>
      <c r="X3739" s="176" t="s">
        <v>14618</v>
      </c>
      <c r="Y3739" s="176" t="s">
        <v>16009</v>
      </c>
      <c r="Z3739" s="176">
        <v>594.45496500000002</v>
      </c>
      <c r="AA3739">
        <f>VLOOKUP($U3739,$C$3624:$S$3650, COLUMNS($C$3651:F3745), FALSE)</f>
        <v>34.9</v>
      </c>
      <c r="AB3739">
        <f>VLOOKUP($U3739,$C$3624:$S$3650, COLUMNS($C$3651:G3745), FALSE)</f>
        <v>0.22360679774997896</v>
      </c>
      <c r="AC3739">
        <f>VLOOKUP($U3739,$C$3624:$S$3650, COLUMNS($C$3651:H3745), FALSE)</f>
        <v>28.201980198019804</v>
      </c>
      <c r="AD3739">
        <f>VLOOKUP($U3739,$C$3624:$S$3650, COLUMNS($C$3651:I3745), FALSE)</f>
        <v>2.2249707974499239E-2</v>
      </c>
      <c r="AE3739">
        <f>VLOOKUP($U3739,$C$3624:$S$3650, COLUMNS($C$3651:J3745), FALSE)</f>
        <v>26.799009900990097</v>
      </c>
      <c r="AF3739">
        <f>VLOOKUP($U3739,$C$3624:$S$3650, COLUMNS($C$3651:K3745), FALSE)</f>
        <v>6.8358622556036145E-3</v>
      </c>
      <c r="AG3739">
        <f>VLOOKUP($U3739,$C$3624:$S$3650, COLUMNS($C$3651:L3745), FALSE)</f>
        <v>7.8527272727272734</v>
      </c>
      <c r="AH3739">
        <f>VLOOKUP($U3739,$C$3624:$S$3650, COLUMNS($C$3651:M3745), FALSE)</f>
        <v>3.7820485120258736E-3</v>
      </c>
      <c r="AI3739">
        <f>VLOOKUP($U3739,$C$3624:$S$3650, COLUMNS($C$3651:N3745), FALSE)</f>
        <v>2139</v>
      </c>
      <c r="AJ3739">
        <f>VLOOKUP($U3739,$C$3624:$S$3650, COLUMNS($C$3651:O3745), FALSE)</f>
        <v>0.12994172844894958</v>
      </c>
      <c r="AK3739">
        <f>VLOOKUP($U3739,$C$3624:$S$3650, COLUMNS($C$3651:P3745), FALSE)</f>
        <v>0</v>
      </c>
      <c r="AL3739">
        <f>VLOOKUP($U3739,$C$3624:$S$3650, COLUMNS($C$3651:Q3745), FALSE)</f>
        <v>602</v>
      </c>
      <c r="AM3739">
        <f>VLOOKUP($U3739,$C$3624:$S$3650, COLUMNS($C$3651:R3745), FALSE)</f>
        <v>0</v>
      </c>
      <c r="AN3739">
        <f>VLOOKUP($U3739,$C$3624:$S$3650, COLUMNS($C$3651:S3745), FALSE)</f>
        <v>2.4500000000000002</v>
      </c>
      <c r="AO3739">
        <f t="shared" si="55"/>
        <v>27.700919377652049</v>
      </c>
    </row>
    <row r="3740" spans="21:41" x14ac:dyDescent="0.2">
      <c r="U3740" t="str">
        <f t="shared" si="56"/>
        <v>MTMpH</v>
      </c>
      <c r="V3740" s="176" t="s">
        <v>14616</v>
      </c>
      <c r="W3740" s="176" t="s">
        <v>14621</v>
      </c>
      <c r="X3740" s="176" t="s">
        <v>14618</v>
      </c>
      <c r="Y3740" s="176" t="s">
        <v>16009</v>
      </c>
      <c r="Z3740" s="176">
        <v>112.553054</v>
      </c>
      <c r="AA3740">
        <f>VLOOKUP($U3740,$C$3624:$S$3650, COLUMNS($C$3651:F3746), FALSE)</f>
        <v>34.9</v>
      </c>
      <c r="AB3740">
        <f>VLOOKUP($U3740,$C$3624:$S$3650, COLUMNS($C$3651:G3746), FALSE)</f>
        <v>0.22360679774997896</v>
      </c>
      <c r="AC3740">
        <f>VLOOKUP($U3740,$C$3624:$S$3650, COLUMNS($C$3651:H3746), FALSE)</f>
        <v>28.201980198019804</v>
      </c>
      <c r="AD3740">
        <f>VLOOKUP($U3740,$C$3624:$S$3650, COLUMNS($C$3651:I3746), FALSE)</f>
        <v>2.2249707974499239E-2</v>
      </c>
      <c r="AE3740">
        <f>VLOOKUP($U3740,$C$3624:$S$3650, COLUMNS($C$3651:J3746), FALSE)</f>
        <v>26.799009900990097</v>
      </c>
      <c r="AF3740">
        <f>VLOOKUP($U3740,$C$3624:$S$3650, COLUMNS($C$3651:K3746), FALSE)</f>
        <v>6.8358622556036145E-3</v>
      </c>
      <c r="AG3740">
        <f>VLOOKUP($U3740,$C$3624:$S$3650, COLUMNS($C$3651:L3746), FALSE)</f>
        <v>7.8527272727272734</v>
      </c>
      <c r="AH3740">
        <f>VLOOKUP($U3740,$C$3624:$S$3650, COLUMNS($C$3651:M3746), FALSE)</f>
        <v>3.7820485120258736E-3</v>
      </c>
      <c r="AI3740">
        <f>VLOOKUP($U3740,$C$3624:$S$3650, COLUMNS($C$3651:N3746), FALSE)</f>
        <v>2139</v>
      </c>
      <c r="AJ3740">
        <f>VLOOKUP($U3740,$C$3624:$S$3650, COLUMNS($C$3651:O3746), FALSE)</f>
        <v>0.12994172844894958</v>
      </c>
      <c r="AK3740">
        <f>VLOOKUP($U3740,$C$3624:$S$3650, COLUMNS($C$3651:P3746), FALSE)</f>
        <v>0</v>
      </c>
      <c r="AL3740">
        <f>VLOOKUP($U3740,$C$3624:$S$3650, COLUMNS($C$3651:Q3746), FALSE)</f>
        <v>602</v>
      </c>
      <c r="AM3740">
        <f>VLOOKUP($U3740,$C$3624:$S$3650, COLUMNS($C$3651:R3746), FALSE)</f>
        <v>0</v>
      </c>
      <c r="AN3740">
        <f>VLOOKUP($U3740,$C$3624:$S$3650, COLUMNS($C$3651:S3746), FALSE)</f>
        <v>2.4500000000000002</v>
      </c>
      <c r="AO3740">
        <f t="shared" si="55"/>
        <v>27.700919377652049</v>
      </c>
    </row>
    <row r="3741" spans="21:41" x14ac:dyDescent="0.2">
      <c r="U3741" t="str">
        <f t="shared" si="56"/>
        <v>MTMpH</v>
      </c>
      <c r="V3741" s="176" t="s">
        <v>14616</v>
      </c>
      <c r="W3741" s="176" t="s">
        <v>14621</v>
      </c>
      <c r="X3741" s="176" t="s">
        <v>14619</v>
      </c>
      <c r="Y3741" s="176" t="s">
        <v>16009</v>
      </c>
      <c r="Z3741" s="176">
        <v>0</v>
      </c>
      <c r="AA3741">
        <f>VLOOKUP($U3741,$C$3624:$S$3650, COLUMNS($C$3651:F3746), FALSE)</f>
        <v>34.9</v>
      </c>
      <c r="AB3741">
        <f>VLOOKUP($U3741,$C$3624:$S$3650, COLUMNS($C$3651:G3746), FALSE)</f>
        <v>0.22360679774997896</v>
      </c>
      <c r="AC3741">
        <f>VLOOKUP($U3741,$C$3624:$S$3650, COLUMNS($C$3651:H3746), FALSE)</f>
        <v>28.201980198019804</v>
      </c>
      <c r="AD3741">
        <f>VLOOKUP($U3741,$C$3624:$S$3650, COLUMNS($C$3651:I3746), FALSE)</f>
        <v>2.2249707974499239E-2</v>
      </c>
      <c r="AE3741">
        <f>VLOOKUP($U3741,$C$3624:$S$3650, COLUMNS($C$3651:J3746), FALSE)</f>
        <v>26.799009900990097</v>
      </c>
      <c r="AF3741">
        <f>VLOOKUP($U3741,$C$3624:$S$3650, COLUMNS($C$3651:K3746), FALSE)</f>
        <v>6.8358622556036145E-3</v>
      </c>
      <c r="AG3741">
        <f>VLOOKUP($U3741,$C$3624:$S$3650, COLUMNS($C$3651:L3746), FALSE)</f>
        <v>7.8527272727272734</v>
      </c>
      <c r="AH3741">
        <f>VLOOKUP($U3741,$C$3624:$S$3650, COLUMNS($C$3651:M3746), FALSE)</f>
        <v>3.7820485120258736E-3</v>
      </c>
      <c r="AI3741">
        <f>VLOOKUP($U3741,$C$3624:$S$3650, COLUMNS($C$3651:N3746), FALSE)</f>
        <v>2139</v>
      </c>
      <c r="AJ3741">
        <f>VLOOKUP($U3741,$C$3624:$S$3650, COLUMNS($C$3651:O3746), FALSE)</f>
        <v>0.12994172844894958</v>
      </c>
      <c r="AK3741">
        <f>VLOOKUP($U3741,$C$3624:$S$3650, COLUMNS($C$3651:P3746), FALSE)</f>
        <v>0</v>
      </c>
      <c r="AL3741">
        <f>VLOOKUP($U3741,$C$3624:$S$3650, COLUMNS($C$3651:Q3746), FALSE)</f>
        <v>602</v>
      </c>
      <c r="AM3741">
        <f>VLOOKUP($U3741,$C$3624:$S$3650, COLUMNS($C$3651:R3746), FALSE)</f>
        <v>0</v>
      </c>
      <c r="AN3741">
        <f>VLOOKUP($U3741,$C$3624:$S$3650, COLUMNS($C$3651:S3746), FALSE)</f>
        <v>2.4500000000000002</v>
      </c>
      <c r="AO3741">
        <f t="shared" si="55"/>
        <v>27.700919377652049</v>
      </c>
    </row>
    <row r="3742" spans="21:41" x14ac:dyDescent="0.2">
      <c r="U3742" t="str">
        <f t="shared" si="56"/>
        <v>MTMpH</v>
      </c>
      <c r="V3742" s="176" t="s">
        <v>14616</v>
      </c>
      <c r="W3742" s="176" t="s">
        <v>14621</v>
      </c>
      <c r="X3742" s="176" t="s">
        <v>14619</v>
      </c>
      <c r="Y3742" s="176" t="s">
        <v>16009</v>
      </c>
      <c r="Z3742" s="176">
        <v>176.28864659999999</v>
      </c>
      <c r="AA3742">
        <f>VLOOKUP($U3742,$C$3624:$S$3650, COLUMNS($C$3651:F3746), FALSE)</f>
        <v>34.9</v>
      </c>
      <c r="AB3742">
        <f>VLOOKUP($U3742,$C$3624:$S$3650, COLUMNS($C$3651:G3746), FALSE)</f>
        <v>0.22360679774997896</v>
      </c>
      <c r="AC3742">
        <f>VLOOKUP($U3742,$C$3624:$S$3650, COLUMNS($C$3651:H3746), FALSE)</f>
        <v>28.201980198019804</v>
      </c>
      <c r="AD3742">
        <f>VLOOKUP($U3742,$C$3624:$S$3650, COLUMNS($C$3651:I3746), FALSE)</f>
        <v>2.2249707974499239E-2</v>
      </c>
      <c r="AE3742">
        <f>VLOOKUP($U3742,$C$3624:$S$3650, COLUMNS($C$3651:J3746), FALSE)</f>
        <v>26.799009900990097</v>
      </c>
      <c r="AF3742">
        <f>VLOOKUP($U3742,$C$3624:$S$3650, COLUMNS($C$3651:K3746), FALSE)</f>
        <v>6.8358622556036145E-3</v>
      </c>
      <c r="AG3742">
        <f>VLOOKUP($U3742,$C$3624:$S$3650, COLUMNS($C$3651:L3746), FALSE)</f>
        <v>7.8527272727272734</v>
      </c>
      <c r="AH3742">
        <f>VLOOKUP($U3742,$C$3624:$S$3650, COLUMNS($C$3651:M3746), FALSE)</f>
        <v>3.7820485120258736E-3</v>
      </c>
      <c r="AI3742">
        <f>VLOOKUP($U3742,$C$3624:$S$3650, COLUMNS($C$3651:N3746), FALSE)</f>
        <v>2139</v>
      </c>
      <c r="AJ3742">
        <f>VLOOKUP($U3742,$C$3624:$S$3650, COLUMNS($C$3651:O3746), FALSE)</f>
        <v>0.12994172844894958</v>
      </c>
      <c r="AK3742">
        <f>VLOOKUP($U3742,$C$3624:$S$3650, COLUMNS($C$3651:P3746), FALSE)</f>
        <v>0</v>
      </c>
      <c r="AL3742">
        <f>VLOOKUP($U3742,$C$3624:$S$3650, COLUMNS($C$3651:Q3746), FALSE)</f>
        <v>602</v>
      </c>
      <c r="AM3742">
        <f>VLOOKUP($U3742,$C$3624:$S$3650, COLUMNS($C$3651:R3746), FALSE)</f>
        <v>0</v>
      </c>
      <c r="AN3742">
        <f>VLOOKUP($U3742,$C$3624:$S$3650, COLUMNS($C$3651:S3746), FALSE)</f>
        <v>2.4500000000000002</v>
      </c>
      <c r="AO3742">
        <f t="shared" si="55"/>
        <v>27.700919377652049</v>
      </c>
    </row>
    <row r="3743" spans="21:41" x14ac:dyDescent="0.2">
      <c r="U3743" t="str">
        <f t="shared" si="56"/>
        <v>MTMpH</v>
      </c>
      <c r="V3743" s="176" t="s">
        <v>14616</v>
      </c>
      <c r="W3743" s="176" t="s">
        <v>14621</v>
      </c>
      <c r="X3743" s="176" t="s">
        <v>14619</v>
      </c>
      <c r="Y3743" s="176" t="s">
        <v>16009</v>
      </c>
      <c r="Z3743" s="176">
        <v>43.679435050000002</v>
      </c>
      <c r="AA3743">
        <f>VLOOKUP($U3743,$C$3624:$S$3650, COLUMNS($C$3651:F3746), FALSE)</f>
        <v>34.9</v>
      </c>
      <c r="AB3743">
        <f>VLOOKUP($U3743,$C$3624:$S$3650, COLUMNS($C$3651:G3746), FALSE)</f>
        <v>0.22360679774997896</v>
      </c>
      <c r="AC3743">
        <f>VLOOKUP($U3743,$C$3624:$S$3650, COLUMNS($C$3651:H3746), FALSE)</f>
        <v>28.201980198019804</v>
      </c>
      <c r="AD3743">
        <f>VLOOKUP($U3743,$C$3624:$S$3650, COLUMNS($C$3651:I3746), FALSE)</f>
        <v>2.2249707974499239E-2</v>
      </c>
      <c r="AE3743">
        <f>VLOOKUP($U3743,$C$3624:$S$3650, COLUMNS($C$3651:J3746), FALSE)</f>
        <v>26.799009900990097</v>
      </c>
      <c r="AF3743">
        <f>VLOOKUP($U3743,$C$3624:$S$3650, COLUMNS($C$3651:K3746), FALSE)</f>
        <v>6.8358622556036145E-3</v>
      </c>
      <c r="AG3743">
        <f>VLOOKUP($U3743,$C$3624:$S$3650, COLUMNS($C$3651:L3746), FALSE)</f>
        <v>7.8527272727272734</v>
      </c>
      <c r="AH3743">
        <f>VLOOKUP($U3743,$C$3624:$S$3650, COLUMNS($C$3651:M3746), FALSE)</f>
        <v>3.7820485120258736E-3</v>
      </c>
      <c r="AI3743">
        <f>VLOOKUP($U3743,$C$3624:$S$3650, COLUMNS($C$3651:N3746), FALSE)</f>
        <v>2139</v>
      </c>
      <c r="AJ3743">
        <f>VLOOKUP($U3743,$C$3624:$S$3650, COLUMNS($C$3651:O3746), FALSE)</f>
        <v>0.12994172844894958</v>
      </c>
      <c r="AK3743">
        <f>VLOOKUP($U3743,$C$3624:$S$3650, COLUMNS($C$3651:P3746), FALSE)</f>
        <v>0</v>
      </c>
      <c r="AL3743">
        <f>VLOOKUP($U3743,$C$3624:$S$3650, COLUMNS($C$3651:Q3746), FALSE)</f>
        <v>602</v>
      </c>
      <c r="AM3743">
        <f>VLOOKUP($U3743,$C$3624:$S$3650, COLUMNS($C$3651:R3746), FALSE)</f>
        <v>0</v>
      </c>
      <c r="AN3743">
        <f>VLOOKUP($U3743,$C$3624:$S$3650, COLUMNS($C$3651:S3746), FALSE)</f>
        <v>2.4500000000000002</v>
      </c>
      <c r="AO3743">
        <f t="shared" si="55"/>
        <v>27.700919377652049</v>
      </c>
    </row>
    <row r="3744" spans="21:41" x14ac:dyDescent="0.2">
      <c r="U3744" t="str">
        <f t="shared" si="56"/>
        <v>MTMpH</v>
      </c>
      <c r="V3744" s="176" t="s">
        <v>14616</v>
      </c>
      <c r="W3744" s="176" t="s">
        <v>14621</v>
      </c>
      <c r="X3744" s="176" t="s">
        <v>14619</v>
      </c>
      <c r="Y3744" s="176" t="s">
        <v>16009</v>
      </c>
      <c r="Z3744" s="176">
        <v>170.14018469999999</v>
      </c>
      <c r="AA3744">
        <f>VLOOKUP($U3744,$C$3624:$S$3650, COLUMNS($C$3651:F3746), FALSE)</f>
        <v>34.9</v>
      </c>
      <c r="AB3744">
        <f>VLOOKUP($U3744,$C$3624:$S$3650, COLUMNS($C$3651:G3746), FALSE)</f>
        <v>0.22360679774997896</v>
      </c>
      <c r="AC3744">
        <f>VLOOKUP($U3744,$C$3624:$S$3650, COLUMNS($C$3651:H3746), FALSE)</f>
        <v>28.201980198019804</v>
      </c>
      <c r="AD3744">
        <f>VLOOKUP($U3744,$C$3624:$S$3650, COLUMNS($C$3651:I3746), FALSE)</f>
        <v>2.2249707974499239E-2</v>
      </c>
      <c r="AE3744">
        <f>VLOOKUP($U3744,$C$3624:$S$3650, COLUMNS($C$3651:J3746), FALSE)</f>
        <v>26.799009900990097</v>
      </c>
      <c r="AF3744">
        <f>VLOOKUP($U3744,$C$3624:$S$3650, COLUMNS($C$3651:K3746), FALSE)</f>
        <v>6.8358622556036145E-3</v>
      </c>
      <c r="AG3744">
        <f>VLOOKUP($U3744,$C$3624:$S$3650, COLUMNS($C$3651:L3746), FALSE)</f>
        <v>7.8527272727272734</v>
      </c>
      <c r="AH3744">
        <f>VLOOKUP($U3744,$C$3624:$S$3650, COLUMNS($C$3651:M3746), FALSE)</f>
        <v>3.7820485120258736E-3</v>
      </c>
      <c r="AI3744">
        <f>VLOOKUP($U3744,$C$3624:$S$3650, COLUMNS($C$3651:N3746), FALSE)</f>
        <v>2139</v>
      </c>
      <c r="AJ3744">
        <f>VLOOKUP($U3744,$C$3624:$S$3650, COLUMNS($C$3651:O3746), FALSE)</f>
        <v>0.12994172844894958</v>
      </c>
      <c r="AK3744">
        <f>VLOOKUP($U3744,$C$3624:$S$3650, COLUMNS($C$3651:P3746), FALSE)</f>
        <v>0</v>
      </c>
      <c r="AL3744">
        <f>VLOOKUP($U3744,$C$3624:$S$3650, COLUMNS($C$3651:Q3746), FALSE)</f>
        <v>602</v>
      </c>
      <c r="AM3744">
        <f>VLOOKUP($U3744,$C$3624:$S$3650, COLUMNS($C$3651:R3746), FALSE)</f>
        <v>0</v>
      </c>
      <c r="AN3744">
        <f>VLOOKUP($U3744,$C$3624:$S$3650, COLUMNS($C$3651:S3746), FALSE)</f>
        <v>2.4500000000000002</v>
      </c>
      <c r="AO3744">
        <f t="shared" si="55"/>
        <v>27.700919377652049</v>
      </c>
    </row>
    <row r="3745" spans="21:41" x14ac:dyDescent="0.2">
      <c r="U3745" t="str">
        <f t="shared" si="56"/>
        <v>MTMpH</v>
      </c>
      <c r="V3745" s="176" t="s">
        <v>14616</v>
      </c>
      <c r="W3745" s="176" t="s">
        <v>14621</v>
      </c>
      <c r="X3745" s="176" t="s">
        <v>14619</v>
      </c>
      <c r="Y3745" s="176" t="s">
        <v>16009</v>
      </c>
      <c r="Z3745" s="176">
        <v>118.0558283</v>
      </c>
      <c r="AA3745">
        <f>VLOOKUP($U3745,$C$3624:$S$3650, COLUMNS($C$3651:F3747), FALSE)</f>
        <v>34.9</v>
      </c>
      <c r="AB3745">
        <f>VLOOKUP($U3745,$C$3624:$S$3650, COLUMNS($C$3651:G3747), FALSE)</f>
        <v>0.22360679774997896</v>
      </c>
      <c r="AC3745">
        <f>VLOOKUP($U3745,$C$3624:$S$3650, COLUMNS($C$3651:H3747), FALSE)</f>
        <v>28.201980198019804</v>
      </c>
      <c r="AD3745">
        <f>VLOOKUP($U3745,$C$3624:$S$3650, COLUMNS($C$3651:I3747), FALSE)</f>
        <v>2.2249707974499239E-2</v>
      </c>
      <c r="AE3745">
        <f>VLOOKUP($U3745,$C$3624:$S$3650, COLUMNS($C$3651:J3747), FALSE)</f>
        <v>26.799009900990097</v>
      </c>
      <c r="AF3745">
        <f>VLOOKUP($U3745,$C$3624:$S$3650, COLUMNS($C$3651:K3747), FALSE)</f>
        <v>6.8358622556036145E-3</v>
      </c>
      <c r="AG3745">
        <f>VLOOKUP($U3745,$C$3624:$S$3650, COLUMNS($C$3651:L3747), FALSE)</f>
        <v>7.8527272727272734</v>
      </c>
      <c r="AH3745">
        <f>VLOOKUP($U3745,$C$3624:$S$3650, COLUMNS($C$3651:M3747), FALSE)</f>
        <v>3.7820485120258736E-3</v>
      </c>
      <c r="AI3745">
        <f>VLOOKUP($U3745,$C$3624:$S$3650, COLUMNS($C$3651:N3747), FALSE)</f>
        <v>2139</v>
      </c>
      <c r="AJ3745">
        <f>VLOOKUP($U3745,$C$3624:$S$3650, COLUMNS($C$3651:O3747), FALSE)</f>
        <v>0.12994172844894958</v>
      </c>
      <c r="AK3745">
        <f>VLOOKUP($U3745,$C$3624:$S$3650, COLUMNS($C$3651:P3747), FALSE)</f>
        <v>0</v>
      </c>
      <c r="AL3745">
        <f>VLOOKUP($U3745,$C$3624:$S$3650, COLUMNS($C$3651:Q3747), FALSE)</f>
        <v>602</v>
      </c>
      <c r="AM3745">
        <f>VLOOKUP($U3745,$C$3624:$S$3650, COLUMNS($C$3651:R3747), FALSE)</f>
        <v>0</v>
      </c>
      <c r="AN3745">
        <f>VLOOKUP($U3745,$C$3624:$S$3650, COLUMNS($C$3651:S3747), FALSE)</f>
        <v>2.4500000000000002</v>
      </c>
      <c r="AO3745">
        <f t="shared" si="55"/>
        <v>27.700919377652049</v>
      </c>
    </row>
    <row r="3746" spans="21:41" x14ac:dyDescent="0.2">
      <c r="U3746" t="str">
        <f t="shared" si="56"/>
        <v>HTLpH</v>
      </c>
      <c r="V3746" s="176" t="s">
        <v>14620</v>
      </c>
      <c r="W3746" s="176" t="s">
        <v>14623</v>
      </c>
      <c r="X3746" s="176" t="s">
        <v>14618</v>
      </c>
      <c r="Y3746" s="176" t="s">
        <v>16009</v>
      </c>
      <c r="Z3746" s="176">
        <v>-170.48481630000001</v>
      </c>
      <c r="AA3746">
        <f>VLOOKUP($U3746,$C$3624:$S$3650, COLUMNS($C$3651:F3747), FALSE)</f>
        <v>34.799999999999997</v>
      </c>
      <c r="AB3746">
        <f>VLOOKUP($U3746,$C$3624:$S$3650, COLUMNS($C$3651:G3747), FALSE)</f>
        <v>0.22360679774997896</v>
      </c>
      <c r="AC3746">
        <f>VLOOKUP($U3746,$C$3624:$S$3650, COLUMNS($C$3651:H3747), FALSE)</f>
        <v>29.650000000000002</v>
      </c>
      <c r="AD3746">
        <f>VLOOKUP($U3746,$C$3624:$S$3650, COLUMNS($C$3651:I3747), FALSE)</f>
        <v>0.15811388300841897</v>
      </c>
      <c r="AE3746">
        <f>VLOOKUP($U3746,$C$3624:$S$3650, COLUMNS($C$3651:J3747), FALSE)</f>
        <v>28.150000000000002</v>
      </c>
      <c r="AF3746">
        <f>VLOOKUP($U3746,$C$3624:$S$3650, COLUMNS($C$3651:K3747), FALSE)</f>
        <v>6.6637083054553068E-3</v>
      </c>
      <c r="AG3746">
        <f>VLOOKUP($U3746,$C$3624:$S$3650, COLUMNS($C$3651:L3747), FALSE)</f>
        <v>7.7150000000000007</v>
      </c>
      <c r="AH3746">
        <f>VLOOKUP($U3746,$C$3624:$S$3650, COLUMNS($C$3651:M3747), FALSE)</f>
        <v>6.3644021778424308E-3</v>
      </c>
      <c r="AI3746">
        <f>VLOOKUP($U3746,$C$3624:$S$3650, COLUMNS($C$3651:N3747), FALSE)</f>
        <v>2199</v>
      </c>
      <c r="AJ3746">
        <f>VLOOKUP($U3746,$C$3624:$S$3650, COLUMNS($C$3651:O3747), FALSE)</f>
        <v>4.5236994512333366E-2</v>
      </c>
      <c r="AK3746">
        <f>VLOOKUP($U3746,$C$3624:$S$3650, COLUMNS($C$3651:P3747), FALSE)</f>
        <v>0</v>
      </c>
      <c r="AL3746">
        <f>VLOOKUP($U3746,$C$3624:$S$3650, COLUMNS($C$3651:Q3747), FALSE)</f>
        <v>927.5</v>
      </c>
      <c r="AM3746">
        <f>VLOOKUP($U3746,$C$3624:$S$3650, COLUMNS($C$3651:R3747), FALSE)</f>
        <v>0</v>
      </c>
      <c r="AN3746">
        <f>VLOOKUP($U3746,$C$3624:$S$3650, COLUMNS($C$3651:S3747), FALSE)</f>
        <v>1.9699999999999998</v>
      </c>
      <c r="AO3746">
        <f t="shared" si="55"/>
        <v>29.114285714285714</v>
      </c>
    </row>
    <row r="3747" spans="21:41" x14ac:dyDescent="0.2">
      <c r="U3747" t="str">
        <f t="shared" si="56"/>
        <v>HTLpH</v>
      </c>
      <c r="V3747" s="176" t="s">
        <v>14620</v>
      </c>
      <c r="W3747" s="176" t="s">
        <v>14623</v>
      </c>
      <c r="X3747" s="176" t="s">
        <v>14618</v>
      </c>
      <c r="Y3747" s="176" t="s">
        <v>16009</v>
      </c>
      <c r="Z3747" s="176">
        <v>-261.96063179999999</v>
      </c>
      <c r="AA3747">
        <f>VLOOKUP($U3747,$C$3624:$S$3650, COLUMNS($C$3651:F3749), FALSE)</f>
        <v>34.799999999999997</v>
      </c>
      <c r="AB3747">
        <f>VLOOKUP($U3747,$C$3624:$S$3650, COLUMNS($C$3651:G3749), FALSE)</f>
        <v>0.22360679774997896</v>
      </c>
      <c r="AC3747">
        <f>VLOOKUP($U3747,$C$3624:$S$3650, COLUMNS($C$3651:H3749), FALSE)</f>
        <v>29.650000000000002</v>
      </c>
      <c r="AD3747">
        <f>VLOOKUP($U3747,$C$3624:$S$3650, COLUMNS($C$3651:I3749), FALSE)</f>
        <v>0.15811388300841897</v>
      </c>
      <c r="AE3747">
        <f>VLOOKUP($U3747,$C$3624:$S$3650, COLUMNS($C$3651:J3749), FALSE)</f>
        <v>28.150000000000002</v>
      </c>
      <c r="AF3747">
        <f>VLOOKUP($U3747,$C$3624:$S$3650, COLUMNS($C$3651:K3749), FALSE)</f>
        <v>6.6637083054553068E-3</v>
      </c>
      <c r="AG3747">
        <f>VLOOKUP($U3747,$C$3624:$S$3650, COLUMNS($C$3651:L3749), FALSE)</f>
        <v>7.7150000000000007</v>
      </c>
      <c r="AH3747">
        <f>VLOOKUP($U3747,$C$3624:$S$3650, COLUMNS($C$3651:M3749), FALSE)</f>
        <v>6.3644021778424308E-3</v>
      </c>
      <c r="AI3747">
        <f>VLOOKUP($U3747,$C$3624:$S$3650, COLUMNS($C$3651:N3749), FALSE)</f>
        <v>2199</v>
      </c>
      <c r="AJ3747">
        <f>VLOOKUP($U3747,$C$3624:$S$3650, COLUMNS($C$3651:O3749), FALSE)</f>
        <v>4.5236994512333366E-2</v>
      </c>
      <c r="AK3747">
        <f>VLOOKUP($U3747,$C$3624:$S$3650, COLUMNS($C$3651:P3749), FALSE)</f>
        <v>0</v>
      </c>
      <c r="AL3747">
        <f>VLOOKUP($U3747,$C$3624:$S$3650, COLUMNS($C$3651:Q3749), FALSE)</f>
        <v>927.5</v>
      </c>
      <c r="AM3747">
        <f>VLOOKUP($U3747,$C$3624:$S$3650, COLUMNS($C$3651:R3749), FALSE)</f>
        <v>0</v>
      </c>
      <c r="AN3747">
        <f>VLOOKUP($U3747,$C$3624:$S$3650, COLUMNS($C$3651:S3749), FALSE)</f>
        <v>1.9699999999999998</v>
      </c>
      <c r="AO3747">
        <f t="shared" si="55"/>
        <v>29.114285714285714</v>
      </c>
    </row>
    <row r="3748" spans="21:41" x14ac:dyDescent="0.2">
      <c r="U3748" t="str">
        <f t="shared" si="56"/>
        <v>HTLpH</v>
      </c>
      <c r="V3748" s="176" t="s">
        <v>14620</v>
      </c>
      <c r="W3748" s="176" t="s">
        <v>14623</v>
      </c>
      <c r="X3748" s="176" t="s">
        <v>14619</v>
      </c>
      <c r="Y3748" s="176" t="s">
        <v>16009</v>
      </c>
      <c r="Z3748" s="176">
        <v>-176.21293660000001</v>
      </c>
      <c r="AA3748">
        <f>VLOOKUP($U3748,$C$3624:$S$3650, COLUMNS($C$3651:F3753), FALSE)</f>
        <v>34.799999999999997</v>
      </c>
      <c r="AB3748">
        <f>VLOOKUP($U3748,$C$3624:$S$3650, COLUMNS($C$3651:G3753), FALSE)</f>
        <v>0.22360679774997896</v>
      </c>
      <c r="AC3748">
        <f>VLOOKUP($U3748,$C$3624:$S$3650, COLUMNS($C$3651:H3753), FALSE)</f>
        <v>29.650000000000002</v>
      </c>
      <c r="AD3748">
        <f>VLOOKUP($U3748,$C$3624:$S$3650, COLUMNS($C$3651:I3753), FALSE)</f>
        <v>0.15811388300841897</v>
      </c>
      <c r="AE3748">
        <f>VLOOKUP($U3748,$C$3624:$S$3650, COLUMNS($C$3651:J3753), FALSE)</f>
        <v>28.150000000000002</v>
      </c>
      <c r="AF3748">
        <f>VLOOKUP($U3748,$C$3624:$S$3650, COLUMNS($C$3651:K3753), FALSE)</f>
        <v>6.6637083054553068E-3</v>
      </c>
      <c r="AG3748">
        <f>VLOOKUP($U3748,$C$3624:$S$3650, COLUMNS($C$3651:L3753), FALSE)</f>
        <v>7.7150000000000007</v>
      </c>
      <c r="AH3748">
        <f>VLOOKUP($U3748,$C$3624:$S$3650, COLUMNS($C$3651:M3753), FALSE)</f>
        <v>6.3644021778424308E-3</v>
      </c>
      <c r="AI3748">
        <f>VLOOKUP($U3748,$C$3624:$S$3650, COLUMNS($C$3651:N3753), FALSE)</f>
        <v>2199</v>
      </c>
      <c r="AJ3748">
        <f>VLOOKUP($U3748,$C$3624:$S$3650, COLUMNS($C$3651:O3753), FALSE)</f>
        <v>4.5236994512333366E-2</v>
      </c>
      <c r="AK3748">
        <f>VLOOKUP($U3748,$C$3624:$S$3650, COLUMNS($C$3651:P3753), FALSE)</f>
        <v>0</v>
      </c>
      <c r="AL3748">
        <f>VLOOKUP($U3748,$C$3624:$S$3650, COLUMNS($C$3651:Q3753), FALSE)</f>
        <v>927.5</v>
      </c>
      <c r="AM3748">
        <f>VLOOKUP($U3748,$C$3624:$S$3650, COLUMNS($C$3651:R3753), FALSE)</f>
        <v>0</v>
      </c>
      <c r="AN3748">
        <f>VLOOKUP($U3748,$C$3624:$S$3650, COLUMNS($C$3651:S3753), FALSE)</f>
        <v>1.9699999999999998</v>
      </c>
      <c r="AO3748">
        <f t="shared" si="55"/>
        <v>29.114285714285714</v>
      </c>
    </row>
    <row r="3749" spans="21:41" x14ac:dyDescent="0.2">
      <c r="U3749" t="str">
        <f t="shared" si="56"/>
        <v>HTLpH</v>
      </c>
      <c r="V3749" s="176" t="s">
        <v>14620</v>
      </c>
      <c r="W3749" s="176" t="s">
        <v>14623</v>
      </c>
      <c r="X3749" s="176" t="s">
        <v>14619</v>
      </c>
      <c r="Y3749" s="176" t="s">
        <v>16009</v>
      </c>
      <c r="Z3749" s="176">
        <v>-70.631850900000003</v>
      </c>
      <c r="AA3749">
        <f>VLOOKUP($U3749,$C$3624:$S$3650, COLUMNS($C$3651:F3755), FALSE)</f>
        <v>34.799999999999997</v>
      </c>
      <c r="AB3749">
        <f>VLOOKUP($U3749,$C$3624:$S$3650, COLUMNS($C$3651:G3755), FALSE)</f>
        <v>0.22360679774997896</v>
      </c>
      <c r="AC3749">
        <f>VLOOKUP($U3749,$C$3624:$S$3650, COLUMNS($C$3651:H3755), FALSE)</f>
        <v>29.650000000000002</v>
      </c>
      <c r="AD3749">
        <f>VLOOKUP($U3749,$C$3624:$S$3650, COLUMNS($C$3651:I3755), FALSE)</f>
        <v>0.15811388300841897</v>
      </c>
      <c r="AE3749">
        <f>VLOOKUP($U3749,$C$3624:$S$3650, COLUMNS($C$3651:J3755), FALSE)</f>
        <v>28.150000000000002</v>
      </c>
      <c r="AF3749">
        <f>VLOOKUP($U3749,$C$3624:$S$3650, COLUMNS($C$3651:K3755), FALSE)</f>
        <v>6.6637083054553068E-3</v>
      </c>
      <c r="AG3749">
        <f>VLOOKUP($U3749,$C$3624:$S$3650, COLUMNS($C$3651:L3755), FALSE)</f>
        <v>7.7150000000000007</v>
      </c>
      <c r="AH3749">
        <f>VLOOKUP($U3749,$C$3624:$S$3650, COLUMNS($C$3651:M3755), FALSE)</f>
        <v>6.3644021778424308E-3</v>
      </c>
      <c r="AI3749">
        <f>VLOOKUP($U3749,$C$3624:$S$3650, COLUMNS($C$3651:N3755), FALSE)</f>
        <v>2199</v>
      </c>
      <c r="AJ3749">
        <f>VLOOKUP($U3749,$C$3624:$S$3650, COLUMNS($C$3651:O3755), FALSE)</f>
        <v>4.5236994512333366E-2</v>
      </c>
      <c r="AK3749">
        <f>VLOOKUP($U3749,$C$3624:$S$3650, COLUMNS($C$3651:P3755), FALSE)</f>
        <v>0</v>
      </c>
      <c r="AL3749">
        <f>VLOOKUP($U3749,$C$3624:$S$3650, COLUMNS($C$3651:Q3755), FALSE)</f>
        <v>927.5</v>
      </c>
      <c r="AM3749">
        <f>VLOOKUP($U3749,$C$3624:$S$3650, COLUMNS($C$3651:R3755), FALSE)</f>
        <v>0</v>
      </c>
      <c r="AN3749">
        <f>VLOOKUP($U3749,$C$3624:$S$3650, COLUMNS($C$3651:S3755), FALSE)</f>
        <v>1.9699999999999998</v>
      </c>
      <c r="AO3749">
        <f t="shared" si="55"/>
        <v>29.114285714285714</v>
      </c>
    </row>
    <row r="3750" spans="21:41" x14ac:dyDescent="0.2">
      <c r="U3750" t="str">
        <f t="shared" si="56"/>
        <v>LTLpH</v>
      </c>
      <c r="V3750" s="176" t="s">
        <v>14622</v>
      </c>
      <c r="W3750" s="176" t="s">
        <v>14623</v>
      </c>
      <c r="X3750" s="176" t="s">
        <v>14618</v>
      </c>
      <c r="Y3750" s="176" t="s">
        <v>16009</v>
      </c>
      <c r="Z3750" s="176">
        <v>553.32433490000005</v>
      </c>
      <c r="AA3750">
        <f>VLOOKUP($U3750,$C$3624:$S$3650, COLUMNS($C$3651:F3756), FALSE)</f>
        <v>34.75</v>
      </c>
      <c r="AB3750">
        <f>VLOOKUP($U3750,$C$3624:$S$3650, COLUMNS($C$3651:G3756), FALSE)</f>
        <v>0.22360679774997896</v>
      </c>
      <c r="AC3750">
        <f>VLOOKUP($U3750,$C$3624:$S$3650, COLUMNS($C$3651:H3756), FALSE)</f>
        <v>26.599009900990097</v>
      </c>
      <c r="AD3750">
        <f>VLOOKUP($U3750,$C$3624:$S$3650, COLUMNS($C$3651:I3756), FALSE)</f>
        <v>2.2249707974499239E-2</v>
      </c>
      <c r="AE3750">
        <f>VLOOKUP($U3750,$C$3624:$S$3650, COLUMNS($C$3651:J3756), FALSE)</f>
        <v>25.100990099009902</v>
      </c>
      <c r="AF3750">
        <f>VLOOKUP($U3750,$C$3624:$S$3650, COLUMNS($C$3651:K3756), FALSE)</f>
        <v>7.0499530760989139E-3</v>
      </c>
      <c r="AG3750">
        <f>VLOOKUP($U3750,$C$3624:$S$3650, COLUMNS($C$3651:L3756), FALSE)</f>
        <v>7.7350000000000003</v>
      </c>
      <c r="AH3750">
        <f>VLOOKUP($U3750,$C$3624:$S$3650, COLUMNS($C$3651:M3756), FALSE)</f>
        <v>1.2712321568503081E-3</v>
      </c>
      <c r="AI3750">
        <f>VLOOKUP($U3750,$C$3624:$S$3650, COLUMNS($C$3651:N3756), FALSE)</f>
        <v>2160.1</v>
      </c>
      <c r="AJ3750">
        <f>VLOOKUP($U3750,$C$3624:$S$3650, COLUMNS($C$3651:O3756), FALSE)</f>
        <v>0.20513595448455474</v>
      </c>
      <c r="AK3750">
        <f>VLOOKUP($U3750,$C$3624:$S$3650, COLUMNS($C$3651:P3756), FALSE)</f>
        <v>0</v>
      </c>
      <c r="AL3750">
        <f>VLOOKUP($U3750,$C$3624:$S$3650, COLUMNS($C$3651:Q3756), FALSE)</f>
        <v>861.5</v>
      </c>
      <c r="AM3750">
        <f>VLOOKUP($U3750,$C$3624:$S$3650, COLUMNS($C$3651:R3756), FALSE)</f>
        <v>0</v>
      </c>
      <c r="AN3750">
        <f>VLOOKUP($U3750,$C$3624:$S$3650, COLUMNS($C$3651:S3756), FALSE)</f>
        <v>1.81</v>
      </c>
      <c r="AO3750">
        <f t="shared" si="55"/>
        <v>26.064002828854314</v>
      </c>
    </row>
    <row r="3751" spans="21:41" x14ac:dyDescent="0.2">
      <c r="U3751" t="str">
        <f t="shared" si="56"/>
        <v>LTLpH</v>
      </c>
      <c r="V3751" s="176" t="s">
        <v>14622</v>
      </c>
      <c r="W3751" s="176" t="s">
        <v>14623</v>
      </c>
      <c r="X3751" s="176" t="s">
        <v>14618</v>
      </c>
      <c r="Y3751" s="176" t="s">
        <v>16009</v>
      </c>
      <c r="Z3751" s="176">
        <v>-540.31163279999998</v>
      </c>
      <c r="AA3751">
        <f>VLOOKUP($U3751,$C$3624:$S$3650, COLUMNS($C$3651:F3757), FALSE)</f>
        <v>34.75</v>
      </c>
      <c r="AB3751">
        <f>VLOOKUP($U3751,$C$3624:$S$3650, COLUMNS($C$3651:G3757), FALSE)</f>
        <v>0.22360679774997896</v>
      </c>
      <c r="AC3751">
        <f>VLOOKUP($U3751,$C$3624:$S$3650, COLUMNS($C$3651:H3757), FALSE)</f>
        <v>26.599009900990097</v>
      </c>
      <c r="AD3751">
        <f>VLOOKUP($U3751,$C$3624:$S$3650, COLUMNS($C$3651:I3757), FALSE)</f>
        <v>2.2249707974499239E-2</v>
      </c>
      <c r="AE3751">
        <f>VLOOKUP($U3751,$C$3624:$S$3650, COLUMNS($C$3651:J3757), FALSE)</f>
        <v>25.100990099009902</v>
      </c>
      <c r="AF3751">
        <f>VLOOKUP($U3751,$C$3624:$S$3650, COLUMNS($C$3651:K3757), FALSE)</f>
        <v>7.0499530760989139E-3</v>
      </c>
      <c r="AG3751">
        <f>VLOOKUP($U3751,$C$3624:$S$3650, COLUMNS($C$3651:L3757), FALSE)</f>
        <v>7.7350000000000003</v>
      </c>
      <c r="AH3751">
        <f>VLOOKUP($U3751,$C$3624:$S$3650, COLUMNS($C$3651:M3757), FALSE)</f>
        <v>1.2712321568503081E-3</v>
      </c>
      <c r="AI3751">
        <f>VLOOKUP($U3751,$C$3624:$S$3650, COLUMNS($C$3651:N3757), FALSE)</f>
        <v>2160.1</v>
      </c>
      <c r="AJ3751">
        <f>VLOOKUP($U3751,$C$3624:$S$3650, COLUMNS($C$3651:O3757), FALSE)</f>
        <v>0.20513595448455474</v>
      </c>
      <c r="AK3751">
        <f>VLOOKUP($U3751,$C$3624:$S$3650, COLUMNS($C$3651:P3757), FALSE)</f>
        <v>0</v>
      </c>
      <c r="AL3751">
        <f>VLOOKUP($U3751,$C$3624:$S$3650, COLUMNS($C$3651:Q3757), FALSE)</f>
        <v>861.5</v>
      </c>
      <c r="AM3751">
        <f>VLOOKUP($U3751,$C$3624:$S$3650, COLUMNS($C$3651:R3757), FALSE)</f>
        <v>0</v>
      </c>
      <c r="AN3751">
        <f>VLOOKUP($U3751,$C$3624:$S$3650, COLUMNS($C$3651:S3757), FALSE)</f>
        <v>1.81</v>
      </c>
      <c r="AO3751">
        <f t="shared" ref="AO3751:AO3814" si="57">AC3751*9/14 + AE3751*5/14</f>
        <v>26.064002828854314</v>
      </c>
    </row>
    <row r="3752" spans="21:41" x14ac:dyDescent="0.2">
      <c r="U3752" t="str">
        <f t="shared" si="56"/>
        <v>LTLpH</v>
      </c>
      <c r="V3752" s="176" t="s">
        <v>14622</v>
      </c>
      <c r="W3752" s="176" t="s">
        <v>14623</v>
      </c>
      <c r="X3752" s="176" t="s">
        <v>14618</v>
      </c>
      <c r="Y3752" s="176" t="s">
        <v>16009</v>
      </c>
      <c r="Z3752" s="176">
        <v>272.73765730000002</v>
      </c>
      <c r="AA3752">
        <f>VLOOKUP($U3752,$C$3624:$S$3650, COLUMNS($C$3651:F3758), FALSE)</f>
        <v>34.75</v>
      </c>
      <c r="AB3752">
        <f>VLOOKUP($U3752,$C$3624:$S$3650, COLUMNS($C$3651:G3758), FALSE)</f>
        <v>0.22360679774997896</v>
      </c>
      <c r="AC3752">
        <f>VLOOKUP($U3752,$C$3624:$S$3650, COLUMNS($C$3651:H3758), FALSE)</f>
        <v>26.599009900990097</v>
      </c>
      <c r="AD3752">
        <f>VLOOKUP($U3752,$C$3624:$S$3650, COLUMNS($C$3651:I3758), FALSE)</f>
        <v>2.2249707974499239E-2</v>
      </c>
      <c r="AE3752">
        <f>VLOOKUP($U3752,$C$3624:$S$3650, COLUMNS($C$3651:J3758), FALSE)</f>
        <v>25.100990099009902</v>
      </c>
      <c r="AF3752">
        <f>VLOOKUP($U3752,$C$3624:$S$3650, COLUMNS($C$3651:K3758), FALSE)</f>
        <v>7.0499530760989139E-3</v>
      </c>
      <c r="AG3752">
        <f>VLOOKUP($U3752,$C$3624:$S$3650, COLUMNS($C$3651:L3758), FALSE)</f>
        <v>7.7350000000000003</v>
      </c>
      <c r="AH3752">
        <f>VLOOKUP($U3752,$C$3624:$S$3650, COLUMNS($C$3651:M3758), FALSE)</f>
        <v>1.2712321568503081E-3</v>
      </c>
      <c r="AI3752">
        <f>VLOOKUP($U3752,$C$3624:$S$3650, COLUMNS($C$3651:N3758), FALSE)</f>
        <v>2160.1</v>
      </c>
      <c r="AJ3752">
        <f>VLOOKUP($U3752,$C$3624:$S$3650, COLUMNS($C$3651:O3758), FALSE)</f>
        <v>0.20513595448455474</v>
      </c>
      <c r="AK3752">
        <f>VLOOKUP($U3752,$C$3624:$S$3650, COLUMNS($C$3651:P3758), FALSE)</f>
        <v>0</v>
      </c>
      <c r="AL3752">
        <f>VLOOKUP($U3752,$C$3624:$S$3650, COLUMNS($C$3651:Q3758), FALSE)</f>
        <v>861.5</v>
      </c>
      <c r="AM3752">
        <f>VLOOKUP($U3752,$C$3624:$S$3650, COLUMNS($C$3651:R3758), FALSE)</f>
        <v>0</v>
      </c>
      <c r="AN3752">
        <f>VLOOKUP($U3752,$C$3624:$S$3650, COLUMNS($C$3651:S3758), FALSE)</f>
        <v>1.81</v>
      </c>
      <c r="AO3752">
        <f t="shared" si="57"/>
        <v>26.064002828854314</v>
      </c>
    </row>
    <row r="3753" spans="21:41" x14ac:dyDescent="0.2">
      <c r="U3753" t="str">
        <f t="shared" si="56"/>
        <v>LTLpH</v>
      </c>
      <c r="V3753" s="176" t="s">
        <v>14622</v>
      </c>
      <c r="W3753" s="176" t="s">
        <v>14623</v>
      </c>
      <c r="X3753" s="176" t="s">
        <v>14618</v>
      </c>
      <c r="Y3753" s="176" t="s">
        <v>16009</v>
      </c>
      <c r="Z3753" s="176">
        <v>714.06107459999998</v>
      </c>
      <c r="AA3753">
        <f>VLOOKUP($U3753,$C$3624:$S$3650, COLUMNS($C$3651:F3759), FALSE)</f>
        <v>34.75</v>
      </c>
      <c r="AB3753">
        <f>VLOOKUP($U3753,$C$3624:$S$3650, COLUMNS($C$3651:G3759), FALSE)</f>
        <v>0.22360679774997896</v>
      </c>
      <c r="AC3753">
        <f>VLOOKUP($U3753,$C$3624:$S$3650, COLUMNS($C$3651:H3759), FALSE)</f>
        <v>26.599009900990097</v>
      </c>
      <c r="AD3753">
        <f>VLOOKUP($U3753,$C$3624:$S$3650, COLUMNS($C$3651:I3759), FALSE)</f>
        <v>2.2249707974499239E-2</v>
      </c>
      <c r="AE3753">
        <f>VLOOKUP($U3753,$C$3624:$S$3650, COLUMNS($C$3651:J3759), FALSE)</f>
        <v>25.100990099009902</v>
      </c>
      <c r="AF3753">
        <f>VLOOKUP($U3753,$C$3624:$S$3650, COLUMNS($C$3651:K3759), FALSE)</f>
        <v>7.0499530760989139E-3</v>
      </c>
      <c r="AG3753">
        <f>VLOOKUP($U3753,$C$3624:$S$3650, COLUMNS($C$3651:L3759), FALSE)</f>
        <v>7.7350000000000003</v>
      </c>
      <c r="AH3753">
        <f>VLOOKUP($U3753,$C$3624:$S$3650, COLUMNS($C$3651:M3759), FALSE)</f>
        <v>1.2712321568503081E-3</v>
      </c>
      <c r="AI3753">
        <f>VLOOKUP($U3753,$C$3624:$S$3650, COLUMNS($C$3651:N3759), FALSE)</f>
        <v>2160.1</v>
      </c>
      <c r="AJ3753">
        <f>VLOOKUP($U3753,$C$3624:$S$3650, COLUMNS($C$3651:O3759), FALSE)</f>
        <v>0.20513595448455474</v>
      </c>
      <c r="AK3753">
        <f>VLOOKUP($U3753,$C$3624:$S$3650, COLUMNS($C$3651:P3759), FALSE)</f>
        <v>0</v>
      </c>
      <c r="AL3753">
        <f>VLOOKUP($U3753,$C$3624:$S$3650, COLUMNS($C$3651:Q3759), FALSE)</f>
        <v>861.5</v>
      </c>
      <c r="AM3753">
        <f>VLOOKUP($U3753,$C$3624:$S$3650, COLUMNS($C$3651:R3759), FALSE)</f>
        <v>0</v>
      </c>
      <c r="AN3753">
        <f>VLOOKUP($U3753,$C$3624:$S$3650, COLUMNS($C$3651:S3759), FALSE)</f>
        <v>1.81</v>
      </c>
      <c r="AO3753">
        <f t="shared" si="57"/>
        <v>26.064002828854314</v>
      </c>
    </row>
    <row r="3754" spans="21:41" x14ac:dyDescent="0.2">
      <c r="U3754" t="str">
        <f t="shared" si="56"/>
        <v>LTLpH</v>
      </c>
      <c r="V3754" s="176" t="s">
        <v>14622</v>
      </c>
      <c r="W3754" s="176" t="s">
        <v>14623</v>
      </c>
      <c r="X3754" s="176" t="s">
        <v>14618</v>
      </c>
      <c r="Y3754" s="176" t="s">
        <v>16009</v>
      </c>
      <c r="Z3754" s="176">
        <v>541.06154489999994</v>
      </c>
      <c r="AA3754">
        <f>VLOOKUP($U3754,$C$3624:$S$3650, COLUMNS($C$3651:F3760), FALSE)</f>
        <v>34.75</v>
      </c>
      <c r="AB3754">
        <f>VLOOKUP($U3754,$C$3624:$S$3650, COLUMNS($C$3651:G3760), FALSE)</f>
        <v>0.22360679774997896</v>
      </c>
      <c r="AC3754">
        <f>VLOOKUP($U3754,$C$3624:$S$3650, COLUMNS($C$3651:H3760), FALSE)</f>
        <v>26.599009900990097</v>
      </c>
      <c r="AD3754">
        <f>VLOOKUP($U3754,$C$3624:$S$3650, COLUMNS($C$3651:I3760), FALSE)</f>
        <v>2.2249707974499239E-2</v>
      </c>
      <c r="AE3754">
        <f>VLOOKUP($U3754,$C$3624:$S$3650, COLUMNS($C$3651:J3760), FALSE)</f>
        <v>25.100990099009902</v>
      </c>
      <c r="AF3754">
        <f>VLOOKUP($U3754,$C$3624:$S$3650, COLUMNS($C$3651:K3760), FALSE)</f>
        <v>7.0499530760989139E-3</v>
      </c>
      <c r="AG3754">
        <f>VLOOKUP($U3754,$C$3624:$S$3650, COLUMNS($C$3651:L3760), FALSE)</f>
        <v>7.7350000000000003</v>
      </c>
      <c r="AH3754">
        <f>VLOOKUP($U3754,$C$3624:$S$3650, COLUMNS($C$3651:M3760), FALSE)</f>
        <v>1.2712321568503081E-3</v>
      </c>
      <c r="AI3754">
        <f>VLOOKUP($U3754,$C$3624:$S$3650, COLUMNS($C$3651:N3760), FALSE)</f>
        <v>2160.1</v>
      </c>
      <c r="AJ3754">
        <f>VLOOKUP($U3754,$C$3624:$S$3650, COLUMNS($C$3651:O3760), FALSE)</f>
        <v>0.20513595448455474</v>
      </c>
      <c r="AK3754">
        <f>VLOOKUP($U3754,$C$3624:$S$3650, COLUMNS($C$3651:P3760), FALSE)</f>
        <v>0</v>
      </c>
      <c r="AL3754">
        <f>VLOOKUP($U3754,$C$3624:$S$3650, COLUMNS($C$3651:Q3760), FALSE)</f>
        <v>861.5</v>
      </c>
      <c r="AM3754">
        <f>VLOOKUP($U3754,$C$3624:$S$3650, COLUMNS($C$3651:R3760), FALSE)</f>
        <v>0</v>
      </c>
      <c r="AN3754">
        <f>VLOOKUP($U3754,$C$3624:$S$3650, COLUMNS($C$3651:S3760), FALSE)</f>
        <v>1.81</v>
      </c>
      <c r="AO3754">
        <f t="shared" si="57"/>
        <v>26.064002828854314</v>
      </c>
    </row>
    <row r="3755" spans="21:41" x14ac:dyDescent="0.2">
      <c r="U3755" t="str">
        <f t="shared" si="56"/>
        <v>LTLpH</v>
      </c>
      <c r="V3755" s="176" t="s">
        <v>14622</v>
      </c>
      <c r="W3755" s="176" t="s">
        <v>14623</v>
      </c>
      <c r="X3755" s="176" t="s">
        <v>14618</v>
      </c>
      <c r="Y3755" s="176" t="s">
        <v>16009</v>
      </c>
      <c r="Z3755" s="176">
        <v>588.20798660000003</v>
      </c>
      <c r="AA3755">
        <f>VLOOKUP($U3755,$C$3624:$S$3650, COLUMNS($C$3651:F3761), FALSE)</f>
        <v>34.75</v>
      </c>
      <c r="AB3755">
        <f>VLOOKUP($U3755,$C$3624:$S$3650, COLUMNS($C$3651:G3761), FALSE)</f>
        <v>0.22360679774997896</v>
      </c>
      <c r="AC3755">
        <f>VLOOKUP($U3755,$C$3624:$S$3650, COLUMNS($C$3651:H3761), FALSE)</f>
        <v>26.599009900990097</v>
      </c>
      <c r="AD3755">
        <f>VLOOKUP($U3755,$C$3624:$S$3650, COLUMNS($C$3651:I3761), FALSE)</f>
        <v>2.2249707974499239E-2</v>
      </c>
      <c r="AE3755">
        <f>VLOOKUP($U3755,$C$3624:$S$3650, COLUMNS($C$3651:J3761), FALSE)</f>
        <v>25.100990099009902</v>
      </c>
      <c r="AF3755">
        <f>VLOOKUP($U3755,$C$3624:$S$3650, COLUMNS($C$3651:K3761), FALSE)</f>
        <v>7.0499530760989139E-3</v>
      </c>
      <c r="AG3755">
        <f>VLOOKUP($U3755,$C$3624:$S$3650, COLUMNS($C$3651:L3761), FALSE)</f>
        <v>7.7350000000000003</v>
      </c>
      <c r="AH3755">
        <f>VLOOKUP($U3755,$C$3624:$S$3650, COLUMNS($C$3651:M3761), FALSE)</f>
        <v>1.2712321568503081E-3</v>
      </c>
      <c r="AI3755">
        <f>VLOOKUP($U3755,$C$3624:$S$3650, COLUMNS($C$3651:N3761), FALSE)</f>
        <v>2160.1</v>
      </c>
      <c r="AJ3755">
        <f>VLOOKUP($U3755,$C$3624:$S$3650, COLUMNS($C$3651:O3761), FALSE)</f>
        <v>0.20513595448455474</v>
      </c>
      <c r="AK3755">
        <f>VLOOKUP($U3755,$C$3624:$S$3650, COLUMNS($C$3651:P3761), FALSE)</f>
        <v>0</v>
      </c>
      <c r="AL3755">
        <f>VLOOKUP($U3755,$C$3624:$S$3650, COLUMNS($C$3651:Q3761), FALSE)</f>
        <v>861.5</v>
      </c>
      <c r="AM3755">
        <f>VLOOKUP($U3755,$C$3624:$S$3650, COLUMNS($C$3651:R3761), FALSE)</f>
        <v>0</v>
      </c>
      <c r="AN3755">
        <f>VLOOKUP($U3755,$C$3624:$S$3650, COLUMNS($C$3651:S3761), FALSE)</f>
        <v>1.81</v>
      </c>
      <c r="AO3755">
        <f t="shared" si="57"/>
        <v>26.064002828854314</v>
      </c>
    </row>
    <row r="3756" spans="21:41" x14ac:dyDescent="0.2">
      <c r="U3756" t="str">
        <f t="shared" si="56"/>
        <v>LTLpH</v>
      </c>
      <c r="V3756" s="176" t="s">
        <v>14622</v>
      </c>
      <c r="W3756" s="176" t="s">
        <v>14623</v>
      </c>
      <c r="X3756" s="176" t="s">
        <v>14619</v>
      </c>
      <c r="Y3756" s="176" t="s">
        <v>16009</v>
      </c>
      <c r="Z3756" s="176">
        <v>71.128010419999995</v>
      </c>
      <c r="AA3756">
        <f>VLOOKUP($U3756,$C$3624:$S$3650, COLUMNS($C$3651:F3762), FALSE)</f>
        <v>34.75</v>
      </c>
      <c r="AB3756">
        <f>VLOOKUP($U3756,$C$3624:$S$3650, COLUMNS($C$3651:G3762), FALSE)</f>
        <v>0.22360679774997896</v>
      </c>
      <c r="AC3756">
        <f>VLOOKUP($U3756,$C$3624:$S$3650, COLUMNS($C$3651:H3762), FALSE)</f>
        <v>26.599009900990097</v>
      </c>
      <c r="AD3756">
        <f>VLOOKUP($U3756,$C$3624:$S$3650, COLUMNS($C$3651:I3762), FALSE)</f>
        <v>2.2249707974499239E-2</v>
      </c>
      <c r="AE3756">
        <f>VLOOKUP($U3756,$C$3624:$S$3650, COLUMNS($C$3651:J3762), FALSE)</f>
        <v>25.100990099009902</v>
      </c>
      <c r="AF3756">
        <f>VLOOKUP($U3756,$C$3624:$S$3650, COLUMNS($C$3651:K3762), FALSE)</f>
        <v>7.0499530760989139E-3</v>
      </c>
      <c r="AG3756">
        <f>VLOOKUP($U3756,$C$3624:$S$3650, COLUMNS($C$3651:L3762), FALSE)</f>
        <v>7.7350000000000003</v>
      </c>
      <c r="AH3756">
        <f>VLOOKUP($U3756,$C$3624:$S$3650, COLUMNS($C$3651:M3762), FALSE)</f>
        <v>1.2712321568503081E-3</v>
      </c>
      <c r="AI3756">
        <f>VLOOKUP($U3756,$C$3624:$S$3650, COLUMNS($C$3651:N3762), FALSE)</f>
        <v>2160.1</v>
      </c>
      <c r="AJ3756">
        <f>VLOOKUP($U3756,$C$3624:$S$3650, COLUMNS($C$3651:O3762), FALSE)</f>
        <v>0.20513595448455474</v>
      </c>
      <c r="AK3756">
        <f>VLOOKUP($U3756,$C$3624:$S$3650, COLUMNS($C$3651:P3762), FALSE)</f>
        <v>0</v>
      </c>
      <c r="AL3756">
        <f>VLOOKUP($U3756,$C$3624:$S$3650, COLUMNS($C$3651:Q3762), FALSE)</f>
        <v>861.5</v>
      </c>
      <c r="AM3756">
        <f>VLOOKUP($U3756,$C$3624:$S$3650, COLUMNS($C$3651:R3762), FALSE)</f>
        <v>0</v>
      </c>
      <c r="AN3756">
        <f>VLOOKUP($U3756,$C$3624:$S$3650, COLUMNS($C$3651:S3762), FALSE)</f>
        <v>1.81</v>
      </c>
      <c r="AO3756">
        <f t="shared" si="57"/>
        <v>26.064002828854314</v>
      </c>
    </row>
    <row r="3757" spans="21:41" x14ac:dyDescent="0.2">
      <c r="U3757" t="str">
        <f t="shared" si="56"/>
        <v>LTLpH</v>
      </c>
      <c r="V3757" s="176" t="s">
        <v>14622</v>
      </c>
      <c r="W3757" s="176" t="s">
        <v>14623</v>
      </c>
      <c r="X3757" s="176" t="s">
        <v>14619</v>
      </c>
      <c r="Y3757" s="176" t="s">
        <v>16009</v>
      </c>
      <c r="Z3757" s="176">
        <v>-440.35658740000002</v>
      </c>
      <c r="AA3757">
        <f>VLOOKUP($U3757,$C$3624:$S$3650, COLUMNS($C$3651:F3763), FALSE)</f>
        <v>34.75</v>
      </c>
      <c r="AB3757">
        <f>VLOOKUP($U3757,$C$3624:$S$3650, COLUMNS($C$3651:G3763), FALSE)</f>
        <v>0.22360679774997896</v>
      </c>
      <c r="AC3757">
        <f>VLOOKUP($U3757,$C$3624:$S$3650, COLUMNS($C$3651:H3763), FALSE)</f>
        <v>26.599009900990097</v>
      </c>
      <c r="AD3757">
        <f>VLOOKUP($U3757,$C$3624:$S$3650, COLUMNS($C$3651:I3763), FALSE)</f>
        <v>2.2249707974499239E-2</v>
      </c>
      <c r="AE3757">
        <f>VLOOKUP($U3757,$C$3624:$S$3650, COLUMNS($C$3651:J3763), FALSE)</f>
        <v>25.100990099009902</v>
      </c>
      <c r="AF3757">
        <f>VLOOKUP($U3757,$C$3624:$S$3650, COLUMNS($C$3651:K3763), FALSE)</f>
        <v>7.0499530760989139E-3</v>
      </c>
      <c r="AG3757">
        <f>VLOOKUP($U3757,$C$3624:$S$3650, COLUMNS($C$3651:L3763), FALSE)</f>
        <v>7.7350000000000003</v>
      </c>
      <c r="AH3757">
        <f>VLOOKUP($U3757,$C$3624:$S$3650, COLUMNS($C$3651:M3763), FALSE)</f>
        <v>1.2712321568503081E-3</v>
      </c>
      <c r="AI3757">
        <f>VLOOKUP($U3757,$C$3624:$S$3650, COLUMNS($C$3651:N3763), FALSE)</f>
        <v>2160.1</v>
      </c>
      <c r="AJ3757">
        <f>VLOOKUP($U3757,$C$3624:$S$3650, COLUMNS($C$3651:O3763), FALSE)</f>
        <v>0.20513595448455474</v>
      </c>
      <c r="AK3757">
        <f>VLOOKUP($U3757,$C$3624:$S$3650, COLUMNS($C$3651:P3763), FALSE)</f>
        <v>0</v>
      </c>
      <c r="AL3757">
        <f>VLOOKUP($U3757,$C$3624:$S$3650, COLUMNS($C$3651:Q3763), FALSE)</f>
        <v>861.5</v>
      </c>
      <c r="AM3757">
        <f>VLOOKUP($U3757,$C$3624:$S$3650, COLUMNS($C$3651:R3763), FALSE)</f>
        <v>0</v>
      </c>
      <c r="AN3757">
        <f>VLOOKUP($U3757,$C$3624:$S$3650, COLUMNS($C$3651:S3763), FALSE)</f>
        <v>1.81</v>
      </c>
      <c r="AO3757">
        <f t="shared" si="57"/>
        <v>26.064002828854314</v>
      </c>
    </row>
    <row r="3758" spans="21:41" x14ac:dyDescent="0.2">
      <c r="U3758" t="str">
        <f t="shared" si="56"/>
        <v>LTLpH</v>
      </c>
      <c r="V3758" s="176" t="s">
        <v>14622</v>
      </c>
      <c r="W3758" s="176" t="s">
        <v>14623</v>
      </c>
      <c r="X3758" s="176" t="s">
        <v>14619</v>
      </c>
      <c r="Y3758" s="176" t="s">
        <v>16009</v>
      </c>
      <c r="Z3758" s="176">
        <v>-470.54941109999999</v>
      </c>
      <c r="AA3758">
        <f>VLOOKUP($U3758,$C$3624:$S$3650, COLUMNS($C$3651:F3764), FALSE)</f>
        <v>34.75</v>
      </c>
      <c r="AB3758">
        <f>VLOOKUP($U3758,$C$3624:$S$3650, COLUMNS($C$3651:G3764), FALSE)</f>
        <v>0.22360679774997896</v>
      </c>
      <c r="AC3758">
        <f>VLOOKUP($U3758,$C$3624:$S$3650, COLUMNS($C$3651:H3764), FALSE)</f>
        <v>26.599009900990097</v>
      </c>
      <c r="AD3758">
        <f>VLOOKUP($U3758,$C$3624:$S$3650, COLUMNS($C$3651:I3764), FALSE)</f>
        <v>2.2249707974499239E-2</v>
      </c>
      <c r="AE3758">
        <f>VLOOKUP($U3758,$C$3624:$S$3650, COLUMNS($C$3651:J3764), FALSE)</f>
        <v>25.100990099009902</v>
      </c>
      <c r="AF3758">
        <f>VLOOKUP($U3758,$C$3624:$S$3650, COLUMNS($C$3651:K3764), FALSE)</f>
        <v>7.0499530760989139E-3</v>
      </c>
      <c r="AG3758">
        <f>VLOOKUP($U3758,$C$3624:$S$3650, COLUMNS($C$3651:L3764), FALSE)</f>
        <v>7.7350000000000003</v>
      </c>
      <c r="AH3758">
        <f>VLOOKUP($U3758,$C$3624:$S$3650, COLUMNS($C$3651:M3764), FALSE)</f>
        <v>1.2712321568503081E-3</v>
      </c>
      <c r="AI3758">
        <f>VLOOKUP($U3758,$C$3624:$S$3650, COLUMNS($C$3651:N3764), FALSE)</f>
        <v>2160.1</v>
      </c>
      <c r="AJ3758">
        <f>VLOOKUP($U3758,$C$3624:$S$3650, COLUMNS($C$3651:O3764), FALSE)</f>
        <v>0.20513595448455474</v>
      </c>
      <c r="AK3758">
        <f>VLOOKUP($U3758,$C$3624:$S$3650, COLUMNS($C$3651:P3764), FALSE)</f>
        <v>0</v>
      </c>
      <c r="AL3758">
        <f>VLOOKUP($U3758,$C$3624:$S$3650, COLUMNS($C$3651:Q3764), FALSE)</f>
        <v>861.5</v>
      </c>
      <c r="AM3758">
        <f>VLOOKUP($U3758,$C$3624:$S$3650, COLUMNS($C$3651:R3764), FALSE)</f>
        <v>0</v>
      </c>
      <c r="AN3758">
        <f>VLOOKUP($U3758,$C$3624:$S$3650, COLUMNS($C$3651:S3764), FALSE)</f>
        <v>1.81</v>
      </c>
      <c r="AO3758">
        <f t="shared" si="57"/>
        <v>26.064002828854314</v>
      </c>
    </row>
    <row r="3759" spans="21:41" x14ac:dyDescent="0.2">
      <c r="U3759" t="str">
        <f t="shared" si="56"/>
        <v>LTLpH</v>
      </c>
      <c r="V3759" s="176" t="s">
        <v>14622</v>
      </c>
      <c r="W3759" s="176" t="s">
        <v>14623</v>
      </c>
      <c r="X3759" s="176" t="s">
        <v>14619</v>
      </c>
      <c r="Y3759" s="176" t="s">
        <v>16009</v>
      </c>
      <c r="Z3759" s="176">
        <v>-76.117317799999995</v>
      </c>
      <c r="AA3759">
        <f>VLOOKUP($U3759,$C$3624:$S$3650, COLUMNS($C$3651:F3764), FALSE)</f>
        <v>34.75</v>
      </c>
      <c r="AB3759">
        <f>VLOOKUP($U3759,$C$3624:$S$3650, COLUMNS($C$3651:G3764), FALSE)</f>
        <v>0.22360679774997896</v>
      </c>
      <c r="AC3759">
        <f>VLOOKUP($U3759,$C$3624:$S$3650, COLUMNS($C$3651:H3764), FALSE)</f>
        <v>26.599009900990097</v>
      </c>
      <c r="AD3759">
        <f>VLOOKUP($U3759,$C$3624:$S$3650, COLUMNS($C$3651:I3764), FALSE)</f>
        <v>2.2249707974499239E-2</v>
      </c>
      <c r="AE3759">
        <f>VLOOKUP($U3759,$C$3624:$S$3650, COLUMNS($C$3651:J3764), FALSE)</f>
        <v>25.100990099009902</v>
      </c>
      <c r="AF3759">
        <f>VLOOKUP($U3759,$C$3624:$S$3650, COLUMNS($C$3651:K3764), FALSE)</f>
        <v>7.0499530760989139E-3</v>
      </c>
      <c r="AG3759">
        <f>VLOOKUP($U3759,$C$3624:$S$3650, COLUMNS($C$3651:L3764), FALSE)</f>
        <v>7.7350000000000003</v>
      </c>
      <c r="AH3759">
        <f>VLOOKUP($U3759,$C$3624:$S$3650, COLUMNS($C$3651:M3764), FALSE)</f>
        <v>1.2712321568503081E-3</v>
      </c>
      <c r="AI3759">
        <f>VLOOKUP($U3759,$C$3624:$S$3650, COLUMNS($C$3651:N3764), FALSE)</f>
        <v>2160.1</v>
      </c>
      <c r="AJ3759">
        <f>VLOOKUP($U3759,$C$3624:$S$3650, COLUMNS($C$3651:O3764), FALSE)</f>
        <v>0.20513595448455474</v>
      </c>
      <c r="AK3759">
        <f>VLOOKUP($U3759,$C$3624:$S$3650, COLUMNS($C$3651:P3764), FALSE)</f>
        <v>0</v>
      </c>
      <c r="AL3759">
        <f>VLOOKUP($U3759,$C$3624:$S$3650, COLUMNS($C$3651:Q3764), FALSE)</f>
        <v>861.5</v>
      </c>
      <c r="AM3759">
        <f>VLOOKUP($U3759,$C$3624:$S$3650, COLUMNS($C$3651:R3764), FALSE)</f>
        <v>0</v>
      </c>
      <c r="AN3759">
        <f>VLOOKUP($U3759,$C$3624:$S$3650, COLUMNS($C$3651:S3764), FALSE)</f>
        <v>1.81</v>
      </c>
      <c r="AO3759">
        <f t="shared" si="57"/>
        <v>26.064002828854314</v>
      </c>
    </row>
    <row r="3760" spans="21:41" x14ac:dyDescent="0.2">
      <c r="U3760" t="str">
        <f t="shared" si="56"/>
        <v>LTLpH</v>
      </c>
      <c r="V3760" s="176" t="s">
        <v>14622</v>
      </c>
      <c r="W3760" s="176" t="s">
        <v>14623</v>
      </c>
      <c r="X3760" s="176" t="s">
        <v>14619</v>
      </c>
      <c r="Y3760" s="176" t="s">
        <v>16009</v>
      </c>
      <c r="Z3760" s="176">
        <v>-301.61303140000001</v>
      </c>
      <c r="AA3760">
        <f>VLOOKUP($U3760,$C$3624:$S$3650, COLUMNS($C$3651:F3765), FALSE)</f>
        <v>34.75</v>
      </c>
      <c r="AB3760">
        <f>VLOOKUP($U3760,$C$3624:$S$3650, COLUMNS($C$3651:G3765), FALSE)</f>
        <v>0.22360679774997896</v>
      </c>
      <c r="AC3760">
        <f>VLOOKUP($U3760,$C$3624:$S$3650, COLUMNS($C$3651:H3765), FALSE)</f>
        <v>26.599009900990097</v>
      </c>
      <c r="AD3760">
        <f>VLOOKUP($U3760,$C$3624:$S$3650, COLUMNS($C$3651:I3765), FALSE)</f>
        <v>2.2249707974499239E-2</v>
      </c>
      <c r="AE3760">
        <f>VLOOKUP($U3760,$C$3624:$S$3650, COLUMNS($C$3651:J3765), FALSE)</f>
        <v>25.100990099009902</v>
      </c>
      <c r="AF3760">
        <f>VLOOKUP($U3760,$C$3624:$S$3650, COLUMNS($C$3651:K3765), FALSE)</f>
        <v>7.0499530760989139E-3</v>
      </c>
      <c r="AG3760">
        <f>VLOOKUP($U3760,$C$3624:$S$3650, COLUMNS($C$3651:L3765), FALSE)</f>
        <v>7.7350000000000003</v>
      </c>
      <c r="AH3760">
        <f>VLOOKUP($U3760,$C$3624:$S$3650, COLUMNS($C$3651:M3765), FALSE)</f>
        <v>1.2712321568503081E-3</v>
      </c>
      <c r="AI3760">
        <f>VLOOKUP($U3760,$C$3624:$S$3650, COLUMNS($C$3651:N3765), FALSE)</f>
        <v>2160.1</v>
      </c>
      <c r="AJ3760">
        <f>VLOOKUP($U3760,$C$3624:$S$3650, COLUMNS($C$3651:O3765), FALSE)</f>
        <v>0.20513595448455474</v>
      </c>
      <c r="AK3760">
        <f>VLOOKUP($U3760,$C$3624:$S$3650, COLUMNS($C$3651:P3765), FALSE)</f>
        <v>0</v>
      </c>
      <c r="AL3760">
        <f>VLOOKUP($U3760,$C$3624:$S$3650, COLUMNS($C$3651:Q3765), FALSE)</f>
        <v>861.5</v>
      </c>
      <c r="AM3760">
        <f>VLOOKUP($U3760,$C$3624:$S$3650, COLUMNS($C$3651:R3765), FALSE)</f>
        <v>0</v>
      </c>
      <c r="AN3760">
        <f>VLOOKUP($U3760,$C$3624:$S$3650, COLUMNS($C$3651:S3765), FALSE)</f>
        <v>1.81</v>
      </c>
      <c r="AO3760">
        <f t="shared" si="57"/>
        <v>26.064002828854314</v>
      </c>
    </row>
    <row r="3761" spans="21:41" x14ac:dyDescent="0.2">
      <c r="U3761" t="str">
        <f t="shared" si="56"/>
        <v>LTLpH</v>
      </c>
      <c r="V3761" s="176" t="s">
        <v>14622</v>
      </c>
      <c r="W3761" s="176" t="s">
        <v>14623</v>
      </c>
      <c r="X3761" s="176" t="s">
        <v>14619</v>
      </c>
      <c r="Y3761" s="176" t="s">
        <v>16009</v>
      </c>
      <c r="Z3761" s="176">
        <v>-349.6747034</v>
      </c>
      <c r="AA3761">
        <f>VLOOKUP($U3761,$C$3624:$S$3650, COLUMNS($C$3651:F3766), FALSE)</f>
        <v>34.75</v>
      </c>
      <c r="AB3761">
        <f>VLOOKUP($U3761,$C$3624:$S$3650, COLUMNS($C$3651:G3766), FALSE)</f>
        <v>0.22360679774997896</v>
      </c>
      <c r="AC3761">
        <f>VLOOKUP($U3761,$C$3624:$S$3650, COLUMNS($C$3651:H3766), FALSE)</f>
        <v>26.599009900990097</v>
      </c>
      <c r="AD3761">
        <f>VLOOKUP($U3761,$C$3624:$S$3650, COLUMNS($C$3651:I3766), FALSE)</f>
        <v>2.2249707974499239E-2</v>
      </c>
      <c r="AE3761">
        <f>VLOOKUP($U3761,$C$3624:$S$3650, COLUMNS($C$3651:J3766), FALSE)</f>
        <v>25.100990099009902</v>
      </c>
      <c r="AF3761">
        <f>VLOOKUP($U3761,$C$3624:$S$3650, COLUMNS($C$3651:K3766), FALSE)</f>
        <v>7.0499530760989139E-3</v>
      </c>
      <c r="AG3761">
        <f>VLOOKUP($U3761,$C$3624:$S$3650, COLUMNS($C$3651:L3766), FALSE)</f>
        <v>7.7350000000000003</v>
      </c>
      <c r="AH3761">
        <f>VLOOKUP($U3761,$C$3624:$S$3650, COLUMNS($C$3651:M3766), FALSE)</f>
        <v>1.2712321568503081E-3</v>
      </c>
      <c r="AI3761">
        <f>VLOOKUP($U3761,$C$3624:$S$3650, COLUMNS($C$3651:N3766), FALSE)</f>
        <v>2160.1</v>
      </c>
      <c r="AJ3761">
        <f>VLOOKUP($U3761,$C$3624:$S$3650, COLUMNS($C$3651:O3766), FALSE)</f>
        <v>0.20513595448455474</v>
      </c>
      <c r="AK3761">
        <f>VLOOKUP($U3761,$C$3624:$S$3650, COLUMNS($C$3651:P3766), FALSE)</f>
        <v>0</v>
      </c>
      <c r="AL3761">
        <f>VLOOKUP($U3761,$C$3624:$S$3650, COLUMNS($C$3651:Q3766), FALSE)</f>
        <v>861.5</v>
      </c>
      <c r="AM3761">
        <f>VLOOKUP($U3761,$C$3624:$S$3650, COLUMNS($C$3651:R3766), FALSE)</f>
        <v>0</v>
      </c>
      <c r="AN3761">
        <f>VLOOKUP($U3761,$C$3624:$S$3650, COLUMNS($C$3651:S3766), FALSE)</f>
        <v>1.81</v>
      </c>
      <c r="AO3761">
        <f t="shared" si="57"/>
        <v>26.064002828854314</v>
      </c>
    </row>
    <row r="3762" spans="21:41" x14ac:dyDescent="0.2">
      <c r="U3762" t="str">
        <f t="shared" si="56"/>
        <v>HTLpH</v>
      </c>
      <c r="V3762" s="176" t="s">
        <v>14620</v>
      </c>
      <c r="W3762" s="176" t="s">
        <v>14623</v>
      </c>
      <c r="X3762" s="176" t="s">
        <v>14618</v>
      </c>
      <c r="Y3762" s="176" t="s">
        <v>16009</v>
      </c>
      <c r="Z3762" s="176">
        <v>-733.26603450000005</v>
      </c>
      <c r="AA3762">
        <f>VLOOKUP($U3762,$C$3624:$S$3650, COLUMNS($C$3651:F3766), FALSE)</f>
        <v>34.799999999999997</v>
      </c>
      <c r="AB3762">
        <f>VLOOKUP($U3762,$C$3624:$S$3650, COLUMNS($C$3651:G3766), FALSE)</f>
        <v>0.22360679774997896</v>
      </c>
      <c r="AC3762">
        <f>VLOOKUP($U3762,$C$3624:$S$3650, COLUMNS($C$3651:H3766), FALSE)</f>
        <v>29.650000000000002</v>
      </c>
      <c r="AD3762">
        <f>VLOOKUP($U3762,$C$3624:$S$3650, COLUMNS($C$3651:I3766), FALSE)</f>
        <v>0.15811388300841897</v>
      </c>
      <c r="AE3762">
        <f>VLOOKUP($U3762,$C$3624:$S$3650, COLUMNS($C$3651:J3766), FALSE)</f>
        <v>28.150000000000002</v>
      </c>
      <c r="AF3762">
        <f>VLOOKUP($U3762,$C$3624:$S$3650, COLUMNS($C$3651:K3766), FALSE)</f>
        <v>6.6637083054553068E-3</v>
      </c>
      <c r="AG3762">
        <f>VLOOKUP($U3762,$C$3624:$S$3650, COLUMNS($C$3651:L3766), FALSE)</f>
        <v>7.7150000000000007</v>
      </c>
      <c r="AH3762">
        <f>VLOOKUP($U3762,$C$3624:$S$3650, COLUMNS($C$3651:M3766), FALSE)</f>
        <v>6.3644021778424308E-3</v>
      </c>
      <c r="AI3762">
        <f>VLOOKUP($U3762,$C$3624:$S$3650, COLUMNS($C$3651:N3766), FALSE)</f>
        <v>2199</v>
      </c>
      <c r="AJ3762">
        <f>VLOOKUP($U3762,$C$3624:$S$3650, COLUMNS($C$3651:O3766), FALSE)</f>
        <v>4.5236994512333366E-2</v>
      </c>
      <c r="AK3762">
        <f>VLOOKUP($U3762,$C$3624:$S$3650, COLUMNS($C$3651:P3766), FALSE)</f>
        <v>0</v>
      </c>
      <c r="AL3762">
        <f>VLOOKUP($U3762,$C$3624:$S$3650, COLUMNS($C$3651:Q3766), FALSE)</f>
        <v>927.5</v>
      </c>
      <c r="AM3762">
        <f>VLOOKUP($U3762,$C$3624:$S$3650, COLUMNS($C$3651:R3766), FALSE)</f>
        <v>0</v>
      </c>
      <c r="AN3762">
        <f>VLOOKUP($U3762,$C$3624:$S$3650, COLUMNS($C$3651:S3766), FALSE)</f>
        <v>1.9699999999999998</v>
      </c>
      <c r="AO3762">
        <f t="shared" si="57"/>
        <v>29.114285714285714</v>
      </c>
    </row>
    <row r="3763" spans="21:41" x14ac:dyDescent="0.2">
      <c r="U3763" t="str">
        <f t="shared" si="56"/>
        <v>HTLpH</v>
      </c>
      <c r="V3763" s="176" t="s">
        <v>14620</v>
      </c>
      <c r="W3763" s="176" t="s">
        <v>14623</v>
      </c>
      <c r="X3763" s="176" t="s">
        <v>14618</v>
      </c>
      <c r="Y3763" s="176" t="s">
        <v>16009</v>
      </c>
      <c r="Z3763" s="176">
        <v>-582.05918640000004</v>
      </c>
      <c r="AA3763">
        <f>VLOOKUP($U3763,$C$3624:$S$3650, COLUMNS($C$3651:F3767), FALSE)</f>
        <v>34.799999999999997</v>
      </c>
      <c r="AB3763">
        <f>VLOOKUP($U3763,$C$3624:$S$3650, COLUMNS($C$3651:G3767), FALSE)</f>
        <v>0.22360679774997896</v>
      </c>
      <c r="AC3763">
        <f>VLOOKUP($U3763,$C$3624:$S$3650, COLUMNS($C$3651:H3767), FALSE)</f>
        <v>29.650000000000002</v>
      </c>
      <c r="AD3763">
        <f>VLOOKUP($U3763,$C$3624:$S$3650, COLUMNS($C$3651:I3767), FALSE)</f>
        <v>0.15811388300841897</v>
      </c>
      <c r="AE3763">
        <f>VLOOKUP($U3763,$C$3624:$S$3650, COLUMNS($C$3651:J3767), FALSE)</f>
        <v>28.150000000000002</v>
      </c>
      <c r="AF3763">
        <f>VLOOKUP($U3763,$C$3624:$S$3650, COLUMNS($C$3651:K3767), FALSE)</f>
        <v>6.6637083054553068E-3</v>
      </c>
      <c r="AG3763">
        <f>VLOOKUP($U3763,$C$3624:$S$3650, COLUMNS($C$3651:L3767), FALSE)</f>
        <v>7.7150000000000007</v>
      </c>
      <c r="AH3763">
        <f>VLOOKUP($U3763,$C$3624:$S$3650, COLUMNS($C$3651:M3767), FALSE)</f>
        <v>6.3644021778424308E-3</v>
      </c>
      <c r="AI3763">
        <f>VLOOKUP($U3763,$C$3624:$S$3650, COLUMNS($C$3651:N3767), FALSE)</f>
        <v>2199</v>
      </c>
      <c r="AJ3763">
        <f>VLOOKUP($U3763,$C$3624:$S$3650, COLUMNS($C$3651:O3767), FALSE)</f>
        <v>4.5236994512333366E-2</v>
      </c>
      <c r="AK3763">
        <f>VLOOKUP($U3763,$C$3624:$S$3650, COLUMNS($C$3651:P3767), FALSE)</f>
        <v>0</v>
      </c>
      <c r="AL3763">
        <f>VLOOKUP($U3763,$C$3624:$S$3650, COLUMNS($C$3651:Q3767), FALSE)</f>
        <v>927.5</v>
      </c>
      <c r="AM3763">
        <f>VLOOKUP($U3763,$C$3624:$S$3650, COLUMNS($C$3651:R3767), FALSE)</f>
        <v>0</v>
      </c>
      <c r="AN3763">
        <f>VLOOKUP($U3763,$C$3624:$S$3650, COLUMNS($C$3651:S3767), FALSE)</f>
        <v>1.9699999999999998</v>
      </c>
      <c r="AO3763">
        <f t="shared" si="57"/>
        <v>29.114285714285714</v>
      </c>
    </row>
    <row r="3764" spans="21:41" x14ac:dyDescent="0.2">
      <c r="U3764" t="str">
        <f t="shared" si="56"/>
        <v>HTLpH</v>
      </c>
      <c r="V3764" s="176" t="s">
        <v>14620</v>
      </c>
      <c r="W3764" s="176" t="s">
        <v>14623</v>
      </c>
      <c r="X3764" s="176" t="s">
        <v>14618</v>
      </c>
      <c r="Y3764" s="176" t="s">
        <v>16009</v>
      </c>
      <c r="Z3764" s="176">
        <v>-162.02807129999999</v>
      </c>
      <c r="AA3764">
        <f>VLOOKUP($U3764,$C$3624:$S$3650, COLUMNS($C$3651:F3767), FALSE)</f>
        <v>34.799999999999997</v>
      </c>
      <c r="AB3764">
        <f>VLOOKUP($U3764,$C$3624:$S$3650, COLUMNS($C$3651:G3767), FALSE)</f>
        <v>0.22360679774997896</v>
      </c>
      <c r="AC3764">
        <f>VLOOKUP($U3764,$C$3624:$S$3650, COLUMNS($C$3651:H3767), FALSE)</f>
        <v>29.650000000000002</v>
      </c>
      <c r="AD3764">
        <f>VLOOKUP($U3764,$C$3624:$S$3650, COLUMNS($C$3651:I3767), FALSE)</f>
        <v>0.15811388300841897</v>
      </c>
      <c r="AE3764">
        <f>VLOOKUP($U3764,$C$3624:$S$3650, COLUMNS($C$3651:J3767), FALSE)</f>
        <v>28.150000000000002</v>
      </c>
      <c r="AF3764">
        <f>VLOOKUP($U3764,$C$3624:$S$3650, COLUMNS($C$3651:K3767), FALSE)</f>
        <v>6.6637083054553068E-3</v>
      </c>
      <c r="AG3764">
        <f>VLOOKUP($U3764,$C$3624:$S$3650, COLUMNS($C$3651:L3767), FALSE)</f>
        <v>7.7150000000000007</v>
      </c>
      <c r="AH3764">
        <f>VLOOKUP($U3764,$C$3624:$S$3650, COLUMNS($C$3651:M3767), FALSE)</f>
        <v>6.3644021778424308E-3</v>
      </c>
      <c r="AI3764">
        <f>VLOOKUP($U3764,$C$3624:$S$3650, COLUMNS($C$3651:N3767), FALSE)</f>
        <v>2199</v>
      </c>
      <c r="AJ3764">
        <f>VLOOKUP($U3764,$C$3624:$S$3650, COLUMNS($C$3651:O3767), FALSE)</f>
        <v>4.5236994512333366E-2</v>
      </c>
      <c r="AK3764">
        <f>VLOOKUP($U3764,$C$3624:$S$3650, COLUMNS($C$3651:P3767), FALSE)</f>
        <v>0</v>
      </c>
      <c r="AL3764">
        <f>VLOOKUP($U3764,$C$3624:$S$3650, COLUMNS($C$3651:Q3767), FALSE)</f>
        <v>927.5</v>
      </c>
      <c r="AM3764">
        <f>VLOOKUP($U3764,$C$3624:$S$3650, COLUMNS($C$3651:R3767), FALSE)</f>
        <v>0</v>
      </c>
      <c r="AN3764">
        <f>VLOOKUP($U3764,$C$3624:$S$3650, COLUMNS($C$3651:S3767), FALSE)</f>
        <v>1.9699999999999998</v>
      </c>
      <c r="AO3764">
        <f t="shared" si="57"/>
        <v>29.114285714285714</v>
      </c>
    </row>
    <row r="3765" spans="21:41" x14ac:dyDescent="0.2">
      <c r="U3765" t="str">
        <f t="shared" si="56"/>
        <v>HTLpH</v>
      </c>
      <c r="V3765" s="176" t="s">
        <v>14620</v>
      </c>
      <c r="W3765" s="176" t="s">
        <v>14623</v>
      </c>
      <c r="X3765" s="176" t="s">
        <v>14618</v>
      </c>
      <c r="Y3765" s="176" t="s">
        <v>16009</v>
      </c>
      <c r="Z3765" s="176">
        <v>-215.6373591</v>
      </c>
      <c r="AA3765">
        <f>VLOOKUP($U3765,$C$3624:$S$3650, COLUMNS($C$3651:F3767), FALSE)</f>
        <v>34.799999999999997</v>
      </c>
      <c r="AB3765">
        <f>VLOOKUP($U3765,$C$3624:$S$3650, COLUMNS($C$3651:G3767), FALSE)</f>
        <v>0.22360679774997896</v>
      </c>
      <c r="AC3765">
        <f>VLOOKUP($U3765,$C$3624:$S$3650, COLUMNS($C$3651:H3767), FALSE)</f>
        <v>29.650000000000002</v>
      </c>
      <c r="AD3765">
        <f>VLOOKUP($U3765,$C$3624:$S$3650, COLUMNS($C$3651:I3767), FALSE)</f>
        <v>0.15811388300841897</v>
      </c>
      <c r="AE3765">
        <f>VLOOKUP($U3765,$C$3624:$S$3650, COLUMNS($C$3651:J3767), FALSE)</f>
        <v>28.150000000000002</v>
      </c>
      <c r="AF3765">
        <f>VLOOKUP($U3765,$C$3624:$S$3650, COLUMNS($C$3651:K3767), FALSE)</f>
        <v>6.6637083054553068E-3</v>
      </c>
      <c r="AG3765">
        <f>VLOOKUP($U3765,$C$3624:$S$3650, COLUMNS($C$3651:L3767), FALSE)</f>
        <v>7.7150000000000007</v>
      </c>
      <c r="AH3765">
        <f>VLOOKUP($U3765,$C$3624:$S$3650, COLUMNS($C$3651:M3767), FALSE)</f>
        <v>6.3644021778424308E-3</v>
      </c>
      <c r="AI3765">
        <f>VLOOKUP($U3765,$C$3624:$S$3650, COLUMNS($C$3651:N3767), FALSE)</f>
        <v>2199</v>
      </c>
      <c r="AJ3765">
        <f>VLOOKUP($U3765,$C$3624:$S$3650, COLUMNS($C$3651:O3767), FALSE)</f>
        <v>4.5236994512333366E-2</v>
      </c>
      <c r="AK3765">
        <f>VLOOKUP($U3765,$C$3624:$S$3650, COLUMNS($C$3651:P3767), FALSE)</f>
        <v>0</v>
      </c>
      <c r="AL3765">
        <f>VLOOKUP($U3765,$C$3624:$S$3650, COLUMNS($C$3651:Q3767), FALSE)</f>
        <v>927.5</v>
      </c>
      <c r="AM3765">
        <f>VLOOKUP($U3765,$C$3624:$S$3650, COLUMNS($C$3651:R3767), FALSE)</f>
        <v>0</v>
      </c>
      <c r="AN3765">
        <f>VLOOKUP($U3765,$C$3624:$S$3650, COLUMNS($C$3651:S3767), FALSE)</f>
        <v>1.9699999999999998</v>
      </c>
      <c r="AO3765">
        <f t="shared" si="57"/>
        <v>29.114285714285714</v>
      </c>
    </row>
    <row r="3766" spans="21:41" x14ac:dyDescent="0.2">
      <c r="U3766" t="str">
        <f t="shared" si="56"/>
        <v>HTLpH</v>
      </c>
      <c r="V3766" s="176" t="s">
        <v>14620</v>
      </c>
      <c r="W3766" s="176" t="s">
        <v>14623</v>
      </c>
      <c r="X3766" s="176" t="s">
        <v>14618</v>
      </c>
      <c r="Y3766" s="176" t="s">
        <v>16009</v>
      </c>
      <c r="Z3766" s="176">
        <v>369.92501420000002</v>
      </c>
      <c r="AA3766">
        <f>VLOOKUP($U3766,$C$3624:$S$3650, COLUMNS($C$3651:F3768), FALSE)</f>
        <v>34.799999999999997</v>
      </c>
      <c r="AB3766">
        <f>VLOOKUP($U3766,$C$3624:$S$3650, COLUMNS($C$3651:G3768), FALSE)</f>
        <v>0.22360679774997896</v>
      </c>
      <c r="AC3766">
        <f>VLOOKUP($U3766,$C$3624:$S$3650, COLUMNS($C$3651:H3768), FALSE)</f>
        <v>29.650000000000002</v>
      </c>
      <c r="AD3766">
        <f>VLOOKUP($U3766,$C$3624:$S$3650, COLUMNS($C$3651:I3768), FALSE)</f>
        <v>0.15811388300841897</v>
      </c>
      <c r="AE3766">
        <f>VLOOKUP($U3766,$C$3624:$S$3650, COLUMNS($C$3651:J3768), FALSE)</f>
        <v>28.150000000000002</v>
      </c>
      <c r="AF3766">
        <f>VLOOKUP($U3766,$C$3624:$S$3650, COLUMNS($C$3651:K3768), FALSE)</f>
        <v>6.6637083054553068E-3</v>
      </c>
      <c r="AG3766">
        <f>VLOOKUP($U3766,$C$3624:$S$3650, COLUMNS($C$3651:L3768), FALSE)</f>
        <v>7.7150000000000007</v>
      </c>
      <c r="AH3766">
        <f>VLOOKUP($U3766,$C$3624:$S$3650, COLUMNS($C$3651:M3768), FALSE)</f>
        <v>6.3644021778424308E-3</v>
      </c>
      <c r="AI3766">
        <f>VLOOKUP($U3766,$C$3624:$S$3650, COLUMNS($C$3651:N3768), FALSE)</f>
        <v>2199</v>
      </c>
      <c r="AJ3766">
        <f>VLOOKUP($U3766,$C$3624:$S$3650, COLUMNS($C$3651:O3768), FALSE)</f>
        <v>4.5236994512333366E-2</v>
      </c>
      <c r="AK3766">
        <f>VLOOKUP($U3766,$C$3624:$S$3650, COLUMNS($C$3651:P3768), FALSE)</f>
        <v>0</v>
      </c>
      <c r="AL3766">
        <f>VLOOKUP($U3766,$C$3624:$S$3650, COLUMNS($C$3651:Q3768), FALSE)</f>
        <v>927.5</v>
      </c>
      <c r="AM3766">
        <f>VLOOKUP($U3766,$C$3624:$S$3650, COLUMNS($C$3651:R3768), FALSE)</f>
        <v>0</v>
      </c>
      <c r="AN3766">
        <f>VLOOKUP($U3766,$C$3624:$S$3650, COLUMNS($C$3651:S3768), FALSE)</f>
        <v>1.9699999999999998</v>
      </c>
      <c r="AO3766">
        <f t="shared" si="57"/>
        <v>29.114285714285714</v>
      </c>
    </row>
    <row r="3767" spans="21:41" x14ac:dyDescent="0.2">
      <c r="U3767" t="str">
        <f t="shared" si="56"/>
        <v>HTLpH</v>
      </c>
      <c r="V3767" s="176" t="s">
        <v>14620</v>
      </c>
      <c r="W3767" s="176" t="s">
        <v>14623</v>
      </c>
      <c r="X3767" s="176" t="s">
        <v>14619</v>
      </c>
      <c r="Y3767" s="176" t="s">
        <v>16009</v>
      </c>
      <c r="Z3767" s="176">
        <v>-457.75190909999998</v>
      </c>
      <c r="AA3767">
        <f>VLOOKUP($U3767,$C$3624:$S$3650, COLUMNS($C$3651:F3770), FALSE)</f>
        <v>34.799999999999997</v>
      </c>
      <c r="AB3767">
        <f>VLOOKUP($U3767,$C$3624:$S$3650, COLUMNS($C$3651:G3770), FALSE)</f>
        <v>0.22360679774997896</v>
      </c>
      <c r="AC3767">
        <f>VLOOKUP($U3767,$C$3624:$S$3650, COLUMNS($C$3651:H3770), FALSE)</f>
        <v>29.650000000000002</v>
      </c>
      <c r="AD3767">
        <f>VLOOKUP($U3767,$C$3624:$S$3650, COLUMNS($C$3651:I3770), FALSE)</f>
        <v>0.15811388300841897</v>
      </c>
      <c r="AE3767">
        <f>VLOOKUP($U3767,$C$3624:$S$3650, COLUMNS($C$3651:J3770), FALSE)</f>
        <v>28.150000000000002</v>
      </c>
      <c r="AF3767">
        <f>VLOOKUP($U3767,$C$3624:$S$3650, COLUMNS($C$3651:K3770), FALSE)</f>
        <v>6.6637083054553068E-3</v>
      </c>
      <c r="AG3767">
        <f>VLOOKUP($U3767,$C$3624:$S$3650, COLUMNS($C$3651:L3770), FALSE)</f>
        <v>7.7150000000000007</v>
      </c>
      <c r="AH3767">
        <f>VLOOKUP($U3767,$C$3624:$S$3650, COLUMNS($C$3651:M3770), FALSE)</f>
        <v>6.3644021778424308E-3</v>
      </c>
      <c r="AI3767">
        <f>VLOOKUP($U3767,$C$3624:$S$3650, COLUMNS($C$3651:N3770), FALSE)</f>
        <v>2199</v>
      </c>
      <c r="AJ3767">
        <f>VLOOKUP($U3767,$C$3624:$S$3650, COLUMNS($C$3651:O3770), FALSE)</f>
        <v>4.5236994512333366E-2</v>
      </c>
      <c r="AK3767">
        <f>VLOOKUP($U3767,$C$3624:$S$3650, COLUMNS($C$3651:P3770), FALSE)</f>
        <v>0</v>
      </c>
      <c r="AL3767">
        <f>VLOOKUP($U3767,$C$3624:$S$3650, COLUMNS($C$3651:Q3770), FALSE)</f>
        <v>927.5</v>
      </c>
      <c r="AM3767">
        <f>VLOOKUP($U3767,$C$3624:$S$3650, COLUMNS($C$3651:R3770), FALSE)</f>
        <v>0</v>
      </c>
      <c r="AN3767">
        <f>VLOOKUP($U3767,$C$3624:$S$3650, COLUMNS($C$3651:S3770), FALSE)</f>
        <v>1.9699999999999998</v>
      </c>
      <c r="AO3767">
        <f t="shared" si="57"/>
        <v>29.114285714285714</v>
      </c>
    </row>
    <row r="3768" spans="21:41" x14ac:dyDescent="0.2">
      <c r="U3768" t="str">
        <f t="shared" si="56"/>
        <v>MTLpH</v>
      </c>
      <c r="V3768" s="176" t="s">
        <v>14616</v>
      </c>
      <c r="W3768" s="176" t="s">
        <v>14623</v>
      </c>
      <c r="X3768" s="176" t="s">
        <v>14618</v>
      </c>
      <c r="Y3768" s="176" t="s">
        <v>16009</v>
      </c>
      <c r="Z3768" s="176">
        <v>225.8615442</v>
      </c>
      <c r="AA3768">
        <f>VLOOKUP($U3768,$C$3624:$S$3650, COLUMNS($C$3651:F3773), FALSE)</f>
        <v>34.75</v>
      </c>
      <c r="AB3768">
        <f>VLOOKUP($U3768,$C$3624:$S$3650, COLUMNS($C$3651:G3773), FALSE)</f>
        <v>0.22360679774997896</v>
      </c>
      <c r="AC3768">
        <f>VLOOKUP($U3768,$C$3624:$S$3650, COLUMNS($C$3651:H3773), FALSE)</f>
        <v>28.200000000000003</v>
      </c>
      <c r="AD3768">
        <f>VLOOKUP($U3768,$C$3624:$S$3650, COLUMNS($C$3651:I3773), FALSE)</f>
        <v>0.15811388300841897</v>
      </c>
      <c r="AE3768">
        <f>VLOOKUP($U3768,$C$3624:$S$3650, COLUMNS($C$3651:J3773), FALSE)</f>
        <v>26.7019801980198</v>
      </c>
      <c r="AF3768">
        <f>VLOOKUP($U3768,$C$3624:$S$3650, COLUMNS($C$3651:K3773), FALSE)</f>
        <v>1.3658982889427951E-2</v>
      </c>
      <c r="AG3768">
        <f>VLOOKUP($U3768,$C$3624:$S$3650, COLUMNS($C$3651:L3773), FALSE)</f>
        <v>7.6950000000000003</v>
      </c>
      <c r="AH3768">
        <f>VLOOKUP($U3768,$C$3624:$S$3650, COLUMNS($C$3651:M3773), FALSE)</f>
        <v>1.2745319221005506E-3</v>
      </c>
      <c r="AI3768">
        <f>VLOOKUP($U3768,$C$3624:$S$3650, COLUMNS($C$3651:N3773), FALSE)</f>
        <v>2182.4545454545455</v>
      </c>
      <c r="AJ3768">
        <f>VLOOKUP($U3768,$C$3624:$S$3650, COLUMNS($C$3651:O3773), FALSE)</f>
        <v>0.23423238809890801</v>
      </c>
      <c r="AK3768">
        <f>VLOOKUP($U3768,$C$3624:$S$3650, COLUMNS($C$3651:P3773), FALSE)</f>
        <v>0</v>
      </c>
      <c r="AL3768">
        <f>VLOOKUP($U3768,$C$3624:$S$3650, COLUMNS($C$3651:Q3773), FALSE)</f>
        <v>977.5</v>
      </c>
      <c r="AM3768">
        <f>VLOOKUP($U3768,$C$3624:$S$3650, COLUMNS($C$3651:R3773), FALSE)</f>
        <v>0</v>
      </c>
      <c r="AN3768">
        <f>VLOOKUP($U3768,$C$3624:$S$3650, COLUMNS($C$3651:S3773), FALSE)</f>
        <v>1.78</v>
      </c>
      <c r="AO3768">
        <f t="shared" si="57"/>
        <v>27.664992927864215</v>
      </c>
    </row>
    <row r="3769" spans="21:41" x14ac:dyDescent="0.2">
      <c r="U3769" t="str">
        <f t="shared" si="56"/>
        <v>MTLpH</v>
      </c>
      <c r="V3769" s="176" t="s">
        <v>14616</v>
      </c>
      <c r="W3769" s="176" t="s">
        <v>14623</v>
      </c>
      <c r="X3769" s="176" t="s">
        <v>14618</v>
      </c>
      <c r="Y3769" s="176" t="s">
        <v>16009</v>
      </c>
      <c r="Z3769" s="176">
        <v>354.70374989999999</v>
      </c>
      <c r="AA3769">
        <f>VLOOKUP($U3769,$C$3624:$S$3650, COLUMNS($C$3651:F3774), FALSE)</f>
        <v>34.75</v>
      </c>
      <c r="AB3769">
        <f>VLOOKUP($U3769,$C$3624:$S$3650, COLUMNS($C$3651:G3774), FALSE)</f>
        <v>0.22360679774997896</v>
      </c>
      <c r="AC3769">
        <f>VLOOKUP($U3769,$C$3624:$S$3650, COLUMNS($C$3651:H3774), FALSE)</f>
        <v>28.200000000000003</v>
      </c>
      <c r="AD3769">
        <f>VLOOKUP($U3769,$C$3624:$S$3650, COLUMNS($C$3651:I3774), FALSE)</f>
        <v>0.15811388300841897</v>
      </c>
      <c r="AE3769">
        <f>VLOOKUP($U3769,$C$3624:$S$3650, COLUMNS($C$3651:J3774), FALSE)</f>
        <v>26.7019801980198</v>
      </c>
      <c r="AF3769">
        <f>VLOOKUP($U3769,$C$3624:$S$3650, COLUMNS($C$3651:K3774), FALSE)</f>
        <v>1.3658982889427951E-2</v>
      </c>
      <c r="AG3769">
        <f>VLOOKUP($U3769,$C$3624:$S$3650, COLUMNS($C$3651:L3774), FALSE)</f>
        <v>7.6950000000000003</v>
      </c>
      <c r="AH3769">
        <f>VLOOKUP($U3769,$C$3624:$S$3650, COLUMNS($C$3651:M3774), FALSE)</f>
        <v>1.2745319221005506E-3</v>
      </c>
      <c r="AI3769">
        <f>VLOOKUP($U3769,$C$3624:$S$3650, COLUMNS($C$3651:N3774), FALSE)</f>
        <v>2182.4545454545455</v>
      </c>
      <c r="AJ3769">
        <f>VLOOKUP($U3769,$C$3624:$S$3650, COLUMNS($C$3651:O3774), FALSE)</f>
        <v>0.23423238809890801</v>
      </c>
      <c r="AK3769">
        <f>VLOOKUP($U3769,$C$3624:$S$3650, COLUMNS($C$3651:P3774), FALSE)</f>
        <v>0</v>
      </c>
      <c r="AL3769">
        <f>VLOOKUP($U3769,$C$3624:$S$3650, COLUMNS($C$3651:Q3774), FALSE)</f>
        <v>977.5</v>
      </c>
      <c r="AM3769">
        <f>VLOOKUP($U3769,$C$3624:$S$3650, COLUMNS($C$3651:R3774), FALSE)</f>
        <v>0</v>
      </c>
      <c r="AN3769">
        <f>VLOOKUP($U3769,$C$3624:$S$3650, COLUMNS($C$3651:S3774), FALSE)</f>
        <v>1.78</v>
      </c>
      <c r="AO3769">
        <f t="shared" si="57"/>
        <v>27.664992927864215</v>
      </c>
    </row>
    <row r="3770" spans="21:41" x14ac:dyDescent="0.2">
      <c r="U3770" t="str">
        <f t="shared" si="56"/>
        <v>MTLpH</v>
      </c>
      <c r="V3770" s="176" t="s">
        <v>14616</v>
      </c>
      <c r="W3770" s="176" t="s">
        <v>14623</v>
      </c>
      <c r="X3770" s="176" t="s">
        <v>14618</v>
      </c>
      <c r="Y3770" s="176" t="s">
        <v>16009</v>
      </c>
      <c r="Z3770" s="176">
        <v>274.3449124</v>
      </c>
      <c r="AA3770">
        <f>VLOOKUP($U3770,$C$3624:$S$3650, COLUMNS($C$3651:F3775), FALSE)</f>
        <v>34.75</v>
      </c>
      <c r="AB3770">
        <f>VLOOKUP($U3770,$C$3624:$S$3650, COLUMNS($C$3651:G3775), FALSE)</f>
        <v>0.22360679774997896</v>
      </c>
      <c r="AC3770">
        <f>VLOOKUP($U3770,$C$3624:$S$3650, COLUMNS($C$3651:H3775), FALSE)</f>
        <v>28.200000000000003</v>
      </c>
      <c r="AD3770">
        <f>VLOOKUP($U3770,$C$3624:$S$3650, COLUMNS($C$3651:I3775), FALSE)</f>
        <v>0.15811388300841897</v>
      </c>
      <c r="AE3770">
        <f>VLOOKUP($U3770,$C$3624:$S$3650, COLUMNS($C$3651:J3775), FALSE)</f>
        <v>26.7019801980198</v>
      </c>
      <c r="AF3770">
        <f>VLOOKUP($U3770,$C$3624:$S$3650, COLUMNS($C$3651:K3775), FALSE)</f>
        <v>1.3658982889427951E-2</v>
      </c>
      <c r="AG3770">
        <f>VLOOKUP($U3770,$C$3624:$S$3650, COLUMNS($C$3651:L3775), FALSE)</f>
        <v>7.6950000000000003</v>
      </c>
      <c r="AH3770">
        <f>VLOOKUP($U3770,$C$3624:$S$3650, COLUMNS($C$3651:M3775), FALSE)</f>
        <v>1.2745319221005506E-3</v>
      </c>
      <c r="AI3770">
        <f>VLOOKUP($U3770,$C$3624:$S$3650, COLUMNS($C$3651:N3775), FALSE)</f>
        <v>2182.4545454545455</v>
      </c>
      <c r="AJ3770">
        <f>VLOOKUP($U3770,$C$3624:$S$3650, COLUMNS($C$3651:O3775), FALSE)</f>
        <v>0.23423238809890801</v>
      </c>
      <c r="AK3770">
        <f>VLOOKUP($U3770,$C$3624:$S$3650, COLUMNS($C$3651:P3775), FALSE)</f>
        <v>0</v>
      </c>
      <c r="AL3770">
        <f>VLOOKUP($U3770,$C$3624:$S$3650, COLUMNS($C$3651:Q3775), FALSE)</f>
        <v>977.5</v>
      </c>
      <c r="AM3770">
        <f>VLOOKUP($U3770,$C$3624:$S$3650, COLUMNS($C$3651:R3775), FALSE)</f>
        <v>0</v>
      </c>
      <c r="AN3770">
        <f>VLOOKUP($U3770,$C$3624:$S$3650, COLUMNS($C$3651:S3775), FALSE)</f>
        <v>1.78</v>
      </c>
      <c r="AO3770">
        <f t="shared" si="57"/>
        <v>27.664992927864215</v>
      </c>
    </row>
    <row r="3771" spans="21:41" x14ac:dyDescent="0.2">
      <c r="U3771" t="str">
        <f t="shared" si="56"/>
        <v>MTLpH</v>
      </c>
      <c r="V3771" s="176" t="s">
        <v>14616</v>
      </c>
      <c r="W3771" s="176" t="s">
        <v>14623</v>
      </c>
      <c r="X3771" s="176" t="s">
        <v>14618</v>
      </c>
      <c r="Y3771" s="176" t="s">
        <v>16009</v>
      </c>
      <c r="Z3771" s="176">
        <v>108.2362577</v>
      </c>
      <c r="AA3771">
        <f>VLOOKUP($U3771,$C$3624:$S$3650, COLUMNS($C$3651:F3776), FALSE)</f>
        <v>34.75</v>
      </c>
      <c r="AB3771">
        <f>VLOOKUP($U3771,$C$3624:$S$3650, COLUMNS($C$3651:G3776), FALSE)</f>
        <v>0.22360679774997896</v>
      </c>
      <c r="AC3771">
        <f>VLOOKUP($U3771,$C$3624:$S$3650, COLUMNS($C$3651:H3776), FALSE)</f>
        <v>28.200000000000003</v>
      </c>
      <c r="AD3771">
        <f>VLOOKUP($U3771,$C$3624:$S$3650, COLUMNS($C$3651:I3776), FALSE)</f>
        <v>0.15811388300841897</v>
      </c>
      <c r="AE3771">
        <f>VLOOKUP($U3771,$C$3624:$S$3650, COLUMNS($C$3651:J3776), FALSE)</f>
        <v>26.7019801980198</v>
      </c>
      <c r="AF3771">
        <f>VLOOKUP($U3771,$C$3624:$S$3650, COLUMNS($C$3651:K3776), FALSE)</f>
        <v>1.3658982889427951E-2</v>
      </c>
      <c r="AG3771">
        <f>VLOOKUP($U3771,$C$3624:$S$3650, COLUMNS($C$3651:L3776), FALSE)</f>
        <v>7.6950000000000003</v>
      </c>
      <c r="AH3771">
        <f>VLOOKUP($U3771,$C$3624:$S$3650, COLUMNS($C$3651:M3776), FALSE)</f>
        <v>1.2745319221005506E-3</v>
      </c>
      <c r="AI3771">
        <f>VLOOKUP($U3771,$C$3624:$S$3650, COLUMNS($C$3651:N3776), FALSE)</f>
        <v>2182.4545454545455</v>
      </c>
      <c r="AJ3771">
        <f>VLOOKUP($U3771,$C$3624:$S$3650, COLUMNS($C$3651:O3776), FALSE)</f>
        <v>0.23423238809890801</v>
      </c>
      <c r="AK3771">
        <f>VLOOKUP($U3771,$C$3624:$S$3650, COLUMNS($C$3651:P3776), FALSE)</f>
        <v>0</v>
      </c>
      <c r="AL3771">
        <f>VLOOKUP($U3771,$C$3624:$S$3650, COLUMNS($C$3651:Q3776), FALSE)</f>
        <v>977.5</v>
      </c>
      <c r="AM3771">
        <f>VLOOKUP($U3771,$C$3624:$S$3650, COLUMNS($C$3651:R3776), FALSE)</f>
        <v>0</v>
      </c>
      <c r="AN3771">
        <f>VLOOKUP($U3771,$C$3624:$S$3650, COLUMNS($C$3651:S3776), FALSE)</f>
        <v>1.78</v>
      </c>
      <c r="AO3771">
        <f t="shared" si="57"/>
        <v>27.664992927864215</v>
      </c>
    </row>
    <row r="3772" spans="21:41" x14ac:dyDescent="0.2">
      <c r="U3772" t="str">
        <f t="shared" si="56"/>
        <v>MTLpH</v>
      </c>
      <c r="V3772" s="176" t="s">
        <v>14616</v>
      </c>
      <c r="W3772" s="176" t="s">
        <v>14623</v>
      </c>
      <c r="X3772" s="176" t="s">
        <v>14618</v>
      </c>
      <c r="Y3772" s="176" t="s">
        <v>16009</v>
      </c>
      <c r="Z3772" s="176">
        <v>533.88784150000004</v>
      </c>
      <c r="AA3772">
        <f>VLOOKUP($U3772,$C$3624:$S$3650, COLUMNS($C$3651:F3777), FALSE)</f>
        <v>34.75</v>
      </c>
      <c r="AB3772">
        <f>VLOOKUP($U3772,$C$3624:$S$3650, COLUMNS($C$3651:G3777), FALSE)</f>
        <v>0.22360679774997896</v>
      </c>
      <c r="AC3772">
        <f>VLOOKUP($U3772,$C$3624:$S$3650, COLUMNS($C$3651:H3777), FALSE)</f>
        <v>28.200000000000003</v>
      </c>
      <c r="AD3772">
        <f>VLOOKUP($U3772,$C$3624:$S$3650, COLUMNS($C$3651:I3777), FALSE)</f>
        <v>0.15811388300841897</v>
      </c>
      <c r="AE3772">
        <f>VLOOKUP($U3772,$C$3624:$S$3650, COLUMNS($C$3651:J3777), FALSE)</f>
        <v>26.7019801980198</v>
      </c>
      <c r="AF3772">
        <f>VLOOKUP($U3772,$C$3624:$S$3650, COLUMNS($C$3651:K3777), FALSE)</f>
        <v>1.3658982889427951E-2</v>
      </c>
      <c r="AG3772">
        <f>VLOOKUP($U3772,$C$3624:$S$3650, COLUMNS($C$3651:L3777), FALSE)</f>
        <v>7.6950000000000003</v>
      </c>
      <c r="AH3772">
        <f>VLOOKUP($U3772,$C$3624:$S$3650, COLUMNS($C$3651:M3777), FALSE)</f>
        <v>1.2745319221005506E-3</v>
      </c>
      <c r="AI3772">
        <f>VLOOKUP($U3772,$C$3624:$S$3650, COLUMNS($C$3651:N3777), FALSE)</f>
        <v>2182.4545454545455</v>
      </c>
      <c r="AJ3772">
        <f>VLOOKUP($U3772,$C$3624:$S$3650, COLUMNS($C$3651:O3777), FALSE)</f>
        <v>0.23423238809890801</v>
      </c>
      <c r="AK3772">
        <f>VLOOKUP($U3772,$C$3624:$S$3650, COLUMNS($C$3651:P3777), FALSE)</f>
        <v>0</v>
      </c>
      <c r="AL3772">
        <f>VLOOKUP($U3772,$C$3624:$S$3650, COLUMNS($C$3651:Q3777), FALSE)</f>
        <v>977.5</v>
      </c>
      <c r="AM3772">
        <f>VLOOKUP($U3772,$C$3624:$S$3650, COLUMNS($C$3651:R3777), FALSE)</f>
        <v>0</v>
      </c>
      <c r="AN3772">
        <f>VLOOKUP($U3772,$C$3624:$S$3650, COLUMNS($C$3651:S3777), FALSE)</f>
        <v>1.78</v>
      </c>
      <c r="AO3772">
        <f t="shared" si="57"/>
        <v>27.664992927864215</v>
      </c>
    </row>
    <row r="3773" spans="21:41" x14ac:dyDescent="0.2">
      <c r="U3773" t="str">
        <f t="shared" si="56"/>
        <v>MTLpH</v>
      </c>
      <c r="V3773" s="176" t="s">
        <v>14616</v>
      </c>
      <c r="W3773" s="176" t="s">
        <v>14623</v>
      </c>
      <c r="X3773" s="176" t="s">
        <v>14619</v>
      </c>
      <c r="Y3773" s="176" t="s">
        <v>16009</v>
      </c>
      <c r="Z3773" s="176">
        <v>107.34537539999999</v>
      </c>
      <c r="AA3773">
        <f>VLOOKUP($U3773,$C$3624:$S$3650, COLUMNS($C$3651:F3778), FALSE)</f>
        <v>34.75</v>
      </c>
      <c r="AB3773">
        <f>VLOOKUP($U3773,$C$3624:$S$3650, COLUMNS($C$3651:G3778), FALSE)</f>
        <v>0.22360679774997896</v>
      </c>
      <c r="AC3773">
        <f>VLOOKUP($U3773,$C$3624:$S$3650, COLUMNS($C$3651:H3778), FALSE)</f>
        <v>28.200000000000003</v>
      </c>
      <c r="AD3773">
        <f>VLOOKUP($U3773,$C$3624:$S$3650, COLUMNS($C$3651:I3778), FALSE)</f>
        <v>0.15811388300841897</v>
      </c>
      <c r="AE3773">
        <f>VLOOKUP($U3773,$C$3624:$S$3650, COLUMNS($C$3651:J3778), FALSE)</f>
        <v>26.7019801980198</v>
      </c>
      <c r="AF3773">
        <f>VLOOKUP($U3773,$C$3624:$S$3650, COLUMNS($C$3651:K3778), FALSE)</f>
        <v>1.3658982889427951E-2</v>
      </c>
      <c r="AG3773">
        <f>VLOOKUP($U3773,$C$3624:$S$3650, COLUMNS($C$3651:L3778), FALSE)</f>
        <v>7.6950000000000003</v>
      </c>
      <c r="AH3773">
        <f>VLOOKUP($U3773,$C$3624:$S$3650, COLUMNS($C$3651:M3778), FALSE)</f>
        <v>1.2745319221005506E-3</v>
      </c>
      <c r="AI3773">
        <f>VLOOKUP($U3773,$C$3624:$S$3650, COLUMNS($C$3651:N3778), FALSE)</f>
        <v>2182.4545454545455</v>
      </c>
      <c r="AJ3773">
        <f>VLOOKUP($U3773,$C$3624:$S$3650, COLUMNS($C$3651:O3778), FALSE)</f>
        <v>0.23423238809890801</v>
      </c>
      <c r="AK3773">
        <f>VLOOKUP($U3773,$C$3624:$S$3650, COLUMNS($C$3651:P3778), FALSE)</f>
        <v>0</v>
      </c>
      <c r="AL3773">
        <f>VLOOKUP($U3773,$C$3624:$S$3650, COLUMNS($C$3651:Q3778), FALSE)</f>
        <v>977.5</v>
      </c>
      <c r="AM3773">
        <f>VLOOKUP($U3773,$C$3624:$S$3650, COLUMNS($C$3651:R3778), FALSE)</f>
        <v>0</v>
      </c>
      <c r="AN3773">
        <f>VLOOKUP($U3773,$C$3624:$S$3650, COLUMNS($C$3651:S3778), FALSE)</f>
        <v>1.78</v>
      </c>
      <c r="AO3773">
        <f t="shared" si="57"/>
        <v>27.664992927864215</v>
      </c>
    </row>
    <row r="3774" spans="21:41" x14ac:dyDescent="0.2">
      <c r="U3774" t="str">
        <f t="shared" si="56"/>
        <v>MTLpH</v>
      </c>
      <c r="V3774" s="176" t="s">
        <v>14616</v>
      </c>
      <c r="W3774" s="176" t="s">
        <v>14623</v>
      </c>
      <c r="X3774" s="176" t="s">
        <v>14619</v>
      </c>
      <c r="Y3774" s="176" t="s">
        <v>16009</v>
      </c>
      <c r="Z3774" s="176">
        <v>-36.800897730000003</v>
      </c>
      <c r="AA3774">
        <f>VLOOKUP($U3774,$C$3624:$S$3650, COLUMNS($C$3651:F3779), FALSE)</f>
        <v>34.75</v>
      </c>
      <c r="AB3774">
        <f>VLOOKUP($U3774,$C$3624:$S$3650, COLUMNS($C$3651:G3779), FALSE)</f>
        <v>0.22360679774997896</v>
      </c>
      <c r="AC3774">
        <f>VLOOKUP($U3774,$C$3624:$S$3650, COLUMNS($C$3651:H3779), FALSE)</f>
        <v>28.200000000000003</v>
      </c>
      <c r="AD3774">
        <f>VLOOKUP($U3774,$C$3624:$S$3650, COLUMNS($C$3651:I3779), FALSE)</f>
        <v>0.15811388300841897</v>
      </c>
      <c r="AE3774">
        <f>VLOOKUP($U3774,$C$3624:$S$3650, COLUMNS($C$3651:J3779), FALSE)</f>
        <v>26.7019801980198</v>
      </c>
      <c r="AF3774">
        <f>VLOOKUP($U3774,$C$3624:$S$3650, COLUMNS($C$3651:K3779), FALSE)</f>
        <v>1.3658982889427951E-2</v>
      </c>
      <c r="AG3774">
        <f>VLOOKUP($U3774,$C$3624:$S$3650, COLUMNS($C$3651:L3779), FALSE)</f>
        <v>7.6950000000000003</v>
      </c>
      <c r="AH3774">
        <f>VLOOKUP($U3774,$C$3624:$S$3650, COLUMNS($C$3651:M3779), FALSE)</f>
        <v>1.2745319221005506E-3</v>
      </c>
      <c r="AI3774">
        <f>VLOOKUP($U3774,$C$3624:$S$3650, COLUMNS($C$3651:N3779), FALSE)</f>
        <v>2182.4545454545455</v>
      </c>
      <c r="AJ3774">
        <f>VLOOKUP($U3774,$C$3624:$S$3650, COLUMNS($C$3651:O3779), FALSE)</f>
        <v>0.23423238809890801</v>
      </c>
      <c r="AK3774">
        <f>VLOOKUP($U3774,$C$3624:$S$3650, COLUMNS($C$3651:P3779), FALSE)</f>
        <v>0</v>
      </c>
      <c r="AL3774">
        <f>VLOOKUP($U3774,$C$3624:$S$3650, COLUMNS($C$3651:Q3779), FALSE)</f>
        <v>977.5</v>
      </c>
      <c r="AM3774">
        <f>VLOOKUP($U3774,$C$3624:$S$3650, COLUMNS($C$3651:R3779), FALSE)</f>
        <v>0</v>
      </c>
      <c r="AN3774">
        <f>VLOOKUP($U3774,$C$3624:$S$3650, COLUMNS($C$3651:S3779), FALSE)</f>
        <v>1.78</v>
      </c>
      <c r="AO3774">
        <f t="shared" si="57"/>
        <v>27.664992927864215</v>
      </c>
    </row>
    <row r="3775" spans="21:41" x14ac:dyDescent="0.2">
      <c r="U3775" t="str">
        <f t="shared" ref="U3775:U3811" si="58">_xlfn.CONCAT(V3775,W3775)</f>
        <v>MTLpH</v>
      </c>
      <c r="V3775" s="176" t="s">
        <v>14616</v>
      </c>
      <c r="W3775" s="176" t="s">
        <v>14623</v>
      </c>
      <c r="X3775" s="176" t="s">
        <v>14619</v>
      </c>
      <c r="Y3775" s="176" t="s">
        <v>16009</v>
      </c>
      <c r="Z3775" s="176">
        <v>80.099173800000003</v>
      </c>
      <c r="AA3775">
        <f>VLOOKUP($U3775,$C$3624:$S$3650, COLUMNS($C$3651:F3780), FALSE)</f>
        <v>34.75</v>
      </c>
      <c r="AB3775">
        <f>VLOOKUP($U3775,$C$3624:$S$3650, COLUMNS($C$3651:G3780), FALSE)</f>
        <v>0.22360679774997896</v>
      </c>
      <c r="AC3775">
        <f>VLOOKUP($U3775,$C$3624:$S$3650, COLUMNS($C$3651:H3780), FALSE)</f>
        <v>28.200000000000003</v>
      </c>
      <c r="AD3775">
        <f>VLOOKUP($U3775,$C$3624:$S$3650, COLUMNS($C$3651:I3780), FALSE)</f>
        <v>0.15811388300841897</v>
      </c>
      <c r="AE3775">
        <f>VLOOKUP($U3775,$C$3624:$S$3650, COLUMNS($C$3651:J3780), FALSE)</f>
        <v>26.7019801980198</v>
      </c>
      <c r="AF3775">
        <f>VLOOKUP($U3775,$C$3624:$S$3650, COLUMNS($C$3651:K3780), FALSE)</f>
        <v>1.3658982889427951E-2</v>
      </c>
      <c r="AG3775">
        <f>VLOOKUP($U3775,$C$3624:$S$3650, COLUMNS($C$3651:L3780), FALSE)</f>
        <v>7.6950000000000003</v>
      </c>
      <c r="AH3775">
        <f>VLOOKUP($U3775,$C$3624:$S$3650, COLUMNS($C$3651:M3780), FALSE)</f>
        <v>1.2745319221005506E-3</v>
      </c>
      <c r="AI3775">
        <f>VLOOKUP($U3775,$C$3624:$S$3650, COLUMNS($C$3651:N3780), FALSE)</f>
        <v>2182.4545454545455</v>
      </c>
      <c r="AJ3775">
        <f>VLOOKUP($U3775,$C$3624:$S$3650, COLUMNS($C$3651:O3780), FALSE)</f>
        <v>0.23423238809890801</v>
      </c>
      <c r="AK3775">
        <f>VLOOKUP($U3775,$C$3624:$S$3650, COLUMNS($C$3651:P3780), FALSE)</f>
        <v>0</v>
      </c>
      <c r="AL3775">
        <f>VLOOKUP($U3775,$C$3624:$S$3650, COLUMNS($C$3651:Q3780), FALSE)</f>
        <v>977.5</v>
      </c>
      <c r="AM3775">
        <f>VLOOKUP($U3775,$C$3624:$S$3650, COLUMNS($C$3651:R3780), FALSE)</f>
        <v>0</v>
      </c>
      <c r="AN3775">
        <f>VLOOKUP($U3775,$C$3624:$S$3650, COLUMNS($C$3651:S3780), FALSE)</f>
        <v>1.78</v>
      </c>
      <c r="AO3775">
        <f t="shared" si="57"/>
        <v>27.664992927864215</v>
      </c>
    </row>
    <row r="3776" spans="21:41" x14ac:dyDescent="0.2">
      <c r="U3776" t="str">
        <f t="shared" si="58"/>
        <v>MTLpH</v>
      </c>
      <c r="V3776" s="176" t="s">
        <v>14616</v>
      </c>
      <c r="W3776" s="176" t="s">
        <v>14623</v>
      </c>
      <c r="X3776" s="176" t="s">
        <v>14619</v>
      </c>
      <c r="Y3776" s="176" t="s">
        <v>16009</v>
      </c>
      <c r="Z3776" s="176">
        <v>-106.24468419999999</v>
      </c>
      <c r="AA3776">
        <f>VLOOKUP($U3776,$C$3624:$S$3650, COLUMNS($C$3651:F3782), FALSE)</f>
        <v>34.75</v>
      </c>
      <c r="AB3776">
        <f>VLOOKUP($U3776,$C$3624:$S$3650, COLUMNS($C$3651:G3782), FALSE)</f>
        <v>0.22360679774997896</v>
      </c>
      <c r="AC3776">
        <f>VLOOKUP($U3776,$C$3624:$S$3650, COLUMNS($C$3651:H3782), FALSE)</f>
        <v>28.200000000000003</v>
      </c>
      <c r="AD3776">
        <f>VLOOKUP($U3776,$C$3624:$S$3650, COLUMNS($C$3651:I3782), FALSE)</f>
        <v>0.15811388300841897</v>
      </c>
      <c r="AE3776">
        <f>VLOOKUP($U3776,$C$3624:$S$3650, COLUMNS($C$3651:J3782), FALSE)</f>
        <v>26.7019801980198</v>
      </c>
      <c r="AF3776">
        <f>VLOOKUP($U3776,$C$3624:$S$3650, COLUMNS($C$3651:K3782), FALSE)</f>
        <v>1.3658982889427951E-2</v>
      </c>
      <c r="AG3776">
        <f>VLOOKUP($U3776,$C$3624:$S$3650, COLUMNS($C$3651:L3782), FALSE)</f>
        <v>7.6950000000000003</v>
      </c>
      <c r="AH3776">
        <f>VLOOKUP($U3776,$C$3624:$S$3650, COLUMNS($C$3651:M3782), FALSE)</f>
        <v>1.2745319221005506E-3</v>
      </c>
      <c r="AI3776">
        <f>VLOOKUP($U3776,$C$3624:$S$3650, COLUMNS($C$3651:N3782), FALSE)</f>
        <v>2182.4545454545455</v>
      </c>
      <c r="AJ3776">
        <f>VLOOKUP($U3776,$C$3624:$S$3650, COLUMNS($C$3651:O3782), FALSE)</f>
        <v>0.23423238809890801</v>
      </c>
      <c r="AK3776">
        <f>VLOOKUP($U3776,$C$3624:$S$3650, COLUMNS($C$3651:P3782), FALSE)</f>
        <v>0</v>
      </c>
      <c r="AL3776">
        <f>VLOOKUP($U3776,$C$3624:$S$3650, COLUMNS($C$3651:Q3782), FALSE)</f>
        <v>977.5</v>
      </c>
      <c r="AM3776">
        <f>VLOOKUP($U3776,$C$3624:$S$3650, COLUMNS($C$3651:R3782), FALSE)</f>
        <v>0</v>
      </c>
      <c r="AN3776">
        <f>VLOOKUP($U3776,$C$3624:$S$3650, COLUMNS($C$3651:S3782), FALSE)</f>
        <v>1.78</v>
      </c>
      <c r="AO3776">
        <f t="shared" si="57"/>
        <v>27.664992927864215</v>
      </c>
    </row>
    <row r="3777" spans="21:41" x14ac:dyDescent="0.2">
      <c r="U3777" t="str">
        <f t="shared" si="58"/>
        <v>LTLpH</v>
      </c>
      <c r="V3777" s="176" t="s">
        <v>14622</v>
      </c>
      <c r="W3777" s="176" t="s">
        <v>14623</v>
      </c>
      <c r="X3777" s="176" t="s">
        <v>14618</v>
      </c>
      <c r="Y3777" s="176" t="s">
        <v>16009</v>
      </c>
      <c r="Z3777" s="176">
        <v>56.207968100000002</v>
      </c>
      <c r="AA3777">
        <f>VLOOKUP($U3777,$C$3624:$S$3650, COLUMNS($C$3651:F3783), FALSE)</f>
        <v>34.75</v>
      </c>
      <c r="AB3777">
        <f>VLOOKUP($U3777,$C$3624:$S$3650, COLUMNS($C$3651:G3783), FALSE)</f>
        <v>0.22360679774997896</v>
      </c>
      <c r="AC3777">
        <f>VLOOKUP($U3777,$C$3624:$S$3650, COLUMNS($C$3651:H3783), FALSE)</f>
        <v>26.599009900990097</v>
      </c>
      <c r="AD3777">
        <f>VLOOKUP($U3777,$C$3624:$S$3650, COLUMNS($C$3651:I3783), FALSE)</f>
        <v>2.2249707974499239E-2</v>
      </c>
      <c r="AE3777">
        <f>VLOOKUP($U3777,$C$3624:$S$3650, COLUMNS($C$3651:J3783), FALSE)</f>
        <v>25.100990099009902</v>
      </c>
      <c r="AF3777">
        <f>VLOOKUP($U3777,$C$3624:$S$3650, COLUMNS($C$3651:K3783), FALSE)</f>
        <v>7.0499530760989139E-3</v>
      </c>
      <c r="AG3777">
        <f>VLOOKUP($U3777,$C$3624:$S$3650, COLUMNS($C$3651:L3783), FALSE)</f>
        <v>7.7350000000000003</v>
      </c>
      <c r="AH3777">
        <f>VLOOKUP($U3777,$C$3624:$S$3650, COLUMNS($C$3651:M3783), FALSE)</f>
        <v>1.2712321568503081E-3</v>
      </c>
      <c r="AI3777">
        <f>VLOOKUP($U3777,$C$3624:$S$3650, COLUMNS($C$3651:N3783), FALSE)</f>
        <v>2160.1</v>
      </c>
      <c r="AJ3777">
        <f>VLOOKUP($U3777,$C$3624:$S$3650, COLUMNS($C$3651:O3783), FALSE)</f>
        <v>0.20513595448455474</v>
      </c>
      <c r="AK3777">
        <f>VLOOKUP($U3777,$C$3624:$S$3650, COLUMNS($C$3651:P3783), FALSE)</f>
        <v>0</v>
      </c>
      <c r="AL3777">
        <f>VLOOKUP($U3777,$C$3624:$S$3650, COLUMNS($C$3651:Q3783), FALSE)</f>
        <v>861.5</v>
      </c>
      <c r="AM3777">
        <f>VLOOKUP($U3777,$C$3624:$S$3650, COLUMNS($C$3651:R3783), FALSE)</f>
        <v>0</v>
      </c>
      <c r="AN3777">
        <f>VLOOKUP($U3777,$C$3624:$S$3650, COLUMNS($C$3651:S3783), FALSE)</f>
        <v>1.81</v>
      </c>
      <c r="AO3777">
        <f t="shared" si="57"/>
        <v>26.064002828854314</v>
      </c>
    </row>
    <row r="3778" spans="21:41" x14ac:dyDescent="0.2">
      <c r="U3778" t="str">
        <f t="shared" si="58"/>
        <v>LTLpH</v>
      </c>
      <c r="V3778" s="176" t="s">
        <v>14622</v>
      </c>
      <c r="W3778" s="176" t="s">
        <v>14623</v>
      </c>
      <c r="X3778" s="176" t="s">
        <v>14618</v>
      </c>
      <c r="Y3778" s="176" t="s">
        <v>16009</v>
      </c>
      <c r="Z3778" s="176">
        <v>0</v>
      </c>
      <c r="AA3778">
        <f>VLOOKUP($U3778,$C$3624:$S$3650, COLUMNS($C$3651:F3784), FALSE)</f>
        <v>34.75</v>
      </c>
      <c r="AB3778">
        <f>VLOOKUP($U3778,$C$3624:$S$3650, COLUMNS($C$3651:G3784), FALSE)</f>
        <v>0.22360679774997896</v>
      </c>
      <c r="AC3778">
        <f>VLOOKUP($U3778,$C$3624:$S$3650, COLUMNS($C$3651:H3784), FALSE)</f>
        <v>26.599009900990097</v>
      </c>
      <c r="AD3778">
        <f>VLOOKUP($U3778,$C$3624:$S$3650, COLUMNS($C$3651:I3784), FALSE)</f>
        <v>2.2249707974499239E-2</v>
      </c>
      <c r="AE3778">
        <f>VLOOKUP($U3778,$C$3624:$S$3650, COLUMNS($C$3651:J3784), FALSE)</f>
        <v>25.100990099009902</v>
      </c>
      <c r="AF3778">
        <f>VLOOKUP($U3778,$C$3624:$S$3650, COLUMNS($C$3651:K3784), FALSE)</f>
        <v>7.0499530760989139E-3</v>
      </c>
      <c r="AG3778">
        <f>VLOOKUP($U3778,$C$3624:$S$3650, COLUMNS($C$3651:L3784), FALSE)</f>
        <v>7.7350000000000003</v>
      </c>
      <c r="AH3778">
        <f>VLOOKUP($U3778,$C$3624:$S$3650, COLUMNS($C$3651:M3784), FALSE)</f>
        <v>1.2712321568503081E-3</v>
      </c>
      <c r="AI3778">
        <f>VLOOKUP($U3778,$C$3624:$S$3650, COLUMNS($C$3651:N3784), FALSE)</f>
        <v>2160.1</v>
      </c>
      <c r="AJ3778">
        <f>VLOOKUP($U3778,$C$3624:$S$3650, COLUMNS($C$3651:O3784), FALSE)</f>
        <v>0.20513595448455474</v>
      </c>
      <c r="AK3778">
        <f>VLOOKUP($U3778,$C$3624:$S$3650, COLUMNS($C$3651:P3784), FALSE)</f>
        <v>0</v>
      </c>
      <c r="AL3778">
        <f>VLOOKUP($U3778,$C$3624:$S$3650, COLUMNS($C$3651:Q3784), FALSE)</f>
        <v>861.5</v>
      </c>
      <c r="AM3778">
        <f>VLOOKUP($U3778,$C$3624:$S$3650, COLUMNS($C$3651:R3784), FALSE)</f>
        <v>0</v>
      </c>
      <c r="AN3778">
        <f>VLOOKUP($U3778,$C$3624:$S$3650, COLUMNS($C$3651:S3784), FALSE)</f>
        <v>1.81</v>
      </c>
      <c r="AO3778">
        <f t="shared" si="57"/>
        <v>26.064002828854314</v>
      </c>
    </row>
    <row r="3779" spans="21:41" x14ac:dyDescent="0.2">
      <c r="U3779" t="str">
        <f t="shared" si="58"/>
        <v>LTLpH</v>
      </c>
      <c r="V3779" s="176" t="s">
        <v>14622</v>
      </c>
      <c r="W3779" s="176" t="s">
        <v>14623</v>
      </c>
      <c r="X3779" s="176" t="s">
        <v>14618</v>
      </c>
      <c r="Y3779" s="176" t="s">
        <v>16009</v>
      </c>
      <c r="Z3779" s="176">
        <v>-109.2346847</v>
      </c>
      <c r="AA3779">
        <f>VLOOKUP($U3779,$C$3624:$S$3650, COLUMNS($C$3651:F3785), FALSE)</f>
        <v>34.75</v>
      </c>
      <c r="AB3779">
        <f>VLOOKUP($U3779,$C$3624:$S$3650, COLUMNS($C$3651:G3785), FALSE)</f>
        <v>0.22360679774997896</v>
      </c>
      <c r="AC3779">
        <f>VLOOKUP($U3779,$C$3624:$S$3650, COLUMNS($C$3651:H3785), FALSE)</f>
        <v>26.599009900990097</v>
      </c>
      <c r="AD3779">
        <f>VLOOKUP($U3779,$C$3624:$S$3650, COLUMNS($C$3651:I3785), FALSE)</f>
        <v>2.2249707974499239E-2</v>
      </c>
      <c r="AE3779">
        <f>VLOOKUP($U3779,$C$3624:$S$3650, COLUMNS($C$3651:J3785), FALSE)</f>
        <v>25.100990099009902</v>
      </c>
      <c r="AF3779">
        <f>VLOOKUP($U3779,$C$3624:$S$3650, COLUMNS($C$3651:K3785), FALSE)</f>
        <v>7.0499530760989139E-3</v>
      </c>
      <c r="AG3779">
        <f>VLOOKUP($U3779,$C$3624:$S$3650, COLUMNS($C$3651:L3785), FALSE)</f>
        <v>7.7350000000000003</v>
      </c>
      <c r="AH3779">
        <f>VLOOKUP($U3779,$C$3624:$S$3650, COLUMNS($C$3651:M3785), FALSE)</f>
        <v>1.2712321568503081E-3</v>
      </c>
      <c r="AI3779">
        <f>VLOOKUP($U3779,$C$3624:$S$3650, COLUMNS($C$3651:N3785), FALSE)</f>
        <v>2160.1</v>
      </c>
      <c r="AJ3779">
        <f>VLOOKUP($U3779,$C$3624:$S$3650, COLUMNS($C$3651:O3785), FALSE)</f>
        <v>0.20513595448455474</v>
      </c>
      <c r="AK3779">
        <f>VLOOKUP($U3779,$C$3624:$S$3650, COLUMNS($C$3651:P3785), FALSE)</f>
        <v>0</v>
      </c>
      <c r="AL3779">
        <f>VLOOKUP($U3779,$C$3624:$S$3650, COLUMNS($C$3651:Q3785), FALSE)</f>
        <v>861.5</v>
      </c>
      <c r="AM3779">
        <f>VLOOKUP($U3779,$C$3624:$S$3650, COLUMNS($C$3651:R3785), FALSE)</f>
        <v>0</v>
      </c>
      <c r="AN3779">
        <f>VLOOKUP($U3779,$C$3624:$S$3650, COLUMNS($C$3651:S3785), FALSE)</f>
        <v>1.81</v>
      </c>
      <c r="AO3779">
        <f t="shared" si="57"/>
        <v>26.064002828854314</v>
      </c>
    </row>
    <row r="3780" spans="21:41" x14ac:dyDescent="0.2">
      <c r="U3780" t="str">
        <f t="shared" si="58"/>
        <v>LTLpH</v>
      </c>
      <c r="V3780" s="176" t="s">
        <v>14622</v>
      </c>
      <c r="W3780" s="176" t="s">
        <v>14623</v>
      </c>
      <c r="X3780" s="176" t="s">
        <v>14618</v>
      </c>
      <c r="Y3780" s="176" t="s">
        <v>16009</v>
      </c>
      <c r="Z3780" s="176">
        <v>-389.4787978</v>
      </c>
      <c r="AA3780">
        <f>VLOOKUP($U3780,$C$3624:$S$3650, COLUMNS($C$3651:F3786), FALSE)</f>
        <v>34.75</v>
      </c>
      <c r="AB3780">
        <f>VLOOKUP($U3780,$C$3624:$S$3650, COLUMNS($C$3651:G3786), FALSE)</f>
        <v>0.22360679774997896</v>
      </c>
      <c r="AC3780">
        <f>VLOOKUP($U3780,$C$3624:$S$3650, COLUMNS($C$3651:H3786), FALSE)</f>
        <v>26.599009900990097</v>
      </c>
      <c r="AD3780">
        <f>VLOOKUP($U3780,$C$3624:$S$3650, COLUMNS($C$3651:I3786), FALSE)</f>
        <v>2.2249707974499239E-2</v>
      </c>
      <c r="AE3780">
        <f>VLOOKUP($U3780,$C$3624:$S$3650, COLUMNS($C$3651:J3786), FALSE)</f>
        <v>25.100990099009902</v>
      </c>
      <c r="AF3780">
        <f>VLOOKUP($U3780,$C$3624:$S$3650, COLUMNS($C$3651:K3786), FALSE)</f>
        <v>7.0499530760989139E-3</v>
      </c>
      <c r="AG3780">
        <f>VLOOKUP($U3780,$C$3624:$S$3650, COLUMNS($C$3651:L3786), FALSE)</f>
        <v>7.7350000000000003</v>
      </c>
      <c r="AH3780">
        <f>VLOOKUP($U3780,$C$3624:$S$3650, COLUMNS($C$3651:M3786), FALSE)</f>
        <v>1.2712321568503081E-3</v>
      </c>
      <c r="AI3780">
        <f>VLOOKUP($U3780,$C$3624:$S$3650, COLUMNS($C$3651:N3786), FALSE)</f>
        <v>2160.1</v>
      </c>
      <c r="AJ3780">
        <f>VLOOKUP($U3780,$C$3624:$S$3650, COLUMNS($C$3651:O3786), FALSE)</f>
        <v>0.20513595448455474</v>
      </c>
      <c r="AK3780">
        <f>VLOOKUP($U3780,$C$3624:$S$3650, COLUMNS($C$3651:P3786), FALSE)</f>
        <v>0</v>
      </c>
      <c r="AL3780">
        <f>VLOOKUP($U3780,$C$3624:$S$3650, COLUMNS($C$3651:Q3786), FALSE)</f>
        <v>861.5</v>
      </c>
      <c r="AM3780">
        <f>VLOOKUP($U3780,$C$3624:$S$3650, COLUMNS($C$3651:R3786), FALSE)</f>
        <v>0</v>
      </c>
      <c r="AN3780">
        <f>VLOOKUP($U3780,$C$3624:$S$3650, COLUMNS($C$3651:S3786), FALSE)</f>
        <v>1.81</v>
      </c>
      <c r="AO3780">
        <f t="shared" si="57"/>
        <v>26.064002828854314</v>
      </c>
    </row>
    <row r="3781" spans="21:41" x14ac:dyDescent="0.2">
      <c r="U3781" t="str">
        <f t="shared" si="58"/>
        <v>LTLpH</v>
      </c>
      <c r="V3781" s="176" t="s">
        <v>14622</v>
      </c>
      <c r="W3781" s="176" t="s">
        <v>14623</v>
      </c>
      <c r="X3781" s="176" t="s">
        <v>14618</v>
      </c>
      <c r="Y3781" s="176" t="s">
        <v>16009</v>
      </c>
      <c r="Z3781" s="176">
        <v>0</v>
      </c>
      <c r="AA3781">
        <f>VLOOKUP($U3781,$C$3624:$S$3650, COLUMNS($C$3651:F3787), FALSE)</f>
        <v>34.75</v>
      </c>
      <c r="AB3781">
        <f>VLOOKUP($U3781,$C$3624:$S$3650, COLUMNS($C$3651:G3787), FALSE)</f>
        <v>0.22360679774997896</v>
      </c>
      <c r="AC3781">
        <f>VLOOKUP($U3781,$C$3624:$S$3650, COLUMNS($C$3651:H3787), FALSE)</f>
        <v>26.599009900990097</v>
      </c>
      <c r="AD3781">
        <f>VLOOKUP($U3781,$C$3624:$S$3650, COLUMNS($C$3651:I3787), FALSE)</f>
        <v>2.2249707974499239E-2</v>
      </c>
      <c r="AE3781">
        <f>VLOOKUP($U3781,$C$3624:$S$3650, COLUMNS($C$3651:J3787), FALSE)</f>
        <v>25.100990099009902</v>
      </c>
      <c r="AF3781">
        <f>VLOOKUP($U3781,$C$3624:$S$3650, COLUMNS($C$3651:K3787), FALSE)</f>
        <v>7.0499530760989139E-3</v>
      </c>
      <c r="AG3781">
        <f>VLOOKUP($U3781,$C$3624:$S$3650, COLUMNS($C$3651:L3787), FALSE)</f>
        <v>7.7350000000000003</v>
      </c>
      <c r="AH3781">
        <f>VLOOKUP($U3781,$C$3624:$S$3650, COLUMNS($C$3651:M3787), FALSE)</f>
        <v>1.2712321568503081E-3</v>
      </c>
      <c r="AI3781">
        <f>VLOOKUP($U3781,$C$3624:$S$3650, COLUMNS($C$3651:N3787), FALSE)</f>
        <v>2160.1</v>
      </c>
      <c r="AJ3781">
        <f>VLOOKUP($U3781,$C$3624:$S$3650, COLUMNS($C$3651:O3787), FALSE)</f>
        <v>0.20513595448455474</v>
      </c>
      <c r="AK3781">
        <f>VLOOKUP($U3781,$C$3624:$S$3650, COLUMNS($C$3651:P3787), FALSE)</f>
        <v>0</v>
      </c>
      <c r="AL3781">
        <f>VLOOKUP($U3781,$C$3624:$S$3650, COLUMNS($C$3651:Q3787), FALSE)</f>
        <v>861.5</v>
      </c>
      <c r="AM3781">
        <f>VLOOKUP($U3781,$C$3624:$S$3650, COLUMNS($C$3651:R3787), FALSE)</f>
        <v>0</v>
      </c>
      <c r="AN3781">
        <f>VLOOKUP($U3781,$C$3624:$S$3650, COLUMNS($C$3651:S3787), FALSE)</f>
        <v>1.81</v>
      </c>
      <c r="AO3781">
        <f t="shared" si="57"/>
        <v>26.064002828854314</v>
      </c>
    </row>
    <row r="3782" spans="21:41" x14ac:dyDescent="0.2">
      <c r="U3782" t="str">
        <f t="shared" si="58"/>
        <v>LTLpH</v>
      </c>
      <c r="V3782" s="176" t="s">
        <v>14622</v>
      </c>
      <c r="W3782" s="176" t="s">
        <v>14623</v>
      </c>
      <c r="X3782" s="176" t="s">
        <v>14618</v>
      </c>
      <c r="Y3782" s="176" t="s">
        <v>16009</v>
      </c>
      <c r="Z3782" s="176">
        <v>461.25824749999998</v>
      </c>
      <c r="AA3782">
        <f>VLOOKUP($U3782,$C$3624:$S$3650, COLUMNS($C$3651:F3788), FALSE)</f>
        <v>34.75</v>
      </c>
      <c r="AB3782">
        <f>VLOOKUP($U3782,$C$3624:$S$3650, COLUMNS($C$3651:G3788), FALSE)</f>
        <v>0.22360679774997896</v>
      </c>
      <c r="AC3782">
        <f>VLOOKUP($U3782,$C$3624:$S$3650, COLUMNS($C$3651:H3788), FALSE)</f>
        <v>26.599009900990097</v>
      </c>
      <c r="AD3782">
        <f>VLOOKUP($U3782,$C$3624:$S$3650, COLUMNS($C$3651:I3788), FALSE)</f>
        <v>2.2249707974499239E-2</v>
      </c>
      <c r="AE3782">
        <f>VLOOKUP($U3782,$C$3624:$S$3650, COLUMNS($C$3651:J3788), FALSE)</f>
        <v>25.100990099009902</v>
      </c>
      <c r="AF3782">
        <f>VLOOKUP($U3782,$C$3624:$S$3650, COLUMNS($C$3651:K3788), FALSE)</f>
        <v>7.0499530760989139E-3</v>
      </c>
      <c r="AG3782">
        <f>VLOOKUP($U3782,$C$3624:$S$3650, COLUMNS($C$3651:L3788), FALSE)</f>
        <v>7.7350000000000003</v>
      </c>
      <c r="AH3782">
        <f>VLOOKUP($U3782,$C$3624:$S$3650, COLUMNS($C$3651:M3788), FALSE)</f>
        <v>1.2712321568503081E-3</v>
      </c>
      <c r="AI3782">
        <f>VLOOKUP($U3782,$C$3624:$S$3650, COLUMNS($C$3651:N3788), FALSE)</f>
        <v>2160.1</v>
      </c>
      <c r="AJ3782">
        <f>VLOOKUP($U3782,$C$3624:$S$3650, COLUMNS($C$3651:O3788), FALSE)</f>
        <v>0.20513595448455474</v>
      </c>
      <c r="AK3782">
        <f>VLOOKUP($U3782,$C$3624:$S$3650, COLUMNS($C$3651:P3788), FALSE)</f>
        <v>0</v>
      </c>
      <c r="AL3782">
        <f>VLOOKUP($U3782,$C$3624:$S$3650, COLUMNS($C$3651:Q3788), FALSE)</f>
        <v>861.5</v>
      </c>
      <c r="AM3782">
        <f>VLOOKUP($U3782,$C$3624:$S$3650, COLUMNS($C$3651:R3788), FALSE)</f>
        <v>0</v>
      </c>
      <c r="AN3782">
        <f>VLOOKUP($U3782,$C$3624:$S$3650, COLUMNS($C$3651:S3788), FALSE)</f>
        <v>1.81</v>
      </c>
      <c r="AO3782">
        <f t="shared" si="57"/>
        <v>26.064002828854314</v>
      </c>
    </row>
    <row r="3783" spans="21:41" x14ac:dyDescent="0.2">
      <c r="U3783" t="str">
        <f t="shared" si="58"/>
        <v>LTLpH</v>
      </c>
      <c r="V3783" s="176" t="s">
        <v>14622</v>
      </c>
      <c r="W3783" s="176" t="s">
        <v>14623</v>
      </c>
      <c r="X3783" s="176" t="s">
        <v>14619</v>
      </c>
      <c r="Y3783" s="176" t="s">
        <v>16009</v>
      </c>
      <c r="Z3783" s="176">
        <v>0</v>
      </c>
      <c r="AA3783">
        <f>VLOOKUP($U3783,$C$3624:$S$3650, COLUMNS($C$3651:F3789), FALSE)</f>
        <v>34.75</v>
      </c>
      <c r="AB3783">
        <f>VLOOKUP($U3783,$C$3624:$S$3650, COLUMNS($C$3651:G3789), FALSE)</f>
        <v>0.22360679774997896</v>
      </c>
      <c r="AC3783">
        <f>VLOOKUP($U3783,$C$3624:$S$3650, COLUMNS($C$3651:H3789), FALSE)</f>
        <v>26.599009900990097</v>
      </c>
      <c r="AD3783">
        <f>VLOOKUP($U3783,$C$3624:$S$3650, COLUMNS($C$3651:I3789), FALSE)</f>
        <v>2.2249707974499239E-2</v>
      </c>
      <c r="AE3783">
        <f>VLOOKUP($U3783,$C$3624:$S$3650, COLUMNS($C$3651:J3789), FALSE)</f>
        <v>25.100990099009902</v>
      </c>
      <c r="AF3783">
        <f>VLOOKUP($U3783,$C$3624:$S$3650, COLUMNS($C$3651:K3789), FALSE)</f>
        <v>7.0499530760989139E-3</v>
      </c>
      <c r="AG3783">
        <f>VLOOKUP($U3783,$C$3624:$S$3650, COLUMNS($C$3651:L3789), FALSE)</f>
        <v>7.7350000000000003</v>
      </c>
      <c r="AH3783">
        <f>VLOOKUP($U3783,$C$3624:$S$3650, COLUMNS($C$3651:M3789), FALSE)</f>
        <v>1.2712321568503081E-3</v>
      </c>
      <c r="AI3783">
        <f>VLOOKUP($U3783,$C$3624:$S$3650, COLUMNS($C$3651:N3789), FALSE)</f>
        <v>2160.1</v>
      </c>
      <c r="AJ3783">
        <f>VLOOKUP($U3783,$C$3624:$S$3650, COLUMNS($C$3651:O3789), FALSE)</f>
        <v>0.20513595448455474</v>
      </c>
      <c r="AK3783">
        <f>VLOOKUP($U3783,$C$3624:$S$3650, COLUMNS($C$3651:P3789), FALSE)</f>
        <v>0</v>
      </c>
      <c r="AL3783">
        <f>VLOOKUP($U3783,$C$3624:$S$3650, COLUMNS($C$3651:Q3789), FALSE)</f>
        <v>861.5</v>
      </c>
      <c r="AM3783">
        <f>VLOOKUP($U3783,$C$3624:$S$3650, COLUMNS($C$3651:R3789), FALSE)</f>
        <v>0</v>
      </c>
      <c r="AN3783">
        <f>VLOOKUP($U3783,$C$3624:$S$3650, COLUMNS($C$3651:S3789), FALSE)</f>
        <v>1.81</v>
      </c>
      <c r="AO3783">
        <f t="shared" si="57"/>
        <v>26.064002828854314</v>
      </c>
    </row>
    <row r="3784" spans="21:41" x14ac:dyDescent="0.2">
      <c r="U3784" t="str">
        <f t="shared" si="58"/>
        <v>LTLpH</v>
      </c>
      <c r="V3784" s="176" t="s">
        <v>14622</v>
      </c>
      <c r="W3784" s="176" t="s">
        <v>14623</v>
      </c>
      <c r="X3784" s="176" t="s">
        <v>14619</v>
      </c>
      <c r="Y3784" s="176" t="s">
        <v>16009</v>
      </c>
      <c r="Z3784" s="176">
        <v>-583.98499089999996</v>
      </c>
      <c r="AA3784">
        <f>VLOOKUP($U3784,$C$3624:$S$3650, COLUMNS($C$3651:F3790), FALSE)</f>
        <v>34.75</v>
      </c>
      <c r="AB3784">
        <f>VLOOKUP($U3784,$C$3624:$S$3650, COLUMNS($C$3651:G3790), FALSE)</f>
        <v>0.22360679774997896</v>
      </c>
      <c r="AC3784">
        <f>VLOOKUP($U3784,$C$3624:$S$3650, COLUMNS($C$3651:H3790), FALSE)</f>
        <v>26.599009900990097</v>
      </c>
      <c r="AD3784">
        <f>VLOOKUP($U3784,$C$3624:$S$3650, COLUMNS($C$3651:I3790), FALSE)</f>
        <v>2.2249707974499239E-2</v>
      </c>
      <c r="AE3784">
        <f>VLOOKUP($U3784,$C$3624:$S$3650, COLUMNS($C$3651:J3790), FALSE)</f>
        <v>25.100990099009902</v>
      </c>
      <c r="AF3784">
        <f>VLOOKUP($U3784,$C$3624:$S$3650, COLUMNS($C$3651:K3790), FALSE)</f>
        <v>7.0499530760989139E-3</v>
      </c>
      <c r="AG3784">
        <f>VLOOKUP($U3784,$C$3624:$S$3650, COLUMNS($C$3651:L3790), FALSE)</f>
        <v>7.7350000000000003</v>
      </c>
      <c r="AH3784">
        <f>VLOOKUP($U3784,$C$3624:$S$3650, COLUMNS($C$3651:M3790), FALSE)</f>
        <v>1.2712321568503081E-3</v>
      </c>
      <c r="AI3784">
        <f>VLOOKUP($U3784,$C$3624:$S$3650, COLUMNS($C$3651:N3790), FALSE)</f>
        <v>2160.1</v>
      </c>
      <c r="AJ3784">
        <f>VLOOKUP($U3784,$C$3624:$S$3650, COLUMNS($C$3651:O3790), FALSE)</f>
        <v>0.20513595448455474</v>
      </c>
      <c r="AK3784">
        <f>VLOOKUP($U3784,$C$3624:$S$3650, COLUMNS($C$3651:P3790), FALSE)</f>
        <v>0</v>
      </c>
      <c r="AL3784">
        <f>VLOOKUP($U3784,$C$3624:$S$3650, COLUMNS($C$3651:Q3790), FALSE)</f>
        <v>861.5</v>
      </c>
      <c r="AM3784">
        <f>VLOOKUP($U3784,$C$3624:$S$3650, COLUMNS($C$3651:R3790), FALSE)</f>
        <v>0</v>
      </c>
      <c r="AN3784">
        <f>VLOOKUP($U3784,$C$3624:$S$3650, COLUMNS($C$3651:S3790), FALSE)</f>
        <v>1.81</v>
      </c>
      <c r="AO3784">
        <f t="shared" si="57"/>
        <v>26.064002828854314</v>
      </c>
    </row>
    <row r="3785" spans="21:41" x14ac:dyDescent="0.2">
      <c r="U3785" t="str">
        <f t="shared" si="58"/>
        <v>LTLpH</v>
      </c>
      <c r="V3785" s="176" t="s">
        <v>14622</v>
      </c>
      <c r="W3785" s="176" t="s">
        <v>14623</v>
      </c>
      <c r="X3785" s="176" t="s">
        <v>14619</v>
      </c>
      <c r="Y3785" s="176" t="s">
        <v>16009</v>
      </c>
      <c r="Z3785" s="176">
        <v>-511.65510319999999</v>
      </c>
      <c r="AA3785">
        <f>VLOOKUP($U3785,$C$3624:$S$3650, COLUMNS($C$3651:F3791), FALSE)</f>
        <v>34.75</v>
      </c>
      <c r="AB3785">
        <f>VLOOKUP($U3785,$C$3624:$S$3650, COLUMNS($C$3651:G3791), FALSE)</f>
        <v>0.22360679774997896</v>
      </c>
      <c r="AC3785">
        <f>VLOOKUP($U3785,$C$3624:$S$3650, COLUMNS($C$3651:H3791), FALSE)</f>
        <v>26.599009900990097</v>
      </c>
      <c r="AD3785">
        <f>VLOOKUP($U3785,$C$3624:$S$3650, COLUMNS($C$3651:I3791), FALSE)</f>
        <v>2.2249707974499239E-2</v>
      </c>
      <c r="AE3785">
        <f>VLOOKUP($U3785,$C$3624:$S$3650, COLUMNS($C$3651:J3791), FALSE)</f>
        <v>25.100990099009902</v>
      </c>
      <c r="AF3785">
        <f>VLOOKUP($U3785,$C$3624:$S$3650, COLUMNS($C$3651:K3791), FALSE)</f>
        <v>7.0499530760989139E-3</v>
      </c>
      <c r="AG3785">
        <f>VLOOKUP($U3785,$C$3624:$S$3650, COLUMNS($C$3651:L3791), FALSE)</f>
        <v>7.7350000000000003</v>
      </c>
      <c r="AH3785">
        <f>VLOOKUP($U3785,$C$3624:$S$3650, COLUMNS($C$3651:M3791), FALSE)</f>
        <v>1.2712321568503081E-3</v>
      </c>
      <c r="AI3785">
        <f>VLOOKUP($U3785,$C$3624:$S$3650, COLUMNS($C$3651:N3791), FALSE)</f>
        <v>2160.1</v>
      </c>
      <c r="AJ3785">
        <f>VLOOKUP($U3785,$C$3624:$S$3650, COLUMNS($C$3651:O3791), FALSE)</f>
        <v>0.20513595448455474</v>
      </c>
      <c r="AK3785">
        <f>VLOOKUP($U3785,$C$3624:$S$3650, COLUMNS($C$3651:P3791), FALSE)</f>
        <v>0</v>
      </c>
      <c r="AL3785">
        <f>VLOOKUP($U3785,$C$3624:$S$3650, COLUMNS($C$3651:Q3791), FALSE)</f>
        <v>861.5</v>
      </c>
      <c r="AM3785">
        <f>VLOOKUP($U3785,$C$3624:$S$3650, COLUMNS($C$3651:R3791), FALSE)</f>
        <v>0</v>
      </c>
      <c r="AN3785">
        <f>VLOOKUP($U3785,$C$3624:$S$3650, COLUMNS($C$3651:S3791), FALSE)</f>
        <v>1.81</v>
      </c>
      <c r="AO3785">
        <f t="shared" si="57"/>
        <v>26.064002828854314</v>
      </c>
    </row>
    <row r="3786" spans="21:41" x14ac:dyDescent="0.2">
      <c r="U3786" t="str">
        <f t="shared" si="58"/>
        <v>LTLpH</v>
      </c>
      <c r="V3786" s="176" t="s">
        <v>14622</v>
      </c>
      <c r="W3786" s="176" t="s">
        <v>14623</v>
      </c>
      <c r="X3786" s="176" t="s">
        <v>14619</v>
      </c>
      <c r="Y3786" s="176" t="s">
        <v>16009</v>
      </c>
      <c r="Z3786" s="176">
        <v>0</v>
      </c>
      <c r="AA3786">
        <f>VLOOKUP($U3786,$C$3624:$S$3650, COLUMNS($C$3651:F3792), FALSE)</f>
        <v>34.75</v>
      </c>
      <c r="AB3786">
        <f>VLOOKUP($U3786,$C$3624:$S$3650, COLUMNS($C$3651:G3792), FALSE)</f>
        <v>0.22360679774997896</v>
      </c>
      <c r="AC3786">
        <f>VLOOKUP($U3786,$C$3624:$S$3650, COLUMNS($C$3651:H3792), FALSE)</f>
        <v>26.599009900990097</v>
      </c>
      <c r="AD3786">
        <f>VLOOKUP($U3786,$C$3624:$S$3650, COLUMNS($C$3651:I3792), FALSE)</f>
        <v>2.2249707974499239E-2</v>
      </c>
      <c r="AE3786">
        <f>VLOOKUP($U3786,$C$3624:$S$3650, COLUMNS($C$3651:J3792), FALSE)</f>
        <v>25.100990099009902</v>
      </c>
      <c r="AF3786">
        <f>VLOOKUP($U3786,$C$3624:$S$3650, COLUMNS($C$3651:K3792), FALSE)</f>
        <v>7.0499530760989139E-3</v>
      </c>
      <c r="AG3786">
        <f>VLOOKUP($U3786,$C$3624:$S$3650, COLUMNS($C$3651:L3792), FALSE)</f>
        <v>7.7350000000000003</v>
      </c>
      <c r="AH3786">
        <f>VLOOKUP($U3786,$C$3624:$S$3650, COLUMNS($C$3651:M3792), FALSE)</f>
        <v>1.2712321568503081E-3</v>
      </c>
      <c r="AI3786">
        <f>VLOOKUP($U3786,$C$3624:$S$3650, COLUMNS($C$3651:N3792), FALSE)</f>
        <v>2160.1</v>
      </c>
      <c r="AJ3786">
        <f>VLOOKUP($U3786,$C$3624:$S$3650, COLUMNS($C$3651:O3792), FALSE)</f>
        <v>0.20513595448455474</v>
      </c>
      <c r="AK3786">
        <f>VLOOKUP($U3786,$C$3624:$S$3650, COLUMNS($C$3651:P3792), FALSE)</f>
        <v>0</v>
      </c>
      <c r="AL3786">
        <f>VLOOKUP($U3786,$C$3624:$S$3650, COLUMNS($C$3651:Q3792), FALSE)</f>
        <v>861.5</v>
      </c>
      <c r="AM3786">
        <f>VLOOKUP($U3786,$C$3624:$S$3650, COLUMNS($C$3651:R3792), FALSE)</f>
        <v>0</v>
      </c>
      <c r="AN3786">
        <f>VLOOKUP($U3786,$C$3624:$S$3650, COLUMNS($C$3651:S3792), FALSE)</f>
        <v>1.81</v>
      </c>
      <c r="AO3786">
        <f t="shared" si="57"/>
        <v>26.064002828854314</v>
      </c>
    </row>
    <row r="3787" spans="21:41" x14ac:dyDescent="0.2">
      <c r="U3787" t="str">
        <f t="shared" si="58"/>
        <v>LTLpH</v>
      </c>
      <c r="V3787" s="176" t="s">
        <v>14622</v>
      </c>
      <c r="W3787" s="176" t="s">
        <v>14623</v>
      </c>
      <c r="X3787" s="176" t="s">
        <v>14619</v>
      </c>
      <c r="Y3787" s="176" t="s">
        <v>16009</v>
      </c>
      <c r="Z3787" s="176">
        <v>-77.129535619999999</v>
      </c>
      <c r="AA3787">
        <f>VLOOKUP($U3787,$C$3624:$S$3650, COLUMNS($C$3651:F3793), FALSE)</f>
        <v>34.75</v>
      </c>
      <c r="AB3787">
        <f>VLOOKUP($U3787,$C$3624:$S$3650, COLUMNS($C$3651:G3793), FALSE)</f>
        <v>0.22360679774997896</v>
      </c>
      <c r="AC3787">
        <f>VLOOKUP($U3787,$C$3624:$S$3650, COLUMNS($C$3651:H3793), FALSE)</f>
        <v>26.599009900990097</v>
      </c>
      <c r="AD3787">
        <f>VLOOKUP($U3787,$C$3624:$S$3650, COLUMNS($C$3651:I3793), FALSE)</f>
        <v>2.2249707974499239E-2</v>
      </c>
      <c r="AE3787">
        <f>VLOOKUP($U3787,$C$3624:$S$3650, COLUMNS($C$3651:J3793), FALSE)</f>
        <v>25.100990099009902</v>
      </c>
      <c r="AF3787">
        <f>VLOOKUP($U3787,$C$3624:$S$3650, COLUMNS($C$3651:K3793), FALSE)</f>
        <v>7.0499530760989139E-3</v>
      </c>
      <c r="AG3787">
        <f>VLOOKUP($U3787,$C$3624:$S$3650, COLUMNS($C$3651:L3793), FALSE)</f>
        <v>7.7350000000000003</v>
      </c>
      <c r="AH3787">
        <f>VLOOKUP($U3787,$C$3624:$S$3650, COLUMNS($C$3651:M3793), FALSE)</f>
        <v>1.2712321568503081E-3</v>
      </c>
      <c r="AI3787">
        <f>VLOOKUP($U3787,$C$3624:$S$3650, COLUMNS($C$3651:N3793), FALSE)</f>
        <v>2160.1</v>
      </c>
      <c r="AJ3787">
        <f>VLOOKUP($U3787,$C$3624:$S$3650, COLUMNS($C$3651:O3793), FALSE)</f>
        <v>0.20513595448455474</v>
      </c>
      <c r="AK3787">
        <f>VLOOKUP($U3787,$C$3624:$S$3650, COLUMNS($C$3651:P3793), FALSE)</f>
        <v>0</v>
      </c>
      <c r="AL3787">
        <f>VLOOKUP($U3787,$C$3624:$S$3650, COLUMNS($C$3651:Q3793), FALSE)</f>
        <v>861.5</v>
      </c>
      <c r="AM3787">
        <f>VLOOKUP($U3787,$C$3624:$S$3650, COLUMNS($C$3651:R3793), FALSE)</f>
        <v>0</v>
      </c>
      <c r="AN3787">
        <f>VLOOKUP($U3787,$C$3624:$S$3650, COLUMNS($C$3651:S3793), FALSE)</f>
        <v>1.81</v>
      </c>
      <c r="AO3787">
        <f t="shared" si="57"/>
        <v>26.064002828854314</v>
      </c>
    </row>
    <row r="3788" spans="21:41" x14ac:dyDescent="0.2">
      <c r="U3788" t="str">
        <f t="shared" si="58"/>
        <v>MTHpH</v>
      </c>
      <c r="V3788" s="176" t="s">
        <v>14616</v>
      </c>
      <c r="W3788" s="176" t="s">
        <v>14617</v>
      </c>
      <c r="X3788" s="176" t="s">
        <v>14618</v>
      </c>
      <c r="Y3788" s="176" t="s">
        <v>12825</v>
      </c>
      <c r="Z3788" s="176">
        <v>274.06689949999998</v>
      </c>
      <c r="AA3788">
        <f>VLOOKUP($U3788,$C$3624:$S$3650, COLUMNS($C$3651:F3794), FALSE)</f>
        <v>34.800000000000004</v>
      </c>
      <c r="AB3788">
        <f>VLOOKUP($U3788,$C$3624:$S$3650, COLUMNS($C$3651:G3794), FALSE)</f>
        <v>0.22360679774997896</v>
      </c>
      <c r="AC3788">
        <f>VLOOKUP($U3788,$C$3624:$S$3650, COLUMNS($C$3651:H3794), FALSE)</f>
        <v>28.2</v>
      </c>
      <c r="AD3788">
        <f>VLOOKUP($U3788,$C$3624:$S$3650, COLUMNS($C$3651:I3794), FALSE)</f>
        <v>2.2249707974499239E-2</v>
      </c>
      <c r="AE3788">
        <f>VLOOKUP($U3788,$C$3624:$S$3650, COLUMNS($C$3651:J3794), FALSE)</f>
        <v>26.799009900990097</v>
      </c>
      <c r="AF3788">
        <f>VLOOKUP($U3788,$C$3624:$S$3650, COLUMNS($C$3651:K3794), FALSE)</f>
        <v>6.8358622556036145E-3</v>
      </c>
      <c r="AG3788">
        <f>VLOOKUP($U3788,$C$3624:$S$3650, COLUMNS($C$3651:L3794), FALSE)</f>
        <v>8.0150000000000006</v>
      </c>
      <c r="AH3788">
        <f>VLOOKUP($U3788,$C$3624:$S$3650, COLUMNS($C$3651:M3794), FALSE)</f>
        <v>1.2488298311286491E-3</v>
      </c>
      <c r="AI3788">
        <f>VLOOKUP($U3788,$C$3624:$S$3650, COLUMNS($C$3651:N3794), FALSE)</f>
        <v>2167.217391304348</v>
      </c>
      <c r="AJ3788">
        <f>VLOOKUP($U3788,$C$3624:$S$3650, COLUMNS($C$3651:O3794), FALSE)</f>
        <v>8.3554278780957808E-2</v>
      </c>
      <c r="AK3788">
        <f>VLOOKUP($U3788,$C$3624:$S$3650, COLUMNS($C$3651:P3794), FALSE)</f>
        <v>0</v>
      </c>
      <c r="AL3788">
        <f>VLOOKUP($U3788,$C$3624:$S$3650, COLUMNS($C$3651:Q3794), FALSE)</f>
        <v>406.5</v>
      </c>
      <c r="AM3788">
        <f>VLOOKUP($U3788,$C$3624:$S$3650, COLUMNS($C$3651:R3794), FALSE)</f>
        <v>0</v>
      </c>
      <c r="AN3788">
        <f>VLOOKUP($U3788,$C$3624:$S$3650, COLUMNS($C$3651:S3794), FALSE)</f>
        <v>3.2349999999999999</v>
      </c>
      <c r="AO3788">
        <f t="shared" si="57"/>
        <v>27.699646393210749</v>
      </c>
    </row>
    <row r="3789" spans="21:41" x14ac:dyDescent="0.2">
      <c r="U3789" t="str">
        <f t="shared" si="58"/>
        <v>MTHpH</v>
      </c>
      <c r="V3789" s="176" t="s">
        <v>14616</v>
      </c>
      <c r="W3789" s="176" t="s">
        <v>14617</v>
      </c>
      <c r="X3789" s="176" t="s">
        <v>14618</v>
      </c>
      <c r="Y3789" s="176" t="s">
        <v>12825</v>
      </c>
      <c r="Z3789" s="176">
        <v>122.3167363</v>
      </c>
      <c r="AA3789">
        <f>VLOOKUP($U3789,$C$3624:$S$3650, COLUMNS($C$3651:F3794), FALSE)</f>
        <v>34.800000000000004</v>
      </c>
      <c r="AB3789">
        <f>VLOOKUP($U3789,$C$3624:$S$3650, COLUMNS($C$3651:G3794), FALSE)</f>
        <v>0.22360679774997896</v>
      </c>
      <c r="AC3789">
        <f>VLOOKUP($U3789,$C$3624:$S$3650, COLUMNS($C$3651:H3794), FALSE)</f>
        <v>28.2</v>
      </c>
      <c r="AD3789">
        <f>VLOOKUP($U3789,$C$3624:$S$3650, COLUMNS($C$3651:I3794), FALSE)</f>
        <v>2.2249707974499239E-2</v>
      </c>
      <c r="AE3789">
        <f>VLOOKUP($U3789,$C$3624:$S$3650, COLUMNS($C$3651:J3794), FALSE)</f>
        <v>26.799009900990097</v>
      </c>
      <c r="AF3789">
        <f>VLOOKUP($U3789,$C$3624:$S$3650, COLUMNS($C$3651:K3794), FALSE)</f>
        <v>6.8358622556036145E-3</v>
      </c>
      <c r="AG3789">
        <f>VLOOKUP($U3789,$C$3624:$S$3650, COLUMNS($C$3651:L3794), FALSE)</f>
        <v>8.0150000000000006</v>
      </c>
      <c r="AH3789">
        <f>VLOOKUP($U3789,$C$3624:$S$3650, COLUMNS($C$3651:M3794), FALSE)</f>
        <v>1.2488298311286491E-3</v>
      </c>
      <c r="AI3789">
        <f>VLOOKUP($U3789,$C$3624:$S$3650, COLUMNS($C$3651:N3794), FALSE)</f>
        <v>2167.217391304348</v>
      </c>
      <c r="AJ3789">
        <f>VLOOKUP($U3789,$C$3624:$S$3650, COLUMNS($C$3651:O3794), FALSE)</f>
        <v>8.3554278780957808E-2</v>
      </c>
      <c r="AK3789">
        <f>VLOOKUP($U3789,$C$3624:$S$3650, COLUMNS($C$3651:P3794), FALSE)</f>
        <v>0</v>
      </c>
      <c r="AL3789">
        <f>VLOOKUP($U3789,$C$3624:$S$3650, COLUMNS($C$3651:Q3794), FALSE)</f>
        <v>406.5</v>
      </c>
      <c r="AM3789">
        <f>VLOOKUP($U3789,$C$3624:$S$3650, COLUMNS($C$3651:R3794), FALSE)</f>
        <v>0</v>
      </c>
      <c r="AN3789">
        <f>VLOOKUP($U3789,$C$3624:$S$3650, COLUMNS($C$3651:S3794), FALSE)</f>
        <v>3.2349999999999999</v>
      </c>
      <c r="AO3789">
        <f t="shared" si="57"/>
        <v>27.699646393210749</v>
      </c>
    </row>
    <row r="3790" spans="21:41" x14ac:dyDescent="0.2">
      <c r="U3790" t="str">
        <f t="shared" si="58"/>
        <v>MTHpH</v>
      </c>
      <c r="V3790" s="176" t="s">
        <v>14616</v>
      </c>
      <c r="W3790" s="176" t="s">
        <v>14617</v>
      </c>
      <c r="X3790" s="176" t="s">
        <v>14618</v>
      </c>
      <c r="Y3790" s="176" t="s">
        <v>12825</v>
      </c>
      <c r="Z3790" s="176">
        <v>85.427039609999994</v>
      </c>
      <c r="AA3790">
        <f>VLOOKUP($U3790,$C$3624:$S$3650, COLUMNS($C$3651:F3795), FALSE)</f>
        <v>34.800000000000004</v>
      </c>
      <c r="AB3790">
        <f>VLOOKUP($U3790,$C$3624:$S$3650, COLUMNS($C$3651:G3795), FALSE)</f>
        <v>0.22360679774997896</v>
      </c>
      <c r="AC3790">
        <f>VLOOKUP($U3790,$C$3624:$S$3650, COLUMNS($C$3651:H3795), FALSE)</f>
        <v>28.2</v>
      </c>
      <c r="AD3790">
        <f>VLOOKUP($U3790,$C$3624:$S$3650, COLUMNS($C$3651:I3795), FALSE)</f>
        <v>2.2249707974499239E-2</v>
      </c>
      <c r="AE3790">
        <f>VLOOKUP($U3790,$C$3624:$S$3650, COLUMNS($C$3651:J3795), FALSE)</f>
        <v>26.799009900990097</v>
      </c>
      <c r="AF3790">
        <f>VLOOKUP($U3790,$C$3624:$S$3650, COLUMNS($C$3651:K3795), FALSE)</f>
        <v>6.8358622556036145E-3</v>
      </c>
      <c r="AG3790">
        <f>VLOOKUP($U3790,$C$3624:$S$3650, COLUMNS($C$3651:L3795), FALSE)</f>
        <v>8.0150000000000006</v>
      </c>
      <c r="AH3790">
        <f>VLOOKUP($U3790,$C$3624:$S$3650, COLUMNS($C$3651:M3795), FALSE)</f>
        <v>1.2488298311286491E-3</v>
      </c>
      <c r="AI3790">
        <f>VLOOKUP($U3790,$C$3624:$S$3650, COLUMNS($C$3651:N3795), FALSE)</f>
        <v>2167.217391304348</v>
      </c>
      <c r="AJ3790">
        <f>VLOOKUP($U3790,$C$3624:$S$3650, COLUMNS($C$3651:O3795), FALSE)</f>
        <v>8.3554278780957808E-2</v>
      </c>
      <c r="AK3790">
        <f>VLOOKUP($U3790,$C$3624:$S$3650, COLUMNS($C$3651:P3795), FALSE)</f>
        <v>0</v>
      </c>
      <c r="AL3790">
        <f>VLOOKUP($U3790,$C$3624:$S$3650, COLUMNS($C$3651:Q3795), FALSE)</f>
        <v>406.5</v>
      </c>
      <c r="AM3790">
        <f>VLOOKUP($U3790,$C$3624:$S$3650, COLUMNS($C$3651:R3795), FALSE)</f>
        <v>0</v>
      </c>
      <c r="AN3790">
        <f>VLOOKUP($U3790,$C$3624:$S$3650, COLUMNS($C$3651:S3795), FALSE)</f>
        <v>3.2349999999999999</v>
      </c>
      <c r="AO3790">
        <f t="shared" si="57"/>
        <v>27.699646393210749</v>
      </c>
    </row>
    <row r="3791" spans="21:41" x14ac:dyDescent="0.2">
      <c r="U3791" t="str">
        <f t="shared" si="58"/>
        <v>MTHpH</v>
      </c>
      <c r="V3791" s="176" t="s">
        <v>14616</v>
      </c>
      <c r="W3791" s="176" t="s">
        <v>14617</v>
      </c>
      <c r="X3791" s="176" t="s">
        <v>14618</v>
      </c>
      <c r="Y3791" s="176" t="s">
        <v>12825</v>
      </c>
      <c r="Z3791" s="176">
        <v>337.84576570000002</v>
      </c>
      <c r="AA3791">
        <f>VLOOKUP($U3791,$C$3624:$S$3650, COLUMNS($C$3651:F3795), FALSE)</f>
        <v>34.800000000000004</v>
      </c>
      <c r="AB3791">
        <f>VLOOKUP($U3791,$C$3624:$S$3650, COLUMNS($C$3651:G3795), FALSE)</f>
        <v>0.22360679774997896</v>
      </c>
      <c r="AC3791">
        <f>VLOOKUP($U3791,$C$3624:$S$3650, COLUMNS($C$3651:H3795), FALSE)</f>
        <v>28.2</v>
      </c>
      <c r="AD3791">
        <f>VLOOKUP($U3791,$C$3624:$S$3650, COLUMNS($C$3651:I3795), FALSE)</f>
        <v>2.2249707974499239E-2</v>
      </c>
      <c r="AE3791">
        <f>VLOOKUP($U3791,$C$3624:$S$3650, COLUMNS($C$3651:J3795), FALSE)</f>
        <v>26.799009900990097</v>
      </c>
      <c r="AF3791">
        <f>VLOOKUP($U3791,$C$3624:$S$3650, COLUMNS($C$3651:K3795), FALSE)</f>
        <v>6.8358622556036145E-3</v>
      </c>
      <c r="AG3791">
        <f>VLOOKUP($U3791,$C$3624:$S$3650, COLUMNS($C$3651:L3795), FALSE)</f>
        <v>8.0150000000000006</v>
      </c>
      <c r="AH3791">
        <f>VLOOKUP($U3791,$C$3624:$S$3650, COLUMNS($C$3651:M3795), FALSE)</f>
        <v>1.2488298311286491E-3</v>
      </c>
      <c r="AI3791">
        <f>VLOOKUP($U3791,$C$3624:$S$3650, COLUMNS($C$3651:N3795), FALSE)</f>
        <v>2167.217391304348</v>
      </c>
      <c r="AJ3791">
        <f>VLOOKUP($U3791,$C$3624:$S$3650, COLUMNS($C$3651:O3795), FALSE)</f>
        <v>8.3554278780957808E-2</v>
      </c>
      <c r="AK3791">
        <f>VLOOKUP($U3791,$C$3624:$S$3650, COLUMNS($C$3651:P3795), FALSE)</f>
        <v>0</v>
      </c>
      <c r="AL3791">
        <f>VLOOKUP($U3791,$C$3624:$S$3650, COLUMNS($C$3651:Q3795), FALSE)</f>
        <v>406.5</v>
      </c>
      <c r="AM3791">
        <f>VLOOKUP($U3791,$C$3624:$S$3650, COLUMNS($C$3651:R3795), FALSE)</f>
        <v>0</v>
      </c>
      <c r="AN3791">
        <f>VLOOKUP($U3791,$C$3624:$S$3650, COLUMNS($C$3651:S3795), FALSE)</f>
        <v>3.2349999999999999</v>
      </c>
      <c r="AO3791">
        <f t="shared" si="57"/>
        <v>27.699646393210749</v>
      </c>
    </row>
    <row r="3792" spans="21:41" x14ac:dyDescent="0.2">
      <c r="U3792" t="str">
        <f t="shared" si="58"/>
        <v>MTHpH</v>
      </c>
      <c r="V3792" s="176" t="s">
        <v>14616</v>
      </c>
      <c r="W3792" s="176" t="s">
        <v>14617</v>
      </c>
      <c r="X3792" s="176" t="s">
        <v>14618</v>
      </c>
      <c r="Y3792" s="176" t="s">
        <v>12825</v>
      </c>
      <c r="Z3792" s="176">
        <v>521.25248220000003</v>
      </c>
      <c r="AA3792">
        <f>VLOOKUP($U3792,$C$3624:$S$3650, COLUMNS($C$3651:F3795), FALSE)</f>
        <v>34.800000000000004</v>
      </c>
      <c r="AB3792">
        <f>VLOOKUP($U3792,$C$3624:$S$3650, COLUMNS($C$3651:G3795), FALSE)</f>
        <v>0.22360679774997896</v>
      </c>
      <c r="AC3792">
        <f>VLOOKUP($U3792,$C$3624:$S$3650, COLUMNS($C$3651:H3795), FALSE)</f>
        <v>28.2</v>
      </c>
      <c r="AD3792">
        <f>VLOOKUP($U3792,$C$3624:$S$3650, COLUMNS($C$3651:I3795), FALSE)</f>
        <v>2.2249707974499239E-2</v>
      </c>
      <c r="AE3792">
        <f>VLOOKUP($U3792,$C$3624:$S$3650, COLUMNS($C$3651:J3795), FALSE)</f>
        <v>26.799009900990097</v>
      </c>
      <c r="AF3792">
        <f>VLOOKUP($U3792,$C$3624:$S$3650, COLUMNS($C$3651:K3795), FALSE)</f>
        <v>6.8358622556036145E-3</v>
      </c>
      <c r="AG3792">
        <f>VLOOKUP($U3792,$C$3624:$S$3650, COLUMNS($C$3651:L3795), FALSE)</f>
        <v>8.0150000000000006</v>
      </c>
      <c r="AH3792">
        <f>VLOOKUP($U3792,$C$3624:$S$3650, COLUMNS($C$3651:M3795), FALSE)</f>
        <v>1.2488298311286491E-3</v>
      </c>
      <c r="AI3792">
        <f>VLOOKUP($U3792,$C$3624:$S$3650, COLUMNS($C$3651:N3795), FALSE)</f>
        <v>2167.217391304348</v>
      </c>
      <c r="AJ3792">
        <f>VLOOKUP($U3792,$C$3624:$S$3650, COLUMNS($C$3651:O3795), FALSE)</f>
        <v>8.3554278780957808E-2</v>
      </c>
      <c r="AK3792">
        <f>VLOOKUP($U3792,$C$3624:$S$3650, COLUMNS($C$3651:P3795), FALSE)</f>
        <v>0</v>
      </c>
      <c r="AL3792">
        <f>VLOOKUP($U3792,$C$3624:$S$3650, COLUMNS($C$3651:Q3795), FALSE)</f>
        <v>406.5</v>
      </c>
      <c r="AM3792">
        <f>VLOOKUP($U3792,$C$3624:$S$3650, COLUMNS($C$3651:R3795), FALSE)</f>
        <v>0</v>
      </c>
      <c r="AN3792">
        <f>VLOOKUP($U3792,$C$3624:$S$3650, COLUMNS($C$3651:S3795), FALSE)</f>
        <v>3.2349999999999999</v>
      </c>
      <c r="AO3792">
        <f t="shared" si="57"/>
        <v>27.699646393210749</v>
      </c>
    </row>
    <row r="3793" spans="21:41" x14ac:dyDescent="0.2">
      <c r="U3793" t="str">
        <f t="shared" si="58"/>
        <v>MTHpH</v>
      </c>
      <c r="V3793" s="176" t="s">
        <v>14616</v>
      </c>
      <c r="W3793" s="176" t="s">
        <v>14617</v>
      </c>
      <c r="X3793" s="176" t="s">
        <v>14618</v>
      </c>
      <c r="Y3793" s="176" t="s">
        <v>12825</v>
      </c>
      <c r="Z3793" s="176">
        <v>360.88070429999999</v>
      </c>
      <c r="AA3793">
        <f>VLOOKUP($U3793,$C$3624:$S$3650, COLUMNS($C$3651:F3795), FALSE)</f>
        <v>34.800000000000004</v>
      </c>
      <c r="AB3793">
        <f>VLOOKUP($U3793,$C$3624:$S$3650, COLUMNS($C$3651:G3795), FALSE)</f>
        <v>0.22360679774997896</v>
      </c>
      <c r="AC3793">
        <f>VLOOKUP($U3793,$C$3624:$S$3650, COLUMNS($C$3651:H3795), FALSE)</f>
        <v>28.2</v>
      </c>
      <c r="AD3793">
        <f>VLOOKUP($U3793,$C$3624:$S$3650, COLUMNS($C$3651:I3795), FALSE)</f>
        <v>2.2249707974499239E-2</v>
      </c>
      <c r="AE3793">
        <f>VLOOKUP($U3793,$C$3624:$S$3650, COLUMNS($C$3651:J3795), FALSE)</f>
        <v>26.799009900990097</v>
      </c>
      <c r="AF3793">
        <f>VLOOKUP($U3793,$C$3624:$S$3650, COLUMNS($C$3651:K3795), FALSE)</f>
        <v>6.8358622556036145E-3</v>
      </c>
      <c r="AG3793">
        <f>VLOOKUP($U3793,$C$3624:$S$3650, COLUMNS($C$3651:L3795), FALSE)</f>
        <v>8.0150000000000006</v>
      </c>
      <c r="AH3793">
        <f>VLOOKUP($U3793,$C$3624:$S$3650, COLUMNS($C$3651:M3795), FALSE)</f>
        <v>1.2488298311286491E-3</v>
      </c>
      <c r="AI3793">
        <f>VLOOKUP($U3793,$C$3624:$S$3650, COLUMNS($C$3651:N3795), FALSE)</f>
        <v>2167.217391304348</v>
      </c>
      <c r="AJ3793">
        <f>VLOOKUP($U3793,$C$3624:$S$3650, COLUMNS($C$3651:O3795), FALSE)</f>
        <v>8.3554278780957808E-2</v>
      </c>
      <c r="AK3793">
        <f>VLOOKUP($U3793,$C$3624:$S$3650, COLUMNS($C$3651:P3795), FALSE)</f>
        <v>0</v>
      </c>
      <c r="AL3793">
        <f>VLOOKUP($U3793,$C$3624:$S$3650, COLUMNS($C$3651:Q3795), FALSE)</f>
        <v>406.5</v>
      </c>
      <c r="AM3793">
        <f>VLOOKUP($U3793,$C$3624:$S$3650, COLUMNS($C$3651:R3795), FALSE)</f>
        <v>0</v>
      </c>
      <c r="AN3793">
        <f>VLOOKUP($U3793,$C$3624:$S$3650, COLUMNS($C$3651:S3795), FALSE)</f>
        <v>3.2349999999999999</v>
      </c>
      <c r="AO3793">
        <f t="shared" si="57"/>
        <v>27.699646393210749</v>
      </c>
    </row>
    <row r="3794" spans="21:41" x14ac:dyDescent="0.2">
      <c r="U3794" t="str">
        <f t="shared" si="58"/>
        <v>MTHpH</v>
      </c>
      <c r="V3794" s="176" t="s">
        <v>14616</v>
      </c>
      <c r="W3794" s="176" t="s">
        <v>14617</v>
      </c>
      <c r="X3794" s="176" t="s">
        <v>14619</v>
      </c>
      <c r="Y3794" s="176" t="s">
        <v>12825</v>
      </c>
      <c r="Z3794" s="176">
        <v>68.938137429999998</v>
      </c>
      <c r="AA3794">
        <f>VLOOKUP($U3794,$C$3624:$S$3650, COLUMNS($C$3651:F3795), FALSE)</f>
        <v>34.800000000000004</v>
      </c>
      <c r="AB3794">
        <f>VLOOKUP($U3794,$C$3624:$S$3650, COLUMNS($C$3651:G3795), FALSE)</f>
        <v>0.22360679774997896</v>
      </c>
      <c r="AC3794">
        <f>VLOOKUP($U3794,$C$3624:$S$3650, COLUMNS($C$3651:H3795), FALSE)</f>
        <v>28.2</v>
      </c>
      <c r="AD3794">
        <f>VLOOKUP($U3794,$C$3624:$S$3650, COLUMNS($C$3651:I3795), FALSE)</f>
        <v>2.2249707974499239E-2</v>
      </c>
      <c r="AE3794">
        <f>VLOOKUP($U3794,$C$3624:$S$3650, COLUMNS($C$3651:J3795), FALSE)</f>
        <v>26.799009900990097</v>
      </c>
      <c r="AF3794">
        <f>VLOOKUP($U3794,$C$3624:$S$3650, COLUMNS($C$3651:K3795), FALSE)</f>
        <v>6.8358622556036145E-3</v>
      </c>
      <c r="AG3794">
        <f>VLOOKUP($U3794,$C$3624:$S$3650, COLUMNS($C$3651:L3795), FALSE)</f>
        <v>8.0150000000000006</v>
      </c>
      <c r="AH3794">
        <f>VLOOKUP($U3794,$C$3624:$S$3650, COLUMNS($C$3651:M3795), FALSE)</f>
        <v>1.2488298311286491E-3</v>
      </c>
      <c r="AI3794">
        <f>VLOOKUP($U3794,$C$3624:$S$3650, COLUMNS($C$3651:N3795), FALSE)</f>
        <v>2167.217391304348</v>
      </c>
      <c r="AJ3794">
        <f>VLOOKUP($U3794,$C$3624:$S$3650, COLUMNS($C$3651:O3795), FALSE)</f>
        <v>8.3554278780957808E-2</v>
      </c>
      <c r="AK3794">
        <f>VLOOKUP($U3794,$C$3624:$S$3650, COLUMNS($C$3651:P3795), FALSE)</f>
        <v>0</v>
      </c>
      <c r="AL3794">
        <f>VLOOKUP($U3794,$C$3624:$S$3650, COLUMNS($C$3651:Q3795), FALSE)</f>
        <v>406.5</v>
      </c>
      <c r="AM3794">
        <f>VLOOKUP($U3794,$C$3624:$S$3650, COLUMNS($C$3651:R3795), FALSE)</f>
        <v>0</v>
      </c>
      <c r="AN3794">
        <f>VLOOKUP($U3794,$C$3624:$S$3650, COLUMNS($C$3651:S3795), FALSE)</f>
        <v>3.2349999999999999</v>
      </c>
      <c r="AO3794">
        <f t="shared" si="57"/>
        <v>27.699646393210749</v>
      </c>
    </row>
    <row r="3795" spans="21:41" x14ac:dyDescent="0.2">
      <c r="U3795" t="str">
        <f t="shared" si="58"/>
        <v>MTHpH</v>
      </c>
      <c r="V3795" s="176" t="s">
        <v>14616</v>
      </c>
      <c r="W3795" s="176" t="s">
        <v>14617</v>
      </c>
      <c r="X3795" s="176" t="s">
        <v>14619</v>
      </c>
      <c r="Y3795" s="176" t="s">
        <v>12825</v>
      </c>
      <c r="Z3795" s="176">
        <v>123.5219836</v>
      </c>
      <c r="AA3795">
        <f>VLOOKUP($U3795,$C$3624:$S$3650, COLUMNS($C$3651:F3796), FALSE)</f>
        <v>34.800000000000004</v>
      </c>
      <c r="AB3795">
        <f>VLOOKUP($U3795,$C$3624:$S$3650, COLUMNS($C$3651:G3796), FALSE)</f>
        <v>0.22360679774997896</v>
      </c>
      <c r="AC3795">
        <f>VLOOKUP($U3795,$C$3624:$S$3650, COLUMNS($C$3651:H3796), FALSE)</f>
        <v>28.2</v>
      </c>
      <c r="AD3795">
        <f>VLOOKUP($U3795,$C$3624:$S$3650, COLUMNS($C$3651:I3796), FALSE)</f>
        <v>2.2249707974499239E-2</v>
      </c>
      <c r="AE3795">
        <f>VLOOKUP($U3795,$C$3624:$S$3650, COLUMNS($C$3651:J3796), FALSE)</f>
        <v>26.799009900990097</v>
      </c>
      <c r="AF3795">
        <f>VLOOKUP($U3795,$C$3624:$S$3650, COLUMNS($C$3651:K3796), FALSE)</f>
        <v>6.8358622556036145E-3</v>
      </c>
      <c r="AG3795">
        <f>VLOOKUP($U3795,$C$3624:$S$3650, COLUMNS($C$3651:L3796), FALSE)</f>
        <v>8.0150000000000006</v>
      </c>
      <c r="AH3795">
        <f>VLOOKUP($U3795,$C$3624:$S$3650, COLUMNS($C$3651:M3796), FALSE)</f>
        <v>1.2488298311286491E-3</v>
      </c>
      <c r="AI3795">
        <f>VLOOKUP($U3795,$C$3624:$S$3650, COLUMNS($C$3651:N3796), FALSE)</f>
        <v>2167.217391304348</v>
      </c>
      <c r="AJ3795">
        <f>VLOOKUP($U3795,$C$3624:$S$3650, COLUMNS($C$3651:O3796), FALSE)</f>
        <v>8.3554278780957808E-2</v>
      </c>
      <c r="AK3795">
        <f>VLOOKUP($U3795,$C$3624:$S$3650, COLUMNS($C$3651:P3796), FALSE)</f>
        <v>0</v>
      </c>
      <c r="AL3795">
        <f>VLOOKUP($U3795,$C$3624:$S$3650, COLUMNS($C$3651:Q3796), FALSE)</f>
        <v>406.5</v>
      </c>
      <c r="AM3795">
        <f>VLOOKUP($U3795,$C$3624:$S$3650, COLUMNS($C$3651:R3796), FALSE)</f>
        <v>0</v>
      </c>
      <c r="AN3795">
        <f>VLOOKUP($U3795,$C$3624:$S$3650, COLUMNS($C$3651:S3796), FALSE)</f>
        <v>3.2349999999999999</v>
      </c>
      <c r="AO3795">
        <f t="shared" si="57"/>
        <v>27.699646393210749</v>
      </c>
    </row>
    <row r="3796" spans="21:41" x14ac:dyDescent="0.2">
      <c r="U3796" t="str">
        <f t="shared" si="58"/>
        <v>HTMpH</v>
      </c>
      <c r="V3796" s="176" t="s">
        <v>14620</v>
      </c>
      <c r="W3796" s="176" t="s">
        <v>14621</v>
      </c>
      <c r="X3796" s="176" t="s">
        <v>14618</v>
      </c>
      <c r="Y3796" s="176" t="s">
        <v>12825</v>
      </c>
      <c r="Z3796" s="176">
        <v>112.2265917</v>
      </c>
      <c r="AA3796">
        <f>VLOOKUP($U3796,$C$3624:$S$3650, COLUMNS($C$3651:F3796), FALSE)</f>
        <v>34.85</v>
      </c>
      <c r="AB3796">
        <f>VLOOKUP($U3796,$C$3624:$S$3650, COLUMNS($C$3651:G3796), FALSE)</f>
        <v>0.22360679774997896</v>
      </c>
      <c r="AC3796">
        <f>VLOOKUP($U3796,$C$3624:$S$3650, COLUMNS($C$3651:H3796), FALSE)</f>
        <v>29.7</v>
      </c>
      <c r="AD3796">
        <f>VLOOKUP($U3796,$C$3624:$S$3650, COLUMNS($C$3651:I3796), FALSE)</f>
        <v>0.15811388300841897</v>
      </c>
      <c r="AE3796">
        <f>VLOOKUP($U3796,$C$3624:$S$3650, COLUMNS($C$3651:J3796), FALSE)</f>
        <v>28.200990099009903</v>
      </c>
      <c r="AF3796">
        <f>VLOOKUP($U3796,$C$3624:$S$3650, COLUMNS($C$3651:K3796), FALSE)</f>
        <v>6.6519036570885292E-3</v>
      </c>
      <c r="AG3796">
        <f>VLOOKUP($U3796,$C$3624:$S$3650, COLUMNS($C$3651:L3796), FALSE)</f>
        <v>7.8800000000000008</v>
      </c>
      <c r="AH3796">
        <f>VLOOKUP($U3796,$C$3624:$S$3650, COLUMNS($C$3651:M3796), FALSE)</f>
        <v>2.5189641163833845E-3</v>
      </c>
      <c r="AI3796">
        <f>VLOOKUP($U3796,$C$3624:$S$3650, COLUMNS($C$3651:N3796), FALSE)</f>
        <v>2174.7272727272725</v>
      </c>
      <c r="AJ3796">
        <f>VLOOKUP($U3796,$C$3624:$S$3650, COLUMNS($C$3651:O3796), FALSE)</f>
        <v>0.32527650602053437</v>
      </c>
      <c r="AK3796">
        <f>VLOOKUP($U3796,$C$3624:$S$3650, COLUMNS($C$3651:P3796), FALSE)</f>
        <v>0</v>
      </c>
      <c r="AL3796">
        <f>VLOOKUP($U3796,$C$3624:$S$3650, COLUMNS($C$3651:Q3796), FALSE)</f>
        <v>594</v>
      </c>
      <c r="AM3796">
        <f>VLOOKUP($U3796,$C$3624:$S$3650, COLUMNS($C$3651:R3796), FALSE)</f>
        <v>0</v>
      </c>
      <c r="AN3796">
        <f>VLOOKUP($U3796,$C$3624:$S$3650, COLUMNS($C$3651:S3796), FALSE)</f>
        <v>2.69</v>
      </c>
      <c r="AO3796">
        <f t="shared" si="57"/>
        <v>29.164639321074965</v>
      </c>
    </row>
    <row r="3797" spans="21:41" x14ac:dyDescent="0.2">
      <c r="U3797" t="str">
        <f t="shared" si="58"/>
        <v>HTHpH</v>
      </c>
      <c r="V3797" s="176" t="s">
        <v>14620</v>
      </c>
      <c r="W3797" s="176" t="s">
        <v>14617</v>
      </c>
      <c r="X3797" s="176" t="s">
        <v>14618</v>
      </c>
      <c r="Y3797" s="176" t="s">
        <v>12825</v>
      </c>
      <c r="Z3797" s="176">
        <v>86.895328710000001</v>
      </c>
      <c r="AA3797">
        <f>VLOOKUP($U3797,$C$3624:$S$3650, COLUMNS($C$3651:F3797), FALSE)</f>
        <v>34.9</v>
      </c>
      <c r="AB3797">
        <f>VLOOKUP($U3797,$C$3624:$S$3650, COLUMNS($C$3651:G3797), FALSE)</f>
        <v>0.22360679774997896</v>
      </c>
      <c r="AC3797">
        <f>VLOOKUP($U3797,$C$3624:$S$3650, COLUMNS($C$3651:H3797), FALSE)</f>
        <v>29.750000000000004</v>
      </c>
      <c r="AD3797">
        <f>VLOOKUP($U3797,$C$3624:$S$3650, COLUMNS($C$3651:I3797), FALSE)</f>
        <v>0.15811388300841897</v>
      </c>
      <c r="AE3797">
        <f>VLOOKUP($U3797,$C$3624:$S$3650, COLUMNS($C$3651:J3797), FALSE)</f>
        <v>28.001980198019801</v>
      </c>
      <c r="AF3797">
        <f>VLOOKUP($U3797,$C$3624:$S$3650, COLUMNS($C$3651:K3797), FALSE)</f>
        <v>1.3339284329776524E-2</v>
      </c>
      <c r="AG3797">
        <f>VLOOKUP($U3797,$C$3624:$S$3650, COLUMNS($C$3651:L3797), FALSE)</f>
        <v>8.0550000000000015</v>
      </c>
      <c r="AH3797">
        <f>VLOOKUP($U3797,$C$3624:$S$3650, COLUMNS($C$3651:M3797), FALSE)</f>
        <v>1.2457252145849809E-3</v>
      </c>
      <c r="AI3797">
        <f>VLOOKUP($U3797,$C$3624:$S$3650, COLUMNS($C$3651:N3797), FALSE)</f>
        <v>2161.5</v>
      </c>
      <c r="AJ3797">
        <f>VLOOKUP($U3797,$C$3624:$S$3650, COLUMNS($C$3651:O3797), FALSE)</f>
        <v>0.25805209452707284</v>
      </c>
      <c r="AK3797">
        <f>VLOOKUP($U3797,$C$3624:$S$3650, COLUMNS($C$3651:P3797), FALSE)</f>
        <v>0</v>
      </c>
      <c r="AL3797">
        <f>VLOOKUP($U3797,$C$3624:$S$3650, COLUMNS($C$3651:Q3797), FALSE)</f>
        <v>363</v>
      </c>
      <c r="AM3797">
        <f>VLOOKUP($U3797,$C$3624:$S$3650, COLUMNS($C$3651:R3797), FALSE)</f>
        <v>0</v>
      </c>
      <c r="AN3797">
        <f>VLOOKUP($U3797,$C$3624:$S$3650, COLUMNS($C$3651:S3797), FALSE)</f>
        <v>3.63</v>
      </c>
      <c r="AO3797">
        <f t="shared" si="57"/>
        <v>29.125707213578501</v>
      </c>
    </row>
    <row r="3798" spans="21:41" x14ac:dyDescent="0.2">
      <c r="U3798" t="str">
        <f t="shared" si="58"/>
        <v>LTHpH</v>
      </c>
      <c r="V3798" s="176" t="s">
        <v>14622</v>
      </c>
      <c r="W3798" s="176" t="s">
        <v>14617</v>
      </c>
      <c r="X3798" s="176" t="s">
        <v>14618</v>
      </c>
      <c r="Y3798" s="176" t="s">
        <v>12825</v>
      </c>
      <c r="Z3798" s="176">
        <v>313.25110840000002</v>
      </c>
      <c r="AA3798">
        <f>VLOOKUP($U3798,$C$3624:$S$3650, COLUMNS($C$3651:F3803), FALSE)</f>
        <v>34.75</v>
      </c>
      <c r="AB3798">
        <f>VLOOKUP($U3798,$C$3624:$S$3650, COLUMNS($C$3651:G3803), FALSE)</f>
        <v>0.22360679774997896</v>
      </c>
      <c r="AC3798">
        <f>VLOOKUP($U3798,$C$3624:$S$3650, COLUMNS($C$3651:H3803), FALSE)</f>
        <v>26.8</v>
      </c>
      <c r="AD3798">
        <f>VLOOKUP($U3798,$C$3624:$S$3650, COLUMNS($C$3651:I3803), FALSE)</f>
        <v>2.2249707974499239E-2</v>
      </c>
      <c r="AE3798">
        <f>VLOOKUP($U3798,$C$3624:$S$3650, COLUMNS($C$3651:J3803), FALSE)</f>
        <v>25.25</v>
      </c>
      <c r="AF3798">
        <f>VLOOKUP($U3798,$C$3624:$S$3650, COLUMNS($C$3651:K3803), FALSE)</f>
        <v>7.0359788959778865E-3</v>
      </c>
      <c r="AG3798">
        <f>VLOOKUP($U3798,$C$3624:$S$3650, COLUMNS($C$3651:L3803), FALSE)</f>
        <v>8.0399999999999991</v>
      </c>
      <c r="AH3798">
        <f>VLOOKUP($U3798,$C$3624:$S$3650, COLUMNS($C$3651:M3803), FALSE)</f>
        <v>0</v>
      </c>
      <c r="AI3798">
        <f>VLOOKUP($U3798,$C$3624:$S$3650, COLUMNS($C$3651:N3803), FALSE)</f>
        <v>2150.1875</v>
      </c>
      <c r="AJ3798">
        <f>VLOOKUP($U3798,$C$3624:$S$3650, COLUMNS($C$3651:O3803), FALSE)</f>
        <v>0.3280668263480076</v>
      </c>
      <c r="AK3798">
        <f>VLOOKUP($U3798,$C$3624:$S$3650, COLUMNS($C$3651:P3803), FALSE)</f>
        <v>0</v>
      </c>
      <c r="AL3798">
        <f>VLOOKUP($U3798,$C$3624:$S$3650, COLUMNS($C$3651:Q3803), FALSE)</f>
        <v>375.5</v>
      </c>
      <c r="AM3798">
        <f>VLOOKUP($U3798,$C$3624:$S$3650, COLUMNS($C$3651:R3803), FALSE)</f>
        <v>0</v>
      </c>
      <c r="AN3798">
        <f>VLOOKUP($U3798,$C$3624:$S$3650, COLUMNS($C$3651:S3803), FALSE)</f>
        <v>3.2</v>
      </c>
      <c r="AO3798">
        <f t="shared" si="57"/>
        <v>26.246428571428574</v>
      </c>
    </row>
    <row r="3799" spans="21:41" x14ac:dyDescent="0.2">
      <c r="U3799" t="str">
        <f t="shared" si="58"/>
        <v>LTHpH</v>
      </c>
      <c r="V3799" s="176" t="s">
        <v>14622</v>
      </c>
      <c r="W3799" s="176" t="s">
        <v>14617</v>
      </c>
      <c r="X3799" s="176" t="s">
        <v>14618</v>
      </c>
      <c r="Y3799" s="176" t="s">
        <v>12825</v>
      </c>
      <c r="Z3799" s="176">
        <v>176.92027110000001</v>
      </c>
      <c r="AA3799">
        <f>VLOOKUP($U3799,$C$3624:$S$3650, COLUMNS($C$3651:F3803), FALSE)</f>
        <v>34.75</v>
      </c>
      <c r="AB3799">
        <f>VLOOKUP($U3799,$C$3624:$S$3650, COLUMNS($C$3651:G3803), FALSE)</f>
        <v>0.22360679774997896</v>
      </c>
      <c r="AC3799">
        <f>VLOOKUP($U3799,$C$3624:$S$3650, COLUMNS($C$3651:H3803), FALSE)</f>
        <v>26.8</v>
      </c>
      <c r="AD3799">
        <f>VLOOKUP($U3799,$C$3624:$S$3650, COLUMNS($C$3651:I3803), FALSE)</f>
        <v>2.2249707974499239E-2</v>
      </c>
      <c r="AE3799">
        <f>VLOOKUP($U3799,$C$3624:$S$3650, COLUMNS($C$3651:J3803), FALSE)</f>
        <v>25.25</v>
      </c>
      <c r="AF3799">
        <f>VLOOKUP($U3799,$C$3624:$S$3650, COLUMNS($C$3651:K3803), FALSE)</f>
        <v>7.0359788959778865E-3</v>
      </c>
      <c r="AG3799">
        <f>VLOOKUP($U3799,$C$3624:$S$3650, COLUMNS($C$3651:L3803), FALSE)</f>
        <v>8.0399999999999991</v>
      </c>
      <c r="AH3799">
        <f>VLOOKUP($U3799,$C$3624:$S$3650, COLUMNS($C$3651:M3803), FALSE)</f>
        <v>0</v>
      </c>
      <c r="AI3799">
        <f>VLOOKUP($U3799,$C$3624:$S$3650, COLUMNS($C$3651:N3803), FALSE)</f>
        <v>2150.1875</v>
      </c>
      <c r="AJ3799">
        <f>VLOOKUP($U3799,$C$3624:$S$3650, COLUMNS($C$3651:O3803), FALSE)</f>
        <v>0.3280668263480076</v>
      </c>
      <c r="AK3799">
        <f>VLOOKUP($U3799,$C$3624:$S$3650, COLUMNS($C$3651:P3803), FALSE)</f>
        <v>0</v>
      </c>
      <c r="AL3799">
        <f>VLOOKUP($U3799,$C$3624:$S$3650, COLUMNS($C$3651:Q3803), FALSE)</f>
        <v>375.5</v>
      </c>
      <c r="AM3799">
        <f>VLOOKUP($U3799,$C$3624:$S$3650, COLUMNS($C$3651:R3803), FALSE)</f>
        <v>0</v>
      </c>
      <c r="AN3799">
        <f>VLOOKUP($U3799,$C$3624:$S$3650, COLUMNS($C$3651:S3803), FALSE)</f>
        <v>3.2</v>
      </c>
      <c r="AO3799">
        <f t="shared" si="57"/>
        <v>26.246428571428574</v>
      </c>
    </row>
    <row r="3800" spans="21:41" x14ac:dyDescent="0.2">
      <c r="U3800" t="str">
        <f t="shared" si="58"/>
        <v>LTHpH</v>
      </c>
      <c r="V3800" s="176" t="s">
        <v>14622</v>
      </c>
      <c r="W3800" s="176" t="s">
        <v>14617</v>
      </c>
      <c r="X3800" s="176" t="s">
        <v>14618</v>
      </c>
      <c r="Y3800" s="176" t="s">
        <v>12825</v>
      </c>
      <c r="Z3800" s="176">
        <v>189.49907540000001</v>
      </c>
      <c r="AA3800">
        <f>VLOOKUP($U3800,$C$3624:$S$3650, COLUMNS($C$3651:F3804), FALSE)</f>
        <v>34.75</v>
      </c>
      <c r="AB3800">
        <f>VLOOKUP($U3800,$C$3624:$S$3650, COLUMNS($C$3651:G3804), FALSE)</f>
        <v>0.22360679774997896</v>
      </c>
      <c r="AC3800">
        <f>VLOOKUP($U3800,$C$3624:$S$3650, COLUMNS($C$3651:H3804), FALSE)</f>
        <v>26.8</v>
      </c>
      <c r="AD3800">
        <f>VLOOKUP($U3800,$C$3624:$S$3650, COLUMNS($C$3651:I3804), FALSE)</f>
        <v>2.2249707974499239E-2</v>
      </c>
      <c r="AE3800">
        <f>VLOOKUP($U3800,$C$3624:$S$3650, COLUMNS($C$3651:J3804), FALSE)</f>
        <v>25.25</v>
      </c>
      <c r="AF3800">
        <f>VLOOKUP($U3800,$C$3624:$S$3650, COLUMNS($C$3651:K3804), FALSE)</f>
        <v>7.0359788959778865E-3</v>
      </c>
      <c r="AG3800">
        <f>VLOOKUP($U3800,$C$3624:$S$3650, COLUMNS($C$3651:L3804), FALSE)</f>
        <v>8.0399999999999991</v>
      </c>
      <c r="AH3800">
        <f>VLOOKUP($U3800,$C$3624:$S$3650, COLUMNS($C$3651:M3804), FALSE)</f>
        <v>0</v>
      </c>
      <c r="AI3800">
        <f>VLOOKUP($U3800,$C$3624:$S$3650, COLUMNS($C$3651:N3804), FALSE)</f>
        <v>2150.1875</v>
      </c>
      <c r="AJ3800">
        <f>VLOOKUP($U3800,$C$3624:$S$3650, COLUMNS($C$3651:O3804), FALSE)</f>
        <v>0.3280668263480076</v>
      </c>
      <c r="AK3800">
        <f>VLOOKUP($U3800,$C$3624:$S$3650, COLUMNS($C$3651:P3804), FALSE)</f>
        <v>0</v>
      </c>
      <c r="AL3800">
        <f>VLOOKUP($U3800,$C$3624:$S$3650, COLUMNS($C$3651:Q3804), FALSE)</f>
        <v>375.5</v>
      </c>
      <c r="AM3800">
        <f>VLOOKUP($U3800,$C$3624:$S$3650, COLUMNS($C$3651:R3804), FALSE)</f>
        <v>0</v>
      </c>
      <c r="AN3800">
        <f>VLOOKUP($U3800,$C$3624:$S$3650, COLUMNS($C$3651:S3804), FALSE)</f>
        <v>3.2</v>
      </c>
      <c r="AO3800">
        <f t="shared" si="57"/>
        <v>26.246428571428574</v>
      </c>
    </row>
    <row r="3801" spans="21:41" x14ac:dyDescent="0.2">
      <c r="U3801" t="str">
        <f t="shared" si="58"/>
        <v>LTHpH</v>
      </c>
      <c r="V3801" s="176" t="s">
        <v>14622</v>
      </c>
      <c r="W3801" s="176" t="s">
        <v>14617</v>
      </c>
      <c r="X3801" s="176" t="s">
        <v>14618</v>
      </c>
      <c r="Y3801" s="176" t="s">
        <v>12825</v>
      </c>
      <c r="Z3801" s="176">
        <v>182.3483358</v>
      </c>
      <c r="AA3801">
        <f>VLOOKUP($U3801,$C$3624:$S$3650, COLUMNS($C$3651:F3805), FALSE)</f>
        <v>34.75</v>
      </c>
      <c r="AB3801">
        <f>VLOOKUP($U3801,$C$3624:$S$3650, COLUMNS($C$3651:G3805), FALSE)</f>
        <v>0.22360679774997896</v>
      </c>
      <c r="AC3801">
        <f>VLOOKUP($U3801,$C$3624:$S$3650, COLUMNS($C$3651:H3805), FALSE)</f>
        <v>26.8</v>
      </c>
      <c r="AD3801">
        <f>VLOOKUP($U3801,$C$3624:$S$3650, COLUMNS($C$3651:I3805), FALSE)</f>
        <v>2.2249707974499239E-2</v>
      </c>
      <c r="AE3801">
        <f>VLOOKUP($U3801,$C$3624:$S$3650, COLUMNS($C$3651:J3805), FALSE)</f>
        <v>25.25</v>
      </c>
      <c r="AF3801">
        <f>VLOOKUP($U3801,$C$3624:$S$3650, COLUMNS($C$3651:K3805), FALSE)</f>
        <v>7.0359788959778865E-3</v>
      </c>
      <c r="AG3801">
        <f>VLOOKUP($U3801,$C$3624:$S$3650, COLUMNS($C$3651:L3805), FALSE)</f>
        <v>8.0399999999999991</v>
      </c>
      <c r="AH3801">
        <f>VLOOKUP($U3801,$C$3624:$S$3650, COLUMNS($C$3651:M3805), FALSE)</f>
        <v>0</v>
      </c>
      <c r="AI3801">
        <f>VLOOKUP($U3801,$C$3624:$S$3650, COLUMNS($C$3651:N3805), FALSE)</f>
        <v>2150.1875</v>
      </c>
      <c r="AJ3801">
        <f>VLOOKUP($U3801,$C$3624:$S$3650, COLUMNS($C$3651:O3805), FALSE)</f>
        <v>0.3280668263480076</v>
      </c>
      <c r="AK3801">
        <f>VLOOKUP($U3801,$C$3624:$S$3650, COLUMNS($C$3651:P3805), FALSE)</f>
        <v>0</v>
      </c>
      <c r="AL3801">
        <f>VLOOKUP($U3801,$C$3624:$S$3650, COLUMNS($C$3651:Q3805), FALSE)</f>
        <v>375.5</v>
      </c>
      <c r="AM3801">
        <f>VLOOKUP($U3801,$C$3624:$S$3650, COLUMNS($C$3651:R3805), FALSE)</f>
        <v>0</v>
      </c>
      <c r="AN3801">
        <f>VLOOKUP($U3801,$C$3624:$S$3650, COLUMNS($C$3651:S3805), FALSE)</f>
        <v>3.2</v>
      </c>
      <c r="AO3801">
        <f t="shared" si="57"/>
        <v>26.246428571428574</v>
      </c>
    </row>
    <row r="3802" spans="21:41" x14ac:dyDescent="0.2">
      <c r="U3802" t="str">
        <f t="shared" si="58"/>
        <v>LTHpH</v>
      </c>
      <c r="V3802" s="176" t="s">
        <v>14622</v>
      </c>
      <c r="W3802" s="176" t="s">
        <v>14617</v>
      </c>
      <c r="X3802" s="176" t="s">
        <v>14618</v>
      </c>
      <c r="Y3802" s="176" t="s">
        <v>12825</v>
      </c>
      <c r="Z3802" s="176">
        <v>366.7658055</v>
      </c>
      <c r="AA3802">
        <f>VLOOKUP($U3802,$C$3624:$S$3650, COLUMNS($C$3651:F3806), FALSE)</f>
        <v>34.75</v>
      </c>
      <c r="AB3802">
        <f>VLOOKUP($U3802,$C$3624:$S$3650, COLUMNS($C$3651:G3806), FALSE)</f>
        <v>0.22360679774997896</v>
      </c>
      <c r="AC3802">
        <f>VLOOKUP($U3802,$C$3624:$S$3650, COLUMNS($C$3651:H3806), FALSE)</f>
        <v>26.8</v>
      </c>
      <c r="AD3802">
        <f>VLOOKUP($U3802,$C$3624:$S$3650, COLUMNS($C$3651:I3806), FALSE)</f>
        <v>2.2249707974499239E-2</v>
      </c>
      <c r="AE3802">
        <f>VLOOKUP($U3802,$C$3624:$S$3650, COLUMNS($C$3651:J3806), FALSE)</f>
        <v>25.25</v>
      </c>
      <c r="AF3802">
        <f>VLOOKUP($U3802,$C$3624:$S$3650, COLUMNS($C$3651:K3806), FALSE)</f>
        <v>7.0359788959778865E-3</v>
      </c>
      <c r="AG3802">
        <f>VLOOKUP($U3802,$C$3624:$S$3650, COLUMNS($C$3651:L3806), FALSE)</f>
        <v>8.0399999999999991</v>
      </c>
      <c r="AH3802">
        <f>VLOOKUP($U3802,$C$3624:$S$3650, COLUMNS($C$3651:M3806), FALSE)</f>
        <v>0</v>
      </c>
      <c r="AI3802">
        <f>VLOOKUP($U3802,$C$3624:$S$3650, COLUMNS($C$3651:N3806), FALSE)</f>
        <v>2150.1875</v>
      </c>
      <c r="AJ3802">
        <f>VLOOKUP($U3802,$C$3624:$S$3650, COLUMNS($C$3651:O3806), FALSE)</f>
        <v>0.3280668263480076</v>
      </c>
      <c r="AK3802">
        <f>VLOOKUP($U3802,$C$3624:$S$3650, COLUMNS($C$3651:P3806), FALSE)</f>
        <v>0</v>
      </c>
      <c r="AL3802">
        <f>VLOOKUP($U3802,$C$3624:$S$3650, COLUMNS($C$3651:Q3806), FALSE)</f>
        <v>375.5</v>
      </c>
      <c r="AM3802">
        <f>VLOOKUP($U3802,$C$3624:$S$3650, COLUMNS($C$3651:R3806), FALSE)</f>
        <v>0</v>
      </c>
      <c r="AN3802">
        <f>VLOOKUP($U3802,$C$3624:$S$3650, COLUMNS($C$3651:S3806), FALSE)</f>
        <v>3.2</v>
      </c>
      <c r="AO3802">
        <f t="shared" si="57"/>
        <v>26.246428571428574</v>
      </c>
    </row>
    <row r="3803" spans="21:41" x14ac:dyDescent="0.2">
      <c r="U3803" t="str">
        <f t="shared" si="58"/>
        <v>LTHpH</v>
      </c>
      <c r="V3803" s="176" t="s">
        <v>14622</v>
      </c>
      <c r="W3803" s="176" t="s">
        <v>14617</v>
      </c>
      <c r="X3803" s="176" t="s">
        <v>14619</v>
      </c>
      <c r="Y3803" s="176" t="s">
        <v>12825</v>
      </c>
      <c r="Z3803" s="176">
        <v>427.72168620000002</v>
      </c>
      <c r="AA3803">
        <f>VLOOKUP($U3803,$C$3624:$S$3650, COLUMNS($C$3651:F3807), FALSE)</f>
        <v>34.75</v>
      </c>
      <c r="AB3803">
        <f>VLOOKUP($U3803,$C$3624:$S$3650, COLUMNS($C$3651:G3807), FALSE)</f>
        <v>0.22360679774997896</v>
      </c>
      <c r="AC3803">
        <f>VLOOKUP($U3803,$C$3624:$S$3650, COLUMNS($C$3651:H3807), FALSE)</f>
        <v>26.8</v>
      </c>
      <c r="AD3803">
        <f>VLOOKUP($U3803,$C$3624:$S$3650, COLUMNS($C$3651:I3807), FALSE)</f>
        <v>2.2249707974499239E-2</v>
      </c>
      <c r="AE3803">
        <f>VLOOKUP($U3803,$C$3624:$S$3650, COLUMNS($C$3651:J3807), FALSE)</f>
        <v>25.25</v>
      </c>
      <c r="AF3803">
        <f>VLOOKUP($U3803,$C$3624:$S$3650, COLUMNS($C$3651:K3807), FALSE)</f>
        <v>7.0359788959778865E-3</v>
      </c>
      <c r="AG3803">
        <f>VLOOKUP($U3803,$C$3624:$S$3650, COLUMNS($C$3651:L3807), FALSE)</f>
        <v>8.0399999999999991</v>
      </c>
      <c r="AH3803">
        <f>VLOOKUP($U3803,$C$3624:$S$3650, COLUMNS($C$3651:M3807), FALSE)</f>
        <v>0</v>
      </c>
      <c r="AI3803">
        <f>VLOOKUP($U3803,$C$3624:$S$3650, COLUMNS($C$3651:N3807), FALSE)</f>
        <v>2150.1875</v>
      </c>
      <c r="AJ3803">
        <f>VLOOKUP($U3803,$C$3624:$S$3650, COLUMNS($C$3651:O3807), FALSE)</f>
        <v>0.3280668263480076</v>
      </c>
      <c r="AK3803">
        <f>VLOOKUP($U3803,$C$3624:$S$3650, COLUMNS($C$3651:P3807), FALSE)</f>
        <v>0</v>
      </c>
      <c r="AL3803">
        <f>VLOOKUP($U3803,$C$3624:$S$3650, COLUMNS($C$3651:Q3807), FALSE)</f>
        <v>375.5</v>
      </c>
      <c r="AM3803">
        <f>VLOOKUP($U3803,$C$3624:$S$3650, COLUMNS($C$3651:R3807), FALSE)</f>
        <v>0</v>
      </c>
      <c r="AN3803">
        <f>VLOOKUP($U3803,$C$3624:$S$3650, COLUMNS($C$3651:S3807), FALSE)</f>
        <v>3.2</v>
      </c>
      <c r="AO3803">
        <f t="shared" si="57"/>
        <v>26.246428571428574</v>
      </c>
    </row>
    <row r="3804" spans="21:41" x14ac:dyDescent="0.2">
      <c r="U3804" t="str">
        <f t="shared" si="58"/>
        <v>LTHpH</v>
      </c>
      <c r="V3804" s="176" t="s">
        <v>14622</v>
      </c>
      <c r="W3804" s="176" t="s">
        <v>14617</v>
      </c>
      <c r="X3804" s="176" t="s">
        <v>14619</v>
      </c>
      <c r="Y3804" s="176" t="s">
        <v>12825</v>
      </c>
      <c r="Z3804" s="176">
        <v>215.0890321</v>
      </c>
      <c r="AA3804">
        <f>VLOOKUP($U3804,$C$3624:$S$3650, COLUMNS($C$3651:F3809), FALSE)</f>
        <v>34.75</v>
      </c>
      <c r="AB3804">
        <f>VLOOKUP($U3804,$C$3624:$S$3650, COLUMNS($C$3651:G3809), FALSE)</f>
        <v>0.22360679774997896</v>
      </c>
      <c r="AC3804">
        <f>VLOOKUP($U3804,$C$3624:$S$3650, COLUMNS($C$3651:H3809), FALSE)</f>
        <v>26.8</v>
      </c>
      <c r="AD3804">
        <f>VLOOKUP($U3804,$C$3624:$S$3650, COLUMNS($C$3651:I3809), FALSE)</f>
        <v>2.2249707974499239E-2</v>
      </c>
      <c r="AE3804">
        <f>VLOOKUP($U3804,$C$3624:$S$3650, COLUMNS($C$3651:J3809), FALSE)</f>
        <v>25.25</v>
      </c>
      <c r="AF3804">
        <f>VLOOKUP($U3804,$C$3624:$S$3650, COLUMNS($C$3651:K3809), FALSE)</f>
        <v>7.0359788959778865E-3</v>
      </c>
      <c r="AG3804">
        <f>VLOOKUP($U3804,$C$3624:$S$3650, COLUMNS($C$3651:L3809), FALSE)</f>
        <v>8.0399999999999991</v>
      </c>
      <c r="AH3804">
        <f>VLOOKUP($U3804,$C$3624:$S$3650, COLUMNS($C$3651:M3809), FALSE)</f>
        <v>0</v>
      </c>
      <c r="AI3804">
        <f>VLOOKUP($U3804,$C$3624:$S$3650, COLUMNS($C$3651:N3809), FALSE)</f>
        <v>2150.1875</v>
      </c>
      <c r="AJ3804">
        <f>VLOOKUP($U3804,$C$3624:$S$3650, COLUMNS($C$3651:O3809), FALSE)</f>
        <v>0.3280668263480076</v>
      </c>
      <c r="AK3804">
        <f>VLOOKUP($U3804,$C$3624:$S$3650, COLUMNS($C$3651:P3809), FALSE)</f>
        <v>0</v>
      </c>
      <c r="AL3804">
        <f>VLOOKUP($U3804,$C$3624:$S$3650, COLUMNS($C$3651:Q3809), FALSE)</f>
        <v>375.5</v>
      </c>
      <c r="AM3804">
        <f>VLOOKUP($U3804,$C$3624:$S$3650, COLUMNS($C$3651:R3809), FALSE)</f>
        <v>0</v>
      </c>
      <c r="AN3804">
        <f>VLOOKUP($U3804,$C$3624:$S$3650, COLUMNS($C$3651:S3809), FALSE)</f>
        <v>3.2</v>
      </c>
      <c r="AO3804">
        <f t="shared" si="57"/>
        <v>26.246428571428574</v>
      </c>
    </row>
    <row r="3805" spans="21:41" x14ac:dyDescent="0.2">
      <c r="U3805" t="str">
        <f t="shared" si="58"/>
        <v>LTHpH</v>
      </c>
      <c r="V3805" s="176" t="s">
        <v>14622</v>
      </c>
      <c r="W3805" s="176" t="s">
        <v>14617</v>
      </c>
      <c r="X3805" s="176" t="s">
        <v>14619</v>
      </c>
      <c r="Y3805" s="176" t="s">
        <v>12825</v>
      </c>
      <c r="Z3805" s="176">
        <v>179.30543320000001</v>
      </c>
      <c r="AA3805">
        <f>VLOOKUP($U3805,$C$3624:$S$3650, COLUMNS($C$3651:F3810), FALSE)</f>
        <v>34.75</v>
      </c>
      <c r="AB3805">
        <f>VLOOKUP($U3805,$C$3624:$S$3650, COLUMNS($C$3651:G3810), FALSE)</f>
        <v>0.22360679774997896</v>
      </c>
      <c r="AC3805">
        <f>VLOOKUP($U3805,$C$3624:$S$3650, COLUMNS($C$3651:H3810), FALSE)</f>
        <v>26.8</v>
      </c>
      <c r="AD3805">
        <f>VLOOKUP($U3805,$C$3624:$S$3650, COLUMNS($C$3651:I3810), FALSE)</f>
        <v>2.2249707974499239E-2</v>
      </c>
      <c r="AE3805">
        <f>VLOOKUP($U3805,$C$3624:$S$3650, COLUMNS($C$3651:J3810), FALSE)</f>
        <v>25.25</v>
      </c>
      <c r="AF3805">
        <f>VLOOKUP($U3805,$C$3624:$S$3650, COLUMNS($C$3651:K3810), FALSE)</f>
        <v>7.0359788959778865E-3</v>
      </c>
      <c r="AG3805">
        <f>VLOOKUP($U3805,$C$3624:$S$3650, COLUMNS($C$3651:L3810), FALSE)</f>
        <v>8.0399999999999991</v>
      </c>
      <c r="AH3805">
        <f>VLOOKUP($U3805,$C$3624:$S$3650, COLUMNS($C$3651:M3810), FALSE)</f>
        <v>0</v>
      </c>
      <c r="AI3805">
        <f>VLOOKUP($U3805,$C$3624:$S$3650, COLUMNS($C$3651:N3810), FALSE)</f>
        <v>2150.1875</v>
      </c>
      <c r="AJ3805">
        <f>VLOOKUP($U3805,$C$3624:$S$3650, COLUMNS($C$3651:O3810), FALSE)</f>
        <v>0.3280668263480076</v>
      </c>
      <c r="AK3805">
        <f>VLOOKUP($U3805,$C$3624:$S$3650, COLUMNS($C$3651:P3810), FALSE)</f>
        <v>0</v>
      </c>
      <c r="AL3805">
        <f>VLOOKUP($U3805,$C$3624:$S$3650, COLUMNS($C$3651:Q3810), FALSE)</f>
        <v>375.5</v>
      </c>
      <c r="AM3805">
        <f>VLOOKUP($U3805,$C$3624:$S$3650, COLUMNS($C$3651:R3810), FALSE)</f>
        <v>0</v>
      </c>
      <c r="AN3805">
        <f>VLOOKUP($U3805,$C$3624:$S$3650, COLUMNS($C$3651:S3810), FALSE)</f>
        <v>3.2</v>
      </c>
      <c r="AO3805">
        <f t="shared" si="57"/>
        <v>26.246428571428574</v>
      </c>
    </row>
    <row r="3806" spans="21:41" x14ac:dyDescent="0.2">
      <c r="U3806" t="str">
        <f t="shared" si="58"/>
        <v>MTMpH</v>
      </c>
      <c r="V3806" s="176" t="s">
        <v>14616</v>
      </c>
      <c r="W3806" s="176" t="s">
        <v>14621</v>
      </c>
      <c r="X3806" s="176" t="s">
        <v>14618</v>
      </c>
      <c r="Y3806" s="176" t="s">
        <v>12825</v>
      </c>
      <c r="Z3806" s="176">
        <v>240.00035840000001</v>
      </c>
      <c r="AA3806">
        <f>VLOOKUP($U3806,$C$3624:$S$3650, COLUMNS($C$3651:F3812), FALSE)</f>
        <v>34.9</v>
      </c>
      <c r="AB3806">
        <f>VLOOKUP($U3806,$C$3624:$S$3650, COLUMNS($C$3651:G3812), FALSE)</f>
        <v>0.22360679774997896</v>
      </c>
      <c r="AC3806">
        <f>VLOOKUP($U3806,$C$3624:$S$3650, COLUMNS($C$3651:H3812), FALSE)</f>
        <v>28.201980198019804</v>
      </c>
      <c r="AD3806">
        <f>VLOOKUP($U3806,$C$3624:$S$3650, COLUMNS($C$3651:I3812), FALSE)</f>
        <v>2.2249707974499239E-2</v>
      </c>
      <c r="AE3806">
        <f>VLOOKUP($U3806,$C$3624:$S$3650, COLUMNS($C$3651:J3812), FALSE)</f>
        <v>26.799009900990097</v>
      </c>
      <c r="AF3806">
        <f>VLOOKUP($U3806,$C$3624:$S$3650, COLUMNS($C$3651:K3812), FALSE)</f>
        <v>6.8358622556036145E-3</v>
      </c>
      <c r="AG3806">
        <f>VLOOKUP($U3806,$C$3624:$S$3650, COLUMNS($C$3651:L3812), FALSE)</f>
        <v>7.8527272727272734</v>
      </c>
      <c r="AH3806">
        <f>VLOOKUP($U3806,$C$3624:$S$3650, COLUMNS($C$3651:M3812), FALSE)</f>
        <v>3.7820485120258736E-3</v>
      </c>
      <c r="AI3806">
        <f>VLOOKUP($U3806,$C$3624:$S$3650, COLUMNS($C$3651:N3812), FALSE)</f>
        <v>2139</v>
      </c>
      <c r="AJ3806">
        <f>VLOOKUP($U3806,$C$3624:$S$3650, COLUMNS($C$3651:O3812), FALSE)</f>
        <v>0.12994172844894958</v>
      </c>
      <c r="AK3806">
        <f>VLOOKUP($U3806,$C$3624:$S$3650, COLUMNS($C$3651:P3812), FALSE)</f>
        <v>0</v>
      </c>
      <c r="AL3806">
        <f>VLOOKUP($U3806,$C$3624:$S$3650, COLUMNS($C$3651:Q3812), FALSE)</f>
        <v>602</v>
      </c>
      <c r="AM3806">
        <f>VLOOKUP($U3806,$C$3624:$S$3650, COLUMNS($C$3651:R3812), FALSE)</f>
        <v>0</v>
      </c>
      <c r="AN3806">
        <f>VLOOKUP($U3806,$C$3624:$S$3650, COLUMNS($C$3651:S3812), FALSE)</f>
        <v>2.4500000000000002</v>
      </c>
      <c r="AO3806">
        <f t="shared" si="57"/>
        <v>27.700919377652049</v>
      </c>
    </row>
    <row r="3807" spans="21:41" x14ac:dyDescent="0.2">
      <c r="U3807" t="str">
        <f t="shared" si="58"/>
        <v>MTMpH</v>
      </c>
      <c r="V3807" s="176" t="s">
        <v>14616</v>
      </c>
      <c r="W3807" s="176" t="s">
        <v>14621</v>
      </c>
      <c r="X3807" s="176" t="s">
        <v>14618</v>
      </c>
      <c r="Y3807" s="176" t="s">
        <v>12825</v>
      </c>
      <c r="Z3807" s="176">
        <v>211.3400493</v>
      </c>
      <c r="AA3807">
        <f>VLOOKUP($U3807,$C$3624:$S$3650, COLUMNS($C$3651:F3813), FALSE)</f>
        <v>34.9</v>
      </c>
      <c r="AB3807">
        <f>VLOOKUP($U3807,$C$3624:$S$3650, COLUMNS($C$3651:G3813), FALSE)</f>
        <v>0.22360679774997896</v>
      </c>
      <c r="AC3807">
        <f>VLOOKUP($U3807,$C$3624:$S$3650, COLUMNS($C$3651:H3813), FALSE)</f>
        <v>28.201980198019804</v>
      </c>
      <c r="AD3807">
        <f>VLOOKUP($U3807,$C$3624:$S$3650, COLUMNS($C$3651:I3813), FALSE)</f>
        <v>2.2249707974499239E-2</v>
      </c>
      <c r="AE3807">
        <f>VLOOKUP($U3807,$C$3624:$S$3650, COLUMNS($C$3651:J3813), FALSE)</f>
        <v>26.799009900990097</v>
      </c>
      <c r="AF3807">
        <f>VLOOKUP($U3807,$C$3624:$S$3650, COLUMNS($C$3651:K3813), FALSE)</f>
        <v>6.8358622556036145E-3</v>
      </c>
      <c r="AG3807">
        <f>VLOOKUP($U3807,$C$3624:$S$3650, COLUMNS($C$3651:L3813), FALSE)</f>
        <v>7.8527272727272734</v>
      </c>
      <c r="AH3807">
        <f>VLOOKUP($U3807,$C$3624:$S$3650, COLUMNS($C$3651:M3813), FALSE)</f>
        <v>3.7820485120258736E-3</v>
      </c>
      <c r="AI3807">
        <f>VLOOKUP($U3807,$C$3624:$S$3650, COLUMNS($C$3651:N3813), FALSE)</f>
        <v>2139</v>
      </c>
      <c r="AJ3807">
        <f>VLOOKUP($U3807,$C$3624:$S$3650, COLUMNS($C$3651:O3813), FALSE)</f>
        <v>0.12994172844894958</v>
      </c>
      <c r="AK3807">
        <f>VLOOKUP($U3807,$C$3624:$S$3650, COLUMNS($C$3651:P3813), FALSE)</f>
        <v>0</v>
      </c>
      <c r="AL3807">
        <f>VLOOKUP($U3807,$C$3624:$S$3650, COLUMNS($C$3651:Q3813), FALSE)</f>
        <v>602</v>
      </c>
      <c r="AM3807">
        <f>VLOOKUP($U3807,$C$3624:$S$3650, COLUMNS($C$3651:R3813), FALSE)</f>
        <v>0</v>
      </c>
      <c r="AN3807">
        <f>VLOOKUP($U3807,$C$3624:$S$3650, COLUMNS($C$3651:S3813), FALSE)</f>
        <v>2.4500000000000002</v>
      </c>
      <c r="AO3807">
        <f t="shared" si="57"/>
        <v>27.700919377652049</v>
      </c>
    </row>
    <row r="3808" spans="21:41" x14ac:dyDescent="0.2">
      <c r="U3808" t="str">
        <f t="shared" si="58"/>
        <v>MTMpH</v>
      </c>
      <c r="V3808" s="176" t="s">
        <v>14616</v>
      </c>
      <c r="W3808" s="176" t="s">
        <v>14621</v>
      </c>
      <c r="X3808" s="176" t="s">
        <v>14618</v>
      </c>
      <c r="Y3808" s="176" t="s">
        <v>12825</v>
      </c>
      <c r="Z3808" s="176">
        <v>189.04827739999999</v>
      </c>
      <c r="AA3808">
        <f>VLOOKUP($U3808,$C$3624:$S$3650, COLUMNS($C$3651:F3814), FALSE)</f>
        <v>34.9</v>
      </c>
      <c r="AB3808">
        <f>VLOOKUP($U3808,$C$3624:$S$3650, COLUMNS($C$3651:G3814), FALSE)</f>
        <v>0.22360679774997896</v>
      </c>
      <c r="AC3808">
        <f>VLOOKUP($U3808,$C$3624:$S$3650, COLUMNS($C$3651:H3814), FALSE)</f>
        <v>28.201980198019804</v>
      </c>
      <c r="AD3808">
        <f>VLOOKUP($U3808,$C$3624:$S$3650, COLUMNS($C$3651:I3814), FALSE)</f>
        <v>2.2249707974499239E-2</v>
      </c>
      <c r="AE3808">
        <f>VLOOKUP($U3808,$C$3624:$S$3650, COLUMNS($C$3651:J3814), FALSE)</f>
        <v>26.799009900990097</v>
      </c>
      <c r="AF3808">
        <f>VLOOKUP($U3808,$C$3624:$S$3650, COLUMNS($C$3651:K3814), FALSE)</f>
        <v>6.8358622556036145E-3</v>
      </c>
      <c r="AG3808">
        <f>VLOOKUP($U3808,$C$3624:$S$3650, COLUMNS($C$3651:L3814), FALSE)</f>
        <v>7.8527272727272734</v>
      </c>
      <c r="AH3808">
        <f>VLOOKUP($U3808,$C$3624:$S$3650, COLUMNS($C$3651:M3814), FALSE)</f>
        <v>3.7820485120258736E-3</v>
      </c>
      <c r="AI3808">
        <f>VLOOKUP($U3808,$C$3624:$S$3650, COLUMNS($C$3651:N3814), FALSE)</f>
        <v>2139</v>
      </c>
      <c r="AJ3808">
        <f>VLOOKUP($U3808,$C$3624:$S$3650, COLUMNS($C$3651:O3814), FALSE)</f>
        <v>0.12994172844894958</v>
      </c>
      <c r="AK3808">
        <f>VLOOKUP($U3808,$C$3624:$S$3650, COLUMNS($C$3651:P3814), FALSE)</f>
        <v>0</v>
      </c>
      <c r="AL3808">
        <f>VLOOKUP($U3808,$C$3624:$S$3650, COLUMNS($C$3651:Q3814), FALSE)</f>
        <v>602</v>
      </c>
      <c r="AM3808">
        <f>VLOOKUP($U3808,$C$3624:$S$3650, COLUMNS($C$3651:R3814), FALSE)</f>
        <v>0</v>
      </c>
      <c r="AN3808">
        <f>VLOOKUP($U3808,$C$3624:$S$3650, COLUMNS($C$3651:S3814), FALSE)</f>
        <v>2.4500000000000002</v>
      </c>
      <c r="AO3808">
        <f t="shared" si="57"/>
        <v>27.700919377652049</v>
      </c>
    </row>
    <row r="3809" spans="21:41" x14ac:dyDescent="0.2">
      <c r="U3809" t="str">
        <f t="shared" si="58"/>
        <v>MTMpH</v>
      </c>
      <c r="V3809" s="176" t="s">
        <v>14616</v>
      </c>
      <c r="W3809" s="176" t="s">
        <v>14621</v>
      </c>
      <c r="X3809" s="176" t="s">
        <v>14618</v>
      </c>
      <c r="Y3809" s="176" t="s">
        <v>12825</v>
      </c>
      <c r="Z3809" s="176">
        <v>526.55634199999997</v>
      </c>
      <c r="AA3809">
        <f>VLOOKUP($U3809,$C$3624:$S$3650, COLUMNS($C$3651:F3815), FALSE)</f>
        <v>34.9</v>
      </c>
      <c r="AB3809">
        <f>VLOOKUP($U3809,$C$3624:$S$3650, COLUMNS($C$3651:G3815), FALSE)</f>
        <v>0.22360679774997896</v>
      </c>
      <c r="AC3809">
        <f>VLOOKUP($U3809,$C$3624:$S$3650, COLUMNS($C$3651:H3815), FALSE)</f>
        <v>28.201980198019804</v>
      </c>
      <c r="AD3809">
        <f>VLOOKUP($U3809,$C$3624:$S$3650, COLUMNS($C$3651:I3815), FALSE)</f>
        <v>2.2249707974499239E-2</v>
      </c>
      <c r="AE3809">
        <f>VLOOKUP($U3809,$C$3624:$S$3650, COLUMNS($C$3651:J3815), FALSE)</f>
        <v>26.799009900990097</v>
      </c>
      <c r="AF3809">
        <f>VLOOKUP($U3809,$C$3624:$S$3650, COLUMNS($C$3651:K3815), FALSE)</f>
        <v>6.8358622556036145E-3</v>
      </c>
      <c r="AG3809">
        <f>VLOOKUP($U3809,$C$3624:$S$3650, COLUMNS($C$3651:L3815), FALSE)</f>
        <v>7.8527272727272734</v>
      </c>
      <c r="AH3809">
        <f>VLOOKUP($U3809,$C$3624:$S$3650, COLUMNS($C$3651:M3815), FALSE)</f>
        <v>3.7820485120258736E-3</v>
      </c>
      <c r="AI3809">
        <f>VLOOKUP($U3809,$C$3624:$S$3650, COLUMNS($C$3651:N3815), FALSE)</f>
        <v>2139</v>
      </c>
      <c r="AJ3809">
        <f>VLOOKUP($U3809,$C$3624:$S$3650, COLUMNS($C$3651:O3815), FALSE)</f>
        <v>0.12994172844894958</v>
      </c>
      <c r="AK3809">
        <f>VLOOKUP($U3809,$C$3624:$S$3650, COLUMNS($C$3651:P3815), FALSE)</f>
        <v>0</v>
      </c>
      <c r="AL3809">
        <f>VLOOKUP($U3809,$C$3624:$S$3650, COLUMNS($C$3651:Q3815), FALSE)</f>
        <v>602</v>
      </c>
      <c r="AM3809">
        <f>VLOOKUP($U3809,$C$3624:$S$3650, COLUMNS($C$3651:R3815), FALSE)</f>
        <v>0</v>
      </c>
      <c r="AN3809">
        <f>VLOOKUP($U3809,$C$3624:$S$3650, COLUMNS($C$3651:S3815), FALSE)</f>
        <v>2.4500000000000002</v>
      </c>
      <c r="AO3809">
        <f t="shared" si="57"/>
        <v>27.700919377652049</v>
      </c>
    </row>
    <row r="3810" spans="21:41" x14ac:dyDescent="0.2">
      <c r="U3810" t="str">
        <f t="shared" si="58"/>
        <v>MTMpH</v>
      </c>
      <c r="V3810" s="176" t="s">
        <v>14616</v>
      </c>
      <c r="W3810" s="176" t="s">
        <v>14621</v>
      </c>
      <c r="X3810" s="176" t="s">
        <v>14618</v>
      </c>
      <c r="Y3810" s="176" t="s">
        <v>12825</v>
      </c>
      <c r="Z3810" s="176">
        <v>736.54447349999998</v>
      </c>
      <c r="AA3810">
        <f>VLOOKUP($U3810,$C$3624:$S$3650, COLUMNS($C$3651:F3815), FALSE)</f>
        <v>34.9</v>
      </c>
      <c r="AB3810">
        <f>VLOOKUP($U3810,$C$3624:$S$3650, COLUMNS($C$3651:G3815), FALSE)</f>
        <v>0.22360679774997896</v>
      </c>
      <c r="AC3810">
        <f>VLOOKUP($U3810,$C$3624:$S$3650, COLUMNS($C$3651:H3815), FALSE)</f>
        <v>28.201980198019804</v>
      </c>
      <c r="AD3810">
        <f>VLOOKUP($U3810,$C$3624:$S$3650, COLUMNS($C$3651:I3815), FALSE)</f>
        <v>2.2249707974499239E-2</v>
      </c>
      <c r="AE3810">
        <f>VLOOKUP($U3810,$C$3624:$S$3650, COLUMNS($C$3651:J3815), FALSE)</f>
        <v>26.799009900990097</v>
      </c>
      <c r="AF3810">
        <f>VLOOKUP($U3810,$C$3624:$S$3650, COLUMNS($C$3651:K3815), FALSE)</f>
        <v>6.8358622556036145E-3</v>
      </c>
      <c r="AG3810">
        <f>VLOOKUP($U3810,$C$3624:$S$3650, COLUMNS($C$3651:L3815), FALSE)</f>
        <v>7.8527272727272734</v>
      </c>
      <c r="AH3810">
        <f>VLOOKUP($U3810,$C$3624:$S$3650, COLUMNS($C$3651:M3815), FALSE)</f>
        <v>3.7820485120258736E-3</v>
      </c>
      <c r="AI3810">
        <f>VLOOKUP($U3810,$C$3624:$S$3650, COLUMNS($C$3651:N3815), FALSE)</f>
        <v>2139</v>
      </c>
      <c r="AJ3810">
        <f>VLOOKUP($U3810,$C$3624:$S$3650, COLUMNS($C$3651:O3815), FALSE)</f>
        <v>0.12994172844894958</v>
      </c>
      <c r="AK3810">
        <f>VLOOKUP($U3810,$C$3624:$S$3650, COLUMNS($C$3651:P3815), FALSE)</f>
        <v>0</v>
      </c>
      <c r="AL3810">
        <f>VLOOKUP($U3810,$C$3624:$S$3650, COLUMNS($C$3651:Q3815), FALSE)</f>
        <v>602</v>
      </c>
      <c r="AM3810">
        <f>VLOOKUP($U3810,$C$3624:$S$3650, COLUMNS($C$3651:R3815), FALSE)</f>
        <v>0</v>
      </c>
      <c r="AN3810">
        <f>VLOOKUP($U3810,$C$3624:$S$3650, COLUMNS($C$3651:S3815), FALSE)</f>
        <v>2.4500000000000002</v>
      </c>
      <c r="AO3810">
        <f t="shared" si="57"/>
        <v>27.700919377652049</v>
      </c>
    </row>
    <row r="3811" spans="21:41" x14ac:dyDescent="0.2">
      <c r="U3811" t="str">
        <f t="shared" si="58"/>
        <v>MTMpH</v>
      </c>
      <c r="V3811" s="176" t="s">
        <v>14616</v>
      </c>
      <c r="W3811" s="176" t="s">
        <v>14621</v>
      </c>
      <c r="X3811" s="176" t="s">
        <v>14618</v>
      </c>
      <c r="Y3811" s="176" t="s">
        <v>12825</v>
      </c>
      <c r="Z3811" s="176">
        <v>324.60717140000003</v>
      </c>
      <c r="AA3811">
        <f>VLOOKUP($U3811,$C$3624:$S$3650, COLUMNS($C$3651:F3816), FALSE)</f>
        <v>34.9</v>
      </c>
      <c r="AB3811">
        <f>VLOOKUP($U3811,$C$3624:$S$3650, COLUMNS($C$3651:G3816), FALSE)</f>
        <v>0.22360679774997896</v>
      </c>
      <c r="AC3811">
        <f>VLOOKUP($U3811,$C$3624:$S$3650, COLUMNS($C$3651:H3816), FALSE)</f>
        <v>28.201980198019804</v>
      </c>
      <c r="AD3811">
        <f>VLOOKUP($U3811,$C$3624:$S$3650, COLUMNS($C$3651:I3816), FALSE)</f>
        <v>2.2249707974499239E-2</v>
      </c>
      <c r="AE3811">
        <f>VLOOKUP($U3811,$C$3624:$S$3650, COLUMNS($C$3651:J3816), FALSE)</f>
        <v>26.799009900990097</v>
      </c>
      <c r="AF3811">
        <f>VLOOKUP($U3811,$C$3624:$S$3650, COLUMNS($C$3651:K3816), FALSE)</f>
        <v>6.8358622556036145E-3</v>
      </c>
      <c r="AG3811">
        <f>VLOOKUP($U3811,$C$3624:$S$3650, COLUMNS($C$3651:L3816), FALSE)</f>
        <v>7.8527272727272734</v>
      </c>
      <c r="AH3811">
        <f>VLOOKUP($U3811,$C$3624:$S$3650, COLUMNS($C$3651:M3816), FALSE)</f>
        <v>3.7820485120258736E-3</v>
      </c>
      <c r="AI3811">
        <f>VLOOKUP($U3811,$C$3624:$S$3650, COLUMNS($C$3651:N3816), FALSE)</f>
        <v>2139</v>
      </c>
      <c r="AJ3811">
        <f>VLOOKUP($U3811,$C$3624:$S$3650, COLUMNS($C$3651:O3816), FALSE)</f>
        <v>0.12994172844894958</v>
      </c>
      <c r="AK3811">
        <f>VLOOKUP($U3811,$C$3624:$S$3650, COLUMNS($C$3651:P3816), FALSE)</f>
        <v>0</v>
      </c>
      <c r="AL3811">
        <f>VLOOKUP($U3811,$C$3624:$S$3650, COLUMNS($C$3651:Q3816), FALSE)</f>
        <v>602</v>
      </c>
      <c r="AM3811">
        <f>VLOOKUP($U3811,$C$3624:$S$3650, COLUMNS($C$3651:R3816), FALSE)</f>
        <v>0</v>
      </c>
      <c r="AN3811">
        <f>VLOOKUP($U3811,$C$3624:$S$3650, COLUMNS($C$3651:S3816), FALSE)</f>
        <v>2.4500000000000002</v>
      </c>
      <c r="AO3811">
        <f t="shared" si="57"/>
        <v>27.700919377652049</v>
      </c>
    </row>
    <row r="3812" spans="21:41" x14ac:dyDescent="0.2">
      <c r="U3812" t="str">
        <f t="shared" ref="U3812:U3846" si="59">_xlfn.CONCAT(V3812,W3812)</f>
        <v>MTMpH</v>
      </c>
      <c r="V3812" s="176" t="s">
        <v>14616</v>
      </c>
      <c r="W3812" s="176" t="s">
        <v>14621</v>
      </c>
      <c r="X3812" s="176" t="s">
        <v>14619</v>
      </c>
      <c r="Y3812" s="176" t="s">
        <v>12825</v>
      </c>
      <c r="Z3812" s="176">
        <v>304.92270739999998</v>
      </c>
      <c r="AA3812">
        <f>VLOOKUP($U3812,$C$3624:$S$3650, COLUMNS($C$3651:F3817), FALSE)</f>
        <v>34.9</v>
      </c>
      <c r="AB3812">
        <f>VLOOKUP($U3812,$C$3624:$S$3650, COLUMNS($C$3651:G3817), FALSE)</f>
        <v>0.22360679774997896</v>
      </c>
      <c r="AC3812">
        <f>VLOOKUP($U3812,$C$3624:$S$3650, COLUMNS($C$3651:H3817), FALSE)</f>
        <v>28.201980198019804</v>
      </c>
      <c r="AD3812">
        <f>VLOOKUP($U3812,$C$3624:$S$3650, COLUMNS($C$3651:I3817), FALSE)</f>
        <v>2.2249707974499239E-2</v>
      </c>
      <c r="AE3812">
        <f>VLOOKUP($U3812,$C$3624:$S$3650, COLUMNS($C$3651:J3817), FALSE)</f>
        <v>26.799009900990097</v>
      </c>
      <c r="AF3812">
        <f>VLOOKUP($U3812,$C$3624:$S$3650, COLUMNS($C$3651:K3817), FALSE)</f>
        <v>6.8358622556036145E-3</v>
      </c>
      <c r="AG3812">
        <f>VLOOKUP($U3812,$C$3624:$S$3650, COLUMNS($C$3651:L3817), FALSE)</f>
        <v>7.8527272727272734</v>
      </c>
      <c r="AH3812">
        <f>VLOOKUP($U3812,$C$3624:$S$3650, COLUMNS($C$3651:M3817), FALSE)</f>
        <v>3.7820485120258736E-3</v>
      </c>
      <c r="AI3812">
        <f>VLOOKUP($U3812,$C$3624:$S$3650, COLUMNS($C$3651:N3817), FALSE)</f>
        <v>2139</v>
      </c>
      <c r="AJ3812">
        <f>VLOOKUP($U3812,$C$3624:$S$3650, COLUMNS($C$3651:O3817), FALSE)</f>
        <v>0.12994172844894958</v>
      </c>
      <c r="AK3812">
        <f>VLOOKUP($U3812,$C$3624:$S$3650, COLUMNS($C$3651:P3817), FALSE)</f>
        <v>0</v>
      </c>
      <c r="AL3812">
        <f>VLOOKUP($U3812,$C$3624:$S$3650, COLUMNS($C$3651:Q3817), FALSE)</f>
        <v>602</v>
      </c>
      <c r="AM3812">
        <f>VLOOKUP($U3812,$C$3624:$S$3650, COLUMNS($C$3651:R3817), FALSE)</f>
        <v>0</v>
      </c>
      <c r="AN3812">
        <f>VLOOKUP($U3812,$C$3624:$S$3650, COLUMNS($C$3651:S3817), FALSE)</f>
        <v>2.4500000000000002</v>
      </c>
      <c r="AO3812">
        <f t="shared" si="57"/>
        <v>27.700919377652049</v>
      </c>
    </row>
    <row r="3813" spans="21:41" x14ac:dyDescent="0.2">
      <c r="U3813" t="str">
        <f t="shared" si="59"/>
        <v>MTMpH</v>
      </c>
      <c r="V3813" s="176" t="s">
        <v>14616</v>
      </c>
      <c r="W3813" s="176" t="s">
        <v>14621</v>
      </c>
      <c r="X3813" s="176" t="s">
        <v>14619</v>
      </c>
      <c r="Y3813" s="176" t="s">
        <v>12825</v>
      </c>
      <c r="Z3813" s="176">
        <v>86.95425831</v>
      </c>
      <c r="AA3813">
        <f>VLOOKUP($U3813,$C$3624:$S$3650, COLUMNS($C$3651:F3818), FALSE)</f>
        <v>34.9</v>
      </c>
      <c r="AB3813">
        <f>VLOOKUP($U3813,$C$3624:$S$3650, COLUMNS($C$3651:G3818), FALSE)</f>
        <v>0.22360679774997896</v>
      </c>
      <c r="AC3813">
        <f>VLOOKUP($U3813,$C$3624:$S$3650, COLUMNS($C$3651:H3818), FALSE)</f>
        <v>28.201980198019804</v>
      </c>
      <c r="AD3813">
        <f>VLOOKUP($U3813,$C$3624:$S$3650, COLUMNS($C$3651:I3818), FALSE)</f>
        <v>2.2249707974499239E-2</v>
      </c>
      <c r="AE3813">
        <f>VLOOKUP($U3813,$C$3624:$S$3650, COLUMNS($C$3651:J3818), FALSE)</f>
        <v>26.799009900990097</v>
      </c>
      <c r="AF3813">
        <f>VLOOKUP($U3813,$C$3624:$S$3650, COLUMNS($C$3651:K3818), FALSE)</f>
        <v>6.8358622556036145E-3</v>
      </c>
      <c r="AG3813">
        <f>VLOOKUP($U3813,$C$3624:$S$3650, COLUMNS($C$3651:L3818), FALSE)</f>
        <v>7.8527272727272734</v>
      </c>
      <c r="AH3813">
        <f>VLOOKUP($U3813,$C$3624:$S$3650, COLUMNS($C$3651:M3818), FALSE)</f>
        <v>3.7820485120258736E-3</v>
      </c>
      <c r="AI3813">
        <f>VLOOKUP($U3813,$C$3624:$S$3650, COLUMNS($C$3651:N3818), FALSE)</f>
        <v>2139</v>
      </c>
      <c r="AJ3813">
        <f>VLOOKUP($U3813,$C$3624:$S$3650, COLUMNS($C$3651:O3818), FALSE)</f>
        <v>0.12994172844894958</v>
      </c>
      <c r="AK3813">
        <f>VLOOKUP($U3813,$C$3624:$S$3650, COLUMNS($C$3651:P3818), FALSE)</f>
        <v>0</v>
      </c>
      <c r="AL3813">
        <f>VLOOKUP($U3813,$C$3624:$S$3650, COLUMNS($C$3651:Q3818), FALSE)</f>
        <v>602</v>
      </c>
      <c r="AM3813">
        <f>VLOOKUP($U3813,$C$3624:$S$3650, COLUMNS($C$3651:R3818), FALSE)</f>
        <v>0</v>
      </c>
      <c r="AN3813">
        <f>VLOOKUP($U3813,$C$3624:$S$3650, COLUMNS($C$3651:S3818), FALSE)</f>
        <v>2.4500000000000002</v>
      </c>
      <c r="AO3813">
        <f t="shared" si="57"/>
        <v>27.700919377652049</v>
      </c>
    </row>
    <row r="3814" spans="21:41" x14ac:dyDescent="0.2">
      <c r="U3814" t="str">
        <f t="shared" si="59"/>
        <v>MTMpH</v>
      </c>
      <c r="V3814" s="176" t="s">
        <v>14616</v>
      </c>
      <c r="W3814" s="176" t="s">
        <v>14621</v>
      </c>
      <c r="X3814" s="176" t="s">
        <v>14619</v>
      </c>
      <c r="Y3814" s="176" t="s">
        <v>12825</v>
      </c>
      <c r="Z3814" s="176">
        <v>227.82797360000001</v>
      </c>
      <c r="AA3814">
        <f>VLOOKUP($U3814,$C$3624:$S$3650, COLUMNS($C$3651:F3819), FALSE)</f>
        <v>34.9</v>
      </c>
      <c r="AB3814">
        <f>VLOOKUP($U3814,$C$3624:$S$3650, COLUMNS($C$3651:G3819), FALSE)</f>
        <v>0.22360679774997896</v>
      </c>
      <c r="AC3814">
        <f>VLOOKUP($U3814,$C$3624:$S$3650, COLUMNS($C$3651:H3819), FALSE)</f>
        <v>28.201980198019804</v>
      </c>
      <c r="AD3814">
        <f>VLOOKUP($U3814,$C$3624:$S$3650, COLUMNS($C$3651:I3819), FALSE)</f>
        <v>2.2249707974499239E-2</v>
      </c>
      <c r="AE3814">
        <f>VLOOKUP($U3814,$C$3624:$S$3650, COLUMNS($C$3651:J3819), FALSE)</f>
        <v>26.799009900990097</v>
      </c>
      <c r="AF3814">
        <f>VLOOKUP($U3814,$C$3624:$S$3650, COLUMNS($C$3651:K3819), FALSE)</f>
        <v>6.8358622556036145E-3</v>
      </c>
      <c r="AG3814">
        <f>VLOOKUP($U3814,$C$3624:$S$3650, COLUMNS($C$3651:L3819), FALSE)</f>
        <v>7.8527272727272734</v>
      </c>
      <c r="AH3814">
        <f>VLOOKUP($U3814,$C$3624:$S$3650, COLUMNS($C$3651:M3819), FALSE)</f>
        <v>3.7820485120258736E-3</v>
      </c>
      <c r="AI3814">
        <f>VLOOKUP($U3814,$C$3624:$S$3650, COLUMNS($C$3651:N3819), FALSE)</f>
        <v>2139</v>
      </c>
      <c r="AJ3814">
        <f>VLOOKUP($U3814,$C$3624:$S$3650, COLUMNS($C$3651:O3819), FALSE)</f>
        <v>0.12994172844894958</v>
      </c>
      <c r="AK3814">
        <f>VLOOKUP($U3814,$C$3624:$S$3650, COLUMNS($C$3651:P3819), FALSE)</f>
        <v>0</v>
      </c>
      <c r="AL3814">
        <f>VLOOKUP($U3814,$C$3624:$S$3650, COLUMNS($C$3651:Q3819), FALSE)</f>
        <v>602</v>
      </c>
      <c r="AM3814">
        <f>VLOOKUP($U3814,$C$3624:$S$3650, COLUMNS($C$3651:R3819), FALSE)</f>
        <v>0</v>
      </c>
      <c r="AN3814">
        <f>VLOOKUP($U3814,$C$3624:$S$3650, COLUMNS($C$3651:S3819), FALSE)</f>
        <v>2.4500000000000002</v>
      </c>
      <c r="AO3814">
        <f t="shared" si="57"/>
        <v>27.700919377652049</v>
      </c>
    </row>
    <row r="3815" spans="21:41" x14ac:dyDescent="0.2">
      <c r="U3815" t="str">
        <f t="shared" si="59"/>
        <v>MTMpH</v>
      </c>
      <c r="V3815" s="176" t="s">
        <v>14616</v>
      </c>
      <c r="W3815" s="176" t="s">
        <v>14621</v>
      </c>
      <c r="X3815" s="176" t="s">
        <v>14619</v>
      </c>
      <c r="Y3815" s="176" t="s">
        <v>12825</v>
      </c>
      <c r="Z3815" s="176">
        <v>367.53756420000002</v>
      </c>
      <c r="AA3815">
        <f>VLOOKUP($U3815,$C$3624:$S$3650, COLUMNS($C$3651:F3820), FALSE)</f>
        <v>34.9</v>
      </c>
      <c r="AB3815">
        <f>VLOOKUP($U3815,$C$3624:$S$3650, COLUMNS($C$3651:G3820), FALSE)</f>
        <v>0.22360679774997896</v>
      </c>
      <c r="AC3815">
        <f>VLOOKUP($U3815,$C$3624:$S$3650, COLUMNS($C$3651:H3820), FALSE)</f>
        <v>28.201980198019804</v>
      </c>
      <c r="AD3815">
        <f>VLOOKUP($U3815,$C$3624:$S$3650, COLUMNS($C$3651:I3820), FALSE)</f>
        <v>2.2249707974499239E-2</v>
      </c>
      <c r="AE3815">
        <f>VLOOKUP($U3815,$C$3624:$S$3650, COLUMNS($C$3651:J3820), FALSE)</f>
        <v>26.799009900990097</v>
      </c>
      <c r="AF3815">
        <f>VLOOKUP($U3815,$C$3624:$S$3650, COLUMNS($C$3651:K3820), FALSE)</f>
        <v>6.8358622556036145E-3</v>
      </c>
      <c r="AG3815">
        <f>VLOOKUP($U3815,$C$3624:$S$3650, COLUMNS($C$3651:L3820), FALSE)</f>
        <v>7.8527272727272734</v>
      </c>
      <c r="AH3815">
        <f>VLOOKUP($U3815,$C$3624:$S$3650, COLUMNS($C$3651:M3820), FALSE)</f>
        <v>3.7820485120258736E-3</v>
      </c>
      <c r="AI3815">
        <f>VLOOKUP($U3815,$C$3624:$S$3650, COLUMNS($C$3651:N3820), FALSE)</f>
        <v>2139</v>
      </c>
      <c r="AJ3815">
        <f>VLOOKUP($U3815,$C$3624:$S$3650, COLUMNS($C$3651:O3820), FALSE)</f>
        <v>0.12994172844894958</v>
      </c>
      <c r="AK3815">
        <f>VLOOKUP($U3815,$C$3624:$S$3650, COLUMNS($C$3651:P3820), FALSE)</f>
        <v>0</v>
      </c>
      <c r="AL3815">
        <f>VLOOKUP($U3815,$C$3624:$S$3650, COLUMNS($C$3651:Q3820), FALSE)</f>
        <v>602</v>
      </c>
      <c r="AM3815">
        <f>VLOOKUP($U3815,$C$3624:$S$3650, COLUMNS($C$3651:R3820), FALSE)</f>
        <v>0</v>
      </c>
      <c r="AN3815">
        <f>VLOOKUP($U3815,$C$3624:$S$3650, COLUMNS($C$3651:S3820), FALSE)</f>
        <v>2.4500000000000002</v>
      </c>
      <c r="AO3815">
        <f t="shared" ref="AO3815:AO3878" si="60">AC3815*9/14 + AE3815*5/14</f>
        <v>27.700919377652049</v>
      </c>
    </row>
    <row r="3816" spans="21:41" x14ac:dyDescent="0.2">
      <c r="U3816" t="str">
        <f t="shared" si="59"/>
        <v>LTMpH</v>
      </c>
      <c r="V3816" s="176" t="s">
        <v>14622</v>
      </c>
      <c r="W3816" s="176" t="s">
        <v>14621</v>
      </c>
      <c r="X3816" s="176" t="s">
        <v>14618</v>
      </c>
      <c r="Y3816" s="176" t="s">
        <v>12825</v>
      </c>
      <c r="Z3816" s="176">
        <v>156.13694760000001</v>
      </c>
      <c r="AA3816">
        <f>VLOOKUP($U3816,$C$3624:$S$3650, COLUMNS($C$3651:F3821), FALSE)</f>
        <v>34.75</v>
      </c>
      <c r="AB3816">
        <f>VLOOKUP($U3816,$C$3624:$S$3650, COLUMNS($C$3651:G3821), FALSE)</f>
        <v>0.22360679774997896</v>
      </c>
      <c r="AC3816">
        <f>VLOOKUP($U3816,$C$3624:$S$3650, COLUMNS($C$3651:H3821), FALSE)</f>
        <v>26.8</v>
      </c>
      <c r="AD3816">
        <f>VLOOKUP($U3816,$C$3624:$S$3650, COLUMNS($C$3651:I3821), FALSE)</f>
        <v>1.5811388300841896E-2</v>
      </c>
      <c r="AE3816">
        <f>VLOOKUP($U3816,$C$3624:$S$3650, COLUMNS($C$3651:J3821), FALSE)</f>
        <v>25.2990099009901</v>
      </c>
      <c r="AF3816">
        <f>VLOOKUP($U3816,$C$3624:$S$3650, COLUMNS($C$3651:K3821), FALSE)</f>
        <v>7.0359788959778865E-3</v>
      </c>
      <c r="AG3816">
        <f>VLOOKUP($U3816,$C$3624:$S$3650, COLUMNS($C$3651:L3821), FALSE)</f>
        <v>7.8909090909090915</v>
      </c>
      <c r="AH3816">
        <f>VLOOKUP($U3816,$C$3624:$S$3650, COLUMNS($C$3651:M3821), FALSE)</f>
        <v>1.2582848310586652E-3</v>
      </c>
      <c r="AI3816">
        <f>VLOOKUP($U3816,$C$3624:$S$3650, COLUMNS($C$3651:N3821), FALSE)</f>
        <v>2133.375</v>
      </c>
      <c r="AJ3816">
        <f>VLOOKUP($U3816,$C$3624:$S$3650, COLUMNS($C$3651:O3821), FALSE)</f>
        <v>0.49661728141004102</v>
      </c>
      <c r="AK3816">
        <f>VLOOKUP($U3816,$C$3624:$S$3650, COLUMNS($C$3651:P3821), FALSE)</f>
        <v>0</v>
      </c>
      <c r="AL3816">
        <f>VLOOKUP($U3816,$C$3624:$S$3650, COLUMNS($C$3651:Q3821), FALSE)</f>
        <v>561</v>
      </c>
      <c r="AM3816">
        <f>VLOOKUP($U3816,$C$3624:$S$3650, COLUMNS($C$3651:R3821), FALSE)</f>
        <v>0</v>
      </c>
      <c r="AN3816">
        <f>VLOOKUP($U3816,$C$3624:$S$3650, COLUMNS($C$3651:S3821), FALSE)</f>
        <v>2.4449999999999998</v>
      </c>
      <c r="AO3816">
        <f t="shared" si="60"/>
        <v>26.263932107496466</v>
      </c>
    </row>
    <row r="3817" spans="21:41" x14ac:dyDescent="0.2">
      <c r="U3817" t="str">
        <f t="shared" si="59"/>
        <v>LTMpH</v>
      </c>
      <c r="V3817" s="176" t="s">
        <v>14622</v>
      </c>
      <c r="W3817" s="176" t="s">
        <v>14621</v>
      </c>
      <c r="X3817" s="176" t="s">
        <v>14618</v>
      </c>
      <c r="Y3817" s="176" t="s">
        <v>12825</v>
      </c>
      <c r="Z3817" s="176">
        <v>167.10528909999999</v>
      </c>
      <c r="AA3817">
        <f>VLOOKUP($U3817,$C$3624:$S$3650, COLUMNS($C$3651:F3821), FALSE)</f>
        <v>34.75</v>
      </c>
      <c r="AB3817">
        <f>VLOOKUP($U3817,$C$3624:$S$3650, COLUMNS($C$3651:G3821), FALSE)</f>
        <v>0.22360679774997896</v>
      </c>
      <c r="AC3817">
        <f>VLOOKUP($U3817,$C$3624:$S$3650, COLUMNS($C$3651:H3821), FALSE)</f>
        <v>26.8</v>
      </c>
      <c r="AD3817">
        <f>VLOOKUP($U3817,$C$3624:$S$3650, COLUMNS($C$3651:I3821), FALSE)</f>
        <v>1.5811388300841896E-2</v>
      </c>
      <c r="AE3817">
        <f>VLOOKUP($U3817,$C$3624:$S$3650, COLUMNS($C$3651:J3821), FALSE)</f>
        <v>25.2990099009901</v>
      </c>
      <c r="AF3817">
        <f>VLOOKUP($U3817,$C$3624:$S$3650, COLUMNS($C$3651:K3821), FALSE)</f>
        <v>7.0359788959778865E-3</v>
      </c>
      <c r="AG3817">
        <f>VLOOKUP($U3817,$C$3624:$S$3650, COLUMNS($C$3651:L3821), FALSE)</f>
        <v>7.8909090909090915</v>
      </c>
      <c r="AH3817">
        <f>VLOOKUP($U3817,$C$3624:$S$3650, COLUMNS($C$3651:M3821), FALSE)</f>
        <v>1.2582848310586652E-3</v>
      </c>
      <c r="AI3817">
        <f>VLOOKUP($U3817,$C$3624:$S$3650, COLUMNS($C$3651:N3821), FALSE)</f>
        <v>2133.375</v>
      </c>
      <c r="AJ3817">
        <f>VLOOKUP($U3817,$C$3624:$S$3650, COLUMNS($C$3651:O3821), FALSE)</f>
        <v>0.49661728141004102</v>
      </c>
      <c r="AK3817">
        <f>VLOOKUP($U3817,$C$3624:$S$3650, COLUMNS($C$3651:P3821), FALSE)</f>
        <v>0</v>
      </c>
      <c r="AL3817">
        <f>VLOOKUP($U3817,$C$3624:$S$3650, COLUMNS($C$3651:Q3821), FALSE)</f>
        <v>561</v>
      </c>
      <c r="AM3817">
        <f>VLOOKUP($U3817,$C$3624:$S$3650, COLUMNS($C$3651:R3821), FALSE)</f>
        <v>0</v>
      </c>
      <c r="AN3817">
        <f>VLOOKUP($U3817,$C$3624:$S$3650, COLUMNS($C$3651:S3821), FALSE)</f>
        <v>2.4449999999999998</v>
      </c>
      <c r="AO3817">
        <f t="shared" si="60"/>
        <v>26.263932107496466</v>
      </c>
    </row>
    <row r="3818" spans="21:41" x14ac:dyDescent="0.2">
      <c r="U3818" t="str">
        <f t="shared" si="59"/>
        <v>LTMpH</v>
      </c>
      <c r="V3818" s="176" t="s">
        <v>14622</v>
      </c>
      <c r="W3818" s="176" t="s">
        <v>14621</v>
      </c>
      <c r="X3818" s="176" t="s">
        <v>14618</v>
      </c>
      <c r="Y3818" s="176" t="s">
        <v>12825</v>
      </c>
      <c r="Z3818" s="176">
        <v>143.7795548</v>
      </c>
      <c r="AA3818">
        <f>VLOOKUP($U3818,$C$3624:$S$3650, COLUMNS($C$3651:F3822), FALSE)</f>
        <v>34.75</v>
      </c>
      <c r="AB3818">
        <f>VLOOKUP($U3818,$C$3624:$S$3650, COLUMNS($C$3651:G3822), FALSE)</f>
        <v>0.22360679774997896</v>
      </c>
      <c r="AC3818">
        <f>VLOOKUP($U3818,$C$3624:$S$3650, COLUMNS($C$3651:H3822), FALSE)</f>
        <v>26.8</v>
      </c>
      <c r="AD3818">
        <f>VLOOKUP($U3818,$C$3624:$S$3650, COLUMNS($C$3651:I3822), FALSE)</f>
        <v>1.5811388300841896E-2</v>
      </c>
      <c r="AE3818">
        <f>VLOOKUP($U3818,$C$3624:$S$3650, COLUMNS($C$3651:J3822), FALSE)</f>
        <v>25.2990099009901</v>
      </c>
      <c r="AF3818">
        <f>VLOOKUP($U3818,$C$3624:$S$3650, COLUMNS($C$3651:K3822), FALSE)</f>
        <v>7.0359788959778865E-3</v>
      </c>
      <c r="AG3818">
        <f>VLOOKUP($U3818,$C$3624:$S$3650, COLUMNS($C$3651:L3822), FALSE)</f>
        <v>7.8909090909090915</v>
      </c>
      <c r="AH3818">
        <f>VLOOKUP($U3818,$C$3624:$S$3650, COLUMNS($C$3651:M3822), FALSE)</f>
        <v>1.2582848310586652E-3</v>
      </c>
      <c r="AI3818">
        <f>VLOOKUP($U3818,$C$3624:$S$3650, COLUMNS($C$3651:N3822), FALSE)</f>
        <v>2133.375</v>
      </c>
      <c r="AJ3818">
        <f>VLOOKUP($U3818,$C$3624:$S$3650, COLUMNS($C$3651:O3822), FALSE)</f>
        <v>0.49661728141004102</v>
      </c>
      <c r="AK3818">
        <f>VLOOKUP($U3818,$C$3624:$S$3650, COLUMNS($C$3651:P3822), FALSE)</f>
        <v>0</v>
      </c>
      <c r="AL3818">
        <f>VLOOKUP($U3818,$C$3624:$S$3650, COLUMNS($C$3651:Q3822), FALSE)</f>
        <v>561</v>
      </c>
      <c r="AM3818">
        <f>VLOOKUP($U3818,$C$3624:$S$3650, COLUMNS($C$3651:R3822), FALSE)</f>
        <v>0</v>
      </c>
      <c r="AN3818">
        <f>VLOOKUP($U3818,$C$3624:$S$3650, COLUMNS($C$3651:S3822), FALSE)</f>
        <v>2.4449999999999998</v>
      </c>
      <c r="AO3818">
        <f t="shared" si="60"/>
        <v>26.263932107496466</v>
      </c>
    </row>
    <row r="3819" spans="21:41" x14ac:dyDescent="0.2">
      <c r="U3819" t="str">
        <f t="shared" si="59"/>
        <v>LTMpH</v>
      </c>
      <c r="V3819" s="176" t="s">
        <v>14622</v>
      </c>
      <c r="W3819" s="176" t="s">
        <v>14621</v>
      </c>
      <c r="X3819" s="176" t="s">
        <v>14618</v>
      </c>
      <c r="Y3819" s="176" t="s">
        <v>12825</v>
      </c>
      <c r="Z3819" s="176">
        <v>344.68869380000001</v>
      </c>
      <c r="AA3819">
        <f>VLOOKUP($U3819,$C$3624:$S$3650, COLUMNS($C$3651:F3823), FALSE)</f>
        <v>34.75</v>
      </c>
      <c r="AB3819">
        <f>VLOOKUP($U3819,$C$3624:$S$3650, COLUMNS($C$3651:G3823), FALSE)</f>
        <v>0.22360679774997896</v>
      </c>
      <c r="AC3819">
        <f>VLOOKUP($U3819,$C$3624:$S$3650, COLUMNS($C$3651:H3823), FALSE)</f>
        <v>26.8</v>
      </c>
      <c r="AD3819">
        <f>VLOOKUP($U3819,$C$3624:$S$3650, COLUMNS($C$3651:I3823), FALSE)</f>
        <v>1.5811388300841896E-2</v>
      </c>
      <c r="AE3819">
        <f>VLOOKUP($U3819,$C$3624:$S$3650, COLUMNS($C$3651:J3823), FALSE)</f>
        <v>25.2990099009901</v>
      </c>
      <c r="AF3819">
        <f>VLOOKUP($U3819,$C$3624:$S$3650, COLUMNS($C$3651:K3823), FALSE)</f>
        <v>7.0359788959778865E-3</v>
      </c>
      <c r="AG3819">
        <f>VLOOKUP($U3819,$C$3624:$S$3650, COLUMNS($C$3651:L3823), FALSE)</f>
        <v>7.8909090909090915</v>
      </c>
      <c r="AH3819">
        <f>VLOOKUP($U3819,$C$3624:$S$3650, COLUMNS($C$3651:M3823), FALSE)</f>
        <v>1.2582848310586652E-3</v>
      </c>
      <c r="AI3819">
        <f>VLOOKUP($U3819,$C$3624:$S$3650, COLUMNS($C$3651:N3823), FALSE)</f>
        <v>2133.375</v>
      </c>
      <c r="AJ3819">
        <f>VLOOKUP($U3819,$C$3624:$S$3650, COLUMNS($C$3651:O3823), FALSE)</f>
        <v>0.49661728141004102</v>
      </c>
      <c r="AK3819">
        <f>VLOOKUP($U3819,$C$3624:$S$3650, COLUMNS($C$3651:P3823), FALSE)</f>
        <v>0</v>
      </c>
      <c r="AL3819">
        <f>VLOOKUP($U3819,$C$3624:$S$3650, COLUMNS($C$3651:Q3823), FALSE)</f>
        <v>561</v>
      </c>
      <c r="AM3819">
        <f>VLOOKUP($U3819,$C$3624:$S$3650, COLUMNS($C$3651:R3823), FALSE)</f>
        <v>0</v>
      </c>
      <c r="AN3819">
        <f>VLOOKUP($U3819,$C$3624:$S$3650, COLUMNS($C$3651:S3823), FALSE)</f>
        <v>2.4449999999999998</v>
      </c>
      <c r="AO3819">
        <f t="shared" si="60"/>
        <v>26.263932107496466</v>
      </c>
    </row>
    <row r="3820" spans="21:41" x14ac:dyDescent="0.2">
      <c r="U3820" t="str">
        <f t="shared" si="59"/>
        <v>LTMpH</v>
      </c>
      <c r="V3820" s="176" t="s">
        <v>14622</v>
      </c>
      <c r="W3820" s="176" t="s">
        <v>14621</v>
      </c>
      <c r="X3820" s="176" t="s">
        <v>14618</v>
      </c>
      <c r="Y3820" s="176" t="s">
        <v>12825</v>
      </c>
      <c r="Z3820" s="176">
        <v>456.00005449999998</v>
      </c>
      <c r="AA3820">
        <f>VLOOKUP($U3820,$C$3624:$S$3650, COLUMNS($C$3651:F3823), FALSE)</f>
        <v>34.75</v>
      </c>
      <c r="AB3820">
        <f>VLOOKUP($U3820,$C$3624:$S$3650, COLUMNS($C$3651:G3823), FALSE)</f>
        <v>0.22360679774997896</v>
      </c>
      <c r="AC3820">
        <f>VLOOKUP($U3820,$C$3624:$S$3650, COLUMNS($C$3651:H3823), FALSE)</f>
        <v>26.8</v>
      </c>
      <c r="AD3820">
        <f>VLOOKUP($U3820,$C$3624:$S$3650, COLUMNS($C$3651:I3823), FALSE)</f>
        <v>1.5811388300841896E-2</v>
      </c>
      <c r="AE3820">
        <f>VLOOKUP($U3820,$C$3624:$S$3650, COLUMNS($C$3651:J3823), FALSE)</f>
        <v>25.2990099009901</v>
      </c>
      <c r="AF3820">
        <f>VLOOKUP($U3820,$C$3624:$S$3650, COLUMNS($C$3651:K3823), FALSE)</f>
        <v>7.0359788959778865E-3</v>
      </c>
      <c r="AG3820">
        <f>VLOOKUP($U3820,$C$3624:$S$3650, COLUMNS($C$3651:L3823), FALSE)</f>
        <v>7.8909090909090915</v>
      </c>
      <c r="AH3820">
        <f>VLOOKUP($U3820,$C$3624:$S$3650, COLUMNS($C$3651:M3823), FALSE)</f>
        <v>1.2582848310586652E-3</v>
      </c>
      <c r="AI3820">
        <f>VLOOKUP($U3820,$C$3624:$S$3650, COLUMNS($C$3651:N3823), FALSE)</f>
        <v>2133.375</v>
      </c>
      <c r="AJ3820">
        <f>VLOOKUP($U3820,$C$3624:$S$3650, COLUMNS($C$3651:O3823), FALSE)</f>
        <v>0.49661728141004102</v>
      </c>
      <c r="AK3820">
        <f>VLOOKUP($U3820,$C$3624:$S$3650, COLUMNS($C$3651:P3823), FALSE)</f>
        <v>0</v>
      </c>
      <c r="AL3820">
        <f>VLOOKUP($U3820,$C$3624:$S$3650, COLUMNS($C$3651:Q3823), FALSE)</f>
        <v>561</v>
      </c>
      <c r="AM3820">
        <f>VLOOKUP($U3820,$C$3624:$S$3650, COLUMNS($C$3651:R3823), FALSE)</f>
        <v>0</v>
      </c>
      <c r="AN3820">
        <f>VLOOKUP($U3820,$C$3624:$S$3650, COLUMNS($C$3651:S3823), FALSE)</f>
        <v>2.4449999999999998</v>
      </c>
      <c r="AO3820">
        <f t="shared" si="60"/>
        <v>26.263932107496466</v>
      </c>
    </row>
    <row r="3821" spans="21:41" x14ac:dyDescent="0.2">
      <c r="U3821" t="str">
        <f t="shared" si="59"/>
        <v>LTMpH</v>
      </c>
      <c r="V3821" s="176" t="s">
        <v>14622</v>
      </c>
      <c r="W3821" s="176" t="s">
        <v>14621</v>
      </c>
      <c r="X3821" s="176" t="s">
        <v>14618</v>
      </c>
      <c r="Y3821" s="176" t="s">
        <v>12825</v>
      </c>
      <c r="Z3821" s="176">
        <v>236.7924922</v>
      </c>
      <c r="AA3821">
        <f>VLOOKUP($U3821,$C$3624:$S$3650, COLUMNS($C$3651:F3824), FALSE)</f>
        <v>34.75</v>
      </c>
      <c r="AB3821">
        <f>VLOOKUP($U3821,$C$3624:$S$3650, COLUMNS($C$3651:G3824), FALSE)</f>
        <v>0.22360679774997896</v>
      </c>
      <c r="AC3821">
        <f>VLOOKUP($U3821,$C$3624:$S$3650, COLUMNS($C$3651:H3824), FALSE)</f>
        <v>26.8</v>
      </c>
      <c r="AD3821">
        <f>VLOOKUP($U3821,$C$3624:$S$3650, COLUMNS($C$3651:I3824), FALSE)</f>
        <v>1.5811388300841896E-2</v>
      </c>
      <c r="AE3821">
        <f>VLOOKUP($U3821,$C$3624:$S$3650, COLUMNS($C$3651:J3824), FALSE)</f>
        <v>25.2990099009901</v>
      </c>
      <c r="AF3821">
        <f>VLOOKUP($U3821,$C$3624:$S$3650, COLUMNS($C$3651:K3824), FALSE)</f>
        <v>7.0359788959778865E-3</v>
      </c>
      <c r="AG3821">
        <f>VLOOKUP($U3821,$C$3624:$S$3650, COLUMNS($C$3651:L3824), FALSE)</f>
        <v>7.8909090909090915</v>
      </c>
      <c r="AH3821">
        <f>VLOOKUP($U3821,$C$3624:$S$3650, COLUMNS($C$3651:M3824), FALSE)</f>
        <v>1.2582848310586652E-3</v>
      </c>
      <c r="AI3821">
        <f>VLOOKUP($U3821,$C$3624:$S$3650, COLUMNS($C$3651:N3824), FALSE)</f>
        <v>2133.375</v>
      </c>
      <c r="AJ3821">
        <f>VLOOKUP($U3821,$C$3624:$S$3650, COLUMNS($C$3651:O3824), FALSE)</f>
        <v>0.49661728141004102</v>
      </c>
      <c r="AK3821">
        <f>VLOOKUP($U3821,$C$3624:$S$3650, COLUMNS($C$3651:P3824), FALSE)</f>
        <v>0</v>
      </c>
      <c r="AL3821">
        <f>VLOOKUP($U3821,$C$3624:$S$3650, COLUMNS($C$3651:Q3824), FALSE)</f>
        <v>561</v>
      </c>
      <c r="AM3821">
        <f>VLOOKUP($U3821,$C$3624:$S$3650, COLUMNS($C$3651:R3824), FALSE)</f>
        <v>0</v>
      </c>
      <c r="AN3821">
        <f>VLOOKUP($U3821,$C$3624:$S$3650, COLUMNS($C$3651:S3824), FALSE)</f>
        <v>2.4449999999999998</v>
      </c>
      <c r="AO3821">
        <f t="shared" si="60"/>
        <v>26.263932107496466</v>
      </c>
    </row>
    <row r="3822" spans="21:41" x14ac:dyDescent="0.2">
      <c r="U3822" t="str">
        <f t="shared" si="59"/>
        <v>LTMpH</v>
      </c>
      <c r="V3822" s="176" t="s">
        <v>14622</v>
      </c>
      <c r="W3822" s="176" t="s">
        <v>14621</v>
      </c>
      <c r="X3822" s="176" t="s">
        <v>14619</v>
      </c>
      <c r="Y3822" s="176" t="s">
        <v>12825</v>
      </c>
      <c r="Z3822" s="176">
        <v>81.585708640000007</v>
      </c>
      <c r="AA3822">
        <f>VLOOKUP($U3822,$C$3624:$S$3650, COLUMNS($C$3651:F3827), FALSE)</f>
        <v>34.75</v>
      </c>
      <c r="AB3822">
        <f>VLOOKUP($U3822,$C$3624:$S$3650, COLUMNS($C$3651:G3827), FALSE)</f>
        <v>0.22360679774997896</v>
      </c>
      <c r="AC3822">
        <f>VLOOKUP($U3822,$C$3624:$S$3650, COLUMNS($C$3651:H3827), FALSE)</f>
        <v>26.8</v>
      </c>
      <c r="AD3822">
        <f>VLOOKUP($U3822,$C$3624:$S$3650, COLUMNS($C$3651:I3827), FALSE)</f>
        <v>1.5811388300841896E-2</v>
      </c>
      <c r="AE3822">
        <f>VLOOKUP($U3822,$C$3624:$S$3650, COLUMNS($C$3651:J3827), FALSE)</f>
        <v>25.2990099009901</v>
      </c>
      <c r="AF3822">
        <f>VLOOKUP($U3822,$C$3624:$S$3650, COLUMNS($C$3651:K3827), FALSE)</f>
        <v>7.0359788959778865E-3</v>
      </c>
      <c r="AG3822">
        <f>VLOOKUP($U3822,$C$3624:$S$3650, COLUMNS($C$3651:L3827), FALSE)</f>
        <v>7.8909090909090915</v>
      </c>
      <c r="AH3822">
        <f>VLOOKUP($U3822,$C$3624:$S$3650, COLUMNS($C$3651:M3827), FALSE)</f>
        <v>1.2582848310586652E-3</v>
      </c>
      <c r="AI3822">
        <f>VLOOKUP($U3822,$C$3624:$S$3650, COLUMNS($C$3651:N3827), FALSE)</f>
        <v>2133.375</v>
      </c>
      <c r="AJ3822">
        <f>VLOOKUP($U3822,$C$3624:$S$3650, COLUMNS($C$3651:O3827), FALSE)</f>
        <v>0.49661728141004102</v>
      </c>
      <c r="AK3822">
        <f>VLOOKUP($U3822,$C$3624:$S$3650, COLUMNS($C$3651:P3827), FALSE)</f>
        <v>0</v>
      </c>
      <c r="AL3822">
        <f>VLOOKUP($U3822,$C$3624:$S$3650, COLUMNS($C$3651:Q3827), FALSE)</f>
        <v>561</v>
      </c>
      <c r="AM3822">
        <f>VLOOKUP($U3822,$C$3624:$S$3650, COLUMNS($C$3651:R3827), FALSE)</f>
        <v>0</v>
      </c>
      <c r="AN3822">
        <f>VLOOKUP($U3822,$C$3624:$S$3650, COLUMNS($C$3651:S3827), FALSE)</f>
        <v>2.4449999999999998</v>
      </c>
      <c r="AO3822">
        <f t="shared" si="60"/>
        <v>26.263932107496466</v>
      </c>
    </row>
    <row r="3823" spans="21:41" x14ac:dyDescent="0.2">
      <c r="U3823" t="str">
        <f t="shared" si="59"/>
        <v>LTMpH</v>
      </c>
      <c r="V3823" s="176" t="s">
        <v>14622</v>
      </c>
      <c r="W3823" s="176" t="s">
        <v>14621</v>
      </c>
      <c r="X3823" s="176" t="s">
        <v>14619</v>
      </c>
      <c r="Y3823" s="176" t="s">
        <v>12825</v>
      </c>
      <c r="Z3823" s="176">
        <v>159.7783431</v>
      </c>
      <c r="AA3823">
        <f>VLOOKUP($U3823,$C$3624:$S$3650, COLUMNS($C$3651:F3828), FALSE)</f>
        <v>34.75</v>
      </c>
      <c r="AB3823">
        <f>VLOOKUP($U3823,$C$3624:$S$3650, COLUMNS($C$3651:G3828), FALSE)</f>
        <v>0.22360679774997896</v>
      </c>
      <c r="AC3823">
        <f>VLOOKUP($U3823,$C$3624:$S$3650, COLUMNS($C$3651:H3828), FALSE)</f>
        <v>26.8</v>
      </c>
      <c r="AD3823">
        <f>VLOOKUP($U3823,$C$3624:$S$3650, COLUMNS($C$3651:I3828), FALSE)</f>
        <v>1.5811388300841896E-2</v>
      </c>
      <c r="AE3823">
        <f>VLOOKUP($U3823,$C$3624:$S$3650, COLUMNS($C$3651:J3828), FALSE)</f>
        <v>25.2990099009901</v>
      </c>
      <c r="AF3823">
        <f>VLOOKUP($U3823,$C$3624:$S$3650, COLUMNS($C$3651:K3828), FALSE)</f>
        <v>7.0359788959778865E-3</v>
      </c>
      <c r="AG3823">
        <f>VLOOKUP($U3823,$C$3624:$S$3650, COLUMNS($C$3651:L3828), FALSE)</f>
        <v>7.8909090909090915</v>
      </c>
      <c r="AH3823">
        <f>VLOOKUP($U3823,$C$3624:$S$3650, COLUMNS($C$3651:M3828), FALSE)</f>
        <v>1.2582848310586652E-3</v>
      </c>
      <c r="AI3823">
        <f>VLOOKUP($U3823,$C$3624:$S$3650, COLUMNS($C$3651:N3828), FALSE)</f>
        <v>2133.375</v>
      </c>
      <c r="AJ3823">
        <f>VLOOKUP($U3823,$C$3624:$S$3650, COLUMNS($C$3651:O3828), FALSE)</f>
        <v>0.49661728141004102</v>
      </c>
      <c r="AK3823">
        <f>VLOOKUP($U3823,$C$3624:$S$3650, COLUMNS($C$3651:P3828), FALSE)</f>
        <v>0</v>
      </c>
      <c r="AL3823">
        <f>VLOOKUP($U3823,$C$3624:$S$3650, COLUMNS($C$3651:Q3828), FALSE)</f>
        <v>561</v>
      </c>
      <c r="AM3823">
        <f>VLOOKUP($U3823,$C$3624:$S$3650, COLUMNS($C$3651:R3828), FALSE)</f>
        <v>0</v>
      </c>
      <c r="AN3823">
        <f>VLOOKUP($U3823,$C$3624:$S$3650, COLUMNS($C$3651:S3828), FALSE)</f>
        <v>2.4449999999999998</v>
      </c>
      <c r="AO3823">
        <f t="shared" si="60"/>
        <v>26.263932107496466</v>
      </c>
    </row>
    <row r="3824" spans="21:41" x14ac:dyDescent="0.2">
      <c r="U3824" t="str">
        <f t="shared" si="59"/>
        <v>MTHpH</v>
      </c>
      <c r="V3824" s="176" t="s">
        <v>14616</v>
      </c>
      <c r="W3824" s="176" t="s">
        <v>14617</v>
      </c>
      <c r="X3824" s="176" t="s">
        <v>14618</v>
      </c>
      <c r="Y3824" s="176" t="s">
        <v>12825</v>
      </c>
      <c r="Z3824" s="176">
        <v>477.06728809999998</v>
      </c>
      <c r="AA3824">
        <f>VLOOKUP($U3824,$C$3624:$S$3650, COLUMNS($C$3651:F3829), FALSE)</f>
        <v>34.800000000000004</v>
      </c>
      <c r="AB3824">
        <f>VLOOKUP($U3824,$C$3624:$S$3650, COLUMNS($C$3651:G3829), FALSE)</f>
        <v>0.22360679774997896</v>
      </c>
      <c r="AC3824">
        <f>VLOOKUP($U3824,$C$3624:$S$3650, COLUMNS($C$3651:H3829), FALSE)</f>
        <v>28.2</v>
      </c>
      <c r="AD3824">
        <f>VLOOKUP($U3824,$C$3624:$S$3650, COLUMNS($C$3651:I3829), FALSE)</f>
        <v>2.2249707974499239E-2</v>
      </c>
      <c r="AE3824">
        <f>VLOOKUP($U3824,$C$3624:$S$3650, COLUMNS($C$3651:J3829), FALSE)</f>
        <v>26.799009900990097</v>
      </c>
      <c r="AF3824">
        <f>VLOOKUP($U3824,$C$3624:$S$3650, COLUMNS($C$3651:K3829), FALSE)</f>
        <v>6.8358622556036145E-3</v>
      </c>
      <c r="AG3824">
        <f>VLOOKUP($U3824,$C$3624:$S$3650, COLUMNS($C$3651:L3829), FALSE)</f>
        <v>8.0150000000000006</v>
      </c>
      <c r="AH3824">
        <f>VLOOKUP($U3824,$C$3624:$S$3650, COLUMNS($C$3651:M3829), FALSE)</f>
        <v>1.2488298311286491E-3</v>
      </c>
      <c r="AI3824">
        <f>VLOOKUP($U3824,$C$3624:$S$3650, COLUMNS($C$3651:N3829), FALSE)</f>
        <v>2167.217391304348</v>
      </c>
      <c r="AJ3824">
        <f>VLOOKUP($U3824,$C$3624:$S$3650, COLUMNS($C$3651:O3829), FALSE)</f>
        <v>8.3554278780957808E-2</v>
      </c>
      <c r="AK3824">
        <f>VLOOKUP($U3824,$C$3624:$S$3650, COLUMNS($C$3651:P3829), FALSE)</f>
        <v>0</v>
      </c>
      <c r="AL3824">
        <f>VLOOKUP($U3824,$C$3624:$S$3650, COLUMNS($C$3651:Q3829), FALSE)</f>
        <v>406.5</v>
      </c>
      <c r="AM3824">
        <f>VLOOKUP($U3824,$C$3624:$S$3650, COLUMNS($C$3651:R3829), FALSE)</f>
        <v>0</v>
      </c>
      <c r="AN3824">
        <f>VLOOKUP($U3824,$C$3624:$S$3650, COLUMNS($C$3651:S3829), FALSE)</f>
        <v>3.2349999999999999</v>
      </c>
      <c r="AO3824">
        <f t="shared" si="60"/>
        <v>27.699646393210749</v>
      </c>
    </row>
    <row r="3825" spans="21:41" x14ac:dyDescent="0.2">
      <c r="U3825" t="str">
        <f t="shared" si="59"/>
        <v>MTHpH</v>
      </c>
      <c r="V3825" s="176" t="s">
        <v>14616</v>
      </c>
      <c r="W3825" s="176" t="s">
        <v>14617</v>
      </c>
      <c r="X3825" s="176" t="s">
        <v>14618</v>
      </c>
      <c r="Y3825" s="176" t="s">
        <v>12825</v>
      </c>
      <c r="Z3825" s="176">
        <v>388.66134870000002</v>
      </c>
      <c r="AA3825">
        <f>VLOOKUP($U3825,$C$3624:$S$3650, COLUMNS($C$3651:F3829), FALSE)</f>
        <v>34.800000000000004</v>
      </c>
      <c r="AB3825">
        <f>VLOOKUP($U3825,$C$3624:$S$3650, COLUMNS($C$3651:G3829), FALSE)</f>
        <v>0.22360679774997896</v>
      </c>
      <c r="AC3825">
        <f>VLOOKUP($U3825,$C$3624:$S$3650, COLUMNS($C$3651:H3829), FALSE)</f>
        <v>28.2</v>
      </c>
      <c r="AD3825">
        <f>VLOOKUP($U3825,$C$3624:$S$3650, COLUMNS($C$3651:I3829), FALSE)</f>
        <v>2.2249707974499239E-2</v>
      </c>
      <c r="AE3825">
        <f>VLOOKUP($U3825,$C$3624:$S$3650, COLUMNS($C$3651:J3829), FALSE)</f>
        <v>26.799009900990097</v>
      </c>
      <c r="AF3825">
        <f>VLOOKUP($U3825,$C$3624:$S$3650, COLUMNS($C$3651:K3829), FALSE)</f>
        <v>6.8358622556036145E-3</v>
      </c>
      <c r="AG3825">
        <f>VLOOKUP($U3825,$C$3624:$S$3650, COLUMNS($C$3651:L3829), FALSE)</f>
        <v>8.0150000000000006</v>
      </c>
      <c r="AH3825">
        <f>VLOOKUP($U3825,$C$3624:$S$3650, COLUMNS($C$3651:M3829), FALSE)</f>
        <v>1.2488298311286491E-3</v>
      </c>
      <c r="AI3825">
        <f>VLOOKUP($U3825,$C$3624:$S$3650, COLUMNS($C$3651:N3829), FALSE)</f>
        <v>2167.217391304348</v>
      </c>
      <c r="AJ3825">
        <f>VLOOKUP($U3825,$C$3624:$S$3650, COLUMNS($C$3651:O3829), FALSE)</f>
        <v>8.3554278780957808E-2</v>
      </c>
      <c r="AK3825">
        <f>VLOOKUP($U3825,$C$3624:$S$3650, COLUMNS($C$3651:P3829), FALSE)</f>
        <v>0</v>
      </c>
      <c r="AL3825">
        <f>VLOOKUP($U3825,$C$3624:$S$3650, COLUMNS($C$3651:Q3829), FALSE)</f>
        <v>406.5</v>
      </c>
      <c r="AM3825">
        <f>VLOOKUP($U3825,$C$3624:$S$3650, COLUMNS($C$3651:R3829), FALSE)</f>
        <v>0</v>
      </c>
      <c r="AN3825">
        <f>VLOOKUP($U3825,$C$3624:$S$3650, COLUMNS($C$3651:S3829), FALSE)</f>
        <v>3.2349999999999999</v>
      </c>
      <c r="AO3825">
        <f t="shared" si="60"/>
        <v>27.699646393210749</v>
      </c>
    </row>
    <row r="3826" spans="21:41" x14ac:dyDescent="0.2">
      <c r="U3826" t="str">
        <f t="shared" si="59"/>
        <v>MTHpH</v>
      </c>
      <c r="V3826" s="176" t="s">
        <v>14616</v>
      </c>
      <c r="W3826" s="176" t="s">
        <v>14617</v>
      </c>
      <c r="X3826" s="176" t="s">
        <v>14618</v>
      </c>
      <c r="Y3826" s="176" t="s">
        <v>12825</v>
      </c>
      <c r="Z3826" s="176">
        <v>179.03012000000001</v>
      </c>
      <c r="AA3826">
        <f>VLOOKUP($U3826,$C$3624:$S$3650, COLUMNS($C$3651:F3829), FALSE)</f>
        <v>34.800000000000004</v>
      </c>
      <c r="AB3826">
        <f>VLOOKUP($U3826,$C$3624:$S$3650, COLUMNS($C$3651:G3829), FALSE)</f>
        <v>0.22360679774997896</v>
      </c>
      <c r="AC3826">
        <f>VLOOKUP($U3826,$C$3624:$S$3650, COLUMNS($C$3651:H3829), FALSE)</f>
        <v>28.2</v>
      </c>
      <c r="AD3826">
        <f>VLOOKUP($U3826,$C$3624:$S$3650, COLUMNS($C$3651:I3829), FALSE)</f>
        <v>2.2249707974499239E-2</v>
      </c>
      <c r="AE3826">
        <f>VLOOKUP($U3826,$C$3624:$S$3650, COLUMNS($C$3651:J3829), FALSE)</f>
        <v>26.799009900990097</v>
      </c>
      <c r="AF3826">
        <f>VLOOKUP($U3826,$C$3624:$S$3650, COLUMNS($C$3651:K3829), FALSE)</f>
        <v>6.8358622556036145E-3</v>
      </c>
      <c r="AG3826">
        <f>VLOOKUP($U3826,$C$3624:$S$3650, COLUMNS($C$3651:L3829), FALSE)</f>
        <v>8.0150000000000006</v>
      </c>
      <c r="AH3826">
        <f>VLOOKUP($U3826,$C$3624:$S$3650, COLUMNS($C$3651:M3829), FALSE)</f>
        <v>1.2488298311286491E-3</v>
      </c>
      <c r="AI3826">
        <f>VLOOKUP($U3826,$C$3624:$S$3650, COLUMNS($C$3651:N3829), FALSE)</f>
        <v>2167.217391304348</v>
      </c>
      <c r="AJ3826">
        <f>VLOOKUP($U3826,$C$3624:$S$3650, COLUMNS($C$3651:O3829), FALSE)</f>
        <v>8.3554278780957808E-2</v>
      </c>
      <c r="AK3826">
        <f>VLOOKUP($U3826,$C$3624:$S$3650, COLUMNS($C$3651:P3829), FALSE)</f>
        <v>0</v>
      </c>
      <c r="AL3826">
        <f>VLOOKUP($U3826,$C$3624:$S$3650, COLUMNS($C$3651:Q3829), FALSE)</f>
        <v>406.5</v>
      </c>
      <c r="AM3826">
        <f>VLOOKUP($U3826,$C$3624:$S$3650, COLUMNS($C$3651:R3829), FALSE)</f>
        <v>0</v>
      </c>
      <c r="AN3826">
        <f>VLOOKUP($U3826,$C$3624:$S$3650, COLUMNS($C$3651:S3829), FALSE)</f>
        <v>3.2349999999999999</v>
      </c>
      <c r="AO3826">
        <f t="shared" si="60"/>
        <v>27.699646393210749</v>
      </c>
    </row>
    <row r="3827" spans="21:41" x14ac:dyDescent="0.2">
      <c r="U3827" t="str">
        <f t="shared" si="59"/>
        <v>MTHpH</v>
      </c>
      <c r="V3827" s="176" t="s">
        <v>14616</v>
      </c>
      <c r="W3827" s="176" t="s">
        <v>14617</v>
      </c>
      <c r="X3827" s="176" t="s">
        <v>14618</v>
      </c>
      <c r="Y3827" s="176" t="s">
        <v>12825</v>
      </c>
      <c r="Z3827" s="176">
        <v>93.186401259999997</v>
      </c>
      <c r="AA3827">
        <f>VLOOKUP($U3827,$C$3624:$S$3650, COLUMNS($C$3651:F3829), FALSE)</f>
        <v>34.800000000000004</v>
      </c>
      <c r="AB3827">
        <f>VLOOKUP($U3827,$C$3624:$S$3650, COLUMNS($C$3651:G3829), FALSE)</f>
        <v>0.22360679774997896</v>
      </c>
      <c r="AC3827">
        <f>VLOOKUP($U3827,$C$3624:$S$3650, COLUMNS($C$3651:H3829), FALSE)</f>
        <v>28.2</v>
      </c>
      <c r="AD3827">
        <f>VLOOKUP($U3827,$C$3624:$S$3650, COLUMNS($C$3651:I3829), FALSE)</f>
        <v>2.2249707974499239E-2</v>
      </c>
      <c r="AE3827">
        <f>VLOOKUP($U3827,$C$3624:$S$3650, COLUMNS($C$3651:J3829), FALSE)</f>
        <v>26.799009900990097</v>
      </c>
      <c r="AF3827">
        <f>VLOOKUP($U3827,$C$3624:$S$3650, COLUMNS($C$3651:K3829), FALSE)</f>
        <v>6.8358622556036145E-3</v>
      </c>
      <c r="AG3827">
        <f>VLOOKUP($U3827,$C$3624:$S$3650, COLUMNS($C$3651:L3829), FALSE)</f>
        <v>8.0150000000000006</v>
      </c>
      <c r="AH3827">
        <f>VLOOKUP($U3827,$C$3624:$S$3650, COLUMNS($C$3651:M3829), FALSE)</f>
        <v>1.2488298311286491E-3</v>
      </c>
      <c r="AI3827">
        <f>VLOOKUP($U3827,$C$3624:$S$3650, COLUMNS($C$3651:N3829), FALSE)</f>
        <v>2167.217391304348</v>
      </c>
      <c r="AJ3827">
        <f>VLOOKUP($U3827,$C$3624:$S$3650, COLUMNS($C$3651:O3829), FALSE)</f>
        <v>8.3554278780957808E-2</v>
      </c>
      <c r="AK3827">
        <f>VLOOKUP($U3827,$C$3624:$S$3650, COLUMNS($C$3651:P3829), FALSE)</f>
        <v>0</v>
      </c>
      <c r="AL3827">
        <f>VLOOKUP($U3827,$C$3624:$S$3650, COLUMNS($C$3651:Q3829), FALSE)</f>
        <v>406.5</v>
      </c>
      <c r="AM3827">
        <f>VLOOKUP($U3827,$C$3624:$S$3650, COLUMNS($C$3651:R3829), FALSE)</f>
        <v>0</v>
      </c>
      <c r="AN3827">
        <f>VLOOKUP($U3827,$C$3624:$S$3650, COLUMNS($C$3651:S3829), FALSE)</f>
        <v>3.2349999999999999</v>
      </c>
      <c r="AO3827">
        <f t="shared" si="60"/>
        <v>27.699646393210749</v>
      </c>
    </row>
    <row r="3828" spans="21:41" x14ac:dyDescent="0.2">
      <c r="U3828" t="str">
        <f t="shared" si="59"/>
        <v>MTHpH</v>
      </c>
      <c r="V3828" s="176" t="s">
        <v>14616</v>
      </c>
      <c r="W3828" s="176" t="s">
        <v>14617</v>
      </c>
      <c r="X3828" s="176" t="s">
        <v>14618</v>
      </c>
      <c r="Y3828" s="176" t="s">
        <v>12825</v>
      </c>
      <c r="Z3828" s="176">
        <v>119.4809822</v>
      </c>
      <c r="AA3828">
        <f>VLOOKUP($U3828,$C$3624:$S$3650, COLUMNS($C$3651:F3829), FALSE)</f>
        <v>34.800000000000004</v>
      </c>
      <c r="AB3828">
        <f>VLOOKUP($U3828,$C$3624:$S$3650, COLUMNS($C$3651:G3829), FALSE)</f>
        <v>0.22360679774997896</v>
      </c>
      <c r="AC3828">
        <f>VLOOKUP($U3828,$C$3624:$S$3650, COLUMNS($C$3651:H3829), FALSE)</f>
        <v>28.2</v>
      </c>
      <c r="AD3828">
        <f>VLOOKUP($U3828,$C$3624:$S$3650, COLUMNS($C$3651:I3829), FALSE)</f>
        <v>2.2249707974499239E-2</v>
      </c>
      <c r="AE3828">
        <f>VLOOKUP($U3828,$C$3624:$S$3650, COLUMNS($C$3651:J3829), FALSE)</f>
        <v>26.799009900990097</v>
      </c>
      <c r="AF3828">
        <f>VLOOKUP($U3828,$C$3624:$S$3650, COLUMNS($C$3651:K3829), FALSE)</f>
        <v>6.8358622556036145E-3</v>
      </c>
      <c r="AG3828">
        <f>VLOOKUP($U3828,$C$3624:$S$3650, COLUMNS($C$3651:L3829), FALSE)</f>
        <v>8.0150000000000006</v>
      </c>
      <c r="AH3828">
        <f>VLOOKUP($U3828,$C$3624:$S$3650, COLUMNS($C$3651:M3829), FALSE)</f>
        <v>1.2488298311286491E-3</v>
      </c>
      <c r="AI3828">
        <f>VLOOKUP($U3828,$C$3624:$S$3650, COLUMNS($C$3651:N3829), FALSE)</f>
        <v>2167.217391304348</v>
      </c>
      <c r="AJ3828">
        <f>VLOOKUP($U3828,$C$3624:$S$3650, COLUMNS($C$3651:O3829), FALSE)</f>
        <v>8.3554278780957808E-2</v>
      </c>
      <c r="AK3828">
        <f>VLOOKUP($U3828,$C$3624:$S$3650, COLUMNS($C$3651:P3829), FALSE)</f>
        <v>0</v>
      </c>
      <c r="AL3828">
        <f>VLOOKUP($U3828,$C$3624:$S$3650, COLUMNS($C$3651:Q3829), FALSE)</f>
        <v>406.5</v>
      </c>
      <c r="AM3828">
        <f>VLOOKUP($U3828,$C$3624:$S$3650, COLUMNS($C$3651:R3829), FALSE)</f>
        <v>0</v>
      </c>
      <c r="AN3828">
        <f>VLOOKUP($U3828,$C$3624:$S$3650, COLUMNS($C$3651:S3829), FALSE)</f>
        <v>3.2349999999999999</v>
      </c>
      <c r="AO3828">
        <f t="shared" si="60"/>
        <v>27.699646393210749</v>
      </c>
    </row>
    <row r="3829" spans="21:41" x14ac:dyDescent="0.2">
      <c r="U3829" t="str">
        <f t="shared" si="59"/>
        <v>MTHpH</v>
      </c>
      <c r="V3829" s="176" t="s">
        <v>14616</v>
      </c>
      <c r="W3829" s="176" t="s">
        <v>14617</v>
      </c>
      <c r="X3829" s="176" t="s">
        <v>14618</v>
      </c>
      <c r="Y3829" s="176" t="s">
        <v>12825</v>
      </c>
      <c r="Z3829" s="176">
        <v>714.08937390000006</v>
      </c>
      <c r="AA3829">
        <f>VLOOKUP($U3829,$C$3624:$S$3650, COLUMNS($C$3651:F3829), FALSE)</f>
        <v>34.800000000000004</v>
      </c>
      <c r="AB3829">
        <f>VLOOKUP($U3829,$C$3624:$S$3650, COLUMNS($C$3651:G3829), FALSE)</f>
        <v>0.22360679774997896</v>
      </c>
      <c r="AC3829">
        <f>VLOOKUP($U3829,$C$3624:$S$3650, COLUMNS($C$3651:H3829), FALSE)</f>
        <v>28.2</v>
      </c>
      <c r="AD3829">
        <f>VLOOKUP($U3829,$C$3624:$S$3650, COLUMNS($C$3651:I3829), FALSE)</f>
        <v>2.2249707974499239E-2</v>
      </c>
      <c r="AE3829">
        <f>VLOOKUP($U3829,$C$3624:$S$3650, COLUMNS($C$3651:J3829), FALSE)</f>
        <v>26.799009900990097</v>
      </c>
      <c r="AF3829">
        <f>VLOOKUP($U3829,$C$3624:$S$3650, COLUMNS($C$3651:K3829), FALSE)</f>
        <v>6.8358622556036145E-3</v>
      </c>
      <c r="AG3829">
        <f>VLOOKUP($U3829,$C$3624:$S$3650, COLUMNS($C$3651:L3829), FALSE)</f>
        <v>8.0150000000000006</v>
      </c>
      <c r="AH3829">
        <f>VLOOKUP($U3829,$C$3624:$S$3650, COLUMNS($C$3651:M3829), FALSE)</f>
        <v>1.2488298311286491E-3</v>
      </c>
      <c r="AI3829">
        <f>VLOOKUP($U3829,$C$3624:$S$3650, COLUMNS($C$3651:N3829), FALSE)</f>
        <v>2167.217391304348</v>
      </c>
      <c r="AJ3829">
        <f>VLOOKUP($U3829,$C$3624:$S$3650, COLUMNS($C$3651:O3829), FALSE)</f>
        <v>8.3554278780957808E-2</v>
      </c>
      <c r="AK3829">
        <f>VLOOKUP($U3829,$C$3624:$S$3650, COLUMNS($C$3651:P3829), FALSE)</f>
        <v>0</v>
      </c>
      <c r="AL3829">
        <f>VLOOKUP($U3829,$C$3624:$S$3650, COLUMNS($C$3651:Q3829), FALSE)</f>
        <v>406.5</v>
      </c>
      <c r="AM3829">
        <f>VLOOKUP($U3829,$C$3624:$S$3650, COLUMNS($C$3651:R3829), FALSE)</f>
        <v>0</v>
      </c>
      <c r="AN3829">
        <f>VLOOKUP($U3829,$C$3624:$S$3650, COLUMNS($C$3651:S3829), FALSE)</f>
        <v>3.2349999999999999</v>
      </c>
      <c r="AO3829">
        <f t="shared" si="60"/>
        <v>27.699646393210749</v>
      </c>
    </row>
    <row r="3830" spans="21:41" x14ac:dyDescent="0.2">
      <c r="U3830" t="str">
        <f t="shared" si="59"/>
        <v>HTHpH</v>
      </c>
      <c r="V3830" s="176" t="s">
        <v>14620</v>
      </c>
      <c r="W3830" s="176" t="s">
        <v>14617</v>
      </c>
      <c r="X3830" s="176" t="s">
        <v>14618</v>
      </c>
      <c r="Y3830" s="176" t="s">
        <v>12825</v>
      </c>
      <c r="Z3830" s="176">
        <v>-480.96921529999997</v>
      </c>
      <c r="AA3830">
        <f>VLOOKUP($U3830,$C$3624:$S$3650, COLUMNS($C$3651:F3831), FALSE)</f>
        <v>34.9</v>
      </c>
      <c r="AB3830">
        <f>VLOOKUP($U3830,$C$3624:$S$3650, COLUMNS($C$3651:G3831), FALSE)</f>
        <v>0.22360679774997896</v>
      </c>
      <c r="AC3830">
        <f>VLOOKUP($U3830,$C$3624:$S$3650, COLUMNS($C$3651:H3831), FALSE)</f>
        <v>29.750000000000004</v>
      </c>
      <c r="AD3830">
        <f>VLOOKUP($U3830,$C$3624:$S$3650, COLUMNS($C$3651:I3831), FALSE)</f>
        <v>0.15811388300841897</v>
      </c>
      <c r="AE3830">
        <f>VLOOKUP($U3830,$C$3624:$S$3650, COLUMNS($C$3651:J3831), FALSE)</f>
        <v>28.001980198019801</v>
      </c>
      <c r="AF3830">
        <f>VLOOKUP($U3830,$C$3624:$S$3650, COLUMNS($C$3651:K3831), FALSE)</f>
        <v>1.3339284329776524E-2</v>
      </c>
      <c r="AG3830">
        <f>VLOOKUP($U3830,$C$3624:$S$3650, COLUMNS($C$3651:L3831), FALSE)</f>
        <v>8.0550000000000015</v>
      </c>
      <c r="AH3830">
        <f>VLOOKUP($U3830,$C$3624:$S$3650, COLUMNS($C$3651:M3831), FALSE)</f>
        <v>1.2457252145849809E-3</v>
      </c>
      <c r="AI3830">
        <f>VLOOKUP($U3830,$C$3624:$S$3650, COLUMNS($C$3651:N3831), FALSE)</f>
        <v>2161.5</v>
      </c>
      <c r="AJ3830">
        <f>VLOOKUP($U3830,$C$3624:$S$3650, COLUMNS($C$3651:O3831), FALSE)</f>
        <v>0.25805209452707284</v>
      </c>
      <c r="AK3830">
        <f>VLOOKUP($U3830,$C$3624:$S$3650, COLUMNS($C$3651:P3831), FALSE)</f>
        <v>0</v>
      </c>
      <c r="AL3830">
        <f>VLOOKUP($U3830,$C$3624:$S$3650, COLUMNS($C$3651:Q3831), FALSE)</f>
        <v>363</v>
      </c>
      <c r="AM3830">
        <f>VLOOKUP($U3830,$C$3624:$S$3650, COLUMNS($C$3651:R3831), FALSE)</f>
        <v>0</v>
      </c>
      <c r="AN3830">
        <f>VLOOKUP($U3830,$C$3624:$S$3650, COLUMNS($C$3651:S3831), FALSE)</f>
        <v>3.63</v>
      </c>
      <c r="AO3830">
        <f t="shared" si="60"/>
        <v>29.125707213578501</v>
      </c>
    </row>
    <row r="3831" spans="21:41" x14ac:dyDescent="0.2">
      <c r="U3831" t="str">
        <f t="shared" si="59"/>
        <v>HTHpH</v>
      </c>
      <c r="V3831" s="176" t="s">
        <v>14620</v>
      </c>
      <c r="W3831" s="176" t="s">
        <v>14617</v>
      </c>
      <c r="X3831" s="176" t="s">
        <v>14618</v>
      </c>
      <c r="Y3831" s="176" t="s">
        <v>12825</v>
      </c>
      <c r="Z3831" s="176">
        <v>-173.53826219999999</v>
      </c>
      <c r="AA3831">
        <f>VLOOKUP($U3831,$C$3624:$S$3650, COLUMNS($C$3651:F3831), FALSE)</f>
        <v>34.9</v>
      </c>
      <c r="AB3831">
        <f>VLOOKUP($U3831,$C$3624:$S$3650, COLUMNS($C$3651:G3831), FALSE)</f>
        <v>0.22360679774997896</v>
      </c>
      <c r="AC3831">
        <f>VLOOKUP($U3831,$C$3624:$S$3650, COLUMNS($C$3651:H3831), FALSE)</f>
        <v>29.750000000000004</v>
      </c>
      <c r="AD3831">
        <f>VLOOKUP($U3831,$C$3624:$S$3650, COLUMNS($C$3651:I3831), FALSE)</f>
        <v>0.15811388300841897</v>
      </c>
      <c r="AE3831">
        <f>VLOOKUP($U3831,$C$3624:$S$3650, COLUMNS($C$3651:J3831), FALSE)</f>
        <v>28.001980198019801</v>
      </c>
      <c r="AF3831">
        <f>VLOOKUP($U3831,$C$3624:$S$3650, COLUMNS($C$3651:K3831), FALSE)</f>
        <v>1.3339284329776524E-2</v>
      </c>
      <c r="AG3831">
        <f>VLOOKUP($U3831,$C$3624:$S$3650, COLUMNS($C$3651:L3831), FALSE)</f>
        <v>8.0550000000000015</v>
      </c>
      <c r="AH3831">
        <f>VLOOKUP($U3831,$C$3624:$S$3650, COLUMNS($C$3651:M3831), FALSE)</f>
        <v>1.2457252145849809E-3</v>
      </c>
      <c r="AI3831">
        <f>VLOOKUP($U3831,$C$3624:$S$3650, COLUMNS($C$3651:N3831), FALSE)</f>
        <v>2161.5</v>
      </c>
      <c r="AJ3831">
        <f>VLOOKUP($U3831,$C$3624:$S$3650, COLUMNS($C$3651:O3831), FALSE)</f>
        <v>0.25805209452707284</v>
      </c>
      <c r="AK3831">
        <f>VLOOKUP($U3831,$C$3624:$S$3650, COLUMNS($C$3651:P3831), FALSE)</f>
        <v>0</v>
      </c>
      <c r="AL3831">
        <f>VLOOKUP($U3831,$C$3624:$S$3650, COLUMNS($C$3651:Q3831), FALSE)</f>
        <v>363</v>
      </c>
      <c r="AM3831">
        <f>VLOOKUP($U3831,$C$3624:$S$3650, COLUMNS($C$3651:R3831), FALSE)</f>
        <v>0</v>
      </c>
      <c r="AN3831">
        <f>VLOOKUP($U3831,$C$3624:$S$3650, COLUMNS($C$3651:S3831), FALSE)</f>
        <v>3.63</v>
      </c>
      <c r="AO3831">
        <f t="shared" si="60"/>
        <v>29.125707213578501</v>
      </c>
    </row>
    <row r="3832" spans="21:41" x14ac:dyDescent="0.2">
      <c r="U3832" t="str">
        <f t="shared" si="59"/>
        <v>HTMpH</v>
      </c>
      <c r="V3832" s="176" t="s">
        <v>14620</v>
      </c>
      <c r="W3832" s="176" t="s">
        <v>14621</v>
      </c>
      <c r="X3832" s="176" t="s">
        <v>14618</v>
      </c>
      <c r="Y3832" s="176" t="s">
        <v>12825</v>
      </c>
      <c r="Z3832" s="176">
        <v>-138.4850605</v>
      </c>
      <c r="AA3832">
        <f>VLOOKUP($U3832,$C$3624:$S$3650, COLUMNS($C$3651:F3833), FALSE)</f>
        <v>34.85</v>
      </c>
      <c r="AB3832">
        <f>VLOOKUP($U3832,$C$3624:$S$3650, COLUMNS($C$3651:G3833), FALSE)</f>
        <v>0.22360679774997896</v>
      </c>
      <c r="AC3832">
        <f>VLOOKUP($U3832,$C$3624:$S$3650, COLUMNS($C$3651:H3833), FALSE)</f>
        <v>29.7</v>
      </c>
      <c r="AD3832">
        <f>VLOOKUP($U3832,$C$3624:$S$3650, COLUMNS($C$3651:I3833), FALSE)</f>
        <v>0.15811388300841897</v>
      </c>
      <c r="AE3832">
        <f>VLOOKUP($U3832,$C$3624:$S$3650, COLUMNS($C$3651:J3833), FALSE)</f>
        <v>28.200990099009903</v>
      </c>
      <c r="AF3832">
        <f>VLOOKUP($U3832,$C$3624:$S$3650, COLUMNS($C$3651:K3833), FALSE)</f>
        <v>6.6519036570885292E-3</v>
      </c>
      <c r="AG3832">
        <f>VLOOKUP($U3832,$C$3624:$S$3650, COLUMNS($C$3651:L3833), FALSE)</f>
        <v>7.8800000000000008</v>
      </c>
      <c r="AH3832">
        <f>VLOOKUP($U3832,$C$3624:$S$3650, COLUMNS($C$3651:M3833), FALSE)</f>
        <v>2.5189641163833845E-3</v>
      </c>
      <c r="AI3832">
        <f>VLOOKUP($U3832,$C$3624:$S$3650, COLUMNS($C$3651:N3833), FALSE)</f>
        <v>2174.7272727272725</v>
      </c>
      <c r="AJ3832">
        <f>VLOOKUP($U3832,$C$3624:$S$3650, COLUMNS($C$3651:O3833), FALSE)</f>
        <v>0.32527650602053437</v>
      </c>
      <c r="AK3832">
        <f>VLOOKUP($U3832,$C$3624:$S$3650, COLUMNS($C$3651:P3833), FALSE)</f>
        <v>0</v>
      </c>
      <c r="AL3832">
        <f>VLOOKUP($U3832,$C$3624:$S$3650, COLUMNS($C$3651:Q3833), FALSE)</f>
        <v>594</v>
      </c>
      <c r="AM3832">
        <f>VLOOKUP($U3832,$C$3624:$S$3650, COLUMNS($C$3651:R3833), FALSE)</f>
        <v>0</v>
      </c>
      <c r="AN3832">
        <f>VLOOKUP($U3832,$C$3624:$S$3650, COLUMNS($C$3651:S3833), FALSE)</f>
        <v>2.69</v>
      </c>
      <c r="AO3832">
        <f t="shared" si="60"/>
        <v>29.164639321074965</v>
      </c>
    </row>
    <row r="3833" spans="21:41" x14ac:dyDescent="0.2">
      <c r="U3833" t="str">
        <f t="shared" si="59"/>
        <v>HTMpH</v>
      </c>
      <c r="V3833" s="176" t="s">
        <v>14620</v>
      </c>
      <c r="W3833" s="176" t="s">
        <v>14621</v>
      </c>
      <c r="X3833" s="176" t="s">
        <v>14618</v>
      </c>
      <c r="Y3833" s="176" t="s">
        <v>12825</v>
      </c>
      <c r="Z3833" s="176">
        <v>-307.81639610000002</v>
      </c>
      <c r="AA3833">
        <f>VLOOKUP($U3833,$C$3624:$S$3650, COLUMNS($C$3651:F3834), FALSE)</f>
        <v>34.85</v>
      </c>
      <c r="AB3833">
        <f>VLOOKUP($U3833,$C$3624:$S$3650, COLUMNS($C$3651:G3834), FALSE)</f>
        <v>0.22360679774997896</v>
      </c>
      <c r="AC3833">
        <f>VLOOKUP($U3833,$C$3624:$S$3650, COLUMNS($C$3651:H3834), FALSE)</f>
        <v>29.7</v>
      </c>
      <c r="AD3833">
        <f>VLOOKUP($U3833,$C$3624:$S$3650, COLUMNS($C$3651:I3834), FALSE)</f>
        <v>0.15811388300841897</v>
      </c>
      <c r="AE3833">
        <f>VLOOKUP($U3833,$C$3624:$S$3650, COLUMNS($C$3651:J3834), FALSE)</f>
        <v>28.200990099009903</v>
      </c>
      <c r="AF3833">
        <f>VLOOKUP($U3833,$C$3624:$S$3650, COLUMNS($C$3651:K3834), FALSE)</f>
        <v>6.6519036570885292E-3</v>
      </c>
      <c r="AG3833">
        <f>VLOOKUP($U3833,$C$3624:$S$3650, COLUMNS($C$3651:L3834), FALSE)</f>
        <v>7.8800000000000008</v>
      </c>
      <c r="AH3833">
        <f>VLOOKUP($U3833,$C$3624:$S$3650, COLUMNS($C$3651:M3834), FALSE)</f>
        <v>2.5189641163833845E-3</v>
      </c>
      <c r="AI3833">
        <f>VLOOKUP($U3833,$C$3624:$S$3650, COLUMNS($C$3651:N3834), FALSE)</f>
        <v>2174.7272727272725</v>
      </c>
      <c r="AJ3833">
        <f>VLOOKUP($U3833,$C$3624:$S$3650, COLUMNS($C$3651:O3834), FALSE)</f>
        <v>0.32527650602053437</v>
      </c>
      <c r="AK3833">
        <f>VLOOKUP($U3833,$C$3624:$S$3650, COLUMNS($C$3651:P3834), FALSE)</f>
        <v>0</v>
      </c>
      <c r="AL3833">
        <f>VLOOKUP($U3833,$C$3624:$S$3650, COLUMNS($C$3651:Q3834), FALSE)</f>
        <v>594</v>
      </c>
      <c r="AM3833">
        <f>VLOOKUP($U3833,$C$3624:$S$3650, COLUMNS($C$3651:R3834), FALSE)</f>
        <v>0</v>
      </c>
      <c r="AN3833">
        <f>VLOOKUP($U3833,$C$3624:$S$3650, COLUMNS($C$3651:S3834), FALSE)</f>
        <v>2.69</v>
      </c>
      <c r="AO3833">
        <f t="shared" si="60"/>
        <v>29.164639321074965</v>
      </c>
    </row>
    <row r="3834" spans="21:41" x14ac:dyDescent="0.2">
      <c r="U3834" t="str">
        <f t="shared" si="59"/>
        <v>LTHpH</v>
      </c>
      <c r="V3834" s="176" t="s">
        <v>14622</v>
      </c>
      <c r="W3834" s="176" t="s">
        <v>14617</v>
      </c>
      <c r="X3834" s="176" t="s">
        <v>14618</v>
      </c>
      <c r="Y3834" s="176" t="s">
        <v>12825</v>
      </c>
      <c r="Z3834" s="176">
        <v>348.11412230000002</v>
      </c>
      <c r="AA3834">
        <f>VLOOKUP($U3834,$C$3624:$S$3650, COLUMNS($C$3651:F3840), FALSE)</f>
        <v>34.75</v>
      </c>
      <c r="AB3834">
        <f>VLOOKUP($U3834,$C$3624:$S$3650, COLUMNS($C$3651:G3840), FALSE)</f>
        <v>0.22360679774997896</v>
      </c>
      <c r="AC3834">
        <f>VLOOKUP($U3834,$C$3624:$S$3650, COLUMNS($C$3651:H3840), FALSE)</f>
        <v>26.8</v>
      </c>
      <c r="AD3834">
        <f>VLOOKUP($U3834,$C$3624:$S$3650, COLUMNS($C$3651:I3840), FALSE)</f>
        <v>2.2249707974499239E-2</v>
      </c>
      <c r="AE3834">
        <f>VLOOKUP($U3834,$C$3624:$S$3650, COLUMNS($C$3651:J3840), FALSE)</f>
        <v>25.25</v>
      </c>
      <c r="AF3834">
        <f>VLOOKUP($U3834,$C$3624:$S$3650, COLUMNS($C$3651:K3840), FALSE)</f>
        <v>7.0359788959778865E-3</v>
      </c>
      <c r="AG3834">
        <f>VLOOKUP($U3834,$C$3624:$S$3650, COLUMNS($C$3651:L3840), FALSE)</f>
        <v>8.0399999999999991</v>
      </c>
      <c r="AH3834">
        <f>VLOOKUP($U3834,$C$3624:$S$3650, COLUMNS($C$3651:M3840), FALSE)</f>
        <v>0</v>
      </c>
      <c r="AI3834">
        <f>VLOOKUP($U3834,$C$3624:$S$3650, COLUMNS($C$3651:N3840), FALSE)</f>
        <v>2150.1875</v>
      </c>
      <c r="AJ3834">
        <f>VLOOKUP($U3834,$C$3624:$S$3650, COLUMNS($C$3651:O3840), FALSE)</f>
        <v>0.3280668263480076</v>
      </c>
      <c r="AK3834">
        <f>VLOOKUP($U3834,$C$3624:$S$3650, COLUMNS($C$3651:P3840), FALSE)</f>
        <v>0</v>
      </c>
      <c r="AL3834">
        <f>VLOOKUP($U3834,$C$3624:$S$3650, COLUMNS($C$3651:Q3840), FALSE)</f>
        <v>375.5</v>
      </c>
      <c r="AM3834">
        <f>VLOOKUP($U3834,$C$3624:$S$3650, COLUMNS($C$3651:R3840), FALSE)</f>
        <v>0</v>
      </c>
      <c r="AN3834">
        <f>VLOOKUP($U3834,$C$3624:$S$3650, COLUMNS($C$3651:S3840), FALSE)</f>
        <v>3.2</v>
      </c>
      <c r="AO3834">
        <f t="shared" si="60"/>
        <v>26.246428571428574</v>
      </c>
    </row>
    <row r="3835" spans="21:41" x14ac:dyDescent="0.2">
      <c r="U3835" t="str">
        <f t="shared" si="59"/>
        <v>LTHpH</v>
      </c>
      <c r="V3835" s="176" t="s">
        <v>14622</v>
      </c>
      <c r="W3835" s="176" t="s">
        <v>14617</v>
      </c>
      <c r="X3835" s="176" t="s">
        <v>14618</v>
      </c>
      <c r="Y3835" s="176" t="s">
        <v>12825</v>
      </c>
      <c r="Z3835" s="176">
        <v>155.5731878</v>
      </c>
      <c r="AA3835">
        <f>VLOOKUP($U3835,$C$3624:$S$3650, COLUMNS($C$3651:F3841), FALSE)</f>
        <v>34.75</v>
      </c>
      <c r="AB3835">
        <f>VLOOKUP($U3835,$C$3624:$S$3650, COLUMNS($C$3651:G3841), FALSE)</f>
        <v>0.22360679774997896</v>
      </c>
      <c r="AC3835">
        <f>VLOOKUP($U3835,$C$3624:$S$3650, COLUMNS($C$3651:H3841), FALSE)</f>
        <v>26.8</v>
      </c>
      <c r="AD3835">
        <f>VLOOKUP($U3835,$C$3624:$S$3650, COLUMNS($C$3651:I3841), FALSE)</f>
        <v>2.2249707974499239E-2</v>
      </c>
      <c r="AE3835">
        <f>VLOOKUP($U3835,$C$3624:$S$3650, COLUMNS($C$3651:J3841), FALSE)</f>
        <v>25.25</v>
      </c>
      <c r="AF3835">
        <f>VLOOKUP($U3835,$C$3624:$S$3650, COLUMNS($C$3651:K3841), FALSE)</f>
        <v>7.0359788959778865E-3</v>
      </c>
      <c r="AG3835">
        <f>VLOOKUP($U3835,$C$3624:$S$3650, COLUMNS($C$3651:L3841), FALSE)</f>
        <v>8.0399999999999991</v>
      </c>
      <c r="AH3835">
        <f>VLOOKUP($U3835,$C$3624:$S$3650, COLUMNS($C$3651:M3841), FALSE)</f>
        <v>0</v>
      </c>
      <c r="AI3835">
        <f>VLOOKUP($U3835,$C$3624:$S$3650, COLUMNS($C$3651:N3841), FALSE)</f>
        <v>2150.1875</v>
      </c>
      <c r="AJ3835">
        <f>VLOOKUP($U3835,$C$3624:$S$3650, COLUMNS($C$3651:O3841), FALSE)</f>
        <v>0.3280668263480076</v>
      </c>
      <c r="AK3835">
        <f>VLOOKUP($U3835,$C$3624:$S$3650, COLUMNS($C$3651:P3841), FALSE)</f>
        <v>0</v>
      </c>
      <c r="AL3835">
        <f>VLOOKUP($U3835,$C$3624:$S$3650, COLUMNS($C$3651:Q3841), FALSE)</f>
        <v>375.5</v>
      </c>
      <c r="AM3835">
        <f>VLOOKUP($U3835,$C$3624:$S$3650, COLUMNS($C$3651:R3841), FALSE)</f>
        <v>0</v>
      </c>
      <c r="AN3835">
        <f>VLOOKUP($U3835,$C$3624:$S$3650, COLUMNS($C$3651:S3841), FALSE)</f>
        <v>3.2</v>
      </c>
      <c r="AO3835">
        <f t="shared" si="60"/>
        <v>26.246428571428574</v>
      </c>
    </row>
    <row r="3836" spans="21:41" x14ac:dyDescent="0.2">
      <c r="U3836" t="str">
        <f t="shared" si="59"/>
        <v>LTHpH</v>
      </c>
      <c r="V3836" s="176" t="s">
        <v>14622</v>
      </c>
      <c r="W3836" s="176" t="s">
        <v>14617</v>
      </c>
      <c r="X3836" s="176" t="s">
        <v>14618</v>
      </c>
      <c r="Y3836" s="176" t="s">
        <v>12825</v>
      </c>
      <c r="Z3836" s="176">
        <v>190.99645799999999</v>
      </c>
      <c r="AA3836">
        <f>VLOOKUP($U3836,$C$3624:$S$3650, COLUMNS($C$3651:F3842), FALSE)</f>
        <v>34.75</v>
      </c>
      <c r="AB3836">
        <f>VLOOKUP($U3836,$C$3624:$S$3650, COLUMNS($C$3651:G3842), FALSE)</f>
        <v>0.22360679774997896</v>
      </c>
      <c r="AC3836">
        <f>VLOOKUP($U3836,$C$3624:$S$3650, COLUMNS($C$3651:H3842), FALSE)</f>
        <v>26.8</v>
      </c>
      <c r="AD3836">
        <f>VLOOKUP($U3836,$C$3624:$S$3650, COLUMNS($C$3651:I3842), FALSE)</f>
        <v>2.2249707974499239E-2</v>
      </c>
      <c r="AE3836">
        <f>VLOOKUP($U3836,$C$3624:$S$3650, COLUMNS($C$3651:J3842), FALSE)</f>
        <v>25.25</v>
      </c>
      <c r="AF3836">
        <f>VLOOKUP($U3836,$C$3624:$S$3650, COLUMNS($C$3651:K3842), FALSE)</f>
        <v>7.0359788959778865E-3</v>
      </c>
      <c r="AG3836">
        <f>VLOOKUP($U3836,$C$3624:$S$3650, COLUMNS($C$3651:L3842), FALSE)</f>
        <v>8.0399999999999991</v>
      </c>
      <c r="AH3836">
        <f>VLOOKUP($U3836,$C$3624:$S$3650, COLUMNS($C$3651:M3842), FALSE)</f>
        <v>0</v>
      </c>
      <c r="AI3836">
        <f>VLOOKUP($U3836,$C$3624:$S$3650, COLUMNS($C$3651:N3842), FALSE)</f>
        <v>2150.1875</v>
      </c>
      <c r="AJ3836">
        <f>VLOOKUP($U3836,$C$3624:$S$3650, COLUMNS($C$3651:O3842), FALSE)</f>
        <v>0.3280668263480076</v>
      </c>
      <c r="AK3836">
        <f>VLOOKUP($U3836,$C$3624:$S$3650, COLUMNS($C$3651:P3842), FALSE)</f>
        <v>0</v>
      </c>
      <c r="AL3836">
        <f>VLOOKUP($U3836,$C$3624:$S$3650, COLUMNS($C$3651:Q3842), FALSE)</f>
        <v>375.5</v>
      </c>
      <c r="AM3836">
        <f>VLOOKUP($U3836,$C$3624:$S$3650, COLUMNS($C$3651:R3842), FALSE)</f>
        <v>0</v>
      </c>
      <c r="AN3836">
        <f>VLOOKUP($U3836,$C$3624:$S$3650, COLUMNS($C$3651:S3842), FALSE)</f>
        <v>3.2</v>
      </c>
      <c r="AO3836">
        <f t="shared" si="60"/>
        <v>26.246428571428574</v>
      </c>
    </row>
    <row r="3837" spans="21:41" x14ac:dyDescent="0.2">
      <c r="U3837" t="str">
        <f t="shared" si="59"/>
        <v>LTHpH</v>
      </c>
      <c r="V3837" s="176" t="s">
        <v>14622</v>
      </c>
      <c r="W3837" s="176" t="s">
        <v>14617</v>
      </c>
      <c r="X3837" s="176" t="s">
        <v>14618</v>
      </c>
      <c r="Y3837" s="176" t="s">
        <v>12825</v>
      </c>
      <c r="Z3837" s="176">
        <v>282.61945550000002</v>
      </c>
      <c r="AA3837">
        <f>VLOOKUP($U3837,$C$3624:$S$3650, COLUMNS($C$3651:F3842), FALSE)</f>
        <v>34.75</v>
      </c>
      <c r="AB3837">
        <f>VLOOKUP($U3837,$C$3624:$S$3650, COLUMNS($C$3651:G3842), FALSE)</f>
        <v>0.22360679774997896</v>
      </c>
      <c r="AC3837">
        <f>VLOOKUP($U3837,$C$3624:$S$3650, COLUMNS($C$3651:H3842), FALSE)</f>
        <v>26.8</v>
      </c>
      <c r="AD3837">
        <f>VLOOKUP($U3837,$C$3624:$S$3650, COLUMNS($C$3651:I3842), FALSE)</f>
        <v>2.2249707974499239E-2</v>
      </c>
      <c r="AE3837">
        <f>VLOOKUP($U3837,$C$3624:$S$3650, COLUMNS($C$3651:J3842), FALSE)</f>
        <v>25.25</v>
      </c>
      <c r="AF3837">
        <f>VLOOKUP($U3837,$C$3624:$S$3650, COLUMNS($C$3651:K3842), FALSE)</f>
        <v>7.0359788959778865E-3</v>
      </c>
      <c r="AG3837">
        <f>VLOOKUP($U3837,$C$3624:$S$3650, COLUMNS($C$3651:L3842), FALSE)</f>
        <v>8.0399999999999991</v>
      </c>
      <c r="AH3837">
        <f>VLOOKUP($U3837,$C$3624:$S$3650, COLUMNS($C$3651:M3842), FALSE)</f>
        <v>0</v>
      </c>
      <c r="AI3837">
        <f>VLOOKUP($U3837,$C$3624:$S$3650, COLUMNS($C$3651:N3842), FALSE)</f>
        <v>2150.1875</v>
      </c>
      <c r="AJ3837">
        <f>VLOOKUP($U3837,$C$3624:$S$3650, COLUMNS($C$3651:O3842), FALSE)</f>
        <v>0.3280668263480076</v>
      </c>
      <c r="AK3837">
        <f>VLOOKUP($U3837,$C$3624:$S$3650, COLUMNS($C$3651:P3842), FALSE)</f>
        <v>0</v>
      </c>
      <c r="AL3837">
        <f>VLOOKUP($U3837,$C$3624:$S$3650, COLUMNS($C$3651:Q3842), FALSE)</f>
        <v>375.5</v>
      </c>
      <c r="AM3837">
        <f>VLOOKUP($U3837,$C$3624:$S$3650, COLUMNS($C$3651:R3842), FALSE)</f>
        <v>0</v>
      </c>
      <c r="AN3837">
        <f>VLOOKUP($U3837,$C$3624:$S$3650, COLUMNS($C$3651:S3842), FALSE)</f>
        <v>3.2</v>
      </c>
      <c r="AO3837">
        <f t="shared" si="60"/>
        <v>26.246428571428574</v>
      </c>
    </row>
    <row r="3838" spans="21:41" x14ac:dyDescent="0.2">
      <c r="U3838" t="str">
        <f t="shared" si="59"/>
        <v>LTHpH</v>
      </c>
      <c r="V3838" s="176" t="s">
        <v>14622</v>
      </c>
      <c r="W3838" s="176" t="s">
        <v>14617</v>
      </c>
      <c r="X3838" s="176" t="s">
        <v>14618</v>
      </c>
      <c r="Y3838" s="176" t="s">
        <v>12825</v>
      </c>
      <c r="Z3838" s="176">
        <v>118.61885289999999</v>
      </c>
      <c r="AA3838">
        <f>VLOOKUP($U3838,$C$3624:$S$3650, COLUMNS($C$3651:F3842), FALSE)</f>
        <v>34.75</v>
      </c>
      <c r="AB3838">
        <f>VLOOKUP($U3838,$C$3624:$S$3650, COLUMNS($C$3651:G3842), FALSE)</f>
        <v>0.22360679774997896</v>
      </c>
      <c r="AC3838">
        <f>VLOOKUP($U3838,$C$3624:$S$3650, COLUMNS($C$3651:H3842), FALSE)</f>
        <v>26.8</v>
      </c>
      <c r="AD3838">
        <f>VLOOKUP($U3838,$C$3624:$S$3650, COLUMNS($C$3651:I3842), FALSE)</f>
        <v>2.2249707974499239E-2</v>
      </c>
      <c r="AE3838">
        <f>VLOOKUP($U3838,$C$3624:$S$3650, COLUMNS($C$3651:J3842), FALSE)</f>
        <v>25.25</v>
      </c>
      <c r="AF3838">
        <f>VLOOKUP($U3838,$C$3624:$S$3650, COLUMNS($C$3651:K3842), FALSE)</f>
        <v>7.0359788959778865E-3</v>
      </c>
      <c r="AG3838">
        <f>VLOOKUP($U3838,$C$3624:$S$3650, COLUMNS($C$3651:L3842), FALSE)</f>
        <v>8.0399999999999991</v>
      </c>
      <c r="AH3838">
        <f>VLOOKUP($U3838,$C$3624:$S$3650, COLUMNS($C$3651:M3842), FALSE)</f>
        <v>0</v>
      </c>
      <c r="AI3838">
        <f>VLOOKUP($U3838,$C$3624:$S$3650, COLUMNS($C$3651:N3842), FALSE)</f>
        <v>2150.1875</v>
      </c>
      <c r="AJ3838">
        <f>VLOOKUP($U3838,$C$3624:$S$3650, COLUMNS($C$3651:O3842), FALSE)</f>
        <v>0.3280668263480076</v>
      </c>
      <c r="AK3838">
        <f>VLOOKUP($U3838,$C$3624:$S$3650, COLUMNS($C$3651:P3842), FALSE)</f>
        <v>0</v>
      </c>
      <c r="AL3838">
        <f>VLOOKUP($U3838,$C$3624:$S$3650, COLUMNS($C$3651:Q3842), FALSE)</f>
        <v>375.5</v>
      </c>
      <c r="AM3838">
        <f>VLOOKUP($U3838,$C$3624:$S$3650, COLUMNS($C$3651:R3842), FALSE)</f>
        <v>0</v>
      </c>
      <c r="AN3838">
        <f>VLOOKUP($U3838,$C$3624:$S$3650, COLUMNS($C$3651:S3842), FALSE)</f>
        <v>3.2</v>
      </c>
      <c r="AO3838">
        <f t="shared" si="60"/>
        <v>26.246428571428574</v>
      </c>
    </row>
    <row r="3839" spans="21:41" x14ac:dyDescent="0.2">
      <c r="U3839" t="str">
        <f t="shared" si="59"/>
        <v>LTHpH</v>
      </c>
      <c r="V3839" s="176" t="s">
        <v>14622</v>
      </c>
      <c r="W3839" s="176" t="s">
        <v>14617</v>
      </c>
      <c r="X3839" s="176" t="s">
        <v>14618</v>
      </c>
      <c r="Y3839" s="176" t="s">
        <v>12825</v>
      </c>
      <c r="Z3839" s="176">
        <v>409.64074210000001</v>
      </c>
      <c r="AA3839">
        <f>VLOOKUP($U3839,$C$3624:$S$3650, COLUMNS($C$3651:F3843), FALSE)</f>
        <v>34.75</v>
      </c>
      <c r="AB3839">
        <f>VLOOKUP($U3839,$C$3624:$S$3650, COLUMNS($C$3651:G3843), FALSE)</f>
        <v>0.22360679774997896</v>
      </c>
      <c r="AC3839">
        <f>VLOOKUP($U3839,$C$3624:$S$3650, COLUMNS($C$3651:H3843), FALSE)</f>
        <v>26.8</v>
      </c>
      <c r="AD3839">
        <f>VLOOKUP($U3839,$C$3624:$S$3650, COLUMNS($C$3651:I3843), FALSE)</f>
        <v>2.2249707974499239E-2</v>
      </c>
      <c r="AE3839">
        <f>VLOOKUP($U3839,$C$3624:$S$3650, COLUMNS($C$3651:J3843), FALSE)</f>
        <v>25.25</v>
      </c>
      <c r="AF3839">
        <f>VLOOKUP($U3839,$C$3624:$S$3650, COLUMNS($C$3651:K3843), FALSE)</f>
        <v>7.0359788959778865E-3</v>
      </c>
      <c r="AG3839">
        <f>VLOOKUP($U3839,$C$3624:$S$3650, COLUMNS($C$3651:L3843), FALSE)</f>
        <v>8.0399999999999991</v>
      </c>
      <c r="AH3839">
        <f>VLOOKUP($U3839,$C$3624:$S$3650, COLUMNS($C$3651:M3843), FALSE)</f>
        <v>0</v>
      </c>
      <c r="AI3839">
        <f>VLOOKUP($U3839,$C$3624:$S$3650, COLUMNS($C$3651:N3843), FALSE)</f>
        <v>2150.1875</v>
      </c>
      <c r="AJ3839">
        <f>VLOOKUP($U3839,$C$3624:$S$3650, COLUMNS($C$3651:O3843), FALSE)</f>
        <v>0.3280668263480076</v>
      </c>
      <c r="AK3839">
        <f>VLOOKUP($U3839,$C$3624:$S$3650, COLUMNS($C$3651:P3843), FALSE)</f>
        <v>0</v>
      </c>
      <c r="AL3839">
        <f>VLOOKUP($U3839,$C$3624:$S$3650, COLUMNS($C$3651:Q3843), FALSE)</f>
        <v>375.5</v>
      </c>
      <c r="AM3839">
        <f>VLOOKUP($U3839,$C$3624:$S$3650, COLUMNS($C$3651:R3843), FALSE)</f>
        <v>0</v>
      </c>
      <c r="AN3839">
        <f>VLOOKUP($U3839,$C$3624:$S$3650, COLUMNS($C$3651:S3843), FALSE)</f>
        <v>3.2</v>
      </c>
      <c r="AO3839">
        <f t="shared" si="60"/>
        <v>26.246428571428574</v>
      </c>
    </row>
    <row r="3840" spans="21:41" x14ac:dyDescent="0.2">
      <c r="U3840" t="str">
        <f t="shared" si="59"/>
        <v>LTHpH</v>
      </c>
      <c r="V3840" s="176" t="s">
        <v>14622</v>
      </c>
      <c r="W3840" s="176" t="s">
        <v>14617</v>
      </c>
      <c r="X3840" s="176" t="s">
        <v>14619</v>
      </c>
      <c r="Y3840" s="176" t="s">
        <v>12825</v>
      </c>
      <c r="Z3840" s="176">
        <v>295.24028399999997</v>
      </c>
      <c r="AA3840">
        <f>VLOOKUP($U3840,$C$3624:$S$3650, COLUMNS($C$3651:F3844), FALSE)</f>
        <v>34.75</v>
      </c>
      <c r="AB3840">
        <f>VLOOKUP($U3840,$C$3624:$S$3650, COLUMNS($C$3651:G3844), FALSE)</f>
        <v>0.22360679774997896</v>
      </c>
      <c r="AC3840">
        <f>VLOOKUP($U3840,$C$3624:$S$3650, COLUMNS($C$3651:H3844), FALSE)</f>
        <v>26.8</v>
      </c>
      <c r="AD3840">
        <f>VLOOKUP($U3840,$C$3624:$S$3650, COLUMNS($C$3651:I3844), FALSE)</f>
        <v>2.2249707974499239E-2</v>
      </c>
      <c r="AE3840">
        <f>VLOOKUP($U3840,$C$3624:$S$3650, COLUMNS($C$3651:J3844), FALSE)</f>
        <v>25.25</v>
      </c>
      <c r="AF3840">
        <f>VLOOKUP($U3840,$C$3624:$S$3650, COLUMNS($C$3651:K3844), FALSE)</f>
        <v>7.0359788959778865E-3</v>
      </c>
      <c r="AG3840">
        <f>VLOOKUP($U3840,$C$3624:$S$3650, COLUMNS($C$3651:L3844), FALSE)</f>
        <v>8.0399999999999991</v>
      </c>
      <c r="AH3840">
        <f>VLOOKUP($U3840,$C$3624:$S$3650, COLUMNS($C$3651:M3844), FALSE)</f>
        <v>0</v>
      </c>
      <c r="AI3840">
        <f>VLOOKUP($U3840,$C$3624:$S$3650, COLUMNS($C$3651:N3844), FALSE)</f>
        <v>2150.1875</v>
      </c>
      <c r="AJ3840">
        <f>VLOOKUP($U3840,$C$3624:$S$3650, COLUMNS($C$3651:O3844), FALSE)</f>
        <v>0.3280668263480076</v>
      </c>
      <c r="AK3840">
        <f>VLOOKUP($U3840,$C$3624:$S$3650, COLUMNS($C$3651:P3844), FALSE)</f>
        <v>0</v>
      </c>
      <c r="AL3840">
        <f>VLOOKUP($U3840,$C$3624:$S$3650, COLUMNS($C$3651:Q3844), FALSE)</f>
        <v>375.5</v>
      </c>
      <c r="AM3840">
        <f>VLOOKUP($U3840,$C$3624:$S$3650, COLUMNS($C$3651:R3844), FALSE)</f>
        <v>0</v>
      </c>
      <c r="AN3840">
        <f>VLOOKUP($U3840,$C$3624:$S$3650, COLUMNS($C$3651:S3844), FALSE)</f>
        <v>3.2</v>
      </c>
      <c r="AO3840">
        <f t="shared" si="60"/>
        <v>26.246428571428574</v>
      </c>
    </row>
    <row r="3841" spans="21:41" x14ac:dyDescent="0.2">
      <c r="U3841" t="str">
        <f t="shared" si="59"/>
        <v>LTHpH</v>
      </c>
      <c r="V3841" s="176" t="s">
        <v>14622</v>
      </c>
      <c r="W3841" s="176" t="s">
        <v>14617</v>
      </c>
      <c r="X3841" s="176" t="s">
        <v>14619</v>
      </c>
      <c r="Y3841" s="176" t="s">
        <v>12825</v>
      </c>
      <c r="Z3841" s="176">
        <v>180.45588720000001</v>
      </c>
      <c r="AA3841">
        <f>VLOOKUP($U3841,$C$3624:$S$3650, COLUMNS($C$3651:F3845), FALSE)</f>
        <v>34.75</v>
      </c>
      <c r="AB3841">
        <f>VLOOKUP($U3841,$C$3624:$S$3650, COLUMNS($C$3651:G3845), FALSE)</f>
        <v>0.22360679774997896</v>
      </c>
      <c r="AC3841">
        <f>VLOOKUP($U3841,$C$3624:$S$3650, COLUMNS($C$3651:H3845), FALSE)</f>
        <v>26.8</v>
      </c>
      <c r="AD3841">
        <f>VLOOKUP($U3841,$C$3624:$S$3650, COLUMNS($C$3651:I3845), FALSE)</f>
        <v>2.2249707974499239E-2</v>
      </c>
      <c r="AE3841">
        <f>VLOOKUP($U3841,$C$3624:$S$3650, COLUMNS($C$3651:J3845), FALSE)</f>
        <v>25.25</v>
      </c>
      <c r="AF3841">
        <f>VLOOKUP($U3841,$C$3624:$S$3650, COLUMNS($C$3651:K3845), FALSE)</f>
        <v>7.0359788959778865E-3</v>
      </c>
      <c r="AG3841">
        <f>VLOOKUP($U3841,$C$3624:$S$3650, COLUMNS($C$3651:L3845), FALSE)</f>
        <v>8.0399999999999991</v>
      </c>
      <c r="AH3841">
        <f>VLOOKUP($U3841,$C$3624:$S$3650, COLUMNS($C$3651:M3845), FALSE)</f>
        <v>0</v>
      </c>
      <c r="AI3841">
        <f>VLOOKUP($U3841,$C$3624:$S$3650, COLUMNS($C$3651:N3845), FALSE)</f>
        <v>2150.1875</v>
      </c>
      <c r="AJ3841">
        <f>VLOOKUP($U3841,$C$3624:$S$3650, COLUMNS($C$3651:O3845), FALSE)</f>
        <v>0.3280668263480076</v>
      </c>
      <c r="AK3841">
        <f>VLOOKUP($U3841,$C$3624:$S$3650, COLUMNS($C$3651:P3845), FALSE)</f>
        <v>0</v>
      </c>
      <c r="AL3841">
        <f>VLOOKUP($U3841,$C$3624:$S$3650, COLUMNS($C$3651:Q3845), FALSE)</f>
        <v>375.5</v>
      </c>
      <c r="AM3841">
        <f>VLOOKUP($U3841,$C$3624:$S$3650, COLUMNS($C$3651:R3845), FALSE)</f>
        <v>0</v>
      </c>
      <c r="AN3841">
        <f>VLOOKUP($U3841,$C$3624:$S$3650, COLUMNS($C$3651:S3845), FALSE)</f>
        <v>3.2</v>
      </c>
      <c r="AO3841">
        <f t="shared" si="60"/>
        <v>26.246428571428574</v>
      </c>
    </row>
    <row r="3842" spans="21:41" x14ac:dyDescent="0.2">
      <c r="U3842" t="str">
        <f t="shared" si="59"/>
        <v>LTHpH</v>
      </c>
      <c r="V3842" s="176" t="s">
        <v>14622</v>
      </c>
      <c r="W3842" s="176" t="s">
        <v>14617</v>
      </c>
      <c r="X3842" s="176" t="s">
        <v>14619</v>
      </c>
      <c r="Y3842" s="176" t="s">
        <v>12825</v>
      </c>
      <c r="Z3842" s="176">
        <v>248.93053810000001</v>
      </c>
      <c r="AA3842">
        <f>VLOOKUP($U3842,$C$3624:$S$3650, COLUMNS($C$3651:F3846), FALSE)</f>
        <v>34.75</v>
      </c>
      <c r="AB3842">
        <f>VLOOKUP($U3842,$C$3624:$S$3650, COLUMNS($C$3651:G3846), FALSE)</f>
        <v>0.22360679774997896</v>
      </c>
      <c r="AC3842">
        <f>VLOOKUP($U3842,$C$3624:$S$3650, COLUMNS($C$3651:H3846), FALSE)</f>
        <v>26.8</v>
      </c>
      <c r="AD3842">
        <f>VLOOKUP($U3842,$C$3624:$S$3650, COLUMNS($C$3651:I3846), FALSE)</f>
        <v>2.2249707974499239E-2</v>
      </c>
      <c r="AE3842">
        <f>VLOOKUP($U3842,$C$3624:$S$3650, COLUMNS($C$3651:J3846), FALSE)</f>
        <v>25.25</v>
      </c>
      <c r="AF3842">
        <f>VLOOKUP($U3842,$C$3624:$S$3650, COLUMNS($C$3651:K3846), FALSE)</f>
        <v>7.0359788959778865E-3</v>
      </c>
      <c r="AG3842">
        <f>VLOOKUP($U3842,$C$3624:$S$3650, COLUMNS($C$3651:L3846), FALSE)</f>
        <v>8.0399999999999991</v>
      </c>
      <c r="AH3842">
        <f>VLOOKUP($U3842,$C$3624:$S$3650, COLUMNS($C$3651:M3846), FALSE)</f>
        <v>0</v>
      </c>
      <c r="AI3842">
        <f>VLOOKUP($U3842,$C$3624:$S$3650, COLUMNS($C$3651:N3846), FALSE)</f>
        <v>2150.1875</v>
      </c>
      <c r="AJ3842">
        <f>VLOOKUP($U3842,$C$3624:$S$3650, COLUMNS($C$3651:O3846), FALSE)</f>
        <v>0.3280668263480076</v>
      </c>
      <c r="AK3842">
        <f>VLOOKUP($U3842,$C$3624:$S$3650, COLUMNS($C$3651:P3846), FALSE)</f>
        <v>0</v>
      </c>
      <c r="AL3842">
        <f>VLOOKUP($U3842,$C$3624:$S$3650, COLUMNS($C$3651:Q3846), FALSE)</f>
        <v>375.5</v>
      </c>
      <c r="AM3842">
        <f>VLOOKUP($U3842,$C$3624:$S$3650, COLUMNS($C$3651:R3846), FALSE)</f>
        <v>0</v>
      </c>
      <c r="AN3842">
        <f>VLOOKUP($U3842,$C$3624:$S$3650, COLUMNS($C$3651:S3846), FALSE)</f>
        <v>3.2</v>
      </c>
      <c r="AO3842">
        <f t="shared" si="60"/>
        <v>26.246428571428574</v>
      </c>
    </row>
    <row r="3843" spans="21:41" x14ac:dyDescent="0.2">
      <c r="U3843" t="str">
        <f t="shared" si="59"/>
        <v>LTMpH</v>
      </c>
      <c r="V3843" s="176" t="s">
        <v>14622</v>
      </c>
      <c r="W3843" s="176" t="s">
        <v>14621</v>
      </c>
      <c r="X3843" s="176" t="s">
        <v>14618</v>
      </c>
      <c r="Y3843" s="176" t="s">
        <v>12825</v>
      </c>
      <c r="Z3843" s="176">
        <v>326.68716169999999</v>
      </c>
      <c r="AA3843">
        <f>VLOOKUP($U3843,$C$3624:$S$3650, COLUMNS($C$3651:F3849), FALSE)</f>
        <v>34.75</v>
      </c>
      <c r="AB3843">
        <f>VLOOKUP($U3843,$C$3624:$S$3650, COLUMNS($C$3651:G3849), FALSE)</f>
        <v>0.22360679774997896</v>
      </c>
      <c r="AC3843">
        <f>VLOOKUP($U3843,$C$3624:$S$3650, COLUMNS($C$3651:H3849), FALSE)</f>
        <v>26.8</v>
      </c>
      <c r="AD3843">
        <f>VLOOKUP($U3843,$C$3624:$S$3650, COLUMNS($C$3651:I3849), FALSE)</f>
        <v>1.5811388300841896E-2</v>
      </c>
      <c r="AE3843">
        <f>VLOOKUP($U3843,$C$3624:$S$3650, COLUMNS($C$3651:J3849), FALSE)</f>
        <v>25.2990099009901</v>
      </c>
      <c r="AF3843">
        <f>VLOOKUP($U3843,$C$3624:$S$3650, COLUMNS($C$3651:K3849), FALSE)</f>
        <v>7.0359788959778865E-3</v>
      </c>
      <c r="AG3843">
        <f>VLOOKUP($U3843,$C$3624:$S$3650, COLUMNS($C$3651:L3849), FALSE)</f>
        <v>7.8909090909090915</v>
      </c>
      <c r="AH3843">
        <f>VLOOKUP($U3843,$C$3624:$S$3650, COLUMNS($C$3651:M3849), FALSE)</f>
        <v>1.2582848310586652E-3</v>
      </c>
      <c r="AI3843">
        <f>VLOOKUP($U3843,$C$3624:$S$3650, COLUMNS($C$3651:N3849), FALSE)</f>
        <v>2133.375</v>
      </c>
      <c r="AJ3843">
        <f>VLOOKUP($U3843,$C$3624:$S$3650, COLUMNS($C$3651:O3849), FALSE)</f>
        <v>0.49661728141004102</v>
      </c>
      <c r="AK3843">
        <f>VLOOKUP($U3843,$C$3624:$S$3650, COLUMNS($C$3651:P3849), FALSE)</f>
        <v>0</v>
      </c>
      <c r="AL3843">
        <f>VLOOKUP($U3843,$C$3624:$S$3650, COLUMNS($C$3651:Q3849), FALSE)</f>
        <v>561</v>
      </c>
      <c r="AM3843">
        <f>VLOOKUP($U3843,$C$3624:$S$3650, COLUMNS($C$3651:R3849), FALSE)</f>
        <v>0</v>
      </c>
      <c r="AN3843">
        <f>VLOOKUP($U3843,$C$3624:$S$3650, COLUMNS($C$3651:S3849), FALSE)</f>
        <v>2.4449999999999998</v>
      </c>
      <c r="AO3843">
        <f t="shared" si="60"/>
        <v>26.263932107496466</v>
      </c>
    </row>
    <row r="3844" spans="21:41" x14ac:dyDescent="0.2">
      <c r="U3844" t="str">
        <f t="shared" si="59"/>
        <v>LTMpH</v>
      </c>
      <c r="V3844" s="176" t="s">
        <v>14622</v>
      </c>
      <c r="W3844" s="176" t="s">
        <v>14621</v>
      </c>
      <c r="X3844" s="176" t="s">
        <v>14618</v>
      </c>
      <c r="Y3844" s="176" t="s">
        <v>12825</v>
      </c>
      <c r="Z3844" s="176">
        <v>538.32199279999998</v>
      </c>
      <c r="AA3844">
        <f>VLOOKUP($U3844,$C$3624:$S$3650, COLUMNS($C$3651:F3850), FALSE)</f>
        <v>34.75</v>
      </c>
      <c r="AB3844">
        <f>VLOOKUP($U3844,$C$3624:$S$3650, COLUMNS($C$3651:G3850), FALSE)</f>
        <v>0.22360679774997896</v>
      </c>
      <c r="AC3844">
        <f>VLOOKUP($U3844,$C$3624:$S$3650, COLUMNS($C$3651:H3850), FALSE)</f>
        <v>26.8</v>
      </c>
      <c r="AD3844">
        <f>VLOOKUP($U3844,$C$3624:$S$3650, COLUMNS($C$3651:I3850), FALSE)</f>
        <v>1.5811388300841896E-2</v>
      </c>
      <c r="AE3844">
        <f>VLOOKUP($U3844,$C$3624:$S$3650, COLUMNS($C$3651:J3850), FALSE)</f>
        <v>25.2990099009901</v>
      </c>
      <c r="AF3844">
        <f>VLOOKUP($U3844,$C$3624:$S$3650, COLUMNS($C$3651:K3850), FALSE)</f>
        <v>7.0359788959778865E-3</v>
      </c>
      <c r="AG3844">
        <f>VLOOKUP($U3844,$C$3624:$S$3650, COLUMNS($C$3651:L3850), FALSE)</f>
        <v>7.8909090909090915</v>
      </c>
      <c r="AH3844">
        <f>VLOOKUP($U3844,$C$3624:$S$3650, COLUMNS($C$3651:M3850), FALSE)</f>
        <v>1.2582848310586652E-3</v>
      </c>
      <c r="AI3844">
        <f>VLOOKUP($U3844,$C$3624:$S$3650, COLUMNS($C$3651:N3850), FALSE)</f>
        <v>2133.375</v>
      </c>
      <c r="AJ3844">
        <f>VLOOKUP($U3844,$C$3624:$S$3650, COLUMNS($C$3651:O3850), FALSE)</f>
        <v>0.49661728141004102</v>
      </c>
      <c r="AK3844">
        <f>VLOOKUP($U3844,$C$3624:$S$3650, COLUMNS($C$3651:P3850), FALSE)</f>
        <v>0</v>
      </c>
      <c r="AL3844">
        <f>VLOOKUP($U3844,$C$3624:$S$3650, COLUMNS($C$3651:Q3850), FALSE)</f>
        <v>561</v>
      </c>
      <c r="AM3844">
        <f>VLOOKUP($U3844,$C$3624:$S$3650, COLUMNS($C$3651:R3850), FALSE)</f>
        <v>0</v>
      </c>
      <c r="AN3844">
        <f>VLOOKUP($U3844,$C$3624:$S$3650, COLUMNS($C$3651:S3850), FALSE)</f>
        <v>2.4449999999999998</v>
      </c>
      <c r="AO3844">
        <f t="shared" si="60"/>
        <v>26.263932107496466</v>
      </c>
    </row>
    <row r="3845" spans="21:41" x14ac:dyDescent="0.2">
      <c r="U3845" t="str">
        <f t="shared" si="59"/>
        <v>LTMpH</v>
      </c>
      <c r="V3845" s="176" t="s">
        <v>14622</v>
      </c>
      <c r="W3845" s="176" t="s">
        <v>14621</v>
      </c>
      <c r="X3845" s="176" t="s">
        <v>14618</v>
      </c>
      <c r="Y3845" s="176" t="s">
        <v>12825</v>
      </c>
      <c r="Z3845" s="176">
        <v>381.22115630000002</v>
      </c>
      <c r="AA3845">
        <f>VLOOKUP($U3845,$C$3624:$S$3650, COLUMNS($C$3651:F3851), FALSE)</f>
        <v>34.75</v>
      </c>
      <c r="AB3845">
        <f>VLOOKUP($U3845,$C$3624:$S$3650, COLUMNS($C$3651:G3851), FALSE)</f>
        <v>0.22360679774997896</v>
      </c>
      <c r="AC3845">
        <f>VLOOKUP($U3845,$C$3624:$S$3650, COLUMNS($C$3651:H3851), FALSE)</f>
        <v>26.8</v>
      </c>
      <c r="AD3845">
        <f>VLOOKUP($U3845,$C$3624:$S$3650, COLUMNS($C$3651:I3851), FALSE)</f>
        <v>1.5811388300841896E-2</v>
      </c>
      <c r="AE3845">
        <f>VLOOKUP($U3845,$C$3624:$S$3650, COLUMNS($C$3651:J3851), FALSE)</f>
        <v>25.2990099009901</v>
      </c>
      <c r="AF3845">
        <f>VLOOKUP($U3845,$C$3624:$S$3650, COLUMNS($C$3651:K3851), FALSE)</f>
        <v>7.0359788959778865E-3</v>
      </c>
      <c r="AG3845">
        <f>VLOOKUP($U3845,$C$3624:$S$3650, COLUMNS($C$3651:L3851), FALSE)</f>
        <v>7.8909090909090915</v>
      </c>
      <c r="AH3845">
        <f>VLOOKUP($U3845,$C$3624:$S$3650, COLUMNS($C$3651:M3851), FALSE)</f>
        <v>1.2582848310586652E-3</v>
      </c>
      <c r="AI3845">
        <f>VLOOKUP($U3845,$C$3624:$S$3650, COLUMNS($C$3651:N3851), FALSE)</f>
        <v>2133.375</v>
      </c>
      <c r="AJ3845">
        <f>VLOOKUP($U3845,$C$3624:$S$3650, COLUMNS($C$3651:O3851), FALSE)</f>
        <v>0.49661728141004102</v>
      </c>
      <c r="AK3845">
        <f>VLOOKUP($U3845,$C$3624:$S$3650, COLUMNS($C$3651:P3851), FALSE)</f>
        <v>0</v>
      </c>
      <c r="AL3845">
        <f>VLOOKUP($U3845,$C$3624:$S$3650, COLUMNS($C$3651:Q3851), FALSE)</f>
        <v>561</v>
      </c>
      <c r="AM3845">
        <f>VLOOKUP($U3845,$C$3624:$S$3650, COLUMNS($C$3651:R3851), FALSE)</f>
        <v>0</v>
      </c>
      <c r="AN3845">
        <f>VLOOKUP($U3845,$C$3624:$S$3650, COLUMNS($C$3651:S3851), FALSE)</f>
        <v>2.4449999999999998</v>
      </c>
      <c r="AO3845">
        <f t="shared" si="60"/>
        <v>26.263932107496466</v>
      </c>
    </row>
    <row r="3846" spans="21:41" x14ac:dyDescent="0.2">
      <c r="U3846" t="str">
        <f t="shared" si="59"/>
        <v>LTMpH</v>
      </c>
      <c r="V3846" s="176" t="s">
        <v>14622</v>
      </c>
      <c r="W3846" s="176" t="s">
        <v>14621</v>
      </c>
      <c r="X3846" s="176" t="s">
        <v>14618</v>
      </c>
      <c r="Y3846" s="176" t="s">
        <v>12825</v>
      </c>
      <c r="Z3846" s="176">
        <v>639.39778699999999</v>
      </c>
      <c r="AA3846">
        <f>VLOOKUP($U3846,$C$3624:$S$3650, COLUMNS($C$3651:F3852), FALSE)</f>
        <v>34.75</v>
      </c>
      <c r="AB3846">
        <f>VLOOKUP($U3846,$C$3624:$S$3650, COLUMNS($C$3651:G3852), FALSE)</f>
        <v>0.22360679774997896</v>
      </c>
      <c r="AC3846">
        <f>VLOOKUP($U3846,$C$3624:$S$3650, COLUMNS($C$3651:H3852), FALSE)</f>
        <v>26.8</v>
      </c>
      <c r="AD3846">
        <f>VLOOKUP($U3846,$C$3624:$S$3650, COLUMNS($C$3651:I3852), FALSE)</f>
        <v>1.5811388300841896E-2</v>
      </c>
      <c r="AE3846">
        <f>VLOOKUP($U3846,$C$3624:$S$3650, COLUMNS($C$3651:J3852), FALSE)</f>
        <v>25.2990099009901</v>
      </c>
      <c r="AF3846">
        <f>VLOOKUP($U3846,$C$3624:$S$3650, COLUMNS($C$3651:K3852), FALSE)</f>
        <v>7.0359788959778865E-3</v>
      </c>
      <c r="AG3846">
        <f>VLOOKUP($U3846,$C$3624:$S$3650, COLUMNS($C$3651:L3852), FALSE)</f>
        <v>7.8909090909090915</v>
      </c>
      <c r="AH3846">
        <f>VLOOKUP($U3846,$C$3624:$S$3650, COLUMNS($C$3651:M3852), FALSE)</f>
        <v>1.2582848310586652E-3</v>
      </c>
      <c r="AI3846">
        <f>VLOOKUP($U3846,$C$3624:$S$3650, COLUMNS($C$3651:N3852), FALSE)</f>
        <v>2133.375</v>
      </c>
      <c r="AJ3846">
        <f>VLOOKUP($U3846,$C$3624:$S$3650, COLUMNS($C$3651:O3852), FALSE)</f>
        <v>0.49661728141004102</v>
      </c>
      <c r="AK3846">
        <f>VLOOKUP($U3846,$C$3624:$S$3650, COLUMNS($C$3651:P3852), FALSE)</f>
        <v>0</v>
      </c>
      <c r="AL3846">
        <f>VLOOKUP($U3846,$C$3624:$S$3650, COLUMNS($C$3651:Q3852), FALSE)</f>
        <v>561</v>
      </c>
      <c r="AM3846">
        <f>VLOOKUP($U3846,$C$3624:$S$3650, COLUMNS($C$3651:R3852), FALSE)</f>
        <v>0</v>
      </c>
      <c r="AN3846">
        <f>VLOOKUP($U3846,$C$3624:$S$3650, COLUMNS($C$3651:S3852), FALSE)</f>
        <v>2.4449999999999998</v>
      </c>
      <c r="AO3846">
        <f t="shared" si="60"/>
        <v>26.263932107496466</v>
      </c>
    </row>
    <row r="3847" spans="21:41" x14ac:dyDescent="0.2">
      <c r="U3847" t="str">
        <f t="shared" ref="U3847:U3881" si="61">_xlfn.CONCAT(V3847,W3847)</f>
        <v>LTMpH</v>
      </c>
      <c r="V3847" s="176" t="s">
        <v>14622</v>
      </c>
      <c r="W3847" s="176" t="s">
        <v>14621</v>
      </c>
      <c r="X3847" s="176" t="s">
        <v>14618</v>
      </c>
      <c r="Y3847" s="176" t="s">
        <v>12825</v>
      </c>
      <c r="Z3847" s="176">
        <v>427.10038320000001</v>
      </c>
      <c r="AA3847">
        <f>VLOOKUP($U3847,$C$3624:$S$3650, COLUMNS($C$3651:F3853), FALSE)</f>
        <v>34.75</v>
      </c>
      <c r="AB3847">
        <f>VLOOKUP($U3847,$C$3624:$S$3650, COLUMNS($C$3651:G3853), FALSE)</f>
        <v>0.22360679774997896</v>
      </c>
      <c r="AC3847">
        <f>VLOOKUP($U3847,$C$3624:$S$3650, COLUMNS($C$3651:H3853), FALSE)</f>
        <v>26.8</v>
      </c>
      <c r="AD3847">
        <f>VLOOKUP($U3847,$C$3624:$S$3650, COLUMNS($C$3651:I3853), FALSE)</f>
        <v>1.5811388300841896E-2</v>
      </c>
      <c r="AE3847">
        <f>VLOOKUP($U3847,$C$3624:$S$3650, COLUMNS($C$3651:J3853), FALSE)</f>
        <v>25.2990099009901</v>
      </c>
      <c r="AF3847">
        <f>VLOOKUP($U3847,$C$3624:$S$3650, COLUMNS($C$3651:K3853), FALSE)</f>
        <v>7.0359788959778865E-3</v>
      </c>
      <c r="AG3847">
        <f>VLOOKUP($U3847,$C$3624:$S$3650, COLUMNS($C$3651:L3853), FALSE)</f>
        <v>7.8909090909090915</v>
      </c>
      <c r="AH3847">
        <f>VLOOKUP($U3847,$C$3624:$S$3650, COLUMNS($C$3651:M3853), FALSE)</f>
        <v>1.2582848310586652E-3</v>
      </c>
      <c r="AI3847">
        <f>VLOOKUP($U3847,$C$3624:$S$3650, COLUMNS($C$3651:N3853), FALSE)</f>
        <v>2133.375</v>
      </c>
      <c r="AJ3847">
        <f>VLOOKUP($U3847,$C$3624:$S$3650, COLUMNS($C$3651:O3853), FALSE)</f>
        <v>0.49661728141004102</v>
      </c>
      <c r="AK3847">
        <f>VLOOKUP($U3847,$C$3624:$S$3650, COLUMNS($C$3651:P3853), FALSE)</f>
        <v>0</v>
      </c>
      <c r="AL3847">
        <f>VLOOKUP($U3847,$C$3624:$S$3650, COLUMNS($C$3651:Q3853), FALSE)</f>
        <v>561</v>
      </c>
      <c r="AM3847">
        <f>VLOOKUP($U3847,$C$3624:$S$3650, COLUMNS($C$3651:R3853), FALSE)</f>
        <v>0</v>
      </c>
      <c r="AN3847">
        <f>VLOOKUP($U3847,$C$3624:$S$3650, COLUMNS($C$3651:S3853), FALSE)</f>
        <v>2.4449999999999998</v>
      </c>
      <c r="AO3847">
        <f t="shared" si="60"/>
        <v>26.263932107496466</v>
      </c>
    </row>
    <row r="3848" spans="21:41" x14ac:dyDescent="0.2">
      <c r="U3848" t="str">
        <f t="shared" si="61"/>
        <v>LTMpH</v>
      </c>
      <c r="V3848" s="176" t="s">
        <v>14622</v>
      </c>
      <c r="W3848" s="176" t="s">
        <v>14621</v>
      </c>
      <c r="X3848" s="176" t="s">
        <v>14618</v>
      </c>
      <c r="Y3848" s="176" t="s">
        <v>12825</v>
      </c>
      <c r="Z3848" s="176">
        <v>699.4012553</v>
      </c>
      <c r="AA3848">
        <f>VLOOKUP($U3848,$C$3624:$S$3650, COLUMNS($C$3651:F3854), FALSE)</f>
        <v>34.75</v>
      </c>
      <c r="AB3848">
        <f>VLOOKUP($U3848,$C$3624:$S$3650, COLUMNS($C$3651:G3854), FALSE)</f>
        <v>0.22360679774997896</v>
      </c>
      <c r="AC3848">
        <f>VLOOKUP($U3848,$C$3624:$S$3650, COLUMNS($C$3651:H3854), FALSE)</f>
        <v>26.8</v>
      </c>
      <c r="AD3848">
        <f>VLOOKUP($U3848,$C$3624:$S$3650, COLUMNS($C$3651:I3854), FALSE)</f>
        <v>1.5811388300841896E-2</v>
      </c>
      <c r="AE3848">
        <f>VLOOKUP($U3848,$C$3624:$S$3650, COLUMNS($C$3651:J3854), FALSE)</f>
        <v>25.2990099009901</v>
      </c>
      <c r="AF3848">
        <f>VLOOKUP($U3848,$C$3624:$S$3650, COLUMNS($C$3651:K3854), FALSE)</f>
        <v>7.0359788959778865E-3</v>
      </c>
      <c r="AG3848">
        <f>VLOOKUP($U3848,$C$3624:$S$3650, COLUMNS($C$3651:L3854), FALSE)</f>
        <v>7.8909090909090915</v>
      </c>
      <c r="AH3848">
        <f>VLOOKUP($U3848,$C$3624:$S$3650, COLUMNS($C$3651:M3854), FALSE)</f>
        <v>1.2582848310586652E-3</v>
      </c>
      <c r="AI3848">
        <f>VLOOKUP($U3848,$C$3624:$S$3650, COLUMNS($C$3651:N3854), FALSE)</f>
        <v>2133.375</v>
      </c>
      <c r="AJ3848">
        <f>VLOOKUP($U3848,$C$3624:$S$3650, COLUMNS($C$3651:O3854), FALSE)</f>
        <v>0.49661728141004102</v>
      </c>
      <c r="AK3848">
        <f>VLOOKUP($U3848,$C$3624:$S$3650, COLUMNS($C$3651:P3854), FALSE)</f>
        <v>0</v>
      </c>
      <c r="AL3848">
        <f>VLOOKUP($U3848,$C$3624:$S$3650, COLUMNS($C$3651:Q3854), FALSE)</f>
        <v>561</v>
      </c>
      <c r="AM3848">
        <f>VLOOKUP($U3848,$C$3624:$S$3650, COLUMNS($C$3651:R3854), FALSE)</f>
        <v>0</v>
      </c>
      <c r="AN3848">
        <f>VLOOKUP($U3848,$C$3624:$S$3650, COLUMNS($C$3651:S3854), FALSE)</f>
        <v>2.4449999999999998</v>
      </c>
      <c r="AO3848">
        <f t="shared" si="60"/>
        <v>26.263932107496466</v>
      </c>
    </row>
    <row r="3849" spans="21:41" x14ac:dyDescent="0.2">
      <c r="U3849" t="str">
        <f t="shared" si="61"/>
        <v>LTMpH</v>
      </c>
      <c r="V3849" s="176" t="s">
        <v>14622</v>
      </c>
      <c r="W3849" s="176" t="s">
        <v>14621</v>
      </c>
      <c r="X3849" s="176" t="s">
        <v>14619</v>
      </c>
      <c r="Y3849" s="176" t="s">
        <v>12825</v>
      </c>
      <c r="Z3849" s="176">
        <v>117.55441</v>
      </c>
      <c r="AA3849">
        <f>VLOOKUP($U3849,$C$3624:$S$3650, COLUMNS($C$3651:F3855), FALSE)</f>
        <v>34.75</v>
      </c>
      <c r="AB3849">
        <f>VLOOKUP($U3849,$C$3624:$S$3650, COLUMNS($C$3651:G3855), FALSE)</f>
        <v>0.22360679774997896</v>
      </c>
      <c r="AC3849">
        <f>VLOOKUP($U3849,$C$3624:$S$3650, COLUMNS($C$3651:H3855), FALSE)</f>
        <v>26.8</v>
      </c>
      <c r="AD3849">
        <f>VLOOKUP($U3849,$C$3624:$S$3650, COLUMNS($C$3651:I3855), FALSE)</f>
        <v>1.5811388300841896E-2</v>
      </c>
      <c r="AE3849">
        <f>VLOOKUP($U3849,$C$3624:$S$3650, COLUMNS($C$3651:J3855), FALSE)</f>
        <v>25.2990099009901</v>
      </c>
      <c r="AF3849">
        <f>VLOOKUP($U3849,$C$3624:$S$3650, COLUMNS($C$3651:K3855), FALSE)</f>
        <v>7.0359788959778865E-3</v>
      </c>
      <c r="AG3849">
        <f>VLOOKUP($U3849,$C$3624:$S$3650, COLUMNS($C$3651:L3855), FALSE)</f>
        <v>7.8909090909090915</v>
      </c>
      <c r="AH3849">
        <f>VLOOKUP($U3849,$C$3624:$S$3650, COLUMNS($C$3651:M3855), FALSE)</f>
        <v>1.2582848310586652E-3</v>
      </c>
      <c r="AI3849">
        <f>VLOOKUP($U3849,$C$3624:$S$3650, COLUMNS($C$3651:N3855), FALSE)</f>
        <v>2133.375</v>
      </c>
      <c r="AJ3849">
        <f>VLOOKUP($U3849,$C$3624:$S$3650, COLUMNS($C$3651:O3855), FALSE)</f>
        <v>0.49661728141004102</v>
      </c>
      <c r="AK3849">
        <f>VLOOKUP($U3849,$C$3624:$S$3650, COLUMNS($C$3651:P3855), FALSE)</f>
        <v>0</v>
      </c>
      <c r="AL3849">
        <f>VLOOKUP($U3849,$C$3624:$S$3650, COLUMNS($C$3651:Q3855), FALSE)</f>
        <v>561</v>
      </c>
      <c r="AM3849">
        <f>VLOOKUP($U3849,$C$3624:$S$3650, COLUMNS($C$3651:R3855), FALSE)</f>
        <v>0</v>
      </c>
      <c r="AN3849">
        <f>VLOOKUP($U3849,$C$3624:$S$3650, COLUMNS($C$3651:S3855), FALSE)</f>
        <v>2.4449999999999998</v>
      </c>
      <c r="AO3849">
        <f t="shared" si="60"/>
        <v>26.263932107496466</v>
      </c>
    </row>
    <row r="3850" spans="21:41" x14ac:dyDescent="0.2">
      <c r="U3850" t="str">
        <f t="shared" si="61"/>
        <v>LTMpH</v>
      </c>
      <c r="V3850" s="176" t="s">
        <v>14622</v>
      </c>
      <c r="W3850" s="176" t="s">
        <v>14621</v>
      </c>
      <c r="X3850" s="176" t="s">
        <v>14619</v>
      </c>
      <c r="Y3850" s="176" t="s">
        <v>12825</v>
      </c>
      <c r="Z3850" s="176">
        <v>188.35847290000001</v>
      </c>
      <c r="AA3850">
        <f>VLOOKUP($U3850,$C$3624:$S$3650, COLUMNS($C$3651:F3856), FALSE)</f>
        <v>34.75</v>
      </c>
      <c r="AB3850">
        <f>VLOOKUP($U3850,$C$3624:$S$3650, COLUMNS($C$3651:G3856), FALSE)</f>
        <v>0.22360679774997896</v>
      </c>
      <c r="AC3850">
        <f>VLOOKUP($U3850,$C$3624:$S$3650, COLUMNS($C$3651:H3856), FALSE)</f>
        <v>26.8</v>
      </c>
      <c r="AD3850">
        <f>VLOOKUP($U3850,$C$3624:$S$3650, COLUMNS($C$3651:I3856), FALSE)</f>
        <v>1.5811388300841896E-2</v>
      </c>
      <c r="AE3850">
        <f>VLOOKUP($U3850,$C$3624:$S$3650, COLUMNS($C$3651:J3856), FALSE)</f>
        <v>25.2990099009901</v>
      </c>
      <c r="AF3850">
        <f>VLOOKUP($U3850,$C$3624:$S$3650, COLUMNS($C$3651:K3856), FALSE)</f>
        <v>7.0359788959778865E-3</v>
      </c>
      <c r="AG3850">
        <f>VLOOKUP($U3850,$C$3624:$S$3650, COLUMNS($C$3651:L3856), FALSE)</f>
        <v>7.8909090909090915</v>
      </c>
      <c r="AH3850">
        <f>VLOOKUP($U3850,$C$3624:$S$3650, COLUMNS($C$3651:M3856), FALSE)</f>
        <v>1.2582848310586652E-3</v>
      </c>
      <c r="AI3850">
        <f>VLOOKUP($U3850,$C$3624:$S$3650, COLUMNS($C$3651:N3856), FALSE)</f>
        <v>2133.375</v>
      </c>
      <c r="AJ3850">
        <f>VLOOKUP($U3850,$C$3624:$S$3650, COLUMNS($C$3651:O3856), FALSE)</f>
        <v>0.49661728141004102</v>
      </c>
      <c r="AK3850">
        <f>VLOOKUP($U3850,$C$3624:$S$3650, COLUMNS($C$3651:P3856), FALSE)</f>
        <v>0</v>
      </c>
      <c r="AL3850">
        <f>VLOOKUP($U3850,$C$3624:$S$3650, COLUMNS($C$3651:Q3856), FALSE)</f>
        <v>561</v>
      </c>
      <c r="AM3850">
        <f>VLOOKUP($U3850,$C$3624:$S$3650, COLUMNS($C$3651:R3856), FALSE)</f>
        <v>0</v>
      </c>
      <c r="AN3850">
        <f>VLOOKUP($U3850,$C$3624:$S$3650, COLUMNS($C$3651:S3856), FALSE)</f>
        <v>2.4449999999999998</v>
      </c>
      <c r="AO3850">
        <f t="shared" si="60"/>
        <v>26.263932107496466</v>
      </c>
    </row>
    <row r="3851" spans="21:41" x14ac:dyDescent="0.2">
      <c r="U3851" t="str">
        <f t="shared" si="61"/>
        <v>LTMpH</v>
      </c>
      <c r="V3851" s="176" t="s">
        <v>14622</v>
      </c>
      <c r="W3851" s="176" t="s">
        <v>14621</v>
      </c>
      <c r="X3851" s="176" t="s">
        <v>14619</v>
      </c>
      <c r="Y3851" s="176" t="s">
        <v>12825</v>
      </c>
      <c r="Z3851" s="176">
        <v>680.6757556</v>
      </c>
      <c r="AA3851">
        <f>VLOOKUP($U3851,$C$3624:$S$3650, COLUMNS($C$3651:F3857), FALSE)</f>
        <v>34.75</v>
      </c>
      <c r="AB3851">
        <f>VLOOKUP($U3851,$C$3624:$S$3650, COLUMNS($C$3651:G3857), FALSE)</f>
        <v>0.22360679774997896</v>
      </c>
      <c r="AC3851">
        <f>VLOOKUP($U3851,$C$3624:$S$3650, COLUMNS($C$3651:H3857), FALSE)</f>
        <v>26.8</v>
      </c>
      <c r="AD3851">
        <f>VLOOKUP($U3851,$C$3624:$S$3650, COLUMNS($C$3651:I3857), FALSE)</f>
        <v>1.5811388300841896E-2</v>
      </c>
      <c r="AE3851">
        <f>VLOOKUP($U3851,$C$3624:$S$3650, COLUMNS($C$3651:J3857), FALSE)</f>
        <v>25.2990099009901</v>
      </c>
      <c r="AF3851">
        <f>VLOOKUP($U3851,$C$3624:$S$3650, COLUMNS($C$3651:K3857), FALSE)</f>
        <v>7.0359788959778865E-3</v>
      </c>
      <c r="AG3851">
        <f>VLOOKUP($U3851,$C$3624:$S$3650, COLUMNS($C$3651:L3857), FALSE)</f>
        <v>7.8909090909090915</v>
      </c>
      <c r="AH3851">
        <f>VLOOKUP($U3851,$C$3624:$S$3650, COLUMNS($C$3651:M3857), FALSE)</f>
        <v>1.2582848310586652E-3</v>
      </c>
      <c r="AI3851">
        <f>VLOOKUP($U3851,$C$3624:$S$3650, COLUMNS($C$3651:N3857), FALSE)</f>
        <v>2133.375</v>
      </c>
      <c r="AJ3851">
        <f>VLOOKUP($U3851,$C$3624:$S$3650, COLUMNS($C$3651:O3857), FALSE)</f>
        <v>0.49661728141004102</v>
      </c>
      <c r="AK3851">
        <f>VLOOKUP($U3851,$C$3624:$S$3650, COLUMNS($C$3651:P3857), FALSE)</f>
        <v>0</v>
      </c>
      <c r="AL3851">
        <f>VLOOKUP($U3851,$C$3624:$S$3650, COLUMNS($C$3651:Q3857), FALSE)</f>
        <v>561</v>
      </c>
      <c r="AM3851">
        <f>VLOOKUP($U3851,$C$3624:$S$3650, COLUMNS($C$3651:R3857), FALSE)</f>
        <v>0</v>
      </c>
      <c r="AN3851">
        <f>VLOOKUP($U3851,$C$3624:$S$3650, COLUMNS($C$3651:S3857), FALSE)</f>
        <v>2.4449999999999998</v>
      </c>
      <c r="AO3851">
        <f t="shared" si="60"/>
        <v>26.263932107496466</v>
      </c>
    </row>
    <row r="3852" spans="21:41" x14ac:dyDescent="0.2">
      <c r="U3852" t="str">
        <f t="shared" si="61"/>
        <v>LTMpH</v>
      </c>
      <c r="V3852" s="176" t="s">
        <v>14622</v>
      </c>
      <c r="W3852" s="176" t="s">
        <v>14621</v>
      </c>
      <c r="X3852" s="176" t="s">
        <v>14619</v>
      </c>
      <c r="Y3852" s="176" t="s">
        <v>12825</v>
      </c>
      <c r="Z3852" s="176">
        <v>615.63006189999999</v>
      </c>
      <c r="AA3852">
        <f>VLOOKUP($U3852,$C$3624:$S$3650, COLUMNS($C$3651:F3857), FALSE)</f>
        <v>34.75</v>
      </c>
      <c r="AB3852">
        <f>VLOOKUP($U3852,$C$3624:$S$3650, COLUMNS($C$3651:G3857), FALSE)</f>
        <v>0.22360679774997896</v>
      </c>
      <c r="AC3852">
        <f>VLOOKUP($U3852,$C$3624:$S$3650, COLUMNS($C$3651:H3857), FALSE)</f>
        <v>26.8</v>
      </c>
      <c r="AD3852">
        <f>VLOOKUP($U3852,$C$3624:$S$3650, COLUMNS($C$3651:I3857), FALSE)</f>
        <v>1.5811388300841896E-2</v>
      </c>
      <c r="AE3852">
        <f>VLOOKUP($U3852,$C$3624:$S$3650, COLUMNS($C$3651:J3857), FALSE)</f>
        <v>25.2990099009901</v>
      </c>
      <c r="AF3852">
        <f>VLOOKUP($U3852,$C$3624:$S$3650, COLUMNS($C$3651:K3857), FALSE)</f>
        <v>7.0359788959778865E-3</v>
      </c>
      <c r="AG3852">
        <f>VLOOKUP($U3852,$C$3624:$S$3650, COLUMNS($C$3651:L3857), FALSE)</f>
        <v>7.8909090909090915</v>
      </c>
      <c r="AH3852">
        <f>VLOOKUP($U3852,$C$3624:$S$3650, COLUMNS($C$3651:M3857), FALSE)</f>
        <v>1.2582848310586652E-3</v>
      </c>
      <c r="AI3852">
        <f>VLOOKUP($U3852,$C$3624:$S$3650, COLUMNS($C$3651:N3857), FALSE)</f>
        <v>2133.375</v>
      </c>
      <c r="AJ3852">
        <f>VLOOKUP($U3852,$C$3624:$S$3650, COLUMNS($C$3651:O3857), FALSE)</f>
        <v>0.49661728141004102</v>
      </c>
      <c r="AK3852">
        <f>VLOOKUP($U3852,$C$3624:$S$3650, COLUMNS($C$3651:P3857), FALSE)</f>
        <v>0</v>
      </c>
      <c r="AL3852">
        <f>VLOOKUP($U3852,$C$3624:$S$3650, COLUMNS($C$3651:Q3857), FALSE)</f>
        <v>561</v>
      </c>
      <c r="AM3852">
        <f>VLOOKUP($U3852,$C$3624:$S$3650, COLUMNS($C$3651:R3857), FALSE)</f>
        <v>0</v>
      </c>
      <c r="AN3852">
        <f>VLOOKUP($U3852,$C$3624:$S$3650, COLUMNS($C$3651:S3857), FALSE)</f>
        <v>2.4449999999999998</v>
      </c>
      <c r="AO3852">
        <f t="shared" si="60"/>
        <v>26.263932107496466</v>
      </c>
    </row>
    <row r="3853" spans="21:41" x14ac:dyDescent="0.2">
      <c r="U3853" t="str">
        <f t="shared" si="61"/>
        <v>LTMpH</v>
      </c>
      <c r="V3853" s="176" t="s">
        <v>14622</v>
      </c>
      <c r="W3853" s="176" t="s">
        <v>14621</v>
      </c>
      <c r="X3853" s="176" t="s">
        <v>14619</v>
      </c>
      <c r="Y3853" s="176" t="s">
        <v>12825</v>
      </c>
      <c r="Z3853" s="176">
        <v>82.530324070000006</v>
      </c>
      <c r="AA3853">
        <f>VLOOKUP($U3853,$C$3624:$S$3650, COLUMNS($C$3651:F3858), FALSE)</f>
        <v>34.75</v>
      </c>
      <c r="AB3853">
        <f>VLOOKUP($U3853,$C$3624:$S$3650, COLUMNS($C$3651:G3858), FALSE)</f>
        <v>0.22360679774997896</v>
      </c>
      <c r="AC3853">
        <f>VLOOKUP($U3853,$C$3624:$S$3650, COLUMNS($C$3651:H3858), FALSE)</f>
        <v>26.8</v>
      </c>
      <c r="AD3853">
        <f>VLOOKUP($U3853,$C$3624:$S$3650, COLUMNS($C$3651:I3858), FALSE)</f>
        <v>1.5811388300841896E-2</v>
      </c>
      <c r="AE3853">
        <f>VLOOKUP($U3853,$C$3624:$S$3650, COLUMNS($C$3651:J3858), FALSE)</f>
        <v>25.2990099009901</v>
      </c>
      <c r="AF3853">
        <f>VLOOKUP($U3853,$C$3624:$S$3650, COLUMNS($C$3651:K3858), FALSE)</f>
        <v>7.0359788959778865E-3</v>
      </c>
      <c r="AG3853">
        <f>VLOOKUP($U3853,$C$3624:$S$3650, COLUMNS($C$3651:L3858), FALSE)</f>
        <v>7.8909090909090915</v>
      </c>
      <c r="AH3853">
        <f>VLOOKUP($U3853,$C$3624:$S$3650, COLUMNS($C$3651:M3858), FALSE)</f>
        <v>1.2582848310586652E-3</v>
      </c>
      <c r="AI3853">
        <f>VLOOKUP($U3853,$C$3624:$S$3650, COLUMNS($C$3651:N3858), FALSE)</f>
        <v>2133.375</v>
      </c>
      <c r="AJ3853">
        <f>VLOOKUP($U3853,$C$3624:$S$3650, COLUMNS($C$3651:O3858), FALSE)</f>
        <v>0.49661728141004102</v>
      </c>
      <c r="AK3853">
        <f>VLOOKUP($U3853,$C$3624:$S$3650, COLUMNS($C$3651:P3858), FALSE)</f>
        <v>0</v>
      </c>
      <c r="AL3853">
        <f>VLOOKUP($U3853,$C$3624:$S$3650, COLUMNS($C$3651:Q3858), FALSE)</f>
        <v>561</v>
      </c>
      <c r="AM3853">
        <f>VLOOKUP($U3853,$C$3624:$S$3650, COLUMNS($C$3651:R3858), FALSE)</f>
        <v>0</v>
      </c>
      <c r="AN3853">
        <f>VLOOKUP($U3853,$C$3624:$S$3650, COLUMNS($C$3651:S3858), FALSE)</f>
        <v>2.4449999999999998</v>
      </c>
      <c r="AO3853">
        <f t="shared" si="60"/>
        <v>26.263932107496466</v>
      </c>
    </row>
    <row r="3854" spans="21:41" x14ac:dyDescent="0.2">
      <c r="U3854" t="str">
        <f t="shared" si="61"/>
        <v>MTLpH</v>
      </c>
      <c r="V3854" s="176" t="s">
        <v>14616</v>
      </c>
      <c r="W3854" s="176" t="s">
        <v>14623</v>
      </c>
      <c r="X3854" s="176" t="s">
        <v>14618</v>
      </c>
      <c r="Y3854" s="176" t="s">
        <v>12825</v>
      </c>
      <c r="Z3854" s="176">
        <v>105.60119419999999</v>
      </c>
      <c r="AA3854">
        <f>VLOOKUP($U3854,$C$3624:$S$3650, COLUMNS($C$3651:F3858), FALSE)</f>
        <v>34.75</v>
      </c>
      <c r="AB3854">
        <f>VLOOKUP($U3854,$C$3624:$S$3650, COLUMNS($C$3651:G3858), FALSE)</f>
        <v>0.22360679774997896</v>
      </c>
      <c r="AC3854">
        <f>VLOOKUP($U3854,$C$3624:$S$3650, COLUMNS($C$3651:H3858), FALSE)</f>
        <v>28.200000000000003</v>
      </c>
      <c r="AD3854">
        <f>VLOOKUP($U3854,$C$3624:$S$3650, COLUMNS($C$3651:I3858), FALSE)</f>
        <v>0.15811388300841897</v>
      </c>
      <c r="AE3854">
        <f>VLOOKUP($U3854,$C$3624:$S$3650, COLUMNS($C$3651:J3858), FALSE)</f>
        <v>26.7019801980198</v>
      </c>
      <c r="AF3854">
        <f>VLOOKUP($U3854,$C$3624:$S$3650, COLUMNS($C$3651:K3858), FALSE)</f>
        <v>1.3658982889427951E-2</v>
      </c>
      <c r="AG3854">
        <f>VLOOKUP($U3854,$C$3624:$S$3650, COLUMNS($C$3651:L3858), FALSE)</f>
        <v>7.6950000000000003</v>
      </c>
      <c r="AH3854">
        <f>VLOOKUP($U3854,$C$3624:$S$3650, COLUMNS($C$3651:M3858), FALSE)</f>
        <v>1.2745319221005506E-3</v>
      </c>
      <c r="AI3854">
        <f>VLOOKUP($U3854,$C$3624:$S$3650, COLUMNS($C$3651:N3858), FALSE)</f>
        <v>2182.4545454545455</v>
      </c>
      <c r="AJ3854">
        <f>VLOOKUP($U3854,$C$3624:$S$3650, COLUMNS($C$3651:O3858), FALSE)</f>
        <v>0.23423238809890801</v>
      </c>
      <c r="AK3854">
        <f>VLOOKUP($U3854,$C$3624:$S$3650, COLUMNS($C$3651:P3858), FALSE)</f>
        <v>0</v>
      </c>
      <c r="AL3854">
        <f>VLOOKUP($U3854,$C$3624:$S$3650, COLUMNS($C$3651:Q3858), FALSE)</f>
        <v>977.5</v>
      </c>
      <c r="AM3854">
        <f>VLOOKUP($U3854,$C$3624:$S$3650, COLUMNS($C$3651:R3858), FALSE)</f>
        <v>0</v>
      </c>
      <c r="AN3854">
        <f>VLOOKUP($U3854,$C$3624:$S$3650, COLUMNS($C$3651:S3858), FALSE)</f>
        <v>1.78</v>
      </c>
      <c r="AO3854">
        <f t="shared" si="60"/>
        <v>27.664992927864215</v>
      </c>
    </row>
    <row r="3855" spans="21:41" x14ac:dyDescent="0.2">
      <c r="U3855" t="str">
        <f t="shared" si="61"/>
        <v>MTLpH</v>
      </c>
      <c r="V3855" s="176" t="s">
        <v>14616</v>
      </c>
      <c r="W3855" s="176" t="s">
        <v>14623</v>
      </c>
      <c r="X3855" s="176" t="s">
        <v>14618</v>
      </c>
      <c r="Y3855" s="176" t="s">
        <v>12825</v>
      </c>
      <c r="Z3855" s="176">
        <v>266.18708450000003</v>
      </c>
      <c r="AA3855">
        <f>VLOOKUP($U3855,$C$3624:$S$3650, COLUMNS($C$3651:F3858), FALSE)</f>
        <v>34.75</v>
      </c>
      <c r="AB3855">
        <f>VLOOKUP($U3855,$C$3624:$S$3650, COLUMNS($C$3651:G3858), FALSE)</f>
        <v>0.22360679774997896</v>
      </c>
      <c r="AC3855">
        <f>VLOOKUP($U3855,$C$3624:$S$3650, COLUMNS($C$3651:H3858), FALSE)</f>
        <v>28.200000000000003</v>
      </c>
      <c r="AD3855">
        <f>VLOOKUP($U3855,$C$3624:$S$3650, COLUMNS($C$3651:I3858), FALSE)</f>
        <v>0.15811388300841897</v>
      </c>
      <c r="AE3855">
        <f>VLOOKUP($U3855,$C$3624:$S$3650, COLUMNS($C$3651:J3858), FALSE)</f>
        <v>26.7019801980198</v>
      </c>
      <c r="AF3855">
        <f>VLOOKUP($U3855,$C$3624:$S$3650, COLUMNS($C$3651:K3858), FALSE)</f>
        <v>1.3658982889427951E-2</v>
      </c>
      <c r="AG3855">
        <f>VLOOKUP($U3855,$C$3624:$S$3650, COLUMNS($C$3651:L3858), FALSE)</f>
        <v>7.6950000000000003</v>
      </c>
      <c r="AH3855">
        <f>VLOOKUP($U3855,$C$3624:$S$3650, COLUMNS($C$3651:M3858), FALSE)</f>
        <v>1.2745319221005506E-3</v>
      </c>
      <c r="AI3855">
        <f>VLOOKUP($U3855,$C$3624:$S$3650, COLUMNS($C$3651:N3858), FALSE)</f>
        <v>2182.4545454545455</v>
      </c>
      <c r="AJ3855">
        <f>VLOOKUP($U3855,$C$3624:$S$3650, COLUMNS($C$3651:O3858), FALSE)</f>
        <v>0.23423238809890801</v>
      </c>
      <c r="AK3855">
        <f>VLOOKUP($U3855,$C$3624:$S$3650, COLUMNS($C$3651:P3858), FALSE)</f>
        <v>0</v>
      </c>
      <c r="AL3855">
        <f>VLOOKUP($U3855,$C$3624:$S$3650, COLUMNS($C$3651:Q3858), FALSE)</f>
        <v>977.5</v>
      </c>
      <c r="AM3855">
        <f>VLOOKUP($U3855,$C$3624:$S$3650, COLUMNS($C$3651:R3858), FALSE)</f>
        <v>0</v>
      </c>
      <c r="AN3855">
        <f>VLOOKUP($U3855,$C$3624:$S$3650, COLUMNS($C$3651:S3858), FALSE)</f>
        <v>1.78</v>
      </c>
      <c r="AO3855">
        <f t="shared" si="60"/>
        <v>27.664992927864215</v>
      </c>
    </row>
    <row r="3856" spans="21:41" x14ac:dyDescent="0.2">
      <c r="U3856" t="str">
        <f t="shared" si="61"/>
        <v>MTLpH</v>
      </c>
      <c r="V3856" s="176" t="s">
        <v>14616</v>
      </c>
      <c r="W3856" s="176" t="s">
        <v>14623</v>
      </c>
      <c r="X3856" s="176" t="s">
        <v>14618</v>
      </c>
      <c r="Y3856" s="176" t="s">
        <v>12825</v>
      </c>
      <c r="Z3856" s="176">
        <v>66.397999330000005</v>
      </c>
      <c r="AA3856">
        <f>VLOOKUP($U3856,$C$3624:$S$3650, COLUMNS($C$3651:F3858), FALSE)</f>
        <v>34.75</v>
      </c>
      <c r="AB3856">
        <f>VLOOKUP($U3856,$C$3624:$S$3650, COLUMNS($C$3651:G3858), FALSE)</f>
        <v>0.22360679774997896</v>
      </c>
      <c r="AC3856">
        <f>VLOOKUP($U3856,$C$3624:$S$3650, COLUMNS($C$3651:H3858), FALSE)</f>
        <v>28.200000000000003</v>
      </c>
      <c r="AD3856">
        <f>VLOOKUP($U3856,$C$3624:$S$3650, COLUMNS($C$3651:I3858), FALSE)</f>
        <v>0.15811388300841897</v>
      </c>
      <c r="AE3856">
        <f>VLOOKUP($U3856,$C$3624:$S$3650, COLUMNS($C$3651:J3858), FALSE)</f>
        <v>26.7019801980198</v>
      </c>
      <c r="AF3856">
        <f>VLOOKUP($U3856,$C$3624:$S$3650, COLUMNS($C$3651:K3858), FALSE)</f>
        <v>1.3658982889427951E-2</v>
      </c>
      <c r="AG3856">
        <f>VLOOKUP($U3856,$C$3624:$S$3650, COLUMNS($C$3651:L3858), FALSE)</f>
        <v>7.6950000000000003</v>
      </c>
      <c r="AH3856">
        <f>VLOOKUP($U3856,$C$3624:$S$3650, COLUMNS($C$3651:M3858), FALSE)</f>
        <v>1.2745319221005506E-3</v>
      </c>
      <c r="AI3856">
        <f>VLOOKUP($U3856,$C$3624:$S$3650, COLUMNS($C$3651:N3858), FALSE)</f>
        <v>2182.4545454545455</v>
      </c>
      <c r="AJ3856">
        <f>VLOOKUP($U3856,$C$3624:$S$3650, COLUMNS($C$3651:O3858), FALSE)</f>
        <v>0.23423238809890801</v>
      </c>
      <c r="AK3856">
        <f>VLOOKUP($U3856,$C$3624:$S$3650, COLUMNS($C$3651:P3858), FALSE)</f>
        <v>0</v>
      </c>
      <c r="AL3856">
        <f>VLOOKUP($U3856,$C$3624:$S$3650, COLUMNS($C$3651:Q3858), FALSE)</f>
        <v>977.5</v>
      </c>
      <c r="AM3856">
        <f>VLOOKUP($U3856,$C$3624:$S$3650, COLUMNS($C$3651:R3858), FALSE)</f>
        <v>0</v>
      </c>
      <c r="AN3856">
        <f>VLOOKUP($U3856,$C$3624:$S$3650, COLUMNS($C$3651:S3858), FALSE)</f>
        <v>1.78</v>
      </c>
      <c r="AO3856">
        <f t="shared" si="60"/>
        <v>27.664992927864215</v>
      </c>
    </row>
    <row r="3857" spans="21:41" x14ac:dyDescent="0.2">
      <c r="U3857" t="str">
        <f t="shared" si="61"/>
        <v>MTLpH</v>
      </c>
      <c r="V3857" s="176" t="s">
        <v>14616</v>
      </c>
      <c r="W3857" s="176" t="s">
        <v>14623</v>
      </c>
      <c r="X3857" s="176" t="s">
        <v>14618</v>
      </c>
      <c r="Y3857" s="176" t="s">
        <v>12825</v>
      </c>
      <c r="Z3857" s="176">
        <v>179.84197270000001</v>
      </c>
      <c r="AA3857">
        <f>VLOOKUP($U3857,$C$3624:$S$3650, COLUMNS($C$3651:F3859), FALSE)</f>
        <v>34.75</v>
      </c>
      <c r="AB3857">
        <f>VLOOKUP($U3857,$C$3624:$S$3650, COLUMNS($C$3651:G3859), FALSE)</f>
        <v>0.22360679774997896</v>
      </c>
      <c r="AC3857">
        <f>VLOOKUP($U3857,$C$3624:$S$3650, COLUMNS($C$3651:H3859), FALSE)</f>
        <v>28.200000000000003</v>
      </c>
      <c r="AD3857">
        <f>VLOOKUP($U3857,$C$3624:$S$3650, COLUMNS($C$3651:I3859), FALSE)</f>
        <v>0.15811388300841897</v>
      </c>
      <c r="AE3857">
        <f>VLOOKUP($U3857,$C$3624:$S$3650, COLUMNS($C$3651:J3859), FALSE)</f>
        <v>26.7019801980198</v>
      </c>
      <c r="AF3857">
        <f>VLOOKUP($U3857,$C$3624:$S$3650, COLUMNS($C$3651:K3859), FALSE)</f>
        <v>1.3658982889427951E-2</v>
      </c>
      <c r="AG3857">
        <f>VLOOKUP($U3857,$C$3624:$S$3650, COLUMNS($C$3651:L3859), FALSE)</f>
        <v>7.6950000000000003</v>
      </c>
      <c r="AH3857">
        <f>VLOOKUP($U3857,$C$3624:$S$3650, COLUMNS($C$3651:M3859), FALSE)</f>
        <v>1.2745319221005506E-3</v>
      </c>
      <c r="AI3857">
        <f>VLOOKUP($U3857,$C$3624:$S$3650, COLUMNS($C$3651:N3859), FALSE)</f>
        <v>2182.4545454545455</v>
      </c>
      <c r="AJ3857">
        <f>VLOOKUP($U3857,$C$3624:$S$3650, COLUMNS($C$3651:O3859), FALSE)</f>
        <v>0.23423238809890801</v>
      </c>
      <c r="AK3857">
        <f>VLOOKUP($U3857,$C$3624:$S$3650, COLUMNS($C$3651:P3859), FALSE)</f>
        <v>0</v>
      </c>
      <c r="AL3857">
        <f>VLOOKUP($U3857,$C$3624:$S$3650, COLUMNS($C$3651:Q3859), FALSE)</f>
        <v>977.5</v>
      </c>
      <c r="AM3857">
        <f>VLOOKUP($U3857,$C$3624:$S$3650, COLUMNS($C$3651:R3859), FALSE)</f>
        <v>0</v>
      </c>
      <c r="AN3857">
        <f>VLOOKUP($U3857,$C$3624:$S$3650, COLUMNS($C$3651:S3859), FALSE)</f>
        <v>1.78</v>
      </c>
      <c r="AO3857">
        <f t="shared" si="60"/>
        <v>27.664992927864215</v>
      </c>
    </row>
    <row r="3858" spans="21:41" x14ac:dyDescent="0.2">
      <c r="U3858" t="str">
        <f t="shared" si="61"/>
        <v>MTLpH</v>
      </c>
      <c r="V3858" s="176" t="s">
        <v>14616</v>
      </c>
      <c r="W3858" s="176" t="s">
        <v>14623</v>
      </c>
      <c r="X3858" s="176" t="s">
        <v>14618</v>
      </c>
      <c r="Y3858" s="176" t="s">
        <v>12825</v>
      </c>
      <c r="Z3858" s="176">
        <v>172.3088486</v>
      </c>
      <c r="AA3858">
        <f>VLOOKUP($U3858,$C$3624:$S$3650, COLUMNS($C$3651:F3860), FALSE)</f>
        <v>34.75</v>
      </c>
      <c r="AB3858">
        <f>VLOOKUP($U3858,$C$3624:$S$3650, COLUMNS($C$3651:G3860), FALSE)</f>
        <v>0.22360679774997896</v>
      </c>
      <c r="AC3858">
        <f>VLOOKUP($U3858,$C$3624:$S$3650, COLUMNS($C$3651:H3860), FALSE)</f>
        <v>28.200000000000003</v>
      </c>
      <c r="AD3858">
        <f>VLOOKUP($U3858,$C$3624:$S$3650, COLUMNS($C$3651:I3860), FALSE)</f>
        <v>0.15811388300841897</v>
      </c>
      <c r="AE3858">
        <f>VLOOKUP($U3858,$C$3624:$S$3650, COLUMNS($C$3651:J3860), FALSE)</f>
        <v>26.7019801980198</v>
      </c>
      <c r="AF3858">
        <f>VLOOKUP($U3858,$C$3624:$S$3650, COLUMNS($C$3651:K3860), FALSE)</f>
        <v>1.3658982889427951E-2</v>
      </c>
      <c r="AG3858">
        <f>VLOOKUP($U3858,$C$3624:$S$3650, COLUMNS($C$3651:L3860), FALSE)</f>
        <v>7.6950000000000003</v>
      </c>
      <c r="AH3858">
        <f>VLOOKUP($U3858,$C$3624:$S$3650, COLUMNS($C$3651:M3860), FALSE)</f>
        <v>1.2745319221005506E-3</v>
      </c>
      <c r="AI3858">
        <f>VLOOKUP($U3858,$C$3624:$S$3650, COLUMNS($C$3651:N3860), FALSE)</f>
        <v>2182.4545454545455</v>
      </c>
      <c r="AJ3858">
        <f>VLOOKUP($U3858,$C$3624:$S$3650, COLUMNS($C$3651:O3860), FALSE)</f>
        <v>0.23423238809890801</v>
      </c>
      <c r="AK3858">
        <f>VLOOKUP($U3858,$C$3624:$S$3650, COLUMNS($C$3651:P3860), FALSE)</f>
        <v>0</v>
      </c>
      <c r="AL3858">
        <f>VLOOKUP($U3858,$C$3624:$S$3650, COLUMNS($C$3651:Q3860), FALSE)</f>
        <v>977.5</v>
      </c>
      <c r="AM3858">
        <f>VLOOKUP($U3858,$C$3624:$S$3650, COLUMNS($C$3651:R3860), FALSE)</f>
        <v>0</v>
      </c>
      <c r="AN3858">
        <f>VLOOKUP($U3858,$C$3624:$S$3650, COLUMNS($C$3651:S3860), FALSE)</f>
        <v>1.78</v>
      </c>
      <c r="AO3858">
        <f t="shared" si="60"/>
        <v>27.664992927864215</v>
      </c>
    </row>
    <row r="3859" spans="21:41" x14ac:dyDescent="0.2">
      <c r="U3859" t="str">
        <f t="shared" si="61"/>
        <v>MTLpH</v>
      </c>
      <c r="V3859" s="176" t="s">
        <v>14616</v>
      </c>
      <c r="W3859" s="176" t="s">
        <v>14623</v>
      </c>
      <c r="X3859" s="176" t="s">
        <v>14619</v>
      </c>
      <c r="Y3859" s="176" t="s">
        <v>12825</v>
      </c>
      <c r="Z3859" s="176">
        <v>99.077332850000005</v>
      </c>
      <c r="AA3859">
        <f>VLOOKUP($U3859,$C$3624:$S$3650, COLUMNS($C$3651:F3864), FALSE)</f>
        <v>34.75</v>
      </c>
      <c r="AB3859">
        <f>VLOOKUP($U3859,$C$3624:$S$3650, COLUMNS($C$3651:G3864), FALSE)</f>
        <v>0.22360679774997896</v>
      </c>
      <c r="AC3859">
        <f>VLOOKUP($U3859,$C$3624:$S$3650, COLUMNS($C$3651:H3864), FALSE)</f>
        <v>28.200000000000003</v>
      </c>
      <c r="AD3859">
        <f>VLOOKUP($U3859,$C$3624:$S$3650, COLUMNS($C$3651:I3864), FALSE)</f>
        <v>0.15811388300841897</v>
      </c>
      <c r="AE3859">
        <f>VLOOKUP($U3859,$C$3624:$S$3650, COLUMNS($C$3651:J3864), FALSE)</f>
        <v>26.7019801980198</v>
      </c>
      <c r="AF3859">
        <f>VLOOKUP($U3859,$C$3624:$S$3650, COLUMNS($C$3651:K3864), FALSE)</f>
        <v>1.3658982889427951E-2</v>
      </c>
      <c r="AG3859">
        <f>VLOOKUP($U3859,$C$3624:$S$3650, COLUMNS($C$3651:L3864), FALSE)</f>
        <v>7.6950000000000003</v>
      </c>
      <c r="AH3859">
        <f>VLOOKUP($U3859,$C$3624:$S$3650, COLUMNS($C$3651:M3864), FALSE)</f>
        <v>1.2745319221005506E-3</v>
      </c>
      <c r="AI3859">
        <f>VLOOKUP($U3859,$C$3624:$S$3650, COLUMNS($C$3651:N3864), FALSE)</f>
        <v>2182.4545454545455</v>
      </c>
      <c r="AJ3859">
        <f>VLOOKUP($U3859,$C$3624:$S$3650, COLUMNS($C$3651:O3864), FALSE)</f>
        <v>0.23423238809890801</v>
      </c>
      <c r="AK3859">
        <f>VLOOKUP($U3859,$C$3624:$S$3650, COLUMNS($C$3651:P3864), FALSE)</f>
        <v>0</v>
      </c>
      <c r="AL3859">
        <f>VLOOKUP($U3859,$C$3624:$S$3650, COLUMNS($C$3651:Q3864), FALSE)</f>
        <v>977.5</v>
      </c>
      <c r="AM3859">
        <f>VLOOKUP($U3859,$C$3624:$S$3650, COLUMNS($C$3651:R3864), FALSE)</f>
        <v>0</v>
      </c>
      <c r="AN3859">
        <f>VLOOKUP($U3859,$C$3624:$S$3650, COLUMNS($C$3651:S3864), FALSE)</f>
        <v>1.78</v>
      </c>
      <c r="AO3859">
        <f t="shared" si="60"/>
        <v>27.664992927864215</v>
      </c>
    </row>
    <row r="3860" spans="21:41" x14ac:dyDescent="0.2">
      <c r="U3860" t="str">
        <f t="shared" si="61"/>
        <v>MTMpH</v>
      </c>
      <c r="V3860" s="176" t="s">
        <v>14616</v>
      </c>
      <c r="W3860" s="176" t="s">
        <v>14621</v>
      </c>
      <c r="X3860" s="176" t="s">
        <v>14618</v>
      </c>
      <c r="Y3860" s="176" t="s">
        <v>12825</v>
      </c>
      <c r="Z3860" s="176">
        <v>498.2457076</v>
      </c>
      <c r="AA3860">
        <f>VLOOKUP($U3860,$C$3624:$S$3650, COLUMNS($C$3651:F3865), FALSE)</f>
        <v>34.9</v>
      </c>
      <c r="AB3860">
        <f>VLOOKUP($U3860,$C$3624:$S$3650, COLUMNS($C$3651:G3865), FALSE)</f>
        <v>0.22360679774997896</v>
      </c>
      <c r="AC3860">
        <f>VLOOKUP($U3860,$C$3624:$S$3650, COLUMNS($C$3651:H3865), FALSE)</f>
        <v>28.201980198019804</v>
      </c>
      <c r="AD3860">
        <f>VLOOKUP($U3860,$C$3624:$S$3650, COLUMNS($C$3651:I3865), FALSE)</f>
        <v>2.2249707974499239E-2</v>
      </c>
      <c r="AE3860">
        <f>VLOOKUP($U3860,$C$3624:$S$3650, COLUMNS($C$3651:J3865), FALSE)</f>
        <v>26.799009900990097</v>
      </c>
      <c r="AF3860">
        <f>VLOOKUP($U3860,$C$3624:$S$3650, COLUMNS($C$3651:K3865), FALSE)</f>
        <v>6.8358622556036145E-3</v>
      </c>
      <c r="AG3860">
        <f>VLOOKUP($U3860,$C$3624:$S$3650, COLUMNS($C$3651:L3865), FALSE)</f>
        <v>7.8527272727272734</v>
      </c>
      <c r="AH3860">
        <f>VLOOKUP($U3860,$C$3624:$S$3650, COLUMNS($C$3651:M3865), FALSE)</f>
        <v>3.7820485120258736E-3</v>
      </c>
      <c r="AI3860">
        <f>VLOOKUP($U3860,$C$3624:$S$3650, COLUMNS($C$3651:N3865), FALSE)</f>
        <v>2139</v>
      </c>
      <c r="AJ3860">
        <f>VLOOKUP($U3860,$C$3624:$S$3650, COLUMNS($C$3651:O3865), FALSE)</f>
        <v>0.12994172844894958</v>
      </c>
      <c r="AK3860">
        <f>VLOOKUP($U3860,$C$3624:$S$3650, COLUMNS($C$3651:P3865), FALSE)</f>
        <v>0</v>
      </c>
      <c r="AL3860">
        <f>VLOOKUP($U3860,$C$3624:$S$3650, COLUMNS($C$3651:Q3865), FALSE)</f>
        <v>602</v>
      </c>
      <c r="AM3860">
        <f>VLOOKUP($U3860,$C$3624:$S$3650, COLUMNS($C$3651:R3865), FALSE)</f>
        <v>0</v>
      </c>
      <c r="AN3860">
        <f>VLOOKUP($U3860,$C$3624:$S$3650, COLUMNS($C$3651:S3865), FALSE)</f>
        <v>2.4500000000000002</v>
      </c>
      <c r="AO3860">
        <f t="shared" si="60"/>
        <v>27.700919377652049</v>
      </c>
    </row>
    <row r="3861" spans="21:41" x14ac:dyDescent="0.2">
      <c r="U3861" t="str">
        <f t="shared" si="61"/>
        <v>MTMpH</v>
      </c>
      <c r="V3861" s="176" t="s">
        <v>14616</v>
      </c>
      <c r="W3861" s="176" t="s">
        <v>14621</v>
      </c>
      <c r="X3861" s="176" t="s">
        <v>14618</v>
      </c>
      <c r="Y3861" s="176" t="s">
        <v>12825</v>
      </c>
      <c r="Z3861" s="176">
        <v>313.95838229999998</v>
      </c>
      <c r="AA3861">
        <f>VLOOKUP($U3861,$C$3624:$S$3650, COLUMNS($C$3651:F3866), FALSE)</f>
        <v>34.9</v>
      </c>
      <c r="AB3861">
        <f>VLOOKUP($U3861,$C$3624:$S$3650, COLUMNS($C$3651:G3866), FALSE)</f>
        <v>0.22360679774997896</v>
      </c>
      <c r="AC3861">
        <f>VLOOKUP($U3861,$C$3624:$S$3650, COLUMNS($C$3651:H3866), FALSE)</f>
        <v>28.201980198019804</v>
      </c>
      <c r="AD3861">
        <f>VLOOKUP($U3861,$C$3624:$S$3650, COLUMNS($C$3651:I3866), FALSE)</f>
        <v>2.2249707974499239E-2</v>
      </c>
      <c r="AE3861">
        <f>VLOOKUP($U3861,$C$3624:$S$3650, COLUMNS($C$3651:J3866), FALSE)</f>
        <v>26.799009900990097</v>
      </c>
      <c r="AF3861">
        <f>VLOOKUP($U3861,$C$3624:$S$3650, COLUMNS($C$3651:K3866), FALSE)</f>
        <v>6.8358622556036145E-3</v>
      </c>
      <c r="AG3861">
        <f>VLOOKUP($U3861,$C$3624:$S$3650, COLUMNS($C$3651:L3866), FALSE)</f>
        <v>7.8527272727272734</v>
      </c>
      <c r="AH3861">
        <f>VLOOKUP($U3861,$C$3624:$S$3650, COLUMNS($C$3651:M3866), FALSE)</f>
        <v>3.7820485120258736E-3</v>
      </c>
      <c r="AI3861">
        <f>VLOOKUP($U3861,$C$3624:$S$3650, COLUMNS($C$3651:N3866), FALSE)</f>
        <v>2139</v>
      </c>
      <c r="AJ3861">
        <f>VLOOKUP($U3861,$C$3624:$S$3650, COLUMNS($C$3651:O3866), FALSE)</f>
        <v>0.12994172844894958</v>
      </c>
      <c r="AK3861">
        <f>VLOOKUP($U3861,$C$3624:$S$3650, COLUMNS($C$3651:P3866), FALSE)</f>
        <v>0</v>
      </c>
      <c r="AL3861">
        <f>VLOOKUP($U3861,$C$3624:$S$3650, COLUMNS($C$3651:Q3866), FALSE)</f>
        <v>602</v>
      </c>
      <c r="AM3861">
        <f>VLOOKUP($U3861,$C$3624:$S$3650, COLUMNS($C$3651:R3866), FALSE)</f>
        <v>0</v>
      </c>
      <c r="AN3861">
        <f>VLOOKUP($U3861,$C$3624:$S$3650, COLUMNS($C$3651:S3866), FALSE)</f>
        <v>2.4500000000000002</v>
      </c>
      <c r="AO3861">
        <f t="shared" si="60"/>
        <v>27.700919377652049</v>
      </c>
    </row>
    <row r="3862" spans="21:41" x14ac:dyDescent="0.2">
      <c r="U3862" t="str">
        <f t="shared" si="61"/>
        <v>MTMpH</v>
      </c>
      <c r="V3862" s="176" t="s">
        <v>14616</v>
      </c>
      <c r="W3862" s="176" t="s">
        <v>14621</v>
      </c>
      <c r="X3862" s="176" t="s">
        <v>14618</v>
      </c>
      <c r="Y3862" s="176" t="s">
        <v>12825</v>
      </c>
      <c r="Z3862" s="176">
        <v>374.65212389999999</v>
      </c>
      <c r="AA3862">
        <f>VLOOKUP($U3862,$C$3624:$S$3650, COLUMNS($C$3651:F3867), FALSE)</f>
        <v>34.9</v>
      </c>
      <c r="AB3862">
        <f>VLOOKUP($U3862,$C$3624:$S$3650, COLUMNS($C$3651:G3867), FALSE)</f>
        <v>0.22360679774997896</v>
      </c>
      <c r="AC3862">
        <f>VLOOKUP($U3862,$C$3624:$S$3650, COLUMNS($C$3651:H3867), FALSE)</f>
        <v>28.201980198019804</v>
      </c>
      <c r="AD3862">
        <f>VLOOKUP($U3862,$C$3624:$S$3650, COLUMNS($C$3651:I3867), FALSE)</f>
        <v>2.2249707974499239E-2</v>
      </c>
      <c r="AE3862">
        <f>VLOOKUP($U3862,$C$3624:$S$3650, COLUMNS($C$3651:J3867), FALSE)</f>
        <v>26.799009900990097</v>
      </c>
      <c r="AF3862">
        <f>VLOOKUP($U3862,$C$3624:$S$3650, COLUMNS($C$3651:K3867), FALSE)</f>
        <v>6.8358622556036145E-3</v>
      </c>
      <c r="AG3862">
        <f>VLOOKUP($U3862,$C$3624:$S$3650, COLUMNS($C$3651:L3867), FALSE)</f>
        <v>7.8527272727272734</v>
      </c>
      <c r="AH3862">
        <f>VLOOKUP($U3862,$C$3624:$S$3650, COLUMNS($C$3651:M3867), FALSE)</f>
        <v>3.7820485120258736E-3</v>
      </c>
      <c r="AI3862">
        <f>VLOOKUP($U3862,$C$3624:$S$3650, COLUMNS($C$3651:N3867), FALSE)</f>
        <v>2139</v>
      </c>
      <c r="AJ3862">
        <f>VLOOKUP($U3862,$C$3624:$S$3650, COLUMNS($C$3651:O3867), FALSE)</f>
        <v>0.12994172844894958</v>
      </c>
      <c r="AK3862">
        <f>VLOOKUP($U3862,$C$3624:$S$3650, COLUMNS($C$3651:P3867), FALSE)</f>
        <v>0</v>
      </c>
      <c r="AL3862">
        <f>VLOOKUP($U3862,$C$3624:$S$3650, COLUMNS($C$3651:Q3867), FALSE)</f>
        <v>602</v>
      </c>
      <c r="AM3862">
        <f>VLOOKUP($U3862,$C$3624:$S$3650, COLUMNS($C$3651:R3867), FALSE)</f>
        <v>0</v>
      </c>
      <c r="AN3862">
        <f>VLOOKUP($U3862,$C$3624:$S$3650, COLUMNS($C$3651:S3867), FALSE)</f>
        <v>2.4500000000000002</v>
      </c>
      <c r="AO3862">
        <f t="shared" si="60"/>
        <v>27.700919377652049</v>
      </c>
    </row>
    <row r="3863" spans="21:41" x14ac:dyDescent="0.2">
      <c r="U3863" t="str">
        <f t="shared" si="61"/>
        <v>MTMpH</v>
      </c>
      <c r="V3863" s="176" t="s">
        <v>14616</v>
      </c>
      <c r="W3863" s="176" t="s">
        <v>14621</v>
      </c>
      <c r="X3863" s="176" t="s">
        <v>14618</v>
      </c>
      <c r="Y3863" s="176" t="s">
        <v>12825</v>
      </c>
      <c r="Z3863" s="176">
        <v>182.98948139999999</v>
      </c>
      <c r="AA3863">
        <f>VLOOKUP($U3863,$C$3624:$S$3650, COLUMNS($C$3651:F3867), FALSE)</f>
        <v>34.9</v>
      </c>
      <c r="AB3863">
        <f>VLOOKUP($U3863,$C$3624:$S$3650, COLUMNS($C$3651:G3867), FALSE)</f>
        <v>0.22360679774997896</v>
      </c>
      <c r="AC3863">
        <f>VLOOKUP($U3863,$C$3624:$S$3650, COLUMNS($C$3651:H3867), FALSE)</f>
        <v>28.201980198019804</v>
      </c>
      <c r="AD3863">
        <f>VLOOKUP($U3863,$C$3624:$S$3650, COLUMNS($C$3651:I3867), FALSE)</f>
        <v>2.2249707974499239E-2</v>
      </c>
      <c r="AE3863">
        <f>VLOOKUP($U3863,$C$3624:$S$3650, COLUMNS($C$3651:J3867), FALSE)</f>
        <v>26.799009900990097</v>
      </c>
      <c r="AF3863">
        <f>VLOOKUP($U3863,$C$3624:$S$3650, COLUMNS($C$3651:K3867), FALSE)</f>
        <v>6.8358622556036145E-3</v>
      </c>
      <c r="AG3863">
        <f>VLOOKUP($U3863,$C$3624:$S$3650, COLUMNS($C$3651:L3867), FALSE)</f>
        <v>7.8527272727272734</v>
      </c>
      <c r="AH3863">
        <f>VLOOKUP($U3863,$C$3624:$S$3650, COLUMNS($C$3651:M3867), FALSE)</f>
        <v>3.7820485120258736E-3</v>
      </c>
      <c r="AI3863">
        <f>VLOOKUP($U3863,$C$3624:$S$3650, COLUMNS($C$3651:N3867), FALSE)</f>
        <v>2139</v>
      </c>
      <c r="AJ3863">
        <f>VLOOKUP($U3863,$C$3624:$S$3650, COLUMNS($C$3651:O3867), FALSE)</f>
        <v>0.12994172844894958</v>
      </c>
      <c r="AK3863">
        <f>VLOOKUP($U3863,$C$3624:$S$3650, COLUMNS($C$3651:P3867), FALSE)</f>
        <v>0</v>
      </c>
      <c r="AL3863">
        <f>VLOOKUP($U3863,$C$3624:$S$3650, COLUMNS($C$3651:Q3867), FALSE)</f>
        <v>602</v>
      </c>
      <c r="AM3863">
        <f>VLOOKUP($U3863,$C$3624:$S$3650, COLUMNS($C$3651:R3867), FALSE)</f>
        <v>0</v>
      </c>
      <c r="AN3863">
        <f>VLOOKUP($U3863,$C$3624:$S$3650, COLUMNS($C$3651:S3867), FALSE)</f>
        <v>2.4500000000000002</v>
      </c>
      <c r="AO3863">
        <f t="shared" si="60"/>
        <v>27.700919377652049</v>
      </c>
    </row>
    <row r="3864" spans="21:41" x14ac:dyDescent="0.2">
      <c r="U3864" t="str">
        <f t="shared" si="61"/>
        <v>MTMpH</v>
      </c>
      <c r="V3864" s="176" t="s">
        <v>14616</v>
      </c>
      <c r="W3864" s="176" t="s">
        <v>14621</v>
      </c>
      <c r="X3864" s="176" t="s">
        <v>14618</v>
      </c>
      <c r="Y3864" s="176" t="s">
        <v>12825</v>
      </c>
      <c r="Z3864" s="176">
        <v>148.33734530000001</v>
      </c>
      <c r="AA3864">
        <f>VLOOKUP($U3864,$C$3624:$S$3650, COLUMNS($C$3651:F3867), FALSE)</f>
        <v>34.9</v>
      </c>
      <c r="AB3864">
        <f>VLOOKUP($U3864,$C$3624:$S$3650, COLUMNS($C$3651:G3867), FALSE)</f>
        <v>0.22360679774997896</v>
      </c>
      <c r="AC3864">
        <f>VLOOKUP($U3864,$C$3624:$S$3650, COLUMNS($C$3651:H3867), FALSE)</f>
        <v>28.201980198019804</v>
      </c>
      <c r="AD3864">
        <f>VLOOKUP($U3864,$C$3624:$S$3650, COLUMNS($C$3651:I3867), FALSE)</f>
        <v>2.2249707974499239E-2</v>
      </c>
      <c r="AE3864">
        <f>VLOOKUP($U3864,$C$3624:$S$3650, COLUMNS($C$3651:J3867), FALSE)</f>
        <v>26.799009900990097</v>
      </c>
      <c r="AF3864">
        <f>VLOOKUP($U3864,$C$3624:$S$3650, COLUMNS($C$3651:K3867), FALSE)</f>
        <v>6.8358622556036145E-3</v>
      </c>
      <c r="AG3864">
        <f>VLOOKUP($U3864,$C$3624:$S$3650, COLUMNS($C$3651:L3867), FALSE)</f>
        <v>7.8527272727272734</v>
      </c>
      <c r="AH3864">
        <f>VLOOKUP($U3864,$C$3624:$S$3650, COLUMNS($C$3651:M3867), FALSE)</f>
        <v>3.7820485120258736E-3</v>
      </c>
      <c r="AI3864">
        <f>VLOOKUP($U3864,$C$3624:$S$3650, COLUMNS($C$3651:N3867), FALSE)</f>
        <v>2139</v>
      </c>
      <c r="AJ3864">
        <f>VLOOKUP($U3864,$C$3624:$S$3650, COLUMNS($C$3651:O3867), FALSE)</f>
        <v>0.12994172844894958</v>
      </c>
      <c r="AK3864">
        <f>VLOOKUP($U3864,$C$3624:$S$3650, COLUMNS($C$3651:P3867), FALSE)</f>
        <v>0</v>
      </c>
      <c r="AL3864">
        <f>VLOOKUP($U3864,$C$3624:$S$3650, COLUMNS($C$3651:Q3867), FALSE)</f>
        <v>602</v>
      </c>
      <c r="AM3864">
        <f>VLOOKUP($U3864,$C$3624:$S$3650, COLUMNS($C$3651:R3867), FALSE)</f>
        <v>0</v>
      </c>
      <c r="AN3864">
        <f>VLOOKUP($U3864,$C$3624:$S$3650, COLUMNS($C$3651:S3867), FALSE)</f>
        <v>2.4500000000000002</v>
      </c>
      <c r="AO3864">
        <f t="shared" si="60"/>
        <v>27.700919377652049</v>
      </c>
    </row>
    <row r="3865" spans="21:41" x14ac:dyDescent="0.2">
      <c r="U3865" t="str">
        <f t="shared" si="61"/>
        <v>MTMpH</v>
      </c>
      <c r="V3865" s="176" t="s">
        <v>14616</v>
      </c>
      <c r="W3865" s="176" t="s">
        <v>14621</v>
      </c>
      <c r="X3865" s="176" t="s">
        <v>14618</v>
      </c>
      <c r="Y3865" s="176" t="s">
        <v>12825</v>
      </c>
      <c r="Z3865" s="176">
        <v>78.867035810000004</v>
      </c>
      <c r="AA3865">
        <f>VLOOKUP($U3865,$C$3624:$S$3650, COLUMNS($C$3651:F3867), FALSE)</f>
        <v>34.9</v>
      </c>
      <c r="AB3865">
        <f>VLOOKUP($U3865,$C$3624:$S$3650, COLUMNS($C$3651:G3867), FALSE)</f>
        <v>0.22360679774997896</v>
      </c>
      <c r="AC3865">
        <f>VLOOKUP($U3865,$C$3624:$S$3650, COLUMNS($C$3651:H3867), FALSE)</f>
        <v>28.201980198019804</v>
      </c>
      <c r="AD3865">
        <f>VLOOKUP($U3865,$C$3624:$S$3650, COLUMNS($C$3651:I3867), FALSE)</f>
        <v>2.2249707974499239E-2</v>
      </c>
      <c r="AE3865">
        <f>VLOOKUP($U3865,$C$3624:$S$3650, COLUMNS($C$3651:J3867), FALSE)</f>
        <v>26.799009900990097</v>
      </c>
      <c r="AF3865">
        <f>VLOOKUP($U3865,$C$3624:$S$3650, COLUMNS($C$3651:K3867), FALSE)</f>
        <v>6.8358622556036145E-3</v>
      </c>
      <c r="AG3865">
        <f>VLOOKUP($U3865,$C$3624:$S$3650, COLUMNS($C$3651:L3867), FALSE)</f>
        <v>7.8527272727272734</v>
      </c>
      <c r="AH3865">
        <f>VLOOKUP($U3865,$C$3624:$S$3650, COLUMNS($C$3651:M3867), FALSE)</f>
        <v>3.7820485120258736E-3</v>
      </c>
      <c r="AI3865">
        <f>VLOOKUP($U3865,$C$3624:$S$3650, COLUMNS($C$3651:N3867), FALSE)</f>
        <v>2139</v>
      </c>
      <c r="AJ3865">
        <f>VLOOKUP($U3865,$C$3624:$S$3650, COLUMNS($C$3651:O3867), FALSE)</f>
        <v>0.12994172844894958</v>
      </c>
      <c r="AK3865">
        <f>VLOOKUP($U3865,$C$3624:$S$3650, COLUMNS($C$3651:P3867), FALSE)</f>
        <v>0</v>
      </c>
      <c r="AL3865">
        <f>VLOOKUP($U3865,$C$3624:$S$3650, COLUMNS($C$3651:Q3867), FALSE)</f>
        <v>602</v>
      </c>
      <c r="AM3865">
        <f>VLOOKUP($U3865,$C$3624:$S$3650, COLUMNS($C$3651:R3867), FALSE)</f>
        <v>0</v>
      </c>
      <c r="AN3865">
        <f>VLOOKUP($U3865,$C$3624:$S$3650, COLUMNS($C$3651:S3867), FALSE)</f>
        <v>2.4500000000000002</v>
      </c>
      <c r="AO3865">
        <f t="shared" si="60"/>
        <v>27.700919377652049</v>
      </c>
    </row>
    <row r="3866" spans="21:41" x14ac:dyDescent="0.2">
      <c r="U3866" t="str">
        <f t="shared" si="61"/>
        <v>MTMpH</v>
      </c>
      <c r="V3866" s="176" t="s">
        <v>14616</v>
      </c>
      <c r="W3866" s="176" t="s">
        <v>14621</v>
      </c>
      <c r="X3866" s="176" t="s">
        <v>14619</v>
      </c>
      <c r="Y3866" s="176" t="s">
        <v>12825</v>
      </c>
      <c r="Z3866" s="176">
        <v>35.524739080000003</v>
      </c>
      <c r="AA3866">
        <f>VLOOKUP($U3866,$C$3624:$S$3650, COLUMNS($C$3651:F3867), FALSE)</f>
        <v>34.9</v>
      </c>
      <c r="AB3866">
        <f>VLOOKUP($U3866,$C$3624:$S$3650, COLUMNS($C$3651:G3867), FALSE)</f>
        <v>0.22360679774997896</v>
      </c>
      <c r="AC3866">
        <f>VLOOKUP($U3866,$C$3624:$S$3650, COLUMNS($C$3651:H3867), FALSE)</f>
        <v>28.201980198019804</v>
      </c>
      <c r="AD3866">
        <f>VLOOKUP($U3866,$C$3624:$S$3650, COLUMNS($C$3651:I3867), FALSE)</f>
        <v>2.2249707974499239E-2</v>
      </c>
      <c r="AE3866">
        <f>VLOOKUP($U3866,$C$3624:$S$3650, COLUMNS($C$3651:J3867), FALSE)</f>
        <v>26.799009900990097</v>
      </c>
      <c r="AF3866">
        <f>VLOOKUP($U3866,$C$3624:$S$3650, COLUMNS($C$3651:K3867), FALSE)</f>
        <v>6.8358622556036145E-3</v>
      </c>
      <c r="AG3866">
        <f>VLOOKUP($U3866,$C$3624:$S$3650, COLUMNS($C$3651:L3867), FALSE)</f>
        <v>7.8527272727272734</v>
      </c>
      <c r="AH3866">
        <f>VLOOKUP($U3866,$C$3624:$S$3650, COLUMNS($C$3651:M3867), FALSE)</f>
        <v>3.7820485120258736E-3</v>
      </c>
      <c r="AI3866">
        <f>VLOOKUP($U3866,$C$3624:$S$3650, COLUMNS($C$3651:N3867), FALSE)</f>
        <v>2139</v>
      </c>
      <c r="AJ3866">
        <f>VLOOKUP($U3866,$C$3624:$S$3650, COLUMNS($C$3651:O3867), FALSE)</f>
        <v>0.12994172844894958</v>
      </c>
      <c r="AK3866">
        <f>VLOOKUP($U3866,$C$3624:$S$3650, COLUMNS($C$3651:P3867), FALSE)</f>
        <v>0</v>
      </c>
      <c r="AL3866">
        <f>VLOOKUP($U3866,$C$3624:$S$3650, COLUMNS($C$3651:Q3867), FALSE)</f>
        <v>602</v>
      </c>
      <c r="AM3866">
        <f>VLOOKUP($U3866,$C$3624:$S$3650, COLUMNS($C$3651:R3867), FALSE)</f>
        <v>0</v>
      </c>
      <c r="AN3866">
        <f>VLOOKUP($U3866,$C$3624:$S$3650, COLUMNS($C$3651:S3867), FALSE)</f>
        <v>2.4500000000000002</v>
      </c>
      <c r="AO3866">
        <f t="shared" si="60"/>
        <v>27.700919377652049</v>
      </c>
    </row>
    <row r="3867" spans="21:41" x14ac:dyDescent="0.2">
      <c r="U3867" t="str">
        <f t="shared" si="61"/>
        <v>MTMpH</v>
      </c>
      <c r="V3867" s="176" t="s">
        <v>14616</v>
      </c>
      <c r="W3867" s="176" t="s">
        <v>14621</v>
      </c>
      <c r="X3867" s="176" t="s">
        <v>14619</v>
      </c>
      <c r="Y3867" s="176" t="s">
        <v>12825</v>
      </c>
      <c r="Z3867" s="176">
        <v>136.48041660000001</v>
      </c>
      <c r="AA3867">
        <f>VLOOKUP($U3867,$C$3624:$S$3650, COLUMNS($C$3651:F3868), FALSE)</f>
        <v>34.9</v>
      </c>
      <c r="AB3867">
        <f>VLOOKUP($U3867,$C$3624:$S$3650, COLUMNS($C$3651:G3868), FALSE)</f>
        <v>0.22360679774997896</v>
      </c>
      <c r="AC3867">
        <f>VLOOKUP($U3867,$C$3624:$S$3650, COLUMNS($C$3651:H3868), FALSE)</f>
        <v>28.201980198019804</v>
      </c>
      <c r="AD3867">
        <f>VLOOKUP($U3867,$C$3624:$S$3650, COLUMNS($C$3651:I3868), FALSE)</f>
        <v>2.2249707974499239E-2</v>
      </c>
      <c r="AE3867">
        <f>VLOOKUP($U3867,$C$3624:$S$3650, COLUMNS($C$3651:J3868), FALSE)</f>
        <v>26.799009900990097</v>
      </c>
      <c r="AF3867">
        <f>VLOOKUP($U3867,$C$3624:$S$3650, COLUMNS($C$3651:K3868), FALSE)</f>
        <v>6.8358622556036145E-3</v>
      </c>
      <c r="AG3867">
        <f>VLOOKUP($U3867,$C$3624:$S$3650, COLUMNS($C$3651:L3868), FALSE)</f>
        <v>7.8527272727272734</v>
      </c>
      <c r="AH3867">
        <f>VLOOKUP($U3867,$C$3624:$S$3650, COLUMNS($C$3651:M3868), FALSE)</f>
        <v>3.7820485120258736E-3</v>
      </c>
      <c r="AI3867">
        <f>VLOOKUP($U3867,$C$3624:$S$3650, COLUMNS($C$3651:N3868), FALSE)</f>
        <v>2139</v>
      </c>
      <c r="AJ3867">
        <f>VLOOKUP($U3867,$C$3624:$S$3650, COLUMNS($C$3651:O3868), FALSE)</f>
        <v>0.12994172844894958</v>
      </c>
      <c r="AK3867">
        <f>VLOOKUP($U3867,$C$3624:$S$3650, COLUMNS($C$3651:P3868), FALSE)</f>
        <v>0</v>
      </c>
      <c r="AL3867">
        <f>VLOOKUP($U3867,$C$3624:$S$3650, COLUMNS($C$3651:Q3868), FALSE)</f>
        <v>602</v>
      </c>
      <c r="AM3867">
        <f>VLOOKUP($U3867,$C$3624:$S$3650, COLUMNS($C$3651:R3868), FALSE)</f>
        <v>0</v>
      </c>
      <c r="AN3867">
        <f>VLOOKUP($U3867,$C$3624:$S$3650, COLUMNS($C$3651:S3868), FALSE)</f>
        <v>2.4500000000000002</v>
      </c>
      <c r="AO3867">
        <f t="shared" si="60"/>
        <v>27.700919377652049</v>
      </c>
    </row>
    <row r="3868" spans="21:41" x14ac:dyDescent="0.2">
      <c r="U3868" t="str">
        <f t="shared" si="61"/>
        <v>HTLpH</v>
      </c>
      <c r="V3868" s="176" t="s">
        <v>14620</v>
      </c>
      <c r="W3868" s="176" t="s">
        <v>14623</v>
      </c>
      <c r="X3868" s="176" t="s">
        <v>14618</v>
      </c>
      <c r="Y3868" s="176" t="s">
        <v>12825</v>
      </c>
      <c r="Z3868" s="176">
        <v>-67.493155729999998</v>
      </c>
      <c r="AA3868">
        <f>VLOOKUP($U3868,$C$3624:$S$3650, COLUMNS($C$3651:F3868), FALSE)</f>
        <v>34.799999999999997</v>
      </c>
      <c r="AB3868">
        <f>VLOOKUP($U3868,$C$3624:$S$3650, COLUMNS($C$3651:G3868), FALSE)</f>
        <v>0.22360679774997896</v>
      </c>
      <c r="AC3868">
        <f>VLOOKUP($U3868,$C$3624:$S$3650, COLUMNS($C$3651:H3868), FALSE)</f>
        <v>29.650000000000002</v>
      </c>
      <c r="AD3868">
        <f>VLOOKUP($U3868,$C$3624:$S$3650, COLUMNS($C$3651:I3868), FALSE)</f>
        <v>0.15811388300841897</v>
      </c>
      <c r="AE3868">
        <f>VLOOKUP($U3868,$C$3624:$S$3650, COLUMNS($C$3651:J3868), FALSE)</f>
        <v>28.150000000000002</v>
      </c>
      <c r="AF3868">
        <f>VLOOKUP($U3868,$C$3624:$S$3650, COLUMNS($C$3651:K3868), FALSE)</f>
        <v>6.6637083054553068E-3</v>
      </c>
      <c r="AG3868">
        <f>VLOOKUP($U3868,$C$3624:$S$3650, COLUMNS($C$3651:L3868), FALSE)</f>
        <v>7.7150000000000007</v>
      </c>
      <c r="AH3868">
        <f>VLOOKUP($U3868,$C$3624:$S$3650, COLUMNS($C$3651:M3868), FALSE)</f>
        <v>6.3644021778424308E-3</v>
      </c>
      <c r="AI3868">
        <f>VLOOKUP($U3868,$C$3624:$S$3650, COLUMNS($C$3651:N3868), FALSE)</f>
        <v>2199</v>
      </c>
      <c r="AJ3868">
        <f>VLOOKUP($U3868,$C$3624:$S$3650, COLUMNS($C$3651:O3868), FALSE)</f>
        <v>4.5236994512333366E-2</v>
      </c>
      <c r="AK3868">
        <f>VLOOKUP($U3868,$C$3624:$S$3650, COLUMNS($C$3651:P3868), FALSE)</f>
        <v>0</v>
      </c>
      <c r="AL3868">
        <f>VLOOKUP($U3868,$C$3624:$S$3650, COLUMNS($C$3651:Q3868), FALSE)</f>
        <v>927.5</v>
      </c>
      <c r="AM3868">
        <f>VLOOKUP($U3868,$C$3624:$S$3650, COLUMNS($C$3651:R3868), FALSE)</f>
        <v>0</v>
      </c>
      <c r="AN3868">
        <f>VLOOKUP($U3868,$C$3624:$S$3650, COLUMNS($C$3651:S3868), FALSE)</f>
        <v>1.9699999999999998</v>
      </c>
      <c r="AO3868">
        <f t="shared" si="60"/>
        <v>29.114285714285714</v>
      </c>
    </row>
    <row r="3869" spans="21:41" x14ac:dyDescent="0.2">
      <c r="U3869" t="str">
        <f t="shared" si="61"/>
        <v>LTLpH</v>
      </c>
      <c r="V3869" s="176" t="s">
        <v>14622</v>
      </c>
      <c r="W3869" s="176" t="s">
        <v>14623</v>
      </c>
      <c r="X3869" s="176" t="s">
        <v>14618</v>
      </c>
      <c r="Y3869" s="176" t="s">
        <v>12825</v>
      </c>
      <c r="Z3869" s="176">
        <v>197.98620779999999</v>
      </c>
      <c r="AA3869">
        <f>VLOOKUP($U3869,$C$3624:$S$3650, COLUMNS($C$3651:F3875), FALSE)</f>
        <v>34.75</v>
      </c>
      <c r="AB3869">
        <f>VLOOKUP($U3869,$C$3624:$S$3650, COLUMNS($C$3651:G3875), FALSE)</f>
        <v>0.22360679774997896</v>
      </c>
      <c r="AC3869">
        <f>VLOOKUP($U3869,$C$3624:$S$3650, COLUMNS($C$3651:H3875), FALSE)</f>
        <v>26.599009900990097</v>
      </c>
      <c r="AD3869">
        <f>VLOOKUP($U3869,$C$3624:$S$3650, COLUMNS($C$3651:I3875), FALSE)</f>
        <v>2.2249707974499239E-2</v>
      </c>
      <c r="AE3869">
        <f>VLOOKUP($U3869,$C$3624:$S$3650, COLUMNS($C$3651:J3875), FALSE)</f>
        <v>25.100990099009902</v>
      </c>
      <c r="AF3869">
        <f>VLOOKUP($U3869,$C$3624:$S$3650, COLUMNS($C$3651:K3875), FALSE)</f>
        <v>7.0499530760989139E-3</v>
      </c>
      <c r="AG3869">
        <f>VLOOKUP($U3869,$C$3624:$S$3650, COLUMNS($C$3651:L3875), FALSE)</f>
        <v>7.7350000000000003</v>
      </c>
      <c r="AH3869">
        <f>VLOOKUP($U3869,$C$3624:$S$3650, COLUMNS($C$3651:M3875), FALSE)</f>
        <v>1.2712321568503081E-3</v>
      </c>
      <c r="AI3869">
        <f>VLOOKUP($U3869,$C$3624:$S$3650, COLUMNS($C$3651:N3875), FALSE)</f>
        <v>2160.1</v>
      </c>
      <c r="AJ3869">
        <f>VLOOKUP($U3869,$C$3624:$S$3650, COLUMNS($C$3651:O3875), FALSE)</f>
        <v>0.20513595448455474</v>
      </c>
      <c r="AK3869">
        <f>VLOOKUP($U3869,$C$3624:$S$3650, COLUMNS($C$3651:P3875), FALSE)</f>
        <v>0</v>
      </c>
      <c r="AL3869">
        <f>VLOOKUP($U3869,$C$3624:$S$3650, COLUMNS($C$3651:Q3875), FALSE)</f>
        <v>861.5</v>
      </c>
      <c r="AM3869">
        <f>VLOOKUP($U3869,$C$3624:$S$3650, COLUMNS($C$3651:R3875), FALSE)</f>
        <v>0</v>
      </c>
      <c r="AN3869">
        <f>VLOOKUP($U3869,$C$3624:$S$3650, COLUMNS($C$3651:S3875), FALSE)</f>
        <v>1.81</v>
      </c>
      <c r="AO3869">
        <f t="shared" si="60"/>
        <v>26.064002828854314</v>
      </c>
    </row>
    <row r="3870" spans="21:41" x14ac:dyDescent="0.2">
      <c r="U3870" t="str">
        <f t="shared" si="61"/>
        <v>LTLpH</v>
      </c>
      <c r="V3870" s="176" t="s">
        <v>14622</v>
      </c>
      <c r="W3870" s="176" t="s">
        <v>14623</v>
      </c>
      <c r="X3870" s="176" t="s">
        <v>14618</v>
      </c>
      <c r="Y3870" s="176" t="s">
        <v>12825</v>
      </c>
      <c r="Z3870" s="176">
        <v>19.376452260000001</v>
      </c>
      <c r="AA3870">
        <f>VLOOKUP($U3870,$C$3624:$S$3650, COLUMNS($C$3651:F3876), FALSE)</f>
        <v>34.75</v>
      </c>
      <c r="AB3870">
        <f>VLOOKUP($U3870,$C$3624:$S$3650, COLUMNS($C$3651:G3876), FALSE)</f>
        <v>0.22360679774997896</v>
      </c>
      <c r="AC3870">
        <f>VLOOKUP($U3870,$C$3624:$S$3650, COLUMNS($C$3651:H3876), FALSE)</f>
        <v>26.599009900990097</v>
      </c>
      <c r="AD3870">
        <f>VLOOKUP($U3870,$C$3624:$S$3650, COLUMNS($C$3651:I3876), FALSE)</f>
        <v>2.2249707974499239E-2</v>
      </c>
      <c r="AE3870">
        <f>VLOOKUP($U3870,$C$3624:$S$3650, COLUMNS($C$3651:J3876), FALSE)</f>
        <v>25.100990099009902</v>
      </c>
      <c r="AF3870">
        <f>VLOOKUP($U3870,$C$3624:$S$3650, COLUMNS($C$3651:K3876), FALSE)</f>
        <v>7.0499530760989139E-3</v>
      </c>
      <c r="AG3870">
        <f>VLOOKUP($U3870,$C$3624:$S$3650, COLUMNS($C$3651:L3876), FALSE)</f>
        <v>7.7350000000000003</v>
      </c>
      <c r="AH3870">
        <f>VLOOKUP($U3870,$C$3624:$S$3650, COLUMNS($C$3651:M3876), FALSE)</f>
        <v>1.2712321568503081E-3</v>
      </c>
      <c r="AI3870">
        <f>VLOOKUP($U3870,$C$3624:$S$3650, COLUMNS($C$3651:N3876), FALSE)</f>
        <v>2160.1</v>
      </c>
      <c r="AJ3870">
        <f>VLOOKUP($U3870,$C$3624:$S$3650, COLUMNS($C$3651:O3876), FALSE)</f>
        <v>0.20513595448455474</v>
      </c>
      <c r="AK3870">
        <f>VLOOKUP($U3870,$C$3624:$S$3650, COLUMNS($C$3651:P3876), FALSE)</f>
        <v>0</v>
      </c>
      <c r="AL3870">
        <f>VLOOKUP($U3870,$C$3624:$S$3650, COLUMNS($C$3651:Q3876), FALSE)</f>
        <v>861.5</v>
      </c>
      <c r="AM3870">
        <f>VLOOKUP($U3870,$C$3624:$S$3650, COLUMNS($C$3651:R3876), FALSE)</f>
        <v>0</v>
      </c>
      <c r="AN3870">
        <f>VLOOKUP($U3870,$C$3624:$S$3650, COLUMNS($C$3651:S3876), FALSE)</f>
        <v>1.81</v>
      </c>
      <c r="AO3870">
        <f t="shared" si="60"/>
        <v>26.064002828854314</v>
      </c>
    </row>
    <row r="3871" spans="21:41" x14ac:dyDescent="0.2">
      <c r="U3871" t="str">
        <f t="shared" si="61"/>
        <v>LTLpH</v>
      </c>
      <c r="V3871" s="176" t="s">
        <v>14622</v>
      </c>
      <c r="W3871" s="176" t="s">
        <v>14623</v>
      </c>
      <c r="X3871" s="176" t="s">
        <v>14618</v>
      </c>
      <c r="Y3871" s="176" t="s">
        <v>12825</v>
      </c>
      <c r="Z3871" s="176">
        <v>127.584632</v>
      </c>
      <c r="AA3871">
        <f>VLOOKUP($U3871,$C$3624:$S$3650, COLUMNS($C$3651:F3877), FALSE)</f>
        <v>34.75</v>
      </c>
      <c r="AB3871">
        <f>VLOOKUP($U3871,$C$3624:$S$3650, COLUMNS($C$3651:G3877), FALSE)</f>
        <v>0.22360679774997896</v>
      </c>
      <c r="AC3871">
        <f>VLOOKUP($U3871,$C$3624:$S$3650, COLUMNS($C$3651:H3877), FALSE)</f>
        <v>26.599009900990097</v>
      </c>
      <c r="AD3871">
        <f>VLOOKUP($U3871,$C$3624:$S$3650, COLUMNS($C$3651:I3877), FALSE)</f>
        <v>2.2249707974499239E-2</v>
      </c>
      <c r="AE3871">
        <f>VLOOKUP($U3871,$C$3624:$S$3650, COLUMNS($C$3651:J3877), FALSE)</f>
        <v>25.100990099009902</v>
      </c>
      <c r="AF3871">
        <f>VLOOKUP($U3871,$C$3624:$S$3650, COLUMNS($C$3651:K3877), FALSE)</f>
        <v>7.0499530760989139E-3</v>
      </c>
      <c r="AG3871">
        <f>VLOOKUP($U3871,$C$3624:$S$3650, COLUMNS($C$3651:L3877), FALSE)</f>
        <v>7.7350000000000003</v>
      </c>
      <c r="AH3871">
        <f>VLOOKUP($U3871,$C$3624:$S$3650, COLUMNS($C$3651:M3877), FALSE)</f>
        <v>1.2712321568503081E-3</v>
      </c>
      <c r="AI3871">
        <f>VLOOKUP($U3871,$C$3624:$S$3650, COLUMNS($C$3651:N3877), FALSE)</f>
        <v>2160.1</v>
      </c>
      <c r="AJ3871">
        <f>VLOOKUP($U3871,$C$3624:$S$3650, COLUMNS($C$3651:O3877), FALSE)</f>
        <v>0.20513595448455474</v>
      </c>
      <c r="AK3871">
        <f>VLOOKUP($U3871,$C$3624:$S$3650, COLUMNS($C$3651:P3877), FALSE)</f>
        <v>0</v>
      </c>
      <c r="AL3871">
        <f>VLOOKUP($U3871,$C$3624:$S$3650, COLUMNS($C$3651:Q3877), FALSE)</f>
        <v>861.5</v>
      </c>
      <c r="AM3871">
        <f>VLOOKUP($U3871,$C$3624:$S$3650, COLUMNS($C$3651:R3877), FALSE)</f>
        <v>0</v>
      </c>
      <c r="AN3871">
        <f>VLOOKUP($U3871,$C$3624:$S$3650, COLUMNS($C$3651:S3877), FALSE)</f>
        <v>1.81</v>
      </c>
      <c r="AO3871">
        <f t="shared" si="60"/>
        <v>26.064002828854314</v>
      </c>
    </row>
    <row r="3872" spans="21:41" x14ac:dyDescent="0.2">
      <c r="U3872" t="str">
        <f t="shared" si="61"/>
        <v>LTLpH</v>
      </c>
      <c r="V3872" s="176" t="s">
        <v>14622</v>
      </c>
      <c r="W3872" s="176" t="s">
        <v>14623</v>
      </c>
      <c r="X3872" s="176" t="s">
        <v>14618</v>
      </c>
      <c r="Y3872" s="176" t="s">
        <v>12825</v>
      </c>
      <c r="Z3872" s="176">
        <v>-323.09544099999999</v>
      </c>
      <c r="AA3872">
        <f>VLOOKUP($U3872,$C$3624:$S$3650, COLUMNS($C$3651:F3878), FALSE)</f>
        <v>34.75</v>
      </c>
      <c r="AB3872">
        <f>VLOOKUP($U3872,$C$3624:$S$3650, COLUMNS($C$3651:G3878), FALSE)</f>
        <v>0.22360679774997896</v>
      </c>
      <c r="AC3872">
        <f>VLOOKUP($U3872,$C$3624:$S$3650, COLUMNS($C$3651:H3878), FALSE)</f>
        <v>26.599009900990097</v>
      </c>
      <c r="AD3872">
        <f>VLOOKUP($U3872,$C$3624:$S$3650, COLUMNS($C$3651:I3878), FALSE)</f>
        <v>2.2249707974499239E-2</v>
      </c>
      <c r="AE3872">
        <f>VLOOKUP($U3872,$C$3624:$S$3650, COLUMNS($C$3651:J3878), FALSE)</f>
        <v>25.100990099009902</v>
      </c>
      <c r="AF3872">
        <f>VLOOKUP($U3872,$C$3624:$S$3650, COLUMNS($C$3651:K3878), FALSE)</f>
        <v>7.0499530760989139E-3</v>
      </c>
      <c r="AG3872">
        <f>VLOOKUP($U3872,$C$3624:$S$3650, COLUMNS($C$3651:L3878), FALSE)</f>
        <v>7.7350000000000003</v>
      </c>
      <c r="AH3872">
        <f>VLOOKUP($U3872,$C$3624:$S$3650, COLUMNS($C$3651:M3878), FALSE)</f>
        <v>1.2712321568503081E-3</v>
      </c>
      <c r="AI3872">
        <f>VLOOKUP($U3872,$C$3624:$S$3650, COLUMNS($C$3651:N3878), FALSE)</f>
        <v>2160.1</v>
      </c>
      <c r="AJ3872">
        <f>VLOOKUP($U3872,$C$3624:$S$3650, COLUMNS($C$3651:O3878), FALSE)</f>
        <v>0.20513595448455474</v>
      </c>
      <c r="AK3872">
        <f>VLOOKUP($U3872,$C$3624:$S$3650, COLUMNS($C$3651:P3878), FALSE)</f>
        <v>0</v>
      </c>
      <c r="AL3872">
        <f>VLOOKUP($U3872,$C$3624:$S$3650, COLUMNS($C$3651:Q3878), FALSE)</f>
        <v>861.5</v>
      </c>
      <c r="AM3872">
        <f>VLOOKUP($U3872,$C$3624:$S$3650, COLUMNS($C$3651:R3878), FALSE)</f>
        <v>0</v>
      </c>
      <c r="AN3872">
        <f>VLOOKUP($U3872,$C$3624:$S$3650, COLUMNS($C$3651:S3878), FALSE)</f>
        <v>1.81</v>
      </c>
      <c r="AO3872">
        <f t="shared" si="60"/>
        <v>26.064002828854314</v>
      </c>
    </row>
    <row r="3873" spans="21:41" x14ac:dyDescent="0.2">
      <c r="U3873" t="str">
        <f t="shared" si="61"/>
        <v>LTLpH</v>
      </c>
      <c r="V3873" s="176" t="s">
        <v>14622</v>
      </c>
      <c r="W3873" s="176" t="s">
        <v>14623</v>
      </c>
      <c r="X3873" s="176" t="s">
        <v>14618</v>
      </c>
      <c r="Y3873" s="176" t="s">
        <v>12825</v>
      </c>
      <c r="Z3873" s="176">
        <v>-547.60444570000004</v>
      </c>
      <c r="AA3873">
        <f>VLOOKUP($U3873,$C$3624:$S$3650, COLUMNS($C$3651:F3878), FALSE)</f>
        <v>34.75</v>
      </c>
      <c r="AB3873">
        <f>VLOOKUP($U3873,$C$3624:$S$3650, COLUMNS($C$3651:G3878), FALSE)</f>
        <v>0.22360679774997896</v>
      </c>
      <c r="AC3873">
        <f>VLOOKUP($U3873,$C$3624:$S$3650, COLUMNS($C$3651:H3878), FALSE)</f>
        <v>26.599009900990097</v>
      </c>
      <c r="AD3873">
        <f>VLOOKUP($U3873,$C$3624:$S$3650, COLUMNS($C$3651:I3878), FALSE)</f>
        <v>2.2249707974499239E-2</v>
      </c>
      <c r="AE3873">
        <f>VLOOKUP($U3873,$C$3624:$S$3650, COLUMNS($C$3651:J3878), FALSE)</f>
        <v>25.100990099009902</v>
      </c>
      <c r="AF3873">
        <f>VLOOKUP($U3873,$C$3624:$S$3650, COLUMNS($C$3651:K3878), FALSE)</f>
        <v>7.0499530760989139E-3</v>
      </c>
      <c r="AG3873">
        <f>VLOOKUP($U3873,$C$3624:$S$3650, COLUMNS($C$3651:L3878), FALSE)</f>
        <v>7.7350000000000003</v>
      </c>
      <c r="AH3873">
        <f>VLOOKUP($U3873,$C$3624:$S$3650, COLUMNS($C$3651:M3878), FALSE)</f>
        <v>1.2712321568503081E-3</v>
      </c>
      <c r="AI3873">
        <f>VLOOKUP($U3873,$C$3624:$S$3650, COLUMNS($C$3651:N3878), FALSE)</f>
        <v>2160.1</v>
      </c>
      <c r="AJ3873">
        <f>VLOOKUP($U3873,$C$3624:$S$3650, COLUMNS($C$3651:O3878), FALSE)</f>
        <v>0.20513595448455474</v>
      </c>
      <c r="AK3873">
        <f>VLOOKUP($U3873,$C$3624:$S$3650, COLUMNS($C$3651:P3878), FALSE)</f>
        <v>0</v>
      </c>
      <c r="AL3873">
        <f>VLOOKUP($U3873,$C$3624:$S$3650, COLUMNS($C$3651:Q3878), FALSE)</f>
        <v>861.5</v>
      </c>
      <c r="AM3873">
        <f>VLOOKUP($U3873,$C$3624:$S$3650, COLUMNS($C$3651:R3878), FALSE)</f>
        <v>0</v>
      </c>
      <c r="AN3873">
        <f>VLOOKUP($U3873,$C$3624:$S$3650, COLUMNS($C$3651:S3878), FALSE)</f>
        <v>1.81</v>
      </c>
      <c r="AO3873">
        <f t="shared" si="60"/>
        <v>26.064002828854314</v>
      </c>
    </row>
    <row r="3874" spans="21:41" x14ac:dyDescent="0.2">
      <c r="U3874" t="str">
        <f t="shared" si="61"/>
        <v>LTLpH</v>
      </c>
      <c r="V3874" s="176" t="s">
        <v>14622</v>
      </c>
      <c r="W3874" s="176" t="s">
        <v>14623</v>
      </c>
      <c r="X3874" s="176" t="s">
        <v>14618</v>
      </c>
      <c r="Y3874" s="176" t="s">
        <v>12825</v>
      </c>
      <c r="Z3874" s="176">
        <v>-294.10399330000001</v>
      </c>
      <c r="AA3874">
        <f>VLOOKUP($U3874,$C$3624:$S$3650, COLUMNS($C$3651:F3878), FALSE)</f>
        <v>34.75</v>
      </c>
      <c r="AB3874">
        <f>VLOOKUP($U3874,$C$3624:$S$3650, COLUMNS($C$3651:G3878), FALSE)</f>
        <v>0.22360679774997896</v>
      </c>
      <c r="AC3874">
        <f>VLOOKUP($U3874,$C$3624:$S$3650, COLUMNS($C$3651:H3878), FALSE)</f>
        <v>26.599009900990097</v>
      </c>
      <c r="AD3874">
        <f>VLOOKUP($U3874,$C$3624:$S$3650, COLUMNS($C$3651:I3878), FALSE)</f>
        <v>2.2249707974499239E-2</v>
      </c>
      <c r="AE3874">
        <f>VLOOKUP($U3874,$C$3624:$S$3650, COLUMNS($C$3651:J3878), FALSE)</f>
        <v>25.100990099009902</v>
      </c>
      <c r="AF3874">
        <f>VLOOKUP($U3874,$C$3624:$S$3650, COLUMNS($C$3651:K3878), FALSE)</f>
        <v>7.0499530760989139E-3</v>
      </c>
      <c r="AG3874">
        <f>VLOOKUP($U3874,$C$3624:$S$3650, COLUMNS($C$3651:L3878), FALSE)</f>
        <v>7.7350000000000003</v>
      </c>
      <c r="AH3874">
        <f>VLOOKUP($U3874,$C$3624:$S$3650, COLUMNS($C$3651:M3878), FALSE)</f>
        <v>1.2712321568503081E-3</v>
      </c>
      <c r="AI3874">
        <f>VLOOKUP($U3874,$C$3624:$S$3650, COLUMNS($C$3651:N3878), FALSE)</f>
        <v>2160.1</v>
      </c>
      <c r="AJ3874">
        <f>VLOOKUP($U3874,$C$3624:$S$3650, COLUMNS($C$3651:O3878), FALSE)</f>
        <v>0.20513595448455474</v>
      </c>
      <c r="AK3874">
        <f>VLOOKUP($U3874,$C$3624:$S$3650, COLUMNS($C$3651:P3878), FALSE)</f>
        <v>0</v>
      </c>
      <c r="AL3874">
        <f>VLOOKUP($U3874,$C$3624:$S$3650, COLUMNS($C$3651:Q3878), FALSE)</f>
        <v>861.5</v>
      </c>
      <c r="AM3874">
        <f>VLOOKUP($U3874,$C$3624:$S$3650, COLUMNS($C$3651:R3878), FALSE)</f>
        <v>0</v>
      </c>
      <c r="AN3874">
        <f>VLOOKUP($U3874,$C$3624:$S$3650, COLUMNS($C$3651:S3878), FALSE)</f>
        <v>1.81</v>
      </c>
      <c r="AO3874">
        <f t="shared" si="60"/>
        <v>26.064002828854314</v>
      </c>
    </row>
    <row r="3875" spans="21:41" x14ac:dyDescent="0.2">
      <c r="U3875" t="str">
        <f t="shared" si="61"/>
        <v>LTLpH</v>
      </c>
      <c r="V3875" s="176" t="s">
        <v>14622</v>
      </c>
      <c r="W3875" s="176" t="s">
        <v>14623</v>
      </c>
      <c r="X3875" s="176" t="s">
        <v>14619</v>
      </c>
      <c r="Y3875" s="176" t="s">
        <v>12825</v>
      </c>
      <c r="Z3875" s="176">
        <v>540.64041980000002</v>
      </c>
      <c r="AA3875">
        <f>VLOOKUP($U3875,$C$3624:$S$3650, COLUMNS($C$3651:F3879), FALSE)</f>
        <v>34.75</v>
      </c>
      <c r="AB3875">
        <f>VLOOKUP($U3875,$C$3624:$S$3650, COLUMNS($C$3651:G3879), FALSE)</f>
        <v>0.22360679774997896</v>
      </c>
      <c r="AC3875">
        <f>VLOOKUP($U3875,$C$3624:$S$3650, COLUMNS($C$3651:H3879), FALSE)</f>
        <v>26.599009900990097</v>
      </c>
      <c r="AD3875">
        <f>VLOOKUP($U3875,$C$3624:$S$3650, COLUMNS($C$3651:I3879), FALSE)</f>
        <v>2.2249707974499239E-2</v>
      </c>
      <c r="AE3875">
        <f>VLOOKUP($U3875,$C$3624:$S$3650, COLUMNS($C$3651:J3879), FALSE)</f>
        <v>25.100990099009902</v>
      </c>
      <c r="AF3875">
        <f>VLOOKUP($U3875,$C$3624:$S$3650, COLUMNS($C$3651:K3879), FALSE)</f>
        <v>7.0499530760989139E-3</v>
      </c>
      <c r="AG3875">
        <f>VLOOKUP($U3875,$C$3624:$S$3650, COLUMNS($C$3651:L3879), FALSE)</f>
        <v>7.7350000000000003</v>
      </c>
      <c r="AH3875">
        <f>VLOOKUP($U3875,$C$3624:$S$3650, COLUMNS($C$3651:M3879), FALSE)</f>
        <v>1.2712321568503081E-3</v>
      </c>
      <c r="AI3875">
        <f>VLOOKUP($U3875,$C$3624:$S$3650, COLUMNS($C$3651:N3879), FALSE)</f>
        <v>2160.1</v>
      </c>
      <c r="AJ3875">
        <f>VLOOKUP($U3875,$C$3624:$S$3650, COLUMNS($C$3651:O3879), FALSE)</f>
        <v>0.20513595448455474</v>
      </c>
      <c r="AK3875">
        <f>VLOOKUP($U3875,$C$3624:$S$3650, COLUMNS($C$3651:P3879), FALSE)</f>
        <v>0</v>
      </c>
      <c r="AL3875">
        <f>VLOOKUP($U3875,$C$3624:$S$3650, COLUMNS($C$3651:Q3879), FALSE)</f>
        <v>861.5</v>
      </c>
      <c r="AM3875">
        <f>VLOOKUP($U3875,$C$3624:$S$3650, COLUMNS($C$3651:R3879), FALSE)</f>
        <v>0</v>
      </c>
      <c r="AN3875">
        <f>VLOOKUP($U3875,$C$3624:$S$3650, COLUMNS($C$3651:S3879), FALSE)</f>
        <v>1.81</v>
      </c>
      <c r="AO3875">
        <f t="shared" si="60"/>
        <v>26.064002828854314</v>
      </c>
    </row>
    <row r="3876" spans="21:41" x14ac:dyDescent="0.2">
      <c r="U3876" t="str">
        <f t="shared" si="61"/>
        <v>LTLpH</v>
      </c>
      <c r="V3876" s="176" t="s">
        <v>14622</v>
      </c>
      <c r="W3876" s="176" t="s">
        <v>14623</v>
      </c>
      <c r="X3876" s="176" t="s">
        <v>14619</v>
      </c>
      <c r="Y3876" s="176" t="s">
        <v>12825</v>
      </c>
      <c r="Z3876" s="176">
        <v>513.61639409999998</v>
      </c>
      <c r="AA3876">
        <f>VLOOKUP($U3876,$C$3624:$S$3650, COLUMNS($C$3651:F3879), FALSE)</f>
        <v>34.75</v>
      </c>
      <c r="AB3876">
        <f>VLOOKUP($U3876,$C$3624:$S$3650, COLUMNS($C$3651:G3879), FALSE)</f>
        <v>0.22360679774997896</v>
      </c>
      <c r="AC3876">
        <f>VLOOKUP($U3876,$C$3624:$S$3650, COLUMNS($C$3651:H3879), FALSE)</f>
        <v>26.599009900990097</v>
      </c>
      <c r="AD3876">
        <f>VLOOKUP($U3876,$C$3624:$S$3650, COLUMNS($C$3651:I3879), FALSE)</f>
        <v>2.2249707974499239E-2</v>
      </c>
      <c r="AE3876">
        <f>VLOOKUP($U3876,$C$3624:$S$3650, COLUMNS($C$3651:J3879), FALSE)</f>
        <v>25.100990099009902</v>
      </c>
      <c r="AF3876">
        <f>VLOOKUP($U3876,$C$3624:$S$3650, COLUMNS($C$3651:K3879), FALSE)</f>
        <v>7.0499530760989139E-3</v>
      </c>
      <c r="AG3876">
        <f>VLOOKUP($U3876,$C$3624:$S$3650, COLUMNS($C$3651:L3879), FALSE)</f>
        <v>7.7350000000000003</v>
      </c>
      <c r="AH3876">
        <f>VLOOKUP($U3876,$C$3624:$S$3650, COLUMNS($C$3651:M3879), FALSE)</f>
        <v>1.2712321568503081E-3</v>
      </c>
      <c r="AI3876">
        <f>VLOOKUP($U3876,$C$3624:$S$3650, COLUMNS($C$3651:N3879), FALSE)</f>
        <v>2160.1</v>
      </c>
      <c r="AJ3876">
        <f>VLOOKUP($U3876,$C$3624:$S$3650, COLUMNS($C$3651:O3879), FALSE)</f>
        <v>0.20513595448455474</v>
      </c>
      <c r="AK3876">
        <f>VLOOKUP($U3876,$C$3624:$S$3650, COLUMNS($C$3651:P3879), FALSE)</f>
        <v>0</v>
      </c>
      <c r="AL3876">
        <f>VLOOKUP($U3876,$C$3624:$S$3650, COLUMNS($C$3651:Q3879), FALSE)</f>
        <v>861.5</v>
      </c>
      <c r="AM3876">
        <f>VLOOKUP($U3876,$C$3624:$S$3650, COLUMNS($C$3651:R3879), FALSE)</f>
        <v>0</v>
      </c>
      <c r="AN3876">
        <f>VLOOKUP($U3876,$C$3624:$S$3650, COLUMNS($C$3651:S3879), FALSE)</f>
        <v>1.81</v>
      </c>
      <c r="AO3876">
        <f t="shared" si="60"/>
        <v>26.064002828854314</v>
      </c>
    </row>
    <row r="3877" spans="21:41" x14ac:dyDescent="0.2">
      <c r="U3877" t="str">
        <f t="shared" si="61"/>
        <v>LTLpH</v>
      </c>
      <c r="V3877" s="176" t="s">
        <v>14622</v>
      </c>
      <c r="W3877" s="176" t="s">
        <v>14623</v>
      </c>
      <c r="X3877" s="176" t="s">
        <v>14619</v>
      </c>
      <c r="Y3877" s="176" t="s">
        <v>12825</v>
      </c>
      <c r="Z3877" s="176">
        <v>293.37360260000003</v>
      </c>
      <c r="AA3877">
        <f>VLOOKUP($U3877,$C$3624:$S$3650, COLUMNS($C$3651:F3879), FALSE)</f>
        <v>34.75</v>
      </c>
      <c r="AB3877">
        <f>VLOOKUP($U3877,$C$3624:$S$3650, COLUMNS($C$3651:G3879), FALSE)</f>
        <v>0.22360679774997896</v>
      </c>
      <c r="AC3877">
        <f>VLOOKUP($U3877,$C$3624:$S$3650, COLUMNS($C$3651:H3879), FALSE)</f>
        <v>26.599009900990097</v>
      </c>
      <c r="AD3877">
        <f>VLOOKUP($U3877,$C$3624:$S$3650, COLUMNS($C$3651:I3879), FALSE)</f>
        <v>2.2249707974499239E-2</v>
      </c>
      <c r="AE3877">
        <f>VLOOKUP($U3877,$C$3624:$S$3650, COLUMNS($C$3651:J3879), FALSE)</f>
        <v>25.100990099009902</v>
      </c>
      <c r="AF3877">
        <f>VLOOKUP($U3877,$C$3624:$S$3650, COLUMNS($C$3651:K3879), FALSE)</f>
        <v>7.0499530760989139E-3</v>
      </c>
      <c r="AG3877">
        <f>VLOOKUP($U3877,$C$3624:$S$3650, COLUMNS($C$3651:L3879), FALSE)</f>
        <v>7.7350000000000003</v>
      </c>
      <c r="AH3877">
        <f>VLOOKUP($U3877,$C$3624:$S$3650, COLUMNS($C$3651:M3879), FALSE)</f>
        <v>1.2712321568503081E-3</v>
      </c>
      <c r="AI3877">
        <f>VLOOKUP($U3877,$C$3624:$S$3650, COLUMNS($C$3651:N3879), FALSE)</f>
        <v>2160.1</v>
      </c>
      <c r="AJ3877">
        <f>VLOOKUP($U3877,$C$3624:$S$3650, COLUMNS($C$3651:O3879), FALSE)</f>
        <v>0.20513595448455474</v>
      </c>
      <c r="AK3877">
        <f>VLOOKUP($U3877,$C$3624:$S$3650, COLUMNS($C$3651:P3879), FALSE)</f>
        <v>0</v>
      </c>
      <c r="AL3877">
        <f>VLOOKUP($U3877,$C$3624:$S$3650, COLUMNS($C$3651:Q3879), FALSE)</f>
        <v>861.5</v>
      </c>
      <c r="AM3877">
        <f>VLOOKUP($U3877,$C$3624:$S$3650, COLUMNS($C$3651:R3879), FALSE)</f>
        <v>0</v>
      </c>
      <c r="AN3877">
        <f>VLOOKUP($U3877,$C$3624:$S$3650, COLUMNS($C$3651:S3879), FALSE)</f>
        <v>1.81</v>
      </c>
      <c r="AO3877">
        <f t="shared" si="60"/>
        <v>26.064002828854314</v>
      </c>
    </row>
    <row r="3878" spans="21:41" x14ac:dyDescent="0.2">
      <c r="U3878" t="str">
        <f t="shared" si="61"/>
        <v>LTLpH</v>
      </c>
      <c r="V3878" s="176" t="s">
        <v>14622</v>
      </c>
      <c r="W3878" s="176" t="s">
        <v>14623</v>
      </c>
      <c r="X3878" s="176" t="s">
        <v>14619</v>
      </c>
      <c r="Y3878" s="176" t="s">
        <v>12825</v>
      </c>
      <c r="Z3878" s="176">
        <v>-570.12219349999998</v>
      </c>
      <c r="AA3878">
        <f>VLOOKUP($U3878,$C$3624:$S$3650, COLUMNS($C$3651:F3879), FALSE)</f>
        <v>34.75</v>
      </c>
      <c r="AB3878">
        <f>VLOOKUP($U3878,$C$3624:$S$3650, COLUMNS($C$3651:G3879), FALSE)</f>
        <v>0.22360679774997896</v>
      </c>
      <c r="AC3878">
        <f>VLOOKUP($U3878,$C$3624:$S$3650, COLUMNS($C$3651:H3879), FALSE)</f>
        <v>26.599009900990097</v>
      </c>
      <c r="AD3878">
        <f>VLOOKUP($U3878,$C$3624:$S$3650, COLUMNS($C$3651:I3879), FALSE)</f>
        <v>2.2249707974499239E-2</v>
      </c>
      <c r="AE3878">
        <f>VLOOKUP($U3878,$C$3624:$S$3650, COLUMNS($C$3651:J3879), FALSE)</f>
        <v>25.100990099009902</v>
      </c>
      <c r="AF3878">
        <f>VLOOKUP($U3878,$C$3624:$S$3650, COLUMNS($C$3651:K3879), FALSE)</f>
        <v>7.0499530760989139E-3</v>
      </c>
      <c r="AG3878">
        <f>VLOOKUP($U3878,$C$3624:$S$3650, COLUMNS($C$3651:L3879), FALSE)</f>
        <v>7.7350000000000003</v>
      </c>
      <c r="AH3878">
        <f>VLOOKUP($U3878,$C$3624:$S$3650, COLUMNS($C$3651:M3879), FALSE)</f>
        <v>1.2712321568503081E-3</v>
      </c>
      <c r="AI3878">
        <f>VLOOKUP($U3878,$C$3624:$S$3650, COLUMNS($C$3651:N3879), FALSE)</f>
        <v>2160.1</v>
      </c>
      <c r="AJ3878">
        <f>VLOOKUP($U3878,$C$3624:$S$3650, COLUMNS($C$3651:O3879), FALSE)</f>
        <v>0.20513595448455474</v>
      </c>
      <c r="AK3878">
        <f>VLOOKUP($U3878,$C$3624:$S$3650, COLUMNS($C$3651:P3879), FALSE)</f>
        <v>0</v>
      </c>
      <c r="AL3878">
        <f>VLOOKUP($U3878,$C$3624:$S$3650, COLUMNS($C$3651:Q3879), FALSE)</f>
        <v>861.5</v>
      </c>
      <c r="AM3878">
        <f>VLOOKUP($U3878,$C$3624:$S$3650, COLUMNS($C$3651:R3879), FALSE)</f>
        <v>0</v>
      </c>
      <c r="AN3878">
        <f>VLOOKUP($U3878,$C$3624:$S$3650, COLUMNS($C$3651:S3879), FALSE)</f>
        <v>1.81</v>
      </c>
      <c r="AO3878">
        <f t="shared" si="60"/>
        <v>26.064002828854314</v>
      </c>
    </row>
    <row r="3879" spans="21:41" x14ac:dyDescent="0.2">
      <c r="U3879" t="str">
        <f t="shared" si="61"/>
        <v>HTLpH</v>
      </c>
      <c r="V3879" s="176" t="s">
        <v>14620</v>
      </c>
      <c r="W3879" s="176" t="s">
        <v>14623</v>
      </c>
      <c r="X3879" s="176" t="s">
        <v>14618</v>
      </c>
      <c r="Y3879" s="176" t="s">
        <v>12825</v>
      </c>
      <c r="Z3879" s="176">
        <v>-256.45806520000002</v>
      </c>
      <c r="AA3879">
        <f>VLOOKUP($U3879,$C$3624:$S$3650, COLUMNS($C$3651:F3879), FALSE)</f>
        <v>34.799999999999997</v>
      </c>
      <c r="AB3879">
        <f>VLOOKUP($U3879,$C$3624:$S$3650, COLUMNS($C$3651:G3879), FALSE)</f>
        <v>0.22360679774997896</v>
      </c>
      <c r="AC3879">
        <f>VLOOKUP($U3879,$C$3624:$S$3650, COLUMNS($C$3651:H3879), FALSE)</f>
        <v>29.650000000000002</v>
      </c>
      <c r="AD3879">
        <f>VLOOKUP($U3879,$C$3624:$S$3650, COLUMNS($C$3651:I3879), FALSE)</f>
        <v>0.15811388300841897</v>
      </c>
      <c r="AE3879">
        <f>VLOOKUP($U3879,$C$3624:$S$3650, COLUMNS($C$3651:J3879), FALSE)</f>
        <v>28.150000000000002</v>
      </c>
      <c r="AF3879">
        <f>VLOOKUP($U3879,$C$3624:$S$3650, COLUMNS($C$3651:K3879), FALSE)</f>
        <v>6.6637083054553068E-3</v>
      </c>
      <c r="AG3879">
        <f>VLOOKUP($U3879,$C$3624:$S$3650, COLUMNS($C$3651:L3879), FALSE)</f>
        <v>7.7150000000000007</v>
      </c>
      <c r="AH3879">
        <f>VLOOKUP($U3879,$C$3624:$S$3650, COLUMNS($C$3651:M3879), FALSE)</f>
        <v>6.3644021778424308E-3</v>
      </c>
      <c r="AI3879">
        <f>VLOOKUP($U3879,$C$3624:$S$3650, COLUMNS($C$3651:N3879), FALSE)</f>
        <v>2199</v>
      </c>
      <c r="AJ3879">
        <f>VLOOKUP($U3879,$C$3624:$S$3650, COLUMNS($C$3651:O3879), FALSE)</f>
        <v>4.5236994512333366E-2</v>
      </c>
      <c r="AK3879">
        <f>VLOOKUP($U3879,$C$3624:$S$3650, COLUMNS($C$3651:P3879), FALSE)</f>
        <v>0</v>
      </c>
      <c r="AL3879">
        <f>VLOOKUP($U3879,$C$3624:$S$3650, COLUMNS($C$3651:Q3879), FALSE)</f>
        <v>927.5</v>
      </c>
      <c r="AM3879">
        <f>VLOOKUP($U3879,$C$3624:$S$3650, COLUMNS($C$3651:R3879), FALSE)</f>
        <v>0</v>
      </c>
      <c r="AN3879">
        <f>VLOOKUP($U3879,$C$3624:$S$3650, COLUMNS($C$3651:S3879), FALSE)</f>
        <v>1.9699999999999998</v>
      </c>
      <c r="AO3879">
        <f t="shared" ref="AO3879:AO3942" si="62">AC3879*9/14 + AE3879*5/14</f>
        <v>29.114285714285714</v>
      </c>
    </row>
    <row r="3880" spans="21:41" x14ac:dyDescent="0.2">
      <c r="U3880" t="str">
        <f t="shared" si="61"/>
        <v>MTLpH</v>
      </c>
      <c r="V3880" s="176" t="s">
        <v>14616</v>
      </c>
      <c r="W3880" s="176" t="s">
        <v>14623</v>
      </c>
      <c r="X3880" s="176" t="s">
        <v>14618</v>
      </c>
      <c r="Y3880" s="176" t="s">
        <v>12825</v>
      </c>
      <c r="Z3880" s="176">
        <v>432.26297369999997</v>
      </c>
      <c r="AA3880">
        <f>VLOOKUP($U3880,$C$3624:$S$3650, COLUMNS($C$3651:F3886), FALSE)</f>
        <v>34.75</v>
      </c>
      <c r="AB3880">
        <f>VLOOKUP($U3880,$C$3624:$S$3650, COLUMNS($C$3651:G3886), FALSE)</f>
        <v>0.22360679774997896</v>
      </c>
      <c r="AC3880">
        <f>VLOOKUP($U3880,$C$3624:$S$3650, COLUMNS($C$3651:H3886), FALSE)</f>
        <v>28.200000000000003</v>
      </c>
      <c r="AD3880">
        <f>VLOOKUP($U3880,$C$3624:$S$3650, COLUMNS($C$3651:I3886), FALSE)</f>
        <v>0.15811388300841897</v>
      </c>
      <c r="AE3880">
        <f>VLOOKUP($U3880,$C$3624:$S$3650, COLUMNS($C$3651:J3886), FALSE)</f>
        <v>26.7019801980198</v>
      </c>
      <c r="AF3880">
        <f>VLOOKUP($U3880,$C$3624:$S$3650, COLUMNS($C$3651:K3886), FALSE)</f>
        <v>1.3658982889427951E-2</v>
      </c>
      <c r="AG3880">
        <f>VLOOKUP($U3880,$C$3624:$S$3650, COLUMNS($C$3651:L3886), FALSE)</f>
        <v>7.6950000000000003</v>
      </c>
      <c r="AH3880">
        <f>VLOOKUP($U3880,$C$3624:$S$3650, COLUMNS($C$3651:M3886), FALSE)</f>
        <v>1.2745319221005506E-3</v>
      </c>
      <c r="AI3880">
        <f>VLOOKUP($U3880,$C$3624:$S$3650, COLUMNS($C$3651:N3886), FALSE)</f>
        <v>2182.4545454545455</v>
      </c>
      <c r="AJ3880">
        <f>VLOOKUP($U3880,$C$3624:$S$3650, COLUMNS($C$3651:O3886), FALSE)</f>
        <v>0.23423238809890801</v>
      </c>
      <c r="AK3880">
        <f>VLOOKUP($U3880,$C$3624:$S$3650, COLUMNS($C$3651:P3886), FALSE)</f>
        <v>0</v>
      </c>
      <c r="AL3880">
        <f>VLOOKUP($U3880,$C$3624:$S$3650, COLUMNS($C$3651:Q3886), FALSE)</f>
        <v>977.5</v>
      </c>
      <c r="AM3880">
        <f>VLOOKUP($U3880,$C$3624:$S$3650, COLUMNS($C$3651:R3886), FALSE)</f>
        <v>0</v>
      </c>
      <c r="AN3880">
        <f>VLOOKUP($U3880,$C$3624:$S$3650, COLUMNS($C$3651:S3886), FALSE)</f>
        <v>1.78</v>
      </c>
      <c r="AO3880">
        <f t="shared" si="62"/>
        <v>27.664992927864215</v>
      </c>
    </row>
    <row r="3881" spans="21:41" x14ac:dyDescent="0.2">
      <c r="U3881" t="str">
        <f t="shared" si="61"/>
        <v>MTLpH</v>
      </c>
      <c r="V3881" s="176" t="s">
        <v>14616</v>
      </c>
      <c r="W3881" s="176" t="s">
        <v>14623</v>
      </c>
      <c r="X3881" s="176" t="s">
        <v>14618</v>
      </c>
      <c r="Y3881" s="176" t="s">
        <v>12825</v>
      </c>
      <c r="Z3881" s="176">
        <v>577.26004109999997</v>
      </c>
      <c r="AA3881">
        <f>VLOOKUP($U3881,$C$3624:$S$3650, COLUMNS($C$3651:F3886), FALSE)</f>
        <v>34.75</v>
      </c>
      <c r="AB3881">
        <f>VLOOKUP($U3881,$C$3624:$S$3650, COLUMNS($C$3651:G3886), FALSE)</f>
        <v>0.22360679774997896</v>
      </c>
      <c r="AC3881">
        <f>VLOOKUP($U3881,$C$3624:$S$3650, COLUMNS($C$3651:H3886), FALSE)</f>
        <v>28.200000000000003</v>
      </c>
      <c r="AD3881">
        <f>VLOOKUP($U3881,$C$3624:$S$3650, COLUMNS($C$3651:I3886), FALSE)</f>
        <v>0.15811388300841897</v>
      </c>
      <c r="AE3881">
        <f>VLOOKUP($U3881,$C$3624:$S$3650, COLUMNS($C$3651:J3886), FALSE)</f>
        <v>26.7019801980198</v>
      </c>
      <c r="AF3881">
        <f>VLOOKUP($U3881,$C$3624:$S$3650, COLUMNS($C$3651:K3886), FALSE)</f>
        <v>1.3658982889427951E-2</v>
      </c>
      <c r="AG3881">
        <f>VLOOKUP($U3881,$C$3624:$S$3650, COLUMNS($C$3651:L3886), FALSE)</f>
        <v>7.6950000000000003</v>
      </c>
      <c r="AH3881">
        <f>VLOOKUP($U3881,$C$3624:$S$3650, COLUMNS($C$3651:M3886), FALSE)</f>
        <v>1.2745319221005506E-3</v>
      </c>
      <c r="AI3881">
        <f>VLOOKUP($U3881,$C$3624:$S$3650, COLUMNS($C$3651:N3886), FALSE)</f>
        <v>2182.4545454545455</v>
      </c>
      <c r="AJ3881">
        <f>VLOOKUP($U3881,$C$3624:$S$3650, COLUMNS($C$3651:O3886), FALSE)</f>
        <v>0.23423238809890801</v>
      </c>
      <c r="AK3881">
        <f>VLOOKUP($U3881,$C$3624:$S$3650, COLUMNS($C$3651:P3886), FALSE)</f>
        <v>0</v>
      </c>
      <c r="AL3881">
        <f>VLOOKUP($U3881,$C$3624:$S$3650, COLUMNS($C$3651:Q3886), FALSE)</f>
        <v>977.5</v>
      </c>
      <c r="AM3881">
        <f>VLOOKUP($U3881,$C$3624:$S$3650, COLUMNS($C$3651:R3886), FALSE)</f>
        <v>0</v>
      </c>
      <c r="AN3881">
        <f>VLOOKUP($U3881,$C$3624:$S$3650, COLUMNS($C$3651:S3886), FALSE)</f>
        <v>1.78</v>
      </c>
      <c r="AO3881">
        <f t="shared" si="62"/>
        <v>27.664992927864215</v>
      </c>
    </row>
    <row r="3882" spans="21:41" x14ac:dyDescent="0.2">
      <c r="U3882" t="str">
        <f t="shared" ref="U3882:U3927" si="63">_xlfn.CONCAT(V3882,W3882)</f>
        <v>MTLpH</v>
      </c>
      <c r="V3882" s="176" t="s">
        <v>14616</v>
      </c>
      <c r="W3882" s="176" t="s">
        <v>14623</v>
      </c>
      <c r="X3882" s="176" t="s">
        <v>14618</v>
      </c>
      <c r="Y3882" s="176" t="s">
        <v>12825</v>
      </c>
      <c r="Z3882" s="176">
        <v>164.95239749999999</v>
      </c>
      <c r="AA3882">
        <f>VLOOKUP($U3882,$C$3624:$S$3650, COLUMNS($C$3651:F3887), FALSE)</f>
        <v>34.75</v>
      </c>
      <c r="AB3882">
        <f>VLOOKUP($U3882,$C$3624:$S$3650, COLUMNS($C$3651:G3887), FALSE)</f>
        <v>0.22360679774997896</v>
      </c>
      <c r="AC3882">
        <f>VLOOKUP($U3882,$C$3624:$S$3650, COLUMNS($C$3651:H3887), FALSE)</f>
        <v>28.200000000000003</v>
      </c>
      <c r="AD3882">
        <f>VLOOKUP($U3882,$C$3624:$S$3650, COLUMNS($C$3651:I3887), FALSE)</f>
        <v>0.15811388300841897</v>
      </c>
      <c r="AE3882">
        <f>VLOOKUP($U3882,$C$3624:$S$3650, COLUMNS($C$3651:J3887), FALSE)</f>
        <v>26.7019801980198</v>
      </c>
      <c r="AF3882">
        <f>VLOOKUP($U3882,$C$3624:$S$3650, COLUMNS($C$3651:K3887), FALSE)</f>
        <v>1.3658982889427951E-2</v>
      </c>
      <c r="AG3882">
        <f>VLOOKUP($U3882,$C$3624:$S$3650, COLUMNS($C$3651:L3887), FALSE)</f>
        <v>7.6950000000000003</v>
      </c>
      <c r="AH3882">
        <f>VLOOKUP($U3882,$C$3624:$S$3650, COLUMNS($C$3651:M3887), FALSE)</f>
        <v>1.2745319221005506E-3</v>
      </c>
      <c r="AI3882">
        <f>VLOOKUP($U3882,$C$3624:$S$3650, COLUMNS($C$3651:N3887), FALSE)</f>
        <v>2182.4545454545455</v>
      </c>
      <c r="AJ3882">
        <f>VLOOKUP($U3882,$C$3624:$S$3650, COLUMNS($C$3651:O3887), FALSE)</f>
        <v>0.23423238809890801</v>
      </c>
      <c r="AK3882">
        <f>VLOOKUP($U3882,$C$3624:$S$3650, COLUMNS($C$3651:P3887), FALSE)</f>
        <v>0</v>
      </c>
      <c r="AL3882">
        <f>VLOOKUP($U3882,$C$3624:$S$3650, COLUMNS($C$3651:Q3887), FALSE)</f>
        <v>977.5</v>
      </c>
      <c r="AM3882">
        <f>VLOOKUP($U3882,$C$3624:$S$3650, COLUMNS($C$3651:R3887), FALSE)</f>
        <v>0</v>
      </c>
      <c r="AN3882">
        <f>VLOOKUP($U3882,$C$3624:$S$3650, COLUMNS($C$3651:S3887), FALSE)</f>
        <v>1.78</v>
      </c>
      <c r="AO3882">
        <f t="shared" si="62"/>
        <v>27.664992927864215</v>
      </c>
    </row>
    <row r="3883" spans="21:41" x14ac:dyDescent="0.2">
      <c r="U3883" t="str">
        <f t="shared" si="63"/>
        <v>MTLpH</v>
      </c>
      <c r="V3883" s="176" t="s">
        <v>14616</v>
      </c>
      <c r="W3883" s="176" t="s">
        <v>14623</v>
      </c>
      <c r="X3883" s="176" t="s">
        <v>14618</v>
      </c>
      <c r="Y3883" s="176" t="s">
        <v>12825</v>
      </c>
      <c r="Z3883" s="176">
        <v>310.70191670000003</v>
      </c>
      <c r="AA3883">
        <f>VLOOKUP($U3883,$C$3624:$S$3650, COLUMNS($C$3651:F3887), FALSE)</f>
        <v>34.75</v>
      </c>
      <c r="AB3883">
        <f>VLOOKUP($U3883,$C$3624:$S$3650, COLUMNS($C$3651:G3887), FALSE)</f>
        <v>0.22360679774997896</v>
      </c>
      <c r="AC3883">
        <f>VLOOKUP($U3883,$C$3624:$S$3650, COLUMNS($C$3651:H3887), FALSE)</f>
        <v>28.200000000000003</v>
      </c>
      <c r="AD3883">
        <f>VLOOKUP($U3883,$C$3624:$S$3650, COLUMNS($C$3651:I3887), FALSE)</f>
        <v>0.15811388300841897</v>
      </c>
      <c r="AE3883">
        <f>VLOOKUP($U3883,$C$3624:$S$3650, COLUMNS($C$3651:J3887), FALSE)</f>
        <v>26.7019801980198</v>
      </c>
      <c r="AF3883">
        <f>VLOOKUP($U3883,$C$3624:$S$3650, COLUMNS($C$3651:K3887), FALSE)</f>
        <v>1.3658982889427951E-2</v>
      </c>
      <c r="AG3883">
        <f>VLOOKUP($U3883,$C$3624:$S$3650, COLUMNS($C$3651:L3887), FALSE)</f>
        <v>7.6950000000000003</v>
      </c>
      <c r="AH3883">
        <f>VLOOKUP($U3883,$C$3624:$S$3650, COLUMNS($C$3651:M3887), FALSE)</f>
        <v>1.2745319221005506E-3</v>
      </c>
      <c r="AI3883">
        <f>VLOOKUP($U3883,$C$3624:$S$3650, COLUMNS($C$3651:N3887), FALSE)</f>
        <v>2182.4545454545455</v>
      </c>
      <c r="AJ3883">
        <f>VLOOKUP($U3883,$C$3624:$S$3650, COLUMNS($C$3651:O3887), FALSE)</f>
        <v>0.23423238809890801</v>
      </c>
      <c r="AK3883">
        <f>VLOOKUP($U3883,$C$3624:$S$3650, COLUMNS($C$3651:P3887), FALSE)</f>
        <v>0</v>
      </c>
      <c r="AL3883">
        <f>VLOOKUP($U3883,$C$3624:$S$3650, COLUMNS($C$3651:Q3887), FALSE)</f>
        <v>977.5</v>
      </c>
      <c r="AM3883">
        <f>VLOOKUP($U3883,$C$3624:$S$3650, COLUMNS($C$3651:R3887), FALSE)</f>
        <v>0</v>
      </c>
      <c r="AN3883">
        <f>VLOOKUP($U3883,$C$3624:$S$3650, COLUMNS($C$3651:S3887), FALSE)</f>
        <v>1.78</v>
      </c>
      <c r="AO3883">
        <f t="shared" si="62"/>
        <v>27.664992927864215</v>
      </c>
    </row>
    <row r="3884" spans="21:41" x14ac:dyDescent="0.2">
      <c r="U3884" t="str">
        <f t="shared" si="63"/>
        <v>MTLpH</v>
      </c>
      <c r="V3884" s="176" t="s">
        <v>14616</v>
      </c>
      <c r="W3884" s="176" t="s">
        <v>14623</v>
      </c>
      <c r="X3884" s="176" t="s">
        <v>14618</v>
      </c>
      <c r="Y3884" s="176" t="s">
        <v>12825</v>
      </c>
      <c r="Z3884" s="176">
        <v>118.71963359999999</v>
      </c>
      <c r="AA3884">
        <f>VLOOKUP($U3884,$C$3624:$S$3650, COLUMNS($C$3651:F3887), FALSE)</f>
        <v>34.75</v>
      </c>
      <c r="AB3884">
        <f>VLOOKUP($U3884,$C$3624:$S$3650, COLUMNS($C$3651:G3887), FALSE)</f>
        <v>0.22360679774997896</v>
      </c>
      <c r="AC3884">
        <f>VLOOKUP($U3884,$C$3624:$S$3650, COLUMNS($C$3651:H3887), FALSE)</f>
        <v>28.200000000000003</v>
      </c>
      <c r="AD3884">
        <f>VLOOKUP($U3884,$C$3624:$S$3650, COLUMNS($C$3651:I3887), FALSE)</f>
        <v>0.15811388300841897</v>
      </c>
      <c r="AE3884">
        <f>VLOOKUP($U3884,$C$3624:$S$3650, COLUMNS($C$3651:J3887), FALSE)</f>
        <v>26.7019801980198</v>
      </c>
      <c r="AF3884">
        <f>VLOOKUP($U3884,$C$3624:$S$3650, COLUMNS($C$3651:K3887), FALSE)</f>
        <v>1.3658982889427951E-2</v>
      </c>
      <c r="AG3884">
        <f>VLOOKUP($U3884,$C$3624:$S$3650, COLUMNS($C$3651:L3887), FALSE)</f>
        <v>7.6950000000000003</v>
      </c>
      <c r="AH3884">
        <f>VLOOKUP($U3884,$C$3624:$S$3650, COLUMNS($C$3651:M3887), FALSE)</f>
        <v>1.2745319221005506E-3</v>
      </c>
      <c r="AI3884">
        <f>VLOOKUP($U3884,$C$3624:$S$3650, COLUMNS($C$3651:N3887), FALSE)</f>
        <v>2182.4545454545455</v>
      </c>
      <c r="AJ3884">
        <f>VLOOKUP($U3884,$C$3624:$S$3650, COLUMNS($C$3651:O3887), FALSE)</f>
        <v>0.23423238809890801</v>
      </c>
      <c r="AK3884">
        <f>VLOOKUP($U3884,$C$3624:$S$3650, COLUMNS($C$3651:P3887), FALSE)</f>
        <v>0</v>
      </c>
      <c r="AL3884">
        <f>VLOOKUP($U3884,$C$3624:$S$3650, COLUMNS($C$3651:Q3887), FALSE)</f>
        <v>977.5</v>
      </c>
      <c r="AM3884">
        <f>VLOOKUP($U3884,$C$3624:$S$3650, COLUMNS($C$3651:R3887), FALSE)</f>
        <v>0</v>
      </c>
      <c r="AN3884">
        <f>VLOOKUP($U3884,$C$3624:$S$3650, COLUMNS($C$3651:S3887), FALSE)</f>
        <v>1.78</v>
      </c>
      <c r="AO3884">
        <f t="shared" si="62"/>
        <v>27.664992927864215</v>
      </c>
    </row>
    <row r="3885" spans="21:41" x14ac:dyDescent="0.2">
      <c r="U3885" t="str">
        <f t="shared" si="63"/>
        <v>MTLpH</v>
      </c>
      <c r="V3885" s="176" t="s">
        <v>14616</v>
      </c>
      <c r="W3885" s="176" t="s">
        <v>14623</v>
      </c>
      <c r="X3885" s="176" t="s">
        <v>14618</v>
      </c>
      <c r="Y3885" s="176" t="s">
        <v>12825</v>
      </c>
      <c r="Z3885" s="176">
        <v>376.40470640000001</v>
      </c>
      <c r="AA3885">
        <f>VLOOKUP($U3885,$C$3624:$S$3650, COLUMNS($C$3651:F3888), FALSE)</f>
        <v>34.75</v>
      </c>
      <c r="AB3885">
        <f>VLOOKUP($U3885,$C$3624:$S$3650, COLUMNS($C$3651:G3888), FALSE)</f>
        <v>0.22360679774997896</v>
      </c>
      <c r="AC3885">
        <f>VLOOKUP($U3885,$C$3624:$S$3650, COLUMNS($C$3651:H3888), FALSE)</f>
        <v>28.200000000000003</v>
      </c>
      <c r="AD3885">
        <f>VLOOKUP($U3885,$C$3624:$S$3650, COLUMNS($C$3651:I3888), FALSE)</f>
        <v>0.15811388300841897</v>
      </c>
      <c r="AE3885">
        <f>VLOOKUP($U3885,$C$3624:$S$3650, COLUMNS($C$3651:J3888), FALSE)</f>
        <v>26.7019801980198</v>
      </c>
      <c r="AF3885">
        <f>VLOOKUP($U3885,$C$3624:$S$3650, COLUMNS($C$3651:K3888), FALSE)</f>
        <v>1.3658982889427951E-2</v>
      </c>
      <c r="AG3885">
        <f>VLOOKUP($U3885,$C$3624:$S$3650, COLUMNS($C$3651:L3888), FALSE)</f>
        <v>7.6950000000000003</v>
      </c>
      <c r="AH3885">
        <f>VLOOKUP($U3885,$C$3624:$S$3650, COLUMNS($C$3651:M3888), FALSE)</f>
        <v>1.2745319221005506E-3</v>
      </c>
      <c r="AI3885">
        <f>VLOOKUP($U3885,$C$3624:$S$3650, COLUMNS($C$3651:N3888), FALSE)</f>
        <v>2182.4545454545455</v>
      </c>
      <c r="AJ3885">
        <f>VLOOKUP($U3885,$C$3624:$S$3650, COLUMNS($C$3651:O3888), FALSE)</f>
        <v>0.23423238809890801</v>
      </c>
      <c r="AK3885">
        <f>VLOOKUP($U3885,$C$3624:$S$3650, COLUMNS($C$3651:P3888), FALSE)</f>
        <v>0</v>
      </c>
      <c r="AL3885">
        <f>VLOOKUP($U3885,$C$3624:$S$3650, COLUMNS($C$3651:Q3888), FALSE)</f>
        <v>977.5</v>
      </c>
      <c r="AM3885">
        <f>VLOOKUP($U3885,$C$3624:$S$3650, COLUMNS($C$3651:R3888), FALSE)</f>
        <v>0</v>
      </c>
      <c r="AN3885">
        <f>VLOOKUP($U3885,$C$3624:$S$3650, COLUMNS($C$3651:S3888), FALSE)</f>
        <v>1.78</v>
      </c>
      <c r="AO3885">
        <f t="shared" si="62"/>
        <v>27.664992927864215</v>
      </c>
    </row>
    <row r="3886" spans="21:41" x14ac:dyDescent="0.2">
      <c r="U3886" t="str">
        <f t="shared" si="63"/>
        <v>MTLpH</v>
      </c>
      <c r="V3886" s="176" t="s">
        <v>14616</v>
      </c>
      <c r="W3886" s="176" t="s">
        <v>14623</v>
      </c>
      <c r="X3886" s="176" t="s">
        <v>14619</v>
      </c>
      <c r="Y3886" s="176" t="s">
        <v>12825</v>
      </c>
      <c r="Z3886" s="176">
        <v>371.30117460000002</v>
      </c>
      <c r="AA3886">
        <f>VLOOKUP($U3886,$C$3624:$S$3650, COLUMNS($C$3651:F3889), FALSE)</f>
        <v>34.75</v>
      </c>
      <c r="AB3886">
        <f>VLOOKUP($U3886,$C$3624:$S$3650, COLUMNS($C$3651:G3889), FALSE)</f>
        <v>0.22360679774997896</v>
      </c>
      <c r="AC3886">
        <f>VLOOKUP($U3886,$C$3624:$S$3650, COLUMNS($C$3651:H3889), FALSE)</f>
        <v>28.200000000000003</v>
      </c>
      <c r="AD3886">
        <f>VLOOKUP($U3886,$C$3624:$S$3650, COLUMNS($C$3651:I3889), FALSE)</f>
        <v>0.15811388300841897</v>
      </c>
      <c r="AE3886">
        <f>VLOOKUP($U3886,$C$3624:$S$3650, COLUMNS($C$3651:J3889), FALSE)</f>
        <v>26.7019801980198</v>
      </c>
      <c r="AF3886">
        <f>VLOOKUP($U3886,$C$3624:$S$3650, COLUMNS($C$3651:K3889), FALSE)</f>
        <v>1.3658982889427951E-2</v>
      </c>
      <c r="AG3886">
        <f>VLOOKUP($U3886,$C$3624:$S$3650, COLUMNS($C$3651:L3889), FALSE)</f>
        <v>7.6950000000000003</v>
      </c>
      <c r="AH3886">
        <f>VLOOKUP($U3886,$C$3624:$S$3650, COLUMNS($C$3651:M3889), FALSE)</f>
        <v>1.2745319221005506E-3</v>
      </c>
      <c r="AI3886">
        <f>VLOOKUP($U3886,$C$3624:$S$3650, COLUMNS($C$3651:N3889), FALSE)</f>
        <v>2182.4545454545455</v>
      </c>
      <c r="AJ3886">
        <f>VLOOKUP($U3886,$C$3624:$S$3650, COLUMNS($C$3651:O3889), FALSE)</f>
        <v>0.23423238809890801</v>
      </c>
      <c r="AK3886">
        <f>VLOOKUP($U3886,$C$3624:$S$3650, COLUMNS($C$3651:P3889), FALSE)</f>
        <v>0</v>
      </c>
      <c r="AL3886">
        <f>VLOOKUP($U3886,$C$3624:$S$3650, COLUMNS($C$3651:Q3889), FALSE)</f>
        <v>977.5</v>
      </c>
      <c r="AM3886">
        <f>VLOOKUP($U3886,$C$3624:$S$3650, COLUMNS($C$3651:R3889), FALSE)</f>
        <v>0</v>
      </c>
      <c r="AN3886">
        <f>VLOOKUP($U3886,$C$3624:$S$3650, COLUMNS($C$3651:S3889), FALSE)</f>
        <v>1.78</v>
      </c>
      <c r="AO3886">
        <f t="shared" si="62"/>
        <v>27.664992927864215</v>
      </c>
    </row>
    <row r="3887" spans="21:41" x14ac:dyDescent="0.2">
      <c r="U3887" t="str">
        <f t="shared" si="63"/>
        <v>MTLpH</v>
      </c>
      <c r="V3887" s="176" t="s">
        <v>14616</v>
      </c>
      <c r="W3887" s="176" t="s">
        <v>14623</v>
      </c>
      <c r="X3887" s="176" t="s">
        <v>14619</v>
      </c>
      <c r="Y3887" s="176" t="s">
        <v>12825</v>
      </c>
      <c r="Z3887" s="176">
        <v>216.07083449999999</v>
      </c>
      <c r="AA3887">
        <f>VLOOKUP($U3887,$C$3624:$S$3650, COLUMNS($C$3651:F3891), FALSE)</f>
        <v>34.75</v>
      </c>
      <c r="AB3887">
        <f>VLOOKUP($U3887,$C$3624:$S$3650, COLUMNS($C$3651:G3891), FALSE)</f>
        <v>0.22360679774997896</v>
      </c>
      <c r="AC3887">
        <f>VLOOKUP($U3887,$C$3624:$S$3650, COLUMNS($C$3651:H3891), FALSE)</f>
        <v>28.200000000000003</v>
      </c>
      <c r="AD3887">
        <f>VLOOKUP($U3887,$C$3624:$S$3650, COLUMNS($C$3651:I3891), FALSE)</f>
        <v>0.15811388300841897</v>
      </c>
      <c r="AE3887">
        <f>VLOOKUP($U3887,$C$3624:$S$3650, COLUMNS($C$3651:J3891), FALSE)</f>
        <v>26.7019801980198</v>
      </c>
      <c r="AF3887">
        <f>VLOOKUP($U3887,$C$3624:$S$3650, COLUMNS($C$3651:K3891), FALSE)</f>
        <v>1.3658982889427951E-2</v>
      </c>
      <c r="AG3887">
        <f>VLOOKUP($U3887,$C$3624:$S$3650, COLUMNS($C$3651:L3891), FALSE)</f>
        <v>7.6950000000000003</v>
      </c>
      <c r="AH3887">
        <f>VLOOKUP($U3887,$C$3624:$S$3650, COLUMNS($C$3651:M3891), FALSE)</f>
        <v>1.2745319221005506E-3</v>
      </c>
      <c r="AI3887">
        <f>VLOOKUP($U3887,$C$3624:$S$3650, COLUMNS($C$3651:N3891), FALSE)</f>
        <v>2182.4545454545455</v>
      </c>
      <c r="AJ3887">
        <f>VLOOKUP($U3887,$C$3624:$S$3650, COLUMNS($C$3651:O3891), FALSE)</f>
        <v>0.23423238809890801</v>
      </c>
      <c r="AK3887">
        <f>VLOOKUP($U3887,$C$3624:$S$3650, COLUMNS($C$3651:P3891), FALSE)</f>
        <v>0</v>
      </c>
      <c r="AL3887">
        <f>VLOOKUP($U3887,$C$3624:$S$3650, COLUMNS($C$3651:Q3891), FALSE)</f>
        <v>977.5</v>
      </c>
      <c r="AM3887">
        <f>VLOOKUP($U3887,$C$3624:$S$3650, COLUMNS($C$3651:R3891), FALSE)</f>
        <v>0</v>
      </c>
      <c r="AN3887">
        <f>VLOOKUP($U3887,$C$3624:$S$3650, COLUMNS($C$3651:S3891), FALSE)</f>
        <v>1.78</v>
      </c>
      <c r="AO3887">
        <f t="shared" si="62"/>
        <v>27.664992927864215</v>
      </c>
    </row>
    <row r="3888" spans="21:41" x14ac:dyDescent="0.2">
      <c r="U3888" t="str">
        <f t="shared" si="63"/>
        <v>LTLpH</v>
      </c>
      <c r="V3888" s="176" t="s">
        <v>14622</v>
      </c>
      <c r="W3888" s="176" t="s">
        <v>14623</v>
      </c>
      <c r="X3888" s="176" t="s">
        <v>14618</v>
      </c>
      <c r="Y3888" s="176" t="s">
        <v>12825</v>
      </c>
      <c r="Z3888" s="176">
        <v>494.59993309999999</v>
      </c>
      <c r="AA3888">
        <f>VLOOKUP($U3888,$C$3624:$S$3650, COLUMNS($C$3651:F3894), FALSE)</f>
        <v>34.75</v>
      </c>
      <c r="AB3888">
        <f>VLOOKUP($U3888,$C$3624:$S$3650, COLUMNS($C$3651:G3894), FALSE)</f>
        <v>0.22360679774997896</v>
      </c>
      <c r="AC3888">
        <f>VLOOKUP($U3888,$C$3624:$S$3650, COLUMNS($C$3651:H3894), FALSE)</f>
        <v>26.599009900990097</v>
      </c>
      <c r="AD3888">
        <f>VLOOKUP($U3888,$C$3624:$S$3650, COLUMNS($C$3651:I3894), FALSE)</f>
        <v>2.2249707974499239E-2</v>
      </c>
      <c r="AE3888">
        <f>VLOOKUP($U3888,$C$3624:$S$3650, COLUMNS($C$3651:J3894), FALSE)</f>
        <v>25.100990099009902</v>
      </c>
      <c r="AF3888">
        <f>VLOOKUP($U3888,$C$3624:$S$3650, COLUMNS($C$3651:K3894), FALSE)</f>
        <v>7.0499530760989139E-3</v>
      </c>
      <c r="AG3888">
        <f>VLOOKUP($U3888,$C$3624:$S$3650, COLUMNS($C$3651:L3894), FALSE)</f>
        <v>7.7350000000000003</v>
      </c>
      <c r="AH3888">
        <f>VLOOKUP($U3888,$C$3624:$S$3650, COLUMNS($C$3651:M3894), FALSE)</f>
        <v>1.2712321568503081E-3</v>
      </c>
      <c r="AI3888">
        <f>VLOOKUP($U3888,$C$3624:$S$3650, COLUMNS($C$3651:N3894), FALSE)</f>
        <v>2160.1</v>
      </c>
      <c r="AJ3888">
        <f>VLOOKUP($U3888,$C$3624:$S$3650, COLUMNS($C$3651:O3894), FALSE)</f>
        <v>0.20513595448455474</v>
      </c>
      <c r="AK3888">
        <f>VLOOKUP($U3888,$C$3624:$S$3650, COLUMNS($C$3651:P3894), FALSE)</f>
        <v>0</v>
      </c>
      <c r="AL3888">
        <f>VLOOKUP($U3888,$C$3624:$S$3650, COLUMNS($C$3651:Q3894), FALSE)</f>
        <v>861.5</v>
      </c>
      <c r="AM3888">
        <f>VLOOKUP($U3888,$C$3624:$S$3650, COLUMNS($C$3651:R3894), FALSE)</f>
        <v>0</v>
      </c>
      <c r="AN3888">
        <f>VLOOKUP($U3888,$C$3624:$S$3650, COLUMNS($C$3651:S3894), FALSE)</f>
        <v>1.81</v>
      </c>
      <c r="AO3888">
        <f t="shared" si="62"/>
        <v>26.064002828854314</v>
      </c>
    </row>
    <row r="3889" spans="21:41" x14ac:dyDescent="0.2">
      <c r="U3889" t="str">
        <f t="shared" si="63"/>
        <v>LTLpH</v>
      </c>
      <c r="V3889" s="176" t="s">
        <v>14622</v>
      </c>
      <c r="W3889" s="176" t="s">
        <v>14623</v>
      </c>
      <c r="X3889" s="176" t="s">
        <v>14618</v>
      </c>
      <c r="Y3889" s="176" t="s">
        <v>12825</v>
      </c>
      <c r="Z3889" s="176">
        <v>12.97428122</v>
      </c>
      <c r="AA3889">
        <f>VLOOKUP($U3889,$C$3624:$S$3650, COLUMNS($C$3651:F3895), FALSE)</f>
        <v>34.75</v>
      </c>
      <c r="AB3889">
        <f>VLOOKUP($U3889,$C$3624:$S$3650, COLUMNS($C$3651:G3895), FALSE)</f>
        <v>0.22360679774997896</v>
      </c>
      <c r="AC3889">
        <f>VLOOKUP($U3889,$C$3624:$S$3650, COLUMNS($C$3651:H3895), FALSE)</f>
        <v>26.599009900990097</v>
      </c>
      <c r="AD3889">
        <f>VLOOKUP($U3889,$C$3624:$S$3650, COLUMNS($C$3651:I3895), FALSE)</f>
        <v>2.2249707974499239E-2</v>
      </c>
      <c r="AE3889">
        <f>VLOOKUP($U3889,$C$3624:$S$3650, COLUMNS($C$3651:J3895), FALSE)</f>
        <v>25.100990099009902</v>
      </c>
      <c r="AF3889">
        <f>VLOOKUP($U3889,$C$3624:$S$3650, COLUMNS($C$3651:K3895), FALSE)</f>
        <v>7.0499530760989139E-3</v>
      </c>
      <c r="AG3889">
        <f>VLOOKUP($U3889,$C$3624:$S$3650, COLUMNS($C$3651:L3895), FALSE)</f>
        <v>7.7350000000000003</v>
      </c>
      <c r="AH3889">
        <f>VLOOKUP($U3889,$C$3624:$S$3650, COLUMNS($C$3651:M3895), FALSE)</f>
        <v>1.2712321568503081E-3</v>
      </c>
      <c r="AI3889">
        <f>VLOOKUP($U3889,$C$3624:$S$3650, COLUMNS($C$3651:N3895), FALSE)</f>
        <v>2160.1</v>
      </c>
      <c r="AJ3889">
        <f>VLOOKUP($U3889,$C$3624:$S$3650, COLUMNS($C$3651:O3895), FALSE)</f>
        <v>0.20513595448455474</v>
      </c>
      <c r="AK3889">
        <f>VLOOKUP($U3889,$C$3624:$S$3650, COLUMNS($C$3651:P3895), FALSE)</f>
        <v>0</v>
      </c>
      <c r="AL3889">
        <f>VLOOKUP($U3889,$C$3624:$S$3650, COLUMNS($C$3651:Q3895), FALSE)</f>
        <v>861.5</v>
      </c>
      <c r="AM3889">
        <f>VLOOKUP($U3889,$C$3624:$S$3650, COLUMNS($C$3651:R3895), FALSE)</f>
        <v>0</v>
      </c>
      <c r="AN3889">
        <f>VLOOKUP($U3889,$C$3624:$S$3650, COLUMNS($C$3651:S3895), FALSE)</f>
        <v>1.81</v>
      </c>
      <c r="AO3889">
        <f t="shared" si="62"/>
        <v>26.064002828854314</v>
      </c>
    </row>
    <row r="3890" spans="21:41" x14ac:dyDescent="0.2">
      <c r="U3890" t="str">
        <f t="shared" si="63"/>
        <v>LTLpH</v>
      </c>
      <c r="V3890" s="176" t="s">
        <v>14622</v>
      </c>
      <c r="W3890" s="176" t="s">
        <v>14623</v>
      </c>
      <c r="X3890" s="176" t="s">
        <v>14618</v>
      </c>
      <c r="Y3890" s="176" t="s">
        <v>12825</v>
      </c>
      <c r="Z3890" s="176">
        <v>-75.298772970000002</v>
      </c>
      <c r="AA3890">
        <f>VLOOKUP($U3890,$C$3624:$S$3650, COLUMNS($C$3651:F3896), FALSE)</f>
        <v>34.75</v>
      </c>
      <c r="AB3890">
        <f>VLOOKUP($U3890,$C$3624:$S$3650, COLUMNS($C$3651:G3896), FALSE)</f>
        <v>0.22360679774997896</v>
      </c>
      <c r="AC3890">
        <f>VLOOKUP($U3890,$C$3624:$S$3650, COLUMNS($C$3651:H3896), FALSE)</f>
        <v>26.599009900990097</v>
      </c>
      <c r="AD3890">
        <f>VLOOKUP($U3890,$C$3624:$S$3650, COLUMNS($C$3651:I3896), FALSE)</f>
        <v>2.2249707974499239E-2</v>
      </c>
      <c r="AE3890">
        <f>VLOOKUP($U3890,$C$3624:$S$3650, COLUMNS($C$3651:J3896), FALSE)</f>
        <v>25.100990099009902</v>
      </c>
      <c r="AF3890">
        <f>VLOOKUP($U3890,$C$3624:$S$3650, COLUMNS($C$3651:K3896), FALSE)</f>
        <v>7.0499530760989139E-3</v>
      </c>
      <c r="AG3890">
        <f>VLOOKUP($U3890,$C$3624:$S$3650, COLUMNS($C$3651:L3896), FALSE)</f>
        <v>7.7350000000000003</v>
      </c>
      <c r="AH3890">
        <f>VLOOKUP($U3890,$C$3624:$S$3650, COLUMNS($C$3651:M3896), FALSE)</f>
        <v>1.2712321568503081E-3</v>
      </c>
      <c r="AI3890">
        <f>VLOOKUP($U3890,$C$3624:$S$3650, COLUMNS($C$3651:N3896), FALSE)</f>
        <v>2160.1</v>
      </c>
      <c r="AJ3890">
        <f>VLOOKUP($U3890,$C$3624:$S$3650, COLUMNS($C$3651:O3896), FALSE)</f>
        <v>0.20513595448455474</v>
      </c>
      <c r="AK3890">
        <f>VLOOKUP($U3890,$C$3624:$S$3650, COLUMNS($C$3651:P3896), FALSE)</f>
        <v>0</v>
      </c>
      <c r="AL3890">
        <f>VLOOKUP($U3890,$C$3624:$S$3650, COLUMNS($C$3651:Q3896), FALSE)</f>
        <v>861.5</v>
      </c>
      <c r="AM3890">
        <f>VLOOKUP($U3890,$C$3624:$S$3650, COLUMNS($C$3651:R3896), FALSE)</f>
        <v>0</v>
      </c>
      <c r="AN3890">
        <f>VLOOKUP($U3890,$C$3624:$S$3650, COLUMNS($C$3651:S3896), FALSE)</f>
        <v>1.81</v>
      </c>
      <c r="AO3890">
        <f t="shared" si="62"/>
        <v>26.064002828854314</v>
      </c>
    </row>
    <row r="3891" spans="21:41" x14ac:dyDescent="0.2">
      <c r="U3891" t="str">
        <f t="shared" si="63"/>
        <v>LTLpH</v>
      </c>
      <c r="V3891" s="176" t="s">
        <v>14622</v>
      </c>
      <c r="W3891" s="176" t="s">
        <v>14623</v>
      </c>
      <c r="X3891" s="176" t="s">
        <v>14618</v>
      </c>
      <c r="Y3891" s="176" t="s">
        <v>12825</v>
      </c>
      <c r="Z3891" s="176">
        <v>-266.41183740000002</v>
      </c>
      <c r="AA3891">
        <f>VLOOKUP($U3891,$C$3624:$S$3650, COLUMNS($C$3651:F3897), FALSE)</f>
        <v>34.75</v>
      </c>
      <c r="AB3891">
        <f>VLOOKUP($U3891,$C$3624:$S$3650, COLUMNS($C$3651:G3897), FALSE)</f>
        <v>0.22360679774997896</v>
      </c>
      <c r="AC3891">
        <f>VLOOKUP($U3891,$C$3624:$S$3650, COLUMNS($C$3651:H3897), FALSE)</f>
        <v>26.599009900990097</v>
      </c>
      <c r="AD3891">
        <f>VLOOKUP($U3891,$C$3624:$S$3650, COLUMNS($C$3651:I3897), FALSE)</f>
        <v>2.2249707974499239E-2</v>
      </c>
      <c r="AE3891">
        <f>VLOOKUP($U3891,$C$3624:$S$3650, COLUMNS($C$3651:J3897), FALSE)</f>
        <v>25.100990099009902</v>
      </c>
      <c r="AF3891">
        <f>VLOOKUP($U3891,$C$3624:$S$3650, COLUMNS($C$3651:K3897), FALSE)</f>
        <v>7.0499530760989139E-3</v>
      </c>
      <c r="AG3891">
        <f>VLOOKUP($U3891,$C$3624:$S$3650, COLUMNS($C$3651:L3897), FALSE)</f>
        <v>7.7350000000000003</v>
      </c>
      <c r="AH3891">
        <f>VLOOKUP($U3891,$C$3624:$S$3650, COLUMNS($C$3651:M3897), FALSE)</f>
        <v>1.2712321568503081E-3</v>
      </c>
      <c r="AI3891">
        <f>VLOOKUP($U3891,$C$3624:$S$3650, COLUMNS($C$3651:N3897), FALSE)</f>
        <v>2160.1</v>
      </c>
      <c r="AJ3891">
        <f>VLOOKUP($U3891,$C$3624:$S$3650, COLUMNS($C$3651:O3897), FALSE)</f>
        <v>0.20513595448455474</v>
      </c>
      <c r="AK3891">
        <f>VLOOKUP($U3891,$C$3624:$S$3650, COLUMNS($C$3651:P3897), FALSE)</f>
        <v>0</v>
      </c>
      <c r="AL3891">
        <f>VLOOKUP($U3891,$C$3624:$S$3650, COLUMNS($C$3651:Q3897), FALSE)</f>
        <v>861.5</v>
      </c>
      <c r="AM3891">
        <f>VLOOKUP($U3891,$C$3624:$S$3650, COLUMNS($C$3651:R3897), FALSE)</f>
        <v>0</v>
      </c>
      <c r="AN3891">
        <f>VLOOKUP($U3891,$C$3624:$S$3650, COLUMNS($C$3651:S3897), FALSE)</f>
        <v>1.81</v>
      </c>
      <c r="AO3891">
        <f t="shared" si="62"/>
        <v>26.064002828854314</v>
      </c>
    </row>
    <row r="3892" spans="21:41" x14ac:dyDescent="0.2">
      <c r="U3892" t="str">
        <f t="shared" si="63"/>
        <v>LTLpH</v>
      </c>
      <c r="V3892" s="176" t="s">
        <v>14622</v>
      </c>
      <c r="W3892" s="176" t="s">
        <v>14623</v>
      </c>
      <c r="X3892" s="176" t="s">
        <v>14618</v>
      </c>
      <c r="Y3892" s="176" t="s">
        <v>12825</v>
      </c>
      <c r="Z3892" s="176">
        <v>160.6865325</v>
      </c>
      <c r="AA3892">
        <f>VLOOKUP($U3892,$C$3624:$S$3650, COLUMNS($C$3651:F3898), FALSE)</f>
        <v>34.75</v>
      </c>
      <c r="AB3892">
        <f>VLOOKUP($U3892,$C$3624:$S$3650, COLUMNS($C$3651:G3898), FALSE)</f>
        <v>0.22360679774997896</v>
      </c>
      <c r="AC3892">
        <f>VLOOKUP($U3892,$C$3624:$S$3650, COLUMNS($C$3651:H3898), FALSE)</f>
        <v>26.599009900990097</v>
      </c>
      <c r="AD3892">
        <f>VLOOKUP($U3892,$C$3624:$S$3650, COLUMNS($C$3651:I3898), FALSE)</f>
        <v>2.2249707974499239E-2</v>
      </c>
      <c r="AE3892">
        <f>VLOOKUP($U3892,$C$3624:$S$3650, COLUMNS($C$3651:J3898), FALSE)</f>
        <v>25.100990099009902</v>
      </c>
      <c r="AF3892">
        <f>VLOOKUP($U3892,$C$3624:$S$3650, COLUMNS($C$3651:K3898), FALSE)</f>
        <v>7.0499530760989139E-3</v>
      </c>
      <c r="AG3892">
        <f>VLOOKUP($U3892,$C$3624:$S$3650, COLUMNS($C$3651:L3898), FALSE)</f>
        <v>7.7350000000000003</v>
      </c>
      <c r="AH3892">
        <f>VLOOKUP($U3892,$C$3624:$S$3650, COLUMNS($C$3651:M3898), FALSE)</f>
        <v>1.2712321568503081E-3</v>
      </c>
      <c r="AI3892">
        <f>VLOOKUP($U3892,$C$3624:$S$3650, COLUMNS($C$3651:N3898), FALSE)</f>
        <v>2160.1</v>
      </c>
      <c r="AJ3892">
        <f>VLOOKUP($U3892,$C$3624:$S$3650, COLUMNS($C$3651:O3898), FALSE)</f>
        <v>0.20513595448455474</v>
      </c>
      <c r="AK3892">
        <f>VLOOKUP($U3892,$C$3624:$S$3650, COLUMNS($C$3651:P3898), FALSE)</f>
        <v>0</v>
      </c>
      <c r="AL3892">
        <f>VLOOKUP($U3892,$C$3624:$S$3650, COLUMNS($C$3651:Q3898), FALSE)</f>
        <v>861.5</v>
      </c>
      <c r="AM3892">
        <f>VLOOKUP($U3892,$C$3624:$S$3650, COLUMNS($C$3651:R3898), FALSE)</f>
        <v>0</v>
      </c>
      <c r="AN3892">
        <f>VLOOKUP($U3892,$C$3624:$S$3650, COLUMNS($C$3651:S3898), FALSE)</f>
        <v>1.81</v>
      </c>
      <c r="AO3892">
        <f t="shared" si="62"/>
        <v>26.064002828854314</v>
      </c>
    </row>
    <row r="3893" spans="21:41" x14ac:dyDescent="0.2">
      <c r="U3893" t="str">
        <f t="shared" si="63"/>
        <v>LTLpH</v>
      </c>
      <c r="V3893" s="176" t="s">
        <v>14622</v>
      </c>
      <c r="W3893" s="176" t="s">
        <v>14623</v>
      </c>
      <c r="X3893" s="176" t="s">
        <v>14618</v>
      </c>
      <c r="Y3893" s="176" t="s">
        <v>12825</v>
      </c>
      <c r="Z3893" s="176">
        <v>202.42134089999999</v>
      </c>
      <c r="AA3893">
        <f>VLOOKUP($U3893,$C$3624:$S$3650, COLUMNS($C$3651:F3899), FALSE)</f>
        <v>34.75</v>
      </c>
      <c r="AB3893">
        <f>VLOOKUP($U3893,$C$3624:$S$3650, COLUMNS($C$3651:G3899), FALSE)</f>
        <v>0.22360679774997896</v>
      </c>
      <c r="AC3893">
        <f>VLOOKUP($U3893,$C$3624:$S$3650, COLUMNS($C$3651:H3899), FALSE)</f>
        <v>26.599009900990097</v>
      </c>
      <c r="AD3893">
        <f>VLOOKUP($U3893,$C$3624:$S$3650, COLUMNS($C$3651:I3899), FALSE)</f>
        <v>2.2249707974499239E-2</v>
      </c>
      <c r="AE3893">
        <f>VLOOKUP($U3893,$C$3624:$S$3650, COLUMNS($C$3651:J3899), FALSE)</f>
        <v>25.100990099009902</v>
      </c>
      <c r="AF3893">
        <f>VLOOKUP($U3893,$C$3624:$S$3650, COLUMNS($C$3651:K3899), FALSE)</f>
        <v>7.0499530760989139E-3</v>
      </c>
      <c r="AG3893">
        <f>VLOOKUP($U3893,$C$3624:$S$3650, COLUMNS($C$3651:L3899), FALSE)</f>
        <v>7.7350000000000003</v>
      </c>
      <c r="AH3893">
        <f>VLOOKUP($U3893,$C$3624:$S$3650, COLUMNS($C$3651:M3899), FALSE)</f>
        <v>1.2712321568503081E-3</v>
      </c>
      <c r="AI3893">
        <f>VLOOKUP($U3893,$C$3624:$S$3650, COLUMNS($C$3651:N3899), FALSE)</f>
        <v>2160.1</v>
      </c>
      <c r="AJ3893">
        <f>VLOOKUP($U3893,$C$3624:$S$3650, COLUMNS($C$3651:O3899), FALSE)</f>
        <v>0.20513595448455474</v>
      </c>
      <c r="AK3893">
        <f>VLOOKUP($U3893,$C$3624:$S$3650, COLUMNS($C$3651:P3899), FALSE)</f>
        <v>0</v>
      </c>
      <c r="AL3893">
        <f>VLOOKUP($U3893,$C$3624:$S$3650, COLUMNS($C$3651:Q3899), FALSE)</f>
        <v>861.5</v>
      </c>
      <c r="AM3893">
        <f>VLOOKUP($U3893,$C$3624:$S$3650, COLUMNS($C$3651:R3899), FALSE)</f>
        <v>0</v>
      </c>
      <c r="AN3893">
        <f>VLOOKUP($U3893,$C$3624:$S$3650, COLUMNS($C$3651:S3899), FALSE)</f>
        <v>1.81</v>
      </c>
      <c r="AO3893">
        <f t="shared" si="62"/>
        <v>26.064002828854314</v>
      </c>
    </row>
    <row r="3894" spans="21:41" x14ac:dyDescent="0.2">
      <c r="U3894" t="str">
        <f t="shared" si="63"/>
        <v>LTLpH</v>
      </c>
      <c r="V3894" s="176" t="s">
        <v>14622</v>
      </c>
      <c r="W3894" s="176" t="s">
        <v>14623</v>
      </c>
      <c r="X3894" s="176" t="s">
        <v>14619</v>
      </c>
      <c r="Y3894" s="176" t="s">
        <v>12825</v>
      </c>
      <c r="Z3894" s="176">
        <v>0</v>
      </c>
      <c r="AA3894">
        <f>VLOOKUP($U3894,$C$3624:$S$3650, COLUMNS($C$3651:F3900), FALSE)</f>
        <v>34.75</v>
      </c>
      <c r="AB3894">
        <f>VLOOKUP($U3894,$C$3624:$S$3650, COLUMNS($C$3651:G3900), FALSE)</f>
        <v>0.22360679774997896</v>
      </c>
      <c r="AC3894">
        <f>VLOOKUP($U3894,$C$3624:$S$3650, COLUMNS($C$3651:H3900), FALSE)</f>
        <v>26.599009900990097</v>
      </c>
      <c r="AD3894">
        <f>VLOOKUP($U3894,$C$3624:$S$3650, COLUMNS($C$3651:I3900), FALSE)</f>
        <v>2.2249707974499239E-2</v>
      </c>
      <c r="AE3894">
        <f>VLOOKUP($U3894,$C$3624:$S$3650, COLUMNS($C$3651:J3900), FALSE)</f>
        <v>25.100990099009902</v>
      </c>
      <c r="AF3894">
        <f>VLOOKUP($U3894,$C$3624:$S$3650, COLUMNS($C$3651:K3900), FALSE)</f>
        <v>7.0499530760989139E-3</v>
      </c>
      <c r="AG3894">
        <f>VLOOKUP($U3894,$C$3624:$S$3650, COLUMNS($C$3651:L3900), FALSE)</f>
        <v>7.7350000000000003</v>
      </c>
      <c r="AH3894">
        <f>VLOOKUP($U3894,$C$3624:$S$3650, COLUMNS($C$3651:M3900), FALSE)</f>
        <v>1.2712321568503081E-3</v>
      </c>
      <c r="AI3894">
        <f>VLOOKUP($U3894,$C$3624:$S$3650, COLUMNS($C$3651:N3900), FALSE)</f>
        <v>2160.1</v>
      </c>
      <c r="AJ3894">
        <f>VLOOKUP($U3894,$C$3624:$S$3650, COLUMNS($C$3651:O3900), FALSE)</f>
        <v>0.20513595448455474</v>
      </c>
      <c r="AK3894">
        <f>VLOOKUP($U3894,$C$3624:$S$3650, COLUMNS($C$3651:P3900), FALSE)</f>
        <v>0</v>
      </c>
      <c r="AL3894">
        <f>VLOOKUP($U3894,$C$3624:$S$3650, COLUMNS($C$3651:Q3900), FALSE)</f>
        <v>861.5</v>
      </c>
      <c r="AM3894">
        <f>VLOOKUP($U3894,$C$3624:$S$3650, COLUMNS($C$3651:R3900), FALSE)</f>
        <v>0</v>
      </c>
      <c r="AN3894">
        <f>VLOOKUP($U3894,$C$3624:$S$3650, COLUMNS($C$3651:S3900), FALSE)</f>
        <v>1.81</v>
      </c>
      <c r="AO3894">
        <f t="shared" si="62"/>
        <v>26.064002828854314</v>
      </c>
    </row>
    <row r="3895" spans="21:41" x14ac:dyDescent="0.2">
      <c r="U3895" t="str">
        <f t="shared" si="63"/>
        <v>LTLpH</v>
      </c>
      <c r="V3895" s="176" t="s">
        <v>14622</v>
      </c>
      <c r="W3895" s="176" t="s">
        <v>14623</v>
      </c>
      <c r="X3895" s="176" t="s">
        <v>14619</v>
      </c>
      <c r="Y3895" s="176" t="s">
        <v>12825</v>
      </c>
      <c r="Z3895" s="176">
        <v>-186.89212040000001</v>
      </c>
      <c r="AA3895">
        <f>VLOOKUP($U3895,$C$3624:$S$3650, COLUMNS($C$3651:F3901), FALSE)</f>
        <v>34.75</v>
      </c>
      <c r="AB3895">
        <f>VLOOKUP($U3895,$C$3624:$S$3650, COLUMNS($C$3651:G3901), FALSE)</f>
        <v>0.22360679774997896</v>
      </c>
      <c r="AC3895">
        <f>VLOOKUP($U3895,$C$3624:$S$3650, COLUMNS($C$3651:H3901), FALSE)</f>
        <v>26.599009900990097</v>
      </c>
      <c r="AD3895">
        <f>VLOOKUP($U3895,$C$3624:$S$3650, COLUMNS($C$3651:I3901), FALSE)</f>
        <v>2.2249707974499239E-2</v>
      </c>
      <c r="AE3895">
        <f>VLOOKUP($U3895,$C$3624:$S$3650, COLUMNS($C$3651:J3901), FALSE)</f>
        <v>25.100990099009902</v>
      </c>
      <c r="AF3895">
        <f>VLOOKUP($U3895,$C$3624:$S$3650, COLUMNS($C$3651:K3901), FALSE)</f>
        <v>7.0499530760989139E-3</v>
      </c>
      <c r="AG3895">
        <f>VLOOKUP($U3895,$C$3624:$S$3650, COLUMNS($C$3651:L3901), FALSE)</f>
        <v>7.7350000000000003</v>
      </c>
      <c r="AH3895">
        <f>VLOOKUP($U3895,$C$3624:$S$3650, COLUMNS($C$3651:M3901), FALSE)</f>
        <v>1.2712321568503081E-3</v>
      </c>
      <c r="AI3895">
        <f>VLOOKUP($U3895,$C$3624:$S$3650, COLUMNS($C$3651:N3901), FALSE)</f>
        <v>2160.1</v>
      </c>
      <c r="AJ3895">
        <f>VLOOKUP($U3895,$C$3624:$S$3650, COLUMNS($C$3651:O3901), FALSE)</f>
        <v>0.20513595448455474</v>
      </c>
      <c r="AK3895">
        <f>VLOOKUP($U3895,$C$3624:$S$3650, COLUMNS($C$3651:P3901), FALSE)</f>
        <v>0</v>
      </c>
      <c r="AL3895">
        <f>VLOOKUP($U3895,$C$3624:$S$3650, COLUMNS($C$3651:Q3901), FALSE)</f>
        <v>861.5</v>
      </c>
      <c r="AM3895">
        <f>VLOOKUP($U3895,$C$3624:$S$3650, COLUMNS($C$3651:R3901), FALSE)</f>
        <v>0</v>
      </c>
      <c r="AN3895">
        <f>VLOOKUP($U3895,$C$3624:$S$3650, COLUMNS($C$3651:S3901), FALSE)</f>
        <v>1.81</v>
      </c>
      <c r="AO3895">
        <f t="shared" si="62"/>
        <v>26.064002828854314</v>
      </c>
    </row>
    <row r="3896" spans="21:41" x14ac:dyDescent="0.2">
      <c r="U3896" t="str">
        <f t="shared" si="63"/>
        <v>LTLpH</v>
      </c>
      <c r="V3896" s="176" t="s">
        <v>14622</v>
      </c>
      <c r="W3896" s="176" t="s">
        <v>14623</v>
      </c>
      <c r="X3896" s="176" t="s">
        <v>14619</v>
      </c>
      <c r="Y3896" s="176" t="s">
        <v>12825</v>
      </c>
      <c r="Z3896" s="176">
        <v>0</v>
      </c>
      <c r="AA3896">
        <f>VLOOKUP($U3896,$C$3624:$S$3650, COLUMNS($C$3651:F3902), FALSE)</f>
        <v>34.75</v>
      </c>
      <c r="AB3896">
        <f>VLOOKUP($U3896,$C$3624:$S$3650, COLUMNS($C$3651:G3902), FALSE)</f>
        <v>0.22360679774997896</v>
      </c>
      <c r="AC3896">
        <f>VLOOKUP($U3896,$C$3624:$S$3650, COLUMNS($C$3651:H3902), FALSE)</f>
        <v>26.599009900990097</v>
      </c>
      <c r="AD3896">
        <f>VLOOKUP($U3896,$C$3624:$S$3650, COLUMNS($C$3651:I3902), FALSE)</f>
        <v>2.2249707974499239E-2</v>
      </c>
      <c r="AE3896">
        <f>VLOOKUP($U3896,$C$3624:$S$3650, COLUMNS($C$3651:J3902), FALSE)</f>
        <v>25.100990099009902</v>
      </c>
      <c r="AF3896">
        <f>VLOOKUP($U3896,$C$3624:$S$3650, COLUMNS($C$3651:K3902), FALSE)</f>
        <v>7.0499530760989139E-3</v>
      </c>
      <c r="AG3896">
        <f>VLOOKUP($U3896,$C$3624:$S$3650, COLUMNS($C$3651:L3902), FALSE)</f>
        <v>7.7350000000000003</v>
      </c>
      <c r="AH3896">
        <f>VLOOKUP($U3896,$C$3624:$S$3650, COLUMNS($C$3651:M3902), FALSE)</f>
        <v>1.2712321568503081E-3</v>
      </c>
      <c r="AI3896">
        <f>VLOOKUP($U3896,$C$3624:$S$3650, COLUMNS($C$3651:N3902), FALSE)</f>
        <v>2160.1</v>
      </c>
      <c r="AJ3896">
        <f>VLOOKUP($U3896,$C$3624:$S$3650, COLUMNS($C$3651:O3902), FALSE)</f>
        <v>0.20513595448455474</v>
      </c>
      <c r="AK3896">
        <f>VLOOKUP($U3896,$C$3624:$S$3650, COLUMNS($C$3651:P3902), FALSE)</f>
        <v>0</v>
      </c>
      <c r="AL3896">
        <f>VLOOKUP($U3896,$C$3624:$S$3650, COLUMNS($C$3651:Q3902), FALSE)</f>
        <v>861.5</v>
      </c>
      <c r="AM3896">
        <f>VLOOKUP($U3896,$C$3624:$S$3650, COLUMNS($C$3651:R3902), FALSE)</f>
        <v>0</v>
      </c>
      <c r="AN3896">
        <f>VLOOKUP($U3896,$C$3624:$S$3650, COLUMNS($C$3651:S3902), FALSE)</f>
        <v>1.81</v>
      </c>
      <c r="AO3896">
        <f t="shared" si="62"/>
        <v>26.064002828854314</v>
      </c>
    </row>
    <row r="3897" spans="21:41" x14ac:dyDescent="0.2">
      <c r="U3897" t="str">
        <f t="shared" si="63"/>
        <v>LTLpH</v>
      </c>
      <c r="V3897" s="176" t="s">
        <v>14622</v>
      </c>
      <c r="W3897" s="176" t="s">
        <v>14623</v>
      </c>
      <c r="X3897" s="176" t="s">
        <v>14619</v>
      </c>
      <c r="Y3897" s="176" t="s">
        <v>12825</v>
      </c>
      <c r="Z3897" s="176">
        <v>0</v>
      </c>
      <c r="AA3897">
        <f>VLOOKUP($U3897,$C$3624:$S$3650, COLUMNS($C$3651:F3903), FALSE)</f>
        <v>34.75</v>
      </c>
      <c r="AB3897">
        <f>VLOOKUP($U3897,$C$3624:$S$3650, COLUMNS($C$3651:G3903), FALSE)</f>
        <v>0.22360679774997896</v>
      </c>
      <c r="AC3897">
        <f>VLOOKUP($U3897,$C$3624:$S$3650, COLUMNS($C$3651:H3903), FALSE)</f>
        <v>26.599009900990097</v>
      </c>
      <c r="AD3897">
        <f>VLOOKUP($U3897,$C$3624:$S$3650, COLUMNS($C$3651:I3903), FALSE)</f>
        <v>2.2249707974499239E-2</v>
      </c>
      <c r="AE3897">
        <f>VLOOKUP($U3897,$C$3624:$S$3650, COLUMNS($C$3651:J3903), FALSE)</f>
        <v>25.100990099009902</v>
      </c>
      <c r="AF3897">
        <f>VLOOKUP($U3897,$C$3624:$S$3650, COLUMNS($C$3651:K3903), FALSE)</f>
        <v>7.0499530760989139E-3</v>
      </c>
      <c r="AG3897">
        <f>VLOOKUP($U3897,$C$3624:$S$3650, COLUMNS($C$3651:L3903), FALSE)</f>
        <v>7.7350000000000003</v>
      </c>
      <c r="AH3897">
        <f>VLOOKUP($U3897,$C$3624:$S$3650, COLUMNS($C$3651:M3903), FALSE)</f>
        <v>1.2712321568503081E-3</v>
      </c>
      <c r="AI3897">
        <f>VLOOKUP($U3897,$C$3624:$S$3650, COLUMNS($C$3651:N3903), FALSE)</f>
        <v>2160.1</v>
      </c>
      <c r="AJ3897">
        <f>VLOOKUP($U3897,$C$3624:$S$3650, COLUMNS($C$3651:O3903), FALSE)</f>
        <v>0.20513595448455474</v>
      </c>
      <c r="AK3897">
        <f>VLOOKUP($U3897,$C$3624:$S$3650, COLUMNS($C$3651:P3903), FALSE)</f>
        <v>0</v>
      </c>
      <c r="AL3897">
        <f>VLOOKUP($U3897,$C$3624:$S$3650, COLUMNS($C$3651:Q3903), FALSE)</f>
        <v>861.5</v>
      </c>
      <c r="AM3897">
        <f>VLOOKUP($U3897,$C$3624:$S$3650, COLUMNS($C$3651:R3903), FALSE)</f>
        <v>0</v>
      </c>
      <c r="AN3897">
        <f>VLOOKUP($U3897,$C$3624:$S$3650, COLUMNS($C$3651:S3903), FALSE)</f>
        <v>1.81</v>
      </c>
      <c r="AO3897">
        <f t="shared" si="62"/>
        <v>26.064002828854314</v>
      </c>
    </row>
    <row r="3898" spans="21:41" x14ac:dyDescent="0.2">
      <c r="U3898" t="str">
        <f t="shared" si="63"/>
        <v>LTLpH</v>
      </c>
      <c r="V3898" s="176" t="s">
        <v>14622</v>
      </c>
      <c r="W3898" s="176" t="s">
        <v>14623</v>
      </c>
      <c r="X3898" s="176" t="s">
        <v>14619</v>
      </c>
      <c r="Y3898" s="176" t="s">
        <v>12825</v>
      </c>
      <c r="Z3898" s="176">
        <v>-323.4560386</v>
      </c>
      <c r="AA3898">
        <f>VLOOKUP($U3898,$C$3624:$S$3650, COLUMNS($C$3651:F3904), FALSE)</f>
        <v>34.75</v>
      </c>
      <c r="AB3898">
        <f>VLOOKUP($U3898,$C$3624:$S$3650, COLUMNS($C$3651:G3904), FALSE)</f>
        <v>0.22360679774997896</v>
      </c>
      <c r="AC3898">
        <f>VLOOKUP($U3898,$C$3624:$S$3650, COLUMNS($C$3651:H3904), FALSE)</f>
        <v>26.599009900990097</v>
      </c>
      <c r="AD3898">
        <f>VLOOKUP($U3898,$C$3624:$S$3650, COLUMNS($C$3651:I3904), FALSE)</f>
        <v>2.2249707974499239E-2</v>
      </c>
      <c r="AE3898">
        <f>VLOOKUP($U3898,$C$3624:$S$3650, COLUMNS($C$3651:J3904), FALSE)</f>
        <v>25.100990099009902</v>
      </c>
      <c r="AF3898">
        <f>VLOOKUP($U3898,$C$3624:$S$3650, COLUMNS($C$3651:K3904), FALSE)</f>
        <v>7.0499530760989139E-3</v>
      </c>
      <c r="AG3898">
        <f>VLOOKUP($U3898,$C$3624:$S$3650, COLUMNS($C$3651:L3904), FALSE)</f>
        <v>7.7350000000000003</v>
      </c>
      <c r="AH3898">
        <f>VLOOKUP($U3898,$C$3624:$S$3650, COLUMNS($C$3651:M3904), FALSE)</f>
        <v>1.2712321568503081E-3</v>
      </c>
      <c r="AI3898">
        <f>VLOOKUP($U3898,$C$3624:$S$3650, COLUMNS($C$3651:N3904), FALSE)</f>
        <v>2160.1</v>
      </c>
      <c r="AJ3898">
        <f>VLOOKUP($U3898,$C$3624:$S$3650, COLUMNS($C$3651:O3904), FALSE)</f>
        <v>0.20513595448455474</v>
      </c>
      <c r="AK3898">
        <f>VLOOKUP($U3898,$C$3624:$S$3650, COLUMNS($C$3651:P3904), FALSE)</f>
        <v>0</v>
      </c>
      <c r="AL3898">
        <f>VLOOKUP($U3898,$C$3624:$S$3650, COLUMNS($C$3651:Q3904), FALSE)</f>
        <v>861.5</v>
      </c>
      <c r="AM3898">
        <f>VLOOKUP($U3898,$C$3624:$S$3650, COLUMNS($C$3651:R3904), FALSE)</f>
        <v>0</v>
      </c>
      <c r="AN3898">
        <f>VLOOKUP($U3898,$C$3624:$S$3650, COLUMNS($C$3651:S3904), FALSE)</f>
        <v>1.81</v>
      </c>
      <c r="AO3898">
        <f t="shared" si="62"/>
        <v>26.064002828854314</v>
      </c>
    </row>
    <row r="3899" spans="21:41" x14ac:dyDescent="0.2">
      <c r="U3899" t="str">
        <f t="shared" si="63"/>
        <v>MTHpH</v>
      </c>
      <c r="V3899" s="176" t="s">
        <v>14616</v>
      </c>
      <c r="W3899" s="176" t="s">
        <v>14617</v>
      </c>
      <c r="X3899" s="176" t="s">
        <v>14618</v>
      </c>
      <c r="Y3899" s="176" t="s">
        <v>12788</v>
      </c>
      <c r="Z3899" s="176">
        <v>47.666044239999998</v>
      </c>
      <c r="AA3899">
        <f>VLOOKUP($U3899,$C$3624:$S$3650, COLUMNS($C$3651:F3905), FALSE)</f>
        <v>34.800000000000004</v>
      </c>
      <c r="AB3899">
        <f>VLOOKUP($U3899,$C$3624:$S$3650, COLUMNS($C$3651:G3905), FALSE)</f>
        <v>0.22360679774997896</v>
      </c>
      <c r="AC3899">
        <f>VLOOKUP($U3899,$C$3624:$S$3650, COLUMNS($C$3651:H3905), FALSE)</f>
        <v>28.2</v>
      </c>
      <c r="AD3899">
        <f>VLOOKUP($U3899,$C$3624:$S$3650, COLUMNS($C$3651:I3905), FALSE)</f>
        <v>2.2249707974499239E-2</v>
      </c>
      <c r="AE3899">
        <f>VLOOKUP($U3899,$C$3624:$S$3650, COLUMNS($C$3651:J3905), FALSE)</f>
        <v>26.799009900990097</v>
      </c>
      <c r="AF3899">
        <f>VLOOKUP($U3899,$C$3624:$S$3650, COLUMNS($C$3651:K3905), FALSE)</f>
        <v>6.8358622556036145E-3</v>
      </c>
      <c r="AG3899">
        <f>VLOOKUP($U3899,$C$3624:$S$3650, COLUMNS($C$3651:L3905), FALSE)</f>
        <v>8.0150000000000006</v>
      </c>
      <c r="AH3899">
        <f>VLOOKUP($U3899,$C$3624:$S$3650, COLUMNS($C$3651:M3905), FALSE)</f>
        <v>1.2488298311286491E-3</v>
      </c>
      <c r="AI3899">
        <f>VLOOKUP($U3899,$C$3624:$S$3650, COLUMNS($C$3651:N3905), FALSE)</f>
        <v>2167.217391304348</v>
      </c>
      <c r="AJ3899">
        <f>VLOOKUP($U3899,$C$3624:$S$3650, COLUMNS($C$3651:O3905), FALSE)</f>
        <v>8.3554278780957808E-2</v>
      </c>
      <c r="AK3899">
        <f>VLOOKUP($U3899,$C$3624:$S$3650, COLUMNS($C$3651:P3905), FALSE)</f>
        <v>0</v>
      </c>
      <c r="AL3899">
        <f>VLOOKUP($U3899,$C$3624:$S$3650, COLUMNS($C$3651:Q3905), FALSE)</f>
        <v>406.5</v>
      </c>
      <c r="AM3899">
        <f>VLOOKUP($U3899,$C$3624:$S$3650, COLUMNS($C$3651:R3905), FALSE)</f>
        <v>0</v>
      </c>
      <c r="AN3899">
        <f>VLOOKUP($U3899,$C$3624:$S$3650, COLUMNS($C$3651:S3905), FALSE)</f>
        <v>3.2349999999999999</v>
      </c>
      <c r="AO3899">
        <f t="shared" si="62"/>
        <v>27.699646393210749</v>
      </c>
    </row>
    <row r="3900" spans="21:41" x14ac:dyDescent="0.2">
      <c r="U3900" t="str">
        <f t="shared" si="63"/>
        <v>MTHpH</v>
      </c>
      <c r="V3900" s="176" t="s">
        <v>14616</v>
      </c>
      <c r="W3900" s="176" t="s">
        <v>14617</v>
      </c>
      <c r="X3900" s="176" t="s">
        <v>14618</v>
      </c>
      <c r="Y3900" s="176" t="s">
        <v>12788</v>
      </c>
      <c r="Z3900" s="176">
        <v>26.202559390000001</v>
      </c>
      <c r="AA3900">
        <f>VLOOKUP($U3900,$C$3624:$S$3650, COLUMNS($C$3651:F3906), FALSE)</f>
        <v>34.800000000000004</v>
      </c>
      <c r="AB3900">
        <f>VLOOKUP($U3900,$C$3624:$S$3650, COLUMNS($C$3651:G3906), FALSE)</f>
        <v>0.22360679774997896</v>
      </c>
      <c r="AC3900">
        <f>VLOOKUP($U3900,$C$3624:$S$3650, COLUMNS($C$3651:H3906), FALSE)</f>
        <v>28.2</v>
      </c>
      <c r="AD3900">
        <f>VLOOKUP($U3900,$C$3624:$S$3650, COLUMNS($C$3651:I3906), FALSE)</f>
        <v>2.2249707974499239E-2</v>
      </c>
      <c r="AE3900">
        <f>VLOOKUP($U3900,$C$3624:$S$3650, COLUMNS($C$3651:J3906), FALSE)</f>
        <v>26.799009900990097</v>
      </c>
      <c r="AF3900">
        <f>VLOOKUP($U3900,$C$3624:$S$3650, COLUMNS($C$3651:K3906), FALSE)</f>
        <v>6.8358622556036145E-3</v>
      </c>
      <c r="AG3900">
        <f>VLOOKUP($U3900,$C$3624:$S$3650, COLUMNS($C$3651:L3906), FALSE)</f>
        <v>8.0150000000000006</v>
      </c>
      <c r="AH3900">
        <f>VLOOKUP($U3900,$C$3624:$S$3650, COLUMNS($C$3651:M3906), FALSE)</f>
        <v>1.2488298311286491E-3</v>
      </c>
      <c r="AI3900">
        <f>VLOOKUP($U3900,$C$3624:$S$3650, COLUMNS($C$3651:N3906), FALSE)</f>
        <v>2167.217391304348</v>
      </c>
      <c r="AJ3900">
        <f>VLOOKUP($U3900,$C$3624:$S$3650, COLUMNS($C$3651:O3906), FALSE)</f>
        <v>8.3554278780957808E-2</v>
      </c>
      <c r="AK3900">
        <f>VLOOKUP($U3900,$C$3624:$S$3650, COLUMNS($C$3651:P3906), FALSE)</f>
        <v>0</v>
      </c>
      <c r="AL3900">
        <f>VLOOKUP($U3900,$C$3624:$S$3650, COLUMNS($C$3651:Q3906), FALSE)</f>
        <v>406.5</v>
      </c>
      <c r="AM3900">
        <f>VLOOKUP($U3900,$C$3624:$S$3650, COLUMNS($C$3651:R3906), FALSE)</f>
        <v>0</v>
      </c>
      <c r="AN3900">
        <f>VLOOKUP($U3900,$C$3624:$S$3650, COLUMNS($C$3651:S3906), FALSE)</f>
        <v>3.2349999999999999</v>
      </c>
      <c r="AO3900">
        <f t="shared" si="62"/>
        <v>27.699646393210749</v>
      </c>
    </row>
    <row r="3901" spans="21:41" x14ac:dyDescent="0.2">
      <c r="U3901" t="str">
        <f t="shared" si="63"/>
        <v>MTHpH</v>
      </c>
      <c r="V3901" s="176" t="s">
        <v>14616</v>
      </c>
      <c r="W3901" s="176" t="s">
        <v>14617</v>
      </c>
      <c r="X3901" s="176" t="s">
        <v>14618</v>
      </c>
      <c r="Y3901" s="176" t="s">
        <v>12788</v>
      </c>
      <c r="Z3901" s="176">
        <v>199.96137479999999</v>
      </c>
      <c r="AA3901">
        <f>VLOOKUP($U3901,$C$3624:$S$3650, COLUMNS($C$3651:F3907), FALSE)</f>
        <v>34.800000000000004</v>
      </c>
      <c r="AB3901">
        <f>VLOOKUP($U3901,$C$3624:$S$3650, COLUMNS($C$3651:G3907), FALSE)</f>
        <v>0.22360679774997896</v>
      </c>
      <c r="AC3901">
        <f>VLOOKUP($U3901,$C$3624:$S$3650, COLUMNS($C$3651:H3907), FALSE)</f>
        <v>28.2</v>
      </c>
      <c r="AD3901">
        <f>VLOOKUP($U3901,$C$3624:$S$3650, COLUMNS($C$3651:I3907), FALSE)</f>
        <v>2.2249707974499239E-2</v>
      </c>
      <c r="AE3901">
        <f>VLOOKUP($U3901,$C$3624:$S$3650, COLUMNS($C$3651:J3907), FALSE)</f>
        <v>26.799009900990097</v>
      </c>
      <c r="AF3901">
        <f>VLOOKUP($U3901,$C$3624:$S$3650, COLUMNS($C$3651:K3907), FALSE)</f>
        <v>6.8358622556036145E-3</v>
      </c>
      <c r="AG3901">
        <f>VLOOKUP($U3901,$C$3624:$S$3650, COLUMNS($C$3651:L3907), FALSE)</f>
        <v>8.0150000000000006</v>
      </c>
      <c r="AH3901">
        <f>VLOOKUP($U3901,$C$3624:$S$3650, COLUMNS($C$3651:M3907), FALSE)</f>
        <v>1.2488298311286491E-3</v>
      </c>
      <c r="AI3901">
        <f>VLOOKUP($U3901,$C$3624:$S$3650, COLUMNS($C$3651:N3907), FALSE)</f>
        <v>2167.217391304348</v>
      </c>
      <c r="AJ3901">
        <f>VLOOKUP($U3901,$C$3624:$S$3650, COLUMNS($C$3651:O3907), FALSE)</f>
        <v>8.3554278780957808E-2</v>
      </c>
      <c r="AK3901">
        <f>VLOOKUP($U3901,$C$3624:$S$3650, COLUMNS($C$3651:P3907), FALSE)</f>
        <v>0</v>
      </c>
      <c r="AL3901">
        <f>VLOOKUP($U3901,$C$3624:$S$3650, COLUMNS($C$3651:Q3907), FALSE)</f>
        <v>406.5</v>
      </c>
      <c r="AM3901">
        <f>VLOOKUP($U3901,$C$3624:$S$3650, COLUMNS($C$3651:R3907), FALSE)</f>
        <v>0</v>
      </c>
      <c r="AN3901">
        <f>VLOOKUP($U3901,$C$3624:$S$3650, COLUMNS($C$3651:S3907), FALSE)</f>
        <v>3.2349999999999999</v>
      </c>
      <c r="AO3901">
        <f t="shared" si="62"/>
        <v>27.699646393210749</v>
      </c>
    </row>
    <row r="3902" spans="21:41" x14ac:dyDescent="0.2">
      <c r="U3902" t="str">
        <f t="shared" si="63"/>
        <v>MTHpH</v>
      </c>
      <c r="V3902" s="176" t="s">
        <v>14616</v>
      </c>
      <c r="W3902" s="176" t="s">
        <v>14617</v>
      </c>
      <c r="X3902" s="176" t="s">
        <v>14618</v>
      </c>
      <c r="Y3902" s="176" t="s">
        <v>12788</v>
      </c>
      <c r="Z3902" s="176">
        <v>391.77916269999997</v>
      </c>
      <c r="AA3902">
        <f>VLOOKUP($U3902,$C$3624:$S$3650, COLUMNS($C$3651:F3908), FALSE)</f>
        <v>34.800000000000004</v>
      </c>
      <c r="AB3902">
        <f>VLOOKUP($U3902,$C$3624:$S$3650, COLUMNS($C$3651:G3908), FALSE)</f>
        <v>0.22360679774997896</v>
      </c>
      <c r="AC3902">
        <f>VLOOKUP($U3902,$C$3624:$S$3650, COLUMNS($C$3651:H3908), FALSE)</f>
        <v>28.2</v>
      </c>
      <c r="AD3902">
        <f>VLOOKUP($U3902,$C$3624:$S$3650, COLUMNS($C$3651:I3908), FALSE)</f>
        <v>2.2249707974499239E-2</v>
      </c>
      <c r="AE3902">
        <f>VLOOKUP($U3902,$C$3624:$S$3650, COLUMNS($C$3651:J3908), FALSE)</f>
        <v>26.799009900990097</v>
      </c>
      <c r="AF3902">
        <f>VLOOKUP($U3902,$C$3624:$S$3650, COLUMNS($C$3651:K3908), FALSE)</f>
        <v>6.8358622556036145E-3</v>
      </c>
      <c r="AG3902">
        <f>VLOOKUP($U3902,$C$3624:$S$3650, COLUMNS($C$3651:L3908), FALSE)</f>
        <v>8.0150000000000006</v>
      </c>
      <c r="AH3902">
        <f>VLOOKUP($U3902,$C$3624:$S$3650, COLUMNS($C$3651:M3908), FALSE)</f>
        <v>1.2488298311286491E-3</v>
      </c>
      <c r="AI3902">
        <f>VLOOKUP($U3902,$C$3624:$S$3650, COLUMNS($C$3651:N3908), FALSE)</f>
        <v>2167.217391304348</v>
      </c>
      <c r="AJ3902">
        <f>VLOOKUP($U3902,$C$3624:$S$3650, COLUMNS($C$3651:O3908), FALSE)</f>
        <v>8.3554278780957808E-2</v>
      </c>
      <c r="AK3902">
        <f>VLOOKUP($U3902,$C$3624:$S$3650, COLUMNS($C$3651:P3908), FALSE)</f>
        <v>0</v>
      </c>
      <c r="AL3902">
        <f>VLOOKUP($U3902,$C$3624:$S$3650, COLUMNS($C$3651:Q3908), FALSE)</f>
        <v>406.5</v>
      </c>
      <c r="AM3902">
        <f>VLOOKUP($U3902,$C$3624:$S$3650, COLUMNS($C$3651:R3908), FALSE)</f>
        <v>0</v>
      </c>
      <c r="AN3902">
        <f>VLOOKUP($U3902,$C$3624:$S$3650, COLUMNS($C$3651:S3908), FALSE)</f>
        <v>3.2349999999999999</v>
      </c>
      <c r="AO3902">
        <f t="shared" si="62"/>
        <v>27.699646393210749</v>
      </c>
    </row>
    <row r="3903" spans="21:41" x14ac:dyDescent="0.2">
      <c r="U3903" t="str">
        <f t="shared" si="63"/>
        <v>MTHpH</v>
      </c>
      <c r="V3903" s="176" t="s">
        <v>14616</v>
      </c>
      <c r="W3903" s="176" t="s">
        <v>14617</v>
      </c>
      <c r="X3903" s="176" t="s">
        <v>14618</v>
      </c>
      <c r="Y3903" s="176" t="s">
        <v>12788</v>
      </c>
      <c r="Z3903" s="176">
        <v>197.29241239999999</v>
      </c>
      <c r="AA3903">
        <f>VLOOKUP($U3903,$C$3624:$S$3650, COLUMNS($C$3651:F3909), FALSE)</f>
        <v>34.800000000000004</v>
      </c>
      <c r="AB3903">
        <f>VLOOKUP($U3903,$C$3624:$S$3650, COLUMNS($C$3651:G3909), FALSE)</f>
        <v>0.22360679774997896</v>
      </c>
      <c r="AC3903">
        <f>VLOOKUP($U3903,$C$3624:$S$3650, COLUMNS($C$3651:H3909), FALSE)</f>
        <v>28.2</v>
      </c>
      <c r="AD3903">
        <f>VLOOKUP($U3903,$C$3624:$S$3650, COLUMNS($C$3651:I3909), FALSE)</f>
        <v>2.2249707974499239E-2</v>
      </c>
      <c r="AE3903">
        <f>VLOOKUP($U3903,$C$3624:$S$3650, COLUMNS($C$3651:J3909), FALSE)</f>
        <v>26.799009900990097</v>
      </c>
      <c r="AF3903">
        <f>VLOOKUP($U3903,$C$3624:$S$3650, COLUMNS($C$3651:K3909), FALSE)</f>
        <v>6.8358622556036145E-3</v>
      </c>
      <c r="AG3903">
        <f>VLOOKUP($U3903,$C$3624:$S$3650, COLUMNS($C$3651:L3909), FALSE)</f>
        <v>8.0150000000000006</v>
      </c>
      <c r="AH3903">
        <f>VLOOKUP($U3903,$C$3624:$S$3650, COLUMNS($C$3651:M3909), FALSE)</f>
        <v>1.2488298311286491E-3</v>
      </c>
      <c r="AI3903">
        <f>VLOOKUP($U3903,$C$3624:$S$3650, COLUMNS($C$3651:N3909), FALSE)</f>
        <v>2167.217391304348</v>
      </c>
      <c r="AJ3903">
        <f>VLOOKUP($U3903,$C$3624:$S$3650, COLUMNS($C$3651:O3909), FALSE)</f>
        <v>8.3554278780957808E-2</v>
      </c>
      <c r="AK3903">
        <f>VLOOKUP($U3903,$C$3624:$S$3650, COLUMNS($C$3651:P3909), FALSE)</f>
        <v>0</v>
      </c>
      <c r="AL3903">
        <f>VLOOKUP($U3903,$C$3624:$S$3650, COLUMNS($C$3651:Q3909), FALSE)</f>
        <v>406.5</v>
      </c>
      <c r="AM3903">
        <f>VLOOKUP($U3903,$C$3624:$S$3650, COLUMNS($C$3651:R3909), FALSE)</f>
        <v>0</v>
      </c>
      <c r="AN3903">
        <f>VLOOKUP($U3903,$C$3624:$S$3650, COLUMNS($C$3651:S3909), FALSE)</f>
        <v>3.2349999999999999</v>
      </c>
      <c r="AO3903">
        <f t="shared" si="62"/>
        <v>27.699646393210749</v>
      </c>
    </row>
    <row r="3904" spans="21:41" x14ac:dyDescent="0.2">
      <c r="U3904" t="str">
        <f t="shared" si="63"/>
        <v>MTHpH</v>
      </c>
      <c r="V3904" s="176" t="s">
        <v>14616</v>
      </c>
      <c r="W3904" s="176" t="s">
        <v>14617</v>
      </c>
      <c r="X3904" s="176" t="s">
        <v>14618</v>
      </c>
      <c r="Y3904" s="176" t="s">
        <v>12788</v>
      </c>
      <c r="Z3904" s="176">
        <v>134.22038570000001</v>
      </c>
      <c r="AA3904">
        <f>VLOOKUP($U3904,$C$3624:$S$3650, COLUMNS($C$3651:F3909), FALSE)</f>
        <v>34.800000000000004</v>
      </c>
      <c r="AB3904">
        <f>VLOOKUP($U3904,$C$3624:$S$3650, COLUMNS($C$3651:G3909), FALSE)</f>
        <v>0.22360679774997896</v>
      </c>
      <c r="AC3904">
        <f>VLOOKUP($U3904,$C$3624:$S$3650, COLUMNS($C$3651:H3909), FALSE)</f>
        <v>28.2</v>
      </c>
      <c r="AD3904">
        <f>VLOOKUP($U3904,$C$3624:$S$3650, COLUMNS($C$3651:I3909), FALSE)</f>
        <v>2.2249707974499239E-2</v>
      </c>
      <c r="AE3904">
        <f>VLOOKUP($U3904,$C$3624:$S$3650, COLUMNS($C$3651:J3909), FALSE)</f>
        <v>26.799009900990097</v>
      </c>
      <c r="AF3904">
        <f>VLOOKUP($U3904,$C$3624:$S$3650, COLUMNS($C$3651:K3909), FALSE)</f>
        <v>6.8358622556036145E-3</v>
      </c>
      <c r="AG3904">
        <f>VLOOKUP($U3904,$C$3624:$S$3650, COLUMNS($C$3651:L3909), FALSE)</f>
        <v>8.0150000000000006</v>
      </c>
      <c r="AH3904">
        <f>VLOOKUP($U3904,$C$3624:$S$3650, COLUMNS($C$3651:M3909), FALSE)</f>
        <v>1.2488298311286491E-3</v>
      </c>
      <c r="AI3904">
        <f>VLOOKUP($U3904,$C$3624:$S$3650, COLUMNS($C$3651:N3909), FALSE)</f>
        <v>2167.217391304348</v>
      </c>
      <c r="AJ3904">
        <f>VLOOKUP($U3904,$C$3624:$S$3650, COLUMNS($C$3651:O3909), FALSE)</f>
        <v>8.3554278780957808E-2</v>
      </c>
      <c r="AK3904">
        <f>VLOOKUP($U3904,$C$3624:$S$3650, COLUMNS($C$3651:P3909), FALSE)</f>
        <v>0</v>
      </c>
      <c r="AL3904">
        <f>VLOOKUP($U3904,$C$3624:$S$3650, COLUMNS($C$3651:Q3909), FALSE)</f>
        <v>406.5</v>
      </c>
      <c r="AM3904">
        <f>VLOOKUP($U3904,$C$3624:$S$3650, COLUMNS($C$3651:R3909), FALSE)</f>
        <v>0</v>
      </c>
      <c r="AN3904">
        <f>VLOOKUP($U3904,$C$3624:$S$3650, COLUMNS($C$3651:S3909), FALSE)</f>
        <v>3.2349999999999999</v>
      </c>
      <c r="AO3904">
        <f t="shared" si="62"/>
        <v>27.699646393210749</v>
      </c>
    </row>
    <row r="3905" spans="21:41" x14ac:dyDescent="0.2">
      <c r="U3905" t="str">
        <f t="shared" si="63"/>
        <v>MTHpH</v>
      </c>
      <c r="V3905" s="176" t="s">
        <v>14616</v>
      </c>
      <c r="W3905" s="176" t="s">
        <v>14617</v>
      </c>
      <c r="X3905" s="176" t="s">
        <v>14619</v>
      </c>
      <c r="Y3905" s="176" t="s">
        <v>12788</v>
      </c>
      <c r="Z3905" s="176">
        <v>104.7390695</v>
      </c>
      <c r="AA3905">
        <f>VLOOKUP($U3905,$C$3624:$S$3650, COLUMNS($C$3651:F3910), FALSE)</f>
        <v>34.800000000000004</v>
      </c>
      <c r="AB3905">
        <f>VLOOKUP($U3905,$C$3624:$S$3650, COLUMNS($C$3651:G3910), FALSE)</f>
        <v>0.22360679774997896</v>
      </c>
      <c r="AC3905">
        <f>VLOOKUP($U3905,$C$3624:$S$3650, COLUMNS($C$3651:H3910), FALSE)</f>
        <v>28.2</v>
      </c>
      <c r="AD3905">
        <f>VLOOKUP($U3905,$C$3624:$S$3650, COLUMNS($C$3651:I3910), FALSE)</f>
        <v>2.2249707974499239E-2</v>
      </c>
      <c r="AE3905">
        <f>VLOOKUP($U3905,$C$3624:$S$3650, COLUMNS($C$3651:J3910), FALSE)</f>
        <v>26.799009900990097</v>
      </c>
      <c r="AF3905">
        <f>VLOOKUP($U3905,$C$3624:$S$3650, COLUMNS($C$3651:K3910), FALSE)</f>
        <v>6.8358622556036145E-3</v>
      </c>
      <c r="AG3905">
        <f>VLOOKUP($U3905,$C$3624:$S$3650, COLUMNS($C$3651:L3910), FALSE)</f>
        <v>8.0150000000000006</v>
      </c>
      <c r="AH3905">
        <f>VLOOKUP($U3905,$C$3624:$S$3650, COLUMNS($C$3651:M3910), FALSE)</f>
        <v>1.2488298311286491E-3</v>
      </c>
      <c r="AI3905">
        <f>VLOOKUP($U3905,$C$3624:$S$3650, COLUMNS($C$3651:N3910), FALSE)</f>
        <v>2167.217391304348</v>
      </c>
      <c r="AJ3905">
        <f>VLOOKUP($U3905,$C$3624:$S$3650, COLUMNS($C$3651:O3910), FALSE)</f>
        <v>8.3554278780957808E-2</v>
      </c>
      <c r="AK3905">
        <f>VLOOKUP($U3905,$C$3624:$S$3650, COLUMNS($C$3651:P3910), FALSE)</f>
        <v>0</v>
      </c>
      <c r="AL3905">
        <f>VLOOKUP($U3905,$C$3624:$S$3650, COLUMNS($C$3651:Q3910), FALSE)</f>
        <v>406.5</v>
      </c>
      <c r="AM3905">
        <f>VLOOKUP($U3905,$C$3624:$S$3650, COLUMNS($C$3651:R3910), FALSE)</f>
        <v>0</v>
      </c>
      <c r="AN3905">
        <f>VLOOKUP($U3905,$C$3624:$S$3650, COLUMNS($C$3651:S3910), FALSE)</f>
        <v>3.2349999999999999</v>
      </c>
      <c r="AO3905">
        <f t="shared" si="62"/>
        <v>27.699646393210749</v>
      </c>
    </row>
    <row r="3906" spans="21:41" x14ac:dyDescent="0.2">
      <c r="U3906" t="str">
        <f t="shared" si="63"/>
        <v>MTHpH</v>
      </c>
      <c r="V3906" s="176" t="s">
        <v>14616</v>
      </c>
      <c r="W3906" s="176" t="s">
        <v>14617</v>
      </c>
      <c r="X3906" s="176" t="s">
        <v>14619</v>
      </c>
      <c r="Y3906" s="176" t="s">
        <v>12788</v>
      </c>
      <c r="Z3906" s="176">
        <v>492.42220850000001</v>
      </c>
      <c r="AA3906">
        <f>VLOOKUP($U3906,$C$3624:$S$3650, COLUMNS($C$3651:F3911), FALSE)</f>
        <v>34.800000000000004</v>
      </c>
      <c r="AB3906">
        <f>VLOOKUP($U3906,$C$3624:$S$3650, COLUMNS($C$3651:G3911), FALSE)</f>
        <v>0.22360679774997896</v>
      </c>
      <c r="AC3906">
        <f>VLOOKUP($U3906,$C$3624:$S$3650, COLUMNS($C$3651:H3911), FALSE)</f>
        <v>28.2</v>
      </c>
      <c r="AD3906">
        <f>VLOOKUP($U3906,$C$3624:$S$3650, COLUMNS($C$3651:I3911), FALSE)</f>
        <v>2.2249707974499239E-2</v>
      </c>
      <c r="AE3906">
        <f>VLOOKUP($U3906,$C$3624:$S$3650, COLUMNS($C$3651:J3911), FALSE)</f>
        <v>26.799009900990097</v>
      </c>
      <c r="AF3906">
        <f>VLOOKUP($U3906,$C$3624:$S$3650, COLUMNS($C$3651:K3911), FALSE)</f>
        <v>6.8358622556036145E-3</v>
      </c>
      <c r="AG3906">
        <f>VLOOKUP($U3906,$C$3624:$S$3650, COLUMNS($C$3651:L3911), FALSE)</f>
        <v>8.0150000000000006</v>
      </c>
      <c r="AH3906">
        <f>VLOOKUP($U3906,$C$3624:$S$3650, COLUMNS($C$3651:M3911), FALSE)</f>
        <v>1.2488298311286491E-3</v>
      </c>
      <c r="AI3906">
        <f>VLOOKUP($U3906,$C$3624:$S$3650, COLUMNS($C$3651:N3911), FALSE)</f>
        <v>2167.217391304348</v>
      </c>
      <c r="AJ3906">
        <f>VLOOKUP($U3906,$C$3624:$S$3650, COLUMNS($C$3651:O3911), FALSE)</f>
        <v>8.3554278780957808E-2</v>
      </c>
      <c r="AK3906">
        <f>VLOOKUP($U3906,$C$3624:$S$3650, COLUMNS($C$3651:P3911), FALSE)</f>
        <v>0</v>
      </c>
      <c r="AL3906">
        <f>VLOOKUP($U3906,$C$3624:$S$3650, COLUMNS($C$3651:Q3911), FALSE)</f>
        <v>406.5</v>
      </c>
      <c r="AM3906">
        <f>VLOOKUP($U3906,$C$3624:$S$3650, COLUMNS($C$3651:R3911), FALSE)</f>
        <v>0</v>
      </c>
      <c r="AN3906">
        <f>VLOOKUP($U3906,$C$3624:$S$3650, COLUMNS($C$3651:S3911), FALSE)</f>
        <v>3.2349999999999999</v>
      </c>
      <c r="AO3906">
        <f t="shared" si="62"/>
        <v>27.699646393210749</v>
      </c>
    </row>
    <row r="3907" spans="21:41" x14ac:dyDescent="0.2">
      <c r="U3907" t="str">
        <f t="shared" si="63"/>
        <v>MTHpH</v>
      </c>
      <c r="V3907" s="176" t="s">
        <v>14616</v>
      </c>
      <c r="W3907" s="176" t="s">
        <v>14617</v>
      </c>
      <c r="X3907" s="176" t="s">
        <v>14619</v>
      </c>
      <c r="Y3907" s="176" t="s">
        <v>12788</v>
      </c>
      <c r="Z3907" s="176">
        <v>206.32919530000001</v>
      </c>
      <c r="AA3907">
        <f>VLOOKUP($U3907,$C$3624:$S$3650, COLUMNS($C$3651:F3912), FALSE)</f>
        <v>34.800000000000004</v>
      </c>
      <c r="AB3907">
        <f>VLOOKUP($U3907,$C$3624:$S$3650, COLUMNS($C$3651:G3912), FALSE)</f>
        <v>0.22360679774997896</v>
      </c>
      <c r="AC3907">
        <f>VLOOKUP($U3907,$C$3624:$S$3650, COLUMNS($C$3651:H3912), FALSE)</f>
        <v>28.2</v>
      </c>
      <c r="AD3907">
        <f>VLOOKUP($U3907,$C$3624:$S$3650, COLUMNS($C$3651:I3912), FALSE)</f>
        <v>2.2249707974499239E-2</v>
      </c>
      <c r="AE3907">
        <f>VLOOKUP($U3907,$C$3624:$S$3650, COLUMNS($C$3651:J3912), FALSE)</f>
        <v>26.799009900990097</v>
      </c>
      <c r="AF3907">
        <f>VLOOKUP($U3907,$C$3624:$S$3650, COLUMNS($C$3651:K3912), FALSE)</f>
        <v>6.8358622556036145E-3</v>
      </c>
      <c r="AG3907">
        <f>VLOOKUP($U3907,$C$3624:$S$3650, COLUMNS($C$3651:L3912), FALSE)</f>
        <v>8.0150000000000006</v>
      </c>
      <c r="AH3907">
        <f>VLOOKUP($U3907,$C$3624:$S$3650, COLUMNS($C$3651:M3912), FALSE)</f>
        <v>1.2488298311286491E-3</v>
      </c>
      <c r="AI3907">
        <f>VLOOKUP($U3907,$C$3624:$S$3650, COLUMNS($C$3651:N3912), FALSE)</f>
        <v>2167.217391304348</v>
      </c>
      <c r="AJ3907">
        <f>VLOOKUP($U3907,$C$3624:$S$3650, COLUMNS($C$3651:O3912), FALSE)</f>
        <v>8.3554278780957808E-2</v>
      </c>
      <c r="AK3907">
        <f>VLOOKUP($U3907,$C$3624:$S$3650, COLUMNS($C$3651:P3912), FALSE)</f>
        <v>0</v>
      </c>
      <c r="AL3907">
        <f>VLOOKUP($U3907,$C$3624:$S$3650, COLUMNS($C$3651:Q3912), FALSE)</f>
        <v>406.5</v>
      </c>
      <c r="AM3907">
        <f>VLOOKUP($U3907,$C$3624:$S$3650, COLUMNS($C$3651:R3912), FALSE)</f>
        <v>0</v>
      </c>
      <c r="AN3907">
        <f>VLOOKUP($U3907,$C$3624:$S$3650, COLUMNS($C$3651:S3912), FALSE)</f>
        <v>3.2349999999999999</v>
      </c>
      <c r="AO3907">
        <f t="shared" si="62"/>
        <v>27.699646393210749</v>
      </c>
    </row>
    <row r="3908" spans="21:41" x14ac:dyDescent="0.2">
      <c r="U3908" t="str">
        <f t="shared" si="63"/>
        <v>MTHpH</v>
      </c>
      <c r="V3908" s="176" t="s">
        <v>14616</v>
      </c>
      <c r="W3908" s="176" t="s">
        <v>14617</v>
      </c>
      <c r="X3908" s="176" t="s">
        <v>14619</v>
      </c>
      <c r="Y3908" s="176" t="s">
        <v>12788</v>
      </c>
      <c r="Z3908" s="176">
        <v>77.221889300000001</v>
      </c>
      <c r="AA3908">
        <f>VLOOKUP($U3908,$C$3624:$S$3650, COLUMNS($C$3651:F3913), FALSE)</f>
        <v>34.800000000000004</v>
      </c>
      <c r="AB3908">
        <f>VLOOKUP($U3908,$C$3624:$S$3650, COLUMNS($C$3651:G3913), FALSE)</f>
        <v>0.22360679774997896</v>
      </c>
      <c r="AC3908">
        <f>VLOOKUP($U3908,$C$3624:$S$3650, COLUMNS($C$3651:H3913), FALSE)</f>
        <v>28.2</v>
      </c>
      <c r="AD3908">
        <f>VLOOKUP($U3908,$C$3624:$S$3650, COLUMNS($C$3651:I3913), FALSE)</f>
        <v>2.2249707974499239E-2</v>
      </c>
      <c r="AE3908">
        <f>VLOOKUP($U3908,$C$3624:$S$3650, COLUMNS($C$3651:J3913), FALSE)</f>
        <v>26.799009900990097</v>
      </c>
      <c r="AF3908">
        <f>VLOOKUP($U3908,$C$3624:$S$3650, COLUMNS($C$3651:K3913), FALSE)</f>
        <v>6.8358622556036145E-3</v>
      </c>
      <c r="AG3908">
        <f>VLOOKUP($U3908,$C$3624:$S$3650, COLUMNS($C$3651:L3913), FALSE)</f>
        <v>8.0150000000000006</v>
      </c>
      <c r="AH3908">
        <f>VLOOKUP($U3908,$C$3624:$S$3650, COLUMNS($C$3651:M3913), FALSE)</f>
        <v>1.2488298311286491E-3</v>
      </c>
      <c r="AI3908">
        <f>VLOOKUP($U3908,$C$3624:$S$3650, COLUMNS($C$3651:N3913), FALSE)</f>
        <v>2167.217391304348</v>
      </c>
      <c r="AJ3908">
        <f>VLOOKUP($U3908,$C$3624:$S$3650, COLUMNS($C$3651:O3913), FALSE)</f>
        <v>8.3554278780957808E-2</v>
      </c>
      <c r="AK3908">
        <f>VLOOKUP($U3908,$C$3624:$S$3650, COLUMNS($C$3651:P3913), FALSE)</f>
        <v>0</v>
      </c>
      <c r="AL3908">
        <f>VLOOKUP($U3908,$C$3624:$S$3650, COLUMNS($C$3651:Q3913), FALSE)</f>
        <v>406.5</v>
      </c>
      <c r="AM3908">
        <f>VLOOKUP($U3908,$C$3624:$S$3650, COLUMNS($C$3651:R3913), FALSE)</f>
        <v>0</v>
      </c>
      <c r="AN3908">
        <f>VLOOKUP($U3908,$C$3624:$S$3650, COLUMNS($C$3651:S3913), FALSE)</f>
        <v>3.2349999999999999</v>
      </c>
      <c r="AO3908">
        <f t="shared" si="62"/>
        <v>27.699646393210749</v>
      </c>
    </row>
    <row r="3909" spans="21:41" x14ac:dyDescent="0.2">
      <c r="U3909" t="str">
        <f t="shared" si="63"/>
        <v>MTHpH</v>
      </c>
      <c r="V3909" s="176" t="s">
        <v>14616</v>
      </c>
      <c r="W3909" s="176" t="s">
        <v>14617</v>
      </c>
      <c r="X3909" s="176" t="s">
        <v>14619</v>
      </c>
      <c r="Y3909" s="176" t="s">
        <v>12788</v>
      </c>
      <c r="Z3909" s="176">
        <v>59.431229469999998</v>
      </c>
      <c r="AA3909">
        <f>VLOOKUP($U3909,$C$3624:$S$3650, COLUMNS($C$3651:F3914), FALSE)</f>
        <v>34.800000000000004</v>
      </c>
      <c r="AB3909">
        <f>VLOOKUP($U3909,$C$3624:$S$3650, COLUMNS($C$3651:G3914), FALSE)</f>
        <v>0.22360679774997896</v>
      </c>
      <c r="AC3909">
        <f>VLOOKUP($U3909,$C$3624:$S$3650, COLUMNS($C$3651:H3914), FALSE)</f>
        <v>28.2</v>
      </c>
      <c r="AD3909">
        <f>VLOOKUP($U3909,$C$3624:$S$3650, COLUMNS($C$3651:I3914), FALSE)</f>
        <v>2.2249707974499239E-2</v>
      </c>
      <c r="AE3909">
        <f>VLOOKUP($U3909,$C$3624:$S$3650, COLUMNS($C$3651:J3914), FALSE)</f>
        <v>26.799009900990097</v>
      </c>
      <c r="AF3909">
        <f>VLOOKUP($U3909,$C$3624:$S$3650, COLUMNS($C$3651:K3914), FALSE)</f>
        <v>6.8358622556036145E-3</v>
      </c>
      <c r="AG3909">
        <f>VLOOKUP($U3909,$C$3624:$S$3650, COLUMNS($C$3651:L3914), FALSE)</f>
        <v>8.0150000000000006</v>
      </c>
      <c r="AH3909">
        <f>VLOOKUP($U3909,$C$3624:$S$3650, COLUMNS($C$3651:M3914), FALSE)</f>
        <v>1.2488298311286491E-3</v>
      </c>
      <c r="AI3909">
        <f>VLOOKUP($U3909,$C$3624:$S$3650, COLUMNS($C$3651:N3914), FALSE)</f>
        <v>2167.217391304348</v>
      </c>
      <c r="AJ3909">
        <f>VLOOKUP($U3909,$C$3624:$S$3650, COLUMNS($C$3651:O3914), FALSE)</f>
        <v>8.3554278780957808E-2</v>
      </c>
      <c r="AK3909">
        <f>VLOOKUP($U3909,$C$3624:$S$3650, COLUMNS($C$3651:P3914), FALSE)</f>
        <v>0</v>
      </c>
      <c r="AL3909">
        <f>VLOOKUP($U3909,$C$3624:$S$3650, COLUMNS($C$3651:Q3914), FALSE)</f>
        <v>406.5</v>
      </c>
      <c r="AM3909">
        <f>VLOOKUP($U3909,$C$3624:$S$3650, COLUMNS($C$3651:R3914), FALSE)</f>
        <v>0</v>
      </c>
      <c r="AN3909">
        <f>VLOOKUP($U3909,$C$3624:$S$3650, COLUMNS($C$3651:S3914), FALSE)</f>
        <v>3.2349999999999999</v>
      </c>
      <c r="AO3909">
        <f t="shared" si="62"/>
        <v>27.699646393210749</v>
      </c>
    </row>
    <row r="3910" spans="21:41" x14ac:dyDescent="0.2">
      <c r="U3910" t="str">
        <f t="shared" si="63"/>
        <v>HTMpH</v>
      </c>
      <c r="V3910" s="176" t="s">
        <v>14620</v>
      </c>
      <c r="W3910" s="176" t="s">
        <v>14621</v>
      </c>
      <c r="X3910" s="176" t="s">
        <v>14618</v>
      </c>
      <c r="Y3910" s="176" t="s">
        <v>12788</v>
      </c>
      <c r="Z3910" s="176">
        <v>82.332046680000005</v>
      </c>
      <c r="AA3910">
        <f>VLOOKUP($U3910,$C$3624:$S$3650, COLUMNS($C$3651:F3914), FALSE)</f>
        <v>34.85</v>
      </c>
      <c r="AB3910">
        <f>VLOOKUP($U3910,$C$3624:$S$3650, COLUMNS($C$3651:G3914), FALSE)</f>
        <v>0.22360679774997896</v>
      </c>
      <c r="AC3910">
        <f>VLOOKUP($U3910,$C$3624:$S$3650, COLUMNS($C$3651:H3914), FALSE)</f>
        <v>29.7</v>
      </c>
      <c r="AD3910">
        <f>VLOOKUP($U3910,$C$3624:$S$3650, COLUMNS($C$3651:I3914), FALSE)</f>
        <v>0.15811388300841897</v>
      </c>
      <c r="AE3910">
        <f>VLOOKUP($U3910,$C$3624:$S$3650, COLUMNS($C$3651:J3914), FALSE)</f>
        <v>28.200990099009903</v>
      </c>
      <c r="AF3910">
        <f>VLOOKUP($U3910,$C$3624:$S$3650, COLUMNS($C$3651:K3914), FALSE)</f>
        <v>6.6519036570885292E-3</v>
      </c>
      <c r="AG3910">
        <f>VLOOKUP($U3910,$C$3624:$S$3650, COLUMNS($C$3651:L3914), FALSE)</f>
        <v>7.8800000000000008</v>
      </c>
      <c r="AH3910">
        <f>VLOOKUP($U3910,$C$3624:$S$3650, COLUMNS($C$3651:M3914), FALSE)</f>
        <v>2.5189641163833845E-3</v>
      </c>
      <c r="AI3910">
        <f>VLOOKUP($U3910,$C$3624:$S$3650, COLUMNS($C$3651:N3914), FALSE)</f>
        <v>2174.7272727272725</v>
      </c>
      <c r="AJ3910">
        <f>VLOOKUP($U3910,$C$3624:$S$3650, COLUMNS($C$3651:O3914), FALSE)</f>
        <v>0.32527650602053437</v>
      </c>
      <c r="AK3910">
        <f>VLOOKUP($U3910,$C$3624:$S$3650, COLUMNS($C$3651:P3914), FALSE)</f>
        <v>0</v>
      </c>
      <c r="AL3910">
        <f>VLOOKUP($U3910,$C$3624:$S$3650, COLUMNS($C$3651:Q3914), FALSE)</f>
        <v>594</v>
      </c>
      <c r="AM3910">
        <f>VLOOKUP($U3910,$C$3624:$S$3650, COLUMNS($C$3651:R3914), FALSE)</f>
        <v>0</v>
      </c>
      <c r="AN3910">
        <f>VLOOKUP($U3910,$C$3624:$S$3650, COLUMNS($C$3651:S3914), FALSE)</f>
        <v>2.69</v>
      </c>
      <c r="AO3910">
        <f t="shared" si="62"/>
        <v>29.164639321074965</v>
      </c>
    </row>
    <row r="3911" spans="21:41" x14ac:dyDescent="0.2">
      <c r="U3911" t="str">
        <f t="shared" si="63"/>
        <v>HTMpH</v>
      </c>
      <c r="V3911" s="176" t="s">
        <v>14620</v>
      </c>
      <c r="W3911" s="176" t="s">
        <v>14621</v>
      </c>
      <c r="X3911" s="176" t="s">
        <v>14618</v>
      </c>
      <c r="Y3911" s="176" t="s">
        <v>12788</v>
      </c>
      <c r="Z3911" s="176">
        <v>80.212811079999994</v>
      </c>
      <c r="AA3911">
        <f>VLOOKUP($U3911,$C$3624:$S$3650, COLUMNS($C$3651:F3915), FALSE)</f>
        <v>34.85</v>
      </c>
      <c r="AB3911">
        <f>VLOOKUP($U3911,$C$3624:$S$3650, COLUMNS($C$3651:G3915), FALSE)</f>
        <v>0.22360679774997896</v>
      </c>
      <c r="AC3911">
        <f>VLOOKUP($U3911,$C$3624:$S$3650, COLUMNS($C$3651:H3915), FALSE)</f>
        <v>29.7</v>
      </c>
      <c r="AD3911">
        <f>VLOOKUP($U3911,$C$3624:$S$3650, COLUMNS($C$3651:I3915), FALSE)</f>
        <v>0.15811388300841897</v>
      </c>
      <c r="AE3911">
        <f>VLOOKUP($U3911,$C$3624:$S$3650, COLUMNS($C$3651:J3915), FALSE)</f>
        <v>28.200990099009903</v>
      </c>
      <c r="AF3911">
        <f>VLOOKUP($U3911,$C$3624:$S$3650, COLUMNS($C$3651:K3915), FALSE)</f>
        <v>6.6519036570885292E-3</v>
      </c>
      <c r="AG3911">
        <f>VLOOKUP($U3911,$C$3624:$S$3650, COLUMNS($C$3651:L3915), FALSE)</f>
        <v>7.8800000000000008</v>
      </c>
      <c r="AH3911">
        <f>VLOOKUP($U3911,$C$3624:$S$3650, COLUMNS($C$3651:M3915), FALSE)</f>
        <v>2.5189641163833845E-3</v>
      </c>
      <c r="AI3911">
        <f>VLOOKUP($U3911,$C$3624:$S$3650, COLUMNS($C$3651:N3915), FALSE)</f>
        <v>2174.7272727272725</v>
      </c>
      <c r="AJ3911">
        <f>VLOOKUP($U3911,$C$3624:$S$3650, COLUMNS($C$3651:O3915), FALSE)</f>
        <v>0.32527650602053437</v>
      </c>
      <c r="AK3911">
        <f>VLOOKUP($U3911,$C$3624:$S$3650, COLUMNS($C$3651:P3915), FALSE)</f>
        <v>0</v>
      </c>
      <c r="AL3911">
        <f>VLOOKUP($U3911,$C$3624:$S$3650, COLUMNS($C$3651:Q3915), FALSE)</f>
        <v>594</v>
      </c>
      <c r="AM3911">
        <f>VLOOKUP($U3911,$C$3624:$S$3650, COLUMNS($C$3651:R3915), FALSE)</f>
        <v>0</v>
      </c>
      <c r="AN3911">
        <f>VLOOKUP($U3911,$C$3624:$S$3650, COLUMNS($C$3651:S3915), FALSE)</f>
        <v>2.69</v>
      </c>
      <c r="AO3911">
        <f t="shared" si="62"/>
        <v>29.164639321074965</v>
      </c>
    </row>
    <row r="3912" spans="21:41" x14ac:dyDescent="0.2">
      <c r="U3912" t="str">
        <f t="shared" si="63"/>
        <v>HTMpH</v>
      </c>
      <c r="V3912" s="176" t="s">
        <v>14620</v>
      </c>
      <c r="W3912" s="176" t="s">
        <v>14621</v>
      </c>
      <c r="X3912" s="176" t="s">
        <v>14618</v>
      </c>
      <c r="Y3912" s="176" t="s">
        <v>12788</v>
      </c>
      <c r="Z3912" s="176">
        <v>27.713491680000001</v>
      </c>
      <c r="AA3912">
        <f>VLOOKUP($U3912,$C$3624:$S$3650, COLUMNS($C$3651:F3915), FALSE)</f>
        <v>34.85</v>
      </c>
      <c r="AB3912">
        <f>VLOOKUP($U3912,$C$3624:$S$3650, COLUMNS($C$3651:G3915), FALSE)</f>
        <v>0.22360679774997896</v>
      </c>
      <c r="AC3912">
        <f>VLOOKUP($U3912,$C$3624:$S$3650, COLUMNS($C$3651:H3915), FALSE)</f>
        <v>29.7</v>
      </c>
      <c r="AD3912">
        <f>VLOOKUP($U3912,$C$3624:$S$3650, COLUMNS($C$3651:I3915), FALSE)</f>
        <v>0.15811388300841897</v>
      </c>
      <c r="AE3912">
        <f>VLOOKUP($U3912,$C$3624:$S$3650, COLUMNS($C$3651:J3915), FALSE)</f>
        <v>28.200990099009903</v>
      </c>
      <c r="AF3912">
        <f>VLOOKUP($U3912,$C$3624:$S$3650, COLUMNS($C$3651:K3915), FALSE)</f>
        <v>6.6519036570885292E-3</v>
      </c>
      <c r="AG3912">
        <f>VLOOKUP($U3912,$C$3624:$S$3650, COLUMNS($C$3651:L3915), FALSE)</f>
        <v>7.8800000000000008</v>
      </c>
      <c r="AH3912">
        <f>VLOOKUP($U3912,$C$3624:$S$3650, COLUMNS($C$3651:M3915), FALSE)</f>
        <v>2.5189641163833845E-3</v>
      </c>
      <c r="AI3912">
        <f>VLOOKUP($U3912,$C$3624:$S$3650, COLUMNS($C$3651:N3915), FALSE)</f>
        <v>2174.7272727272725</v>
      </c>
      <c r="AJ3912">
        <f>VLOOKUP($U3912,$C$3624:$S$3650, COLUMNS($C$3651:O3915), FALSE)</f>
        <v>0.32527650602053437</v>
      </c>
      <c r="AK3912">
        <f>VLOOKUP($U3912,$C$3624:$S$3650, COLUMNS($C$3651:P3915), FALSE)</f>
        <v>0</v>
      </c>
      <c r="AL3912">
        <f>VLOOKUP($U3912,$C$3624:$S$3650, COLUMNS($C$3651:Q3915), FALSE)</f>
        <v>594</v>
      </c>
      <c r="AM3912">
        <f>VLOOKUP($U3912,$C$3624:$S$3650, COLUMNS($C$3651:R3915), FALSE)</f>
        <v>0</v>
      </c>
      <c r="AN3912">
        <f>VLOOKUP($U3912,$C$3624:$S$3650, COLUMNS($C$3651:S3915), FALSE)</f>
        <v>2.69</v>
      </c>
      <c r="AO3912">
        <f t="shared" si="62"/>
        <v>29.164639321074965</v>
      </c>
    </row>
    <row r="3913" spans="21:41" x14ac:dyDescent="0.2">
      <c r="U3913" t="str">
        <f t="shared" si="63"/>
        <v>HTMpH</v>
      </c>
      <c r="V3913" s="176" t="s">
        <v>14620</v>
      </c>
      <c r="W3913" s="176" t="s">
        <v>14621</v>
      </c>
      <c r="X3913" s="176" t="s">
        <v>14618</v>
      </c>
      <c r="Y3913" s="176" t="s">
        <v>12788</v>
      </c>
      <c r="Z3913" s="176">
        <v>44.91077705</v>
      </c>
      <c r="AA3913">
        <f>VLOOKUP($U3913,$C$3624:$S$3650, COLUMNS($C$3651:F3915), FALSE)</f>
        <v>34.85</v>
      </c>
      <c r="AB3913">
        <f>VLOOKUP($U3913,$C$3624:$S$3650, COLUMNS($C$3651:G3915), FALSE)</f>
        <v>0.22360679774997896</v>
      </c>
      <c r="AC3913">
        <f>VLOOKUP($U3913,$C$3624:$S$3650, COLUMNS($C$3651:H3915), FALSE)</f>
        <v>29.7</v>
      </c>
      <c r="AD3913">
        <f>VLOOKUP($U3913,$C$3624:$S$3650, COLUMNS($C$3651:I3915), FALSE)</f>
        <v>0.15811388300841897</v>
      </c>
      <c r="AE3913">
        <f>VLOOKUP($U3913,$C$3624:$S$3650, COLUMNS($C$3651:J3915), FALSE)</f>
        <v>28.200990099009903</v>
      </c>
      <c r="AF3913">
        <f>VLOOKUP($U3913,$C$3624:$S$3650, COLUMNS($C$3651:K3915), FALSE)</f>
        <v>6.6519036570885292E-3</v>
      </c>
      <c r="AG3913">
        <f>VLOOKUP($U3913,$C$3624:$S$3650, COLUMNS($C$3651:L3915), FALSE)</f>
        <v>7.8800000000000008</v>
      </c>
      <c r="AH3913">
        <f>VLOOKUP($U3913,$C$3624:$S$3650, COLUMNS($C$3651:M3915), FALSE)</f>
        <v>2.5189641163833845E-3</v>
      </c>
      <c r="AI3913">
        <f>VLOOKUP($U3913,$C$3624:$S$3650, COLUMNS($C$3651:N3915), FALSE)</f>
        <v>2174.7272727272725</v>
      </c>
      <c r="AJ3913">
        <f>VLOOKUP($U3913,$C$3624:$S$3650, COLUMNS($C$3651:O3915), FALSE)</f>
        <v>0.32527650602053437</v>
      </c>
      <c r="AK3913">
        <f>VLOOKUP($U3913,$C$3624:$S$3650, COLUMNS($C$3651:P3915), FALSE)</f>
        <v>0</v>
      </c>
      <c r="AL3913">
        <f>VLOOKUP($U3913,$C$3624:$S$3650, COLUMNS($C$3651:Q3915), FALSE)</f>
        <v>594</v>
      </c>
      <c r="AM3913">
        <f>VLOOKUP($U3913,$C$3624:$S$3650, COLUMNS($C$3651:R3915), FALSE)</f>
        <v>0</v>
      </c>
      <c r="AN3913">
        <f>VLOOKUP($U3913,$C$3624:$S$3650, COLUMNS($C$3651:S3915), FALSE)</f>
        <v>2.69</v>
      </c>
      <c r="AO3913">
        <f t="shared" si="62"/>
        <v>29.164639321074965</v>
      </c>
    </row>
    <row r="3914" spans="21:41" x14ac:dyDescent="0.2">
      <c r="U3914" t="str">
        <f t="shared" si="63"/>
        <v>HTMpH</v>
      </c>
      <c r="V3914" s="176" t="s">
        <v>14620</v>
      </c>
      <c r="W3914" s="176" t="s">
        <v>14621</v>
      </c>
      <c r="X3914" s="176" t="s">
        <v>14618</v>
      </c>
      <c r="Y3914" s="176" t="s">
        <v>12788</v>
      </c>
      <c r="Z3914" s="176">
        <v>158.7786725</v>
      </c>
      <c r="AA3914">
        <f>VLOOKUP($U3914,$C$3624:$S$3650, COLUMNS($C$3651:F3915), FALSE)</f>
        <v>34.85</v>
      </c>
      <c r="AB3914">
        <f>VLOOKUP($U3914,$C$3624:$S$3650, COLUMNS($C$3651:G3915), FALSE)</f>
        <v>0.22360679774997896</v>
      </c>
      <c r="AC3914">
        <f>VLOOKUP($U3914,$C$3624:$S$3650, COLUMNS($C$3651:H3915), FALSE)</f>
        <v>29.7</v>
      </c>
      <c r="AD3914">
        <f>VLOOKUP($U3914,$C$3624:$S$3650, COLUMNS($C$3651:I3915), FALSE)</f>
        <v>0.15811388300841897</v>
      </c>
      <c r="AE3914">
        <f>VLOOKUP($U3914,$C$3624:$S$3650, COLUMNS($C$3651:J3915), FALSE)</f>
        <v>28.200990099009903</v>
      </c>
      <c r="AF3914">
        <f>VLOOKUP($U3914,$C$3624:$S$3650, COLUMNS($C$3651:K3915), FALSE)</f>
        <v>6.6519036570885292E-3</v>
      </c>
      <c r="AG3914">
        <f>VLOOKUP($U3914,$C$3624:$S$3650, COLUMNS($C$3651:L3915), FALSE)</f>
        <v>7.8800000000000008</v>
      </c>
      <c r="AH3914">
        <f>VLOOKUP($U3914,$C$3624:$S$3650, COLUMNS($C$3651:M3915), FALSE)</f>
        <v>2.5189641163833845E-3</v>
      </c>
      <c r="AI3914">
        <f>VLOOKUP($U3914,$C$3624:$S$3650, COLUMNS($C$3651:N3915), FALSE)</f>
        <v>2174.7272727272725</v>
      </c>
      <c r="AJ3914">
        <f>VLOOKUP($U3914,$C$3624:$S$3650, COLUMNS($C$3651:O3915), FALSE)</f>
        <v>0.32527650602053437</v>
      </c>
      <c r="AK3914">
        <f>VLOOKUP($U3914,$C$3624:$S$3650, COLUMNS($C$3651:P3915), FALSE)</f>
        <v>0</v>
      </c>
      <c r="AL3914">
        <f>VLOOKUP($U3914,$C$3624:$S$3650, COLUMNS($C$3651:Q3915), FALSE)</f>
        <v>594</v>
      </c>
      <c r="AM3914">
        <f>VLOOKUP($U3914,$C$3624:$S$3650, COLUMNS($C$3651:R3915), FALSE)</f>
        <v>0</v>
      </c>
      <c r="AN3914">
        <f>VLOOKUP($U3914,$C$3624:$S$3650, COLUMNS($C$3651:S3915), FALSE)</f>
        <v>2.69</v>
      </c>
      <c r="AO3914">
        <f t="shared" si="62"/>
        <v>29.164639321074965</v>
      </c>
    </row>
    <row r="3915" spans="21:41" x14ac:dyDescent="0.2">
      <c r="U3915" t="str">
        <f t="shared" si="63"/>
        <v>HTMpH</v>
      </c>
      <c r="V3915" s="176" t="s">
        <v>14620</v>
      </c>
      <c r="W3915" s="176" t="s">
        <v>14621</v>
      </c>
      <c r="X3915" s="176" t="s">
        <v>14619</v>
      </c>
      <c r="Y3915" s="176" t="s">
        <v>12788</v>
      </c>
      <c r="Z3915" s="176">
        <v>132.97718330000001</v>
      </c>
      <c r="AA3915">
        <f>VLOOKUP($U3915,$C$3624:$S$3650, COLUMNS($C$3651:F3916), FALSE)</f>
        <v>34.85</v>
      </c>
      <c r="AB3915">
        <f>VLOOKUP($U3915,$C$3624:$S$3650, COLUMNS($C$3651:G3916), FALSE)</f>
        <v>0.22360679774997896</v>
      </c>
      <c r="AC3915">
        <f>VLOOKUP($U3915,$C$3624:$S$3650, COLUMNS($C$3651:H3916), FALSE)</f>
        <v>29.7</v>
      </c>
      <c r="AD3915">
        <f>VLOOKUP($U3915,$C$3624:$S$3650, COLUMNS($C$3651:I3916), FALSE)</f>
        <v>0.15811388300841897</v>
      </c>
      <c r="AE3915">
        <f>VLOOKUP($U3915,$C$3624:$S$3650, COLUMNS($C$3651:J3916), FALSE)</f>
        <v>28.200990099009903</v>
      </c>
      <c r="AF3915">
        <f>VLOOKUP($U3915,$C$3624:$S$3650, COLUMNS($C$3651:K3916), FALSE)</f>
        <v>6.6519036570885292E-3</v>
      </c>
      <c r="AG3915">
        <f>VLOOKUP($U3915,$C$3624:$S$3650, COLUMNS($C$3651:L3916), FALSE)</f>
        <v>7.8800000000000008</v>
      </c>
      <c r="AH3915">
        <f>VLOOKUP($U3915,$C$3624:$S$3650, COLUMNS($C$3651:M3916), FALSE)</f>
        <v>2.5189641163833845E-3</v>
      </c>
      <c r="AI3915">
        <f>VLOOKUP($U3915,$C$3624:$S$3650, COLUMNS($C$3651:N3916), FALSE)</f>
        <v>2174.7272727272725</v>
      </c>
      <c r="AJ3915">
        <f>VLOOKUP($U3915,$C$3624:$S$3650, COLUMNS($C$3651:O3916), FALSE)</f>
        <v>0.32527650602053437</v>
      </c>
      <c r="AK3915">
        <f>VLOOKUP($U3915,$C$3624:$S$3650, COLUMNS($C$3651:P3916), FALSE)</f>
        <v>0</v>
      </c>
      <c r="AL3915">
        <f>VLOOKUP($U3915,$C$3624:$S$3650, COLUMNS($C$3651:Q3916), FALSE)</f>
        <v>594</v>
      </c>
      <c r="AM3915">
        <f>VLOOKUP($U3915,$C$3624:$S$3650, COLUMNS($C$3651:R3916), FALSE)</f>
        <v>0</v>
      </c>
      <c r="AN3915">
        <f>VLOOKUP($U3915,$C$3624:$S$3650, COLUMNS($C$3651:S3916), FALSE)</f>
        <v>2.69</v>
      </c>
      <c r="AO3915">
        <f t="shared" si="62"/>
        <v>29.164639321074965</v>
      </c>
    </row>
    <row r="3916" spans="21:41" x14ac:dyDescent="0.2">
      <c r="U3916" t="str">
        <f t="shared" si="63"/>
        <v>HTHpH</v>
      </c>
      <c r="V3916" s="176" t="s">
        <v>14620</v>
      </c>
      <c r="W3916" s="176" t="s">
        <v>14617</v>
      </c>
      <c r="X3916" s="176" t="s">
        <v>14618</v>
      </c>
      <c r="Y3916" s="176" t="s">
        <v>12788</v>
      </c>
      <c r="Z3916" s="176">
        <v>0</v>
      </c>
      <c r="AA3916">
        <f>VLOOKUP($U3916,$C$3624:$S$3650, COLUMNS($C$3651:F3919), FALSE)</f>
        <v>34.9</v>
      </c>
      <c r="AB3916">
        <f>VLOOKUP($U3916,$C$3624:$S$3650, COLUMNS($C$3651:G3919), FALSE)</f>
        <v>0.22360679774997896</v>
      </c>
      <c r="AC3916">
        <f>VLOOKUP($U3916,$C$3624:$S$3650, COLUMNS($C$3651:H3919), FALSE)</f>
        <v>29.750000000000004</v>
      </c>
      <c r="AD3916">
        <f>VLOOKUP($U3916,$C$3624:$S$3650, COLUMNS($C$3651:I3919), FALSE)</f>
        <v>0.15811388300841897</v>
      </c>
      <c r="AE3916">
        <f>VLOOKUP($U3916,$C$3624:$S$3650, COLUMNS($C$3651:J3919), FALSE)</f>
        <v>28.001980198019801</v>
      </c>
      <c r="AF3916">
        <f>VLOOKUP($U3916,$C$3624:$S$3650, COLUMNS($C$3651:K3919), FALSE)</f>
        <v>1.3339284329776524E-2</v>
      </c>
      <c r="AG3916">
        <f>VLOOKUP($U3916,$C$3624:$S$3650, COLUMNS($C$3651:L3919), FALSE)</f>
        <v>8.0550000000000015</v>
      </c>
      <c r="AH3916">
        <f>VLOOKUP($U3916,$C$3624:$S$3650, COLUMNS($C$3651:M3919), FALSE)</f>
        <v>1.2457252145849809E-3</v>
      </c>
      <c r="AI3916">
        <f>VLOOKUP($U3916,$C$3624:$S$3650, COLUMNS($C$3651:N3919), FALSE)</f>
        <v>2161.5</v>
      </c>
      <c r="AJ3916">
        <f>VLOOKUP($U3916,$C$3624:$S$3650, COLUMNS($C$3651:O3919), FALSE)</f>
        <v>0.25805209452707284</v>
      </c>
      <c r="AK3916">
        <f>VLOOKUP($U3916,$C$3624:$S$3650, COLUMNS($C$3651:P3919), FALSE)</f>
        <v>0</v>
      </c>
      <c r="AL3916">
        <f>VLOOKUP($U3916,$C$3624:$S$3650, COLUMNS($C$3651:Q3919), FALSE)</f>
        <v>363</v>
      </c>
      <c r="AM3916">
        <f>VLOOKUP($U3916,$C$3624:$S$3650, COLUMNS($C$3651:R3919), FALSE)</f>
        <v>0</v>
      </c>
      <c r="AN3916">
        <f>VLOOKUP($U3916,$C$3624:$S$3650, COLUMNS($C$3651:S3919), FALSE)</f>
        <v>3.63</v>
      </c>
      <c r="AO3916">
        <f t="shared" si="62"/>
        <v>29.125707213578501</v>
      </c>
    </row>
    <row r="3917" spans="21:41" x14ac:dyDescent="0.2">
      <c r="U3917" t="str">
        <f t="shared" si="63"/>
        <v>HTHpH</v>
      </c>
      <c r="V3917" s="176" t="s">
        <v>14620</v>
      </c>
      <c r="W3917" s="176" t="s">
        <v>14617</v>
      </c>
      <c r="X3917" s="176" t="s">
        <v>14618</v>
      </c>
      <c r="Y3917" s="176" t="s">
        <v>12788</v>
      </c>
      <c r="Z3917" s="176">
        <v>13.576668209999999</v>
      </c>
      <c r="AA3917">
        <f>VLOOKUP($U3917,$C$3624:$S$3650, COLUMNS($C$3651:F3919), FALSE)</f>
        <v>34.9</v>
      </c>
      <c r="AB3917">
        <f>VLOOKUP($U3917,$C$3624:$S$3650, COLUMNS($C$3651:G3919), FALSE)</f>
        <v>0.22360679774997896</v>
      </c>
      <c r="AC3917">
        <f>VLOOKUP($U3917,$C$3624:$S$3650, COLUMNS($C$3651:H3919), FALSE)</f>
        <v>29.750000000000004</v>
      </c>
      <c r="AD3917">
        <f>VLOOKUP($U3917,$C$3624:$S$3650, COLUMNS($C$3651:I3919), FALSE)</f>
        <v>0.15811388300841897</v>
      </c>
      <c r="AE3917">
        <f>VLOOKUP($U3917,$C$3624:$S$3650, COLUMNS($C$3651:J3919), FALSE)</f>
        <v>28.001980198019801</v>
      </c>
      <c r="AF3917">
        <f>VLOOKUP($U3917,$C$3624:$S$3650, COLUMNS($C$3651:K3919), FALSE)</f>
        <v>1.3339284329776524E-2</v>
      </c>
      <c r="AG3917">
        <f>VLOOKUP($U3917,$C$3624:$S$3650, COLUMNS($C$3651:L3919), FALSE)</f>
        <v>8.0550000000000015</v>
      </c>
      <c r="AH3917">
        <f>VLOOKUP($U3917,$C$3624:$S$3650, COLUMNS($C$3651:M3919), FALSE)</f>
        <v>1.2457252145849809E-3</v>
      </c>
      <c r="AI3917">
        <f>VLOOKUP($U3917,$C$3624:$S$3650, COLUMNS($C$3651:N3919), FALSE)</f>
        <v>2161.5</v>
      </c>
      <c r="AJ3917">
        <f>VLOOKUP($U3917,$C$3624:$S$3650, COLUMNS($C$3651:O3919), FALSE)</f>
        <v>0.25805209452707284</v>
      </c>
      <c r="AK3917">
        <f>VLOOKUP($U3917,$C$3624:$S$3650, COLUMNS($C$3651:P3919), FALSE)</f>
        <v>0</v>
      </c>
      <c r="AL3917">
        <f>VLOOKUP($U3917,$C$3624:$S$3650, COLUMNS($C$3651:Q3919), FALSE)</f>
        <v>363</v>
      </c>
      <c r="AM3917">
        <f>VLOOKUP($U3917,$C$3624:$S$3650, COLUMNS($C$3651:R3919), FALSE)</f>
        <v>0</v>
      </c>
      <c r="AN3917">
        <f>VLOOKUP($U3917,$C$3624:$S$3650, COLUMNS($C$3651:S3919), FALSE)</f>
        <v>3.63</v>
      </c>
      <c r="AO3917">
        <f t="shared" si="62"/>
        <v>29.125707213578501</v>
      </c>
    </row>
    <row r="3918" spans="21:41" x14ac:dyDescent="0.2">
      <c r="U3918" t="str">
        <f t="shared" si="63"/>
        <v>HTHpH</v>
      </c>
      <c r="V3918" s="176" t="s">
        <v>14620</v>
      </c>
      <c r="W3918" s="176" t="s">
        <v>14617</v>
      </c>
      <c r="X3918" s="176" t="s">
        <v>14618</v>
      </c>
      <c r="Y3918" s="176" t="s">
        <v>12788</v>
      </c>
      <c r="Z3918" s="176">
        <v>38.444014500000002</v>
      </c>
      <c r="AA3918">
        <f>VLOOKUP($U3918,$C$3624:$S$3650, COLUMNS($C$3651:F3919), FALSE)</f>
        <v>34.9</v>
      </c>
      <c r="AB3918">
        <f>VLOOKUP($U3918,$C$3624:$S$3650, COLUMNS($C$3651:G3919), FALSE)</f>
        <v>0.22360679774997896</v>
      </c>
      <c r="AC3918">
        <f>VLOOKUP($U3918,$C$3624:$S$3650, COLUMNS($C$3651:H3919), FALSE)</f>
        <v>29.750000000000004</v>
      </c>
      <c r="AD3918">
        <f>VLOOKUP($U3918,$C$3624:$S$3650, COLUMNS($C$3651:I3919), FALSE)</f>
        <v>0.15811388300841897</v>
      </c>
      <c r="AE3918">
        <f>VLOOKUP($U3918,$C$3624:$S$3650, COLUMNS($C$3651:J3919), FALSE)</f>
        <v>28.001980198019801</v>
      </c>
      <c r="AF3918">
        <f>VLOOKUP($U3918,$C$3624:$S$3650, COLUMNS($C$3651:K3919), FALSE)</f>
        <v>1.3339284329776524E-2</v>
      </c>
      <c r="AG3918">
        <f>VLOOKUP($U3918,$C$3624:$S$3650, COLUMNS($C$3651:L3919), FALSE)</f>
        <v>8.0550000000000015</v>
      </c>
      <c r="AH3918">
        <f>VLOOKUP($U3918,$C$3624:$S$3650, COLUMNS($C$3651:M3919), FALSE)</f>
        <v>1.2457252145849809E-3</v>
      </c>
      <c r="AI3918">
        <f>VLOOKUP($U3918,$C$3624:$S$3650, COLUMNS($C$3651:N3919), FALSE)</f>
        <v>2161.5</v>
      </c>
      <c r="AJ3918">
        <f>VLOOKUP($U3918,$C$3624:$S$3650, COLUMNS($C$3651:O3919), FALSE)</f>
        <v>0.25805209452707284</v>
      </c>
      <c r="AK3918">
        <f>VLOOKUP($U3918,$C$3624:$S$3650, COLUMNS($C$3651:P3919), FALSE)</f>
        <v>0</v>
      </c>
      <c r="AL3918">
        <f>VLOOKUP($U3918,$C$3624:$S$3650, COLUMNS($C$3651:Q3919), FALSE)</f>
        <v>363</v>
      </c>
      <c r="AM3918">
        <f>VLOOKUP($U3918,$C$3624:$S$3650, COLUMNS($C$3651:R3919), FALSE)</f>
        <v>0</v>
      </c>
      <c r="AN3918">
        <f>VLOOKUP($U3918,$C$3624:$S$3650, COLUMNS($C$3651:S3919), FALSE)</f>
        <v>3.63</v>
      </c>
      <c r="AO3918">
        <f t="shared" si="62"/>
        <v>29.125707213578501</v>
      </c>
    </row>
    <row r="3919" spans="21:41" x14ac:dyDescent="0.2">
      <c r="U3919" t="str">
        <f t="shared" si="63"/>
        <v>HTHpH</v>
      </c>
      <c r="V3919" s="176" t="s">
        <v>14620</v>
      </c>
      <c r="W3919" s="176" t="s">
        <v>14617</v>
      </c>
      <c r="X3919" s="176" t="s">
        <v>14618</v>
      </c>
      <c r="Y3919" s="176" t="s">
        <v>12788</v>
      </c>
      <c r="Z3919" s="176">
        <v>-80.28655182</v>
      </c>
      <c r="AA3919">
        <f>VLOOKUP($U3919,$C$3624:$S$3650, COLUMNS($C$3651:F3919), FALSE)</f>
        <v>34.9</v>
      </c>
      <c r="AB3919">
        <f>VLOOKUP($U3919,$C$3624:$S$3650, COLUMNS($C$3651:G3919), FALSE)</f>
        <v>0.22360679774997896</v>
      </c>
      <c r="AC3919">
        <f>VLOOKUP($U3919,$C$3624:$S$3650, COLUMNS($C$3651:H3919), FALSE)</f>
        <v>29.750000000000004</v>
      </c>
      <c r="AD3919">
        <f>VLOOKUP($U3919,$C$3624:$S$3650, COLUMNS($C$3651:I3919), FALSE)</f>
        <v>0.15811388300841897</v>
      </c>
      <c r="AE3919">
        <f>VLOOKUP($U3919,$C$3624:$S$3650, COLUMNS($C$3651:J3919), FALSE)</f>
        <v>28.001980198019801</v>
      </c>
      <c r="AF3919">
        <f>VLOOKUP($U3919,$C$3624:$S$3650, COLUMNS($C$3651:K3919), FALSE)</f>
        <v>1.3339284329776524E-2</v>
      </c>
      <c r="AG3919">
        <f>VLOOKUP($U3919,$C$3624:$S$3650, COLUMNS($C$3651:L3919), FALSE)</f>
        <v>8.0550000000000015</v>
      </c>
      <c r="AH3919">
        <f>VLOOKUP($U3919,$C$3624:$S$3650, COLUMNS($C$3651:M3919), FALSE)</f>
        <v>1.2457252145849809E-3</v>
      </c>
      <c r="AI3919">
        <f>VLOOKUP($U3919,$C$3624:$S$3650, COLUMNS($C$3651:N3919), FALSE)</f>
        <v>2161.5</v>
      </c>
      <c r="AJ3919">
        <f>VLOOKUP($U3919,$C$3624:$S$3650, COLUMNS($C$3651:O3919), FALSE)</f>
        <v>0.25805209452707284</v>
      </c>
      <c r="AK3919">
        <f>VLOOKUP($U3919,$C$3624:$S$3650, COLUMNS($C$3651:P3919), FALSE)</f>
        <v>0</v>
      </c>
      <c r="AL3919">
        <f>VLOOKUP($U3919,$C$3624:$S$3650, COLUMNS($C$3651:Q3919), FALSE)</f>
        <v>363</v>
      </c>
      <c r="AM3919">
        <f>VLOOKUP($U3919,$C$3624:$S$3650, COLUMNS($C$3651:R3919), FALSE)</f>
        <v>0</v>
      </c>
      <c r="AN3919">
        <f>VLOOKUP($U3919,$C$3624:$S$3650, COLUMNS($C$3651:S3919), FALSE)</f>
        <v>3.63</v>
      </c>
      <c r="AO3919">
        <f t="shared" si="62"/>
        <v>29.125707213578501</v>
      </c>
    </row>
    <row r="3920" spans="21:41" x14ac:dyDescent="0.2">
      <c r="U3920" t="str">
        <f t="shared" si="63"/>
        <v>LTHpH</v>
      </c>
      <c r="V3920" s="176" t="s">
        <v>14622</v>
      </c>
      <c r="W3920" s="176" t="s">
        <v>14617</v>
      </c>
      <c r="X3920" s="176" t="s">
        <v>14618</v>
      </c>
      <c r="Y3920" s="176" t="s">
        <v>12788</v>
      </c>
      <c r="Z3920" s="176">
        <v>129.87718570000001</v>
      </c>
      <c r="AA3920">
        <f>VLOOKUP($U3920,$C$3624:$S$3650, COLUMNS($C$3651:F3926), FALSE)</f>
        <v>34.75</v>
      </c>
      <c r="AB3920">
        <f>VLOOKUP($U3920,$C$3624:$S$3650, COLUMNS($C$3651:G3926), FALSE)</f>
        <v>0.22360679774997896</v>
      </c>
      <c r="AC3920">
        <f>VLOOKUP($U3920,$C$3624:$S$3650, COLUMNS($C$3651:H3926), FALSE)</f>
        <v>26.8</v>
      </c>
      <c r="AD3920">
        <f>VLOOKUP($U3920,$C$3624:$S$3650, COLUMNS($C$3651:I3926), FALSE)</f>
        <v>2.2249707974499239E-2</v>
      </c>
      <c r="AE3920">
        <f>VLOOKUP($U3920,$C$3624:$S$3650, COLUMNS($C$3651:J3926), FALSE)</f>
        <v>25.25</v>
      </c>
      <c r="AF3920">
        <f>VLOOKUP($U3920,$C$3624:$S$3650, COLUMNS($C$3651:K3926), FALSE)</f>
        <v>7.0359788959778865E-3</v>
      </c>
      <c r="AG3920">
        <f>VLOOKUP($U3920,$C$3624:$S$3650, COLUMNS($C$3651:L3926), FALSE)</f>
        <v>8.0399999999999991</v>
      </c>
      <c r="AH3920">
        <f>VLOOKUP($U3920,$C$3624:$S$3650, COLUMNS($C$3651:M3926), FALSE)</f>
        <v>0</v>
      </c>
      <c r="AI3920">
        <f>VLOOKUP($U3920,$C$3624:$S$3650, COLUMNS($C$3651:N3926), FALSE)</f>
        <v>2150.1875</v>
      </c>
      <c r="AJ3920">
        <f>VLOOKUP($U3920,$C$3624:$S$3650, COLUMNS($C$3651:O3926), FALSE)</f>
        <v>0.3280668263480076</v>
      </c>
      <c r="AK3920">
        <f>VLOOKUP($U3920,$C$3624:$S$3650, COLUMNS($C$3651:P3926), FALSE)</f>
        <v>0</v>
      </c>
      <c r="AL3920">
        <f>VLOOKUP($U3920,$C$3624:$S$3650, COLUMNS($C$3651:Q3926), FALSE)</f>
        <v>375.5</v>
      </c>
      <c r="AM3920">
        <f>VLOOKUP($U3920,$C$3624:$S$3650, COLUMNS($C$3651:R3926), FALSE)</f>
        <v>0</v>
      </c>
      <c r="AN3920">
        <f>VLOOKUP($U3920,$C$3624:$S$3650, COLUMNS($C$3651:S3926), FALSE)</f>
        <v>3.2</v>
      </c>
      <c r="AO3920">
        <f t="shared" si="62"/>
        <v>26.246428571428574</v>
      </c>
    </row>
    <row r="3921" spans="21:41" x14ac:dyDescent="0.2">
      <c r="U3921" t="str">
        <f t="shared" si="63"/>
        <v>LTHpH</v>
      </c>
      <c r="V3921" s="176" t="s">
        <v>14622</v>
      </c>
      <c r="W3921" s="176" t="s">
        <v>14617</v>
      </c>
      <c r="X3921" s="176" t="s">
        <v>14618</v>
      </c>
      <c r="Y3921" s="176" t="s">
        <v>12788</v>
      </c>
      <c r="Z3921" s="176">
        <v>235.17288439999999</v>
      </c>
      <c r="AA3921">
        <f>VLOOKUP($U3921,$C$3624:$S$3650, COLUMNS($C$3651:F3927), FALSE)</f>
        <v>34.75</v>
      </c>
      <c r="AB3921">
        <f>VLOOKUP($U3921,$C$3624:$S$3650, COLUMNS($C$3651:G3927), FALSE)</f>
        <v>0.22360679774997896</v>
      </c>
      <c r="AC3921">
        <f>VLOOKUP($U3921,$C$3624:$S$3650, COLUMNS($C$3651:H3927), FALSE)</f>
        <v>26.8</v>
      </c>
      <c r="AD3921">
        <f>VLOOKUP($U3921,$C$3624:$S$3650, COLUMNS($C$3651:I3927), FALSE)</f>
        <v>2.2249707974499239E-2</v>
      </c>
      <c r="AE3921">
        <f>VLOOKUP($U3921,$C$3624:$S$3650, COLUMNS($C$3651:J3927), FALSE)</f>
        <v>25.25</v>
      </c>
      <c r="AF3921">
        <f>VLOOKUP($U3921,$C$3624:$S$3650, COLUMNS($C$3651:K3927), FALSE)</f>
        <v>7.0359788959778865E-3</v>
      </c>
      <c r="AG3921">
        <f>VLOOKUP($U3921,$C$3624:$S$3650, COLUMNS($C$3651:L3927), FALSE)</f>
        <v>8.0399999999999991</v>
      </c>
      <c r="AH3921">
        <f>VLOOKUP($U3921,$C$3624:$S$3650, COLUMNS($C$3651:M3927), FALSE)</f>
        <v>0</v>
      </c>
      <c r="AI3921">
        <f>VLOOKUP($U3921,$C$3624:$S$3650, COLUMNS($C$3651:N3927), FALSE)</f>
        <v>2150.1875</v>
      </c>
      <c r="AJ3921">
        <f>VLOOKUP($U3921,$C$3624:$S$3650, COLUMNS($C$3651:O3927), FALSE)</f>
        <v>0.3280668263480076</v>
      </c>
      <c r="AK3921">
        <f>VLOOKUP($U3921,$C$3624:$S$3650, COLUMNS($C$3651:P3927), FALSE)</f>
        <v>0</v>
      </c>
      <c r="AL3921">
        <f>VLOOKUP($U3921,$C$3624:$S$3650, COLUMNS($C$3651:Q3927), FALSE)</f>
        <v>375.5</v>
      </c>
      <c r="AM3921">
        <f>VLOOKUP($U3921,$C$3624:$S$3650, COLUMNS($C$3651:R3927), FALSE)</f>
        <v>0</v>
      </c>
      <c r="AN3921">
        <f>VLOOKUP($U3921,$C$3624:$S$3650, COLUMNS($C$3651:S3927), FALSE)</f>
        <v>3.2</v>
      </c>
      <c r="AO3921">
        <f t="shared" si="62"/>
        <v>26.246428571428574</v>
      </c>
    </row>
    <row r="3922" spans="21:41" x14ac:dyDescent="0.2">
      <c r="U3922" t="str">
        <f t="shared" si="63"/>
        <v>LTHpH</v>
      </c>
      <c r="V3922" s="176" t="s">
        <v>14622</v>
      </c>
      <c r="W3922" s="176" t="s">
        <v>14617</v>
      </c>
      <c r="X3922" s="176" t="s">
        <v>14618</v>
      </c>
      <c r="Y3922" s="176" t="s">
        <v>12788</v>
      </c>
      <c r="Z3922" s="176">
        <v>567.208575</v>
      </c>
      <c r="AA3922">
        <f>VLOOKUP($U3922,$C$3624:$S$3650, COLUMNS($C$3651:F3928), FALSE)</f>
        <v>34.75</v>
      </c>
      <c r="AB3922">
        <f>VLOOKUP($U3922,$C$3624:$S$3650, COLUMNS($C$3651:G3928), FALSE)</f>
        <v>0.22360679774997896</v>
      </c>
      <c r="AC3922">
        <f>VLOOKUP($U3922,$C$3624:$S$3650, COLUMNS($C$3651:H3928), FALSE)</f>
        <v>26.8</v>
      </c>
      <c r="AD3922">
        <f>VLOOKUP($U3922,$C$3624:$S$3650, COLUMNS($C$3651:I3928), FALSE)</f>
        <v>2.2249707974499239E-2</v>
      </c>
      <c r="AE3922">
        <f>VLOOKUP($U3922,$C$3624:$S$3650, COLUMNS($C$3651:J3928), FALSE)</f>
        <v>25.25</v>
      </c>
      <c r="AF3922">
        <f>VLOOKUP($U3922,$C$3624:$S$3650, COLUMNS($C$3651:K3928), FALSE)</f>
        <v>7.0359788959778865E-3</v>
      </c>
      <c r="AG3922">
        <f>VLOOKUP($U3922,$C$3624:$S$3650, COLUMNS($C$3651:L3928), FALSE)</f>
        <v>8.0399999999999991</v>
      </c>
      <c r="AH3922">
        <f>VLOOKUP($U3922,$C$3624:$S$3650, COLUMNS($C$3651:M3928), FALSE)</f>
        <v>0</v>
      </c>
      <c r="AI3922">
        <f>VLOOKUP($U3922,$C$3624:$S$3650, COLUMNS($C$3651:N3928), FALSE)</f>
        <v>2150.1875</v>
      </c>
      <c r="AJ3922">
        <f>VLOOKUP($U3922,$C$3624:$S$3650, COLUMNS($C$3651:O3928), FALSE)</f>
        <v>0.3280668263480076</v>
      </c>
      <c r="AK3922">
        <f>VLOOKUP($U3922,$C$3624:$S$3650, COLUMNS($C$3651:P3928), FALSE)</f>
        <v>0</v>
      </c>
      <c r="AL3922">
        <f>VLOOKUP($U3922,$C$3624:$S$3650, COLUMNS($C$3651:Q3928), FALSE)</f>
        <v>375.5</v>
      </c>
      <c r="AM3922">
        <f>VLOOKUP($U3922,$C$3624:$S$3650, COLUMNS($C$3651:R3928), FALSE)</f>
        <v>0</v>
      </c>
      <c r="AN3922">
        <f>VLOOKUP($U3922,$C$3624:$S$3650, COLUMNS($C$3651:S3928), FALSE)</f>
        <v>3.2</v>
      </c>
      <c r="AO3922">
        <f t="shared" si="62"/>
        <v>26.246428571428574</v>
      </c>
    </row>
    <row r="3923" spans="21:41" x14ac:dyDescent="0.2">
      <c r="U3923" t="str">
        <f t="shared" si="63"/>
        <v>LTHpH</v>
      </c>
      <c r="V3923" s="176" t="s">
        <v>14622</v>
      </c>
      <c r="W3923" s="176" t="s">
        <v>14617</v>
      </c>
      <c r="X3923" s="176" t="s">
        <v>14618</v>
      </c>
      <c r="Y3923" s="176" t="s">
        <v>12788</v>
      </c>
      <c r="Z3923" s="176">
        <v>669.70194800000002</v>
      </c>
      <c r="AA3923">
        <f>VLOOKUP($U3923,$C$3624:$S$3650, COLUMNS($C$3651:F3929), FALSE)</f>
        <v>34.75</v>
      </c>
      <c r="AB3923">
        <f>VLOOKUP($U3923,$C$3624:$S$3650, COLUMNS($C$3651:G3929), FALSE)</f>
        <v>0.22360679774997896</v>
      </c>
      <c r="AC3923">
        <f>VLOOKUP($U3923,$C$3624:$S$3650, COLUMNS($C$3651:H3929), FALSE)</f>
        <v>26.8</v>
      </c>
      <c r="AD3923">
        <f>VLOOKUP($U3923,$C$3624:$S$3650, COLUMNS($C$3651:I3929), FALSE)</f>
        <v>2.2249707974499239E-2</v>
      </c>
      <c r="AE3923">
        <f>VLOOKUP($U3923,$C$3624:$S$3650, COLUMNS($C$3651:J3929), FALSE)</f>
        <v>25.25</v>
      </c>
      <c r="AF3923">
        <f>VLOOKUP($U3923,$C$3624:$S$3650, COLUMNS($C$3651:K3929), FALSE)</f>
        <v>7.0359788959778865E-3</v>
      </c>
      <c r="AG3923">
        <f>VLOOKUP($U3923,$C$3624:$S$3650, COLUMNS($C$3651:L3929), FALSE)</f>
        <v>8.0399999999999991</v>
      </c>
      <c r="AH3923">
        <f>VLOOKUP($U3923,$C$3624:$S$3650, COLUMNS($C$3651:M3929), FALSE)</f>
        <v>0</v>
      </c>
      <c r="AI3923">
        <f>VLOOKUP($U3923,$C$3624:$S$3650, COLUMNS($C$3651:N3929), FALSE)</f>
        <v>2150.1875</v>
      </c>
      <c r="AJ3923">
        <f>VLOOKUP($U3923,$C$3624:$S$3650, COLUMNS($C$3651:O3929), FALSE)</f>
        <v>0.3280668263480076</v>
      </c>
      <c r="AK3923">
        <f>VLOOKUP($U3923,$C$3624:$S$3650, COLUMNS($C$3651:P3929), FALSE)</f>
        <v>0</v>
      </c>
      <c r="AL3923">
        <f>VLOOKUP($U3923,$C$3624:$S$3650, COLUMNS($C$3651:Q3929), FALSE)</f>
        <v>375.5</v>
      </c>
      <c r="AM3923">
        <f>VLOOKUP($U3923,$C$3624:$S$3650, COLUMNS($C$3651:R3929), FALSE)</f>
        <v>0</v>
      </c>
      <c r="AN3923">
        <f>VLOOKUP($U3923,$C$3624:$S$3650, COLUMNS($C$3651:S3929), FALSE)</f>
        <v>3.2</v>
      </c>
      <c r="AO3923">
        <f t="shared" si="62"/>
        <v>26.246428571428574</v>
      </c>
    </row>
    <row r="3924" spans="21:41" x14ac:dyDescent="0.2">
      <c r="U3924" t="str">
        <f t="shared" si="63"/>
        <v>LTHpH</v>
      </c>
      <c r="V3924" s="176" t="s">
        <v>14622</v>
      </c>
      <c r="W3924" s="176" t="s">
        <v>14617</v>
      </c>
      <c r="X3924" s="176" t="s">
        <v>14618</v>
      </c>
      <c r="Y3924" s="176" t="s">
        <v>12788</v>
      </c>
      <c r="Z3924" s="176">
        <v>706.68490759999997</v>
      </c>
      <c r="AA3924">
        <f>VLOOKUP($U3924,$C$3624:$S$3650, COLUMNS($C$3651:F3930), FALSE)</f>
        <v>34.75</v>
      </c>
      <c r="AB3924">
        <f>VLOOKUP($U3924,$C$3624:$S$3650, COLUMNS($C$3651:G3930), FALSE)</f>
        <v>0.22360679774997896</v>
      </c>
      <c r="AC3924">
        <f>VLOOKUP($U3924,$C$3624:$S$3650, COLUMNS($C$3651:H3930), FALSE)</f>
        <v>26.8</v>
      </c>
      <c r="AD3924">
        <f>VLOOKUP($U3924,$C$3624:$S$3650, COLUMNS($C$3651:I3930), FALSE)</f>
        <v>2.2249707974499239E-2</v>
      </c>
      <c r="AE3924">
        <f>VLOOKUP($U3924,$C$3624:$S$3650, COLUMNS($C$3651:J3930), FALSE)</f>
        <v>25.25</v>
      </c>
      <c r="AF3924">
        <f>VLOOKUP($U3924,$C$3624:$S$3650, COLUMNS($C$3651:K3930), FALSE)</f>
        <v>7.0359788959778865E-3</v>
      </c>
      <c r="AG3924">
        <f>VLOOKUP($U3924,$C$3624:$S$3650, COLUMNS($C$3651:L3930), FALSE)</f>
        <v>8.0399999999999991</v>
      </c>
      <c r="AH3924">
        <f>VLOOKUP($U3924,$C$3624:$S$3650, COLUMNS($C$3651:M3930), FALSE)</f>
        <v>0</v>
      </c>
      <c r="AI3924">
        <f>VLOOKUP($U3924,$C$3624:$S$3650, COLUMNS($C$3651:N3930), FALSE)</f>
        <v>2150.1875</v>
      </c>
      <c r="AJ3924">
        <f>VLOOKUP($U3924,$C$3624:$S$3650, COLUMNS($C$3651:O3930), FALSE)</f>
        <v>0.3280668263480076</v>
      </c>
      <c r="AK3924">
        <f>VLOOKUP($U3924,$C$3624:$S$3650, COLUMNS($C$3651:P3930), FALSE)</f>
        <v>0</v>
      </c>
      <c r="AL3924">
        <f>VLOOKUP($U3924,$C$3624:$S$3650, COLUMNS($C$3651:Q3930), FALSE)</f>
        <v>375.5</v>
      </c>
      <c r="AM3924">
        <f>VLOOKUP($U3924,$C$3624:$S$3650, COLUMNS($C$3651:R3930), FALSE)</f>
        <v>0</v>
      </c>
      <c r="AN3924">
        <f>VLOOKUP($U3924,$C$3624:$S$3650, COLUMNS($C$3651:S3930), FALSE)</f>
        <v>3.2</v>
      </c>
      <c r="AO3924">
        <f t="shared" si="62"/>
        <v>26.246428571428574</v>
      </c>
    </row>
    <row r="3925" spans="21:41" x14ac:dyDescent="0.2">
      <c r="U3925" t="str">
        <f t="shared" si="63"/>
        <v>LTHpH</v>
      </c>
      <c r="V3925" s="176" t="s">
        <v>14622</v>
      </c>
      <c r="W3925" s="176" t="s">
        <v>14617</v>
      </c>
      <c r="X3925" s="176" t="s">
        <v>14618</v>
      </c>
      <c r="Y3925" s="176" t="s">
        <v>12788</v>
      </c>
      <c r="Z3925" s="176">
        <v>214.8279225</v>
      </c>
      <c r="AA3925">
        <f>VLOOKUP($U3925,$C$3624:$S$3650, COLUMNS($C$3651:F3931), FALSE)</f>
        <v>34.75</v>
      </c>
      <c r="AB3925">
        <f>VLOOKUP($U3925,$C$3624:$S$3650, COLUMNS($C$3651:G3931), FALSE)</f>
        <v>0.22360679774997896</v>
      </c>
      <c r="AC3925">
        <f>VLOOKUP($U3925,$C$3624:$S$3650, COLUMNS($C$3651:H3931), FALSE)</f>
        <v>26.8</v>
      </c>
      <c r="AD3925">
        <f>VLOOKUP($U3925,$C$3624:$S$3650, COLUMNS($C$3651:I3931), FALSE)</f>
        <v>2.2249707974499239E-2</v>
      </c>
      <c r="AE3925">
        <f>VLOOKUP($U3925,$C$3624:$S$3650, COLUMNS($C$3651:J3931), FALSE)</f>
        <v>25.25</v>
      </c>
      <c r="AF3925">
        <f>VLOOKUP($U3925,$C$3624:$S$3650, COLUMNS($C$3651:K3931), FALSE)</f>
        <v>7.0359788959778865E-3</v>
      </c>
      <c r="AG3925">
        <f>VLOOKUP($U3925,$C$3624:$S$3650, COLUMNS($C$3651:L3931), FALSE)</f>
        <v>8.0399999999999991</v>
      </c>
      <c r="AH3925">
        <f>VLOOKUP($U3925,$C$3624:$S$3650, COLUMNS($C$3651:M3931), FALSE)</f>
        <v>0</v>
      </c>
      <c r="AI3925">
        <f>VLOOKUP($U3925,$C$3624:$S$3650, COLUMNS($C$3651:N3931), FALSE)</f>
        <v>2150.1875</v>
      </c>
      <c r="AJ3925">
        <f>VLOOKUP($U3925,$C$3624:$S$3650, COLUMNS($C$3651:O3931), FALSE)</f>
        <v>0.3280668263480076</v>
      </c>
      <c r="AK3925">
        <f>VLOOKUP($U3925,$C$3624:$S$3650, COLUMNS($C$3651:P3931), FALSE)</f>
        <v>0</v>
      </c>
      <c r="AL3925">
        <f>VLOOKUP($U3925,$C$3624:$S$3650, COLUMNS($C$3651:Q3931), FALSE)</f>
        <v>375.5</v>
      </c>
      <c r="AM3925">
        <f>VLOOKUP($U3925,$C$3624:$S$3650, COLUMNS($C$3651:R3931), FALSE)</f>
        <v>0</v>
      </c>
      <c r="AN3925">
        <f>VLOOKUP($U3925,$C$3624:$S$3650, COLUMNS($C$3651:S3931), FALSE)</f>
        <v>3.2</v>
      </c>
      <c r="AO3925">
        <f t="shared" si="62"/>
        <v>26.246428571428574</v>
      </c>
    </row>
    <row r="3926" spans="21:41" x14ac:dyDescent="0.2">
      <c r="U3926" t="str">
        <f t="shared" si="63"/>
        <v>LTHpH</v>
      </c>
      <c r="V3926" s="176" t="s">
        <v>14622</v>
      </c>
      <c r="W3926" s="176" t="s">
        <v>14617</v>
      </c>
      <c r="X3926" s="176" t="s">
        <v>14619</v>
      </c>
      <c r="Y3926" s="176" t="s">
        <v>12788</v>
      </c>
      <c r="Z3926" s="176">
        <v>675.89943870000002</v>
      </c>
      <c r="AA3926">
        <f>VLOOKUP($U3926,$C$3624:$S$3650, COLUMNS($C$3651:F3931), FALSE)</f>
        <v>34.75</v>
      </c>
      <c r="AB3926">
        <f>VLOOKUP($U3926,$C$3624:$S$3650, COLUMNS($C$3651:G3931), FALSE)</f>
        <v>0.22360679774997896</v>
      </c>
      <c r="AC3926">
        <f>VLOOKUP($U3926,$C$3624:$S$3650, COLUMNS($C$3651:H3931), FALSE)</f>
        <v>26.8</v>
      </c>
      <c r="AD3926">
        <f>VLOOKUP($U3926,$C$3624:$S$3650, COLUMNS($C$3651:I3931), FALSE)</f>
        <v>2.2249707974499239E-2</v>
      </c>
      <c r="AE3926">
        <f>VLOOKUP($U3926,$C$3624:$S$3650, COLUMNS($C$3651:J3931), FALSE)</f>
        <v>25.25</v>
      </c>
      <c r="AF3926">
        <f>VLOOKUP($U3926,$C$3624:$S$3650, COLUMNS($C$3651:K3931), FALSE)</f>
        <v>7.0359788959778865E-3</v>
      </c>
      <c r="AG3926">
        <f>VLOOKUP($U3926,$C$3624:$S$3650, COLUMNS($C$3651:L3931), FALSE)</f>
        <v>8.0399999999999991</v>
      </c>
      <c r="AH3926">
        <f>VLOOKUP($U3926,$C$3624:$S$3650, COLUMNS($C$3651:M3931), FALSE)</f>
        <v>0</v>
      </c>
      <c r="AI3926">
        <f>VLOOKUP($U3926,$C$3624:$S$3650, COLUMNS($C$3651:N3931), FALSE)</f>
        <v>2150.1875</v>
      </c>
      <c r="AJ3926">
        <f>VLOOKUP($U3926,$C$3624:$S$3650, COLUMNS($C$3651:O3931), FALSE)</f>
        <v>0.3280668263480076</v>
      </c>
      <c r="AK3926">
        <f>VLOOKUP($U3926,$C$3624:$S$3650, COLUMNS($C$3651:P3931), FALSE)</f>
        <v>0</v>
      </c>
      <c r="AL3926">
        <f>VLOOKUP($U3926,$C$3624:$S$3650, COLUMNS($C$3651:Q3931), FALSE)</f>
        <v>375.5</v>
      </c>
      <c r="AM3926">
        <f>VLOOKUP($U3926,$C$3624:$S$3650, COLUMNS($C$3651:R3931), FALSE)</f>
        <v>0</v>
      </c>
      <c r="AN3926">
        <f>VLOOKUP($U3926,$C$3624:$S$3650, COLUMNS($C$3651:S3931), FALSE)</f>
        <v>3.2</v>
      </c>
      <c r="AO3926">
        <f t="shared" si="62"/>
        <v>26.246428571428574</v>
      </c>
    </row>
    <row r="3927" spans="21:41" x14ac:dyDescent="0.2">
      <c r="U3927" t="str">
        <f t="shared" si="63"/>
        <v>LTHpH</v>
      </c>
      <c r="V3927" s="176" t="s">
        <v>14622</v>
      </c>
      <c r="W3927" s="176" t="s">
        <v>14617</v>
      </c>
      <c r="X3927" s="176" t="s">
        <v>14619</v>
      </c>
      <c r="Y3927" s="176" t="s">
        <v>12788</v>
      </c>
      <c r="Z3927" s="176">
        <v>810.37924869999995</v>
      </c>
      <c r="AA3927">
        <f>VLOOKUP($U3927,$C$3624:$S$3650, COLUMNS($C$3651:F3932), FALSE)</f>
        <v>34.75</v>
      </c>
      <c r="AB3927">
        <f>VLOOKUP($U3927,$C$3624:$S$3650, COLUMNS($C$3651:G3932), FALSE)</f>
        <v>0.22360679774997896</v>
      </c>
      <c r="AC3927">
        <f>VLOOKUP($U3927,$C$3624:$S$3650, COLUMNS($C$3651:H3932), FALSE)</f>
        <v>26.8</v>
      </c>
      <c r="AD3927">
        <f>VLOOKUP($U3927,$C$3624:$S$3650, COLUMNS($C$3651:I3932), FALSE)</f>
        <v>2.2249707974499239E-2</v>
      </c>
      <c r="AE3927">
        <f>VLOOKUP($U3927,$C$3624:$S$3650, COLUMNS($C$3651:J3932), FALSE)</f>
        <v>25.25</v>
      </c>
      <c r="AF3927">
        <f>VLOOKUP($U3927,$C$3624:$S$3650, COLUMNS($C$3651:K3932), FALSE)</f>
        <v>7.0359788959778865E-3</v>
      </c>
      <c r="AG3927">
        <f>VLOOKUP($U3927,$C$3624:$S$3650, COLUMNS($C$3651:L3932), FALSE)</f>
        <v>8.0399999999999991</v>
      </c>
      <c r="AH3927">
        <f>VLOOKUP($U3927,$C$3624:$S$3650, COLUMNS($C$3651:M3932), FALSE)</f>
        <v>0</v>
      </c>
      <c r="AI3927">
        <f>VLOOKUP($U3927,$C$3624:$S$3650, COLUMNS($C$3651:N3932), FALSE)</f>
        <v>2150.1875</v>
      </c>
      <c r="AJ3927">
        <f>VLOOKUP($U3927,$C$3624:$S$3650, COLUMNS($C$3651:O3932), FALSE)</f>
        <v>0.3280668263480076</v>
      </c>
      <c r="AK3927">
        <f>VLOOKUP($U3927,$C$3624:$S$3650, COLUMNS($C$3651:P3932), FALSE)</f>
        <v>0</v>
      </c>
      <c r="AL3927">
        <f>VLOOKUP($U3927,$C$3624:$S$3650, COLUMNS($C$3651:Q3932), FALSE)</f>
        <v>375.5</v>
      </c>
      <c r="AM3927">
        <f>VLOOKUP($U3927,$C$3624:$S$3650, COLUMNS($C$3651:R3932), FALSE)</f>
        <v>0</v>
      </c>
      <c r="AN3927">
        <f>VLOOKUP($U3927,$C$3624:$S$3650, COLUMNS($C$3651:S3932), FALSE)</f>
        <v>3.2</v>
      </c>
      <c r="AO3927">
        <f t="shared" si="62"/>
        <v>26.246428571428574</v>
      </c>
    </row>
    <row r="3928" spans="21:41" x14ac:dyDescent="0.2">
      <c r="U3928" t="str">
        <f t="shared" ref="U3928:U3969" si="64">_xlfn.CONCAT(V3928,W3928)</f>
        <v>LTHpH</v>
      </c>
      <c r="V3928" s="176" t="s">
        <v>14622</v>
      </c>
      <c r="W3928" s="176" t="s">
        <v>14617</v>
      </c>
      <c r="X3928" s="176" t="s">
        <v>14619</v>
      </c>
      <c r="Y3928" s="176" t="s">
        <v>12788</v>
      </c>
      <c r="Z3928" s="176">
        <v>450.97902529999999</v>
      </c>
      <c r="AA3928">
        <f>VLOOKUP($U3928,$C$3624:$S$3650, COLUMNS($C$3651:F3933), FALSE)</f>
        <v>34.75</v>
      </c>
      <c r="AB3928">
        <f>VLOOKUP($U3928,$C$3624:$S$3650, COLUMNS($C$3651:G3933), FALSE)</f>
        <v>0.22360679774997896</v>
      </c>
      <c r="AC3928">
        <f>VLOOKUP($U3928,$C$3624:$S$3650, COLUMNS($C$3651:H3933), FALSE)</f>
        <v>26.8</v>
      </c>
      <c r="AD3928">
        <f>VLOOKUP($U3928,$C$3624:$S$3650, COLUMNS($C$3651:I3933), FALSE)</f>
        <v>2.2249707974499239E-2</v>
      </c>
      <c r="AE3928">
        <f>VLOOKUP($U3928,$C$3624:$S$3650, COLUMNS($C$3651:J3933), FALSE)</f>
        <v>25.25</v>
      </c>
      <c r="AF3928">
        <f>VLOOKUP($U3928,$C$3624:$S$3650, COLUMNS($C$3651:K3933), FALSE)</f>
        <v>7.0359788959778865E-3</v>
      </c>
      <c r="AG3928">
        <f>VLOOKUP($U3928,$C$3624:$S$3650, COLUMNS($C$3651:L3933), FALSE)</f>
        <v>8.0399999999999991</v>
      </c>
      <c r="AH3928">
        <f>VLOOKUP($U3928,$C$3624:$S$3650, COLUMNS($C$3651:M3933), FALSE)</f>
        <v>0</v>
      </c>
      <c r="AI3928">
        <f>VLOOKUP($U3928,$C$3624:$S$3650, COLUMNS($C$3651:N3933), FALSE)</f>
        <v>2150.1875</v>
      </c>
      <c r="AJ3928">
        <f>VLOOKUP($U3928,$C$3624:$S$3650, COLUMNS($C$3651:O3933), FALSE)</f>
        <v>0.3280668263480076</v>
      </c>
      <c r="AK3928">
        <f>VLOOKUP($U3928,$C$3624:$S$3650, COLUMNS($C$3651:P3933), FALSE)</f>
        <v>0</v>
      </c>
      <c r="AL3928">
        <f>VLOOKUP($U3928,$C$3624:$S$3650, COLUMNS($C$3651:Q3933), FALSE)</f>
        <v>375.5</v>
      </c>
      <c r="AM3928">
        <f>VLOOKUP($U3928,$C$3624:$S$3650, COLUMNS($C$3651:R3933), FALSE)</f>
        <v>0</v>
      </c>
      <c r="AN3928">
        <f>VLOOKUP($U3928,$C$3624:$S$3650, COLUMNS($C$3651:S3933), FALSE)</f>
        <v>3.2</v>
      </c>
      <c r="AO3928">
        <f t="shared" si="62"/>
        <v>26.246428571428574</v>
      </c>
    </row>
    <row r="3929" spans="21:41" x14ac:dyDescent="0.2">
      <c r="U3929" t="str">
        <f t="shared" si="64"/>
        <v>LTHpH</v>
      </c>
      <c r="V3929" s="176" t="s">
        <v>14622</v>
      </c>
      <c r="W3929" s="176" t="s">
        <v>14617</v>
      </c>
      <c r="X3929" s="176" t="s">
        <v>14619</v>
      </c>
      <c r="Y3929" s="176" t="s">
        <v>12788</v>
      </c>
      <c r="Z3929" s="176">
        <v>343.28710210000003</v>
      </c>
      <c r="AA3929">
        <f>VLOOKUP($U3929,$C$3624:$S$3650, COLUMNS($C$3651:F3934), FALSE)</f>
        <v>34.75</v>
      </c>
      <c r="AB3929">
        <f>VLOOKUP($U3929,$C$3624:$S$3650, COLUMNS($C$3651:G3934), FALSE)</f>
        <v>0.22360679774997896</v>
      </c>
      <c r="AC3929">
        <f>VLOOKUP($U3929,$C$3624:$S$3650, COLUMNS($C$3651:H3934), FALSE)</f>
        <v>26.8</v>
      </c>
      <c r="AD3929">
        <f>VLOOKUP($U3929,$C$3624:$S$3650, COLUMNS($C$3651:I3934), FALSE)</f>
        <v>2.2249707974499239E-2</v>
      </c>
      <c r="AE3929">
        <f>VLOOKUP($U3929,$C$3624:$S$3650, COLUMNS($C$3651:J3934), FALSE)</f>
        <v>25.25</v>
      </c>
      <c r="AF3929">
        <f>VLOOKUP($U3929,$C$3624:$S$3650, COLUMNS($C$3651:K3934), FALSE)</f>
        <v>7.0359788959778865E-3</v>
      </c>
      <c r="AG3929">
        <f>VLOOKUP($U3929,$C$3624:$S$3650, COLUMNS($C$3651:L3934), FALSE)</f>
        <v>8.0399999999999991</v>
      </c>
      <c r="AH3929">
        <f>VLOOKUP($U3929,$C$3624:$S$3650, COLUMNS($C$3651:M3934), FALSE)</f>
        <v>0</v>
      </c>
      <c r="AI3929">
        <f>VLOOKUP($U3929,$C$3624:$S$3650, COLUMNS($C$3651:N3934), FALSE)</f>
        <v>2150.1875</v>
      </c>
      <c r="AJ3929">
        <f>VLOOKUP($U3929,$C$3624:$S$3650, COLUMNS($C$3651:O3934), FALSE)</f>
        <v>0.3280668263480076</v>
      </c>
      <c r="AK3929">
        <f>VLOOKUP($U3929,$C$3624:$S$3650, COLUMNS($C$3651:P3934), FALSE)</f>
        <v>0</v>
      </c>
      <c r="AL3929">
        <f>VLOOKUP($U3929,$C$3624:$S$3650, COLUMNS($C$3651:Q3934), FALSE)</f>
        <v>375.5</v>
      </c>
      <c r="AM3929">
        <f>VLOOKUP($U3929,$C$3624:$S$3650, COLUMNS($C$3651:R3934), FALSE)</f>
        <v>0</v>
      </c>
      <c r="AN3929">
        <f>VLOOKUP($U3929,$C$3624:$S$3650, COLUMNS($C$3651:S3934), FALSE)</f>
        <v>3.2</v>
      </c>
      <c r="AO3929">
        <f t="shared" si="62"/>
        <v>26.246428571428574</v>
      </c>
    </row>
    <row r="3930" spans="21:41" x14ac:dyDescent="0.2">
      <c r="U3930" t="str">
        <f t="shared" si="64"/>
        <v>LTHpH</v>
      </c>
      <c r="V3930" s="176" t="s">
        <v>14622</v>
      </c>
      <c r="W3930" s="176" t="s">
        <v>14617</v>
      </c>
      <c r="X3930" s="176" t="s">
        <v>14619</v>
      </c>
      <c r="Y3930" s="176" t="s">
        <v>12788</v>
      </c>
      <c r="Z3930" s="176">
        <v>298.62903139999997</v>
      </c>
      <c r="AA3930">
        <f>VLOOKUP($U3930,$C$3624:$S$3650, COLUMNS($C$3651:F3935), FALSE)</f>
        <v>34.75</v>
      </c>
      <c r="AB3930">
        <f>VLOOKUP($U3930,$C$3624:$S$3650, COLUMNS($C$3651:G3935), FALSE)</f>
        <v>0.22360679774997896</v>
      </c>
      <c r="AC3930">
        <f>VLOOKUP($U3930,$C$3624:$S$3650, COLUMNS($C$3651:H3935), FALSE)</f>
        <v>26.8</v>
      </c>
      <c r="AD3930">
        <f>VLOOKUP($U3930,$C$3624:$S$3650, COLUMNS($C$3651:I3935), FALSE)</f>
        <v>2.2249707974499239E-2</v>
      </c>
      <c r="AE3930">
        <f>VLOOKUP($U3930,$C$3624:$S$3650, COLUMNS($C$3651:J3935), FALSE)</f>
        <v>25.25</v>
      </c>
      <c r="AF3930">
        <f>VLOOKUP($U3930,$C$3624:$S$3650, COLUMNS($C$3651:K3935), FALSE)</f>
        <v>7.0359788959778865E-3</v>
      </c>
      <c r="AG3930">
        <f>VLOOKUP($U3930,$C$3624:$S$3650, COLUMNS($C$3651:L3935), FALSE)</f>
        <v>8.0399999999999991</v>
      </c>
      <c r="AH3930">
        <f>VLOOKUP($U3930,$C$3624:$S$3650, COLUMNS($C$3651:M3935), FALSE)</f>
        <v>0</v>
      </c>
      <c r="AI3930">
        <f>VLOOKUP($U3930,$C$3624:$S$3650, COLUMNS($C$3651:N3935), FALSE)</f>
        <v>2150.1875</v>
      </c>
      <c r="AJ3930">
        <f>VLOOKUP($U3930,$C$3624:$S$3650, COLUMNS($C$3651:O3935), FALSE)</f>
        <v>0.3280668263480076</v>
      </c>
      <c r="AK3930">
        <f>VLOOKUP($U3930,$C$3624:$S$3650, COLUMNS($C$3651:P3935), FALSE)</f>
        <v>0</v>
      </c>
      <c r="AL3930">
        <f>VLOOKUP($U3930,$C$3624:$S$3650, COLUMNS($C$3651:Q3935), FALSE)</f>
        <v>375.5</v>
      </c>
      <c r="AM3930">
        <f>VLOOKUP($U3930,$C$3624:$S$3650, COLUMNS($C$3651:R3935), FALSE)</f>
        <v>0</v>
      </c>
      <c r="AN3930">
        <f>VLOOKUP($U3930,$C$3624:$S$3650, COLUMNS($C$3651:S3935), FALSE)</f>
        <v>3.2</v>
      </c>
      <c r="AO3930">
        <f t="shared" si="62"/>
        <v>26.246428571428574</v>
      </c>
    </row>
    <row r="3931" spans="21:41" x14ac:dyDescent="0.2">
      <c r="U3931" t="str">
        <f t="shared" si="64"/>
        <v>LTHpH</v>
      </c>
      <c r="V3931" s="176" t="s">
        <v>14622</v>
      </c>
      <c r="W3931" s="176" t="s">
        <v>14617</v>
      </c>
      <c r="X3931" s="176" t="s">
        <v>14619</v>
      </c>
      <c r="Y3931" s="176" t="s">
        <v>12788</v>
      </c>
      <c r="Z3931" s="176">
        <v>443.73691689999998</v>
      </c>
      <c r="AA3931">
        <f>VLOOKUP($U3931,$C$3624:$S$3650, COLUMNS($C$3651:F3936), FALSE)</f>
        <v>34.75</v>
      </c>
      <c r="AB3931">
        <f>VLOOKUP($U3931,$C$3624:$S$3650, COLUMNS($C$3651:G3936), FALSE)</f>
        <v>0.22360679774997896</v>
      </c>
      <c r="AC3931">
        <f>VLOOKUP($U3931,$C$3624:$S$3650, COLUMNS($C$3651:H3936), FALSE)</f>
        <v>26.8</v>
      </c>
      <c r="AD3931">
        <f>VLOOKUP($U3931,$C$3624:$S$3650, COLUMNS($C$3651:I3936), FALSE)</f>
        <v>2.2249707974499239E-2</v>
      </c>
      <c r="AE3931">
        <f>VLOOKUP($U3931,$C$3624:$S$3650, COLUMNS($C$3651:J3936), FALSE)</f>
        <v>25.25</v>
      </c>
      <c r="AF3931">
        <f>VLOOKUP($U3931,$C$3624:$S$3650, COLUMNS($C$3651:K3936), FALSE)</f>
        <v>7.0359788959778865E-3</v>
      </c>
      <c r="AG3931">
        <f>VLOOKUP($U3931,$C$3624:$S$3650, COLUMNS($C$3651:L3936), FALSE)</f>
        <v>8.0399999999999991</v>
      </c>
      <c r="AH3931">
        <f>VLOOKUP($U3931,$C$3624:$S$3650, COLUMNS($C$3651:M3936), FALSE)</f>
        <v>0</v>
      </c>
      <c r="AI3931">
        <f>VLOOKUP($U3931,$C$3624:$S$3650, COLUMNS($C$3651:N3936), FALSE)</f>
        <v>2150.1875</v>
      </c>
      <c r="AJ3931">
        <f>VLOOKUP($U3931,$C$3624:$S$3650, COLUMNS($C$3651:O3936), FALSE)</f>
        <v>0.3280668263480076</v>
      </c>
      <c r="AK3931">
        <f>VLOOKUP($U3931,$C$3624:$S$3650, COLUMNS($C$3651:P3936), FALSE)</f>
        <v>0</v>
      </c>
      <c r="AL3931">
        <f>VLOOKUP($U3931,$C$3624:$S$3650, COLUMNS($C$3651:Q3936), FALSE)</f>
        <v>375.5</v>
      </c>
      <c r="AM3931">
        <f>VLOOKUP($U3931,$C$3624:$S$3650, COLUMNS($C$3651:R3936), FALSE)</f>
        <v>0</v>
      </c>
      <c r="AN3931">
        <f>VLOOKUP($U3931,$C$3624:$S$3650, COLUMNS($C$3651:S3936), FALSE)</f>
        <v>3.2</v>
      </c>
      <c r="AO3931">
        <f t="shared" si="62"/>
        <v>26.246428571428574</v>
      </c>
    </row>
    <row r="3932" spans="21:41" x14ac:dyDescent="0.2">
      <c r="U3932" t="str">
        <f t="shared" si="64"/>
        <v>MTMpH</v>
      </c>
      <c r="V3932" s="176" t="s">
        <v>14616</v>
      </c>
      <c r="W3932" s="176" t="s">
        <v>14621</v>
      </c>
      <c r="X3932" s="176" t="s">
        <v>14618</v>
      </c>
      <c r="Y3932" s="176" t="s">
        <v>12788</v>
      </c>
      <c r="Z3932" s="176">
        <v>281.01928759999998</v>
      </c>
      <c r="AA3932">
        <f>VLOOKUP($U3932,$C$3624:$S$3650, COLUMNS($C$3651:F3938), FALSE)</f>
        <v>34.9</v>
      </c>
      <c r="AB3932">
        <f>VLOOKUP($U3932,$C$3624:$S$3650, COLUMNS($C$3651:G3938), FALSE)</f>
        <v>0.22360679774997896</v>
      </c>
      <c r="AC3932">
        <f>VLOOKUP($U3932,$C$3624:$S$3650, COLUMNS($C$3651:H3938), FALSE)</f>
        <v>28.201980198019804</v>
      </c>
      <c r="AD3932">
        <f>VLOOKUP($U3932,$C$3624:$S$3650, COLUMNS($C$3651:I3938), FALSE)</f>
        <v>2.2249707974499239E-2</v>
      </c>
      <c r="AE3932">
        <f>VLOOKUP($U3932,$C$3624:$S$3650, COLUMNS($C$3651:J3938), FALSE)</f>
        <v>26.799009900990097</v>
      </c>
      <c r="AF3932">
        <f>VLOOKUP($U3932,$C$3624:$S$3650, COLUMNS($C$3651:K3938), FALSE)</f>
        <v>6.8358622556036145E-3</v>
      </c>
      <c r="AG3932">
        <f>VLOOKUP($U3932,$C$3624:$S$3650, COLUMNS($C$3651:L3938), FALSE)</f>
        <v>7.8527272727272734</v>
      </c>
      <c r="AH3932">
        <f>VLOOKUP($U3932,$C$3624:$S$3650, COLUMNS($C$3651:M3938), FALSE)</f>
        <v>3.7820485120258736E-3</v>
      </c>
      <c r="AI3932">
        <f>VLOOKUP($U3932,$C$3624:$S$3650, COLUMNS($C$3651:N3938), FALSE)</f>
        <v>2139</v>
      </c>
      <c r="AJ3932">
        <f>VLOOKUP($U3932,$C$3624:$S$3650, COLUMNS($C$3651:O3938), FALSE)</f>
        <v>0.12994172844894958</v>
      </c>
      <c r="AK3932">
        <f>VLOOKUP($U3932,$C$3624:$S$3650, COLUMNS($C$3651:P3938), FALSE)</f>
        <v>0</v>
      </c>
      <c r="AL3932">
        <f>VLOOKUP($U3932,$C$3624:$S$3650, COLUMNS($C$3651:Q3938), FALSE)</f>
        <v>602</v>
      </c>
      <c r="AM3932">
        <f>VLOOKUP($U3932,$C$3624:$S$3650, COLUMNS($C$3651:R3938), FALSE)</f>
        <v>0</v>
      </c>
      <c r="AN3932">
        <f>VLOOKUP($U3932,$C$3624:$S$3650, COLUMNS($C$3651:S3938), FALSE)</f>
        <v>2.4500000000000002</v>
      </c>
      <c r="AO3932">
        <f t="shared" si="62"/>
        <v>27.700919377652049</v>
      </c>
    </row>
    <row r="3933" spans="21:41" x14ac:dyDescent="0.2">
      <c r="U3933" t="str">
        <f t="shared" si="64"/>
        <v>MTMpH</v>
      </c>
      <c r="V3933" s="176" t="s">
        <v>14616</v>
      </c>
      <c r="W3933" s="176" t="s">
        <v>14621</v>
      </c>
      <c r="X3933" s="176" t="s">
        <v>14618</v>
      </c>
      <c r="Y3933" s="176" t="s">
        <v>12788</v>
      </c>
      <c r="Z3933" s="176">
        <v>190.9698223</v>
      </c>
      <c r="AA3933">
        <f>VLOOKUP($U3933,$C$3624:$S$3650, COLUMNS($C$3651:F3939), FALSE)</f>
        <v>34.9</v>
      </c>
      <c r="AB3933">
        <f>VLOOKUP($U3933,$C$3624:$S$3650, COLUMNS($C$3651:G3939), FALSE)</f>
        <v>0.22360679774997896</v>
      </c>
      <c r="AC3933">
        <f>VLOOKUP($U3933,$C$3624:$S$3650, COLUMNS($C$3651:H3939), FALSE)</f>
        <v>28.201980198019804</v>
      </c>
      <c r="AD3933">
        <f>VLOOKUP($U3933,$C$3624:$S$3650, COLUMNS($C$3651:I3939), FALSE)</f>
        <v>2.2249707974499239E-2</v>
      </c>
      <c r="AE3933">
        <f>VLOOKUP($U3933,$C$3624:$S$3650, COLUMNS($C$3651:J3939), FALSE)</f>
        <v>26.799009900990097</v>
      </c>
      <c r="AF3933">
        <f>VLOOKUP($U3933,$C$3624:$S$3650, COLUMNS($C$3651:K3939), FALSE)</f>
        <v>6.8358622556036145E-3</v>
      </c>
      <c r="AG3933">
        <f>VLOOKUP($U3933,$C$3624:$S$3650, COLUMNS($C$3651:L3939), FALSE)</f>
        <v>7.8527272727272734</v>
      </c>
      <c r="AH3933">
        <f>VLOOKUP($U3933,$C$3624:$S$3650, COLUMNS($C$3651:M3939), FALSE)</f>
        <v>3.7820485120258736E-3</v>
      </c>
      <c r="AI3933">
        <f>VLOOKUP($U3933,$C$3624:$S$3650, COLUMNS($C$3651:N3939), FALSE)</f>
        <v>2139</v>
      </c>
      <c r="AJ3933">
        <f>VLOOKUP($U3933,$C$3624:$S$3650, COLUMNS($C$3651:O3939), FALSE)</f>
        <v>0.12994172844894958</v>
      </c>
      <c r="AK3933">
        <f>VLOOKUP($U3933,$C$3624:$S$3650, COLUMNS($C$3651:P3939), FALSE)</f>
        <v>0</v>
      </c>
      <c r="AL3933">
        <f>VLOOKUP($U3933,$C$3624:$S$3650, COLUMNS($C$3651:Q3939), FALSE)</f>
        <v>602</v>
      </c>
      <c r="AM3933">
        <f>VLOOKUP($U3933,$C$3624:$S$3650, COLUMNS($C$3651:R3939), FALSE)</f>
        <v>0</v>
      </c>
      <c r="AN3933">
        <f>VLOOKUP($U3933,$C$3624:$S$3650, COLUMNS($C$3651:S3939), FALSE)</f>
        <v>2.4500000000000002</v>
      </c>
      <c r="AO3933">
        <f t="shared" si="62"/>
        <v>27.700919377652049</v>
      </c>
    </row>
    <row r="3934" spans="21:41" x14ac:dyDescent="0.2">
      <c r="U3934" t="str">
        <f t="shared" si="64"/>
        <v>MTMpH</v>
      </c>
      <c r="V3934" s="176" t="s">
        <v>14616</v>
      </c>
      <c r="W3934" s="176" t="s">
        <v>14621</v>
      </c>
      <c r="X3934" s="176" t="s">
        <v>14618</v>
      </c>
      <c r="Y3934" s="176" t="s">
        <v>12788</v>
      </c>
      <c r="Z3934" s="176">
        <v>533.75472490000004</v>
      </c>
      <c r="AA3934">
        <f>VLOOKUP($U3934,$C$3624:$S$3650, COLUMNS($C$3651:F3940), FALSE)</f>
        <v>34.9</v>
      </c>
      <c r="AB3934">
        <f>VLOOKUP($U3934,$C$3624:$S$3650, COLUMNS($C$3651:G3940), FALSE)</f>
        <v>0.22360679774997896</v>
      </c>
      <c r="AC3934">
        <f>VLOOKUP($U3934,$C$3624:$S$3650, COLUMNS($C$3651:H3940), FALSE)</f>
        <v>28.201980198019804</v>
      </c>
      <c r="AD3934">
        <f>VLOOKUP($U3934,$C$3624:$S$3650, COLUMNS($C$3651:I3940), FALSE)</f>
        <v>2.2249707974499239E-2</v>
      </c>
      <c r="AE3934">
        <f>VLOOKUP($U3934,$C$3624:$S$3650, COLUMNS($C$3651:J3940), FALSE)</f>
        <v>26.799009900990097</v>
      </c>
      <c r="AF3934">
        <f>VLOOKUP($U3934,$C$3624:$S$3650, COLUMNS($C$3651:K3940), FALSE)</f>
        <v>6.8358622556036145E-3</v>
      </c>
      <c r="AG3934">
        <f>VLOOKUP($U3934,$C$3624:$S$3650, COLUMNS($C$3651:L3940), FALSE)</f>
        <v>7.8527272727272734</v>
      </c>
      <c r="AH3934">
        <f>VLOOKUP($U3934,$C$3624:$S$3650, COLUMNS($C$3651:M3940), FALSE)</f>
        <v>3.7820485120258736E-3</v>
      </c>
      <c r="AI3934">
        <f>VLOOKUP($U3934,$C$3624:$S$3650, COLUMNS($C$3651:N3940), FALSE)</f>
        <v>2139</v>
      </c>
      <c r="AJ3934">
        <f>VLOOKUP($U3934,$C$3624:$S$3650, COLUMNS($C$3651:O3940), FALSE)</f>
        <v>0.12994172844894958</v>
      </c>
      <c r="AK3934">
        <f>VLOOKUP($U3934,$C$3624:$S$3650, COLUMNS($C$3651:P3940), FALSE)</f>
        <v>0</v>
      </c>
      <c r="AL3934">
        <f>VLOOKUP($U3934,$C$3624:$S$3650, COLUMNS($C$3651:Q3940), FALSE)</f>
        <v>602</v>
      </c>
      <c r="AM3934">
        <f>VLOOKUP($U3934,$C$3624:$S$3650, COLUMNS($C$3651:R3940), FALSE)</f>
        <v>0</v>
      </c>
      <c r="AN3934">
        <f>VLOOKUP($U3934,$C$3624:$S$3650, COLUMNS($C$3651:S3940), FALSE)</f>
        <v>2.4500000000000002</v>
      </c>
      <c r="AO3934">
        <f t="shared" si="62"/>
        <v>27.700919377652049</v>
      </c>
    </row>
    <row r="3935" spans="21:41" x14ac:dyDescent="0.2">
      <c r="U3935" t="str">
        <f t="shared" si="64"/>
        <v>MTMpH</v>
      </c>
      <c r="V3935" s="176" t="s">
        <v>14616</v>
      </c>
      <c r="W3935" s="176" t="s">
        <v>14621</v>
      </c>
      <c r="X3935" s="176" t="s">
        <v>14618</v>
      </c>
      <c r="Y3935" s="176" t="s">
        <v>12788</v>
      </c>
      <c r="Z3935" s="176">
        <v>885.79571550000003</v>
      </c>
      <c r="AA3935">
        <f>VLOOKUP($U3935,$C$3624:$S$3650, COLUMNS($C$3651:F3941), FALSE)</f>
        <v>34.9</v>
      </c>
      <c r="AB3935">
        <f>VLOOKUP($U3935,$C$3624:$S$3650, COLUMNS($C$3651:G3941), FALSE)</f>
        <v>0.22360679774997896</v>
      </c>
      <c r="AC3935">
        <f>VLOOKUP($U3935,$C$3624:$S$3650, COLUMNS($C$3651:H3941), FALSE)</f>
        <v>28.201980198019804</v>
      </c>
      <c r="AD3935">
        <f>VLOOKUP($U3935,$C$3624:$S$3650, COLUMNS($C$3651:I3941), FALSE)</f>
        <v>2.2249707974499239E-2</v>
      </c>
      <c r="AE3935">
        <f>VLOOKUP($U3935,$C$3624:$S$3650, COLUMNS($C$3651:J3941), FALSE)</f>
        <v>26.799009900990097</v>
      </c>
      <c r="AF3935">
        <f>VLOOKUP($U3935,$C$3624:$S$3650, COLUMNS($C$3651:K3941), FALSE)</f>
        <v>6.8358622556036145E-3</v>
      </c>
      <c r="AG3935">
        <f>VLOOKUP($U3935,$C$3624:$S$3650, COLUMNS($C$3651:L3941), FALSE)</f>
        <v>7.8527272727272734</v>
      </c>
      <c r="AH3935">
        <f>VLOOKUP($U3935,$C$3624:$S$3650, COLUMNS($C$3651:M3941), FALSE)</f>
        <v>3.7820485120258736E-3</v>
      </c>
      <c r="AI3935">
        <f>VLOOKUP($U3935,$C$3624:$S$3650, COLUMNS($C$3651:N3941), FALSE)</f>
        <v>2139</v>
      </c>
      <c r="AJ3935">
        <f>VLOOKUP($U3935,$C$3624:$S$3650, COLUMNS($C$3651:O3941), FALSE)</f>
        <v>0.12994172844894958</v>
      </c>
      <c r="AK3935">
        <f>VLOOKUP($U3935,$C$3624:$S$3650, COLUMNS($C$3651:P3941), FALSE)</f>
        <v>0</v>
      </c>
      <c r="AL3935">
        <f>VLOOKUP($U3935,$C$3624:$S$3650, COLUMNS($C$3651:Q3941), FALSE)</f>
        <v>602</v>
      </c>
      <c r="AM3935">
        <f>VLOOKUP($U3935,$C$3624:$S$3650, COLUMNS($C$3651:R3941), FALSE)</f>
        <v>0</v>
      </c>
      <c r="AN3935">
        <f>VLOOKUP($U3935,$C$3624:$S$3650, COLUMNS($C$3651:S3941), FALSE)</f>
        <v>2.4500000000000002</v>
      </c>
      <c r="AO3935">
        <f t="shared" si="62"/>
        <v>27.700919377652049</v>
      </c>
    </row>
    <row r="3936" spans="21:41" x14ac:dyDescent="0.2">
      <c r="U3936" t="str">
        <f t="shared" si="64"/>
        <v>MTMpH</v>
      </c>
      <c r="V3936" s="176" t="s">
        <v>14616</v>
      </c>
      <c r="W3936" s="176" t="s">
        <v>14621</v>
      </c>
      <c r="X3936" s="176" t="s">
        <v>14618</v>
      </c>
      <c r="Y3936" s="176" t="s">
        <v>12788</v>
      </c>
      <c r="Z3936" s="176">
        <v>251.20370109999999</v>
      </c>
      <c r="AA3936">
        <f>VLOOKUP($U3936,$C$3624:$S$3650, COLUMNS($C$3651:F3942), FALSE)</f>
        <v>34.9</v>
      </c>
      <c r="AB3936">
        <f>VLOOKUP($U3936,$C$3624:$S$3650, COLUMNS($C$3651:G3942), FALSE)</f>
        <v>0.22360679774997896</v>
      </c>
      <c r="AC3936">
        <f>VLOOKUP($U3936,$C$3624:$S$3650, COLUMNS($C$3651:H3942), FALSE)</f>
        <v>28.201980198019804</v>
      </c>
      <c r="AD3936">
        <f>VLOOKUP($U3936,$C$3624:$S$3650, COLUMNS($C$3651:I3942), FALSE)</f>
        <v>2.2249707974499239E-2</v>
      </c>
      <c r="AE3936">
        <f>VLOOKUP($U3936,$C$3624:$S$3650, COLUMNS($C$3651:J3942), FALSE)</f>
        <v>26.799009900990097</v>
      </c>
      <c r="AF3936">
        <f>VLOOKUP($U3936,$C$3624:$S$3650, COLUMNS($C$3651:K3942), FALSE)</f>
        <v>6.8358622556036145E-3</v>
      </c>
      <c r="AG3936">
        <f>VLOOKUP($U3936,$C$3624:$S$3650, COLUMNS($C$3651:L3942), FALSE)</f>
        <v>7.8527272727272734</v>
      </c>
      <c r="AH3936">
        <f>VLOOKUP($U3936,$C$3624:$S$3650, COLUMNS($C$3651:M3942), FALSE)</f>
        <v>3.7820485120258736E-3</v>
      </c>
      <c r="AI3936">
        <f>VLOOKUP($U3936,$C$3624:$S$3650, COLUMNS($C$3651:N3942), FALSE)</f>
        <v>2139</v>
      </c>
      <c r="AJ3936">
        <f>VLOOKUP($U3936,$C$3624:$S$3650, COLUMNS($C$3651:O3942), FALSE)</f>
        <v>0.12994172844894958</v>
      </c>
      <c r="AK3936">
        <f>VLOOKUP($U3936,$C$3624:$S$3650, COLUMNS($C$3651:P3942), FALSE)</f>
        <v>0</v>
      </c>
      <c r="AL3936">
        <f>VLOOKUP($U3936,$C$3624:$S$3650, COLUMNS($C$3651:Q3942), FALSE)</f>
        <v>602</v>
      </c>
      <c r="AM3936">
        <f>VLOOKUP($U3936,$C$3624:$S$3650, COLUMNS($C$3651:R3942), FALSE)</f>
        <v>0</v>
      </c>
      <c r="AN3936">
        <f>VLOOKUP($U3936,$C$3624:$S$3650, COLUMNS($C$3651:S3942), FALSE)</f>
        <v>2.4500000000000002</v>
      </c>
      <c r="AO3936">
        <f t="shared" si="62"/>
        <v>27.700919377652049</v>
      </c>
    </row>
    <row r="3937" spans="21:41" x14ac:dyDescent="0.2">
      <c r="U3937" t="str">
        <f t="shared" si="64"/>
        <v>MTMpH</v>
      </c>
      <c r="V3937" s="176" t="s">
        <v>14616</v>
      </c>
      <c r="W3937" s="176" t="s">
        <v>14621</v>
      </c>
      <c r="X3937" s="176" t="s">
        <v>14619</v>
      </c>
      <c r="Y3937" s="176" t="s">
        <v>12788</v>
      </c>
      <c r="Z3937" s="176">
        <v>602.09724649999998</v>
      </c>
      <c r="AA3937">
        <f>VLOOKUP($U3937,$C$3624:$S$3650, COLUMNS($C$3651:F3943), FALSE)</f>
        <v>34.9</v>
      </c>
      <c r="AB3937">
        <f>VLOOKUP($U3937,$C$3624:$S$3650, COLUMNS($C$3651:G3943), FALSE)</f>
        <v>0.22360679774997896</v>
      </c>
      <c r="AC3937">
        <f>VLOOKUP($U3937,$C$3624:$S$3650, COLUMNS($C$3651:H3943), FALSE)</f>
        <v>28.201980198019804</v>
      </c>
      <c r="AD3937">
        <f>VLOOKUP($U3937,$C$3624:$S$3650, COLUMNS($C$3651:I3943), FALSE)</f>
        <v>2.2249707974499239E-2</v>
      </c>
      <c r="AE3937">
        <f>VLOOKUP($U3937,$C$3624:$S$3650, COLUMNS($C$3651:J3943), FALSE)</f>
        <v>26.799009900990097</v>
      </c>
      <c r="AF3937">
        <f>VLOOKUP($U3937,$C$3624:$S$3650, COLUMNS($C$3651:K3943), FALSE)</f>
        <v>6.8358622556036145E-3</v>
      </c>
      <c r="AG3937">
        <f>VLOOKUP($U3937,$C$3624:$S$3650, COLUMNS($C$3651:L3943), FALSE)</f>
        <v>7.8527272727272734</v>
      </c>
      <c r="AH3937">
        <f>VLOOKUP($U3937,$C$3624:$S$3650, COLUMNS($C$3651:M3943), FALSE)</f>
        <v>3.7820485120258736E-3</v>
      </c>
      <c r="AI3937">
        <f>VLOOKUP($U3937,$C$3624:$S$3650, COLUMNS($C$3651:N3943), FALSE)</f>
        <v>2139</v>
      </c>
      <c r="AJ3937">
        <f>VLOOKUP($U3937,$C$3624:$S$3650, COLUMNS($C$3651:O3943), FALSE)</f>
        <v>0.12994172844894958</v>
      </c>
      <c r="AK3937">
        <f>VLOOKUP($U3937,$C$3624:$S$3650, COLUMNS($C$3651:P3943), FALSE)</f>
        <v>0</v>
      </c>
      <c r="AL3937">
        <f>VLOOKUP($U3937,$C$3624:$S$3650, COLUMNS($C$3651:Q3943), FALSE)</f>
        <v>602</v>
      </c>
      <c r="AM3937">
        <f>VLOOKUP($U3937,$C$3624:$S$3650, COLUMNS($C$3651:R3943), FALSE)</f>
        <v>0</v>
      </c>
      <c r="AN3937">
        <f>VLOOKUP($U3937,$C$3624:$S$3650, COLUMNS($C$3651:S3943), FALSE)</f>
        <v>2.4500000000000002</v>
      </c>
      <c r="AO3937">
        <f t="shared" si="62"/>
        <v>27.700919377652049</v>
      </c>
    </row>
    <row r="3938" spans="21:41" x14ac:dyDescent="0.2">
      <c r="U3938" t="str">
        <f t="shared" si="64"/>
        <v>MTMpH</v>
      </c>
      <c r="V3938" s="176" t="s">
        <v>14616</v>
      </c>
      <c r="W3938" s="176" t="s">
        <v>14621</v>
      </c>
      <c r="X3938" s="176" t="s">
        <v>14619</v>
      </c>
      <c r="Y3938" s="176" t="s">
        <v>12788</v>
      </c>
      <c r="Z3938" s="176">
        <v>567.63112049999995</v>
      </c>
      <c r="AA3938">
        <f>VLOOKUP($U3938,$C$3624:$S$3650, COLUMNS($C$3651:F3943), FALSE)</f>
        <v>34.9</v>
      </c>
      <c r="AB3938">
        <f>VLOOKUP($U3938,$C$3624:$S$3650, COLUMNS($C$3651:G3943), FALSE)</f>
        <v>0.22360679774997896</v>
      </c>
      <c r="AC3938">
        <f>VLOOKUP($U3938,$C$3624:$S$3650, COLUMNS($C$3651:H3943), FALSE)</f>
        <v>28.201980198019804</v>
      </c>
      <c r="AD3938">
        <f>VLOOKUP($U3938,$C$3624:$S$3650, COLUMNS($C$3651:I3943), FALSE)</f>
        <v>2.2249707974499239E-2</v>
      </c>
      <c r="AE3938">
        <f>VLOOKUP($U3938,$C$3624:$S$3650, COLUMNS($C$3651:J3943), FALSE)</f>
        <v>26.799009900990097</v>
      </c>
      <c r="AF3938">
        <f>VLOOKUP($U3938,$C$3624:$S$3650, COLUMNS($C$3651:K3943), FALSE)</f>
        <v>6.8358622556036145E-3</v>
      </c>
      <c r="AG3938">
        <f>VLOOKUP($U3938,$C$3624:$S$3650, COLUMNS($C$3651:L3943), FALSE)</f>
        <v>7.8527272727272734</v>
      </c>
      <c r="AH3938">
        <f>VLOOKUP($U3938,$C$3624:$S$3650, COLUMNS($C$3651:M3943), FALSE)</f>
        <v>3.7820485120258736E-3</v>
      </c>
      <c r="AI3938">
        <f>VLOOKUP($U3938,$C$3624:$S$3650, COLUMNS($C$3651:N3943), FALSE)</f>
        <v>2139</v>
      </c>
      <c r="AJ3938">
        <f>VLOOKUP($U3938,$C$3624:$S$3650, COLUMNS($C$3651:O3943), FALSE)</f>
        <v>0.12994172844894958</v>
      </c>
      <c r="AK3938">
        <f>VLOOKUP($U3938,$C$3624:$S$3650, COLUMNS($C$3651:P3943), FALSE)</f>
        <v>0</v>
      </c>
      <c r="AL3938">
        <f>VLOOKUP($U3938,$C$3624:$S$3650, COLUMNS($C$3651:Q3943), FALSE)</f>
        <v>602</v>
      </c>
      <c r="AM3938">
        <f>VLOOKUP($U3938,$C$3624:$S$3650, COLUMNS($C$3651:R3943), FALSE)</f>
        <v>0</v>
      </c>
      <c r="AN3938">
        <f>VLOOKUP($U3938,$C$3624:$S$3650, COLUMNS($C$3651:S3943), FALSE)</f>
        <v>2.4500000000000002</v>
      </c>
      <c r="AO3938">
        <f t="shared" si="62"/>
        <v>27.700919377652049</v>
      </c>
    </row>
    <row r="3939" spans="21:41" x14ac:dyDescent="0.2">
      <c r="U3939" t="str">
        <f t="shared" si="64"/>
        <v>MTMpH</v>
      </c>
      <c r="V3939" s="176" t="s">
        <v>14616</v>
      </c>
      <c r="W3939" s="176" t="s">
        <v>14621</v>
      </c>
      <c r="X3939" s="176" t="s">
        <v>14619</v>
      </c>
      <c r="Y3939" s="176" t="s">
        <v>12788</v>
      </c>
      <c r="Z3939" s="176">
        <v>1415.7748360000001</v>
      </c>
      <c r="AA3939">
        <f>VLOOKUP($U3939,$C$3624:$S$3650, COLUMNS($C$3651:F3944), FALSE)</f>
        <v>34.9</v>
      </c>
      <c r="AB3939">
        <f>VLOOKUP($U3939,$C$3624:$S$3650, COLUMNS($C$3651:G3944), FALSE)</f>
        <v>0.22360679774997896</v>
      </c>
      <c r="AC3939">
        <f>VLOOKUP($U3939,$C$3624:$S$3650, COLUMNS($C$3651:H3944), FALSE)</f>
        <v>28.201980198019804</v>
      </c>
      <c r="AD3939">
        <f>VLOOKUP($U3939,$C$3624:$S$3650, COLUMNS($C$3651:I3944), FALSE)</f>
        <v>2.2249707974499239E-2</v>
      </c>
      <c r="AE3939">
        <f>VLOOKUP($U3939,$C$3624:$S$3650, COLUMNS($C$3651:J3944), FALSE)</f>
        <v>26.799009900990097</v>
      </c>
      <c r="AF3939">
        <f>VLOOKUP($U3939,$C$3624:$S$3650, COLUMNS($C$3651:K3944), FALSE)</f>
        <v>6.8358622556036145E-3</v>
      </c>
      <c r="AG3939">
        <f>VLOOKUP($U3939,$C$3624:$S$3650, COLUMNS($C$3651:L3944), FALSE)</f>
        <v>7.8527272727272734</v>
      </c>
      <c r="AH3939">
        <f>VLOOKUP($U3939,$C$3624:$S$3650, COLUMNS($C$3651:M3944), FALSE)</f>
        <v>3.7820485120258736E-3</v>
      </c>
      <c r="AI3939">
        <f>VLOOKUP($U3939,$C$3624:$S$3650, COLUMNS($C$3651:N3944), FALSE)</f>
        <v>2139</v>
      </c>
      <c r="AJ3939">
        <f>VLOOKUP($U3939,$C$3624:$S$3650, COLUMNS($C$3651:O3944), FALSE)</f>
        <v>0.12994172844894958</v>
      </c>
      <c r="AK3939">
        <f>VLOOKUP($U3939,$C$3624:$S$3650, COLUMNS($C$3651:P3944), FALSE)</f>
        <v>0</v>
      </c>
      <c r="AL3939">
        <f>VLOOKUP($U3939,$C$3624:$S$3650, COLUMNS($C$3651:Q3944), FALSE)</f>
        <v>602</v>
      </c>
      <c r="AM3939">
        <f>VLOOKUP($U3939,$C$3624:$S$3650, COLUMNS($C$3651:R3944), FALSE)</f>
        <v>0</v>
      </c>
      <c r="AN3939">
        <f>VLOOKUP($U3939,$C$3624:$S$3650, COLUMNS($C$3651:S3944), FALSE)</f>
        <v>2.4500000000000002</v>
      </c>
      <c r="AO3939">
        <f t="shared" si="62"/>
        <v>27.700919377652049</v>
      </c>
    </row>
    <row r="3940" spans="21:41" x14ac:dyDescent="0.2">
      <c r="U3940" t="str">
        <f t="shared" si="64"/>
        <v>MTMpH</v>
      </c>
      <c r="V3940" s="176" t="s">
        <v>14616</v>
      </c>
      <c r="W3940" s="176" t="s">
        <v>14621</v>
      </c>
      <c r="X3940" s="176" t="s">
        <v>14619</v>
      </c>
      <c r="Y3940" s="176" t="s">
        <v>12788</v>
      </c>
      <c r="Z3940" s="176">
        <v>243.4347008</v>
      </c>
      <c r="AA3940">
        <f>VLOOKUP($U3940,$C$3624:$S$3650, COLUMNS($C$3651:F3945), FALSE)</f>
        <v>34.9</v>
      </c>
      <c r="AB3940">
        <f>VLOOKUP($U3940,$C$3624:$S$3650, COLUMNS($C$3651:G3945), FALSE)</f>
        <v>0.22360679774997896</v>
      </c>
      <c r="AC3940">
        <f>VLOOKUP($U3940,$C$3624:$S$3650, COLUMNS($C$3651:H3945), FALSE)</f>
        <v>28.201980198019804</v>
      </c>
      <c r="AD3940">
        <f>VLOOKUP($U3940,$C$3624:$S$3650, COLUMNS($C$3651:I3945), FALSE)</f>
        <v>2.2249707974499239E-2</v>
      </c>
      <c r="AE3940">
        <f>VLOOKUP($U3940,$C$3624:$S$3650, COLUMNS($C$3651:J3945), FALSE)</f>
        <v>26.799009900990097</v>
      </c>
      <c r="AF3940">
        <f>VLOOKUP($U3940,$C$3624:$S$3650, COLUMNS($C$3651:K3945), FALSE)</f>
        <v>6.8358622556036145E-3</v>
      </c>
      <c r="AG3940">
        <f>VLOOKUP($U3940,$C$3624:$S$3650, COLUMNS($C$3651:L3945), FALSE)</f>
        <v>7.8527272727272734</v>
      </c>
      <c r="AH3940">
        <f>VLOOKUP($U3940,$C$3624:$S$3650, COLUMNS($C$3651:M3945), FALSE)</f>
        <v>3.7820485120258736E-3</v>
      </c>
      <c r="AI3940">
        <f>VLOOKUP($U3940,$C$3624:$S$3650, COLUMNS($C$3651:N3945), FALSE)</f>
        <v>2139</v>
      </c>
      <c r="AJ3940">
        <f>VLOOKUP($U3940,$C$3624:$S$3650, COLUMNS($C$3651:O3945), FALSE)</f>
        <v>0.12994172844894958</v>
      </c>
      <c r="AK3940">
        <f>VLOOKUP($U3940,$C$3624:$S$3650, COLUMNS($C$3651:P3945), FALSE)</f>
        <v>0</v>
      </c>
      <c r="AL3940">
        <f>VLOOKUP($U3940,$C$3624:$S$3650, COLUMNS($C$3651:Q3945), FALSE)</f>
        <v>602</v>
      </c>
      <c r="AM3940">
        <f>VLOOKUP($U3940,$C$3624:$S$3650, COLUMNS($C$3651:R3945), FALSE)</f>
        <v>0</v>
      </c>
      <c r="AN3940">
        <f>VLOOKUP($U3940,$C$3624:$S$3650, COLUMNS($C$3651:S3945), FALSE)</f>
        <v>2.4500000000000002</v>
      </c>
      <c r="AO3940">
        <f t="shared" si="62"/>
        <v>27.700919377652049</v>
      </c>
    </row>
    <row r="3941" spans="21:41" x14ac:dyDescent="0.2">
      <c r="U3941" t="str">
        <f t="shared" si="64"/>
        <v>MTMpH</v>
      </c>
      <c r="V3941" s="176" t="s">
        <v>14616</v>
      </c>
      <c r="W3941" s="176" t="s">
        <v>14621</v>
      </c>
      <c r="X3941" s="176" t="s">
        <v>14619</v>
      </c>
      <c r="Y3941" s="176" t="s">
        <v>12788</v>
      </c>
      <c r="Z3941" s="176">
        <v>294.37596910000002</v>
      </c>
      <c r="AA3941">
        <f>VLOOKUP($U3941,$C$3624:$S$3650, COLUMNS($C$3651:F3946), FALSE)</f>
        <v>34.9</v>
      </c>
      <c r="AB3941">
        <f>VLOOKUP($U3941,$C$3624:$S$3650, COLUMNS($C$3651:G3946), FALSE)</f>
        <v>0.22360679774997896</v>
      </c>
      <c r="AC3941">
        <f>VLOOKUP($U3941,$C$3624:$S$3650, COLUMNS($C$3651:H3946), FALSE)</f>
        <v>28.201980198019804</v>
      </c>
      <c r="AD3941">
        <f>VLOOKUP($U3941,$C$3624:$S$3650, COLUMNS($C$3651:I3946), FALSE)</f>
        <v>2.2249707974499239E-2</v>
      </c>
      <c r="AE3941">
        <f>VLOOKUP($U3941,$C$3624:$S$3650, COLUMNS($C$3651:J3946), FALSE)</f>
        <v>26.799009900990097</v>
      </c>
      <c r="AF3941">
        <f>VLOOKUP($U3941,$C$3624:$S$3650, COLUMNS($C$3651:K3946), FALSE)</f>
        <v>6.8358622556036145E-3</v>
      </c>
      <c r="AG3941">
        <f>VLOOKUP($U3941,$C$3624:$S$3650, COLUMNS($C$3651:L3946), FALSE)</f>
        <v>7.8527272727272734</v>
      </c>
      <c r="AH3941">
        <f>VLOOKUP($U3941,$C$3624:$S$3650, COLUMNS($C$3651:M3946), FALSE)</f>
        <v>3.7820485120258736E-3</v>
      </c>
      <c r="AI3941">
        <f>VLOOKUP($U3941,$C$3624:$S$3650, COLUMNS($C$3651:N3946), FALSE)</f>
        <v>2139</v>
      </c>
      <c r="AJ3941">
        <f>VLOOKUP($U3941,$C$3624:$S$3650, COLUMNS($C$3651:O3946), FALSE)</f>
        <v>0.12994172844894958</v>
      </c>
      <c r="AK3941">
        <f>VLOOKUP($U3941,$C$3624:$S$3650, COLUMNS($C$3651:P3946), FALSE)</f>
        <v>0</v>
      </c>
      <c r="AL3941">
        <f>VLOOKUP($U3941,$C$3624:$S$3650, COLUMNS($C$3651:Q3946), FALSE)</f>
        <v>602</v>
      </c>
      <c r="AM3941">
        <f>VLOOKUP($U3941,$C$3624:$S$3650, COLUMNS($C$3651:R3946), FALSE)</f>
        <v>0</v>
      </c>
      <c r="AN3941">
        <f>VLOOKUP($U3941,$C$3624:$S$3650, COLUMNS($C$3651:S3946), FALSE)</f>
        <v>2.4500000000000002</v>
      </c>
      <c r="AO3941">
        <f t="shared" si="62"/>
        <v>27.700919377652049</v>
      </c>
    </row>
    <row r="3942" spans="21:41" x14ac:dyDescent="0.2">
      <c r="U3942" t="str">
        <f t="shared" si="64"/>
        <v>MTMpH</v>
      </c>
      <c r="V3942" s="176" t="s">
        <v>14616</v>
      </c>
      <c r="W3942" s="176" t="s">
        <v>14621</v>
      </c>
      <c r="X3942" s="176" t="s">
        <v>14619</v>
      </c>
      <c r="Y3942" s="176" t="s">
        <v>12788</v>
      </c>
      <c r="Z3942" s="176">
        <v>421.42870260000001</v>
      </c>
      <c r="AA3942">
        <f>VLOOKUP($U3942,$C$3624:$S$3650, COLUMNS($C$3651:F3947), FALSE)</f>
        <v>34.9</v>
      </c>
      <c r="AB3942">
        <f>VLOOKUP($U3942,$C$3624:$S$3650, COLUMNS($C$3651:G3947), FALSE)</f>
        <v>0.22360679774997896</v>
      </c>
      <c r="AC3942">
        <f>VLOOKUP($U3942,$C$3624:$S$3650, COLUMNS($C$3651:H3947), FALSE)</f>
        <v>28.201980198019804</v>
      </c>
      <c r="AD3942">
        <f>VLOOKUP($U3942,$C$3624:$S$3650, COLUMNS($C$3651:I3947), FALSE)</f>
        <v>2.2249707974499239E-2</v>
      </c>
      <c r="AE3942">
        <f>VLOOKUP($U3942,$C$3624:$S$3650, COLUMNS($C$3651:J3947), FALSE)</f>
        <v>26.799009900990097</v>
      </c>
      <c r="AF3942">
        <f>VLOOKUP($U3942,$C$3624:$S$3650, COLUMNS($C$3651:K3947), FALSE)</f>
        <v>6.8358622556036145E-3</v>
      </c>
      <c r="AG3942">
        <f>VLOOKUP($U3942,$C$3624:$S$3650, COLUMNS($C$3651:L3947), FALSE)</f>
        <v>7.8527272727272734</v>
      </c>
      <c r="AH3942">
        <f>VLOOKUP($U3942,$C$3624:$S$3650, COLUMNS($C$3651:M3947), FALSE)</f>
        <v>3.7820485120258736E-3</v>
      </c>
      <c r="AI3942">
        <f>VLOOKUP($U3942,$C$3624:$S$3650, COLUMNS($C$3651:N3947), FALSE)</f>
        <v>2139</v>
      </c>
      <c r="AJ3942">
        <f>VLOOKUP($U3942,$C$3624:$S$3650, COLUMNS($C$3651:O3947), FALSE)</f>
        <v>0.12994172844894958</v>
      </c>
      <c r="AK3942">
        <f>VLOOKUP($U3942,$C$3624:$S$3650, COLUMNS($C$3651:P3947), FALSE)</f>
        <v>0</v>
      </c>
      <c r="AL3942">
        <f>VLOOKUP($U3942,$C$3624:$S$3650, COLUMNS($C$3651:Q3947), FALSE)</f>
        <v>602</v>
      </c>
      <c r="AM3942">
        <f>VLOOKUP($U3942,$C$3624:$S$3650, COLUMNS($C$3651:R3947), FALSE)</f>
        <v>0</v>
      </c>
      <c r="AN3942">
        <f>VLOOKUP($U3942,$C$3624:$S$3650, COLUMNS($C$3651:S3947), FALSE)</f>
        <v>2.4500000000000002</v>
      </c>
      <c r="AO3942">
        <f t="shared" si="62"/>
        <v>27.700919377652049</v>
      </c>
    </row>
    <row r="3943" spans="21:41" x14ac:dyDescent="0.2">
      <c r="U3943" t="str">
        <f t="shared" si="64"/>
        <v>LTMpH</v>
      </c>
      <c r="V3943" s="176" t="s">
        <v>14622</v>
      </c>
      <c r="W3943" s="176" t="s">
        <v>14621</v>
      </c>
      <c r="X3943" s="176" t="s">
        <v>14618</v>
      </c>
      <c r="Y3943" s="176" t="s">
        <v>12788</v>
      </c>
      <c r="Z3943" s="176">
        <v>51.357324570000003</v>
      </c>
      <c r="AA3943">
        <f>VLOOKUP($U3943,$C$3624:$S$3650, COLUMNS($C$3651:F3948), FALSE)</f>
        <v>34.75</v>
      </c>
      <c r="AB3943">
        <f>VLOOKUP($U3943,$C$3624:$S$3650, COLUMNS($C$3651:G3948), FALSE)</f>
        <v>0.22360679774997896</v>
      </c>
      <c r="AC3943">
        <f>VLOOKUP($U3943,$C$3624:$S$3650, COLUMNS($C$3651:H3948), FALSE)</f>
        <v>26.8</v>
      </c>
      <c r="AD3943">
        <f>VLOOKUP($U3943,$C$3624:$S$3650, COLUMNS($C$3651:I3948), FALSE)</f>
        <v>1.5811388300841896E-2</v>
      </c>
      <c r="AE3943">
        <f>VLOOKUP($U3943,$C$3624:$S$3650, COLUMNS($C$3651:J3948), FALSE)</f>
        <v>25.2990099009901</v>
      </c>
      <c r="AF3943">
        <f>VLOOKUP($U3943,$C$3624:$S$3650, COLUMNS($C$3651:K3948), FALSE)</f>
        <v>7.0359788959778865E-3</v>
      </c>
      <c r="AG3943">
        <f>VLOOKUP($U3943,$C$3624:$S$3650, COLUMNS($C$3651:L3948), FALSE)</f>
        <v>7.8909090909090915</v>
      </c>
      <c r="AH3943">
        <f>VLOOKUP($U3943,$C$3624:$S$3650, COLUMNS($C$3651:M3948), FALSE)</f>
        <v>1.2582848310586652E-3</v>
      </c>
      <c r="AI3943">
        <f>VLOOKUP($U3943,$C$3624:$S$3650, COLUMNS($C$3651:N3948), FALSE)</f>
        <v>2133.375</v>
      </c>
      <c r="AJ3943">
        <f>VLOOKUP($U3943,$C$3624:$S$3650, COLUMNS($C$3651:O3948), FALSE)</f>
        <v>0.49661728141004102</v>
      </c>
      <c r="AK3943">
        <f>VLOOKUP($U3943,$C$3624:$S$3650, COLUMNS($C$3651:P3948), FALSE)</f>
        <v>0</v>
      </c>
      <c r="AL3943">
        <f>VLOOKUP($U3943,$C$3624:$S$3650, COLUMNS($C$3651:Q3948), FALSE)</f>
        <v>561</v>
      </c>
      <c r="AM3943">
        <f>VLOOKUP($U3943,$C$3624:$S$3650, COLUMNS($C$3651:R3948), FALSE)</f>
        <v>0</v>
      </c>
      <c r="AN3943">
        <f>VLOOKUP($U3943,$C$3624:$S$3650, COLUMNS($C$3651:S3948), FALSE)</f>
        <v>2.4449999999999998</v>
      </c>
      <c r="AO3943">
        <f t="shared" ref="AO3943:AO4006" si="65">AC3943*9/14 + AE3943*5/14</f>
        <v>26.263932107496466</v>
      </c>
    </row>
    <row r="3944" spans="21:41" x14ac:dyDescent="0.2">
      <c r="U3944" t="str">
        <f t="shared" si="64"/>
        <v>LTMpH</v>
      </c>
      <c r="V3944" s="176" t="s">
        <v>14622</v>
      </c>
      <c r="W3944" s="176" t="s">
        <v>14621</v>
      </c>
      <c r="X3944" s="176" t="s">
        <v>14618</v>
      </c>
      <c r="Y3944" s="176" t="s">
        <v>12788</v>
      </c>
      <c r="Z3944" s="176">
        <v>648.69685170000002</v>
      </c>
      <c r="AA3944">
        <f>VLOOKUP($U3944,$C$3624:$S$3650, COLUMNS($C$3651:F3950), FALSE)</f>
        <v>34.75</v>
      </c>
      <c r="AB3944">
        <f>VLOOKUP($U3944,$C$3624:$S$3650, COLUMNS($C$3651:G3950), FALSE)</f>
        <v>0.22360679774997896</v>
      </c>
      <c r="AC3944">
        <f>VLOOKUP($U3944,$C$3624:$S$3650, COLUMNS($C$3651:H3950), FALSE)</f>
        <v>26.8</v>
      </c>
      <c r="AD3944">
        <f>VLOOKUP($U3944,$C$3624:$S$3650, COLUMNS($C$3651:I3950), FALSE)</f>
        <v>1.5811388300841896E-2</v>
      </c>
      <c r="AE3944">
        <f>VLOOKUP($U3944,$C$3624:$S$3650, COLUMNS($C$3651:J3950), FALSE)</f>
        <v>25.2990099009901</v>
      </c>
      <c r="AF3944">
        <f>VLOOKUP($U3944,$C$3624:$S$3650, COLUMNS($C$3651:K3950), FALSE)</f>
        <v>7.0359788959778865E-3</v>
      </c>
      <c r="AG3944">
        <f>VLOOKUP($U3944,$C$3624:$S$3650, COLUMNS($C$3651:L3950), FALSE)</f>
        <v>7.8909090909090915</v>
      </c>
      <c r="AH3944">
        <f>VLOOKUP($U3944,$C$3624:$S$3650, COLUMNS($C$3651:M3950), FALSE)</f>
        <v>1.2582848310586652E-3</v>
      </c>
      <c r="AI3944">
        <f>VLOOKUP($U3944,$C$3624:$S$3650, COLUMNS($C$3651:N3950), FALSE)</f>
        <v>2133.375</v>
      </c>
      <c r="AJ3944">
        <f>VLOOKUP($U3944,$C$3624:$S$3650, COLUMNS($C$3651:O3950), FALSE)</f>
        <v>0.49661728141004102</v>
      </c>
      <c r="AK3944">
        <f>VLOOKUP($U3944,$C$3624:$S$3650, COLUMNS($C$3651:P3950), FALSE)</f>
        <v>0</v>
      </c>
      <c r="AL3944">
        <f>VLOOKUP($U3944,$C$3624:$S$3650, COLUMNS($C$3651:Q3950), FALSE)</f>
        <v>561</v>
      </c>
      <c r="AM3944">
        <f>VLOOKUP($U3944,$C$3624:$S$3650, COLUMNS($C$3651:R3950), FALSE)</f>
        <v>0</v>
      </c>
      <c r="AN3944">
        <f>VLOOKUP($U3944,$C$3624:$S$3650, COLUMNS($C$3651:S3950), FALSE)</f>
        <v>2.4449999999999998</v>
      </c>
      <c r="AO3944">
        <f t="shared" si="65"/>
        <v>26.263932107496466</v>
      </c>
    </row>
    <row r="3945" spans="21:41" x14ac:dyDescent="0.2">
      <c r="U3945" t="str">
        <f t="shared" si="64"/>
        <v>LTMpH</v>
      </c>
      <c r="V3945" s="176" t="s">
        <v>14622</v>
      </c>
      <c r="W3945" s="176" t="s">
        <v>14621</v>
      </c>
      <c r="X3945" s="176" t="s">
        <v>14618</v>
      </c>
      <c r="Y3945" s="176" t="s">
        <v>12788</v>
      </c>
      <c r="Z3945" s="176">
        <v>651.71893550000004</v>
      </c>
      <c r="AA3945">
        <f>VLOOKUP($U3945,$C$3624:$S$3650, COLUMNS($C$3651:F3951), FALSE)</f>
        <v>34.75</v>
      </c>
      <c r="AB3945">
        <f>VLOOKUP($U3945,$C$3624:$S$3650, COLUMNS($C$3651:G3951), FALSE)</f>
        <v>0.22360679774997896</v>
      </c>
      <c r="AC3945">
        <f>VLOOKUP($U3945,$C$3624:$S$3650, COLUMNS($C$3651:H3951), FALSE)</f>
        <v>26.8</v>
      </c>
      <c r="AD3945">
        <f>VLOOKUP($U3945,$C$3624:$S$3650, COLUMNS($C$3651:I3951), FALSE)</f>
        <v>1.5811388300841896E-2</v>
      </c>
      <c r="AE3945">
        <f>VLOOKUP($U3945,$C$3624:$S$3650, COLUMNS($C$3651:J3951), FALSE)</f>
        <v>25.2990099009901</v>
      </c>
      <c r="AF3945">
        <f>VLOOKUP($U3945,$C$3624:$S$3650, COLUMNS($C$3651:K3951), FALSE)</f>
        <v>7.0359788959778865E-3</v>
      </c>
      <c r="AG3945">
        <f>VLOOKUP($U3945,$C$3624:$S$3650, COLUMNS($C$3651:L3951), FALSE)</f>
        <v>7.8909090909090915</v>
      </c>
      <c r="AH3945">
        <f>VLOOKUP($U3945,$C$3624:$S$3650, COLUMNS($C$3651:M3951), FALSE)</f>
        <v>1.2582848310586652E-3</v>
      </c>
      <c r="AI3945">
        <f>VLOOKUP($U3945,$C$3624:$S$3650, COLUMNS($C$3651:N3951), FALSE)</f>
        <v>2133.375</v>
      </c>
      <c r="AJ3945">
        <f>VLOOKUP($U3945,$C$3624:$S$3650, COLUMNS($C$3651:O3951), FALSE)</f>
        <v>0.49661728141004102</v>
      </c>
      <c r="AK3945">
        <f>VLOOKUP($U3945,$C$3624:$S$3650, COLUMNS($C$3651:P3951), FALSE)</f>
        <v>0</v>
      </c>
      <c r="AL3945">
        <f>VLOOKUP($U3945,$C$3624:$S$3650, COLUMNS($C$3651:Q3951), FALSE)</f>
        <v>561</v>
      </c>
      <c r="AM3945">
        <f>VLOOKUP($U3945,$C$3624:$S$3650, COLUMNS($C$3651:R3951), FALSE)</f>
        <v>0</v>
      </c>
      <c r="AN3945">
        <f>VLOOKUP($U3945,$C$3624:$S$3650, COLUMNS($C$3651:S3951), FALSE)</f>
        <v>2.4449999999999998</v>
      </c>
      <c r="AO3945">
        <f t="shared" si="65"/>
        <v>26.263932107496466</v>
      </c>
    </row>
    <row r="3946" spans="21:41" x14ac:dyDescent="0.2">
      <c r="U3946" t="str">
        <f t="shared" si="64"/>
        <v>LTMpH</v>
      </c>
      <c r="V3946" s="176" t="s">
        <v>14622</v>
      </c>
      <c r="W3946" s="176" t="s">
        <v>14621</v>
      </c>
      <c r="X3946" s="176" t="s">
        <v>14618</v>
      </c>
      <c r="Y3946" s="176" t="s">
        <v>12788</v>
      </c>
      <c r="Z3946" s="176">
        <v>375.68221440000002</v>
      </c>
      <c r="AA3946">
        <f>VLOOKUP($U3946,$C$3624:$S$3650, COLUMNS($C$3651:F3952), FALSE)</f>
        <v>34.75</v>
      </c>
      <c r="AB3946">
        <f>VLOOKUP($U3946,$C$3624:$S$3650, COLUMNS($C$3651:G3952), FALSE)</f>
        <v>0.22360679774997896</v>
      </c>
      <c r="AC3946">
        <f>VLOOKUP($U3946,$C$3624:$S$3650, COLUMNS($C$3651:H3952), FALSE)</f>
        <v>26.8</v>
      </c>
      <c r="AD3946">
        <f>VLOOKUP($U3946,$C$3624:$S$3650, COLUMNS($C$3651:I3952), FALSE)</f>
        <v>1.5811388300841896E-2</v>
      </c>
      <c r="AE3946">
        <f>VLOOKUP($U3946,$C$3624:$S$3650, COLUMNS($C$3651:J3952), FALSE)</f>
        <v>25.2990099009901</v>
      </c>
      <c r="AF3946">
        <f>VLOOKUP($U3946,$C$3624:$S$3650, COLUMNS($C$3651:K3952), FALSE)</f>
        <v>7.0359788959778865E-3</v>
      </c>
      <c r="AG3946">
        <f>VLOOKUP($U3946,$C$3624:$S$3650, COLUMNS($C$3651:L3952), FALSE)</f>
        <v>7.8909090909090915</v>
      </c>
      <c r="AH3946">
        <f>VLOOKUP($U3946,$C$3624:$S$3650, COLUMNS($C$3651:M3952), FALSE)</f>
        <v>1.2582848310586652E-3</v>
      </c>
      <c r="AI3946">
        <f>VLOOKUP($U3946,$C$3624:$S$3650, COLUMNS($C$3651:N3952), FALSE)</f>
        <v>2133.375</v>
      </c>
      <c r="AJ3946">
        <f>VLOOKUP($U3946,$C$3624:$S$3650, COLUMNS($C$3651:O3952), FALSE)</f>
        <v>0.49661728141004102</v>
      </c>
      <c r="AK3946">
        <f>VLOOKUP($U3946,$C$3624:$S$3650, COLUMNS($C$3651:P3952), FALSE)</f>
        <v>0</v>
      </c>
      <c r="AL3946">
        <f>VLOOKUP($U3946,$C$3624:$S$3650, COLUMNS($C$3651:Q3952), FALSE)</f>
        <v>561</v>
      </c>
      <c r="AM3946">
        <f>VLOOKUP($U3946,$C$3624:$S$3650, COLUMNS($C$3651:R3952), FALSE)</f>
        <v>0</v>
      </c>
      <c r="AN3946">
        <f>VLOOKUP($U3946,$C$3624:$S$3650, COLUMNS($C$3651:S3952), FALSE)</f>
        <v>2.4449999999999998</v>
      </c>
      <c r="AO3946">
        <f t="shared" si="65"/>
        <v>26.263932107496466</v>
      </c>
    </row>
    <row r="3947" spans="21:41" x14ac:dyDescent="0.2">
      <c r="U3947" t="str">
        <f t="shared" si="64"/>
        <v>LTMpH</v>
      </c>
      <c r="V3947" s="176" t="s">
        <v>14622</v>
      </c>
      <c r="W3947" s="176" t="s">
        <v>14621</v>
      </c>
      <c r="X3947" s="176" t="s">
        <v>14618</v>
      </c>
      <c r="Y3947" s="176" t="s">
        <v>12788</v>
      </c>
      <c r="Z3947" s="176">
        <v>337.05054790000003</v>
      </c>
      <c r="AA3947">
        <f>VLOOKUP($U3947,$C$3624:$S$3650, COLUMNS($C$3651:F3953), FALSE)</f>
        <v>34.75</v>
      </c>
      <c r="AB3947">
        <f>VLOOKUP($U3947,$C$3624:$S$3650, COLUMNS($C$3651:G3953), FALSE)</f>
        <v>0.22360679774997896</v>
      </c>
      <c r="AC3947">
        <f>VLOOKUP($U3947,$C$3624:$S$3650, COLUMNS($C$3651:H3953), FALSE)</f>
        <v>26.8</v>
      </c>
      <c r="AD3947">
        <f>VLOOKUP($U3947,$C$3624:$S$3650, COLUMNS($C$3651:I3953), FALSE)</f>
        <v>1.5811388300841896E-2</v>
      </c>
      <c r="AE3947">
        <f>VLOOKUP($U3947,$C$3624:$S$3650, COLUMNS($C$3651:J3953), FALSE)</f>
        <v>25.2990099009901</v>
      </c>
      <c r="AF3947">
        <f>VLOOKUP($U3947,$C$3624:$S$3650, COLUMNS($C$3651:K3953), FALSE)</f>
        <v>7.0359788959778865E-3</v>
      </c>
      <c r="AG3947">
        <f>VLOOKUP($U3947,$C$3624:$S$3650, COLUMNS($C$3651:L3953), FALSE)</f>
        <v>7.8909090909090915</v>
      </c>
      <c r="AH3947">
        <f>VLOOKUP($U3947,$C$3624:$S$3650, COLUMNS($C$3651:M3953), FALSE)</f>
        <v>1.2582848310586652E-3</v>
      </c>
      <c r="AI3947">
        <f>VLOOKUP($U3947,$C$3624:$S$3650, COLUMNS($C$3651:N3953), FALSE)</f>
        <v>2133.375</v>
      </c>
      <c r="AJ3947">
        <f>VLOOKUP($U3947,$C$3624:$S$3650, COLUMNS($C$3651:O3953), FALSE)</f>
        <v>0.49661728141004102</v>
      </c>
      <c r="AK3947">
        <f>VLOOKUP($U3947,$C$3624:$S$3650, COLUMNS($C$3651:P3953), FALSE)</f>
        <v>0</v>
      </c>
      <c r="AL3947">
        <f>VLOOKUP($U3947,$C$3624:$S$3650, COLUMNS($C$3651:Q3953), FALSE)</f>
        <v>561</v>
      </c>
      <c r="AM3947">
        <f>VLOOKUP($U3947,$C$3624:$S$3650, COLUMNS($C$3651:R3953), FALSE)</f>
        <v>0</v>
      </c>
      <c r="AN3947">
        <f>VLOOKUP($U3947,$C$3624:$S$3650, COLUMNS($C$3651:S3953), FALSE)</f>
        <v>2.4449999999999998</v>
      </c>
      <c r="AO3947">
        <f t="shared" si="65"/>
        <v>26.263932107496466</v>
      </c>
    </row>
    <row r="3948" spans="21:41" x14ac:dyDescent="0.2">
      <c r="U3948" t="str">
        <f t="shared" si="64"/>
        <v>LTMpH</v>
      </c>
      <c r="V3948" s="176" t="s">
        <v>14622</v>
      </c>
      <c r="W3948" s="176" t="s">
        <v>14621</v>
      </c>
      <c r="X3948" s="176" t="s">
        <v>14619</v>
      </c>
      <c r="Y3948" s="176" t="s">
        <v>12788</v>
      </c>
      <c r="Z3948" s="176">
        <v>585.97516929999995</v>
      </c>
      <c r="AA3948">
        <f>VLOOKUP($U3948,$C$3624:$S$3650, COLUMNS($C$3651:F3954), FALSE)</f>
        <v>34.75</v>
      </c>
      <c r="AB3948">
        <f>VLOOKUP($U3948,$C$3624:$S$3650, COLUMNS($C$3651:G3954), FALSE)</f>
        <v>0.22360679774997896</v>
      </c>
      <c r="AC3948">
        <f>VLOOKUP($U3948,$C$3624:$S$3650, COLUMNS($C$3651:H3954), FALSE)</f>
        <v>26.8</v>
      </c>
      <c r="AD3948">
        <f>VLOOKUP($U3948,$C$3624:$S$3650, COLUMNS($C$3651:I3954), FALSE)</f>
        <v>1.5811388300841896E-2</v>
      </c>
      <c r="AE3948">
        <f>VLOOKUP($U3948,$C$3624:$S$3650, COLUMNS($C$3651:J3954), FALSE)</f>
        <v>25.2990099009901</v>
      </c>
      <c r="AF3948">
        <f>VLOOKUP($U3948,$C$3624:$S$3650, COLUMNS($C$3651:K3954), FALSE)</f>
        <v>7.0359788959778865E-3</v>
      </c>
      <c r="AG3948">
        <f>VLOOKUP($U3948,$C$3624:$S$3650, COLUMNS($C$3651:L3954), FALSE)</f>
        <v>7.8909090909090915</v>
      </c>
      <c r="AH3948">
        <f>VLOOKUP($U3948,$C$3624:$S$3650, COLUMNS($C$3651:M3954), FALSE)</f>
        <v>1.2582848310586652E-3</v>
      </c>
      <c r="AI3948">
        <f>VLOOKUP($U3948,$C$3624:$S$3650, COLUMNS($C$3651:N3954), FALSE)</f>
        <v>2133.375</v>
      </c>
      <c r="AJ3948">
        <f>VLOOKUP($U3948,$C$3624:$S$3650, COLUMNS($C$3651:O3954), FALSE)</f>
        <v>0.49661728141004102</v>
      </c>
      <c r="AK3948">
        <f>VLOOKUP($U3948,$C$3624:$S$3650, COLUMNS($C$3651:P3954), FALSE)</f>
        <v>0</v>
      </c>
      <c r="AL3948">
        <f>VLOOKUP($U3948,$C$3624:$S$3650, COLUMNS($C$3651:Q3954), FALSE)</f>
        <v>561</v>
      </c>
      <c r="AM3948">
        <f>VLOOKUP($U3948,$C$3624:$S$3650, COLUMNS($C$3651:R3954), FALSE)</f>
        <v>0</v>
      </c>
      <c r="AN3948">
        <f>VLOOKUP($U3948,$C$3624:$S$3650, COLUMNS($C$3651:S3954), FALSE)</f>
        <v>2.4449999999999998</v>
      </c>
      <c r="AO3948">
        <f t="shared" si="65"/>
        <v>26.263932107496466</v>
      </c>
    </row>
    <row r="3949" spans="21:41" x14ac:dyDescent="0.2">
      <c r="U3949" t="str">
        <f t="shared" si="64"/>
        <v>LTMpH</v>
      </c>
      <c r="V3949" s="176" t="s">
        <v>14622</v>
      </c>
      <c r="W3949" s="176" t="s">
        <v>14621</v>
      </c>
      <c r="X3949" s="176" t="s">
        <v>14619</v>
      </c>
      <c r="Y3949" s="176" t="s">
        <v>12788</v>
      </c>
      <c r="Z3949" s="176">
        <v>614.14800630000002</v>
      </c>
      <c r="AA3949">
        <f>VLOOKUP($U3949,$C$3624:$S$3650, COLUMNS($C$3651:F3955), FALSE)</f>
        <v>34.75</v>
      </c>
      <c r="AB3949">
        <f>VLOOKUP($U3949,$C$3624:$S$3650, COLUMNS($C$3651:G3955), FALSE)</f>
        <v>0.22360679774997896</v>
      </c>
      <c r="AC3949">
        <f>VLOOKUP($U3949,$C$3624:$S$3650, COLUMNS($C$3651:H3955), FALSE)</f>
        <v>26.8</v>
      </c>
      <c r="AD3949">
        <f>VLOOKUP($U3949,$C$3624:$S$3650, COLUMNS($C$3651:I3955), FALSE)</f>
        <v>1.5811388300841896E-2</v>
      </c>
      <c r="AE3949">
        <f>VLOOKUP($U3949,$C$3624:$S$3650, COLUMNS($C$3651:J3955), FALSE)</f>
        <v>25.2990099009901</v>
      </c>
      <c r="AF3949">
        <f>VLOOKUP($U3949,$C$3624:$S$3650, COLUMNS($C$3651:K3955), FALSE)</f>
        <v>7.0359788959778865E-3</v>
      </c>
      <c r="AG3949">
        <f>VLOOKUP($U3949,$C$3624:$S$3650, COLUMNS($C$3651:L3955), FALSE)</f>
        <v>7.8909090909090915</v>
      </c>
      <c r="AH3949">
        <f>VLOOKUP($U3949,$C$3624:$S$3650, COLUMNS($C$3651:M3955), FALSE)</f>
        <v>1.2582848310586652E-3</v>
      </c>
      <c r="AI3949">
        <f>VLOOKUP($U3949,$C$3624:$S$3650, COLUMNS($C$3651:N3955), FALSE)</f>
        <v>2133.375</v>
      </c>
      <c r="AJ3949">
        <f>VLOOKUP($U3949,$C$3624:$S$3650, COLUMNS($C$3651:O3955), FALSE)</f>
        <v>0.49661728141004102</v>
      </c>
      <c r="AK3949">
        <f>VLOOKUP($U3949,$C$3624:$S$3650, COLUMNS($C$3651:P3955), FALSE)</f>
        <v>0</v>
      </c>
      <c r="AL3949">
        <f>VLOOKUP($U3949,$C$3624:$S$3650, COLUMNS($C$3651:Q3955), FALSE)</f>
        <v>561</v>
      </c>
      <c r="AM3949">
        <f>VLOOKUP($U3949,$C$3624:$S$3650, COLUMNS($C$3651:R3955), FALSE)</f>
        <v>0</v>
      </c>
      <c r="AN3949">
        <f>VLOOKUP($U3949,$C$3624:$S$3650, COLUMNS($C$3651:S3955), FALSE)</f>
        <v>2.4449999999999998</v>
      </c>
      <c r="AO3949">
        <f t="shared" si="65"/>
        <v>26.263932107496466</v>
      </c>
    </row>
    <row r="3950" spans="21:41" x14ac:dyDescent="0.2">
      <c r="U3950" t="str">
        <f t="shared" si="64"/>
        <v>LTMpH</v>
      </c>
      <c r="V3950" s="176" t="s">
        <v>14622</v>
      </c>
      <c r="W3950" s="176" t="s">
        <v>14621</v>
      </c>
      <c r="X3950" s="176" t="s">
        <v>14619</v>
      </c>
      <c r="Y3950" s="176" t="s">
        <v>12788</v>
      </c>
      <c r="Z3950" s="176">
        <v>572.88605099999995</v>
      </c>
      <c r="AA3950">
        <f>VLOOKUP($U3950,$C$3624:$S$3650, COLUMNS($C$3651:F3956), FALSE)</f>
        <v>34.75</v>
      </c>
      <c r="AB3950">
        <f>VLOOKUP($U3950,$C$3624:$S$3650, COLUMNS($C$3651:G3956), FALSE)</f>
        <v>0.22360679774997896</v>
      </c>
      <c r="AC3950">
        <f>VLOOKUP($U3950,$C$3624:$S$3650, COLUMNS($C$3651:H3956), FALSE)</f>
        <v>26.8</v>
      </c>
      <c r="AD3950">
        <f>VLOOKUP($U3950,$C$3624:$S$3650, COLUMNS($C$3651:I3956), FALSE)</f>
        <v>1.5811388300841896E-2</v>
      </c>
      <c r="AE3950">
        <f>VLOOKUP($U3950,$C$3624:$S$3650, COLUMNS($C$3651:J3956), FALSE)</f>
        <v>25.2990099009901</v>
      </c>
      <c r="AF3950">
        <f>VLOOKUP($U3950,$C$3624:$S$3650, COLUMNS($C$3651:K3956), FALSE)</f>
        <v>7.0359788959778865E-3</v>
      </c>
      <c r="AG3950">
        <f>VLOOKUP($U3950,$C$3624:$S$3650, COLUMNS($C$3651:L3956), FALSE)</f>
        <v>7.8909090909090915</v>
      </c>
      <c r="AH3950">
        <f>VLOOKUP($U3950,$C$3624:$S$3650, COLUMNS($C$3651:M3956), FALSE)</f>
        <v>1.2582848310586652E-3</v>
      </c>
      <c r="AI3950">
        <f>VLOOKUP($U3950,$C$3624:$S$3650, COLUMNS($C$3651:N3956), FALSE)</f>
        <v>2133.375</v>
      </c>
      <c r="AJ3950">
        <f>VLOOKUP($U3950,$C$3624:$S$3650, COLUMNS($C$3651:O3956), FALSE)</f>
        <v>0.49661728141004102</v>
      </c>
      <c r="AK3950">
        <f>VLOOKUP($U3950,$C$3624:$S$3650, COLUMNS($C$3651:P3956), FALSE)</f>
        <v>0</v>
      </c>
      <c r="AL3950">
        <f>VLOOKUP($U3950,$C$3624:$S$3650, COLUMNS($C$3651:Q3956), FALSE)</f>
        <v>561</v>
      </c>
      <c r="AM3950">
        <f>VLOOKUP($U3950,$C$3624:$S$3650, COLUMNS($C$3651:R3956), FALSE)</f>
        <v>0</v>
      </c>
      <c r="AN3950">
        <f>VLOOKUP($U3950,$C$3624:$S$3650, COLUMNS($C$3651:S3956), FALSE)</f>
        <v>2.4449999999999998</v>
      </c>
      <c r="AO3950">
        <f t="shared" si="65"/>
        <v>26.263932107496466</v>
      </c>
    </row>
    <row r="3951" spans="21:41" x14ac:dyDescent="0.2">
      <c r="U3951" t="str">
        <f t="shared" si="64"/>
        <v>LTMpH</v>
      </c>
      <c r="V3951" s="176" t="s">
        <v>14622</v>
      </c>
      <c r="W3951" s="176" t="s">
        <v>14621</v>
      </c>
      <c r="X3951" s="176" t="s">
        <v>14619</v>
      </c>
      <c r="Y3951" s="176" t="s">
        <v>12788</v>
      </c>
      <c r="Z3951" s="176">
        <v>544.89463760000001</v>
      </c>
      <c r="AA3951">
        <f>VLOOKUP($U3951,$C$3624:$S$3650, COLUMNS($C$3651:F3957), FALSE)</f>
        <v>34.75</v>
      </c>
      <c r="AB3951">
        <f>VLOOKUP($U3951,$C$3624:$S$3650, COLUMNS($C$3651:G3957), FALSE)</f>
        <v>0.22360679774997896</v>
      </c>
      <c r="AC3951">
        <f>VLOOKUP($U3951,$C$3624:$S$3650, COLUMNS($C$3651:H3957), FALSE)</f>
        <v>26.8</v>
      </c>
      <c r="AD3951">
        <f>VLOOKUP($U3951,$C$3624:$S$3650, COLUMNS($C$3651:I3957), FALSE)</f>
        <v>1.5811388300841896E-2</v>
      </c>
      <c r="AE3951">
        <f>VLOOKUP($U3951,$C$3624:$S$3650, COLUMNS($C$3651:J3957), FALSE)</f>
        <v>25.2990099009901</v>
      </c>
      <c r="AF3951">
        <f>VLOOKUP($U3951,$C$3624:$S$3650, COLUMNS($C$3651:K3957), FALSE)</f>
        <v>7.0359788959778865E-3</v>
      </c>
      <c r="AG3951">
        <f>VLOOKUP($U3951,$C$3624:$S$3650, COLUMNS($C$3651:L3957), FALSE)</f>
        <v>7.8909090909090915</v>
      </c>
      <c r="AH3951">
        <f>VLOOKUP($U3951,$C$3624:$S$3650, COLUMNS($C$3651:M3957), FALSE)</f>
        <v>1.2582848310586652E-3</v>
      </c>
      <c r="AI3951">
        <f>VLOOKUP($U3951,$C$3624:$S$3650, COLUMNS($C$3651:N3957), FALSE)</f>
        <v>2133.375</v>
      </c>
      <c r="AJ3951">
        <f>VLOOKUP($U3951,$C$3624:$S$3650, COLUMNS($C$3651:O3957), FALSE)</f>
        <v>0.49661728141004102</v>
      </c>
      <c r="AK3951">
        <f>VLOOKUP($U3951,$C$3624:$S$3650, COLUMNS($C$3651:P3957), FALSE)</f>
        <v>0</v>
      </c>
      <c r="AL3951">
        <f>VLOOKUP($U3951,$C$3624:$S$3650, COLUMNS($C$3651:Q3957), FALSE)</f>
        <v>561</v>
      </c>
      <c r="AM3951">
        <f>VLOOKUP($U3951,$C$3624:$S$3650, COLUMNS($C$3651:R3957), FALSE)</f>
        <v>0</v>
      </c>
      <c r="AN3951">
        <f>VLOOKUP($U3951,$C$3624:$S$3650, COLUMNS($C$3651:S3957), FALSE)</f>
        <v>2.4449999999999998</v>
      </c>
      <c r="AO3951">
        <f t="shared" si="65"/>
        <v>26.263932107496466</v>
      </c>
    </row>
    <row r="3952" spans="21:41" x14ac:dyDescent="0.2">
      <c r="U3952" t="str">
        <f t="shared" si="64"/>
        <v>LTMpH</v>
      </c>
      <c r="V3952" s="176" t="s">
        <v>14622</v>
      </c>
      <c r="W3952" s="176" t="s">
        <v>14621</v>
      </c>
      <c r="X3952" s="176" t="s">
        <v>14619</v>
      </c>
      <c r="Y3952" s="176" t="s">
        <v>12788</v>
      </c>
      <c r="Z3952" s="176">
        <v>151.67302430000001</v>
      </c>
      <c r="AA3952">
        <f>VLOOKUP($U3952,$C$3624:$S$3650, COLUMNS($C$3651:F3957), FALSE)</f>
        <v>34.75</v>
      </c>
      <c r="AB3952">
        <f>VLOOKUP($U3952,$C$3624:$S$3650, COLUMNS($C$3651:G3957), FALSE)</f>
        <v>0.22360679774997896</v>
      </c>
      <c r="AC3952">
        <f>VLOOKUP($U3952,$C$3624:$S$3650, COLUMNS($C$3651:H3957), FALSE)</f>
        <v>26.8</v>
      </c>
      <c r="AD3952">
        <f>VLOOKUP($U3952,$C$3624:$S$3650, COLUMNS($C$3651:I3957), FALSE)</f>
        <v>1.5811388300841896E-2</v>
      </c>
      <c r="AE3952">
        <f>VLOOKUP($U3952,$C$3624:$S$3650, COLUMNS($C$3651:J3957), FALSE)</f>
        <v>25.2990099009901</v>
      </c>
      <c r="AF3952">
        <f>VLOOKUP($U3952,$C$3624:$S$3650, COLUMNS($C$3651:K3957), FALSE)</f>
        <v>7.0359788959778865E-3</v>
      </c>
      <c r="AG3952">
        <f>VLOOKUP($U3952,$C$3624:$S$3650, COLUMNS($C$3651:L3957), FALSE)</f>
        <v>7.8909090909090915</v>
      </c>
      <c r="AH3952">
        <f>VLOOKUP($U3952,$C$3624:$S$3650, COLUMNS($C$3651:M3957), FALSE)</f>
        <v>1.2582848310586652E-3</v>
      </c>
      <c r="AI3952">
        <f>VLOOKUP($U3952,$C$3624:$S$3650, COLUMNS($C$3651:N3957), FALSE)</f>
        <v>2133.375</v>
      </c>
      <c r="AJ3952">
        <f>VLOOKUP($U3952,$C$3624:$S$3650, COLUMNS($C$3651:O3957), FALSE)</f>
        <v>0.49661728141004102</v>
      </c>
      <c r="AK3952">
        <f>VLOOKUP($U3952,$C$3624:$S$3650, COLUMNS($C$3651:P3957), FALSE)</f>
        <v>0</v>
      </c>
      <c r="AL3952">
        <f>VLOOKUP($U3952,$C$3624:$S$3650, COLUMNS($C$3651:Q3957), FALSE)</f>
        <v>561</v>
      </c>
      <c r="AM3952">
        <f>VLOOKUP($U3952,$C$3624:$S$3650, COLUMNS($C$3651:R3957), FALSE)</f>
        <v>0</v>
      </c>
      <c r="AN3952">
        <f>VLOOKUP($U3952,$C$3624:$S$3650, COLUMNS($C$3651:S3957), FALSE)</f>
        <v>2.4449999999999998</v>
      </c>
      <c r="AO3952">
        <f t="shared" si="65"/>
        <v>26.263932107496466</v>
      </c>
    </row>
    <row r="3953" spans="21:41" x14ac:dyDescent="0.2">
      <c r="U3953" t="str">
        <f t="shared" si="64"/>
        <v>LTMpH</v>
      </c>
      <c r="V3953" s="176" t="s">
        <v>14622</v>
      </c>
      <c r="W3953" s="176" t="s">
        <v>14621</v>
      </c>
      <c r="X3953" s="176" t="s">
        <v>14619</v>
      </c>
      <c r="Y3953" s="176" t="s">
        <v>12788</v>
      </c>
      <c r="Z3953" s="176">
        <v>640.5954792</v>
      </c>
      <c r="AA3953">
        <f>VLOOKUP($U3953,$C$3624:$S$3650, COLUMNS($C$3651:F3958), FALSE)</f>
        <v>34.75</v>
      </c>
      <c r="AB3953">
        <f>VLOOKUP($U3953,$C$3624:$S$3650, COLUMNS($C$3651:G3958), FALSE)</f>
        <v>0.22360679774997896</v>
      </c>
      <c r="AC3953">
        <f>VLOOKUP($U3953,$C$3624:$S$3650, COLUMNS($C$3651:H3958), FALSE)</f>
        <v>26.8</v>
      </c>
      <c r="AD3953">
        <f>VLOOKUP($U3953,$C$3624:$S$3650, COLUMNS($C$3651:I3958), FALSE)</f>
        <v>1.5811388300841896E-2</v>
      </c>
      <c r="AE3953">
        <f>VLOOKUP($U3953,$C$3624:$S$3650, COLUMNS($C$3651:J3958), FALSE)</f>
        <v>25.2990099009901</v>
      </c>
      <c r="AF3953">
        <f>VLOOKUP($U3953,$C$3624:$S$3650, COLUMNS($C$3651:K3958), FALSE)</f>
        <v>7.0359788959778865E-3</v>
      </c>
      <c r="AG3953">
        <f>VLOOKUP($U3953,$C$3624:$S$3650, COLUMNS($C$3651:L3958), FALSE)</f>
        <v>7.8909090909090915</v>
      </c>
      <c r="AH3953">
        <f>VLOOKUP($U3953,$C$3624:$S$3650, COLUMNS($C$3651:M3958), FALSE)</f>
        <v>1.2582848310586652E-3</v>
      </c>
      <c r="AI3953">
        <f>VLOOKUP($U3953,$C$3624:$S$3650, COLUMNS($C$3651:N3958), FALSE)</f>
        <v>2133.375</v>
      </c>
      <c r="AJ3953">
        <f>VLOOKUP($U3953,$C$3624:$S$3650, COLUMNS($C$3651:O3958), FALSE)</f>
        <v>0.49661728141004102</v>
      </c>
      <c r="AK3953">
        <f>VLOOKUP($U3953,$C$3624:$S$3650, COLUMNS($C$3651:P3958), FALSE)</f>
        <v>0</v>
      </c>
      <c r="AL3953">
        <f>VLOOKUP($U3953,$C$3624:$S$3650, COLUMNS($C$3651:Q3958), FALSE)</f>
        <v>561</v>
      </c>
      <c r="AM3953">
        <f>VLOOKUP($U3953,$C$3624:$S$3650, COLUMNS($C$3651:R3958), FALSE)</f>
        <v>0</v>
      </c>
      <c r="AN3953">
        <f>VLOOKUP($U3953,$C$3624:$S$3650, COLUMNS($C$3651:S3958), FALSE)</f>
        <v>2.4449999999999998</v>
      </c>
      <c r="AO3953">
        <f t="shared" si="65"/>
        <v>26.263932107496466</v>
      </c>
    </row>
    <row r="3954" spans="21:41" x14ac:dyDescent="0.2">
      <c r="U3954" t="str">
        <f t="shared" si="64"/>
        <v>MTHpH</v>
      </c>
      <c r="V3954" s="176" t="s">
        <v>14616</v>
      </c>
      <c r="W3954" s="176" t="s">
        <v>14617</v>
      </c>
      <c r="X3954" s="176" t="s">
        <v>14618</v>
      </c>
      <c r="Y3954" s="176" t="s">
        <v>12788</v>
      </c>
      <c r="Z3954" s="176">
        <v>54.694304330000001</v>
      </c>
      <c r="AA3954">
        <f>VLOOKUP($U3954,$C$3624:$S$3650, COLUMNS($C$3651:F3959), FALSE)</f>
        <v>34.800000000000004</v>
      </c>
      <c r="AB3954">
        <f>VLOOKUP($U3954,$C$3624:$S$3650, COLUMNS($C$3651:G3959), FALSE)</f>
        <v>0.22360679774997896</v>
      </c>
      <c r="AC3954">
        <f>VLOOKUP($U3954,$C$3624:$S$3650, COLUMNS($C$3651:H3959), FALSE)</f>
        <v>28.2</v>
      </c>
      <c r="AD3954">
        <f>VLOOKUP($U3954,$C$3624:$S$3650, COLUMNS($C$3651:I3959), FALSE)</f>
        <v>2.2249707974499239E-2</v>
      </c>
      <c r="AE3954">
        <f>VLOOKUP($U3954,$C$3624:$S$3650, COLUMNS($C$3651:J3959), FALSE)</f>
        <v>26.799009900990097</v>
      </c>
      <c r="AF3954">
        <f>VLOOKUP($U3954,$C$3624:$S$3650, COLUMNS($C$3651:K3959), FALSE)</f>
        <v>6.8358622556036145E-3</v>
      </c>
      <c r="AG3954">
        <f>VLOOKUP($U3954,$C$3624:$S$3650, COLUMNS($C$3651:L3959), FALSE)</f>
        <v>8.0150000000000006</v>
      </c>
      <c r="AH3954">
        <f>VLOOKUP($U3954,$C$3624:$S$3650, COLUMNS($C$3651:M3959), FALSE)</f>
        <v>1.2488298311286491E-3</v>
      </c>
      <c r="AI3954">
        <f>VLOOKUP($U3954,$C$3624:$S$3650, COLUMNS($C$3651:N3959), FALSE)</f>
        <v>2167.217391304348</v>
      </c>
      <c r="AJ3954">
        <f>VLOOKUP($U3954,$C$3624:$S$3650, COLUMNS($C$3651:O3959), FALSE)</f>
        <v>8.3554278780957808E-2</v>
      </c>
      <c r="AK3954">
        <f>VLOOKUP($U3954,$C$3624:$S$3650, COLUMNS($C$3651:P3959), FALSE)</f>
        <v>0</v>
      </c>
      <c r="AL3954">
        <f>VLOOKUP($U3954,$C$3624:$S$3650, COLUMNS($C$3651:Q3959), FALSE)</f>
        <v>406.5</v>
      </c>
      <c r="AM3954">
        <f>VLOOKUP($U3954,$C$3624:$S$3650, COLUMNS($C$3651:R3959), FALSE)</f>
        <v>0</v>
      </c>
      <c r="AN3954">
        <f>VLOOKUP($U3954,$C$3624:$S$3650, COLUMNS($C$3651:S3959), FALSE)</f>
        <v>3.2349999999999999</v>
      </c>
      <c r="AO3954">
        <f t="shared" si="65"/>
        <v>27.699646393210749</v>
      </c>
    </row>
    <row r="3955" spans="21:41" x14ac:dyDescent="0.2">
      <c r="U3955" t="str">
        <f t="shared" si="64"/>
        <v>MTHpH</v>
      </c>
      <c r="V3955" s="176" t="s">
        <v>14616</v>
      </c>
      <c r="W3955" s="176" t="s">
        <v>14617</v>
      </c>
      <c r="X3955" s="176" t="s">
        <v>14618</v>
      </c>
      <c r="Y3955" s="176" t="s">
        <v>12788</v>
      </c>
      <c r="Z3955" s="176">
        <v>473.44194620000002</v>
      </c>
      <c r="AA3955">
        <f>VLOOKUP($U3955,$C$3624:$S$3650, COLUMNS($C$3651:F3959), FALSE)</f>
        <v>34.800000000000004</v>
      </c>
      <c r="AB3955">
        <f>VLOOKUP($U3955,$C$3624:$S$3650, COLUMNS($C$3651:G3959), FALSE)</f>
        <v>0.22360679774997896</v>
      </c>
      <c r="AC3955">
        <f>VLOOKUP($U3955,$C$3624:$S$3650, COLUMNS($C$3651:H3959), FALSE)</f>
        <v>28.2</v>
      </c>
      <c r="AD3955">
        <f>VLOOKUP($U3955,$C$3624:$S$3650, COLUMNS($C$3651:I3959), FALSE)</f>
        <v>2.2249707974499239E-2</v>
      </c>
      <c r="AE3955">
        <f>VLOOKUP($U3955,$C$3624:$S$3650, COLUMNS($C$3651:J3959), FALSE)</f>
        <v>26.799009900990097</v>
      </c>
      <c r="AF3955">
        <f>VLOOKUP($U3955,$C$3624:$S$3650, COLUMNS($C$3651:K3959), FALSE)</f>
        <v>6.8358622556036145E-3</v>
      </c>
      <c r="AG3955">
        <f>VLOOKUP($U3955,$C$3624:$S$3650, COLUMNS($C$3651:L3959), FALSE)</f>
        <v>8.0150000000000006</v>
      </c>
      <c r="AH3955">
        <f>VLOOKUP($U3955,$C$3624:$S$3650, COLUMNS($C$3651:M3959), FALSE)</f>
        <v>1.2488298311286491E-3</v>
      </c>
      <c r="AI3955">
        <f>VLOOKUP($U3955,$C$3624:$S$3650, COLUMNS($C$3651:N3959), FALSE)</f>
        <v>2167.217391304348</v>
      </c>
      <c r="AJ3955">
        <f>VLOOKUP($U3955,$C$3624:$S$3650, COLUMNS($C$3651:O3959), FALSE)</f>
        <v>8.3554278780957808E-2</v>
      </c>
      <c r="AK3955">
        <f>VLOOKUP($U3955,$C$3624:$S$3650, COLUMNS($C$3651:P3959), FALSE)</f>
        <v>0</v>
      </c>
      <c r="AL3955">
        <f>VLOOKUP($U3955,$C$3624:$S$3650, COLUMNS($C$3651:Q3959), FALSE)</f>
        <v>406.5</v>
      </c>
      <c r="AM3955">
        <f>VLOOKUP($U3955,$C$3624:$S$3650, COLUMNS($C$3651:R3959), FALSE)</f>
        <v>0</v>
      </c>
      <c r="AN3955">
        <f>VLOOKUP($U3955,$C$3624:$S$3650, COLUMNS($C$3651:S3959), FALSE)</f>
        <v>3.2349999999999999</v>
      </c>
      <c r="AO3955">
        <f t="shared" si="65"/>
        <v>27.699646393210749</v>
      </c>
    </row>
    <row r="3956" spans="21:41" x14ac:dyDescent="0.2">
      <c r="U3956" t="str">
        <f t="shared" si="64"/>
        <v>MTHpH</v>
      </c>
      <c r="V3956" s="176" t="s">
        <v>14616</v>
      </c>
      <c r="W3956" s="176" t="s">
        <v>14617</v>
      </c>
      <c r="X3956" s="176" t="s">
        <v>14618</v>
      </c>
      <c r="Y3956" s="176" t="s">
        <v>12788</v>
      </c>
      <c r="Z3956" s="176">
        <v>79.375715</v>
      </c>
      <c r="AA3956">
        <f>VLOOKUP($U3956,$C$3624:$S$3650, COLUMNS($C$3651:F3959), FALSE)</f>
        <v>34.800000000000004</v>
      </c>
      <c r="AB3956">
        <f>VLOOKUP($U3956,$C$3624:$S$3650, COLUMNS($C$3651:G3959), FALSE)</f>
        <v>0.22360679774997896</v>
      </c>
      <c r="AC3956">
        <f>VLOOKUP($U3956,$C$3624:$S$3650, COLUMNS($C$3651:H3959), FALSE)</f>
        <v>28.2</v>
      </c>
      <c r="AD3956">
        <f>VLOOKUP($U3956,$C$3624:$S$3650, COLUMNS($C$3651:I3959), FALSE)</f>
        <v>2.2249707974499239E-2</v>
      </c>
      <c r="AE3956">
        <f>VLOOKUP($U3956,$C$3624:$S$3650, COLUMNS($C$3651:J3959), FALSE)</f>
        <v>26.799009900990097</v>
      </c>
      <c r="AF3956">
        <f>VLOOKUP($U3956,$C$3624:$S$3650, COLUMNS($C$3651:K3959), FALSE)</f>
        <v>6.8358622556036145E-3</v>
      </c>
      <c r="AG3956">
        <f>VLOOKUP($U3956,$C$3624:$S$3650, COLUMNS($C$3651:L3959), FALSE)</f>
        <v>8.0150000000000006</v>
      </c>
      <c r="AH3956">
        <f>VLOOKUP($U3956,$C$3624:$S$3650, COLUMNS($C$3651:M3959), FALSE)</f>
        <v>1.2488298311286491E-3</v>
      </c>
      <c r="AI3956">
        <f>VLOOKUP($U3956,$C$3624:$S$3650, COLUMNS($C$3651:N3959), FALSE)</f>
        <v>2167.217391304348</v>
      </c>
      <c r="AJ3956">
        <f>VLOOKUP($U3956,$C$3624:$S$3650, COLUMNS($C$3651:O3959), FALSE)</f>
        <v>8.3554278780957808E-2</v>
      </c>
      <c r="AK3956">
        <f>VLOOKUP($U3956,$C$3624:$S$3650, COLUMNS($C$3651:P3959), FALSE)</f>
        <v>0</v>
      </c>
      <c r="AL3956">
        <f>VLOOKUP($U3956,$C$3624:$S$3650, COLUMNS($C$3651:Q3959), FALSE)</f>
        <v>406.5</v>
      </c>
      <c r="AM3956">
        <f>VLOOKUP($U3956,$C$3624:$S$3650, COLUMNS($C$3651:R3959), FALSE)</f>
        <v>0</v>
      </c>
      <c r="AN3956">
        <f>VLOOKUP($U3956,$C$3624:$S$3650, COLUMNS($C$3651:S3959), FALSE)</f>
        <v>3.2349999999999999</v>
      </c>
      <c r="AO3956">
        <f t="shared" si="65"/>
        <v>27.699646393210749</v>
      </c>
    </row>
    <row r="3957" spans="21:41" x14ac:dyDescent="0.2">
      <c r="U3957" t="str">
        <f t="shared" si="64"/>
        <v>MTHpH</v>
      </c>
      <c r="V3957" s="176" t="s">
        <v>14616</v>
      </c>
      <c r="W3957" s="176" t="s">
        <v>14617</v>
      </c>
      <c r="X3957" s="176" t="s">
        <v>14618</v>
      </c>
      <c r="Y3957" s="176" t="s">
        <v>12788</v>
      </c>
      <c r="Z3957" s="176">
        <v>361.3149037</v>
      </c>
      <c r="AA3957">
        <f>VLOOKUP($U3957,$C$3624:$S$3650, COLUMNS($C$3651:F3959), FALSE)</f>
        <v>34.800000000000004</v>
      </c>
      <c r="AB3957">
        <f>VLOOKUP($U3957,$C$3624:$S$3650, COLUMNS($C$3651:G3959), FALSE)</f>
        <v>0.22360679774997896</v>
      </c>
      <c r="AC3957">
        <f>VLOOKUP($U3957,$C$3624:$S$3650, COLUMNS($C$3651:H3959), FALSE)</f>
        <v>28.2</v>
      </c>
      <c r="AD3957">
        <f>VLOOKUP($U3957,$C$3624:$S$3650, COLUMNS($C$3651:I3959), FALSE)</f>
        <v>2.2249707974499239E-2</v>
      </c>
      <c r="AE3957">
        <f>VLOOKUP($U3957,$C$3624:$S$3650, COLUMNS($C$3651:J3959), FALSE)</f>
        <v>26.799009900990097</v>
      </c>
      <c r="AF3957">
        <f>VLOOKUP($U3957,$C$3624:$S$3650, COLUMNS($C$3651:K3959), FALSE)</f>
        <v>6.8358622556036145E-3</v>
      </c>
      <c r="AG3957">
        <f>VLOOKUP($U3957,$C$3624:$S$3650, COLUMNS($C$3651:L3959), FALSE)</f>
        <v>8.0150000000000006</v>
      </c>
      <c r="AH3957">
        <f>VLOOKUP($U3957,$C$3624:$S$3650, COLUMNS($C$3651:M3959), FALSE)</f>
        <v>1.2488298311286491E-3</v>
      </c>
      <c r="AI3957">
        <f>VLOOKUP($U3957,$C$3624:$S$3650, COLUMNS($C$3651:N3959), FALSE)</f>
        <v>2167.217391304348</v>
      </c>
      <c r="AJ3957">
        <f>VLOOKUP($U3957,$C$3624:$S$3650, COLUMNS($C$3651:O3959), FALSE)</f>
        <v>8.3554278780957808E-2</v>
      </c>
      <c r="AK3957">
        <f>VLOOKUP($U3957,$C$3624:$S$3650, COLUMNS($C$3651:P3959), FALSE)</f>
        <v>0</v>
      </c>
      <c r="AL3957">
        <f>VLOOKUP($U3957,$C$3624:$S$3650, COLUMNS($C$3651:Q3959), FALSE)</f>
        <v>406.5</v>
      </c>
      <c r="AM3957">
        <f>VLOOKUP($U3957,$C$3624:$S$3650, COLUMNS($C$3651:R3959), FALSE)</f>
        <v>0</v>
      </c>
      <c r="AN3957">
        <f>VLOOKUP($U3957,$C$3624:$S$3650, COLUMNS($C$3651:S3959), FALSE)</f>
        <v>3.2349999999999999</v>
      </c>
      <c r="AO3957">
        <f t="shared" si="65"/>
        <v>27.699646393210749</v>
      </c>
    </row>
    <row r="3958" spans="21:41" x14ac:dyDescent="0.2">
      <c r="U3958" t="str">
        <f t="shared" si="64"/>
        <v>MTHpH</v>
      </c>
      <c r="V3958" s="176" t="s">
        <v>14616</v>
      </c>
      <c r="W3958" s="176" t="s">
        <v>14617</v>
      </c>
      <c r="X3958" s="176" t="s">
        <v>14618</v>
      </c>
      <c r="Y3958" s="176" t="s">
        <v>12788</v>
      </c>
      <c r="Z3958" s="176">
        <v>265.88187090000002</v>
      </c>
      <c r="AA3958">
        <f>VLOOKUP($U3958,$C$3624:$S$3650, COLUMNS($C$3651:F3960), FALSE)</f>
        <v>34.800000000000004</v>
      </c>
      <c r="AB3958">
        <f>VLOOKUP($U3958,$C$3624:$S$3650, COLUMNS($C$3651:G3960), FALSE)</f>
        <v>0.22360679774997896</v>
      </c>
      <c r="AC3958">
        <f>VLOOKUP($U3958,$C$3624:$S$3650, COLUMNS($C$3651:H3960), FALSE)</f>
        <v>28.2</v>
      </c>
      <c r="AD3958">
        <f>VLOOKUP($U3958,$C$3624:$S$3650, COLUMNS($C$3651:I3960), FALSE)</f>
        <v>2.2249707974499239E-2</v>
      </c>
      <c r="AE3958">
        <f>VLOOKUP($U3958,$C$3624:$S$3650, COLUMNS($C$3651:J3960), FALSE)</f>
        <v>26.799009900990097</v>
      </c>
      <c r="AF3958">
        <f>VLOOKUP($U3958,$C$3624:$S$3650, COLUMNS($C$3651:K3960), FALSE)</f>
        <v>6.8358622556036145E-3</v>
      </c>
      <c r="AG3958">
        <f>VLOOKUP($U3958,$C$3624:$S$3650, COLUMNS($C$3651:L3960), FALSE)</f>
        <v>8.0150000000000006</v>
      </c>
      <c r="AH3958">
        <f>VLOOKUP($U3958,$C$3624:$S$3650, COLUMNS($C$3651:M3960), FALSE)</f>
        <v>1.2488298311286491E-3</v>
      </c>
      <c r="AI3958">
        <f>VLOOKUP($U3958,$C$3624:$S$3650, COLUMNS($C$3651:N3960), FALSE)</f>
        <v>2167.217391304348</v>
      </c>
      <c r="AJ3958">
        <f>VLOOKUP($U3958,$C$3624:$S$3650, COLUMNS($C$3651:O3960), FALSE)</f>
        <v>8.3554278780957808E-2</v>
      </c>
      <c r="AK3958">
        <f>VLOOKUP($U3958,$C$3624:$S$3650, COLUMNS($C$3651:P3960), FALSE)</f>
        <v>0</v>
      </c>
      <c r="AL3958">
        <f>VLOOKUP($U3958,$C$3624:$S$3650, COLUMNS($C$3651:Q3960), FALSE)</f>
        <v>406.5</v>
      </c>
      <c r="AM3958">
        <f>VLOOKUP($U3958,$C$3624:$S$3650, COLUMNS($C$3651:R3960), FALSE)</f>
        <v>0</v>
      </c>
      <c r="AN3958">
        <f>VLOOKUP($U3958,$C$3624:$S$3650, COLUMNS($C$3651:S3960), FALSE)</f>
        <v>3.2349999999999999</v>
      </c>
      <c r="AO3958">
        <f t="shared" si="65"/>
        <v>27.699646393210749</v>
      </c>
    </row>
    <row r="3959" spans="21:41" x14ac:dyDescent="0.2">
      <c r="U3959" t="str">
        <f t="shared" si="64"/>
        <v>MTHpH</v>
      </c>
      <c r="V3959" s="176" t="s">
        <v>14616</v>
      </c>
      <c r="W3959" s="176" t="s">
        <v>14617</v>
      </c>
      <c r="X3959" s="176" t="s">
        <v>14619</v>
      </c>
      <c r="Y3959" s="176" t="s">
        <v>12788</v>
      </c>
      <c r="Z3959" s="176">
        <v>657.63248160000001</v>
      </c>
      <c r="AA3959">
        <f>VLOOKUP($U3959,$C$3624:$S$3650, COLUMNS($C$3651:F3961), FALSE)</f>
        <v>34.800000000000004</v>
      </c>
      <c r="AB3959">
        <f>VLOOKUP($U3959,$C$3624:$S$3650, COLUMNS($C$3651:G3961), FALSE)</f>
        <v>0.22360679774997896</v>
      </c>
      <c r="AC3959">
        <f>VLOOKUP($U3959,$C$3624:$S$3650, COLUMNS($C$3651:H3961), FALSE)</f>
        <v>28.2</v>
      </c>
      <c r="AD3959">
        <f>VLOOKUP($U3959,$C$3624:$S$3650, COLUMNS($C$3651:I3961), FALSE)</f>
        <v>2.2249707974499239E-2</v>
      </c>
      <c r="AE3959">
        <f>VLOOKUP($U3959,$C$3624:$S$3650, COLUMNS($C$3651:J3961), FALSE)</f>
        <v>26.799009900990097</v>
      </c>
      <c r="AF3959">
        <f>VLOOKUP($U3959,$C$3624:$S$3650, COLUMNS($C$3651:K3961), FALSE)</f>
        <v>6.8358622556036145E-3</v>
      </c>
      <c r="AG3959">
        <f>VLOOKUP($U3959,$C$3624:$S$3650, COLUMNS($C$3651:L3961), FALSE)</f>
        <v>8.0150000000000006</v>
      </c>
      <c r="AH3959">
        <f>VLOOKUP($U3959,$C$3624:$S$3650, COLUMNS($C$3651:M3961), FALSE)</f>
        <v>1.2488298311286491E-3</v>
      </c>
      <c r="AI3959">
        <f>VLOOKUP($U3959,$C$3624:$S$3650, COLUMNS($C$3651:N3961), FALSE)</f>
        <v>2167.217391304348</v>
      </c>
      <c r="AJ3959">
        <f>VLOOKUP($U3959,$C$3624:$S$3650, COLUMNS($C$3651:O3961), FALSE)</f>
        <v>8.3554278780957808E-2</v>
      </c>
      <c r="AK3959">
        <f>VLOOKUP($U3959,$C$3624:$S$3650, COLUMNS($C$3651:P3961), FALSE)</f>
        <v>0</v>
      </c>
      <c r="AL3959">
        <f>VLOOKUP($U3959,$C$3624:$S$3650, COLUMNS($C$3651:Q3961), FALSE)</f>
        <v>406.5</v>
      </c>
      <c r="AM3959">
        <f>VLOOKUP($U3959,$C$3624:$S$3650, COLUMNS($C$3651:R3961), FALSE)</f>
        <v>0</v>
      </c>
      <c r="AN3959">
        <f>VLOOKUP($U3959,$C$3624:$S$3650, COLUMNS($C$3651:S3961), FALSE)</f>
        <v>3.2349999999999999</v>
      </c>
      <c r="AO3959">
        <f t="shared" si="65"/>
        <v>27.699646393210749</v>
      </c>
    </row>
    <row r="3960" spans="21:41" x14ac:dyDescent="0.2">
      <c r="U3960" t="str">
        <f t="shared" si="64"/>
        <v>MTHpH</v>
      </c>
      <c r="V3960" s="176" t="s">
        <v>14616</v>
      </c>
      <c r="W3960" s="176" t="s">
        <v>14617</v>
      </c>
      <c r="X3960" s="176" t="s">
        <v>14619</v>
      </c>
      <c r="Y3960" s="176" t="s">
        <v>12788</v>
      </c>
      <c r="Z3960" s="176">
        <v>872.45181660000003</v>
      </c>
      <c r="AA3960">
        <f>VLOOKUP($U3960,$C$3624:$S$3650, COLUMNS($C$3651:F3963), FALSE)</f>
        <v>34.800000000000004</v>
      </c>
      <c r="AB3960">
        <f>VLOOKUP($U3960,$C$3624:$S$3650, COLUMNS($C$3651:G3963), FALSE)</f>
        <v>0.22360679774997896</v>
      </c>
      <c r="AC3960">
        <f>VLOOKUP($U3960,$C$3624:$S$3650, COLUMNS($C$3651:H3963), FALSE)</f>
        <v>28.2</v>
      </c>
      <c r="AD3960">
        <f>VLOOKUP($U3960,$C$3624:$S$3650, COLUMNS($C$3651:I3963), FALSE)</f>
        <v>2.2249707974499239E-2</v>
      </c>
      <c r="AE3960">
        <f>VLOOKUP($U3960,$C$3624:$S$3650, COLUMNS($C$3651:J3963), FALSE)</f>
        <v>26.799009900990097</v>
      </c>
      <c r="AF3960">
        <f>VLOOKUP($U3960,$C$3624:$S$3650, COLUMNS($C$3651:K3963), FALSE)</f>
        <v>6.8358622556036145E-3</v>
      </c>
      <c r="AG3960">
        <f>VLOOKUP($U3960,$C$3624:$S$3650, COLUMNS($C$3651:L3963), FALSE)</f>
        <v>8.0150000000000006</v>
      </c>
      <c r="AH3960">
        <f>VLOOKUP($U3960,$C$3624:$S$3650, COLUMNS($C$3651:M3963), FALSE)</f>
        <v>1.2488298311286491E-3</v>
      </c>
      <c r="AI3960">
        <f>VLOOKUP($U3960,$C$3624:$S$3650, COLUMNS($C$3651:N3963), FALSE)</f>
        <v>2167.217391304348</v>
      </c>
      <c r="AJ3960">
        <f>VLOOKUP($U3960,$C$3624:$S$3650, COLUMNS($C$3651:O3963), FALSE)</f>
        <v>8.3554278780957808E-2</v>
      </c>
      <c r="AK3960">
        <f>VLOOKUP($U3960,$C$3624:$S$3650, COLUMNS($C$3651:P3963), FALSE)</f>
        <v>0</v>
      </c>
      <c r="AL3960">
        <f>VLOOKUP($U3960,$C$3624:$S$3650, COLUMNS($C$3651:Q3963), FALSE)</f>
        <v>406.5</v>
      </c>
      <c r="AM3960">
        <f>VLOOKUP($U3960,$C$3624:$S$3650, COLUMNS($C$3651:R3963), FALSE)</f>
        <v>0</v>
      </c>
      <c r="AN3960">
        <f>VLOOKUP($U3960,$C$3624:$S$3650, COLUMNS($C$3651:S3963), FALSE)</f>
        <v>3.2349999999999999</v>
      </c>
      <c r="AO3960">
        <f t="shared" si="65"/>
        <v>27.699646393210749</v>
      </c>
    </row>
    <row r="3961" spans="21:41" x14ac:dyDescent="0.2">
      <c r="U3961" t="str">
        <f t="shared" si="64"/>
        <v>HTHpH</v>
      </c>
      <c r="V3961" s="176" t="s">
        <v>14620</v>
      </c>
      <c r="W3961" s="176" t="s">
        <v>14617</v>
      </c>
      <c r="X3961" s="176" t="s">
        <v>14618</v>
      </c>
      <c r="Y3961" s="176" t="s">
        <v>12788</v>
      </c>
      <c r="Z3961" s="176">
        <v>211.25940840000001</v>
      </c>
      <c r="AA3961">
        <f>VLOOKUP($U3961,$C$3624:$S$3650, COLUMNS($C$3651:F3965), FALSE)</f>
        <v>34.9</v>
      </c>
      <c r="AB3961">
        <f>VLOOKUP($U3961,$C$3624:$S$3650, COLUMNS($C$3651:G3965), FALSE)</f>
        <v>0.22360679774997896</v>
      </c>
      <c r="AC3961">
        <f>VLOOKUP($U3961,$C$3624:$S$3650, COLUMNS($C$3651:H3965), FALSE)</f>
        <v>29.750000000000004</v>
      </c>
      <c r="AD3961">
        <f>VLOOKUP($U3961,$C$3624:$S$3650, COLUMNS($C$3651:I3965), FALSE)</f>
        <v>0.15811388300841897</v>
      </c>
      <c r="AE3961">
        <f>VLOOKUP($U3961,$C$3624:$S$3650, COLUMNS($C$3651:J3965), FALSE)</f>
        <v>28.001980198019801</v>
      </c>
      <c r="AF3961">
        <f>VLOOKUP($U3961,$C$3624:$S$3650, COLUMNS($C$3651:K3965), FALSE)</f>
        <v>1.3339284329776524E-2</v>
      </c>
      <c r="AG3961">
        <f>VLOOKUP($U3961,$C$3624:$S$3650, COLUMNS($C$3651:L3965), FALSE)</f>
        <v>8.0550000000000015</v>
      </c>
      <c r="AH3961">
        <f>VLOOKUP($U3961,$C$3624:$S$3650, COLUMNS($C$3651:M3965), FALSE)</f>
        <v>1.2457252145849809E-3</v>
      </c>
      <c r="AI3961">
        <f>VLOOKUP($U3961,$C$3624:$S$3650, COLUMNS($C$3651:N3965), FALSE)</f>
        <v>2161.5</v>
      </c>
      <c r="AJ3961">
        <f>VLOOKUP($U3961,$C$3624:$S$3650, COLUMNS($C$3651:O3965), FALSE)</f>
        <v>0.25805209452707284</v>
      </c>
      <c r="AK3961">
        <f>VLOOKUP($U3961,$C$3624:$S$3650, COLUMNS($C$3651:P3965), FALSE)</f>
        <v>0</v>
      </c>
      <c r="AL3961">
        <f>VLOOKUP($U3961,$C$3624:$S$3650, COLUMNS($C$3651:Q3965), FALSE)</f>
        <v>363</v>
      </c>
      <c r="AM3961">
        <f>VLOOKUP($U3961,$C$3624:$S$3650, COLUMNS($C$3651:R3965), FALSE)</f>
        <v>0</v>
      </c>
      <c r="AN3961">
        <f>VLOOKUP($U3961,$C$3624:$S$3650, COLUMNS($C$3651:S3965), FALSE)</f>
        <v>3.63</v>
      </c>
      <c r="AO3961">
        <f t="shared" si="65"/>
        <v>29.125707213578501</v>
      </c>
    </row>
    <row r="3962" spans="21:41" x14ac:dyDescent="0.2">
      <c r="U3962" t="str">
        <f t="shared" si="64"/>
        <v>HTHpH</v>
      </c>
      <c r="V3962" s="176" t="s">
        <v>14620</v>
      </c>
      <c r="W3962" s="176" t="s">
        <v>14617</v>
      </c>
      <c r="X3962" s="176" t="s">
        <v>14618</v>
      </c>
      <c r="Y3962" s="176" t="s">
        <v>12788</v>
      </c>
      <c r="Z3962" s="176">
        <v>186.4764351</v>
      </c>
      <c r="AA3962">
        <f>VLOOKUP($U3962,$C$3624:$S$3650, COLUMNS($C$3651:F3965), FALSE)</f>
        <v>34.9</v>
      </c>
      <c r="AB3962">
        <f>VLOOKUP($U3962,$C$3624:$S$3650, COLUMNS($C$3651:G3965), FALSE)</f>
        <v>0.22360679774997896</v>
      </c>
      <c r="AC3962">
        <f>VLOOKUP($U3962,$C$3624:$S$3650, COLUMNS($C$3651:H3965), FALSE)</f>
        <v>29.750000000000004</v>
      </c>
      <c r="AD3962">
        <f>VLOOKUP($U3962,$C$3624:$S$3650, COLUMNS($C$3651:I3965), FALSE)</f>
        <v>0.15811388300841897</v>
      </c>
      <c r="AE3962">
        <f>VLOOKUP($U3962,$C$3624:$S$3650, COLUMNS($C$3651:J3965), FALSE)</f>
        <v>28.001980198019801</v>
      </c>
      <c r="AF3962">
        <f>VLOOKUP($U3962,$C$3624:$S$3650, COLUMNS($C$3651:K3965), FALSE)</f>
        <v>1.3339284329776524E-2</v>
      </c>
      <c r="AG3962">
        <f>VLOOKUP($U3962,$C$3624:$S$3650, COLUMNS($C$3651:L3965), FALSE)</f>
        <v>8.0550000000000015</v>
      </c>
      <c r="AH3962">
        <f>VLOOKUP($U3962,$C$3624:$S$3650, COLUMNS($C$3651:M3965), FALSE)</f>
        <v>1.2457252145849809E-3</v>
      </c>
      <c r="AI3962">
        <f>VLOOKUP($U3962,$C$3624:$S$3650, COLUMNS($C$3651:N3965), FALSE)</f>
        <v>2161.5</v>
      </c>
      <c r="AJ3962">
        <f>VLOOKUP($U3962,$C$3624:$S$3650, COLUMNS($C$3651:O3965), FALSE)</f>
        <v>0.25805209452707284</v>
      </c>
      <c r="AK3962">
        <f>VLOOKUP($U3962,$C$3624:$S$3650, COLUMNS($C$3651:P3965), FALSE)</f>
        <v>0</v>
      </c>
      <c r="AL3962">
        <f>VLOOKUP($U3962,$C$3624:$S$3650, COLUMNS($C$3651:Q3965), FALSE)</f>
        <v>363</v>
      </c>
      <c r="AM3962">
        <f>VLOOKUP($U3962,$C$3624:$S$3650, COLUMNS($C$3651:R3965), FALSE)</f>
        <v>0</v>
      </c>
      <c r="AN3962">
        <f>VLOOKUP($U3962,$C$3624:$S$3650, COLUMNS($C$3651:S3965), FALSE)</f>
        <v>3.63</v>
      </c>
      <c r="AO3962">
        <f t="shared" si="65"/>
        <v>29.125707213578501</v>
      </c>
    </row>
    <row r="3963" spans="21:41" x14ac:dyDescent="0.2">
      <c r="U3963" t="str">
        <f t="shared" si="64"/>
        <v>HTHpH</v>
      </c>
      <c r="V3963" s="176" t="s">
        <v>14620</v>
      </c>
      <c r="W3963" s="176" t="s">
        <v>14617</v>
      </c>
      <c r="X3963" s="176" t="s">
        <v>14618</v>
      </c>
      <c r="Y3963" s="176" t="s">
        <v>12788</v>
      </c>
      <c r="Z3963" s="176">
        <v>112.5366513</v>
      </c>
      <c r="AA3963">
        <f>VLOOKUP($U3963,$C$3624:$S$3650, COLUMNS($C$3651:F3965), FALSE)</f>
        <v>34.9</v>
      </c>
      <c r="AB3963">
        <f>VLOOKUP($U3963,$C$3624:$S$3650, COLUMNS($C$3651:G3965), FALSE)</f>
        <v>0.22360679774997896</v>
      </c>
      <c r="AC3963">
        <f>VLOOKUP($U3963,$C$3624:$S$3650, COLUMNS($C$3651:H3965), FALSE)</f>
        <v>29.750000000000004</v>
      </c>
      <c r="AD3963">
        <f>VLOOKUP($U3963,$C$3624:$S$3650, COLUMNS($C$3651:I3965), FALSE)</f>
        <v>0.15811388300841897</v>
      </c>
      <c r="AE3963">
        <f>VLOOKUP($U3963,$C$3624:$S$3650, COLUMNS($C$3651:J3965), FALSE)</f>
        <v>28.001980198019801</v>
      </c>
      <c r="AF3963">
        <f>VLOOKUP($U3963,$C$3624:$S$3650, COLUMNS($C$3651:K3965), FALSE)</f>
        <v>1.3339284329776524E-2</v>
      </c>
      <c r="AG3963">
        <f>VLOOKUP($U3963,$C$3624:$S$3650, COLUMNS($C$3651:L3965), FALSE)</f>
        <v>8.0550000000000015</v>
      </c>
      <c r="AH3963">
        <f>VLOOKUP($U3963,$C$3624:$S$3650, COLUMNS($C$3651:M3965), FALSE)</f>
        <v>1.2457252145849809E-3</v>
      </c>
      <c r="AI3963">
        <f>VLOOKUP($U3963,$C$3624:$S$3650, COLUMNS($C$3651:N3965), FALSE)</f>
        <v>2161.5</v>
      </c>
      <c r="AJ3963">
        <f>VLOOKUP($U3963,$C$3624:$S$3650, COLUMNS($C$3651:O3965), FALSE)</f>
        <v>0.25805209452707284</v>
      </c>
      <c r="AK3963">
        <f>VLOOKUP($U3963,$C$3624:$S$3650, COLUMNS($C$3651:P3965), FALSE)</f>
        <v>0</v>
      </c>
      <c r="AL3963">
        <f>VLOOKUP($U3963,$C$3624:$S$3650, COLUMNS($C$3651:Q3965), FALSE)</f>
        <v>363</v>
      </c>
      <c r="AM3963">
        <f>VLOOKUP($U3963,$C$3624:$S$3650, COLUMNS($C$3651:R3965), FALSE)</f>
        <v>0</v>
      </c>
      <c r="AN3963">
        <f>VLOOKUP($U3963,$C$3624:$S$3650, COLUMNS($C$3651:S3965), FALSE)</f>
        <v>3.63</v>
      </c>
      <c r="AO3963">
        <f t="shared" si="65"/>
        <v>29.125707213578501</v>
      </c>
    </row>
    <row r="3964" spans="21:41" x14ac:dyDescent="0.2">
      <c r="U3964" t="str">
        <f t="shared" si="64"/>
        <v>HTHpH</v>
      </c>
      <c r="V3964" s="176" t="s">
        <v>14620</v>
      </c>
      <c r="W3964" s="176" t="s">
        <v>14617</v>
      </c>
      <c r="X3964" s="176" t="s">
        <v>14618</v>
      </c>
      <c r="Y3964" s="176" t="s">
        <v>12788</v>
      </c>
      <c r="Z3964" s="176">
        <v>205.3387343</v>
      </c>
      <c r="AA3964">
        <f>VLOOKUP($U3964,$C$3624:$S$3650, COLUMNS($C$3651:F3966), FALSE)</f>
        <v>34.9</v>
      </c>
      <c r="AB3964">
        <f>VLOOKUP($U3964,$C$3624:$S$3650, COLUMNS($C$3651:G3966), FALSE)</f>
        <v>0.22360679774997896</v>
      </c>
      <c r="AC3964">
        <f>VLOOKUP($U3964,$C$3624:$S$3650, COLUMNS($C$3651:H3966), FALSE)</f>
        <v>29.750000000000004</v>
      </c>
      <c r="AD3964">
        <f>VLOOKUP($U3964,$C$3624:$S$3650, COLUMNS($C$3651:I3966), FALSE)</f>
        <v>0.15811388300841897</v>
      </c>
      <c r="AE3964">
        <f>VLOOKUP($U3964,$C$3624:$S$3650, COLUMNS($C$3651:J3966), FALSE)</f>
        <v>28.001980198019801</v>
      </c>
      <c r="AF3964">
        <f>VLOOKUP($U3964,$C$3624:$S$3650, COLUMNS($C$3651:K3966), FALSE)</f>
        <v>1.3339284329776524E-2</v>
      </c>
      <c r="AG3964">
        <f>VLOOKUP($U3964,$C$3624:$S$3650, COLUMNS($C$3651:L3966), FALSE)</f>
        <v>8.0550000000000015</v>
      </c>
      <c r="AH3964">
        <f>VLOOKUP($U3964,$C$3624:$S$3650, COLUMNS($C$3651:M3966), FALSE)</f>
        <v>1.2457252145849809E-3</v>
      </c>
      <c r="AI3964">
        <f>VLOOKUP($U3964,$C$3624:$S$3650, COLUMNS($C$3651:N3966), FALSE)</f>
        <v>2161.5</v>
      </c>
      <c r="AJ3964">
        <f>VLOOKUP($U3964,$C$3624:$S$3650, COLUMNS($C$3651:O3966), FALSE)</f>
        <v>0.25805209452707284</v>
      </c>
      <c r="AK3964">
        <f>VLOOKUP($U3964,$C$3624:$S$3650, COLUMNS($C$3651:P3966), FALSE)</f>
        <v>0</v>
      </c>
      <c r="AL3964">
        <f>VLOOKUP($U3964,$C$3624:$S$3650, COLUMNS($C$3651:Q3966), FALSE)</f>
        <v>363</v>
      </c>
      <c r="AM3964">
        <f>VLOOKUP($U3964,$C$3624:$S$3650, COLUMNS($C$3651:R3966), FALSE)</f>
        <v>0</v>
      </c>
      <c r="AN3964">
        <f>VLOOKUP($U3964,$C$3624:$S$3650, COLUMNS($C$3651:S3966), FALSE)</f>
        <v>3.63</v>
      </c>
      <c r="AO3964">
        <f t="shared" si="65"/>
        <v>29.125707213578501</v>
      </c>
    </row>
    <row r="3965" spans="21:41" x14ac:dyDescent="0.2">
      <c r="U3965" t="str">
        <f t="shared" si="64"/>
        <v>HTHpH</v>
      </c>
      <c r="V3965" s="176" t="s">
        <v>14620</v>
      </c>
      <c r="W3965" s="176" t="s">
        <v>14617</v>
      </c>
      <c r="X3965" s="176" t="s">
        <v>14619</v>
      </c>
      <c r="Y3965" s="176" t="s">
        <v>12788</v>
      </c>
      <c r="Z3965" s="176">
        <v>237.8522202</v>
      </c>
      <c r="AA3965">
        <f>VLOOKUP($U3965,$C$3624:$S$3650, COLUMNS($C$3651:F3966), FALSE)</f>
        <v>34.9</v>
      </c>
      <c r="AB3965">
        <f>VLOOKUP($U3965,$C$3624:$S$3650, COLUMNS($C$3651:G3966), FALSE)</f>
        <v>0.22360679774997896</v>
      </c>
      <c r="AC3965">
        <f>VLOOKUP($U3965,$C$3624:$S$3650, COLUMNS($C$3651:H3966), FALSE)</f>
        <v>29.750000000000004</v>
      </c>
      <c r="AD3965">
        <f>VLOOKUP($U3965,$C$3624:$S$3650, COLUMNS($C$3651:I3966), FALSE)</f>
        <v>0.15811388300841897</v>
      </c>
      <c r="AE3965">
        <f>VLOOKUP($U3965,$C$3624:$S$3650, COLUMNS($C$3651:J3966), FALSE)</f>
        <v>28.001980198019801</v>
      </c>
      <c r="AF3965">
        <f>VLOOKUP($U3965,$C$3624:$S$3650, COLUMNS($C$3651:K3966), FALSE)</f>
        <v>1.3339284329776524E-2</v>
      </c>
      <c r="AG3965">
        <f>VLOOKUP($U3965,$C$3624:$S$3650, COLUMNS($C$3651:L3966), FALSE)</f>
        <v>8.0550000000000015</v>
      </c>
      <c r="AH3965">
        <f>VLOOKUP($U3965,$C$3624:$S$3650, COLUMNS($C$3651:M3966), FALSE)</f>
        <v>1.2457252145849809E-3</v>
      </c>
      <c r="AI3965">
        <f>VLOOKUP($U3965,$C$3624:$S$3650, COLUMNS($C$3651:N3966), FALSE)</f>
        <v>2161.5</v>
      </c>
      <c r="AJ3965">
        <f>VLOOKUP($U3965,$C$3624:$S$3650, COLUMNS($C$3651:O3966), FALSE)</f>
        <v>0.25805209452707284</v>
      </c>
      <c r="AK3965">
        <f>VLOOKUP($U3965,$C$3624:$S$3650, COLUMNS($C$3651:P3966), FALSE)</f>
        <v>0</v>
      </c>
      <c r="AL3965">
        <f>VLOOKUP($U3965,$C$3624:$S$3650, COLUMNS($C$3651:Q3966), FALSE)</f>
        <v>363</v>
      </c>
      <c r="AM3965">
        <f>VLOOKUP($U3965,$C$3624:$S$3650, COLUMNS($C$3651:R3966), FALSE)</f>
        <v>0</v>
      </c>
      <c r="AN3965">
        <f>VLOOKUP($U3965,$C$3624:$S$3650, COLUMNS($C$3651:S3966), FALSE)</f>
        <v>3.63</v>
      </c>
      <c r="AO3965">
        <f t="shared" si="65"/>
        <v>29.125707213578501</v>
      </c>
    </row>
    <row r="3966" spans="21:41" x14ac:dyDescent="0.2">
      <c r="U3966" t="str">
        <f t="shared" si="64"/>
        <v>HTHpH</v>
      </c>
      <c r="V3966" s="176" t="s">
        <v>14620</v>
      </c>
      <c r="W3966" s="176" t="s">
        <v>14617</v>
      </c>
      <c r="X3966" s="176" t="s">
        <v>14619</v>
      </c>
      <c r="Y3966" s="176" t="s">
        <v>12788</v>
      </c>
      <c r="Z3966" s="176">
        <v>0</v>
      </c>
      <c r="AA3966">
        <f>VLOOKUP($U3966,$C$3624:$S$3650, COLUMNS($C$3651:F3968), FALSE)</f>
        <v>34.9</v>
      </c>
      <c r="AB3966">
        <f>VLOOKUP($U3966,$C$3624:$S$3650, COLUMNS($C$3651:G3968), FALSE)</f>
        <v>0.22360679774997896</v>
      </c>
      <c r="AC3966">
        <f>VLOOKUP($U3966,$C$3624:$S$3650, COLUMNS($C$3651:H3968), FALSE)</f>
        <v>29.750000000000004</v>
      </c>
      <c r="AD3966">
        <f>VLOOKUP($U3966,$C$3624:$S$3650, COLUMNS($C$3651:I3968), FALSE)</f>
        <v>0.15811388300841897</v>
      </c>
      <c r="AE3966">
        <f>VLOOKUP($U3966,$C$3624:$S$3650, COLUMNS($C$3651:J3968), FALSE)</f>
        <v>28.001980198019801</v>
      </c>
      <c r="AF3966">
        <f>VLOOKUP($U3966,$C$3624:$S$3650, COLUMNS($C$3651:K3968), FALSE)</f>
        <v>1.3339284329776524E-2</v>
      </c>
      <c r="AG3966">
        <f>VLOOKUP($U3966,$C$3624:$S$3650, COLUMNS($C$3651:L3968), FALSE)</f>
        <v>8.0550000000000015</v>
      </c>
      <c r="AH3966">
        <f>VLOOKUP($U3966,$C$3624:$S$3650, COLUMNS($C$3651:M3968), FALSE)</f>
        <v>1.2457252145849809E-3</v>
      </c>
      <c r="AI3966">
        <f>VLOOKUP($U3966,$C$3624:$S$3650, COLUMNS($C$3651:N3968), FALSE)</f>
        <v>2161.5</v>
      </c>
      <c r="AJ3966">
        <f>VLOOKUP($U3966,$C$3624:$S$3650, COLUMNS($C$3651:O3968), FALSE)</f>
        <v>0.25805209452707284</v>
      </c>
      <c r="AK3966">
        <f>VLOOKUP($U3966,$C$3624:$S$3650, COLUMNS($C$3651:P3968), FALSE)</f>
        <v>0</v>
      </c>
      <c r="AL3966">
        <f>VLOOKUP($U3966,$C$3624:$S$3650, COLUMNS($C$3651:Q3968), FALSE)</f>
        <v>363</v>
      </c>
      <c r="AM3966">
        <f>VLOOKUP($U3966,$C$3624:$S$3650, COLUMNS($C$3651:R3968), FALSE)</f>
        <v>0</v>
      </c>
      <c r="AN3966">
        <f>VLOOKUP($U3966,$C$3624:$S$3650, COLUMNS($C$3651:S3968), FALSE)</f>
        <v>3.63</v>
      </c>
      <c r="AO3966">
        <f t="shared" si="65"/>
        <v>29.125707213578501</v>
      </c>
    </row>
    <row r="3967" spans="21:41" x14ac:dyDescent="0.2">
      <c r="U3967" t="str">
        <f t="shared" si="64"/>
        <v>HTMpH</v>
      </c>
      <c r="V3967" s="176" t="s">
        <v>14620</v>
      </c>
      <c r="W3967" s="176" t="s">
        <v>14621</v>
      </c>
      <c r="X3967" s="176" t="s">
        <v>14618</v>
      </c>
      <c r="Y3967" s="176" t="s">
        <v>12788</v>
      </c>
      <c r="Z3967" s="176">
        <v>7.9385120520000001</v>
      </c>
      <c r="AA3967">
        <f>VLOOKUP($U3967,$C$3624:$S$3650, COLUMNS($C$3651:F3968), FALSE)</f>
        <v>34.85</v>
      </c>
      <c r="AB3967">
        <f>VLOOKUP($U3967,$C$3624:$S$3650, COLUMNS($C$3651:G3968), FALSE)</f>
        <v>0.22360679774997896</v>
      </c>
      <c r="AC3967">
        <f>VLOOKUP($U3967,$C$3624:$S$3650, COLUMNS($C$3651:H3968), FALSE)</f>
        <v>29.7</v>
      </c>
      <c r="AD3967">
        <f>VLOOKUP($U3967,$C$3624:$S$3650, COLUMNS($C$3651:I3968), FALSE)</f>
        <v>0.15811388300841897</v>
      </c>
      <c r="AE3967">
        <f>VLOOKUP($U3967,$C$3624:$S$3650, COLUMNS($C$3651:J3968), FALSE)</f>
        <v>28.200990099009903</v>
      </c>
      <c r="AF3967">
        <f>VLOOKUP($U3967,$C$3624:$S$3650, COLUMNS($C$3651:K3968), FALSE)</f>
        <v>6.6519036570885292E-3</v>
      </c>
      <c r="AG3967">
        <f>VLOOKUP($U3967,$C$3624:$S$3650, COLUMNS($C$3651:L3968), FALSE)</f>
        <v>7.8800000000000008</v>
      </c>
      <c r="AH3967">
        <f>VLOOKUP($U3967,$C$3624:$S$3650, COLUMNS($C$3651:M3968), FALSE)</f>
        <v>2.5189641163833845E-3</v>
      </c>
      <c r="AI3967">
        <f>VLOOKUP($U3967,$C$3624:$S$3650, COLUMNS($C$3651:N3968), FALSE)</f>
        <v>2174.7272727272725</v>
      </c>
      <c r="AJ3967">
        <f>VLOOKUP($U3967,$C$3624:$S$3650, COLUMNS($C$3651:O3968), FALSE)</f>
        <v>0.32527650602053437</v>
      </c>
      <c r="AK3967">
        <f>VLOOKUP($U3967,$C$3624:$S$3650, COLUMNS($C$3651:P3968), FALSE)</f>
        <v>0</v>
      </c>
      <c r="AL3967">
        <f>VLOOKUP($U3967,$C$3624:$S$3650, COLUMNS($C$3651:Q3968), FALSE)</f>
        <v>594</v>
      </c>
      <c r="AM3967">
        <f>VLOOKUP($U3967,$C$3624:$S$3650, COLUMNS($C$3651:R3968), FALSE)</f>
        <v>0</v>
      </c>
      <c r="AN3967">
        <f>VLOOKUP($U3967,$C$3624:$S$3650, COLUMNS($C$3651:S3968), FALSE)</f>
        <v>2.69</v>
      </c>
      <c r="AO3967">
        <f t="shared" si="65"/>
        <v>29.164639321074965</v>
      </c>
    </row>
    <row r="3968" spans="21:41" x14ac:dyDescent="0.2">
      <c r="U3968" t="str">
        <f t="shared" si="64"/>
        <v>HTMpH</v>
      </c>
      <c r="V3968" s="176" t="s">
        <v>14620</v>
      </c>
      <c r="W3968" s="176" t="s">
        <v>14621</v>
      </c>
      <c r="X3968" s="176" t="s">
        <v>14618</v>
      </c>
      <c r="Y3968" s="176" t="s">
        <v>12788</v>
      </c>
      <c r="Z3968" s="176">
        <v>15.115749190000001</v>
      </c>
      <c r="AA3968">
        <f>VLOOKUP($U3968,$C$3624:$S$3650, COLUMNS($C$3651:F3968), FALSE)</f>
        <v>34.85</v>
      </c>
      <c r="AB3968">
        <f>VLOOKUP($U3968,$C$3624:$S$3650, COLUMNS($C$3651:G3968), FALSE)</f>
        <v>0.22360679774997896</v>
      </c>
      <c r="AC3968">
        <f>VLOOKUP($U3968,$C$3624:$S$3650, COLUMNS($C$3651:H3968), FALSE)</f>
        <v>29.7</v>
      </c>
      <c r="AD3968">
        <f>VLOOKUP($U3968,$C$3624:$S$3650, COLUMNS($C$3651:I3968), FALSE)</f>
        <v>0.15811388300841897</v>
      </c>
      <c r="AE3968">
        <f>VLOOKUP($U3968,$C$3624:$S$3650, COLUMNS($C$3651:J3968), FALSE)</f>
        <v>28.200990099009903</v>
      </c>
      <c r="AF3968">
        <f>VLOOKUP($U3968,$C$3624:$S$3650, COLUMNS($C$3651:K3968), FALSE)</f>
        <v>6.6519036570885292E-3</v>
      </c>
      <c r="AG3968">
        <f>VLOOKUP($U3968,$C$3624:$S$3650, COLUMNS($C$3651:L3968), FALSE)</f>
        <v>7.8800000000000008</v>
      </c>
      <c r="AH3968">
        <f>VLOOKUP($U3968,$C$3624:$S$3650, COLUMNS($C$3651:M3968), FALSE)</f>
        <v>2.5189641163833845E-3</v>
      </c>
      <c r="AI3968">
        <f>VLOOKUP($U3968,$C$3624:$S$3650, COLUMNS($C$3651:N3968), FALSE)</f>
        <v>2174.7272727272725</v>
      </c>
      <c r="AJ3968">
        <f>VLOOKUP($U3968,$C$3624:$S$3650, COLUMNS($C$3651:O3968), FALSE)</f>
        <v>0.32527650602053437</v>
      </c>
      <c r="AK3968">
        <f>VLOOKUP($U3968,$C$3624:$S$3650, COLUMNS($C$3651:P3968), FALSE)</f>
        <v>0</v>
      </c>
      <c r="AL3968">
        <f>VLOOKUP($U3968,$C$3624:$S$3650, COLUMNS($C$3651:Q3968), FALSE)</f>
        <v>594</v>
      </c>
      <c r="AM3968">
        <f>VLOOKUP($U3968,$C$3624:$S$3650, COLUMNS($C$3651:R3968), FALSE)</f>
        <v>0</v>
      </c>
      <c r="AN3968">
        <f>VLOOKUP($U3968,$C$3624:$S$3650, COLUMNS($C$3651:S3968), FALSE)</f>
        <v>2.69</v>
      </c>
      <c r="AO3968">
        <f t="shared" si="65"/>
        <v>29.164639321074965</v>
      </c>
    </row>
    <row r="3969" spans="21:41" x14ac:dyDescent="0.2">
      <c r="U3969" t="str">
        <f t="shared" si="64"/>
        <v>HTMpH</v>
      </c>
      <c r="V3969" s="176" t="s">
        <v>14620</v>
      </c>
      <c r="W3969" s="176" t="s">
        <v>14621</v>
      </c>
      <c r="X3969" s="176" t="s">
        <v>14619</v>
      </c>
      <c r="Y3969" s="176" t="s">
        <v>12788</v>
      </c>
      <c r="Z3969" s="176">
        <v>168.34819329999999</v>
      </c>
      <c r="AA3969">
        <f>VLOOKUP($U3969,$C$3624:$S$3650, COLUMNS($C$3651:F3973), FALSE)</f>
        <v>34.85</v>
      </c>
      <c r="AB3969">
        <f>VLOOKUP($U3969,$C$3624:$S$3650, COLUMNS($C$3651:G3973), FALSE)</f>
        <v>0.22360679774997896</v>
      </c>
      <c r="AC3969">
        <f>VLOOKUP($U3969,$C$3624:$S$3650, COLUMNS($C$3651:H3973), FALSE)</f>
        <v>29.7</v>
      </c>
      <c r="AD3969">
        <f>VLOOKUP($U3969,$C$3624:$S$3650, COLUMNS($C$3651:I3973), FALSE)</f>
        <v>0.15811388300841897</v>
      </c>
      <c r="AE3969">
        <f>VLOOKUP($U3969,$C$3624:$S$3650, COLUMNS($C$3651:J3973), FALSE)</f>
        <v>28.200990099009903</v>
      </c>
      <c r="AF3969">
        <f>VLOOKUP($U3969,$C$3624:$S$3650, COLUMNS($C$3651:K3973), FALSE)</f>
        <v>6.6519036570885292E-3</v>
      </c>
      <c r="AG3969">
        <f>VLOOKUP($U3969,$C$3624:$S$3650, COLUMNS($C$3651:L3973), FALSE)</f>
        <v>7.8800000000000008</v>
      </c>
      <c r="AH3969">
        <f>VLOOKUP($U3969,$C$3624:$S$3650, COLUMNS($C$3651:M3973), FALSE)</f>
        <v>2.5189641163833845E-3</v>
      </c>
      <c r="AI3969">
        <f>VLOOKUP($U3969,$C$3624:$S$3650, COLUMNS($C$3651:N3973), FALSE)</f>
        <v>2174.7272727272725</v>
      </c>
      <c r="AJ3969">
        <f>VLOOKUP($U3969,$C$3624:$S$3650, COLUMNS($C$3651:O3973), FALSE)</f>
        <v>0.32527650602053437</v>
      </c>
      <c r="AK3969">
        <f>VLOOKUP($U3969,$C$3624:$S$3650, COLUMNS($C$3651:P3973), FALSE)</f>
        <v>0</v>
      </c>
      <c r="AL3969">
        <f>VLOOKUP($U3969,$C$3624:$S$3650, COLUMNS($C$3651:Q3973), FALSE)</f>
        <v>594</v>
      </c>
      <c r="AM3969">
        <f>VLOOKUP($U3969,$C$3624:$S$3650, COLUMNS($C$3651:R3973), FALSE)</f>
        <v>0</v>
      </c>
      <c r="AN3969">
        <f>VLOOKUP($U3969,$C$3624:$S$3650, COLUMNS($C$3651:S3973), FALSE)</f>
        <v>2.69</v>
      </c>
      <c r="AO3969">
        <f t="shared" si="65"/>
        <v>29.164639321074965</v>
      </c>
    </row>
    <row r="3970" spans="21:41" x14ac:dyDescent="0.2">
      <c r="U3970" t="str">
        <f t="shared" ref="U3970:U4017" si="66">_xlfn.CONCAT(V3970,W3970)</f>
        <v>LTHpH</v>
      </c>
      <c r="V3970" s="176" t="s">
        <v>14622</v>
      </c>
      <c r="W3970" s="176" t="s">
        <v>14617</v>
      </c>
      <c r="X3970" s="176" t="s">
        <v>14618</v>
      </c>
      <c r="Y3970" s="176" t="s">
        <v>12788</v>
      </c>
      <c r="Z3970" s="176">
        <v>388.94332919999999</v>
      </c>
      <c r="AA3970">
        <f>VLOOKUP($U3970,$C$3624:$S$3650, COLUMNS($C$3651:F3975), FALSE)</f>
        <v>34.75</v>
      </c>
      <c r="AB3970">
        <f>VLOOKUP($U3970,$C$3624:$S$3650, COLUMNS($C$3651:G3975), FALSE)</f>
        <v>0.22360679774997896</v>
      </c>
      <c r="AC3970">
        <f>VLOOKUP($U3970,$C$3624:$S$3650, COLUMNS($C$3651:H3975), FALSE)</f>
        <v>26.8</v>
      </c>
      <c r="AD3970">
        <f>VLOOKUP($U3970,$C$3624:$S$3650, COLUMNS($C$3651:I3975), FALSE)</f>
        <v>2.2249707974499239E-2</v>
      </c>
      <c r="AE3970">
        <f>VLOOKUP($U3970,$C$3624:$S$3650, COLUMNS($C$3651:J3975), FALSE)</f>
        <v>25.25</v>
      </c>
      <c r="AF3970">
        <f>VLOOKUP($U3970,$C$3624:$S$3650, COLUMNS($C$3651:K3975), FALSE)</f>
        <v>7.0359788959778865E-3</v>
      </c>
      <c r="AG3970">
        <f>VLOOKUP($U3970,$C$3624:$S$3650, COLUMNS($C$3651:L3975), FALSE)</f>
        <v>8.0399999999999991</v>
      </c>
      <c r="AH3970">
        <f>VLOOKUP($U3970,$C$3624:$S$3650, COLUMNS($C$3651:M3975), FALSE)</f>
        <v>0</v>
      </c>
      <c r="AI3970">
        <f>VLOOKUP($U3970,$C$3624:$S$3650, COLUMNS($C$3651:N3975), FALSE)</f>
        <v>2150.1875</v>
      </c>
      <c r="AJ3970">
        <f>VLOOKUP($U3970,$C$3624:$S$3650, COLUMNS($C$3651:O3975), FALSE)</f>
        <v>0.3280668263480076</v>
      </c>
      <c r="AK3970">
        <f>VLOOKUP($U3970,$C$3624:$S$3650, COLUMNS($C$3651:P3975), FALSE)</f>
        <v>0</v>
      </c>
      <c r="AL3970">
        <f>VLOOKUP($U3970,$C$3624:$S$3650, COLUMNS($C$3651:Q3975), FALSE)</f>
        <v>375.5</v>
      </c>
      <c r="AM3970">
        <f>VLOOKUP($U3970,$C$3624:$S$3650, COLUMNS($C$3651:R3975), FALSE)</f>
        <v>0</v>
      </c>
      <c r="AN3970">
        <f>VLOOKUP($U3970,$C$3624:$S$3650, COLUMNS($C$3651:S3975), FALSE)</f>
        <v>3.2</v>
      </c>
      <c r="AO3970">
        <f t="shared" si="65"/>
        <v>26.246428571428574</v>
      </c>
    </row>
    <row r="3971" spans="21:41" x14ac:dyDescent="0.2">
      <c r="U3971" t="str">
        <f t="shared" si="66"/>
        <v>LTHpH</v>
      </c>
      <c r="V3971" s="176" t="s">
        <v>14622</v>
      </c>
      <c r="W3971" s="176" t="s">
        <v>14617</v>
      </c>
      <c r="X3971" s="176" t="s">
        <v>14618</v>
      </c>
      <c r="Y3971" s="176" t="s">
        <v>12788</v>
      </c>
      <c r="Z3971" s="176">
        <v>126.83234710000001</v>
      </c>
      <c r="AA3971">
        <f>VLOOKUP($U3971,$C$3624:$S$3650, COLUMNS($C$3651:F3976), FALSE)</f>
        <v>34.75</v>
      </c>
      <c r="AB3971">
        <f>VLOOKUP($U3971,$C$3624:$S$3650, COLUMNS($C$3651:G3976), FALSE)</f>
        <v>0.22360679774997896</v>
      </c>
      <c r="AC3971">
        <f>VLOOKUP($U3971,$C$3624:$S$3650, COLUMNS($C$3651:H3976), FALSE)</f>
        <v>26.8</v>
      </c>
      <c r="AD3971">
        <f>VLOOKUP($U3971,$C$3624:$S$3650, COLUMNS($C$3651:I3976), FALSE)</f>
        <v>2.2249707974499239E-2</v>
      </c>
      <c r="AE3971">
        <f>VLOOKUP($U3971,$C$3624:$S$3650, COLUMNS($C$3651:J3976), FALSE)</f>
        <v>25.25</v>
      </c>
      <c r="AF3971">
        <f>VLOOKUP($U3971,$C$3624:$S$3650, COLUMNS($C$3651:K3976), FALSE)</f>
        <v>7.0359788959778865E-3</v>
      </c>
      <c r="AG3971">
        <f>VLOOKUP($U3971,$C$3624:$S$3650, COLUMNS($C$3651:L3976), FALSE)</f>
        <v>8.0399999999999991</v>
      </c>
      <c r="AH3971">
        <f>VLOOKUP($U3971,$C$3624:$S$3650, COLUMNS($C$3651:M3976), FALSE)</f>
        <v>0</v>
      </c>
      <c r="AI3971">
        <f>VLOOKUP($U3971,$C$3624:$S$3650, COLUMNS($C$3651:N3976), FALSE)</f>
        <v>2150.1875</v>
      </c>
      <c r="AJ3971">
        <f>VLOOKUP($U3971,$C$3624:$S$3650, COLUMNS($C$3651:O3976), FALSE)</f>
        <v>0.3280668263480076</v>
      </c>
      <c r="AK3971">
        <f>VLOOKUP($U3971,$C$3624:$S$3650, COLUMNS($C$3651:P3976), FALSE)</f>
        <v>0</v>
      </c>
      <c r="AL3971">
        <f>VLOOKUP($U3971,$C$3624:$S$3650, COLUMNS($C$3651:Q3976), FALSE)</f>
        <v>375.5</v>
      </c>
      <c r="AM3971">
        <f>VLOOKUP($U3971,$C$3624:$S$3650, COLUMNS($C$3651:R3976), FALSE)</f>
        <v>0</v>
      </c>
      <c r="AN3971">
        <f>VLOOKUP($U3971,$C$3624:$S$3650, COLUMNS($C$3651:S3976), FALSE)</f>
        <v>3.2</v>
      </c>
      <c r="AO3971">
        <f t="shared" si="65"/>
        <v>26.246428571428574</v>
      </c>
    </row>
    <row r="3972" spans="21:41" x14ac:dyDescent="0.2">
      <c r="U3972" t="str">
        <f t="shared" si="66"/>
        <v>LTHpH</v>
      </c>
      <c r="V3972" s="176" t="s">
        <v>14622</v>
      </c>
      <c r="W3972" s="176" t="s">
        <v>14617</v>
      </c>
      <c r="X3972" s="176" t="s">
        <v>14618</v>
      </c>
      <c r="Y3972" s="176" t="s">
        <v>12788</v>
      </c>
      <c r="Z3972" s="176">
        <v>687.42472029999999</v>
      </c>
      <c r="AA3972">
        <f>VLOOKUP($U3972,$C$3624:$S$3650, COLUMNS($C$3651:F3976), FALSE)</f>
        <v>34.75</v>
      </c>
      <c r="AB3972">
        <f>VLOOKUP($U3972,$C$3624:$S$3650, COLUMNS($C$3651:G3976), FALSE)</f>
        <v>0.22360679774997896</v>
      </c>
      <c r="AC3972">
        <f>VLOOKUP($U3972,$C$3624:$S$3650, COLUMNS($C$3651:H3976), FALSE)</f>
        <v>26.8</v>
      </c>
      <c r="AD3972">
        <f>VLOOKUP($U3972,$C$3624:$S$3650, COLUMNS($C$3651:I3976), FALSE)</f>
        <v>2.2249707974499239E-2</v>
      </c>
      <c r="AE3972">
        <f>VLOOKUP($U3972,$C$3624:$S$3650, COLUMNS($C$3651:J3976), FALSE)</f>
        <v>25.25</v>
      </c>
      <c r="AF3972">
        <f>VLOOKUP($U3972,$C$3624:$S$3650, COLUMNS($C$3651:K3976), FALSE)</f>
        <v>7.0359788959778865E-3</v>
      </c>
      <c r="AG3972">
        <f>VLOOKUP($U3972,$C$3624:$S$3650, COLUMNS($C$3651:L3976), FALSE)</f>
        <v>8.0399999999999991</v>
      </c>
      <c r="AH3972">
        <f>VLOOKUP($U3972,$C$3624:$S$3650, COLUMNS($C$3651:M3976), FALSE)</f>
        <v>0</v>
      </c>
      <c r="AI3972">
        <f>VLOOKUP($U3972,$C$3624:$S$3650, COLUMNS($C$3651:N3976), FALSE)</f>
        <v>2150.1875</v>
      </c>
      <c r="AJ3972">
        <f>VLOOKUP($U3972,$C$3624:$S$3650, COLUMNS($C$3651:O3976), FALSE)</f>
        <v>0.3280668263480076</v>
      </c>
      <c r="AK3972">
        <f>VLOOKUP($U3972,$C$3624:$S$3650, COLUMNS($C$3651:P3976), FALSE)</f>
        <v>0</v>
      </c>
      <c r="AL3972">
        <f>VLOOKUP($U3972,$C$3624:$S$3650, COLUMNS($C$3651:Q3976), FALSE)</f>
        <v>375.5</v>
      </c>
      <c r="AM3972">
        <f>VLOOKUP($U3972,$C$3624:$S$3650, COLUMNS($C$3651:R3976), FALSE)</f>
        <v>0</v>
      </c>
      <c r="AN3972">
        <f>VLOOKUP($U3972,$C$3624:$S$3650, COLUMNS($C$3651:S3976), FALSE)</f>
        <v>3.2</v>
      </c>
      <c r="AO3972">
        <f t="shared" si="65"/>
        <v>26.246428571428574</v>
      </c>
    </row>
    <row r="3973" spans="21:41" x14ac:dyDescent="0.2">
      <c r="U3973" t="str">
        <f t="shared" si="66"/>
        <v>LTHpH</v>
      </c>
      <c r="V3973" s="176" t="s">
        <v>14622</v>
      </c>
      <c r="W3973" s="176" t="s">
        <v>14617</v>
      </c>
      <c r="X3973" s="176" t="s">
        <v>14618</v>
      </c>
      <c r="Y3973" s="176" t="s">
        <v>12788</v>
      </c>
      <c r="Z3973" s="176">
        <v>178.34154269999999</v>
      </c>
      <c r="AA3973">
        <f>VLOOKUP($U3973,$C$3624:$S$3650, COLUMNS($C$3651:F3977), FALSE)</f>
        <v>34.75</v>
      </c>
      <c r="AB3973">
        <f>VLOOKUP($U3973,$C$3624:$S$3650, COLUMNS($C$3651:G3977), FALSE)</f>
        <v>0.22360679774997896</v>
      </c>
      <c r="AC3973">
        <f>VLOOKUP($U3973,$C$3624:$S$3650, COLUMNS($C$3651:H3977), FALSE)</f>
        <v>26.8</v>
      </c>
      <c r="AD3973">
        <f>VLOOKUP($U3973,$C$3624:$S$3650, COLUMNS($C$3651:I3977), FALSE)</f>
        <v>2.2249707974499239E-2</v>
      </c>
      <c r="AE3973">
        <f>VLOOKUP($U3973,$C$3624:$S$3650, COLUMNS($C$3651:J3977), FALSE)</f>
        <v>25.25</v>
      </c>
      <c r="AF3973">
        <f>VLOOKUP($U3973,$C$3624:$S$3650, COLUMNS($C$3651:K3977), FALSE)</f>
        <v>7.0359788959778865E-3</v>
      </c>
      <c r="AG3973">
        <f>VLOOKUP($U3973,$C$3624:$S$3650, COLUMNS($C$3651:L3977), FALSE)</f>
        <v>8.0399999999999991</v>
      </c>
      <c r="AH3973">
        <f>VLOOKUP($U3973,$C$3624:$S$3650, COLUMNS($C$3651:M3977), FALSE)</f>
        <v>0</v>
      </c>
      <c r="AI3973">
        <f>VLOOKUP($U3973,$C$3624:$S$3650, COLUMNS($C$3651:N3977), FALSE)</f>
        <v>2150.1875</v>
      </c>
      <c r="AJ3973">
        <f>VLOOKUP($U3973,$C$3624:$S$3650, COLUMNS($C$3651:O3977), FALSE)</f>
        <v>0.3280668263480076</v>
      </c>
      <c r="AK3973">
        <f>VLOOKUP($U3973,$C$3624:$S$3650, COLUMNS($C$3651:P3977), FALSE)</f>
        <v>0</v>
      </c>
      <c r="AL3973">
        <f>VLOOKUP($U3973,$C$3624:$S$3650, COLUMNS($C$3651:Q3977), FALSE)</f>
        <v>375.5</v>
      </c>
      <c r="AM3973">
        <f>VLOOKUP($U3973,$C$3624:$S$3650, COLUMNS($C$3651:R3977), FALSE)</f>
        <v>0</v>
      </c>
      <c r="AN3973">
        <f>VLOOKUP($U3973,$C$3624:$S$3650, COLUMNS($C$3651:S3977), FALSE)</f>
        <v>3.2</v>
      </c>
      <c r="AO3973">
        <f t="shared" si="65"/>
        <v>26.246428571428574</v>
      </c>
    </row>
    <row r="3974" spans="21:41" x14ac:dyDescent="0.2">
      <c r="U3974" t="str">
        <f t="shared" si="66"/>
        <v>LTHpH</v>
      </c>
      <c r="V3974" s="176" t="s">
        <v>14622</v>
      </c>
      <c r="W3974" s="176" t="s">
        <v>14617</v>
      </c>
      <c r="X3974" s="176" t="s">
        <v>14618</v>
      </c>
      <c r="Y3974" s="176" t="s">
        <v>12788</v>
      </c>
      <c r="Z3974" s="176">
        <v>770.04201479999995</v>
      </c>
      <c r="AA3974">
        <f>VLOOKUP($U3974,$C$3624:$S$3650, COLUMNS($C$3651:F3978), FALSE)</f>
        <v>34.75</v>
      </c>
      <c r="AB3974">
        <f>VLOOKUP($U3974,$C$3624:$S$3650, COLUMNS($C$3651:G3978), FALSE)</f>
        <v>0.22360679774997896</v>
      </c>
      <c r="AC3974">
        <f>VLOOKUP($U3974,$C$3624:$S$3650, COLUMNS($C$3651:H3978), FALSE)</f>
        <v>26.8</v>
      </c>
      <c r="AD3974">
        <f>VLOOKUP($U3974,$C$3624:$S$3650, COLUMNS($C$3651:I3978), FALSE)</f>
        <v>2.2249707974499239E-2</v>
      </c>
      <c r="AE3974">
        <f>VLOOKUP($U3974,$C$3624:$S$3650, COLUMNS($C$3651:J3978), FALSE)</f>
        <v>25.25</v>
      </c>
      <c r="AF3974">
        <f>VLOOKUP($U3974,$C$3624:$S$3650, COLUMNS($C$3651:K3978), FALSE)</f>
        <v>7.0359788959778865E-3</v>
      </c>
      <c r="AG3974">
        <f>VLOOKUP($U3974,$C$3624:$S$3650, COLUMNS($C$3651:L3978), FALSE)</f>
        <v>8.0399999999999991</v>
      </c>
      <c r="AH3974">
        <f>VLOOKUP($U3974,$C$3624:$S$3650, COLUMNS($C$3651:M3978), FALSE)</f>
        <v>0</v>
      </c>
      <c r="AI3974">
        <f>VLOOKUP($U3974,$C$3624:$S$3650, COLUMNS($C$3651:N3978), FALSE)</f>
        <v>2150.1875</v>
      </c>
      <c r="AJ3974">
        <f>VLOOKUP($U3974,$C$3624:$S$3650, COLUMNS($C$3651:O3978), FALSE)</f>
        <v>0.3280668263480076</v>
      </c>
      <c r="AK3974">
        <f>VLOOKUP($U3974,$C$3624:$S$3650, COLUMNS($C$3651:P3978), FALSE)</f>
        <v>0</v>
      </c>
      <c r="AL3974">
        <f>VLOOKUP($U3974,$C$3624:$S$3650, COLUMNS($C$3651:Q3978), FALSE)</f>
        <v>375.5</v>
      </c>
      <c r="AM3974">
        <f>VLOOKUP($U3974,$C$3624:$S$3650, COLUMNS($C$3651:R3978), FALSE)</f>
        <v>0</v>
      </c>
      <c r="AN3974">
        <f>VLOOKUP($U3974,$C$3624:$S$3650, COLUMNS($C$3651:S3978), FALSE)</f>
        <v>3.2</v>
      </c>
      <c r="AO3974">
        <f t="shared" si="65"/>
        <v>26.246428571428574</v>
      </c>
    </row>
    <row r="3975" spans="21:41" x14ac:dyDescent="0.2">
      <c r="U3975" t="str">
        <f t="shared" si="66"/>
        <v>LTHpH</v>
      </c>
      <c r="V3975" s="176" t="s">
        <v>14622</v>
      </c>
      <c r="W3975" s="176" t="s">
        <v>14617</v>
      </c>
      <c r="X3975" s="176" t="s">
        <v>14619</v>
      </c>
      <c r="Y3975" s="176" t="s">
        <v>12788</v>
      </c>
      <c r="Z3975" s="176">
        <v>844.25884259999998</v>
      </c>
      <c r="AA3975">
        <f>VLOOKUP($U3975,$C$3624:$S$3650, COLUMNS($C$3651:F3979), FALSE)</f>
        <v>34.75</v>
      </c>
      <c r="AB3975">
        <f>VLOOKUP($U3975,$C$3624:$S$3650, COLUMNS($C$3651:G3979), FALSE)</f>
        <v>0.22360679774997896</v>
      </c>
      <c r="AC3975">
        <f>VLOOKUP($U3975,$C$3624:$S$3650, COLUMNS($C$3651:H3979), FALSE)</f>
        <v>26.8</v>
      </c>
      <c r="AD3975">
        <f>VLOOKUP($U3975,$C$3624:$S$3650, COLUMNS($C$3651:I3979), FALSE)</f>
        <v>2.2249707974499239E-2</v>
      </c>
      <c r="AE3975">
        <f>VLOOKUP($U3975,$C$3624:$S$3650, COLUMNS($C$3651:J3979), FALSE)</f>
        <v>25.25</v>
      </c>
      <c r="AF3975">
        <f>VLOOKUP($U3975,$C$3624:$S$3650, COLUMNS($C$3651:K3979), FALSE)</f>
        <v>7.0359788959778865E-3</v>
      </c>
      <c r="AG3975">
        <f>VLOOKUP($U3975,$C$3624:$S$3650, COLUMNS($C$3651:L3979), FALSE)</f>
        <v>8.0399999999999991</v>
      </c>
      <c r="AH3975">
        <f>VLOOKUP($U3975,$C$3624:$S$3650, COLUMNS($C$3651:M3979), FALSE)</f>
        <v>0</v>
      </c>
      <c r="AI3975">
        <f>VLOOKUP($U3975,$C$3624:$S$3650, COLUMNS($C$3651:N3979), FALSE)</f>
        <v>2150.1875</v>
      </c>
      <c r="AJ3975">
        <f>VLOOKUP($U3975,$C$3624:$S$3650, COLUMNS($C$3651:O3979), FALSE)</f>
        <v>0.3280668263480076</v>
      </c>
      <c r="AK3975">
        <f>VLOOKUP($U3975,$C$3624:$S$3650, COLUMNS($C$3651:P3979), FALSE)</f>
        <v>0</v>
      </c>
      <c r="AL3975">
        <f>VLOOKUP($U3975,$C$3624:$S$3650, COLUMNS($C$3651:Q3979), FALSE)</f>
        <v>375.5</v>
      </c>
      <c r="AM3975">
        <f>VLOOKUP($U3975,$C$3624:$S$3650, COLUMNS($C$3651:R3979), FALSE)</f>
        <v>0</v>
      </c>
      <c r="AN3975">
        <f>VLOOKUP($U3975,$C$3624:$S$3650, COLUMNS($C$3651:S3979), FALSE)</f>
        <v>3.2</v>
      </c>
      <c r="AO3975">
        <f t="shared" si="65"/>
        <v>26.246428571428574</v>
      </c>
    </row>
    <row r="3976" spans="21:41" x14ac:dyDescent="0.2">
      <c r="U3976" t="str">
        <f t="shared" si="66"/>
        <v>LTHpH</v>
      </c>
      <c r="V3976" s="176" t="s">
        <v>14622</v>
      </c>
      <c r="W3976" s="176" t="s">
        <v>14617</v>
      </c>
      <c r="X3976" s="176" t="s">
        <v>14619</v>
      </c>
      <c r="Y3976" s="176" t="s">
        <v>12788</v>
      </c>
      <c r="Z3976" s="176">
        <v>663.20393509999997</v>
      </c>
      <c r="AA3976">
        <f>VLOOKUP($U3976,$C$3624:$S$3650, COLUMNS($C$3651:F3981), FALSE)</f>
        <v>34.75</v>
      </c>
      <c r="AB3976">
        <f>VLOOKUP($U3976,$C$3624:$S$3650, COLUMNS($C$3651:G3981), FALSE)</f>
        <v>0.22360679774997896</v>
      </c>
      <c r="AC3976">
        <f>VLOOKUP($U3976,$C$3624:$S$3650, COLUMNS($C$3651:H3981), FALSE)</f>
        <v>26.8</v>
      </c>
      <c r="AD3976">
        <f>VLOOKUP($U3976,$C$3624:$S$3650, COLUMNS($C$3651:I3981), FALSE)</f>
        <v>2.2249707974499239E-2</v>
      </c>
      <c r="AE3976">
        <f>VLOOKUP($U3976,$C$3624:$S$3650, COLUMNS($C$3651:J3981), FALSE)</f>
        <v>25.25</v>
      </c>
      <c r="AF3976">
        <f>VLOOKUP($U3976,$C$3624:$S$3650, COLUMNS($C$3651:K3981), FALSE)</f>
        <v>7.0359788959778865E-3</v>
      </c>
      <c r="AG3976">
        <f>VLOOKUP($U3976,$C$3624:$S$3650, COLUMNS($C$3651:L3981), FALSE)</f>
        <v>8.0399999999999991</v>
      </c>
      <c r="AH3976">
        <f>VLOOKUP($U3976,$C$3624:$S$3650, COLUMNS($C$3651:M3981), FALSE)</f>
        <v>0</v>
      </c>
      <c r="AI3976">
        <f>VLOOKUP($U3976,$C$3624:$S$3650, COLUMNS($C$3651:N3981), FALSE)</f>
        <v>2150.1875</v>
      </c>
      <c r="AJ3976">
        <f>VLOOKUP($U3976,$C$3624:$S$3650, COLUMNS($C$3651:O3981), FALSE)</f>
        <v>0.3280668263480076</v>
      </c>
      <c r="AK3976">
        <f>VLOOKUP($U3976,$C$3624:$S$3650, COLUMNS($C$3651:P3981), FALSE)</f>
        <v>0</v>
      </c>
      <c r="AL3976">
        <f>VLOOKUP($U3976,$C$3624:$S$3650, COLUMNS($C$3651:Q3981), FALSE)</f>
        <v>375.5</v>
      </c>
      <c r="AM3976">
        <f>VLOOKUP($U3976,$C$3624:$S$3650, COLUMNS($C$3651:R3981), FALSE)</f>
        <v>0</v>
      </c>
      <c r="AN3976">
        <f>VLOOKUP($U3976,$C$3624:$S$3650, COLUMNS($C$3651:S3981), FALSE)</f>
        <v>3.2</v>
      </c>
      <c r="AO3976">
        <f t="shared" si="65"/>
        <v>26.246428571428574</v>
      </c>
    </row>
    <row r="3977" spans="21:41" x14ac:dyDescent="0.2">
      <c r="U3977" t="str">
        <f t="shared" si="66"/>
        <v>LTHpH</v>
      </c>
      <c r="V3977" s="176" t="s">
        <v>14622</v>
      </c>
      <c r="W3977" s="176" t="s">
        <v>14617</v>
      </c>
      <c r="X3977" s="176" t="s">
        <v>14619</v>
      </c>
      <c r="Y3977" s="176" t="s">
        <v>12788</v>
      </c>
      <c r="Z3977" s="176">
        <v>621.17597290000003</v>
      </c>
      <c r="AA3977">
        <f>VLOOKUP($U3977,$C$3624:$S$3650, COLUMNS($C$3651:F3983), FALSE)</f>
        <v>34.75</v>
      </c>
      <c r="AB3977">
        <f>VLOOKUP($U3977,$C$3624:$S$3650, COLUMNS($C$3651:G3983), FALSE)</f>
        <v>0.22360679774997896</v>
      </c>
      <c r="AC3977">
        <f>VLOOKUP($U3977,$C$3624:$S$3650, COLUMNS($C$3651:H3983), FALSE)</f>
        <v>26.8</v>
      </c>
      <c r="AD3977">
        <f>VLOOKUP($U3977,$C$3624:$S$3650, COLUMNS($C$3651:I3983), FALSE)</f>
        <v>2.2249707974499239E-2</v>
      </c>
      <c r="AE3977">
        <f>VLOOKUP($U3977,$C$3624:$S$3650, COLUMNS($C$3651:J3983), FALSE)</f>
        <v>25.25</v>
      </c>
      <c r="AF3977">
        <f>VLOOKUP($U3977,$C$3624:$S$3650, COLUMNS($C$3651:K3983), FALSE)</f>
        <v>7.0359788959778865E-3</v>
      </c>
      <c r="AG3977">
        <f>VLOOKUP($U3977,$C$3624:$S$3650, COLUMNS($C$3651:L3983), FALSE)</f>
        <v>8.0399999999999991</v>
      </c>
      <c r="AH3977">
        <f>VLOOKUP($U3977,$C$3624:$S$3650, COLUMNS($C$3651:M3983), FALSE)</f>
        <v>0</v>
      </c>
      <c r="AI3977">
        <f>VLOOKUP($U3977,$C$3624:$S$3650, COLUMNS($C$3651:N3983), FALSE)</f>
        <v>2150.1875</v>
      </c>
      <c r="AJ3977">
        <f>VLOOKUP($U3977,$C$3624:$S$3650, COLUMNS($C$3651:O3983), FALSE)</f>
        <v>0.3280668263480076</v>
      </c>
      <c r="AK3977">
        <f>VLOOKUP($U3977,$C$3624:$S$3650, COLUMNS($C$3651:P3983), FALSE)</f>
        <v>0</v>
      </c>
      <c r="AL3977">
        <f>VLOOKUP($U3977,$C$3624:$S$3650, COLUMNS($C$3651:Q3983), FALSE)</f>
        <v>375.5</v>
      </c>
      <c r="AM3977">
        <f>VLOOKUP($U3977,$C$3624:$S$3650, COLUMNS($C$3651:R3983), FALSE)</f>
        <v>0</v>
      </c>
      <c r="AN3977">
        <f>VLOOKUP($U3977,$C$3624:$S$3650, COLUMNS($C$3651:S3983), FALSE)</f>
        <v>3.2</v>
      </c>
      <c r="AO3977">
        <f t="shared" si="65"/>
        <v>26.246428571428574</v>
      </c>
    </row>
    <row r="3978" spans="21:41" x14ac:dyDescent="0.2">
      <c r="U3978" t="str">
        <f t="shared" si="66"/>
        <v>LTHpH</v>
      </c>
      <c r="V3978" s="176" t="s">
        <v>14622</v>
      </c>
      <c r="W3978" s="176" t="s">
        <v>14617</v>
      </c>
      <c r="X3978" s="176" t="s">
        <v>14619</v>
      </c>
      <c r="Y3978" s="176" t="s">
        <v>12788</v>
      </c>
      <c r="Z3978" s="176">
        <v>193.69699009999999</v>
      </c>
      <c r="AA3978">
        <f>VLOOKUP($U3978,$C$3624:$S$3650, COLUMNS($C$3651:F3984), FALSE)</f>
        <v>34.75</v>
      </c>
      <c r="AB3978">
        <f>VLOOKUP($U3978,$C$3624:$S$3650, COLUMNS($C$3651:G3984), FALSE)</f>
        <v>0.22360679774997896</v>
      </c>
      <c r="AC3978">
        <f>VLOOKUP($U3978,$C$3624:$S$3650, COLUMNS($C$3651:H3984), FALSE)</f>
        <v>26.8</v>
      </c>
      <c r="AD3978">
        <f>VLOOKUP($U3978,$C$3624:$S$3650, COLUMNS($C$3651:I3984), FALSE)</f>
        <v>2.2249707974499239E-2</v>
      </c>
      <c r="AE3978">
        <f>VLOOKUP($U3978,$C$3624:$S$3650, COLUMNS($C$3651:J3984), FALSE)</f>
        <v>25.25</v>
      </c>
      <c r="AF3978">
        <f>VLOOKUP($U3978,$C$3624:$S$3650, COLUMNS($C$3651:K3984), FALSE)</f>
        <v>7.0359788959778865E-3</v>
      </c>
      <c r="AG3978">
        <f>VLOOKUP($U3978,$C$3624:$S$3650, COLUMNS($C$3651:L3984), FALSE)</f>
        <v>8.0399999999999991</v>
      </c>
      <c r="AH3978">
        <f>VLOOKUP($U3978,$C$3624:$S$3650, COLUMNS($C$3651:M3984), FALSE)</f>
        <v>0</v>
      </c>
      <c r="AI3978">
        <f>VLOOKUP($U3978,$C$3624:$S$3650, COLUMNS($C$3651:N3984), FALSE)</f>
        <v>2150.1875</v>
      </c>
      <c r="AJ3978">
        <f>VLOOKUP($U3978,$C$3624:$S$3650, COLUMNS($C$3651:O3984), FALSE)</f>
        <v>0.3280668263480076</v>
      </c>
      <c r="AK3978">
        <f>VLOOKUP($U3978,$C$3624:$S$3650, COLUMNS($C$3651:P3984), FALSE)</f>
        <v>0</v>
      </c>
      <c r="AL3978">
        <f>VLOOKUP($U3978,$C$3624:$S$3650, COLUMNS($C$3651:Q3984), FALSE)</f>
        <v>375.5</v>
      </c>
      <c r="AM3978">
        <f>VLOOKUP($U3978,$C$3624:$S$3650, COLUMNS($C$3651:R3984), FALSE)</f>
        <v>0</v>
      </c>
      <c r="AN3978">
        <f>VLOOKUP($U3978,$C$3624:$S$3650, COLUMNS($C$3651:S3984), FALSE)</f>
        <v>3.2</v>
      </c>
      <c r="AO3978">
        <f t="shared" si="65"/>
        <v>26.246428571428574</v>
      </c>
    </row>
    <row r="3979" spans="21:41" x14ac:dyDescent="0.2">
      <c r="U3979" t="str">
        <f t="shared" si="66"/>
        <v>LTMpH</v>
      </c>
      <c r="V3979" s="176" t="s">
        <v>14622</v>
      </c>
      <c r="W3979" s="176" t="s">
        <v>14621</v>
      </c>
      <c r="X3979" s="176" t="s">
        <v>14618</v>
      </c>
      <c r="Y3979" s="176" t="s">
        <v>12788</v>
      </c>
      <c r="Z3979" s="176">
        <v>206.5769659</v>
      </c>
      <c r="AA3979">
        <f>VLOOKUP($U3979,$C$3624:$S$3650, COLUMNS($C$3651:F3985), FALSE)</f>
        <v>34.75</v>
      </c>
      <c r="AB3979">
        <f>VLOOKUP($U3979,$C$3624:$S$3650, COLUMNS($C$3651:G3985), FALSE)</f>
        <v>0.22360679774997896</v>
      </c>
      <c r="AC3979">
        <f>VLOOKUP($U3979,$C$3624:$S$3650, COLUMNS($C$3651:H3985), FALSE)</f>
        <v>26.8</v>
      </c>
      <c r="AD3979">
        <f>VLOOKUP($U3979,$C$3624:$S$3650, COLUMNS($C$3651:I3985), FALSE)</f>
        <v>1.5811388300841896E-2</v>
      </c>
      <c r="AE3979">
        <f>VLOOKUP($U3979,$C$3624:$S$3650, COLUMNS($C$3651:J3985), FALSE)</f>
        <v>25.2990099009901</v>
      </c>
      <c r="AF3979">
        <f>VLOOKUP($U3979,$C$3624:$S$3650, COLUMNS($C$3651:K3985), FALSE)</f>
        <v>7.0359788959778865E-3</v>
      </c>
      <c r="AG3979">
        <f>VLOOKUP($U3979,$C$3624:$S$3650, COLUMNS($C$3651:L3985), FALSE)</f>
        <v>7.8909090909090915</v>
      </c>
      <c r="AH3979">
        <f>VLOOKUP($U3979,$C$3624:$S$3650, COLUMNS($C$3651:M3985), FALSE)</f>
        <v>1.2582848310586652E-3</v>
      </c>
      <c r="AI3979">
        <f>VLOOKUP($U3979,$C$3624:$S$3650, COLUMNS($C$3651:N3985), FALSE)</f>
        <v>2133.375</v>
      </c>
      <c r="AJ3979">
        <f>VLOOKUP($U3979,$C$3624:$S$3650, COLUMNS($C$3651:O3985), FALSE)</f>
        <v>0.49661728141004102</v>
      </c>
      <c r="AK3979">
        <f>VLOOKUP($U3979,$C$3624:$S$3650, COLUMNS($C$3651:P3985), FALSE)</f>
        <v>0</v>
      </c>
      <c r="AL3979">
        <f>VLOOKUP($U3979,$C$3624:$S$3650, COLUMNS($C$3651:Q3985), FALSE)</f>
        <v>561</v>
      </c>
      <c r="AM3979">
        <f>VLOOKUP($U3979,$C$3624:$S$3650, COLUMNS($C$3651:R3985), FALSE)</f>
        <v>0</v>
      </c>
      <c r="AN3979">
        <f>VLOOKUP($U3979,$C$3624:$S$3650, COLUMNS($C$3651:S3985), FALSE)</f>
        <v>2.4449999999999998</v>
      </c>
      <c r="AO3979">
        <f t="shared" si="65"/>
        <v>26.263932107496466</v>
      </c>
    </row>
    <row r="3980" spans="21:41" x14ac:dyDescent="0.2">
      <c r="U3980" t="str">
        <f t="shared" si="66"/>
        <v>LTMpH</v>
      </c>
      <c r="V3980" s="176" t="s">
        <v>14622</v>
      </c>
      <c r="W3980" s="176" t="s">
        <v>14621</v>
      </c>
      <c r="X3980" s="176" t="s">
        <v>14618</v>
      </c>
      <c r="Y3980" s="176" t="s">
        <v>12788</v>
      </c>
      <c r="Z3980" s="176">
        <v>495.82680499999998</v>
      </c>
      <c r="AA3980">
        <f>VLOOKUP($U3980,$C$3624:$S$3650, COLUMNS($C$3651:F3986), FALSE)</f>
        <v>34.75</v>
      </c>
      <c r="AB3980">
        <f>VLOOKUP($U3980,$C$3624:$S$3650, COLUMNS($C$3651:G3986), FALSE)</f>
        <v>0.22360679774997896</v>
      </c>
      <c r="AC3980">
        <f>VLOOKUP($U3980,$C$3624:$S$3650, COLUMNS($C$3651:H3986), FALSE)</f>
        <v>26.8</v>
      </c>
      <c r="AD3980">
        <f>VLOOKUP($U3980,$C$3624:$S$3650, COLUMNS($C$3651:I3986), FALSE)</f>
        <v>1.5811388300841896E-2</v>
      </c>
      <c r="AE3980">
        <f>VLOOKUP($U3980,$C$3624:$S$3650, COLUMNS($C$3651:J3986), FALSE)</f>
        <v>25.2990099009901</v>
      </c>
      <c r="AF3980">
        <f>VLOOKUP($U3980,$C$3624:$S$3650, COLUMNS($C$3651:K3986), FALSE)</f>
        <v>7.0359788959778865E-3</v>
      </c>
      <c r="AG3980">
        <f>VLOOKUP($U3980,$C$3624:$S$3650, COLUMNS($C$3651:L3986), FALSE)</f>
        <v>7.8909090909090915</v>
      </c>
      <c r="AH3980">
        <f>VLOOKUP($U3980,$C$3624:$S$3650, COLUMNS($C$3651:M3986), FALSE)</f>
        <v>1.2582848310586652E-3</v>
      </c>
      <c r="AI3980">
        <f>VLOOKUP($U3980,$C$3624:$S$3650, COLUMNS($C$3651:N3986), FALSE)</f>
        <v>2133.375</v>
      </c>
      <c r="AJ3980">
        <f>VLOOKUP($U3980,$C$3624:$S$3650, COLUMNS($C$3651:O3986), FALSE)</f>
        <v>0.49661728141004102</v>
      </c>
      <c r="AK3980">
        <f>VLOOKUP($U3980,$C$3624:$S$3650, COLUMNS($C$3651:P3986), FALSE)</f>
        <v>0</v>
      </c>
      <c r="AL3980">
        <f>VLOOKUP($U3980,$C$3624:$S$3650, COLUMNS($C$3651:Q3986), FALSE)</f>
        <v>561</v>
      </c>
      <c r="AM3980">
        <f>VLOOKUP($U3980,$C$3624:$S$3650, COLUMNS($C$3651:R3986), FALSE)</f>
        <v>0</v>
      </c>
      <c r="AN3980">
        <f>VLOOKUP($U3980,$C$3624:$S$3650, COLUMNS($C$3651:S3986), FALSE)</f>
        <v>2.4449999999999998</v>
      </c>
      <c r="AO3980">
        <f t="shared" si="65"/>
        <v>26.263932107496466</v>
      </c>
    </row>
    <row r="3981" spans="21:41" x14ac:dyDescent="0.2">
      <c r="U3981" t="str">
        <f t="shared" si="66"/>
        <v>LTMpH</v>
      </c>
      <c r="V3981" s="176" t="s">
        <v>14622</v>
      </c>
      <c r="W3981" s="176" t="s">
        <v>14621</v>
      </c>
      <c r="X3981" s="176" t="s">
        <v>14618</v>
      </c>
      <c r="Y3981" s="176" t="s">
        <v>12788</v>
      </c>
      <c r="Z3981" s="176">
        <v>260.93932530000001</v>
      </c>
      <c r="AA3981">
        <f>VLOOKUP($U3981,$C$3624:$S$3650, COLUMNS($C$3651:F3987), FALSE)</f>
        <v>34.75</v>
      </c>
      <c r="AB3981">
        <f>VLOOKUP($U3981,$C$3624:$S$3650, COLUMNS($C$3651:G3987), FALSE)</f>
        <v>0.22360679774997896</v>
      </c>
      <c r="AC3981">
        <f>VLOOKUP($U3981,$C$3624:$S$3650, COLUMNS($C$3651:H3987), FALSE)</f>
        <v>26.8</v>
      </c>
      <c r="AD3981">
        <f>VLOOKUP($U3981,$C$3624:$S$3650, COLUMNS($C$3651:I3987), FALSE)</f>
        <v>1.5811388300841896E-2</v>
      </c>
      <c r="AE3981">
        <f>VLOOKUP($U3981,$C$3624:$S$3650, COLUMNS($C$3651:J3987), FALSE)</f>
        <v>25.2990099009901</v>
      </c>
      <c r="AF3981">
        <f>VLOOKUP($U3981,$C$3624:$S$3650, COLUMNS($C$3651:K3987), FALSE)</f>
        <v>7.0359788959778865E-3</v>
      </c>
      <c r="AG3981">
        <f>VLOOKUP($U3981,$C$3624:$S$3650, COLUMNS($C$3651:L3987), FALSE)</f>
        <v>7.8909090909090915</v>
      </c>
      <c r="AH3981">
        <f>VLOOKUP($U3981,$C$3624:$S$3650, COLUMNS($C$3651:M3987), FALSE)</f>
        <v>1.2582848310586652E-3</v>
      </c>
      <c r="AI3981">
        <f>VLOOKUP($U3981,$C$3624:$S$3650, COLUMNS($C$3651:N3987), FALSE)</f>
        <v>2133.375</v>
      </c>
      <c r="AJ3981">
        <f>VLOOKUP($U3981,$C$3624:$S$3650, COLUMNS($C$3651:O3987), FALSE)</f>
        <v>0.49661728141004102</v>
      </c>
      <c r="AK3981">
        <f>VLOOKUP($U3981,$C$3624:$S$3650, COLUMNS($C$3651:P3987), FALSE)</f>
        <v>0</v>
      </c>
      <c r="AL3981">
        <f>VLOOKUP($U3981,$C$3624:$S$3650, COLUMNS($C$3651:Q3987), FALSE)</f>
        <v>561</v>
      </c>
      <c r="AM3981">
        <f>VLOOKUP($U3981,$C$3624:$S$3650, COLUMNS($C$3651:R3987), FALSE)</f>
        <v>0</v>
      </c>
      <c r="AN3981">
        <f>VLOOKUP($U3981,$C$3624:$S$3650, COLUMNS($C$3651:S3987), FALSE)</f>
        <v>2.4449999999999998</v>
      </c>
      <c r="AO3981">
        <f t="shared" si="65"/>
        <v>26.263932107496466</v>
      </c>
    </row>
    <row r="3982" spans="21:41" x14ac:dyDescent="0.2">
      <c r="U3982" t="str">
        <f t="shared" si="66"/>
        <v>LTMpH</v>
      </c>
      <c r="V3982" s="176" t="s">
        <v>14622</v>
      </c>
      <c r="W3982" s="176" t="s">
        <v>14621</v>
      </c>
      <c r="X3982" s="176" t="s">
        <v>14618</v>
      </c>
      <c r="Y3982" s="176" t="s">
        <v>12788</v>
      </c>
      <c r="Z3982" s="176">
        <v>496.29514330000001</v>
      </c>
      <c r="AA3982">
        <f>VLOOKUP($U3982,$C$3624:$S$3650, COLUMNS($C$3651:F3988), FALSE)</f>
        <v>34.75</v>
      </c>
      <c r="AB3982">
        <f>VLOOKUP($U3982,$C$3624:$S$3650, COLUMNS($C$3651:G3988), FALSE)</f>
        <v>0.22360679774997896</v>
      </c>
      <c r="AC3982">
        <f>VLOOKUP($U3982,$C$3624:$S$3650, COLUMNS($C$3651:H3988), FALSE)</f>
        <v>26.8</v>
      </c>
      <c r="AD3982">
        <f>VLOOKUP($U3982,$C$3624:$S$3650, COLUMNS($C$3651:I3988), FALSE)</f>
        <v>1.5811388300841896E-2</v>
      </c>
      <c r="AE3982">
        <f>VLOOKUP($U3982,$C$3624:$S$3650, COLUMNS($C$3651:J3988), FALSE)</f>
        <v>25.2990099009901</v>
      </c>
      <c r="AF3982">
        <f>VLOOKUP($U3982,$C$3624:$S$3650, COLUMNS($C$3651:K3988), FALSE)</f>
        <v>7.0359788959778865E-3</v>
      </c>
      <c r="AG3982">
        <f>VLOOKUP($U3982,$C$3624:$S$3650, COLUMNS($C$3651:L3988), FALSE)</f>
        <v>7.8909090909090915</v>
      </c>
      <c r="AH3982">
        <f>VLOOKUP($U3982,$C$3624:$S$3650, COLUMNS($C$3651:M3988), FALSE)</f>
        <v>1.2582848310586652E-3</v>
      </c>
      <c r="AI3982">
        <f>VLOOKUP($U3982,$C$3624:$S$3650, COLUMNS($C$3651:N3988), FALSE)</f>
        <v>2133.375</v>
      </c>
      <c r="AJ3982">
        <f>VLOOKUP($U3982,$C$3624:$S$3650, COLUMNS($C$3651:O3988), FALSE)</f>
        <v>0.49661728141004102</v>
      </c>
      <c r="AK3982">
        <f>VLOOKUP($U3982,$C$3624:$S$3650, COLUMNS($C$3651:P3988), FALSE)</f>
        <v>0</v>
      </c>
      <c r="AL3982">
        <f>VLOOKUP($U3982,$C$3624:$S$3650, COLUMNS($C$3651:Q3988), FALSE)</f>
        <v>561</v>
      </c>
      <c r="AM3982">
        <f>VLOOKUP($U3982,$C$3624:$S$3650, COLUMNS($C$3651:R3988), FALSE)</f>
        <v>0</v>
      </c>
      <c r="AN3982">
        <f>VLOOKUP($U3982,$C$3624:$S$3650, COLUMNS($C$3651:S3988), FALSE)</f>
        <v>2.4449999999999998</v>
      </c>
      <c r="AO3982">
        <f t="shared" si="65"/>
        <v>26.263932107496466</v>
      </c>
    </row>
    <row r="3983" spans="21:41" x14ac:dyDescent="0.2">
      <c r="U3983" t="str">
        <f t="shared" si="66"/>
        <v>LTMpH</v>
      </c>
      <c r="V3983" s="176" t="s">
        <v>14622</v>
      </c>
      <c r="W3983" s="176" t="s">
        <v>14621</v>
      </c>
      <c r="X3983" s="176" t="s">
        <v>14618</v>
      </c>
      <c r="Y3983" s="176" t="s">
        <v>12788</v>
      </c>
      <c r="Z3983" s="176">
        <v>810.51629170000001</v>
      </c>
      <c r="AA3983">
        <f>VLOOKUP($U3983,$C$3624:$S$3650, COLUMNS($C$3651:F3989), FALSE)</f>
        <v>34.75</v>
      </c>
      <c r="AB3983">
        <f>VLOOKUP($U3983,$C$3624:$S$3650, COLUMNS($C$3651:G3989), FALSE)</f>
        <v>0.22360679774997896</v>
      </c>
      <c r="AC3983">
        <f>VLOOKUP($U3983,$C$3624:$S$3650, COLUMNS($C$3651:H3989), FALSE)</f>
        <v>26.8</v>
      </c>
      <c r="AD3983">
        <f>VLOOKUP($U3983,$C$3624:$S$3650, COLUMNS($C$3651:I3989), FALSE)</f>
        <v>1.5811388300841896E-2</v>
      </c>
      <c r="AE3983">
        <f>VLOOKUP($U3983,$C$3624:$S$3650, COLUMNS($C$3651:J3989), FALSE)</f>
        <v>25.2990099009901</v>
      </c>
      <c r="AF3983">
        <f>VLOOKUP($U3983,$C$3624:$S$3650, COLUMNS($C$3651:K3989), FALSE)</f>
        <v>7.0359788959778865E-3</v>
      </c>
      <c r="AG3983">
        <f>VLOOKUP($U3983,$C$3624:$S$3650, COLUMNS($C$3651:L3989), FALSE)</f>
        <v>7.8909090909090915</v>
      </c>
      <c r="AH3983">
        <f>VLOOKUP($U3983,$C$3624:$S$3650, COLUMNS($C$3651:M3989), FALSE)</f>
        <v>1.2582848310586652E-3</v>
      </c>
      <c r="AI3983">
        <f>VLOOKUP($U3983,$C$3624:$S$3650, COLUMNS($C$3651:N3989), FALSE)</f>
        <v>2133.375</v>
      </c>
      <c r="AJ3983">
        <f>VLOOKUP($U3983,$C$3624:$S$3650, COLUMNS($C$3651:O3989), FALSE)</f>
        <v>0.49661728141004102</v>
      </c>
      <c r="AK3983">
        <f>VLOOKUP($U3983,$C$3624:$S$3650, COLUMNS($C$3651:P3989), FALSE)</f>
        <v>0</v>
      </c>
      <c r="AL3983">
        <f>VLOOKUP($U3983,$C$3624:$S$3650, COLUMNS($C$3651:Q3989), FALSE)</f>
        <v>561</v>
      </c>
      <c r="AM3983">
        <f>VLOOKUP($U3983,$C$3624:$S$3650, COLUMNS($C$3651:R3989), FALSE)</f>
        <v>0</v>
      </c>
      <c r="AN3983">
        <f>VLOOKUP($U3983,$C$3624:$S$3650, COLUMNS($C$3651:S3989), FALSE)</f>
        <v>2.4449999999999998</v>
      </c>
      <c r="AO3983">
        <f t="shared" si="65"/>
        <v>26.263932107496466</v>
      </c>
    </row>
    <row r="3984" spans="21:41" x14ac:dyDescent="0.2">
      <c r="U3984" t="str">
        <f t="shared" si="66"/>
        <v>LTMpH</v>
      </c>
      <c r="V3984" s="176" t="s">
        <v>14622</v>
      </c>
      <c r="W3984" s="176" t="s">
        <v>14621</v>
      </c>
      <c r="X3984" s="176" t="s">
        <v>14618</v>
      </c>
      <c r="Y3984" s="176" t="s">
        <v>12788</v>
      </c>
      <c r="Z3984" s="176">
        <v>368.02109289999999</v>
      </c>
      <c r="AA3984">
        <f>VLOOKUP($U3984,$C$3624:$S$3650, COLUMNS($C$3651:F3990), FALSE)</f>
        <v>34.75</v>
      </c>
      <c r="AB3984">
        <f>VLOOKUP($U3984,$C$3624:$S$3650, COLUMNS($C$3651:G3990), FALSE)</f>
        <v>0.22360679774997896</v>
      </c>
      <c r="AC3984">
        <f>VLOOKUP($U3984,$C$3624:$S$3650, COLUMNS($C$3651:H3990), FALSE)</f>
        <v>26.8</v>
      </c>
      <c r="AD3984">
        <f>VLOOKUP($U3984,$C$3624:$S$3650, COLUMNS($C$3651:I3990), FALSE)</f>
        <v>1.5811388300841896E-2</v>
      </c>
      <c r="AE3984">
        <f>VLOOKUP($U3984,$C$3624:$S$3650, COLUMNS($C$3651:J3990), FALSE)</f>
        <v>25.2990099009901</v>
      </c>
      <c r="AF3984">
        <f>VLOOKUP($U3984,$C$3624:$S$3650, COLUMNS($C$3651:K3990), FALSE)</f>
        <v>7.0359788959778865E-3</v>
      </c>
      <c r="AG3984">
        <f>VLOOKUP($U3984,$C$3624:$S$3650, COLUMNS($C$3651:L3990), FALSE)</f>
        <v>7.8909090909090915</v>
      </c>
      <c r="AH3984">
        <f>VLOOKUP($U3984,$C$3624:$S$3650, COLUMNS($C$3651:M3990), FALSE)</f>
        <v>1.2582848310586652E-3</v>
      </c>
      <c r="AI3984">
        <f>VLOOKUP($U3984,$C$3624:$S$3650, COLUMNS($C$3651:N3990), FALSE)</f>
        <v>2133.375</v>
      </c>
      <c r="AJ3984">
        <f>VLOOKUP($U3984,$C$3624:$S$3650, COLUMNS($C$3651:O3990), FALSE)</f>
        <v>0.49661728141004102</v>
      </c>
      <c r="AK3984">
        <f>VLOOKUP($U3984,$C$3624:$S$3650, COLUMNS($C$3651:P3990), FALSE)</f>
        <v>0</v>
      </c>
      <c r="AL3984">
        <f>VLOOKUP($U3984,$C$3624:$S$3650, COLUMNS($C$3651:Q3990), FALSE)</f>
        <v>561</v>
      </c>
      <c r="AM3984">
        <f>VLOOKUP($U3984,$C$3624:$S$3650, COLUMNS($C$3651:R3990), FALSE)</f>
        <v>0</v>
      </c>
      <c r="AN3984">
        <f>VLOOKUP($U3984,$C$3624:$S$3650, COLUMNS($C$3651:S3990), FALSE)</f>
        <v>2.4449999999999998</v>
      </c>
      <c r="AO3984">
        <f t="shared" si="65"/>
        <v>26.263932107496466</v>
      </c>
    </row>
    <row r="3985" spans="21:41" x14ac:dyDescent="0.2">
      <c r="U3985" t="str">
        <f t="shared" si="66"/>
        <v>LTMpH</v>
      </c>
      <c r="V3985" s="176" t="s">
        <v>14622</v>
      </c>
      <c r="W3985" s="176" t="s">
        <v>14621</v>
      </c>
      <c r="X3985" s="176" t="s">
        <v>14619</v>
      </c>
      <c r="Y3985" s="176" t="s">
        <v>12788</v>
      </c>
      <c r="Z3985" s="176">
        <v>790.39926070000001</v>
      </c>
      <c r="AA3985">
        <f>VLOOKUP($U3985,$C$3624:$S$3650, COLUMNS($C$3651:F3991), FALSE)</f>
        <v>34.75</v>
      </c>
      <c r="AB3985">
        <f>VLOOKUP($U3985,$C$3624:$S$3650, COLUMNS($C$3651:G3991), FALSE)</f>
        <v>0.22360679774997896</v>
      </c>
      <c r="AC3985">
        <f>VLOOKUP($U3985,$C$3624:$S$3650, COLUMNS($C$3651:H3991), FALSE)</f>
        <v>26.8</v>
      </c>
      <c r="AD3985">
        <f>VLOOKUP($U3985,$C$3624:$S$3650, COLUMNS($C$3651:I3991), FALSE)</f>
        <v>1.5811388300841896E-2</v>
      </c>
      <c r="AE3985">
        <f>VLOOKUP($U3985,$C$3624:$S$3650, COLUMNS($C$3651:J3991), FALSE)</f>
        <v>25.2990099009901</v>
      </c>
      <c r="AF3985">
        <f>VLOOKUP($U3985,$C$3624:$S$3650, COLUMNS($C$3651:K3991), FALSE)</f>
        <v>7.0359788959778865E-3</v>
      </c>
      <c r="AG3985">
        <f>VLOOKUP($U3985,$C$3624:$S$3650, COLUMNS($C$3651:L3991), FALSE)</f>
        <v>7.8909090909090915</v>
      </c>
      <c r="AH3985">
        <f>VLOOKUP($U3985,$C$3624:$S$3650, COLUMNS($C$3651:M3991), FALSE)</f>
        <v>1.2582848310586652E-3</v>
      </c>
      <c r="AI3985">
        <f>VLOOKUP($U3985,$C$3624:$S$3650, COLUMNS($C$3651:N3991), FALSE)</f>
        <v>2133.375</v>
      </c>
      <c r="AJ3985">
        <f>VLOOKUP($U3985,$C$3624:$S$3650, COLUMNS($C$3651:O3991), FALSE)</f>
        <v>0.49661728141004102</v>
      </c>
      <c r="AK3985">
        <f>VLOOKUP($U3985,$C$3624:$S$3650, COLUMNS($C$3651:P3991), FALSE)</f>
        <v>0</v>
      </c>
      <c r="AL3985">
        <f>VLOOKUP($U3985,$C$3624:$S$3650, COLUMNS($C$3651:Q3991), FALSE)</f>
        <v>561</v>
      </c>
      <c r="AM3985">
        <f>VLOOKUP($U3985,$C$3624:$S$3650, COLUMNS($C$3651:R3991), FALSE)</f>
        <v>0</v>
      </c>
      <c r="AN3985">
        <f>VLOOKUP($U3985,$C$3624:$S$3650, COLUMNS($C$3651:S3991), FALSE)</f>
        <v>2.4449999999999998</v>
      </c>
      <c r="AO3985">
        <f t="shared" si="65"/>
        <v>26.263932107496466</v>
      </c>
    </row>
    <row r="3986" spans="21:41" x14ac:dyDescent="0.2">
      <c r="U3986" t="str">
        <f t="shared" si="66"/>
        <v>LTMpH</v>
      </c>
      <c r="V3986" s="176" t="s">
        <v>14622</v>
      </c>
      <c r="W3986" s="176" t="s">
        <v>14621</v>
      </c>
      <c r="X3986" s="176" t="s">
        <v>14619</v>
      </c>
      <c r="Y3986" s="176" t="s">
        <v>12788</v>
      </c>
      <c r="Z3986" s="176">
        <v>318.13119319999998</v>
      </c>
      <c r="AA3986">
        <f>VLOOKUP($U3986,$C$3624:$S$3650, COLUMNS($C$3651:F3992), FALSE)</f>
        <v>34.75</v>
      </c>
      <c r="AB3986">
        <f>VLOOKUP($U3986,$C$3624:$S$3650, COLUMNS($C$3651:G3992), FALSE)</f>
        <v>0.22360679774997896</v>
      </c>
      <c r="AC3986">
        <f>VLOOKUP($U3986,$C$3624:$S$3650, COLUMNS($C$3651:H3992), FALSE)</f>
        <v>26.8</v>
      </c>
      <c r="AD3986">
        <f>VLOOKUP($U3986,$C$3624:$S$3650, COLUMNS($C$3651:I3992), FALSE)</f>
        <v>1.5811388300841896E-2</v>
      </c>
      <c r="AE3986">
        <f>VLOOKUP($U3986,$C$3624:$S$3650, COLUMNS($C$3651:J3992), FALSE)</f>
        <v>25.2990099009901</v>
      </c>
      <c r="AF3986">
        <f>VLOOKUP($U3986,$C$3624:$S$3650, COLUMNS($C$3651:K3992), FALSE)</f>
        <v>7.0359788959778865E-3</v>
      </c>
      <c r="AG3986">
        <f>VLOOKUP($U3986,$C$3624:$S$3650, COLUMNS($C$3651:L3992), FALSE)</f>
        <v>7.8909090909090915</v>
      </c>
      <c r="AH3986">
        <f>VLOOKUP($U3986,$C$3624:$S$3650, COLUMNS($C$3651:M3992), FALSE)</f>
        <v>1.2582848310586652E-3</v>
      </c>
      <c r="AI3986">
        <f>VLOOKUP($U3986,$C$3624:$S$3650, COLUMNS($C$3651:N3992), FALSE)</f>
        <v>2133.375</v>
      </c>
      <c r="AJ3986">
        <f>VLOOKUP($U3986,$C$3624:$S$3650, COLUMNS($C$3651:O3992), FALSE)</f>
        <v>0.49661728141004102</v>
      </c>
      <c r="AK3986">
        <f>VLOOKUP($U3986,$C$3624:$S$3650, COLUMNS($C$3651:P3992), FALSE)</f>
        <v>0</v>
      </c>
      <c r="AL3986">
        <f>VLOOKUP($U3986,$C$3624:$S$3650, COLUMNS($C$3651:Q3992), FALSE)</f>
        <v>561</v>
      </c>
      <c r="AM3986">
        <f>VLOOKUP($U3986,$C$3624:$S$3650, COLUMNS($C$3651:R3992), FALSE)</f>
        <v>0</v>
      </c>
      <c r="AN3986">
        <f>VLOOKUP($U3986,$C$3624:$S$3650, COLUMNS($C$3651:S3992), FALSE)</f>
        <v>2.4449999999999998</v>
      </c>
      <c r="AO3986">
        <f t="shared" si="65"/>
        <v>26.263932107496466</v>
      </c>
    </row>
    <row r="3987" spans="21:41" x14ac:dyDescent="0.2">
      <c r="U3987" t="str">
        <f t="shared" si="66"/>
        <v>LTMpH</v>
      </c>
      <c r="V3987" s="176" t="s">
        <v>14622</v>
      </c>
      <c r="W3987" s="176" t="s">
        <v>14621</v>
      </c>
      <c r="X3987" s="176" t="s">
        <v>14619</v>
      </c>
      <c r="Y3987" s="176" t="s">
        <v>12788</v>
      </c>
      <c r="Z3987" s="176">
        <v>585.52625969999997</v>
      </c>
      <c r="AA3987">
        <f>VLOOKUP($U3987,$C$3624:$S$3650, COLUMNS($C$3651:F3993), FALSE)</f>
        <v>34.75</v>
      </c>
      <c r="AB3987">
        <f>VLOOKUP($U3987,$C$3624:$S$3650, COLUMNS($C$3651:G3993), FALSE)</f>
        <v>0.22360679774997896</v>
      </c>
      <c r="AC3987">
        <f>VLOOKUP($U3987,$C$3624:$S$3650, COLUMNS($C$3651:H3993), FALSE)</f>
        <v>26.8</v>
      </c>
      <c r="AD3987">
        <f>VLOOKUP($U3987,$C$3624:$S$3650, COLUMNS($C$3651:I3993), FALSE)</f>
        <v>1.5811388300841896E-2</v>
      </c>
      <c r="AE3987">
        <f>VLOOKUP($U3987,$C$3624:$S$3650, COLUMNS($C$3651:J3993), FALSE)</f>
        <v>25.2990099009901</v>
      </c>
      <c r="AF3987">
        <f>VLOOKUP($U3987,$C$3624:$S$3650, COLUMNS($C$3651:K3993), FALSE)</f>
        <v>7.0359788959778865E-3</v>
      </c>
      <c r="AG3987">
        <f>VLOOKUP($U3987,$C$3624:$S$3650, COLUMNS($C$3651:L3993), FALSE)</f>
        <v>7.8909090909090915</v>
      </c>
      <c r="AH3987">
        <f>VLOOKUP($U3987,$C$3624:$S$3650, COLUMNS($C$3651:M3993), FALSE)</f>
        <v>1.2582848310586652E-3</v>
      </c>
      <c r="AI3987">
        <f>VLOOKUP($U3987,$C$3624:$S$3650, COLUMNS($C$3651:N3993), FALSE)</f>
        <v>2133.375</v>
      </c>
      <c r="AJ3987">
        <f>VLOOKUP($U3987,$C$3624:$S$3650, COLUMNS($C$3651:O3993), FALSE)</f>
        <v>0.49661728141004102</v>
      </c>
      <c r="AK3987">
        <f>VLOOKUP($U3987,$C$3624:$S$3650, COLUMNS($C$3651:P3993), FALSE)</f>
        <v>0</v>
      </c>
      <c r="AL3987">
        <f>VLOOKUP($U3987,$C$3624:$S$3650, COLUMNS($C$3651:Q3993), FALSE)</f>
        <v>561</v>
      </c>
      <c r="AM3987">
        <f>VLOOKUP($U3987,$C$3624:$S$3650, COLUMNS($C$3651:R3993), FALSE)</f>
        <v>0</v>
      </c>
      <c r="AN3987">
        <f>VLOOKUP($U3987,$C$3624:$S$3650, COLUMNS($C$3651:S3993), FALSE)</f>
        <v>2.4449999999999998</v>
      </c>
      <c r="AO3987">
        <f t="shared" si="65"/>
        <v>26.263932107496466</v>
      </c>
    </row>
    <row r="3988" spans="21:41" x14ac:dyDescent="0.2">
      <c r="U3988" t="str">
        <f t="shared" si="66"/>
        <v>LTMpH</v>
      </c>
      <c r="V3988" s="176" t="s">
        <v>14622</v>
      </c>
      <c r="W3988" s="176" t="s">
        <v>14621</v>
      </c>
      <c r="X3988" s="176" t="s">
        <v>14619</v>
      </c>
      <c r="Y3988" s="176" t="s">
        <v>12788</v>
      </c>
      <c r="Z3988" s="176">
        <v>250.972296</v>
      </c>
      <c r="AA3988">
        <f>VLOOKUP($U3988,$C$3624:$S$3650, COLUMNS($C$3651:F3993), FALSE)</f>
        <v>34.75</v>
      </c>
      <c r="AB3988">
        <f>VLOOKUP($U3988,$C$3624:$S$3650, COLUMNS($C$3651:G3993), FALSE)</f>
        <v>0.22360679774997896</v>
      </c>
      <c r="AC3988">
        <f>VLOOKUP($U3988,$C$3624:$S$3650, COLUMNS($C$3651:H3993), FALSE)</f>
        <v>26.8</v>
      </c>
      <c r="AD3988">
        <f>VLOOKUP($U3988,$C$3624:$S$3650, COLUMNS($C$3651:I3993), FALSE)</f>
        <v>1.5811388300841896E-2</v>
      </c>
      <c r="AE3988">
        <f>VLOOKUP($U3988,$C$3624:$S$3650, COLUMNS($C$3651:J3993), FALSE)</f>
        <v>25.2990099009901</v>
      </c>
      <c r="AF3988">
        <f>VLOOKUP($U3988,$C$3624:$S$3650, COLUMNS($C$3651:K3993), FALSE)</f>
        <v>7.0359788959778865E-3</v>
      </c>
      <c r="AG3988">
        <f>VLOOKUP($U3988,$C$3624:$S$3650, COLUMNS($C$3651:L3993), FALSE)</f>
        <v>7.8909090909090915</v>
      </c>
      <c r="AH3988">
        <f>VLOOKUP($U3988,$C$3624:$S$3650, COLUMNS($C$3651:M3993), FALSE)</f>
        <v>1.2582848310586652E-3</v>
      </c>
      <c r="AI3988">
        <f>VLOOKUP($U3988,$C$3624:$S$3650, COLUMNS($C$3651:N3993), FALSE)</f>
        <v>2133.375</v>
      </c>
      <c r="AJ3988">
        <f>VLOOKUP($U3988,$C$3624:$S$3650, COLUMNS($C$3651:O3993), FALSE)</f>
        <v>0.49661728141004102</v>
      </c>
      <c r="AK3988">
        <f>VLOOKUP($U3988,$C$3624:$S$3650, COLUMNS($C$3651:P3993), FALSE)</f>
        <v>0</v>
      </c>
      <c r="AL3988">
        <f>VLOOKUP($U3988,$C$3624:$S$3650, COLUMNS($C$3651:Q3993), FALSE)</f>
        <v>561</v>
      </c>
      <c r="AM3988">
        <f>VLOOKUP($U3988,$C$3624:$S$3650, COLUMNS($C$3651:R3993), FALSE)</f>
        <v>0</v>
      </c>
      <c r="AN3988">
        <f>VLOOKUP($U3988,$C$3624:$S$3650, COLUMNS($C$3651:S3993), FALSE)</f>
        <v>2.4449999999999998</v>
      </c>
      <c r="AO3988">
        <f t="shared" si="65"/>
        <v>26.263932107496466</v>
      </c>
    </row>
    <row r="3989" spans="21:41" x14ac:dyDescent="0.2">
      <c r="U3989" t="str">
        <f t="shared" si="66"/>
        <v>LTMpH</v>
      </c>
      <c r="V3989" s="176" t="s">
        <v>14622</v>
      </c>
      <c r="W3989" s="176" t="s">
        <v>14621</v>
      </c>
      <c r="X3989" s="176" t="s">
        <v>14619</v>
      </c>
      <c r="Y3989" s="176" t="s">
        <v>12788</v>
      </c>
      <c r="Z3989" s="176">
        <v>208.99627380000001</v>
      </c>
      <c r="AA3989">
        <f>VLOOKUP($U3989,$C$3624:$S$3650, COLUMNS($C$3651:F3994), FALSE)</f>
        <v>34.75</v>
      </c>
      <c r="AB3989">
        <f>VLOOKUP($U3989,$C$3624:$S$3650, COLUMNS($C$3651:G3994), FALSE)</f>
        <v>0.22360679774997896</v>
      </c>
      <c r="AC3989">
        <f>VLOOKUP($U3989,$C$3624:$S$3650, COLUMNS($C$3651:H3994), FALSE)</f>
        <v>26.8</v>
      </c>
      <c r="AD3989">
        <f>VLOOKUP($U3989,$C$3624:$S$3650, COLUMNS($C$3651:I3994), FALSE)</f>
        <v>1.5811388300841896E-2</v>
      </c>
      <c r="AE3989">
        <f>VLOOKUP($U3989,$C$3624:$S$3650, COLUMNS($C$3651:J3994), FALSE)</f>
        <v>25.2990099009901</v>
      </c>
      <c r="AF3989">
        <f>VLOOKUP($U3989,$C$3624:$S$3650, COLUMNS($C$3651:K3994), FALSE)</f>
        <v>7.0359788959778865E-3</v>
      </c>
      <c r="AG3989">
        <f>VLOOKUP($U3989,$C$3624:$S$3650, COLUMNS($C$3651:L3994), FALSE)</f>
        <v>7.8909090909090915</v>
      </c>
      <c r="AH3989">
        <f>VLOOKUP($U3989,$C$3624:$S$3650, COLUMNS($C$3651:M3994), FALSE)</f>
        <v>1.2582848310586652E-3</v>
      </c>
      <c r="AI3989">
        <f>VLOOKUP($U3989,$C$3624:$S$3650, COLUMNS($C$3651:N3994), FALSE)</f>
        <v>2133.375</v>
      </c>
      <c r="AJ3989">
        <f>VLOOKUP($U3989,$C$3624:$S$3650, COLUMNS($C$3651:O3994), FALSE)</f>
        <v>0.49661728141004102</v>
      </c>
      <c r="AK3989">
        <f>VLOOKUP($U3989,$C$3624:$S$3650, COLUMNS($C$3651:P3994), FALSE)</f>
        <v>0</v>
      </c>
      <c r="AL3989">
        <f>VLOOKUP($U3989,$C$3624:$S$3650, COLUMNS($C$3651:Q3994), FALSE)</f>
        <v>561</v>
      </c>
      <c r="AM3989">
        <f>VLOOKUP($U3989,$C$3624:$S$3650, COLUMNS($C$3651:R3994), FALSE)</f>
        <v>0</v>
      </c>
      <c r="AN3989">
        <f>VLOOKUP($U3989,$C$3624:$S$3650, COLUMNS($C$3651:S3994), FALSE)</f>
        <v>2.4449999999999998</v>
      </c>
      <c r="AO3989">
        <f t="shared" si="65"/>
        <v>26.263932107496466</v>
      </c>
    </row>
    <row r="3990" spans="21:41" x14ac:dyDescent="0.2">
      <c r="U3990" t="str">
        <f t="shared" si="66"/>
        <v>LTMpH</v>
      </c>
      <c r="V3990" s="176" t="s">
        <v>14622</v>
      </c>
      <c r="W3990" s="176" t="s">
        <v>14621</v>
      </c>
      <c r="X3990" s="176" t="s">
        <v>14619</v>
      </c>
      <c r="Y3990" s="176" t="s">
        <v>12788</v>
      </c>
      <c r="Z3990" s="176">
        <v>569.39466170000003</v>
      </c>
      <c r="AA3990">
        <f>VLOOKUP($U3990,$C$3624:$S$3650, COLUMNS($C$3651:F3995), FALSE)</f>
        <v>34.75</v>
      </c>
      <c r="AB3990">
        <f>VLOOKUP($U3990,$C$3624:$S$3650, COLUMNS($C$3651:G3995), FALSE)</f>
        <v>0.22360679774997896</v>
      </c>
      <c r="AC3990">
        <f>VLOOKUP($U3990,$C$3624:$S$3650, COLUMNS($C$3651:H3995), FALSE)</f>
        <v>26.8</v>
      </c>
      <c r="AD3990">
        <f>VLOOKUP($U3990,$C$3624:$S$3650, COLUMNS($C$3651:I3995), FALSE)</f>
        <v>1.5811388300841896E-2</v>
      </c>
      <c r="AE3990">
        <f>VLOOKUP($U3990,$C$3624:$S$3650, COLUMNS($C$3651:J3995), FALSE)</f>
        <v>25.2990099009901</v>
      </c>
      <c r="AF3990">
        <f>VLOOKUP($U3990,$C$3624:$S$3650, COLUMNS($C$3651:K3995), FALSE)</f>
        <v>7.0359788959778865E-3</v>
      </c>
      <c r="AG3990">
        <f>VLOOKUP($U3990,$C$3624:$S$3650, COLUMNS($C$3651:L3995), FALSE)</f>
        <v>7.8909090909090915</v>
      </c>
      <c r="AH3990">
        <f>VLOOKUP($U3990,$C$3624:$S$3650, COLUMNS($C$3651:M3995), FALSE)</f>
        <v>1.2582848310586652E-3</v>
      </c>
      <c r="AI3990">
        <f>VLOOKUP($U3990,$C$3624:$S$3650, COLUMNS($C$3651:N3995), FALSE)</f>
        <v>2133.375</v>
      </c>
      <c r="AJ3990">
        <f>VLOOKUP($U3990,$C$3624:$S$3650, COLUMNS($C$3651:O3995), FALSE)</f>
        <v>0.49661728141004102</v>
      </c>
      <c r="AK3990">
        <f>VLOOKUP($U3990,$C$3624:$S$3650, COLUMNS($C$3651:P3995), FALSE)</f>
        <v>0</v>
      </c>
      <c r="AL3990">
        <f>VLOOKUP($U3990,$C$3624:$S$3650, COLUMNS($C$3651:Q3995), FALSE)</f>
        <v>561</v>
      </c>
      <c r="AM3990">
        <f>VLOOKUP($U3990,$C$3624:$S$3650, COLUMNS($C$3651:R3995), FALSE)</f>
        <v>0</v>
      </c>
      <c r="AN3990">
        <f>VLOOKUP($U3990,$C$3624:$S$3650, COLUMNS($C$3651:S3995), FALSE)</f>
        <v>2.4449999999999998</v>
      </c>
      <c r="AO3990">
        <f t="shared" si="65"/>
        <v>26.263932107496466</v>
      </c>
    </row>
    <row r="3991" spans="21:41" x14ac:dyDescent="0.2">
      <c r="U3991" t="str">
        <f t="shared" si="66"/>
        <v>MTLpH</v>
      </c>
      <c r="V3991" s="176" t="s">
        <v>14616</v>
      </c>
      <c r="W3991" s="176" t="s">
        <v>14623</v>
      </c>
      <c r="X3991" s="176" t="s">
        <v>14618</v>
      </c>
      <c r="Y3991" s="176" t="s">
        <v>12788</v>
      </c>
      <c r="Z3991" s="176">
        <v>186.17308750000001</v>
      </c>
      <c r="AA3991">
        <f>VLOOKUP($U3991,$C$3624:$S$3650, COLUMNS($C$3651:F3995), FALSE)</f>
        <v>34.75</v>
      </c>
      <c r="AB3991">
        <f>VLOOKUP($U3991,$C$3624:$S$3650, COLUMNS($C$3651:G3995), FALSE)</f>
        <v>0.22360679774997896</v>
      </c>
      <c r="AC3991">
        <f>VLOOKUP($U3991,$C$3624:$S$3650, COLUMNS($C$3651:H3995), FALSE)</f>
        <v>28.200000000000003</v>
      </c>
      <c r="AD3991">
        <f>VLOOKUP($U3991,$C$3624:$S$3650, COLUMNS($C$3651:I3995), FALSE)</f>
        <v>0.15811388300841897</v>
      </c>
      <c r="AE3991">
        <f>VLOOKUP($U3991,$C$3624:$S$3650, COLUMNS($C$3651:J3995), FALSE)</f>
        <v>26.7019801980198</v>
      </c>
      <c r="AF3991">
        <f>VLOOKUP($U3991,$C$3624:$S$3650, COLUMNS($C$3651:K3995), FALSE)</f>
        <v>1.3658982889427951E-2</v>
      </c>
      <c r="AG3991">
        <f>VLOOKUP($U3991,$C$3624:$S$3650, COLUMNS($C$3651:L3995), FALSE)</f>
        <v>7.6950000000000003</v>
      </c>
      <c r="AH3991">
        <f>VLOOKUP($U3991,$C$3624:$S$3650, COLUMNS($C$3651:M3995), FALSE)</f>
        <v>1.2745319221005506E-3</v>
      </c>
      <c r="AI3991">
        <f>VLOOKUP($U3991,$C$3624:$S$3650, COLUMNS($C$3651:N3995), FALSE)</f>
        <v>2182.4545454545455</v>
      </c>
      <c r="AJ3991">
        <f>VLOOKUP($U3991,$C$3624:$S$3650, COLUMNS($C$3651:O3995), FALSE)</f>
        <v>0.23423238809890801</v>
      </c>
      <c r="AK3991">
        <f>VLOOKUP($U3991,$C$3624:$S$3650, COLUMNS($C$3651:P3995), FALSE)</f>
        <v>0</v>
      </c>
      <c r="AL3991">
        <f>VLOOKUP($U3991,$C$3624:$S$3650, COLUMNS($C$3651:Q3995), FALSE)</f>
        <v>977.5</v>
      </c>
      <c r="AM3991">
        <f>VLOOKUP($U3991,$C$3624:$S$3650, COLUMNS($C$3651:R3995), FALSE)</f>
        <v>0</v>
      </c>
      <c r="AN3991">
        <f>VLOOKUP($U3991,$C$3624:$S$3650, COLUMNS($C$3651:S3995), FALSE)</f>
        <v>1.78</v>
      </c>
      <c r="AO3991">
        <f t="shared" si="65"/>
        <v>27.664992927864215</v>
      </c>
    </row>
    <row r="3992" spans="21:41" x14ac:dyDescent="0.2">
      <c r="U3992" t="str">
        <f t="shared" si="66"/>
        <v>MTLpH</v>
      </c>
      <c r="V3992" s="176" t="s">
        <v>14616</v>
      </c>
      <c r="W3992" s="176" t="s">
        <v>14623</v>
      </c>
      <c r="X3992" s="176" t="s">
        <v>14618</v>
      </c>
      <c r="Y3992" s="176" t="s">
        <v>12788</v>
      </c>
      <c r="Z3992" s="176">
        <v>104.33843160000001</v>
      </c>
      <c r="AA3992">
        <f>VLOOKUP($U3992,$C$3624:$S$3650, COLUMNS($C$3651:F3996), FALSE)</f>
        <v>34.75</v>
      </c>
      <c r="AB3992">
        <f>VLOOKUP($U3992,$C$3624:$S$3650, COLUMNS($C$3651:G3996), FALSE)</f>
        <v>0.22360679774997896</v>
      </c>
      <c r="AC3992">
        <f>VLOOKUP($U3992,$C$3624:$S$3650, COLUMNS($C$3651:H3996), FALSE)</f>
        <v>28.200000000000003</v>
      </c>
      <c r="AD3992">
        <f>VLOOKUP($U3992,$C$3624:$S$3650, COLUMNS($C$3651:I3996), FALSE)</f>
        <v>0.15811388300841897</v>
      </c>
      <c r="AE3992">
        <f>VLOOKUP($U3992,$C$3624:$S$3650, COLUMNS($C$3651:J3996), FALSE)</f>
        <v>26.7019801980198</v>
      </c>
      <c r="AF3992">
        <f>VLOOKUP($U3992,$C$3624:$S$3650, COLUMNS($C$3651:K3996), FALSE)</f>
        <v>1.3658982889427951E-2</v>
      </c>
      <c r="AG3992">
        <f>VLOOKUP($U3992,$C$3624:$S$3650, COLUMNS($C$3651:L3996), FALSE)</f>
        <v>7.6950000000000003</v>
      </c>
      <c r="AH3992">
        <f>VLOOKUP($U3992,$C$3624:$S$3650, COLUMNS($C$3651:M3996), FALSE)</f>
        <v>1.2745319221005506E-3</v>
      </c>
      <c r="AI3992">
        <f>VLOOKUP($U3992,$C$3624:$S$3650, COLUMNS($C$3651:N3996), FALSE)</f>
        <v>2182.4545454545455</v>
      </c>
      <c r="AJ3992">
        <f>VLOOKUP($U3992,$C$3624:$S$3650, COLUMNS($C$3651:O3996), FALSE)</f>
        <v>0.23423238809890801</v>
      </c>
      <c r="AK3992">
        <f>VLOOKUP($U3992,$C$3624:$S$3650, COLUMNS($C$3651:P3996), FALSE)</f>
        <v>0</v>
      </c>
      <c r="AL3992">
        <f>VLOOKUP($U3992,$C$3624:$S$3650, COLUMNS($C$3651:Q3996), FALSE)</f>
        <v>977.5</v>
      </c>
      <c r="AM3992">
        <f>VLOOKUP($U3992,$C$3624:$S$3650, COLUMNS($C$3651:R3996), FALSE)</f>
        <v>0</v>
      </c>
      <c r="AN3992">
        <f>VLOOKUP($U3992,$C$3624:$S$3650, COLUMNS($C$3651:S3996), FALSE)</f>
        <v>1.78</v>
      </c>
      <c r="AO3992">
        <f t="shared" si="65"/>
        <v>27.664992927864215</v>
      </c>
    </row>
    <row r="3993" spans="21:41" x14ac:dyDescent="0.2">
      <c r="U3993" t="str">
        <f t="shared" si="66"/>
        <v>MTLpH</v>
      </c>
      <c r="V3993" s="176" t="s">
        <v>14616</v>
      </c>
      <c r="W3993" s="176" t="s">
        <v>14623</v>
      </c>
      <c r="X3993" s="176" t="s">
        <v>14618</v>
      </c>
      <c r="Y3993" s="176" t="s">
        <v>12788</v>
      </c>
      <c r="Z3993" s="176">
        <v>178.91768590000001</v>
      </c>
      <c r="AA3993">
        <f>VLOOKUP($U3993,$C$3624:$S$3650, COLUMNS($C$3651:F3997), FALSE)</f>
        <v>34.75</v>
      </c>
      <c r="AB3993">
        <f>VLOOKUP($U3993,$C$3624:$S$3650, COLUMNS($C$3651:G3997), FALSE)</f>
        <v>0.22360679774997896</v>
      </c>
      <c r="AC3993">
        <f>VLOOKUP($U3993,$C$3624:$S$3650, COLUMNS($C$3651:H3997), FALSE)</f>
        <v>28.200000000000003</v>
      </c>
      <c r="AD3993">
        <f>VLOOKUP($U3993,$C$3624:$S$3650, COLUMNS($C$3651:I3997), FALSE)</f>
        <v>0.15811388300841897</v>
      </c>
      <c r="AE3993">
        <f>VLOOKUP($U3993,$C$3624:$S$3650, COLUMNS($C$3651:J3997), FALSE)</f>
        <v>26.7019801980198</v>
      </c>
      <c r="AF3993">
        <f>VLOOKUP($U3993,$C$3624:$S$3650, COLUMNS($C$3651:K3997), FALSE)</f>
        <v>1.3658982889427951E-2</v>
      </c>
      <c r="AG3993">
        <f>VLOOKUP($U3993,$C$3624:$S$3650, COLUMNS($C$3651:L3997), FALSE)</f>
        <v>7.6950000000000003</v>
      </c>
      <c r="AH3993">
        <f>VLOOKUP($U3993,$C$3624:$S$3650, COLUMNS($C$3651:M3997), FALSE)</f>
        <v>1.2745319221005506E-3</v>
      </c>
      <c r="AI3993">
        <f>VLOOKUP($U3993,$C$3624:$S$3650, COLUMNS($C$3651:N3997), FALSE)</f>
        <v>2182.4545454545455</v>
      </c>
      <c r="AJ3993">
        <f>VLOOKUP($U3993,$C$3624:$S$3650, COLUMNS($C$3651:O3997), FALSE)</f>
        <v>0.23423238809890801</v>
      </c>
      <c r="AK3993">
        <f>VLOOKUP($U3993,$C$3624:$S$3650, COLUMNS($C$3651:P3997), FALSE)</f>
        <v>0</v>
      </c>
      <c r="AL3993">
        <f>VLOOKUP($U3993,$C$3624:$S$3650, COLUMNS($C$3651:Q3997), FALSE)</f>
        <v>977.5</v>
      </c>
      <c r="AM3993">
        <f>VLOOKUP($U3993,$C$3624:$S$3650, COLUMNS($C$3651:R3997), FALSE)</f>
        <v>0</v>
      </c>
      <c r="AN3993">
        <f>VLOOKUP($U3993,$C$3624:$S$3650, COLUMNS($C$3651:S3997), FALSE)</f>
        <v>1.78</v>
      </c>
      <c r="AO3993">
        <f t="shared" si="65"/>
        <v>27.664992927864215</v>
      </c>
    </row>
    <row r="3994" spans="21:41" x14ac:dyDescent="0.2">
      <c r="U3994" t="str">
        <f t="shared" si="66"/>
        <v>MTLpH</v>
      </c>
      <c r="V3994" s="176" t="s">
        <v>14616</v>
      </c>
      <c r="W3994" s="176" t="s">
        <v>14623</v>
      </c>
      <c r="X3994" s="176" t="s">
        <v>14618</v>
      </c>
      <c r="Y3994" s="176" t="s">
        <v>12788</v>
      </c>
      <c r="Z3994" s="176">
        <v>234.57130380000001</v>
      </c>
      <c r="AA3994">
        <f>VLOOKUP($U3994,$C$3624:$S$3650, COLUMNS($C$3651:F3998), FALSE)</f>
        <v>34.75</v>
      </c>
      <c r="AB3994">
        <f>VLOOKUP($U3994,$C$3624:$S$3650, COLUMNS($C$3651:G3998), FALSE)</f>
        <v>0.22360679774997896</v>
      </c>
      <c r="AC3994">
        <f>VLOOKUP($U3994,$C$3624:$S$3650, COLUMNS($C$3651:H3998), FALSE)</f>
        <v>28.200000000000003</v>
      </c>
      <c r="AD3994">
        <f>VLOOKUP($U3994,$C$3624:$S$3650, COLUMNS($C$3651:I3998), FALSE)</f>
        <v>0.15811388300841897</v>
      </c>
      <c r="AE3994">
        <f>VLOOKUP($U3994,$C$3624:$S$3650, COLUMNS($C$3651:J3998), FALSE)</f>
        <v>26.7019801980198</v>
      </c>
      <c r="AF3994">
        <f>VLOOKUP($U3994,$C$3624:$S$3650, COLUMNS($C$3651:K3998), FALSE)</f>
        <v>1.3658982889427951E-2</v>
      </c>
      <c r="AG3994">
        <f>VLOOKUP($U3994,$C$3624:$S$3650, COLUMNS($C$3651:L3998), FALSE)</f>
        <v>7.6950000000000003</v>
      </c>
      <c r="AH3994">
        <f>VLOOKUP($U3994,$C$3624:$S$3650, COLUMNS($C$3651:M3998), FALSE)</f>
        <v>1.2745319221005506E-3</v>
      </c>
      <c r="AI3994">
        <f>VLOOKUP($U3994,$C$3624:$S$3650, COLUMNS($C$3651:N3998), FALSE)</f>
        <v>2182.4545454545455</v>
      </c>
      <c r="AJ3994">
        <f>VLOOKUP($U3994,$C$3624:$S$3650, COLUMNS($C$3651:O3998), FALSE)</f>
        <v>0.23423238809890801</v>
      </c>
      <c r="AK3994">
        <f>VLOOKUP($U3994,$C$3624:$S$3650, COLUMNS($C$3651:P3998), FALSE)</f>
        <v>0</v>
      </c>
      <c r="AL3994">
        <f>VLOOKUP($U3994,$C$3624:$S$3650, COLUMNS($C$3651:Q3998), FALSE)</f>
        <v>977.5</v>
      </c>
      <c r="AM3994">
        <f>VLOOKUP($U3994,$C$3624:$S$3650, COLUMNS($C$3651:R3998), FALSE)</f>
        <v>0</v>
      </c>
      <c r="AN3994">
        <f>VLOOKUP($U3994,$C$3624:$S$3650, COLUMNS($C$3651:S3998), FALSE)</f>
        <v>1.78</v>
      </c>
      <c r="AO3994">
        <f t="shared" si="65"/>
        <v>27.664992927864215</v>
      </c>
    </row>
    <row r="3995" spans="21:41" x14ac:dyDescent="0.2">
      <c r="U3995" t="str">
        <f t="shared" si="66"/>
        <v>MTLpH</v>
      </c>
      <c r="V3995" s="176" t="s">
        <v>14616</v>
      </c>
      <c r="W3995" s="176" t="s">
        <v>14623</v>
      </c>
      <c r="X3995" s="176" t="s">
        <v>14618</v>
      </c>
      <c r="Y3995" s="176" t="s">
        <v>12788</v>
      </c>
      <c r="Z3995" s="176">
        <v>83.062427200000002</v>
      </c>
      <c r="AA3995">
        <f>VLOOKUP($U3995,$C$3624:$S$3650, COLUMNS($C$3651:F3998), FALSE)</f>
        <v>34.75</v>
      </c>
      <c r="AB3995">
        <f>VLOOKUP($U3995,$C$3624:$S$3650, COLUMNS($C$3651:G3998), FALSE)</f>
        <v>0.22360679774997896</v>
      </c>
      <c r="AC3995">
        <f>VLOOKUP($U3995,$C$3624:$S$3650, COLUMNS($C$3651:H3998), FALSE)</f>
        <v>28.200000000000003</v>
      </c>
      <c r="AD3995">
        <f>VLOOKUP($U3995,$C$3624:$S$3650, COLUMNS($C$3651:I3998), FALSE)</f>
        <v>0.15811388300841897</v>
      </c>
      <c r="AE3995">
        <f>VLOOKUP($U3995,$C$3624:$S$3650, COLUMNS($C$3651:J3998), FALSE)</f>
        <v>26.7019801980198</v>
      </c>
      <c r="AF3995">
        <f>VLOOKUP($U3995,$C$3624:$S$3650, COLUMNS($C$3651:K3998), FALSE)</f>
        <v>1.3658982889427951E-2</v>
      </c>
      <c r="AG3995">
        <f>VLOOKUP($U3995,$C$3624:$S$3650, COLUMNS($C$3651:L3998), FALSE)</f>
        <v>7.6950000000000003</v>
      </c>
      <c r="AH3995">
        <f>VLOOKUP($U3995,$C$3624:$S$3650, COLUMNS($C$3651:M3998), FALSE)</f>
        <v>1.2745319221005506E-3</v>
      </c>
      <c r="AI3995">
        <f>VLOOKUP($U3995,$C$3624:$S$3650, COLUMNS($C$3651:N3998), FALSE)</f>
        <v>2182.4545454545455</v>
      </c>
      <c r="AJ3995">
        <f>VLOOKUP($U3995,$C$3624:$S$3650, COLUMNS($C$3651:O3998), FALSE)</f>
        <v>0.23423238809890801</v>
      </c>
      <c r="AK3995">
        <f>VLOOKUP($U3995,$C$3624:$S$3650, COLUMNS($C$3651:P3998), FALSE)</f>
        <v>0</v>
      </c>
      <c r="AL3995">
        <f>VLOOKUP($U3995,$C$3624:$S$3650, COLUMNS($C$3651:Q3998), FALSE)</f>
        <v>977.5</v>
      </c>
      <c r="AM3995">
        <f>VLOOKUP($U3995,$C$3624:$S$3650, COLUMNS($C$3651:R3998), FALSE)</f>
        <v>0</v>
      </c>
      <c r="AN3995">
        <f>VLOOKUP($U3995,$C$3624:$S$3650, COLUMNS($C$3651:S3998), FALSE)</f>
        <v>1.78</v>
      </c>
      <c r="AO3995">
        <f t="shared" si="65"/>
        <v>27.664992927864215</v>
      </c>
    </row>
    <row r="3996" spans="21:41" x14ac:dyDescent="0.2">
      <c r="U3996" t="str">
        <f t="shared" si="66"/>
        <v>MTLpH</v>
      </c>
      <c r="V3996" s="176" t="s">
        <v>14616</v>
      </c>
      <c r="W3996" s="176" t="s">
        <v>14623</v>
      </c>
      <c r="X3996" s="176" t="s">
        <v>14619</v>
      </c>
      <c r="Y3996" s="176" t="s">
        <v>12788</v>
      </c>
      <c r="Z3996" s="176">
        <v>532.74825659999999</v>
      </c>
      <c r="AA3996">
        <f>VLOOKUP($U3996,$C$3624:$S$3650, COLUMNS($C$3651:F4000), FALSE)</f>
        <v>34.75</v>
      </c>
      <c r="AB3996">
        <f>VLOOKUP($U3996,$C$3624:$S$3650, COLUMNS($C$3651:G4000), FALSE)</f>
        <v>0.22360679774997896</v>
      </c>
      <c r="AC3996">
        <f>VLOOKUP($U3996,$C$3624:$S$3650, COLUMNS($C$3651:H4000), FALSE)</f>
        <v>28.200000000000003</v>
      </c>
      <c r="AD3996">
        <f>VLOOKUP($U3996,$C$3624:$S$3650, COLUMNS($C$3651:I4000), FALSE)</f>
        <v>0.15811388300841897</v>
      </c>
      <c r="AE3996">
        <f>VLOOKUP($U3996,$C$3624:$S$3650, COLUMNS($C$3651:J4000), FALSE)</f>
        <v>26.7019801980198</v>
      </c>
      <c r="AF3996">
        <f>VLOOKUP($U3996,$C$3624:$S$3650, COLUMNS($C$3651:K4000), FALSE)</f>
        <v>1.3658982889427951E-2</v>
      </c>
      <c r="AG3996">
        <f>VLOOKUP($U3996,$C$3624:$S$3650, COLUMNS($C$3651:L4000), FALSE)</f>
        <v>7.6950000000000003</v>
      </c>
      <c r="AH3996">
        <f>VLOOKUP($U3996,$C$3624:$S$3650, COLUMNS($C$3651:M4000), FALSE)</f>
        <v>1.2745319221005506E-3</v>
      </c>
      <c r="AI3996">
        <f>VLOOKUP($U3996,$C$3624:$S$3650, COLUMNS($C$3651:N4000), FALSE)</f>
        <v>2182.4545454545455</v>
      </c>
      <c r="AJ3996">
        <f>VLOOKUP($U3996,$C$3624:$S$3650, COLUMNS($C$3651:O4000), FALSE)</f>
        <v>0.23423238809890801</v>
      </c>
      <c r="AK3996">
        <f>VLOOKUP($U3996,$C$3624:$S$3650, COLUMNS($C$3651:P4000), FALSE)</f>
        <v>0</v>
      </c>
      <c r="AL3996">
        <f>VLOOKUP($U3996,$C$3624:$S$3650, COLUMNS($C$3651:Q4000), FALSE)</f>
        <v>977.5</v>
      </c>
      <c r="AM3996">
        <f>VLOOKUP($U3996,$C$3624:$S$3650, COLUMNS($C$3651:R4000), FALSE)</f>
        <v>0</v>
      </c>
      <c r="AN3996">
        <f>VLOOKUP($U3996,$C$3624:$S$3650, COLUMNS($C$3651:S4000), FALSE)</f>
        <v>1.78</v>
      </c>
      <c r="AO3996">
        <f t="shared" si="65"/>
        <v>27.664992927864215</v>
      </c>
    </row>
    <row r="3997" spans="21:41" x14ac:dyDescent="0.2">
      <c r="U3997" t="str">
        <f t="shared" si="66"/>
        <v>MTLpH</v>
      </c>
      <c r="V3997" s="176" t="s">
        <v>14616</v>
      </c>
      <c r="W3997" s="176" t="s">
        <v>14623</v>
      </c>
      <c r="X3997" s="176" t="s">
        <v>14619</v>
      </c>
      <c r="Y3997" s="176" t="s">
        <v>12788</v>
      </c>
      <c r="Z3997" s="176">
        <v>-9.9521694539999999</v>
      </c>
      <c r="AA3997">
        <f>VLOOKUP($U3997,$C$3624:$S$3650, COLUMNS($C$3651:F4001), FALSE)</f>
        <v>34.75</v>
      </c>
      <c r="AB3997">
        <f>VLOOKUP($U3997,$C$3624:$S$3650, COLUMNS($C$3651:G4001), FALSE)</f>
        <v>0.22360679774997896</v>
      </c>
      <c r="AC3997">
        <f>VLOOKUP($U3997,$C$3624:$S$3650, COLUMNS($C$3651:H4001), FALSE)</f>
        <v>28.200000000000003</v>
      </c>
      <c r="AD3997">
        <f>VLOOKUP($U3997,$C$3624:$S$3650, COLUMNS($C$3651:I4001), FALSE)</f>
        <v>0.15811388300841897</v>
      </c>
      <c r="AE3997">
        <f>VLOOKUP($U3997,$C$3624:$S$3650, COLUMNS($C$3651:J4001), FALSE)</f>
        <v>26.7019801980198</v>
      </c>
      <c r="AF3997">
        <f>VLOOKUP($U3997,$C$3624:$S$3650, COLUMNS($C$3651:K4001), FALSE)</f>
        <v>1.3658982889427951E-2</v>
      </c>
      <c r="AG3997">
        <f>VLOOKUP($U3997,$C$3624:$S$3650, COLUMNS($C$3651:L4001), FALSE)</f>
        <v>7.6950000000000003</v>
      </c>
      <c r="AH3997">
        <f>VLOOKUP($U3997,$C$3624:$S$3650, COLUMNS($C$3651:M4001), FALSE)</f>
        <v>1.2745319221005506E-3</v>
      </c>
      <c r="AI3997">
        <f>VLOOKUP($U3997,$C$3624:$S$3650, COLUMNS($C$3651:N4001), FALSE)</f>
        <v>2182.4545454545455</v>
      </c>
      <c r="AJ3997">
        <f>VLOOKUP($U3997,$C$3624:$S$3650, COLUMNS($C$3651:O4001), FALSE)</f>
        <v>0.23423238809890801</v>
      </c>
      <c r="AK3997">
        <f>VLOOKUP($U3997,$C$3624:$S$3650, COLUMNS($C$3651:P4001), FALSE)</f>
        <v>0</v>
      </c>
      <c r="AL3997">
        <f>VLOOKUP($U3997,$C$3624:$S$3650, COLUMNS($C$3651:Q4001), FALSE)</f>
        <v>977.5</v>
      </c>
      <c r="AM3997">
        <f>VLOOKUP($U3997,$C$3624:$S$3650, COLUMNS($C$3651:R4001), FALSE)</f>
        <v>0</v>
      </c>
      <c r="AN3997">
        <f>VLOOKUP($U3997,$C$3624:$S$3650, COLUMNS($C$3651:S4001), FALSE)</f>
        <v>1.78</v>
      </c>
      <c r="AO3997">
        <f t="shared" si="65"/>
        <v>27.664992927864215</v>
      </c>
    </row>
    <row r="3998" spans="21:41" x14ac:dyDescent="0.2">
      <c r="U3998" t="str">
        <f t="shared" si="66"/>
        <v>MTLpH</v>
      </c>
      <c r="V3998" s="176" t="s">
        <v>14616</v>
      </c>
      <c r="W3998" s="176" t="s">
        <v>14623</v>
      </c>
      <c r="X3998" s="176" t="s">
        <v>14619</v>
      </c>
      <c r="Y3998" s="176" t="s">
        <v>12788</v>
      </c>
      <c r="Z3998" s="176">
        <v>261.45547049999999</v>
      </c>
      <c r="AA3998">
        <f>VLOOKUP($U3998,$C$3624:$S$3650, COLUMNS($C$3651:F4002), FALSE)</f>
        <v>34.75</v>
      </c>
      <c r="AB3998">
        <f>VLOOKUP($U3998,$C$3624:$S$3650, COLUMNS($C$3651:G4002), FALSE)</f>
        <v>0.22360679774997896</v>
      </c>
      <c r="AC3998">
        <f>VLOOKUP($U3998,$C$3624:$S$3650, COLUMNS($C$3651:H4002), FALSE)</f>
        <v>28.200000000000003</v>
      </c>
      <c r="AD3998">
        <f>VLOOKUP($U3998,$C$3624:$S$3650, COLUMNS($C$3651:I4002), FALSE)</f>
        <v>0.15811388300841897</v>
      </c>
      <c r="AE3998">
        <f>VLOOKUP($U3998,$C$3624:$S$3650, COLUMNS($C$3651:J4002), FALSE)</f>
        <v>26.7019801980198</v>
      </c>
      <c r="AF3998">
        <f>VLOOKUP($U3998,$C$3624:$S$3650, COLUMNS($C$3651:K4002), FALSE)</f>
        <v>1.3658982889427951E-2</v>
      </c>
      <c r="AG3998">
        <f>VLOOKUP($U3998,$C$3624:$S$3650, COLUMNS($C$3651:L4002), FALSE)</f>
        <v>7.6950000000000003</v>
      </c>
      <c r="AH3998">
        <f>VLOOKUP($U3998,$C$3624:$S$3650, COLUMNS($C$3651:M4002), FALSE)</f>
        <v>1.2745319221005506E-3</v>
      </c>
      <c r="AI3998">
        <f>VLOOKUP($U3998,$C$3624:$S$3650, COLUMNS($C$3651:N4002), FALSE)</f>
        <v>2182.4545454545455</v>
      </c>
      <c r="AJ3998">
        <f>VLOOKUP($U3998,$C$3624:$S$3650, COLUMNS($C$3651:O4002), FALSE)</f>
        <v>0.23423238809890801</v>
      </c>
      <c r="AK3998">
        <f>VLOOKUP($U3998,$C$3624:$S$3650, COLUMNS($C$3651:P4002), FALSE)</f>
        <v>0</v>
      </c>
      <c r="AL3998">
        <f>VLOOKUP($U3998,$C$3624:$S$3650, COLUMNS($C$3651:Q4002), FALSE)</f>
        <v>977.5</v>
      </c>
      <c r="AM3998">
        <f>VLOOKUP($U3998,$C$3624:$S$3650, COLUMNS($C$3651:R4002), FALSE)</f>
        <v>0</v>
      </c>
      <c r="AN3998">
        <f>VLOOKUP($U3998,$C$3624:$S$3650, COLUMNS($C$3651:S4002), FALSE)</f>
        <v>1.78</v>
      </c>
      <c r="AO3998">
        <f t="shared" si="65"/>
        <v>27.664992927864215</v>
      </c>
    </row>
    <row r="3999" spans="21:41" x14ac:dyDescent="0.2">
      <c r="U3999" t="str">
        <f t="shared" si="66"/>
        <v>MTMpH</v>
      </c>
      <c r="V3999" s="176" t="s">
        <v>14616</v>
      </c>
      <c r="W3999" s="176" t="s">
        <v>14621</v>
      </c>
      <c r="X3999" s="176" t="s">
        <v>14618</v>
      </c>
      <c r="Y3999" s="176" t="s">
        <v>12788</v>
      </c>
      <c r="Z3999" s="176">
        <v>111.5505572</v>
      </c>
      <c r="AA3999">
        <f>VLOOKUP($U3999,$C$3624:$S$3650, COLUMNS($C$3651:F4005), FALSE)</f>
        <v>34.9</v>
      </c>
      <c r="AB3999">
        <f>VLOOKUP($U3999,$C$3624:$S$3650, COLUMNS($C$3651:G4005), FALSE)</f>
        <v>0.22360679774997896</v>
      </c>
      <c r="AC3999">
        <f>VLOOKUP($U3999,$C$3624:$S$3650, COLUMNS($C$3651:H4005), FALSE)</f>
        <v>28.201980198019804</v>
      </c>
      <c r="AD3999">
        <f>VLOOKUP($U3999,$C$3624:$S$3650, COLUMNS($C$3651:I4005), FALSE)</f>
        <v>2.2249707974499239E-2</v>
      </c>
      <c r="AE3999">
        <f>VLOOKUP($U3999,$C$3624:$S$3650, COLUMNS($C$3651:J4005), FALSE)</f>
        <v>26.799009900990097</v>
      </c>
      <c r="AF3999">
        <f>VLOOKUP($U3999,$C$3624:$S$3650, COLUMNS($C$3651:K4005), FALSE)</f>
        <v>6.8358622556036145E-3</v>
      </c>
      <c r="AG3999">
        <f>VLOOKUP($U3999,$C$3624:$S$3650, COLUMNS($C$3651:L4005), FALSE)</f>
        <v>7.8527272727272734</v>
      </c>
      <c r="AH3999">
        <f>VLOOKUP($U3999,$C$3624:$S$3650, COLUMNS($C$3651:M4005), FALSE)</f>
        <v>3.7820485120258736E-3</v>
      </c>
      <c r="AI3999">
        <f>VLOOKUP($U3999,$C$3624:$S$3650, COLUMNS($C$3651:N4005), FALSE)</f>
        <v>2139</v>
      </c>
      <c r="AJ3999">
        <f>VLOOKUP($U3999,$C$3624:$S$3650, COLUMNS($C$3651:O4005), FALSE)</f>
        <v>0.12994172844894958</v>
      </c>
      <c r="AK3999">
        <f>VLOOKUP($U3999,$C$3624:$S$3650, COLUMNS($C$3651:P4005), FALSE)</f>
        <v>0</v>
      </c>
      <c r="AL3999">
        <f>VLOOKUP($U3999,$C$3624:$S$3650, COLUMNS($C$3651:Q4005), FALSE)</f>
        <v>602</v>
      </c>
      <c r="AM3999">
        <f>VLOOKUP($U3999,$C$3624:$S$3650, COLUMNS($C$3651:R4005), FALSE)</f>
        <v>0</v>
      </c>
      <c r="AN3999">
        <f>VLOOKUP($U3999,$C$3624:$S$3650, COLUMNS($C$3651:S4005), FALSE)</f>
        <v>2.4500000000000002</v>
      </c>
      <c r="AO3999">
        <f t="shared" si="65"/>
        <v>27.700919377652049</v>
      </c>
    </row>
    <row r="4000" spans="21:41" x14ac:dyDescent="0.2">
      <c r="U4000" t="str">
        <f t="shared" si="66"/>
        <v>MTMpH</v>
      </c>
      <c r="V4000" s="176" t="s">
        <v>14616</v>
      </c>
      <c r="W4000" s="176" t="s">
        <v>14621</v>
      </c>
      <c r="X4000" s="176" t="s">
        <v>14618</v>
      </c>
      <c r="Y4000" s="176" t="s">
        <v>12788</v>
      </c>
      <c r="Z4000" s="176">
        <v>415.77136560000002</v>
      </c>
      <c r="AA4000">
        <f>VLOOKUP($U4000,$C$3624:$S$3650, COLUMNS($C$3651:F4005), FALSE)</f>
        <v>34.9</v>
      </c>
      <c r="AB4000">
        <f>VLOOKUP($U4000,$C$3624:$S$3650, COLUMNS($C$3651:G4005), FALSE)</f>
        <v>0.22360679774997896</v>
      </c>
      <c r="AC4000">
        <f>VLOOKUP($U4000,$C$3624:$S$3650, COLUMNS($C$3651:H4005), FALSE)</f>
        <v>28.201980198019804</v>
      </c>
      <c r="AD4000">
        <f>VLOOKUP($U4000,$C$3624:$S$3650, COLUMNS($C$3651:I4005), FALSE)</f>
        <v>2.2249707974499239E-2</v>
      </c>
      <c r="AE4000">
        <f>VLOOKUP($U4000,$C$3624:$S$3650, COLUMNS($C$3651:J4005), FALSE)</f>
        <v>26.799009900990097</v>
      </c>
      <c r="AF4000">
        <f>VLOOKUP($U4000,$C$3624:$S$3650, COLUMNS($C$3651:K4005), FALSE)</f>
        <v>6.8358622556036145E-3</v>
      </c>
      <c r="AG4000">
        <f>VLOOKUP($U4000,$C$3624:$S$3650, COLUMNS($C$3651:L4005), FALSE)</f>
        <v>7.8527272727272734</v>
      </c>
      <c r="AH4000">
        <f>VLOOKUP($U4000,$C$3624:$S$3650, COLUMNS($C$3651:M4005), FALSE)</f>
        <v>3.7820485120258736E-3</v>
      </c>
      <c r="AI4000">
        <f>VLOOKUP($U4000,$C$3624:$S$3650, COLUMNS($C$3651:N4005), FALSE)</f>
        <v>2139</v>
      </c>
      <c r="AJ4000">
        <f>VLOOKUP($U4000,$C$3624:$S$3650, COLUMNS($C$3651:O4005), FALSE)</f>
        <v>0.12994172844894958</v>
      </c>
      <c r="AK4000">
        <f>VLOOKUP($U4000,$C$3624:$S$3650, COLUMNS($C$3651:P4005), FALSE)</f>
        <v>0</v>
      </c>
      <c r="AL4000">
        <f>VLOOKUP($U4000,$C$3624:$S$3650, COLUMNS($C$3651:Q4005), FALSE)</f>
        <v>602</v>
      </c>
      <c r="AM4000">
        <f>VLOOKUP($U4000,$C$3624:$S$3650, COLUMNS($C$3651:R4005), FALSE)</f>
        <v>0</v>
      </c>
      <c r="AN4000">
        <f>VLOOKUP($U4000,$C$3624:$S$3650, COLUMNS($C$3651:S4005), FALSE)</f>
        <v>2.4500000000000002</v>
      </c>
      <c r="AO4000">
        <f t="shared" si="65"/>
        <v>27.700919377652049</v>
      </c>
    </row>
    <row r="4001" spans="21:41" x14ac:dyDescent="0.2">
      <c r="U4001" t="str">
        <f t="shared" si="66"/>
        <v>MTMpH</v>
      </c>
      <c r="V4001" s="176" t="s">
        <v>14616</v>
      </c>
      <c r="W4001" s="176" t="s">
        <v>14621</v>
      </c>
      <c r="X4001" s="176" t="s">
        <v>14618</v>
      </c>
      <c r="Y4001" s="176" t="s">
        <v>12788</v>
      </c>
      <c r="Z4001" s="176">
        <v>277.78689480000003</v>
      </c>
      <c r="AA4001">
        <f>VLOOKUP($U4001,$C$3624:$S$3650, COLUMNS($C$3651:F4005), FALSE)</f>
        <v>34.9</v>
      </c>
      <c r="AB4001">
        <f>VLOOKUP($U4001,$C$3624:$S$3650, COLUMNS($C$3651:G4005), FALSE)</f>
        <v>0.22360679774997896</v>
      </c>
      <c r="AC4001">
        <f>VLOOKUP($U4001,$C$3624:$S$3650, COLUMNS($C$3651:H4005), FALSE)</f>
        <v>28.201980198019804</v>
      </c>
      <c r="AD4001">
        <f>VLOOKUP($U4001,$C$3624:$S$3650, COLUMNS($C$3651:I4005), FALSE)</f>
        <v>2.2249707974499239E-2</v>
      </c>
      <c r="AE4001">
        <f>VLOOKUP($U4001,$C$3624:$S$3650, COLUMNS($C$3651:J4005), FALSE)</f>
        <v>26.799009900990097</v>
      </c>
      <c r="AF4001">
        <f>VLOOKUP($U4001,$C$3624:$S$3650, COLUMNS($C$3651:K4005), FALSE)</f>
        <v>6.8358622556036145E-3</v>
      </c>
      <c r="AG4001">
        <f>VLOOKUP($U4001,$C$3624:$S$3650, COLUMNS($C$3651:L4005), FALSE)</f>
        <v>7.8527272727272734</v>
      </c>
      <c r="AH4001">
        <f>VLOOKUP($U4001,$C$3624:$S$3650, COLUMNS($C$3651:M4005), FALSE)</f>
        <v>3.7820485120258736E-3</v>
      </c>
      <c r="AI4001">
        <f>VLOOKUP($U4001,$C$3624:$S$3650, COLUMNS($C$3651:N4005), FALSE)</f>
        <v>2139</v>
      </c>
      <c r="AJ4001">
        <f>VLOOKUP($U4001,$C$3624:$S$3650, COLUMNS($C$3651:O4005), FALSE)</f>
        <v>0.12994172844894958</v>
      </c>
      <c r="AK4001">
        <f>VLOOKUP($U4001,$C$3624:$S$3650, COLUMNS($C$3651:P4005), FALSE)</f>
        <v>0</v>
      </c>
      <c r="AL4001">
        <f>VLOOKUP($U4001,$C$3624:$S$3650, COLUMNS($C$3651:Q4005), FALSE)</f>
        <v>602</v>
      </c>
      <c r="AM4001">
        <f>VLOOKUP($U4001,$C$3624:$S$3650, COLUMNS($C$3651:R4005), FALSE)</f>
        <v>0</v>
      </c>
      <c r="AN4001">
        <f>VLOOKUP($U4001,$C$3624:$S$3650, COLUMNS($C$3651:S4005), FALSE)</f>
        <v>2.4500000000000002</v>
      </c>
      <c r="AO4001">
        <f t="shared" si="65"/>
        <v>27.700919377652049</v>
      </c>
    </row>
    <row r="4002" spans="21:41" x14ac:dyDescent="0.2">
      <c r="U4002" t="str">
        <f t="shared" si="66"/>
        <v>MTMpH</v>
      </c>
      <c r="V4002" s="176" t="s">
        <v>14616</v>
      </c>
      <c r="W4002" s="176" t="s">
        <v>14621</v>
      </c>
      <c r="X4002" s="176" t="s">
        <v>14618</v>
      </c>
      <c r="Y4002" s="176" t="s">
        <v>12788</v>
      </c>
      <c r="Z4002" s="176">
        <v>1038.0118910000001</v>
      </c>
      <c r="AA4002">
        <f>VLOOKUP($U4002,$C$3624:$S$3650, COLUMNS($C$3651:F4006), FALSE)</f>
        <v>34.9</v>
      </c>
      <c r="AB4002">
        <f>VLOOKUP($U4002,$C$3624:$S$3650, COLUMNS($C$3651:G4006), FALSE)</f>
        <v>0.22360679774997896</v>
      </c>
      <c r="AC4002">
        <f>VLOOKUP($U4002,$C$3624:$S$3650, COLUMNS($C$3651:H4006), FALSE)</f>
        <v>28.201980198019804</v>
      </c>
      <c r="AD4002">
        <f>VLOOKUP($U4002,$C$3624:$S$3650, COLUMNS($C$3651:I4006), FALSE)</f>
        <v>2.2249707974499239E-2</v>
      </c>
      <c r="AE4002">
        <f>VLOOKUP($U4002,$C$3624:$S$3650, COLUMNS($C$3651:J4006), FALSE)</f>
        <v>26.799009900990097</v>
      </c>
      <c r="AF4002">
        <f>VLOOKUP($U4002,$C$3624:$S$3650, COLUMNS($C$3651:K4006), FALSE)</f>
        <v>6.8358622556036145E-3</v>
      </c>
      <c r="AG4002">
        <f>VLOOKUP($U4002,$C$3624:$S$3650, COLUMNS($C$3651:L4006), FALSE)</f>
        <v>7.8527272727272734</v>
      </c>
      <c r="AH4002">
        <f>VLOOKUP($U4002,$C$3624:$S$3650, COLUMNS($C$3651:M4006), FALSE)</f>
        <v>3.7820485120258736E-3</v>
      </c>
      <c r="AI4002">
        <f>VLOOKUP($U4002,$C$3624:$S$3650, COLUMNS($C$3651:N4006), FALSE)</f>
        <v>2139</v>
      </c>
      <c r="AJ4002">
        <f>VLOOKUP($U4002,$C$3624:$S$3650, COLUMNS($C$3651:O4006), FALSE)</f>
        <v>0.12994172844894958</v>
      </c>
      <c r="AK4002">
        <f>VLOOKUP($U4002,$C$3624:$S$3650, COLUMNS($C$3651:P4006), FALSE)</f>
        <v>0</v>
      </c>
      <c r="AL4002">
        <f>VLOOKUP($U4002,$C$3624:$S$3650, COLUMNS($C$3651:Q4006), FALSE)</f>
        <v>602</v>
      </c>
      <c r="AM4002">
        <f>VLOOKUP($U4002,$C$3624:$S$3650, COLUMNS($C$3651:R4006), FALSE)</f>
        <v>0</v>
      </c>
      <c r="AN4002">
        <f>VLOOKUP($U4002,$C$3624:$S$3650, COLUMNS($C$3651:S4006), FALSE)</f>
        <v>2.4500000000000002</v>
      </c>
      <c r="AO4002">
        <f t="shared" si="65"/>
        <v>27.700919377652049</v>
      </c>
    </row>
    <row r="4003" spans="21:41" x14ac:dyDescent="0.2">
      <c r="U4003" t="str">
        <f t="shared" si="66"/>
        <v>MTMpH</v>
      </c>
      <c r="V4003" s="176" t="s">
        <v>14616</v>
      </c>
      <c r="W4003" s="176" t="s">
        <v>14621</v>
      </c>
      <c r="X4003" s="176" t="s">
        <v>14618</v>
      </c>
      <c r="Y4003" s="176" t="s">
        <v>12788</v>
      </c>
      <c r="Z4003" s="176">
        <v>69.498022989999996</v>
      </c>
      <c r="AA4003">
        <f>VLOOKUP($U4003,$C$3624:$S$3650, COLUMNS($C$3651:F4007), FALSE)</f>
        <v>34.9</v>
      </c>
      <c r="AB4003">
        <f>VLOOKUP($U4003,$C$3624:$S$3650, COLUMNS($C$3651:G4007), FALSE)</f>
        <v>0.22360679774997896</v>
      </c>
      <c r="AC4003">
        <f>VLOOKUP($U4003,$C$3624:$S$3650, COLUMNS($C$3651:H4007), FALSE)</f>
        <v>28.201980198019804</v>
      </c>
      <c r="AD4003">
        <f>VLOOKUP($U4003,$C$3624:$S$3650, COLUMNS($C$3651:I4007), FALSE)</f>
        <v>2.2249707974499239E-2</v>
      </c>
      <c r="AE4003">
        <f>VLOOKUP($U4003,$C$3624:$S$3650, COLUMNS($C$3651:J4007), FALSE)</f>
        <v>26.799009900990097</v>
      </c>
      <c r="AF4003">
        <f>VLOOKUP($U4003,$C$3624:$S$3650, COLUMNS($C$3651:K4007), FALSE)</f>
        <v>6.8358622556036145E-3</v>
      </c>
      <c r="AG4003">
        <f>VLOOKUP($U4003,$C$3624:$S$3650, COLUMNS($C$3651:L4007), FALSE)</f>
        <v>7.8527272727272734</v>
      </c>
      <c r="AH4003">
        <f>VLOOKUP($U4003,$C$3624:$S$3650, COLUMNS($C$3651:M4007), FALSE)</f>
        <v>3.7820485120258736E-3</v>
      </c>
      <c r="AI4003">
        <f>VLOOKUP($U4003,$C$3624:$S$3650, COLUMNS($C$3651:N4007), FALSE)</f>
        <v>2139</v>
      </c>
      <c r="AJ4003">
        <f>VLOOKUP($U4003,$C$3624:$S$3650, COLUMNS($C$3651:O4007), FALSE)</f>
        <v>0.12994172844894958</v>
      </c>
      <c r="AK4003">
        <f>VLOOKUP($U4003,$C$3624:$S$3650, COLUMNS($C$3651:P4007), FALSE)</f>
        <v>0</v>
      </c>
      <c r="AL4003">
        <f>VLOOKUP($U4003,$C$3624:$S$3650, COLUMNS($C$3651:Q4007), FALSE)</f>
        <v>602</v>
      </c>
      <c r="AM4003">
        <f>VLOOKUP($U4003,$C$3624:$S$3650, COLUMNS($C$3651:R4007), FALSE)</f>
        <v>0</v>
      </c>
      <c r="AN4003">
        <f>VLOOKUP($U4003,$C$3624:$S$3650, COLUMNS($C$3651:S4007), FALSE)</f>
        <v>2.4500000000000002</v>
      </c>
      <c r="AO4003">
        <f t="shared" si="65"/>
        <v>27.700919377652049</v>
      </c>
    </row>
    <row r="4004" spans="21:41" x14ac:dyDescent="0.2">
      <c r="U4004" t="str">
        <f t="shared" si="66"/>
        <v>MTMpH</v>
      </c>
      <c r="V4004" s="176" t="s">
        <v>14616</v>
      </c>
      <c r="W4004" s="176" t="s">
        <v>14621</v>
      </c>
      <c r="X4004" s="176" t="s">
        <v>14618</v>
      </c>
      <c r="Y4004" s="176" t="s">
        <v>12788</v>
      </c>
      <c r="Z4004" s="176">
        <v>186.46748199999999</v>
      </c>
      <c r="AA4004">
        <f>VLOOKUP($U4004,$C$3624:$S$3650, COLUMNS($C$3651:F4008), FALSE)</f>
        <v>34.9</v>
      </c>
      <c r="AB4004">
        <f>VLOOKUP($U4004,$C$3624:$S$3650, COLUMNS($C$3651:G4008), FALSE)</f>
        <v>0.22360679774997896</v>
      </c>
      <c r="AC4004">
        <f>VLOOKUP($U4004,$C$3624:$S$3650, COLUMNS($C$3651:H4008), FALSE)</f>
        <v>28.201980198019804</v>
      </c>
      <c r="AD4004">
        <f>VLOOKUP($U4004,$C$3624:$S$3650, COLUMNS($C$3651:I4008), FALSE)</f>
        <v>2.2249707974499239E-2</v>
      </c>
      <c r="AE4004">
        <f>VLOOKUP($U4004,$C$3624:$S$3650, COLUMNS($C$3651:J4008), FALSE)</f>
        <v>26.799009900990097</v>
      </c>
      <c r="AF4004">
        <f>VLOOKUP($U4004,$C$3624:$S$3650, COLUMNS($C$3651:K4008), FALSE)</f>
        <v>6.8358622556036145E-3</v>
      </c>
      <c r="AG4004">
        <f>VLOOKUP($U4004,$C$3624:$S$3650, COLUMNS($C$3651:L4008), FALSE)</f>
        <v>7.8527272727272734</v>
      </c>
      <c r="AH4004">
        <f>VLOOKUP($U4004,$C$3624:$S$3650, COLUMNS($C$3651:M4008), FALSE)</f>
        <v>3.7820485120258736E-3</v>
      </c>
      <c r="AI4004">
        <f>VLOOKUP($U4004,$C$3624:$S$3650, COLUMNS($C$3651:N4008), FALSE)</f>
        <v>2139</v>
      </c>
      <c r="AJ4004">
        <f>VLOOKUP($U4004,$C$3624:$S$3650, COLUMNS($C$3651:O4008), FALSE)</f>
        <v>0.12994172844894958</v>
      </c>
      <c r="AK4004">
        <f>VLOOKUP($U4004,$C$3624:$S$3650, COLUMNS($C$3651:P4008), FALSE)</f>
        <v>0</v>
      </c>
      <c r="AL4004">
        <f>VLOOKUP($U4004,$C$3624:$S$3650, COLUMNS($C$3651:Q4008), FALSE)</f>
        <v>602</v>
      </c>
      <c r="AM4004">
        <f>VLOOKUP($U4004,$C$3624:$S$3650, COLUMNS($C$3651:R4008), FALSE)</f>
        <v>0</v>
      </c>
      <c r="AN4004">
        <f>VLOOKUP($U4004,$C$3624:$S$3650, COLUMNS($C$3651:S4008), FALSE)</f>
        <v>2.4500000000000002</v>
      </c>
      <c r="AO4004">
        <f t="shared" si="65"/>
        <v>27.700919377652049</v>
      </c>
    </row>
    <row r="4005" spans="21:41" x14ac:dyDescent="0.2">
      <c r="U4005" t="str">
        <f t="shared" si="66"/>
        <v>MTMpH</v>
      </c>
      <c r="V4005" s="176" t="s">
        <v>14616</v>
      </c>
      <c r="W4005" s="176" t="s">
        <v>14621</v>
      </c>
      <c r="X4005" s="176" t="s">
        <v>14619</v>
      </c>
      <c r="Y4005" s="176" t="s">
        <v>12788</v>
      </c>
      <c r="Z4005" s="176">
        <v>726.85949349999999</v>
      </c>
      <c r="AA4005">
        <f>VLOOKUP($U4005,$C$3624:$S$3650, COLUMNS($C$3651:F4009), FALSE)</f>
        <v>34.9</v>
      </c>
      <c r="AB4005">
        <f>VLOOKUP($U4005,$C$3624:$S$3650, COLUMNS($C$3651:G4009), FALSE)</f>
        <v>0.22360679774997896</v>
      </c>
      <c r="AC4005">
        <f>VLOOKUP($U4005,$C$3624:$S$3650, COLUMNS($C$3651:H4009), FALSE)</f>
        <v>28.201980198019804</v>
      </c>
      <c r="AD4005">
        <f>VLOOKUP($U4005,$C$3624:$S$3650, COLUMNS($C$3651:I4009), FALSE)</f>
        <v>2.2249707974499239E-2</v>
      </c>
      <c r="AE4005">
        <f>VLOOKUP($U4005,$C$3624:$S$3650, COLUMNS($C$3651:J4009), FALSE)</f>
        <v>26.799009900990097</v>
      </c>
      <c r="AF4005">
        <f>VLOOKUP($U4005,$C$3624:$S$3650, COLUMNS($C$3651:K4009), FALSE)</f>
        <v>6.8358622556036145E-3</v>
      </c>
      <c r="AG4005">
        <f>VLOOKUP($U4005,$C$3624:$S$3650, COLUMNS($C$3651:L4009), FALSE)</f>
        <v>7.8527272727272734</v>
      </c>
      <c r="AH4005">
        <f>VLOOKUP($U4005,$C$3624:$S$3650, COLUMNS($C$3651:M4009), FALSE)</f>
        <v>3.7820485120258736E-3</v>
      </c>
      <c r="AI4005">
        <f>VLOOKUP($U4005,$C$3624:$S$3650, COLUMNS($C$3651:N4009), FALSE)</f>
        <v>2139</v>
      </c>
      <c r="AJ4005">
        <f>VLOOKUP($U4005,$C$3624:$S$3650, COLUMNS($C$3651:O4009), FALSE)</f>
        <v>0.12994172844894958</v>
      </c>
      <c r="AK4005">
        <f>VLOOKUP($U4005,$C$3624:$S$3650, COLUMNS($C$3651:P4009), FALSE)</f>
        <v>0</v>
      </c>
      <c r="AL4005">
        <f>VLOOKUP($U4005,$C$3624:$S$3650, COLUMNS($C$3651:Q4009), FALSE)</f>
        <v>602</v>
      </c>
      <c r="AM4005">
        <f>VLOOKUP($U4005,$C$3624:$S$3650, COLUMNS($C$3651:R4009), FALSE)</f>
        <v>0</v>
      </c>
      <c r="AN4005">
        <f>VLOOKUP($U4005,$C$3624:$S$3650, COLUMNS($C$3651:S4009), FALSE)</f>
        <v>2.4500000000000002</v>
      </c>
      <c r="AO4005">
        <f t="shared" si="65"/>
        <v>27.700919377652049</v>
      </c>
    </row>
    <row r="4006" spans="21:41" x14ac:dyDescent="0.2">
      <c r="U4006" t="str">
        <f t="shared" si="66"/>
        <v>MTMpH</v>
      </c>
      <c r="V4006" s="176" t="s">
        <v>14616</v>
      </c>
      <c r="W4006" s="176" t="s">
        <v>14621</v>
      </c>
      <c r="X4006" s="176" t="s">
        <v>14619</v>
      </c>
      <c r="Y4006" s="176" t="s">
        <v>12788</v>
      </c>
      <c r="Z4006" s="176">
        <v>443.15543330000003</v>
      </c>
      <c r="AA4006">
        <f>VLOOKUP($U4006,$C$3624:$S$3650, COLUMNS($C$3651:F4010), FALSE)</f>
        <v>34.9</v>
      </c>
      <c r="AB4006">
        <f>VLOOKUP($U4006,$C$3624:$S$3650, COLUMNS($C$3651:G4010), FALSE)</f>
        <v>0.22360679774997896</v>
      </c>
      <c r="AC4006">
        <f>VLOOKUP($U4006,$C$3624:$S$3650, COLUMNS($C$3651:H4010), FALSE)</f>
        <v>28.201980198019804</v>
      </c>
      <c r="AD4006">
        <f>VLOOKUP($U4006,$C$3624:$S$3650, COLUMNS($C$3651:I4010), FALSE)</f>
        <v>2.2249707974499239E-2</v>
      </c>
      <c r="AE4006">
        <f>VLOOKUP($U4006,$C$3624:$S$3650, COLUMNS($C$3651:J4010), FALSE)</f>
        <v>26.799009900990097</v>
      </c>
      <c r="AF4006">
        <f>VLOOKUP($U4006,$C$3624:$S$3650, COLUMNS($C$3651:K4010), FALSE)</f>
        <v>6.8358622556036145E-3</v>
      </c>
      <c r="AG4006">
        <f>VLOOKUP($U4006,$C$3624:$S$3650, COLUMNS($C$3651:L4010), FALSE)</f>
        <v>7.8527272727272734</v>
      </c>
      <c r="AH4006">
        <f>VLOOKUP($U4006,$C$3624:$S$3650, COLUMNS($C$3651:M4010), FALSE)</f>
        <v>3.7820485120258736E-3</v>
      </c>
      <c r="AI4006">
        <f>VLOOKUP($U4006,$C$3624:$S$3650, COLUMNS($C$3651:N4010), FALSE)</f>
        <v>2139</v>
      </c>
      <c r="AJ4006">
        <f>VLOOKUP($U4006,$C$3624:$S$3650, COLUMNS($C$3651:O4010), FALSE)</f>
        <v>0.12994172844894958</v>
      </c>
      <c r="AK4006">
        <f>VLOOKUP($U4006,$C$3624:$S$3650, COLUMNS($C$3651:P4010), FALSE)</f>
        <v>0</v>
      </c>
      <c r="AL4006">
        <f>VLOOKUP($U4006,$C$3624:$S$3650, COLUMNS($C$3651:Q4010), FALSE)</f>
        <v>602</v>
      </c>
      <c r="AM4006">
        <f>VLOOKUP($U4006,$C$3624:$S$3650, COLUMNS($C$3651:R4010), FALSE)</f>
        <v>0</v>
      </c>
      <c r="AN4006">
        <f>VLOOKUP($U4006,$C$3624:$S$3650, COLUMNS($C$3651:S4010), FALSE)</f>
        <v>2.4500000000000002</v>
      </c>
      <c r="AO4006">
        <f t="shared" si="65"/>
        <v>27.700919377652049</v>
      </c>
    </row>
    <row r="4007" spans="21:41" x14ac:dyDescent="0.2">
      <c r="U4007" t="str">
        <f t="shared" si="66"/>
        <v>MTMpH</v>
      </c>
      <c r="V4007" s="176" t="s">
        <v>14616</v>
      </c>
      <c r="W4007" s="176" t="s">
        <v>14621</v>
      </c>
      <c r="X4007" s="176" t="s">
        <v>14619</v>
      </c>
      <c r="Y4007" s="176" t="s">
        <v>12788</v>
      </c>
      <c r="Z4007" s="176">
        <v>187.0112283</v>
      </c>
      <c r="AA4007">
        <f>VLOOKUP($U4007,$C$3624:$S$3650, COLUMNS($C$3651:F4011), FALSE)</f>
        <v>34.9</v>
      </c>
      <c r="AB4007">
        <f>VLOOKUP($U4007,$C$3624:$S$3650, COLUMNS($C$3651:G4011), FALSE)</f>
        <v>0.22360679774997896</v>
      </c>
      <c r="AC4007">
        <f>VLOOKUP($U4007,$C$3624:$S$3650, COLUMNS($C$3651:H4011), FALSE)</f>
        <v>28.201980198019804</v>
      </c>
      <c r="AD4007">
        <f>VLOOKUP($U4007,$C$3624:$S$3650, COLUMNS($C$3651:I4011), FALSE)</f>
        <v>2.2249707974499239E-2</v>
      </c>
      <c r="AE4007">
        <f>VLOOKUP($U4007,$C$3624:$S$3650, COLUMNS($C$3651:J4011), FALSE)</f>
        <v>26.799009900990097</v>
      </c>
      <c r="AF4007">
        <f>VLOOKUP($U4007,$C$3624:$S$3650, COLUMNS($C$3651:K4011), FALSE)</f>
        <v>6.8358622556036145E-3</v>
      </c>
      <c r="AG4007">
        <f>VLOOKUP($U4007,$C$3624:$S$3650, COLUMNS($C$3651:L4011), FALSE)</f>
        <v>7.8527272727272734</v>
      </c>
      <c r="AH4007">
        <f>VLOOKUP($U4007,$C$3624:$S$3650, COLUMNS($C$3651:M4011), FALSE)</f>
        <v>3.7820485120258736E-3</v>
      </c>
      <c r="AI4007">
        <f>VLOOKUP($U4007,$C$3624:$S$3650, COLUMNS($C$3651:N4011), FALSE)</f>
        <v>2139</v>
      </c>
      <c r="AJ4007">
        <f>VLOOKUP($U4007,$C$3624:$S$3650, COLUMNS($C$3651:O4011), FALSE)</f>
        <v>0.12994172844894958</v>
      </c>
      <c r="AK4007">
        <f>VLOOKUP($U4007,$C$3624:$S$3650, COLUMNS($C$3651:P4011), FALSE)</f>
        <v>0</v>
      </c>
      <c r="AL4007">
        <f>VLOOKUP($U4007,$C$3624:$S$3650, COLUMNS($C$3651:Q4011), FALSE)</f>
        <v>602</v>
      </c>
      <c r="AM4007">
        <f>VLOOKUP($U4007,$C$3624:$S$3650, COLUMNS($C$3651:R4011), FALSE)</f>
        <v>0</v>
      </c>
      <c r="AN4007">
        <f>VLOOKUP($U4007,$C$3624:$S$3650, COLUMNS($C$3651:S4011), FALSE)</f>
        <v>2.4500000000000002</v>
      </c>
      <c r="AO4007">
        <f t="shared" ref="AO4007:AO4049" si="67">AC4007*9/14 + AE4007*5/14</f>
        <v>27.700919377652049</v>
      </c>
    </row>
    <row r="4008" spans="21:41" x14ac:dyDescent="0.2">
      <c r="U4008" t="str">
        <f t="shared" si="66"/>
        <v>MTMpH</v>
      </c>
      <c r="V4008" s="176" t="s">
        <v>14616</v>
      </c>
      <c r="W4008" s="176" t="s">
        <v>14621</v>
      </c>
      <c r="X4008" s="176" t="s">
        <v>14619</v>
      </c>
      <c r="Y4008" s="176" t="s">
        <v>12788</v>
      </c>
      <c r="Z4008" s="176">
        <v>72.279610779999999</v>
      </c>
      <c r="AA4008">
        <f>VLOOKUP($U4008,$C$3624:$S$3650, COLUMNS($C$3651:F4012), FALSE)</f>
        <v>34.9</v>
      </c>
      <c r="AB4008">
        <f>VLOOKUP($U4008,$C$3624:$S$3650, COLUMNS($C$3651:G4012), FALSE)</f>
        <v>0.22360679774997896</v>
      </c>
      <c r="AC4008">
        <f>VLOOKUP($U4008,$C$3624:$S$3650, COLUMNS($C$3651:H4012), FALSE)</f>
        <v>28.201980198019804</v>
      </c>
      <c r="AD4008">
        <f>VLOOKUP($U4008,$C$3624:$S$3650, COLUMNS($C$3651:I4012), FALSE)</f>
        <v>2.2249707974499239E-2</v>
      </c>
      <c r="AE4008">
        <f>VLOOKUP($U4008,$C$3624:$S$3650, COLUMNS($C$3651:J4012), FALSE)</f>
        <v>26.799009900990097</v>
      </c>
      <c r="AF4008">
        <f>VLOOKUP($U4008,$C$3624:$S$3650, COLUMNS($C$3651:K4012), FALSE)</f>
        <v>6.8358622556036145E-3</v>
      </c>
      <c r="AG4008">
        <f>VLOOKUP($U4008,$C$3624:$S$3650, COLUMNS($C$3651:L4012), FALSE)</f>
        <v>7.8527272727272734</v>
      </c>
      <c r="AH4008">
        <f>VLOOKUP($U4008,$C$3624:$S$3650, COLUMNS($C$3651:M4012), FALSE)</f>
        <v>3.7820485120258736E-3</v>
      </c>
      <c r="AI4008">
        <f>VLOOKUP($U4008,$C$3624:$S$3650, COLUMNS($C$3651:N4012), FALSE)</f>
        <v>2139</v>
      </c>
      <c r="AJ4008">
        <f>VLOOKUP($U4008,$C$3624:$S$3650, COLUMNS($C$3651:O4012), FALSE)</f>
        <v>0.12994172844894958</v>
      </c>
      <c r="AK4008">
        <f>VLOOKUP($U4008,$C$3624:$S$3650, COLUMNS($C$3651:P4012), FALSE)</f>
        <v>0</v>
      </c>
      <c r="AL4008">
        <f>VLOOKUP($U4008,$C$3624:$S$3650, COLUMNS($C$3651:Q4012), FALSE)</f>
        <v>602</v>
      </c>
      <c r="AM4008">
        <f>VLOOKUP($U4008,$C$3624:$S$3650, COLUMNS($C$3651:R4012), FALSE)</f>
        <v>0</v>
      </c>
      <c r="AN4008">
        <f>VLOOKUP($U4008,$C$3624:$S$3650, COLUMNS($C$3651:S4012), FALSE)</f>
        <v>2.4500000000000002</v>
      </c>
      <c r="AO4008">
        <f t="shared" si="67"/>
        <v>27.700919377652049</v>
      </c>
    </row>
    <row r="4009" spans="21:41" x14ac:dyDescent="0.2">
      <c r="U4009" t="str">
        <f t="shared" si="66"/>
        <v>HTLpH</v>
      </c>
      <c r="V4009" s="176" t="s">
        <v>14620</v>
      </c>
      <c r="W4009" s="176" t="s">
        <v>14623</v>
      </c>
      <c r="X4009" s="176" t="s">
        <v>14618</v>
      </c>
      <c r="Y4009" s="176" t="s">
        <v>12788</v>
      </c>
      <c r="Z4009" s="176">
        <v>100.8852047</v>
      </c>
      <c r="AA4009">
        <f>VLOOKUP($U4009,$C$3624:$S$3650, COLUMNS($C$3651:F4012), FALSE)</f>
        <v>34.799999999999997</v>
      </c>
      <c r="AB4009">
        <f>VLOOKUP($U4009,$C$3624:$S$3650, COLUMNS($C$3651:G4012), FALSE)</f>
        <v>0.22360679774997896</v>
      </c>
      <c r="AC4009">
        <f>VLOOKUP($U4009,$C$3624:$S$3650, COLUMNS($C$3651:H4012), FALSE)</f>
        <v>29.650000000000002</v>
      </c>
      <c r="AD4009">
        <f>VLOOKUP($U4009,$C$3624:$S$3650, COLUMNS($C$3651:I4012), FALSE)</f>
        <v>0.15811388300841897</v>
      </c>
      <c r="AE4009">
        <f>VLOOKUP($U4009,$C$3624:$S$3650, COLUMNS($C$3651:J4012), FALSE)</f>
        <v>28.150000000000002</v>
      </c>
      <c r="AF4009">
        <f>VLOOKUP($U4009,$C$3624:$S$3650, COLUMNS($C$3651:K4012), FALSE)</f>
        <v>6.6637083054553068E-3</v>
      </c>
      <c r="AG4009">
        <f>VLOOKUP($U4009,$C$3624:$S$3650, COLUMNS($C$3651:L4012), FALSE)</f>
        <v>7.7150000000000007</v>
      </c>
      <c r="AH4009">
        <f>VLOOKUP($U4009,$C$3624:$S$3650, COLUMNS($C$3651:M4012), FALSE)</f>
        <v>6.3644021778424308E-3</v>
      </c>
      <c r="AI4009">
        <f>VLOOKUP($U4009,$C$3624:$S$3650, COLUMNS($C$3651:N4012), FALSE)</f>
        <v>2199</v>
      </c>
      <c r="AJ4009">
        <f>VLOOKUP($U4009,$C$3624:$S$3650, COLUMNS($C$3651:O4012), FALSE)</f>
        <v>4.5236994512333366E-2</v>
      </c>
      <c r="AK4009">
        <f>VLOOKUP($U4009,$C$3624:$S$3650, COLUMNS($C$3651:P4012), FALSE)</f>
        <v>0</v>
      </c>
      <c r="AL4009">
        <f>VLOOKUP($U4009,$C$3624:$S$3650, COLUMNS($C$3651:Q4012), FALSE)</f>
        <v>927.5</v>
      </c>
      <c r="AM4009">
        <f>VLOOKUP($U4009,$C$3624:$S$3650, COLUMNS($C$3651:R4012), FALSE)</f>
        <v>0</v>
      </c>
      <c r="AN4009">
        <f>VLOOKUP($U4009,$C$3624:$S$3650, COLUMNS($C$3651:S4012), FALSE)</f>
        <v>1.9699999999999998</v>
      </c>
      <c r="AO4009">
        <f t="shared" si="67"/>
        <v>29.114285714285714</v>
      </c>
    </row>
    <row r="4010" spans="21:41" x14ac:dyDescent="0.2">
      <c r="U4010" t="str">
        <f t="shared" si="66"/>
        <v>HTLpH</v>
      </c>
      <c r="V4010" s="176" t="s">
        <v>14620</v>
      </c>
      <c r="W4010" s="176" t="s">
        <v>14623</v>
      </c>
      <c r="X4010" s="176" t="s">
        <v>14618</v>
      </c>
      <c r="Y4010" s="176" t="s">
        <v>12788</v>
      </c>
      <c r="Z4010" s="176">
        <v>-17.151618240000001</v>
      </c>
      <c r="AA4010">
        <f>VLOOKUP($U4010,$C$3624:$S$3650, COLUMNS($C$3651:F4013), FALSE)</f>
        <v>34.799999999999997</v>
      </c>
      <c r="AB4010">
        <f>VLOOKUP($U4010,$C$3624:$S$3650, COLUMNS($C$3651:G4013), FALSE)</f>
        <v>0.22360679774997896</v>
      </c>
      <c r="AC4010">
        <f>VLOOKUP($U4010,$C$3624:$S$3650, COLUMNS($C$3651:H4013), FALSE)</f>
        <v>29.650000000000002</v>
      </c>
      <c r="AD4010">
        <f>VLOOKUP($U4010,$C$3624:$S$3650, COLUMNS($C$3651:I4013), FALSE)</f>
        <v>0.15811388300841897</v>
      </c>
      <c r="AE4010">
        <f>VLOOKUP($U4010,$C$3624:$S$3650, COLUMNS($C$3651:J4013), FALSE)</f>
        <v>28.150000000000002</v>
      </c>
      <c r="AF4010">
        <f>VLOOKUP($U4010,$C$3624:$S$3650, COLUMNS($C$3651:K4013), FALSE)</f>
        <v>6.6637083054553068E-3</v>
      </c>
      <c r="AG4010">
        <f>VLOOKUP($U4010,$C$3624:$S$3650, COLUMNS($C$3651:L4013), FALSE)</f>
        <v>7.7150000000000007</v>
      </c>
      <c r="AH4010">
        <f>VLOOKUP($U4010,$C$3624:$S$3650, COLUMNS($C$3651:M4013), FALSE)</f>
        <v>6.3644021778424308E-3</v>
      </c>
      <c r="AI4010">
        <f>VLOOKUP($U4010,$C$3624:$S$3650, COLUMNS($C$3651:N4013), FALSE)</f>
        <v>2199</v>
      </c>
      <c r="AJ4010">
        <f>VLOOKUP($U4010,$C$3624:$S$3650, COLUMNS($C$3651:O4013), FALSE)</f>
        <v>4.5236994512333366E-2</v>
      </c>
      <c r="AK4010">
        <f>VLOOKUP($U4010,$C$3624:$S$3650, COLUMNS($C$3651:P4013), FALSE)</f>
        <v>0</v>
      </c>
      <c r="AL4010">
        <f>VLOOKUP($U4010,$C$3624:$S$3650, COLUMNS($C$3651:Q4013), FALSE)</f>
        <v>927.5</v>
      </c>
      <c r="AM4010">
        <f>VLOOKUP($U4010,$C$3624:$S$3650, COLUMNS($C$3651:R4013), FALSE)</f>
        <v>0</v>
      </c>
      <c r="AN4010">
        <f>VLOOKUP($U4010,$C$3624:$S$3650, COLUMNS($C$3651:S4013), FALSE)</f>
        <v>1.9699999999999998</v>
      </c>
      <c r="AO4010">
        <f t="shared" si="67"/>
        <v>29.114285714285714</v>
      </c>
    </row>
    <row r="4011" spans="21:41" x14ac:dyDescent="0.2">
      <c r="U4011" t="str">
        <f t="shared" si="66"/>
        <v>HTLpH</v>
      </c>
      <c r="V4011" s="176" t="s">
        <v>14620</v>
      </c>
      <c r="W4011" s="176" t="s">
        <v>14623</v>
      </c>
      <c r="X4011" s="176" t="s">
        <v>14618</v>
      </c>
      <c r="Y4011" s="176" t="s">
        <v>12788</v>
      </c>
      <c r="Z4011" s="176">
        <v>77.143080519999998</v>
      </c>
      <c r="AA4011">
        <f>VLOOKUP($U4011,$C$3624:$S$3650, COLUMNS($C$3651:F4013), FALSE)</f>
        <v>34.799999999999997</v>
      </c>
      <c r="AB4011">
        <f>VLOOKUP($U4011,$C$3624:$S$3650, COLUMNS($C$3651:G4013), FALSE)</f>
        <v>0.22360679774997896</v>
      </c>
      <c r="AC4011">
        <f>VLOOKUP($U4011,$C$3624:$S$3650, COLUMNS($C$3651:H4013), FALSE)</f>
        <v>29.650000000000002</v>
      </c>
      <c r="AD4011">
        <f>VLOOKUP($U4011,$C$3624:$S$3650, COLUMNS($C$3651:I4013), FALSE)</f>
        <v>0.15811388300841897</v>
      </c>
      <c r="AE4011">
        <f>VLOOKUP($U4011,$C$3624:$S$3650, COLUMNS($C$3651:J4013), FALSE)</f>
        <v>28.150000000000002</v>
      </c>
      <c r="AF4011">
        <f>VLOOKUP($U4011,$C$3624:$S$3650, COLUMNS($C$3651:K4013), FALSE)</f>
        <v>6.6637083054553068E-3</v>
      </c>
      <c r="AG4011">
        <f>VLOOKUP($U4011,$C$3624:$S$3650, COLUMNS($C$3651:L4013), FALSE)</f>
        <v>7.7150000000000007</v>
      </c>
      <c r="AH4011">
        <f>VLOOKUP($U4011,$C$3624:$S$3650, COLUMNS($C$3651:M4013), FALSE)</f>
        <v>6.3644021778424308E-3</v>
      </c>
      <c r="AI4011">
        <f>VLOOKUP($U4011,$C$3624:$S$3650, COLUMNS($C$3651:N4013), FALSE)</f>
        <v>2199</v>
      </c>
      <c r="AJ4011">
        <f>VLOOKUP($U4011,$C$3624:$S$3650, COLUMNS($C$3651:O4013), FALSE)</f>
        <v>4.5236994512333366E-2</v>
      </c>
      <c r="AK4011">
        <f>VLOOKUP($U4011,$C$3624:$S$3650, COLUMNS($C$3651:P4013), FALSE)</f>
        <v>0</v>
      </c>
      <c r="AL4011">
        <f>VLOOKUP($U4011,$C$3624:$S$3650, COLUMNS($C$3651:Q4013), FALSE)</f>
        <v>927.5</v>
      </c>
      <c r="AM4011">
        <f>VLOOKUP($U4011,$C$3624:$S$3650, COLUMNS($C$3651:R4013), FALSE)</f>
        <v>0</v>
      </c>
      <c r="AN4011">
        <f>VLOOKUP($U4011,$C$3624:$S$3650, COLUMNS($C$3651:S4013), FALSE)</f>
        <v>1.9699999999999998</v>
      </c>
      <c r="AO4011">
        <f t="shared" si="67"/>
        <v>29.114285714285714</v>
      </c>
    </row>
    <row r="4012" spans="21:41" x14ac:dyDescent="0.2">
      <c r="U4012" t="str">
        <f t="shared" si="66"/>
        <v>HTLpH</v>
      </c>
      <c r="V4012" s="176" t="s">
        <v>14620</v>
      </c>
      <c r="W4012" s="176" t="s">
        <v>14623</v>
      </c>
      <c r="X4012" s="176" t="s">
        <v>14618</v>
      </c>
      <c r="Y4012" s="176" t="s">
        <v>12788</v>
      </c>
      <c r="Z4012" s="176">
        <v>-33.152040399999997</v>
      </c>
      <c r="AA4012">
        <f>VLOOKUP($U4012,$C$3624:$S$3650, COLUMNS($C$3651:F4013), FALSE)</f>
        <v>34.799999999999997</v>
      </c>
      <c r="AB4012">
        <f>VLOOKUP($U4012,$C$3624:$S$3650, COLUMNS($C$3651:G4013), FALSE)</f>
        <v>0.22360679774997896</v>
      </c>
      <c r="AC4012">
        <f>VLOOKUP($U4012,$C$3624:$S$3650, COLUMNS($C$3651:H4013), FALSE)</f>
        <v>29.650000000000002</v>
      </c>
      <c r="AD4012">
        <f>VLOOKUP($U4012,$C$3624:$S$3650, COLUMNS($C$3651:I4013), FALSE)</f>
        <v>0.15811388300841897</v>
      </c>
      <c r="AE4012">
        <f>VLOOKUP($U4012,$C$3624:$S$3650, COLUMNS($C$3651:J4013), FALSE)</f>
        <v>28.150000000000002</v>
      </c>
      <c r="AF4012">
        <f>VLOOKUP($U4012,$C$3624:$S$3650, COLUMNS($C$3651:K4013), FALSE)</f>
        <v>6.6637083054553068E-3</v>
      </c>
      <c r="AG4012">
        <f>VLOOKUP($U4012,$C$3624:$S$3650, COLUMNS($C$3651:L4013), FALSE)</f>
        <v>7.7150000000000007</v>
      </c>
      <c r="AH4012">
        <f>VLOOKUP($U4012,$C$3624:$S$3650, COLUMNS($C$3651:M4013), FALSE)</f>
        <v>6.3644021778424308E-3</v>
      </c>
      <c r="AI4012">
        <f>VLOOKUP($U4012,$C$3624:$S$3650, COLUMNS($C$3651:N4013), FALSE)</f>
        <v>2199</v>
      </c>
      <c r="AJ4012">
        <f>VLOOKUP($U4012,$C$3624:$S$3650, COLUMNS($C$3651:O4013), FALSE)</f>
        <v>4.5236994512333366E-2</v>
      </c>
      <c r="AK4012">
        <f>VLOOKUP($U4012,$C$3624:$S$3650, COLUMNS($C$3651:P4013), FALSE)</f>
        <v>0</v>
      </c>
      <c r="AL4012">
        <f>VLOOKUP($U4012,$C$3624:$S$3650, COLUMNS($C$3651:Q4013), FALSE)</f>
        <v>927.5</v>
      </c>
      <c r="AM4012">
        <f>VLOOKUP($U4012,$C$3624:$S$3650, COLUMNS($C$3651:R4013), FALSE)</f>
        <v>0</v>
      </c>
      <c r="AN4012">
        <f>VLOOKUP($U4012,$C$3624:$S$3650, COLUMNS($C$3651:S4013), FALSE)</f>
        <v>1.9699999999999998</v>
      </c>
      <c r="AO4012">
        <f t="shared" si="67"/>
        <v>29.114285714285714</v>
      </c>
    </row>
    <row r="4013" spans="21:41" x14ac:dyDescent="0.2">
      <c r="U4013" t="str">
        <f t="shared" si="66"/>
        <v>HTLpH</v>
      </c>
      <c r="V4013" s="176" t="s">
        <v>14620</v>
      </c>
      <c r="W4013" s="176" t="s">
        <v>14623</v>
      </c>
      <c r="X4013" s="176" t="s">
        <v>14619</v>
      </c>
      <c r="Y4013" s="176" t="s">
        <v>12788</v>
      </c>
      <c r="Z4013" s="176">
        <v>181.5921869</v>
      </c>
      <c r="AA4013">
        <f>VLOOKUP($U4013,$C$3624:$S$3650, COLUMNS($C$3651:F4015), FALSE)</f>
        <v>34.799999999999997</v>
      </c>
      <c r="AB4013">
        <f>VLOOKUP($U4013,$C$3624:$S$3650, COLUMNS($C$3651:G4015), FALSE)</f>
        <v>0.22360679774997896</v>
      </c>
      <c r="AC4013">
        <f>VLOOKUP($U4013,$C$3624:$S$3650, COLUMNS($C$3651:H4015), FALSE)</f>
        <v>29.650000000000002</v>
      </c>
      <c r="AD4013">
        <f>VLOOKUP($U4013,$C$3624:$S$3650, COLUMNS($C$3651:I4015), FALSE)</f>
        <v>0.15811388300841897</v>
      </c>
      <c r="AE4013">
        <f>VLOOKUP($U4013,$C$3624:$S$3650, COLUMNS($C$3651:J4015), FALSE)</f>
        <v>28.150000000000002</v>
      </c>
      <c r="AF4013">
        <f>VLOOKUP($U4013,$C$3624:$S$3650, COLUMNS($C$3651:K4015), FALSE)</f>
        <v>6.6637083054553068E-3</v>
      </c>
      <c r="AG4013">
        <f>VLOOKUP($U4013,$C$3624:$S$3650, COLUMNS($C$3651:L4015), FALSE)</f>
        <v>7.7150000000000007</v>
      </c>
      <c r="AH4013">
        <f>VLOOKUP($U4013,$C$3624:$S$3650, COLUMNS($C$3651:M4015), FALSE)</f>
        <v>6.3644021778424308E-3</v>
      </c>
      <c r="AI4013">
        <f>VLOOKUP($U4013,$C$3624:$S$3650, COLUMNS($C$3651:N4015), FALSE)</f>
        <v>2199</v>
      </c>
      <c r="AJ4013">
        <f>VLOOKUP($U4013,$C$3624:$S$3650, COLUMNS($C$3651:O4015), FALSE)</f>
        <v>4.5236994512333366E-2</v>
      </c>
      <c r="AK4013">
        <f>VLOOKUP($U4013,$C$3624:$S$3650, COLUMNS($C$3651:P4015), FALSE)</f>
        <v>0</v>
      </c>
      <c r="AL4013">
        <f>VLOOKUP($U4013,$C$3624:$S$3650, COLUMNS($C$3651:Q4015), FALSE)</f>
        <v>927.5</v>
      </c>
      <c r="AM4013">
        <f>VLOOKUP($U4013,$C$3624:$S$3650, COLUMNS($C$3651:R4015), FALSE)</f>
        <v>0</v>
      </c>
      <c r="AN4013">
        <f>VLOOKUP($U4013,$C$3624:$S$3650, COLUMNS($C$3651:S4015), FALSE)</f>
        <v>1.9699999999999998</v>
      </c>
      <c r="AO4013">
        <f t="shared" si="67"/>
        <v>29.114285714285714</v>
      </c>
    </row>
    <row r="4014" spans="21:41" x14ac:dyDescent="0.2">
      <c r="U4014" t="str">
        <f t="shared" si="66"/>
        <v>LTLpH</v>
      </c>
      <c r="V4014" s="176" t="s">
        <v>14622</v>
      </c>
      <c r="W4014" s="176" t="s">
        <v>14623</v>
      </c>
      <c r="X4014" s="176" t="s">
        <v>14618</v>
      </c>
      <c r="Y4014" s="176" t="s">
        <v>12788</v>
      </c>
      <c r="Z4014" s="176">
        <v>82.982678820000004</v>
      </c>
      <c r="AA4014">
        <f>VLOOKUP($U4014,$C$3624:$S$3650, COLUMNS($C$3651:F4020), FALSE)</f>
        <v>34.75</v>
      </c>
      <c r="AB4014">
        <f>VLOOKUP($U4014,$C$3624:$S$3650, COLUMNS($C$3651:G4020), FALSE)</f>
        <v>0.22360679774997896</v>
      </c>
      <c r="AC4014">
        <f>VLOOKUP($U4014,$C$3624:$S$3650, COLUMNS($C$3651:H4020), FALSE)</f>
        <v>26.599009900990097</v>
      </c>
      <c r="AD4014">
        <f>VLOOKUP($U4014,$C$3624:$S$3650, COLUMNS($C$3651:I4020), FALSE)</f>
        <v>2.2249707974499239E-2</v>
      </c>
      <c r="AE4014">
        <f>VLOOKUP($U4014,$C$3624:$S$3650, COLUMNS($C$3651:J4020), FALSE)</f>
        <v>25.100990099009902</v>
      </c>
      <c r="AF4014">
        <f>VLOOKUP($U4014,$C$3624:$S$3650, COLUMNS($C$3651:K4020), FALSE)</f>
        <v>7.0499530760989139E-3</v>
      </c>
      <c r="AG4014">
        <f>VLOOKUP($U4014,$C$3624:$S$3650, COLUMNS($C$3651:L4020), FALSE)</f>
        <v>7.7350000000000003</v>
      </c>
      <c r="AH4014">
        <f>VLOOKUP($U4014,$C$3624:$S$3650, COLUMNS($C$3651:M4020), FALSE)</f>
        <v>1.2712321568503081E-3</v>
      </c>
      <c r="AI4014">
        <f>VLOOKUP($U4014,$C$3624:$S$3650, COLUMNS($C$3651:N4020), FALSE)</f>
        <v>2160.1</v>
      </c>
      <c r="AJ4014">
        <f>VLOOKUP($U4014,$C$3624:$S$3650, COLUMNS($C$3651:O4020), FALSE)</f>
        <v>0.20513595448455474</v>
      </c>
      <c r="AK4014">
        <f>VLOOKUP($U4014,$C$3624:$S$3650, COLUMNS($C$3651:P4020), FALSE)</f>
        <v>0</v>
      </c>
      <c r="AL4014">
        <f>VLOOKUP($U4014,$C$3624:$S$3650, COLUMNS($C$3651:Q4020), FALSE)</f>
        <v>861.5</v>
      </c>
      <c r="AM4014">
        <f>VLOOKUP($U4014,$C$3624:$S$3650, COLUMNS($C$3651:R4020), FALSE)</f>
        <v>0</v>
      </c>
      <c r="AN4014">
        <f>VLOOKUP($U4014,$C$3624:$S$3650, COLUMNS($C$3651:S4020), FALSE)</f>
        <v>1.81</v>
      </c>
      <c r="AO4014">
        <f t="shared" si="67"/>
        <v>26.064002828854314</v>
      </c>
    </row>
    <row r="4015" spans="21:41" x14ac:dyDescent="0.2">
      <c r="U4015" t="str">
        <f t="shared" si="66"/>
        <v>LTLpH</v>
      </c>
      <c r="V4015" s="176" t="s">
        <v>14622</v>
      </c>
      <c r="W4015" s="176" t="s">
        <v>14623</v>
      </c>
      <c r="X4015" s="176" t="s">
        <v>14618</v>
      </c>
      <c r="Y4015" s="176" t="s">
        <v>12788</v>
      </c>
      <c r="Z4015" s="176">
        <v>45.241954710000002</v>
      </c>
      <c r="AA4015">
        <f>VLOOKUP($U4015,$C$3624:$S$3650, COLUMNS($C$3651:F4021), FALSE)</f>
        <v>34.75</v>
      </c>
      <c r="AB4015">
        <f>VLOOKUP($U4015,$C$3624:$S$3650, COLUMNS($C$3651:G4021), FALSE)</f>
        <v>0.22360679774997896</v>
      </c>
      <c r="AC4015">
        <f>VLOOKUP($U4015,$C$3624:$S$3650, COLUMNS($C$3651:H4021), FALSE)</f>
        <v>26.599009900990097</v>
      </c>
      <c r="AD4015">
        <f>VLOOKUP($U4015,$C$3624:$S$3650, COLUMNS($C$3651:I4021), FALSE)</f>
        <v>2.2249707974499239E-2</v>
      </c>
      <c r="AE4015">
        <f>VLOOKUP($U4015,$C$3624:$S$3650, COLUMNS($C$3651:J4021), FALSE)</f>
        <v>25.100990099009902</v>
      </c>
      <c r="AF4015">
        <f>VLOOKUP($U4015,$C$3624:$S$3650, COLUMNS($C$3651:K4021), FALSE)</f>
        <v>7.0499530760989139E-3</v>
      </c>
      <c r="AG4015">
        <f>VLOOKUP($U4015,$C$3624:$S$3650, COLUMNS($C$3651:L4021), FALSE)</f>
        <v>7.7350000000000003</v>
      </c>
      <c r="AH4015">
        <f>VLOOKUP($U4015,$C$3624:$S$3650, COLUMNS($C$3651:M4021), FALSE)</f>
        <v>1.2712321568503081E-3</v>
      </c>
      <c r="AI4015">
        <f>VLOOKUP($U4015,$C$3624:$S$3650, COLUMNS($C$3651:N4021), FALSE)</f>
        <v>2160.1</v>
      </c>
      <c r="AJ4015">
        <f>VLOOKUP($U4015,$C$3624:$S$3650, COLUMNS($C$3651:O4021), FALSE)</f>
        <v>0.20513595448455474</v>
      </c>
      <c r="AK4015">
        <f>VLOOKUP($U4015,$C$3624:$S$3650, COLUMNS($C$3651:P4021), FALSE)</f>
        <v>0</v>
      </c>
      <c r="AL4015">
        <f>VLOOKUP($U4015,$C$3624:$S$3650, COLUMNS($C$3651:Q4021), FALSE)</f>
        <v>861.5</v>
      </c>
      <c r="AM4015">
        <f>VLOOKUP($U4015,$C$3624:$S$3650, COLUMNS($C$3651:R4021), FALSE)</f>
        <v>0</v>
      </c>
      <c r="AN4015">
        <f>VLOOKUP($U4015,$C$3624:$S$3650, COLUMNS($C$3651:S4021), FALSE)</f>
        <v>1.81</v>
      </c>
      <c r="AO4015">
        <f t="shared" si="67"/>
        <v>26.064002828854314</v>
      </c>
    </row>
    <row r="4016" spans="21:41" x14ac:dyDescent="0.2">
      <c r="U4016" t="str">
        <f t="shared" si="66"/>
        <v>LTLpH</v>
      </c>
      <c r="V4016" s="176" t="s">
        <v>14622</v>
      </c>
      <c r="W4016" s="176" t="s">
        <v>14623</v>
      </c>
      <c r="X4016" s="176" t="s">
        <v>14618</v>
      </c>
      <c r="Y4016" s="176" t="s">
        <v>12788</v>
      </c>
      <c r="Z4016" s="176">
        <v>70.719942509999996</v>
      </c>
      <c r="AA4016">
        <f>VLOOKUP($U4016,$C$3624:$S$3650, COLUMNS($C$3651:F4022), FALSE)</f>
        <v>34.75</v>
      </c>
      <c r="AB4016">
        <f>VLOOKUP($U4016,$C$3624:$S$3650, COLUMNS($C$3651:G4022), FALSE)</f>
        <v>0.22360679774997896</v>
      </c>
      <c r="AC4016">
        <f>VLOOKUP($U4016,$C$3624:$S$3650, COLUMNS($C$3651:H4022), FALSE)</f>
        <v>26.599009900990097</v>
      </c>
      <c r="AD4016">
        <f>VLOOKUP($U4016,$C$3624:$S$3650, COLUMNS($C$3651:I4022), FALSE)</f>
        <v>2.2249707974499239E-2</v>
      </c>
      <c r="AE4016">
        <f>VLOOKUP($U4016,$C$3624:$S$3650, COLUMNS($C$3651:J4022), FALSE)</f>
        <v>25.100990099009902</v>
      </c>
      <c r="AF4016">
        <f>VLOOKUP($U4016,$C$3624:$S$3650, COLUMNS($C$3651:K4022), FALSE)</f>
        <v>7.0499530760989139E-3</v>
      </c>
      <c r="AG4016">
        <f>VLOOKUP($U4016,$C$3624:$S$3650, COLUMNS($C$3651:L4022), FALSE)</f>
        <v>7.7350000000000003</v>
      </c>
      <c r="AH4016">
        <f>VLOOKUP($U4016,$C$3624:$S$3650, COLUMNS($C$3651:M4022), FALSE)</f>
        <v>1.2712321568503081E-3</v>
      </c>
      <c r="AI4016">
        <f>VLOOKUP($U4016,$C$3624:$S$3650, COLUMNS($C$3651:N4022), FALSE)</f>
        <v>2160.1</v>
      </c>
      <c r="AJ4016">
        <f>VLOOKUP($U4016,$C$3624:$S$3650, COLUMNS($C$3651:O4022), FALSE)</f>
        <v>0.20513595448455474</v>
      </c>
      <c r="AK4016">
        <f>VLOOKUP($U4016,$C$3624:$S$3650, COLUMNS($C$3651:P4022), FALSE)</f>
        <v>0</v>
      </c>
      <c r="AL4016">
        <f>VLOOKUP($U4016,$C$3624:$S$3650, COLUMNS($C$3651:Q4022), FALSE)</f>
        <v>861.5</v>
      </c>
      <c r="AM4016">
        <f>VLOOKUP($U4016,$C$3624:$S$3650, COLUMNS($C$3651:R4022), FALSE)</f>
        <v>0</v>
      </c>
      <c r="AN4016">
        <f>VLOOKUP($U4016,$C$3624:$S$3650, COLUMNS($C$3651:S4022), FALSE)</f>
        <v>1.81</v>
      </c>
      <c r="AO4016">
        <f t="shared" si="67"/>
        <v>26.064002828854314</v>
      </c>
    </row>
    <row r="4017" spans="21:41" x14ac:dyDescent="0.2">
      <c r="U4017" t="str">
        <f t="shared" si="66"/>
        <v>LTLpH</v>
      </c>
      <c r="V4017" s="176" t="s">
        <v>14622</v>
      </c>
      <c r="W4017" s="176" t="s">
        <v>14623</v>
      </c>
      <c r="X4017" s="176" t="s">
        <v>14618</v>
      </c>
      <c r="Y4017" s="176" t="s">
        <v>12788</v>
      </c>
      <c r="Z4017" s="176">
        <v>483.16828889999999</v>
      </c>
      <c r="AA4017">
        <f>VLOOKUP($U4017,$C$3624:$S$3650, COLUMNS($C$3651:F4023), FALSE)</f>
        <v>34.75</v>
      </c>
      <c r="AB4017">
        <f>VLOOKUP($U4017,$C$3624:$S$3650, COLUMNS($C$3651:G4023), FALSE)</f>
        <v>0.22360679774997896</v>
      </c>
      <c r="AC4017">
        <f>VLOOKUP($U4017,$C$3624:$S$3650, COLUMNS($C$3651:H4023), FALSE)</f>
        <v>26.599009900990097</v>
      </c>
      <c r="AD4017">
        <f>VLOOKUP($U4017,$C$3624:$S$3650, COLUMNS($C$3651:I4023), FALSE)</f>
        <v>2.2249707974499239E-2</v>
      </c>
      <c r="AE4017">
        <f>VLOOKUP($U4017,$C$3624:$S$3650, COLUMNS($C$3651:J4023), FALSE)</f>
        <v>25.100990099009902</v>
      </c>
      <c r="AF4017">
        <f>VLOOKUP($U4017,$C$3624:$S$3650, COLUMNS($C$3651:K4023), FALSE)</f>
        <v>7.0499530760989139E-3</v>
      </c>
      <c r="AG4017">
        <f>VLOOKUP($U4017,$C$3624:$S$3650, COLUMNS($C$3651:L4023), FALSE)</f>
        <v>7.7350000000000003</v>
      </c>
      <c r="AH4017">
        <f>VLOOKUP($U4017,$C$3624:$S$3650, COLUMNS($C$3651:M4023), FALSE)</f>
        <v>1.2712321568503081E-3</v>
      </c>
      <c r="AI4017">
        <f>VLOOKUP($U4017,$C$3624:$S$3650, COLUMNS($C$3651:N4023), FALSE)</f>
        <v>2160.1</v>
      </c>
      <c r="AJ4017">
        <f>VLOOKUP($U4017,$C$3624:$S$3650, COLUMNS($C$3651:O4023), FALSE)</f>
        <v>0.20513595448455474</v>
      </c>
      <c r="AK4017">
        <f>VLOOKUP($U4017,$C$3624:$S$3650, COLUMNS($C$3651:P4023), FALSE)</f>
        <v>0</v>
      </c>
      <c r="AL4017">
        <f>VLOOKUP($U4017,$C$3624:$S$3650, COLUMNS($C$3651:Q4023), FALSE)</f>
        <v>861.5</v>
      </c>
      <c r="AM4017">
        <f>VLOOKUP($U4017,$C$3624:$S$3650, COLUMNS($C$3651:R4023), FALSE)</f>
        <v>0</v>
      </c>
      <c r="AN4017">
        <f>VLOOKUP($U4017,$C$3624:$S$3650, COLUMNS($C$3651:S4023), FALSE)</f>
        <v>1.81</v>
      </c>
      <c r="AO4017">
        <f t="shared" si="67"/>
        <v>26.064002828854314</v>
      </c>
    </row>
    <row r="4018" spans="21:41" x14ac:dyDescent="0.2">
      <c r="U4018" t="str">
        <f t="shared" ref="U4018:U4049" si="68">_xlfn.CONCAT(V4018,W4018)</f>
        <v>LTLpH</v>
      </c>
      <c r="V4018" s="176" t="s">
        <v>14622</v>
      </c>
      <c r="W4018" s="176" t="s">
        <v>14623</v>
      </c>
      <c r="X4018" s="176" t="s">
        <v>14618</v>
      </c>
      <c r="Y4018" s="176" t="s">
        <v>12788</v>
      </c>
      <c r="Z4018" s="176">
        <v>526.76429510000003</v>
      </c>
      <c r="AA4018">
        <f>VLOOKUP($U4018,$C$3624:$S$3650, COLUMNS($C$3651:F4024), FALSE)</f>
        <v>34.75</v>
      </c>
      <c r="AB4018">
        <f>VLOOKUP($U4018,$C$3624:$S$3650, COLUMNS($C$3651:G4024), FALSE)</f>
        <v>0.22360679774997896</v>
      </c>
      <c r="AC4018">
        <f>VLOOKUP($U4018,$C$3624:$S$3650, COLUMNS($C$3651:H4024), FALSE)</f>
        <v>26.599009900990097</v>
      </c>
      <c r="AD4018">
        <f>VLOOKUP($U4018,$C$3624:$S$3650, COLUMNS($C$3651:I4024), FALSE)</f>
        <v>2.2249707974499239E-2</v>
      </c>
      <c r="AE4018">
        <f>VLOOKUP($U4018,$C$3624:$S$3650, COLUMNS($C$3651:J4024), FALSE)</f>
        <v>25.100990099009902</v>
      </c>
      <c r="AF4018">
        <f>VLOOKUP($U4018,$C$3624:$S$3650, COLUMNS($C$3651:K4024), FALSE)</f>
        <v>7.0499530760989139E-3</v>
      </c>
      <c r="AG4018">
        <f>VLOOKUP($U4018,$C$3624:$S$3650, COLUMNS($C$3651:L4024), FALSE)</f>
        <v>7.7350000000000003</v>
      </c>
      <c r="AH4018">
        <f>VLOOKUP($U4018,$C$3624:$S$3650, COLUMNS($C$3651:M4024), FALSE)</f>
        <v>1.2712321568503081E-3</v>
      </c>
      <c r="AI4018">
        <f>VLOOKUP($U4018,$C$3624:$S$3650, COLUMNS($C$3651:N4024), FALSE)</f>
        <v>2160.1</v>
      </c>
      <c r="AJ4018">
        <f>VLOOKUP($U4018,$C$3624:$S$3650, COLUMNS($C$3651:O4024), FALSE)</f>
        <v>0.20513595448455474</v>
      </c>
      <c r="AK4018">
        <f>VLOOKUP($U4018,$C$3624:$S$3650, COLUMNS($C$3651:P4024), FALSE)</f>
        <v>0</v>
      </c>
      <c r="AL4018">
        <f>VLOOKUP($U4018,$C$3624:$S$3650, COLUMNS($C$3651:Q4024), FALSE)</f>
        <v>861.5</v>
      </c>
      <c r="AM4018">
        <f>VLOOKUP($U4018,$C$3624:$S$3650, COLUMNS($C$3651:R4024), FALSE)</f>
        <v>0</v>
      </c>
      <c r="AN4018">
        <f>VLOOKUP($U4018,$C$3624:$S$3650, COLUMNS($C$3651:S4024), FALSE)</f>
        <v>1.81</v>
      </c>
      <c r="AO4018">
        <f t="shared" si="67"/>
        <v>26.064002828854314</v>
      </c>
    </row>
    <row r="4019" spans="21:41" x14ac:dyDescent="0.2">
      <c r="U4019" t="str">
        <f t="shared" si="68"/>
        <v>LTLpH</v>
      </c>
      <c r="V4019" s="176" t="s">
        <v>14622</v>
      </c>
      <c r="W4019" s="176" t="s">
        <v>14623</v>
      </c>
      <c r="X4019" s="176" t="s">
        <v>14618</v>
      </c>
      <c r="Y4019" s="176" t="s">
        <v>12788</v>
      </c>
      <c r="Z4019" s="176">
        <v>268.48129690000002</v>
      </c>
      <c r="AA4019">
        <f>VLOOKUP($U4019,$C$3624:$S$3650, COLUMNS($C$3651:F4025), FALSE)</f>
        <v>34.75</v>
      </c>
      <c r="AB4019">
        <f>VLOOKUP($U4019,$C$3624:$S$3650, COLUMNS($C$3651:G4025), FALSE)</f>
        <v>0.22360679774997896</v>
      </c>
      <c r="AC4019">
        <f>VLOOKUP($U4019,$C$3624:$S$3650, COLUMNS($C$3651:H4025), FALSE)</f>
        <v>26.599009900990097</v>
      </c>
      <c r="AD4019">
        <f>VLOOKUP($U4019,$C$3624:$S$3650, COLUMNS($C$3651:I4025), FALSE)</f>
        <v>2.2249707974499239E-2</v>
      </c>
      <c r="AE4019">
        <f>VLOOKUP($U4019,$C$3624:$S$3650, COLUMNS($C$3651:J4025), FALSE)</f>
        <v>25.100990099009902</v>
      </c>
      <c r="AF4019">
        <f>VLOOKUP($U4019,$C$3624:$S$3650, COLUMNS($C$3651:K4025), FALSE)</f>
        <v>7.0499530760989139E-3</v>
      </c>
      <c r="AG4019">
        <f>VLOOKUP($U4019,$C$3624:$S$3650, COLUMNS($C$3651:L4025), FALSE)</f>
        <v>7.7350000000000003</v>
      </c>
      <c r="AH4019">
        <f>VLOOKUP($U4019,$C$3624:$S$3650, COLUMNS($C$3651:M4025), FALSE)</f>
        <v>1.2712321568503081E-3</v>
      </c>
      <c r="AI4019">
        <f>VLOOKUP($U4019,$C$3624:$S$3650, COLUMNS($C$3651:N4025), FALSE)</f>
        <v>2160.1</v>
      </c>
      <c r="AJ4019">
        <f>VLOOKUP($U4019,$C$3624:$S$3650, COLUMNS($C$3651:O4025), FALSE)</f>
        <v>0.20513595448455474</v>
      </c>
      <c r="AK4019">
        <f>VLOOKUP($U4019,$C$3624:$S$3650, COLUMNS($C$3651:P4025), FALSE)</f>
        <v>0</v>
      </c>
      <c r="AL4019">
        <f>VLOOKUP($U4019,$C$3624:$S$3650, COLUMNS($C$3651:Q4025), FALSE)</f>
        <v>861.5</v>
      </c>
      <c r="AM4019">
        <f>VLOOKUP($U4019,$C$3624:$S$3650, COLUMNS($C$3651:R4025), FALSE)</f>
        <v>0</v>
      </c>
      <c r="AN4019">
        <f>VLOOKUP($U4019,$C$3624:$S$3650, COLUMNS($C$3651:S4025), FALSE)</f>
        <v>1.81</v>
      </c>
      <c r="AO4019">
        <f t="shared" si="67"/>
        <v>26.064002828854314</v>
      </c>
    </row>
    <row r="4020" spans="21:41" x14ac:dyDescent="0.2">
      <c r="U4020" t="str">
        <f t="shared" si="68"/>
        <v>LTLpH</v>
      </c>
      <c r="V4020" s="176" t="s">
        <v>14622</v>
      </c>
      <c r="W4020" s="176" t="s">
        <v>14623</v>
      </c>
      <c r="X4020" s="176" t="s">
        <v>14619</v>
      </c>
      <c r="Y4020" s="176" t="s">
        <v>12788</v>
      </c>
      <c r="Z4020" s="176">
        <v>159.68890780000001</v>
      </c>
      <c r="AA4020">
        <f>VLOOKUP($U4020,$C$3624:$S$3650, COLUMNS($C$3651:F4026), FALSE)</f>
        <v>34.75</v>
      </c>
      <c r="AB4020">
        <f>VLOOKUP($U4020,$C$3624:$S$3650, COLUMNS($C$3651:G4026), FALSE)</f>
        <v>0.22360679774997896</v>
      </c>
      <c r="AC4020">
        <f>VLOOKUP($U4020,$C$3624:$S$3650, COLUMNS($C$3651:H4026), FALSE)</f>
        <v>26.599009900990097</v>
      </c>
      <c r="AD4020">
        <f>VLOOKUP($U4020,$C$3624:$S$3650, COLUMNS($C$3651:I4026), FALSE)</f>
        <v>2.2249707974499239E-2</v>
      </c>
      <c r="AE4020">
        <f>VLOOKUP($U4020,$C$3624:$S$3650, COLUMNS($C$3651:J4026), FALSE)</f>
        <v>25.100990099009902</v>
      </c>
      <c r="AF4020">
        <f>VLOOKUP($U4020,$C$3624:$S$3650, COLUMNS($C$3651:K4026), FALSE)</f>
        <v>7.0499530760989139E-3</v>
      </c>
      <c r="AG4020">
        <f>VLOOKUP($U4020,$C$3624:$S$3650, COLUMNS($C$3651:L4026), FALSE)</f>
        <v>7.7350000000000003</v>
      </c>
      <c r="AH4020">
        <f>VLOOKUP($U4020,$C$3624:$S$3650, COLUMNS($C$3651:M4026), FALSE)</f>
        <v>1.2712321568503081E-3</v>
      </c>
      <c r="AI4020">
        <f>VLOOKUP($U4020,$C$3624:$S$3650, COLUMNS($C$3651:N4026), FALSE)</f>
        <v>2160.1</v>
      </c>
      <c r="AJ4020">
        <f>VLOOKUP($U4020,$C$3624:$S$3650, COLUMNS($C$3651:O4026), FALSE)</f>
        <v>0.20513595448455474</v>
      </c>
      <c r="AK4020">
        <f>VLOOKUP($U4020,$C$3624:$S$3650, COLUMNS($C$3651:P4026), FALSE)</f>
        <v>0</v>
      </c>
      <c r="AL4020">
        <f>VLOOKUP($U4020,$C$3624:$S$3650, COLUMNS($C$3651:Q4026), FALSE)</f>
        <v>861.5</v>
      </c>
      <c r="AM4020">
        <f>VLOOKUP($U4020,$C$3624:$S$3650, COLUMNS($C$3651:R4026), FALSE)</f>
        <v>0</v>
      </c>
      <c r="AN4020">
        <f>VLOOKUP($U4020,$C$3624:$S$3650, COLUMNS($C$3651:S4026), FALSE)</f>
        <v>1.81</v>
      </c>
      <c r="AO4020">
        <f t="shared" si="67"/>
        <v>26.064002828854314</v>
      </c>
    </row>
    <row r="4021" spans="21:41" x14ac:dyDescent="0.2">
      <c r="U4021" t="str">
        <f t="shared" si="68"/>
        <v>LTLpH</v>
      </c>
      <c r="V4021" s="176" t="s">
        <v>14622</v>
      </c>
      <c r="W4021" s="176" t="s">
        <v>14623</v>
      </c>
      <c r="X4021" s="176" t="s">
        <v>14619</v>
      </c>
      <c r="Y4021" s="176" t="s">
        <v>12788</v>
      </c>
      <c r="Z4021" s="176">
        <v>434.92052200000001</v>
      </c>
      <c r="AA4021">
        <f>VLOOKUP($U4021,$C$3624:$S$3650, COLUMNS($C$3651:F4026), FALSE)</f>
        <v>34.75</v>
      </c>
      <c r="AB4021">
        <f>VLOOKUP($U4021,$C$3624:$S$3650, COLUMNS($C$3651:G4026), FALSE)</f>
        <v>0.22360679774997896</v>
      </c>
      <c r="AC4021">
        <f>VLOOKUP($U4021,$C$3624:$S$3650, COLUMNS($C$3651:H4026), FALSE)</f>
        <v>26.599009900990097</v>
      </c>
      <c r="AD4021">
        <f>VLOOKUP($U4021,$C$3624:$S$3650, COLUMNS($C$3651:I4026), FALSE)</f>
        <v>2.2249707974499239E-2</v>
      </c>
      <c r="AE4021">
        <f>VLOOKUP($U4021,$C$3624:$S$3650, COLUMNS($C$3651:J4026), FALSE)</f>
        <v>25.100990099009902</v>
      </c>
      <c r="AF4021">
        <f>VLOOKUP($U4021,$C$3624:$S$3650, COLUMNS($C$3651:K4026), FALSE)</f>
        <v>7.0499530760989139E-3</v>
      </c>
      <c r="AG4021">
        <f>VLOOKUP($U4021,$C$3624:$S$3650, COLUMNS($C$3651:L4026), FALSE)</f>
        <v>7.7350000000000003</v>
      </c>
      <c r="AH4021">
        <f>VLOOKUP($U4021,$C$3624:$S$3650, COLUMNS($C$3651:M4026), FALSE)</f>
        <v>1.2712321568503081E-3</v>
      </c>
      <c r="AI4021">
        <f>VLOOKUP($U4021,$C$3624:$S$3650, COLUMNS($C$3651:N4026), FALSE)</f>
        <v>2160.1</v>
      </c>
      <c r="AJ4021">
        <f>VLOOKUP($U4021,$C$3624:$S$3650, COLUMNS($C$3651:O4026), FALSE)</f>
        <v>0.20513595448455474</v>
      </c>
      <c r="AK4021">
        <f>VLOOKUP($U4021,$C$3624:$S$3650, COLUMNS($C$3651:P4026), FALSE)</f>
        <v>0</v>
      </c>
      <c r="AL4021">
        <f>VLOOKUP($U4021,$C$3624:$S$3650, COLUMNS($C$3651:Q4026), FALSE)</f>
        <v>861.5</v>
      </c>
      <c r="AM4021">
        <f>VLOOKUP($U4021,$C$3624:$S$3650, COLUMNS($C$3651:R4026), FALSE)</f>
        <v>0</v>
      </c>
      <c r="AN4021">
        <f>VLOOKUP($U4021,$C$3624:$S$3650, COLUMNS($C$3651:S4026), FALSE)</f>
        <v>1.81</v>
      </c>
      <c r="AO4021">
        <f t="shared" si="67"/>
        <v>26.064002828854314</v>
      </c>
    </row>
    <row r="4022" spans="21:41" x14ac:dyDescent="0.2">
      <c r="U4022" t="str">
        <f t="shared" si="68"/>
        <v>LTLpH</v>
      </c>
      <c r="V4022" s="176" t="s">
        <v>14622</v>
      </c>
      <c r="W4022" s="176" t="s">
        <v>14623</v>
      </c>
      <c r="X4022" s="176" t="s">
        <v>14619</v>
      </c>
      <c r="Y4022" s="176" t="s">
        <v>12788</v>
      </c>
      <c r="Z4022" s="176">
        <v>144.06313489999999</v>
      </c>
      <c r="AA4022">
        <f>VLOOKUP($U4022,$C$3624:$S$3650, COLUMNS($C$3651:F4026), FALSE)</f>
        <v>34.75</v>
      </c>
      <c r="AB4022">
        <f>VLOOKUP($U4022,$C$3624:$S$3650, COLUMNS($C$3651:G4026), FALSE)</f>
        <v>0.22360679774997896</v>
      </c>
      <c r="AC4022">
        <f>VLOOKUP($U4022,$C$3624:$S$3650, COLUMNS($C$3651:H4026), FALSE)</f>
        <v>26.599009900990097</v>
      </c>
      <c r="AD4022">
        <f>VLOOKUP($U4022,$C$3624:$S$3650, COLUMNS($C$3651:I4026), FALSE)</f>
        <v>2.2249707974499239E-2</v>
      </c>
      <c r="AE4022">
        <f>VLOOKUP($U4022,$C$3624:$S$3650, COLUMNS($C$3651:J4026), FALSE)</f>
        <v>25.100990099009902</v>
      </c>
      <c r="AF4022">
        <f>VLOOKUP($U4022,$C$3624:$S$3650, COLUMNS($C$3651:K4026), FALSE)</f>
        <v>7.0499530760989139E-3</v>
      </c>
      <c r="AG4022">
        <f>VLOOKUP($U4022,$C$3624:$S$3650, COLUMNS($C$3651:L4026), FALSE)</f>
        <v>7.7350000000000003</v>
      </c>
      <c r="AH4022">
        <f>VLOOKUP($U4022,$C$3624:$S$3650, COLUMNS($C$3651:M4026), FALSE)</f>
        <v>1.2712321568503081E-3</v>
      </c>
      <c r="AI4022">
        <f>VLOOKUP($U4022,$C$3624:$S$3650, COLUMNS($C$3651:N4026), FALSE)</f>
        <v>2160.1</v>
      </c>
      <c r="AJ4022">
        <f>VLOOKUP($U4022,$C$3624:$S$3650, COLUMNS($C$3651:O4026), FALSE)</f>
        <v>0.20513595448455474</v>
      </c>
      <c r="AK4022">
        <f>VLOOKUP($U4022,$C$3624:$S$3650, COLUMNS($C$3651:P4026), FALSE)</f>
        <v>0</v>
      </c>
      <c r="AL4022">
        <f>VLOOKUP($U4022,$C$3624:$S$3650, COLUMNS($C$3651:Q4026), FALSE)</f>
        <v>861.5</v>
      </c>
      <c r="AM4022">
        <f>VLOOKUP($U4022,$C$3624:$S$3650, COLUMNS($C$3651:R4026), FALSE)</f>
        <v>0</v>
      </c>
      <c r="AN4022">
        <f>VLOOKUP($U4022,$C$3624:$S$3650, COLUMNS($C$3651:S4026), FALSE)</f>
        <v>1.81</v>
      </c>
      <c r="AO4022">
        <f t="shared" si="67"/>
        <v>26.064002828854314</v>
      </c>
    </row>
    <row r="4023" spans="21:41" x14ac:dyDescent="0.2">
      <c r="U4023" t="str">
        <f t="shared" si="68"/>
        <v>LTLpH</v>
      </c>
      <c r="V4023" s="176" t="s">
        <v>14622</v>
      </c>
      <c r="W4023" s="176" t="s">
        <v>14623</v>
      </c>
      <c r="X4023" s="176" t="s">
        <v>14619</v>
      </c>
      <c r="Y4023" s="176" t="s">
        <v>12788</v>
      </c>
      <c r="Z4023" s="176">
        <v>98.682996700000004</v>
      </c>
      <c r="AA4023">
        <f>VLOOKUP($U4023,$C$3624:$S$3650, COLUMNS($C$3651:F4026), FALSE)</f>
        <v>34.75</v>
      </c>
      <c r="AB4023">
        <f>VLOOKUP($U4023,$C$3624:$S$3650, COLUMNS($C$3651:G4026), FALSE)</f>
        <v>0.22360679774997896</v>
      </c>
      <c r="AC4023">
        <f>VLOOKUP($U4023,$C$3624:$S$3650, COLUMNS($C$3651:H4026), FALSE)</f>
        <v>26.599009900990097</v>
      </c>
      <c r="AD4023">
        <f>VLOOKUP($U4023,$C$3624:$S$3650, COLUMNS($C$3651:I4026), FALSE)</f>
        <v>2.2249707974499239E-2</v>
      </c>
      <c r="AE4023">
        <f>VLOOKUP($U4023,$C$3624:$S$3650, COLUMNS($C$3651:J4026), FALSE)</f>
        <v>25.100990099009902</v>
      </c>
      <c r="AF4023">
        <f>VLOOKUP($U4023,$C$3624:$S$3650, COLUMNS($C$3651:K4026), FALSE)</f>
        <v>7.0499530760989139E-3</v>
      </c>
      <c r="AG4023">
        <f>VLOOKUP($U4023,$C$3624:$S$3650, COLUMNS($C$3651:L4026), FALSE)</f>
        <v>7.7350000000000003</v>
      </c>
      <c r="AH4023">
        <f>VLOOKUP($U4023,$C$3624:$S$3650, COLUMNS($C$3651:M4026), FALSE)</f>
        <v>1.2712321568503081E-3</v>
      </c>
      <c r="AI4023">
        <f>VLOOKUP($U4023,$C$3624:$S$3650, COLUMNS($C$3651:N4026), FALSE)</f>
        <v>2160.1</v>
      </c>
      <c r="AJ4023">
        <f>VLOOKUP($U4023,$C$3624:$S$3650, COLUMNS($C$3651:O4026), FALSE)</f>
        <v>0.20513595448455474</v>
      </c>
      <c r="AK4023">
        <f>VLOOKUP($U4023,$C$3624:$S$3650, COLUMNS($C$3651:P4026), FALSE)</f>
        <v>0</v>
      </c>
      <c r="AL4023">
        <f>VLOOKUP($U4023,$C$3624:$S$3650, COLUMNS($C$3651:Q4026), FALSE)</f>
        <v>861.5</v>
      </c>
      <c r="AM4023">
        <f>VLOOKUP($U4023,$C$3624:$S$3650, COLUMNS($C$3651:R4026), FALSE)</f>
        <v>0</v>
      </c>
      <c r="AN4023">
        <f>VLOOKUP($U4023,$C$3624:$S$3650, COLUMNS($C$3651:S4026), FALSE)</f>
        <v>1.81</v>
      </c>
      <c r="AO4023">
        <f t="shared" si="67"/>
        <v>26.064002828854314</v>
      </c>
    </row>
    <row r="4024" spans="21:41" x14ac:dyDescent="0.2">
      <c r="U4024" t="str">
        <f t="shared" si="68"/>
        <v>LTLpH</v>
      </c>
      <c r="V4024" s="176" t="s">
        <v>14622</v>
      </c>
      <c r="W4024" s="176" t="s">
        <v>14623</v>
      </c>
      <c r="X4024" s="176" t="s">
        <v>14619</v>
      </c>
      <c r="Y4024" s="176" t="s">
        <v>12788</v>
      </c>
      <c r="Z4024" s="176">
        <v>156.92781339999999</v>
      </c>
      <c r="AA4024">
        <f>VLOOKUP($U4024,$C$3624:$S$3650, COLUMNS($C$3651:F4026), FALSE)</f>
        <v>34.75</v>
      </c>
      <c r="AB4024">
        <f>VLOOKUP($U4024,$C$3624:$S$3650, COLUMNS($C$3651:G4026), FALSE)</f>
        <v>0.22360679774997896</v>
      </c>
      <c r="AC4024">
        <f>VLOOKUP($U4024,$C$3624:$S$3650, COLUMNS($C$3651:H4026), FALSE)</f>
        <v>26.599009900990097</v>
      </c>
      <c r="AD4024">
        <f>VLOOKUP($U4024,$C$3624:$S$3650, COLUMNS($C$3651:I4026), FALSE)</f>
        <v>2.2249707974499239E-2</v>
      </c>
      <c r="AE4024">
        <f>VLOOKUP($U4024,$C$3624:$S$3650, COLUMNS($C$3651:J4026), FALSE)</f>
        <v>25.100990099009902</v>
      </c>
      <c r="AF4024">
        <f>VLOOKUP($U4024,$C$3624:$S$3650, COLUMNS($C$3651:K4026), FALSE)</f>
        <v>7.0499530760989139E-3</v>
      </c>
      <c r="AG4024">
        <f>VLOOKUP($U4024,$C$3624:$S$3650, COLUMNS($C$3651:L4026), FALSE)</f>
        <v>7.7350000000000003</v>
      </c>
      <c r="AH4024">
        <f>VLOOKUP($U4024,$C$3624:$S$3650, COLUMNS($C$3651:M4026), FALSE)</f>
        <v>1.2712321568503081E-3</v>
      </c>
      <c r="AI4024">
        <f>VLOOKUP($U4024,$C$3624:$S$3650, COLUMNS($C$3651:N4026), FALSE)</f>
        <v>2160.1</v>
      </c>
      <c r="AJ4024">
        <f>VLOOKUP($U4024,$C$3624:$S$3650, COLUMNS($C$3651:O4026), FALSE)</f>
        <v>0.20513595448455474</v>
      </c>
      <c r="AK4024">
        <f>VLOOKUP($U4024,$C$3624:$S$3650, COLUMNS($C$3651:P4026), FALSE)</f>
        <v>0</v>
      </c>
      <c r="AL4024">
        <f>VLOOKUP($U4024,$C$3624:$S$3650, COLUMNS($C$3651:Q4026), FALSE)</f>
        <v>861.5</v>
      </c>
      <c r="AM4024">
        <f>VLOOKUP($U4024,$C$3624:$S$3650, COLUMNS($C$3651:R4026), FALSE)</f>
        <v>0</v>
      </c>
      <c r="AN4024">
        <f>VLOOKUP($U4024,$C$3624:$S$3650, COLUMNS($C$3651:S4026), FALSE)</f>
        <v>1.81</v>
      </c>
      <c r="AO4024">
        <f t="shared" si="67"/>
        <v>26.064002828854314</v>
      </c>
    </row>
    <row r="4025" spans="21:41" x14ac:dyDescent="0.2">
      <c r="U4025" t="str">
        <f t="shared" si="68"/>
        <v>LTLpH</v>
      </c>
      <c r="V4025" s="176" t="s">
        <v>14622</v>
      </c>
      <c r="W4025" s="176" t="s">
        <v>14623</v>
      </c>
      <c r="X4025" s="176" t="s">
        <v>14619</v>
      </c>
      <c r="Y4025" s="176" t="s">
        <v>12788</v>
      </c>
      <c r="Z4025" s="176">
        <v>615.00271050000003</v>
      </c>
      <c r="AA4025">
        <f>VLOOKUP($U4025,$C$3624:$S$3650, COLUMNS($C$3651:F4027), FALSE)</f>
        <v>34.75</v>
      </c>
      <c r="AB4025">
        <f>VLOOKUP($U4025,$C$3624:$S$3650, COLUMNS($C$3651:G4027), FALSE)</f>
        <v>0.22360679774997896</v>
      </c>
      <c r="AC4025">
        <f>VLOOKUP($U4025,$C$3624:$S$3650, COLUMNS($C$3651:H4027), FALSE)</f>
        <v>26.599009900990097</v>
      </c>
      <c r="AD4025">
        <f>VLOOKUP($U4025,$C$3624:$S$3650, COLUMNS($C$3651:I4027), FALSE)</f>
        <v>2.2249707974499239E-2</v>
      </c>
      <c r="AE4025">
        <f>VLOOKUP($U4025,$C$3624:$S$3650, COLUMNS($C$3651:J4027), FALSE)</f>
        <v>25.100990099009902</v>
      </c>
      <c r="AF4025">
        <f>VLOOKUP($U4025,$C$3624:$S$3650, COLUMNS($C$3651:K4027), FALSE)</f>
        <v>7.0499530760989139E-3</v>
      </c>
      <c r="AG4025">
        <f>VLOOKUP($U4025,$C$3624:$S$3650, COLUMNS($C$3651:L4027), FALSE)</f>
        <v>7.7350000000000003</v>
      </c>
      <c r="AH4025">
        <f>VLOOKUP($U4025,$C$3624:$S$3650, COLUMNS($C$3651:M4027), FALSE)</f>
        <v>1.2712321568503081E-3</v>
      </c>
      <c r="AI4025">
        <f>VLOOKUP($U4025,$C$3624:$S$3650, COLUMNS($C$3651:N4027), FALSE)</f>
        <v>2160.1</v>
      </c>
      <c r="AJ4025">
        <f>VLOOKUP($U4025,$C$3624:$S$3650, COLUMNS($C$3651:O4027), FALSE)</f>
        <v>0.20513595448455474</v>
      </c>
      <c r="AK4025">
        <f>VLOOKUP($U4025,$C$3624:$S$3650, COLUMNS($C$3651:P4027), FALSE)</f>
        <v>0</v>
      </c>
      <c r="AL4025">
        <f>VLOOKUP($U4025,$C$3624:$S$3650, COLUMNS($C$3651:Q4027), FALSE)</f>
        <v>861.5</v>
      </c>
      <c r="AM4025">
        <f>VLOOKUP($U4025,$C$3624:$S$3650, COLUMNS($C$3651:R4027), FALSE)</f>
        <v>0</v>
      </c>
      <c r="AN4025">
        <f>VLOOKUP($U4025,$C$3624:$S$3650, COLUMNS($C$3651:S4027), FALSE)</f>
        <v>1.81</v>
      </c>
      <c r="AO4025">
        <f t="shared" si="67"/>
        <v>26.064002828854314</v>
      </c>
    </row>
    <row r="4026" spans="21:41" x14ac:dyDescent="0.2">
      <c r="U4026" t="str">
        <f t="shared" si="68"/>
        <v>HTLpH</v>
      </c>
      <c r="V4026" s="176" t="s">
        <v>14620</v>
      </c>
      <c r="W4026" s="176" t="s">
        <v>14623</v>
      </c>
      <c r="X4026" s="176" t="s">
        <v>14618</v>
      </c>
      <c r="Y4026" s="176" t="s">
        <v>12788</v>
      </c>
      <c r="Z4026" s="176">
        <v>138.40432720000001</v>
      </c>
      <c r="AA4026">
        <f>VLOOKUP($U4026,$C$3624:$S$3650, COLUMNS($C$3651:F4027), FALSE)</f>
        <v>34.799999999999997</v>
      </c>
      <c r="AB4026">
        <f>VLOOKUP($U4026,$C$3624:$S$3650, COLUMNS($C$3651:G4027), FALSE)</f>
        <v>0.22360679774997896</v>
      </c>
      <c r="AC4026">
        <f>VLOOKUP($U4026,$C$3624:$S$3650, COLUMNS($C$3651:H4027), FALSE)</f>
        <v>29.650000000000002</v>
      </c>
      <c r="AD4026">
        <f>VLOOKUP($U4026,$C$3624:$S$3650, COLUMNS($C$3651:I4027), FALSE)</f>
        <v>0.15811388300841897</v>
      </c>
      <c r="AE4026">
        <f>VLOOKUP($U4026,$C$3624:$S$3650, COLUMNS($C$3651:J4027), FALSE)</f>
        <v>28.150000000000002</v>
      </c>
      <c r="AF4026">
        <f>VLOOKUP($U4026,$C$3624:$S$3650, COLUMNS($C$3651:K4027), FALSE)</f>
        <v>6.6637083054553068E-3</v>
      </c>
      <c r="AG4026">
        <f>VLOOKUP($U4026,$C$3624:$S$3650, COLUMNS($C$3651:L4027), FALSE)</f>
        <v>7.7150000000000007</v>
      </c>
      <c r="AH4026">
        <f>VLOOKUP($U4026,$C$3624:$S$3650, COLUMNS($C$3651:M4027), FALSE)</f>
        <v>6.3644021778424308E-3</v>
      </c>
      <c r="AI4026">
        <f>VLOOKUP($U4026,$C$3624:$S$3650, COLUMNS($C$3651:N4027), FALSE)</f>
        <v>2199</v>
      </c>
      <c r="AJ4026">
        <f>VLOOKUP($U4026,$C$3624:$S$3650, COLUMNS($C$3651:O4027), FALSE)</f>
        <v>4.5236994512333366E-2</v>
      </c>
      <c r="AK4026">
        <f>VLOOKUP($U4026,$C$3624:$S$3650, COLUMNS($C$3651:P4027), FALSE)</f>
        <v>0</v>
      </c>
      <c r="AL4026">
        <f>VLOOKUP($U4026,$C$3624:$S$3650, COLUMNS($C$3651:Q4027), FALSE)</f>
        <v>927.5</v>
      </c>
      <c r="AM4026">
        <f>VLOOKUP($U4026,$C$3624:$S$3650, COLUMNS($C$3651:R4027), FALSE)</f>
        <v>0</v>
      </c>
      <c r="AN4026">
        <f>VLOOKUP($U4026,$C$3624:$S$3650, COLUMNS($C$3651:S4027), FALSE)</f>
        <v>1.9699999999999998</v>
      </c>
      <c r="AO4026">
        <f t="shared" si="67"/>
        <v>29.114285714285714</v>
      </c>
    </row>
    <row r="4027" spans="21:41" x14ac:dyDescent="0.2">
      <c r="U4027" t="str">
        <f t="shared" si="68"/>
        <v>HTLpH</v>
      </c>
      <c r="V4027" s="176" t="s">
        <v>14620</v>
      </c>
      <c r="W4027" s="176" t="s">
        <v>14623</v>
      </c>
      <c r="X4027" s="176" t="s">
        <v>14618</v>
      </c>
      <c r="Y4027" s="176" t="s">
        <v>12788</v>
      </c>
      <c r="Z4027" s="176">
        <v>0</v>
      </c>
      <c r="AA4027">
        <f>VLOOKUP($U4027,$C$3624:$S$3650, COLUMNS($C$3651:F4027), FALSE)</f>
        <v>34.799999999999997</v>
      </c>
      <c r="AB4027">
        <f>VLOOKUP($U4027,$C$3624:$S$3650, COLUMNS($C$3651:G4027), FALSE)</f>
        <v>0.22360679774997896</v>
      </c>
      <c r="AC4027">
        <f>VLOOKUP($U4027,$C$3624:$S$3650, COLUMNS($C$3651:H4027), FALSE)</f>
        <v>29.650000000000002</v>
      </c>
      <c r="AD4027">
        <f>VLOOKUP($U4027,$C$3624:$S$3650, COLUMNS($C$3651:I4027), FALSE)</f>
        <v>0.15811388300841897</v>
      </c>
      <c r="AE4027">
        <f>VLOOKUP($U4027,$C$3624:$S$3650, COLUMNS($C$3651:J4027), FALSE)</f>
        <v>28.150000000000002</v>
      </c>
      <c r="AF4027">
        <f>VLOOKUP($U4027,$C$3624:$S$3650, COLUMNS($C$3651:K4027), FALSE)</f>
        <v>6.6637083054553068E-3</v>
      </c>
      <c r="AG4027">
        <f>VLOOKUP($U4027,$C$3624:$S$3650, COLUMNS($C$3651:L4027), FALSE)</f>
        <v>7.7150000000000007</v>
      </c>
      <c r="AH4027">
        <f>VLOOKUP($U4027,$C$3624:$S$3650, COLUMNS($C$3651:M4027), FALSE)</f>
        <v>6.3644021778424308E-3</v>
      </c>
      <c r="AI4027">
        <f>VLOOKUP($U4027,$C$3624:$S$3650, COLUMNS($C$3651:N4027), FALSE)</f>
        <v>2199</v>
      </c>
      <c r="AJ4027">
        <f>VLOOKUP($U4027,$C$3624:$S$3650, COLUMNS($C$3651:O4027), FALSE)</f>
        <v>4.5236994512333366E-2</v>
      </c>
      <c r="AK4027">
        <f>VLOOKUP($U4027,$C$3624:$S$3650, COLUMNS($C$3651:P4027), FALSE)</f>
        <v>0</v>
      </c>
      <c r="AL4027">
        <f>VLOOKUP($U4027,$C$3624:$S$3650, COLUMNS($C$3651:Q4027), FALSE)</f>
        <v>927.5</v>
      </c>
      <c r="AM4027">
        <f>VLOOKUP($U4027,$C$3624:$S$3650, COLUMNS($C$3651:R4027), FALSE)</f>
        <v>0</v>
      </c>
      <c r="AN4027">
        <f>VLOOKUP($U4027,$C$3624:$S$3650, COLUMNS($C$3651:S4027), FALSE)</f>
        <v>1.9699999999999998</v>
      </c>
      <c r="AO4027">
        <f t="shared" si="67"/>
        <v>29.114285714285714</v>
      </c>
    </row>
    <row r="4028" spans="21:41" x14ac:dyDescent="0.2">
      <c r="U4028" t="str">
        <f t="shared" si="68"/>
        <v>MTLpH</v>
      </c>
      <c r="V4028" s="176" t="s">
        <v>14616</v>
      </c>
      <c r="W4028" s="176" t="s">
        <v>14623</v>
      </c>
      <c r="X4028" s="176" t="s">
        <v>14618</v>
      </c>
      <c r="Y4028" s="176" t="s">
        <v>12788</v>
      </c>
      <c r="Z4028" s="176">
        <v>518.11115580000001</v>
      </c>
      <c r="AA4028">
        <f>VLOOKUP($U4028,$C$3624:$S$3650, COLUMNS($C$3651:F4034), FALSE)</f>
        <v>34.75</v>
      </c>
      <c r="AB4028">
        <f>VLOOKUP($U4028,$C$3624:$S$3650, COLUMNS($C$3651:G4034), FALSE)</f>
        <v>0.22360679774997896</v>
      </c>
      <c r="AC4028">
        <f>VLOOKUP($U4028,$C$3624:$S$3650, COLUMNS($C$3651:H4034), FALSE)</f>
        <v>28.200000000000003</v>
      </c>
      <c r="AD4028">
        <f>VLOOKUP($U4028,$C$3624:$S$3650, COLUMNS($C$3651:I4034), FALSE)</f>
        <v>0.15811388300841897</v>
      </c>
      <c r="AE4028">
        <f>VLOOKUP($U4028,$C$3624:$S$3650, COLUMNS($C$3651:J4034), FALSE)</f>
        <v>26.7019801980198</v>
      </c>
      <c r="AF4028">
        <f>VLOOKUP($U4028,$C$3624:$S$3650, COLUMNS($C$3651:K4034), FALSE)</f>
        <v>1.3658982889427951E-2</v>
      </c>
      <c r="AG4028">
        <f>VLOOKUP($U4028,$C$3624:$S$3650, COLUMNS($C$3651:L4034), FALSE)</f>
        <v>7.6950000000000003</v>
      </c>
      <c r="AH4028">
        <f>VLOOKUP($U4028,$C$3624:$S$3650, COLUMNS($C$3651:M4034), FALSE)</f>
        <v>1.2745319221005506E-3</v>
      </c>
      <c r="AI4028">
        <f>VLOOKUP($U4028,$C$3624:$S$3650, COLUMNS($C$3651:N4034), FALSE)</f>
        <v>2182.4545454545455</v>
      </c>
      <c r="AJ4028">
        <f>VLOOKUP($U4028,$C$3624:$S$3650, COLUMNS($C$3651:O4034), FALSE)</f>
        <v>0.23423238809890801</v>
      </c>
      <c r="AK4028">
        <f>VLOOKUP($U4028,$C$3624:$S$3650, COLUMNS($C$3651:P4034), FALSE)</f>
        <v>0</v>
      </c>
      <c r="AL4028">
        <f>VLOOKUP($U4028,$C$3624:$S$3650, COLUMNS($C$3651:Q4034), FALSE)</f>
        <v>977.5</v>
      </c>
      <c r="AM4028">
        <f>VLOOKUP($U4028,$C$3624:$S$3650, COLUMNS($C$3651:R4034), FALSE)</f>
        <v>0</v>
      </c>
      <c r="AN4028">
        <f>VLOOKUP($U4028,$C$3624:$S$3650, COLUMNS($C$3651:S4034), FALSE)</f>
        <v>1.78</v>
      </c>
      <c r="AO4028">
        <f t="shared" si="67"/>
        <v>27.664992927864215</v>
      </c>
    </row>
    <row r="4029" spans="21:41" x14ac:dyDescent="0.2">
      <c r="U4029" t="str">
        <f t="shared" si="68"/>
        <v>MTLpH</v>
      </c>
      <c r="V4029" s="176" t="s">
        <v>14616</v>
      </c>
      <c r="W4029" s="176" t="s">
        <v>14623</v>
      </c>
      <c r="X4029" s="176" t="s">
        <v>14618</v>
      </c>
      <c r="Y4029" s="176" t="s">
        <v>12788</v>
      </c>
      <c r="Z4029" s="176">
        <v>284.21649309999998</v>
      </c>
      <c r="AA4029">
        <f>VLOOKUP($U4029,$C$3624:$S$3650, COLUMNS($C$3651:F4034), FALSE)</f>
        <v>34.75</v>
      </c>
      <c r="AB4029">
        <f>VLOOKUP($U4029,$C$3624:$S$3650, COLUMNS($C$3651:G4034), FALSE)</f>
        <v>0.22360679774997896</v>
      </c>
      <c r="AC4029">
        <f>VLOOKUP($U4029,$C$3624:$S$3650, COLUMNS($C$3651:H4034), FALSE)</f>
        <v>28.200000000000003</v>
      </c>
      <c r="AD4029">
        <f>VLOOKUP($U4029,$C$3624:$S$3650, COLUMNS($C$3651:I4034), FALSE)</f>
        <v>0.15811388300841897</v>
      </c>
      <c r="AE4029">
        <f>VLOOKUP($U4029,$C$3624:$S$3650, COLUMNS($C$3651:J4034), FALSE)</f>
        <v>26.7019801980198</v>
      </c>
      <c r="AF4029">
        <f>VLOOKUP($U4029,$C$3624:$S$3650, COLUMNS($C$3651:K4034), FALSE)</f>
        <v>1.3658982889427951E-2</v>
      </c>
      <c r="AG4029">
        <f>VLOOKUP($U4029,$C$3624:$S$3650, COLUMNS($C$3651:L4034), FALSE)</f>
        <v>7.6950000000000003</v>
      </c>
      <c r="AH4029">
        <f>VLOOKUP($U4029,$C$3624:$S$3650, COLUMNS($C$3651:M4034), FALSE)</f>
        <v>1.2745319221005506E-3</v>
      </c>
      <c r="AI4029">
        <f>VLOOKUP($U4029,$C$3624:$S$3650, COLUMNS($C$3651:N4034), FALSE)</f>
        <v>2182.4545454545455</v>
      </c>
      <c r="AJ4029">
        <f>VLOOKUP($U4029,$C$3624:$S$3650, COLUMNS($C$3651:O4034), FALSE)</f>
        <v>0.23423238809890801</v>
      </c>
      <c r="AK4029">
        <f>VLOOKUP($U4029,$C$3624:$S$3650, COLUMNS($C$3651:P4034), FALSE)</f>
        <v>0</v>
      </c>
      <c r="AL4029">
        <f>VLOOKUP($U4029,$C$3624:$S$3650, COLUMNS($C$3651:Q4034), FALSE)</f>
        <v>977.5</v>
      </c>
      <c r="AM4029">
        <f>VLOOKUP($U4029,$C$3624:$S$3650, COLUMNS($C$3651:R4034), FALSE)</f>
        <v>0</v>
      </c>
      <c r="AN4029">
        <f>VLOOKUP($U4029,$C$3624:$S$3650, COLUMNS($C$3651:S4034), FALSE)</f>
        <v>1.78</v>
      </c>
      <c r="AO4029">
        <f t="shared" si="67"/>
        <v>27.664992927864215</v>
      </c>
    </row>
    <row r="4030" spans="21:41" x14ac:dyDescent="0.2">
      <c r="U4030" t="str">
        <f t="shared" si="68"/>
        <v>MTLpH</v>
      </c>
      <c r="V4030" s="176" t="s">
        <v>14616</v>
      </c>
      <c r="W4030" s="176" t="s">
        <v>14623</v>
      </c>
      <c r="X4030" s="176" t="s">
        <v>14618</v>
      </c>
      <c r="Y4030" s="176" t="s">
        <v>12788</v>
      </c>
      <c r="Z4030" s="176">
        <v>207.88843130000001</v>
      </c>
      <c r="AA4030">
        <f>VLOOKUP($U4030,$C$3624:$S$3650, COLUMNS($C$3651:F4035), FALSE)</f>
        <v>34.75</v>
      </c>
      <c r="AB4030">
        <f>VLOOKUP($U4030,$C$3624:$S$3650, COLUMNS($C$3651:G4035), FALSE)</f>
        <v>0.22360679774997896</v>
      </c>
      <c r="AC4030">
        <f>VLOOKUP($U4030,$C$3624:$S$3650, COLUMNS($C$3651:H4035), FALSE)</f>
        <v>28.200000000000003</v>
      </c>
      <c r="AD4030">
        <f>VLOOKUP($U4030,$C$3624:$S$3650, COLUMNS($C$3651:I4035), FALSE)</f>
        <v>0.15811388300841897</v>
      </c>
      <c r="AE4030">
        <f>VLOOKUP($U4030,$C$3624:$S$3650, COLUMNS($C$3651:J4035), FALSE)</f>
        <v>26.7019801980198</v>
      </c>
      <c r="AF4030">
        <f>VLOOKUP($U4030,$C$3624:$S$3650, COLUMNS($C$3651:K4035), FALSE)</f>
        <v>1.3658982889427951E-2</v>
      </c>
      <c r="AG4030">
        <f>VLOOKUP($U4030,$C$3624:$S$3650, COLUMNS($C$3651:L4035), FALSE)</f>
        <v>7.6950000000000003</v>
      </c>
      <c r="AH4030">
        <f>VLOOKUP($U4030,$C$3624:$S$3650, COLUMNS($C$3651:M4035), FALSE)</f>
        <v>1.2745319221005506E-3</v>
      </c>
      <c r="AI4030">
        <f>VLOOKUP($U4030,$C$3624:$S$3650, COLUMNS($C$3651:N4035), FALSE)</f>
        <v>2182.4545454545455</v>
      </c>
      <c r="AJ4030">
        <f>VLOOKUP($U4030,$C$3624:$S$3650, COLUMNS($C$3651:O4035), FALSE)</f>
        <v>0.23423238809890801</v>
      </c>
      <c r="AK4030">
        <f>VLOOKUP($U4030,$C$3624:$S$3650, COLUMNS($C$3651:P4035), FALSE)</f>
        <v>0</v>
      </c>
      <c r="AL4030">
        <f>VLOOKUP($U4030,$C$3624:$S$3650, COLUMNS($C$3651:Q4035), FALSE)</f>
        <v>977.5</v>
      </c>
      <c r="AM4030">
        <f>VLOOKUP($U4030,$C$3624:$S$3650, COLUMNS($C$3651:R4035), FALSE)</f>
        <v>0</v>
      </c>
      <c r="AN4030">
        <f>VLOOKUP($U4030,$C$3624:$S$3650, COLUMNS($C$3651:S4035), FALSE)</f>
        <v>1.78</v>
      </c>
      <c r="AO4030">
        <f t="shared" si="67"/>
        <v>27.664992927864215</v>
      </c>
    </row>
    <row r="4031" spans="21:41" x14ac:dyDescent="0.2">
      <c r="U4031" t="str">
        <f t="shared" si="68"/>
        <v>MTLpH</v>
      </c>
      <c r="V4031" s="176" t="s">
        <v>14616</v>
      </c>
      <c r="W4031" s="176" t="s">
        <v>14623</v>
      </c>
      <c r="X4031" s="176" t="s">
        <v>14618</v>
      </c>
      <c r="Y4031" s="176" t="s">
        <v>12788</v>
      </c>
      <c r="Z4031" s="176">
        <v>664.01192130000004</v>
      </c>
      <c r="AA4031">
        <f>VLOOKUP($U4031,$C$3624:$S$3650, COLUMNS($C$3651:F4035), FALSE)</f>
        <v>34.75</v>
      </c>
      <c r="AB4031">
        <f>VLOOKUP($U4031,$C$3624:$S$3650, COLUMNS($C$3651:G4035), FALSE)</f>
        <v>0.22360679774997896</v>
      </c>
      <c r="AC4031">
        <f>VLOOKUP($U4031,$C$3624:$S$3650, COLUMNS($C$3651:H4035), FALSE)</f>
        <v>28.200000000000003</v>
      </c>
      <c r="AD4031">
        <f>VLOOKUP($U4031,$C$3624:$S$3650, COLUMNS($C$3651:I4035), FALSE)</f>
        <v>0.15811388300841897</v>
      </c>
      <c r="AE4031">
        <f>VLOOKUP($U4031,$C$3624:$S$3650, COLUMNS($C$3651:J4035), FALSE)</f>
        <v>26.7019801980198</v>
      </c>
      <c r="AF4031">
        <f>VLOOKUP($U4031,$C$3624:$S$3650, COLUMNS($C$3651:K4035), FALSE)</f>
        <v>1.3658982889427951E-2</v>
      </c>
      <c r="AG4031">
        <f>VLOOKUP($U4031,$C$3624:$S$3650, COLUMNS($C$3651:L4035), FALSE)</f>
        <v>7.6950000000000003</v>
      </c>
      <c r="AH4031">
        <f>VLOOKUP($U4031,$C$3624:$S$3650, COLUMNS($C$3651:M4035), FALSE)</f>
        <v>1.2745319221005506E-3</v>
      </c>
      <c r="AI4031">
        <f>VLOOKUP($U4031,$C$3624:$S$3650, COLUMNS($C$3651:N4035), FALSE)</f>
        <v>2182.4545454545455</v>
      </c>
      <c r="AJ4031">
        <f>VLOOKUP($U4031,$C$3624:$S$3650, COLUMNS($C$3651:O4035), FALSE)</f>
        <v>0.23423238809890801</v>
      </c>
      <c r="AK4031">
        <f>VLOOKUP($U4031,$C$3624:$S$3650, COLUMNS($C$3651:P4035), FALSE)</f>
        <v>0</v>
      </c>
      <c r="AL4031">
        <f>VLOOKUP($U4031,$C$3624:$S$3650, COLUMNS($C$3651:Q4035), FALSE)</f>
        <v>977.5</v>
      </c>
      <c r="AM4031">
        <f>VLOOKUP($U4031,$C$3624:$S$3650, COLUMNS($C$3651:R4035), FALSE)</f>
        <v>0</v>
      </c>
      <c r="AN4031">
        <f>VLOOKUP($U4031,$C$3624:$S$3650, COLUMNS($C$3651:S4035), FALSE)</f>
        <v>1.78</v>
      </c>
      <c r="AO4031">
        <f t="shared" si="67"/>
        <v>27.664992927864215</v>
      </c>
    </row>
    <row r="4032" spans="21:41" x14ac:dyDescent="0.2">
      <c r="U4032" t="str">
        <f t="shared" si="68"/>
        <v>MTLpH</v>
      </c>
      <c r="V4032" s="176" t="s">
        <v>14616</v>
      </c>
      <c r="W4032" s="176" t="s">
        <v>14623</v>
      </c>
      <c r="X4032" s="176" t="s">
        <v>14618</v>
      </c>
      <c r="Y4032" s="176" t="s">
        <v>12788</v>
      </c>
      <c r="Z4032" s="176">
        <v>281.76185470000001</v>
      </c>
      <c r="AA4032">
        <f>VLOOKUP($U4032,$C$3624:$S$3650, COLUMNS($C$3651:F4036), FALSE)</f>
        <v>34.75</v>
      </c>
      <c r="AB4032">
        <f>VLOOKUP($U4032,$C$3624:$S$3650, COLUMNS($C$3651:G4036), FALSE)</f>
        <v>0.22360679774997896</v>
      </c>
      <c r="AC4032">
        <f>VLOOKUP($U4032,$C$3624:$S$3650, COLUMNS($C$3651:H4036), FALSE)</f>
        <v>28.200000000000003</v>
      </c>
      <c r="AD4032">
        <f>VLOOKUP($U4032,$C$3624:$S$3650, COLUMNS($C$3651:I4036), FALSE)</f>
        <v>0.15811388300841897</v>
      </c>
      <c r="AE4032">
        <f>VLOOKUP($U4032,$C$3624:$S$3650, COLUMNS($C$3651:J4036), FALSE)</f>
        <v>26.7019801980198</v>
      </c>
      <c r="AF4032">
        <f>VLOOKUP($U4032,$C$3624:$S$3650, COLUMNS($C$3651:K4036), FALSE)</f>
        <v>1.3658982889427951E-2</v>
      </c>
      <c r="AG4032">
        <f>VLOOKUP($U4032,$C$3624:$S$3650, COLUMNS($C$3651:L4036), FALSE)</f>
        <v>7.6950000000000003</v>
      </c>
      <c r="AH4032">
        <f>VLOOKUP($U4032,$C$3624:$S$3650, COLUMNS($C$3651:M4036), FALSE)</f>
        <v>1.2745319221005506E-3</v>
      </c>
      <c r="AI4032">
        <f>VLOOKUP($U4032,$C$3624:$S$3650, COLUMNS($C$3651:N4036), FALSE)</f>
        <v>2182.4545454545455</v>
      </c>
      <c r="AJ4032">
        <f>VLOOKUP($U4032,$C$3624:$S$3650, COLUMNS($C$3651:O4036), FALSE)</f>
        <v>0.23423238809890801</v>
      </c>
      <c r="AK4032">
        <f>VLOOKUP($U4032,$C$3624:$S$3650, COLUMNS($C$3651:P4036), FALSE)</f>
        <v>0</v>
      </c>
      <c r="AL4032">
        <f>VLOOKUP($U4032,$C$3624:$S$3650, COLUMNS($C$3651:Q4036), FALSE)</f>
        <v>977.5</v>
      </c>
      <c r="AM4032">
        <f>VLOOKUP($U4032,$C$3624:$S$3650, COLUMNS($C$3651:R4036), FALSE)</f>
        <v>0</v>
      </c>
      <c r="AN4032">
        <f>VLOOKUP($U4032,$C$3624:$S$3650, COLUMNS($C$3651:S4036), FALSE)</f>
        <v>1.78</v>
      </c>
      <c r="AO4032">
        <f t="shared" si="67"/>
        <v>27.664992927864215</v>
      </c>
    </row>
    <row r="4033" spans="21:41" x14ac:dyDescent="0.2">
      <c r="U4033" t="str">
        <f t="shared" si="68"/>
        <v>MTLpH</v>
      </c>
      <c r="V4033" s="176" t="s">
        <v>14616</v>
      </c>
      <c r="W4033" s="176" t="s">
        <v>14623</v>
      </c>
      <c r="X4033" s="176" t="s">
        <v>14618</v>
      </c>
      <c r="Y4033" s="176" t="s">
        <v>12788</v>
      </c>
      <c r="Z4033" s="176">
        <v>474.7978549</v>
      </c>
      <c r="AA4033">
        <f>VLOOKUP($U4033,$C$3624:$S$3650, COLUMNS($C$3651:F4037), FALSE)</f>
        <v>34.75</v>
      </c>
      <c r="AB4033">
        <f>VLOOKUP($U4033,$C$3624:$S$3650, COLUMNS($C$3651:G4037), FALSE)</f>
        <v>0.22360679774997896</v>
      </c>
      <c r="AC4033">
        <f>VLOOKUP($U4033,$C$3624:$S$3650, COLUMNS($C$3651:H4037), FALSE)</f>
        <v>28.200000000000003</v>
      </c>
      <c r="AD4033">
        <f>VLOOKUP($U4033,$C$3624:$S$3650, COLUMNS($C$3651:I4037), FALSE)</f>
        <v>0.15811388300841897</v>
      </c>
      <c r="AE4033">
        <f>VLOOKUP($U4033,$C$3624:$S$3650, COLUMNS($C$3651:J4037), FALSE)</f>
        <v>26.7019801980198</v>
      </c>
      <c r="AF4033">
        <f>VLOOKUP($U4033,$C$3624:$S$3650, COLUMNS($C$3651:K4037), FALSE)</f>
        <v>1.3658982889427951E-2</v>
      </c>
      <c r="AG4033">
        <f>VLOOKUP($U4033,$C$3624:$S$3650, COLUMNS($C$3651:L4037), FALSE)</f>
        <v>7.6950000000000003</v>
      </c>
      <c r="AH4033">
        <f>VLOOKUP($U4033,$C$3624:$S$3650, COLUMNS($C$3651:M4037), FALSE)</f>
        <v>1.2745319221005506E-3</v>
      </c>
      <c r="AI4033">
        <f>VLOOKUP($U4033,$C$3624:$S$3650, COLUMNS($C$3651:N4037), FALSE)</f>
        <v>2182.4545454545455</v>
      </c>
      <c r="AJ4033">
        <f>VLOOKUP($U4033,$C$3624:$S$3650, COLUMNS($C$3651:O4037), FALSE)</f>
        <v>0.23423238809890801</v>
      </c>
      <c r="AK4033">
        <f>VLOOKUP($U4033,$C$3624:$S$3650, COLUMNS($C$3651:P4037), FALSE)</f>
        <v>0</v>
      </c>
      <c r="AL4033">
        <f>VLOOKUP($U4033,$C$3624:$S$3650, COLUMNS($C$3651:Q4037), FALSE)</f>
        <v>977.5</v>
      </c>
      <c r="AM4033">
        <f>VLOOKUP($U4033,$C$3624:$S$3650, COLUMNS($C$3651:R4037), FALSE)</f>
        <v>0</v>
      </c>
      <c r="AN4033">
        <f>VLOOKUP($U4033,$C$3624:$S$3650, COLUMNS($C$3651:S4037), FALSE)</f>
        <v>1.78</v>
      </c>
      <c r="AO4033">
        <f t="shared" si="67"/>
        <v>27.664992927864215</v>
      </c>
    </row>
    <row r="4034" spans="21:41" x14ac:dyDescent="0.2">
      <c r="U4034" t="str">
        <f t="shared" si="68"/>
        <v>MTLpH</v>
      </c>
      <c r="V4034" s="176" t="s">
        <v>14616</v>
      </c>
      <c r="W4034" s="176" t="s">
        <v>14623</v>
      </c>
      <c r="X4034" s="176" t="s">
        <v>14619</v>
      </c>
      <c r="Y4034" s="176" t="s">
        <v>12788</v>
      </c>
      <c r="Z4034" s="176">
        <v>642.08160229999999</v>
      </c>
      <c r="AA4034">
        <f>VLOOKUP($U4034,$C$3624:$S$3650, COLUMNS($C$3651:F4038), FALSE)</f>
        <v>34.75</v>
      </c>
      <c r="AB4034">
        <f>VLOOKUP($U4034,$C$3624:$S$3650, COLUMNS($C$3651:G4038), FALSE)</f>
        <v>0.22360679774997896</v>
      </c>
      <c r="AC4034">
        <f>VLOOKUP($U4034,$C$3624:$S$3650, COLUMNS($C$3651:H4038), FALSE)</f>
        <v>28.200000000000003</v>
      </c>
      <c r="AD4034">
        <f>VLOOKUP($U4034,$C$3624:$S$3650, COLUMNS($C$3651:I4038), FALSE)</f>
        <v>0.15811388300841897</v>
      </c>
      <c r="AE4034">
        <f>VLOOKUP($U4034,$C$3624:$S$3650, COLUMNS($C$3651:J4038), FALSE)</f>
        <v>26.7019801980198</v>
      </c>
      <c r="AF4034">
        <f>VLOOKUP($U4034,$C$3624:$S$3650, COLUMNS($C$3651:K4038), FALSE)</f>
        <v>1.3658982889427951E-2</v>
      </c>
      <c r="AG4034">
        <f>VLOOKUP($U4034,$C$3624:$S$3650, COLUMNS($C$3651:L4038), FALSE)</f>
        <v>7.6950000000000003</v>
      </c>
      <c r="AH4034">
        <f>VLOOKUP($U4034,$C$3624:$S$3650, COLUMNS($C$3651:M4038), FALSE)</f>
        <v>1.2745319221005506E-3</v>
      </c>
      <c r="AI4034">
        <f>VLOOKUP($U4034,$C$3624:$S$3650, COLUMNS($C$3651:N4038), FALSE)</f>
        <v>2182.4545454545455</v>
      </c>
      <c r="AJ4034">
        <f>VLOOKUP($U4034,$C$3624:$S$3650, COLUMNS($C$3651:O4038), FALSE)</f>
        <v>0.23423238809890801</v>
      </c>
      <c r="AK4034">
        <f>VLOOKUP($U4034,$C$3624:$S$3650, COLUMNS($C$3651:P4038), FALSE)</f>
        <v>0</v>
      </c>
      <c r="AL4034">
        <f>VLOOKUP($U4034,$C$3624:$S$3650, COLUMNS($C$3651:Q4038), FALSE)</f>
        <v>977.5</v>
      </c>
      <c r="AM4034">
        <f>VLOOKUP($U4034,$C$3624:$S$3650, COLUMNS($C$3651:R4038), FALSE)</f>
        <v>0</v>
      </c>
      <c r="AN4034">
        <f>VLOOKUP($U4034,$C$3624:$S$3650, COLUMNS($C$3651:S4038), FALSE)</f>
        <v>1.78</v>
      </c>
      <c r="AO4034">
        <f t="shared" si="67"/>
        <v>27.664992927864215</v>
      </c>
    </row>
    <row r="4035" spans="21:41" x14ac:dyDescent="0.2">
      <c r="U4035" t="str">
        <f t="shared" si="68"/>
        <v>MTLpH</v>
      </c>
      <c r="V4035" s="176" t="s">
        <v>14616</v>
      </c>
      <c r="W4035" s="176" t="s">
        <v>14623</v>
      </c>
      <c r="X4035" s="176" t="s">
        <v>14619</v>
      </c>
      <c r="Y4035" s="176" t="s">
        <v>12788</v>
      </c>
      <c r="Z4035" s="176">
        <v>555.74255579999999</v>
      </c>
      <c r="AA4035">
        <f>VLOOKUP($U4035,$C$3624:$S$3650, COLUMNS($C$3651:F4040), FALSE)</f>
        <v>34.75</v>
      </c>
      <c r="AB4035">
        <f>VLOOKUP($U4035,$C$3624:$S$3650, COLUMNS($C$3651:G4040), FALSE)</f>
        <v>0.22360679774997896</v>
      </c>
      <c r="AC4035">
        <f>VLOOKUP($U4035,$C$3624:$S$3650, COLUMNS($C$3651:H4040), FALSE)</f>
        <v>28.200000000000003</v>
      </c>
      <c r="AD4035">
        <f>VLOOKUP($U4035,$C$3624:$S$3650, COLUMNS($C$3651:I4040), FALSE)</f>
        <v>0.15811388300841897</v>
      </c>
      <c r="AE4035">
        <f>VLOOKUP($U4035,$C$3624:$S$3650, COLUMNS($C$3651:J4040), FALSE)</f>
        <v>26.7019801980198</v>
      </c>
      <c r="AF4035">
        <f>VLOOKUP($U4035,$C$3624:$S$3650, COLUMNS($C$3651:K4040), FALSE)</f>
        <v>1.3658982889427951E-2</v>
      </c>
      <c r="AG4035">
        <f>VLOOKUP($U4035,$C$3624:$S$3650, COLUMNS($C$3651:L4040), FALSE)</f>
        <v>7.6950000000000003</v>
      </c>
      <c r="AH4035">
        <f>VLOOKUP($U4035,$C$3624:$S$3650, COLUMNS($C$3651:M4040), FALSE)</f>
        <v>1.2745319221005506E-3</v>
      </c>
      <c r="AI4035">
        <f>VLOOKUP($U4035,$C$3624:$S$3650, COLUMNS($C$3651:N4040), FALSE)</f>
        <v>2182.4545454545455</v>
      </c>
      <c r="AJ4035">
        <f>VLOOKUP($U4035,$C$3624:$S$3650, COLUMNS($C$3651:O4040), FALSE)</f>
        <v>0.23423238809890801</v>
      </c>
      <c r="AK4035">
        <f>VLOOKUP($U4035,$C$3624:$S$3650, COLUMNS($C$3651:P4040), FALSE)</f>
        <v>0</v>
      </c>
      <c r="AL4035">
        <f>VLOOKUP($U4035,$C$3624:$S$3650, COLUMNS($C$3651:Q4040), FALSE)</f>
        <v>977.5</v>
      </c>
      <c r="AM4035">
        <f>VLOOKUP($U4035,$C$3624:$S$3650, COLUMNS($C$3651:R4040), FALSE)</f>
        <v>0</v>
      </c>
      <c r="AN4035">
        <f>VLOOKUP($U4035,$C$3624:$S$3650, COLUMNS($C$3651:S4040), FALSE)</f>
        <v>1.78</v>
      </c>
      <c r="AO4035">
        <f t="shared" si="67"/>
        <v>27.664992927864215</v>
      </c>
    </row>
    <row r="4036" spans="21:41" x14ac:dyDescent="0.2">
      <c r="U4036" t="str">
        <f t="shared" si="68"/>
        <v>MTLpH</v>
      </c>
      <c r="V4036" s="176" t="s">
        <v>14616</v>
      </c>
      <c r="W4036" s="176" t="s">
        <v>14623</v>
      </c>
      <c r="X4036" s="176" t="s">
        <v>14619</v>
      </c>
      <c r="Y4036" s="176" t="s">
        <v>12788</v>
      </c>
      <c r="Z4036" s="176">
        <v>385.65592900000001</v>
      </c>
      <c r="AA4036">
        <f>VLOOKUP($U4036,$C$3624:$S$3650, COLUMNS($C$3651:F4042), FALSE)</f>
        <v>34.75</v>
      </c>
      <c r="AB4036">
        <f>VLOOKUP($U4036,$C$3624:$S$3650, COLUMNS($C$3651:G4042), FALSE)</f>
        <v>0.22360679774997896</v>
      </c>
      <c r="AC4036">
        <f>VLOOKUP($U4036,$C$3624:$S$3650, COLUMNS($C$3651:H4042), FALSE)</f>
        <v>28.200000000000003</v>
      </c>
      <c r="AD4036">
        <f>VLOOKUP($U4036,$C$3624:$S$3650, COLUMNS($C$3651:I4042), FALSE)</f>
        <v>0.15811388300841897</v>
      </c>
      <c r="AE4036">
        <f>VLOOKUP($U4036,$C$3624:$S$3650, COLUMNS($C$3651:J4042), FALSE)</f>
        <v>26.7019801980198</v>
      </c>
      <c r="AF4036">
        <f>VLOOKUP($U4036,$C$3624:$S$3650, COLUMNS($C$3651:K4042), FALSE)</f>
        <v>1.3658982889427951E-2</v>
      </c>
      <c r="AG4036">
        <f>VLOOKUP($U4036,$C$3624:$S$3650, COLUMNS($C$3651:L4042), FALSE)</f>
        <v>7.6950000000000003</v>
      </c>
      <c r="AH4036">
        <f>VLOOKUP($U4036,$C$3624:$S$3650, COLUMNS($C$3651:M4042), FALSE)</f>
        <v>1.2745319221005506E-3</v>
      </c>
      <c r="AI4036">
        <f>VLOOKUP($U4036,$C$3624:$S$3650, COLUMNS($C$3651:N4042), FALSE)</f>
        <v>2182.4545454545455</v>
      </c>
      <c r="AJ4036">
        <f>VLOOKUP($U4036,$C$3624:$S$3650, COLUMNS($C$3651:O4042), FALSE)</f>
        <v>0.23423238809890801</v>
      </c>
      <c r="AK4036">
        <f>VLOOKUP($U4036,$C$3624:$S$3650, COLUMNS($C$3651:P4042), FALSE)</f>
        <v>0</v>
      </c>
      <c r="AL4036">
        <f>VLOOKUP($U4036,$C$3624:$S$3650, COLUMNS($C$3651:Q4042), FALSE)</f>
        <v>977.5</v>
      </c>
      <c r="AM4036">
        <f>VLOOKUP($U4036,$C$3624:$S$3650, COLUMNS($C$3651:R4042), FALSE)</f>
        <v>0</v>
      </c>
      <c r="AN4036">
        <f>VLOOKUP($U4036,$C$3624:$S$3650, COLUMNS($C$3651:S4042), FALSE)</f>
        <v>1.78</v>
      </c>
      <c r="AO4036">
        <f t="shared" si="67"/>
        <v>27.664992927864215</v>
      </c>
    </row>
    <row r="4037" spans="21:41" x14ac:dyDescent="0.2">
      <c r="U4037" t="str">
        <f t="shared" si="68"/>
        <v>MTLpH</v>
      </c>
      <c r="V4037" s="176" t="s">
        <v>14616</v>
      </c>
      <c r="W4037" s="176" t="s">
        <v>14623</v>
      </c>
      <c r="X4037" s="176" t="s">
        <v>14619</v>
      </c>
      <c r="Y4037" s="176" t="s">
        <v>12788</v>
      </c>
      <c r="Z4037" s="176">
        <v>479.73255169999999</v>
      </c>
      <c r="AA4037">
        <f>VLOOKUP($U4037,$C$3624:$S$3650, COLUMNS($C$3651:F4043), FALSE)</f>
        <v>34.75</v>
      </c>
      <c r="AB4037">
        <f>VLOOKUP($U4037,$C$3624:$S$3650, COLUMNS($C$3651:G4043), FALSE)</f>
        <v>0.22360679774997896</v>
      </c>
      <c r="AC4037">
        <f>VLOOKUP($U4037,$C$3624:$S$3650, COLUMNS($C$3651:H4043), FALSE)</f>
        <v>28.200000000000003</v>
      </c>
      <c r="AD4037">
        <f>VLOOKUP($U4037,$C$3624:$S$3650, COLUMNS($C$3651:I4043), FALSE)</f>
        <v>0.15811388300841897</v>
      </c>
      <c r="AE4037">
        <f>VLOOKUP($U4037,$C$3624:$S$3650, COLUMNS($C$3651:J4043), FALSE)</f>
        <v>26.7019801980198</v>
      </c>
      <c r="AF4037">
        <f>VLOOKUP($U4037,$C$3624:$S$3650, COLUMNS($C$3651:K4043), FALSE)</f>
        <v>1.3658982889427951E-2</v>
      </c>
      <c r="AG4037">
        <f>VLOOKUP($U4037,$C$3624:$S$3650, COLUMNS($C$3651:L4043), FALSE)</f>
        <v>7.6950000000000003</v>
      </c>
      <c r="AH4037">
        <f>VLOOKUP($U4037,$C$3624:$S$3650, COLUMNS($C$3651:M4043), FALSE)</f>
        <v>1.2745319221005506E-3</v>
      </c>
      <c r="AI4037">
        <f>VLOOKUP($U4037,$C$3624:$S$3650, COLUMNS($C$3651:N4043), FALSE)</f>
        <v>2182.4545454545455</v>
      </c>
      <c r="AJ4037">
        <f>VLOOKUP($U4037,$C$3624:$S$3650, COLUMNS($C$3651:O4043), FALSE)</f>
        <v>0.23423238809890801</v>
      </c>
      <c r="AK4037">
        <f>VLOOKUP($U4037,$C$3624:$S$3650, COLUMNS($C$3651:P4043), FALSE)</f>
        <v>0</v>
      </c>
      <c r="AL4037">
        <f>VLOOKUP($U4037,$C$3624:$S$3650, COLUMNS($C$3651:Q4043), FALSE)</f>
        <v>977.5</v>
      </c>
      <c r="AM4037">
        <f>VLOOKUP($U4037,$C$3624:$S$3650, COLUMNS($C$3651:R4043), FALSE)</f>
        <v>0</v>
      </c>
      <c r="AN4037">
        <f>VLOOKUP($U4037,$C$3624:$S$3650, COLUMNS($C$3651:S4043), FALSE)</f>
        <v>1.78</v>
      </c>
      <c r="AO4037">
        <f t="shared" si="67"/>
        <v>27.664992927864215</v>
      </c>
    </row>
    <row r="4038" spans="21:41" x14ac:dyDescent="0.2">
      <c r="U4038" t="str">
        <f t="shared" si="68"/>
        <v>LTLpH</v>
      </c>
      <c r="V4038" s="176" t="s">
        <v>14622</v>
      </c>
      <c r="W4038" s="176" t="s">
        <v>14623</v>
      </c>
      <c r="X4038" s="176" t="s">
        <v>14618</v>
      </c>
      <c r="Y4038" s="176" t="s">
        <v>12788</v>
      </c>
      <c r="Z4038" s="176">
        <v>297.51527759999999</v>
      </c>
      <c r="AA4038">
        <f>VLOOKUP($U4038,$C$3624:$S$3650, COLUMNS($C$3651:F4044), FALSE)</f>
        <v>34.75</v>
      </c>
      <c r="AB4038">
        <f>VLOOKUP($U4038,$C$3624:$S$3650, COLUMNS($C$3651:G4044), FALSE)</f>
        <v>0.22360679774997896</v>
      </c>
      <c r="AC4038">
        <f>VLOOKUP($U4038,$C$3624:$S$3650, COLUMNS($C$3651:H4044), FALSE)</f>
        <v>26.599009900990097</v>
      </c>
      <c r="AD4038">
        <f>VLOOKUP($U4038,$C$3624:$S$3650, COLUMNS($C$3651:I4044), FALSE)</f>
        <v>2.2249707974499239E-2</v>
      </c>
      <c r="AE4038">
        <f>VLOOKUP($U4038,$C$3624:$S$3650, COLUMNS($C$3651:J4044), FALSE)</f>
        <v>25.100990099009902</v>
      </c>
      <c r="AF4038">
        <f>VLOOKUP($U4038,$C$3624:$S$3650, COLUMNS($C$3651:K4044), FALSE)</f>
        <v>7.0499530760989139E-3</v>
      </c>
      <c r="AG4038">
        <f>VLOOKUP($U4038,$C$3624:$S$3650, COLUMNS($C$3651:L4044), FALSE)</f>
        <v>7.7350000000000003</v>
      </c>
      <c r="AH4038">
        <f>VLOOKUP($U4038,$C$3624:$S$3650, COLUMNS($C$3651:M4044), FALSE)</f>
        <v>1.2712321568503081E-3</v>
      </c>
      <c r="AI4038">
        <f>VLOOKUP($U4038,$C$3624:$S$3650, COLUMNS($C$3651:N4044), FALSE)</f>
        <v>2160.1</v>
      </c>
      <c r="AJ4038">
        <f>VLOOKUP($U4038,$C$3624:$S$3650, COLUMNS($C$3651:O4044), FALSE)</f>
        <v>0.20513595448455474</v>
      </c>
      <c r="AK4038">
        <f>VLOOKUP($U4038,$C$3624:$S$3650, COLUMNS($C$3651:P4044), FALSE)</f>
        <v>0</v>
      </c>
      <c r="AL4038">
        <f>VLOOKUP($U4038,$C$3624:$S$3650, COLUMNS($C$3651:Q4044), FALSE)</f>
        <v>861.5</v>
      </c>
      <c r="AM4038">
        <f>VLOOKUP($U4038,$C$3624:$S$3650, COLUMNS($C$3651:R4044), FALSE)</f>
        <v>0</v>
      </c>
      <c r="AN4038">
        <f>VLOOKUP($U4038,$C$3624:$S$3650, COLUMNS($C$3651:S4044), FALSE)</f>
        <v>1.81</v>
      </c>
      <c r="AO4038">
        <f t="shared" si="67"/>
        <v>26.064002828854314</v>
      </c>
    </row>
    <row r="4039" spans="21:41" x14ac:dyDescent="0.2">
      <c r="U4039" t="str">
        <f t="shared" si="68"/>
        <v>LTLpH</v>
      </c>
      <c r="V4039" s="176" t="s">
        <v>14622</v>
      </c>
      <c r="W4039" s="176" t="s">
        <v>14623</v>
      </c>
      <c r="X4039" s="176" t="s">
        <v>14618</v>
      </c>
      <c r="Y4039" s="176" t="s">
        <v>12788</v>
      </c>
      <c r="Z4039" s="176">
        <v>243.8148659</v>
      </c>
      <c r="AA4039">
        <f>VLOOKUP($U4039,$C$3624:$S$3650, COLUMNS($C$3651:F4045), FALSE)</f>
        <v>34.75</v>
      </c>
      <c r="AB4039">
        <f>VLOOKUP($U4039,$C$3624:$S$3650, COLUMNS($C$3651:G4045), FALSE)</f>
        <v>0.22360679774997896</v>
      </c>
      <c r="AC4039">
        <f>VLOOKUP($U4039,$C$3624:$S$3650, COLUMNS($C$3651:H4045), FALSE)</f>
        <v>26.599009900990097</v>
      </c>
      <c r="AD4039">
        <f>VLOOKUP($U4039,$C$3624:$S$3650, COLUMNS($C$3651:I4045), FALSE)</f>
        <v>2.2249707974499239E-2</v>
      </c>
      <c r="AE4039">
        <f>VLOOKUP($U4039,$C$3624:$S$3650, COLUMNS($C$3651:J4045), FALSE)</f>
        <v>25.100990099009902</v>
      </c>
      <c r="AF4039">
        <f>VLOOKUP($U4039,$C$3624:$S$3650, COLUMNS($C$3651:K4045), FALSE)</f>
        <v>7.0499530760989139E-3</v>
      </c>
      <c r="AG4039">
        <f>VLOOKUP($U4039,$C$3624:$S$3650, COLUMNS($C$3651:L4045), FALSE)</f>
        <v>7.7350000000000003</v>
      </c>
      <c r="AH4039">
        <f>VLOOKUP($U4039,$C$3624:$S$3650, COLUMNS($C$3651:M4045), FALSE)</f>
        <v>1.2712321568503081E-3</v>
      </c>
      <c r="AI4039">
        <f>VLOOKUP($U4039,$C$3624:$S$3650, COLUMNS($C$3651:N4045), FALSE)</f>
        <v>2160.1</v>
      </c>
      <c r="AJ4039">
        <f>VLOOKUP($U4039,$C$3624:$S$3650, COLUMNS($C$3651:O4045), FALSE)</f>
        <v>0.20513595448455474</v>
      </c>
      <c r="AK4039">
        <f>VLOOKUP($U4039,$C$3624:$S$3650, COLUMNS($C$3651:P4045), FALSE)</f>
        <v>0</v>
      </c>
      <c r="AL4039">
        <f>VLOOKUP($U4039,$C$3624:$S$3650, COLUMNS($C$3651:Q4045), FALSE)</f>
        <v>861.5</v>
      </c>
      <c r="AM4039">
        <f>VLOOKUP($U4039,$C$3624:$S$3650, COLUMNS($C$3651:R4045), FALSE)</f>
        <v>0</v>
      </c>
      <c r="AN4039">
        <f>VLOOKUP($U4039,$C$3624:$S$3650, COLUMNS($C$3651:S4045), FALSE)</f>
        <v>1.81</v>
      </c>
      <c r="AO4039">
        <f t="shared" si="67"/>
        <v>26.064002828854314</v>
      </c>
    </row>
    <row r="4040" spans="21:41" x14ac:dyDescent="0.2">
      <c r="U4040" t="str">
        <f t="shared" si="68"/>
        <v>LTLpH</v>
      </c>
      <c r="V4040" s="176" t="s">
        <v>14622</v>
      </c>
      <c r="W4040" s="176" t="s">
        <v>14623</v>
      </c>
      <c r="X4040" s="176" t="s">
        <v>14618</v>
      </c>
      <c r="Y4040" s="176" t="s">
        <v>12788</v>
      </c>
      <c r="Z4040" s="176">
        <v>93.592102269999998</v>
      </c>
      <c r="AA4040">
        <f>VLOOKUP($U4040,$C$3624:$S$3650, COLUMNS($C$3651:F4046), FALSE)</f>
        <v>34.75</v>
      </c>
      <c r="AB4040">
        <f>VLOOKUP($U4040,$C$3624:$S$3650, COLUMNS($C$3651:G4046), FALSE)</f>
        <v>0.22360679774997896</v>
      </c>
      <c r="AC4040">
        <f>VLOOKUP($U4040,$C$3624:$S$3650, COLUMNS($C$3651:H4046), FALSE)</f>
        <v>26.599009900990097</v>
      </c>
      <c r="AD4040">
        <f>VLOOKUP($U4040,$C$3624:$S$3650, COLUMNS($C$3651:I4046), FALSE)</f>
        <v>2.2249707974499239E-2</v>
      </c>
      <c r="AE4040">
        <f>VLOOKUP($U4040,$C$3624:$S$3650, COLUMNS($C$3651:J4046), FALSE)</f>
        <v>25.100990099009902</v>
      </c>
      <c r="AF4040">
        <f>VLOOKUP($U4040,$C$3624:$S$3650, COLUMNS($C$3651:K4046), FALSE)</f>
        <v>7.0499530760989139E-3</v>
      </c>
      <c r="AG4040">
        <f>VLOOKUP($U4040,$C$3624:$S$3650, COLUMNS($C$3651:L4046), FALSE)</f>
        <v>7.7350000000000003</v>
      </c>
      <c r="AH4040">
        <f>VLOOKUP($U4040,$C$3624:$S$3650, COLUMNS($C$3651:M4046), FALSE)</f>
        <v>1.2712321568503081E-3</v>
      </c>
      <c r="AI4040">
        <f>VLOOKUP($U4040,$C$3624:$S$3650, COLUMNS($C$3651:N4046), FALSE)</f>
        <v>2160.1</v>
      </c>
      <c r="AJ4040">
        <f>VLOOKUP($U4040,$C$3624:$S$3650, COLUMNS($C$3651:O4046), FALSE)</f>
        <v>0.20513595448455474</v>
      </c>
      <c r="AK4040">
        <f>VLOOKUP($U4040,$C$3624:$S$3650, COLUMNS($C$3651:P4046), FALSE)</f>
        <v>0</v>
      </c>
      <c r="AL4040">
        <f>VLOOKUP($U4040,$C$3624:$S$3650, COLUMNS($C$3651:Q4046), FALSE)</f>
        <v>861.5</v>
      </c>
      <c r="AM4040">
        <f>VLOOKUP($U4040,$C$3624:$S$3650, COLUMNS($C$3651:R4046), FALSE)</f>
        <v>0</v>
      </c>
      <c r="AN4040">
        <f>VLOOKUP($U4040,$C$3624:$S$3650, COLUMNS($C$3651:S4046), FALSE)</f>
        <v>1.81</v>
      </c>
      <c r="AO4040">
        <f t="shared" si="67"/>
        <v>26.064002828854314</v>
      </c>
    </row>
    <row r="4041" spans="21:41" x14ac:dyDescent="0.2">
      <c r="U4041" t="str">
        <f t="shared" si="68"/>
        <v>LTLpH</v>
      </c>
      <c r="V4041" s="176" t="s">
        <v>14622</v>
      </c>
      <c r="W4041" s="176" t="s">
        <v>14623</v>
      </c>
      <c r="X4041" s="176" t="s">
        <v>14618</v>
      </c>
      <c r="Y4041" s="176" t="s">
        <v>12788</v>
      </c>
      <c r="Z4041" s="176">
        <v>314.49030620000002</v>
      </c>
      <c r="AA4041">
        <f>VLOOKUP($U4041,$C$3624:$S$3650, COLUMNS($C$3651:F4047), FALSE)</f>
        <v>34.75</v>
      </c>
      <c r="AB4041">
        <f>VLOOKUP($U4041,$C$3624:$S$3650, COLUMNS($C$3651:G4047), FALSE)</f>
        <v>0.22360679774997896</v>
      </c>
      <c r="AC4041">
        <f>VLOOKUP($U4041,$C$3624:$S$3650, COLUMNS($C$3651:H4047), FALSE)</f>
        <v>26.599009900990097</v>
      </c>
      <c r="AD4041">
        <f>VLOOKUP($U4041,$C$3624:$S$3650, COLUMNS($C$3651:I4047), FALSE)</f>
        <v>2.2249707974499239E-2</v>
      </c>
      <c r="AE4041">
        <f>VLOOKUP($U4041,$C$3624:$S$3650, COLUMNS($C$3651:J4047), FALSE)</f>
        <v>25.100990099009902</v>
      </c>
      <c r="AF4041">
        <f>VLOOKUP($U4041,$C$3624:$S$3650, COLUMNS($C$3651:K4047), FALSE)</f>
        <v>7.0499530760989139E-3</v>
      </c>
      <c r="AG4041">
        <f>VLOOKUP($U4041,$C$3624:$S$3650, COLUMNS($C$3651:L4047), FALSE)</f>
        <v>7.7350000000000003</v>
      </c>
      <c r="AH4041">
        <f>VLOOKUP($U4041,$C$3624:$S$3650, COLUMNS($C$3651:M4047), FALSE)</f>
        <v>1.2712321568503081E-3</v>
      </c>
      <c r="AI4041">
        <f>VLOOKUP($U4041,$C$3624:$S$3650, COLUMNS($C$3651:N4047), FALSE)</f>
        <v>2160.1</v>
      </c>
      <c r="AJ4041">
        <f>VLOOKUP($U4041,$C$3624:$S$3650, COLUMNS($C$3651:O4047), FALSE)</f>
        <v>0.20513595448455474</v>
      </c>
      <c r="AK4041">
        <f>VLOOKUP($U4041,$C$3624:$S$3650, COLUMNS($C$3651:P4047), FALSE)</f>
        <v>0</v>
      </c>
      <c r="AL4041">
        <f>VLOOKUP($U4041,$C$3624:$S$3650, COLUMNS($C$3651:Q4047), FALSE)</f>
        <v>861.5</v>
      </c>
      <c r="AM4041">
        <f>VLOOKUP($U4041,$C$3624:$S$3650, COLUMNS($C$3651:R4047), FALSE)</f>
        <v>0</v>
      </c>
      <c r="AN4041">
        <f>VLOOKUP($U4041,$C$3624:$S$3650, COLUMNS($C$3651:S4047), FALSE)</f>
        <v>1.81</v>
      </c>
      <c r="AO4041">
        <f t="shared" si="67"/>
        <v>26.064002828854314</v>
      </c>
    </row>
    <row r="4042" spans="21:41" x14ac:dyDescent="0.2">
      <c r="U4042" t="str">
        <f t="shared" si="68"/>
        <v>LTLpH</v>
      </c>
      <c r="V4042" s="176" t="s">
        <v>14622</v>
      </c>
      <c r="W4042" s="176" t="s">
        <v>14623</v>
      </c>
      <c r="X4042" s="176" t="s">
        <v>14618</v>
      </c>
      <c r="Y4042" s="176" t="s">
        <v>12788</v>
      </c>
      <c r="Z4042" s="176">
        <v>590.08871910000005</v>
      </c>
      <c r="AA4042">
        <f>VLOOKUP($U4042,$C$3624:$S$3650, COLUMNS($C$3651:F4048), FALSE)</f>
        <v>34.75</v>
      </c>
      <c r="AB4042">
        <f>VLOOKUP($U4042,$C$3624:$S$3650, COLUMNS($C$3651:G4048), FALSE)</f>
        <v>0.22360679774997896</v>
      </c>
      <c r="AC4042">
        <f>VLOOKUP($U4042,$C$3624:$S$3650, COLUMNS($C$3651:H4048), FALSE)</f>
        <v>26.599009900990097</v>
      </c>
      <c r="AD4042">
        <f>VLOOKUP($U4042,$C$3624:$S$3650, COLUMNS($C$3651:I4048), FALSE)</f>
        <v>2.2249707974499239E-2</v>
      </c>
      <c r="AE4042">
        <f>VLOOKUP($U4042,$C$3624:$S$3650, COLUMNS($C$3651:J4048), FALSE)</f>
        <v>25.100990099009902</v>
      </c>
      <c r="AF4042">
        <f>VLOOKUP($U4042,$C$3624:$S$3650, COLUMNS($C$3651:K4048), FALSE)</f>
        <v>7.0499530760989139E-3</v>
      </c>
      <c r="AG4042">
        <f>VLOOKUP($U4042,$C$3624:$S$3650, COLUMNS($C$3651:L4048), FALSE)</f>
        <v>7.7350000000000003</v>
      </c>
      <c r="AH4042">
        <f>VLOOKUP($U4042,$C$3624:$S$3650, COLUMNS($C$3651:M4048), FALSE)</f>
        <v>1.2712321568503081E-3</v>
      </c>
      <c r="AI4042">
        <f>VLOOKUP($U4042,$C$3624:$S$3650, COLUMNS($C$3651:N4048), FALSE)</f>
        <v>2160.1</v>
      </c>
      <c r="AJ4042">
        <f>VLOOKUP($U4042,$C$3624:$S$3650, COLUMNS($C$3651:O4048), FALSE)</f>
        <v>0.20513595448455474</v>
      </c>
      <c r="AK4042">
        <f>VLOOKUP($U4042,$C$3624:$S$3650, COLUMNS($C$3651:P4048), FALSE)</f>
        <v>0</v>
      </c>
      <c r="AL4042">
        <f>VLOOKUP($U4042,$C$3624:$S$3650, COLUMNS($C$3651:Q4048), FALSE)</f>
        <v>861.5</v>
      </c>
      <c r="AM4042">
        <f>VLOOKUP($U4042,$C$3624:$S$3650, COLUMNS($C$3651:R4048), FALSE)</f>
        <v>0</v>
      </c>
      <c r="AN4042">
        <f>VLOOKUP($U4042,$C$3624:$S$3650, COLUMNS($C$3651:S4048), FALSE)</f>
        <v>1.81</v>
      </c>
      <c r="AO4042">
        <f t="shared" si="67"/>
        <v>26.064002828854314</v>
      </c>
    </row>
    <row r="4043" spans="21:41" x14ac:dyDescent="0.2">
      <c r="U4043" t="str">
        <f t="shared" si="68"/>
        <v>LTLpH</v>
      </c>
      <c r="V4043" s="176" t="s">
        <v>14622</v>
      </c>
      <c r="W4043" s="176" t="s">
        <v>14623</v>
      </c>
      <c r="X4043" s="176" t="s">
        <v>14618</v>
      </c>
      <c r="Y4043" s="176" t="s">
        <v>12788</v>
      </c>
      <c r="Z4043" s="176">
        <v>251.81243380000001</v>
      </c>
      <c r="AA4043">
        <f>VLOOKUP($U4043,$C$3624:$S$3650, COLUMNS($C$3651:F4049), FALSE)</f>
        <v>34.75</v>
      </c>
      <c r="AB4043">
        <f>VLOOKUP($U4043,$C$3624:$S$3650, COLUMNS($C$3651:G4049), FALSE)</f>
        <v>0.22360679774997896</v>
      </c>
      <c r="AC4043">
        <f>VLOOKUP($U4043,$C$3624:$S$3650, COLUMNS($C$3651:H4049), FALSE)</f>
        <v>26.599009900990097</v>
      </c>
      <c r="AD4043">
        <f>VLOOKUP($U4043,$C$3624:$S$3650, COLUMNS($C$3651:I4049), FALSE)</f>
        <v>2.2249707974499239E-2</v>
      </c>
      <c r="AE4043">
        <f>VLOOKUP($U4043,$C$3624:$S$3650, COLUMNS($C$3651:J4049), FALSE)</f>
        <v>25.100990099009902</v>
      </c>
      <c r="AF4043">
        <f>VLOOKUP($U4043,$C$3624:$S$3650, COLUMNS($C$3651:K4049), FALSE)</f>
        <v>7.0499530760989139E-3</v>
      </c>
      <c r="AG4043">
        <f>VLOOKUP($U4043,$C$3624:$S$3650, COLUMNS($C$3651:L4049), FALSE)</f>
        <v>7.7350000000000003</v>
      </c>
      <c r="AH4043">
        <f>VLOOKUP($U4043,$C$3624:$S$3650, COLUMNS($C$3651:M4049), FALSE)</f>
        <v>1.2712321568503081E-3</v>
      </c>
      <c r="AI4043">
        <f>VLOOKUP($U4043,$C$3624:$S$3650, COLUMNS($C$3651:N4049), FALSE)</f>
        <v>2160.1</v>
      </c>
      <c r="AJ4043">
        <f>VLOOKUP($U4043,$C$3624:$S$3650, COLUMNS($C$3651:O4049), FALSE)</f>
        <v>0.20513595448455474</v>
      </c>
      <c r="AK4043">
        <f>VLOOKUP($U4043,$C$3624:$S$3650, COLUMNS($C$3651:P4049), FALSE)</f>
        <v>0</v>
      </c>
      <c r="AL4043">
        <f>VLOOKUP($U4043,$C$3624:$S$3650, COLUMNS($C$3651:Q4049), FALSE)</f>
        <v>861.5</v>
      </c>
      <c r="AM4043">
        <f>VLOOKUP($U4043,$C$3624:$S$3650, COLUMNS($C$3651:R4049), FALSE)</f>
        <v>0</v>
      </c>
      <c r="AN4043">
        <f>VLOOKUP($U4043,$C$3624:$S$3650, COLUMNS($C$3651:S4049), FALSE)</f>
        <v>1.81</v>
      </c>
      <c r="AO4043">
        <f t="shared" si="67"/>
        <v>26.064002828854314</v>
      </c>
    </row>
    <row r="4044" spans="21:41" x14ac:dyDescent="0.2">
      <c r="U4044" t="str">
        <f t="shared" si="68"/>
        <v>LTLpH</v>
      </c>
      <c r="V4044" s="176" t="s">
        <v>14622</v>
      </c>
      <c r="W4044" s="176" t="s">
        <v>14623</v>
      </c>
      <c r="X4044" s="176" t="s">
        <v>14619</v>
      </c>
      <c r="Y4044" s="176" t="s">
        <v>12788</v>
      </c>
      <c r="Z4044" s="176">
        <v>781.60638080000001</v>
      </c>
      <c r="AA4044">
        <f>VLOOKUP($U4044,$C$3624:$S$3650, COLUMNS($C$3651:F4050), FALSE)</f>
        <v>34.75</v>
      </c>
      <c r="AB4044">
        <f>VLOOKUP($U4044,$C$3624:$S$3650, COLUMNS($C$3651:G4050), FALSE)</f>
        <v>0.22360679774997896</v>
      </c>
      <c r="AC4044">
        <f>VLOOKUP($U4044,$C$3624:$S$3650, COLUMNS($C$3651:H4050), FALSE)</f>
        <v>26.599009900990097</v>
      </c>
      <c r="AD4044">
        <f>VLOOKUP($U4044,$C$3624:$S$3650, COLUMNS($C$3651:I4050), FALSE)</f>
        <v>2.2249707974499239E-2</v>
      </c>
      <c r="AE4044">
        <f>VLOOKUP($U4044,$C$3624:$S$3650, COLUMNS($C$3651:J4050), FALSE)</f>
        <v>25.100990099009902</v>
      </c>
      <c r="AF4044">
        <f>VLOOKUP($U4044,$C$3624:$S$3650, COLUMNS($C$3651:K4050), FALSE)</f>
        <v>7.0499530760989139E-3</v>
      </c>
      <c r="AG4044">
        <f>VLOOKUP($U4044,$C$3624:$S$3650, COLUMNS($C$3651:L4050), FALSE)</f>
        <v>7.7350000000000003</v>
      </c>
      <c r="AH4044">
        <f>VLOOKUP($U4044,$C$3624:$S$3650, COLUMNS($C$3651:M4050), FALSE)</f>
        <v>1.2712321568503081E-3</v>
      </c>
      <c r="AI4044">
        <f>VLOOKUP($U4044,$C$3624:$S$3650, COLUMNS($C$3651:N4050), FALSE)</f>
        <v>2160.1</v>
      </c>
      <c r="AJ4044">
        <f>VLOOKUP($U4044,$C$3624:$S$3650, COLUMNS($C$3651:O4050), FALSE)</f>
        <v>0.20513595448455474</v>
      </c>
      <c r="AK4044">
        <f>VLOOKUP($U4044,$C$3624:$S$3650, COLUMNS($C$3651:P4050), FALSE)</f>
        <v>0</v>
      </c>
      <c r="AL4044">
        <f>VLOOKUP($U4044,$C$3624:$S$3650, COLUMNS($C$3651:Q4050), FALSE)</f>
        <v>861.5</v>
      </c>
      <c r="AM4044">
        <f>VLOOKUP($U4044,$C$3624:$S$3650, COLUMNS($C$3651:R4050), FALSE)</f>
        <v>0</v>
      </c>
      <c r="AN4044">
        <f>VLOOKUP($U4044,$C$3624:$S$3650, COLUMNS($C$3651:S4050), FALSE)</f>
        <v>1.81</v>
      </c>
      <c r="AO4044">
        <f t="shared" si="67"/>
        <v>26.064002828854314</v>
      </c>
    </row>
    <row r="4045" spans="21:41" x14ac:dyDescent="0.2">
      <c r="U4045" t="str">
        <f t="shared" si="68"/>
        <v>LTLpH</v>
      </c>
      <c r="V4045" s="176" t="s">
        <v>14622</v>
      </c>
      <c r="W4045" s="176" t="s">
        <v>14623</v>
      </c>
      <c r="X4045" s="176" t="s">
        <v>14619</v>
      </c>
      <c r="Y4045" s="176" t="s">
        <v>12788</v>
      </c>
      <c r="Z4045" s="176">
        <v>31.48558105</v>
      </c>
      <c r="AA4045">
        <f>VLOOKUP($U4045,$C$3624:$S$3650, COLUMNS($C$3651:F4051), FALSE)</f>
        <v>34.75</v>
      </c>
      <c r="AB4045">
        <f>VLOOKUP($U4045,$C$3624:$S$3650, COLUMNS($C$3651:G4051), FALSE)</f>
        <v>0.22360679774997896</v>
      </c>
      <c r="AC4045">
        <f>VLOOKUP($U4045,$C$3624:$S$3650, COLUMNS($C$3651:H4051), FALSE)</f>
        <v>26.599009900990097</v>
      </c>
      <c r="AD4045">
        <f>VLOOKUP($U4045,$C$3624:$S$3650, COLUMNS($C$3651:I4051), FALSE)</f>
        <v>2.2249707974499239E-2</v>
      </c>
      <c r="AE4045">
        <f>VLOOKUP($U4045,$C$3624:$S$3650, COLUMNS($C$3651:J4051), FALSE)</f>
        <v>25.100990099009902</v>
      </c>
      <c r="AF4045">
        <f>VLOOKUP($U4045,$C$3624:$S$3650, COLUMNS($C$3651:K4051), FALSE)</f>
        <v>7.0499530760989139E-3</v>
      </c>
      <c r="AG4045">
        <f>VLOOKUP($U4045,$C$3624:$S$3650, COLUMNS($C$3651:L4051), FALSE)</f>
        <v>7.7350000000000003</v>
      </c>
      <c r="AH4045">
        <f>VLOOKUP($U4045,$C$3624:$S$3650, COLUMNS($C$3651:M4051), FALSE)</f>
        <v>1.2712321568503081E-3</v>
      </c>
      <c r="AI4045">
        <f>VLOOKUP($U4045,$C$3624:$S$3650, COLUMNS($C$3651:N4051), FALSE)</f>
        <v>2160.1</v>
      </c>
      <c r="AJ4045">
        <f>VLOOKUP($U4045,$C$3624:$S$3650, COLUMNS($C$3651:O4051), FALSE)</f>
        <v>0.20513595448455474</v>
      </c>
      <c r="AK4045">
        <f>VLOOKUP($U4045,$C$3624:$S$3650, COLUMNS($C$3651:P4051), FALSE)</f>
        <v>0</v>
      </c>
      <c r="AL4045">
        <f>VLOOKUP($U4045,$C$3624:$S$3650, COLUMNS($C$3651:Q4051), FALSE)</f>
        <v>861.5</v>
      </c>
      <c r="AM4045">
        <f>VLOOKUP($U4045,$C$3624:$S$3650, COLUMNS($C$3651:R4051), FALSE)</f>
        <v>0</v>
      </c>
      <c r="AN4045">
        <f>VLOOKUP($U4045,$C$3624:$S$3650, COLUMNS($C$3651:S4051), FALSE)</f>
        <v>1.81</v>
      </c>
      <c r="AO4045">
        <f t="shared" si="67"/>
        <v>26.064002828854314</v>
      </c>
    </row>
    <row r="4046" spans="21:41" x14ac:dyDescent="0.2">
      <c r="U4046" t="str">
        <f t="shared" si="68"/>
        <v>LTLpH</v>
      </c>
      <c r="V4046" s="176" t="s">
        <v>14622</v>
      </c>
      <c r="W4046" s="176" t="s">
        <v>14623</v>
      </c>
      <c r="X4046" s="176" t="s">
        <v>14619</v>
      </c>
      <c r="Y4046" s="176" t="s">
        <v>12788</v>
      </c>
      <c r="Z4046" s="176">
        <v>159.63405409999999</v>
      </c>
      <c r="AA4046">
        <f>VLOOKUP($U4046,$C$3624:$S$3650, COLUMNS($C$3651:F4052), FALSE)</f>
        <v>34.75</v>
      </c>
      <c r="AB4046">
        <f>VLOOKUP($U4046,$C$3624:$S$3650, COLUMNS($C$3651:G4052), FALSE)</f>
        <v>0.22360679774997896</v>
      </c>
      <c r="AC4046">
        <f>VLOOKUP($U4046,$C$3624:$S$3650, COLUMNS($C$3651:H4052), FALSE)</f>
        <v>26.599009900990097</v>
      </c>
      <c r="AD4046">
        <f>VLOOKUP($U4046,$C$3624:$S$3650, COLUMNS($C$3651:I4052), FALSE)</f>
        <v>2.2249707974499239E-2</v>
      </c>
      <c r="AE4046">
        <f>VLOOKUP($U4046,$C$3624:$S$3650, COLUMNS($C$3651:J4052), FALSE)</f>
        <v>25.100990099009902</v>
      </c>
      <c r="AF4046">
        <f>VLOOKUP($U4046,$C$3624:$S$3650, COLUMNS($C$3651:K4052), FALSE)</f>
        <v>7.0499530760989139E-3</v>
      </c>
      <c r="AG4046">
        <f>VLOOKUP($U4046,$C$3624:$S$3650, COLUMNS($C$3651:L4052), FALSE)</f>
        <v>7.7350000000000003</v>
      </c>
      <c r="AH4046">
        <f>VLOOKUP($U4046,$C$3624:$S$3650, COLUMNS($C$3651:M4052), FALSE)</f>
        <v>1.2712321568503081E-3</v>
      </c>
      <c r="AI4046">
        <f>VLOOKUP($U4046,$C$3624:$S$3650, COLUMNS($C$3651:N4052), FALSE)</f>
        <v>2160.1</v>
      </c>
      <c r="AJ4046">
        <f>VLOOKUP($U4046,$C$3624:$S$3650, COLUMNS($C$3651:O4052), FALSE)</f>
        <v>0.20513595448455474</v>
      </c>
      <c r="AK4046">
        <f>VLOOKUP($U4046,$C$3624:$S$3650, COLUMNS($C$3651:P4052), FALSE)</f>
        <v>0</v>
      </c>
      <c r="AL4046">
        <f>VLOOKUP($U4046,$C$3624:$S$3650, COLUMNS($C$3651:Q4052), FALSE)</f>
        <v>861.5</v>
      </c>
      <c r="AM4046">
        <f>VLOOKUP($U4046,$C$3624:$S$3650, COLUMNS($C$3651:R4052), FALSE)</f>
        <v>0</v>
      </c>
      <c r="AN4046">
        <f>VLOOKUP($U4046,$C$3624:$S$3650, COLUMNS($C$3651:S4052), FALSE)</f>
        <v>1.81</v>
      </c>
      <c r="AO4046">
        <f t="shared" si="67"/>
        <v>26.064002828854314</v>
      </c>
    </row>
    <row r="4047" spans="21:41" x14ac:dyDescent="0.2">
      <c r="U4047" t="str">
        <f t="shared" si="68"/>
        <v>LTLpH</v>
      </c>
      <c r="V4047" s="176" t="s">
        <v>14622</v>
      </c>
      <c r="W4047" s="176" t="s">
        <v>14623</v>
      </c>
      <c r="X4047" s="176" t="s">
        <v>14619</v>
      </c>
      <c r="Y4047" s="176" t="s">
        <v>12788</v>
      </c>
      <c r="Z4047" s="176">
        <v>248.35614269999999</v>
      </c>
      <c r="AA4047">
        <f>VLOOKUP($U4047,$C$3624:$S$3650, COLUMNS($C$3651:F4053), FALSE)</f>
        <v>34.75</v>
      </c>
      <c r="AB4047">
        <f>VLOOKUP($U4047,$C$3624:$S$3650, COLUMNS($C$3651:G4053), FALSE)</f>
        <v>0.22360679774997896</v>
      </c>
      <c r="AC4047">
        <f>VLOOKUP($U4047,$C$3624:$S$3650, COLUMNS($C$3651:H4053), FALSE)</f>
        <v>26.599009900990097</v>
      </c>
      <c r="AD4047">
        <f>VLOOKUP($U4047,$C$3624:$S$3650, COLUMNS($C$3651:I4053), FALSE)</f>
        <v>2.2249707974499239E-2</v>
      </c>
      <c r="AE4047">
        <f>VLOOKUP($U4047,$C$3624:$S$3650, COLUMNS($C$3651:J4053), FALSE)</f>
        <v>25.100990099009902</v>
      </c>
      <c r="AF4047">
        <f>VLOOKUP($U4047,$C$3624:$S$3650, COLUMNS($C$3651:K4053), FALSE)</f>
        <v>7.0499530760989139E-3</v>
      </c>
      <c r="AG4047">
        <f>VLOOKUP($U4047,$C$3624:$S$3650, COLUMNS($C$3651:L4053), FALSE)</f>
        <v>7.7350000000000003</v>
      </c>
      <c r="AH4047">
        <f>VLOOKUP($U4047,$C$3624:$S$3650, COLUMNS($C$3651:M4053), FALSE)</f>
        <v>1.2712321568503081E-3</v>
      </c>
      <c r="AI4047">
        <f>VLOOKUP($U4047,$C$3624:$S$3650, COLUMNS($C$3651:N4053), FALSE)</f>
        <v>2160.1</v>
      </c>
      <c r="AJ4047">
        <f>VLOOKUP($U4047,$C$3624:$S$3650, COLUMNS($C$3651:O4053), FALSE)</f>
        <v>0.20513595448455474</v>
      </c>
      <c r="AK4047">
        <f>VLOOKUP($U4047,$C$3624:$S$3650, COLUMNS($C$3651:P4053), FALSE)</f>
        <v>0</v>
      </c>
      <c r="AL4047">
        <f>VLOOKUP($U4047,$C$3624:$S$3650, COLUMNS($C$3651:Q4053), FALSE)</f>
        <v>861.5</v>
      </c>
      <c r="AM4047">
        <f>VLOOKUP($U4047,$C$3624:$S$3650, COLUMNS($C$3651:R4053), FALSE)</f>
        <v>0</v>
      </c>
      <c r="AN4047">
        <f>VLOOKUP($U4047,$C$3624:$S$3650, COLUMNS($C$3651:S4053), FALSE)</f>
        <v>1.81</v>
      </c>
      <c r="AO4047">
        <f t="shared" si="67"/>
        <v>26.064002828854314</v>
      </c>
    </row>
    <row r="4048" spans="21:41" x14ac:dyDescent="0.2">
      <c r="U4048" t="str">
        <f t="shared" si="68"/>
        <v>LTLpH</v>
      </c>
      <c r="V4048" s="176" t="s">
        <v>14622</v>
      </c>
      <c r="W4048" s="176" t="s">
        <v>14623</v>
      </c>
      <c r="X4048" s="176" t="s">
        <v>14619</v>
      </c>
      <c r="Y4048" s="176" t="s">
        <v>12788</v>
      </c>
      <c r="Z4048" s="176">
        <v>195.5551012</v>
      </c>
      <c r="AA4048">
        <f>VLOOKUP($U4048,$C$3624:$S$3650, COLUMNS($C$3651:F4054), FALSE)</f>
        <v>34.75</v>
      </c>
      <c r="AB4048">
        <f>VLOOKUP($U4048,$C$3624:$S$3650, COLUMNS($C$3651:G4054), FALSE)</f>
        <v>0.22360679774997896</v>
      </c>
      <c r="AC4048">
        <f>VLOOKUP($U4048,$C$3624:$S$3650, COLUMNS($C$3651:H4054), FALSE)</f>
        <v>26.599009900990097</v>
      </c>
      <c r="AD4048">
        <f>VLOOKUP($U4048,$C$3624:$S$3650, COLUMNS($C$3651:I4054), FALSE)</f>
        <v>2.2249707974499239E-2</v>
      </c>
      <c r="AE4048">
        <f>VLOOKUP($U4048,$C$3624:$S$3650, COLUMNS($C$3651:J4054), FALSE)</f>
        <v>25.100990099009902</v>
      </c>
      <c r="AF4048">
        <f>VLOOKUP($U4048,$C$3624:$S$3650, COLUMNS($C$3651:K4054), FALSE)</f>
        <v>7.0499530760989139E-3</v>
      </c>
      <c r="AG4048">
        <f>VLOOKUP($U4048,$C$3624:$S$3650, COLUMNS($C$3651:L4054), FALSE)</f>
        <v>7.7350000000000003</v>
      </c>
      <c r="AH4048">
        <f>VLOOKUP($U4048,$C$3624:$S$3650, COLUMNS($C$3651:M4054), FALSE)</f>
        <v>1.2712321568503081E-3</v>
      </c>
      <c r="AI4048">
        <f>VLOOKUP($U4048,$C$3624:$S$3650, COLUMNS($C$3651:N4054), FALSE)</f>
        <v>2160.1</v>
      </c>
      <c r="AJ4048">
        <f>VLOOKUP($U4048,$C$3624:$S$3650, COLUMNS($C$3651:O4054), FALSE)</f>
        <v>0.20513595448455474</v>
      </c>
      <c r="AK4048">
        <f>VLOOKUP($U4048,$C$3624:$S$3650, COLUMNS($C$3651:P4054), FALSE)</f>
        <v>0</v>
      </c>
      <c r="AL4048">
        <f>VLOOKUP($U4048,$C$3624:$S$3650, COLUMNS($C$3651:Q4054), FALSE)</f>
        <v>861.5</v>
      </c>
      <c r="AM4048">
        <f>VLOOKUP($U4048,$C$3624:$S$3650, COLUMNS($C$3651:R4054), FALSE)</f>
        <v>0</v>
      </c>
      <c r="AN4048">
        <f>VLOOKUP($U4048,$C$3624:$S$3650, COLUMNS($C$3651:S4054), FALSE)</f>
        <v>1.81</v>
      </c>
      <c r="AO4048">
        <f t="shared" si="67"/>
        <v>26.064002828854314</v>
      </c>
    </row>
    <row r="4049" spans="21:41" x14ac:dyDescent="0.2">
      <c r="U4049" t="str">
        <f t="shared" si="68"/>
        <v>LTLpH</v>
      </c>
      <c r="V4049" s="176" t="s">
        <v>14622</v>
      </c>
      <c r="W4049" s="176" t="s">
        <v>14623</v>
      </c>
      <c r="X4049" s="176" t="s">
        <v>14619</v>
      </c>
      <c r="Y4049" s="176" t="s">
        <v>12788</v>
      </c>
      <c r="Z4049" s="176">
        <v>264.7229835</v>
      </c>
      <c r="AA4049">
        <f>VLOOKUP($U4049,$C$3624:$S$3650, COLUMNS($C$3651:F4055), FALSE)</f>
        <v>34.75</v>
      </c>
      <c r="AB4049">
        <f>VLOOKUP($U4049,$C$3624:$S$3650, COLUMNS($C$3651:G4055), FALSE)</f>
        <v>0.22360679774997896</v>
      </c>
      <c r="AC4049">
        <f>VLOOKUP($U4049,$C$3624:$S$3650, COLUMNS($C$3651:H4055), FALSE)</f>
        <v>26.599009900990097</v>
      </c>
      <c r="AD4049">
        <f>VLOOKUP($U4049,$C$3624:$S$3650, COLUMNS($C$3651:I4055), FALSE)</f>
        <v>2.2249707974499239E-2</v>
      </c>
      <c r="AE4049">
        <f>VLOOKUP($U4049,$C$3624:$S$3650, COLUMNS($C$3651:J4055), FALSE)</f>
        <v>25.100990099009902</v>
      </c>
      <c r="AF4049">
        <f>VLOOKUP($U4049,$C$3624:$S$3650, COLUMNS($C$3651:K4055), FALSE)</f>
        <v>7.0499530760989139E-3</v>
      </c>
      <c r="AG4049">
        <f>VLOOKUP($U4049,$C$3624:$S$3650, COLUMNS($C$3651:L4055), FALSE)</f>
        <v>7.7350000000000003</v>
      </c>
      <c r="AH4049">
        <f>VLOOKUP($U4049,$C$3624:$S$3650, COLUMNS($C$3651:M4055), FALSE)</f>
        <v>1.2712321568503081E-3</v>
      </c>
      <c r="AI4049">
        <f>VLOOKUP($U4049,$C$3624:$S$3650, COLUMNS($C$3651:N4055), FALSE)</f>
        <v>2160.1</v>
      </c>
      <c r="AJ4049">
        <f>VLOOKUP($U4049,$C$3624:$S$3650, COLUMNS($C$3651:O4055), FALSE)</f>
        <v>0.20513595448455474</v>
      </c>
      <c r="AK4049">
        <f>VLOOKUP($U4049,$C$3624:$S$3650, COLUMNS($C$3651:P4055), FALSE)</f>
        <v>0</v>
      </c>
      <c r="AL4049">
        <f>VLOOKUP($U4049,$C$3624:$S$3650, COLUMNS($C$3651:Q4055), FALSE)</f>
        <v>861.5</v>
      </c>
      <c r="AM4049">
        <f>VLOOKUP($U4049,$C$3624:$S$3650, COLUMNS($C$3651:R4055), FALSE)</f>
        <v>0</v>
      </c>
      <c r="AN4049">
        <f>VLOOKUP($U4049,$C$3624:$S$3650, COLUMNS($C$3651:S4055), FALSE)</f>
        <v>1.81</v>
      </c>
      <c r="AO4049">
        <f t="shared" si="67"/>
        <v>26.064002828854314</v>
      </c>
    </row>
  </sheetData>
  <mergeCells count="17">
    <mergeCell ref="C529:C530"/>
    <mergeCell ref="D529:D530"/>
    <mergeCell ref="T63:T64"/>
    <mergeCell ref="U63:AH63"/>
    <mergeCell ref="C236:C237"/>
    <mergeCell ref="D236:D237"/>
    <mergeCell ref="E236:G236"/>
    <mergeCell ref="E237:G237"/>
    <mergeCell ref="H236:J236"/>
    <mergeCell ref="H237:J237"/>
    <mergeCell ref="T60:T62"/>
    <mergeCell ref="U60:AH60"/>
    <mergeCell ref="U33:AJ33"/>
    <mergeCell ref="U34:X34"/>
    <mergeCell ref="Y34:AB34"/>
    <mergeCell ref="AC34:AF34"/>
    <mergeCell ref="AG34:AJ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77FBB-A31E-744F-AA70-8DCB4446330D}">
  <sheetPr codeName="Sheet10"/>
  <dimension ref="A1:BE2709"/>
  <sheetViews>
    <sheetView zoomScale="150" zoomScaleNormal="86" workbookViewId="0">
      <pane ySplit="1" topLeftCell="A2674" activePane="bottomLeft" state="frozen"/>
      <selection activeCell="B1" sqref="B1"/>
      <selection pane="bottomLeft" activeCell="A2686" sqref="A2686"/>
    </sheetView>
  </sheetViews>
  <sheetFormatPr baseColWidth="10" defaultRowHeight="15" x14ac:dyDescent="0.2"/>
  <cols>
    <col min="1" max="3" width="10.83203125" style="73"/>
    <col min="5" max="5" width="12.6640625" customWidth="1"/>
    <col min="6" max="6" width="5.1640625" bestFit="1" customWidth="1"/>
    <col min="7" max="7" width="15.83203125" style="73" bestFit="1" customWidth="1"/>
    <col min="8" max="8" width="4.5" style="73" bestFit="1" customWidth="1"/>
    <col min="9" max="19" width="10.83203125" style="73"/>
    <col min="20" max="20" width="12" style="73" bestFit="1" customWidth="1"/>
    <col min="21" max="21" width="14" style="73" bestFit="1" customWidth="1"/>
    <col min="22" max="22" width="14" style="73" customWidth="1"/>
    <col min="23" max="31" width="10.83203125" style="73"/>
    <col min="32" max="32" width="6.6640625" style="73" customWidth="1"/>
    <col min="33" max="34" width="10.5" style="73" customWidth="1"/>
    <col min="35" max="35" width="9.33203125" style="73" customWidth="1"/>
    <col min="36" max="36" width="20.5" style="73" bestFit="1" customWidth="1"/>
    <col min="37" max="37" width="20.5" style="73" customWidth="1"/>
    <col min="38" max="45" width="10.83203125" style="73"/>
    <col min="46" max="46" width="14.5" style="73" bestFit="1" customWidth="1"/>
    <col min="47" max="47" width="10.83203125" style="73"/>
    <col min="48" max="48" width="16.83203125" style="73" bestFit="1" customWidth="1"/>
    <col min="49" max="53" width="10.83203125" style="73"/>
    <col min="54" max="55" width="16.33203125" style="73" bestFit="1" customWidth="1"/>
    <col min="56" max="16384" width="10.83203125" style="73"/>
  </cols>
  <sheetData>
    <row r="1" spans="1:57" s="198" customFormat="1" ht="16" thickBot="1" x14ac:dyDescent="0.25">
      <c r="A1" s="195" t="s">
        <v>12251</v>
      </c>
      <c r="B1" s="200" t="s">
        <v>14500</v>
      </c>
      <c r="C1" s="194" t="s">
        <v>12722</v>
      </c>
      <c r="D1" s="195" t="s">
        <v>3</v>
      </c>
      <c r="E1" s="195" t="s">
        <v>16</v>
      </c>
      <c r="F1" s="196" t="s">
        <v>7</v>
      </c>
      <c r="G1" s="196" t="s">
        <v>12241</v>
      </c>
      <c r="H1" s="196" t="s">
        <v>14072</v>
      </c>
      <c r="I1" s="196" t="s">
        <v>12242</v>
      </c>
      <c r="J1" s="196" t="s">
        <v>12243</v>
      </c>
      <c r="K1" s="196" t="s">
        <v>14139</v>
      </c>
      <c r="L1" s="196" t="s">
        <v>14140</v>
      </c>
      <c r="M1" s="196" t="s">
        <v>14178</v>
      </c>
      <c r="N1" s="196" t="s">
        <v>14141</v>
      </c>
      <c r="O1" s="196" t="s">
        <v>14142</v>
      </c>
      <c r="P1" s="196" t="s">
        <v>14177</v>
      </c>
      <c r="Q1" s="196" t="s">
        <v>14189</v>
      </c>
      <c r="R1" s="196" t="s">
        <v>14201</v>
      </c>
      <c r="S1" s="196" t="s">
        <v>14202</v>
      </c>
      <c r="T1" s="196" t="s">
        <v>14007</v>
      </c>
      <c r="U1" s="196" t="s">
        <v>14159</v>
      </c>
      <c r="V1" s="196" t="s">
        <v>14176</v>
      </c>
      <c r="W1" s="196" t="s">
        <v>14143</v>
      </c>
      <c r="X1" s="196" t="s">
        <v>14158</v>
      </c>
      <c r="Y1" s="196" t="s">
        <v>14144</v>
      </c>
      <c r="Z1" s="196" t="s">
        <v>12335</v>
      </c>
      <c r="AA1" s="196" t="s">
        <v>14157</v>
      </c>
      <c r="AB1" s="196" t="s">
        <v>12336</v>
      </c>
      <c r="AC1" s="196" t="s">
        <v>12353</v>
      </c>
      <c r="AD1" s="196" t="s">
        <v>14156</v>
      </c>
      <c r="AE1" s="196" t="s">
        <v>12354</v>
      </c>
      <c r="AF1" s="196" t="s">
        <v>12344</v>
      </c>
      <c r="AG1" s="196" t="s">
        <v>14155</v>
      </c>
      <c r="AH1" s="196" t="s">
        <v>14039</v>
      </c>
      <c r="AI1" s="196" t="s">
        <v>12345</v>
      </c>
      <c r="AJ1" s="196" t="s">
        <v>14154</v>
      </c>
      <c r="AK1" s="196" t="s">
        <v>13896</v>
      </c>
      <c r="AL1" s="196" t="s">
        <v>12356</v>
      </c>
      <c r="AM1" s="196" t="s">
        <v>14153</v>
      </c>
      <c r="AN1" s="196" t="s">
        <v>12357</v>
      </c>
      <c r="AO1" s="196" t="s">
        <v>14145</v>
      </c>
      <c r="AP1" s="196" t="s">
        <v>14152</v>
      </c>
      <c r="AQ1" s="196" t="s">
        <v>14040</v>
      </c>
      <c r="AR1" s="196" t="s">
        <v>14219</v>
      </c>
      <c r="AS1" s="196" t="s">
        <v>14220</v>
      </c>
      <c r="AT1" s="196" t="s">
        <v>14147</v>
      </c>
      <c r="AU1" s="196" t="s">
        <v>14151</v>
      </c>
      <c r="AV1" s="196" t="s">
        <v>14146</v>
      </c>
      <c r="AW1" s="196" t="s">
        <v>13852</v>
      </c>
      <c r="AX1" s="196" t="s">
        <v>14150</v>
      </c>
      <c r="AY1" s="196" t="s">
        <v>14041</v>
      </c>
      <c r="AZ1" s="196" t="s">
        <v>1830</v>
      </c>
      <c r="BA1" s="196" t="s">
        <v>12497</v>
      </c>
      <c r="BB1" s="196" t="s">
        <v>14149</v>
      </c>
      <c r="BC1" s="196" t="s">
        <v>12498</v>
      </c>
      <c r="BD1" s="196" t="s">
        <v>12249</v>
      </c>
      <c r="BE1" s="197" t="s">
        <v>14012</v>
      </c>
    </row>
    <row r="2" spans="1:57" x14ac:dyDescent="0.2">
      <c r="B2" s="43">
        <v>1</v>
      </c>
      <c r="C2" s="73" t="s">
        <v>14538</v>
      </c>
      <c r="D2" t="s">
        <v>6835</v>
      </c>
      <c r="E2" t="s">
        <v>6839</v>
      </c>
      <c r="F2">
        <v>2019</v>
      </c>
      <c r="G2" t="s">
        <v>16009</v>
      </c>
      <c r="H2" s="73" t="s">
        <v>11553</v>
      </c>
      <c r="I2" s="73" t="s">
        <v>14081</v>
      </c>
      <c r="J2" s="73" t="s">
        <v>16011</v>
      </c>
      <c r="K2" s="73">
        <v>406.5</v>
      </c>
      <c r="Q2" s="260">
        <v>8.0150000000000006</v>
      </c>
      <c r="R2" s="260">
        <v>1.2488298311286491E-3</v>
      </c>
      <c r="T2" s="260">
        <v>2167.217391304348</v>
      </c>
      <c r="U2" s="260">
        <v>8.3554278780957808E-2</v>
      </c>
      <c r="AC2" s="73">
        <v>3.2349999999999999</v>
      </c>
      <c r="AU2" s="260">
        <v>27.699646393210749</v>
      </c>
      <c r="AW2" s="260">
        <v>34.800000000000004</v>
      </c>
      <c r="AX2" s="260">
        <v>0.22360679774997896</v>
      </c>
      <c r="AZ2" s="73">
        <v>1</v>
      </c>
      <c r="BA2">
        <v>539.86159910000003</v>
      </c>
      <c r="BD2" s="73" t="s">
        <v>16012</v>
      </c>
    </row>
    <row r="3" spans="1:57" x14ac:dyDescent="0.2">
      <c r="B3" s="43">
        <v>1</v>
      </c>
      <c r="C3" s="73" t="s">
        <v>14538</v>
      </c>
      <c r="G3" t="s">
        <v>16009</v>
      </c>
      <c r="H3" s="73" t="s">
        <v>11553</v>
      </c>
      <c r="I3" s="73" t="s">
        <v>14081</v>
      </c>
      <c r="J3" s="73" t="s">
        <v>16011</v>
      </c>
      <c r="K3" s="73">
        <v>406.5</v>
      </c>
      <c r="Q3" s="260">
        <v>8.0150000000000006</v>
      </c>
      <c r="R3" s="260">
        <v>1.2488298311286491E-3</v>
      </c>
      <c r="T3" s="260">
        <v>2167.217391304348</v>
      </c>
      <c r="U3" s="260">
        <v>8.3554278780957808E-2</v>
      </c>
      <c r="AC3" s="73">
        <v>3.2349999999999999</v>
      </c>
      <c r="AU3" s="260">
        <v>27.699646393210749</v>
      </c>
      <c r="AW3" s="260">
        <v>34.800000000000004</v>
      </c>
      <c r="AX3" s="260">
        <v>0.22360679774997896</v>
      </c>
      <c r="AZ3" s="73">
        <v>1</v>
      </c>
      <c r="BA3">
        <v>59.497023169999999</v>
      </c>
      <c r="BD3" s="73" t="s">
        <v>16012</v>
      </c>
    </row>
    <row r="4" spans="1:57" x14ac:dyDescent="0.2">
      <c r="B4" s="43">
        <v>1</v>
      </c>
      <c r="C4" s="73" t="s">
        <v>14538</v>
      </c>
      <c r="E4" s="73"/>
      <c r="F4" s="73"/>
      <c r="G4" t="s">
        <v>16009</v>
      </c>
      <c r="H4" s="73" t="s">
        <v>11553</v>
      </c>
      <c r="I4" s="73" t="s">
        <v>14081</v>
      </c>
      <c r="J4" s="73" t="s">
        <v>16011</v>
      </c>
      <c r="K4" s="73">
        <v>406.5</v>
      </c>
      <c r="Q4" s="260">
        <v>8.0150000000000006</v>
      </c>
      <c r="R4" s="260">
        <v>1.2488298311286491E-3</v>
      </c>
      <c r="T4" s="260">
        <v>2167.217391304348</v>
      </c>
      <c r="U4" s="260">
        <v>8.3554278780957808E-2</v>
      </c>
      <c r="AC4" s="73">
        <v>3.2349999999999999</v>
      </c>
      <c r="AU4" s="260">
        <v>27.699646393210749</v>
      </c>
      <c r="AW4" s="260">
        <v>34.800000000000004</v>
      </c>
      <c r="AX4" s="260">
        <v>0.22360679774997896</v>
      </c>
      <c r="AZ4" s="73">
        <v>1</v>
      </c>
      <c r="BA4">
        <v>89.984458219999993</v>
      </c>
      <c r="BD4" s="73" t="s">
        <v>16012</v>
      </c>
    </row>
    <row r="5" spans="1:57" x14ac:dyDescent="0.2">
      <c r="B5" s="43">
        <v>1</v>
      </c>
      <c r="C5" s="73" t="s">
        <v>14538</v>
      </c>
      <c r="E5" s="73"/>
      <c r="F5" s="73"/>
      <c r="G5" t="s">
        <v>16009</v>
      </c>
      <c r="H5" s="73" t="s">
        <v>11553</v>
      </c>
      <c r="I5" s="73" t="s">
        <v>14081</v>
      </c>
      <c r="J5" s="73" t="s">
        <v>16011</v>
      </c>
      <c r="K5" s="73">
        <v>406.5</v>
      </c>
      <c r="Q5" s="260">
        <v>8.0150000000000006</v>
      </c>
      <c r="R5" s="260">
        <v>1.2488298311286491E-3</v>
      </c>
      <c r="T5" s="260">
        <v>2167.217391304348</v>
      </c>
      <c r="U5" s="260">
        <v>8.3554278780957808E-2</v>
      </c>
      <c r="AC5" s="73">
        <v>3.2349999999999999</v>
      </c>
      <c r="AU5" s="260">
        <v>27.699646393210749</v>
      </c>
      <c r="AW5" s="260">
        <v>34.800000000000004</v>
      </c>
      <c r="AX5" s="260">
        <v>0.22360679774997896</v>
      </c>
      <c r="AZ5" s="73">
        <v>1</v>
      </c>
      <c r="BA5">
        <v>84.44296928</v>
      </c>
      <c r="BD5" s="73" t="s">
        <v>16012</v>
      </c>
    </row>
    <row r="6" spans="1:57" x14ac:dyDescent="0.2">
      <c r="B6" s="43">
        <v>1</v>
      </c>
      <c r="C6" s="73" t="s">
        <v>14538</v>
      </c>
      <c r="E6" s="73"/>
      <c r="F6" s="73"/>
      <c r="G6" t="s">
        <v>16009</v>
      </c>
      <c r="H6" s="73" t="s">
        <v>11553</v>
      </c>
      <c r="I6" s="73" t="s">
        <v>14081</v>
      </c>
      <c r="J6" s="73" t="s">
        <v>16011</v>
      </c>
      <c r="K6" s="73">
        <v>406.5</v>
      </c>
      <c r="Q6" s="260">
        <v>8.0150000000000006</v>
      </c>
      <c r="R6" s="260">
        <v>1.2488298311286491E-3</v>
      </c>
      <c r="T6" s="260">
        <v>2167.217391304348</v>
      </c>
      <c r="U6" s="260">
        <v>8.3554278780957808E-2</v>
      </c>
      <c r="AC6" s="73">
        <v>3.2349999999999999</v>
      </c>
      <c r="AU6" s="260">
        <v>27.699646393210749</v>
      </c>
      <c r="AW6" s="260">
        <v>34.800000000000004</v>
      </c>
      <c r="AX6" s="260">
        <v>0.22360679774997896</v>
      </c>
      <c r="AZ6" s="73">
        <v>1</v>
      </c>
      <c r="BA6">
        <v>200.93995770000001</v>
      </c>
      <c r="BD6" s="73" t="s">
        <v>16012</v>
      </c>
    </row>
    <row r="7" spans="1:57" x14ac:dyDescent="0.2">
      <c r="B7" s="43">
        <v>1</v>
      </c>
      <c r="C7" s="73" t="s">
        <v>14538</v>
      </c>
      <c r="E7" s="73"/>
      <c r="F7" s="73"/>
      <c r="G7" t="s">
        <v>16009</v>
      </c>
      <c r="H7" s="73" t="s">
        <v>11553</v>
      </c>
      <c r="I7" s="73" t="s">
        <v>14081</v>
      </c>
      <c r="J7" s="73" t="s">
        <v>16011</v>
      </c>
      <c r="K7" s="73">
        <v>406.5</v>
      </c>
      <c r="Q7" s="260">
        <v>8.0150000000000006</v>
      </c>
      <c r="R7" s="260">
        <v>1.2488298311286491E-3</v>
      </c>
      <c r="T7" s="260">
        <v>2167.217391304348</v>
      </c>
      <c r="U7" s="260">
        <v>8.3554278780957808E-2</v>
      </c>
      <c r="AC7" s="73">
        <v>3.2349999999999999</v>
      </c>
      <c r="AU7" s="260">
        <v>27.699646393210749</v>
      </c>
      <c r="AW7" s="260">
        <v>34.800000000000004</v>
      </c>
      <c r="AX7" s="260">
        <v>0.22360679774997896</v>
      </c>
      <c r="AZ7" s="73">
        <v>1</v>
      </c>
      <c r="BA7">
        <v>107.11418810000001</v>
      </c>
      <c r="BD7" s="73" t="s">
        <v>16012</v>
      </c>
    </row>
    <row r="8" spans="1:57" x14ac:dyDescent="0.2">
      <c r="B8" s="43">
        <v>1</v>
      </c>
      <c r="C8" s="73" t="s">
        <v>14538</v>
      </c>
      <c r="E8" s="73"/>
      <c r="F8" s="73"/>
      <c r="G8" t="s">
        <v>16009</v>
      </c>
      <c r="H8" s="73" t="s">
        <v>11553</v>
      </c>
      <c r="I8" s="73" t="s">
        <v>14081</v>
      </c>
      <c r="J8" s="73" t="s">
        <v>16011</v>
      </c>
      <c r="K8" s="73">
        <v>406.5</v>
      </c>
      <c r="Q8" s="260">
        <v>8.0150000000000006</v>
      </c>
      <c r="R8" s="260">
        <v>1.2488298311286491E-3</v>
      </c>
      <c r="T8" s="260">
        <v>2167.217391304348</v>
      </c>
      <c r="U8" s="260">
        <v>8.3554278780957808E-2</v>
      </c>
      <c r="AC8" s="73">
        <v>3.2349999999999999</v>
      </c>
      <c r="AU8" s="260">
        <v>27.699646393210749</v>
      </c>
      <c r="AW8" s="260">
        <v>34.800000000000004</v>
      </c>
      <c r="AX8" s="260">
        <v>0.22360679774997896</v>
      </c>
      <c r="AZ8" s="73">
        <v>1</v>
      </c>
      <c r="BA8">
        <v>34.112917719999999</v>
      </c>
      <c r="BD8" s="73" t="s">
        <v>16012</v>
      </c>
    </row>
    <row r="9" spans="1:57" x14ac:dyDescent="0.2">
      <c r="B9" s="43">
        <v>1</v>
      </c>
      <c r="C9" s="73" t="s">
        <v>14538</v>
      </c>
      <c r="E9" s="73"/>
      <c r="F9" s="73"/>
      <c r="G9" t="s">
        <v>16009</v>
      </c>
      <c r="H9" s="73" t="s">
        <v>11553</v>
      </c>
      <c r="I9" s="73" t="s">
        <v>14081</v>
      </c>
      <c r="J9" s="73" t="s">
        <v>16011</v>
      </c>
      <c r="K9" s="73">
        <v>406.5</v>
      </c>
      <c r="Q9" s="260">
        <v>8.0150000000000006</v>
      </c>
      <c r="R9" s="260">
        <v>1.2488298311286491E-3</v>
      </c>
      <c r="T9" s="260">
        <v>2167.217391304348</v>
      </c>
      <c r="U9" s="260">
        <v>8.3554278780957808E-2</v>
      </c>
      <c r="AC9" s="73">
        <v>3.2349999999999999</v>
      </c>
      <c r="AU9" s="260">
        <v>27.699646393210749</v>
      </c>
      <c r="AW9" s="260">
        <v>34.800000000000004</v>
      </c>
      <c r="AX9" s="260">
        <v>0.22360679774997896</v>
      </c>
      <c r="AZ9" s="73">
        <v>1</v>
      </c>
      <c r="BA9">
        <v>145.17116669999999</v>
      </c>
      <c r="BD9" s="73" t="s">
        <v>16012</v>
      </c>
    </row>
    <row r="10" spans="1:57" x14ac:dyDescent="0.2">
      <c r="B10" s="43">
        <v>1</v>
      </c>
      <c r="C10" s="73" t="s">
        <v>14538</v>
      </c>
      <c r="E10" s="73"/>
      <c r="F10" s="73"/>
      <c r="G10" t="s">
        <v>16009</v>
      </c>
      <c r="H10" s="73" t="s">
        <v>11553</v>
      </c>
      <c r="I10" s="73" t="s">
        <v>14081</v>
      </c>
      <c r="J10" s="73" t="s">
        <v>16011</v>
      </c>
      <c r="K10" s="73">
        <v>406.5</v>
      </c>
      <c r="Q10" s="260">
        <v>8.0150000000000006</v>
      </c>
      <c r="R10" s="260">
        <v>1.2488298311286491E-3</v>
      </c>
      <c r="T10" s="260">
        <v>2167.217391304348</v>
      </c>
      <c r="U10" s="260">
        <v>8.3554278780957808E-2</v>
      </c>
      <c r="AC10" s="73">
        <v>3.2349999999999999</v>
      </c>
      <c r="AU10" s="260">
        <v>27.699646393210749</v>
      </c>
      <c r="AW10" s="260">
        <v>34.800000000000004</v>
      </c>
      <c r="AX10" s="260">
        <v>0.22360679774997896</v>
      </c>
      <c r="AZ10" s="73">
        <v>1</v>
      </c>
      <c r="BA10">
        <v>244.6923472</v>
      </c>
      <c r="BD10" s="73" t="s">
        <v>16012</v>
      </c>
    </row>
    <row r="11" spans="1:57" x14ac:dyDescent="0.2">
      <c r="B11" s="43">
        <v>1</v>
      </c>
      <c r="C11" s="73" t="s">
        <v>14538</v>
      </c>
      <c r="E11" s="73"/>
      <c r="F11" s="73"/>
      <c r="G11" t="s">
        <v>16009</v>
      </c>
      <c r="H11" s="73" t="s">
        <v>11553</v>
      </c>
      <c r="I11" s="73" t="s">
        <v>14081</v>
      </c>
      <c r="J11" s="73" t="s">
        <v>16011</v>
      </c>
      <c r="K11" s="73">
        <v>406.5</v>
      </c>
      <c r="Q11" s="260">
        <v>8.0150000000000006</v>
      </c>
      <c r="R11" s="260">
        <v>1.2488298311286491E-3</v>
      </c>
      <c r="T11" s="260">
        <v>2167.217391304348</v>
      </c>
      <c r="U11" s="260">
        <v>8.3554278780957808E-2</v>
      </c>
      <c r="AC11" s="73">
        <v>3.2349999999999999</v>
      </c>
      <c r="AU11" s="260">
        <v>27.699646393210749</v>
      </c>
      <c r="AW11" s="260">
        <v>34.800000000000004</v>
      </c>
      <c r="AX11" s="260">
        <v>0.22360679774997896</v>
      </c>
      <c r="AZ11" s="73">
        <v>1</v>
      </c>
      <c r="BA11">
        <v>256.46391240000003</v>
      </c>
      <c r="BD11" s="73" t="s">
        <v>16012</v>
      </c>
    </row>
    <row r="12" spans="1:57" x14ac:dyDescent="0.2">
      <c r="B12" s="43">
        <v>1</v>
      </c>
      <c r="C12" s="73" t="s">
        <v>14538</v>
      </c>
      <c r="E12" s="73"/>
      <c r="F12" s="73"/>
      <c r="G12" t="s">
        <v>16009</v>
      </c>
      <c r="H12" s="73" t="s">
        <v>11553</v>
      </c>
      <c r="I12" s="73" t="s">
        <v>14081</v>
      </c>
      <c r="J12" s="73" t="s">
        <v>16011</v>
      </c>
      <c r="K12" s="73">
        <v>406.5</v>
      </c>
      <c r="Q12" s="260">
        <v>8.0150000000000006</v>
      </c>
      <c r="R12" s="260">
        <v>1.2488298311286491E-3</v>
      </c>
      <c r="T12" s="260">
        <v>2167.217391304348</v>
      </c>
      <c r="U12" s="260">
        <v>8.3554278780957808E-2</v>
      </c>
      <c r="AC12" s="73">
        <v>3.2349999999999999</v>
      </c>
      <c r="AU12" s="260">
        <v>27.699646393210749</v>
      </c>
      <c r="AW12" s="260">
        <v>34.800000000000004</v>
      </c>
      <c r="AX12" s="260">
        <v>0.22360679774997896</v>
      </c>
      <c r="AZ12" s="73">
        <v>1</v>
      </c>
      <c r="BA12">
        <v>47.09345502</v>
      </c>
      <c r="BD12" s="73" t="s">
        <v>16012</v>
      </c>
    </row>
    <row r="13" spans="1:57" x14ac:dyDescent="0.2">
      <c r="B13" s="43">
        <v>1</v>
      </c>
      <c r="C13" s="73" t="s">
        <v>14538</v>
      </c>
      <c r="E13" s="73"/>
      <c r="F13" s="73"/>
      <c r="G13" t="s">
        <v>16009</v>
      </c>
      <c r="H13" s="73" t="s">
        <v>11553</v>
      </c>
      <c r="I13" s="73" t="s">
        <v>14081</v>
      </c>
      <c r="J13" s="73" t="s">
        <v>16011</v>
      </c>
      <c r="K13" s="73">
        <v>406.5</v>
      </c>
      <c r="Q13" s="260">
        <v>8.0150000000000006</v>
      </c>
      <c r="R13" s="260">
        <v>1.2488298311286491E-3</v>
      </c>
      <c r="T13" s="260">
        <v>2167.217391304348</v>
      </c>
      <c r="U13" s="260">
        <v>8.3554278780957808E-2</v>
      </c>
      <c r="AC13" s="73">
        <v>3.2349999999999999</v>
      </c>
      <c r="AU13" s="260">
        <v>27.699646393210749</v>
      </c>
      <c r="AW13" s="260">
        <v>34.800000000000004</v>
      </c>
      <c r="AX13" s="260">
        <v>0.22360679774997896</v>
      </c>
      <c r="AZ13" s="73">
        <v>1</v>
      </c>
      <c r="BA13">
        <v>7.2091027480000003</v>
      </c>
      <c r="BD13" s="73" t="s">
        <v>16012</v>
      </c>
    </row>
    <row r="14" spans="1:57" x14ac:dyDescent="0.2">
      <c r="B14" s="43">
        <v>1</v>
      </c>
      <c r="C14" s="73" t="s">
        <v>14538</v>
      </c>
      <c r="E14" s="73"/>
      <c r="F14" s="73"/>
      <c r="G14" t="s">
        <v>16009</v>
      </c>
      <c r="H14" s="73" t="s">
        <v>11553</v>
      </c>
      <c r="I14" s="73" t="s">
        <v>14081</v>
      </c>
      <c r="J14" s="73" t="s">
        <v>16011</v>
      </c>
      <c r="K14" s="73">
        <v>594</v>
      </c>
      <c r="Q14" s="260">
        <v>7.8800000000000008</v>
      </c>
      <c r="R14" s="260">
        <v>2.5189641163833845E-3</v>
      </c>
      <c r="T14" s="260">
        <v>2174.7272727272725</v>
      </c>
      <c r="U14" s="260">
        <v>0.32527650602053437</v>
      </c>
      <c r="AC14" s="73">
        <v>2.69</v>
      </c>
      <c r="AU14" s="260">
        <v>29.164639321074965</v>
      </c>
      <c r="AW14" s="260">
        <v>34.85</v>
      </c>
      <c r="AX14" s="260">
        <v>0.22360679774997896</v>
      </c>
      <c r="AZ14" s="73">
        <v>1</v>
      </c>
      <c r="BA14">
        <v>68.276634150000007</v>
      </c>
      <c r="BD14" s="73" t="s">
        <v>16012</v>
      </c>
    </row>
    <row r="15" spans="1:57" x14ac:dyDescent="0.2">
      <c r="B15" s="43">
        <v>1</v>
      </c>
      <c r="C15" s="73" t="s">
        <v>14538</v>
      </c>
      <c r="E15" s="73"/>
      <c r="F15" s="73"/>
      <c r="G15" t="s">
        <v>16009</v>
      </c>
      <c r="H15" s="73" t="s">
        <v>11553</v>
      </c>
      <c r="I15" s="73" t="s">
        <v>14081</v>
      </c>
      <c r="J15" s="73" t="s">
        <v>16011</v>
      </c>
      <c r="K15" s="73">
        <v>594</v>
      </c>
      <c r="Q15" s="260">
        <v>7.8800000000000008</v>
      </c>
      <c r="R15" s="260">
        <v>2.5189641163833845E-3</v>
      </c>
      <c r="T15" s="260">
        <v>2174.7272727272725</v>
      </c>
      <c r="U15" s="260">
        <v>0.32527650602053437</v>
      </c>
      <c r="AC15" s="73">
        <v>2.69</v>
      </c>
      <c r="AU15" s="260">
        <v>29.164639321074965</v>
      </c>
      <c r="AW15" s="260">
        <v>34.85</v>
      </c>
      <c r="AX15" s="260">
        <v>0.22360679774997896</v>
      </c>
      <c r="AZ15" s="73">
        <v>1</v>
      </c>
      <c r="BA15">
        <v>0</v>
      </c>
      <c r="BD15" s="73" t="s">
        <v>16012</v>
      </c>
    </row>
    <row r="16" spans="1:57" x14ac:dyDescent="0.2">
      <c r="B16" s="43">
        <v>1</v>
      </c>
      <c r="C16" s="73" t="s">
        <v>14538</v>
      </c>
      <c r="E16" s="73"/>
      <c r="F16" s="73"/>
      <c r="G16" t="s">
        <v>16009</v>
      </c>
      <c r="H16" s="73" t="s">
        <v>11553</v>
      </c>
      <c r="I16" s="73" t="s">
        <v>14081</v>
      </c>
      <c r="J16" s="73" t="s">
        <v>16011</v>
      </c>
      <c r="K16" s="73">
        <v>594</v>
      </c>
      <c r="Q16" s="260">
        <v>7.8800000000000008</v>
      </c>
      <c r="R16" s="260">
        <v>2.5189641163833845E-3</v>
      </c>
      <c r="T16" s="260">
        <v>2174.7272727272725</v>
      </c>
      <c r="U16" s="260">
        <v>0.32527650602053437</v>
      </c>
      <c r="AC16" s="73">
        <v>2.69</v>
      </c>
      <c r="AU16" s="260">
        <v>29.164639321074965</v>
      </c>
      <c r="AW16" s="260">
        <v>34.85</v>
      </c>
      <c r="AX16" s="260">
        <v>0.22360679774997896</v>
      </c>
      <c r="AZ16" s="73">
        <v>1</v>
      </c>
      <c r="BA16">
        <v>136.2160403</v>
      </c>
      <c r="BD16" s="73" t="s">
        <v>16012</v>
      </c>
    </row>
    <row r="17" spans="2:56" x14ac:dyDescent="0.2">
      <c r="B17" s="43">
        <v>1</v>
      </c>
      <c r="C17" s="73" t="s">
        <v>14538</v>
      </c>
      <c r="E17" s="73"/>
      <c r="F17" s="73"/>
      <c r="G17" t="s">
        <v>16009</v>
      </c>
      <c r="H17" s="73" t="s">
        <v>11553</v>
      </c>
      <c r="I17" s="73" t="s">
        <v>14081</v>
      </c>
      <c r="J17" s="73" t="s">
        <v>16011</v>
      </c>
      <c r="K17" s="73">
        <v>594</v>
      </c>
      <c r="Q17" s="260">
        <v>7.8800000000000008</v>
      </c>
      <c r="R17" s="260">
        <v>2.5189641163833845E-3</v>
      </c>
      <c r="T17" s="260">
        <v>2174.7272727272725</v>
      </c>
      <c r="U17" s="260">
        <v>0.32527650602053437</v>
      </c>
      <c r="AC17" s="73">
        <v>2.69</v>
      </c>
      <c r="AU17" s="260">
        <v>29.164639321074965</v>
      </c>
      <c r="AW17" s="260">
        <v>34.85</v>
      </c>
      <c r="AX17" s="260">
        <v>0.22360679774997896</v>
      </c>
      <c r="AZ17" s="73">
        <v>1</v>
      </c>
      <c r="BA17">
        <v>0</v>
      </c>
      <c r="BD17" s="73" t="s">
        <v>16012</v>
      </c>
    </row>
    <row r="18" spans="2:56" x14ac:dyDescent="0.2">
      <c r="B18" s="43">
        <v>1</v>
      </c>
      <c r="C18" s="73" t="s">
        <v>14538</v>
      </c>
      <c r="E18" s="73"/>
      <c r="F18" s="73"/>
      <c r="G18" t="s">
        <v>16009</v>
      </c>
      <c r="H18" s="73" t="s">
        <v>11553</v>
      </c>
      <c r="I18" s="73" t="s">
        <v>14081</v>
      </c>
      <c r="J18" s="73" t="s">
        <v>16011</v>
      </c>
      <c r="K18" s="73">
        <v>594</v>
      </c>
      <c r="Q18" s="260">
        <v>7.8800000000000008</v>
      </c>
      <c r="R18" s="260">
        <v>2.5189641163833845E-3</v>
      </c>
      <c r="T18" s="260">
        <v>2174.7272727272725</v>
      </c>
      <c r="U18" s="260">
        <v>0.32527650602053437</v>
      </c>
      <c r="AC18" s="73">
        <v>2.69</v>
      </c>
      <c r="AU18" s="260">
        <v>29.164639321074965</v>
      </c>
      <c r="AW18" s="260">
        <v>34.85</v>
      </c>
      <c r="AX18" s="260">
        <v>0.22360679774997896</v>
      </c>
      <c r="AZ18" s="73">
        <v>1</v>
      </c>
      <c r="BA18">
        <v>27.04190826</v>
      </c>
      <c r="BD18" s="73" t="s">
        <v>16012</v>
      </c>
    </row>
    <row r="19" spans="2:56" x14ac:dyDescent="0.2">
      <c r="B19" s="43">
        <v>1</v>
      </c>
      <c r="C19" s="73" t="s">
        <v>14538</v>
      </c>
      <c r="E19" s="73"/>
      <c r="F19" s="73"/>
      <c r="G19" t="s">
        <v>16009</v>
      </c>
      <c r="H19" s="73" t="s">
        <v>11553</v>
      </c>
      <c r="I19" s="73" t="s">
        <v>14081</v>
      </c>
      <c r="J19" s="73" t="s">
        <v>16011</v>
      </c>
      <c r="K19" s="73">
        <v>594</v>
      </c>
      <c r="Q19" s="260">
        <v>7.8800000000000008</v>
      </c>
      <c r="R19" s="260">
        <v>2.5189641163833845E-3</v>
      </c>
      <c r="T19" s="260">
        <v>2174.7272727272725</v>
      </c>
      <c r="U19" s="260">
        <v>0.32527650602053437</v>
      </c>
      <c r="AC19" s="73">
        <v>2.69</v>
      </c>
      <c r="AU19" s="260">
        <v>29.164639321074965</v>
      </c>
      <c r="AW19" s="260">
        <v>34.85</v>
      </c>
      <c r="AX19" s="260">
        <v>0.22360679774997896</v>
      </c>
      <c r="AZ19" s="73">
        <v>1</v>
      </c>
      <c r="BA19">
        <v>-70.697157099999998</v>
      </c>
      <c r="BD19" s="73" t="s">
        <v>16012</v>
      </c>
    </row>
    <row r="20" spans="2:56" x14ac:dyDescent="0.2">
      <c r="B20" s="43">
        <v>1</v>
      </c>
      <c r="C20" s="73" t="s">
        <v>14538</v>
      </c>
      <c r="E20" s="73"/>
      <c r="F20" s="73"/>
      <c r="G20" t="s">
        <v>16009</v>
      </c>
      <c r="H20" s="73" t="s">
        <v>11553</v>
      </c>
      <c r="I20" s="73" t="s">
        <v>14081</v>
      </c>
      <c r="J20" s="73" t="s">
        <v>16011</v>
      </c>
      <c r="K20" s="73">
        <v>594</v>
      </c>
      <c r="Q20" s="260">
        <v>7.8800000000000008</v>
      </c>
      <c r="R20" s="260">
        <v>2.5189641163833845E-3</v>
      </c>
      <c r="T20" s="260">
        <v>2174.7272727272725</v>
      </c>
      <c r="U20" s="260">
        <v>0.32527650602053437</v>
      </c>
      <c r="AC20" s="73">
        <v>2.69</v>
      </c>
      <c r="AU20" s="260">
        <v>29.164639321074965</v>
      </c>
      <c r="AW20" s="260">
        <v>34.85</v>
      </c>
      <c r="AX20" s="260">
        <v>0.22360679774997896</v>
      </c>
      <c r="AZ20" s="73">
        <v>1</v>
      </c>
      <c r="BA20">
        <v>98.982084499999999</v>
      </c>
      <c r="BD20" s="73" t="s">
        <v>16012</v>
      </c>
    </row>
    <row r="21" spans="2:56" x14ac:dyDescent="0.2">
      <c r="B21" s="43">
        <v>1</v>
      </c>
      <c r="C21" s="73" t="s">
        <v>14538</v>
      </c>
      <c r="E21" s="73"/>
      <c r="F21" s="73"/>
      <c r="G21" t="s">
        <v>16009</v>
      </c>
      <c r="H21" s="73" t="s">
        <v>11553</v>
      </c>
      <c r="I21" s="73" t="s">
        <v>14081</v>
      </c>
      <c r="J21" s="73" t="s">
        <v>16011</v>
      </c>
      <c r="K21" s="73">
        <v>594</v>
      </c>
      <c r="Q21" s="260">
        <v>7.8800000000000008</v>
      </c>
      <c r="R21" s="260">
        <v>2.5189641163833845E-3</v>
      </c>
      <c r="T21" s="260">
        <v>2174.7272727272725</v>
      </c>
      <c r="U21" s="260">
        <v>0.32527650602053437</v>
      </c>
      <c r="AC21" s="73">
        <v>2.69</v>
      </c>
      <c r="AU21" s="260">
        <v>29.164639321074965</v>
      </c>
      <c r="AW21" s="260">
        <v>34.85</v>
      </c>
      <c r="AX21" s="260">
        <v>0.22360679774997896</v>
      </c>
      <c r="AZ21" s="73">
        <v>1</v>
      </c>
      <c r="BA21">
        <v>0</v>
      </c>
      <c r="BD21" s="73" t="s">
        <v>16012</v>
      </c>
    </row>
    <row r="22" spans="2:56" x14ac:dyDescent="0.2">
      <c r="B22" s="43">
        <v>1</v>
      </c>
      <c r="C22" s="73" t="s">
        <v>14538</v>
      </c>
      <c r="E22" s="73"/>
      <c r="F22" s="73"/>
      <c r="G22" t="s">
        <v>16009</v>
      </c>
      <c r="H22" s="73" t="s">
        <v>11553</v>
      </c>
      <c r="I22" s="73" t="s">
        <v>14081</v>
      </c>
      <c r="J22" s="73" t="s">
        <v>16011</v>
      </c>
      <c r="K22" s="73">
        <v>594</v>
      </c>
      <c r="Q22" s="260">
        <v>7.8800000000000008</v>
      </c>
      <c r="R22" s="260">
        <v>2.5189641163833845E-3</v>
      </c>
      <c r="T22" s="260">
        <v>2174.7272727272725</v>
      </c>
      <c r="U22" s="260">
        <v>0.32527650602053437</v>
      </c>
      <c r="AC22" s="73">
        <v>2.69</v>
      </c>
      <c r="AU22" s="260">
        <v>29.164639321074965</v>
      </c>
      <c r="AW22" s="260">
        <v>34.85</v>
      </c>
      <c r="AX22" s="260">
        <v>0.22360679774997896</v>
      </c>
      <c r="AZ22" s="73">
        <v>1</v>
      </c>
      <c r="BA22">
        <v>-209.56882619999999</v>
      </c>
      <c r="BD22" s="73" t="s">
        <v>16012</v>
      </c>
    </row>
    <row r="23" spans="2:56" x14ac:dyDescent="0.2">
      <c r="B23" s="43">
        <v>1</v>
      </c>
      <c r="C23" s="73" t="s">
        <v>14538</v>
      </c>
      <c r="E23" s="73"/>
      <c r="F23" s="73"/>
      <c r="G23" t="s">
        <v>16009</v>
      </c>
      <c r="H23" s="73" t="s">
        <v>11553</v>
      </c>
      <c r="I23" s="73" t="s">
        <v>14081</v>
      </c>
      <c r="J23" s="73" t="s">
        <v>16011</v>
      </c>
      <c r="K23" s="73">
        <v>594</v>
      </c>
      <c r="Q23" s="260">
        <v>7.8800000000000008</v>
      </c>
      <c r="R23" s="260">
        <v>2.5189641163833845E-3</v>
      </c>
      <c r="T23" s="260">
        <v>2174.7272727272725</v>
      </c>
      <c r="U23" s="260">
        <v>0.32527650602053437</v>
      </c>
      <c r="AC23" s="73">
        <v>2.69</v>
      </c>
      <c r="AU23" s="260">
        <v>29.164639321074965</v>
      </c>
      <c r="AW23" s="260">
        <v>34.85</v>
      </c>
      <c r="AX23" s="260">
        <v>0.22360679774997896</v>
      </c>
      <c r="AZ23" s="73">
        <v>1</v>
      </c>
      <c r="BA23">
        <v>0</v>
      </c>
      <c r="BD23" s="73" t="s">
        <v>16012</v>
      </c>
    </row>
    <row r="24" spans="2:56" x14ac:dyDescent="0.2">
      <c r="B24" s="43">
        <v>1</v>
      </c>
      <c r="C24" s="73" t="s">
        <v>14538</v>
      </c>
      <c r="E24" s="73"/>
      <c r="F24" s="73"/>
      <c r="G24" t="s">
        <v>16009</v>
      </c>
      <c r="H24" s="73" t="s">
        <v>11553</v>
      </c>
      <c r="I24" s="73" t="s">
        <v>14081</v>
      </c>
      <c r="J24" s="73" t="s">
        <v>16011</v>
      </c>
      <c r="K24" s="73">
        <v>363</v>
      </c>
      <c r="Q24" s="260">
        <v>8.0550000000000015</v>
      </c>
      <c r="R24" s="260">
        <v>1.2457252145849809E-3</v>
      </c>
      <c r="T24" s="260">
        <v>2161.5</v>
      </c>
      <c r="U24" s="260">
        <v>0.25805209452707284</v>
      </c>
      <c r="AC24" s="73">
        <v>3.63</v>
      </c>
      <c r="AU24" s="260">
        <v>29.125707213578501</v>
      </c>
      <c r="AW24" s="260">
        <v>34.9</v>
      </c>
      <c r="AX24" s="260">
        <v>0.22360679774997896</v>
      </c>
      <c r="AZ24" s="73">
        <v>1</v>
      </c>
      <c r="BA24">
        <v>-304.89181710000003</v>
      </c>
      <c r="BD24" s="73" t="s">
        <v>16012</v>
      </c>
    </row>
    <row r="25" spans="2:56" x14ac:dyDescent="0.2">
      <c r="B25" s="43">
        <v>1</v>
      </c>
      <c r="C25" s="73" t="s">
        <v>14538</v>
      </c>
      <c r="E25" s="73"/>
      <c r="F25" s="73"/>
      <c r="G25" t="s">
        <v>16009</v>
      </c>
      <c r="H25" s="73" t="s">
        <v>11553</v>
      </c>
      <c r="I25" s="73" t="s">
        <v>14081</v>
      </c>
      <c r="J25" s="73" t="s">
        <v>16011</v>
      </c>
      <c r="K25" s="73">
        <v>363</v>
      </c>
      <c r="Q25" s="260">
        <v>8.0550000000000015</v>
      </c>
      <c r="R25" s="260">
        <v>1.2457252145849809E-3</v>
      </c>
      <c r="T25" s="260">
        <v>2161.5</v>
      </c>
      <c r="U25" s="260">
        <v>0.25805209452707284</v>
      </c>
      <c r="AC25" s="73">
        <v>3.63</v>
      </c>
      <c r="AU25" s="260">
        <v>29.125707213578501</v>
      </c>
      <c r="AW25" s="260">
        <v>34.9</v>
      </c>
      <c r="AX25" s="260">
        <v>0.22360679774997896</v>
      </c>
      <c r="AZ25" s="73">
        <v>1</v>
      </c>
      <c r="BA25">
        <v>0</v>
      </c>
      <c r="BD25" s="73" t="s">
        <v>16012</v>
      </c>
    </row>
    <row r="26" spans="2:56" x14ac:dyDescent="0.2">
      <c r="B26" s="43">
        <v>1</v>
      </c>
      <c r="C26" s="73" t="s">
        <v>14538</v>
      </c>
      <c r="E26" s="73"/>
      <c r="F26" s="73"/>
      <c r="G26" t="s">
        <v>16009</v>
      </c>
      <c r="H26" s="73" t="s">
        <v>11553</v>
      </c>
      <c r="I26" s="73" t="s">
        <v>14081</v>
      </c>
      <c r="J26" s="73" t="s">
        <v>16011</v>
      </c>
      <c r="K26" s="73">
        <v>363</v>
      </c>
      <c r="Q26" s="260">
        <v>8.0550000000000015</v>
      </c>
      <c r="R26" s="260">
        <v>1.2457252145849809E-3</v>
      </c>
      <c r="T26" s="260">
        <v>2161.5</v>
      </c>
      <c r="U26" s="260">
        <v>0.25805209452707284</v>
      </c>
      <c r="AC26" s="73">
        <v>3.63</v>
      </c>
      <c r="AU26" s="260">
        <v>29.125707213578501</v>
      </c>
      <c r="AW26" s="260">
        <v>34.9</v>
      </c>
      <c r="AX26" s="260">
        <v>0.22360679774997896</v>
      </c>
      <c r="AZ26" s="73">
        <v>1</v>
      </c>
      <c r="BA26">
        <v>-303.06152159999999</v>
      </c>
      <c r="BD26" s="73" t="s">
        <v>16012</v>
      </c>
    </row>
    <row r="27" spans="2:56" x14ac:dyDescent="0.2">
      <c r="B27" s="43">
        <v>1</v>
      </c>
      <c r="C27" s="73" t="s">
        <v>14538</v>
      </c>
      <c r="E27" s="73"/>
      <c r="F27" s="73"/>
      <c r="G27" t="s">
        <v>16009</v>
      </c>
      <c r="H27" s="73" t="s">
        <v>11553</v>
      </c>
      <c r="I27" s="73" t="s">
        <v>14081</v>
      </c>
      <c r="J27" s="73" t="s">
        <v>16011</v>
      </c>
      <c r="K27" s="73">
        <v>363</v>
      </c>
      <c r="Q27" s="260">
        <v>8.0550000000000015</v>
      </c>
      <c r="R27" s="260">
        <v>1.2457252145849809E-3</v>
      </c>
      <c r="T27" s="260">
        <v>2161.5</v>
      </c>
      <c r="U27" s="260">
        <v>0.25805209452707284</v>
      </c>
      <c r="AC27" s="73">
        <v>3.63</v>
      </c>
      <c r="AU27" s="260">
        <v>29.125707213578501</v>
      </c>
      <c r="AW27" s="260">
        <v>34.9</v>
      </c>
      <c r="AX27" s="260">
        <v>0.22360679774997896</v>
      </c>
      <c r="AZ27" s="73">
        <v>1</v>
      </c>
      <c r="BA27">
        <v>-126.79946339999999</v>
      </c>
      <c r="BD27" s="73" t="s">
        <v>16012</v>
      </c>
    </row>
    <row r="28" spans="2:56" x14ac:dyDescent="0.2">
      <c r="B28" s="43">
        <v>1</v>
      </c>
      <c r="C28" s="73" t="s">
        <v>14538</v>
      </c>
      <c r="E28" s="73"/>
      <c r="F28" s="73"/>
      <c r="G28" t="s">
        <v>16009</v>
      </c>
      <c r="H28" s="73" t="s">
        <v>11553</v>
      </c>
      <c r="I28" s="73" t="s">
        <v>14081</v>
      </c>
      <c r="J28" s="73" t="s">
        <v>16011</v>
      </c>
      <c r="K28" s="73">
        <v>363</v>
      </c>
      <c r="Q28" s="260">
        <v>8.0550000000000015</v>
      </c>
      <c r="R28" s="260">
        <v>1.2457252145849809E-3</v>
      </c>
      <c r="T28" s="260">
        <v>2161.5</v>
      </c>
      <c r="U28" s="260">
        <v>0.25805209452707284</v>
      </c>
      <c r="AC28" s="73">
        <v>3.63</v>
      </c>
      <c r="AU28" s="260">
        <v>29.125707213578501</v>
      </c>
      <c r="AW28" s="260">
        <v>34.9</v>
      </c>
      <c r="AX28" s="260">
        <v>0.22360679774997896</v>
      </c>
      <c r="AZ28" s="73">
        <v>1</v>
      </c>
      <c r="BA28">
        <v>135.0077379</v>
      </c>
      <c r="BD28" s="73" t="s">
        <v>16012</v>
      </c>
    </row>
    <row r="29" spans="2:56" x14ac:dyDescent="0.2">
      <c r="B29" s="43">
        <v>1</v>
      </c>
      <c r="C29" s="73" t="s">
        <v>14538</v>
      </c>
      <c r="E29" s="73"/>
      <c r="F29" s="73"/>
      <c r="G29" t="s">
        <v>16009</v>
      </c>
      <c r="H29" s="73" t="s">
        <v>11553</v>
      </c>
      <c r="I29" s="73" t="s">
        <v>14081</v>
      </c>
      <c r="J29" s="73" t="s">
        <v>16011</v>
      </c>
      <c r="K29" s="73">
        <v>363</v>
      </c>
      <c r="Q29" s="260">
        <v>8.0550000000000015</v>
      </c>
      <c r="R29" s="260">
        <v>1.2457252145849809E-3</v>
      </c>
      <c r="T29" s="260">
        <v>2161.5</v>
      </c>
      <c r="U29" s="260">
        <v>0.25805209452707284</v>
      </c>
      <c r="AC29" s="73">
        <v>3.63</v>
      </c>
      <c r="AU29" s="260">
        <v>29.125707213578501</v>
      </c>
      <c r="AW29" s="260">
        <v>34.9</v>
      </c>
      <c r="AX29" s="260">
        <v>0.22360679774997896</v>
      </c>
      <c r="AZ29" s="73">
        <v>1</v>
      </c>
      <c r="BA29">
        <v>0</v>
      </c>
      <c r="BD29" s="73" t="s">
        <v>16012</v>
      </c>
    </row>
    <row r="30" spans="2:56" x14ac:dyDescent="0.2">
      <c r="B30" s="43">
        <v>1</v>
      </c>
      <c r="C30" s="73" t="s">
        <v>14538</v>
      </c>
      <c r="E30" s="73"/>
      <c r="F30" s="73"/>
      <c r="G30" t="s">
        <v>16009</v>
      </c>
      <c r="H30" s="73" t="s">
        <v>11553</v>
      </c>
      <c r="I30" s="73" t="s">
        <v>14081</v>
      </c>
      <c r="J30" s="73" t="s">
        <v>16011</v>
      </c>
      <c r="K30" s="73">
        <v>363</v>
      </c>
      <c r="Q30" s="260">
        <v>8.0550000000000015</v>
      </c>
      <c r="R30" s="260">
        <v>1.2457252145849809E-3</v>
      </c>
      <c r="T30" s="260">
        <v>2161.5</v>
      </c>
      <c r="U30" s="260">
        <v>0.25805209452707284</v>
      </c>
      <c r="AC30" s="73">
        <v>3.63</v>
      </c>
      <c r="AU30" s="260">
        <v>29.125707213578501</v>
      </c>
      <c r="AW30" s="260">
        <v>34.9</v>
      </c>
      <c r="AX30" s="260">
        <v>0.22360679774997896</v>
      </c>
      <c r="AZ30" s="73">
        <v>1</v>
      </c>
      <c r="BA30">
        <v>33.737964300000002</v>
      </c>
      <c r="BD30" s="73" t="s">
        <v>16012</v>
      </c>
    </row>
    <row r="31" spans="2:56" x14ac:dyDescent="0.2">
      <c r="B31" s="43">
        <v>1</v>
      </c>
      <c r="C31" s="73" t="s">
        <v>14538</v>
      </c>
      <c r="E31" s="73"/>
      <c r="F31" s="73"/>
      <c r="G31" t="s">
        <v>16009</v>
      </c>
      <c r="H31" s="73" t="s">
        <v>11553</v>
      </c>
      <c r="I31" s="73" t="s">
        <v>14081</v>
      </c>
      <c r="J31" s="73" t="s">
        <v>16011</v>
      </c>
      <c r="K31" s="73">
        <v>363</v>
      </c>
      <c r="Q31" s="260">
        <v>8.0550000000000015</v>
      </c>
      <c r="R31" s="260">
        <v>1.2457252145849809E-3</v>
      </c>
      <c r="T31" s="260">
        <v>2161.5</v>
      </c>
      <c r="U31" s="260">
        <v>0.25805209452707284</v>
      </c>
      <c r="AC31" s="73">
        <v>3.63</v>
      </c>
      <c r="AU31" s="260">
        <v>29.125707213578501</v>
      </c>
      <c r="AW31" s="260">
        <v>34.9</v>
      </c>
      <c r="AX31" s="260">
        <v>0.22360679774997896</v>
      </c>
      <c r="AZ31" s="73">
        <v>1</v>
      </c>
      <c r="BA31">
        <v>-280.19652980000001</v>
      </c>
      <c r="BD31" s="73" t="s">
        <v>16012</v>
      </c>
    </row>
    <row r="32" spans="2:56" x14ac:dyDescent="0.2">
      <c r="B32" s="43">
        <v>1</v>
      </c>
      <c r="C32" s="73" t="s">
        <v>14538</v>
      </c>
      <c r="E32" s="73"/>
      <c r="F32" s="73"/>
      <c r="G32" t="s">
        <v>16009</v>
      </c>
      <c r="H32" s="73" t="s">
        <v>11553</v>
      </c>
      <c r="I32" s="73" t="s">
        <v>14081</v>
      </c>
      <c r="J32" s="73" t="s">
        <v>16011</v>
      </c>
      <c r="K32" s="73">
        <v>363</v>
      </c>
      <c r="Q32" s="260">
        <v>8.0550000000000015</v>
      </c>
      <c r="R32" s="260">
        <v>1.2457252145849809E-3</v>
      </c>
      <c r="T32" s="260">
        <v>2161.5</v>
      </c>
      <c r="U32" s="260">
        <v>0.25805209452707284</v>
      </c>
      <c r="AC32" s="73">
        <v>3.63</v>
      </c>
      <c r="AU32" s="260">
        <v>29.125707213578501</v>
      </c>
      <c r="AW32" s="260">
        <v>34.9</v>
      </c>
      <c r="AX32" s="260">
        <v>0.22360679774997896</v>
      </c>
      <c r="AZ32" s="73">
        <v>1</v>
      </c>
      <c r="BA32">
        <v>118.8605701</v>
      </c>
      <c r="BD32" s="73" t="s">
        <v>16012</v>
      </c>
    </row>
    <row r="33" spans="2:56" x14ac:dyDescent="0.2">
      <c r="B33" s="43">
        <v>1</v>
      </c>
      <c r="C33" s="73" t="s">
        <v>14538</v>
      </c>
      <c r="E33" s="73"/>
      <c r="F33" s="73"/>
      <c r="G33" t="s">
        <v>16009</v>
      </c>
      <c r="H33" s="73" t="s">
        <v>11553</v>
      </c>
      <c r="I33" s="73" t="s">
        <v>14081</v>
      </c>
      <c r="J33" s="73" t="s">
        <v>16011</v>
      </c>
      <c r="K33" s="73">
        <v>363</v>
      </c>
      <c r="Q33" s="260">
        <v>8.0550000000000015</v>
      </c>
      <c r="R33" s="260">
        <v>1.2457252145849809E-3</v>
      </c>
      <c r="T33" s="260">
        <v>2161.5</v>
      </c>
      <c r="U33" s="260">
        <v>0.25805209452707284</v>
      </c>
      <c r="AC33" s="73">
        <v>3.63</v>
      </c>
      <c r="AU33" s="260">
        <v>29.125707213578501</v>
      </c>
      <c r="AW33" s="260">
        <v>34.9</v>
      </c>
      <c r="AX33" s="260">
        <v>0.22360679774997896</v>
      </c>
      <c r="AZ33" s="73">
        <v>1</v>
      </c>
      <c r="BA33">
        <v>-171.7310616</v>
      </c>
      <c r="BD33" s="73" t="s">
        <v>16012</v>
      </c>
    </row>
    <row r="34" spans="2:56" x14ac:dyDescent="0.2">
      <c r="B34" s="43">
        <v>1</v>
      </c>
      <c r="C34" s="73" t="s">
        <v>14538</v>
      </c>
      <c r="E34" s="73"/>
      <c r="F34" s="73"/>
      <c r="G34" t="s">
        <v>16009</v>
      </c>
      <c r="H34" s="73" t="s">
        <v>11553</v>
      </c>
      <c r="I34" s="73" t="s">
        <v>14081</v>
      </c>
      <c r="J34" s="73" t="s">
        <v>16011</v>
      </c>
      <c r="K34" s="73">
        <v>363</v>
      </c>
      <c r="Q34" s="260">
        <v>8.0550000000000015</v>
      </c>
      <c r="R34" s="260">
        <v>1.2457252145849809E-3</v>
      </c>
      <c r="T34" s="260">
        <v>2161.5</v>
      </c>
      <c r="U34" s="260">
        <v>0.25805209452707284</v>
      </c>
      <c r="AC34" s="73">
        <v>3.63</v>
      </c>
      <c r="AU34" s="260">
        <v>29.125707213578501</v>
      </c>
      <c r="AW34" s="260">
        <v>34.9</v>
      </c>
      <c r="AX34" s="260">
        <v>0.22360679774997896</v>
      </c>
      <c r="AZ34" s="73">
        <v>1</v>
      </c>
      <c r="BA34">
        <v>13.954362809999999</v>
      </c>
      <c r="BD34" s="73" t="s">
        <v>16012</v>
      </c>
    </row>
    <row r="35" spans="2:56" x14ac:dyDescent="0.2">
      <c r="B35" s="43">
        <v>1</v>
      </c>
      <c r="C35" s="73" t="s">
        <v>14538</v>
      </c>
      <c r="E35" s="73"/>
      <c r="F35" s="73"/>
      <c r="G35" t="s">
        <v>16009</v>
      </c>
      <c r="H35" s="73" t="s">
        <v>11553</v>
      </c>
      <c r="I35" s="73" t="s">
        <v>14081</v>
      </c>
      <c r="J35" s="73" t="s">
        <v>16011</v>
      </c>
      <c r="K35" s="73">
        <v>363</v>
      </c>
      <c r="Q35" s="260">
        <v>8.0550000000000015</v>
      </c>
      <c r="R35" s="260">
        <v>1.2457252145849809E-3</v>
      </c>
      <c r="T35" s="260">
        <v>2161.5</v>
      </c>
      <c r="U35" s="260">
        <v>0.25805209452707284</v>
      </c>
      <c r="AC35" s="73">
        <v>3.63</v>
      </c>
      <c r="AU35" s="260">
        <v>29.125707213578501</v>
      </c>
      <c r="AW35" s="260">
        <v>34.9</v>
      </c>
      <c r="AX35" s="260">
        <v>0.22360679774997896</v>
      </c>
      <c r="AZ35" s="73">
        <v>1</v>
      </c>
      <c r="BA35">
        <v>-216.44672180000001</v>
      </c>
      <c r="BD35" s="73" t="s">
        <v>16012</v>
      </c>
    </row>
    <row r="36" spans="2:56" x14ac:dyDescent="0.2">
      <c r="B36" s="43">
        <v>1</v>
      </c>
      <c r="C36" s="73" t="s">
        <v>14538</v>
      </c>
      <c r="E36" s="73"/>
      <c r="F36" s="73"/>
      <c r="G36" t="s">
        <v>16009</v>
      </c>
      <c r="H36" s="73" t="s">
        <v>11553</v>
      </c>
      <c r="I36" s="73" t="s">
        <v>14081</v>
      </c>
      <c r="J36" s="73" t="s">
        <v>16011</v>
      </c>
      <c r="K36" s="73">
        <v>375.5</v>
      </c>
      <c r="Q36" s="260">
        <v>8.0399999999999991</v>
      </c>
      <c r="R36" s="260">
        <v>0</v>
      </c>
      <c r="T36" s="260">
        <v>2150.1875</v>
      </c>
      <c r="U36" s="260">
        <v>0.3280668263480076</v>
      </c>
      <c r="AC36" s="73">
        <v>3.2</v>
      </c>
      <c r="AU36" s="260">
        <v>26.246428571428574</v>
      </c>
      <c r="AW36" s="260">
        <v>34.75</v>
      </c>
      <c r="AX36" s="260">
        <v>0.22360679774997896</v>
      </c>
      <c r="AZ36" s="73">
        <v>1</v>
      </c>
      <c r="BA36">
        <v>893.47807450000005</v>
      </c>
      <c r="BD36" s="73" t="s">
        <v>16012</v>
      </c>
    </row>
    <row r="37" spans="2:56" x14ac:dyDescent="0.2">
      <c r="B37" s="43">
        <v>1</v>
      </c>
      <c r="C37" s="73" t="s">
        <v>14538</v>
      </c>
      <c r="E37" s="73"/>
      <c r="F37" s="73"/>
      <c r="G37" t="s">
        <v>16009</v>
      </c>
      <c r="H37" s="73" t="s">
        <v>11553</v>
      </c>
      <c r="I37" s="73" t="s">
        <v>14081</v>
      </c>
      <c r="J37" s="73" t="s">
        <v>16011</v>
      </c>
      <c r="K37" s="73">
        <v>375.5</v>
      </c>
      <c r="Q37" s="260">
        <v>8.0399999999999991</v>
      </c>
      <c r="R37" s="260">
        <v>0</v>
      </c>
      <c r="T37" s="260">
        <v>2150.1875</v>
      </c>
      <c r="U37" s="260">
        <v>0.3280668263480076</v>
      </c>
      <c r="AC37" s="73">
        <v>3.2</v>
      </c>
      <c r="AU37" s="260">
        <v>26.246428571428574</v>
      </c>
      <c r="AW37" s="260">
        <v>34.75</v>
      </c>
      <c r="AX37" s="260">
        <v>0.22360679774997896</v>
      </c>
      <c r="AZ37" s="73">
        <v>1</v>
      </c>
      <c r="BA37">
        <v>43.00082037</v>
      </c>
      <c r="BD37" s="73" t="s">
        <v>16012</v>
      </c>
    </row>
    <row r="38" spans="2:56" x14ac:dyDescent="0.2">
      <c r="B38" s="43">
        <v>1</v>
      </c>
      <c r="C38" s="73" t="s">
        <v>14538</v>
      </c>
      <c r="E38" s="73"/>
      <c r="F38" s="73"/>
      <c r="G38" t="s">
        <v>16009</v>
      </c>
      <c r="H38" s="73" t="s">
        <v>11553</v>
      </c>
      <c r="I38" s="73" t="s">
        <v>14081</v>
      </c>
      <c r="J38" s="73" t="s">
        <v>16011</v>
      </c>
      <c r="K38" s="73">
        <v>375.5</v>
      </c>
      <c r="Q38" s="260">
        <v>8.0399999999999991</v>
      </c>
      <c r="R38" s="260">
        <v>0</v>
      </c>
      <c r="T38" s="260">
        <v>2150.1875</v>
      </c>
      <c r="U38" s="260">
        <v>0.3280668263480076</v>
      </c>
      <c r="AC38" s="73">
        <v>3.2</v>
      </c>
      <c r="AU38" s="260">
        <v>26.246428571428574</v>
      </c>
      <c r="AW38" s="260">
        <v>34.75</v>
      </c>
      <c r="AX38" s="260">
        <v>0.22360679774997896</v>
      </c>
      <c r="AZ38" s="73">
        <v>1</v>
      </c>
      <c r="BA38">
        <v>366.9068527</v>
      </c>
      <c r="BD38" s="73" t="s">
        <v>16012</v>
      </c>
    </row>
    <row r="39" spans="2:56" x14ac:dyDescent="0.2">
      <c r="B39" s="43">
        <v>1</v>
      </c>
      <c r="C39" s="73" t="s">
        <v>14538</v>
      </c>
      <c r="E39" s="73"/>
      <c r="F39" s="73"/>
      <c r="G39" t="s">
        <v>16009</v>
      </c>
      <c r="H39" s="73" t="s">
        <v>11553</v>
      </c>
      <c r="I39" s="73" t="s">
        <v>14081</v>
      </c>
      <c r="J39" s="73" t="s">
        <v>16011</v>
      </c>
      <c r="K39" s="73">
        <v>375.5</v>
      </c>
      <c r="Q39" s="260">
        <v>8.0399999999999991</v>
      </c>
      <c r="R39" s="260">
        <v>0</v>
      </c>
      <c r="T39" s="260">
        <v>2150.1875</v>
      </c>
      <c r="U39" s="260">
        <v>0.3280668263480076</v>
      </c>
      <c r="AC39" s="73">
        <v>3.2</v>
      </c>
      <c r="AU39" s="260">
        <v>26.246428571428574</v>
      </c>
      <c r="AW39" s="260">
        <v>34.75</v>
      </c>
      <c r="AX39" s="260">
        <v>0.22360679774997896</v>
      </c>
      <c r="AZ39" s="73">
        <v>1</v>
      </c>
      <c r="BA39">
        <v>372.72993889999998</v>
      </c>
      <c r="BD39" s="73" t="s">
        <v>16012</v>
      </c>
    </row>
    <row r="40" spans="2:56" x14ac:dyDescent="0.2">
      <c r="B40" s="43">
        <v>1</v>
      </c>
      <c r="C40" s="73" t="s">
        <v>14538</v>
      </c>
      <c r="E40" s="73"/>
      <c r="F40" s="73"/>
      <c r="G40" t="s">
        <v>16009</v>
      </c>
      <c r="H40" s="73" t="s">
        <v>11553</v>
      </c>
      <c r="I40" s="73" t="s">
        <v>14081</v>
      </c>
      <c r="J40" s="73" t="s">
        <v>16011</v>
      </c>
      <c r="K40" s="73">
        <v>375.5</v>
      </c>
      <c r="Q40" s="260">
        <v>8.0399999999999991</v>
      </c>
      <c r="R40" s="260">
        <v>0</v>
      </c>
      <c r="T40" s="260">
        <v>2150.1875</v>
      </c>
      <c r="U40" s="260">
        <v>0.3280668263480076</v>
      </c>
      <c r="AC40" s="73">
        <v>3.2</v>
      </c>
      <c r="AU40" s="260">
        <v>26.246428571428574</v>
      </c>
      <c r="AW40" s="260">
        <v>34.75</v>
      </c>
      <c r="AX40" s="260">
        <v>0.22360679774997896</v>
      </c>
      <c r="AZ40" s="73">
        <v>1</v>
      </c>
      <c r="BA40">
        <v>533.93460919999995</v>
      </c>
      <c r="BD40" s="73" t="s">
        <v>16012</v>
      </c>
    </row>
    <row r="41" spans="2:56" x14ac:dyDescent="0.2">
      <c r="B41" s="43">
        <v>1</v>
      </c>
      <c r="C41" s="73" t="s">
        <v>14538</v>
      </c>
      <c r="E41" s="73"/>
      <c r="F41" s="73"/>
      <c r="G41" t="s">
        <v>16009</v>
      </c>
      <c r="H41" s="73" t="s">
        <v>11553</v>
      </c>
      <c r="I41" s="73" t="s">
        <v>14081</v>
      </c>
      <c r="J41" s="73" t="s">
        <v>16011</v>
      </c>
      <c r="K41" s="73">
        <v>375.5</v>
      </c>
      <c r="Q41" s="260">
        <v>8.0399999999999991</v>
      </c>
      <c r="R41" s="260">
        <v>0</v>
      </c>
      <c r="T41" s="260">
        <v>2150.1875</v>
      </c>
      <c r="U41" s="260">
        <v>0.3280668263480076</v>
      </c>
      <c r="AC41" s="73">
        <v>3.2</v>
      </c>
      <c r="AU41" s="260">
        <v>26.246428571428574</v>
      </c>
      <c r="AW41" s="260">
        <v>34.75</v>
      </c>
      <c r="AX41" s="260">
        <v>0.22360679774997896</v>
      </c>
      <c r="AZ41" s="73">
        <v>1</v>
      </c>
      <c r="BA41">
        <v>764.53744129999995</v>
      </c>
      <c r="BD41" s="73" t="s">
        <v>16012</v>
      </c>
    </row>
    <row r="42" spans="2:56" x14ac:dyDescent="0.2">
      <c r="B42" s="43">
        <v>1</v>
      </c>
      <c r="C42" s="73" t="s">
        <v>14538</v>
      </c>
      <c r="E42" s="73"/>
      <c r="F42" s="73"/>
      <c r="G42" t="s">
        <v>16009</v>
      </c>
      <c r="H42" s="73" t="s">
        <v>11553</v>
      </c>
      <c r="I42" s="73" t="s">
        <v>14081</v>
      </c>
      <c r="J42" s="73" t="s">
        <v>16011</v>
      </c>
      <c r="K42" s="73">
        <v>375.5</v>
      </c>
      <c r="Q42" s="260">
        <v>8.0399999999999991</v>
      </c>
      <c r="R42" s="260">
        <v>0</v>
      </c>
      <c r="T42" s="260">
        <v>2150.1875</v>
      </c>
      <c r="U42" s="260">
        <v>0.3280668263480076</v>
      </c>
      <c r="AC42" s="73">
        <v>3.2</v>
      </c>
      <c r="AU42" s="260">
        <v>26.246428571428574</v>
      </c>
      <c r="AW42" s="260">
        <v>34.75</v>
      </c>
      <c r="AX42" s="260">
        <v>0.22360679774997896</v>
      </c>
      <c r="AZ42" s="73">
        <v>1</v>
      </c>
      <c r="BA42">
        <v>284.46410470000001</v>
      </c>
      <c r="BD42" s="73" t="s">
        <v>16012</v>
      </c>
    </row>
    <row r="43" spans="2:56" x14ac:dyDescent="0.2">
      <c r="B43" s="43">
        <v>1</v>
      </c>
      <c r="C43" s="73" t="s">
        <v>14538</v>
      </c>
      <c r="E43" s="73"/>
      <c r="F43" s="73"/>
      <c r="G43" t="s">
        <v>16009</v>
      </c>
      <c r="H43" s="73" t="s">
        <v>11553</v>
      </c>
      <c r="I43" s="73" t="s">
        <v>14081</v>
      </c>
      <c r="J43" s="73" t="s">
        <v>16011</v>
      </c>
      <c r="K43" s="73">
        <v>375.5</v>
      </c>
      <c r="Q43" s="260">
        <v>8.0399999999999991</v>
      </c>
      <c r="R43" s="260">
        <v>0</v>
      </c>
      <c r="T43" s="260">
        <v>2150.1875</v>
      </c>
      <c r="U43" s="260">
        <v>0.3280668263480076</v>
      </c>
      <c r="AC43" s="73">
        <v>3.2</v>
      </c>
      <c r="AU43" s="260">
        <v>26.246428571428574</v>
      </c>
      <c r="AW43" s="260">
        <v>34.75</v>
      </c>
      <c r="AX43" s="260">
        <v>0.22360679774997896</v>
      </c>
      <c r="AZ43" s="73">
        <v>1</v>
      </c>
      <c r="BA43">
        <v>185.7952396</v>
      </c>
      <c r="BD43" s="73" t="s">
        <v>16012</v>
      </c>
    </row>
    <row r="44" spans="2:56" x14ac:dyDescent="0.2">
      <c r="B44" s="43">
        <v>1</v>
      </c>
      <c r="C44" s="73" t="s">
        <v>14538</v>
      </c>
      <c r="E44" s="73"/>
      <c r="F44" s="73"/>
      <c r="G44" t="s">
        <v>16009</v>
      </c>
      <c r="H44" s="73" t="s">
        <v>11553</v>
      </c>
      <c r="I44" s="73" t="s">
        <v>14081</v>
      </c>
      <c r="J44" s="73" t="s">
        <v>16011</v>
      </c>
      <c r="K44" s="73">
        <v>375.5</v>
      </c>
      <c r="Q44" s="260">
        <v>8.0399999999999991</v>
      </c>
      <c r="R44" s="260">
        <v>0</v>
      </c>
      <c r="T44" s="260">
        <v>2150.1875</v>
      </c>
      <c r="U44" s="260">
        <v>0.3280668263480076</v>
      </c>
      <c r="AC44" s="73">
        <v>3.2</v>
      </c>
      <c r="AU44" s="260">
        <v>26.246428571428574</v>
      </c>
      <c r="AW44" s="260">
        <v>34.75</v>
      </c>
      <c r="AX44" s="260">
        <v>0.22360679774997896</v>
      </c>
      <c r="AZ44" s="73">
        <v>1</v>
      </c>
      <c r="BA44">
        <v>554.79073970000002</v>
      </c>
      <c r="BD44" s="73" t="s">
        <v>16012</v>
      </c>
    </row>
    <row r="45" spans="2:56" x14ac:dyDescent="0.2">
      <c r="B45" s="43">
        <v>1</v>
      </c>
      <c r="C45" s="73" t="s">
        <v>14538</v>
      </c>
      <c r="E45" s="73"/>
      <c r="F45" s="73"/>
      <c r="G45" t="s">
        <v>16009</v>
      </c>
      <c r="H45" s="73" t="s">
        <v>11553</v>
      </c>
      <c r="I45" s="73" t="s">
        <v>14081</v>
      </c>
      <c r="J45" s="73" t="s">
        <v>16011</v>
      </c>
      <c r="K45" s="73">
        <v>375.5</v>
      </c>
      <c r="Q45" s="260">
        <v>8.0399999999999991</v>
      </c>
      <c r="R45" s="260">
        <v>0</v>
      </c>
      <c r="T45" s="260">
        <v>2150.1875</v>
      </c>
      <c r="U45" s="260">
        <v>0.3280668263480076</v>
      </c>
      <c r="AC45" s="73">
        <v>3.2</v>
      </c>
      <c r="AU45" s="260">
        <v>26.246428571428574</v>
      </c>
      <c r="AW45" s="260">
        <v>34.75</v>
      </c>
      <c r="AX45" s="260">
        <v>0.22360679774997896</v>
      </c>
      <c r="AZ45" s="73">
        <v>1</v>
      </c>
      <c r="BA45">
        <v>90.302186950000007</v>
      </c>
      <c r="BD45" s="73" t="s">
        <v>16012</v>
      </c>
    </row>
    <row r="46" spans="2:56" x14ac:dyDescent="0.2">
      <c r="B46" s="43">
        <v>1</v>
      </c>
      <c r="C46" s="73" t="s">
        <v>14538</v>
      </c>
      <c r="E46" s="73"/>
      <c r="F46" s="73"/>
      <c r="G46" t="s">
        <v>16009</v>
      </c>
      <c r="H46" s="73" t="s">
        <v>11553</v>
      </c>
      <c r="I46" s="73" t="s">
        <v>14081</v>
      </c>
      <c r="J46" s="73" t="s">
        <v>16011</v>
      </c>
      <c r="K46" s="73">
        <v>375.5</v>
      </c>
      <c r="Q46" s="260">
        <v>8.0399999999999991</v>
      </c>
      <c r="R46" s="260">
        <v>0</v>
      </c>
      <c r="T46" s="260">
        <v>2150.1875</v>
      </c>
      <c r="U46" s="260">
        <v>0.3280668263480076</v>
      </c>
      <c r="AC46" s="73">
        <v>3.2</v>
      </c>
      <c r="AU46" s="260">
        <v>26.246428571428574</v>
      </c>
      <c r="AW46" s="260">
        <v>34.75</v>
      </c>
      <c r="AX46" s="260">
        <v>0.22360679774997896</v>
      </c>
      <c r="AZ46" s="73">
        <v>1</v>
      </c>
      <c r="BA46">
        <v>151.52606589999999</v>
      </c>
      <c r="BD46" s="73" t="s">
        <v>16012</v>
      </c>
    </row>
    <row r="47" spans="2:56" x14ac:dyDescent="0.2">
      <c r="B47" s="43">
        <v>1</v>
      </c>
      <c r="C47" s="73" t="s">
        <v>14538</v>
      </c>
      <c r="E47" s="73"/>
      <c r="F47" s="73"/>
      <c r="G47" t="s">
        <v>16009</v>
      </c>
      <c r="H47" s="73" t="s">
        <v>11553</v>
      </c>
      <c r="I47" s="73" t="s">
        <v>14081</v>
      </c>
      <c r="J47" s="73" t="s">
        <v>16011</v>
      </c>
      <c r="K47" s="73">
        <v>375.5</v>
      </c>
      <c r="Q47" s="260">
        <v>8.0399999999999991</v>
      </c>
      <c r="R47" s="260">
        <v>0</v>
      </c>
      <c r="T47" s="260">
        <v>2150.1875</v>
      </c>
      <c r="U47" s="260">
        <v>0.3280668263480076</v>
      </c>
      <c r="AC47" s="73">
        <v>3.2</v>
      </c>
      <c r="AU47" s="260">
        <v>26.246428571428574</v>
      </c>
      <c r="AW47" s="260">
        <v>34.75</v>
      </c>
      <c r="AX47" s="260">
        <v>0.22360679774997896</v>
      </c>
      <c r="AZ47" s="73">
        <v>1</v>
      </c>
      <c r="BA47">
        <v>374.7004397</v>
      </c>
      <c r="BD47" s="73" t="s">
        <v>16012</v>
      </c>
    </row>
    <row r="48" spans="2:56" x14ac:dyDescent="0.2">
      <c r="B48" s="43">
        <v>1</v>
      </c>
      <c r="C48" s="73" t="s">
        <v>14538</v>
      </c>
      <c r="E48" s="73"/>
      <c r="F48" s="73"/>
      <c r="G48" t="s">
        <v>16009</v>
      </c>
      <c r="H48" s="73" t="s">
        <v>11553</v>
      </c>
      <c r="I48" s="73" t="s">
        <v>14081</v>
      </c>
      <c r="J48" s="73" t="s">
        <v>16011</v>
      </c>
      <c r="K48" s="73">
        <v>602</v>
      </c>
      <c r="Q48" s="260">
        <v>7.8527272727272734</v>
      </c>
      <c r="R48" s="260">
        <v>3.7820485120258736E-3</v>
      </c>
      <c r="T48" s="260">
        <v>2139</v>
      </c>
      <c r="U48" s="260">
        <v>0.12994172844894958</v>
      </c>
      <c r="AC48" s="73">
        <v>2.4500000000000002</v>
      </c>
      <c r="AU48" s="260">
        <v>27.700919377652049</v>
      </c>
      <c r="AW48" s="260">
        <v>34.9</v>
      </c>
      <c r="AX48" s="260">
        <v>0.22360679774997896</v>
      </c>
      <c r="AZ48" s="73">
        <v>1</v>
      </c>
      <c r="BA48">
        <v>1036.1816120000001</v>
      </c>
      <c r="BD48" s="73" t="s">
        <v>16012</v>
      </c>
    </row>
    <row r="49" spans="2:56" x14ac:dyDescent="0.2">
      <c r="B49" s="43">
        <v>1</v>
      </c>
      <c r="C49" s="73" t="s">
        <v>14538</v>
      </c>
      <c r="E49" s="73"/>
      <c r="F49" s="73"/>
      <c r="G49" t="s">
        <v>16009</v>
      </c>
      <c r="H49" s="73" t="s">
        <v>11553</v>
      </c>
      <c r="I49" s="73" t="s">
        <v>14081</v>
      </c>
      <c r="J49" s="73" t="s">
        <v>16011</v>
      </c>
      <c r="K49" s="73">
        <v>602</v>
      </c>
      <c r="Q49" s="260">
        <v>7.8527272727272734</v>
      </c>
      <c r="R49" s="260">
        <v>3.7820485120258736E-3</v>
      </c>
      <c r="T49" s="260">
        <v>2139</v>
      </c>
      <c r="U49" s="260">
        <v>0.12994172844894958</v>
      </c>
      <c r="AC49" s="73">
        <v>2.4500000000000002</v>
      </c>
      <c r="AU49" s="260">
        <v>27.700919377652049</v>
      </c>
      <c r="AW49" s="260">
        <v>34.9</v>
      </c>
      <c r="AX49" s="260">
        <v>0.22360679774997896</v>
      </c>
      <c r="AZ49" s="73">
        <v>1</v>
      </c>
      <c r="BA49">
        <v>57.349823450000002</v>
      </c>
      <c r="BD49" s="73" t="s">
        <v>16012</v>
      </c>
    </row>
    <row r="50" spans="2:56" x14ac:dyDescent="0.2">
      <c r="B50" s="43">
        <v>1</v>
      </c>
      <c r="C50" s="73" t="s">
        <v>14538</v>
      </c>
      <c r="E50" s="73"/>
      <c r="F50" s="73"/>
      <c r="G50" t="s">
        <v>16009</v>
      </c>
      <c r="H50" s="73" t="s">
        <v>11553</v>
      </c>
      <c r="I50" s="73" t="s">
        <v>14081</v>
      </c>
      <c r="J50" s="73" t="s">
        <v>16011</v>
      </c>
      <c r="K50" s="73">
        <v>602</v>
      </c>
      <c r="Q50" s="260">
        <v>7.8527272727272734</v>
      </c>
      <c r="R50" s="260">
        <v>3.7820485120258736E-3</v>
      </c>
      <c r="T50" s="260">
        <v>2139</v>
      </c>
      <c r="U50" s="260">
        <v>0.12994172844894958</v>
      </c>
      <c r="AC50" s="73">
        <v>2.4500000000000002</v>
      </c>
      <c r="AU50" s="260">
        <v>27.700919377652049</v>
      </c>
      <c r="AW50" s="260">
        <v>34.9</v>
      </c>
      <c r="AX50" s="260">
        <v>0.22360679774997896</v>
      </c>
      <c r="AZ50" s="73">
        <v>1</v>
      </c>
      <c r="BA50">
        <v>566.74875129999998</v>
      </c>
      <c r="BD50" s="73" t="s">
        <v>16012</v>
      </c>
    </row>
    <row r="51" spans="2:56" x14ac:dyDescent="0.2">
      <c r="B51" s="43">
        <v>1</v>
      </c>
      <c r="C51" s="73" t="s">
        <v>14538</v>
      </c>
      <c r="E51" s="73"/>
      <c r="F51" s="73"/>
      <c r="G51" t="s">
        <v>16009</v>
      </c>
      <c r="H51" s="73" t="s">
        <v>11553</v>
      </c>
      <c r="I51" s="73" t="s">
        <v>14081</v>
      </c>
      <c r="J51" s="73" t="s">
        <v>16011</v>
      </c>
      <c r="K51" s="73">
        <v>602</v>
      </c>
      <c r="Q51" s="260">
        <v>7.8527272727272734</v>
      </c>
      <c r="R51" s="260">
        <v>3.7820485120258736E-3</v>
      </c>
      <c r="T51" s="260">
        <v>2139</v>
      </c>
      <c r="U51" s="260">
        <v>0.12994172844894958</v>
      </c>
      <c r="AC51" s="73">
        <v>2.4500000000000002</v>
      </c>
      <c r="AU51" s="260">
        <v>27.700919377652049</v>
      </c>
      <c r="AW51" s="260">
        <v>34.9</v>
      </c>
      <c r="AX51" s="260">
        <v>0.22360679774997896</v>
      </c>
      <c r="AZ51" s="73">
        <v>1</v>
      </c>
      <c r="BA51">
        <v>336.39278139999999</v>
      </c>
      <c r="BD51" s="73" t="s">
        <v>16012</v>
      </c>
    </row>
    <row r="52" spans="2:56" x14ac:dyDescent="0.2">
      <c r="B52" s="43">
        <v>1</v>
      </c>
      <c r="C52" s="73" t="s">
        <v>14538</v>
      </c>
      <c r="E52" s="73"/>
      <c r="F52" s="73"/>
      <c r="G52" t="s">
        <v>16009</v>
      </c>
      <c r="H52" s="73" t="s">
        <v>11553</v>
      </c>
      <c r="I52" s="73" t="s">
        <v>14081</v>
      </c>
      <c r="J52" s="73" t="s">
        <v>16011</v>
      </c>
      <c r="K52" s="73">
        <v>602</v>
      </c>
      <c r="Q52" s="260">
        <v>7.8527272727272734</v>
      </c>
      <c r="R52" s="260">
        <v>3.7820485120258736E-3</v>
      </c>
      <c r="T52" s="260">
        <v>2139</v>
      </c>
      <c r="U52" s="260">
        <v>0.12994172844894958</v>
      </c>
      <c r="AC52" s="73">
        <v>2.4500000000000002</v>
      </c>
      <c r="AU52" s="260">
        <v>27.700919377652049</v>
      </c>
      <c r="AW52" s="260">
        <v>34.9</v>
      </c>
      <c r="AX52" s="260">
        <v>0.22360679774997896</v>
      </c>
      <c r="AZ52" s="73">
        <v>1</v>
      </c>
      <c r="BA52">
        <v>373.62004880000001</v>
      </c>
      <c r="BD52" s="73" t="s">
        <v>16012</v>
      </c>
    </row>
    <row r="53" spans="2:56" x14ac:dyDescent="0.2">
      <c r="B53" s="43">
        <v>1</v>
      </c>
      <c r="C53" s="73" t="s">
        <v>14538</v>
      </c>
      <c r="E53" s="73"/>
      <c r="F53" s="73"/>
      <c r="G53" t="s">
        <v>16009</v>
      </c>
      <c r="H53" s="73" t="s">
        <v>11553</v>
      </c>
      <c r="I53" s="73" t="s">
        <v>14081</v>
      </c>
      <c r="J53" s="73" t="s">
        <v>16011</v>
      </c>
      <c r="K53" s="73">
        <v>602</v>
      </c>
      <c r="Q53" s="260">
        <v>7.8527272727272734</v>
      </c>
      <c r="R53" s="260">
        <v>3.7820485120258736E-3</v>
      </c>
      <c r="T53" s="260">
        <v>2139</v>
      </c>
      <c r="U53" s="260">
        <v>0.12994172844894958</v>
      </c>
      <c r="AC53" s="73">
        <v>2.4500000000000002</v>
      </c>
      <c r="AU53" s="260">
        <v>27.700919377652049</v>
      </c>
      <c r="AW53" s="260">
        <v>34.9</v>
      </c>
      <c r="AX53" s="260">
        <v>0.22360679774997896</v>
      </c>
      <c r="AZ53" s="73">
        <v>1</v>
      </c>
      <c r="BA53">
        <v>235.6300133</v>
      </c>
      <c r="BD53" s="73" t="s">
        <v>16012</v>
      </c>
    </row>
    <row r="54" spans="2:56" x14ac:dyDescent="0.2">
      <c r="B54" s="43">
        <v>1</v>
      </c>
      <c r="C54" s="73" t="s">
        <v>14538</v>
      </c>
      <c r="E54" s="73"/>
      <c r="F54" s="73"/>
      <c r="G54" t="s">
        <v>16009</v>
      </c>
      <c r="H54" s="73" t="s">
        <v>11553</v>
      </c>
      <c r="I54" s="73" t="s">
        <v>14081</v>
      </c>
      <c r="J54" s="73" t="s">
        <v>16011</v>
      </c>
      <c r="K54" s="73">
        <v>602</v>
      </c>
      <c r="Q54" s="260">
        <v>7.8527272727272734</v>
      </c>
      <c r="R54" s="260">
        <v>3.7820485120258736E-3</v>
      </c>
      <c r="T54" s="260">
        <v>2139</v>
      </c>
      <c r="U54" s="260">
        <v>0.12994172844894958</v>
      </c>
      <c r="AC54" s="73">
        <v>2.4500000000000002</v>
      </c>
      <c r="AU54" s="260">
        <v>27.700919377652049</v>
      </c>
      <c r="AW54" s="260">
        <v>34.9</v>
      </c>
      <c r="AX54" s="260">
        <v>0.22360679774997896</v>
      </c>
      <c r="AZ54" s="73">
        <v>1</v>
      </c>
      <c r="BA54">
        <v>393.79851070000001</v>
      </c>
      <c r="BD54" s="73" t="s">
        <v>16012</v>
      </c>
    </row>
    <row r="55" spans="2:56" x14ac:dyDescent="0.2">
      <c r="B55" s="43">
        <v>1</v>
      </c>
      <c r="C55" s="73" t="s">
        <v>14538</v>
      </c>
      <c r="E55" s="73"/>
      <c r="F55" s="73"/>
      <c r="G55" t="s">
        <v>16009</v>
      </c>
      <c r="H55" s="73" t="s">
        <v>11553</v>
      </c>
      <c r="I55" s="73" t="s">
        <v>14081</v>
      </c>
      <c r="J55" s="73" t="s">
        <v>16011</v>
      </c>
      <c r="K55" s="73">
        <v>602</v>
      </c>
      <c r="Q55" s="260">
        <v>7.8527272727272734</v>
      </c>
      <c r="R55" s="260">
        <v>3.7820485120258736E-3</v>
      </c>
      <c r="T55" s="260">
        <v>2139</v>
      </c>
      <c r="U55" s="260">
        <v>0.12994172844894958</v>
      </c>
      <c r="AC55" s="73">
        <v>2.4500000000000002</v>
      </c>
      <c r="AU55" s="260">
        <v>27.700919377652049</v>
      </c>
      <c r="AW55" s="260">
        <v>34.9</v>
      </c>
      <c r="AX55" s="260">
        <v>0.22360679774997896</v>
      </c>
      <c r="AZ55" s="73">
        <v>1</v>
      </c>
      <c r="BA55">
        <v>52.26045483</v>
      </c>
      <c r="BD55" s="73" t="s">
        <v>16012</v>
      </c>
    </row>
    <row r="56" spans="2:56" x14ac:dyDescent="0.2">
      <c r="B56" s="43">
        <v>1</v>
      </c>
      <c r="C56" s="73" t="s">
        <v>14538</v>
      </c>
      <c r="E56" s="73"/>
      <c r="F56" s="73"/>
      <c r="G56" t="s">
        <v>16009</v>
      </c>
      <c r="H56" s="73" t="s">
        <v>11553</v>
      </c>
      <c r="I56" s="73" t="s">
        <v>14081</v>
      </c>
      <c r="J56" s="73" t="s">
        <v>16011</v>
      </c>
      <c r="K56" s="73">
        <v>602</v>
      </c>
      <c r="Q56" s="260">
        <v>7.8527272727272734</v>
      </c>
      <c r="R56" s="260">
        <v>3.7820485120258736E-3</v>
      </c>
      <c r="T56" s="260">
        <v>2139</v>
      </c>
      <c r="U56" s="260">
        <v>0.12994172844894958</v>
      </c>
      <c r="AC56" s="73">
        <v>2.4500000000000002</v>
      </c>
      <c r="AU56" s="260">
        <v>27.700919377652049</v>
      </c>
      <c r="AW56" s="260">
        <v>34.9</v>
      </c>
      <c r="AX56" s="260">
        <v>0.22360679774997896</v>
      </c>
      <c r="AZ56" s="73">
        <v>1</v>
      </c>
      <c r="BA56">
        <v>87.146733249999997</v>
      </c>
      <c r="BD56" s="73" t="s">
        <v>16012</v>
      </c>
    </row>
    <row r="57" spans="2:56" x14ac:dyDescent="0.2">
      <c r="B57" s="43">
        <v>1</v>
      </c>
      <c r="C57" s="73" t="s">
        <v>14538</v>
      </c>
      <c r="E57" s="73"/>
      <c r="F57" s="73"/>
      <c r="G57" t="s">
        <v>16009</v>
      </c>
      <c r="H57" s="73" t="s">
        <v>11553</v>
      </c>
      <c r="I57" s="73" t="s">
        <v>14081</v>
      </c>
      <c r="J57" s="73" t="s">
        <v>16011</v>
      </c>
      <c r="K57" s="73">
        <v>602</v>
      </c>
      <c r="Q57" s="260">
        <v>7.8527272727272734</v>
      </c>
      <c r="R57" s="260">
        <v>3.7820485120258736E-3</v>
      </c>
      <c r="T57" s="260">
        <v>2139</v>
      </c>
      <c r="U57" s="260">
        <v>0.12994172844894958</v>
      </c>
      <c r="AC57" s="73">
        <v>2.4500000000000002</v>
      </c>
      <c r="AU57" s="260">
        <v>27.700919377652049</v>
      </c>
      <c r="AW57" s="260">
        <v>34.9</v>
      </c>
      <c r="AX57" s="260">
        <v>0.22360679774997896</v>
      </c>
      <c r="AZ57" s="73">
        <v>1</v>
      </c>
      <c r="BA57">
        <v>377.97518689999998</v>
      </c>
      <c r="BD57" s="73" t="s">
        <v>16012</v>
      </c>
    </row>
    <row r="58" spans="2:56" x14ac:dyDescent="0.2">
      <c r="B58" s="43">
        <v>1</v>
      </c>
      <c r="C58" s="73" t="s">
        <v>14538</v>
      </c>
      <c r="E58" s="73"/>
      <c r="F58" s="73"/>
      <c r="G58" t="s">
        <v>16009</v>
      </c>
      <c r="H58" s="73" t="s">
        <v>11553</v>
      </c>
      <c r="I58" s="73" t="s">
        <v>14081</v>
      </c>
      <c r="J58" s="73" t="s">
        <v>16011</v>
      </c>
      <c r="K58" s="73">
        <v>602</v>
      </c>
      <c r="Q58" s="260">
        <v>7.8527272727272734</v>
      </c>
      <c r="R58" s="260">
        <v>3.7820485120258736E-3</v>
      </c>
      <c r="T58" s="260">
        <v>2139</v>
      </c>
      <c r="U58" s="260">
        <v>0.12994172844894958</v>
      </c>
      <c r="AC58" s="73">
        <v>2.4500000000000002</v>
      </c>
      <c r="AU58" s="260">
        <v>27.700919377652049</v>
      </c>
      <c r="AW58" s="260">
        <v>34.9</v>
      </c>
      <c r="AX58" s="260">
        <v>0.22360679774997896</v>
      </c>
      <c r="AZ58" s="73">
        <v>1</v>
      </c>
      <c r="BA58">
        <v>137.32106229999999</v>
      </c>
      <c r="BD58" s="73" t="s">
        <v>16012</v>
      </c>
    </row>
    <row r="59" spans="2:56" x14ac:dyDescent="0.2">
      <c r="B59" s="43">
        <v>1</v>
      </c>
      <c r="C59" s="73" t="s">
        <v>14538</v>
      </c>
      <c r="E59" s="73"/>
      <c r="F59" s="73"/>
      <c r="G59" t="s">
        <v>16009</v>
      </c>
      <c r="H59" s="73" t="s">
        <v>11553</v>
      </c>
      <c r="I59" s="73" t="s">
        <v>14081</v>
      </c>
      <c r="J59" s="73" t="s">
        <v>16011</v>
      </c>
      <c r="K59" s="73">
        <v>602</v>
      </c>
      <c r="Q59" s="260">
        <v>7.8527272727272734</v>
      </c>
      <c r="R59" s="260">
        <v>3.7820485120258736E-3</v>
      </c>
      <c r="T59" s="260">
        <v>2139</v>
      </c>
      <c r="U59" s="260">
        <v>0.12994172844894958</v>
      </c>
      <c r="AC59" s="73">
        <v>2.4500000000000002</v>
      </c>
      <c r="AU59" s="260">
        <v>27.700919377652049</v>
      </c>
      <c r="AW59" s="260">
        <v>34.9</v>
      </c>
      <c r="AX59" s="260">
        <v>0.22360679774997896</v>
      </c>
      <c r="AZ59" s="73">
        <v>1</v>
      </c>
      <c r="BA59">
        <v>524.86595239999997</v>
      </c>
      <c r="BD59" s="73" t="s">
        <v>16012</v>
      </c>
    </row>
    <row r="60" spans="2:56" x14ac:dyDescent="0.2">
      <c r="B60" s="43">
        <v>1</v>
      </c>
      <c r="C60" s="73" t="s">
        <v>14538</v>
      </c>
      <c r="E60" s="73"/>
      <c r="F60" s="73"/>
      <c r="G60" t="s">
        <v>16009</v>
      </c>
      <c r="H60" s="73" t="s">
        <v>11553</v>
      </c>
      <c r="I60" s="73" t="s">
        <v>14081</v>
      </c>
      <c r="J60" s="73" t="s">
        <v>16011</v>
      </c>
      <c r="K60" s="73">
        <v>561</v>
      </c>
      <c r="Q60" s="260">
        <v>7.8909090909090915</v>
      </c>
      <c r="R60" s="260">
        <v>1.2582848310586652E-3</v>
      </c>
      <c r="T60" s="260">
        <v>2133.375</v>
      </c>
      <c r="U60" s="260">
        <v>0.49661728141004102</v>
      </c>
      <c r="AC60" s="73">
        <v>2.4449999999999998</v>
      </c>
      <c r="AU60" s="260">
        <v>26.263932107496466</v>
      </c>
      <c r="AW60" s="260">
        <v>34.75</v>
      </c>
      <c r="AX60" s="260">
        <v>0.22360679774997896</v>
      </c>
      <c r="AZ60" s="73">
        <v>1</v>
      </c>
      <c r="BA60">
        <v>717.79021799999998</v>
      </c>
      <c r="BD60" s="73" t="s">
        <v>16012</v>
      </c>
    </row>
    <row r="61" spans="2:56" x14ac:dyDescent="0.2">
      <c r="B61" s="43">
        <v>1</v>
      </c>
      <c r="C61" s="73" t="s">
        <v>14538</v>
      </c>
      <c r="E61" s="73"/>
      <c r="F61" s="73"/>
      <c r="G61" t="s">
        <v>16009</v>
      </c>
      <c r="H61" s="73" t="s">
        <v>11553</v>
      </c>
      <c r="I61" s="73" t="s">
        <v>14081</v>
      </c>
      <c r="J61" s="73" t="s">
        <v>16011</v>
      </c>
      <c r="K61" s="73">
        <v>561</v>
      </c>
      <c r="Q61" s="260">
        <v>7.8909090909090915</v>
      </c>
      <c r="R61" s="260">
        <v>1.2582848310586652E-3</v>
      </c>
      <c r="T61" s="260">
        <v>2133.375</v>
      </c>
      <c r="U61" s="260">
        <v>0.49661728141004102</v>
      </c>
      <c r="AC61" s="73">
        <v>2.4449999999999998</v>
      </c>
      <c r="AU61" s="260">
        <v>26.263932107496466</v>
      </c>
      <c r="AW61" s="260">
        <v>34.75</v>
      </c>
      <c r="AX61" s="260">
        <v>0.22360679774997896</v>
      </c>
      <c r="AZ61" s="73">
        <v>1</v>
      </c>
      <c r="BA61">
        <v>0</v>
      </c>
      <c r="BD61" s="73" t="s">
        <v>16012</v>
      </c>
    </row>
    <row r="62" spans="2:56" x14ac:dyDescent="0.2">
      <c r="B62" s="43">
        <v>1</v>
      </c>
      <c r="C62" s="73" t="s">
        <v>14538</v>
      </c>
      <c r="E62" s="73"/>
      <c r="F62" s="73"/>
      <c r="G62" t="s">
        <v>16009</v>
      </c>
      <c r="H62" s="73" t="s">
        <v>11553</v>
      </c>
      <c r="I62" s="73" t="s">
        <v>14081</v>
      </c>
      <c r="J62" s="73" t="s">
        <v>16011</v>
      </c>
      <c r="K62" s="73">
        <v>561</v>
      </c>
      <c r="Q62" s="260">
        <v>7.8909090909090915</v>
      </c>
      <c r="R62" s="260">
        <v>1.2582848310586652E-3</v>
      </c>
      <c r="T62" s="260">
        <v>2133.375</v>
      </c>
      <c r="U62" s="260">
        <v>0.49661728141004102</v>
      </c>
      <c r="AC62" s="73">
        <v>2.4449999999999998</v>
      </c>
      <c r="AU62" s="260">
        <v>26.263932107496466</v>
      </c>
      <c r="AW62" s="260">
        <v>34.75</v>
      </c>
      <c r="AX62" s="260">
        <v>0.22360679774997896</v>
      </c>
      <c r="AZ62" s="73">
        <v>1</v>
      </c>
      <c r="BA62">
        <v>379.30603489999999</v>
      </c>
      <c r="BD62" s="73" t="s">
        <v>16012</v>
      </c>
    </row>
    <row r="63" spans="2:56" x14ac:dyDescent="0.2">
      <c r="B63" s="43">
        <v>1</v>
      </c>
      <c r="C63" s="73" t="s">
        <v>14538</v>
      </c>
      <c r="E63" s="73"/>
      <c r="F63" s="73"/>
      <c r="G63" t="s">
        <v>16009</v>
      </c>
      <c r="H63" s="73" t="s">
        <v>11553</v>
      </c>
      <c r="I63" s="73" t="s">
        <v>14081</v>
      </c>
      <c r="J63" s="73" t="s">
        <v>16011</v>
      </c>
      <c r="K63" s="73">
        <v>561</v>
      </c>
      <c r="Q63" s="260">
        <v>7.8909090909090915</v>
      </c>
      <c r="R63" s="260">
        <v>1.2582848310586652E-3</v>
      </c>
      <c r="T63" s="260">
        <v>2133.375</v>
      </c>
      <c r="U63" s="260">
        <v>0.49661728141004102</v>
      </c>
      <c r="AC63" s="73">
        <v>2.4449999999999998</v>
      </c>
      <c r="AU63" s="260">
        <v>26.263932107496466</v>
      </c>
      <c r="AW63" s="260">
        <v>34.75</v>
      </c>
      <c r="AX63" s="260">
        <v>0.22360679774997896</v>
      </c>
      <c r="AZ63" s="73">
        <v>1</v>
      </c>
      <c r="BA63">
        <v>347.01423340000002</v>
      </c>
      <c r="BD63" s="73" t="s">
        <v>16012</v>
      </c>
    </row>
    <row r="64" spans="2:56" x14ac:dyDescent="0.2">
      <c r="B64" s="43">
        <v>1</v>
      </c>
      <c r="C64" s="73" t="s">
        <v>14538</v>
      </c>
      <c r="E64" s="73"/>
      <c r="F64" s="73"/>
      <c r="G64" t="s">
        <v>16009</v>
      </c>
      <c r="H64" s="73" t="s">
        <v>11553</v>
      </c>
      <c r="I64" s="73" t="s">
        <v>14081</v>
      </c>
      <c r="J64" s="73" t="s">
        <v>16011</v>
      </c>
      <c r="K64" s="73">
        <v>561</v>
      </c>
      <c r="Q64" s="260">
        <v>7.8909090909090915</v>
      </c>
      <c r="R64" s="260">
        <v>1.2582848310586652E-3</v>
      </c>
      <c r="T64" s="260">
        <v>2133.375</v>
      </c>
      <c r="U64" s="260">
        <v>0.49661728141004102</v>
      </c>
      <c r="AC64" s="73">
        <v>2.4449999999999998</v>
      </c>
      <c r="AU64" s="260">
        <v>26.263932107496466</v>
      </c>
      <c r="AW64" s="260">
        <v>34.75</v>
      </c>
      <c r="AX64" s="260">
        <v>0.22360679774997896</v>
      </c>
      <c r="AZ64" s="73">
        <v>1</v>
      </c>
      <c r="BA64">
        <v>551.57766590000006</v>
      </c>
      <c r="BD64" s="73" t="s">
        <v>16012</v>
      </c>
    </row>
    <row r="65" spans="2:56" x14ac:dyDescent="0.2">
      <c r="B65" s="43">
        <v>1</v>
      </c>
      <c r="C65" s="73" t="s">
        <v>14538</v>
      </c>
      <c r="E65" s="73"/>
      <c r="F65" s="73"/>
      <c r="G65" t="s">
        <v>16009</v>
      </c>
      <c r="H65" s="73" t="s">
        <v>11553</v>
      </c>
      <c r="I65" s="73" t="s">
        <v>14081</v>
      </c>
      <c r="J65" s="73" t="s">
        <v>16011</v>
      </c>
      <c r="K65" s="73">
        <v>561</v>
      </c>
      <c r="Q65" s="260">
        <v>7.8909090909090915</v>
      </c>
      <c r="R65" s="260">
        <v>1.2582848310586652E-3</v>
      </c>
      <c r="T65" s="260">
        <v>2133.375</v>
      </c>
      <c r="U65" s="260">
        <v>0.49661728141004102</v>
      </c>
      <c r="AC65" s="73">
        <v>2.4449999999999998</v>
      </c>
      <c r="AU65" s="260">
        <v>26.263932107496466</v>
      </c>
      <c r="AW65" s="260">
        <v>34.75</v>
      </c>
      <c r="AX65" s="260">
        <v>0.22360679774997896</v>
      </c>
      <c r="AZ65" s="73">
        <v>1</v>
      </c>
      <c r="BA65">
        <v>607.95511880000004</v>
      </c>
      <c r="BD65" s="73" t="s">
        <v>16012</v>
      </c>
    </row>
    <row r="66" spans="2:56" x14ac:dyDescent="0.2">
      <c r="B66" s="43">
        <v>1</v>
      </c>
      <c r="C66" s="73" t="s">
        <v>14538</v>
      </c>
      <c r="E66" s="73"/>
      <c r="F66" s="73"/>
      <c r="G66" t="s">
        <v>16009</v>
      </c>
      <c r="H66" s="73" t="s">
        <v>11553</v>
      </c>
      <c r="I66" s="73" t="s">
        <v>14081</v>
      </c>
      <c r="J66" s="73" t="s">
        <v>16011</v>
      </c>
      <c r="K66" s="73">
        <v>561</v>
      </c>
      <c r="Q66" s="260">
        <v>7.8909090909090915</v>
      </c>
      <c r="R66" s="260">
        <v>1.2582848310586652E-3</v>
      </c>
      <c r="T66" s="260">
        <v>2133.375</v>
      </c>
      <c r="U66" s="260">
        <v>0.49661728141004102</v>
      </c>
      <c r="AC66" s="73">
        <v>2.4449999999999998</v>
      </c>
      <c r="AU66" s="260">
        <v>26.263932107496466</v>
      </c>
      <c r="AW66" s="260">
        <v>34.75</v>
      </c>
      <c r="AX66" s="260">
        <v>0.22360679774997896</v>
      </c>
      <c r="AZ66" s="73">
        <v>1</v>
      </c>
      <c r="BA66">
        <v>240.30679850000001</v>
      </c>
      <c r="BD66" s="73" t="s">
        <v>16012</v>
      </c>
    </row>
    <row r="67" spans="2:56" x14ac:dyDescent="0.2">
      <c r="B67" s="43">
        <v>1</v>
      </c>
      <c r="C67" s="73" t="s">
        <v>14538</v>
      </c>
      <c r="E67" s="73"/>
      <c r="F67" s="73"/>
      <c r="G67" t="s">
        <v>16009</v>
      </c>
      <c r="H67" s="73" t="s">
        <v>11553</v>
      </c>
      <c r="I67" s="73" t="s">
        <v>14081</v>
      </c>
      <c r="J67" s="73" t="s">
        <v>16011</v>
      </c>
      <c r="K67" s="73">
        <v>561</v>
      </c>
      <c r="Q67" s="260">
        <v>7.8909090909090915</v>
      </c>
      <c r="R67" s="260">
        <v>1.2582848310586652E-3</v>
      </c>
      <c r="T67" s="260">
        <v>2133.375</v>
      </c>
      <c r="U67" s="260">
        <v>0.49661728141004102</v>
      </c>
      <c r="AC67" s="73">
        <v>2.4449999999999998</v>
      </c>
      <c r="AU67" s="260">
        <v>26.263932107496466</v>
      </c>
      <c r="AW67" s="260">
        <v>34.75</v>
      </c>
      <c r="AX67" s="260">
        <v>0.22360679774997896</v>
      </c>
      <c r="AZ67" s="73">
        <v>1</v>
      </c>
      <c r="BA67">
        <v>293.73164000000003</v>
      </c>
      <c r="BD67" s="73" t="s">
        <v>16012</v>
      </c>
    </row>
    <row r="68" spans="2:56" x14ac:dyDescent="0.2">
      <c r="B68" s="43">
        <v>1</v>
      </c>
      <c r="C68" s="73" t="s">
        <v>14538</v>
      </c>
      <c r="E68" s="73"/>
      <c r="F68" s="73"/>
      <c r="G68" t="s">
        <v>16009</v>
      </c>
      <c r="H68" s="73" t="s">
        <v>11553</v>
      </c>
      <c r="I68" s="73" t="s">
        <v>14081</v>
      </c>
      <c r="J68" s="73" t="s">
        <v>16011</v>
      </c>
      <c r="K68" s="73">
        <v>561</v>
      </c>
      <c r="Q68" s="260">
        <v>7.8909090909090915</v>
      </c>
      <c r="R68" s="260">
        <v>1.2582848310586652E-3</v>
      </c>
      <c r="T68" s="260">
        <v>2133.375</v>
      </c>
      <c r="U68" s="260">
        <v>0.49661728141004102</v>
      </c>
      <c r="AC68" s="73">
        <v>2.4449999999999998</v>
      </c>
      <c r="AU68" s="260">
        <v>26.263932107496466</v>
      </c>
      <c r="AW68" s="260">
        <v>34.75</v>
      </c>
      <c r="AX68" s="260">
        <v>0.22360679774997896</v>
      </c>
      <c r="AZ68" s="73">
        <v>1</v>
      </c>
      <c r="BA68">
        <v>264.81780939999999</v>
      </c>
      <c r="BD68" s="73" t="s">
        <v>16012</v>
      </c>
    </row>
    <row r="69" spans="2:56" x14ac:dyDescent="0.2">
      <c r="B69" s="43">
        <v>1</v>
      </c>
      <c r="C69" s="73" t="s">
        <v>14538</v>
      </c>
      <c r="E69" s="73"/>
      <c r="F69" s="73"/>
      <c r="G69" t="s">
        <v>16009</v>
      </c>
      <c r="H69" s="73" t="s">
        <v>11553</v>
      </c>
      <c r="I69" s="73" t="s">
        <v>14081</v>
      </c>
      <c r="J69" s="73" t="s">
        <v>16011</v>
      </c>
      <c r="K69" s="73">
        <v>561</v>
      </c>
      <c r="Q69" s="260">
        <v>7.8909090909090915</v>
      </c>
      <c r="R69" s="260">
        <v>1.2582848310586652E-3</v>
      </c>
      <c r="T69" s="260">
        <v>2133.375</v>
      </c>
      <c r="U69" s="260">
        <v>0.49661728141004102</v>
      </c>
      <c r="AC69" s="73">
        <v>2.4449999999999998</v>
      </c>
      <c r="AU69" s="260">
        <v>26.263932107496466</v>
      </c>
      <c r="AW69" s="260">
        <v>34.75</v>
      </c>
      <c r="AX69" s="260">
        <v>0.22360679774997896</v>
      </c>
      <c r="AZ69" s="73">
        <v>1</v>
      </c>
      <c r="BA69">
        <v>67.880514439999999</v>
      </c>
      <c r="BD69" s="73" t="s">
        <v>16012</v>
      </c>
    </row>
    <row r="70" spans="2:56" x14ac:dyDescent="0.2">
      <c r="B70" s="43">
        <v>1</v>
      </c>
      <c r="C70" s="73" t="s">
        <v>14538</v>
      </c>
      <c r="E70" s="73"/>
      <c r="F70" s="73"/>
      <c r="G70" t="s">
        <v>16009</v>
      </c>
      <c r="H70" s="73" t="s">
        <v>11553</v>
      </c>
      <c r="I70" s="73" t="s">
        <v>14081</v>
      </c>
      <c r="J70" s="73" t="s">
        <v>16011</v>
      </c>
      <c r="K70" s="73">
        <v>561</v>
      </c>
      <c r="Q70" s="260">
        <v>7.8909090909090915</v>
      </c>
      <c r="R70" s="260">
        <v>1.2582848310586652E-3</v>
      </c>
      <c r="T70" s="260">
        <v>2133.375</v>
      </c>
      <c r="U70" s="260">
        <v>0.49661728141004102</v>
      </c>
      <c r="AC70" s="73">
        <v>2.4449999999999998</v>
      </c>
      <c r="AU70" s="260">
        <v>26.263932107496466</v>
      </c>
      <c r="AW70" s="260">
        <v>34.75</v>
      </c>
      <c r="AX70" s="260">
        <v>0.22360679774997896</v>
      </c>
      <c r="AZ70" s="73">
        <v>1</v>
      </c>
      <c r="BA70">
        <v>291.98716869999998</v>
      </c>
      <c r="BD70" s="73" t="s">
        <v>16012</v>
      </c>
    </row>
    <row r="71" spans="2:56" x14ac:dyDescent="0.2">
      <c r="B71" s="43">
        <v>1</v>
      </c>
      <c r="C71" s="73" t="s">
        <v>14538</v>
      </c>
      <c r="E71" s="73"/>
      <c r="F71" s="73"/>
      <c r="G71" t="s">
        <v>16009</v>
      </c>
      <c r="H71" s="73" t="s">
        <v>11553</v>
      </c>
      <c r="I71" s="73" t="s">
        <v>14081</v>
      </c>
      <c r="J71" s="73" t="s">
        <v>16011</v>
      </c>
      <c r="K71" s="73">
        <v>561</v>
      </c>
      <c r="Q71" s="260">
        <v>7.8909090909090915</v>
      </c>
      <c r="R71" s="260">
        <v>1.2582848310586652E-3</v>
      </c>
      <c r="T71" s="260">
        <v>2133.375</v>
      </c>
      <c r="U71" s="260">
        <v>0.49661728141004102</v>
      </c>
      <c r="AC71" s="73">
        <v>2.4449999999999998</v>
      </c>
      <c r="AU71" s="260">
        <v>26.263932107496466</v>
      </c>
      <c r="AW71" s="260">
        <v>34.75</v>
      </c>
      <c r="AX71" s="260">
        <v>0.22360679774997896</v>
      </c>
      <c r="AZ71" s="73">
        <v>1</v>
      </c>
      <c r="BA71">
        <v>301.4457165</v>
      </c>
      <c r="BD71" s="73" t="s">
        <v>16012</v>
      </c>
    </row>
    <row r="72" spans="2:56" x14ac:dyDescent="0.2">
      <c r="B72" s="43">
        <v>1</v>
      </c>
      <c r="C72" s="73" t="s">
        <v>14538</v>
      </c>
      <c r="E72" s="73"/>
      <c r="F72" s="73"/>
      <c r="G72" t="s">
        <v>16009</v>
      </c>
      <c r="H72" s="73" t="s">
        <v>11553</v>
      </c>
      <c r="I72" s="73" t="s">
        <v>14081</v>
      </c>
      <c r="J72" s="73" t="s">
        <v>16011</v>
      </c>
      <c r="K72" s="73">
        <v>406.5</v>
      </c>
      <c r="Q72" s="260">
        <v>8.0150000000000006</v>
      </c>
      <c r="R72" s="260">
        <v>1.2488298311286491E-3</v>
      </c>
      <c r="T72" s="260">
        <v>2167.217391304348</v>
      </c>
      <c r="U72" s="260">
        <v>8.3554278780957808E-2</v>
      </c>
      <c r="AC72" s="73">
        <v>3.2349999999999999</v>
      </c>
      <c r="AU72" s="260">
        <v>27.699646393210749</v>
      </c>
      <c r="AW72" s="260">
        <v>34.800000000000004</v>
      </c>
      <c r="AX72" s="260">
        <v>0.22360679774997896</v>
      </c>
      <c r="AZ72" s="73">
        <v>1</v>
      </c>
      <c r="BA72">
        <v>350.61526049999998</v>
      </c>
      <c r="BD72" s="73" t="s">
        <v>16012</v>
      </c>
    </row>
    <row r="73" spans="2:56" x14ac:dyDescent="0.2">
      <c r="B73" s="43">
        <v>1</v>
      </c>
      <c r="C73" s="73" t="s">
        <v>14538</v>
      </c>
      <c r="E73" s="73"/>
      <c r="F73" s="73"/>
      <c r="G73" t="s">
        <v>16009</v>
      </c>
      <c r="H73" s="73" t="s">
        <v>11553</v>
      </c>
      <c r="I73" s="73" t="s">
        <v>14081</v>
      </c>
      <c r="J73" s="73" t="s">
        <v>16011</v>
      </c>
      <c r="K73" s="73">
        <v>406.5</v>
      </c>
      <c r="Q73" s="260">
        <v>8.0150000000000006</v>
      </c>
      <c r="R73" s="260">
        <v>1.2488298311286491E-3</v>
      </c>
      <c r="T73" s="260">
        <v>2167.217391304348</v>
      </c>
      <c r="U73" s="260">
        <v>8.3554278780957808E-2</v>
      </c>
      <c r="AC73" s="73">
        <v>3.2349999999999999</v>
      </c>
      <c r="AU73" s="260">
        <v>27.699646393210749</v>
      </c>
      <c r="AW73" s="260">
        <v>34.800000000000004</v>
      </c>
      <c r="AX73" s="260">
        <v>0.22360679774997896</v>
      </c>
      <c r="AZ73" s="73">
        <v>1</v>
      </c>
      <c r="BA73">
        <v>260.55702209999998</v>
      </c>
      <c r="BD73" s="73" t="s">
        <v>16012</v>
      </c>
    </row>
    <row r="74" spans="2:56" x14ac:dyDescent="0.2">
      <c r="B74" s="43">
        <v>1</v>
      </c>
      <c r="C74" s="73" t="s">
        <v>14538</v>
      </c>
      <c r="E74" s="73"/>
      <c r="F74" s="73"/>
      <c r="G74" t="s">
        <v>16009</v>
      </c>
      <c r="H74" s="73" t="s">
        <v>11553</v>
      </c>
      <c r="I74" s="73" t="s">
        <v>14081</v>
      </c>
      <c r="J74" s="73" t="s">
        <v>16011</v>
      </c>
      <c r="K74" s="73">
        <v>406.5</v>
      </c>
      <c r="Q74" s="260">
        <v>8.0150000000000006</v>
      </c>
      <c r="R74" s="260">
        <v>1.2488298311286491E-3</v>
      </c>
      <c r="T74" s="260">
        <v>2167.217391304348</v>
      </c>
      <c r="U74" s="260">
        <v>8.3554278780957808E-2</v>
      </c>
      <c r="AC74" s="73">
        <v>3.2349999999999999</v>
      </c>
      <c r="AU74" s="260">
        <v>27.699646393210749</v>
      </c>
      <c r="AW74" s="260">
        <v>34.800000000000004</v>
      </c>
      <c r="AX74" s="260">
        <v>0.22360679774997896</v>
      </c>
      <c r="AZ74" s="73">
        <v>1</v>
      </c>
      <c r="BA74">
        <v>467.64728480000002</v>
      </c>
      <c r="BD74" s="73" t="s">
        <v>16012</v>
      </c>
    </row>
    <row r="75" spans="2:56" x14ac:dyDescent="0.2">
      <c r="B75" s="43">
        <v>1</v>
      </c>
      <c r="C75" s="73" t="s">
        <v>14538</v>
      </c>
      <c r="E75" s="73"/>
      <c r="F75" s="73"/>
      <c r="G75" t="s">
        <v>16009</v>
      </c>
      <c r="H75" s="73" t="s">
        <v>11553</v>
      </c>
      <c r="I75" s="73" t="s">
        <v>14081</v>
      </c>
      <c r="J75" s="73" t="s">
        <v>16011</v>
      </c>
      <c r="K75" s="73">
        <v>406.5</v>
      </c>
      <c r="Q75" s="260">
        <v>8.0150000000000006</v>
      </c>
      <c r="R75" s="260">
        <v>1.2488298311286491E-3</v>
      </c>
      <c r="T75" s="260">
        <v>2167.217391304348</v>
      </c>
      <c r="U75" s="260">
        <v>8.3554278780957808E-2</v>
      </c>
      <c r="AC75" s="73">
        <v>3.2349999999999999</v>
      </c>
      <c r="AU75" s="260">
        <v>27.699646393210749</v>
      </c>
      <c r="AW75" s="260">
        <v>34.800000000000004</v>
      </c>
      <c r="AX75" s="260">
        <v>0.22360679774997896</v>
      </c>
      <c r="AZ75" s="73">
        <v>1</v>
      </c>
      <c r="BA75">
        <v>74.238316310000002</v>
      </c>
      <c r="BD75" s="73" t="s">
        <v>16012</v>
      </c>
    </row>
    <row r="76" spans="2:56" x14ac:dyDescent="0.2">
      <c r="B76" s="43">
        <v>1</v>
      </c>
      <c r="C76" s="73" t="s">
        <v>14538</v>
      </c>
      <c r="E76" s="73"/>
      <c r="F76" s="73"/>
      <c r="G76" t="s">
        <v>16009</v>
      </c>
      <c r="H76" s="73" t="s">
        <v>11553</v>
      </c>
      <c r="I76" s="73" t="s">
        <v>14081</v>
      </c>
      <c r="J76" s="73" t="s">
        <v>16011</v>
      </c>
      <c r="K76" s="73">
        <v>406.5</v>
      </c>
      <c r="Q76" s="260">
        <v>8.0150000000000006</v>
      </c>
      <c r="R76" s="260">
        <v>1.2488298311286491E-3</v>
      </c>
      <c r="T76" s="260">
        <v>2167.217391304348</v>
      </c>
      <c r="U76" s="260">
        <v>8.3554278780957808E-2</v>
      </c>
      <c r="AC76" s="73">
        <v>3.2349999999999999</v>
      </c>
      <c r="AU76" s="260">
        <v>27.699646393210749</v>
      </c>
      <c r="AW76" s="260">
        <v>34.800000000000004</v>
      </c>
      <c r="AX76" s="260">
        <v>0.22360679774997896</v>
      </c>
      <c r="AZ76" s="73">
        <v>1</v>
      </c>
      <c r="BA76">
        <v>195.39174209999999</v>
      </c>
      <c r="BD76" s="73" t="s">
        <v>16012</v>
      </c>
    </row>
    <row r="77" spans="2:56" x14ac:dyDescent="0.2">
      <c r="B77" s="43">
        <v>1</v>
      </c>
      <c r="C77" s="73" t="s">
        <v>14538</v>
      </c>
      <c r="E77" s="73"/>
      <c r="F77" s="73"/>
      <c r="G77" t="s">
        <v>16009</v>
      </c>
      <c r="H77" s="73" t="s">
        <v>11553</v>
      </c>
      <c r="I77" s="73" t="s">
        <v>14081</v>
      </c>
      <c r="J77" s="73" t="s">
        <v>16011</v>
      </c>
      <c r="K77" s="73">
        <v>406.5</v>
      </c>
      <c r="Q77" s="260">
        <v>8.0150000000000006</v>
      </c>
      <c r="R77" s="260">
        <v>1.2488298311286491E-3</v>
      </c>
      <c r="T77" s="260">
        <v>2167.217391304348</v>
      </c>
      <c r="U77" s="260">
        <v>8.3554278780957808E-2</v>
      </c>
      <c r="AC77" s="73">
        <v>3.2349999999999999</v>
      </c>
      <c r="AU77" s="260">
        <v>27.699646393210749</v>
      </c>
      <c r="AW77" s="260">
        <v>34.800000000000004</v>
      </c>
      <c r="AX77" s="260">
        <v>0.22360679774997896</v>
      </c>
      <c r="AZ77" s="73">
        <v>1</v>
      </c>
      <c r="BA77">
        <v>637.85609569999997</v>
      </c>
      <c r="BD77" s="73" t="s">
        <v>16012</v>
      </c>
    </row>
    <row r="78" spans="2:56" x14ac:dyDescent="0.2">
      <c r="B78" s="43">
        <v>1</v>
      </c>
      <c r="C78" s="73" t="s">
        <v>14538</v>
      </c>
      <c r="E78" s="73"/>
      <c r="F78" s="73"/>
      <c r="G78" t="s">
        <v>16009</v>
      </c>
      <c r="H78" s="73" t="s">
        <v>11553</v>
      </c>
      <c r="I78" s="73" t="s">
        <v>14081</v>
      </c>
      <c r="J78" s="73" t="s">
        <v>16011</v>
      </c>
      <c r="K78" s="73">
        <v>406.5</v>
      </c>
      <c r="Q78" s="260">
        <v>8.0150000000000006</v>
      </c>
      <c r="R78" s="260">
        <v>1.2488298311286491E-3</v>
      </c>
      <c r="T78" s="260">
        <v>2167.217391304348</v>
      </c>
      <c r="U78" s="260">
        <v>8.3554278780957808E-2</v>
      </c>
      <c r="AC78" s="73">
        <v>3.2349999999999999</v>
      </c>
      <c r="AU78" s="260">
        <v>27.699646393210749</v>
      </c>
      <c r="AW78" s="260">
        <v>34.800000000000004</v>
      </c>
      <c r="AX78" s="260">
        <v>0.22360679774997896</v>
      </c>
      <c r="AZ78" s="73">
        <v>1</v>
      </c>
      <c r="BA78">
        <v>27.01720972</v>
      </c>
      <c r="BD78" s="73" t="s">
        <v>16012</v>
      </c>
    </row>
    <row r="79" spans="2:56" x14ac:dyDescent="0.2">
      <c r="B79" s="43">
        <v>1</v>
      </c>
      <c r="C79" s="73" t="s">
        <v>14538</v>
      </c>
      <c r="E79" s="73"/>
      <c r="F79" s="73"/>
      <c r="G79" t="s">
        <v>16009</v>
      </c>
      <c r="H79" s="73" t="s">
        <v>11553</v>
      </c>
      <c r="I79" s="73" t="s">
        <v>14081</v>
      </c>
      <c r="J79" s="73" t="s">
        <v>16011</v>
      </c>
      <c r="K79" s="73">
        <v>406.5</v>
      </c>
      <c r="Q79" s="260">
        <v>8.0150000000000006</v>
      </c>
      <c r="R79" s="260">
        <v>1.2488298311286491E-3</v>
      </c>
      <c r="T79" s="260">
        <v>2167.217391304348</v>
      </c>
      <c r="U79" s="260">
        <v>8.3554278780957808E-2</v>
      </c>
      <c r="AC79" s="73">
        <v>3.2349999999999999</v>
      </c>
      <c r="AU79" s="260">
        <v>27.699646393210749</v>
      </c>
      <c r="AW79" s="260">
        <v>34.800000000000004</v>
      </c>
      <c r="AX79" s="260">
        <v>0.22360679774997896</v>
      </c>
      <c r="AZ79" s="73">
        <v>1</v>
      </c>
      <c r="BA79">
        <v>130.93422849999999</v>
      </c>
      <c r="BD79" s="73" t="s">
        <v>16012</v>
      </c>
    </row>
    <row r="80" spans="2:56" x14ac:dyDescent="0.2">
      <c r="B80" s="43">
        <v>1</v>
      </c>
      <c r="C80" s="73" t="s">
        <v>14538</v>
      </c>
      <c r="E80" s="73"/>
      <c r="F80" s="73"/>
      <c r="G80" t="s">
        <v>16009</v>
      </c>
      <c r="H80" s="73" t="s">
        <v>11553</v>
      </c>
      <c r="I80" s="73" t="s">
        <v>14081</v>
      </c>
      <c r="J80" s="73" t="s">
        <v>16011</v>
      </c>
      <c r="K80" s="73">
        <v>406.5</v>
      </c>
      <c r="Q80" s="260">
        <v>8.0150000000000006</v>
      </c>
      <c r="R80" s="260">
        <v>1.2488298311286491E-3</v>
      </c>
      <c r="T80" s="260">
        <v>2167.217391304348</v>
      </c>
      <c r="U80" s="260">
        <v>8.3554278780957808E-2</v>
      </c>
      <c r="AC80" s="73">
        <v>3.2349999999999999</v>
      </c>
      <c r="AU80" s="260">
        <v>27.699646393210749</v>
      </c>
      <c r="AW80" s="260">
        <v>34.800000000000004</v>
      </c>
      <c r="AX80" s="260">
        <v>0.22360679774997896</v>
      </c>
      <c r="AZ80" s="73">
        <v>1</v>
      </c>
      <c r="BA80">
        <v>194.93095840000001</v>
      </c>
      <c r="BD80" s="73" t="s">
        <v>16012</v>
      </c>
    </row>
    <row r="81" spans="2:56" x14ac:dyDescent="0.2">
      <c r="B81" s="43">
        <v>1</v>
      </c>
      <c r="C81" s="73" t="s">
        <v>14538</v>
      </c>
      <c r="E81" s="73"/>
      <c r="F81" s="73"/>
      <c r="G81" t="s">
        <v>16009</v>
      </c>
      <c r="H81" s="73" t="s">
        <v>11553</v>
      </c>
      <c r="I81" s="73" t="s">
        <v>14081</v>
      </c>
      <c r="J81" s="73" t="s">
        <v>16011</v>
      </c>
      <c r="K81" s="73">
        <v>406.5</v>
      </c>
      <c r="Q81" s="260">
        <v>8.0150000000000006</v>
      </c>
      <c r="R81" s="260">
        <v>1.2488298311286491E-3</v>
      </c>
      <c r="T81" s="260">
        <v>2167.217391304348</v>
      </c>
      <c r="U81" s="260">
        <v>8.3554278780957808E-2</v>
      </c>
      <c r="AC81" s="73">
        <v>3.2349999999999999</v>
      </c>
      <c r="AU81" s="260">
        <v>27.699646393210749</v>
      </c>
      <c r="AW81" s="260">
        <v>34.800000000000004</v>
      </c>
      <c r="AX81" s="260">
        <v>0.22360679774997896</v>
      </c>
      <c r="AZ81" s="73">
        <v>1</v>
      </c>
      <c r="BA81">
        <v>122.8791616</v>
      </c>
      <c r="BD81" s="73" t="s">
        <v>16012</v>
      </c>
    </row>
    <row r="82" spans="2:56" x14ac:dyDescent="0.2">
      <c r="B82" s="43">
        <v>1</v>
      </c>
      <c r="C82" s="73" t="s">
        <v>14538</v>
      </c>
      <c r="E82" s="73"/>
      <c r="F82" s="73"/>
      <c r="G82" t="s">
        <v>16009</v>
      </c>
      <c r="H82" s="73" t="s">
        <v>11553</v>
      </c>
      <c r="I82" s="73" t="s">
        <v>14081</v>
      </c>
      <c r="J82" s="73" t="s">
        <v>16011</v>
      </c>
      <c r="K82" s="73">
        <v>363</v>
      </c>
      <c r="Q82" s="260">
        <v>8.0550000000000015</v>
      </c>
      <c r="R82" s="260">
        <v>1.2457252145849809E-3</v>
      </c>
      <c r="T82" s="260">
        <v>2161.5</v>
      </c>
      <c r="U82" s="260">
        <v>0.25805209452707284</v>
      </c>
      <c r="AC82" s="73">
        <v>3.63</v>
      </c>
      <c r="AU82" s="260">
        <v>29.125707213578501</v>
      </c>
      <c r="AW82" s="260">
        <v>34.9</v>
      </c>
      <c r="AX82" s="260">
        <v>0.22360679774997896</v>
      </c>
      <c r="AZ82" s="73">
        <v>1</v>
      </c>
      <c r="BA82">
        <v>127.6748303</v>
      </c>
      <c r="BD82" s="73" t="s">
        <v>16012</v>
      </c>
    </row>
    <row r="83" spans="2:56" x14ac:dyDescent="0.2">
      <c r="B83" s="43">
        <v>1</v>
      </c>
      <c r="C83" s="73" t="s">
        <v>14538</v>
      </c>
      <c r="E83" s="73"/>
      <c r="F83" s="73"/>
      <c r="G83" t="s">
        <v>16009</v>
      </c>
      <c r="H83" s="73" t="s">
        <v>11553</v>
      </c>
      <c r="I83" s="73" t="s">
        <v>14081</v>
      </c>
      <c r="J83" s="73" t="s">
        <v>16011</v>
      </c>
      <c r="K83" s="73">
        <v>363</v>
      </c>
      <c r="Q83" s="260">
        <v>8.0550000000000015</v>
      </c>
      <c r="R83" s="260">
        <v>1.2457252145849809E-3</v>
      </c>
      <c r="T83" s="260">
        <v>2161.5</v>
      </c>
      <c r="U83" s="260">
        <v>0.25805209452707284</v>
      </c>
      <c r="AC83" s="73">
        <v>3.63</v>
      </c>
      <c r="AU83" s="260">
        <v>29.125707213578501</v>
      </c>
      <c r="AW83" s="260">
        <v>34.9</v>
      </c>
      <c r="AX83" s="260">
        <v>0.22360679774997896</v>
      </c>
      <c r="AZ83" s="73">
        <v>1</v>
      </c>
      <c r="BA83">
        <v>-250.18616549999999</v>
      </c>
      <c r="BD83" s="73" t="s">
        <v>16012</v>
      </c>
    </row>
    <row r="84" spans="2:56" x14ac:dyDescent="0.2">
      <c r="B84" s="43">
        <v>1</v>
      </c>
      <c r="C84" s="73" t="s">
        <v>14538</v>
      </c>
      <c r="E84" s="73"/>
      <c r="F84" s="73"/>
      <c r="G84" t="s">
        <v>16009</v>
      </c>
      <c r="H84" s="73" t="s">
        <v>11553</v>
      </c>
      <c r="I84" s="73" t="s">
        <v>14081</v>
      </c>
      <c r="J84" s="73" t="s">
        <v>16011</v>
      </c>
      <c r="K84" s="73">
        <v>363</v>
      </c>
      <c r="Q84" s="260">
        <v>8.0550000000000015</v>
      </c>
      <c r="R84" s="260">
        <v>1.2457252145849809E-3</v>
      </c>
      <c r="T84" s="260">
        <v>2161.5</v>
      </c>
      <c r="U84" s="260">
        <v>0.25805209452707284</v>
      </c>
      <c r="AC84" s="73">
        <v>3.63</v>
      </c>
      <c r="AU84" s="260">
        <v>29.125707213578501</v>
      </c>
      <c r="AW84" s="260">
        <v>34.9</v>
      </c>
      <c r="AX84" s="260">
        <v>0.22360679774997896</v>
      </c>
      <c r="AZ84" s="73">
        <v>1</v>
      </c>
      <c r="BA84">
        <v>-643.15096059999996</v>
      </c>
      <c r="BD84" s="73" t="s">
        <v>16012</v>
      </c>
    </row>
    <row r="85" spans="2:56" x14ac:dyDescent="0.2">
      <c r="B85" s="43">
        <v>1</v>
      </c>
      <c r="C85" s="73" t="s">
        <v>14538</v>
      </c>
      <c r="E85" s="73"/>
      <c r="F85" s="73"/>
      <c r="G85" t="s">
        <v>16009</v>
      </c>
      <c r="H85" s="73" t="s">
        <v>11553</v>
      </c>
      <c r="I85" s="73" t="s">
        <v>14081</v>
      </c>
      <c r="J85" s="73" t="s">
        <v>16011</v>
      </c>
      <c r="K85" s="73">
        <v>363</v>
      </c>
      <c r="Q85" s="260">
        <v>8.0550000000000015</v>
      </c>
      <c r="R85" s="260">
        <v>1.2457252145849809E-3</v>
      </c>
      <c r="T85" s="260">
        <v>2161.5</v>
      </c>
      <c r="U85" s="260">
        <v>0.25805209452707284</v>
      </c>
      <c r="AC85" s="73">
        <v>3.63</v>
      </c>
      <c r="AU85" s="260">
        <v>29.125707213578501</v>
      </c>
      <c r="AW85" s="260">
        <v>34.9</v>
      </c>
      <c r="AX85" s="260">
        <v>0.22360679774997896</v>
      </c>
      <c r="AZ85" s="73">
        <v>1</v>
      </c>
      <c r="BA85">
        <v>-197.8631067</v>
      </c>
      <c r="BD85" s="73" t="s">
        <v>16012</v>
      </c>
    </row>
    <row r="86" spans="2:56" x14ac:dyDescent="0.2">
      <c r="B86" s="43">
        <v>1</v>
      </c>
      <c r="C86" s="73" t="s">
        <v>14538</v>
      </c>
      <c r="E86" s="73"/>
      <c r="F86" s="73"/>
      <c r="G86" t="s">
        <v>16009</v>
      </c>
      <c r="H86" s="73" t="s">
        <v>11553</v>
      </c>
      <c r="I86" s="73" t="s">
        <v>14081</v>
      </c>
      <c r="J86" s="73" t="s">
        <v>16011</v>
      </c>
      <c r="K86" s="73">
        <v>363</v>
      </c>
      <c r="Q86" s="260">
        <v>8.0550000000000015</v>
      </c>
      <c r="R86" s="260">
        <v>1.2457252145849809E-3</v>
      </c>
      <c r="T86" s="260">
        <v>2161.5</v>
      </c>
      <c r="U86" s="260">
        <v>0.25805209452707284</v>
      </c>
      <c r="AC86" s="73">
        <v>3.63</v>
      </c>
      <c r="AU86" s="260">
        <v>29.125707213578501</v>
      </c>
      <c r="AW86" s="260">
        <v>34.9</v>
      </c>
      <c r="AX86" s="260">
        <v>0.22360679774997896</v>
      </c>
      <c r="AZ86" s="73">
        <v>1</v>
      </c>
      <c r="BA86">
        <v>315.81139769999999</v>
      </c>
      <c r="BD86" s="73" t="s">
        <v>16012</v>
      </c>
    </row>
    <row r="87" spans="2:56" x14ac:dyDescent="0.2">
      <c r="B87" s="43">
        <v>1</v>
      </c>
      <c r="C87" s="73" t="s">
        <v>14538</v>
      </c>
      <c r="E87" s="73"/>
      <c r="F87" s="73"/>
      <c r="G87" t="s">
        <v>16009</v>
      </c>
      <c r="H87" s="73" t="s">
        <v>11553</v>
      </c>
      <c r="I87" s="73" t="s">
        <v>14081</v>
      </c>
      <c r="J87" s="73" t="s">
        <v>16011</v>
      </c>
      <c r="K87" s="73">
        <v>363</v>
      </c>
      <c r="Q87" s="260">
        <v>8.0550000000000015</v>
      </c>
      <c r="R87" s="260">
        <v>1.2457252145849809E-3</v>
      </c>
      <c r="T87" s="260">
        <v>2161.5</v>
      </c>
      <c r="U87" s="260">
        <v>0.25805209452707284</v>
      </c>
      <c r="AC87" s="73">
        <v>3.63</v>
      </c>
      <c r="AU87" s="260">
        <v>29.125707213578501</v>
      </c>
      <c r="AW87" s="260">
        <v>34.9</v>
      </c>
      <c r="AX87" s="260">
        <v>0.22360679774997896</v>
      </c>
      <c r="AZ87" s="73">
        <v>1</v>
      </c>
      <c r="BA87">
        <v>107.4662632</v>
      </c>
      <c r="BD87" s="73" t="s">
        <v>16012</v>
      </c>
    </row>
    <row r="88" spans="2:56" x14ac:dyDescent="0.2">
      <c r="B88" s="43">
        <v>1</v>
      </c>
      <c r="C88" s="73" t="s">
        <v>14538</v>
      </c>
      <c r="E88" s="73"/>
      <c r="F88" s="73"/>
      <c r="G88" t="s">
        <v>16009</v>
      </c>
      <c r="H88" s="73" t="s">
        <v>11553</v>
      </c>
      <c r="I88" s="73" t="s">
        <v>14081</v>
      </c>
      <c r="J88" s="73" t="s">
        <v>16011</v>
      </c>
      <c r="K88" s="73">
        <v>363</v>
      </c>
      <c r="Q88" s="260">
        <v>8.0550000000000015</v>
      </c>
      <c r="R88" s="260">
        <v>1.2457252145849809E-3</v>
      </c>
      <c r="T88" s="260">
        <v>2161.5</v>
      </c>
      <c r="U88" s="260">
        <v>0.25805209452707284</v>
      </c>
      <c r="AC88" s="73">
        <v>3.63</v>
      </c>
      <c r="AU88" s="260">
        <v>29.125707213578501</v>
      </c>
      <c r="AW88" s="260">
        <v>34.9</v>
      </c>
      <c r="AX88" s="260">
        <v>0.22360679774997896</v>
      </c>
      <c r="AZ88" s="73">
        <v>1</v>
      </c>
      <c r="BA88">
        <v>-504.29958019999998</v>
      </c>
      <c r="BD88" s="73" t="s">
        <v>16012</v>
      </c>
    </row>
    <row r="89" spans="2:56" x14ac:dyDescent="0.2">
      <c r="B89" s="43">
        <v>1</v>
      </c>
      <c r="C89" s="73" t="s">
        <v>14538</v>
      </c>
      <c r="E89" s="73"/>
      <c r="F89" s="73"/>
      <c r="G89" t="s">
        <v>16009</v>
      </c>
      <c r="H89" s="73" t="s">
        <v>11553</v>
      </c>
      <c r="I89" s="73" t="s">
        <v>14081</v>
      </c>
      <c r="J89" s="73" t="s">
        <v>16011</v>
      </c>
      <c r="K89" s="73">
        <v>363</v>
      </c>
      <c r="Q89" s="260">
        <v>8.0550000000000015</v>
      </c>
      <c r="R89" s="260">
        <v>1.2457252145849809E-3</v>
      </c>
      <c r="T89" s="260">
        <v>2161.5</v>
      </c>
      <c r="U89" s="260">
        <v>0.25805209452707284</v>
      </c>
      <c r="AC89" s="73">
        <v>3.63</v>
      </c>
      <c r="AU89" s="260">
        <v>29.125707213578501</v>
      </c>
      <c r="AW89" s="260">
        <v>34.9</v>
      </c>
      <c r="AX89" s="260">
        <v>0.22360679774997896</v>
      </c>
      <c r="AZ89" s="73">
        <v>1</v>
      </c>
      <c r="BA89">
        <v>-112.8881957</v>
      </c>
      <c r="BD89" s="73" t="s">
        <v>16012</v>
      </c>
    </row>
    <row r="90" spans="2:56" x14ac:dyDescent="0.2">
      <c r="B90" s="43">
        <v>1</v>
      </c>
      <c r="C90" s="73" t="s">
        <v>14538</v>
      </c>
      <c r="E90" s="73"/>
      <c r="F90" s="73"/>
      <c r="G90" t="s">
        <v>16009</v>
      </c>
      <c r="H90" s="73" t="s">
        <v>11553</v>
      </c>
      <c r="I90" s="73" t="s">
        <v>14081</v>
      </c>
      <c r="J90" s="73" t="s">
        <v>16011</v>
      </c>
      <c r="K90" s="73">
        <v>594</v>
      </c>
      <c r="Q90" s="260">
        <v>7.8800000000000008</v>
      </c>
      <c r="R90" s="260">
        <v>2.5189641163833845E-3</v>
      </c>
      <c r="T90" s="260">
        <v>2174.7272727272725</v>
      </c>
      <c r="U90" s="260">
        <v>0.32527650602053437</v>
      </c>
      <c r="AC90" s="73">
        <v>2.69</v>
      </c>
      <c r="AU90" s="260">
        <v>29.164639321074965</v>
      </c>
      <c r="AW90" s="260">
        <v>34.85</v>
      </c>
      <c r="AX90" s="260">
        <v>0.22360679774997896</v>
      </c>
      <c r="AZ90" s="73">
        <v>1</v>
      </c>
      <c r="BA90">
        <v>0</v>
      </c>
      <c r="BD90" s="73" t="s">
        <v>16012</v>
      </c>
    </row>
    <row r="91" spans="2:56" x14ac:dyDescent="0.2">
      <c r="B91" s="43">
        <v>1</v>
      </c>
      <c r="C91" s="73" t="s">
        <v>14538</v>
      </c>
      <c r="E91" s="73"/>
      <c r="F91" s="73"/>
      <c r="G91" t="s">
        <v>16009</v>
      </c>
      <c r="H91" s="73" t="s">
        <v>11553</v>
      </c>
      <c r="I91" s="73" t="s">
        <v>14081</v>
      </c>
      <c r="J91" s="73" t="s">
        <v>16011</v>
      </c>
      <c r="K91" s="73">
        <v>594</v>
      </c>
      <c r="Q91" s="260">
        <v>7.8800000000000008</v>
      </c>
      <c r="R91" s="260">
        <v>2.5189641163833845E-3</v>
      </c>
      <c r="T91" s="260">
        <v>2174.7272727272725</v>
      </c>
      <c r="U91" s="260">
        <v>0.32527650602053437</v>
      </c>
      <c r="AC91" s="73">
        <v>2.69</v>
      </c>
      <c r="AU91" s="260">
        <v>29.164639321074965</v>
      </c>
      <c r="AW91" s="260">
        <v>34.85</v>
      </c>
      <c r="AX91" s="260">
        <v>0.22360679774997896</v>
      </c>
      <c r="AZ91" s="73">
        <v>1</v>
      </c>
      <c r="BA91">
        <v>-133.36392849999999</v>
      </c>
      <c r="BD91" s="73" t="s">
        <v>16012</v>
      </c>
    </row>
    <row r="92" spans="2:56" x14ac:dyDescent="0.2">
      <c r="B92" s="43">
        <v>1</v>
      </c>
      <c r="C92" s="73" t="s">
        <v>14538</v>
      </c>
      <c r="E92" s="73"/>
      <c r="F92" s="73"/>
      <c r="G92" t="s">
        <v>16009</v>
      </c>
      <c r="H92" s="73" t="s">
        <v>11553</v>
      </c>
      <c r="I92" s="73" t="s">
        <v>14081</v>
      </c>
      <c r="J92" s="73" t="s">
        <v>16011</v>
      </c>
      <c r="K92" s="73">
        <v>594</v>
      </c>
      <c r="Q92" s="260">
        <v>7.8800000000000008</v>
      </c>
      <c r="R92" s="260">
        <v>2.5189641163833845E-3</v>
      </c>
      <c r="T92" s="260">
        <v>2174.7272727272725</v>
      </c>
      <c r="U92" s="260">
        <v>0.32527650602053437</v>
      </c>
      <c r="AC92" s="73">
        <v>2.69</v>
      </c>
      <c r="AU92" s="260">
        <v>29.164639321074965</v>
      </c>
      <c r="AW92" s="260">
        <v>34.85</v>
      </c>
      <c r="AX92" s="260">
        <v>0.22360679774997896</v>
      </c>
      <c r="AZ92" s="73">
        <v>1</v>
      </c>
      <c r="BA92">
        <v>0</v>
      </c>
      <c r="BD92" s="73" t="s">
        <v>16012</v>
      </c>
    </row>
    <row r="93" spans="2:56" x14ac:dyDescent="0.2">
      <c r="B93" s="43">
        <v>1</v>
      </c>
      <c r="C93" s="73" t="s">
        <v>14538</v>
      </c>
      <c r="E93" s="73"/>
      <c r="F93" s="73"/>
      <c r="G93" t="s">
        <v>16009</v>
      </c>
      <c r="H93" s="73" t="s">
        <v>11553</v>
      </c>
      <c r="I93" s="73" t="s">
        <v>14081</v>
      </c>
      <c r="J93" s="73" t="s">
        <v>16011</v>
      </c>
      <c r="K93" s="73">
        <v>594</v>
      </c>
      <c r="Q93" s="260">
        <v>7.8800000000000008</v>
      </c>
      <c r="R93" s="260">
        <v>2.5189641163833845E-3</v>
      </c>
      <c r="T93" s="260">
        <v>2174.7272727272725</v>
      </c>
      <c r="U93" s="260">
        <v>0.32527650602053437</v>
      </c>
      <c r="AC93" s="73">
        <v>2.69</v>
      </c>
      <c r="AU93" s="260">
        <v>29.164639321074965</v>
      </c>
      <c r="AW93" s="260">
        <v>34.85</v>
      </c>
      <c r="AX93" s="260">
        <v>0.22360679774997896</v>
      </c>
      <c r="AZ93" s="73">
        <v>1</v>
      </c>
      <c r="BA93">
        <v>-84.865464979999999</v>
      </c>
      <c r="BD93" s="73" t="s">
        <v>16012</v>
      </c>
    </row>
    <row r="94" spans="2:56" x14ac:dyDescent="0.2">
      <c r="B94" s="43">
        <v>1</v>
      </c>
      <c r="C94" s="73" t="s">
        <v>14538</v>
      </c>
      <c r="E94" s="73"/>
      <c r="F94" s="73"/>
      <c r="G94" t="s">
        <v>16009</v>
      </c>
      <c r="H94" s="73" t="s">
        <v>11553</v>
      </c>
      <c r="I94" s="73" t="s">
        <v>14081</v>
      </c>
      <c r="J94" s="73" t="s">
        <v>16011</v>
      </c>
      <c r="K94" s="73">
        <v>594</v>
      </c>
      <c r="Q94" s="260">
        <v>7.8800000000000008</v>
      </c>
      <c r="R94" s="260">
        <v>2.5189641163833845E-3</v>
      </c>
      <c r="T94" s="260">
        <v>2174.7272727272725</v>
      </c>
      <c r="U94" s="260">
        <v>0.32527650602053437</v>
      </c>
      <c r="AC94" s="73">
        <v>2.69</v>
      </c>
      <c r="AU94" s="260">
        <v>29.164639321074965</v>
      </c>
      <c r="AW94" s="260">
        <v>34.85</v>
      </c>
      <c r="AX94" s="260">
        <v>0.22360679774997896</v>
      </c>
      <c r="AZ94" s="73">
        <v>1</v>
      </c>
      <c r="BA94">
        <v>0</v>
      </c>
      <c r="BD94" s="73" t="s">
        <v>16012</v>
      </c>
    </row>
    <row r="95" spans="2:56" x14ac:dyDescent="0.2">
      <c r="B95" s="43">
        <v>1</v>
      </c>
      <c r="C95" s="73" t="s">
        <v>14538</v>
      </c>
      <c r="E95" s="73"/>
      <c r="F95" s="73"/>
      <c r="G95" t="s">
        <v>16009</v>
      </c>
      <c r="H95" s="73" t="s">
        <v>11553</v>
      </c>
      <c r="I95" s="73" t="s">
        <v>14081</v>
      </c>
      <c r="J95" s="73" t="s">
        <v>16011</v>
      </c>
      <c r="K95" s="73">
        <v>375.5</v>
      </c>
      <c r="Q95" s="260">
        <v>8.0399999999999991</v>
      </c>
      <c r="R95" s="260">
        <v>0</v>
      </c>
      <c r="T95" s="260">
        <v>2150.1875</v>
      </c>
      <c r="U95" s="260">
        <v>0.3280668263480076</v>
      </c>
      <c r="AC95" s="73">
        <v>3.2</v>
      </c>
      <c r="AU95" s="260">
        <v>26.246428571428574</v>
      </c>
      <c r="AW95" s="260">
        <v>34.75</v>
      </c>
      <c r="AX95" s="260">
        <v>0.22360679774997896</v>
      </c>
      <c r="AZ95" s="73">
        <v>1</v>
      </c>
      <c r="BA95">
        <v>250.7347633</v>
      </c>
      <c r="BD95" s="73" t="s">
        <v>16012</v>
      </c>
    </row>
    <row r="96" spans="2:56" x14ac:dyDescent="0.2">
      <c r="B96" s="43">
        <v>1</v>
      </c>
      <c r="C96" s="73" t="s">
        <v>14538</v>
      </c>
      <c r="E96" s="73"/>
      <c r="F96" s="73"/>
      <c r="G96" t="s">
        <v>16009</v>
      </c>
      <c r="H96" s="73" t="s">
        <v>11553</v>
      </c>
      <c r="I96" s="73" t="s">
        <v>14081</v>
      </c>
      <c r="J96" s="73" t="s">
        <v>16011</v>
      </c>
      <c r="K96" s="73">
        <v>375.5</v>
      </c>
      <c r="Q96" s="260">
        <v>8.0399999999999991</v>
      </c>
      <c r="R96" s="260">
        <v>0</v>
      </c>
      <c r="T96" s="260">
        <v>2150.1875</v>
      </c>
      <c r="U96" s="260">
        <v>0.3280668263480076</v>
      </c>
      <c r="AC96" s="73">
        <v>3.2</v>
      </c>
      <c r="AU96" s="260">
        <v>26.246428571428574</v>
      </c>
      <c r="AW96" s="260">
        <v>34.75</v>
      </c>
      <c r="AX96" s="260">
        <v>0.22360679774997896</v>
      </c>
      <c r="AZ96" s="73">
        <v>1</v>
      </c>
      <c r="BA96">
        <v>163.0965961</v>
      </c>
      <c r="BD96" s="73" t="s">
        <v>16012</v>
      </c>
    </row>
    <row r="97" spans="2:56" x14ac:dyDescent="0.2">
      <c r="B97" s="43">
        <v>1</v>
      </c>
      <c r="C97" s="73" t="s">
        <v>14538</v>
      </c>
      <c r="E97" s="73"/>
      <c r="F97" s="73"/>
      <c r="G97" t="s">
        <v>16009</v>
      </c>
      <c r="H97" s="73" t="s">
        <v>11553</v>
      </c>
      <c r="I97" s="73" t="s">
        <v>14081</v>
      </c>
      <c r="J97" s="73" t="s">
        <v>16011</v>
      </c>
      <c r="K97" s="73">
        <v>375.5</v>
      </c>
      <c r="Q97" s="260">
        <v>8.0399999999999991</v>
      </c>
      <c r="R97" s="260">
        <v>0</v>
      </c>
      <c r="T97" s="260">
        <v>2150.1875</v>
      </c>
      <c r="U97" s="260">
        <v>0.3280668263480076</v>
      </c>
      <c r="AC97" s="73">
        <v>3.2</v>
      </c>
      <c r="AU97" s="260">
        <v>26.246428571428574</v>
      </c>
      <c r="AW97" s="260">
        <v>34.75</v>
      </c>
      <c r="AX97" s="260">
        <v>0.22360679774997896</v>
      </c>
      <c r="AZ97" s="73">
        <v>1</v>
      </c>
      <c r="BA97">
        <v>271.32623050000001</v>
      </c>
      <c r="BD97" s="73" t="s">
        <v>16012</v>
      </c>
    </row>
    <row r="98" spans="2:56" x14ac:dyDescent="0.2">
      <c r="B98" s="43">
        <v>1</v>
      </c>
      <c r="C98" s="73" t="s">
        <v>14538</v>
      </c>
      <c r="E98" s="73"/>
      <c r="F98" s="73"/>
      <c r="G98" t="s">
        <v>16009</v>
      </c>
      <c r="H98" s="73" t="s">
        <v>11553</v>
      </c>
      <c r="I98" s="73" t="s">
        <v>14081</v>
      </c>
      <c r="J98" s="73" t="s">
        <v>16011</v>
      </c>
      <c r="K98" s="73">
        <v>375.5</v>
      </c>
      <c r="Q98" s="260">
        <v>8.0399999999999991</v>
      </c>
      <c r="R98" s="260">
        <v>0</v>
      </c>
      <c r="T98" s="260">
        <v>2150.1875</v>
      </c>
      <c r="U98" s="260">
        <v>0.3280668263480076</v>
      </c>
      <c r="AC98" s="73">
        <v>3.2</v>
      </c>
      <c r="AU98" s="260">
        <v>26.246428571428574</v>
      </c>
      <c r="AW98" s="260">
        <v>34.75</v>
      </c>
      <c r="AX98" s="260">
        <v>0.22360679774997896</v>
      </c>
      <c r="AZ98" s="73">
        <v>1</v>
      </c>
      <c r="BA98">
        <v>305.76150699999999</v>
      </c>
      <c r="BD98" s="73" t="s">
        <v>16012</v>
      </c>
    </row>
    <row r="99" spans="2:56" x14ac:dyDescent="0.2">
      <c r="B99" s="43">
        <v>1</v>
      </c>
      <c r="C99" s="73" t="s">
        <v>14538</v>
      </c>
      <c r="E99" s="73"/>
      <c r="F99" s="73"/>
      <c r="G99" t="s">
        <v>16009</v>
      </c>
      <c r="H99" s="73" t="s">
        <v>11553</v>
      </c>
      <c r="I99" s="73" t="s">
        <v>14081</v>
      </c>
      <c r="J99" s="73" t="s">
        <v>16011</v>
      </c>
      <c r="K99" s="73">
        <v>375.5</v>
      </c>
      <c r="Q99" s="260">
        <v>8.0399999999999991</v>
      </c>
      <c r="R99" s="260">
        <v>0</v>
      </c>
      <c r="T99" s="260">
        <v>2150.1875</v>
      </c>
      <c r="U99" s="260">
        <v>0.3280668263480076</v>
      </c>
      <c r="AC99" s="73">
        <v>3.2</v>
      </c>
      <c r="AU99" s="260">
        <v>26.246428571428574</v>
      </c>
      <c r="AW99" s="260">
        <v>34.75</v>
      </c>
      <c r="AX99" s="260">
        <v>0.22360679774997896</v>
      </c>
      <c r="AZ99" s="73">
        <v>1</v>
      </c>
      <c r="BA99">
        <v>173.1082863</v>
      </c>
      <c r="BD99" s="73" t="s">
        <v>16012</v>
      </c>
    </row>
    <row r="100" spans="2:56" x14ac:dyDescent="0.2">
      <c r="B100" s="43">
        <v>1</v>
      </c>
      <c r="C100" s="73" t="s">
        <v>14538</v>
      </c>
      <c r="E100" s="73"/>
      <c r="F100" s="73"/>
      <c r="G100" t="s">
        <v>16009</v>
      </c>
      <c r="H100" s="73" t="s">
        <v>11553</v>
      </c>
      <c r="I100" s="73" t="s">
        <v>14081</v>
      </c>
      <c r="J100" s="73" t="s">
        <v>16011</v>
      </c>
      <c r="K100" s="73">
        <v>375.5</v>
      </c>
      <c r="Q100" s="260">
        <v>8.0399999999999991</v>
      </c>
      <c r="R100" s="260">
        <v>0</v>
      </c>
      <c r="T100" s="260">
        <v>2150.1875</v>
      </c>
      <c r="U100" s="260">
        <v>0.3280668263480076</v>
      </c>
      <c r="AC100" s="73">
        <v>3.2</v>
      </c>
      <c r="AU100" s="260">
        <v>26.246428571428574</v>
      </c>
      <c r="AW100" s="260">
        <v>34.75</v>
      </c>
      <c r="AX100" s="260">
        <v>0.22360679774997896</v>
      </c>
      <c r="AZ100" s="73">
        <v>1</v>
      </c>
      <c r="BA100">
        <v>143.36492000000001</v>
      </c>
      <c r="BD100" s="73" t="s">
        <v>16012</v>
      </c>
    </row>
    <row r="101" spans="2:56" x14ac:dyDescent="0.2">
      <c r="B101" s="43">
        <v>1</v>
      </c>
      <c r="C101" s="73" t="s">
        <v>14538</v>
      </c>
      <c r="E101" s="73"/>
      <c r="F101" s="73"/>
      <c r="G101" t="s">
        <v>16009</v>
      </c>
      <c r="H101" s="73" t="s">
        <v>11553</v>
      </c>
      <c r="I101" s="73" t="s">
        <v>14081</v>
      </c>
      <c r="J101" s="73" t="s">
        <v>16011</v>
      </c>
      <c r="K101" s="73">
        <v>375.5</v>
      </c>
      <c r="Q101" s="260">
        <v>8.0399999999999991</v>
      </c>
      <c r="R101" s="260">
        <v>0</v>
      </c>
      <c r="T101" s="260">
        <v>2150.1875</v>
      </c>
      <c r="U101" s="260">
        <v>0.3280668263480076</v>
      </c>
      <c r="AC101" s="73">
        <v>3.2</v>
      </c>
      <c r="AU101" s="260">
        <v>26.246428571428574</v>
      </c>
      <c r="AW101" s="260">
        <v>34.75</v>
      </c>
      <c r="AX101" s="260">
        <v>0.22360679774997896</v>
      </c>
      <c r="AZ101" s="73">
        <v>1</v>
      </c>
      <c r="BA101">
        <v>57.491466240000001</v>
      </c>
      <c r="BD101" s="73" t="s">
        <v>16012</v>
      </c>
    </row>
    <row r="102" spans="2:56" x14ac:dyDescent="0.2">
      <c r="B102" s="43">
        <v>1</v>
      </c>
      <c r="C102" s="73" t="s">
        <v>14538</v>
      </c>
      <c r="E102" s="73"/>
      <c r="F102" s="73"/>
      <c r="G102" t="s">
        <v>16009</v>
      </c>
      <c r="H102" s="73" t="s">
        <v>11553</v>
      </c>
      <c r="I102" s="73" t="s">
        <v>14081</v>
      </c>
      <c r="J102" s="73" t="s">
        <v>16011</v>
      </c>
      <c r="K102" s="73">
        <v>375.5</v>
      </c>
      <c r="Q102" s="260">
        <v>8.0399999999999991</v>
      </c>
      <c r="R102" s="260">
        <v>0</v>
      </c>
      <c r="T102" s="260">
        <v>2150.1875</v>
      </c>
      <c r="U102" s="260">
        <v>0.3280668263480076</v>
      </c>
      <c r="AC102" s="73">
        <v>3.2</v>
      </c>
      <c r="AU102" s="260">
        <v>26.246428571428574</v>
      </c>
      <c r="AW102" s="260">
        <v>34.75</v>
      </c>
      <c r="AX102" s="260">
        <v>0.22360679774997896</v>
      </c>
      <c r="AZ102" s="73">
        <v>1</v>
      </c>
      <c r="BA102">
        <v>160.34105360000001</v>
      </c>
      <c r="BD102" s="73" t="s">
        <v>16012</v>
      </c>
    </row>
    <row r="103" spans="2:56" x14ac:dyDescent="0.2">
      <c r="B103" s="43">
        <v>1</v>
      </c>
      <c r="C103" s="73" t="s">
        <v>14538</v>
      </c>
      <c r="E103" s="73"/>
      <c r="F103" s="73"/>
      <c r="G103" t="s">
        <v>16009</v>
      </c>
      <c r="H103" s="73" t="s">
        <v>11553</v>
      </c>
      <c r="I103" s="73" t="s">
        <v>14081</v>
      </c>
      <c r="J103" s="73" t="s">
        <v>16011</v>
      </c>
      <c r="K103" s="73">
        <v>375.5</v>
      </c>
      <c r="Q103" s="260">
        <v>8.0399999999999991</v>
      </c>
      <c r="R103" s="260">
        <v>0</v>
      </c>
      <c r="T103" s="260">
        <v>2150.1875</v>
      </c>
      <c r="U103" s="260">
        <v>0.3280668263480076</v>
      </c>
      <c r="AC103" s="73">
        <v>3.2</v>
      </c>
      <c r="AU103" s="260">
        <v>26.246428571428574</v>
      </c>
      <c r="AW103" s="260">
        <v>34.75</v>
      </c>
      <c r="AX103" s="260">
        <v>0.22360679774997896</v>
      </c>
      <c r="AZ103" s="73">
        <v>1</v>
      </c>
      <c r="BA103">
        <v>89.595414649999995</v>
      </c>
      <c r="BD103" s="73" t="s">
        <v>16012</v>
      </c>
    </row>
    <row r="104" spans="2:56" x14ac:dyDescent="0.2">
      <c r="B104" s="43">
        <v>1</v>
      </c>
      <c r="C104" s="73" t="s">
        <v>14538</v>
      </c>
      <c r="E104" s="73"/>
      <c r="F104" s="73"/>
      <c r="G104" t="s">
        <v>16009</v>
      </c>
      <c r="H104" s="73" t="s">
        <v>11553</v>
      </c>
      <c r="I104" s="73" t="s">
        <v>14081</v>
      </c>
      <c r="J104" s="73" t="s">
        <v>16011</v>
      </c>
      <c r="K104" s="73">
        <v>375.5</v>
      </c>
      <c r="Q104" s="260">
        <v>8.0399999999999991</v>
      </c>
      <c r="R104" s="260">
        <v>0</v>
      </c>
      <c r="T104" s="260">
        <v>2150.1875</v>
      </c>
      <c r="U104" s="260">
        <v>0.3280668263480076</v>
      </c>
      <c r="AC104" s="73">
        <v>3.2</v>
      </c>
      <c r="AU104" s="260">
        <v>26.246428571428574</v>
      </c>
      <c r="AW104" s="260">
        <v>34.75</v>
      </c>
      <c r="AX104" s="260">
        <v>0.22360679774997896</v>
      </c>
      <c r="AZ104" s="73">
        <v>1</v>
      </c>
      <c r="BA104">
        <v>161.0683732</v>
      </c>
      <c r="BD104" s="73" t="s">
        <v>16012</v>
      </c>
    </row>
    <row r="105" spans="2:56" x14ac:dyDescent="0.2">
      <c r="B105" s="43">
        <v>1</v>
      </c>
      <c r="C105" s="73" t="s">
        <v>14538</v>
      </c>
      <c r="E105" s="73"/>
      <c r="F105" s="73"/>
      <c r="G105" t="s">
        <v>16009</v>
      </c>
      <c r="H105" s="73" t="s">
        <v>11553</v>
      </c>
      <c r="I105" s="73" t="s">
        <v>14081</v>
      </c>
      <c r="J105" s="73" t="s">
        <v>16011</v>
      </c>
      <c r="K105" s="73">
        <v>561</v>
      </c>
      <c r="Q105" s="260">
        <v>7.8909090909090915</v>
      </c>
      <c r="R105" s="260">
        <v>1.2582848310586652E-3</v>
      </c>
      <c r="T105" s="260">
        <v>2133.375</v>
      </c>
      <c r="U105" s="260">
        <v>0.49661728141004102</v>
      </c>
      <c r="AC105" s="73">
        <v>2.4449999999999998</v>
      </c>
      <c r="AU105" s="260">
        <v>26.263932107496466</v>
      </c>
      <c r="AW105" s="260">
        <v>34.75</v>
      </c>
      <c r="AX105" s="260">
        <v>0.22360679774997896</v>
      </c>
      <c r="AZ105" s="73">
        <v>1</v>
      </c>
      <c r="BA105">
        <v>58.773084619999999</v>
      </c>
      <c r="BD105" s="73" t="s">
        <v>16012</v>
      </c>
    </row>
    <row r="106" spans="2:56" x14ac:dyDescent="0.2">
      <c r="B106" s="43">
        <v>1</v>
      </c>
      <c r="C106" s="73" t="s">
        <v>14538</v>
      </c>
      <c r="E106" s="73"/>
      <c r="F106" s="73"/>
      <c r="G106" t="s">
        <v>16009</v>
      </c>
      <c r="H106" s="73" t="s">
        <v>11553</v>
      </c>
      <c r="I106" s="73" t="s">
        <v>14081</v>
      </c>
      <c r="J106" s="73" t="s">
        <v>16011</v>
      </c>
      <c r="K106" s="73">
        <v>561</v>
      </c>
      <c r="Q106" s="260">
        <v>7.8909090909090915</v>
      </c>
      <c r="R106" s="260">
        <v>1.2582848310586652E-3</v>
      </c>
      <c r="T106" s="260">
        <v>2133.375</v>
      </c>
      <c r="U106" s="260">
        <v>0.49661728141004102</v>
      </c>
      <c r="AC106" s="73">
        <v>2.4449999999999998</v>
      </c>
      <c r="AU106" s="260">
        <v>26.263932107496466</v>
      </c>
      <c r="AW106" s="260">
        <v>34.75</v>
      </c>
      <c r="AX106" s="260">
        <v>0.22360679774997896</v>
      </c>
      <c r="AZ106" s="73">
        <v>1</v>
      </c>
      <c r="BA106">
        <v>416.28503089999998</v>
      </c>
      <c r="BD106" s="73" t="s">
        <v>16012</v>
      </c>
    </row>
    <row r="107" spans="2:56" x14ac:dyDescent="0.2">
      <c r="B107" s="43">
        <v>1</v>
      </c>
      <c r="C107" s="73" t="s">
        <v>14538</v>
      </c>
      <c r="E107" s="73"/>
      <c r="F107" s="73"/>
      <c r="G107" t="s">
        <v>16009</v>
      </c>
      <c r="H107" s="73" t="s">
        <v>11553</v>
      </c>
      <c r="I107" s="73" t="s">
        <v>14081</v>
      </c>
      <c r="J107" s="73" t="s">
        <v>16011</v>
      </c>
      <c r="K107" s="73">
        <v>561</v>
      </c>
      <c r="Q107" s="260">
        <v>7.8909090909090915</v>
      </c>
      <c r="R107" s="260">
        <v>1.2582848310586652E-3</v>
      </c>
      <c r="T107" s="260">
        <v>2133.375</v>
      </c>
      <c r="U107" s="260">
        <v>0.49661728141004102</v>
      </c>
      <c r="AC107" s="73">
        <v>2.4449999999999998</v>
      </c>
      <c r="AU107" s="260">
        <v>26.263932107496466</v>
      </c>
      <c r="AW107" s="260">
        <v>34.75</v>
      </c>
      <c r="AX107" s="260">
        <v>0.22360679774997896</v>
      </c>
      <c r="AZ107" s="73">
        <v>1</v>
      </c>
      <c r="BA107">
        <v>360.53485469999998</v>
      </c>
      <c r="BD107" s="73" t="s">
        <v>16012</v>
      </c>
    </row>
    <row r="108" spans="2:56" x14ac:dyDescent="0.2">
      <c r="B108" s="43">
        <v>1</v>
      </c>
      <c r="C108" s="73" t="s">
        <v>14538</v>
      </c>
      <c r="E108" s="73"/>
      <c r="F108" s="73"/>
      <c r="G108" t="s">
        <v>16009</v>
      </c>
      <c r="H108" s="73" t="s">
        <v>11553</v>
      </c>
      <c r="I108" s="73" t="s">
        <v>14081</v>
      </c>
      <c r="J108" s="73" t="s">
        <v>16011</v>
      </c>
      <c r="K108" s="73">
        <v>561</v>
      </c>
      <c r="Q108" s="260">
        <v>7.8909090909090915</v>
      </c>
      <c r="R108" s="260">
        <v>1.2582848310586652E-3</v>
      </c>
      <c r="T108" s="260">
        <v>2133.375</v>
      </c>
      <c r="U108" s="260">
        <v>0.49661728141004102</v>
      </c>
      <c r="AC108" s="73">
        <v>2.4449999999999998</v>
      </c>
      <c r="AU108" s="260">
        <v>26.263932107496466</v>
      </c>
      <c r="AW108" s="260">
        <v>34.75</v>
      </c>
      <c r="AX108" s="260">
        <v>0.22360679774997896</v>
      </c>
      <c r="AZ108" s="73">
        <v>1</v>
      </c>
      <c r="BA108">
        <v>162.48024269999999</v>
      </c>
      <c r="BD108" s="73" t="s">
        <v>16012</v>
      </c>
    </row>
    <row r="109" spans="2:56" x14ac:dyDescent="0.2">
      <c r="B109" s="43">
        <v>1</v>
      </c>
      <c r="C109" s="73" t="s">
        <v>14538</v>
      </c>
      <c r="E109" s="73"/>
      <c r="F109" s="73"/>
      <c r="G109" t="s">
        <v>16009</v>
      </c>
      <c r="H109" s="73" t="s">
        <v>11553</v>
      </c>
      <c r="I109" s="73" t="s">
        <v>14081</v>
      </c>
      <c r="J109" s="73" t="s">
        <v>16011</v>
      </c>
      <c r="K109" s="73">
        <v>561</v>
      </c>
      <c r="Q109" s="260">
        <v>7.8909090909090915</v>
      </c>
      <c r="R109" s="260">
        <v>1.2582848310586652E-3</v>
      </c>
      <c r="T109" s="260">
        <v>2133.375</v>
      </c>
      <c r="U109" s="260">
        <v>0.49661728141004102</v>
      </c>
      <c r="AC109" s="73">
        <v>2.4449999999999998</v>
      </c>
      <c r="AU109" s="260">
        <v>26.263932107496466</v>
      </c>
      <c r="AW109" s="260">
        <v>34.75</v>
      </c>
      <c r="AX109" s="260">
        <v>0.22360679774997896</v>
      </c>
      <c r="AZ109" s="73">
        <v>1</v>
      </c>
      <c r="BA109">
        <v>36.617664750000003</v>
      </c>
      <c r="BD109" s="73" t="s">
        <v>16012</v>
      </c>
    </row>
    <row r="110" spans="2:56" x14ac:dyDescent="0.2">
      <c r="B110" s="43">
        <v>1</v>
      </c>
      <c r="C110" s="73" t="s">
        <v>14538</v>
      </c>
      <c r="E110" s="73"/>
      <c r="F110" s="73"/>
      <c r="G110" t="s">
        <v>16009</v>
      </c>
      <c r="H110" s="73" t="s">
        <v>11553</v>
      </c>
      <c r="I110" s="73" t="s">
        <v>14081</v>
      </c>
      <c r="J110" s="73" t="s">
        <v>16011</v>
      </c>
      <c r="K110" s="73">
        <v>561</v>
      </c>
      <c r="Q110" s="260">
        <v>7.8909090909090915</v>
      </c>
      <c r="R110" s="260">
        <v>1.2582848310586652E-3</v>
      </c>
      <c r="T110" s="260">
        <v>2133.375</v>
      </c>
      <c r="U110" s="260">
        <v>0.49661728141004102</v>
      </c>
      <c r="AC110" s="73">
        <v>2.4449999999999998</v>
      </c>
      <c r="AU110" s="260">
        <v>26.263932107496466</v>
      </c>
      <c r="AW110" s="260">
        <v>34.75</v>
      </c>
      <c r="AX110" s="260">
        <v>0.22360679774997896</v>
      </c>
      <c r="AZ110" s="73">
        <v>1</v>
      </c>
      <c r="BA110">
        <v>315.83715979999999</v>
      </c>
      <c r="BD110" s="73" t="s">
        <v>16012</v>
      </c>
    </row>
    <row r="111" spans="2:56" x14ac:dyDescent="0.2">
      <c r="B111" s="43">
        <v>1</v>
      </c>
      <c r="C111" s="73" t="s">
        <v>14538</v>
      </c>
      <c r="E111" s="73"/>
      <c r="F111" s="73"/>
      <c r="G111" t="s">
        <v>16009</v>
      </c>
      <c r="H111" s="73" t="s">
        <v>11553</v>
      </c>
      <c r="I111" s="73" t="s">
        <v>14081</v>
      </c>
      <c r="J111" s="73" t="s">
        <v>16011</v>
      </c>
      <c r="K111" s="73">
        <v>561</v>
      </c>
      <c r="Q111" s="260">
        <v>7.8909090909090915</v>
      </c>
      <c r="R111" s="260">
        <v>1.2582848310586652E-3</v>
      </c>
      <c r="T111" s="260">
        <v>2133.375</v>
      </c>
      <c r="U111" s="260">
        <v>0.49661728141004102</v>
      </c>
      <c r="AC111" s="73">
        <v>2.4449999999999998</v>
      </c>
      <c r="AU111" s="260">
        <v>26.263932107496466</v>
      </c>
      <c r="AW111" s="260">
        <v>34.75</v>
      </c>
      <c r="AX111" s="260">
        <v>0.22360679774997896</v>
      </c>
      <c r="AZ111" s="73">
        <v>1</v>
      </c>
      <c r="BA111">
        <v>237.1666481</v>
      </c>
      <c r="BD111" s="73" t="s">
        <v>16012</v>
      </c>
    </row>
    <row r="112" spans="2:56" x14ac:dyDescent="0.2">
      <c r="B112" s="43">
        <v>1</v>
      </c>
      <c r="C112" s="73" t="s">
        <v>14538</v>
      </c>
      <c r="E112" s="73"/>
      <c r="F112" s="73"/>
      <c r="G112" t="s">
        <v>16009</v>
      </c>
      <c r="H112" s="73" t="s">
        <v>11553</v>
      </c>
      <c r="I112" s="73" t="s">
        <v>14081</v>
      </c>
      <c r="J112" s="73" t="s">
        <v>16011</v>
      </c>
      <c r="K112" s="73">
        <v>561</v>
      </c>
      <c r="Q112" s="260">
        <v>7.8909090909090915</v>
      </c>
      <c r="R112" s="260">
        <v>1.2582848310586652E-3</v>
      </c>
      <c r="T112" s="260">
        <v>2133.375</v>
      </c>
      <c r="U112" s="260">
        <v>0.49661728141004102</v>
      </c>
      <c r="AC112" s="73">
        <v>2.4449999999999998</v>
      </c>
      <c r="AU112" s="260">
        <v>26.263932107496466</v>
      </c>
      <c r="AW112" s="260">
        <v>34.75</v>
      </c>
      <c r="AX112" s="260">
        <v>0.22360679774997896</v>
      </c>
      <c r="AZ112" s="73">
        <v>1</v>
      </c>
      <c r="BA112">
        <v>281.71977559999999</v>
      </c>
      <c r="BD112" s="73" t="s">
        <v>16012</v>
      </c>
    </row>
    <row r="113" spans="2:56" x14ac:dyDescent="0.2">
      <c r="B113" s="43">
        <v>1</v>
      </c>
      <c r="C113" s="73" t="s">
        <v>14538</v>
      </c>
      <c r="E113" s="73"/>
      <c r="F113" s="73"/>
      <c r="G113" t="s">
        <v>16009</v>
      </c>
      <c r="H113" s="73" t="s">
        <v>11553</v>
      </c>
      <c r="I113" s="73" t="s">
        <v>14081</v>
      </c>
      <c r="J113" s="73" t="s">
        <v>16011</v>
      </c>
      <c r="K113" s="73">
        <v>561</v>
      </c>
      <c r="Q113" s="260">
        <v>7.8909090909090915</v>
      </c>
      <c r="R113" s="260">
        <v>1.2582848310586652E-3</v>
      </c>
      <c r="T113" s="260">
        <v>2133.375</v>
      </c>
      <c r="U113" s="260">
        <v>0.49661728141004102</v>
      </c>
      <c r="AC113" s="73">
        <v>2.4449999999999998</v>
      </c>
      <c r="AU113" s="260">
        <v>26.263932107496466</v>
      </c>
      <c r="AW113" s="260">
        <v>34.75</v>
      </c>
      <c r="AX113" s="260">
        <v>0.22360679774997896</v>
      </c>
      <c r="AZ113" s="73">
        <v>1</v>
      </c>
      <c r="BA113">
        <v>100.57075620000001</v>
      </c>
      <c r="BD113" s="73" t="s">
        <v>16012</v>
      </c>
    </row>
    <row r="114" spans="2:56" x14ac:dyDescent="0.2">
      <c r="B114" s="43">
        <v>1</v>
      </c>
      <c r="C114" s="73" t="s">
        <v>14538</v>
      </c>
      <c r="E114" s="73"/>
      <c r="F114" s="73"/>
      <c r="G114" t="s">
        <v>16009</v>
      </c>
      <c r="H114" s="73" t="s">
        <v>11553</v>
      </c>
      <c r="I114" s="73" t="s">
        <v>14081</v>
      </c>
      <c r="J114" s="73" t="s">
        <v>16011</v>
      </c>
      <c r="K114" s="73">
        <v>561</v>
      </c>
      <c r="Q114" s="260">
        <v>7.8909090909090915</v>
      </c>
      <c r="R114" s="260">
        <v>1.2582848310586652E-3</v>
      </c>
      <c r="T114" s="260">
        <v>2133.375</v>
      </c>
      <c r="U114" s="260">
        <v>0.49661728141004102</v>
      </c>
      <c r="AC114" s="73">
        <v>2.4449999999999998</v>
      </c>
      <c r="AU114" s="260">
        <v>26.263932107496466</v>
      </c>
      <c r="AW114" s="260">
        <v>34.75</v>
      </c>
      <c r="AX114" s="260">
        <v>0.22360679774997896</v>
      </c>
      <c r="AZ114" s="73">
        <v>1</v>
      </c>
      <c r="BA114">
        <v>539.07770129999994</v>
      </c>
      <c r="BD114" s="73" t="s">
        <v>16012</v>
      </c>
    </row>
    <row r="115" spans="2:56" x14ac:dyDescent="0.2">
      <c r="B115" s="43">
        <v>1</v>
      </c>
      <c r="C115" s="73" t="s">
        <v>14538</v>
      </c>
      <c r="E115" s="73"/>
      <c r="F115" s="73"/>
      <c r="G115" t="s">
        <v>16009</v>
      </c>
      <c r="H115" s="73" t="s">
        <v>11553</v>
      </c>
      <c r="I115" s="73" t="s">
        <v>14081</v>
      </c>
      <c r="J115" s="73" t="s">
        <v>16011</v>
      </c>
      <c r="K115" s="73">
        <v>561</v>
      </c>
      <c r="Q115" s="260">
        <v>7.8909090909090915</v>
      </c>
      <c r="R115" s="260">
        <v>1.2582848310586652E-3</v>
      </c>
      <c r="T115" s="260">
        <v>2133.375</v>
      </c>
      <c r="U115" s="260">
        <v>0.49661728141004102</v>
      </c>
      <c r="AC115" s="73">
        <v>2.4449999999999998</v>
      </c>
      <c r="AU115" s="260">
        <v>26.263932107496466</v>
      </c>
      <c r="AW115" s="260">
        <v>34.75</v>
      </c>
      <c r="AX115" s="260">
        <v>0.22360679774997896</v>
      </c>
      <c r="AZ115" s="73">
        <v>1</v>
      </c>
      <c r="BA115">
        <v>198.31867990000001</v>
      </c>
      <c r="BD115" s="73" t="s">
        <v>16012</v>
      </c>
    </row>
    <row r="116" spans="2:56" x14ac:dyDescent="0.2">
      <c r="B116" s="43">
        <v>1</v>
      </c>
      <c r="C116" s="73" t="s">
        <v>14538</v>
      </c>
      <c r="E116" s="73"/>
      <c r="F116" s="73"/>
      <c r="G116" t="s">
        <v>16009</v>
      </c>
      <c r="H116" s="73" t="s">
        <v>11553</v>
      </c>
      <c r="I116" s="73" t="s">
        <v>14081</v>
      </c>
      <c r="J116" s="73" t="s">
        <v>16011</v>
      </c>
      <c r="K116" s="73">
        <v>602</v>
      </c>
      <c r="Q116" s="260">
        <v>7.8527272727272734</v>
      </c>
      <c r="R116" s="260">
        <v>3.7820485120258736E-3</v>
      </c>
      <c r="T116" s="260">
        <v>2139</v>
      </c>
      <c r="U116" s="260">
        <v>0.12994172844894958</v>
      </c>
      <c r="AC116" s="73">
        <v>2.4500000000000002</v>
      </c>
      <c r="AU116" s="260">
        <v>27.700919377652049</v>
      </c>
      <c r="AW116" s="260">
        <v>34.9</v>
      </c>
      <c r="AX116" s="260">
        <v>0.22360679774997896</v>
      </c>
      <c r="AZ116" s="73">
        <v>1</v>
      </c>
      <c r="BA116">
        <v>405.98704759999998</v>
      </c>
      <c r="BD116" s="73" t="s">
        <v>16012</v>
      </c>
    </row>
    <row r="117" spans="2:56" x14ac:dyDescent="0.2">
      <c r="B117" s="43">
        <v>1</v>
      </c>
      <c r="C117" s="73" t="s">
        <v>14538</v>
      </c>
      <c r="E117" s="73"/>
      <c r="F117" s="73"/>
      <c r="G117" t="s">
        <v>16009</v>
      </c>
      <c r="H117" s="73" t="s">
        <v>11553</v>
      </c>
      <c r="I117" s="73" t="s">
        <v>14081</v>
      </c>
      <c r="J117" s="73" t="s">
        <v>16011</v>
      </c>
      <c r="K117" s="73">
        <v>602</v>
      </c>
      <c r="Q117" s="260">
        <v>7.8527272727272734</v>
      </c>
      <c r="R117" s="260">
        <v>3.7820485120258736E-3</v>
      </c>
      <c r="T117" s="260">
        <v>2139</v>
      </c>
      <c r="U117" s="260">
        <v>0.12994172844894958</v>
      </c>
      <c r="AC117" s="73">
        <v>2.4500000000000002</v>
      </c>
      <c r="AU117" s="260">
        <v>27.700919377652049</v>
      </c>
      <c r="AW117" s="260">
        <v>34.9</v>
      </c>
      <c r="AX117" s="260">
        <v>0.22360679774997896</v>
      </c>
      <c r="AZ117" s="73">
        <v>1</v>
      </c>
      <c r="BA117">
        <v>490.31653799999998</v>
      </c>
      <c r="BD117" s="73" t="s">
        <v>16012</v>
      </c>
    </row>
    <row r="118" spans="2:56" x14ac:dyDescent="0.2">
      <c r="B118" s="43">
        <v>1</v>
      </c>
      <c r="C118" s="73" t="s">
        <v>14538</v>
      </c>
      <c r="E118" s="73"/>
      <c r="F118" s="73"/>
      <c r="G118" t="s">
        <v>16009</v>
      </c>
      <c r="H118" s="73" t="s">
        <v>11553</v>
      </c>
      <c r="I118" s="73" t="s">
        <v>14081</v>
      </c>
      <c r="J118" s="73" t="s">
        <v>16011</v>
      </c>
      <c r="K118" s="73">
        <v>602</v>
      </c>
      <c r="Q118" s="260">
        <v>7.8527272727272734</v>
      </c>
      <c r="R118" s="260">
        <v>3.7820485120258736E-3</v>
      </c>
      <c r="T118" s="260">
        <v>2139</v>
      </c>
      <c r="U118" s="260">
        <v>0.12994172844894958</v>
      </c>
      <c r="AC118" s="73">
        <v>2.4500000000000002</v>
      </c>
      <c r="AU118" s="260">
        <v>27.700919377652049</v>
      </c>
      <c r="AW118" s="260">
        <v>34.9</v>
      </c>
      <c r="AX118" s="260">
        <v>0.22360679774997896</v>
      </c>
      <c r="AZ118" s="73">
        <v>1</v>
      </c>
      <c r="BA118">
        <v>475.3966264</v>
      </c>
      <c r="BD118" s="73" t="s">
        <v>16012</v>
      </c>
    </row>
    <row r="119" spans="2:56" x14ac:dyDescent="0.2">
      <c r="B119" s="43">
        <v>1</v>
      </c>
      <c r="C119" s="73" t="s">
        <v>14538</v>
      </c>
      <c r="E119" s="73"/>
      <c r="F119" s="73"/>
      <c r="G119" t="s">
        <v>16009</v>
      </c>
      <c r="H119" s="73" t="s">
        <v>11553</v>
      </c>
      <c r="I119" s="73" t="s">
        <v>14081</v>
      </c>
      <c r="J119" s="73" t="s">
        <v>16011</v>
      </c>
      <c r="K119" s="73">
        <v>602</v>
      </c>
      <c r="Q119" s="260">
        <v>7.8527272727272734</v>
      </c>
      <c r="R119" s="260">
        <v>3.7820485120258736E-3</v>
      </c>
      <c r="T119" s="260">
        <v>2139</v>
      </c>
      <c r="U119" s="260">
        <v>0.12994172844894958</v>
      </c>
      <c r="AC119" s="73">
        <v>2.4500000000000002</v>
      </c>
      <c r="AU119" s="260">
        <v>27.700919377652049</v>
      </c>
      <c r="AW119" s="260">
        <v>34.9</v>
      </c>
      <c r="AX119" s="260">
        <v>0.22360679774997896</v>
      </c>
      <c r="AZ119" s="73">
        <v>1</v>
      </c>
      <c r="BA119">
        <v>594.45496500000002</v>
      </c>
      <c r="BD119" s="73" t="s">
        <v>16012</v>
      </c>
    </row>
    <row r="120" spans="2:56" x14ac:dyDescent="0.2">
      <c r="B120" s="43">
        <v>1</v>
      </c>
      <c r="C120" s="73" t="s">
        <v>14538</v>
      </c>
      <c r="E120" s="73"/>
      <c r="F120" s="73"/>
      <c r="G120" t="s">
        <v>16009</v>
      </c>
      <c r="H120" s="73" t="s">
        <v>11553</v>
      </c>
      <c r="I120" s="73" t="s">
        <v>14081</v>
      </c>
      <c r="J120" s="73" t="s">
        <v>16011</v>
      </c>
      <c r="K120" s="73">
        <v>602</v>
      </c>
      <c r="Q120" s="260">
        <v>7.8527272727272734</v>
      </c>
      <c r="R120" s="260">
        <v>3.7820485120258736E-3</v>
      </c>
      <c r="T120" s="260">
        <v>2139</v>
      </c>
      <c r="U120" s="260">
        <v>0.12994172844894958</v>
      </c>
      <c r="AC120" s="73">
        <v>2.4500000000000002</v>
      </c>
      <c r="AU120" s="260">
        <v>27.700919377652049</v>
      </c>
      <c r="AW120" s="260">
        <v>34.9</v>
      </c>
      <c r="AX120" s="260">
        <v>0.22360679774997896</v>
      </c>
      <c r="AZ120" s="73">
        <v>1</v>
      </c>
      <c r="BA120">
        <v>112.553054</v>
      </c>
      <c r="BD120" s="73" t="s">
        <v>16012</v>
      </c>
    </row>
    <row r="121" spans="2:56" x14ac:dyDescent="0.2">
      <c r="B121" s="43">
        <v>1</v>
      </c>
      <c r="C121" s="73" t="s">
        <v>14538</v>
      </c>
      <c r="E121" s="73"/>
      <c r="F121" s="73"/>
      <c r="G121" t="s">
        <v>16009</v>
      </c>
      <c r="H121" s="73" t="s">
        <v>11553</v>
      </c>
      <c r="I121" s="73" t="s">
        <v>14081</v>
      </c>
      <c r="J121" s="73" t="s">
        <v>16011</v>
      </c>
      <c r="K121" s="73">
        <v>602</v>
      </c>
      <c r="Q121" s="260">
        <v>7.8527272727272734</v>
      </c>
      <c r="R121" s="260">
        <v>3.7820485120258736E-3</v>
      </c>
      <c r="T121" s="260">
        <v>2139</v>
      </c>
      <c r="U121" s="260">
        <v>0.12994172844894958</v>
      </c>
      <c r="AC121" s="73">
        <v>2.4500000000000002</v>
      </c>
      <c r="AU121" s="260">
        <v>27.700919377652049</v>
      </c>
      <c r="AW121" s="260">
        <v>34.9</v>
      </c>
      <c r="AX121" s="260">
        <v>0.22360679774997896</v>
      </c>
      <c r="AZ121" s="73">
        <v>1</v>
      </c>
      <c r="BA121">
        <v>0</v>
      </c>
      <c r="BD121" s="73" t="s">
        <v>16012</v>
      </c>
    </row>
    <row r="122" spans="2:56" x14ac:dyDescent="0.2">
      <c r="B122" s="43">
        <v>1</v>
      </c>
      <c r="C122" s="73" t="s">
        <v>14538</v>
      </c>
      <c r="E122" s="73"/>
      <c r="F122" s="73"/>
      <c r="G122" t="s">
        <v>16009</v>
      </c>
      <c r="H122" s="73" t="s">
        <v>11553</v>
      </c>
      <c r="I122" s="73" t="s">
        <v>14081</v>
      </c>
      <c r="J122" s="73" t="s">
        <v>16011</v>
      </c>
      <c r="K122" s="73">
        <v>602</v>
      </c>
      <c r="Q122" s="260">
        <v>7.8527272727272734</v>
      </c>
      <c r="R122" s="260">
        <v>3.7820485120258736E-3</v>
      </c>
      <c r="T122" s="260">
        <v>2139</v>
      </c>
      <c r="U122" s="260">
        <v>0.12994172844894958</v>
      </c>
      <c r="AC122" s="73">
        <v>2.4500000000000002</v>
      </c>
      <c r="AU122" s="260">
        <v>27.700919377652049</v>
      </c>
      <c r="AW122" s="260">
        <v>34.9</v>
      </c>
      <c r="AX122" s="260">
        <v>0.22360679774997896</v>
      </c>
      <c r="AZ122" s="73">
        <v>1</v>
      </c>
      <c r="BA122">
        <v>176.28864659999999</v>
      </c>
      <c r="BD122" s="73" t="s">
        <v>16012</v>
      </c>
    </row>
    <row r="123" spans="2:56" x14ac:dyDescent="0.2">
      <c r="B123" s="43">
        <v>1</v>
      </c>
      <c r="C123" s="73" t="s">
        <v>14538</v>
      </c>
      <c r="E123" s="73"/>
      <c r="F123" s="73"/>
      <c r="G123" t="s">
        <v>16009</v>
      </c>
      <c r="H123" s="73" t="s">
        <v>11553</v>
      </c>
      <c r="I123" s="73" t="s">
        <v>14081</v>
      </c>
      <c r="J123" s="73" t="s">
        <v>16011</v>
      </c>
      <c r="K123" s="73">
        <v>602</v>
      </c>
      <c r="Q123" s="260">
        <v>7.8527272727272734</v>
      </c>
      <c r="R123" s="260">
        <v>3.7820485120258736E-3</v>
      </c>
      <c r="T123" s="260">
        <v>2139</v>
      </c>
      <c r="U123" s="260">
        <v>0.12994172844894958</v>
      </c>
      <c r="AC123" s="73">
        <v>2.4500000000000002</v>
      </c>
      <c r="AU123" s="260">
        <v>27.700919377652049</v>
      </c>
      <c r="AW123" s="260">
        <v>34.9</v>
      </c>
      <c r="AX123" s="260">
        <v>0.22360679774997896</v>
      </c>
      <c r="AZ123" s="73">
        <v>1</v>
      </c>
      <c r="BA123">
        <v>43.679435050000002</v>
      </c>
      <c r="BD123" s="73" t="s">
        <v>16012</v>
      </c>
    </row>
    <row r="124" spans="2:56" x14ac:dyDescent="0.2">
      <c r="B124" s="43">
        <v>1</v>
      </c>
      <c r="C124" s="73" t="s">
        <v>14538</v>
      </c>
      <c r="E124" s="73"/>
      <c r="F124" s="73"/>
      <c r="G124" t="s">
        <v>16009</v>
      </c>
      <c r="H124" s="73" t="s">
        <v>11553</v>
      </c>
      <c r="I124" s="73" t="s">
        <v>14081</v>
      </c>
      <c r="J124" s="73" t="s">
        <v>16011</v>
      </c>
      <c r="K124" s="73">
        <v>602</v>
      </c>
      <c r="Q124" s="260">
        <v>7.8527272727272734</v>
      </c>
      <c r="R124" s="260">
        <v>3.7820485120258736E-3</v>
      </c>
      <c r="T124" s="260">
        <v>2139</v>
      </c>
      <c r="U124" s="260">
        <v>0.12994172844894958</v>
      </c>
      <c r="AC124" s="73">
        <v>2.4500000000000002</v>
      </c>
      <c r="AU124" s="260">
        <v>27.700919377652049</v>
      </c>
      <c r="AW124" s="260">
        <v>34.9</v>
      </c>
      <c r="AX124" s="260">
        <v>0.22360679774997896</v>
      </c>
      <c r="AZ124" s="73">
        <v>1</v>
      </c>
      <c r="BA124">
        <v>170.14018469999999</v>
      </c>
      <c r="BD124" s="73" t="s">
        <v>16012</v>
      </c>
    </row>
    <row r="125" spans="2:56" x14ac:dyDescent="0.2">
      <c r="B125" s="43">
        <v>1</v>
      </c>
      <c r="C125" s="73" t="s">
        <v>14538</v>
      </c>
      <c r="E125" s="73"/>
      <c r="F125" s="73"/>
      <c r="G125" t="s">
        <v>16009</v>
      </c>
      <c r="H125" s="73" t="s">
        <v>11553</v>
      </c>
      <c r="I125" s="73" t="s">
        <v>14081</v>
      </c>
      <c r="J125" s="73" t="s">
        <v>16011</v>
      </c>
      <c r="K125" s="73">
        <v>602</v>
      </c>
      <c r="Q125" s="260">
        <v>7.8527272727272734</v>
      </c>
      <c r="R125" s="260">
        <v>3.7820485120258736E-3</v>
      </c>
      <c r="T125" s="260">
        <v>2139</v>
      </c>
      <c r="U125" s="260">
        <v>0.12994172844894958</v>
      </c>
      <c r="AC125" s="73">
        <v>2.4500000000000002</v>
      </c>
      <c r="AU125" s="260">
        <v>27.700919377652049</v>
      </c>
      <c r="AW125" s="260">
        <v>34.9</v>
      </c>
      <c r="AX125" s="260">
        <v>0.22360679774997896</v>
      </c>
      <c r="AZ125" s="73">
        <v>1</v>
      </c>
      <c r="BA125">
        <v>118.0558283</v>
      </c>
      <c r="BD125" s="73" t="s">
        <v>16012</v>
      </c>
    </row>
    <row r="126" spans="2:56" x14ac:dyDescent="0.2">
      <c r="B126" s="43">
        <v>1</v>
      </c>
      <c r="C126" s="73" t="s">
        <v>14538</v>
      </c>
      <c r="E126" s="73"/>
      <c r="F126" s="73"/>
      <c r="G126" t="s">
        <v>16009</v>
      </c>
      <c r="H126" s="73" t="s">
        <v>11553</v>
      </c>
      <c r="I126" s="73" t="s">
        <v>14081</v>
      </c>
      <c r="J126" s="73" t="s">
        <v>16011</v>
      </c>
      <c r="K126" s="73">
        <v>927.5</v>
      </c>
      <c r="Q126" s="260">
        <v>7.7150000000000007</v>
      </c>
      <c r="R126" s="260">
        <v>6.3644021778424308E-3</v>
      </c>
      <c r="T126" s="260">
        <v>2199</v>
      </c>
      <c r="U126" s="260">
        <v>4.5236994512333366E-2</v>
      </c>
      <c r="AC126" s="73">
        <v>1.9699999999999998</v>
      </c>
      <c r="AU126" s="260">
        <v>29.114285714285714</v>
      </c>
      <c r="AW126" s="260">
        <v>34.799999999999997</v>
      </c>
      <c r="AX126" s="260">
        <v>0.22360679774997896</v>
      </c>
      <c r="AZ126" s="73">
        <v>1</v>
      </c>
      <c r="BA126">
        <v>-170.48481630000001</v>
      </c>
      <c r="BD126" s="73" t="s">
        <v>16012</v>
      </c>
    </row>
    <row r="127" spans="2:56" x14ac:dyDescent="0.2">
      <c r="B127" s="43">
        <v>1</v>
      </c>
      <c r="C127" s="73" t="s">
        <v>14538</v>
      </c>
      <c r="E127" s="73"/>
      <c r="F127" s="73"/>
      <c r="G127" t="s">
        <v>16009</v>
      </c>
      <c r="H127" s="73" t="s">
        <v>11553</v>
      </c>
      <c r="I127" s="73" t="s">
        <v>14081</v>
      </c>
      <c r="J127" s="73" t="s">
        <v>16011</v>
      </c>
      <c r="K127" s="73">
        <v>927.5</v>
      </c>
      <c r="Q127" s="260">
        <v>7.7150000000000007</v>
      </c>
      <c r="R127" s="260">
        <v>6.3644021778424308E-3</v>
      </c>
      <c r="T127" s="260">
        <v>2199</v>
      </c>
      <c r="U127" s="260">
        <v>4.5236994512333366E-2</v>
      </c>
      <c r="AC127" s="73">
        <v>1.9699999999999998</v>
      </c>
      <c r="AU127" s="260">
        <v>29.114285714285714</v>
      </c>
      <c r="AW127" s="260">
        <v>34.799999999999997</v>
      </c>
      <c r="AX127" s="260">
        <v>0.22360679774997896</v>
      </c>
      <c r="AZ127" s="73">
        <v>1</v>
      </c>
      <c r="BA127">
        <v>-261.96063179999999</v>
      </c>
      <c r="BD127" s="73" t="s">
        <v>16012</v>
      </c>
    </row>
    <row r="128" spans="2:56" x14ac:dyDescent="0.2">
      <c r="B128" s="43">
        <v>1</v>
      </c>
      <c r="C128" s="73" t="s">
        <v>14538</v>
      </c>
      <c r="E128" s="73"/>
      <c r="F128" s="73"/>
      <c r="G128" t="s">
        <v>16009</v>
      </c>
      <c r="H128" s="73" t="s">
        <v>11553</v>
      </c>
      <c r="I128" s="73" t="s">
        <v>14081</v>
      </c>
      <c r="J128" s="73" t="s">
        <v>16011</v>
      </c>
      <c r="K128" s="73">
        <v>927.5</v>
      </c>
      <c r="Q128" s="260">
        <v>7.7150000000000007</v>
      </c>
      <c r="R128" s="260">
        <v>6.3644021778424308E-3</v>
      </c>
      <c r="T128" s="260">
        <v>2199</v>
      </c>
      <c r="U128" s="260">
        <v>4.5236994512333366E-2</v>
      </c>
      <c r="AC128" s="73">
        <v>1.9699999999999998</v>
      </c>
      <c r="AU128" s="260">
        <v>29.114285714285714</v>
      </c>
      <c r="AW128" s="260">
        <v>34.799999999999997</v>
      </c>
      <c r="AX128" s="260">
        <v>0.22360679774997896</v>
      </c>
      <c r="AZ128" s="73">
        <v>1</v>
      </c>
      <c r="BA128">
        <v>-176.21293660000001</v>
      </c>
      <c r="BD128" s="73" t="s">
        <v>16012</v>
      </c>
    </row>
    <row r="129" spans="2:56" x14ac:dyDescent="0.2">
      <c r="B129" s="43">
        <v>1</v>
      </c>
      <c r="C129" s="73" t="s">
        <v>14538</v>
      </c>
      <c r="E129" s="73"/>
      <c r="F129" s="73"/>
      <c r="G129" t="s">
        <v>16009</v>
      </c>
      <c r="H129" s="73" t="s">
        <v>11553</v>
      </c>
      <c r="I129" s="73" t="s">
        <v>14081</v>
      </c>
      <c r="J129" s="73" t="s">
        <v>16011</v>
      </c>
      <c r="K129" s="73">
        <v>927.5</v>
      </c>
      <c r="Q129" s="260">
        <v>7.7150000000000007</v>
      </c>
      <c r="R129" s="260">
        <v>6.3644021778424308E-3</v>
      </c>
      <c r="T129" s="260">
        <v>2199</v>
      </c>
      <c r="U129" s="260">
        <v>4.5236994512333366E-2</v>
      </c>
      <c r="AC129" s="73">
        <v>1.9699999999999998</v>
      </c>
      <c r="AU129" s="260">
        <v>29.114285714285714</v>
      </c>
      <c r="AW129" s="260">
        <v>34.799999999999997</v>
      </c>
      <c r="AX129" s="260">
        <v>0.22360679774997896</v>
      </c>
      <c r="AZ129" s="73">
        <v>1</v>
      </c>
      <c r="BA129">
        <v>-70.631850900000003</v>
      </c>
      <c r="BD129" s="73" t="s">
        <v>16012</v>
      </c>
    </row>
    <row r="130" spans="2:56" x14ac:dyDescent="0.2">
      <c r="B130" s="43">
        <v>1</v>
      </c>
      <c r="C130" s="73" t="s">
        <v>14538</v>
      </c>
      <c r="E130" s="73"/>
      <c r="F130" s="73"/>
      <c r="G130" t="s">
        <v>16009</v>
      </c>
      <c r="H130" s="73" t="s">
        <v>11553</v>
      </c>
      <c r="I130" s="73" t="s">
        <v>14081</v>
      </c>
      <c r="J130" s="73" t="s">
        <v>16011</v>
      </c>
      <c r="K130" s="73">
        <v>861.5</v>
      </c>
      <c r="Q130" s="260">
        <v>7.7350000000000003</v>
      </c>
      <c r="R130" s="260">
        <v>1.2712321568503081E-3</v>
      </c>
      <c r="T130" s="260">
        <v>2160.1</v>
      </c>
      <c r="U130" s="260">
        <v>0.20513595448455474</v>
      </c>
      <c r="AC130" s="73">
        <v>1.81</v>
      </c>
      <c r="AU130" s="260">
        <v>26.064002828854314</v>
      </c>
      <c r="AW130" s="260">
        <v>34.75</v>
      </c>
      <c r="AX130" s="260">
        <v>0.22360679774997896</v>
      </c>
      <c r="AZ130" s="73">
        <v>1</v>
      </c>
      <c r="BA130">
        <v>553.32433490000005</v>
      </c>
      <c r="BD130" s="73" t="s">
        <v>16012</v>
      </c>
    </row>
    <row r="131" spans="2:56" x14ac:dyDescent="0.2">
      <c r="B131" s="43">
        <v>1</v>
      </c>
      <c r="C131" s="73" t="s">
        <v>14538</v>
      </c>
      <c r="E131" s="73"/>
      <c r="F131" s="73"/>
      <c r="G131" t="s">
        <v>16009</v>
      </c>
      <c r="H131" s="73" t="s">
        <v>11553</v>
      </c>
      <c r="I131" s="73" t="s">
        <v>14081</v>
      </c>
      <c r="J131" s="73" t="s">
        <v>16011</v>
      </c>
      <c r="K131" s="73">
        <v>861.5</v>
      </c>
      <c r="Q131" s="260">
        <v>7.7350000000000003</v>
      </c>
      <c r="R131" s="260">
        <v>1.2712321568503081E-3</v>
      </c>
      <c r="T131" s="260">
        <v>2160.1</v>
      </c>
      <c r="U131" s="260">
        <v>0.20513595448455474</v>
      </c>
      <c r="AC131" s="73">
        <v>1.81</v>
      </c>
      <c r="AU131" s="260">
        <v>26.064002828854314</v>
      </c>
      <c r="AW131" s="260">
        <v>34.75</v>
      </c>
      <c r="AX131" s="260">
        <v>0.22360679774997896</v>
      </c>
      <c r="AZ131" s="73">
        <v>1</v>
      </c>
      <c r="BA131">
        <v>-540.31163279999998</v>
      </c>
      <c r="BD131" s="73" t="s">
        <v>16012</v>
      </c>
    </row>
    <row r="132" spans="2:56" x14ac:dyDescent="0.2">
      <c r="B132" s="43">
        <v>1</v>
      </c>
      <c r="C132" s="73" t="s">
        <v>14538</v>
      </c>
      <c r="E132" s="73"/>
      <c r="F132" s="73"/>
      <c r="G132" t="s">
        <v>16009</v>
      </c>
      <c r="H132" s="73" t="s">
        <v>11553</v>
      </c>
      <c r="I132" s="73" t="s">
        <v>14081</v>
      </c>
      <c r="J132" s="73" t="s">
        <v>16011</v>
      </c>
      <c r="K132" s="73">
        <v>861.5</v>
      </c>
      <c r="Q132" s="260">
        <v>7.7350000000000003</v>
      </c>
      <c r="R132" s="260">
        <v>1.2712321568503081E-3</v>
      </c>
      <c r="T132" s="260">
        <v>2160.1</v>
      </c>
      <c r="U132" s="260">
        <v>0.20513595448455474</v>
      </c>
      <c r="AC132" s="73">
        <v>1.81</v>
      </c>
      <c r="AU132" s="260">
        <v>26.064002828854314</v>
      </c>
      <c r="AW132" s="260">
        <v>34.75</v>
      </c>
      <c r="AX132" s="260">
        <v>0.22360679774997896</v>
      </c>
      <c r="AZ132" s="73">
        <v>1</v>
      </c>
      <c r="BA132">
        <v>272.73765730000002</v>
      </c>
      <c r="BD132" s="73" t="s">
        <v>16012</v>
      </c>
    </row>
    <row r="133" spans="2:56" x14ac:dyDescent="0.2">
      <c r="B133" s="43">
        <v>1</v>
      </c>
      <c r="C133" s="73" t="s">
        <v>14538</v>
      </c>
      <c r="E133" s="73"/>
      <c r="F133" s="73"/>
      <c r="G133" t="s">
        <v>16009</v>
      </c>
      <c r="H133" s="73" t="s">
        <v>11553</v>
      </c>
      <c r="I133" s="73" t="s">
        <v>14081</v>
      </c>
      <c r="J133" s="73" t="s">
        <v>16011</v>
      </c>
      <c r="K133" s="73">
        <v>861.5</v>
      </c>
      <c r="Q133" s="260">
        <v>7.7350000000000003</v>
      </c>
      <c r="R133" s="260">
        <v>1.2712321568503081E-3</v>
      </c>
      <c r="T133" s="260">
        <v>2160.1</v>
      </c>
      <c r="U133" s="260">
        <v>0.20513595448455474</v>
      </c>
      <c r="AC133" s="73">
        <v>1.81</v>
      </c>
      <c r="AU133" s="260">
        <v>26.064002828854314</v>
      </c>
      <c r="AW133" s="260">
        <v>34.75</v>
      </c>
      <c r="AX133" s="260">
        <v>0.22360679774997896</v>
      </c>
      <c r="AZ133" s="73">
        <v>1</v>
      </c>
      <c r="BA133">
        <v>714.06107459999998</v>
      </c>
      <c r="BD133" s="73" t="s">
        <v>16012</v>
      </c>
    </row>
    <row r="134" spans="2:56" x14ac:dyDescent="0.2">
      <c r="B134" s="43">
        <v>1</v>
      </c>
      <c r="C134" s="73" t="s">
        <v>14538</v>
      </c>
      <c r="E134" s="73"/>
      <c r="F134" s="73"/>
      <c r="G134" t="s">
        <v>16009</v>
      </c>
      <c r="H134" s="73" t="s">
        <v>11553</v>
      </c>
      <c r="I134" s="73" t="s">
        <v>14081</v>
      </c>
      <c r="J134" s="73" t="s">
        <v>16011</v>
      </c>
      <c r="K134" s="73">
        <v>861.5</v>
      </c>
      <c r="Q134" s="260">
        <v>7.7350000000000003</v>
      </c>
      <c r="R134" s="260">
        <v>1.2712321568503081E-3</v>
      </c>
      <c r="T134" s="260">
        <v>2160.1</v>
      </c>
      <c r="U134" s="260">
        <v>0.20513595448455474</v>
      </c>
      <c r="AC134" s="73">
        <v>1.81</v>
      </c>
      <c r="AU134" s="260">
        <v>26.064002828854314</v>
      </c>
      <c r="AW134" s="260">
        <v>34.75</v>
      </c>
      <c r="AX134" s="260">
        <v>0.22360679774997896</v>
      </c>
      <c r="AZ134" s="73">
        <v>1</v>
      </c>
      <c r="BA134">
        <v>541.06154489999994</v>
      </c>
      <c r="BD134" s="73" t="s">
        <v>16012</v>
      </c>
    </row>
    <row r="135" spans="2:56" x14ac:dyDescent="0.2">
      <c r="B135" s="43">
        <v>1</v>
      </c>
      <c r="C135" s="73" t="s">
        <v>14538</v>
      </c>
      <c r="E135" s="73"/>
      <c r="F135" s="73"/>
      <c r="G135" t="s">
        <v>16009</v>
      </c>
      <c r="H135" s="73" t="s">
        <v>11553</v>
      </c>
      <c r="I135" s="73" t="s">
        <v>14081</v>
      </c>
      <c r="J135" s="73" t="s">
        <v>16011</v>
      </c>
      <c r="K135" s="73">
        <v>861.5</v>
      </c>
      <c r="Q135" s="260">
        <v>7.7350000000000003</v>
      </c>
      <c r="R135" s="260">
        <v>1.2712321568503081E-3</v>
      </c>
      <c r="T135" s="260">
        <v>2160.1</v>
      </c>
      <c r="U135" s="260">
        <v>0.20513595448455474</v>
      </c>
      <c r="AC135" s="73">
        <v>1.81</v>
      </c>
      <c r="AU135" s="260">
        <v>26.064002828854314</v>
      </c>
      <c r="AW135" s="260">
        <v>34.75</v>
      </c>
      <c r="AX135" s="260">
        <v>0.22360679774997896</v>
      </c>
      <c r="AZ135" s="73">
        <v>1</v>
      </c>
      <c r="BA135">
        <v>588.20798660000003</v>
      </c>
      <c r="BD135" s="73" t="s">
        <v>16012</v>
      </c>
    </row>
    <row r="136" spans="2:56" x14ac:dyDescent="0.2">
      <c r="B136" s="43">
        <v>1</v>
      </c>
      <c r="C136" s="73" t="s">
        <v>14538</v>
      </c>
      <c r="E136" s="73"/>
      <c r="F136" s="73"/>
      <c r="G136" t="s">
        <v>16009</v>
      </c>
      <c r="H136" s="73" t="s">
        <v>11553</v>
      </c>
      <c r="I136" s="73" t="s">
        <v>14081</v>
      </c>
      <c r="J136" s="73" t="s">
        <v>16011</v>
      </c>
      <c r="K136" s="73">
        <v>861.5</v>
      </c>
      <c r="Q136" s="260">
        <v>7.7350000000000003</v>
      </c>
      <c r="R136" s="260">
        <v>1.2712321568503081E-3</v>
      </c>
      <c r="T136" s="260">
        <v>2160.1</v>
      </c>
      <c r="U136" s="260">
        <v>0.20513595448455474</v>
      </c>
      <c r="AC136" s="73">
        <v>1.81</v>
      </c>
      <c r="AU136" s="260">
        <v>26.064002828854314</v>
      </c>
      <c r="AW136" s="260">
        <v>34.75</v>
      </c>
      <c r="AX136" s="260">
        <v>0.22360679774997896</v>
      </c>
      <c r="AZ136" s="73">
        <v>1</v>
      </c>
      <c r="BA136">
        <v>71.128010419999995</v>
      </c>
      <c r="BD136" s="73" t="s">
        <v>16012</v>
      </c>
    </row>
    <row r="137" spans="2:56" x14ac:dyDescent="0.2">
      <c r="B137" s="43">
        <v>1</v>
      </c>
      <c r="C137" s="73" t="s">
        <v>14538</v>
      </c>
      <c r="E137" s="73"/>
      <c r="F137" s="73"/>
      <c r="G137" t="s">
        <v>16009</v>
      </c>
      <c r="H137" s="73" t="s">
        <v>11553</v>
      </c>
      <c r="I137" s="73" t="s">
        <v>14081</v>
      </c>
      <c r="J137" s="73" t="s">
        <v>16011</v>
      </c>
      <c r="K137" s="73">
        <v>861.5</v>
      </c>
      <c r="Q137" s="260">
        <v>7.7350000000000003</v>
      </c>
      <c r="R137" s="260">
        <v>1.2712321568503081E-3</v>
      </c>
      <c r="T137" s="260">
        <v>2160.1</v>
      </c>
      <c r="U137" s="260">
        <v>0.20513595448455474</v>
      </c>
      <c r="AC137" s="73">
        <v>1.81</v>
      </c>
      <c r="AU137" s="260">
        <v>26.064002828854314</v>
      </c>
      <c r="AW137" s="260">
        <v>34.75</v>
      </c>
      <c r="AX137" s="260">
        <v>0.22360679774997896</v>
      </c>
      <c r="AZ137" s="73">
        <v>1</v>
      </c>
      <c r="BA137">
        <v>-440.35658740000002</v>
      </c>
      <c r="BD137" s="73" t="s">
        <v>16012</v>
      </c>
    </row>
    <row r="138" spans="2:56" x14ac:dyDescent="0.2">
      <c r="B138" s="43">
        <v>1</v>
      </c>
      <c r="C138" s="73" t="s">
        <v>14538</v>
      </c>
      <c r="E138" s="73"/>
      <c r="F138" s="73"/>
      <c r="G138" t="s">
        <v>16009</v>
      </c>
      <c r="H138" s="73" t="s">
        <v>11553</v>
      </c>
      <c r="I138" s="73" t="s">
        <v>14081</v>
      </c>
      <c r="J138" s="73" t="s">
        <v>16011</v>
      </c>
      <c r="K138" s="73">
        <v>861.5</v>
      </c>
      <c r="Q138" s="260">
        <v>7.7350000000000003</v>
      </c>
      <c r="R138" s="260">
        <v>1.2712321568503081E-3</v>
      </c>
      <c r="T138" s="260">
        <v>2160.1</v>
      </c>
      <c r="U138" s="260">
        <v>0.20513595448455474</v>
      </c>
      <c r="AC138" s="73">
        <v>1.81</v>
      </c>
      <c r="AU138" s="260">
        <v>26.064002828854314</v>
      </c>
      <c r="AW138" s="260">
        <v>34.75</v>
      </c>
      <c r="AX138" s="260">
        <v>0.22360679774997896</v>
      </c>
      <c r="AZ138" s="73">
        <v>1</v>
      </c>
      <c r="BA138">
        <v>-470.54941109999999</v>
      </c>
      <c r="BD138" s="73" t="s">
        <v>16012</v>
      </c>
    </row>
    <row r="139" spans="2:56" x14ac:dyDescent="0.2">
      <c r="B139" s="43">
        <v>1</v>
      </c>
      <c r="C139" s="73" t="s">
        <v>14538</v>
      </c>
      <c r="E139" s="73"/>
      <c r="F139" s="73"/>
      <c r="G139" t="s">
        <v>16009</v>
      </c>
      <c r="H139" s="73" t="s">
        <v>11553</v>
      </c>
      <c r="I139" s="73" t="s">
        <v>14081</v>
      </c>
      <c r="J139" s="73" t="s">
        <v>16011</v>
      </c>
      <c r="K139" s="73">
        <v>861.5</v>
      </c>
      <c r="Q139" s="260">
        <v>7.7350000000000003</v>
      </c>
      <c r="R139" s="260">
        <v>1.2712321568503081E-3</v>
      </c>
      <c r="T139" s="260">
        <v>2160.1</v>
      </c>
      <c r="U139" s="260">
        <v>0.20513595448455474</v>
      </c>
      <c r="AC139" s="73">
        <v>1.81</v>
      </c>
      <c r="AU139" s="260">
        <v>26.064002828854314</v>
      </c>
      <c r="AW139" s="260">
        <v>34.75</v>
      </c>
      <c r="AX139" s="260">
        <v>0.22360679774997896</v>
      </c>
      <c r="AZ139" s="73">
        <v>1</v>
      </c>
      <c r="BA139">
        <v>-76.117317799999995</v>
      </c>
      <c r="BD139" s="73" t="s">
        <v>16012</v>
      </c>
    </row>
    <row r="140" spans="2:56" x14ac:dyDescent="0.2">
      <c r="B140" s="43">
        <v>1</v>
      </c>
      <c r="C140" s="73" t="s">
        <v>14538</v>
      </c>
      <c r="E140" s="73"/>
      <c r="F140" s="73"/>
      <c r="G140" t="s">
        <v>16009</v>
      </c>
      <c r="H140" s="73" t="s">
        <v>11553</v>
      </c>
      <c r="I140" s="73" t="s">
        <v>14081</v>
      </c>
      <c r="J140" s="73" t="s">
        <v>16011</v>
      </c>
      <c r="K140" s="73">
        <v>861.5</v>
      </c>
      <c r="Q140" s="260">
        <v>7.7350000000000003</v>
      </c>
      <c r="R140" s="260">
        <v>1.2712321568503081E-3</v>
      </c>
      <c r="T140" s="260">
        <v>2160.1</v>
      </c>
      <c r="U140" s="260">
        <v>0.20513595448455474</v>
      </c>
      <c r="AC140" s="73">
        <v>1.81</v>
      </c>
      <c r="AU140" s="260">
        <v>26.064002828854314</v>
      </c>
      <c r="AW140" s="260">
        <v>34.75</v>
      </c>
      <c r="AX140" s="260">
        <v>0.22360679774997896</v>
      </c>
      <c r="AZ140" s="73">
        <v>1</v>
      </c>
      <c r="BA140">
        <v>-301.61303140000001</v>
      </c>
      <c r="BD140" s="73" t="s">
        <v>16012</v>
      </c>
    </row>
    <row r="141" spans="2:56" x14ac:dyDescent="0.2">
      <c r="B141" s="43">
        <v>1</v>
      </c>
      <c r="C141" s="73" t="s">
        <v>14538</v>
      </c>
      <c r="E141" s="73"/>
      <c r="F141" s="73"/>
      <c r="G141" t="s">
        <v>16009</v>
      </c>
      <c r="H141" s="73" t="s">
        <v>11553</v>
      </c>
      <c r="I141" s="73" t="s">
        <v>14081</v>
      </c>
      <c r="J141" s="73" t="s">
        <v>16011</v>
      </c>
      <c r="K141" s="73">
        <v>861.5</v>
      </c>
      <c r="Q141" s="260">
        <v>7.7350000000000003</v>
      </c>
      <c r="R141" s="260">
        <v>1.2712321568503081E-3</v>
      </c>
      <c r="T141" s="260">
        <v>2160.1</v>
      </c>
      <c r="U141" s="260">
        <v>0.20513595448455474</v>
      </c>
      <c r="AC141" s="73">
        <v>1.81</v>
      </c>
      <c r="AU141" s="260">
        <v>26.064002828854314</v>
      </c>
      <c r="AW141" s="260">
        <v>34.75</v>
      </c>
      <c r="AX141" s="260">
        <v>0.22360679774997896</v>
      </c>
      <c r="AZ141" s="73">
        <v>1</v>
      </c>
      <c r="BA141">
        <v>-349.6747034</v>
      </c>
      <c r="BD141" s="73" t="s">
        <v>16012</v>
      </c>
    </row>
    <row r="142" spans="2:56" x14ac:dyDescent="0.2">
      <c r="B142" s="43">
        <v>1</v>
      </c>
      <c r="C142" s="73" t="s">
        <v>14538</v>
      </c>
      <c r="E142" s="73"/>
      <c r="F142" s="73"/>
      <c r="G142" t="s">
        <v>16009</v>
      </c>
      <c r="H142" s="73" t="s">
        <v>11553</v>
      </c>
      <c r="I142" s="73" t="s">
        <v>14081</v>
      </c>
      <c r="J142" s="73" t="s">
        <v>16011</v>
      </c>
      <c r="K142" s="73">
        <v>927.5</v>
      </c>
      <c r="Q142" s="260">
        <v>7.7150000000000007</v>
      </c>
      <c r="R142" s="260">
        <v>6.3644021778424308E-3</v>
      </c>
      <c r="T142" s="260">
        <v>2199</v>
      </c>
      <c r="U142" s="260">
        <v>4.5236994512333366E-2</v>
      </c>
      <c r="AC142" s="73">
        <v>1.9699999999999998</v>
      </c>
      <c r="AU142" s="260">
        <v>29.114285714285714</v>
      </c>
      <c r="AW142" s="260">
        <v>34.799999999999997</v>
      </c>
      <c r="AX142" s="260">
        <v>0.22360679774997896</v>
      </c>
      <c r="AZ142" s="73">
        <v>1</v>
      </c>
      <c r="BA142">
        <v>-733.26603450000005</v>
      </c>
      <c r="BD142" s="73" t="s">
        <v>16012</v>
      </c>
    </row>
    <row r="143" spans="2:56" x14ac:dyDescent="0.2">
      <c r="B143" s="43">
        <v>1</v>
      </c>
      <c r="C143" s="73" t="s">
        <v>14538</v>
      </c>
      <c r="E143" s="73"/>
      <c r="F143" s="73"/>
      <c r="G143" t="s">
        <v>16009</v>
      </c>
      <c r="H143" s="73" t="s">
        <v>11553</v>
      </c>
      <c r="I143" s="73" t="s">
        <v>14081</v>
      </c>
      <c r="J143" s="73" t="s">
        <v>16011</v>
      </c>
      <c r="K143" s="73">
        <v>927.5</v>
      </c>
      <c r="Q143" s="260">
        <v>7.7150000000000007</v>
      </c>
      <c r="R143" s="260">
        <v>6.3644021778424308E-3</v>
      </c>
      <c r="T143" s="260">
        <v>2199</v>
      </c>
      <c r="U143" s="260">
        <v>4.5236994512333366E-2</v>
      </c>
      <c r="AC143" s="73">
        <v>1.9699999999999998</v>
      </c>
      <c r="AU143" s="260">
        <v>29.114285714285714</v>
      </c>
      <c r="AW143" s="260">
        <v>34.799999999999997</v>
      </c>
      <c r="AX143" s="260">
        <v>0.22360679774997896</v>
      </c>
      <c r="AZ143" s="73">
        <v>1</v>
      </c>
      <c r="BA143">
        <v>-582.05918640000004</v>
      </c>
      <c r="BD143" s="73" t="s">
        <v>16012</v>
      </c>
    </row>
    <row r="144" spans="2:56" x14ac:dyDescent="0.2">
      <c r="B144" s="43">
        <v>1</v>
      </c>
      <c r="C144" s="73" t="s">
        <v>14538</v>
      </c>
      <c r="E144" s="73"/>
      <c r="F144" s="73"/>
      <c r="G144" t="s">
        <v>16009</v>
      </c>
      <c r="H144" s="73" t="s">
        <v>11553</v>
      </c>
      <c r="I144" s="73" t="s">
        <v>14081</v>
      </c>
      <c r="J144" s="73" t="s">
        <v>16011</v>
      </c>
      <c r="K144" s="73">
        <v>927.5</v>
      </c>
      <c r="Q144" s="260">
        <v>7.7150000000000007</v>
      </c>
      <c r="R144" s="260">
        <v>6.3644021778424308E-3</v>
      </c>
      <c r="T144" s="260">
        <v>2199</v>
      </c>
      <c r="U144" s="260">
        <v>4.5236994512333366E-2</v>
      </c>
      <c r="AC144" s="73">
        <v>1.9699999999999998</v>
      </c>
      <c r="AU144" s="260">
        <v>29.114285714285714</v>
      </c>
      <c r="AW144" s="260">
        <v>34.799999999999997</v>
      </c>
      <c r="AX144" s="260">
        <v>0.22360679774997896</v>
      </c>
      <c r="AZ144" s="73">
        <v>1</v>
      </c>
      <c r="BA144">
        <v>-162.02807129999999</v>
      </c>
      <c r="BD144" s="73" t="s">
        <v>16012</v>
      </c>
    </row>
    <row r="145" spans="2:56" x14ac:dyDescent="0.2">
      <c r="B145" s="43">
        <v>1</v>
      </c>
      <c r="C145" s="73" t="s">
        <v>14538</v>
      </c>
      <c r="E145" s="73"/>
      <c r="F145" s="73"/>
      <c r="G145" t="s">
        <v>16009</v>
      </c>
      <c r="H145" s="73" t="s">
        <v>11553</v>
      </c>
      <c r="I145" s="73" t="s">
        <v>14081</v>
      </c>
      <c r="J145" s="73" t="s">
        <v>16011</v>
      </c>
      <c r="K145" s="73">
        <v>927.5</v>
      </c>
      <c r="Q145" s="260">
        <v>7.7150000000000007</v>
      </c>
      <c r="R145" s="260">
        <v>6.3644021778424308E-3</v>
      </c>
      <c r="T145" s="260">
        <v>2199</v>
      </c>
      <c r="U145" s="260">
        <v>4.5236994512333366E-2</v>
      </c>
      <c r="AC145" s="73">
        <v>1.9699999999999998</v>
      </c>
      <c r="AU145" s="260">
        <v>29.114285714285714</v>
      </c>
      <c r="AW145" s="260">
        <v>34.799999999999997</v>
      </c>
      <c r="AX145" s="260">
        <v>0.22360679774997896</v>
      </c>
      <c r="AZ145" s="73">
        <v>1</v>
      </c>
      <c r="BA145">
        <v>-215.6373591</v>
      </c>
      <c r="BD145" s="73" t="s">
        <v>16012</v>
      </c>
    </row>
    <row r="146" spans="2:56" x14ac:dyDescent="0.2">
      <c r="B146" s="43">
        <v>1</v>
      </c>
      <c r="C146" s="73" t="s">
        <v>14538</v>
      </c>
      <c r="E146" s="73"/>
      <c r="F146" s="73"/>
      <c r="G146" t="s">
        <v>16009</v>
      </c>
      <c r="H146" s="73" t="s">
        <v>11553</v>
      </c>
      <c r="I146" s="73" t="s">
        <v>14081</v>
      </c>
      <c r="J146" s="73" t="s">
        <v>16011</v>
      </c>
      <c r="K146" s="73">
        <v>927.5</v>
      </c>
      <c r="Q146" s="260">
        <v>7.7150000000000007</v>
      </c>
      <c r="R146" s="260">
        <v>6.3644021778424308E-3</v>
      </c>
      <c r="T146" s="260">
        <v>2199</v>
      </c>
      <c r="U146" s="260">
        <v>4.5236994512333366E-2</v>
      </c>
      <c r="AC146" s="73">
        <v>1.9699999999999998</v>
      </c>
      <c r="AU146" s="260">
        <v>29.114285714285714</v>
      </c>
      <c r="AW146" s="260">
        <v>34.799999999999997</v>
      </c>
      <c r="AX146" s="260">
        <v>0.22360679774997896</v>
      </c>
      <c r="AZ146" s="73">
        <v>1</v>
      </c>
      <c r="BA146">
        <v>369.92501420000002</v>
      </c>
      <c r="BD146" s="73" t="s">
        <v>16012</v>
      </c>
    </row>
    <row r="147" spans="2:56" x14ac:dyDescent="0.2">
      <c r="B147" s="43">
        <v>1</v>
      </c>
      <c r="C147" s="73" t="s">
        <v>14538</v>
      </c>
      <c r="E147" s="73"/>
      <c r="F147" s="73"/>
      <c r="G147" t="s">
        <v>16009</v>
      </c>
      <c r="H147" s="73" t="s">
        <v>11553</v>
      </c>
      <c r="I147" s="73" t="s">
        <v>14081</v>
      </c>
      <c r="J147" s="73" t="s">
        <v>16011</v>
      </c>
      <c r="K147" s="73">
        <v>927.5</v>
      </c>
      <c r="Q147" s="260">
        <v>7.7150000000000007</v>
      </c>
      <c r="R147" s="260">
        <v>6.3644021778424308E-3</v>
      </c>
      <c r="T147" s="260">
        <v>2199</v>
      </c>
      <c r="U147" s="260">
        <v>4.5236994512333366E-2</v>
      </c>
      <c r="AC147" s="73">
        <v>1.9699999999999998</v>
      </c>
      <c r="AU147" s="260">
        <v>29.114285714285714</v>
      </c>
      <c r="AW147" s="260">
        <v>34.799999999999997</v>
      </c>
      <c r="AX147" s="260">
        <v>0.22360679774997896</v>
      </c>
      <c r="AZ147" s="73">
        <v>1</v>
      </c>
      <c r="BA147">
        <v>-457.75190909999998</v>
      </c>
      <c r="BD147" s="73" t="s">
        <v>16012</v>
      </c>
    </row>
    <row r="148" spans="2:56" x14ac:dyDescent="0.2">
      <c r="B148" s="43">
        <v>1</v>
      </c>
      <c r="C148" s="73" t="s">
        <v>14538</v>
      </c>
      <c r="E148" s="73"/>
      <c r="F148" s="73"/>
      <c r="G148" t="s">
        <v>16009</v>
      </c>
      <c r="H148" s="73" t="s">
        <v>11553</v>
      </c>
      <c r="I148" s="73" t="s">
        <v>14081</v>
      </c>
      <c r="J148" s="73" t="s">
        <v>16011</v>
      </c>
      <c r="K148" s="73">
        <v>977.5</v>
      </c>
      <c r="Q148" s="260">
        <v>7.6950000000000003</v>
      </c>
      <c r="R148" s="260">
        <v>1.2745319221005506E-3</v>
      </c>
      <c r="T148" s="260">
        <v>2182.4545454545455</v>
      </c>
      <c r="U148" s="260">
        <v>0.23423238809890801</v>
      </c>
      <c r="AC148" s="73">
        <v>1.78</v>
      </c>
      <c r="AU148" s="260">
        <v>27.664992927864215</v>
      </c>
      <c r="AW148" s="260">
        <v>34.75</v>
      </c>
      <c r="AX148" s="260">
        <v>0.22360679774997896</v>
      </c>
      <c r="AZ148" s="73">
        <v>1</v>
      </c>
      <c r="BA148">
        <v>225.8615442</v>
      </c>
      <c r="BD148" s="73" t="s">
        <v>16012</v>
      </c>
    </row>
    <row r="149" spans="2:56" x14ac:dyDescent="0.2">
      <c r="B149" s="43">
        <v>1</v>
      </c>
      <c r="C149" s="73" t="s">
        <v>14538</v>
      </c>
      <c r="E149" s="73"/>
      <c r="F149" s="73"/>
      <c r="G149" t="s">
        <v>16009</v>
      </c>
      <c r="H149" s="73" t="s">
        <v>11553</v>
      </c>
      <c r="I149" s="73" t="s">
        <v>14081</v>
      </c>
      <c r="J149" s="73" t="s">
        <v>16011</v>
      </c>
      <c r="K149" s="73">
        <v>977.5</v>
      </c>
      <c r="Q149" s="260">
        <v>7.6950000000000003</v>
      </c>
      <c r="R149" s="260">
        <v>1.2745319221005506E-3</v>
      </c>
      <c r="T149" s="260">
        <v>2182.4545454545455</v>
      </c>
      <c r="U149" s="260">
        <v>0.23423238809890801</v>
      </c>
      <c r="AC149" s="73">
        <v>1.78</v>
      </c>
      <c r="AU149" s="260">
        <v>27.664992927864215</v>
      </c>
      <c r="AW149" s="260">
        <v>34.75</v>
      </c>
      <c r="AX149" s="260">
        <v>0.22360679774997896</v>
      </c>
      <c r="AZ149" s="73">
        <v>1</v>
      </c>
      <c r="BA149">
        <v>354.70374989999999</v>
      </c>
      <c r="BD149" s="73" t="s">
        <v>16012</v>
      </c>
    </row>
    <row r="150" spans="2:56" x14ac:dyDescent="0.2">
      <c r="B150" s="43">
        <v>1</v>
      </c>
      <c r="C150" s="73" t="s">
        <v>14538</v>
      </c>
      <c r="E150" s="73"/>
      <c r="F150" s="73"/>
      <c r="G150" t="s">
        <v>16009</v>
      </c>
      <c r="H150" s="73" t="s">
        <v>11553</v>
      </c>
      <c r="I150" s="73" t="s">
        <v>14081</v>
      </c>
      <c r="J150" s="73" t="s">
        <v>16011</v>
      </c>
      <c r="K150" s="73">
        <v>977.5</v>
      </c>
      <c r="Q150" s="260">
        <v>7.6950000000000003</v>
      </c>
      <c r="R150" s="260">
        <v>1.2745319221005506E-3</v>
      </c>
      <c r="T150" s="260">
        <v>2182.4545454545455</v>
      </c>
      <c r="U150" s="260">
        <v>0.23423238809890801</v>
      </c>
      <c r="AC150" s="73">
        <v>1.78</v>
      </c>
      <c r="AU150" s="260">
        <v>27.664992927864215</v>
      </c>
      <c r="AW150" s="260">
        <v>34.75</v>
      </c>
      <c r="AX150" s="260">
        <v>0.22360679774997896</v>
      </c>
      <c r="AZ150" s="73">
        <v>1</v>
      </c>
      <c r="BA150">
        <v>274.3449124</v>
      </c>
      <c r="BD150" s="73" t="s">
        <v>16012</v>
      </c>
    </row>
    <row r="151" spans="2:56" x14ac:dyDescent="0.2">
      <c r="B151" s="43">
        <v>1</v>
      </c>
      <c r="C151" s="73" t="s">
        <v>14538</v>
      </c>
      <c r="E151" s="73"/>
      <c r="F151" s="73"/>
      <c r="G151" t="s">
        <v>16009</v>
      </c>
      <c r="H151" s="73" t="s">
        <v>11553</v>
      </c>
      <c r="I151" s="73" t="s">
        <v>14081</v>
      </c>
      <c r="J151" s="73" t="s">
        <v>16011</v>
      </c>
      <c r="K151" s="73">
        <v>977.5</v>
      </c>
      <c r="Q151" s="260">
        <v>7.6950000000000003</v>
      </c>
      <c r="R151" s="260">
        <v>1.2745319221005506E-3</v>
      </c>
      <c r="T151" s="260">
        <v>2182.4545454545455</v>
      </c>
      <c r="U151" s="260">
        <v>0.23423238809890801</v>
      </c>
      <c r="AC151" s="73">
        <v>1.78</v>
      </c>
      <c r="AU151" s="260">
        <v>27.664992927864215</v>
      </c>
      <c r="AW151" s="260">
        <v>34.75</v>
      </c>
      <c r="AX151" s="260">
        <v>0.22360679774997896</v>
      </c>
      <c r="AZ151" s="73">
        <v>1</v>
      </c>
      <c r="BA151">
        <v>108.2362577</v>
      </c>
      <c r="BD151" s="73" t="s">
        <v>16012</v>
      </c>
    </row>
    <row r="152" spans="2:56" x14ac:dyDescent="0.2">
      <c r="B152" s="43">
        <v>1</v>
      </c>
      <c r="C152" s="73" t="s">
        <v>14538</v>
      </c>
      <c r="E152" s="73"/>
      <c r="F152" s="73"/>
      <c r="G152" t="s">
        <v>16009</v>
      </c>
      <c r="H152" s="73" t="s">
        <v>11553</v>
      </c>
      <c r="I152" s="73" t="s">
        <v>14081</v>
      </c>
      <c r="J152" s="73" t="s">
        <v>16011</v>
      </c>
      <c r="K152" s="73">
        <v>977.5</v>
      </c>
      <c r="Q152" s="260">
        <v>7.6950000000000003</v>
      </c>
      <c r="R152" s="260">
        <v>1.2745319221005506E-3</v>
      </c>
      <c r="T152" s="260">
        <v>2182.4545454545455</v>
      </c>
      <c r="U152" s="260">
        <v>0.23423238809890801</v>
      </c>
      <c r="AC152" s="73">
        <v>1.78</v>
      </c>
      <c r="AU152" s="260">
        <v>27.664992927864215</v>
      </c>
      <c r="AW152" s="260">
        <v>34.75</v>
      </c>
      <c r="AX152" s="260">
        <v>0.22360679774997896</v>
      </c>
      <c r="AZ152" s="73">
        <v>1</v>
      </c>
      <c r="BA152">
        <v>533.88784150000004</v>
      </c>
      <c r="BD152" s="73" t="s">
        <v>16012</v>
      </c>
    </row>
    <row r="153" spans="2:56" x14ac:dyDescent="0.2">
      <c r="B153" s="43">
        <v>1</v>
      </c>
      <c r="C153" s="73" t="s">
        <v>14538</v>
      </c>
      <c r="E153" s="73"/>
      <c r="F153" s="73"/>
      <c r="G153" t="s">
        <v>16009</v>
      </c>
      <c r="H153" s="73" t="s">
        <v>11553</v>
      </c>
      <c r="I153" s="73" t="s">
        <v>14081</v>
      </c>
      <c r="J153" s="73" t="s">
        <v>16011</v>
      </c>
      <c r="K153" s="73">
        <v>977.5</v>
      </c>
      <c r="Q153" s="260">
        <v>7.6950000000000003</v>
      </c>
      <c r="R153" s="260">
        <v>1.2745319221005506E-3</v>
      </c>
      <c r="T153" s="260">
        <v>2182.4545454545455</v>
      </c>
      <c r="U153" s="260">
        <v>0.23423238809890801</v>
      </c>
      <c r="AC153" s="73">
        <v>1.78</v>
      </c>
      <c r="AU153" s="260">
        <v>27.664992927864215</v>
      </c>
      <c r="AW153" s="260">
        <v>34.75</v>
      </c>
      <c r="AX153" s="260">
        <v>0.22360679774997896</v>
      </c>
      <c r="AZ153" s="73">
        <v>1</v>
      </c>
      <c r="BA153">
        <v>107.34537539999999</v>
      </c>
      <c r="BD153" s="73" t="s">
        <v>16012</v>
      </c>
    </row>
    <row r="154" spans="2:56" x14ac:dyDescent="0.2">
      <c r="B154" s="43">
        <v>1</v>
      </c>
      <c r="C154" s="73" t="s">
        <v>14538</v>
      </c>
      <c r="E154" s="73"/>
      <c r="F154" s="73"/>
      <c r="G154" t="s">
        <v>16009</v>
      </c>
      <c r="H154" s="73" t="s">
        <v>11553</v>
      </c>
      <c r="I154" s="73" t="s">
        <v>14081</v>
      </c>
      <c r="J154" s="73" t="s">
        <v>16011</v>
      </c>
      <c r="K154" s="73">
        <v>977.5</v>
      </c>
      <c r="Q154" s="260">
        <v>7.6950000000000003</v>
      </c>
      <c r="R154" s="260">
        <v>1.2745319221005506E-3</v>
      </c>
      <c r="T154" s="260">
        <v>2182.4545454545455</v>
      </c>
      <c r="U154" s="260">
        <v>0.23423238809890801</v>
      </c>
      <c r="AC154" s="73">
        <v>1.78</v>
      </c>
      <c r="AU154" s="260">
        <v>27.664992927864215</v>
      </c>
      <c r="AW154" s="260">
        <v>34.75</v>
      </c>
      <c r="AX154" s="260">
        <v>0.22360679774997896</v>
      </c>
      <c r="AZ154" s="73">
        <v>1</v>
      </c>
      <c r="BA154">
        <v>-36.800897730000003</v>
      </c>
      <c r="BD154" s="73" t="s">
        <v>16012</v>
      </c>
    </row>
    <row r="155" spans="2:56" x14ac:dyDescent="0.2">
      <c r="B155" s="43">
        <v>1</v>
      </c>
      <c r="C155" s="73" t="s">
        <v>14538</v>
      </c>
      <c r="E155" s="73"/>
      <c r="F155" s="73"/>
      <c r="G155" t="s">
        <v>16009</v>
      </c>
      <c r="H155" s="73" t="s">
        <v>11553</v>
      </c>
      <c r="I155" s="73" t="s">
        <v>14081</v>
      </c>
      <c r="J155" s="73" t="s">
        <v>16011</v>
      </c>
      <c r="K155" s="73">
        <v>977.5</v>
      </c>
      <c r="Q155" s="260">
        <v>7.6950000000000003</v>
      </c>
      <c r="R155" s="260">
        <v>1.2745319221005506E-3</v>
      </c>
      <c r="T155" s="260">
        <v>2182.4545454545455</v>
      </c>
      <c r="U155" s="260">
        <v>0.23423238809890801</v>
      </c>
      <c r="AC155" s="73">
        <v>1.78</v>
      </c>
      <c r="AU155" s="260">
        <v>27.664992927864215</v>
      </c>
      <c r="AW155" s="260">
        <v>34.75</v>
      </c>
      <c r="AX155" s="260">
        <v>0.22360679774997896</v>
      </c>
      <c r="AZ155" s="73">
        <v>1</v>
      </c>
      <c r="BA155">
        <v>80.099173800000003</v>
      </c>
      <c r="BD155" s="73" t="s">
        <v>16012</v>
      </c>
    </row>
    <row r="156" spans="2:56" x14ac:dyDescent="0.2">
      <c r="B156" s="43">
        <v>1</v>
      </c>
      <c r="C156" s="73" t="s">
        <v>14538</v>
      </c>
      <c r="E156" s="73"/>
      <c r="F156" s="73"/>
      <c r="G156" t="s">
        <v>16009</v>
      </c>
      <c r="H156" s="73" t="s">
        <v>11553</v>
      </c>
      <c r="I156" s="73" t="s">
        <v>14081</v>
      </c>
      <c r="J156" s="73" t="s">
        <v>16011</v>
      </c>
      <c r="K156" s="73">
        <v>977.5</v>
      </c>
      <c r="Q156" s="260">
        <v>7.6950000000000003</v>
      </c>
      <c r="R156" s="260">
        <v>1.2745319221005506E-3</v>
      </c>
      <c r="T156" s="260">
        <v>2182.4545454545455</v>
      </c>
      <c r="U156" s="260">
        <v>0.23423238809890801</v>
      </c>
      <c r="AC156" s="73">
        <v>1.78</v>
      </c>
      <c r="AU156" s="260">
        <v>27.664992927864215</v>
      </c>
      <c r="AW156" s="260">
        <v>34.75</v>
      </c>
      <c r="AX156" s="260">
        <v>0.22360679774997896</v>
      </c>
      <c r="AZ156" s="73">
        <v>1</v>
      </c>
      <c r="BA156">
        <v>-106.24468419999999</v>
      </c>
      <c r="BD156" s="73" t="s">
        <v>16012</v>
      </c>
    </row>
    <row r="157" spans="2:56" x14ac:dyDescent="0.2">
      <c r="B157" s="43">
        <v>1</v>
      </c>
      <c r="C157" s="73" t="s">
        <v>14538</v>
      </c>
      <c r="E157" s="73"/>
      <c r="F157" s="73"/>
      <c r="G157" t="s">
        <v>16009</v>
      </c>
      <c r="H157" s="73" t="s">
        <v>11553</v>
      </c>
      <c r="I157" s="73" t="s">
        <v>14081</v>
      </c>
      <c r="J157" s="73" t="s">
        <v>16011</v>
      </c>
      <c r="K157" s="73">
        <v>861.5</v>
      </c>
      <c r="Q157" s="260">
        <v>7.7350000000000003</v>
      </c>
      <c r="R157" s="260">
        <v>1.2712321568503081E-3</v>
      </c>
      <c r="T157" s="260">
        <v>2160.1</v>
      </c>
      <c r="U157" s="260">
        <v>0.20513595448455474</v>
      </c>
      <c r="AC157" s="73">
        <v>1.81</v>
      </c>
      <c r="AU157" s="260">
        <v>26.064002828854314</v>
      </c>
      <c r="AW157" s="260">
        <v>34.75</v>
      </c>
      <c r="AX157" s="260">
        <v>0.22360679774997896</v>
      </c>
      <c r="AZ157" s="73">
        <v>1</v>
      </c>
      <c r="BA157">
        <v>56.207968100000002</v>
      </c>
      <c r="BD157" s="73" t="s">
        <v>16012</v>
      </c>
    </row>
    <row r="158" spans="2:56" x14ac:dyDescent="0.2">
      <c r="B158" s="43">
        <v>1</v>
      </c>
      <c r="C158" s="73" t="s">
        <v>14538</v>
      </c>
      <c r="E158" s="73"/>
      <c r="F158" s="73"/>
      <c r="G158" t="s">
        <v>16009</v>
      </c>
      <c r="H158" s="73" t="s">
        <v>11553</v>
      </c>
      <c r="I158" s="73" t="s">
        <v>14081</v>
      </c>
      <c r="J158" s="73" t="s">
        <v>16011</v>
      </c>
      <c r="K158" s="73">
        <v>861.5</v>
      </c>
      <c r="Q158" s="260">
        <v>7.7350000000000003</v>
      </c>
      <c r="R158" s="260">
        <v>1.2712321568503081E-3</v>
      </c>
      <c r="T158" s="260">
        <v>2160.1</v>
      </c>
      <c r="U158" s="260">
        <v>0.20513595448455474</v>
      </c>
      <c r="AC158" s="73">
        <v>1.81</v>
      </c>
      <c r="AU158" s="260">
        <v>26.064002828854314</v>
      </c>
      <c r="AW158" s="260">
        <v>34.75</v>
      </c>
      <c r="AX158" s="260">
        <v>0.22360679774997896</v>
      </c>
      <c r="AZ158" s="73">
        <v>1</v>
      </c>
      <c r="BA158">
        <v>0</v>
      </c>
      <c r="BD158" s="73" t="s">
        <v>16012</v>
      </c>
    </row>
    <row r="159" spans="2:56" x14ac:dyDescent="0.2">
      <c r="B159" s="43">
        <v>1</v>
      </c>
      <c r="C159" s="73" t="s">
        <v>14538</v>
      </c>
      <c r="E159" s="73"/>
      <c r="F159" s="73"/>
      <c r="G159" t="s">
        <v>16009</v>
      </c>
      <c r="H159" s="73" t="s">
        <v>11553</v>
      </c>
      <c r="I159" s="73" t="s">
        <v>14081</v>
      </c>
      <c r="J159" s="73" t="s">
        <v>16011</v>
      </c>
      <c r="K159" s="73">
        <v>861.5</v>
      </c>
      <c r="Q159" s="260">
        <v>7.7350000000000003</v>
      </c>
      <c r="R159" s="260">
        <v>1.2712321568503081E-3</v>
      </c>
      <c r="T159" s="260">
        <v>2160.1</v>
      </c>
      <c r="U159" s="260">
        <v>0.20513595448455474</v>
      </c>
      <c r="AC159" s="73">
        <v>1.81</v>
      </c>
      <c r="AU159" s="260">
        <v>26.064002828854314</v>
      </c>
      <c r="AW159" s="260">
        <v>34.75</v>
      </c>
      <c r="AX159" s="260">
        <v>0.22360679774997896</v>
      </c>
      <c r="AZ159" s="73">
        <v>1</v>
      </c>
      <c r="BA159">
        <v>-109.2346847</v>
      </c>
      <c r="BD159" s="73" t="s">
        <v>16012</v>
      </c>
    </row>
    <row r="160" spans="2:56" x14ac:dyDescent="0.2">
      <c r="B160" s="43">
        <v>1</v>
      </c>
      <c r="C160" s="73" t="s">
        <v>14538</v>
      </c>
      <c r="E160" s="73"/>
      <c r="F160" s="73"/>
      <c r="G160" t="s">
        <v>16009</v>
      </c>
      <c r="H160" s="73" t="s">
        <v>11553</v>
      </c>
      <c r="I160" s="73" t="s">
        <v>14081</v>
      </c>
      <c r="J160" s="73" t="s">
        <v>16011</v>
      </c>
      <c r="K160" s="73">
        <v>861.5</v>
      </c>
      <c r="Q160" s="260">
        <v>7.7350000000000003</v>
      </c>
      <c r="R160" s="260">
        <v>1.2712321568503081E-3</v>
      </c>
      <c r="T160" s="260">
        <v>2160.1</v>
      </c>
      <c r="U160" s="260">
        <v>0.20513595448455474</v>
      </c>
      <c r="AC160" s="73">
        <v>1.81</v>
      </c>
      <c r="AU160" s="260">
        <v>26.064002828854314</v>
      </c>
      <c r="AW160" s="260">
        <v>34.75</v>
      </c>
      <c r="AX160" s="260">
        <v>0.22360679774997896</v>
      </c>
      <c r="AZ160" s="73">
        <v>1</v>
      </c>
      <c r="BA160">
        <v>-389.4787978</v>
      </c>
      <c r="BD160" s="73" t="s">
        <v>16012</v>
      </c>
    </row>
    <row r="161" spans="2:56" x14ac:dyDescent="0.2">
      <c r="B161" s="43">
        <v>1</v>
      </c>
      <c r="C161" s="73" t="s">
        <v>14538</v>
      </c>
      <c r="E161" s="73"/>
      <c r="F161" s="73"/>
      <c r="G161" t="s">
        <v>16009</v>
      </c>
      <c r="H161" s="73" t="s">
        <v>11553</v>
      </c>
      <c r="I161" s="73" t="s">
        <v>14081</v>
      </c>
      <c r="J161" s="73" t="s">
        <v>16011</v>
      </c>
      <c r="K161" s="73">
        <v>861.5</v>
      </c>
      <c r="Q161" s="260">
        <v>7.7350000000000003</v>
      </c>
      <c r="R161" s="260">
        <v>1.2712321568503081E-3</v>
      </c>
      <c r="T161" s="260">
        <v>2160.1</v>
      </c>
      <c r="U161" s="260">
        <v>0.20513595448455474</v>
      </c>
      <c r="AC161" s="73">
        <v>1.81</v>
      </c>
      <c r="AU161" s="260">
        <v>26.064002828854314</v>
      </c>
      <c r="AW161" s="260">
        <v>34.75</v>
      </c>
      <c r="AX161" s="260">
        <v>0.22360679774997896</v>
      </c>
      <c r="AZ161" s="73">
        <v>1</v>
      </c>
      <c r="BA161">
        <v>0</v>
      </c>
      <c r="BD161" s="73" t="s">
        <v>16012</v>
      </c>
    </row>
    <row r="162" spans="2:56" x14ac:dyDescent="0.2">
      <c r="B162" s="43">
        <v>1</v>
      </c>
      <c r="C162" s="73" t="s">
        <v>14538</v>
      </c>
      <c r="E162" s="73"/>
      <c r="F162" s="73"/>
      <c r="G162" t="s">
        <v>16009</v>
      </c>
      <c r="H162" s="73" t="s">
        <v>11553</v>
      </c>
      <c r="I162" s="73" t="s">
        <v>14081</v>
      </c>
      <c r="J162" s="73" t="s">
        <v>16011</v>
      </c>
      <c r="K162" s="73">
        <v>861.5</v>
      </c>
      <c r="Q162" s="260">
        <v>7.7350000000000003</v>
      </c>
      <c r="R162" s="260">
        <v>1.2712321568503081E-3</v>
      </c>
      <c r="T162" s="260">
        <v>2160.1</v>
      </c>
      <c r="U162" s="260">
        <v>0.20513595448455474</v>
      </c>
      <c r="AC162" s="73">
        <v>1.81</v>
      </c>
      <c r="AU162" s="260">
        <v>26.064002828854314</v>
      </c>
      <c r="AW162" s="260">
        <v>34.75</v>
      </c>
      <c r="AX162" s="260">
        <v>0.22360679774997896</v>
      </c>
      <c r="AZ162" s="73">
        <v>1</v>
      </c>
      <c r="BA162">
        <v>461.25824749999998</v>
      </c>
      <c r="BD162" s="73" t="s">
        <v>16012</v>
      </c>
    </row>
    <row r="163" spans="2:56" x14ac:dyDescent="0.2">
      <c r="B163" s="43">
        <v>1</v>
      </c>
      <c r="C163" s="73" t="s">
        <v>14538</v>
      </c>
      <c r="E163" s="73"/>
      <c r="F163" s="73"/>
      <c r="G163" t="s">
        <v>16009</v>
      </c>
      <c r="H163" s="73" t="s">
        <v>11553</v>
      </c>
      <c r="I163" s="73" t="s">
        <v>14081</v>
      </c>
      <c r="J163" s="73" t="s">
        <v>16011</v>
      </c>
      <c r="K163" s="73">
        <v>861.5</v>
      </c>
      <c r="Q163" s="260">
        <v>7.7350000000000003</v>
      </c>
      <c r="R163" s="260">
        <v>1.2712321568503081E-3</v>
      </c>
      <c r="T163" s="260">
        <v>2160.1</v>
      </c>
      <c r="U163" s="260">
        <v>0.20513595448455474</v>
      </c>
      <c r="AC163" s="73">
        <v>1.81</v>
      </c>
      <c r="AU163" s="260">
        <v>26.064002828854314</v>
      </c>
      <c r="AW163" s="260">
        <v>34.75</v>
      </c>
      <c r="AX163" s="260">
        <v>0.22360679774997896</v>
      </c>
      <c r="AZ163" s="73">
        <v>1</v>
      </c>
      <c r="BA163">
        <v>0</v>
      </c>
      <c r="BD163" s="73" t="s">
        <v>16012</v>
      </c>
    </row>
    <row r="164" spans="2:56" x14ac:dyDescent="0.2">
      <c r="B164" s="43">
        <v>1</v>
      </c>
      <c r="C164" s="73" t="s">
        <v>14538</v>
      </c>
      <c r="E164" s="73"/>
      <c r="F164" s="73"/>
      <c r="G164" t="s">
        <v>16009</v>
      </c>
      <c r="H164" s="73" t="s">
        <v>11553</v>
      </c>
      <c r="I164" s="73" t="s">
        <v>14081</v>
      </c>
      <c r="J164" s="73" t="s">
        <v>16011</v>
      </c>
      <c r="K164" s="73">
        <v>861.5</v>
      </c>
      <c r="Q164" s="260">
        <v>7.7350000000000003</v>
      </c>
      <c r="R164" s="260">
        <v>1.2712321568503081E-3</v>
      </c>
      <c r="T164" s="260">
        <v>2160.1</v>
      </c>
      <c r="U164" s="260">
        <v>0.20513595448455474</v>
      </c>
      <c r="AC164" s="73">
        <v>1.81</v>
      </c>
      <c r="AU164" s="260">
        <v>26.064002828854314</v>
      </c>
      <c r="AW164" s="260">
        <v>34.75</v>
      </c>
      <c r="AX164" s="260">
        <v>0.22360679774997896</v>
      </c>
      <c r="AZ164" s="73">
        <v>1</v>
      </c>
      <c r="BA164">
        <v>-583.98499089999996</v>
      </c>
      <c r="BD164" s="73" t="s">
        <v>16012</v>
      </c>
    </row>
    <row r="165" spans="2:56" x14ac:dyDescent="0.2">
      <c r="B165" s="43">
        <v>1</v>
      </c>
      <c r="C165" s="73" t="s">
        <v>14538</v>
      </c>
      <c r="E165" s="73"/>
      <c r="F165" s="73"/>
      <c r="G165" t="s">
        <v>16009</v>
      </c>
      <c r="H165" s="73" t="s">
        <v>11553</v>
      </c>
      <c r="I165" s="73" t="s">
        <v>14081</v>
      </c>
      <c r="J165" s="73" t="s">
        <v>16011</v>
      </c>
      <c r="K165" s="73">
        <v>861.5</v>
      </c>
      <c r="Q165" s="260">
        <v>7.7350000000000003</v>
      </c>
      <c r="R165" s="260">
        <v>1.2712321568503081E-3</v>
      </c>
      <c r="T165" s="260">
        <v>2160.1</v>
      </c>
      <c r="U165" s="260">
        <v>0.20513595448455474</v>
      </c>
      <c r="AC165" s="73">
        <v>1.81</v>
      </c>
      <c r="AU165" s="260">
        <v>26.064002828854314</v>
      </c>
      <c r="AW165" s="260">
        <v>34.75</v>
      </c>
      <c r="AX165" s="260">
        <v>0.22360679774997896</v>
      </c>
      <c r="AZ165" s="73">
        <v>1</v>
      </c>
      <c r="BA165">
        <v>-511.65510319999999</v>
      </c>
      <c r="BD165" s="73" t="s">
        <v>16012</v>
      </c>
    </row>
    <row r="166" spans="2:56" x14ac:dyDescent="0.2">
      <c r="B166" s="43">
        <v>1</v>
      </c>
      <c r="C166" s="73" t="s">
        <v>14538</v>
      </c>
      <c r="E166" s="73"/>
      <c r="F166" s="73"/>
      <c r="G166" t="s">
        <v>16009</v>
      </c>
      <c r="H166" s="73" t="s">
        <v>11553</v>
      </c>
      <c r="I166" s="73" t="s">
        <v>14081</v>
      </c>
      <c r="J166" s="73" t="s">
        <v>16011</v>
      </c>
      <c r="K166" s="73">
        <v>861.5</v>
      </c>
      <c r="Q166" s="260">
        <v>7.7350000000000003</v>
      </c>
      <c r="R166" s="260">
        <v>1.2712321568503081E-3</v>
      </c>
      <c r="T166" s="260">
        <v>2160.1</v>
      </c>
      <c r="U166" s="260">
        <v>0.20513595448455474</v>
      </c>
      <c r="AC166" s="73">
        <v>1.81</v>
      </c>
      <c r="AU166" s="260">
        <v>26.064002828854314</v>
      </c>
      <c r="AW166" s="260">
        <v>34.75</v>
      </c>
      <c r="AX166" s="260">
        <v>0.22360679774997896</v>
      </c>
      <c r="AZ166" s="73">
        <v>1</v>
      </c>
      <c r="BA166">
        <v>0</v>
      </c>
      <c r="BD166" s="73" t="s">
        <v>16012</v>
      </c>
    </row>
    <row r="167" spans="2:56" x14ac:dyDescent="0.2">
      <c r="B167" s="43">
        <v>1</v>
      </c>
      <c r="C167" s="73" t="s">
        <v>14538</v>
      </c>
      <c r="E167" s="73"/>
      <c r="F167" s="73"/>
      <c r="G167" t="s">
        <v>16009</v>
      </c>
      <c r="H167" s="73" t="s">
        <v>11553</v>
      </c>
      <c r="I167" s="73" t="s">
        <v>14081</v>
      </c>
      <c r="J167" s="73" t="s">
        <v>16011</v>
      </c>
      <c r="K167" s="73">
        <v>861.5</v>
      </c>
      <c r="Q167" s="260">
        <v>7.7350000000000003</v>
      </c>
      <c r="R167" s="260">
        <v>1.2712321568503081E-3</v>
      </c>
      <c r="T167" s="260">
        <v>2160.1</v>
      </c>
      <c r="U167" s="260">
        <v>0.20513595448455474</v>
      </c>
      <c r="AC167" s="73">
        <v>1.81</v>
      </c>
      <c r="AU167" s="260">
        <v>26.064002828854314</v>
      </c>
      <c r="AW167" s="260">
        <v>34.75</v>
      </c>
      <c r="AX167" s="260">
        <v>0.22360679774997896</v>
      </c>
      <c r="AZ167" s="73">
        <v>1</v>
      </c>
      <c r="BA167">
        <v>-77.129535619999999</v>
      </c>
      <c r="BD167" s="73" t="s">
        <v>16012</v>
      </c>
    </row>
    <row r="168" spans="2:56" x14ac:dyDescent="0.2">
      <c r="B168" s="43">
        <v>1</v>
      </c>
      <c r="C168" s="73" t="s">
        <v>14538</v>
      </c>
      <c r="E168" s="73"/>
      <c r="F168" s="73"/>
      <c r="G168" t="s">
        <v>12825</v>
      </c>
      <c r="H168" s="73" t="s">
        <v>11553</v>
      </c>
      <c r="I168" s="73" t="s">
        <v>14081</v>
      </c>
      <c r="J168" s="73" t="s">
        <v>16011</v>
      </c>
      <c r="K168" s="73">
        <v>406.5</v>
      </c>
      <c r="Q168" s="260">
        <v>8.0150000000000006</v>
      </c>
      <c r="R168" s="260">
        <v>1.2488298311286491E-3</v>
      </c>
      <c r="T168" s="260">
        <v>2167.217391304348</v>
      </c>
      <c r="U168" s="260">
        <v>8.3554278780957808E-2</v>
      </c>
      <c r="AC168" s="73">
        <v>3.2349999999999999</v>
      </c>
      <c r="AU168" s="260">
        <v>27.699646393210749</v>
      </c>
      <c r="AW168" s="260">
        <v>34.800000000000004</v>
      </c>
      <c r="AX168" s="260">
        <v>0.22360679774997896</v>
      </c>
      <c r="AZ168" s="73">
        <v>1</v>
      </c>
      <c r="BA168">
        <v>274.06689949999998</v>
      </c>
      <c r="BD168" s="73" t="s">
        <v>16012</v>
      </c>
    </row>
    <row r="169" spans="2:56" x14ac:dyDescent="0.2">
      <c r="B169" s="43">
        <v>1</v>
      </c>
      <c r="C169" s="73" t="s">
        <v>14538</v>
      </c>
      <c r="E169" s="73"/>
      <c r="F169" s="73"/>
      <c r="G169" t="s">
        <v>12825</v>
      </c>
      <c r="H169" s="73" t="s">
        <v>11553</v>
      </c>
      <c r="I169" s="73" t="s">
        <v>14081</v>
      </c>
      <c r="J169" s="73" t="s">
        <v>16011</v>
      </c>
      <c r="K169" s="73">
        <v>406.5</v>
      </c>
      <c r="Q169" s="260">
        <v>8.0150000000000006</v>
      </c>
      <c r="R169" s="260">
        <v>1.2488298311286491E-3</v>
      </c>
      <c r="T169" s="260">
        <v>2167.217391304348</v>
      </c>
      <c r="U169" s="260">
        <v>8.3554278780957808E-2</v>
      </c>
      <c r="AC169" s="73">
        <v>3.2349999999999999</v>
      </c>
      <c r="AU169" s="260">
        <v>27.699646393210749</v>
      </c>
      <c r="AW169" s="260">
        <v>34.800000000000004</v>
      </c>
      <c r="AX169" s="260">
        <v>0.22360679774997896</v>
      </c>
      <c r="AZ169" s="73">
        <v>1</v>
      </c>
      <c r="BA169">
        <v>122.3167363</v>
      </c>
      <c r="BD169" s="73" t="s">
        <v>16012</v>
      </c>
    </row>
    <row r="170" spans="2:56" x14ac:dyDescent="0.2">
      <c r="B170" s="43">
        <v>1</v>
      </c>
      <c r="C170" s="73" t="s">
        <v>14538</v>
      </c>
      <c r="E170" s="73"/>
      <c r="F170" s="73"/>
      <c r="G170" t="s">
        <v>12825</v>
      </c>
      <c r="H170" s="73" t="s">
        <v>11553</v>
      </c>
      <c r="I170" s="73" t="s">
        <v>14081</v>
      </c>
      <c r="J170" s="73" t="s">
        <v>16011</v>
      </c>
      <c r="K170" s="73">
        <v>406.5</v>
      </c>
      <c r="Q170" s="260">
        <v>8.0150000000000006</v>
      </c>
      <c r="R170" s="260">
        <v>1.2488298311286491E-3</v>
      </c>
      <c r="T170" s="260">
        <v>2167.217391304348</v>
      </c>
      <c r="U170" s="260">
        <v>8.3554278780957808E-2</v>
      </c>
      <c r="AC170" s="73">
        <v>3.2349999999999999</v>
      </c>
      <c r="AU170" s="260">
        <v>27.699646393210749</v>
      </c>
      <c r="AW170" s="260">
        <v>34.800000000000004</v>
      </c>
      <c r="AX170" s="260">
        <v>0.22360679774997896</v>
      </c>
      <c r="AZ170" s="73">
        <v>1</v>
      </c>
      <c r="BA170">
        <v>85.427039609999994</v>
      </c>
      <c r="BD170" s="73" t="s">
        <v>16012</v>
      </c>
    </row>
    <row r="171" spans="2:56" x14ac:dyDescent="0.2">
      <c r="B171" s="43">
        <v>1</v>
      </c>
      <c r="C171" s="73" t="s">
        <v>14538</v>
      </c>
      <c r="E171" s="73"/>
      <c r="F171" s="73"/>
      <c r="G171" t="s">
        <v>12825</v>
      </c>
      <c r="H171" s="73" t="s">
        <v>11553</v>
      </c>
      <c r="I171" s="73" t="s">
        <v>14081</v>
      </c>
      <c r="J171" s="73" t="s">
        <v>16011</v>
      </c>
      <c r="K171" s="73">
        <v>406.5</v>
      </c>
      <c r="Q171" s="260">
        <v>8.0150000000000006</v>
      </c>
      <c r="R171" s="260">
        <v>1.2488298311286491E-3</v>
      </c>
      <c r="T171" s="260">
        <v>2167.217391304348</v>
      </c>
      <c r="U171" s="260">
        <v>8.3554278780957808E-2</v>
      </c>
      <c r="AC171" s="73">
        <v>3.2349999999999999</v>
      </c>
      <c r="AU171" s="260">
        <v>27.699646393210749</v>
      </c>
      <c r="AW171" s="260">
        <v>34.800000000000004</v>
      </c>
      <c r="AX171" s="260">
        <v>0.22360679774997896</v>
      </c>
      <c r="AZ171" s="73">
        <v>1</v>
      </c>
      <c r="BA171">
        <v>337.84576570000002</v>
      </c>
      <c r="BD171" s="73" t="s">
        <v>16012</v>
      </c>
    </row>
    <row r="172" spans="2:56" x14ac:dyDescent="0.2">
      <c r="B172" s="43">
        <v>1</v>
      </c>
      <c r="C172" s="73" t="s">
        <v>14538</v>
      </c>
      <c r="E172" s="73"/>
      <c r="F172" s="73"/>
      <c r="G172" t="s">
        <v>12825</v>
      </c>
      <c r="H172" s="73" t="s">
        <v>11553</v>
      </c>
      <c r="I172" s="73" t="s">
        <v>14081</v>
      </c>
      <c r="J172" s="73" t="s">
        <v>16011</v>
      </c>
      <c r="K172" s="73">
        <v>406.5</v>
      </c>
      <c r="Q172" s="260">
        <v>8.0150000000000006</v>
      </c>
      <c r="R172" s="260">
        <v>1.2488298311286491E-3</v>
      </c>
      <c r="T172" s="260">
        <v>2167.217391304348</v>
      </c>
      <c r="U172" s="260">
        <v>8.3554278780957808E-2</v>
      </c>
      <c r="AC172" s="73">
        <v>3.2349999999999999</v>
      </c>
      <c r="AU172" s="260">
        <v>27.699646393210749</v>
      </c>
      <c r="AW172" s="260">
        <v>34.800000000000004</v>
      </c>
      <c r="AX172" s="260">
        <v>0.22360679774997896</v>
      </c>
      <c r="AZ172" s="73">
        <v>1</v>
      </c>
      <c r="BA172">
        <v>521.25248220000003</v>
      </c>
      <c r="BD172" s="73" t="s">
        <v>16012</v>
      </c>
    </row>
    <row r="173" spans="2:56" x14ac:dyDescent="0.2">
      <c r="B173" s="43">
        <v>1</v>
      </c>
      <c r="C173" s="73" t="s">
        <v>14538</v>
      </c>
      <c r="E173" s="73"/>
      <c r="F173" s="73"/>
      <c r="G173" t="s">
        <v>12825</v>
      </c>
      <c r="H173" s="73" t="s">
        <v>11553</v>
      </c>
      <c r="I173" s="73" t="s">
        <v>14081</v>
      </c>
      <c r="J173" s="73" t="s">
        <v>16011</v>
      </c>
      <c r="K173" s="73">
        <v>406.5</v>
      </c>
      <c r="Q173" s="260">
        <v>8.0150000000000006</v>
      </c>
      <c r="R173" s="260">
        <v>1.2488298311286491E-3</v>
      </c>
      <c r="T173" s="260">
        <v>2167.217391304348</v>
      </c>
      <c r="U173" s="260">
        <v>8.3554278780957808E-2</v>
      </c>
      <c r="AC173" s="73">
        <v>3.2349999999999999</v>
      </c>
      <c r="AU173" s="260">
        <v>27.699646393210749</v>
      </c>
      <c r="AW173" s="260">
        <v>34.800000000000004</v>
      </c>
      <c r="AX173" s="260">
        <v>0.22360679774997896</v>
      </c>
      <c r="AZ173" s="73">
        <v>1</v>
      </c>
      <c r="BA173">
        <v>360.88070429999999</v>
      </c>
      <c r="BD173" s="73" t="s">
        <v>16012</v>
      </c>
    </row>
    <row r="174" spans="2:56" x14ac:dyDescent="0.2">
      <c r="B174" s="43">
        <v>1</v>
      </c>
      <c r="C174" s="73" t="s">
        <v>14538</v>
      </c>
      <c r="E174" s="73"/>
      <c r="F174" s="73"/>
      <c r="G174" t="s">
        <v>12825</v>
      </c>
      <c r="H174" s="73" t="s">
        <v>11553</v>
      </c>
      <c r="I174" s="73" t="s">
        <v>14081</v>
      </c>
      <c r="J174" s="73" t="s">
        <v>16011</v>
      </c>
      <c r="K174" s="73">
        <v>406.5</v>
      </c>
      <c r="Q174" s="260">
        <v>8.0150000000000006</v>
      </c>
      <c r="R174" s="260">
        <v>1.2488298311286491E-3</v>
      </c>
      <c r="T174" s="260">
        <v>2167.217391304348</v>
      </c>
      <c r="U174" s="260">
        <v>8.3554278780957808E-2</v>
      </c>
      <c r="AC174" s="73">
        <v>3.2349999999999999</v>
      </c>
      <c r="AU174" s="260">
        <v>27.699646393210749</v>
      </c>
      <c r="AW174" s="260">
        <v>34.800000000000004</v>
      </c>
      <c r="AX174" s="260">
        <v>0.22360679774997896</v>
      </c>
      <c r="AZ174" s="73">
        <v>1</v>
      </c>
      <c r="BA174">
        <v>68.938137429999998</v>
      </c>
      <c r="BD174" s="73" t="s">
        <v>16012</v>
      </c>
    </row>
    <row r="175" spans="2:56" x14ac:dyDescent="0.2">
      <c r="B175" s="43">
        <v>1</v>
      </c>
      <c r="C175" s="73" t="s">
        <v>14538</v>
      </c>
      <c r="E175" s="73"/>
      <c r="F175" s="73"/>
      <c r="G175" t="s">
        <v>12825</v>
      </c>
      <c r="H175" s="73" t="s">
        <v>11553</v>
      </c>
      <c r="I175" s="73" t="s">
        <v>14081</v>
      </c>
      <c r="J175" s="73" t="s">
        <v>16011</v>
      </c>
      <c r="K175" s="73">
        <v>406.5</v>
      </c>
      <c r="Q175" s="260">
        <v>8.0150000000000006</v>
      </c>
      <c r="R175" s="260">
        <v>1.2488298311286491E-3</v>
      </c>
      <c r="T175" s="260">
        <v>2167.217391304348</v>
      </c>
      <c r="U175" s="260">
        <v>8.3554278780957808E-2</v>
      </c>
      <c r="AC175" s="73">
        <v>3.2349999999999999</v>
      </c>
      <c r="AU175" s="260">
        <v>27.699646393210749</v>
      </c>
      <c r="AW175" s="260">
        <v>34.800000000000004</v>
      </c>
      <c r="AX175" s="260">
        <v>0.22360679774997896</v>
      </c>
      <c r="AZ175" s="73">
        <v>1</v>
      </c>
      <c r="BA175">
        <v>123.5219836</v>
      </c>
      <c r="BD175" s="73" t="s">
        <v>16012</v>
      </c>
    </row>
    <row r="176" spans="2:56" x14ac:dyDescent="0.2">
      <c r="B176" s="43">
        <v>1</v>
      </c>
      <c r="C176" s="73" t="s">
        <v>14538</v>
      </c>
      <c r="E176" s="73"/>
      <c r="F176" s="73"/>
      <c r="G176" t="s">
        <v>12825</v>
      </c>
      <c r="H176" s="73" t="s">
        <v>11553</v>
      </c>
      <c r="I176" s="73" t="s">
        <v>14081</v>
      </c>
      <c r="J176" s="73" t="s">
        <v>16011</v>
      </c>
      <c r="K176" s="73">
        <v>594</v>
      </c>
      <c r="Q176" s="260">
        <v>7.8800000000000008</v>
      </c>
      <c r="R176" s="260">
        <v>2.5189641163833845E-3</v>
      </c>
      <c r="T176" s="260">
        <v>2174.7272727272725</v>
      </c>
      <c r="U176" s="260">
        <v>0.32527650602053437</v>
      </c>
      <c r="AC176" s="73">
        <v>2.69</v>
      </c>
      <c r="AU176" s="260">
        <v>29.164639321074965</v>
      </c>
      <c r="AW176" s="260">
        <v>34.85</v>
      </c>
      <c r="AX176" s="260">
        <v>0.22360679774997896</v>
      </c>
      <c r="AZ176" s="73">
        <v>1</v>
      </c>
      <c r="BA176">
        <v>112.2265917</v>
      </c>
      <c r="BD176" s="73" t="s">
        <v>16012</v>
      </c>
    </row>
    <row r="177" spans="2:56" x14ac:dyDescent="0.2">
      <c r="B177" s="43">
        <v>1</v>
      </c>
      <c r="C177" s="73" t="s">
        <v>14538</v>
      </c>
      <c r="E177" s="73"/>
      <c r="F177" s="73"/>
      <c r="G177" t="s">
        <v>12825</v>
      </c>
      <c r="H177" s="73" t="s">
        <v>11553</v>
      </c>
      <c r="I177" s="73" t="s">
        <v>14081</v>
      </c>
      <c r="J177" s="73" t="s">
        <v>16011</v>
      </c>
      <c r="K177" s="73">
        <v>363</v>
      </c>
      <c r="Q177" s="260">
        <v>8.0550000000000015</v>
      </c>
      <c r="R177" s="260">
        <v>1.2457252145849809E-3</v>
      </c>
      <c r="T177" s="260">
        <v>2161.5</v>
      </c>
      <c r="U177" s="260">
        <v>0.25805209452707284</v>
      </c>
      <c r="AC177" s="73">
        <v>3.63</v>
      </c>
      <c r="AU177" s="260">
        <v>29.125707213578501</v>
      </c>
      <c r="AW177" s="260">
        <v>34.9</v>
      </c>
      <c r="AX177" s="260">
        <v>0.22360679774997896</v>
      </c>
      <c r="AZ177" s="73">
        <v>1</v>
      </c>
      <c r="BA177">
        <v>86.895328710000001</v>
      </c>
      <c r="BD177" s="73" t="s">
        <v>16012</v>
      </c>
    </row>
    <row r="178" spans="2:56" x14ac:dyDescent="0.2">
      <c r="B178" s="43">
        <v>1</v>
      </c>
      <c r="C178" s="73" t="s">
        <v>14538</v>
      </c>
      <c r="E178" s="73"/>
      <c r="F178" s="73"/>
      <c r="G178" t="s">
        <v>12825</v>
      </c>
      <c r="H178" s="73" t="s">
        <v>11553</v>
      </c>
      <c r="I178" s="73" t="s">
        <v>14081</v>
      </c>
      <c r="J178" s="73" t="s">
        <v>16011</v>
      </c>
      <c r="K178" s="73">
        <v>375.5</v>
      </c>
      <c r="Q178" s="260">
        <v>8.0399999999999991</v>
      </c>
      <c r="R178" s="260">
        <v>0</v>
      </c>
      <c r="T178" s="260">
        <v>2150.1875</v>
      </c>
      <c r="U178" s="260">
        <v>0.3280668263480076</v>
      </c>
      <c r="AC178" s="73">
        <v>3.2</v>
      </c>
      <c r="AU178" s="260">
        <v>26.246428571428574</v>
      </c>
      <c r="AW178" s="260">
        <v>34.75</v>
      </c>
      <c r="AX178" s="260">
        <v>0.22360679774997896</v>
      </c>
      <c r="AZ178" s="73">
        <v>1</v>
      </c>
      <c r="BA178">
        <v>313.25110840000002</v>
      </c>
      <c r="BD178" s="73" t="s">
        <v>16012</v>
      </c>
    </row>
    <row r="179" spans="2:56" x14ac:dyDescent="0.2">
      <c r="B179" s="43">
        <v>1</v>
      </c>
      <c r="C179" s="73" t="s">
        <v>14538</v>
      </c>
      <c r="E179" s="73"/>
      <c r="F179" s="73"/>
      <c r="G179" t="s">
        <v>12825</v>
      </c>
      <c r="H179" s="73" t="s">
        <v>11553</v>
      </c>
      <c r="I179" s="73" t="s">
        <v>14081</v>
      </c>
      <c r="J179" s="73" t="s">
        <v>16011</v>
      </c>
      <c r="K179" s="73">
        <v>375.5</v>
      </c>
      <c r="Q179" s="260">
        <v>8.0399999999999991</v>
      </c>
      <c r="R179" s="260">
        <v>0</v>
      </c>
      <c r="T179" s="260">
        <v>2150.1875</v>
      </c>
      <c r="U179" s="260">
        <v>0.3280668263480076</v>
      </c>
      <c r="AC179" s="73">
        <v>3.2</v>
      </c>
      <c r="AU179" s="260">
        <v>26.246428571428574</v>
      </c>
      <c r="AW179" s="260">
        <v>34.75</v>
      </c>
      <c r="AX179" s="260">
        <v>0.22360679774997896</v>
      </c>
      <c r="AZ179" s="73">
        <v>1</v>
      </c>
      <c r="BA179">
        <v>176.92027110000001</v>
      </c>
      <c r="BD179" s="73" t="s">
        <v>16012</v>
      </c>
    </row>
    <row r="180" spans="2:56" x14ac:dyDescent="0.2">
      <c r="B180" s="43">
        <v>1</v>
      </c>
      <c r="C180" s="73" t="s">
        <v>14538</v>
      </c>
      <c r="E180" s="73"/>
      <c r="F180" s="73"/>
      <c r="G180" t="s">
        <v>12825</v>
      </c>
      <c r="H180" s="73" t="s">
        <v>11553</v>
      </c>
      <c r="I180" s="73" t="s">
        <v>14081</v>
      </c>
      <c r="J180" s="73" t="s">
        <v>16011</v>
      </c>
      <c r="K180" s="73">
        <v>375.5</v>
      </c>
      <c r="Q180" s="260">
        <v>8.0399999999999991</v>
      </c>
      <c r="R180" s="260">
        <v>0</v>
      </c>
      <c r="T180" s="260">
        <v>2150.1875</v>
      </c>
      <c r="U180" s="260">
        <v>0.3280668263480076</v>
      </c>
      <c r="AC180" s="73">
        <v>3.2</v>
      </c>
      <c r="AU180" s="260">
        <v>26.246428571428574</v>
      </c>
      <c r="AW180" s="260">
        <v>34.75</v>
      </c>
      <c r="AX180" s="260">
        <v>0.22360679774997896</v>
      </c>
      <c r="AZ180" s="73">
        <v>1</v>
      </c>
      <c r="BA180">
        <v>189.49907540000001</v>
      </c>
      <c r="BD180" s="73" t="s">
        <v>16012</v>
      </c>
    </row>
    <row r="181" spans="2:56" x14ac:dyDescent="0.2">
      <c r="B181" s="43">
        <v>1</v>
      </c>
      <c r="C181" s="73" t="s">
        <v>14538</v>
      </c>
      <c r="E181" s="73"/>
      <c r="F181" s="73"/>
      <c r="G181" t="s">
        <v>12825</v>
      </c>
      <c r="H181" s="73" t="s">
        <v>11553</v>
      </c>
      <c r="I181" s="73" t="s">
        <v>14081</v>
      </c>
      <c r="J181" s="73" t="s">
        <v>16011</v>
      </c>
      <c r="K181" s="73">
        <v>375.5</v>
      </c>
      <c r="Q181" s="260">
        <v>8.0399999999999991</v>
      </c>
      <c r="R181" s="260">
        <v>0</v>
      </c>
      <c r="T181" s="260">
        <v>2150.1875</v>
      </c>
      <c r="U181" s="260">
        <v>0.3280668263480076</v>
      </c>
      <c r="AC181" s="73">
        <v>3.2</v>
      </c>
      <c r="AU181" s="260">
        <v>26.246428571428574</v>
      </c>
      <c r="AW181" s="260">
        <v>34.75</v>
      </c>
      <c r="AX181" s="260">
        <v>0.22360679774997896</v>
      </c>
      <c r="AZ181" s="73">
        <v>1</v>
      </c>
      <c r="BA181">
        <v>182.3483358</v>
      </c>
      <c r="BD181" s="73" t="s">
        <v>16012</v>
      </c>
    </row>
    <row r="182" spans="2:56" x14ac:dyDescent="0.2">
      <c r="B182" s="43">
        <v>1</v>
      </c>
      <c r="C182" s="73" t="s">
        <v>14538</v>
      </c>
      <c r="E182" s="73"/>
      <c r="F182" s="73"/>
      <c r="G182" t="s">
        <v>12825</v>
      </c>
      <c r="H182" s="73" t="s">
        <v>11553</v>
      </c>
      <c r="I182" s="73" t="s">
        <v>14081</v>
      </c>
      <c r="J182" s="73" t="s">
        <v>16011</v>
      </c>
      <c r="K182" s="73">
        <v>375.5</v>
      </c>
      <c r="Q182" s="260">
        <v>8.0399999999999991</v>
      </c>
      <c r="R182" s="260">
        <v>0</v>
      </c>
      <c r="T182" s="260">
        <v>2150.1875</v>
      </c>
      <c r="U182" s="260">
        <v>0.3280668263480076</v>
      </c>
      <c r="AC182" s="73">
        <v>3.2</v>
      </c>
      <c r="AU182" s="260">
        <v>26.246428571428574</v>
      </c>
      <c r="AW182" s="260">
        <v>34.75</v>
      </c>
      <c r="AX182" s="260">
        <v>0.22360679774997896</v>
      </c>
      <c r="AZ182" s="73">
        <v>1</v>
      </c>
      <c r="BA182">
        <v>366.7658055</v>
      </c>
      <c r="BD182" s="73" t="s">
        <v>16012</v>
      </c>
    </row>
    <row r="183" spans="2:56" x14ac:dyDescent="0.2">
      <c r="B183" s="43">
        <v>1</v>
      </c>
      <c r="C183" s="73" t="s">
        <v>14538</v>
      </c>
      <c r="E183" s="73"/>
      <c r="F183" s="73"/>
      <c r="G183" t="s">
        <v>12825</v>
      </c>
      <c r="H183" s="73" t="s">
        <v>11553</v>
      </c>
      <c r="I183" s="73" t="s">
        <v>14081</v>
      </c>
      <c r="J183" s="73" t="s">
        <v>16011</v>
      </c>
      <c r="K183" s="73">
        <v>375.5</v>
      </c>
      <c r="Q183" s="260">
        <v>8.0399999999999991</v>
      </c>
      <c r="R183" s="260">
        <v>0</v>
      </c>
      <c r="T183" s="260">
        <v>2150.1875</v>
      </c>
      <c r="U183" s="260">
        <v>0.3280668263480076</v>
      </c>
      <c r="AC183" s="73">
        <v>3.2</v>
      </c>
      <c r="AU183" s="260">
        <v>26.246428571428574</v>
      </c>
      <c r="AW183" s="260">
        <v>34.75</v>
      </c>
      <c r="AX183" s="260">
        <v>0.22360679774997896</v>
      </c>
      <c r="AZ183" s="73">
        <v>1</v>
      </c>
      <c r="BA183">
        <v>427.72168620000002</v>
      </c>
      <c r="BD183" s="73" t="s">
        <v>16012</v>
      </c>
    </row>
    <row r="184" spans="2:56" x14ac:dyDescent="0.2">
      <c r="B184" s="43">
        <v>1</v>
      </c>
      <c r="C184" s="73" t="s">
        <v>14538</v>
      </c>
      <c r="E184" s="73"/>
      <c r="F184" s="73"/>
      <c r="G184" t="s">
        <v>12825</v>
      </c>
      <c r="H184" s="73" t="s">
        <v>11553</v>
      </c>
      <c r="I184" s="73" t="s">
        <v>14081</v>
      </c>
      <c r="J184" s="73" t="s">
        <v>16011</v>
      </c>
      <c r="K184" s="73">
        <v>375.5</v>
      </c>
      <c r="Q184" s="260">
        <v>8.0399999999999991</v>
      </c>
      <c r="R184" s="260">
        <v>0</v>
      </c>
      <c r="T184" s="260">
        <v>2150.1875</v>
      </c>
      <c r="U184" s="260">
        <v>0.3280668263480076</v>
      </c>
      <c r="AC184" s="73">
        <v>3.2</v>
      </c>
      <c r="AU184" s="260">
        <v>26.246428571428574</v>
      </c>
      <c r="AW184" s="260">
        <v>34.75</v>
      </c>
      <c r="AX184" s="260">
        <v>0.22360679774997896</v>
      </c>
      <c r="AZ184" s="73">
        <v>1</v>
      </c>
      <c r="BA184">
        <v>215.0890321</v>
      </c>
      <c r="BD184" s="73" t="s">
        <v>16012</v>
      </c>
    </row>
    <row r="185" spans="2:56" x14ac:dyDescent="0.2">
      <c r="B185" s="43">
        <v>1</v>
      </c>
      <c r="C185" s="73" t="s">
        <v>14538</v>
      </c>
      <c r="E185" s="73"/>
      <c r="F185" s="73"/>
      <c r="G185" t="s">
        <v>12825</v>
      </c>
      <c r="H185" s="73" t="s">
        <v>11553</v>
      </c>
      <c r="I185" s="73" t="s">
        <v>14081</v>
      </c>
      <c r="J185" s="73" t="s">
        <v>16011</v>
      </c>
      <c r="K185" s="73">
        <v>375.5</v>
      </c>
      <c r="Q185" s="260">
        <v>8.0399999999999991</v>
      </c>
      <c r="R185" s="260">
        <v>0</v>
      </c>
      <c r="T185" s="260">
        <v>2150.1875</v>
      </c>
      <c r="U185" s="260">
        <v>0.3280668263480076</v>
      </c>
      <c r="AC185" s="73">
        <v>3.2</v>
      </c>
      <c r="AU185" s="260">
        <v>26.246428571428574</v>
      </c>
      <c r="AW185" s="260">
        <v>34.75</v>
      </c>
      <c r="AX185" s="260">
        <v>0.22360679774997896</v>
      </c>
      <c r="AZ185" s="73">
        <v>1</v>
      </c>
      <c r="BA185">
        <v>179.30543320000001</v>
      </c>
      <c r="BD185" s="73" t="s">
        <v>16012</v>
      </c>
    </row>
    <row r="186" spans="2:56" x14ac:dyDescent="0.2">
      <c r="B186" s="43">
        <v>1</v>
      </c>
      <c r="C186" s="73" t="s">
        <v>14538</v>
      </c>
      <c r="E186" s="73"/>
      <c r="F186" s="73"/>
      <c r="G186" t="s">
        <v>12825</v>
      </c>
      <c r="H186" s="73" t="s">
        <v>11553</v>
      </c>
      <c r="I186" s="73" t="s">
        <v>14081</v>
      </c>
      <c r="J186" s="73" t="s">
        <v>16011</v>
      </c>
      <c r="K186" s="73">
        <v>602</v>
      </c>
      <c r="Q186" s="260">
        <v>7.8527272727272734</v>
      </c>
      <c r="R186" s="260">
        <v>3.7820485120258736E-3</v>
      </c>
      <c r="T186" s="260">
        <v>2139</v>
      </c>
      <c r="U186" s="260">
        <v>0.12994172844894958</v>
      </c>
      <c r="AC186" s="73">
        <v>2.4500000000000002</v>
      </c>
      <c r="AU186" s="260">
        <v>27.700919377652049</v>
      </c>
      <c r="AW186" s="260">
        <v>34.9</v>
      </c>
      <c r="AX186" s="260">
        <v>0.22360679774997896</v>
      </c>
      <c r="AZ186" s="73">
        <v>1</v>
      </c>
      <c r="BA186">
        <v>240.00035840000001</v>
      </c>
      <c r="BD186" s="73" t="s">
        <v>16012</v>
      </c>
    </row>
    <row r="187" spans="2:56" x14ac:dyDescent="0.2">
      <c r="B187" s="43">
        <v>1</v>
      </c>
      <c r="C187" s="73" t="s">
        <v>14538</v>
      </c>
      <c r="E187" s="73"/>
      <c r="F187" s="73"/>
      <c r="G187" t="s">
        <v>12825</v>
      </c>
      <c r="H187" s="73" t="s">
        <v>11553</v>
      </c>
      <c r="I187" s="73" t="s">
        <v>14081</v>
      </c>
      <c r="J187" s="73" t="s">
        <v>16011</v>
      </c>
      <c r="K187" s="73">
        <v>602</v>
      </c>
      <c r="Q187" s="260">
        <v>7.8527272727272734</v>
      </c>
      <c r="R187" s="260">
        <v>3.7820485120258736E-3</v>
      </c>
      <c r="T187" s="260">
        <v>2139</v>
      </c>
      <c r="U187" s="260">
        <v>0.12994172844894958</v>
      </c>
      <c r="AC187" s="73">
        <v>2.4500000000000002</v>
      </c>
      <c r="AU187" s="260">
        <v>27.700919377652049</v>
      </c>
      <c r="AW187" s="260">
        <v>34.9</v>
      </c>
      <c r="AX187" s="260">
        <v>0.22360679774997896</v>
      </c>
      <c r="AZ187" s="73">
        <v>1</v>
      </c>
      <c r="BA187">
        <v>211.3400493</v>
      </c>
      <c r="BD187" s="73" t="s">
        <v>16012</v>
      </c>
    </row>
    <row r="188" spans="2:56" x14ac:dyDescent="0.2">
      <c r="B188" s="43">
        <v>1</v>
      </c>
      <c r="C188" s="73" t="s">
        <v>14538</v>
      </c>
      <c r="E188" s="73"/>
      <c r="F188" s="73"/>
      <c r="G188" t="s">
        <v>12825</v>
      </c>
      <c r="H188" s="73" t="s">
        <v>11553</v>
      </c>
      <c r="I188" s="73" t="s">
        <v>14081</v>
      </c>
      <c r="J188" s="73" t="s">
        <v>16011</v>
      </c>
      <c r="K188" s="73">
        <v>602</v>
      </c>
      <c r="Q188" s="260">
        <v>7.8527272727272734</v>
      </c>
      <c r="R188" s="260">
        <v>3.7820485120258736E-3</v>
      </c>
      <c r="T188" s="260">
        <v>2139</v>
      </c>
      <c r="U188" s="260">
        <v>0.12994172844894958</v>
      </c>
      <c r="AC188" s="73">
        <v>2.4500000000000002</v>
      </c>
      <c r="AU188" s="260">
        <v>27.700919377652049</v>
      </c>
      <c r="AW188" s="260">
        <v>34.9</v>
      </c>
      <c r="AX188" s="260">
        <v>0.22360679774997896</v>
      </c>
      <c r="AZ188" s="73">
        <v>1</v>
      </c>
      <c r="BA188">
        <v>189.04827739999999</v>
      </c>
      <c r="BD188" s="73" t="s">
        <v>16012</v>
      </c>
    </row>
    <row r="189" spans="2:56" x14ac:dyDescent="0.2">
      <c r="B189" s="43">
        <v>1</v>
      </c>
      <c r="C189" s="73" t="s">
        <v>14538</v>
      </c>
      <c r="E189" s="73"/>
      <c r="F189" s="73"/>
      <c r="G189" t="s">
        <v>12825</v>
      </c>
      <c r="H189" s="73" t="s">
        <v>11553</v>
      </c>
      <c r="I189" s="73" t="s">
        <v>14081</v>
      </c>
      <c r="J189" s="73" t="s">
        <v>16011</v>
      </c>
      <c r="K189" s="73">
        <v>602</v>
      </c>
      <c r="Q189" s="260">
        <v>7.8527272727272734</v>
      </c>
      <c r="R189" s="260">
        <v>3.7820485120258736E-3</v>
      </c>
      <c r="T189" s="260">
        <v>2139</v>
      </c>
      <c r="U189" s="260">
        <v>0.12994172844894958</v>
      </c>
      <c r="AC189" s="73">
        <v>2.4500000000000002</v>
      </c>
      <c r="AU189" s="260">
        <v>27.700919377652049</v>
      </c>
      <c r="AW189" s="260">
        <v>34.9</v>
      </c>
      <c r="AX189" s="260">
        <v>0.22360679774997896</v>
      </c>
      <c r="AZ189" s="73">
        <v>1</v>
      </c>
      <c r="BA189">
        <v>526.55634199999997</v>
      </c>
      <c r="BD189" s="73" t="s">
        <v>16012</v>
      </c>
    </row>
    <row r="190" spans="2:56" x14ac:dyDescent="0.2">
      <c r="B190" s="43">
        <v>1</v>
      </c>
      <c r="C190" s="73" t="s">
        <v>14538</v>
      </c>
      <c r="E190" s="73"/>
      <c r="F190" s="73"/>
      <c r="G190" t="s">
        <v>12825</v>
      </c>
      <c r="H190" s="73" t="s">
        <v>11553</v>
      </c>
      <c r="I190" s="73" t="s">
        <v>14081</v>
      </c>
      <c r="J190" s="73" t="s">
        <v>16011</v>
      </c>
      <c r="K190" s="73">
        <v>602</v>
      </c>
      <c r="Q190" s="260">
        <v>7.8527272727272734</v>
      </c>
      <c r="R190" s="260">
        <v>3.7820485120258736E-3</v>
      </c>
      <c r="T190" s="260">
        <v>2139</v>
      </c>
      <c r="U190" s="260">
        <v>0.12994172844894958</v>
      </c>
      <c r="AC190" s="73">
        <v>2.4500000000000002</v>
      </c>
      <c r="AU190" s="260">
        <v>27.700919377652049</v>
      </c>
      <c r="AW190" s="260">
        <v>34.9</v>
      </c>
      <c r="AX190" s="260">
        <v>0.22360679774997896</v>
      </c>
      <c r="AZ190" s="73">
        <v>1</v>
      </c>
      <c r="BA190">
        <v>736.54447349999998</v>
      </c>
      <c r="BD190" s="73" t="s">
        <v>16012</v>
      </c>
    </row>
    <row r="191" spans="2:56" x14ac:dyDescent="0.2">
      <c r="B191" s="43">
        <v>1</v>
      </c>
      <c r="C191" s="73" t="s">
        <v>14538</v>
      </c>
      <c r="E191" s="73"/>
      <c r="F191" s="73"/>
      <c r="G191" t="s">
        <v>12825</v>
      </c>
      <c r="H191" s="73" t="s">
        <v>11553</v>
      </c>
      <c r="I191" s="73" t="s">
        <v>14081</v>
      </c>
      <c r="J191" s="73" t="s">
        <v>16011</v>
      </c>
      <c r="K191" s="73">
        <v>602</v>
      </c>
      <c r="Q191" s="260">
        <v>7.8527272727272734</v>
      </c>
      <c r="R191" s="260">
        <v>3.7820485120258736E-3</v>
      </c>
      <c r="T191" s="260">
        <v>2139</v>
      </c>
      <c r="U191" s="260">
        <v>0.12994172844894958</v>
      </c>
      <c r="AC191" s="73">
        <v>2.4500000000000002</v>
      </c>
      <c r="AU191" s="260">
        <v>27.700919377652049</v>
      </c>
      <c r="AW191" s="260">
        <v>34.9</v>
      </c>
      <c r="AX191" s="260">
        <v>0.22360679774997896</v>
      </c>
      <c r="AZ191" s="73">
        <v>1</v>
      </c>
      <c r="BA191">
        <v>324.60717140000003</v>
      </c>
      <c r="BD191" s="73" t="s">
        <v>16012</v>
      </c>
    </row>
    <row r="192" spans="2:56" x14ac:dyDescent="0.2">
      <c r="B192" s="43">
        <v>1</v>
      </c>
      <c r="C192" s="73" t="s">
        <v>14538</v>
      </c>
      <c r="E192" s="73"/>
      <c r="F192" s="73"/>
      <c r="G192" t="s">
        <v>12825</v>
      </c>
      <c r="H192" s="73" t="s">
        <v>11553</v>
      </c>
      <c r="I192" s="73" t="s">
        <v>14081</v>
      </c>
      <c r="J192" s="73" t="s">
        <v>16011</v>
      </c>
      <c r="K192" s="73">
        <v>602</v>
      </c>
      <c r="Q192" s="260">
        <v>7.8527272727272734</v>
      </c>
      <c r="R192" s="260">
        <v>3.7820485120258736E-3</v>
      </c>
      <c r="T192" s="260">
        <v>2139</v>
      </c>
      <c r="U192" s="260">
        <v>0.12994172844894958</v>
      </c>
      <c r="AC192" s="73">
        <v>2.4500000000000002</v>
      </c>
      <c r="AU192" s="260">
        <v>27.700919377652049</v>
      </c>
      <c r="AW192" s="260">
        <v>34.9</v>
      </c>
      <c r="AX192" s="260">
        <v>0.22360679774997896</v>
      </c>
      <c r="AZ192" s="73">
        <v>1</v>
      </c>
      <c r="BA192">
        <v>304.92270739999998</v>
      </c>
      <c r="BD192" s="73" t="s">
        <v>16012</v>
      </c>
    </row>
    <row r="193" spans="2:56" x14ac:dyDescent="0.2">
      <c r="B193" s="43">
        <v>1</v>
      </c>
      <c r="C193" s="73" t="s">
        <v>14538</v>
      </c>
      <c r="E193" s="73"/>
      <c r="F193" s="73"/>
      <c r="G193" t="s">
        <v>12825</v>
      </c>
      <c r="H193" s="73" t="s">
        <v>11553</v>
      </c>
      <c r="I193" s="73" t="s">
        <v>14081</v>
      </c>
      <c r="J193" s="73" t="s">
        <v>16011</v>
      </c>
      <c r="K193" s="73">
        <v>602</v>
      </c>
      <c r="Q193" s="260">
        <v>7.8527272727272734</v>
      </c>
      <c r="R193" s="260">
        <v>3.7820485120258736E-3</v>
      </c>
      <c r="T193" s="260">
        <v>2139</v>
      </c>
      <c r="U193" s="260">
        <v>0.12994172844894958</v>
      </c>
      <c r="AC193" s="73">
        <v>2.4500000000000002</v>
      </c>
      <c r="AU193" s="260">
        <v>27.700919377652049</v>
      </c>
      <c r="AW193" s="260">
        <v>34.9</v>
      </c>
      <c r="AX193" s="260">
        <v>0.22360679774997896</v>
      </c>
      <c r="AZ193" s="73">
        <v>1</v>
      </c>
      <c r="BA193">
        <v>86.95425831</v>
      </c>
      <c r="BD193" s="73" t="s">
        <v>16012</v>
      </c>
    </row>
    <row r="194" spans="2:56" x14ac:dyDescent="0.2">
      <c r="B194" s="43">
        <v>1</v>
      </c>
      <c r="C194" s="73" t="s">
        <v>14538</v>
      </c>
      <c r="E194" s="73"/>
      <c r="F194" s="73"/>
      <c r="G194" t="s">
        <v>12825</v>
      </c>
      <c r="H194" s="73" t="s">
        <v>11553</v>
      </c>
      <c r="I194" s="73" t="s">
        <v>14081</v>
      </c>
      <c r="J194" s="73" t="s">
        <v>16011</v>
      </c>
      <c r="K194" s="73">
        <v>602</v>
      </c>
      <c r="Q194" s="260">
        <v>7.8527272727272734</v>
      </c>
      <c r="R194" s="260">
        <v>3.7820485120258736E-3</v>
      </c>
      <c r="T194" s="260">
        <v>2139</v>
      </c>
      <c r="U194" s="260">
        <v>0.12994172844894958</v>
      </c>
      <c r="AC194" s="73">
        <v>2.4500000000000002</v>
      </c>
      <c r="AU194" s="260">
        <v>27.700919377652049</v>
      </c>
      <c r="AW194" s="260">
        <v>34.9</v>
      </c>
      <c r="AX194" s="260">
        <v>0.22360679774997896</v>
      </c>
      <c r="AZ194" s="73">
        <v>1</v>
      </c>
      <c r="BA194">
        <v>227.82797360000001</v>
      </c>
      <c r="BD194" s="73" t="s">
        <v>16012</v>
      </c>
    </row>
    <row r="195" spans="2:56" x14ac:dyDescent="0.2">
      <c r="B195" s="43">
        <v>1</v>
      </c>
      <c r="C195" s="73" t="s">
        <v>14538</v>
      </c>
      <c r="E195" s="73"/>
      <c r="F195" s="73"/>
      <c r="G195" t="s">
        <v>12825</v>
      </c>
      <c r="H195" s="73" t="s">
        <v>11553</v>
      </c>
      <c r="I195" s="73" t="s">
        <v>14081</v>
      </c>
      <c r="J195" s="73" t="s">
        <v>16011</v>
      </c>
      <c r="K195" s="73">
        <v>602</v>
      </c>
      <c r="Q195" s="260">
        <v>7.8527272727272734</v>
      </c>
      <c r="R195" s="260">
        <v>3.7820485120258736E-3</v>
      </c>
      <c r="T195" s="260">
        <v>2139</v>
      </c>
      <c r="U195" s="260">
        <v>0.12994172844894958</v>
      </c>
      <c r="AC195" s="73">
        <v>2.4500000000000002</v>
      </c>
      <c r="AU195" s="260">
        <v>27.700919377652049</v>
      </c>
      <c r="AW195" s="260">
        <v>34.9</v>
      </c>
      <c r="AX195" s="260">
        <v>0.22360679774997896</v>
      </c>
      <c r="AZ195" s="73">
        <v>1</v>
      </c>
      <c r="BA195">
        <v>367.53756420000002</v>
      </c>
      <c r="BD195" s="73" t="s">
        <v>16012</v>
      </c>
    </row>
    <row r="196" spans="2:56" x14ac:dyDescent="0.2">
      <c r="B196" s="43">
        <v>1</v>
      </c>
      <c r="C196" s="73" t="s">
        <v>14538</v>
      </c>
      <c r="E196" s="73"/>
      <c r="F196" s="73"/>
      <c r="G196" t="s">
        <v>12825</v>
      </c>
      <c r="H196" s="73" t="s">
        <v>11553</v>
      </c>
      <c r="I196" s="73" t="s">
        <v>14081</v>
      </c>
      <c r="J196" s="73" t="s">
        <v>16011</v>
      </c>
      <c r="K196" s="73">
        <v>561</v>
      </c>
      <c r="Q196" s="260">
        <v>7.8909090909090915</v>
      </c>
      <c r="R196" s="260">
        <v>1.2582848310586652E-3</v>
      </c>
      <c r="T196" s="260">
        <v>2133.375</v>
      </c>
      <c r="U196" s="260">
        <v>0.49661728141004102</v>
      </c>
      <c r="AC196" s="73">
        <v>2.4449999999999998</v>
      </c>
      <c r="AU196" s="260">
        <v>26.263932107496466</v>
      </c>
      <c r="AW196" s="260">
        <v>34.75</v>
      </c>
      <c r="AX196" s="260">
        <v>0.22360679774997896</v>
      </c>
      <c r="AZ196" s="73">
        <v>1</v>
      </c>
      <c r="BA196">
        <v>156.13694760000001</v>
      </c>
      <c r="BD196" s="73" t="s">
        <v>16012</v>
      </c>
    </row>
    <row r="197" spans="2:56" x14ac:dyDescent="0.2">
      <c r="B197" s="43">
        <v>1</v>
      </c>
      <c r="C197" s="73" t="s">
        <v>14538</v>
      </c>
      <c r="E197" s="73"/>
      <c r="F197" s="73"/>
      <c r="G197" t="s">
        <v>12825</v>
      </c>
      <c r="H197" s="73" t="s">
        <v>11553</v>
      </c>
      <c r="I197" s="73" t="s">
        <v>14081</v>
      </c>
      <c r="J197" s="73" t="s">
        <v>16011</v>
      </c>
      <c r="K197" s="73">
        <v>561</v>
      </c>
      <c r="Q197" s="260">
        <v>7.8909090909090915</v>
      </c>
      <c r="R197" s="260">
        <v>1.2582848310586652E-3</v>
      </c>
      <c r="T197" s="260">
        <v>2133.375</v>
      </c>
      <c r="U197" s="260">
        <v>0.49661728141004102</v>
      </c>
      <c r="AC197" s="73">
        <v>2.4449999999999998</v>
      </c>
      <c r="AU197" s="260">
        <v>26.263932107496466</v>
      </c>
      <c r="AW197" s="260">
        <v>34.75</v>
      </c>
      <c r="AX197" s="260">
        <v>0.22360679774997896</v>
      </c>
      <c r="AZ197" s="73">
        <v>1</v>
      </c>
      <c r="BA197">
        <v>167.10528909999999</v>
      </c>
      <c r="BD197" s="73" t="s">
        <v>16012</v>
      </c>
    </row>
    <row r="198" spans="2:56" x14ac:dyDescent="0.2">
      <c r="B198" s="43">
        <v>1</v>
      </c>
      <c r="C198" s="73" t="s">
        <v>14538</v>
      </c>
      <c r="E198" s="73"/>
      <c r="F198" s="73"/>
      <c r="G198" t="s">
        <v>12825</v>
      </c>
      <c r="H198" s="73" t="s">
        <v>11553</v>
      </c>
      <c r="I198" s="73" t="s">
        <v>14081</v>
      </c>
      <c r="J198" s="73" t="s">
        <v>16011</v>
      </c>
      <c r="K198" s="73">
        <v>561</v>
      </c>
      <c r="Q198" s="260">
        <v>7.8909090909090915</v>
      </c>
      <c r="R198" s="260">
        <v>1.2582848310586652E-3</v>
      </c>
      <c r="T198" s="260">
        <v>2133.375</v>
      </c>
      <c r="U198" s="260">
        <v>0.49661728141004102</v>
      </c>
      <c r="AC198" s="73">
        <v>2.4449999999999998</v>
      </c>
      <c r="AU198" s="260">
        <v>26.263932107496466</v>
      </c>
      <c r="AW198" s="260">
        <v>34.75</v>
      </c>
      <c r="AX198" s="260">
        <v>0.22360679774997896</v>
      </c>
      <c r="AZ198" s="73">
        <v>1</v>
      </c>
      <c r="BA198">
        <v>143.7795548</v>
      </c>
      <c r="BD198" s="73" t="s">
        <v>16012</v>
      </c>
    </row>
    <row r="199" spans="2:56" x14ac:dyDescent="0.2">
      <c r="B199" s="43">
        <v>1</v>
      </c>
      <c r="C199" s="73" t="s">
        <v>14538</v>
      </c>
      <c r="E199" s="73"/>
      <c r="F199" s="73"/>
      <c r="G199" t="s">
        <v>12825</v>
      </c>
      <c r="H199" s="73" t="s">
        <v>11553</v>
      </c>
      <c r="I199" s="73" t="s">
        <v>14081</v>
      </c>
      <c r="J199" s="73" t="s">
        <v>16011</v>
      </c>
      <c r="K199" s="73">
        <v>561</v>
      </c>
      <c r="Q199" s="260">
        <v>7.8909090909090915</v>
      </c>
      <c r="R199" s="260">
        <v>1.2582848310586652E-3</v>
      </c>
      <c r="T199" s="260">
        <v>2133.375</v>
      </c>
      <c r="U199" s="260">
        <v>0.49661728141004102</v>
      </c>
      <c r="AC199" s="73">
        <v>2.4449999999999998</v>
      </c>
      <c r="AU199" s="260">
        <v>26.263932107496466</v>
      </c>
      <c r="AW199" s="260">
        <v>34.75</v>
      </c>
      <c r="AX199" s="260">
        <v>0.22360679774997896</v>
      </c>
      <c r="AZ199" s="73">
        <v>1</v>
      </c>
      <c r="BA199">
        <v>344.68869380000001</v>
      </c>
      <c r="BD199" s="73" t="s">
        <v>16012</v>
      </c>
    </row>
    <row r="200" spans="2:56" x14ac:dyDescent="0.2">
      <c r="B200" s="43">
        <v>1</v>
      </c>
      <c r="C200" s="73" t="s">
        <v>14538</v>
      </c>
      <c r="E200" s="73"/>
      <c r="F200" s="73"/>
      <c r="G200" t="s">
        <v>12825</v>
      </c>
      <c r="H200" s="73" t="s">
        <v>11553</v>
      </c>
      <c r="I200" s="73" t="s">
        <v>14081</v>
      </c>
      <c r="J200" s="73" t="s">
        <v>16011</v>
      </c>
      <c r="K200" s="73">
        <v>561</v>
      </c>
      <c r="Q200" s="260">
        <v>7.8909090909090915</v>
      </c>
      <c r="R200" s="260">
        <v>1.2582848310586652E-3</v>
      </c>
      <c r="T200" s="260">
        <v>2133.375</v>
      </c>
      <c r="U200" s="260">
        <v>0.49661728141004102</v>
      </c>
      <c r="AC200" s="73">
        <v>2.4449999999999998</v>
      </c>
      <c r="AU200" s="260">
        <v>26.263932107496466</v>
      </c>
      <c r="AW200" s="260">
        <v>34.75</v>
      </c>
      <c r="AX200" s="260">
        <v>0.22360679774997896</v>
      </c>
      <c r="AZ200" s="73">
        <v>1</v>
      </c>
      <c r="BA200">
        <v>456.00005449999998</v>
      </c>
      <c r="BD200" s="73" t="s">
        <v>16012</v>
      </c>
    </row>
    <row r="201" spans="2:56" x14ac:dyDescent="0.2">
      <c r="B201" s="43">
        <v>1</v>
      </c>
      <c r="C201" s="73" t="s">
        <v>14538</v>
      </c>
      <c r="E201" s="73"/>
      <c r="F201" s="73"/>
      <c r="G201" t="s">
        <v>12825</v>
      </c>
      <c r="H201" s="73" t="s">
        <v>11553</v>
      </c>
      <c r="I201" s="73" t="s">
        <v>14081</v>
      </c>
      <c r="J201" s="73" t="s">
        <v>16011</v>
      </c>
      <c r="K201" s="73">
        <v>561</v>
      </c>
      <c r="Q201" s="260">
        <v>7.8909090909090915</v>
      </c>
      <c r="R201" s="260">
        <v>1.2582848310586652E-3</v>
      </c>
      <c r="T201" s="260">
        <v>2133.375</v>
      </c>
      <c r="U201" s="260">
        <v>0.49661728141004102</v>
      </c>
      <c r="AC201" s="73">
        <v>2.4449999999999998</v>
      </c>
      <c r="AU201" s="260">
        <v>26.263932107496466</v>
      </c>
      <c r="AW201" s="260">
        <v>34.75</v>
      </c>
      <c r="AX201" s="260">
        <v>0.22360679774997896</v>
      </c>
      <c r="AZ201" s="73">
        <v>1</v>
      </c>
      <c r="BA201">
        <v>236.7924922</v>
      </c>
      <c r="BD201" s="73" t="s">
        <v>16012</v>
      </c>
    </row>
    <row r="202" spans="2:56" x14ac:dyDescent="0.2">
      <c r="B202" s="43">
        <v>1</v>
      </c>
      <c r="C202" s="73" t="s">
        <v>14538</v>
      </c>
      <c r="E202" s="73"/>
      <c r="F202" s="73"/>
      <c r="G202" t="s">
        <v>12825</v>
      </c>
      <c r="H202" s="73" t="s">
        <v>11553</v>
      </c>
      <c r="I202" s="73" t="s">
        <v>14081</v>
      </c>
      <c r="J202" s="73" t="s">
        <v>16011</v>
      </c>
      <c r="K202" s="73">
        <v>561</v>
      </c>
      <c r="Q202" s="260">
        <v>7.8909090909090915</v>
      </c>
      <c r="R202" s="260">
        <v>1.2582848310586652E-3</v>
      </c>
      <c r="T202" s="260">
        <v>2133.375</v>
      </c>
      <c r="U202" s="260">
        <v>0.49661728141004102</v>
      </c>
      <c r="AC202" s="73">
        <v>2.4449999999999998</v>
      </c>
      <c r="AU202" s="260">
        <v>26.263932107496466</v>
      </c>
      <c r="AW202" s="260">
        <v>34.75</v>
      </c>
      <c r="AX202" s="260">
        <v>0.22360679774997896</v>
      </c>
      <c r="AZ202" s="73">
        <v>1</v>
      </c>
      <c r="BA202">
        <v>81.585708640000007</v>
      </c>
      <c r="BD202" s="73" t="s">
        <v>16012</v>
      </c>
    </row>
    <row r="203" spans="2:56" x14ac:dyDescent="0.2">
      <c r="B203" s="43">
        <v>1</v>
      </c>
      <c r="C203" s="73" t="s">
        <v>14538</v>
      </c>
      <c r="E203" s="73"/>
      <c r="F203" s="73"/>
      <c r="G203" t="s">
        <v>12825</v>
      </c>
      <c r="H203" s="73" t="s">
        <v>11553</v>
      </c>
      <c r="I203" s="73" t="s">
        <v>14081</v>
      </c>
      <c r="J203" s="73" t="s">
        <v>16011</v>
      </c>
      <c r="K203" s="73">
        <v>561</v>
      </c>
      <c r="Q203" s="260">
        <v>7.8909090909090915</v>
      </c>
      <c r="R203" s="260">
        <v>1.2582848310586652E-3</v>
      </c>
      <c r="T203" s="260">
        <v>2133.375</v>
      </c>
      <c r="U203" s="260">
        <v>0.49661728141004102</v>
      </c>
      <c r="AC203" s="73">
        <v>2.4449999999999998</v>
      </c>
      <c r="AU203" s="260">
        <v>26.263932107496466</v>
      </c>
      <c r="AW203" s="260">
        <v>34.75</v>
      </c>
      <c r="AX203" s="260">
        <v>0.22360679774997896</v>
      </c>
      <c r="AZ203" s="73">
        <v>1</v>
      </c>
      <c r="BA203">
        <v>159.7783431</v>
      </c>
      <c r="BD203" s="73" t="s">
        <v>16012</v>
      </c>
    </row>
    <row r="204" spans="2:56" x14ac:dyDescent="0.2">
      <c r="B204" s="43">
        <v>1</v>
      </c>
      <c r="C204" s="73" t="s">
        <v>14538</v>
      </c>
      <c r="E204" s="73"/>
      <c r="F204" s="73"/>
      <c r="G204" t="s">
        <v>12825</v>
      </c>
      <c r="H204" s="73" t="s">
        <v>11553</v>
      </c>
      <c r="I204" s="73" t="s">
        <v>14081</v>
      </c>
      <c r="J204" s="73" t="s">
        <v>16011</v>
      </c>
      <c r="K204" s="73">
        <v>406.5</v>
      </c>
      <c r="Q204" s="260">
        <v>8.0150000000000006</v>
      </c>
      <c r="R204" s="260">
        <v>1.2488298311286491E-3</v>
      </c>
      <c r="T204" s="260">
        <v>2167.217391304348</v>
      </c>
      <c r="U204" s="260">
        <v>8.3554278780957808E-2</v>
      </c>
      <c r="AC204" s="73">
        <v>3.2349999999999999</v>
      </c>
      <c r="AU204" s="260">
        <v>27.699646393210749</v>
      </c>
      <c r="AW204" s="260">
        <v>34.800000000000004</v>
      </c>
      <c r="AX204" s="260">
        <v>0.22360679774997896</v>
      </c>
      <c r="AZ204" s="73">
        <v>1</v>
      </c>
      <c r="BA204">
        <v>477.06728809999998</v>
      </c>
      <c r="BD204" s="73" t="s">
        <v>16012</v>
      </c>
    </row>
    <row r="205" spans="2:56" x14ac:dyDescent="0.2">
      <c r="B205" s="43">
        <v>1</v>
      </c>
      <c r="C205" s="73" t="s">
        <v>14538</v>
      </c>
      <c r="E205" s="73"/>
      <c r="F205" s="73"/>
      <c r="G205" t="s">
        <v>12825</v>
      </c>
      <c r="H205" s="73" t="s">
        <v>11553</v>
      </c>
      <c r="I205" s="73" t="s">
        <v>14081</v>
      </c>
      <c r="J205" s="73" t="s">
        <v>16011</v>
      </c>
      <c r="K205" s="73">
        <v>406.5</v>
      </c>
      <c r="Q205" s="260">
        <v>8.0150000000000006</v>
      </c>
      <c r="R205" s="260">
        <v>1.2488298311286491E-3</v>
      </c>
      <c r="T205" s="260">
        <v>2167.217391304348</v>
      </c>
      <c r="U205" s="260">
        <v>8.3554278780957808E-2</v>
      </c>
      <c r="AC205" s="73">
        <v>3.2349999999999999</v>
      </c>
      <c r="AU205" s="260">
        <v>27.699646393210749</v>
      </c>
      <c r="AW205" s="260">
        <v>34.800000000000004</v>
      </c>
      <c r="AX205" s="260">
        <v>0.22360679774997896</v>
      </c>
      <c r="AZ205" s="73">
        <v>1</v>
      </c>
      <c r="BA205">
        <v>388.66134870000002</v>
      </c>
      <c r="BD205" s="73" t="s">
        <v>16012</v>
      </c>
    </row>
    <row r="206" spans="2:56" x14ac:dyDescent="0.2">
      <c r="B206" s="43">
        <v>1</v>
      </c>
      <c r="C206" s="73" t="s">
        <v>14538</v>
      </c>
      <c r="E206" s="73"/>
      <c r="F206" s="73"/>
      <c r="G206" t="s">
        <v>12825</v>
      </c>
      <c r="H206" s="73" t="s">
        <v>11553</v>
      </c>
      <c r="I206" s="73" t="s">
        <v>14081</v>
      </c>
      <c r="J206" s="73" t="s">
        <v>16011</v>
      </c>
      <c r="K206" s="73">
        <v>406.5</v>
      </c>
      <c r="Q206" s="260">
        <v>8.0150000000000006</v>
      </c>
      <c r="R206" s="260">
        <v>1.2488298311286491E-3</v>
      </c>
      <c r="T206" s="260">
        <v>2167.217391304348</v>
      </c>
      <c r="U206" s="260">
        <v>8.3554278780957808E-2</v>
      </c>
      <c r="AC206" s="73">
        <v>3.2349999999999999</v>
      </c>
      <c r="AU206" s="260">
        <v>27.699646393210749</v>
      </c>
      <c r="AW206" s="260">
        <v>34.800000000000004</v>
      </c>
      <c r="AX206" s="260">
        <v>0.22360679774997896</v>
      </c>
      <c r="AZ206" s="73">
        <v>1</v>
      </c>
      <c r="BA206">
        <v>179.03012000000001</v>
      </c>
      <c r="BD206" s="73" t="s">
        <v>16012</v>
      </c>
    </row>
    <row r="207" spans="2:56" x14ac:dyDescent="0.2">
      <c r="B207" s="43">
        <v>1</v>
      </c>
      <c r="C207" s="73" t="s">
        <v>14538</v>
      </c>
      <c r="E207" s="73"/>
      <c r="F207" s="73"/>
      <c r="G207" t="s">
        <v>12825</v>
      </c>
      <c r="H207" s="73" t="s">
        <v>11553</v>
      </c>
      <c r="I207" s="73" t="s">
        <v>14081</v>
      </c>
      <c r="J207" s="73" t="s">
        <v>16011</v>
      </c>
      <c r="K207" s="73">
        <v>406.5</v>
      </c>
      <c r="Q207" s="260">
        <v>8.0150000000000006</v>
      </c>
      <c r="R207" s="260">
        <v>1.2488298311286491E-3</v>
      </c>
      <c r="T207" s="260">
        <v>2167.217391304348</v>
      </c>
      <c r="U207" s="260">
        <v>8.3554278780957808E-2</v>
      </c>
      <c r="AC207" s="73">
        <v>3.2349999999999999</v>
      </c>
      <c r="AU207" s="260">
        <v>27.699646393210749</v>
      </c>
      <c r="AW207" s="260">
        <v>34.800000000000004</v>
      </c>
      <c r="AX207" s="260">
        <v>0.22360679774997896</v>
      </c>
      <c r="AZ207" s="73">
        <v>1</v>
      </c>
      <c r="BA207">
        <v>93.186401259999997</v>
      </c>
      <c r="BD207" s="73" t="s">
        <v>16012</v>
      </c>
    </row>
    <row r="208" spans="2:56" x14ac:dyDescent="0.2">
      <c r="B208" s="43">
        <v>1</v>
      </c>
      <c r="C208" s="73" t="s">
        <v>14538</v>
      </c>
      <c r="E208" s="73"/>
      <c r="F208" s="73"/>
      <c r="G208" t="s">
        <v>12825</v>
      </c>
      <c r="H208" s="73" t="s">
        <v>11553</v>
      </c>
      <c r="I208" s="73" t="s">
        <v>14081</v>
      </c>
      <c r="J208" s="73" t="s">
        <v>16011</v>
      </c>
      <c r="K208" s="73">
        <v>406.5</v>
      </c>
      <c r="Q208" s="260">
        <v>8.0150000000000006</v>
      </c>
      <c r="R208" s="260">
        <v>1.2488298311286491E-3</v>
      </c>
      <c r="T208" s="260">
        <v>2167.217391304348</v>
      </c>
      <c r="U208" s="260">
        <v>8.3554278780957808E-2</v>
      </c>
      <c r="AC208" s="73">
        <v>3.2349999999999999</v>
      </c>
      <c r="AU208" s="260">
        <v>27.699646393210749</v>
      </c>
      <c r="AW208" s="260">
        <v>34.800000000000004</v>
      </c>
      <c r="AX208" s="260">
        <v>0.22360679774997896</v>
      </c>
      <c r="AZ208" s="73">
        <v>1</v>
      </c>
      <c r="BA208">
        <v>119.4809822</v>
      </c>
      <c r="BD208" s="73" t="s">
        <v>16012</v>
      </c>
    </row>
    <row r="209" spans="2:56" x14ac:dyDescent="0.2">
      <c r="B209" s="43">
        <v>1</v>
      </c>
      <c r="C209" s="73" t="s">
        <v>14538</v>
      </c>
      <c r="E209" s="73"/>
      <c r="F209" s="73"/>
      <c r="G209" t="s">
        <v>12825</v>
      </c>
      <c r="H209" s="73" t="s">
        <v>11553</v>
      </c>
      <c r="I209" s="73" t="s">
        <v>14081</v>
      </c>
      <c r="J209" s="73" t="s">
        <v>16011</v>
      </c>
      <c r="K209" s="73">
        <v>406.5</v>
      </c>
      <c r="Q209" s="260">
        <v>8.0150000000000006</v>
      </c>
      <c r="R209" s="260">
        <v>1.2488298311286491E-3</v>
      </c>
      <c r="T209" s="260">
        <v>2167.217391304348</v>
      </c>
      <c r="U209" s="260">
        <v>8.3554278780957808E-2</v>
      </c>
      <c r="AC209" s="73">
        <v>3.2349999999999999</v>
      </c>
      <c r="AU209" s="260">
        <v>27.699646393210749</v>
      </c>
      <c r="AW209" s="260">
        <v>34.800000000000004</v>
      </c>
      <c r="AX209" s="260">
        <v>0.22360679774997896</v>
      </c>
      <c r="AZ209" s="73">
        <v>1</v>
      </c>
      <c r="BA209">
        <v>714.08937390000006</v>
      </c>
      <c r="BD209" s="73" t="s">
        <v>16012</v>
      </c>
    </row>
    <row r="210" spans="2:56" x14ac:dyDescent="0.2">
      <c r="B210" s="43">
        <v>1</v>
      </c>
      <c r="C210" s="73" t="s">
        <v>14538</v>
      </c>
      <c r="E210" s="73"/>
      <c r="F210" s="73"/>
      <c r="G210" t="s">
        <v>12825</v>
      </c>
      <c r="H210" s="73" t="s">
        <v>11553</v>
      </c>
      <c r="I210" s="73" t="s">
        <v>14081</v>
      </c>
      <c r="J210" s="73" t="s">
        <v>16011</v>
      </c>
      <c r="K210" s="73">
        <v>363</v>
      </c>
      <c r="Q210" s="260">
        <v>8.0550000000000015</v>
      </c>
      <c r="R210" s="260">
        <v>1.2457252145849809E-3</v>
      </c>
      <c r="T210" s="260">
        <v>2161.5</v>
      </c>
      <c r="U210" s="260">
        <v>0.25805209452707284</v>
      </c>
      <c r="AC210" s="73">
        <v>3.63</v>
      </c>
      <c r="AU210" s="260">
        <v>29.125707213578501</v>
      </c>
      <c r="AW210" s="260">
        <v>34.9</v>
      </c>
      <c r="AX210" s="260">
        <v>0.22360679774997896</v>
      </c>
      <c r="AZ210" s="73">
        <v>1</v>
      </c>
      <c r="BA210">
        <v>-480.96921529999997</v>
      </c>
      <c r="BD210" s="73" t="s">
        <v>16012</v>
      </c>
    </row>
    <row r="211" spans="2:56" x14ac:dyDescent="0.2">
      <c r="B211" s="43">
        <v>1</v>
      </c>
      <c r="C211" s="73" t="s">
        <v>14538</v>
      </c>
      <c r="E211" s="73"/>
      <c r="F211" s="73"/>
      <c r="G211" t="s">
        <v>12825</v>
      </c>
      <c r="H211" s="73" t="s">
        <v>11553</v>
      </c>
      <c r="I211" s="73" t="s">
        <v>14081</v>
      </c>
      <c r="J211" s="73" t="s">
        <v>16011</v>
      </c>
      <c r="K211" s="73">
        <v>363</v>
      </c>
      <c r="Q211" s="260">
        <v>8.0550000000000015</v>
      </c>
      <c r="R211" s="260">
        <v>1.2457252145849809E-3</v>
      </c>
      <c r="T211" s="260">
        <v>2161.5</v>
      </c>
      <c r="U211" s="260">
        <v>0.25805209452707284</v>
      </c>
      <c r="AC211" s="73">
        <v>3.63</v>
      </c>
      <c r="AU211" s="260">
        <v>29.125707213578501</v>
      </c>
      <c r="AW211" s="260">
        <v>34.9</v>
      </c>
      <c r="AX211" s="260">
        <v>0.22360679774997896</v>
      </c>
      <c r="AZ211" s="73">
        <v>1</v>
      </c>
      <c r="BA211">
        <v>-173.53826219999999</v>
      </c>
      <c r="BD211" s="73" t="s">
        <v>16012</v>
      </c>
    </row>
    <row r="212" spans="2:56" x14ac:dyDescent="0.2">
      <c r="B212" s="43">
        <v>1</v>
      </c>
      <c r="C212" s="73" t="s">
        <v>14538</v>
      </c>
      <c r="E212" s="73"/>
      <c r="F212" s="73"/>
      <c r="G212" t="s">
        <v>12825</v>
      </c>
      <c r="H212" s="73" t="s">
        <v>11553</v>
      </c>
      <c r="I212" s="73" t="s">
        <v>14081</v>
      </c>
      <c r="J212" s="73" t="s">
        <v>16011</v>
      </c>
      <c r="K212" s="73">
        <v>594</v>
      </c>
      <c r="Q212" s="260">
        <v>7.8800000000000008</v>
      </c>
      <c r="R212" s="260">
        <v>2.5189641163833845E-3</v>
      </c>
      <c r="T212" s="260">
        <v>2174.7272727272725</v>
      </c>
      <c r="U212" s="260">
        <v>0.32527650602053437</v>
      </c>
      <c r="AC212" s="73">
        <v>2.69</v>
      </c>
      <c r="AU212" s="260">
        <v>29.164639321074965</v>
      </c>
      <c r="AW212" s="260">
        <v>34.85</v>
      </c>
      <c r="AX212" s="260">
        <v>0.22360679774997896</v>
      </c>
      <c r="AZ212" s="73">
        <v>1</v>
      </c>
      <c r="BA212">
        <v>-138.4850605</v>
      </c>
      <c r="BD212" s="73" t="s">
        <v>16012</v>
      </c>
    </row>
    <row r="213" spans="2:56" x14ac:dyDescent="0.2">
      <c r="B213" s="43">
        <v>1</v>
      </c>
      <c r="C213" s="73" t="s">
        <v>14538</v>
      </c>
      <c r="E213" s="73"/>
      <c r="F213" s="73"/>
      <c r="G213" t="s">
        <v>12825</v>
      </c>
      <c r="H213" s="73" t="s">
        <v>11553</v>
      </c>
      <c r="I213" s="73" t="s">
        <v>14081</v>
      </c>
      <c r="J213" s="73" t="s">
        <v>16011</v>
      </c>
      <c r="K213" s="73">
        <v>594</v>
      </c>
      <c r="Q213" s="260">
        <v>7.8800000000000008</v>
      </c>
      <c r="R213" s="260">
        <v>2.5189641163833845E-3</v>
      </c>
      <c r="T213" s="260">
        <v>2174.7272727272725</v>
      </c>
      <c r="U213" s="260">
        <v>0.32527650602053437</v>
      </c>
      <c r="AC213" s="73">
        <v>2.69</v>
      </c>
      <c r="AU213" s="260">
        <v>29.164639321074965</v>
      </c>
      <c r="AW213" s="260">
        <v>34.85</v>
      </c>
      <c r="AX213" s="260">
        <v>0.22360679774997896</v>
      </c>
      <c r="AZ213" s="73">
        <v>1</v>
      </c>
      <c r="BA213">
        <v>-307.81639610000002</v>
      </c>
      <c r="BD213" s="73" t="s">
        <v>16012</v>
      </c>
    </row>
    <row r="214" spans="2:56" x14ac:dyDescent="0.2">
      <c r="B214" s="43">
        <v>1</v>
      </c>
      <c r="C214" s="73" t="s">
        <v>14538</v>
      </c>
      <c r="E214" s="73"/>
      <c r="F214" s="73"/>
      <c r="G214" t="s">
        <v>12825</v>
      </c>
      <c r="H214" s="73" t="s">
        <v>11553</v>
      </c>
      <c r="I214" s="73" t="s">
        <v>14081</v>
      </c>
      <c r="J214" s="73" t="s">
        <v>16011</v>
      </c>
      <c r="K214" s="73">
        <v>375.5</v>
      </c>
      <c r="Q214" s="260">
        <v>8.0399999999999991</v>
      </c>
      <c r="R214" s="260">
        <v>0</v>
      </c>
      <c r="T214" s="260">
        <v>2150.1875</v>
      </c>
      <c r="U214" s="260">
        <v>0.3280668263480076</v>
      </c>
      <c r="AC214" s="73">
        <v>3.2</v>
      </c>
      <c r="AU214" s="260">
        <v>26.246428571428574</v>
      </c>
      <c r="AW214" s="260">
        <v>34.75</v>
      </c>
      <c r="AX214" s="260">
        <v>0.22360679774997896</v>
      </c>
      <c r="AZ214" s="73">
        <v>1</v>
      </c>
      <c r="BA214">
        <v>348.11412230000002</v>
      </c>
      <c r="BD214" s="73" t="s">
        <v>16012</v>
      </c>
    </row>
    <row r="215" spans="2:56" x14ac:dyDescent="0.2">
      <c r="B215" s="43">
        <v>1</v>
      </c>
      <c r="C215" s="73" t="s">
        <v>14538</v>
      </c>
      <c r="E215" s="73"/>
      <c r="F215" s="73"/>
      <c r="G215" t="s">
        <v>12825</v>
      </c>
      <c r="H215" s="73" t="s">
        <v>11553</v>
      </c>
      <c r="I215" s="73" t="s">
        <v>14081</v>
      </c>
      <c r="J215" s="73" t="s">
        <v>16011</v>
      </c>
      <c r="K215" s="73">
        <v>375.5</v>
      </c>
      <c r="Q215" s="260">
        <v>8.0399999999999991</v>
      </c>
      <c r="R215" s="260">
        <v>0</v>
      </c>
      <c r="T215" s="260">
        <v>2150.1875</v>
      </c>
      <c r="U215" s="260">
        <v>0.3280668263480076</v>
      </c>
      <c r="AC215" s="73">
        <v>3.2</v>
      </c>
      <c r="AU215" s="260">
        <v>26.246428571428574</v>
      </c>
      <c r="AW215" s="260">
        <v>34.75</v>
      </c>
      <c r="AX215" s="260">
        <v>0.22360679774997896</v>
      </c>
      <c r="AZ215" s="73">
        <v>1</v>
      </c>
      <c r="BA215">
        <v>155.5731878</v>
      </c>
      <c r="BD215" s="73" t="s">
        <v>16012</v>
      </c>
    </row>
    <row r="216" spans="2:56" x14ac:dyDescent="0.2">
      <c r="B216" s="43">
        <v>1</v>
      </c>
      <c r="C216" s="73" t="s">
        <v>14538</v>
      </c>
      <c r="E216" s="73"/>
      <c r="F216" s="73"/>
      <c r="G216" t="s">
        <v>12825</v>
      </c>
      <c r="H216" s="73" t="s">
        <v>11553</v>
      </c>
      <c r="I216" s="73" t="s">
        <v>14081</v>
      </c>
      <c r="J216" s="73" t="s">
        <v>16011</v>
      </c>
      <c r="K216" s="73">
        <v>375.5</v>
      </c>
      <c r="Q216" s="260">
        <v>8.0399999999999991</v>
      </c>
      <c r="R216" s="260">
        <v>0</v>
      </c>
      <c r="T216" s="260">
        <v>2150.1875</v>
      </c>
      <c r="U216" s="260">
        <v>0.3280668263480076</v>
      </c>
      <c r="AC216" s="73">
        <v>3.2</v>
      </c>
      <c r="AU216" s="260">
        <v>26.246428571428574</v>
      </c>
      <c r="AW216" s="260">
        <v>34.75</v>
      </c>
      <c r="AX216" s="260">
        <v>0.22360679774997896</v>
      </c>
      <c r="AZ216" s="73">
        <v>1</v>
      </c>
      <c r="BA216">
        <v>190.99645799999999</v>
      </c>
      <c r="BD216" s="73" t="s">
        <v>16012</v>
      </c>
    </row>
    <row r="217" spans="2:56" x14ac:dyDescent="0.2">
      <c r="B217" s="43">
        <v>1</v>
      </c>
      <c r="C217" s="73" t="s">
        <v>14538</v>
      </c>
      <c r="E217" s="73"/>
      <c r="F217" s="73"/>
      <c r="G217" t="s">
        <v>12825</v>
      </c>
      <c r="H217" s="73" t="s">
        <v>11553</v>
      </c>
      <c r="I217" s="73" t="s">
        <v>14081</v>
      </c>
      <c r="J217" s="73" t="s">
        <v>16011</v>
      </c>
      <c r="K217" s="73">
        <v>375.5</v>
      </c>
      <c r="Q217" s="260">
        <v>8.0399999999999991</v>
      </c>
      <c r="R217" s="260">
        <v>0</v>
      </c>
      <c r="T217" s="260">
        <v>2150.1875</v>
      </c>
      <c r="U217" s="260">
        <v>0.3280668263480076</v>
      </c>
      <c r="AC217" s="73">
        <v>3.2</v>
      </c>
      <c r="AU217" s="260">
        <v>26.246428571428574</v>
      </c>
      <c r="AW217" s="260">
        <v>34.75</v>
      </c>
      <c r="AX217" s="260">
        <v>0.22360679774997896</v>
      </c>
      <c r="AZ217" s="73">
        <v>1</v>
      </c>
      <c r="BA217">
        <v>282.61945550000002</v>
      </c>
      <c r="BD217" s="73" t="s">
        <v>16012</v>
      </c>
    </row>
    <row r="218" spans="2:56" x14ac:dyDescent="0.2">
      <c r="B218" s="43">
        <v>1</v>
      </c>
      <c r="C218" s="73" t="s">
        <v>14538</v>
      </c>
      <c r="E218" s="73"/>
      <c r="F218" s="73"/>
      <c r="G218" t="s">
        <v>12825</v>
      </c>
      <c r="H218" s="73" t="s">
        <v>11553</v>
      </c>
      <c r="I218" s="73" t="s">
        <v>14081</v>
      </c>
      <c r="J218" s="73" t="s">
        <v>16011</v>
      </c>
      <c r="K218" s="73">
        <v>375.5</v>
      </c>
      <c r="Q218" s="260">
        <v>8.0399999999999991</v>
      </c>
      <c r="R218" s="260">
        <v>0</v>
      </c>
      <c r="T218" s="260">
        <v>2150.1875</v>
      </c>
      <c r="U218" s="260">
        <v>0.3280668263480076</v>
      </c>
      <c r="AC218" s="73">
        <v>3.2</v>
      </c>
      <c r="AU218" s="260">
        <v>26.246428571428574</v>
      </c>
      <c r="AW218" s="260">
        <v>34.75</v>
      </c>
      <c r="AX218" s="260">
        <v>0.22360679774997896</v>
      </c>
      <c r="AZ218" s="73">
        <v>1</v>
      </c>
      <c r="BA218">
        <v>118.61885289999999</v>
      </c>
      <c r="BD218" s="73" t="s">
        <v>16012</v>
      </c>
    </row>
    <row r="219" spans="2:56" x14ac:dyDescent="0.2">
      <c r="B219" s="43">
        <v>1</v>
      </c>
      <c r="C219" s="73" t="s">
        <v>14538</v>
      </c>
      <c r="E219" s="73"/>
      <c r="F219" s="73"/>
      <c r="G219" t="s">
        <v>12825</v>
      </c>
      <c r="H219" s="73" t="s">
        <v>11553</v>
      </c>
      <c r="I219" s="73" t="s">
        <v>14081</v>
      </c>
      <c r="J219" s="73" t="s">
        <v>16011</v>
      </c>
      <c r="K219" s="73">
        <v>375.5</v>
      </c>
      <c r="Q219" s="260">
        <v>8.0399999999999991</v>
      </c>
      <c r="R219" s="260">
        <v>0</v>
      </c>
      <c r="T219" s="260">
        <v>2150.1875</v>
      </c>
      <c r="U219" s="260">
        <v>0.3280668263480076</v>
      </c>
      <c r="AC219" s="73">
        <v>3.2</v>
      </c>
      <c r="AU219" s="260">
        <v>26.246428571428574</v>
      </c>
      <c r="AW219" s="260">
        <v>34.75</v>
      </c>
      <c r="AX219" s="260">
        <v>0.22360679774997896</v>
      </c>
      <c r="AZ219" s="73">
        <v>1</v>
      </c>
      <c r="BA219">
        <v>409.64074210000001</v>
      </c>
      <c r="BD219" s="73" t="s">
        <v>16012</v>
      </c>
    </row>
    <row r="220" spans="2:56" x14ac:dyDescent="0.2">
      <c r="B220" s="43">
        <v>1</v>
      </c>
      <c r="C220" s="73" t="s">
        <v>14538</v>
      </c>
      <c r="E220" s="73"/>
      <c r="F220" s="73"/>
      <c r="G220" t="s">
        <v>12825</v>
      </c>
      <c r="H220" s="73" t="s">
        <v>11553</v>
      </c>
      <c r="I220" s="73" t="s">
        <v>14081</v>
      </c>
      <c r="J220" s="73" t="s">
        <v>16011</v>
      </c>
      <c r="K220" s="73">
        <v>375.5</v>
      </c>
      <c r="Q220" s="260">
        <v>8.0399999999999991</v>
      </c>
      <c r="R220" s="260">
        <v>0</v>
      </c>
      <c r="T220" s="260">
        <v>2150.1875</v>
      </c>
      <c r="U220" s="260">
        <v>0.3280668263480076</v>
      </c>
      <c r="AC220" s="73">
        <v>3.2</v>
      </c>
      <c r="AU220" s="260">
        <v>26.246428571428574</v>
      </c>
      <c r="AW220" s="260">
        <v>34.75</v>
      </c>
      <c r="AX220" s="260">
        <v>0.22360679774997896</v>
      </c>
      <c r="AZ220" s="73">
        <v>1</v>
      </c>
      <c r="BA220">
        <v>295.24028399999997</v>
      </c>
      <c r="BD220" s="73" t="s">
        <v>16012</v>
      </c>
    </row>
    <row r="221" spans="2:56" x14ac:dyDescent="0.2">
      <c r="B221" s="43">
        <v>1</v>
      </c>
      <c r="C221" s="73" t="s">
        <v>14538</v>
      </c>
      <c r="E221" s="73"/>
      <c r="F221" s="73"/>
      <c r="G221" t="s">
        <v>12825</v>
      </c>
      <c r="H221" s="73" t="s">
        <v>11553</v>
      </c>
      <c r="I221" s="73" t="s">
        <v>14081</v>
      </c>
      <c r="J221" s="73" t="s">
        <v>16011</v>
      </c>
      <c r="K221" s="73">
        <v>375.5</v>
      </c>
      <c r="Q221" s="260">
        <v>8.0399999999999991</v>
      </c>
      <c r="R221" s="260">
        <v>0</v>
      </c>
      <c r="T221" s="260">
        <v>2150.1875</v>
      </c>
      <c r="U221" s="260">
        <v>0.3280668263480076</v>
      </c>
      <c r="AC221" s="73">
        <v>3.2</v>
      </c>
      <c r="AU221" s="260">
        <v>26.246428571428574</v>
      </c>
      <c r="AW221" s="260">
        <v>34.75</v>
      </c>
      <c r="AX221" s="260">
        <v>0.22360679774997896</v>
      </c>
      <c r="AZ221" s="73">
        <v>1</v>
      </c>
      <c r="BA221">
        <v>180.45588720000001</v>
      </c>
      <c r="BD221" s="73" t="s">
        <v>16012</v>
      </c>
    </row>
    <row r="222" spans="2:56" x14ac:dyDescent="0.2">
      <c r="B222" s="43">
        <v>1</v>
      </c>
      <c r="C222" s="73" t="s">
        <v>14538</v>
      </c>
      <c r="E222" s="73"/>
      <c r="F222" s="73"/>
      <c r="G222" t="s">
        <v>12825</v>
      </c>
      <c r="H222" s="73" t="s">
        <v>11553</v>
      </c>
      <c r="I222" s="73" t="s">
        <v>14081</v>
      </c>
      <c r="J222" s="73" t="s">
        <v>16011</v>
      </c>
      <c r="K222" s="73">
        <v>375.5</v>
      </c>
      <c r="Q222" s="260">
        <v>8.0399999999999991</v>
      </c>
      <c r="R222" s="260">
        <v>0</v>
      </c>
      <c r="T222" s="260">
        <v>2150.1875</v>
      </c>
      <c r="U222" s="260">
        <v>0.3280668263480076</v>
      </c>
      <c r="AC222" s="73">
        <v>3.2</v>
      </c>
      <c r="AU222" s="260">
        <v>26.246428571428574</v>
      </c>
      <c r="AW222" s="260">
        <v>34.75</v>
      </c>
      <c r="AX222" s="260">
        <v>0.22360679774997896</v>
      </c>
      <c r="AZ222" s="73">
        <v>1</v>
      </c>
      <c r="BA222">
        <v>248.93053810000001</v>
      </c>
      <c r="BD222" s="73" t="s">
        <v>16012</v>
      </c>
    </row>
    <row r="223" spans="2:56" x14ac:dyDescent="0.2">
      <c r="B223" s="43">
        <v>1</v>
      </c>
      <c r="C223" s="73" t="s">
        <v>14538</v>
      </c>
      <c r="E223" s="73"/>
      <c r="F223" s="73"/>
      <c r="G223" t="s">
        <v>12825</v>
      </c>
      <c r="H223" s="73" t="s">
        <v>11553</v>
      </c>
      <c r="I223" s="73" t="s">
        <v>14081</v>
      </c>
      <c r="J223" s="73" t="s">
        <v>16011</v>
      </c>
      <c r="K223" s="73">
        <v>561</v>
      </c>
      <c r="Q223" s="260">
        <v>7.8909090909090915</v>
      </c>
      <c r="R223" s="260">
        <v>1.2582848310586652E-3</v>
      </c>
      <c r="T223" s="260">
        <v>2133.375</v>
      </c>
      <c r="U223" s="260">
        <v>0.49661728141004102</v>
      </c>
      <c r="AC223" s="73">
        <v>2.4449999999999998</v>
      </c>
      <c r="AU223" s="260">
        <v>26.263932107496466</v>
      </c>
      <c r="AW223" s="260">
        <v>34.75</v>
      </c>
      <c r="AX223" s="260">
        <v>0.22360679774997896</v>
      </c>
      <c r="AZ223" s="73">
        <v>1</v>
      </c>
      <c r="BA223">
        <v>326.68716169999999</v>
      </c>
      <c r="BD223" s="73" t="s">
        <v>16012</v>
      </c>
    </row>
    <row r="224" spans="2:56" x14ac:dyDescent="0.2">
      <c r="B224" s="43">
        <v>1</v>
      </c>
      <c r="C224" s="73" t="s">
        <v>14538</v>
      </c>
      <c r="E224" s="73"/>
      <c r="F224" s="73"/>
      <c r="G224" t="s">
        <v>12825</v>
      </c>
      <c r="H224" s="73" t="s">
        <v>11553</v>
      </c>
      <c r="I224" s="73" t="s">
        <v>14081</v>
      </c>
      <c r="J224" s="73" t="s">
        <v>16011</v>
      </c>
      <c r="K224" s="73">
        <v>561</v>
      </c>
      <c r="Q224" s="260">
        <v>7.8909090909090915</v>
      </c>
      <c r="R224" s="260">
        <v>1.2582848310586652E-3</v>
      </c>
      <c r="T224" s="260">
        <v>2133.375</v>
      </c>
      <c r="U224" s="260">
        <v>0.49661728141004102</v>
      </c>
      <c r="AC224" s="73">
        <v>2.4449999999999998</v>
      </c>
      <c r="AU224" s="260">
        <v>26.263932107496466</v>
      </c>
      <c r="AW224" s="260">
        <v>34.75</v>
      </c>
      <c r="AX224" s="260">
        <v>0.22360679774997896</v>
      </c>
      <c r="AZ224" s="73">
        <v>1</v>
      </c>
      <c r="BA224">
        <v>538.32199279999998</v>
      </c>
      <c r="BD224" s="73" t="s">
        <v>16012</v>
      </c>
    </row>
    <row r="225" spans="2:56" x14ac:dyDescent="0.2">
      <c r="B225" s="43">
        <v>1</v>
      </c>
      <c r="C225" s="73" t="s">
        <v>14538</v>
      </c>
      <c r="E225" s="73"/>
      <c r="F225" s="73"/>
      <c r="G225" t="s">
        <v>12825</v>
      </c>
      <c r="H225" s="73" t="s">
        <v>11553</v>
      </c>
      <c r="I225" s="73" t="s">
        <v>14081</v>
      </c>
      <c r="J225" s="73" t="s">
        <v>16011</v>
      </c>
      <c r="K225" s="73">
        <v>561</v>
      </c>
      <c r="Q225" s="260">
        <v>7.8909090909090915</v>
      </c>
      <c r="R225" s="260">
        <v>1.2582848310586652E-3</v>
      </c>
      <c r="T225" s="260">
        <v>2133.375</v>
      </c>
      <c r="U225" s="260">
        <v>0.49661728141004102</v>
      </c>
      <c r="AC225" s="73">
        <v>2.4449999999999998</v>
      </c>
      <c r="AU225" s="260">
        <v>26.263932107496466</v>
      </c>
      <c r="AW225" s="260">
        <v>34.75</v>
      </c>
      <c r="AX225" s="260">
        <v>0.22360679774997896</v>
      </c>
      <c r="AZ225" s="73">
        <v>1</v>
      </c>
      <c r="BA225">
        <v>381.22115630000002</v>
      </c>
      <c r="BD225" s="73" t="s">
        <v>16012</v>
      </c>
    </row>
    <row r="226" spans="2:56" x14ac:dyDescent="0.2">
      <c r="B226" s="43">
        <v>1</v>
      </c>
      <c r="C226" s="73" t="s">
        <v>14538</v>
      </c>
      <c r="E226" s="73"/>
      <c r="F226" s="73"/>
      <c r="G226" t="s">
        <v>12825</v>
      </c>
      <c r="H226" s="73" t="s">
        <v>11553</v>
      </c>
      <c r="I226" s="73" t="s">
        <v>14081</v>
      </c>
      <c r="J226" s="73" t="s">
        <v>16011</v>
      </c>
      <c r="K226" s="73">
        <v>561</v>
      </c>
      <c r="Q226" s="260">
        <v>7.8909090909090915</v>
      </c>
      <c r="R226" s="260">
        <v>1.2582848310586652E-3</v>
      </c>
      <c r="T226" s="260">
        <v>2133.375</v>
      </c>
      <c r="U226" s="260">
        <v>0.49661728141004102</v>
      </c>
      <c r="AC226" s="73">
        <v>2.4449999999999998</v>
      </c>
      <c r="AU226" s="260">
        <v>26.263932107496466</v>
      </c>
      <c r="AW226" s="260">
        <v>34.75</v>
      </c>
      <c r="AX226" s="260">
        <v>0.22360679774997896</v>
      </c>
      <c r="AZ226" s="73">
        <v>1</v>
      </c>
      <c r="BA226">
        <v>639.39778699999999</v>
      </c>
      <c r="BD226" s="73" t="s">
        <v>16012</v>
      </c>
    </row>
    <row r="227" spans="2:56" x14ac:dyDescent="0.2">
      <c r="B227" s="43">
        <v>1</v>
      </c>
      <c r="C227" s="73" t="s">
        <v>14538</v>
      </c>
      <c r="E227" s="73"/>
      <c r="F227" s="73"/>
      <c r="G227" t="s">
        <v>12825</v>
      </c>
      <c r="H227" s="73" t="s">
        <v>11553</v>
      </c>
      <c r="I227" s="73" t="s">
        <v>14081</v>
      </c>
      <c r="J227" s="73" t="s">
        <v>16011</v>
      </c>
      <c r="K227" s="73">
        <v>561</v>
      </c>
      <c r="Q227" s="260">
        <v>7.8909090909090915</v>
      </c>
      <c r="R227" s="260">
        <v>1.2582848310586652E-3</v>
      </c>
      <c r="T227" s="260">
        <v>2133.375</v>
      </c>
      <c r="U227" s="260">
        <v>0.49661728141004102</v>
      </c>
      <c r="AC227" s="73">
        <v>2.4449999999999998</v>
      </c>
      <c r="AU227" s="260">
        <v>26.263932107496466</v>
      </c>
      <c r="AW227" s="260">
        <v>34.75</v>
      </c>
      <c r="AX227" s="260">
        <v>0.22360679774997896</v>
      </c>
      <c r="AZ227" s="73">
        <v>1</v>
      </c>
      <c r="BA227">
        <v>427.10038320000001</v>
      </c>
      <c r="BD227" s="73" t="s">
        <v>16012</v>
      </c>
    </row>
    <row r="228" spans="2:56" x14ac:dyDescent="0.2">
      <c r="B228" s="43">
        <v>1</v>
      </c>
      <c r="C228" s="73" t="s">
        <v>14538</v>
      </c>
      <c r="E228" s="73"/>
      <c r="F228" s="73"/>
      <c r="G228" t="s">
        <v>12825</v>
      </c>
      <c r="H228" s="73" t="s">
        <v>11553</v>
      </c>
      <c r="I228" s="73" t="s">
        <v>14081</v>
      </c>
      <c r="J228" s="73" t="s">
        <v>16011</v>
      </c>
      <c r="K228" s="73">
        <v>561</v>
      </c>
      <c r="Q228" s="260">
        <v>7.8909090909090915</v>
      </c>
      <c r="R228" s="260">
        <v>1.2582848310586652E-3</v>
      </c>
      <c r="T228" s="260">
        <v>2133.375</v>
      </c>
      <c r="U228" s="260">
        <v>0.49661728141004102</v>
      </c>
      <c r="AC228" s="73">
        <v>2.4449999999999998</v>
      </c>
      <c r="AU228" s="260">
        <v>26.263932107496466</v>
      </c>
      <c r="AW228" s="260">
        <v>34.75</v>
      </c>
      <c r="AX228" s="260">
        <v>0.22360679774997896</v>
      </c>
      <c r="AZ228" s="73">
        <v>1</v>
      </c>
      <c r="BA228">
        <v>699.4012553</v>
      </c>
      <c r="BD228" s="73" t="s">
        <v>16012</v>
      </c>
    </row>
    <row r="229" spans="2:56" x14ac:dyDescent="0.2">
      <c r="B229" s="43">
        <v>1</v>
      </c>
      <c r="C229" s="73" t="s">
        <v>14538</v>
      </c>
      <c r="E229" s="73"/>
      <c r="F229" s="73"/>
      <c r="G229" t="s">
        <v>12825</v>
      </c>
      <c r="H229" s="73" t="s">
        <v>11553</v>
      </c>
      <c r="I229" s="73" t="s">
        <v>14081</v>
      </c>
      <c r="J229" s="73" t="s">
        <v>16011</v>
      </c>
      <c r="K229" s="73">
        <v>561</v>
      </c>
      <c r="Q229" s="260">
        <v>7.8909090909090915</v>
      </c>
      <c r="R229" s="260">
        <v>1.2582848310586652E-3</v>
      </c>
      <c r="T229" s="260">
        <v>2133.375</v>
      </c>
      <c r="U229" s="260">
        <v>0.49661728141004102</v>
      </c>
      <c r="AC229" s="73">
        <v>2.4449999999999998</v>
      </c>
      <c r="AU229" s="260">
        <v>26.263932107496466</v>
      </c>
      <c r="AW229" s="260">
        <v>34.75</v>
      </c>
      <c r="AX229" s="260">
        <v>0.22360679774997896</v>
      </c>
      <c r="AZ229" s="73">
        <v>1</v>
      </c>
      <c r="BA229">
        <v>117.55441</v>
      </c>
      <c r="BD229" s="73" t="s">
        <v>16012</v>
      </c>
    </row>
    <row r="230" spans="2:56" x14ac:dyDescent="0.2">
      <c r="B230" s="43">
        <v>1</v>
      </c>
      <c r="C230" s="73" t="s">
        <v>14538</v>
      </c>
      <c r="E230" s="73"/>
      <c r="F230" s="73"/>
      <c r="G230" t="s">
        <v>12825</v>
      </c>
      <c r="H230" s="73" t="s">
        <v>11553</v>
      </c>
      <c r="I230" s="73" t="s">
        <v>14081</v>
      </c>
      <c r="J230" s="73" t="s">
        <v>16011</v>
      </c>
      <c r="K230" s="73">
        <v>561</v>
      </c>
      <c r="Q230" s="260">
        <v>7.8909090909090915</v>
      </c>
      <c r="R230" s="260">
        <v>1.2582848310586652E-3</v>
      </c>
      <c r="T230" s="260">
        <v>2133.375</v>
      </c>
      <c r="U230" s="260">
        <v>0.49661728141004102</v>
      </c>
      <c r="AC230" s="73">
        <v>2.4449999999999998</v>
      </c>
      <c r="AU230" s="260">
        <v>26.263932107496466</v>
      </c>
      <c r="AW230" s="260">
        <v>34.75</v>
      </c>
      <c r="AX230" s="260">
        <v>0.22360679774997896</v>
      </c>
      <c r="AZ230" s="73">
        <v>1</v>
      </c>
      <c r="BA230">
        <v>188.35847290000001</v>
      </c>
      <c r="BD230" s="73" t="s">
        <v>16012</v>
      </c>
    </row>
    <row r="231" spans="2:56" x14ac:dyDescent="0.2">
      <c r="B231" s="43">
        <v>1</v>
      </c>
      <c r="C231" s="73" t="s">
        <v>14538</v>
      </c>
      <c r="E231" s="73"/>
      <c r="F231" s="73"/>
      <c r="G231" t="s">
        <v>12825</v>
      </c>
      <c r="H231" s="73" t="s">
        <v>11553</v>
      </c>
      <c r="I231" s="73" t="s">
        <v>14081</v>
      </c>
      <c r="J231" s="73" t="s">
        <v>16011</v>
      </c>
      <c r="K231" s="73">
        <v>561</v>
      </c>
      <c r="Q231" s="260">
        <v>7.8909090909090915</v>
      </c>
      <c r="R231" s="260">
        <v>1.2582848310586652E-3</v>
      </c>
      <c r="T231" s="260">
        <v>2133.375</v>
      </c>
      <c r="U231" s="260">
        <v>0.49661728141004102</v>
      </c>
      <c r="AC231" s="73">
        <v>2.4449999999999998</v>
      </c>
      <c r="AU231" s="260">
        <v>26.263932107496466</v>
      </c>
      <c r="AW231" s="260">
        <v>34.75</v>
      </c>
      <c r="AX231" s="260">
        <v>0.22360679774997896</v>
      </c>
      <c r="AZ231" s="73">
        <v>1</v>
      </c>
      <c r="BA231">
        <v>680.6757556</v>
      </c>
      <c r="BD231" s="73" t="s">
        <v>16012</v>
      </c>
    </row>
    <row r="232" spans="2:56" x14ac:dyDescent="0.2">
      <c r="B232" s="43">
        <v>1</v>
      </c>
      <c r="C232" s="73" t="s">
        <v>14538</v>
      </c>
      <c r="E232" s="73"/>
      <c r="F232" s="73"/>
      <c r="G232" t="s">
        <v>12825</v>
      </c>
      <c r="H232" s="73" t="s">
        <v>11553</v>
      </c>
      <c r="I232" s="73" t="s">
        <v>14081</v>
      </c>
      <c r="J232" s="73" t="s">
        <v>16011</v>
      </c>
      <c r="K232" s="73">
        <v>561</v>
      </c>
      <c r="Q232" s="260">
        <v>7.8909090909090915</v>
      </c>
      <c r="R232" s="260">
        <v>1.2582848310586652E-3</v>
      </c>
      <c r="T232" s="260">
        <v>2133.375</v>
      </c>
      <c r="U232" s="260">
        <v>0.49661728141004102</v>
      </c>
      <c r="AC232" s="73">
        <v>2.4449999999999998</v>
      </c>
      <c r="AU232" s="260">
        <v>26.263932107496466</v>
      </c>
      <c r="AW232" s="260">
        <v>34.75</v>
      </c>
      <c r="AX232" s="260">
        <v>0.22360679774997896</v>
      </c>
      <c r="AZ232" s="73">
        <v>1</v>
      </c>
      <c r="BA232">
        <v>615.63006189999999</v>
      </c>
      <c r="BD232" s="73" t="s">
        <v>16012</v>
      </c>
    </row>
    <row r="233" spans="2:56" x14ac:dyDescent="0.2">
      <c r="B233" s="43">
        <v>1</v>
      </c>
      <c r="C233" s="73" t="s">
        <v>14538</v>
      </c>
      <c r="E233" s="73"/>
      <c r="F233" s="73"/>
      <c r="G233" t="s">
        <v>12825</v>
      </c>
      <c r="H233" s="73" t="s">
        <v>11553</v>
      </c>
      <c r="I233" s="73" t="s">
        <v>14081</v>
      </c>
      <c r="J233" s="73" t="s">
        <v>16011</v>
      </c>
      <c r="K233" s="73">
        <v>561</v>
      </c>
      <c r="Q233" s="260">
        <v>7.8909090909090915</v>
      </c>
      <c r="R233" s="260">
        <v>1.2582848310586652E-3</v>
      </c>
      <c r="T233" s="260">
        <v>2133.375</v>
      </c>
      <c r="U233" s="260">
        <v>0.49661728141004102</v>
      </c>
      <c r="AC233" s="73">
        <v>2.4449999999999998</v>
      </c>
      <c r="AU233" s="260">
        <v>26.263932107496466</v>
      </c>
      <c r="AW233" s="260">
        <v>34.75</v>
      </c>
      <c r="AX233" s="260">
        <v>0.22360679774997896</v>
      </c>
      <c r="AZ233" s="73">
        <v>1</v>
      </c>
      <c r="BA233">
        <v>82.530324070000006</v>
      </c>
      <c r="BD233" s="73" t="s">
        <v>16012</v>
      </c>
    </row>
    <row r="234" spans="2:56" x14ac:dyDescent="0.2">
      <c r="B234" s="43">
        <v>1</v>
      </c>
      <c r="C234" s="73" t="s">
        <v>14538</v>
      </c>
      <c r="E234" s="73"/>
      <c r="F234" s="73"/>
      <c r="G234" t="s">
        <v>12825</v>
      </c>
      <c r="H234" s="73" t="s">
        <v>11553</v>
      </c>
      <c r="I234" s="73" t="s">
        <v>14081</v>
      </c>
      <c r="J234" s="73" t="s">
        <v>16011</v>
      </c>
      <c r="K234" s="73">
        <v>977.5</v>
      </c>
      <c r="Q234" s="260">
        <v>7.6950000000000003</v>
      </c>
      <c r="R234" s="260">
        <v>1.2745319221005506E-3</v>
      </c>
      <c r="T234" s="260">
        <v>2182.4545454545455</v>
      </c>
      <c r="U234" s="260">
        <v>0.23423238809890801</v>
      </c>
      <c r="AC234" s="73">
        <v>1.78</v>
      </c>
      <c r="AU234" s="260">
        <v>27.664992927864215</v>
      </c>
      <c r="AW234" s="260">
        <v>34.75</v>
      </c>
      <c r="AX234" s="260">
        <v>0.22360679774997896</v>
      </c>
      <c r="AZ234" s="73">
        <v>1</v>
      </c>
      <c r="BA234">
        <v>105.60119419999999</v>
      </c>
      <c r="BD234" s="73" t="s">
        <v>16012</v>
      </c>
    </row>
    <row r="235" spans="2:56" x14ac:dyDescent="0.2">
      <c r="B235" s="43">
        <v>1</v>
      </c>
      <c r="C235" s="73" t="s">
        <v>14538</v>
      </c>
      <c r="E235" s="73"/>
      <c r="F235" s="73"/>
      <c r="G235" t="s">
        <v>12825</v>
      </c>
      <c r="H235" s="73" t="s">
        <v>11553</v>
      </c>
      <c r="I235" s="73" t="s">
        <v>14081</v>
      </c>
      <c r="J235" s="73" t="s">
        <v>16011</v>
      </c>
      <c r="K235" s="73">
        <v>977.5</v>
      </c>
      <c r="Q235" s="260">
        <v>7.6950000000000003</v>
      </c>
      <c r="R235" s="260">
        <v>1.2745319221005506E-3</v>
      </c>
      <c r="T235" s="260">
        <v>2182.4545454545455</v>
      </c>
      <c r="U235" s="260">
        <v>0.23423238809890801</v>
      </c>
      <c r="AC235" s="73">
        <v>1.78</v>
      </c>
      <c r="AU235" s="260">
        <v>27.664992927864215</v>
      </c>
      <c r="AW235" s="260">
        <v>34.75</v>
      </c>
      <c r="AX235" s="260">
        <v>0.22360679774997896</v>
      </c>
      <c r="AZ235" s="73">
        <v>1</v>
      </c>
      <c r="BA235">
        <v>266.18708450000003</v>
      </c>
      <c r="BD235" s="73" t="s">
        <v>16012</v>
      </c>
    </row>
    <row r="236" spans="2:56" x14ac:dyDescent="0.2">
      <c r="B236" s="43">
        <v>1</v>
      </c>
      <c r="C236" s="73" t="s">
        <v>14538</v>
      </c>
      <c r="E236" s="73"/>
      <c r="F236" s="73"/>
      <c r="G236" t="s">
        <v>12825</v>
      </c>
      <c r="H236" s="73" t="s">
        <v>11553</v>
      </c>
      <c r="I236" s="73" t="s">
        <v>14081</v>
      </c>
      <c r="J236" s="73" t="s">
        <v>16011</v>
      </c>
      <c r="K236" s="73">
        <v>977.5</v>
      </c>
      <c r="Q236" s="260">
        <v>7.6950000000000003</v>
      </c>
      <c r="R236" s="260">
        <v>1.2745319221005506E-3</v>
      </c>
      <c r="T236" s="260">
        <v>2182.4545454545455</v>
      </c>
      <c r="U236" s="260">
        <v>0.23423238809890801</v>
      </c>
      <c r="AC236" s="73">
        <v>1.78</v>
      </c>
      <c r="AU236" s="260">
        <v>27.664992927864215</v>
      </c>
      <c r="AW236" s="260">
        <v>34.75</v>
      </c>
      <c r="AX236" s="260">
        <v>0.22360679774997896</v>
      </c>
      <c r="AZ236" s="73">
        <v>1</v>
      </c>
      <c r="BA236">
        <v>66.397999330000005</v>
      </c>
      <c r="BD236" s="73" t="s">
        <v>16012</v>
      </c>
    </row>
    <row r="237" spans="2:56" x14ac:dyDescent="0.2">
      <c r="B237" s="43">
        <v>1</v>
      </c>
      <c r="C237" s="73" t="s">
        <v>14538</v>
      </c>
      <c r="E237" s="73"/>
      <c r="F237" s="73"/>
      <c r="G237" t="s">
        <v>12825</v>
      </c>
      <c r="H237" s="73" t="s">
        <v>11553</v>
      </c>
      <c r="I237" s="73" t="s">
        <v>14081</v>
      </c>
      <c r="J237" s="73" t="s">
        <v>16011</v>
      </c>
      <c r="K237" s="73">
        <v>977.5</v>
      </c>
      <c r="Q237" s="260">
        <v>7.6950000000000003</v>
      </c>
      <c r="R237" s="260">
        <v>1.2745319221005506E-3</v>
      </c>
      <c r="T237" s="260">
        <v>2182.4545454545455</v>
      </c>
      <c r="U237" s="260">
        <v>0.23423238809890801</v>
      </c>
      <c r="AC237" s="73">
        <v>1.78</v>
      </c>
      <c r="AU237" s="260">
        <v>27.664992927864215</v>
      </c>
      <c r="AW237" s="260">
        <v>34.75</v>
      </c>
      <c r="AX237" s="260">
        <v>0.22360679774997896</v>
      </c>
      <c r="AZ237" s="73">
        <v>1</v>
      </c>
      <c r="BA237">
        <v>179.84197270000001</v>
      </c>
      <c r="BD237" s="73" t="s">
        <v>16012</v>
      </c>
    </row>
    <row r="238" spans="2:56" x14ac:dyDescent="0.2">
      <c r="B238" s="43">
        <v>1</v>
      </c>
      <c r="C238" s="73" t="s">
        <v>14538</v>
      </c>
      <c r="E238" s="73"/>
      <c r="F238" s="73"/>
      <c r="G238" t="s">
        <v>12825</v>
      </c>
      <c r="H238" s="73" t="s">
        <v>11553</v>
      </c>
      <c r="I238" s="73" t="s">
        <v>14081</v>
      </c>
      <c r="J238" s="73" t="s">
        <v>16011</v>
      </c>
      <c r="K238" s="73">
        <v>977.5</v>
      </c>
      <c r="Q238" s="260">
        <v>7.6950000000000003</v>
      </c>
      <c r="R238" s="260">
        <v>1.2745319221005506E-3</v>
      </c>
      <c r="T238" s="260">
        <v>2182.4545454545455</v>
      </c>
      <c r="U238" s="260">
        <v>0.23423238809890801</v>
      </c>
      <c r="AC238" s="73">
        <v>1.78</v>
      </c>
      <c r="AU238" s="260">
        <v>27.664992927864215</v>
      </c>
      <c r="AW238" s="260">
        <v>34.75</v>
      </c>
      <c r="AX238" s="260">
        <v>0.22360679774997896</v>
      </c>
      <c r="AZ238" s="73">
        <v>1</v>
      </c>
      <c r="BA238">
        <v>172.3088486</v>
      </c>
      <c r="BD238" s="73" t="s">
        <v>16012</v>
      </c>
    </row>
    <row r="239" spans="2:56" x14ac:dyDescent="0.2">
      <c r="B239" s="43">
        <v>1</v>
      </c>
      <c r="C239" s="73" t="s">
        <v>14538</v>
      </c>
      <c r="E239" s="73"/>
      <c r="F239" s="73"/>
      <c r="G239" t="s">
        <v>12825</v>
      </c>
      <c r="H239" s="73" t="s">
        <v>11553</v>
      </c>
      <c r="I239" s="73" t="s">
        <v>14081</v>
      </c>
      <c r="J239" s="73" t="s">
        <v>16011</v>
      </c>
      <c r="K239" s="73">
        <v>977.5</v>
      </c>
      <c r="Q239" s="260">
        <v>7.6950000000000003</v>
      </c>
      <c r="R239" s="260">
        <v>1.2745319221005506E-3</v>
      </c>
      <c r="T239" s="260">
        <v>2182.4545454545455</v>
      </c>
      <c r="U239" s="260">
        <v>0.23423238809890801</v>
      </c>
      <c r="AC239" s="73">
        <v>1.78</v>
      </c>
      <c r="AU239" s="260">
        <v>27.664992927864215</v>
      </c>
      <c r="AW239" s="260">
        <v>34.75</v>
      </c>
      <c r="AX239" s="260">
        <v>0.22360679774997896</v>
      </c>
      <c r="AZ239" s="73">
        <v>1</v>
      </c>
      <c r="BA239">
        <v>99.077332850000005</v>
      </c>
      <c r="BD239" s="73" t="s">
        <v>16012</v>
      </c>
    </row>
    <row r="240" spans="2:56" x14ac:dyDescent="0.2">
      <c r="B240" s="43">
        <v>1</v>
      </c>
      <c r="C240" s="73" t="s">
        <v>14538</v>
      </c>
      <c r="E240" s="73"/>
      <c r="F240" s="73"/>
      <c r="G240" t="s">
        <v>12825</v>
      </c>
      <c r="H240" s="73" t="s">
        <v>11553</v>
      </c>
      <c r="I240" s="73" t="s">
        <v>14081</v>
      </c>
      <c r="J240" s="73" t="s">
        <v>16011</v>
      </c>
      <c r="K240" s="73">
        <v>602</v>
      </c>
      <c r="Q240" s="260">
        <v>7.8527272727272734</v>
      </c>
      <c r="R240" s="260">
        <v>3.7820485120258736E-3</v>
      </c>
      <c r="T240" s="260">
        <v>2139</v>
      </c>
      <c r="U240" s="260">
        <v>0.12994172844894958</v>
      </c>
      <c r="AC240" s="73">
        <v>2.4500000000000002</v>
      </c>
      <c r="AU240" s="260">
        <v>27.700919377652049</v>
      </c>
      <c r="AW240" s="260">
        <v>34.9</v>
      </c>
      <c r="AX240" s="260">
        <v>0.22360679774997896</v>
      </c>
      <c r="AZ240" s="73">
        <v>1</v>
      </c>
      <c r="BA240">
        <v>498.2457076</v>
      </c>
      <c r="BD240" s="73" t="s">
        <v>16012</v>
      </c>
    </row>
    <row r="241" spans="2:56" x14ac:dyDescent="0.2">
      <c r="B241" s="43">
        <v>1</v>
      </c>
      <c r="C241" s="73" t="s">
        <v>14538</v>
      </c>
      <c r="E241" s="73"/>
      <c r="F241" s="73"/>
      <c r="G241" t="s">
        <v>12825</v>
      </c>
      <c r="H241" s="73" t="s">
        <v>11553</v>
      </c>
      <c r="I241" s="73" t="s">
        <v>14081</v>
      </c>
      <c r="J241" s="73" t="s">
        <v>16011</v>
      </c>
      <c r="K241" s="73">
        <v>602</v>
      </c>
      <c r="Q241" s="260">
        <v>7.8527272727272734</v>
      </c>
      <c r="R241" s="260">
        <v>3.7820485120258736E-3</v>
      </c>
      <c r="T241" s="260">
        <v>2139</v>
      </c>
      <c r="U241" s="260">
        <v>0.12994172844894958</v>
      </c>
      <c r="AC241" s="73">
        <v>2.4500000000000002</v>
      </c>
      <c r="AU241" s="260">
        <v>27.700919377652049</v>
      </c>
      <c r="AW241" s="260">
        <v>34.9</v>
      </c>
      <c r="AX241" s="260">
        <v>0.22360679774997896</v>
      </c>
      <c r="AZ241" s="73">
        <v>1</v>
      </c>
      <c r="BA241">
        <v>313.95838229999998</v>
      </c>
      <c r="BD241" s="73" t="s">
        <v>16012</v>
      </c>
    </row>
    <row r="242" spans="2:56" x14ac:dyDescent="0.2">
      <c r="B242" s="43">
        <v>1</v>
      </c>
      <c r="C242" s="73" t="s">
        <v>14538</v>
      </c>
      <c r="E242" s="73"/>
      <c r="F242" s="73"/>
      <c r="G242" t="s">
        <v>12825</v>
      </c>
      <c r="H242" s="73" t="s">
        <v>11553</v>
      </c>
      <c r="I242" s="73" t="s">
        <v>14081</v>
      </c>
      <c r="J242" s="73" t="s">
        <v>16011</v>
      </c>
      <c r="K242" s="73">
        <v>602</v>
      </c>
      <c r="Q242" s="260">
        <v>7.8527272727272734</v>
      </c>
      <c r="R242" s="260">
        <v>3.7820485120258736E-3</v>
      </c>
      <c r="T242" s="260">
        <v>2139</v>
      </c>
      <c r="U242" s="260">
        <v>0.12994172844894958</v>
      </c>
      <c r="AC242" s="73">
        <v>2.4500000000000002</v>
      </c>
      <c r="AU242" s="260">
        <v>27.700919377652049</v>
      </c>
      <c r="AW242" s="260">
        <v>34.9</v>
      </c>
      <c r="AX242" s="260">
        <v>0.22360679774997896</v>
      </c>
      <c r="AZ242" s="73">
        <v>1</v>
      </c>
      <c r="BA242">
        <v>374.65212389999999</v>
      </c>
      <c r="BD242" s="73" t="s">
        <v>16012</v>
      </c>
    </row>
    <row r="243" spans="2:56" x14ac:dyDescent="0.2">
      <c r="B243" s="43">
        <v>1</v>
      </c>
      <c r="C243" s="73" t="s">
        <v>14538</v>
      </c>
      <c r="E243" s="73"/>
      <c r="F243" s="73"/>
      <c r="G243" t="s">
        <v>12825</v>
      </c>
      <c r="H243" s="73" t="s">
        <v>11553</v>
      </c>
      <c r="I243" s="73" t="s">
        <v>14081</v>
      </c>
      <c r="J243" s="73" t="s">
        <v>16011</v>
      </c>
      <c r="K243" s="73">
        <v>602</v>
      </c>
      <c r="Q243" s="260">
        <v>7.8527272727272734</v>
      </c>
      <c r="R243" s="260">
        <v>3.7820485120258736E-3</v>
      </c>
      <c r="T243" s="260">
        <v>2139</v>
      </c>
      <c r="U243" s="260">
        <v>0.12994172844894958</v>
      </c>
      <c r="AC243" s="73">
        <v>2.4500000000000002</v>
      </c>
      <c r="AU243" s="260">
        <v>27.700919377652049</v>
      </c>
      <c r="AW243" s="260">
        <v>34.9</v>
      </c>
      <c r="AX243" s="260">
        <v>0.22360679774997896</v>
      </c>
      <c r="AZ243" s="73">
        <v>1</v>
      </c>
      <c r="BA243">
        <v>182.98948139999999</v>
      </c>
      <c r="BD243" s="73" t="s">
        <v>16012</v>
      </c>
    </row>
    <row r="244" spans="2:56" x14ac:dyDescent="0.2">
      <c r="B244" s="43">
        <v>1</v>
      </c>
      <c r="C244" s="73" t="s">
        <v>14538</v>
      </c>
      <c r="E244" s="73"/>
      <c r="F244" s="73"/>
      <c r="G244" t="s">
        <v>12825</v>
      </c>
      <c r="H244" s="73" t="s">
        <v>11553</v>
      </c>
      <c r="I244" s="73" t="s">
        <v>14081</v>
      </c>
      <c r="J244" s="73" t="s">
        <v>16011</v>
      </c>
      <c r="K244" s="73">
        <v>602</v>
      </c>
      <c r="Q244" s="260">
        <v>7.8527272727272734</v>
      </c>
      <c r="R244" s="260">
        <v>3.7820485120258736E-3</v>
      </c>
      <c r="T244" s="260">
        <v>2139</v>
      </c>
      <c r="U244" s="260">
        <v>0.12994172844894958</v>
      </c>
      <c r="AC244" s="73">
        <v>2.4500000000000002</v>
      </c>
      <c r="AU244" s="260">
        <v>27.700919377652049</v>
      </c>
      <c r="AW244" s="260">
        <v>34.9</v>
      </c>
      <c r="AX244" s="260">
        <v>0.22360679774997896</v>
      </c>
      <c r="AZ244" s="73">
        <v>1</v>
      </c>
      <c r="BA244">
        <v>148.33734530000001</v>
      </c>
      <c r="BD244" s="73" t="s">
        <v>16012</v>
      </c>
    </row>
    <row r="245" spans="2:56" x14ac:dyDescent="0.2">
      <c r="B245" s="43">
        <v>1</v>
      </c>
      <c r="C245" s="73" t="s">
        <v>14538</v>
      </c>
      <c r="E245" s="73"/>
      <c r="F245" s="73"/>
      <c r="G245" t="s">
        <v>12825</v>
      </c>
      <c r="H245" s="73" t="s">
        <v>11553</v>
      </c>
      <c r="I245" s="73" t="s">
        <v>14081</v>
      </c>
      <c r="J245" s="73" t="s">
        <v>16011</v>
      </c>
      <c r="K245" s="73">
        <v>602</v>
      </c>
      <c r="Q245" s="260">
        <v>7.8527272727272734</v>
      </c>
      <c r="R245" s="260">
        <v>3.7820485120258736E-3</v>
      </c>
      <c r="T245" s="260">
        <v>2139</v>
      </c>
      <c r="U245" s="260">
        <v>0.12994172844894958</v>
      </c>
      <c r="AC245" s="73">
        <v>2.4500000000000002</v>
      </c>
      <c r="AU245" s="260">
        <v>27.700919377652049</v>
      </c>
      <c r="AW245" s="260">
        <v>34.9</v>
      </c>
      <c r="AX245" s="260">
        <v>0.22360679774997896</v>
      </c>
      <c r="AZ245" s="73">
        <v>1</v>
      </c>
      <c r="BA245">
        <v>78.867035810000004</v>
      </c>
      <c r="BD245" s="73" t="s">
        <v>16012</v>
      </c>
    </row>
    <row r="246" spans="2:56" x14ac:dyDescent="0.2">
      <c r="B246" s="43">
        <v>1</v>
      </c>
      <c r="C246" s="73" t="s">
        <v>14538</v>
      </c>
      <c r="E246" s="73"/>
      <c r="F246" s="73"/>
      <c r="G246" t="s">
        <v>12825</v>
      </c>
      <c r="H246" s="73" t="s">
        <v>11553</v>
      </c>
      <c r="I246" s="73" t="s">
        <v>14081</v>
      </c>
      <c r="J246" s="73" t="s">
        <v>16011</v>
      </c>
      <c r="K246" s="73">
        <v>602</v>
      </c>
      <c r="Q246" s="260">
        <v>7.8527272727272734</v>
      </c>
      <c r="R246" s="260">
        <v>3.7820485120258736E-3</v>
      </c>
      <c r="T246" s="260">
        <v>2139</v>
      </c>
      <c r="U246" s="260">
        <v>0.12994172844894958</v>
      </c>
      <c r="AC246" s="73">
        <v>2.4500000000000002</v>
      </c>
      <c r="AU246" s="260">
        <v>27.700919377652049</v>
      </c>
      <c r="AW246" s="260">
        <v>34.9</v>
      </c>
      <c r="AX246" s="260">
        <v>0.22360679774997896</v>
      </c>
      <c r="AZ246" s="73">
        <v>1</v>
      </c>
      <c r="BA246">
        <v>35.524739080000003</v>
      </c>
      <c r="BD246" s="73" t="s">
        <v>16012</v>
      </c>
    </row>
    <row r="247" spans="2:56" x14ac:dyDescent="0.2">
      <c r="B247" s="43">
        <v>1</v>
      </c>
      <c r="C247" s="73" t="s">
        <v>14538</v>
      </c>
      <c r="E247" s="73"/>
      <c r="F247" s="73"/>
      <c r="G247" t="s">
        <v>12825</v>
      </c>
      <c r="H247" s="73" t="s">
        <v>11553</v>
      </c>
      <c r="I247" s="73" t="s">
        <v>14081</v>
      </c>
      <c r="J247" s="73" t="s">
        <v>16011</v>
      </c>
      <c r="K247" s="73">
        <v>602</v>
      </c>
      <c r="Q247" s="260">
        <v>7.8527272727272734</v>
      </c>
      <c r="R247" s="260">
        <v>3.7820485120258736E-3</v>
      </c>
      <c r="T247" s="260">
        <v>2139</v>
      </c>
      <c r="U247" s="260">
        <v>0.12994172844894958</v>
      </c>
      <c r="AC247" s="73">
        <v>2.4500000000000002</v>
      </c>
      <c r="AU247" s="260">
        <v>27.700919377652049</v>
      </c>
      <c r="AW247" s="260">
        <v>34.9</v>
      </c>
      <c r="AX247" s="260">
        <v>0.22360679774997896</v>
      </c>
      <c r="AZ247" s="73">
        <v>1</v>
      </c>
      <c r="BA247">
        <v>136.48041660000001</v>
      </c>
      <c r="BD247" s="73" t="s">
        <v>16012</v>
      </c>
    </row>
    <row r="248" spans="2:56" x14ac:dyDescent="0.2">
      <c r="B248" s="43">
        <v>1</v>
      </c>
      <c r="C248" s="73" t="s">
        <v>14538</v>
      </c>
      <c r="E248" s="73"/>
      <c r="F248" s="73"/>
      <c r="G248" t="s">
        <v>12825</v>
      </c>
      <c r="H248" s="73" t="s">
        <v>11553</v>
      </c>
      <c r="I248" s="73" t="s">
        <v>14081</v>
      </c>
      <c r="J248" s="73" t="s">
        <v>16011</v>
      </c>
      <c r="K248" s="73">
        <v>927.5</v>
      </c>
      <c r="Q248" s="260">
        <v>7.7150000000000007</v>
      </c>
      <c r="R248" s="260">
        <v>6.3644021778424308E-3</v>
      </c>
      <c r="T248" s="260">
        <v>2199</v>
      </c>
      <c r="U248" s="260">
        <v>4.5236994512333366E-2</v>
      </c>
      <c r="AC248" s="73">
        <v>1.9699999999999998</v>
      </c>
      <c r="AU248" s="260">
        <v>29.114285714285714</v>
      </c>
      <c r="AW248" s="260">
        <v>34.799999999999997</v>
      </c>
      <c r="AX248" s="260">
        <v>0.22360679774997896</v>
      </c>
      <c r="AZ248" s="73">
        <v>1</v>
      </c>
      <c r="BA248">
        <v>-67.493155729999998</v>
      </c>
      <c r="BD248" s="73" t="s">
        <v>16012</v>
      </c>
    </row>
    <row r="249" spans="2:56" x14ac:dyDescent="0.2">
      <c r="B249" s="43">
        <v>1</v>
      </c>
      <c r="C249" s="73" t="s">
        <v>14538</v>
      </c>
      <c r="E249" s="73"/>
      <c r="F249" s="73"/>
      <c r="G249" t="s">
        <v>12825</v>
      </c>
      <c r="H249" s="73" t="s">
        <v>11553</v>
      </c>
      <c r="I249" s="73" t="s">
        <v>14081</v>
      </c>
      <c r="J249" s="73" t="s">
        <v>16011</v>
      </c>
      <c r="K249" s="73">
        <v>861.5</v>
      </c>
      <c r="Q249" s="260">
        <v>7.7350000000000003</v>
      </c>
      <c r="R249" s="260">
        <v>1.2712321568503081E-3</v>
      </c>
      <c r="T249" s="260">
        <v>2160.1</v>
      </c>
      <c r="U249" s="260">
        <v>0.20513595448455474</v>
      </c>
      <c r="AC249" s="73">
        <v>1.81</v>
      </c>
      <c r="AU249" s="260">
        <v>26.064002828854314</v>
      </c>
      <c r="AW249" s="260">
        <v>34.75</v>
      </c>
      <c r="AX249" s="260">
        <v>0.22360679774997896</v>
      </c>
      <c r="AZ249" s="73">
        <v>1</v>
      </c>
      <c r="BA249">
        <v>197.98620779999999</v>
      </c>
      <c r="BD249" s="73" t="s">
        <v>16012</v>
      </c>
    </row>
    <row r="250" spans="2:56" x14ac:dyDescent="0.2">
      <c r="B250" s="43">
        <v>1</v>
      </c>
      <c r="C250" s="73" t="s">
        <v>14538</v>
      </c>
      <c r="E250" s="73"/>
      <c r="F250" s="73"/>
      <c r="G250" t="s">
        <v>12825</v>
      </c>
      <c r="H250" s="73" t="s">
        <v>11553</v>
      </c>
      <c r="I250" s="73" t="s">
        <v>14081</v>
      </c>
      <c r="J250" s="73" t="s">
        <v>16011</v>
      </c>
      <c r="K250" s="73">
        <v>861.5</v>
      </c>
      <c r="Q250" s="260">
        <v>7.7350000000000003</v>
      </c>
      <c r="R250" s="260">
        <v>1.2712321568503081E-3</v>
      </c>
      <c r="T250" s="260">
        <v>2160.1</v>
      </c>
      <c r="U250" s="260">
        <v>0.20513595448455474</v>
      </c>
      <c r="AC250" s="73">
        <v>1.81</v>
      </c>
      <c r="AU250" s="260">
        <v>26.064002828854314</v>
      </c>
      <c r="AW250" s="260">
        <v>34.75</v>
      </c>
      <c r="AX250" s="260">
        <v>0.22360679774997896</v>
      </c>
      <c r="AZ250" s="73">
        <v>1</v>
      </c>
      <c r="BA250">
        <v>19.376452260000001</v>
      </c>
      <c r="BD250" s="73" t="s">
        <v>16012</v>
      </c>
    </row>
    <row r="251" spans="2:56" x14ac:dyDescent="0.2">
      <c r="B251" s="43">
        <v>1</v>
      </c>
      <c r="C251" s="73" t="s">
        <v>14538</v>
      </c>
      <c r="E251" s="73"/>
      <c r="F251" s="73"/>
      <c r="G251" t="s">
        <v>12825</v>
      </c>
      <c r="H251" s="73" t="s">
        <v>11553</v>
      </c>
      <c r="I251" s="73" t="s">
        <v>14081</v>
      </c>
      <c r="J251" s="73" t="s">
        <v>16011</v>
      </c>
      <c r="K251" s="73">
        <v>861.5</v>
      </c>
      <c r="Q251" s="260">
        <v>7.7350000000000003</v>
      </c>
      <c r="R251" s="260">
        <v>1.2712321568503081E-3</v>
      </c>
      <c r="T251" s="260">
        <v>2160.1</v>
      </c>
      <c r="U251" s="260">
        <v>0.20513595448455474</v>
      </c>
      <c r="AC251" s="73">
        <v>1.81</v>
      </c>
      <c r="AU251" s="260">
        <v>26.064002828854314</v>
      </c>
      <c r="AW251" s="260">
        <v>34.75</v>
      </c>
      <c r="AX251" s="260">
        <v>0.22360679774997896</v>
      </c>
      <c r="AZ251" s="73">
        <v>1</v>
      </c>
      <c r="BA251">
        <v>127.584632</v>
      </c>
      <c r="BD251" s="73" t="s">
        <v>16012</v>
      </c>
    </row>
    <row r="252" spans="2:56" x14ac:dyDescent="0.2">
      <c r="B252" s="43">
        <v>1</v>
      </c>
      <c r="C252" s="73" t="s">
        <v>14538</v>
      </c>
      <c r="E252" s="73"/>
      <c r="F252" s="73"/>
      <c r="G252" t="s">
        <v>12825</v>
      </c>
      <c r="H252" s="73" t="s">
        <v>11553</v>
      </c>
      <c r="I252" s="73" t="s">
        <v>14081</v>
      </c>
      <c r="J252" s="73" t="s">
        <v>16011</v>
      </c>
      <c r="K252" s="73">
        <v>861.5</v>
      </c>
      <c r="Q252" s="260">
        <v>7.7350000000000003</v>
      </c>
      <c r="R252" s="260">
        <v>1.2712321568503081E-3</v>
      </c>
      <c r="T252" s="260">
        <v>2160.1</v>
      </c>
      <c r="U252" s="260">
        <v>0.20513595448455474</v>
      </c>
      <c r="AC252" s="73">
        <v>1.81</v>
      </c>
      <c r="AU252" s="260">
        <v>26.064002828854314</v>
      </c>
      <c r="AW252" s="260">
        <v>34.75</v>
      </c>
      <c r="AX252" s="260">
        <v>0.22360679774997896</v>
      </c>
      <c r="AZ252" s="73">
        <v>1</v>
      </c>
      <c r="BA252">
        <v>-323.09544099999999</v>
      </c>
      <c r="BD252" s="73" t="s">
        <v>16012</v>
      </c>
    </row>
    <row r="253" spans="2:56" x14ac:dyDescent="0.2">
      <c r="B253" s="43">
        <v>1</v>
      </c>
      <c r="C253" s="73" t="s">
        <v>14538</v>
      </c>
      <c r="E253" s="73"/>
      <c r="F253" s="73"/>
      <c r="G253" t="s">
        <v>12825</v>
      </c>
      <c r="H253" s="73" t="s">
        <v>11553</v>
      </c>
      <c r="I253" s="73" t="s">
        <v>14081</v>
      </c>
      <c r="J253" s="73" t="s">
        <v>16011</v>
      </c>
      <c r="K253" s="73">
        <v>861.5</v>
      </c>
      <c r="Q253" s="260">
        <v>7.7350000000000003</v>
      </c>
      <c r="R253" s="260">
        <v>1.2712321568503081E-3</v>
      </c>
      <c r="T253" s="260">
        <v>2160.1</v>
      </c>
      <c r="U253" s="260">
        <v>0.20513595448455474</v>
      </c>
      <c r="AC253" s="73">
        <v>1.81</v>
      </c>
      <c r="AU253" s="260">
        <v>26.064002828854314</v>
      </c>
      <c r="AW253" s="260">
        <v>34.75</v>
      </c>
      <c r="AX253" s="260">
        <v>0.22360679774997896</v>
      </c>
      <c r="AZ253" s="73">
        <v>1</v>
      </c>
      <c r="BA253">
        <v>-547.60444570000004</v>
      </c>
      <c r="BD253" s="73" t="s">
        <v>16012</v>
      </c>
    </row>
    <row r="254" spans="2:56" x14ac:dyDescent="0.2">
      <c r="B254" s="43">
        <v>1</v>
      </c>
      <c r="C254" s="73" t="s">
        <v>14538</v>
      </c>
      <c r="E254" s="73"/>
      <c r="F254" s="73"/>
      <c r="G254" t="s">
        <v>12825</v>
      </c>
      <c r="H254" s="73" t="s">
        <v>11553</v>
      </c>
      <c r="I254" s="73" t="s">
        <v>14081</v>
      </c>
      <c r="J254" s="73" t="s">
        <v>16011</v>
      </c>
      <c r="K254" s="73">
        <v>861.5</v>
      </c>
      <c r="Q254" s="260">
        <v>7.7350000000000003</v>
      </c>
      <c r="R254" s="260">
        <v>1.2712321568503081E-3</v>
      </c>
      <c r="T254" s="260">
        <v>2160.1</v>
      </c>
      <c r="U254" s="260">
        <v>0.20513595448455474</v>
      </c>
      <c r="AC254" s="73">
        <v>1.81</v>
      </c>
      <c r="AU254" s="260">
        <v>26.064002828854314</v>
      </c>
      <c r="AW254" s="260">
        <v>34.75</v>
      </c>
      <c r="AX254" s="260">
        <v>0.22360679774997896</v>
      </c>
      <c r="AZ254" s="73">
        <v>1</v>
      </c>
      <c r="BA254">
        <v>-294.10399330000001</v>
      </c>
      <c r="BD254" s="73" t="s">
        <v>16012</v>
      </c>
    </row>
    <row r="255" spans="2:56" x14ac:dyDescent="0.2">
      <c r="B255" s="43">
        <v>1</v>
      </c>
      <c r="C255" s="73" t="s">
        <v>14538</v>
      </c>
      <c r="E255" s="73"/>
      <c r="F255" s="73"/>
      <c r="G255" t="s">
        <v>12825</v>
      </c>
      <c r="H255" s="73" t="s">
        <v>11553</v>
      </c>
      <c r="I255" s="73" t="s">
        <v>14081</v>
      </c>
      <c r="J255" s="73" t="s">
        <v>16011</v>
      </c>
      <c r="K255" s="73">
        <v>861.5</v>
      </c>
      <c r="Q255" s="260">
        <v>7.7350000000000003</v>
      </c>
      <c r="R255" s="260">
        <v>1.2712321568503081E-3</v>
      </c>
      <c r="T255" s="260">
        <v>2160.1</v>
      </c>
      <c r="U255" s="260">
        <v>0.20513595448455474</v>
      </c>
      <c r="AC255" s="73">
        <v>1.81</v>
      </c>
      <c r="AU255" s="260">
        <v>26.064002828854314</v>
      </c>
      <c r="AW255" s="260">
        <v>34.75</v>
      </c>
      <c r="AX255" s="260">
        <v>0.22360679774997896</v>
      </c>
      <c r="AZ255" s="73">
        <v>1</v>
      </c>
      <c r="BA255">
        <v>540.64041980000002</v>
      </c>
      <c r="BD255" s="73" t="s">
        <v>16012</v>
      </c>
    </row>
    <row r="256" spans="2:56" x14ac:dyDescent="0.2">
      <c r="B256" s="43">
        <v>1</v>
      </c>
      <c r="C256" s="73" t="s">
        <v>14538</v>
      </c>
      <c r="E256" s="73"/>
      <c r="F256" s="73"/>
      <c r="G256" t="s">
        <v>12825</v>
      </c>
      <c r="H256" s="73" t="s">
        <v>11553</v>
      </c>
      <c r="I256" s="73" t="s">
        <v>14081</v>
      </c>
      <c r="J256" s="73" t="s">
        <v>16011</v>
      </c>
      <c r="K256" s="73">
        <v>861.5</v>
      </c>
      <c r="Q256" s="260">
        <v>7.7350000000000003</v>
      </c>
      <c r="R256" s="260">
        <v>1.2712321568503081E-3</v>
      </c>
      <c r="T256" s="260">
        <v>2160.1</v>
      </c>
      <c r="U256" s="260">
        <v>0.20513595448455474</v>
      </c>
      <c r="AC256" s="73">
        <v>1.81</v>
      </c>
      <c r="AU256" s="260">
        <v>26.064002828854314</v>
      </c>
      <c r="AW256" s="260">
        <v>34.75</v>
      </c>
      <c r="AX256" s="260">
        <v>0.22360679774997896</v>
      </c>
      <c r="AZ256" s="73">
        <v>1</v>
      </c>
      <c r="BA256">
        <v>513.61639409999998</v>
      </c>
      <c r="BD256" s="73" t="s">
        <v>16012</v>
      </c>
    </row>
    <row r="257" spans="2:56" x14ac:dyDescent="0.2">
      <c r="B257" s="43">
        <v>1</v>
      </c>
      <c r="C257" s="73" t="s">
        <v>14538</v>
      </c>
      <c r="E257" s="73"/>
      <c r="F257" s="73"/>
      <c r="G257" t="s">
        <v>12825</v>
      </c>
      <c r="H257" s="73" t="s">
        <v>11553</v>
      </c>
      <c r="I257" s="73" t="s">
        <v>14081</v>
      </c>
      <c r="J257" s="73" t="s">
        <v>16011</v>
      </c>
      <c r="K257" s="73">
        <v>861.5</v>
      </c>
      <c r="Q257" s="260">
        <v>7.7350000000000003</v>
      </c>
      <c r="R257" s="260">
        <v>1.2712321568503081E-3</v>
      </c>
      <c r="T257" s="260">
        <v>2160.1</v>
      </c>
      <c r="U257" s="260">
        <v>0.20513595448455474</v>
      </c>
      <c r="AC257" s="73">
        <v>1.81</v>
      </c>
      <c r="AU257" s="260">
        <v>26.064002828854314</v>
      </c>
      <c r="AW257" s="260">
        <v>34.75</v>
      </c>
      <c r="AX257" s="260">
        <v>0.22360679774997896</v>
      </c>
      <c r="AZ257" s="73">
        <v>1</v>
      </c>
      <c r="BA257">
        <v>293.37360260000003</v>
      </c>
      <c r="BD257" s="73" t="s">
        <v>16012</v>
      </c>
    </row>
    <row r="258" spans="2:56" x14ac:dyDescent="0.2">
      <c r="B258" s="43">
        <v>1</v>
      </c>
      <c r="C258" s="73" t="s">
        <v>14538</v>
      </c>
      <c r="E258" s="73"/>
      <c r="F258" s="73"/>
      <c r="G258" t="s">
        <v>12825</v>
      </c>
      <c r="H258" s="73" t="s">
        <v>11553</v>
      </c>
      <c r="I258" s="73" t="s">
        <v>14081</v>
      </c>
      <c r="J258" s="73" t="s">
        <v>16011</v>
      </c>
      <c r="K258" s="73">
        <v>861.5</v>
      </c>
      <c r="Q258" s="260">
        <v>7.7350000000000003</v>
      </c>
      <c r="R258" s="260">
        <v>1.2712321568503081E-3</v>
      </c>
      <c r="T258" s="260">
        <v>2160.1</v>
      </c>
      <c r="U258" s="260">
        <v>0.20513595448455474</v>
      </c>
      <c r="AC258" s="73">
        <v>1.81</v>
      </c>
      <c r="AU258" s="260">
        <v>26.064002828854314</v>
      </c>
      <c r="AW258" s="260">
        <v>34.75</v>
      </c>
      <c r="AX258" s="260">
        <v>0.22360679774997896</v>
      </c>
      <c r="AZ258" s="73">
        <v>1</v>
      </c>
      <c r="BA258">
        <v>-570.12219349999998</v>
      </c>
      <c r="BD258" s="73" t="s">
        <v>16012</v>
      </c>
    </row>
    <row r="259" spans="2:56" x14ac:dyDescent="0.2">
      <c r="B259" s="43">
        <v>1</v>
      </c>
      <c r="C259" s="73" t="s">
        <v>14538</v>
      </c>
      <c r="E259" s="73"/>
      <c r="F259" s="73"/>
      <c r="G259" t="s">
        <v>12825</v>
      </c>
      <c r="H259" s="73" t="s">
        <v>11553</v>
      </c>
      <c r="I259" s="73" t="s">
        <v>14081</v>
      </c>
      <c r="J259" s="73" t="s">
        <v>16011</v>
      </c>
      <c r="K259" s="73">
        <v>927.5</v>
      </c>
      <c r="Q259" s="260">
        <v>7.7150000000000007</v>
      </c>
      <c r="R259" s="260">
        <v>6.3644021778424308E-3</v>
      </c>
      <c r="T259" s="260">
        <v>2199</v>
      </c>
      <c r="U259" s="260">
        <v>4.5236994512333366E-2</v>
      </c>
      <c r="AC259" s="73">
        <v>1.9699999999999998</v>
      </c>
      <c r="AU259" s="260">
        <v>29.114285714285714</v>
      </c>
      <c r="AW259" s="260">
        <v>34.799999999999997</v>
      </c>
      <c r="AX259" s="260">
        <v>0.22360679774997896</v>
      </c>
      <c r="AZ259" s="73">
        <v>1</v>
      </c>
      <c r="BA259">
        <v>-256.45806520000002</v>
      </c>
      <c r="BD259" s="73" t="s">
        <v>16012</v>
      </c>
    </row>
    <row r="260" spans="2:56" x14ac:dyDescent="0.2">
      <c r="B260" s="43">
        <v>1</v>
      </c>
      <c r="C260" s="73" t="s">
        <v>14538</v>
      </c>
      <c r="E260" s="73"/>
      <c r="F260" s="73"/>
      <c r="G260" t="s">
        <v>12825</v>
      </c>
      <c r="H260" s="73" t="s">
        <v>11553</v>
      </c>
      <c r="I260" s="73" t="s">
        <v>14081</v>
      </c>
      <c r="J260" s="73" t="s">
        <v>16011</v>
      </c>
      <c r="K260" s="73">
        <v>977.5</v>
      </c>
      <c r="Q260" s="260">
        <v>7.6950000000000003</v>
      </c>
      <c r="R260" s="260">
        <v>1.2745319221005506E-3</v>
      </c>
      <c r="T260" s="260">
        <v>2182.4545454545455</v>
      </c>
      <c r="U260" s="260">
        <v>0.23423238809890801</v>
      </c>
      <c r="AC260" s="73">
        <v>1.78</v>
      </c>
      <c r="AU260" s="260">
        <v>27.664992927864215</v>
      </c>
      <c r="AW260" s="260">
        <v>34.75</v>
      </c>
      <c r="AX260" s="260">
        <v>0.22360679774997896</v>
      </c>
      <c r="AZ260" s="73">
        <v>1</v>
      </c>
      <c r="BA260">
        <v>432.26297369999997</v>
      </c>
      <c r="BD260" s="73" t="s">
        <v>16012</v>
      </c>
    </row>
    <row r="261" spans="2:56" x14ac:dyDescent="0.2">
      <c r="B261" s="43">
        <v>1</v>
      </c>
      <c r="C261" s="73" t="s">
        <v>14538</v>
      </c>
      <c r="E261" s="73"/>
      <c r="F261" s="73"/>
      <c r="G261" t="s">
        <v>12825</v>
      </c>
      <c r="H261" s="73" t="s">
        <v>11553</v>
      </c>
      <c r="I261" s="73" t="s">
        <v>14081</v>
      </c>
      <c r="J261" s="73" t="s">
        <v>16011</v>
      </c>
      <c r="K261" s="73">
        <v>977.5</v>
      </c>
      <c r="Q261" s="260">
        <v>7.6950000000000003</v>
      </c>
      <c r="R261" s="260">
        <v>1.2745319221005506E-3</v>
      </c>
      <c r="T261" s="260">
        <v>2182.4545454545455</v>
      </c>
      <c r="U261" s="260">
        <v>0.23423238809890801</v>
      </c>
      <c r="AC261" s="73">
        <v>1.78</v>
      </c>
      <c r="AU261" s="260">
        <v>27.664992927864215</v>
      </c>
      <c r="AW261" s="260">
        <v>34.75</v>
      </c>
      <c r="AX261" s="260">
        <v>0.22360679774997896</v>
      </c>
      <c r="AZ261" s="73">
        <v>1</v>
      </c>
      <c r="BA261">
        <v>577.26004109999997</v>
      </c>
      <c r="BD261" s="73" t="s">
        <v>16012</v>
      </c>
    </row>
    <row r="262" spans="2:56" x14ac:dyDescent="0.2">
      <c r="B262" s="43">
        <v>1</v>
      </c>
      <c r="C262" s="73" t="s">
        <v>14538</v>
      </c>
      <c r="E262" s="73"/>
      <c r="F262" s="73"/>
      <c r="G262" t="s">
        <v>12825</v>
      </c>
      <c r="H262" s="73" t="s">
        <v>11553</v>
      </c>
      <c r="I262" s="73" t="s">
        <v>14081</v>
      </c>
      <c r="J262" s="73" t="s">
        <v>16011</v>
      </c>
      <c r="K262" s="73">
        <v>977.5</v>
      </c>
      <c r="Q262" s="260">
        <v>7.6950000000000003</v>
      </c>
      <c r="R262" s="260">
        <v>1.2745319221005506E-3</v>
      </c>
      <c r="T262" s="260">
        <v>2182.4545454545455</v>
      </c>
      <c r="U262" s="260">
        <v>0.23423238809890801</v>
      </c>
      <c r="AC262" s="73">
        <v>1.78</v>
      </c>
      <c r="AU262" s="260">
        <v>27.664992927864215</v>
      </c>
      <c r="AW262" s="260">
        <v>34.75</v>
      </c>
      <c r="AX262" s="260">
        <v>0.22360679774997896</v>
      </c>
      <c r="AZ262" s="73">
        <v>1</v>
      </c>
      <c r="BA262">
        <v>164.95239749999999</v>
      </c>
      <c r="BD262" s="73" t="s">
        <v>16012</v>
      </c>
    </row>
    <row r="263" spans="2:56" x14ac:dyDescent="0.2">
      <c r="B263" s="43">
        <v>1</v>
      </c>
      <c r="C263" s="73" t="s">
        <v>14538</v>
      </c>
      <c r="E263" s="73"/>
      <c r="F263" s="73"/>
      <c r="G263" t="s">
        <v>12825</v>
      </c>
      <c r="H263" s="73" t="s">
        <v>11553</v>
      </c>
      <c r="I263" s="73" t="s">
        <v>14081</v>
      </c>
      <c r="J263" s="73" t="s">
        <v>16011</v>
      </c>
      <c r="K263" s="73">
        <v>977.5</v>
      </c>
      <c r="Q263" s="260">
        <v>7.6950000000000003</v>
      </c>
      <c r="R263" s="260">
        <v>1.2745319221005506E-3</v>
      </c>
      <c r="T263" s="260">
        <v>2182.4545454545455</v>
      </c>
      <c r="U263" s="260">
        <v>0.23423238809890801</v>
      </c>
      <c r="AC263" s="73">
        <v>1.78</v>
      </c>
      <c r="AU263" s="260">
        <v>27.664992927864215</v>
      </c>
      <c r="AW263" s="260">
        <v>34.75</v>
      </c>
      <c r="AX263" s="260">
        <v>0.22360679774997896</v>
      </c>
      <c r="AZ263" s="73">
        <v>1</v>
      </c>
      <c r="BA263">
        <v>310.70191670000003</v>
      </c>
      <c r="BD263" s="73" t="s">
        <v>16012</v>
      </c>
    </row>
    <row r="264" spans="2:56" x14ac:dyDescent="0.2">
      <c r="B264" s="43">
        <v>1</v>
      </c>
      <c r="C264" s="73" t="s">
        <v>14538</v>
      </c>
      <c r="E264" s="73"/>
      <c r="F264" s="73"/>
      <c r="G264" t="s">
        <v>12825</v>
      </c>
      <c r="H264" s="73" t="s">
        <v>11553</v>
      </c>
      <c r="I264" s="73" t="s">
        <v>14081</v>
      </c>
      <c r="J264" s="73" t="s">
        <v>16011</v>
      </c>
      <c r="K264" s="73">
        <v>977.5</v>
      </c>
      <c r="Q264" s="260">
        <v>7.6950000000000003</v>
      </c>
      <c r="R264" s="260">
        <v>1.2745319221005506E-3</v>
      </c>
      <c r="T264" s="260">
        <v>2182.4545454545455</v>
      </c>
      <c r="U264" s="260">
        <v>0.23423238809890801</v>
      </c>
      <c r="AC264" s="73">
        <v>1.78</v>
      </c>
      <c r="AU264" s="260">
        <v>27.664992927864215</v>
      </c>
      <c r="AW264" s="260">
        <v>34.75</v>
      </c>
      <c r="AX264" s="260">
        <v>0.22360679774997896</v>
      </c>
      <c r="AZ264" s="73">
        <v>1</v>
      </c>
      <c r="BA264">
        <v>118.71963359999999</v>
      </c>
      <c r="BD264" s="73" t="s">
        <v>16012</v>
      </c>
    </row>
    <row r="265" spans="2:56" x14ac:dyDescent="0.2">
      <c r="B265" s="43">
        <v>1</v>
      </c>
      <c r="C265" s="73" t="s">
        <v>14538</v>
      </c>
      <c r="E265" s="73"/>
      <c r="F265" s="73"/>
      <c r="G265" t="s">
        <v>12825</v>
      </c>
      <c r="H265" s="73" t="s">
        <v>11553</v>
      </c>
      <c r="I265" s="73" t="s">
        <v>14081</v>
      </c>
      <c r="J265" s="73" t="s">
        <v>16011</v>
      </c>
      <c r="K265" s="73">
        <v>977.5</v>
      </c>
      <c r="Q265" s="260">
        <v>7.6950000000000003</v>
      </c>
      <c r="R265" s="260">
        <v>1.2745319221005506E-3</v>
      </c>
      <c r="T265" s="260">
        <v>2182.4545454545455</v>
      </c>
      <c r="U265" s="260">
        <v>0.23423238809890801</v>
      </c>
      <c r="AC265" s="73">
        <v>1.78</v>
      </c>
      <c r="AU265" s="260">
        <v>27.664992927864215</v>
      </c>
      <c r="AW265" s="260">
        <v>34.75</v>
      </c>
      <c r="AX265" s="260">
        <v>0.22360679774997896</v>
      </c>
      <c r="AZ265" s="73">
        <v>1</v>
      </c>
      <c r="BA265">
        <v>376.40470640000001</v>
      </c>
      <c r="BD265" s="73" t="s">
        <v>16012</v>
      </c>
    </row>
    <row r="266" spans="2:56" x14ac:dyDescent="0.2">
      <c r="B266" s="43">
        <v>1</v>
      </c>
      <c r="C266" s="73" t="s">
        <v>14538</v>
      </c>
      <c r="E266" s="73"/>
      <c r="F266" s="73"/>
      <c r="G266" t="s">
        <v>12825</v>
      </c>
      <c r="H266" s="73" t="s">
        <v>11553</v>
      </c>
      <c r="I266" s="73" t="s">
        <v>14081</v>
      </c>
      <c r="J266" s="73" t="s">
        <v>16011</v>
      </c>
      <c r="K266" s="73">
        <v>977.5</v>
      </c>
      <c r="Q266" s="260">
        <v>7.6950000000000003</v>
      </c>
      <c r="R266" s="260">
        <v>1.2745319221005506E-3</v>
      </c>
      <c r="T266" s="260">
        <v>2182.4545454545455</v>
      </c>
      <c r="U266" s="260">
        <v>0.23423238809890801</v>
      </c>
      <c r="AC266" s="73">
        <v>1.78</v>
      </c>
      <c r="AU266" s="260">
        <v>27.664992927864215</v>
      </c>
      <c r="AW266" s="260">
        <v>34.75</v>
      </c>
      <c r="AX266" s="260">
        <v>0.22360679774997896</v>
      </c>
      <c r="AZ266" s="73">
        <v>1</v>
      </c>
      <c r="BA266">
        <v>371.30117460000002</v>
      </c>
      <c r="BD266" s="73" t="s">
        <v>16012</v>
      </c>
    </row>
    <row r="267" spans="2:56" x14ac:dyDescent="0.2">
      <c r="B267" s="43">
        <v>1</v>
      </c>
      <c r="C267" s="73" t="s">
        <v>14538</v>
      </c>
      <c r="E267" s="73"/>
      <c r="F267" s="73"/>
      <c r="G267" t="s">
        <v>12825</v>
      </c>
      <c r="H267" s="73" t="s">
        <v>11553</v>
      </c>
      <c r="I267" s="73" t="s">
        <v>14081</v>
      </c>
      <c r="J267" s="73" t="s">
        <v>16011</v>
      </c>
      <c r="K267" s="73">
        <v>977.5</v>
      </c>
      <c r="Q267" s="260">
        <v>7.6950000000000003</v>
      </c>
      <c r="R267" s="260">
        <v>1.2745319221005506E-3</v>
      </c>
      <c r="T267" s="260">
        <v>2182.4545454545455</v>
      </c>
      <c r="U267" s="260">
        <v>0.23423238809890801</v>
      </c>
      <c r="AC267" s="73">
        <v>1.78</v>
      </c>
      <c r="AU267" s="260">
        <v>27.664992927864215</v>
      </c>
      <c r="AW267" s="260">
        <v>34.75</v>
      </c>
      <c r="AX267" s="260">
        <v>0.22360679774997896</v>
      </c>
      <c r="AZ267" s="73">
        <v>1</v>
      </c>
      <c r="BA267">
        <v>216.07083449999999</v>
      </c>
      <c r="BD267" s="73" t="s">
        <v>16012</v>
      </c>
    </row>
    <row r="268" spans="2:56" x14ac:dyDescent="0.2">
      <c r="B268" s="43">
        <v>1</v>
      </c>
      <c r="C268" s="73" t="s">
        <v>14538</v>
      </c>
      <c r="E268" s="73"/>
      <c r="F268" s="73"/>
      <c r="G268" t="s">
        <v>12825</v>
      </c>
      <c r="H268" s="73" t="s">
        <v>11553</v>
      </c>
      <c r="I268" s="73" t="s">
        <v>14081</v>
      </c>
      <c r="J268" s="73" t="s">
        <v>16011</v>
      </c>
      <c r="K268" s="73">
        <v>861.5</v>
      </c>
      <c r="Q268" s="260">
        <v>7.7350000000000003</v>
      </c>
      <c r="R268" s="260">
        <v>1.2712321568503081E-3</v>
      </c>
      <c r="T268" s="260">
        <v>2160.1</v>
      </c>
      <c r="U268" s="260">
        <v>0.20513595448455474</v>
      </c>
      <c r="AC268" s="73">
        <v>1.81</v>
      </c>
      <c r="AU268" s="260">
        <v>26.064002828854314</v>
      </c>
      <c r="AW268" s="260">
        <v>34.75</v>
      </c>
      <c r="AX268" s="260">
        <v>0.22360679774997896</v>
      </c>
      <c r="AZ268" s="73">
        <v>1</v>
      </c>
      <c r="BA268">
        <v>494.59993309999999</v>
      </c>
      <c r="BD268" s="73" t="s">
        <v>16012</v>
      </c>
    </row>
    <row r="269" spans="2:56" x14ac:dyDescent="0.2">
      <c r="B269" s="43">
        <v>1</v>
      </c>
      <c r="C269" s="73" t="s">
        <v>14538</v>
      </c>
      <c r="E269" s="73"/>
      <c r="F269" s="73"/>
      <c r="G269" t="s">
        <v>12825</v>
      </c>
      <c r="H269" s="73" t="s">
        <v>11553</v>
      </c>
      <c r="I269" s="73" t="s">
        <v>14081</v>
      </c>
      <c r="J269" s="73" t="s">
        <v>16011</v>
      </c>
      <c r="K269" s="73">
        <v>861.5</v>
      </c>
      <c r="Q269" s="260">
        <v>7.7350000000000003</v>
      </c>
      <c r="R269" s="260">
        <v>1.2712321568503081E-3</v>
      </c>
      <c r="T269" s="260">
        <v>2160.1</v>
      </c>
      <c r="U269" s="260">
        <v>0.20513595448455474</v>
      </c>
      <c r="AC269" s="73">
        <v>1.81</v>
      </c>
      <c r="AU269" s="260">
        <v>26.064002828854314</v>
      </c>
      <c r="AW269" s="260">
        <v>34.75</v>
      </c>
      <c r="AX269" s="260">
        <v>0.22360679774997896</v>
      </c>
      <c r="AZ269" s="73">
        <v>1</v>
      </c>
      <c r="BA269">
        <v>12.97428122</v>
      </c>
      <c r="BD269" s="73" t="s">
        <v>16012</v>
      </c>
    </row>
    <row r="270" spans="2:56" x14ac:dyDescent="0.2">
      <c r="B270" s="43">
        <v>1</v>
      </c>
      <c r="C270" s="73" t="s">
        <v>14538</v>
      </c>
      <c r="E270" s="73"/>
      <c r="F270" s="73"/>
      <c r="G270" t="s">
        <v>12825</v>
      </c>
      <c r="H270" s="73" t="s">
        <v>11553</v>
      </c>
      <c r="I270" s="73" t="s">
        <v>14081</v>
      </c>
      <c r="J270" s="73" t="s">
        <v>16011</v>
      </c>
      <c r="K270" s="73">
        <v>861.5</v>
      </c>
      <c r="Q270" s="260">
        <v>7.7350000000000003</v>
      </c>
      <c r="R270" s="260">
        <v>1.2712321568503081E-3</v>
      </c>
      <c r="T270" s="260">
        <v>2160.1</v>
      </c>
      <c r="U270" s="260">
        <v>0.20513595448455474</v>
      </c>
      <c r="AC270" s="73">
        <v>1.81</v>
      </c>
      <c r="AU270" s="260">
        <v>26.064002828854314</v>
      </c>
      <c r="AW270" s="260">
        <v>34.75</v>
      </c>
      <c r="AX270" s="260">
        <v>0.22360679774997896</v>
      </c>
      <c r="AZ270" s="73">
        <v>1</v>
      </c>
      <c r="BA270">
        <v>-75.298772970000002</v>
      </c>
      <c r="BD270" s="73" t="s">
        <v>16012</v>
      </c>
    </row>
    <row r="271" spans="2:56" x14ac:dyDescent="0.2">
      <c r="B271" s="43">
        <v>1</v>
      </c>
      <c r="C271" s="73" t="s">
        <v>14538</v>
      </c>
      <c r="E271" s="73"/>
      <c r="F271" s="73"/>
      <c r="G271" t="s">
        <v>12825</v>
      </c>
      <c r="H271" s="73" t="s">
        <v>11553</v>
      </c>
      <c r="I271" s="73" t="s">
        <v>14081</v>
      </c>
      <c r="J271" s="73" t="s">
        <v>16011</v>
      </c>
      <c r="K271" s="73">
        <v>861.5</v>
      </c>
      <c r="Q271" s="260">
        <v>7.7350000000000003</v>
      </c>
      <c r="R271" s="260">
        <v>1.2712321568503081E-3</v>
      </c>
      <c r="T271" s="260">
        <v>2160.1</v>
      </c>
      <c r="U271" s="260">
        <v>0.20513595448455474</v>
      </c>
      <c r="AC271" s="73">
        <v>1.81</v>
      </c>
      <c r="AU271" s="260">
        <v>26.064002828854314</v>
      </c>
      <c r="AW271" s="260">
        <v>34.75</v>
      </c>
      <c r="AX271" s="260">
        <v>0.22360679774997896</v>
      </c>
      <c r="AZ271" s="73">
        <v>1</v>
      </c>
      <c r="BA271">
        <v>-266.41183740000002</v>
      </c>
      <c r="BD271" s="73" t="s">
        <v>16012</v>
      </c>
    </row>
    <row r="272" spans="2:56" x14ac:dyDescent="0.2">
      <c r="B272" s="43">
        <v>1</v>
      </c>
      <c r="C272" s="73" t="s">
        <v>14538</v>
      </c>
      <c r="E272" s="73"/>
      <c r="F272" s="73"/>
      <c r="G272" t="s">
        <v>12825</v>
      </c>
      <c r="H272" s="73" t="s">
        <v>11553</v>
      </c>
      <c r="I272" s="73" t="s">
        <v>14081</v>
      </c>
      <c r="J272" s="73" t="s">
        <v>16011</v>
      </c>
      <c r="K272" s="73">
        <v>861.5</v>
      </c>
      <c r="Q272" s="260">
        <v>7.7350000000000003</v>
      </c>
      <c r="R272" s="260">
        <v>1.2712321568503081E-3</v>
      </c>
      <c r="T272" s="260">
        <v>2160.1</v>
      </c>
      <c r="U272" s="260">
        <v>0.20513595448455474</v>
      </c>
      <c r="AC272" s="73">
        <v>1.81</v>
      </c>
      <c r="AU272" s="260">
        <v>26.064002828854314</v>
      </c>
      <c r="AW272" s="260">
        <v>34.75</v>
      </c>
      <c r="AX272" s="260">
        <v>0.22360679774997896</v>
      </c>
      <c r="AZ272" s="73">
        <v>1</v>
      </c>
      <c r="BA272">
        <v>160.6865325</v>
      </c>
      <c r="BD272" s="73" t="s">
        <v>16012</v>
      </c>
    </row>
    <row r="273" spans="2:56" x14ac:dyDescent="0.2">
      <c r="B273" s="43">
        <v>1</v>
      </c>
      <c r="C273" s="73" t="s">
        <v>14538</v>
      </c>
      <c r="E273" s="73"/>
      <c r="F273" s="73"/>
      <c r="G273" t="s">
        <v>12825</v>
      </c>
      <c r="H273" s="73" t="s">
        <v>11553</v>
      </c>
      <c r="I273" s="73" t="s">
        <v>14081</v>
      </c>
      <c r="J273" s="73" t="s">
        <v>16011</v>
      </c>
      <c r="K273" s="73">
        <v>861.5</v>
      </c>
      <c r="Q273" s="260">
        <v>7.7350000000000003</v>
      </c>
      <c r="R273" s="260">
        <v>1.2712321568503081E-3</v>
      </c>
      <c r="T273" s="260">
        <v>2160.1</v>
      </c>
      <c r="U273" s="260">
        <v>0.20513595448455474</v>
      </c>
      <c r="AC273" s="73">
        <v>1.81</v>
      </c>
      <c r="AU273" s="260">
        <v>26.064002828854314</v>
      </c>
      <c r="AW273" s="260">
        <v>34.75</v>
      </c>
      <c r="AX273" s="260">
        <v>0.22360679774997896</v>
      </c>
      <c r="AZ273" s="73">
        <v>1</v>
      </c>
      <c r="BA273">
        <v>202.42134089999999</v>
      </c>
      <c r="BD273" s="73" t="s">
        <v>16012</v>
      </c>
    </row>
    <row r="274" spans="2:56" x14ac:dyDescent="0.2">
      <c r="B274" s="43">
        <v>1</v>
      </c>
      <c r="C274" s="73" t="s">
        <v>14538</v>
      </c>
      <c r="E274" s="73"/>
      <c r="F274" s="73"/>
      <c r="G274" t="s">
        <v>12825</v>
      </c>
      <c r="H274" s="73" t="s">
        <v>11553</v>
      </c>
      <c r="I274" s="73" t="s">
        <v>14081</v>
      </c>
      <c r="J274" s="73" t="s">
        <v>16011</v>
      </c>
      <c r="K274" s="73">
        <v>861.5</v>
      </c>
      <c r="Q274" s="260">
        <v>7.7350000000000003</v>
      </c>
      <c r="R274" s="260">
        <v>1.2712321568503081E-3</v>
      </c>
      <c r="T274" s="260">
        <v>2160.1</v>
      </c>
      <c r="U274" s="260">
        <v>0.20513595448455474</v>
      </c>
      <c r="AC274" s="73">
        <v>1.81</v>
      </c>
      <c r="AU274" s="260">
        <v>26.064002828854314</v>
      </c>
      <c r="AW274" s="260">
        <v>34.75</v>
      </c>
      <c r="AX274" s="260">
        <v>0.22360679774997896</v>
      </c>
      <c r="AZ274" s="73">
        <v>1</v>
      </c>
      <c r="BA274">
        <v>0</v>
      </c>
      <c r="BD274" s="73" t="s">
        <v>16012</v>
      </c>
    </row>
    <row r="275" spans="2:56" x14ac:dyDescent="0.2">
      <c r="B275" s="43">
        <v>1</v>
      </c>
      <c r="C275" s="73" t="s">
        <v>14538</v>
      </c>
      <c r="E275" s="73"/>
      <c r="F275" s="73"/>
      <c r="G275" t="s">
        <v>12825</v>
      </c>
      <c r="H275" s="73" t="s">
        <v>11553</v>
      </c>
      <c r="I275" s="73" t="s">
        <v>14081</v>
      </c>
      <c r="J275" s="73" t="s">
        <v>16011</v>
      </c>
      <c r="K275" s="73">
        <v>861.5</v>
      </c>
      <c r="Q275" s="260">
        <v>7.7350000000000003</v>
      </c>
      <c r="R275" s="260">
        <v>1.2712321568503081E-3</v>
      </c>
      <c r="T275" s="260">
        <v>2160.1</v>
      </c>
      <c r="U275" s="260">
        <v>0.20513595448455474</v>
      </c>
      <c r="AC275" s="73">
        <v>1.81</v>
      </c>
      <c r="AU275" s="260">
        <v>26.064002828854314</v>
      </c>
      <c r="AW275" s="260">
        <v>34.75</v>
      </c>
      <c r="AX275" s="260">
        <v>0.22360679774997896</v>
      </c>
      <c r="AZ275" s="73">
        <v>1</v>
      </c>
      <c r="BA275">
        <v>-186.89212040000001</v>
      </c>
      <c r="BD275" s="73" t="s">
        <v>16012</v>
      </c>
    </row>
    <row r="276" spans="2:56" x14ac:dyDescent="0.2">
      <c r="B276" s="43">
        <v>1</v>
      </c>
      <c r="C276" s="73" t="s">
        <v>14538</v>
      </c>
      <c r="E276" s="73"/>
      <c r="F276" s="73"/>
      <c r="G276" t="s">
        <v>12825</v>
      </c>
      <c r="H276" s="73" t="s">
        <v>11553</v>
      </c>
      <c r="I276" s="73" t="s">
        <v>14081</v>
      </c>
      <c r="J276" s="73" t="s">
        <v>16011</v>
      </c>
      <c r="K276" s="73">
        <v>861.5</v>
      </c>
      <c r="Q276" s="260">
        <v>7.7350000000000003</v>
      </c>
      <c r="R276" s="260">
        <v>1.2712321568503081E-3</v>
      </c>
      <c r="T276" s="260">
        <v>2160.1</v>
      </c>
      <c r="U276" s="260">
        <v>0.20513595448455474</v>
      </c>
      <c r="AC276" s="73">
        <v>1.81</v>
      </c>
      <c r="AU276" s="260">
        <v>26.064002828854314</v>
      </c>
      <c r="AW276" s="260">
        <v>34.75</v>
      </c>
      <c r="AX276" s="260">
        <v>0.22360679774997896</v>
      </c>
      <c r="AZ276" s="73">
        <v>1</v>
      </c>
      <c r="BA276">
        <v>0</v>
      </c>
      <c r="BD276" s="73" t="s">
        <v>16012</v>
      </c>
    </row>
    <row r="277" spans="2:56" x14ac:dyDescent="0.2">
      <c r="B277" s="43">
        <v>1</v>
      </c>
      <c r="C277" s="73" t="s">
        <v>14538</v>
      </c>
      <c r="E277" s="73"/>
      <c r="F277" s="73"/>
      <c r="G277" t="s">
        <v>12825</v>
      </c>
      <c r="H277" s="73" t="s">
        <v>11553</v>
      </c>
      <c r="I277" s="73" t="s">
        <v>14081</v>
      </c>
      <c r="J277" s="73" t="s">
        <v>16011</v>
      </c>
      <c r="K277" s="73">
        <v>861.5</v>
      </c>
      <c r="Q277" s="260">
        <v>7.7350000000000003</v>
      </c>
      <c r="R277" s="260">
        <v>1.2712321568503081E-3</v>
      </c>
      <c r="T277" s="260">
        <v>2160.1</v>
      </c>
      <c r="U277" s="260">
        <v>0.20513595448455474</v>
      </c>
      <c r="AC277" s="73">
        <v>1.81</v>
      </c>
      <c r="AU277" s="260">
        <v>26.064002828854314</v>
      </c>
      <c r="AW277" s="260">
        <v>34.75</v>
      </c>
      <c r="AX277" s="260">
        <v>0.22360679774997896</v>
      </c>
      <c r="AZ277" s="73">
        <v>1</v>
      </c>
      <c r="BA277">
        <v>0</v>
      </c>
      <c r="BD277" s="73" t="s">
        <v>16012</v>
      </c>
    </row>
    <row r="278" spans="2:56" x14ac:dyDescent="0.2">
      <c r="B278" s="43">
        <v>1</v>
      </c>
      <c r="C278" s="73" t="s">
        <v>14538</v>
      </c>
      <c r="E278" s="73"/>
      <c r="F278" s="73"/>
      <c r="G278" t="s">
        <v>12825</v>
      </c>
      <c r="H278" s="73" t="s">
        <v>11553</v>
      </c>
      <c r="I278" s="73" t="s">
        <v>14081</v>
      </c>
      <c r="J278" s="73" t="s">
        <v>16011</v>
      </c>
      <c r="K278" s="73">
        <v>861.5</v>
      </c>
      <c r="Q278" s="260">
        <v>7.7350000000000003</v>
      </c>
      <c r="R278" s="260">
        <v>1.2712321568503081E-3</v>
      </c>
      <c r="T278" s="260">
        <v>2160.1</v>
      </c>
      <c r="U278" s="260">
        <v>0.20513595448455474</v>
      </c>
      <c r="AC278" s="73">
        <v>1.81</v>
      </c>
      <c r="AU278" s="260">
        <v>26.064002828854314</v>
      </c>
      <c r="AW278" s="260">
        <v>34.75</v>
      </c>
      <c r="AX278" s="260">
        <v>0.22360679774997896</v>
      </c>
      <c r="AZ278" s="73">
        <v>1</v>
      </c>
      <c r="BA278">
        <v>-323.4560386</v>
      </c>
      <c r="BD278" s="73" t="s">
        <v>16012</v>
      </c>
    </row>
    <row r="279" spans="2:56" x14ac:dyDescent="0.2">
      <c r="B279" s="43">
        <v>1</v>
      </c>
      <c r="C279" s="73" t="s">
        <v>14538</v>
      </c>
      <c r="E279" s="73"/>
      <c r="F279" s="73"/>
      <c r="G279" t="s">
        <v>12788</v>
      </c>
      <c r="H279" s="73" t="s">
        <v>11553</v>
      </c>
      <c r="I279" s="73" t="s">
        <v>14081</v>
      </c>
      <c r="J279" s="73" t="s">
        <v>16011</v>
      </c>
      <c r="K279" s="73">
        <v>406.5</v>
      </c>
      <c r="Q279" s="260">
        <v>8.0150000000000006</v>
      </c>
      <c r="R279" s="260">
        <v>1.2488298311286491E-3</v>
      </c>
      <c r="T279" s="260">
        <v>2167.217391304348</v>
      </c>
      <c r="U279" s="260">
        <v>8.3554278780957808E-2</v>
      </c>
      <c r="AC279" s="73">
        <v>3.2349999999999999</v>
      </c>
      <c r="AU279" s="260">
        <v>27.699646393210749</v>
      </c>
      <c r="AW279" s="260">
        <v>34.800000000000004</v>
      </c>
      <c r="AX279" s="260">
        <v>0.22360679774997896</v>
      </c>
      <c r="AZ279" s="73">
        <v>1</v>
      </c>
      <c r="BA279">
        <v>47.666044239999998</v>
      </c>
      <c r="BD279" s="73" t="s">
        <v>16012</v>
      </c>
    </row>
    <row r="280" spans="2:56" x14ac:dyDescent="0.2">
      <c r="B280" s="43">
        <v>1</v>
      </c>
      <c r="C280" s="73" t="s">
        <v>14538</v>
      </c>
      <c r="E280" s="73"/>
      <c r="F280" s="73"/>
      <c r="G280" t="s">
        <v>12788</v>
      </c>
      <c r="H280" s="73" t="s">
        <v>11553</v>
      </c>
      <c r="I280" s="73" t="s">
        <v>14081</v>
      </c>
      <c r="J280" s="73" t="s">
        <v>16011</v>
      </c>
      <c r="K280" s="73">
        <v>406.5</v>
      </c>
      <c r="Q280" s="260">
        <v>8.0150000000000006</v>
      </c>
      <c r="R280" s="260">
        <v>1.2488298311286491E-3</v>
      </c>
      <c r="T280" s="260">
        <v>2167.217391304348</v>
      </c>
      <c r="U280" s="260">
        <v>8.3554278780957808E-2</v>
      </c>
      <c r="AC280" s="73">
        <v>3.2349999999999999</v>
      </c>
      <c r="AU280" s="260">
        <v>27.699646393210749</v>
      </c>
      <c r="AW280" s="260">
        <v>34.800000000000004</v>
      </c>
      <c r="AX280" s="260">
        <v>0.22360679774997896</v>
      </c>
      <c r="AZ280" s="73">
        <v>1</v>
      </c>
      <c r="BA280">
        <v>26.202559390000001</v>
      </c>
      <c r="BD280" s="73" t="s">
        <v>16012</v>
      </c>
    </row>
    <row r="281" spans="2:56" x14ac:dyDescent="0.2">
      <c r="B281" s="43">
        <v>1</v>
      </c>
      <c r="C281" s="73" t="s">
        <v>14538</v>
      </c>
      <c r="E281" s="73"/>
      <c r="F281" s="73"/>
      <c r="G281" t="s">
        <v>12788</v>
      </c>
      <c r="H281" s="73" t="s">
        <v>11553</v>
      </c>
      <c r="I281" s="73" t="s">
        <v>14081</v>
      </c>
      <c r="J281" s="73" t="s">
        <v>16011</v>
      </c>
      <c r="K281" s="73">
        <v>406.5</v>
      </c>
      <c r="Q281" s="260">
        <v>8.0150000000000006</v>
      </c>
      <c r="R281" s="260">
        <v>1.2488298311286491E-3</v>
      </c>
      <c r="T281" s="260">
        <v>2167.217391304348</v>
      </c>
      <c r="U281" s="260">
        <v>8.3554278780957808E-2</v>
      </c>
      <c r="AC281" s="73">
        <v>3.2349999999999999</v>
      </c>
      <c r="AU281" s="260">
        <v>27.699646393210749</v>
      </c>
      <c r="AW281" s="260">
        <v>34.800000000000004</v>
      </c>
      <c r="AX281" s="260">
        <v>0.22360679774997896</v>
      </c>
      <c r="AZ281" s="73">
        <v>1</v>
      </c>
      <c r="BA281">
        <v>199.96137479999999</v>
      </c>
      <c r="BD281" s="73" t="s">
        <v>16012</v>
      </c>
    </row>
    <row r="282" spans="2:56" x14ac:dyDescent="0.2">
      <c r="B282" s="43">
        <v>1</v>
      </c>
      <c r="C282" s="73" t="s">
        <v>14538</v>
      </c>
      <c r="E282" s="73"/>
      <c r="F282" s="73"/>
      <c r="G282" t="s">
        <v>12788</v>
      </c>
      <c r="H282" s="73" t="s">
        <v>11553</v>
      </c>
      <c r="I282" s="73" t="s">
        <v>14081</v>
      </c>
      <c r="J282" s="73" t="s">
        <v>16011</v>
      </c>
      <c r="K282" s="73">
        <v>406.5</v>
      </c>
      <c r="Q282" s="260">
        <v>8.0150000000000006</v>
      </c>
      <c r="R282" s="260">
        <v>1.2488298311286491E-3</v>
      </c>
      <c r="T282" s="260">
        <v>2167.217391304348</v>
      </c>
      <c r="U282" s="260">
        <v>8.3554278780957808E-2</v>
      </c>
      <c r="AC282" s="73">
        <v>3.2349999999999999</v>
      </c>
      <c r="AU282" s="260">
        <v>27.699646393210749</v>
      </c>
      <c r="AW282" s="260">
        <v>34.800000000000004</v>
      </c>
      <c r="AX282" s="260">
        <v>0.22360679774997896</v>
      </c>
      <c r="AZ282" s="73">
        <v>1</v>
      </c>
      <c r="BA282">
        <v>391.77916269999997</v>
      </c>
      <c r="BD282" s="73" t="s">
        <v>16012</v>
      </c>
    </row>
    <row r="283" spans="2:56" x14ac:dyDescent="0.2">
      <c r="B283" s="43">
        <v>1</v>
      </c>
      <c r="C283" s="73" t="s">
        <v>14538</v>
      </c>
      <c r="E283" s="73"/>
      <c r="F283" s="73"/>
      <c r="G283" t="s">
        <v>12788</v>
      </c>
      <c r="H283" s="73" t="s">
        <v>11553</v>
      </c>
      <c r="I283" s="73" t="s">
        <v>14081</v>
      </c>
      <c r="J283" s="73" t="s">
        <v>16011</v>
      </c>
      <c r="K283" s="73">
        <v>406.5</v>
      </c>
      <c r="Q283" s="260">
        <v>8.0150000000000006</v>
      </c>
      <c r="R283" s="260">
        <v>1.2488298311286491E-3</v>
      </c>
      <c r="T283" s="260">
        <v>2167.217391304348</v>
      </c>
      <c r="U283" s="260">
        <v>8.3554278780957808E-2</v>
      </c>
      <c r="AC283" s="73">
        <v>3.2349999999999999</v>
      </c>
      <c r="AU283" s="260">
        <v>27.699646393210749</v>
      </c>
      <c r="AW283" s="260">
        <v>34.800000000000004</v>
      </c>
      <c r="AX283" s="260">
        <v>0.22360679774997896</v>
      </c>
      <c r="AZ283" s="73">
        <v>1</v>
      </c>
      <c r="BA283">
        <v>197.29241239999999</v>
      </c>
      <c r="BD283" s="73" t="s">
        <v>16012</v>
      </c>
    </row>
    <row r="284" spans="2:56" x14ac:dyDescent="0.2">
      <c r="B284" s="43">
        <v>1</v>
      </c>
      <c r="C284" s="73" t="s">
        <v>14538</v>
      </c>
      <c r="E284" s="73"/>
      <c r="F284" s="73"/>
      <c r="G284" t="s">
        <v>12788</v>
      </c>
      <c r="H284" s="73" t="s">
        <v>11553</v>
      </c>
      <c r="I284" s="73" t="s">
        <v>14081</v>
      </c>
      <c r="J284" s="73" t="s">
        <v>16011</v>
      </c>
      <c r="K284" s="73">
        <v>406.5</v>
      </c>
      <c r="Q284" s="260">
        <v>8.0150000000000006</v>
      </c>
      <c r="R284" s="260">
        <v>1.2488298311286491E-3</v>
      </c>
      <c r="T284" s="260">
        <v>2167.217391304348</v>
      </c>
      <c r="U284" s="260">
        <v>8.3554278780957808E-2</v>
      </c>
      <c r="AC284" s="73">
        <v>3.2349999999999999</v>
      </c>
      <c r="AU284" s="260">
        <v>27.699646393210749</v>
      </c>
      <c r="AW284" s="260">
        <v>34.800000000000004</v>
      </c>
      <c r="AX284" s="260">
        <v>0.22360679774997896</v>
      </c>
      <c r="AZ284" s="73">
        <v>1</v>
      </c>
      <c r="BA284">
        <v>134.22038570000001</v>
      </c>
      <c r="BD284" s="73" t="s">
        <v>16012</v>
      </c>
    </row>
    <row r="285" spans="2:56" x14ac:dyDescent="0.2">
      <c r="B285" s="43">
        <v>1</v>
      </c>
      <c r="C285" s="73" t="s">
        <v>14538</v>
      </c>
      <c r="E285" s="73"/>
      <c r="F285" s="73"/>
      <c r="G285" t="s">
        <v>12788</v>
      </c>
      <c r="H285" s="73" t="s">
        <v>11553</v>
      </c>
      <c r="I285" s="73" t="s">
        <v>14081</v>
      </c>
      <c r="J285" s="73" t="s">
        <v>16011</v>
      </c>
      <c r="K285" s="73">
        <v>406.5</v>
      </c>
      <c r="Q285" s="260">
        <v>8.0150000000000006</v>
      </c>
      <c r="R285" s="260">
        <v>1.2488298311286491E-3</v>
      </c>
      <c r="T285" s="260">
        <v>2167.217391304348</v>
      </c>
      <c r="U285" s="260">
        <v>8.3554278780957808E-2</v>
      </c>
      <c r="AC285" s="73">
        <v>3.2349999999999999</v>
      </c>
      <c r="AU285" s="260">
        <v>27.699646393210749</v>
      </c>
      <c r="AW285" s="260">
        <v>34.800000000000004</v>
      </c>
      <c r="AX285" s="260">
        <v>0.22360679774997896</v>
      </c>
      <c r="AZ285" s="73">
        <v>1</v>
      </c>
      <c r="BA285">
        <v>104.7390695</v>
      </c>
      <c r="BD285" s="73" t="s">
        <v>16012</v>
      </c>
    </row>
    <row r="286" spans="2:56" x14ac:dyDescent="0.2">
      <c r="B286" s="43">
        <v>1</v>
      </c>
      <c r="C286" s="73" t="s">
        <v>14538</v>
      </c>
      <c r="E286" s="73"/>
      <c r="F286" s="73"/>
      <c r="G286" t="s">
        <v>12788</v>
      </c>
      <c r="H286" s="73" t="s">
        <v>11553</v>
      </c>
      <c r="I286" s="73" t="s">
        <v>14081</v>
      </c>
      <c r="J286" s="73" t="s">
        <v>16011</v>
      </c>
      <c r="K286" s="73">
        <v>406.5</v>
      </c>
      <c r="Q286" s="260">
        <v>8.0150000000000006</v>
      </c>
      <c r="R286" s="260">
        <v>1.2488298311286491E-3</v>
      </c>
      <c r="T286" s="260">
        <v>2167.217391304348</v>
      </c>
      <c r="U286" s="260">
        <v>8.3554278780957808E-2</v>
      </c>
      <c r="AC286" s="73">
        <v>3.2349999999999999</v>
      </c>
      <c r="AU286" s="260">
        <v>27.699646393210749</v>
      </c>
      <c r="AW286" s="260">
        <v>34.800000000000004</v>
      </c>
      <c r="AX286" s="260">
        <v>0.22360679774997896</v>
      </c>
      <c r="AZ286" s="73">
        <v>1</v>
      </c>
      <c r="BA286">
        <v>492.42220850000001</v>
      </c>
      <c r="BD286" s="73" t="s">
        <v>16012</v>
      </c>
    </row>
    <row r="287" spans="2:56" x14ac:dyDescent="0.2">
      <c r="B287" s="43">
        <v>1</v>
      </c>
      <c r="C287" s="73" t="s">
        <v>14538</v>
      </c>
      <c r="E287" s="73"/>
      <c r="F287" s="73"/>
      <c r="G287" t="s">
        <v>12788</v>
      </c>
      <c r="H287" s="73" t="s">
        <v>11553</v>
      </c>
      <c r="I287" s="73" t="s">
        <v>14081</v>
      </c>
      <c r="J287" s="73" t="s">
        <v>16011</v>
      </c>
      <c r="K287" s="73">
        <v>406.5</v>
      </c>
      <c r="Q287" s="260">
        <v>8.0150000000000006</v>
      </c>
      <c r="R287" s="260">
        <v>1.2488298311286491E-3</v>
      </c>
      <c r="T287" s="260">
        <v>2167.217391304348</v>
      </c>
      <c r="U287" s="260">
        <v>8.3554278780957808E-2</v>
      </c>
      <c r="AC287" s="73">
        <v>3.2349999999999999</v>
      </c>
      <c r="AU287" s="260">
        <v>27.699646393210749</v>
      </c>
      <c r="AW287" s="260">
        <v>34.800000000000004</v>
      </c>
      <c r="AX287" s="260">
        <v>0.22360679774997896</v>
      </c>
      <c r="AZ287" s="73">
        <v>1</v>
      </c>
      <c r="BA287">
        <v>206.32919530000001</v>
      </c>
      <c r="BD287" s="73" t="s">
        <v>16012</v>
      </c>
    </row>
    <row r="288" spans="2:56" x14ac:dyDescent="0.2">
      <c r="B288" s="43">
        <v>1</v>
      </c>
      <c r="C288" s="73" t="s">
        <v>14538</v>
      </c>
      <c r="E288" s="73"/>
      <c r="F288" s="73"/>
      <c r="G288" t="s">
        <v>12788</v>
      </c>
      <c r="H288" s="73" t="s">
        <v>11553</v>
      </c>
      <c r="I288" s="73" t="s">
        <v>14081</v>
      </c>
      <c r="J288" s="73" t="s">
        <v>16011</v>
      </c>
      <c r="K288" s="73">
        <v>406.5</v>
      </c>
      <c r="Q288" s="260">
        <v>8.0150000000000006</v>
      </c>
      <c r="R288" s="260">
        <v>1.2488298311286491E-3</v>
      </c>
      <c r="T288" s="260">
        <v>2167.217391304348</v>
      </c>
      <c r="U288" s="260">
        <v>8.3554278780957808E-2</v>
      </c>
      <c r="AC288" s="73">
        <v>3.2349999999999999</v>
      </c>
      <c r="AU288" s="260">
        <v>27.699646393210749</v>
      </c>
      <c r="AW288" s="260">
        <v>34.800000000000004</v>
      </c>
      <c r="AX288" s="260">
        <v>0.22360679774997896</v>
      </c>
      <c r="AZ288" s="73">
        <v>1</v>
      </c>
      <c r="BA288">
        <v>77.221889300000001</v>
      </c>
      <c r="BD288" s="73" t="s">
        <v>16012</v>
      </c>
    </row>
    <row r="289" spans="2:56" x14ac:dyDescent="0.2">
      <c r="B289" s="43">
        <v>1</v>
      </c>
      <c r="C289" s="73" t="s">
        <v>14538</v>
      </c>
      <c r="E289" s="73"/>
      <c r="F289" s="73"/>
      <c r="G289" t="s">
        <v>12788</v>
      </c>
      <c r="H289" s="73" t="s">
        <v>11553</v>
      </c>
      <c r="I289" s="73" t="s">
        <v>14081</v>
      </c>
      <c r="J289" s="73" t="s">
        <v>16011</v>
      </c>
      <c r="K289" s="73">
        <v>406.5</v>
      </c>
      <c r="Q289" s="260">
        <v>8.0150000000000006</v>
      </c>
      <c r="R289" s="260">
        <v>1.2488298311286491E-3</v>
      </c>
      <c r="T289" s="260">
        <v>2167.217391304348</v>
      </c>
      <c r="U289" s="260">
        <v>8.3554278780957808E-2</v>
      </c>
      <c r="AC289" s="73">
        <v>3.2349999999999999</v>
      </c>
      <c r="AU289" s="260">
        <v>27.699646393210749</v>
      </c>
      <c r="AW289" s="260">
        <v>34.800000000000004</v>
      </c>
      <c r="AX289" s="260">
        <v>0.22360679774997896</v>
      </c>
      <c r="AZ289" s="73">
        <v>1</v>
      </c>
      <c r="BA289">
        <v>59.431229469999998</v>
      </c>
      <c r="BD289" s="73" t="s">
        <v>16012</v>
      </c>
    </row>
    <row r="290" spans="2:56" x14ac:dyDescent="0.2">
      <c r="B290" s="43">
        <v>1</v>
      </c>
      <c r="C290" s="73" t="s">
        <v>14538</v>
      </c>
      <c r="E290" s="73"/>
      <c r="F290" s="73"/>
      <c r="G290" t="s">
        <v>12788</v>
      </c>
      <c r="H290" s="73" t="s">
        <v>11553</v>
      </c>
      <c r="I290" s="73" t="s">
        <v>14081</v>
      </c>
      <c r="J290" s="73" t="s">
        <v>16011</v>
      </c>
      <c r="K290" s="73">
        <v>594</v>
      </c>
      <c r="Q290" s="260">
        <v>7.8800000000000008</v>
      </c>
      <c r="R290" s="260">
        <v>2.5189641163833845E-3</v>
      </c>
      <c r="T290" s="260">
        <v>2174.7272727272725</v>
      </c>
      <c r="U290" s="260">
        <v>0.32527650602053437</v>
      </c>
      <c r="AC290" s="73">
        <v>2.69</v>
      </c>
      <c r="AU290" s="260">
        <v>29.164639321074965</v>
      </c>
      <c r="AW290" s="260">
        <v>34.85</v>
      </c>
      <c r="AX290" s="260">
        <v>0.22360679774997896</v>
      </c>
      <c r="AZ290" s="73">
        <v>1</v>
      </c>
      <c r="BA290">
        <v>82.332046680000005</v>
      </c>
      <c r="BD290" s="73" t="s">
        <v>16012</v>
      </c>
    </row>
    <row r="291" spans="2:56" x14ac:dyDescent="0.2">
      <c r="B291" s="43">
        <v>1</v>
      </c>
      <c r="C291" s="73" t="s">
        <v>14538</v>
      </c>
      <c r="E291" s="73"/>
      <c r="F291" s="73"/>
      <c r="G291" t="s">
        <v>12788</v>
      </c>
      <c r="H291" s="73" t="s">
        <v>11553</v>
      </c>
      <c r="I291" s="73" t="s">
        <v>14081</v>
      </c>
      <c r="J291" s="73" t="s">
        <v>16011</v>
      </c>
      <c r="K291" s="73">
        <v>594</v>
      </c>
      <c r="Q291" s="260">
        <v>7.8800000000000008</v>
      </c>
      <c r="R291" s="260">
        <v>2.5189641163833845E-3</v>
      </c>
      <c r="T291" s="260">
        <v>2174.7272727272725</v>
      </c>
      <c r="U291" s="260">
        <v>0.32527650602053437</v>
      </c>
      <c r="AC291" s="73">
        <v>2.69</v>
      </c>
      <c r="AU291" s="260">
        <v>29.164639321074965</v>
      </c>
      <c r="AW291" s="260">
        <v>34.85</v>
      </c>
      <c r="AX291" s="260">
        <v>0.22360679774997896</v>
      </c>
      <c r="AZ291" s="73">
        <v>1</v>
      </c>
      <c r="BA291">
        <v>80.212811079999994</v>
      </c>
      <c r="BD291" s="73" t="s">
        <v>16012</v>
      </c>
    </row>
    <row r="292" spans="2:56" x14ac:dyDescent="0.2">
      <c r="B292" s="43">
        <v>1</v>
      </c>
      <c r="C292" s="73" t="s">
        <v>14538</v>
      </c>
      <c r="E292" s="73"/>
      <c r="F292" s="73"/>
      <c r="G292" t="s">
        <v>12788</v>
      </c>
      <c r="H292" s="73" t="s">
        <v>11553</v>
      </c>
      <c r="I292" s="73" t="s">
        <v>14081</v>
      </c>
      <c r="J292" s="73" t="s">
        <v>16011</v>
      </c>
      <c r="K292" s="73">
        <v>594</v>
      </c>
      <c r="Q292" s="260">
        <v>7.8800000000000008</v>
      </c>
      <c r="R292" s="260">
        <v>2.5189641163833845E-3</v>
      </c>
      <c r="T292" s="260">
        <v>2174.7272727272725</v>
      </c>
      <c r="U292" s="260">
        <v>0.32527650602053437</v>
      </c>
      <c r="AC292" s="73">
        <v>2.69</v>
      </c>
      <c r="AU292" s="260">
        <v>29.164639321074965</v>
      </c>
      <c r="AW292" s="260">
        <v>34.85</v>
      </c>
      <c r="AX292" s="260">
        <v>0.22360679774997896</v>
      </c>
      <c r="AZ292" s="73">
        <v>1</v>
      </c>
      <c r="BA292">
        <v>27.713491680000001</v>
      </c>
      <c r="BD292" s="73" t="s">
        <v>16012</v>
      </c>
    </row>
    <row r="293" spans="2:56" x14ac:dyDescent="0.2">
      <c r="B293" s="43">
        <v>1</v>
      </c>
      <c r="C293" s="73" t="s">
        <v>14538</v>
      </c>
      <c r="E293" s="73"/>
      <c r="F293" s="73"/>
      <c r="G293" t="s">
        <v>12788</v>
      </c>
      <c r="H293" s="73" t="s">
        <v>11553</v>
      </c>
      <c r="I293" s="73" t="s">
        <v>14081</v>
      </c>
      <c r="J293" s="73" t="s">
        <v>16011</v>
      </c>
      <c r="K293" s="73">
        <v>594</v>
      </c>
      <c r="Q293" s="260">
        <v>7.8800000000000008</v>
      </c>
      <c r="R293" s="260">
        <v>2.5189641163833845E-3</v>
      </c>
      <c r="T293" s="260">
        <v>2174.7272727272725</v>
      </c>
      <c r="U293" s="260">
        <v>0.32527650602053437</v>
      </c>
      <c r="AC293" s="73">
        <v>2.69</v>
      </c>
      <c r="AU293" s="260">
        <v>29.164639321074965</v>
      </c>
      <c r="AW293" s="260">
        <v>34.85</v>
      </c>
      <c r="AX293" s="260">
        <v>0.22360679774997896</v>
      </c>
      <c r="AZ293" s="73">
        <v>1</v>
      </c>
      <c r="BA293">
        <v>44.91077705</v>
      </c>
      <c r="BD293" s="73" t="s">
        <v>16012</v>
      </c>
    </row>
    <row r="294" spans="2:56" x14ac:dyDescent="0.2">
      <c r="B294" s="43">
        <v>1</v>
      </c>
      <c r="C294" s="73" t="s">
        <v>14538</v>
      </c>
      <c r="E294" s="73"/>
      <c r="F294" s="73"/>
      <c r="G294" t="s">
        <v>12788</v>
      </c>
      <c r="H294" s="73" t="s">
        <v>11553</v>
      </c>
      <c r="I294" s="73" t="s">
        <v>14081</v>
      </c>
      <c r="J294" s="73" t="s">
        <v>16011</v>
      </c>
      <c r="K294" s="73">
        <v>594</v>
      </c>
      <c r="Q294" s="260">
        <v>7.8800000000000008</v>
      </c>
      <c r="R294" s="260">
        <v>2.5189641163833845E-3</v>
      </c>
      <c r="T294" s="260">
        <v>2174.7272727272725</v>
      </c>
      <c r="U294" s="260">
        <v>0.32527650602053437</v>
      </c>
      <c r="AC294" s="73">
        <v>2.69</v>
      </c>
      <c r="AU294" s="260">
        <v>29.164639321074965</v>
      </c>
      <c r="AW294" s="260">
        <v>34.85</v>
      </c>
      <c r="AX294" s="260">
        <v>0.22360679774997896</v>
      </c>
      <c r="AZ294" s="73">
        <v>1</v>
      </c>
      <c r="BA294">
        <v>158.7786725</v>
      </c>
      <c r="BD294" s="73" t="s">
        <v>16012</v>
      </c>
    </row>
    <row r="295" spans="2:56" x14ac:dyDescent="0.2">
      <c r="B295" s="43">
        <v>1</v>
      </c>
      <c r="C295" s="73" t="s">
        <v>14538</v>
      </c>
      <c r="E295" s="73"/>
      <c r="F295" s="73"/>
      <c r="G295" t="s">
        <v>12788</v>
      </c>
      <c r="H295" s="73" t="s">
        <v>11553</v>
      </c>
      <c r="I295" s="73" t="s">
        <v>14081</v>
      </c>
      <c r="J295" s="73" t="s">
        <v>16011</v>
      </c>
      <c r="K295" s="73">
        <v>594</v>
      </c>
      <c r="Q295" s="260">
        <v>7.8800000000000008</v>
      </c>
      <c r="R295" s="260">
        <v>2.5189641163833845E-3</v>
      </c>
      <c r="T295" s="260">
        <v>2174.7272727272725</v>
      </c>
      <c r="U295" s="260">
        <v>0.32527650602053437</v>
      </c>
      <c r="AC295" s="73">
        <v>2.69</v>
      </c>
      <c r="AU295" s="260">
        <v>29.164639321074965</v>
      </c>
      <c r="AW295" s="260">
        <v>34.85</v>
      </c>
      <c r="AX295" s="260">
        <v>0.22360679774997896</v>
      </c>
      <c r="AZ295" s="73">
        <v>1</v>
      </c>
      <c r="BA295">
        <v>132.97718330000001</v>
      </c>
      <c r="BD295" s="73" t="s">
        <v>16012</v>
      </c>
    </row>
    <row r="296" spans="2:56" x14ac:dyDescent="0.2">
      <c r="B296" s="43">
        <v>1</v>
      </c>
      <c r="C296" s="73" t="s">
        <v>14538</v>
      </c>
      <c r="E296" s="73"/>
      <c r="F296" s="73"/>
      <c r="G296" t="s">
        <v>12788</v>
      </c>
      <c r="H296" s="73" t="s">
        <v>11553</v>
      </c>
      <c r="I296" s="73" t="s">
        <v>14081</v>
      </c>
      <c r="J296" s="73" t="s">
        <v>16011</v>
      </c>
      <c r="K296" s="73">
        <v>363</v>
      </c>
      <c r="Q296" s="260">
        <v>8.0550000000000015</v>
      </c>
      <c r="R296" s="260">
        <v>1.2457252145849809E-3</v>
      </c>
      <c r="T296" s="260">
        <v>2161.5</v>
      </c>
      <c r="U296" s="260">
        <v>0.25805209452707284</v>
      </c>
      <c r="AC296" s="73">
        <v>3.63</v>
      </c>
      <c r="AU296" s="260">
        <v>29.125707213578501</v>
      </c>
      <c r="AW296" s="260">
        <v>34.9</v>
      </c>
      <c r="AX296" s="260">
        <v>0.22360679774997896</v>
      </c>
      <c r="AZ296" s="73">
        <v>1</v>
      </c>
      <c r="BA296">
        <v>0</v>
      </c>
      <c r="BD296" s="73" t="s">
        <v>16012</v>
      </c>
    </row>
    <row r="297" spans="2:56" x14ac:dyDescent="0.2">
      <c r="B297" s="43">
        <v>1</v>
      </c>
      <c r="C297" s="73" t="s">
        <v>14538</v>
      </c>
      <c r="E297" s="73"/>
      <c r="F297" s="73"/>
      <c r="G297" t="s">
        <v>12788</v>
      </c>
      <c r="H297" s="73" t="s">
        <v>11553</v>
      </c>
      <c r="I297" s="73" t="s">
        <v>14081</v>
      </c>
      <c r="J297" s="73" t="s">
        <v>16011</v>
      </c>
      <c r="K297" s="73">
        <v>363</v>
      </c>
      <c r="Q297" s="260">
        <v>8.0550000000000015</v>
      </c>
      <c r="R297" s="260">
        <v>1.2457252145849809E-3</v>
      </c>
      <c r="T297" s="260">
        <v>2161.5</v>
      </c>
      <c r="U297" s="260">
        <v>0.25805209452707284</v>
      </c>
      <c r="AC297" s="73">
        <v>3.63</v>
      </c>
      <c r="AU297" s="260">
        <v>29.125707213578501</v>
      </c>
      <c r="AW297" s="260">
        <v>34.9</v>
      </c>
      <c r="AX297" s="260">
        <v>0.22360679774997896</v>
      </c>
      <c r="AZ297" s="73">
        <v>1</v>
      </c>
      <c r="BA297">
        <v>13.576668209999999</v>
      </c>
      <c r="BD297" s="73" t="s">
        <v>16012</v>
      </c>
    </row>
    <row r="298" spans="2:56" x14ac:dyDescent="0.2">
      <c r="B298" s="43">
        <v>1</v>
      </c>
      <c r="C298" s="73" t="s">
        <v>14538</v>
      </c>
      <c r="E298" s="73"/>
      <c r="F298" s="73"/>
      <c r="G298" t="s">
        <v>12788</v>
      </c>
      <c r="H298" s="73" t="s">
        <v>11553</v>
      </c>
      <c r="I298" s="73" t="s">
        <v>14081</v>
      </c>
      <c r="J298" s="73" t="s">
        <v>16011</v>
      </c>
      <c r="K298" s="73">
        <v>363</v>
      </c>
      <c r="Q298" s="260">
        <v>8.0550000000000015</v>
      </c>
      <c r="R298" s="260">
        <v>1.2457252145849809E-3</v>
      </c>
      <c r="T298" s="260">
        <v>2161.5</v>
      </c>
      <c r="U298" s="260">
        <v>0.25805209452707284</v>
      </c>
      <c r="AC298" s="73">
        <v>3.63</v>
      </c>
      <c r="AU298" s="260">
        <v>29.125707213578501</v>
      </c>
      <c r="AW298" s="260">
        <v>34.9</v>
      </c>
      <c r="AX298" s="260">
        <v>0.22360679774997896</v>
      </c>
      <c r="AZ298" s="73">
        <v>1</v>
      </c>
      <c r="BA298">
        <v>38.444014500000002</v>
      </c>
      <c r="BD298" s="73" t="s">
        <v>16012</v>
      </c>
    </row>
    <row r="299" spans="2:56" x14ac:dyDescent="0.2">
      <c r="B299" s="43">
        <v>1</v>
      </c>
      <c r="C299" s="73" t="s">
        <v>14538</v>
      </c>
      <c r="E299" s="73"/>
      <c r="F299" s="73"/>
      <c r="G299" t="s">
        <v>12788</v>
      </c>
      <c r="H299" s="73" t="s">
        <v>11553</v>
      </c>
      <c r="I299" s="73" t="s">
        <v>14081</v>
      </c>
      <c r="J299" s="73" t="s">
        <v>16011</v>
      </c>
      <c r="K299" s="73">
        <v>363</v>
      </c>
      <c r="Q299" s="260">
        <v>8.0550000000000015</v>
      </c>
      <c r="R299" s="260">
        <v>1.2457252145849809E-3</v>
      </c>
      <c r="T299" s="260">
        <v>2161.5</v>
      </c>
      <c r="U299" s="260">
        <v>0.25805209452707284</v>
      </c>
      <c r="AC299" s="73">
        <v>3.63</v>
      </c>
      <c r="AU299" s="260">
        <v>29.125707213578501</v>
      </c>
      <c r="AW299" s="260">
        <v>34.9</v>
      </c>
      <c r="AX299" s="260">
        <v>0.22360679774997896</v>
      </c>
      <c r="AZ299" s="73">
        <v>1</v>
      </c>
      <c r="BA299">
        <v>-80.28655182</v>
      </c>
      <c r="BD299" s="73" t="s">
        <v>16012</v>
      </c>
    </row>
    <row r="300" spans="2:56" x14ac:dyDescent="0.2">
      <c r="B300" s="43">
        <v>1</v>
      </c>
      <c r="C300" s="73" t="s">
        <v>14538</v>
      </c>
      <c r="E300" s="73"/>
      <c r="F300" s="73"/>
      <c r="G300" t="s">
        <v>12788</v>
      </c>
      <c r="H300" s="73" t="s">
        <v>11553</v>
      </c>
      <c r="I300" s="73" t="s">
        <v>14081</v>
      </c>
      <c r="J300" s="73" t="s">
        <v>16011</v>
      </c>
      <c r="K300" s="73">
        <v>375.5</v>
      </c>
      <c r="Q300" s="260">
        <v>8.0399999999999991</v>
      </c>
      <c r="R300" s="260">
        <v>0</v>
      </c>
      <c r="T300" s="260">
        <v>2150.1875</v>
      </c>
      <c r="U300" s="260">
        <v>0.3280668263480076</v>
      </c>
      <c r="AC300" s="73">
        <v>3.2</v>
      </c>
      <c r="AU300" s="260">
        <v>26.246428571428574</v>
      </c>
      <c r="AW300" s="260">
        <v>34.75</v>
      </c>
      <c r="AX300" s="260">
        <v>0.22360679774997896</v>
      </c>
      <c r="AZ300" s="73">
        <v>1</v>
      </c>
      <c r="BA300">
        <v>129.87718570000001</v>
      </c>
      <c r="BD300" s="73" t="s">
        <v>16012</v>
      </c>
    </row>
    <row r="301" spans="2:56" x14ac:dyDescent="0.2">
      <c r="B301" s="43">
        <v>1</v>
      </c>
      <c r="C301" s="73" t="s">
        <v>14538</v>
      </c>
      <c r="E301" s="73"/>
      <c r="F301" s="73"/>
      <c r="G301" t="s">
        <v>12788</v>
      </c>
      <c r="H301" s="73" t="s">
        <v>11553</v>
      </c>
      <c r="I301" s="73" t="s">
        <v>14081</v>
      </c>
      <c r="J301" s="73" t="s">
        <v>16011</v>
      </c>
      <c r="K301" s="73">
        <v>375.5</v>
      </c>
      <c r="Q301" s="260">
        <v>8.0399999999999991</v>
      </c>
      <c r="R301" s="260">
        <v>0</v>
      </c>
      <c r="T301" s="260">
        <v>2150.1875</v>
      </c>
      <c r="U301" s="260">
        <v>0.3280668263480076</v>
      </c>
      <c r="AC301" s="73">
        <v>3.2</v>
      </c>
      <c r="AU301" s="260">
        <v>26.246428571428574</v>
      </c>
      <c r="AW301" s="260">
        <v>34.75</v>
      </c>
      <c r="AX301" s="260">
        <v>0.22360679774997896</v>
      </c>
      <c r="AZ301" s="73">
        <v>1</v>
      </c>
      <c r="BA301">
        <v>235.17288439999999</v>
      </c>
      <c r="BD301" s="73" t="s">
        <v>16012</v>
      </c>
    </row>
    <row r="302" spans="2:56" x14ac:dyDescent="0.2">
      <c r="B302" s="43">
        <v>1</v>
      </c>
      <c r="C302" s="73" t="s">
        <v>14538</v>
      </c>
      <c r="E302" s="73"/>
      <c r="F302" s="73"/>
      <c r="G302" t="s">
        <v>12788</v>
      </c>
      <c r="H302" s="73" t="s">
        <v>11553</v>
      </c>
      <c r="I302" s="73" t="s">
        <v>14081</v>
      </c>
      <c r="J302" s="73" t="s">
        <v>16011</v>
      </c>
      <c r="K302" s="73">
        <v>375.5</v>
      </c>
      <c r="Q302" s="260">
        <v>8.0399999999999991</v>
      </c>
      <c r="R302" s="260">
        <v>0</v>
      </c>
      <c r="T302" s="260">
        <v>2150.1875</v>
      </c>
      <c r="U302" s="260">
        <v>0.3280668263480076</v>
      </c>
      <c r="AC302" s="73">
        <v>3.2</v>
      </c>
      <c r="AU302" s="260">
        <v>26.246428571428574</v>
      </c>
      <c r="AW302" s="260">
        <v>34.75</v>
      </c>
      <c r="AX302" s="260">
        <v>0.22360679774997896</v>
      </c>
      <c r="AZ302" s="73">
        <v>1</v>
      </c>
      <c r="BA302">
        <v>567.208575</v>
      </c>
      <c r="BD302" s="73" t="s">
        <v>16012</v>
      </c>
    </row>
    <row r="303" spans="2:56" x14ac:dyDescent="0.2">
      <c r="B303" s="43">
        <v>1</v>
      </c>
      <c r="C303" s="73" t="s">
        <v>14538</v>
      </c>
      <c r="E303" s="73"/>
      <c r="F303" s="73"/>
      <c r="G303" t="s">
        <v>12788</v>
      </c>
      <c r="H303" s="73" t="s">
        <v>11553</v>
      </c>
      <c r="I303" s="73" t="s">
        <v>14081</v>
      </c>
      <c r="J303" s="73" t="s">
        <v>16011</v>
      </c>
      <c r="K303" s="73">
        <v>375.5</v>
      </c>
      <c r="Q303" s="260">
        <v>8.0399999999999991</v>
      </c>
      <c r="R303" s="260">
        <v>0</v>
      </c>
      <c r="T303" s="260">
        <v>2150.1875</v>
      </c>
      <c r="U303" s="260">
        <v>0.3280668263480076</v>
      </c>
      <c r="AC303" s="73">
        <v>3.2</v>
      </c>
      <c r="AU303" s="260">
        <v>26.246428571428574</v>
      </c>
      <c r="AW303" s="260">
        <v>34.75</v>
      </c>
      <c r="AX303" s="260">
        <v>0.22360679774997896</v>
      </c>
      <c r="AZ303" s="73">
        <v>1</v>
      </c>
      <c r="BA303">
        <v>669.70194800000002</v>
      </c>
      <c r="BD303" s="73" t="s">
        <v>16012</v>
      </c>
    </row>
    <row r="304" spans="2:56" x14ac:dyDescent="0.2">
      <c r="B304" s="43">
        <v>1</v>
      </c>
      <c r="C304" s="73" t="s">
        <v>14538</v>
      </c>
      <c r="E304" s="73"/>
      <c r="F304" s="73"/>
      <c r="G304" t="s">
        <v>12788</v>
      </c>
      <c r="H304" s="73" t="s">
        <v>11553</v>
      </c>
      <c r="I304" s="73" t="s">
        <v>14081</v>
      </c>
      <c r="J304" s="73" t="s">
        <v>16011</v>
      </c>
      <c r="K304" s="73">
        <v>375.5</v>
      </c>
      <c r="Q304" s="260">
        <v>8.0399999999999991</v>
      </c>
      <c r="R304" s="260">
        <v>0</v>
      </c>
      <c r="T304" s="260">
        <v>2150.1875</v>
      </c>
      <c r="U304" s="260">
        <v>0.3280668263480076</v>
      </c>
      <c r="AC304" s="73">
        <v>3.2</v>
      </c>
      <c r="AU304" s="260">
        <v>26.246428571428574</v>
      </c>
      <c r="AW304" s="260">
        <v>34.75</v>
      </c>
      <c r="AX304" s="260">
        <v>0.22360679774997896</v>
      </c>
      <c r="AZ304" s="73">
        <v>1</v>
      </c>
      <c r="BA304">
        <v>706.68490759999997</v>
      </c>
      <c r="BD304" s="73" t="s">
        <v>16012</v>
      </c>
    </row>
    <row r="305" spans="2:56" x14ac:dyDescent="0.2">
      <c r="B305" s="43">
        <v>1</v>
      </c>
      <c r="C305" s="73" t="s">
        <v>14538</v>
      </c>
      <c r="E305" s="73"/>
      <c r="F305" s="73"/>
      <c r="G305" t="s">
        <v>12788</v>
      </c>
      <c r="H305" s="73" t="s">
        <v>11553</v>
      </c>
      <c r="I305" s="73" t="s">
        <v>14081</v>
      </c>
      <c r="J305" s="73" t="s">
        <v>16011</v>
      </c>
      <c r="K305" s="73">
        <v>375.5</v>
      </c>
      <c r="Q305" s="260">
        <v>8.0399999999999991</v>
      </c>
      <c r="R305" s="260">
        <v>0</v>
      </c>
      <c r="T305" s="260">
        <v>2150.1875</v>
      </c>
      <c r="U305" s="260">
        <v>0.3280668263480076</v>
      </c>
      <c r="AC305" s="73">
        <v>3.2</v>
      </c>
      <c r="AU305" s="260">
        <v>26.246428571428574</v>
      </c>
      <c r="AW305" s="260">
        <v>34.75</v>
      </c>
      <c r="AX305" s="260">
        <v>0.22360679774997896</v>
      </c>
      <c r="AZ305" s="73">
        <v>1</v>
      </c>
      <c r="BA305">
        <v>214.8279225</v>
      </c>
      <c r="BD305" s="73" t="s">
        <v>16012</v>
      </c>
    </row>
    <row r="306" spans="2:56" x14ac:dyDescent="0.2">
      <c r="B306" s="43">
        <v>1</v>
      </c>
      <c r="C306" s="73" t="s">
        <v>14538</v>
      </c>
      <c r="E306" s="73"/>
      <c r="F306" s="73"/>
      <c r="G306" t="s">
        <v>12788</v>
      </c>
      <c r="H306" s="73" t="s">
        <v>11553</v>
      </c>
      <c r="I306" s="73" t="s">
        <v>14081</v>
      </c>
      <c r="J306" s="73" t="s">
        <v>16011</v>
      </c>
      <c r="K306" s="73">
        <v>375.5</v>
      </c>
      <c r="Q306" s="260">
        <v>8.0399999999999991</v>
      </c>
      <c r="R306" s="260">
        <v>0</v>
      </c>
      <c r="T306" s="260">
        <v>2150.1875</v>
      </c>
      <c r="U306" s="260">
        <v>0.3280668263480076</v>
      </c>
      <c r="AC306" s="73">
        <v>3.2</v>
      </c>
      <c r="AU306" s="260">
        <v>26.246428571428574</v>
      </c>
      <c r="AW306" s="260">
        <v>34.75</v>
      </c>
      <c r="AX306" s="260">
        <v>0.22360679774997896</v>
      </c>
      <c r="AZ306" s="73">
        <v>1</v>
      </c>
      <c r="BA306">
        <v>675.89943870000002</v>
      </c>
      <c r="BD306" s="73" t="s">
        <v>16012</v>
      </c>
    </row>
    <row r="307" spans="2:56" x14ac:dyDescent="0.2">
      <c r="B307" s="43">
        <v>1</v>
      </c>
      <c r="C307" s="73" t="s">
        <v>14538</v>
      </c>
      <c r="E307" s="73"/>
      <c r="F307" s="73"/>
      <c r="G307" t="s">
        <v>12788</v>
      </c>
      <c r="H307" s="73" t="s">
        <v>11553</v>
      </c>
      <c r="I307" s="73" t="s">
        <v>14081</v>
      </c>
      <c r="J307" s="73" t="s">
        <v>16011</v>
      </c>
      <c r="K307" s="73">
        <v>375.5</v>
      </c>
      <c r="Q307" s="260">
        <v>8.0399999999999991</v>
      </c>
      <c r="R307" s="260">
        <v>0</v>
      </c>
      <c r="T307" s="260">
        <v>2150.1875</v>
      </c>
      <c r="U307" s="260">
        <v>0.3280668263480076</v>
      </c>
      <c r="AC307" s="73">
        <v>3.2</v>
      </c>
      <c r="AU307" s="260">
        <v>26.246428571428574</v>
      </c>
      <c r="AW307" s="260">
        <v>34.75</v>
      </c>
      <c r="AX307" s="260">
        <v>0.22360679774997896</v>
      </c>
      <c r="AZ307" s="73">
        <v>1</v>
      </c>
      <c r="BA307">
        <v>810.37924869999995</v>
      </c>
      <c r="BD307" s="73" t="s">
        <v>16012</v>
      </c>
    </row>
    <row r="308" spans="2:56" x14ac:dyDescent="0.2">
      <c r="B308" s="43">
        <v>1</v>
      </c>
      <c r="C308" s="73" t="s">
        <v>14538</v>
      </c>
      <c r="E308" s="73"/>
      <c r="F308" s="73"/>
      <c r="G308" t="s">
        <v>12788</v>
      </c>
      <c r="H308" s="73" t="s">
        <v>11553</v>
      </c>
      <c r="I308" s="73" t="s">
        <v>14081</v>
      </c>
      <c r="J308" s="73" t="s">
        <v>16011</v>
      </c>
      <c r="K308" s="73">
        <v>375.5</v>
      </c>
      <c r="Q308" s="260">
        <v>8.0399999999999991</v>
      </c>
      <c r="R308" s="260">
        <v>0</v>
      </c>
      <c r="T308" s="260">
        <v>2150.1875</v>
      </c>
      <c r="U308" s="260">
        <v>0.3280668263480076</v>
      </c>
      <c r="AC308" s="73">
        <v>3.2</v>
      </c>
      <c r="AU308" s="260">
        <v>26.246428571428574</v>
      </c>
      <c r="AW308" s="260">
        <v>34.75</v>
      </c>
      <c r="AX308" s="260">
        <v>0.22360679774997896</v>
      </c>
      <c r="AZ308" s="73">
        <v>1</v>
      </c>
      <c r="BA308">
        <v>450.97902529999999</v>
      </c>
      <c r="BD308" s="73" t="s">
        <v>16012</v>
      </c>
    </row>
    <row r="309" spans="2:56" x14ac:dyDescent="0.2">
      <c r="B309" s="43">
        <v>1</v>
      </c>
      <c r="C309" s="73" t="s">
        <v>14538</v>
      </c>
      <c r="E309" s="73"/>
      <c r="F309" s="73"/>
      <c r="G309" t="s">
        <v>12788</v>
      </c>
      <c r="H309" s="73" t="s">
        <v>11553</v>
      </c>
      <c r="I309" s="73" t="s">
        <v>14081</v>
      </c>
      <c r="J309" s="73" t="s">
        <v>16011</v>
      </c>
      <c r="K309" s="73">
        <v>375.5</v>
      </c>
      <c r="Q309" s="260">
        <v>8.0399999999999991</v>
      </c>
      <c r="R309" s="260">
        <v>0</v>
      </c>
      <c r="T309" s="260">
        <v>2150.1875</v>
      </c>
      <c r="U309" s="260">
        <v>0.3280668263480076</v>
      </c>
      <c r="AC309" s="73">
        <v>3.2</v>
      </c>
      <c r="AU309" s="260">
        <v>26.246428571428574</v>
      </c>
      <c r="AW309" s="260">
        <v>34.75</v>
      </c>
      <c r="AX309" s="260">
        <v>0.22360679774997896</v>
      </c>
      <c r="AZ309" s="73">
        <v>1</v>
      </c>
      <c r="BA309">
        <v>343.28710210000003</v>
      </c>
      <c r="BD309" s="73" t="s">
        <v>16012</v>
      </c>
    </row>
    <row r="310" spans="2:56" x14ac:dyDescent="0.2">
      <c r="B310" s="43">
        <v>1</v>
      </c>
      <c r="C310" s="73" t="s">
        <v>14538</v>
      </c>
      <c r="E310" s="73"/>
      <c r="F310" s="73"/>
      <c r="G310" t="s">
        <v>12788</v>
      </c>
      <c r="H310" s="73" t="s">
        <v>11553</v>
      </c>
      <c r="I310" s="73" t="s">
        <v>14081</v>
      </c>
      <c r="J310" s="73" t="s">
        <v>16011</v>
      </c>
      <c r="K310" s="73">
        <v>375.5</v>
      </c>
      <c r="Q310" s="260">
        <v>8.0399999999999991</v>
      </c>
      <c r="R310" s="260">
        <v>0</v>
      </c>
      <c r="T310" s="260">
        <v>2150.1875</v>
      </c>
      <c r="U310" s="260">
        <v>0.3280668263480076</v>
      </c>
      <c r="AC310" s="73">
        <v>3.2</v>
      </c>
      <c r="AU310" s="260">
        <v>26.246428571428574</v>
      </c>
      <c r="AW310" s="260">
        <v>34.75</v>
      </c>
      <c r="AX310" s="260">
        <v>0.22360679774997896</v>
      </c>
      <c r="AZ310" s="73">
        <v>1</v>
      </c>
      <c r="BA310">
        <v>298.62903139999997</v>
      </c>
      <c r="BD310" s="73" t="s">
        <v>16012</v>
      </c>
    </row>
    <row r="311" spans="2:56" x14ac:dyDescent="0.2">
      <c r="B311" s="43">
        <v>1</v>
      </c>
      <c r="C311" s="73" t="s">
        <v>14538</v>
      </c>
      <c r="E311" s="73"/>
      <c r="F311" s="73"/>
      <c r="G311" t="s">
        <v>12788</v>
      </c>
      <c r="H311" s="73" t="s">
        <v>11553</v>
      </c>
      <c r="I311" s="73" t="s">
        <v>14081</v>
      </c>
      <c r="J311" s="73" t="s">
        <v>16011</v>
      </c>
      <c r="K311" s="73">
        <v>375.5</v>
      </c>
      <c r="Q311" s="260">
        <v>8.0399999999999991</v>
      </c>
      <c r="R311" s="260">
        <v>0</v>
      </c>
      <c r="T311" s="260">
        <v>2150.1875</v>
      </c>
      <c r="U311" s="260">
        <v>0.3280668263480076</v>
      </c>
      <c r="AC311" s="73">
        <v>3.2</v>
      </c>
      <c r="AU311" s="260">
        <v>26.246428571428574</v>
      </c>
      <c r="AW311" s="260">
        <v>34.75</v>
      </c>
      <c r="AX311" s="260">
        <v>0.22360679774997896</v>
      </c>
      <c r="AZ311" s="73">
        <v>1</v>
      </c>
      <c r="BA311">
        <v>443.73691689999998</v>
      </c>
      <c r="BD311" s="73" t="s">
        <v>16012</v>
      </c>
    </row>
    <row r="312" spans="2:56" x14ac:dyDescent="0.2">
      <c r="B312" s="43">
        <v>1</v>
      </c>
      <c r="C312" s="73" t="s">
        <v>14538</v>
      </c>
      <c r="E312" s="73"/>
      <c r="F312" s="73"/>
      <c r="G312" t="s">
        <v>12788</v>
      </c>
      <c r="H312" s="73" t="s">
        <v>11553</v>
      </c>
      <c r="I312" s="73" t="s">
        <v>14081</v>
      </c>
      <c r="J312" s="73" t="s">
        <v>16011</v>
      </c>
      <c r="K312" s="73">
        <v>602</v>
      </c>
      <c r="Q312" s="260">
        <v>7.8527272727272734</v>
      </c>
      <c r="R312" s="260">
        <v>3.7820485120258736E-3</v>
      </c>
      <c r="T312" s="260">
        <v>2139</v>
      </c>
      <c r="U312" s="260">
        <v>0.12994172844894958</v>
      </c>
      <c r="AC312" s="73">
        <v>2.4500000000000002</v>
      </c>
      <c r="AU312" s="260">
        <v>27.700919377652049</v>
      </c>
      <c r="AW312" s="260">
        <v>34.9</v>
      </c>
      <c r="AX312" s="260">
        <v>0.22360679774997896</v>
      </c>
      <c r="AZ312" s="73">
        <v>1</v>
      </c>
      <c r="BA312">
        <v>281.01928759999998</v>
      </c>
      <c r="BD312" s="73" t="s">
        <v>16012</v>
      </c>
    </row>
    <row r="313" spans="2:56" x14ac:dyDescent="0.2">
      <c r="B313" s="43">
        <v>1</v>
      </c>
      <c r="C313" s="73" t="s">
        <v>14538</v>
      </c>
      <c r="E313" s="73"/>
      <c r="F313" s="73"/>
      <c r="G313" t="s">
        <v>12788</v>
      </c>
      <c r="H313" s="73" t="s">
        <v>11553</v>
      </c>
      <c r="I313" s="73" t="s">
        <v>14081</v>
      </c>
      <c r="J313" s="73" t="s">
        <v>16011</v>
      </c>
      <c r="K313" s="73">
        <v>602</v>
      </c>
      <c r="Q313" s="260">
        <v>7.8527272727272734</v>
      </c>
      <c r="R313" s="260">
        <v>3.7820485120258736E-3</v>
      </c>
      <c r="T313" s="260">
        <v>2139</v>
      </c>
      <c r="U313" s="260">
        <v>0.12994172844894958</v>
      </c>
      <c r="AC313" s="73">
        <v>2.4500000000000002</v>
      </c>
      <c r="AU313" s="260">
        <v>27.700919377652049</v>
      </c>
      <c r="AW313" s="260">
        <v>34.9</v>
      </c>
      <c r="AX313" s="260">
        <v>0.22360679774997896</v>
      </c>
      <c r="AZ313" s="73">
        <v>1</v>
      </c>
      <c r="BA313">
        <v>190.9698223</v>
      </c>
      <c r="BD313" s="73" t="s">
        <v>16012</v>
      </c>
    </row>
    <row r="314" spans="2:56" x14ac:dyDescent="0.2">
      <c r="B314" s="43">
        <v>1</v>
      </c>
      <c r="C314" s="73" t="s">
        <v>14538</v>
      </c>
      <c r="E314" s="73"/>
      <c r="F314" s="73"/>
      <c r="G314" t="s">
        <v>12788</v>
      </c>
      <c r="H314" s="73" t="s">
        <v>11553</v>
      </c>
      <c r="I314" s="73" t="s">
        <v>14081</v>
      </c>
      <c r="J314" s="73" t="s">
        <v>16011</v>
      </c>
      <c r="K314" s="73">
        <v>602</v>
      </c>
      <c r="Q314" s="260">
        <v>7.8527272727272734</v>
      </c>
      <c r="R314" s="260">
        <v>3.7820485120258736E-3</v>
      </c>
      <c r="T314" s="260">
        <v>2139</v>
      </c>
      <c r="U314" s="260">
        <v>0.12994172844894958</v>
      </c>
      <c r="AC314" s="73">
        <v>2.4500000000000002</v>
      </c>
      <c r="AU314" s="260">
        <v>27.700919377652049</v>
      </c>
      <c r="AW314" s="260">
        <v>34.9</v>
      </c>
      <c r="AX314" s="260">
        <v>0.22360679774997896</v>
      </c>
      <c r="AZ314" s="73">
        <v>1</v>
      </c>
      <c r="BA314">
        <v>533.75472490000004</v>
      </c>
      <c r="BD314" s="73" t="s">
        <v>16012</v>
      </c>
    </row>
    <row r="315" spans="2:56" x14ac:dyDescent="0.2">
      <c r="B315" s="43">
        <v>1</v>
      </c>
      <c r="C315" s="73" t="s">
        <v>14538</v>
      </c>
      <c r="E315" s="73"/>
      <c r="F315" s="73"/>
      <c r="G315" t="s">
        <v>12788</v>
      </c>
      <c r="H315" s="73" t="s">
        <v>11553</v>
      </c>
      <c r="I315" s="73" t="s">
        <v>14081</v>
      </c>
      <c r="J315" s="73" t="s">
        <v>16011</v>
      </c>
      <c r="K315" s="73">
        <v>602</v>
      </c>
      <c r="Q315" s="260">
        <v>7.8527272727272734</v>
      </c>
      <c r="R315" s="260">
        <v>3.7820485120258736E-3</v>
      </c>
      <c r="T315" s="260">
        <v>2139</v>
      </c>
      <c r="U315" s="260">
        <v>0.12994172844894958</v>
      </c>
      <c r="AC315" s="73">
        <v>2.4500000000000002</v>
      </c>
      <c r="AU315" s="260">
        <v>27.700919377652049</v>
      </c>
      <c r="AW315" s="260">
        <v>34.9</v>
      </c>
      <c r="AX315" s="260">
        <v>0.22360679774997896</v>
      </c>
      <c r="AZ315" s="73">
        <v>1</v>
      </c>
      <c r="BA315">
        <v>885.79571550000003</v>
      </c>
      <c r="BD315" s="73" t="s">
        <v>16012</v>
      </c>
    </row>
    <row r="316" spans="2:56" x14ac:dyDescent="0.2">
      <c r="B316" s="43">
        <v>1</v>
      </c>
      <c r="C316" s="73" t="s">
        <v>14538</v>
      </c>
      <c r="E316" s="73"/>
      <c r="F316" s="73"/>
      <c r="G316" t="s">
        <v>12788</v>
      </c>
      <c r="H316" s="73" t="s">
        <v>11553</v>
      </c>
      <c r="I316" s="73" t="s">
        <v>14081</v>
      </c>
      <c r="J316" s="73" t="s">
        <v>16011</v>
      </c>
      <c r="K316" s="73">
        <v>602</v>
      </c>
      <c r="Q316" s="260">
        <v>7.8527272727272734</v>
      </c>
      <c r="R316" s="260">
        <v>3.7820485120258736E-3</v>
      </c>
      <c r="T316" s="260">
        <v>2139</v>
      </c>
      <c r="U316" s="260">
        <v>0.12994172844894958</v>
      </c>
      <c r="AC316" s="73">
        <v>2.4500000000000002</v>
      </c>
      <c r="AU316" s="260">
        <v>27.700919377652049</v>
      </c>
      <c r="AW316" s="260">
        <v>34.9</v>
      </c>
      <c r="AX316" s="260">
        <v>0.22360679774997896</v>
      </c>
      <c r="AZ316" s="73">
        <v>1</v>
      </c>
      <c r="BA316">
        <v>251.20370109999999</v>
      </c>
      <c r="BD316" s="73" t="s">
        <v>16012</v>
      </c>
    </row>
    <row r="317" spans="2:56" x14ac:dyDescent="0.2">
      <c r="B317" s="43">
        <v>1</v>
      </c>
      <c r="C317" s="73" t="s">
        <v>14538</v>
      </c>
      <c r="E317" s="73"/>
      <c r="F317" s="73"/>
      <c r="G317" t="s">
        <v>12788</v>
      </c>
      <c r="H317" s="73" t="s">
        <v>11553</v>
      </c>
      <c r="I317" s="73" t="s">
        <v>14081</v>
      </c>
      <c r="J317" s="73" t="s">
        <v>16011</v>
      </c>
      <c r="K317" s="73">
        <v>602</v>
      </c>
      <c r="Q317" s="260">
        <v>7.8527272727272734</v>
      </c>
      <c r="R317" s="260">
        <v>3.7820485120258736E-3</v>
      </c>
      <c r="T317" s="260">
        <v>2139</v>
      </c>
      <c r="U317" s="260">
        <v>0.12994172844894958</v>
      </c>
      <c r="AC317" s="73">
        <v>2.4500000000000002</v>
      </c>
      <c r="AU317" s="260">
        <v>27.700919377652049</v>
      </c>
      <c r="AW317" s="260">
        <v>34.9</v>
      </c>
      <c r="AX317" s="260">
        <v>0.22360679774997896</v>
      </c>
      <c r="AZ317" s="73">
        <v>1</v>
      </c>
      <c r="BA317">
        <v>602.09724649999998</v>
      </c>
      <c r="BD317" s="73" t="s">
        <v>16012</v>
      </c>
    </row>
    <row r="318" spans="2:56" x14ac:dyDescent="0.2">
      <c r="B318" s="43">
        <v>1</v>
      </c>
      <c r="C318" s="73" t="s">
        <v>14538</v>
      </c>
      <c r="E318" s="73"/>
      <c r="F318" s="73"/>
      <c r="G318" t="s">
        <v>12788</v>
      </c>
      <c r="H318" s="73" t="s">
        <v>11553</v>
      </c>
      <c r="I318" s="73" t="s">
        <v>14081</v>
      </c>
      <c r="J318" s="73" t="s">
        <v>16011</v>
      </c>
      <c r="K318" s="73">
        <v>602</v>
      </c>
      <c r="Q318" s="260">
        <v>7.8527272727272734</v>
      </c>
      <c r="R318" s="260">
        <v>3.7820485120258736E-3</v>
      </c>
      <c r="T318" s="260">
        <v>2139</v>
      </c>
      <c r="U318" s="260">
        <v>0.12994172844894958</v>
      </c>
      <c r="AC318" s="73">
        <v>2.4500000000000002</v>
      </c>
      <c r="AU318" s="260">
        <v>27.700919377652049</v>
      </c>
      <c r="AW318" s="260">
        <v>34.9</v>
      </c>
      <c r="AX318" s="260">
        <v>0.22360679774997896</v>
      </c>
      <c r="AZ318" s="73">
        <v>1</v>
      </c>
      <c r="BA318">
        <v>567.63112049999995</v>
      </c>
      <c r="BD318" s="73" t="s">
        <v>16012</v>
      </c>
    </row>
    <row r="319" spans="2:56" x14ac:dyDescent="0.2">
      <c r="B319" s="43">
        <v>1</v>
      </c>
      <c r="C319" s="73" t="s">
        <v>14538</v>
      </c>
      <c r="E319" s="73"/>
      <c r="F319" s="73"/>
      <c r="G319" t="s">
        <v>12788</v>
      </c>
      <c r="H319" s="73" t="s">
        <v>11553</v>
      </c>
      <c r="I319" s="73" t="s">
        <v>14081</v>
      </c>
      <c r="J319" s="73" t="s">
        <v>16011</v>
      </c>
      <c r="K319" s="73">
        <v>602</v>
      </c>
      <c r="Q319" s="260">
        <v>7.8527272727272734</v>
      </c>
      <c r="R319" s="260">
        <v>3.7820485120258736E-3</v>
      </c>
      <c r="T319" s="260">
        <v>2139</v>
      </c>
      <c r="U319" s="260">
        <v>0.12994172844894958</v>
      </c>
      <c r="AC319" s="73">
        <v>2.4500000000000002</v>
      </c>
      <c r="AU319" s="260">
        <v>27.700919377652049</v>
      </c>
      <c r="AW319" s="260">
        <v>34.9</v>
      </c>
      <c r="AX319" s="260">
        <v>0.22360679774997896</v>
      </c>
      <c r="AZ319" s="73">
        <v>1</v>
      </c>
      <c r="BA319">
        <v>1415.7748360000001</v>
      </c>
      <c r="BD319" s="73" t="s">
        <v>16012</v>
      </c>
    </row>
    <row r="320" spans="2:56" x14ac:dyDescent="0.2">
      <c r="B320" s="43">
        <v>1</v>
      </c>
      <c r="C320" s="73" t="s">
        <v>14538</v>
      </c>
      <c r="E320" s="73"/>
      <c r="F320" s="73"/>
      <c r="G320" t="s">
        <v>12788</v>
      </c>
      <c r="H320" s="73" t="s">
        <v>11553</v>
      </c>
      <c r="I320" s="73" t="s">
        <v>14081</v>
      </c>
      <c r="J320" s="73" t="s">
        <v>16011</v>
      </c>
      <c r="K320" s="73">
        <v>602</v>
      </c>
      <c r="Q320" s="260">
        <v>7.8527272727272734</v>
      </c>
      <c r="R320" s="260">
        <v>3.7820485120258736E-3</v>
      </c>
      <c r="T320" s="260">
        <v>2139</v>
      </c>
      <c r="U320" s="260">
        <v>0.12994172844894958</v>
      </c>
      <c r="AC320" s="73">
        <v>2.4500000000000002</v>
      </c>
      <c r="AU320" s="260">
        <v>27.700919377652049</v>
      </c>
      <c r="AW320" s="260">
        <v>34.9</v>
      </c>
      <c r="AX320" s="260">
        <v>0.22360679774997896</v>
      </c>
      <c r="AZ320" s="73">
        <v>1</v>
      </c>
      <c r="BA320">
        <v>243.4347008</v>
      </c>
      <c r="BD320" s="73" t="s">
        <v>16012</v>
      </c>
    </row>
    <row r="321" spans="2:56" x14ac:dyDescent="0.2">
      <c r="B321" s="43">
        <v>1</v>
      </c>
      <c r="C321" s="73" t="s">
        <v>14538</v>
      </c>
      <c r="E321" s="73"/>
      <c r="F321" s="73"/>
      <c r="G321" t="s">
        <v>12788</v>
      </c>
      <c r="H321" s="73" t="s">
        <v>11553</v>
      </c>
      <c r="I321" s="73" t="s">
        <v>14081</v>
      </c>
      <c r="J321" s="73" t="s">
        <v>16011</v>
      </c>
      <c r="K321" s="73">
        <v>602</v>
      </c>
      <c r="Q321" s="260">
        <v>7.8527272727272734</v>
      </c>
      <c r="R321" s="260">
        <v>3.7820485120258736E-3</v>
      </c>
      <c r="T321" s="260">
        <v>2139</v>
      </c>
      <c r="U321" s="260">
        <v>0.12994172844894958</v>
      </c>
      <c r="AC321" s="73">
        <v>2.4500000000000002</v>
      </c>
      <c r="AU321" s="260">
        <v>27.700919377652049</v>
      </c>
      <c r="AW321" s="260">
        <v>34.9</v>
      </c>
      <c r="AX321" s="260">
        <v>0.22360679774997896</v>
      </c>
      <c r="AZ321" s="73">
        <v>1</v>
      </c>
      <c r="BA321">
        <v>294.37596910000002</v>
      </c>
      <c r="BD321" s="73" t="s">
        <v>16012</v>
      </c>
    </row>
    <row r="322" spans="2:56" x14ac:dyDescent="0.2">
      <c r="B322" s="43">
        <v>1</v>
      </c>
      <c r="C322" s="73" t="s">
        <v>14538</v>
      </c>
      <c r="E322" s="73"/>
      <c r="F322" s="73"/>
      <c r="G322" t="s">
        <v>12788</v>
      </c>
      <c r="H322" s="73" t="s">
        <v>11553</v>
      </c>
      <c r="I322" s="73" t="s">
        <v>14081</v>
      </c>
      <c r="J322" s="73" t="s">
        <v>16011</v>
      </c>
      <c r="K322" s="73">
        <v>602</v>
      </c>
      <c r="Q322" s="260">
        <v>7.8527272727272734</v>
      </c>
      <c r="R322" s="260">
        <v>3.7820485120258736E-3</v>
      </c>
      <c r="T322" s="260">
        <v>2139</v>
      </c>
      <c r="U322" s="260">
        <v>0.12994172844894958</v>
      </c>
      <c r="AC322" s="73">
        <v>2.4500000000000002</v>
      </c>
      <c r="AU322" s="260">
        <v>27.700919377652049</v>
      </c>
      <c r="AW322" s="260">
        <v>34.9</v>
      </c>
      <c r="AX322" s="260">
        <v>0.22360679774997896</v>
      </c>
      <c r="AZ322" s="73">
        <v>1</v>
      </c>
      <c r="BA322">
        <v>421.42870260000001</v>
      </c>
      <c r="BD322" s="73" t="s">
        <v>16012</v>
      </c>
    </row>
    <row r="323" spans="2:56" x14ac:dyDescent="0.2">
      <c r="B323" s="43">
        <v>1</v>
      </c>
      <c r="C323" s="73" t="s">
        <v>14538</v>
      </c>
      <c r="E323" s="73"/>
      <c r="F323" s="73"/>
      <c r="G323" t="s">
        <v>12788</v>
      </c>
      <c r="H323" s="73" t="s">
        <v>11553</v>
      </c>
      <c r="I323" s="73" t="s">
        <v>14081</v>
      </c>
      <c r="J323" s="73" t="s">
        <v>16011</v>
      </c>
      <c r="K323" s="73">
        <v>561</v>
      </c>
      <c r="Q323" s="260">
        <v>7.8909090909090915</v>
      </c>
      <c r="R323" s="260">
        <v>1.2582848310586652E-3</v>
      </c>
      <c r="T323" s="260">
        <v>2133.375</v>
      </c>
      <c r="U323" s="260">
        <v>0.49661728141004102</v>
      </c>
      <c r="AC323" s="73">
        <v>2.4449999999999998</v>
      </c>
      <c r="AU323" s="260">
        <v>26.263932107496466</v>
      </c>
      <c r="AW323" s="260">
        <v>34.75</v>
      </c>
      <c r="AX323" s="260">
        <v>0.22360679774997896</v>
      </c>
      <c r="AZ323" s="73">
        <v>1</v>
      </c>
      <c r="BA323">
        <v>51.357324570000003</v>
      </c>
      <c r="BD323" s="73" t="s">
        <v>16012</v>
      </c>
    </row>
    <row r="324" spans="2:56" x14ac:dyDescent="0.2">
      <c r="B324" s="43">
        <v>1</v>
      </c>
      <c r="C324" s="73" t="s">
        <v>14538</v>
      </c>
      <c r="E324" s="73"/>
      <c r="F324" s="73"/>
      <c r="G324" t="s">
        <v>12788</v>
      </c>
      <c r="H324" s="73" t="s">
        <v>11553</v>
      </c>
      <c r="I324" s="73" t="s">
        <v>14081</v>
      </c>
      <c r="J324" s="73" t="s">
        <v>16011</v>
      </c>
      <c r="K324" s="73">
        <v>561</v>
      </c>
      <c r="Q324" s="260">
        <v>7.8909090909090915</v>
      </c>
      <c r="R324" s="260">
        <v>1.2582848310586652E-3</v>
      </c>
      <c r="T324" s="260">
        <v>2133.375</v>
      </c>
      <c r="U324" s="260">
        <v>0.49661728141004102</v>
      </c>
      <c r="AC324" s="73">
        <v>2.4449999999999998</v>
      </c>
      <c r="AU324" s="260">
        <v>26.263932107496466</v>
      </c>
      <c r="AW324" s="260">
        <v>34.75</v>
      </c>
      <c r="AX324" s="260">
        <v>0.22360679774997896</v>
      </c>
      <c r="AZ324" s="73">
        <v>1</v>
      </c>
      <c r="BA324">
        <v>648.69685170000002</v>
      </c>
      <c r="BD324" s="73" t="s">
        <v>16012</v>
      </c>
    </row>
    <row r="325" spans="2:56" x14ac:dyDescent="0.2">
      <c r="B325" s="43">
        <v>1</v>
      </c>
      <c r="C325" s="73" t="s">
        <v>14538</v>
      </c>
      <c r="E325" s="73"/>
      <c r="F325" s="73"/>
      <c r="G325" t="s">
        <v>12788</v>
      </c>
      <c r="H325" s="73" t="s">
        <v>11553</v>
      </c>
      <c r="I325" s="73" t="s">
        <v>14081</v>
      </c>
      <c r="J325" s="73" t="s">
        <v>16011</v>
      </c>
      <c r="K325" s="73">
        <v>561</v>
      </c>
      <c r="Q325" s="260">
        <v>7.8909090909090915</v>
      </c>
      <c r="R325" s="260">
        <v>1.2582848310586652E-3</v>
      </c>
      <c r="T325" s="260">
        <v>2133.375</v>
      </c>
      <c r="U325" s="260">
        <v>0.49661728141004102</v>
      </c>
      <c r="AC325" s="73">
        <v>2.4449999999999998</v>
      </c>
      <c r="AU325" s="260">
        <v>26.263932107496466</v>
      </c>
      <c r="AW325" s="260">
        <v>34.75</v>
      </c>
      <c r="AX325" s="260">
        <v>0.22360679774997896</v>
      </c>
      <c r="AZ325" s="73">
        <v>1</v>
      </c>
      <c r="BA325">
        <v>651.71893550000004</v>
      </c>
      <c r="BD325" s="73" t="s">
        <v>16012</v>
      </c>
    </row>
    <row r="326" spans="2:56" x14ac:dyDescent="0.2">
      <c r="B326" s="43">
        <v>1</v>
      </c>
      <c r="C326" s="73" t="s">
        <v>14538</v>
      </c>
      <c r="E326" s="73"/>
      <c r="F326" s="73"/>
      <c r="G326" t="s">
        <v>12788</v>
      </c>
      <c r="H326" s="73" t="s">
        <v>11553</v>
      </c>
      <c r="I326" s="73" t="s">
        <v>14081</v>
      </c>
      <c r="J326" s="73" t="s">
        <v>16011</v>
      </c>
      <c r="K326" s="73">
        <v>561</v>
      </c>
      <c r="Q326" s="260">
        <v>7.8909090909090915</v>
      </c>
      <c r="R326" s="260">
        <v>1.2582848310586652E-3</v>
      </c>
      <c r="T326" s="260">
        <v>2133.375</v>
      </c>
      <c r="U326" s="260">
        <v>0.49661728141004102</v>
      </c>
      <c r="AC326" s="73">
        <v>2.4449999999999998</v>
      </c>
      <c r="AU326" s="260">
        <v>26.263932107496466</v>
      </c>
      <c r="AW326" s="260">
        <v>34.75</v>
      </c>
      <c r="AX326" s="260">
        <v>0.22360679774997896</v>
      </c>
      <c r="AZ326" s="73">
        <v>1</v>
      </c>
      <c r="BA326">
        <v>375.68221440000002</v>
      </c>
      <c r="BD326" s="73" t="s">
        <v>16012</v>
      </c>
    </row>
    <row r="327" spans="2:56" x14ac:dyDescent="0.2">
      <c r="B327" s="43">
        <v>1</v>
      </c>
      <c r="C327" s="73" t="s">
        <v>14538</v>
      </c>
      <c r="E327" s="73"/>
      <c r="F327" s="73"/>
      <c r="G327" t="s">
        <v>12788</v>
      </c>
      <c r="H327" s="73" t="s">
        <v>11553</v>
      </c>
      <c r="I327" s="73" t="s">
        <v>14081</v>
      </c>
      <c r="J327" s="73" t="s">
        <v>16011</v>
      </c>
      <c r="K327" s="73">
        <v>561</v>
      </c>
      <c r="Q327" s="260">
        <v>7.8909090909090915</v>
      </c>
      <c r="R327" s="260">
        <v>1.2582848310586652E-3</v>
      </c>
      <c r="T327" s="260">
        <v>2133.375</v>
      </c>
      <c r="U327" s="260">
        <v>0.49661728141004102</v>
      </c>
      <c r="AC327" s="73">
        <v>2.4449999999999998</v>
      </c>
      <c r="AU327" s="260">
        <v>26.263932107496466</v>
      </c>
      <c r="AW327" s="260">
        <v>34.75</v>
      </c>
      <c r="AX327" s="260">
        <v>0.22360679774997896</v>
      </c>
      <c r="AZ327" s="73">
        <v>1</v>
      </c>
      <c r="BA327">
        <v>337.05054790000003</v>
      </c>
      <c r="BD327" s="73" t="s">
        <v>16012</v>
      </c>
    </row>
    <row r="328" spans="2:56" x14ac:dyDescent="0.2">
      <c r="B328" s="43">
        <v>1</v>
      </c>
      <c r="C328" s="73" t="s">
        <v>14538</v>
      </c>
      <c r="E328" s="73"/>
      <c r="F328" s="73"/>
      <c r="G328" t="s">
        <v>12788</v>
      </c>
      <c r="H328" s="73" t="s">
        <v>11553</v>
      </c>
      <c r="I328" s="73" t="s">
        <v>14081</v>
      </c>
      <c r="J328" s="73" t="s">
        <v>16011</v>
      </c>
      <c r="K328" s="73">
        <v>561</v>
      </c>
      <c r="Q328" s="260">
        <v>7.8909090909090915</v>
      </c>
      <c r="R328" s="260">
        <v>1.2582848310586652E-3</v>
      </c>
      <c r="T328" s="260">
        <v>2133.375</v>
      </c>
      <c r="U328" s="260">
        <v>0.49661728141004102</v>
      </c>
      <c r="AC328" s="73">
        <v>2.4449999999999998</v>
      </c>
      <c r="AU328" s="260">
        <v>26.263932107496466</v>
      </c>
      <c r="AW328" s="260">
        <v>34.75</v>
      </c>
      <c r="AX328" s="260">
        <v>0.22360679774997896</v>
      </c>
      <c r="AZ328" s="73">
        <v>1</v>
      </c>
      <c r="BA328">
        <v>585.97516929999995</v>
      </c>
      <c r="BD328" s="73" t="s">
        <v>16012</v>
      </c>
    </row>
    <row r="329" spans="2:56" x14ac:dyDescent="0.2">
      <c r="B329" s="43">
        <v>1</v>
      </c>
      <c r="C329" s="73" t="s">
        <v>14538</v>
      </c>
      <c r="E329" s="73"/>
      <c r="F329" s="73"/>
      <c r="G329" t="s">
        <v>12788</v>
      </c>
      <c r="H329" s="73" t="s">
        <v>11553</v>
      </c>
      <c r="I329" s="73" t="s">
        <v>14081</v>
      </c>
      <c r="J329" s="73" t="s">
        <v>16011</v>
      </c>
      <c r="K329" s="73">
        <v>561</v>
      </c>
      <c r="Q329" s="260">
        <v>7.8909090909090915</v>
      </c>
      <c r="R329" s="260">
        <v>1.2582848310586652E-3</v>
      </c>
      <c r="T329" s="260">
        <v>2133.375</v>
      </c>
      <c r="U329" s="260">
        <v>0.49661728141004102</v>
      </c>
      <c r="AC329" s="73">
        <v>2.4449999999999998</v>
      </c>
      <c r="AU329" s="260">
        <v>26.263932107496466</v>
      </c>
      <c r="AW329" s="260">
        <v>34.75</v>
      </c>
      <c r="AX329" s="260">
        <v>0.22360679774997896</v>
      </c>
      <c r="AZ329" s="73">
        <v>1</v>
      </c>
      <c r="BA329">
        <v>614.14800630000002</v>
      </c>
      <c r="BD329" s="73" t="s">
        <v>16012</v>
      </c>
    </row>
    <row r="330" spans="2:56" x14ac:dyDescent="0.2">
      <c r="B330" s="43">
        <v>1</v>
      </c>
      <c r="C330" s="73" t="s">
        <v>14538</v>
      </c>
      <c r="E330" s="73"/>
      <c r="F330" s="73"/>
      <c r="G330" t="s">
        <v>12788</v>
      </c>
      <c r="H330" s="73" t="s">
        <v>11553</v>
      </c>
      <c r="I330" s="73" t="s">
        <v>14081</v>
      </c>
      <c r="J330" s="73" t="s">
        <v>16011</v>
      </c>
      <c r="K330" s="73">
        <v>561</v>
      </c>
      <c r="Q330" s="260">
        <v>7.8909090909090915</v>
      </c>
      <c r="R330" s="260">
        <v>1.2582848310586652E-3</v>
      </c>
      <c r="T330" s="260">
        <v>2133.375</v>
      </c>
      <c r="U330" s="260">
        <v>0.49661728141004102</v>
      </c>
      <c r="AC330" s="73">
        <v>2.4449999999999998</v>
      </c>
      <c r="AU330" s="260">
        <v>26.263932107496466</v>
      </c>
      <c r="AW330" s="260">
        <v>34.75</v>
      </c>
      <c r="AX330" s="260">
        <v>0.22360679774997896</v>
      </c>
      <c r="AZ330" s="73">
        <v>1</v>
      </c>
      <c r="BA330">
        <v>572.88605099999995</v>
      </c>
      <c r="BD330" s="73" t="s">
        <v>16012</v>
      </c>
    </row>
    <row r="331" spans="2:56" x14ac:dyDescent="0.2">
      <c r="B331" s="43">
        <v>1</v>
      </c>
      <c r="C331" s="73" t="s">
        <v>14538</v>
      </c>
      <c r="E331" s="73"/>
      <c r="F331" s="73"/>
      <c r="G331" t="s">
        <v>12788</v>
      </c>
      <c r="H331" s="73" t="s">
        <v>11553</v>
      </c>
      <c r="I331" s="73" t="s">
        <v>14081</v>
      </c>
      <c r="J331" s="73" t="s">
        <v>16011</v>
      </c>
      <c r="K331" s="73">
        <v>561</v>
      </c>
      <c r="Q331" s="260">
        <v>7.8909090909090915</v>
      </c>
      <c r="R331" s="260">
        <v>1.2582848310586652E-3</v>
      </c>
      <c r="T331" s="260">
        <v>2133.375</v>
      </c>
      <c r="U331" s="260">
        <v>0.49661728141004102</v>
      </c>
      <c r="AC331" s="73">
        <v>2.4449999999999998</v>
      </c>
      <c r="AU331" s="260">
        <v>26.263932107496466</v>
      </c>
      <c r="AW331" s="260">
        <v>34.75</v>
      </c>
      <c r="AX331" s="260">
        <v>0.22360679774997896</v>
      </c>
      <c r="AZ331" s="73">
        <v>1</v>
      </c>
      <c r="BA331">
        <v>544.89463760000001</v>
      </c>
      <c r="BD331" s="73" t="s">
        <v>16012</v>
      </c>
    </row>
    <row r="332" spans="2:56" x14ac:dyDescent="0.2">
      <c r="B332" s="43">
        <v>1</v>
      </c>
      <c r="C332" s="73" t="s">
        <v>14538</v>
      </c>
      <c r="E332" s="73"/>
      <c r="F332" s="73"/>
      <c r="G332" t="s">
        <v>12788</v>
      </c>
      <c r="H332" s="73" t="s">
        <v>11553</v>
      </c>
      <c r="I332" s="73" t="s">
        <v>14081</v>
      </c>
      <c r="J332" s="73" t="s">
        <v>16011</v>
      </c>
      <c r="K332" s="73">
        <v>561</v>
      </c>
      <c r="Q332" s="260">
        <v>7.8909090909090915</v>
      </c>
      <c r="R332" s="260">
        <v>1.2582848310586652E-3</v>
      </c>
      <c r="T332" s="260">
        <v>2133.375</v>
      </c>
      <c r="U332" s="260">
        <v>0.49661728141004102</v>
      </c>
      <c r="AC332" s="73">
        <v>2.4449999999999998</v>
      </c>
      <c r="AU332" s="260">
        <v>26.263932107496466</v>
      </c>
      <c r="AW332" s="260">
        <v>34.75</v>
      </c>
      <c r="AX332" s="260">
        <v>0.22360679774997896</v>
      </c>
      <c r="AZ332" s="73">
        <v>1</v>
      </c>
      <c r="BA332">
        <v>151.67302430000001</v>
      </c>
      <c r="BD332" s="73" t="s">
        <v>16012</v>
      </c>
    </row>
    <row r="333" spans="2:56" x14ac:dyDescent="0.2">
      <c r="B333" s="43">
        <v>1</v>
      </c>
      <c r="C333" s="73" t="s">
        <v>14538</v>
      </c>
      <c r="E333" s="73"/>
      <c r="F333" s="73"/>
      <c r="G333" t="s">
        <v>12788</v>
      </c>
      <c r="H333" s="73" t="s">
        <v>11553</v>
      </c>
      <c r="I333" s="73" t="s">
        <v>14081</v>
      </c>
      <c r="J333" s="73" t="s">
        <v>16011</v>
      </c>
      <c r="K333" s="73">
        <v>561</v>
      </c>
      <c r="Q333" s="260">
        <v>7.8909090909090915</v>
      </c>
      <c r="R333" s="260">
        <v>1.2582848310586652E-3</v>
      </c>
      <c r="T333" s="260">
        <v>2133.375</v>
      </c>
      <c r="U333" s="260">
        <v>0.49661728141004102</v>
      </c>
      <c r="AC333" s="73">
        <v>2.4449999999999998</v>
      </c>
      <c r="AU333" s="260">
        <v>26.263932107496466</v>
      </c>
      <c r="AW333" s="260">
        <v>34.75</v>
      </c>
      <c r="AX333" s="260">
        <v>0.22360679774997896</v>
      </c>
      <c r="AZ333" s="73">
        <v>1</v>
      </c>
      <c r="BA333">
        <v>640.5954792</v>
      </c>
      <c r="BD333" s="73" t="s">
        <v>16012</v>
      </c>
    </row>
    <row r="334" spans="2:56" x14ac:dyDescent="0.2">
      <c r="B334" s="43">
        <v>1</v>
      </c>
      <c r="C334" s="73" t="s">
        <v>14538</v>
      </c>
      <c r="E334" s="73"/>
      <c r="F334" s="73"/>
      <c r="G334" t="s">
        <v>12788</v>
      </c>
      <c r="H334" s="73" t="s">
        <v>11553</v>
      </c>
      <c r="I334" s="73" t="s">
        <v>14081</v>
      </c>
      <c r="J334" s="73" t="s">
        <v>16011</v>
      </c>
      <c r="K334" s="73">
        <v>406.5</v>
      </c>
      <c r="Q334" s="260">
        <v>8.0150000000000006</v>
      </c>
      <c r="R334" s="260">
        <v>1.2488298311286491E-3</v>
      </c>
      <c r="T334" s="260">
        <v>2167.217391304348</v>
      </c>
      <c r="U334" s="260">
        <v>8.3554278780957808E-2</v>
      </c>
      <c r="AC334" s="73">
        <v>3.2349999999999999</v>
      </c>
      <c r="AU334" s="260">
        <v>27.699646393210749</v>
      </c>
      <c r="AW334" s="260">
        <v>34.800000000000004</v>
      </c>
      <c r="AX334" s="260">
        <v>0.22360679774997896</v>
      </c>
      <c r="AZ334" s="73">
        <v>1</v>
      </c>
      <c r="BA334">
        <v>54.694304330000001</v>
      </c>
      <c r="BD334" s="73" t="s">
        <v>16012</v>
      </c>
    </row>
    <row r="335" spans="2:56" x14ac:dyDescent="0.2">
      <c r="B335" s="43">
        <v>1</v>
      </c>
      <c r="C335" s="73" t="s">
        <v>14538</v>
      </c>
      <c r="E335" s="73"/>
      <c r="F335" s="73"/>
      <c r="G335" t="s">
        <v>12788</v>
      </c>
      <c r="H335" s="73" t="s">
        <v>11553</v>
      </c>
      <c r="I335" s="73" t="s">
        <v>14081</v>
      </c>
      <c r="J335" s="73" t="s">
        <v>16011</v>
      </c>
      <c r="K335" s="73">
        <v>406.5</v>
      </c>
      <c r="Q335" s="260">
        <v>8.0150000000000006</v>
      </c>
      <c r="R335" s="260">
        <v>1.2488298311286491E-3</v>
      </c>
      <c r="T335" s="260">
        <v>2167.217391304348</v>
      </c>
      <c r="U335" s="260">
        <v>8.3554278780957808E-2</v>
      </c>
      <c r="AC335" s="73">
        <v>3.2349999999999999</v>
      </c>
      <c r="AU335" s="260">
        <v>27.699646393210749</v>
      </c>
      <c r="AW335" s="260">
        <v>34.800000000000004</v>
      </c>
      <c r="AX335" s="260">
        <v>0.22360679774997896</v>
      </c>
      <c r="AZ335" s="73">
        <v>1</v>
      </c>
      <c r="BA335">
        <v>473.44194620000002</v>
      </c>
      <c r="BD335" s="73" t="s">
        <v>16012</v>
      </c>
    </row>
    <row r="336" spans="2:56" x14ac:dyDescent="0.2">
      <c r="B336" s="43">
        <v>1</v>
      </c>
      <c r="C336" s="73" t="s">
        <v>14538</v>
      </c>
      <c r="E336" s="73"/>
      <c r="F336" s="73"/>
      <c r="G336" t="s">
        <v>12788</v>
      </c>
      <c r="H336" s="73" t="s">
        <v>11553</v>
      </c>
      <c r="I336" s="73" t="s">
        <v>14081</v>
      </c>
      <c r="J336" s="73" t="s">
        <v>16011</v>
      </c>
      <c r="K336" s="73">
        <v>406.5</v>
      </c>
      <c r="Q336" s="260">
        <v>8.0150000000000006</v>
      </c>
      <c r="R336" s="260">
        <v>1.2488298311286491E-3</v>
      </c>
      <c r="T336" s="260">
        <v>2167.217391304348</v>
      </c>
      <c r="U336" s="260">
        <v>8.3554278780957808E-2</v>
      </c>
      <c r="AC336" s="73">
        <v>3.2349999999999999</v>
      </c>
      <c r="AU336" s="260">
        <v>27.699646393210749</v>
      </c>
      <c r="AW336" s="260">
        <v>34.800000000000004</v>
      </c>
      <c r="AX336" s="260">
        <v>0.22360679774997896</v>
      </c>
      <c r="AZ336" s="73">
        <v>1</v>
      </c>
      <c r="BA336">
        <v>79.375715</v>
      </c>
      <c r="BD336" s="73" t="s">
        <v>16012</v>
      </c>
    </row>
    <row r="337" spans="2:56" x14ac:dyDescent="0.2">
      <c r="B337" s="43">
        <v>1</v>
      </c>
      <c r="C337" s="73" t="s">
        <v>14538</v>
      </c>
      <c r="E337" s="73"/>
      <c r="F337" s="73"/>
      <c r="G337" t="s">
        <v>12788</v>
      </c>
      <c r="H337" s="73" t="s">
        <v>11553</v>
      </c>
      <c r="I337" s="73" t="s">
        <v>14081</v>
      </c>
      <c r="J337" s="73" t="s">
        <v>16011</v>
      </c>
      <c r="K337" s="73">
        <v>406.5</v>
      </c>
      <c r="Q337" s="260">
        <v>8.0150000000000006</v>
      </c>
      <c r="R337" s="260">
        <v>1.2488298311286491E-3</v>
      </c>
      <c r="T337" s="260">
        <v>2167.217391304348</v>
      </c>
      <c r="U337" s="260">
        <v>8.3554278780957808E-2</v>
      </c>
      <c r="AC337" s="73">
        <v>3.2349999999999999</v>
      </c>
      <c r="AU337" s="260">
        <v>27.699646393210749</v>
      </c>
      <c r="AW337" s="260">
        <v>34.800000000000004</v>
      </c>
      <c r="AX337" s="260">
        <v>0.22360679774997896</v>
      </c>
      <c r="AZ337" s="73">
        <v>1</v>
      </c>
      <c r="BA337">
        <v>361.3149037</v>
      </c>
      <c r="BD337" s="73" t="s">
        <v>16012</v>
      </c>
    </row>
    <row r="338" spans="2:56" x14ac:dyDescent="0.2">
      <c r="B338" s="43">
        <v>1</v>
      </c>
      <c r="C338" s="73" t="s">
        <v>14538</v>
      </c>
      <c r="E338" s="73"/>
      <c r="F338" s="73"/>
      <c r="G338" t="s">
        <v>12788</v>
      </c>
      <c r="H338" s="73" t="s">
        <v>11553</v>
      </c>
      <c r="I338" s="73" t="s">
        <v>14081</v>
      </c>
      <c r="J338" s="73" t="s">
        <v>16011</v>
      </c>
      <c r="K338" s="73">
        <v>406.5</v>
      </c>
      <c r="Q338" s="260">
        <v>8.0150000000000006</v>
      </c>
      <c r="R338" s="260">
        <v>1.2488298311286491E-3</v>
      </c>
      <c r="T338" s="260">
        <v>2167.217391304348</v>
      </c>
      <c r="U338" s="260">
        <v>8.3554278780957808E-2</v>
      </c>
      <c r="AC338" s="73">
        <v>3.2349999999999999</v>
      </c>
      <c r="AU338" s="260">
        <v>27.699646393210749</v>
      </c>
      <c r="AW338" s="260">
        <v>34.800000000000004</v>
      </c>
      <c r="AX338" s="260">
        <v>0.22360679774997896</v>
      </c>
      <c r="AZ338" s="73">
        <v>1</v>
      </c>
      <c r="BA338">
        <v>265.88187090000002</v>
      </c>
      <c r="BD338" s="73" t="s">
        <v>16012</v>
      </c>
    </row>
    <row r="339" spans="2:56" x14ac:dyDescent="0.2">
      <c r="B339" s="43">
        <v>1</v>
      </c>
      <c r="C339" s="73" t="s">
        <v>14538</v>
      </c>
      <c r="E339" s="73"/>
      <c r="F339" s="73"/>
      <c r="G339" t="s">
        <v>12788</v>
      </c>
      <c r="H339" s="73" t="s">
        <v>11553</v>
      </c>
      <c r="I339" s="73" t="s">
        <v>14081</v>
      </c>
      <c r="J339" s="73" t="s">
        <v>16011</v>
      </c>
      <c r="K339" s="73">
        <v>406.5</v>
      </c>
      <c r="Q339" s="260">
        <v>8.0150000000000006</v>
      </c>
      <c r="R339" s="260">
        <v>1.2488298311286491E-3</v>
      </c>
      <c r="T339" s="260">
        <v>2167.217391304348</v>
      </c>
      <c r="U339" s="260">
        <v>8.3554278780957808E-2</v>
      </c>
      <c r="AC339" s="73">
        <v>3.2349999999999999</v>
      </c>
      <c r="AU339" s="260">
        <v>27.699646393210749</v>
      </c>
      <c r="AW339" s="260">
        <v>34.800000000000004</v>
      </c>
      <c r="AX339" s="260">
        <v>0.22360679774997896</v>
      </c>
      <c r="AZ339" s="73">
        <v>1</v>
      </c>
      <c r="BA339">
        <v>657.63248160000001</v>
      </c>
      <c r="BD339" s="73" t="s">
        <v>16012</v>
      </c>
    </row>
    <row r="340" spans="2:56" x14ac:dyDescent="0.2">
      <c r="B340" s="43">
        <v>1</v>
      </c>
      <c r="C340" s="73" t="s">
        <v>14538</v>
      </c>
      <c r="E340" s="73"/>
      <c r="F340" s="73"/>
      <c r="G340" t="s">
        <v>12788</v>
      </c>
      <c r="H340" s="73" t="s">
        <v>11553</v>
      </c>
      <c r="I340" s="73" t="s">
        <v>14081</v>
      </c>
      <c r="J340" s="73" t="s">
        <v>16011</v>
      </c>
      <c r="K340" s="73">
        <v>406.5</v>
      </c>
      <c r="Q340" s="260">
        <v>8.0150000000000006</v>
      </c>
      <c r="R340" s="260">
        <v>1.2488298311286491E-3</v>
      </c>
      <c r="T340" s="260">
        <v>2167.217391304348</v>
      </c>
      <c r="U340" s="260">
        <v>8.3554278780957808E-2</v>
      </c>
      <c r="AC340" s="73">
        <v>3.2349999999999999</v>
      </c>
      <c r="AU340" s="260">
        <v>27.699646393210749</v>
      </c>
      <c r="AW340" s="260">
        <v>34.800000000000004</v>
      </c>
      <c r="AX340" s="260">
        <v>0.22360679774997896</v>
      </c>
      <c r="AZ340" s="73">
        <v>1</v>
      </c>
      <c r="BA340">
        <v>872.45181660000003</v>
      </c>
      <c r="BD340" s="73" t="s">
        <v>16012</v>
      </c>
    </row>
    <row r="341" spans="2:56" x14ac:dyDescent="0.2">
      <c r="B341" s="43">
        <v>1</v>
      </c>
      <c r="C341" s="73" t="s">
        <v>14538</v>
      </c>
      <c r="E341" s="73"/>
      <c r="F341" s="73"/>
      <c r="G341" t="s">
        <v>12788</v>
      </c>
      <c r="H341" s="73" t="s">
        <v>11553</v>
      </c>
      <c r="I341" s="73" t="s">
        <v>14081</v>
      </c>
      <c r="J341" s="73" t="s">
        <v>16011</v>
      </c>
      <c r="K341" s="73">
        <v>363</v>
      </c>
      <c r="Q341" s="260">
        <v>8.0550000000000015</v>
      </c>
      <c r="R341" s="260">
        <v>1.2457252145849809E-3</v>
      </c>
      <c r="T341" s="260">
        <v>2161.5</v>
      </c>
      <c r="U341" s="260">
        <v>0.25805209452707284</v>
      </c>
      <c r="AC341" s="73">
        <v>3.63</v>
      </c>
      <c r="AU341" s="260">
        <v>29.125707213578501</v>
      </c>
      <c r="AW341" s="260">
        <v>34.9</v>
      </c>
      <c r="AX341" s="260">
        <v>0.22360679774997896</v>
      </c>
      <c r="AZ341" s="73">
        <v>1</v>
      </c>
      <c r="BA341">
        <v>211.25940840000001</v>
      </c>
      <c r="BD341" s="73" t="s">
        <v>16012</v>
      </c>
    </row>
    <row r="342" spans="2:56" x14ac:dyDescent="0.2">
      <c r="B342" s="43">
        <v>1</v>
      </c>
      <c r="C342" s="73" t="s">
        <v>14538</v>
      </c>
      <c r="E342" s="73"/>
      <c r="F342" s="73"/>
      <c r="G342" t="s">
        <v>12788</v>
      </c>
      <c r="H342" s="73" t="s">
        <v>11553</v>
      </c>
      <c r="I342" s="73" t="s">
        <v>14081</v>
      </c>
      <c r="J342" s="73" t="s">
        <v>16011</v>
      </c>
      <c r="K342" s="73">
        <v>363</v>
      </c>
      <c r="Q342" s="260">
        <v>8.0550000000000015</v>
      </c>
      <c r="R342" s="260">
        <v>1.2457252145849809E-3</v>
      </c>
      <c r="T342" s="260">
        <v>2161.5</v>
      </c>
      <c r="U342" s="260">
        <v>0.25805209452707284</v>
      </c>
      <c r="AC342" s="73">
        <v>3.63</v>
      </c>
      <c r="AU342" s="260">
        <v>29.125707213578501</v>
      </c>
      <c r="AW342" s="260">
        <v>34.9</v>
      </c>
      <c r="AX342" s="260">
        <v>0.22360679774997896</v>
      </c>
      <c r="AZ342" s="73">
        <v>1</v>
      </c>
      <c r="BA342">
        <v>186.4764351</v>
      </c>
      <c r="BD342" s="73" t="s">
        <v>16012</v>
      </c>
    </row>
    <row r="343" spans="2:56" x14ac:dyDescent="0.2">
      <c r="B343" s="43">
        <v>1</v>
      </c>
      <c r="C343" s="73" t="s">
        <v>14538</v>
      </c>
      <c r="E343" s="73"/>
      <c r="F343" s="73"/>
      <c r="G343" t="s">
        <v>12788</v>
      </c>
      <c r="H343" s="73" t="s">
        <v>11553</v>
      </c>
      <c r="I343" s="73" t="s">
        <v>14081</v>
      </c>
      <c r="J343" s="73" t="s">
        <v>16011</v>
      </c>
      <c r="K343" s="73">
        <v>363</v>
      </c>
      <c r="Q343" s="260">
        <v>8.0550000000000015</v>
      </c>
      <c r="R343" s="260">
        <v>1.2457252145849809E-3</v>
      </c>
      <c r="T343" s="260">
        <v>2161.5</v>
      </c>
      <c r="U343" s="260">
        <v>0.25805209452707284</v>
      </c>
      <c r="AC343" s="73">
        <v>3.63</v>
      </c>
      <c r="AU343" s="260">
        <v>29.125707213578501</v>
      </c>
      <c r="AW343" s="260">
        <v>34.9</v>
      </c>
      <c r="AX343" s="260">
        <v>0.22360679774997896</v>
      </c>
      <c r="AZ343" s="73">
        <v>1</v>
      </c>
      <c r="BA343">
        <v>112.5366513</v>
      </c>
      <c r="BD343" s="73" t="s">
        <v>16012</v>
      </c>
    </row>
    <row r="344" spans="2:56" x14ac:dyDescent="0.2">
      <c r="B344" s="43">
        <v>1</v>
      </c>
      <c r="C344" s="73" t="s">
        <v>14538</v>
      </c>
      <c r="E344" s="73"/>
      <c r="F344" s="73"/>
      <c r="G344" t="s">
        <v>12788</v>
      </c>
      <c r="H344" s="73" t="s">
        <v>11553</v>
      </c>
      <c r="I344" s="73" t="s">
        <v>14081</v>
      </c>
      <c r="J344" s="73" t="s">
        <v>16011</v>
      </c>
      <c r="K344" s="73">
        <v>363</v>
      </c>
      <c r="Q344" s="260">
        <v>8.0550000000000015</v>
      </c>
      <c r="R344" s="260">
        <v>1.2457252145849809E-3</v>
      </c>
      <c r="T344" s="260">
        <v>2161.5</v>
      </c>
      <c r="U344" s="260">
        <v>0.25805209452707284</v>
      </c>
      <c r="AC344" s="73">
        <v>3.63</v>
      </c>
      <c r="AU344" s="260">
        <v>29.125707213578501</v>
      </c>
      <c r="AW344" s="260">
        <v>34.9</v>
      </c>
      <c r="AX344" s="260">
        <v>0.22360679774997896</v>
      </c>
      <c r="AZ344" s="73">
        <v>1</v>
      </c>
      <c r="BA344">
        <v>205.3387343</v>
      </c>
      <c r="BD344" s="73" t="s">
        <v>16012</v>
      </c>
    </row>
    <row r="345" spans="2:56" x14ac:dyDescent="0.2">
      <c r="B345" s="43">
        <v>1</v>
      </c>
      <c r="C345" s="73" t="s">
        <v>14538</v>
      </c>
      <c r="E345" s="73"/>
      <c r="F345" s="73"/>
      <c r="G345" t="s">
        <v>12788</v>
      </c>
      <c r="H345" s="73" t="s">
        <v>11553</v>
      </c>
      <c r="I345" s="73" t="s">
        <v>14081</v>
      </c>
      <c r="J345" s="73" t="s">
        <v>16011</v>
      </c>
      <c r="K345" s="73">
        <v>363</v>
      </c>
      <c r="Q345" s="260">
        <v>8.0550000000000015</v>
      </c>
      <c r="R345" s="260">
        <v>1.2457252145849809E-3</v>
      </c>
      <c r="T345" s="260">
        <v>2161.5</v>
      </c>
      <c r="U345" s="260">
        <v>0.25805209452707284</v>
      </c>
      <c r="AC345" s="73">
        <v>3.63</v>
      </c>
      <c r="AU345" s="260">
        <v>29.125707213578501</v>
      </c>
      <c r="AW345" s="260">
        <v>34.9</v>
      </c>
      <c r="AX345" s="260">
        <v>0.22360679774997896</v>
      </c>
      <c r="AZ345" s="73">
        <v>1</v>
      </c>
      <c r="BA345">
        <v>237.8522202</v>
      </c>
      <c r="BD345" s="73" t="s">
        <v>16012</v>
      </c>
    </row>
    <row r="346" spans="2:56" x14ac:dyDescent="0.2">
      <c r="B346" s="43">
        <v>1</v>
      </c>
      <c r="C346" s="73" t="s">
        <v>14538</v>
      </c>
      <c r="E346" s="73"/>
      <c r="F346" s="73"/>
      <c r="G346" t="s">
        <v>12788</v>
      </c>
      <c r="H346" s="73" t="s">
        <v>11553</v>
      </c>
      <c r="I346" s="73" t="s">
        <v>14081</v>
      </c>
      <c r="J346" s="73" t="s">
        <v>16011</v>
      </c>
      <c r="K346" s="73">
        <v>363</v>
      </c>
      <c r="Q346" s="260">
        <v>8.0550000000000015</v>
      </c>
      <c r="R346" s="260">
        <v>1.2457252145849809E-3</v>
      </c>
      <c r="T346" s="260">
        <v>2161.5</v>
      </c>
      <c r="U346" s="260">
        <v>0.25805209452707284</v>
      </c>
      <c r="AC346" s="73">
        <v>3.63</v>
      </c>
      <c r="AU346" s="260">
        <v>29.125707213578501</v>
      </c>
      <c r="AW346" s="260">
        <v>34.9</v>
      </c>
      <c r="AX346" s="260">
        <v>0.22360679774997896</v>
      </c>
      <c r="AZ346" s="73">
        <v>1</v>
      </c>
      <c r="BA346">
        <v>0</v>
      </c>
      <c r="BD346" s="73" t="s">
        <v>16012</v>
      </c>
    </row>
    <row r="347" spans="2:56" x14ac:dyDescent="0.2">
      <c r="B347" s="43">
        <v>1</v>
      </c>
      <c r="C347" s="73" t="s">
        <v>14538</v>
      </c>
      <c r="E347" s="73"/>
      <c r="F347" s="73"/>
      <c r="G347" t="s">
        <v>12788</v>
      </c>
      <c r="H347" s="73" t="s">
        <v>11553</v>
      </c>
      <c r="I347" s="73" t="s">
        <v>14081</v>
      </c>
      <c r="J347" s="73" t="s">
        <v>16011</v>
      </c>
      <c r="K347" s="73">
        <v>594</v>
      </c>
      <c r="Q347" s="260">
        <v>7.8800000000000008</v>
      </c>
      <c r="R347" s="260">
        <v>2.5189641163833845E-3</v>
      </c>
      <c r="T347" s="260">
        <v>2174.7272727272725</v>
      </c>
      <c r="U347" s="260">
        <v>0.32527650602053437</v>
      </c>
      <c r="AC347" s="73">
        <v>2.69</v>
      </c>
      <c r="AU347" s="260">
        <v>29.164639321074965</v>
      </c>
      <c r="AW347" s="260">
        <v>34.85</v>
      </c>
      <c r="AX347" s="260">
        <v>0.22360679774997896</v>
      </c>
      <c r="AZ347" s="73">
        <v>1</v>
      </c>
      <c r="BA347">
        <v>7.9385120520000001</v>
      </c>
      <c r="BD347" s="73" t="s">
        <v>16012</v>
      </c>
    </row>
    <row r="348" spans="2:56" x14ac:dyDescent="0.2">
      <c r="B348" s="43">
        <v>1</v>
      </c>
      <c r="C348" s="73" t="s">
        <v>14538</v>
      </c>
      <c r="E348" s="73"/>
      <c r="F348" s="73"/>
      <c r="G348" t="s">
        <v>12788</v>
      </c>
      <c r="H348" s="73" t="s">
        <v>11553</v>
      </c>
      <c r="I348" s="73" t="s">
        <v>14081</v>
      </c>
      <c r="J348" s="73" t="s">
        <v>16011</v>
      </c>
      <c r="K348" s="73">
        <v>594</v>
      </c>
      <c r="Q348" s="260">
        <v>7.8800000000000008</v>
      </c>
      <c r="R348" s="260">
        <v>2.5189641163833845E-3</v>
      </c>
      <c r="T348" s="260">
        <v>2174.7272727272725</v>
      </c>
      <c r="U348" s="260">
        <v>0.32527650602053437</v>
      </c>
      <c r="AC348" s="73">
        <v>2.69</v>
      </c>
      <c r="AU348" s="260">
        <v>29.164639321074965</v>
      </c>
      <c r="AW348" s="260">
        <v>34.85</v>
      </c>
      <c r="AX348" s="260">
        <v>0.22360679774997896</v>
      </c>
      <c r="AZ348" s="73">
        <v>1</v>
      </c>
      <c r="BA348">
        <v>15.115749190000001</v>
      </c>
      <c r="BD348" s="73" t="s">
        <v>16012</v>
      </c>
    </row>
    <row r="349" spans="2:56" x14ac:dyDescent="0.2">
      <c r="B349" s="43">
        <v>1</v>
      </c>
      <c r="C349" s="73" t="s">
        <v>14538</v>
      </c>
      <c r="E349" s="73"/>
      <c r="F349" s="73"/>
      <c r="G349" t="s">
        <v>12788</v>
      </c>
      <c r="H349" s="73" t="s">
        <v>11553</v>
      </c>
      <c r="I349" s="73" t="s">
        <v>14081</v>
      </c>
      <c r="J349" s="73" t="s">
        <v>16011</v>
      </c>
      <c r="K349" s="73">
        <v>594</v>
      </c>
      <c r="Q349" s="260">
        <v>7.8800000000000008</v>
      </c>
      <c r="R349" s="260">
        <v>2.5189641163833845E-3</v>
      </c>
      <c r="T349" s="260">
        <v>2174.7272727272725</v>
      </c>
      <c r="U349" s="260">
        <v>0.32527650602053437</v>
      </c>
      <c r="AC349" s="73">
        <v>2.69</v>
      </c>
      <c r="AU349" s="260">
        <v>29.164639321074965</v>
      </c>
      <c r="AW349" s="260">
        <v>34.85</v>
      </c>
      <c r="AX349" s="260">
        <v>0.22360679774997896</v>
      </c>
      <c r="AZ349" s="73">
        <v>1</v>
      </c>
      <c r="BA349">
        <v>168.34819329999999</v>
      </c>
      <c r="BD349" s="73" t="s">
        <v>16012</v>
      </c>
    </row>
    <row r="350" spans="2:56" x14ac:dyDescent="0.2">
      <c r="B350" s="43">
        <v>1</v>
      </c>
      <c r="C350" s="73" t="s">
        <v>14538</v>
      </c>
      <c r="E350" s="73"/>
      <c r="F350" s="73"/>
      <c r="G350" t="s">
        <v>12788</v>
      </c>
      <c r="H350" s="73" t="s">
        <v>11553</v>
      </c>
      <c r="I350" s="73" t="s">
        <v>14081</v>
      </c>
      <c r="J350" s="73" t="s">
        <v>16011</v>
      </c>
      <c r="K350" s="73">
        <v>375.5</v>
      </c>
      <c r="Q350" s="260">
        <v>8.0399999999999991</v>
      </c>
      <c r="R350" s="260">
        <v>0</v>
      </c>
      <c r="T350" s="260">
        <v>2150.1875</v>
      </c>
      <c r="U350" s="260">
        <v>0.3280668263480076</v>
      </c>
      <c r="AC350" s="73">
        <v>3.2</v>
      </c>
      <c r="AU350" s="260">
        <v>26.246428571428574</v>
      </c>
      <c r="AW350" s="260">
        <v>34.75</v>
      </c>
      <c r="AX350" s="260">
        <v>0.22360679774997896</v>
      </c>
      <c r="AZ350" s="73">
        <v>1</v>
      </c>
      <c r="BA350">
        <v>388.94332919999999</v>
      </c>
      <c r="BD350" s="73" t="s">
        <v>16012</v>
      </c>
    </row>
    <row r="351" spans="2:56" x14ac:dyDescent="0.2">
      <c r="B351" s="43">
        <v>1</v>
      </c>
      <c r="C351" s="73" t="s">
        <v>14538</v>
      </c>
      <c r="E351" s="73"/>
      <c r="F351" s="73"/>
      <c r="G351" t="s">
        <v>12788</v>
      </c>
      <c r="H351" s="73" t="s">
        <v>11553</v>
      </c>
      <c r="I351" s="73" t="s">
        <v>14081</v>
      </c>
      <c r="J351" s="73" t="s">
        <v>16011</v>
      </c>
      <c r="K351" s="73">
        <v>375.5</v>
      </c>
      <c r="Q351" s="260">
        <v>8.0399999999999991</v>
      </c>
      <c r="R351" s="260">
        <v>0</v>
      </c>
      <c r="T351" s="260">
        <v>2150.1875</v>
      </c>
      <c r="U351" s="260">
        <v>0.3280668263480076</v>
      </c>
      <c r="AC351" s="73">
        <v>3.2</v>
      </c>
      <c r="AU351" s="260">
        <v>26.246428571428574</v>
      </c>
      <c r="AW351" s="260">
        <v>34.75</v>
      </c>
      <c r="AX351" s="260">
        <v>0.22360679774997896</v>
      </c>
      <c r="AZ351" s="73">
        <v>1</v>
      </c>
      <c r="BA351">
        <v>126.83234710000001</v>
      </c>
      <c r="BD351" s="73" t="s">
        <v>16012</v>
      </c>
    </row>
    <row r="352" spans="2:56" x14ac:dyDescent="0.2">
      <c r="B352" s="43">
        <v>1</v>
      </c>
      <c r="C352" s="73" t="s">
        <v>14538</v>
      </c>
      <c r="E352" s="73"/>
      <c r="F352" s="73"/>
      <c r="G352" t="s">
        <v>12788</v>
      </c>
      <c r="H352" s="73" t="s">
        <v>11553</v>
      </c>
      <c r="I352" s="73" t="s">
        <v>14081</v>
      </c>
      <c r="J352" s="73" t="s">
        <v>16011</v>
      </c>
      <c r="K352" s="73">
        <v>375.5</v>
      </c>
      <c r="Q352" s="260">
        <v>8.0399999999999991</v>
      </c>
      <c r="R352" s="260">
        <v>0</v>
      </c>
      <c r="T352" s="260">
        <v>2150.1875</v>
      </c>
      <c r="U352" s="260">
        <v>0.3280668263480076</v>
      </c>
      <c r="AC352" s="73">
        <v>3.2</v>
      </c>
      <c r="AU352" s="260">
        <v>26.246428571428574</v>
      </c>
      <c r="AW352" s="260">
        <v>34.75</v>
      </c>
      <c r="AX352" s="260">
        <v>0.22360679774997896</v>
      </c>
      <c r="AZ352" s="73">
        <v>1</v>
      </c>
      <c r="BA352">
        <v>687.42472029999999</v>
      </c>
      <c r="BD352" s="73" t="s">
        <v>16012</v>
      </c>
    </row>
    <row r="353" spans="2:56" x14ac:dyDescent="0.2">
      <c r="B353" s="43">
        <v>1</v>
      </c>
      <c r="C353" s="73" t="s">
        <v>14538</v>
      </c>
      <c r="E353" s="73"/>
      <c r="F353" s="73"/>
      <c r="G353" t="s">
        <v>12788</v>
      </c>
      <c r="H353" s="73" t="s">
        <v>11553</v>
      </c>
      <c r="I353" s="73" t="s">
        <v>14081</v>
      </c>
      <c r="J353" s="73" t="s">
        <v>16011</v>
      </c>
      <c r="K353" s="73">
        <v>375.5</v>
      </c>
      <c r="Q353" s="260">
        <v>8.0399999999999991</v>
      </c>
      <c r="R353" s="260">
        <v>0</v>
      </c>
      <c r="T353" s="260">
        <v>2150.1875</v>
      </c>
      <c r="U353" s="260">
        <v>0.3280668263480076</v>
      </c>
      <c r="AC353" s="73">
        <v>3.2</v>
      </c>
      <c r="AU353" s="260">
        <v>26.246428571428574</v>
      </c>
      <c r="AW353" s="260">
        <v>34.75</v>
      </c>
      <c r="AX353" s="260">
        <v>0.22360679774997896</v>
      </c>
      <c r="AZ353" s="73">
        <v>1</v>
      </c>
      <c r="BA353">
        <v>178.34154269999999</v>
      </c>
      <c r="BD353" s="73" t="s">
        <v>16012</v>
      </c>
    </row>
    <row r="354" spans="2:56" x14ac:dyDescent="0.2">
      <c r="B354" s="43">
        <v>1</v>
      </c>
      <c r="C354" s="73" t="s">
        <v>14538</v>
      </c>
      <c r="E354" s="73"/>
      <c r="F354" s="73"/>
      <c r="G354" t="s">
        <v>12788</v>
      </c>
      <c r="H354" s="73" t="s">
        <v>11553</v>
      </c>
      <c r="I354" s="73" t="s">
        <v>14081</v>
      </c>
      <c r="J354" s="73" t="s">
        <v>16011</v>
      </c>
      <c r="K354" s="73">
        <v>375.5</v>
      </c>
      <c r="Q354" s="260">
        <v>8.0399999999999991</v>
      </c>
      <c r="R354" s="260">
        <v>0</v>
      </c>
      <c r="T354" s="260">
        <v>2150.1875</v>
      </c>
      <c r="U354" s="260">
        <v>0.3280668263480076</v>
      </c>
      <c r="AC354" s="73">
        <v>3.2</v>
      </c>
      <c r="AU354" s="260">
        <v>26.246428571428574</v>
      </c>
      <c r="AW354" s="260">
        <v>34.75</v>
      </c>
      <c r="AX354" s="260">
        <v>0.22360679774997896</v>
      </c>
      <c r="AZ354" s="73">
        <v>1</v>
      </c>
      <c r="BA354">
        <v>770.04201479999995</v>
      </c>
      <c r="BD354" s="73" t="s">
        <v>16012</v>
      </c>
    </row>
    <row r="355" spans="2:56" x14ac:dyDescent="0.2">
      <c r="B355" s="43">
        <v>1</v>
      </c>
      <c r="C355" s="73" t="s">
        <v>14538</v>
      </c>
      <c r="E355" s="73"/>
      <c r="F355" s="73"/>
      <c r="G355" t="s">
        <v>12788</v>
      </c>
      <c r="H355" s="73" t="s">
        <v>11553</v>
      </c>
      <c r="I355" s="73" t="s">
        <v>14081</v>
      </c>
      <c r="J355" s="73" t="s">
        <v>16011</v>
      </c>
      <c r="K355" s="73">
        <v>375.5</v>
      </c>
      <c r="Q355" s="260">
        <v>8.0399999999999991</v>
      </c>
      <c r="R355" s="260">
        <v>0</v>
      </c>
      <c r="T355" s="260">
        <v>2150.1875</v>
      </c>
      <c r="U355" s="260">
        <v>0.3280668263480076</v>
      </c>
      <c r="AC355" s="73">
        <v>3.2</v>
      </c>
      <c r="AU355" s="260">
        <v>26.246428571428574</v>
      </c>
      <c r="AW355" s="260">
        <v>34.75</v>
      </c>
      <c r="AX355" s="260">
        <v>0.22360679774997896</v>
      </c>
      <c r="AZ355" s="73">
        <v>1</v>
      </c>
      <c r="BA355">
        <v>844.25884259999998</v>
      </c>
      <c r="BD355" s="73" t="s">
        <v>16012</v>
      </c>
    </row>
    <row r="356" spans="2:56" x14ac:dyDescent="0.2">
      <c r="B356" s="43">
        <v>1</v>
      </c>
      <c r="C356" s="73" t="s">
        <v>14538</v>
      </c>
      <c r="E356" s="73"/>
      <c r="F356" s="73"/>
      <c r="G356" t="s">
        <v>12788</v>
      </c>
      <c r="H356" s="73" t="s">
        <v>11553</v>
      </c>
      <c r="I356" s="73" t="s">
        <v>14081</v>
      </c>
      <c r="J356" s="73" t="s">
        <v>16011</v>
      </c>
      <c r="K356" s="73">
        <v>375.5</v>
      </c>
      <c r="Q356" s="260">
        <v>8.0399999999999991</v>
      </c>
      <c r="R356" s="260">
        <v>0</v>
      </c>
      <c r="T356" s="260">
        <v>2150.1875</v>
      </c>
      <c r="U356" s="260">
        <v>0.3280668263480076</v>
      </c>
      <c r="AC356" s="73">
        <v>3.2</v>
      </c>
      <c r="AU356" s="260">
        <v>26.246428571428574</v>
      </c>
      <c r="AW356" s="260">
        <v>34.75</v>
      </c>
      <c r="AX356" s="260">
        <v>0.22360679774997896</v>
      </c>
      <c r="AZ356" s="73">
        <v>1</v>
      </c>
      <c r="BA356">
        <v>663.20393509999997</v>
      </c>
      <c r="BD356" s="73" t="s">
        <v>16012</v>
      </c>
    </row>
    <row r="357" spans="2:56" x14ac:dyDescent="0.2">
      <c r="B357" s="43">
        <v>1</v>
      </c>
      <c r="C357" s="73" t="s">
        <v>14538</v>
      </c>
      <c r="E357" s="73"/>
      <c r="F357" s="73"/>
      <c r="G357" t="s">
        <v>12788</v>
      </c>
      <c r="H357" s="73" t="s">
        <v>11553</v>
      </c>
      <c r="I357" s="73" t="s">
        <v>14081</v>
      </c>
      <c r="J357" s="73" t="s">
        <v>16011</v>
      </c>
      <c r="K357" s="73">
        <v>375.5</v>
      </c>
      <c r="Q357" s="260">
        <v>8.0399999999999991</v>
      </c>
      <c r="R357" s="260">
        <v>0</v>
      </c>
      <c r="T357" s="260">
        <v>2150.1875</v>
      </c>
      <c r="U357" s="260">
        <v>0.3280668263480076</v>
      </c>
      <c r="AC357" s="73">
        <v>3.2</v>
      </c>
      <c r="AU357" s="260">
        <v>26.246428571428574</v>
      </c>
      <c r="AW357" s="260">
        <v>34.75</v>
      </c>
      <c r="AX357" s="260">
        <v>0.22360679774997896</v>
      </c>
      <c r="AZ357" s="73">
        <v>1</v>
      </c>
      <c r="BA357">
        <v>621.17597290000003</v>
      </c>
      <c r="BD357" s="73" t="s">
        <v>16012</v>
      </c>
    </row>
    <row r="358" spans="2:56" x14ac:dyDescent="0.2">
      <c r="B358" s="43">
        <v>1</v>
      </c>
      <c r="C358" s="73" t="s">
        <v>14538</v>
      </c>
      <c r="E358" s="73"/>
      <c r="F358" s="73"/>
      <c r="G358" t="s">
        <v>12788</v>
      </c>
      <c r="H358" s="73" t="s">
        <v>11553</v>
      </c>
      <c r="I358" s="73" t="s">
        <v>14081</v>
      </c>
      <c r="J358" s="73" t="s">
        <v>16011</v>
      </c>
      <c r="K358" s="73">
        <v>375.5</v>
      </c>
      <c r="Q358" s="260">
        <v>8.0399999999999991</v>
      </c>
      <c r="R358" s="260">
        <v>0</v>
      </c>
      <c r="T358" s="260">
        <v>2150.1875</v>
      </c>
      <c r="U358" s="260">
        <v>0.3280668263480076</v>
      </c>
      <c r="AC358" s="73">
        <v>3.2</v>
      </c>
      <c r="AU358" s="260">
        <v>26.246428571428574</v>
      </c>
      <c r="AW358" s="260">
        <v>34.75</v>
      </c>
      <c r="AX358" s="260">
        <v>0.22360679774997896</v>
      </c>
      <c r="AZ358" s="73">
        <v>1</v>
      </c>
      <c r="BA358">
        <v>193.69699009999999</v>
      </c>
      <c r="BD358" s="73" t="s">
        <v>16012</v>
      </c>
    </row>
    <row r="359" spans="2:56" x14ac:dyDescent="0.2">
      <c r="B359" s="43">
        <v>1</v>
      </c>
      <c r="C359" s="73" t="s">
        <v>14538</v>
      </c>
      <c r="E359" s="73"/>
      <c r="F359" s="73"/>
      <c r="G359" t="s">
        <v>12788</v>
      </c>
      <c r="H359" s="73" t="s">
        <v>11553</v>
      </c>
      <c r="I359" s="73" t="s">
        <v>14081</v>
      </c>
      <c r="J359" s="73" t="s">
        <v>16011</v>
      </c>
      <c r="K359" s="73">
        <v>561</v>
      </c>
      <c r="Q359" s="260">
        <v>7.8909090909090915</v>
      </c>
      <c r="R359" s="260">
        <v>1.2582848310586652E-3</v>
      </c>
      <c r="T359" s="260">
        <v>2133.375</v>
      </c>
      <c r="U359" s="260">
        <v>0.49661728141004102</v>
      </c>
      <c r="AC359" s="73">
        <v>2.4449999999999998</v>
      </c>
      <c r="AU359" s="260">
        <v>26.263932107496466</v>
      </c>
      <c r="AW359" s="260">
        <v>34.75</v>
      </c>
      <c r="AX359" s="260">
        <v>0.22360679774997896</v>
      </c>
      <c r="AZ359" s="73">
        <v>1</v>
      </c>
      <c r="BA359">
        <v>206.5769659</v>
      </c>
      <c r="BD359" s="73" t="s">
        <v>16012</v>
      </c>
    </row>
    <row r="360" spans="2:56" x14ac:dyDescent="0.2">
      <c r="B360" s="43">
        <v>1</v>
      </c>
      <c r="C360" s="73" t="s">
        <v>14538</v>
      </c>
      <c r="E360" s="73"/>
      <c r="F360" s="73"/>
      <c r="G360" t="s">
        <v>12788</v>
      </c>
      <c r="H360" s="73" t="s">
        <v>11553</v>
      </c>
      <c r="I360" s="73" t="s">
        <v>14081</v>
      </c>
      <c r="J360" s="73" t="s">
        <v>16011</v>
      </c>
      <c r="K360" s="73">
        <v>561</v>
      </c>
      <c r="Q360" s="260">
        <v>7.8909090909090915</v>
      </c>
      <c r="R360" s="260">
        <v>1.2582848310586652E-3</v>
      </c>
      <c r="T360" s="260">
        <v>2133.375</v>
      </c>
      <c r="U360" s="260">
        <v>0.49661728141004102</v>
      </c>
      <c r="AC360" s="73">
        <v>2.4449999999999998</v>
      </c>
      <c r="AU360" s="260">
        <v>26.263932107496466</v>
      </c>
      <c r="AW360" s="260">
        <v>34.75</v>
      </c>
      <c r="AX360" s="260">
        <v>0.22360679774997896</v>
      </c>
      <c r="AZ360" s="73">
        <v>1</v>
      </c>
      <c r="BA360">
        <v>495.82680499999998</v>
      </c>
      <c r="BD360" s="73" t="s">
        <v>16012</v>
      </c>
    </row>
    <row r="361" spans="2:56" x14ac:dyDescent="0.2">
      <c r="B361" s="43">
        <v>1</v>
      </c>
      <c r="C361" s="73" t="s">
        <v>14538</v>
      </c>
      <c r="E361" s="73"/>
      <c r="F361" s="73"/>
      <c r="G361" t="s">
        <v>12788</v>
      </c>
      <c r="H361" s="73" t="s">
        <v>11553</v>
      </c>
      <c r="I361" s="73" t="s">
        <v>14081</v>
      </c>
      <c r="J361" s="73" t="s">
        <v>16011</v>
      </c>
      <c r="K361" s="73">
        <v>561</v>
      </c>
      <c r="Q361" s="260">
        <v>7.8909090909090915</v>
      </c>
      <c r="R361" s="260">
        <v>1.2582848310586652E-3</v>
      </c>
      <c r="T361" s="260">
        <v>2133.375</v>
      </c>
      <c r="U361" s="260">
        <v>0.49661728141004102</v>
      </c>
      <c r="AC361" s="73">
        <v>2.4449999999999998</v>
      </c>
      <c r="AU361" s="260">
        <v>26.263932107496466</v>
      </c>
      <c r="AW361" s="260">
        <v>34.75</v>
      </c>
      <c r="AX361" s="260">
        <v>0.22360679774997896</v>
      </c>
      <c r="AZ361" s="73">
        <v>1</v>
      </c>
      <c r="BA361">
        <v>260.93932530000001</v>
      </c>
      <c r="BD361" s="73" t="s">
        <v>16012</v>
      </c>
    </row>
    <row r="362" spans="2:56" x14ac:dyDescent="0.2">
      <c r="B362" s="43">
        <v>1</v>
      </c>
      <c r="C362" s="73" t="s">
        <v>14538</v>
      </c>
      <c r="E362" s="73"/>
      <c r="F362" s="73"/>
      <c r="G362" t="s">
        <v>12788</v>
      </c>
      <c r="H362" s="73" t="s">
        <v>11553</v>
      </c>
      <c r="I362" s="73" t="s">
        <v>14081</v>
      </c>
      <c r="J362" s="73" t="s">
        <v>16011</v>
      </c>
      <c r="K362" s="73">
        <v>561</v>
      </c>
      <c r="Q362" s="260">
        <v>7.8909090909090915</v>
      </c>
      <c r="R362" s="260">
        <v>1.2582848310586652E-3</v>
      </c>
      <c r="T362" s="260">
        <v>2133.375</v>
      </c>
      <c r="U362" s="260">
        <v>0.49661728141004102</v>
      </c>
      <c r="AC362" s="73">
        <v>2.4449999999999998</v>
      </c>
      <c r="AU362" s="260">
        <v>26.263932107496466</v>
      </c>
      <c r="AW362" s="260">
        <v>34.75</v>
      </c>
      <c r="AX362" s="260">
        <v>0.22360679774997896</v>
      </c>
      <c r="AZ362" s="73">
        <v>1</v>
      </c>
      <c r="BA362">
        <v>496.29514330000001</v>
      </c>
      <c r="BD362" s="73" t="s">
        <v>16012</v>
      </c>
    </row>
    <row r="363" spans="2:56" x14ac:dyDescent="0.2">
      <c r="B363" s="43">
        <v>1</v>
      </c>
      <c r="C363" s="73" t="s">
        <v>14538</v>
      </c>
      <c r="E363" s="73"/>
      <c r="F363" s="73"/>
      <c r="G363" t="s">
        <v>12788</v>
      </c>
      <c r="H363" s="73" t="s">
        <v>11553</v>
      </c>
      <c r="I363" s="73" t="s">
        <v>14081</v>
      </c>
      <c r="J363" s="73" t="s">
        <v>16011</v>
      </c>
      <c r="K363" s="73">
        <v>561</v>
      </c>
      <c r="Q363" s="260">
        <v>7.8909090909090915</v>
      </c>
      <c r="R363" s="260">
        <v>1.2582848310586652E-3</v>
      </c>
      <c r="T363" s="260">
        <v>2133.375</v>
      </c>
      <c r="U363" s="260">
        <v>0.49661728141004102</v>
      </c>
      <c r="AC363" s="73">
        <v>2.4449999999999998</v>
      </c>
      <c r="AU363" s="260">
        <v>26.263932107496466</v>
      </c>
      <c r="AW363" s="260">
        <v>34.75</v>
      </c>
      <c r="AX363" s="260">
        <v>0.22360679774997896</v>
      </c>
      <c r="AZ363" s="73">
        <v>1</v>
      </c>
      <c r="BA363">
        <v>810.51629170000001</v>
      </c>
      <c r="BD363" s="73" t="s">
        <v>16012</v>
      </c>
    </row>
    <row r="364" spans="2:56" x14ac:dyDescent="0.2">
      <c r="B364" s="43">
        <v>1</v>
      </c>
      <c r="C364" s="73" t="s">
        <v>14538</v>
      </c>
      <c r="E364" s="73"/>
      <c r="F364" s="73"/>
      <c r="G364" t="s">
        <v>12788</v>
      </c>
      <c r="H364" s="73" t="s">
        <v>11553</v>
      </c>
      <c r="I364" s="73" t="s">
        <v>14081</v>
      </c>
      <c r="J364" s="73" t="s">
        <v>16011</v>
      </c>
      <c r="K364" s="73">
        <v>561</v>
      </c>
      <c r="Q364" s="260">
        <v>7.8909090909090915</v>
      </c>
      <c r="R364" s="260">
        <v>1.2582848310586652E-3</v>
      </c>
      <c r="T364" s="260">
        <v>2133.375</v>
      </c>
      <c r="U364" s="260">
        <v>0.49661728141004102</v>
      </c>
      <c r="AC364" s="73">
        <v>2.4449999999999998</v>
      </c>
      <c r="AU364" s="260">
        <v>26.263932107496466</v>
      </c>
      <c r="AW364" s="260">
        <v>34.75</v>
      </c>
      <c r="AX364" s="260">
        <v>0.22360679774997896</v>
      </c>
      <c r="AZ364" s="73">
        <v>1</v>
      </c>
      <c r="BA364">
        <v>368.02109289999999</v>
      </c>
      <c r="BD364" s="73" t="s">
        <v>16012</v>
      </c>
    </row>
    <row r="365" spans="2:56" x14ac:dyDescent="0.2">
      <c r="B365" s="43">
        <v>1</v>
      </c>
      <c r="C365" s="73" t="s">
        <v>14538</v>
      </c>
      <c r="E365" s="73"/>
      <c r="F365" s="73"/>
      <c r="G365" t="s">
        <v>12788</v>
      </c>
      <c r="H365" s="73" t="s">
        <v>11553</v>
      </c>
      <c r="I365" s="73" t="s">
        <v>14081</v>
      </c>
      <c r="J365" s="73" t="s">
        <v>16011</v>
      </c>
      <c r="K365" s="73">
        <v>561</v>
      </c>
      <c r="Q365" s="260">
        <v>7.8909090909090915</v>
      </c>
      <c r="R365" s="260">
        <v>1.2582848310586652E-3</v>
      </c>
      <c r="T365" s="260">
        <v>2133.375</v>
      </c>
      <c r="U365" s="260">
        <v>0.49661728141004102</v>
      </c>
      <c r="AC365" s="73">
        <v>2.4449999999999998</v>
      </c>
      <c r="AU365" s="260">
        <v>26.263932107496466</v>
      </c>
      <c r="AW365" s="260">
        <v>34.75</v>
      </c>
      <c r="AX365" s="260">
        <v>0.22360679774997896</v>
      </c>
      <c r="AZ365" s="73">
        <v>1</v>
      </c>
      <c r="BA365">
        <v>790.39926070000001</v>
      </c>
      <c r="BD365" s="73" t="s">
        <v>16012</v>
      </c>
    </row>
    <row r="366" spans="2:56" x14ac:dyDescent="0.2">
      <c r="B366" s="43">
        <v>1</v>
      </c>
      <c r="C366" s="73" t="s">
        <v>14538</v>
      </c>
      <c r="E366" s="73"/>
      <c r="F366" s="73"/>
      <c r="G366" t="s">
        <v>12788</v>
      </c>
      <c r="H366" s="73" t="s">
        <v>11553</v>
      </c>
      <c r="I366" s="73" t="s">
        <v>14081</v>
      </c>
      <c r="J366" s="73" t="s">
        <v>16011</v>
      </c>
      <c r="K366" s="73">
        <v>561</v>
      </c>
      <c r="Q366" s="260">
        <v>7.8909090909090915</v>
      </c>
      <c r="R366" s="260">
        <v>1.2582848310586652E-3</v>
      </c>
      <c r="T366" s="260">
        <v>2133.375</v>
      </c>
      <c r="U366" s="260">
        <v>0.49661728141004102</v>
      </c>
      <c r="AC366" s="73">
        <v>2.4449999999999998</v>
      </c>
      <c r="AU366" s="260">
        <v>26.263932107496466</v>
      </c>
      <c r="AW366" s="260">
        <v>34.75</v>
      </c>
      <c r="AX366" s="260">
        <v>0.22360679774997896</v>
      </c>
      <c r="AZ366" s="73">
        <v>1</v>
      </c>
      <c r="BA366">
        <v>318.13119319999998</v>
      </c>
      <c r="BD366" s="73" t="s">
        <v>16012</v>
      </c>
    </row>
    <row r="367" spans="2:56" x14ac:dyDescent="0.2">
      <c r="B367" s="43">
        <v>1</v>
      </c>
      <c r="C367" s="73" t="s">
        <v>14538</v>
      </c>
      <c r="E367" s="73"/>
      <c r="F367" s="73"/>
      <c r="G367" t="s">
        <v>12788</v>
      </c>
      <c r="H367" s="73" t="s">
        <v>11553</v>
      </c>
      <c r="I367" s="73" t="s">
        <v>14081</v>
      </c>
      <c r="J367" s="73" t="s">
        <v>16011</v>
      </c>
      <c r="K367" s="73">
        <v>561</v>
      </c>
      <c r="Q367" s="260">
        <v>7.8909090909090915</v>
      </c>
      <c r="R367" s="260">
        <v>1.2582848310586652E-3</v>
      </c>
      <c r="T367" s="260">
        <v>2133.375</v>
      </c>
      <c r="U367" s="260">
        <v>0.49661728141004102</v>
      </c>
      <c r="AC367" s="73">
        <v>2.4449999999999998</v>
      </c>
      <c r="AU367" s="260">
        <v>26.263932107496466</v>
      </c>
      <c r="AW367" s="260">
        <v>34.75</v>
      </c>
      <c r="AX367" s="260">
        <v>0.22360679774997896</v>
      </c>
      <c r="AZ367" s="73">
        <v>1</v>
      </c>
      <c r="BA367">
        <v>585.52625969999997</v>
      </c>
      <c r="BD367" s="73" t="s">
        <v>16012</v>
      </c>
    </row>
    <row r="368" spans="2:56" x14ac:dyDescent="0.2">
      <c r="B368" s="43">
        <v>1</v>
      </c>
      <c r="C368" s="73" t="s">
        <v>14538</v>
      </c>
      <c r="E368" s="73"/>
      <c r="F368" s="73"/>
      <c r="G368" t="s">
        <v>12788</v>
      </c>
      <c r="H368" s="73" t="s">
        <v>11553</v>
      </c>
      <c r="I368" s="73" t="s">
        <v>14081</v>
      </c>
      <c r="J368" s="73" t="s">
        <v>16011</v>
      </c>
      <c r="K368" s="73">
        <v>561</v>
      </c>
      <c r="Q368" s="260">
        <v>7.8909090909090915</v>
      </c>
      <c r="R368" s="260">
        <v>1.2582848310586652E-3</v>
      </c>
      <c r="T368" s="260">
        <v>2133.375</v>
      </c>
      <c r="U368" s="260">
        <v>0.49661728141004102</v>
      </c>
      <c r="AC368" s="73">
        <v>2.4449999999999998</v>
      </c>
      <c r="AU368" s="260">
        <v>26.263932107496466</v>
      </c>
      <c r="AW368" s="260">
        <v>34.75</v>
      </c>
      <c r="AX368" s="260">
        <v>0.22360679774997896</v>
      </c>
      <c r="AZ368" s="73">
        <v>1</v>
      </c>
      <c r="BA368">
        <v>250.972296</v>
      </c>
      <c r="BD368" s="73" t="s">
        <v>16012</v>
      </c>
    </row>
    <row r="369" spans="2:56" x14ac:dyDescent="0.2">
      <c r="B369" s="43">
        <v>1</v>
      </c>
      <c r="C369" s="73" t="s">
        <v>14538</v>
      </c>
      <c r="E369" s="73"/>
      <c r="F369" s="73"/>
      <c r="G369" t="s">
        <v>12788</v>
      </c>
      <c r="H369" s="73" t="s">
        <v>11553</v>
      </c>
      <c r="I369" s="73" t="s">
        <v>14081</v>
      </c>
      <c r="J369" s="73" t="s">
        <v>16011</v>
      </c>
      <c r="K369" s="73">
        <v>561</v>
      </c>
      <c r="Q369" s="260">
        <v>7.8909090909090915</v>
      </c>
      <c r="R369" s="260">
        <v>1.2582848310586652E-3</v>
      </c>
      <c r="T369" s="260">
        <v>2133.375</v>
      </c>
      <c r="U369" s="260">
        <v>0.49661728141004102</v>
      </c>
      <c r="AC369" s="73">
        <v>2.4449999999999998</v>
      </c>
      <c r="AU369" s="260">
        <v>26.263932107496466</v>
      </c>
      <c r="AW369" s="260">
        <v>34.75</v>
      </c>
      <c r="AX369" s="260">
        <v>0.22360679774997896</v>
      </c>
      <c r="AZ369" s="73">
        <v>1</v>
      </c>
      <c r="BA369">
        <v>208.99627380000001</v>
      </c>
      <c r="BD369" s="73" t="s">
        <v>16012</v>
      </c>
    </row>
    <row r="370" spans="2:56" x14ac:dyDescent="0.2">
      <c r="B370" s="43">
        <v>1</v>
      </c>
      <c r="C370" s="73" t="s">
        <v>14538</v>
      </c>
      <c r="E370" s="73"/>
      <c r="F370" s="73"/>
      <c r="G370" t="s">
        <v>12788</v>
      </c>
      <c r="H370" s="73" t="s">
        <v>11553</v>
      </c>
      <c r="I370" s="73" t="s">
        <v>14081</v>
      </c>
      <c r="J370" s="73" t="s">
        <v>16011</v>
      </c>
      <c r="K370" s="73">
        <v>561</v>
      </c>
      <c r="Q370" s="260">
        <v>7.8909090909090915</v>
      </c>
      <c r="R370" s="260">
        <v>1.2582848310586652E-3</v>
      </c>
      <c r="T370" s="260">
        <v>2133.375</v>
      </c>
      <c r="U370" s="260">
        <v>0.49661728141004102</v>
      </c>
      <c r="AC370" s="73">
        <v>2.4449999999999998</v>
      </c>
      <c r="AU370" s="260">
        <v>26.263932107496466</v>
      </c>
      <c r="AW370" s="260">
        <v>34.75</v>
      </c>
      <c r="AX370" s="260">
        <v>0.22360679774997896</v>
      </c>
      <c r="AZ370" s="73">
        <v>1</v>
      </c>
      <c r="BA370">
        <v>569.39466170000003</v>
      </c>
      <c r="BD370" s="73" t="s">
        <v>16012</v>
      </c>
    </row>
    <row r="371" spans="2:56" x14ac:dyDescent="0.2">
      <c r="B371" s="43">
        <v>1</v>
      </c>
      <c r="C371" s="73" t="s">
        <v>14538</v>
      </c>
      <c r="E371" s="73"/>
      <c r="F371" s="73"/>
      <c r="G371" t="s">
        <v>12788</v>
      </c>
      <c r="H371" s="73" t="s">
        <v>11553</v>
      </c>
      <c r="I371" s="73" t="s">
        <v>14081</v>
      </c>
      <c r="J371" s="73" t="s">
        <v>16011</v>
      </c>
      <c r="K371" s="73">
        <v>977.5</v>
      </c>
      <c r="Q371" s="260">
        <v>7.6950000000000003</v>
      </c>
      <c r="R371" s="260">
        <v>1.2745319221005506E-3</v>
      </c>
      <c r="T371" s="260">
        <v>2182.4545454545455</v>
      </c>
      <c r="U371" s="260">
        <v>0.23423238809890801</v>
      </c>
      <c r="AC371" s="73">
        <v>1.78</v>
      </c>
      <c r="AU371" s="260">
        <v>27.664992927864215</v>
      </c>
      <c r="AW371" s="260">
        <v>34.75</v>
      </c>
      <c r="AX371" s="260">
        <v>0.22360679774997896</v>
      </c>
      <c r="AZ371" s="73">
        <v>1</v>
      </c>
      <c r="BA371">
        <v>186.17308750000001</v>
      </c>
      <c r="BD371" s="73" t="s">
        <v>16012</v>
      </c>
    </row>
    <row r="372" spans="2:56" x14ac:dyDescent="0.2">
      <c r="B372" s="43">
        <v>1</v>
      </c>
      <c r="C372" s="73" t="s">
        <v>14538</v>
      </c>
      <c r="E372" s="73"/>
      <c r="F372" s="73"/>
      <c r="G372" t="s">
        <v>12788</v>
      </c>
      <c r="H372" s="73" t="s">
        <v>11553</v>
      </c>
      <c r="I372" s="73" t="s">
        <v>14081</v>
      </c>
      <c r="J372" s="73" t="s">
        <v>16011</v>
      </c>
      <c r="K372" s="73">
        <v>977.5</v>
      </c>
      <c r="Q372" s="260">
        <v>7.6950000000000003</v>
      </c>
      <c r="R372" s="260">
        <v>1.2745319221005506E-3</v>
      </c>
      <c r="T372" s="260">
        <v>2182.4545454545455</v>
      </c>
      <c r="U372" s="260">
        <v>0.23423238809890801</v>
      </c>
      <c r="AC372" s="73">
        <v>1.78</v>
      </c>
      <c r="AU372" s="260">
        <v>27.664992927864215</v>
      </c>
      <c r="AW372" s="260">
        <v>34.75</v>
      </c>
      <c r="AX372" s="260">
        <v>0.22360679774997896</v>
      </c>
      <c r="AZ372" s="73">
        <v>1</v>
      </c>
      <c r="BA372">
        <v>104.33843160000001</v>
      </c>
      <c r="BD372" s="73" t="s">
        <v>16012</v>
      </c>
    </row>
    <row r="373" spans="2:56" x14ac:dyDescent="0.2">
      <c r="B373" s="43">
        <v>1</v>
      </c>
      <c r="C373" s="73" t="s">
        <v>14538</v>
      </c>
      <c r="E373" s="73"/>
      <c r="F373" s="73"/>
      <c r="G373" t="s">
        <v>12788</v>
      </c>
      <c r="H373" s="73" t="s">
        <v>11553</v>
      </c>
      <c r="I373" s="73" t="s">
        <v>14081</v>
      </c>
      <c r="J373" s="73" t="s">
        <v>16011</v>
      </c>
      <c r="K373" s="73">
        <v>977.5</v>
      </c>
      <c r="Q373" s="260">
        <v>7.6950000000000003</v>
      </c>
      <c r="R373" s="260">
        <v>1.2745319221005506E-3</v>
      </c>
      <c r="T373" s="260">
        <v>2182.4545454545455</v>
      </c>
      <c r="U373" s="260">
        <v>0.23423238809890801</v>
      </c>
      <c r="AC373" s="73">
        <v>1.78</v>
      </c>
      <c r="AU373" s="260">
        <v>27.664992927864215</v>
      </c>
      <c r="AW373" s="260">
        <v>34.75</v>
      </c>
      <c r="AX373" s="260">
        <v>0.22360679774997896</v>
      </c>
      <c r="AZ373" s="73">
        <v>1</v>
      </c>
      <c r="BA373">
        <v>178.91768590000001</v>
      </c>
      <c r="BD373" s="73" t="s">
        <v>16012</v>
      </c>
    </row>
    <row r="374" spans="2:56" x14ac:dyDescent="0.2">
      <c r="B374" s="43">
        <v>1</v>
      </c>
      <c r="C374" s="73" t="s">
        <v>14538</v>
      </c>
      <c r="E374" s="73"/>
      <c r="F374" s="73"/>
      <c r="G374" t="s">
        <v>12788</v>
      </c>
      <c r="H374" s="73" t="s">
        <v>11553</v>
      </c>
      <c r="I374" s="73" t="s">
        <v>14081</v>
      </c>
      <c r="J374" s="73" t="s">
        <v>16011</v>
      </c>
      <c r="K374" s="73">
        <v>977.5</v>
      </c>
      <c r="Q374" s="260">
        <v>7.6950000000000003</v>
      </c>
      <c r="R374" s="260">
        <v>1.2745319221005506E-3</v>
      </c>
      <c r="T374" s="260">
        <v>2182.4545454545455</v>
      </c>
      <c r="U374" s="260">
        <v>0.23423238809890801</v>
      </c>
      <c r="AC374" s="73">
        <v>1.78</v>
      </c>
      <c r="AU374" s="260">
        <v>27.664992927864215</v>
      </c>
      <c r="AW374" s="260">
        <v>34.75</v>
      </c>
      <c r="AX374" s="260">
        <v>0.22360679774997896</v>
      </c>
      <c r="AZ374" s="73">
        <v>1</v>
      </c>
      <c r="BA374">
        <v>234.57130380000001</v>
      </c>
      <c r="BD374" s="73" t="s">
        <v>16012</v>
      </c>
    </row>
    <row r="375" spans="2:56" x14ac:dyDescent="0.2">
      <c r="B375" s="43">
        <v>1</v>
      </c>
      <c r="C375" s="73" t="s">
        <v>14538</v>
      </c>
      <c r="E375" s="73"/>
      <c r="F375" s="73"/>
      <c r="G375" t="s">
        <v>12788</v>
      </c>
      <c r="H375" s="73" t="s">
        <v>11553</v>
      </c>
      <c r="I375" s="73" t="s">
        <v>14081</v>
      </c>
      <c r="J375" s="73" t="s">
        <v>16011</v>
      </c>
      <c r="K375" s="73">
        <v>977.5</v>
      </c>
      <c r="Q375" s="260">
        <v>7.6950000000000003</v>
      </c>
      <c r="R375" s="260">
        <v>1.2745319221005506E-3</v>
      </c>
      <c r="T375" s="260">
        <v>2182.4545454545455</v>
      </c>
      <c r="U375" s="260">
        <v>0.23423238809890801</v>
      </c>
      <c r="AC375" s="73">
        <v>1.78</v>
      </c>
      <c r="AU375" s="260">
        <v>27.664992927864215</v>
      </c>
      <c r="AW375" s="260">
        <v>34.75</v>
      </c>
      <c r="AX375" s="260">
        <v>0.22360679774997896</v>
      </c>
      <c r="AZ375" s="73">
        <v>1</v>
      </c>
      <c r="BA375">
        <v>83.062427200000002</v>
      </c>
      <c r="BD375" s="73" t="s">
        <v>16012</v>
      </c>
    </row>
    <row r="376" spans="2:56" x14ac:dyDescent="0.2">
      <c r="B376" s="43">
        <v>1</v>
      </c>
      <c r="C376" s="73" t="s">
        <v>14538</v>
      </c>
      <c r="E376" s="73"/>
      <c r="F376" s="73"/>
      <c r="G376" t="s">
        <v>12788</v>
      </c>
      <c r="H376" s="73" t="s">
        <v>11553</v>
      </c>
      <c r="I376" s="73" t="s">
        <v>14081</v>
      </c>
      <c r="J376" s="73" t="s">
        <v>16011</v>
      </c>
      <c r="K376" s="73">
        <v>977.5</v>
      </c>
      <c r="Q376" s="260">
        <v>7.6950000000000003</v>
      </c>
      <c r="R376" s="260">
        <v>1.2745319221005506E-3</v>
      </c>
      <c r="T376" s="260">
        <v>2182.4545454545455</v>
      </c>
      <c r="U376" s="260">
        <v>0.23423238809890801</v>
      </c>
      <c r="AC376" s="73">
        <v>1.78</v>
      </c>
      <c r="AU376" s="260">
        <v>27.664992927864215</v>
      </c>
      <c r="AW376" s="260">
        <v>34.75</v>
      </c>
      <c r="AX376" s="260">
        <v>0.22360679774997896</v>
      </c>
      <c r="AZ376" s="73">
        <v>1</v>
      </c>
      <c r="BA376">
        <v>532.74825659999999</v>
      </c>
      <c r="BD376" s="73" t="s">
        <v>16012</v>
      </c>
    </row>
    <row r="377" spans="2:56" x14ac:dyDescent="0.2">
      <c r="B377" s="43">
        <v>1</v>
      </c>
      <c r="C377" s="73" t="s">
        <v>14538</v>
      </c>
      <c r="E377" s="73"/>
      <c r="F377" s="73"/>
      <c r="G377" t="s">
        <v>12788</v>
      </c>
      <c r="H377" s="73" t="s">
        <v>11553</v>
      </c>
      <c r="I377" s="73" t="s">
        <v>14081</v>
      </c>
      <c r="J377" s="73" t="s">
        <v>16011</v>
      </c>
      <c r="K377" s="73">
        <v>977.5</v>
      </c>
      <c r="Q377" s="260">
        <v>7.6950000000000003</v>
      </c>
      <c r="R377" s="260">
        <v>1.2745319221005506E-3</v>
      </c>
      <c r="T377" s="260">
        <v>2182.4545454545455</v>
      </c>
      <c r="U377" s="260">
        <v>0.23423238809890801</v>
      </c>
      <c r="AC377" s="73">
        <v>1.78</v>
      </c>
      <c r="AU377" s="260">
        <v>27.664992927864215</v>
      </c>
      <c r="AW377" s="260">
        <v>34.75</v>
      </c>
      <c r="AX377" s="260">
        <v>0.22360679774997896</v>
      </c>
      <c r="AZ377" s="73">
        <v>1</v>
      </c>
      <c r="BA377">
        <v>-9.9521694539999999</v>
      </c>
      <c r="BD377" s="73" t="s">
        <v>16012</v>
      </c>
    </row>
    <row r="378" spans="2:56" x14ac:dyDescent="0.2">
      <c r="B378" s="43">
        <v>1</v>
      </c>
      <c r="C378" s="73" t="s">
        <v>14538</v>
      </c>
      <c r="E378" s="73"/>
      <c r="F378" s="73"/>
      <c r="G378" t="s">
        <v>12788</v>
      </c>
      <c r="H378" s="73" t="s">
        <v>11553</v>
      </c>
      <c r="I378" s="73" t="s">
        <v>14081</v>
      </c>
      <c r="J378" s="73" t="s">
        <v>16011</v>
      </c>
      <c r="K378" s="73">
        <v>977.5</v>
      </c>
      <c r="Q378" s="260">
        <v>7.6950000000000003</v>
      </c>
      <c r="R378" s="260">
        <v>1.2745319221005506E-3</v>
      </c>
      <c r="T378" s="260">
        <v>2182.4545454545455</v>
      </c>
      <c r="U378" s="260">
        <v>0.23423238809890801</v>
      </c>
      <c r="AC378" s="73">
        <v>1.78</v>
      </c>
      <c r="AU378" s="260">
        <v>27.664992927864215</v>
      </c>
      <c r="AW378" s="260">
        <v>34.75</v>
      </c>
      <c r="AX378" s="260">
        <v>0.22360679774997896</v>
      </c>
      <c r="AZ378" s="73">
        <v>1</v>
      </c>
      <c r="BA378">
        <v>261.45547049999999</v>
      </c>
      <c r="BD378" s="73" t="s">
        <v>16012</v>
      </c>
    </row>
    <row r="379" spans="2:56" x14ac:dyDescent="0.2">
      <c r="B379" s="43">
        <v>1</v>
      </c>
      <c r="C379" s="73" t="s">
        <v>14538</v>
      </c>
      <c r="E379" s="73"/>
      <c r="F379" s="73"/>
      <c r="G379" t="s">
        <v>12788</v>
      </c>
      <c r="H379" s="73" t="s">
        <v>11553</v>
      </c>
      <c r="I379" s="73" t="s">
        <v>14081</v>
      </c>
      <c r="J379" s="73" t="s">
        <v>16011</v>
      </c>
      <c r="K379" s="73">
        <v>602</v>
      </c>
      <c r="Q379" s="260">
        <v>7.8527272727272734</v>
      </c>
      <c r="R379" s="260">
        <v>3.7820485120258736E-3</v>
      </c>
      <c r="T379" s="260">
        <v>2139</v>
      </c>
      <c r="U379" s="260">
        <v>0.12994172844894958</v>
      </c>
      <c r="AC379" s="73">
        <v>2.4500000000000002</v>
      </c>
      <c r="AU379" s="260">
        <v>27.700919377652049</v>
      </c>
      <c r="AW379" s="260">
        <v>34.9</v>
      </c>
      <c r="AX379" s="260">
        <v>0.22360679774997896</v>
      </c>
      <c r="AZ379" s="73">
        <v>1</v>
      </c>
      <c r="BA379">
        <v>111.5505572</v>
      </c>
      <c r="BD379" s="73" t="s">
        <v>16012</v>
      </c>
    </row>
    <row r="380" spans="2:56" x14ac:dyDescent="0.2">
      <c r="B380" s="43">
        <v>1</v>
      </c>
      <c r="C380" s="73" t="s">
        <v>14538</v>
      </c>
      <c r="E380" s="73"/>
      <c r="F380" s="73"/>
      <c r="G380" t="s">
        <v>12788</v>
      </c>
      <c r="H380" s="73" t="s">
        <v>11553</v>
      </c>
      <c r="I380" s="73" t="s">
        <v>14081</v>
      </c>
      <c r="J380" s="73" t="s">
        <v>16011</v>
      </c>
      <c r="K380" s="73">
        <v>602</v>
      </c>
      <c r="Q380" s="260">
        <v>7.8527272727272734</v>
      </c>
      <c r="R380" s="260">
        <v>3.7820485120258736E-3</v>
      </c>
      <c r="T380" s="260">
        <v>2139</v>
      </c>
      <c r="U380" s="260">
        <v>0.12994172844894958</v>
      </c>
      <c r="AC380" s="73">
        <v>2.4500000000000002</v>
      </c>
      <c r="AU380" s="260">
        <v>27.700919377652049</v>
      </c>
      <c r="AW380" s="260">
        <v>34.9</v>
      </c>
      <c r="AX380" s="260">
        <v>0.22360679774997896</v>
      </c>
      <c r="AZ380" s="73">
        <v>1</v>
      </c>
      <c r="BA380">
        <v>415.77136560000002</v>
      </c>
      <c r="BD380" s="73" t="s">
        <v>16012</v>
      </c>
    </row>
    <row r="381" spans="2:56" x14ac:dyDescent="0.2">
      <c r="B381" s="43">
        <v>1</v>
      </c>
      <c r="C381" s="73" t="s">
        <v>14538</v>
      </c>
      <c r="E381" s="73"/>
      <c r="F381" s="73"/>
      <c r="G381" t="s">
        <v>12788</v>
      </c>
      <c r="H381" s="73" t="s">
        <v>11553</v>
      </c>
      <c r="I381" s="73" t="s">
        <v>14081</v>
      </c>
      <c r="J381" s="73" t="s">
        <v>16011</v>
      </c>
      <c r="K381" s="73">
        <v>602</v>
      </c>
      <c r="Q381" s="260">
        <v>7.8527272727272734</v>
      </c>
      <c r="R381" s="260">
        <v>3.7820485120258736E-3</v>
      </c>
      <c r="T381" s="260">
        <v>2139</v>
      </c>
      <c r="U381" s="260">
        <v>0.12994172844894958</v>
      </c>
      <c r="AC381" s="73">
        <v>2.4500000000000002</v>
      </c>
      <c r="AU381" s="260">
        <v>27.700919377652049</v>
      </c>
      <c r="AW381" s="260">
        <v>34.9</v>
      </c>
      <c r="AX381" s="260">
        <v>0.22360679774997896</v>
      </c>
      <c r="AZ381" s="73">
        <v>1</v>
      </c>
      <c r="BA381">
        <v>277.78689480000003</v>
      </c>
      <c r="BD381" s="73" t="s">
        <v>16012</v>
      </c>
    </row>
    <row r="382" spans="2:56" x14ac:dyDescent="0.2">
      <c r="B382" s="43">
        <v>1</v>
      </c>
      <c r="C382" s="73" t="s">
        <v>14538</v>
      </c>
      <c r="E382" s="73"/>
      <c r="F382" s="73"/>
      <c r="G382" t="s">
        <v>12788</v>
      </c>
      <c r="H382" s="73" t="s">
        <v>11553</v>
      </c>
      <c r="I382" s="73" t="s">
        <v>14081</v>
      </c>
      <c r="J382" s="73" t="s">
        <v>16011</v>
      </c>
      <c r="K382" s="73">
        <v>602</v>
      </c>
      <c r="Q382" s="260">
        <v>7.8527272727272734</v>
      </c>
      <c r="R382" s="260">
        <v>3.7820485120258736E-3</v>
      </c>
      <c r="T382" s="260">
        <v>2139</v>
      </c>
      <c r="U382" s="260">
        <v>0.12994172844894958</v>
      </c>
      <c r="AC382" s="73">
        <v>2.4500000000000002</v>
      </c>
      <c r="AU382" s="260">
        <v>27.700919377652049</v>
      </c>
      <c r="AW382" s="260">
        <v>34.9</v>
      </c>
      <c r="AX382" s="260">
        <v>0.22360679774997896</v>
      </c>
      <c r="AZ382" s="73">
        <v>1</v>
      </c>
      <c r="BA382">
        <v>1038.0118910000001</v>
      </c>
      <c r="BD382" s="73" t="s">
        <v>16012</v>
      </c>
    </row>
    <row r="383" spans="2:56" x14ac:dyDescent="0.2">
      <c r="B383" s="43">
        <v>1</v>
      </c>
      <c r="C383" s="73" t="s">
        <v>14538</v>
      </c>
      <c r="E383" s="73"/>
      <c r="F383" s="73"/>
      <c r="G383" t="s">
        <v>12788</v>
      </c>
      <c r="H383" s="73" t="s">
        <v>11553</v>
      </c>
      <c r="I383" s="73" t="s">
        <v>14081</v>
      </c>
      <c r="J383" s="73" t="s">
        <v>16011</v>
      </c>
      <c r="K383" s="73">
        <v>602</v>
      </c>
      <c r="Q383" s="260">
        <v>7.8527272727272734</v>
      </c>
      <c r="R383" s="260">
        <v>3.7820485120258736E-3</v>
      </c>
      <c r="T383" s="260">
        <v>2139</v>
      </c>
      <c r="U383" s="260">
        <v>0.12994172844894958</v>
      </c>
      <c r="AC383" s="73">
        <v>2.4500000000000002</v>
      </c>
      <c r="AU383" s="260">
        <v>27.700919377652049</v>
      </c>
      <c r="AW383" s="260">
        <v>34.9</v>
      </c>
      <c r="AX383" s="260">
        <v>0.22360679774997896</v>
      </c>
      <c r="AZ383" s="73">
        <v>1</v>
      </c>
      <c r="BA383">
        <v>69.498022989999996</v>
      </c>
      <c r="BD383" s="73" t="s">
        <v>16012</v>
      </c>
    </row>
    <row r="384" spans="2:56" x14ac:dyDescent="0.2">
      <c r="B384" s="43">
        <v>1</v>
      </c>
      <c r="C384" s="73" t="s">
        <v>14538</v>
      </c>
      <c r="E384" s="73"/>
      <c r="F384" s="73"/>
      <c r="G384" t="s">
        <v>12788</v>
      </c>
      <c r="H384" s="73" t="s">
        <v>11553</v>
      </c>
      <c r="I384" s="73" t="s">
        <v>14081</v>
      </c>
      <c r="J384" s="73" t="s">
        <v>16011</v>
      </c>
      <c r="K384" s="73">
        <v>602</v>
      </c>
      <c r="Q384" s="260">
        <v>7.8527272727272734</v>
      </c>
      <c r="R384" s="260">
        <v>3.7820485120258736E-3</v>
      </c>
      <c r="T384" s="260">
        <v>2139</v>
      </c>
      <c r="U384" s="260">
        <v>0.12994172844894958</v>
      </c>
      <c r="AC384" s="73">
        <v>2.4500000000000002</v>
      </c>
      <c r="AU384" s="260">
        <v>27.700919377652049</v>
      </c>
      <c r="AW384" s="260">
        <v>34.9</v>
      </c>
      <c r="AX384" s="260">
        <v>0.22360679774997896</v>
      </c>
      <c r="AZ384" s="73">
        <v>1</v>
      </c>
      <c r="BA384">
        <v>186.46748199999999</v>
      </c>
      <c r="BD384" s="73" t="s">
        <v>16012</v>
      </c>
    </row>
    <row r="385" spans="2:56" x14ac:dyDescent="0.2">
      <c r="B385" s="43">
        <v>1</v>
      </c>
      <c r="C385" s="73" t="s">
        <v>14538</v>
      </c>
      <c r="E385" s="73"/>
      <c r="F385" s="73"/>
      <c r="G385" t="s">
        <v>12788</v>
      </c>
      <c r="H385" s="73" t="s">
        <v>11553</v>
      </c>
      <c r="I385" s="73" t="s">
        <v>14081</v>
      </c>
      <c r="J385" s="73" t="s">
        <v>16011</v>
      </c>
      <c r="K385" s="73">
        <v>602</v>
      </c>
      <c r="Q385" s="260">
        <v>7.8527272727272734</v>
      </c>
      <c r="R385" s="260">
        <v>3.7820485120258736E-3</v>
      </c>
      <c r="T385" s="260">
        <v>2139</v>
      </c>
      <c r="U385" s="260">
        <v>0.12994172844894958</v>
      </c>
      <c r="AC385" s="73">
        <v>2.4500000000000002</v>
      </c>
      <c r="AU385" s="260">
        <v>27.700919377652049</v>
      </c>
      <c r="AW385" s="260">
        <v>34.9</v>
      </c>
      <c r="AX385" s="260">
        <v>0.22360679774997896</v>
      </c>
      <c r="AZ385" s="73">
        <v>1</v>
      </c>
      <c r="BA385">
        <v>726.85949349999999</v>
      </c>
      <c r="BD385" s="73" t="s">
        <v>16012</v>
      </c>
    </row>
    <row r="386" spans="2:56" x14ac:dyDescent="0.2">
      <c r="B386" s="43">
        <v>1</v>
      </c>
      <c r="C386" s="73" t="s">
        <v>14538</v>
      </c>
      <c r="E386" s="73"/>
      <c r="F386" s="73"/>
      <c r="G386" t="s">
        <v>12788</v>
      </c>
      <c r="H386" s="73" t="s">
        <v>11553</v>
      </c>
      <c r="I386" s="73" t="s">
        <v>14081</v>
      </c>
      <c r="J386" s="73" t="s">
        <v>16011</v>
      </c>
      <c r="K386" s="73">
        <v>602</v>
      </c>
      <c r="Q386" s="260">
        <v>7.8527272727272734</v>
      </c>
      <c r="R386" s="260">
        <v>3.7820485120258736E-3</v>
      </c>
      <c r="T386" s="260">
        <v>2139</v>
      </c>
      <c r="U386" s="260">
        <v>0.12994172844894958</v>
      </c>
      <c r="AC386" s="73">
        <v>2.4500000000000002</v>
      </c>
      <c r="AU386" s="260">
        <v>27.700919377652049</v>
      </c>
      <c r="AW386" s="260">
        <v>34.9</v>
      </c>
      <c r="AX386" s="260">
        <v>0.22360679774997896</v>
      </c>
      <c r="AZ386" s="73">
        <v>1</v>
      </c>
      <c r="BA386">
        <v>443.15543330000003</v>
      </c>
      <c r="BD386" s="73" t="s">
        <v>16012</v>
      </c>
    </row>
    <row r="387" spans="2:56" x14ac:dyDescent="0.2">
      <c r="B387" s="43">
        <v>1</v>
      </c>
      <c r="C387" s="73" t="s">
        <v>14538</v>
      </c>
      <c r="E387" s="73"/>
      <c r="F387" s="73"/>
      <c r="G387" t="s">
        <v>12788</v>
      </c>
      <c r="H387" s="73" t="s">
        <v>11553</v>
      </c>
      <c r="I387" s="73" t="s">
        <v>14081</v>
      </c>
      <c r="J387" s="73" t="s">
        <v>16011</v>
      </c>
      <c r="K387" s="73">
        <v>602</v>
      </c>
      <c r="Q387" s="260">
        <v>7.8527272727272734</v>
      </c>
      <c r="R387" s="260">
        <v>3.7820485120258736E-3</v>
      </c>
      <c r="T387" s="260">
        <v>2139</v>
      </c>
      <c r="U387" s="260">
        <v>0.12994172844894958</v>
      </c>
      <c r="AC387" s="73">
        <v>2.4500000000000002</v>
      </c>
      <c r="AU387" s="260">
        <v>27.700919377652049</v>
      </c>
      <c r="AW387" s="260">
        <v>34.9</v>
      </c>
      <c r="AX387" s="260">
        <v>0.22360679774997896</v>
      </c>
      <c r="AZ387" s="73">
        <v>1</v>
      </c>
      <c r="BA387">
        <v>187.0112283</v>
      </c>
      <c r="BD387" s="73" t="s">
        <v>16012</v>
      </c>
    </row>
    <row r="388" spans="2:56" x14ac:dyDescent="0.2">
      <c r="B388" s="43">
        <v>1</v>
      </c>
      <c r="C388" s="73" t="s">
        <v>14538</v>
      </c>
      <c r="E388" s="73"/>
      <c r="F388" s="73"/>
      <c r="G388" t="s">
        <v>12788</v>
      </c>
      <c r="H388" s="73" t="s">
        <v>11553</v>
      </c>
      <c r="I388" s="73" t="s">
        <v>14081</v>
      </c>
      <c r="J388" s="73" t="s">
        <v>16011</v>
      </c>
      <c r="K388" s="73">
        <v>602</v>
      </c>
      <c r="Q388" s="260">
        <v>7.8527272727272734</v>
      </c>
      <c r="R388" s="260">
        <v>3.7820485120258736E-3</v>
      </c>
      <c r="T388" s="260">
        <v>2139</v>
      </c>
      <c r="U388" s="260">
        <v>0.12994172844894958</v>
      </c>
      <c r="AC388" s="73">
        <v>2.4500000000000002</v>
      </c>
      <c r="AU388" s="260">
        <v>27.700919377652049</v>
      </c>
      <c r="AW388" s="260">
        <v>34.9</v>
      </c>
      <c r="AX388" s="260">
        <v>0.22360679774997896</v>
      </c>
      <c r="AZ388" s="73">
        <v>1</v>
      </c>
      <c r="BA388">
        <v>72.279610779999999</v>
      </c>
      <c r="BD388" s="73" t="s">
        <v>16012</v>
      </c>
    </row>
    <row r="389" spans="2:56" x14ac:dyDescent="0.2">
      <c r="B389" s="43">
        <v>1</v>
      </c>
      <c r="C389" s="73" t="s">
        <v>14538</v>
      </c>
      <c r="E389" s="73"/>
      <c r="F389" s="73"/>
      <c r="G389" t="s">
        <v>12788</v>
      </c>
      <c r="H389" s="73" t="s">
        <v>11553</v>
      </c>
      <c r="I389" s="73" t="s">
        <v>14081</v>
      </c>
      <c r="J389" s="73" t="s">
        <v>16011</v>
      </c>
      <c r="K389" s="73">
        <v>927.5</v>
      </c>
      <c r="Q389" s="260">
        <v>7.7150000000000007</v>
      </c>
      <c r="R389" s="260">
        <v>6.3644021778424308E-3</v>
      </c>
      <c r="T389" s="260">
        <v>2199</v>
      </c>
      <c r="U389" s="260">
        <v>4.5236994512333366E-2</v>
      </c>
      <c r="AC389" s="73">
        <v>1.9699999999999998</v>
      </c>
      <c r="AU389" s="260">
        <v>29.114285714285714</v>
      </c>
      <c r="AW389" s="260">
        <v>34.799999999999997</v>
      </c>
      <c r="AX389" s="260">
        <v>0.22360679774997896</v>
      </c>
      <c r="AZ389" s="73">
        <v>1</v>
      </c>
      <c r="BA389">
        <v>100.8852047</v>
      </c>
      <c r="BD389" s="73" t="s">
        <v>16012</v>
      </c>
    </row>
    <row r="390" spans="2:56" x14ac:dyDescent="0.2">
      <c r="B390" s="43">
        <v>1</v>
      </c>
      <c r="C390" s="73" t="s">
        <v>14538</v>
      </c>
      <c r="E390" s="73"/>
      <c r="F390" s="73"/>
      <c r="G390" t="s">
        <v>12788</v>
      </c>
      <c r="H390" s="73" t="s">
        <v>11553</v>
      </c>
      <c r="I390" s="73" t="s">
        <v>14081</v>
      </c>
      <c r="J390" s="73" t="s">
        <v>16011</v>
      </c>
      <c r="K390" s="73">
        <v>927.5</v>
      </c>
      <c r="Q390" s="260">
        <v>7.7150000000000007</v>
      </c>
      <c r="R390" s="260">
        <v>6.3644021778424308E-3</v>
      </c>
      <c r="T390" s="260">
        <v>2199</v>
      </c>
      <c r="U390" s="260">
        <v>4.5236994512333366E-2</v>
      </c>
      <c r="AC390" s="73">
        <v>1.9699999999999998</v>
      </c>
      <c r="AU390" s="260">
        <v>29.114285714285714</v>
      </c>
      <c r="AW390" s="260">
        <v>34.799999999999997</v>
      </c>
      <c r="AX390" s="260">
        <v>0.22360679774997896</v>
      </c>
      <c r="AZ390" s="73">
        <v>1</v>
      </c>
      <c r="BA390">
        <v>-17.151618240000001</v>
      </c>
      <c r="BD390" s="73" t="s">
        <v>16012</v>
      </c>
    </row>
    <row r="391" spans="2:56" x14ac:dyDescent="0.2">
      <c r="B391" s="43">
        <v>1</v>
      </c>
      <c r="C391" s="73" t="s">
        <v>14538</v>
      </c>
      <c r="E391" s="73"/>
      <c r="F391" s="73"/>
      <c r="G391" t="s">
        <v>12788</v>
      </c>
      <c r="H391" s="73" t="s">
        <v>11553</v>
      </c>
      <c r="I391" s="73" t="s">
        <v>14081</v>
      </c>
      <c r="J391" s="73" t="s">
        <v>16011</v>
      </c>
      <c r="K391" s="73">
        <v>927.5</v>
      </c>
      <c r="Q391" s="260">
        <v>7.7150000000000007</v>
      </c>
      <c r="R391" s="260">
        <v>6.3644021778424308E-3</v>
      </c>
      <c r="T391" s="260">
        <v>2199</v>
      </c>
      <c r="U391" s="260">
        <v>4.5236994512333366E-2</v>
      </c>
      <c r="AC391" s="73">
        <v>1.9699999999999998</v>
      </c>
      <c r="AU391" s="260">
        <v>29.114285714285714</v>
      </c>
      <c r="AW391" s="260">
        <v>34.799999999999997</v>
      </c>
      <c r="AX391" s="260">
        <v>0.22360679774997896</v>
      </c>
      <c r="AZ391" s="73">
        <v>1</v>
      </c>
      <c r="BA391">
        <v>77.143080519999998</v>
      </c>
      <c r="BD391" s="73" t="s">
        <v>16012</v>
      </c>
    </row>
    <row r="392" spans="2:56" x14ac:dyDescent="0.2">
      <c r="B392" s="43">
        <v>1</v>
      </c>
      <c r="C392" s="73" t="s">
        <v>14538</v>
      </c>
      <c r="E392" s="73"/>
      <c r="F392" s="73"/>
      <c r="G392" t="s">
        <v>12788</v>
      </c>
      <c r="H392" s="73" t="s">
        <v>11553</v>
      </c>
      <c r="I392" s="73" t="s">
        <v>14081</v>
      </c>
      <c r="J392" s="73" t="s">
        <v>16011</v>
      </c>
      <c r="K392" s="73">
        <v>927.5</v>
      </c>
      <c r="Q392" s="260">
        <v>7.7150000000000007</v>
      </c>
      <c r="R392" s="260">
        <v>6.3644021778424308E-3</v>
      </c>
      <c r="T392" s="260">
        <v>2199</v>
      </c>
      <c r="U392" s="260">
        <v>4.5236994512333366E-2</v>
      </c>
      <c r="AC392" s="73">
        <v>1.9699999999999998</v>
      </c>
      <c r="AU392" s="260">
        <v>29.114285714285714</v>
      </c>
      <c r="AW392" s="260">
        <v>34.799999999999997</v>
      </c>
      <c r="AX392" s="260">
        <v>0.22360679774997896</v>
      </c>
      <c r="AZ392" s="73">
        <v>1</v>
      </c>
      <c r="BA392">
        <v>-33.152040399999997</v>
      </c>
      <c r="BD392" s="73" t="s">
        <v>16012</v>
      </c>
    </row>
    <row r="393" spans="2:56" x14ac:dyDescent="0.2">
      <c r="B393" s="43">
        <v>1</v>
      </c>
      <c r="C393" s="73" t="s">
        <v>14538</v>
      </c>
      <c r="E393" s="73"/>
      <c r="F393" s="73"/>
      <c r="G393" t="s">
        <v>12788</v>
      </c>
      <c r="H393" s="73" t="s">
        <v>11553</v>
      </c>
      <c r="I393" s="73" t="s">
        <v>14081</v>
      </c>
      <c r="J393" s="73" t="s">
        <v>16011</v>
      </c>
      <c r="K393" s="73">
        <v>927.5</v>
      </c>
      <c r="Q393" s="260">
        <v>7.7150000000000007</v>
      </c>
      <c r="R393" s="260">
        <v>6.3644021778424308E-3</v>
      </c>
      <c r="T393" s="260">
        <v>2199</v>
      </c>
      <c r="U393" s="260">
        <v>4.5236994512333366E-2</v>
      </c>
      <c r="AC393" s="73">
        <v>1.9699999999999998</v>
      </c>
      <c r="AU393" s="260">
        <v>29.114285714285714</v>
      </c>
      <c r="AW393" s="260">
        <v>34.799999999999997</v>
      </c>
      <c r="AX393" s="260">
        <v>0.22360679774997896</v>
      </c>
      <c r="AZ393" s="73">
        <v>1</v>
      </c>
      <c r="BA393">
        <v>181.5921869</v>
      </c>
      <c r="BD393" s="73" t="s">
        <v>16012</v>
      </c>
    </row>
    <row r="394" spans="2:56" x14ac:dyDescent="0.2">
      <c r="B394" s="43">
        <v>1</v>
      </c>
      <c r="C394" s="73" t="s">
        <v>14538</v>
      </c>
      <c r="E394" s="73"/>
      <c r="F394" s="73"/>
      <c r="G394" t="s">
        <v>12788</v>
      </c>
      <c r="H394" s="73" t="s">
        <v>11553</v>
      </c>
      <c r="I394" s="73" t="s">
        <v>14081</v>
      </c>
      <c r="J394" s="73" t="s">
        <v>16011</v>
      </c>
      <c r="K394" s="73">
        <v>861.5</v>
      </c>
      <c r="Q394" s="260">
        <v>7.7350000000000003</v>
      </c>
      <c r="R394" s="260">
        <v>1.2712321568503081E-3</v>
      </c>
      <c r="T394" s="260">
        <v>2160.1</v>
      </c>
      <c r="U394" s="260">
        <v>0.20513595448455474</v>
      </c>
      <c r="AC394" s="73">
        <v>1.81</v>
      </c>
      <c r="AU394" s="260">
        <v>26.064002828854314</v>
      </c>
      <c r="AW394" s="260">
        <v>34.75</v>
      </c>
      <c r="AX394" s="260">
        <v>0.22360679774997896</v>
      </c>
      <c r="AZ394" s="73">
        <v>1</v>
      </c>
      <c r="BA394">
        <v>82.982678820000004</v>
      </c>
      <c r="BD394" s="73" t="s">
        <v>16012</v>
      </c>
    </row>
    <row r="395" spans="2:56" x14ac:dyDescent="0.2">
      <c r="B395" s="43">
        <v>1</v>
      </c>
      <c r="C395" s="73" t="s">
        <v>14538</v>
      </c>
      <c r="E395" s="73"/>
      <c r="F395" s="73"/>
      <c r="G395" t="s">
        <v>12788</v>
      </c>
      <c r="H395" s="73" t="s">
        <v>11553</v>
      </c>
      <c r="I395" s="73" t="s">
        <v>14081</v>
      </c>
      <c r="J395" s="73" t="s">
        <v>16011</v>
      </c>
      <c r="K395" s="73">
        <v>861.5</v>
      </c>
      <c r="Q395" s="260">
        <v>7.7350000000000003</v>
      </c>
      <c r="R395" s="260">
        <v>1.2712321568503081E-3</v>
      </c>
      <c r="T395" s="260">
        <v>2160.1</v>
      </c>
      <c r="U395" s="260">
        <v>0.20513595448455474</v>
      </c>
      <c r="AC395" s="73">
        <v>1.81</v>
      </c>
      <c r="AU395" s="260">
        <v>26.064002828854314</v>
      </c>
      <c r="AW395" s="260">
        <v>34.75</v>
      </c>
      <c r="AX395" s="260">
        <v>0.22360679774997896</v>
      </c>
      <c r="AZ395" s="73">
        <v>1</v>
      </c>
      <c r="BA395">
        <v>45.241954710000002</v>
      </c>
      <c r="BD395" s="73" t="s">
        <v>16012</v>
      </c>
    </row>
    <row r="396" spans="2:56" x14ac:dyDescent="0.2">
      <c r="B396" s="43">
        <v>1</v>
      </c>
      <c r="C396" s="73" t="s">
        <v>14538</v>
      </c>
      <c r="E396" s="73"/>
      <c r="F396" s="73"/>
      <c r="G396" t="s">
        <v>12788</v>
      </c>
      <c r="H396" s="73" t="s">
        <v>11553</v>
      </c>
      <c r="I396" s="73" t="s">
        <v>14081</v>
      </c>
      <c r="J396" s="73" t="s">
        <v>16011</v>
      </c>
      <c r="K396" s="73">
        <v>861.5</v>
      </c>
      <c r="Q396" s="260">
        <v>7.7350000000000003</v>
      </c>
      <c r="R396" s="260">
        <v>1.2712321568503081E-3</v>
      </c>
      <c r="T396" s="260">
        <v>2160.1</v>
      </c>
      <c r="U396" s="260">
        <v>0.20513595448455474</v>
      </c>
      <c r="AC396" s="73">
        <v>1.81</v>
      </c>
      <c r="AU396" s="260">
        <v>26.064002828854314</v>
      </c>
      <c r="AW396" s="260">
        <v>34.75</v>
      </c>
      <c r="AX396" s="260">
        <v>0.22360679774997896</v>
      </c>
      <c r="AZ396" s="73">
        <v>1</v>
      </c>
      <c r="BA396">
        <v>70.719942509999996</v>
      </c>
      <c r="BD396" s="73" t="s">
        <v>16012</v>
      </c>
    </row>
    <row r="397" spans="2:56" x14ac:dyDescent="0.2">
      <c r="B397" s="43">
        <v>1</v>
      </c>
      <c r="C397" s="73" t="s">
        <v>14538</v>
      </c>
      <c r="E397" s="73"/>
      <c r="F397" s="73"/>
      <c r="G397" t="s">
        <v>12788</v>
      </c>
      <c r="H397" s="73" t="s">
        <v>11553</v>
      </c>
      <c r="I397" s="73" t="s">
        <v>14081</v>
      </c>
      <c r="J397" s="73" t="s">
        <v>16011</v>
      </c>
      <c r="K397" s="73">
        <v>861.5</v>
      </c>
      <c r="Q397" s="260">
        <v>7.7350000000000003</v>
      </c>
      <c r="R397" s="260">
        <v>1.2712321568503081E-3</v>
      </c>
      <c r="T397" s="260">
        <v>2160.1</v>
      </c>
      <c r="U397" s="260">
        <v>0.20513595448455474</v>
      </c>
      <c r="AC397" s="73">
        <v>1.81</v>
      </c>
      <c r="AU397" s="260">
        <v>26.064002828854314</v>
      </c>
      <c r="AW397" s="260">
        <v>34.75</v>
      </c>
      <c r="AX397" s="260">
        <v>0.22360679774997896</v>
      </c>
      <c r="AZ397" s="73">
        <v>1</v>
      </c>
      <c r="BA397">
        <v>483.16828889999999</v>
      </c>
      <c r="BD397" s="73" t="s">
        <v>16012</v>
      </c>
    </row>
    <row r="398" spans="2:56" x14ac:dyDescent="0.2">
      <c r="B398" s="43">
        <v>1</v>
      </c>
      <c r="C398" s="73" t="s">
        <v>14538</v>
      </c>
      <c r="E398" s="73"/>
      <c r="F398" s="73"/>
      <c r="G398" t="s">
        <v>12788</v>
      </c>
      <c r="H398" s="73" t="s">
        <v>11553</v>
      </c>
      <c r="I398" s="73" t="s">
        <v>14081</v>
      </c>
      <c r="J398" s="73" t="s">
        <v>16011</v>
      </c>
      <c r="K398" s="73">
        <v>861.5</v>
      </c>
      <c r="Q398" s="260">
        <v>7.7350000000000003</v>
      </c>
      <c r="R398" s="260">
        <v>1.2712321568503081E-3</v>
      </c>
      <c r="T398" s="260">
        <v>2160.1</v>
      </c>
      <c r="U398" s="260">
        <v>0.20513595448455474</v>
      </c>
      <c r="AC398" s="73">
        <v>1.81</v>
      </c>
      <c r="AU398" s="260">
        <v>26.064002828854314</v>
      </c>
      <c r="AW398" s="260">
        <v>34.75</v>
      </c>
      <c r="AX398" s="260">
        <v>0.22360679774997896</v>
      </c>
      <c r="AZ398" s="73">
        <v>1</v>
      </c>
      <c r="BA398">
        <v>526.76429510000003</v>
      </c>
      <c r="BD398" s="73" t="s">
        <v>16012</v>
      </c>
    </row>
    <row r="399" spans="2:56" x14ac:dyDescent="0.2">
      <c r="B399" s="43">
        <v>1</v>
      </c>
      <c r="C399" s="73" t="s">
        <v>14538</v>
      </c>
      <c r="E399" s="73"/>
      <c r="F399" s="73"/>
      <c r="G399" t="s">
        <v>12788</v>
      </c>
      <c r="H399" s="73" t="s">
        <v>11553</v>
      </c>
      <c r="I399" s="73" t="s">
        <v>14081</v>
      </c>
      <c r="J399" s="73" t="s">
        <v>16011</v>
      </c>
      <c r="K399" s="73">
        <v>861.5</v>
      </c>
      <c r="Q399" s="260">
        <v>7.7350000000000003</v>
      </c>
      <c r="R399" s="260">
        <v>1.2712321568503081E-3</v>
      </c>
      <c r="T399" s="260">
        <v>2160.1</v>
      </c>
      <c r="U399" s="260">
        <v>0.20513595448455474</v>
      </c>
      <c r="AC399" s="73">
        <v>1.81</v>
      </c>
      <c r="AU399" s="260">
        <v>26.064002828854314</v>
      </c>
      <c r="AW399" s="260">
        <v>34.75</v>
      </c>
      <c r="AX399" s="260">
        <v>0.22360679774997896</v>
      </c>
      <c r="AZ399" s="73">
        <v>1</v>
      </c>
      <c r="BA399">
        <v>268.48129690000002</v>
      </c>
      <c r="BD399" s="73" t="s">
        <v>16012</v>
      </c>
    </row>
    <row r="400" spans="2:56" x14ac:dyDescent="0.2">
      <c r="B400" s="43">
        <v>1</v>
      </c>
      <c r="C400" s="73" t="s">
        <v>14538</v>
      </c>
      <c r="E400" s="73"/>
      <c r="F400" s="73"/>
      <c r="G400" t="s">
        <v>12788</v>
      </c>
      <c r="H400" s="73" t="s">
        <v>11553</v>
      </c>
      <c r="I400" s="73" t="s">
        <v>14081</v>
      </c>
      <c r="J400" s="73" t="s">
        <v>16011</v>
      </c>
      <c r="K400" s="73">
        <v>861.5</v>
      </c>
      <c r="Q400" s="260">
        <v>7.7350000000000003</v>
      </c>
      <c r="R400" s="260">
        <v>1.2712321568503081E-3</v>
      </c>
      <c r="T400" s="260">
        <v>2160.1</v>
      </c>
      <c r="U400" s="260">
        <v>0.20513595448455474</v>
      </c>
      <c r="AC400" s="73">
        <v>1.81</v>
      </c>
      <c r="AU400" s="260">
        <v>26.064002828854314</v>
      </c>
      <c r="AW400" s="260">
        <v>34.75</v>
      </c>
      <c r="AX400" s="260">
        <v>0.22360679774997896</v>
      </c>
      <c r="AZ400" s="73">
        <v>1</v>
      </c>
      <c r="BA400">
        <v>159.68890780000001</v>
      </c>
      <c r="BD400" s="73" t="s">
        <v>16012</v>
      </c>
    </row>
    <row r="401" spans="2:56" x14ac:dyDescent="0.2">
      <c r="B401" s="43">
        <v>1</v>
      </c>
      <c r="C401" s="73" t="s">
        <v>14538</v>
      </c>
      <c r="E401" s="73"/>
      <c r="F401" s="73"/>
      <c r="G401" t="s">
        <v>12788</v>
      </c>
      <c r="H401" s="73" t="s">
        <v>11553</v>
      </c>
      <c r="I401" s="73" t="s">
        <v>14081</v>
      </c>
      <c r="J401" s="73" t="s">
        <v>16011</v>
      </c>
      <c r="K401" s="73">
        <v>861.5</v>
      </c>
      <c r="Q401" s="260">
        <v>7.7350000000000003</v>
      </c>
      <c r="R401" s="260">
        <v>1.2712321568503081E-3</v>
      </c>
      <c r="T401" s="260">
        <v>2160.1</v>
      </c>
      <c r="U401" s="260">
        <v>0.20513595448455474</v>
      </c>
      <c r="AC401" s="73">
        <v>1.81</v>
      </c>
      <c r="AU401" s="260">
        <v>26.064002828854314</v>
      </c>
      <c r="AW401" s="260">
        <v>34.75</v>
      </c>
      <c r="AX401" s="260">
        <v>0.22360679774997896</v>
      </c>
      <c r="AZ401" s="73">
        <v>1</v>
      </c>
      <c r="BA401">
        <v>434.92052200000001</v>
      </c>
      <c r="BD401" s="73" t="s">
        <v>16012</v>
      </c>
    </row>
    <row r="402" spans="2:56" x14ac:dyDescent="0.2">
      <c r="B402" s="43">
        <v>1</v>
      </c>
      <c r="C402" s="73" t="s">
        <v>14538</v>
      </c>
      <c r="E402" s="73"/>
      <c r="F402" s="73"/>
      <c r="G402" t="s">
        <v>12788</v>
      </c>
      <c r="H402" s="73" t="s">
        <v>11553</v>
      </c>
      <c r="I402" s="73" t="s">
        <v>14081</v>
      </c>
      <c r="J402" s="73" t="s">
        <v>16011</v>
      </c>
      <c r="K402" s="73">
        <v>861.5</v>
      </c>
      <c r="Q402" s="260">
        <v>7.7350000000000003</v>
      </c>
      <c r="R402" s="260">
        <v>1.2712321568503081E-3</v>
      </c>
      <c r="T402" s="260">
        <v>2160.1</v>
      </c>
      <c r="U402" s="260">
        <v>0.20513595448455474</v>
      </c>
      <c r="AC402" s="73">
        <v>1.81</v>
      </c>
      <c r="AU402" s="260">
        <v>26.064002828854314</v>
      </c>
      <c r="AW402" s="260">
        <v>34.75</v>
      </c>
      <c r="AX402" s="260">
        <v>0.22360679774997896</v>
      </c>
      <c r="AZ402" s="73">
        <v>1</v>
      </c>
      <c r="BA402">
        <v>144.06313489999999</v>
      </c>
      <c r="BD402" s="73" t="s">
        <v>16012</v>
      </c>
    </row>
    <row r="403" spans="2:56" x14ac:dyDescent="0.2">
      <c r="B403" s="43">
        <v>1</v>
      </c>
      <c r="C403" s="73" t="s">
        <v>14538</v>
      </c>
      <c r="E403" s="73"/>
      <c r="F403" s="73"/>
      <c r="G403" t="s">
        <v>12788</v>
      </c>
      <c r="H403" s="73" t="s">
        <v>11553</v>
      </c>
      <c r="I403" s="73" t="s">
        <v>14081</v>
      </c>
      <c r="J403" s="73" t="s">
        <v>16011</v>
      </c>
      <c r="K403" s="73">
        <v>861.5</v>
      </c>
      <c r="Q403" s="260">
        <v>7.7350000000000003</v>
      </c>
      <c r="R403" s="260">
        <v>1.2712321568503081E-3</v>
      </c>
      <c r="T403" s="260">
        <v>2160.1</v>
      </c>
      <c r="U403" s="260">
        <v>0.20513595448455474</v>
      </c>
      <c r="AC403" s="73">
        <v>1.81</v>
      </c>
      <c r="AU403" s="260">
        <v>26.064002828854314</v>
      </c>
      <c r="AW403" s="260">
        <v>34.75</v>
      </c>
      <c r="AX403" s="260">
        <v>0.22360679774997896</v>
      </c>
      <c r="AZ403" s="73">
        <v>1</v>
      </c>
      <c r="BA403">
        <v>98.682996700000004</v>
      </c>
      <c r="BD403" s="73" t="s">
        <v>16012</v>
      </c>
    </row>
    <row r="404" spans="2:56" x14ac:dyDescent="0.2">
      <c r="B404" s="43">
        <v>1</v>
      </c>
      <c r="C404" s="73" t="s">
        <v>14538</v>
      </c>
      <c r="E404" s="73"/>
      <c r="F404" s="73"/>
      <c r="G404" t="s">
        <v>12788</v>
      </c>
      <c r="H404" s="73" t="s">
        <v>11553</v>
      </c>
      <c r="I404" s="73" t="s">
        <v>14081</v>
      </c>
      <c r="J404" s="73" t="s">
        <v>16011</v>
      </c>
      <c r="K404" s="73">
        <v>861.5</v>
      </c>
      <c r="Q404" s="260">
        <v>7.7350000000000003</v>
      </c>
      <c r="R404" s="260">
        <v>1.2712321568503081E-3</v>
      </c>
      <c r="T404" s="260">
        <v>2160.1</v>
      </c>
      <c r="U404" s="260">
        <v>0.20513595448455474</v>
      </c>
      <c r="AC404" s="73">
        <v>1.81</v>
      </c>
      <c r="AU404" s="260">
        <v>26.064002828854314</v>
      </c>
      <c r="AW404" s="260">
        <v>34.75</v>
      </c>
      <c r="AX404" s="260">
        <v>0.22360679774997896</v>
      </c>
      <c r="AZ404" s="73">
        <v>1</v>
      </c>
      <c r="BA404">
        <v>156.92781339999999</v>
      </c>
      <c r="BD404" s="73" t="s">
        <v>16012</v>
      </c>
    </row>
    <row r="405" spans="2:56" x14ac:dyDescent="0.2">
      <c r="B405" s="43">
        <v>1</v>
      </c>
      <c r="C405" s="73" t="s">
        <v>14538</v>
      </c>
      <c r="E405" s="73"/>
      <c r="F405" s="73"/>
      <c r="G405" t="s">
        <v>12788</v>
      </c>
      <c r="H405" s="73" t="s">
        <v>11553</v>
      </c>
      <c r="I405" s="73" t="s">
        <v>14081</v>
      </c>
      <c r="J405" s="73" t="s">
        <v>16011</v>
      </c>
      <c r="K405" s="73">
        <v>861.5</v>
      </c>
      <c r="Q405" s="260">
        <v>7.7350000000000003</v>
      </c>
      <c r="R405" s="260">
        <v>1.2712321568503081E-3</v>
      </c>
      <c r="T405" s="260">
        <v>2160.1</v>
      </c>
      <c r="U405" s="260">
        <v>0.20513595448455474</v>
      </c>
      <c r="AC405" s="73">
        <v>1.81</v>
      </c>
      <c r="AU405" s="260">
        <v>26.064002828854314</v>
      </c>
      <c r="AW405" s="260">
        <v>34.75</v>
      </c>
      <c r="AX405" s="260">
        <v>0.22360679774997896</v>
      </c>
      <c r="AZ405" s="73">
        <v>1</v>
      </c>
      <c r="BA405">
        <v>615.00271050000003</v>
      </c>
      <c r="BD405" s="73" t="s">
        <v>16012</v>
      </c>
    </row>
    <row r="406" spans="2:56" x14ac:dyDescent="0.2">
      <c r="B406" s="43">
        <v>1</v>
      </c>
      <c r="C406" s="73" t="s">
        <v>14538</v>
      </c>
      <c r="E406" s="73"/>
      <c r="F406" s="73"/>
      <c r="G406" t="s">
        <v>12788</v>
      </c>
      <c r="H406" s="73" t="s">
        <v>11553</v>
      </c>
      <c r="I406" s="73" t="s">
        <v>14081</v>
      </c>
      <c r="J406" s="73" t="s">
        <v>16011</v>
      </c>
      <c r="K406" s="73">
        <v>927.5</v>
      </c>
      <c r="Q406" s="260">
        <v>7.7150000000000007</v>
      </c>
      <c r="R406" s="260">
        <v>6.3644021778424308E-3</v>
      </c>
      <c r="T406" s="260">
        <v>2199</v>
      </c>
      <c r="U406" s="260">
        <v>4.5236994512333366E-2</v>
      </c>
      <c r="AC406" s="73">
        <v>1.9699999999999998</v>
      </c>
      <c r="AU406" s="260">
        <v>29.114285714285714</v>
      </c>
      <c r="AW406" s="260">
        <v>34.799999999999997</v>
      </c>
      <c r="AX406" s="260">
        <v>0.22360679774997896</v>
      </c>
      <c r="AZ406" s="73">
        <v>1</v>
      </c>
      <c r="BA406">
        <v>138.40432720000001</v>
      </c>
      <c r="BD406" s="73" t="s">
        <v>16012</v>
      </c>
    </row>
    <row r="407" spans="2:56" x14ac:dyDescent="0.2">
      <c r="B407" s="43">
        <v>1</v>
      </c>
      <c r="C407" s="73" t="s">
        <v>14538</v>
      </c>
      <c r="E407" s="73"/>
      <c r="F407" s="73"/>
      <c r="G407" t="s">
        <v>12788</v>
      </c>
      <c r="H407" s="73" t="s">
        <v>11553</v>
      </c>
      <c r="I407" s="73" t="s">
        <v>14081</v>
      </c>
      <c r="J407" s="73" t="s">
        <v>16011</v>
      </c>
      <c r="K407" s="73">
        <v>927.5</v>
      </c>
      <c r="Q407" s="260">
        <v>7.7150000000000007</v>
      </c>
      <c r="R407" s="260">
        <v>6.3644021778424308E-3</v>
      </c>
      <c r="T407" s="260">
        <v>2199</v>
      </c>
      <c r="U407" s="260">
        <v>4.5236994512333366E-2</v>
      </c>
      <c r="AC407" s="73">
        <v>1.9699999999999998</v>
      </c>
      <c r="AU407" s="260">
        <v>29.114285714285714</v>
      </c>
      <c r="AW407" s="260">
        <v>34.799999999999997</v>
      </c>
      <c r="AX407" s="260">
        <v>0.22360679774997896</v>
      </c>
      <c r="AZ407" s="73">
        <v>1</v>
      </c>
      <c r="BA407">
        <v>0</v>
      </c>
      <c r="BD407" s="73" t="s">
        <v>16012</v>
      </c>
    </row>
    <row r="408" spans="2:56" x14ac:dyDescent="0.2">
      <c r="B408" s="43">
        <v>1</v>
      </c>
      <c r="C408" s="73" t="s">
        <v>14538</v>
      </c>
      <c r="E408" s="73"/>
      <c r="F408" s="73"/>
      <c r="G408" t="s">
        <v>12788</v>
      </c>
      <c r="H408" s="73" t="s">
        <v>11553</v>
      </c>
      <c r="I408" s="73" t="s">
        <v>14081</v>
      </c>
      <c r="J408" s="73" t="s">
        <v>16011</v>
      </c>
      <c r="K408" s="73">
        <v>977.5</v>
      </c>
      <c r="Q408" s="260">
        <v>7.6950000000000003</v>
      </c>
      <c r="R408" s="260">
        <v>1.2745319221005506E-3</v>
      </c>
      <c r="T408" s="260">
        <v>2182.4545454545455</v>
      </c>
      <c r="U408" s="260">
        <v>0.23423238809890801</v>
      </c>
      <c r="AC408" s="73">
        <v>1.78</v>
      </c>
      <c r="AU408" s="260">
        <v>27.664992927864215</v>
      </c>
      <c r="AW408" s="260">
        <v>34.75</v>
      </c>
      <c r="AX408" s="260">
        <v>0.22360679774997896</v>
      </c>
      <c r="AZ408" s="73">
        <v>1</v>
      </c>
      <c r="BA408">
        <v>518.11115580000001</v>
      </c>
      <c r="BD408" s="73" t="s">
        <v>16012</v>
      </c>
    </row>
    <row r="409" spans="2:56" x14ac:dyDescent="0.2">
      <c r="B409" s="43">
        <v>1</v>
      </c>
      <c r="C409" s="73" t="s">
        <v>14538</v>
      </c>
      <c r="E409" s="73"/>
      <c r="F409" s="73"/>
      <c r="G409" t="s">
        <v>12788</v>
      </c>
      <c r="H409" s="73" t="s">
        <v>11553</v>
      </c>
      <c r="I409" s="73" t="s">
        <v>14081</v>
      </c>
      <c r="J409" s="73" t="s">
        <v>16011</v>
      </c>
      <c r="K409" s="73">
        <v>977.5</v>
      </c>
      <c r="Q409" s="260">
        <v>7.6950000000000003</v>
      </c>
      <c r="R409" s="260">
        <v>1.2745319221005506E-3</v>
      </c>
      <c r="T409" s="260">
        <v>2182.4545454545455</v>
      </c>
      <c r="U409" s="260">
        <v>0.23423238809890801</v>
      </c>
      <c r="AC409" s="73">
        <v>1.78</v>
      </c>
      <c r="AU409" s="260">
        <v>27.664992927864215</v>
      </c>
      <c r="AW409" s="260">
        <v>34.75</v>
      </c>
      <c r="AX409" s="260">
        <v>0.22360679774997896</v>
      </c>
      <c r="AZ409" s="73">
        <v>1</v>
      </c>
      <c r="BA409">
        <v>284.21649309999998</v>
      </c>
      <c r="BD409" s="73" t="s">
        <v>16012</v>
      </c>
    </row>
    <row r="410" spans="2:56" x14ac:dyDescent="0.2">
      <c r="B410" s="43">
        <v>1</v>
      </c>
      <c r="C410" s="73" t="s">
        <v>14538</v>
      </c>
      <c r="E410" s="73"/>
      <c r="F410" s="73"/>
      <c r="G410" t="s">
        <v>12788</v>
      </c>
      <c r="H410" s="73" t="s">
        <v>11553</v>
      </c>
      <c r="I410" s="73" t="s">
        <v>14081</v>
      </c>
      <c r="J410" s="73" t="s">
        <v>16011</v>
      </c>
      <c r="K410" s="73">
        <v>977.5</v>
      </c>
      <c r="Q410" s="260">
        <v>7.6950000000000003</v>
      </c>
      <c r="R410" s="260">
        <v>1.2745319221005506E-3</v>
      </c>
      <c r="T410" s="260">
        <v>2182.4545454545455</v>
      </c>
      <c r="U410" s="260">
        <v>0.23423238809890801</v>
      </c>
      <c r="AC410" s="73">
        <v>1.78</v>
      </c>
      <c r="AU410" s="260">
        <v>27.664992927864215</v>
      </c>
      <c r="AW410" s="260">
        <v>34.75</v>
      </c>
      <c r="AX410" s="260">
        <v>0.22360679774997896</v>
      </c>
      <c r="AZ410" s="73">
        <v>1</v>
      </c>
      <c r="BA410">
        <v>207.88843130000001</v>
      </c>
      <c r="BD410" s="73" t="s">
        <v>16012</v>
      </c>
    </row>
    <row r="411" spans="2:56" x14ac:dyDescent="0.2">
      <c r="B411" s="43">
        <v>1</v>
      </c>
      <c r="C411" s="73" t="s">
        <v>14538</v>
      </c>
      <c r="E411" s="73"/>
      <c r="F411" s="73"/>
      <c r="G411" t="s">
        <v>12788</v>
      </c>
      <c r="H411" s="73" t="s">
        <v>11553</v>
      </c>
      <c r="I411" s="73" t="s">
        <v>14081</v>
      </c>
      <c r="J411" s="73" t="s">
        <v>16011</v>
      </c>
      <c r="K411" s="73">
        <v>977.5</v>
      </c>
      <c r="Q411" s="260">
        <v>7.6950000000000003</v>
      </c>
      <c r="R411" s="260">
        <v>1.2745319221005506E-3</v>
      </c>
      <c r="T411" s="260">
        <v>2182.4545454545455</v>
      </c>
      <c r="U411" s="260">
        <v>0.23423238809890801</v>
      </c>
      <c r="AC411" s="73">
        <v>1.78</v>
      </c>
      <c r="AU411" s="260">
        <v>27.664992927864215</v>
      </c>
      <c r="AW411" s="260">
        <v>34.75</v>
      </c>
      <c r="AX411" s="260">
        <v>0.22360679774997896</v>
      </c>
      <c r="AZ411" s="73">
        <v>1</v>
      </c>
      <c r="BA411">
        <v>664.01192130000004</v>
      </c>
      <c r="BD411" s="73" t="s">
        <v>16012</v>
      </c>
    </row>
    <row r="412" spans="2:56" x14ac:dyDescent="0.2">
      <c r="B412" s="43">
        <v>1</v>
      </c>
      <c r="C412" s="73" t="s">
        <v>14538</v>
      </c>
      <c r="E412" s="73"/>
      <c r="F412" s="73"/>
      <c r="G412" t="s">
        <v>12788</v>
      </c>
      <c r="H412" s="73" t="s">
        <v>11553</v>
      </c>
      <c r="I412" s="73" t="s">
        <v>14081</v>
      </c>
      <c r="J412" s="73" t="s">
        <v>16011</v>
      </c>
      <c r="K412" s="73">
        <v>977.5</v>
      </c>
      <c r="Q412" s="260">
        <v>7.6950000000000003</v>
      </c>
      <c r="R412" s="260">
        <v>1.2745319221005506E-3</v>
      </c>
      <c r="T412" s="260">
        <v>2182.4545454545455</v>
      </c>
      <c r="U412" s="260">
        <v>0.23423238809890801</v>
      </c>
      <c r="AC412" s="73">
        <v>1.78</v>
      </c>
      <c r="AU412" s="260">
        <v>27.664992927864215</v>
      </c>
      <c r="AW412" s="260">
        <v>34.75</v>
      </c>
      <c r="AX412" s="260">
        <v>0.22360679774997896</v>
      </c>
      <c r="AZ412" s="73">
        <v>1</v>
      </c>
      <c r="BA412">
        <v>281.76185470000001</v>
      </c>
      <c r="BD412" s="73" t="s">
        <v>16012</v>
      </c>
    </row>
    <row r="413" spans="2:56" x14ac:dyDescent="0.2">
      <c r="B413" s="43">
        <v>1</v>
      </c>
      <c r="C413" s="73" t="s">
        <v>14538</v>
      </c>
      <c r="E413" s="73"/>
      <c r="F413" s="73"/>
      <c r="G413" t="s">
        <v>12788</v>
      </c>
      <c r="H413" s="73" t="s">
        <v>11553</v>
      </c>
      <c r="I413" s="73" t="s">
        <v>14081</v>
      </c>
      <c r="J413" s="73" t="s">
        <v>16011</v>
      </c>
      <c r="K413" s="73">
        <v>977.5</v>
      </c>
      <c r="Q413" s="260">
        <v>7.6950000000000003</v>
      </c>
      <c r="R413" s="260">
        <v>1.2745319221005506E-3</v>
      </c>
      <c r="T413" s="260">
        <v>2182.4545454545455</v>
      </c>
      <c r="U413" s="260">
        <v>0.23423238809890801</v>
      </c>
      <c r="AC413" s="73">
        <v>1.78</v>
      </c>
      <c r="AU413" s="260">
        <v>27.664992927864215</v>
      </c>
      <c r="AW413" s="260">
        <v>34.75</v>
      </c>
      <c r="AX413" s="260">
        <v>0.22360679774997896</v>
      </c>
      <c r="AZ413" s="73">
        <v>1</v>
      </c>
      <c r="BA413">
        <v>474.7978549</v>
      </c>
      <c r="BD413" s="73" t="s">
        <v>16012</v>
      </c>
    </row>
    <row r="414" spans="2:56" x14ac:dyDescent="0.2">
      <c r="B414" s="43">
        <v>1</v>
      </c>
      <c r="C414" s="73" t="s">
        <v>14538</v>
      </c>
      <c r="E414" s="73"/>
      <c r="F414" s="73"/>
      <c r="G414" t="s">
        <v>12788</v>
      </c>
      <c r="H414" s="73" t="s">
        <v>11553</v>
      </c>
      <c r="I414" s="73" t="s">
        <v>14081</v>
      </c>
      <c r="J414" s="73" t="s">
        <v>16011</v>
      </c>
      <c r="K414" s="73">
        <v>977.5</v>
      </c>
      <c r="Q414" s="260">
        <v>7.6950000000000003</v>
      </c>
      <c r="R414" s="260">
        <v>1.2745319221005506E-3</v>
      </c>
      <c r="T414" s="260">
        <v>2182.4545454545455</v>
      </c>
      <c r="U414" s="260">
        <v>0.23423238809890801</v>
      </c>
      <c r="AC414" s="73">
        <v>1.78</v>
      </c>
      <c r="AU414" s="260">
        <v>27.664992927864215</v>
      </c>
      <c r="AW414" s="260">
        <v>34.75</v>
      </c>
      <c r="AX414" s="260">
        <v>0.22360679774997896</v>
      </c>
      <c r="AZ414" s="73">
        <v>1</v>
      </c>
      <c r="BA414">
        <v>642.08160229999999</v>
      </c>
      <c r="BD414" s="73" t="s">
        <v>16012</v>
      </c>
    </row>
    <row r="415" spans="2:56" x14ac:dyDescent="0.2">
      <c r="B415" s="43">
        <v>1</v>
      </c>
      <c r="C415" s="73" t="s">
        <v>14538</v>
      </c>
      <c r="E415" s="73"/>
      <c r="F415" s="73"/>
      <c r="G415" t="s">
        <v>12788</v>
      </c>
      <c r="H415" s="73" t="s">
        <v>11553</v>
      </c>
      <c r="I415" s="73" t="s">
        <v>14081</v>
      </c>
      <c r="J415" s="73" t="s">
        <v>16011</v>
      </c>
      <c r="K415" s="73">
        <v>977.5</v>
      </c>
      <c r="Q415" s="260">
        <v>7.6950000000000003</v>
      </c>
      <c r="R415" s="260">
        <v>1.2745319221005506E-3</v>
      </c>
      <c r="T415" s="260">
        <v>2182.4545454545455</v>
      </c>
      <c r="U415" s="260">
        <v>0.23423238809890801</v>
      </c>
      <c r="AC415" s="73">
        <v>1.78</v>
      </c>
      <c r="AU415" s="260">
        <v>27.664992927864215</v>
      </c>
      <c r="AW415" s="260">
        <v>34.75</v>
      </c>
      <c r="AX415" s="260">
        <v>0.22360679774997896</v>
      </c>
      <c r="AZ415" s="73">
        <v>1</v>
      </c>
      <c r="BA415">
        <v>555.74255579999999</v>
      </c>
      <c r="BD415" s="73" t="s">
        <v>16012</v>
      </c>
    </row>
    <row r="416" spans="2:56" x14ac:dyDescent="0.2">
      <c r="B416" s="43">
        <v>1</v>
      </c>
      <c r="C416" s="73" t="s">
        <v>14538</v>
      </c>
      <c r="E416" s="73"/>
      <c r="F416" s="73"/>
      <c r="G416" t="s">
        <v>12788</v>
      </c>
      <c r="H416" s="73" t="s">
        <v>11553</v>
      </c>
      <c r="I416" s="73" t="s">
        <v>14081</v>
      </c>
      <c r="J416" s="73" t="s">
        <v>16011</v>
      </c>
      <c r="K416" s="73">
        <v>977.5</v>
      </c>
      <c r="Q416" s="260">
        <v>7.6950000000000003</v>
      </c>
      <c r="R416" s="260">
        <v>1.2745319221005506E-3</v>
      </c>
      <c r="T416" s="260">
        <v>2182.4545454545455</v>
      </c>
      <c r="U416" s="260">
        <v>0.23423238809890801</v>
      </c>
      <c r="AC416" s="73">
        <v>1.78</v>
      </c>
      <c r="AU416" s="260">
        <v>27.664992927864215</v>
      </c>
      <c r="AW416" s="260">
        <v>34.75</v>
      </c>
      <c r="AX416" s="260">
        <v>0.22360679774997896</v>
      </c>
      <c r="AZ416" s="73">
        <v>1</v>
      </c>
      <c r="BA416">
        <v>385.65592900000001</v>
      </c>
      <c r="BD416" s="73" t="s">
        <v>16012</v>
      </c>
    </row>
    <row r="417" spans="1:56" x14ac:dyDescent="0.2">
      <c r="B417" s="43">
        <v>1</v>
      </c>
      <c r="C417" s="73" t="s">
        <v>14538</v>
      </c>
      <c r="E417" s="73"/>
      <c r="F417" s="73"/>
      <c r="G417" t="s">
        <v>12788</v>
      </c>
      <c r="H417" s="73" t="s">
        <v>11553</v>
      </c>
      <c r="I417" s="73" t="s">
        <v>14081</v>
      </c>
      <c r="J417" s="73" t="s">
        <v>16011</v>
      </c>
      <c r="K417" s="73">
        <v>977.5</v>
      </c>
      <c r="Q417" s="260">
        <v>7.6950000000000003</v>
      </c>
      <c r="R417" s="260">
        <v>1.2745319221005506E-3</v>
      </c>
      <c r="T417" s="260">
        <v>2182.4545454545455</v>
      </c>
      <c r="U417" s="260">
        <v>0.23423238809890801</v>
      </c>
      <c r="AC417" s="73">
        <v>1.78</v>
      </c>
      <c r="AU417" s="260">
        <v>27.664992927864215</v>
      </c>
      <c r="AW417" s="260">
        <v>34.75</v>
      </c>
      <c r="AX417" s="260">
        <v>0.22360679774997896</v>
      </c>
      <c r="AZ417" s="73">
        <v>1</v>
      </c>
      <c r="BA417">
        <v>479.73255169999999</v>
      </c>
      <c r="BD417" s="73" t="s">
        <v>16012</v>
      </c>
    </row>
    <row r="418" spans="1:56" x14ac:dyDescent="0.2">
      <c r="B418" s="43">
        <v>1</v>
      </c>
      <c r="C418" s="73" t="s">
        <v>14538</v>
      </c>
      <c r="E418" s="73"/>
      <c r="F418" s="73"/>
      <c r="G418" t="s">
        <v>12788</v>
      </c>
      <c r="H418" s="73" t="s">
        <v>11553</v>
      </c>
      <c r="I418" s="73" t="s">
        <v>14081</v>
      </c>
      <c r="J418" s="73" t="s">
        <v>16011</v>
      </c>
      <c r="K418" s="73">
        <v>861.5</v>
      </c>
      <c r="Q418" s="260">
        <v>7.7350000000000003</v>
      </c>
      <c r="R418" s="260">
        <v>1.2712321568503081E-3</v>
      </c>
      <c r="T418" s="260">
        <v>2160.1</v>
      </c>
      <c r="U418" s="260">
        <v>0.20513595448455474</v>
      </c>
      <c r="AC418" s="73">
        <v>1.81</v>
      </c>
      <c r="AU418" s="260">
        <v>26.064002828854314</v>
      </c>
      <c r="AW418" s="260">
        <v>34.75</v>
      </c>
      <c r="AX418" s="260">
        <v>0.22360679774997896</v>
      </c>
      <c r="AZ418" s="73">
        <v>1</v>
      </c>
      <c r="BA418">
        <v>297.51527759999999</v>
      </c>
      <c r="BD418" s="73" t="s">
        <v>16012</v>
      </c>
    </row>
    <row r="419" spans="1:56" x14ac:dyDescent="0.2">
      <c r="B419" s="43">
        <v>1</v>
      </c>
      <c r="C419" s="73" t="s">
        <v>14538</v>
      </c>
      <c r="E419" s="73"/>
      <c r="F419" s="73"/>
      <c r="G419" t="s">
        <v>12788</v>
      </c>
      <c r="H419" s="73" t="s">
        <v>11553</v>
      </c>
      <c r="I419" s="73" t="s">
        <v>14081</v>
      </c>
      <c r="J419" s="73" t="s">
        <v>16011</v>
      </c>
      <c r="K419" s="73">
        <v>861.5</v>
      </c>
      <c r="Q419" s="260">
        <v>7.7350000000000003</v>
      </c>
      <c r="R419" s="260">
        <v>1.2712321568503081E-3</v>
      </c>
      <c r="T419" s="260">
        <v>2160.1</v>
      </c>
      <c r="U419" s="260">
        <v>0.20513595448455474</v>
      </c>
      <c r="AC419" s="73">
        <v>1.81</v>
      </c>
      <c r="AU419" s="260">
        <v>26.064002828854314</v>
      </c>
      <c r="AW419" s="260">
        <v>34.75</v>
      </c>
      <c r="AX419" s="260">
        <v>0.22360679774997896</v>
      </c>
      <c r="AZ419" s="73">
        <v>1</v>
      </c>
      <c r="BA419">
        <v>243.8148659</v>
      </c>
      <c r="BD419" s="73" t="s">
        <v>16012</v>
      </c>
    </row>
    <row r="420" spans="1:56" x14ac:dyDescent="0.2">
      <c r="B420" s="43">
        <v>1</v>
      </c>
      <c r="C420" s="73" t="s">
        <v>14538</v>
      </c>
      <c r="E420" s="73"/>
      <c r="F420" s="73"/>
      <c r="G420" t="s">
        <v>12788</v>
      </c>
      <c r="H420" s="73" t="s">
        <v>11553</v>
      </c>
      <c r="I420" s="73" t="s">
        <v>14081</v>
      </c>
      <c r="J420" s="73" t="s">
        <v>16011</v>
      </c>
      <c r="K420" s="73">
        <v>861.5</v>
      </c>
      <c r="Q420" s="260">
        <v>7.7350000000000003</v>
      </c>
      <c r="R420" s="260">
        <v>1.2712321568503081E-3</v>
      </c>
      <c r="T420" s="260">
        <v>2160.1</v>
      </c>
      <c r="U420" s="260">
        <v>0.20513595448455474</v>
      </c>
      <c r="AC420" s="73">
        <v>1.81</v>
      </c>
      <c r="AU420" s="260">
        <v>26.064002828854314</v>
      </c>
      <c r="AW420" s="260">
        <v>34.75</v>
      </c>
      <c r="AX420" s="260">
        <v>0.22360679774997896</v>
      </c>
      <c r="AZ420" s="73">
        <v>1</v>
      </c>
      <c r="BA420">
        <v>93.592102269999998</v>
      </c>
      <c r="BD420" s="73" t="s">
        <v>16012</v>
      </c>
    </row>
    <row r="421" spans="1:56" x14ac:dyDescent="0.2">
      <c r="B421" s="43">
        <v>1</v>
      </c>
      <c r="C421" s="73" t="s">
        <v>14538</v>
      </c>
      <c r="E421" s="73"/>
      <c r="F421" s="73"/>
      <c r="G421" t="s">
        <v>12788</v>
      </c>
      <c r="H421" s="73" t="s">
        <v>11553</v>
      </c>
      <c r="I421" s="73" t="s">
        <v>14081</v>
      </c>
      <c r="J421" s="73" t="s">
        <v>16011</v>
      </c>
      <c r="K421" s="73">
        <v>861.5</v>
      </c>
      <c r="Q421" s="260">
        <v>7.7350000000000003</v>
      </c>
      <c r="R421" s="260">
        <v>1.2712321568503081E-3</v>
      </c>
      <c r="T421" s="260">
        <v>2160.1</v>
      </c>
      <c r="U421" s="260">
        <v>0.20513595448455474</v>
      </c>
      <c r="AC421" s="73">
        <v>1.81</v>
      </c>
      <c r="AU421" s="260">
        <v>26.064002828854314</v>
      </c>
      <c r="AW421" s="260">
        <v>34.75</v>
      </c>
      <c r="AX421" s="260">
        <v>0.22360679774997896</v>
      </c>
      <c r="AZ421" s="73">
        <v>1</v>
      </c>
      <c r="BA421">
        <v>314.49030620000002</v>
      </c>
      <c r="BD421" s="73" t="s">
        <v>16012</v>
      </c>
    </row>
    <row r="422" spans="1:56" x14ac:dyDescent="0.2">
      <c r="B422" s="43">
        <v>1</v>
      </c>
      <c r="C422" s="73" t="s">
        <v>14538</v>
      </c>
      <c r="E422" s="73"/>
      <c r="F422" s="73"/>
      <c r="G422" t="s">
        <v>12788</v>
      </c>
      <c r="H422" s="73" t="s">
        <v>11553</v>
      </c>
      <c r="I422" s="73" t="s">
        <v>14081</v>
      </c>
      <c r="J422" s="73" t="s">
        <v>16011</v>
      </c>
      <c r="K422" s="73">
        <v>861.5</v>
      </c>
      <c r="Q422" s="260">
        <v>7.7350000000000003</v>
      </c>
      <c r="R422" s="260">
        <v>1.2712321568503081E-3</v>
      </c>
      <c r="T422" s="260">
        <v>2160.1</v>
      </c>
      <c r="U422" s="260">
        <v>0.20513595448455474</v>
      </c>
      <c r="AC422" s="73">
        <v>1.81</v>
      </c>
      <c r="AU422" s="260">
        <v>26.064002828854314</v>
      </c>
      <c r="AW422" s="260">
        <v>34.75</v>
      </c>
      <c r="AX422" s="260">
        <v>0.22360679774997896</v>
      </c>
      <c r="AZ422" s="73">
        <v>1</v>
      </c>
      <c r="BA422">
        <v>590.08871910000005</v>
      </c>
      <c r="BD422" s="73" t="s">
        <v>16012</v>
      </c>
    </row>
    <row r="423" spans="1:56" x14ac:dyDescent="0.2">
      <c r="B423" s="43">
        <v>1</v>
      </c>
      <c r="C423" s="73" t="s">
        <v>14538</v>
      </c>
      <c r="E423" s="73"/>
      <c r="F423" s="73"/>
      <c r="G423" t="s">
        <v>12788</v>
      </c>
      <c r="H423" s="73" t="s">
        <v>11553</v>
      </c>
      <c r="I423" s="73" t="s">
        <v>14081</v>
      </c>
      <c r="J423" s="73" t="s">
        <v>16011</v>
      </c>
      <c r="K423" s="73">
        <v>861.5</v>
      </c>
      <c r="Q423" s="260">
        <v>7.7350000000000003</v>
      </c>
      <c r="R423" s="260">
        <v>1.2712321568503081E-3</v>
      </c>
      <c r="T423" s="260">
        <v>2160.1</v>
      </c>
      <c r="U423" s="260">
        <v>0.20513595448455474</v>
      </c>
      <c r="AC423" s="73">
        <v>1.81</v>
      </c>
      <c r="AU423" s="260">
        <v>26.064002828854314</v>
      </c>
      <c r="AW423" s="260">
        <v>34.75</v>
      </c>
      <c r="AX423" s="260">
        <v>0.22360679774997896</v>
      </c>
      <c r="AZ423" s="73">
        <v>1</v>
      </c>
      <c r="BA423">
        <v>251.81243380000001</v>
      </c>
      <c r="BD423" s="73" t="s">
        <v>16012</v>
      </c>
    </row>
    <row r="424" spans="1:56" x14ac:dyDescent="0.2">
      <c r="B424" s="43">
        <v>1</v>
      </c>
      <c r="C424" s="73" t="s">
        <v>14538</v>
      </c>
      <c r="E424" s="73"/>
      <c r="F424" s="73"/>
      <c r="G424" t="s">
        <v>12788</v>
      </c>
      <c r="H424" s="73" t="s">
        <v>11553</v>
      </c>
      <c r="I424" s="73" t="s">
        <v>14081</v>
      </c>
      <c r="J424" s="73" t="s">
        <v>16011</v>
      </c>
      <c r="K424" s="73">
        <v>861.5</v>
      </c>
      <c r="Q424" s="260">
        <v>7.7350000000000003</v>
      </c>
      <c r="R424" s="260">
        <v>1.2712321568503081E-3</v>
      </c>
      <c r="T424" s="260">
        <v>2160.1</v>
      </c>
      <c r="U424" s="260">
        <v>0.20513595448455474</v>
      </c>
      <c r="AC424" s="73">
        <v>1.81</v>
      </c>
      <c r="AU424" s="260">
        <v>26.064002828854314</v>
      </c>
      <c r="AW424" s="260">
        <v>34.75</v>
      </c>
      <c r="AX424" s="260">
        <v>0.22360679774997896</v>
      </c>
      <c r="AZ424" s="73">
        <v>1</v>
      </c>
      <c r="BA424">
        <v>781.60638080000001</v>
      </c>
      <c r="BD424" s="73" t="s">
        <v>16012</v>
      </c>
    </row>
    <row r="425" spans="1:56" x14ac:dyDescent="0.2">
      <c r="B425" s="43">
        <v>1</v>
      </c>
      <c r="C425" s="73" t="s">
        <v>14538</v>
      </c>
      <c r="E425" s="73"/>
      <c r="F425" s="73"/>
      <c r="G425" t="s">
        <v>12788</v>
      </c>
      <c r="H425" s="73" t="s">
        <v>11553</v>
      </c>
      <c r="I425" s="73" t="s">
        <v>14081</v>
      </c>
      <c r="J425" s="73" t="s">
        <v>16011</v>
      </c>
      <c r="K425" s="73">
        <v>861.5</v>
      </c>
      <c r="Q425" s="260">
        <v>7.7350000000000003</v>
      </c>
      <c r="R425" s="260">
        <v>1.2712321568503081E-3</v>
      </c>
      <c r="T425" s="260">
        <v>2160.1</v>
      </c>
      <c r="U425" s="260">
        <v>0.20513595448455474</v>
      </c>
      <c r="AC425" s="73">
        <v>1.81</v>
      </c>
      <c r="AU425" s="260">
        <v>26.064002828854314</v>
      </c>
      <c r="AW425" s="260">
        <v>34.75</v>
      </c>
      <c r="AX425" s="260">
        <v>0.22360679774997896</v>
      </c>
      <c r="AZ425" s="73">
        <v>1</v>
      </c>
      <c r="BA425">
        <v>31.48558105</v>
      </c>
      <c r="BD425" s="73" t="s">
        <v>16012</v>
      </c>
    </row>
    <row r="426" spans="1:56" x14ac:dyDescent="0.2">
      <c r="B426" s="43">
        <v>1</v>
      </c>
      <c r="C426" s="73" t="s">
        <v>14538</v>
      </c>
      <c r="E426" s="73"/>
      <c r="F426" s="73"/>
      <c r="G426" t="s">
        <v>12788</v>
      </c>
      <c r="H426" s="73" t="s">
        <v>11553</v>
      </c>
      <c r="I426" s="73" t="s">
        <v>14081</v>
      </c>
      <c r="J426" s="73" t="s">
        <v>16011</v>
      </c>
      <c r="K426" s="73">
        <v>861.5</v>
      </c>
      <c r="Q426" s="260">
        <v>7.7350000000000003</v>
      </c>
      <c r="R426" s="260">
        <v>1.2712321568503081E-3</v>
      </c>
      <c r="T426" s="260">
        <v>2160.1</v>
      </c>
      <c r="U426" s="260">
        <v>0.20513595448455474</v>
      </c>
      <c r="AC426" s="73">
        <v>1.81</v>
      </c>
      <c r="AU426" s="260">
        <v>26.064002828854314</v>
      </c>
      <c r="AW426" s="260">
        <v>34.75</v>
      </c>
      <c r="AX426" s="260">
        <v>0.22360679774997896</v>
      </c>
      <c r="AZ426" s="73">
        <v>1</v>
      </c>
      <c r="BA426">
        <v>159.63405409999999</v>
      </c>
      <c r="BD426" s="73" t="s">
        <v>16012</v>
      </c>
    </row>
    <row r="427" spans="1:56" x14ac:dyDescent="0.2">
      <c r="B427" s="43">
        <v>1</v>
      </c>
      <c r="C427" s="73" t="s">
        <v>14538</v>
      </c>
      <c r="E427" s="73"/>
      <c r="F427" s="73"/>
      <c r="G427" t="s">
        <v>12788</v>
      </c>
      <c r="H427" s="73" t="s">
        <v>11553</v>
      </c>
      <c r="I427" s="73" t="s">
        <v>14081</v>
      </c>
      <c r="J427" s="73" t="s">
        <v>16011</v>
      </c>
      <c r="K427" s="73">
        <v>861.5</v>
      </c>
      <c r="Q427" s="260">
        <v>7.7350000000000003</v>
      </c>
      <c r="R427" s="260">
        <v>1.2712321568503081E-3</v>
      </c>
      <c r="T427" s="260">
        <v>2160.1</v>
      </c>
      <c r="U427" s="260">
        <v>0.20513595448455474</v>
      </c>
      <c r="AC427" s="73">
        <v>1.81</v>
      </c>
      <c r="AU427" s="260">
        <v>26.064002828854314</v>
      </c>
      <c r="AW427" s="260">
        <v>34.75</v>
      </c>
      <c r="AX427" s="260">
        <v>0.22360679774997896</v>
      </c>
      <c r="AZ427" s="73">
        <v>1</v>
      </c>
      <c r="BA427">
        <v>248.35614269999999</v>
      </c>
      <c r="BD427" s="73" t="s">
        <v>16012</v>
      </c>
    </row>
    <row r="428" spans="1:56" x14ac:dyDescent="0.2">
      <c r="B428" s="43">
        <v>1</v>
      </c>
      <c r="C428" s="73" t="s">
        <v>14538</v>
      </c>
      <c r="E428" s="73"/>
      <c r="F428" s="73"/>
      <c r="G428" t="s">
        <v>12788</v>
      </c>
      <c r="H428" s="73" t="s">
        <v>11553</v>
      </c>
      <c r="I428" s="73" t="s">
        <v>14081</v>
      </c>
      <c r="J428" s="73" t="s">
        <v>16011</v>
      </c>
      <c r="K428" s="73">
        <v>861.5</v>
      </c>
      <c r="Q428" s="260">
        <v>7.7350000000000003</v>
      </c>
      <c r="R428" s="260">
        <v>1.2712321568503081E-3</v>
      </c>
      <c r="T428" s="260">
        <v>2160.1</v>
      </c>
      <c r="U428" s="260">
        <v>0.20513595448455474</v>
      </c>
      <c r="AC428" s="73">
        <v>1.81</v>
      </c>
      <c r="AU428" s="260">
        <v>26.064002828854314</v>
      </c>
      <c r="AW428" s="260">
        <v>34.75</v>
      </c>
      <c r="AX428" s="260">
        <v>0.22360679774997896</v>
      </c>
      <c r="AZ428" s="73">
        <v>1</v>
      </c>
      <c r="BA428">
        <v>195.5551012</v>
      </c>
      <c r="BD428" s="73" t="s">
        <v>16012</v>
      </c>
    </row>
    <row r="429" spans="1:56" x14ac:dyDescent="0.2">
      <c r="B429" s="43">
        <v>1</v>
      </c>
      <c r="C429" s="73" t="s">
        <v>14538</v>
      </c>
      <c r="E429" s="73"/>
      <c r="F429" s="73"/>
      <c r="G429" t="s">
        <v>12788</v>
      </c>
      <c r="H429" s="73" t="s">
        <v>11553</v>
      </c>
      <c r="I429" s="73" t="s">
        <v>14081</v>
      </c>
      <c r="J429" s="73" t="s">
        <v>16011</v>
      </c>
      <c r="K429" s="73">
        <v>861.5</v>
      </c>
      <c r="Q429" s="260">
        <v>7.7350000000000003</v>
      </c>
      <c r="R429" s="260">
        <v>1.2712321568503081E-3</v>
      </c>
      <c r="T429" s="260">
        <v>2160.1</v>
      </c>
      <c r="U429" s="260">
        <v>0.20513595448455474</v>
      </c>
      <c r="AC429" s="73">
        <v>1.81</v>
      </c>
      <c r="AU429" s="260">
        <v>26.064002828854314</v>
      </c>
      <c r="AW429" s="260">
        <v>34.75</v>
      </c>
      <c r="AX429" s="260">
        <v>0.22360679774997896</v>
      </c>
      <c r="AZ429" s="73">
        <v>1</v>
      </c>
      <c r="BA429">
        <v>264.7229835</v>
      </c>
      <c r="BD429" s="73" t="s">
        <v>16012</v>
      </c>
    </row>
    <row r="430" spans="1:56" x14ac:dyDescent="0.2">
      <c r="A430" s="73" t="s">
        <v>14097</v>
      </c>
      <c r="B430" s="43">
        <v>0</v>
      </c>
      <c r="C430" s="73" t="s">
        <v>200</v>
      </c>
      <c r="D430" t="s">
        <v>6861</v>
      </c>
      <c r="E430" t="s">
        <v>6865</v>
      </c>
      <c r="F430">
        <v>2018</v>
      </c>
      <c r="G430"/>
      <c r="BA430"/>
    </row>
    <row r="431" spans="1:56" ht="16" customHeight="1" x14ac:dyDescent="0.2">
      <c r="A431" s="73" t="s">
        <v>14148</v>
      </c>
      <c r="B431" s="43">
        <v>1</v>
      </c>
      <c r="C431" s="73" t="s">
        <v>14538</v>
      </c>
      <c r="D431" t="s">
        <v>7236</v>
      </c>
      <c r="E431" t="s">
        <v>7240</v>
      </c>
      <c r="F431">
        <v>2022</v>
      </c>
      <c r="G431" s="73" t="s">
        <v>14074</v>
      </c>
      <c r="H431" s="73" t="s">
        <v>11553</v>
      </c>
      <c r="I431" s="73" t="s">
        <v>14073</v>
      </c>
      <c r="K431" s="73">
        <v>448.07</v>
      </c>
      <c r="L431" s="73">
        <v>8.59</v>
      </c>
      <c r="N431" s="260">
        <v>8.1</v>
      </c>
      <c r="O431" s="260">
        <v>4.1700000000000001E-3</v>
      </c>
      <c r="P431" s="260"/>
      <c r="Q431" s="260"/>
      <c r="R431" s="260"/>
      <c r="S431" s="260"/>
      <c r="T431" s="260">
        <v>2320.34</v>
      </c>
      <c r="U431" s="260">
        <v>9.75</v>
      </c>
      <c r="V431" s="260"/>
      <c r="AC431" s="73">
        <v>3.53</v>
      </c>
      <c r="AD431" s="73">
        <v>0.03</v>
      </c>
      <c r="AF431" s="73">
        <v>217.01</v>
      </c>
      <c r="AG431" s="73">
        <v>2.06</v>
      </c>
      <c r="AI431" s="73">
        <v>1789.07</v>
      </c>
      <c r="AJ431" s="73">
        <v>10.62</v>
      </c>
      <c r="AO431" s="73">
        <v>290.56236531359286</v>
      </c>
      <c r="AP431" s="73">
        <v>251.14406075289699</v>
      </c>
      <c r="AT431" s="260">
        <v>29.96</v>
      </c>
      <c r="AU431" s="260">
        <v>2.3E-2</v>
      </c>
      <c r="AZ431" s="73">
        <v>1</v>
      </c>
      <c r="BA431" s="73">
        <v>0.318</v>
      </c>
      <c r="BB431"/>
      <c r="BC431"/>
      <c r="BD431" s="119" t="s">
        <v>14118</v>
      </c>
    </row>
    <row r="432" spans="1:56" x14ac:dyDescent="0.2">
      <c r="B432" s="43">
        <v>1</v>
      </c>
      <c r="C432" s="73" t="s">
        <v>14538</v>
      </c>
      <c r="D432" s="73"/>
      <c r="E432" s="73"/>
      <c r="F432" s="73"/>
      <c r="G432" s="73" t="s">
        <v>14074</v>
      </c>
      <c r="H432" s="73" t="s">
        <v>11553</v>
      </c>
      <c r="I432" s="73" t="s">
        <v>14073</v>
      </c>
      <c r="K432" s="73">
        <v>448.07</v>
      </c>
      <c r="L432" s="73">
        <v>8.59</v>
      </c>
      <c r="N432" s="260">
        <v>8.1</v>
      </c>
      <c r="O432" s="260">
        <v>4.1700000000000001E-3</v>
      </c>
      <c r="P432" s="260"/>
      <c r="Q432" s="260"/>
      <c r="R432" s="260"/>
      <c r="S432" s="260"/>
      <c r="T432" s="260">
        <v>2320.34</v>
      </c>
      <c r="U432" s="260">
        <v>9.75</v>
      </c>
      <c r="V432" s="260"/>
      <c r="AC432" s="73">
        <v>3.53</v>
      </c>
      <c r="AD432" s="73">
        <v>0.03</v>
      </c>
      <c r="AF432" s="73">
        <v>217.01</v>
      </c>
      <c r="AG432" s="73">
        <v>2.06</v>
      </c>
      <c r="AI432" s="73">
        <v>1789.07</v>
      </c>
      <c r="AJ432" s="73">
        <v>10.62</v>
      </c>
      <c r="AO432" s="73">
        <v>290.56236531359286</v>
      </c>
      <c r="AP432" s="73">
        <v>251.14406075289699</v>
      </c>
      <c r="AT432" s="260">
        <v>29.96</v>
      </c>
      <c r="AU432" s="260">
        <v>2.3E-2</v>
      </c>
      <c r="AZ432" s="73">
        <v>1</v>
      </c>
      <c r="BA432" s="73">
        <v>0.45200000000000001</v>
      </c>
      <c r="BB432"/>
      <c r="BC432"/>
      <c r="BD432" s="119" t="s">
        <v>14118</v>
      </c>
    </row>
    <row r="433" spans="2:56" x14ac:dyDescent="0.2">
      <c r="B433" s="43">
        <v>1</v>
      </c>
      <c r="C433" s="73" t="s">
        <v>14538</v>
      </c>
      <c r="D433" s="73"/>
      <c r="E433" s="73"/>
      <c r="F433" s="73"/>
      <c r="G433" s="73" t="s">
        <v>14074</v>
      </c>
      <c r="H433" s="73" t="s">
        <v>11553</v>
      </c>
      <c r="I433" s="73" t="s">
        <v>14073</v>
      </c>
      <c r="K433" s="73">
        <v>448.07</v>
      </c>
      <c r="L433" s="73">
        <v>8.59</v>
      </c>
      <c r="N433" s="260">
        <v>8.1</v>
      </c>
      <c r="O433" s="260">
        <v>4.1700000000000001E-3</v>
      </c>
      <c r="P433" s="260"/>
      <c r="Q433" s="260"/>
      <c r="R433" s="260"/>
      <c r="S433" s="260"/>
      <c r="T433" s="260">
        <v>2320.34</v>
      </c>
      <c r="U433" s="260">
        <v>9.75</v>
      </c>
      <c r="V433" s="260"/>
      <c r="AC433" s="73">
        <v>3.53</v>
      </c>
      <c r="AD433" s="73">
        <v>0.03</v>
      </c>
      <c r="AF433" s="73">
        <v>217.01</v>
      </c>
      <c r="AG433" s="73">
        <v>2.06</v>
      </c>
      <c r="AI433" s="73">
        <v>1789.07</v>
      </c>
      <c r="AJ433" s="73">
        <v>10.62</v>
      </c>
      <c r="AO433" s="73">
        <v>290.56236531359286</v>
      </c>
      <c r="AP433" s="73">
        <v>251.14406075289699</v>
      </c>
      <c r="AT433" s="260">
        <v>29.96</v>
      </c>
      <c r="AU433" s="260">
        <v>2.3E-2</v>
      </c>
      <c r="AZ433" s="73">
        <v>1</v>
      </c>
      <c r="BA433" s="73">
        <v>0.38900000000000001</v>
      </c>
      <c r="BB433"/>
      <c r="BC433"/>
      <c r="BD433" s="119" t="s">
        <v>14118</v>
      </c>
    </row>
    <row r="434" spans="2:56" x14ac:dyDescent="0.2">
      <c r="B434" s="43">
        <v>1</v>
      </c>
      <c r="C434" s="73" t="s">
        <v>14538</v>
      </c>
      <c r="G434" s="73" t="s">
        <v>14074</v>
      </c>
      <c r="H434" s="73" t="s">
        <v>11553</v>
      </c>
      <c r="I434" s="73" t="s">
        <v>14073</v>
      </c>
      <c r="K434" s="73">
        <v>448.07</v>
      </c>
      <c r="L434" s="73">
        <v>8.59</v>
      </c>
      <c r="N434" s="260">
        <v>8.1</v>
      </c>
      <c r="O434" s="260">
        <v>4.1700000000000001E-3</v>
      </c>
      <c r="P434" s="260"/>
      <c r="Q434" s="260"/>
      <c r="R434" s="260"/>
      <c r="S434" s="260"/>
      <c r="T434" s="260">
        <v>2320.34</v>
      </c>
      <c r="U434" s="260">
        <v>9.75</v>
      </c>
      <c r="V434" s="260"/>
      <c r="AC434" s="73">
        <v>3.53</v>
      </c>
      <c r="AD434" s="73">
        <v>0.03</v>
      </c>
      <c r="AF434" s="73">
        <v>217.01</v>
      </c>
      <c r="AG434" s="73">
        <v>2.06</v>
      </c>
      <c r="AI434" s="73">
        <v>1789.07</v>
      </c>
      <c r="AJ434" s="73">
        <v>10.62</v>
      </c>
      <c r="AO434" s="73">
        <v>290.56236531359286</v>
      </c>
      <c r="AP434" s="73">
        <v>251.14406075289699</v>
      </c>
      <c r="AT434" s="260">
        <v>29.96</v>
      </c>
      <c r="AU434" s="260">
        <v>2.3E-2</v>
      </c>
      <c r="AZ434" s="73">
        <v>1</v>
      </c>
      <c r="BA434" s="73">
        <v>0.29299999999999998</v>
      </c>
      <c r="BB434"/>
      <c r="BC434"/>
      <c r="BD434" s="119" t="s">
        <v>14118</v>
      </c>
    </row>
    <row r="435" spans="2:56" x14ac:dyDescent="0.2">
      <c r="B435" s="43">
        <v>1</v>
      </c>
      <c r="C435" s="73" t="s">
        <v>14538</v>
      </c>
      <c r="G435" s="73" t="s">
        <v>14077</v>
      </c>
      <c r="H435" s="73" t="s">
        <v>11553</v>
      </c>
      <c r="I435" s="73" t="s">
        <v>14073</v>
      </c>
      <c r="K435" s="73">
        <v>448.07</v>
      </c>
      <c r="L435" s="73">
        <v>8.59</v>
      </c>
      <c r="N435" s="260">
        <v>8.1</v>
      </c>
      <c r="O435" s="260">
        <v>4.1700000000000001E-3</v>
      </c>
      <c r="P435" s="260"/>
      <c r="Q435" s="260"/>
      <c r="R435" s="260"/>
      <c r="S435" s="260"/>
      <c r="T435" s="260">
        <v>2320.34</v>
      </c>
      <c r="U435" s="260">
        <v>9.75</v>
      </c>
      <c r="V435" s="260"/>
      <c r="AC435" s="73">
        <v>3.53</v>
      </c>
      <c r="AD435" s="73">
        <v>0.03</v>
      </c>
      <c r="AF435" s="73">
        <v>217.01</v>
      </c>
      <c r="AG435" s="73">
        <v>2.06</v>
      </c>
      <c r="AI435" s="73">
        <v>1789.07</v>
      </c>
      <c r="AJ435" s="73">
        <v>10.62</v>
      </c>
      <c r="AO435" s="73">
        <v>290.56236531359286</v>
      </c>
      <c r="AP435" s="73">
        <v>251.14406075289699</v>
      </c>
      <c r="AT435" s="260">
        <v>29.96</v>
      </c>
      <c r="AU435" s="260">
        <v>2.3E-2</v>
      </c>
      <c r="AZ435" s="73">
        <v>1</v>
      </c>
      <c r="BA435" s="73">
        <v>0.43803515433792034</v>
      </c>
      <c r="BB435"/>
      <c r="BC435"/>
      <c r="BD435" s="119" t="s">
        <v>14118</v>
      </c>
    </row>
    <row r="436" spans="2:56" x14ac:dyDescent="0.2">
      <c r="B436" s="43">
        <v>1</v>
      </c>
      <c r="C436" s="73" t="s">
        <v>14538</v>
      </c>
      <c r="G436" s="73" t="s">
        <v>14077</v>
      </c>
      <c r="H436" s="73" t="s">
        <v>11553</v>
      </c>
      <c r="I436" s="73" t="s">
        <v>14073</v>
      </c>
      <c r="K436" s="73">
        <v>448.07</v>
      </c>
      <c r="L436" s="73">
        <v>8.59</v>
      </c>
      <c r="N436" s="260">
        <v>8.1</v>
      </c>
      <c r="O436" s="260">
        <v>4.1700000000000001E-3</v>
      </c>
      <c r="P436" s="260"/>
      <c r="Q436" s="260"/>
      <c r="R436" s="260"/>
      <c r="S436" s="260"/>
      <c r="T436" s="260">
        <v>2320.34</v>
      </c>
      <c r="U436" s="260">
        <v>9.75</v>
      </c>
      <c r="V436" s="260"/>
      <c r="AC436" s="73">
        <v>3.53</v>
      </c>
      <c r="AD436" s="73">
        <v>0.03</v>
      </c>
      <c r="AF436" s="73">
        <v>217.01</v>
      </c>
      <c r="AG436" s="73">
        <v>2.06</v>
      </c>
      <c r="AI436" s="73">
        <v>1789.07</v>
      </c>
      <c r="AJ436" s="73">
        <v>10.62</v>
      </c>
      <c r="AO436" s="73">
        <v>290.56236531359286</v>
      </c>
      <c r="AP436" s="73">
        <v>251.14406075289699</v>
      </c>
      <c r="AT436" s="260">
        <v>29.96</v>
      </c>
      <c r="AU436" s="260">
        <v>2.3E-2</v>
      </c>
      <c r="AZ436" s="73">
        <v>1</v>
      </c>
      <c r="BA436" s="73">
        <v>0.23326597023444035</v>
      </c>
      <c r="BB436"/>
      <c r="BC436"/>
      <c r="BD436" s="119" t="s">
        <v>14118</v>
      </c>
    </row>
    <row r="437" spans="2:56" x14ac:dyDescent="0.2">
      <c r="B437" s="43">
        <v>1</v>
      </c>
      <c r="C437" s="73" t="s">
        <v>14538</v>
      </c>
      <c r="G437" s="73" t="s">
        <v>14077</v>
      </c>
      <c r="H437" s="73" t="s">
        <v>11553</v>
      </c>
      <c r="I437" s="73" t="s">
        <v>14073</v>
      </c>
      <c r="K437" s="73">
        <v>448.07</v>
      </c>
      <c r="L437" s="73">
        <v>8.59</v>
      </c>
      <c r="N437" s="260">
        <v>8.1</v>
      </c>
      <c r="O437" s="260">
        <v>4.1700000000000001E-3</v>
      </c>
      <c r="P437" s="260"/>
      <c r="Q437" s="260"/>
      <c r="R437" s="260"/>
      <c r="S437" s="260"/>
      <c r="T437" s="260">
        <v>2320.34</v>
      </c>
      <c r="U437" s="260">
        <v>9.75</v>
      </c>
      <c r="V437" s="260"/>
      <c r="AC437" s="73">
        <v>3.53</v>
      </c>
      <c r="AD437" s="73">
        <v>0.03</v>
      </c>
      <c r="AF437" s="73">
        <v>217.01</v>
      </c>
      <c r="AG437" s="73">
        <v>2.06</v>
      </c>
      <c r="AI437" s="73">
        <v>1789.07</v>
      </c>
      <c r="AJ437" s="73">
        <v>10.62</v>
      </c>
      <c r="AO437" s="73">
        <v>290.56236531359286</v>
      </c>
      <c r="AP437" s="73">
        <v>251.14406075289699</v>
      </c>
      <c r="AT437" s="260">
        <v>29.96</v>
      </c>
      <c r="AU437" s="260">
        <v>2.3E-2</v>
      </c>
      <c r="AZ437" s="73">
        <v>1</v>
      </c>
      <c r="BA437" s="73">
        <v>0.17396346072601648</v>
      </c>
      <c r="BB437"/>
      <c r="BC437"/>
      <c r="BD437" s="119" t="s">
        <v>14118</v>
      </c>
    </row>
    <row r="438" spans="2:56" x14ac:dyDescent="0.2">
      <c r="B438" s="43">
        <v>1</v>
      </c>
      <c r="C438" s="73" t="s">
        <v>14538</v>
      </c>
      <c r="G438" s="73" t="s">
        <v>14077</v>
      </c>
      <c r="H438" s="73" t="s">
        <v>11553</v>
      </c>
      <c r="I438" s="73" t="s">
        <v>14073</v>
      </c>
      <c r="K438" s="73">
        <v>448.07</v>
      </c>
      <c r="L438" s="73">
        <v>8.59</v>
      </c>
      <c r="N438" s="260">
        <v>8.1</v>
      </c>
      <c r="O438" s="260">
        <v>4.1700000000000001E-3</v>
      </c>
      <c r="P438" s="260"/>
      <c r="Q438" s="260"/>
      <c r="R438" s="260"/>
      <c r="S438" s="260"/>
      <c r="T438" s="260">
        <v>2320.34</v>
      </c>
      <c r="U438" s="260">
        <v>9.75</v>
      </c>
      <c r="V438" s="260"/>
      <c r="AC438" s="73">
        <v>3.53</v>
      </c>
      <c r="AD438" s="73">
        <v>0.03</v>
      </c>
      <c r="AF438" s="73">
        <v>217.01</v>
      </c>
      <c r="AG438" s="73">
        <v>2.06</v>
      </c>
      <c r="AI438" s="73">
        <v>1789.07</v>
      </c>
      <c r="AJ438" s="73">
        <v>10.62</v>
      </c>
      <c r="AO438" s="73">
        <v>290.56236531359286</v>
      </c>
      <c r="AP438" s="73">
        <v>251.14406075289699</v>
      </c>
      <c r="AT438" s="260">
        <v>29.96</v>
      </c>
      <c r="AU438" s="260">
        <v>2.3E-2</v>
      </c>
      <c r="AZ438" s="73">
        <v>1</v>
      </c>
      <c r="BA438" s="73">
        <v>0.10794764067545842</v>
      </c>
      <c r="BB438"/>
      <c r="BC438"/>
      <c r="BD438" s="119" t="s">
        <v>14118</v>
      </c>
    </row>
    <row r="439" spans="2:56" x14ac:dyDescent="0.2">
      <c r="B439" s="43">
        <v>1</v>
      </c>
      <c r="C439" s="73" t="s">
        <v>14538</v>
      </c>
      <c r="G439" s="73" t="s">
        <v>14075</v>
      </c>
      <c r="H439" s="73" t="s">
        <v>11553</v>
      </c>
      <c r="I439" s="73" t="s">
        <v>14073</v>
      </c>
      <c r="K439" s="73">
        <v>448.07</v>
      </c>
      <c r="L439" s="73">
        <v>8.59</v>
      </c>
      <c r="N439" s="260">
        <v>8.1</v>
      </c>
      <c r="O439" s="260">
        <v>4.1700000000000001E-3</v>
      </c>
      <c r="P439" s="260"/>
      <c r="Q439" s="260"/>
      <c r="R439" s="260"/>
      <c r="S439" s="260"/>
      <c r="T439" s="260">
        <v>2320.34</v>
      </c>
      <c r="U439" s="260">
        <v>9.75</v>
      </c>
      <c r="V439" s="260"/>
      <c r="AC439" s="73">
        <v>3.53</v>
      </c>
      <c r="AD439" s="73">
        <v>0.03</v>
      </c>
      <c r="AF439" s="73">
        <v>217.01</v>
      </c>
      <c r="AG439" s="73">
        <v>2.06</v>
      </c>
      <c r="AI439" s="73">
        <v>1789.07</v>
      </c>
      <c r="AJ439" s="73">
        <v>10.62</v>
      </c>
      <c r="AO439" s="73">
        <v>290.56236531359286</v>
      </c>
      <c r="AP439" s="73">
        <v>251.14406075289699</v>
      </c>
      <c r="AT439" s="260">
        <v>29.96</v>
      </c>
      <c r="AU439" s="260">
        <v>2.3E-2</v>
      </c>
      <c r="AZ439" s="73">
        <v>1</v>
      </c>
      <c r="BA439" s="73">
        <v>0.21431432950458301</v>
      </c>
      <c r="BB439"/>
      <c r="BC439"/>
      <c r="BD439" s="119" t="s">
        <v>14118</v>
      </c>
    </row>
    <row r="440" spans="2:56" x14ac:dyDescent="0.2">
      <c r="B440" s="43">
        <v>1</v>
      </c>
      <c r="C440" s="73" t="s">
        <v>14538</v>
      </c>
      <c r="G440" s="73" t="s">
        <v>14075</v>
      </c>
      <c r="H440" s="73" t="s">
        <v>11553</v>
      </c>
      <c r="I440" s="73" t="s">
        <v>14073</v>
      </c>
      <c r="K440" s="73">
        <v>448.07</v>
      </c>
      <c r="L440" s="73">
        <v>8.59</v>
      </c>
      <c r="N440" s="260">
        <v>8.1</v>
      </c>
      <c r="O440" s="260">
        <v>4.1700000000000001E-3</v>
      </c>
      <c r="P440" s="260"/>
      <c r="Q440" s="260"/>
      <c r="R440" s="260"/>
      <c r="S440" s="260"/>
      <c r="T440" s="260">
        <v>2320.34</v>
      </c>
      <c r="U440" s="260">
        <v>9.75</v>
      </c>
      <c r="V440" s="260"/>
      <c r="AC440" s="73">
        <v>3.53</v>
      </c>
      <c r="AD440" s="73">
        <v>0.03</v>
      </c>
      <c r="AF440" s="73">
        <v>217.01</v>
      </c>
      <c r="AG440" s="73">
        <v>2.06</v>
      </c>
      <c r="AI440" s="73">
        <v>1789.07</v>
      </c>
      <c r="AJ440" s="73">
        <v>10.62</v>
      </c>
      <c r="AO440" s="73">
        <v>290.56236531359286</v>
      </c>
      <c r="AP440" s="73">
        <v>251.14406075289699</v>
      </c>
      <c r="AT440" s="260">
        <v>29.96</v>
      </c>
      <c r="AU440" s="260">
        <v>2.3E-2</v>
      </c>
      <c r="AZ440" s="73">
        <v>1</v>
      </c>
      <c r="BA440" s="73">
        <v>0.2201321024053394</v>
      </c>
      <c r="BB440"/>
      <c r="BC440"/>
      <c r="BD440" s="119" t="s">
        <v>14118</v>
      </c>
    </row>
    <row r="441" spans="2:56" x14ac:dyDescent="0.2">
      <c r="B441" s="43">
        <v>1</v>
      </c>
      <c r="C441" s="73" t="s">
        <v>14538</v>
      </c>
      <c r="G441" s="73" t="s">
        <v>14075</v>
      </c>
      <c r="H441" s="73" t="s">
        <v>11553</v>
      </c>
      <c r="I441" s="73" t="s">
        <v>14073</v>
      </c>
      <c r="K441" s="73">
        <v>448.07</v>
      </c>
      <c r="L441" s="73">
        <v>8.59</v>
      </c>
      <c r="N441" s="260">
        <v>8.1</v>
      </c>
      <c r="O441" s="260">
        <v>4.1700000000000001E-3</v>
      </c>
      <c r="P441" s="260"/>
      <c r="Q441" s="260"/>
      <c r="R441" s="260"/>
      <c r="S441" s="260"/>
      <c r="T441" s="260">
        <v>2320.34</v>
      </c>
      <c r="U441" s="260">
        <v>9.75</v>
      </c>
      <c r="V441" s="260"/>
      <c r="AC441" s="73">
        <v>3.53</v>
      </c>
      <c r="AD441" s="73">
        <v>0.03</v>
      </c>
      <c r="AF441" s="73">
        <v>217.01</v>
      </c>
      <c r="AG441" s="73">
        <v>2.06</v>
      </c>
      <c r="AI441" s="73">
        <v>1789.07</v>
      </c>
      <c r="AJ441" s="73">
        <v>10.62</v>
      </c>
      <c r="AO441" s="73">
        <v>290.56236531359286</v>
      </c>
      <c r="AP441" s="73">
        <v>251.14406075289699</v>
      </c>
      <c r="AT441" s="260">
        <v>29.96</v>
      </c>
      <c r="AU441" s="260">
        <v>2.3E-2</v>
      </c>
      <c r="AZ441" s="73">
        <v>1</v>
      </c>
      <c r="BA441" s="73">
        <v>0.1405726069045645</v>
      </c>
      <c r="BB441"/>
      <c r="BC441"/>
      <c r="BD441" s="119" t="s">
        <v>14118</v>
      </c>
    </row>
    <row r="442" spans="2:56" x14ac:dyDescent="0.2">
      <c r="B442" s="43">
        <v>1</v>
      </c>
      <c r="C442" s="73" t="s">
        <v>14538</v>
      </c>
      <c r="G442" s="73" t="s">
        <v>14075</v>
      </c>
      <c r="H442" s="73" t="s">
        <v>11553</v>
      </c>
      <c r="I442" s="73" t="s">
        <v>14073</v>
      </c>
      <c r="K442" s="73">
        <v>448.07</v>
      </c>
      <c r="L442" s="73">
        <v>8.59</v>
      </c>
      <c r="N442" s="260">
        <v>8.1</v>
      </c>
      <c r="O442" s="260">
        <v>4.1700000000000001E-3</v>
      </c>
      <c r="P442" s="260"/>
      <c r="Q442" s="260"/>
      <c r="R442" s="260"/>
      <c r="S442" s="260"/>
      <c r="T442" s="260">
        <v>2320.34</v>
      </c>
      <c r="U442" s="260">
        <v>9.75</v>
      </c>
      <c r="V442" s="260"/>
      <c r="AC442" s="73">
        <v>3.53</v>
      </c>
      <c r="AD442" s="73">
        <v>0.03</v>
      </c>
      <c r="AF442" s="73">
        <v>217.01</v>
      </c>
      <c r="AG442" s="73">
        <v>2.06</v>
      </c>
      <c r="AI442" s="73">
        <v>1789.07</v>
      </c>
      <c r="AJ442" s="73">
        <v>10.62</v>
      </c>
      <c r="AO442" s="73">
        <v>290.56236531359286</v>
      </c>
      <c r="AP442" s="73">
        <v>251.14406075289699</v>
      </c>
      <c r="AT442" s="260">
        <v>29.96</v>
      </c>
      <c r="AU442" s="260">
        <v>2.3E-2</v>
      </c>
      <c r="AZ442" s="73">
        <v>1</v>
      </c>
      <c r="BA442" s="73">
        <v>0.34459879127079385</v>
      </c>
      <c r="BB442"/>
      <c r="BC442"/>
      <c r="BD442" s="119" t="s">
        <v>14118</v>
      </c>
    </row>
    <row r="443" spans="2:56" x14ac:dyDescent="0.2">
      <c r="B443" s="43">
        <v>1</v>
      </c>
      <c r="C443" s="73" t="s">
        <v>14538</v>
      </c>
      <c r="G443" s="73" t="s">
        <v>14076</v>
      </c>
      <c r="H443" s="73" t="s">
        <v>11553</v>
      </c>
      <c r="I443" s="73" t="s">
        <v>14073</v>
      </c>
      <c r="K443" s="73">
        <v>448.07</v>
      </c>
      <c r="L443" s="73">
        <v>8.59</v>
      </c>
      <c r="N443" s="260">
        <v>8.1</v>
      </c>
      <c r="O443" s="260">
        <v>4.1700000000000001E-3</v>
      </c>
      <c r="P443" s="260"/>
      <c r="Q443" s="260"/>
      <c r="R443" s="260"/>
      <c r="S443" s="260"/>
      <c r="T443" s="260">
        <v>2320.34</v>
      </c>
      <c r="U443" s="260">
        <v>9.75</v>
      </c>
      <c r="V443" s="260"/>
      <c r="AC443" s="73">
        <v>3.53</v>
      </c>
      <c r="AD443" s="73">
        <v>0.03</v>
      </c>
      <c r="AF443" s="73">
        <v>217.01</v>
      </c>
      <c r="AG443" s="73">
        <v>2.06</v>
      </c>
      <c r="AI443" s="73">
        <v>1789.07</v>
      </c>
      <c r="AJ443" s="73">
        <v>10.62</v>
      </c>
      <c r="AO443" s="73">
        <v>290.56236531359286</v>
      </c>
      <c r="AP443" s="73">
        <v>251.14406075289699</v>
      </c>
      <c r="AT443" s="260">
        <v>29.96</v>
      </c>
      <c r="AU443" s="260">
        <v>2.3E-2</v>
      </c>
      <c r="AZ443" s="73">
        <v>1</v>
      </c>
      <c r="BA443" s="73">
        <v>0.33323226975299625</v>
      </c>
      <c r="BB443"/>
      <c r="BC443"/>
      <c r="BD443" s="119" t="s">
        <v>14118</v>
      </c>
    </row>
    <row r="444" spans="2:56" x14ac:dyDescent="0.2">
      <c r="B444" s="43">
        <v>1</v>
      </c>
      <c r="C444" s="73" t="s">
        <v>14538</v>
      </c>
      <c r="G444" s="73" t="s">
        <v>14076</v>
      </c>
      <c r="H444" s="73" t="s">
        <v>11553</v>
      </c>
      <c r="I444" s="73" t="s">
        <v>14073</v>
      </c>
      <c r="K444" s="73">
        <v>448.07</v>
      </c>
      <c r="L444" s="73">
        <v>8.59</v>
      </c>
      <c r="N444" s="260">
        <v>8.1</v>
      </c>
      <c r="O444" s="260">
        <v>4.1700000000000001E-3</v>
      </c>
      <c r="P444" s="260"/>
      <c r="Q444" s="260"/>
      <c r="R444" s="260"/>
      <c r="S444" s="260"/>
      <c r="T444" s="260">
        <v>2320.34</v>
      </c>
      <c r="U444" s="260">
        <v>9.75</v>
      </c>
      <c r="V444" s="260"/>
      <c r="AC444" s="73">
        <v>3.53</v>
      </c>
      <c r="AD444" s="73">
        <v>0.03</v>
      </c>
      <c r="AF444" s="73">
        <v>217.01</v>
      </c>
      <c r="AG444" s="73">
        <v>2.06</v>
      </c>
      <c r="AI444" s="73">
        <v>1789.07</v>
      </c>
      <c r="AJ444" s="73">
        <v>10.62</v>
      </c>
      <c r="AO444" s="73">
        <v>290.56236531359286</v>
      </c>
      <c r="AP444" s="73">
        <v>251.14406075289699</v>
      </c>
      <c r="AT444" s="260">
        <v>29.96</v>
      </c>
      <c r="AU444" s="260">
        <v>2.3E-2</v>
      </c>
      <c r="AZ444" s="73">
        <v>1</v>
      </c>
      <c r="BA444" s="73">
        <v>0.31332877063487458</v>
      </c>
      <c r="BB444"/>
      <c r="BC444"/>
      <c r="BD444" s="119" t="s">
        <v>14118</v>
      </c>
    </row>
    <row r="445" spans="2:56" x14ac:dyDescent="0.2">
      <c r="B445" s="43">
        <v>1</v>
      </c>
      <c r="C445" s="73" t="s">
        <v>14538</v>
      </c>
      <c r="G445" s="73" t="s">
        <v>14076</v>
      </c>
      <c r="H445" s="73" t="s">
        <v>11553</v>
      </c>
      <c r="I445" s="73" t="s">
        <v>14073</v>
      </c>
      <c r="K445" s="73">
        <v>448.07</v>
      </c>
      <c r="L445" s="73">
        <v>8.59</v>
      </c>
      <c r="N445" s="260">
        <v>8.1</v>
      </c>
      <c r="O445" s="260">
        <v>4.1700000000000001E-3</v>
      </c>
      <c r="P445" s="260"/>
      <c r="Q445" s="260"/>
      <c r="R445" s="260"/>
      <c r="S445" s="260"/>
      <c r="T445" s="260">
        <v>2320.34</v>
      </c>
      <c r="U445" s="260">
        <v>9.75</v>
      </c>
      <c r="V445" s="260"/>
      <c r="AC445" s="73">
        <v>3.53</v>
      </c>
      <c r="AD445" s="73">
        <v>0.03</v>
      </c>
      <c r="AF445" s="73">
        <v>217.01</v>
      </c>
      <c r="AG445" s="73">
        <v>2.06</v>
      </c>
      <c r="AI445" s="73">
        <v>1789.07</v>
      </c>
      <c r="AJ445" s="73">
        <v>10.62</v>
      </c>
      <c r="AO445" s="73">
        <v>290.56236531359286</v>
      </c>
      <c r="AP445" s="73">
        <v>251.14406075289699</v>
      </c>
      <c r="AT445" s="260">
        <v>29.96</v>
      </c>
      <c r="AU445" s="260">
        <v>2.3E-2</v>
      </c>
      <c r="AZ445" s="73">
        <v>1</v>
      </c>
      <c r="BA445" s="73">
        <v>0.24362903840039066</v>
      </c>
      <c r="BB445"/>
      <c r="BC445"/>
      <c r="BD445" s="119" t="s">
        <v>14118</v>
      </c>
    </row>
    <row r="446" spans="2:56" x14ac:dyDescent="0.2">
      <c r="B446" s="43">
        <v>1</v>
      </c>
      <c r="C446" s="73" t="s">
        <v>14538</v>
      </c>
      <c r="G446" s="73" t="s">
        <v>14076</v>
      </c>
      <c r="H446" s="73" t="s">
        <v>11553</v>
      </c>
      <c r="I446" s="73" t="s">
        <v>14073</v>
      </c>
      <c r="K446" s="73">
        <v>448.07</v>
      </c>
      <c r="L446" s="73">
        <v>8.59</v>
      </c>
      <c r="N446" s="260">
        <v>8.1</v>
      </c>
      <c r="O446" s="260">
        <v>4.1700000000000001E-3</v>
      </c>
      <c r="P446" s="260"/>
      <c r="Q446" s="260"/>
      <c r="R446" s="260"/>
      <c r="S446" s="260"/>
      <c r="T446" s="260">
        <v>2320.34</v>
      </c>
      <c r="U446" s="260">
        <v>9.75</v>
      </c>
      <c r="V446" s="260"/>
      <c r="AC446" s="73">
        <v>3.53</v>
      </c>
      <c r="AD446" s="73">
        <v>0.03</v>
      </c>
      <c r="AF446" s="73">
        <v>217.01</v>
      </c>
      <c r="AG446" s="73">
        <v>2.06</v>
      </c>
      <c r="AI446" s="73">
        <v>1789.07</v>
      </c>
      <c r="AJ446" s="73">
        <v>10.62</v>
      </c>
      <c r="AO446" s="73">
        <v>290.56236531359286</v>
      </c>
      <c r="AP446" s="73">
        <v>251.14406075289699</v>
      </c>
      <c r="AT446" s="260">
        <v>29.96</v>
      </c>
      <c r="AU446" s="260">
        <v>2.3E-2</v>
      </c>
      <c r="AZ446" s="73">
        <v>1</v>
      </c>
      <c r="BA446" s="73">
        <v>0.36312500375123691</v>
      </c>
      <c r="BB446"/>
      <c r="BC446"/>
      <c r="BD446" s="119" t="s">
        <v>14118</v>
      </c>
    </row>
    <row r="447" spans="2:56" x14ac:dyDescent="0.2">
      <c r="B447" s="43">
        <v>1</v>
      </c>
      <c r="C447" s="73" t="s">
        <v>14538</v>
      </c>
      <c r="G447" s="73" t="s">
        <v>14074</v>
      </c>
      <c r="H447" s="73" t="s">
        <v>11553</v>
      </c>
      <c r="I447" s="73" t="s">
        <v>14073</v>
      </c>
      <c r="K447" s="73">
        <v>886.65</v>
      </c>
      <c r="L447" s="73">
        <v>5.57</v>
      </c>
      <c r="N447" s="260">
        <v>7.9</v>
      </c>
      <c r="O447" s="260">
        <v>2.1000000000000001E-4</v>
      </c>
      <c r="P447" s="260"/>
      <c r="Q447" s="260"/>
      <c r="R447" s="260"/>
      <c r="S447" s="260"/>
      <c r="T447" s="260">
        <v>2288.04</v>
      </c>
      <c r="U447" s="260">
        <v>14.42</v>
      </c>
      <c r="V447" s="260"/>
      <c r="AC447" s="73">
        <v>2.29</v>
      </c>
      <c r="AD447" s="73">
        <v>0.02</v>
      </c>
      <c r="AF447" s="73">
        <v>140.80000000000001</v>
      </c>
      <c r="AG447" s="73">
        <v>1</v>
      </c>
      <c r="AI447" s="73">
        <v>1943.42</v>
      </c>
      <c r="AJ447" s="73">
        <v>12.46</v>
      </c>
      <c r="AO447" s="73">
        <v>290.56236531359286</v>
      </c>
      <c r="AP447" s="73">
        <v>251.14406075289699</v>
      </c>
      <c r="AT447" s="260">
        <v>29.91</v>
      </c>
      <c r="AU447" s="260">
        <v>3.7999999999999999E-2</v>
      </c>
      <c r="AZ447" s="73">
        <v>1</v>
      </c>
      <c r="BA447" s="73">
        <v>0.30827153575735478</v>
      </c>
      <c r="BB447"/>
      <c r="BC447"/>
      <c r="BD447" s="119" t="s">
        <v>14118</v>
      </c>
    </row>
    <row r="448" spans="2:56" x14ac:dyDescent="0.2">
      <c r="B448" s="43">
        <v>1</v>
      </c>
      <c r="C448" s="73" t="s">
        <v>14538</v>
      </c>
      <c r="G448" s="73" t="s">
        <v>14074</v>
      </c>
      <c r="H448" s="73" t="s">
        <v>11553</v>
      </c>
      <c r="I448" s="73" t="s">
        <v>14073</v>
      </c>
      <c r="K448" s="73">
        <v>886.65</v>
      </c>
      <c r="L448" s="73">
        <v>5.57</v>
      </c>
      <c r="N448" s="260">
        <v>7.9</v>
      </c>
      <c r="O448" s="260">
        <v>2.1000000000000001E-4</v>
      </c>
      <c r="P448" s="260"/>
      <c r="Q448" s="260"/>
      <c r="R448" s="260"/>
      <c r="S448" s="260"/>
      <c r="T448" s="260">
        <v>2288.04</v>
      </c>
      <c r="U448" s="260">
        <v>14.42</v>
      </c>
      <c r="V448" s="260"/>
      <c r="AC448" s="73">
        <v>2.29</v>
      </c>
      <c r="AD448" s="73">
        <v>0.02</v>
      </c>
      <c r="AF448" s="73">
        <v>140.80000000000001</v>
      </c>
      <c r="AG448" s="73">
        <v>1</v>
      </c>
      <c r="AI448" s="73">
        <v>1943.42</v>
      </c>
      <c r="AJ448" s="73">
        <v>12.46</v>
      </c>
      <c r="AO448" s="73">
        <v>290.56236531359286</v>
      </c>
      <c r="AP448" s="73">
        <v>251.14406075289699</v>
      </c>
      <c r="AT448" s="260">
        <v>29.91</v>
      </c>
      <c r="AU448" s="260">
        <v>3.7999999999999999E-2</v>
      </c>
      <c r="AZ448" s="73">
        <v>1</v>
      </c>
      <c r="BA448" s="73">
        <v>0.27485878671150066</v>
      </c>
      <c r="BB448"/>
      <c r="BC448"/>
      <c r="BD448" s="119" t="s">
        <v>14118</v>
      </c>
    </row>
    <row r="449" spans="2:56" x14ac:dyDescent="0.2">
      <c r="B449" s="43">
        <v>1</v>
      </c>
      <c r="C449" s="73" t="s">
        <v>14538</v>
      </c>
      <c r="G449" s="73" t="s">
        <v>14074</v>
      </c>
      <c r="H449" s="73" t="s">
        <v>11553</v>
      </c>
      <c r="I449" s="73" t="s">
        <v>14073</v>
      </c>
      <c r="K449" s="73">
        <v>886.65</v>
      </c>
      <c r="L449" s="73">
        <v>5.57</v>
      </c>
      <c r="N449" s="260">
        <v>7.9</v>
      </c>
      <c r="O449" s="260">
        <v>2.1000000000000001E-4</v>
      </c>
      <c r="P449" s="260"/>
      <c r="Q449" s="260"/>
      <c r="R449" s="260"/>
      <c r="S449" s="260"/>
      <c r="T449" s="260">
        <v>2288.04</v>
      </c>
      <c r="U449" s="260">
        <v>14.42</v>
      </c>
      <c r="V449" s="260"/>
      <c r="AC449" s="73">
        <v>2.29</v>
      </c>
      <c r="AD449" s="73">
        <v>0.02</v>
      </c>
      <c r="AF449" s="73">
        <v>140.80000000000001</v>
      </c>
      <c r="AG449" s="73">
        <v>1</v>
      </c>
      <c r="AI449" s="73">
        <v>1943.42</v>
      </c>
      <c r="AJ449" s="73">
        <v>12.46</v>
      </c>
      <c r="AO449" s="73">
        <v>290.56236531359286</v>
      </c>
      <c r="AP449" s="73">
        <v>251.14406075289699</v>
      </c>
      <c r="AT449" s="260">
        <v>29.91</v>
      </c>
      <c r="AU449" s="260">
        <v>3.7999999999999999E-2</v>
      </c>
      <c r="AZ449" s="73">
        <v>1</v>
      </c>
      <c r="BA449" s="73">
        <v>0.30383880547331643</v>
      </c>
      <c r="BB449"/>
      <c r="BC449"/>
      <c r="BD449" s="119" t="s">
        <v>14118</v>
      </c>
    </row>
    <row r="450" spans="2:56" x14ac:dyDescent="0.2">
      <c r="B450" s="43">
        <v>1</v>
      </c>
      <c r="C450" s="73" t="s">
        <v>14538</v>
      </c>
      <c r="G450" s="73" t="s">
        <v>14074</v>
      </c>
      <c r="H450" s="73" t="s">
        <v>11553</v>
      </c>
      <c r="I450" s="73" t="s">
        <v>14073</v>
      </c>
      <c r="K450" s="73">
        <v>886.65</v>
      </c>
      <c r="L450" s="73">
        <v>5.57</v>
      </c>
      <c r="N450" s="260">
        <v>7.9</v>
      </c>
      <c r="O450" s="260">
        <v>2.1000000000000001E-4</v>
      </c>
      <c r="P450" s="260"/>
      <c r="Q450" s="260"/>
      <c r="R450" s="260"/>
      <c r="S450" s="260"/>
      <c r="T450" s="260">
        <v>2288.04</v>
      </c>
      <c r="U450" s="260">
        <v>14.42</v>
      </c>
      <c r="V450" s="260"/>
      <c r="AC450" s="73">
        <v>2.29</v>
      </c>
      <c r="AD450" s="73">
        <v>0.02</v>
      </c>
      <c r="AF450" s="73">
        <v>140.80000000000001</v>
      </c>
      <c r="AG450" s="73">
        <v>1</v>
      </c>
      <c r="AI450" s="73">
        <v>1943.42</v>
      </c>
      <c r="AJ450" s="73">
        <v>12.46</v>
      </c>
      <c r="AO450" s="73">
        <v>290.56236531359286</v>
      </c>
      <c r="AP450" s="73">
        <v>251.14406075289699</v>
      </c>
      <c r="AT450" s="260">
        <v>29.91</v>
      </c>
      <c r="AU450" s="260">
        <v>3.7999999999999999E-2</v>
      </c>
      <c r="AZ450" s="73">
        <v>1</v>
      </c>
      <c r="BA450" s="73">
        <v>0.21246601890383071</v>
      </c>
      <c r="BB450"/>
      <c r="BC450"/>
      <c r="BD450" s="119" t="s">
        <v>14118</v>
      </c>
    </row>
    <row r="451" spans="2:56" x14ac:dyDescent="0.2">
      <c r="B451" s="43">
        <v>1</v>
      </c>
      <c r="C451" s="73" t="s">
        <v>14538</v>
      </c>
      <c r="G451" s="73" t="s">
        <v>14077</v>
      </c>
      <c r="H451" s="73" t="s">
        <v>11553</v>
      </c>
      <c r="I451" s="73" t="s">
        <v>14073</v>
      </c>
      <c r="K451" s="73">
        <v>886.65</v>
      </c>
      <c r="L451" s="73">
        <v>5.57</v>
      </c>
      <c r="N451" s="260">
        <v>7.9</v>
      </c>
      <c r="O451" s="260">
        <v>2.1000000000000001E-4</v>
      </c>
      <c r="P451" s="260"/>
      <c r="Q451" s="260"/>
      <c r="R451" s="260"/>
      <c r="S451" s="260"/>
      <c r="T451" s="260">
        <v>2288.04</v>
      </c>
      <c r="U451" s="260">
        <v>14.42</v>
      </c>
      <c r="V451" s="260"/>
      <c r="AC451" s="73">
        <v>2.29</v>
      </c>
      <c r="AD451" s="73">
        <v>0.02</v>
      </c>
      <c r="AF451" s="73">
        <v>140.80000000000001</v>
      </c>
      <c r="AG451" s="73">
        <v>1</v>
      </c>
      <c r="AI451" s="73">
        <v>1943.42</v>
      </c>
      <c r="AJ451" s="73">
        <v>12.46</v>
      </c>
      <c r="AO451" s="73">
        <v>290.56236531359286</v>
      </c>
      <c r="AP451" s="73">
        <v>251.14406075289699</v>
      </c>
      <c r="AT451" s="260">
        <v>29.91</v>
      </c>
      <c r="AU451" s="260">
        <v>3.7999999999999999E-2</v>
      </c>
      <c r="AZ451" s="73">
        <v>1</v>
      </c>
      <c r="BA451" s="73">
        <v>0.32085679454403759</v>
      </c>
      <c r="BB451"/>
      <c r="BC451"/>
      <c r="BD451" s="119" t="s">
        <v>14118</v>
      </c>
    </row>
    <row r="452" spans="2:56" x14ac:dyDescent="0.2">
      <c r="B452" s="43">
        <v>1</v>
      </c>
      <c r="C452" s="73" t="s">
        <v>14538</v>
      </c>
      <c r="G452" s="73" t="s">
        <v>14077</v>
      </c>
      <c r="H452" s="73" t="s">
        <v>11553</v>
      </c>
      <c r="I452" s="73" t="s">
        <v>14073</v>
      </c>
      <c r="K452" s="73">
        <v>886.65</v>
      </c>
      <c r="L452" s="73">
        <v>5.57</v>
      </c>
      <c r="N452" s="260">
        <v>7.9</v>
      </c>
      <c r="O452" s="260">
        <v>2.1000000000000001E-4</v>
      </c>
      <c r="P452" s="260"/>
      <c r="Q452" s="260"/>
      <c r="R452" s="260"/>
      <c r="S452" s="260"/>
      <c r="T452" s="260">
        <v>2288.04</v>
      </c>
      <c r="U452" s="260">
        <v>14.42</v>
      </c>
      <c r="V452" s="260"/>
      <c r="AC452" s="73">
        <v>2.29</v>
      </c>
      <c r="AD452" s="73">
        <v>0.02</v>
      </c>
      <c r="AF452" s="73">
        <v>140.80000000000001</v>
      </c>
      <c r="AG452" s="73">
        <v>1</v>
      </c>
      <c r="AI452" s="73">
        <v>1943.42</v>
      </c>
      <c r="AJ452" s="73">
        <v>12.46</v>
      </c>
      <c r="AO452" s="73">
        <v>290.56236531359286</v>
      </c>
      <c r="AP452" s="73">
        <v>251.14406075289699</v>
      </c>
      <c r="AT452" s="260">
        <v>29.91</v>
      </c>
      <c r="AU452" s="260">
        <v>3.7999999999999999E-2</v>
      </c>
      <c r="AZ452" s="73">
        <v>1</v>
      </c>
      <c r="BA452" s="73">
        <v>-6.9592902870914556E-3</v>
      </c>
      <c r="BB452"/>
      <c r="BC452"/>
      <c r="BD452" s="119" t="s">
        <v>14118</v>
      </c>
    </row>
    <row r="453" spans="2:56" x14ac:dyDescent="0.2">
      <c r="B453" s="43">
        <v>1</v>
      </c>
      <c r="C453" s="73" t="s">
        <v>14538</v>
      </c>
      <c r="G453" s="73" t="s">
        <v>14077</v>
      </c>
      <c r="H453" s="73" t="s">
        <v>11553</v>
      </c>
      <c r="I453" s="73" t="s">
        <v>14073</v>
      </c>
      <c r="K453" s="73">
        <v>886.65</v>
      </c>
      <c r="L453" s="73">
        <v>5.57</v>
      </c>
      <c r="N453" s="260">
        <v>7.9</v>
      </c>
      <c r="O453" s="260">
        <v>2.1000000000000001E-4</v>
      </c>
      <c r="P453" s="260"/>
      <c r="Q453" s="260"/>
      <c r="R453" s="260"/>
      <c r="S453" s="260"/>
      <c r="T453" s="260">
        <v>2288.04</v>
      </c>
      <c r="U453" s="260">
        <v>14.42</v>
      </c>
      <c r="V453" s="260"/>
      <c r="AC453" s="73">
        <v>2.29</v>
      </c>
      <c r="AD453" s="73">
        <v>0.02</v>
      </c>
      <c r="AF453" s="73">
        <v>140.80000000000001</v>
      </c>
      <c r="AG453" s="73">
        <v>1</v>
      </c>
      <c r="AI453" s="73">
        <v>1943.42</v>
      </c>
      <c r="AJ453" s="73">
        <v>12.46</v>
      </c>
      <c r="AO453" s="73">
        <v>290.56236531359286</v>
      </c>
      <c r="AP453" s="73">
        <v>251.14406075289699</v>
      </c>
      <c r="AT453" s="260">
        <v>29.91</v>
      </c>
      <c r="AU453" s="260">
        <v>3.7999999999999999E-2</v>
      </c>
      <c r="AZ453" s="73">
        <v>1</v>
      </c>
      <c r="BA453" s="73">
        <v>0.15962711235826899</v>
      </c>
      <c r="BB453"/>
      <c r="BC453"/>
      <c r="BD453" s="119" t="s">
        <v>14118</v>
      </c>
    </row>
    <row r="454" spans="2:56" x14ac:dyDescent="0.2">
      <c r="B454" s="43">
        <v>1</v>
      </c>
      <c r="C454" s="73" t="s">
        <v>14538</v>
      </c>
      <c r="G454" s="73" t="s">
        <v>14077</v>
      </c>
      <c r="H454" s="73" t="s">
        <v>11553</v>
      </c>
      <c r="I454" s="73" t="s">
        <v>14073</v>
      </c>
      <c r="K454" s="73">
        <v>886.65</v>
      </c>
      <c r="L454" s="73">
        <v>5.57</v>
      </c>
      <c r="N454" s="260">
        <v>7.9</v>
      </c>
      <c r="O454" s="260">
        <v>2.1000000000000001E-4</v>
      </c>
      <c r="P454" s="260"/>
      <c r="Q454" s="260"/>
      <c r="R454" s="260"/>
      <c r="S454" s="260"/>
      <c r="T454" s="260">
        <v>2288.04</v>
      </c>
      <c r="U454" s="260">
        <v>14.42</v>
      </c>
      <c r="V454" s="260"/>
      <c r="AC454" s="73">
        <v>2.29</v>
      </c>
      <c r="AD454" s="73">
        <v>0.02</v>
      </c>
      <c r="AF454" s="73">
        <v>140.80000000000001</v>
      </c>
      <c r="AG454" s="73">
        <v>1</v>
      </c>
      <c r="AI454" s="73">
        <v>1943.42</v>
      </c>
      <c r="AJ454" s="73">
        <v>12.46</v>
      </c>
      <c r="AO454" s="73">
        <v>290.56236531359286</v>
      </c>
      <c r="AP454" s="73">
        <v>251.14406075289699</v>
      </c>
      <c r="AT454" s="260">
        <v>29.91</v>
      </c>
      <c r="AU454" s="260">
        <v>3.7999999999999999E-2</v>
      </c>
      <c r="AZ454" s="73">
        <v>1</v>
      </c>
      <c r="BA454" s="73">
        <v>0.16498383281786083</v>
      </c>
      <c r="BB454"/>
      <c r="BC454"/>
      <c r="BD454" s="119" t="s">
        <v>14118</v>
      </c>
    </row>
    <row r="455" spans="2:56" x14ac:dyDescent="0.2">
      <c r="B455" s="43">
        <v>1</v>
      </c>
      <c r="C455" s="73" t="s">
        <v>14538</v>
      </c>
      <c r="G455" s="73" t="s">
        <v>14075</v>
      </c>
      <c r="H455" s="73" t="s">
        <v>11553</v>
      </c>
      <c r="I455" s="73" t="s">
        <v>14073</v>
      </c>
      <c r="K455" s="73">
        <v>886.65</v>
      </c>
      <c r="L455" s="73">
        <v>5.57</v>
      </c>
      <c r="N455" s="260">
        <v>7.9</v>
      </c>
      <c r="O455" s="260">
        <v>2.1000000000000001E-4</v>
      </c>
      <c r="P455" s="260"/>
      <c r="Q455" s="260"/>
      <c r="R455" s="260"/>
      <c r="S455" s="260"/>
      <c r="T455" s="260">
        <v>2288.04</v>
      </c>
      <c r="U455" s="260">
        <v>14.42</v>
      </c>
      <c r="V455" s="260"/>
      <c r="AC455" s="73">
        <v>2.29</v>
      </c>
      <c r="AD455" s="73">
        <v>0.02</v>
      </c>
      <c r="AF455" s="73">
        <v>140.80000000000001</v>
      </c>
      <c r="AG455" s="73">
        <v>1</v>
      </c>
      <c r="AI455" s="73">
        <v>1943.42</v>
      </c>
      <c r="AJ455" s="73">
        <v>12.46</v>
      </c>
      <c r="AO455" s="73">
        <v>290.56236531359286</v>
      </c>
      <c r="AP455" s="73">
        <v>251.14406075289699</v>
      </c>
      <c r="AT455" s="260">
        <v>29.91</v>
      </c>
      <c r="AU455" s="260">
        <v>3.7999999999999999E-2</v>
      </c>
      <c r="AZ455" s="73">
        <v>1</v>
      </c>
      <c r="BA455" s="73">
        <v>0.2511291053648298</v>
      </c>
      <c r="BB455"/>
      <c r="BC455"/>
      <c r="BD455" s="119" t="s">
        <v>14118</v>
      </c>
    </row>
    <row r="456" spans="2:56" x14ac:dyDescent="0.2">
      <c r="B456" s="43">
        <v>1</v>
      </c>
      <c r="C456" s="73" t="s">
        <v>14538</v>
      </c>
      <c r="G456" s="73" t="s">
        <v>14075</v>
      </c>
      <c r="H456" s="73" t="s">
        <v>11553</v>
      </c>
      <c r="I456" s="73" t="s">
        <v>14073</v>
      </c>
      <c r="K456" s="73">
        <v>886.65</v>
      </c>
      <c r="L456" s="73">
        <v>5.57</v>
      </c>
      <c r="N456" s="260">
        <v>7.9</v>
      </c>
      <c r="O456" s="260">
        <v>2.1000000000000001E-4</v>
      </c>
      <c r="P456" s="260"/>
      <c r="Q456" s="260"/>
      <c r="R456" s="260"/>
      <c r="S456" s="260"/>
      <c r="T456" s="260">
        <v>2288.04</v>
      </c>
      <c r="U456" s="260">
        <v>14.42</v>
      </c>
      <c r="V456" s="260"/>
      <c r="AC456" s="73">
        <v>2.29</v>
      </c>
      <c r="AD456" s="73">
        <v>0.02</v>
      </c>
      <c r="AF456" s="73">
        <v>140.80000000000001</v>
      </c>
      <c r="AG456" s="73">
        <v>1</v>
      </c>
      <c r="AI456" s="73">
        <v>1943.42</v>
      </c>
      <c r="AJ456" s="73">
        <v>12.46</v>
      </c>
      <c r="AO456" s="73">
        <v>290.56236531359286</v>
      </c>
      <c r="AP456" s="73">
        <v>251.14406075289699</v>
      </c>
      <c r="AT456" s="260">
        <v>29.91</v>
      </c>
      <c r="AU456" s="260">
        <v>3.7999999999999999E-2</v>
      </c>
      <c r="AZ456" s="73">
        <v>1</v>
      </c>
      <c r="BA456" s="73">
        <v>0.13508159672082992</v>
      </c>
      <c r="BB456"/>
      <c r="BC456"/>
      <c r="BD456" s="119" t="s">
        <v>14118</v>
      </c>
    </row>
    <row r="457" spans="2:56" x14ac:dyDescent="0.2">
      <c r="B457" s="43">
        <v>1</v>
      </c>
      <c r="C457" s="73" t="s">
        <v>14538</v>
      </c>
      <c r="G457" s="73" t="s">
        <v>14075</v>
      </c>
      <c r="H457" s="73" t="s">
        <v>11553</v>
      </c>
      <c r="I457" s="73" t="s">
        <v>14073</v>
      </c>
      <c r="K457" s="73">
        <v>886.65</v>
      </c>
      <c r="L457" s="73">
        <v>5.57</v>
      </c>
      <c r="N457" s="260">
        <v>7.9</v>
      </c>
      <c r="O457" s="260">
        <v>2.1000000000000001E-4</v>
      </c>
      <c r="P457" s="260"/>
      <c r="Q457" s="260"/>
      <c r="R457" s="260"/>
      <c r="S457" s="260"/>
      <c r="T457" s="260">
        <v>2288.04</v>
      </c>
      <c r="U457" s="260">
        <v>14.42</v>
      </c>
      <c r="V457" s="260"/>
      <c r="AC457" s="73">
        <v>2.29</v>
      </c>
      <c r="AD457" s="73">
        <v>0.02</v>
      </c>
      <c r="AF457" s="73">
        <v>140.80000000000001</v>
      </c>
      <c r="AG457" s="73">
        <v>1</v>
      </c>
      <c r="AI457" s="73">
        <v>1943.42</v>
      </c>
      <c r="AJ457" s="73">
        <v>12.46</v>
      </c>
      <c r="AO457" s="73">
        <v>290.56236531359286</v>
      </c>
      <c r="AP457" s="73">
        <v>251.14406075289699</v>
      </c>
      <c r="AT457" s="260">
        <v>29.91</v>
      </c>
      <c r="AU457" s="260">
        <v>3.7999999999999999E-2</v>
      </c>
      <c r="AZ457" s="73">
        <v>1</v>
      </c>
      <c r="BA457" s="73">
        <v>0.34460674223679205</v>
      </c>
      <c r="BB457"/>
      <c r="BC457"/>
      <c r="BD457" s="119" t="s">
        <v>14118</v>
      </c>
    </row>
    <row r="458" spans="2:56" x14ac:dyDescent="0.2">
      <c r="B458" s="43">
        <v>1</v>
      </c>
      <c r="C458" s="73" t="s">
        <v>14538</v>
      </c>
      <c r="G458" s="73" t="s">
        <v>14075</v>
      </c>
      <c r="H458" s="73" t="s">
        <v>11553</v>
      </c>
      <c r="I458" s="73" t="s">
        <v>14073</v>
      </c>
      <c r="K458" s="73">
        <v>886.65</v>
      </c>
      <c r="L458" s="73">
        <v>5.57</v>
      </c>
      <c r="N458" s="260">
        <v>7.9</v>
      </c>
      <c r="O458" s="260">
        <v>2.1000000000000001E-4</v>
      </c>
      <c r="P458" s="260"/>
      <c r="Q458" s="260"/>
      <c r="R458" s="260"/>
      <c r="S458" s="260"/>
      <c r="T458" s="260">
        <v>2288.04</v>
      </c>
      <c r="U458" s="260">
        <v>14.42</v>
      </c>
      <c r="V458" s="260"/>
      <c r="AC458" s="73">
        <v>2.29</v>
      </c>
      <c r="AD458" s="73">
        <v>0.02</v>
      </c>
      <c r="AF458" s="73">
        <v>140.80000000000001</v>
      </c>
      <c r="AG458" s="73">
        <v>1</v>
      </c>
      <c r="AI458" s="73">
        <v>1943.42</v>
      </c>
      <c r="AJ458" s="73">
        <v>12.46</v>
      </c>
      <c r="AO458" s="73">
        <v>290.56236531359286</v>
      </c>
      <c r="AP458" s="73">
        <v>251.14406075289699</v>
      </c>
      <c r="AT458" s="260">
        <v>29.91</v>
      </c>
      <c r="AU458" s="260">
        <v>3.7999999999999999E-2</v>
      </c>
      <c r="AZ458" s="73">
        <v>1</v>
      </c>
      <c r="BA458" s="73">
        <v>0.33372736499790367</v>
      </c>
      <c r="BB458"/>
      <c r="BC458"/>
      <c r="BD458" s="119" t="s">
        <v>14118</v>
      </c>
    </row>
    <row r="459" spans="2:56" x14ac:dyDescent="0.2">
      <c r="B459" s="43">
        <v>1</v>
      </c>
      <c r="C459" s="73" t="s">
        <v>14538</v>
      </c>
      <c r="G459" s="73" t="s">
        <v>14076</v>
      </c>
      <c r="H459" s="73" t="s">
        <v>11553</v>
      </c>
      <c r="I459" s="73" t="s">
        <v>14073</v>
      </c>
      <c r="K459" s="73">
        <v>886.65</v>
      </c>
      <c r="L459" s="73">
        <v>5.57</v>
      </c>
      <c r="N459" s="260">
        <v>7.9</v>
      </c>
      <c r="O459" s="260">
        <v>2.1000000000000001E-4</v>
      </c>
      <c r="P459" s="260"/>
      <c r="Q459" s="260"/>
      <c r="R459" s="260"/>
      <c r="S459" s="260"/>
      <c r="T459" s="260">
        <v>2288.04</v>
      </c>
      <c r="U459" s="260">
        <v>14.42</v>
      </c>
      <c r="V459" s="260"/>
      <c r="AC459" s="73">
        <v>2.29</v>
      </c>
      <c r="AD459" s="73">
        <v>0.02</v>
      </c>
      <c r="AF459" s="73">
        <v>140.80000000000001</v>
      </c>
      <c r="AG459" s="73">
        <v>1</v>
      </c>
      <c r="AI459" s="73">
        <v>1943.42</v>
      </c>
      <c r="AJ459" s="73">
        <v>12.46</v>
      </c>
      <c r="AO459" s="73">
        <v>290.56236531359286</v>
      </c>
      <c r="AP459" s="73">
        <v>251.14406075289699</v>
      </c>
      <c r="AT459" s="260">
        <v>29.91</v>
      </c>
      <c r="AU459" s="260">
        <v>3.7999999999999999E-2</v>
      </c>
      <c r="AZ459" s="73">
        <v>1</v>
      </c>
      <c r="BA459" s="73">
        <v>0.36202343896665701</v>
      </c>
      <c r="BB459"/>
      <c r="BC459"/>
      <c r="BD459" s="119" t="s">
        <v>14118</v>
      </c>
    </row>
    <row r="460" spans="2:56" x14ac:dyDescent="0.2">
      <c r="B460" s="43">
        <v>1</v>
      </c>
      <c r="C460" s="73" t="s">
        <v>14538</v>
      </c>
      <c r="G460" s="73" t="s">
        <v>14076</v>
      </c>
      <c r="H460" s="73" t="s">
        <v>11553</v>
      </c>
      <c r="I460" s="73" t="s">
        <v>14073</v>
      </c>
      <c r="K460" s="73">
        <v>886.65</v>
      </c>
      <c r="L460" s="73">
        <v>5.57</v>
      </c>
      <c r="N460" s="260">
        <v>7.9</v>
      </c>
      <c r="O460" s="260">
        <v>2.1000000000000001E-4</v>
      </c>
      <c r="P460" s="260"/>
      <c r="Q460" s="260"/>
      <c r="R460" s="260"/>
      <c r="S460" s="260"/>
      <c r="T460" s="260">
        <v>2288.04</v>
      </c>
      <c r="U460" s="260">
        <v>14.42</v>
      </c>
      <c r="V460" s="260"/>
      <c r="AC460" s="73">
        <v>2.29</v>
      </c>
      <c r="AD460" s="73">
        <v>0.02</v>
      </c>
      <c r="AF460" s="73">
        <v>140.80000000000001</v>
      </c>
      <c r="AG460" s="73">
        <v>1</v>
      </c>
      <c r="AI460" s="73">
        <v>1943.42</v>
      </c>
      <c r="AJ460" s="73">
        <v>12.46</v>
      </c>
      <c r="AO460" s="73">
        <v>290.56236531359286</v>
      </c>
      <c r="AP460" s="73">
        <v>251.14406075289699</v>
      </c>
      <c r="AT460" s="260">
        <v>29.91</v>
      </c>
      <c r="AU460" s="260">
        <v>3.7999999999999999E-2</v>
      </c>
      <c r="AZ460" s="73">
        <v>1</v>
      </c>
      <c r="BA460" s="73">
        <v>0.40081614483047479</v>
      </c>
      <c r="BB460"/>
      <c r="BC460"/>
      <c r="BD460" s="119" t="s">
        <v>14118</v>
      </c>
    </row>
    <row r="461" spans="2:56" x14ac:dyDescent="0.2">
      <c r="B461" s="43">
        <v>1</v>
      </c>
      <c r="C461" s="73" t="s">
        <v>14538</v>
      </c>
      <c r="G461" s="73" t="s">
        <v>14076</v>
      </c>
      <c r="H461" s="73" t="s">
        <v>11553</v>
      </c>
      <c r="I461" s="73" t="s">
        <v>14073</v>
      </c>
      <c r="K461" s="73">
        <v>886.65</v>
      </c>
      <c r="L461" s="73">
        <v>5.57</v>
      </c>
      <c r="N461" s="260">
        <v>7.9</v>
      </c>
      <c r="O461" s="260">
        <v>2.1000000000000001E-4</v>
      </c>
      <c r="P461" s="260"/>
      <c r="Q461" s="260"/>
      <c r="R461" s="260"/>
      <c r="S461" s="260"/>
      <c r="T461" s="260">
        <v>2288.04</v>
      </c>
      <c r="U461" s="260">
        <v>14.42</v>
      </c>
      <c r="V461" s="260"/>
      <c r="AC461" s="73">
        <v>2.29</v>
      </c>
      <c r="AD461" s="73">
        <v>0.02</v>
      </c>
      <c r="AF461" s="73">
        <v>140.80000000000001</v>
      </c>
      <c r="AG461" s="73">
        <v>1</v>
      </c>
      <c r="AI461" s="73">
        <v>1943.42</v>
      </c>
      <c r="AJ461" s="73">
        <v>12.46</v>
      </c>
      <c r="AO461" s="73">
        <v>290.56236531359286</v>
      </c>
      <c r="AP461" s="73">
        <v>251.14406075289699</v>
      </c>
      <c r="AT461" s="260">
        <v>29.91</v>
      </c>
      <c r="AU461" s="260">
        <v>3.7999999999999999E-2</v>
      </c>
      <c r="AZ461" s="73">
        <v>1</v>
      </c>
      <c r="BA461" s="73">
        <v>0.40975214740197863</v>
      </c>
      <c r="BB461"/>
      <c r="BC461"/>
      <c r="BD461" s="119" t="s">
        <v>14118</v>
      </c>
    </row>
    <row r="462" spans="2:56" x14ac:dyDescent="0.2">
      <c r="B462" s="43">
        <v>1</v>
      </c>
      <c r="C462" s="73" t="s">
        <v>14538</v>
      </c>
      <c r="G462" s="73" t="s">
        <v>14076</v>
      </c>
      <c r="H462" s="73" t="s">
        <v>11553</v>
      </c>
      <c r="I462" s="73" t="s">
        <v>14073</v>
      </c>
      <c r="K462" s="73">
        <v>886.65</v>
      </c>
      <c r="L462" s="73">
        <v>5.57</v>
      </c>
      <c r="N462" s="260">
        <v>7.9</v>
      </c>
      <c r="O462" s="260">
        <v>2.1000000000000001E-4</v>
      </c>
      <c r="P462" s="260"/>
      <c r="Q462" s="260"/>
      <c r="R462" s="260"/>
      <c r="S462" s="260"/>
      <c r="T462" s="260">
        <v>2288.04</v>
      </c>
      <c r="U462" s="260">
        <v>14.42</v>
      </c>
      <c r="V462" s="260"/>
      <c r="AC462" s="73">
        <v>2.29</v>
      </c>
      <c r="AD462" s="73">
        <v>0.02</v>
      </c>
      <c r="AF462" s="73">
        <v>140.80000000000001</v>
      </c>
      <c r="AG462" s="73">
        <v>1</v>
      </c>
      <c r="AI462" s="73">
        <v>1943.42</v>
      </c>
      <c r="AJ462" s="73">
        <v>12.46</v>
      </c>
      <c r="AO462" s="73">
        <v>290.56236531359286</v>
      </c>
      <c r="AP462" s="73">
        <v>251.14406075289699</v>
      </c>
      <c r="AT462" s="260">
        <v>29.91</v>
      </c>
      <c r="AU462" s="260">
        <v>3.7999999999999999E-2</v>
      </c>
      <c r="AZ462" s="73">
        <v>1</v>
      </c>
      <c r="BA462" s="73">
        <v>0.43067284812278872</v>
      </c>
      <c r="BB462"/>
      <c r="BC462"/>
      <c r="BD462" s="119" t="s">
        <v>14118</v>
      </c>
    </row>
    <row r="463" spans="2:56" x14ac:dyDescent="0.2">
      <c r="B463" s="43">
        <v>1</v>
      </c>
      <c r="C463" s="73" t="s">
        <v>14538</v>
      </c>
      <c r="G463" s="73" t="s">
        <v>14074</v>
      </c>
      <c r="H463" s="73" t="s">
        <v>11553</v>
      </c>
      <c r="I463" s="73" t="s">
        <v>14073</v>
      </c>
      <c r="K463" s="73">
        <v>386.63</v>
      </c>
      <c r="L463" s="73">
        <v>8.82</v>
      </c>
      <c r="N463" s="260">
        <v>8.16</v>
      </c>
      <c r="O463" s="260">
        <v>3.8E-3</v>
      </c>
      <c r="P463" s="260"/>
      <c r="Q463" s="260"/>
      <c r="R463" s="260"/>
      <c r="S463" s="260"/>
      <c r="T463" s="260">
        <v>2277.85</v>
      </c>
      <c r="U463" s="260">
        <v>13.29</v>
      </c>
      <c r="V463" s="260"/>
      <c r="AC463" s="73">
        <v>4.18</v>
      </c>
      <c r="AD463" s="73">
        <v>0.05</v>
      </c>
      <c r="AF463" s="73">
        <v>253.67</v>
      </c>
      <c r="AG463" s="73">
        <v>2.96</v>
      </c>
      <c r="AI463" s="73">
        <v>1653.63</v>
      </c>
      <c r="AJ463" s="73">
        <v>13.65</v>
      </c>
      <c r="AO463" s="73">
        <v>290.56236531359286</v>
      </c>
      <c r="AP463" s="73">
        <v>251.14406075289699</v>
      </c>
      <c r="AT463" s="260">
        <v>31.94</v>
      </c>
      <c r="AU463" s="260">
        <v>3.5000000000000003E-2</v>
      </c>
      <c r="AZ463" s="73">
        <v>1</v>
      </c>
      <c r="BA463" s="73">
        <v>1.8605020116891652E-2</v>
      </c>
      <c r="BB463"/>
      <c r="BC463"/>
      <c r="BD463" s="119" t="s">
        <v>14118</v>
      </c>
    </row>
    <row r="464" spans="2:56" x14ac:dyDescent="0.2">
      <c r="B464" s="43">
        <v>1</v>
      </c>
      <c r="C464" s="73" t="s">
        <v>14538</v>
      </c>
      <c r="G464" s="73" t="s">
        <v>14074</v>
      </c>
      <c r="H464" s="73" t="s">
        <v>11553</v>
      </c>
      <c r="I464" s="73" t="s">
        <v>14073</v>
      </c>
      <c r="K464" s="73">
        <v>386.63</v>
      </c>
      <c r="L464" s="73">
        <v>8.82</v>
      </c>
      <c r="N464" s="260">
        <v>8.16</v>
      </c>
      <c r="O464" s="260">
        <v>3.8E-3</v>
      </c>
      <c r="P464" s="260"/>
      <c r="Q464" s="260"/>
      <c r="R464" s="260"/>
      <c r="S464" s="260"/>
      <c r="T464" s="260">
        <v>2277.85</v>
      </c>
      <c r="U464" s="260">
        <v>13.29</v>
      </c>
      <c r="V464" s="260"/>
      <c r="AC464" s="73">
        <v>4.18</v>
      </c>
      <c r="AD464" s="73">
        <v>0.05</v>
      </c>
      <c r="AF464" s="73">
        <v>253.67</v>
      </c>
      <c r="AG464" s="73">
        <v>2.96</v>
      </c>
      <c r="AI464" s="73">
        <v>1653.63</v>
      </c>
      <c r="AJ464" s="73">
        <v>13.65</v>
      </c>
      <c r="AO464" s="73">
        <v>290.56236531359286</v>
      </c>
      <c r="AP464" s="73">
        <v>251.14406075289699</v>
      </c>
      <c r="AT464" s="260">
        <v>31.94</v>
      </c>
      <c r="AU464" s="260">
        <v>3.5000000000000003E-2</v>
      </c>
      <c r="AZ464" s="73">
        <v>1</v>
      </c>
      <c r="BA464" s="73">
        <v>-6.5497049408282146E-2</v>
      </c>
      <c r="BB464"/>
      <c r="BC464"/>
      <c r="BD464" s="119" t="s">
        <v>14118</v>
      </c>
    </row>
    <row r="465" spans="2:56" x14ac:dyDescent="0.2">
      <c r="B465" s="43">
        <v>1</v>
      </c>
      <c r="C465" s="73" t="s">
        <v>14538</v>
      </c>
      <c r="G465" s="73" t="s">
        <v>14074</v>
      </c>
      <c r="H465" s="73" t="s">
        <v>11553</v>
      </c>
      <c r="I465" s="73" t="s">
        <v>14073</v>
      </c>
      <c r="K465" s="73">
        <v>386.63</v>
      </c>
      <c r="L465" s="73">
        <v>8.82</v>
      </c>
      <c r="N465" s="260">
        <v>8.16</v>
      </c>
      <c r="O465" s="260">
        <v>3.8E-3</v>
      </c>
      <c r="P465" s="260"/>
      <c r="Q465" s="260"/>
      <c r="R465" s="260"/>
      <c r="S465" s="260"/>
      <c r="T465" s="260">
        <v>2277.85</v>
      </c>
      <c r="U465" s="260">
        <v>13.29</v>
      </c>
      <c r="V465" s="260"/>
      <c r="AC465" s="73">
        <v>4.18</v>
      </c>
      <c r="AD465" s="73">
        <v>0.05</v>
      </c>
      <c r="AF465" s="73">
        <v>253.67</v>
      </c>
      <c r="AG465" s="73">
        <v>2.96</v>
      </c>
      <c r="AI465" s="73">
        <v>1653.63</v>
      </c>
      <c r="AJ465" s="73">
        <v>13.65</v>
      </c>
      <c r="AO465" s="73">
        <v>290.56236531359286</v>
      </c>
      <c r="AP465" s="73">
        <v>251.14406075289699</v>
      </c>
      <c r="AT465" s="260">
        <v>31.94</v>
      </c>
      <c r="AU465" s="260">
        <v>3.5000000000000003E-2</v>
      </c>
      <c r="AZ465" s="73">
        <v>1</v>
      </c>
      <c r="BA465" s="73">
        <v>-4.4643445451585016E-2</v>
      </c>
      <c r="BB465"/>
      <c r="BC465"/>
      <c r="BD465" s="119" t="s">
        <v>14118</v>
      </c>
    </row>
    <row r="466" spans="2:56" x14ac:dyDescent="0.2">
      <c r="B466" s="43">
        <v>1</v>
      </c>
      <c r="C466" s="73" t="s">
        <v>14538</v>
      </c>
      <c r="G466" s="73" t="s">
        <v>14074</v>
      </c>
      <c r="H466" s="73" t="s">
        <v>11553</v>
      </c>
      <c r="I466" s="73" t="s">
        <v>14073</v>
      </c>
      <c r="K466" s="73">
        <v>386.63</v>
      </c>
      <c r="L466" s="73">
        <v>8.82</v>
      </c>
      <c r="N466" s="260">
        <v>8.16</v>
      </c>
      <c r="O466" s="260">
        <v>3.8E-3</v>
      </c>
      <c r="P466" s="260"/>
      <c r="Q466" s="260"/>
      <c r="R466" s="260"/>
      <c r="S466" s="260"/>
      <c r="T466" s="260">
        <v>2277.85</v>
      </c>
      <c r="U466" s="260">
        <v>13.29</v>
      </c>
      <c r="V466" s="260"/>
      <c r="AC466" s="73">
        <v>4.18</v>
      </c>
      <c r="AD466" s="73">
        <v>0.05</v>
      </c>
      <c r="AF466" s="73">
        <v>253.67</v>
      </c>
      <c r="AG466" s="73">
        <v>2.96</v>
      </c>
      <c r="AI466" s="73">
        <v>1653.63</v>
      </c>
      <c r="AJ466" s="73">
        <v>13.65</v>
      </c>
      <c r="AO466" s="73">
        <v>290.56236531359286</v>
      </c>
      <c r="AP466" s="73">
        <v>251.14406075289699</v>
      </c>
      <c r="AT466" s="260">
        <v>31.94</v>
      </c>
      <c r="AU466" s="260">
        <v>3.5000000000000003E-2</v>
      </c>
      <c r="AZ466" s="73">
        <v>1</v>
      </c>
      <c r="BA466" s="73">
        <v>4.2008558585733172E-2</v>
      </c>
      <c r="BB466"/>
      <c r="BC466"/>
      <c r="BD466" s="119" t="s">
        <v>14118</v>
      </c>
    </row>
    <row r="467" spans="2:56" x14ac:dyDescent="0.2">
      <c r="B467" s="43">
        <v>1</v>
      </c>
      <c r="C467" s="73" t="s">
        <v>14538</v>
      </c>
      <c r="G467" s="73" t="s">
        <v>14077</v>
      </c>
      <c r="H467" s="73" t="s">
        <v>11553</v>
      </c>
      <c r="I467" s="73" t="s">
        <v>14073</v>
      </c>
      <c r="K467" s="73">
        <v>386.63</v>
      </c>
      <c r="L467" s="73">
        <v>8.82</v>
      </c>
      <c r="N467" s="260">
        <v>8.16</v>
      </c>
      <c r="O467" s="260">
        <v>3.8E-3</v>
      </c>
      <c r="P467" s="260"/>
      <c r="Q467" s="260"/>
      <c r="R467" s="260"/>
      <c r="S467" s="260"/>
      <c r="T467" s="260">
        <v>2277.85</v>
      </c>
      <c r="U467" s="260">
        <v>13.29</v>
      </c>
      <c r="V467" s="260"/>
      <c r="AC467" s="73">
        <v>4.18</v>
      </c>
      <c r="AD467" s="73">
        <v>0.05</v>
      </c>
      <c r="AF467" s="73">
        <v>253.67</v>
      </c>
      <c r="AG467" s="73">
        <v>2.96</v>
      </c>
      <c r="AI467" s="73">
        <v>1653.63</v>
      </c>
      <c r="AJ467" s="73">
        <v>13.65</v>
      </c>
      <c r="AO467" s="73">
        <v>290.56236531359286</v>
      </c>
      <c r="AP467" s="73">
        <v>251.14406075289699</v>
      </c>
      <c r="AT467" s="260">
        <v>31.94</v>
      </c>
      <c r="AU467" s="260">
        <v>3.5000000000000003E-2</v>
      </c>
      <c r="AZ467" s="73">
        <v>1</v>
      </c>
      <c r="BA467" s="73">
        <v>-5.7629546657597758E-2</v>
      </c>
      <c r="BB467"/>
      <c r="BC467"/>
      <c r="BD467" s="119" t="s">
        <v>14118</v>
      </c>
    </row>
    <row r="468" spans="2:56" x14ac:dyDescent="0.2">
      <c r="B468" s="43">
        <v>1</v>
      </c>
      <c r="C468" s="73" t="s">
        <v>14538</v>
      </c>
      <c r="G468" s="73" t="s">
        <v>14077</v>
      </c>
      <c r="H468" s="73" t="s">
        <v>11553</v>
      </c>
      <c r="I468" s="73" t="s">
        <v>14073</v>
      </c>
      <c r="K468" s="73">
        <v>386.63</v>
      </c>
      <c r="L468" s="73">
        <v>8.82</v>
      </c>
      <c r="N468" s="260">
        <v>8.16</v>
      </c>
      <c r="O468" s="260">
        <v>3.8E-3</v>
      </c>
      <c r="P468" s="260"/>
      <c r="Q468" s="260"/>
      <c r="R468" s="260"/>
      <c r="S468" s="260"/>
      <c r="T468" s="260">
        <v>2277.85</v>
      </c>
      <c r="U468" s="260">
        <v>13.29</v>
      </c>
      <c r="V468" s="260"/>
      <c r="AC468" s="73">
        <v>4.18</v>
      </c>
      <c r="AD468" s="73">
        <v>0.05</v>
      </c>
      <c r="AF468" s="73">
        <v>253.67</v>
      </c>
      <c r="AG468" s="73">
        <v>2.96</v>
      </c>
      <c r="AI468" s="73">
        <v>1653.63</v>
      </c>
      <c r="AJ468" s="73">
        <v>13.65</v>
      </c>
      <c r="AO468" s="73">
        <v>290.56236531359286</v>
      </c>
      <c r="AP468" s="73">
        <v>251.14406075289699</v>
      </c>
      <c r="AT468" s="260">
        <v>31.94</v>
      </c>
      <c r="AU468" s="260">
        <v>3.5000000000000003E-2</v>
      </c>
      <c r="AZ468" s="73">
        <v>1</v>
      </c>
      <c r="BA468" s="73">
        <v>0.10926081814072482</v>
      </c>
      <c r="BB468"/>
      <c r="BC468"/>
      <c r="BD468" s="119" t="s">
        <v>14118</v>
      </c>
    </row>
    <row r="469" spans="2:56" x14ac:dyDescent="0.2">
      <c r="B469" s="43">
        <v>1</v>
      </c>
      <c r="C469" s="73" t="s">
        <v>14538</v>
      </c>
      <c r="G469" s="73" t="s">
        <v>14077</v>
      </c>
      <c r="H469" s="73" t="s">
        <v>11553</v>
      </c>
      <c r="I469" s="73" t="s">
        <v>14073</v>
      </c>
      <c r="K469" s="73">
        <v>386.63</v>
      </c>
      <c r="L469" s="73">
        <v>8.82</v>
      </c>
      <c r="N469" s="260">
        <v>8.16</v>
      </c>
      <c r="O469" s="260">
        <v>3.8E-3</v>
      </c>
      <c r="P469" s="260"/>
      <c r="Q469" s="260"/>
      <c r="R469" s="260"/>
      <c r="S469" s="260"/>
      <c r="T469" s="260">
        <v>2277.85</v>
      </c>
      <c r="U469" s="260">
        <v>13.29</v>
      </c>
      <c r="V469" s="260"/>
      <c r="AC469" s="73">
        <v>4.18</v>
      </c>
      <c r="AD469" s="73">
        <v>0.05</v>
      </c>
      <c r="AF469" s="73">
        <v>253.67</v>
      </c>
      <c r="AG469" s="73">
        <v>2.96</v>
      </c>
      <c r="AI469" s="73">
        <v>1653.63</v>
      </c>
      <c r="AJ469" s="73">
        <v>13.65</v>
      </c>
      <c r="AO469" s="73">
        <v>290.56236531359286</v>
      </c>
      <c r="AP469" s="73">
        <v>251.14406075289699</v>
      </c>
      <c r="AT469" s="260">
        <v>31.94</v>
      </c>
      <c r="AU469" s="260">
        <v>3.5000000000000003E-2</v>
      </c>
      <c r="AZ469" s="73">
        <v>1</v>
      </c>
      <c r="BA469" s="73">
        <v>-7.0808910499786631E-2</v>
      </c>
      <c r="BB469"/>
      <c r="BC469"/>
      <c r="BD469" s="119" t="s">
        <v>14118</v>
      </c>
    </row>
    <row r="470" spans="2:56" x14ac:dyDescent="0.2">
      <c r="B470" s="43">
        <v>1</v>
      </c>
      <c r="C470" s="73" t="s">
        <v>14538</v>
      </c>
      <c r="G470" s="73" t="s">
        <v>14077</v>
      </c>
      <c r="H470" s="73" t="s">
        <v>11553</v>
      </c>
      <c r="I470" s="73" t="s">
        <v>14073</v>
      </c>
      <c r="K470" s="73">
        <v>386.63</v>
      </c>
      <c r="L470" s="73">
        <v>8.82</v>
      </c>
      <c r="N470" s="260">
        <v>8.16</v>
      </c>
      <c r="O470" s="260">
        <v>3.8E-3</v>
      </c>
      <c r="P470" s="260"/>
      <c r="Q470" s="260"/>
      <c r="R470" s="260"/>
      <c r="S470" s="260"/>
      <c r="T470" s="260">
        <v>2277.85</v>
      </c>
      <c r="U470" s="260">
        <v>13.29</v>
      </c>
      <c r="V470" s="260"/>
      <c r="AC470" s="73">
        <v>4.18</v>
      </c>
      <c r="AD470" s="73">
        <v>0.05</v>
      </c>
      <c r="AF470" s="73">
        <v>253.67</v>
      </c>
      <c r="AG470" s="73">
        <v>2.96</v>
      </c>
      <c r="AI470" s="73">
        <v>1653.63</v>
      </c>
      <c r="AJ470" s="73">
        <v>13.65</v>
      </c>
      <c r="AO470" s="73">
        <v>290.56236531359286</v>
      </c>
      <c r="AP470" s="73">
        <v>251.14406075289699</v>
      </c>
      <c r="AT470" s="260">
        <v>31.94</v>
      </c>
      <c r="AU470" s="260">
        <v>3.5000000000000003E-2</v>
      </c>
      <c r="AZ470" s="73">
        <v>1</v>
      </c>
      <c r="BA470" s="73">
        <v>9.1342968754944284E-2</v>
      </c>
      <c r="BB470"/>
      <c r="BC470"/>
      <c r="BD470" s="119" t="s">
        <v>14118</v>
      </c>
    </row>
    <row r="471" spans="2:56" x14ac:dyDescent="0.2">
      <c r="B471" s="43">
        <v>1</v>
      </c>
      <c r="C471" s="73" t="s">
        <v>14538</v>
      </c>
      <c r="G471" s="73" t="s">
        <v>14075</v>
      </c>
      <c r="H471" s="73" t="s">
        <v>11553</v>
      </c>
      <c r="I471" s="73" t="s">
        <v>14073</v>
      </c>
      <c r="K471" s="73">
        <v>386.63</v>
      </c>
      <c r="L471" s="73">
        <v>8.82</v>
      </c>
      <c r="N471" s="260">
        <v>8.16</v>
      </c>
      <c r="O471" s="260">
        <v>3.8E-3</v>
      </c>
      <c r="P471" s="260"/>
      <c r="Q471" s="260"/>
      <c r="R471" s="260"/>
      <c r="S471" s="260"/>
      <c r="T471" s="260">
        <v>2277.85</v>
      </c>
      <c r="U471" s="260">
        <v>13.29</v>
      </c>
      <c r="V471" s="260"/>
      <c r="AC471" s="73">
        <v>4.18</v>
      </c>
      <c r="AD471" s="73">
        <v>0.05</v>
      </c>
      <c r="AF471" s="73">
        <v>253.67</v>
      </c>
      <c r="AG471" s="73">
        <v>2.96</v>
      </c>
      <c r="AI471" s="73">
        <v>1653.63</v>
      </c>
      <c r="AJ471" s="73">
        <v>13.65</v>
      </c>
      <c r="AO471" s="73">
        <v>290.56236531359286</v>
      </c>
      <c r="AP471" s="73">
        <v>251.14406075289699</v>
      </c>
      <c r="AT471" s="260">
        <v>31.94</v>
      </c>
      <c r="AU471" s="260">
        <v>3.5000000000000003E-2</v>
      </c>
      <c r="AZ471" s="73">
        <v>1</v>
      </c>
      <c r="BA471" s="73">
        <v>1.9087712343864222E-2</v>
      </c>
      <c r="BB471"/>
      <c r="BC471"/>
      <c r="BD471" s="119" t="s">
        <v>14118</v>
      </c>
    </row>
    <row r="472" spans="2:56" x14ac:dyDescent="0.2">
      <c r="B472" s="43">
        <v>1</v>
      </c>
      <c r="C472" s="73" t="s">
        <v>14538</v>
      </c>
      <c r="G472" s="73" t="s">
        <v>14075</v>
      </c>
      <c r="H472" s="73" t="s">
        <v>11553</v>
      </c>
      <c r="I472" s="73" t="s">
        <v>14073</v>
      </c>
      <c r="K472" s="73">
        <v>386.63</v>
      </c>
      <c r="L472" s="73">
        <v>8.82</v>
      </c>
      <c r="N472" s="260">
        <v>8.16</v>
      </c>
      <c r="O472" s="260">
        <v>3.8E-3</v>
      </c>
      <c r="P472" s="260"/>
      <c r="Q472" s="260"/>
      <c r="R472" s="260"/>
      <c r="S472" s="260"/>
      <c r="T472" s="260">
        <v>2277.85</v>
      </c>
      <c r="U472" s="260">
        <v>13.29</v>
      </c>
      <c r="V472" s="260"/>
      <c r="AC472" s="73">
        <v>4.18</v>
      </c>
      <c r="AD472" s="73">
        <v>0.05</v>
      </c>
      <c r="AF472" s="73">
        <v>253.67</v>
      </c>
      <c r="AG472" s="73">
        <v>2.96</v>
      </c>
      <c r="AI472" s="73">
        <v>1653.63</v>
      </c>
      <c r="AJ472" s="73">
        <v>13.65</v>
      </c>
      <c r="AO472" s="73">
        <v>290.56236531359286</v>
      </c>
      <c r="AP472" s="73">
        <v>251.14406075289699</v>
      </c>
      <c r="AT472" s="260">
        <v>31.94</v>
      </c>
      <c r="AU472" s="260">
        <v>3.5000000000000003E-2</v>
      </c>
      <c r="AZ472" s="73">
        <v>1</v>
      </c>
      <c r="BA472" s="73">
        <v>-0.10819115436423582</v>
      </c>
      <c r="BB472"/>
      <c r="BC472"/>
      <c r="BD472" s="119" t="s">
        <v>14118</v>
      </c>
    </row>
    <row r="473" spans="2:56" x14ac:dyDescent="0.2">
      <c r="B473" s="43">
        <v>1</v>
      </c>
      <c r="C473" s="73" t="s">
        <v>14538</v>
      </c>
      <c r="G473" s="73" t="s">
        <v>14075</v>
      </c>
      <c r="H473" s="73" t="s">
        <v>11553</v>
      </c>
      <c r="I473" s="73" t="s">
        <v>14073</v>
      </c>
      <c r="K473" s="73">
        <v>386.63</v>
      </c>
      <c r="L473" s="73">
        <v>8.82</v>
      </c>
      <c r="N473" s="260">
        <v>8.16</v>
      </c>
      <c r="O473" s="260">
        <v>3.8E-3</v>
      </c>
      <c r="P473" s="260"/>
      <c r="Q473" s="260"/>
      <c r="R473" s="260"/>
      <c r="S473" s="260"/>
      <c r="T473" s="260">
        <v>2277.85</v>
      </c>
      <c r="U473" s="260">
        <v>13.29</v>
      </c>
      <c r="V473" s="260"/>
      <c r="AC473" s="73">
        <v>4.18</v>
      </c>
      <c r="AD473" s="73">
        <v>0.05</v>
      </c>
      <c r="AF473" s="73">
        <v>253.67</v>
      </c>
      <c r="AG473" s="73">
        <v>2.96</v>
      </c>
      <c r="AI473" s="73">
        <v>1653.63</v>
      </c>
      <c r="AJ473" s="73">
        <v>13.65</v>
      </c>
      <c r="AO473" s="73">
        <v>290.56236531359286</v>
      </c>
      <c r="AP473" s="73">
        <v>251.14406075289699</v>
      </c>
      <c r="AT473" s="260">
        <v>31.94</v>
      </c>
      <c r="AU473" s="260">
        <v>3.5000000000000003E-2</v>
      </c>
      <c r="AZ473" s="73">
        <v>1</v>
      </c>
      <c r="BA473" s="73">
        <v>-0.35662195256704321</v>
      </c>
      <c r="BB473"/>
      <c r="BC473"/>
      <c r="BD473" s="119" t="s">
        <v>14118</v>
      </c>
    </row>
    <row r="474" spans="2:56" x14ac:dyDescent="0.2">
      <c r="B474" s="43">
        <v>1</v>
      </c>
      <c r="C474" s="73" t="s">
        <v>14538</v>
      </c>
      <c r="G474" s="73" t="s">
        <v>14075</v>
      </c>
      <c r="H474" s="73" t="s">
        <v>11553</v>
      </c>
      <c r="I474" s="73" t="s">
        <v>14073</v>
      </c>
      <c r="K474" s="73">
        <v>386.63</v>
      </c>
      <c r="L474" s="73">
        <v>8.82</v>
      </c>
      <c r="N474" s="260">
        <v>8.16</v>
      </c>
      <c r="O474" s="260">
        <v>3.8E-3</v>
      </c>
      <c r="P474" s="260"/>
      <c r="Q474" s="260"/>
      <c r="R474" s="260"/>
      <c r="S474" s="260"/>
      <c r="T474" s="260">
        <v>2277.85</v>
      </c>
      <c r="U474" s="260">
        <v>13.29</v>
      </c>
      <c r="V474" s="260"/>
      <c r="AC474" s="73">
        <v>4.18</v>
      </c>
      <c r="AD474" s="73">
        <v>0.05</v>
      </c>
      <c r="AF474" s="73">
        <v>253.67</v>
      </c>
      <c r="AG474" s="73">
        <v>2.96</v>
      </c>
      <c r="AI474" s="73">
        <v>1653.63</v>
      </c>
      <c r="AJ474" s="73">
        <v>13.65</v>
      </c>
      <c r="AO474" s="73">
        <v>290.56236531359286</v>
      </c>
      <c r="AP474" s="73">
        <v>251.14406075289699</v>
      </c>
      <c r="AT474" s="260">
        <v>31.94</v>
      </c>
      <c r="AU474" s="260">
        <v>3.5000000000000003E-2</v>
      </c>
      <c r="AZ474" s="73">
        <v>1</v>
      </c>
      <c r="BA474" s="73">
        <v>-0.30894109524793417</v>
      </c>
      <c r="BB474"/>
      <c r="BC474"/>
      <c r="BD474" s="119" t="s">
        <v>14118</v>
      </c>
    </row>
    <row r="475" spans="2:56" x14ac:dyDescent="0.2">
      <c r="B475" s="43">
        <v>1</v>
      </c>
      <c r="C475" s="73" t="s">
        <v>14538</v>
      </c>
      <c r="G475" s="73" t="s">
        <v>14076</v>
      </c>
      <c r="H475" s="73" t="s">
        <v>11553</v>
      </c>
      <c r="I475" s="73" t="s">
        <v>14073</v>
      </c>
      <c r="K475" s="73">
        <v>386.63</v>
      </c>
      <c r="L475" s="73">
        <v>8.82</v>
      </c>
      <c r="N475" s="260">
        <v>8.16</v>
      </c>
      <c r="O475" s="260">
        <v>3.8E-3</v>
      </c>
      <c r="P475" s="260"/>
      <c r="Q475" s="260"/>
      <c r="R475" s="260"/>
      <c r="S475" s="260"/>
      <c r="T475" s="260">
        <v>2277.85</v>
      </c>
      <c r="U475" s="260">
        <v>13.29</v>
      </c>
      <c r="V475" s="260"/>
      <c r="AC475" s="73">
        <v>4.18</v>
      </c>
      <c r="AD475" s="73">
        <v>0.05</v>
      </c>
      <c r="AF475" s="73">
        <v>253.67</v>
      </c>
      <c r="AG475" s="73">
        <v>2.96</v>
      </c>
      <c r="AI475" s="73">
        <v>1653.63</v>
      </c>
      <c r="AJ475" s="73">
        <v>13.65</v>
      </c>
      <c r="AO475" s="73">
        <v>290.56236531359286</v>
      </c>
      <c r="AP475" s="73">
        <v>251.14406075289699</v>
      </c>
      <c r="AT475" s="260">
        <v>31.94</v>
      </c>
      <c r="AU475" s="260">
        <v>3.5000000000000003E-2</v>
      </c>
      <c r="AZ475" s="73">
        <v>1</v>
      </c>
      <c r="BA475" s="73">
        <v>3.0264621681322906E-2</v>
      </c>
      <c r="BB475"/>
      <c r="BC475"/>
      <c r="BD475" s="119" t="s">
        <v>14118</v>
      </c>
    </row>
    <row r="476" spans="2:56" x14ac:dyDescent="0.2">
      <c r="B476" s="43">
        <v>1</v>
      </c>
      <c r="C476" s="73" t="s">
        <v>14538</v>
      </c>
      <c r="G476" s="73" t="s">
        <v>14076</v>
      </c>
      <c r="H476" s="73" t="s">
        <v>11553</v>
      </c>
      <c r="I476" s="73" t="s">
        <v>14073</v>
      </c>
      <c r="K476" s="73">
        <v>386.63</v>
      </c>
      <c r="L476" s="73">
        <v>8.82</v>
      </c>
      <c r="N476" s="260">
        <v>8.16</v>
      </c>
      <c r="O476" s="260">
        <v>3.8E-3</v>
      </c>
      <c r="P476" s="260"/>
      <c r="Q476" s="260"/>
      <c r="R476" s="260"/>
      <c r="S476" s="260"/>
      <c r="T476" s="260">
        <v>2277.85</v>
      </c>
      <c r="U476" s="260">
        <v>13.29</v>
      </c>
      <c r="V476" s="260"/>
      <c r="AC476" s="73">
        <v>4.18</v>
      </c>
      <c r="AD476" s="73">
        <v>0.05</v>
      </c>
      <c r="AF476" s="73">
        <v>253.67</v>
      </c>
      <c r="AG476" s="73">
        <v>2.96</v>
      </c>
      <c r="AI476" s="73">
        <v>1653.63</v>
      </c>
      <c r="AJ476" s="73">
        <v>13.65</v>
      </c>
      <c r="AO476" s="73">
        <v>290.56236531359286</v>
      </c>
      <c r="AP476" s="73">
        <v>251.14406075289699</v>
      </c>
      <c r="AT476" s="260">
        <v>31.94</v>
      </c>
      <c r="AU476" s="260">
        <v>3.5000000000000003E-2</v>
      </c>
      <c r="AZ476" s="73">
        <v>1</v>
      </c>
      <c r="BA476" s="73">
        <v>0.11931634745690264</v>
      </c>
      <c r="BB476"/>
      <c r="BC476"/>
      <c r="BD476" s="119" t="s">
        <v>14118</v>
      </c>
    </row>
    <row r="477" spans="2:56" x14ac:dyDescent="0.2">
      <c r="B477" s="43">
        <v>1</v>
      </c>
      <c r="C477" s="73" t="s">
        <v>14538</v>
      </c>
      <c r="G477" s="73" t="s">
        <v>14076</v>
      </c>
      <c r="H477" s="73" t="s">
        <v>11553</v>
      </c>
      <c r="I477" s="73" t="s">
        <v>14073</v>
      </c>
      <c r="K477" s="73">
        <v>386.63</v>
      </c>
      <c r="L477" s="73">
        <v>8.82</v>
      </c>
      <c r="N477" s="260">
        <v>8.16</v>
      </c>
      <c r="O477" s="260">
        <v>3.8E-3</v>
      </c>
      <c r="P477" s="260"/>
      <c r="Q477" s="260"/>
      <c r="R477" s="260"/>
      <c r="S477" s="260"/>
      <c r="T477" s="260">
        <v>2277.85</v>
      </c>
      <c r="U477" s="260">
        <v>13.29</v>
      </c>
      <c r="V477" s="260"/>
      <c r="AC477" s="73">
        <v>4.18</v>
      </c>
      <c r="AD477" s="73">
        <v>0.05</v>
      </c>
      <c r="AF477" s="73">
        <v>253.67</v>
      </c>
      <c r="AG477" s="73">
        <v>2.96</v>
      </c>
      <c r="AI477" s="73">
        <v>1653.63</v>
      </c>
      <c r="AJ477" s="73">
        <v>13.65</v>
      </c>
      <c r="AO477" s="73">
        <v>290.56236531359286</v>
      </c>
      <c r="AP477" s="73">
        <v>251.14406075289699</v>
      </c>
      <c r="AT477" s="260">
        <v>31.94</v>
      </c>
      <c r="AU477" s="260">
        <v>3.5000000000000003E-2</v>
      </c>
      <c r="AZ477" s="73">
        <v>1</v>
      </c>
      <c r="BA477" s="73">
        <v>0.3169635238278527</v>
      </c>
      <c r="BB477"/>
      <c r="BC477"/>
      <c r="BD477" s="119" t="s">
        <v>14118</v>
      </c>
    </row>
    <row r="478" spans="2:56" x14ac:dyDescent="0.2">
      <c r="B478" s="43">
        <v>1</v>
      </c>
      <c r="C478" s="73" t="s">
        <v>14538</v>
      </c>
      <c r="G478" s="73" t="s">
        <v>14076</v>
      </c>
      <c r="H478" s="73" t="s">
        <v>11553</v>
      </c>
      <c r="I478" s="73" t="s">
        <v>14073</v>
      </c>
      <c r="K478" s="73">
        <v>386.63</v>
      </c>
      <c r="L478" s="73">
        <v>8.82</v>
      </c>
      <c r="N478" s="260">
        <v>8.16</v>
      </c>
      <c r="O478" s="260">
        <v>3.8E-3</v>
      </c>
      <c r="P478" s="260"/>
      <c r="Q478" s="260"/>
      <c r="R478" s="260"/>
      <c r="S478" s="260"/>
      <c r="T478" s="260">
        <v>2277.85</v>
      </c>
      <c r="U478" s="260">
        <v>13.29</v>
      </c>
      <c r="V478" s="260"/>
      <c r="AC478" s="73">
        <v>4.18</v>
      </c>
      <c r="AD478" s="73">
        <v>0.05</v>
      </c>
      <c r="AF478" s="73">
        <v>253.67</v>
      </c>
      <c r="AG478" s="73">
        <v>2.96</v>
      </c>
      <c r="AI478" s="73">
        <v>1653.63</v>
      </c>
      <c r="AJ478" s="73">
        <v>13.65</v>
      </c>
      <c r="AO478" s="73">
        <v>290.56236531359286</v>
      </c>
      <c r="AP478" s="73">
        <v>251.14406075289699</v>
      </c>
      <c r="AT478" s="260">
        <v>31.94</v>
      </c>
      <c r="AU478" s="260">
        <v>3.5000000000000003E-2</v>
      </c>
      <c r="AZ478" s="73">
        <v>1</v>
      </c>
      <c r="BA478" s="73">
        <v>-3.7177103003658576E-2</v>
      </c>
      <c r="BB478"/>
      <c r="BC478"/>
      <c r="BD478" s="119" t="s">
        <v>14118</v>
      </c>
    </row>
    <row r="479" spans="2:56" x14ac:dyDescent="0.2">
      <c r="B479" s="43">
        <v>1</v>
      </c>
      <c r="C479" s="73" t="s">
        <v>14538</v>
      </c>
      <c r="G479" s="73" t="s">
        <v>14074</v>
      </c>
      <c r="H479" s="73" t="s">
        <v>11553</v>
      </c>
      <c r="I479" s="73" t="s">
        <v>14073</v>
      </c>
      <c r="K479" s="73">
        <v>883.61</v>
      </c>
      <c r="L479" s="73">
        <v>5.25</v>
      </c>
      <c r="N479" s="260">
        <v>7.9</v>
      </c>
      <c r="O479" s="260">
        <v>1.2E-4</v>
      </c>
      <c r="P479" s="260"/>
      <c r="Q479" s="260"/>
      <c r="R479" s="260"/>
      <c r="S479" s="260"/>
      <c r="T479" s="260">
        <v>2277.12</v>
      </c>
      <c r="U479" s="260">
        <v>14.68</v>
      </c>
      <c r="V479" s="260"/>
      <c r="AC479" s="73">
        <v>2.44</v>
      </c>
      <c r="AD479" s="73">
        <v>0.02</v>
      </c>
      <c r="AF479" s="73">
        <v>148.4</v>
      </c>
      <c r="AG479" s="73">
        <v>1.07</v>
      </c>
      <c r="AI479" s="73">
        <v>1913.74</v>
      </c>
      <c r="AJ479" s="73">
        <v>12.5</v>
      </c>
      <c r="AO479" s="73">
        <v>290.56236531359286</v>
      </c>
      <c r="AP479" s="73">
        <v>251.14406075289699</v>
      </c>
      <c r="AT479" s="260">
        <v>31.91</v>
      </c>
      <c r="AU479" s="260">
        <v>4.2000000000000003E-2</v>
      </c>
      <c r="AZ479" s="73">
        <v>1</v>
      </c>
      <c r="BA479" s="73">
        <v>-9.6737886797777423E-2</v>
      </c>
      <c r="BB479"/>
      <c r="BC479"/>
      <c r="BD479" s="119" t="s">
        <v>14118</v>
      </c>
    </row>
    <row r="480" spans="2:56" x14ac:dyDescent="0.2">
      <c r="B480" s="43">
        <v>1</v>
      </c>
      <c r="C480" s="73" t="s">
        <v>14538</v>
      </c>
      <c r="G480" s="73" t="s">
        <v>14074</v>
      </c>
      <c r="H480" s="73" t="s">
        <v>11553</v>
      </c>
      <c r="I480" s="73" t="s">
        <v>14073</v>
      </c>
      <c r="K480" s="73">
        <v>883.61</v>
      </c>
      <c r="L480" s="73">
        <v>5.25</v>
      </c>
      <c r="N480" s="260">
        <v>7.9</v>
      </c>
      <c r="O480" s="260">
        <v>1.2E-4</v>
      </c>
      <c r="P480" s="260"/>
      <c r="Q480" s="260"/>
      <c r="R480" s="260"/>
      <c r="S480" s="260"/>
      <c r="T480" s="260">
        <v>2277.12</v>
      </c>
      <c r="U480" s="260">
        <v>14.68</v>
      </c>
      <c r="V480" s="260"/>
      <c r="AC480" s="73">
        <v>2.44</v>
      </c>
      <c r="AD480" s="73">
        <v>0.02</v>
      </c>
      <c r="AF480" s="73">
        <v>148.4</v>
      </c>
      <c r="AG480" s="73">
        <v>1.07</v>
      </c>
      <c r="AI480" s="73">
        <v>1913.74</v>
      </c>
      <c r="AJ480" s="73">
        <v>12.5</v>
      </c>
      <c r="AO480" s="73">
        <v>290.56236531359286</v>
      </c>
      <c r="AP480" s="73">
        <v>251.14406075289699</v>
      </c>
      <c r="AT480" s="260">
        <v>31.91</v>
      </c>
      <c r="AU480" s="260">
        <v>4.2000000000000003E-2</v>
      </c>
      <c r="AZ480" s="73">
        <v>1</v>
      </c>
      <c r="BA480" s="73">
        <v>-5.1556991719063942E-3</v>
      </c>
      <c r="BB480"/>
      <c r="BC480"/>
      <c r="BD480" s="119" t="s">
        <v>14118</v>
      </c>
    </row>
    <row r="481" spans="1:56" x14ac:dyDescent="0.2">
      <c r="B481" s="43">
        <v>1</v>
      </c>
      <c r="C481" s="73" t="s">
        <v>14538</v>
      </c>
      <c r="G481" s="73" t="s">
        <v>14074</v>
      </c>
      <c r="H481" s="73" t="s">
        <v>11553</v>
      </c>
      <c r="I481" s="73" t="s">
        <v>14073</v>
      </c>
      <c r="K481" s="73">
        <v>883.61</v>
      </c>
      <c r="L481" s="73">
        <v>5.25</v>
      </c>
      <c r="N481" s="260">
        <v>7.9</v>
      </c>
      <c r="O481" s="260">
        <v>1.2E-4</v>
      </c>
      <c r="P481" s="260"/>
      <c r="Q481" s="260"/>
      <c r="R481" s="260"/>
      <c r="S481" s="260"/>
      <c r="T481" s="260">
        <v>2277.12</v>
      </c>
      <c r="U481" s="260">
        <v>14.68</v>
      </c>
      <c r="V481" s="260"/>
      <c r="AC481" s="73">
        <v>2.44</v>
      </c>
      <c r="AD481" s="73">
        <v>0.02</v>
      </c>
      <c r="AF481" s="73">
        <v>148.4</v>
      </c>
      <c r="AG481" s="73">
        <v>1.07</v>
      </c>
      <c r="AI481" s="73">
        <v>1913.74</v>
      </c>
      <c r="AJ481" s="73">
        <v>12.5</v>
      </c>
      <c r="AO481" s="73">
        <v>290.56236531359286</v>
      </c>
      <c r="AP481" s="73">
        <v>251.14406075289699</v>
      </c>
      <c r="AT481" s="260">
        <v>31.91</v>
      </c>
      <c r="AU481" s="260">
        <v>4.2000000000000003E-2</v>
      </c>
      <c r="AZ481" s="73">
        <v>1</v>
      </c>
      <c r="BA481" s="73">
        <v>-0.10362201458792246</v>
      </c>
      <c r="BB481"/>
      <c r="BC481"/>
      <c r="BD481" s="119" t="s">
        <v>14118</v>
      </c>
    </row>
    <row r="482" spans="1:56" x14ac:dyDescent="0.2">
      <c r="B482" s="43">
        <v>1</v>
      </c>
      <c r="C482" s="73" t="s">
        <v>14538</v>
      </c>
      <c r="G482" s="73" t="s">
        <v>14074</v>
      </c>
      <c r="H482" s="73" t="s">
        <v>11553</v>
      </c>
      <c r="I482" s="73" t="s">
        <v>14073</v>
      </c>
      <c r="K482" s="73">
        <v>883.61</v>
      </c>
      <c r="L482" s="73">
        <v>5.25</v>
      </c>
      <c r="N482" s="260">
        <v>7.9</v>
      </c>
      <c r="O482" s="260">
        <v>1.2E-4</v>
      </c>
      <c r="P482" s="260"/>
      <c r="Q482" s="260"/>
      <c r="R482" s="260"/>
      <c r="S482" s="260"/>
      <c r="T482" s="260">
        <v>2277.12</v>
      </c>
      <c r="U482" s="260">
        <v>14.68</v>
      </c>
      <c r="V482" s="260"/>
      <c r="AC482" s="73">
        <v>2.44</v>
      </c>
      <c r="AD482" s="73">
        <v>0.02</v>
      </c>
      <c r="AF482" s="73">
        <v>148.4</v>
      </c>
      <c r="AG482" s="73">
        <v>1.07</v>
      </c>
      <c r="AI482" s="73">
        <v>1913.74</v>
      </c>
      <c r="AJ482" s="73">
        <v>12.5</v>
      </c>
      <c r="AO482" s="73">
        <v>290.56236531359286</v>
      </c>
      <c r="AP482" s="73">
        <v>251.14406075289699</v>
      </c>
      <c r="AT482" s="260">
        <v>31.91</v>
      </c>
      <c r="AU482" s="260">
        <v>4.2000000000000003E-2</v>
      </c>
      <c r="AZ482" s="73">
        <v>1</v>
      </c>
      <c r="BA482" s="73">
        <v>-9.172868386727287E-2</v>
      </c>
      <c r="BB482"/>
      <c r="BC482"/>
      <c r="BD482" s="119" t="s">
        <v>14118</v>
      </c>
    </row>
    <row r="483" spans="1:56" x14ac:dyDescent="0.2">
      <c r="B483" s="43">
        <v>1</v>
      </c>
      <c r="C483" s="73" t="s">
        <v>14538</v>
      </c>
      <c r="G483" s="73" t="s">
        <v>14077</v>
      </c>
      <c r="H483" s="73" t="s">
        <v>11553</v>
      </c>
      <c r="I483" s="73" t="s">
        <v>14073</v>
      </c>
      <c r="K483" s="73">
        <v>883.61</v>
      </c>
      <c r="L483" s="73">
        <v>5.25</v>
      </c>
      <c r="N483" s="260">
        <v>7.9</v>
      </c>
      <c r="O483" s="260">
        <v>1.2E-4</v>
      </c>
      <c r="P483" s="260"/>
      <c r="Q483" s="260"/>
      <c r="R483" s="260"/>
      <c r="S483" s="260"/>
      <c r="T483" s="260">
        <v>2277.12</v>
      </c>
      <c r="U483" s="260">
        <v>14.68</v>
      </c>
      <c r="V483" s="260"/>
      <c r="AC483" s="73">
        <v>2.44</v>
      </c>
      <c r="AD483" s="73">
        <v>0.02</v>
      </c>
      <c r="AF483" s="73">
        <v>148.4</v>
      </c>
      <c r="AG483" s="73">
        <v>1.07</v>
      </c>
      <c r="AI483" s="73">
        <v>1913.74</v>
      </c>
      <c r="AJ483" s="73">
        <v>12.5</v>
      </c>
      <c r="AO483" s="73">
        <v>290.56236531359286</v>
      </c>
      <c r="AP483" s="73">
        <v>251.14406075289699</v>
      </c>
      <c r="AT483" s="260">
        <v>31.91</v>
      </c>
      <c r="AU483" s="260">
        <v>4.2000000000000003E-2</v>
      </c>
      <c r="AZ483" s="73">
        <v>1</v>
      </c>
      <c r="BA483" s="73">
        <v>-0.18248488036718291</v>
      </c>
      <c r="BB483"/>
      <c r="BC483"/>
      <c r="BD483" s="119" t="s">
        <v>14118</v>
      </c>
    </row>
    <row r="484" spans="1:56" x14ac:dyDescent="0.2">
      <c r="B484" s="43">
        <v>1</v>
      </c>
      <c r="C484" s="73" t="s">
        <v>14538</v>
      </c>
      <c r="G484" s="73" t="s">
        <v>14077</v>
      </c>
      <c r="H484" s="73" t="s">
        <v>11553</v>
      </c>
      <c r="I484" s="73" t="s">
        <v>14073</v>
      </c>
      <c r="K484" s="73">
        <v>883.61</v>
      </c>
      <c r="L484" s="73">
        <v>5.25</v>
      </c>
      <c r="N484" s="260">
        <v>7.9</v>
      </c>
      <c r="O484" s="260">
        <v>1.2E-4</v>
      </c>
      <c r="P484" s="260"/>
      <c r="Q484" s="260"/>
      <c r="R484" s="260"/>
      <c r="S484" s="260"/>
      <c r="T484" s="260">
        <v>2277.12</v>
      </c>
      <c r="U484" s="260">
        <v>14.68</v>
      </c>
      <c r="V484" s="260"/>
      <c r="AC484" s="73">
        <v>2.44</v>
      </c>
      <c r="AD484" s="73">
        <v>0.02</v>
      </c>
      <c r="AF484" s="73">
        <v>148.4</v>
      </c>
      <c r="AG484" s="73">
        <v>1.07</v>
      </c>
      <c r="AI484" s="73">
        <v>1913.74</v>
      </c>
      <c r="AJ484" s="73">
        <v>12.5</v>
      </c>
      <c r="AO484" s="73">
        <v>290.56236531359286</v>
      </c>
      <c r="AP484" s="73">
        <v>251.14406075289699</v>
      </c>
      <c r="AT484" s="260">
        <v>31.91</v>
      </c>
      <c r="AU484" s="260">
        <v>4.2000000000000003E-2</v>
      </c>
      <c r="AZ484" s="73">
        <v>1</v>
      </c>
      <c r="BA484" s="73">
        <v>-2.9906427109657206E-2</v>
      </c>
      <c r="BB484"/>
      <c r="BC484"/>
      <c r="BD484" s="119" t="s">
        <v>14118</v>
      </c>
    </row>
    <row r="485" spans="1:56" x14ac:dyDescent="0.2">
      <c r="B485" s="43">
        <v>1</v>
      </c>
      <c r="C485" s="73" t="s">
        <v>14538</v>
      </c>
      <c r="G485" s="73" t="s">
        <v>14077</v>
      </c>
      <c r="H485" s="73" t="s">
        <v>11553</v>
      </c>
      <c r="I485" s="73" t="s">
        <v>14073</v>
      </c>
      <c r="K485" s="73">
        <v>883.61</v>
      </c>
      <c r="L485" s="73">
        <v>5.25</v>
      </c>
      <c r="N485" s="260">
        <v>7.9</v>
      </c>
      <c r="O485" s="260">
        <v>1.2E-4</v>
      </c>
      <c r="P485" s="260"/>
      <c r="Q485" s="260"/>
      <c r="R485" s="260"/>
      <c r="S485" s="260"/>
      <c r="T485" s="260">
        <v>2277.12</v>
      </c>
      <c r="U485" s="260">
        <v>14.68</v>
      </c>
      <c r="V485" s="260"/>
      <c r="AC485" s="73">
        <v>2.44</v>
      </c>
      <c r="AD485" s="73">
        <v>0.02</v>
      </c>
      <c r="AF485" s="73">
        <v>148.4</v>
      </c>
      <c r="AG485" s="73">
        <v>1.07</v>
      </c>
      <c r="AI485" s="73">
        <v>1913.74</v>
      </c>
      <c r="AJ485" s="73">
        <v>12.5</v>
      </c>
      <c r="AO485" s="73">
        <v>290.56236531359286</v>
      </c>
      <c r="AP485" s="73">
        <v>251.14406075289699</v>
      </c>
      <c r="AT485" s="260">
        <v>31.91</v>
      </c>
      <c r="AU485" s="260">
        <v>4.2000000000000003E-2</v>
      </c>
      <c r="AZ485" s="73">
        <v>1</v>
      </c>
      <c r="BA485" s="73">
        <v>-1.6946347377228589E-2</v>
      </c>
      <c r="BB485"/>
      <c r="BC485"/>
      <c r="BD485" s="119" t="s">
        <v>14118</v>
      </c>
    </row>
    <row r="486" spans="1:56" x14ac:dyDescent="0.2">
      <c r="B486" s="43">
        <v>1</v>
      </c>
      <c r="C486" s="73" t="s">
        <v>14538</v>
      </c>
      <c r="G486" s="73" t="s">
        <v>14077</v>
      </c>
      <c r="H486" s="73" t="s">
        <v>11553</v>
      </c>
      <c r="I486" s="73" t="s">
        <v>14073</v>
      </c>
      <c r="K486" s="73">
        <v>883.61</v>
      </c>
      <c r="L486" s="73">
        <v>5.25</v>
      </c>
      <c r="N486" s="260">
        <v>7.9</v>
      </c>
      <c r="O486" s="260">
        <v>1.2E-4</v>
      </c>
      <c r="P486" s="260"/>
      <c r="Q486" s="260"/>
      <c r="R486" s="260"/>
      <c r="S486" s="260"/>
      <c r="T486" s="260">
        <v>2277.12</v>
      </c>
      <c r="U486" s="260">
        <v>14.68</v>
      </c>
      <c r="V486" s="260"/>
      <c r="AC486" s="73">
        <v>2.44</v>
      </c>
      <c r="AD486" s="73">
        <v>0.02</v>
      </c>
      <c r="AF486" s="73">
        <v>148.4</v>
      </c>
      <c r="AG486" s="73">
        <v>1.07</v>
      </c>
      <c r="AI486" s="73">
        <v>1913.74</v>
      </c>
      <c r="AJ486" s="73">
        <v>12.5</v>
      </c>
      <c r="AO486" s="73">
        <v>290.56236531359286</v>
      </c>
      <c r="AP486" s="73">
        <v>251.14406075289699</v>
      </c>
      <c r="AT486" s="260">
        <v>31.91</v>
      </c>
      <c r="AU486" s="260">
        <v>4.2000000000000003E-2</v>
      </c>
      <c r="AZ486" s="73">
        <v>1</v>
      </c>
      <c r="BA486" s="73">
        <v>-9.709101816712315E-2</v>
      </c>
      <c r="BB486"/>
      <c r="BC486"/>
      <c r="BD486" s="119" t="s">
        <v>14118</v>
      </c>
    </row>
    <row r="487" spans="1:56" x14ac:dyDescent="0.2">
      <c r="B487" s="43">
        <v>1</v>
      </c>
      <c r="C487" s="73" t="s">
        <v>14538</v>
      </c>
      <c r="G487" s="73" t="s">
        <v>14075</v>
      </c>
      <c r="H487" s="73" t="s">
        <v>11553</v>
      </c>
      <c r="I487" s="73" t="s">
        <v>14073</v>
      </c>
      <c r="K487" s="73">
        <v>883.61</v>
      </c>
      <c r="L487" s="73">
        <v>5.25</v>
      </c>
      <c r="N487" s="260">
        <v>7.9</v>
      </c>
      <c r="O487" s="260">
        <v>1.2E-4</v>
      </c>
      <c r="P487" s="260"/>
      <c r="Q487" s="260"/>
      <c r="R487" s="260"/>
      <c r="S487" s="260"/>
      <c r="T487" s="260">
        <v>2277.12</v>
      </c>
      <c r="U487" s="260">
        <v>14.68</v>
      </c>
      <c r="V487" s="260"/>
      <c r="AC487" s="73">
        <v>2.44</v>
      </c>
      <c r="AD487" s="73">
        <v>0.02</v>
      </c>
      <c r="AF487" s="73">
        <v>148.4</v>
      </c>
      <c r="AG487" s="73">
        <v>1.07</v>
      </c>
      <c r="AI487" s="73">
        <v>1913.74</v>
      </c>
      <c r="AJ487" s="73">
        <v>12.5</v>
      </c>
      <c r="AO487" s="73">
        <v>290.56236531359286</v>
      </c>
      <c r="AP487" s="73">
        <v>251.14406075289699</v>
      </c>
      <c r="AT487" s="260">
        <v>31.91</v>
      </c>
      <c r="AU487" s="260">
        <v>4.2000000000000003E-2</v>
      </c>
      <c r="AZ487" s="73">
        <v>1</v>
      </c>
      <c r="BA487" s="73">
        <v>-5.9242390432010197E-2</v>
      </c>
      <c r="BB487"/>
      <c r="BC487"/>
      <c r="BD487" s="119" t="s">
        <v>14118</v>
      </c>
    </row>
    <row r="488" spans="1:56" x14ac:dyDescent="0.2">
      <c r="B488" s="43">
        <v>1</v>
      </c>
      <c r="C488" s="73" t="s">
        <v>14538</v>
      </c>
      <c r="G488" s="73" t="s">
        <v>14075</v>
      </c>
      <c r="H488" s="73" t="s">
        <v>11553</v>
      </c>
      <c r="I488" s="73" t="s">
        <v>14073</v>
      </c>
      <c r="K488" s="73">
        <v>883.61</v>
      </c>
      <c r="L488" s="73">
        <v>5.25</v>
      </c>
      <c r="N488" s="260">
        <v>7.9</v>
      </c>
      <c r="O488" s="260">
        <v>1.2E-4</v>
      </c>
      <c r="P488" s="260"/>
      <c r="Q488" s="260"/>
      <c r="R488" s="260"/>
      <c r="S488" s="260"/>
      <c r="T488" s="260">
        <v>2277.12</v>
      </c>
      <c r="U488" s="260">
        <v>14.68</v>
      </c>
      <c r="V488" s="260"/>
      <c r="AC488" s="73">
        <v>2.44</v>
      </c>
      <c r="AD488" s="73">
        <v>0.02</v>
      </c>
      <c r="AF488" s="73">
        <v>148.4</v>
      </c>
      <c r="AG488" s="73">
        <v>1.07</v>
      </c>
      <c r="AI488" s="73">
        <v>1913.74</v>
      </c>
      <c r="AJ488" s="73">
        <v>12.5</v>
      </c>
      <c r="AO488" s="73">
        <v>290.56236531359286</v>
      </c>
      <c r="AP488" s="73">
        <v>251.14406075289699</v>
      </c>
      <c r="AT488" s="260">
        <v>31.91</v>
      </c>
      <c r="AU488" s="260">
        <v>4.2000000000000003E-2</v>
      </c>
      <c r="AZ488" s="73">
        <v>1</v>
      </c>
      <c r="BA488" s="73">
        <v>-9.9288214547107456E-2</v>
      </c>
      <c r="BB488"/>
      <c r="BC488"/>
      <c r="BD488" s="119" t="s">
        <v>14118</v>
      </c>
    </row>
    <row r="489" spans="1:56" x14ac:dyDescent="0.2">
      <c r="B489" s="43">
        <v>1</v>
      </c>
      <c r="C489" s="73" t="s">
        <v>14538</v>
      </c>
      <c r="G489" s="73" t="s">
        <v>14075</v>
      </c>
      <c r="H489" s="73" t="s">
        <v>11553</v>
      </c>
      <c r="I489" s="73" t="s">
        <v>14073</v>
      </c>
      <c r="K489" s="73">
        <v>883.61</v>
      </c>
      <c r="L489" s="73">
        <v>5.25</v>
      </c>
      <c r="N489" s="260">
        <v>7.9</v>
      </c>
      <c r="O489" s="260">
        <v>1.2E-4</v>
      </c>
      <c r="P489" s="260"/>
      <c r="Q489" s="260"/>
      <c r="R489" s="260"/>
      <c r="S489" s="260"/>
      <c r="T489" s="260">
        <v>2277.12</v>
      </c>
      <c r="U489" s="260">
        <v>14.68</v>
      </c>
      <c r="V489" s="260"/>
      <c r="AC489" s="73">
        <v>2.44</v>
      </c>
      <c r="AD489" s="73">
        <v>0.02</v>
      </c>
      <c r="AF489" s="73">
        <v>148.4</v>
      </c>
      <c r="AG489" s="73">
        <v>1.07</v>
      </c>
      <c r="AI489" s="73">
        <v>1913.74</v>
      </c>
      <c r="AJ489" s="73">
        <v>12.5</v>
      </c>
      <c r="AO489" s="73">
        <v>290.56236531359286</v>
      </c>
      <c r="AP489" s="73">
        <v>251.14406075289699</v>
      </c>
      <c r="AT489" s="260">
        <v>31.91</v>
      </c>
      <c r="AU489" s="260">
        <v>4.2000000000000003E-2</v>
      </c>
      <c r="AZ489" s="73">
        <v>1</v>
      </c>
      <c r="BA489" s="73">
        <v>-0.10666770784569135</v>
      </c>
      <c r="BB489"/>
      <c r="BC489"/>
      <c r="BD489" s="119" t="s">
        <v>14118</v>
      </c>
    </row>
    <row r="490" spans="1:56" x14ac:dyDescent="0.2">
      <c r="B490" s="43">
        <v>1</v>
      </c>
      <c r="C490" s="73" t="s">
        <v>14538</v>
      </c>
      <c r="G490" s="73" t="s">
        <v>14075</v>
      </c>
      <c r="H490" s="73" t="s">
        <v>11553</v>
      </c>
      <c r="I490" s="73" t="s">
        <v>14073</v>
      </c>
      <c r="K490" s="73">
        <v>883.61</v>
      </c>
      <c r="L490" s="73">
        <v>5.25</v>
      </c>
      <c r="N490" s="260">
        <v>7.9</v>
      </c>
      <c r="O490" s="260">
        <v>1.2E-4</v>
      </c>
      <c r="P490" s="260"/>
      <c r="Q490" s="260"/>
      <c r="R490" s="260"/>
      <c r="S490" s="260"/>
      <c r="T490" s="260">
        <v>2277.12</v>
      </c>
      <c r="U490" s="260">
        <v>14.68</v>
      </c>
      <c r="V490" s="260"/>
      <c r="AC490" s="73">
        <v>2.44</v>
      </c>
      <c r="AD490" s="73">
        <v>0.02</v>
      </c>
      <c r="AF490" s="73">
        <v>148.4</v>
      </c>
      <c r="AG490" s="73">
        <v>1.07</v>
      </c>
      <c r="AI490" s="73">
        <v>1913.74</v>
      </c>
      <c r="AJ490" s="73">
        <v>12.5</v>
      </c>
      <c r="AO490" s="73">
        <v>290.56236531359286</v>
      </c>
      <c r="AP490" s="73">
        <v>251.14406075289699</v>
      </c>
      <c r="AT490" s="260">
        <v>31.91</v>
      </c>
      <c r="AU490" s="260">
        <v>4.2000000000000003E-2</v>
      </c>
      <c r="AZ490" s="73">
        <v>1</v>
      </c>
      <c r="BA490" s="73">
        <v>-2.7881320858621814E-2</v>
      </c>
      <c r="BB490"/>
      <c r="BC490"/>
      <c r="BD490" s="119" t="s">
        <v>14118</v>
      </c>
    </row>
    <row r="491" spans="1:56" x14ac:dyDescent="0.2">
      <c r="B491" s="43">
        <v>1</v>
      </c>
      <c r="C491" s="73" t="s">
        <v>14538</v>
      </c>
      <c r="G491" s="73" t="s">
        <v>14076</v>
      </c>
      <c r="H491" s="73" t="s">
        <v>11553</v>
      </c>
      <c r="I491" s="73" t="s">
        <v>14073</v>
      </c>
      <c r="K491" s="73">
        <v>883.61</v>
      </c>
      <c r="L491" s="73">
        <v>5.25</v>
      </c>
      <c r="N491" s="260">
        <v>7.9</v>
      </c>
      <c r="O491" s="260">
        <v>1.2E-4</v>
      </c>
      <c r="P491" s="260"/>
      <c r="Q491" s="260"/>
      <c r="R491" s="260"/>
      <c r="S491" s="260"/>
      <c r="T491" s="260">
        <v>2277.12</v>
      </c>
      <c r="U491" s="260">
        <v>14.68</v>
      </c>
      <c r="V491" s="260"/>
      <c r="AC491" s="73">
        <v>2.44</v>
      </c>
      <c r="AD491" s="73">
        <v>0.02</v>
      </c>
      <c r="AF491" s="73">
        <v>148.4</v>
      </c>
      <c r="AG491" s="73">
        <v>1.07</v>
      </c>
      <c r="AI491" s="73">
        <v>1913.74</v>
      </c>
      <c r="AJ491" s="73">
        <v>12.5</v>
      </c>
      <c r="AO491" s="73">
        <v>290.56236531359286</v>
      </c>
      <c r="AP491" s="73">
        <v>251.14406075289699</v>
      </c>
      <c r="AT491" s="260">
        <v>31.91</v>
      </c>
      <c r="AU491" s="260">
        <v>4.2000000000000003E-2</v>
      </c>
      <c r="AZ491" s="73">
        <v>1</v>
      </c>
      <c r="BA491" s="73">
        <v>-0.10962650807272176</v>
      </c>
      <c r="BB491"/>
      <c r="BC491"/>
      <c r="BD491" s="119" t="s">
        <v>14118</v>
      </c>
    </row>
    <row r="492" spans="1:56" x14ac:dyDescent="0.2">
      <c r="B492" s="43">
        <v>1</v>
      </c>
      <c r="C492" s="73" t="s">
        <v>14538</v>
      </c>
      <c r="G492" s="73" t="s">
        <v>14076</v>
      </c>
      <c r="H492" s="73" t="s">
        <v>11553</v>
      </c>
      <c r="I492" s="73" t="s">
        <v>14073</v>
      </c>
      <c r="K492" s="73">
        <v>883.61</v>
      </c>
      <c r="L492" s="73">
        <v>5.25</v>
      </c>
      <c r="N492" s="260">
        <v>7.9</v>
      </c>
      <c r="O492" s="260">
        <v>1.2E-4</v>
      </c>
      <c r="P492" s="260"/>
      <c r="Q492" s="260"/>
      <c r="R492" s="260"/>
      <c r="S492" s="260"/>
      <c r="T492" s="260">
        <v>2277.12</v>
      </c>
      <c r="U492" s="260">
        <v>14.68</v>
      </c>
      <c r="V492" s="260"/>
      <c r="AC492" s="73">
        <v>2.44</v>
      </c>
      <c r="AD492" s="73">
        <v>0.02</v>
      </c>
      <c r="AF492" s="73">
        <v>148.4</v>
      </c>
      <c r="AG492" s="73">
        <v>1.07</v>
      </c>
      <c r="AI492" s="73">
        <v>1913.74</v>
      </c>
      <c r="AJ492" s="73">
        <v>12.5</v>
      </c>
      <c r="AO492" s="73">
        <v>290.56236531359286</v>
      </c>
      <c r="AP492" s="73">
        <v>251.14406075289699</v>
      </c>
      <c r="AT492" s="260">
        <v>31.91</v>
      </c>
      <c r="AU492" s="260">
        <v>4.2000000000000003E-2</v>
      </c>
      <c r="AZ492" s="73">
        <v>1</v>
      </c>
      <c r="BA492" s="73">
        <v>-5.6472014223344622E-2</v>
      </c>
      <c r="BB492"/>
      <c r="BC492"/>
      <c r="BD492" s="119" t="s">
        <v>14118</v>
      </c>
    </row>
    <row r="493" spans="1:56" x14ac:dyDescent="0.2">
      <c r="B493" s="43">
        <v>1</v>
      </c>
      <c r="C493" s="73" t="s">
        <v>14538</v>
      </c>
      <c r="G493" s="73" t="s">
        <v>14076</v>
      </c>
      <c r="H493" s="73" t="s">
        <v>11553</v>
      </c>
      <c r="I493" s="73" t="s">
        <v>14073</v>
      </c>
      <c r="K493" s="73">
        <v>883.61</v>
      </c>
      <c r="L493" s="73">
        <v>5.25</v>
      </c>
      <c r="N493" s="260">
        <v>7.9</v>
      </c>
      <c r="O493" s="260">
        <v>1.2E-4</v>
      </c>
      <c r="P493" s="260"/>
      <c r="Q493" s="260"/>
      <c r="R493" s="260"/>
      <c r="S493" s="260"/>
      <c r="T493" s="260">
        <v>2277.12</v>
      </c>
      <c r="U493" s="260">
        <v>14.68</v>
      </c>
      <c r="V493" s="260"/>
      <c r="AC493" s="73">
        <v>2.44</v>
      </c>
      <c r="AD493" s="73">
        <v>0.02</v>
      </c>
      <c r="AF493" s="73">
        <v>148.4</v>
      </c>
      <c r="AG493" s="73">
        <v>1.07</v>
      </c>
      <c r="AI493" s="73">
        <v>1913.74</v>
      </c>
      <c r="AJ493" s="73">
        <v>12.5</v>
      </c>
      <c r="AO493" s="73">
        <v>290.56236531359286</v>
      </c>
      <c r="AP493" s="73">
        <v>251.14406075289699</v>
      </c>
      <c r="AT493" s="260">
        <v>31.91</v>
      </c>
      <c r="AU493" s="260">
        <v>4.2000000000000003E-2</v>
      </c>
      <c r="AZ493" s="73">
        <v>1</v>
      </c>
      <c r="BA493" s="73">
        <v>-0.20911231082295245</v>
      </c>
      <c r="BB493"/>
      <c r="BC493"/>
      <c r="BD493" s="119" t="s">
        <v>14118</v>
      </c>
    </row>
    <row r="494" spans="1:56" x14ac:dyDescent="0.2">
      <c r="B494" s="43">
        <v>1</v>
      </c>
      <c r="C494" s="73" t="s">
        <v>14538</v>
      </c>
      <c r="G494" s="73" t="s">
        <v>14076</v>
      </c>
      <c r="H494" s="73" t="s">
        <v>11553</v>
      </c>
      <c r="I494" s="73" t="s">
        <v>14073</v>
      </c>
      <c r="K494" s="73">
        <v>883.61</v>
      </c>
      <c r="L494" s="73">
        <v>5.25</v>
      </c>
      <c r="N494" s="260">
        <v>7.9</v>
      </c>
      <c r="O494" s="260">
        <v>1.2E-4</v>
      </c>
      <c r="P494" s="260"/>
      <c r="Q494" s="260"/>
      <c r="R494" s="260"/>
      <c r="S494" s="260"/>
      <c r="T494" s="260">
        <v>2277.12</v>
      </c>
      <c r="U494" s="260">
        <v>14.68</v>
      </c>
      <c r="V494" s="260"/>
      <c r="AC494" s="73">
        <v>2.44</v>
      </c>
      <c r="AD494" s="73">
        <v>0.02</v>
      </c>
      <c r="AF494" s="73">
        <v>148.4</v>
      </c>
      <c r="AG494" s="73">
        <v>1.07</v>
      </c>
      <c r="AI494" s="73">
        <v>1913.74</v>
      </c>
      <c r="AJ494" s="73">
        <v>12.5</v>
      </c>
      <c r="AO494" s="73">
        <v>290.56236531359286</v>
      </c>
      <c r="AP494" s="73">
        <v>251.14406075289699</v>
      </c>
      <c r="AT494" s="260">
        <v>31.91</v>
      </c>
      <c r="AU494" s="260">
        <v>4.2000000000000003E-2</v>
      </c>
      <c r="AZ494" s="73">
        <v>1</v>
      </c>
      <c r="BA494" s="73">
        <v>-0.12000451886656938</v>
      </c>
      <c r="BB494"/>
      <c r="BC494"/>
      <c r="BD494" s="119" t="s">
        <v>14118</v>
      </c>
    </row>
    <row r="495" spans="1:56" x14ac:dyDescent="0.2">
      <c r="A495" s="73" t="s">
        <v>12647</v>
      </c>
      <c r="B495" s="43">
        <v>1</v>
      </c>
      <c r="C495" s="73" t="s">
        <v>200</v>
      </c>
      <c r="D495" t="s">
        <v>7265</v>
      </c>
      <c r="E495" t="s">
        <v>7269</v>
      </c>
      <c r="F495">
        <v>2013</v>
      </c>
      <c r="G495" s="73" t="s">
        <v>14078</v>
      </c>
      <c r="H495" s="73" t="s">
        <v>11553</v>
      </c>
      <c r="I495" s="73" t="s">
        <v>14082</v>
      </c>
    </row>
    <row r="496" spans="1:56" x14ac:dyDescent="0.2">
      <c r="A496" s="73" t="s">
        <v>17296</v>
      </c>
      <c r="B496" s="43">
        <v>1</v>
      </c>
      <c r="C496" s="73" t="s">
        <v>14538</v>
      </c>
      <c r="D496" t="s">
        <v>7326</v>
      </c>
      <c r="E496" t="s">
        <v>7330</v>
      </c>
      <c r="F496">
        <v>2020</v>
      </c>
      <c r="G496" s="73" t="s">
        <v>12825</v>
      </c>
      <c r="H496" s="73" t="s">
        <v>11553</v>
      </c>
      <c r="I496" s="73" t="s">
        <v>14079</v>
      </c>
      <c r="K496">
        <v>430</v>
      </c>
      <c r="M496">
        <v>53</v>
      </c>
      <c r="N496" s="219">
        <v>8.15</v>
      </c>
      <c r="P496" s="219">
        <v>0.04</v>
      </c>
      <c r="Q496"/>
      <c r="R496"/>
      <c r="S496"/>
      <c r="T496" s="219">
        <v>2206</v>
      </c>
      <c r="V496" s="219">
        <v>23</v>
      </c>
      <c r="AT496" s="219">
        <v>29.3</v>
      </c>
      <c r="AV496" s="219">
        <v>0.7</v>
      </c>
      <c r="AW496" s="219">
        <v>33.5</v>
      </c>
      <c r="AY496" s="219">
        <v>0.21</v>
      </c>
      <c r="AZ496" s="73">
        <v>9</v>
      </c>
      <c r="BA496" s="73">
        <v>0.44186046511627908</v>
      </c>
      <c r="BC496" s="73">
        <v>0.13023255813953494</v>
      </c>
      <c r="BD496" s="73" t="s">
        <v>13917</v>
      </c>
    </row>
    <row r="497" spans="1:56" x14ac:dyDescent="0.2">
      <c r="A497" s="192"/>
      <c r="B497" s="43">
        <v>1</v>
      </c>
      <c r="C497" s="73" t="s">
        <v>14538</v>
      </c>
      <c r="D497" t="s">
        <v>7575</v>
      </c>
      <c r="E497" s="152" t="s">
        <v>7579</v>
      </c>
      <c r="F497">
        <v>2017</v>
      </c>
      <c r="G497" t="s">
        <v>14080</v>
      </c>
      <c r="H497" s="73" t="s">
        <v>11553</v>
      </c>
      <c r="I497" s="73" t="s">
        <v>14083</v>
      </c>
      <c r="K497" s="73">
        <v>382.51</v>
      </c>
      <c r="L497" s="73">
        <v>2.1679700525920951</v>
      </c>
      <c r="Q497" s="260">
        <v>8.06</v>
      </c>
      <c r="R497" s="260">
        <v>2.299109448312416E-3</v>
      </c>
      <c r="T497" s="260">
        <v>2330.4499999999998</v>
      </c>
      <c r="U497" s="260">
        <v>1.4306957372387714</v>
      </c>
      <c r="W497" s="73">
        <v>1984.22</v>
      </c>
      <c r="X497" s="73">
        <v>0.32875975836985549</v>
      </c>
      <c r="Z497" s="73">
        <v>5.85</v>
      </c>
      <c r="AA497" s="73">
        <v>1.7651321450139919E-2</v>
      </c>
      <c r="AC497" s="73">
        <v>3.9</v>
      </c>
      <c r="AD497" s="73">
        <v>1.2778805591307238E-2</v>
      </c>
      <c r="AF497" s="73">
        <v>244.04</v>
      </c>
      <c r="AG497" s="73">
        <v>0.83280152356943637</v>
      </c>
      <c r="AI497" s="73">
        <v>1730.13</v>
      </c>
      <c r="AJ497" s="73">
        <v>0.79552603281286605</v>
      </c>
      <c r="AO497" s="219">
        <v>1017</v>
      </c>
      <c r="AP497" s="219">
        <v>20</v>
      </c>
      <c r="AT497" s="260">
        <v>27.91</v>
      </c>
      <c r="AW497" s="260">
        <v>36.1</v>
      </c>
      <c r="AX497" s="260">
        <v>1.4306957372387714</v>
      </c>
      <c r="AZ497" s="73">
        <v>1</v>
      </c>
      <c r="BA497" s="73">
        <v>0.89</v>
      </c>
      <c r="BD497" s="73" t="s">
        <v>13917</v>
      </c>
    </row>
    <row r="498" spans="1:56" x14ac:dyDescent="0.2">
      <c r="B498" s="43">
        <v>1</v>
      </c>
      <c r="C498" s="73" t="s">
        <v>14538</v>
      </c>
      <c r="G498" t="s">
        <v>14080</v>
      </c>
      <c r="H498" s="73" t="s">
        <v>11553</v>
      </c>
      <c r="I498" s="73" t="s">
        <v>14083</v>
      </c>
      <c r="K498" s="73">
        <v>382.51</v>
      </c>
      <c r="L498" s="73">
        <v>2.1679700525920951</v>
      </c>
      <c r="Q498" s="260">
        <v>8.06</v>
      </c>
      <c r="R498" s="260">
        <v>2.299109448312416E-3</v>
      </c>
      <c r="T498" s="260">
        <v>2330.4499999999998</v>
      </c>
      <c r="U498" s="260">
        <v>1.4306957372387714</v>
      </c>
      <c r="W498" s="73">
        <v>1984.22</v>
      </c>
      <c r="X498" s="73">
        <v>0.32875975836985549</v>
      </c>
      <c r="Z498" s="73">
        <v>5.85</v>
      </c>
      <c r="AA498" s="73">
        <v>1.7651321450139919E-2</v>
      </c>
      <c r="AC498" s="73">
        <v>3.9</v>
      </c>
      <c r="AD498" s="73">
        <v>1.2778805591307238E-2</v>
      </c>
      <c r="AF498" s="73">
        <v>244.04</v>
      </c>
      <c r="AG498" s="73">
        <v>0.83280152356943637</v>
      </c>
      <c r="AI498" s="73">
        <v>1730.13</v>
      </c>
      <c r="AJ498" s="73">
        <v>0.79552603281286605</v>
      </c>
      <c r="AO498" s="219">
        <v>1017</v>
      </c>
      <c r="AP498" s="219">
        <v>20</v>
      </c>
      <c r="AT498" s="260">
        <v>27.91</v>
      </c>
      <c r="AW498" s="260">
        <v>36.1</v>
      </c>
      <c r="AX498" s="260">
        <v>1.4306957372387714</v>
      </c>
      <c r="AZ498" s="73">
        <v>1</v>
      </c>
      <c r="BA498" s="73">
        <v>0.47</v>
      </c>
      <c r="BD498" s="73" t="s">
        <v>13917</v>
      </c>
    </row>
    <row r="499" spans="1:56" x14ac:dyDescent="0.2">
      <c r="A499" s="192"/>
      <c r="B499" s="43">
        <v>1</v>
      </c>
      <c r="C499" s="73" t="s">
        <v>14538</v>
      </c>
      <c r="E499" s="152"/>
      <c r="G499" t="s">
        <v>14080</v>
      </c>
      <c r="H499" s="73" t="s">
        <v>11553</v>
      </c>
      <c r="I499" s="73" t="s">
        <v>14083</v>
      </c>
      <c r="K499" s="73">
        <v>382.51</v>
      </c>
      <c r="L499" s="73">
        <v>2.1679700525920951</v>
      </c>
      <c r="Q499" s="260">
        <v>8.06</v>
      </c>
      <c r="R499" s="260">
        <v>2.299109448312416E-3</v>
      </c>
      <c r="T499" s="260">
        <v>2330.4499999999998</v>
      </c>
      <c r="U499" s="260">
        <v>1.4306957372387714</v>
      </c>
      <c r="W499" s="73">
        <v>1984.22</v>
      </c>
      <c r="X499" s="73">
        <v>0.32875975836985549</v>
      </c>
      <c r="Z499" s="73">
        <v>5.85</v>
      </c>
      <c r="AA499" s="73">
        <v>1.7651321450139919E-2</v>
      </c>
      <c r="AC499" s="73">
        <v>3.9</v>
      </c>
      <c r="AD499" s="73">
        <v>1.2778805591307238E-2</v>
      </c>
      <c r="AF499" s="73">
        <v>244.04</v>
      </c>
      <c r="AG499" s="73">
        <v>0.83280152356943637</v>
      </c>
      <c r="AI499" s="73">
        <v>1730.13</v>
      </c>
      <c r="AJ499" s="73">
        <v>0.79552603281286605</v>
      </c>
      <c r="AO499" s="219">
        <v>1017</v>
      </c>
      <c r="AP499" s="219">
        <v>20</v>
      </c>
      <c r="AT499" s="260">
        <v>27.91</v>
      </c>
      <c r="AW499" s="260">
        <v>36.1</v>
      </c>
      <c r="AX499" s="260">
        <v>1.4306957372387714</v>
      </c>
      <c r="AZ499" s="73">
        <v>1</v>
      </c>
      <c r="BA499" s="73">
        <v>0.76</v>
      </c>
      <c r="BD499" s="73" t="s">
        <v>13917</v>
      </c>
    </row>
    <row r="500" spans="1:56" x14ac:dyDescent="0.2">
      <c r="B500" s="43">
        <v>1</v>
      </c>
      <c r="C500" s="73" t="s">
        <v>14538</v>
      </c>
      <c r="G500" t="s">
        <v>14080</v>
      </c>
      <c r="H500" s="73" t="s">
        <v>11553</v>
      </c>
      <c r="I500" s="73" t="s">
        <v>14083</v>
      </c>
      <c r="K500" s="73">
        <v>382.51</v>
      </c>
      <c r="L500" s="73">
        <v>2.1679700525920951</v>
      </c>
      <c r="Q500" s="260">
        <v>8.06</v>
      </c>
      <c r="R500" s="260">
        <v>2.299109448312416E-3</v>
      </c>
      <c r="T500" s="260">
        <v>2330.4499999999998</v>
      </c>
      <c r="U500" s="260">
        <v>1.4306957372387714</v>
      </c>
      <c r="W500" s="73">
        <v>1984.22</v>
      </c>
      <c r="X500" s="73">
        <v>0.32875975836985549</v>
      </c>
      <c r="Z500" s="73">
        <v>5.85</v>
      </c>
      <c r="AA500" s="73">
        <v>1.7651321450139919E-2</v>
      </c>
      <c r="AC500" s="73">
        <v>3.9</v>
      </c>
      <c r="AD500" s="73">
        <v>1.2778805591307238E-2</v>
      </c>
      <c r="AF500" s="73">
        <v>244.04</v>
      </c>
      <c r="AG500" s="73">
        <v>0.83280152356943637</v>
      </c>
      <c r="AI500" s="73">
        <v>1730.13</v>
      </c>
      <c r="AJ500" s="73">
        <v>0.79552603281286605</v>
      </c>
      <c r="AO500" s="219">
        <v>1017</v>
      </c>
      <c r="AP500" s="219">
        <v>20</v>
      </c>
      <c r="AT500" s="260">
        <v>27.91</v>
      </c>
      <c r="AW500" s="260">
        <v>36.1</v>
      </c>
      <c r="AX500" s="260">
        <v>1.4306957372387714</v>
      </c>
      <c r="AZ500" s="73">
        <v>1</v>
      </c>
      <c r="BA500" s="73">
        <v>0.59</v>
      </c>
      <c r="BD500" s="73" t="s">
        <v>13917</v>
      </c>
    </row>
    <row r="501" spans="1:56" x14ac:dyDescent="0.2">
      <c r="B501" s="43">
        <v>1</v>
      </c>
      <c r="C501" s="73" t="s">
        <v>14538</v>
      </c>
      <c r="G501" t="s">
        <v>14080</v>
      </c>
      <c r="H501" s="73" t="s">
        <v>11553</v>
      </c>
      <c r="I501" s="73" t="s">
        <v>14083</v>
      </c>
      <c r="K501" s="73">
        <v>382.51</v>
      </c>
      <c r="L501" s="73">
        <v>2.1679700525920951</v>
      </c>
      <c r="Q501" s="260">
        <v>8.06</v>
      </c>
      <c r="R501" s="260">
        <v>2.299109448312416E-3</v>
      </c>
      <c r="T501" s="260">
        <v>2330.4499999999998</v>
      </c>
      <c r="U501" s="260">
        <v>1.4306957372387714</v>
      </c>
      <c r="W501" s="73">
        <v>1984.22</v>
      </c>
      <c r="X501" s="73">
        <v>0.32875975836985549</v>
      </c>
      <c r="Z501" s="73">
        <v>5.85</v>
      </c>
      <c r="AA501" s="73">
        <v>1.7651321450139919E-2</v>
      </c>
      <c r="AC501" s="73">
        <v>3.9</v>
      </c>
      <c r="AD501" s="73">
        <v>1.2778805591307238E-2</v>
      </c>
      <c r="AF501" s="73">
        <v>244.04</v>
      </c>
      <c r="AG501" s="73">
        <v>0.83280152356943637</v>
      </c>
      <c r="AI501" s="73">
        <v>1730.13</v>
      </c>
      <c r="AJ501" s="73">
        <v>0.79552603281286605</v>
      </c>
      <c r="AO501" s="219">
        <v>1017</v>
      </c>
      <c r="AP501" s="219">
        <v>20</v>
      </c>
      <c r="AT501" s="260">
        <v>27.91</v>
      </c>
      <c r="AW501" s="260">
        <v>36.1</v>
      </c>
      <c r="AX501" s="260">
        <v>1.4306957372387714</v>
      </c>
      <c r="AZ501" s="73">
        <v>1</v>
      </c>
      <c r="BA501" s="73">
        <v>0.89</v>
      </c>
      <c r="BD501" s="73" t="s">
        <v>13917</v>
      </c>
    </row>
    <row r="502" spans="1:56" x14ac:dyDescent="0.2">
      <c r="B502" s="43">
        <v>1</v>
      </c>
      <c r="C502" s="73" t="s">
        <v>14538</v>
      </c>
      <c r="G502" t="s">
        <v>14080</v>
      </c>
      <c r="H502" s="73" t="s">
        <v>11553</v>
      </c>
      <c r="I502" s="73" t="s">
        <v>14083</v>
      </c>
      <c r="K502" s="73">
        <v>382.51</v>
      </c>
      <c r="L502" s="73">
        <v>2.1679700525920951</v>
      </c>
      <c r="Q502" s="260">
        <v>8.06</v>
      </c>
      <c r="R502" s="260">
        <v>2.299109448312416E-3</v>
      </c>
      <c r="T502" s="260">
        <v>2330.4499999999998</v>
      </c>
      <c r="U502" s="260">
        <v>1.4306957372387714</v>
      </c>
      <c r="W502" s="73">
        <v>1984.22</v>
      </c>
      <c r="X502" s="73">
        <v>0.32875975836985549</v>
      </c>
      <c r="Z502" s="73">
        <v>5.85</v>
      </c>
      <c r="AA502" s="73">
        <v>1.7651321450139919E-2</v>
      </c>
      <c r="AC502" s="73">
        <v>3.9</v>
      </c>
      <c r="AD502" s="73">
        <v>1.2778805591307238E-2</v>
      </c>
      <c r="AF502" s="73">
        <v>244.04</v>
      </c>
      <c r="AG502" s="73">
        <v>0.83280152356943637</v>
      </c>
      <c r="AI502" s="73">
        <v>1730.13</v>
      </c>
      <c r="AJ502" s="73">
        <v>0.79552603281286605</v>
      </c>
      <c r="AO502" s="219">
        <v>1017</v>
      </c>
      <c r="AP502" s="219">
        <v>20</v>
      </c>
      <c r="AT502" s="260">
        <v>27.91</v>
      </c>
      <c r="AW502" s="260">
        <v>36.1</v>
      </c>
      <c r="AX502" s="260">
        <v>1.4306957372387714</v>
      </c>
      <c r="AZ502" s="73">
        <v>1</v>
      </c>
      <c r="BA502" s="73">
        <v>0.3</v>
      </c>
      <c r="BD502" s="73" t="s">
        <v>13917</v>
      </c>
    </row>
    <row r="503" spans="1:56" x14ac:dyDescent="0.2">
      <c r="B503" s="43">
        <v>1</v>
      </c>
      <c r="C503" s="73" t="s">
        <v>14538</v>
      </c>
      <c r="G503" t="s">
        <v>14080</v>
      </c>
      <c r="H503" s="73" t="s">
        <v>11553</v>
      </c>
      <c r="I503" s="73" t="s">
        <v>14083</v>
      </c>
      <c r="K503" s="73">
        <v>382.51</v>
      </c>
      <c r="L503" s="73">
        <v>3.6284957282598524</v>
      </c>
      <c r="Q503" s="260">
        <v>8.06</v>
      </c>
      <c r="R503" s="260">
        <v>1.0425720702853516E-3</v>
      </c>
      <c r="T503" s="260">
        <v>2330.4499999999998</v>
      </c>
      <c r="U503" s="260">
        <v>0.61837620461559184</v>
      </c>
      <c r="W503" s="73">
        <v>1984.22</v>
      </c>
      <c r="X503" s="73">
        <v>2.010783159130658</v>
      </c>
      <c r="Z503" s="73">
        <v>5.85</v>
      </c>
      <c r="AA503" s="73">
        <v>3.0018110475540247E-2</v>
      </c>
      <c r="AC503" s="73">
        <v>3.9</v>
      </c>
      <c r="AD503" s="73">
        <v>2.1738315202105399E-2</v>
      </c>
      <c r="AF503" s="73">
        <v>244.04</v>
      </c>
      <c r="AG503" s="73">
        <v>1.177193604556487</v>
      </c>
      <c r="AI503" s="73">
        <v>1730.13</v>
      </c>
      <c r="AJ503" s="73">
        <v>2.9231075260235699</v>
      </c>
      <c r="AO503" s="219">
        <v>251</v>
      </c>
      <c r="AP503" s="219">
        <v>7</v>
      </c>
      <c r="AT503" s="260">
        <v>27.91</v>
      </c>
      <c r="AW503" s="260">
        <v>36.1</v>
      </c>
      <c r="AX503" s="260">
        <v>0.61837620461559184</v>
      </c>
      <c r="AZ503" s="73">
        <v>1</v>
      </c>
      <c r="BA503" s="73">
        <v>0.47</v>
      </c>
      <c r="BD503" s="73" t="s">
        <v>13917</v>
      </c>
    </row>
    <row r="504" spans="1:56" x14ac:dyDescent="0.2">
      <c r="B504" s="43">
        <v>1</v>
      </c>
      <c r="C504" s="73" t="s">
        <v>14538</v>
      </c>
      <c r="G504" t="s">
        <v>14080</v>
      </c>
      <c r="H504" s="73" t="s">
        <v>11553</v>
      </c>
      <c r="I504" s="73" t="s">
        <v>14083</v>
      </c>
      <c r="K504" s="73">
        <v>382.51</v>
      </c>
      <c r="L504" s="73">
        <v>3.6284957282598524</v>
      </c>
      <c r="Q504" s="260">
        <v>8.06</v>
      </c>
      <c r="R504" s="260">
        <v>1.0425720702853516E-3</v>
      </c>
      <c r="T504" s="260">
        <v>2330.4499999999998</v>
      </c>
      <c r="U504" s="260">
        <v>0.61837620461559184</v>
      </c>
      <c r="W504" s="73">
        <v>1984.22</v>
      </c>
      <c r="X504" s="73">
        <v>2.010783159130658</v>
      </c>
      <c r="Z504" s="73">
        <v>5.85</v>
      </c>
      <c r="AA504" s="73">
        <v>3.0018110475540247E-2</v>
      </c>
      <c r="AC504" s="73">
        <v>3.9</v>
      </c>
      <c r="AD504" s="73">
        <v>2.1738315202105399E-2</v>
      </c>
      <c r="AF504" s="73">
        <v>244.04</v>
      </c>
      <c r="AG504" s="73">
        <v>1.177193604556487</v>
      </c>
      <c r="AI504" s="73">
        <v>1730.13</v>
      </c>
      <c r="AJ504" s="73">
        <v>2.9231075260235699</v>
      </c>
      <c r="AO504" s="219">
        <v>251</v>
      </c>
      <c r="AP504" s="219">
        <v>7</v>
      </c>
      <c r="AT504" s="260">
        <v>27.91</v>
      </c>
      <c r="AW504" s="260">
        <v>36.1</v>
      </c>
      <c r="AX504" s="260">
        <v>0.61837620461559184</v>
      </c>
      <c r="AZ504" s="73">
        <v>1</v>
      </c>
      <c r="BA504" s="73">
        <v>0.53</v>
      </c>
      <c r="BD504" s="73" t="s">
        <v>13917</v>
      </c>
    </row>
    <row r="505" spans="1:56" x14ac:dyDescent="0.2">
      <c r="B505" s="43">
        <v>1</v>
      </c>
      <c r="C505" s="73" t="s">
        <v>14538</v>
      </c>
      <c r="G505" t="s">
        <v>14080</v>
      </c>
      <c r="H505" s="73" t="s">
        <v>11553</v>
      </c>
      <c r="I505" s="73" t="s">
        <v>14083</v>
      </c>
      <c r="K505" s="73">
        <v>382.51</v>
      </c>
      <c r="L505" s="73">
        <v>3.6284957282598524</v>
      </c>
      <c r="Q505" s="260">
        <v>8.06</v>
      </c>
      <c r="R505" s="260">
        <v>1.0425720702853516E-3</v>
      </c>
      <c r="T505" s="260">
        <v>2330.4499999999998</v>
      </c>
      <c r="U505" s="260">
        <v>0.61837620461559184</v>
      </c>
      <c r="W505" s="73">
        <v>1984.22</v>
      </c>
      <c r="X505" s="73">
        <v>2.010783159130658</v>
      </c>
      <c r="Z505" s="73">
        <v>5.85</v>
      </c>
      <c r="AA505" s="73">
        <v>3.0018110475540247E-2</v>
      </c>
      <c r="AC505" s="73">
        <v>3.9</v>
      </c>
      <c r="AD505" s="73">
        <v>2.1738315202105399E-2</v>
      </c>
      <c r="AF505" s="73">
        <v>244.04</v>
      </c>
      <c r="AG505" s="73">
        <v>1.177193604556487</v>
      </c>
      <c r="AI505" s="73">
        <v>1730.13</v>
      </c>
      <c r="AJ505" s="73">
        <v>2.9231075260235699</v>
      </c>
      <c r="AO505" s="219">
        <v>251</v>
      </c>
      <c r="AP505" s="219">
        <v>7</v>
      </c>
      <c r="AT505" s="260">
        <v>27.91</v>
      </c>
      <c r="AW505" s="260">
        <v>36.1</v>
      </c>
      <c r="AX505" s="260">
        <v>0.61837620461559184</v>
      </c>
      <c r="AZ505" s="73">
        <v>1</v>
      </c>
      <c r="BA505" s="73">
        <v>0.45</v>
      </c>
      <c r="BD505" s="73" t="s">
        <v>13917</v>
      </c>
    </row>
    <row r="506" spans="1:56" x14ac:dyDescent="0.2">
      <c r="B506" s="43">
        <v>1</v>
      </c>
      <c r="C506" s="73" t="s">
        <v>14538</v>
      </c>
      <c r="G506" t="s">
        <v>14080</v>
      </c>
      <c r="H506" s="73" t="s">
        <v>11553</v>
      </c>
      <c r="I506" s="73" t="s">
        <v>14083</v>
      </c>
      <c r="K506" s="73">
        <v>382.51</v>
      </c>
      <c r="L506" s="73">
        <v>3.6284957282598524</v>
      </c>
      <c r="Q506" s="260">
        <v>8.06</v>
      </c>
      <c r="R506" s="260">
        <v>1.0425720702853516E-3</v>
      </c>
      <c r="T506" s="260">
        <v>2330.4499999999998</v>
      </c>
      <c r="U506" s="260">
        <v>0.61837620461559184</v>
      </c>
      <c r="W506" s="73">
        <v>1984.22</v>
      </c>
      <c r="X506" s="73">
        <v>2.010783159130658</v>
      </c>
      <c r="Z506" s="73">
        <v>5.85</v>
      </c>
      <c r="AA506" s="73">
        <v>3.0018110475540247E-2</v>
      </c>
      <c r="AC506" s="73">
        <v>3.9</v>
      </c>
      <c r="AD506" s="73">
        <v>2.1738315202105399E-2</v>
      </c>
      <c r="AF506" s="73">
        <v>244.04</v>
      </c>
      <c r="AG506" s="73">
        <v>1.177193604556487</v>
      </c>
      <c r="AI506" s="73">
        <v>1730.13</v>
      </c>
      <c r="AJ506" s="73">
        <v>2.9231075260235699</v>
      </c>
      <c r="AO506" s="219">
        <v>251</v>
      </c>
      <c r="AP506" s="219">
        <v>7</v>
      </c>
      <c r="AT506" s="260">
        <v>27.91</v>
      </c>
      <c r="AW506" s="260">
        <v>36.1</v>
      </c>
      <c r="AX506" s="260">
        <v>0.61837620461559184</v>
      </c>
      <c r="AZ506" s="73">
        <v>1</v>
      </c>
      <c r="BA506" s="73">
        <v>0.17</v>
      </c>
      <c r="BD506" s="73" t="s">
        <v>13917</v>
      </c>
    </row>
    <row r="507" spans="1:56" x14ac:dyDescent="0.2">
      <c r="B507" s="43">
        <v>1</v>
      </c>
      <c r="C507" s="73" t="s">
        <v>14538</v>
      </c>
      <c r="G507" t="s">
        <v>14080</v>
      </c>
      <c r="H507" s="73" t="s">
        <v>11553</v>
      </c>
      <c r="I507" s="73" t="s">
        <v>14083</v>
      </c>
      <c r="K507" s="73">
        <v>382.51</v>
      </c>
      <c r="L507" s="73">
        <v>3.6284957282598524</v>
      </c>
      <c r="O507"/>
      <c r="P507"/>
      <c r="Q507" s="260">
        <v>8.06</v>
      </c>
      <c r="R507" s="260">
        <v>1.0425720702853516E-3</v>
      </c>
      <c r="S507"/>
      <c r="T507" s="260">
        <v>2330.4499999999998</v>
      </c>
      <c r="U507" s="260">
        <v>0.61837620461559184</v>
      </c>
      <c r="V507"/>
      <c r="W507" s="73">
        <v>1984.22</v>
      </c>
      <c r="X507" s="73">
        <v>2.010783159130658</v>
      </c>
      <c r="Z507" s="73">
        <v>5.85</v>
      </c>
      <c r="AA507" s="73">
        <v>3.0018110475540247E-2</v>
      </c>
      <c r="AC507" s="73">
        <v>3.9</v>
      </c>
      <c r="AD507" s="73">
        <v>2.1738315202105399E-2</v>
      </c>
      <c r="AF507" s="73">
        <v>244.04</v>
      </c>
      <c r="AG507" s="73">
        <v>1.177193604556487</v>
      </c>
      <c r="AI507" s="73">
        <v>1730.13</v>
      </c>
      <c r="AJ507" s="73">
        <v>2.9231075260235699</v>
      </c>
      <c r="AO507" s="219">
        <v>251</v>
      </c>
      <c r="AP507" s="219">
        <v>7</v>
      </c>
      <c r="AT507" s="260">
        <v>27.91</v>
      </c>
      <c r="AW507" s="260">
        <v>36.1</v>
      </c>
      <c r="AX507" s="260">
        <v>0.61837620461559184</v>
      </c>
      <c r="AZ507" s="73">
        <v>1</v>
      </c>
      <c r="BA507" s="73">
        <v>0.23</v>
      </c>
      <c r="BD507" s="73" t="s">
        <v>13917</v>
      </c>
    </row>
    <row r="508" spans="1:56" x14ac:dyDescent="0.2">
      <c r="B508" s="43">
        <v>1</v>
      </c>
      <c r="C508" s="73" t="s">
        <v>14538</v>
      </c>
      <c r="G508" t="s">
        <v>14080</v>
      </c>
      <c r="H508" s="73" t="s">
        <v>11553</v>
      </c>
      <c r="I508" s="73" t="s">
        <v>14083</v>
      </c>
      <c r="K508" s="73">
        <v>382.51</v>
      </c>
      <c r="L508" s="73">
        <v>3.6284957282598524</v>
      </c>
      <c r="O508"/>
      <c r="P508"/>
      <c r="Q508" s="260">
        <v>8.06</v>
      </c>
      <c r="R508" s="260">
        <v>1.0425720702853516E-3</v>
      </c>
      <c r="S508"/>
      <c r="T508" s="260">
        <v>2330.4499999999998</v>
      </c>
      <c r="U508" s="260">
        <v>0.61837620461559184</v>
      </c>
      <c r="V508"/>
      <c r="W508" s="73">
        <v>1984.22</v>
      </c>
      <c r="X508" s="73">
        <v>2.010783159130658</v>
      </c>
      <c r="Z508" s="73">
        <v>5.85</v>
      </c>
      <c r="AA508" s="73">
        <v>3.0018110475540247E-2</v>
      </c>
      <c r="AC508" s="73">
        <v>3.9</v>
      </c>
      <c r="AD508" s="73">
        <v>2.1738315202105399E-2</v>
      </c>
      <c r="AF508" s="73">
        <v>244.04</v>
      </c>
      <c r="AG508" s="73">
        <v>1.177193604556487</v>
      </c>
      <c r="AI508" s="73">
        <v>1730.13</v>
      </c>
      <c r="AJ508" s="73">
        <v>2.9231075260235699</v>
      </c>
      <c r="AO508" s="219">
        <v>251</v>
      </c>
      <c r="AP508" s="219">
        <v>7</v>
      </c>
      <c r="AT508" s="260">
        <v>27.91</v>
      </c>
      <c r="AW508" s="260">
        <v>36.1</v>
      </c>
      <c r="AX508" s="260">
        <v>0.61837620461559184</v>
      </c>
      <c r="AZ508" s="73">
        <v>1</v>
      </c>
      <c r="BA508" s="73">
        <v>0.73</v>
      </c>
      <c r="BD508" s="73" t="s">
        <v>13917</v>
      </c>
    </row>
    <row r="509" spans="1:56" x14ac:dyDescent="0.2">
      <c r="B509" s="43">
        <v>1</v>
      </c>
      <c r="C509" s="73" t="s">
        <v>14538</v>
      </c>
      <c r="G509" t="s">
        <v>14080</v>
      </c>
      <c r="H509" s="73" t="s">
        <v>11553</v>
      </c>
      <c r="I509" s="73" t="s">
        <v>14083</v>
      </c>
      <c r="K509" s="73">
        <v>699.55</v>
      </c>
      <c r="L509" s="73">
        <v>1.8684627342097189</v>
      </c>
      <c r="Q509" s="260">
        <v>7.84</v>
      </c>
      <c r="R509" s="260">
        <v>1.0425720702853514E-3</v>
      </c>
      <c r="T509" s="260">
        <v>2334.65</v>
      </c>
      <c r="U509" s="260">
        <v>0.83582733680859667</v>
      </c>
      <c r="W509" s="73">
        <v>2110.79</v>
      </c>
      <c r="X509" s="73">
        <v>1.2399452126746462</v>
      </c>
      <c r="Z509" s="73">
        <v>4</v>
      </c>
      <c r="AA509" s="73">
        <v>8.8924736129224295E-3</v>
      </c>
      <c r="AC509" s="73">
        <v>2.67</v>
      </c>
      <c r="AD509" s="73">
        <v>6.2554324217122493E-3</v>
      </c>
      <c r="AF509" s="73">
        <v>166.83</v>
      </c>
      <c r="AG509" s="73">
        <v>0.34823584898993332</v>
      </c>
      <c r="AI509" s="73">
        <v>1925.58</v>
      </c>
      <c r="AJ509" s="73">
        <v>1.4806207386563015</v>
      </c>
      <c r="AO509" s="219">
        <v>1017</v>
      </c>
      <c r="AP509" s="219">
        <v>20</v>
      </c>
      <c r="AT509" s="260">
        <v>27.96</v>
      </c>
      <c r="AW509" s="260">
        <v>36.1</v>
      </c>
      <c r="AX509" s="260">
        <v>0.83582733680859667</v>
      </c>
      <c r="AZ509" s="73">
        <v>1</v>
      </c>
      <c r="BA509" s="73">
        <v>0.32</v>
      </c>
      <c r="BD509" s="73" t="s">
        <v>13917</v>
      </c>
    </row>
    <row r="510" spans="1:56" x14ac:dyDescent="0.2">
      <c r="B510" s="43">
        <v>1</v>
      </c>
      <c r="C510" s="73" t="s">
        <v>14538</v>
      </c>
      <c r="G510" t="s">
        <v>14080</v>
      </c>
      <c r="H510" s="73" t="s">
        <v>11553</v>
      </c>
      <c r="I510" s="73" t="s">
        <v>14083</v>
      </c>
      <c r="K510" s="73">
        <v>699.55</v>
      </c>
      <c r="L510" s="73">
        <v>1.8684627342097189</v>
      </c>
      <c r="Q510" s="260">
        <v>7.84</v>
      </c>
      <c r="R510" s="260">
        <v>1.0425720702853514E-3</v>
      </c>
      <c r="T510" s="260">
        <v>2334.65</v>
      </c>
      <c r="U510" s="260">
        <v>0.83582733680859667</v>
      </c>
      <c r="W510" s="73">
        <v>2110.79</v>
      </c>
      <c r="X510" s="73">
        <v>1.2399452126746462</v>
      </c>
      <c r="Z510" s="73">
        <v>4</v>
      </c>
      <c r="AA510" s="73">
        <v>8.8924736129224295E-3</v>
      </c>
      <c r="AC510" s="73">
        <v>2.67</v>
      </c>
      <c r="AD510" s="73">
        <v>6.2554324217122493E-3</v>
      </c>
      <c r="AF510" s="73">
        <v>166.83</v>
      </c>
      <c r="AG510" s="73">
        <v>0.34823584898993332</v>
      </c>
      <c r="AI510" s="73">
        <v>1925.58</v>
      </c>
      <c r="AJ510" s="73">
        <v>1.4806207386563015</v>
      </c>
      <c r="AO510" s="219">
        <v>1017</v>
      </c>
      <c r="AP510" s="219">
        <v>20</v>
      </c>
      <c r="AT510" s="260">
        <v>27.96</v>
      </c>
      <c r="AW510" s="260">
        <v>36.1</v>
      </c>
      <c r="AX510" s="260">
        <v>0.83582733680859667</v>
      </c>
      <c r="AZ510" s="73">
        <v>1</v>
      </c>
      <c r="BA510" s="73">
        <v>0.79</v>
      </c>
      <c r="BD510" s="73" t="s">
        <v>13917</v>
      </c>
    </row>
    <row r="511" spans="1:56" x14ac:dyDescent="0.2">
      <c r="B511" s="43">
        <v>1</v>
      </c>
      <c r="C511" s="73" t="s">
        <v>14538</v>
      </c>
      <c r="G511" t="s">
        <v>14080</v>
      </c>
      <c r="H511" s="73" t="s">
        <v>11553</v>
      </c>
      <c r="I511" s="73" t="s">
        <v>14083</v>
      </c>
      <c r="K511" s="73">
        <v>699.55</v>
      </c>
      <c r="L511" s="73">
        <v>1.8684627342097189</v>
      </c>
      <c r="Q511" s="260">
        <v>7.84</v>
      </c>
      <c r="R511" s="260">
        <v>1.0425720702853514E-3</v>
      </c>
      <c r="T511" s="260">
        <v>2334.65</v>
      </c>
      <c r="U511" s="260">
        <v>0.83582733680859667</v>
      </c>
      <c r="W511" s="73">
        <v>2110.79</v>
      </c>
      <c r="X511" s="73">
        <v>1.2399452126746462</v>
      </c>
      <c r="Z511" s="73">
        <v>4</v>
      </c>
      <c r="AA511" s="73">
        <v>8.8924736129224295E-3</v>
      </c>
      <c r="AC511" s="73">
        <v>2.67</v>
      </c>
      <c r="AD511" s="73">
        <v>6.2554324217122493E-3</v>
      </c>
      <c r="AF511" s="73">
        <v>166.83</v>
      </c>
      <c r="AG511" s="73">
        <v>0.34823584898993332</v>
      </c>
      <c r="AI511" s="73">
        <v>1925.58</v>
      </c>
      <c r="AJ511" s="73">
        <v>1.4806207386563015</v>
      </c>
      <c r="AO511" s="219">
        <v>1017</v>
      </c>
      <c r="AP511" s="219">
        <v>20</v>
      </c>
      <c r="AT511" s="260">
        <v>27.96</v>
      </c>
      <c r="AW511" s="260">
        <v>36.1</v>
      </c>
      <c r="AX511" s="260">
        <v>0.83582733680859667</v>
      </c>
      <c r="AZ511" s="73">
        <v>1</v>
      </c>
      <c r="BA511" s="73">
        <v>1.21</v>
      </c>
      <c r="BD511" s="73" t="s">
        <v>13917</v>
      </c>
    </row>
    <row r="512" spans="1:56" x14ac:dyDescent="0.2">
      <c r="B512" s="43">
        <v>1</v>
      </c>
      <c r="C512" s="73" t="s">
        <v>14538</v>
      </c>
      <c r="G512" t="s">
        <v>14080</v>
      </c>
      <c r="H512" s="73" t="s">
        <v>11553</v>
      </c>
      <c r="I512" s="73" t="s">
        <v>14083</v>
      </c>
      <c r="K512" s="73">
        <v>699.55</v>
      </c>
      <c r="L512" s="73">
        <v>1.8684627342097189</v>
      </c>
      <c r="Q512" s="260">
        <v>7.84</v>
      </c>
      <c r="R512" s="260">
        <v>1.0425720702853514E-3</v>
      </c>
      <c r="T512" s="260">
        <v>2334.65</v>
      </c>
      <c r="U512" s="260">
        <v>0.83582733680859667</v>
      </c>
      <c r="W512" s="73">
        <v>2110.79</v>
      </c>
      <c r="X512" s="73">
        <v>1.2399452126746462</v>
      </c>
      <c r="Z512" s="73">
        <v>4</v>
      </c>
      <c r="AA512" s="73">
        <v>8.8924736129224295E-3</v>
      </c>
      <c r="AC512" s="73">
        <v>2.67</v>
      </c>
      <c r="AD512" s="73">
        <v>6.2554324217122493E-3</v>
      </c>
      <c r="AF512" s="73">
        <v>166.83</v>
      </c>
      <c r="AG512" s="73">
        <v>0.34823584898993332</v>
      </c>
      <c r="AI512" s="73">
        <v>1925.58</v>
      </c>
      <c r="AJ512" s="73">
        <v>1.4806207386563015</v>
      </c>
      <c r="AO512" s="219">
        <v>1017</v>
      </c>
      <c r="AP512" s="219">
        <v>20</v>
      </c>
      <c r="AT512" s="260">
        <v>27.96</v>
      </c>
      <c r="AW512" s="260">
        <v>36.1</v>
      </c>
      <c r="AX512" s="260">
        <v>0.83582733680859667</v>
      </c>
      <c r="AZ512" s="73">
        <v>1</v>
      </c>
      <c r="BA512" s="73">
        <v>0.39</v>
      </c>
      <c r="BD512" s="73" t="s">
        <v>13917</v>
      </c>
    </row>
    <row r="513" spans="2:56" x14ac:dyDescent="0.2">
      <c r="B513" s="43">
        <v>1</v>
      </c>
      <c r="C513" s="73" t="s">
        <v>14538</v>
      </c>
      <c r="G513" t="s">
        <v>14080</v>
      </c>
      <c r="H513" s="73" t="s">
        <v>11553</v>
      </c>
      <c r="I513" s="73" t="s">
        <v>14083</v>
      </c>
      <c r="K513" s="73">
        <v>699.55</v>
      </c>
      <c r="L513" s="73">
        <v>1.8684627342097189</v>
      </c>
      <c r="Q513" s="260">
        <v>7.84</v>
      </c>
      <c r="R513" s="260">
        <v>1.0425720702853514E-3</v>
      </c>
      <c r="T513" s="260">
        <v>2334.65</v>
      </c>
      <c r="U513" s="260">
        <v>0.83582733680859667</v>
      </c>
      <c r="W513" s="73">
        <v>2110.79</v>
      </c>
      <c r="X513" s="73">
        <v>1.2399452126746462</v>
      </c>
      <c r="Z513" s="73">
        <v>4</v>
      </c>
      <c r="AA513" s="73">
        <v>8.8924736129224295E-3</v>
      </c>
      <c r="AC513" s="73">
        <v>2.67</v>
      </c>
      <c r="AD513" s="73">
        <v>6.2554324217122493E-3</v>
      </c>
      <c r="AF513" s="73">
        <v>166.83</v>
      </c>
      <c r="AG513" s="73">
        <v>0.34823584898993332</v>
      </c>
      <c r="AI513" s="73">
        <v>1925.58</v>
      </c>
      <c r="AJ513" s="73">
        <v>1.4806207386563015</v>
      </c>
      <c r="AO513" s="219">
        <v>1017</v>
      </c>
      <c r="AP513" s="219">
        <v>20</v>
      </c>
      <c r="AT513" s="260">
        <v>27.96</v>
      </c>
      <c r="AW513" s="260">
        <v>36.1</v>
      </c>
      <c r="AX513" s="260">
        <v>0.83582733680859667</v>
      </c>
      <c r="AZ513" s="73">
        <v>1</v>
      </c>
      <c r="BA513" s="73">
        <v>0.7</v>
      </c>
      <c r="BD513" s="73" t="s">
        <v>13917</v>
      </c>
    </row>
    <row r="514" spans="2:56" x14ac:dyDescent="0.2">
      <c r="B514" s="43">
        <v>1</v>
      </c>
      <c r="C514" s="73" t="s">
        <v>14538</v>
      </c>
      <c r="G514" t="s">
        <v>14080</v>
      </c>
      <c r="H514" s="73" t="s">
        <v>11553</v>
      </c>
      <c r="I514" s="73" t="s">
        <v>14083</v>
      </c>
      <c r="K514" s="73">
        <v>699.55</v>
      </c>
      <c r="L514" s="73">
        <v>3.6284957282598524</v>
      </c>
      <c r="Q514" s="260">
        <v>7.84</v>
      </c>
      <c r="R514" s="260">
        <v>1.0425720702853516E-3</v>
      </c>
      <c r="T514" s="260">
        <v>2334.65</v>
      </c>
      <c r="U514" s="260">
        <v>0.61837620461559184</v>
      </c>
      <c r="W514" s="73">
        <v>2110.79</v>
      </c>
      <c r="X514" s="73">
        <v>2.010783159130658</v>
      </c>
      <c r="Z514" s="73">
        <v>4</v>
      </c>
      <c r="AA514" s="73">
        <v>3.0018110475540247E-2</v>
      </c>
      <c r="AC514" s="73">
        <v>2.67</v>
      </c>
      <c r="AD514" s="73">
        <v>2.1738315202105399E-2</v>
      </c>
      <c r="AF514" s="73">
        <v>166.83</v>
      </c>
      <c r="AG514" s="73">
        <v>1.177193604556487</v>
      </c>
      <c r="AI514" s="73">
        <v>1925.58</v>
      </c>
      <c r="AJ514" s="73">
        <v>2.9231075260235699</v>
      </c>
      <c r="AO514" s="219">
        <v>1017</v>
      </c>
      <c r="AP514" s="219">
        <v>20</v>
      </c>
      <c r="AT514" s="260">
        <v>27.96</v>
      </c>
      <c r="AW514" s="260">
        <v>36.1</v>
      </c>
      <c r="AX514" s="260">
        <v>0.61837620461559184</v>
      </c>
      <c r="AZ514" s="73">
        <v>1</v>
      </c>
      <c r="BA514" s="73">
        <v>0.4</v>
      </c>
      <c r="BD514" s="73" t="s">
        <v>13917</v>
      </c>
    </row>
    <row r="515" spans="2:56" x14ac:dyDescent="0.2">
      <c r="B515" s="43">
        <v>1</v>
      </c>
      <c r="C515" s="73" t="s">
        <v>14538</v>
      </c>
      <c r="G515" t="s">
        <v>14080</v>
      </c>
      <c r="H515" s="73" t="s">
        <v>11553</v>
      </c>
      <c r="I515" s="73" t="s">
        <v>14083</v>
      </c>
      <c r="K515" s="73">
        <v>699.55</v>
      </c>
      <c r="L515" s="73">
        <v>3.6284957282598524</v>
      </c>
      <c r="Q515" s="260">
        <v>7.84</v>
      </c>
      <c r="R515" s="260">
        <v>1.0425720702853516E-3</v>
      </c>
      <c r="T515" s="260">
        <v>2334.65</v>
      </c>
      <c r="U515" s="260">
        <v>0.61837620461559184</v>
      </c>
      <c r="W515" s="73">
        <v>2110.79</v>
      </c>
      <c r="X515" s="73">
        <v>2.010783159130658</v>
      </c>
      <c r="Z515" s="73">
        <v>4</v>
      </c>
      <c r="AA515" s="73">
        <v>3.0018110475540247E-2</v>
      </c>
      <c r="AC515" s="73">
        <v>2.67</v>
      </c>
      <c r="AD515" s="73">
        <v>2.1738315202105399E-2</v>
      </c>
      <c r="AF515" s="73">
        <v>166.83</v>
      </c>
      <c r="AG515" s="73">
        <v>1.177193604556487</v>
      </c>
      <c r="AI515" s="73">
        <v>1925.58</v>
      </c>
      <c r="AJ515" s="73">
        <v>2.9231075260235699</v>
      </c>
      <c r="AO515" s="219">
        <v>251</v>
      </c>
      <c r="AP515" s="219">
        <v>7</v>
      </c>
      <c r="AT515" s="260">
        <v>27.96</v>
      </c>
      <c r="AW515" s="260">
        <v>36.1</v>
      </c>
      <c r="AX515" s="260">
        <v>0.61837620461559184</v>
      </c>
      <c r="AZ515" s="73">
        <v>1</v>
      </c>
      <c r="BA515" s="73">
        <v>0.27</v>
      </c>
      <c r="BD515" s="73" t="s">
        <v>13917</v>
      </c>
    </row>
    <row r="516" spans="2:56" x14ac:dyDescent="0.2">
      <c r="B516" s="43">
        <v>1</v>
      </c>
      <c r="C516" s="73" t="s">
        <v>14538</v>
      </c>
      <c r="G516" t="s">
        <v>14080</v>
      </c>
      <c r="H516" s="73" t="s">
        <v>11553</v>
      </c>
      <c r="I516" s="73" t="s">
        <v>14083</v>
      </c>
      <c r="K516" s="73">
        <v>699.55</v>
      </c>
      <c r="L516" s="73">
        <v>3.6284957282598524</v>
      </c>
      <c r="Q516" s="260">
        <v>7.84</v>
      </c>
      <c r="R516" s="260">
        <v>1.0425720702853516E-3</v>
      </c>
      <c r="T516" s="260">
        <v>2334.65</v>
      </c>
      <c r="U516" s="260">
        <v>0.61837620461559184</v>
      </c>
      <c r="W516" s="73">
        <v>2110.79</v>
      </c>
      <c r="X516" s="73">
        <v>2.010783159130658</v>
      </c>
      <c r="Z516" s="73">
        <v>4</v>
      </c>
      <c r="AA516" s="73">
        <v>3.0018110475540247E-2</v>
      </c>
      <c r="AC516" s="73">
        <v>2.67</v>
      </c>
      <c r="AD516" s="73">
        <v>2.1738315202105399E-2</v>
      </c>
      <c r="AF516" s="73">
        <v>166.83</v>
      </c>
      <c r="AG516" s="73">
        <v>1.177193604556487</v>
      </c>
      <c r="AI516" s="73">
        <v>1925.58</v>
      </c>
      <c r="AJ516" s="73">
        <v>2.9231075260235699</v>
      </c>
      <c r="AO516" s="219">
        <v>251</v>
      </c>
      <c r="AP516" s="219">
        <v>7</v>
      </c>
      <c r="AT516" s="260">
        <v>27.96</v>
      </c>
      <c r="AW516" s="260">
        <v>36.1</v>
      </c>
      <c r="AX516" s="260">
        <v>0.61837620461559184</v>
      </c>
      <c r="AZ516" s="73">
        <v>1</v>
      </c>
      <c r="BA516" s="73">
        <v>0.32</v>
      </c>
      <c r="BD516" s="73" t="s">
        <v>13917</v>
      </c>
    </row>
    <row r="517" spans="2:56" x14ac:dyDescent="0.2">
      <c r="B517" s="43">
        <v>1</v>
      </c>
      <c r="C517" s="73" t="s">
        <v>14538</v>
      </c>
      <c r="G517" t="s">
        <v>14080</v>
      </c>
      <c r="H517" s="73" t="s">
        <v>11553</v>
      </c>
      <c r="I517" s="73" t="s">
        <v>14083</v>
      </c>
      <c r="K517" s="73">
        <v>699.55</v>
      </c>
      <c r="L517" s="73">
        <v>3.6284957282598524</v>
      </c>
      <c r="Q517" s="260">
        <v>7.84</v>
      </c>
      <c r="R517" s="260">
        <v>1.0425720702853516E-3</v>
      </c>
      <c r="T517" s="260">
        <v>2334.65</v>
      </c>
      <c r="U517" s="260">
        <v>0.61837620461559184</v>
      </c>
      <c r="W517" s="73">
        <v>2110.79</v>
      </c>
      <c r="X517" s="73">
        <v>2.010783159130658</v>
      </c>
      <c r="Z517" s="73">
        <v>4</v>
      </c>
      <c r="AA517" s="73">
        <v>3.0018110475540247E-2</v>
      </c>
      <c r="AC517" s="73">
        <v>2.67</v>
      </c>
      <c r="AD517" s="73">
        <v>2.1738315202105399E-2</v>
      </c>
      <c r="AF517" s="73">
        <v>166.83</v>
      </c>
      <c r="AG517" s="73">
        <v>1.177193604556487</v>
      </c>
      <c r="AI517" s="73">
        <v>1925.58</v>
      </c>
      <c r="AJ517" s="73">
        <v>2.9231075260235699</v>
      </c>
      <c r="AO517" s="219">
        <v>251</v>
      </c>
      <c r="AP517" s="219">
        <v>7</v>
      </c>
      <c r="AT517" s="260">
        <v>27.96</v>
      </c>
      <c r="AW517" s="260">
        <v>36.1</v>
      </c>
      <c r="AX517" s="260">
        <v>0.61837620461559184</v>
      </c>
      <c r="AZ517" s="73">
        <v>1</v>
      </c>
      <c r="BA517" s="73">
        <v>0.83</v>
      </c>
      <c r="BD517" s="73" t="s">
        <v>13917</v>
      </c>
    </row>
    <row r="518" spans="2:56" x14ac:dyDescent="0.2">
      <c r="B518" s="43">
        <v>1</v>
      </c>
      <c r="C518" s="73" t="s">
        <v>14538</v>
      </c>
      <c r="G518" t="s">
        <v>14080</v>
      </c>
      <c r="H518" s="73" t="s">
        <v>11553</v>
      </c>
      <c r="I518" s="73" t="s">
        <v>14083</v>
      </c>
      <c r="K518" s="73">
        <v>699.55</v>
      </c>
      <c r="L518" s="73">
        <v>3.6284957282598524</v>
      </c>
      <c r="Q518" s="260">
        <v>7.84</v>
      </c>
      <c r="R518" s="260">
        <v>1.0425720702853516E-3</v>
      </c>
      <c r="T518" s="260">
        <v>2334.65</v>
      </c>
      <c r="U518" s="260">
        <v>0.61837620461559184</v>
      </c>
      <c r="W518" s="73">
        <v>2110.79</v>
      </c>
      <c r="X518" s="73">
        <v>2.010783159130658</v>
      </c>
      <c r="Z518" s="73">
        <v>4</v>
      </c>
      <c r="AA518" s="73">
        <v>3.0018110475540247E-2</v>
      </c>
      <c r="AC518" s="73">
        <v>2.67</v>
      </c>
      <c r="AD518" s="73">
        <v>2.1738315202105399E-2</v>
      </c>
      <c r="AF518" s="73">
        <v>166.83</v>
      </c>
      <c r="AG518" s="73">
        <v>1.177193604556487</v>
      </c>
      <c r="AI518" s="73">
        <v>1925.58</v>
      </c>
      <c r="AJ518" s="73">
        <v>2.9231075260235699</v>
      </c>
      <c r="AO518" s="219">
        <v>251</v>
      </c>
      <c r="AP518" s="219">
        <v>7</v>
      </c>
      <c r="AT518" s="260">
        <v>27.96</v>
      </c>
      <c r="AW518" s="260">
        <v>36.1</v>
      </c>
      <c r="AX518" s="260">
        <v>0.61837620461559184</v>
      </c>
      <c r="AZ518" s="73">
        <v>1</v>
      </c>
      <c r="BA518" s="73">
        <v>0.89</v>
      </c>
      <c r="BD518" s="73" t="s">
        <v>13917</v>
      </c>
    </row>
    <row r="519" spans="2:56" x14ac:dyDescent="0.2">
      <c r="B519" s="43">
        <v>1</v>
      </c>
      <c r="C519" s="73" t="s">
        <v>14538</v>
      </c>
      <c r="G519" t="s">
        <v>14080</v>
      </c>
      <c r="H519" s="73" t="s">
        <v>11553</v>
      </c>
      <c r="I519" s="73" t="s">
        <v>14083</v>
      </c>
      <c r="K519" s="73">
        <v>699.55</v>
      </c>
      <c r="L519" s="73">
        <v>3.6284957282598524</v>
      </c>
      <c r="Q519" s="260">
        <v>7.84</v>
      </c>
      <c r="R519" s="260">
        <v>1.0425720702853516E-3</v>
      </c>
      <c r="T519" s="260">
        <v>2334.65</v>
      </c>
      <c r="U519" s="260">
        <v>0.61837620461559184</v>
      </c>
      <c r="W519" s="73">
        <v>2110.79</v>
      </c>
      <c r="X519" s="73">
        <v>2.010783159130658</v>
      </c>
      <c r="Z519" s="73">
        <v>4</v>
      </c>
      <c r="AA519" s="73">
        <v>3.0018110475540247E-2</v>
      </c>
      <c r="AC519" s="73">
        <v>2.67</v>
      </c>
      <c r="AD519" s="73">
        <v>2.1738315202105399E-2</v>
      </c>
      <c r="AF519" s="73">
        <v>166.83</v>
      </c>
      <c r="AG519" s="73">
        <v>1.177193604556487</v>
      </c>
      <c r="AI519" s="73">
        <v>1925.58</v>
      </c>
      <c r="AJ519" s="73">
        <v>2.9231075260235699</v>
      </c>
      <c r="AO519" s="219">
        <v>251</v>
      </c>
      <c r="AP519" s="219">
        <v>7</v>
      </c>
      <c r="AT519" s="260">
        <v>27.96</v>
      </c>
      <c r="AW519" s="260">
        <v>36.1</v>
      </c>
      <c r="AX519" s="260">
        <v>0.61837620461559184</v>
      </c>
      <c r="AZ519" s="73">
        <v>1</v>
      </c>
      <c r="BA519" s="73">
        <v>0.38</v>
      </c>
      <c r="BD519" s="73" t="s">
        <v>13917</v>
      </c>
    </row>
    <row r="520" spans="2:56" x14ac:dyDescent="0.2">
      <c r="B520" s="43">
        <v>1</v>
      </c>
      <c r="C520" s="73" t="s">
        <v>14538</v>
      </c>
      <c r="G520" t="s">
        <v>14080</v>
      </c>
      <c r="H520" s="73" t="s">
        <v>11553</v>
      </c>
      <c r="I520" s="73" t="s">
        <v>14083</v>
      </c>
      <c r="K520" s="73">
        <v>372.26</v>
      </c>
      <c r="L520" s="73">
        <v>2.1679700525920951</v>
      </c>
      <c r="Q520" s="260">
        <v>8.07</v>
      </c>
      <c r="R520" s="260">
        <v>2.299109448312416E-3</v>
      </c>
      <c r="T520" s="260">
        <v>2338.4</v>
      </c>
      <c r="U520" s="260">
        <v>1.4306957372387714</v>
      </c>
      <c r="W520" s="73">
        <v>1984.67</v>
      </c>
      <c r="X520" s="73">
        <v>0.32875975836985549</v>
      </c>
      <c r="Z520" s="73">
        <v>5.97</v>
      </c>
      <c r="AA520" s="73">
        <v>1.7651321450139919E-2</v>
      </c>
      <c r="AC520" s="73">
        <v>3.98</v>
      </c>
      <c r="AD520" s="73">
        <v>1.2778805591307238E-2</v>
      </c>
      <c r="AF520" s="73">
        <v>249.23</v>
      </c>
      <c r="AG520" s="73">
        <v>0.83280152356943637</v>
      </c>
      <c r="AI520" s="73">
        <v>1725.67</v>
      </c>
      <c r="AJ520" s="73">
        <v>0.79552603281286605</v>
      </c>
      <c r="AO520" s="219">
        <v>251</v>
      </c>
      <c r="AP520" s="219">
        <v>7</v>
      </c>
      <c r="AT520" s="260">
        <v>27.98</v>
      </c>
      <c r="AW520" s="260">
        <v>36.1</v>
      </c>
      <c r="AX520" s="260">
        <v>1.4306957372387714</v>
      </c>
      <c r="AZ520" s="73">
        <v>1</v>
      </c>
      <c r="BA520" s="73">
        <v>0.32</v>
      </c>
      <c r="BD520" s="73" t="s">
        <v>13917</v>
      </c>
    </row>
    <row r="521" spans="2:56" x14ac:dyDescent="0.2">
      <c r="B521" s="43">
        <v>1</v>
      </c>
      <c r="C521" s="73" t="s">
        <v>14538</v>
      </c>
      <c r="G521" t="s">
        <v>14080</v>
      </c>
      <c r="H521" s="73" t="s">
        <v>11553</v>
      </c>
      <c r="I521" s="73" t="s">
        <v>14083</v>
      </c>
      <c r="K521" s="73">
        <v>372.26</v>
      </c>
      <c r="L521" s="73">
        <v>2.1679700525920951</v>
      </c>
      <c r="Q521" s="260">
        <v>8.07</v>
      </c>
      <c r="R521" s="260">
        <v>2.299109448312416E-3</v>
      </c>
      <c r="T521" s="260">
        <v>2338.4</v>
      </c>
      <c r="U521" s="260">
        <v>1.4306957372387714</v>
      </c>
      <c r="W521" s="73">
        <v>1984.67</v>
      </c>
      <c r="X521" s="73">
        <v>0.32875975836985549</v>
      </c>
      <c r="Z521" s="73">
        <v>5.97</v>
      </c>
      <c r="AA521" s="73">
        <v>1.7651321450139919E-2</v>
      </c>
      <c r="AC521" s="73">
        <v>3.98</v>
      </c>
      <c r="AD521" s="73">
        <v>1.2778805591307238E-2</v>
      </c>
      <c r="AF521" s="73">
        <v>249.23</v>
      </c>
      <c r="AG521" s="73">
        <v>0.83280152356943637</v>
      </c>
      <c r="AI521" s="73">
        <v>1725.67</v>
      </c>
      <c r="AJ521" s="73">
        <v>0.79552603281286605</v>
      </c>
      <c r="AO521" s="219">
        <v>1017</v>
      </c>
      <c r="AP521" s="219">
        <v>20</v>
      </c>
      <c r="AT521" s="260">
        <v>27.98</v>
      </c>
      <c r="AW521" s="260">
        <v>36.1</v>
      </c>
      <c r="AX521" s="260">
        <v>1.4306957372387714</v>
      </c>
      <c r="AZ521" s="73">
        <v>1</v>
      </c>
      <c r="BA521" s="73">
        <v>0.65</v>
      </c>
      <c r="BD521" s="73" t="s">
        <v>13917</v>
      </c>
    </row>
    <row r="522" spans="2:56" x14ac:dyDescent="0.2">
      <c r="B522" s="43">
        <v>1</v>
      </c>
      <c r="C522" s="73" t="s">
        <v>14538</v>
      </c>
      <c r="G522" t="s">
        <v>14080</v>
      </c>
      <c r="H522" s="73" t="s">
        <v>11553</v>
      </c>
      <c r="I522" s="73" t="s">
        <v>14083</v>
      </c>
      <c r="K522" s="73">
        <v>372.26</v>
      </c>
      <c r="L522" s="73">
        <v>2.1679700525920951</v>
      </c>
      <c r="Q522" s="260">
        <v>8.07</v>
      </c>
      <c r="R522" s="260">
        <v>2.299109448312416E-3</v>
      </c>
      <c r="T522" s="260">
        <v>2338.4</v>
      </c>
      <c r="U522" s="260">
        <v>1.4306957372387714</v>
      </c>
      <c r="W522" s="73">
        <v>1984.67</v>
      </c>
      <c r="X522" s="73">
        <v>0.32875975836985549</v>
      </c>
      <c r="Z522" s="73">
        <v>5.97</v>
      </c>
      <c r="AA522" s="73">
        <v>1.7651321450139919E-2</v>
      </c>
      <c r="AC522" s="73">
        <v>3.98</v>
      </c>
      <c r="AD522" s="73">
        <v>1.2778805591307238E-2</v>
      </c>
      <c r="AF522" s="73">
        <v>249.23</v>
      </c>
      <c r="AG522" s="73">
        <v>0.83280152356943637</v>
      </c>
      <c r="AI522" s="73">
        <v>1725.67</v>
      </c>
      <c r="AJ522" s="73">
        <v>0.79552603281286605</v>
      </c>
      <c r="AO522" s="219">
        <v>1017</v>
      </c>
      <c r="AP522" s="219">
        <v>20</v>
      </c>
      <c r="AT522" s="260">
        <v>27.98</v>
      </c>
      <c r="AW522" s="260">
        <v>36.1</v>
      </c>
      <c r="AX522" s="260">
        <v>1.4306957372387714</v>
      </c>
      <c r="AZ522" s="73">
        <v>1</v>
      </c>
      <c r="BA522" s="73">
        <v>0.76</v>
      </c>
      <c r="BD522" s="73" t="s">
        <v>13917</v>
      </c>
    </row>
    <row r="523" spans="2:56" x14ac:dyDescent="0.2">
      <c r="B523" s="43">
        <v>1</v>
      </c>
      <c r="C523" s="73" t="s">
        <v>14538</v>
      </c>
      <c r="G523" t="s">
        <v>14080</v>
      </c>
      <c r="H523" s="73" t="s">
        <v>11553</v>
      </c>
      <c r="I523" s="73" t="s">
        <v>14083</v>
      </c>
      <c r="K523" s="73">
        <v>372.26</v>
      </c>
      <c r="L523" s="73">
        <v>2.1679700525920951</v>
      </c>
      <c r="Q523" s="260">
        <v>8.07</v>
      </c>
      <c r="R523" s="260">
        <v>2.299109448312416E-3</v>
      </c>
      <c r="T523" s="260">
        <v>2338.4</v>
      </c>
      <c r="U523" s="260">
        <v>1.4306957372387714</v>
      </c>
      <c r="W523" s="73">
        <v>1984.67</v>
      </c>
      <c r="X523" s="73">
        <v>0.32875975836985549</v>
      </c>
      <c r="Z523" s="73">
        <v>5.97</v>
      </c>
      <c r="AA523" s="73">
        <v>1.7651321450139919E-2</v>
      </c>
      <c r="AC523" s="73">
        <v>3.98</v>
      </c>
      <c r="AD523" s="73">
        <v>1.2778805591307238E-2</v>
      </c>
      <c r="AF523" s="73">
        <v>249.23</v>
      </c>
      <c r="AG523" s="73">
        <v>0.83280152356943637</v>
      </c>
      <c r="AI523" s="73">
        <v>1725.67</v>
      </c>
      <c r="AJ523" s="73">
        <v>0.79552603281286605</v>
      </c>
      <c r="AO523" s="219">
        <v>1017</v>
      </c>
      <c r="AP523" s="219">
        <v>20</v>
      </c>
      <c r="AT523" s="260">
        <v>27.98</v>
      </c>
      <c r="AW523" s="260">
        <v>36.1</v>
      </c>
      <c r="AX523" s="260">
        <v>1.4306957372387714</v>
      </c>
      <c r="AZ523" s="73">
        <v>1</v>
      </c>
      <c r="BA523" s="73">
        <v>0.8</v>
      </c>
      <c r="BD523" s="73" t="s">
        <v>13917</v>
      </c>
    </row>
    <row r="524" spans="2:56" x14ac:dyDescent="0.2">
      <c r="B524" s="43">
        <v>1</v>
      </c>
      <c r="C524" s="73" t="s">
        <v>14538</v>
      </c>
      <c r="G524" t="s">
        <v>14080</v>
      </c>
      <c r="H524" s="73" t="s">
        <v>11553</v>
      </c>
      <c r="I524" s="73" t="s">
        <v>14083</v>
      </c>
      <c r="K524" s="73">
        <v>372.26</v>
      </c>
      <c r="L524" s="73">
        <v>2.1679700525920951</v>
      </c>
      <c r="Q524" s="260">
        <v>8.07</v>
      </c>
      <c r="R524" s="260">
        <v>2.299109448312416E-3</v>
      </c>
      <c r="T524" s="260">
        <v>2338.4</v>
      </c>
      <c r="U524" s="260">
        <v>1.4306957372387714</v>
      </c>
      <c r="W524" s="73">
        <v>1984.67</v>
      </c>
      <c r="X524" s="73">
        <v>0.32875975836985549</v>
      </c>
      <c r="Z524" s="73">
        <v>5.97</v>
      </c>
      <c r="AA524" s="73">
        <v>1.7651321450139919E-2</v>
      </c>
      <c r="AC524" s="73">
        <v>3.98</v>
      </c>
      <c r="AD524" s="73">
        <v>1.2778805591307238E-2</v>
      </c>
      <c r="AF524" s="73">
        <v>249.23</v>
      </c>
      <c r="AG524" s="73">
        <v>0.83280152356943637</v>
      </c>
      <c r="AI524" s="73">
        <v>1725.67</v>
      </c>
      <c r="AJ524" s="73">
        <v>0.79552603281286605</v>
      </c>
      <c r="AO524" s="219">
        <v>1017</v>
      </c>
      <c r="AP524" s="219">
        <v>20</v>
      </c>
      <c r="AT524" s="260">
        <v>27.98</v>
      </c>
      <c r="AW524" s="260">
        <v>36.1</v>
      </c>
      <c r="AX524" s="260">
        <v>1.4306957372387714</v>
      </c>
      <c r="AZ524" s="73">
        <v>1</v>
      </c>
      <c r="BA524" s="73">
        <v>0.28000000000000003</v>
      </c>
      <c r="BD524" s="73" t="s">
        <v>13917</v>
      </c>
    </row>
    <row r="525" spans="2:56" x14ac:dyDescent="0.2">
      <c r="B525" s="43">
        <v>1</v>
      </c>
      <c r="C525" s="73" t="s">
        <v>14538</v>
      </c>
      <c r="G525" t="s">
        <v>14080</v>
      </c>
      <c r="H525" s="73" t="s">
        <v>11553</v>
      </c>
      <c r="I525" s="73" t="s">
        <v>14083</v>
      </c>
      <c r="K525" s="73">
        <v>372.26</v>
      </c>
      <c r="L525" s="73">
        <v>3.6284957282598524</v>
      </c>
      <c r="Q525" s="260">
        <v>8.07</v>
      </c>
      <c r="R525" s="260">
        <v>1.0425720702853516E-3</v>
      </c>
      <c r="T525" s="260">
        <v>2338.4</v>
      </c>
      <c r="U525" s="260">
        <v>0.61837620461559184</v>
      </c>
      <c r="W525" s="73">
        <v>1984.67</v>
      </c>
      <c r="X525" s="73">
        <v>2.010783159130658</v>
      </c>
      <c r="Z525" s="73">
        <v>5.97</v>
      </c>
      <c r="AA525" s="73">
        <v>3.0018110475540247E-2</v>
      </c>
      <c r="AC525" s="73">
        <v>3.98</v>
      </c>
      <c r="AD525" s="73">
        <v>2.1738315202105399E-2</v>
      </c>
      <c r="AF525" s="73">
        <v>249.23</v>
      </c>
      <c r="AG525" s="73">
        <v>1.177193604556487</v>
      </c>
      <c r="AI525" s="73">
        <v>1725.67</v>
      </c>
      <c r="AJ525" s="73">
        <v>2.9231075260235699</v>
      </c>
      <c r="AO525" s="219">
        <v>1017</v>
      </c>
      <c r="AP525" s="219">
        <v>20</v>
      </c>
      <c r="AT525" s="260">
        <v>27.98</v>
      </c>
      <c r="AW525" s="260">
        <v>36.1</v>
      </c>
      <c r="AX525" s="260">
        <v>0.61837620461559184</v>
      </c>
      <c r="AZ525" s="73">
        <v>1</v>
      </c>
      <c r="BA525" s="73">
        <v>0.3</v>
      </c>
      <c r="BD525" s="73" t="s">
        <v>13917</v>
      </c>
    </row>
    <row r="526" spans="2:56" x14ac:dyDescent="0.2">
      <c r="B526" s="43">
        <v>1</v>
      </c>
      <c r="C526" s="73" t="s">
        <v>14538</v>
      </c>
      <c r="G526" t="s">
        <v>14080</v>
      </c>
      <c r="H526" s="73" t="s">
        <v>11553</v>
      </c>
      <c r="I526" s="73" t="s">
        <v>14083</v>
      </c>
      <c r="K526" s="73">
        <v>372.26</v>
      </c>
      <c r="L526" s="73">
        <v>3.6284957282598524</v>
      </c>
      <c r="Q526" s="260">
        <v>8.07</v>
      </c>
      <c r="R526" s="260">
        <v>1.0425720702853516E-3</v>
      </c>
      <c r="T526" s="260">
        <v>2338.4</v>
      </c>
      <c r="U526" s="260">
        <v>0.61837620461559184</v>
      </c>
      <c r="W526" s="73">
        <v>1984.67</v>
      </c>
      <c r="X526" s="73">
        <v>2.010783159130658</v>
      </c>
      <c r="Z526" s="73">
        <v>5.97</v>
      </c>
      <c r="AA526" s="73">
        <v>3.0018110475540247E-2</v>
      </c>
      <c r="AC526" s="73">
        <v>3.98</v>
      </c>
      <c r="AD526" s="73">
        <v>2.1738315202105399E-2</v>
      </c>
      <c r="AF526" s="73">
        <v>249.23</v>
      </c>
      <c r="AG526" s="73">
        <v>1.177193604556487</v>
      </c>
      <c r="AI526" s="73">
        <v>1725.67</v>
      </c>
      <c r="AJ526" s="73">
        <v>2.9231075260235699</v>
      </c>
      <c r="AO526" s="219">
        <v>1017</v>
      </c>
      <c r="AP526" s="219">
        <v>20</v>
      </c>
      <c r="AT526" s="260">
        <v>27.98</v>
      </c>
      <c r="AW526" s="260">
        <v>36.1</v>
      </c>
      <c r="AX526" s="260">
        <v>0.61837620461559184</v>
      </c>
      <c r="AZ526" s="73">
        <v>1</v>
      </c>
      <c r="BA526" s="73">
        <v>0.32</v>
      </c>
      <c r="BD526" s="73" t="s">
        <v>13917</v>
      </c>
    </row>
    <row r="527" spans="2:56" x14ac:dyDescent="0.2">
      <c r="B527" s="43">
        <v>1</v>
      </c>
      <c r="C527" s="73" t="s">
        <v>14538</v>
      </c>
      <c r="G527" t="s">
        <v>14080</v>
      </c>
      <c r="H527" s="73" t="s">
        <v>11553</v>
      </c>
      <c r="I527" s="73" t="s">
        <v>14083</v>
      </c>
      <c r="K527" s="73">
        <v>372.26</v>
      </c>
      <c r="L527" s="73">
        <v>3.6284957282598524</v>
      </c>
      <c r="Q527" s="260">
        <v>8.07</v>
      </c>
      <c r="R527" s="260">
        <v>1.0425720702853516E-3</v>
      </c>
      <c r="T527" s="260">
        <v>2338.4</v>
      </c>
      <c r="U527" s="260">
        <v>0.61837620461559184</v>
      </c>
      <c r="W527" s="73">
        <v>1984.67</v>
      </c>
      <c r="X527" s="73">
        <v>2.010783159130658</v>
      </c>
      <c r="Z527" s="73">
        <v>5.97</v>
      </c>
      <c r="AA527" s="73">
        <v>3.0018110475540247E-2</v>
      </c>
      <c r="AC527" s="73">
        <v>3.98</v>
      </c>
      <c r="AD527" s="73">
        <v>2.1738315202105399E-2</v>
      </c>
      <c r="AF527" s="73">
        <v>249.23</v>
      </c>
      <c r="AG527" s="73">
        <v>1.177193604556487</v>
      </c>
      <c r="AI527" s="73">
        <v>1725.67</v>
      </c>
      <c r="AJ527" s="73">
        <v>2.9231075260235699</v>
      </c>
      <c r="AO527" s="219">
        <v>251</v>
      </c>
      <c r="AP527" s="219">
        <v>7</v>
      </c>
      <c r="AT527" s="260">
        <v>27.98</v>
      </c>
      <c r="AW527" s="260">
        <v>36.1</v>
      </c>
      <c r="AX527" s="260">
        <v>0.61837620461559184</v>
      </c>
      <c r="AZ527" s="73">
        <v>1</v>
      </c>
      <c r="BA527" s="73">
        <v>0.27</v>
      </c>
      <c r="BD527" s="73" t="s">
        <v>13917</v>
      </c>
    </row>
    <row r="528" spans="2:56" x14ac:dyDescent="0.2">
      <c r="B528" s="43">
        <v>1</v>
      </c>
      <c r="C528" s="73" t="s">
        <v>14538</v>
      </c>
      <c r="G528" t="s">
        <v>14080</v>
      </c>
      <c r="H528" s="73" t="s">
        <v>11553</v>
      </c>
      <c r="I528" s="73" t="s">
        <v>14083</v>
      </c>
      <c r="K528" s="73">
        <v>372.26</v>
      </c>
      <c r="L528" s="73">
        <v>3.6284957282598524</v>
      </c>
      <c r="Q528" s="260">
        <v>8.07</v>
      </c>
      <c r="R528" s="260">
        <v>1.0425720702853516E-3</v>
      </c>
      <c r="T528" s="260">
        <v>2338.4</v>
      </c>
      <c r="U528" s="260">
        <v>0.61837620461559184</v>
      </c>
      <c r="W528" s="73">
        <v>1984.67</v>
      </c>
      <c r="X528" s="73">
        <v>2.010783159130658</v>
      </c>
      <c r="Z528" s="73">
        <v>5.97</v>
      </c>
      <c r="AA528" s="73">
        <v>3.0018110475540247E-2</v>
      </c>
      <c r="AC528" s="73">
        <v>3.98</v>
      </c>
      <c r="AD528" s="73">
        <v>2.1738315202105399E-2</v>
      </c>
      <c r="AF528" s="73">
        <v>249.23</v>
      </c>
      <c r="AG528" s="73">
        <v>1.177193604556487</v>
      </c>
      <c r="AI528" s="73">
        <v>1725.67</v>
      </c>
      <c r="AJ528" s="73">
        <v>2.9231075260235699</v>
      </c>
      <c r="AO528" s="219">
        <v>251</v>
      </c>
      <c r="AP528" s="219">
        <v>7</v>
      </c>
      <c r="AT528" s="260">
        <v>27.98</v>
      </c>
      <c r="AW528" s="260">
        <v>36.1</v>
      </c>
      <c r="AX528" s="260">
        <v>0.61837620461559184</v>
      </c>
      <c r="AZ528" s="73">
        <v>1</v>
      </c>
      <c r="BA528" s="73">
        <v>0.87</v>
      </c>
      <c r="BD528" s="73" t="s">
        <v>13917</v>
      </c>
    </row>
    <row r="529" spans="2:56" x14ac:dyDescent="0.2">
      <c r="B529" s="43">
        <v>1</v>
      </c>
      <c r="C529" s="73" t="s">
        <v>14538</v>
      </c>
      <c r="G529" t="s">
        <v>14080</v>
      </c>
      <c r="H529" s="73" t="s">
        <v>11553</v>
      </c>
      <c r="I529" s="73" t="s">
        <v>14083</v>
      </c>
      <c r="K529" s="73">
        <v>372.26</v>
      </c>
      <c r="L529" s="73">
        <v>3.6284957282598524</v>
      </c>
      <c r="Q529" s="260">
        <v>8.07</v>
      </c>
      <c r="R529" s="260">
        <v>1.0425720702853516E-3</v>
      </c>
      <c r="T529" s="260">
        <v>2338.4</v>
      </c>
      <c r="U529" s="260">
        <v>0.61837620461559184</v>
      </c>
      <c r="W529" s="73">
        <v>1984.67</v>
      </c>
      <c r="X529" s="73">
        <v>2.010783159130658</v>
      </c>
      <c r="Z529" s="73">
        <v>5.97</v>
      </c>
      <c r="AA529" s="73">
        <v>3.0018110475540247E-2</v>
      </c>
      <c r="AC529" s="73">
        <v>3.98</v>
      </c>
      <c r="AD529" s="73">
        <v>2.1738315202105399E-2</v>
      </c>
      <c r="AF529" s="73">
        <v>249.23</v>
      </c>
      <c r="AG529" s="73">
        <v>1.177193604556487</v>
      </c>
      <c r="AI529" s="73">
        <v>1725.67</v>
      </c>
      <c r="AJ529" s="73">
        <v>2.9231075260235699</v>
      </c>
      <c r="AO529" s="219">
        <v>251</v>
      </c>
      <c r="AP529" s="219">
        <v>7</v>
      </c>
      <c r="AT529" s="260">
        <v>27.98</v>
      </c>
      <c r="AW529" s="260">
        <v>36.1</v>
      </c>
      <c r="AX529" s="260">
        <v>0.61837620461559184</v>
      </c>
      <c r="AZ529" s="73">
        <v>1</v>
      </c>
      <c r="BA529" s="73">
        <v>0.47</v>
      </c>
      <c r="BD529" s="73" t="s">
        <v>13917</v>
      </c>
    </row>
    <row r="530" spans="2:56" x14ac:dyDescent="0.2">
      <c r="B530" s="43">
        <v>1</v>
      </c>
      <c r="C530" s="73" t="s">
        <v>14538</v>
      </c>
      <c r="G530" t="s">
        <v>14080</v>
      </c>
      <c r="H530" s="73" t="s">
        <v>11553</v>
      </c>
      <c r="I530" s="73" t="s">
        <v>14083</v>
      </c>
      <c r="K530" s="73">
        <v>372.26</v>
      </c>
      <c r="L530" s="73">
        <v>3.6284957282598524</v>
      </c>
      <c r="Q530" s="260">
        <v>8.07</v>
      </c>
      <c r="R530" s="260">
        <v>1.0425720702853516E-3</v>
      </c>
      <c r="T530" s="260">
        <v>2338.4</v>
      </c>
      <c r="U530" s="260">
        <v>0.61837620461559184</v>
      </c>
      <c r="W530" s="73">
        <v>1984.67</v>
      </c>
      <c r="X530" s="73">
        <v>2.010783159130658</v>
      </c>
      <c r="Z530" s="73">
        <v>5.97</v>
      </c>
      <c r="AA530" s="73">
        <v>3.0018110475540247E-2</v>
      </c>
      <c r="AC530" s="73">
        <v>3.98</v>
      </c>
      <c r="AD530" s="73">
        <v>2.1738315202105399E-2</v>
      </c>
      <c r="AF530" s="73">
        <v>249.23</v>
      </c>
      <c r="AG530" s="73">
        <v>1.177193604556487</v>
      </c>
      <c r="AI530" s="73">
        <v>1725.67</v>
      </c>
      <c r="AJ530" s="73">
        <v>2.9231075260235699</v>
      </c>
      <c r="AO530" s="219">
        <v>251</v>
      </c>
      <c r="AP530" s="219">
        <v>7</v>
      </c>
      <c r="AT530" s="260">
        <v>27.98</v>
      </c>
      <c r="AW530" s="260">
        <v>36.1</v>
      </c>
      <c r="AX530" s="260">
        <v>0.61837620461559184</v>
      </c>
      <c r="AZ530" s="73">
        <v>1</v>
      </c>
      <c r="BA530" s="73">
        <v>0.63</v>
      </c>
      <c r="BD530" s="73" t="s">
        <v>13917</v>
      </c>
    </row>
    <row r="531" spans="2:56" x14ac:dyDescent="0.2">
      <c r="B531" s="43">
        <v>1</v>
      </c>
      <c r="C531" s="73" t="s">
        <v>14538</v>
      </c>
      <c r="G531" t="s">
        <v>14080</v>
      </c>
      <c r="H531" s="73" t="s">
        <v>11553</v>
      </c>
      <c r="I531" s="73" t="s">
        <v>14083</v>
      </c>
      <c r="K531" s="73">
        <v>368.79</v>
      </c>
      <c r="L531" s="73">
        <v>2.1679700525920951</v>
      </c>
      <c r="Q531" s="260">
        <v>8.07</v>
      </c>
      <c r="R531" s="260">
        <v>2.299109448312416E-3</v>
      </c>
      <c r="T531" s="260">
        <v>2335.8000000000002</v>
      </c>
      <c r="U531" s="260">
        <v>1.4306957372387714</v>
      </c>
      <c r="W531" s="73">
        <v>1979.02</v>
      </c>
      <c r="X531" s="73">
        <v>0.32875975836985549</v>
      </c>
      <c r="Z531" s="73">
        <v>6.02</v>
      </c>
      <c r="AA531" s="73">
        <v>1.7651321450139919E-2</v>
      </c>
      <c r="AC531" s="73">
        <v>4.0199999999999996</v>
      </c>
      <c r="AD531" s="73">
        <v>1.2778805591307238E-2</v>
      </c>
      <c r="AF531" s="73">
        <v>251.13</v>
      </c>
      <c r="AG531" s="73">
        <v>0.83280152356943637</v>
      </c>
      <c r="AI531" s="73">
        <v>1718.24</v>
      </c>
      <c r="AJ531" s="73">
        <v>0.79552603281286605</v>
      </c>
      <c r="AO531" s="219">
        <v>251</v>
      </c>
      <c r="AP531" s="219">
        <v>7</v>
      </c>
      <c r="AT531" s="260">
        <v>28.11</v>
      </c>
      <c r="AW531" s="260">
        <v>36.1</v>
      </c>
      <c r="AX531" s="260">
        <v>1.4306957372387714</v>
      </c>
      <c r="AZ531" s="73">
        <v>1</v>
      </c>
      <c r="BA531" s="73">
        <v>0.37</v>
      </c>
      <c r="BD531" s="73" t="s">
        <v>13917</v>
      </c>
    </row>
    <row r="532" spans="2:56" x14ac:dyDescent="0.2">
      <c r="B532" s="43">
        <v>1</v>
      </c>
      <c r="C532" s="73" t="s">
        <v>14538</v>
      </c>
      <c r="G532" t="s">
        <v>14080</v>
      </c>
      <c r="H532" s="73" t="s">
        <v>11553</v>
      </c>
      <c r="I532" s="73" t="s">
        <v>14083</v>
      </c>
      <c r="K532" s="73">
        <v>368.79</v>
      </c>
      <c r="L532" s="73">
        <v>2.1679700525920951</v>
      </c>
      <c r="Q532" s="260">
        <v>8.07</v>
      </c>
      <c r="R532" s="260">
        <v>2.299109448312416E-3</v>
      </c>
      <c r="T532" s="260">
        <v>2335.8000000000002</v>
      </c>
      <c r="U532" s="260">
        <v>1.4306957372387714</v>
      </c>
      <c r="W532" s="73">
        <v>1979.02</v>
      </c>
      <c r="X532" s="73">
        <v>0.32875975836985549</v>
      </c>
      <c r="Z532" s="73">
        <v>6.02</v>
      </c>
      <c r="AA532" s="73">
        <v>1.7651321450139919E-2</v>
      </c>
      <c r="AC532" s="73">
        <v>4.0199999999999996</v>
      </c>
      <c r="AD532" s="73">
        <v>1.2778805591307238E-2</v>
      </c>
      <c r="AF532" s="73">
        <v>251.13</v>
      </c>
      <c r="AG532" s="73">
        <v>0.83280152356943637</v>
      </c>
      <c r="AI532" s="73">
        <v>1718.24</v>
      </c>
      <c r="AJ532" s="73">
        <v>0.79552603281286605</v>
      </c>
      <c r="AO532" s="219">
        <v>251</v>
      </c>
      <c r="AP532" s="219">
        <v>7</v>
      </c>
      <c r="AT532" s="260">
        <v>28.11</v>
      </c>
      <c r="AW532" s="260">
        <v>36.1</v>
      </c>
      <c r="AX532" s="260">
        <v>1.4306957372387714</v>
      </c>
      <c r="AZ532" s="73">
        <v>1</v>
      </c>
      <c r="BA532" s="73">
        <v>0.74</v>
      </c>
      <c r="BD532" s="73" t="s">
        <v>13917</v>
      </c>
    </row>
    <row r="533" spans="2:56" x14ac:dyDescent="0.2">
      <c r="B533" s="43">
        <v>1</v>
      </c>
      <c r="C533" s="73" t="s">
        <v>14538</v>
      </c>
      <c r="G533" t="s">
        <v>14080</v>
      </c>
      <c r="H533" s="73" t="s">
        <v>11553</v>
      </c>
      <c r="I533" s="73" t="s">
        <v>14083</v>
      </c>
      <c r="K533" s="73">
        <v>368.79</v>
      </c>
      <c r="L533" s="73">
        <v>2.1679700525920951</v>
      </c>
      <c r="Q533" s="260">
        <v>8.07</v>
      </c>
      <c r="R533" s="260">
        <v>2.299109448312416E-3</v>
      </c>
      <c r="T533" s="260">
        <v>2335.8000000000002</v>
      </c>
      <c r="U533" s="260">
        <v>1.4306957372387714</v>
      </c>
      <c r="W533" s="73">
        <v>1979.02</v>
      </c>
      <c r="X533" s="73">
        <v>0.32875975836985549</v>
      </c>
      <c r="Z533" s="73">
        <v>6.02</v>
      </c>
      <c r="AA533" s="73">
        <v>1.7651321450139919E-2</v>
      </c>
      <c r="AC533" s="73">
        <v>4.0199999999999996</v>
      </c>
      <c r="AD533" s="73">
        <v>1.2778805591307238E-2</v>
      </c>
      <c r="AF533" s="73">
        <v>251.13</v>
      </c>
      <c r="AG533" s="73">
        <v>0.83280152356943637</v>
      </c>
      <c r="AI533" s="73">
        <v>1718.24</v>
      </c>
      <c r="AJ533" s="73">
        <v>0.79552603281286605</v>
      </c>
      <c r="AO533" s="219">
        <v>1017</v>
      </c>
      <c r="AP533" s="219">
        <v>20</v>
      </c>
      <c r="AT533" s="260">
        <v>28.11</v>
      </c>
      <c r="AW533" s="260">
        <v>36.1</v>
      </c>
      <c r="AX533" s="260">
        <v>1.4306957372387714</v>
      </c>
      <c r="AZ533" s="73">
        <v>1</v>
      </c>
      <c r="BA533" s="73">
        <v>0.51</v>
      </c>
      <c r="BD533" s="73" t="s">
        <v>13917</v>
      </c>
    </row>
    <row r="534" spans="2:56" x14ac:dyDescent="0.2">
      <c r="B534" s="43">
        <v>1</v>
      </c>
      <c r="C534" s="73" t="s">
        <v>14538</v>
      </c>
      <c r="G534" t="s">
        <v>14080</v>
      </c>
      <c r="H534" s="73" t="s">
        <v>11553</v>
      </c>
      <c r="I534" s="73" t="s">
        <v>14083</v>
      </c>
      <c r="K534" s="73">
        <v>368.79</v>
      </c>
      <c r="L534" s="73">
        <v>2.1679700525920951</v>
      </c>
      <c r="Q534" s="260">
        <v>8.07</v>
      </c>
      <c r="R534" s="260">
        <v>2.299109448312416E-3</v>
      </c>
      <c r="T534" s="260">
        <v>2335.8000000000002</v>
      </c>
      <c r="U534" s="260">
        <v>1.4306957372387714</v>
      </c>
      <c r="W534" s="73">
        <v>1979.02</v>
      </c>
      <c r="X534" s="73">
        <v>0.32875975836985549</v>
      </c>
      <c r="Z534" s="73">
        <v>6.02</v>
      </c>
      <c r="AA534" s="73">
        <v>1.7651321450139919E-2</v>
      </c>
      <c r="AC534" s="73">
        <v>4.0199999999999996</v>
      </c>
      <c r="AD534" s="73">
        <v>1.2778805591307238E-2</v>
      </c>
      <c r="AF534" s="73">
        <v>251.13</v>
      </c>
      <c r="AG534" s="73">
        <v>0.83280152356943637</v>
      </c>
      <c r="AI534" s="73">
        <v>1718.24</v>
      </c>
      <c r="AJ534" s="73">
        <v>0.79552603281286605</v>
      </c>
      <c r="AO534" s="219">
        <v>1017</v>
      </c>
      <c r="AP534" s="219">
        <v>20</v>
      </c>
      <c r="AT534" s="260">
        <v>28.11</v>
      </c>
      <c r="AW534" s="260">
        <v>36.1</v>
      </c>
      <c r="AX534" s="260">
        <v>1.4306957372387714</v>
      </c>
      <c r="AZ534" s="73">
        <v>1</v>
      </c>
      <c r="BA534" s="73">
        <v>0.43</v>
      </c>
      <c r="BD534" s="73" t="s">
        <v>13917</v>
      </c>
    </row>
    <row r="535" spans="2:56" x14ac:dyDescent="0.2">
      <c r="B535" s="43">
        <v>1</v>
      </c>
      <c r="C535" s="73" t="s">
        <v>14538</v>
      </c>
      <c r="G535" t="s">
        <v>14080</v>
      </c>
      <c r="H535" s="73" t="s">
        <v>11553</v>
      </c>
      <c r="I535" s="73" t="s">
        <v>14083</v>
      </c>
      <c r="K535" s="73">
        <v>368.79</v>
      </c>
      <c r="L535" s="73">
        <v>2.1679700525920951</v>
      </c>
      <c r="Q535" s="260">
        <v>8.07</v>
      </c>
      <c r="R535" s="260">
        <v>2.299109448312416E-3</v>
      </c>
      <c r="T535" s="260">
        <v>2335.8000000000002</v>
      </c>
      <c r="U535" s="260">
        <v>1.4306957372387714</v>
      </c>
      <c r="W535" s="73">
        <v>1979.02</v>
      </c>
      <c r="X535" s="73">
        <v>0.32875975836985549</v>
      </c>
      <c r="Z535" s="73">
        <v>6.02</v>
      </c>
      <c r="AA535" s="73">
        <v>1.7651321450139919E-2</v>
      </c>
      <c r="AC535" s="73">
        <v>4.0199999999999996</v>
      </c>
      <c r="AD535" s="73">
        <v>1.2778805591307238E-2</v>
      </c>
      <c r="AF535" s="73">
        <v>251.13</v>
      </c>
      <c r="AG535" s="73">
        <v>0.83280152356943637</v>
      </c>
      <c r="AI535" s="73">
        <v>1718.24</v>
      </c>
      <c r="AJ535" s="73">
        <v>0.79552603281286605</v>
      </c>
      <c r="AO535" s="219">
        <v>1017</v>
      </c>
      <c r="AP535" s="219">
        <v>20</v>
      </c>
      <c r="AT535" s="260">
        <v>28.11</v>
      </c>
      <c r="AW535" s="260">
        <v>36.1</v>
      </c>
      <c r="AX535" s="260">
        <v>1.4306957372387714</v>
      </c>
      <c r="AZ535" s="73">
        <v>1</v>
      </c>
      <c r="BA535" s="73">
        <v>0.63</v>
      </c>
      <c r="BD535" s="73" t="s">
        <v>13917</v>
      </c>
    </row>
    <row r="536" spans="2:56" x14ac:dyDescent="0.2">
      <c r="B536" s="43">
        <v>1</v>
      </c>
      <c r="C536" s="73" t="s">
        <v>14538</v>
      </c>
      <c r="G536" t="s">
        <v>14080</v>
      </c>
      <c r="H536" s="73" t="s">
        <v>11553</v>
      </c>
      <c r="I536" s="73" t="s">
        <v>14083</v>
      </c>
      <c r="K536" s="73">
        <v>368.79</v>
      </c>
      <c r="L536" s="73">
        <v>3.6284957282598524</v>
      </c>
      <c r="Q536" s="260">
        <v>8.07</v>
      </c>
      <c r="R536" s="260">
        <v>1.0425720702853516E-3</v>
      </c>
      <c r="T536" s="260">
        <v>2335.8000000000002</v>
      </c>
      <c r="U536" s="260">
        <v>0.61837620461559184</v>
      </c>
      <c r="W536" s="73">
        <v>1979.02</v>
      </c>
      <c r="X536" s="73">
        <v>2.010783159130658</v>
      </c>
      <c r="Z536" s="73">
        <v>6.02</v>
      </c>
      <c r="AA536" s="73">
        <v>3.0018110475540247E-2</v>
      </c>
      <c r="AC536" s="73">
        <v>4.0199999999999996</v>
      </c>
      <c r="AD536" s="73">
        <v>2.1738315202105399E-2</v>
      </c>
      <c r="AF536" s="73">
        <v>251.13</v>
      </c>
      <c r="AG536" s="73">
        <v>1.177193604556487</v>
      </c>
      <c r="AI536" s="73">
        <v>1718.24</v>
      </c>
      <c r="AJ536" s="73">
        <v>2.9231075260235699</v>
      </c>
      <c r="AO536" s="219">
        <v>1017</v>
      </c>
      <c r="AP536" s="219">
        <v>20</v>
      </c>
      <c r="AT536" s="260">
        <v>28.11</v>
      </c>
      <c r="AW536" s="260">
        <v>36.1</v>
      </c>
      <c r="AX536" s="260">
        <v>0.61837620461559184</v>
      </c>
      <c r="AZ536" s="73">
        <v>1</v>
      </c>
      <c r="BA536" s="73">
        <v>0.34</v>
      </c>
      <c r="BD536" s="73" t="s">
        <v>13917</v>
      </c>
    </row>
    <row r="537" spans="2:56" x14ac:dyDescent="0.2">
      <c r="B537" s="43">
        <v>1</v>
      </c>
      <c r="C537" s="73" t="s">
        <v>14538</v>
      </c>
      <c r="G537" t="s">
        <v>14080</v>
      </c>
      <c r="H537" s="73" t="s">
        <v>11553</v>
      </c>
      <c r="I537" s="73" t="s">
        <v>14083</v>
      </c>
      <c r="K537" s="73">
        <v>368.79</v>
      </c>
      <c r="L537" s="73">
        <v>3.6284957282598524</v>
      </c>
      <c r="Q537" s="260">
        <v>8.07</v>
      </c>
      <c r="R537" s="260">
        <v>1.0425720702853516E-3</v>
      </c>
      <c r="T537" s="260">
        <v>2335.8000000000002</v>
      </c>
      <c r="U537" s="260">
        <v>0.61837620461559184</v>
      </c>
      <c r="W537" s="73">
        <v>1979.02</v>
      </c>
      <c r="X537" s="73">
        <v>2.010783159130658</v>
      </c>
      <c r="Z537" s="73">
        <v>6.02</v>
      </c>
      <c r="AA537" s="73">
        <v>3.0018110475540247E-2</v>
      </c>
      <c r="AC537" s="73">
        <v>4.0199999999999996</v>
      </c>
      <c r="AD537" s="73">
        <v>2.1738315202105399E-2</v>
      </c>
      <c r="AF537" s="73">
        <v>251.13</v>
      </c>
      <c r="AG537" s="73">
        <v>1.177193604556487</v>
      </c>
      <c r="AI537" s="73">
        <v>1718.24</v>
      </c>
      <c r="AJ537" s="73">
        <v>2.9231075260235699</v>
      </c>
      <c r="AO537" s="219">
        <v>1017</v>
      </c>
      <c r="AP537" s="219">
        <v>20</v>
      </c>
      <c r="AT537" s="260">
        <v>28.11</v>
      </c>
      <c r="AW537" s="260">
        <v>36.1</v>
      </c>
      <c r="AX537" s="260">
        <v>0.61837620461559184</v>
      </c>
      <c r="AZ537" s="73">
        <v>1</v>
      </c>
      <c r="BA537" s="73">
        <v>0.15</v>
      </c>
      <c r="BD537" s="73" t="s">
        <v>13917</v>
      </c>
    </row>
    <row r="538" spans="2:56" x14ac:dyDescent="0.2">
      <c r="B538" s="43">
        <v>1</v>
      </c>
      <c r="C538" s="73" t="s">
        <v>14538</v>
      </c>
      <c r="G538" t="s">
        <v>14080</v>
      </c>
      <c r="H538" s="73" t="s">
        <v>11553</v>
      </c>
      <c r="I538" s="73" t="s">
        <v>14083</v>
      </c>
      <c r="K538" s="73">
        <v>368.79</v>
      </c>
      <c r="L538" s="73">
        <v>3.6284957282598524</v>
      </c>
      <c r="Q538" s="260">
        <v>8.07</v>
      </c>
      <c r="R538" s="260">
        <v>1.0425720702853516E-3</v>
      </c>
      <c r="T538" s="260">
        <v>2335.8000000000002</v>
      </c>
      <c r="U538" s="260">
        <v>0.61837620461559184</v>
      </c>
      <c r="W538" s="73">
        <v>1979.02</v>
      </c>
      <c r="X538" s="73">
        <v>2.010783159130658</v>
      </c>
      <c r="Z538" s="73">
        <v>6.02</v>
      </c>
      <c r="AA538" s="73">
        <v>3.0018110475540247E-2</v>
      </c>
      <c r="AC538" s="73">
        <v>4.0199999999999996</v>
      </c>
      <c r="AD538" s="73">
        <v>2.1738315202105399E-2</v>
      </c>
      <c r="AF538" s="73">
        <v>251.13</v>
      </c>
      <c r="AG538" s="73">
        <v>1.177193604556487</v>
      </c>
      <c r="AI538" s="73">
        <v>1718.24</v>
      </c>
      <c r="AJ538" s="73">
        <v>2.9231075260235699</v>
      </c>
      <c r="AO538" s="219">
        <v>1017</v>
      </c>
      <c r="AP538" s="219">
        <v>20</v>
      </c>
      <c r="AT538" s="260">
        <v>28.11</v>
      </c>
      <c r="AW538" s="260">
        <v>36.1</v>
      </c>
      <c r="AX538" s="260">
        <v>0.61837620461559184</v>
      </c>
      <c r="AZ538" s="73">
        <v>1</v>
      </c>
      <c r="BA538" s="73">
        <v>0.21</v>
      </c>
      <c r="BD538" s="73" t="s">
        <v>13917</v>
      </c>
    </row>
    <row r="539" spans="2:56" x14ac:dyDescent="0.2">
      <c r="B539" s="43">
        <v>1</v>
      </c>
      <c r="C539" s="73" t="s">
        <v>14538</v>
      </c>
      <c r="G539" t="s">
        <v>14080</v>
      </c>
      <c r="H539" s="73" t="s">
        <v>11553</v>
      </c>
      <c r="I539" s="73" t="s">
        <v>14083</v>
      </c>
      <c r="K539" s="73">
        <v>368.79</v>
      </c>
      <c r="L539" s="73">
        <v>3.6284957282598524</v>
      </c>
      <c r="Q539" s="260">
        <v>8.07</v>
      </c>
      <c r="R539" s="260">
        <v>1.0425720702853516E-3</v>
      </c>
      <c r="T539" s="260">
        <v>2335.8000000000002</v>
      </c>
      <c r="U539" s="260">
        <v>0.61837620461559184</v>
      </c>
      <c r="W539" s="73">
        <v>1979.02</v>
      </c>
      <c r="X539" s="73">
        <v>2.010783159130658</v>
      </c>
      <c r="Z539" s="73">
        <v>6.02</v>
      </c>
      <c r="AA539" s="73">
        <v>3.0018110475540247E-2</v>
      </c>
      <c r="AC539" s="73">
        <v>4.0199999999999996</v>
      </c>
      <c r="AD539" s="73">
        <v>2.1738315202105399E-2</v>
      </c>
      <c r="AF539" s="73">
        <v>251.13</v>
      </c>
      <c r="AG539" s="73">
        <v>1.177193604556487</v>
      </c>
      <c r="AI539" s="73">
        <v>1718.24</v>
      </c>
      <c r="AJ539" s="73">
        <v>2.9231075260235699</v>
      </c>
      <c r="AO539" s="219">
        <v>251</v>
      </c>
      <c r="AP539" s="219">
        <v>7</v>
      </c>
      <c r="AT539" s="260">
        <v>28.11</v>
      </c>
      <c r="AW539" s="260">
        <v>36.1</v>
      </c>
      <c r="AX539" s="260">
        <v>0.61837620461559184</v>
      </c>
      <c r="AZ539" s="73">
        <v>1</v>
      </c>
      <c r="BA539" s="73">
        <v>0.42</v>
      </c>
      <c r="BD539" s="73" t="s">
        <v>13917</v>
      </c>
    </row>
    <row r="540" spans="2:56" x14ac:dyDescent="0.2">
      <c r="B540" s="43">
        <v>1</v>
      </c>
      <c r="C540" s="73" t="s">
        <v>14538</v>
      </c>
      <c r="G540" t="s">
        <v>14080</v>
      </c>
      <c r="H540" s="73" t="s">
        <v>11553</v>
      </c>
      <c r="I540" s="73" t="s">
        <v>14083</v>
      </c>
      <c r="K540" s="73">
        <v>368.79</v>
      </c>
      <c r="L540" s="73">
        <v>3.6284957282598524</v>
      </c>
      <c r="Q540" s="260">
        <v>8.07</v>
      </c>
      <c r="R540" s="260">
        <v>1.0425720702853516E-3</v>
      </c>
      <c r="T540" s="260">
        <v>2335.8000000000002</v>
      </c>
      <c r="U540" s="260">
        <v>0.61837620461559184</v>
      </c>
      <c r="W540" s="73">
        <v>1979.02</v>
      </c>
      <c r="X540" s="73">
        <v>2.010783159130658</v>
      </c>
      <c r="Z540" s="73">
        <v>6.02</v>
      </c>
      <c r="AA540" s="73">
        <v>3.0018110475540247E-2</v>
      </c>
      <c r="AC540" s="73">
        <v>4.0199999999999996</v>
      </c>
      <c r="AD540" s="73">
        <v>2.1738315202105399E-2</v>
      </c>
      <c r="AF540" s="73">
        <v>251.13</v>
      </c>
      <c r="AG540" s="73">
        <v>1.177193604556487</v>
      </c>
      <c r="AI540" s="73">
        <v>1718.24</v>
      </c>
      <c r="AJ540" s="73">
        <v>2.9231075260235699</v>
      </c>
      <c r="AO540" s="219">
        <v>251</v>
      </c>
      <c r="AP540" s="219">
        <v>7</v>
      </c>
      <c r="AT540" s="260">
        <v>28.11</v>
      </c>
      <c r="AW540" s="260">
        <v>36.1</v>
      </c>
      <c r="AX540" s="260">
        <v>0.61837620461559184</v>
      </c>
      <c r="AZ540" s="73">
        <v>1</v>
      </c>
      <c r="BA540" s="73">
        <v>0.21</v>
      </c>
      <c r="BD540" s="73" t="s">
        <v>13917</v>
      </c>
    </row>
    <row r="541" spans="2:56" x14ac:dyDescent="0.2">
      <c r="B541" s="43">
        <v>1</v>
      </c>
      <c r="C541" s="73" t="s">
        <v>14538</v>
      </c>
      <c r="G541" t="s">
        <v>14080</v>
      </c>
      <c r="H541" s="73" t="s">
        <v>11553</v>
      </c>
      <c r="I541" s="73" t="s">
        <v>14083</v>
      </c>
      <c r="K541" s="73">
        <v>368.79</v>
      </c>
      <c r="L541" s="73">
        <v>3.6284957282598524</v>
      </c>
      <c r="Q541" s="260">
        <v>8.07</v>
      </c>
      <c r="R541" s="260">
        <v>1.0425720702853516E-3</v>
      </c>
      <c r="T541" s="260">
        <v>2335.8000000000002</v>
      </c>
      <c r="U541" s="260">
        <v>0.61837620461559184</v>
      </c>
      <c r="W541" s="73">
        <v>1979.02</v>
      </c>
      <c r="X541" s="73">
        <v>2.010783159130658</v>
      </c>
      <c r="Z541" s="73">
        <v>6.02</v>
      </c>
      <c r="AA541" s="73">
        <v>3.0018110475540247E-2</v>
      </c>
      <c r="AC541" s="73">
        <v>4.0199999999999996</v>
      </c>
      <c r="AD541" s="73">
        <v>2.1738315202105399E-2</v>
      </c>
      <c r="AF541" s="73">
        <v>251.13</v>
      </c>
      <c r="AG541" s="73">
        <v>1.177193604556487</v>
      </c>
      <c r="AI541" s="73">
        <v>1718.24</v>
      </c>
      <c r="AJ541" s="73">
        <v>2.9231075260235699</v>
      </c>
      <c r="AO541" s="219">
        <v>251</v>
      </c>
      <c r="AP541" s="219">
        <v>7</v>
      </c>
      <c r="AT541" s="260">
        <v>28.11</v>
      </c>
      <c r="AW541" s="260">
        <v>36.1</v>
      </c>
      <c r="AX541" s="260">
        <v>0.61837620461559184</v>
      </c>
      <c r="AZ541" s="73">
        <v>1</v>
      </c>
      <c r="BA541" s="73">
        <v>0.56999999999999995</v>
      </c>
      <c r="BD541" s="73" t="s">
        <v>13917</v>
      </c>
    </row>
    <row r="542" spans="2:56" x14ac:dyDescent="0.2">
      <c r="B542" s="43">
        <v>1</v>
      </c>
      <c r="C542" s="73" t="s">
        <v>14538</v>
      </c>
      <c r="G542" t="s">
        <v>14080</v>
      </c>
      <c r="H542" s="73" t="s">
        <v>11553</v>
      </c>
      <c r="I542" s="73" t="s">
        <v>14083</v>
      </c>
      <c r="K542" s="73">
        <v>366.48</v>
      </c>
      <c r="L542" s="73">
        <v>2.1679700525920951</v>
      </c>
      <c r="Q542" s="260">
        <v>8.07</v>
      </c>
      <c r="R542" s="260">
        <v>2.299109448312416E-3</v>
      </c>
      <c r="T542" s="260">
        <v>2337.1</v>
      </c>
      <c r="U542" s="260">
        <v>1.4306957372387714</v>
      </c>
      <c r="W542" s="73">
        <v>1979.93</v>
      </c>
      <c r="X542" s="73">
        <v>0.32875975836985549</v>
      </c>
      <c r="Z542" s="73">
        <v>6.03</v>
      </c>
      <c r="AA542" s="73">
        <v>1.7651321450139919E-2</v>
      </c>
      <c r="AC542" s="73">
        <v>4.0199999999999996</v>
      </c>
      <c r="AD542" s="73">
        <v>1.2778805591307238E-2</v>
      </c>
      <c r="AF542" s="73">
        <v>251.39</v>
      </c>
      <c r="AG542" s="73">
        <v>0.83280152356943637</v>
      </c>
      <c r="AI542" s="73">
        <v>1718.92</v>
      </c>
      <c r="AJ542" s="73">
        <v>0.79552603281286605</v>
      </c>
      <c r="AO542" s="219">
        <v>251</v>
      </c>
      <c r="AP542" s="219">
        <v>7</v>
      </c>
      <c r="AT542" s="260">
        <v>27.97</v>
      </c>
      <c r="AW542" s="260">
        <v>36.1</v>
      </c>
      <c r="AX542" s="260">
        <v>1.4306957372387714</v>
      </c>
      <c r="AZ542" s="73">
        <v>1</v>
      </c>
      <c r="BA542" s="73">
        <v>1.06</v>
      </c>
      <c r="BD542" s="73" t="s">
        <v>13917</v>
      </c>
    </row>
    <row r="543" spans="2:56" x14ac:dyDescent="0.2">
      <c r="B543" s="43">
        <v>1</v>
      </c>
      <c r="C543" s="73" t="s">
        <v>14538</v>
      </c>
      <c r="G543" t="s">
        <v>14080</v>
      </c>
      <c r="H543" s="73" t="s">
        <v>11553</v>
      </c>
      <c r="I543" s="73" t="s">
        <v>14083</v>
      </c>
      <c r="K543" s="73">
        <v>366.48</v>
      </c>
      <c r="L543" s="73">
        <v>2.1679700525920951</v>
      </c>
      <c r="Q543" s="260">
        <v>8.07</v>
      </c>
      <c r="R543" s="260">
        <v>2.299109448312416E-3</v>
      </c>
      <c r="T543" s="260">
        <v>2337.1</v>
      </c>
      <c r="U543" s="260">
        <v>1.4306957372387714</v>
      </c>
      <c r="W543" s="73">
        <v>1979.93</v>
      </c>
      <c r="X543" s="73">
        <v>0.32875975836985549</v>
      </c>
      <c r="Z543" s="73">
        <v>6.03</v>
      </c>
      <c r="AA543" s="73">
        <v>1.7651321450139919E-2</v>
      </c>
      <c r="AC543" s="73">
        <v>4.0199999999999996</v>
      </c>
      <c r="AD543" s="73">
        <v>1.2778805591307238E-2</v>
      </c>
      <c r="AF543" s="73">
        <v>251.39</v>
      </c>
      <c r="AG543" s="73">
        <v>0.83280152356943637</v>
      </c>
      <c r="AI543" s="73">
        <v>1718.92</v>
      </c>
      <c r="AJ543" s="73">
        <v>0.79552603281286605</v>
      </c>
      <c r="AO543" s="219">
        <v>251</v>
      </c>
      <c r="AP543" s="219">
        <v>7</v>
      </c>
      <c r="AT543" s="260">
        <v>27.97</v>
      </c>
      <c r="AW543" s="260">
        <v>36.1</v>
      </c>
      <c r="AX543" s="260">
        <v>1.4306957372387714</v>
      </c>
      <c r="AZ543" s="73">
        <v>1</v>
      </c>
      <c r="BA543" s="73">
        <v>0.53</v>
      </c>
      <c r="BD543" s="73" t="s">
        <v>13917</v>
      </c>
    </row>
    <row r="544" spans="2:56" x14ac:dyDescent="0.2">
      <c r="B544" s="43">
        <v>1</v>
      </c>
      <c r="C544" s="73" t="s">
        <v>14538</v>
      </c>
      <c r="G544" t="s">
        <v>14080</v>
      </c>
      <c r="H544" s="73" t="s">
        <v>11553</v>
      </c>
      <c r="I544" s="73" t="s">
        <v>14083</v>
      </c>
      <c r="K544" s="73">
        <v>366.48</v>
      </c>
      <c r="L544" s="73">
        <v>2.1679700525920951</v>
      </c>
      <c r="Q544" s="260">
        <v>8.07</v>
      </c>
      <c r="R544" s="260">
        <v>2.299109448312416E-3</v>
      </c>
      <c r="T544" s="260">
        <v>2337.1</v>
      </c>
      <c r="U544" s="260">
        <v>1.4306957372387714</v>
      </c>
      <c r="W544" s="73">
        <v>1979.93</v>
      </c>
      <c r="X544" s="73">
        <v>0.32875975836985549</v>
      </c>
      <c r="Z544" s="73">
        <v>6.03</v>
      </c>
      <c r="AA544" s="73">
        <v>1.7651321450139919E-2</v>
      </c>
      <c r="AC544" s="73">
        <v>4.0199999999999996</v>
      </c>
      <c r="AD544" s="73">
        <v>1.2778805591307238E-2</v>
      </c>
      <c r="AF544" s="73">
        <v>251.39</v>
      </c>
      <c r="AG544" s="73">
        <v>0.83280152356943637</v>
      </c>
      <c r="AI544" s="73">
        <v>1718.92</v>
      </c>
      <c r="AJ544" s="73">
        <v>0.79552603281286605</v>
      </c>
      <c r="AO544" s="219">
        <v>251</v>
      </c>
      <c r="AP544" s="219">
        <v>7</v>
      </c>
      <c r="AT544" s="260">
        <v>27.97</v>
      </c>
      <c r="AW544" s="260">
        <v>36.1</v>
      </c>
      <c r="AX544" s="260">
        <v>1.4306957372387714</v>
      </c>
      <c r="AZ544" s="73">
        <v>1</v>
      </c>
      <c r="BA544" s="73">
        <v>1</v>
      </c>
      <c r="BD544" s="73" t="s">
        <v>13917</v>
      </c>
    </row>
    <row r="545" spans="2:56" x14ac:dyDescent="0.2">
      <c r="B545" s="43">
        <v>1</v>
      </c>
      <c r="C545" s="73" t="s">
        <v>14538</v>
      </c>
      <c r="G545" t="s">
        <v>14080</v>
      </c>
      <c r="H545" s="73" t="s">
        <v>11553</v>
      </c>
      <c r="I545" s="73" t="s">
        <v>14083</v>
      </c>
      <c r="K545" s="73">
        <v>366.48</v>
      </c>
      <c r="L545" s="73">
        <v>2.1679700525920951</v>
      </c>
      <c r="Q545" s="260">
        <v>8.07</v>
      </c>
      <c r="R545" s="260">
        <v>2.299109448312416E-3</v>
      </c>
      <c r="T545" s="260">
        <v>2337.1</v>
      </c>
      <c r="U545" s="260">
        <v>1.4306957372387714</v>
      </c>
      <c r="W545" s="73">
        <v>1979.93</v>
      </c>
      <c r="X545" s="73">
        <v>0.32875975836985549</v>
      </c>
      <c r="Z545" s="73">
        <v>6.03</v>
      </c>
      <c r="AA545" s="73">
        <v>1.7651321450139919E-2</v>
      </c>
      <c r="AC545" s="73">
        <v>4.0199999999999996</v>
      </c>
      <c r="AD545" s="73">
        <v>1.2778805591307238E-2</v>
      </c>
      <c r="AF545" s="73">
        <v>251.39</v>
      </c>
      <c r="AG545" s="73">
        <v>0.83280152356943637</v>
      </c>
      <c r="AI545" s="73">
        <v>1718.92</v>
      </c>
      <c r="AJ545" s="73">
        <v>0.79552603281286605</v>
      </c>
      <c r="AO545" s="219">
        <v>1017</v>
      </c>
      <c r="AP545" s="219">
        <v>20</v>
      </c>
      <c r="AT545" s="260">
        <v>27.97</v>
      </c>
      <c r="AW545" s="260">
        <v>36.1</v>
      </c>
      <c r="AX545" s="260">
        <v>1.4306957372387714</v>
      </c>
      <c r="AZ545" s="73">
        <v>1</v>
      </c>
      <c r="BA545" s="73">
        <v>0.78</v>
      </c>
      <c r="BD545" s="73" t="s">
        <v>13917</v>
      </c>
    </row>
    <row r="546" spans="2:56" x14ac:dyDescent="0.2">
      <c r="B546" s="43">
        <v>1</v>
      </c>
      <c r="C546" s="73" t="s">
        <v>14538</v>
      </c>
      <c r="G546" t="s">
        <v>14080</v>
      </c>
      <c r="H546" s="73" t="s">
        <v>11553</v>
      </c>
      <c r="I546" s="73" t="s">
        <v>14083</v>
      </c>
      <c r="K546" s="73">
        <v>366.48</v>
      </c>
      <c r="L546" s="73">
        <v>2.1679700525920951</v>
      </c>
      <c r="Q546" s="260">
        <v>8.07</v>
      </c>
      <c r="R546" s="260">
        <v>2.299109448312416E-3</v>
      </c>
      <c r="T546" s="260">
        <v>2337.1</v>
      </c>
      <c r="U546" s="260">
        <v>1.4306957372387714</v>
      </c>
      <c r="W546" s="73">
        <v>1979.93</v>
      </c>
      <c r="X546" s="73">
        <v>0.32875975836985549</v>
      </c>
      <c r="Z546" s="73">
        <v>6.03</v>
      </c>
      <c r="AA546" s="73">
        <v>1.7651321450139919E-2</v>
      </c>
      <c r="AC546" s="73">
        <v>4.0199999999999996</v>
      </c>
      <c r="AD546" s="73">
        <v>1.2778805591307238E-2</v>
      </c>
      <c r="AF546" s="73">
        <v>251.39</v>
      </c>
      <c r="AG546" s="73">
        <v>0.83280152356943637</v>
      </c>
      <c r="AI546" s="73">
        <v>1718.92</v>
      </c>
      <c r="AJ546" s="73">
        <v>0.79552603281286605</v>
      </c>
      <c r="AO546" s="219">
        <v>1017</v>
      </c>
      <c r="AP546" s="219">
        <v>20</v>
      </c>
      <c r="AT546" s="260">
        <v>27.97</v>
      </c>
      <c r="AW546" s="260">
        <v>36.1</v>
      </c>
      <c r="AX546" s="260">
        <v>1.4306957372387714</v>
      </c>
      <c r="AZ546" s="73">
        <v>1</v>
      </c>
      <c r="BA546" s="73">
        <v>0.85</v>
      </c>
      <c r="BD546" s="73" t="s">
        <v>13917</v>
      </c>
    </row>
    <row r="547" spans="2:56" x14ac:dyDescent="0.2">
      <c r="B547" s="43">
        <v>1</v>
      </c>
      <c r="C547" s="73" t="s">
        <v>14538</v>
      </c>
      <c r="G547" t="s">
        <v>14080</v>
      </c>
      <c r="H547" s="73" t="s">
        <v>11553</v>
      </c>
      <c r="I547" s="73" t="s">
        <v>14083</v>
      </c>
      <c r="K547" s="73">
        <v>366.48</v>
      </c>
      <c r="L547" s="73">
        <v>3.6284957282598524</v>
      </c>
      <c r="Q547" s="260">
        <v>8.07</v>
      </c>
      <c r="R547" s="260">
        <v>1.0425720702853516E-3</v>
      </c>
      <c r="T547" s="260">
        <v>2337.1</v>
      </c>
      <c r="U547" s="260">
        <v>0.61837620461559184</v>
      </c>
      <c r="W547" s="73">
        <v>1979.93</v>
      </c>
      <c r="X547" s="73">
        <v>2.010783159130658</v>
      </c>
      <c r="Z547" s="73">
        <v>6.03</v>
      </c>
      <c r="AA547" s="73">
        <v>3.0018110475540247E-2</v>
      </c>
      <c r="AC547" s="73">
        <v>4.0199999999999996</v>
      </c>
      <c r="AD547" s="73">
        <v>2.1738315202105399E-2</v>
      </c>
      <c r="AF547" s="73">
        <v>251.39</v>
      </c>
      <c r="AG547" s="73">
        <v>1.177193604556487</v>
      </c>
      <c r="AI547" s="73">
        <v>1718.92</v>
      </c>
      <c r="AJ547" s="73">
        <v>2.9231075260235699</v>
      </c>
      <c r="AO547" s="219">
        <v>1017</v>
      </c>
      <c r="AP547" s="219">
        <v>20</v>
      </c>
      <c r="AT547" s="260">
        <v>27.97</v>
      </c>
      <c r="AW547" s="260">
        <v>36.1</v>
      </c>
      <c r="AX547" s="260">
        <v>0.61837620461559184</v>
      </c>
      <c r="AZ547" s="73">
        <v>1</v>
      </c>
      <c r="BA547" s="73">
        <v>0.51</v>
      </c>
      <c r="BD547" s="73" t="s">
        <v>13917</v>
      </c>
    </row>
    <row r="548" spans="2:56" x14ac:dyDescent="0.2">
      <c r="B548" s="43">
        <v>1</v>
      </c>
      <c r="C548" s="73" t="s">
        <v>14538</v>
      </c>
      <c r="G548" t="s">
        <v>14080</v>
      </c>
      <c r="H548" s="73" t="s">
        <v>11553</v>
      </c>
      <c r="I548" s="73" t="s">
        <v>14083</v>
      </c>
      <c r="K548" s="73">
        <v>366.48</v>
      </c>
      <c r="L548" s="73">
        <v>3.6284957282598524</v>
      </c>
      <c r="Q548" s="260">
        <v>8.07</v>
      </c>
      <c r="R548" s="260">
        <v>1.0425720702853516E-3</v>
      </c>
      <c r="T548" s="260">
        <v>2337.1</v>
      </c>
      <c r="U548" s="260">
        <v>0.61837620461559184</v>
      </c>
      <c r="W548" s="73">
        <v>1979.93</v>
      </c>
      <c r="X548" s="73">
        <v>2.010783159130658</v>
      </c>
      <c r="Z548" s="73">
        <v>6.03</v>
      </c>
      <c r="AA548" s="73">
        <v>3.0018110475540247E-2</v>
      </c>
      <c r="AC548" s="73">
        <v>4.0199999999999996</v>
      </c>
      <c r="AD548" s="73">
        <v>2.1738315202105399E-2</v>
      </c>
      <c r="AF548" s="73">
        <v>251.39</v>
      </c>
      <c r="AG548" s="73">
        <v>1.177193604556487</v>
      </c>
      <c r="AI548" s="73">
        <v>1718.92</v>
      </c>
      <c r="AJ548" s="73">
        <v>2.9231075260235699</v>
      </c>
      <c r="AO548" s="219">
        <v>1017</v>
      </c>
      <c r="AP548" s="219">
        <v>20</v>
      </c>
      <c r="AT548" s="260">
        <v>27.97</v>
      </c>
      <c r="AW548" s="260">
        <v>36.1</v>
      </c>
      <c r="AX548" s="260">
        <v>0.61837620461559184</v>
      </c>
      <c r="AZ548" s="73">
        <v>1</v>
      </c>
      <c r="BA548" s="73">
        <v>0.21</v>
      </c>
      <c r="BD548" s="73" t="s">
        <v>13917</v>
      </c>
    </row>
    <row r="549" spans="2:56" x14ac:dyDescent="0.2">
      <c r="B549" s="43">
        <v>1</v>
      </c>
      <c r="C549" s="73" t="s">
        <v>14538</v>
      </c>
      <c r="G549" t="s">
        <v>14080</v>
      </c>
      <c r="H549" s="73" t="s">
        <v>11553</v>
      </c>
      <c r="I549" s="73" t="s">
        <v>14083</v>
      </c>
      <c r="K549" s="73">
        <v>366.48</v>
      </c>
      <c r="L549" s="73">
        <v>3.6284957282598524</v>
      </c>
      <c r="Q549" s="260">
        <v>8.07</v>
      </c>
      <c r="R549" s="260">
        <v>1.0425720702853516E-3</v>
      </c>
      <c r="T549" s="260">
        <v>2337.1</v>
      </c>
      <c r="U549" s="260">
        <v>0.61837620461559184</v>
      </c>
      <c r="W549" s="73">
        <v>1979.93</v>
      </c>
      <c r="X549" s="73">
        <v>2.010783159130658</v>
      </c>
      <c r="Z549" s="73">
        <v>6.03</v>
      </c>
      <c r="AA549" s="73">
        <v>3.0018110475540247E-2</v>
      </c>
      <c r="AC549" s="73">
        <v>4.0199999999999996</v>
      </c>
      <c r="AD549" s="73">
        <v>2.1738315202105399E-2</v>
      </c>
      <c r="AF549" s="73">
        <v>251.39</v>
      </c>
      <c r="AG549" s="73">
        <v>1.177193604556487</v>
      </c>
      <c r="AI549" s="73">
        <v>1718.92</v>
      </c>
      <c r="AJ549" s="73">
        <v>2.9231075260235699</v>
      </c>
      <c r="AO549" s="219">
        <v>1017</v>
      </c>
      <c r="AP549" s="219">
        <v>20</v>
      </c>
      <c r="AT549" s="260">
        <v>27.97</v>
      </c>
      <c r="AW549" s="260">
        <v>36.1</v>
      </c>
      <c r="AX549" s="260">
        <v>0.61837620461559184</v>
      </c>
      <c r="AZ549" s="73">
        <v>1</v>
      </c>
      <c r="BA549" s="73">
        <v>0.74</v>
      </c>
      <c r="BD549" s="73" t="s">
        <v>13917</v>
      </c>
    </row>
    <row r="550" spans="2:56" x14ac:dyDescent="0.2">
      <c r="B550" s="43">
        <v>1</v>
      </c>
      <c r="C550" s="73" t="s">
        <v>14538</v>
      </c>
      <c r="G550" t="s">
        <v>14080</v>
      </c>
      <c r="H550" s="73" t="s">
        <v>11553</v>
      </c>
      <c r="I550" s="73" t="s">
        <v>14083</v>
      </c>
      <c r="K550" s="73">
        <v>366.48</v>
      </c>
      <c r="L550" s="73">
        <v>3.6284957282598524</v>
      </c>
      <c r="Q550" s="260">
        <v>8.07</v>
      </c>
      <c r="R550" s="260">
        <v>1.0425720702853516E-3</v>
      </c>
      <c r="T550" s="260">
        <v>2337.1</v>
      </c>
      <c r="U550" s="260">
        <v>0.61837620461559184</v>
      </c>
      <c r="W550" s="73">
        <v>1979.93</v>
      </c>
      <c r="X550" s="73">
        <v>2.010783159130658</v>
      </c>
      <c r="Z550" s="73">
        <v>6.03</v>
      </c>
      <c r="AA550" s="73">
        <v>3.0018110475540247E-2</v>
      </c>
      <c r="AC550" s="73">
        <v>4.0199999999999996</v>
      </c>
      <c r="AD550" s="73">
        <v>2.1738315202105399E-2</v>
      </c>
      <c r="AF550" s="73">
        <v>251.39</v>
      </c>
      <c r="AG550" s="73">
        <v>1.177193604556487</v>
      </c>
      <c r="AI550" s="73">
        <v>1718.92</v>
      </c>
      <c r="AJ550" s="73">
        <v>2.9231075260235699</v>
      </c>
      <c r="AO550" s="219">
        <v>251</v>
      </c>
      <c r="AP550" s="219">
        <v>7</v>
      </c>
      <c r="AT550" s="260">
        <v>27.97</v>
      </c>
      <c r="AW550" s="260">
        <v>36.1</v>
      </c>
      <c r="AX550" s="260">
        <v>0.61837620461559184</v>
      </c>
      <c r="AZ550" s="73">
        <v>1</v>
      </c>
      <c r="BA550" s="73">
        <v>0.72</v>
      </c>
      <c r="BD550" s="73" t="s">
        <v>13917</v>
      </c>
    </row>
    <row r="551" spans="2:56" x14ac:dyDescent="0.2">
      <c r="B551" s="43">
        <v>1</v>
      </c>
      <c r="C551" s="73" t="s">
        <v>14538</v>
      </c>
      <c r="G551" t="s">
        <v>14080</v>
      </c>
      <c r="H551" s="73" t="s">
        <v>11553</v>
      </c>
      <c r="I551" s="73" t="s">
        <v>14083</v>
      </c>
      <c r="K551" s="73">
        <v>366.48</v>
      </c>
      <c r="L551" s="73">
        <v>3.6284957282598524</v>
      </c>
      <c r="Q551" s="260">
        <v>8.07</v>
      </c>
      <c r="R551" s="260">
        <v>1.0425720702853516E-3</v>
      </c>
      <c r="T551" s="260">
        <v>2337.1</v>
      </c>
      <c r="U551" s="260">
        <v>0.61837620461559184</v>
      </c>
      <c r="W551" s="73">
        <v>1979.93</v>
      </c>
      <c r="X551" s="73">
        <v>2.010783159130658</v>
      </c>
      <c r="Z551" s="73">
        <v>6.03</v>
      </c>
      <c r="AA551" s="73">
        <v>3.0018110475540247E-2</v>
      </c>
      <c r="AC551" s="73">
        <v>4.0199999999999996</v>
      </c>
      <c r="AD551" s="73">
        <v>2.1738315202105399E-2</v>
      </c>
      <c r="AF551" s="73">
        <v>251.39</v>
      </c>
      <c r="AG551" s="73">
        <v>1.177193604556487</v>
      </c>
      <c r="AI551" s="73">
        <v>1718.92</v>
      </c>
      <c r="AJ551" s="73">
        <v>2.9231075260235699</v>
      </c>
      <c r="AO551" s="219">
        <v>251</v>
      </c>
      <c r="AP551" s="219">
        <v>7</v>
      </c>
      <c r="AT551" s="260">
        <v>27.97</v>
      </c>
      <c r="AW551" s="260">
        <v>36.1</v>
      </c>
      <c r="AX551" s="260">
        <v>0.61837620461559184</v>
      </c>
      <c r="AZ551" s="73">
        <v>1</v>
      </c>
      <c r="BA551" s="73">
        <v>0.51</v>
      </c>
      <c r="BD551" s="73" t="s">
        <v>13917</v>
      </c>
    </row>
    <row r="552" spans="2:56" x14ac:dyDescent="0.2">
      <c r="B552" s="43">
        <v>1</v>
      </c>
      <c r="C552" s="73" t="s">
        <v>14538</v>
      </c>
      <c r="G552" t="s">
        <v>14080</v>
      </c>
      <c r="H552" s="73" t="s">
        <v>11553</v>
      </c>
      <c r="I552" s="73" t="s">
        <v>14083</v>
      </c>
      <c r="K552" s="73">
        <v>366.48</v>
      </c>
      <c r="L552" s="73">
        <v>3.6284957282598524</v>
      </c>
      <c r="Q552" s="260">
        <v>8.07</v>
      </c>
      <c r="R552" s="260">
        <v>1.0425720702853516E-3</v>
      </c>
      <c r="T552" s="260">
        <v>2337.1</v>
      </c>
      <c r="U552" s="260">
        <v>0.61837620461559184</v>
      </c>
      <c r="W552" s="73">
        <v>1979.93</v>
      </c>
      <c r="X552" s="73">
        <v>2.010783159130658</v>
      </c>
      <c r="Z552" s="73">
        <v>6.03</v>
      </c>
      <c r="AA552" s="73">
        <v>3.0018110475540247E-2</v>
      </c>
      <c r="AC552" s="73">
        <v>4.0199999999999996</v>
      </c>
      <c r="AD552" s="73">
        <v>2.1738315202105399E-2</v>
      </c>
      <c r="AF552" s="73">
        <v>251.39</v>
      </c>
      <c r="AG552" s="73">
        <v>1.177193604556487</v>
      </c>
      <c r="AI552" s="73">
        <v>1718.92</v>
      </c>
      <c r="AJ552" s="73">
        <v>2.9231075260235699</v>
      </c>
      <c r="AO552" s="219">
        <v>251</v>
      </c>
      <c r="AP552" s="219">
        <v>7</v>
      </c>
      <c r="AT552" s="260">
        <v>27.97</v>
      </c>
      <c r="AW552" s="260">
        <v>36.1</v>
      </c>
      <c r="AX552" s="260">
        <v>0.61837620461559184</v>
      </c>
      <c r="AZ552" s="73">
        <v>1</v>
      </c>
      <c r="BA552" s="73">
        <v>0.9</v>
      </c>
      <c r="BD552" s="73" t="s">
        <v>13917</v>
      </c>
    </row>
    <row r="553" spans="2:56" x14ac:dyDescent="0.2">
      <c r="B553" s="43">
        <v>1</v>
      </c>
      <c r="C553" s="73" t="s">
        <v>14538</v>
      </c>
      <c r="G553" t="s">
        <v>14080</v>
      </c>
      <c r="H553" s="73" t="s">
        <v>11553</v>
      </c>
      <c r="I553" s="73" t="s">
        <v>14083</v>
      </c>
      <c r="K553" s="73">
        <v>700.55</v>
      </c>
      <c r="L553" s="73">
        <v>1.8684627342097189</v>
      </c>
      <c r="Q553" s="260">
        <v>7.84</v>
      </c>
      <c r="R553" s="260">
        <v>1.0425720702853514E-3</v>
      </c>
      <c r="T553" s="260">
        <v>2324.9499999999998</v>
      </c>
      <c r="U553" s="260">
        <v>0.83582733680859667</v>
      </c>
      <c r="W553" s="73">
        <v>2101.0100000000002</v>
      </c>
      <c r="X553" s="73">
        <v>1.2399452126746462</v>
      </c>
      <c r="Z553" s="73">
        <v>4</v>
      </c>
      <c r="AA553" s="73">
        <v>8.8924736129224295E-3</v>
      </c>
      <c r="AC553" s="73">
        <v>2.67</v>
      </c>
      <c r="AD553" s="73">
        <v>6.2554324217122493E-3</v>
      </c>
      <c r="AF553" s="73">
        <v>166.66</v>
      </c>
      <c r="AG553" s="73">
        <v>0.34823584898993332</v>
      </c>
      <c r="AI553" s="73">
        <v>1916.05</v>
      </c>
      <c r="AJ553" s="73">
        <v>1.4806207386563015</v>
      </c>
      <c r="AO553" s="219">
        <v>251</v>
      </c>
      <c r="AP553" s="219">
        <v>7</v>
      </c>
      <c r="AT553" s="260">
        <v>28.16</v>
      </c>
      <c r="AW553" s="260">
        <v>36.1</v>
      </c>
      <c r="AX553" s="260">
        <v>0.83582733680859667</v>
      </c>
      <c r="AZ553" s="73">
        <v>1</v>
      </c>
      <c r="BA553" s="73">
        <v>0.3</v>
      </c>
      <c r="BD553" s="73" t="s">
        <v>13917</v>
      </c>
    </row>
    <row r="554" spans="2:56" x14ac:dyDescent="0.2">
      <c r="B554" s="43">
        <v>1</v>
      </c>
      <c r="C554" s="73" t="s">
        <v>14538</v>
      </c>
      <c r="G554" t="s">
        <v>14080</v>
      </c>
      <c r="H554" s="73" t="s">
        <v>11553</v>
      </c>
      <c r="I554" s="73" t="s">
        <v>14083</v>
      </c>
      <c r="K554" s="73">
        <v>700.55</v>
      </c>
      <c r="L554" s="73">
        <v>1.8684627342097189</v>
      </c>
      <c r="Q554" s="260">
        <v>7.84</v>
      </c>
      <c r="R554" s="260">
        <v>1.0425720702853514E-3</v>
      </c>
      <c r="T554" s="260">
        <v>2324.9499999999998</v>
      </c>
      <c r="U554" s="260">
        <v>0.83582733680859667</v>
      </c>
      <c r="W554" s="73">
        <v>2101.0100000000002</v>
      </c>
      <c r="X554" s="73">
        <v>1.2399452126746462</v>
      </c>
      <c r="Z554" s="73">
        <v>4</v>
      </c>
      <c r="AA554" s="73">
        <v>8.8924736129224295E-3</v>
      </c>
      <c r="AC554" s="73">
        <v>2.67</v>
      </c>
      <c r="AD554" s="73">
        <v>6.2554324217122493E-3</v>
      </c>
      <c r="AF554" s="73">
        <v>166.66</v>
      </c>
      <c r="AG554" s="73">
        <v>0.34823584898993332</v>
      </c>
      <c r="AI554" s="73">
        <v>1916.05</v>
      </c>
      <c r="AJ554" s="73">
        <v>1.4806207386563015</v>
      </c>
      <c r="AO554" s="219">
        <v>251</v>
      </c>
      <c r="AP554" s="219">
        <v>7</v>
      </c>
      <c r="AT554" s="260">
        <v>28.16</v>
      </c>
      <c r="AW554" s="260">
        <v>36.1</v>
      </c>
      <c r="AX554" s="260">
        <v>0.83582733680859667</v>
      </c>
      <c r="AZ554" s="73">
        <v>1</v>
      </c>
      <c r="BA554" s="73">
        <v>0.75</v>
      </c>
      <c r="BD554" s="73" t="s">
        <v>13917</v>
      </c>
    </row>
    <row r="555" spans="2:56" x14ac:dyDescent="0.2">
      <c r="B555" s="43">
        <v>1</v>
      </c>
      <c r="C555" s="73" t="s">
        <v>14538</v>
      </c>
      <c r="G555" t="s">
        <v>14080</v>
      </c>
      <c r="H555" s="73" t="s">
        <v>11553</v>
      </c>
      <c r="I555" s="73" t="s">
        <v>14083</v>
      </c>
      <c r="K555" s="73">
        <v>700.55</v>
      </c>
      <c r="L555" s="73">
        <v>1.8684627342097189</v>
      </c>
      <c r="Q555" s="260">
        <v>7.84</v>
      </c>
      <c r="R555" s="260">
        <v>1.0425720702853514E-3</v>
      </c>
      <c r="T555" s="260">
        <v>2324.9499999999998</v>
      </c>
      <c r="U555" s="260">
        <v>0.83582733680859667</v>
      </c>
      <c r="W555" s="73">
        <v>2101.0100000000002</v>
      </c>
      <c r="X555" s="73">
        <v>1.2399452126746462</v>
      </c>
      <c r="Z555" s="73">
        <v>4</v>
      </c>
      <c r="AA555" s="73">
        <v>8.8924736129224295E-3</v>
      </c>
      <c r="AC555" s="73">
        <v>2.67</v>
      </c>
      <c r="AD555" s="73">
        <v>6.2554324217122493E-3</v>
      </c>
      <c r="AF555" s="73">
        <v>166.66</v>
      </c>
      <c r="AG555" s="73">
        <v>0.34823584898993332</v>
      </c>
      <c r="AI555" s="73">
        <v>1916.05</v>
      </c>
      <c r="AJ555" s="73">
        <v>1.4806207386563015</v>
      </c>
      <c r="AO555" s="219">
        <v>251</v>
      </c>
      <c r="AP555" s="219">
        <v>7</v>
      </c>
      <c r="AT555" s="260">
        <v>28.16</v>
      </c>
      <c r="AW555" s="260">
        <v>36.1</v>
      </c>
      <c r="AX555" s="260">
        <v>0.83582733680859667</v>
      </c>
      <c r="AZ555" s="73">
        <v>1</v>
      </c>
      <c r="BA555" s="73">
        <v>0.39</v>
      </c>
      <c r="BD555" s="73" t="s">
        <v>13917</v>
      </c>
    </row>
    <row r="556" spans="2:56" x14ac:dyDescent="0.2">
      <c r="B556" s="43">
        <v>1</v>
      </c>
      <c r="C556" s="73" t="s">
        <v>14538</v>
      </c>
      <c r="G556" t="s">
        <v>14080</v>
      </c>
      <c r="H556" s="73" t="s">
        <v>11553</v>
      </c>
      <c r="I556" s="73" t="s">
        <v>14083</v>
      </c>
      <c r="K556" s="73">
        <v>700.55</v>
      </c>
      <c r="L556" s="73">
        <v>1.8684627342097189</v>
      </c>
      <c r="Q556" s="260">
        <v>7.84</v>
      </c>
      <c r="R556" s="260">
        <v>1.0425720702853514E-3</v>
      </c>
      <c r="T556" s="260">
        <v>2324.9499999999998</v>
      </c>
      <c r="U556" s="260">
        <v>0.83582733680859667</v>
      </c>
      <c r="W556" s="73">
        <v>2101.0100000000002</v>
      </c>
      <c r="X556" s="73">
        <v>1.2399452126746462</v>
      </c>
      <c r="Z556" s="73">
        <v>4</v>
      </c>
      <c r="AA556" s="73">
        <v>8.8924736129224295E-3</v>
      </c>
      <c r="AC556" s="73">
        <v>2.67</v>
      </c>
      <c r="AD556" s="73">
        <v>6.2554324217122493E-3</v>
      </c>
      <c r="AF556" s="73">
        <v>166.66</v>
      </c>
      <c r="AG556" s="73">
        <v>0.34823584898993332</v>
      </c>
      <c r="AI556" s="73">
        <v>1916.05</v>
      </c>
      <c r="AJ556" s="73">
        <v>1.4806207386563015</v>
      </c>
      <c r="AO556" s="219">
        <v>1017</v>
      </c>
      <c r="AP556" s="219">
        <v>20</v>
      </c>
      <c r="AT556" s="260">
        <v>28.16</v>
      </c>
      <c r="AW556" s="260">
        <v>36.1</v>
      </c>
      <c r="AX556" s="260">
        <v>0.83582733680859667</v>
      </c>
      <c r="AZ556" s="73">
        <v>1</v>
      </c>
      <c r="BA556" s="73">
        <v>0.27</v>
      </c>
      <c r="BD556" s="73" t="s">
        <v>13917</v>
      </c>
    </row>
    <row r="557" spans="2:56" x14ac:dyDescent="0.2">
      <c r="B557" s="43">
        <v>1</v>
      </c>
      <c r="C557" s="73" t="s">
        <v>14538</v>
      </c>
      <c r="G557" t="s">
        <v>14080</v>
      </c>
      <c r="H557" s="73" t="s">
        <v>11553</v>
      </c>
      <c r="I557" s="73" t="s">
        <v>14083</v>
      </c>
      <c r="K557" s="73">
        <v>700.55</v>
      </c>
      <c r="L557" s="73">
        <v>3.6284957282598524</v>
      </c>
      <c r="Q557" s="260">
        <v>7.84</v>
      </c>
      <c r="R557" s="260">
        <v>1.0425720702853516E-3</v>
      </c>
      <c r="T557" s="260">
        <v>2324.9499999999998</v>
      </c>
      <c r="U557" s="260">
        <v>0.61837620461559184</v>
      </c>
      <c r="W557" s="73">
        <v>2101.0100000000002</v>
      </c>
      <c r="X557" s="73">
        <v>2.010783159130658</v>
      </c>
      <c r="Z557" s="73">
        <v>4</v>
      </c>
      <c r="AA557" s="73">
        <v>3.0018110475540247E-2</v>
      </c>
      <c r="AC557" s="73">
        <v>2.67</v>
      </c>
      <c r="AD557" s="73">
        <v>2.1738315202105399E-2</v>
      </c>
      <c r="AF557" s="73">
        <v>166.66</v>
      </c>
      <c r="AG557" s="73">
        <v>1.177193604556487</v>
      </c>
      <c r="AI557" s="73">
        <v>1916.05</v>
      </c>
      <c r="AJ557" s="73">
        <v>2.9231075260235699</v>
      </c>
      <c r="AO557" s="219">
        <v>1017</v>
      </c>
      <c r="AP557" s="219">
        <v>20</v>
      </c>
      <c r="AT557" s="260">
        <v>28.16</v>
      </c>
      <c r="AW557" s="260">
        <v>36.1</v>
      </c>
      <c r="AX557" s="260">
        <v>0.61837620461559184</v>
      </c>
      <c r="AZ557" s="73">
        <v>1</v>
      </c>
      <c r="BA557" s="73">
        <v>0.51</v>
      </c>
      <c r="BD557" s="73" t="s">
        <v>13917</v>
      </c>
    </row>
    <row r="558" spans="2:56" x14ac:dyDescent="0.2">
      <c r="B558" s="43">
        <v>1</v>
      </c>
      <c r="C558" s="73" t="s">
        <v>14538</v>
      </c>
      <c r="G558" t="s">
        <v>14080</v>
      </c>
      <c r="H558" s="73" t="s">
        <v>11553</v>
      </c>
      <c r="I558" s="73" t="s">
        <v>14083</v>
      </c>
      <c r="K558" s="73">
        <v>700.55</v>
      </c>
      <c r="L558" s="73">
        <v>3.6284957282598524</v>
      </c>
      <c r="Q558" s="260">
        <v>7.84</v>
      </c>
      <c r="R558" s="260">
        <v>1.0425720702853516E-3</v>
      </c>
      <c r="T558" s="260">
        <v>2324.9499999999998</v>
      </c>
      <c r="U558" s="260">
        <v>0.61837620461559184</v>
      </c>
      <c r="W558" s="73">
        <v>2101.0100000000002</v>
      </c>
      <c r="X558" s="73">
        <v>2.010783159130658</v>
      </c>
      <c r="Z558" s="73">
        <v>4</v>
      </c>
      <c r="AA558" s="73">
        <v>3.0018110475540247E-2</v>
      </c>
      <c r="AC558" s="73">
        <v>2.67</v>
      </c>
      <c r="AD558" s="73">
        <v>2.1738315202105399E-2</v>
      </c>
      <c r="AF558" s="73">
        <v>166.66</v>
      </c>
      <c r="AG558" s="73">
        <v>1.177193604556487</v>
      </c>
      <c r="AI558" s="73">
        <v>1916.05</v>
      </c>
      <c r="AJ558" s="73">
        <v>2.9231075260235699</v>
      </c>
      <c r="AO558" s="219">
        <v>1017</v>
      </c>
      <c r="AP558" s="219">
        <v>20</v>
      </c>
      <c r="AT558" s="260">
        <v>28.16</v>
      </c>
      <c r="AW558" s="260">
        <v>36.1</v>
      </c>
      <c r="AX558" s="260">
        <v>0.61837620461559184</v>
      </c>
      <c r="AZ558" s="73">
        <v>1</v>
      </c>
      <c r="BA558" s="73">
        <v>0.44</v>
      </c>
      <c r="BD558" s="73" t="s">
        <v>13917</v>
      </c>
    </row>
    <row r="559" spans="2:56" ht="16" customHeight="1" x14ac:dyDescent="0.2">
      <c r="B559" s="43">
        <v>1</v>
      </c>
      <c r="C559" s="73" t="s">
        <v>14538</v>
      </c>
      <c r="G559" t="s">
        <v>14080</v>
      </c>
      <c r="H559" s="73" t="s">
        <v>11553</v>
      </c>
      <c r="I559" s="73" t="s">
        <v>14083</v>
      </c>
      <c r="K559" s="73">
        <v>700.55</v>
      </c>
      <c r="L559" s="73">
        <v>3.6284957282598524</v>
      </c>
      <c r="Q559" s="260">
        <v>7.84</v>
      </c>
      <c r="R559" s="260">
        <v>1.0425720702853516E-3</v>
      </c>
      <c r="T559" s="260">
        <v>2324.9499999999998</v>
      </c>
      <c r="U559" s="260">
        <v>0.61837620461559184</v>
      </c>
      <c r="W559" s="73">
        <v>2101.0100000000002</v>
      </c>
      <c r="X559" s="73">
        <v>2.010783159130658</v>
      </c>
      <c r="Z559" s="73">
        <v>4</v>
      </c>
      <c r="AA559" s="73">
        <v>3.0018110475540247E-2</v>
      </c>
      <c r="AC559" s="73">
        <v>2.67</v>
      </c>
      <c r="AD559" s="73">
        <v>2.1738315202105399E-2</v>
      </c>
      <c r="AF559" s="73">
        <v>166.66</v>
      </c>
      <c r="AG559" s="73">
        <v>1.177193604556487</v>
      </c>
      <c r="AI559" s="73">
        <v>1916.05</v>
      </c>
      <c r="AJ559" s="73">
        <v>2.9231075260235699</v>
      </c>
      <c r="AO559" s="219">
        <v>1017</v>
      </c>
      <c r="AP559" s="219">
        <v>20</v>
      </c>
      <c r="AT559" s="260">
        <v>28.16</v>
      </c>
      <c r="AW559" s="260">
        <v>36.1</v>
      </c>
      <c r="AX559" s="260">
        <v>0.61837620461559184</v>
      </c>
      <c r="AZ559" s="73">
        <v>1</v>
      </c>
      <c r="BA559" s="73">
        <v>0.81</v>
      </c>
      <c r="BD559" s="73" t="s">
        <v>13917</v>
      </c>
    </row>
    <row r="560" spans="2:56" x14ac:dyDescent="0.2">
      <c r="B560" s="43">
        <v>1</v>
      </c>
      <c r="C560" s="73" t="s">
        <v>14538</v>
      </c>
      <c r="G560" t="s">
        <v>14080</v>
      </c>
      <c r="H560" s="73" t="s">
        <v>11553</v>
      </c>
      <c r="I560" s="73" t="s">
        <v>14083</v>
      </c>
      <c r="K560" s="73">
        <v>700.55</v>
      </c>
      <c r="L560" s="73">
        <v>3.6284957282598524</v>
      </c>
      <c r="Q560" s="260">
        <v>7.84</v>
      </c>
      <c r="R560" s="260">
        <v>1.0425720702853516E-3</v>
      </c>
      <c r="T560" s="260">
        <v>2324.9499999999998</v>
      </c>
      <c r="U560" s="260">
        <v>0.61837620461559184</v>
      </c>
      <c r="W560" s="73">
        <v>2101.0100000000002</v>
      </c>
      <c r="X560" s="73">
        <v>2.010783159130658</v>
      </c>
      <c r="Z560" s="73">
        <v>4</v>
      </c>
      <c r="AA560" s="73">
        <v>3.0018110475540247E-2</v>
      </c>
      <c r="AC560" s="73">
        <v>2.67</v>
      </c>
      <c r="AD560" s="73">
        <v>2.1738315202105399E-2</v>
      </c>
      <c r="AF560" s="73">
        <v>166.66</v>
      </c>
      <c r="AG560" s="73">
        <v>1.177193604556487</v>
      </c>
      <c r="AI560" s="73">
        <v>1916.05</v>
      </c>
      <c r="AJ560" s="73">
        <v>2.9231075260235699</v>
      </c>
      <c r="AO560" s="219">
        <v>251</v>
      </c>
      <c r="AP560" s="219">
        <v>7</v>
      </c>
      <c r="AT560" s="260">
        <v>28.16</v>
      </c>
      <c r="AW560" s="260">
        <v>36.1</v>
      </c>
      <c r="AX560" s="260">
        <v>0.61837620461559184</v>
      </c>
      <c r="AZ560" s="73">
        <v>1</v>
      </c>
      <c r="BA560" s="73">
        <v>0.48</v>
      </c>
      <c r="BD560" s="73" t="s">
        <v>13917</v>
      </c>
    </row>
    <row r="561" spans="2:56" x14ac:dyDescent="0.2">
      <c r="B561" s="43">
        <v>1</v>
      </c>
      <c r="C561" s="73" t="s">
        <v>14538</v>
      </c>
      <c r="G561" t="s">
        <v>14080</v>
      </c>
      <c r="H561" s="73" t="s">
        <v>11553</v>
      </c>
      <c r="I561" s="73" t="s">
        <v>14083</v>
      </c>
      <c r="K561" s="73">
        <v>700.55</v>
      </c>
      <c r="L561" s="73">
        <v>3.6284957282598524</v>
      </c>
      <c r="Q561" s="260">
        <v>7.84</v>
      </c>
      <c r="R561" s="260">
        <v>1.0425720702853516E-3</v>
      </c>
      <c r="T561" s="260">
        <v>2324.9499999999998</v>
      </c>
      <c r="U561" s="260">
        <v>0.61837620461559184</v>
      </c>
      <c r="W561" s="73">
        <v>2101.0100000000002</v>
      </c>
      <c r="X561" s="73">
        <v>2.010783159130658</v>
      </c>
      <c r="Z561" s="73">
        <v>4</v>
      </c>
      <c r="AA561" s="73">
        <v>3.0018110475540247E-2</v>
      </c>
      <c r="AC561" s="73">
        <v>2.67</v>
      </c>
      <c r="AD561" s="73">
        <v>2.1738315202105399E-2</v>
      </c>
      <c r="AF561" s="73">
        <v>166.66</v>
      </c>
      <c r="AG561" s="73">
        <v>1.177193604556487</v>
      </c>
      <c r="AI561" s="73">
        <v>1916.05</v>
      </c>
      <c r="AJ561" s="73">
        <v>2.9231075260235699</v>
      </c>
      <c r="AO561" s="219">
        <v>251</v>
      </c>
      <c r="AP561" s="219">
        <v>7</v>
      </c>
      <c r="AT561" s="260">
        <v>28.16</v>
      </c>
      <c r="AW561" s="260">
        <v>36.1</v>
      </c>
      <c r="AX561" s="260">
        <v>0.61837620461559184</v>
      </c>
      <c r="AZ561" s="73">
        <v>1</v>
      </c>
      <c r="BA561" s="73">
        <v>0.53</v>
      </c>
      <c r="BD561" s="73" t="s">
        <v>13917</v>
      </c>
    </row>
    <row r="562" spans="2:56" x14ac:dyDescent="0.2">
      <c r="B562" s="43">
        <v>1</v>
      </c>
      <c r="C562" s="73" t="s">
        <v>14538</v>
      </c>
      <c r="G562" t="s">
        <v>14080</v>
      </c>
      <c r="H562" s="73" t="s">
        <v>11553</v>
      </c>
      <c r="I562" s="73" t="s">
        <v>14083</v>
      </c>
      <c r="K562" s="73">
        <v>700.55</v>
      </c>
      <c r="L562" s="73">
        <v>3.6284957282598524</v>
      </c>
      <c r="Q562" s="260">
        <v>7.84</v>
      </c>
      <c r="R562" s="260">
        <v>1.0425720702853516E-3</v>
      </c>
      <c r="T562" s="260">
        <v>2324.9499999999998</v>
      </c>
      <c r="U562" s="260">
        <v>0.61837620461559184</v>
      </c>
      <c r="W562" s="73">
        <v>2101.0100000000002</v>
      </c>
      <c r="X562" s="73">
        <v>2.010783159130658</v>
      </c>
      <c r="Z562" s="73">
        <v>4</v>
      </c>
      <c r="AA562" s="73">
        <v>3.0018110475540247E-2</v>
      </c>
      <c r="AC562" s="73">
        <v>2.67</v>
      </c>
      <c r="AD562" s="73">
        <v>2.1738315202105399E-2</v>
      </c>
      <c r="AF562" s="73">
        <v>166.66</v>
      </c>
      <c r="AG562" s="73">
        <v>1.177193604556487</v>
      </c>
      <c r="AI562" s="73">
        <v>1916.05</v>
      </c>
      <c r="AJ562" s="73">
        <v>2.9231075260235699</v>
      </c>
      <c r="AO562" s="219">
        <v>251</v>
      </c>
      <c r="AP562" s="219">
        <v>7</v>
      </c>
      <c r="AT562" s="260">
        <v>28.16</v>
      </c>
      <c r="AW562" s="260">
        <v>36.1</v>
      </c>
      <c r="AX562" s="260">
        <v>0.61837620461559184</v>
      </c>
      <c r="AZ562" s="73">
        <v>1</v>
      </c>
      <c r="BA562" s="73">
        <v>0.6</v>
      </c>
      <c r="BD562" s="73" t="s">
        <v>13917</v>
      </c>
    </row>
    <row r="563" spans="2:56" x14ac:dyDescent="0.2">
      <c r="B563" s="43">
        <v>1</v>
      </c>
      <c r="C563" s="73" t="s">
        <v>14538</v>
      </c>
      <c r="G563" t="s">
        <v>14080</v>
      </c>
      <c r="H563" s="73" t="s">
        <v>11553</v>
      </c>
      <c r="I563" s="73" t="s">
        <v>14083</v>
      </c>
      <c r="K563" s="73">
        <v>717.16</v>
      </c>
      <c r="L563" s="73">
        <v>1.8684627342097189</v>
      </c>
      <c r="Q563" s="260">
        <v>7.83</v>
      </c>
      <c r="R563" s="260">
        <v>1.0425720702853514E-3</v>
      </c>
      <c r="T563" s="260">
        <v>2333.6</v>
      </c>
      <c r="U563" s="260">
        <v>0.83582733680859667</v>
      </c>
      <c r="W563" s="73">
        <v>2115.0500000000002</v>
      </c>
      <c r="X563" s="73">
        <v>1.2399452126746462</v>
      </c>
      <c r="Z563" s="73">
        <v>3.92</v>
      </c>
      <c r="AA563" s="73">
        <v>8.8924736129224295E-3</v>
      </c>
      <c r="AC563" s="73">
        <v>2.61</v>
      </c>
      <c r="AD563" s="73">
        <v>6.2554324217122493E-3</v>
      </c>
      <c r="AF563" s="73">
        <v>163.51</v>
      </c>
      <c r="AG563" s="73">
        <v>0.34823584898993332</v>
      </c>
      <c r="AI563" s="73">
        <v>1932.72</v>
      </c>
      <c r="AJ563" s="73">
        <v>1.4806207386563015</v>
      </c>
      <c r="AO563" s="219">
        <v>251</v>
      </c>
      <c r="AP563" s="219">
        <v>7</v>
      </c>
      <c r="AT563" s="260">
        <v>27.98</v>
      </c>
      <c r="AW563" s="260">
        <v>36.1</v>
      </c>
      <c r="AX563" s="260">
        <v>0.83582733680859667</v>
      </c>
      <c r="AZ563" s="73">
        <v>1</v>
      </c>
      <c r="BA563" s="73">
        <v>0.55000000000000004</v>
      </c>
      <c r="BD563" s="73" t="s">
        <v>13917</v>
      </c>
    </row>
    <row r="564" spans="2:56" x14ac:dyDescent="0.2">
      <c r="B564" s="43">
        <v>1</v>
      </c>
      <c r="C564" s="73" t="s">
        <v>14538</v>
      </c>
      <c r="G564" t="s">
        <v>14080</v>
      </c>
      <c r="H564" s="73" t="s">
        <v>11553</v>
      </c>
      <c r="I564" s="73" t="s">
        <v>14083</v>
      </c>
      <c r="K564" s="73">
        <v>717.16</v>
      </c>
      <c r="L564" s="73">
        <v>1.8684627342097189</v>
      </c>
      <c r="Q564" s="260">
        <v>7.83</v>
      </c>
      <c r="R564" s="260">
        <v>1.0425720702853514E-3</v>
      </c>
      <c r="T564" s="260">
        <v>2333.6</v>
      </c>
      <c r="U564" s="260">
        <v>0.83582733680859667</v>
      </c>
      <c r="W564" s="73">
        <v>2115.0500000000002</v>
      </c>
      <c r="X564" s="73">
        <v>1.2399452126746462</v>
      </c>
      <c r="Z564" s="73">
        <v>3.92</v>
      </c>
      <c r="AA564" s="73">
        <v>8.8924736129224295E-3</v>
      </c>
      <c r="AC564" s="73">
        <v>2.61</v>
      </c>
      <c r="AD564" s="73">
        <v>6.2554324217122493E-3</v>
      </c>
      <c r="AF564" s="73">
        <v>163.51</v>
      </c>
      <c r="AG564" s="73">
        <v>0.34823584898993332</v>
      </c>
      <c r="AI564" s="73">
        <v>1932.72</v>
      </c>
      <c r="AJ564" s="73">
        <v>1.4806207386563015</v>
      </c>
      <c r="AO564" s="219">
        <v>251</v>
      </c>
      <c r="AP564" s="219">
        <v>7</v>
      </c>
      <c r="AT564" s="260">
        <v>27.98</v>
      </c>
      <c r="AW564" s="260">
        <v>36.1</v>
      </c>
      <c r="AX564" s="260">
        <v>0.83582733680859667</v>
      </c>
      <c r="AZ564" s="73">
        <v>1</v>
      </c>
      <c r="BA564" s="73">
        <v>0.66</v>
      </c>
      <c r="BD564" s="73" t="s">
        <v>13917</v>
      </c>
    </row>
    <row r="565" spans="2:56" x14ac:dyDescent="0.2">
      <c r="B565" s="43">
        <v>1</v>
      </c>
      <c r="C565" s="73" t="s">
        <v>14538</v>
      </c>
      <c r="G565" t="s">
        <v>14080</v>
      </c>
      <c r="H565" s="73" t="s">
        <v>11553</v>
      </c>
      <c r="I565" s="73" t="s">
        <v>14083</v>
      </c>
      <c r="K565" s="73">
        <v>717.16</v>
      </c>
      <c r="L565" s="73">
        <v>1.8684627342097189</v>
      </c>
      <c r="Q565" s="260">
        <v>7.83</v>
      </c>
      <c r="R565" s="260">
        <v>1.0425720702853514E-3</v>
      </c>
      <c r="T565" s="260">
        <v>2333.6</v>
      </c>
      <c r="U565" s="260">
        <v>0.83582733680859667</v>
      </c>
      <c r="W565" s="73">
        <v>2115.0500000000002</v>
      </c>
      <c r="X565" s="73">
        <v>1.2399452126746462</v>
      </c>
      <c r="Z565" s="73">
        <v>3.92</v>
      </c>
      <c r="AA565" s="73">
        <v>8.8924736129224295E-3</v>
      </c>
      <c r="AC565" s="73">
        <v>2.61</v>
      </c>
      <c r="AD565" s="73">
        <v>6.2554324217122493E-3</v>
      </c>
      <c r="AF565" s="73">
        <v>163.51</v>
      </c>
      <c r="AG565" s="73">
        <v>0.34823584898993332</v>
      </c>
      <c r="AI565" s="73">
        <v>1932.72</v>
      </c>
      <c r="AJ565" s="73">
        <v>1.4806207386563015</v>
      </c>
      <c r="AO565" s="219">
        <v>251</v>
      </c>
      <c r="AP565" s="219">
        <v>7</v>
      </c>
      <c r="AT565" s="260">
        <v>27.98</v>
      </c>
      <c r="AW565" s="260">
        <v>36.1</v>
      </c>
      <c r="AX565" s="260">
        <v>0.83582733680859667</v>
      </c>
      <c r="AZ565" s="73">
        <v>1</v>
      </c>
      <c r="BA565" s="73">
        <v>0.92</v>
      </c>
      <c r="BD565" s="73" t="s">
        <v>13917</v>
      </c>
    </row>
    <row r="566" spans="2:56" x14ac:dyDescent="0.2">
      <c r="B566" s="43">
        <v>1</v>
      </c>
      <c r="C566" s="73" t="s">
        <v>14538</v>
      </c>
      <c r="G566" t="s">
        <v>14080</v>
      </c>
      <c r="H566" s="73" t="s">
        <v>11553</v>
      </c>
      <c r="I566" s="73" t="s">
        <v>14083</v>
      </c>
      <c r="K566" s="73">
        <v>717.16</v>
      </c>
      <c r="L566" s="73">
        <v>1.8684627342097189</v>
      </c>
      <c r="Q566" s="260">
        <v>7.83</v>
      </c>
      <c r="R566" s="260">
        <v>1.0425720702853514E-3</v>
      </c>
      <c r="T566" s="260">
        <v>2333.6</v>
      </c>
      <c r="U566" s="260">
        <v>0.83582733680859667</v>
      </c>
      <c r="W566" s="73">
        <v>2115.0500000000002</v>
      </c>
      <c r="X566" s="73">
        <v>1.2399452126746462</v>
      </c>
      <c r="Z566" s="73">
        <v>3.92</v>
      </c>
      <c r="AA566" s="73">
        <v>8.8924736129224295E-3</v>
      </c>
      <c r="AC566" s="73">
        <v>2.61</v>
      </c>
      <c r="AD566" s="73">
        <v>6.2554324217122493E-3</v>
      </c>
      <c r="AF566" s="73">
        <v>163.51</v>
      </c>
      <c r="AG566" s="73">
        <v>0.34823584898993332</v>
      </c>
      <c r="AI566" s="73">
        <v>1932.72</v>
      </c>
      <c r="AJ566" s="73">
        <v>1.4806207386563015</v>
      </c>
      <c r="AO566" s="219">
        <v>1017</v>
      </c>
      <c r="AP566" s="219">
        <v>20</v>
      </c>
      <c r="AT566" s="260">
        <v>27.98</v>
      </c>
      <c r="AW566" s="260">
        <v>36.1</v>
      </c>
      <c r="AX566" s="260">
        <v>0.83582733680859667</v>
      </c>
      <c r="AZ566" s="73">
        <v>1</v>
      </c>
      <c r="BA566" s="73">
        <v>0.52</v>
      </c>
      <c r="BD566" s="73" t="s">
        <v>13917</v>
      </c>
    </row>
    <row r="567" spans="2:56" x14ac:dyDescent="0.2">
      <c r="B567" s="43">
        <v>1</v>
      </c>
      <c r="C567" s="73" t="s">
        <v>14538</v>
      </c>
      <c r="G567" t="s">
        <v>14080</v>
      </c>
      <c r="H567" s="73" t="s">
        <v>11553</v>
      </c>
      <c r="I567" s="73" t="s">
        <v>14083</v>
      </c>
      <c r="K567" s="73">
        <v>717.16</v>
      </c>
      <c r="L567" s="73">
        <v>1.8684627342097189</v>
      </c>
      <c r="Q567" s="260">
        <v>7.83</v>
      </c>
      <c r="R567" s="260">
        <v>1.0425720702853514E-3</v>
      </c>
      <c r="T567" s="260">
        <v>2333.6</v>
      </c>
      <c r="U567" s="260">
        <v>0.83582733680859667</v>
      </c>
      <c r="W567" s="73">
        <v>2115.0500000000002</v>
      </c>
      <c r="X567" s="73">
        <v>1.2399452126746462</v>
      </c>
      <c r="Z567" s="73">
        <v>3.92</v>
      </c>
      <c r="AA567" s="73">
        <v>8.8924736129224295E-3</v>
      </c>
      <c r="AC567" s="73">
        <v>2.61</v>
      </c>
      <c r="AD567" s="73">
        <v>6.2554324217122493E-3</v>
      </c>
      <c r="AF567" s="73">
        <v>163.51</v>
      </c>
      <c r="AG567" s="73">
        <v>0.34823584898993332</v>
      </c>
      <c r="AI567" s="73">
        <v>1932.72</v>
      </c>
      <c r="AJ567" s="73">
        <v>1.4806207386563015</v>
      </c>
      <c r="AO567" s="219">
        <v>1017</v>
      </c>
      <c r="AP567" s="219">
        <v>20</v>
      </c>
      <c r="AT567" s="260">
        <v>27.98</v>
      </c>
      <c r="AW567" s="260">
        <v>36.1</v>
      </c>
      <c r="AX567" s="260">
        <v>0.83582733680859667</v>
      </c>
      <c r="AZ567" s="73">
        <v>1</v>
      </c>
      <c r="BA567" s="73">
        <v>0.3</v>
      </c>
      <c r="BD567" s="73" t="s">
        <v>13917</v>
      </c>
    </row>
    <row r="568" spans="2:56" x14ac:dyDescent="0.2">
      <c r="B568" s="43">
        <v>1</v>
      </c>
      <c r="C568" s="73" t="s">
        <v>14538</v>
      </c>
      <c r="G568" t="s">
        <v>14080</v>
      </c>
      <c r="H568" s="73" t="s">
        <v>11553</v>
      </c>
      <c r="I568" s="73" t="s">
        <v>14083</v>
      </c>
      <c r="K568" s="73">
        <v>717.16</v>
      </c>
      <c r="L568" s="73">
        <v>1.8684627342097189</v>
      </c>
      <c r="Q568" s="260">
        <v>7.83</v>
      </c>
      <c r="R568" s="260">
        <v>1.0425720702853514E-3</v>
      </c>
      <c r="T568" s="260">
        <v>2333.6</v>
      </c>
      <c r="U568" s="260">
        <v>0.83582733680859667</v>
      </c>
      <c r="W568" s="73">
        <v>2115.0500000000002</v>
      </c>
      <c r="X568" s="73">
        <v>1.2399452126746462</v>
      </c>
      <c r="Z568" s="73">
        <v>3.92</v>
      </c>
      <c r="AA568" s="73">
        <v>8.8924736129224295E-3</v>
      </c>
      <c r="AC568" s="73">
        <v>2.61</v>
      </c>
      <c r="AD568" s="73">
        <v>6.2554324217122493E-3</v>
      </c>
      <c r="AF568" s="73">
        <v>163.51</v>
      </c>
      <c r="AG568" s="73">
        <v>0.34823584898993332</v>
      </c>
      <c r="AI568" s="73">
        <v>1932.72</v>
      </c>
      <c r="AJ568" s="73">
        <v>1.4806207386563015</v>
      </c>
      <c r="AO568" s="219">
        <v>1017</v>
      </c>
      <c r="AP568" s="219">
        <v>20</v>
      </c>
      <c r="AT568" s="260">
        <v>27.98</v>
      </c>
      <c r="AW568" s="260">
        <v>36.1</v>
      </c>
      <c r="AX568" s="260">
        <v>0.83582733680859667</v>
      </c>
      <c r="AZ568" s="73">
        <v>1</v>
      </c>
      <c r="BA568" s="73">
        <v>0.8</v>
      </c>
      <c r="BD568" s="73" t="s">
        <v>13917</v>
      </c>
    </row>
    <row r="569" spans="2:56" x14ac:dyDescent="0.2">
      <c r="B569" s="43">
        <v>1</v>
      </c>
      <c r="C569" s="73" t="s">
        <v>14538</v>
      </c>
      <c r="G569" t="s">
        <v>14080</v>
      </c>
      <c r="H569" s="73" t="s">
        <v>11553</v>
      </c>
      <c r="I569" s="73" t="s">
        <v>14083</v>
      </c>
      <c r="K569" s="73">
        <v>717.16</v>
      </c>
      <c r="L569" s="73">
        <v>3.6284957282598524</v>
      </c>
      <c r="Q569" s="260">
        <v>7.83</v>
      </c>
      <c r="R569" s="260">
        <v>1.0425720702853516E-3</v>
      </c>
      <c r="T569" s="260">
        <v>2333.6</v>
      </c>
      <c r="U569" s="260">
        <v>0.61837620461559184</v>
      </c>
      <c r="W569" s="73">
        <v>2115.0500000000002</v>
      </c>
      <c r="X569" s="73">
        <v>2.010783159130658</v>
      </c>
      <c r="Z569" s="73">
        <v>3.92</v>
      </c>
      <c r="AA569" s="73">
        <v>3.0018110475540247E-2</v>
      </c>
      <c r="AC569" s="73">
        <v>2.61</v>
      </c>
      <c r="AD569" s="73">
        <v>2.1738315202105399E-2</v>
      </c>
      <c r="AF569" s="73">
        <v>163.51</v>
      </c>
      <c r="AG569" s="73">
        <v>1.177193604556487</v>
      </c>
      <c r="AI569" s="73">
        <v>1932.72</v>
      </c>
      <c r="AJ569" s="73">
        <v>2.9231075260235699</v>
      </c>
      <c r="AO569" s="219">
        <v>1017</v>
      </c>
      <c r="AP569" s="219">
        <v>20</v>
      </c>
      <c r="AT569" s="260">
        <v>27.98</v>
      </c>
      <c r="AW569" s="260">
        <v>36.1</v>
      </c>
      <c r="AX569" s="260">
        <v>0.61837620461559184</v>
      </c>
      <c r="AZ569" s="73">
        <v>1</v>
      </c>
      <c r="BA569" s="73">
        <v>0.28000000000000003</v>
      </c>
      <c r="BD569" s="73" t="s">
        <v>13917</v>
      </c>
    </row>
    <row r="570" spans="2:56" x14ac:dyDescent="0.2">
      <c r="B570" s="43">
        <v>1</v>
      </c>
      <c r="C570" s="73" t="s">
        <v>14538</v>
      </c>
      <c r="G570" t="s">
        <v>14080</v>
      </c>
      <c r="H570" s="73" t="s">
        <v>11553</v>
      </c>
      <c r="I570" s="73" t="s">
        <v>14083</v>
      </c>
      <c r="K570" s="73">
        <v>717.16</v>
      </c>
      <c r="L570" s="73">
        <v>3.6284957282598524</v>
      </c>
      <c r="Q570" s="260">
        <v>7.83</v>
      </c>
      <c r="R570" s="260">
        <v>1.0425720702853516E-3</v>
      </c>
      <c r="T570" s="260">
        <v>2333.6</v>
      </c>
      <c r="U570" s="260">
        <v>0.61837620461559184</v>
      </c>
      <c r="W570" s="73">
        <v>2115.0500000000002</v>
      </c>
      <c r="X570" s="73">
        <v>2.010783159130658</v>
      </c>
      <c r="Z570" s="73">
        <v>3.92</v>
      </c>
      <c r="AA570" s="73">
        <v>3.0018110475540247E-2</v>
      </c>
      <c r="AC570" s="73">
        <v>2.61</v>
      </c>
      <c r="AD570" s="73">
        <v>2.1738315202105399E-2</v>
      </c>
      <c r="AF570" s="73">
        <v>163.51</v>
      </c>
      <c r="AG570" s="73">
        <v>1.177193604556487</v>
      </c>
      <c r="AI570" s="73">
        <v>1932.72</v>
      </c>
      <c r="AJ570" s="73">
        <v>2.9231075260235699</v>
      </c>
      <c r="AO570" s="219">
        <v>1017</v>
      </c>
      <c r="AP570" s="219">
        <v>20</v>
      </c>
      <c r="AT570" s="260">
        <v>27.98</v>
      </c>
      <c r="AW570" s="260">
        <v>36.1</v>
      </c>
      <c r="AX570" s="260">
        <v>0.61837620461559184</v>
      </c>
      <c r="AZ570" s="73">
        <v>1</v>
      </c>
      <c r="BA570" s="73">
        <v>0.53</v>
      </c>
      <c r="BD570" s="73" t="s">
        <v>13917</v>
      </c>
    </row>
    <row r="571" spans="2:56" x14ac:dyDescent="0.2">
      <c r="B571" s="43">
        <v>1</v>
      </c>
      <c r="C571" s="73" t="s">
        <v>14538</v>
      </c>
      <c r="G571" t="s">
        <v>14080</v>
      </c>
      <c r="H571" s="73" t="s">
        <v>11553</v>
      </c>
      <c r="I571" s="73" t="s">
        <v>14083</v>
      </c>
      <c r="K571" s="73">
        <v>717.16</v>
      </c>
      <c r="L571" s="73">
        <v>3.6284957282598524</v>
      </c>
      <c r="Q571" s="260">
        <v>7.83</v>
      </c>
      <c r="R571" s="260">
        <v>1.0425720702853516E-3</v>
      </c>
      <c r="T571" s="260">
        <v>2333.6</v>
      </c>
      <c r="U571" s="260">
        <v>0.61837620461559184</v>
      </c>
      <c r="W571" s="73">
        <v>2115.0500000000002</v>
      </c>
      <c r="X571" s="73">
        <v>2.010783159130658</v>
      </c>
      <c r="Z571" s="73">
        <v>3.92</v>
      </c>
      <c r="AA571" s="73">
        <v>3.0018110475540247E-2</v>
      </c>
      <c r="AC571" s="73">
        <v>2.61</v>
      </c>
      <c r="AD571" s="73">
        <v>2.1738315202105399E-2</v>
      </c>
      <c r="AF571" s="73">
        <v>163.51</v>
      </c>
      <c r="AG571" s="73">
        <v>1.177193604556487</v>
      </c>
      <c r="AI571" s="73">
        <v>1932.72</v>
      </c>
      <c r="AJ571" s="73">
        <v>2.9231075260235699</v>
      </c>
      <c r="AO571" s="219">
        <v>1017</v>
      </c>
      <c r="AP571" s="219">
        <v>20</v>
      </c>
      <c r="AT571" s="260">
        <v>27.98</v>
      </c>
      <c r="AW571" s="260">
        <v>36.1</v>
      </c>
      <c r="AX571" s="260">
        <v>0.61837620461559184</v>
      </c>
      <c r="AZ571" s="73">
        <v>1</v>
      </c>
      <c r="BA571" s="73">
        <v>0.49</v>
      </c>
      <c r="BD571" s="73" t="s">
        <v>13917</v>
      </c>
    </row>
    <row r="572" spans="2:56" x14ac:dyDescent="0.2">
      <c r="B572" s="43">
        <v>1</v>
      </c>
      <c r="C572" s="73" t="s">
        <v>14538</v>
      </c>
      <c r="G572" t="s">
        <v>14080</v>
      </c>
      <c r="H572" s="73" t="s">
        <v>11553</v>
      </c>
      <c r="I572" s="73" t="s">
        <v>14083</v>
      </c>
      <c r="K572" s="73">
        <v>717.16</v>
      </c>
      <c r="L572" s="73">
        <v>3.6284957282598524</v>
      </c>
      <c r="Q572" s="260">
        <v>7.83</v>
      </c>
      <c r="R572" s="260">
        <v>1.0425720702853516E-3</v>
      </c>
      <c r="T572" s="260">
        <v>2333.6</v>
      </c>
      <c r="U572" s="260">
        <v>0.61837620461559184</v>
      </c>
      <c r="W572" s="73">
        <v>2115.0500000000002</v>
      </c>
      <c r="X572" s="73">
        <v>2.010783159130658</v>
      </c>
      <c r="Z572" s="73">
        <v>3.92</v>
      </c>
      <c r="AA572" s="73">
        <v>3.0018110475540247E-2</v>
      </c>
      <c r="AC572" s="73">
        <v>2.61</v>
      </c>
      <c r="AD572" s="73">
        <v>2.1738315202105399E-2</v>
      </c>
      <c r="AF572" s="73">
        <v>163.51</v>
      </c>
      <c r="AG572" s="73">
        <v>1.177193604556487</v>
      </c>
      <c r="AI572" s="73">
        <v>1932.72</v>
      </c>
      <c r="AJ572" s="73">
        <v>2.9231075260235699</v>
      </c>
      <c r="AO572" s="219">
        <v>251</v>
      </c>
      <c r="AP572" s="219">
        <v>7</v>
      </c>
      <c r="AT572" s="260">
        <v>27.98</v>
      </c>
      <c r="AW572" s="260">
        <v>36.1</v>
      </c>
      <c r="AX572" s="260">
        <v>0.61837620461559184</v>
      </c>
      <c r="AZ572" s="73">
        <v>1</v>
      </c>
      <c r="BA572" s="73">
        <v>7.0000000000000007E-2</v>
      </c>
      <c r="BD572" s="73" t="s">
        <v>13917</v>
      </c>
    </row>
    <row r="573" spans="2:56" x14ac:dyDescent="0.2">
      <c r="B573" s="43">
        <v>1</v>
      </c>
      <c r="C573" s="73" t="s">
        <v>14538</v>
      </c>
      <c r="G573" t="s">
        <v>14080</v>
      </c>
      <c r="H573" s="73" t="s">
        <v>11553</v>
      </c>
      <c r="I573" s="73" t="s">
        <v>14083</v>
      </c>
      <c r="K573" s="73">
        <v>717.16</v>
      </c>
      <c r="L573" s="73">
        <v>3.6284957282598524</v>
      </c>
      <c r="Q573" s="260">
        <v>7.83</v>
      </c>
      <c r="R573" s="260">
        <v>1.0425720702853516E-3</v>
      </c>
      <c r="T573" s="260">
        <v>2333.6</v>
      </c>
      <c r="U573" s="260">
        <v>0.61837620461559184</v>
      </c>
      <c r="W573" s="73">
        <v>2115.0500000000002</v>
      </c>
      <c r="X573" s="73">
        <v>2.010783159130658</v>
      </c>
      <c r="Z573" s="73">
        <v>3.92</v>
      </c>
      <c r="AA573" s="73">
        <v>3.0018110475540247E-2</v>
      </c>
      <c r="AC573" s="73">
        <v>2.61</v>
      </c>
      <c r="AD573" s="73">
        <v>2.1738315202105399E-2</v>
      </c>
      <c r="AF573" s="73">
        <v>163.51</v>
      </c>
      <c r="AG573" s="73">
        <v>1.177193604556487</v>
      </c>
      <c r="AI573" s="73">
        <v>1932.72</v>
      </c>
      <c r="AJ573" s="73">
        <v>2.9231075260235699</v>
      </c>
      <c r="AO573" s="219">
        <v>251</v>
      </c>
      <c r="AP573" s="219">
        <v>7</v>
      </c>
      <c r="AT573" s="260">
        <v>27.98</v>
      </c>
      <c r="AW573" s="260">
        <v>36.1</v>
      </c>
      <c r="AX573" s="260">
        <v>0.61837620461559184</v>
      </c>
      <c r="AZ573" s="73">
        <v>1</v>
      </c>
      <c r="BA573" s="73">
        <v>0.61</v>
      </c>
      <c r="BD573" s="73" t="s">
        <v>13917</v>
      </c>
    </row>
    <row r="574" spans="2:56" x14ac:dyDescent="0.2">
      <c r="B574" s="43">
        <v>1</v>
      </c>
      <c r="C574" s="73" t="s">
        <v>14538</v>
      </c>
      <c r="G574" t="s">
        <v>14080</v>
      </c>
      <c r="H574" s="73" t="s">
        <v>11553</v>
      </c>
      <c r="I574" s="73" t="s">
        <v>14083</v>
      </c>
      <c r="K574" s="73">
        <v>717.16</v>
      </c>
      <c r="L574" s="73">
        <v>3.6284957282598524</v>
      </c>
      <c r="Q574" s="260">
        <v>7.83</v>
      </c>
      <c r="R574" s="260">
        <v>1.0425720702853516E-3</v>
      </c>
      <c r="T574" s="260">
        <v>2333.6</v>
      </c>
      <c r="U574" s="260">
        <v>0.61837620461559184</v>
      </c>
      <c r="W574" s="73">
        <v>2115.0500000000002</v>
      </c>
      <c r="X574" s="73">
        <v>2.010783159130658</v>
      </c>
      <c r="Z574" s="73">
        <v>3.92</v>
      </c>
      <c r="AA574" s="73">
        <v>3.0018110475540247E-2</v>
      </c>
      <c r="AC574" s="73">
        <v>2.61</v>
      </c>
      <c r="AD574" s="73">
        <v>2.1738315202105399E-2</v>
      </c>
      <c r="AF574" s="73">
        <v>163.51</v>
      </c>
      <c r="AG574" s="73">
        <v>1.177193604556487</v>
      </c>
      <c r="AI574" s="73">
        <v>1932.72</v>
      </c>
      <c r="AJ574" s="73">
        <v>2.9231075260235699</v>
      </c>
      <c r="AO574" s="219">
        <v>251</v>
      </c>
      <c r="AP574" s="219">
        <v>7</v>
      </c>
      <c r="AT574" s="260">
        <v>27.98</v>
      </c>
      <c r="AW574" s="260">
        <v>36.1</v>
      </c>
      <c r="AX574" s="260">
        <v>0.61837620461559184</v>
      </c>
      <c r="AZ574" s="73">
        <v>1</v>
      </c>
      <c r="BA574" s="73">
        <v>0.59</v>
      </c>
      <c r="BD574" s="73" t="s">
        <v>13917</v>
      </c>
    </row>
    <row r="575" spans="2:56" x14ac:dyDescent="0.2">
      <c r="B575" s="43">
        <v>1</v>
      </c>
      <c r="C575" s="73" t="s">
        <v>14538</v>
      </c>
      <c r="G575" t="s">
        <v>14080</v>
      </c>
      <c r="H575" s="73" t="s">
        <v>11553</v>
      </c>
      <c r="I575" s="73" t="s">
        <v>14083</v>
      </c>
      <c r="K575" s="73">
        <v>718.69</v>
      </c>
      <c r="L575" s="73">
        <v>1.8684627342097189</v>
      </c>
      <c r="Q575" s="260">
        <v>7.83</v>
      </c>
      <c r="R575" s="260">
        <v>1.0425720702853514E-3</v>
      </c>
      <c r="T575" s="260">
        <v>2334.25</v>
      </c>
      <c r="U575" s="260">
        <v>0.83582733680859667</v>
      </c>
      <c r="W575" s="73">
        <v>2116.0500000000002</v>
      </c>
      <c r="X575" s="73">
        <v>1.2399452126746462</v>
      </c>
      <c r="Z575" s="73">
        <v>3.91</v>
      </c>
      <c r="AA575" s="73">
        <v>8.8924736129224295E-3</v>
      </c>
      <c r="AC575" s="73">
        <v>2.61</v>
      </c>
      <c r="AD575" s="73">
        <v>6.2554324217122493E-3</v>
      </c>
      <c r="AF575" s="73">
        <v>163.31</v>
      </c>
      <c r="AG575" s="73">
        <v>0.34823584898993332</v>
      </c>
      <c r="AI575" s="73">
        <v>1933.86</v>
      </c>
      <c r="AJ575" s="73">
        <v>1.4806207386563015</v>
      </c>
      <c r="AO575" s="219">
        <v>251</v>
      </c>
      <c r="AP575" s="219">
        <v>7</v>
      </c>
      <c r="AT575" s="260">
        <v>27.93</v>
      </c>
      <c r="AW575" s="260">
        <v>36.1</v>
      </c>
      <c r="AX575" s="260">
        <v>0.83582733680859667</v>
      </c>
      <c r="AZ575" s="73">
        <v>1</v>
      </c>
      <c r="BA575" s="73">
        <v>0.55000000000000004</v>
      </c>
      <c r="BD575" s="73" t="s">
        <v>13917</v>
      </c>
    </row>
    <row r="576" spans="2:56" x14ac:dyDescent="0.2">
      <c r="B576" s="43">
        <v>1</v>
      </c>
      <c r="C576" s="73" t="s">
        <v>14538</v>
      </c>
      <c r="G576" t="s">
        <v>14080</v>
      </c>
      <c r="H576" s="73" t="s">
        <v>11553</v>
      </c>
      <c r="I576" s="73" t="s">
        <v>14083</v>
      </c>
      <c r="K576" s="73">
        <v>718.69</v>
      </c>
      <c r="L576" s="73">
        <v>1.8684627342097189</v>
      </c>
      <c r="Q576" s="260">
        <v>7.83</v>
      </c>
      <c r="R576" s="260">
        <v>1.0425720702853514E-3</v>
      </c>
      <c r="T576" s="260">
        <v>2334.25</v>
      </c>
      <c r="U576" s="260">
        <v>0.83582733680859667</v>
      </c>
      <c r="W576" s="73">
        <v>2116.0500000000002</v>
      </c>
      <c r="X576" s="73">
        <v>1.2399452126746462</v>
      </c>
      <c r="Z576" s="73">
        <v>3.91</v>
      </c>
      <c r="AA576" s="73">
        <v>8.8924736129224295E-3</v>
      </c>
      <c r="AC576" s="73">
        <v>2.61</v>
      </c>
      <c r="AD576" s="73">
        <v>6.2554324217122493E-3</v>
      </c>
      <c r="AF576" s="73">
        <v>163.31</v>
      </c>
      <c r="AG576" s="73">
        <v>0.34823584898993332</v>
      </c>
      <c r="AI576" s="73">
        <v>1933.86</v>
      </c>
      <c r="AJ576" s="73">
        <v>1.4806207386563015</v>
      </c>
      <c r="AO576" s="219">
        <v>251</v>
      </c>
      <c r="AP576" s="219">
        <v>7</v>
      </c>
      <c r="AT576" s="260">
        <v>27.93</v>
      </c>
      <c r="AW576" s="260">
        <v>36.1</v>
      </c>
      <c r="AX576" s="260">
        <v>0.83582733680859667</v>
      </c>
      <c r="AZ576" s="73">
        <v>1</v>
      </c>
      <c r="BA576" s="73">
        <v>0.6</v>
      </c>
      <c r="BD576" s="73" t="s">
        <v>13917</v>
      </c>
    </row>
    <row r="577" spans="2:56" x14ac:dyDescent="0.2">
      <c r="B577" s="43">
        <v>1</v>
      </c>
      <c r="C577" s="73" t="s">
        <v>14538</v>
      </c>
      <c r="G577" t="s">
        <v>14080</v>
      </c>
      <c r="H577" s="73" t="s">
        <v>11553</v>
      </c>
      <c r="I577" s="73" t="s">
        <v>14083</v>
      </c>
      <c r="K577" s="73">
        <v>718.69</v>
      </c>
      <c r="L577" s="73">
        <v>1.8684627342097189</v>
      </c>
      <c r="Q577" s="260">
        <v>7.83</v>
      </c>
      <c r="R577" s="260">
        <v>1.0425720702853514E-3</v>
      </c>
      <c r="T577" s="260">
        <v>2334.25</v>
      </c>
      <c r="U577" s="260">
        <v>0.83582733680859667</v>
      </c>
      <c r="W577" s="73">
        <v>2116.0500000000002</v>
      </c>
      <c r="X577" s="73">
        <v>1.2399452126746462</v>
      </c>
      <c r="Z577" s="73">
        <v>3.91</v>
      </c>
      <c r="AA577" s="73">
        <v>8.8924736129224295E-3</v>
      </c>
      <c r="AC577" s="73">
        <v>2.61</v>
      </c>
      <c r="AD577" s="73">
        <v>6.2554324217122493E-3</v>
      </c>
      <c r="AF577" s="73">
        <v>163.31</v>
      </c>
      <c r="AG577" s="73">
        <v>0.34823584898993332</v>
      </c>
      <c r="AI577" s="73">
        <v>1933.86</v>
      </c>
      <c r="AJ577" s="73">
        <v>1.4806207386563015</v>
      </c>
      <c r="AO577" s="219">
        <v>251</v>
      </c>
      <c r="AP577" s="219">
        <v>7</v>
      </c>
      <c r="AT577" s="260">
        <v>27.93</v>
      </c>
      <c r="AW577" s="260">
        <v>36.1</v>
      </c>
      <c r="AX577" s="260">
        <v>0.83582733680859667</v>
      </c>
      <c r="AZ577" s="73">
        <v>1</v>
      </c>
      <c r="BA577" s="73">
        <v>0.61</v>
      </c>
      <c r="BD577" s="73" t="s">
        <v>13917</v>
      </c>
    </row>
    <row r="578" spans="2:56" x14ac:dyDescent="0.2">
      <c r="B578" s="43">
        <v>1</v>
      </c>
      <c r="C578" s="73" t="s">
        <v>14538</v>
      </c>
      <c r="G578" t="s">
        <v>14080</v>
      </c>
      <c r="H578" s="73" t="s">
        <v>11553</v>
      </c>
      <c r="I578" s="73" t="s">
        <v>14083</v>
      </c>
      <c r="K578" s="73">
        <v>718.69</v>
      </c>
      <c r="L578" s="73">
        <v>1.8684627342097189</v>
      </c>
      <c r="Q578" s="260">
        <v>7.83</v>
      </c>
      <c r="R578" s="260">
        <v>1.0425720702853514E-3</v>
      </c>
      <c r="T578" s="260">
        <v>2334.25</v>
      </c>
      <c r="U578" s="260">
        <v>0.83582733680859667</v>
      </c>
      <c r="W578" s="73">
        <v>2116.0500000000002</v>
      </c>
      <c r="X578" s="73">
        <v>1.2399452126746462</v>
      </c>
      <c r="Z578" s="73">
        <v>3.91</v>
      </c>
      <c r="AA578" s="73">
        <v>8.8924736129224295E-3</v>
      </c>
      <c r="AC578" s="73">
        <v>2.61</v>
      </c>
      <c r="AD578" s="73">
        <v>6.2554324217122493E-3</v>
      </c>
      <c r="AF578" s="73">
        <v>163.31</v>
      </c>
      <c r="AG578" s="73">
        <v>0.34823584898993332</v>
      </c>
      <c r="AI578" s="73">
        <v>1933.86</v>
      </c>
      <c r="AJ578" s="73">
        <v>1.4806207386563015</v>
      </c>
      <c r="AO578" s="219">
        <v>1017</v>
      </c>
      <c r="AP578" s="219">
        <v>20</v>
      </c>
      <c r="AT578" s="260">
        <v>27.93</v>
      </c>
      <c r="AW578" s="260">
        <v>36.1</v>
      </c>
      <c r="AX578" s="260">
        <v>0.83582733680859667</v>
      </c>
      <c r="AZ578" s="73">
        <v>1</v>
      </c>
      <c r="BA578" s="73">
        <v>0.09</v>
      </c>
      <c r="BD578" s="73" t="s">
        <v>13917</v>
      </c>
    </row>
    <row r="579" spans="2:56" x14ac:dyDescent="0.2">
      <c r="B579" s="43">
        <v>1</v>
      </c>
      <c r="C579" s="73" t="s">
        <v>14538</v>
      </c>
      <c r="G579" t="s">
        <v>14080</v>
      </c>
      <c r="H579" s="73" t="s">
        <v>11553</v>
      </c>
      <c r="I579" s="73" t="s">
        <v>14083</v>
      </c>
      <c r="K579" s="73">
        <v>718.69</v>
      </c>
      <c r="L579" s="73">
        <v>1.8684627342097189</v>
      </c>
      <c r="Q579" s="260">
        <v>7.83</v>
      </c>
      <c r="R579" s="260">
        <v>1.0425720702853514E-3</v>
      </c>
      <c r="T579" s="260">
        <v>2334.25</v>
      </c>
      <c r="U579" s="260">
        <v>0.83582733680859667</v>
      </c>
      <c r="W579" s="73">
        <v>2116.0500000000002</v>
      </c>
      <c r="X579" s="73">
        <v>1.2399452126746462</v>
      </c>
      <c r="Z579" s="73">
        <v>3.91</v>
      </c>
      <c r="AA579" s="73">
        <v>8.8924736129224295E-3</v>
      </c>
      <c r="AC579" s="73">
        <v>2.61</v>
      </c>
      <c r="AD579" s="73">
        <v>6.2554324217122493E-3</v>
      </c>
      <c r="AF579" s="73">
        <v>163.31</v>
      </c>
      <c r="AG579" s="73">
        <v>0.34823584898993332</v>
      </c>
      <c r="AI579" s="73">
        <v>1933.86</v>
      </c>
      <c r="AJ579" s="73">
        <v>1.4806207386563015</v>
      </c>
      <c r="AO579" s="219">
        <v>1017</v>
      </c>
      <c r="AP579" s="219">
        <v>20</v>
      </c>
      <c r="AT579" s="260">
        <v>27.93</v>
      </c>
      <c r="AW579" s="260">
        <v>36.1</v>
      </c>
      <c r="AX579" s="260">
        <v>0.83582733680859667</v>
      </c>
      <c r="AZ579" s="73">
        <v>1</v>
      </c>
      <c r="BA579" s="73">
        <v>0.45</v>
      </c>
      <c r="BD579" s="73" t="s">
        <v>13917</v>
      </c>
    </row>
    <row r="580" spans="2:56" x14ac:dyDescent="0.2">
      <c r="B580" s="43">
        <v>1</v>
      </c>
      <c r="C580" s="73" t="s">
        <v>14538</v>
      </c>
      <c r="G580" t="s">
        <v>14080</v>
      </c>
      <c r="H580" s="73" t="s">
        <v>11553</v>
      </c>
      <c r="I580" s="73" t="s">
        <v>14083</v>
      </c>
      <c r="K580" s="73">
        <v>718.69</v>
      </c>
      <c r="L580" s="73">
        <v>1.8684627342097189</v>
      </c>
      <c r="Q580" s="260">
        <v>7.83</v>
      </c>
      <c r="R580" s="260">
        <v>1.0425720702853514E-3</v>
      </c>
      <c r="T580" s="260">
        <v>2334.25</v>
      </c>
      <c r="U580" s="260">
        <v>0.83582733680859667</v>
      </c>
      <c r="W580" s="73">
        <v>2116.0500000000002</v>
      </c>
      <c r="X580" s="73">
        <v>1.2399452126746462</v>
      </c>
      <c r="Z580" s="73">
        <v>3.91</v>
      </c>
      <c r="AA580" s="73">
        <v>8.8924736129224295E-3</v>
      </c>
      <c r="AC580" s="73">
        <v>2.61</v>
      </c>
      <c r="AD580" s="73">
        <v>6.2554324217122493E-3</v>
      </c>
      <c r="AF580" s="73">
        <v>163.31</v>
      </c>
      <c r="AG580" s="73">
        <v>0.34823584898993332</v>
      </c>
      <c r="AI580" s="73">
        <v>1933.86</v>
      </c>
      <c r="AJ580" s="73">
        <v>1.4806207386563015</v>
      </c>
      <c r="AO580" s="219">
        <v>1017</v>
      </c>
      <c r="AP580" s="219">
        <v>20</v>
      </c>
      <c r="AT580" s="260">
        <v>27.93</v>
      </c>
      <c r="AW580" s="260">
        <v>36.1</v>
      </c>
      <c r="AX580" s="260">
        <v>0.83582733680859667</v>
      </c>
      <c r="AZ580" s="73">
        <v>1</v>
      </c>
      <c r="BA580" s="73">
        <v>0.16</v>
      </c>
      <c r="BD580" s="73" t="s">
        <v>13917</v>
      </c>
    </row>
    <row r="581" spans="2:56" x14ac:dyDescent="0.2">
      <c r="B581" s="43">
        <v>1</v>
      </c>
      <c r="C581" s="73" t="s">
        <v>14538</v>
      </c>
      <c r="G581" t="s">
        <v>14080</v>
      </c>
      <c r="H581" s="73" t="s">
        <v>11553</v>
      </c>
      <c r="I581" s="73" t="s">
        <v>14083</v>
      </c>
      <c r="K581" s="73">
        <v>718.69</v>
      </c>
      <c r="L581" s="73">
        <v>3.6284957282598524</v>
      </c>
      <c r="Q581" s="260">
        <v>7.83</v>
      </c>
      <c r="R581" s="260">
        <v>1.0425720702853516E-3</v>
      </c>
      <c r="T581" s="260">
        <v>2334.25</v>
      </c>
      <c r="U581" s="260">
        <v>0.61837620461559184</v>
      </c>
      <c r="W581" s="73">
        <v>2116.0500000000002</v>
      </c>
      <c r="X581" s="73">
        <v>2.010783159130658</v>
      </c>
      <c r="Z581" s="73">
        <v>3.91</v>
      </c>
      <c r="AA581" s="73">
        <v>3.0018110475540247E-2</v>
      </c>
      <c r="AC581" s="73">
        <v>2.61</v>
      </c>
      <c r="AD581" s="73">
        <v>2.1738315202105399E-2</v>
      </c>
      <c r="AF581" s="73">
        <v>163.31</v>
      </c>
      <c r="AG581" s="73">
        <v>1.177193604556487</v>
      </c>
      <c r="AI581" s="73">
        <v>1933.86</v>
      </c>
      <c r="AJ581" s="73">
        <v>2.9231075260235699</v>
      </c>
      <c r="AO581" s="219">
        <v>1017</v>
      </c>
      <c r="AP581" s="219">
        <v>20</v>
      </c>
      <c r="AT581" s="260">
        <v>27.93</v>
      </c>
      <c r="AW581" s="260">
        <v>36.1</v>
      </c>
      <c r="AX581" s="260">
        <v>0.61837620461559184</v>
      </c>
      <c r="AZ581" s="73">
        <v>1</v>
      </c>
      <c r="BA581" s="73">
        <v>0.38</v>
      </c>
      <c r="BD581" s="73" t="s">
        <v>13917</v>
      </c>
    </row>
    <row r="582" spans="2:56" x14ac:dyDescent="0.2">
      <c r="B582" s="43">
        <v>1</v>
      </c>
      <c r="C582" s="73" t="s">
        <v>14538</v>
      </c>
      <c r="G582" t="s">
        <v>14080</v>
      </c>
      <c r="H582" s="73" t="s">
        <v>11553</v>
      </c>
      <c r="I582" s="73" t="s">
        <v>14083</v>
      </c>
      <c r="K582" s="73">
        <v>718.69</v>
      </c>
      <c r="L582" s="73">
        <v>3.6284957282598524</v>
      </c>
      <c r="Q582" s="260">
        <v>7.83</v>
      </c>
      <c r="R582" s="260">
        <v>1.0425720702853516E-3</v>
      </c>
      <c r="T582" s="260">
        <v>2334.25</v>
      </c>
      <c r="U582" s="260">
        <v>0.61837620461559184</v>
      </c>
      <c r="W582" s="73">
        <v>2116.0500000000002</v>
      </c>
      <c r="X582" s="73">
        <v>2.010783159130658</v>
      </c>
      <c r="Z582" s="73">
        <v>3.91</v>
      </c>
      <c r="AA582" s="73">
        <v>3.0018110475540247E-2</v>
      </c>
      <c r="AC582" s="73">
        <v>2.61</v>
      </c>
      <c r="AD582" s="73">
        <v>2.1738315202105399E-2</v>
      </c>
      <c r="AF582" s="73">
        <v>163.31</v>
      </c>
      <c r="AG582" s="73">
        <v>1.177193604556487</v>
      </c>
      <c r="AI582" s="73">
        <v>1933.86</v>
      </c>
      <c r="AJ582" s="73">
        <v>2.9231075260235699</v>
      </c>
      <c r="AO582" s="219">
        <v>1017</v>
      </c>
      <c r="AP582" s="219">
        <v>20</v>
      </c>
      <c r="AT582" s="260">
        <v>27.93</v>
      </c>
      <c r="AW582" s="260">
        <v>36.1</v>
      </c>
      <c r="AX582" s="260">
        <v>0.61837620461559184</v>
      </c>
      <c r="AZ582" s="73">
        <v>1</v>
      </c>
      <c r="BA582" s="73">
        <v>0.89</v>
      </c>
      <c r="BD582" s="73" t="s">
        <v>13917</v>
      </c>
    </row>
    <row r="583" spans="2:56" x14ac:dyDescent="0.2">
      <c r="B583" s="43">
        <v>1</v>
      </c>
      <c r="C583" s="73" t="s">
        <v>14538</v>
      </c>
      <c r="G583" t="s">
        <v>14080</v>
      </c>
      <c r="H583" s="73" t="s">
        <v>11553</v>
      </c>
      <c r="I583" s="73" t="s">
        <v>14083</v>
      </c>
      <c r="K583" s="73">
        <v>718.69</v>
      </c>
      <c r="L583" s="73">
        <v>3.6284957282598524</v>
      </c>
      <c r="Q583" s="260">
        <v>7.83</v>
      </c>
      <c r="R583" s="260">
        <v>1.0425720702853516E-3</v>
      </c>
      <c r="T583" s="260">
        <v>2334.25</v>
      </c>
      <c r="U583" s="260">
        <v>0.61837620461559184</v>
      </c>
      <c r="W583" s="73">
        <v>2116.0500000000002</v>
      </c>
      <c r="X583" s="73">
        <v>2.010783159130658</v>
      </c>
      <c r="Z583" s="73">
        <v>3.91</v>
      </c>
      <c r="AA583" s="73">
        <v>3.0018110475540247E-2</v>
      </c>
      <c r="AC583" s="73">
        <v>2.61</v>
      </c>
      <c r="AD583" s="73">
        <v>2.1738315202105399E-2</v>
      </c>
      <c r="AF583" s="73">
        <v>163.31</v>
      </c>
      <c r="AG583" s="73">
        <v>1.177193604556487</v>
      </c>
      <c r="AI583" s="73">
        <v>1933.86</v>
      </c>
      <c r="AJ583" s="73">
        <v>2.9231075260235699</v>
      </c>
      <c r="AO583" s="219">
        <v>1017</v>
      </c>
      <c r="AP583" s="219">
        <v>20</v>
      </c>
      <c r="AT583" s="260">
        <v>27.93</v>
      </c>
      <c r="AW583" s="260">
        <v>36.1</v>
      </c>
      <c r="AX583" s="260">
        <v>0.61837620461559184</v>
      </c>
      <c r="AZ583" s="73">
        <v>1</v>
      </c>
      <c r="BA583" s="73">
        <v>0.61</v>
      </c>
      <c r="BD583" s="73" t="s">
        <v>13917</v>
      </c>
    </row>
    <row r="584" spans="2:56" x14ac:dyDescent="0.2">
      <c r="B584" s="43">
        <v>1</v>
      </c>
      <c r="C584" s="73" t="s">
        <v>14538</v>
      </c>
      <c r="G584" t="s">
        <v>14080</v>
      </c>
      <c r="H584" s="73" t="s">
        <v>11553</v>
      </c>
      <c r="I584" s="73" t="s">
        <v>14083</v>
      </c>
      <c r="K584" s="73">
        <v>718.69</v>
      </c>
      <c r="L584" s="73">
        <v>3.6284957282598524</v>
      </c>
      <c r="Q584" s="260">
        <v>7.83</v>
      </c>
      <c r="R584" s="260">
        <v>1.0425720702853516E-3</v>
      </c>
      <c r="T584" s="260">
        <v>2334.25</v>
      </c>
      <c r="U584" s="260">
        <v>0.61837620461559184</v>
      </c>
      <c r="W584" s="73">
        <v>2116.0500000000002</v>
      </c>
      <c r="X584" s="73">
        <v>2.010783159130658</v>
      </c>
      <c r="Z584" s="73">
        <v>3.91</v>
      </c>
      <c r="AA584" s="73">
        <v>3.0018110475540247E-2</v>
      </c>
      <c r="AC584" s="73">
        <v>2.61</v>
      </c>
      <c r="AD584" s="73">
        <v>2.1738315202105399E-2</v>
      </c>
      <c r="AF584" s="73">
        <v>163.31</v>
      </c>
      <c r="AG584" s="73">
        <v>1.177193604556487</v>
      </c>
      <c r="AI584" s="73">
        <v>1933.86</v>
      </c>
      <c r="AJ584" s="73">
        <v>2.9231075260235699</v>
      </c>
      <c r="AO584" s="219">
        <v>251</v>
      </c>
      <c r="AP584" s="219">
        <v>7</v>
      </c>
      <c r="AT584" s="260">
        <v>27.93</v>
      </c>
      <c r="AW584" s="260">
        <v>36.1</v>
      </c>
      <c r="AX584" s="260">
        <v>0.61837620461559184</v>
      </c>
      <c r="AZ584" s="73">
        <v>1</v>
      </c>
      <c r="BA584" s="73">
        <v>0.95</v>
      </c>
      <c r="BD584" s="73" t="s">
        <v>13917</v>
      </c>
    </row>
    <row r="585" spans="2:56" x14ac:dyDescent="0.2">
      <c r="B585" s="43">
        <v>1</v>
      </c>
      <c r="C585" s="73" t="s">
        <v>14538</v>
      </c>
      <c r="G585" t="s">
        <v>14080</v>
      </c>
      <c r="H585" s="73" t="s">
        <v>11553</v>
      </c>
      <c r="I585" s="73" t="s">
        <v>14083</v>
      </c>
      <c r="K585" s="73">
        <v>718.69</v>
      </c>
      <c r="L585" s="73">
        <v>3.6284957282598524</v>
      </c>
      <c r="Q585" s="260">
        <v>7.83</v>
      </c>
      <c r="R585" s="260">
        <v>1.0425720702853516E-3</v>
      </c>
      <c r="T585" s="260">
        <v>2334.25</v>
      </c>
      <c r="U585" s="260">
        <v>0.61837620461559184</v>
      </c>
      <c r="W585" s="73">
        <v>2116.0500000000002</v>
      </c>
      <c r="X585" s="73">
        <v>2.010783159130658</v>
      </c>
      <c r="Z585" s="73">
        <v>3.91</v>
      </c>
      <c r="AA585" s="73">
        <v>3.0018110475540247E-2</v>
      </c>
      <c r="AC585" s="73">
        <v>2.61</v>
      </c>
      <c r="AD585" s="73">
        <v>2.1738315202105399E-2</v>
      </c>
      <c r="AF585" s="73">
        <v>163.31</v>
      </c>
      <c r="AG585" s="73">
        <v>1.177193604556487</v>
      </c>
      <c r="AI585" s="73">
        <v>1933.86</v>
      </c>
      <c r="AJ585" s="73">
        <v>2.9231075260235699</v>
      </c>
      <c r="AO585" s="219">
        <v>251</v>
      </c>
      <c r="AP585" s="219">
        <v>7</v>
      </c>
      <c r="AT585" s="260">
        <v>27.93</v>
      </c>
      <c r="AW585" s="260">
        <v>36.1</v>
      </c>
      <c r="AX585" s="260">
        <v>0.61837620461559184</v>
      </c>
      <c r="AZ585" s="73">
        <v>1</v>
      </c>
      <c r="BA585" s="73">
        <v>0.42</v>
      </c>
      <c r="BD585" s="73" t="s">
        <v>13917</v>
      </c>
    </row>
    <row r="586" spans="2:56" x14ac:dyDescent="0.2">
      <c r="B586" s="43">
        <v>1</v>
      </c>
      <c r="C586" s="73" t="s">
        <v>14538</v>
      </c>
      <c r="G586" t="s">
        <v>14080</v>
      </c>
      <c r="H586" s="73" t="s">
        <v>11553</v>
      </c>
      <c r="I586" s="73" t="s">
        <v>14083</v>
      </c>
      <c r="K586" s="73">
        <v>718.69</v>
      </c>
      <c r="L586" s="73">
        <v>3.6284957282598524</v>
      </c>
      <c r="Q586" s="260">
        <v>7.83</v>
      </c>
      <c r="R586" s="260">
        <v>1.0425720702853516E-3</v>
      </c>
      <c r="T586" s="260">
        <v>2334.25</v>
      </c>
      <c r="U586" s="260">
        <v>0.61837620461559184</v>
      </c>
      <c r="W586" s="73">
        <v>2116.0500000000002</v>
      </c>
      <c r="X586" s="73">
        <v>2.010783159130658</v>
      </c>
      <c r="Z586" s="73">
        <v>3.91</v>
      </c>
      <c r="AA586" s="73">
        <v>3.0018110475540247E-2</v>
      </c>
      <c r="AC586" s="73">
        <v>2.61</v>
      </c>
      <c r="AD586" s="73">
        <v>2.1738315202105399E-2</v>
      </c>
      <c r="AF586" s="73">
        <v>163.31</v>
      </c>
      <c r="AG586" s="73">
        <v>1.177193604556487</v>
      </c>
      <c r="AI586" s="73">
        <v>1933.86</v>
      </c>
      <c r="AJ586" s="73">
        <v>2.9231075260235699</v>
      </c>
      <c r="AO586" s="219">
        <v>251</v>
      </c>
      <c r="AP586" s="219">
        <v>7</v>
      </c>
      <c r="AT586" s="260">
        <v>27.93</v>
      </c>
      <c r="AW586" s="260">
        <v>36.1</v>
      </c>
      <c r="AX586" s="260">
        <v>0.61837620461559184</v>
      </c>
      <c r="AZ586" s="73">
        <v>1</v>
      </c>
      <c r="BA586" s="73">
        <v>0.53</v>
      </c>
      <c r="BD586" s="73" t="s">
        <v>13917</v>
      </c>
    </row>
    <row r="587" spans="2:56" x14ac:dyDescent="0.2">
      <c r="B587" s="43">
        <v>1</v>
      </c>
      <c r="C587" s="73" t="s">
        <v>14538</v>
      </c>
      <c r="G587" t="s">
        <v>14080</v>
      </c>
      <c r="H587" s="73" t="s">
        <v>11553</v>
      </c>
      <c r="I587" s="73" t="s">
        <v>14083</v>
      </c>
      <c r="K587" s="73">
        <v>1092.3800000000001</v>
      </c>
      <c r="L587" s="73">
        <v>3.6284957282598524</v>
      </c>
      <c r="Q587" s="260">
        <v>7.67</v>
      </c>
      <c r="R587" s="260">
        <v>1.0425720702853516E-3</v>
      </c>
      <c r="T587" s="260">
        <v>2315.94</v>
      </c>
      <c r="U587" s="260">
        <v>0.61837620461559184</v>
      </c>
      <c r="W587" s="73">
        <v>2181.5300000000002</v>
      </c>
      <c r="X587" s="73">
        <v>2.010783159130658</v>
      </c>
      <c r="Z587" s="73">
        <v>2.73</v>
      </c>
      <c r="AA587" s="73">
        <v>3.0018110475540247E-2</v>
      </c>
      <c r="AC587" s="73">
        <v>1.81</v>
      </c>
      <c r="AD587" s="73">
        <v>2.1738315202105399E-2</v>
      </c>
      <c r="AF587" s="73">
        <v>113.33</v>
      </c>
      <c r="AG587" s="73">
        <v>1.177193604556487</v>
      </c>
      <c r="AI587" s="73">
        <v>2038.75</v>
      </c>
      <c r="AJ587" s="73">
        <v>2.9231075260235699</v>
      </c>
      <c r="AO587" s="219">
        <v>251</v>
      </c>
      <c r="AP587" s="219">
        <v>7</v>
      </c>
      <c r="AT587" s="260">
        <v>27.06</v>
      </c>
      <c r="AW587" s="260">
        <v>35.229999999999997</v>
      </c>
      <c r="AX587" s="260">
        <v>0.61837620461559184</v>
      </c>
      <c r="AZ587" s="73">
        <v>1</v>
      </c>
      <c r="BA587" s="73">
        <v>1.72</v>
      </c>
      <c r="BD587" s="73" t="s">
        <v>13917</v>
      </c>
    </row>
    <row r="588" spans="2:56" x14ac:dyDescent="0.2">
      <c r="B588" s="43">
        <v>1</v>
      </c>
      <c r="C588" s="73" t="s">
        <v>14538</v>
      </c>
      <c r="G588" t="s">
        <v>14080</v>
      </c>
      <c r="H588" s="73" t="s">
        <v>11553</v>
      </c>
      <c r="I588" s="73" t="s">
        <v>14083</v>
      </c>
      <c r="K588" s="73">
        <v>1092.3800000000001</v>
      </c>
      <c r="L588" s="73">
        <v>3.6284957282598524</v>
      </c>
      <c r="Q588" s="260">
        <v>7.67</v>
      </c>
      <c r="R588" s="260">
        <v>1.0425720702853516E-3</v>
      </c>
      <c r="T588" s="260">
        <v>2315.94</v>
      </c>
      <c r="U588" s="260">
        <v>0.61837620461559184</v>
      </c>
      <c r="W588" s="73">
        <v>2181.5300000000002</v>
      </c>
      <c r="X588" s="73">
        <v>2.010783159130658</v>
      </c>
      <c r="Z588" s="73">
        <v>2.73</v>
      </c>
      <c r="AA588" s="73">
        <v>3.0018110475540247E-2</v>
      </c>
      <c r="AC588" s="73">
        <v>1.81</v>
      </c>
      <c r="AD588" s="73">
        <v>2.1738315202105399E-2</v>
      </c>
      <c r="AF588" s="73">
        <v>113.33</v>
      </c>
      <c r="AG588" s="73">
        <v>1.177193604556487</v>
      </c>
      <c r="AI588" s="73">
        <v>2038.75</v>
      </c>
      <c r="AJ588" s="73">
        <v>2.9231075260235699</v>
      </c>
      <c r="AO588" s="219">
        <v>251</v>
      </c>
      <c r="AP588" s="219">
        <v>7</v>
      </c>
      <c r="AT588" s="260">
        <v>27.06</v>
      </c>
      <c r="AW588" s="260">
        <v>35.229999999999997</v>
      </c>
      <c r="AX588" s="260">
        <v>0.61837620461559184</v>
      </c>
      <c r="AZ588" s="73">
        <v>1</v>
      </c>
      <c r="BA588" s="73">
        <v>0.63</v>
      </c>
      <c r="BD588" s="73" t="s">
        <v>13917</v>
      </c>
    </row>
    <row r="589" spans="2:56" x14ac:dyDescent="0.2">
      <c r="B589" s="43">
        <v>1</v>
      </c>
      <c r="C589" s="73" t="s">
        <v>14538</v>
      </c>
      <c r="G589" t="s">
        <v>14080</v>
      </c>
      <c r="H589" s="73" t="s">
        <v>11553</v>
      </c>
      <c r="I589" s="73" t="s">
        <v>14083</v>
      </c>
      <c r="K589" s="73">
        <v>1092.3800000000001</v>
      </c>
      <c r="L589" s="73">
        <v>3.6284957282598524</v>
      </c>
      <c r="Q589" s="260">
        <v>7.67</v>
      </c>
      <c r="R589" s="260">
        <v>1.0425720702853516E-3</v>
      </c>
      <c r="T589" s="260">
        <v>2315.94</v>
      </c>
      <c r="U589" s="260">
        <v>0.61837620461559184</v>
      </c>
      <c r="W589" s="73">
        <v>2181.5300000000002</v>
      </c>
      <c r="X589" s="73">
        <v>2.010783159130658</v>
      </c>
      <c r="Z589" s="73">
        <v>2.73</v>
      </c>
      <c r="AA589" s="73">
        <v>3.0018110475540247E-2</v>
      </c>
      <c r="AC589" s="73">
        <v>1.81</v>
      </c>
      <c r="AD589" s="73">
        <v>2.1738315202105399E-2</v>
      </c>
      <c r="AF589" s="73">
        <v>113.33</v>
      </c>
      <c r="AG589" s="73">
        <v>1.177193604556487</v>
      </c>
      <c r="AI589" s="73">
        <v>2038.75</v>
      </c>
      <c r="AJ589" s="73">
        <v>2.9231075260235699</v>
      </c>
      <c r="AO589" s="219">
        <v>251</v>
      </c>
      <c r="AP589" s="219">
        <v>7</v>
      </c>
      <c r="AT589" s="260">
        <v>27.06</v>
      </c>
      <c r="AW589" s="260">
        <v>35.229999999999997</v>
      </c>
      <c r="AX589" s="260">
        <v>0.61837620461559184</v>
      </c>
      <c r="AZ589" s="73">
        <v>1</v>
      </c>
      <c r="BA589" s="73">
        <v>0.65</v>
      </c>
      <c r="BD589" s="73" t="s">
        <v>13917</v>
      </c>
    </row>
    <row r="590" spans="2:56" x14ac:dyDescent="0.2">
      <c r="B590" s="43">
        <v>1</v>
      </c>
      <c r="C590" s="73" t="s">
        <v>14538</v>
      </c>
      <c r="G590" t="s">
        <v>14080</v>
      </c>
      <c r="H590" s="73" t="s">
        <v>11553</v>
      </c>
      <c r="I590" s="73" t="s">
        <v>14083</v>
      </c>
      <c r="K590" s="73">
        <v>1092.3800000000001</v>
      </c>
      <c r="L590" s="73">
        <v>3.6284957282598524</v>
      </c>
      <c r="Q590" s="260">
        <v>7.67</v>
      </c>
      <c r="R590" s="260">
        <v>1.0425720702853516E-3</v>
      </c>
      <c r="T590" s="260">
        <v>2315.94</v>
      </c>
      <c r="U590" s="260">
        <v>0.61837620461559184</v>
      </c>
      <c r="W590" s="73">
        <v>2181.5300000000002</v>
      </c>
      <c r="X590" s="73">
        <v>2.010783159130658</v>
      </c>
      <c r="Z590" s="73">
        <v>2.73</v>
      </c>
      <c r="AA590" s="73">
        <v>3.0018110475540247E-2</v>
      </c>
      <c r="AC590" s="73">
        <v>1.81</v>
      </c>
      <c r="AD590" s="73">
        <v>2.1738315202105399E-2</v>
      </c>
      <c r="AF590" s="73">
        <v>113.33</v>
      </c>
      <c r="AG590" s="73">
        <v>1.177193604556487</v>
      </c>
      <c r="AI590" s="73">
        <v>2038.75</v>
      </c>
      <c r="AJ590" s="73">
        <v>2.9231075260235699</v>
      </c>
      <c r="AO590" s="219">
        <v>728</v>
      </c>
      <c r="AP590" s="219">
        <v>30</v>
      </c>
      <c r="AT590" s="260">
        <v>27.06</v>
      </c>
      <c r="AW590" s="260">
        <v>35.229999999999997</v>
      </c>
      <c r="AX590" s="260">
        <v>0.61837620461559184</v>
      </c>
      <c r="AZ590" s="73">
        <v>1</v>
      </c>
      <c r="BA590" s="73">
        <v>1.08</v>
      </c>
      <c r="BD590" s="73" t="s">
        <v>13917</v>
      </c>
    </row>
    <row r="591" spans="2:56" x14ac:dyDescent="0.2">
      <c r="B591" s="43">
        <v>1</v>
      </c>
      <c r="C591" s="73" t="s">
        <v>14538</v>
      </c>
      <c r="G591" t="s">
        <v>14080</v>
      </c>
      <c r="H591" s="73" t="s">
        <v>11553</v>
      </c>
      <c r="I591" s="73" t="s">
        <v>14083</v>
      </c>
      <c r="K591" s="73">
        <v>1092.3800000000001</v>
      </c>
      <c r="L591" s="73">
        <v>3.6284957282598524</v>
      </c>
      <c r="Q591" s="260">
        <v>7.67</v>
      </c>
      <c r="R591" s="260">
        <v>1.0425720702853516E-3</v>
      </c>
      <c r="T591" s="260">
        <v>2315.94</v>
      </c>
      <c r="U591" s="260">
        <v>0.61837620461559184</v>
      </c>
      <c r="W591" s="73">
        <v>2181.5300000000002</v>
      </c>
      <c r="X591" s="73">
        <v>2.010783159130658</v>
      </c>
      <c r="Z591" s="73">
        <v>2.73</v>
      </c>
      <c r="AA591" s="73">
        <v>3.0018110475540247E-2</v>
      </c>
      <c r="AC591" s="73">
        <v>1.81</v>
      </c>
      <c r="AD591" s="73">
        <v>2.1738315202105399E-2</v>
      </c>
      <c r="AF591" s="73">
        <v>113.33</v>
      </c>
      <c r="AG591" s="73">
        <v>1.177193604556487</v>
      </c>
      <c r="AI591" s="73">
        <v>2038.75</v>
      </c>
      <c r="AJ591" s="73">
        <v>2.9231075260235699</v>
      </c>
      <c r="AO591" s="219">
        <v>728</v>
      </c>
      <c r="AP591" s="219">
        <v>30</v>
      </c>
      <c r="AT591" s="260">
        <v>27.06</v>
      </c>
      <c r="AW591" s="260">
        <v>35.229999999999997</v>
      </c>
      <c r="AX591" s="260">
        <v>0.61837620461559184</v>
      </c>
      <c r="AZ591" s="73">
        <v>1</v>
      </c>
      <c r="BA591" s="73">
        <v>0.56000000000000005</v>
      </c>
      <c r="BD591" s="73" t="s">
        <v>13917</v>
      </c>
    </row>
    <row r="592" spans="2:56" x14ac:dyDescent="0.2">
      <c r="B592" s="43">
        <v>1</v>
      </c>
      <c r="C592" s="73" t="s">
        <v>14538</v>
      </c>
      <c r="G592" t="s">
        <v>14080</v>
      </c>
      <c r="H592" s="73" t="s">
        <v>11553</v>
      </c>
      <c r="I592" s="73" t="s">
        <v>14083</v>
      </c>
      <c r="K592" s="73">
        <v>1092.3800000000001</v>
      </c>
      <c r="L592" s="73">
        <v>3.6284957282598524</v>
      </c>
      <c r="Q592" s="260">
        <v>7.67</v>
      </c>
      <c r="R592" s="260">
        <v>1.0425720702853516E-3</v>
      </c>
      <c r="T592" s="260">
        <v>2315.94</v>
      </c>
      <c r="U592" s="260">
        <v>0.61837620461559184</v>
      </c>
      <c r="W592" s="73">
        <v>2181.5300000000002</v>
      </c>
      <c r="X592" s="73">
        <v>2.010783159130658</v>
      </c>
      <c r="Z592" s="73">
        <v>2.73</v>
      </c>
      <c r="AA592" s="73">
        <v>3.0018110475540247E-2</v>
      </c>
      <c r="AC592" s="73">
        <v>1.81</v>
      </c>
      <c r="AD592" s="73">
        <v>2.1738315202105399E-2</v>
      </c>
      <c r="AF592" s="73">
        <v>113.33</v>
      </c>
      <c r="AG592" s="73">
        <v>1.177193604556487</v>
      </c>
      <c r="AI592" s="73">
        <v>2038.75</v>
      </c>
      <c r="AJ592" s="73">
        <v>2.9231075260235699</v>
      </c>
      <c r="AO592" s="219">
        <v>728</v>
      </c>
      <c r="AP592" s="219">
        <v>30</v>
      </c>
      <c r="AT592" s="260">
        <v>27.06</v>
      </c>
      <c r="AW592" s="260">
        <v>35.229999999999997</v>
      </c>
      <c r="AX592" s="260">
        <v>0.61837620461559184</v>
      </c>
      <c r="AZ592" s="73">
        <v>1</v>
      </c>
      <c r="BA592" s="73">
        <v>0.56999999999999995</v>
      </c>
      <c r="BD592" s="73" t="s">
        <v>13917</v>
      </c>
    </row>
    <row r="593" spans="2:56" x14ac:dyDescent="0.2">
      <c r="B593" s="43">
        <v>1</v>
      </c>
      <c r="C593" s="73" t="s">
        <v>14538</v>
      </c>
      <c r="G593" t="s">
        <v>14080</v>
      </c>
      <c r="H593" s="73" t="s">
        <v>11553</v>
      </c>
      <c r="I593" s="73" t="s">
        <v>14083</v>
      </c>
      <c r="K593" s="73">
        <v>1092.3800000000001</v>
      </c>
      <c r="L593" s="73">
        <v>3.6284957282598524</v>
      </c>
      <c r="Q593" s="260">
        <v>7.67</v>
      </c>
      <c r="R593" s="260">
        <v>1.0425720702853516E-3</v>
      </c>
      <c r="T593" s="260">
        <v>2315.94</v>
      </c>
      <c r="U593" s="260">
        <v>0.61837620461559184</v>
      </c>
      <c r="W593" s="73">
        <v>2181.5300000000002</v>
      </c>
      <c r="X593" s="73">
        <v>2.010783159130658</v>
      </c>
      <c r="Z593" s="73">
        <v>2.73</v>
      </c>
      <c r="AA593" s="73">
        <v>3.0018110475540247E-2</v>
      </c>
      <c r="AC593" s="73">
        <v>1.81</v>
      </c>
      <c r="AD593" s="73">
        <v>2.1738315202105399E-2</v>
      </c>
      <c r="AF593" s="73">
        <v>113.33</v>
      </c>
      <c r="AG593" s="73">
        <v>1.177193604556487</v>
      </c>
      <c r="AI593" s="73">
        <v>2038.75</v>
      </c>
      <c r="AJ593" s="73">
        <v>2.9231075260235699</v>
      </c>
      <c r="AO593" s="219">
        <v>154</v>
      </c>
      <c r="AP593" s="219">
        <v>4</v>
      </c>
      <c r="AT593" s="260">
        <v>27.06</v>
      </c>
      <c r="AW593" s="260">
        <v>35.229999999999997</v>
      </c>
      <c r="AX593" s="260">
        <v>0.61837620461559184</v>
      </c>
      <c r="AZ593" s="73">
        <v>1</v>
      </c>
      <c r="BA593" s="73">
        <v>1.61</v>
      </c>
      <c r="BD593" s="73" t="s">
        <v>13917</v>
      </c>
    </row>
    <row r="594" spans="2:56" x14ac:dyDescent="0.2">
      <c r="B594" s="43">
        <v>1</v>
      </c>
      <c r="C594" s="73" t="s">
        <v>14538</v>
      </c>
      <c r="G594" t="s">
        <v>14080</v>
      </c>
      <c r="H594" s="73" t="s">
        <v>11553</v>
      </c>
      <c r="I594" s="73" t="s">
        <v>14083</v>
      </c>
      <c r="K594" s="73">
        <v>1092.3800000000001</v>
      </c>
      <c r="L594" s="73">
        <v>3.6284957282598524</v>
      </c>
      <c r="Q594" s="260">
        <v>7.67</v>
      </c>
      <c r="R594" s="260">
        <v>1.0425720702853516E-3</v>
      </c>
      <c r="T594" s="260">
        <v>2315.94</v>
      </c>
      <c r="U594" s="260">
        <v>0.61837620461559184</v>
      </c>
      <c r="W594" s="73">
        <v>2181.5300000000002</v>
      </c>
      <c r="X594" s="73">
        <v>2.010783159130658</v>
      </c>
      <c r="Z594" s="73">
        <v>2.73</v>
      </c>
      <c r="AA594" s="73">
        <v>3.0018110475540247E-2</v>
      </c>
      <c r="AC594" s="73">
        <v>1.81</v>
      </c>
      <c r="AD594" s="73">
        <v>2.1738315202105399E-2</v>
      </c>
      <c r="AF594" s="73">
        <v>113.33</v>
      </c>
      <c r="AG594" s="73">
        <v>1.177193604556487</v>
      </c>
      <c r="AI594" s="73">
        <v>2038.75</v>
      </c>
      <c r="AJ594" s="73">
        <v>2.9231075260235699</v>
      </c>
      <c r="AO594" s="219">
        <v>154</v>
      </c>
      <c r="AP594" s="219">
        <v>4</v>
      </c>
      <c r="AT594" s="260">
        <v>27.06</v>
      </c>
      <c r="AW594" s="260">
        <v>35.229999999999997</v>
      </c>
      <c r="AX594" s="260">
        <v>0.61837620461559184</v>
      </c>
      <c r="AZ594" s="73">
        <v>1</v>
      </c>
      <c r="BA594" s="73">
        <v>1.44</v>
      </c>
      <c r="BD594" s="73" t="s">
        <v>13917</v>
      </c>
    </row>
    <row r="595" spans="2:56" x14ac:dyDescent="0.2">
      <c r="B595" s="43">
        <v>1</v>
      </c>
      <c r="C595" s="73" t="s">
        <v>14538</v>
      </c>
      <c r="G595" t="s">
        <v>14080</v>
      </c>
      <c r="H595" s="73" t="s">
        <v>11553</v>
      </c>
      <c r="I595" s="73" t="s">
        <v>14083</v>
      </c>
      <c r="K595" s="73">
        <v>1092.3800000000001</v>
      </c>
      <c r="L595" s="73">
        <v>3.6284957282598524</v>
      </c>
      <c r="Q595" s="260">
        <v>7.67</v>
      </c>
      <c r="R595" s="260">
        <v>1.0425720702853516E-3</v>
      </c>
      <c r="T595" s="260">
        <v>2315.94</v>
      </c>
      <c r="U595" s="260">
        <v>0.61837620461559184</v>
      </c>
      <c r="W595" s="73">
        <v>2181.5300000000002</v>
      </c>
      <c r="X595" s="73">
        <v>2.010783159130658</v>
      </c>
      <c r="Z595" s="73">
        <v>2.73</v>
      </c>
      <c r="AA595" s="73">
        <v>3.0018110475540247E-2</v>
      </c>
      <c r="AC595" s="73">
        <v>1.81</v>
      </c>
      <c r="AD595" s="73">
        <v>2.1738315202105399E-2</v>
      </c>
      <c r="AF595" s="73">
        <v>113.33</v>
      </c>
      <c r="AG595" s="73">
        <v>1.177193604556487</v>
      </c>
      <c r="AI595" s="73">
        <v>2038.75</v>
      </c>
      <c r="AJ595" s="73">
        <v>2.9231075260235699</v>
      </c>
      <c r="AO595" s="219">
        <v>154</v>
      </c>
      <c r="AP595" s="219">
        <v>4</v>
      </c>
      <c r="AT595" s="260">
        <v>27.06</v>
      </c>
      <c r="AW595" s="260">
        <v>35.229999999999997</v>
      </c>
      <c r="AX595" s="260">
        <v>0.61837620461559184</v>
      </c>
      <c r="AZ595" s="73">
        <v>1</v>
      </c>
      <c r="BA595" s="73">
        <v>0.89</v>
      </c>
      <c r="BD595" s="73" t="s">
        <v>13917</v>
      </c>
    </row>
    <row r="596" spans="2:56" x14ac:dyDescent="0.2">
      <c r="B596" s="43">
        <v>1</v>
      </c>
      <c r="C596" s="73" t="s">
        <v>14538</v>
      </c>
      <c r="G596" t="s">
        <v>14080</v>
      </c>
      <c r="H596" s="73" t="s">
        <v>11553</v>
      </c>
      <c r="I596" s="73" t="s">
        <v>14083</v>
      </c>
      <c r="K596" s="73">
        <v>1092.3800000000001</v>
      </c>
      <c r="L596" s="73">
        <v>3.6284957282598524</v>
      </c>
      <c r="Q596" s="260">
        <v>7.67</v>
      </c>
      <c r="R596" s="260">
        <v>1.0425720702853516E-3</v>
      </c>
      <c r="T596" s="260">
        <v>2315.94</v>
      </c>
      <c r="U596" s="260">
        <v>0.61837620461559184</v>
      </c>
      <c r="W596" s="73">
        <v>2181.5300000000002</v>
      </c>
      <c r="X596" s="73">
        <v>2.010783159130658</v>
      </c>
      <c r="Z596" s="73">
        <v>2.73</v>
      </c>
      <c r="AA596" s="73">
        <v>3.0018110475540247E-2</v>
      </c>
      <c r="AC596" s="73">
        <v>1.81</v>
      </c>
      <c r="AD596" s="73">
        <v>2.1738315202105399E-2</v>
      </c>
      <c r="AF596" s="73">
        <v>113.33</v>
      </c>
      <c r="AG596" s="73">
        <v>1.177193604556487</v>
      </c>
      <c r="AI596" s="73">
        <v>2038.75</v>
      </c>
      <c r="AJ596" s="73">
        <v>2.9231075260235699</v>
      </c>
      <c r="AO596" s="219">
        <v>728</v>
      </c>
      <c r="AP596" s="219">
        <v>30</v>
      </c>
      <c r="AT596" s="260">
        <v>27.06</v>
      </c>
      <c r="AW596" s="260">
        <v>35.229999999999997</v>
      </c>
      <c r="AX596" s="260">
        <v>0.61837620461559184</v>
      </c>
      <c r="AZ596" s="73">
        <v>1</v>
      </c>
      <c r="BA596" s="73">
        <v>1.34</v>
      </c>
      <c r="BD596" s="73" t="s">
        <v>13917</v>
      </c>
    </row>
    <row r="597" spans="2:56" x14ac:dyDescent="0.2">
      <c r="B597" s="43">
        <v>1</v>
      </c>
      <c r="C597" s="73" t="s">
        <v>14538</v>
      </c>
      <c r="G597" t="s">
        <v>14080</v>
      </c>
      <c r="H597" s="73" t="s">
        <v>11553</v>
      </c>
      <c r="I597" s="73" t="s">
        <v>14083</v>
      </c>
      <c r="K597" s="73">
        <v>1092.3800000000001</v>
      </c>
      <c r="L597" s="73">
        <v>3.6284957282598524</v>
      </c>
      <c r="Q597" s="260">
        <v>7.67</v>
      </c>
      <c r="R597" s="260">
        <v>1.0425720702853516E-3</v>
      </c>
      <c r="T597" s="260">
        <v>2315.94</v>
      </c>
      <c r="U597" s="260">
        <v>0.61837620461559184</v>
      </c>
      <c r="W597" s="73">
        <v>2181.5300000000002</v>
      </c>
      <c r="X597" s="73">
        <v>2.010783159130658</v>
      </c>
      <c r="Z597" s="73">
        <v>2.73</v>
      </c>
      <c r="AA597" s="73">
        <v>3.0018110475540247E-2</v>
      </c>
      <c r="AC597" s="73">
        <v>1.81</v>
      </c>
      <c r="AD597" s="73">
        <v>2.1738315202105399E-2</v>
      </c>
      <c r="AF597" s="73">
        <v>113.33</v>
      </c>
      <c r="AG597" s="73">
        <v>1.177193604556487</v>
      </c>
      <c r="AI597" s="73">
        <v>2038.75</v>
      </c>
      <c r="AJ597" s="73">
        <v>2.9231075260235699</v>
      </c>
      <c r="AO597" s="219">
        <v>728</v>
      </c>
      <c r="AP597" s="219">
        <v>30</v>
      </c>
      <c r="AT597" s="260">
        <v>27.06</v>
      </c>
      <c r="AW597" s="260">
        <v>35.229999999999997</v>
      </c>
      <c r="AX597" s="260">
        <v>0.61837620461559184</v>
      </c>
      <c r="AZ597" s="73">
        <v>1</v>
      </c>
      <c r="BA597" s="73">
        <v>1.08</v>
      </c>
      <c r="BD597" s="73" t="s">
        <v>13917</v>
      </c>
    </row>
    <row r="598" spans="2:56" x14ac:dyDescent="0.2">
      <c r="B598" s="43">
        <v>1</v>
      </c>
      <c r="C598" s="73" t="s">
        <v>14538</v>
      </c>
      <c r="G598" t="s">
        <v>14080</v>
      </c>
      <c r="H598" s="73" t="s">
        <v>11553</v>
      </c>
      <c r="I598" s="73" t="s">
        <v>14083</v>
      </c>
      <c r="K598" s="73">
        <v>1092.3800000000001</v>
      </c>
      <c r="L598" s="73">
        <v>3.6284957282598524</v>
      </c>
      <c r="Q598" s="260">
        <v>7.67</v>
      </c>
      <c r="R598" s="260">
        <v>1.0425720702853516E-3</v>
      </c>
      <c r="T598" s="260">
        <v>2315.94</v>
      </c>
      <c r="U598" s="260">
        <v>0.61837620461559184</v>
      </c>
      <c r="W598" s="73">
        <v>2181.5300000000002</v>
      </c>
      <c r="X598" s="73">
        <v>2.010783159130658</v>
      </c>
      <c r="Z598" s="73">
        <v>2.73</v>
      </c>
      <c r="AA598" s="73">
        <v>3.0018110475540247E-2</v>
      </c>
      <c r="AC598" s="73">
        <v>1.81</v>
      </c>
      <c r="AD598" s="73">
        <v>2.1738315202105399E-2</v>
      </c>
      <c r="AF598" s="73">
        <v>113.33</v>
      </c>
      <c r="AG598" s="73">
        <v>1.177193604556487</v>
      </c>
      <c r="AI598" s="73">
        <v>2038.75</v>
      </c>
      <c r="AJ598" s="73">
        <v>2.9231075260235699</v>
      </c>
      <c r="AO598" s="219">
        <v>728</v>
      </c>
      <c r="AP598" s="219">
        <v>30</v>
      </c>
      <c r="AT598" s="260">
        <v>27.06</v>
      </c>
      <c r="AW598" s="260">
        <v>35.229999999999997</v>
      </c>
      <c r="AX598" s="260">
        <v>0.61837620461559184</v>
      </c>
      <c r="AZ598" s="73">
        <v>1</v>
      </c>
      <c r="BA598" s="73">
        <v>0.76</v>
      </c>
      <c r="BD598" s="73" t="s">
        <v>13917</v>
      </c>
    </row>
    <row r="599" spans="2:56" x14ac:dyDescent="0.2">
      <c r="B599" s="43">
        <v>1</v>
      </c>
      <c r="C599" s="73" t="s">
        <v>14538</v>
      </c>
      <c r="G599" t="s">
        <v>14080</v>
      </c>
      <c r="H599" s="73" t="s">
        <v>11553</v>
      </c>
      <c r="I599" s="73" t="s">
        <v>14083</v>
      </c>
      <c r="K599" s="73">
        <v>1140.1400000000001</v>
      </c>
      <c r="L599" s="73">
        <v>3.6284957282598524</v>
      </c>
      <c r="Q599" s="260">
        <v>7.66</v>
      </c>
      <c r="R599" s="260">
        <v>1.0425720702853516E-3</v>
      </c>
      <c r="T599" s="260">
        <v>2318.56</v>
      </c>
      <c r="U599" s="260">
        <v>0.61837620461559184</v>
      </c>
      <c r="W599" s="73">
        <v>2181.5300000000002</v>
      </c>
      <c r="X599" s="73">
        <v>2.010783159130658</v>
      </c>
      <c r="Z599" s="73">
        <v>2.73</v>
      </c>
      <c r="AA599" s="73">
        <v>3.0018110475540247E-2</v>
      </c>
      <c r="AC599" s="73">
        <v>1.81</v>
      </c>
      <c r="AD599" s="73">
        <v>2.1738315202105399E-2</v>
      </c>
      <c r="AF599" s="73">
        <v>113.33</v>
      </c>
      <c r="AG599" s="73">
        <v>1.177193604556487</v>
      </c>
      <c r="AI599" s="73">
        <v>2038.75</v>
      </c>
      <c r="AJ599" s="73">
        <v>2.9231075260235699</v>
      </c>
      <c r="AO599" s="219">
        <v>154</v>
      </c>
      <c r="AP599" s="219">
        <v>4</v>
      </c>
      <c r="AT599" s="260">
        <v>27.12</v>
      </c>
      <c r="AW599" s="260">
        <v>35.270000000000003</v>
      </c>
      <c r="AX599" s="260">
        <v>0.61837620461559184</v>
      </c>
      <c r="AZ599" s="73">
        <v>1</v>
      </c>
      <c r="BA599" s="73">
        <v>0.93</v>
      </c>
      <c r="BD599" s="73" t="s">
        <v>13917</v>
      </c>
    </row>
    <row r="600" spans="2:56" x14ac:dyDescent="0.2">
      <c r="B600" s="43">
        <v>1</v>
      </c>
      <c r="C600" s="73" t="s">
        <v>14538</v>
      </c>
      <c r="G600" t="s">
        <v>14080</v>
      </c>
      <c r="H600" s="73" t="s">
        <v>11553</v>
      </c>
      <c r="I600" s="73" t="s">
        <v>14083</v>
      </c>
      <c r="K600" s="73">
        <v>1140.1400000000001</v>
      </c>
      <c r="L600" s="73">
        <v>3.6284957282598524</v>
      </c>
      <c r="Q600" s="260">
        <v>7.66</v>
      </c>
      <c r="R600" s="260">
        <v>1.0425720702853516E-3</v>
      </c>
      <c r="T600" s="260">
        <v>2318.56</v>
      </c>
      <c r="U600" s="260">
        <v>0.61837620461559184</v>
      </c>
      <c r="W600" s="73">
        <v>2181.5300000000002</v>
      </c>
      <c r="X600" s="73">
        <v>2.010783159130658</v>
      </c>
      <c r="Z600" s="73">
        <v>2.73</v>
      </c>
      <c r="AA600" s="73">
        <v>3.0018110475540247E-2</v>
      </c>
      <c r="AC600" s="73">
        <v>1.81</v>
      </c>
      <c r="AD600" s="73">
        <v>2.1738315202105399E-2</v>
      </c>
      <c r="AF600" s="73">
        <v>113.33</v>
      </c>
      <c r="AG600" s="73">
        <v>1.177193604556487</v>
      </c>
      <c r="AI600" s="73">
        <v>2038.75</v>
      </c>
      <c r="AJ600" s="73">
        <v>2.9231075260235699</v>
      </c>
      <c r="AO600" s="219">
        <v>154</v>
      </c>
      <c r="AP600" s="219">
        <v>4</v>
      </c>
      <c r="AT600" s="260">
        <v>27.12</v>
      </c>
      <c r="AW600" s="260">
        <v>35.270000000000003</v>
      </c>
      <c r="AX600" s="260">
        <v>0.61837620461559184</v>
      </c>
      <c r="AZ600" s="73">
        <v>1</v>
      </c>
      <c r="BA600" s="73">
        <v>0.35</v>
      </c>
      <c r="BD600" s="73" t="s">
        <v>13917</v>
      </c>
    </row>
    <row r="601" spans="2:56" x14ac:dyDescent="0.2">
      <c r="B601" s="43">
        <v>1</v>
      </c>
      <c r="C601" s="73" t="s">
        <v>14538</v>
      </c>
      <c r="G601" t="s">
        <v>14080</v>
      </c>
      <c r="H601" s="73" t="s">
        <v>11553</v>
      </c>
      <c r="I601" s="73" t="s">
        <v>14083</v>
      </c>
      <c r="K601" s="73">
        <v>1140.1400000000001</v>
      </c>
      <c r="L601" s="73">
        <v>3.6284957282598524</v>
      </c>
      <c r="Q601" s="260">
        <v>7.66</v>
      </c>
      <c r="R601" s="260">
        <v>1.0425720702853516E-3</v>
      </c>
      <c r="T601" s="260">
        <v>2318.56</v>
      </c>
      <c r="U601" s="260">
        <v>0.61837620461559184</v>
      </c>
      <c r="W601" s="73">
        <v>2181.5300000000002</v>
      </c>
      <c r="X601" s="73">
        <v>2.010783159130658</v>
      </c>
      <c r="Z601" s="73">
        <v>2.73</v>
      </c>
      <c r="AA601" s="73">
        <v>3.0018110475540247E-2</v>
      </c>
      <c r="AC601" s="73">
        <v>1.81</v>
      </c>
      <c r="AD601" s="73">
        <v>2.1738315202105399E-2</v>
      </c>
      <c r="AF601" s="73">
        <v>113.33</v>
      </c>
      <c r="AG601" s="73">
        <v>1.177193604556487</v>
      </c>
      <c r="AI601" s="73">
        <v>2038.75</v>
      </c>
      <c r="AJ601" s="73">
        <v>2.9231075260235699</v>
      </c>
      <c r="AO601" s="219">
        <v>154</v>
      </c>
      <c r="AP601" s="219">
        <v>4</v>
      </c>
      <c r="AT601" s="260">
        <v>27.12</v>
      </c>
      <c r="AW601" s="260">
        <v>35.270000000000003</v>
      </c>
      <c r="AX601" s="260">
        <v>0.61837620461559184</v>
      </c>
      <c r="AZ601" s="73">
        <v>1</v>
      </c>
      <c r="BA601" s="73">
        <v>1.04</v>
      </c>
      <c r="BD601" s="73" t="s">
        <v>13917</v>
      </c>
    </row>
    <row r="602" spans="2:56" x14ac:dyDescent="0.2">
      <c r="B602" s="43">
        <v>1</v>
      </c>
      <c r="C602" s="73" t="s">
        <v>14538</v>
      </c>
      <c r="G602" t="s">
        <v>14080</v>
      </c>
      <c r="H602" s="73" t="s">
        <v>11553</v>
      </c>
      <c r="I602" s="73" t="s">
        <v>14083</v>
      </c>
      <c r="K602" s="73">
        <v>1140.1400000000001</v>
      </c>
      <c r="L602" s="73">
        <v>3.6284957282598524</v>
      </c>
      <c r="Q602" s="260">
        <v>7.66</v>
      </c>
      <c r="R602" s="260">
        <v>1.0425720702853516E-3</v>
      </c>
      <c r="T602" s="260">
        <v>2318.56</v>
      </c>
      <c r="U602" s="260">
        <v>0.61837620461559184</v>
      </c>
      <c r="W602" s="73">
        <v>2190.71</v>
      </c>
      <c r="X602" s="73">
        <v>2.010783159130658</v>
      </c>
      <c r="Z602" s="73">
        <v>2.64</v>
      </c>
      <c r="AA602" s="73">
        <v>3.0018110475540247E-2</v>
      </c>
      <c r="AC602" s="73">
        <v>1.76</v>
      </c>
      <c r="AD602" s="73">
        <v>2.1738315202105399E-2</v>
      </c>
      <c r="AF602" s="73">
        <v>109.68</v>
      </c>
      <c r="AG602" s="73">
        <v>1.177193604556487</v>
      </c>
      <c r="AI602" s="73">
        <v>2050.35</v>
      </c>
      <c r="AJ602" s="73">
        <v>2.9231075260235699</v>
      </c>
      <c r="AO602" s="219">
        <v>728</v>
      </c>
      <c r="AP602" s="219">
        <v>30</v>
      </c>
      <c r="AT602" s="260">
        <v>27.12</v>
      </c>
      <c r="AW602" s="260">
        <v>35.270000000000003</v>
      </c>
      <c r="AX602" s="260">
        <v>0.61837620461559184</v>
      </c>
      <c r="AZ602" s="73">
        <v>1</v>
      </c>
      <c r="BA602" s="73">
        <v>0.38</v>
      </c>
      <c r="BD602" s="73" t="s">
        <v>13917</v>
      </c>
    </row>
    <row r="603" spans="2:56" x14ac:dyDescent="0.2">
      <c r="B603" s="43">
        <v>1</v>
      </c>
      <c r="C603" s="73" t="s">
        <v>14538</v>
      </c>
      <c r="G603" t="s">
        <v>14080</v>
      </c>
      <c r="H603" s="73" t="s">
        <v>11553</v>
      </c>
      <c r="I603" s="73" t="s">
        <v>14083</v>
      </c>
      <c r="K603" s="73">
        <v>1140.1400000000001</v>
      </c>
      <c r="L603" s="73">
        <v>3.6284957282598524</v>
      </c>
      <c r="Q603" s="260">
        <v>7.66</v>
      </c>
      <c r="R603" s="260">
        <v>1.0425720702853516E-3</v>
      </c>
      <c r="T603" s="260">
        <v>2318.56</v>
      </c>
      <c r="U603" s="260">
        <v>0.61837620461559184</v>
      </c>
      <c r="W603" s="73">
        <v>2190.71</v>
      </c>
      <c r="X603" s="73">
        <v>2.010783159130658</v>
      </c>
      <c r="Z603" s="73">
        <v>2.64</v>
      </c>
      <c r="AA603" s="73">
        <v>3.0018110475540247E-2</v>
      </c>
      <c r="AC603" s="73">
        <v>1.76</v>
      </c>
      <c r="AD603" s="73">
        <v>2.1738315202105399E-2</v>
      </c>
      <c r="AF603" s="73">
        <v>109.68</v>
      </c>
      <c r="AG603" s="73">
        <v>1.177193604556487</v>
      </c>
      <c r="AI603" s="73">
        <v>2050.35</v>
      </c>
      <c r="AJ603" s="73">
        <v>2.9231075260235699</v>
      </c>
      <c r="AO603" s="219">
        <v>728</v>
      </c>
      <c r="AP603" s="219">
        <v>30</v>
      </c>
      <c r="AT603" s="260">
        <v>27.12</v>
      </c>
      <c r="AW603" s="260">
        <v>35.270000000000003</v>
      </c>
      <c r="AX603" s="260">
        <v>0.61837620461559184</v>
      </c>
      <c r="AZ603" s="73">
        <v>1</v>
      </c>
      <c r="BA603" s="73">
        <v>0.35</v>
      </c>
      <c r="BD603" s="73" t="s">
        <v>13917</v>
      </c>
    </row>
    <row r="604" spans="2:56" x14ac:dyDescent="0.2">
      <c r="B604" s="43">
        <v>1</v>
      </c>
      <c r="C604" s="73" t="s">
        <v>14538</v>
      </c>
      <c r="G604" t="s">
        <v>14080</v>
      </c>
      <c r="H604" s="73" t="s">
        <v>11553</v>
      </c>
      <c r="I604" s="73" t="s">
        <v>14083</v>
      </c>
      <c r="K604" s="73">
        <v>1140.1400000000001</v>
      </c>
      <c r="L604" s="73">
        <v>3.6284957282598524</v>
      </c>
      <c r="Q604" s="260">
        <v>7.66</v>
      </c>
      <c r="R604" s="260">
        <v>1.0425720702853516E-3</v>
      </c>
      <c r="T604" s="260">
        <v>2318.56</v>
      </c>
      <c r="U604" s="260">
        <v>0.61837620461559184</v>
      </c>
      <c r="W604" s="73">
        <v>2190.71</v>
      </c>
      <c r="X604" s="73">
        <v>2.010783159130658</v>
      </c>
      <c r="Z604" s="73">
        <v>2.64</v>
      </c>
      <c r="AA604" s="73">
        <v>3.0018110475540247E-2</v>
      </c>
      <c r="AC604" s="73">
        <v>1.76</v>
      </c>
      <c r="AD604" s="73">
        <v>2.1738315202105399E-2</v>
      </c>
      <c r="AF604" s="73">
        <v>109.68</v>
      </c>
      <c r="AG604" s="73">
        <v>1.177193604556487</v>
      </c>
      <c r="AI604" s="73">
        <v>2050.35</v>
      </c>
      <c r="AJ604" s="73">
        <v>2.9231075260235699</v>
      </c>
      <c r="AO604" s="219">
        <v>728</v>
      </c>
      <c r="AP604" s="219">
        <v>30</v>
      </c>
      <c r="AT604" s="260">
        <v>27.12</v>
      </c>
      <c r="AW604" s="260">
        <v>35.270000000000003</v>
      </c>
      <c r="AX604" s="260">
        <v>0.61837620461559184</v>
      </c>
      <c r="AZ604" s="73">
        <v>1</v>
      </c>
      <c r="BA604" s="73">
        <v>0.86</v>
      </c>
      <c r="BD604" s="73" t="s">
        <v>13917</v>
      </c>
    </row>
    <row r="605" spans="2:56" x14ac:dyDescent="0.2">
      <c r="B605" s="43">
        <v>1</v>
      </c>
      <c r="C605" s="73" t="s">
        <v>14538</v>
      </c>
      <c r="G605" t="s">
        <v>14080</v>
      </c>
      <c r="H605" s="73" t="s">
        <v>11553</v>
      </c>
      <c r="I605" s="73" t="s">
        <v>14083</v>
      </c>
      <c r="K605" s="73">
        <v>1140.1400000000001</v>
      </c>
      <c r="L605" s="73">
        <v>3.6284957282598524</v>
      </c>
      <c r="Q605" s="260">
        <v>7.66</v>
      </c>
      <c r="R605" s="260">
        <v>1.0425720702853516E-3</v>
      </c>
      <c r="T605" s="260">
        <v>2318.56</v>
      </c>
      <c r="U605" s="260">
        <v>0.61837620461559184</v>
      </c>
      <c r="W605" s="73">
        <v>2181.5300000000002</v>
      </c>
      <c r="X605" s="73">
        <v>2.010783159130658</v>
      </c>
      <c r="Z605" s="73">
        <v>2.73</v>
      </c>
      <c r="AA605" s="73">
        <v>3.0018110475540247E-2</v>
      </c>
      <c r="AC605" s="73">
        <v>1.81</v>
      </c>
      <c r="AD605" s="73">
        <v>2.1738315202105399E-2</v>
      </c>
      <c r="AF605" s="73">
        <v>113.33</v>
      </c>
      <c r="AG605" s="73">
        <v>1.177193604556487</v>
      </c>
      <c r="AI605" s="73">
        <v>2038.75</v>
      </c>
      <c r="AJ605" s="73">
        <v>2.9231075260235699</v>
      </c>
      <c r="AO605" s="219">
        <v>154</v>
      </c>
      <c r="AP605" s="219">
        <v>4</v>
      </c>
      <c r="AT605" s="260">
        <v>27.12</v>
      </c>
      <c r="AW605" s="260">
        <v>35.270000000000003</v>
      </c>
      <c r="AX605" s="260">
        <v>0.61837620461559184</v>
      </c>
      <c r="AZ605" s="73">
        <v>1</v>
      </c>
      <c r="BA605" s="73">
        <v>1.8</v>
      </c>
      <c r="BD605" s="73" t="s">
        <v>13917</v>
      </c>
    </row>
    <row r="606" spans="2:56" x14ac:dyDescent="0.2">
      <c r="B606" s="43">
        <v>1</v>
      </c>
      <c r="C606" s="73" t="s">
        <v>14538</v>
      </c>
      <c r="G606" t="s">
        <v>14080</v>
      </c>
      <c r="H606" s="73" t="s">
        <v>11553</v>
      </c>
      <c r="I606" s="73" t="s">
        <v>14083</v>
      </c>
      <c r="K606" s="73">
        <v>1140.1400000000001</v>
      </c>
      <c r="L606" s="73">
        <v>3.6284957282598524</v>
      </c>
      <c r="Q606" s="260">
        <v>7.66</v>
      </c>
      <c r="R606" s="260">
        <v>1.0425720702853516E-3</v>
      </c>
      <c r="T606" s="260">
        <v>2318.56</v>
      </c>
      <c r="U606" s="260">
        <v>0.61837620461559184</v>
      </c>
      <c r="W606" s="73">
        <v>2181.5300000000002</v>
      </c>
      <c r="X606" s="73">
        <v>2.010783159130658</v>
      </c>
      <c r="Z606" s="73">
        <v>2.73</v>
      </c>
      <c r="AA606" s="73">
        <v>3.0018110475540247E-2</v>
      </c>
      <c r="AC606" s="73">
        <v>1.81</v>
      </c>
      <c r="AD606" s="73">
        <v>2.1738315202105399E-2</v>
      </c>
      <c r="AF606" s="73">
        <v>113.33</v>
      </c>
      <c r="AG606" s="73">
        <v>1.177193604556487</v>
      </c>
      <c r="AI606" s="73">
        <v>2038.75</v>
      </c>
      <c r="AJ606" s="73">
        <v>2.9231075260235699</v>
      </c>
      <c r="AO606" s="219">
        <v>154</v>
      </c>
      <c r="AP606" s="219">
        <v>4</v>
      </c>
      <c r="AT606" s="260">
        <v>27.12</v>
      </c>
      <c r="AW606" s="260">
        <v>35.270000000000003</v>
      </c>
      <c r="AX606" s="260">
        <v>0.61837620461559184</v>
      </c>
      <c r="AZ606" s="73">
        <v>1</v>
      </c>
      <c r="BA606" s="73">
        <v>1.06</v>
      </c>
      <c r="BD606" s="73" t="s">
        <v>13917</v>
      </c>
    </row>
    <row r="607" spans="2:56" x14ac:dyDescent="0.2">
      <c r="B607" s="43">
        <v>1</v>
      </c>
      <c r="C607" s="73" t="s">
        <v>14538</v>
      </c>
      <c r="G607" t="s">
        <v>14080</v>
      </c>
      <c r="H607" s="73" t="s">
        <v>11553</v>
      </c>
      <c r="I607" s="73" t="s">
        <v>14083</v>
      </c>
      <c r="K607" s="73">
        <v>1140.1400000000001</v>
      </c>
      <c r="L607" s="73">
        <v>3.6284957282598524</v>
      </c>
      <c r="Q607" s="260">
        <v>7.66</v>
      </c>
      <c r="R607" s="260">
        <v>1.0425720702853516E-3</v>
      </c>
      <c r="T607" s="260">
        <v>2318.56</v>
      </c>
      <c r="U607" s="260">
        <v>0.61837620461559184</v>
      </c>
      <c r="W607" s="73">
        <v>2181.5300000000002</v>
      </c>
      <c r="X607" s="73">
        <v>2.010783159130658</v>
      </c>
      <c r="Z607" s="73">
        <v>2.73</v>
      </c>
      <c r="AA607" s="73">
        <v>3.0018110475540247E-2</v>
      </c>
      <c r="AC607" s="73">
        <v>1.81</v>
      </c>
      <c r="AD607" s="73">
        <v>2.1738315202105399E-2</v>
      </c>
      <c r="AF607" s="73">
        <v>113.33</v>
      </c>
      <c r="AG607" s="73">
        <v>1.177193604556487</v>
      </c>
      <c r="AI607" s="73">
        <v>2038.75</v>
      </c>
      <c r="AJ607" s="73">
        <v>2.9231075260235699</v>
      </c>
      <c r="AO607" s="219">
        <v>154</v>
      </c>
      <c r="AP607" s="219">
        <v>4</v>
      </c>
      <c r="AT607" s="260">
        <v>27.12</v>
      </c>
      <c r="AW607" s="260">
        <v>35.270000000000003</v>
      </c>
      <c r="AX607" s="260">
        <v>0.61837620461559184</v>
      </c>
      <c r="AZ607" s="73">
        <v>1</v>
      </c>
      <c r="BA607" s="73">
        <v>1.48</v>
      </c>
      <c r="BD607" s="73" t="s">
        <v>13917</v>
      </c>
    </row>
    <row r="608" spans="2:56" x14ac:dyDescent="0.2">
      <c r="B608" s="43">
        <v>1</v>
      </c>
      <c r="C608" s="73" t="s">
        <v>14538</v>
      </c>
      <c r="G608" t="s">
        <v>14080</v>
      </c>
      <c r="H608" s="73" t="s">
        <v>11553</v>
      </c>
      <c r="I608" s="73" t="s">
        <v>14083</v>
      </c>
      <c r="K608" s="73">
        <v>1140.1400000000001</v>
      </c>
      <c r="L608" s="73">
        <v>3.6284957282598524</v>
      </c>
      <c r="Q608" s="260">
        <v>7.66</v>
      </c>
      <c r="R608" s="260">
        <v>1.0425720702853516E-3</v>
      </c>
      <c r="T608" s="260">
        <v>2318.56</v>
      </c>
      <c r="U608" s="260">
        <v>0.61837620461559184</v>
      </c>
      <c r="W608" s="73">
        <v>2190.71</v>
      </c>
      <c r="X608" s="73">
        <v>2.010783159130658</v>
      </c>
      <c r="Z608" s="73">
        <v>2.64</v>
      </c>
      <c r="AA608" s="73">
        <v>3.0018110475540247E-2</v>
      </c>
      <c r="AC608" s="73">
        <v>1.76</v>
      </c>
      <c r="AD608" s="73">
        <v>2.1738315202105399E-2</v>
      </c>
      <c r="AF608" s="73">
        <v>109.68</v>
      </c>
      <c r="AG608" s="73">
        <v>1.177193604556487</v>
      </c>
      <c r="AI608" s="73">
        <v>2050.35</v>
      </c>
      <c r="AJ608" s="73">
        <v>2.9231075260235699</v>
      </c>
      <c r="AO608" s="219">
        <v>728</v>
      </c>
      <c r="AP608" s="219">
        <v>30</v>
      </c>
      <c r="AT608" s="260">
        <v>27.12</v>
      </c>
      <c r="AW608" s="260">
        <v>35.270000000000003</v>
      </c>
      <c r="AX608" s="260">
        <v>0.61837620461559184</v>
      </c>
      <c r="AZ608" s="73">
        <v>1</v>
      </c>
      <c r="BA608" s="73">
        <v>1.61</v>
      </c>
      <c r="BD608" s="73" t="s">
        <v>13917</v>
      </c>
    </row>
    <row r="609" spans="2:56" x14ac:dyDescent="0.2">
      <c r="B609" s="43">
        <v>1</v>
      </c>
      <c r="C609" s="73" t="s">
        <v>14538</v>
      </c>
      <c r="G609" t="s">
        <v>14080</v>
      </c>
      <c r="H609" s="73" t="s">
        <v>11553</v>
      </c>
      <c r="I609" s="73" t="s">
        <v>14083</v>
      </c>
      <c r="K609" s="73">
        <v>1140.1400000000001</v>
      </c>
      <c r="L609" s="73">
        <v>3.6284957282598524</v>
      </c>
      <c r="Q609" s="260">
        <v>7.66</v>
      </c>
      <c r="R609" s="260">
        <v>1.0425720702853516E-3</v>
      </c>
      <c r="T609" s="260">
        <v>2318.56</v>
      </c>
      <c r="U609" s="260">
        <v>0.61837620461559184</v>
      </c>
      <c r="W609" s="73">
        <v>2190.71</v>
      </c>
      <c r="X609" s="73">
        <v>2.010783159130658</v>
      </c>
      <c r="Z609" s="73">
        <v>2.64</v>
      </c>
      <c r="AA609" s="73">
        <v>3.0018110475540247E-2</v>
      </c>
      <c r="AC609" s="73">
        <v>1.76</v>
      </c>
      <c r="AD609" s="73">
        <v>2.1738315202105399E-2</v>
      </c>
      <c r="AF609" s="73">
        <v>109.68</v>
      </c>
      <c r="AG609" s="73">
        <v>1.177193604556487</v>
      </c>
      <c r="AI609" s="73">
        <v>2050.35</v>
      </c>
      <c r="AJ609" s="73">
        <v>2.9231075260235699</v>
      </c>
      <c r="AO609" s="219">
        <v>728</v>
      </c>
      <c r="AP609" s="219">
        <v>30</v>
      </c>
      <c r="AT609" s="260">
        <v>27.12</v>
      </c>
      <c r="AW609" s="260">
        <v>35.270000000000003</v>
      </c>
      <c r="AX609" s="260">
        <v>0.61837620461559184</v>
      </c>
      <c r="AZ609" s="73">
        <v>1</v>
      </c>
      <c r="BA609" s="73">
        <v>1.47</v>
      </c>
      <c r="BD609" s="73" t="s">
        <v>13917</v>
      </c>
    </row>
    <row r="610" spans="2:56" x14ac:dyDescent="0.2">
      <c r="B610" s="43">
        <v>1</v>
      </c>
      <c r="C610" s="73" t="s">
        <v>14538</v>
      </c>
      <c r="G610" t="s">
        <v>14080</v>
      </c>
      <c r="H610" s="73" t="s">
        <v>11553</v>
      </c>
      <c r="I610" s="73" t="s">
        <v>14083</v>
      </c>
      <c r="K610" s="73">
        <v>1140.1400000000001</v>
      </c>
      <c r="L610" s="73">
        <v>3.6284957282598524</v>
      </c>
      <c r="Q610" s="260">
        <v>7.66</v>
      </c>
      <c r="R610" s="260">
        <v>1.0425720702853516E-3</v>
      </c>
      <c r="T610" s="260">
        <v>2318.56</v>
      </c>
      <c r="U610" s="260">
        <v>0.61837620461559184</v>
      </c>
      <c r="W610" s="73">
        <v>2190.71</v>
      </c>
      <c r="X610" s="73">
        <v>2.010783159130658</v>
      </c>
      <c r="Z610" s="73">
        <v>2.64</v>
      </c>
      <c r="AA610" s="73">
        <v>3.0018110475540247E-2</v>
      </c>
      <c r="AC610" s="73">
        <v>1.76</v>
      </c>
      <c r="AD610" s="73">
        <v>2.1738315202105399E-2</v>
      </c>
      <c r="AF610" s="73">
        <v>109.68</v>
      </c>
      <c r="AG610" s="73">
        <v>1.177193604556487</v>
      </c>
      <c r="AI610" s="73">
        <v>2050.35</v>
      </c>
      <c r="AJ610" s="73">
        <v>2.9231075260235699</v>
      </c>
      <c r="AO610" s="219">
        <v>728</v>
      </c>
      <c r="AP610" s="219">
        <v>30</v>
      </c>
      <c r="AT610" s="260">
        <v>27.12</v>
      </c>
      <c r="AW610" s="260">
        <v>35.270000000000003</v>
      </c>
      <c r="AX610" s="260">
        <v>0.61837620461559184</v>
      </c>
      <c r="AZ610" s="73">
        <v>1</v>
      </c>
      <c r="BA610" s="73">
        <v>1.5</v>
      </c>
      <c r="BD610" s="73" t="s">
        <v>13917</v>
      </c>
    </row>
    <row r="611" spans="2:56" x14ac:dyDescent="0.2">
      <c r="B611" s="43">
        <v>1</v>
      </c>
      <c r="C611" s="73" t="s">
        <v>14538</v>
      </c>
      <c r="G611" t="s">
        <v>14080</v>
      </c>
      <c r="H611" s="73" t="s">
        <v>11553</v>
      </c>
      <c r="I611" s="73" t="s">
        <v>14083</v>
      </c>
      <c r="K611" s="73">
        <v>1120.02</v>
      </c>
      <c r="L611" s="73">
        <v>3.6284957282598524</v>
      </c>
      <c r="Q611" s="260">
        <v>7.66</v>
      </c>
      <c r="R611" s="260">
        <v>1.0425720702853516E-3</v>
      </c>
      <c r="T611" s="260">
        <v>2321.83</v>
      </c>
      <c r="U611" s="260">
        <v>0.61837620461559184</v>
      </c>
      <c r="W611" s="73">
        <v>2181.5300000000002</v>
      </c>
      <c r="X611" s="73">
        <v>2.010783159130658</v>
      </c>
      <c r="Z611" s="73">
        <v>2.73</v>
      </c>
      <c r="AA611" s="73">
        <v>3.0018110475540247E-2</v>
      </c>
      <c r="AC611" s="73">
        <v>1.81</v>
      </c>
      <c r="AD611" s="73">
        <v>2.1738315202105399E-2</v>
      </c>
      <c r="AF611" s="73">
        <v>113.33</v>
      </c>
      <c r="AG611" s="73">
        <v>1.177193604556487</v>
      </c>
      <c r="AI611" s="73">
        <v>2038.75</v>
      </c>
      <c r="AJ611" s="73">
        <v>2.9231075260235699</v>
      </c>
      <c r="AO611" s="219">
        <v>154</v>
      </c>
      <c r="AP611" s="219">
        <v>4</v>
      </c>
      <c r="AT611" s="260">
        <v>29.87</v>
      </c>
      <c r="AW611" s="260">
        <v>35.35</v>
      </c>
      <c r="AX611" s="260">
        <v>0.61837620461559184</v>
      </c>
      <c r="AZ611" s="73">
        <v>1</v>
      </c>
      <c r="BA611" s="73">
        <v>0.97</v>
      </c>
      <c r="BD611" s="73" t="s">
        <v>13917</v>
      </c>
    </row>
    <row r="612" spans="2:56" x14ac:dyDescent="0.2">
      <c r="B612" s="43">
        <v>1</v>
      </c>
      <c r="C612" s="73" t="s">
        <v>14538</v>
      </c>
      <c r="G612" t="s">
        <v>14080</v>
      </c>
      <c r="H612" s="73" t="s">
        <v>11553</v>
      </c>
      <c r="I612" s="73" t="s">
        <v>14083</v>
      </c>
      <c r="K612" s="73">
        <v>1120.02</v>
      </c>
      <c r="L612" s="73">
        <v>3.6284957282598524</v>
      </c>
      <c r="Q612" s="260">
        <v>7.66</v>
      </c>
      <c r="R612" s="260">
        <v>1.0425720702853516E-3</v>
      </c>
      <c r="T612" s="260">
        <v>2321.83</v>
      </c>
      <c r="U612" s="260">
        <v>0.61837620461559184</v>
      </c>
      <c r="W612" s="73">
        <v>2181.5300000000002</v>
      </c>
      <c r="X612" s="73">
        <v>2.010783159130658</v>
      </c>
      <c r="Z612" s="73">
        <v>2.73</v>
      </c>
      <c r="AA612" s="73">
        <v>3.0018110475540247E-2</v>
      </c>
      <c r="AC612" s="73">
        <v>1.81</v>
      </c>
      <c r="AD612" s="73">
        <v>2.1738315202105399E-2</v>
      </c>
      <c r="AF612" s="73">
        <v>113.33</v>
      </c>
      <c r="AG612" s="73">
        <v>1.177193604556487</v>
      </c>
      <c r="AI612" s="73">
        <v>2038.75</v>
      </c>
      <c r="AJ612" s="73">
        <v>2.9231075260235699</v>
      </c>
      <c r="AO612" s="219">
        <v>154</v>
      </c>
      <c r="AP612" s="219">
        <v>4</v>
      </c>
      <c r="AT612" s="260">
        <v>29.87</v>
      </c>
      <c r="AW612" s="260">
        <v>35.35</v>
      </c>
      <c r="AX612" s="260">
        <v>0.61837620461559184</v>
      </c>
      <c r="AZ612" s="73">
        <v>1</v>
      </c>
      <c r="BA612" s="73">
        <v>0.68</v>
      </c>
      <c r="BD612" s="73" t="s">
        <v>13917</v>
      </c>
    </row>
    <row r="613" spans="2:56" x14ac:dyDescent="0.2">
      <c r="B613" s="43">
        <v>1</v>
      </c>
      <c r="C613" s="73" t="s">
        <v>14538</v>
      </c>
      <c r="G613" t="s">
        <v>14080</v>
      </c>
      <c r="H613" s="73" t="s">
        <v>11553</v>
      </c>
      <c r="I613" s="73" t="s">
        <v>14083</v>
      </c>
      <c r="K613" s="73">
        <v>1120.02</v>
      </c>
      <c r="L613" s="73">
        <v>3.6284957282598524</v>
      </c>
      <c r="Q613" s="260">
        <v>7.66</v>
      </c>
      <c r="R613" s="260">
        <v>1.0425720702853516E-3</v>
      </c>
      <c r="T613" s="260">
        <v>2321.83</v>
      </c>
      <c r="U613" s="260">
        <v>0.61837620461559184</v>
      </c>
      <c r="W613" s="73">
        <v>2181.5300000000002</v>
      </c>
      <c r="X613" s="73">
        <v>2.010783159130658</v>
      </c>
      <c r="Z613" s="73">
        <v>2.73</v>
      </c>
      <c r="AA613" s="73">
        <v>3.0018110475540247E-2</v>
      </c>
      <c r="AC613" s="73">
        <v>1.81</v>
      </c>
      <c r="AD613" s="73">
        <v>2.1738315202105399E-2</v>
      </c>
      <c r="AF613" s="73">
        <v>113.33</v>
      </c>
      <c r="AG613" s="73">
        <v>1.177193604556487</v>
      </c>
      <c r="AI613" s="73">
        <v>2038.75</v>
      </c>
      <c r="AJ613" s="73">
        <v>2.9231075260235699</v>
      </c>
      <c r="AO613" s="219">
        <v>154</v>
      </c>
      <c r="AP613" s="219">
        <v>4</v>
      </c>
      <c r="AT613" s="260">
        <v>29.87</v>
      </c>
      <c r="AW613" s="260">
        <v>35.35</v>
      </c>
      <c r="AX613" s="260">
        <v>0.61837620461559184</v>
      </c>
      <c r="AZ613" s="73">
        <v>1</v>
      </c>
      <c r="BA613" s="73">
        <v>0.62</v>
      </c>
      <c r="BD613" s="73" t="s">
        <v>13917</v>
      </c>
    </row>
    <row r="614" spans="2:56" x14ac:dyDescent="0.2">
      <c r="B614" s="43">
        <v>1</v>
      </c>
      <c r="C614" s="73" t="s">
        <v>14538</v>
      </c>
      <c r="G614" t="s">
        <v>14080</v>
      </c>
      <c r="H614" s="73" t="s">
        <v>11553</v>
      </c>
      <c r="I614" s="73" t="s">
        <v>14083</v>
      </c>
      <c r="K614" s="73">
        <v>1120.02</v>
      </c>
      <c r="L614" s="73">
        <v>3.6284957282598524</v>
      </c>
      <c r="Q614" s="260">
        <v>7.66</v>
      </c>
      <c r="R614" s="260">
        <v>1.0425720702853516E-3</v>
      </c>
      <c r="T614" s="260">
        <v>2321.83</v>
      </c>
      <c r="U614" s="260">
        <v>0.61837620461559184</v>
      </c>
      <c r="W614" s="73">
        <v>2174.2800000000002</v>
      </c>
      <c r="X614" s="73">
        <v>2.010783159130658</v>
      </c>
      <c r="Z614" s="73">
        <v>2.95</v>
      </c>
      <c r="AA614" s="73">
        <v>3.0018110475540247E-2</v>
      </c>
      <c r="AC614" s="73">
        <v>1.98</v>
      </c>
      <c r="AD614" s="73">
        <v>2.1738315202105399E-2</v>
      </c>
      <c r="AF614" s="73">
        <v>121.98</v>
      </c>
      <c r="AG614" s="73">
        <v>1.177193604556487</v>
      </c>
      <c r="AI614" s="73">
        <v>2024.08</v>
      </c>
      <c r="AJ614" s="73">
        <v>2.9231075260235699</v>
      </c>
      <c r="AO614" s="219">
        <v>728</v>
      </c>
      <c r="AP614" s="219">
        <v>30</v>
      </c>
      <c r="AT614" s="260">
        <v>29.87</v>
      </c>
      <c r="AW614" s="260">
        <v>35.35</v>
      </c>
      <c r="AX614" s="260">
        <v>0.61837620461559184</v>
      </c>
      <c r="AZ614" s="73">
        <v>1</v>
      </c>
      <c r="BA614" s="73">
        <v>0.77</v>
      </c>
      <c r="BD614" s="73" t="s">
        <v>13917</v>
      </c>
    </row>
    <row r="615" spans="2:56" x14ac:dyDescent="0.2">
      <c r="B615" s="43">
        <v>1</v>
      </c>
      <c r="C615" s="73" t="s">
        <v>14538</v>
      </c>
      <c r="G615" t="s">
        <v>14080</v>
      </c>
      <c r="H615" s="73" t="s">
        <v>11553</v>
      </c>
      <c r="I615" s="73" t="s">
        <v>14083</v>
      </c>
      <c r="K615" s="73">
        <v>1120.02</v>
      </c>
      <c r="L615" s="73">
        <v>3.6284957282598524</v>
      </c>
      <c r="Q615" s="260">
        <v>7.66</v>
      </c>
      <c r="R615" s="260">
        <v>1.0425720702853516E-3</v>
      </c>
      <c r="T615" s="260">
        <v>2321.83</v>
      </c>
      <c r="U615" s="260">
        <v>0.61837620461559184</v>
      </c>
      <c r="W615" s="73">
        <v>2174.2800000000002</v>
      </c>
      <c r="X615" s="73">
        <v>2.010783159130658</v>
      </c>
      <c r="Z615" s="73">
        <v>2.95</v>
      </c>
      <c r="AA615" s="73">
        <v>3.0018110475540247E-2</v>
      </c>
      <c r="AC615" s="73">
        <v>1.98</v>
      </c>
      <c r="AD615" s="73">
        <v>2.1738315202105399E-2</v>
      </c>
      <c r="AF615" s="73">
        <v>121.98</v>
      </c>
      <c r="AG615" s="73">
        <v>1.177193604556487</v>
      </c>
      <c r="AI615" s="73">
        <v>2024.08</v>
      </c>
      <c r="AJ615" s="73">
        <v>2.9231075260235699</v>
      </c>
      <c r="AO615" s="219">
        <v>728</v>
      </c>
      <c r="AP615" s="219">
        <v>30</v>
      </c>
      <c r="AT615" s="260">
        <v>29.87</v>
      </c>
      <c r="AW615" s="260">
        <v>35.35</v>
      </c>
      <c r="AX615" s="260">
        <v>0.61837620461559184</v>
      </c>
      <c r="AZ615" s="73">
        <v>1</v>
      </c>
      <c r="BA615" s="73">
        <v>0.09</v>
      </c>
      <c r="BD615" s="73" t="s">
        <v>13917</v>
      </c>
    </row>
    <row r="616" spans="2:56" x14ac:dyDescent="0.2">
      <c r="B616" s="43">
        <v>1</v>
      </c>
      <c r="C616" s="73" t="s">
        <v>14538</v>
      </c>
      <c r="G616" t="s">
        <v>14080</v>
      </c>
      <c r="H616" s="73" t="s">
        <v>11553</v>
      </c>
      <c r="I616" s="73" t="s">
        <v>14083</v>
      </c>
      <c r="K616" s="73">
        <v>1120.02</v>
      </c>
      <c r="L616" s="73">
        <v>3.6284957282598524</v>
      </c>
      <c r="Q616" s="260">
        <v>7.66</v>
      </c>
      <c r="R616" s="260">
        <v>1.0425720702853516E-3</v>
      </c>
      <c r="T616" s="260">
        <v>2321.83</v>
      </c>
      <c r="U616" s="260">
        <v>0.61837620461559184</v>
      </c>
      <c r="W616" s="73">
        <v>2174.2800000000002</v>
      </c>
      <c r="X616" s="73">
        <v>2.010783159130658</v>
      </c>
      <c r="Z616" s="73">
        <v>2.95</v>
      </c>
      <c r="AA616" s="73">
        <v>3.0018110475540247E-2</v>
      </c>
      <c r="AC616" s="73">
        <v>1.98</v>
      </c>
      <c r="AD616" s="73">
        <v>2.1738315202105399E-2</v>
      </c>
      <c r="AF616" s="73">
        <v>121.98</v>
      </c>
      <c r="AG616" s="73">
        <v>1.177193604556487</v>
      </c>
      <c r="AI616" s="73">
        <v>2024.08</v>
      </c>
      <c r="AJ616" s="73">
        <v>2.9231075260235699</v>
      </c>
      <c r="AO616" s="219">
        <v>728</v>
      </c>
      <c r="AP616" s="219">
        <v>30</v>
      </c>
      <c r="AT616" s="260">
        <v>29.87</v>
      </c>
      <c r="AW616" s="260">
        <v>35.35</v>
      </c>
      <c r="AX616" s="260">
        <v>0.61837620461559184</v>
      </c>
      <c r="AZ616" s="73">
        <v>1</v>
      </c>
      <c r="BA616" s="73">
        <v>0.59</v>
      </c>
      <c r="BD616" s="73" t="s">
        <v>13917</v>
      </c>
    </row>
    <row r="617" spans="2:56" x14ac:dyDescent="0.2">
      <c r="B617" s="43">
        <v>1</v>
      </c>
      <c r="C617" s="73" t="s">
        <v>14538</v>
      </c>
      <c r="G617" t="s">
        <v>14080</v>
      </c>
      <c r="H617" s="73" t="s">
        <v>11553</v>
      </c>
      <c r="I617" s="73" t="s">
        <v>14083</v>
      </c>
      <c r="K617" s="73">
        <v>1120.02</v>
      </c>
      <c r="L617" s="73">
        <v>3.6284957282598524</v>
      </c>
      <c r="Q617" s="260">
        <v>7.66</v>
      </c>
      <c r="R617" s="260">
        <v>1.0425720702853516E-3</v>
      </c>
      <c r="T617" s="260">
        <v>2321.83</v>
      </c>
      <c r="U617" s="260">
        <v>0.61837620461559184</v>
      </c>
      <c r="W617" s="73">
        <v>2181.5300000000002</v>
      </c>
      <c r="X617" s="73">
        <v>2.010783159130658</v>
      </c>
      <c r="Z617" s="73">
        <v>2.73</v>
      </c>
      <c r="AA617" s="73">
        <v>3.0018110475540247E-2</v>
      </c>
      <c r="AC617" s="73">
        <v>1.81</v>
      </c>
      <c r="AD617" s="73">
        <v>2.1738315202105399E-2</v>
      </c>
      <c r="AF617" s="73">
        <v>113.33</v>
      </c>
      <c r="AG617" s="73">
        <v>1.177193604556487</v>
      </c>
      <c r="AI617" s="73">
        <v>2038.75</v>
      </c>
      <c r="AJ617" s="73">
        <v>2.9231075260235699</v>
      </c>
      <c r="AO617" s="219">
        <v>154</v>
      </c>
      <c r="AP617" s="219">
        <v>4</v>
      </c>
      <c r="AT617" s="260">
        <v>29.87</v>
      </c>
      <c r="AW617" s="260">
        <v>35.35</v>
      </c>
      <c r="AX617" s="260">
        <v>0.61837620461559184</v>
      </c>
      <c r="AZ617" s="73">
        <v>1</v>
      </c>
      <c r="BA617" s="73">
        <v>0.21</v>
      </c>
      <c r="BD617" s="73" t="s">
        <v>13917</v>
      </c>
    </row>
    <row r="618" spans="2:56" x14ac:dyDescent="0.2">
      <c r="B618" s="43">
        <v>1</v>
      </c>
      <c r="C618" s="73" t="s">
        <v>14538</v>
      </c>
      <c r="G618" t="s">
        <v>14080</v>
      </c>
      <c r="H618" s="73" t="s">
        <v>11553</v>
      </c>
      <c r="I618" s="73" t="s">
        <v>14083</v>
      </c>
      <c r="K618" s="73">
        <v>1120.02</v>
      </c>
      <c r="L618" s="73">
        <v>3.6284957282598524</v>
      </c>
      <c r="Q618" s="260">
        <v>7.66</v>
      </c>
      <c r="R618" s="260">
        <v>1.0425720702853516E-3</v>
      </c>
      <c r="T618" s="260">
        <v>2321.83</v>
      </c>
      <c r="U618" s="260">
        <v>0.61837620461559184</v>
      </c>
      <c r="W618" s="73">
        <v>2181.5300000000002</v>
      </c>
      <c r="X618" s="73">
        <v>2.010783159130658</v>
      </c>
      <c r="Z618" s="73">
        <v>2.73</v>
      </c>
      <c r="AA618" s="73">
        <v>3.0018110475540247E-2</v>
      </c>
      <c r="AC618" s="73">
        <v>1.81</v>
      </c>
      <c r="AD618" s="73">
        <v>2.1738315202105399E-2</v>
      </c>
      <c r="AF618" s="73">
        <v>113.33</v>
      </c>
      <c r="AG618" s="73">
        <v>1.177193604556487</v>
      </c>
      <c r="AI618" s="73">
        <v>2038.75</v>
      </c>
      <c r="AJ618" s="73">
        <v>2.9231075260235699</v>
      </c>
      <c r="AO618" s="219">
        <v>154</v>
      </c>
      <c r="AP618" s="219">
        <v>4</v>
      </c>
      <c r="AT618" s="260">
        <v>29.87</v>
      </c>
      <c r="AW618" s="260">
        <v>35.35</v>
      </c>
      <c r="AX618" s="260">
        <v>0.61837620461559184</v>
      </c>
      <c r="AZ618" s="73">
        <v>1</v>
      </c>
      <c r="BA618" s="73">
        <v>0.79</v>
      </c>
      <c r="BD618" s="73" t="s">
        <v>13917</v>
      </c>
    </row>
    <row r="619" spans="2:56" x14ac:dyDescent="0.2">
      <c r="B619" s="43">
        <v>1</v>
      </c>
      <c r="C619" s="73" t="s">
        <v>14538</v>
      </c>
      <c r="G619" t="s">
        <v>14080</v>
      </c>
      <c r="H619" s="73" t="s">
        <v>11553</v>
      </c>
      <c r="I619" s="73" t="s">
        <v>14083</v>
      </c>
      <c r="K619" s="73">
        <v>1120.02</v>
      </c>
      <c r="L619" s="73">
        <v>3.6284957282598524</v>
      </c>
      <c r="Q619" s="260">
        <v>7.66</v>
      </c>
      <c r="R619" s="260">
        <v>1.0425720702853516E-3</v>
      </c>
      <c r="T619" s="260">
        <v>2321.83</v>
      </c>
      <c r="U619" s="260">
        <v>0.61837620461559184</v>
      </c>
      <c r="W619" s="73">
        <v>2181.5300000000002</v>
      </c>
      <c r="X619" s="73">
        <v>2.010783159130658</v>
      </c>
      <c r="Z619" s="73">
        <v>2.73</v>
      </c>
      <c r="AA619" s="73">
        <v>3.0018110475540247E-2</v>
      </c>
      <c r="AC619" s="73">
        <v>1.81</v>
      </c>
      <c r="AD619" s="73">
        <v>2.1738315202105399E-2</v>
      </c>
      <c r="AF619" s="73">
        <v>113.33</v>
      </c>
      <c r="AG619" s="73">
        <v>1.177193604556487</v>
      </c>
      <c r="AI619" s="73">
        <v>2038.75</v>
      </c>
      <c r="AJ619" s="73">
        <v>2.9231075260235699</v>
      </c>
      <c r="AO619" s="219">
        <v>154</v>
      </c>
      <c r="AP619" s="219">
        <v>4</v>
      </c>
      <c r="AT619" s="260">
        <v>29.87</v>
      </c>
      <c r="AW619" s="260">
        <v>35.35</v>
      </c>
      <c r="AX619" s="260">
        <v>0.61837620461559184</v>
      </c>
      <c r="AZ619" s="73">
        <v>1</v>
      </c>
      <c r="BA619" s="73">
        <v>0.87</v>
      </c>
      <c r="BD619" s="73" t="s">
        <v>13917</v>
      </c>
    </row>
    <row r="620" spans="2:56" x14ac:dyDescent="0.2">
      <c r="B620" s="43">
        <v>1</v>
      </c>
      <c r="C620" s="73" t="s">
        <v>14538</v>
      </c>
      <c r="G620" t="s">
        <v>14080</v>
      </c>
      <c r="H620" s="73" t="s">
        <v>11553</v>
      </c>
      <c r="I620" s="73" t="s">
        <v>14083</v>
      </c>
      <c r="K620" s="73">
        <v>1120.02</v>
      </c>
      <c r="L620" s="73">
        <v>3.6284957282598524</v>
      </c>
      <c r="Q620" s="260">
        <v>7.66</v>
      </c>
      <c r="R620" s="260">
        <v>1.0425720702853516E-3</v>
      </c>
      <c r="T620" s="260">
        <v>2321.83</v>
      </c>
      <c r="U620" s="260">
        <v>0.61837620461559184</v>
      </c>
      <c r="W620" s="73">
        <v>2174.2800000000002</v>
      </c>
      <c r="X620" s="73">
        <v>2.010783159130658</v>
      </c>
      <c r="Z620" s="73">
        <v>2.95</v>
      </c>
      <c r="AA620" s="73">
        <v>3.0018110475540247E-2</v>
      </c>
      <c r="AC620" s="73">
        <v>1.98</v>
      </c>
      <c r="AD620" s="73">
        <v>2.1738315202105399E-2</v>
      </c>
      <c r="AF620" s="73">
        <v>121.98</v>
      </c>
      <c r="AG620" s="73">
        <v>1.177193604556487</v>
      </c>
      <c r="AI620" s="73">
        <v>2024.08</v>
      </c>
      <c r="AJ620" s="73">
        <v>2.9231075260235699</v>
      </c>
      <c r="AO620" s="219">
        <v>728</v>
      </c>
      <c r="AP620" s="219">
        <v>30</v>
      </c>
      <c r="AT620" s="260">
        <v>29.87</v>
      </c>
      <c r="AW620" s="260">
        <v>35.35</v>
      </c>
      <c r="AX620" s="260">
        <v>0.61837620461559184</v>
      </c>
      <c r="AZ620" s="73">
        <v>1</v>
      </c>
      <c r="BA620" s="73">
        <v>1.59</v>
      </c>
      <c r="BD620" s="73" t="s">
        <v>13917</v>
      </c>
    </row>
    <row r="621" spans="2:56" x14ac:dyDescent="0.2">
      <c r="B621" s="43">
        <v>1</v>
      </c>
      <c r="C621" s="73" t="s">
        <v>14538</v>
      </c>
      <c r="G621" t="s">
        <v>14080</v>
      </c>
      <c r="H621" s="73" t="s">
        <v>11553</v>
      </c>
      <c r="I621" s="73" t="s">
        <v>14083</v>
      </c>
      <c r="K621" s="73">
        <v>1120.02</v>
      </c>
      <c r="L621" s="73">
        <v>3.6284957282598524</v>
      </c>
      <c r="Q621" s="260">
        <v>7.66</v>
      </c>
      <c r="R621" s="260">
        <v>1.0425720702853516E-3</v>
      </c>
      <c r="T621" s="260">
        <v>2321.83</v>
      </c>
      <c r="U621" s="260">
        <v>0.61837620461559184</v>
      </c>
      <c r="W621" s="73">
        <v>2174.2800000000002</v>
      </c>
      <c r="X621" s="73">
        <v>2.010783159130658</v>
      </c>
      <c r="Z621" s="73">
        <v>2.95</v>
      </c>
      <c r="AA621" s="73">
        <v>3.0018110475540247E-2</v>
      </c>
      <c r="AC621" s="73">
        <v>1.98</v>
      </c>
      <c r="AD621" s="73">
        <v>2.1738315202105399E-2</v>
      </c>
      <c r="AF621" s="73">
        <v>121.98</v>
      </c>
      <c r="AG621" s="73">
        <v>1.177193604556487</v>
      </c>
      <c r="AI621" s="73">
        <v>2024.08</v>
      </c>
      <c r="AJ621" s="73">
        <v>2.9231075260235699</v>
      </c>
      <c r="AO621" s="219">
        <v>728</v>
      </c>
      <c r="AP621" s="219">
        <v>30</v>
      </c>
      <c r="AT621" s="260">
        <v>29.87</v>
      </c>
      <c r="AW621" s="260">
        <v>35.35</v>
      </c>
      <c r="AX621" s="260">
        <v>0.61837620461559184</v>
      </c>
      <c r="AZ621" s="73">
        <v>1</v>
      </c>
      <c r="BA621" s="73">
        <v>1.17</v>
      </c>
      <c r="BD621" s="73" t="s">
        <v>13917</v>
      </c>
    </row>
    <row r="622" spans="2:56" x14ac:dyDescent="0.2">
      <c r="B622" s="43">
        <v>1</v>
      </c>
      <c r="C622" s="73" t="s">
        <v>14538</v>
      </c>
      <c r="G622" t="s">
        <v>14080</v>
      </c>
      <c r="H622" s="73" t="s">
        <v>11553</v>
      </c>
      <c r="I622" s="73" t="s">
        <v>14083</v>
      </c>
      <c r="K622" s="73">
        <v>407.35</v>
      </c>
      <c r="L622" s="73">
        <v>2.1679700525920951</v>
      </c>
      <c r="Q622" s="260">
        <v>8.0299999999999994</v>
      </c>
      <c r="R622" s="260">
        <v>2.299109448312416E-3</v>
      </c>
      <c r="T622" s="260">
        <v>2317.69</v>
      </c>
      <c r="U622" s="260">
        <v>1.4306957372387714</v>
      </c>
      <c r="W622" s="73">
        <v>1977.96</v>
      </c>
      <c r="X622" s="73">
        <v>0.32875975836985549</v>
      </c>
      <c r="Z622" s="73">
        <v>5.85</v>
      </c>
      <c r="AA622" s="73">
        <v>1.7651321450139919E-2</v>
      </c>
      <c r="AC622" s="73">
        <v>3.92</v>
      </c>
      <c r="AD622" s="73">
        <v>1.2778805591307238E-2</v>
      </c>
      <c r="AF622" s="73">
        <v>241.11</v>
      </c>
      <c r="AG622" s="73">
        <v>0.83280152356943637</v>
      </c>
      <c r="AI622" s="73">
        <v>1726.56</v>
      </c>
      <c r="AJ622" s="73">
        <v>0.79552603281286605</v>
      </c>
      <c r="AO622" s="219">
        <v>728</v>
      </c>
      <c r="AP622" s="219">
        <v>30</v>
      </c>
      <c r="AT622" s="260">
        <v>29.81</v>
      </c>
      <c r="AW622" s="260">
        <v>35.17</v>
      </c>
      <c r="AX622" s="260">
        <v>1.4306957372387714</v>
      </c>
      <c r="AZ622" s="73">
        <v>1</v>
      </c>
      <c r="BA622" s="73">
        <v>0.61</v>
      </c>
      <c r="BD622" s="73" t="s">
        <v>13917</v>
      </c>
    </row>
    <row r="623" spans="2:56" x14ac:dyDescent="0.2">
      <c r="B623" s="43">
        <v>1</v>
      </c>
      <c r="C623" s="73" t="s">
        <v>14538</v>
      </c>
      <c r="G623" t="s">
        <v>14080</v>
      </c>
      <c r="H623" s="73" t="s">
        <v>11553</v>
      </c>
      <c r="I623" s="73" t="s">
        <v>14083</v>
      </c>
      <c r="K623" s="73">
        <v>407.35</v>
      </c>
      <c r="L623" s="73">
        <v>2.1679700525920951</v>
      </c>
      <c r="Q623" s="260">
        <v>8.0299999999999994</v>
      </c>
      <c r="R623" s="260">
        <v>2.299109448312416E-3</v>
      </c>
      <c r="T623" s="260">
        <v>2317.69</v>
      </c>
      <c r="U623" s="260">
        <v>1.4306957372387714</v>
      </c>
      <c r="W623" s="73">
        <v>1977.96</v>
      </c>
      <c r="X623" s="73">
        <v>0.32875975836985549</v>
      </c>
      <c r="Z623" s="73">
        <v>5.85</v>
      </c>
      <c r="AA623" s="73">
        <v>1.7651321450139919E-2</v>
      </c>
      <c r="AC623" s="73">
        <v>3.92</v>
      </c>
      <c r="AD623" s="73">
        <v>1.2778805591307238E-2</v>
      </c>
      <c r="AF623" s="73">
        <v>241.11</v>
      </c>
      <c r="AG623" s="73">
        <v>0.83280152356943637</v>
      </c>
      <c r="AI623" s="73">
        <v>1726.56</v>
      </c>
      <c r="AJ623" s="73">
        <v>0.79552603281286605</v>
      </c>
      <c r="AO623" s="219">
        <v>154</v>
      </c>
      <c r="AP623" s="219">
        <v>4</v>
      </c>
      <c r="AT623" s="260">
        <v>29.81</v>
      </c>
      <c r="AW623" s="260">
        <v>35.17</v>
      </c>
      <c r="AX623" s="260">
        <v>1.4306957372387714</v>
      </c>
      <c r="AZ623" s="73">
        <v>1</v>
      </c>
      <c r="BA623" s="73">
        <v>0.61</v>
      </c>
      <c r="BD623" s="73" t="s">
        <v>13917</v>
      </c>
    </row>
    <row r="624" spans="2:56" x14ac:dyDescent="0.2">
      <c r="B624" s="43">
        <v>1</v>
      </c>
      <c r="C624" s="73" t="s">
        <v>14538</v>
      </c>
      <c r="G624" t="s">
        <v>14080</v>
      </c>
      <c r="H624" s="73" t="s">
        <v>11553</v>
      </c>
      <c r="I624" s="73" t="s">
        <v>14083</v>
      </c>
      <c r="K624" s="73">
        <v>407.35</v>
      </c>
      <c r="L624" s="73">
        <v>2.1679700525920951</v>
      </c>
      <c r="Q624" s="260">
        <v>8.0299999999999994</v>
      </c>
      <c r="R624" s="260">
        <v>2.299109448312416E-3</v>
      </c>
      <c r="T624" s="260">
        <v>2317.69</v>
      </c>
      <c r="U624" s="260">
        <v>1.4306957372387714</v>
      </c>
      <c r="W624" s="73">
        <v>1977.96</v>
      </c>
      <c r="X624" s="73">
        <v>0.32875975836985549</v>
      </c>
      <c r="Z624" s="73">
        <v>5.85</v>
      </c>
      <c r="AA624" s="73">
        <v>1.7651321450139919E-2</v>
      </c>
      <c r="AC624" s="73">
        <v>3.92</v>
      </c>
      <c r="AD624" s="73">
        <v>1.2778805591307238E-2</v>
      </c>
      <c r="AF624" s="73">
        <v>241.11</v>
      </c>
      <c r="AG624" s="73">
        <v>0.83280152356943637</v>
      </c>
      <c r="AI624" s="73">
        <v>1726.56</v>
      </c>
      <c r="AJ624" s="73">
        <v>0.79552603281286605</v>
      </c>
      <c r="AO624" s="219">
        <v>154</v>
      </c>
      <c r="AP624" s="219">
        <v>4</v>
      </c>
      <c r="AT624" s="260">
        <v>29.81</v>
      </c>
      <c r="AW624" s="260">
        <v>35.17</v>
      </c>
      <c r="AX624" s="260">
        <v>1.4306957372387714</v>
      </c>
      <c r="AZ624" s="73">
        <v>1</v>
      </c>
      <c r="BA624" s="73">
        <v>1.0900000000000001</v>
      </c>
      <c r="BD624" s="73" t="s">
        <v>13917</v>
      </c>
    </row>
    <row r="625" spans="2:56" x14ac:dyDescent="0.2">
      <c r="B625" s="43">
        <v>1</v>
      </c>
      <c r="C625" s="73" t="s">
        <v>14538</v>
      </c>
      <c r="G625" t="s">
        <v>14080</v>
      </c>
      <c r="H625" s="73" t="s">
        <v>11553</v>
      </c>
      <c r="I625" s="73" t="s">
        <v>14083</v>
      </c>
      <c r="K625" s="73">
        <v>407.35</v>
      </c>
      <c r="L625" s="73">
        <v>3.6284957282598524</v>
      </c>
      <c r="Q625" s="260">
        <v>8.0299999999999994</v>
      </c>
      <c r="R625" s="260">
        <v>1.0425720702853516E-3</v>
      </c>
      <c r="T625" s="260">
        <v>2317.69</v>
      </c>
      <c r="U625" s="260">
        <v>0.61837620461559184</v>
      </c>
      <c r="W625" s="73">
        <v>1977.96</v>
      </c>
      <c r="X625" s="73">
        <v>2.010783159130658</v>
      </c>
      <c r="Z625" s="73">
        <v>5.85</v>
      </c>
      <c r="AA625" s="73">
        <v>3.0018110475540247E-2</v>
      </c>
      <c r="AC625" s="73">
        <v>3.92</v>
      </c>
      <c r="AD625" s="73">
        <v>2.1738315202105399E-2</v>
      </c>
      <c r="AF625" s="73">
        <v>241.11</v>
      </c>
      <c r="AG625" s="73">
        <v>1.177193604556487</v>
      </c>
      <c r="AI625" s="73">
        <v>1726.56</v>
      </c>
      <c r="AJ625" s="73">
        <v>2.9231075260235699</v>
      </c>
      <c r="AO625" s="219">
        <v>728</v>
      </c>
      <c r="AP625" s="219">
        <v>30</v>
      </c>
      <c r="AT625" s="260">
        <v>29.81</v>
      </c>
      <c r="AW625" s="260">
        <v>35.17</v>
      </c>
      <c r="AX625" s="260">
        <v>0.61837620461559184</v>
      </c>
      <c r="AZ625" s="73">
        <v>1</v>
      </c>
      <c r="BA625" s="73">
        <v>0.44</v>
      </c>
      <c r="BD625" s="73" t="s">
        <v>13917</v>
      </c>
    </row>
    <row r="626" spans="2:56" x14ac:dyDescent="0.2">
      <c r="B626" s="43">
        <v>1</v>
      </c>
      <c r="C626" s="73" t="s">
        <v>14538</v>
      </c>
      <c r="G626" t="s">
        <v>14080</v>
      </c>
      <c r="H626" s="73" t="s">
        <v>11553</v>
      </c>
      <c r="I626" s="73" t="s">
        <v>14083</v>
      </c>
      <c r="K626" s="73">
        <v>407.35</v>
      </c>
      <c r="L626" s="73">
        <v>3.6284957282598524</v>
      </c>
      <c r="Q626" s="260">
        <v>8.0299999999999994</v>
      </c>
      <c r="R626" s="260">
        <v>1.0425720702853516E-3</v>
      </c>
      <c r="T626" s="260">
        <v>2317.69</v>
      </c>
      <c r="U626" s="260">
        <v>0.61837620461559184</v>
      </c>
      <c r="W626" s="73">
        <v>1977.96</v>
      </c>
      <c r="X626" s="73">
        <v>2.010783159130658</v>
      </c>
      <c r="Z626" s="73">
        <v>5.85</v>
      </c>
      <c r="AA626" s="73">
        <v>3.0018110475540247E-2</v>
      </c>
      <c r="AC626" s="73">
        <v>3.92</v>
      </c>
      <c r="AD626" s="73">
        <v>2.1738315202105399E-2</v>
      </c>
      <c r="AF626" s="73">
        <v>241.11</v>
      </c>
      <c r="AG626" s="73">
        <v>1.177193604556487</v>
      </c>
      <c r="AI626" s="73">
        <v>1726.56</v>
      </c>
      <c r="AJ626" s="73">
        <v>2.9231075260235699</v>
      </c>
      <c r="AO626" s="219">
        <v>728</v>
      </c>
      <c r="AP626" s="219">
        <v>30</v>
      </c>
      <c r="AT626" s="260">
        <v>29.81</v>
      </c>
      <c r="AW626" s="260">
        <v>35.17</v>
      </c>
      <c r="AX626" s="260">
        <v>0.61837620461559184</v>
      </c>
      <c r="AZ626" s="73">
        <v>1</v>
      </c>
      <c r="BA626" s="73">
        <v>0.6</v>
      </c>
      <c r="BD626" s="73" t="s">
        <v>13917</v>
      </c>
    </row>
    <row r="627" spans="2:56" x14ac:dyDescent="0.2">
      <c r="B627" s="43">
        <v>1</v>
      </c>
      <c r="C627" s="73" t="s">
        <v>14538</v>
      </c>
      <c r="G627" t="s">
        <v>14080</v>
      </c>
      <c r="H627" s="73" t="s">
        <v>11553</v>
      </c>
      <c r="I627" s="73" t="s">
        <v>14083</v>
      </c>
      <c r="K627" s="73">
        <v>407.35</v>
      </c>
      <c r="L627" s="73">
        <v>2.1679700525920951</v>
      </c>
      <c r="Q627" s="260">
        <v>8.0299999999999994</v>
      </c>
      <c r="R627" s="260">
        <v>2.299109448312416E-3</v>
      </c>
      <c r="T627" s="260">
        <v>2317.69</v>
      </c>
      <c r="U627" s="260">
        <v>1.4306957372387714</v>
      </c>
      <c r="W627" s="73">
        <v>1977.96</v>
      </c>
      <c r="X627" s="73">
        <v>0.32875975836985549</v>
      </c>
      <c r="Z627" s="73">
        <v>5.85</v>
      </c>
      <c r="AA627" s="73">
        <v>1.7651321450139919E-2</v>
      </c>
      <c r="AC627" s="73">
        <v>3.92</v>
      </c>
      <c r="AD627" s="73">
        <v>1.2778805591307238E-2</v>
      </c>
      <c r="AF627" s="73">
        <v>241.11</v>
      </c>
      <c r="AG627" s="73">
        <v>0.83280152356943637</v>
      </c>
      <c r="AI627" s="73">
        <v>1726.56</v>
      </c>
      <c r="AJ627" s="73">
        <v>0.79552603281286605</v>
      </c>
      <c r="AO627" s="219">
        <v>728</v>
      </c>
      <c r="AP627" s="219">
        <v>30</v>
      </c>
      <c r="AT627" s="260">
        <v>29.81</v>
      </c>
      <c r="AW627" s="260">
        <v>35.17</v>
      </c>
      <c r="AX627" s="260">
        <v>1.4306957372387714</v>
      </c>
      <c r="AZ627" s="73">
        <v>1</v>
      </c>
      <c r="BA627" s="73">
        <v>1.05</v>
      </c>
      <c r="BD627" s="73" t="s">
        <v>13917</v>
      </c>
    </row>
    <row r="628" spans="2:56" x14ac:dyDescent="0.2">
      <c r="B628" s="43">
        <v>1</v>
      </c>
      <c r="C628" s="73" t="s">
        <v>14538</v>
      </c>
      <c r="G628" t="s">
        <v>14080</v>
      </c>
      <c r="H628" s="73" t="s">
        <v>11553</v>
      </c>
      <c r="I628" s="73" t="s">
        <v>14083</v>
      </c>
      <c r="K628" s="73">
        <v>407.35</v>
      </c>
      <c r="L628" s="73">
        <v>2.1679700525920951</v>
      </c>
      <c r="Q628" s="260">
        <v>8.0299999999999994</v>
      </c>
      <c r="R628" s="260">
        <v>2.299109448312416E-3</v>
      </c>
      <c r="T628" s="260">
        <v>2317.69</v>
      </c>
      <c r="U628" s="260">
        <v>1.4306957372387714</v>
      </c>
      <c r="W628" s="73">
        <v>1977.96</v>
      </c>
      <c r="X628" s="73">
        <v>0.32875975836985549</v>
      </c>
      <c r="Z628" s="73">
        <v>5.85</v>
      </c>
      <c r="AA628" s="73">
        <v>1.7651321450139919E-2</v>
      </c>
      <c r="AC628" s="73">
        <v>3.92</v>
      </c>
      <c r="AD628" s="73">
        <v>1.2778805591307238E-2</v>
      </c>
      <c r="AF628" s="73">
        <v>241.11</v>
      </c>
      <c r="AG628" s="73">
        <v>0.83280152356943637</v>
      </c>
      <c r="AI628" s="73">
        <v>1726.56</v>
      </c>
      <c r="AJ628" s="73">
        <v>0.79552603281286605</v>
      </c>
      <c r="AO628" s="219">
        <v>154</v>
      </c>
      <c r="AP628" s="219">
        <v>4</v>
      </c>
      <c r="AT628" s="260">
        <v>29.81</v>
      </c>
      <c r="AW628" s="260">
        <v>35.17</v>
      </c>
      <c r="AX628" s="260">
        <v>1.4306957372387714</v>
      </c>
      <c r="AZ628" s="73">
        <v>1</v>
      </c>
      <c r="BA628" s="73">
        <v>0.57999999999999996</v>
      </c>
      <c r="BD628" s="73" t="s">
        <v>13917</v>
      </c>
    </row>
    <row r="629" spans="2:56" x14ac:dyDescent="0.2">
      <c r="B629" s="43">
        <v>1</v>
      </c>
      <c r="C629" s="73" t="s">
        <v>14538</v>
      </c>
      <c r="G629" t="s">
        <v>14080</v>
      </c>
      <c r="H629" s="73" t="s">
        <v>11553</v>
      </c>
      <c r="I629" s="73" t="s">
        <v>14083</v>
      </c>
      <c r="K629" s="73">
        <v>407.35</v>
      </c>
      <c r="L629" s="73">
        <v>2.1679700525920951</v>
      </c>
      <c r="Q629" s="260">
        <v>8.0299999999999994</v>
      </c>
      <c r="R629" s="260">
        <v>2.299109448312416E-3</v>
      </c>
      <c r="T629" s="260">
        <v>2317.69</v>
      </c>
      <c r="U629" s="260">
        <v>1.4306957372387714</v>
      </c>
      <c r="W629" s="73">
        <v>1977.96</v>
      </c>
      <c r="X629" s="73">
        <v>0.32875975836985549</v>
      </c>
      <c r="Z629" s="73">
        <v>5.85</v>
      </c>
      <c r="AA629" s="73">
        <v>1.7651321450139919E-2</v>
      </c>
      <c r="AC629" s="73">
        <v>3.92</v>
      </c>
      <c r="AD629" s="73">
        <v>1.2778805591307238E-2</v>
      </c>
      <c r="AF629" s="73">
        <v>241.11</v>
      </c>
      <c r="AG629" s="73">
        <v>0.83280152356943637</v>
      </c>
      <c r="AI629" s="73">
        <v>1726.56</v>
      </c>
      <c r="AJ629" s="73">
        <v>0.79552603281286605</v>
      </c>
      <c r="AO629" s="219">
        <v>154</v>
      </c>
      <c r="AP629" s="219">
        <v>4</v>
      </c>
      <c r="AT629" s="260">
        <v>29.81</v>
      </c>
      <c r="AW629" s="260">
        <v>35.17</v>
      </c>
      <c r="AX629" s="260">
        <v>1.4306957372387714</v>
      </c>
      <c r="AZ629" s="73">
        <v>1</v>
      </c>
      <c r="BA629" s="73">
        <v>1.57</v>
      </c>
      <c r="BD629" s="73" t="s">
        <v>13917</v>
      </c>
    </row>
    <row r="630" spans="2:56" x14ac:dyDescent="0.2">
      <c r="B630" s="43">
        <v>1</v>
      </c>
      <c r="C630" s="73" t="s">
        <v>14538</v>
      </c>
      <c r="G630" t="s">
        <v>14080</v>
      </c>
      <c r="H630" s="73" t="s">
        <v>11553</v>
      </c>
      <c r="I630" s="73" t="s">
        <v>14083</v>
      </c>
      <c r="K630" s="73">
        <v>407.35</v>
      </c>
      <c r="L630" s="73">
        <v>3.6284957282598524</v>
      </c>
      <c r="Q630" s="260">
        <v>8.0299999999999994</v>
      </c>
      <c r="R630" s="260">
        <v>1.0425720702853516E-3</v>
      </c>
      <c r="T630" s="260">
        <v>2317.69</v>
      </c>
      <c r="U630" s="260">
        <v>0.61837620461559184</v>
      </c>
      <c r="W630" s="73">
        <v>1977.96</v>
      </c>
      <c r="X630" s="73">
        <v>2.010783159130658</v>
      </c>
      <c r="Z630" s="73">
        <v>5.85</v>
      </c>
      <c r="AA630" s="73">
        <v>3.0018110475540247E-2</v>
      </c>
      <c r="AC630" s="73">
        <v>3.92</v>
      </c>
      <c r="AD630" s="73">
        <v>2.1738315202105399E-2</v>
      </c>
      <c r="AF630" s="73">
        <v>241.11</v>
      </c>
      <c r="AG630" s="73">
        <v>1.177193604556487</v>
      </c>
      <c r="AI630" s="73">
        <v>1726.56</v>
      </c>
      <c r="AJ630" s="73">
        <v>2.9231075260235699</v>
      </c>
      <c r="AO630" s="219">
        <v>728</v>
      </c>
      <c r="AP630" s="219">
        <v>30</v>
      </c>
      <c r="AT630" s="260">
        <v>29.81</v>
      </c>
      <c r="AW630" s="260">
        <v>35.17</v>
      </c>
      <c r="AX630" s="260">
        <v>0.61837620461559184</v>
      </c>
      <c r="AZ630" s="73">
        <v>1</v>
      </c>
      <c r="BA630" s="73">
        <v>0.95</v>
      </c>
      <c r="BD630" s="73" t="s">
        <v>13917</v>
      </c>
    </row>
    <row r="631" spans="2:56" x14ac:dyDescent="0.2">
      <c r="B631" s="43">
        <v>1</v>
      </c>
      <c r="C631" s="73" t="s">
        <v>14538</v>
      </c>
      <c r="G631" t="s">
        <v>14080</v>
      </c>
      <c r="H631" s="73" t="s">
        <v>11553</v>
      </c>
      <c r="I631" s="73" t="s">
        <v>14083</v>
      </c>
      <c r="K631" s="73">
        <v>407.35</v>
      </c>
      <c r="L631" s="73">
        <v>3.6284957282598524</v>
      </c>
      <c r="Q631" s="260">
        <v>8.0299999999999994</v>
      </c>
      <c r="R631" s="260">
        <v>1.0425720702853516E-3</v>
      </c>
      <c r="T631" s="260">
        <v>2317.69</v>
      </c>
      <c r="U631" s="260">
        <v>0.61837620461559184</v>
      </c>
      <c r="W631" s="73">
        <v>1977.96</v>
      </c>
      <c r="X631" s="73">
        <v>2.010783159130658</v>
      </c>
      <c r="Z631" s="73">
        <v>5.85</v>
      </c>
      <c r="AA631" s="73">
        <v>3.0018110475540247E-2</v>
      </c>
      <c r="AC631" s="73">
        <v>3.92</v>
      </c>
      <c r="AD631" s="73">
        <v>2.1738315202105399E-2</v>
      </c>
      <c r="AF631" s="73">
        <v>241.11</v>
      </c>
      <c r="AG631" s="73">
        <v>1.177193604556487</v>
      </c>
      <c r="AI631" s="73">
        <v>1726.56</v>
      </c>
      <c r="AJ631" s="73">
        <v>2.9231075260235699</v>
      </c>
      <c r="AO631" s="219">
        <v>728</v>
      </c>
      <c r="AP631" s="219">
        <v>30</v>
      </c>
      <c r="AT631" s="260">
        <v>29.81</v>
      </c>
      <c r="AW631" s="260">
        <v>35.17</v>
      </c>
      <c r="AX631" s="260">
        <v>0.61837620461559184</v>
      </c>
      <c r="AZ631" s="73">
        <v>1</v>
      </c>
      <c r="BA631" s="73">
        <v>1.87</v>
      </c>
      <c r="BD631" s="73" t="s">
        <v>13917</v>
      </c>
    </row>
    <row r="632" spans="2:56" x14ac:dyDescent="0.2">
      <c r="B632" s="43">
        <v>1</v>
      </c>
      <c r="C632" s="73" t="s">
        <v>14538</v>
      </c>
      <c r="G632" t="s">
        <v>14080</v>
      </c>
      <c r="H632" s="73" t="s">
        <v>11553</v>
      </c>
      <c r="I632" s="73" t="s">
        <v>14083</v>
      </c>
      <c r="K632" s="73">
        <v>407.35</v>
      </c>
      <c r="L632" s="73">
        <v>3.6284957282598524</v>
      </c>
      <c r="Q632" s="260">
        <v>8.0299999999999994</v>
      </c>
      <c r="R632" s="260">
        <v>1.0425720702853516E-3</v>
      </c>
      <c r="T632" s="260">
        <v>2317.69</v>
      </c>
      <c r="U632" s="260">
        <v>0.61837620461559184</v>
      </c>
      <c r="W632" s="73">
        <v>1977.96</v>
      </c>
      <c r="X632" s="73">
        <v>2.010783159130658</v>
      </c>
      <c r="Z632" s="73">
        <v>5.85</v>
      </c>
      <c r="AA632" s="73">
        <v>3.0018110475540247E-2</v>
      </c>
      <c r="AC632" s="73">
        <v>3.92</v>
      </c>
      <c r="AD632" s="73">
        <v>2.1738315202105399E-2</v>
      </c>
      <c r="AF632" s="73">
        <v>241.11</v>
      </c>
      <c r="AG632" s="73">
        <v>1.177193604556487</v>
      </c>
      <c r="AI632" s="73">
        <v>1726.56</v>
      </c>
      <c r="AJ632" s="73">
        <v>2.9231075260235699</v>
      </c>
      <c r="AO632" s="219">
        <v>728</v>
      </c>
      <c r="AP632" s="219">
        <v>30</v>
      </c>
      <c r="AT632" s="260">
        <v>29.81</v>
      </c>
      <c r="AW632" s="260">
        <v>35.17</v>
      </c>
      <c r="AX632" s="260">
        <v>0.61837620461559184</v>
      </c>
      <c r="AZ632" s="73">
        <v>1</v>
      </c>
      <c r="BA632" s="73">
        <v>0.57999999999999996</v>
      </c>
      <c r="BD632" s="73" t="s">
        <v>13917</v>
      </c>
    </row>
    <row r="633" spans="2:56" x14ac:dyDescent="0.2">
      <c r="B633" s="43">
        <v>1</v>
      </c>
      <c r="C633" s="73" t="s">
        <v>14538</v>
      </c>
      <c r="G633" t="s">
        <v>14080</v>
      </c>
      <c r="H633" s="73" t="s">
        <v>11553</v>
      </c>
      <c r="I633" s="73" t="s">
        <v>14083</v>
      </c>
      <c r="K633" s="73">
        <v>377.65</v>
      </c>
      <c r="L633" s="73">
        <v>2.1679700525920951</v>
      </c>
      <c r="Q633" s="260">
        <v>8.06</v>
      </c>
      <c r="R633" s="260">
        <v>2.299109448312416E-3</v>
      </c>
      <c r="T633" s="260">
        <v>2313.5300000000002</v>
      </c>
      <c r="U633" s="260">
        <v>1.4306957372387714</v>
      </c>
      <c r="W633" s="73">
        <v>1979.5</v>
      </c>
      <c r="X633" s="73">
        <v>0.32875975836985549</v>
      </c>
      <c r="Z633" s="73">
        <v>5.7</v>
      </c>
      <c r="AA633" s="73">
        <v>1.7651321450139919E-2</v>
      </c>
      <c r="AC633" s="73">
        <v>3.79</v>
      </c>
      <c r="AD633" s="73">
        <v>1.2778805591307238E-2</v>
      </c>
      <c r="AF633" s="73">
        <v>236.42</v>
      </c>
      <c r="AG633" s="73">
        <v>0.83280152356943637</v>
      </c>
      <c r="AI633" s="73">
        <v>1732.97</v>
      </c>
      <c r="AJ633" s="73">
        <v>0.79552603281286605</v>
      </c>
      <c r="AO633" s="219">
        <v>154</v>
      </c>
      <c r="AP633" s="219">
        <v>4</v>
      </c>
      <c r="AT633" s="260">
        <v>27.3</v>
      </c>
      <c r="AW633" s="260">
        <v>35.229999999999997</v>
      </c>
      <c r="AX633" s="260">
        <v>1.4306957372387714</v>
      </c>
      <c r="AZ633" s="73">
        <v>1</v>
      </c>
      <c r="BA633" s="73">
        <v>1.17</v>
      </c>
      <c r="BD633" s="73" t="s">
        <v>13917</v>
      </c>
    </row>
    <row r="634" spans="2:56" x14ac:dyDescent="0.2">
      <c r="B634" s="43">
        <v>1</v>
      </c>
      <c r="C634" s="73" t="s">
        <v>14538</v>
      </c>
      <c r="G634" t="s">
        <v>14080</v>
      </c>
      <c r="H634" s="73" t="s">
        <v>11553</v>
      </c>
      <c r="I634" s="73" t="s">
        <v>14083</v>
      </c>
      <c r="K634" s="73">
        <v>377.65</v>
      </c>
      <c r="L634" s="73">
        <v>2.1679700525920951</v>
      </c>
      <c r="Q634" s="260">
        <v>8.06</v>
      </c>
      <c r="R634" s="260">
        <v>2.299109448312416E-3</v>
      </c>
      <c r="T634" s="260">
        <v>2313.5300000000002</v>
      </c>
      <c r="U634" s="260">
        <v>1.4306957372387714</v>
      </c>
      <c r="W634" s="73">
        <v>1979.5</v>
      </c>
      <c r="X634" s="73">
        <v>0.32875975836985549</v>
      </c>
      <c r="Z634" s="73">
        <v>5.7</v>
      </c>
      <c r="AA634" s="73">
        <v>1.7651321450139919E-2</v>
      </c>
      <c r="AC634" s="73">
        <v>3.79</v>
      </c>
      <c r="AD634" s="73">
        <v>1.2778805591307238E-2</v>
      </c>
      <c r="AF634" s="73">
        <v>236.42</v>
      </c>
      <c r="AG634" s="73">
        <v>0.83280152356943637</v>
      </c>
      <c r="AI634" s="73">
        <v>1732.97</v>
      </c>
      <c r="AJ634" s="73">
        <v>0.79552603281286605</v>
      </c>
      <c r="AO634" s="219">
        <v>154</v>
      </c>
      <c r="AP634" s="219">
        <v>4</v>
      </c>
      <c r="AT634" s="260">
        <v>27.3</v>
      </c>
      <c r="AW634" s="260">
        <v>35.229999999999997</v>
      </c>
      <c r="AX634" s="260">
        <v>1.4306957372387714</v>
      </c>
      <c r="AZ634" s="73">
        <v>1</v>
      </c>
      <c r="BA634" s="73">
        <v>0.52</v>
      </c>
      <c r="BD634" s="73" t="s">
        <v>13917</v>
      </c>
    </row>
    <row r="635" spans="2:56" x14ac:dyDescent="0.2">
      <c r="B635" s="43">
        <v>1</v>
      </c>
      <c r="C635" s="73" t="s">
        <v>14538</v>
      </c>
      <c r="G635" t="s">
        <v>14080</v>
      </c>
      <c r="H635" s="73" t="s">
        <v>11553</v>
      </c>
      <c r="I635" s="73" t="s">
        <v>14083</v>
      </c>
      <c r="K635" s="73">
        <v>377.65</v>
      </c>
      <c r="L635" s="73">
        <v>2.1679700525920951</v>
      </c>
      <c r="Q635" s="260">
        <v>8.06</v>
      </c>
      <c r="R635" s="260">
        <v>2.299109448312416E-3</v>
      </c>
      <c r="T635" s="260">
        <v>2313.5300000000002</v>
      </c>
      <c r="U635" s="260">
        <v>1.4306957372387714</v>
      </c>
      <c r="W635" s="73">
        <v>1979.5</v>
      </c>
      <c r="X635" s="73">
        <v>0.32875975836985549</v>
      </c>
      <c r="Z635" s="73">
        <v>5.7</v>
      </c>
      <c r="AA635" s="73">
        <v>1.7651321450139919E-2</v>
      </c>
      <c r="AC635" s="73">
        <v>3.79</v>
      </c>
      <c r="AD635" s="73">
        <v>1.2778805591307238E-2</v>
      </c>
      <c r="AF635" s="73">
        <v>236.42</v>
      </c>
      <c r="AG635" s="73">
        <v>0.83280152356943637</v>
      </c>
      <c r="AI635" s="73">
        <v>1732.97</v>
      </c>
      <c r="AJ635" s="73">
        <v>0.79552603281286605</v>
      </c>
      <c r="AO635" s="219">
        <v>154</v>
      </c>
      <c r="AP635" s="219">
        <v>4</v>
      </c>
      <c r="AT635" s="260">
        <v>27.3</v>
      </c>
      <c r="AW635" s="260">
        <v>35.229999999999997</v>
      </c>
      <c r="AX635" s="260">
        <v>1.4306957372387714</v>
      </c>
      <c r="AZ635" s="73">
        <v>1</v>
      </c>
      <c r="BA635" s="73">
        <v>0.66</v>
      </c>
      <c r="BD635" s="73" t="s">
        <v>13917</v>
      </c>
    </row>
    <row r="636" spans="2:56" x14ac:dyDescent="0.2">
      <c r="B636" s="43">
        <v>1</v>
      </c>
      <c r="C636" s="73" t="s">
        <v>14538</v>
      </c>
      <c r="G636" t="s">
        <v>14080</v>
      </c>
      <c r="H636" s="73" t="s">
        <v>11553</v>
      </c>
      <c r="I636" s="73" t="s">
        <v>14083</v>
      </c>
      <c r="K636" s="73">
        <v>377.65</v>
      </c>
      <c r="L636" s="73">
        <v>3.6284957282598524</v>
      </c>
      <c r="Q636" s="260">
        <v>8.06</v>
      </c>
      <c r="R636" s="260">
        <v>1.0425720702853516E-3</v>
      </c>
      <c r="T636" s="260">
        <v>2313.5300000000002</v>
      </c>
      <c r="U636" s="260">
        <v>0.61837620461559184</v>
      </c>
      <c r="W636" s="73">
        <v>1979.5</v>
      </c>
      <c r="X636" s="73">
        <v>2.010783159130658</v>
      </c>
      <c r="Z636" s="73">
        <v>5.7</v>
      </c>
      <c r="AA636" s="73">
        <v>3.0018110475540247E-2</v>
      </c>
      <c r="AC636" s="73">
        <v>3.79</v>
      </c>
      <c r="AD636" s="73">
        <v>2.1738315202105399E-2</v>
      </c>
      <c r="AF636" s="73">
        <v>236.42</v>
      </c>
      <c r="AG636" s="73">
        <v>1.177193604556487</v>
      </c>
      <c r="AI636" s="73">
        <v>1732.97</v>
      </c>
      <c r="AJ636" s="73">
        <v>2.9231075260235699</v>
      </c>
      <c r="AO636" s="219">
        <v>728</v>
      </c>
      <c r="AP636" s="219">
        <v>30</v>
      </c>
      <c r="AT636" s="260">
        <v>27.3</v>
      </c>
      <c r="AW636" s="260">
        <v>35.229999999999997</v>
      </c>
      <c r="AX636" s="260">
        <v>0.61837620461559184</v>
      </c>
      <c r="AZ636" s="73">
        <v>1</v>
      </c>
      <c r="BA636" s="73">
        <v>0.49</v>
      </c>
      <c r="BD636" s="73" t="s">
        <v>13917</v>
      </c>
    </row>
    <row r="637" spans="2:56" x14ac:dyDescent="0.2">
      <c r="B637" s="43">
        <v>1</v>
      </c>
      <c r="C637" s="73" t="s">
        <v>14538</v>
      </c>
      <c r="G637" t="s">
        <v>14080</v>
      </c>
      <c r="H637" s="73" t="s">
        <v>11553</v>
      </c>
      <c r="I637" s="73" t="s">
        <v>14083</v>
      </c>
      <c r="K637" s="73">
        <v>377.65</v>
      </c>
      <c r="L637" s="73">
        <v>3.6284957282598524</v>
      </c>
      <c r="Q637" s="260">
        <v>8.06</v>
      </c>
      <c r="R637" s="260">
        <v>1.0425720702853516E-3</v>
      </c>
      <c r="T637" s="260">
        <v>2313.5300000000002</v>
      </c>
      <c r="U637" s="260">
        <v>0.61837620461559184</v>
      </c>
      <c r="W637" s="73">
        <v>1979.5</v>
      </c>
      <c r="X637" s="73">
        <v>2.010783159130658</v>
      </c>
      <c r="Z637" s="73">
        <v>5.7</v>
      </c>
      <c r="AA637" s="73">
        <v>3.0018110475540247E-2</v>
      </c>
      <c r="AC637" s="73">
        <v>3.79</v>
      </c>
      <c r="AD637" s="73">
        <v>2.1738315202105399E-2</v>
      </c>
      <c r="AF637" s="73">
        <v>236.42</v>
      </c>
      <c r="AG637" s="73">
        <v>1.177193604556487</v>
      </c>
      <c r="AI637" s="73">
        <v>1732.97</v>
      </c>
      <c r="AJ637" s="73">
        <v>2.9231075260235699</v>
      </c>
      <c r="AO637" s="219">
        <v>728</v>
      </c>
      <c r="AP637" s="219">
        <v>30</v>
      </c>
      <c r="AT637" s="260">
        <v>27.3</v>
      </c>
      <c r="AW637" s="260">
        <v>35.229999999999997</v>
      </c>
      <c r="AX637" s="260">
        <v>0.61837620461559184</v>
      </c>
      <c r="AZ637" s="73">
        <v>1</v>
      </c>
      <c r="BA637" s="73">
        <v>0.62</v>
      </c>
      <c r="BD637" s="73" t="s">
        <v>13917</v>
      </c>
    </row>
    <row r="638" spans="2:56" x14ac:dyDescent="0.2">
      <c r="B638" s="43">
        <v>1</v>
      </c>
      <c r="C638" s="73" t="s">
        <v>14538</v>
      </c>
      <c r="G638" t="s">
        <v>14080</v>
      </c>
      <c r="H638" s="73" t="s">
        <v>11553</v>
      </c>
      <c r="I638" s="73" t="s">
        <v>14083</v>
      </c>
      <c r="K638" s="73">
        <v>377.65</v>
      </c>
      <c r="L638" s="73">
        <v>3.6284957282598524</v>
      </c>
      <c r="Q638" s="260">
        <v>8.06</v>
      </c>
      <c r="R638" s="260">
        <v>1.0425720702853516E-3</v>
      </c>
      <c r="T638" s="260">
        <v>2313.5300000000002</v>
      </c>
      <c r="U638" s="260">
        <v>0.61837620461559184</v>
      </c>
      <c r="W638" s="73">
        <v>1979.5</v>
      </c>
      <c r="X638" s="73">
        <v>2.010783159130658</v>
      </c>
      <c r="Z638" s="73">
        <v>5.7</v>
      </c>
      <c r="AA638" s="73">
        <v>3.0018110475540247E-2</v>
      </c>
      <c r="AC638" s="73">
        <v>3.79</v>
      </c>
      <c r="AD638" s="73">
        <v>2.1738315202105399E-2</v>
      </c>
      <c r="AF638" s="73">
        <v>236.42</v>
      </c>
      <c r="AG638" s="73">
        <v>1.177193604556487</v>
      </c>
      <c r="AI638" s="73">
        <v>1732.97</v>
      </c>
      <c r="AJ638" s="73">
        <v>2.9231075260235699</v>
      </c>
      <c r="AO638" s="219">
        <v>728</v>
      </c>
      <c r="AP638" s="219">
        <v>30</v>
      </c>
      <c r="AT638" s="260">
        <v>27.3</v>
      </c>
      <c r="AW638" s="260">
        <v>35.229999999999997</v>
      </c>
      <c r="AX638" s="260">
        <v>0.61837620461559184</v>
      </c>
      <c r="AZ638" s="73">
        <v>1</v>
      </c>
      <c r="BA638" s="73">
        <v>0.85</v>
      </c>
      <c r="BD638" s="73" t="s">
        <v>13917</v>
      </c>
    </row>
    <row r="639" spans="2:56" x14ac:dyDescent="0.2">
      <c r="B639" s="43">
        <v>1</v>
      </c>
      <c r="C639" s="73" t="s">
        <v>14538</v>
      </c>
      <c r="G639" t="s">
        <v>14080</v>
      </c>
      <c r="H639" s="73" t="s">
        <v>11553</v>
      </c>
      <c r="I639" s="73" t="s">
        <v>14083</v>
      </c>
      <c r="K639" s="73">
        <v>377.65</v>
      </c>
      <c r="L639" s="73">
        <v>2.1679700525920951</v>
      </c>
      <c r="Q639" s="260">
        <v>8.06</v>
      </c>
      <c r="R639" s="260">
        <v>2.299109448312416E-3</v>
      </c>
      <c r="T639" s="260">
        <v>2313.5300000000002</v>
      </c>
      <c r="U639" s="260">
        <v>1.4306957372387714</v>
      </c>
      <c r="W639" s="73">
        <v>1979.5</v>
      </c>
      <c r="X639" s="73">
        <v>0.32875975836985549</v>
      </c>
      <c r="Z639" s="73">
        <v>5.7</v>
      </c>
      <c r="AA639" s="73">
        <v>1.7651321450139919E-2</v>
      </c>
      <c r="AC639" s="73">
        <v>3.79</v>
      </c>
      <c r="AD639" s="73">
        <v>1.2778805591307238E-2</v>
      </c>
      <c r="AF639" s="73">
        <v>236.42</v>
      </c>
      <c r="AG639" s="73">
        <v>0.83280152356943637</v>
      </c>
      <c r="AI639" s="73">
        <v>1732.97</v>
      </c>
      <c r="AJ639" s="73">
        <v>0.79552603281286605</v>
      </c>
      <c r="AO639" s="219">
        <v>154</v>
      </c>
      <c r="AP639" s="219">
        <v>4</v>
      </c>
      <c r="AT639" s="260">
        <v>27.3</v>
      </c>
      <c r="AW639" s="260">
        <v>35.229999999999997</v>
      </c>
      <c r="AX639" s="260">
        <v>1.4306957372387714</v>
      </c>
      <c r="AZ639" s="73">
        <v>1</v>
      </c>
      <c r="BA639" s="73">
        <v>1.62</v>
      </c>
      <c r="BD639" s="73" t="s">
        <v>13917</v>
      </c>
    </row>
    <row r="640" spans="2:56" x14ac:dyDescent="0.2">
      <c r="B640" s="43">
        <v>1</v>
      </c>
      <c r="C640" s="73" t="s">
        <v>14538</v>
      </c>
      <c r="G640" t="s">
        <v>14080</v>
      </c>
      <c r="H640" s="73" t="s">
        <v>11553</v>
      </c>
      <c r="I640" s="73" t="s">
        <v>14083</v>
      </c>
      <c r="K640" s="73">
        <v>377.65</v>
      </c>
      <c r="L640" s="73">
        <v>2.1679700525920951</v>
      </c>
      <c r="Q640" s="260">
        <v>8.06</v>
      </c>
      <c r="R640" s="260">
        <v>2.299109448312416E-3</v>
      </c>
      <c r="T640" s="260">
        <v>2313.5300000000002</v>
      </c>
      <c r="U640" s="260">
        <v>1.4306957372387714</v>
      </c>
      <c r="W640" s="73">
        <v>1979.5</v>
      </c>
      <c r="X640" s="73">
        <v>0.32875975836985549</v>
      </c>
      <c r="Z640" s="73">
        <v>5.7</v>
      </c>
      <c r="AA640" s="73">
        <v>1.7651321450139919E-2</v>
      </c>
      <c r="AC640" s="73">
        <v>3.79</v>
      </c>
      <c r="AD640" s="73">
        <v>1.2778805591307238E-2</v>
      </c>
      <c r="AF640" s="73">
        <v>236.42</v>
      </c>
      <c r="AG640" s="73">
        <v>0.83280152356943637</v>
      </c>
      <c r="AI640" s="73">
        <v>1732.97</v>
      </c>
      <c r="AJ640" s="73">
        <v>0.79552603281286605</v>
      </c>
      <c r="AO640" s="219">
        <v>154</v>
      </c>
      <c r="AP640" s="219">
        <v>4</v>
      </c>
      <c r="AT640" s="260">
        <v>27.3</v>
      </c>
      <c r="AW640" s="260">
        <v>35.229999999999997</v>
      </c>
      <c r="AX640" s="260">
        <v>1.4306957372387714</v>
      </c>
      <c r="AZ640" s="73">
        <v>1</v>
      </c>
      <c r="BA640" s="73">
        <v>1.99</v>
      </c>
      <c r="BD640" s="73" t="s">
        <v>13917</v>
      </c>
    </row>
    <row r="641" spans="2:56" x14ac:dyDescent="0.2">
      <c r="B641" s="43">
        <v>1</v>
      </c>
      <c r="C641" s="73" t="s">
        <v>14538</v>
      </c>
      <c r="G641" t="s">
        <v>14080</v>
      </c>
      <c r="H641" s="73" t="s">
        <v>11553</v>
      </c>
      <c r="I641" s="73" t="s">
        <v>14083</v>
      </c>
      <c r="K641" s="73">
        <v>377.65</v>
      </c>
      <c r="L641" s="73">
        <v>3.6284957282598524</v>
      </c>
      <c r="Q641" s="260">
        <v>8.06</v>
      </c>
      <c r="R641" s="260">
        <v>1.0425720702853516E-3</v>
      </c>
      <c r="T641" s="260">
        <v>2313.5300000000002</v>
      </c>
      <c r="U641" s="260">
        <v>0.61837620461559184</v>
      </c>
      <c r="W641" s="73">
        <v>1979.5</v>
      </c>
      <c r="X641" s="73">
        <v>2.010783159130658</v>
      </c>
      <c r="Z641" s="73">
        <v>5.7</v>
      </c>
      <c r="AA641" s="73">
        <v>3.0018110475540247E-2</v>
      </c>
      <c r="AC641" s="73">
        <v>3.79</v>
      </c>
      <c r="AD641" s="73">
        <v>2.1738315202105399E-2</v>
      </c>
      <c r="AF641" s="73">
        <v>236.42</v>
      </c>
      <c r="AG641" s="73">
        <v>1.177193604556487</v>
      </c>
      <c r="AI641" s="73">
        <v>1732.97</v>
      </c>
      <c r="AJ641" s="73">
        <v>2.9231075260235699</v>
      </c>
      <c r="AO641" s="219">
        <v>154</v>
      </c>
      <c r="AP641" s="219">
        <v>4</v>
      </c>
      <c r="AT641" s="260">
        <v>27.3</v>
      </c>
      <c r="AW641" s="260">
        <v>35.229999999999997</v>
      </c>
      <c r="AX641" s="260">
        <v>0.61837620461559184</v>
      </c>
      <c r="AZ641" s="73">
        <v>1</v>
      </c>
      <c r="BA641" s="73">
        <v>0.96</v>
      </c>
      <c r="BD641" s="73" t="s">
        <v>13917</v>
      </c>
    </row>
    <row r="642" spans="2:56" x14ac:dyDescent="0.2">
      <c r="B642" s="43">
        <v>1</v>
      </c>
      <c r="C642" s="73" t="s">
        <v>14538</v>
      </c>
      <c r="G642" t="s">
        <v>14080</v>
      </c>
      <c r="H642" s="73" t="s">
        <v>11553</v>
      </c>
      <c r="I642" s="73" t="s">
        <v>14083</v>
      </c>
      <c r="K642" s="73">
        <v>377.65</v>
      </c>
      <c r="L642" s="73">
        <v>3.6284957282598524</v>
      </c>
      <c r="Q642" s="260">
        <v>8.06</v>
      </c>
      <c r="R642" s="260">
        <v>1.0425720702853516E-3</v>
      </c>
      <c r="T642" s="260">
        <v>2313.5300000000002</v>
      </c>
      <c r="U642" s="260">
        <v>0.61837620461559184</v>
      </c>
      <c r="W642" s="73">
        <v>1979.5</v>
      </c>
      <c r="X642" s="73">
        <v>2.010783159130658</v>
      </c>
      <c r="Z642" s="73">
        <v>5.7</v>
      </c>
      <c r="AA642" s="73">
        <v>3.0018110475540247E-2</v>
      </c>
      <c r="AC642" s="73">
        <v>3.79</v>
      </c>
      <c r="AD642" s="73">
        <v>2.1738315202105399E-2</v>
      </c>
      <c r="AF642" s="73">
        <v>236.42</v>
      </c>
      <c r="AG642" s="73">
        <v>1.177193604556487</v>
      </c>
      <c r="AI642" s="73">
        <v>1732.97</v>
      </c>
      <c r="AJ642" s="73">
        <v>2.9231075260235699</v>
      </c>
      <c r="AO642" s="219">
        <v>728</v>
      </c>
      <c r="AP642" s="219">
        <v>30</v>
      </c>
      <c r="AT642" s="260">
        <v>27.3</v>
      </c>
      <c r="AW642" s="260">
        <v>35.229999999999997</v>
      </c>
      <c r="AX642" s="260">
        <v>0.61837620461559184</v>
      </c>
      <c r="AZ642" s="73">
        <v>1</v>
      </c>
      <c r="BA642" s="73">
        <v>1.21</v>
      </c>
      <c r="BD642" s="73" t="s">
        <v>13917</v>
      </c>
    </row>
    <row r="643" spans="2:56" x14ac:dyDescent="0.2">
      <c r="B643" s="43">
        <v>1</v>
      </c>
      <c r="C643" s="73" t="s">
        <v>14538</v>
      </c>
      <c r="G643" t="s">
        <v>14080</v>
      </c>
      <c r="H643" s="73" t="s">
        <v>11553</v>
      </c>
      <c r="I643" s="73" t="s">
        <v>14083</v>
      </c>
      <c r="K643" s="73">
        <v>377.65</v>
      </c>
      <c r="L643" s="73">
        <v>3.6284957282598524</v>
      </c>
      <c r="Q643" s="260">
        <v>8.06</v>
      </c>
      <c r="R643" s="260">
        <v>1.0425720702853516E-3</v>
      </c>
      <c r="T643" s="260">
        <v>2313.5300000000002</v>
      </c>
      <c r="U643" s="260">
        <v>0.61837620461559184</v>
      </c>
      <c r="W643" s="73">
        <v>1979.5</v>
      </c>
      <c r="X643" s="73">
        <v>2.010783159130658</v>
      </c>
      <c r="Z643" s="73">
        <v>5.7</v>
      </c>
      <c r="AA643" s="73">
        <v>3.0018110475540247E-2</v>
      </c>
      <c r="AC643" s="73">
        <v>3.79</v>
      </c>
      <c r="AD643" s="73">
        <v>2.1738315202105399E-2</v>
      </c>
      <c r="AF643" s="73">
        <v>236.42</v>
      </c>
      <c r="AG643" s="73">
        <v>1.177193604556487</v>
      </c>
      <c r="AI643" s="73">
        <v>1732.97</v>
      </c>
      <c r="AJ643" s="73">
        <v>2.9231075260235699</v>
      </c>
      <c r="AO643" s="219">
        <v>728</v>
      </c>
      <c r="AP643" s="219">
        <v>30</v>
      </c>
      <c r="AT643" s="260">
        <v>27.3</v>
      </c>
      <c r="AW643" s="260">
        <v>35.229999999999997</v>
      </c>
      <c r="AX643" s="260">
        <v>0.61837620461559184</v>
      </c>
      <c r="AZ643" s="73">
        <v>1</v>
      </c>
      <c r="BA643" s="73">
        <v>1.22</v>
      </c>
      <c r="BD643" s="73" t="s">
        <v>13917</v>
      </c>
    </row>
    <row r="644" spans="2:56" x14ac:dyDescent="0.2">
      <c r="B644" s="43">
        <v>1</v>
      </c>
      <c r="C644" s="73" t="s">
        <v>14538</v>
      </c>
      <c r="G644" t="s">
        <v>14080</v>
      </c>
      <c r="H644" s="73" t="s">
        <v>11553</v>
      </c>
      <c r="I644" s="73" t="s">
        <v>14083</v>
      </c>
      <c r="K644" s="73">
        <v>378.81</v>
      </c>
      <c r="L644" s="73">
        <v>2.1679700525920951</v>
      </c>
      <c r="Q644" s="260">
        <v>8.06</v>
      </c>
      <c r="R644" s="260">
        <v>2.299109448312416E-3</v>
      </c>
      <c r="T644" s="260">
        <v>2313.87</v>
      </c>
      <c r="U644" s="260">
        <v>1.4306957372387714</v>
      </c>
      <c r="W644" s="73">
        <v>1980.3</v>
      </c>
      <c r="X644" s="73">
        <v>0.32875975836985549</v>
      </c>
      <c r="Z644" s="73">
        <v>5.7</v>
      </c>
      <c r="AA644" s="73">
        <v>1.7651321450139919E-2</v>
      </c>
      <c r="AC644" s="73">
        <v>3.78</v>
      </c>
      <c r="AD644" s="73">
        <v>1.2778805591307238E-2</v>
      </c>
      <c r="AF644" s="73">
        <v>236.14</v>
      </c>
      <c r="AG644" s="73">
        <v>0.83280152356943637</v>
      </c>
      <c r="AI644" s="73">
        <v>1734.02</v>
      </c>
      <c r="AJ644" s="73">
        <v>0.79552603281286605</v>
      </c>
      <c r="AO644" s="219">
        <v>728</v>
      </c>
      <c r="AP644" s="219">
        <v>30</v>
      </c>
      <c r="AT644" s="260">
        <v>27.33</v>
      </c>
      <c r="AW644" s="260">
        <v>35.229999999999997</v>
      </c>
      <c r="AX644" s="260">
        <v>1.4306957372387714</v>
      </c>
      <c r="AZ644" s="73">
        <v>1</v>
      </c>
      <c r="BA644" s="73">
        <v>1.01</v>
      </c>
      <c r="BD644" s="73" t="s">
        <v>13917</v>
      </c>
    </row>
    <row r="645" spans="2:56" x14ac:dyDescent="0.2">
      <c r="B645" s="43">
        <v>1</v>
      </c>
      <c r="C645" s="73" t="s">
        <v>14538</v>
      </c>
      <c r="G645" t="s">
        <v>14080</v>
      </c>
      <c r="H645" s="73" t="s">
        <v>11553</v>
      </c>
      <c r="I645" s="73" t="s">
        <v>14083</v>
      </c>
      <c r="K645" s="73">
        <v>378.81</v>
      </c>
      <c r="L645" s="73">
        <v>2.1679700525920951</v>
      </c>
      <c r="Q645" s="260">
        <v>8.06</v>
      </c>
      <c r="R645" s="260">
        <v>2.299109448312416E-3</v>
      </c>
      <c r="T645" s="260">
        <v>2313.87</v>
      </c>
      <c r="U645" s="260">
        <v>1.4306957372387714</v>
      </c>
      <c r="W645" s="73">
        <v>1980.3</v>
      </c>
      <c r="X645" s="73">
        <v>0.32875975836985549</v>
      </c>
      <c r="Z645" s="73">
        <v>5.7</v>
      </c>
      <c r="AA645" s="73">
        <v>1.7651321450139919E-2</v>
      </c>
      <c r="AC645" s="73">
        <v>3.78</v>
      </c>
      <c r="AD645" s="73">
        <v>1.2778805591307238E-2</v>
      </c>
      <c r="AF645" s="73">
        <v>236.14</v>
      </c>
      <c r="AG645" s="73">
        <v>0.83280152356943637</v>
      </c>
      <c r="AI645" s="73">
        <v>1734.02</v>
      </c>
      <c r="AJ645" s="73">
        <v>0.79552603281286605</v>
      </c>
      <c r="AO645" s="219">
        <v>154</v>
      </c>
      <c r="AP645" s="219">
        <v>4</v>
      </c>
      <c r="AT645" s="260">
        <v>27.33</v>
      </c>
      <c r="AW645" s="260">
        <v>35.229999999999997</v>
      </c>
      <c r="AX645" s="260">
        <v>1.4306957372387714</v>
      </c>
      <c r="AZ645" s="73">
        <v>1</v>
      </c>
      <c r="BA645" s="73">
        <v>0.93</v>
      </c>
      <c r="BD645" s="73" t="s">
        <v>13917</v>
      </c>
    </row>
    <row r="646" spans="2:56" x14ac:dyDescent="0.2">
      <c r="B646" s="43">
        <v>1</v>
      </c>
      <c r="C646" s="73" t="s">
        <v>14538</v>
      </c>
      <c r="G646" t="s">
        <v>14080</v>
      </c>
      <c r="H646" s="73" t="s">
        <v>11553</v>
      </c>
      <c r="I646" s="73" t="s">
        <v>14083</v>
      </c>
      <c r="K646" s="73">
        <v>378.81</v>
      </c>
      <c r="L646" s="73">
        <v>2.1679700525920951</v>
      </c>
      <c r="Q646" s="260">
        <v>8.06</v>
      </c>
      <c r="R646" s="260">
        <v>2.299109448312416E-3</v>
      </c>
      <c r="T646" s="260">
        <v>2313.87</v>
      </c>
      <c r="U646" s="260">
        <v>1.4306957372387714</v>
      </c>
      <c r="W646" s="73">
        <v>1980.3</v>
      </c>
      <c r="X646" s="73">
        <v>0.32875975836985549</v>
      </c>
      <c r="Z646" s="73">
        <v>5.7</v>
      </c>
      <c r="AA646" s="73">
        <v>1.7651321450139919E-2</v>
      </c>
      <c r="AC646" s="73">
        <v>3.78</v>
      </c>
      <c r="AD646" s="73">
        <v>1.2778805591307238E-2</v>
      </c>
      <c r="AF646" s="73">
        <v>236.14</v>
      </c>
      <c r="AG646" s="73">
        <v>0.83280152356943637</v>
      </c>
      <c r="AI646" s="73">
        <v>1734.02</v>
      </c>
      <c r="AJ646" s="73">
        <v>0.79552603281286605</v>
      </c>
      <c r="AO646" s="219">
        <v>154</v>
      </c>
      <c r="AP646" s="219">
        <v>4</v>
      </c>
      <c r="AT646" s="260">
        <v>27.33</v>
      </c>
      <c r="AW646" s="260">
        <v>35.229999999999997</v>
      </c>
      <c r="AX646" s="260">
        <v>1.4306957372387714</v>
      </c>
      <c r="AZ646" s="73">
        <v>1</v>
      </c>
      <c r="BA646" s="73">
        <v>0.95</v>
      </c>
      <c r="BD646" s="73" t="s">
        <v>13917</v>
      </c>
    </row>
    <row r="647" spans="2:56" x14ac:dyDescent="0.2">
      <c r="B647" s="43">
        <v>1</v>
      </c>
      <c r="C647" s="73" t="s">
        <v>14538</v>
      </c>
      <c r="G647" t="s">
        <v>14080</v>
      </c>
      <c r="H647" s="73" t="s">
        <v>11553</v>
      </c>
      <c r="I647" s="73" t="s">
        <v>14083</v>
      </c>
      <c r="K647" s="73">
        <v>378.81</v>
      </c>
      <c r="L647" s="73">
        <v>3.6284957282598524</v>
      </c>
      <c r="Q647" s="260">
        <v>8.06</v>
      </c>
      <c r="R647" s="260">
        <v>1.0425720702853516E-3</v>
      </c>
      <c r="T647" s="260">
        <v>2313.87</v>
      </c>
      <c r="U647" s="260">
        <v>0.61837620461559184</v>
      </c>
      <c r="W647" s="73">
        <v>1980.3</v>
      </c>
      <c r="X647" s="73">
        <v>2.010783159130658</v>
      </c>
      <c r="Z647" s="73">
        <v>5.7</v>
      </c>
      <c r="AA647" s="73">
        <v>3.0018110475540247E-2</v>
      </c>
      <c r="AC647" s="73">
        <v>3.78</v>
      </c>
      <c r="AD647" s="73">
        <v>2.1738315202105399E-2</v>
      </c>
      <c r="AF647" s="73">
        <v>236.14</v>
      </c>
      <c r="AG647" s="73">
        <v>1.177193604556487</v>
      </c>
      <c r="AI647" s="73">
        <v>1734.02</v>
      </c>
      <c r="AJ647" s="73">
        <v>2.9231075260235699</v>
      </c>
      <c r="AO647" s="219">
        <v>154</v>
      </c>
      <c r="AP647" s="219">
        <v>4</v>
      </c>
      <c r="AT647" s="260">
        <v>27.33</v>
      </c>
      <c r="AW647" s="260">
        <v>35.229999999999997</v>
      </c>
      <c r="AX647" s="260">
        <v>0.61837620461559184</v>
      </c>
      <c r="AZ647" s="73">
        <v>1</v>
      </c>
      <c r="BA647" s="73">
        <v>0.46</v>
      </c>
      <c r="BD647" s="73" t="s">
        <v>13917</v>
      </c>
    </row>
    <row r="648" spans="2:56" x14ac:dyDescent="0.2">
      <c r="B648" s="43">
        <v>1</v>
      </c>
      <c r="C648" s="73" t="s">
        <v>14538</v>
      </c>
      <c r="G648" t="s">
        <v>14080</v>
      </c>
      <c r="H648" s="73" t="s">
        <v>11553</v>
      </c>
      <c r="I648" s="73" t="s">
        <v>14083</v>
      </c>
      <c r="K648" s="73">
        <v>378.81</v>
      </c>
      <c r="L648" s="73">
        <v>3.6284957282598524</v>
      </c>
      <c r="Q648" s="260">
        <v>8.06</v>
      </c>
      <c r="R648" s="260">
        <v>1.0425720702853516E-3</v>
      </c>
      <c r="T648" s="260">
        <v>2313.87</v>
      </c>
      <c r="U648" s="260">
        <v>0.61837620461559184</v>
      </c>
      <c r="W648" s="73">
        <v>1980.3</v>
      </c>
      <c r="X648" s="73">
        <v>2.010783159130658</v>
      </c>
      <c r="Z648" s="73">
        <v>5.7</v>
      </c>
      <c r="AA648" s="73">
        <v>3.0018110475540247E-2</v>
      </c>
      <c r="AC648" s="73">
        <v>3.78</v>
      </c>
      <c r="AD648" s="73">
        <v>2.1738315202105399E-2</v>
      </c>
      <c r="AF648" s="73">
        <v>236.14</v>
      </c>
      <c r="AG648" s="73">
        <v>1.177193604556487</v>
      </c>
      <c r="AI648" s="73">
        <v>1734.02</v>
      </c>
      <c r="AJ648" s="73">
        <v>2.9231075260235699</v>
      </c>
      <c r="AO648" s="219">
        <v>728</v>
      </c>
      <c r="AP648" s="219">
        <v>30</v>
      </c>
      <c r="AT648" s="260">
        <v>27.33</v>
      </c>
      <c r="AW648" s="260">
        <v>35.229999999999997</v>
      </c>
      <c r="AX648" s="260">
        <v>0.61837620461559184</v>
      </c>
      <c r="AZ648" s="73">
        <v>1</v>
      </c>
      <c r="BA648" s="73">
        <v>0.41</v>
      </c>
      <c r="BD648" s="73" t="s">
        <v>13917</v>
      </c>
    </row>
    <row r="649" spans="2:56" x14ac:dyDescent="0.2">
      <c r="B649" s="43">
        <v>1</v>
      </c>
      <c r="C649" s="73" t="s">
        <v>14538</v>
      </c>
      <c r="G649" t="s">
        <v>14080</v>
      </c>
      <c r="H649" s="73" t="s">
        <v>11553</v>
      </c>
      <c r="I649" s="73" t="s">
        <v>14083</v>
      </c>
      <c r="K649" s="73">
        <v>378.81</v>
      </c>
      <c r="L649" s="73">
        <v>3.6284957282598524</v>
      </c>
      <c r="Q649" s="260">
        <v>8.06</v>
      </c>
      <c r="R649" s="260">
        <v>1.0425720702853516E-3</v>
      </c>
      <c r="T649" s="260">
        <v>2313.87</v>
      </c>
      <c r="U649" s="260">
        <v>0.61837620461559184</v>
      </c>
      <c r="W649" s="73">
        <v>1980.3</v>
      </c>
      <c r="X649" s="73">
        <v>2.010783159130658</v>
      </c>
      <c r="Z649" s="73">
        <v>5.7</v>
      </c>
      <c r="AA649" s="73">
        <v>3.0018110475540247E-2</v>
      </c>
      <c r="AC649" s="73">
        <v>3.78</v>
      </c>
      <c r="AD649" s="73">
        <v>2.1738315202105399E-2</v>
      </c>
      <c r="AF649" s="73">
        <v>236.14</v>
      </c>
      <c r="AG649" s="73">
        <v>1.177193604556487</v>
      </c>
      <c r="AI649" s="73">
        <v>1734.02</v>
      </c>
      <c r="AJ649" s="73">
        <v>2.9231075260235699</v>
      </c>
      <c r="AO649" s="219">
        <v>728</v>
      </c>
      <c r="AP649" s="219">
        <v>30</v>
      </c>
      <c r="AT649" s="260">
        <v>27.33</v>
      </c>
      <c r="AW649" s="260">
        <v>35.229999999999997</v>
      </c>
      <c r="AX649" s="260">
        <v>0.61837620461559184</v>
      </c>
      <c r="AZ649" s="73">
        <v>1</v>
      </c>
      <c r="BA649" s="73">
        <v>0.42</v>
      </c>
      <c r="BD649" s="73" t="s">
        <v>13917</v>
      </c>
    </row>
    <row r="650" spans="2:56" x14ac:dyDescent="0.2">
      <c r="B650" s="43">
        <v>1</v>
      </c>
      <c r="C650" s="73" t="s">
        <v>14538</v>
      </c>
      <c r="G650" t="s">
        <v>14080</v>
      </c>
      <c r="H650" s="73" t="s">
        <v>11553</v>
      </c>
      <c r="I650" s="73" t="s">
        <v>14083</v>
      </c>
      <c r="K650" s="73">
        <v>378.81</v>
      </c>
      <c r="L650" s="73">
        <v>2.1679700525920951</v>
      </c>
      <c r="Q650" s="260">
        <v>8.06</v>
      </c>
      <c r="R650" s="260">
        <v>2.299109448312416E-3</v>
      </c>
      <c r="T650" s="260">
        <v>2313.87</v>
      </c>
      <c r="U650" s="260">
        <v>1.4306957372387714</v>
      </c>
      <c r="W650" s="73">
        <v>1980.3</v>
      </c>
      <c r="X650" s="73">
        <v>0.32875975836985549</v>
      </c>
      <c r="Z650" s="73">
        <v>5.7</v>
      </c>
      <c r="AA650" s="73">
        <v>1.7651321450139919E-2</v>
      </c>
      <c r="AC650" s="73">
        <v>3.78</v>
      </c>
      <c r="AD650" s="73">
        <v>1.2778805591307238E-2</v>
      </c>
      <c r="AF650" s="73">
        <v>236.14</v>
      </c>
      <c r="AG650" s="73">
        <v>0.83280152356943637</v>
      </c>
      <c r="AI650" s="73">
        <v>1734.02</v>
      </c>
      <c r="AJ650" s="73">
        <v>0.79552603281286605</v>
      </c>
      <c r="AO650" s="219">
        <v>728</v>
      </c>
      <c r="AP650" s="219">
        <v>30</v>
      </c>
      <c r="AT650" s="260">
        <v>27.33</v>
      </c>
      <c r="AW650" s="260">
        <v>35.229999999999997</v>
      </c>
      <c r="AX650" s="260">
        <v>1.4306957372387714</v>
      </c>
      <c r="AZ650" s="73">
        <v>1</v>
      </c>
      <c r="BA650" s="73">
        <v>1.21</v>
      </c>
      <c r="BD650" s="73" t="s">
        <v>13917</v>
      </c>
    </row>
    <row r="651" spans="2:56" x14ac:dyDescent="0.2">
      <c r="B651" s="43">
        <v>1</v>
      </c>
      <c r="C651" s="73" t="s">
        <v>14538</v>
      </c>
      <c r="G651" t="s">
        <v>14080</v>
      </c>
      <c r="H651" s="73" t="s">
        <v>11553</v>
      </c>
      <c r="I651" s="73" t="s">
        <v>14083</v>
      </c>
      <c r="K651" s="73">
        <v>378.81</v>
      </c>
      <c r="L651" s="73">
        <v>2.1679700525920951</v>
      </c>
      <c r="Q651" s="260">
        <v>8.06</v>
      </c>
      <c r="R651" s="260">
        <v>2.299109448312416E-3</v>
      </c>
      <c r="T651" s="260">
        <v>2313.87</v>
      </c>
      <c r="U651" s="260">
        <v>1.4306957372387714</v>
      </c>
      <c r="W651" s="73">
        <v>1980.3</v>
      </c>
      <c r="X651" s="73">
        <v>0.32875975836985549</v>
      </c>
      <c r="Z651" s="73">
        <v>5.7</v>
      </c>
      <c r="AA651" s="73">
        <v>1.7651321450139919E-2</v>
      </c>
      <c r="AC651" s="73">
        <v>3.78</v>
      </c>
      <c r="AD651" s="73">
        <v>1.2778805591307238E-2</v>
      </c>
      <c r="AF651" s="73">
        <v>236.14</v>
      </c>
      <c r="AG651" s="73">
        <v>0.83280152356943637</v>
      </c>
      <c r="AI651" s="73">
        <v>1734.02</v>
      </c>
      <c r="AJ651" s="73">
        <v>0.79552603281286605</v>
      </c>
      <c r="AO651" s="219">
        <v>154</v>
      </c>
      <c r="AP651" s="219">
        <v>4</v>
      </c>
      <c r="AT651" s="260">
        <v>27.33</v>
      </c>
      <c r="AW651" s="260">
        <v>35.229999999999997</v>
      </c>
      <c r="AX651" s="260">
        <v>1.4306957372387714</v>
      </c>
      <c r="AZ651" s="73">
        <v>1</v>
      </c>
      <c r="BA651" s="73">
        <v>1.64</v>
      </c>
      <c r="BD651" s="73" t="s">
        <v>13917</v>
      </c>
    </row>
    <row r="652" spans="2:56" x14ac:dyDescent="0.2">
      <c r="B652" s="43">
        <v>1</v>
      </c>
      <c r="C652" s="73" t="s">
        <v>14538</v>
      </c>
      <c r="G652" t="s">
        <v>14080</v>
      </c>
      <c r="H652" s="73" t="s">
        <v>11553</v>
      </c>
      <c r="I652" s="73" t="s">
        <v>14083</v>
      </c>
      <c r="K652" s="73">
        <v>378.81</v>
      </c>
      <c r="L652" s="73">
        <v>2.1679700525920951</v>
      </c>
      <c r="Q652" s="260">
        <v>8.06</v>
      </c>
      <c r="R652" s="260">
        <v>2.299109448312416E-3</v>
      </c>
      <c r="T652" s="260">
        <v>2313.87</v>
      </c>
      <c r="U652" s="260">
        <v>1.4306957372387714</v>
      </c>
      <c r="W652" s="73">
        <v>1980.3</v>
      </c>
      <c r="X652" s="73">
        <v>0.32875975836985549</v>
      </c>
      <c r="Z652" s="73">
        <v>5.7</v>
      </c>
      <c r="AA652" s="73">
        <v>1.7651321450139919E-2</v>
      </c>
      <c r="AC652" s="73">
        <v>3.78</v>
      </c>
      <c r="AD652" s="73">
        <v>1.2778805591307238E-2</v>
      </c>
      <c r="AF652" s="73">
        <v>236.14</v>
      </c>
      <c r="AG652" s="73">
        <v>0.83280152356943637</v>
      </c>
      <c r="AI652" s="73">
        <v>1734.02</v>
      </c>
      <c r="AJ652" s="73">
        <v>0.79552603281286605</v>
      </c>
      <c r="AO652" s="219">
        <v>154</v>
      </c>
      <c r="AP652" s="219">
        <v>4</v>
      </c>
      <c r="AT652" s="260">
        <v>27.33</v>
      </c>
      <c r="AW652" s="260">
        <v>35.229999999999997</v>
      </c>
      <c r="AX652" s="260">
        <v>1.4306957372387714</v>
      </c>
      <c r="AZ652" s="73">
        <v>1</v>
      </c>
      <c r="BA652" s="73">
        <v>0.99</v>
      </c>
      <c r="BD652" s="73" t="s">
        <v>13917</v>
      </c>
    </row>
    <row r="653" spans="2:56" x14ac:dyDescent="0.2">
      <c r="B653" s="43">
        <v>1</v>
      </c>
      <c r="C653" s="73" t="s">
        <v>14538</v>
      </c>
      <c r="G653" t="s">
        <v>14080</v>
      </c>
      <c r="H653" s="73" t="s">
        <v>11553</v>
      </c>
      <c r="I653" s="73" t="s">
        <v>14083</v>
      </c>
      <c r="K653" s="73">
        <v>378.81</v>
      </c>
      <c r="L653" s="73">
        <v>3.6284957282598524</v>
      </c>
      <c r="Q653" s="260">
        <v>8.06</v>
      </c>
      <c r="R653" s="260">
        <v>1.0425720702853516E-3</v>
      </c>
      <c r="T653" s="260">
        <v>2313.87</v>
      </c>
      <c r="U653" s="260">
        <v>0.61837620461559184</v>
      </c>
      <c r="W653" s="73">
        <v>1980.3</v>
      </c>
      <c r="X653" s="73">
        <v>2.010783159130658</v>
      </c>
      <c r="Z653" s="73">
        <v>5.7</v>
      </c>
      <c r="AA653" s="73">
        <v>3.0018110475540247E-2</v>
      </c>
      <c r="AC653" s="73">
        <v>3.78</v>
      </c>
      <c r="AD653" s="73">
        <v>2.1738315202105399E-2</v>
      </c>
      <c r="AF653" s="73">
        <v>236.14</v>
      </c>
      <c r="AG653" s="73">
        <v>1.177193604556487</v>
      </c>
      <c r="AI653" s="73">
        <v>1734.02</v>
      </c>
      <c r="AJ653" s="73">
        <v>2.9231075260235699</v>
      </c>
      <c r="AO653" s="219">
        <v>154</v>
      </c>
      <c r="AP653" s="219">
        <v>4</v>
      </c>
      <c r="AT653" s="260">
        <v>27.33</v>
      </c>
      <c r="AW653" s="260">
        <v>35.229999999999997</v>
      </c>
      <c r="AX653" s="260">
        <v>0.61837620461559184</v>
      </c>
      <c r="AZ653" s="73">
        <v>1</v>
      </c>
      <c r="BA653" s="73">
        <v>0.92</v>
      </c>
      <c r="BD653" s="73" t="s">
        <v>13917</v>
      </c>
    </row>
    <row r="654" spans="2:56" x14ac:dyDescent="0.2">
      <c r="B654" s="43">
        <v>1</v>
      </c>
      <c r="C654" s="73" t="s">
        <v>14538</v>
      </c>
      <c r="G654" t="s">
        <v>14080</v>
      </c>
      <c r="H654" s="73" t="s">
        <v>11553</v>
      </c>
      <c r="I654" s="73" t="s">
        <v>14083</v>
      </c>
      <c r="K654" s="73">
        <v>378.81</v>
      </c>
      <c r="L654" s="73">
        <v>3.6284957282598524</v>
      </c>
      <c r="Q654" s="260">
        <v>8.06</v>
      </c>
      <c r="R654" s="260">
        <v>1.0425720702853516E-3</v>
      </c>
      <c r="T654" s="260">
        <v>2313.87</v>
      </c>
      <c r="U654" s="260">
        <v>0.61837620461559184</v>
      </c>
      <c r="W654" s="73">
        <v>1980.3</v>
      </c>
      <c r="X654" s="73">
        <v>2.010783159130658</v>
      </c>
      <c r="Z654" s="73">
        <v>5.7</v>
      </c>
      <c r="AA654" s="73">
        <v>3.0018110475540247E-2</v>
      </c>
      <c r="AC654" s="73">
        <v>3.78</v>
      </c>
      <c r="AD654" s="73">
        <v>2.1738315202105399E-2</v>
      </c>
      <c r="AF654" s="73">
        <v>236.14</v>
      </c>
      <c r="AG654" s="73">
        <v>1.177193604556487</v>
      </c>
      <c r="AI654" s="73">
        <v>1734.02</v>
      </c>
      <c r="AJ654" s="73">
        <v>2.9231075260235699</v>
      </c>
      <c r="AO654" s="219">
        <v>728</v>
      </c>
      <c r="AP654" s="219">
        <v>30</v>
      </c>
      <c r="AT654" s="260">
        <v>27.33</v>
      </c>
      <c r="AW654" s="260">
        <v>35.229999999999997</v>
      </c>
      <c r="AX654" s="260">
        <v>0.61837620461559184</v>
      </c>
      <c r="AZ654" s="73">
        <v>1</v>
      </c>
      <c r="BA654" s="73">
        <v>0.64</v>
      </c>
      <c r="BD654" s="73" t="s">
        <v>13917</v>
      </c>
    </row>
    <row r="655" spans="2:56" x14ac:dyDescent="0.2">
      <c r="B655" s="43">
        <v>1</v>
      </c>
      <c r="C655" s="73" t="s">
        <v>14538</v>
      </c>
      <c r="G655" t="s">
        <v>14080</v>
      </c>
      <c r="H655" s="73" t="s">
        <v>11553</v>
      </c>
      <c r="I655" s="73" t="s">
        <v>14083</v>
      </c>
      <c r="K655" s="73">
        <v>378.81</v>
      </c>
      <c r="L655" s="73">
        <v>3.6284957282598524</v>
      </c>
      <c r="Q655" s="260">
        <v>8.06</v>
      </c>
      <c r="R655" s="260">
        <v>1.0425720702853516E-3</v>
      </c>
      <c r="T655" s="260">
        <v>2313.87</v>
      </c>
      <c r="U655" s="260">
        <v>0.61837620461559184</v>
      </c>
      <c r="W655" s="73">
        <v>1980.3</v>
      </c>
      <c r="X655" s="73">
        <v>2.010783159130658</v>
      </c>
      <c r="Z655" s="73">
        <v>5.7</v>
      </c>
      <c r="AA655" s="73">
        <v>3.0018110475540247E-2</v>
      </c>
      <c r="AC655" s="73">
        <v>3.78</v>
      </c>
      <c r="AD655" s="73">
        <v>2.1738315202105399E-2</v>
      </c>
      <c r="AF655" s="73">
        <v>236.14</v>
      </c>
      <c r="AG655" s="73">
        <v>1.177193604556487</v>
      </c>
      <c r="AI655" s="73">
        <v>1734.02</v>
      </c>
      <c r="AJ655" s="73">
        <v>2.9231075260235699</v>
      </c>
      <c r="AO655" s="219">
        <v>728</v>
      </c>
      <c r="AP655" s="219">
        <v>30</v>
      </c>
      <c r="AT655" s="260">
        <v>27.33</v>
      </c>
      <c r="AW655" s="260">
        <v>35.229999999999997</v>
      </c>
      <c r="AX655" s="260">
        <v>0.61837620461559184</v>
      </c>
      <c r="AZ655" s="73">
        <v>1</v>
      </c>
      <c r="BA655" s="73">
        <v>0.64</v>
      </c>
      <c r="BD655" s="73" t="s">
        <v>13917</v>
      </c>
    </row>
    <row r="656" spans="2:56" x14ac:dyDescent="0.2">
      <c r="B656" s="43">
        <v>1</v>
      </c>
      <c r="C656" s="73" t="s">
        <v>14538</v>
      </c>
      <c r="G656" t="s">
        <v>14080</v>
      </c>
      <c r="H656" s="73" t="s">
        <v>11553</v>
      </c>
      <c r="I656" s="73" t="s">
        <v>14083</v>
      </c>
      <c r="K656" s="73">
        <v>1108.47</v>
      </c>
      <c r="L656" s="73">
        <v>3.6284957282598524</v>
      </c>
      <c r="Q656" s="260">
        <v>7.67</v>
      </c>
      <c r="R656" s="260">
        <v>1.0425720702853516E-3</v>
      </c>
      <c r="T656" s="260">
        <v>2313.91</v>
      </c>
      <c r="U656" s="260">
        <v>0.61837620461559184</v>
      </c>
      <c r="W656" s="73">
        <v>2181.5300000000002</v>
      </c>
      <c r="X656" s="73">
        <v>2.010783159130658</v>
      </c>
      <c r="Z656" s="73">
        <v>2.73</v>
      </c>
      <c r="AA656" s="73">
        <v>3.0018110475540247E-2</v>
      </c>
      <c r="AC656" s="73">
        <v>1.81</v>
      </c>
      <c r="AD656" s="73">
        <v>2.1738315202105399E-2</v>
      </c>
      <c r="AF656" s="73">
        <v>113.33</v>
      </c>
      <c r="AG656" s="73">
        <v>1.177193604556487</v>
      </c>
      <c r="AI656" s="73">
        <v>2038.75</v>
      </c>
      <c r="AJ656" s="73">
        <v>2.9231075260235699</v>
      </c>
      <c r="AO656" s="219">
        <v>728</v>
      </c>
      <c r="AP656" s="219">
        <v>30</v>
      </c>
      <c r="AT656" s="260">
        <v>29.88</v>
      </c>
      <c r="AW656" s="260">
        <v>35.35</v>
      </c>
      <c r="AX656" s="260">
        <v>0.61837620461559184</v>
      </c>
      <c r="AZ656" s="73">
        <v>1</v>
      </c>
      <c r="BA656" s="73">
        <v>0.4</v>
      </c>
      <c r="BD656" s="73" t="s">
        <v>13917</v>
      </c>
    </row>
    <row r="657" spans="2:56" x14ac:dyDescent="0.2">
      <c r="B657" s="43">
        <v>1</v>
      </c>
      <c r="C657" s="73" t="s">
        <v>14538</v>
      </c>
      <c r="G657" t="s">
        <v>14080</v>
      </c>
      <c r="H657" s="73" t="s">
        <v>11553</v>
      </c>
      <c r="I657" s="73" t="s">
        <v>14083</v>
      </c>
      <c r="K657" s="73">
        <v>1108.47</v>
      </c>
      <c r="L657" s="73">
        <v>3.6284957282598524</v>
      </c>
      <c r="Q657" s="260">
        <v>7.67</v>
      </c>
      <c r="R657" s="260">
        <v>1.0425720702853516E-3</v>
      </c>
      <c r="T657" s="260">
        <v>2313.91</v>
      </c>
      <c r="U657" s="260">
        <v>0.61837620461559184</v>
      </c>
      <c r="W657" s="73">
        <v>2181.5300000000002</v>
      </c>
      <c r="X657" s="73">
        <v>2.010783159130658</v>
      </c>
      <c r="Z657" s="73">
        <v>2.73</v>
      </c>
      <c r="AA657" s="73">
        <v>3.0018110475540247E-2</v>
      </c>
      <c r="AC657" s="73">
        <v>1.81</v>
      </c>
      <c r="AD657" s="73">
        <v>2.1738315202105399E-2</v>
      </c>
      <c r="AF657" s="73">
        <v>113.33</v>
      </c>
      <c r="AG657" s="73">
        <v>1.177193604556487</v>
      </c>
      <c r="AI657" s="73">
        <v>2038.75</v>
      </c>
      <c r="AJ657" s="73">
        <v>2.9231075260235699</v>
      </c>
      <c r="AO657" s="219">
        <v>154</v>
      </c>
      <c r="AP657" s="219">
        <v>4</v>
      </c>
      <c r="AT657" s="260">
        <v>29.88</v>
      </c>
      <c r="AW657" s="260">
        <v>35.35</v>
      </c>
      <c r="AX657" s="260">
        <v>0.61837620461559184</v>
      </c>
      <c r="AZ657" s="73">
        <v>1</v>
      </c>
      <c r="BA657" s="73">
        <v>0.91</v>
      </c>
      <c r="BD657" s="73" t="s">
        <v>13917</v>
      </c>
    </row>
    <row r="658" spans="2:56" x14ac:dyDescent="0.2">
      <c r="B658" s="43">
        <v>1</v>
      </c>
      <c r="C658" s="73" t="s">
        <v>14538</v>
      </c>
      <c r="G658" t="s">
        <v>14080</v>
      </c>
      <c r="H658" s="73" t="s">
        <v>11553</v>
      </c>
      <c r="I658" s="73" t="s">
        <v>14083</v>
      </c>
      <c r="K658" s="73">
        <v>1108.47</v>
      </c>
      <c r="L658" s="73">
        <v>3.6284957282598524</v>
      </c>
      <c r="Q658" s="260">
        <v>7.67</v>
      </c>
      <c r="R658" s="260">
        <v>1.0425720702853516E-3</v>
      </c>
      <c r="T658" s="260">
        <v>2313.91</v>
      </c>
      <c r="U658" s="260">
        <v>0.61837620461559184</v>
      </c>
      <c r="W658" s="73">
        <v>2181.5300000000002</v>
      </c>
      <c r="X658" s="73">
        <v>2.010783159130658</v>
      </c>
      <c r="Z658" s="73">
        <v>2.73</v>
      </c>
      <c r="AA658" s="73">
        <v>3.0018110475540247E-2</v>
      </c>
      <c r="AC658" s="73">
        <v>1.81</v>
      </c>
      <c r="AD658" s="73">
        <v>2.1738315202105399E-2</v>
      </c>
      <c r="AF658" s="73">
        <v>113.33</v>
      </c>
      <c r="AG658" s="73">
        <v>1.177193604556487</v>
      </c>
      <c r="AI658" s="73">
        <v>2038.75</v>
      </c>
      <c r="AJ658" s="73">
        <v>2.9231075260235699</v>
      </c>
      <c r="AO658" s="219">
        <v>154</v>
      </c>
      <c r="AP658" s="219">
        <v>4</v>
      </c>
      <c r="AT658" s="260">
        <v>29.88</v>
      </c>
      <c r="AW658" s="260">
        <v>35.35</v>
      </c>
      <c r="AX658" s="260">
        <v>0.61837620461559184</v>
      </c>
      <c r="AZ658" s="73">
        <v>1</v>
      </c>
      <c r="BA658" s="73">
        <v>1.04</v>
      </c>
      <c r="BD658" s="73" t="s">
        <v>13917</v>
      </c>
    </row>
    <row r="659" spans="2:56" x14ac:dyDescent="0.2">
      <c r="B659" s="43">
        <v>1</v>
      </c>
      <c r="C659" s="73" t="s">
        <v>14538</v>
      </c>
      <c r="G659" t="s">
        <v>14080</v>
      </c>
      <c r="H659" s="73" t="s">
        <v>11553</v>
      </c>
      <c r="I659" s="73" t="s">
        <v>14083</v>
      </c>
      <c r="K659" s="73">
        <v>1108.47</v>
      </c>
      <c r="L659" s="73">
        <v>3.6284957282598524</v>
      </c>
      <c r="Q659" s="260">
        <v>7.67</v>
      </c>
      <c r="R659" s="260">
        <v>1.0425720702853516E-3</v>
      </c>
      <c r="T659" s="260">
        <v>2313.91</v>
      </c>
      <c r="U659" s="260">
        <v>0.61837620461559184</v>
      </c>
      <c r="W659" s="73">
        <v>2164.42</v>
      </c>
      <c r="X659" s="73">
        <v>2.010783159130658</v>
      </c>
      <c r="Z659" s="73">
        <v>2.98</v>
      </c>
      <c r="AA659" s="73">
        <v>3.0018110475540247E-2</v>
      </c>
      <c r="AC659" s="73">
        <v>2</v>
      </c>
      <c r="AD659" s="73">
        <v>2.1738315202105399E-2</v>
      </c>
      <c r="AF659" s="73">
        <v>122.97</v>
      </c>
      <c r="AG659" s="73">
        <v>1.177193604556487</v>
      </c>
      <c r="AI659" s="73">
        <v>2013.52</v>
      </c>
      <c r="AJ659" s="73">
        <v>2.9231075260235699</v>
      </c>
      <c r="AO659" s="219">
        <v>154</v>
      </c>
      <c r="AP659" s="219">
        <v>4</v>
      </c>
      <c r="AT659" s="260">
        <v>29.88</v>
      </c>
      <c r="AW659" s="260">
        <v>35.35</v>
      </c>
      <c r="AX659" s="260">
        <v>0.61837620461559184</v>
      </c>
      <c r="AZ659" s="73">
        <v>1</v>
      </c>
      <c r="BA659" s="73">
        <v>0.3</v>
      </c>
      <c r="BD659" s="73" t="s">
        <v>13917</v>
      </c>
    </row>
    <row r="660" spans="2:56" x14ac:dyDescent="0.2">
      <c r="B660" s="43">
        <v>1</v>
      </c>
      <c r="C660" s="73" t="s">
        <v>14538</v>
      </c>
      <c r="G660" t="s">
        <v>14080</v>
      </c>
      <c r="H660" s="73" t="s">
        <v>11553</v>
      </c>
      <c r="I660" s="73" t="s">
        <v>14083</v>
      </c>
      <c r="K660" s="73">
        <v>1108.47</v>
      </c>
      <c r="L660" s="73">
        <v>3.6284957282598524</v>
      </c>
      <c r="Q660" s="260">
        <v>7.67</v>
      </c>
      <c r="R660" s="260">
        <v>1.0425720702853516E-3</v>
      </c>
      <c r="T660" s="260">
        <v>2313.91</v>
      </c>
      <c r="U660" s="260">
        <v>0.61837620461559184</v>
      </c>
      <c r="W660" s="73">
        <v>2164.42</v>
      </c>
      <c r="X660" s="73">
        <v>2.010783159130658</v>
      </c>
      <c r="Z660" s="73">
        <v>2.98</v>
      </c>
      <c r="AA660" s="73">
        <v>3.0018110475540247E-2</v>
      </c>
      <c r="AC660" s="73">
        <v>2</v>
      </c>
      <c r="AD660" s="73">
        <v>2.1738315202105399E-2</v>
      </c>
      <c r="AF660" s="73">
        <v>122.97</v>
      </c>
      <c r="AG660" s="73">
        <v>1.177193604556487</v>
      </c>
      <c r="AI660" s="73">
        <v>2013.52</v>
      </c>
      <c r="AJ660" s="73">
        <v>2.9231075260235699</v>
      </c>
      <c r="AO660" s="219">
        <v>728</v>
      </c>
      <c r="AP660" s="219">
        <v>30</v>
      </c>
      <c r="AT660" s="260">
        <v>29.88</v>
      </c>
      <c r="AW660" s="260">
        <v>35.35</v>
      </c>
      <c r="AX660" s="260">
        <v>0.61837620461559184</v>
      </c>
      <c r="AZ660" s="73">
        <v>1</v>
      </c>
      <c r="BA660" s="73">
        <v>1.04</v>
      </c>
      <c r="BD660" s="73" t="s">
        <v>13917</v>
      </c>
    </row>
    <row r="661" spans="2:56" x14ac:dyDescent="0.2">
      <c r="B661" s="43">
        <v>1</v>
      </c>
      <c r="C661" s="73" t="s">
        <v>14538</v>
      </c>
      <c r="G661" t="s">
        <v>14080</v>
      </c>
      <c r="H661" s="73" t="s">
        <v>11553</v>
      </c>
      <c r="I661" s="73" t="s">
        <v>14083</v>
      </c>
      <c r="K661" s="73">
        <v>1108.47</v>
      </c>
      <c r="L661" s="73">
        <v>3.6284957282598524</v>
      </c>
      <c r="Q661" s="260">
        <v>7.67</v>
      </c>
      <c r="R661" s="260">
        <v>1.0425720702853516E-3</v>
      </c>
      <c r="T661" s="260">
        <v>2313.91</v>
      </c>
      <c r="U661" s="260">
        <v>0.61837620461559184</v>
      </c>
      <c r="W661" s="73">
        <v>2181.5300000000002</v>
      </c>
      <c r="X661" s="73">
        <v>2.010783159130658</v>
      </c>
      <c r="Z661" s="73">
        <v>2.73</v>
      </c>
      <c r="AA661" s="73">
        <v>3.0018110475540247E-2</v>
      </c>
      <c r="AC661" s="73">
        <v>1.81</v>
      </c>
      <c r="AD661" s="73">
        <v>2.1738315202105399E-2</v>
      </c>
      <c r="AF661" s="73">
        <v>113.33</v>
      </c>
      <c r="AG661" s="73">
        <v>1.177193604556487</v>
      </c>
      <c r="AI661" s="73">
        <v>2038.75</v>
      </c>
      <c r="AJ661" s="73">
        <v>2.9231075260235699</v>
      </c>
      <c r="AO661" s="219">
        <v>728</v>
      </c>
      <c r="AP661" s="219">
        <v>30</v>
      </c>
      <c r="AT661" s="260">
        <v>29.88</v>
      </c>
      <c r="AW661" s="260">
        <v>35.35</v>
      </c>
      <c r="AX661" s="260">
        <v>0.61837620461559184</v>
      </c>
      <c r="AZ661" s="73">
        <v>1</v>
      </c>
      <c r="BA661" s="73">
        <v>0.71</v>
      </c>
      <c r="BD661" s="73" t="s">
        <v>13917</v>
      </c>
    </row>
    <row r="662" spans="2:56" x14ac:dyDescent="0.2">
      <c r="B662" s="43">
        <v>1</v>
      </c>
      <c r="C662" s="73" t="s">
        <v>14538</v>
      </c>
      <c r="G662" t="s">
        <v>14080</v>
      </c>
      <c r="H662" s="73" t="s">
        <v>11553</v>
      </c>
      <c r="I662" s="73" t="s">
        <v>14083</v>
      </c>
      <c r="K662" s="73">
        <v>1108.47</v>
      </c>
      <c r="L662" s="73">
        <v>3.6284957282598524</v>
      </c>
      <c r="Q662" s="260">
        <v>7.67</v>
      </c>
      <c r="R662" s="260">
        <v>1.0425720702853516E-3</v>
      </c>
      <c r="T662" s="260">
        <v>2313.91</v>
      </c>
      <c r="U662" s="260">
        <v>0.61837620461559184</v>
      </c>
      <c r="W662" s="73">
        <v>2181.5300000000002</v>
      </c>
      <c r="X662" s="73">
        <v>2.010783159130658</v>
      </c>
      <c r="Z662" s="73">
        <v>2.73</v>
      </c>
      <c r="AA662" s="73">
        <v>3.0018110475540247E-2</v>
      </c>
      <c r="AC662" s="73">
        <v>1.81</v>
      </c>
      <c r="AD662" s="73">
        <v>2.1738315202105399E-2</v>
      </c>
      <c r="AF662" s="73">
        <v>113.33</v>
      </c>
      <c r="AG662" s="73">
        <v>1.177193604556487</v>
      </c>
      <c r="AI662" s="73">
        <v>2038.75</v>
      </c>
      <c r="AJ662" s="73">
        <v>2.9231075260235699</v>
      </c>
      <c r="AO662" s="219">
        <v>728</v>
      </c>
      <c r="AP662" s="219">
        <v>30</v>
      </c>
      <c r="AT662" s="260">
        <v>29.88</v>
      </c>
      <c r="AW662" s="260">
        <v>35.35</v>
      </c>
      <c r="AX662" s="260">
        <v>0.61837620461559184</v>
      </c>
      <c r="AZ662" s="73">
        <v>1</v>
      </c>
      <c r="BA662" s="73">
        <v>1.42</v>
      </c>
      <c r="BD662" s="73" t="s">
        <v>13917</v>
      </c>
    </row>
    <row r="663" spans="2:56" x14ac:dyDescent="0.2">
      <c r="B663" s="43">
        <v>1</v>
      </c>
      <c r="C663" s="73" t="s">
        <v>14538</v>
      </c>
      <c r="G663" t="s">
        <v>14080</v>
      </c>
      <c r="H663" s="73" t="s">
        <v>11553</v>
      </c>
      <c r="I663" s="73" t="s">
        <v>14083</v>
      </c>
      <c r="K663" s="73">
        <v>1108.47</v>
      </c>
      <c r="L663" s="73">
        <v>3.6284957282598524</v>
      </c>
      <c r="Q663" s="260">
        <v>7.67</v>
      </c>
      <c r="R663" s="260">
        <v>1.0425720702853516E-3</v>
      </c>
      <c r="T663" s="260">
        <v>2313.91</v>
      </c>
      <c r="U663" s="260">
        <v>0.61837620461559184</v>
      </c>
      <c r="W663" s="73">
        <v>2181.5300000000002</v>
      </c>
      <c r="X663" s="73">
        <v>2.010783159130658</v>
      </c>
      <c r="Z663" s="73">
        <v>2.73</v>
      </c>
      <c r="AA663" s="73">
        <v>3.0018110475540247E-2</v>
      </c>
      <c r="AC663" s="73">
        <v>1.81</v>
      </c>
      <c r="AD663" s="73">
        <v>2.1738315202105399E-2</v>
      </c>
      <c r="AF663" s="73">
        <v>113.33</v>
      </c>
      <c r="AG663" s="73">
        <v>1.177193604556487</v>
      </c>
      <c r="AI663" s="73">
        <v>2038.75</v>
      </c>
      <c r="AJ663" s="73">
        <v>2.9231075260235699</v>
      </c>
      <c r="AO663" s="219">
        <v>154</v>
      </c>
      <c r="AP663" s="219">
        <v>4</v>
      </c>
      <c r="AT663" s="260">
        <v>29.88</v>
      </c>
      <c r="AW663" s="260">
        <v>35.35</v>
      </c>
      <c r="AX663" s="260">
        <v>0.61837620461559184</v>
      </c>
      <c r="AZ663" s="73">
        <v>1</v>
      </c>
      <c r="BA663" s="73">
        <v>1.72</v>
      </c>
      <c r="BD663" s="73" t="s">
        <v>13917</v>
      </c>
    </row>
    <row r="664" spans="2:56" x14ac:dyDescent="0.2">
      <c r="B664" s="43">
        <v>1</v>
      </c>
      <c r="C664" s="73" t="s">
        <v>14538</v>
      </c>
      <c r="G664" t="s">
        <v>14080</v>
      </c>
      <c r="H664" s="73" t="s">
        <v>11553</v>
      </c>
      <c r="I664" s="73" t="s">
        <v>14083</v>
      </c>
      <c r="K664" s="73">
        <v>1108.47</v>
      </c>
      <c r="L664" s="73">
        <v>3.6284957282598524</v>
      </c>
      <c r="Q664" s="260">
        <v>7.67</v>
      </c>
      <c r="R664" s="260">
        <v>1.0425720702853516E-3</v>
      </c>
      <c r="T664" s="260">
        <v>2313.91</v>
      </c>
      <c r="U664" s="260">
        <v>0.61837620461559184</v>
      </c>
      <c r="W664" s="73">
        <v>2164.42</v>
      </c>
      <c r="X664" s="73">
        <v>2.010783159130658</v>
      </c>
      <c r="Z664" s="73">
        <v>2.98</v>
      </c>
      <c r="AA664" s="73">
        <v>3.0018110475540247E-2</v>
      </c>
      <c r="AC664" s="73">
        <v>2</v>
      </c>
      <c r="AD664" s="73">
        <v>2.1738315202105399E-2</v>
      </c>
      <c r="AF664" s="73">
        <v>122.97</v>
      </c>
      <c r="AG664" s="73">
        <v>1.177193604556487</v>
      </c>
      <c r="AI664" s="73">
        <v>2013.52</v>
      </c>
      <c r="AJ664" s="73">
        <v>2.9231075260235699</v>
      </c>
      <c r="AO664" s="219">
        <v>154</v>
      </c>
      <c r="AP664" s="219">
        <v>4</v>
      </c>
      <c r="AT664" s="260">
        <v>29.88</v>
      </c>
      <c r="AW664" s="260">
        <v>35.35</v>
      </c>
      <c r="AX664" s="260">
        <v>0.61837620461559184</v>
      </c>
      <c r="AZ664" s="73">
        <v>1</v>
      </c>
      <c r="BA664" s="73">
        <v>0.23</v>
      </c>
      <c r="BD664" s="73" t="s">
        <v>13917</v>
      </c>
    </row>
    <row r="665" spans="2:56" x14ac:dyDescent="0.2">
      <c r="B665" s="43">
        <v>1</v>
      </c>
      <c r="C665" s="73" t="s">
        <v>14538</v>
      </c>
      <c r="G665" t="s">
        <v>14080</v>
      </c>
      <c r="H665" s="73" t="s">
        <v>11553</v>
      </c>
      <c r="I665" s="73" t="s">
        <v>14083</v>
      </c>
      <c r="K665" s="73">
        <v>1108.47</v>
      </c>
      <c r="L665" s="73">
        <v>3.6284957282598524</v>
      </c>
      <c r="Q665" s="260">
        <v>7.67</v>
      </c>
      <c r="R665" s="260">
        <v>1.0425720702853516E-3</v>
      </c>
      <c r="T665" s="260">
        <v>2313.91</v>
      </c>
      <c r="U665" s="260">
        <v>0.61837620461559184</v>
      </c>
      <c r="W665" s="73">
        <v>2164.42</v>
      </c>
      <c r="X665" s="73">
        <v>2.010783159130658</v>
      </c>
      <c r="Z665" s="73">
        <v>2.98</v>
      </c>
      <c r="AA665" s="73">
        <v>3.0018110475540247E-2</v>
      </c>
      <c r="AC665" s="73">
        <v>2</v>
      </c>
      <c r="AD665" s="73">
        <v>2.1738315202105399E-2</v>
      </c>
      <c r="AF665" s="73">
        <v>122.97</v>
      </c>
      <c r="AG665" s="73">
        <v>1.177193604556487</v>
      </c>
      <c r="AI665" s="73">
        <v>2013.52</v>
      </c>
      <c r="AJ665" s="73">
        <v>2.9231075260235699</v>
      </c>
      <c r="AO665" s="219">
        <v>154</v>
      </c>
      <c r="AP665" s="219">
        <v>4</v>
      </c>
      <c r="AT665" s="260">
        <v>29.88</v>
      </c>
      <c r="AW665" s="260">
        <v>35.35</v>
      </c>
      <c r="AX665" s="260">
        <v>0.61837620461559184</v>
      </c>
      <c r="AZ665" s="73">
        <v>1</v>
      </c>
      <c r="BA665" s="73">
        <v>1.57</v>
      </c>
      <c r="BD665" s="73" t="s">
        <v>13917</v>
      </c>
    </row>
    <row r="666" spans="2:56" x14ac:dyDescent="0.2">
      <c r="B666" s="43">
        <v>1</v>
      </c>
      <c r="C666" s="73" t="s">
        <v>14538</v>
      </c>
      <c r="G666" t="s">
        <v>14080</v>
      </c>
      <c r="H666" s="73" t="s">
        <v>11553</v>
      </c>
      <c r="I666" s="73" t="s">
        <v>14083</v>
      </c>
      <c r="K666" s="73">
        <v>406.23</v>
      </c>
      <c r="L666" s="73">
        <v>2.1679700525920951</v>
      </c>
      <c r="Q666" s="260">
        <v>8.0299999999999994</v>
      </c>
      <c r="R666" s="260">
        <v>2.299109448312416E-3</v>
      </c>
      <c r="T666" s="260">
        <v>2323.58</v>
      </c>
      <c r="U666" s="260">
        <v>1.4306957372387714</v>
      </c>
      <c r="W666" s="73">
        <v>1980.6</v>
      </c>
      <c r="X666" s="73">
        <v>0.32875975836985549</v>
      </c>
      <c r="Z666" s="73">
        <v>5.9</v>
      </c>
      <c r="AA666" s="73">
        <v>1.7651321450139919E-2</v>
      </c>
      <c r="AC666" s="73">
        <v>3.95</v>
      </c>
      <c r="AD666" s="73">
        <v>1.2778805591307238E-2</v>
      </c>
      <c r="AF666" s="73">
        <v>243.32</v>
      </c>
      <c r="AG666" s="73">
        <v>0.83280152356943637</v>
      </c>
      <c r="AI666" s="73">
        <v>1727.04</v>
      </c>
      <c r="AJ666" s="73">
        <v>0.79552603281286605</v>
      </c>
      <c r="AO666" s="219">
        <v>728</v>
      </c>
      <c r="AP666" s="219">
        <v>30</v>
      </c>
      <c r="AT666" s="260">
        <v>29.89</v>
      </c>
      <c r="AW666" s="260">
        <v>35.29</v>
      </c>
      <c r="AX666" s="260">
        <v>1.4306957372387714</v>
      </c>
      <c r="AZ666" s="73">
        <v>1</v>
      </c>
      <c r="BA666" s="73">
        <v>1.23</v>
      </c>
      <c r="BD666" s="73" t="s">
        <v>13917</v>
      </c>
    </row>
    <row r="667" spans="2:56" x14ac:dyDescent="0.2">
      <c r="B667" s="43">
        <v>1</v>
      </c>
      <c r="C667" s="73" t="s">
        <v>14538</v>
      </c>
      <c r="G667" t="s">
        <v>14080</v>
      </c>
      <c r="H667" s="73" t="s">
        <v>11553</v>
      </c>
      <c r="I667" s="73" t="s">
        <v>14083</v>
      </c>
      <c r="K667" s="73">
        <v>406.23</v>
      </c>
      <c r="L667" s="73">
        <v>2.1679700525920951</v>
      </c>
      <c r="Q667" s="260">
        <v>8.0299999999999994</v>
      </c>
      <c r="R667" s="260">
        <v>2.299109448312416E-3</v>
      </c>
      <c r="T667" s="260">
        <v>2323.58</v>
      </c>
      <c r="U667" s="260">
        <v>1.4306957372387714</v>
      </c>
      <c r="W667" s="73">
        <v>1980.6</v>
      </c>
      <c r="X667" s="73">
        <v>0.32875975836985549</v>
      </c>
      <c r="Z667" s="73">
        <v>5.9</v>
      </c>
      <c r="AA667" s="73">
        <v>1.7651321450139919E-2</v>
      </c>
      <c r="AC667" s="73">
        <v>3.95</v>
      </c>
      <c r="AD667" s="73">
        <v>1.2778805591307238E-2</v>
      </c>
      <c r="AF667" s="73">
        <v>243.32</v>
      </c>
      <c r="AG667" s="73">
        <v>0.83280152356943637</v>
      </c>
      <c r="AI667" s="73">
        <v>1727.04</v>
      </c>
      <c r="AJ667" s="73">
        <v>0.79552603281286605</v>
      </c>
      <c r="AO667" s="219">
        <v>728</v>
      </c>
      <c r="AP667" s="219">
        <v>30</v>
      </c>
      <c r="AT667" s="260">
        <v>29.89</v>
      </c>
      <c r="AW667" s="260">
        <v>35.29</v>
      </c>
      <c r="AX667" s="260">
        <v>1.4306957372387714</v>
      </c>
      <c r="AZ667" s="73">
        <v>1</v>
      </c>
      <c r="BA667" s="73">
        <v>0.6</v>
      </c>
      <c r="BD667" s="73" t="s">
        <v>13917</v>
      </c>
    </row>
    <row r="668" spans="2:56" x14ac:dyDescent="0.2">
      <c r="B668" s="43">
        <v>1</v>
      </c>
      <c r="C668" s="73" t="s">
        <v>14538</v>
      </c>
      <c r="G668" t="s">
        <v>14080</v>
      </c>
      <c r="H668" s="73" t="s">
        <v>11553</v>
      </c>
      <c r="I668" s="73" t="s">
        <v>14083</v>
      </c>
      <c r="K668" s="73">
        <v>406.23</v>
      </c>
      <c r="L668" s="73">
        <v>2.1679700525920951</v>
      </c>
      <c r="Q668" s="260">
        <v>8.0299999999999994</v>
      </c>
      <c r="R668" s="260">
        <v>2.299109448312416E-3</v>
      </c>
      <c r="T668" s="260">
        <v>2323.58</v>
      </c>
      <c r="U668" s="260">
        <v>1.4306957372387714</v>
      </c>
      <c r="W668" s="73">
        <v>1980.6</v>
      </c>
      <c r="X668" s="73">
        <v>0.32875975836985549</v>
      </c>
      <c r="Z668" s="73">
        <v>5.9</v>
      </c>
      <c r="AA668" s="73">
        <v>1.7651321450139919E-2</v>
      </c>
      <c r="AC668" s="73">
        <v>3.95</v>
      </c>
      <c r="AD668" s="73">
        <v>1.2778805591307238E-2</v>
      </c>
      <c r="AF668" s="73">
        <v>243.32</v>
      </c>
      <c r="AG668" s="73">
        <v>0.83280152356943637</v>
      </c>
      <c r="AI668" s="73">
        <v>1727.04</v>
      </c>
      <c r="AJ668" s="73">
        <v>0.79552603281286605</v>
      </c>
      <c r="AO668" s="219">
        <v>728</v>
      </c>
      <c r="AP668" s="219">
        <v>30</v>
      </c>
      <c r="AT668" s="260">
        <v>29.89</v>
      </c>
      <c r="AW668" s="260">
        <v>35.29</v>
      </c>
      <c r="AX668" s="260">
        <v>1.4306957372387714</v>
      </c>
      <c r="AZ668" s="73">
        <v>1</v>
      </c>
      <c r="BA668" s="73">
        <v>0.39</v>
      </c>
      <c r="BD668" s="73" t="s">
        <v>13917</v>
      </c>
    </row>
    <row r="669" spans="2:56" x14ac:dyDescent="0.2">
      <c r="B669" s="43">
        <v>1</v>
      </c>
      <c r="C669" s="73" t="s">
        <v>14538</v>
      </c>
      <c r="G669" t="s">
        <v>14080</v>
      </c>
      <c r="H669" s="73" t="s">
        <v>11553</v>
      </c>
      <c r="I669" s="73" t="s">
        <v>14083</v>
      </c>
      <c r="K669" s="73">
        <v>406.23</v>
      </c>
      <c r="L669" s="73">
        <v>3.6284957282598524</v>
      </c>
      <c r="Q669" s="260">
        <v>8.0299999999999994</v>
      </c>
      <c r="R669" s="260">
        <v>1.0425720702853516E-3</v>
      </c>
      <c r="T669" s="260">
        <v>2323.58</v>
      </c>
      <c r="U669" s="260">
        <v>0.61837620461559184</v>
      </c>
      <c r="W669" s="73">
        <v>1980.6</v>
      </c>
      <c r="X669" s="73">
        <v>2.010783159130658</v>
      </c>
      <c r="Z669" s="73">
        <v>5.9</v>
      </c>
      <c r="AA669" s="73">
        <v>3.0018110475540247E-2</v>
      </c>
      <c r="AC669" s="73">
        <v>3.95</v>
      </c>
      <c r="AD669" s="73">
        <v>2.1738315202105399E-2</v>
      </c>
      <c r="AF669" s="73">
        <v>243.32</v>
      </c>
      <c r="AG669" s="73">
        <v>1.177193604556487</v>
      </c>
      <c r="AI669" s="73">
        <v>1727.04</v>
      </c>
      <c r="AJ669" s="73">
        <v>2.9231075260235699</v>
      </c>
      <c r="AO669" s="219">
        <v>154</v>
      </c>
      <c r="AP669" s="219">
        <v>4</v>
      </c>
      <c r="AT669" s="260">
        <v>29.89</v>
      </c>
      <c r="AW669" s="260">
        <v>35.29</v>
      </c>
      <c r="AX669" s="260">
        <v>0.61837620461559184</v>
      </c>
      <c r="AZ669" s="73">
        <v>1</v>
      </c>
      <c r="BA669" s="73">
        <v>0.28999999999999998</v>
      </c>
      <c r="BD669" s="73" t="s">
        <v>13917</v>
      </c>
    </row>
    <row r="670" spans="2:56" x14ac:dyDescent="0.2">
      <c r="B670" s="43">
        <v>1</v>
      </c>
      <c r="C670" s="73" t="s">
        <v>14538</v>
      </c>
      <c r="G670" t="s">
        <v>14080</v>
      </c>
      <c r="H670" s="73" t="s">
        <v>11553</v>
      </c>
      <c r="I670" s="73" t="s">
        <v>14083</v>
      </c>
      <c r="K670" s="73">
        <v>406.23</v>
      </c>
      <c r="L670" s="73">
        <v>3.6284957282598524</v>
      </c>
      <c r="Q670" s="260">
        <v>8.0299999999999994</v>
      </c>
      <c r="R670" s="260">
        <v>1.0425720702853516E-3</v>
      </c>
      <c r="T670" s="260">
        <v>2323.58</v>
      </c>
      <c r="U670" s="260">
        <v>0.61837620461559184</v>
      </c>
      <c r="W670" s="73">
        <v>1980.6</v>
      </c>
      <c r="X670" s="73">
        <v>2.010783159130658</v>
      </c>
      <c r="Z670" s="73">
        <v>5.9</v>
      </c>
      <c r="AA670" s="73">
        <v>3.0018110475540247E-2</v>
      </c>
      <c r="AC670" s="73">
        <v>3.95</v>
      </c>
      <c r="AD670" s="73">
        <v>2.1738315202105399E-2</v>
      </c>
      <c r="AF670" s="73">
        <v>243.32</v>
      </c>
      <c r="AG670" s="73">
        <v>1.177193604556487</v>
      </c>
      <c r="AI670" s="73">
        <v>1727.04</v>
      </c>
      <c r="AJ670" s="73">
        <v>2.9231075260235699</v>
      </c>
      <c r="AO670" s="219">
        <v>154</v>
      </c>
      <c r="AP670" s="219">
        <v>4</v>
      </c>
      <c r="AT670" s="260">
        <v>29.89</v>
      </c>
      <c r="AW670" s="260">
        <v>35.29</v>
      </c>
      <c r="AX670" s="260">
        <v>0.61837620461559184</v>
      </c>
      <c r="AZ670" s="73">
        <v>1</v>
      </c>
      <c r="BA670" s="73">
        <v>0.51</v>
      </c>
      <c r="BD670" s="73" t="s">
        <v>13917</v>
      </c>
    </row>
    <row r="671" spans="2:56" x14ac:dyDescent="0.2">
      <c r="B671" s="43">
        <v>1</v>
      </c>
      <c r="C671" s="73" t="s">
        <v>14538</v>
      </c>
      <c r="G671" t="s">
        <v>14080</v>
      </c>
      <c r="H671" s="73" t="s">
        <v>11553</v>
      </c>
      <c r="I671" s="73" t="s">
        <v>14083</v>
      </c>
      <c r="K671" s="73">
        <v>406.23</v>
      </c>
      <c r="L671" s="73">
        <v>3.6284957282598524</v>
      </c>
      <c r="Q671" s="260">
        <v>8.0299999999999994</v>
      </c>
      <c r="R671" s="260">
        <v>1.0425720702853516E-3</v>
      </c>
      <c r="T671" s="260">
        <v>2323.58</v>
      </c>
      <c r="U671" s="260">
        <v>0.61837620461559184</v>
      </c>
      <c r="W671" s="73">
        <v>1980.6</v>
      </c>
      <c r="X671" s="73">
        <v>2.010783159130658</v>
      </c>
      <c r="Z671" s="73">
        <v>5.9</v>
      </c>
      <c r="AA671" s="73">
        <v>3.0018110475540247E-2</v>
      </c>
      <c r="AC671" s="73">
        <v>3.95</v>
      </c>
      <c r="AD671" s="73">
        <v>2.1738315202105399E-2</v>
      </c>
      <c r="AF671" s="73">
        <v>243.32</v>
      </c>
      <c r="AG671" s="73">
        <v>1.177193604556487</v>
      </c>
      <c r="AI671" s="73">
        <v>1727.04</v>
      </c>
      <c r="AJ671" s="73">
        <v>2.9231075260235699</v>
      </c>
      <c r="AO671" s="219">
        <v>154</v>
      </c>
      <c r="AP671" s="219">
        <v>4</v>
      </c>
      <c r="AT671" s="260">
        <v>29.89</v>
      </c>
      <c r="AW671" s="260">
        <v>35.29</v>
      </c>
      <c r="AX671" s="260">
        <v>0.61837620461559184</v>
      </c>
      <c r="AZ671" s="73">
        <v>1</v>
      </c>
      <c r="BA671" s="73">
        <v>0.89</v>
      </c>
      <c r="BD671" s="73" t="s">
        <v>13917</v>
      </c>
    </row>
    <row r="672" spans="2:56" x14ac:dyDescent="0.2">
      <c r="B672" s="43">
        <v>1</v>
      </c>
      <c r="C672" s="73" t="s">
        <v>14538</v>
      </c>
      <c r="G672" t="s">
        <v>14080</v>
      </c>
      <c r="H672" s="73" t="s">
        <v>11553</v>
      </c>
      <c r="I672" s="73" t="s">
        <v>14083</v>
      </c>
      <c r="K672" s="73">
        <v>406.23</v>
      </c>
      <c r="L672" s="73">
        <v>2.1679700525920951</v>
      </c>
      <c r="Q672" s="260">
        <v>8.0299999999999994</v>
      </c>
      <c r="R672" s="260">
        <v>2.299109448312416E-3</v>
      </c>
      <c r="T672" s="260">
        <v>2323.58</v>
      </c>
      <c r="U672" s="260">
        <v>1.4306957372387714</v>
      </c>
      <c r="W672" s="73">
        <v>1980.6</v>
      </c>
      <c r="X672" s="73">
        <v>0.32875975836985549</v>
      </c>
      <c r="Z672" s="73">
        <v>5.9</v>
      </c>
      <c r="AA672" s="73">
        <v>1.7651321450139919E-2</v>
      </c>
      <c r="AC672" s="73">
        <v>3.95</v>
      </c>
      <c r="AD672" s="73">
        <v>1.2778805591307238E-2</v>
      </c>
      <c r="AF672" s="73">
        <v>243.32</v>
      </c>
      <c r="AG672" s="73">
        <v>0.83280152356943637</v>
      </c>
      <c r="AI672" s="73">
        <v>1727.04</v>
      </c>
      <c r="AJ672" s="73">
        <v>0.79552603281286605</v>
      </c>
      <c r="AO672" s="219">
        <v>728</v>
      </c>
      <c r="AP672" s="219">
        <v>30</v>
      </c>
      <c r="AT672" s="260">
        <v>29.89</v>
      </c>
      <c r="AW672" s="260">
        <v>35.29</v>
      </c>
      <c r="AX672" s="260">
        <v>1.4306957372387714</v>
      </c>
      <c r="AZ672" s="73">
        <v>1</v>
      </c>
      <c r="BA672" s="73">
        <v>1.87</v>
      </c>
      <c r="BD672" s="73" t="s">
        <v>13917</v>
      </c>
    </row>
    <row r="673" spans="1:56" x14ac:dyDescent="0.2">
      <c r="B673" s="43">
        <v>1</v>
      </c>
      <c r="C673" s="73" t="s">
        <v>14538</v>
      </c>
      <c r="G673" t="s">
        <v>14080</v>
      </c>
      <c r="H673" s="73" t="s">
        <v>11553</v>
      </c>
      <c r="I673" s="73" t="s">
        <v>14083</v>
      </c>
      <c r="K673" s="73">
        <v>406.23</v>
      </c>
      <c r="L673" s="73">
        <v>2.1679700525920951</v>
      </c>
      <c r="Q673" s="260">
        <v>8.0299999999999994</v>
      </c>
      <c r="R673" s="260">
        <v>2.299109448312416E-3</v>
      </c>
      <c r="T673" s="260">
        <v>2323.58</v>
      </c>
      <c r="U673" s="260">
        <v>1.4306957372387714</v>
      </c>
      <c r="W673" s="73">
        <v>1980.6</v>
      </c>
      <c r="X673" s="73">
        <v>0.32875975836985549</v>
      </c>
      <c r="Z673" s="73">
        <v>5.9</v>
      </c>
      <c r="AA673" s="73">
        <v>1.7651321450139919E-2</v>
      </c>
      <c r="AC673" s="73">
        <v>3.95</v>
      </c>
      <c r="AD673" s="73">
        <v>1.2778805591307238E-2</v>
      </c>
      <c r="AF673" s="73">
        <v>243.32</v>
      </c>
      <c r="AG673" s="73">
        <v>0.83280152356943637</v>
      </c>
      <c r="AI673" s="73">
        <v>1727.04</v>
      </c>
      <c r="AJ673" s="73">
        <v>0.79552603281286605</v>
      </c>
      <c r="AO673" s="219">
        <v>728</v>
      </c>
      <c r="AP673" s="219">
        <v>30</v>
      </c>
      <c r="AT673" s="260">
        <v>29.89</v>
      </c>
      <c r="AW673" s="260">
        <v>35.29</v>
      </c>
      <c r="AX673" s="260">
        <v>1.4306957372387714</v>
      </c>
      <c r="AZ673" s="73">
        <v>1</v>
      </c>
      <c r="BA673" s="73">
        <v>1.26</v>
      </c>
      <c r="BD673" s="73" t="s">
        <v>13917</v>
      </c>
    </row>
    <row r="674" spans="1:56" x14ac:dyDescent="0.2">
      <c r="B674" s="43">
        <v>1</v>
      </c>
      <c r="C674" s="73" t="s">
        <v>14538</v>
      </c>
      <c r="G674" t="s">
        <v>14080</v>
      </c>
      <c r="H674" s="73" t="s">
        <v>11553</v>
      </c>
      <c r="I674" s="73" t="s">
        <v>14083</v>
      </c>
      <c r="K674" s="73">
        <v>406.23</v>
      </c>
      <c r="L674" s="73">
        <v>2.1679700525920951</v>
      </c>
      <c r="Q674" s="260">
        <v>8.0299999999999994</v>
      </c>
      <c r="R674" s="260">
        <v>2.299109448312416E-3</v>
      </c>
      <c r="T674" s="260">
        <v>2323.58</v>
      </c>
      <c r="U674" s="260">
        <v>1.4306957372387714</v>
      </c>
      <c r="W674" s="73">
        <v>1980.6</v>
      </c>
      <c r="X674" s="73">
        <v>0.32875975836985549</v>
      </c>
      <c r="Z674" s="73">
        <v>5.9</v>
      </c>
      <c r="AA674" s="73">
        <v>1.7651321450139919E-2</v>
      </c>
      <c r="AC674" s="73">
        <v>3.95</v>
      </c>
      <c r="AD674" s="73">
        <v>1.2778805591307238E-2</v>
      </c>
      <c r="AF674" s="73">
        <v>243.32</v>
      </c>
      <c r="AG674" s="73">
        <v>0.83280152356943637</v>
      </c>
      <c r="AI674" s="73">
        <v>1727.04</v>
      </c>
      <c r="AJ674" s="73">
        <v>0.79552603281286605</v>
      </c>
      <c r="AO674" s="219">
        <v>728</v>
      </c>
      <c r="AP674" s="219">
        <v>30</v>
      </c>
      <c r="AT674" s="260">
        <v>29.89</v>
      </c>
      <c r="AW674" s="260">
        <v>35.29</v>
      </c>
      <c r="AX674" s="260">
        <v>1.4306957372387714</v>
      </c>
      <c r="AZ674" s="73">
        <v>1</v>
      </c>
      <c r="BA674" s="73">
        <v>0.87</v>
      </c>
      <c r="BD674" s="73" t="s">
        <v>13917</v>
      </c>
    </row>
    <row r="675" spans="1:56" x14ac:dyDescent="0.2">
      <c r="B675" s="43">
        <v>1</v>
      </c>
      <c r="C675" s="73" t="s">
        <v>14538</v>
      </c>
      <c r="G675" t="s">
        <v>14080</v>
      </c>
      <c r="H675" s="73" t="s">
        <v>11553</v>
      </c>
      <c r="I675" s="73" t="s">
        <v>14083</v>
      </c>
      <c r="K675" s="73">
        <v>406.23</v>
      </c>
      <c r="L675" s="73">
        <v>3.6284957282598524</v>
      </c>
      <c r="Q675" s="260">
        <v>8.0299999999999994</v>
      </c>
      <c r="R675" s="260">
        <v>1.0425720702853516E-3</v>
      </c>
      <c r="T675" s="260">
        <v>2323.58</v>
      </c>
      <c r="U675" s="260">
        <v>0.61837620461559184</v>
      </c>
      <c r="W675" s="73">
        <v>1980.6</v>
      </c>
      <c r="X675" s="73">
        <v>2.010783159130658</v>
      </c>
      <c r="Z675" s="73">
        <v>5.9</v>
      </c>
      <c r="AA675" s="73">
        <v>3.0018110475540247E-2</v>
      </c>
      <c r="AC675" s="73">
        <v>3.95</v>
      </c>
      <c r="AD675" s="73">
        <v>2.1738315202105399E-2</v>
      </c>
      <c r="AF675" s="73">
        <v>243.32</v>
      </c>
      <c r="AG675" s="73">
        <v>1.177193604556487</v>
      </c>
      <c r="AI675" s="73">
        <v>1727.04</v>
      </c>
      <c r="AJ675" s="73">
        <v>2.9231075260235699</v>
      </c>
      <c r="AO675" s="219">
        <v>154</v>
      </c>
      <c r="AP675" s="219">
        <v>4</v>
      </c>
      <c r="AT675" s="260">
        <v>29.89</v>
      </c>
      <c r="AW675" s="260">
        <v>35.29</v>
      </c>
      <c r="AX675" s="260">
        <v>0.61837620461559184</v>
      </c>
      <c r="AZ675" s="73">
        <v>1</v>
      </c>
      <c r="BA675" s="73">
        <v>0.63</v>
      </c>
      <c r="BD675" s="73" t="s">
        <v>13917</v>
      </c>
    </row>
    <row r="676" spans="1:56" x14ac:dyDescent="0.2">
      <c r="B676" s="43">
        <v>1</v>
      </c>
      <c r="C676" s="73" t="s">
        <v>14538</v>
      </c>
      <c r="G676" t="s">
        <v>14080</v>
      </c>
      <c r="H676" s="73" t="s">
        <v>11553</v>
      </c>
      <c r="I676" s="73" t="s">
        <v>14083</v>
      </c>
      <c r="K676" s="73">
        <v>406.23</v>
      </c>
      <c r="L676" s="73">
        <v>3.6284957282598524</v>
      </c>
      <c r="Q676" s="260">
        <v>8.0299999999999994</v>
      </c>
      <c r="R676" s="260">
        <v>1.0425720702853516E-3</v>
      </c>
      <c r="T676" s="260">
        <v>2323.58</v>
      </c>
      <c r="U676" s="260">
        <v>0.61837620461559184</v>
      </c>
      <c r="W676" s="73">
        <v>1980.6</v>
      </c>
      <c r="X676" s="73">
        <v>2.010783159130658</v>
      </c>
      <c r="Z676" s="73">
        <v>5.9</v>
      </c>
      <c r="AA676" s="73">
        <v>3.0018110475540247E-2</v>
      </c>
      <c r="AC676" s="73">
        <v>3.95</v>
      </c>
      <c r="AD676" s="73">
        <v>2.1738315202105399E-2</v>
      </c>
      <c r="AF676" s="73">
        <v>243.32</v>
      </c>
      <c r="AG676" s="73">
        <v>1.177193604556487</v>
      </c>
      <c r="AI676" s="73">
        <v>1727.04</v>
      </c>
      <c r="AJ676" s="73">
        <v>2.9231075260235699</v>
      </c>
      <c r="AO676" s="219">
        <v>154</v>
      </c>
      <c r="AP676" s="219">
        <v>4</v>
      </c>
      <c r="AT676" s="260">
        <v>29.89</v>
      </c>
      <c r="AW676" s="260">
        <v>35.29</v>
      </c>
      <c r="AX676" s="260">
        <v>0.61837620461559184</v>
      </c>
      <c r="AZ676" s="73">
        <v>1</v>
      </c>
      <c r="BA676" s="73">
        <v>0.89</v>
      </c>
      <c r="BD676" s="73" t="s">
        <v>13917</v>
      </c>
    </row>
    <row r="677" spans="1:56" x14ac:dyDescent="0.2">
      <c r="B677" s="43">
        <v>1</v>
      </c>
      <c r="C677" s="73" t="s">
        <v>14538</v>
      </c>
      <c r="G677" t="s">
        <v>14080</v>
      </c>
      <c r="H677" s="73" t="s">
        <v>11553</v>
      </c>
      <c r="I677" s="73" t="s">
        <v>14083</v>
      </c>
      <c r="K677" s="73">
        <v>406.23</v>
      </c>
      <c r="L677" s="73">
        <v>3.6284957282598524</v>
      </c>
      <c r="Q677" s="260">
        <v>8.0299999999999994</v>
      </c>
      <c r="R677" s="260">
        <v>1.0425720702853516E-3</v>
      </c>
      <c r="T677" s="260">
        <v>2323.58</v>
      </c>
      <c r="U677" s="260">
        <v>0.61837620461559184</v>
      </c>
      <c r="W677" s="73">
        <v>1980.6</v>
      </c>
      <c r="X677" s="73">
        <v>2.010783159130658</v>
      </c>
      <c r="Z677" s="73">
        <v>5.9</v>
      </c>
      <c r="AA677" s="73">
        <v>3.0018110475540247E-2</v>
      </c>
      <c r="AC677" s="73">
        <v>3.95</v>
      </c>
      <c r="AD677" s="73">
        <v>2.1738315202105399E-2</v>
      </c>
      <c r="AF677" s="73">
        <v>243.32</v>
      </c>
      <c r="AG677" s="73">
        <v>1.177193604556487</v>
      </c>
      <c r="AI677" s="73">
        <v>1727.04</v>
      </c>
      <c r="AJ677" s="73">
        <v>2.9231075260235699</v>
      </c>
      <c r="AO677" s="219">
        <v>154</v>
      </c>
      <c r="AP677" s="219">
        <v>4</v>
      </c>
      <c r="AT677" s="260">
        <v>29.89</v>
      </c>
      <c r="AW677" s="260">
        <v>35.29</v>
      </c>
      <c r="AX677" s="260">
        <v>0.61837620461559184</v>
      </c>
      <c r="AZ677" s="73">
        <v>1</v>
      </c>
      <c r="BA677" s="73">
        <v>0.93</v>
      </c>
      <c r="BD677" s="73" t="s">
        <v>13917</v>
      </c>
    </row>
    <row r="678" spans="1:56" x14ac:dyDescent="0.2">
      <c r="B678" s="43">
        <v>1</v>
      </c>
      <c r="C678" s="73" t="s">
        <v>14538</v>
      </c>
      <c r="D678" t="s">
        <v>7795</v>
      </c>
      <c r="E678" t="s">
        <v>7799</v>
      </c>
      <c r="F678">
        <v>2023</v>
      </c>
      <c r="G678" s="73" t="s">
        <v>13904</v>
      </c>
      <c r="H678" s="73" t="s">
        <v>11553</v>
      </c>
      <c r="I678" s="73" t="s">
        <v>14084</v>
      </c>
      <c r="K678" s="186">
        <v>320</v>
      </c>
      <c r="M678" s="186">
        <v>18</v>
      </c>
      <c r="N678" s="261">
        <v>8.25</v>
      </c>
      <c r="P678" s="261">
        <v>0.02</v>
      </c>
      <c r="R678" s="186"/>
      <c r="S678" s="186"/>
      <c r="T678" s="261">
        <v>2256</v>
      </c>
      <c r="V678" s="260">
        <v>0</v>
      </c>
      <c r="W678" s="186">
        <v>1932</v>
      </c>
      <c r="Y678" s="186">
        <v>17</v>
      </c>
      <c r="AC678" s="186">
        <v>3.6</v>
      </c>
      <c r="AE678" s="186">
        <v>0.19</v>
      </c>
      <c r="AT678" s="261">
        <v>23.3</v>
      </c>
      <c r="AV678" s="261">
        <v>1</v>
      </c>
      <c r="AW678" s="261">
        <v>35</v>
      </c>
      <c r="AY678" s="261">
        <v>0.1</v>
      </c>
      <c r="AZ678" s="73">
        <v>32</v>
      </c>
      <c r="BA678">
        <v>0.66188579017264271</v>
      </c>
      <c r="BC678">
        <v>9.986719787516618E-2</v>
      </c>
      <c r="BD678" s="73" t="s">
        <v>13917</v>
      </c>
    </row>
    <row r="679" spans="1:56" x14ac:dyDescent="0.2">
      <c r="B679" s="43">
        <v>1</v>
      </c>
      <c r="C679" s="73" t="s">
        <v>14538</v>
      </c>
      <c r="G679" s="73" t="s">
        <v>13904</v>
      </c>
      <c r="H679" s="73" t="s">
        <v>11553</v>
      </c>
      <c r="I679" s="73" t="s">
        <v>14084</v>
      </c>
      <c r="K679" s="186">
        <v>911</v>
      </c>
      <c r="M679" s="186">
        <v>47</v>
      </c>
      <c r="N679" s="261">
        <v>7.87</v>
      </c>
      <c r="P679" s="261">
        <v>0.02</v>
      </c>
      <c r="R679" s="186"/>
      <c r="S679" s="186"/>
      <c r="T679" s="261">
        <v>2264</v>
      </c>
      <c r="V679" s="260">
        <v>0</v>
      </c>
      <c r="W679" s="186">
        <v>2125</v>
      </c>
      <c r="Y679" s="186">
        <v>12</v>
      </c>
      <c r="AC679" s="186">
        <v>1.79</v>
      </c>
      <c r="AE679" s="186">
        <v>0.13</v>
      </c>
      <c r="AT679" s="261">
        <v>23.5</v>
      </c>
      <c r="AV679" s="261">
        <v>1.1000000000000001</v>
      </c>
      <c r="AW679" s="261">
        <v>35</v>
      </c>
      <c r="AY679" s="261">
        <v>0.1</v>
      </c>
      <c r="AZ679" s="73">
        <v>32</v>
      </c>
      <c r="BA679">
        <v>0.52164674634794161</v>
      </c>
      <c r="BC679">
        <v>0.12111553784860551</v>
      </c>
      <c r="BD679" s="73" t="s">
        <v>13917</v>
      </c>
    </row>
    <row r="680" spans="1:56" x14ac:dyDescent="0.2">
      <c r="A680" s="73" t="s">
        <v>14204</v>
      </c>
      <c r="B680" s="43">
        <v>1</v>
      </c>
      <c r="C680" s="73" t="s">
        <v>14538</v>
      </c>
      <c r="D680" t="s">
        <v>989</v>
      </c>
      <c r="E680" t="s">
        <v>993</v>
      </c>
      <c r="F680">
        <v>2019</v>
      </c>
      <c r="G680" s="73" t="s">
        <v>12257</v>
      </c>
      <c r="H680" s="73" t="s">
        <v>11553</v>
      </c>
      <c r="I680" s="73" t="s">
        <v>14083</v>
      </c>
      <c r="K680" s="219">
        <v>429.31</v>
      </c>
      <c r="L680" s="219">
        <v>20.84</v>
      </c>
      <c r="Q680" s="219">
        <v>8.02</v>
      </c>
      <c r="R680" s="219">
        <v>0.02</v>
      </c>
      <c r="T680" s="219">
        <v>2297.34</v>
      </c>
      <c r="U680" s="219">
        <v>5.96</v>
      </c>
      <c r="AR680" s="219">
        <v>10.55</v>
      </c>
      <c r="AS680" s="219">
        <v>0.2</v>
      </c>
      <c r="AT680" s="219">
        <v>28</v>
      </c>
      <c r="AU680" s="219">
        <v>0.2</v>
      </c>
      <c r="AW680" s="219">
        <v>35.229999999999997</v>
      </c>
      <c r="AX680" s="219">
        <v>0.06</v>
      </c>
      <c r="AZ680" s="73">
        <v>8</v>
      </c>
      <c r="BA680">
        <v>0.70069395579355698</v>
      </c>
      <c r="BB680">
        <v>4.6254771272735029E-2</v>
      </c>
      <c r="BD680" s="73" t="s">
        <v>13917</v>
      </c>
    </row>
    <row r="681" spans="1:56" x14ac:dyDescent="0.2">
      <c r="B681" s="43">
        <v>1</v>
      </c>
      <c r="C681" s="73" t="s">
        <v>14538</v>
      </c>
      <c r="G681" s="73" t="s">
        <v>12257</v>
      </c>
      <c r="H681" s="73" t="s">
        <v>11553</v>
      </c>
      <c r="I681" s="73" t="s">
        <v>14083</v>
      </c>
      <c r="K681" s="219">
        <v>636.54</v>
      </c>
      <c r="L681" s="219">
        <v>27.29</v>
      </c>
      <c r="Q681" s="219">
        <v>7.88</v>
      </c>
      <c r="R681" s="219">
        <v>0.01</v>
      </c>
      <c r="T681" s="219">
        <v>2299.1799999999998</v>
      </c>
      <c r="U681" s="219">
        <v>5.29</v>
      </c>
      <c r="AR681" s="219">
        <v>9.94</v>
      </c>
      <c r="AS681" s="219">
        <v>0.38</v>
      </c>
      <c r="AT681" s="219">
        <v>28.1</v>
      </c>
      <c r="AU681" s="219">
        <v>0.1</v>
      </c>
      <c r="AW681" s="219">
        <v>35.270000000000003</v>
      </c>
      <c r="AX681" s="219">
        <v>7.0000000000000007E-2</v>
      </c>
      <c r="AZ681" s="73">
        <v>8</v>
      </c>
      <c r="BA681">
        <v>0.41969622031168902</v>
      </c>
      <c r="BB681">
        <v>5.4349356245463998E-2</v>
      </c>
      <c r="BD681" s="73" t="s">
        <v>13917</v>
      </c>
    </row>
    <row r="682" spans="1:56" x14ac:dyDescent="0.2">
      <c r="B682" s="43">
        <v>1</v>
      </c>
      <c r="C682" s="73" t="s">
        <v>14538</v>
      </c>
      <c r="G682" s="73" t="s">
        <v>12257</v>
      </c>
      <c r="H682" s="73" t="s">
        <v>11553</v>
      </c>
      <c r="I682" s="73" t="s">
        <v>14083</v>
      </c>
      <c r="K682" s="219">
        <v>827.33</v>
      </c>
      <c r="L682" s="219">
        <v>38.51</v>
      </c>
      <c r="Q682" s="219">
        <v>7.78</v>
      </c>
      <c r="R682" s="219">
        <v>0.02</v>
      </c>
      <c r="T682" s="219">
        <v>2292.69</v>
      </c>
      <c r="U682" s="219">
        <v>8.99</v>
      </c>
      <c r="X682" s="187"/>
      <c r="Y682" s="187"/>
      <c r="Z682" s="188"/>
      <c r="AA682" s="188"/>
      <c r="AB682" s="188"/>
      <c r="AC682" s="188"/>
      <c r="AD682" s="188"/>
      <c r="AE682" s="188"/>
      <c r="AF682" s="188"/>
      <c r="AG682" s="188"/>
      <c r="AH682" s="188"/>
      <c r="AI682" s="188"/>
      <c r="AJ682" s="188"/>
      <c r="AK682" s="188"/>
      <c r="AR682" s="219">
        <v>10.61</v>
      </c>
      <c r="AS682" s="219">
        <v>0.19</v>
      </c>
      <c r="AT682" s="219">
        <v>27.6</v>
      </c>
      <c r="AU682" s="219">
        <v>0.1</v>
      </c>
      <c r="AW682" s="219">
        <v>35.15</v>
      </c>
      <c r="AX682" s="219">
        <v>0.05</v>
      </c>
      <c r="AZ682" s="73">
        <v>8</v>
      </c>
      <c r="BA682">
        <v>0.39888157323895801</v>
      </c>
      <c r="BB682">
        <v>4.7411140554553977E-2</v>
      </c>
      <c r="BD682" s="73" t="s">
        <v>13917</v>
      </c>
    </row>
    <row r="683" spans="1:56" x14ac:dyDescent="0.2">
      <c r="B683" s="43">
        <v>1</v>
      </c>
      <c r="C683" s="73" t="s">
        <v>14538</v>
      </c>
      <c r="G683" s="73" t="s">
        <v>12257</v>
      </c>
      <c r="H683" s="73" t="s">
        <v>11553</v>
      </c>
      <c r="I683" s="73" t="s">
        <v>14083</v>
      </c>
      <c r="K683" s="219">
        <v>1179.3900000000001</v>
      </c>
      <c r="L683" s="219">
        <v>88.85</v>
      </c>
      <c r="Q683" s="219">
        <v>7.65</v>
      </c>
      <c r="R683" s="219">
        <v>0.02</v>
      </c>
      <c r="T683" s="219">
        <v>2313.16</v>
      </c>
      <c r="U683" s="219">
        <v>3.71</v>
      </c>
      <c r="AC683" s="186"/>
      <c r="AG683" s="186"/>
      <c r="AR683" s="219">
        <v>11.4</v>
      </c>
      <c r="AS683" s="219">
        <v>0.45</v>
      </c>
      <c r="AT683" s="219">
        <v>28</v>
      </c>
      <c r="AU683" s="219">
        <v>0.1</v>
      </c>
      <c r="AW683" s="219">
        <v>35.200000000000003</v>
      </c>
      <c r="AX683" s="219">
        <v>0.09</v>
      </c>
      <c r="AZ683" s="73">
        <v>8</v>
      </c>
      <c r="BA683">
        <v>0.249709935884386</v>
      </c>
      <c r="BB683">
        <v>4.6254771272734974E-2</v>
      </c>
      <c r="BD683" s="73" t="s">
        <v>13917</v>
      </c>
    </row>
    <row r="684" spans="1:56" x14ac:dyDescent="0.2">
      <c r="A684" s="73" t="s">
        <v>16013</v>
      </c>
      <c r="B684" s="43">
        <v>1</v>
      </c>
      <c r="C684" s="73" t="s">
        <v>200</v>
      </c>
      <c r="D684" t="s">
        <v>8155</v>
      </c>
      <c r="E684" t="s">
        <v>8159</v>
      </c>
      <c r="F684">
        <v>2024</v>
      </c>
      <c r="G684" s="73" t="s">
        <v>13903</v>
      </c>
      <c r="H684" s="73" t="s">
        <v>11553</v>
      </c>
      <c r="I684" s="73" t="s">
        <v>14084</v>
      </c>
      <c r="J684" s="73" t="s">
        <v>14071</v>
      </c>
      <c r="K684" s="219">
        <v>412</v>
      </c>
      <c r="M684" s="219">
        <v>22</v>
      </c>
      <c r="Q684" s="73">
        <v>8.0399999999999991</v>
      </c>
      <c r="S684" s="73">
        <v>0.02</v>
      </c>
      <c r="AC684" s="73">
        <v>3.3</v>
      </c>
      <c r="AE684" s="73">
        <v>0.1</v>
      </c>
      <c r="AF684" s="73">
        <v>239</v>
      </c>
      <c r="AH684" s="73">
        <v>4</v>
      </c>
      <c r="AI684" s="73">
        <v>1842</v>
      </c>
      <c r="AK684" s="73">
        <v>16</v>
      </c>
      <c r="AO684" s="73">
        <v>185</v>
      </c>
      <c r="AT684" s="219">
        <v>28.1</v>
      </c>
      <c r="AV684" s="219">
        <v>0.21</v>
      </c>
      <c r="AZ684" s="73">
        <v>100</v>
      </c>
      <c r="BA684" s="73">
        <v>10.483091787439594</v>
      </c>
      <c r="BB684" s="73">
        <v>1.0583073605601765</v>
      </c>
      <c r="BD684" s="73" t="s">
        <v>14238</v>
      </c>
    </row>
    <row r="685" spans="1:56" x14ac:dyDescent="0.2">
      <c r="B685" s="43">
        <v>1</v>
      </c>
      <c r="C685" s="73" t="s">
        <v>200</v>
      </c>
      <c r="H685" s="73" t="s">
        <v>11553</v>
      </c>
      <c r="I685" s="73" t="s">
        <v>14084</v>
      </c>
      <c r="J685" s="73" t="s">
        <v>14071</v>
      </c>
      <c r="K685" s="219">
        <v>1089</v>
      </c>
      <c r="M685" s="219">
        <v>41</v>
      </c>
      <c r="Q685" s="73">
        <v>7.67</v>
      </c>
      <c r="S685" s="73">
        <v>7.0000000000000007E-2</v>
      </c>
      <c r="AC685" s="73">
        <v>1.9</v>
      </c>
      <c r="AE685" s="73">
        <v>0</v>
      </c>
      <c r="AF685" s="73">
        <v>116</v>
      </c>
      <c r="AH685" s="73">
        <v>3</v>
      </c>
      <c r="AI685" s="73">
        <v>1589</v>
      </c>
      <c r="AK685" s="73">
        <v>12</v>
      </c>
      <c r="AO685" s="73">
        <v>185</v>
      </c>
      <c r="AT685" s="219">
        <v>27.81</v>
      </c>
      <c r="AV685" s="219">
        <v>0.22</v>
      </c>
      <c r="AZ685" s="73">
        <v>100</v>
      </c>
      <c r="BA685" s="73">
        <v>2.5634057971014457</v>
      </c>
      <c r="BB685" s="73">
        <v>0.5568156786313222</v>
      </c>
      <c r="BD685" s="73" t="s">
        <v>14238</v>
      </c>
    </row>
    <row r="686" spans="1:56" x14ac:dyDescent="0.2">
      <c r="B686" s="43">
        <v>1</v>
      </c>
      <c r="C686" s="73" t="s">
        <v>200</v>
      </c>
      <c r="H686" s="73" t="s">
        <v>11553</v>
      </c>
      <c r="I686" s="73" t="s">
        <v>14084</v>
      </c>
      <c r="J686" s="73" t="s">
        <v>14071</v>
      </c>
      <c r="K686" s="260">
        <v>438</v>
      </c>
      <c r="M686" s="260">
        <v>25</v>
      </c>
      <c r="Q686" s="73">
        <v>8.0399999999999991</v>
      </c>
      <c r="S686" s="73">
        <v>0.06</v>
      </c>
      <c r="AC686" s="73">
        <v>3.4</v>
      </c>
      <c r="AE686" s="73">
        <v>0</v>
      </c>
      <c r="AF686" s="73">
        <v>268</v>
      </c>
      <c r="AH686" s="73">
        <v>5</v>
      </c>
      <c r="AI686" s="73">
        <v>2105</v>
      </c>
      <c r="AK686" s="73">
        <v>12</v>
      </c>
      <c r="AO686" s="73">
        <v>185</v>
      </c>
      <c r="AT686" s="260">
        <v>30.95</v>
      </c>
      <c r="AV686" s="260">
        <v>0.39</v>
      </c>
      <c r="AZ686" s="73">
        <v>100</v>
      </c>
      <c r="BA686" s="73">
        <v>7.1980676328502344</v>
      </c>
      <c r="BB686" s="73">
        <v>0.79023262852067488</v>
      </c>
      <c r="BD686" s="73" t="s">
        <v>14238</v>
      </c>
    </row>
    <row r="687" spans="1:56" x14ac:dyDescent="0.2">
      <c r="B687" s="43">
        <v>1</v>
      </c>
      <c r="C687" s="73" t="s">
        <v>200</v>
      </c>
      <c r="H687" s="73" t="s">
        <v>11553</v>
      </c>
      <c r="I687" s="73" t="s">
        <v>14084</v>
      </c>
      <c r="J687" s="73" t="s">
        <v>14071</v>
      </c>
      <c r="K687" s="260">
        <v>1097</v>
      </c>
      <c r="M687" s="260">
        <v>55</v>
      </c>
      <c r="Q687" s="73">
        <v>7.67</v>
      </c>
      <c r="S687" s="73">
        <v>7.0000000000000007E-2</v>
      </c>
      <c r="AC687" s="73">
        <v>1.9</v>
      </c>
      <c r="AE687" s="73">
        <v>0.1</v>
      </c>
      <c r="AF687" s="73">
        <v>119</v>
      </c>
      <c r="AH687" s="73">
        <v>3</v>
      </c>
      <c r="AI687" s="73">
        <v>2004</v>
      </c>
      <c r="AK687" s="73">
        <v>14</v>
      </c>
      <c r="AO687" s="73">
        <v>185</v>
      </c>
      <c r="AT687" s="260">
        <v>30.96</v>
      </c>
      <c r="AV687" s="260">
        <v>0.37</v>
      </c>
      <c r="AZ687" s="73">
        <v>100</v>
      </c>
      <c r="BA687" s="73">
        <v>3.5446859903381625</v>
      </c>
      <c r="BB687" s="73">
        <v>0.7566875716714786</v>
      </c>
      <c r="BD687" s="73" t="s">
        <v>14238</v>
      </c>
    </row>
    <row r="688" spans="1:56" x14ac:dyDescent="0.2">
      <c r="A688" s="73" t="s">
        <v>14426</v>
      </c>
      <c r="B688" s="43">
        <v>1</v>
      </c>
      <c r="C688" s="73" t="s">
        <v>12265</v>
      </c>
      <c r="D688" t="s">
        <v>8255</v>
      </c>
      <c r="E688" t="s">
        <v>8259</v>
      </c>
      <c r="F688">
        <v>2019</v>
      </c>
      <c r="G688" s="73" t="s">
        <v>13748</v>
      </c>
      <c r="H688" s="73" t="s">
        <v>11553</v>
      </c>
      <c r="I688" s="73" t="s">
        <v>14086</v>
      </c>
      <c r="BD688" s="73" t="s">
        <v>14428</v>
      </c>
    </row>
    <row r="689" spans="2:56" x14ac:dyDescent="0.2">
      <c r="B689" s="43">
        <v>1</v>
      </c>
      <c r="C689" s="73" t="s">
        <v>12265</v>
      </c>
      <c r="G689" s="73" t="s">
        <v>14078</v>
      </c>
      <c r="H689" s="73" t="s">
        <v>11553</v>
      </c>
      <c r="I689" s="73" t="s">
        <v>14086</v>
      </c>
      <c r="BD689" s="73" t="s">
        <v>14429</v>
      </c>
    </row>
    <row r="690" spans="2:56" x14ac:dyDescent="0.2">
      <c r="B690" s="43">
        <v>1</v>
      </c>
      <c r="C690" s="73" t="s">
        <v>12265</v>
      </c>
      <c r="G690" s="73" t="s">
        <v>14085</v>
      </c>
      <c r="H690" s="73" t="s">
        <v>11553</v>
      </c>
      <c r="I690" s="73" t="s">
        <v>14086</v>
      </c>
      <c r="BD690" s="73" t="s">
        <v>14430</v>
      </c>
    </row>
    <row r="691" spans="2:56" x14ac:dyDescent="0.2">
      <c r="B691" s="43">
        <v>1</v>
      </c>
      <c r="C691" s="73" t="s">
        <v>14538</v>
      </c>
      <c r="D691" t="s">
        <v>8283</v>
      </c>
      <c r="E691" t="s">
        <v>8287</v>
      </c>
      <c r="F691">
        <v>2022</v>
      </c>
      <c r="G691" s="73" t="s">
        <v>14087</v>
      </c>
      <c r="H691" s="73" t="s">
        <v>11553</v>
      </c>
      <c r="I691" s="73" t="s">
        <v>14090</v>
      </c>
      <c r="K691">
        <v>576.71615720524017</v>
      </c>
      <c r="L691">
        <v>4.6835786719752213E-2</v>
      </c>
      <c r="Q691" s="219">
        <v>7.9225545851528318</v>
      </c>
      <c r="R691" s="219">
        <v>4.6835786719752213E-2</v>
      </c>
      <c r="T691" s="219">
        <v>2177.8453038674033</v>
      </c>
      <c r="U691" s="219">
        <v>4.6835786719752213E-2</v>
      </c>
      <c r="AC691">
        <v>2.6137554585152851</v>
      </c>
      <c r="AD691">
        <v>4.6835786719752213E-2</v>
      </c>
      <c r="AT691" s="219">
        <v>25.355432780847117</v>
      </c>
      <c r="AU691" s="219">
        <v>4.6835786719752213E-2</v>
      </c>
      <c r="AW691" s="260">
        <v>33</v>
      </c>
      <c r="AZ691" s="73">
        <v>1</v>
      </c>
      <c r="BA691" s="171">
        <v>87</v>
      </c>
      <c r="BD691" s="73" t="s">
        <v>14328</v>
      </c>
    </row>
    <row r="692" spans="2:56" x14ac:dyDescent="0.2">
      <c r="B692" s="43">
        <v>1</v>
      </c>
      <c r="C692" s="73" t="s">
        <v>14538</v>
      </c>
      <c r="G692" s="73" t="s">
        <v>14087</v>
      </c>
      <c r="H692" s="73" t="s">
        <v>11553</v>
      </c>
      <c r="I692" s="73" t="s">
        <v>14090</v>
      </c>
      <c r="K692">
        <v>576.71615720524017</v>
      </c>
      <c r="L692">
        <v>4.6835786719752213E-2</v>
      </c>
      <c r="Q692" s="219">
        <v>7.9225545851528318</v>
      </c>
      <c r="R692" s="219">
        <v>4.6835786719752213E-2</v>
      </c>
      <c r="T692" s="219">
        <v>2177.8453038674033</v>
      </c>
      <c r="U692" s="219">
        <v>4.6835786719752213E-2</v>
      </c>
      <c r="AC692">
        <v>2.6137554585152851</v>
      </c>
      <c r="AD692">
        <v>4.6835786719752213E-2</v>
      </c>
      <c r="AT692" s="219">
        <v>25.355432780847117</v>
      </c>
      <c r="AU692" s="219">
        <v>4.6835786719752213E-2</v>
      </c>
      <c r="AW692" s="260">
        <v>33</v>
      </c>
      <c r="AZ692" s="73">
        <v>1</v>
      </c>
      <c r="BA692" s="171">
        <v>9</v>
      </c>
      <c r="BD692" s="73" t="s">
        <v>14328</v>
      </c>
    </row>
    <row r="693" spans="2:56" x14ac:dyDescent="0.2">
      <c r="B693" s="43">
        <v>1</v>
      </c>
      <c r="C693" s="73" t="s">
        <v>14538</v>
      </c>
      <c r="G693" s="73" t="s">
        <v>14087</v>
      </c>
      <c r="H693" s="73" t="s">
        <v>11553</v>
      </c>
      <c r="I693" s="73" t="s">
        <v>14090</v>
      </c>
      <c r="K693">
        <v>576.71615720524017</v>
      </c>
      <c r="L693">
        <v>4.6835786719752213E-2</v>
      </c>
      <c r="Q693" s="219">
        <v>7.9225545851528318</v>
      </c>
      <c r="R693" s="219">
        <v>4.6835786719752213E-2</v>
      </c>
      <c r="T693" s="219">
        <v>2177.8453038674033</v>
      </c>
      <c r="U693" s="219">
        <v>4.6835786719752213E-2</v>
      </c>
      <c r="AC693">
        <v>2.6137554585152851</v>
      </c>
      <c r="AD693">
        <v>4.6835786719752213E-2</v>
      </c>
      <c r="AT693" s="219">
        <v>25.355432780847117</v>
      </c>
      <c r="AU693" s="219">
        <v>4.6835786719752213E-2</v>
      </c>
      <c r="AW693" s="260">
        <v>33</v>
      </c>
      <c r="AZ693" s="73">
        <v>1</v>
      </c>
      <c r="BA693" s="171">
        <v>128</v>
      </c>
      <c r="BD693" s="73" t="s">
        <v>14328</v>
      </c>
    </row>
    <row r="694" spans="2:56" x14ac:dyDescent="0.2">
      <c r="B694" s="43">
        <v>1</v>
      </c>
      <c r="C694" s="73" t="s">
        <v>14538</v>
      </c>
      <c r="G694" s="73" t="s">
        <v>14087</v>
      </c>
      <c r="H694" s="73" t="s">
        <v>11553</v>
      </c>
      <c r="I694" s="73" t="s">
        <v>14090</v>
      </c>
      <c r="K694">
        <v>576.71615720524017</v>
      </c>
      <c r="L694">
        <v>4.6835786719752213E-2</v>
      </c>
      <c r="Q694" s="219">
        <v>7.9225545851528318</v>
      </c>
      <c r="R694" s="219">
        <v>4.6835786719752213E-2</v>
      </c>
      <c r="T694" s="219">
        <v>2177.8453038674033</v>
      </c>
      <c r="U694" s="219">
        <v>4.6835786719752213E-2</v>
      </c>
      <c r="AC694">
        <v>2.6137554585152851</v>
      </c>
      <c r="AD694">
        <v>4.6835786719752213E-2</v>
      </c>
      <c r="AT694" s="219">
        <v>25.355432780847117</v>
      </c>
      <c r="AU694" s="219">
        <v>4.6835786719752213E-2</v>
      </c>
      <c r="AW694" s="260">
        <v>33</v>
      </c>
      <c r="AZ694" s="73">
        <v>1</v>
      </c>
      <c r="BA694" s="171">
        <v>19</v>
      </c>
      <c r="BD694" s="73" t="s">
        <v>14328</v>
      </c>
    </row>
    <row r="695" spans="2:56" x14ac:dyDescent="0.2">
      <c r="B695" s="43">
        <v>1</v>
      </c>
      <c r="C695" s="73" t="s">
        <v>14538</v>
      </c>
      <c r="G695" s="73" t="s">
        <v>14087</v>
      </c>
      <c r="H695" s="73" t="s">
        <v>11553</v>
      </c>
      <c r="I695" s="73" t="s">
        <v>14090</v>
      </c>
      <c r="K695">
        <v>576.71615720524017</v>
      </c>
      <c r="L695">
        <v>4.6835786719752213E-2</v>
      </c>
      <c r="Q695" s="219">
        <v>7.9225545851528318</v>
      </c>
      <c r="R695" s="219">
        <v>4.6835786719752213E-2</v>
      </c>
      <c r="T695" s="219">
        <v>2177.8453038674033</v>
      </c>
      <c r="U695" s="219">
        <v>4.6835786719752213E-2</v>
      </c>
      <c r="AC695">
        <v>2.6137554585152851</v>
      </c>
      <c r="AD695">
        <v>4.6835786719752213E-2</v>
      </c>
      <c r="AT695" s="219">
        <v>25.355432780847117</v>
      </c>
      <c r="AU695" s="219">
        <v>4.6835786719752213E-2</v>
      </c>
      <c r="AW695" s="260">
        <v>33</v>
      </c>
      <c r="AZ695" s="73">
        <v>1</v>
      </c>
      <c r="BA695" s="171">
        <v>44</v>
      </c>
      <c r="BD695" s="73" t="s">
        <v>14328</v>
      </c>
    </row>
    <row r="696" spans="2:56" x14ac:dyDescent="0.2">
      <c r="B696" s="43">
        <v>1</v>
      </c>
      <c r="C696" s="73" t="s">
        <v>14538</v>
      </c>
      <c r="G696" s="73" t="s">
        <v>14087</v>
      </c>
      <c r="H696" s="73" t="s">
        <v>11553</v>
      </c>
      <c r="I696" s="73" t="s">
        <v>14090</v>
      </c>
      <c r="K696">
        <v>576.71615720524017</v>
      </c>
      <c r="L696">
        <v>4.6835786719752213E-2</v>
      </c>
      <c r="Q696" s="219">
        <v>7.9225545851528318</v>
      </c>
      <c r="R696" s="219">
        <v>4.6835786719752213E-2</v>
      </c>
      <c r="T696" s="219">
        <v>2177.8453038674033</v>
      </c>
      <c r="U696" s="219">
        <v>4.6835786719752213E-2</v>
      </c>
      <c r="AC696">
        <v>2.6137554585152851</v>
      </c>
      <c r="AD696">
        <v>4.6835786719752213E-2</v>
      </c>
      <c r="AT696" s="219">
        <v>25.355432780847117</v>
      </c>
      <c r="AU696" s="219">
        <v>4.6835786719752213E-2</v>
      </c>
      <c r="AW696" s="260">
        <v>33</v>
      </c>
      <c r="AZ696" s="73">
        <v>1</v>
      </c>
      <c r="BA696" s="171">
        <v>35</v>
      </c>
      <c r="BD696" s="73" t="s">
        <v>14328</v>
      </c>
    </row>
    <row r="697" spans="2:56" x14ac:dyDescent="0.2">
      <c r="B697" s="43">
        <v>1</v>
      </c>
      <c r="C697" s="73" t="s">
        <v>14538</v>
      </c>
      <c r="G697" s="73" t="s">
        <v>14087</v>
      </c>
      <c r="H697" s="73" t="s">
        <v>11553</v>
      </c>
      <c r="I697" s="73" t="s">
        <v>14090</v>
      </c>
      <c r="K697">
        <v>576.71615720524017</v>
      </c>
      <c r="L697">
        <v>4.6835786719752213E-2</v>
      </c>
      <c r="Q697" s="219">
        <v>7.9225545851528318</v>
      </c>
      <c r="R697" s="219">
        <v>4.6835786719752213E-2</v>
      </c>
      <c r="T697" s="219">
        <v>2177.8453038674033</v>
      </c>
      <c r="U697" s="219">
        <v>4.6835786719752213E-2</v>
      </c>
      <c r="AC697">
        <v>2.6137554585152851</v>
      </c>
      <c r="AD697">
        <v>4.6835786719752213E-2</v>
      </c>
      <c r="AT697" s="219">
        <v>25.355432780847117</v>
      </c>
      <c r="AU697" s="219">
        <v>4.6835786719752213E-2</v>
      </c>
      <c r="AW697" s="260">
        <v>33</v>
      </c>
      <c r="AZ697" s="73">
        <v>1</v>
      </c>
      <c r="BA697" s="171">
        <v>22</v>
      </c>
      <c r="BD697" s="73" t="s">
        <v>14328</v>
      </c>
    </row>
    <row r="698" spans="2:56" x14ac:dyDescent="0.2">
      <c r="B698" s="43">
        <v>1</v>
      </c>
      <c r="C698" s="73" t="s">
        <v>14538</v>
      </c>
      <c r="G698" s="73" t="s">
        <v>14087</v>
      </c>
      <c r="H698" s="73" t="s">
        <v>11553</v>
      </c>
      <c r="I698" s="73" t="s">
        <v>14090</v>
      </c>
      <c r="K698">
        <v>576.71615720524017</v>
      </c>
      <c r="L698">
        <v>4.6835786719752213E-2</v>
      </c>
      <c r="Q698" s="219">
        <v>7.9225545851528318</v>
      </c>
      <c r="R698" s="219">
        <v>4.6835786719752213E-2</v>
      </c>
      <c r="T698" s="219">
        <v>2177.8453038674033</v>
      </c>
      <c r="U698" s="219">
        <v>4.6835786719752213E-2</v>
      </c>
      <c r="AC698">
        <v>2.6137554585152851</v>
      </c>
      <c r="AD698">
        <v>4.6835786719752213E-2</v>
      </c>
      <c r="AT698" s="219">
        <v>25.355432780847117</v>
      </c>
      <c r="AU698" s="219">
        <v>4.6835786719752213E-2</v>
      </c>
      <c r="AW698" s="260">
        <v>33</v>
      </c>
      <c r="AZ698" s="73">
        <v>1</v>
      </c>
      <c r="BA698" s="171">
        <v>51</v>
      </c>
      <c r="BD698" s="73" t="s">
        <v>14328</v>
      </c>
    </row>
    <row r="699" spans="2:56" x14ac:dyDescent="0.2">
      <c r="B699" s="43">
        <v>1</v>
      </c>
      <c r="C699" s="73" t="s">
        <v>14538</v>
      </c>
      <c r="G699" s="73" t="s">
        <v>14087</v>
      </c>
      <c r="H699" s="73" t="s">
        <v>11553</v>
      </c>
      <c r="I699" s="73" t="s">
        <v>14090</v>
      </c>
      <c r="K699">
        <v>576.71615720524017</v>
      </c>
      <c r="L699">
        <v>4.6835786719752213E-2</v>
      </c>
      <c r="Q699" s="219">
        <v>7.9225545851528318</v>
      </c>
      <c r="R699" s="219">
        <v>4.6835786719752213E-2</v>
      </c>
      <c r="T699" s="219">
        <v>2177.8453038674033</v>
      </c>
      <c r="U699" s="219">
        <v>4.6835786719752213E-2</v>
      </c>
      <c r="AC699">
        <v>2.6137554585152851</v>
      </c>
      <c r="AD699">
        <v>4.6835786719752213E-2</v>
      </c>
      <c r="AT699" s="219">
        <v>25.355432780847117</v>
      </c>
      <c r="AU699" s="219">
        <v>4.6835786719752213E-2</v>
      </c>
      <c r="AW699" s="260">
        <v>33</v>
      </c>
      <c r="AZ699" s="73">
        <v>1</v>
      </c>
      <c r="BA699" s="171">
        <v>32</v>
      </c>
      <c r="BD699" s="73" t="s">
        <v>14328</v>
      </c>
    </row>
    <row r="700" spans="2:56" x14ac:dyDescent="0.2">
      <c r="B700" s="43">
        <v>1</v>
      </c>
      <c r="C700" s="73" t="s">
        <v>14538</v>
      </c>
      <c r="G700" s="73" t="s">
        <v>14087</v>
      </c>
      <c r="H700" s="73" t="s">
        <v>11553</v>
      </c>
      <c r="I700" s="73" t="s">
        <v>14090</v>
      </c>
      <c r="K700">
        <v>576.71615720524017</v>
      </c>
      <c r="L700">
        <v>4.6835786719752213E-2</v>
      </c>
      <c r="Q700" s="219">
        <v>7.9225545851528318</v>
      </c>
      <c r="R700" s="219">
        <v>4.6835786719752213E-2</v>
      </c>
      <c r="T700" s="219">
        <v>2177.8453038674033</v>
      </c>
      <c r="U700" s="219">
        <v>4.6835786719752213E-2</v>
      </c>
      <c r="AC700">
        <v>2.6137554585152851</v>
      </c>
      <c r="AD700">
        <v>4.6835786719752213E-2</v>
      </c>
      <c r="AT700" s="219">
        <v>25.355432780847117</v>
      </c>
      <c r="AU700" s="219">
        <v>4.6835786719752213E-2</v>
      </c>
      <c r="AW700" s="260">
        <v>33</v>
      </c>
      <c r="AZ700" s="73">
        <v>1</v>
      </c>
      <c r="BA700" s="171">
        <v>18</v>
      </c>
      <c r="BD700" s="73" t="s">
        <v>14328</v>
      </c>
    </row>
    <row r="701" spans="2:56" x14ac:dyDescent="0.2">
      <c r="B701" s="43">
        <v>1</v>
      </c>
      <c r="C701" s="73" t="s">
        <v>14538</v>
      </c>
      <c r="G701" s="73" t="s">
        <v>14087</v>
      </c>
      <c r="H701" s="73" t="s">
        <v>11553</v>
      </c>
      <c r="I701" s="73" t="s">
        <v>14090</v>
      </c>
      <c r="K701">
        <v>576.71615720524017</v>
      </c>
      <c r="L701">
        <v>4.6835786719752213E-2</v>
      </c>
      <c r="Q701" s="219">
        <v>7.9225545851528318</v>
      </c>
      <c r="R701" s="219">
        <v>4.6835786719752213E-2</v>
      </c>
      <c r="T701" s="219">
        <v>2177.8453038674033</v>
      </c>
      <c r="U701" s="219">
        <v>4.6835786719752213E-2</v>
      </c>
      <c r="AC701">
        <v>2.6137554585152851</v>
      </c>
      <c r="AD701">
        <v>4.6835786719752213E-2</v>
      </c>
      <c r="AT701" s="219">
        <v>25.355432780847117</v>
      </c>
      <c r="AU701" s="219">
        <v>4.6835786719752213E-2</v>
      </c>
      <c r="AW701" s="260">
        <v>33</v>
      </c>
      <c r="AZ701" s="73">
        <v>1</v>
      </c>
      <c r="BA701" s="171">
        <v>5</v>
      </c>
      <c r="BD701" s="73" t="s">
        <v>14328</v>
      </c>
    </row>
    <row r="702" spans="2:56" x14ac:dyDescent="0.2">
      <c r="B702" s="43">
        <v>1</v>
      </c>
      <c r="C702" s="73" t="s">
        <v>14538</v>
      </c>
      <c r="G702" s="73" t="s">
        <v>14087</v>
      </c>
      <c r="H702" s="73" t="s">
        <v>11553</v>
      </c>
      <c r="I702" s="73" t="s">
        <v>14090</v>
      </c>
      <c r="K702">
        <v>576.71615720524017</v>
      </c>
      <c r="L702">
        <v>4.6835786719752213E-2</v>
      </c>
      <c r="Q702" s="219">
        <v>7.9225545851528318</v>
      </c>
      <c r="R702" s="219">
        <v>4.6835786719752213E-2</v>
      </c>
      <c r="T702" s="219">
        <v>2177.8453038674033</v>
      </c>
      <c r="U702" s="219">
        <v>4.6835786719752213E-2</v>
      </c>
      <c r="AC702">
        <v>2.6137554585152851</v>
      </c>
      <c r="AD702">
        <v>4.6835786719752213E-2</v>
      </c>
      <c r="AT702" s="219">
        <v>25.355432780847117</v>
      </c>
      <c r="AU702" s="219">
        <v>4.6835786719752213E-2</v>
      </c>
      <c r="AW702" s="260">
        <v>33</v>
      </c>
      <c r="AZ702" s="73">
        <v>1</v>
      </c>
      <c r="BA702" s="171">
        <v>30</v>
      </c>
      <c r="BD702" s="73" t="s">
        <v>14328</v>
      </c>
    </row>
    <row r="703" spans="2:56" x14ac:dyDescent="0.2">
      <c r="B703" s="43">
        <v>1</v>
      </c>
      <c r="C703" s="73" t="s">
        <v>14538</v>
      </c>
      <c r="G703" s="73" t="s">
        <v>12360</v>
      </c>
      <c r="H703" s="73" t="s">
        <v>11553</v>
      </c>
      <c r="I703" s="73" t="s">
        <v>14090</v>
      </c>
      <c r="K703">
        <v>576.71615720524017</v>
      </c>
      <c r="L703">
        <v>4.6835786719752213E-2</v>
      </c>
      <c r="Q703" s="219">
        <v>7.9225545851528318</v>
      </c>
      <c r="R703" s="219">
        <v>4.6835786719752213E-2</v>
      </c>
      <c r="T703" s="219">
        <v>2177.8453038674033</v>
      </c>
      <c r="U703" s="219">
        <v>4.6835786719752213E-2</v>
      </c>
      <c r="AC703">
        <v>2.6137554585152851</v>
      </c>
      <c r="AD703">
        <v>4.6835786719752213E-2</v>
      </c>
      <c r="AT703" s="219">
        <v>25.355432780847117</v>
      </c>
      <c r="AU703" s="219">
        <v>4.6835786719752213E-2</v>
      </c>
      <c r="AW703" s="260">
        <v>33</v>
      </c>
      <c r="AZ703" s="73">
        <v>1</v>
      </c>
      <c r="BA703" s="171">
        <v>11</v>
      </c>
      <c r="BD703" s="73" t="s">
        <v>14328</v>
      </c>
    </row>
    <row r="704" spans="2:56" x14ac:dyDescent="0.2">
      <c r="B704" s="43">
        <v>1</v>
      </c>
      <c r="C704" s="73" t="s">
        <v>14538</v>
      </c>
      <c r="G704" s="73" t="s">
        <v>12360</v>
      </c>
      <c r="H704" s="73" t="s">
        <v>11553</v>
      </c>
      <c r="I704" s="73" t="s">
        <v>14090</v>
      </c>
      <c r="K704">
        <v>576.71615720524017</v>
      </c>
      <c r="L704">
        <v>4.6835786719752213E-2</v>
      </c>
      <c r="Q704" s="219">
        <v>7.9225545851528318</v>
      </c>
      <c r="R704" s="219">
        <v>4.6835786719752213E-2</v>
      </c>
      <c r="T704" s="219">
        <v>2177.8453038674033</v>
      </c>
      <c r="U704" s="219">
        <v>4.6835786719752213E-2</v>
      </c>
      <c r="AC704">
        <v>2.6137554585152851</v>
      </c>
      <c r="AD704">
        <v>4.6835786719752213E-2</v>
      </c>
      <c r="AT704" s="219">
        <v>25.355432780847117</v>
      </c>
      <c r="AU704" s="219">
        <v>4.6835786719752213E-2</v>
      </c>
      <c r="AW704" s="260">
        <v>33</v>
      </c>
      <c r="AZ704" s="73">
        <v>1</v>
      </c>
      <c r="BA704" s="171">
        <v>20</v>
      </c>
      <c r="BD704" s="73" t="s">
        <v>14328</v>
      </c>
    </row>
    <row r="705" spans="2:56" x14ac:dyDescent="0.2">
      <c r="B705" s="43">
        <v>1</v>
      </c>
      <c r="C705" s="73" t="s">
        <v>14538</v>
      </c>
      <c r="G705" s="73" t="s">
        <v>12360</v>
      </c>
      <c r="H705" s="73" t="s">
        <v>11553</v>
      </c>
      <c r="I705" s="73" t="s">
        <v>14090</v>
      </c>
      <c r="K705">
        <v>576.71615720524017</v>
      </c>
      <c r="L705">
        <v>4.6835786719752213E-2</v>
      </c>
      <c r="Q705" s="219">
        <v>7.9225545851528318</v>
      </c>
      <c r="R705" s="219">
        <v>4.6835786719752213E-2</v>
      </c>
      <c r="T705" s="219">
        <v>2177.8453038674033</v>
      </c>
      <c r="U705" s="219">
        <v>4.6835786719752213E-2</v>
      </c>
      <c r="AC705">
        <v>2.6137554585152851</v>
      </c>
      <c r="AD705">
        <v>4.6835786719752213E-2</v>
      </c>
      <c r="AT705" s="219">
        <v>25.355432780847117</v>
      </c>
      <c r="AU705" s="219">
        <v>4.6835786719752213E-2</v>
      </c>
      <c r="AW705" s="260">
        <v>33</v>
      </c>
      <c r="AZ705" s="73">
        <v>1</v>
      </c>
      <c r="BA705" s="171">
        <v>42</v>
      </c>
      <c r="BD705" s="73" t="s">
        <v>14328</v>
      </c>
    </row>
    <row r="706" spans="2:56" x14ac:dyDescent="0.2">
      <c r="B706" s="43">
        <v>1</v>
      </c>
      <c r="C706" s="73" t="s">
        <v>14538</v>
      </c>
      <c r="G706" s="73" t="s">
        <v>12360</v>
      </c>
      <c r="H706" s="73" t="s">
        <v>11553</v>
      </c>
      <c r="I706" s="73" t="s">
        <v>14090</v>
      </c>
      <c r="K706">
        <v>576.71615720524017</v>
      </c>
      <c r="L706">
        <v>4.6835786719752213E-2</v>
      </c>
      <c r="Q706" s="219">
        <v>7.9225545851528318</v>
      </c>
      <c r="R706" s="219">
        <v>4.6835786719752213E-2</v>
      </c>
      <c r="T706" s="219">
        <v>2177.8453038674033</v>
      </c>
      <c r="U706" s="219">
        <v>4.6835786719752213E-2</v>
      </c>
      <c r="AC706">
        <v>2.6137554585152851</v>
      </c>
      <c r="AD706">
        <v>4.6835786719752213E-2</v>
      </c>
      <c r="AT706" s="219">
        <v>25.355432780847117</v>
      </c>
      <c r="AU706" s="219">
        <v>4.6835786719752213E-2</v>
      </c>
      <c r="AW706" s="260">
        <v>33</v>
      </c>
      <c r="AZ706" s="73">
        <v>1</v>
      </c>
      <c r="BA706" s="171">
        <v>37</v>
      </c>
      <c r="BD706" s="73" t="s">
        <v>14328</v>
      </c>
    </row>
    <row r="707" spans="2:56" x14ac:dyDescent="0.2">
      <c r="B707" s="43">
        <v>1</v>
      </c>
      <c r="C707" s="73" t="s">
        <v>14538</v>
      </c>
      <c r="G707" s="73" t="s">
        <v>12360</v>
      </c>
      <c r="H707" s="73" t="s">
        <v>11553</v>
      </c>
      <c r="I707" s="73" t="s">
        <v>14090</v>
      </c>
      <c r="K707">
        <v>576.71615720524017</v>
      </c>
      <c r="L707">
        <v>4.6835786719752213E-2</v>
      </c>
      <c r="Q707" s="219">
        <v>7.9225545851528318</v>
      </c>
      <c r="R707" s="219">
        <v>4.6835786719752213E-2</v>
      </c>
      <c r="T707" s="219">
        <v>2177.8453038674033</v>
      </c>
      <c r="U707" s="219">
        <v>4.6835786719752213E-2</v>
      </c>
      <c r="AC707">
        <v>2.6137554585152851</v>
      </c>
      <c r="AD707">
        <v>4.6835786719752213E-2</v>
      </c>
      <c r="AT707" s="219">
        <v>25.355432780847117</v>
      </c>
      <c r="AU707" s="219">
        <v>4.6835786719752213E-2</v>
      </c>
      <c r="AW707" s="260">
        <v>33</v>
      </c>
      <c r="AZ707" s="73">
        <v>1</v>
      </c>
      <c r="BA707" s="171">
        <v>36</v>
      </c>
      <c r="BD707" s="73" t="s">
        <v>14328</v>
      </c>
    </row>
    <row r="708" spans="2:56" x14ac:dyDescent="0.2">
      <c r="B708" s="43">
        <v>1</v>
      </c>
      <c r="C708" s="73" t="s">
        <v>14538</v>
      </c>
      <c r="G708" s="73" t="s">
        <v>12360</v>
      </c>
      <c r="H708" s="73" t="s">
        <v>11553</v>
      </c>
      <c r="I708" s="73" t="s">
        <v>14090</v>
      </c>
      <c r="K708">
        <v>576.71615720524017</v>
      </c>
      <c r="L708">
        <v>4.6835786719752213E-2</v>
      </c>
      <c r="Q708" s="219">
        <v>7.9225545851528318</v>
      </c>
      <c r="R708" s="219">
        <v>4.6835786719752213E-2</v>
      </c>
      <c r="T708" s="219">
        <v>2177.8453038674033</v>
      </c>
      <c r="U708" s="219">
        <v>4.6835786719752213E-2</v>
      </c>
      <c r="AC708">
        <v>2.6137554585152851</v>
      </c>
      <c r="AD708">
        <v>4.6835786719752213E-2</v>
      </c>
      <c r="AT708" s="219">
        <v>25.355432780847117</v>
      </c>
      <c r="AU708" s="219">
        <v>4.6835786719752213E-2</v>
      </c>
      <c r="AW708" s="260">
        <v>33</v>
      </c>
      <c r="AZ708" s="73">
        <v>1</v>
      </c>
      <c r="BA708" s="171">
        <v>45</v>
      </c>
      <c r="BD708" s="73" t="s">
        <v>14328</v>
      </c>
    </row>
    <row r="709" spans="2:56" x14ac:dyDescent="0.2">
      <c r="B709" s="43">
        <v>1</v>
      </c>
      <c r="C709" s="73" t="s">
        <v>14538</v>
      </c>
      <c r="G709" s="73" t="s">
        <v>12360</v>
      </c>
      <c r="H709" s="73" t="s">
        <v>11553</v>
      </c>
      <c r="I709" s="73" t="s">
        <v>14090</v>
      </c>
      <c r="K709">
        <v>576.71615720524017</v>
      </c>
      <c r="L709">
        <v>4.6835786719752213E-2</v>
      </c>
      <c r="Q709" s="219">
        <v>7.9225545851528318</v>
      </c>
      <c r="R709" s="219">
        <v>4.6835786719752213E-2</v>
      </c>
      <c r="T709" s="219">
        <v>2177.8453038674033</v>
      </c>
      <c r="U709" s="219">
        <v>4.6835786719752213E-2</v>
      </c>
      <c r="AC709">
        <v>2.6137554585152851</v>
      </c>
      <c r="AD709">
        <v>4.6835786719752213E-2</v>
      </c>
      <c r="AT709" s="219">
        <v>25.355432780847117</v>
      </c>
      <c r="AU709" s="219">
        <v>4.6835786719752213E-2</v>
      </c>
      <c r="AW709" s="260">
        <v>33</v>
      </c>
      <c r="AZ709" s="73">
        <v>1</v>
      </c>
      <c r="BA709" s="171">
        <v>48</v>
      </c>
      <c r="BD709" s="73" t="s">
        <v>14328</v>
      </c>
    </row>
    <row r="710" spans="2:56" x14ac:dyDescent="0.2">
      <c r="B710" s="43">
        <v>1</v>
      </c>
      <c r="C710" s="73" t="s">
        <v>14538</v>
      </c>
      <c r="G710" s="73" t="s">
        <v>12360</v>
      </c>
      <c r="H710" s="73" t="s">
        <v>11553</v>
      </c>
      <c r="I710" s="73" t="s">
        <v>14090</v>
      </c>
      <c r="K710">
        <v>576.71615720524017</v>
      </c>
      <c r="L710">
        <v>4.6835786719752213E-2</v>
      </c>
      <c r="Q710" s="219">
        <v>7.9225545851528318</v>
      </c>
      <c r="R710" s="219">
        <v>4.6835786719752213E-2</v>
      </c>
      <c r="T710" s="219">
        <v>2177.8453038674033</v>
      </c>
      <c r="U710" s="219">
        <v>4.6835786719752213E-2</v>
      </c>
      <c r="AC710">
        <v>2.6137554585152851</v>
      </c>
      <c r="AD710">
        <v>4.6835786719752213E-2</v>
      </c>
      <c r="AT710" s="219">
        <v>25.355432780847117</v>
      </c>
      <c r="AU710" s="219">
        <v>4.6835786719752213E-2</v>
      </c>
      <c r="AW710" s="260">
        <v>33</v>
      </c>
      <c r="AZ710" s="73">
        <v>1</v>
      </c>
      <c r="BA710" s="171">
        <v>17</v>
      </c>
      <c r="BD710" s="73" t="s">
        <v>14328</v>
      </c>
    </row>
    <row r="711" spans="2:56" x14ac:dyDescent="0.2">
      <c r="B711" s="43">
        <v>1</v>
      </c>
      <c r="C711" s="73" t="s">
        <v>14538</v>
      </c>
      <c r="G711" s="73" t="s">
        <v>12360</v>
      </c>
      <c r="H711" s="73" t="s">
        <v>11553</v>
      </c>
      <c r="I711" s="73" t="s">
        <v>14090</v>
      </c>
      <c r="K711">
        <v>576.71615720524017</v>
      </c>
      <c r="L711">
        <v>4.6835786719752213E-2</v>
      </c>
      <c r="Q711" s="219">
        <v>7.9225545851528318</v>
      </c>
      <c r="R711" s="219">
        <v>4.6835786719752213E-2</v>
      </c>
      <c r="T711" s="219">
        <v>2177.8453038674033</v>
      </c>
      <c r="U711" s="219">
        <v>4.6835786719752213E-2</v>
      </c>
      <c r="AC711">
        <v>2.6137554585152851</v>
      </c>
      <c r="AD711">
        <v>4.6835786719752213E-2</v>
      </c>
      <c r="AT711" s="219">
        <v>25.355432780847117</v>
      </c>
      <c r="AU711" s="219">
        <v>4.6835786719752213E-2</v>
      </c>
      <c r="AW711" s="260">
        <v>33</v>
      </c>
      <c r="AZ711" s="73">
        <v>1</v>
      </c>
      <c r="BA711" s="171">
        <v>30</v>
      </c>
      <c r="BD711" s="73" t="s">
        <v>14328</v>
      </c>
    </row>
    <row r="712" spans="2:56" x14ac:dyDescent="0.2">
      <c r="B712" s="43">
        <v>1</v>
      </c>
      <c r="C712" s="73" t="s">
        <v>14538</v>
      </c>
      <c r="G712" s="73" t="s">
        <v>12360</v>
      </c>
      <c r="H712" s="73" t="s">
        <v>11553</v>
      </c>
      <c r="I712" s="73" t="s">
        <v>14090</v>
      </c>
      <c r="K712">
        <v>576.71615720524017</v>
      </c>
      <c r="L712">
        <v>4.6835786719752213E-2</v>
      </c>
      <c r="Q712" s="219">
        <v>7.9225545851528318</v>
      </c>
      <c r="R712" s="219">
        <v>4.6835786719752213E-2</v>
      </c>
      <c r="T712" s="219">
        <v>2177.8453038674033</v>
      </c>
      <c r="U712" s="219">
        <v>4.6835786719752213E-2</v>
      </c>
      <c r="AC712">
        <v>2.6137554585152851</v>
      </c>
      <c r="AD712">
        <v>4.6835786719752213E-2</v>
      </c>
      <c r="AT712" s="219">
        <v>25.355432780847117</v>
      </c>
      <c r="AU712" s="219">
        <v>4.6835786719752213E-2</v>
      </c>
      <c r="AW712" s="260">
        <v>33</v>
      </c>
      <c r="AZ712" s="73">
        <v>1</v>
      </c>
      <c r="BA712" s="171">
        <v>75</v>
      </c>
      <c r="BD712" s="73" t="s">
        <v>14328</v>
      </c>
    </row>
    <row r="713" spans="2:56" x14ac:dyDescent="0.2">
      <c r="B713" s="43">
        <v>1</v>
      </c>
      <c r="C713" s="73" t="s">
        <v>14538</v>
      </c>
      <c r="G713" s="73" t="s">
        <v>12571</v>
      </c>
      <c r="H713" s="73" t="s">
        <v>11553</v>
      </c>
      <c r="I713" s="73" t="s">
        <v>14090</v>
      </c>
      <c r="K713">
        <v>576.71615720524017</v>
      </c>
      <c r="L713">
        <v>4.6835786719752213E-2</v>
      </c>
      <c r="Q713" s="219">
        <v>7.9225545851528318</v>
      </c>
      <c r="R713" s="219">
        <v>4.6835786719752213E-2</v>
      </c>
      <c r="T713" s="219">
        <v>2177.8453038674033</v>
      </c>
      <c r="U713" s="219">
        <v>4.6835786719752213E-2</v>
      </c>
      <c r="AC713">
        <v>2.6137554585152851</v>
      </c>
      <c r="AD713">
        <v>4.6835786719752213E-2</v>
      </c>
      <c r="AT713" s="219">
        <v>25.355432780847117</v>
      </c>
      <c r="AU713" s="219">
        <v>4.6835786719752213E-2</v>
      </c>
      <c r="AW713" s="260">
        <v>33</v>
      </c>
      <c r="AZ713" s="73">
        <v>1</v>
      </c>
      <c r="BA713" s="171">
        <v>16</v>
      </c>
      <c r="BD713" s="73" t="s">
        <v>14328</v>
      </c>
    </row>
    <row r="714" spans="2:56" x14ac:dyDescent="0.2">
      <c r="B714" s="43">
        <v>1</v>
      </c>
      <c r="C714" s="73" t="s">
        <v>14538</v>
      </c>
      <c r="G714" s="73" t="s">
        <v>12571</v>
      </c>
      <c r="H714" s="73" t="s">
        <v>11553</v>
      </c>
      <c r="I714" s="73" t="s">
        <v>14090</v>
      </c>
      <c r="K714">
        <v>576.71615720524017</v>
      </c>
      <c r="L714">
        <v>4.6835786719752213E-2</v>
      </c>
      <c r="Q714" s="219">
        <v>7.9225545851528318</v>
      </c>
      <c r="R714" s="219">
        <v>4.6835786719752213E-2</v>
      </c>
      <c r="T714" s="219">
        <v>2177.8453038674033</v>
      </c>
      <c r="U714" s="219">
        <v>4.6835786719752213E-2</v>
      </c>
      <c r="AC714">
        <v>2.6137554585152851</v>
      </c>
      <c r="AD714">
        <v>4.6835786719752213E-2</v>
      </c>
      <c r="AT714" s="219">
        <v>25.355432780847117</v>
      </c>
      <c r="AU714" s="219">
        <v>4.6835786719752213E-2</v>
      </c>
      <c r="AW714" s="260">
        <v>33</v>
      </c>
      <c r="AZ714" s="73">
        <v>1</v>
      </c>
      <c r="BA714" s="171">
        <v>19</v>
      </c>
      <c r="BD714" s="73" t="s">
        <v>14328</v>
      </c>
    </row>
    <row r="715" spans="2:56" x14ac:dyDescent="0.2">
      <c r="B715" s="43">
        <v>1</v>
      </c>
      <c r="C715" s="73" t="s">
        <v>14538</v>
      </c>
      <c r="G715" s="73" t="s">
        <v>12571</v>
      </c>
      <c r="H715" s="73" t="s">
        <v>11553</v>
      </c>
      <c r="I715" s="73" t="s">
        <v>14090</v>
      </c>
      <c r="K715">
        <v>576.71615720524017</v>
      </c>
      <c r="L715">
        <v>4.6835786719752213E-2</v>
      </c>
      <c r="Q715" s="219">
        <v>7.9225545851528318</v>
      </c>
      <c r="R715" s="219">
        <v>4.6835786719752213E-2</v>
      </c>
      <c r="T715" s="219">
        <v>2177.8453038674033</v>
      </c>
      <c r="U715" s="219">
        <v>4.6835786719752213E-2</v>
      </c>
      <c r="AC715">
        <v>2.6137554585152851</v>
      </c>
      <c r="AD715">
        <v>4.6835786719752213E-2</v>
      </c>
      <c r="AT715" s="219">
        <v>25.355432780847117</v>
      </c>
      <c r="AU715" s="219">
        <v>4.6835786719752213E-2</v>
      </c>
      <c r="AW715" s="260">
        <v>33</v>
      </c>
      <c r="AZ715" s="73">
        <v>1</v>
      </c>
      <c r="BA715" s="171">
        <v>11</v>
      </c>
      <c r="BD715" s="73" t="s">
        <v>14328</v>
      </c>
    </row>
    <row r="716" spans="2:56" x14ac:dyDescent="0.2">
      <c r="B716" s="43">
        <v>1</v>
      </c>
      <c r="C716" s="73" t="s">
        <v>14538</v>
      </c>
      <c r="G716" s="73" t="s">
        <v>12571</v>
      </c>
      <c r="H716" s="73" t="s">
        <v>11553</v>
      </c>
      <c r="I716" s="73" t="s">
        <v>14090</v>
      </c>
      <c r="K716">
        <v>576.71615720524017</v>
      </c>
      <c r="L716">
        <v>4.6835786719752213E-2</v>
      </c>
      <c r="Q716" s="219">
        <v>7.9225545851528318</v>
      </c>
      <c r="R716" s="219">
        <v>4.6835786719752213E-2</v>
      </c>
      <c r="T716" s="219">
        <v>2177.8453038674033</v>
      </c>
      <c r="U716" s="219">
        <v>4.6835786719752213E-2</v>
      </c>
      <c r="AC716">
        <v>2.6137554585152851</v>
      </c>
      <c r="AD716">
        <v>4.6835786719752213E-2</v>
      </c>
      <c r="AT716" s="219">
        <v>25.355432780847117</v>
      </c>
      <c r="AU716" s="219">
        <v>4.6835786719752213E-2</v>
      </c>
      <c r="AW716" s="260">
        <v>33</v>
      </c>
      <c r="AZ716" s="73">
        <v>1</v>
      </c>
      <c r="BA716" s="171">
        <v>51</v>
      </c>
      <c r="BD716" s="73" t="s">
        <v>14328</v>
      </c>
    </row>
    <row r="717" spans="2:56" x14ac:dyDescent="0.2">
      <c r="B717" s="43">
        <v>1</v>
      </c>
      <c r="C717" s="73" t="s">
        <v>14538</v>
      </c>
      <c r="G717" s="73" t="s">
        <v>12571</v>
      </c>
      <c r="H717" s="73" t="s">
        <v>11553</v>
      </c>
      <c r="I717" s="73" t="s">
        <v>14090</v>
      </c>
      <c r="K717">
        <v>576.71615720524017</v>
      </c>
      <c r="L717">
        <v>4.6835786719752213E-2</v>
      </c>
      <c r="Q717" s="219">
        <v>7.9225545851528318</v>
      </c>
      <c r="R717" s="219">
        <v>4.6835786719752213E-2</v>
      </c>
      <c r="T717" s="219">
        <v>2177.8453038674033</v>
      </c>
      <c r="U717" s="219">
        <v>4.6835786719752213E-2</v>
      </c>
      <c r="AC717">
        <v>2.6137554585152851</v>
      </c>
      <c r="AD717">
        <v>4.6835786719752213E-2</v>
      </c>
      <c r="AT717" s="219">
        <v>25.355432780847117</v>
      </c>
      <c r="AU717" s="219">
        <v>4.6835786719752213E-2</v>
      </c>
      <c r="AW717" s="260">
        <v>33</v>
      </c>
      <c r="AZ717" s="73">
        <v>1</v>
      </c>
      <c r="BA717" s="171">
        <v>26</v>
      </c>
      <c r="BD717" s="73" t="s">
        <v>14328</v>
      </c>
    </row>
    <row r="718" spans="2:56" x14ac:dyDescent="0.2">
      <c r="B718" s="43">
        <v>1</v>
      </c>
      <c r="C718" s="73" t="s">
        <v>14538</v>
      </c>
      <c r="G718" s="73" t="s">
        <v>12571</v>
      </c>
      <c r="H718" s="73" t="s">
        <v>11553</v>
      </c>
      <c r="I718" s="73" t="s">
        <v>14090</v>
      </c>
      <c r="K718">
        <v>576.71615720524017</v>
      </c>
      <c r="L718">
        <v>4.6835786719752213E-2</v>
      </c>
      <c r="Q718" s="219">
        <v>7.9225545851528318</v>
      </c>
      <c r="R718" s="219">
        <v>4.6835786719752213E-2</v>
      </c>
      <c r="T718" s="219">
        <v>2177.8453038674033</v>
      </c>
      <c r="U718" s="219">
        <v>4.6835786719752213E-2</v>
      </c>
      <c r="AC718">
        <v>2.6137554585152851</v>
      </c>
      <c r="AD718">
        <v>4.6835786719752213E-2</v>
      </c>
      <c r="AT718" s="219">
        <v>25.355432780847117</v>
      </c>
      <c r="AU718" s="219">
        <v>4.6835786719752213E-2</v>
      </c>
      <c r="AW718" s="260">
        <v>33</v>
      </c>
      <c r="AZ718" s="73">
        <v>1</v>
      </c>
      <c r="BA718" s="171">
        <v>62</v>
      </c>
      <c r="BD718" s="73" t="s">
        <v>14328</v>
      </c>
    </row>
    <row r="719" spans="2:56" x14ac:dyDescent="0.2">
      <c r="B719" s="43">
        <v>1</v>
      </c>
      <c r="C719" s="73" t="s">
        <v>14538</v>
      </c>
      <c r="G719" s="73" t="s">
        <v>12571</v>
      </c>
      <c r="H719" s="73" t="s">
        <v>11553</v>
      </c>
      <c r="I719" s="73" t="s">
        <v>14090</v>
      </c>
      <c r="K719">
        <v>576.71615720524017</v>
      </c>
      <c r="L719">
        <v>4.6835786719752213E-2</v>
      </c>
      <c r="Q719" s="219">
        <v>7.9225545851528318</v>
      </c>
      <c r="R719" s="219">
        <v>4.6835786719752213E-2</v>
      </c>
      <c r="T719" s="219">
        <v>2177.8453038674033</v>
      </c>
      <c r="U719" s="219">
        <v>4.6835786719752213E-2</v>
      </c>
      <c r="AC719">
        <v>2.6137554585152851</v>
      </c>
      <c r="AD719">
        <v>4.6835786719752213E-2</v>
      </c>
      <c r="AT719" s="219">
        <v>25.355432780847117</v>
      </c>
      <c r="AU719" s="219">
        <v>4.6835786719752213E-2</v>
      </c>
      <c r="AW719" s="260">
        <v>33</v>
      </c>
      <c r="AZ719" s="73">
        <v>1</v>
      </c>
      <c r="BA719" s="171">
        <v>30</v>
      </c>
      <c r="BD719" s="73" t="s">
        <v>14328</v>
      </c>
    </row>
    <row r="720" spans="2:56" x14ac:dyDescent="0.2">
      <c r="B720" s="43">
        <v>1</v>
      </c>
      <c r="C720" s="73" t="s">
        <v>14538</v>
      </c>
      <c r="G720" s="73" t="s">
        <v>12571</v>
      </c>
      <c r="H720" s="73" t="s">
        <v>11553</v>
      </c>
      <c r="I720" s="73" t="s">
        <v>14090</v>
      </c>
      <c r="K720">
        <v>576.71615720524017</v>
      </c>
      <c r="L720">
        <v>4.6835786719752213E-2</v>
      </c>
      <c r="Q720" s="219">
        <v>7.9225545851528318</v>
      </c>
      <c r="R720" s="219">
        <v>4.6835786719752213E-2</v>
      </c>
      <c r="T720" s="219">
        <v>2177.8453038674033</v>
      </c>
      <c r="U720" s="219">
        <v>4.6835786719752213E-2</v>
      </c>
      <c r="AC720">
        <v>2.6137554585152851</v>
      </c>
      <c r="AD720">
        <v>4.6835786719752213E-2</v>
      </c>
      <c r="AT720" s="219">
        <v>25.355432780847117</v>
      </c>
      <c r="AU720" s="219">
        <v>4.6835786719752213E-2</v>
      </c>
      <c r="AW720" s="260">
        <v>33</v>
      </c>
      <c r="AZ720" s="73">
        <v>1</v>
      </c>
      <c r="BA720" s="171">
        <v>32</v>
      </c>
      <c r="BD720" s="73" t="s">
        <v>14328</v>
      </c>
    </row>
    <row r="721" spans="2:56" x14ac:dyDescent="0.2">
      <c r="B721" s="43">
        <v>1</v>
      </c>
      <c r="C721" s="73" t="s">
        <v>14538</v>
      </c>
      <c r="G721" s="73" t="s">
        <v>14088</v>
      </c>
      <c r="H721" s="73" t="s">
        <v>11553</v>
      </c>
      <c r="I721" s="73" t="s">
        <v>14090</v>
      </c>
      <c r="K721">
        <v>576.71615720524017</v>
      </c>
      <c r="L721">
        <v>4.6835786719752213E-2</v>
      </c>
      <c r="Q721" s="219">
        <v>7.9225545851528318</v>
      </c>
      <c r="R721" s="219">
        <v>4.6835786719752213E-2</v>
      </c>
      <c r="T721" s="219">
        <v>2177.8453038674033</v>
      </c>
      <c r="U721" s="219">
        <v>4.6835786719752213E-2</v>
      </c>
      <c r="AC721">
        <v>2.6137554585152851</v>
      </c>
      <c r="AD721">
        <v>4.6835786719752213E-2</v>
      </c>
      <c r="AT721" s="219">
        <v>25.355432780847117</v>
      </c>
      <c r="AU721" s="219">
        <v>4.6835786719752213E-2</v>
      </c>
      <c r="AW721" s="260">
        <v>33</v>
      </c>
      <c r="AZ721" s="73">
        <v>1</v>
      </c>
      <c r="BA721" s="171">
        <v>24</v>
      </c>
      <c r="BD721" s="73" t="s">
        <v>14328</v>
      </c>
    </row>
    <row r="722" spans="2:56" x14ac:dyDescent="0.2">
      <c r="B722" s="43">
        <v>1</v>
      </c>
      <c r="C722" s="73" t="s">
        <v>14538</v>
      </c>
      <c r="G722" s="73" t="s">
        <v>14088</v>
      </c>
      <c r="H722" s="73" t="s">
        <v>11553</v>
      </c>
      <c r="I722" s="73" t="s">
        <v>14090</v>
      </c>
      <c r="K722">
        <v>576.71615720524017</v>
      </c>
      <c r="L722">
        <v>4.6835786719752213E-2</v>
      </c>
      <c r="Q722" s="219">
        <v>7.9225545851528318</v>
      </c>
      <c r="R722" s="219">
        <v>4.6835786719752213E-2</v>
      </c>
      <c r="T722" s="219">
        <v>2177.8453038674033</v>
      </c>
      <c r="U722" s="219">
        <v>4.6835786719752213E-2</v>
      </c>
      <c r="AC722">
        <v>2.6137554585152851</v>
      </c>
      <c r="AD722">
        <v>4.6835786719752213E-2</v>
      </c>
      <c r="AT722" s="219">
        <v>25.355432780847117</v>
      </c>
      <c r="AU722" s="219">
        <v>4.6835786719752213E-2</v>
      </c>
      <c r="AW722" s="260">
        <v>33</v>
      </c>
      <c r="AZ722" s="73">
        <v>1</v>
      </c>
      <c r="BA722" s="171">
        <v>57</v>
      </c>
      <c r="BD722" s="73" t="s">
        <v>14328</v>
      </c>
    </row>
    <row r="723" spans="2:56" x14ac:dyDescent="0.2">
      <c r="B723" s="43">
        <v>1</v>
      </c>
      <c r="C723" s="73" t="s">
        <v>14538</v>
      </c>
      <c r="G723" s="73" t="s">
        <v>14088</v>
      </c>
      <c r="H723" s="73" t="s">
        <v>11553</v>
      </c>
      <c r="I723" s="73" t="s">
        <v>14090</v>
      </c>
      <c r="K723">
        <v>576.71615720524017</v>
      </c>
      <c r="L723">
        <v>4.6835786719752213E-2</v>
      </c>
      <c r="Q723" s="219">
        <v>7.9225545851528318</v>
      </c>
      <c r="R723" s="219">
        <v>4.6835786719752213E-2</v>
      </c>
      <c r="T723" s="219">
        <v>2177.8453038674033</v>
      </c>
      <c r="U723" s="219">
        <v>4.6835786719752213E-2</v>
      </c>
      <c r="AC723">
        <v>2.6137554585152851</v>
      </c>
      <c r="AD723">
        <v>4.6835786719752213E-2</v>
      </c>
      <c r="AT723" s="219">
        <v>25.355432780847117</v>
      </c>
      <c r="AU723" s="219">
        <v>4.6835786719752213E-2</v>
      </c>
      <c r="AW723" s="260">
        <v>33</v>
      </c>
      <c r="AZ723" s="73">
        <v>1</v>
      </c>
      <c r="BA723" s="171">
        <v>32</v>
      </c>
      <c r="BD723" s="73" t="s">
        <v>14328</v>
      </c>
    </row>
    <row r="724" spans="2:56" x14ac:dyDescent="0.2">
      <c r="B724" s="43">
        <v>1</v>
      </c>
      <c r="C724" s="73" t="s">
        <v>14538</v>
      </c>
      <c r="G724" s="73" t="s">
        <v>14088</v>
      </c>
      <c r="H724" s="73" t="s">
        <v>11553</v>
      </c>
      <c r="I724" s="73" t="s">
        <v>14090</v>
      </c>
      <c r="K724">
        <v>576.71615720524017</v>
      </c>
      <c r="L724">
        <v>4.6835786719752213E-2</v>
      </c>
      <c r="Q724" s="219">
        <v>7.9225545851528318</v>
      </c>
      <c r="R724" s="219">
        <v>4.6835786719752213E-2</v>
      </c>
      <c r="T724" s="219">
        <v>2177.8453038674033</v>
      </c>
      <c r="U724" s="219">
        <v>4.6835786719752213E-2</v>
      </c>
      <c r="AC724">
        <v>2.6137554585152851</v>
      </c>
      <c r="AD724">
        <v>4.6835786719752213E-2</v>
      </c>
      <c r="AT724" s="219">
        <v>25.355432780847117</v>
      </c>
      <c r="AU724" s="219">
        <v>4.6835786719752213E-2</v>
      </c>
      <c r="AW724" s="260">
        <v>33</v>
      </c>
      <c r="AZ724" s="73">
        <v>1</v>
      </c>
      <c r="BA724" s="171">
        <v>24</v>
      </c>
      <c r="BD724" s="73" t="s">
        <v>14328</v>
      </c>
    </row>
    <row r="725" spans="2:56" x14ac:dyDescent="0.2">
      <c r="B725" s="43">
        <v>1</v>
      </c>
      <c r="C725" s="73" t="s">
        <v>14538</v>
      </c>
      <c r="G725" s="73" t="s">
        <v>14088</v>
      </c>
      <c r="H725" s="73" t="s">
        <v>11553</v>
      </c>
      <c r="I725" s="73" t="s">
        <v>14090</v>
      </c>
      <c r="K725">
        <v>576.71615720524017</v>
      </c>
      <c r="L725">
        <v>4.6835786719752213E-2</v>
      </c>
      <c r="Q725" s="219">
        <v>7.9225545851528318</v>
      </c>
      <c r="R725" s="219">
        <v>4.6835786719752213E-2</v>
      </c>
      <c r="T725" s="219">
        <v>2177.8453038674033</v>
      </c>
      <c r="U725" s="219">
        <v>4.6835786719752213E-2</v>
      </c>
      <c r="AC725">
        <v>2.6137554585152851</v>
      </c>
      <c r="AD725">
        <v>4.6835786719752213E-2</v>
      </c>
      <c r="AT725" s="219">
        <v>25.355432780847117</v>
      </c>
      <c r="AU725" s="219">
        <v>4.6835786719752213E-2</v>
      </c>
      <c r="AW725" s="260">
        <v>33</v>
      </c>
      <c r="AZ725" s="73">
        <v>1</v>
      </c>
      <c r="BA725" s="171">
        <v>38</v>
      </c>
      <c r="BD725" s="73" t="s">
        <v>14328</v>
      </c>
    </row>
    <row r="726" spans="2:56" x14ac:dyDescent="0.2">
      <c r="B726" s="43">
        <v>1</v>
      </c>
      <c r="C726" s="73" t="s">
        <v>14538</v>
      </c>
      <c r="G726" s="73" t="s">
        <v>14088</v>
      </c>
      <c r="H726" s="73" t="s">
        <v>11553</v>
      </c>
      <c r="I726" s="73" t="s">
        <v>14090</v>
      </c>
      <c r="K726">
        <v>576.71615720524017</v>
      </c>
      <c r="L726">
        <v>4.6835786719752213E-2</v>
      </c>
      <c r="Q726" s="219">
        <v>7.9225545851528318</v>
      </c>
      <c r="R726" s="219">
        <v>4.6835786719752213E-2</v>
      </c>
      <c r="T726" s="219">
        <v>2177.8453038674033</v>
      </c>
      <c r="U726" s="219">
        <v>4.6835786719752213E-2</v>
      </c>
      <c r="AC726">
        <v>2.6137554585152851</v>
      </c>
      <c r="AD726">
        <v>4.6835786719752213E-2</v>
      </c>
      <c r="AT726" s="219">
        <v>25.355432780847117</v>
      </c>
      <c r="AU726" s="219">
        <v>4.6835786719752213E-2</v>
      </c>
      <c r="AW726" s="260">
        <v>33</v>
      </c>
      <c r="AZ726" s="73">
        <v>1</v>
      </c>
      <c r="BA726" s="171">
        <v>42</v>
      </c>
      <c r="BD726" s="73" t="s">
        <v>14328</v>
      </c>
    </row>
    <row r="727" spans="2:56" x14ac:dyDescent="0.2">
      <c r="B727" s="43">
        <v>1</v>
      </c>
      <c r="C727" s="73" t="s">
        <v>14538</v>
      </c>
      <c r="G727" s="73" t="s">
        <v>14088</v>
      </c>
      <c r="H727" s="73" t="s">
        <v>11553</v>
      </c>
      <c r="I727" s="73" t="s">
        <v>14090</v>
      </c>
      <c r="K727">
        <v>576.71615720524017</v>
      </c>
      <c r="L727">
        <v>4.6835786719752213E-2</v>
      </c>
      <c r="Q727" s="219">
        <v>7.9225545851528318</v>
      </c>
      <c r="R727" s="219">
        <v>4.6835786719752213E-2</v>
      </c>
      <c r="T727" s="219">
        <v>2177.8453038674033</v>
      </c>
      <c r="U727" s="219">
        <v>4.6835786719752213E-2</v>
      </c>
      <c r="AC727">
        <v>2.6137554585152851</v>
      </c>
      <c r="AD727">
        <v>4.6835786719752213E-2</v>
      </c>
      <c r="AT727" s="219">
        <v>25.355432780847117</v>
      </c>
      <c r="AU727" s="219">
        <v>4.6835786719752213E-2</v>
      </c>
      <c r="AW727" s="260">
        <v>33</v>
      </c>
      <c r="AZ727" s="73">
        <v>1</v>
      </c>
      <c r="BA727" s="171">
        <v>43</v>
      </c>
      <c r="BD727" s="73" t="s">
        <v>14328</v>
      </c>
    </row>
    <row r="728" spans="2:56" x14ac:dyDescent="0.2">
      <c r="B728" s="43">
        <v>1</v>
      </c>
      <c r="C728" s="73" t="s">
        <v>14538</v>
      </c>
      <c r="G728" s="73" t="s">
        <v>14088</v>
      </c>
      <c r="H728" s="73" t="s">
        <v>11553</v>
      </c>
      <c r="I728" s="73" t="s">
        <v>14090</v>
      </c>
      <c r="K728">
        <v>576.71615720524017</v>
      </c>
      <c r="L728">
        <v>4.6835786719752213E-2</v>
      </c>
      <c r="Q728" s="219">
        <v>7.9225545851528318</v>
      </c>
      <c r="R728" s="219">
        <v>4.6835786719752213E-2</v>
      </c>
      <c r="T728" s="219">
        <v>2177.8453038674033</v>
      </c>
      <c r="U728" s="219">
        <v>4.6835786719752213E-2</v>
      </c>
      <c r="AC728">
        <v>2.6137554585152851</v>
      </c>
      <c r="AD728">
        <v>4.6835786719752213E-2</v>
      </c>
      <c r="AT728" s="219">
        <v>25.355432780847117</v>
      </c>
      <c r="AU728" s="219">
        <v>4.6835786719752213E-2</v>
      </c>
      <c r="AW728" s="260">
        <v>33</v>
      </c>
      <c r="AZ728" s="73">
        <v>1</v>
      </c>
      <c r="BA728" s="171">
        <v>23</v>
      </c>
      <c r="BD728" s="73" t="s">
        <v>14328</v>
      </c>
    </row>
    <row r="729" spans="2:56" x14ac:dyDescent="0.2">
      <c r="B729" s="43">
        <v>1</v>
      </c>
      <c r="C729" s="73" t="s">
        <v>14538</v>
      </c>
      <c r="G729" s="73" t="s">
        <v>14088</v>
      </c>
      <c r="H729" s="73" t="s">
        <v>11553</v>
      </c>
      <c r="I729" s="73" t="s">
        <v>14090</v>
      </c>
      <c r="K729">
        <v>576.71615720524017</v>
      </c>
      <c r="L729">
        <v>4.6835786719752213E-2</v>
      </c>
      <c r="Q729" s="219">
        <v>7.9225545851528318</v>
      </c>
      <c r="R729" s="219">
        <v>4.6835786719752213E-2</v>
      </c>
      <c r="T729" s="219">
        <v>2177.8453038674033</v>
      </c>
      <c r="U729" s="219">
        <v>4.6835786719752213E-2</v>
      </c>
      <c r="AC729">
        <v>2.6137554585152851</v>
      </c>
      <c r="AD729">
        <v>4.6835786719752213E-2</v>
      </c>
      <c r="AT729" s="219">
        <v>25.355432780847117</v>
      </c>
      <c r="AU729" s="219">
        <v>4.6835786719752213E-2</v>
      </c>
      <c r="AW729" s="260">
        <v>33</v>
      </c>
      <c r="AZ729" s="73">
        <v>1</v>
      </c>
      <c r="BA729" s="171">
        <v>52</v>
      </c>
      <c r="BD729" s="73" t="s">
        <v>14328</v>
      </c>
    </row>
    <row r="730" spans="2:56" x14ac:dyDescent="0.2">
      <c r="B730" s="43">
        <v>1</v>
      </c>
      <c r="C730" s="73" t="s">
        <v>14538</v>
      </c>
      <c r="G730" s="73" t="s">
        <v>14089</v>
      </c>
      <c r="H730" s="73" t="s">
        <v>11553</v>
      </c>
      <c r="I730" s="73" t="s">
        <v>14090</v>
      </c>
      <c r="K730">
        <v>576.71615720524017</v>
      </c>
      <c r="L730">
        <v>4.6835786719752213E-2</v>
      </c>
      <c r="Q730" s="219">
        <v>7.9225545851528318</v>
      </c>
      <c r="R730" s="219">
        <v>4.6835786719752213E-2</v>
      </c>
      <c r="T730" s="219">
        <v>2177.8453038674033</v>
      </c>
      <c r="U730" s="219">
        <v>4.6835786719752213E-2</v>
      </c>
      <c r="AC730">
        <v>2.6137554585152851</v>
      </c>
      <c r="AD730">
        <v>4.6835786719752213E-2</v>
      </c>
      <c r="AT730" s="219">
        <v>25.355432780847117</v>
      </c>
      <c r="AU730" s="219">
        <v>4.6835786719752213E-2</v>
      </c>
      <c r="AW730" s="260">
        <v>33</v>
      </c>
      <c r="AZ730" s="73">
        <v>1</v>
      </c>
      <c r="BA730" s="171">
        <v>34</v>
      </c>
      <c r="BD730" s="73" t="s">
        <v>14328</v>
      </c>
    </row>
    <row r="731" spans="2:56" x14ac:dyDescent="0.2">
      <c r="B731" s="43">
        <v>1</v>
      </c>
      <c r="C731" s="73" t="s">
        <v>14538</v>
      </c>
      <c r="G731" s="73" t="s">
        <v>14089</v>
      </c>
      <c r="H731" s="73" t="s">
        <v>11553</v>
      </c>
      <c r="I731" s="73" t="s">
        <v>14090</v>
      </c>
      <c r="K731">
        <v>576.71615720524017</v>
      </c>
      <c r="L731">
        <v>4.6835786719752213E-2</v>
      </c>
      <c r="Q731" s="219">
        <v>7.9225545851528318</v>
      </c>
      <c r="R731" s="219">
        <v>4.6835786719752213E-2</v>
      </c>
      <c r="T731" s="219">
        <v>2177.8453038674033</v>
      </c>
      <c r="U731" s="219">
        <v>4.6835786719752213E-2</v>
      </c>
      <c r="AC731">
        <v>2.6137554585152851</v>
      </c>
      <c r="AD731">
        <v>4.6835786719752213E-2</v>
      </c>
      <c r="AT731" s="219">
        <v>25.355432780847117</v>
      </c>
      <c r="AU731" s="219">
        <v>4.6835786719752213E-2</v>
      </c>
      <c r="AW731" s="260">
        <v>33</v>
      </c>
      <c r="AZ731" s="73">
        <v>1</v>
      </c>
      <c r="BA731" s="171">
        <v>22</v>
      </c>
      <c r="BD731" s="73" t="s">
        <v>14328</v>
      </c>
    </row>
    <row r="732" spans="2:56" x14ac:dyDescent="0.2">
      <c r="B732" s="43">
        <v>1</v>
      </c>
      <c r="C732" s="73" t="s">
        <v>14538</v>
      </c>
      <c r="G732" s="73" t="s">
        <v>14089</v>
      </c>
      <c r="H732" s="73" t="s">
        <v>11553</v>
      </c>
      <c r="I732" s="73" t="s">
        <v>14090</v>
      </c>
      <c r="K732">
        <v>576.71615720524017</v>
      </c>
      <c r="L732">
        <v>4.6835786719752213E-2</v>
      </c>
      <c r="Q732" s="219">
        <v>7.9225545851528318</v>
      </c>
      <c r="R732" s="219">
        <v>4.6835786719752213E-2</v>
      </c>
      <c r="T732" s="219">
        <v>2177.8453038674033</v>
      </c>
      <c r="U732" s="219">
        <v>4.6835786719752213E-2</v>
      </c>
      <c r="AC732">
        <v>2.6137554585152851</v>
      </c>
      <c r="AD732">
        <v>4.6835786719752213E-2</v>
      </c>
      <c r="AT732" s="219">
        <v>25.355432780847117</v>
      </c>
      <c r="AU732" s="219">
        <v>4.6835786719752213E-2</v>
      </c>
      <c r="AW732" s="260">
        <v>33</v>
      </c>
      <c r="AZ732" s="73">
        <v>1</v>
      </c>
      <c r="BA732" s="171">
        <v>32</v>
      </c>
      <c r="BD732" s="73" t="s">
        <v>14328</v>
      </c>
    </row>
    <row r="733" spans="2:56" x14ac:dyDescent="0.2">
      <c r="B733" s="43">
        <v>1</v>
      </c>
      <c r="C733" s="73" t="s">
        <v>14538</v>
      </c>
      <c r="G733" s="73" t="s">
        <v>14089</v>
      </c>
      <c r="H733" s="73" t="s">
        <v>11553</v>
      </c>
      <c r="I733" s="73" t="s">
        <v>14090</v>
      </c>
      <c r="K733">
        <v>576.71615720524017</v>
      </c>
      <c r="L733">
        <v>4.6835786719752213E-2</v>
      </c>
      <c r="Q733" s="219">
        <v>7.9225545851528318</v>
      </c>
      <c r="R733" s="219">
        <v>4.6835786719752213E-2</v>
      </c>
      <c r="T733" s="219">
        <v>2177.8453038674033</v>
      </c>
      <c r="U733" s="219">
        <v>4.6835786719752213E-2</v>
      </c>
      <c r="AC733">
        <v>2.6137554585152851</v>
      </c>
      <c r="AD733">
        <v>4.6835786719752213E-2</v>
      </c>
      <c r="AT733" s="219">
        <v>25.355432780847117</v>
      </c>
      <c r="AU733" s="219">
        <v>4.6835786719752213E-2</v>
      </c>
      <c r="AW733" s="260">
        <v>33</v>
      </c>
      <c r="AZ733" s="73">
        <v>1</v>
      </c>
      <c r="BA733" s="171">
        <v>40</v>
      </c>
      <c r="BD733" s="73" t="s">
        <v>14328</v>
      </c>
    </row>
    <row r="734" spans="2:56" x14ac:dyDescent="0.2">
      <c r="B734" s="43">
        <v>1</v>
      </c>
      <c r="C734" s="73" t="s">
        <v>14538</v>
      </c>
      <c r="G734" s="73" t="s">
        <v>14089</v>
      </c>
      <c r="H734" s="73" t="s">
        <v>11553</v>
      </c>
      <c r="I734" s="73" t="s">
        <v>14090</v>
      </c>
      <c r="K734">
        <v>576.71615720524017</v>
      </c>
      <c r="L734">
        <v>4.6835786719752213E-2</v>
      </c>
      <c r="Q734" s="219">
        <v>7.9225545851528318</v>
      </c>
      <c r="R734" s="219">
        <v>4.6835786719752213E-2</v>
      </c>
      <c r="T734" s="219">
        <v>2177.8453038674033</v>
      </c>
      <c r="U734" s="219">
        <v>4.6835786719752213E-2</v>
      </c>
      <c r="AC734">
        <v>2.6137554585152851</v>
      </c>
      <c r="AD734">
        <v>4.6835786719752213E-2</v>
      </c>
      <c r="AT734" s="219">
        <v>25.355432780847117</v>
      </c>
      <c r="AU734" s="219">
        <v>4.6835786719752213E-2</v>
      </c>
      <c r="AW734" s="260">
        <v>33</v>
      </c>
      <c r="AZ734" s="73">
        <v>1</v>
      </c>
      <c r="BA734" s="171">
        <v>43</v>
      </c>
      <c r="BD734" s="73" t="s">
        <v>14328</v>
      </c>
    </row>
    <row r="735" spans="2:56" x14ac:dyDescent="0.2">
      <c r="B735" s="43">
        <v>1</v>
      </c>
      <c r="C735" s="73" t="s">
        <v>14538</v>
      </c>
      <c r="G735" s="73" t="s">
        <v>14089</v>
      </c>
      <c r="H735" s="73" t="s">
        <v>11553</v>
      </c>
      <c r="I735" s="73" t="s">
        <v>14090</v>
      </c>
      <c r="K735">
        <v>576.71615720524017</v>
      </c>
      <c r="L735">
        <v>4.6835786719752213E-2</v>
      </c>
      <c r="Q735" s="219">
        <v>7.9225545851528318</v>
      </c>
      <c r="R735" s="219">
        <v>4.6835786719752213E-2</v>
      </c>
      <c r="T735" s="219">
        <v>2177.8453038674033</v>
      </c>
      <c r="U735" s="219">
        <v>4.6835786719752213E-2</v>
      </c>
      <c r="AC735">
        <v>2.6137554585152851</v>
      </c>
      <c r="AD735">
        <v>4.6835786719752213E-2</v>
      </c>
      <c r="AT735" s="219">
        <v>25.355432780847117</v>
      </c>
      <c r="AU735" s="219">
        <v>4.6835786719752213E-2</v>
      </c>
      <c r="AW735" s="260">
        <v>33</v>
      </c>
      <c r="AZ735" s="73">
        <v>1</v>
      </c>
      <c r="BA735" s="171">
        <v>63</v>
      </c>
      <c r="BD735" s="73" t="s">
        <v>14328</v>
      </c>
    </row>
    <row r="736" spans="2:56" x14ac:dyDescent="0.2">
      <c r="B736" s="43">
        <v>1</v>
      </c>
      <c r="C736" s="73" t="s">
        <v>14538</v>
      </c>
      <c r="G736" s="73" t="s">
        <v>14089</v>
      </c>
      <c r="H736" s="73" t="s">
        <v>11553</v>
      </c>
      <c r="I736" s="73" t="s">
        <v>14090</v>
      </c>
      <c r="K736">
        <v>576.71615720524017</v>
      </c>
      <c r="L736">
        <v>4.6835786719752213E-2</v>
      </c>
      <c r="Q736" s="219">
        <v>7.9225545851528318</v>
      </c>
      <c r="R736" s="219">
        <v>4.6835786719752213E-2</v>
      </c>
      <c r="T736" s="219">
        <v>2177.8453038674033</v>
      </c>
      <c r="U736" s="219">
        <v>4.6835786719752213E-2</v>
      </c>
      <c r="AC736">
        <v>2.6137554585152851</v>
      </c>
      <c r="AD736">
        <v>4.6835786719752213E-2</v>
      </c>
      <c r="AT736" s="219">
        <v>25.355432780847117</v>
      </c>
      <c r="AU736" s="219">
        <v>4.6835786719752213E-2</v>
      </c>
      <c r="AW736" s="260">
        <v>33</v>
      </c>
      <c r="AZ736" s="73">
        <v>1</v>
      </c>
      <c r="BA736" s="171">
        <v>56</v>
      </c>
      <c r="BD736" s="73" t="s">
        <v>14328</v>
      </c>
    </row>
    <row r="737" spans="2:56" x14ac:dyDescent="0.2">
      <c r="B737" s="43">
        <v>1</v>
      </c>
      <c r="C737" s="73" t="s">
        <v>14538</v>
      </c>
      <c r="G737" s="73" t="s">
        <v>14089</v>
      </c>
      <c r="H737" s="73" t="s">
        <v>11553</v>
      </c>
      <c r="I737" s="73" t="s">
        <v>14090</v>
      </c>
      <c r="K737">
        <v>576.71615720524017</v>
      </c>
      <c r="L737">
        <v>4.6835786719752213E-2</v>
      </c>
      <c r="Q737" s="219">
        <v>7.9225545851528318</v>
      </c>
      <c r="R737" s="219">
        <v>4.6835786719752213E-2</v>
      </c>
      <c r="T737" s="219">
        <v>2177.8453038674033</v>
      </c>
      <c r="U737" s="219">
        <v>4.6835786719752213E-2</v>
      </c>
      <c r="AC737">
        <v>2.6137554585152851</v>
      </c>
      <c r="AD737">
        <v>4.6835786719752213E-2</v>
      </c>
      <c r="AT737" s="219">
        <v>25.355432780847117</v>
      </c>
      <c r="AU737" s="219">
        <v>4.6835786719752213E-2</v>
      </c>
      <c r="AW737" s="260">
        <v>33</v>
      </c>
      <c r="AZ737" s="73">
        <v>1</v>
      </c>
      <c r="BA737" s="171">
        <v>29</v>
      </c>
      <c r="BD737" s="73" t="s">
        <v>14328</v>
      </c>
    </row>
    <row r="738" spans="2:56" x14ac:dyDescent="0.2">
      <c r="B738" s="43">
        <v>1</v>
      </c>
      <c r="C738" s="73" t="s">
        <v>14538</v>
      </c>
      <c r="G738" s="73" t="s">
        <v>14089</v>
      </c>
      <c r="H738" s="73" t="s">
        <v>11553</v>
      </c>
      <c r="I738" s="73" t="s">
        <v>14090</v>
      </c>
      <c r="K738">
        <v>576.71615720524017</v>
      </c>
      <c r="L738">
        <v>4.6835786719752213E-2</v>
      </c>
      <c r="Q738" s="219">
        <v>7.9225545851528318</v>
      </c>
      <c r="R738" s="219">
        <v>4.6835786719752213E-2</v>
      </c>
      <c r="T738" s="219">
        <v>2177.8453038674033</v>
      </c>
      <c r="U738" s="219">
        <v>4.6835786719752213E-2</v>
      </c>
      <c r="AC738">
        <v>2.6137554585152851</v>
      </c>
      <c r="AD738">
        <v>4.6835786719752213E-2</v>
      </c>
      <c r="AT738" s="219">
        <v>25.355432780847117</v>
      </c>
      <c r="AU738" s="219">
        <v>4.6835786719752213E-2</v>
      </c>
      <c r="AW738" s="260">
        <v>33</v>
      </c>
      <c r="AZ738" s="73">
        <v>1</v>
      </c>
      <c r="BA738" s="171">
        <v>13</v>
      </c>
      <c r="BD738" s="73" t="s">
        <v>14328</v>
      </c>
    </row>
    <row r="739" spans="2:56" x14ac:dyDescent="0.2">
      <c r="B739" s="43">
        <v>1</v>
      </c>
      <c r="C739" s="73" t="s">
        <v>14538</v>
      </c>
      <c r="G739" s="73" t="s">
        <v>14089</v>
      </c>
      <c r="H739" s="73" t="s">
        <v>11553</v>
      </c>
      <c r="I739" s="73" t="s">
        <v>14090</v>
      </c>
      <c r="K739">
        <v>576.71615720524017</v>
      </c>
      <c r="L739">
        <v>4.6835786719752213E-2</v>
      </c>
      <c r="Q739" s="219">
        <v>7.9225545851528318</v>
      </c>
      <c r="R739" s="219">
        <v>4.6835786719752213E-2</v>
      </c>
      <c r="T739" s="219">
        <v>2177.8453038674033</v>
      </c>
      <c r="U739" s="219">
        <v>4.6835786719752213E-2</v>
      </c>
      <c r="AC739">
        <v>2.6137554585152851</v>
      </c>
      <c r="AD739">
        <v>4.6835786719752213E-2</v>
      </c>
      <c r="AT739" s="219">
        <v>25.355432780847117</v>
      </c>
      <c r="AU739" s="219">
        <v>4.6835786719752213E-2</v>
      </c>
      <c r="AW739" s="260">
        <v>33</v>
      </c>
      <c r="AZ739" s="73">
        <v>1</v>
      </c>
      <c r="BA739" s="171">
        <v>10</v>
      </c>
      <c r="BD739" s="73" t="s">
        <v>14328</v>
      </c>
    </row>
    <row r="740" spans="2:56" x14ac:dyDescent="0.2">
      <c r="B740" s="43">
        <v>1</v>
      </c>
      <c r="C740" s="73" t="s">
        <v>14538</v>
      </c>
      <c r="G740" s="73" t="s">
        <v>14089</v>
      </c>
      <c r="H740" s="73" t="s">
        <v>11553</v>
      </c>
      <c r="I740" s="73" t="s">
        <v>14090</v>
      </c>
      <c r="K740">
        <v>576.71615720524017</v>
      </c>
      <c r="L740">
        <v>4.6835786719752213E-2</v>
      </c>
      <c r="Q740" s="219">
        <v>7.9225545851528318</v>
      </c>
      <c r="R740" s="219">
        <v>4.6835786719752213E-2</v>
      </c>
      <c r="T740" s="219">
        <v>2177.8453038674033</v>
      </c>
      <c r="U740" s="219">
        <v>4.6835786719752213E-2</v>
      </c>
      <c r="AC740">
        <v>2.6137554585152851</v>
      </c>
      <c r="AD740">
        <v>4.6835786719752213E-2</v>
      </c>
      <c r="AT740" s="219">
        <v>25.355432780847117</v>
      </c>
      <c r="AU740" s="219">
        <v>4.6835786719752213E-2</v>
      </c>
      <c r="AW740" s="260">
        <v>33</v>
      </c>
      <c r="AZ740" s="73">
        <v>1</v>
      </c>
      <c r="BA740" s="171">
        <v>20</v>
      </c>
      <c r="BD740" s="73" t="s">
        <v>14328</v>
      </c>
    </row>
    <row r="741" spans="2:56" x14ac:dyDescent="0.2">
      <c r="B741" s="43">
        <v>1</v>
      </c>
      <c r="C741" s="73" t="s">
        <v>14538</v>
      </c>
      <c r="G741" s="73" t="s">
        <v>12371</v>
      </c>
      <c r="H741" s="73" t="s">
        <v>11553</v>
      </c>
      <c r="I741" s="73" t="s">
        <v>14090</v>
      </c>
      <c r="K741">
        <v>576.71615720524017</v>
      </c>
      <c r="L741">
        <v>4.6835786719752213E-2</v>
      </c>
      <c r="Q741" s="219">
        <v>7.9225545851528318</v>
      </c>
      <c r="R741" s="219">
        <v>4.6835786719752213E-2</v>
      </c>
      <c r="T741" s="219">
        <v>2177.8453038674033</v>
      </c>
      <c r="U741" s="219">
        <v>4.6835786719752213E-2</v>
      </c>
      <c r="AC741">
        <v>2.6137554585152851</v>
      </c>
      <c r="AD741">
        <v>4.6835786719752213E-2</v>
      </c>
      <c r="AT741" s="219">
        <v>25.355432780847117</v>
      </c>
      <c r="AU741" s="219">
        <v>4.6835786719752213E-2</v>
      </c>
      <c r="AW741" s="260">
        <v>33</v>
      </c>
      <c r="AZ741" s="73">
        <v>1</v>
      </c>
      <c r="BA741" s="171">
        <v>349</v>
      </c>
      <c r="BD741" s="73" t="s">
        <v>14328</v>
      </c>
    </row>
    <row r="742" spans="2:56" x14ac:dyDescent="0.2">
      <c r="B742" s="43">
        <v>1</v>
      </c>
      <c r="C742" s="73" t="s">
        <v>14538</v>
      </c>
      <c r="G742" s="73" t="s">
        <v>12371</v>
      </c>
      <c r="H742" s="73" t="s">
        <v>11553</v>
      </c>
      <c r="I742" s="73" t="s">
        <v>14090</v>
      </c>
      <c r="K742">
        <v>576.71615720524017</v>
      </c>
      <c r="L742">
        <v>4.6835786719752213E-2</v>
      </c>
      <c r="Q742" s="219">
        <v>7.9225545851528318</v>
      </c>
      <c r="R742" s="219">
        <v>4.6835786719752213E-2</v>
      </c>
      <c r="T742" s="219">
        <v>2177.8453038674033</v>
      </c>
      <c r="U742" s="219">
        <v>4.6835786719752213E-2</v>
      </c>
      <c r="AC742">
        <v>2.6137554585152851</v>
      </c>
      <c r="AD742">
        <v>4.6835786719752213E-2</v>
      </c>
      <c r="AT742" s="219">
        <v>25.355432780847117</v>
      </c>
      <c r="AU742" s="219">
        <v>4.6835786719752213E-2</v>
      </c>
      <c r="AW742" s="260">
        <v>33</v>
      </c>
      <c r="AZ742" s="73">
        <v>1</v>
      </c>
      <c r="BA742" s="171">
        <v>54</v>
      </c>
      <c r="BD742" s="73" t="s">
        <v>14328</v>
      </c>
    </row>
    <row r="743" spans="2:56" x14ac:dyDescent="0.2">
      <c r="B743" s="43">
        <v>1</v>
      </c>
      <c r="C743" s="73" t="s">
        <v>14538</v>
      </c>
      <c r="G743" s="73" t="s">
        <v>12371</v>
      </c>
      <c r="H743" s="73" t="s">
        <v>11553</v>
      </c>
      <c r="I743" s="73" t="s">
        <v>14090</v>
      </c>
      <c r="K743">
        <v>576.71615720524017</v>
      </c>
      <c r="L743">
        <v>4.6835786719752213E-2</v>
      </c>
      <c r="Q743" s="219">
        <v>7.9225545851528318</v>
      </c>
      <c r="R743" s="219">
        <v>4.6835786719752213E-2</v>
      </c>
      <c r="T743" s="219">
        <v>2177.8453038674033</v>
      </c>
      <c r="U743" s="219">
        <v>4.6835786719752213E-2</v>
      </c>
      <c r="AC743">
        <v>2.6137554585152851</v>
      </c>
      <c r="AD743">
        <v>4.6835786719752213E-2</v>
      </c>
      <c r="AT743" s="219">
        <v>25.355432780847117</v>
      </c>
      <c r="AU743" s="219">
        <v>4.6835786719752213E-2</v>
      </c>
      <c r="AW743" s="260">
        <v>33</v>
      </c>
      <c r="AZ743" s="73">
        <v>1</v>
      </c>
      <c r="BA743" s="171">
        <v>151</v>
      </c>
      <c r="BD743" s="73" t="s">
        <v>14328</v>
      </c>
    </row>
    <row r="744" spans="2:56" x14ac:dyDescent="0.2">
      <c r="B744" s="43">
        <v>1</v>
      </c>
      <c r="C744" s="73" t="s">
        <v>14538</v>
      </c>
      <c r="G744" s="73" t="s">
        <v>12371</v>
      </c>
      <c r="H744" s="73" t="s">
        <v>11553</v>
      </c>
      <c r="I744" s="73" t="s">
        <v>14090</v>
      </c>
      <c r="K744">
        <v>576.71615720524017</v>
      </c>
      <c r="L744">
        <v>4.6835786719752213E-2</v>
      </c>
      <c r="Q744" s="219">
        <v>7.9225545851528318</v>
      </c>
      <c r="R744" s="219">
        <v>4.6835786719752213E-2</v>
      </c>
      <c r="T744" s="219">
        <v>2177.8453038674033</v>
      </c>
      <c r="U744" s="219">
        <v>4.6835786719752213E-2</v>
      </c>
      <c r="AC744">
        <v>2.6137554585152851</v>
      </c>
      <c r="AD744">
        <v>4.6835786719752213E-2</v>
      </c>
      <c r="AT744" s="219">
        <v>25.355432780847117</v>
      </c>
      <c r="AU744" s="219">
        <v>4.6835786719752213E-2</v>
      </c>
      <c r="AW744" s="260">
        <v>33</v>
      </c>
      <c r="AZ744" s="73">
        <v>1</v>
      </c>
      <c r="BA744" s="171">
        <v>151</v>
      </c>
      <c r="BD744" s="73" t="s">
        <v>14328</v>
      </c>
    </row>
    <row r="745" spans="2:56" x14ac:dyDescent="0.2">
      <c r="B745" s="43">
        <v>1</v>
      </c>
      <c r="C745" s="73" t="s">
        <v>14538</v>
      </c>
      <c r="G745" s="73" t="s">
        <v>12371</v>
      </c>
      <c r="H745" s="73" t="s">
        <v>11553</v>
      </c>
      <c r="I745" s="73" t="s">
        <v>14090</v>
      </c>
      <c r="K745">
        <v>576.71615720524017</v>
      </c>
      <c r="L745">
        <v>4.6835786719752213E-2</v>
      </c>
      <c r="Q745" s="219">
        <v>7.9225545851528318</v>
      </c>
      <c r="R745" s="219">
        <v>4.6835786719752213E-2</v>
      </c>
      <c r="T745" s="219">
        <v>2177.8453038674033</v>
      </c>
      <c r="U745" s="219">
        <v>4.6835786719752213E-2</v>
      </c>
      <c r="AC745">
        <v>2.6137554585152851</v>
      </c>
      <c r="AD745">
        <v>4.6835786719752213E-2</v>
      </c>
      <c r="AT745" s="219">
        <v>25.355432780847117</v>
      </c>
      <c r="AU745" s="219">
        <v>4.6835786719752213E-2</v>
      </c>
      <c r="AW745" s="260">
        <v>33</v>
      </c>
      <c r="AZ745" s="73">
        <v>1</v>
      </c>
      <c r="BA745" s="171">
        <v>225</v>
      </c>
      <c r="BD745" s="73" t="s">
        <v>14328</v>
      </c>
    </row>
    <row r="746" spans="2:56" x14ac:dyDescent="0.2">
      <c r="B746" s="43">
        <v>1</v>
      </c>
      <c r="C746" s="73" t="s">
        <v>14538</v>
      </c>
      <c r="G746" s="73" t="s">
        <v>12371</v>
      </c>
      <c r="H746" s="73" t="s">
        <v>11553</v>
      </c>
      <c r="I746" s="73" t="s">
        <v>14090</v>
      </c>
      <c r="K746">
        <v>576.71615720524017</v>
      </c>
      <c r="L746">
        <v>4.6835786719752213E-2</v>
      </c>
      <c r="Q746" s="219">
        <v>7.9225545851528318</v>
      </c>
      <c r="R746" s="219">
        <v>4.6835786719752213E-2</v>
      </c>
      <c r="T746" s="219">
        <v>2177.8453038674033</v>
      </c>
      <c r="U746" s="219">
        <v>4.6835786719752213E-2</v>
      </c>
      <c r="AC746">
        <v>2.6137554585152851</v>
      </c>
      <c r="AD746">
        <v>4.6835786719752213E-2</v>
      </c>
      <c r="AT746" s="219">
        <v>25.355432780847117</v>
      </c>
      <c r="AU746" s="219">
        <v>4.6835786719752213E-2</v>
      </c>
      <c r="AW746" s="260">
        <v>33</v>
      </c>
      <c r="AZ746" s="73">
        <v>1</v>
      </c>
      <c r="BA746" s="171">
        <v>167</v>
      </c>
      <c r="BD746" s="73" t="s">
        <v>14328</v>
      </c>
    </row>
    <row r="747" spans="2:56" x14ac:dyDescent="0.2">
      <c r="B747" s="43">
        <v>1</v>
      </c>
      <c r="C747" s="73" t="s">
        <v>14538</v>
      </c>
      <c r="G747" s="73" t="s">
        <v>14087</v>
      </c>
      <c r="H747" s="73" t="s">
        <v>11553</v>
      </c>
      <c r="I747" s="73" t="s">
        <v>14090</v>
      </c>
      <c r="K747">
        <v>870.83977900552486</v>
      </c>
      <c r="L747">
        <v>4.6835786719752213E-2</v>
      </c>
      <c r="Q747" s="219">
        <v>7.7424493554327887</v>
      </c>
      <c r="R747" s="219">
        <v>4.6835786719752213E-2</v>
      </c>
      <c r="T747" s="219">
        <v>2177.8453038674033</v>
      </c>
      <c r="U747" s="219">
        <v>4.6835786719752213E-2</v>
      </c>
      <c r="AC747">
        <v>1.7901473296500909</v>
      </c>
      <c r="AD747">
        <v>1.7212549707188662E-2</v>
      </c>
      <c r="AT747" s="219">
        <v>25.194106813996324</v>
      </c>
      <c r="AU747" s="219">
        <v>4.6835786719752213E-2</v>
      </c>
      <c r="AW747" s="260">
        <v>33</v>
      </c>
      <c r="AZ747" s="73">
        <v>1</v>
      </c>
      <c r="BA747" s="171">
        <v>25</v>
      </c>
      <c r="BD747" s="73" t="s">
        <v>14328</v>
      </c>
    </row>
    <row r="748" spans="2:56" x14ac:dyDescent="0.2">
      <c r="B748" s="43">
        <v>1</v>
      </c>
      <c r="C748" s="73" t="s">
        <v>14538</v>
      </c>
      <c r="G748" s="73" t="s">
        <v>14087</v>
      </c>
      <c r="H748" s="73" t="s">
        <v>11553</v>
      </c>
      <c r="I748" s="73" t="s">
        <v>14090</v>
      </c>
      <c r="K748">
        <v>870.83977900552486</v>
      </c>
      <c r="L748">
        <v>4.6835786719752213E-2</v>
      </c>
      <c r="Q748" s="219">
        <v>7.7424493554327887</v>
      </c>
      <c r="R748" s="219">
        <v>4.6835786719752213E-2</v>
      </c>
      <c r="T748" s="219">
        <v>2177.8453038674033</v>
      </c>
      <c r="U748" s="219">
        <v>4.6835786719752213E-2</v>
      </c>
      <c r="AC748">
        <v>1.7901473296500909</v>
      </c>
      <c r="AD748">
        <v>1.7212549707188662E-2</v>
      </c>
      <c r="AT748" s="219">
        <v>25.194106813996324</v>
      </c>
      <c r="AU748" s="219">
        <v>4.6835786719752213E-2</v>
      </c>
      <c r="AW748" s="260">
        <v>33</v>
      </c>
      <c r="AZ748" s="73">
        <v>1</v>
      </c>
      <c r="BA748" s="171">
        <v>60</v>
      </c>
      <c r="BD748" s="73" t="s">
        <v>14328</v>
      </c>
    </row>
    <row r="749" spans="2:56" x14ac:dyDescent="0.2">
      <c r="B749" s="43">
        <v>1</v>
      </c>
      <c r="C749" s="73" t="s">
        <v>14538</v>
      </c>
      <c r="G749" s="73" t="s">
        <v>14087</v>
      </c>
      <c r="H749" s="73" t="s">
        <v>11553</v>
      </c>
      <c r="I749" s="73" t="s">
        <v>14090</v>
      </c>
      <c r="K749">
        <v>870.83977900552486</v>
      </c>
      <c r="L749">
        <v>4.6835786719752213E-2</v>
      </c>
      <c r="Q749" s="219">
        <v>7.7424493554327887</v>
      </c>
      <c r="R749" s="219">
        <v>4.6835786719752213E-2</v>
      </c>
      <c r="T749" s="219">
        <v>2177.8453038674033</v>
      </c>
      <c r="U749" s="219">
        <v>4.6835786719752213E-2</v>
      </c>
      <c r="AC749">
        <v>1.7901473296500909</v>
      </c>
      <c r="AD749">
        <v>1.7212549707188662E-2</v>
      </c>
      <c r="AT749" s="219">
        <v>25.194106813996324</v>
      </c>
      <c r="AU749" s="219">
        <v>4.6835786719752213E-2</v>
      </c>
      <c r="AW749" s="260">
        <v>33</v>
      </c>
      <c r="AZ749" s="73">
        <v>1</v>
      </c>
      <c r="BA749" s="171">
        <v>4</v>
      </c>
      <c r="BD749" s="73" t="s">
        <v>14328</v>
      </c>
    </row>
    <row r="750" spans="2:56" x14ac:dyDescent="0.2">
      <c r="B750" s="43">
        <v>1</v>
      </c>
      <c r="C750" s="73" t="s">
        <v>14538</v>
      </c>
      <c r="G750" s="73" t="s">
        <v>14087</v>
      </c>
      <c r="H750" s="73" t="s">
        <v>11553</v>
      </c>
      <c r="I750" s="73" t="s">
        <v>14090</v>
      </c>
      <c r="K750">
        <v>870.83977900552486</v>
      </c>
      <c r="L750">
        <v>4.6835786719752213E-2</v>
      </c>
      <c r="Q750" s="219">
        <v>7.7424493554327887</v>
      </c>
      <c r="R750" s="219">
        <v>4.6835786719752213E-2</v>
      </c>
      <c r="T750" s="219">
        <v>2177.8453038674033</v>
      </c>
      <c r="U750" s="219">
        <v>4.6835786719752213E-2</v>
      </c>
      <c r="AC750">
        <v>1.7901473296500909</v>
      </c>
      <c r="AD750">
        <v>1.7212549707188662E-2</v>
      </c>
      <c r="AT750" s="219">
        <v>25.194106813996324</v>
      </c>
      <c r="AU750" s="219">
        <v>4.6835786719752213E-2</v>
      </c>
      <c r="AW750" s="260">
        <v>33</v>
      </c>
      <c r="AZ750" s="73">
        <v>1</v>
      </c>
      <c r="BA750" s="171">
        <v>78</v>
      </c>
      <c r="BD750" s="73" t="s">
        <v>14328</v>
      </c>
    </row>
    <row r="751" spans="2:56" x14ac:dyDescent="0.2">
      <c r="B751" s="43">
        <v>1</v>
      </c>
      <c r="C751" s="73" t="s">
        <v>14538</v>
      </c>
      <c r="G751" s="73" t="s">
        <v>14087</v>
      </c>
      <c r="H751" s="73" t="s">
        <v>11553</v>
      </c>
      <c r="I751" s="73" t="s">
        <v>14090</v>
      </c>
      <c r="K751">
        <v>870.83977900552486</v>
      </c>
      <c r="L751">
        <v>4.6835786719752213E-2</v>
      </c>
      <c r="Q751" s="219">
        <v>7.7424493554327887</v>
      </c>
      <c r="R751" s="219">
        <v>4.6835786719752213E-2</v>
      </c>
      <c r="T751" s="219">
        <v>2177.8453038674033</v>
      </c>
      <c r="U751" s="219">
        <v>4.6835786719752213E-2</v>
      </c>
      <c r="AC751">
        <v>1.7901473296500909</v>
      </c>
      <c r="AD751">
        <v>1.7212549707188662E-2</v>
      </c>
      <c r="AT751" s="219">
        <v>25.194106813996324</v>
      </c>
      <c r="AU751" s="219">
        <v>4.6835786719752213E-2</v>
      </c>
      <c r="AW751" s="260">
        <v>33</v>
      </c>
      <c r="AZ751" s="73">
        <v>1</v>
      </c>
      <c r="BA751" s="171">
        <v>26</v>
      </c>
      <c r="BD751" s="73" t="s">
        <v>14328</v>
      </c>
    </row>
    <row r="752" spans="2:56" x14ac:dyDescent="0.2">
      <c r="B752" s="43">
        <v>1</v>
      </c>
      <c r="C752" s="73" t="s">
        <v>14538</v>
      </c>
      <c r="G752" s="73" t="s">
        <v>14087</v>
      </c>
      <c r="H752" s="73" t="s">
        <v>11553</v>
      </c>
      <c r="I752" s="73" t="s">
        <v>14090</v>
      </c>
      <c r="K752">
        <v>870.83977900552486</v>
      </c>
      <c r="L752">
        <v>4.6835786719752213E-2</v>
      </c>
      <c r="Q752" s="219">
        <v>7.7424493554327887</v>
      </c>
      <c r="R752" s="219">
        <v>4.6835786719752213E-2</v>
      </c>
      <c r="T752" s="219">
        <v>2177.8453038674033</v>
      </c>
      <c r="U752" s="219">
        <v>4.6835786719752213E-2</v>
      </c>
      <c r="AC752">
        <v>1.7901473296500909</v>
      </c>
      <c r="AD752">
        <v>1.7212549707188662E-2</v>
      </c>
      <c r="AT752" s="219">
        <v>25.194106813996324</v>
      </c>
      <c r="AU752" s="219">
        <v>4.6835786719752213E-2</v>
      </c>
      <c r="AW752" s="260">
        <v>33</v>
      </c>
      <c r="AZ752" s="73">
        <v>1</v>
      </c>
      <c r="BA752" s="171">
        <v>12</v>
      </c>
      <c r="BD752" s="73" t="s">
        <v>14328</v>
      </c>
    </row>
    <row r="753" spans="2:56" x14ac:dyDescent="0.2">
      <c r="B753" s="43">
        <v>1</v>
      </c>
      <c r="C753" s="73" t="s">
        <v>14538</v>
      </c>
      <c r="G753" s="73" t="s">
        <v>14087</v>
      </c>
      <c r="H753" s="73" t="s">
        <v>11553</v>
      </c>
      <c r="I753" s="73" t="s">
        <v>14090</v>
      </c>
      <c r="K753">
        <v>870.83977900552486</v>
      </c>
      <c r="L753">
        <v>4.6835786719752213E-2</v>
      </c>
      <c r="Q753" s="219">
        <v>7.7424493554327887</v>
      </c>
      <c r="R753" s="219">
        <v>4.6835786719752213E-2</v>
      </c>
      <c r="T753" s="219">
        <v>2177.8453038674033</v>
      </c>
      <c r="U753" s="219">
        <v>4.6835786719752213E-2</v>
      </c>
      <c r="AC753">
        <v>1.7901473296500909</v>
      </c>
      <c r="AD753">
        <v>1.7212549707188662E-2</v>
      </c>
      <c r="AT753" s="219">
        <v>25.194106813996324</v>
      </c>
      <c r="AU753" s="219">
        <v>4.6835786719752213E-2</v>
      </c>
      <c r="AW753" s="260">
        <v>33</v>
      </c>
      <c r="AZ753" s="73">
        <v>1</v>
      </c>
      <c r="BA753" s="171">
        <v>20</v>
      </c>
      <c r="BD753" s="73" t="s">
        <v>14328</v>
      </c>
    </row>
    <row r="754" spans="2:56" x14ac:dyDescent="0.2">
      <c r="B754" s="43">
        <v>1</v>
      </c>
      <c r="C754" s="73" t="s">
        <v>14538</v>
      </c>
      <c r="G754" s="73" t="s">
        <v>14087</v>
      </c>
      <c r="H754" s="73" t="s">
        <v>11553</v>
      </c>
      <c r="I754" s="73" t="s">
        <v>14090</v>
      </c>
      <c r="K754">
        <v>870.83977900552486</v>
      </c>
      <c r="L754">
        <v>4.6835786719752213E-2</v>
      </c>
      <c r="Q754" s="219">
        <v>7.7424493554327887</v>
      </c>
      <c r="R754" s="219">
        <v>4.6835786719752213E-2</v>
      </c>
      <c r="T754" s="219">
        <v>2177.8453038674033</v>
      </c>
      <c r="U754" s="219">
        <v>4.6835786719752213E-2</v>
      </c>
      <c r="AC754">
        <v>1.7901473296500909</v>
      </c>
      <c r="AD754">
        <v>1.7212549707188662E-2</v>
      </c>
      <c r="AT754" s="219">
        <v>25.194106813996324</v>
      </c>
      <c r="AU754" s="219">
        <v>4.6835786719752213E-2</v>
      </c>
      <c r="AW754" s="260">
        <v>33</v>
      </c>
      <c r="AZ754" s="73">
        <v>1</v>
      </c>
      <c r="BA754" s="171">
        <v>18</v>
      </c>
      <c r="BD754" s="73" t="s">
        <v>14328</v>
      </c>
    </row>
    <row r="755" spans="2:56" x14ac:dyDescent="0.2">
      <c r="B755" s="43">
        <v>1</v>
      </c>
      <c r="C755" s="73" t="s">
        <v>14538</v>
      </c>
      <c r="D755" s="73"/>
      <c r="E755" s="73"/>
      <c r="F755" s="73"/>
      <c r="G755" s="73" t="s">
        <v>12360</v>
      </c>
      <c r="H755" s="73" t="s">
        <v>11553</v>
      </c>
      <c r="I755" s="73" t="s">
        <v>14090</v>
      </c>
      <c r="K755">
        <v>870.83977900552486</v>
      </c>
      <c r="L755">
        <v>4.6835786719752213E-2</v>
      </c>
      <c r="Q755" s="219">
        <v>7.7424493554327887</v>
      </c>
      <c r="R755" s="219">
        <v>4.6835786719752213E-2</v>
      </c>
      <c r="T755" s="219">
        <v>2177.8453038674033</v>
      </c>
      <c r="U755" s="219">
        <v>4.6835786719752213E-2</v>
      </c>
      <c r="AC755">
        <v>1.7901473296500909</v>
      </c>
      <c r="AD755">
        <v>1.7212549707188662E-2</v>
      </c>
      <c r="AT755" s="219">
        <v>25.194106813996324</v>
      </c>
      <c r="AU755" s="219">
        <v>4.6835786719752213E-2</v>
      </c>
      <c r="AW755" s="260">
        <v>33</v>
      </c>
      <c r="AZ755" s="73">
        <v>1</v>
      </c>
      <c r="BA755" s="171">
        <v>15</v>
      </c>
      <c r="BD755" s="73" t="s">
        <v>14328</v>
      </c>
    </row>
    <row r="756" spans="2:56" x14ac:dyDescent="0.2">
      <c r="B756" s="43">
        <v>1</v>
      </c>
      <c r="C756" s="73" t="s">
        <v>14538</v>
      </c>
      <c r="D756" s="73"/>
      <c r="E756" s="73"/>
      <c r="F756" s="73"/>
      <c r="G756" s="73" t="s">
        <v>12360</v>
      </c>
      <c r="H756" s="73" t="s">
        <v>11553</v>
      </c>
      <c r="I756" s="73" t="s">
        <v>14090</v>
      </c>
      <c r="K756">
        <v>870.83977900552486</v>
      </c>
      <c r="L756">
        <v>4.6835786719752213E-2</v>
      </c>
      <c r="Q756" s="219">
        <v>7.7424493554327887</v>
      </c>
      <c r="R756" s="219">
        <v>4.6835786719752213E-2</v>
      </c>
      <c r="T756" s="219">
        <v>2177.8453038674033</v>
      </c>
      <c r="U756" s="219">
        <v>4.6835786719752213E-2</v>
      </c>
      <c r="AC756">
        <v>1.7901473296500909</v>
      </c>
      <c r="AD756">
        <v>1.7212549707188662E-2</v>
      </c>
      <c r="AT756" s="219">
        <v>25.194106813996324</v>
      </c>
      <c r="AU756" s="219">
        <v>4.6835786719752213E-2</v>
      </c>
      <c r="AW756" s="260">
        <v>33</v>
      </c>
      <c r="AZ756" s="73">
        <v>1</v>
      </c>
      <c r="BA756" s="171">
        <v>56</v>
      </c>
      <c r="BD756" s="73" t="s">
        <v>14328</v>
      </c>
    </row>
    <row r="757" spans="2:56" x14ac:dyDescent="0.2">
      <c r="B757" s="43">
        <v>1</v>
      </c>
      <c r="C757" s="73" t="s">
        <v>14538</v>
      </c>
      <c r="D757" s="73"/>
      <c r="E757" s="73"/>
      <c r="F757" s="73"/>
      <c r="G757" s="73" t="s">
        <v>12360</v>
      </c>
      <c r="H757" s="73" t="s">
        <v>11553</v>
      </c>
      <c r="I757" s="73" t="s">
        <v>14090</v>
      </c>
      <c r="K757">
        <v>870.83977900552486</v>
      </c>
      <c r="L757">
        <v>4.6835786719752213E-2</v>
      </c>
      <c r="Q757" s="219">
        <v>7.7424493554327887</v>
      </c>
      <c r="R757" s="219">
        <v>4.6835786719752213E-2</v>
      </c>
      <c r="T757" s="219">
        <v>2177.8453038674033</v>
      </c>
      <c r="U757" s="219">
        <v>4.6835786719752213E-2</v>
      </c>
      <c r="AC757">
        <v>1.7901473296500909</v>
      </c>
      <c r="AD757">
        <v>1.7212549707188662E-2</v>
      </c>
      <c r="AT757" s="219">
        <v>25.194106813996324</v>
      </c>
      <c r="AU757" s="219">
        <v>4.6835786719752213E-2</v>
      </c>
      <c r="AW757" s="260">
        <v>33</v>
      </c>
      <c r="AZ757" s="73">
        <v>1</v>
      </c>
      <c r="BA757" s="171">
        <v>35</v>
      </c>
      <c r="BD757" s="73" t="s">
        <v>14328</v>
      </c>
    </row>
    <row r="758" spans="2:56" x14ac:dyDescent="0.2">
      <c r="B758" s="43">
        <v>1</v>
      </c>
      <c r="C758" s="73" t="s">
        <v>14538</v>
      </c>
      <c r="D758" s="73"/>
      <c r="E758" s="73"/>
      <c r="F758" s="73"/>
      <c r="G758" s="73" t="s">
        <v>12360</v>
      </c>
      <c r="H758" s="73" t="s">
        <v>11553</v>
      </c>
      <c r="I758" s="73" t="s">
        <v>14090</v>
      </c>
      <c r="K758">
        <v>870.83977900552486</v>
      </c>
      <c r="L758">
        <v>4.6835786719752213E-2</v>
      </c>
      <c r="Q758" s="219">
        <v>7.7424493554327887</v>
      </c>
      <c r="R758" s="219">
        <v>4.6835786719752213E-2</v>
      </c>
      <c r="T758" s="219">
        <v>2177.8453038674033</v>
      </c>
      <c r="U758" s="219">
        <v>4.6835786719752213E-2</v>
      </c>
      <c r="AC758">
        <v>1.7901473296500909</v>
      </c>
      <c r="AD758">
        <v>1.7212549707188662E-2</v>
      </c>
      <c r="AT758" s="219">
        <v>25.194106813996324</v>
      </c>
      <c r="AU758" s="219">
        <v>4.6835786719752213E-2</v>
      </c>
      <c r="AW758" s="260">
        <v>33</v>
      </c>
      <c r="AZ758" s="73">
        <v>1</v>
      </c>
      <c r="BA758" s="171">
        <v>18</v>
      </c>
      <c r="BD758" s="73" t="s">
        <v>14328</v>
      </c>
    </row>
    <row r="759" spans="2:56" x14ac:dyDescent="0.2">
      <c r="B759" s="43">
        <v>1</v>
      </c>
      <c r="C759" s="73" t="s">
        <v>14538</v>
      </c>
      <c r="D759" s="73"/>
      <c r="E759" s="73"/>
      <c r="F759" s="73"/>
      <c r="G759" s="73" t="s">
        <v>12360</v>
      </c>
      <c r="H759" s="73" t="s">
        <v>11553</v>
      </c>
      <c r="I759" s="73" t="s">
        <v>14090</v>
      </c>
      <c r="K759">
        <v>870.83977900552486</v>
      </c>
      <c r="L759">
        <v>4.6835786719752213E-2</v>
      </c>
      <c r="Q759" s="219">
        <v>7.7424493554327887</v>
      </c>
      <c r="R759" s="219">
        <v>4.6835786719752213E-2</v>
      </c>
      <c r="T759" s="219">
        <v>2177.8453038674033</v>
      </c>
      <c r="U759" s="219">
        <v>4.6835786719752213E-2</v>
      </c>
      <c r="AC759">
        <v>1.7901473296500909</v>
      </c>
      <c r="AD759">
        <v>1.7212549707188662E-2</v>
      </c>
      <c r="AT759" s="219">
        <v>25.194106813996324</v>
      </c>
      <c r="AU759" s="219">
        <v>4.6835786719752213E-2</v>
      </c>
      <c r="AW759" s="260">
        <v>33</v>
      </c>
      <c r="AZ759" s="73">
        <v>1</v>
      </c>
      <c r="BA759" s="171">
        <v>33</v>
      </c>
      <c r="BD759" s="73" t="s">
        <v>14328</v>
      </c>
    </row>
    <row r="760" spans="2:56" x14ac:dyDescent="0.2">
      <c r="B760" s="43">
        <v>1</v>
      </c>
      <c r="C760" s="73" t="s">
        <v>14538</v>
      </c>
      <c r="D760" s="73"/>
      <c r="E760" s="73"/>
      <c r="F760" s="73"/>
      <c r="G760" s="73" t="s">
        <v>12360</v>
      </c>
      <c r="H760" s="73" t="s">
        <v>11553</v>
      </c>
      <c r="I760" s="73" t="s">
        <v>14090</v>
      </c>
      <c r="K760">
        <v>870.83977900552486</v>
      </c>
      <c r="L760">
        <v>4.6835786719752213E-2</v>
      </c>
      <c r="Q760" s="219">
        <v>7.7424493554327887</v>
      </c>
      <c r="R760" s="219">
        <v>4.6835786719752213E-2</v>
      </c>
      <c r="T760" s="219">
        <v>2177.8453038674033</v>
      </c>
      <c r="U760" s="219">
        <v>4.6835786719752213E-2</v>
      </c>
      <c r="AC760">
        <v>1.7901473296500909</v>
      </c>
      <c r="AD760">
        <v>1.7212549707188662E-2</v>
      </c>
      <c r="AT760" s="219">
        <v>25.194106813996324</v>
      </c>
      <c r="AU760" s="219">
        <v>4.6835786719752213E-2</v>
      </c>
      <c r="AW760" s="260">
        <v>33</v>
      </c>
      <c r="AZ760" s="73">
        <v>1</v>
      </c>
      <c r="BA760" s="171">
        <v>21</v>
      </c>
      <c r="BD760" s="73" t="s">
        <v>14328</v>
      </c>
    </row>
    <row r="761" spans="2:56" x14ac:dyDescent="0.2">
      <c r="B761" s="43">
        <v>1</v>
      </c>
      <c r="C761" s="73" t="s">
        <v>14538</v>
      </c>
      <c r="D761" s="73"/>
      <c r="E761" s="73"/>
      <c r="F761" s="73"/>
      <c r="G761" s="73" t="s">
        <v>12360</v>
      </c>
      <c r="H761" s="73" t="s">
        <v>11553</v>
      </c>
      <c r="I761" s="73" t="s">
        <v>14090</v>
      </c>
      <c r="K761">
        <v>870.83977900552486</v>
      </c>
      <c r="L761">
        <v>4.6835786719752213E-2</v>
      </c>
      <c r="Q761" s="219">
        <v>7.7424493554327887</v>
      </c>
      <c r="R761" s="219">
        <v>4.6835786719752213E-2</v>
      </c>
      <c r="T761" s="219">
        <v>2177.8453038674033</v>
      </c>
      <c r="U761" s="219">
        <v>4.6835786719752213E-2</v>
      </c>
      <c r="AC761">
        <v>1.7901473296500909</v>
      </c>
      <c r="AD761">
        <v>1.7212549707188662E-2</v>
      </c>
      <c r="AT761" s="219">
        <v>25.194106813996324</v>
      </c>
      <c r="AU761" s="219">
        <v>4.6835786719752213E-2</v>
      </c>
      <c r="AW761" s="260">
        <v>33</v>
      </c>
      <c r="AZ761" s="73">
        <v>1</v>
      </c>
      <c r="BA761" s="171">
        <v>24</v>
      </c>
      <c r="BD761" s="73" t="s">
        <v>14328</v>
      </c>
    </row>
    <row r="762" spans="2:56" x14ac:dyDescent="0.2">
      <c r="B762" s="43">
        <v>1</v>
      </c>
      <c r="C762" s="73" t="s">
        <v>14538</v>
      </c>
      <c r="D762" s="73"/>
      <c r="E762" s="73"/>
      <c r="F762" s="73"/>
      <c r="G762" s="73" t="s">
        <v>12360</v>
      </c>
      <c r="H762" s="73" t="s">
        <v>11553</v>
      </c>
      <c r="I762" s="73" t="s">
        <v>14090</v>
      </c>
      <c r="K762">
        <v>870.83977900552486</v>
      </c>
      <c r="L762">
        <v>4.6835786719752213E-2</v>
      </c>
      <c r="Q762" s="219">
        <v>7.7424493554327887</v>
      </c>
      <c r="R762" s="219">
        <v>4.6835786719752213E-2</v>
      </c>
      <c r="T762" s="219">
        <v>2177.8453038674033</v>
      </c>
      <c r="U762" s="219">
        <v>4.6835786719752213E-2</v>
      </c>
      <c r="AC762">
        <v>1.7901473296500909</v>
      </c>
      <c r="AD762">
        <v>1.7212549707188662E-2</v>
      </c>
      <c r="AT762" s="219">
        <v>25.194106813996324</v>
      </c>
      <c r="AU762" s="219">
        <v>4.6835786719752213E-2</v>
      </c>
      <c r="AW762" s="260">
        <v>33</v>
      </c>
      <c r="AZ762" s="73">
        <v>1</v>
      </c>
      <c r="BA762" s="171">
        <v>67</v>
      </c>
      <c r="BD762" s="73" t="s">
        <v>14328</v>
      </c>
    </row>
    <row r="763" spans="2:56" x14ac:dyDescent="0.2">
      <c r="B763" s="43">
        <v>1</v>
      </c>
      <c r="C763" s="73" t="s">
        <v>14538</v>
      </c>
      <c r="D763" s="73"/>
      <c r="E763" s="73"/>
      <c r="F763" s="73"/>
      <c r="G763" s="73" t="s">
        <v>12571</v>
      </c>
      <c r="H763" s="73" t="s">
        <v>11553</v>
      </c>
      <c r="I763" s="73" t="s">
        <v>14090</v>
      </c>
      <c r="K763">
        <v>870.83977900552486</v>
      </c>
      <c r="L763">
        <v>4.6835786719752213E-2</v>
      </c>
      <c r="Q763" s="219">
        <v>7.7424493554327887</v>
      </c>
      <c r="R763" s="219">
        <v>4.6835786719752213E-2</v>
      </c>
      <c r="T763" s="219">
        <v>2177.8453038674033</v>
      </c>
      <c r="U763" s="219">
        <v>4.6835786719752213E-2</v>
      </c>
      <c r="AC763">
        <v>1.7901473296500909</v>
      </c>
      <c r="AD763">
        <v>1.7212549707188662E-2</v>
      </c>
      <c r="AT763" s="219">
        <v>25.194106813996324</v>
      </c>
      <c r="AU763" s="219">
        <v>4.6835786719752213E-2</v>
      </c>
      <c r="AW763" s="260">
        <v>33</v>
      </c>
      <c r="AZ763" s="73">
        <v>1</v>
      </c>
      <c r="BA763" s="171">
        <v>19</v>
      </c>
      <c r="BD763" s="73" t="s">
        <v>14328</v>
      </c>
    </row>
    <row r="764" spans="2:56" x14ac:dyDescent="0.2">
      <c r="B764" s="43">
        <v>1</v>
      </c>
      <c r="C764" s="73" t="s">
        <v>14538</v>
      </c>
      <c r="D764" s="73"/>
      <c r="E764" s="73"/>
      <c r="F764" s="73"/>
      <c r="G764" s="73" t="s">
        <v>12571</v>
      </c>
      <c r="H764" s="73" t="s">
        <v>11553</v>
      </c>
      <c r="I764" s="73" t="s">
        <v>14090</v>
      </c>
      <c r="K764">
        <v>870.83977900552486</v>
      </c>
      <c r="L764">
        <v>4.6835786719752213E-2</v>
      </c>
      <c r="Q764" s="219">
        <v>7.7424493554327887</v>
      </c>
      <c r="R764" s="219">
        <v>4.6835786719752213E-2</v>
      </c>
      <c r="T764" s="219">
        <v>2177.8453038674033</v>
      </c>
      <c r="U764" s="219">
        <v>4.6835786719752213E-2</v>
      </c>
      <c r="AC764">
        <v>1.7901473296500909</v>
      </c>
      <c r="AD764">
        <v>1.7212549707188662E-2</v>
      </c>
      <c r="AT764" s="219">
        <v>25.194106813996324</v>
      </c>
      <c r="AU764" s="219">
        <v>4.6835786719752213E-2</v>
      </c>
      <c r="AW764" s="260">
        <v>33</v>
      </c>
      <c r="AZ764" s="73">
        <v>1</v>
      </c>
      <c r="BA764" s="171">
        <v>18</v>
      </c>
      <c r="BD764" s="73" t="s">
        <v>14328</v>
      </c>
    </row>
    <row r="765" spans="2:56" x14ac:dyDescent="0.2">
      <c r="B765" s="43">
        <v>1</v>
      </c>
      <c r="C765" s="73" t="s">
        <v>14538</v>
      </c>
      <c r="D765" s="73"/>
      <c r="E765" s="73"/>
      <c r="F765" s="73"/>
      <c r="G765" s="73" t="s">
        <v>12571</v>
      </c>
      <c r="H765" s="73" t="s">
        <v>11553</v>
      </c>
      <c r="I765" s="73" t="s">
        <v>14090</v>
      </c>
      <c r="K765">
        <v>870.83977900552486</v>
      </c>
      <c r="L765">
        <v>4.6835786719752213E-2</v>
      </c>
      <c r="Q765" s="219">
        <v>7.7424493554327887</v>
      </c>
      <c r="R765" s="219">
        <v>4.6835786719752213E-2</v>
      </c>
      <c r="T765" s="219">
        <v>2177.8453038674033</v>
      </c>
      <c r="U765" s="219">
        <v>4.6835786719752213E-2</v>
      </c>
      <c r="AC765">
        <v>1.7901473296500909</v>
      </c>
      <c r="AD765">
        <v>1.7212549707188662E-2</v>
      </c>
      <c r="AT765" s="219">
        <v>25.194106813996324</v>
      </c>
      <c r="AU765" s="219">
        <v>4.6835786719752213E-2</v>
      </c>
      <c r="AW765" s="260">
        <v>33</v>
      </c>
      <c r="AZ765" s="73">
        <v>1</v>
      </c>
      <c r="BA765" s="171">
        <v>13</v>
      </c>
      <c r="BD765" s="73" t="s">
        <v>14328</v>
      </c>
    </row>
    <row r="766" spans="2:56" x14ac:dyDescent="0.2">
      <c r="B766" s="43">
        <v>1</v>
      </c>
      <c r="C766" s="73" t="s">
        <v>14538</v>
      </c>
      <c r="D766" s="73"/>
      <c r="E766" s="73"/>
      <c r="F766" s="73"/>
      <c r="G766" s="73" t="s">
        <v>12571</v>
      </c>
      <c r="H766" s="73" t="s">
        <v>11553</v>
      </c>
      <c r="I766" s="73" t="s">
        <v>14090</v>
      </c>
      <c r="K766">
        <v>870.83977900552486</v>
      </c>
      <c r="L766">
        <v>4.6835786719752213E-2</v>
      </c>
      <c r="Q766" s="219">
        <v>7.7424493554327887</v>
      </c>
      <c r="R766" s="219">
        <v>4.6835786719752213E-2</v>
      </c>
      <c r="T766" s="219">
        <v>2177.8453038674033</v>
      </c>
      <c r="U766" s="219">
        <v>4.6835786719752213E-2</v>
      </c>
      <c r="AC766">
        <v>1.7901473296500909</v>
      </c>
      <c r="AD766">
        <v>1.7212549707188662E-2</v>
      </c>
      <c r="AT766" s="219">
        <v>25.194106813996324</v>
      </c>
      <c r="AU766" s="219">
        <v>4.6835786719752213E-2</v>
      </c>
      <c r="AW766" s="260">
        <v>33</v>
      </c>
      <c r="AZ766" s="73">
        <v>1</v>
      </c>
      <c r="BA766" s="171">
        <v>23</v>
      </c>
      <c r="BD766" s="73" t="s">
        <v>14328</v>
      </c>
    </row>
    <row r="767" spans="2:56" x14ac:dyDescent="0.2">
      <c r="B767" s="43">
        <v>1</v>
      </c>
      <c r="C767" s="73" t="s">
        <v>14538</v>
      </c>
      <c r="D767" s="73"/>
      <c r="E767" s="73"/>
      <c r="F767" s="73"/>
      <c r="G767" s="73" t="s">
        <v>12571</v>
      </c>
      <c r="H767" s="73" t="s">
        <v>11553</v>
      </c>
      <c r="I767" s="73" t="s">
        <v>14090</v>
      </c>
      <c r="K767">
        <v>870.83977900552486</v>
      </c>
      <c r="L767">
        <v>4.6835786719752213E-2</v>
      </c>
      <c r="Q767" s="219">
        <v>7.7424493554327887</v>
      </c>
      <c r="R767" s="219">
        <v>4.6835786719752213E-2</v>
      </c>
      <c r="T767" s="219">
        <v>2177.8453038674033</v>
      </c>
      <c r="U767" s="219">
        <v>4.6835786719752213E-2</v>
      </c>
      <c r="AC767">
        <v>1.7901473296500909</v>
      </c>
      <c r="AD767">
        <v>1.7212549707188662E-2</v>
      </c>
      <c r="AT767" s="219">
        <v>25.194106813996324</v>
      </c>
      <c r="AU767" s="219">
        <v>4.6835786719752213E-2</v>
      </c>
      <c r="AW767" s="260">
        <v>33</v>
      </c>
      <c r="AZ767" s="73">
        <v>1</v>
      </c>
      <c r="BA767" s="171">
        <v>21</v>
      </c>
      <c r="BD767" s="73" t="s">
        <v>14328</v>
      </c>
    </row>
    <row r="768" spans="2:56" x14ac:dyDescent="0.2">
      <c r="B768" s="43">
        <v>1</v>
      </c>
      <c r="C768" s="73" t="s">
        <v>14538</v>
      </c>
      <c r="G768" s="73" t="s">
        <v>12571</v>
      </c>
      <c r="H768" s="73" t="s">
        <v>11553</v>
      </c>
      <c r="I768" s="73" t="s">
        <v>14090</v>
      </c>
      <c r="K768">
        <v>870.83977900552486</v>
      </c>
      <c r="L768">
        <v>4.6835786719752213E-2</v>
      </c>
      <c r="Q768" s="219">
        <v>7.7424493554327887</v>
      </c>
      <c r="R768" s="219">
        <v>4.6835786719752213E-2</v>
      </c>
      <c r="T768" s="219">
        <v>2177.8453038674033</v>
      </c>
      <c r="U768" s="219">
        <v>4.6835786719752213E-2</v>
      </c>
      <c r="AC768">
        <v>1.7901473296500909</v>
      </c>
      <c r="AD768">
        <v>1.7212549707188662E-2</v>
      </c>
      <c r="AT768" s="219">
        <v>25.194106813996324</v>
      </c>
      <c r="AU768" s="219">
        <v>4.6835786719752213E-2</v>
      </c>
      <c r="AW768" s="260">
        <v>33</v>
      </c>
      <c r="AZ768" s="73">
        <v>1</v>
      </c>
      <c r="BA768" s="171">
        <v>31</v>
      </c>
      <c r="BD768" s="73" t="s">
        <v>14328</v>
      </c>
    </row>
    <row r="769" spans="2:56" x14ac:dyDescent="0.2">
      <c r="B769" s="43">
        <v>1</v>
      </c>
      <c r="C769" s="73" t="s">
        <v>14538</v>
      </c>
      <c r="G769" s="73" t="s">
        <v>12571</v>
      </c>
      <c r="H769" s="73" t="s">
        <v>11553</v>
      </c>
      <c r="I769" s="73" t="s">
        <v>14090</v>
      </c>
      <c r="K769">
        <v>870.83977900552486</v>
      </c>
      <c r="L769">
        <v>4.6835786719752213E-2</v>
      </c>
      <c r="Q769" s="219">
        <v>7.7424493554327887</v>
      </c>
      <c r="R769" s="219">
        <v>4.6835786719752213E-2</v>
      </c>
      <c r="T769" s="219">
        <v>2177.8453038674033</v>
      </c>
      <c r="U769" s="219">
        <v>4.6835786719752213E-2</v>
      </c>
      <c r="AC769">
        <v>1.7901473296500909</v>
      </c>
      <c r="AD769">
        <v>1.7212549707188662E-2</v>
      </c>
      <c r="AT769" s="219">
        <v>25.194106813996324</v>
      </c>
      <c r="AU769" s="219">
        <v>4.6835786719752213E-2</v>
      </c>
      <c r="AW769" s="260">
        <v>33</v>
      </c>
      <c r="AZ769" s="73">
        <v>1</v>
      </c>
      <c r="BA769" s="171">
        <v>38</v>
      </c>
      <c r="BD769" s="73" t="s">
        <v>14328</v>
      </c>
    </row>
    <row r="770" spans="2:56" x14ac:dyDescent="0.2">
      <c r="B770" s="43">
        <v>1</v>
      </c>
      <c r="C770" s="73" t="s">
        <v>14538</v>
      </c>
      <c r="G770" s="73" t="s">
        <v>12571</v>
      </c>
      <c r="H770" s="73" t="s">
        <v>11553</v>
      </c>
      <c r="I770" s="73" t="s">
        <v>14090</v>
      </c>
      <c r="K770">
        <v>870.83977900552486</v>
      </c>
      <c r="L770">
        <v>4.6835786719752213E-2</v>
      </c>
      <c r="Q770" s="219">
        <v>7.7424493554327887</v>
      </c>
      <c r="R770" s="219">
        <v>4.6835786719752213E-2</v>
      </c>
      <c r="T770" s="219">
        <v>2177.8453038674033</v>
      </c>
      <c r="U770" s="219">
        <v>4.6835786719752213E-2</v>
      </c>
      <c r="AC770">
        <v>1.7901473296500909</v>
      </c>
      <c r="AD770">
        <v>1.7212549707188662E-2</v>
      </c>
      <c r="AT770" s="219">
        <v>25.194106813996324</v>
      </c>
      <c r="AU770" s="219">
        <v>4.6835786719752213E-2</v>
      </c>
      <c r="AW770" s="260">
        <v>33</v>
      </c>
      <c r="AZ770" s="73">
        <v>1</v>
      </c>
      <c r="BA770" s="171">
        <v>20</v>
      </c>
      <c r="BD770" s="73" t="s">
        <v>14328</v>
      </c>
    </row>
    <row r="771" spans="2:56" x14ac:dyDescent="0.2">
      <c r="B771" s="43">
        <v>1</v>
      </c>
      <c r="C771" s="73" t="s">
        <v>14538</v>
      </c>
      <c r="G771" s="73" t="s">
        <v>12571</v>
      </c>
      <c r="H771" s="73" t="s">
        <v>11553</v>
      </c>
      <c r="I771" s="73" t="s">
        <v>14090</v>
      </c>
      <c r="K771">
        <v>870.83977900552486</v>
      </c>
      <c r="L771">
        <v>4.6835786719752213E-2</v>
      </c>
      <c r="Q771" s="219">
        <v>7.7424493554327887</v>
      </c>
      <c r="R771" s="219">
        <v>4.6835786719752213E-2</v>
      </c>
      <c r="T771" s="219">
        <v>2177.8453038674033</v>
      </c>
      <c r="U771" s="219">
        <v>4.6835786719752213E-2</v>
      </c>
      <c r="AC771">
        <v>1.7901473296500909</v>
      </c>
      <c r="AD771">
        <v>1.7212549707188662E-2</v>
      </c>
      <c r="AT771" s="219">
        <v>25.194106813996324</v>
      </c>
      <c r="AU771" s="219">
        <v>4.6835786719752213E-2</v>
      </c>
      <c r="AW771" s="260">
        <v>33</v>
      </c>
      <c r="AZ771" s="73">
        <v>1</v>
      </c>
      <c r="BA771" s="171">
        <v>27</v>
      </c>
      <c r="BD771" s="73" t="s">
        <v>14328</v>
      </c>
    </row>
    <row r="772" spans="2:56" x14ac:dyDescent="0.2">
      <c r="B772" s="43">
        <v>1</v>
      </c>
      <c r="C772" s="73" t="s">
        <v>14538</v>
      </c>
      <c r="G772" s="73" t="s">
        <v>12571</v>
      </c>
      <c r="H772" s="73" t="s">
        <v>11553</v>
      </c>
      <c r="I772" s="73" t="s">
        <v>14090</v>
      </c>
      <c r="K772">
        <v>870.83977900552486</v>
      </c>
      <c r="L772">
        <v>4.6835786719752213E-2</v>
      </c>
      <c r="Q772" s="219">
        <v>7.7424493554327887</v>
      </c>
      <c r="R772" s="219">
        <v>4.6835786719752213E-2</v>
      </c>
      <c r="T772" s="219">
        <v>2177.8453038674033</v>
      </c>
      <c r="U772" s="219">
        <v>4.6835786719752213E-2</v>
      </c>
      <c r="AC772">
        <v>1.7901473296500909</v>
      </c>
      <c r="AD772">
        <v>1.7212549707188662E-2</v>
      </c>
      <c r="AT772" s="219">
        <v>25.194106813996324</v>
      </c>
      <c r="AU772" s="219">
        <v>4.6835786719752213E-2</v>
      </c>
      <c r="AW772" s="260">
        <v>33</v>
      </c>
      <c r="AZ772" s="73">
        <v>1</v>
      </c>
      <c r="BA772" s="171">
        <v>26</v>
      </c>
      <c r="BD772" s="73" t="s">
        <v>14328</v>
      </c>
    </row>
    <row r="773" spans="2:56" x14ac:dyDescent="0.2">
      <c r="B773" s="43">
        <v>1</v>
      </c>
      <c r="C773" s="73" t="s">
        <v>14538</v>
      </c>
      <c r="G773" s="73" t="s">
        <v>14088</v>
      </c>
      <c r="H773" s="73" t="s">
        <v>11553</v>
      </c>
      <c r="I773" s="73" t="s">
        <v>14090</v>
      </c>
      <c r="K773">
        <v>870.83977900552486</v>
      </c>
      <c r="L773">
        <v>4.6835786719752213E-2</v>
      </c>
      <c r="Q773" s="219">
        <v>7.7424493554327887</v>
      </c>
      <c r="R773" s="219">
        <v>4.6835786719752213E-2</v>
      </c>
      <c r="T773" s="219">
        <v>2177.8453038674033</v>
      </c>
      <c r="U773" s="219">
        <v>4.6835786719752213E-2</v>
      </c>
      <c r="AC773">
        <v>1.7901473296500909</v>
      </c>
      <c r="AD773">
        <v>1.7212549707188662E-2</v>
      </c>
      <c r="AT773" s="219">
        <v>25.194106813996324</v>
      </c>
      <c r="AU773" s="219">
        <v>4.6835786719752213E-2</v>
      </c>
      <c r="AW773" s="260">
        <v>33</v>
      </c>
      <c r="AZ773" s="73">
        <v>1</v>
      </c>
      <c r="BA773" s="171">
        <v>20</v>
      </c>
      <c r="BD773" s="73" t="s">
        <v>14328</v>
      </c>
    </row>
    <row r="774" spans="2:56" x14ac:dyDescent="0.2">
      <c r="B774" s="43">
        <v>1</v>
      </c>
      <c r="C774" s="73" t="s">
        <v>14538</v>
      </c>
      <c r="G774" s="73" t="s">
        <v>14088</v>
      </c>
      <c r="H774" s="73" t="s">
        <v>11553</v>
      </c>
      <c r="I774" s="73" t="s">
        <v>14090</v>
      </c>
      <c r="K774">
        <v>870.83977900552486</v>
      </c>
      <c r="L774">
        <v>4.6835786719752213E-2</v>
      </c>
      <c r="Q774" s="219">
        <v>7.7424493554327887</v>
      </c>
      <c r="R774" s="219">
        <v>4.6835786719752213E-2</v>
      </c>
      <c r="T774" s="219">
        <v>2177.8453038674033</v>
      </c>
      <c r="U774" s="219">
        <v>4.6835786719752213E-2</v>
      </c>
      <c r="AC774">
        <v>1.7901473296500909</v>
      </c>
      <c r="AD774">
        <v>1.7212549707188662E-2</v>
      </c>
      <c r="AT774" s="219">
        <v>25.194106813996324</v>
      </c>
      <c r="AU774" s="219">
        <v>4.6835786719752213E-2</v>
      </c>
      <c r="AW774" s="260">
        <v>33</v>
      </c>
      <c r="AZ774" s="73">
        <v>1</v>
      </c>
      <c r="BA774" s="171">
        <v>13</v>
      </c>
      <c r="BD774" s="73" t="s">
        <v>14328</v>
      </c>
    </row>
    <row r="775" spans="2:56" x14ac:dyDescent="0.2">
      <c r="B775" s="43">
        <v>1</v>
      </c>
      <c r="C775" s="73" t="s">
        <v>14538</v>
      </c>
      <c r="G775" s="73" t="s">
        <v>14088</v>
      </c>
      <c r="H775" s="73" t="s">
        <v>11553</v>
      </c>
      <c r="I775" s="73" t="s">
        <v>14090</v>
      </c>
      <c r="K775">
        <v>870.83977900552486</v>
      </c>
      <c r="L775">
        <v>4.6835786719752213E-2</v>
      </c>
      <c r="Q775" s="219">
        <v>7.7424493554327887</v>
      </c>
      <c r="R775" s="219">
        <v>4.6835786719752213E-2</v>
      </c>
      <c r="T775" s="219">
        <v>2177.8453038674033</v>
      </c>
      <c r="U775" s="219">
        <v>4.6835786719752213E-2</v>
      </c>
      <c r="AC775">
        <v>1.7901473296500909</v>
      </c>
      <c r="AD775">
        <v>1.7212549707188662E-2</v>
      </c>
      <c r="AT775" s="219">
        <v>25.194106813996324</v>
      </c>
      <c r="AU775" s="219">
        <v>4.6835786719752213E-2</v>
      </c>
      <c r="AW775" s="260">
        <v>33</v>
      </c>
      <c r="AZ775" s="73">
        <v>1</v>
      </c>
      <c r="BA775" s="171">
        <v>10</v>
      </c>
      <c r="BD775" s="73" t="s">
        <v>14328</v>
      </c>
    </row>
    <row r="776" spans="2:56" x14ac:dyDescent="0.2">
      <c r="B776" s="43">
        <v>1</v>
      </c>
      <c r="C776" s="73" t="s">
        <v>14538</v>
      </c>
      <c r="G776" s="73" t="s">
        <v>14088</v>
      </c>
      <c r="H776" s="73" t="s">
        <v>11553</v>
      </c>
      <c r="I776" s="73" t="s">
        <v>14090</v>
      </c>
      <c r="K776">
        <v>870.83977900552486</v>
      </c>
      <c r="L776">
        <v>4.6835786719752213E-2</v>
      </c>
      <c r="Q776" s="219">
        <v>7.7424493554327887</v>
      </c>
      <c r="R776" s="219">
        <v>4.6835786719752213E-2</v>
      </c>
      <c r="T776" s="219">
        <v>2177.8453038674033</v>
      </c>
      <c r="U776" s="219">
        <v>4.6835786719752213E-2</v>
      </c>
      <c r="AC776">
        <v>1.7901473296500909</v>
      </c>
      <c r="AD776">
        <v>1.7212549707188662E-2</v>
      </c>
      <c r="AT776" s="219">
        <v>25.194106813996324</v>
      </c>
      <c r="AU776" s="219">
        <v>4.6835786719752213E-2</v>
      </c>
      <c r="AW776" s="260">
        <v>33</v>
      </c>
      <c r="AZ776" s="73">
        <v>1</v>
      </c>
      <c r="BA776" s="171">
        <v>12</v>
      </c>
      <c r="BD776" s="73" t="s">
        <v>14328</v>
      </c>
    </row>
    <row r="777" spans="2:56" x14ac:dyDescent="0.2">
      <c r="B777" s="43">
        <v>1</v>
      </c>
      <c r="C777" s="73" t="s">
        <v>14538</v>
      </c>
      <c r="G777" s="73" t="s">
        <v>14088</v>
      </c>
      <c r="H777" s="73" t="s">
        <v>11553</v>
      </c>
      <c r="I777" s="73" t="s">
        <v>14090</v>
      </c>
      <c r="K777">
        <v>870.83977900552486</v>
      </c>
      <c r="L777">
        <v>4.6835786719752213E-2</v>
      </c>
      <c r="Q777" s="219">
        <v>7.7424493554327887</v>
      </c>
      <c r="R777" s="219">
        <v>4.6835786719752213E-2</v>
      </c>
      <c r="T777" s="219">
        <v>2177.8453038674033</v>
      </c>
      <c r="U777" s="219">
        <v>4.6835786719752213E-2</v>
      </c>
      <c r="AC777">
        <v>1.7901473296500909</v>
      </c>
      <c r="AD777">
        <v>1.7212549707188662E-2</v>
      </c>
      <c r="AT777" s="219">
        <v>25.194106813996324</v>
      </c>
      <c r="AU777" s="219">
        <v>4.6835786719752213E-2</v>
      </c>
      <c r="AW777" s="260">
        <v>33</v>
      </c>
      <c r="AZ777" s="73">
        <v>1</v>
      </c>
      <c r="BA777" s="171">
        <v>20</v>
      </c>
      <c r="BD777" s="73" t="s">
        <v>14328</v>
      </c>
    </row>
    <row r="778" spans="2:56" x14ac:dyDescent="0.2">
      <c r="B778" s="43">
        <v>1</v>
      </c>
      <c r="C778" s="73" t="s">
        <v>14538</v>
      </c>
      <c r="G778" s="73" t="s">
        <v>14088</v>
      </c>
      <c r="H778" s="73" t="s">
        <v>11553</v>
      </c>
      <c r="I778" s="73" t="s">
        <v>14090</v>
      </c>
      <c r="K778">
        <v>870.83977900552486</v>
      </c>
      <c r="L778">
        <v>4.6835786719752213E-2</v>
      </c>
      <c r="Q778" s="219">
        <v>7.7424493554327887</v>
      </c>
      <c r="R778" s="219">
        <v>4.6835786719752213E-2</v>
      </c>
      <c r="T778" s="219">
        <v>2177.8453038674033</v>
      </c>
      <c r="U778" s="219">
        <v>4.6835786719752213E-2</v>
      </c>
      <c r="AC778">
        <v>1.7901473296500909</v>
      </c>
      <c r="AD778">
        <v>1.7212549707188662E-2</v>
      </c>
      <c r="AT778" s="219">
        <v>25.194106813996324</v>
      </c>
      <c r="AU778" s="219">
        <v>4.6835786719752213E-2</v>
      </c>
      <c r="AW778" s="260">
        <v>33</v>
      </c>
      <c r="AZ778" s="73">
        <v>1</v>
      </c>
      <c r="BA778" s="171">
        <v>53</v>
      </c>
      <c r="BD778" s="73" t="s">
        <v>14328</v>
      </c>
    </row>
    <row r="779" spans="2:56" x14ac:dyDescent="0.2">
      <c r="B779" s="43">
        <v>1</v>
      </c>
      <c r="C779" s="73" t="s">
        <v>14538</v>
      </c>
      <c r="G779" s="73" t="s">
        <v>14088</v>
      </c>
      <c r="H779" s="73" t="s">
        <v>11553</v>
      </c>
      <c r="I779" s="73" t="s">
        <v>14090</v>
      </c>
      <c r="K779">
        <v>870.83977900552486</v>
      </c>
      <c r="L779">
        <v>4.6835786719752213E-2</v>
      </c>
      <c r="Q779" s="219">
        <v>7.7424493554327887</v>
      </c>
      <c r="R779" s="219">
        <v>4.6835786719752213E-2</v>
      </c>
      <c r="T779" s="219">
        <v>2177.8453038674033</v>
      </c>
      <c r="U779" s="219">
        <v>4.6835786719752213E-2</v>
      </c>
      <c r="AC779">
        <v>1.7901473296500909</v>
      </c>
      <c r="AD779">
        <v>1.7212549707188662E-2</v>
      </c>
      <c r="AT779" s="219">
        <v>25.194106813996324</v>
      </c>
      <c r="AU779" s="219">
        <v>4.6835786719752213E-2</v>
      </c>
      <c r="AW779" s="260">
        <v>33</v>
      </c>
      <c r="AZ779" s="73">
        <v>1</v>
      </c>
      <c r="BA779" s="171">
        <v>42</v>
      </c>
      <c r="BD779" s="73" t="s">
        <v>14328</v>
      </c>
    </row>
    <row r="780" spans="2:56" x14ac:dyDescent="0.2">
      <c r="B780" s="43">
        <v>1</v>
      </c>
      <c r="C780" s="73" t="s">
        <v>14538</v>
      </c>
      <c r="G780" s="73" t="s">
        <v>14088</v>
      </c>
      <c r="H780" s="73" t="s">
        <v>11553</v>
      </c>
      <c r="I780" s="73" t="s">
        <v>14090</v>
      </c>
      <c r="K780">
        <v>870.83977900552486</v>
      </c>
      <c r="L780">
        <v>4.6835786719752213E-2</v>
      </c>
      <c r="Q780" s="219">
        <v>7.7424493554327887</v>
      </c>
      <c r="R780" s="219">
        <v>4.6835786719752213E-2</v>
      </c>
      <c r="T780" s="219">
        <v>2177.8453038674033</v>
      </c>
      <c r="U780" s="219">
        <v>4.6835786719752213E-2</v>
      </c>
      <c r="AC780">
        <v>1.7901473296500909</v>
      </c>
      <c r="AD780">
        <v>1.7212549707188662E-2</v>
      </c>
      <c r="AT780" s="219">
        <v>25.194106813996324</v>
      </c>
      <c r="AU780" s="219">
        <v>4.6835786719752213E-2</v>
      </c>
      <c r="AW780" s="260">
        <v>33</v>
      </c>
      <c r="AZ780" s="73">
        <v>1</v>
      </c>
      <c r="BA780" s="171">
        <v>15</v>
      </c>
      <c r="BD780" s="73" t="s">
        <v>14328</v>
      </c>
    </row>
    <row r="781" spans="2:56" x14ac:dyDescent="0.2">
      <c r="B781" s="43">
        <v>1</v>
      </c>
      <c r="C781" s="73" t="s">
        <v>14538</v>
      </c>
      <c r="G781" s="73" t="s">
        <v>14088</v>
      </c>
      <c r="H781" s="73" t="s">
        <v>11553</v>
      </c>
      <c r="I781" s="73" t="s">
        <v>14090</v>
      </c>
      <c r="K781">
        <v>870.83977900552486</v>
      </c>
      <c r="L781">
        <v>4.6835786719752213E-2</v>
      </c>
      <c r="Q781" s="219">
        <v>7.7424493554327887</v>
      </c>
      <c r="R781" s="219">
        <v>4.6835786719752213E-2</v>
      </c>
      <c r="T781" s="219">
        <v>2177.8453038674033</v>
      </c>
      <c r="U781" s="219">
        <v>4.6835786719752213E-2</v>
      </c>
      <c r="AC781">
        <v>1.7901473296500909</v>
      </c>
      <c r="AD781">
        <v>1.7212549707188662E-2</v>
      </c>
      <c r="AT781" s="219">
        <v>25.194106813996324</v>
      </c>
      <c r="AU781" s="219">
        <v>4.6835786719752213E-2</v>
      </c>
      <c r="AW781" s="260">
        <v>33</v>
      </c>
      <c r="AZ781" s="73">
        <v>1</v>
      </c>
      <c r="BA781" s="171">
        <v>31</v>
      </c>
      <c r="BD781" s="73" t="s">
        <v>14328</v>
      </c>
    </row>
    <row r="782" spans="2:56" x14ac:dyDescent="0.2">
      <c r="B782" s="43">
        <v>1</v>
      </c>
      <c r="C782" s="73" t="s">
        <v>14538</v>
      </c>
      <c r="G782" s="73" t="s">
        <v>14088</v>
      </c>
      <c r="H782" s="73" t="s">
        <v>11553</v>
      </c>
      <c r="I782" s="73" t="s">
        <v>14090</v>
      </c>
      <c r="K782">
        <v>870.83977900552486</v>
      </c>
      <c r="L782">
        <v>4.6835786719752213E-2</v>
      </c>
      <c r="Q782" s="219">
        <v>7.7424493554327887</v>
      </c>
      <c r="R782" s="219">
        <v>4.6835786719752213E-2</v>
      </c>
      <c r="T782" s="219">
        <v>2177.8453038674033</v>
      </c>
      <c r="U782" s="219">
        <v>4.6835786719752213E-2</v>
      </c>
      <c r="AC782">
        <v>1.7901473296500909</v>
      </c>
      <c r="AD782">
        <v>1.7212549707188662E-2</v>
      </c>
      <c r="AT782" s="219">
        <v>25.194106813996324</v>
      </c>
      <c r="AU782" s="219">
        <v>4.6835786719752213E-2</v>
      </c>
      <c r="AW782" s="260">
        <v>33</v>
      </c>
      <c r="AZ782" s="73">
        <v>1</v>
      </c>
      <c r="BA782" s="171">
        <v>26</v>
      </c>
      <c r="BD782" s="73" t="s">
        <v>14328</v>
      </c>
    </row>
    <row r="783" spans="2:56" x14ac:dyDescent="0.2">
      <c r="B783" s="43">
        <v>1</v>
      </c>
      <c r="C783" s="73" t="s">
        <v>14538</v>
      </c>
      <c r="G783" s="73" t="s">
        <v>14089</v>
      </c>
      <c r="H783" s="73" t="s">
        <v>11553</v>
      </c>
      <c r="I783" s="73" t="s">
        <v>14090</v>
      </c>
      <c r="K783">
        <v>870.83977900552486</v>
      </c>
      <c r="L783">
        <v>4.6835786719752213E-2</v>
      </c>
      <c r="Q783" s="219">
        <v>7.7424493554327887</v>
      </c>
      <c r="R783" s="219">
        <v>4.6835786719752213E-2</v>
      </c>
      <c r="T783" s="219">
        <v>2177.8453038674033</v>
      </c>
      <c r="U783" s="219">
        <v>4.6835786719752213E-2</v>
      </c>
      <c r="AC783">
        <v>1.7901473296500909</v>
      </c>
      <c r="AD783">
        <v>1.7212549707188662E-2</v>
      </c>
      <c r="AT783" s="219">
        <v>25.194106813996324</v>
      </c>
      <c r="AU783" s="219">
        <v>4.6835786719752213E-2</v>
      </c>
      <c r="AW783" s="260">
        <v>33</v>
      </c>
      <c r="AZ783" s="73">
        <v>1</v>
      </c>
      <c r="BA783" s="171">
        <v>10</v>
      </c>
      <c r="BD783" s="73" t="s">
        <v>14328</v>
      </c>
    </row>
    <row r="784" spans="2:56" x14ac:dyDescent="0.2">
      <c r="B784" s="43">
        <v>1</v>
      </c>
      <c r="C784" s="73" t="s">
        <v>14538</v>
      </c>
      <c r="G784" s="73" t="s">
        <v>14089</v>
      </c>
      <c r="H784" s="73" t="s">
        <v>11553</v>
      </c>
      <c r="I784" s="73" t="s">
        <v>14090</v>
      </c>
      <c r="K784">
        <v>870.83977900552486</v>
      </c>
      <c r="L784">
        <v>4.6835786719752213E-2</v>
      </c>
      <c r="Q784" s="219">
        <v>7.7424493554327887</v>
      </c>
      <c r="R784" s="219">
        <v>4.6835786719752213E-2</v>
      </c>
      <c r="T784" s="219">
        <v>2177.8453038674033</v>
      </c>
      <c r="U784" s="219">
        <v>4.6835786719752213E-2</v>
      </c>
      <c r="AC784">
        <v>1.7901473296500909</v>
      </c>
      <c r="AD784">
        <v>1.7212549707188662E-2</v>
      </c>
      <c r="AT784" s="219">
        <v>25.194106813996324</v>
      </c>
      <c r="AU784" s="219">
        <v>4.6835786719752213E-2</v>
      </c>
      <c r="AW784" s="260">
        <v>33</v>
      </c>
      <c r="AZ784" s="73">
        <v>1</v>
      </c>
      <c r="BA784" s="171">
        <v>23</v>
      </c>
      <c r="BD784" s="73" t="s">
        <v>14328</v>
      </c>
    </row>
    <row r="785" spans="1:56" x14ac:dyDescent="0.2">
      <c r="B785" s="43">
        <v>1</v>
      </c>
      <c r="C785" s="73" t="s">
        <v>14538</v>
      </c>
      <c r="G785" s="73" t="s">
        <v>14089</v>
      </c>
      <c r="H785" s="73" t="s">
        <v>11553</v>
      </c>
      <c r="I785" s="73" t="s">
        <v>14090</v>
      </c>
      <c r="K785">
        <v>870.83977900552486</v>
      </c>
      <c r="L785">
        <v>4.6835786719752213E-2</v>
      </c>
      <c r="Q785" s="219">
        <v>7.7424493554327887</v>
      </c>
      <c r="R785" s="219">
        <v>4.6835786719752213E-2</v>
      </c>
      <c r="T785" s="219">
        <v>2177.8453038674033</v>
      </c>
      <c r="U785" s="219">
        <v>4.6835786719752213E-2</v>
      </c>
      <c r="AC785">
        <v>1.7901473296500909</v>
      </c>
      <c r="AD785">
        <v>1.7212549707188662E-2</v>
      </c>
      <c r="AT785" s="219">
        <v>25.194106813996324</v>
      </c>
      <c r="AU785" s="219">
        <v>4.6835786719752213E-2</v>
      </c>
      <c r="AW785" s="260">
        <v>33</v>
      </c>
      <c r="AZ785" s="73">
        <v>1</v>
      </c>
      <c r="BA785" s="171">
        <v>32</v>
      </c>
      <c r="BD785" s="73" t="s">
        <v>14328</v>
      </c>
    </row>
    <row r="786" spans="1:56" x14ac:dyDescent="0.2">
      <c r="B786" s="43">
        <v>1</v>
      </c>
      <c r="C786" s="73" t="s">
        <v>14538</v>
      </c>
      <c r="G786" s="73" t="s">
        <v>14089</v>
      </c>
      <c r="H786" s="73" t="s">
        <v>11553</v>
      </c>
      <c r="I786" s="73" t="s">
        <v>14090</v>
      </c>
      <c r="K786">
        <v>870.83977900552486</v>
      </c>
      <c r="L786">
        <v>4.6835786719752213E-2</v>
      </c>
      <c r="Q786" s="219">
        <v>7.7424493554327887</v>
      </c>
      <c r="R786" s="219">
        <v>4.6835786719752213E-2</v>
      </c>
      <c r="T786" s="219">
        <v>2177.8453038674033</v>
      </c>
      <c r="U786" s="219">
        <v>4.6835786719752213E-2</v>
      </c>
      <c r="AC786">
        <v>1.7901473296500909</v>
      </c>
      <c r="AD786">
        <v>1.7212549707188662E-2</v>
      </c>
      <c r="AT786" s="219">
        <v>25.194106813996324</v>
      </c>
      <c r="AU786" s="219">
        <v>4.6835786719752213E-2</v>
      </c>
      <c r="AW786" s="260">
        <v>33</v>
      </c>
      <c r="AZ786" s="73">
        <v>1</v>
      </c>
      <c r="BA786" s="171">
        <v>58</v>
      </c>
      <c r="BD786" s="73" t="s">
        <v>14328</v>
      </c>
    </row>
    <row r="787" spans="1:56" x14ac:dyDescent="0.2">
      <c r="B787" s="43">
        <v>1</v>
      </c>
      <c r="C787" s="73" t="s">
        <v>14538</v>
      </c>
      <c r="G787" s="73" t="s">
        <v>14089</v>
      </c>
      <c r="H787" s="73" t="s">
        <v>11553</v>
      </c>
      <c r="I787" s="73" t="s">
        <v>14090</v>
      </c>
      <c r="K787">
        <v>870.83977900552486</v>
      </c>
      <c r="L787">
        <v>4.6835786719752213E-2</v>
      </c>
      <c r="Q787" s="219">
        <v>7.7424493554327887</v>
      </c>
      <c r="R787" s="219">
        <v>4.6835786719752213E-2</v>
      </c>
      <c r="T787" s="219">
        <v>2177.8453038674033</v>
      </c>
      <c r="U787" s="219">
        <v>4.6835786719752213E-2</v>
      </c>
      <c r="AC787">
        <v>1.7901473296500909</v>
      </c>
      <c r="AD787">
        <v>1.7212549707188662E-2</v>
      </c>
      <c r="AT787" s="219">
        <v>25.194106813996324</v>
      </c>
      <c r="AU787" s="219">
        <v>4.6835786719752213E-2</v>
      </c>
      <c r="AW787" s="260">
        <v>33</v>
      </c>
      <c r="AZ787" s="73">
        <v>1</v>
      </c>
      <c r="BA787" s="171">
        <v>26</v>
      </c>
      <c r="BD787" s="73" t="s">
        <v>14328</v>
      </c>
    </row>
    <row r="788" spans="1:56" x14ac:dyDescent="0.2">
      <c r="B788" s="43">
        <v>1</v>
      </c>
      <c r="C788" s="73" t="s">
        <v>14538</v>
      </c>
      <c r="G788" s="73" t="s">
        <v>14089</v>
      </c>
      <c r="H788" s="73" t="s">
        <v>11553</v>
      </c>
      <c r="I788" s="73" t="s">
        <v>14090</v>
      </c>
      <c r="K788">
        <v>870.83977900552486</v>
      </c>
      <c r="L788">
        <v>4.6835786719752213E-2</v>
      </c>
      <c r="Q788" s="219">
        <v>7.7424493554327887</v>
      </c>
      <c r="R788" s="219">
        <v>4.6835786719752213E-2</v>
      </c>
      <c r="T788" s="219">
        <v>2177.8453038674033</v>
      </c>
      <c r="U788" s="219">
        <v>4.6835786719752213E-2</v>
      </c>
      <c r="AC788">
        <v>1.7901473296500909</v>
      </c>
      <c r="AD788">
        <v>1.7212549707188662E-2</v>
      </c>
      <c r="AT788" s="219">
        <v>25.194106813996324</v>
      </c>
      <c r="AU788" s="219">
        <v>4.6835786719752213E-2</v>
      </c>
      <c r="AW788" s="260">
        <v>33</v>
      </c>
      <c r="AZ788" s="73">
        <v>1</v>
      </c>
      <c r="BA788" s="171">
        <v>-3</v>
      </c>
      <c r="BD788" s="73" t="s">
        <v>14328</v>
      </c>
    </row>
    <row r="789" spans="1:56" x14ac:dyDescent="0.2">
      <c r="B789" s="43">
        <v>1</v>
      </c>
      <c r="C789" s="73" t="s">
        <v>14538</v>
      </c>
      <c r="G789" s="73" t="s">
        <v>14089</v>
      </c>
      <c r="H789" s="73" t="s">
        <v>11553</v>
      </c>
      <c r="I789" s="73" t="s">
        <v>14090</v>
      </c>
      <c r="K789">
        <v>870.83977900552486</v>
      </c>
      <c r="L789">
        <v>4.6835786719752213E-2</v>
      </c>
      <c r="Q789" s="219">
        <v>7.7424493554327887</v>
      </c>
      <c r="R789" s="219">
        <v>4.6835786719752213E-2</v>
      </c>
      <c r="T789" s="219">
        <v>2177.8453038674033</v>
      </c>
      <c r="U789" s="219">
        <v>4.6835786719752213E-2</v>
      </c>
      <c r="AC789">
        <v>1.7901473296500909</v>
      </c>
      <c r="AD789">
        <v>1.7212549707188662E-2</v>
      </c>
      <c r="AT789" s="219">
        <v>25.194106813996324</v>
      </c>
      <c r="AU789" s="219">
        <v>4.6835786719752213E-2</v>
      </c>
      <c r="AW789" s="260">
        <v>33</v>
      </c>
      <c r="AZ789" s="73">
        <v>1</v>
      </c>
      <c r="BA789" s="171">
        <v>12</v>
      </c>
      <c r="BD789" s="73" t="s">
        <v>14328</v>
      </c>
    </row>
    <row r="790" spans="1:56" x14ac:dyDescent="0.2">
      <c r="B790" s="43">
        <v>1</v>
      </c>
      <c r="C790" s="73" t="s">
        <v>14538</v>
      </c>
      <c r="G790" s="73" t="s">
        <v>14089</v>
      </c>
      <c r="H790" s="73" t="s">
        <v>11553</v>
      </c>
      <c r="I790" s="73" t="s">
        <v>14090</v>
      </c>
      <c r="K790">
        <v>870.83977900552486</v>
      </c>
      <c r="L790">
        <v>4.6835786719752213E-2</v>
      </c>
      <c r="Q790" s="219">
        <v>7.7424493554327887</v>
      </c>
      <c r="R790" s="219">
        <v>4.6835786719752213E-2</v>
      </c>
      <c r="T790" s="219">
        <v>2177.8453038674033</v>
      </c>
      <c r="U790" s="219">
        <v>4.6835786719752213E-2</v>
      </c>
      <c r="AC790">
        <v>1.7901473296500909</v>
      </c>
      <c r="AD790">
        <v>1.7212549707188662E-2</v>
      </c>
      <c r="AT790" s="219">
        <v>25.194106813996324</v>
      </c>
      <c r="AU790" s="219">
        <v>4.6835786719752213E-2</v>
      </c>
      <c r="AW790" s="260">
        <v>33</v>
      </c>
      <c r="AZ790" s="73">
        <v>1</v>
      </c>
      <c r="BA790" s="171">
        <v>29</v>
      </c>
      <c r="BD790" s="73" t="s">
        <v>14328</v>
      </c>
    </row>
    <row r="791" spans="1:56" x14ac:dyDescent="0.2">
      <c r="B791" s="43">
        <v>1</v>
      </c>
      <c r="C791" s="73" t="s">
        <v>14538</v>
      </c>
      <c r="G791" s="73" t="s">
        <v>12371</v>
      </c>
      <c r="H791" s="73" t="s">
        <v>11553</v>
      </c>
      <c r="I791" s="73" t="s">
        <v>14090</v>
      </c>
      <c r="K791">
        <v>870.83977900552486</v>
      </c>
      <c r="L791">
        <v>4.6835786719752213E-2</v>
      </c>
      <c r="Q791" s="219">
        <v>7.7424493554327887</v>
      </c>
      <c r="R791" s="219">
        <v>4.6835786719752213E-2</v>
      </c>
      <c r="T791" s="219">
        <v>2177.8453038674033</v>
      </c>
      <c r="U791" s="219">
        <v>4.6835786719752213E-2</v>
      </c>
      <c r="AC791">
        <v>1.7901473296500909</v>
      </c>
      <c r="AD791">
        <v>1.7212549707188662E-2</v>
      </c>
      <c r="AT791" s="219">
        <v>25.194106813996324</v>
      </c>
      <c r="AU791" s="219">
        <v>4.6835786719752213E-2</v>
      </c>
      <c r="AW791" s="260">
        <v>33</v>
      </c>
      <c r="AZ791" s="73">
        <v>1</v>
      </c>
      <c r="BA791" s="171">
        <v>158</v>
      </c>
      <c r="BD791" s="73" t="s">
        <v>14328</v>
      </c>
    </row>
    <row r="792" spans="1:56" x14ac:dyDescent="0.2">
      <c r="B792" s="43">
        <v>1</v>
      </c>
      <c r="C792" s="73" t="s">
        <v>14538</v>
      </c>
      <c r="G792" s="73" t="s">
        <v>12371</v>
      </c>
      <c r="H792" s="73" t="s">
        <v>11553</v>
      </c>
      <c r="I792" s="73" t="s">
        <v>14090</v>
      </c>
      <c r="K792">
        <v>870.83977900552486</v>
      </c>
      <c r="L792">
        <v>4.6835786719752213E-2</v>
      </c>
      <c r="Q792" s="219">
        <v>7.7424493554327887</v>
      </c>
      <c r="R792" s="219">
        <v>4.6835786719752213E-2</v>
      </c>
      <c r="T792" s="219">
        <v>2177.8453038674033</v>
      </c>
      <c r="U792" s="219">
        <v>4.6835786719752213E-2</v>
      </c>
      <c r="AC792">
        <v>1.7901473296500909</v>
      </c>
      <c r="AD792">
        <v>1.7212549707188662E-2</v>
      </c>
      <c r="AT792" s="219">
        <v>25.194106813996324</v>
      </c>
      <c r="AU792" s="219">
        <v>4.6835786719752213E-2</v>
      </c>
      <c r="AW792" s="260">
        <v>33</v>
      </c>
      <c r="AZ792" s="73">
        <v>1</v>
      </c>
      <c r="BA792" s="171">
        <v>58</v>
      </c>
      <c r="BD792" s="73" t="s">
        <v>14328</v>
      </c>
    </row>
    <row r="793" spans="1:56" x14ac:dyDescent="0.2">
      <c r="B793" s="43">
        <v>1</v>
      </c>
      <c r="C793" s="73" t="s">
        <v>14538</v>
      </c>
      <c r="G793" s="73" t="s">
        <v>12371</v>
      </c>
      <c r="H793" s="73" t="s">
        <v>11553</v>
      </c>
      <c r="I793" s="73" t="s">
        <v>14090</v>
      </c>
      <c r="K793">
        <v>870.83977900552486</v>
      </c>
      <c r="L793">
        <v>4.6835786719752213E-2</v>
      </c>
      <c r="Q793" s="219">
        <v>7.7424493554327887</v>
      </c>
      <c r="R793" s="219">
        <v>4.6835786719752213E-2</v>
      </c>
      <c r="T793" s="219">
        <v>2177.8453038674033</v>
      </c>
      <c r="U793" s="219">
        <v>4.6835786719752213E-2</v>
      </c>
      <c r="AC793">
        <v>1.7901473296500909</v>
      </c>
      <c r="AD793">
        <v>1.7212549707188662E-2</v>
      </c>
      <c r="AT793" s="219">
        <v>25.194106813996324</v>
      </c>
      <c r="AU793" s="219">
        <v>4.6835786719752213E-2</v>
      </c>
      <c r="AW793" s="260">
        <v>33</v>
      </c>
      <c r="AZ793" s="73">
        <v>1</v>
      </c>
      <c r="BA793" s="171">
        <v>45</v>
      </c>
      <c r="BD793" s="73" t="s">
        <v>14328</v>
      </c>
    </row>
    <row r="794" spans="1:56" x14ac:dyDescent="0.2">
      <c r="B794" s="43">
        <v>1</v>
      </c>
      <c r="C794" s="73" t="s">
        <v>14538</v>
      </c>
      <c r="G794" s="73" t="s">
        <v>12371</v>
      </c>
      <c r="H794" s="73" t="s">
        <v>11553</v>
      </c>
      <c r="I794" s="73" t="s">
        <v>14090</v>
      </c>
      <c r="K794">
        <v>870.83977900552486</v>
      </c>
      <c r="L794">
        <v>4.6835786719752213E-2</v>
      </c>
      <c r="Q794" s="219">
        <v>7.7424493554327887</v>
      </c>
      <c r="R794" s="219">
        <v>4.6835786719752213E-2</v>
      </c>
      <c r="T794" s="219">
        <v>2177.8453038674033</v>
      </c>
      <c r="U794" s="219">
        <v>4.6835786719752213E-2</v>
      </c>
      <c r="AC794">
        <v>1.7901473296500909</v>
      </c>
      <c r="AD794">
        <v>1.7212549707188662E-2</v>
      </c>
      <c r="AT794" s="219">
        <v>25.194106813996324</v>
      </c>
      <c r="AU794" s="219">
        <v>4.6835786719752213E-2</v>
      </c>
      <c r="AW794" s="260">
        <v>33</v>
      </c>
      <c r="AZ794" s="73">
        <v>1</v>
      </c>
      <c r="BA794" s="171">
        <v>278</v>
      </c>
      <c r="BD794" s="73" t="s">
        <v>14328</v>
      </c>
    </row>
    <row r="795" spans="1:56" x14ac:dyDescent="0.2">
      <c r="B795" s="43">
        <v>1</v>
      </c>
      <c r="C795" s="73" t="s">
        <v>14538</v>
      </c>
      <c r="G795" s="73" t="s">
        <v>12371</v>
      </c>
      <c r="H795" s="73" t="s">
        <v>11553</v>
      </c>
      <c r="I795" s="73" t="s">
        <v>14090</v>
      </c>
      <c r="K795">
        <v>870.83977900552486</v>
      </c>
      <c r="L795">
        <v>4.6835786719752213E-2</v>
      </c>
      <c r="Q795" s="219">
        <v>7.7424493554327887</v>
      </c>
      <c r="R795" s="219">
        <v>4.6835786719752213E-2</v>
      </c>
      <c r="T795" s="219">
        <v>2177.8453038674033</v>
      </c>
      <c r="U795" s="219">
        <v>4.6835786719752213E-2</v>
      </c>
      <c r="AC795">
        <v>1.7901473296500909</v>
      </c>
      <c r="AD795">
        <v>1.7212549707188662E-2</v>
      </c>
      <c r="AT795" s="219">
        <v>25.194106813996324</v>
      </c>
      <c r="AU795" s="219">
        <v>4.6835786719752213E-2</v>
      </c>
      <c r="AW795" s="260">
        <v>33</v>
      </c>
      <c r="AZ795" s="73">
        <v>1</v>
      </c>
      <c r="BA795" s="171">
        <v>115</v>
      </c>
      <c r="BD795" s="73" t="s">
        <v>14328</v>
      </c>
    </row>
    <row r="796" spans="1:56" x14ac:dyDescent="0.2">
      <c r="B796" s="43">
        <v>1</v>
      </c>
      <c r="C796" s="73" t="s">
        <v>14538</v>
      </c>
      <c r="G796" s="73" t="s">
        <v>12371</v>
      </c>
      <c r="H796" s="73" t="s">
        <v>11553</v>
      </c>
      <c r="I796" s="73" t="s">
        <v>14090</v>
      </c>
      <c r="K796">
        <v>870.83977900552486</v>
      </c>
      <c r="L796">
        <v>4.6835786719752213E-2</v>
      </c>
      <c r="Q796" s="219">
        <v>7.7424493554327887</v>
      </c>
      <c r="R796" s="219">
        <v>4.6835786719752213E-2</v>
      </c>
      <c r="T796" s="219">
        <v>2177.8453038674033</v>
      </c>
      <c r="U796" s="219">
        <v>4.6835786719752213E-2</v>
      </c>
      <c r="AC796">
        <v>1.7901473296500909</v>
      </c>
      <c r="AD796">
        <v>1.7212549707188662E-2</v>
      </c>
      <c r="AT796" s="219">
        <v>25.194106813996324</v>
      </c>
      <c r="AU796" s="219">
        <v>4.6835786719752213E-2</v>
      </c>
      <c r="AW796" s="260">
        <v>33</v>
      </c>
      <c r="AZ796" s="73">
        <v>1</v>
      </c>
      <c r="BA796" s="171">
        <v>232</v>
      </c>
      <c r="BD796" s="73" t="s">
        <v>14328</v>
      </c>
    </row>
    <row r="797" spans="1:56" x14ac:dyDescent="0.2">
      <c r="A797" s="73" t="s">
        <v>12647</v>
      </c>
      <c r="B797" s="43">
        <v>1</v>
      </c>
      <c r="C797" s="73" t="s">
        <v>200</v>
      </c>
      <c r="D797" t="s">
        <v>8636</v>
      </c>
      <c r="E797" t="s">
        <v>8640</v>
      </c>
      <c r="F797">
        <v>2018</v>
      </c>
      <c r="G797" s="73" t="s">
        <v>14091</v>
      </c>
      <c r="H797" s="73" t="s">
        <v>11553</v>
      </c>
      <c r="I797" s="73" t="s">
        <v>14092</v>
      </c>
    </row>
    <row r="798" spans="1:56" x14ac:dyDescent="0.2">
      <c r="A798" s="73" t="s">
        <v>17297</v>
      </c>
      <c r="B798" s="43">
        <v>1</v>
      </c>
      <c r="C798" s="73" t="s">
        <v>12265</v>
      </c>
      <c r="D798" t="s">
        <v>9194</v>
      </c>
      <c r="E798" t="s">
        <v>9199</v>
      </c>
      <c r="F798">
        <v>2017</v>
      </c>
      <c r="G798" s="73" t="s">
        <v>14093</v>
      </c>
      <c r="H798" s="73" t="s">
        <v>11553</v>
      </c>
      <c r="I798" s="73" t="s">
        <v>14094</v>
      </c>
      <c r="AZ798" s="73" t="s">
        <v>14431</v>
      </c>
    </row>
    <row r="799" spans="1:56" x14ac:dyDescent="0.2">
      <c r="A799" s="73" t="s">
        <v>17298</v>
      </c>
      <c r="B799" s="43">
        <v>1</v>
      </c>
      <c r="C799" s="73" t="s">
        <v>12265</v>
      </c>
      <c r="D799" t="s">
        <v>9724</v>
      </c>
      <c r="E799" t="s">
        <v>9728</v>
      </c>
      <c r="F799">
        <v>2018</v>
      </c>
      <c r="G799" s="73" t="s">
        <v>14078</v>
      </c>
      <c r="H799" s="73" t="s">
        <v>11553</v>
      </c>
      <c r="I799" s="73" t="s">
        <v>14095</v>
      </c>
      <c r="AZ799" s="11" t="s">
        <v>14349</v>
      </c>
      <c r="BA799" s="11">
        <v>-0.14799999999999999</v>
      </c>
    </row>
    <row r="800" spans="1:56" x14ac:dyDescent="0.2">
      <c r="B800" s="43">
        <v>1</v>
      </c>
      <c r="C800" s="73" t="s">
        <v>12265</v>
      </c>
      <c r="G800" s="73" t="s">
        <v>14074</v>
      </c>
      <c r="AZ800" s="11" t="s">
        <v>14349</v>
      </c>
      <c r="BA800" s="11">
        <v>-0.71399999999999997</v>
      </c>
    </row>
    <row r="801" spans="2:53" x14ac:dyDescent="0.2">
      <c r="B801" s="43">
        <v>1</v>
      </c>
      <c r="C801" s="73" t="s">
        <v>12265</v>
      </c>
      <c r="AZ801" s="11" t="s">
        <v>14349</v>
      </c>
      <c r="BA801" s="11">
        <v>0.05</v>
      </c>
    </row>
    <row r="802" spans="2:53" x14ac:dyDescent="0.2">
      <c r="B802" s="43">
        <v>1</v>
      </c>
      <c r="C802" s="73" t="s">
        <v>12265</v>
      </c>
      <c r="AZ802" s="11" t="s">
        <v>14349</v>
      </c>
      <c r="BA802" s="11">
        <v>0.27300000000000002</v>
      </c>
    </row>
    <row r="803" spans="2:53" x14ac:dyDescent="0.2">
      <c r="B803" s="43">
        <v>1</v>
      </c>
      <c r="C803" s="73" t="s">
        <v>12265</v>
      </c>
      <c r="M803" s="172"/>
      <c r="N803" s="152"/>
      <c r="O803" s="152"/>
      <c r="P803" s="152"/>
      <c r="Q803" s="152"/>
      <c r="R803" s="152"/>
      <c r="S803" s="152"/>
      <c r="T803" s="152"/>
      <c r="U803" s="152"/>
      <c r="V803" s="152"/>
      <c r="W803" s="152"/>
      <c r="X803" s="152"/>
      <c r="Y803" s="152"/>
      <c r="Z803" s="152"/>
      <c r="AA803" s="152"/>
      <c r="AB803" s="152"/>
      <c r="AC803" s="152"/>
      <c r="AD803" s="152"/>
      <c r="AE803" s="152"/>
      <c r="AZ803" s="11" t="s">
        <v>14349</v>
      </c>
      <c r="BA803" s="11">
        <v>0.76800000000000002</v>
      </c>
    </row>
    <row r="804" spans="2:53" x14ac:dyDescent="0.2">
      <c r="B804" s="43">
        <v>1</v>
      </c>
      <c r="C804" s="73" t="s">
        <v>12265</v>
      </c>
      <c r="M804" s="152"/>
      <c r="N804" s="152"/>
      <c r="O804" s="152"/>
      <c r="P804" s="152"/>
      <c r="Q804" s="152"/>
      <c r="R804" s="152"/>
      <c r="S804" s="152"/>
      <c r="T804" s="152"/>
      <c r="U804" s="152"/>
      <c r="V804" s="152"/>
      <c r="W804" s="152"/>
      <c r="X804" s="152"/>
      <c r="Y804" s="152"/>
      <c r="Z804" s="152"/>
      <c r="AA804" s="152"/>
      <c r="AB804" s="152"/>
      <c r="AC804" s="152"/>
      <c r="AD804" s="152"/>
      <c r="AE804" s="152"/>
      <c r="AZ804" s="11" t="s">
        <v>14349</v>
      </c>
      <c r="BA804" s="11">
        <v>-1.7999999999999999E-2</v>
      </c>
    </row>
    <row r="805" spans="2:53" x14ac:dyDescent="0.2">
      <c r="B805" s="43">
        <v>1</v>
      </c>
      <c r="C805" s="73" t="s">
        <v>12265</v>
      </c>
      <c r="M805" s="152"/>
      <c r="N805" s="152"/>
      <c r="O805" s="152"/>
      <c r="P805" s="152"/>
      <c r="Q805" s="152"/>
      <c r="R805" s="152"/>
      <c r="S805" s="152"/>
      <c r="T805" s="152"/>
      <c r="U805" s="152"/>
      <c r="V805" s="152"/>
      <c r="W805" s="152"/>
      <c r="X805" s="152"/>
      <c r="Y805" s="152"/>
      <c r="Z805" s="152"/>
      <c r="AA805" s="152"/>
      <c r="AB805" s="152"/>
      <c r="AC805" s="152"/>
      <c r="AD805" s="152"/>
      <c r="AE805" s="152"/>
      <c r="AZ805" s="11" t="s">
        <v>14349</v>
      </c>
      <c r="BA805" s="11">
        <v>-0.59399999999999997</v>
      </c>
    </row>
    <row r="806" spans="2:53" x14ac:dyDescent="0.2">
      <c r="B806" s="43">
        <v>1</v>
      </c>
      <c r="C806" s="73" t="s">
        <v>12265</v>
      </c>
      <c r="M806" s="152"/>
      <c r="N806" s="152"/>
      <c r="O806" s="152"/>
      <c r="P806" s="152"/>
      <c r="Q806" s="152"/>
      <c r="R806" s="152"/>
      <c r="S806" s="152"/>
      <c r="T806" s="152"/>
      <c r="U806" s="152"/>
      <c r="V806" s="152"/>
      <c r="W806" s="152"/>
      <c r="X806" s="152"/>
      <c r="Y806" s="152"/>
      <c r="Z806" s="152"/>
      <c r="AA806" s="152"/>
      <c r="AB806" s="152"/>
      <c r="AC806" s="152"/>
      <c r="AD806" s="152"/>
      <c r="AE806" s="152"/>
      <c r="AZ806" s="11" t="s">
        <v>14349</v>
      </c>
      <c r="BA806" s="11">
        <v>0.192</v>
      </c>
    </row>
    <row r="807" spans="2:53" x14ac:dyDescent="0.2">
      <c r="B807" s="43">
        <v>1</v>
      </c>
      <c r="C807" s="73" t="s">
        <v>12265</v>
      </c>
      <c r="M807" s="152"/>
      <c r="N807" s="152"/>
      <c r="O807" s="152"/>
      <c r="P807" s="152"/>
      <c r="Q807" s="152"/>
      <c r="R807" s="152"/>
      <c r="S807" s="152"/>
      <c r="T807" s="152"/>
      <c r="U807" s="152"/>
      <c r="V807" s="152"/>
      <c r="W807" s="152"/>
      <c r="X807" s="152"/>
      <c r="Y807" s="152"/>
      <c r="Z807" s="152"/>
      <c r="AA807" s="152"/>
      <c r="AB807" s="152"/>
      <c r="AC807" s="152"/>
      <c r="AD807" s="152"/>
      <c r="AE807" s="152"/>
      <c r="AZ807" s="11" t="s">
        <v>14349</v>
      </c>
      <c r="BA807" s="11">
        <v>0.40100000000000002</v>
      </c>
    </row>
    <row r="808" spans="2:53" x14ac:dyDescent="0.2">
      <c r="B808" s="43">
        <v>1</v>
      </c>
      <c r="C808" s="73" t="s">
        <v>12265</v>
      </c>
      <c r="M808" s="152"/>
      <c r="N808" s="152"/>
      <c r="O808" s="152"/>
      <c r="P808" s="152"/>
      <c r="Q808" s="152"/>
      <c r="R808" s="152"/>
      <c r="S808" s="152"/>
      <c r="T808" s="152"/>
      <c r="U808" s="152"/>
      <c r="V808" s="152"/>
      <c r="W808" s="152"/>
      <c r="X808" s="152"/>
      <c r="Y808" s="152"/>
      <c r="Z808" s="152"/>
      <c r="AA808" s="152"/>
      <c r="AB808" s="152"/>
      <c r="AC808" s="152"/>
      <c r="AD808" s="152"/>
      <c r="AE808" s="152"/>
      <c r="AZ808" s="11" t="s">
        <v>14349</v>
      </c>
      <c r="BA808" s="11">
        <v>1.292</v>
      </c>
    </row>
    <row r="809" spans="2:53" x14ac:dyDescent="0.2">
      <c r="B809" s="43">
        <v>1</v>
      </c>
      <c r="C809" s="73" t="s">
        <v>12265</v>
      </c>
      <c r="M809" s="152"/>
      <c r="N809" s="152"/>
      <c r="O809" s="152"/>
      <c r="P809" s="152"/>
      <c r="Q809" s="152"/>
      <c r="R809" s="152"/>
      <c r="S809" s="152"/>
      <c r="T809" s="152"/>
      <c r="U809" s="152"/>
      <c r="V809" s="152"/>
      <c r="W809" s="152"/>
      <c r="X809" s="152"/>
      <c r="Y809" s="152"/>
      <c r="Z809" s="152"/>
      <c r="AA809" s="152"/>
      <c r="AB809" s="152"/>
      <c r="AC809" s="152"/>
      <c r="AD809" s="152"/>
      <c r="AE809" s="152"/>
      <c r="AZ809" s="11" t="s">
        <v>14349</v>
      </c>
      <c r="BA809" s="11">
        <v>0.10100000000000001</v>
      </c>
    </row>
    <row r="810" spans="2:53" x14ac:dyDescent="0.2">
      <c r="B810" s="43">
        <v>1</v>
      </c>
      <c r="C810" s="73" t="s">
        <v>12265</v>
      </c>
      <c r="M810" s="152"/>
      <c r="N810" s="152"/>
      <c r="O810" s="152"/>
      <c r="P810" s="152"/>
      <c r="Q810" s="152"/>
      <c r="R810" s="152"/>
      <c r="S810" s="152"/>
      <c r="T810" s="152"/>
      <c r="U810" s="152"/>
      <c r="V810" s="152"/>
      <c r="W810" s="152"/>
      <c r="X810" s="152"/>
      <c r="Y810" s="152"/>
      <c r="Z810" s="152"/>
      <c r="AA810" s="152"/>
      <c r="AB810" s="152"/>
      <c r="AC810" s="152"/>
      <c r="AD810" s="152"/>
      <c r="AE810" s="152"/>
      <c r="AZ810" s="11" t="s">
        <v>14349</v>
      </c>
      <c r="BA810" s="11">
        <v>-0.41799999999999998</v>
      </c>
    </row>
    <row r="811" spans="2:53" x14ac:dyDescent="0.2">
      <c r="B811" s="43">
        <v>1</v>
      </c>
      <c r="C811" s="73" t="s">
        <v>12265</v>
      </c>
      <c r="M811" s="152"/>
      <c r="N811" s="152"/>
      <c r="O811" s="152"/>
      <c r="P811" s="152"/>
      <c r="Q811" s="152"/>
      <c r="R811" s="152"/>
      <c r="S811" s="152"/>
      <c r="T811" s="152"/>
      <c r="U811" s="152"/>
      <c r="V811" s="152"/>
      <c r="W811" s="152"/>
      <c r="X811" s="152"/>
      <c r="Y811" s="152"/>
      <c r="Z811" s="152"/>
      <c r="AA811" s="152"/>
      <c r="AB811" s="152"/>
      <c r="AC811" s="152"/>
      <c r="AD811" s="152"/>
      <c r="AE811" s="152"/>
      <c r="AZ811" s="11" t="s">
        <v>14349</v>
      </c>
      <c r="BA811" s="11">
        <v>0.21199999999999999</v>
      </c>
    </row>
    <row r="812" spans="2:53" x14ac:dyDescent="0.2">
      <c r="B812" s="43">
        <v>1</v>
      </c>
      <c r="C812" s="73" t="s">
        <v>12265</v>
      </c>
      <c r="AZ812" s="11" t="s">
        <v>14349</v>
      </c>
      <c r="BA812" s="11">
        <v>0.56799999999999995</v>
      </c>
    </row>
    <row r="813" spans="2:53" x14ac:dyDescent="0.2">
      <c r="B813" s="43">
        <v>1</v>
      </c>
      <c r="C813" s="73" t="s">
        <v>12265</v>
      </c>
      <c r="AZ813" s="11" t="s">
        <v>14349</v>
      </c>
      <c r="BA813" s="11">
        <v>1.857</v>
      </c>
    </row>
    <row r="814" spans="2:53" x14ac:dyDescent="0.2">
      <c r="B814" s="43">
        <v>1</v>
      </c>
      <c r="C814" s="73" t="s">
        <v>12265</v>
      </c>
      <c r="AZ814" s="11" t="s">
        <v>14349</v>
      </c>
      <c r="BA814" s="11">
        <v>-0.39900000000000002</v>
      </c>
    </row>
    <row r="815" spans="2:53" x14ac:dyDescent="0.2">
      <c r="B815" s="43">
        <v>1</v>
      </c>
      <c r="C815" s="73" t="s">
        <v>12265</v>
      </c>
      <c r="AZ815" s="11" t="s">
        <v>14349</v>
      </c>
      <c r="BA815" s="11">
        <v>-1.5840000000000001</v>
      </c>
    </row>
    <row r="816" spans="2:53" x14ac:dyDescent="0.2">
      <c r="B816" s="43">
        <v>1</v>
      </c>
      <c r="C816" s="73" t="s">
        <v>12265</v>
      </c>
      <c r="AZ816" s="11" t="s">
        <v>14349</v>
      </c>
      <c r="BA816" s="11">
        <v>0.34599999999999997</v>
      </c>
    </row>
    <row r="817" spans="2:53" x14ac:dyDescent="0.2">
      <c r="B817" s="43">
        <v>1</v>
      </c>
      <c r="C817" s="73" t="s">
        <v>12265</v>
      </c>
      <c r="AZ817" s="11" t="s">
        <v>14349</v>
      </c>
      <c r="BA817" s="11">
        <v>0.107</v>
      </c>
    </row>
    <row r="818" spans="2:53" x14ac:dyDescent="0.2">
      <c r="B818" s="43">
        <v>1</v>
      </c>
      <c r="C818" s="73" t="s">
        <v>12265</v>
      </c>
      <c r="AZ818" s="11" t="s">
        <v>14349</v>
      </c>
      <c r="BA818" s="11">
        <v>0.73</v>
      </c>
    </row>
    <row r="819" spans="2:53" x14ac:dyDescent="0.2">
      <c r="B819" s="43">
        <v>1</v>
      </c>
      <c r="C819" s="73" t="s">
        <v>12265</v>
      </c>
      <c r="AZ819" s="11" t="s">
        <v>14349</v>
      </c>
      <c r="BA819" s="11">
        <v>0.09</v>
      </c>
    </row>
    <row r="820" spans="2:53" x14ac:dyDescent="0.2">
      <c r="B820" s="43">
        <v>1</v>
      </c>
      <c r="C820" s="73" t="s">
        <v>12265</v>
      </c>
      <c r="AZ820" s="11" t="s">
        <v>14349</v>
      </c>
      <c r="BA820" s="11">
        <v>-1.4999999999999999E-2</v>
      </c>
    </row>
    <row r="821" spans="2:53" x14ac:dyDescent="0.2">
      <c r="B821" s="43">
        <v>1</v>
      </c>
      <c r="C821" s="73" t="s">
        <v>12265</v>
      </c>
      <c r="AZ821" s="11" t="s">
        <v>14349</v>
      </c>
      <c r="BA821" s="11">
        <v>0.47699999999999998</v>
      </c>
    </row>
    <row r="822" spans="2:53" x14ac:dyDescent="0.2">
      <c r="B822" s="43">
        <v>1</v>
      </c>
      <c r="C822" s="73" t="s">
        <v>12265</v>
      </c>
      <c r="AZ822" s="11" t="s">
        <v>14349</v>
      </c>
      <c r="BA822" s="11">
        <v>-0.23</v>
      </c>
    </row>
    <row r="823" spans="2:53" x14ac:dyDescent="0.2">
      <c r="B823" s="43">
        <v>1</v>
      </c>
      <c r="C823" s="73" t="s">
        <v>12265</v>
      </c>
      <c r="AZ823" s="11" t="s">
        <v>14349</v>
      </c>
      <c r="BA823" s="11">
        <v>0.39900000000000002</v>
      </c>
    </row>
    <row r="824" spans="2:53" x14ac:dyDescent="0.2">
      <c r="B824" s="43">
        <v>1</v>
      </c>
      <c r="C824" s="73" t="s">
        <v>12265</v>
      </c>
      <c r="AZ824" s="11" t="s">
        <v>14349</v>
      </c>
      <c r="BA824" s="11">
        <v>0.111</v>
      </c>
    </row>
    <row r="825" spans="2:53" x14ac:dyDescent="0.2">
      <c r="B825" s="43">
        <v>1</v>
      </c>
      <c r="C825" s="73" t="s">
        <v>12265</v>
      </c>
      <c r="AZ825" s="11" t="s">
        <v>14349</v>
      </c>
      <c r="BA825" s="11">
        <v>-0.40699999999999997</v>
      </c>
    </row>
    <row r="826" spans="2:53" x14ac:dyDescent="0.2">
      <c r="B826" s="43">
        <v>1</v>
      </c>
      <c r="C826" s="73" t="s">
        <v>12265</v>
      </c>
      <c r="AZ826" s="11" t="s">
        <v>14349</v>
      </c>
      <c r="BA826" s="11">
        <v>0.35099999999999998</v>
      </c>
    </row>
    <row r="827" spans="2:53" x14ac:dyDescent="0.2">
      <c r="B827" s="43">
        <v>1</v>
      </c>
      <c r="C827" s="73" t="s">
        <v>12265</v>
      </c>
      <c r="AZ827" s="11" t="s">
        <v>14349</v>
      </c>
      <c r="BA827" s="11">
        <v>0.45</v>
      </c>
    </row>
    <row r="828" spans="2:53" x14ac:dyDescent="0.2">
      <c r="B828" s="43">
        <v>1</v>
      </c>
      <c r="C828" s="73" t="s">
        <v>12265</v>
      </c>
      <c r="AZ828" s="11" t="s">
        <v>14349</v>
      </c>
      <c r="BA828" s="11">
        <v>1.4870000000000001</v>
      </c>
    </row>
    <row r="829" spans="2:53" x14ac:dyDescent="0.2">
      <c r="B829" s="43">
        <v>1</v>
      </c>
      <c r="C829" s="73" t="s">
        <v>12265</v>
      </c>
      <c r="AZ829" s="11" t="s">
        <v>14349</v>
      </c>
      <c r="BA829" s="11">
        <v>1.802</v>
      </c>
    </row>
    <row r="830" spans="2:53" x14ac:dyDescent="0.2">
      <c r="B830" s="43">
        <v>1</v>
      </c>
      <c r="C830" s="73" t="s">
        <v>12265</v>
      </c>
      <c r="AZ830" s="11" t="s">
        <v>14349</v>
      </c>
      <c r="BA830" s="11">
        <v>0.81799999999999995</v>
      </c>
    </row>
    <row r="831" spans="2:53" x14ac:dyDescent="0.2">
      <c r="B831" s="43">
        <v>1</v>
      </c>
      <c r="C831" s="73" t="s">
        <v>12265</v>
      </c>
      <c r="AZ831" s="11" t="s">
        <v>14349</v>
      </c>
      <c r="BA831" s="11">
        <v>2.3879999999999999</v>
      </c>
    </row>
    <row r="832" spans="2:53" x14ac:dyDescent="0.2">
      <c r="B832" s="43">
        <v>1</v>
      </c>
      <c r="C832" s="73" t="s">
        <v>12265</v>
      </c>
      <c r="AZ832" s="11" t="s">
        <v>14349</v>
      </c>
      <c r="BA832" s="11">
        <v>2.258</v>
      </c>
    </row>
    <row r="833" spans="2:53" x14ac:dyDescent="0.2">
      <c r="B833" s="43">
        <v>1</v>
      </c>
      <c r="C833" s="73" t="s">
        <v>12265</v>
      </c>
      <c r="AZ833" s="11" t="s">
        <v>14349</v>
      </c>
      <c r="BA833" s="11">
        <v>2.3820000000000001</v>
      </c>
    </row>
    <row r="834" spans="2:53" x14ac:dyDescent="0.2">
      <c r="B834" s="43">
        <v>1</v>
      </c>
      <c r="C834" s="73" t="s">
        <v>12265</v>
      </c>
      <c r="AZ834" s="11" t="s">
        <v>14349</v>
      </c>
      <c r="BA834" s="11">
        <v>1.883</v>
      </c>
    </row>
    <row r="835" spans="2:53" x14ac:dyDescent="0.2">
      <c r="B835" s="43">
        <v>1</v>
      </c>
      <c r="C835" s="73" t="s">
        <v>12265</v>
      </c>
      <c r="AZ835" s="11" t="s">
        <v>14349</v>
      </c>
      <c r="BA835" s="11">
        <v>1.857</v>
      </c>
    </row>
    <row r="836" spans="2:53" x14ac:dyDescent="0.2">
      <c r="B836" s="43">
        <v>1</v>
      </c>
      <c r="C836" s="73" t="s">
        <v>12265</v>
      </c>
      <c r="AZ836" s="11" t="s">
        <v>14349</v>
      </c>
      <c r="BA836" s="11">
        <v>1.627</v>
      </c>
    </row>
    <row r="837" spans="2:53" x14ac:dyDescent="0.2">
      <c r="B837" s="43">
        <v>1</v>
      </c>
      <c r="C837" s="73" t="s">
        <v>12265</v>
      </c>
      <c r="AZ837" s="11" t="s">
        <v>14349</v>
      </c>
      <c r="BA837" s="11">
        <v>2.2069999999999999</v>
      </c>
    </row>
    <row r="838" spans="2:53" x14ac:dyDescent="0.2">
      <c r="B838" s="43">
        <v>1</v>
      </c>
      <c r="C838" s="73" t="s">
        <v>12265</v>
      </c>
      <c r="AZ838" s="11" t="s">
        <v>14349</v>
      </c>
      <c r="BA838" s="11">
        <v>1.849</v>
      </c>
    </row>
    <row r="839" spans="2:53" x14ac:dyDescent="0.2">
      <c r="B839" s="43">
        <v>1</v>
      </c>
      <c r="C839" s="73" t="s">
        <v>12265</v>
      </c>
      <c r="AZ839" s="11" t="s">
        <v>14349</v>
      </c>
      <c r="BA839" s="11">
        <v>1.6220000000000001</v>
      </c>
    </row>
    <row r="840" spans="2:53" x14ac:dyDescent="0.2">
      <c r="B840" s="43">
        <v>1</v>
      </c>
      <c r="C840" s="73" t="s">
        <v>12265</v>
      </c>
      <c r="AZ840" s="11" t="s">
        <v>14349</v>
      </c>
      <c r="BA840" s="11">
        <v>1.0649999999999999</v>
      </c>
    </row>
    <row r="841" spans="2:53" x14ac:dyDescent="0.2">
      <c r="B841" s="43">
        <v>1</v>
      </c>
      <c r="C841" s="73" t="s">
        <v>12265</v>
      </c>
      <c r="AZ841" s="11" t="s">
        <v>14349</v>
      </c>
      <c r="BA841" s="11">
        <v>1.6950000000000001</v>
      </c>
    </row>
    <row r="842" spans="2:53" x14ac:dyDescent="0.2">
      <c r="B842" s="43">
        <v>1</v>
      </c>
      <c r="C842" s="73" t="s">
        <v>12265</v>
      </c>
      <c r="AZ842" s="11" t="s">
        <v>14349</v>
      </c>
      <c r="BA842" s="11">
        <v>2.1749999999999998</v>
      </c>
    </row>
    <row r="843" spans="2:53" x14ac:dyDescent="0.2">
      <c r="B843" s="43">
        <v>1</v>
      </c>
      <c r="C843" s="73" t="s">
        <v>12265</v>
      </c>
      <c r="AZ843" s="11" t="s">
        <v>14349</v>
      </c>
      <c r="BA843" s="11">
        <v>2.6080000000000001</v>
      </c>
    </row>
    <row r="844" spans="2:53" x14ac:dyDescent="0.2">
      <c r="B844" s="43">
        <v>1</v>
      </c>
      <c r="C844" s="73" t="s">
        <v>12265</v>
      </c>
      <c r="D844" s="73"/>
      <c r="E844" s="73"/>
      <c r="F844" s="73"/>
      <c r="AZ844" s="11" t="s">
        <v>14349</v>
      </c>
      <c r="BA844" s="11">
        <v>1.196</v>
      </c>
    </row>
    <row r="845" spans="2:53" x14ac:dyDescent="0.2">
      <c r="B845" s="43">
        <v>1</v>
      </c>
      <c r="C845" s="73" t="s">
        <v>12265</v>
      </c>
      <c r="D845" s="73"/>
      <c r="E845" s="73"/>
      <c r="F845" s="73"/>
      <c r="AZ845" s="11" t="s">
        <v>14349</v>
      </c>
      <c r="BA845" s="11">
        <v>0.49299999999999999</v>
      </c>
    </row>
    <row r="846" spans="2:53" x14ac:dyDescent="0.2">
      <c r="B846" s="43">
        <v>1</v>
      </c>
      <c r="C846" s="73" t="s">
        <v>12265</v>
      </c>
      <c r="D846" s="73"/>
      <c r="E846" s="73"/>
      <c r="F846" s="73"/>
      <c r="AZ846" s="11" t="s">
        <v>14349</v>
      </c>
      <c r="BA846" s="11">
        <v>1.4379999999999999</v>
      </c>
    </row>
    <row r="847" spans="2:53" x14ac:dyDescent="0.2">
      <c r="B847" s="43">
        <v>1</v>
      </c>
      <c r="C847" s="73" t="s">
        <v>12265</v>
      </c>
      <c r="D847" s="73"/>
      <c r="E847" s="73"/>
      <c r="F847" s="73"/>
      <c r="AZ847" s="11" t="s">
        <v>14349</v>
      </c>
      <c r="BA847" s="11">
        <v>1.7250000000000001</v>
      </c>
    </row>
    <row r="848" spans="2:53" x14ac:dyDescent="0.2">
      <c r="B848" s="43">
        <v>1</v>
      </c>
      <c r="C848" s="73" t="s">
        <v>12265</v>
      </c>
      <c r="D848" s="73"/>
      <c r="E848" s="73"/>
      <c r="F848" s="73"/>
      <c r="AZ848" s="11" t="s">
        <v>14349</v>
      </c>
      <c r="BA848" s="11">
        <v>1.454</v>
      </c>
    </row>
    <row r="849" spans="2:53" x14ac:dyDescent="0.2">
      <c r="B849" s="43">
        <v>1</v>
      </c>
      <c r="C849" s="73" t="s">
        <v>12265</v>
      </c>
      <c r="D849" s="73"/>
      <c r="E849" s="73"/>
      <c r="F849" s="73"/>
      <c r="AZ849" s="11" t="s">
        <v>14349</v>
      </c>
      <c r="BA849" s="11">
        <v>1.071</v>
      </c>
    </row>
    <row r="850" spans="2:53" x14ac:dyDescent="0.2">
      <c r="B850" s="43">
        <v>1</v>
      </c>
      <c r="C850" s="73" t="s">
        <v>12265</v>
      </c>
      <c r="D850" s="73"/>
      <c r="E850" s="73"/>
      <c r="F850" s="73"/>
      <c r="AZ850" s="11" t="s">
        <v>14349</v>
      </c>
      <c r="BA850" s="11">
        <v>0.23799999999999999</v>
      </c>
    </row>
    <row r="851" spans="2:53" x14ac:dyDescent="0.2">
      <c r="B851" s="43">
        <v>1</v>
      </c>
      <c r="C851" s="73" t="s">
        <v>12265</v>
      </c>
      <c r="D851" s="73"/>
      <c r="E851" s="73"/>
      <c r="F851" s="73"/>
      <c r="AZ851" s="11" t="s">
        <v>14349</v>
      </c>
      <c r="BA851" s="11">
        <v>1.3149999999999999</v>
      </c>
    </row>
    <row r="852" spans="2:53" x14ac:dyDescent="0.2">
      <c r="B852" s="43">
        <v>1</v>
      </c>
      <c r="C852" s="73" t="s">
        <v>12265</v>
      </c>
      <c r="AZ852" s="11" t="s">
        <v>14349</v>
      </c>
      <c r="BA852" s="11">
        <v>1.746</v>
      </c>
    </row>
    <row r="853" spans="2:53" x14ac:dyDescent="0.2">
      <c r="B853" s="43">
        <v>1</v>
      </c>
      <c r="C853" s="73" t="s">
        <v>12265</v>
      </c>
      <c r="AZ853" s="11" t="s">
        <v>14349</v>
      </c>
      <c r="BA853" s="11">
        <v>1.5489999999999999</v>
      </c>
    </row>
    <row r="854" spans="2:53" x14ac:dyDescent="0.2">
      <c r="B854" s="43">
        <v>1</v>
      </c>
      <c r="C854" s="73" t="s">
        <v>12265</v>
      </c>
      <c r="AZ854" s="11" t="s">
        <v>14349</v>
      </c>
      <c r="BA854" s="11">
        <v>1.208</v>
      </c>
    </row>
    <row r="855" spans="2:53" x14ac:dyDescent="0.2">
      <c r="B855" s="43">
        <v>1</v>
      </c>
      <c r="C855" s="73" t="s">
        <v>12265</v>
      </c>
      <c r="AZ855" s="11" t="s">
        <v>14349</v>
      </c>
      <c r="BA855" s="11">
        <v>0.89400000000000002</v>
      </c>
    </row>
    <row r="856" spans="2:53" x14ac:dyDescent="0.2">
      <c r="B856" s="43">
        <v>1</v>
      </c>
      <c r="C856" s="73" t="s">
        <v>12265</v>
      </c>
      <c r="AZ856" s="11" t="s">
        <v>14349</v>
      </c>
      <c r="BA856" s="11">
        <v>1.653</v>
      </c>
    </row>
    <row r="857" spans="2:53" x14ac:dyDescent="0.2">
      <c r="B857" s="43">
        <v>1</v>
      </c>
      <c r="C857" s="73" t="s">
        <v>12265</v>
      </c>
      <c r="AZ857" s="11" t="s">
        <v>14349</v>
      </c>
      <c r="BA857" s="11">
        <v>1.056</v>
      </c>
    </row>
    <row r="858" spans="2:53" x14ac:dyDescent="0.2">
      <c r="B858" s="43">
        <v>1</v>
      </c>
      <c r="C858" s="73" t="s">
        <v>12265</v>
      </c>
      <c r="AZ858" s="11" t="s">
        <v>14349</v>
      </c>
      <c r="BA858" s="11">
        <v>1.095</v>
      </c>
    </row>
    <row r="859" spans="2:53" x14ac:dyDescent="0.2">
      <c r="B859" s="43">
        <v>1</v>
      </c>
      <c r="C859" s="73" t="s">
        <v>12265</v>
      </c>
      <c r="AZ859" s="11" t="s">
        <v>14349</v>
      </c>
      <c r="BA859" s="11">
        <v>-1.232</v>
      </c>
    </row>
    <row r="860" spans="2:53" x14ac:dyDescent="0.2">
      <c r="B860" s="43">
        <v>1</v>
      </c>
      <c r="C860" s="73" t="s">
        <v>12265</v>
      </c>
      <c r="AZ860" s="11" t="s">
        <v>14349</v>
      </c>
      <c r="BA860" s="11">
        <v>-2.6560000000000001</v>
      </c>
    </row>
    <row r="861" spans="2:53" x14ac:dyDescent="0.2">
      <c r="B861" s="43">
        <v>1</v>
      </c>
      <c r="C861" s="73" t="s">
        <v>12265</v>
      </c>
      <c r="AZ861" s="11" t="s">
        <v>14349</v>
      </c>
      <c r="BA861" s="11">
        <v>-0.68600000000000005</v>
      </c>
    </row>
    <row r="862" spans="2:53" x14ac:dyDescent="0.2">
      <c r="B862" s="43">
        <v>1</v>
      </c>
      <c r="C862" s="73" t="s">
        <v>12265</v>
      </c>
      <c r="AZ862" s="11" t="s">
        <v>14349</v>
      </c>
      <c r="BA862" s="11">
        <v>-0.223</v>
      </c>
    </row>
    <row r="863" spans="2:53" x14ac:dyDescent="0.2">
      <c r="B863" s="43">
        <v>1</v>
      </c>
      <c r="C863" s="73" t="s">
        <v>12265</v>
      </c>
      <c r="AZ863" s="11" t="s">
        <v>14349</v>
      </c>
      <c r="BA863" s="11">
        <v>1.738</v>
      </c>
    </row>
    <row r="864" spans="2:53" x14ac:dyDescent="0.2">
      <c r="B864" s="43">
        <v>1</v>
      </c>
      <c r="C864" s="73" t="s">
        <v>12265</v>
      </c>
      <c r="AZ864" s="11" t="s">
        <v>14349</v>
      </c>
      <c r="BA864" s="11">
        <v>-0.39</v>
      </c>
    </row>
    <row r="865" spans="2:53" x14ac:dyDescent="0.2">
      <c r="B865" s="43">
        <v>1</v>
      </c>
      <c r="C865" s="73" t="s">
        <v>12265</v>
      </c>
      <c r="AZ865" s="11" t="s">
        <v>14349</v>
      </c>
      <c r="BA865" s="11">
        <v>-1.0129999999999999</v>
      </c>
    </row>
    <row r="866" spans="2:53" x14ac:dyDescent="0.2">
      <c r="B866" s="43">
        <v>1</v>
      </c>
      <c r="C866" s="73" t="s">
        <v>12265</v>
      </c>
      <c r="AZ866" s="11" t="s">
        <v>14349</v>
      </c>
      <c r="BA866" s="11">
        <v>0.41399999999999998</v>
      </c>
    </row>
    <row r="867" spans="2:53" x14ac:dyDescent="0.2">
      <c r="B867" s="43">
        <v>1</v>
      </c>
      <c r="C867" s="73" t="s">
        <v>12265</v>
      </c>
      <c r="AZ867" s="11" t="s">
        <v>14349</v>
      </c>
      <c r="BA867" s="11">
        <v>-0.59799999999999998</v>
      </c>
    </row>
    <row r="868" spans="2:53" x14ac:dyDescent="0.2">
      <c r="B868" s="43">
        <v>1</v>
      </c>
      <c r="C868" s="73" t="s">
        <v>12265</v>
      </c>
      <c r="AZ868" s="11" t="s">
        <v>14349</v>
      </c>
      <c r="BA868" s="11">
        <v>0.53800000000000003</v>
      </c>
    </row>
    <row r="869" spans="2:53" x14ac:dyDescent="0.2">
      <c r="B869" s="43">
        <v>1</v>
      </c>
      <c r="C869" s="73" t="s">
        <v>12265</v>
      </c>
      <c r="AZ869" s="11" t="s">
        <v>14349</v>
      </c>
      <c r="BA869" s="11">
        <v>-0.94499999999999995</v>
      </c>
    </row>
    <row r="870" spans="2:53" x14ac:dyDescent="0.2">
      <c r="B870" s="43">
        <v>1</v>
      </c>
      <c r="C870" s="73" t="s">
        <v>12265</v>
      </c>
      <c r="AZ870" s="11" t="s">
        <v>14349</v>
      </c>
      <c r="BA870" s="11">
        <v>-2.7240000000000002</v>
      </c>
    </row>
    <row r="871" spans="2:53" x14ac:dyDescent="0.2">
      <c r="B871" s="43">
        <v>1</v>
      </c>
      <c r="C871" s="73" t="s">
        <v>12265</v>
      </c>
      <c r="AZ871" s="11" t="s">
        <v>14349</v>
      </c>
      <c r="BA871" s="11">
        <v>4.8000000000000001E-2</v>
      </c>
    </row>
    <row r="872" spans="2:53" x14ac:dyDescent="0.2">
      <c r="B872" s="43">
        <v>1</v>
      </c>
      <c r="C872" s="73" t="s">
        <v>12265</v>
      </c>
      <c r="AZ872" s="11" t="s">
        <v>14349</v>
      </c>
      <c r="BA872" s="11">
        <v>2.4E-2</v>
      </c>
    </row>
    <row r="873" spans="2:53" x14ac:dyDescent="0.2">
      <c r="B873" s="43">
        <v>1</v>
      </c>
      <c r="C873" s="73" t="s">
        <v>12265</v>
      </c>
      <c r="AZ873" s="11" t="s">
        <v>14349</v>
      </c>
      <c r="BA873" s="11">
        <v>0.56599999999999995</v>
      </c>
    </row>
    <row r="874" spans="2:53" x14ac:dyDescent="0.2">
      <c r="B874" s="43">
        <v>1</v>
      </c>
      <c r="C874" s="73" t="s">
        <v>12265</v>
      </c>
      <c r="AZ874" s="11" t="s">
        <v>14349</v>
      </c>
      <c r="BA874" s="11">
        <v>-0.7</v>
      </c>
    </row>
    <row r="875" spans="2:53" x14ac:dyDescent="0.2">
      <c r="B875" s="43">
        <v>1</v>
      </c>
      <c r="C875" s="73" t="s">
        <v>12265</v>
      </c>
      <c r="AZ875" s="11" t="s">
        <v>14349</v>
      </c>
      <c r="BA875" s="11">
        <v>-1.673</v>
      </c>
    </row>
    <row r="876" spans="2:53" x14ac:dyDescent="0.2">
      <c r="B876" s="43">
        <v>1</v>
      </c>
      <c r="C876" s="73" t="s">
        <v>12265</v>
      </c>
      <c r="AZ876" s="11" t="s">
        <v>14349</v>
      </c>
      <c r="BA876" s="11">
        <v>-0.161</v>
      </c>
    </row>
    <row r="877" spans="2:53" x14ac:dyDescent="0.2">
      <c r="B877" s="43">
        <v>1</v>
      </c>
      <c r="C877" s="73" t="s">
        <v>12265</v>
      </c>
      <c r="AZ877" s="11" t="s">
        <v>14349</v>
      </c>
      <c r="BA877" s="11">
        <v>-0.16700000000000001</v>
      </c>
    </row>
    <row r="878" spans="2:53" x14ac:dyDescent="0.2">
      <c r="B878" s="43">
        <v>1</v>
      </c>
      <c r="C878" s="73" t="s">
        <v>12265</v>
      </c>
      <c r="AZ878" s="11" t="s">
        <v>14349</v>
      </c>
      <c r="BA878" s="11">
        <v>0.93899999999999995</v>
      </c>
    </row>
    <row r="879" spans="2:53" x14ac:dyDescent="0.2">
      <c r="B879" s="43">
        <v>1</v>
      </c>
      <c r="C879" s="73" t="s">
        <v>12265</v>
      </c>
      <c r="AZ879" s="11" t="s">
        <v>14349</v>
      </c>
      <c r="BA879" s="11">
        <v>0.95699999999999996</v>
      </c>
    </row>
    <row r="880" spans="2:53" x14ac:dyDescent="0.2">
      <c r="B880" s="43">
        <v>1</v>
      </c>
      <c r="C880" s="73" t="s">
        <v>12265</v>
      </c>
      <c r="AZ880" s="11" t="s">
        <v>14349</v>
      </c>
      <c r="BA880" s="11">
        <v>-0.13100000000000001</v>
      </c>
    </row>
    <row r="881" spans="2:53" x14ac:dyDescent="0.2">
      <c r="B881" s="43">
        <v>1</v>
      </c>
      <c r="C881" s="73" t="s">
        <v>12265</v>
      </c>
      <c r="AZ881" s="11" t="s">
        <v>14349</v>
      </c>
      <c r="BA881" s="11">
        <v>1.8009999999999999</v>
      </c>
    </row>
    <row r="882" spans="2:53" x14ac:dyDescent="0.2">
      <c r="B882" s="43">
        <v>1</v>
      </c>
      <c r="C882" s="73" t="s">
        <v>12265</v>
      </c>
      <c r="AZ882" s="11" t="s">
        <v>14349</v>
      </c>
      <c r="BA882" s="11">
        <v>1.238</v>
      </c>
    </row>
    <row r="883" spans="2:53" x14ac:dyDescent="0.2">
      <c r="B883" s="43">
        <v>1</v>
      </c>
      <c r="C883" s="73" t="s">
        <v>12265</v>
      </c>
      <c r="AZ883" s="11" t="s">
        <v>14349</v>
      </c>
      <c r="BA883" s="11">
        <v>0.48499999999999999</v>
      </c>
    </row>
    <row r="884" spans="2:53" x14ac:dyDescent="0.2">
      <c r="B884" s="43">
        <v>1</v>
      </c>
      <c r="C884" s="73" t="s">
        <v>12265</v>
      </c>
      <c r="AZ884" s="11" t="s">
        <v>14349</v>
      </c>
      <c r="BA884" s="11">
        <v>1.1220000000000001</v>
      </c>
    </row>
    <row r="885" spans="2:53" x14ac:dyDescent="0.2">
      <c r="B885" s="43">
        <v>1</v>
      </c>
      <c r="C885" s="73" t="s">
        <v>12265</v>
      </c>
      <c r="AZ885" s="11" t="s">
        <v>14349</v>
      </c>
      <c r="BA885" s="11">
        <v>1.095</v>
      </c>
    </row>
    <row r="886" spans="2:53" x14ac:dyDescent="0.2">
      <c r="B886" s="43">
        <v>1</v>
      </c>
      <c r="C886" s="73" t="s">
        <v>12265</v>
      </c>
      <c r="AZ886" s="11" t="s">
        <v>14349</v>
      </c>
      <c r="BA886" s="11">
        <v>1.1859999999999999</v>
      </c>
    </row>
    <row r="887" spans="2:53" x14ac:dyDescent="0.2">
      <c r="B887" s="43">
        <v>1</v>
      </c>
      <c r="C887" s="73" t="s">
        <v>12265</v>
      </c>
      <c r="AZ887" s="11" t="s">
        <v>14349</v>
      </c>
      <c r="BA887" s="11">
        <v>1.081</v>
      </c>
    </row>
    <row r="888" spans="2:53" x14ac:dyDescent="0.2">
      <c r="B888" s="43">
        <v>1</v>
      </c>
      <c r="C888" s="73" t="s">
        <v>12265</v>
      </c>
      <c r="AZ888" s="11" t="s">
        <v>14349</v>
      </c>
      <c r="BA888" s="11">
        <v>1.0169999999999999</v>
      </c>
    </row>
    <row r="889" spans="2:53" x14ac:dyDescent="0.2">
      <c r="B889" s="43">
        <v>1</v>
      </c>
      <c r="C889" s="73" t="s">
        <v>12265</v>
      </c>
      <c r="AZ889" s="11" t="s">
        <v>14349</v>
      </c>
      <c r="BA889" s="11">
        <v>1.095</v>
      </c>
    </row>
    <row r="890" spans="2:53" x14ac:dyDescent="0.2">
      <c r="B890" s="43">
        <v>1</v>
      </c>
      <c r="C890" s="73" t="s">
        <v>12265</v>
      </c>
      <c r="AZ890" s="11" t="s">
        <v>14349</v>
      </c>
      <c r="BA890" s="11">
        <v>0.93</v>
      </c>
    </row>
    <row r="891" spans="2:53" x14ac:dyDescent="0.2">
      <c r="B891" s="43">
        <v>1</v>
      </c>
      <c r="C891" s="73" t="s">
        <v>12265</v>
      </c>
      <c r="AZ891" s="11" t="s">
        <v>14349</v>
      </c>
      <c r="BA891" s="11">
        <v>1.454</v>
      </c>
    </row>
    <row r="892" spans="2:53" x14ac:dyDescent="0.2">
      <c r="B892" s="43">
        <v>1</v>
      </c>
      <c r="C892" s="73" t="s">
        <v>12265</v>
      </c>
      <c r="AZ892" s="11" t="s">
        <v>14349</v>
      </c>
      <c r="BA892" s="11">
        <v>0.87</v>
      </c>
    </row>
    <row r="893" spans="2:53" x14ac:dyDescent="0.2">
      <c r="B893" s="43">
        <v>1</v>
      </c>
      <c r="C893" s="73" t="s">
        <v>12265</v>
      </c>
      <c r="AZ893" s="11" t="s">
        <v>14349</v>
      </c>
      <c r="BA893" s="11">
        <v>0.59499999999999997</v>
      </c>
    </row>
    <row r="894" spans="2:53" x14ac:dyDescent="0.2">
      <c r="B894" s="43">
        <v>1</v>
      </c>
      <c r="C894" s="73" t="s">
        <v>12265</v>
      </c>
      <c r="AZ894" s="11" t="s">
        <v>14349</v>
      </c>
      <c r="BA894" s="11">
        <v>0.37</v>
      </c>
    </row>
    <row r="895" spans="2:53" x14ac:dyDescent="0.2">
      <c r="B895" s="43">
        <v>1</v>
      </c>
      <c r="C895" s="73" t="s">
        <v>12265</v>
      </c>
      <c r="AZ895" s="11" t="s">
        <v>14349</v>
      </c>
      <c r="BA895" s="11">
        <v>0.85399999999999998</v>
      </c>
    </row>
    <row r="896" spans="2:53" x14ac:dyDescent="0.2">
      <c r="B896" s="43">
        <v>1</v>
      </c>
      <c r="C896" s="73" t="s">
        <v>12265</v>
      </c>
      <c r="AZ896" s="11" t="s">
        <v>14349</v>
      </c>
      <c r="BA896" s="11">
        <v>0.39900000000000002</v>
      </c>
    </row>
    <row r="897" spans="2:53" x14ac:dyDescent="0.2">
      <c r="B897" s="43">
        <v>1</v>
      </c>
      <c r="C897" s="73" t="s">
        <v>12265</v>
      </c>
      <c r="AZ897" s="11" t="s">
        <v>14349</v>
      </c>
      <c r="BA897" s="11">
        <v>-0.219</v>
      </c>
    </row>
    <row r="898" spans="2:53" x14ac:dyDescent="0.2">
      <c r="B898" s="43">
        <v>1</v>
      </c>
      <c r="C898" s="73" t="s">
        <v>12265</v>
      </c>
      <c r="AZ898" s="11" t="s">
        <v>14349</v>
      </c>
      <c r="BA898" s="11">
        <v>2.19</v>
      </c>
    </row>
    <row r="899" spans="2:53" x14ac:dyDescent="0.2">
      <c r="B899" s="43">
        <v>1</v>
      </c>
      <c r="C899" s="73" t="s">
        <v>12265</v>
      </c>
      <c r="AZ899" s="11" t="s">
        <v>14349</v>
      </c>
      <c r="BA899" s="11">
        <v>2.1349999999999998</v>
      </c>
    </row>
    <row r="900" spans="2:53" x14ac:dyDescent="0.2">
      <c r="B900" s="43">
        <v>1</v>
      </c>
      <c r="C900" s="73" t="s">
        <v>12265</v>
      </c>
      <c r="AZ900" s="11" t="s">
        <v>14349</v>
      </c>
      <c r="BA900" s="11">
        <v>1.732</v>
      </c>
    </row>
    <row r="901" spans="2:53" x14ac:dyDescent="0.2">
      <c r="B901" s="43">
        <v>1</v>
      </c>
      <c r="C901" s="73" t="s">
        <v>12265</v>
      </c>
      <c r="AZ901" s="11" t="s">
        <v>14349</v>
      </c>
      <c r="BA901" s="11">
        <v>3.0640000000000001</v>
      </c>
    </row>
    <row r="902" spans="2:53" x14ac:dyDescent="0.2">
      <c r="B902" s="43">
        <v>1</v>
      </c>
      <c r="C902" s="73" t="s">
        <v>12265</v>
      </c>
      <c r="AZ902" s="11" t="s">
        <v>14349</v>
      </c>
      <c r="BA902" s="11">
        <v>1.546</v>
      </c>
    </row>
    <row r="903" spans="2:53" x14ac:dyDescent="0.2">
      <c r="B903" s="43">
        <v>1</v>
      </c>
      <c r="C903" s="73" t="s">
        <v>12265</v>
      </c>
      <c r="AZ903" s="11" t="s">
        <v>14349</v>
      </c>
      <c r="BA903" s="11" t="s">
        <v>12145</v>
      </c>
    </row>
    <row r="904" spans="2:53" x14ac:dyDescent="0.2">
      <c r="B904" s="43">
        <v>1</v>
      </c>
      <c r="C904" s="73" t="s">
        <v>12265</v>
      </c>
      <c r="AZ904" s="11" t="s">
        <v>14349</v>
      </c>
      <c r="BA904" s="11">
        <v>1.9990000000000001</v>
      </c>
    </row>
    <row r="905" spans="2:53" x14ac:dyDescent="0.2">
      <c r="B905" s="43">
        <v>1</v>
      </c>
      <c r="C905" s="73" t="s">
        <v>12265</v>
      </c>
      <c r="AZ905" s="11" t="s">
        <v>14349</v>
      </c>
      <c r="BA905" s="11">
        <v>2.109</v>
      </c>
    </row>
    <row r="906" spans="2:53" x14ac:dyDescent="0.2">
      <c r="B906" s="43">
        <v>1</v>
      </c>
      <c r="C906" s="73" t="s">
        <v>12265</v>
      </c>
      <c r="AZ906" s="11" t="s">
        <v>14349</v>
      </c>
      <c r="BA906" s="11">
        <v>2.0529999999999999</v>
      </c>
    </row>
    <row r="907" spans="2:53" x14ac:dyDescent="0.2">
      <c r="B907" s="43">
        <v>1</v>
      </c>
      <c r="C907" s="73" t="s">
        <v>12265</v>
      </c>
      <c r="AZ907" s="11" t="s">
        <v>14349</v>
      </c>
      <c r="BA907" s="11">
        <v>1.8049999999999999</v>
      </c>
    </row>
    <row r="908" spans="2:53" x14ac:dyDescent="0.2">
      <c r="B908" s="43">
        <v>1</v>
      </c>
      <c r="C908" s="73" t="s">
        <v>12265</v>
      </c>
      <c r="AZ908" s="11" t="s">
        <v>14349</v>
      </c>
      <c r="BA908" s="11">
        <v>1.5489999999999999</v>
      </c>
    </row>
    <row r="909" spans="2:53" x14ac:dyDescent="0.2">
      <c r="B909" s="43">
        <v>1</v>
      </c>
      <c r="C909" s="73" t="s">
        <v>12265</v>
      </c>
      <c r="AZ909" s="11" t="s">
        <v>14349</v>
      </c>
      <c r="BA909" s="11">
        <v>0.112</v>
      </c>
    </row>
    <row r="910" spans="2:53" x14ac:dyDescent="0.2">
      <c r="B910" s="43">
        <v>1</v>
      </c>
      <c r="C910" s="73" t="s">
        <v>12265</v>
      </c>
      <c r="AZ910" s="11" t="s">
        <v>14349</v>
      </c>
      <c r="BA910" s="11">
        <v>0.08</v>
      </c>
    </row>
    <row r="911" spans="2:53" x14ac:dyDescent="0.2">
      <c r="B911" s="43">
        <v>1</v>
      </c>
      <c r="C911" s="73" t="s">
        <v>12265</v>
      </c>
      <c r="AZ911" s="11" t="s">
        <v>14349</v>
      </c>
      <c r="BA911" s="11">
        <v>0.105</v>
      </c>
    </row>
    <row r="912" spans="2:53" x14ac:dyDescent="0.2">
      <c r="B912" s="43">
        <v>1</v>
      </c>
      <c r="C912" s="73" t="s">
        <v>12265</v>
      </c>
      <c r="AZ912" s="11" t="s">
        <v>14349</v>
      </c>
      <c r="BA912" s="11">
        <v>0.155</v>
      </c>
    </row>
    <row r="913" spans="2:53" x14ac:dyDescent="0.2">
      <c r="B913" s="43">
        <v>1</v>
      </c>
      <c r="C913" s="73" t="s">
        <v>12265</v>
      </c>
      <c r="AZ913" s="11" t="s">
        <v>14349</v>
      </c>
      <c r="BA913" s="11">
        <v>0.434</v>
      </c>
    </row>
    <row r="914" spans="2:53" x14ac:dyDescent="0.2">
      <c r="B914" s="43">
        <v>1</v>
      </c>
      <c r="C914" s="73" t="s">
        <v>12265</v>
      </c>
      <c r="AZ914" s="11" t="s">
        <v>14349</v>
      </c>
      <c r="BA914" s="11">
        <v>7.3999999999999996E-2</v>
      </c>
    </row>
    <row r="915" spans="2:53" x14ac:dyDescent="0.2">
      <c r="B915" s="43">
        <v>1</v>
      </c>
      <c r="C915" s="73" t="s">
        <v>12265</v>
      </c>
      <c r="AZ915" s="11" t="s">
        <v>14349</v>
      </c>
      <c r="BA915" s="11">
        <v>7.4999999999999997E-2</v>
      </c>
    </row>
    <row r="916" spans="2:53" x14ac:dyDescent="0.2">
      <c r="B916" s="43">
        <v>1</v>
      </c>
      <c r="C916" s="73" t="s">
        <v>12265</v>
      </c>
      <c r="AZ916" s="11" t="s">
        <v>14349</v>
      </c>
      <c r="BA916" s="11">
        <v>9.0999999999999998E-2</v>
      </c>
    </row>
    <row r="917" spans="2:53" x14ac:dyDescent="0.2">
      <c r="B917" s="43">
        <v>1</v>
      </c>
      <c r="C917" s="73" t="s">
        <v>12265</v>
      </c>
      <c r="AZ917" s="11" t="s">
        <v>14349</v>
      </c>
      <c r="BA917" s="11">
        <v>5.5E-2</v>
      </c>
    </row>
    <row r="918" spans="2:53" x14ac:dyDescent="0.2">
      <c r="B918" s="43">
        <v>1</v>
      </c>
      <c r="C918" s="73" t="s">
        <v>12265</v>
      </c>
      <c r="AZ918" s="11" t="s">
        <v>14349</v>
      </c>
      <c r="BA918" s="11">
        <v>0.222</v>
      </c>
    </row>
    <row r="919" spans="2:53" x14ac:dyDescent="0.2">
      <c r="B919" s="43">
        <v>1</v>
      </c>
      <c r="C919" s="73" t="s">
        <v>12265</v>
      </c>
      <c r="AZ919" s="11" t="s">
        <v>14349</v>
      </c>
      <c r="BA919" s="11">
        <v>3.6999999999999998E-2</v>
      </c>
    </row>
    <row r="920" spans="2:53" x14ac:dyDescent="0.2">
      <c r="B920" s="43">
        <v>1</v>
      </c>
      <c r="C920" s="73" t="s">
        <v>12265</v>
      </c>
      <c r="AZ920" s="11" t="s">
        <v>14349</v>
      </c>
      <c r="BA920" s="11">
        <v>2.1000000000000001E-2</v>
      </c>
    </row>
    <row r="921" spans="2:53" x14ac:dyDescent="0.2">
      <c r="B921" s="43">
        <v>1</v>
      </c>
      <c r="C921" s="73" t="s">
        <v>12265</v>
      </c>
      <c r="AZ921" s="11" t="s">
        <v>14349</v>
      </c>
      <c r="BA921" s="11">
        <v>1.4999999999999999E-2</v>
      </c>
    </row>
    <row r="922" spans="2:53" x14ac:dyDescent="0.2">
      <c r="B922" s="43">
        <v>1</v>
      </c>
      <c r="C922" s="73" t="s">
        <v>12265</v>
      </c>
      <c r="AZ922" s="11" t="s">
        <v>14349</v>
      </c>
      <c r="BA922" s="11">
        <v>8.1000000000000003E-2</v>
      </c>
    </row>
    <row r="923" spans="2:53" x14ac:dyDescent="0.2">
      <c r="B923" s="43">
        <v>1</v>
      </c>
      <c r="C923" s="73" t="s">
        <v>12265</v>
      </c>
      <c r="AZ923" s="11" t="s">
        <v>14349</v>
      </c>
      <c r="BA923" s="11">
        <v>0.246</v>
      </c>
    </row>
    <row r="924" spans="2:53" x14ac:dyDescent="0.2">
      <c r="B924" s="43">
        <v>1</v>
      </c>
      <c r="C924" s="73" t="s">
        <v>12265</v>
      </c>
      <c r="AZ924" s="11" t="s">
        <v>14349</v>
      </c>
      <c r="BA924" s="11">
        <v>0.40400000000000003</v>
      </c>
    </row>
    <row r="925" spans="2:53" x14ac:dyDescent="0.2">
      <c r="B925" s="43">
        <v>1</v>
      </c>
      <c r="C925" s="73" t="s">
        <v>12265</v>
      </c>
      <c r="AZ925" s="11" t="s">
        <v>14349</v>
      </c>
      <c r="BA925" s="11">
        <v>7.8E-2</v>
      </c>
    </row>
    <row r="926" spans="2:53" x14ac:dyDescent="0.2">
      <c r="B926" s="43">
        <v>1</v>
      </c>
      <c r="C926" s="73" t="s">
        <v>12265</v>
      </c>
      <c r="AZ926" s="11" t="s">
        <v>14349</v>
      </c>
      <c r="BA926" s="11">
        <v>0.33100000000000002</v>
      </c>
    </row>
    <row r="927" spans="2:53" x14ac:dyDescent="0.2">
      <c r="B927" s="43">
        <v>1</v>
      </c>
      <c r="C927" s="73" t="s">
        <v>12265</v>
      </c>
      <c r="AZ927" s="11" t="s">
        <v>14349</v>
      </c>
      <c r="BA927" s="11">
        <v>0.86099999999999999</v>
      </c>
    </row>
    <row r="928" spans="2:53" x14ac:dyDescent="0.2">
      <c r="B928" s="43">
        <v>1</v>
      </c>
      <c r="C928" s="73" t="s">
        <v>12265</v>
      </c>
      <c r="AZ928" s="11" t="s">
        <v>14349</v>
      </c>
      <c r="BA928" s="11">
        <v>1.7030000000000001</v>
      </c>
    </row>
    <row r="929" spans="2:53" x14ac:dyDescent="0.2">
      <c r="B929" s="43">
        <v>1</v>
      </c>
      <c r="C929" s="73" t="s">
        <v>12265</v>
      </c>
      <c r="AZ929" s="11" t="s">
        <v>14349</v>
      </c>
      <c r="BA929" s="11">
        <v>-0.11</v>
      </c>
    </row>
    <row r="930" spans="2:53" x14ac:dyDescent="0.2">
      <c r="B930" s="43">
        <v>1</v>
      </c>
      <c r="C930" s="73" t="s">
        <v>12265</v>
      </c>
      <c r="AZ930" s="11" t="s">
        <v>14349</v>
      </c>
      <c r="BA930" s="11">
        <v>-8.3000000000000004E-2</v>
      </c>
    </row>
    <row r="931" spans="2:53" x14ac:dyDescent="0.2">
      <c r="B931" s="43">
        <v>1</v>
      </c>
      <c r="C931" s="73" t="s">
        <v>12265</v>
      </c>
      <c r="AZ931" s="11" t="s">
        <v>14349</v>
      </c>
      <c r="BA931" s="11">
        <v>-0.17899999999999999</v>
      </c>
    </row>
    <row r="932" spans="2:53" x14ac:dyDescent="0.2">
      <c r="B932" s="43">
        <v>1</v>
      </c>
      <c r="C932" s="73" t="s">
        <v>12265</v>
      </c>
      <c r="AZ932" s="11" t="s">
        <v>14349</v>
      </c>
      <c r="BA932" s="11">
        <v>-6.3E-2</v>
      </c>
    </row>
    <row r="933" spans="2:53" x14ac:dyDescent="0.2">
      <c r="B933" s="43">
        <v>1</v>
      </c>
      <c r="C933" s="73" t="s">
        <v>12265</v>
      </c>
      <c r="AZ933" s="11" t="s">
        <v>14349</v>
      </c>
      <c r="BA933" s="11">
        <v>1.0620000000000001</v>
      </c>
    </row>
    <row r="934" spans="2:53" x14ac:dyDescent="0.2">
      <c r="B934" s="43">
        <v>1</v>
      </c>
      <c r="C934" s="73" t="s">
        <v>12265</v>
      </c>
      <c r="AZ934" s="11" t="s">
        <v>14349</v>
      </c>
      <c r="BA934" s="11">
        <v>-4.4999999999999998E-2</v>
      </c>
    </row>
    <row r="935" spans="2:53" x14ac:dyDescent="0.2">
      <c r="B935" s="43">
        <v>1</v>
      </c>
      <c r="C935" s="73" t="s">
        <v>12265</v>
      </c>
      <c r="AZ935" s="11" t="s">
        <v>14349</v>
      </c>
      <c r="BA935" s="11">
        <v>-0.52900000000000003</v>
      </c>
    </row>
    <row r="936" spans="2:53" x14ac:dyDescent="0.2">
      <c r="B936" s="43">
        <v>1</v>
      </c>
      <c r="C936" s="73" t="s">
        <v>12265</v>
      </c>
      <c r="AZ936" s="11" t="s">
        <v>14349</v>
      </c>
      <c r="BA936" s="11">
        <v>9.6000000000000002E-2</v>
      </c>
    </row>
    <row r="937" spans="2:53" x14ac:dyDescent="0.2">
      <c r="B937" s="43">
        <v>1</v>
      </c>
      <c r="C937" s="73" t="s">
        <v>12265</v>
      </c>
      <c r="AZ937" s="11" t="s">
        <v>14349</v>
      </c>
      <c r="BA937" s="11">
        <v>0.35</v>
      </c>
    </row>
    <row r="938" spans="2:53" x14ac:dyDescent="0.2">
      <c r="B938" s="43">
        <v>1</v>
      </c>
      <c r="C938" s="73" t="s">
        <v>12265</v>
      </c>
      <c r="AZ938" s="11" t="s">
        <v>14349</v>
      </c>
      <c r="BA938" s="11">
        <v>1.325</v>
      </c>
    </row>
    <row r="939" spans="2:53" x14ac:dyDescent="0.2">
      <c r="B939" s="43">
        <v>1</v>
      </c>
      <c r="C939" s="73" t="s">
        <v>12265</v>
      </c>
      <c r="AZ939" s="11" t="s">
        <v>14349</v>
      </c>
      <c r="BA939" s="11">
        <v>-0.47799999999999998</v>
      </c>
    </row>
    <row r="940" spans="2:53" x14ac:dyDescent="0.2">
      <c r="B940" s="43">
        <v>1</v>
      </c>
      <c r="C940" s="73" t="s">
        <v>12265</v>
      </c>
      <c r="AZ940" s="11" t="s">
        <v>14349</v>
      </c>
      <c r="BA940" s="11">
        <v>-0.81699999999999995</v>
      </c>
    </row>
    <row r="941" spans="2:53" x14ac:dyDescent="0.2">
      <c r="B941" s="43">
        <v>1</v>
      </c>
      <c r="C941" s="73" t="s">
        <v>12265</v>
      </c>
      <c r="AZ941" s="11" t="s">
        <v>14349</v>
      </c>
      <c r="BA941" s="11">
        <v>-0.70199999999999996</v>
      </c>
    </row>
    <row r="942" spans="2:53" x14ac:dyDescent="0.2">
      <c r="B942" s="43">
        <v>1</v>
      </c>
      <c r="C942" s="73" t="s">
        <v>12265</v>
      </c>
      <c r="AZ942" s="11" t="s">
        <v>14349</v>
      </c>
      <c r="BA942" s="11">
        <v>0.16800000000000001</v>
      </c>
    </row>
    <row r="943" spans="2:53" x14ac:dyDescent="0.2">
      <c r="B943" s="43">
        <v>1</v>
      </c>
      <c r="C943" s="73" t="s">
        <v>12265</v>
      </c>
      <c r="AZ943" s="11" t="s">
        <v>14349</v>
      </c>
      <c r="BA943" s="11">
        <v>1.3919999999999999</v>
      </c>
    </row>
    <row r="944" spans="2:53" x14ac:dyDescent="0.2">
      <c r="B944" s="43">
        <v>1</v>
      </c>
      <c r="C944" s="73" t="s">
        <v>12265</v>
      </c>
      <c r="AZ944" s="11" t="s">
        <v>14349</v>
      </c>
      <c r="BA944" s="11">
        <v>-0.34399999999999997</v>
      </c>
    </row>
    <row r="945" spans="2:53" x14ac:dyDescent="0.2">
      <c r="B945" s="43">
        <v>1</v>
      </c>
      <c r="C945" s="73" t="s">
        <v>12265</v>
      </c>
      <c r="AZ945" s="11" t="s">
        <v>14349</v>
      </c>
      <c r="BA945" s="11">
        <v>-0.91600000000000004</v>
      </c>
    </row>
    <row r="946" spans="2:53" x14ac:dyDescent="0.2">
      <c r="B946" s="43">
        <v>1</v>
      </c>
      <c r="C946" s="73" t="s">
        <v>12265</v>
      </c>
      <c r="AZ946" s="11" t="s">
        <v>14349</v>
      </c>
      <c r="BA946" s="11">
        <v>-0.24</v>
      </c>
    </row>
    <row r="947" spans="2:53" x14ac:dyDescent="0.2">
      <c r="B947" s="43">
        <v>1</v>
      </c>
      <c r="C947" s="73" t="s">
        <v>12265</v>
      </c>
      <c r="AZ947" s="11" t="s">
        <v>14349</v>
      </c>
      <c r="BA947" s="11">
        <v>0.215</v>
      </c>
    </row>
    <row r="948" spans="2:53" x14ac:dyDescent="0.2">
      <c r="B948" s="43">
        <v>1</v>
      </c>
      <c r="C948" s="73" t="s">
        <v>12265</v>
      </c>
      <c r="AZ948" s="11" t="s">
        <v>14349</v>
      </c>
      <c r="BA948" s="11">
        <v>0.23300000000000001</v>
      </c>
    </row>
    <row r="949" spans="2:53" x14ac:dyDescent="0.2">
      <c r="B949" s="43">
        <v>1</v>
      </c>
      <c r="C949" s="73" t="s">
        <v>12265</v>
      </c>
      <c r="AZ949" s="11" t="s">
        <v>14349</v>
      </c>
      <c r="BA949" s="11" t="s">
        <v>12145</v>
      </c>
    </row>
    <row r="950" spans="2:53" x14ac:dyDescent="0.2">
      <c r="B950" s="43">
        <v>1</v>
      </c>
      <c r="C950" s="73" t="s">
        <v>12265</v>
      </c>
      <c r="AZ950" s="11" t="s">
        <v>14349</v>
      </c>
      <c r="BA950" s="11" t="s">
        <v>12145</v>
      </c>
    </row>
    <row r="951" spans="2:53" x14ac:dyDescent="0.2">
      <c r="B951" s="43">
        <v>1</v>
      </c>
      <c r="C951" s="73" t="s">
        <v>12265</v>
      </c>
      <c r="AZ951" s="11" t="s">
        <v>14349</v>
      </c>
      <c r="BA951" s="11" t="s">
        <v>12145</v>
      </c>
    </row>
    <row r="952" spans="2:53" x14ac:dyDescent="0.2">
      <c r="B952" s="43">
        <v>1</v>
      </c>
      <c r="C952" s="73" t="s">
        <v>12265</v>
      </c>
      <c r="AZ952" s="11" t="s">
        <v>14349</v>
      </c>
      <c r="BA952" s="11" t="s">
        <v>12145</v>
      </c>
    </row>
    <row r="953" spans="2:53" x14ac:dyDescent="0.2">
      <c r="B953" s="43">
        <v>1</v>
      </c>
      <c r="C953" s="73" t="s">
        <v>12265</v>
      </c>
      <c r="AZ953" s="11" t="s">
        <v>14349</v>
      </c>
      <c r="BA953" s="11">
        <v>0.999</v>
      </c>
    </row>
    <row r="954" spans="2:53" x14ac:dyDescent="0.2">
      <c r="B954" s="43">
        <v>1</v>
      </c>
      <c r="C954" s="73" t="s">
        <v>12265</v>
      </c>
      <c r="AZ954" s="11" t="s">
        <v>14349</v>
      </c>
      <c r="BA954" s="11">
        <v>2.2610000000000001</v>
      </c>
    </row>
    <row r="955" spans="2:53" x14ac:dyDescent="0.2">
      <c r="B955" s="43">
        <v>1</v>
      </c>
      <c r="C955" s="73" t="s">
        <v>12265</v>
      </c>
      <c r="AZ955" s="11" t="s">
        <v>14349</v>
      </c>
      <c r="BA955" s="11">
        <v>1.6479999999999999</v>
      </c>
    </row>
    <row r="956" spans="2:53" x14ac:dyDescent="0.2">
      <c r="B956" s="43">
        <v>1</v>
      </c>
      <c r="C956" s="73" t="s">
        <v>12265</v>
      </c>
      <c r="AZ956" s="11" t="s">
        <v>14349</v>
      </c>
      <c r="BA956" s="11">
        <v>2.7360000000000002</v>
      </c>
    </row>
    <row r="957" spans="2:53" x14ac:dyDescent="0.2">
      <c r="B957" s="43">
        <v>1</v>
      </c>
      <c r="C957" s="73" t="s">
        <v>12265</v>
      </c>
      <c r="AZ957" s="11" t="s">
        <v>14349</v>
      </c>
      <c r="BA957" s="11">
        <v>2.4180000000000001</v>
      </c>
    </row>
    <row r="958" spans="2:53" x14ac:dyDescent="0.2">
      <c r="B958" s="43">
        <v>1</v>
      </c>
      <c r="C958" s="73" t="s">
        <v>12265</v>
      </c>
      <c r="AZ958" s="11" t="s">
        <v>14349</v>
      </c>
      <c r="BA958" s="11">
        <v>1.0740000000000001</v>
      </c>
    </row>
    <row r="959" spans="2:53" x14ac:dyDescent="0.2">
      <c r="B959" s="43">
        <v>1</v>
      </c>
      <c r="C959" s="73" t="s">
        <v>12265</v>
      </c>
      <c r="AZ959" s="11" t="s">
        <v>14349</v>
      </c>
      <c r="BA959" s="11">
        <v>1.952</v>
      </c>
    </row>
    <row r="960" spans="2:53" x14ac:dyDescent="0.2">
      <c r="B960" s="43">
        <v>1</v>
      </c>
      <c r="C960" s="73" t="s">
        <v>12265</v>
      </c>
      <c r="AZ960" s="11" t="s">
        <v>14349</v>
      </c>
      <c r="BA960" s="11">
        <v>2.2309999999999999</v>
      </c>
    </row>
    <row r="961" spans="2:53" x14ac:dyDescent="0.2">
      <c r="B961" s="43">
        <v>1</v>
      </c>
      <c r="C961" s="73" t="s">
        <v>12265</v>
      </c>
      <c r="AZ961" s="11" t="s">
        <v>14349</v>
      </c>
      <c r="BA961" s="11">
        <v>1.5049999999999999</v>
      </c>
    </row>
    <row r="962" spans="2:53" x14ac:dyDescent="0.2">
      <c r="B962" s="43">
        <v>1</v>
      </c>
      <c r="C962" s="73" t="s">
        <v>12265</v>
      </c>
      <c r="AZ962" s="11" t="s">
        <v>14349</v>
      </c>
      <c r="BA962" s="11">
        <v>2.145</v>
      </c>
    </row>
    <row r="963" spans="2:53" x14ac:dyDescent="0.2">
      <c r="B963" s="43">
        <v>1</v>
      </c>
      <c r="C963" s="73" t="s">
        <v>12265</v>
      </c>
      <c r="AZ963" s="11" t="s">
        <v>14349</v>
      </c>
      <c r="BA963" s="11">
        <v>1.2829999999999999</v>
      </c>
    </row>
    <row r="964" spans="2:53" x14ac:dyDescent="0.2">
      <c r="B964" s="43">
        <v>1</v>
      </c>
      <c r="C964" s="73" t="s">
        <v>12265</v>
      </c>
      <c r="AZ964" s="11" t="s">
        <v>14349</v>
      </c>
      <c r="BA964" s="11" t="s">
        <v>12145</v>
      </c>
    </row>
    <row r="965" spans="2:53" x14ac:dyDescent="0.2">
      <c r="B965" s="43">
        <v>1</v>
      </c>
      <c r="C965" s="73" t="s">
        <v>12265</v>
      </c>
      <c r="AZ965" s="11" t="s">
        <v>14349</v>
      </c>
      <c r="BA965" s="11" t="s">
        <v>12145</v>
      </c>
    </row>
    <row r="966" spans="2:53" x14ac:dyDescent="0.2">
      <c r="B966" s="43">
        <v>1</v>
      </c>
      <c r="C966" s="73" t="s">
        <v>12265</v>
      </c>
      <c r="AZ966" s="11" t="s">
        <v>14349</v>
      </c>
      <c r="BA966" s="11">
        <v>0.24199999999999999</v>
      </c>
    </row>
    <row r="967" spans="2:53" x14ac:dyDescent="0.2">
      <c r="B967" s="43">
        <v>1</v>
      </c>
      <c r="C967" s="73" t="s">
        <v>12265</v>
      </c>
      <c r="AZ967" s="11" t="s">
        <v>14349</v>
      </c>
      <c r="BA967" s="11">
        <v>0.83499999999999996</v>
      </c>
    </row>
    <row r="968" spans="2:53" x14ac:dyDescent="0.2">
      <c r="B968" s="43">
        <v>1</v>
      </c>
      <c r="C968" s="73" t="s">
        <v>12265</v>
      </c>
      <c r="AZ968" s="11" t="s">
        <v>14349</v>
      </c>
      <c r="BA968" s="11">
        <v>1.591</v>
      </c>
    </row>
    <row r="969" spans="2:53" x14ac:dyDescent="0.2">
      <c r="B969" s="43">
        <v>1</v>
      </c>
      <c r="C969" s="73" t="s">
        <v>12265</v>
      </c>
      <c r="AZ969" s="11" t="s">
        <v>14349</v>
      </c>
      <c r="BA969" s="11">
        <v>2.6059999999999999</v>
      </c>
    </row>
    <row r="970" spans="2:53" x14ac:dyDescent="0.2">
      <c r="B970" s="43">
        <v>1</v>
      </c>
      <c r="C970" s="73" t="s">
        <v>12265</v>
      </c>
      <c r="AZ970" s="11" t="s">
        <v>14349</v>
      </c>
      <c r="BA970" s="11">
        <v>1.607</v>
      </c>
    </row>
    <row r="971" spans="2:53" x14ac:dyDescent="0.2">
      <c r="B971" s="43">
        <v>1</v>
      </c>
      <c r="C971" s="73" t="s">
        <v>12265</v>
      </c>
      <c r="AZ971" s="11" t="s">
        <v>14349</v>
      </c>
      <c r="BA971" s="11">
        <v>3.5270000000000001</v>
      </c>
    </row>
    <row r="972" spans="2:53" x14ac:dyDescent="0.2">
      <c r="B972" s="43">
        <v>1</v>
      </c>
      <c r="C972" s="73" t="s">
        <v>12265</v>
      </c>
      <c r="AZ972" s="11" t="s">
        <v>14349</v>
      </c>
      <c r="BA972" s="11">
        <v>2.6949999999999998</v>
      </c>
    </row>
    <row r="973" spans="2:53" x14ac:dyDescent="0.2">
      <c r="B973" s="43">
        <v>1</v>
      </c>
      <c r="C973" s="73" t="s">
        <v>12265</v>
      </c>
      <c r="AZ973" s="11" t="s">
        <v>14349</v>
      </c>
      <c r="BA973" s="11">
        <v>2.5720000000000001</v>
      </c>
    </row>
    <row r="974" spans="2:53" x14ac:dyDescent="0.2">
      <c r="B974" s="43">
        <v>1</v>
      </c>
      <c r="C974" s="73" t="s">
        <v>12265</v>
      </c>
      <c r="AZ974" s="11" t="s">
        <v>14349</v>
      </c>
      <c r="BA974" s="11">
        <v>1.9490000000000001</v>
      </c>
    </row>
    <row r="975" spans="2:53" x14ac:dyDescent="0.2">
      <c r="B975" s="43">
        <v>1</v>
      </c>
      <c r="C975" s="73" t="s">
        <v>12265</v>
      </c>
      <c r="AZ975" s="11" t="s">
        <v>14349</v>
      </c>
      <c r="BA975" s="11">
        <v>1.899</v>
      </c>
    </row>
    <row r="976" spans="2:53" x14ac:dyDescent="0.2">
      <c r="B976" s="43">
        <v>1</v>
      </c>
      <c r="C976" s="73" t="s">
        <v>12265</v>
      </c>
      <c r="AZ976" s="11" t="s">
        <v>14349</v>
      </c>
      <c r="BA976" s="11">
        <v>2.4569999999999999</v>
      </c>
    </row>
    <row r="977" spans="2:53" x14ac:dyDescent="0.2">
      <c r="B977" s="43">
        <v>1</v>
      </c>
      <c r="C977" s="73" t="s">
        <v>12265</v>
      </c>
      <c r="AZ977" s="11" t="s">
        <v>14349</v>
      </c>
      <c r="BA977" s="11">
        <v>1.4239999999999999</v>
      </c>
    </row>
    <row r="978" spans="2:53" x14ac:dyDescent="0.2">
      <c r="B978" s="43">
        <v>1</v>
      </c>
      <c r="C978" s="73" t="s">
        <v>12265</v>
      </c>
      <c r="AZ978" s="11" t="s">
        <v>14349</v>
      </c>
      <c r="BA978" s="11">
        <v>2.2559999999999998</v>
      </c>
    </row>
    <row r="979" spans="2:53" x14ac:dyDescent="0.2">
      <c r="B979" s="43">
        <v>1</v>
      </c>
      <c r="C979" s="73" t="s">
        <v>12265</v>
      </c>
      <c r="AZ979" s="11" t="s">
        <v>14349</v>
      </c>
      <c r="BA979" s="11">
        <v>2.5259999999999998</v>
      </c>
    </row>
    <row r="980" spans="2:53" x14ac:dyDescent="0.2">
      <c r="B980" s="43">
        <v>1</v>
      </c>
      <c r="C980" s="73" t="s">
        <v>12265</v>
      </c>
      <c r="AZ980" s="11" t="s">
        <v>14349</v>
      </c>
      <c r="BA980" s="11">
        <v>2.4460000000000002</v>
      </c>
    </row>
    <row r="981" spans="2:53" x14ac:dyDescent="0.2">
      <c r="B981" s="43">
        <v>1</v>
      </c>
      <c r="C981" s="73" t="s">
        <v>12265</v>
      </c>
      <c r="AZ981" s="11" t="s">
        <v>14349</v>
      </c>
      <c r="BA981" s="11">
        <v>3.0760000000000001</v>
      </c>
    </row>
    <row r="982" spans="2:53" x14ac:dyDescent="0.2">
      <c r="B982" s="43">
        <v>1</v>
      </c>
      <c r="C982" s="73" t="s">
        <v>12265</v>
      </c>
      <c r="AZ982" s="11" t="s">
        <v>14349</v>
      </c>
      <c r="BA982" s="11">
        <v>1.9890000000000001</v>
      </c>
    </row>
    <row r="983" spans="2:53" x14ac:dyDescent="0.2">
      <c r="B983" s="43">
        <v>1</v>
      </c>
      <c r="C983" s="73" t="s">
        <v>12265</v>
      </c>
      <c r="AZ983" s="11" t="s">
        <v>14349</v>
      </c>
      <c r="BA983" s="11">
        <v>1.802</v>
      </c>
    </row>
    <row r="984" spans="2:53" x14ac:dyDescent="0.2">
      <c r="B984" s="43">
        <v>1</v>
      </c>
      <c r="C984" s="73" t="s">
        <v>12265</v>
      </c>
      <c r="AZ984" s="11" t="s">
        <v>14349</v>
      </c>
      <c r="BA984" s="11">
        <v>1.637</v>
      </c>
    </row>
    <row r="985" spans="2:53" x14ac:dyDescent="0.2">
      <c r="B985" s="43">
        <v>1</v>
      </c>
      <c r="C985" s="73" t="s">
        <v>12265</v>
      </c>
      <c r="AZ985" s="11" t="s">
        <v>14349</v>
      </c>
      <c r="BA985" s="11">
        <v>1.2470000000000001</v>
      </c>
    </row>
    <row r="986" spans="2:53" x14ac:dyDescent="0.2">
      <c r="B986" s="43">
        <v>1</v>
      </c>
      <c r="C986" s="73" t="s">
        <v>12265</v>
      </c>
      <c r="AZ986" s="11" t="s">
        <v>14349</v>
      </c>
      <c r="BA986" s="11">
        <v>2.1269999999999998</v>
      </c>
    </row>
    <row r="987" spans="2:53" x14ac:dyDescent="0.2">
      <c r="B987" s="43">
        <v>1</v>
      </c>
      <c r="C987" s="73" t="s">
        <v>12265</v>
      </c>
      <c r="AZ987" s="11" t="s">
        <v>14349</v>
      </c>
      <c r="BA987" s="11">
        <v>1.522</v>
      </c>
    </row>
    <row r="988" spans="2:53" x14ac:dyDescent="0.2">
      <c r="B988" s="43">
        <v>1</v>
      </c>
      <c r="C988" s="73" t="s">
        <v>12265</v>
      </c>
      <c r="AZ988" s="11" t="s">
        <v>14349</v>
      </c>
      <c r="BA988" s="11">
        <v>1.196</v>
      </c>
    </row>
    <row r="989" spans="2:53" x14ac:dyDescent="0.2">
      <c r="B989" s="43">
        <v>1</v>
      </c>
      <c r="C989" s="73" t="s">
        <v>12265</v>
      </c>
      <c r="AZ989" s="11" t="s">
        <v>14349</v>
      </c>
      <c r="BA989" s="11" t="s">
        <v>12145</v>
      </c>
    </row>
    <row r="990" spans="2:53" x14ac:dyDescent="0.2">
      <c r="B990" s="43">
        <v>1</v>
      </c>
      <c r="C990" s="73" t="s">
        <v>12265</v>
      </c>
      <c r="AZ990" s="11" t="s">
        <v>14349</v>
      </c>
      <c r="BA990" s="11" t="s">
        <v>12145</v>
      </c>
    </row>
    <row r="991" spans="2:53" x14ac:dyDescent="0.2">
      <c r="B991" s="43">
        <v>1</v>
      </c>
      <c r="C991" s="73" t="s">
        <v>12265</v>
      </c>
      <c r="AZ991" s="11" t="s">
        <v>14349</v>
      </c>
      <c r="BA991" s="11" t="s">
        <v>12145</v>
      </c>
    </row>
    <row r="992" spans="2:53" x14ac:dyDescent="0.2">
      <c r="B992" s="43">
        <v>1</v>
      </c>
      <c r="C992" s="73" t="s">
        <v>12265</v>
      </c>
      <c r="AZ992" s="11" t="s">
        <v>14349</v>
      </c>
      <c r="BA992" s="11" t="s">
        <v>12145</v>
      </c>
    </row>
    <row r="993" spans="2:53" x14ac:dyDescent="0.2">
      <c r="B993" s="43">
        <v>1</v>
      </c>
      <c r="C993" s="73" t="s">
        <v>12265</v>
      </c>
      <c r="AZ993" s="11" t="s">
        <v>14349</v>
      </c>
      <c r="BA993" s="11">
        <v>1.0880000000000001</v>
      </c>
    </row>
    <row r="994" spans="2:53" x14ac:dyDescent="0.2">
      <c r="B994" s="43">
        <v>1</v>
      </c>
      <c r="C994" s="73" t="s">
        <v>12265</v>
      </c>
      <c r="AZ994" s="11" t="s">
        <v>14349</v>
      </c>
      <c r="BA994" s="11">
        <v>1.627</v>
      </c>
    </row>
    <row r="995" spans="2:53" x14ac:dyDescent="0.2">
      <c r="B995" s="43">
        <v>1</v>
      </c>
      <c r="C995" s="73" t="s">
        <v>12265</v>
      </c>
      <c r="AZ995" s="11" t="s">
        <v>14349</v>
      </c>
      <c r="BA995" s="11">
        <v>1.7190000000000001</v>
      </c>
    </row>
    <row r="996" spans="2:53" x14ac:dyDescent="0.2">
      <c r="B996" s="43">
        <v>1</v>
      </c>
      <c r="C996" s="73" t="s">
        <v>12265</v>
      </c>
      <c r="AZ996" s="11" t="s">
        <v>14349</v>
      </c>
      <c r="BA996" s="11">
        <v>1.5620000000000001</v>
      </c>
    </row>
    <row r="997" spans="2:53" x14ac:dyDescent="0.2">
      <c r="B997" s="43">
        <v>1</v>
      </c>
      <c r="C997" s="73" t="s">
        <v>12265</v>
      </c>
      <c r="AZ997" s="11" t="s">
        <v>14349</v>
      </c>
      <c r="BA997" s="11">
        <v>1.5980000000000001</v>
      </c>
    </row>
    <row r="998" spans="2:53" x14ac:dyDescent="0.2">
      <c r="B998" s="43">
        <v>1</v>
      </c>
      <c r="C998" s="73" t="s">
        <v>12265</v>
      </c>
      <c r="AZ998" s="11" t="s">
        <v>14349</v>
      </c>
      <c r="BA998" s="11">
        <v>1.0569999999999999</v>
      </c>
    </row>
    <row r="999" spans="2:53" x14ac:dyDescent="0.2">
      <c r="B999" s="43">
        <v>1</v>
      </c>
      <c r="C999" s="73" t="s">
        <v>12265</v>
      </c>
      <c r="AZ999" s="11" t="s">
        <v>14349</v>
      </c>
      <c r="BA999" s="11">
        <v>0.65800000000000003</v>
      </c>
    </row>
    <row r="1000" spans="2:53" x14ac:dyDescent="0.2">
      <c r="B1000" s="43">
        <v>1</v>
      </c>
      <c r="C1000" s="73" t="s">
        <v>12265</v>
      </c>
      <c r="AZ1000" s="11" t="s">
        <v>14349</v>
      </c>
      <c r="BA1000" s="11">
        <v>-0.183</v>
      </c>
    </row>
    <row r="1001" spans="2:53" x14ac:dyDescent="0.2">
      <c r="B1001" s="43">
        <v>1</v>
      </c>
      <c r="C1001" s="73" t="s">
        <v>12265</v>
      </c>
      <c r="AZ1001" s="11" t="s">
        <v>14349</v>
      </c>
      <c r="BA1001" s="11">
        <v>1.149</v>
      </c>
    </row>
    <row r="1002" spans="2:53" x14ac:dyDescent="0.2">
      <c r="B1002" s="43">
        <v>1</v>
      </c>
      <c r="C1002" s="73" t="s">
        <v>12265</v>
      </c>
      <c r="AZ1002" s="11" t="s">
        <v>14349</v>
      </c>
      <c r="BA1002" s="11">
        <v>1.089</v>
      </c>
    </row>
    <row r="1003" spans="2:53" x14ac:dyDescent="0.2">
      <c r="B1003" s="43">
        <v>1</v>
      </c>
      <c r="C1003" s="73" t="s">
        <v>12265</v>
      </c>
      <c r="AZ1003" s="11" t="s">
        <v>14349</v>
      </c>
      <c r="BA1003" s="11">
        <v>0.82499999999999996</v>
      </c>
    </row>
    <row r="1004" spans="2:53" x14ac:dyDescent="0.2">
      <c r="B1004" s="43">
        <v>1</v>
      </c>
      <c r="C1004" s="73" t="s">
        <v>12265</v>
      </c>
      <c r="AZ1004" s="11" t="s">
        <v>14349</v>
      </c>
      <c r="BA1004" s="11">
        <v>1.4450000000000001</v>
      </c>
    </row>
    <row r="1005" spans="2:53" x14ac:dyDescent="0.2">
      <c r="B1005" s="43">
        <v>1</v>
      </c>
      <c r="C1005" s="73" t="s">
        <v>12265</v>
      </c>
      <c r="AZ1005" s="11" t="s">
        <v>14349</v>
      </c>
      <c r="BA1005" s="11">
        <v>1.397</v>
      </c>
    </row>
    <row r="1006" spans="2:53" x14ac:dyDescent="0.2">
      <c r="B1006" s="43">
        <v>1</v>
      </c>
      <c r="C1006" s="73" t="s">
        <v>12265</v>
      </c>
      <c r="AZ1006" s="11" t="s">
        <v>14349</v>
      </c>
      <c r="BA1006" s="11">
        <v>1.944</v>
      </c>
    </row>
    <row r="1007" spans="2:53" x14ac:dyDescent="0.2">
      <c r="B1007" s="43">
        <v>1</v>
      </c>
      <c r="C1007" s="73" t="s">
        <v>12265</v>
      </c>
      <c r="AZ1007" s="11" t="s">
        <v>14349</v>
      </c>
      <c r="BA1007" s="11">
        <v>0.93</v>
      </c>
    </row>
    <row r="1008" spans="2:53" x14ac:dyDescent="0.2">
      <c r="B1008" s="43">
        <v>1</v>
      </c>
      <c r="C1008" s="73" t="s">
        <v>12265</v>
      </c>
      <c r="AZ1008" s="11" t="s">
        <v>14349</v>
      </c>
      <c r="BA1008" s="11" t="s">
        <v>12145</v>
      </c>
    </row>
    <row r="1009" spans="2:53" x14ac:dyDescent="0.2">
      <c r="B1009" s="43">
        <v>1</v>
      </c>
      <c r="C1009" s="73" t="s">
        <v>12265</v>
      </c>
      <c r="AZ1009" s="11" t="s">
        <v>14349</v>
      </c>
      <c r="BA1009" s="11" t="s">
        <v>12145</v>
      </c>
    </row>
    <row r="1010" spans="2:53" x14ac:dyDescent="0.2">
      <c r="B1010" s="43">
        <v>1</v>
      </c>
      <c r="C1010" s="73" t="s">
        <v>12265</v>
      </c>
      <c r="AZ1010" s="11" t="s">
        <v>14349</v>
      </c>
      <c r="BA1010" s="11" t="s">
        <v>12145</v>
      </c>
    </row>
    <row r="1011" spans="2:53" x14ac:dyDescent="0.2">
      <c r="B1011" s="43">
        <v>1</v>
      </c>
      <c r="C1011" s="73" t="s">
        <v>12265</v>
      </c>
      <c r="AZ1011" s="11" t="s">
        <v>14349</v>
      </c>
      <c r="BA1011" s="11" t="s">
        <v>12145</v>
      </c>
    </row>
    <row r="1012" spans="2:53" x14ac:dyDescent="0.2">
      <c r="B1012" s="43">
        <v>1</v>
      </c>
      <c r="C1012" s="73" t="s">
        <v>12265</v>
      </c>
      <c r="AZ1012" s="11" t="s">
        <v>14349</v>
      </c>
      <c r="BA1012" s="11">
        <v>0.33900000000000002</v>
      </c>
    </row>
    <row r="1013" spans="2:53" x14ac:dyDescent="0.2">
      <c r="B1013" s="43">
        <v>1</v>
      </c>
      <c r="C1013" s="73" t="s">
        <v>12265</v>
      </c>
      <c r="AZ1013" s="11" t="s">
        <v>14349</v>
      </c>
      <c r="BA1013" s="11">
        <v>0.57799999999999996</v>
      </c>
    </row>
    <row r="1014" spans="2:53" x14ac:dyDescent="0.2">
      <c r="B1014" s="43">
        <v>1</v>
      </c>
      <c r="C1014" s="73" t="s">
        <v>12265</v>
      </c>
      <c r="AZ1014" s="11" t="s">
        <v>14349</v>
      </c>
      <c r="BA1014" s="11">
        <v>0.109</v>
      </c>
    </row>
    <row r="1015" spans="2:53" x14ac:dyDescent="0.2">
      <c r="B1015" s="43">
        <v>1</v>
      </c>
      <c r="C1015" s="73" t="s">
        <v>12265</v>
      </c>
      <c r="AZ1015" s="11" t="s">
        <v>14349</v>
      </c>
      <c r="BA1015" s="11">
        <v>0.09</v>
      </c>
    </row>
    <row r="1016" spans="2:53" x14ac:dyDescent="0.2">
      <c r="B1016" s="43">
        <v>1</v>
      </c>
      <c r="C1016" s="73" t="s">
        <v>12265</v>
      </c>
      <c r="AZ1016" s="11" t="s">
        <v>14349</v>
      </c>
      <c r="BA1016" s="11">
        <v>7.2999999999999995E-2</v>
      </c>
    </row>
    <row r="1017" spans="2:53" x14ac:dyDescent="0.2">
      <c r="B1017" s="43">
        <v>1</v>
      </c>
      <c r="C1017" s="73" t="s">
        <v>12265</v>
      </c>
      <c r="AZ1017" s="11" t="s">
        <v>14349</v>
      </c>
      <c r="BA1017" s="11">
        <v>0.17100000000000001</v>
      </c>
    </row>
    <row r="1018" spans="2:53" x14ac:dyDescent="0.2">
      <c r="B1018" s="43">
        <v>1</v>
      </c>
      <c r="C1018" s="73" t="s">
        <v>12265</v>
      </c>
      <c r="AZ1018" s="11" t="s">
        <v>14349</v>
      </c>
      <c r="BA1018" s="11">
        <v>0.56100000000000005</v>
      </c>
    </row>
    <row r="1019" spans="2:53" x14ac:dyDescent="0.2">
      <c r="B1019" s="43">
        <v>1</v>
      </c>
      <c r="C1019" s="73" t="s">
        <v>12265</v>
      </c>
      <c r="AZ1019" s="11" t="s">
        <v>14349</v>
      </c>
      <c r="BA1019" s="11">
        <v>0.35599999999999998</v>
      </c>
    </row>
    <row r="1020" spans="2:53" x14ac:dyDescent="0.2">
      <c r="B1020" s="43">
        <v>1</v>
      </c>
      <c r="C1020" s="73" t="s">
        <v>12265</v>
      </c>
      <c r="AZ1020" s="11" t="s">
        <v>14349</v>
      </c>
      <c r="BA1020" s="11">
        <v>0.35599999999999998</v>
      </c>
    </row>
    <row r="1021" spans="2:53" x14ac:dyDescent="0.2">
      <c r="B1021" s="43">
        <v>1</v>
      </c>
      <c r="C1021" s="73" t="s">
        <v>12265</v>
      </c>
      <c r="AZ1021" s="11" t="s">
        <v>14349</v>
      </c>
      <c r="BA1021" s="11">
        <v>0.29799999999999999</v>
      </c>
    </row>
    <row r="1022" spans="2:53" x14ac:dyDescent="0.2">
      <c r="B1022" s="43">
        <v>1</v>
      </c>
      <c r="C1022" s="73" t="s">
        <v>12265</v>
      </c>
      <c r="AZ1022" s="11" t="s">
        <v>14349</v>
      </c>
      <c r="BA1022" s="11">
        <v>0.42199999999999999</v>
      </c>
    </row>
    <row r="1023" spans="2:53" x14ac:dyDescent="0.2">
      <c r="B1023" s="43">
        <v>1</v>
      </c>
      <c r="C1023" s="73" t="s">
        <v>12265</v>
      </c>
      <c r="AZ1023" s="11" t="s">
        <v>14349</v>
      </c>
      <c r="BA1023" s="11" t="s">
        <v>12145</v>
      </c>
    </row>
    <row r="1024" spans="2:53" x14ac:dyDescent="0.2">
      <c r="B1024" s="43">
        <v>1</v>
      </c>
      <c r="C1024" s="73" t="s">
        <v>12265</v>
      </c>
      <c r="AZ1024" s="11" t="s">
        <v>14349</v>
      </c>
      <c r="BA1024" s="11">
        <v>0.28899999999999998</v>
      </c>
    </row>
    <row r="1025" spans="2:53" x14ac:dyDescent="0.2">
      <c r="B1025" s="43">
        <v>1</v>
      </c>
      <c r="C1025" s="73" t="s">
        <v>12265</v>
      </c>
      <c r="AZ1025" s="11" t="s">
        <v>14349</v>
      </c>
      <c r="BA1025" s="11">
        <v>0.126</v>
      </c>
    </row>
    <row r="1026" spans="2:53" x14ac:dyDescent="0.2">
      <c r="B1026" s="43">
        <v>1</v>
      </c>
      <c r="C1026" s="73" t="s">
        <v>12265</v>
      </c>
      <c r="AZ1026" s="11" t="s">
        <v>14349</v>
      </c>
      <c r="BA1026" s="11">
        <v>0.42599999999999999</v>
      </c>
    </row>
    <row r="1027" spans="2:53" x14ac:dyDescent="0.2">
      <c r="B1027" s="43">
        <v>1</v>
      </c>
      <c r="C1027" s="73" t="s">
        <v>12265</v>
      </c>
      <c r="AZ1027" s="11" t="s">
        <v>14349</v>
      </c>
      <c r="BA1027" s="11">
        <v>0.32100000000000001</v>
      </c>
    </row>
    <row r="1028" spans="2:53" x14ac:dyDescent="0.2">
      <c r="B1028" s="43">
        <v>1</v>
      </c>
      <c r="C1028" s="73" t="s">
        <v>12265</v>
      </c>
      <c r="AZ1028" s="11" t="s">
        <v>14349</v>
      </c>
      <c r="BA1028" s="11" t="s">
        <v>12145</v>
      </c>
    </row>
    <row r="1029" spans="2:53" x14ac:dyDescent="0.2">
      <c r="B1029" s="43">
        <v>1</v>
      </c>
      <c r="C1029" s="73" t="s">
        <v>12265</v>
      </c>
      <c r="AZ1029" s="11" t="s">
        <v>14349</v>
      </c>
      <c r="BA1029" s="11">
        <v>0.151</v>
      </c>
    </row>
    <row r="1030" spans="2:53" x14ac:dyDescent="0.2">
      <c r="B1030" s="43">
        <v>1</v>
      </c>
      <c r="C1030" s="73" t="s">
        <v>12265</v>
      </c>
      <c r="AZ1030" s="11" t="s">
        <v>14349</v>
      </c>
      <c r="BA1030" s="11">
        <v>9.1999999999999998E-2</v>
      </c>
    </row>
    <row r="1031" spans="2:53" x14ac:dyDescent="0.2">
      <c r="B1031" s="43">
        <v>1</v>
      </c>
      <c r="C1031" s="73" t="s">
        <v>12265</v>
      </c>
      <c r="AZ1031" s="11" t="s">
        <v>14349</v>
      </c>
      <c r="BA1031" s="11">
        <v>0.13900000000000001</v>
      </c>
    </row>
    <row r="1032" spans="2:53" x14ac:dyDescent="0.2">
      <c r="B1032" s="43">
        <v>1</v>
      </c>
      <c r="C1032" s="73" t="s">
        <v>12265</v>
      </c>
      <c r="AZ1032" s="11" t="s">
        <v>14349</v>
      </c>
      <c r="BA1032" s="11">
        <v>0.23200000000000001</v>
      </c>
    </row>
    <row r="1033" spans="2:53" x14ac:dyDescent="0.2">
      <c r="B1033" s="43">
        <v>1</v>
      </c>
      <c r="C1033" s="73" t="s">
        <v>12265</v>
      </c>
      <c r="AZ1033" s="11" t="s">
        <v>14349</v>
      </c>
      <c r="BA1033" s="11">
        <v>0.47399999999999998</v>
      </c>
    </row>
    <row r="1034" spans="2:53" x14ac:dyDescent="0.2">
      <c r="B1034" s="43">
        <v>1</v>
      </c>
      <c r="C1034" s="73" t="s">
        <v>12265</v>
      </c>
      <c r="AZ1034" s="11" t="s">
        <v>14349</v>
      </c>
      <c r="BA1034" s="11">
        <v>0.187</v>
      </c>
    </row>
    <row r="1035" spans="2:53" x14ac:dyDescent="0.2">
      <c r="B1035" s="43">
        <v>1</v>
      </c>
      <c r="C1035" s="73" t="s">
        <v>12265</v>
      </c>
      <c r="AZ1035" s="11" t="s">
        <v>14349</v>
      </c>
      <c r="BA1035" s="11">
        <v>0.22800000000000001</v>
      </c>
    </row>
    <row r="1036" spans="2:53" x14ac:dyDescent="0.2">
      <c r="B1036" s="43">
        <v>1</v>
      </c>
      <c r="C1036" s="73" t="s">
        <v>12265</v>
      </c>
      <c r="AZ1036" s="11" t="s">
        <v>14349</v>
      </c>
      <c r="BA1036" s="11">
        <v>0.45600000000000002</v>
      </c>
    </row>
    <row r="1037" spans="2:53" x14ac:dyDescent="0.2">
      <c r="B1037" s="43">
        <v>1</v>
      </c>
      <c r="C1037" s="73" t="s">
        <v>12265</v>
      </c>
      <c r="AZ1037" s="11" t="s">
        <v>14349</v>
      </c>
      <c r="BA1037" s="11">
        <v>-0.16900000000000001</v>
      </c>
    </row>
    <row r="1038" spans="2:53" x14ac:dyDescent="0.2">
      <c r="B1038" s="43">
        <v>1</v>
      </c>
      <c r="C1038" s="73" t="s">
        <v>12265</v>
      </c>
      <c r="AZ1038" s="11" t="s">
        <v>14349</v>
      </c>
      <c r="BA1038" s="11" t="s">
        <v>12145</v>
      </c>
    </row>
    <row r="1039" spans="2:53" x14ac:dyDescent="0.2">
      <c r="B1039" s="43">
        <v>1</v>
      </c>
      <c r="C1039" s="73" t="s">
        <v>12265</v>
      </c>
      <c r="AZ1039" s="11" t="s">
        <v>14349</v>
      </c>
      <c r="BA1039" s="11">
        <v>0.191</v>
      </c>
    </row>
    <row r="1040" spans="2:53" x14ac:dyDescent="0.2">
      <c r="B1040" s="43">
        <v>1</v>
      </c>
      <c r="C1040" s="73" t="s">
        <v>12265</v>
      </c>
      <c r="AZ1040" s="11" t="s">
        <v>14349</v>
      </c>
      <c r="BA1040" s="11">
        <v>7.6999999999999999E-2</v>
      </c>
    </row>
    <row r="1041" spans="2:53" x14ac:dyDescent="0.2">
      <c r="B1041" s="43">
        <v>1</v>
      </c>
      <c r="C1041" s="73" t="s">
        <v>12265</v>
      </c>
      <c r="AZ1041" s="11" t="s">
        <v>14349</v>
      </c>
      <c r="BA1041" s="11">
        <v>0.19700000000000001</v>
      </c>
    </row>
    <row r="1042" spans="2:53" x14ac:dyDescent="0.2">
      <c r="B1042" s="43">
        <v>1</v>
      </c>
      <c r="C1042" s="73" t="s">
        <v>12265</v>
      </c>
      <c r="AZ1042" s="11" t="s">
        <v>14349</v>
      </c>
      <c r="BA1042" s="11">
        <v>0.314</v>
      </c>
    </row>
    <row r="1043" spans="2:53" x14ac:dyDescent="0.2">
      <c r="B1043" s="43">
        <v>1</v>
      </c>
      <c r="C1043" s="73" t="s">
        <v>12265</v>
      </c>
      <c r="AZ1043" s="11" t="s">
        <v>14349</v>
      </c>
      <c r="BA1043" s="11">
        <v>0.53300000000000003</v>
      </c>
    </row>
    <row r="1044" spans="2:53" x14ac:dyDescent="0.2">
      <c r="B1044" s="43">
        <v>1</v>
      </c>
      <c r="C1044" s="73" t="s">
        <v>12265</v>
      </c>
      <c r="AZ1044" s="11" t="s">
        <v>14349</v>
      </c>
      <c r="BA1044" s="11">
        <v>0.129</v>
      </c>
    </row>
    <row r="1045" spans="2:53" x14ac:dyDescent="0.2">
      <c r="B1045" s="43">
        <v>1</v>
      </c>
      <c r="C1045" s="73" t="s">
        <v>12265</v>
      </c>
      <c r="AZ1045" s="11" t="s">
        <v>14349</v>
      </c>
      <c r="BA1045" s="11">
        <v>1.9E-2</v>
      </c>
    </row>
    <row r="1046" spans="2:53" x14ac:dyDescent="0.2">
      <c r="B1046" s="43">
        <v>1</v>
      </c>
      <c r="C1046" s="73" t="s">
        <v>12265</v>
      </c>
      <c r="AZ1046" s="11" t="s">
        <v>14349</v>
      </c>
      <c r="BA1046" s="11">
        <v>0.114</v>
      </c>
    </row>
    <row r="1047" spans="2:53" x14ac:dyDescent="0.2">
      <c r="B1047" s="43">
        <v>1</v>
      </c>
      <c r="C1047" s="73" t="s">
        <v>12265</v>
      </c>
      <c r="AZ1047" s="11" t="s">
        <v>14349</v>
      </c>
      <c r="BA1047" s="11">
        <v>0.27500000000000002</v>
      </c>
    </row>
    <row r="1048" spans="2:53" x14ac:dyDescent="0.2">
      <c r="B1048" s="43">
        <v>1</v>
      </c>
      <c r="C1048" s="73" t="s">
        <v>12265</v>
      </c>
      <c r="AZ1048" s="11" t="s">
        <v>14349</v>
      </c>
      <c r="BA1048" s="11">
        <v>0.60599999999999998</v>
      </c>
    </row>
    <row r="1049" spans="2:53" x14ac:dyDescent="0.2">
      <c r="B1049" s="43">
        <v>1</v>
      </c>
      <c r="C1049" s="73" t="s">
        <v>12265</v>
      </c>
      <c r="AZ1049" s="11" t="s">
        <v>14349</v>
      </c>
      <c r="BA1049" s="11">
        <v>7.9000000000000001E-2</v>
      </c>
    </row>
    <row r="1050" spans="2:53" x14ac:dyDescent="0.2">
      <c r="B1050" s="43">
        <v>1</v>
      </c>
      <c r="C1050" s="73" t="s">
        <v>12265</v>
      </c>
      <c r="AZ1050" s="11" t="s">
        <v>14349</v>
      </c>
      <c r="BA1050" s="11">
        <v>0.11700000000000001</v>
      </c>
    </row>
    <row r="1051" spans="2:53" x14ac:dyDescent="0.2">
      <c r="B1051" s="43">
        <v>1</v>
      </c>
      <c r="C1051" s="73" t="s">
        <v>12265</v>
      </c>
      <c r="AZ1051" s="11" t="s">
        <v>14349</v>
      </c>
      <c r="BA1051" s="11">
        <v>6.6000000000000003E-2</v>
      </c>
    </row>
    <row r="1052" spans="2:53" x14ac:dyDescent="0.2">
      <c r="B1052" s="43">
        <v>1</v>
      </c>
      <c r="C1052" s="73" t="s">
        <v>12265</v>
      </c>
      <c r="AZ1052" s="11" t="s">
        <v>14349</v>
      </c>
      <c r="BA1052" s="11">
        <v>4.7E-2</v>
      </c>
    </row>
    <row r="1053" spans="2:53" x14ac:dyDescent="0.2">
      <c r="B1053" s="43">
        <v>1</v>
      </c>
      <c r="C1053" s="73" t="s">
        <v>12265</v>
      </c>
      <c r="AZ1053" s="11" t="s">
        <v>14349</v>
      </c>
      <c r="BA1053" s="11">
        <v>0.61299999999999999</v>
      </c>
    </row>
    <row r="1054" spans="2:53" x14ac:dyDescent="0.2">
      <c r="B1054" s="43">
        <v>1</v>
      </c>
      <c r="C1054" s="73" t="s">
        <v>12265</v>
      </c>
      <c r="AZ1054" s="11" t="s">
        <v>14347</v>
      </c>
      <c r="BA1054" s="11">
        <v>0.33300000000000002</v>
      </c>
    </row>
    <row r="1055" spans="2:53" x14ac:dyDescent="0.2">
      <c r="B1055" s="43">
        <v>1</v>
      </c>
      <c r="C1055" s="73" t="s">
        <v>12265</v>
      </c>
      <c r="AZ1055" s="11" t="s">
        <v>14347</v>
      </c>
      <c r="BA1055" s="11">
        <v>1.2E-2</v>
      </c>
    </row>
    <row r="1056" spans="2:53" x14ac:dyDescent="0.2">
      <c r="B1056" s="43">
        <v>1</v>
      </c>
      <c r="C1056" s="73" t="s">
        <v>12265</v>
      </c>
      <c r="AZ1056" s="11" t="s">
        <v>14347</v>
      </c>
      <c r="BA1056" s="11">
        <v>0.17699999999999999</v>
      </c>
    </row>
    <row r="1057" spans="2:53" x14ac:dyDescent="0.2">
      <c r="B1057" s="43">
        <v>1</v>
      </c>
      <c r="C1057" s="73" t="s">
        <v>12265</v>
      </c>
      <c r="AZ1057" s="11" t="s">
        <v>14347</v>
      </c>
      <c r="BA1057" s="11">
        <v>0.88100000000000001</v>
      </c>
    </row>
    <row r="1058" spans="2:53" x14ac:dyDescent="0.2">
      <c r="B1058" s="43">
        <v>1</v>
      </c>
      <c r="C1058" s="73" t="s">
        <v>12265</v>
      </c>
      <c r="AZ1058" s="11" t="s">
        <v>14347</v>
      </c>
      <c r="BA1058" s="11">
        <v>2.5619999999999998</v>
      </c>
    </row>
    <row r="1059" spans="2:53" x14ac:dyDescent="0.2">
      <c r="B1059" s="43">
        <v>1</v>
      </c>
      <c r="C1059" s="73" t="s">
        <v>12265</v>
      </c>
      <c r="AZ1059" s="11" t="s">
        <v>14347</v>
      </c>
      <c r="BA1059" s="11" t="s">
        <v>12145</v>
      </c>
    </row>
    <row r="1060" spans="2:53" x14ac:dyDescent="0.2">
      <c r="B1060" s="43">
        <v>1</v>
      </c>
      <c r="C1060" s="73" t="s">
        <v>12265</v>
      </c>
      <c r="AZ1060" s="11" t="s">
        <v>14347</v>
      </c>
      <c r="BA1060" s="11" t="s">
        <v>12145</v>
      </c>
    </row>
    <row r="1061" spans="2:53" x14ac:dyDescent="0.2">
      <c r="B1061" s="43">
        <v>1</v>
      </c>
      <c r="C1061" s="73" t="s">
        <v>12265</v>
      </c>
      <c r="AZ1061" s="11" t="s">
        <v>14347</v>
      </c>
      <c r="BA1061" s="11" t="s">
        <v>12145</v>
      </c>
    </row>
    <row r="1062" spans="2:53" x14ac:dyDescent="0.2">
      <c r="B1062" s="43">
        <v>1</v>
      </c>
      <c r="C1062" s="73" t="s">
        <v>12265</v>
      </c>
      <c r="AZ1062" s="11" t="s">
        <v>14347</v>
      </c>
      <c r="BA1062" s="11" t="s">
        <v>12145</v>
      </c>
    </row>
    <row r="1063" spans="2:53" x14ac:dyDescent="0.2">
      <c r="B1063" s="43">
        <v>1</v>
      </c>
      <c r="C1063" s="73" t="s">
        <v>12265</v>
      </c>
      <c r="AZ1063" s="11" t="s">
        <v>14347</v>
      </c>
      <c r="BA1063" s="11">
        <v>2.1669999999999998</v>
      </c>
    </row>
    <row r="1064" spans="2:53" x14ac:dyDescent="0.2">
      <c r="B1064" s="43">
        <v>1</v>
      </c>
      <c r="C1064" s="73" t="s">
        <v>12265</v>
      </c>
      <c r="AZ1064" s="11" t="s">
        <v>14347</v>
      </c>
      <c r="BA1064" s="11">
        <v>0.26800000000000002</v>
      </c>
    </row>
    <row r="1065" spans="2:53" x14ac:dyDescent="0.2">
      <c r="B1065" s="43">
        <v>1</v>
      </c>
      <c r="C1065" s="73" t="s">
        <v>12265</v>
      </c>
      <c r="AZ1065" s="11" t="s">
        <v>14347</v>
      </c>
      <c r="BA1065" s="11">
        <v>-0.08</v>
      </c>
    </row>
    <row r="1066" spans="2:53" x14ac:dyDescent="0.2">
      <c r="B1066" s="43">
        <v>1</v>
      </c>
      <c r="C1066" s="73" t="s">
        <v>12265</v>
      </c>
      <c r="AZ1066" s="11" t="s">
        <v>14347</v>
      </c>
      <c r="BA1066" s="11">
        <v>0.29799999999999999</v>
      </c>
    </row>
    <row r="1067" spans="2:53" x14ac:dyDescent="0.2">
      <c r="B1067" s="43">
        <v>1</v>
      </c>
      <c r="C1067" s="73" t="s">
        <v>12265</v>
      </c>
      <c r="AZ1067" s="11" t="s">
        <v>14347</v>
      </c>
      <c r="BA1067" s="11">
        <v>0.62</v>
      </c>
    </row>
    <row r="1068" spans="2:53" x14ac:dyDescent="0.2">
      <c r="B1068" s="43">
        <v>1</v>
      </c>
      <c r="C1068" s="73" t="s">
        <v>12265</v>
      </c>
      <c r="AZ1068" s="11" t="s">
        <v>14347</v>
      </c>
      <c r="BA1068" s="11">
        <v>2.0289999999999999</v>
      </c>
    </row>
    <row r="1069" spans="2:53" x14ac:dyDescent="0.2">
      <c r="B1069" s="43">
        <v>1</v>
      </c>
      <c r="C1069" s="73" t="s">
        <v>12265</v>
      </c>
      <c r="AZ1069" s="11" t="s">
        <v>14347</v>
      </c>
      <c r="BA1069" s="11" t="s">
        <v>12145</v>
      </c>
    </row>
    <row r="1070" spans="2:53" x14ac:dyDescent="0.2">
      <c r="B1070" s="43">
        <v>1</v>
      </c>
      <c r="C1070" s="73" t="s">
        <v>12265</v>
      </c>
      <c r="AZ1070" s="11" t="s">
        <v>14347</v>
      </c>
      <c r="BA1070" s="11" t="s">
        <v>12145</v>
      </c>
    </row>
    <row r="1071" spans="2:53" x14ac:dyDescent="0.2">
      <c r="B1071" s="43">
        <v>1</v>
      </c>
      <c r="C1071" s="73" t="s">
        <v>12265</v>
      </c>
      <c r="AZ1071" s="11" t="s">
        <v>14347</v>
      </c>
      <c r="BA1071" s="11" t="s">
        <v>12145</v>
      </c>
    </row>
    <row r="1072" spans="2:53" x14ac:dyDescent="0.2">
      <c r="B1072" s="43">
        <v>1</v>
      </c>
      <c r="C1072" s="73" t="s">
        <v>12265</v>
      </c>
      <c r="AZ1072" s="11" t="s">
        <v>14347</v>
      </c>
      <c r="BA1072" s="11">
        <v>-0.57199999999999995</v>
      </c>
    </row>
    <row r="1073" spans="2:53" x14ac:dyDescent="0.2">
      <c r="B1073" s="43">
        <v>1</v>
      </c>
      <c r="C1073" s="73" t="s">
        <v>12265</v>
      </c>
      <c r="AZ1073" s="11" t="s">
        <v>14347</v>
      </c>
      <c r="BA1073" s="11">
        <v>0.97899999999999998</v>
      </c>
    </row>
    <row r="1074" spans="2:53" x14ac:dyDescent="0.2">
      <c r="B1074" s="43">
        <v>1</v>
      </c>
      <c r="C1074" s="73" t="s">
        <v>12265</v>
      </c>
      <c r="AZ1074" s="11" t="s">
        <v>14347</v>
      </c>
      <c r="BA1074" s="11">
        <v>0.11799999999999999</v>
      </c>
    </row>
    <row r="1075" spans="2:53" x14ac:dyDescent="0.2">
      <c r="B1075" s="43">
        <v>1</v>
      </c>
      <c r="C1075" s="73" t="s">
        <v>12265</v>
      </c>
      <c r="AZ1075" s="11" t="s">
        <v>14347</v>
      </c>
      <c r="BA1075" s="11">
        <v>0.03</v>
      </c>
    </row>
    <row r="1076" spans="2:53" x14ac:dyDescent="0.2">
      <c r="B1076" s="43">
        <v>1</v>
      </c>
      <c r="C1076" s="73" t="s">
        <v>12265</v>
      </c>
      <c r="AZ1076" s="11" t="s">
        <v>14347</v>
      </c>
      <c r="BA1076" s="11">
        <v>0.216</v>
      </c>
    </row>
    <row r="1077" spans="2:53" x14ac:dyDescent="0.2">
      <c r="B1077" s="43">
        <v>1</v>
      </c>
      <c r="C1077" s="73" t="s">
        <v>12265</v>
      </c>
      <c r="AZ1077" s="11" t="s">
        <v>14347</v>
      </c>
      <c r="BA1077" s="11">
        <v>0.107</v>
      </c>
    </row>
    <row r="1078" spans="2:53" x14ac:dyDescent="0.2">
      <c r="B1078" s="43">
        <v>1</v>
      </c>
      <c r="C1078" s="73" t="s">
        <v>12265</v>
      </c>
      <c r="AZ1078" s="11" t="s">
        <v>14347</v>
      </c>
      <c r="BA1078" s="11">
        <v>0.51300000000000001</v>
      </c>
    </row>
    <row r="1079" spans="2:53" x14ac:dyDescent="0.2">
      <c r="B1079" s="43">
        <v>1</v>
      </c>
      <c r="C1079" s="73" t="s">
        <v>12265</v>
      </c>
      <c r="AZ1079" s="11" t="s">
        <v>14347</v>
      </c>
      <c r="BA1079" s="11" t="s">
        <v>12145</v>
      </c>
    </row>
    <row r="1080" spans="2:53" x14ac:dyDescent="0.2">
      <c r="B1080" s="43">
        <v>1</v>
      </c>
      <c r="C1080" s="73" t="s">
        <v>12265</v>
      </c>
      <c r="AZ1080" s="11" t="s">
        <v>14347</v>
      </c>
      <c r="BA1080" s="11" t="s">
        <v>12145</v>
      </c>
    </row>
    <row r="1081" spans="2:53" x14ac:dyDescent="0.2">
      <c r="B1081" s="43">
        <v>1</v>
      </c>
      <c r="C1081" s="73" t="s">
        <v>12265</v>
      </c>
      <c r="AZ1081" s="11" t="s">
        <v>14347</v>
      </c>
      <c r="BA1081" s="11">
        <v>0.13400000000000001</v>
      </c>
    </row>
    <row r="1082" spans="2:53" x14ac:dyDescent="0.2">
      <c r="B1082" s="43">
        <v>1</v>
      </c>
      <c r="C1082" s="73" t="s">
        <v>12265</v>
      </c>
      <c r="AZ1082" s="11" t="s">
        <v>14347</v>
      </c>
      <c r="BA1082" s="11">
        <v>0.30599999999999999</v>
      </c>
    </row>
    <row r="1083" spans="2:53" x14ac:dyDescent="0.2">
      <c r="B1083" s="43">
        <v>1</v>
      </c>
      <c r="C1083" s="73" t="s">
        <v>12265</v>
      </c>
      <c r="AZ1083" s="11" t="s">
        <v>14347</v>
      </c>
      <c r="BA1083" s="11">
        <v>1.518</v>
      </c>
    </row>
    <row r="1084" spans="2:53" x14ac:dyDescent="0.2">
      <c r="B1084" s="43">
        <v>1</v>
      </c>
      <c r="C1084" s="73" t="s">
        <v>12265</v>
      </c>
      <c r="AZ1084" s="11" t="s">
        <v>14347</v>
      </c>
      <c r="BA1084" s="11">
        <v>0.68500000000000005</v>
      </c>
    </row>
    <row r="1085" spans="2:53" x14ac:dyDescent="0.2">
      <c r="B1085" s="43">
        <v>1</v>
      </c>
      <c r="C1085" s="73" t="s">
        <v>12265</v>
      </c>
      <c r="AZ1085" s="11" t="s">
        <v>14347</v>
      </c>
      <c r="BA1085" s="11">
        <v>-0.32</v>
      </c>
    </row>
    <row r="1086" spans="2:53" x14ac:dyDescent="0.2">
      <c r="B1086" s="43">
        <v>1</v>
      </c>
      <c r="C1086" s="73" t="s">
        <v>12265</v>
      </c>
      <c r="AZ1086" s="11" t="s">
        <v>14347</v>
      </c>
      <c r="BA1086" s="11">
        <v>0.99299999999999999</v>
      </c>
    </row>
    <row r="1087" spans="2:53" x14ac:dyDescent="0.2">
      <c r="B1087" s="43">
        <v>1</v>
      </c>
      <c r="C1087" s="73" t="s">
        <v>12265</v>
      </c>
      <c r="AZ1087" s="11" t="s">
        <v>14347</v>
      </c>
      <c r="BA1087" s="11">
        <v>1.4870000000000001</v>
      </c>
    </row>
    <row r="1088" spans="2:53" x14ac:dyDescent="0.2">
      <c r="B1088" s="43">
        <v>1</v>
      </c>
      <c r="C1088" s="73" t="s">
        <v>12265</v>
      </c>
      <c r="AZ1088" s="11" t="s">
        <v>14347</v>
      </c>
      <c r="BA1088" s="11">
        <v>2.516</v>
      </c>
    </row>
    <row r="1089" spans="2:53" x14ac:dyDescent="0.2">
      <c r="B1089" s="43">
        <v>1</v>
      </c>
      <c r="C1089" s="73" t="s">
        <v>12265</v>
      </c>
      <c r="AZ1089" s="11" t="s">
        <v>14347</v>
      </c>
      <c r="BA1089" s="11">
        <v>0.63300000000000001</v>
      </c>
    </row>
    <row r="1090" spans="2:53" x14ac:dyDescent="0.2">
      <c r="B1090" s="43">
        <v>1</v>
      </c>
      <c r="C1090" s="73" t="s">
        <v>12265</v>
      </c>
      <c r="AZ1090" s="11" t="s">
        <v>14347</v>
      </c>
      <c r="BA1090" s="11">
        <v>-0.46300000000000002</v>
      </c>
    </row>
    <row r="1091" spans="2:53" x14ac:dyDescent="0.2">
      <c r="B1091" s="43">
        <v>1</v>
      </c>
      <c r="C1091" s="73" t="s">
        <v>12265</v>
      </c>
      <c r="AZ1091" s="11" t="s">
        <v>14347</v>
      </c>
      <c r="BA1091" s="11">
        <v>0.68100000000000005</v>
      </c>
    </row>
    <row r="1092" spans="2:53" x14ac:dyDescent="0.2">
      <c r="B1092" s="43">
        <v>1</v>
      </c>
      <c r="C1092" s="73" t="s">
        <v>12265</v>
      </c>
      <c r="AZ1092" s="11" t="s">
        <v>14347</v>
      </c>
      <c r="BA1092" s="11">
        <v>1.794</v>
      </c>
    </row>
    <row r="1093" spans="2:53" x14ac:dyDescent="0.2">
      <c r="B1093" s="43">
        <v>1</v>
      </c>
      <c r="C1093" s="73" t="s">
        <v>12265</v>
      </c>
      <c r="AZ1093" s="11" t="s">
        <v>14347</v>
      </c>
      <c r="BA1093" s="11">
        <v>1.8720000000000001</v>
      </c>
    </row>
    <row r="1094" spans="2:53" x14ac:dyDescent="0.2">
      <c r="B1094" s="43">
        <v>1</v>
      </c>
      <c r="C1094" s="73" t="s">
        <v>12265</v>
      </c>
      <c r="AZ1094" s="11" t="s">
        <v>14347</v>
      </c>
      <c r="BA1094" s="11">
        <v>0.187</v>
      </c>
    </row>
    <row r="1095" spans="2:53" x14ac:dyDescent="0.2">
      <c r="B1095" s="43">
        <v>1</v>
      </c>
      <c r="C1095" s="73" t="s">
        <v>12265</v>
      </c>
      <c r="AZ1095" s="11" t="s">
        <v>14347</v>
      </c>
      <c r="BA1095" s="11">
        <v>-3.2000000000000001E-2</v>
      </c>
    </row>
    <row r="1096" spans="2:53" x14ac:dyDescent="0.2">
      <c r="B1096" s="43">
        <v>1</v>
      </c>
      <c r="C1096" s="73" t="s">
        <v>12265</v>
      </c>
      <c r="AZ1096" s="11" t="s">
        <v>14347</v>
      </c>
      <c r="BA1096" s="11">
        <v>8.8999999999999996E-2</v>
      </c>
    </row>
    <row r="1097" spans="2:53" x14ac:dyDescent="0.2">
      <c r="B1097" s="43">
        <v>1</v>
      </c>
      <c r="C1097" s="73" t="s">
        <v>12265</v>
      </c>
      <c r="AZ1097" s="11" t="s">
        <v>14347</v>
      </c>
      <c r="BA1097" s="11">
        <v>0.55200000000000005</v>
      </c>
    </row>
    <row r="1098" spans="2:53" x14ac:dyDescent="0.2">
      <c r="B1098" s="43">
        <v>1</v>
      </c>
      <c r="C1098" s="73" t="s">
        <v>12265</v>
      </c>
      <c r="AZ1098" s="11" t="s">
        <v>14347</v>
      </c>
      <c r="BA1098" s="11">
        <v>1.998</v>
      </c>
    </row>
    <row r="1099" spans="2:53" x14ac:dyDescent="0.2">
      <c r="B1099" s="43">
        <v>1</v>
      </c>
      <c r="C1099" s="73" t="s">
        <v>12265</v>
      </c>
      <c r="AZ1099" s="11" t="s">
        <v>14347</v>
      </c>
      <c r="BA1099" s="11" t="s">
        <v>12145</v>
      </c>
    </row>
    <row r="1100" spans="2:53" x14ac:dyDescent="0.2">
      <c r="B1100" s="43">
        <v>1</v>
      </c>
      <c r="C1100" s="73" t="s">
        <v>12265</v>
      </c>
      <c r="AZ1100" s="11" t="s">
        <v>14347</v>
      </c>
      <c r="BA1100" s="11" t="s">
        <v>12145</v>
      </c>
    </row>
    <row r="1101" spans="2:53" x14ac:dyDescent="0.2">
      <c r="B1101" s="43">
        <v>1</v>
      </c>
      <c r="C1101" s="73" t="s">
        <v>12265</v>
      </c>
      <c r="AZ1101" s="11" t="s">
        <v>14347</v>
      </c>
      <c r="BA1101" s="11" t="s">
        <v>12145</v>
      </c>
    </row>
    <row r="1102" spans="2:53" x14ac:dyDescent="0.2">
      <c r="B1102" s="43">
        <v>1</v>
      </c>
      <c r="C1102" s="73" t="s">
        <v>12265</v>
      </c>
      <c r="AZ1102" s="11" t="s">
        <v>14347</v>
      </c>
      <c r="BA1102" s="11">
        <v>-0.28000000000000003</v>
      </c>
    </row>
    <row r="1103" spans="2:53" x14ac:dyDescent="0.2">
      <c r="B1103" s="43">
        <v>1</v>
      </c>
      <c r="C1103" s="73" t="s">
        <v>12265</v>
      </c>
      <c r="AZ1103" s="11" t="s">
        <v>14347</v>
      </c>
      <c r="BA1103" s="11">
        <v>0.46400000000000002</v>
      </c>
    </row>
    <row r="1104" spans="2:53" x14ac:dyDescent="0.2">
      <c r="B1104" s="43">
        <v>1</v>
      </c>
      <c r="C1104" s="73" t="s">
        <v>12265</v>
      </c>
      <c r="AZ1104" s="11" t="s">
        <v>14347</v>
      </c>
      <c r="BA1104" s="11">
        <v>-0.159</v>
      </c>
    </row>
    <row r="1105" spans="2:53" x14ac:dyDescent="0.2">
      <c r="B1105" s="43">
        <v>1</v>
      </c>
      <c r="C1105" s="73" t="s">
        <v>12265</v>
      </c>
      <c r="AZ1105" s="11" t="s">
        <v>14347</v>
      </c>
      <c r="BA1105" s="11">
        <v>-0.94299999999999995</v>
      </c>
    </row>
    <row r="1106" spans="2:53" x14ac:dyDescent="0.2">
      <c r="B1106" s="43">
        <v>1</v>
      </c>
      <c r="C1106" s="73" t="s">
        <v>12265</v>
      </c>
      <c r="AZ1106" s="11" t="s">
        <v>14347</v>
      </c>
      <c r="BA1106" s="11">
        <v>5.0999999999999997E-2</v>
      </c>
    </row>
    <row r="1107" spans="2:53" x14ac:dyDescent="0.2">
      <c r="B1107" s="43">
        <v>1</v>
      </c>
      <c r="C1107" s="73" t="s">
        <v>12265</v>
      </c>
      <c r="AZ1107" s="11" t="s">
        <v>14347</v>
      </c>
      <c r="BA1107" s="11">
        <v>0.47599999999999998</v>
      </c>
    </row>
    <row r="1108" spans="2:53" x14ac:dyDescent="0.2">
      <c r="B1108" s="43">
        <v>1</v>
      </c>
      <c r="C1108" s="73" t="s">
        <v>12265</v>
      </c>
      <c r="AZ1108" s="11" t="s">
        <v>14347</v>
      </c>
      <c r="BA1108" s="11">
        <v>0.51700000000000002</v>
      </c>
    </row>
    <row r="1109" spans="2:53" x14ac:dyDescent="0.2">
      <c r="B1109" s="43">
        <v>1</v>
      </c>
      <c r="C1109" s="73" t="s">
        <v>12265</v>
      </c>
      <c r="AZ1109" s="11" t="s">
        <v>14347</v>
      </c>
      <c r="BA1109" s="11" t="s">
        <v>12145</v>
      </c>
    </row>
    <row r="1110" spans="2:53" x14ac:dyDescent="0.2">
      <c r="B1110" s="43">
        <v>1</v>
      </c>
      <c r="C1110" s="73" t="s">
        <v>12265</v>
      </c>
      <c r="AZ1110" s="11" t="s">
        <v>14347</v>
      </c>
      <c r="BA1110" s="11" t="s">
        <v>12145</v>
      </c>
    </row>
    <row r="1111" spans="2:53" x14ac:dyDescent="0.2">
      <c r="B1111" s="43">
        <v>1</v>
      </c>
      <c r="C1111" s="73" t="s">
        <v>12265</v>
      </c>
      <c r="AZ1111" s="11" t="s">
        <v>14347</v>
      </c>
      <c r="BA1111" s="11">
        <v>0.46200000000000002</v>
      </c>
    </row>
    <row r="1112" spans="2:53" x14ac:dyDescent="0.2">
      <c r="B1112" s="43">
        <v>1</v>
      </c>
      <c r="C1112" s="73" t="s">
        <v>12265</v>
      </c>
      <c r="AZ1112" s="11" t="s">
        <v>14347</v>
      </c>
      <c r="BA1112" s="11">
        <v>-0.76500000000000001</v>
      </c>
    </row>
    <row r="1113" spans="2:53" x14ac:dyDescent="0.2">
      <c r="B1113" s="43">
        <v>1</v>
      </c>
      <c r="C1113" s="73" t="s">
        <v>12265</v>
      </c>
      <c r="AZ1113" s="11" t="s">
        <v>14347</v>
      </c>
      <c r="BA1113" s="11">
        <v>0.65500000000000003</v>
      </c>
    </row>
    <row r="1114" spans="2:53" x14ac:dyDescent="0.2">
      <c r="B1114" s="43">
        <v>1</v>
      </c>
      <c r="C1114" s="73" t="s">
        <v>12265</v>
      </c>
      <c r="AZ1114" s="11" t="s">
        <v>14347</v>
      </c>
      <c r="BA1114" s="11" t="s">
        <v>12145</v>
      </c>
    </row>
    <row r="1115" spans="2:53" x14ac:dyDescent="0.2">
      <c r="B1115" s="43">
        <v>1</v>
      </c>
      <c r="C1115" s="73" t="s">
        <v>12265</v>
      </c>
      <c r="AZ1115" s="11" t="s">
        <v>14347</v>
      </c>
      <c r="BA1115" s="11" t="s">
        <v>12145</v>
      </c>
    </row>
    <row r="1116" spans="2:53" x14ac:dyDescent="0.2">
      <c r="B1116" s="43">
        <v>1</v>
      </c>
      <c r="C1116" s="73" t="s">
        <v>12265</v>
      </c>
      <c r="AZ1116" s="11" t="s">
        <v>14347</v>
      </c>
      <c r="BA1116" s="11" t="s">
        <v>12145</v>
      </c>
    </row>
    <row r="1117" spans="2:53" x14ac:dyDescent="0.2">
      <c r="B1117" s="43">
        <v>1</v>
      </c>
      <c r="C1117" s="73" t="s">
        <v>12265</v>
      </c>
      <c r="AZ1117" s="11" t="s">
        <v>14347</v>
      </c>
      <c r="BA1117" s="11">
        <v>2.4E-2</v>
      </c>
    </row>
    <row r="1118" spans="2:53" x14ac:dyDescent="0.2">
      <c r="B1118" s="43">
        <v>1</v>
      </c>
      <c r="C1118" s="73" t="s">
        <v>12265</v>
      </c>
      <c r="AZ1118" s="11" t="s">
        <v>14347</v>
      </c>
      <c r="BA1118" s="11">
        <v>-0.35099999999999998</v>
      </c>
    </row>
    <row r="1119" spans="2:53" x14ac:dyDescent="0.2">
      <c r="B1119" s="43">
        <v>1</v>
      </c>
      <c r="C1119" s="73" t="s">
        <v>12265</v>
      </c>
      <c r="AZ1119" s="11" t="s">
        <v>14347</v>
      </c>
      <c r="BA1119" s="11">
        <v>0.32300000000000001</v>
      </c>
    </row>
    <row r="1120" spans="2:53" x14ac:dyDescent="0.2">
      <c r="B1120" s="43">
        <v>1</v>
      </c>
      <c r="C1120" s="73" t="s">
        <v>12265</v>
      </c>
      <c r="AZ1120" s="11" t="s">
        <v>14347</v>
      </c>
      <c r="BA1120" s="11">
        <v>-9.1999999999999998E-2</v>
      </c>
    </row>
    <row r="1121" spans="2:53" x14ac:dyDescent="0.2">
      <c r="B1121" s="43">
        <v>1</v>
      </c>
      <c r="C1121" s="73" t="s">
        <v>12265</v>
      </c>
      <c r="AZ1121" s="11" t="s">
        <v>14347</v>
      </c>
      <c r="BA1121" s="11">
        <v>0.43099999999999999</v>
      </c>
    </row>
    <row r="1122" spans="2:53" x14ac:dyDescent="0.2">
      <c r="B1122" s="43">
        <v>1</v>
      </c>
      <c r="C1122" s="73" t="s">
        <v>12265</v>
      </c>
      <c r="AZ1122" s="11" t="s">
        <v>14347</v>
      </c>
      <c r="BA1122" s="11">
        <v>0.66200000000000003</v>
      </c>
    </row>
    <row r="1123" spans="2:53" x14ac:dyDescent="0.2">
      <c r="B1123" s="43">
        <v>1</v>
      </c>
      <c r="C1123" s="73" t="s">
        <v>12265</v>
      </c>
      <c r="AZ1123" s="11" t="s">
        <v>14347</v>
      </c>
      <c r="BA1123" s="11">
        <v>1.4970000000000001</v>
      </c>
    </row>
    <row r="1124" spans="2:53" x14ac:dyDescent="0.2">
      <c r="B1124" s="43">
        <v>1</v>
      </c>
      <c r="C1124" s="73" t="s">
        <v>12265</v>
      </c>
      <c r="AZ1124" s="11" t="s">
        <v>14347</v>
      </c>
      <c r="BA1124" s="11">
        <v>0.752</v>
      </c>
    </row>
    <row r="1125" spans="2:53" x14ac:dyDescent="0.2">
      <c r="B1125" s="43">
        <v>1</v>
      </c>
      <c r="C1125" s="73" t="s">
        <v>12265</v>
      </c>
      <c r="AZ1125" s="11" t="s">
        <v>14347</v>
      </c>
      <c r="BA1125" s="11">
        <v>1.198</v>
      </c>
    </row>
    <row r="1126" spans="2:53" x14ac:dyDescent="0.2">
      <c r="B1126" s="43">
        <v>1</v>
      </c>
      <c r="C1126" s="73" t="s">
        <v>12265</v>
      </c>
      <c r="AZ1126" s="11" t="s">
        <v>14347</v>
      </c>
      <c r="BA1126" s="11">
        <v>0.83399999999999996</v>
      </c>
    </row>
    <row r="1127" spans="2:53" x14ac:dyDescent="0.2">
      <c r="B1127" s="43">
        <v>1</v>
      </c>
      <c r="C1127" s="73" t="s">
        <v>12265</v>
      </c>
      <c r="AZ1127" s="11" t="s">
        <v>14347</v>
      </c>
      <c r="BA1127" s="11">
        <v>0.14399999999999999</v>
      </c>
    </row>
    <row r="1128" spans="2:53" x14ac:dyDescent="0.2">
      <c r="B1128" s="43">
        <v>1</v>
      </c>
      <c r="C1128" s="73" t="s">
        <v>12265</v>
      </c>
      <c r="AZ1128" s="11" t="s">
        <v>14347</v>
      </c>
      <c r="BA1128" s="11">
        <v>1.109</v>
      </c>
    </row>
    <row r="1129" spans="2:53" x14ac:dyDescent="0.2">
      <c r="B1129" s="43">
        <v>1</v>
      </c>
      <c r="C1129" s="73" t="s">
        <v>12265</v>
      </c>
      <c r="AZ1129" s="11" t="s">
        <v>14347</v>
      </c>
      <c r="BA1129" s="11">
        <v>0.73199999999999998</v>
      </c>
    </row>
    <row r="1130" spans="2:53" x14ac:dyDescent="0.2">
      <c r="B1130" s="43">
        <v>1</v>
      </c>
      <c r="C1130" s="73" t="s">
        <v>12265</v>
      </c>
      <c r="AZ1130" s="11" t="s">
        <v>14347</v>
      </c>
      <c r="BA1130" s="11">
        <v>0.80700000000000005</v>
      </c>
    </row>
    <row r="1131" spans="2:53" x14ac:dyDescent="0.2">
      <c r="B1131" s="43">
        <v>1</v>
      </c>
      <c r="C1131" s="73" t="s">
        <v>12265</v>
      </c>
      <c r="AZ1131" s="11" t="s">
        <v>14347</v>
      </c>
      <c r="BA1131" s="11">
        <v>0.78200000000000003</v>
      </c>
    </row>
    <row r="1132" spans="2:53" x14ac:dyDescent="0.2">
      <c r="B1132" s="43">
        <v>1</v>
      </c>
      <c r="C1132" s="73" t="s">
        <v>12265</v>
      </c>
      <c r="AZ1132" s="11" t="s">
        <v>14347</v>
      </c>
      <c r="BA1132" s="11">
        <v>0.58899999999999997</v>
      </c>
    </row>
    <row r="1133" spans="2:53" x14ac:dyDescent="0.2">
      <c r="B1133" s="43">
        <v>1</v>
      </c>
      <c r="C1133" s="73" t="s">
        <v>12265</v>
      </c>
      <c r="AZ1133" s="11" t="s">
        <v>14347</v>
      </c>
      <c r="BA1133" s="11">
        <v>2.3359999999999999</v>
      </c>
    </row>
    <row r="1134" spans="2:53" x14ac:dyDescent="0.2">
      <c r="B1134" s="43">
        <v>1</v>
      </c>
      <c r="C1134" s="73" t="s">
        <v>12265</v>
      </c>
      <c r="AZ1134" s="11" t="s">
        <v>14347</v>
      </c>
      <c r="BA1134" s="11">
        <v>2.1920000000000002</v>
      </c>
    </row>
    <row r="1135" spans="2:53" x14ac:dyDescent="0.2">
      <c r="B1135" s="43">
        <v>1</v>
      </c>
      <c r="C1135" s="73" t="s">
        <v>12265</v>
      </c>
      <c r="AZ1135" s="11" t="s">
        <v>14347</v>
      </c>
      <c r="BA1135" s="11">
        <v>2.06</v>
      </c>
    </row>
    <row r="1136" spans="2:53" x14ac:dyDescent="0.2">
      <c r="B1136" s="43">
        <v>1</v>
      </c>
      <c r="C1136" s="73" t="s">
        <v>12265</v>
      </c>
      <c r="AZ1136" s="11" t="s">
        <v>14347</v>
      </c>
      <c r="BA1136" s="11">
        <v>2.1629999999999998</v>
      </c>
    </row>
    <row r="1137" spans="2:53" x14ac:dyDescent="0.2">
      <c r="B1137" s="43">
        <v>1</v>
      </c>
      <c r="C1137" s="73" t="s">
        <v>12265</v>
      </c>
      <c r="AZ1137" s="11" t="s">
        <v>14347</v>
      </c>
      <c r="BA1137" s="11">
        <v>2.3690000000000002</v>
      </c>
    </row>
    <row r="1138" spans="2:53" x14ac:dyDescent="0.2">
      <c r="B1138" s="43">
        <v>1</v>
      </c>
      <c r="C1138" s="73" t="s">
        <v>12265</v>
      </c>
      <c r="AZ1138" s="11" t="s">
        <v>14347</v>
      </c>
      <c r="BA1138" s="11">
        <v>2.1890000000000001</v>
      </c>
    </row>
    <row r="1139" spans="2:53" x14ac:dyDescent="0.2">
      <c r="B1139" s="43">
        <v>1</v>
      </c>
      <c r="C1139" s="73" t="s">
        <v>12265</v>
      </c>
      <c r="AZ1139" s="11" t="s">
        <v>14347</v>
      </c>
      <c r="BA1139" s="11">
        <v>0.79400000000000004</v>
      </c>
    </row>
    <row r="1140" spans="2:53" x14ac:dyDescent="0.2">
      <c r="B1140" s="43">
        <v>1</v>
      </c>
      <c r="C1140" s="73" t="s">
        <v>12265</v>
      </c>
      <c r="AZ1140" s="11" t="s">
        <v>14347</v>
      </c>
      <c r="BA1140" s="11">
        <v>0.63800000000000001</v>
      </c>
    </row>
    <row r="1141" spans="2:53" x14ac:dyDescent="0.2">
      <c r="B1141" s="43">
        <v>1</v>
      </c>
      <c r="C1141" s="73" t="s">
        <v>12265</v>
      </c>
      <c r="AZ1141" s="11" t="s">
        <v>14347</v>
      </c>
      <c r="BA1141" s="11">
        <v>0.80500000000000005</v>
      </c>
    </row>
    <row r="1142" spans="2:53" x14ac:dyDescent="0.2">
      <c r="B1142" s="43">
        <v>1</v>
      </c>
      <c r="C1142" s="73" t="s">
        <v>12265</v>
      </c>
      <c r="AZ1142" s="11" t="s">
        <v>14347</v>
      </c>
      <c r="BA1142" s="11">
        <v>0.95599999999999996</v>
      </c>
    </row>
    <row r="1143" spans="2:53" x14ac:dyDescent="0.2">
      <c r="B1143" s="43">
        <v>1</v>
      </c>
      <c r="C1143" s="73" t="s">
        <v>12265</v>
      </c>
      <c r="AZ1143" s="11" t="s">
        <v>14347</v>
      </c>
      <c r="BA1143" s="11">
        <v>0.64900000000000002</v>
      </c>
    </row>
    <row r="1144" spans="2:53" x14ac:dyDescent="0.2">
      <c r="B1144" s="43">
        <v>1</v>
      </c>
      <c r="C1144" s="73" t="s">
        <v>12265</v>
      </c>
      <c r="AZ1144" s="11" t="s">
        <v>14347</v>
      </c>
      <c r="BA1144" s="11" t="s">
        <v>12145</v>
      </c>
    </row>
    <row r="1145" spans="2:53" x14ac:dyDescent="0.2">
      <c r="B1145" s="43">
        <v>1</v>
      </c>
      <c r="C1145" s="73" t="s">
        <v>12265</v>
      </c>
      <c r="AZ1145" s="11" t="s">
        <v>14347</v>
      </c>
      <c r="BA1145" s="11" t="s">
        <v>12145</v>
      </c>
    </row>
    <row r="1146" spans="2:53" x14ac:dyDescent="0.2">
      <c r="B1146" s="43">
        <v>1</v>
      </c>
      <c r="C1146" s="73" t="s">
        <v>12265</v>
      </c>
      <c r="AZ1146" s="11" t="s">
        <v>14347</v>
      </c>
      <c r="BA1146" s="11" t="s">
        <v>12145</v>
      </c>
    </row>
    <row r="1147" spans="2:53" x14ac:dyDescent="0.2">
      <c r="B1147" s="43">
        <v>1</v>
      </c>
      <c r="C1147" s="73" t="s">
        <v>12265</v>
      </c>
      <c r="AZ1147" s="11" t="s">
        <v>14347</v>
      </c>
      <c r="BA1147" s="11" t="s">
        <v>12145</v>
      </c>
    </row>
    <row r="1148" spans="2:53" x14ac:dyDescent="0.2">
      <c r="B1148" s="43">
        <v>1</v>
      </c>
      <c r="C1148" s="73" t="s">
        <v>12265</v>
      </c>
      <c r="AZ1148" s="11" t="s">
        <v>14347</v>
      </c>
      <c r="BA1148" s="11">
        <v>1.5609999999999999</v>
      </c>
    </row>
    <row r="1149" spans="2:53" x14ac:dyDescent="0.2">
      <c r="B1149" s="43">
        <v>1</v>
      </c>
      <c r="C1149" s="73" t="s">
        <v>12265</v>
      </c>
      <c r="AZ1149" s="11" t="s">
        <v>14347</v>
      </c>
      <c r="BA1149" s="11" t="s">
        <v>12145</v>
      </c>
    </row>
    <row r="1150" spans="2:53" x14ac:dyDescent="0.2">
      <c r="B1150" s="43">
        <v>1</v>
      </c>
      <c r="C1150" s="73" t="s">
        <v>12265</v>
      </c>
      <c r="AZ1150" s="11" t="s">
        <v>14347</v>
      </c>
      <c r="BA1150" s="11" t="s">
        <v>12145</v>
      </c>
    </row>
    <row r="1151" spans="2:53" x14ac:dyDescent="0.2">
      <c r="B1151" s="43">
        <v>1</v>
      </c>
      <c r="C1151" s="73" t="s">
        <v>12265</v>
      </c>
      <c r="AZ1151" s="11" t="s">
        <v>14347</v>
      </c>
      <c r="BA1151" s="11" t="s">
        <v>12145</v>
      </c>
    </row>
    <row r="1152" spans="2:53" x14ac:dyDescent="0.2">
      <c r="B1152" s="43">
        <v>1</v>
      </c>
      <c r="C1152" s="73" t="s">
        <v>12265</v>
      </c>
      <c r="AZ1152" s="11" t="s">
        <v>14347</v>
      </c>
      <c r="BA1152" s="11" t="s">
        <v>12145</v>
      </c>
    </row>
    <row r="1153" spans="2:53" x14ac:dyDescent="0.2">
      <c r="B1153" s="43">
        <v>1</v>
      </c>
      <c r="C1153" s="73" t="s">
        <v>12265</v>
      </c>
      <c r="AZ1153" s="11" t="s">
        <v>14347</v>
      </c>
      <c r="BA1153" s="11">
        <v>0.70799999999999996</v>
      </c>
    </row>
    <row r="1154" spans="2:53" x14ac:dyDescent="0.2">
      <c r="B1154" s="43">
        <v>1</v>
      </c>
      <c r="C1154" s="73" t="s">
        <v>12265</v>
      </c>
      <c r="AZ1154" s="11" t="s">
        <v>14347</v>
      </c>
      <c r="BA1154" s="11" t="s">
        <v>12145</v>
      </c>
    </row>
    <row r="1155" spans="2:53" x14ac:dyDescent="0.2">
      <c r="B1155" s="43">
        <v>1</v>
      </c>
      <c r="C1155" s="73" t="s">
        <v>12265</v>
      </c>
      <c r="AZ1155" s="11" t="s">
        <v>14347</v>
      </c>
      <c r="BA1155" s="11" t="s">
        <v>12145</v>
      </c>
    </row>
    <row r="1156" spans="2:53" x14ac:dyDescent="0.2">
      <c r="B1156" s="43">
        <v>1</v>
      </c>
      <c r="C1156" s="73" t="s">
        <v>12265</v>
      </c>
      <c r="AZ1156" s="11" t="s">
        <v>14347</v>
      </c>
      <c r="BA1156" s="11">
        <v>3.7999999999999999E-2</v>
      </c>
    </row>
    <row r="1157" spans="2:53" x14ac:dyDescent="0.2">
      <c r="B1157" s="43">
        <v>1</v>
      </c>
      <c r="C1157" s="73" t="s">
        <v>12265</v>
      </c>
      <c r="AZ1157" s="11" t="s">
        <v>14347</v>
      </c>
      <c r="BA1157" s="11">
        <v>7.8E-2</v>
      </c>
    </row>
    <row r="1158" spans="2:53" x14ac:dyDescent="0.2">
      <c r="B1158" s="43">
        <v>1</v>
      </c>
      <c r="C1158" s="73" t="s">
        <v>12265</v>
      </c>
      <c r="AZ1158" s="11" t="s">
        <v>14347</v>
      </c>
      <c r="BA1158" s="11">
        <v>0.49399999999999999</v>
      </c>
    </row>
    <row r="1159" spans="2:53" x14ac:dyDescent="0.2">
      <c r="B1159" s="43">
        <v>1</v>
      </c>
      <c r="C1159" s="73" t="s">
        <v>12265</v>
      </c>
      <c r="AZ1159" s="11" t="s">
        <v>14347</v>
      </c>
      <c r="BA1159" s="11" t="s">
        <v>12145</v>
      </c>
    </row>
    <row r="1160" spans="2:53" x14ac:dyDescent="0.2">
      <c r="B1160" s="43">
        <v>1</v>
      </c>
      <c r="C1160" s="73" t="s">
        <v>12265</v>
      </c>
      <c r="AZ1160" s="11" t="s">
        <v>14347</v>
      </c>
      <c r="BA1160" s="11" t="s">
        <v>12145</v>
      </c>
    </row>
    <row r="1161" spans="2:53" x14ac:dyDescent="0.2">
      <c r="B1161" s="43">
        <v>1</v>
      </c>
      <c r="C1161" s="73" t="s">
        <v>12265</v>
      </c>
      <c r="AZ1161" s="11" t="s">
        <v>14347</v>
      </c>
      <c r="BA1161" s="11" t="s">
        <v>12145</v>
      </c>
    </row>
    <row r="1162" spans="2:53" x14ac:dyDescent="0.2">
      <c r="B1162" s="43">
        <v>1</v>
      </c>
      <c r="C1162" s="73" t="s">
        <v>12265</v>
      </c>
      <c r="AZ1162" s="11" t="s">
        <v>14347</v>
      </c>
      <c r="BA1162" s="11">
        <v>-0.315</v>
      </c>
    </row>
    <row r="1163" spans="2:53" x14ac:dyDescent="0.2">
      <c r="B1163" s="43">
        <v>1</v>
      </c>
      <c r="C1163" s="73" t="s">
        <v>12265</v>
      </c>
      <c r="AZ1163" s="11" t="s">
        <v>14347</v>
      </c>
      <c r="BA1163" s="11">
        <v>1.702</v>
      </c>
    </row>
    <row r="1164" spans="2:53" x14ac:dyDescent="0.2">
      <c r="B1164" s="43">
        <v>1</v>
      </c>
      <c r="C1164" s="73" t="s">
        <v>12265</v>
      </c>
      <c r="AZ1164" s="11" t="s">
        <v>14347</v>
      </c>
      <c r="BA1164" s="11">
        <v>4.4999999999999998E-2</v>
      </c>
    </row>
    <row r="1165" spans="2:53" x14ac:dyDescent="0.2">
      <c r="B1165" s="43">
        <v>1</v>
      </c>
      <c r="C1165" s="73" t="s">
        <v>12265</v>
      </c>
      <c r="AZ1165" s="11" t="s">
        <v>14347</v>
      </c>
      <c r="BA1165" s="11">
        <v>-1.4999999999999999E-2</v>
      </c>
    </row>
    <row r="1166" spans="2:53" x14ac:dyDescent="0.2">
      <c r="B1166" s="43">
        <v>1</v>
      </c>
      <c r="C1166" s="73" t="s">
        <v>12265</v>
      </c>
      <c r="AZ1166" s="11" t="s">
        <v>14347</v>
      </c>
      <c r="BA1166" s="11">
        <v>-6.7000000000000004E-2</v>
      </c>
    </row>
    <row r="1167" spans="2:53" x14ac:dyDescent="0.2">
      <c r="B1167" s="43">
        <v>1</v>
      </c>
      <c r="C1167" s="73" t="s">
        <v>12265</v>
      </c>
      <c r="AZ1167" s="11" t="s">
        <v>14347</v>
      </c>
      <c r="BA1167" s="11">
        <v>0.24099999999999999</v>
      </c>
    </row>
    <row r="1168" spans="2:53" x14ac:dyDescent="0.2">
      <c r="B1168" s="43">
        <v>1</v>
      </c>
      <c r="C1168" s="73" t="s">
        <v>12265</v>
      </c>
      <c r="AZ1168" s="11" t="s">
        <v>14347</v>
      </c>
      <c r="BA1168" s="11">
        <v>1.0509999999999999</v>
      </c>
    </row>
    <row r="1169" spans="2:53" x14ac:dyDescent="0.2">
      <c r="B1169" s="43">
        <v>1</v>
      </c>
      <c r="C1169" s="73" t="s">
        <v>12265</v>
      </c>
      <c r="AZ1169" s="11" t="s">
        <v>14347</v>
      </c>
      <c r="BA1169" s="11">
        <v>0.93600000000000005</v>
      </c>
    </row>
    <row r="1170" spans="2:53" x14ac:dyDescent="0.2">
      <c r="B1170" s="43">
        <v>1</v>
      </c>
      <c r="C1170" s="73" t="s">
        <v>12265</v>
      </c>
      <c r="AZ1170" s="11" t="s">
        <v>14347</v>
      </c>
      <c r="BA1170" s="11">
        <v>0.33</v>
      </c>
    </row>
    <row r="1171" spans="2:53" x14ac:dyDescent="0.2">
      <c r="B1171" s="43">
        <v>1</v>
      </c>
      <c r="C1171" s="73" t="s">
        <v>12265</v>
      </c>
      <c r="AZ1171" s="11" t="s">
        <v>14347</v>
      </c>
      <c r="BA1171" s="11">
        <v>0.997</v>
      </c>
    </row>
    <row r="1172" spans="2:53" x14ac:dyDescent="0.2">
      <c r="B1172" s="43">
        <v>1</v>
      </c>
      <c r="C1172" s="73" t="s">
        <v>12265</v>
      </c>
      <c r="AZ1172" s="11" t="s">
        <v>14347</v>
      </c>
      <c r="BA1172" s="11">
        <v>1.54</v>
      </c>
    </row>
    <row r="1173" spans="2:53" x14ac:dyDescent="0.2">
      <c r="B1173" s="43">
        <v>1</v>
      </c>
      <c r="C1173" s="73" t="s">
        <v>12265</v>
      </c>
      <c r="AZ1173" s="11" t="s">
        <v>14347</v>
      </c>
      <c r="BA1173" s="11">
        <v>1.337</v>
      </c>
    </row>
    <row r="1174" spans="2:53" x14ac:dyDescent="0.2">
      <c r="B1174" s="43">
        <v>1</v>
      </c>
      <c r="C1174" s="73" t="s">
        <v>12265</v>
      </c>
      <c r="AZ1174" s="11" t="s">
        <v>14347</v>
      </c>
      <c r="BA1174" s="11" t="s">
        <v>12145</v>
      </c>
    </row>
    <row r="1175" spans="2:53" x14ac:dyDescent="0.2">
      <c r="B1175" s="43">
        <v>1</v>
      </c>
      <c r="C1175" s="73" t="s">
        <v>12265</v>
      </c>
      <c r="AZ1175" s="11" t="s">
        <v>14347</v>
      </c>
      <c r="BA1175" s="11" t="s">
        <v>12145</v>
      </c>
    </row>
    <row r="1176" spans="2:53" x14ac:dyDescent="0.2">
      <c r="B1176" s="43">
        <v>1</v>
      </c>
      <c r="C1176" s="73" t="s">
        <v>12265</v>
      </c>
      <c r="AZ1176" s="11" t="s">
        <v>14347</v>
      </c>
      <c r="BA1176" s="11">
        <v>0.57499999999999996</v>
      </c>
    </row>
    <row r="1177" spans="2:53" x14ac:dyDescent="0.2">
      <c r="B1177" s="43">
        <v>1</v>
      </c>
      <c r="C1177" s="73" t="s">
        <v>12265</v>
      </c>
      <c r="AZ1177" s="11" t="s">
        <v>14347</v>
      </c>
      <c r="BA1177" s="11">
        <v>-0.64200000000000002</v>
      </c>
    </row>
    <row r="1178" spans="2:53" x14ac:dyDescent="0.2">
      <c r="B1178" s="43">
        <v>1</v>
      </c>
      <c r="C1178" s="73" t="s">
        <v>12265</v>
      </c>
      <c r="AZ1178" s="11" t="s">
        <v>14347</v>
      </c>
      <c r="BA1178" s="11">
        <v>1.5389999999999999</v>
      </c>
    </row>
    <row r="1179" spans="2:53" x14ac:dyDescent="0.2">
      <c r="B1179" s="43">
        <v>1</v>
      </c>
      <c r="C1179" s="73" t="s">
        <v>12265</v>
      </c>
      <c r="AZ1179" s="11" t="s">
        <v>14347</v>
      </c>
      <c r="BA1179" s="11" t="s">
        <v>12145</v>
      </c>
    </row>
    <row r="1180" spans="2:53" x14ac:dyDescent="0.2">
      <c r="B1180" s="43">
        <v>1</v>
      </c>
      <c r="C1180" s="73" t="s">
        <v>12265</v>
      </c>
      <c r="AZ1180" s="11" t="s">
        <v>14347</v>
      </c>
      <c r="BA1180" s="11" t="s">
        <v>12145</v>
      </c>
    </row>
    <row r="1181" spans="2:53" x14ac:dyDescent="0.2">
      <c r="B1181" s="43">
        <v>1</v>
      </c>
      <c r="C1181" s="73" t="s">
        <v>12265</v>
      </c>
      <c r="AZ1181" s="11" t="s">
        <v>14347</v>
      </c>
      <c r="BA1181" s="11" t="s">
        <v>12145</v>
      </c>
    </row>
    <row r="1182" spans="2:53" x14ac:dyDescent="0.2">
      <c r="B1182" s="43">
        <v>1</v>
      </c>
      <c r="C1182" s="73" t="s">
        <v>12265</v>
      </c>
      <c r="AZ1182" s="11" t="s">
        <v>14347</v>
      </c>
      <c r="BA1182" s="11">
        <v>0.26900000000000002</v>
      </c>
    </row>
    <row r="1183" spans="2:53" x14ac:dyDescent="0.2">
      <c r="B1183" s="43">
        <v>1</v>
      </c>
      <c r="C1183" s="73" t="s">
        <v>12265</v>
      </c>
      <c r="AZ1183" s="11" t="s">
        <v>14347</v>
      </c>
      <c r="BA1183" s="11">
        <v>1.202</v>
      </c>
    </row>
    <row r="1184" spans="2:53" x14ac:dyDescent="0.2">
      <c r="B1184" s="43">
        <v>1</v>
      </c>
      <c r="C1184" s="73" t="s">
        <v>12265</v>
      </c>
      <c r="AZ1184" s="11" t="s">
        <v>14347</v>
      </c>
      <c r="BA1184" s="11">
        <v>1.286</v>
      </c>
    </row>
    <row r="1185" spans="2:53" x14ac:dyDescent="0.2">
      <c r="B1185" s="43">
        <v>1</v>
      </c>
      <c r="C1185" s="73" t="s">
        <v>12265</v>
      </c>
      <c r="AZ1185" s="11" t="s">
        <v>14347</v>
      </c>
      <c r="BA1185" s="11">
        <v>0.41199999999999998</v>
      </c>
    </row>
    <row r="1186" spans="2:53" x14ac:dyDescent="0.2">
      <c r="B1186" s="43">
        <v>1</v>
      </c>
      <c r="C1186" s="73" t="s">
        <v>12265</v>
      </c>
      <c r="AZ1186" s="11" t="s">
        <v>14347</v>
      </c>
      <c r="BA1186" s="11">
        <v>1.05</v>
      </c>
    </row>
    <row r="1187" spans="2:53" x14ac:dyDescent="0.2">
      <c r="B1187" s="43">
        <v>1</v>
      </c>
      <c r="C1187" s="73" t="s">
        <v>12265</v>
      </c>
      <c r="AZ1187" s="11" t="s">
        <v>14347</v>
      </c>
      <c r="BA1187" s="11">
        <v>2.5139999999999998</v>
      </c>
    </row>
    <row r="1188" spans="2:53" x14ac:dyDescent="0.2">
      <c r="B1188" s="43">
        <v>1</v>
      </c>
      <c r="C1188" s="73" t="s">
        <v>12265</v>
      </c>
      <c r="AZ1188" s="11" t="s">
        <v>14347</v>
      </c>
      <c r="BA1188" s="11">
        <v>1.8740000000000001</v>
      </c>
    </row>
    <row r="1189" spans="2:53" x14ac:dyDescent="0.2">
      <c r="B1189" s="43">
        <v>1</v>
      </c>
      <c r="C1189" s="73" t="s">
        <v>12265</v>
      </c>
      <c r="AZ1189" s="11" t="s">
        <v>14347</v>
      </c>
      <c r="BA1189" s="11" t="s">
        <v>12145</v>
      </c>
    </row>
    <row r="1190" spans="2:53" x14ac:dyDescent="0.2">
      <c r="B1190" s="43">
        <v>1</v>
      </c>
      <c r="C1190" s="73" t="s">
        <v>12265</v>
      </c>
      <c r="AZ1190" s="11" t="s">
        <v>14347</v>
      </c>
      <c r="BA1190" s="11" t="s">
        <v>12145</v>
      </c>
    </row>
    <row r="1191" spans="2:53" x14ac:dyDescent="0.2">
      <c r="B1191" s="43">
        <v>1</v>
      </c>
      <c r="C1191" s="73" t="s">
        <v>12265</v>
      </c>
      <c r="AZ1191" s="11" t="s">
        <v>14347</v>
      </c>
      <c r="BA1191" s="11">
        <v>2.0680000000000001</v>
      </c>
    </row>
    <row r="1192" spans="2:53" x14ac:dyDescent="0.2">
      <c r="B1192" s="43">
        <v>1</v>
      </c>
      <c r="C1192" s="73" t="s">
        <v>12265</v>
      </c>
      <c r="AZ1192" s="11" t="s">
        <v>14347</v>
      </c>
      <c r="BA1192" s="11">
        <v>-1.0369999999999999</v>
      </c>
    </row>
    <row r="1193" spans="2:53" x14ac:dyDescent="0.2">
      <c r="B1193" s="43">
        <v>1</v>
      </c>
      <c r="C1193" s="73" t="s">
        <v>12265</v>
      </c>
      <c r="AZ1193" s="11" t="s">
        <v>14347</v>
      </c>
      <c r="BA1193" s="11" t="s">
        <v>12145</v>
      </c>
    </row>
    <row r="1194" spans="2:53" x14ac:dyDescent="0.2">
      <c r="B1194" s="43">
        <v>1</v>
      </c>
      <c r="C1194" s="73" t="s">
        <v>12265</v>
      </c>
      <c r="AZ1194" s="11" t="s">
        <v>14347</v>
      </c>
      <c r="BA1194" s="11">
        <v>0.41799999999999998</v>
      </c>
    </row>
    <row r="1195" spans="2:53" x14ac:dyDescent="0.2">
      <c r="B1195" s="43">
        <v>1</v>
      </c>
      <c r="C1195" s="73" t="s">
        <v>12265</v>
      </c>
      <c r="AZ1195" s="11" t="s">
        <v>14347</v>
      </c>
      <c r="BA1195" s="11">
        <v>0.17399999999999999</v>
      </c>
    </row>
    <row r="1196" spans="2:53" x14ac:dyDescent="0.2">
      <c r="B1196" s="43">
        <v>1</v>
      </c>
      <c r="C1196" s="73" t="s">
        <v>12265</v>
      </c>
      <c r="AZ1196" s="11" t="s">
        <v>14347</v>
      </c>
      <c r="BA1196" s="11">
        <v>0.65900000000000003</v>
      </c>
    </row>
    <row r="1197" spans="2:53" x14ac:dyDescent="0.2">
      <c r="B1197" s="43">
        <v>1</v>
      </c>
      <c r="C1197" s="73" t="s">
        <v>12265</v>
      </c>
      <c r="AZ1197" s="11" t="s">
        <v>14347</v>
      </c>
      <c r="BA1197" s="11">
        <v>0.42299999999999999</v>
      </c>
    </row>
    <row r="1198" spans="2:53" x14ac:dyDescent="0.2">
      <c r="B1198" s="43">
        <v>1</v>
      </c>
      <c r="C1198" s="73" t="s">
        <v>12265</v>
      </c>
      <c r="AZ1198" s="11" t="s">
        <v>14347</v>
      </c>
      <c r="BA1198" s="11">
        <v>0.48599999999999999</v>
      </c>
    </row>
    <row r="1199" spans="2:53" x14ac:dyDescent="0.2">
      <c r="B1199" s="43">
        <v>1</v>
      </c>
      <c r="C1199" s="73" t="s">
        <v>12265</v>
      </c>
      <c r="AZ1199" s="11" t="s">
        <v>14347</v>
      </c>
      <c r="BA1199" s="11" t="s">
        <v>12145</v>
      </c>
    </row>
    <row r="1200" spans="2:53" x14ac:dyDescent="0.2">
      <c r="B1200" s="43">
        <v>1</v>
      </c>
      <c r="C1200" s="73" t="s">
        <v>12265</v>
      </c>
      <c r="AZ1200" s="11" t="s">
        <v>14347</v>
      </c>
      <c r="BA1200" s="11" t="s">
        <v>12145</v>
      </c>
    </row>
    <row r="1201" spans="2:53" x14ac:dyDescent="0.2">
      <c r="B1201" s="43">
        <v>1</v>
      </c>
      <c r="C1201" s="73" t="s">
        <v>12265</v>
      </c>
      <c r="AZ1201" s="11" t="s">
        <v>14347</v>
      </c>
      <c r="BA1201" s="11" t="s">
        <v>12145</v>
      </c>
    </row>
    <row r="1202" spans="2:53" x14ac:dyDescent="0.2">
      <c r="B1202" s="43">
        <v>1</v>
      </c>
      <c r="C1202" s="73" t="s">
        <v>12265</v>
      </c>
      <c r="AZ1202" s="11" t="s">
        <v>14347</v>
      </c>
      <c r="BA1202" s="11">
        <v>0.49</v>
      </c>
    </row>
    <row r="1203" spans="2:53" x14ac:dyDescent="0.2">
      <c r="B1203" s="43">
        <v>1</v>
      </c>
      <c r="C1203" s="73" t="s">
        <v>12265</v>
      </c>
      <c r="AZ1203" s="11" t="s">
        <v>14347</v>
      </c>
      <c r="BA1203" s="11">
        <v>1.135</v>
      </c>
    </row>
    <row r="1204" spans="2:53" x14ac:dyDescent="0.2">
      <c r="B1204" s="43">
        <v>1</v>
      </c>
      <c r="C1204" s="73" t="s">
        <v>12265</v>
      </c>
      <c r="AZ1204" s="11" t="s">
        <v>14347</v>
      </c>
      <c r="BA1204" s="11">
        <v>0.85499999999999998</v>
      </c>
    </row>
    <row r="1205" spans="2:53" x14ac:dyDescent="0.2">
      <c r="B1205" s="43">
        <v>1</v>
      </c>
      <c r="C1205" s="73" t="s">
        <v>12265</v>
      </c>
      <c r="AZ1205" s="11" t="s">
        <v>14347</v>
      </c>
      <c r="BA1205" s="11">
        <v>0.187</v>
      </c>
    </row>
    <row r="1206" spans="2:53" x14ac:dyDescent="0.2">
      <c r="B1206" s="43">
        <v>1</v>
      </c>
      <c r="C1206" s="73" t="s">
        <v>12265</v>
      </c>
      <c r="AZ1206" s="11" t="s">
        <v>14347</v>
      </c>
      <c r="BA1206" s="11">
        <v>1.0049999999999999</v>
      </c>
    </row>
    <row r="1207" spans="2:53" x14ac:dyDescent="0.2">
      <c r="B1207" s="43">
        <v>1</v>
      </c>
      <c r="C1207" s="73" t="s">
        <v>12265</v>
      </c>
      <c r="AZ1207" s="11" t="s">
        <v>14347</v>
      </c>
      <c r="BA1207" s="11">
        <v>1.431</v>
      </c>
    </row>
    <row r="1208" spans="2:53" x14ac:dyDescent="0.2">
      <c r="B1208" s="43">
        <v>1</v>
      </c>
      <c r="C1208" s="73" t="s">
        <v>12265</v>
      </c>
      <c r="AZ1208" s="11" t="s">
        <v>14347</v>
      </c>
      <c r="BA1208" s="11">
        <v>1.643</v>
      </c>
    </row>
    <row r="1209" spans="2:53" x14ac:dyDescent="0.2">
      <c r="B1209" s="43">
        <v>1</v>
      </c>
      <c r="C1209" s="73" t="s">
        <v>12265</v>
      </c>
      <c r="AZ1209" s="11" t="s">
        <v>14347</v>
      </c>
      <c r="BA1209" s="11">
        <v>0.29699999999999999</v>
      </c>
    </row>
    <row r="1210" spans="2:53" x14ac:dyDescent="0.2">
      <c r="B1210" s="43">
        <v>1</v>
      </c>
      <c r="C1210" s="73" t="s">
        <v>12265</v>
      </c>
      <c r="AZ1210" s="11" t="s">
        <v>14347</v>
      </c>
      <c r="BA1210" s="11">
        <v>-0.10199999999999999</v>
      </c>
    </row>
    <row r="1211" spans="2:53" x14ac:dyDescent="0.2">
      <c r="B1211" s="43">
        <v>1</v>
      </c>
      <c r="C1211" s="73" t="s">
        <v>12265</v>
      </c>
      <c r="AZ1211" s="11" t="s">
        <v>14347</v>
      </c>
      <c r="BA1211" s="11">
        <v>0.23499999999999999</v>
      </c>
    </row>
    <row r="1212" spans="2:53" x14ac:dyDescent="0.2">
      <c r="B1212" s="43">
        <v>1</v>
      </c>
      <c r="C1212" s="73" t="s">
        <v>12265</v>
      </c>
      <c r="AZ1212" s="11" t="s">
        <v>14347</v>
      </c>
      <c r="BA1212" s="11">
        <v>0.80800000000000005</v>
      </c>
    </row>
    <row r="1213" spans="2:53" x14ac:dyDescent="0.2">
      <c r="B1213" s="43">
        <v>1</v>
      </c>
      <c r="C1213" s="73" t="s">
        <v>12265</v>
      </c>
      <c r="AZ1213" s="11" t="s">
        <v>14347</v>
      </c>
      <c r="BA1213" s="11">
        <v>0.60699999999999998</v>
      </c>
    </row>
    <row r="1214" spans="2:53" x14ac:dyDescent="0.2">
      <c r="B1214" s="43">
        <v>1</v>
      </c>
      <c r="C1214" s="73" t="s">
        <v>12265</v>
      </c>
      <c r="AZ1214" s="11" t="s">
        <v>14347</v>
      </c>
      <c r="BA1214" s="11">
        <v>0.44700000000000001</v>
      </c>
    </row>
    <row r="1215" spans="2:53" x14ac:dyDescent="0.2">
      <c r="B1215" s="43">
        <v>1</v>
      </c>
      <c r="C1215" s="73" t="s">
        <v>12265</v>
      </c>
      <c r="AZ1215" s="11" t="s">
        <v>14347</v>
      </c>
      <c r="BA1215" s="11">
        <v>0.14699999999999999</v>
      </c>
    </row>
    <row r="1216" spans="2:53" x14ac:dyDescent="0.2">
      <c r="B1216" s="43">
        <v>1</v>
      </c>
      <c r="C1216" s="73" t="s">
        <v>12265</v>
      </c>
      <c r="AZ1216" s="11" t="s">
        <v>14347</v>
      </c>
      <c r="BA1216" s="11">
        <v>0.45900000000000002</v>
      </c>
    </row>
    <row r="1217" spans="2:53" x14ac:dyDescent="0.2">
      <c r="B1217" s="43">
        <v>1</v>
      </c>
      <c r="C1217" s="73" t="s">
        <v>12265</v>
      </c>
      <c r="AZ1217" s="11" t="s">
        <v>14347</v>
      </c>
      <c r="BA1217" s="11">
        <v>0.76500000000000001</v>
      </c>
    </row>
    <row r="1218" spans="2:53" x14ac:dyDescent="0.2">
      <c r="B1218" s="43">
        <v>1</v>
      </c>
      <c r="C1218" s="73" t="s">
        <v>12265</v>
      </c>
      <c r="AZ1218" s="11" t="s">
        <v>14347</v>
      </c>
      <c r="BA1218" s="11">
        <v>0.94599999999999995</v>
      </c>
    </row>
    <row r="1219" spans="2:53" x14ac:dyDescent="0.2">
      <c r="B1219" s="43">
        <v>1</v>
      </c>
      <c r="C1219" s="73" t="s">
        <v>12265</v>
      </c>
      <c r="AZ1219" s="11" t="s">
        <v>14347</v>
      </c>
      <c r="BA1219" s="11">
        <v>0.874</v>
      </c>
    </row>
    <row r="1220" spans="2:53" x14ac:dyDescent="0.2">
      <c r="B1220" s="43">
        <v>1</v>
      </c>
      <c r="C1220" s="73" t="s">
        <v>12265</v>
      </c>
      <c r="AZ1220" s="11" t="s">
        <v>14347</v>
      </c>
      <c r="BA1220" s="11">
        <v>0.66200000000000003</v>
      </c>
    </row>
    <row r="1221" spans="2:53" x14ac:dyDescent="0.2">
      <c r="B1221" s="43">
        <v>1</v>
      </c>
      <c r="C1221" s="73" t="s">
        <v>12265</v>
      </c>
      <c r="AZ1221" s="11" t="s">
        <v>14347</v>
      </c>
      <c r="BA1221" s="11">
        <v>1.1479999999999999</v>
      </c>
    </row>
    <row r="1222" spans="2:53" x14ac:dyDescent="0.2">
      <c r="B1222" s="43">
        <v>1</v>
      </c>
      <c r="C1222" s="73" t="s">
        <v>12265</v>
      </c>
      <c r="AZ1222" s="11" t="s">
        <v>14347</v>
      </c>
      <c r="BA1222" s="11">
        <v>0.80400000000000005</v>
      </c>
    </row>
    <row r="1223" spans="2:53" x14ac:dyDescent="0.2">
      <c r="B1223" s="43">
        <v>1</v>
      </c>
      <c r="C1223" s="73" t="s">
        <v>12265</v>
      </c>
      <c r="AZ1223" s="11" t="s">
        <v>14347</v>
      </c>
      <c r="BA1223" s="11">
        <v>1.8859999999999999</v>
      </c>
    </row>
    <row r="1224" spans="2:53" x14ac:dyDescent="0.2">
      <c r="B1224" s="43">
        <v>1</v>
      </c>
      <c r="C1224" s="73" t="s">
        <v>12265</v>
      </c>
      <c r="AZ1224" s="11" t="s">
        <v>14347</v>
      </c>
      <c r="BA1224" s="11">
        <v>1.3080000000000001</v>
      </c>
    </row>
    <row r="1225" spans="2:53" x14ac:dyDescent="0.2">
      <c r="B1225" s="43">
        <v>1</v>
      </c>
      <c r="C1225" s="73" t="s">
        <v>12265</v>
      </c>
      <c r="AZ1225" s="11" t="s">
        <v>14347</v>
      </c>
      <c r="BA1225" s="11">
        <v>0.755</v>
      </c>
    </row>
    <row r="1226" spans="2:53" x14ac:dyDescent="0.2">
      <c r="B1226" s="43">
        <v>1</v>
      </c>
      <c r="C1226" s="73" t="s">
        <v>12265</v>
      </c>
      <c r="AZ1226" s="11" t="s">
        <v>14347</v>
      </c>
      <c r="BA1226" s="11">
        <v>1.681</v>
      </c>
    </row>
    <row r="1227" spans="2:53" x14ac:dyDescent="0.2">
      <c r="B1227" s="43">
        <v>1</v>
      </c>
      <c r="C1227" s="73" t="s">
        <v>12265</v>
      </c>
      <c r="AZ1227" s="11" t="s">
        <v>14347</v>
      </c>
      <c r="BA1227" s="11">
        <v>1.5149999999999999</v>
      </c>
    </row>
    <row r="1228" spans="2:53" x14ac:dyDescent="0.2">
      <c r="B1228" s="43">
        <v>1</v>
      </c>
      <c r="C1228" s="73" t="s">
        <v>12265</v>
      </c>
      <c r="AZ1228" s="11" t="s">
        <v>14347</v>
      </c>
      <c r="BA1228" s="11">
        <v>2.6739999999999999</v>
      </c>
    </row>
    <row r="1229" spans="2:53" x14ac:dyDescent="0.2">
      <c r="B1229" s="43">
        <v>1</v>
      </c>
      <c r="C1229" s="73" t="s">
        <v>12265</v>
      </c>
      <c r="AZ1229" s="11" t="s">
        <v>14347</v>
      </c>
      <c r="BA1229" s="11">
        <v>0.91900000000000004</v>
      </c>
    </row>
    <row r="1230" spans="2:53" x14ac:dyDescent="0.2">
      <c r="B1230" s="43">
        <v>1</v>
      </c>
      <c r="C1230" s="73" t="s">
        <v>12265</v>
      </c>
      <c r="AZ1230" s="11" t="s">
        <v>14347</v>
      </c>
      <c r="BA1230" s="11">
        <v>0.76300000000000001</v>
      </c>
    </row>
    <row r="1231" spans="2:53" x14ac:dyDescent="0.2">
      <c r="B1231" s="43">
        <v>1</v>
      </c>
      <c r="C1231" s="73" t="s">
        <v>12265</v>
      </c>
      <c r="AZ1231" s="11" t="s">
        <v>14347</v>
      </c>
      <c r="BA1231" s="11">
        <v>0.85</v>
      </c>
    </row>
    <row r="1232" spans="2:53" x14ac:dyDescent="0.2">
      <c r="B1232" s="43">
        <v>1</v>
      </c>
      <c r="C1232" s="73" t="s">
        <v>12265</v>
      </c>
      <c r="AZ1232" s="11" t="s">
        <v>14347</v>
      </c>
      <c r="BA1232" s="11">
        <v>1.17</v>
      </c>
    </row>
    <row r="1233" spans="2:53" x14ac:dyDescent="0.2">
      <c r="B1233" s="43">
        <v>1</v>
      </c>
      <c r="C1233" s="73" t="s">
        <v>12265</v>
      </c>
      <c r="AZ1233" s="11" t="s">
        <v>14347</v>
      </c>
      <c r="BA1233" s="11">
        <v>1.8320000000000001</v>
      </c>
    </row>
    <row r="1234" spans="2:53" x14ac:dyDescent="0.2">
      <c r="B1234" s="43">
        <v>1</v>
      </c>
      <c r="C1234" s="73" t="s">
        <v>12265</v>
      </c>
      <c r="AZ1234" s="11" t="s">
        <v>14347</v>
      </c>
      <c r="BA1234" s="11" t="s">
        <v>12145</v>
      </c>
    </row>
    <row r="1235" spans="2:53" x14ac:dyDescent="0.2">
      <c r="B1235" s="43">
        <v>1</v>
      </c>
      <c r="C1235" s="73" t="s">
        <v>12265</v>
      </c>
      <c r="AZ1235" s="11" t="s">
        <v>14347</v>
      </c>
      <c r="BA1235" s="11" t="s">
        <v>12145</v>
      </c>
    </row>
    <row r="1236" spans="2:53" x14ac:dyDescent="0.2">
      <c r="B1236" s="43">
        <v>1</v>
      </c>
      <c r="C1236" s="73" t="s">
        <v>12265</v>
      </c>
      <c r="AZ1236" s="11" t="s">
        <v>14347</v>
      </c>
      <c r="BA1236" s="11" t="s">
        <v>12145</v>
      </c>
    </row>
    <row r="1237" spans="2:53" x14ac:dyDescent="0.2">
      <c r="B1237" s="43">
        <v>1</v>
      </c>
      <c r="C1237" s="73" t="s">
        <v>12265</v>
      </c>
      <c r="AZ1237" s="11" t="s">
        <v>14347</v>
      </c>
      <c r="BA1237" s="11" t="s">
        <v>12145</v>
      </c>
    </row>
    <row r="1238" spans="2:53" x14ac:dyDescent="0.2">
      <c r="B1238" s="43">
        <v>1</v>
      </c>
      <c r="C1238" s="73" t="s">
        <v>12265</v>
      </c>
      <c r="AZ1238" s="11" t="s">
        <v>14347</v>
      </c>
      <c r="BA1238" s="11">
        <v>1.659</v>
      </c>
    </row>
    <row r="1239" spans="2:53" x14ac:dyDescent="0.2">
      <c r="B1239" s="43">
        <v>1</v>
      </c>
      <c r="C1239" s="73" t="s">
        <v>12265</v>
      </c>
      <c r="AZ1239" s="11" t="s">
        <v>14347</v>
      </c>
      <c r="BA1239" s="11">
        <v>0.39800000000000002</v>
      </c>
    </row>
    <row r="1240" spans="2:53" x14ac:dyDescent="0.2">
      <c r="B1240" s="43">
        <v>1</v>
      </c>
      <c r="C1240" s="73" t="s">
        <v>12265</v>
      </c>
      <c r="AZ1240" s="11" t="s">
        <v>14347</v>
      </c>
      <c r="BA1240" s="11">
        <v>0.436</v>
      </c>
    </row>
    <row r="1241" spans="2:53" x14ac:dyDescent="0.2">
      <c r="B1241" s="43">
        <v>1</v>
      </c>
      <c r="C1241" s="73" t="s">
        <v>12265</v>
      </c>
      <c r="AZ1241" s="11" t="s">
        <v>14347</v>
      </c>
      <c r="BA1241" s="11">
        <v>0.627</v>
      </c>
    </row>
    <row r="1242" spans="2:53" x14ac:dyDescent="0.2">
      <c r="B1242" s="43">
        <v>1</v>
      </c>
      <c r="C1242" s="73" t="s">
        <v>12265</v>
      </c>
      <c r="AZ1242" s="11" t="s">
        <v>14347</v>
      </c>
      <c r="BA1242" s="11">
        <v>0.10299999999999999</v>
      </c>
    </row>
    <row r="1243" spans="2:53" x14ac:dyDescent="0.2">
      <c r="B1243" s="43">
        <v>1</v>
      </c>
      <c r="C1243" s="73" t="s">
        <v>12265</v>
      </c>
      <c r="AZ1243" s="11" t="s">
        <v>14347</v>
      </c>
      <c r="BA1243" s="11" t="s">
        <v>12145</v>
      </c>
    </row>
    <row r="1244" spans="2:53" x14ac:dyDescent="0.2">
      <c r="B1244" s="43">
        <v>1</v>
      </c>
      <c r="C1244" s="73" t="s">
        <v>12265</v>
      </c>
      <c r="AZ1244" s="11" t="s">
        <v>14347</v>
      </c>
      <c r="BA1244" s="11" t="s">
        <v>12145</v>
      </c>
    </row>
    <row r="1245" spans="2:53" x14ac:dyDescent="0.2">
      <c r="B1245" s="43">
        <v>1</v>
      </c>
      <c r="C1245" s="73" t="s">
        <v>12265</v>
      </c>
      <c r="AZ1245" s="11" t="s">
        <v>14347</v>
      </c>
      <c r="BA1245" s="11" t="s">
        <v>12145</v>
      </c>
    </row>
    <row r="1246" spans="2:53" x14ac:dyDescent="0.2">
      <c r="B1246" s="43">
        <v>1</v>
      </c>
      <c r="C1246" s="73" t="s">
        <v>12265</v>
      </c>
      <c r="AZ1246" s="11" t="s">
        <v>14347</v>
      </c>
      <c r="BA1246" s="11" t="s">
        <v>12145</v>
      </c>
    </row>
    <row r="1247" spans="2:53" x14ac:dyDescent="0.2">
      <c r="B1247" s="43">
        <v>1</v>
      </c>
      <c r="C1247" s="73" t="s">
        <v>12265</v>
      </c>
      <c r="AZ1247" s="11" t="s">
        <v>14347</v>
      </c>
      <c r="BA1247" s="11" t="s">
        <v>12145</v>
      </c>
    </row>
    <row r="1248" spans="2:53" x14ac:dyDescent="0.2">
      <c r="B1248" s="43">
        <v>1</v>
      </c>
      <c r="C1248" s="73" t="s">
        <v>12265</v>
      </c>
      <c r="AZ1248" s="11" t="s">
        <v>14347</v>
      </c>
      <c r="BA1248" s="11">
        <v>0.81100000000000005</v>
      </c>
    </row>
    <row r="1249" spans="2:53" x14ac:dyDescent="0.2">
      <c r="B1249" s="43">
        <v>1</v>
      </c>
      <c r="C1249" s="73" t="s">
        <v>12265</v>
      </c>
      <c r="AZ1249" s="11" t="s">
        <v>14347</v>
      </c>
      <c r="BA1249" s="11" t="s">
        <v>12145</v>
      </c>
    </row>
    <row r="1250" spans="2:53" x14ac:dyDescent="0.2">
      <c r="B1250" s="43">
        <v>1</v>
      </c>
      <c r="C1250" s="73" t="s">
        <v>12265</v>
      </c>
      <c r="AZ1250" s="11" t="s">
        <v>14347</v>
      </c>
      <c r="BA1250" s="11" t="s">
        <v>12145</v>
      </c>
    </row>
    <row r="1251" spans="2:53" x14ac:dyDescent="0.2">
      <c r="B1251" s="43">
        <v>1</v>
      </c>
      <c r="C1251" s="73" t="s">
        <v>12265</v>
      </c>
      <c r="AZ1251" s="11" t="s">
        <v>14347</v>
      </c>
      <c r="BA1251" s="11">
        <v>5.2999999999999999E-2</v>
      </c>
    </row>
    <row r="1252" spans="2:53" x14ac:dyDescent="0.2">
      <c r="B1252" s="43">
        <v>1</v>
      </c>
      <c r="C1252" s="73" t="s">
        <v>12265</v>
      </c>
      <c r="AZ1252" s="11" t="s">
        <v>14347</v>
      </c>
      <c r="BA1252" s="11">
        <v>0.151</v>
      </c>
    </row>
    <row r="1253" spans="2:53" x14ac:dyDescent="0.2">
      <c r="B1253" s="43">
        <v>1</v>
      </c>
      <c r="C1253" s="73" t="s">
        <v>12265</v>
      </c>
      <c r="AZ1253" s="11" t="s">
        <v>14347</v>
      </c>
      <c r="BA1253" s="11">
        <v>0.59099999999999997</v>
      </c>
    </row>
    <row r="1254" spans="2:53" x14ac:dyDescent="0.2">
      <c r="B1254" s="43">
        <v>1</v>
      </c>
      <c r="C1254" s="73" t="s">
        <v>12265</v>
      </c>
      <c r="AZ1254" s="11" t="s">
        <v>14347</v>
      </c>
      <c r="BA1254" s="11" t="s">
        <v>12145</v>
      </c>
    </row>
    <row r="1255" spans="2:53" x14ac:dyDescent="0.2">
      <c r="B1255" s="43">
        <v>1</v>
      </c>
      <c r="C1255" s="73" t="s">
        <v>12265</v>
      </c>
      <c r="AZ1255" s="11" t="s">
        <v>14347</v>
      </c>
      <c r="BA1255" s="11" t="s">
        <v>12145</v>
      </c>
    </row>
    <row r="1256" spans="2:53" x14ac:dyDescent="0.2">
      <c r="B1256" s="43">
        <v>1</v>
      </c>
      <c r="C1256" s="73" t="s">
        <v>12265</v>
      </c>
      <c r="AZ1256" s="11" t="s">
        <v>14347</v>
      </c>
      <c r="BA1256" s="11">
        <v>8.3000000000000004E-2</v>
      </c>
    </row>
    <row r="1257" spans="2:53" x14ac:dyDescent="0.2">
      <c r="B1257" s="43">
        <v>1</v>
      </c>
      <c r="C1257" s="73" t="s">
        <v>12265</v>
      </c>
      <c r="AZ1257" s="11" t="s">
        <v>14347</v>
      </c>
      <c r="BA1257" s="11">
        <v>0.32900000000000001</v>
      </c>
    </row>
    <row r="1258" spans="2:53" x14ac:dyDescent="0.2">
      <c r="B1258" s="43">
        <v>1</v>
      </c>
      <c r="C1258" s="73" t="s">
        <v>12265</v>
      </c>
      <c r="AZ1258" s="11" t="s">
        <v>14347</v>
      </c>
      <c r="BA1258" s="11" t="s">
        <v>12145</v>
      </c>
    </row>
    <row r="1259" spans="2:53" x14ac:dyDescent="0.2">
      <c r="B1259" s="43">
        <v>1</v>
      </c>
      <c r="C1259" s="73" t="s">
        <v>12265</v>
      </c>
      <c r="AZ1259" s="11" t="s">
        <v>14347</v>
      </c>
      <c r="BA1259" s="11">
        <v>0.126</v>
      </c>
    </row>
    <row r="1260" spans="2:53" x14ac:dyDescent="0.2">
      <c r="B1260" s="43">
        <v>1</v>
      </c>
      <c r="C1260" s="73" t="s">
        <v>12265</v>
      </c>
      <c r="AZ1260" s="11" t="s">
        <v>14347</v>
      </c>
      <c r="BA1260" s="11">
        <v>0.03</v>
      </c>
    </row>
    <row r="1261" spans="2:53" x14ac:dyDescent="0.2">
      <c r="B1261" s="43">
        <v>1</v>
      </c>
      <c r="C1261" s="73" t="s">
        <v>12265</v>
      </c>
      <c r="AZ1261" s="11" t="s">
        <v>14347</v>
      </c>
      <c r="BA1261" s="11">
        <v>0.11600000000000001</v>
      </c>
    </row>
    <row r="1262" spans="2:53" x14ac:dyDescent="0.2">
      <c r="B1262" s="43">
        <v>1</v>
      </c>
      <c r="C1262" s="73" t="s">
        <v>12265</v>
      </c>
      <c r="AZ1262" s="11" t="s">
        <v>14347</v>
      </c>
      <c r="BA1262" s="11">
        <v>0.245</v>
      </c>
    </row>
    <row r="1263" spans="2:53" x14ac:dyDescent="0.2">
      <c r="B1263" s="43">
        <v>1</v>
      </c>
      <c r="C1263" s="73" t="s">
        <v>12265</v>
      </c>
      <c r="AZ1263" s="11" t="s">
        <v>14347</v>
      </c>
      <c r="BA1263" s="11" t="s">
        <v>12145</v>
      </c>
    </row>
    <row r="1264" spans="2:53" x14ac:dyDescent="0.2">
      <c r="B1264" s="43">
        <v>1</v>
      </c>
      <c r="C1264" s="73" t="s">
        <v>12265</v>
      </c>
      <c r="AZ1264" s="11" t="s">
        <v>14347</v>
      </c>
      <c r="BA1264" s="11">
        <v>0.19900000000000001</v>
      </c>
    </row>
    <row r="1265" spans="2:53" x14ac:dyDescent="0.2">
      <c r="B1265" s="43">
        <v>1</v>
      </c>
      <c r="C1265" s="73" t="s">
        <v>12265</v>
      </c>
      <c r="AZ1265" s="11" t="s">
        <v>14347</v>
      </c>
      <c r="BA1265" s="11">
        <v>4.2999999999999997E-2</v>
      </c>
    </row>
    <row r="1266" spans="2:53" x14ac:dyDescent="0.2">
      <c r="B1266" s="43">
        <v>1</v>
      </c>
      <c r="C1266" s="73" t="s">
        <v>12265</v>
      </c>
      <c r="AZ1266" s="11" t="s">
        <v>14347</v>
      </c>
      <c r="BA1266" s="11">
        <v>0.249</v>
      </c>
    </row>
    <row r="1267" spans="2:53" x14ac:dyDescent="0.2">
      <c r="B1267" s="43">
        <v>1</v>
      </c>
      <c r="C1267" s="73" t="s">
        <v>12265</v>
      </c>
      <c r="AZ1267" s="11" t="s">
        <v>14347</v>
      </c>
      <c r="BA1267" s="11">
        <v>0.317</v>
      </c>
    </row>
    <row r="1268" spans="2:53" x14ac:dyDescent="0.2">
      <c r="B1268" s="43">
        <v>1</v>
      </c>
      <c r="C1268" s="73" t="s">
        <v>12265</v>
      </c>
      <c r="AZ1268" s="11" t="s">
        <v>14347</v>
      </c>
      <c r="BA1268" s="11">
        <v>0.55200000000000005</v>
      </c>
    </row>
    <row r="1269" spans="2:53" x14ac:dyDescent="0.2">
      <c r="B1269" s="43">
        <v>1</v>
      </c>
      <c r="C1269" s="73" t="s">
        <v>12265</v>
      </c>
      <c r="AZ1269" s="11" t="s">
        <v>14347</v>
      </c>
      <c r="BA1269" s="11">
        <v>0.25700000000000001</v>
      </c>
    </row>
    <row r="1270" spans="2:53" x14ac:dyDescent="0.2">
      <c r="B1270" s="43">
        <v>1</v>
      </c>
      <c r="C1270" s="73" t="s">
        <v>12265</v>
      </c>
      <c r="AZ1270" s="11" t="s">
        <v>14347</v>
      </c>
      <c r="BA1270" s="11">
        <v>8.5000000000000006E-2</v>
      </c>
    </row>
    <row r="1271" spans="2:53" x14ac:dyDescent="0.2">
      <c r="B1271" s="43">
        <v>1</v>
      </c>
      <c r="C1271" s="73" t="s">
        <v>12265</v>
      </c>
      <c r="AZ1271" s="11" t="s">
        <v>14347</v>
      </c>
      <c r="BA1271" s="11">
        <v>0.35499999999999998</v>
      </c>
    </row>
    <row r="1272" spans="2:53" x14ac:dyDescent="0.2">
      <c r="B1272" s="43">
        <v>1</v>
      </c>
      <c r="C1272" s="73" t="s">
        <v>12265</v>
      </c>
      <c r="AZ1272" s="11" t="s">
        <v>14347</v>
      </c>
      <c r="BA1272" s="11">
        <v>0.33800000000000002</v>
      </c>
    </row>
    <row r="1273" spans="2:53" x14ac:dyDescent="0.2">
      <c r="B1273" s="43">
        <v>1</v>
      </c>
      <c r="C1273" s="73" t="s">
        <v>12265</v>
      </c>
      <c r="AZ1273" s="11" t="s">
        <v>14347</v>
      </c>
      <c r="BA1273" s="11" t="s">
        <v>12145</v>
      </c>
    </row>
    <row r="1274" spans="2:53" x14ac:dyDescent="0.2">
      <c r="B1274" s="43">
        <v>1</v>
      </c>
      <c r="C1274" s="73" t="s">
        <v>12265</v>
      </c>
      <c r="AZ1274" s="11" t="s">
        <v>14347</v>
      </c>
      <c r="BA1274" s="11">
        <v>0.17299999999999999</v>
      </c>
    </row>
    <row r="1275" spans="2:53" x14ac:dyDescent="0.2">
      <c r="B1275" s="43">
        <v>1</v>
      </c>
      <c r="C1275" s="73" t="s">
        <v>12265</v>
      </c>
      <c r="AZ1275" s="11" t="s">
        <v>14347</v>
      </c>
      <c r="BA1275" s="11">
        <v>8.5000000000000006E-2</v>
      </c>
    </row>
    <row r="1276" spans="2:53" x14ac:dyDescent="0.2">
      <c r="B1276" s="43">
        <v>1</v>
      </c>
      <c r="C1276" s="73" t="s">
        <v>12265</v>
      </c>
      <c r="AZ1276" s="11" t="s">
        <v>14347</v>
      </c>
      <c r="BA1276" s="11">
        <v>0.18</v>
      </c>
    </row>
    <row r="1277" spans="2:53" x14ac:dyDescent="0.2">
      <c r="B1277" s="43">
        <v>1</v>
      </c>
      <c r="C1277" s="73" t="s">
        <v>12265</v>
      </c>
      <c r="AZ1277" s="11" t="s">
        <v>14347</v>
      </c>
      <c r="BA1277" s="11">
        <v>0.26300000000000001</v>
      </c>
    </row>
    <row r="1278" spans="2:53" x14ac:dyDescent="0.2">
      <c r="B1278" s="43">
        <v>1</v>
      </c>
      <c r="C1278" s="73" t="s">
        <v>12265</v>
      </c>
      <c r="AZ1278" s="11" t="s">
        <v>14347</v>
      </c>
      <c r="BA1278" s="11">
        <v>0.89800000000000002</v>
      </c>
    </row>
    <row r="1279" spans="2:53" x14ac:dyDescent="0.2">
      <c r="B1279" s="43">
        <v>1</v>
      </c>
      <c r="C1279" s="73" t="s">
        <v>12265</v>
      </c>
      <c r="AZ1279" s="11" t="s">
        <v>14347</v>
      </c>
      <c r="BA1279" s="11" t="s">
        <v>12145</v>
      </c>
    </row>
    <row r="1280" spans="2:53" x14ac:dyDescent="0.2">
      <c r="B1280" s="43">
        <v>1</v>
      </c>
      <c r="C1280" s="73" t="s">
        <v>12265</v>
      </c>
      <c r="AZ1280" s="11" t="s">
        <v>14347</v>
      </c>
      <c r="BA1280" s="11" t="s">
        <v>12145</v>
      </c>
    </row>
    <row r="1281" spans="2:53" x14ac:dyDescent="0.2">
      <c r="B1281" s="43">
        <v>1</v>
      </c>
      <c r="C1281" s="73" t="s">
        <v>12265</v>
      </c>
      <c r="AZ1281" s="11" t="s">
        <v>14347</v>
      </c>
      <c r="BA1281" s="11">
        <v>7.2999999999999995E-2</v>
      </c>
    </row>
    <row r="1282" spans="2:53" x14ac:dyDescent="0.2">
      <c r="B1282" s="43">
        <v>1</v>
      </c>
      <c r="C1282" s="73" t="s">
        <v>12265</v>
      </c>
      <c r="AZ1282" s="11" t="s">
        <v>14347</v>
      </c>
      <c r="BA1282" s="11">
        <v>0.17199999999999999</v>
      </c>
    </row>
    <row r="1283" spans="2:53" x14ac:dyDescent="0.2">
      <c r="B1283" s="43">
        <v>1</v>
      </c>
      <c r="C1283" s="73" t="s">
        <v>12265</v>
      </c>
      <c r="AZ1283" s="11" t="s">
        <v>14347</v>
      </c>
      <c r="BA1283" s="11">
        <v>0.48799999999999999</v>
      </c>
    </row>
    <row r="1284" spans="2:53" x14ac:dyDescent="0.2">
      <c r="B1284" s="43">
        <v>1</v>
      </c>
      <c r="C1284" s="73" t="s">
        <v>12265</v>
      </c>
      <c r="AZ1284" s="11" t="s">
        <v>14354</v>
      </c>
      <c r="BA1284" s="11">
        <v>-0.73899999999999999</v>
      </c>
    </row>
    <row r="1285" spans="2:53" x14ac:dyDescent="0.2">
      <c r="B1285" s="43">
        <v>1</v>
      </c>
      <c r="C1285" s="73" t="s">
        <v>12265</v>
      </c>
      <c r="AZ1285" s="11" t="s">
        <v>14354</v>
      </c>
      <c r="BA1285" s="11">
        <v>-1.1739999999999999</v>
      </c>
    </row>
    <row r="1286" spans="2:53" x14ac:dyDescent="0.2">
      <c r="B1286" s="43">
        <v>1</v>
      </c>
      <c r="C1286" s="73" t="s">
        <v>12265</v>
      </c>
      <c r="AZ1286" s="11" t="s">
        <v>14354</v>
      </c>
      <c r="BA1286" s="11">
        <v>-0.46800000000000003</v>
      </c>
    </row>
    <row r="1287" spans="2:53" x14ac:dyDescent="0.2">
      <c r="B1287" s="43">
        <v>1</v>
      </c>
      <c r="C1287" s="73" t="s">
        <v>12265</v>
      </c>
      <c r="AZ1287" s="11" t="s">
        <v>14354</v>
      </c>
      <c r="BA1287" s="11">
        <v>-0.52700000000000002</v>
      </c>
    </row>
    <row r="1288" spans="2:53" x14ac:dyDescent="0.2">
      <c r="B1288" s="43">
        <v>1</v>
      </c>
      <c r="C1288" s="73" t="s">
        <v>12265</v>
      </c>
      <c r="AZ1288" s="11" t="s">
        <v>14354</v>
      </c>
      <c r="BA1288" s="11">
        <v>0.32300000000000001</v>
      </c>
    </row>
    <row r="1289" spans="2:53" x14ac:dyDescent="0.2">
      <c r="B1289" s="43">
        <v>1</v>
      </c>
      <c r="C1289" s="73" t="s">
        <v>12265</v>
      </c>
      <c r="AZ1289" s="11" t="s">
        <v>14354</v>
      </c>
      <c r="BA1289" s="11">
        <v>-0.36799999999999999</v>
      </c>
    </row>
    <row r="1290" spans="2:53" x14ac:dyDescent="0.2">
      <c r="B1290" s="43">
        <v>1</v>
      </c>
      <c r="C1290" s="73" t="s">
        <v>12265</v>
      </c>
      <c r="AZ1290" s="11" t="s">
        <v>14354</v>
      </c>
      <c r="BA1290" s="11">
        <v>-0.56899999999999995</v>
      </c>
    </row>
    <row r="1291" spans="2:53" x14ac:dyDescent="0.2">
      <c r="B1291" s="43">
        <v>1</v>
      </c>
      <c r="C1291" s="73" t="s">
        <v>12265</v>
      </c>
      <c r="AZ1291" s="11" t="s">
        <v>14354</v>
      </c>
      <c r="BA1291" s="11">
        <v>-0.38800000000000001</v>
      </c>
    </row>
    <row r="1292" spans="2:53" x14ac:dyDescent="0.2">
      <c r="B1292" s="43">
        <v>1</v>
      </c>
      <c r="C1292" s="73" t="s">
        <v>12265</v>
      </c>
      <c r="AZ1292" s="11" t="s">
        <v>14354</v>
      </c>
      <c r="BA1292" s="11">
        <v>-9.7000000000000003E-2</v>
      </c>
    </row>
    <row r="1293" spans="2:53" x14ac:dyDescent="0.2">
      <c r="B1293" s="43">
        <v>1</v>
      </c>
      <c r="C1293" s="73" t="s">
        <v>12265</v>
      </c>
      <c r="AZ1293" s="11" t="s">
        <v>14354</v>
      </c>
      <c r="BA1293" s="11">
        <v>0.85399999999999998</v>
      </c>
    </row>
    <row r="1294" spans="2:53" x14ac:dyDescent="0.2">
      <c r="B1294" s="43">
        <v>1</v>
      </c>
      <c r="C1294" s="73" t="s">
        <v>12265</v>
      </c>
      <c r="AZ1294" s="11" t="s">
        <v>14354</v>
      </c>
      <c r="BA1294" s="11">
        <v>7.9000000000000001E-2</v>
      </c>
    </row>
    <row r="1295" spans="2:53" x14ac:dyDescent="0.2">
      <c r="B1295" s="43">
        <v>1</v>
      </c>
      <c r="C1295" s="73" t="s">
        <v>12265</v>
      </c>
      <c r="AZ1295" s="11" t="s">
        <v>14354</v>
      </c>
      <c r="BA1295" s="11">
        <v>-0.54500000000000004</v>
      </c>
    </row>
    <row r="1296" spans="2:53" x14ac:dyDescent="0.2">
      <c r="B1296" s="43">
        <v>1</v>
      </c>
      <c r="C1296" s="73" t="s">
        <v>12265</v>
      </c>
      <c r="AZ1296" s="11" t="s">
        <v>14354</v>
      </c>
      <c r="BA1296" s="11">
        <v>-0.46200000000000002</v>
      </c>
    </row>
    <row r="1297" spans="2:53" x14ac:dyDescent="0.2">
      <c r="B1297" s="43">
        <v>1</v>
      </c>
      <c r="C1297" s="73" t="s">
        <v>12265</v>
      </c>
      <c r="AZ1297" s="11" t="s">
        <v>14354</v>
      </c>
      <c r="BA1297" s="11">
        <v>1.492</v>
      </c>
    </row>
    <row r="1298" spans="2:53" x14ac:dyDescent="0.2">
      <c r="B1298" s="43">
        <v>1</v>
      </c>
      <c r="C1298" s="73" t="s">
        <v>12265</v>
      </c>
      <c r="AZ1298" s="11" t="s">
        <v>14354</v>
      </c>
      <c r="BA1298" s="11">
        <v>0.19600000000000001</v>
      </c>
    </row>
    <row r="1299" spans="2:53" x14ac:dyDescent="0.2">
      <c r="B1299" s="43">
        <v>1</v>
      </c>
      <c r="C1299" s="73" t="s">
        <v>12265</v>
      </c>
      <c r="AZ1299" s="11" t="s">
        <v>14354</v>
      </c>
      <c r="BA1299" s="11">
        <v>-0.71299999999999997</v>
      </c>
    </row>
    <row r="1300" spans="2:53" x14ac:dyDescent="0.2">
      <c r="B1300" s="43">
        <v>1</v>
      </c>
      <c r="C1300" s="73" t="s">
        <v>12265</v>
      </c>
      <c r="AZ1300" s="11" t="s">
        <v>14354</v>
      </c>
      <c r="BA1300" s="11">
        <v>-1.1459999999999999</v>
      </c>
    </row>
    <row r="1301" spans="2:53" x14ac:dyDescent="0.2">
      <c r="B1301" s="43">
        <v>1</v>
      </c>
      <c r="C1301" s="73" t="s">
        <v>12265</v>
      </c>
      <c r="AZ1301" s="11" t="s">
        <v>14354</v>
      </c>
      <c r="BA1301" s="11">
        <v>-0.27900000000000003</v>
      </c>
    </row>
    <row r="1302" spans="2:53" x14ac:dyDescent="0.2">
      <c r="B1302" s="43">
        <v>1</v>
      </c>
      <c r="C1302" s="73" t="s">
        <v>12265</v>
      </c>
      <c r="AZ1302" s="11" t="s">
        <v>14354</v>
      </c>
      <c r="BA1302" s="11">
        <v>-0.69699999999999995</v>
      </c>
    </row>
    <row r="1303" spans="2:53" x14ac:dyDescent="0.2">
      <c r="B1303" s="43">
        <v>1</v>
      </c>
      <c r="C1303" s="73" t="s">
        <v>12265</v>
      </c>
      <c r="AZ1303" s="11" t="s">
        <v>14354</v>
      </c>
      <c r="BA1303" s="11">
        <v>0.317</v>
      </c>
    </row>
    <row r="1304" spans="2:53" x14ac:dyDescent="0.2">
      <c r="B1304" s="43">
        <v>1</v>
      </c>
      <c r="C1304" s="73" t="s">
        <v>12265</v>
      </c>
      <c r="AZ1304" s="11" t="s">
        <v>14354</v>
      </c>
      <c r="BA1304" s="11">
        <v>-0.745</v>
      </c>
    </row>
    <row r="1305" spans="2:53" x14ac:dyDescent="0.2">
      <c r="B1305" s="43">
        <v>1</v>
      </c>
      <c r="C1305" s="73" t="s">
        <v>12265</v>
      </c>
      <c r="AZ1305" s="11" t="s">
        <v>14354</v>
      </c>
      <c r="BA1305" s="11">
        <v>-1.3280000000000001</v>
      </c>
    </row>
    <row r="1306" spans="2:53" x14ac:dyDescent="0.2">
      <c r="B1306" s="43">
        <v>1</v>
      </c>
      <c r="C1306" s="73" t="s">
        <v>12265</v>
      </c>
      <c r="AZ1306" s="11" t="s">
        <v>14354</v>
      </c>
      <c r="BA1306" s="11">
        <v>0.11</v>
      </c>
    </row>
    <row r="1307" spans="2:53" x14ac:dyDescent="0.2">
      <c r="B1307" s="43">
        <v>1</v>
      </c>
      <c r="C1307" s="73" t="s">
        <v>12265</v>
      </c>
      <c r="AZ1307" s="11" t="s">
        <v>14354</v>
      </c>
      <c r="BA1307" s="11">
        <v>-1.046</v>
      </c>
    </row>
    <row r="1308" spans="2:53" x14ac:dyDescent="0.2">
      <c r="B1308" s="43">
        <v>1</v>
      </c>
      <c r="C1308" s="73" t="s">
        <v>12265</v>
      </c>
      <c r="AZ1308" s="11" t="s">
        <v>14354</v>
      </c>
      <c r="BA1308" s="11">
        <v>0.56200000000000006</v>
      </c>
    </row>
    <row r="1309" spans="2:53" x14ac:dyDescent="0.2">
      <c r="B1309" s="43">
        <v>1</v>
      </c>
      <c r="C1309" s="73" t="s">
        <v>12265</v>
      </c>
      <c r="AZ1309" s="11" t="s">
        <v>14354</v>
      </c>
      <c r="BA1309" s="11">
        <v>-0.879</v>
      </c>
    </row>
    <row r="1310" spans="2:53" x14ac:dyDescent="0.2">
      <c r="B1310" s="43">
        <v>1</v>
      </c>
      <c r="C1310" s="73" t="s">
        <v>12265</v>
      </c>
      <c r="AZ1310" s="11" t="s">
        <v>14354</v>
      </c>
      <c r="BA1310" s="11">
        <v>-2.3079999999999998</v>
      </c>
    </row>
    <row r="1311" spans="2:53" x14ac:dyDescent="0.2">
      <c r="B1311" s="43">
        <v>1</v>
      </c>
      <c r="C1311" s="73" t="s">
        <v>12265</v>
      </c>
      <c r="AZ1311" s="11" t="s">
        <v>14354</v>
      </c>
      <c r="BA1311" s="11">
        <v>0.10299999999999999</v>
      </c>
    </row>
    <row r="1312" spans="2:53" x14ac:dyDescent="0.2">
      <c r="B1312" s="43">
        <v>1</v>
      </c>
      <c r="C1312" s="73" t="s">
        <v>12265</v>
      </c>
      <c r="AZ1312" s="11" t="s">
        <v>14354</v>
      </c>
      <c r="BA1312" s="11">
        <v>-0.29299999999999998</v>
      </c>
    </row>
    <row r="1313" spans="2:53" x14ac:dyDescent="0.2">
      <c r="B1313" s="43">
        <v>1</v>
      </c>
      <c r="C1313" s="73" t="s">
        <v>12265</v>
      </c>
      <c r="AZ1313" s="11" t="s">
        <v>14354</v>
      </c>
      <c r="BA1313" s="11">
        <v>0.84499999999999997</v>
      </c>
    </row>
    <row r="1314" spans="2:53" x14ac:dyDescent="0.2">
      <c r="B1314" s="43">
        <v>1</v>
      </c>
      <c r="C1314" s="73" t="s">
        <v>12265</v>
      </c>
      <c r="AZ1314" s="11" t="s">
        <v>14354</v>
      </c>
      <c r="BA1314" s="11">
        <v>0.11700000000000001</v>
      </c>
    </row>
    <row r="1315" spans="2:53" x14ac:dyDescent="0.2">
      <c r="B1315" s="43">
        <v>1</v>
      </c>
      <c r="C1315" s="73" t="s">
        <v>12265</v>
      </c>
      <c r="AZ1315" s="11" t="s">
        <v>14354</v>
      </c>
      <c r="BA1315" s="11">
        <v>-1.2E-2</v>
      </c>
    </row>
    <row r="1316" spans="2:53" x14ac:dyDescent="0.2">
      <c r="B1316" s="43">
        <v>1</v>
      </c>
      <c r="C1316" s="73" t="s">
        <v>12265</v>
      </c>
      <c r="AZ1316" s="11" t="s">
        <v>14354</v>
      </c>
      <c r="BA1316" s="11">
        <v>-2.8000000000000001E-2</v>
      </c>
    </row>
    <row r="1317" spans="2:53" x14ac:dyDescent="0.2">
      <c r="B1317" s="43">
        <v>1</v>
      </c>
      <c r="C1317" s="73" t="s">
        <v>12265</v>
      </c>
      <c r="AZ1317" s="11" t="s">
        <v>14354</v>
      </c>
      <c r="BA1317" s="11">
        <v>0.44700000000000001</v>
      </c>
    </row>
    <row r="1318" spans="2:53" x14ac:dyDescent="0.2">
      <c r="B1318" s="43">
        <v>1</v>
      </c>
      <c r="C1318" s="73" t="s">
        <v>12265</v>
      </c>
      <c r="AZ1318" s="11" t="s">
        <v>14354</v>
      </c>
      <c r="BA1318" s="11">
        <v>1.1659999999999999</v>
      </c>
    </row>
    <row r="1319" spans="2:53" x14ac:dyDescent="0.2">
      <c r="B1319" s="43">
        <v>1</v>
      </c>
      <c r="C1319" s="73" t="s">
        <v>12265</v>
      </c>
      <c r="AZ1319" s="11" t="s">
        <v>14354</v>
      </c>
      <c r="BA1319" s="11">
        <v>-0.06</v>
      </c>
    </row>
    <row r="1320" spans="2:53" x14ac:dyDescent="0.2">
      <c r="B1320" s="43">
        <v>1</v>
      </c>
      <c r="C1320" s="73" t="s">
        <v>12265</v>
      </c>
      <c r="AZ1320" s="11" t="s">
        <v>14354</v>
      </c>
      <c r="BA1320" s="11">
        <v>-0.153</v>
      </c>
    </row>
    <row r="1321" spans="2:53" x14ac:dyDescent="0.2">
      <c r="B1321" s="43">
        <v>1</v>
      </c>
      <c r="C1321" s="73" t="s">
        <v>12265</v>
      </c>
      <c r="AZ1321" s="11" t="s">
        <v>14354</v>
      </c>
      <c r="BA1321" s="11">
        <v>-0.252</v>
      </c>
    </row>
    <row r="1322" spans="2:53" x14ac:dyDescent="0.2">
      <c r="B1322" s="43">
        <v>1</v>
      </c>
      <c r="C1322" s="73" t="s">
        <v>12265</v>
      </c>
      <c r="AZ1322" s="11" t="s">
        <v>14354</v>
      </c>
      <c r="BA1322" s="11">
        <v>0.28199999999999997</v>
      </c>
    </row>
    <row r="1323" spans="2:53" x14ac:dyDescent="0.2">
      <c r="B1323" s="43">
        <v>1</v>
      </c>
      <c r="C1323" s="73" t="s">
        <v>12265</v>
      </c>
      <c r="AZ1323" s="11" t="s">
        <v>14354</v>
      </c>
      <c r="BA1323" s="11">
        <v>0.69299999999999995</v>
      </c>
    </row>
    <row r="1324" spans="2:53" x14ac:dyDescent="0.2">
      <c r="B1324" s="43">
        <v>1</v>
      </c>
      <c r="C1324" s="73" t="s">
        <v>12265</v>
      </c>
      <c r="AZ1324" s="11" t="s">
        <v>14354</v>
      </c>
      <c r="BA1324" s="11">
        <v>1.2809999999999999</v>
      </c>
    </row>
    <row r="1325" spans="2:53" x14ac:dyDescent="0.2">
      <c r="B1325" s="43">
        <v>1</v>
      </c>
      <c r="C1325" s="73" t="s">
        <v>12265</v>
      </c>
      <c r="AZ1325" s="11" t="s">
        <v>14354</v>
      </c>
      <c r="BA1325" s="11">
        <v>0.69399999999999995</v>
      </c>
    </row>
    <row r="1326" spans="2:53" x14ac:dyDescent="0.2">
      <c r="B1326" s="43">
        <v>1</v>
      </c>
      <c r="C1326" s="73" t="s">
        <v>12265</v>
      </c>
      <c r="AZ1326" s="11" t="s">
        <v>14354</v>
      </c>
      <c r="BA1326" s="11">
        <v>1.9179999999999999</v>
      </c>
    </row>
    <row r="1327" spans="2:53" x14ac:dyDescent="0.2">
      <c r="B1327" s="43">
        <v>1</v>
      </c>
      <c r="C1327" s="73" t="s">
        <v>12265</v>
      </c>
      <c r="AZ1327" s="11" t="s">
        <v>14354</v>
      </c>
      <c r="BA1327" s="11">
        <v>1.2450000000000001</v>
      </c>
    </row>
    <row r="1328" spans="2:53" x14ac:dyDescent="0.2">
      <c r="B1328" s="43">
        <v>1</v>
      </c>
      <c r="C1328" s="73" t="s">
        <v>12265</v>
      </c>
      <c r="AZ1328" s="11" t="s">
        <v>14354</v>
      </c>
      <c r="BA1328" s="11">
        <v>1.49</v>
      </c>
    </row>
    <row r="1329" spans="2:53" x14ac:dyDescent="0.2">
      <c r="B1329" s="43">
        <v>1</v>
      </c>
      <c r="C1329" s="73" t="s">
        <v>12265</v>
      </c>
      <c r="AZ1329" s="11" t="s">
        <v>14354</v>
      </c>
      <c r="BA1329" s="11">
        <v>-0.72499999999999998</v>
      </c>
    </row>
    <row r="1330" spans="2:53" x14ac:dyDescent="0.2">
      <c r="B1330" s="43">
        <v>1</v>
      </c>
      <c r="C1330" s="73" t="s">
        <v>12265</v>
      </c>
      <c r="AZ1330" s="11" t="s">
        <v>14354</v>
      </c>
      <c r="BA1330" s="11">
        <v>-0.315</v>
      </c>
    </row>
    <row r="1331" spans="2:53" x14ac:dyDescent="0.2">
      <c r="B1331" s="43">
        <v>1</v>
      </c>
      <c r="C1331" s="73" t="s">
        <v>12265</v>
      </c>
      <c r="AZ1331" s="11" t="s">
        <v>14354</v>
      </c>
      <c r="BA1331" s="11">
        <v>-1.208</v>
      </c>
    </row>
    <row r="1332" spans="2:53" x14ac:dyDescent="0.2">
      <c r="B1332" s="43">
        <v>1</v>
      </c>
      <c r="C1332" s="73" t="s">
        <v>12265</v>
      </c>
      <c r="AZ1332" s="11" t="s">
        <v>14354</v>
      </c>
      <c r="BA1332" s="11">
        <v>-0.65200000000000002</v>
      </c>
    </row>
    <row r="1333" spans="2:53" x14ac:dyDescent="0.2">
      <c r="B1333" s="43">
        <v>1</v>
      </c>
      <c r="C1333" s="73" t="s">
        <v>12265</v>
      </c>
      <c r="AZ1333" s="11" t="s">
        <v>14354</v>
      </c>
      <c r="BA1333" s="11">
        <v>0.68799999999999994</v>
      </c>
    </row>
    <row r="1334" spans="2:53" x14ac:dyDescent="0.2">
      <c r="B1334" s="43">
        <v>1</v>
      </c>
      <c r="C1334" s="73" t="s">
        <v>12265</v>
      </c>
      <c r="AZ1334" s="11" t="s">
        <v>14354</v>
      </c>
      <c r="BA1334" s="11">
        <v>-0.51400000000000001</v>
      </c>
    </row>
    <row r="1335" spans="2:53" x14ac:dyDescent="0.2">
      <c r="B1335" s="43">
        <v>1</v>
      </c>
      <c r="C1335" s="73" t="s">
        <v>12265</v>
      </c>
      <c r="AZ1335" s="11" t="s">
        <v>14354</v>
      </c>
      <c r="BA1335" s="11">
        <v>-1.006</v>
      </c>
    </row>
    <row r="1336" spans="2:53" x14ac:dyDescent="0.2">
      <c r="B1336" s="43">
        <v>1</v>
      </c>
      <c r="C1336" s="73" t="s">
        <v>12265</v>
      </c>
      <c r="AZ1336" s="11" t="s">
        <v>14354</v>
      </c>
      <c r="BA1336" s="11">
        <v>-0.214</v>
      </c>
    </row>
    <row r="1337" spans="2:53" x14ac:dyDescent="0.2">
      <c r="B1337" s="43">
        <v>1</v>
      </c>
      <c r="C1337" s="73" t="s">
        <v>12265</v>
      </c>
      <c r="AZ1337" s="11" t="s">
        <v>14354</v>
      </c>
      <c r="BA1337" s="11">
        <v>-0.26500000000000001</v>
      </c>
    </row>
    <row r="1338" spans="2:53" x14ac:dyDescent="0.2">
      <c r="B1338" s="43">
        <v>1</v>
      </c>
      <c r="C1338" s="73" t="s">
        <v>12265</v>
      </c>
      <c r="AZ1338" s="11" t="s">
        <v>14354</v>
      </c>
      <c r="BA1338" s="11">
        <v>0.35199999999999998</v>
      </c>
    </row>
    <row r="1339" spans="2:53" x14ac:dyDescent="0.2">
      <c r="B1339" s="43">
        <v>1</v>
      </c>
      <c r="C1339" s="73" t="s">
        <v>12265</v>
      </c>
      <c r="AZ1339" s="11" t="s">
        <v>14354</v>
      </c>
      <c r="BA1339" s="11">
        <v>-0.20100000000000001</v>
      </c>
    </row>
    <row r="1340" spans="2:53" x14ac:dyDescent="0.2">
      <c r="B1340" s="43">
        <v>1</v>
      </c>
      <c r="C1340" s="73" t="s">
        <v>12265</v>
      </c>
      <c r="AZ1340" s="11" t="s">
        <v>14354</v>
      </c>
      <c r="BA1340" s="11">
        <v>-0.60099999999999998</v>
      </c>
    </row>
    <row r="1341" spans="2:53" x14ac:dyDescent="0.2">
      <c r="B1341" s="43">
        <v>1</v>
      </c>
      <c r="C1341" s="73" t="s">
        <v>12265</v>
      </c>
      <c r="AZ1341" s="11" t="s">
        <v>14354</v>
      </c>
      <c r="BA1341" s="11">
        <v>1.4E-2</v>
      </c>
    </row>
    <row r="1342" spans="2:53" x14ac:dyDescent="0.2">
      <c r="B1342" s="43">
        <v>1</v>
      </c>
      <c r="C1342" s="73" t="s">
        <v>12265</v>
      </c>
      <c r="AZ1342" s="11" t="s">
        <v>14354</v>
      </c>
      <c r="BA1342" s="11">
        <v>3.4000000000000002E-2</v>
      </c>
    </row>
    <row r="1343" spans="2:53" x14ac:dyDescent="0.2">
      <c r="B1343" s="43">
        <v>1</v>
      </c>
      <c r="C1343" s="73" t="s">
        <v>12265</v>
      </c>
      <c r="AZ1343" s="11" t="s">
        <v>14354</v>
      </c>
      <c r="BA1343" s="11">
        <v>0.47699999999999998</v>
      </c>
    </row>
    <row r="1344" spans="2:53" x14ac:dyDescent="0.2">
      <c r="B1344" s="43">
        <v>1</v>
      </c>
      <c r="C1344" s="73" t="s">
        <v>12265</v>
      </c>
      <c r="AZ1344" s="11" t="s">
        <v>14354</v>
      </c>
      <c r="BA1344" s="11" t="s">
        <v>12145</v>
      </c>
    </row>
    <row r="1345" spans="2:53" x14ac:dyDescent="0.2">
      <c r="B1345" s="43">
        <v>1</v>
      </c>
      <c r="C1345" s="73" t="s">
        <v>12265</v>
      </c>
      <c r="AZ1345" s="11" t="s">
        <v>14354</v>
      </c>
      <c r="BA1345" s="11" t="s">
        <v>12145</v>
      </c>
    </row>
    <row r="1346" spans="2:53" x14ac:dyDescent="0.2">
      <c r="B1346" s="43">
        <v>1</v>
      </c>
      <c r="C1346" s="73" t="s">
        <v>12265</v>
      </c>
      <c r="AZ1346" s="11" t="s">
        <v>14354</v>
      </c>
      <c r="BA1346" s="11" t="s">
        <v>12145</v>
      </c>
    </row>
    <row r="1347" spans="2:53" x14ac:dyDescent="0.2">
      <c r="B1347" s="43">
        <v>1</v>
      </c>
      <c r="C1347" s="73" t="s">
        <v>12265</v>
      </c>
      <c r="AZ1347" s="11" t="s">
        <v>14354</v>
      </c>
      <c r="BA1347" s="11" t="s">
        <v>12145</v>
      </c>
    </row>
    <row r="1348" spans="2:53" x14ac:dyDescent="0.2">
      <c r="B1348" s="43">
        <v>1</v>
      </c>
      <c r="C1348" s="73" t="s">
        <v>12265</v>
      </c>
      <c r="AZ1348" s="11" t="s">
        <v>14354</v>
      </c>
      <c r="BA1348" s="11">
        <v>0.39</v>
      </c>
    </row>
    <row r="1349" spans="2:53" x14ac:dyDescent="0.2">
      <c r="B1349" s="43">
        <v>1</v>
      </c>
      <c r="C1349" s="73" t="s">
        <v>12265</v>
      </c>
      <c r="AZ1349" s="11" t="s">
        <v>14354</v>
      </c>
      <c r="BA1349" s="11">
        <v>-0.91200000000000003</v>
      </c>
    </row>
    <row r="1350" spans="2:53" x14ac:dyDescent="0.2">
      <c r="B1350" s="43">
        <v>1</v>
      </c>
      <c r="C1350" s="73" t="s">
        <v>12265</v>
      </c>
      <c r="AZ1350" s="11" t="s">
        <v>14354</v>
      </c>
      <c r="BA1350" s="11">
        <v>-2.2109999999999999</v>
      </c>
    </row>
    <row r="1351" spans="2:53" x14ac:dyDescent="0.2">
      <c r="B1351" s="43">
        <v>1</v>
      </c>
      <c r="C1351" s="73" t="s">
        <v>12265</v>
      </c>
      <c r="AZ1351" s="11" t="s">
        <v>14354</v>
      </c>
      <c r="BA1351" s="11">
        <v>6.0000000000000001E-3</v>
      </c>
    </row>
    <row r="1352" spans="2:53" x14ac:dyDescent="0.2">
      <c r="B1352" s="43">
        <v>1</v>
      </c>
      <c r="C1352" s="73" t="s">
        <v>12265</v>
      </c>
      <c r="AZ1352" s="11" t="s">
        <v>14354</v>
      </c>
      <c r="BA1352" s="11">
        <v>-0.40799999999999997</v>
      </c>
    </row>
    <row r="1353" spans="2:53" x14ac:dyDescent="0.2">
      <c r="B1353" s="43">
        <v>1</v>
      </c>
      <c r="C1353" s="73" t="s">
        <v>12265</v>
      </c>
      <c r="AZ1353" s="11" t="s">
        <v>14354</v>
      </c>
      <c r="BA1353" s="11">
        <v>0.14799999999999999</v>
      </c>
    </row>
    <row r="1354" spans="2:53" x14ac:dyDescent="0.2">
      <c r="B1354" s="43">
        <v>1</v>
      </c>
      <c r="C1354" s="73" t="s">
        <v>12265</v>
      </c>
      <c r="AZ1354" s="11" t="s">
        <v>14354</v>
      </c>
      <c r="BA1354" s="11">
        <v>8.8999999999999996E-2</v>
      </c>
    </row>
    <row r="1355" spans="2:53" x14ac:dyDescent="0.2">
      <c r="B1355" s="43">
        <v>1</v>
      </c>
      <c r="C1355" s="73" t="s">
        <v>12265</v>
      </c>
      <c r="AZ1355" s="11" t="s">
        <v>14354</v>
      </c>
      <c r="BA1355" s="11">
        <v>-0.27200000000000002</v>
      </c>
    </row>
    <row r="1356" spans="2:53" x14ac:dyDescent="0.2">
      <c r="B1356" s="43">
        <v>1</v>
      </c>
      <c r="C1356" s="73" t="s">
        <v>12265</v>
      </c>
      <c r="AZ1356" s="11" t="s">
        <v>14354</v>
      </c>
      <c r="BA1356" s="11">
        <v>0.91300000000000003</v>
      </c>
    </row>
    <row r="1357" spans="2:53" x14ac:dyDescent="0.2">
      <c r="B1357" s="43">
        <v>1</v>
      </c>
      <c r="C1357" s="73" t="s">
        <v>12265</v>
      </c>
      <c r="AZ1357" s="11" t="s">
        <v>14354</v>
      </c>
      <c r="BA1357" s="11">
        <v>-0.44800000000000001</v>
      </c>
    </row>
    <row r="1358" spans="2:53" x14ac:dyDescent="0.2">
      <c r="B1358" s="43">
        <v>1</v>
      </c>
      <c r="C1358" s="73" t="s">
        <v>12265</v>
      </c>
      <c r="AZ1358" s="11" t="s">
        <v>14354</v>
      </c>
      <c r="BA1358" s="11">
        <v>-8.5000000000000006E-2</v>
      </c>
    </row>
    <row r="1359" spans="2:53" x14ac:dyDescent="0.2">
      <c r="B1359" s="43">
        <v>1</v>
      </c>
      <c r="C1359" s="73" t="s">
        <v>12265</v>
      </c>
      <c r="AZ1359" s="11" t="s">
        <v>14354</v>
      </c>
      <c r="BA1359" s="11">
        <v>-0.27</v>
      </c>
    </row>
    <row r="1360" spans="2:53" x14ac:dyDescent="0.2">
      <c r="B1360" s="43">
        <v>1</v>
      </c>
      <c r="C1360" s="73" t="s">
        <v>12265</v>
      </c>
      <c r="AZ1360" s="11" t="s">
        <v>14354</v>
      </c>
      <c r="BA1360" s="11">
        <v>-0.61899999999999999</v>
      </c>
    </row>
    <row r="1361" spans="2:53" x14ac:dyDescent="0.2">
      <c r="B1361" s="43">
        <v>1</v>
      </c>
      <c r="C1361" s="73" t="s">
        <v>12265</v>
      </c>
      <c r="AZ1361" s="11" t="s">
        <v>14354</v>
      </c>
      <c r="BA1361" s="11">
        <v>-8.5999999999999993E-2</v>
      </c>
    </row>
    <row r="1362" spans="2:53" x14ac:dyDescent="0.2">
      <c r="B1362" s="43">
        <v>1</v>
      </c>
      <c r="C1362" s="73" t="s">
        <v>12265</v>
      </c>
      <c r="AZ1362" s="11" t="s">
        <v>14354</v>
      </c>
      <c r="BA1362" s="11">
        <v>-0.06</v>
      </c>
    </row>
    <row r="1363" spans="2:53" x14ac:dyDescent="0.2">
      <c r="B1363" s="43">
        <v>1</v>
      </c>
      <c r="C1363" s="73" t="s">
        <v>12265</v>
      </c>
      <c r="AZ1363" s="11" t="s">
        <v>14354</v>
      </c>
      <c r="BA1363" s="11">
        <v>1.0960000000000001</v>
      </c>
    </row>
    <row r="1364" spans="2:53" x14ac:dyDescent="0.2">
      <c r="B1364" s="43">
        <v>1</v>
      </c>
      <c r="C1364" s="73" t="s">
        <v>12265</v>
      </c>
      <c r="AZ1364" s="11" t="s">
        <v>14354</v>
      </c>
      <c r="BA1364" s="11">
        <v>-1.2999999999999999E-2</v>
      </c>
    </row>
    <row r="1365" spans="2:53" x14ac:dyDescent="0.2">
      <c r="B1365" s="43">
        <v>1</v>
      </c>
      <c r="C1365" s="73" t="s">
        <v>12265</v>
      </c>
      <c r="AZ1365" s="11" t="s">
        <v>14354</v>
      </c>
      <c r="BA1365" s="11">
        <v>-0.19900000000000001</v>
      </c>
    </row>
    <row r="1366" spans="2:53" x14ac:dyDescent="0.2">
      <c r="B1366" s="43">
        <v>1</v>
      </c>
      <c r="C1366" s="73" t="s">
        <v>12265</v>
      </c>
      <c r="AZ1366" s="11" t="s">
        <v>14354</v>
      </c>
      <c r="BA1366" s="11">
        <v>-5.7000000000000002E-2</v>
      </c>
    </row>
    <row r="1367" spans="2:53" x14ac:dyDescent="0.2">
      <c r="B1367" s="43">
        <v>1</v>
      </c>
      <c r="C1367" s="73" t="s">
        <v>12265</v>
      </c>
      <c r="AZ1367" s="11" t="s">
        <v>14354</v>
      </c>
      <c r="BA1367" s="11">
        <v>0.26700000000000002</v>
      </c>
    </row>
    <row r="1368" spans="2:53" x14ac:dyDescent="0.2">
      <c r="B1368" s="43">
        <v>1</v>
      </c>
      <c r="C1368" s="73" t="s">
        <v>12265</v>
      </c>
      <c r="AZ1368" s="11" t="s">
        <v>14354</v>
      </c>
      <c r="BA1368" s="11">
        <v>0.77500000000000002</v>
      </c>
    </row>
    <row r="1369" spans="2:53" x14ac:dyDescent="0.2">
      <c r="B1369" s="43">
        <v>1</v>
      </c>
      <c r="C1369" s="73" t="s">
        <v>12265</v>
      </c>
      <c r="AZ1369" s="11" t="s">
        <v>14354</v>
      </c>
      <c r="BA1369" s="11">
        <v>-5.6000000000000001E-2</v>
      </c>
    </row>
    <row r="1370" spans="2:53" x14ac:dyDescent="0.2">
      <c r="B1370" s="43">
        <v>1</v>
      </c>
      <c r="C1370" s="73" t="s">
        <v>12265</v>
      </c>
      <c r="AZ1370" s="11" t="s">
        <v>14354</v>
      </c>
      <c r="BA1370" s="11">
        <v>-0.433</v>
      </c>
    </row>
    <row r="1371" spans="2:53" x14ac:dyDescent="0.2">
      <c r="B1371" s="43">
        <v>1</v>
      </c>
      <c r="C1371" s="73" t="s">
        <v>12265</v>
      </c>
      <c r="AZ1371" s="11" t="s">
        <v>14354</v>
      </c>
      <c r="BA1371" s="11">
        <v>0.52300000000000002</v>
      </c>
    </row>
    <row r="1372" spans="2:53" x14ac:dyDescent="0.2">
      <c r="B1372" s="43">
        <v>1</v>
      </c>
      <c r="C1372" s="73" t="s">
        <v>12265</v>
      </c>
      <c r="AZ1372" s="11" t="s">
        <v>14354</v>
      </c>
      <c r="BA1372" s="11">
        <v>-0.28299999999999997</v>
      </c>
    </row>
    <row r="1373" spans="2:53" x14ac:dyDescent="0.2">
      <c r="B1373" s="43">
        <v>1</v>
      </c>
      <c r="C1373" s="73" t="s">
        <v>12265</v>
      </c>
      <c r="AZ1373" s="11" t="s">
        <v>14354</v>
      </c>
      <c r="BA1373" s="11">
        <v>0.28699999999999998</v>
      </c>
    </row>
    <row r="1374" spans="2:53" x14ac:dyDescent="0.2">
      <c r="B1374" s="43">
        <v>1</v>
      </c>
      <c r="C1374" s="73" t="s">
        <v>12265</v>
      </c>
      <c r="AZ1374" s="11" t="s">
        <v>14354</v>
      </c>
      <c r="BA1374" s="11">
        <v>-0.27100000000000002</v>
      </c>
    </row>
    <row r="1375" spans="2:53" x14ac:dyDescent="0.2">
      <c r="B1375" s="43">
        <v>1</v>
      </c>
      <c r="C1375" s="73" t="s">
        <v>12265</v>
      </c>
      <c r="AZ1375" s="11" t="s">
        <v>14354</v>
      </c>
      <c r="BA1375" s="11">
        <v>-0.57499999999999996</v>
      </c>
    </row>
    <row r="1376" spans="2:53" x14ac:dyDescent="0.2">
      <c r="B1376" s="43">
        <v>1</v>
      </c>
      <c r="C1376" s="73" t="s">
        <v>12265</v>
      </c>
      <c r="AZ1376" s="11" t="s">
        <v>14354</v>
      </c>
      <c r="BA1376" s="11">
        <v>-0.23400000000000001</v>
      </c>
    </row>
    <row r="1377" spans="2:53" x14ac:dyDescent="0.2">
      <c r="B1377" s="43">
        <v>1</v>
      </c>
      <c r="C1377" s="73" t="s">
        <v>12265</v>
      </c>
      <c r="AZ1377" s="11" t="s">
        <v>14354</v>
      </c>
      <c r="BA1377" s="11">
        <v>0.06</v>
      </c>
    </row>
    <row r="1378" spans="2:53" x14ac:dyDescent="0.2">
      <c r="B1378" s="43">
        <v>1</v>
      </c>
      <c r="C1378" s="73" t="s">
        <v>12265</v>
      </c>
      <c r="AZ1378" s="11" t="s">
        <v>14354</v>
      </c>
      <c r="BA1378" s="11" t="s">
        <v>12145</v>
      </c>
    </row>
    <row r="1379" spans="2:53" x14ac:dyDescent="0.2">
      <c r="B1379" s="43">
        <v>1</v>
      </c>
      <c r="C1379" s="73" t="s">
        <v>12265</v>
      </c>
      <c r="AZ1379" s="11" t="s">
        <v>14354</v>
      </c>
      <c r="BA1379" s="11">
        <v>-0.625</v>
      </c>
    </row>
    <row r="1380" spans="2:53" x14ac:dyDescent="0.2">
      <c r="B1380" s="43">
        <v>1</v>
      </c>
      <c r="C1380" s="73" t="s">
        <v>12265</v>
      </c>
      <c r="AZ1380" s="11" t="s">
        <v>14354</v>
      </c>
      <c r="BA1380" s="11">
        <v>-0.96799999999999997</v>
      </c>
    </row>
    <row r="1381" spans="2:53" x14ac:dyDescent="0.2">
      <c r="B1381" s="43">
        <v>1</v>
      </c>
      <c r="C1381" s="73" t="s">
        <v>12265</v>
      </c>
      <c r="AZ1381" s="11" t="s">
        <v>14354</v>
      </c>
      <c r="BA1381" s="11">
        <v>-1.0189999999999999</v>
      </c>
    </row>
    <row r="1382" spans="2:53" x14ac:dyDescent="0.2">
      <c r="B1382" s="43">
        <v>1</v>
      </c>
      <c r="C1382" s="73" t="s">
        <v>12265</v>
      </c>
      <c r="AZ1382" s="11" t="s">
        <v>14354</v>
      </c>
      <c r="BA1382" s="11">
        <v>0.26800000000000002</v>
      </c>
    </row>
    <row r="1383" spans="2:53" x14ac:dyDescent="0.2">
      <c r="B1383" s="43">
        <v>1</v>
      </c>
      <c r="C1383" s="73" t="s">
        <v>12265</v>
      </c>
      <c r="AZ1383" s="11" t="s">
        <v>14354</v>
      </c>
      <c r="BA1383" s="11">
        <v>0.66500000000000004</v>
      </c>
    </row>
    <row r="1384" spans="2:53" x14ac:dyDescent="0.2">
      <c r="B1384" s="43">
        <v>1</v>
      </c>
      <c r="C1384" s="73" t="s">
        <v>12265</v>
      </c>
      <c r="AZ1384" s="11" t="s">
        <v>14354</v>
      </c>
      <c r="BA1384" s="11">
        <v>0.82199999999999995</v>
      </c>
    </row>
    <row r="1385" spans="2:53" x14ac:dyDescent="0.2">
      <c r="B1385" s="43">
        <v>1</v>
      </c>
      <c r="C1385" s="73" t="s">
        <v>12265</v>
      </c>
      <c r="AZ1385" s="11" t="s">
        <v>14354</v>
      </c>
      <c r="BA1385" s="11">
        <v>0.39500000000000002</v>
      </c>
    </row>
    <row r="1386" spans="2:53" x14ac:dyDescent="0.2">
      <c r="B1386" s="43">
        <v>1</v>
      </c>
      <c r="C1386" s="73" t="s">
        <v>12265</v>
      </c>
      <c r="AZ1386" s="11" t="s">
        <v>14354</v>
      </c>
      <c r="BA1386" s="11">
        <v>1.0660000000000001</v>
      </c>
    </row>
    <row r="1387" spans="2:53" x14ac:dyDescent="0.2">
      <c r="B1387" s="43">
        <v>1</v>
      </c>
      <c r="C1387" s="73" t="s">
        <v>12265</v>
      </c>
      <c r="AZ1387" s="11" t="s">
        <v>14354</v>
      </c>
      <c r="BA1387" s="11">
        <v>1.0580000000000001</v>
      </c>
    </row>
    <row r="1388" spans="2:53" x14ac:dyDescent="0.2">
      <c r="B1388" s="43">
        <v>1</v>
      </c>
      <c r="C1388" s="73" t="s">
        <v>12265</v>
      </c>
      <c r="AZ1388" s="11" t="s">
        <v>14354</v>
      </c>
      <c r="BA1388" s="11">
        <v>1.8939999999999999</v>
      </c>
    </row>
    <row r="1389" spans="2:53" x14ac:dyDescent="0.2">
      <c r="B1389" s="43">
        <v>1</v>
      </c>
      <c r="C1389" s="73" t="s">
        <v>12265</v>
      </c>
      <c r="AZ1389" s="11" t="s">
        <v>14354</v>
      </c>
      <c r="BA1389" s="11">
        <v>-0.41799999999999998</v>
      </c>
    </row>
    <row r="1390" spans="2:53" x14ac:dyDescent="0.2">
      <c r="B1390" s="43">
        <v>1</v>
      </c>
      <c r="C1390" s="73" t="s">
        <v>12265</v>
      </c>
      <c r="AZ1390" s="11" t="s">
        <v>14354</v>
      </c>
      <c r="BA1390" s="11">
        <v>-1.873</v>
      </c>
    </row>
    <row r="1391" spans="2:53" x14ac:dyDescent="0.2">
      <c r="B1391" s="43">
        <v>1</v>
      </c>
      <c r="C1391" s="73" t="s">
        <v>12265</v>
      </c>
      <c r="AZ1391" s="11" t="s">
        <v>14354</v>
      </c>
      <c r="BA1391" s="11">
        <v>0.46500000000000002</v>
      </c>
    </row>
    <row r="1392" spans="2:53" x14ac:dyDescent="0.2">
      <c r="B1392" s="43">
        <v>1</v>
      </c>
      <c r="C1392" s="73" t="s">
        <v>12265</v>
      </c>
      <c r="AZ1392" s="11" t="s">
        <v>14354</v>
      </c>
      <c r="BA1392" s="11">
        <v>0.32</v>
      </c>
    </row>
    <row r="1393" spans="2:53" x14ac:dyDescent="0.2">
      <c r="B1393" s="43">
        <v>1</v>
      </c>
      <c r="C1393" s="73" t="s">
        <v>12265</v>
      </c>
      <c r="AZ1393" s="11" t="s">
        <v>14354</v>
      </c>
      <c r="BA1393" s="11">
        <v>0.58599999999999997</v>
      </c>
    </row>
    <row r="1394" spans="2:53" x14ac:dyDescent="0.2">
      <c r="B1394" s="43">
        <v>1</v>
      </c>
      <c r="C1394" s="73" t="s">
        <v>12265</v>
      </c>
      <c r="AZ1394" s="11" t="s">
        <v>14354</v>
      </c>
      <c r="BA1394" s="11">
        <v>0.74</v>
      </c>
    </row>
    <row r="1395" spans="2:53" x14ac:dyDescent="0.2">
      <c r="B1395" s="43">
        <v>1</v>
      </c>
      <c r="C1395" s="73" t="s">
        <v>12265</v>
      </c>
      <c r="AZ1395" s="11" t="s">
        <v>14354</v>
      </c>
      <c r="BA1395" s="11">
        <v>0.16200000000000001</v>
      </c>
    </row>
    <row r="1396" spans="2:53" x14ac:dyDescent="0.2">
      <c r="B1396" s="43">
        <v>1</v>
      </c>
      <c r="C1396" s="73" t="s">
        <v>12265</v>
      </c>
      <c r="AZ1396" s="11" t="s">
        <v>14354</v>
      </c>
      <c r="BA1396" s="11">
        <v>0.9</v>
      </c>
    </row>
    <row r="1397" spans="2:53" x14ac:dyDescent="0.2">
      <c r="B1397" s="43">
        <v>1</v>
      </c>
      <c r="C1397" s="73" t="s">
        <v>12265</v>
      </c>
      <c r="AZ1397" s="11" t="s">
        <v>14354</v>
      </c>
      <c r="BA1397" s="11">
        <v>1.2589999999999999</v>
      </c>
    </row>
    <row r="1398" spans="2:53" x14ac:dyDescent="0.2">
      <c r="B1398" s="43">
        <v>1</v>
      </c>
      <c r="C1398" s="73" t="s">
        <v>12265</v>
      </c>
      <c r="AZ1398" s="11" t="s">
        <v>14354</v>
      </c>
      <c r="BA1398" s="11">
        <v>1.8520000000000001</v>
      </c>
    </row>
    <row r="1399" spans="2:53" x14ac:dyDescent="0.2">
      <c r="B1399" s="43">
        <v>1</v>
      </c>
      <c r="C1399" s="73" t="s">
        <v>12265</v>
      </c>
      <c r="AZ1399" s="11" t="s">
        <v>14354</v>
      </c>
      <c r="BA1399" s="11">
        <v>-0.25900000000000001</v>
      </c>
    </row>
    <row r="1400" spans="2:53" x14ac:dyDescent="0.2">
      <c r="B1400" s="43">
        <v>1</v>
      </c>
      <c r="C1400" s="73" t="s">
        <v>12265</v>
      </c>
      <c r="AZ1400" s="11" t="s">
        <v>14354</v>
      </c>
      <c r="BA1400" s="11">
        <v>-0.32</v>
      </c>
    </row>
    <row r="1401" spans="2:53" x14ac:dyDescent="0.2">
      <c r="B1401" s="43">
        <v>1</v>
      </c>
      <c r="C1401" s="73" t="s">
        <v>12265</v>
      </c>
      <c r="AZ1401" s="11" t="s">
        <v>14354</v>
      </c>
      <c r="BA1401" s="11">
        <v>-0.30399999999999999</v>
      </c>
    </row>
    <row r="1402" spans="2:53" x14ac:dyDescent="0.2">
      <c r="B1402" s="43">
        <v>1</v>
      </c>
      <c r="C1402" s="73" t="s">
        <v>12265</v>
      </c>
      <c r="AZ1402" s="11" t="s">
        <v>14354</v>
      </c>
      <c r="BA1402" s="11">
        <v>-0.13</v>
      </c>
    </row>
    <row r="1403" spans="2:53" x14ac:dyDescent="0.2">
      <c r="B1403" s="43">
        <v>1</v>
      </c>
      <c r="C1403" s="73" t="s">
        <v>12265</v>
      </c>
      <c r="AZ1403" s="11" t="s">
        <v>14354</v>
      </c>
      <c r="BA1403" s="11">
        <v>0.36599999999999999</v>
      </c>
    </row>
    <row r="1404" spans="2:53" x14ac:dyDescent="0.2">
      <c r="B1404" s="43">
        <v>1</v>
      </c>
      <c r="C1404" s="73" t="s">
        <v>12265</v>
      </c>
      <c r="AZ1404" s="11" t="s">
        <v>14354</v>
      </c>
      <c r="BA1404" s="11" t="s">
        <v>12145</v>
      </c>
    </row>
    <row r="1405" spans="2:53" x14ac:dyDescent="0.2">
      <c r="B1405" s="43">
        <v>1</v>
      </c>
      <c r="C1405" s="73" t="s">
        <v>12265</v>
      </c>
      <c r="AZ1405" s="11" t="s">
        <v>14354</v>
      </c>
      <c r="BA1405" s="11" t="s">
        <v>12145</v>
      </c>
    </row>
    <row r="1406" spans="2:53" x14ac:dyDescent="0.2">
      <c r="B1406" s="43">
        <v>1</v>
      </c>
      <c r="C1406" s="73" t="s">
        <v>12265</v>
      </c>
      <c r="AZ1406" s="11" t="s">
        <v>14354</v>
      </c>
      <c r="BA1406" s="11" t="s">
        <v>12145</v>
      </c>
    </row>
    <row r="1407" spans="2:53" x14ac:dyDescent="0.2">
      <c r="B1407" s="43">
        <v>1</v>
      </c>
      <c r="C1407" s="73" t="s">
        <v>12265</v>
      </c>
      <c r="AZ1407" s="11" t="s">
        <v>14354</v>
      </c>
      <c r="BA1407" s="11" t="s">
        <v>12145</v>
      </c>
    </row>
    <row r="1408" spans="2:53" x14ac:dyDescent="0.2">
      <c r="B1408" s="43">
        <v>1</v>
      </c>
      <c r="C1408" s="73" t="s">
        <v>12265</v>
      </c>
      <c r="AZ1408" s="11" t="s">
        <v>14354</v>
      </c>
      <c r="BA1408" s="11">
        <v>0.16300000000000001</v>
      </c>
    </row>
    <row r="1409" spans="2:53" x14ac:dyDescent="0.2">
      <c r="B1409" s="43">
        <v>1</v>
      </c>
      <c r="C1409" s="73" t="s">
        <v>12265</v>
      </c>
      <c r="AZ1409" s="11" t="s">
        <v>14354</v>
      </c>
      <c r="BA1409" s="11">
        <v>2E-3</v>
      </c>
    </row>
    <row r="1410" spans="2:53" x14ac:dyDescent="0.2">
      <c r="B1410" s="43">
        <v>1</v>
      </c>
      <c r="C1410" s="73" t="s">
        <v>12265</v>
      </c>
      <c r="AZ1410" s="11" t="s">
        <v>14354</v>
      </c>
      <c r="BA1410" s="11">
        <v>-0.66300000000000003</v>
      </c>
    </row>
    <row r="1411" spans="2:53" x14ac:dyDescent="0.2">
      <c r="B1411" s="43">
        <v>1</v>
      </c>
      <c r="C1411" s="73" t="s">
        <v>12265</v>
      </c>
      <c r="AZ1411" s="11" t="s">
        <v>14354</v>
      </c>
      <c r="BA1411" s="11">
        <v>0.498</v>
      </c>
    </row>
    <row r="1412" spans="2:53" x14ac:dyDescent="0.2">
      <c r="B1412" s="43">
        <v>1</v>
      </c>
      <c r="C1412" s="73" t="s">
        <v>12265</v>
      </c>
      <c r="AZ1412" s="11" t="s">
        <v>14354</v>
      </c>
      <c r="BA1412" s="11">
        <v>0.23</v>
      </c>
    </row>
    <row r="1413" spans="2:53" x14ac:dyDescent="0.2">
      <c r="B1413" s="43">
        <v>1</v>
      </c>
      <c r="C1413" s="73" t="s">
        <v>12265</v>
      </c>
      <c r="AZ1413" s="11" t="s">
        <v>14354</v>
      </c>
      <c r="BA1413" s="11">
        <v>1.163</v>
      </c>
    </row>
    <row r="1414" spans="2:53" x14ac:dyDescent="0.2">
      <c r="B1414" s="43">
        <v>1</v>
      </c>
      <c r="C1414" s="73" t="s">
        <v>12265</v>
      </c>
      <c r="AZ1414" s="11" t="s">
        <v>14354</v>
      </c>
      <c r="BA1414" s="11">
        <v>-1.377</v>
      </c>
    </row>
    <row r="1415" spans="2:53" x14ac:dyDescent="0.2">
      <c r="B1415" s="43">
        <v>1</v>
      </c>
      <c r="C1415" s="73" t="s">
        <v>12265</v>
      </c>
      <c r="AZ1415" s="11" t="s">
        <v>14354</v>
      </c>
      <c r="BA1415" s="11">
        <v>-1.998</v>
      </c>
    </row>
    <row r="1416" spans="2:53" x14ac:dyDescent="0.2">
      <c r="B1416" s="43">
        <v>1</v>
      </c>
      <c r="C1416" s="73" t="s">
        <v>12265</v>
      </c>
      <c r="AZ1416" s="11" t="s">
        <v>14354</v>
      </c>
      <c r="BA1416" s="11">
        <v>-1.363</v>
      </c>
    </row>
    <row r="1417" spans="2:53" x14ac:dyDescent="0.2">
      <c r="B1417" s="43">
        <v>1</v>
      </c>
      <c r="C1417" s="73" t="s">
        <v>12265</v>
      </c>
      <c r="AZ1417" s="11" t="s">
        <v>14354</v>
      </c>
      <c r="BA1417" s="11">
        <v>-0.63100000000000001</v>
      </c>
    </row>
    <row r="1418" spans="2:53" x14ac:dyDescent="0.2">
      <c r="B1418" s="43">
        <v>1</v>
      </c>
      <c r="C1418" s="73" t="s">
        <v>12265</v>
      </c>
      <c r="AZ1418" s="11" t="s">
        <v>14354</v>
      </c>
      <c r="BA1418" s="11">
        <v>-0.19500000000000001</v>
      </c>
    </row>
    <row r="1419" spans="2:53" x14ac:dyDescent="0.2">
      <c r="B1419" s="43">
        <v>1</v>
      </c>
      <c r="C1419" s="73" t="s">
        <v>12265</v>
      </c>
      <c r="AZ1419" s="11" t="s">
        <v>14354</v>
      </c>
      <c r="BA1419" s="11">
        <v>-0.51300000000000001</v>
      </c>
    </row>
    <row r="1420" spans="2:53" x14ac:dyDescent="0.2">
      <c r="B1420" s="43">
        <v>1</v>
      </c>
      <c r="C1420" s="73" t="s">
        <v>12265</v>
      </c>
      <c r="AZ1420" s="11" t="s">
        <v>14354</v>
      </c>
      <c r="BA1420" s="11">
        <v>-1.587</v>
      </c>
    </row>
    <row r="1421" spans="2:53" x14ac:dyDescent="0.2">
      <c r="B1421" s="43">
        <v>1</v>
      </c>
      <c r="C1421" s="73" t="s">
        <v>12265</v>
      </c>
      <c r="AZ1421" s="11" t="s">
        <v>14354</v>
      </c>
      <c r="BA1421" s="11">
        <v>9.1999999999999998E-2</v>
      </c>
    </row>
    <row r="1422" spans="2:53" x14ac:dyDescent="0.2">
      <c r="B1422" s="43">
        <v>1</v>
      </c>
      <c r="C1422" s="73" t="s">
        <v>12265</v>
      </c>
      <c r="AZ1422" s="11" t="s">
        <v>14354</v>
      </c>
      <c r="BA1422" s="11">
        <v>8.8999999999999996E-2</v>
      </c>
    </row>
    <row r="1423" spans="2:53" x14ac:dyDescent="0.2">
      <c r="B1423" s="43">
        <v>1</v>
      </c>
      <c r="C1423" s="73" t="s">
        <v>12265</v>
      </c>
      <c r="AZ1423" s="11" t="s">
        <v>14354</v>
      </c>
      <c r="BA1423" s="11">
        <v>1.2809999999999999</v>
      </c>
    </row>
    <row r="1424" spans="2:53" x14ac:dyDescent="0.2">
      <c r="B1424" s="43">
        <v>1</v>
      </c>
      <c r="C1424" s="73" t="s">
        <v>12265</v>
      </c>
      <c r="AZ1424" s="11" t="s">
        <v>14354</v>
      </c>
      <c r="BA1424" s="11">
        <v>-1.0680000000000001</v>
      </c>
    </row>
    <row r="1425" spans="2:53" x14ac:dyDescent="0.2">
      <c r="B1425" s="43">
        <v>1</v>
      </c>
      <c r="C1425" s="73" t="s">
        <v>12265</v>
      </c>
      <c r="AZ1425" s="11" t="s">
        <v>14354</v>
      </c>
      <c r="BA1425" s="11">
        <v>-1.5329999999999999</v>
      </c>
    </row>
    <row r="1426" spans="2:53" x14ac:dyDescent="0.2">
      <c r="B1426" s="43">
        <v>1</v>
      </c>
      <c r="C1426" s="73" t="s">
        <v>12265</v>
      </c>
      <c r="AZ1426" s="11" t="s">
        <v>14354</v>
      </c>
      <c r="BA1426" s="11">
        <v>-1.0309999999999999</v>
      </c>
    </row>
    <row r="1427" spans="2:53" x14ac:dyDescent="0.2">
      <c r="B1427" s="43">
        <v>1</v>
      </c>
      <c r="C1427" s="73" t="s">
        <v>12265</v>
      </c>
      <c r="AZ1427" s="11" t="s">
        <v>14354</v>
      </c>
      <c r="BA1427" s="11">
        <v>-0.54</v>
      </c>
    </row>
    <row r="1428" spans="2:53" x14ac:dyDescent="0.2">
      <c r="B1428" s="43">
        <v>1</v>
      </c>
      <c r="C1428" s="73" t="s">
        <v>12265</v>
      </c>
      <c r="AZ1428" s="11" t="s">
        <v>14354</v>
      </c>
      <c r="BA1428" s="11">
        <v>0.35799999999999998</v>
      </c>
    </row>
    <row r="1429" spans="2:53" x14ac:dyDescent="0.2">
      <c r="B1429" s="43">
        <v>1</v>
      </c>
      <c r="C1429" s="73" t="s">
        <v>12265</v>
      </c>
      <c r="AZ1429" s="11" t="s">
        <v>14354</v>
      </c>
      <c r="BA1429" s="11">
        <v>-1.4330000000000001</v>
      </c>
    </row>
    <row r="1430" spans="2:53" x14ac:dyDescent="0.2">
      <c r="B1430" s="43">
        <v>1</v>
      </c>
      <c r="C1430" s="73" t="s">
        <v>12265</v>
      </c>
      <c r="AZ1430" s="11" t="s">
        <v>14354</v>
      </c>
      <c r="BA1430" s="11">
        <v>-1.8009999999999999</v>
      </c>
    </row>
    <row r="1431" spans="2:53" x14ac:dyDescent="0.2">
      <c r="B1431" s="43">
        <v>1</v>
      </c>
      <c r="C1431" s="73" t="s">
        <v>12265</v>
      </c>
      <c r="AZ1431" s="11" t="s">
        <v>14354</v>
      </c>
      <c r="BA1431" s="11">
        <v>-0.19</v>
      </c>
    </row>
    <row r="1432" spans="2:53" x14ac:dyDescent="0.2">
      <c r="B1432" s="43">
        <v>1</v>
      </c>
      <c r="C1432" s="73" t="s">
        <v>12265</v>
      </c>
      <c r="AZ1432" s="11" t="s">
        <v>14354</v>
      </c>
      <c r="BA1432" s="11">
        <v>-2.464</v>
      </c>
    </row>
    <row r="1433" spans="2:53" x14ac:dyDescent="0.2">
      <c r="B1433" s="43">
        <v>1</v>
      </c>
      <c r="C1433" s="73" t="s">
        <v>12265</v>
      </c>
      <c r="AZ1433" s="11" t="s">
        <v>14354</v>
      </c>
      <c r="BA1433" s="11">
        <v>-5.1999999999999998E-2</v>
      </c>
    </row>
    <row r="1434" spans="2:53" x14ac:dyDescent="0.2">
      <c r="B1434" s="43">
        <v>1</v>
      </c>
      <c r="C1434" s="73" t="s">
        <v>12265</v>
      </c>
      <c r="AZ1434" s="11" t="s">
        <v>14354</v>
      </c>
      <c r="BA1434" s="11">
        <v>-8.3000000000000004E-2</v>
      </c>
    </row>
    <row r="1435" spans="2:53" x14ac:dyDescent="0.2">
      <c r="B1435" s="43">
        <v>1</v>
      </c>
      <c r="C1435" s="73" t="s">
        <v>12265</v>
      </c>
      <c r="AZ1435" s="11" t="s">
        <v>14354</v>
      </c>
      <c r="BA1435" s="11">
        <v>-1.2030000000000001</v>
      </c>
    </row>
    <row r="1436" spans="2:53" x14ac:dyDescent="0.2">
      <c r="B1436" s="43">
        <v>1</v>
      </c>
      <c r="C1436" s="73" t="s">
        <v>12265</v>
      </c>
      <c r="AZ1436" s="11" t="s">
        <v>14354</v>
      </c>
      <c r="BA1436" s="11">
        <v>0.22800000000000001</v>
      </c>
    </row>
    <row r="1437" spans="2:53" x14ac:dyDescent="0.2">
      <c r="B1437" s="43">
        <v>1</v>
      </c>
      <c r="C1437" s="73" t="s">
        <v>12265</v>
      </c>
      <c r="AZ1437" s="11" t="s">
        <v>14354</v>
      </c>
      <c r="BA1437" s="11">
        <v>0.92700000000000005</v>
      </c>
    </row>
    <row r="1438" spans="2:53" x14ac:dyDescent="0.2">
      <c r="B1438" s="43">
        <v>1</v>
      </c>
      <c r="C1438" s="73" t="s">
        <v>12265</v>
      </c>
      <c r="AZ1438" s="11" t="s">
        <v>14354</v>
      </c>
      <c r="BA1438" s="11">
        <v>1.2529999999999999</v>
      </c>
    </row>
    <row r="1439" spans="2:53" x14ac:dyDescent="0.2">
      <c r="B1439" s="43">
        <v>1</v>
      </c>
      <c r="C1439" s="73" t="s">
        <v>12265</v>
      </c>
      <c r="AZ1439" s="11" t="s">
        <v>14354</v>
      </c>
      <c r="BA1439" s="11">
        <v>9.7000000000000003E-2</v>
      </c>
    </row>
    <row r="1440" spans="2:53" x14ac:dyDescent="0.2">
      <c r="B1440" s="43">
        <v>1</v>
      </c>
      <c r="C1440" s="73" t="s">
        <v>12265</v>
      </c>
      <c r="AZ1440" s="11" t="s">
        <v>14354</v>
      </c>
      <c r="BA1440" s="11">
        <v>-0.50900000000000001</v>
      </c>
    </row>
    <row r="1441" spans="2:53" x14ac:dyDescent="0.2">
      <c r="B1441" s="43">
        <v>1</v>
      </c>
      <c r="C1441" s="73" t="s">
        <v>12265</v>
      </c>
      <c r="AZ1441" s="11" t="s">
        <v>14354</v>
      </c>
      <c r="BA1441" s="11">
        <v>1.298</v>
      </c>
    </row>
    <row r="1442" spans="2:53" x14ac:dyDescent="0.2">
      <c r="B1442" s="43">
        <v>1</v>
      </c>
      <c r="C1442" s="73" t="s">
        <v>12265</v>
      </c>
      <c r="AZ1442" s="11" t="s">
        <v>14354</v>
      </c>
      <c r="BA1442" s="11">
        <v>-0.59</v>
      </c>
    </row>
    <row r="1443" spans="2:53" x14ac:dyDescent="0.2">
      <c r="B1443" s="43">
        <v>1</v>
      </c>
      <c r="C1443" s="73" t="s">
        <v>12265</v>
      </c>
      <c r="AZ1443" s="11" t="s">
        <v>14354</v>
      </c>
      <c r="BA1443" s="11">
        <v>0.36799999999999999</v>
      </c>
    </row>
    <row r="1444" spans="2:53" x14ac:dyDescent="0.2">
      <c r="B1444" s="43">
        <v>1</v>
      </c>
      <c r="C1444" s="73" t="s">
        <v>12265</v>
      </c>
      <c r="AZ1444" s="11" t="s">
        <v>14354</v>
      </c>
      <c r="BA1444" s="11">
        <v>1.5049999999999999</v>
      </c>
    </row>
    <row r="1445" spans="2:53" x14ac:dyDescent="0.2">
      <c r="B1445" s="43">
        <v>1</v>
      </c>
      <c r="C1445" s="73" t="s">
        <v>12265</v>
      </c>
      <c r="AZ1445" s="11" t="s">
        <v>14354</v>
      </c>
      <c r="BA1445" s="11">
        <v>1.3480000000000001</v>
      </c>
    </row>
    <row r="1446" spans="2:53" x14ac:dyDescent="0.2">
      <c r="B1446" s="43">
        <v>1</v>
      </c>
      <c r="C1446" s="73" t="s">
        <v>12265</v>
      </c>
      <c r="AZ1446" s="11" t="s">
        <v>14354</v>
      </c>
      <c r="BA1446" s="11">
        <v>1.931</v>
      </c>
    </row>
    <row r="1447" spans="2:53" x14ac:dyDescent="0.2">
      <c r="B1447" s="43">
        <v>1</v>
      </c>
      <c r="C1447" s="73" t="s">
        <v>12265</v>
      </c>
      <c r="AZ1447" s="11" t="s">
        <v>14354</v>
      </c>
      <c r="BA1447" s="11">
        <v>1.1919999999999999</v>
      </c>
    </row>
    <row r="1448" spans="2:53" x14ac:dyDescent="0.2">
      <c r="B1448" s="43">
        <v>1</v>
      </c>
      <c r="C1448" s="73" t="s">
        <v>12265</v>
      </c>
      <c r="AZ1448" s="11" t="s">
        <v>14354</v>
      </c>
      <c r="BA1448" s="11">
        <v>2.1139999999999999</v>
      </c>
    </row>
    <row r="1449" spans="2:53" x14ac:dyDescent="0.2">
      <c r="B1449" s="43">
        <v>1</v>
      </c>
      <c r="C1449" s="73" t="s">
        <v>12265</v>
      </c>
      <c r="AZ1449" s="11" t="s">
        <v>14354</v>
      </c>
      <c r="BA1449" s="11">
        <v>-1.0680000000000001</v>
      </c>
    </row>
    <row r="1450" spans="2:53" x14ac:dyDescent="0.2">
      <c r="B1450" s="43">
        <v>1</v>
      </c>
      <c r="C1450" s="73" t="s">
        <v>12265</v>
      </c>
      <c r="AZ1450" s="11" t="s">
        <v>14354</v>
      </c>
      <c r="BA1450" s="11">
        <v>-1.7310000000000001</v>
      </c>
    </row>
    <row r="1451" spans="2:53" x14ac:dyDescent="0.2">
      <c r="B1451" s="43">
        <v>1</v>
      </c>
      <c r="C1451" s="73" t="s">
        <v>12265</v>
      </c>
      <c r="AZ1451" s="11" t="s">
        <v>14354</v>
      </c>
      <c r="BA1451" s="11">
        <v>-1.0680000000000001</v>
      </c>
    </row>
    <row r="1452" spans="2:53" x14ac:dyDescent="0.2">
      <c r="B1452" s="43">
        <v>1</v>
      </c>
      <c r="C1452" s="73" t="s">
        <v>12265</v>
      </c>
      <c r="AZ1452" s="11" t="s">
        <v>14354</v>
      </c>
      <c r="BA1452" s="11">
        <v>-0.252</v>
      </c>
    </row>
    <row r="1453" spans="2:53" x14ac:dyDescent="0.2">
      <c r="B1453" s="43">
        <v>1</v>
      </c>
      <c r="C1453" s="73" t="s">
        <v>12265</v>
      </c>
      <c r="AZ1453" s="11" t="s">
        <v>14354</v>
      </c>
      <c r="BA1453" s="11">
        <v>1.248</v>
      </c>
    </row>
    <row r="1454" spans="2:53" x14ac:dyDescent="0.2">
      <c r="B1454" s="43">
        <v>1</v>
      </c>
      <c r="C1454" s="73" t="s">
        <v>12265</v>
      </c>
      <c r="AZ1454" s="11" t="s">
        <v>14354</v>
      </c>
      <c r="BA1454" s="11">
        <v>0.42599999999999999</v>
      </c>
    </row>
    <row r="1455" spans="2:53" x14ac:dyDescent="0.2">
      <c r="B1455" s="43">
        <v>1</v>
      </c>
      <c r="C1455" s="73" t="s">
        <v>12265</v>
      </c>
      <c r="AZ1455" s="11" t="s">
        <v>14354</v>
      </c>
      <c r="BA1455" s="11">
        <v>0.17199999999999999</v>
      </c>
    </row>
    <row r="1456" spans="2:53" x14ac:dyDescent="0.2">
      <c r="B1456" s="43">
        <v>1</v>
      </c>
      <c r="C1456" s="73" t="s">
        <v>12265</v>
      </c>
      <c r="AZ1456" s="11" t="s">
        <v>14354</v>
      </c>
      <c r="BA1456" s="11">
        <v>0.66200000000000003</v>
      </c>
    </row>
    <row r="1457" spans="2:53" x14ac:dyDescent="0.2">
      <c r="B1457" s="43">
        <v>1</v>
      </c>
      <c r="C1457" s="73" t="s">
        <v>12265</v>
      </c>
      <c r="AZ1457" s="11" t="s">
        <v>14354</v>
      </c>
      <c r="BA1457" s="11">
        <v>0.45800000000000002</v>
      </c>
    </row>
    <row r="1458" spans="2:53" x14ac:dyDescent="0.2">
      <c r="B1458" s="43">
        <v>1</v>
      </c>
      <c r="C1458" s="73" t="s">
        <v>12265</v>
      </c>
      <c r="AZ1458" s="11" t="s">
        <v>14354</v>
      </c>
      <c r="BA1458" s="11">
        <v>0.755</v>
      </c>
    </row>
    <row r="1459" spans="2:53" x14ac:dyDescent="0.2">
      <c r="B1459" s="43">
        <v>1</v>
      </c>
      <c r="C1459" s="73" t="s">
        <v>12265</v>
      </c>
      <c r="AZ1459" s="11" t="s">
        <v>14354</v>
      </c>
      <c r="BA1459" s="11">
        <v>-0.04</v>
      </c>
    </row>
    <row r="1460" spans="2:53" x14ac:dyDescent="0.2">
      <c r="B1460" s="43">
        <v>1</v>
      </c>
      <c r="C1460" s="73" t="s">
        <v>12265</v>
      </c>
      <c r="AZ1460" s="11" t="s">
        <v>14354</v>
      </c>
      <c r="BA1460" s="11">
        <v>-0.88600000000000001</v>
      </c>
    </row>
    <row r="1461" spans="2:53" x14ac:dyDescent="0.2">
      <c r="B1461" s="43">
        <v>1</v>
      </c>
      <c r="C1461" s="73" t="s">
        <v>12265</v>
      </c>
      <c r="AZ1461" s="11" t="s">
        <v>14354</v>
      </c>
      <c r="BA1461" s="11">
        <v>0.71499999999999997</v>
      </c>
    </row>
    <row r="1462" spans="2:53" x14ac:dyDescent="0.2">
      <c r="B1462" s="43">
        <v>1</v>
      </c>
      <c r="C1462" s="73" t="s">
        <v>12265</v>
      </c>
      <c r="AZ1462" s="11" t="s">
        <v>14354</v>
      </c>
      <c r="BA1462" s="11">
        <v>0.10100000000000001</v>
      </c>
    </row>
    <row r="1463" spans="2:53" x14ac:dyDescent="0.2">
      <c r="B1463" s="43">
        <v>1</v>
      </c>
      <c r="C1463" s="73" t="s">
        <v>12265</v>
      </c>
      <c r="AZ1463" s="11" t="s">
        <v>14354</v>
      </c>
      <c r="BA1463" s="11">
        <v>1.242</v>
      </c>
    </row>
    <row r="1464" spans="2:53" x14ac:dyDescent="0.2">
      <c r="B1464" s="43">
        <v>1</v>
      </c>
      <c r="C1464" s="73" t="s">
        <v>12265</v>
      </c>
      <c r="AZ1464" s="11" t="s">
        <v>14354</v>
      </c>
      <c r="BA1464" s="11">
        <v>0.70899999999999996</v>
      </c>
    </row>
    <row r="1465" spans="2:53" x14ac:dyDescent="0.2">
      <c r="B1465" s="43">
        <v>1</v>
      </c>
      <c r="C1465" s="73" t="s">
        <v>12265</v>
      </c>
      <c r="AZ1465" s="11" t="s">
        <v>14354</v>
      </c>
      <c r="BA1465" s="11">
        <v>-0.375</v>
      </c>
    </row>
    <row r="1466" spans="2:53" x14ac:dyDescent="0.2">
      <c r="B1466" s="43">
        <v>1</v>
      </c>
      <c r="C1466" s="73" t="s">
        <v>12265</v>
      </c>
      <c r="AZ1466" s="11" t="s">
        <v>14354</v>
      </c>
      <c r="BA1466" s="11">
        <v>1.081</v>
      </c>
    </row>
    <row r="1467" spans="2:53" x14ac:dyDescent="0.2">
      <c r="B1467" s="43">
        <v>1</v>
      </c>
      <c r="C1467" s="73" t="s">
        <v>12265</v>
      </c>
      <c r="AZ1467" s="11" t="s">
        <v>14354</v>
      </c>
      <c r="BA1467" s="11">
        <v>1.5980000000000001</v>
      </c>
    </row>
    <row r="1468" spans="2:53" x14ac:dyDescent="0.2">
      <c r="B1468" s="43">
        <v>1</v>
      </c>
      <c r="C1468" s="73" t="s">
        <v>12265</v>
      </c>
      <c r="AZ1468" s="11" t="s">
        <v>14354</v>
      </c>
      <c r="BA1468" s="11">
        <v>1.2829999999999999</v>
      </c>
    </row>
    <row r="1469" spans="2:53" x14ac:dyDescent="0.2">
      <c r="B1469" s="43">
        <v>1</v>
      </c>
      <c r="C1469" s="73" t="s">
        <v>12265</v>
      </c>
      <c r="AZ1469" s="11" t="s">
        <v>14354</v>
      </c>
      <c r="BA1469" s="11">
        <v>-0.20399999999999999</v>
      </c>
    </row>
    <row r="1470" spans="2:53" x14ac:dyDescent="0.2">
      <c r="B1470" s="43">
        <v>1</v>
      </c>
      <c r="C1470" s="73" t="s">
        <v>12265</v>
      </c>
      <c r="AZ1470" s="11" t="s">
        <v>14354</v>
      </c>
      <c r="BA1470" s="11">
        <v>-0.376</v>
      </c>
    </row>
    <row r="1471" spans="2:53" x14ac:dyDescent="0.2">
      <c r="B1471" s="43">
        <v>1</v>
      </c>
      <c r="C1471" s="73" t="s">
        <v>12265</v>
      </c>
      <c r="AZ1471" s="11" t="s">
        <v>14354</v>
      </c>
      <c r="BA1471" s="11">
        <v>0.23300000000000001</v>
      </c>
    </row>
    <row r="1472" spans="2:53" x14ac:dyDescent="0.2">
      <c r="B1472" s="43">
        <v>1</v>
      </c>
      <c r="C1472" s="73" t="s">
        <v>12265</v>
      </c>
      <c r="AZ1472" s="11" t="s">
        <v>14354</v>
      </c>
      <c r="BA1472" s="11">
        <v>-0.51400000000000001</v>
      </c>
    </row>
    <row r="1473" spans="2:53" x14ac:dyDescent="0.2">
      <c r="B1473" s="43">
        <v>1</v>
      </c>
      <c r="C1473" s="73" t="s">
        <v>12265</v>
      </c>
      <c r="AZ1473" s="11" t="s">
        <v>14354</v>
      </c>
      <c r="BA1473" s="11" t="s">
        <v>12145</v>
      </c>
    </row>
    <row r="1474" spans="2:53" x14ac:dyDescent="0.2">
      <c r="B1474" s="43">
        <v>1</v>
      </c>
      <c r="C1474" s="73" t="s">
        <v>12265</v>
      </c>
      <c r="AZ1474" s="11" t="s">
        <v>14354</v>
      </c>
      <c r="BA1474" s="11">
        <v>0.69499999999999995</v>
      </c>
    </row>
    <row r="1475" spans="2:53" x14ac:dyDescent="0.2">
      <c r="B1475" s="43">
        <v>1</v>
      </c>
      <c r="C1475" s="73" t="s">
        <v>12265</v>
      </c>
      <c r="AZ1475" s="11" t="s">
        <v>14354</v>
      </c>
      <c r="BA1475" s="11">
        <v>0.151</v>
      </c>
    </row>
    <row r="1476" spans="2:53" x14ac:dyDescent="0.2">
      <c r="B1476" s="43">
        <v>1</v>
      </c>
      <c r="C1476" s="73" t="s">
        <v>12265</v>
      </c>
      <c r="AZ1476" s="11" t="s">
        <v>14354</v>
      </c>
      <c r="BA1476" s="11">
        <v>1.0820000000000001</v>
      </c>
    </row>
    <row r="1477" spans="2:53" x14ac:dyDescent="0.2">
      <c r="B1477" s="43">
        <v>1</v>
      </c>
      <c r="C1477" s="73" t="s">
        <v>12265</v>
      </c>
      <c r="AZ1477" s="11" t="s">
        <v>14354</v>
      </c>
      <c r="BA1477" s="11">
        <v>0.90400000000000003</v>
      </c>
    </row>
    <row r="1478" spans="2:53" x14ac:dyDescent="0.2">
      <c r="B1478" s="43">
        <v>1</v>
      </c>
      <c r="C1478" s="73" t="s">
        <v>12265</v>
      </c>
      <c r="AZ1478" s="11" t="s">
        <v>14354</v>
      </c>
      <c r="BA1478" s="11">
        <v>0.76</v>
      </c>
    </row>
    <row r="1479" spans="2:53" x14ac:dyDescent="0.2">
      <c r="B1479" s="43">
        <v>1</v>
      </c>
      <c r="C1479" s="73" t="s">
        <v>12265</v>
      </c>
      <c r="AZ1479" s="11" t="s">
        <v>14354</v>
      </c>
      <c r="BA1479" s="11">
        <v>-0.23599999999999999</v>
      </c>
    </row>
    <row r="1480" spans="2:53" x14ac:dyDescent="0.2">
      <c r="B1480" s="43">
        <v>1</v>
      </c>
      <c r="C1480" s="73" t="s">
        <v>12265</v>
      </c>
      <c r="AZ1480" s="11" t="s">
        <v>14354</v>
      </c>
      <c r="BA1480" s="11">
        <v>-0.44</v>
      </c>
    </row>
    <row r="1481" spans="2:53" x14ac:dyDescent="0.2">
      <c r="B1481" s="43">
        <v>1</v>
      </c>
      <c r="C1481" s="73" t="s">
        <v>12265</v>
      </c>
      <c r="AZ1481" s="11" t="s">
        <v>14354</v>
      </c>
      <c r="BA1481" s="11">
        <v>-2.202</v>
      </c>
    </row>
    <row r="1482" spans="2:53" x14ac:dyDescent="0.2">
      <c r="B1482" s="43">
        <v>1</v>
      </c>
      <c r="C1482" s="73" t="s">
        <v>12265</v>
      </c>
      <c r="AZ1482" s="11" t="s">
        <v>14354</v>
      </c>
      <c r="BA1482" s="11">
        <v>2.359</v>
      </c>
    </row>
    <row r="1483" spans="2:53" x14ac:dyDescent="0.2">
      <c r="B1483" s="43">
        <v>1</v>
      </c>
      <c r="C1483" s="73" t="s">
        <v>12265</v>
      </c>
      <c r="AZ1483" s="11" t="s">
        <v>14354</v>
      </c>
      <c r="BA1483" s="11">
        <v>-0.111</v>
      </c>
    </row>
    <row r="1484" spans="2:53" x14ac:dyDescent="0.2">
      <c r="B1484" s="43">
        <v>1</v>
      </c>
      <c r="C1484" s="73" t="s">
        <v>12265</v>
      </c>
      <c r="AZ1484" s="11" t="s">
        <v>14354</v>
      </c>
      <c r="BA1484" s="11">
        <v>0.48799999999999999</v>
      </c>
    </row>
    <row r="1485" spans="2:53" x14ac:dyDescent="0.2">
      <c r="B1485" s="43">
        <v>1</v>
      </c>
      <c r="C1485" s="73" t="s">
        <v>12265</v>
      </c>
      <c r="AZ1485" s="11" t="s">
        <v>14354</v>
      </c>
      <c r="BA1485" s="11">
        <v>0.441</v>
      </c>
    </row>
    <row r="1486" spans="2:53" x14ac:dyDescent="0.2">
      <c r="B1486" s="43">
        <v>1</v>
      </c>
      <c r="C1486" s="73" t="s">
        <v>12265</v>
      </c>
      <c r="AZ1486" s="11" t="s">
        <v>14354</v>
      </c>
      <c r="BA1486" s="11">
        <v>0.72599999999999998</v>
      </c>
    </row>
    <row r="1487" spans="2:53" x14ac:dyDescent="0.2">
      <c r="B1487" s="43">
        <v>1</v>
      </c>
      <c r="C1487" s="73" t="s">
        <v>12265</v>
      </c>
      <c r="AZ1487" s="11" t="s">
        <v>14354</v>
      </c>
      <c r="BA1487" s="11">
        <v>0.26200000000000001</v>
      </c>
    </row>
    <row r="1488" spans="2:53" x14ac:dyDescent="0.2">
      <c r="B1488" s="43">
        <v>1</v>
      </c>
      <c r="C1488" s="73" t="s">
        <v>12265</v>
      </c>
      <c r="AZ1488" s="11" t="s">
        <v>14354</v>
      </c>
      <c r="BA1488" s="11">
        <v>1.0509999999999999</v>
      </c>
    </row>
    <row r="1489" spans="2:53" x14ac:dyDescent="0.2">
      <c r="B1489" s="43">
        <v>1</v>
      </c>
      <c r="C1489" s="73" t="s">
        <v>12265</v>
      </c>
      <c r="AZ1489" s="11" t="s">
        <v>14354</v>
      </c>
      <c r="BA1489" s="11">
        <v>3.4000000000000002E-2</v>
      </c>
    </row>
    <row r="1490" spans="2:53" x14ac:dyDescent="0.2">
      <c r="B1490" s="43">
        <v>1</v>
      </c>
      <c r="C1490" s="73" t="s">
        <v>12265</v>
      </c>
      <c r="AZ1490" s="11" t="s">
        <v>14354</v>
      </c>
      <c r="BA1490" s="11">
        <v>-0.17899999999999999</v>
      </c>
    </row>
    <row r="1491" spans="2:53" x14ac:dyDescent="0.2">
      <c r="B1491" s="43">
        <v>1</v>
      </c>
      <c r="C1491" s="73" t="s">
        <v>12265</v>
      </c>
      <c r="AZ1491" s="11" t="s">
        <v>14354</v>
      </c>
      <c r="BA1491" s="11">
        <v>0.58899999999999997</v>
      </c>
    </row>
    <row r="1492" spans="2:53" x14ac:dyDescent="0.2">
      <c r="B1492" s="43">
        <v>1</v>
      </c>
      <c r="C1492" s="73" t="s">
        <v>12265</v>
      </c>
      <c r="AZ1492" s="11" t="s">
        <v>14354</v>
      </c>
      <c r="BA1492" s="11" t="s">
        <v>12145</v>
      </c>
    </row>
    <row r="1493" spans="2:53" x14ac:dyDescent="0.2">
      <c r="B1493" s="43">
        <v>1</v>
      </c>
      <c r="C1493" s="73" t="s">
        <v>12265</v>
      </c>
      <c r="AZ1493" s="11" t="s">
        <v>14354</v>
      </c>
      <c r="BA1493" s="11" t="s">
        <v>12145</v>
      </c>
    </row>
    <row r="1494" spans="2:53" x14ac:dyDescent="0.2">
      <c r="B1494" s="43">
        <v>1</v>
      </c>
      <c r="C1494" s="73" t="s">
        <v>12265</v>
      </c>
      <c r="AZ1494" s="11" t="s">
        <v>14354</v>
      </c>
      <c r="BA1494" s="11">
        <v>0.50800000000000001</v>
      </c>
    </row>
    <row r="1495" spans="2:53" x14ac:dyDescent="0.2">
      <c r="B1495" s="43">
        <v>1</v>
      </c>
      <c r="C1495" s="73" t="s">
        <v>12265</v>
      </c>
      <c r="AZ1495" s="11" t="s">
        <v>14354</v>
      </c>
      <c r="BA1495" s="11">
        <v>1.9E-2</v>
      </c>
    </row>
    <row r="1496" spans="2:53" x14ac:dyDescent="0.2">
      <c r="B1496" s="43">
        <v>1</v>
      </c>
      <c r="C1496" s="73" t="s">
        <v>12265</v>
      </c>
      <c r="AZ1496" s="11" t="s">
        <v>14354</v>
      </c>
      <c r="BA1496" s="11">
        <v>0.73799999999999999</v>
      </c>
    </row>
    <row r="1497" spans="2:53" x14ac:dyDescent="0.2">
      <c r="B1497" s="43">
        <v>1</v>
      </c>
      <c r="C1497" s="73" t="s">
        <v>12265</v>
      </c>
      <c r="AZ1497" s="11" t="s">
        <v>14354</v>
      </c>
      <c r="BA1497" s="11">
        <v>0.83399999999999996</v>
      </c>
    </row>
    <row r="1498" spans="2:53" x14ac:dyDescent="0.2">
      <c r="B1498" s="43">
        <v>1</v>
      </c>
      <c r="C1498" s="73" t="s">
        <v>12265</v>
      </c>
      <c r="AZ1498" s="11" t="s">
        <v>14354</v>
      </c>
      <c r="BA1498" s="11">
        <v>0.89200000000000002</v>
      </c>
    </row>
    <row r="1499" spans="2:53" x14ac:dyDescent="0.2">
      <c r="B1499" s="43">
        <v>1</v>
      </c>
      <c r="C1499" s="73" t="s">
        <v>12265</v>
      </c>
      <c r="AZ1499" s="11" t="s">
        <v>14354</v>
      </c>
      <c r="BA1499" s="11" t="s">
        <v>12145</v>
      </c>
    </row>
    <row r="1500" spans="2:53" x14ac:dyDescent="0.2">
      <c r="B1500" s="43">
        <v>1</v>
      </c>
      <c r="C1500" s="73" t="s">
        <v>12265</v>
      </c>
      <c r="AZ1500" s="11" t="s">
        <v>14354</v>
      </c>
      <c r="BA1500" s="11" t="s">
        <v>12145</v>
      </c>
    </row>
    <row r="1501" spans="2:53" x14ac:dyDescent="0.2">
      <c r="B1501" s="43">
        <v>1</v>
      </c>
      <c r="C1501" s="73" t="s">
        <v>12265</v>
      </c>
      <c r="AZ1501" s="11" t="s">
        <v>14354</v>
      </c>
      <c r="BA1501" s="11">
        <v>-0.27700000000000002</v>
      </c>
    </row>
    <row r="1502" spans="2:53" x14ac:dyDescent="0.2">
      <c r="B1502" s="43">
        <v>1</v>
      </c>
      <c r="C1502" s="73" t="s">
        <v>12265</v>
      </c>
      <c r="AZ1502" s="11" t="s">
        <v>14354</v>
      </c>
      <c r="BA1502" s="11">
        <v>-0.13400000000000001</v>
      </c>
    </row>
    <row r="1503" spans="2:53" x14ac:dyDescent="0.2">
      <c r="B1503" s="43">
        <v>1</v>
      </c>
      <c r="C1503" s="73" t="s">
        <v>12265</v>
      </c>
      <c r="AZ1503" s="11" t="s">
        <v>14354</v>
      </c>
      <c r="BA1503" s="11">
        <v>0.35799999999999998</v>
      </c>
    </row>
    <row r="1504" spans="2:53" x14ac:dyDescent="0.2">
      <c r="B1504" s="43">
        <v>1</v>
      </c>
      <c r="C1504" s="73" t="s">
        <v>12265</v>
      </c>
      <c r="AZ1504" s="11" t="s">
        <v>14354</v>
      </c>
      <c r="BA1504" s="11">
        <v>-0.28999999999999998</v>
      </c>
    </row>
    <row r="1505" spans="2:53" x14ac:dyDescent="0.2">
      <c r="B1505" s="43">
        <v>1</v>
      </c>
      <c r="C1505" s="73" t="s">
        <v>12265</v>
      </c>
      <c r="AZ1505" s="11" t="s">
        <v>14354</v>
      </c>
      <c r="BA1505" s="11">
        <v>-0.35299999999999998</v>
      </c>
    </row>
    <row r="1506" spans="2:53" x14ac:dyDescent="0.2">
      <c r="B1506" s="43">
        <v>1</v>
      </c>
      <c r="C1506" s="73" t="s">
        <v>12265</v>
      </c>
      <c r="AZ1506" s="11" t="s">
        <v>14354</v>
      </c>
      <c r="BA1506" s="11">
        <v>-0.35199999999999998</v>
      </c>
    </row>
    <row r="1507" spans="2:53" x14ac:dyDescent="0.2">
      <c r="B1507" s="43">
        <v>1</v>
      </c>
      <c r="C1507" s="73" t="s">
        <v>12265</v>
      </c>
      <c r="AZ1507" s="11" t="s">
        <v>14354</v>
      </c>
      <c r="BA1507" s="11">
        <v>-0.13700000000000001</v>
      </c>
    </row>
    <row r="1508" spans="2:53" x14ac:dyDescent="0.2">
      <c r="B1508" s="43">
        <v>1</v>
      </c>
      <c r="C1508" s="73" t="s">
        <v>12265</v>
      </c>
      <c r="AZ1508" s="11" t="s">
        <v>14354</v>
      </c>
      <c r="BA1508" s="11">
        <v>0.34200000000000003</v>
      </c>
    </row>
    <row r="1509" spans="2:53" x14ac:dyDescent="0.2">
      <c r="B1509" s="43">
        <v>1</v>
      </c>
      <c r="C1509" s="73" t="s">
        <v>12265</v>
      </c>
      <c r="AZ1509" s="11" t="s">
        <v>14354</v>
      </c>
      <c r="BA1509" s="11" t="s">
        <v>12145</v>
      </c>
    </row>
    <row r="1510" spans="2:53" x14ac:dyDescent="0.2">
      <c r="B1510" s="43">
        <v>1</v>
      </c>
      <c r="C1510" s="73" t="s">
        <v>12265</v>
      </c>
      <c r="AZ1510" s="11" t="s">
        <v>14354</v>
      </c>
      <c r="BA1510" s="11" t="s">
        <v>12145</v>
      </c>
    </row>
    <row r="1511" spans="2:53" x14ac:dyDescent="0.2">
      <c r="B1511" s="43">
        <v>1</v>
      </c>
      <c r="C1511" s="73" t="s">
        <v>12265</v>
      </c>
      <c r="AZ1511" s="11" t="s">
        <v>14354</v>
      </c>
      <c r="BA1511" s="11" t="s">
        <v>12145</v>
      </c>
    </row>
    <row r="1512" spans="2:53" x14ac:dyDescent="0.2">
      <c r="B1512" s="43">
        <v>1</v>
      </c>
      <c r="C1512" s="73" t="s">
        <v>12265</v>
      </c>
      <c r="AZ1512" s="11" t="s">
        <v>14354</v>
      </c>
      <c r="BA1512" s="11">
        <v>-0.40899999999999997</v>
      </c>
    </row>
    <row r="1513" spans="2:53" x14ac:dyDescent="0.2">
      <c r="B1513" s="43">
        <v>1</v>
      </c>
      <c r="C1513" s="73" t="s">
        <v>12265</v>
      </c>
      <c r="AZ1513" s="11" t="s">
        <v>14354</v>
      </c>
      <c r="BA1513" s="11" t="s">
        <v>12145</v>
      </c>
    </row>
    <row r="1514" spans="2:53" x14ac:dyDescent="0.2">
      <c r="B1514" s="43">
        <v>1</v>
      </c>
      <c r="C1514" s="73" t="s">
        <v>12265</v>
      </c>
      <c r="AZ1514" s="11" t="s">
        <v>14354</v>
      </c>
      <c r="BA1514" s="11" t="s">
        <v>12145</v>
      </c>
    </row>
    <row r="1515" spans="2:53" x14ac:dyDescent="0.2">
      <c r="B1515" s="43">
        <v>1</v>
      </c>
      <c r="C1515" s="73" t="s">
        <v>12265</v>
      </c>
      <c r="AZ1515" s="11" t="s">
        <v>14354</v>
      </c>
      <c r="BA1515" s="11" t="s">
        <v>12145</v>
      </c>
    </row>
    <row r="1516" spans="2:53" x14ac:dyDescent="0.2">
      <c r="B1516" s="43">
        <v>1</v>
      </c>
      <c r="C1516" s="73" t="s">
        <v>12265</v>
      </c>
      <c r="AZ1516" s="11" t="s">
        <v>14354</v>
      </c>
      <c r="BA1516" s="11" t="s">
        <v>12145</v>
      </c>
    </row>
    <row r="1517" spans="2:53" x14ac:dyDescent="0.2">
      <c r="B1517" s="43">
        <v>1</v>
      </c>
      <c r="C1517" s="73" t="s">
        <v>12265</v>
      </c>
      <c r="AZ1517" s="11" t="s">
        <v>14354</v>
      </c>
      <c r="BA1517" s="11">
        <v>-0.16300000000000001</v>
      </c>
    </row>
    <row r="1518" spans="2:53" x14ac:dyDescent="0.2">
      <c r="B1518" s="43">
        <v>1</v>
      </c>
      <c r="C1518" s="73" t="s">
        <v>12265</v>
      </c>
      <c r="AZ1518" s="11" t="s">
        <v>14354</v>
      </c>
      <c r="BA1518" s="11" t="s">
        <v>12145</v>
      </c>
    </row>
    <row r="1519" spans="2:53" x14ac:dyDescent="0.2">
      <c r="B1519" s="43">
        <v>1</v>
      </c>
      <c r="C1519" s="73" t="s">
        <v>12265</v>
      </c>
      <c r="AZ1519" s="11" t="s">
        <v>14354</v>
      </c>
      <c r="BA1519" s="11" t="s">
        <v>12145</v>
      </c>
    </row>
    <row r="1520" spans="2:53" x14ac:dyDescent="0.2">
      <c r="B1520" s="43">
        <v>1</v>
      </c>
      <c r="C1520" s="73" t="s">
        <v>12265</v>
      </c>
      <c r="AZ1520" s="11" t="s">
        <v>14354</v>
      </c>
      <c r="BA1520" s="11" t="s">
        <v>12145</v>
      </c>
    </row>
    <row r="1521" spans="2:53" x14ac:dyDescent="0.2">
      <c r="B1521" s="43">
        <v>1</v>
      </c>
      <c r="C1521" s="73" t="s">
        <v>12265</v>
      </c>
      <c r="AZ1521" s="11" t="s">
        <v>14354</v>
      </c>
      <c r="BA1521" s="11" t="s">
        <v>12145</v>
      </c>
    </row>
    <row r="1522" spans="2:53" x14ac:dyDescent="0.2">
      <c r="B1522" s="43">
        <v>1</v>
      </c>
      <c r="C1522" s="73" t="s">
        <v>12265</v>
      </c>
      <c r="AZ1522" s="11" t="s">
        <v>14354</v>
      </c>
      <c r="BA1522" s="11" t="s">
        <v>12145</v>
      </c>
    </row>
    <row r="1523" spans="2:53" x14ac:dyDescent="0.2">
      <c r="B1523" s="43">
        <v>1</v>
      </c>
      <c r="C1523" s="73" t="s">
        <v>12265</v>
      </c>
      <c r="AZ1523" s="11" t="s">
        <v>14354</v>
      </c>
      <c r="BA1523" s="11">
        <v>0.13500000000000001</v>
      </c>
    </row>
    <row r="1524" spans="2:53" x14ac:dyDescent="0.2">
      <c r="B1524" s="43">
        <v>1</v>
      </c>
      <c r="C1524" s="73" t="s">
        <v>12265</v>
      </c>
      <c r="AZ1524" s="11" t="s">
        <v>14354</v>
      </c>
      <c r="BA1524" s="11">
        <v>-0.19600000000000001</v>
      </c>
    </row>
    <row r="1525" spans="2:53" x14ac:dyDescent="0.2">
      <c r="B1525" s="43">
        <v>1</v>
      </c>
      <c r="C1525" s="73" t="s">
        <v>12265</v>
      </c>
      <c r="AZ1525" s="11" t="s">
        <v>14354</v>
      </c>
      <c r="BA1525" s="11">
        <v>-0.33200000000000002</v>
      </c>
    </row>
    <row r="1526" spans="2:53" x14ac:dyDescent="0.2">
      <c r="B1526" s="43">
        <v>1</v>
      </c>
      <c r="C1526" s="73" t="s">
        <v>12265</v>
      </c>
      <c r="AZ1526" s="11" t="s">
        <v>14354</v>
      </c>
      <c r="BA1526" s="11">
        <v>-0.23200000000000001</v>
      </c>
    </row>
    <row r="1527" spans="2:53" x14ac:dyDescent="0.2">
      <c r="B1527" s="43">
        <v>1</v>
      </c>
      <c r="C1527" s="73" t="s">
        <v>12265</v>
      </c>
      <c r="AZ1527" s="11" t="s">
        <v>14354</v>
      </c>
      <c r="BA1527" s="11">
        <v>1.4999999999999999E-2</v>
      </c>
    </row>
    <row r="1528" spans="2:53" x14ac:dyDescent="0.2">
      <c r="B1528" s="43">
        <v>1</v>
      </c>
      <c r="C1528" s="73" t="s">
        <v>12265</v>
      </c>
      <c r="AZ1528" s="11" t="s">
        <v>14354</v>
      </c>
      <c r="BA1528" s="11">
        <v>0.52600000000000002</v>
      </c>
    </row>
    <row r="1529" spans="2:53" x14ac:dyDescent="0.2">
      <c r="B1529" s="43">
        <v>1</v>
      </c>
      <c r="C1529" s="73" t="s">
        <v>12265</v>
      </c>
      <c r="AZ1529" s="11" t="s">
        <v>14354</v>
      </c>
      <c r="BA1529" s="11">
        <v>-0.193</v>
      </c>
    </row>
    <row r="1530" spans="2:53" x14ac:dyDescent="0.2">
      <c r="B1530" s="43">
        <v>1</v>
      </c>
      <c r="C1530" s="73" t="s">
        <v>12265</v>
      </c>
      <c r="AZ1530" s="11" t="s">
        <v>14354</v>
      </c>
      <c r="BA1530" s="11">
        <v>-0.45100000000000001</v>
      </c>
    </row>
    <row r="1531" spans="2:53" x14ac:dyDescent="0.2">
      <c r="B1531" s="43">
        <v>1</v>
      </c>
      <c r="C1531" s="73" t="s">
        <v>12265</v>
      </c>
      <c r="AZ1531" s="11" t="s">
        <v>14354</v>
      </c>
      <c r="BA1531" s="11">
        <v>-0.24199999999999999</v>
      </c>
    </row>
    <row r="1532" spans="2:53" x14ac:dyDescent="0.2">
      <c r="B1532" s="43">
        <v>1</v>
      </c>
      <c r="C1532" s="73" t="s">
        <v>12265</v>
      </c>
      <c r="AZ1532" s="11" t="s">
        <v>14354</v>
      </c>
      <c r="BA1532" s="11">
        <v>0.182</v>
      </c>
    </row>
    <row r="1533" spans="2:53" x14ac:dyDescent="0.2">
      <c r="B1533" s="43">
        <v>1</v>
      </c>
      <c r="C1533" s="73" t="s">
        <v>12265</v>
      </c>
      <c r="AZ1533" s="11" t="s">
        <v>14354</v>
      </c>
      <c r="BA1533" s="11">
        <v>0.66800000000000004</v>
      </c>
    </row>
    <row r="1534" spans="2:53" x14ac:dyDescent="0.2">
      <c r="B1534" s="43">
        <v>1</v>
      </c>
      <c r="C1534" s="73" t="s">
        <v>12265</v>
      </c>
      <c r="AZ1534" s="11" t="s">
        <v>14354</v>
      </c>
      <c r="BA1534" s="11">
        <v>-0.19500000000000001</v>
      </c>
    </row>
    <row r="1535" spans="2:53" x14ac:dyDescent="0.2">
      <c r="B1535" s="43">
        <v>1</v>
      </c>
      <c r="C1535" s="73" t="s">
        <v>12265</v>
      </c>
      <c r="AZ1535" s="11" t="s">
        <v>14354</v>
      </c>
      <c r="BA1535" s="11">
        <v>-0.40899999999999997</v>
      </c>
    </row>
    <row r="1536" spans="2:53" x14ac:dyDescent="0.2">
      <c r="B1536" s="43">
        <v>1</v>
      </c>
      <c r="C1536" s="73" t="s">
        <v>12265</v>
      </c>
      <c r="AZ1536" s="11" t="s">
        <v>14354</v>
      </c>
      <c r="BA1536" s="11">
        <v>-0.13800000000000001</v>
      </c>
    </row>
    <row r="1537" spans="2:53" x14ac:dyDescent="0.2">
      <c r="B1537" s="43">
        <v>1</v>
      </c>
      <c r="C1537" s="73" t="s">
        <v>12265</v>
      </c>
      <c r="AZ1537" s="11" t="s">
        <v>14354</v>
      </c>
      <c r="BA1537" s="11">
        <v>0</v>
      </c>
    </row>
    <row r="1538" spans="2:53" x14ac:dyDescent="0.2">
      <c r="B1538" s="43">
        <v>1</v>
      </c>
      <c r="C1538" s="73" t="s">
        <v>12265</v>
      </c>
      <c r="AZ1538" s="11" t="s">
        <v>14354</v>
      </c>
      <c r="BA1538" s="11">
        <v>0.23899999999999999</v>
      </c>
    </row>
    <row r="1539" spans="2:53" x14ac:dyDescent="0.2">
      <c r="B1539" s="43">
        <v>1</v>
      </c>
      <c r="C1539" s="73" t="s">
        <v>12265</v>
      </c>
      <c r="AZ1539" s="11" t="s">
        <v>14353</v>
      </c>
      <c r="BA1539" s="11" t="s">
        <v>12145</v>
      </c>
    </row>
    <row r="1540" spans="2:53" x14ac:dyDescent="0.2">
      <c r="B1540" s="43">
        <v>1</v>
      </c>
      <c r="C1540" s="73" t="s">
        <v>12265</v>
      </c>
      <c r="AZ1540" s="11" t="s">
        <v>14353</v>
      </c>
      <c r="BA1540" s="11" t="s">
        <v>12145</v>
      </c>
    </row>
    <row r="1541" spans="2:53" x14ac:dyDescent="0.2">
      <c r="B1541" s="43">
        <v>1</v>
      </c>
      <c r="C1541" s="73" t="s">
        <v>12265</v>
      </c>
      <c r="AZ1541" s="11" t="s">
        <v>14353</v>
      </c>
      <c r="BA1541" s="11" t="s">
        <v>12145</v>
      </c>
    </row>
    <row r="1542" spans="2:53" x14ac:dyDescent="0.2">
      <c r="B1542" s="43">
        <v>1</v>
      </c>
      <c r="C1542" s="73" t="s">
        <v>12265</v>
      </c>
      <c r="AZ1542" s="11" t="s">
        <v>14353</v>
      </c>
      <c r="BA1542" s="11">
        <v>-0.37</v>
      </c>
    </row>
    <row r="1543" spans="2:53" x14ac:dyDescent="0.2">
      <c r="B1543" s="43">
        <v>1</v>
      </c>
      <c r="C1543" s="73" t="s">
        <v>12265</v>
      </c>
      <c r="AZ1543" s="11" t="s">
        <v>14353</v>
      </c>
      <c r="BA1543" s="11">
        <v>-2.5999999999999999E-2</v>
      </c>
    </row>
    <row r="1544" spans="2:53" x14ac:dyDescent="0.2">
      <c r="B1544" s="43">
        <v>1</v>
      </c>
      <c r="C1544" s="73" t="s">
        <v>12265</v>
      </c>
      <c r="AZ1544" s="11" t="s">
        <v>14353</v>
      </c>
      <c r="BA1544" s="11" t="s">
        <v>12145</v>
      </c>
    </row>
    <row r="1545" spans="2:53" x14ac:dyDescent="0.2">
      <c r="B1545" s="43">
        <v>1</v>
      </c>
      <c r="C1545" s="73" t="s">
        <v>12265</v>
      </c>
      <c r="AZ1545" s="11" t="s">
        <v>14353</v>
      </c>
      <c r="BA1545" s="11" t="s">
        <v>12145</v>
      </c>
    </row>
    <row r="1546" spans="2:53" x14ac:dyDescent="0.2">
      <c r="B1546" s="43">
        <v>1</v>
      </c>
      <c r="C1546" s="73" t="s">
        <v>12265</v>
      </c>
      <c r="AZ1546" s="11" t="s">
        <v>14353</v>
      </c>
      <c r="BA1546" s="11" t="s">
        <v>12145</v>
      </c>
    </row>
    <row r="1547" spans="2:53" x14ac:dyDescent="0.2">
      <c r="B1547" s="43">
        <v>1</v>
      </c>
      <c r="C1547" s="73" t="s">
        <v>12265</v>
      </c>
      <c r="AZ1547" s="11" t="s">
        <v>14353</v>
      </c>
      <c r="BA1547" s="11">
        <v>-0.30599999999999999</v>
      </c>
    </row>
    <row r="1548" spans="2:53" x14ac:dyDescent="0.2">
      <c r="B1548" s="43">
        <v>1</v>
      </c>
      <c r="C1548" s="73" t="s">
        <v>12265</v>
      </c>
      <c r="AZ1548" s="11" t="s">
        <v>14353</v>
      </c>
      <c r="BA1548" s="11">
        <v>0.109</v>
      </c>
    </row>
    <row r="1549" spans="2:53" x14ac:dyDescent="0.2">
      <c r="B1549" s="43">
        <v>1</v>
      </c>
      <c r="C1549" s="73" t="s">
        <v>12265</v>
      </c>
      <c r="AZ1549" s="11" t="s">
        <v>14353</v>
      </c>
      <c r="BA1549" s="11" t="s">
        <v>12145</v>
      </c>
    </row>
    <row r="1550" spans="2:53" x14ac:dyDescent="0.2">
      <c r="B1550" s="43">
        <v>1</v>
      </c>
      <c r="C1550" s="73" t="s">
        <v>12265</v>
      </c>
      <c r="AZ1550" s="11" t="s">
        <v>14353</v>
      </c>
      <c r="BA1550" s="11" t="s">
        <v>12145</v>
      </c>
    </row>
    <row r="1551" spans="2:53" x14ac:dyDescent="0.2">
      <c r="B1551" s="43">
        <v>1</v>
      </c>
      <c r="C1551" s="73" t="s">
        <v>12265</v>
      </c>
      <c r="AZ1551" s="11" t="s">
        <v>14353</v>
      </c>
      <c r="BA1551" s="11" t="s">
        <v>12145</v>
      </c>
    </row>
    <row r="1552" spans="2:53" x14ac:dyDescent="0.2">
      <c r="B1552" s="43">
        <v>1</v>
      </c>
      <c r="C1552" s="73" t="s">
        <v>12265</v>
      </c>
      <c r="AZ1552" s="11" t="s">
        <v>14353</v>
      </c>
      <c r="BA1552" s="11">
        <v>-1.0760000000000001</v>
      </c>
    </row>
    <row r="1553" spans="2:53" x14ac:dyDescent="0.2">
      <c r="B1553" s="43">
        <v>1</v>
      </c>
      <c r="C1553" s="73" t="s">
        <v>12265</v>
      </c>
      <c r="AZ1553" s="11" t="s">
        <v>14353</v>
      </c>
      <c r="BA1553" s="11">
        <v>0.63500000000000001</v>
      </c>
    </row>
    <row r="1554" spans="2:53" x14ac:dyDescent="0.2">
      <c r="B1554" s="43">
        <v>1</v>
      </c>
      <c r="C1554" s="73" t="s">
        <v>12265</v>
      </c>
      <c r="AZ1554" s="11" t="s">
        <v>14353</v>
      </c>
      <c r="BA1554" s="11" t="s">
        <v>12145</v>
      </c>
    </row>
    <row r="1555" spans="2:53" x14ac:dyDescent="0.2">
      <c r="B1555" s="43">
        <v>1</v>
      </c>
      <c r="C1555" s="73" t="s">
        <v>12265</v>
      </c>
      <c r="AZ1555" s="11" t="s">
        <v>14353</v>
      </c>
      <c r="BA1555" s="11" t="s">
        <v>12145</v>
      </c>
    </row>
    <row r="1556" spans="2:53" x14ac:dyDescent="0.2">
      <c r="B1556" s="43">
        <v>1</v>
      </c>
      <c r="C1556" s="73" t="s">
        <v>12265</v>
      </c>
      <c r="AZ1556" s="11" t="s">
        <v>14353</v>
      </c>
      <c r="BA1556" s="11" t="s">
        <v>12145</v>
      </c>
    </row>
    <row r="1557" spans="2:53" x14ac:dyDescent="0.2">
      <c r="B1557" s="43">
        <v>1</v>
      </c>
      <c r="C1557" s="73" t="s">
        <v>12265</v>
      </c>
      <c r="AZ1557" s="11" t="s">
        <v>14353</v>
      </c>
      <c r="BA1557" s="11">
        <v>-2.0179999999999998</v>
      </c>
    </row>
    <row r="1558" spans="2:53" x14ac:dyDescent="0.2">
      <c r="B1558" s="43">
        <v>1</v>
      </c>
      <c r="C1558" s="73" t="s">
        <v>12265</v>
      </c>
      <c r="AZ1558" s="11" t="s">
        <v>14353</v>
      </c>
      <c r="BA1558" s="11">
        <v>-0.29399999999999998</v>
      </c>
    </row>
    <row r="1559" spans="2:53" x14ac:dyDescent="0.2">
      <c r="B1559" s="43">
        <v>1</v>
      </c>
      <c r="C1559" s="73" t="s">
        <v>12265</v>
      </c>
      <c r="AZ1559" s="11" t="s">
        <v>14353</v>
      </c>
      <c r="BA1559" s="11" t="s">
        <v>12145</v>
      </c>
    </row>
    <row r="1560" spans="2:53" x14ac:dyDescent="0.2">
      <c r="B1560" s="43">
        <v>1</v>
      </c>
      <c r="C1560" s="73" t="s">
        <v>12265</v>
      </c>
      <c r="AZ1560" s="11" t="s">
        <v>14353</v>
      </c>
      <c r="BA1560" s="11" t="s">
        <v>12145</v>
      </c>
    </row>
    <row r="1561" spans="2:53" x14ac:dyDescent="0.2">
      <c r="B1561" s="43">
        <v>1</v>
      </c>
      <c r="C1561" s="73" t="s">
        <v>12265</v>
      </c>
      <c r="AZ1561" s="11" t="s">
        <v>14353</v>
      </c>
      <c r="BA1561" s="11">
        <v>-0.67500000000000004</v>
      </c>
    </row>
    <row r="1562" spans="2:53" x14ac:dyDescent="0.2">
      <c r="B1562" s="43">
        <v>1</v>
      </c>
      <c r="C1562" s="73" t="s">
        <v>12265</v>
      </c>
      <c r="AZ1562" s="11" t="s">
        <v>14353</v>
      </c>
      <c r="BA1562" s="11">
        <v>-0.82599999999999996</v>
      </c>
    </row>
    <row r="1563" spans="2:53" x14ac:dyDescent="0.2">
      <c r="B1563" s="43">
        <v>1</v>
      </c>
      <c r="C1563" s="73" t="s">
        <v>12265</v>
      </c>
      <c r="AZ1563" s="11" t="s">
        <v>14353</v>
      </c>
      <c r="BA1563" s="11">
        <v>-0.13200000000000001</v>
      </c>
    </row>
    <row r="1564" spans="2:53" x14ac:dyDescent="0.2">
      <c r="B1564" s="43">
        <v>1</v>
      </c>
      <c r="C1564" s="73" t="s">
        <v>12265</v>
      </c>
      <c r="AZ1564" s="11" t="s">
        <v>14353</v>
      </c>
      <c r="BA1564" s="11">
        <v>-0.26500000000000001</v>
      </c>
    </row>
    <row r="1565" spans="2:53" x14ac:dyDescent="0.2">
      <c r="B1565" s="43">
        <v>1</v>
      </c>
      <c r="C1565" s="73" t="s">
        <v>12265</v>
      </c>
      <c r="AZ1565" s="11" t="s">
        <v>14353</v>
      </c>
      <c r="BA1565" s="11">
        <v>-4.5999999999999999E-2</v>
      </c>
    </row>
    <row r="1566" spans="2:53" x14ac:dyDescent="0.2">
      <c r="B1566" s="43">
        <v>1</v>
      </c>
      <c r="C1566" s="73" t="s">
        <v>12265</v>
      </c>
      <c r="AZ1566" s="11" t="s">
        <v>14353</v>
      </c>
      <c r="BA1566" s="11">
        <v>-0.54700000000000004</v>
      </c>
    </row>
    <row r="1567" spans="2:53" x14ac:dyDescent="0.2">
      <c r="B1567" s="43">
        <v>1</v>
      </c>
      <c r="C1567" s="73" t="s">
        <v>12265</v>
      </c>
      <c r="AZ1567" s="11" t="s">
        <v>14353</v>
      </c>
      <c r="BA1567" s="11">
        <v>-0.19900000000000001</v>
      </c>
    </row>
    <row r="1568" spans="2:53" x14ac:dyDescent="0.2">
      <c r="B1568" s="43">
        <v>1</v>
      </c>
      <c r="C1568" s="73" t="s">
        <v>12265</v>
      </c>
      <c r="AZ1568" s="11" t="s">
        <v>14353</v>
      </c>
      <c r="BA1568" s="11">
        <v>1.2709999999999999</v>
      </c>
    </row>
    <row r="1569" spans="2:53" x14ac:dyDescent="0.2">
      <c r="B1569" s="43">
        <v>1</v>
      </c>
      <c r="C1569" s="73" t="s">
        <v>12265</v>
      </c>
      <c r="AZ1569" s="11" t="s">
        <v>14353</v>
      </c>
      <c r="BA1569" s="11">
        <v>2.4E-2</v>
      </c>
    </row>
    <row r="1570" spans="2:53" x14ac:dyDescent="0.2">
      <c r="B1570" s="43">
        <v>1</v>
      </c>
      <c r="C1570" s="73" t="s">
        <v>12265</v>
      </c>
      <c r="AZ1570" s="11" t="s">
        <v>14353</v>
      </c>
      <c r="BA1570" s="11">
        <v>1.9E-2</v>
      </c>
    </row>
    <row r="1571" spans="2:53" x14ac:dyDescent="0.2">
      <c r="B1571" s="43">
        <v>1</v>
      </c>
      <c r="C1571" s="73" t="s">
        <v>12265</v>
      </c>
      <c r="AZ1571" s="11" t="s">
        <v>14353</v>
      </c>
      <c r="BA1571" s="11">
        <v>-0.27900000000000003</v>
      </c>
    </row>
    <row r="1572" spans="2:53" x14ac:dyDescent="0.2">
      <c r="B1572" s="43">
        <v>1</v>
      </c>
      <c r="C1572" s="73" t="s">
        <v>12265</v>
      </c>
      <c r="AZ1572" s="11" t="s">
        <v>14353</v>
      </c>
      <c r="BA1572" s="11">
        <v>0.378</v>
      </c>
    </row>
    <row r="1573" spans="2:53" x14ac:dyDescent="0.2">
      <c r="B1573" s="43">
        <v>1</v>
      </c>
      <c r="C1573" s="73" t="s">
        <v>12265</v>
      </c>
      <c r="AZ1573" s="11" t="s">
        <v>14353</v>
      </c>
      <c r="BA1573" s="11">
        <v>1.7390000000000001</v>
      </c>
    </row>
    <row r="1574" spans="2:53" x14ac:dyDescent="0.2">
      <c r="B1574" s="43">
        <v>1</v>
      </c>
      <c r="C1574" s="73" t="s">
        <v>12265</v>
      </c>
      <c r="AZ1574" s="11" t="s">
        <v>14353</v>
      </c>
      <c r="BA1574" s="11">
        <v>-0.375</v>
      </c>
    </row>
    <row r="1575" spans="2:53" x14ac:dyDescent="0.2">
      <c r="B1575" s="43">
        <v>1</v>
      </c>
      <c r="C1575" s="73" t="s">
        <v>12265</v>
      </c>
      <c r="AZ1575" s="11" t="s">
        <v>14353</v>
      </c>
      <c r="BA1575" s="11">
        <v>-0.31900000000000001</v>
      </c>
    </row>
    <row r="1576" spans="2:53" x14ac:dyDescent="0.2">
      <c r="B1576" s="43">
        <v>1</v>
      </c>
      <c r="C1576" s="73" t="s">
        <v>12265</v>
      </c>
      <c r="AZ1576" s="11" t="s">
        <v>14353</v>
      </c>
      <c r="BA1576" s="11">
        <v>-8.1000000000000003E-2</v>
      </c>
    </row>
    <row r="1577" spans="2:53" x14ac:dyDescent="0.2">
      <c r="B1577" s="43">
        <v>1</v>
      </c>
      <c r="C1577" s="73" t="s">
        <v>12265</v>
      </c>
      <c r="AZ1577" s="11" t="s">
        <v>14353</v>
      </c>
      <c r="BA1577" s="11">
        <v>-0.78</v>
      </c>
    </row>
    <row r="1578" spans="2:53" x14ac:dyDescent="0.2">
      <c r="B1578" s="43">
        <v>1</v>
      </c>
      <c r="C1578" s="73" t="s">
        <v>12265</v>
      </c>
      <c r="AZ1578" s="11" t="s">
        <v>14353</v>
      </c>
      <c r="BA1578" s="11">
        <v>1.1639999999999999</v>
      </c>
    </row>
    <row r="1579" spans="2:53" x14ac:dyDescent="0.2">
      <c r="B1579" s="43">
        <v>1</v>
      </c>
      <c r="C1579" s="73" t="s">
        <v>12265</v>
      </c>
      <c r="AZ1579" s="11" t="s">
        <v>14353</v>
      </c>
      <c r="BA1579" s="11" t="s">
        <v>12145</v>
      </c>
    </row>
    <row r="1580" spans="2:53" x14ac:dyDescent="0.2">
      <c r="B1580" s="43">
        <v>1</v>
      </c>
      <c r="C1580" s="73" t="s">
        <v>12265</v>
      </c>
      <c r="AZ1580" s="11" t="s">
        <v>14353</v>
      </c>
      <c r="BA1580" s="11" t="s">
        <v>12145</v>
      </c>
    </row>
    <row r="1581" spans="2:53" x14ac:dyDescent="0.2">
      <c r="B1581" s="43">
        <v>1</v>
      </c>
      <c r="C1581" s="73" t="s">
        <v>12265</v>
      </c>
      <c r="AZ1581" s="11" t="s">
        <v>14353</v>
      </c>
      <c r="BA1581" s="11" t="s">
        <v>12145</v>
      </c>
    </row>
    <row r="1582" spans="2:53" x14ac:dyDescent="0.2">
      <c r="B1582" s="43">
        <v>1</v>
      </c>
      <c r="C1582" s="73" t="s">
        <v>12265</v>
      </c>
      <c r="AZ1582" s="11" t="s">
        <v>14353</v>
      </c>
      <c r="BA1582" s="11" t="s">
        <v>12145</v>
      </c>
    </row>
    <row r="1583" spans="2:53" x14ac:dyDescent="0.2">
      <c r="B1583" s="43">
        <v>1</v>
      </c>
      <c r="C1583" s="73" t="s">
        <v>12265</v>
      </c>
      <c r="AZ1583" s="11" t="s">
        <v>14353</v>
      </c>
      <c r="BA1583" s="11">
        <v>0.38300000000000001</v>
      </c>
    </row>
    <row r="1584" spans="2:53" x14ac:dyDescent="0.2">
      <c r="B1584" s="43">
        <v>1</v>
      </c>
      <c r="C1584" s="73" t="s">
        <v>12265</v>
      </c>
      <c r="AZ1584" s="11" t="s">
        <v>14353</v>
      </c>
      <c r="BA1584" s="11">
        <v>-0.88800000000000001</v>
      </c>
    </row>
    <row r="1585" spans="2:53" x14ac:dyDescent="0.2">
      <c r="B1585" s="43">
        <v>1</v>
      </c>
      <c r="C1585" s="73" t="s">
        <v>12265</v>
      </c>
      <c r="AZ1585" s="11" t="s">
        <v>14353</v>
      </c>
      <c r="BA1585" s="11">
        <v>-2.4900000000000002</v>
      </c>
    </row>
    <row r="1586" spans="2:53" x14ac:dyDescent="0.2">
      <c r="B1586" s="43">
        <v>1</v>
      </c>
      <c r="C1586" s="73" t="s">
        <v>12265</v>
      </c>
      <c r="AZ1586" s="11" t="s">
        <v>14353</v>
      </c>
      <c r="BA1586" s="11">
        <v>0</v>
      </c>
    </row>
    <row r="1587" spans="2:53" x14ac:dyDescent="0.2">
      <c r="B1587" s="43">
        <v>1</v>
      </c>
      <c r="C1587" s="73" t="s">
        <v>12265</v>
      </c>
      <c r="AZ1587" s="11" t="s">
        <v>14353</v>
      </c>
      <c r="BA1587" s="11">
        <v>2.3E-2</v>
      </c>
    </row>
    <row r="1588" spans="2:53" x14ac:dyDescent="0.2">
      <c r="B1588" s="43">
        <v>1</v>
      </c>
      <c r="C1588" s="73" t="s">
        <v>12265</v>
      </c>
      <c r="AZ1588" s="11" t="s">
        <v>14353</v>
      </c>
      <c r="BA1588" s="11">
        <v>0.746</v>
      </c>
    </row>
    <row r="1589" spans="2:53" x14ac:dyDescent="0.2">
      <c r="B1589" s="43">
        <v>1</v>
      </c>
      <c r="C1589" s="73" t="s">
        <v>12265</v>
      </c>
      <c r="AZ1589" s="11" t="s">
        <v>14353</v>
      </c>
      <c r="BA1589" s="11" t="s">
        <v>12145</v>
      </c>
    </row>
    <row r="1590" spans="2:53" x14ac:dyDescent="0.2">
      <c r="B1590" s="43">
        <v>1</v>
      </c>
      <c r="C1590" s="73" t="s">
        <v>12265</v>
      </c>
      <c r="AZ1590" s="11" t="s">
        <v>14353</v>
      </c>
      <c r="BA1590" s="11" t="s">
        <v>12145</v>
      </c>
    </row>
    <row r="1591" spans="2:53" x14ac:dyDescent="0.2">
      <c r="B1591" s="43">
        <v>1</v>
      </c>
      <c r="C1591" s="73" t="s">
        <v>12265</v>
      </c>
      <c r="AZ1591" s="11" t="s">
        <v>14353</v>
      </c>
      <c r="BA1591" s="11" t="s">
        <v>12145</v>
      </c>
    </row>
    <row r="1592" spans="2:53" x14ac:dyDescent="0.2">
      <c r="B1592" s="43">
        <v>1</v>
      </c>
      <c r="C1592" s="73" t="s">
        <v>12265</v>
      </c>
      <c r="AZ1592" s="11" t="s">
        <v>14353</v>
      </c>
      <c r="BA1592" s="11">
        <v>-2.181</v>
      </c>
    </row>
    <row r="1593" spans="2:53" x14ac:dyDescent="0.2">
      <c r="B1593" s="43">
        <v>1</v>
      </c>
      <c r="C1593" s="73" t="s">
        <v>12265</v>
      </c>
      <c r="AZ1593" s="11" t="s">
        <v>14353</v>
      </c>
      <c r="BA1593" s="11">
        <v>-0.189</v>
      </c>
    </row>
    <row r="1594" spans="2:53" x14ac:dyDescent="0.2">
      <c r="B1594" s="43">
        <v>1</v>
      </c>
      <c r="C1594" s="73" t="s">
        <v>12265</v>
      </c>
      <c r="AZ1594" s="11" t="s">
        <v>14353</v>
      </c>
      <c r="BA1594" s="11" t="s">
        <v>12145</v>
      </c>
    </row>
    <row r="1595" spans="2:53" x14ac:dyDescent="0.2">
      <c r="B1595" s="43">
        <v>1</v>
      </c>
      <c r="C1595" s="73" t="s">
        <v>12265</v>
      </c>
      <c r="AZ1595" s="11" t="s">
        <v>14353</v>
      </c>
      <c r="BA1595" s="11" t="s">
        <v>12145</v>
      </c>
    </row>
    <row r="1596" spans="2:53" x14ac:dyDescent="0.2">
      <c r="B1596" s="43">
        <v>1</v>
      </c>
      <c r="C1596" s="73" t="s">
        <v>12265</v>
      </c>
      <c r="AZ1596" s="11" t="s">
        <v>14353</v>
      </c>
      <c r="BA1596" s="11">
        <v>-1.81</v>
      </c>
    </row>
    <row r="1597" spans="2:53" x14ac:dyDescent="0.2">
      <c r="B1597" s="43">
        <v>1</v>
      </c>
      <c r="C1597" s="73" t="s">
        <v>12265</v>
      </c>
      <c r="AZ1597" s="11" t="s">
        <v>14353</v>
      </c>
      <c r="BA1597" s="11">
        <v>-0.96499999999999997</v>
      </c>
    </row>
    <row r="1598" spans="2:53" x14ac:dyDescent="0.2">
      <c r="B1598" s="43">
        <v>1</v>
      </c>
      <c r="C1598" s="73" t="s">
        <v>12265</v>
      </c>
      <c r="AZ1598" s="11" t="s">
        <v>14353</v>
      </c>
      <c r="BA1598" s="11">
        <v>0.94899999999999995</v>
      </c>
    </row>
    <row r="1599" spans="2:53" x14ac:dyDescent="0.2">
      <c r="B1599" s="43">
        <v>1</v>
      </c>
      <c r="C1599" s="73" t="s">
        <v>12265</v>
      </c>
      <c r="AZ1599" s="11" t="s">
        <v>14353</v>
      </c>
      <c r="BA1599" s="11">
        <v>-0.94</v>
      </c>
    </row>
    <row r="1600" spans="2:53" x14ac:dyDescent="0.2">
      <c r="B1600" s="43">
        <v>1</v>
      </c>
      <c r="C1600" s="73" t="s">
        <v>12265</v>
      </c>
      <c r="AZ1600" s="11" t="s">
        <v>14353</v>
      </c>
      <c r="BA1600" s="11">
        <v>-0.53700000000000003</v>
      </c>
    </row>
    <row r="1601" spans="2:53" x14ac:dyDescent="0.2">
      <c r="B1601" s="43">
        <v>1</v>
      </c>
      <c r="C1601" s="73" t="s">
        <v>12265</v>
      </c>
      <c r="AZ1601" s="11" t="s">
        <v>14353</v>
      </c>
      <c r="BA1601" s="11">
        <v>-2.2109999999999999</v>
      </c>
    </row>
    <row r="1602" spans="2:53" x14ac:dyDescent="0.2">
      <c r="B1602" s="43">
        <v>1</v>
      </c>
      <c r="C1602" s="73" t="s">
        <v>12265</v>
      </c>
      <c r="AZ1602" s="11" t="s">
        <v>14353</v>
      </c>
      <c r="BA1602" s="11">
        <v>7.8E-2</v>
      </c>
    </row>
    <row r="1603" spans="2:53" x14ac:dyDescent="0.2">
      <c r="B1603" s="43">
        <v>1</v>
      </c>
      <c r="C1603" s="73" t="s">
        <v>12265</v>
      </c>
      <c r="AZ1603" s="11" t="s">
        <v>14353</v>
      </c>
      <c r="BA1603" s="11">
        <v>1.026</v>
      </c>
    </row>
    <row r="1604" spans="2:53" x14ac:dyDescent="0.2">
      <c r="B1604" s="43">
        <v>1</v>
      </c>
      <c r="C1604" s="73" t="s">
        <v>12265</v>
      </c>
      <c r="AZ1604" s="11" t="s">
        <v>14353</v>
      </c>
      <c r="BA1604" s="11">
        <v>-1.2E-2</v>
      </c>
    </row>
    <row r="1605" spans="2:53" x14ac:dyDescent="0.2">
      <c r="B1605" s="43">
        <v>1</v>
      </c>
      <c r="C1605" s="73" t="s">
        <v>12265</v>
      </c>
      <c r="AZ1605" s="11" t="s">
        <v>14353</v>
      </c>
      <c r="BA1605" s="11">
        <v>-0.70099999999999996</v>
      </c>
    </row>
    <row r="1606" spans="2:53" x14ac:dyDescent="0.2">
      <c r="B1606" s="43">
        <v>1</v>
      </c>
      <c r="C1606" s="73" t="s">
        <v>12265</v>
      </c>
      <c r="AZ1606" s="11" t="s">
        <v>14353</v>
      </c>
      <c r="BA1606" s="11">
        <v>0.44500000000000001</v>
      </c>
    </row>
    <row r="1607" spans="2:53" x14ac:dyDescent="0.2">
      <c r="B1607" s="43">
        <v>1</v>
      </c>
      <c r="C1607" s="73" t="s">
        <v>12265</v>
      </c>
      <c r="AZ1607" s="11" t="s">
        <v>14353</v>
      </c>
      <c r="BA1607" s="11">
        <v>0.28000000000000003</v>
      </c>
    </row>
    <row r="1608" spans="2:53" x14ac:dyDescent="0.2">
      <c r="B1608" s="43">
        <v>1</v>
      </c>
      <c r="C1608" s="73" t="s">
        <v>12265</v>
      </c>
      <c r="AZ1608" s="11" t="s">
        <v>14353</v>
      </c>
      <c r="BA1608" s="11">
        <v>0.96399999999999997</v>
      </c>
    </row>
    <row r="1609" spans="2:53" x14ac:dyDescent="0.2">
      <c r="B1609" s="43">
        <v>1</v>
      </c>
      <c r="C1609" s="73" t="s">
        <v>12265</v>
      </c>
      <c r="AZ1609" s="11" t="s">
        <v>14353</v>
      </c>
      <c r="BA1609" s="11">
        <v>-0.109</v>
      </c>
    </row>
    <row r="1610" spans="2:53" x14ac:dyDescent="0.2">
      <c r="B1610" s="43">
        <v>1</v>
      </c>
      <c r="C1610" s="73" t="s">
        <v>12265</v>
      </c>
      <c r="AZ1610" s="11" t="s">
        <v>14353</v>
      </c>
      <c r="BA1610" s="11">
        <v>-0.626</v>
      </c>
    </row>
    <row r="1611" spans="2:53" x14ac:dyDescent="0.2">
      <c r="B1611" s="43">
        <v>1</v>
      </c>
      <c r="C1611" s="73" t="s">
        <v>12265</v>
      </c>
      <c r="AZ1611" s="11" t="s">
        <v>14353</v>
      </c>
      <c r="BA1611" s="11">
        <v>0.26800000000000002</v>
      </c>
    </row>
    <row r="1612" spans="2:53" x14ac:dyDescent="0.2">
      <c r="B1612" s="43">
        <v>1</v>
      </c>
      <c r="C1612" s="73" t="s">
        <v>12265</v>
      </c>
      <c r="AZ1612" s="11" t="s">
        <v>14353</v>
      </c>
      <c r="BA1612" s="11">
        <v>6.9000000000000006E-2</v>
      </c>
    </row>
    <row r="1613" spans="2:53" x14ac:dyDescent="0.2">
      <c r="B1613" s="43">
        <v>1</v>
      </c>
      <c r="C1613" s="73" t="s">
        <v>12265</v>
      </c>
      <c r="AZ1613" s="11" t="s">
        <v>14353</v>
      </c>
      <c r="BA1613" s="11">
        <v>0.59399999999999997</v>
      </c>
    </row>
    <row r="1614" spans="2:53" x14ac:dyDescent="0.2">
      <c r="B1614" s="43">
        <v>1</v>
      </c>
      <c r="C1614" s="73" t="s">
        <v>12265</v>
      </c>
      <c r="AZ1614" s="11" t="s">
        <v>14353</v>
      </c>
      <c r="BA1614" s="11">
        <v>0.44800000000000001</v>
      </c>
    </row>
    <row r="1615" spans="2:53" x14ac:dyDescent="0.2">
      <c r="B1615" s="43">
        <v>1</v>
      </c>
      <c r="C1615" s="73" t="s">
        <v>12265</v>
      </c>
      <c r="AZ1615" s="11" t="s">
        <v>14353</v>
      </c>
      <c r="BA1615" s="11">
        <v>0.26400000000000001</v>
      </c>
    </row>
    <row r="1616" spans="2:53" x14ac:dyDescent="0.2">
      <c r="B1616" s="43">
        <v>1</v>
      </c>
      <c r="C1616" s="73" t="s">
        <v>12265</v>
      </c>
      <c r="AZ1616" s="11" t="s">
        <v>14353</v>
      </c>
      <c r="BA1616" s="11">
        <v>0.46100000000000002</v>
      </c>
    </row>
    <row r="1617" spans="2:53" x14ac:dyDescent="0.2">
      <c r="B1617" s="43">
        <v>1</v>
      </c>
      <c r="C1617" s="73" t="s">
        <v>12265</v>
      </c>
      <c r="AZ1617" s="11" t="s">
        <v>14353</v>
      </c>
      <c r="BA1617" s="11">
        <v>0.65800000000000003</v>
      </c>
    </row>
    <row r="1618" spans="2:53" x14ac:dyDescent="0.2">
      <c r="B1618" s="43">
        <v>1</v>
      </c>
      <c r="C1618" s="73" t="s">
        <v>12265</v>
      </c>
      <c r="AZ1618" s="11" t="s">
        <v>14353</v>
      </c>
      <c r="BA1618" s="11">
        <v>0.89300000000000002</v>
      </c>
    </row>
    <row r="1619" spans="2:53" x14ac:dyDescent="0.2">
      <c r="B1619" s="43">
        <v>1</v>
      </c>
      <c r="C1619" s="73" t="s">
        <v>12265</v>
      </c>
      <c r="AZ1619" s="11" t="s">
        <v>14353</v>
      </c>
      <c r="BA1619" s="11">
        <v>1.413</v>
      </c>
    </row>
    <row r="1620" spans="2:53" x14ac:dyDescent="0.2">
      <c r="B1620" s="43">
        <v>1</v>
      </c>
      <c r="C1620" s="73" t="s">
        <v>12265</v>
      </c>
      <c r="AZ1620" s="11" t="s">
        <v>14353</v>
      </c>
      <c r="BA1620" s="11">
        <v>1.194</v>
      </c>
    </row>
    <row r="1621" spans="2:53" x14ac:dyDescent="0.2">
      <c r="B1621" s="43">
        <v>1</v>
      </c>
      <c r="C1621" s="73" t="s">
        <v>12265</v>
      </c>
      <c r="AZ1621" s="11" t="s">
        <v>14353</v>
      </c>
      <c r="BA1621" s="11">
        <v>1.458</v>
      </c>
    </row>
    <row r="1622" spans="2:53" x14ac:dyDescent="0.2">
      <c r="B1622" s="43">
        <v>1</v>
      </c>
      <c r="C1622" s="73" t="s">
        <v>12265</v>
      </c>
      <c r="AZ1622" s="11" t="s">
        <v>14353</v>
      </c>
      <c r="BA1622" s="11">
        <v>1.627</v>
      </c>
    </row>
    <row r="1623" spans="2:53" x14ac:dyDescent="0.2">
      <c r="B1623" s="43">
        <v>1</v>
      </c>
      <c r="C1623" s="73" t="s">
        <v>12265</v>
      </c>
      <c r="AZ1623" s="11" t="s">
        <v>14353</v>
      </c>
      <c r="BA1623" s="11">
        <v>2.0329999999999999</v>
      </c>
    </row>
    <row r="1624" spans="2:53" x14ac:dyDescent="0.2">
      <c r="B1624" s="43">
        <v>1</v>
      </c>
      <c r="C1624" s="73" t="s">
        <v>12265</v>
      </c>
      <c r="AZ1624" s="11" t="s">
        <v>14353</v>
      </c>
      <c r="BA1624" s="11">
        <v>-0.33700000000000002</v>
      </c>
    </row>
    <row r="1625" spans="2:53" x14ac:dyDescent="0.2">
      <c r="B1625" s="43">
        <v>1</v>
      </c>
      <c r="C1625" s="73" t="s">
        <v>12265</v>
      </c>
      <c r="AZ1625" s="11" t="s">
        <v>14353</v>
      </c>
      <c r="BA1625" s="11">
        <v>-0.91</v>
      </c>
    </row>
    <row r="1626" spans="2:53" x14ac:dyDescent="0.2">
      <c r="B1626" s="43">
        <v>1</v>
      </c>
      <c r="C1626" s="73" t="s">
        <v>12265</v>
      </c>
      <c r="AZ1626" s="11" t="s">
        <v>14353</v>
      </c>
      <c r="BA1626" s="11">
        <v>7.4999999999999997E-2</v>
      </c>
    </row>
    <row r="1627" spans="2:53" x14ac:dyDescent="0.2">
      <c r="B1627" s="43">
        <v>1</v>
      </c>
      <c r="C1627" s="73" t="s">
        <v>12265</v>
      </c>
      <c r="AZ1627" s="11" t="s">
        <v>14353</v>
      </c>
      <c r="BA1627" s="11">
        <v>-0.123</v>
      </c>
    </row>
    <row r="1628" spans="2:53" x14ac:dyDescent="0.2">
      <c r="B1628" s="43">
        <v>1</v>
      </c>
      <c r="C1628" s="73" t="s">
        <v>12265</v>
      </c>
      <c r="AZ1628" s="11" t="s">
        <v>14353</v>
      </c>
      <c r="BA1628" s="11">
        <v>2.12</v>
      </c>
    </row>
    <row r="1629" spans="2:53" x14ac:dyDescent="0.2">
      <c r="B1629" s="43">
        <v>1</v>
      </c>
      <c r="C1629" s="73" t="s">
        <v>12265</v>
      </c>
      <c r="AZ1629" s="11" t="s">
        <v>14353</v>
      </c>
      <c r="BA1629" s="11">
        <v>0.90200000000000002</v>
      </c>
    </row>
    <row r="1630" spans="2:53" x14ac:dyDescent="0.2">
      <c r="B1630" s="43">
        <v>1</v>
      </c>
      <c r="C1630" s="73" t="s">
        <v>12265</v>
      </c>
      <c r="AZ1630" s="11" t="s">
        <v>14353</v>
      </c>
      <c r="BA1630" s="11">
        <v>0.41499999999999998</v>
      </c>
    </row>
    <row r="1631" spans="2:53" x14ac:dyDescent="0.2">
      <c r="B1631" s="43">
        <v>1</v>
      </c>
      <c r="C1631" s="73" t="s">
        <v>12265</v>
      </c>
      <c r="AZ1631" s="11" t="s">
        <v>14353</v>
      </c>
      <c r="BA1631" s="11">
        <v>0.78700000000000003</v>
      </c>
    </row>
    <row r="1632" spans="2:53" x14ac:dyDescent="0.2">
      <c r="B1632" s="43">
        <v>1</v>
      </c>
      <c r="C1632" s="73" t="s">
        <v>12265</v>
      </c>
      <c r="AZ1632" s="11" t="s">
        <v>14353</v>
      </c>
      <c r="BA1632" s="11">
        <v>1.6379999999999999</v>
      </c>
    </row>
    <row r="1633" spans="2:53" x14ac:dyDescent="0.2">
      <c r="B1633" s="43">
        <v>1</v>
      </c>
      <c r="C1633" s="73" t="s">
        <v>12265</v>
      </c>
      <c r="AZ1633" s="11" t="s">
        <v>14353</v>
      </c>
      <c r="BA1633" s="11">
        <v>0.93</v>
      </c>
    </row>
    <row r="1634" spans="2:53" x14ac:dyDescent="0.2">
      <c r="B1634" s="43">
        <v>1</v>
      </c>
      <c r="C1634" s="73" t="s">
        <v>12265</v>
      </c>
      <c r="AZ1634" s="11" t="s">
        <v>14353</v>
      </c>
      <c r="BA1634" s="11" t="s">
        <v>12145</v>
      </c>
    </row>
    <row r="1635" spans="2:53" x14ac:dyDescent="0.2">
      <c r="B1635" s="43">
        <v>1</v>
      </c>
      <c r="C1635" s="73" t="s">
        <v>12265</v>
      </c>
      <c r="AZ1635" s="11" t="s">
        <v>14353</v>
      </c>
      <c r="BA1635" s="11" t="s">
        <v>12145</v>
      </c>
    </row>
    <row r="1636" spans="2:53" x14ac:dyDescent="0.2">
      <c r="B1636" s="43">
        <v>1</v>
      </c>
      <c r="C1636" s="73" t="s">
        <v>12265</v>
      </c>
      <c r="AZ1636" s="11" t="s">
        <v>14353</v>
      </c>
      <c r="BA1636" s="11" t="s">
        <v>12145</v>
      </c>
    </row>
    <row r="1637" spans="2:53" x14ac:dyDescent="0.2">
      <c r="B1637" s="43">
        <v>1</v>
      </c>
      <c r="C1637" s="73" t="s">
        <v>12265</v>
      </c>
      <c r="AZ1637" s="11" t="s">
        <v>14353</v>
      </c>
      <c r="BA1637" s="11" t="s">
        <v>12145</v>
      </c>
    </row>
    <row r="1638" spans="2:53" x14ac:dyDescent="0.2">
      <c r="B1638" s="43">
        <v>1</v>
      </c>
      <c r="C1638" s="73" t="s">
        <v>12265</v>
      </c>
      <c r="AZ1638" s="11" t="s">
        <v>14353</v>
      </c>
      <c r="BA1638" s="11">
        <v>0.45100000000000001</v>
      </c>
    </row>
    <row r="1639" spans="2:53" x14ac:dyDescent="0.2">
      <c r="B1639" s="43">
        <v>1</v>
      </c>
      <c r="C1639" s="73" t="s">
        <v>12265</v>
      </c>
      <c r="AZ1639" s="11" t="s">
        <v>14353</v>
      </c>
      <c r="BA1639" s="11" t="s">
        <v>12145</v>
      </c>
    </row>
    <row r="1640" spans="2:53" x14ac:dyDescent="0.2">
      <c r="B1640" s="43">
        <v>1</v>
      </c>
      <c r="C1640" s="73" t="s">
        <v>12265</v>
      </c>
      <c r="AZ1640" s="11" t="s">
        <v>14353</v>
      </c>
      <c r="BA1640" s="11" t="s">
        <v>12145</v>
      </c>
    </row>
    <row r="1641" spans="2:53" x14ac:dyDescent="0.2">
      <c r="B1641" s="43">
        <v>1</v>
      </c>
      <c r="C1641" s="73" t="s">
        <v>12265</v>
      </c>
      <c r="AZ1641" s="11" t="s">
        <v>14353</v>
      </c>
      <c r="BA1641" s="11" t="s">
        <v>12145</v>
      </c>
    </row>
    <row r="1642" spans="2:53" x14ac:dyDescent="0.2">
      <c r="B1642" s="43">
        <v>1</v>
      </c>
      <c r="C1642" s="73" t="s">
        <v>12265</v>
      </c>
      <c r="AZ1642" s="11" t="s">
        <v>14353</v>
      </c>
      <c r="BA1642" s="11" t="s">
        <v>12145</v>
      </c>
    </row>
    <row r="1643" spans="2:53" x14ac:dyDescent="0.2">
      <c r="B1643" s="43">
        <v>1</v>
      </c>
      <c r="C1643" s="73" t="s">
        <v>12265</v>
      </c>
      <c r="AZ1643" s="11" t="s">
        <v>14353</v>
      </c>
      <c r="BA1643" s="11">
        <v>6.5000000000000002E-2</v>
      </c>
    </row>
    <row r="1644" spans="2:53" x14ac:dyDescent="0.2">
      <c r="B1644" s="43">
        <v>1</v>
      </c>
      <c r="C1644" s="73" t="s">
        <v>12265</v>
      </c>
      <c r="AZ1644" s="11" t="s">
        <v>14353</v>
      </c>
      <c r="BA1644" s="11">
        <v>-0.23100000000000001</v>
      </c>
    </row>
    <row r="1645" spans="2:53" x14ac:dyDescent="0.2">
      <c r="B1645" s="43">
        <v>1</v>
      </c>
      <c r="C1645" s="73" t="s">
        <v>12265</v>
      </c>
      <c r="AZ1645" s="11" t="s">
        <v>14353</v>
      </c>
      <c r="BA1645" s="11">
        <v>0.78600000000000003</v>
      </c>
    </row>
    <row r="1646" spans="2:53" x14ac:dyDescent="0.2">
      <c r="B1646" s="43">
        <v>1</v>
      </c>
      <c r="C1646" s="73" t="s">
        <v>12265</v>
      </c>
      <c r="AZ1646" s="11" t="s">
        <v>14353</v>
      </c>
      <c r="BA1646" s="11">
        <v>-0.86299999999999999</v>
      </c>
    </row>
    <row r="1647" spans="2:53" x14ac:dyDescent="0.2">
      <c r="B1647" s="43">
        <v>1</v>
      </c>
      <c r="C1647" s="73" t="s">
        <v>12265</v>
      </c>
      <c r="AZ1647" s="11" t="s">
        <v>14353</v>
      </c>
      <c r="BA1647" s="11">
        <v>-0.71</v>
      </c>
    </row>
    <row r="1648" spans="2:53" x14ac:dyDescent="0.2">
      <c r="B1648" s="43">
        <v>1</v>
      </c>
      <c r="C1648" s="73" t="s">
        <v>12265</v>
      </c>
      <c r="AZ1648" s="11" t="s">
        <v>14353</v>
      </c>
      <c r="BA1648" s="11">
        <v>0.77900000000000003</v>
      </c>
    </row>
    <row r="1649" spans="2:53" x14ac:dyDescent="0.2">
      <c r="B1649" s="43">
        <v>1</v>
      </c>
      <c r="C1649" s="73" t="s">
        <v>12265</v>
      </c>
      <c r="AZ1649" s="11" t="s">
        <v>14353</v>
      </c>
      <c r="BA1649" s="11" t="s">
        <v>12145</v>
      </c>
    </row>
    <row r="1650" spans="2:53" x14ac:dyDescent="0.2">
      <c r="B1650" s="43">
        <v>1</v>
      </c>
      <c r="C1650" s="73" t="s">
        <v>12265</v>
      </c>
      <c r="AZ1650" s="11" t="s">
        <v>14353</v>
      </c>
      <c r="BA1650" s="11" t="s">
        <v>12145</v>
      </c>
    </row>
    <row r="1651" spans="2:53" x14ac:dyDescent="0.2">
      <c r="B1651" s="43">
        <v>1</v>
      </c>
      <c r="C1651" s="73" t="s">
        <v>12265</v>
      </c>
      <c r="AZ1651" s="11" t="s">
        <v>14353</v>
      </c>
      <c r="BA1651" s="11" t="s">
        <v>12145</v>
      </c>
    </row>
    <row r="1652" spans="2:53" x14ac:dyDescent="0.2">
      <c r="B1652" s="43">
        <v>1</v>
      </c>
      <c r="C1652" s="73" t="s">
        <v>12265</v>
      </c>
      <c r="AZ1652" s="11" t="s">
        <v>14353</v>
      </c>
      <c r="BA1652" s="11" t="s">
        <v>12145</v>
      </c>
    </row>
    <row r="1653" spans="2:53" x14ac:dyDescent="0.2">
      <c r="B1653" s="43">
        <v>1</v>
      </c>
      <c r="C1653" s="73" t="s">
        <v>12265</v>
      </c>
      <c r="AZ1653" s="11" t="s">
        <v>14353</v>
      </c>
      <c r="BA1653" s="11">
        <v>8.2000000000000003E-2</v>
      </c>
    </row>
    <row r="1654" spans="2:53" x14ac:dyDescent="0.2">
      <c r="B1654" s="43">
        <v>1</v>
      </c>
      <c r="C1654" s="73" t="s">
        <v>12265</v>
      </c>
      <c r="AZ1654" s="11" t="s">
        <v>14353</v>
      </c>
      <c r="BA1654" s="11" t="s">
        <v>12145</v>
      </c>
    </row>
    <row r="1655" spans="2:53" x14ac:dyDescent="0.2">
      <c r="B1655" s="43">
        <v>1</v>
      </c>
      <c r="C1655" s="73" t="s">
        <v>12265</v>
      </c>
      <c r="AZ1655" s="11" t="s">
        <v>14353</v>
      </c>
      <c r="BA1655" s="11" t="s">
        <v>12145</v>
      </c>
    </row>
    <row r="1656" spans="2:53" x14ac:dyDescent="0.2">
      <c r="B1656" s="43">
        <v>1</v>
      </c>
      <c r="C1656" s="73" t="s">
        <v>12265</v>
      </c>
      <c r="AZ1656" s="11" t="s">
        <v>14353</v>
      </c>
      <c r="BA1656" s="11">
        <v>-0.86</v>
      </c>
    </row>
    <row r="1657" spans="2:53" x14ac:dyDescent="0.2">
      <c r="B1657" s="43">
        <v>1</v>
      </c>
      <c r="C1657" s="73" t="s">
        <v>12265</v>
      </c>
      <c r="AZ1657" s="11" t="s">
        <v>14353</v>
      </c>
      <c r="BA1657" s="11">
        <v>-0.39400000000000002</v>
      </c>
    </row>
    <row r="1658" spans="2:53" x14ac:dyDescent="0.2">
      <c r="B1658" s="43">
        <v>1</v>
      </c>
      <c r="C1658" s="73" t="s">
        <v>12265</v>
      </c>
      <c r="AZ1658" s="11" t="s">
        <v>14353</v>
      </c>
      <c r="BA1658" s="11">
        <v>0.97499999999999998</v>
      </c>
    </row>
    <row r="1659" spans="2:53" x14ac:dyDescent="0.2">
      <c r="B1659" s="43">
        <v>1</v>
      </c>
      <c r="C1659" s="73" t="s">
        <v>12265</v>
      </c>
      <c r="AZ1659" s="11" t="s">
        <v>14353</v>
      </c>
      <c r="BA1659" s="11">
        <v>-0.72899999999999998</v>
      </c>
    </row>
    <row r="1660" spans="2:53" x14ac:dyDescent="0.2">
      <c r="B1660" s="43">
        <v>1</v>
      </c>
      <c r="C1660" s="73" t="s">
        <v>12265</v>
      </c>
      <c r="AZ1660" s="11" t="s">
        <v>14353</v>
      </c>
      <c r="BA1660" s="11">
        <v>-0.91500000000000004</v>
      </c>
    </row>
    <row r="1661" spans="2:53" x14ac:dyDescent="0.2">
      <c r="B1661" s="43">
        <v>1</v>
      </c>
      <c r="C1661" s="73" t="s">
        <v>12265</v>
      </c>
      <c r="AZ1661" s="11" t="s">
        <v>14353</v>
      </c>
      <c r="BA1661" s="11">
        <v>-0.82199999999999995</v>
      </c>
    </row>
    <row r="1662" spans="2:53" x14ac:dyDescent="0.2">
      <c r="B1662" s="43">
        <v>1</v>
      </c>
      <c r="C1662" s="73" t="s">
        <v>12265</v>
      </c>
      <c r="AZ1662" s="11" t="s">
        <v>14353</v>
      </c>
      <c r="BA1662" s="11">
        <v>-0.38900000000000001</v>
      </c>
    </row>
    <row r="1663" spans="2:53" x14ac:dyDescent="0.2">
      <c r="B1663" s="43">
        <v>1</v>
      </c>
      <c r="C1663" s="73" t="s">
        <v>12265</v>
      </c>
      <c r="AZ1663" s="11" t="s">
        <v>14353</v>
      </c>
      <c r="BA1663" s="11">
        <v>0.77500000000000002</v>
      </c>
    </row>
    <row r="1664" spans="2:53" x14ac:dyDescent="0.2">
      <c r="B1664" s="43">
        <v>1</v>
      </c>
      <c r="C1664" s="73" t="s">
        <v>12265</v>
      </c>
      <c r="AZ1664" s="11" t="s">
        <v>14353</v>
      </c>
      <c r="BA1664" s="11">
        <v>-0.65700000000000003</v>
      </c>
    </row>
    <row r="1665" spans="2:53" x14ac:dyDescent="0.2">
      <c r="B1665" s="43">
        <v>1</v>
      </c>
      <c r="C1665" s="73" t="s">
        <v>12265</v>
      </c>
      <c r="AZ1665" s="11" t="s">
        <v>14353</v>
      </c>
      <c r="BA1665" s="11">
        <v>-0.75600000000000001</v>
      </c>
    </row>
    <row r="1666" spans="2:53" x14ac:dyDescent="0.2">
      <c r="B1666" s="43">
        <v>1</v>
      </c>
      <c r="C1666" s="73" t="s">
        <v>12265</v>
      </c>
      <c r="AZ1666" s="11" t="s">
        <v>14353</v>
      </c>
      <c r="BA1666" s="11">
        <v>-1.1499999999999999</v>
      </c>
    </row>
    <row r="1667" spans="2:53" x14ac:dyDescent="0.2">
      <c r="B1667" s="43">
        <v>1</v>
      </c>
      <c r="C1667" s="73" t="s">
        <v>12265</v>
      </c>
      <c r="AZ1667" s="11" t="s">
        <v>14353</v>
      </c>
      <c r="BA1667" s="11">
        <v>5.0999999999999997E-2</v>
      </c>
    </row>
    <row r="1668" spans="2:53" x14ac:dyDescent="0.2">
      <c r="B1668" s="43">
        <v>1</v>
      </c>
      <c r="C1668" s="73" t="s">
        <v>12265</v>
      </c>
      <c r="AZ1668" s="11" t="s">
        <v>14353</v>
      </c>
      <c r="BA1668" s="11">
        <v>-0.34499999999999997</v>
      </c>
    </row>
    <row r="1669" spans="2:53" x14ac:dyDescent="0.2">
      <c r="B1669" s="43">
        <v>1</v>
      </c>
      <c r="C1669" s="73" t="s">
        <v>12265</v>
      </c>
      <c r="AZ1669" s="11" t="s">
        <v>14353</v>
      </c>
      <c r="BA1669" s="11">
        <v>-0.71299999999999997</v>
      </c>
    </row>
    <row r="1670" spans="2:53" x14ac:dyDescent="0.2">
      <c r="B1670" s="43">
        <v>1</v>
      </c>
      <c r="C1670" s="73" t="s">
        <v>12265</v>
      </c>
      <c r="AZ1670" s="11" t="s">
        <v>14353</v>
      </c>
      <c r="BA1670" s="11">
        <v>-1.0629999999999999</v>
      </c>
    </row>
    <row r="1671" spans="2:53" x14ac:dyDescent="0.2">
      <c r="B1671" s="43">
        <v>1</v>
      </c>
      <c r="C1671" s="73" t="s">
        <v>12265</v>
      </c>
      <c r="AZ1671" s="11" t="s">
        <v>14353</v>
      </c>
      <c r="BA1671" s="11">
        <v>-0.38300000000000001</v>
      </c>
    </row>
    <row r="1672" spans="2:53" x14ac:dyDescent="0.2">
      <c r="B1672" s="43">
        <v>1</v>
      </c>
      <c r="C1672" s="73" t="s">
        <v>12265</v>
      </c>
      <c r="AZ1672" s="11" t="s">
        <v>14353</v>
      </c>
      <c r="BA1672" s="11">
        <v>-0.67500000000000004</v>
      </c>
    </row>
    <row r="1673" spans="2:53" x14ac:dyDescent="0.2">
      <c r="B1673" s="43">
        <v>1</v>
      </c>
      <c r="C1673" s="73" t="s">
        <v>12265</v>
      </c>
      <c r="AZ1673" s="11" t="s">
        <v>14353</v>
      </c>
      <c r="BA1673" s="11">
        <v>1.254</v>
      </c>
    </row>
    <row r="1674" spans="2:53" x14ac:dyDescent="0.2">
      <c r="B1674" s="43">
        <v>1</v>
      </c>
      <c r="C1674" s="73" t="s">
        <v>12265</v>
      </c>
      <c r="AZ1674" s="11" t="s">
        <v>14353</v>
      </c>
      <c r="BA1674" s="11" t="s">
        <v>12145</v>
      </c>
    </row>
    <row r="1675" spans="2:53" x14ac:dyDescent="0.2">
      <c r="B1675" s="43">
        <v>1</v>
      </c>
      <c r="C1675" s="73" t="s">
        <v>12265</v>
      </c>
      <c r="AZ1675" s="11" t="s">
        <v>14353</v>
      </c>
      <c r="BA1675" s="11" t="s">
        <v>12145</v>
      </c>
    </row>
    <row r="1676" spans="2:53" x14ac:dyDescent="0.2">
      <c r="B1676" s="43">
        <v>1</v>
      </c>
      <c r="C1676" s="73" t="s">
        <v>12265</v>
      </c>
      <c r="AZ1676" s="11" t="s">
        <v>14353</v>
      </c>
      <c r="BA1676" s="11" t="s">
        <v>12145</v>
      </c>
    </row>
    <row r="1677" spans="2:53" x14ac:dyDescent="0.2">
      <c r="B1677" s="43">
        <v>1</v>
      </c>
      <c r="C1677" s="73" t="s">
        <v>12265</v>
      </c>
      <c r="AZ1677" s="11" t="s">
        <v>14353</v>
      </c>
      <c r="BA1677" s="11">
        <v>-0.72199999999999998</v>
      </c>
    </row>
    <row r="1678" spans="2:53" x14ac:dyDescent="0.2">
      <c r="B1678" s="43">
        <v>1</v>
      </c>
      <c r="C1678" s="73" t="s">
        <v>12265</v>
      </c>
      <c r="AZ1678" s="11" t="s">
        <v>14353</v>
      </c>
      <c r="BA1678" s="11">
        <v>1.1259999999999999</v>
      </c>
    </row>
    <row r="1679" spans="2:53" x14ac:dyDescent="0.2">
      <c r="B1679" s="43">
        <v>1</v>
      </c>
      <c r="C1679" s="73" t="s">
        <v>12265</v>
      </c>
      <c r="AZ1679" s="11" t="s">
        <v>14353</v>
      </c>
      <c r="BA1679" s="11">
        <v>-0.99299999999999999</v>
      </c>
    </row>
    <row r="1680" spans="2:53" x14ac:dyDescent="0.2">
      <c r="B1680" s="43">
        <v>1</v>
      </c>
      <c r="C1680" s="73" t="s">
        <v>12265</v>
      </c>
      <c r="AZ1680" s="11" t="s">
        <v>14353</v>
      </c>
      <c r="BA1680" s="11">
        <v>-0.89100000000000001</v>
      </c>
    </row>
    <row r="1681" spans="2:53" x14ac:dyDescent="0.2">
      <c r="B1681" s="43">
        <v>1</v>
      </c>
      <c r="C1681" s="73" t="s">
        <v>12265</v>
      </c>
      <c r="AZ1681" s="11" t="s">
        <v>14353</v>
      </c>
      <c r="BA1681" s="11">
        <v>-1.129</v>
      </c>
    </row>
    <row r="1682" spans="2:53" x14ac:dyDescent="0.2">
      <c r="B1682" s="43">
        <v>1</v>
      </c>
      <c r="C1682" s="73" t="s">
        <v>12265</v>
      </c>
      <c r="AZ1682" s="11" t="s">
        <v>14353</v>
      </c>
      <c r="BA1682" s="11">
        <v>-0.95899999999999996</v>
      </c>
    </row>
    <row r="1683" spans="2:53" x14ac:dyDescent="0.2">
      <c r="B1683" s="43">
        <v>1</v>
      </c>
      <c r="C1683" s="73" t="s">
        <v>12265</v>
      </c>
      <c r="AZ1683" s="11" t="s">
        <v>14353</v>
      </c>
      <c r="BA1683" s="11">
        <v>1.5029999999999999</v>
      </c>
    </row>
    <row r="1684" spans="2:53" x14ac:dyDescent="0.2">
      <c r="B1684" s="43">
        <v>1</v>
      </c>
      <c r="C1684" s="73" t="s">
        <v>12265</v>
      </c>
      <c r="AZ1684" s="11" t="s">
        <v>14353</v>
      </c>
      <c r="BA1684" s="11" t="s">
        <v>12145</v>
      </c>
    </row>
    <row r="1685" spans="2:53" x14ac:dyDescent="0.2">
      <c r="B1685" s="43">
        <v>1</v>
      </c>
      <c r="C1685" s="73" t="s">
        <v>12265</v>
      </c>
      <c r="AZ1685" s="11" t="s">
        <v>14353</v>
      </c>
      <c r="BA1685" s="11" t="s">
        <v>12145</v>
      </c>
    </row>
    <row r="1686" spans="2:53" x14ac:dyDescent="0.2">
      <c r="B1686" s="43">
        <v>1</v>
      </c>
      <c r="C1686" s="73" t="s">
        <v>12265</v>
      </c>
      <c r="AZ1686" s="11" t="s">
        <v>14353</v>
      </c>
      <c r="BA1686" s="11">
        <v>-2.1960000000000002</v>
      </c>
    </row>
    <row r="1687" spans="2:53" x14ac:dyDescent="0.2">
      <c r="B1687" s="43">
        <v>1</v>
      </c>
      <c r="C1687" s="73" t="s">
        <v>12265</v>
      </c>
      <c r="AZ1687" s="11" t="s">
        <v>14353</v>
      </c>
      <c r="BA1687" s="11">
        <v>0</v>
      </c>
    </row>
    <row r="1688" spans="2:53" x14ac:dyDescent="0.2">
      <c r="B1688" s="43">
        <v>1</v>
      </c>
      <c r="C1688" s="73" t="s">
        <v>12265</v>
      </c>
      <c r="AZ1688" s="11" t="s">
        <v>14353</v>
      </c>
      <c r="BA1688" s="11">
        <v>1.831</v>
      </c>
    </row>
    <row r="1689" spans="2:53" x14ac:dyDescent="0.2">
      <c r="B1689" s="43">
        <v>1</v>
      </c>
      <c r="C1689" s="73" t="s">
        <v>12265</v>
      </c>
      <c r="AZ1689" s="11" t="s">
        <v>14353</v>
      </c>
      <c r="BA1689" s="11">
        <v>-0.35</v>
      </c>
    </row>
    <row r="1690" spans="2:53" x14ac:dyDescent="0.2">
      <c r="B1690" s="43">
        <v>1</v>
      </c>
      <c r="C1690" s="73" t="s">
        <v>12265</v>
      </c>
      <c r="AZ1690" s="11" t="s">
        <v>14353</v>
      </c>
      <c r="BA1690" s="11">
        <v>-1.6819999999999999</v>
      </c>
    </row>
    <row r="1691" spans="2:53" x14ac:dyDescent="0.2">
      <c r="B1691" s="43">
        <v>1</v>
      </c>
      <c r="C1691" s="73" t="s">
        <v>12265</v>
      </c>
      <c r="AZ1691" s="11" t="s">
        <v>14353</v>
      </c>
      <c r="BA1691" s="11">
        <v>0.30399999999999999</v>
      </c>
    </row>
    <row r="1692" spans="2:53" x14ac:dyDescent="0.2">
      <c r="B1692" s="43">
        <v>1</v>
      </c>
      <c r="C1692" s="73" t="s">
        <v>12265</v>
      </c>
      <c r="AZ1692" s="11" t="s">
        <v>14353</v>
      </c>
      <c r="BA1692" s="11">
        <v>0.51</v>
      </c>
    </row>
    <row r="1693" spans="2:53" x14ac:dyDescent="0.2">
      <c r="B1693" s="43">
        <v>1</v>
      </c>
      <c r="C1693" s="73" t="s">
        <v>12265</v>
      </c>
      <c r="AZ1693" s="11" t="s">
        <v>14353</v>
      </c>
      <c r="BA1693" s="11">
        <v>1.7869999999999999</v>
      </c>
    </row>
    <row r="1694" spans="2:53" x14ac:dyDescent="0.2">
      <c r="B1694" s="43">
        <v>1</v>
      </c>
      <c r="C1694" s="73" t="s">
        <v>12265</v>
      </c>
      <c r="AZ1694" s="11" t="s">
        <v>14353</v>
      </c>
      <c r="BA1694" s="11">
        <v>-0.21199999999999999</v>
      </c>
    </row>
    <row r="1695" spans="2:53" x14ac:dyDescent="0.2">
      <c r="B1695" s="43">
        <v>1</v>
      </c>
      <c r="C1695" s="73" t="s">
        <v>12265</v>
      </c>
      <c r="AZ1695" s="11" t="s">
        <v>14353</v>
      </c>
      <c r="BA1695" s="11">
        <v>-0.245</v>
      </c>
    </row>
    <row r="1696" spans="2:53" x14ac:dyDescent="0.2">
      <c r="B1696" s="43">
        <v>1</v>
      </c>
      <c r="C1696" s="73" t="s">
        <v>12265</v>
      </c>
      <c r="AZ1696" s="11" t="s">
        <v>14353</v>
      </c>
      <c r="BA1696" s="11">
        <v>-0.17199999999999999</v>
      </c>
    </row>
    <row r="1697" spans="2:53" x14ac:dyDescent="0.2">
      <c r="B1697" s="43">
        <v>1</v>
      </c>
      <c r="C1697" s="73" t="s">
        <v>12265</v>
      </c>
      <c r="AZ1697" s="11" t="s">
        <v>14353</v>
      </c>
      <c r="BA1697" s="11">
        <v>-0.218</v>
      </c>
    </row>
    <row r="1698" spans="2:53" x14ac:dyDescent="0.2">
      <c r="B1698" s="43">
        <v>1</v>
      </c>
      <c r="C1698" s="73" t="s">
        <v>12265</v>
      </c>
      <c r="AZ1698" s="11" t="s">
        <v>14353</v>
      </c>
      <c r="BA1698" s="11">
        <v>-0.42899999999999999</v>
      </c>
    </row>
    <row r="1699" spans="2:53" x14ac:dyDescent="0.2">
      <c r="B1699" s="43">
        <v>1</v>
      </c>
      <c r="C1699" s="73" t="s">
        <v>12265</v>
      </c>
      <c r="AZ1699" s="11" t="s">
        <v>14353</v>
      </c>
      <c r="BA1699" s="11" t="s">
        <v>12145</v>
      </c>
    </row>
    <row r="1700" spans="2:53" x14ac:dyDescent="0.2">
      <c r="B1700" s="43">
        <v>1</v>
      </c>
      <c r="C1700" s="73" t="s">
        <v>12265</v>
      </c>
      <c r="AZ1700" s="11" t="s">
        <v>14353</v>
      </c>
      <c r="BA1700" s="11" t="s">
        <v>12145</v>
      </c>
    </row>
    <row r="1701" spans="2:53" x14ac:dyDescent="0.2">
      <c r="B1701" s="43">
        <v>1</v>
      </c>
      <c r="C1701" s="73" t="s">
        <v>12265</v>
      </c>
      <c r="AZ1701" s="11" t="s">
        <v>14353</v>
      </c>
      <c r="BA1701" s="11">
        <v>-0.47199999999999998</v>
      </c>
    </row>
    <row r="1702" spans="2:53" x14ac:dyDescent="0.2">
      <c r="B1702" s="43">
        <v>1</v>
      </c>
      <c r="C1702" s="73" t="s">
        <v>12265</v>
      </c>
      <c r="AZ1702" s="11" t="s">
        <v>14353</v>
      </c>
      <c r="BA1702" s="11">
        <v>-0.94899999999999995</v>
      </c>
    </row>
    <row r="1703" spans="2:53" x14ac:dyDescent="0.2">
      <c r="B1703" s="43">
        <v>1</v>
      </c>
      <c r="C1703" s="73" t="s">
        <v>12265</v>
      </c>
      <c r="AZ1703" s="11" t="s">
        <v>14353</v>
      </c>
      <c r="BA1703" s="11">
        <v>1.508</v>
      </c>
    </row>
    <row r="1704" spans="2:53" x14ac:dyDescent="0.2">
      <c r="B1704" s="43">
        <v>1</v>
      </c>
      <c r="C1704" s="73" t="s">
        <v>12265</v>
      </c>
      <c r="AZ1704" s="11" t="s">
        <v>14353</v>
      </c>
      <c r="BA1704" s="11">
        <v>-4.8000000000000001E-2</v>
      </c>
    </row>
    <row r="1705" spans="2:53" x14ac:dyDescent="0.2">
      <c r="B1705" s="43">
        <v>1</v>
      </c>
      <c r="C1705" s="73" t="s">
        <v>12265</v>
      </c>
      <c r="AZ1705" s="11" t="s">
        <v>14353</v>
      </c>
      <c r="BA1705" s="11">
        <v>-0.154</v>
      </c>
    </row>
    <row r="1706" spans="2:53" x14ac:dyDescent="0.2">
      <c r="B1706" s="43">
        <v>1</v>
      </c>
      <c r="C1706" s="73" t="s">
        <v>12265</v>
      </c>
      <c r="AZ1706" s="11" t="s">
        <v>14353</v>
      </c>
      <c r="BA1706" s="11">
        <v>6.2E-2</v>
      </c>
    </row>
    <row r="1707" spans="2:53" x14ac:dyDescent="0.2">
      <c r="B1707" s="43">
        <v>1</v>
      </c>
      <c r="C1707" s="73" t="s">
        <v>12265</v>
      </c>
      <c r="AZ1707" s="11" t="s">
        <v>14353</v>
      </c>
      <c r="BA1707" s="11">
        <v>-4.8000000000000001E-2</v>
      </c>
    </row>
    <row r="1708" spans="2:53" x14ac:dyDescent="0.2">
      <c r="B1708" s="43">
        <v>1</v>
      </c>
      <c r="C1708" s="73" t="s">
        <v>12265</v>
      </c>
      <c r="AZ1708" s="11" t="s">
        <v>14353</v>
      </c>
      <c r="BA1708" s="11">
        <v>1.1879999999999999</v>
      </c>
    </row>
    <row r="1709" spans="2:53" x14ac:dyDescent="0.2">
      <c r="B1709" s="43">
        <v>1</v>
      </c>
      <c r="C1709" s="73" t="s">
        <v>12265</v>
      </c>
      <c r="AZ1709" s="11" t="s">
        <v>14353</v>
      </c>
      <c r="BA1709" s="11">
        <v>0.79900000000000004</v>
      </c>
    </row>
    <row r="1710" spans="2:53" x14ac:dyDescent="0.2">
      <c r="B1710" s="43">
        <v>1</v>
      </c>
      <c r="C1710" s="73" t="s">
        <v>12265</v>
      </c>
      <c r="AZ1710" s="11" t="s">
        <v>14353</v>
      </c>
      <c r="BA1710" s="11">
        <v>5.6000000000000001E-2</v>
      </c>
    </row>
    <row r="1711" spans="2:53" x14ac:dyDescent="0.2">
      <c r="B1711" s="43">
        <v>1</v>
      </c>
      <c r="C1711" s="73" t="s">
        <v>12265</v>
      </c>
      <c r="AZ1711" s="11" t="s">
        <v>14353</v>
      </c>
      <c r="BA1711" s="11">
        <v>1.371</v>
      </c>
    </row>
    <row r="1712" spans="2:53" x14ac:dyDescent="0.2">
      <c r="B1712" s="43">
        <v>1</v>
      </c>
      <c r="C1712" s="73" t="s">
        <v>12265</v>
      </c>
      <c r="AZ1712" s="11" t="s">
        <v>14353</v>
      </c>
      <c r="BA1712" s="11">
        <v>1.024</v>
      </c>
    </row>
    <row r="1713" spans="2:53" x14ac:dyDescent="0.2">
      <c r="B1713" s="43">
        <v>1</v>
      </c>
      <c r="C1713" s="73" t="s">
        <v>12265</v>
      </c>
      <c r="AZ1713" s="11" t="s">
        <v>14353</v>
      </c>
      <c r="BA1713" s="11">
        <v>1.7170000000000001</v>
      </c>
    </row>
    <row r="1714" spans="2:53" x14ac:dyDescent="0.2">
      <c r="B1714" s="43">
        <v>1</v>
      </c>
      <c r="C1714" s="73" t="s">
        <v>12265</v>
      </c>
      <c r="AZ1714" s="11" t="s">
        <v>14353</v>
      </c>
      <c r="BA1714" s="11">
        <v>0.23599999999999999</v>
      </c>
    </row>
    <row r="1715" spans="2:53" x14ac:dyDescent="0.2">
      <c r="B1715" s="43">
        <v>1</v>
      </c>
      <c r="C1715" s="73" t="s">
        <v>12265</v>
      </c>
      <c r="AZ1715" s="11" t="s">
        <v>14353</v>
      </c>
      <c r="BA1715" s="11">
        <v>0.153</v>
      </c>
    </row>
    <row r="1716" spans="2:53" x14ac:dyDescent="0.2">
      <c r="B1716" s="43">
        <v>1</v>
      </c>
      <c r="C1716" s="73" t="s">
        <v>12265</v>
      </c>
      <c r="AZ1716" s="11" t="s">
        <v>14353</v>
      </c>
      <c r="BA1716" s="11">
        <v>0.59899999999999998</v>
      </c>
    </row>
    <row r="1717" spans="2:53" x14ac:dyDescent="0.2">
      <c r="B1717" s="43">
        <v>1</v>
      </c>
      <c r="C1717" s="73" t="s">
        <v>12265</v>
      </c>
      <c r="AZ1717" s="11" t="s">
        <v>14353</v>
      </c>
      <c r="BA1717" s="11">
        <v>-9.4E-2</v>
      </c>
    </row>
    <row r="1718" spans="2:53" x14ac:dyDescent="0.2">
      <c r="B1718" s="43">
        <v>1</v>
      </c>
      <c r="C1718" s="73" t="s">
        <v>12265</v>
      </c>
      <c r="AZ1718" s="11" t="s">
        <v>14353</v>
      </c>
      <c r="BA1718" s="11">
        <v>1.1910000000000001</v>
      </c>
    </row>
    <row r="1719" spans="2:53" x14ac:dyDescent="0.2">
      <c r="B1719" s="43">
        <v>1</v>
      </c>
      <c r="C1719" s="73" t="s">
        <v>12265</v>
      </c>
      <c r="AZ1719" s="11" t="s">
        <v>14353</v>
      </c>
      <c r="BA1719" s="11">
        <v>0.30099999999999999</v>
      </c>
    </row>
    <row r="1720" spans="2:53" x14ac:dyDescent="0.2">
      <c r="B1720" s="43">
        <v>1</v>
      </c>
      <c r="C1720" s="73" t="s">
        <v>12265</v>
      </c>
      <c r="AZ1720" s="11" t="s">
        <v>14353</v>
      </c>
      <c r="BA1720" s="11">
        <v>-0.27700000000000002</v>
      </c>
    </row>
    <row r="1721" spans="2:53" x14ac:dyDescent="0.2">
      <c r="B1721" s="43">
        <v>1</v>
      </c>
      <c r="C1721" s="73" t="s">
        <v>12265</v>
      </c>
      <c r="AZ1721" s="11" t="s">
        <v>14353</v>
      </c>
      <c r="BA1721" s="11">
        <v>1.0029999999999999</v>
      </c>
    </row>
    <row r="1722" spans="2:53" x14ac:dyDescent="0.2">
      <c r="B1722" s="43">
        <v>1</v>
      </c>
      <c r="C1722" s="73" t="s">
        <v>12265</v>
      </c>
      <c r="AZ1722" s="11" t="s">
        <v>14353</v>
      </c>
      <c r="BA1722" s="11">
        <v>0.17499999999999999</v>
      </c>
    </row>
    <row r="1723" spans="2:53" x14ac:dyDescent="0.2">
      <c r="B1723" s="43">
        <v>1</v>
      </c>
      <c r="C1723" s="73" t="s">
        <v>12265</v>
      </c>
      <c r="AZ1723" s="11" t="s">
        <v>14353</v>
      </c>
      <c r="BA1723" s="11">
        <v>0.54</v>
      </c>
    </row>
    <row r="1724" spans="2:53" x14ac:dyDescent="0.2">
      <c r="B1724" s="43">
        <v>1</v>
      </c>
      <c r="C1724" s="73" t="s">
        <v>12265</v>
      </c>
      <c r="AZ1724" s="11" t="s">
        <v>14353</v>
      </c>
      <c r="BA1724" s="11">
        <v>0.47799999999999998</v>
      </c>
    </row>
    <row r="1725" spans="2:53" x14ac:dyDescent="0.2">
      <c r="B1725" s="43">
        <v>1</v>
      </c>
      <c r="C1725" s="73" t="s">
        <v>12265</v>
      </c>
      <c r="AZ1725" s="11" t="s">
        <v>14353</v>
      </c>
      <c r="BA1725" s="11">
        <v>-9.4E-2</v>
      </c>
    </row>
    <row r="1726" spans="2:53" x14ac:dyDescent="0.2">
      <c r="B1726" s="43">
        <v>1</v>
      </c>
      <c r="C1726" s="73" t="s">
        <v>12265</v>
      </c>
      <c r="AZ1726" s="11" t="s">
        <v>14353</v>
      </c>
      <c r="BA1726" s="11">
        <v>0.55100000000000005</v>
      </c>
    </row>
    <row r="1727" spans="2:53" x14ac:dyDescent="0.2">
      <c r="B1727" s="43">
        <v>1</v>
      </c>
      <c r="C1727" s="73" t="s">
        <v>12265</v>
      </c>
      <c r="AZ1727" s="11" t="s">
        <v>14353</v>
      </c>
      <c r="BA1727" s="11">
        <v>1.0940000000000001</v>
      </c>
    </row>
    <row r="1728" spans="2:53" x14ac:dyDescent="0.2">
      <c r="B1728" s="43">
        <v>1</v>
      </c>
      <c r="C1728" s="73" t="s">
        <v>12265</v>
      </c>
      <c r="AZ1728" s="11" t="s">
        <v>14353</v>
      </c>
      <c r="BA1728" s="11">
        <v>1.829</v>
      </c>
    </row>
    <row r="1729" spans="2:53" x14ac:dyDescent="0.2">
      <c r="B1729" s="43">
        <v>1</v>
      </c>
      <c r="C1729" s="73" t="s">
        <v>12265</v>
      </c>
      <c r="AZ1729" s="11" t="s">
        <v>14353</v>
      </c>
      <c r="BA1729" s="11">
        <v>1.0429999999999999</v>
      </c>
    </row>
    <row r="1730" spans="2:53" x14ac:dyDescent="0.2">
      <c r="B1730" s="43">
        <v>1</v>
      </c>
      <c r="C1730" s="73" t="s">
        <v>12265</v>
      </c>
      <c r="AZ1730" s="11" t="s">
        <v>14353</v>
      </c>
      <c r="BA1730" s="11">
        <v>1.1060000000000001</v>
      </c>
    </row>
    <row r="1731" spans="2:53" x14ac:dyDescent="0.2">
      <c r="B1731" s="43">
        <v>1</v>
      </c>
      <c r="C1731" s="73" t="s">
        <v>12265</v>
      </c>
      <c r="AZ1731" s="11" t="s">
        <v>14353</v>
      </c>
      <c r="BA1731" s="11">
        <v>1.5960000000000001</v>
      </c>
    </row>
    <row r="1732" spans="2:53" x14ac:dyDescent="0.2">
      <c r="B1732" s="43">
        <v>1</v>
      </c>
      <c r="C1732" s="73" t="s">
        <v>12265</v>
      </c>
      <c r="AZ1732" s="11" t="s">
        <v>14353</v>
      </c>
      <c r="BA1732" s="11">
        <v>0.30599999999999999</v>
      </c>
    </row>
    <row r="1733" spans="2:53" x14ac:dyDescent="0.2">
      <c r="B1733" s="43">
        <v>1</v>
      </c>
      <c r="C1733" s="73" t="s">
        <v>12265</v>
      </c>
      <c r="AZ1733" s="11" t="s">
        <v>14353</v>
      </c>
      <c r="BA1733" s="11">
        <v>0.93600000000000005</v>
      </c>
    </row>
    <row r="1734" spans="2:53" x14ac:dyDescent="0.2">
      <c r="B1734" s="43">
        <v>1</v>
      </c>
      <c r="C1734" s="73" t="s">
        <v>12265</v>
      </c>
      <c r="AZ1734" s="11" t="s">
        <v>14353</v>
      </c>
      <c r="BA1734" s="11" t="s">
        <v>12145</v>
      </c>
    </row>
    <row r="1735" spans="2:53" x14ac:dyDescent="0.2">
      <c r="B1735" s="43">
        <v>1</v>
      </c>
      <c r="C1735" s="73" t="s">
        <v>12265</v>
      </c>
      <c r="AZ1735" s="11" t="s">
        <v>14353</v>
      </c>
      <c r="BA1735" s="11" t="s">
        <v>12145</v>
      </c>
    </row>
    <row r="1736" spans="2:53" x14ac:dyDescent="0.2">
      <c r="B1736" s="43">
        <v>1</v>
      </c>
      <c r="C1736" s="73" t="s">
        <v>12265</v>
      </c>
      <c r="AZ1736" s="11" t="s">
        <v>14353</v>
      </c>
      <c r="BA1736" s="11" t="s">
        <v>12145</v>
      </c>
    </row>
    <row r="1737" spans="2:53" x14ac:dyDescent="0.2">
      <c r="B1737" s="43">
        <v>1</v>
      </c>
      <c r="C1737" s="73" t="s">
        <v>12265</v>
      </c>
      <c r="AZ1737" s="11" t="s">
        <v>14353</v>
      </c>
      <c r="BA1737" s="11" t="s">
        <v>12145</v>
      </c>
    </row>
    <row r="1738" spans="2:53" x14ac:dyDescent="0.2">
      <c r="B1738" s="43">
        <v>1</v>
      </c>
      <c r="C1738" s="73" t="s">
        <v>12265</v>
      </c>
      <c r="AZ1738" s="11" t="s">
        <v>14353</v>
      </c>
      <c r="BA1738" s="11">
        <v>0.221</v>
      </c>
    </row>
    <row r="1739" spans="2:53" x14ac:dyDescent="0.2">
      <c r="B1739" s="43">
        <v>1</v>
      </c>
      <c r="C1739" s="73" t="s">
        <v>12265</v>
      </c>
      <c r="AZ1739" s="11" t="s">
        <v>14353</v>
      </c>
      <c r="BA1739" s="11" t="s">
        <v>12145</v>
      </c>
    </row>
    <row r="1740" spans="2:53" x14ac:dyDescent="0.2">
      <c r="B1740" s="43">
        <v>1</v>
      </c>
      <c r="C1740" s="73" t="s">
        <v>12265</v>
      </c>
      <c r="AZ1740" s="11" t="s">
        <v>14353</v>
      </c>
      <c r="BA1740" s="11" t="s">
        <v>12145</v>
      </c>
    </row>
    <row r="1741" spans="2:53" x14ac:dyDescent="0.2">
      <c r="B1741" s="43">
        <v>1</v>
      </c>
      <c r="C1741" s="73" t="s">
        <v>12265</v>
      </c>
      <c r="AZ1741" s="11" t="s">
        <v>14353</v>
      </c>
      <c r="BA1741" s="11" t="s">
        <v>12145</v>
      </c>
    </row>
    <row r="1742" spans="2:53" x14ac:dyDescent="0.2">
      <c r="B1742" s="43">
        <v>1</v>
      </c>
      <c r="C1742" s="73" t="s">
        <v>12265</v>
      </c>
      <c r="AZ1742" s="11" t="s">
        <v>14353</v>
      </c>
      <c r="BA1742" s="11" t="s">
        <v>12145</v>
      </c>
    </row>
    <row r="1743" spans="2:53" x14ac:dyDescent="0.2">
      <c r="B1743" s="43">
        <v>1</v>
      </c>
      <c r="C1743" s="73" t="s">
        <v>12265</v>
      </c>
      <c r="AZ1743" s="11" t="s">
        <v>14353</v>
      </c>
      <c r="BA1743" s="11">
        <v>0.217</v>
      </c>
    </row>
    <row r="1744" spans="2:53" x14ac:dyDescent="0.2">
      <c r="B1744" s="43">
        <v>1</v>
      </c>
      <c r="C1744" s="73" t="s">
        <v>12265</v>
      </c>
      <c r="AZ1744" s="11" t="s">
        <v>14353</v>
      </c>
      <c r="BA1744" s="11" t="s">
        <v>12145</v>
      </c>
    </row>
    <row r="1745" spans="2:53" x14ac:dyDescent="0.2">
      <c r="B1745" s="43">
        <v>1</v>
      </c>
      <c r="C1745" s="73" t="s">
        <v>12265</v>
      </c>
      <c r="AZ1745" s="11" t="s">
        <v>14353</v>
      </c>
      <c r="BA1745" s="11" t="s">
        <v>12145</v>
      </c>
    </row>
    <row r="1746" spans="2:53" x14ac:dyDescent="0.2">
      <c r="B1746" s="43">
        <v>1</v>
      </c>
      <c r="C1746" s="73" t="s">
        <v>12265</v>
      </c>
      <c r="AZ1746" s="11" t="s">
        <v>14353</v>
      </c>
      <c r="BA1746" s="11" t="s">
        <v>12145</v>
      </c>
    </row>
    <row r="1747" spans="2:53" x14ac:dyDescent="0.2">
      <c r="B1747" s="43">
        <v>1</v>
      </c>
      <c r="C1747" s="73" t="s">
        <v>12265</v>
      </c>
      <c r="AZ1747" s="11" t="s">
        <v>14353</v>
      </c>
      <c r="BA1747" s="11" t="s">
        <v>12145</v>
      </c>
    </row>
    <row r="1748" spans="2:53" x14ac:dyDescent="0.2">
      <c r="B1748" s="43">
        <v>1</v>
      </c>
      <c r="C1748" s="73" t="s">
        <v>12265</v>
      </c>
      <c r="AZ1748" s="11" t="s">
        <v>14353</v>
      </c>
      <c r="BA1748" s="11">
        <v>0.20200000000000001</v>
      </c>
    </row>
    <row r="1749" spans="2:53" x14ac:dyDescent="0.2">
      <c r="B1749" s="43">
        <v>1</v>
      </c>
      <c r="C1749" s="73" t="s">
        <v>12265</v>
      </c>
      <c r="AZ1749" s="11" t="s">
        <v>14348</v>
      </c>
      <c r="BA1749" s="11">
        <v>7.9000000000000001E-2</v>
      </c>
    </row>
    <row r="1750" spans="2:53" x14ac:dyDescent="0.2">
      <c r="B1750" s="43">
        <v>1</v>
      </c>
      <c r="C1750" s="73" t="s">
        <v>12265</v>
      </c>
      <c r="AZ1750" s="11" t="s">
        <v>14348</v>
      </c>
      <c r="BA1750" s="11">
        <v>4.1000000000000002E-2</v>
      </c>
    </row>
    <row r="1751" spans="2:53" x14ac:dyDescent="0.2">
      <c r="B1751" s="43">
        <v>1</v>
      </c>
      <c r="C1751" s="73" t="s">
        <v>12265</v>
      </c>
      <c r="AZ1751" s="11" t="s">
        <v>14348</v>
      </c>
      <c r="BA1751" s="11">
        <v>-3.1E-2</v>
      </c>
    </row>
    <row r="1752" spans="2:53" x14ac:dyDescent="0.2">
      <c r="B1752" s="43">
        <v>1</v>
      </c>
      <c r="C1752" s="73" t="s">
        <v>12265</v>
      </c>
      <c r="AZ1752" s="11" t="s">
        <v>14348</v>
      </c>
      <c r="BA1752" s="11">
        <v>0.247</v>
      </c>
    </row>
    <row r="1753" spans="2:53" x14ac:dyDescent="0.2">
      <c r="B1753" s="43">
        <v>1</v>
      </c>
      <c r="C1753" s="73" t="s">
        <v>12265</v>
      </c>
      <c r="AZ1753" s="11" t="s">
        <v>14348</v>
      </c>
      <c r="BA1753" s="11">
        <v>0.40400000000000003</v>
      </c>
    </row>
    <row r="1754" spans="2:53" x14ac:dyDescent="0.2">
      <c r="B1754" s="43">
        <v>1</v>
      </c>
      <c r="C1754" s="73" t="s">
        <v>12265</v>
      </c>
      <c r="AZ1754" s="11" t="s">
        <v>14348</v>
      </c>
      <c r="BA1754" s="11">
        <v>0.63400000000000001</v>
      </c>
    </row>
    <row r="1755" spans="2:53" x14ac:dyDescent="0.2">
      <c r="B1755" s="43">
        <v>1</v>
      </c>
      <c r="C1755" s="73" t="s">
        <v>12265</v>
      </c>
      <c r="AZ1755" s="11" t="s">
        <v>14348</v>
      </c>
      <c r="BA1755" s="11">
        <v>7.9000000000000001E-2</v>
      </c>
    </row>
    <row r="1756" spans="2:53" x14ac:dyDescent="0.2">
      <c r="B1756" s="43">
        <v>1</v>
      </c>
      <c r="C1756" s="73" t="s">
        <v>12265</v>
      </c>
      <c r="AZ1756" s="11" t="s">
        <v>14348</v>
      </c>
      <c r="BA1756" s="11">
        <v>0.64100000000000001</v>
      </c>
    </row>
    <row r="1757" spans="2:53" x14ac:dyDescent="0.2">
      <c r="B1757" s="43">
        <v>1</v>
      </c>
      <c r="C1757" s="73" t="s">
        <v>12265</v>
      </c>
      <c r="AZ1757" s="11" t="s">
        <v>14348</v>
      </c>
      <c r="BA1757" s="11">
        <v>1.284</v>
      </c>
    </row>
    <row r="1758" spans="2:53" x14ac:dyDescent="0.2">
      <c r="B1758" s="43">
        <v>1</v>
      </c>
      <c r="C1758" s="73" t="s">
        <v>12265</v>
      </c>
      <c r="AZ1758" s="11" t="s">
        <v>14348</v>
      </c>
      <c r="BA1758" s="11">
        <v>0.33600000000000002</v>
      </c>
    </row>
    <row r="1759" spans="2:53" x14ac:dyDescent="0.2">
      <c r="B1759" s="43">
        <v>1</v>
      </c>
      <c r="C1759" s="73" t="s">
        <v>12265</v>
      </c>
      <c r="AZ1759" s="11" t="s">
        <v>14348</v>
      </c>
      <c r="BA1759" s="11">
        <v>-0.44900000000000001</v>
      </c>
    </row>
    <row r="1760" spans="2:53" x14ac:dyDescent="0.2">
      <c r="B1760" s="43">
        <v>1</v>
      </c>
      <c r="C1760" s="73" t="s">
        <v>12265</v>
      </c>
      <c r="AZ1760" s="11" t="s">
        <v>14348</v>
      </c>
      <c r="BA1760" s="11">
        <v>-0.88300000000000001</v>
      </c>
    </row>
    <row r="1761" spans="2:53" x14ac:dyDescent="0.2">
      <c r="B1761" s="43">
        <v>1</v>
      </c>
      <c r="C1761" s="73" t="s">
        <v>12265</v>
      </c>
      <c r="AZ1761" s="11" t="s">
        <v>14348</v>
      </c>
      <c r="BA1761" s="11">
        <v>0.73</v>
      </c>
    </row>
    <row r="1762" spans="2:53" x14ac:dyDescent="0.2">
      <c r="B1762" s="43">
        <v>1</v>
      </c>
      <c r="C1762" s="73" t="s">
        <v>12265</v>
      </c>
      <c r="AZ1762" s="11" t="s">
        <v>14348</v>
      </c>
      <c r="BA1762" s="11">
        <v>-1.2430000000000001</v>
      </c>
    </row>
    <row r="1763" spans="2:53" x14ac:dyDescent="0.2">
      <c r="B1763" s="43">
        <v>1</v>
      </c>
      <c r="C1763" s="73" t="s">
        <v>12265</v>
      </c>
      <c r="AZ1763" s="11" t="s">
        <v>14348</v>
      </c>
      <c r="BA1763" s="11">
        <v>-0.106</v>
      </c>
    </row>
    <row r="1764" spans="2:53" x14ac:dyDescent="0.2">
      <c r="B1764" s="43">
        <v>1</v>
      </c>
      <c r="C1764" s="73" t="s">
        <v>12265</v>
      </c>
      <c r="AZ1764" s="11" t="s">
        <v>14348</v>
      </c>
      <c r="BA1764" s="11">
        <v>-5.6000000000000001E-2</v>
      </c>
    </row>
    <row r="1765" spans="2:53" x14ac:dyDescent="0.2">
      <c r="B1765" s="43">
        <v>1</v>
      </c>
      <c r="C1765" s="73" t="s">
        <v>12265</v>
      </c>
      <c r="AZ1765" s="11" t="s">
        <v>14348</v>
      </c>
      <c r="BA1765" s="11">
        <v>-0.39800000000000002</v>
      </c>
    </row>
    <row r="1766" spans="2:53" x14ac:dyDescent="0.2">
      <c r="B1766" s="43">
        <v>1</v>
      </c>
      <c r="C1766" s="73" t="s">
        <v>12265</v>
      </c>
      <c r="AZ1766" s="11" t="s">
        <v>14348</v>
      </c>
      <c r="BA1766" s="11">
        <v>4.4999999999999998E-2</v>
      </c>
    </row>
    <row r="1767" spans="2:53" x14ac:dyDescent="0.2">
      <c r="B1767" s="43">
        <v>1</v>
      </c>
      <c r="C1767" s="73" t="s">
        <v>12265</v>
      </c>
      <c r="AZ1767" s="11" t="s">
        <v>14348</v>
      </c>
      <c r="BA1767" s="11">
        <v>0.23599999999999999</v>
      </c>
    </row>
    <row r="1768" spans="2:53" x14ac:dyDescent="0.2">
      <c r="B1768" s="43">
        <v>1</v>
      </c>
      <c r="C1768" s="73" t="s">
        <v>12265</v>
      </c>
      <c r="AZ1768" s="11" t="s">
        <v>14348</v>
      </c>
      <c r="BA1768" s="11">
        <v>9.0999999999999998E-2</v>
      </c>
    </row>
    <row r="1769" spans="2:53" x14ac:dyDescent="0.2">
      <c r="B1769" s="43">
        <v>1</v>
      </c>
      <c r="C1769" s="73" t="s">
        <v>12265</v>
      </c>
      <c r="AZ1769" s="11" t="s">
        <v>14348</v>
      </c>
      <c r="BA1769" s="11">
        <v>5.6000000000000001E-2</v>
      </c>
    </row>
    <row r="1770" spans="2:53" x14ac:dyDescent="0.2">
      <c r="B1770" s="43">
        <v>1</v>
      </c>
      <c r="C1770" s="73" t="s">
        <v>12265</v>
      </c>
      <c r="AZ1770" s="11" t="s">
        <v>14348</v>
      </c>
      <c r="BA1770" s="11">
        <v>-0.40200000000000002</v>
      </c>
    </row>
    <row r="1771" spans="2:53" x14ac:dyDescent="0.2">
      <c r="B1771" s="43">
        <v>1</v>
      </c>
      <c r="C1771" s="73" t="s">
        <v>12265</v>
      </c>
      <c r="AZ1771" s="11" t="s">
        <v>14348</v>
      </c>
      <c r="BA1771" s="11">
        <v>3.9E-2</v>
      </c>
    </row>
    <row r="1772" spans="2:53" x14ac:dyDescent="0.2">
      <c r="B1772" s="43">
        <v>1</v>
      </c>
      <c r="C1772" s="73" t="s">
        <v>12265</v>
      </c>
      <c r="AZ1772" s="11" t="s">
        <v>14348</v>
      </c>
      <c r="BA1772" s="11">
        <v>0.61699999999999999</v>
      </c>
    </row>
    <row r="1773" spans="2:53" x14ac:dyDescent="0.2">
      <c r="B1773" s="43">
        <v>1</v>
      </c>
      <c r="C1773" s="73" t="s">
        <v>12265</v>
      </c>
      <c r="AZ1773" s="11" t="s">
        <v>14348</v>
      </c>
      <c r="BA1773" s="11" t="s">
        <v>12145</v>
      </c>
    </row>
    <row r="1774" spans="2:53" x14ac:dyDescent="0.2">
      <c r="B1774" s="43">
        <v>1</v>
      </c>
      <c r="C1774" s="73" t="s">
        <v>12265</v>
      </c>
      <c r="AZ1774" s="11" t="s">
        <v>14348</v>
      </c>
      <c r="BA1774" s="11">
        <v>0.28999999999999998</v>
      </c>
    </row>
    <row r="1775" spans="2:53" x14ac:dyDescent="0.2">
      <c r="B1775" s="43">
        <v>1</v>
      </c>
      <c r="C1775" s="73" t="s">
        <v>12265</v>
      </c>
      <c r="AZ1775" s="11" t="s">
        <v>14348</v>
      </c>
      <c r="BA1775" s="11">
        <v>-0.38500000000000001</v>
      </c>
    </row>
    <row r="1776" spans="2:53" x14ac:dyDescent="0.2">
      <c r="B1776" s="43">
        <v>1</v>
      </c>
      <c r="C1776" s="73" t="s">
        <v>12265</v>
      </c>
      <c r="AZ1776" s="11" t="s">
        <v>14348</v>
      </c>
      <c r="BA1776" s="11">
        <v>0.57699999999999996</v>
      </c>
    </row>
    <row r="1777" spans="2:53" x14ac:dyDescent="0.2">
      <c r="B1777" s="43">
        <v>1</v>
      </c>
      <c r="C1777" s="73" t="s">
        <v>12265</v>
      </c>
      <c r="AZ1777" s="11" t="s">
        <v>14348</v>
      </c>
      <c r="BA1777" s="11">
        <v>0.76900000000000002</v>
      </c>
    </row>
    <row r="1778" spans="2:53" x14ac:dyDescent="0.2">
      <c r="B1778" s="43">
        <v>1</v>
      </c>
      <c r="C1778" s="73" t="s">
        <v>12265</v>
      </c>
      <c r="AZ1778" s="11" t="s">
        <v>14348</v>
      </c>
      <c r="BA1778" s="11">
        <v>-7.0000000000000007E-2</v>
      </c>
    </row>
    <row r="1779" spans="2:53" x14ac:dyDescent="0.2">
      <c r="B1779" s="43">
        <v>1</v>
      </c>
      <c r="C1779" s="73" t="s">
        <v>12265</v>
      </c>
      <c r="AZ1779" s="11" t="s">
        <v>14348</v>
      </c>
      <c r="BA1779" s="11" t="s">
        <v>12145</v>
      </c>
    </row>
    <row r="1780" spans="2:53" x14ac:dyDescent="0.2">
      <c r="B1780" s="43">
        <v>1</v>
      </c>
      <c r="C1780" s="73" t="s">
        <v>12265</v>
      </c>
      <c r="AZ1780" s="11" t="s">
        <v>14348</v>
      </c>
      <c r="BA1780" s="11" t="s">
        <v>12145</v>
      </c>
    </row>
    <row r="1781" spans="2:53" x14ac:dyDescent="0.2">
      <c r="B1781" s="43">
        <v>1</v>
      </c>
      <c r="C1781" s="73" t="s">
        <v>12265</v>
      </c>
      <c r="AZ1781" s="11" t="s">
        <v>14348</v>
      </c>
      <c r="BA1781" s="11" t="s">
        <v>12145</v>
      </c>
    </row>
    <row r="1782" spans="2:53" x14ac:dyDescent="0.2">
      <c r="B1782" s="43">
        <v>1</v>
      </c>
      <c r="C1782" s="73" t="s">
        <v>12265</v>
      </c>
      <c r="AZ1782" s="11" t="s">
        <v>14348</v>
      </c>
      <c r="BA1782" s="11" t="s">
        <v>12145</v>
      </c>
    </row>
    <row r="1783" spans="2:53" x14ac:dyDescent="0.2">
      <c r="B1783" s="43">
        <v>1</v>
      </c>
      <c r="C1783" s="73" t="s">
        <v>12265</v>
      </c>
      <c r="AZ1783" s="11" t="s">
        <v>14348</v>
      </c>
      <c r="BA1783" s="11">
        <v>1.304</v>
      </c>
    </row>
    <row r="1784" spans="2:53" x14ac:dyDescent="0.2">
      <c r="B1784" s="43">
        <v>1</v>
      </c>
      <c r="C1784" s="73" t="s">
        <v>12265</v>
      </c>
      <c r="AZ1784" s="11" t="s">
        <v>14348</v>
      </c>
      <c r="BA1784" s="11">
        <v>1.466</v>
      </c>
    </row>
    <row r="1785" spans="2:53" x14ac:dyDescent="0.2">
      <c r="B1785" s="43">
        <v>1</v>
      </c>
      <c r="C1785" s="73" t="s">
        <v>12265</v>
      </c>
      <c r="AZ1785" s="11" t="s">
        <v>14348</v>
      </c>
      <c r="BA1785" s="11">
        <v>1.9259999999999999</v>
      </c>
    </row>
    <row r="1786" spans="2:53" x14ac:dyDescent="0.2">
      <c r="B1786" s="43">
        <v>1</v>
      </c>
      <c r="C1786" s="73" t="s">
        <v>12265</v>
      </c>
      <c r="AZ1786" s="11" t="s">
        <v>14348</v>
      </c>
      <c r="BA1786" s="11">
        <v>1.569</v>
      </c>
    </row>
    <row r="1787" spans="2:53" x14ac:dyDescent="0.2">
      <c r="B1787" s="43">
        <v>1</v>
      </c>
      <c r="C1787" s="73" t="s">
        <v>12265</v>
      </c>
      <c r="AZ1787" s="11" t="s">
        <v>14348</v>
      </c>
      <c r="BA1787" s="11">
        <v>0.80500000000000005</v>
      </c>
    </row>
    <row r="1788" spans="2:53" x14ac:dyDescent="0.2">
      <c r="B1788" s="43">
        <v>1</v>
      </c>
      <c r="C1788" s="73" t="s">
        <v>12265</v>
      </c>
      <c r="AZ1788" s="11" t="s">
        <v>14348</v>
      </c>
      <c r="BA1788" s="11">
        <v>1.1819999999999999</v>
      </c>
    </row>
    <row r="1789" spans="2:53" x14ac:dyDescent="0.2">
      <c r="B1789" s="43">
        <v>1</v>
      </c>
      <c r="C1789" s="73" t="s">
        <v>12265</v>
      </c>
      <c r="AZ1789" s="11" t="s">
        <v>14348</v>
      </c>
      <c r="BA1789" s="11">
        <v>-0.78300000000000003</v>
      </c>
    </row>
    <row r="1790" spans="2:53" x14ac:dyDescent="0.2">
      <c r="B1790" s="43">
        <v>1</v>
      </c>
      <c r="C1790" s="73" t="s">
        <v>12265</v>
      </c>
      <c r="AZ1790" s="11" t="s">
        <v>14348</v>
      </c>
      <c r="BA1790" s="11">
        <v>-0.29499999999999998</v>
      </c>
    </row>
    <row r="1791" spans="2:53" x14ac:dyDescent="0.2">
      <c r="B1791" s="43">
        <v>1</v>
      </c>
      <c r="C1791" s="73" t="s">
        <v>12265</v>
      </c>
      <c r="AZ1791" s="11" t="s">
        <v>14348</v>
      </c>
      <c r="BA1791" s="11">
        <v>-1.8959999999999999</v>
      </c>
    </row>
    <row r="1792" spans="2:53" x14ac:dyDescent="0.2">
      <c r="B1792" s="43">
        <v>1</v>
      </c>
      <c r="C1792" s="73" t="s">
        <v>12265</v>
      </c>
      <c r="AZ1792" s="11" t="s">
        <v>14348</v>
      </c>
      <c r="BA1792" s="11">
        <v>-0.123</v>
      </c>
    </row>
    <row r="1793" spans="2:53" x14ac:dyDescent="0.2">
      <c r="B1793" s="43">
        <v>1</v>
      </c>
      <c r="C1793" s="73" t="s">
        <v>12265</v>
      </c>
      <c r="AZ1793" s="11" t="s">
        <v>14348</v>
      </c>
      <c r="BA1793" s="11">
        <v>0.247</v>
      </c>
    </row>
    <row r="1794" spans="2:53" x14ac:dyDescent="0.2">
      <c r="B1794" s="43">
        <v>1</v>
      </c>
      <c r="C1794" s="73" t="s">
        <v>12265</v>
      </c>
      <c r="AZ1794" s="11" t="s">
        <v>14348</v>
      </c>
      <c r="BA1794" s="11">
        <v>1.0680000000000001</v>
      </c>
    </row>
    <row r="1795" spans="2:53" x14ac:dyDescent="0.2">
      <c r="B1795" s="43">
        <v>1</v>
      </c>
      <c r="C1795" s="73" t="s">
        <v>12265</v>
      </c>
      <c r="AZ1795" s="11" t="s">
        <v>14348</v>
      </c>
      <c r="BA1795" s="11">
        <v>1.127</v>
      </c>
    </row>
    <row r="1796" spans="2:53" x14ac:dyDescent="0.2">
      <c r="B1796" s="43">
        <v>1</v>
      </c>
      <c r="C1796" s="73" t="s">
        <v>12265</v>
      </c>
      <c r="AZ1796" s="11" t="s">
        <v>14348</v>
      </c>
      <c r="BA1796" s="11">
        <v>1.2170000000000001</v>
      </c>
    </row>
    <row r="1797" spans="2:53" x14ac:dyDescent="0.2">
      <c r="B1797" s="43">
        <v>1</v>
      </c>
      <c r="C1797" s="73" t="s">
        <v>12265</v>
      </c>
      <c r="AZ1797" s="11" t="s">
        <v>14348</v>
      </c>
      <c r="BA1797" s="11">
        <v>0.83199999999999996</v>
      </c>
    </row>
    <row r="1798" spans="2:53" x14ac:dyDescent="0.2">
      <c r="B1798" s="43">
        <v>1</v>
      </c>
      <c r="C1798" s="73" t="s">
        <v>12265</v>
      </c>
      <c r="AZ1798" s="11" t="s">
        <v>14348</v>
      </c>
      <c r="BA1798" s="11">
        <v>0.36299999999999999</v>
      </c>
    </row>
    <row r="1799" spans="2:53" x14ac:dyDescent="0.2">
      <c r="B1799" s="43">
        <v>1</v>
      </c>
      <c r="C1799" s="73" t="s">
        <v>12265</v>
      </c>
      <c r="AZ1799" s="11" t="s">
        <v>14348</v>
      </c>
      <c r="BA1799" s="11" t="s">
        <v>12145</v>
      </c>
    </row>
    <row r="1800" spans="2:53" x14ac:dyDescent="0.2">
      <c r="B1800" s="43">
        <v>1</v>
      </c>
      <c r="C1800" s="73" t="s">
        <v>12265</v>
      </c>
      <c r="AZ1800" s="11" t="s">
        <v>14348</v>
      </c>
      <c r="BA1800" s="11" t="s">
        <v>12145</v>
      </c>
    </row>
    <row r="1801" spans="2:53" x14ac:dyDescent="0.2">
      <c r="B1801" s="43">
        <v>1</v>
      </c>
      <c r="C1801" s="73" t="s">
        <v>12265</v>
      </c>
      <c r="AZ1801" s="11" t="s">
        <v>14348</v>
      </c>
      <c r="BA1801" s="11" t="s">
        <v>12145</v>
      </c>
    </row>
    <row r="1802" spans="2:53" x14ac:dyDescent="0.2">
      <c r="B1802" s="43">
        <v>1</v>
      </c>
      <c r="C1802" s="73" t="s">
        <v>12265</v>
      </c>
      <c r="AZ1802" s="11" t="s">
        <v>14348</v>
      </c>
      <c r="BA1802" s="11" t="s">
        <v>12145</v>
      </c>
    </row>
    <row r="1803" spans="2:53" x14ac:dyDescent="0.2">
      <c r="B1803" s="43">
        <v>1</v>
      </c>
      <c r="C1803" s="73" t="s">
        <v>12265</v>
      </c>
      <c r="AZ1803" s="11" t="s">
        <v>14348</v>
      </c>
      <c r="BA1803" s="11">
        <v>-0.28999999999999998</v>
      </c>
    </row>
    <row r="1804" spans="2:53" x14ac:dyDescent="0.2">
      <c r="B1804" s="43">
        <v>1</v>
      </c>
      <c r="C1804" s="73" t="s">
        <v>12265</v>
      </c>
      <c r="AZ1804" s="11" t="s">
        <v>14348</v>
      </c>
      <c r="BA1804" s="11" t="s">
        <v>12145</v>
      </c>
    </row>
    <row r="1805" spans="2:53" x14ac:dyDescent="0.2">
      <c r="B1805" s="43">
        <v>1</v>
      </c>
      <c r="C1805" s="73" t="s">
        <v>12265</v>
      </c>
      <c r="AZ1805" s="11" t="s">
        <v>14348</v>
      </c>
      <c r="BA1805" s="11" t="s">
        <v>12145</v>
      </c>
    </row>
    <row r="1806" spans="2:53" x14ac:dyDescent="0.2">
      <c r="B1806" s="43">
        <v>1</v>
      </c>
      <c r="C1806" s="73" t="s">
        <v>12265</v>
      </c>
      <c r="AZ1806" s="11" t="s">
        <v>14348</v>
      </c>
      <c r="BA1806" s="11">
        <v>0.77100000000000002</v>
      </c>
    </row>
    <row r="1807" spans="2:53" x14ac:dyDescent="0.2">
      <c r="B1807" s="43">
        <v>1</v>
      </c>
      <c r="C1807" s="73" t="s">
        <v>12265</v>
      </c>
      <c r="AZ1807" s="11" t="s">
        <v>14348</v>
      </c>
      <c r="BA1807" s="11">
        <v>-0.56200000000000006</v>
      </c>
    </row>
    <row r="1808" spans="2:53" x14ac:dyDescent="0.2">
      <c r="B1808" s="43">
        <v>1</v>
      </c>
      <c r="C1808" s="73" t="s">
        <v>12265</v>
      </c>
      <c r="AZ1808" s="11" t="s">
        <v>14348</v>
      </c>
      <c r="BA1808" s="11">
        <v>-0.35</v>
      </c>
    </row>
    <row r="1809" spans="2:53" x14ac:dyDescent="0.2">
      <c r="B1809" s="43">
        <v>1</v>
      </c>
      <c r="C1809" s="73" t="s">
        <v>12265</v>
      </c>
      <c r="AZ1809" s="11" t="s">
        <v>14348</v>
      </c>
      <c r="BA1809" s="11">
        <v>1.093</v>
      </c>
    </row>
    <row r="1810" spans="2:53" x14ac:dyDescent="0.2">
      <c r="B1810" s="43">
        <v>1</v>
      </c>
      <c r="C1810" s="73" t="s">
        <v>12265</v>
      </c>
      <c r="AZ1810" s="11" t="s">
        <v>14348</v>
      </c>
      <c r="BA1810" s="11">
        <v>1.202</v>
      </c>
    </row>
    <row r="1811" spans="2:53" x14ac:dyDescent="0.2">
      <c r="B1811" s="43">
        <v>1</v>
      </c>
      <c r="C1811" s="73" t="s">
        <v>12265</v>
      </c>
      <c r="AZ1811" s="11" t="s">
        <v>14348</v>
      </c>
      <c r="BA1811" s="11">
        <v>1.343</v>
      </c>
    </row>
    <row r="1812" spans="2:53" x14ac:dyDescent="0.2">
      <c r="B1812" s="43">
        <v>1</v>
      </c>
      <c r="C1812" s="73" t="s">
        <v>12265</v>
      </c>
      <c r="AZ1812" s="11" t="s">
        <v>14348</v>
      </c>
      <c r="BA1812" s="11">
        <v>0.68700000000000006</v>
      </c>
    </row>
    <row r="1813" spans="2:53" x14ac:dyDescent="0.2">
      <c r="B1813" s="43">
        <v>1</v>
      </c>
      <c r="C1813" s="73" t="s">
        <v>12265</v>
      </c>
      <c r="AZ1813" s="11" t="s">
        <v>14348</v>
      </c>
      <c r="BA1813" s="11">
        <v>0.51</v>
      </c>
    </row>
    <row r="1814" spans="2:53" x14ac:dyDescent="0.2">
      <c r="B1814" s="43">
        <v>1</v>
      </c>
      <c r="C1814" s="73" t="s">
        <v>12265</v>
      </c>
      <c r="AZ1814" s="11" t="s">
        <v>14348</v>
      </c>
      <c r="BA1814" s="11">
        <v>1.139</v>
      </c>
    </row>
    <row r="1815" spans="2:53" x14ac:dyDescent="0.2">
      <c r="B1815" s="43">
        <v>1</v>
      </c>
      <c r="C1815" s="73" t="s">
        <v>12265</v>
      </c>
      <c r="AZ1815" s="11" t="s">
        <v>14348</v>
      </c>
      <c r="BA1815" s="11">
        <v>1.5329999999999999</v>
      </c>
    </row>
    <row r="1816" spans="2:53" x14ac:dyDescent="0.2">
      <c r="B1816" s="43">
        <v>1</v>
      </c>
      <c r="C1816" s="73" t="s">
        <v>12265</v>
      </c>
      <c r="AZ1816" s="11" t="s">
        <v>14348</v>
      </c>
      <c r="BA1816" s="11">
        <v>1.1319999999999999</v>
      </c>
    </row>
    <row r="1817" spans="2:53" x14ac:dyDescent="0.2">
      <c r="B1817" s="43">
        <v>1</v>
      </c>
      <c r="C1817" s="73" t="s">
        <v>12265</v>
      </c>
      <c r="AZ1817" s="11" t="s">
        <v>14348</v>
      </c>
      <c r="BA1817" s="11">
        <v>0.67800000000000005</v>
      </c>
    </row>
    <row r="1818" spans="2:53" x14ac:dyDescent="0.2">
      <c r="B1818" s="43">
        <v>1</v>
      </c>
      <c r="C1818" s="73" t="s">
        <v>12265</v>
      </c>
      <c r="AZ1818" s="11" t="s">
        <v>14348</v>
      </c>
      <c r="BA1818" s="11">
        <v>0.44600000000000001</v>
      </c>
    </row>
    <row r="1819" spans="2:53" x14ac:dyDescent="0.2">
      <c r="B1819" s="43">
        <v>1</v>
      </c>
      <c r="C1819" s="73" t="s">
        <v>12265</v>
      </c>
      <c r="AZ1819" s="11" t="s">
        <v>14348</v>
      </c>
      <c r="BA1819" s="11">
        <v>1.4339999999999999</v>
      </c>
    </row>
    <row r="1820" spans="2:53" x14ac:dyDescent="0.2">
      <c r="B1820" s="43">
        <v>1</v>
      </c>
      <c r="C1820" s="73" t="s">
        <v>12265</v>
      </c>
      <c r="AZ1820" s="11" t="s">
        <v>14348</v>
      </c>
      <c r="BA1820" s="11">
        <v>1.631</v>
      </c>
    </row>
    <row r="1821" spans="2:53" x14ac:dyDescent="0.2">
      <c r="B1821" s="43">
        <v>1</v>
      </c>
      <c r="C1821" s="73" t="s">
        <v>12265</v>
      </c>
      <c r="AZ1821" s="11" t="s">
        <v>14348</v>
      </c>
      <c r="BA1821" s="11">
        <v>1.542</v>
      </c>
    </row>
    <row r="1822" spans="2:53" x14ac:dyDescent="0.2">
      <c r="B1822" s="43">
        <v>1</v>
      </c>
      <c r="C1822" s="73" t="s">
        <v>12265</v>
      </c>
      <c r="AZ1822" s="11" t="s">
        <v>14348</v>
      </c>
      <c r="BA1822" s="11">
        <v>1.08</v>
      </c>
    </row>
    <row r="1823" spans="2:53" x14ac:dyDescent="0.2">
      <c r="B1823" s="43">
        <v>1</v>
      </c>
      <c r="C1823" s="73" t="s">
        <v>12265</v>
      </c>
      <c r="AZ1823" s="11" t="s">
        <v>14348</v>
      </c>
      <c r="BA1823" s="11">
        <v>0.68400000000000005</v>
      </c>
    </row>
    <row r="1824" spans="2:53" x14ac:dyDescent="0.2">
      <c r="B1824" s="43">
        <v>1</v>
      </c>
      <c r="C1824" s="73" t="s">
        <v>12265</v>
      </c>
      <c r="AZ1824" s="11" t="s">
        <v>14348</v>
      </c>
      <c r="BA1824" s="11">
        <v>2.3969999999999998</v>
      </c>
    </row>
    <row r="1825" spans="2:53" x14ac:dyDescent="0.2">
      <c r="B1825" s="43">
        <v>1</v>
      </c>
      <c r="C1825" s="73" t="s">
        <v>12265</v>
      </c>
      <c r="AZ1825" s="11" t="s">
        <v>14348</v>
      </c>
      <c r="BA1825" s="11">
        <v>2.3170000000000002</v>
      </c>
    </row>
    <row r="1826" spans="2:53" x14ac:dyDescent="0.2">
      <c r="B1826" s="43">
        <v>1</v>
      </c>
      <c r="C1826" s="73" t="s">
        <v>12265</v>
      </c>
      <c r="AZ1826" s="11" t="s">
        <v>14348</v>
      </c>
      <c r="BA1826" s="11">
        <v>2.8580000000000001</v>
      </c>
    </row>
    <row r="1827" spans="2:53" x14ac:dyDescent="0.2">
      <c r="B1827" s="43">
        <v>1</v>
      </c>
      <c r="C1827" s="73" t="s">
        <v>12265</v>
      </c>
      <c r="AZ1827" s="11" t="s">
        <v>14348</v>
      </c>
      <c r="BA1827" s="11">
        <v>1.978</v>
      </c>
    </row>
    <row r="1828" spans="2:53" x14ac:dyDescent="0.2">
      <c r="B1828" s="43">
        <v>1</v>
      </c>
      <c r="C1828" s="73" t="s">
        <v>12265</v>
      </c>
      <c r="AZ1828" s="11" t="s">
        <v>14348</v>
      </c>
      <c r="BA1828" s="11">
        <v>0.46700000000000003</v>
      </c>
    </row>
    <row r="1829" spans="2:53" x14ac:dyDescent="0.2">
      <c r="B1829" s="43">
        <v>1</v>
      </c>
      <c r="C1829" s="73" t="s">
        <v>12265</v>
      </c>
      <c r="AZ1829" s="11" t="s">
        <v>14348</v>
      </c>
      <c r="BA1829" s="11">
        <v>1.1359999999999999</v>
      </c>
    </row>
    <row r="1830" spans="2:53" x14ac:dyDescent="0.2">
      <c r="B1830" s="43">
        <v>1</v>
      </c>
      <c r="C1830" s="73" t="s">
        <v>12265</v>
      </c>
      <c r="AZ1830" s="11" t="s">
        <v>14348</v>
      </c>
      <c r="BA1830" s="11">
        <v>2.1480000000000001</v>
      </c>
    </row>
    <row r="1831" spans="2:53" x14ac:dyDescent="0.2">
      <c r="B1831" s="43">
        <v>1</v>
      </c>
      <c r="C1831" s="73" t="s">
        <v>12265</v>
      </c>
      <c r="AZ1831" s="11" t="s">
        <v>14348</v>
      </c>
      <c r="BA1831" s="11">
        <v>0</v>
      </c>
    </row>
    <row r="1832" spans="2:53" x14ac:dyDescent="0.2">
      <c r="B1832" s="43">
        <v>1</v>
      </c>
      <c r="C1832" s="73" t="s">
        <v>12265</v>
      </c>
      <c r="AZ1832" s="11" t="s">
        <v>14348</v>
      </c>
      <c r="BA1832" s="11">
        <v>1.198</v>
      </c>
    </row>
    <row r="1833" spans="2:53" x14ac:dyDescent="0.2">
      <c r="B1833" s="43">
        <v>1</v>
      </c>
      <c r="C1833" s="73" t="s">
        <v>12265</v>
      </c>
      <c r="AZ1833" s="11" t="s">
        <v>14348</v>
      </c>
      <c r="BA1833" s="11">
        <v>0.68899999999999995</v>
      </c>
    </row>
    <row r="1834" spans="2:53" x14ac:dyDescent="0.2">
      <c r="B1834" s="43">
        <v>1</v>
      </c>
      <c r="C1834" s="73" t="s">
        <v>12265</v>
      </c>
      <c r="AZ1834" s="11" t="s">
        <v>14348</v>
      </c>
      <c r="BA1834" s="11">
        <v>1.9239999999999999</v>
      </c>
    </row>
    <row r="1835" spans="2:53" x14ac:dyDescent="0.2">
      <c r="B1835" s="43">
        <v>1</v>
      </c>
      <c r="C1835" s="73" t="s">
        <v>12265</v>
      </c>
      <c r="AZ1835" s="11" t="s">
        <v>14348</v>
      </c>
      <c r="BA1835" s="11">
        <v>1.4139999999999999</v>
      </c>
    </row>
    <row r="1836" spans="2:53" x14ac:dyDescent="0.2">
      <c r="B1836" s="43">
        <v>1</v>
      </c>
      <c r="C1836" s="73" t="s">
        <v>12265</v>
      </c>
      <c r="AZ1836" s="11" t="s">
        <v>14348</v>
      </c>
      <c r="BA1836" s="11">
        <v>2.9049999999999998</v>
      </c>
    </row>
    <row r="1837" spans="2:53" x14ac:dyDescent="0.2">
      <c r="B1837" s="43">
        <v>1</v>
      </c>
      <c r="C1837" s="73" t="s">
        <v>12265</v>
      </c>
      <c r="AZ1837" s="11" t="s">
        <v>14348</v>
      </c>
      <c r="BA1837" s="11">
        <v>1.44</v>
      </c>
    </row>
    <row r="1838" spans="2:53" x14ac:dyDescent="0.2">
      <c r="B1838" s="43">
        <v>1</v>
      </c>
      <c r="C1838" s="73" t="s">
        <v>12265</v>
      </c>
      <c r="AZ1838" s="11" t="s">
        <v>14348</v>
      </c>
      <c r="BA1838" s="11">
        <v>0.39300000000000002</v>
      </c>
    </row>
    <row r="1839" spans="2:53" x14ac:dyDescent="0.2">
      <c r="B1839" s="43">
        <v>1</v>
      </c>
      <c r="C1839" s="73" t="s">
        <v>12265</v>
      </c>
      <c r="AZ1839" s="11" t="s">
        <v>14348</v>
      </c>
      <c r="BA1839" s="11" t="s">
        <v>12145</v>
      </c>
    </row>
    <row r="1840" spans="2:53" x14ac:dyDescent="0.2">
      <c r="B1840" s="43">
        <v>1</v>
      </c>
      <c r="C1840" s="73" t="s">
        <v>12265</v>
      </c>
      <c r="AZ1840" s="11" t="s">
        <v>14348</v>
      </c>
      <c r="BA1840" s="11" t="s">
        <v>12145</v>
      </c>
    </row>
    <row r="1841" spans="2:53" x14ac:dyDescent="0.2">
      <c r="B1841" s="43">
        <v>1</v>
      </c>
      <c r="C1841" s="73" t="s">
        <v>12265</v>
      </c>
      <c r="AZ1841" s="11" t="s">
        <v>14348</v>
      </c>
      <c r="BA1841" s="11" t="s">
        <v>12145</v>
      </c>
    </row>
    <row r="1842" spans="2:53" x14ac:dyDescent="0.2">
      <c r="B1842" s="43">
        <v>1</v>
      </c>
      <c r="C1842" s="73" t="s">
        <v>12265</v>
      </c>
      <c r="AZ1842" s="11" t="s">
        <v>14348</v>
      </c>
      <c r="BA1842" s="11" t="s">
        <v>12145</v>
      </c>
    </row>
    <row r="1843" spans="2:53" x14ac:dyDescent="0.2">
      <c r="B1843" s="43">
        <v>1</v>
      </c>
      <c r="C1843" s="73" t="s">
        <v>12265</v>
      </c>
      <c r="AZ1843" s="11" t="s">
        <v>14348</v>
      </c>
      <c r="BA1843" s="11">
        <v>0.106</v>
      </c>
    </row>
    <row r="1844" spans="2:53" x14ac:dyDescent="0.2">
      <c r="B1844" s="43">
        <v>1</v>
      </c>
      <c r="C1844" s="73" t="s">
        <v>12265</v>
      </c>
      <c r="AZ1844" s="11" t="s">
        <v>14348</v>
      </c>
      <c r="BA1844" s="11" t="s">
        <v>12145</v>
      </c>
    </row>
    <row r="1845" spans="2:53" x14ac:dyDescent="0.2">
      <c r="B1845" s="43">
        <v>1</v>
      </c>
      <c r="C1845" s="73" t="s">
        <v>12265</v>
      </c>
      <c r="AZ1845" s="11" t="s">
        <v>14348</v>
      </c>
      <c r="BA1845" s="11" t="s">
        <v>12145</v>
      </c>
    </row>
    <row r="1846" spans="2:53" x14ac:dyDescent="0.2">
      <c r="B1846" s="43">
        <v>1</v>
      </c>
      <c r="C1846" s="73" t="s">
        <v>12265</v>
      </c>
      <c r="AZ1846" s="11" t="s">
        <v>14348</v>
      </c>
      <c r="BA1846" s="11" t="s">
        <v>12145</v>
      </c>
    </row>
    <row r="1847" spans="2:53" x14ac:dyDescent="0.2">
      <c r="B1847" s="43">
        <v>1</v>
      </c>
      <c r="C1847" s="73" t="s">
        <v>12265</v>
      </c>
      <c r="AZ1847" s="11" t="s">
        <v>14348</v>
      </c>
      <c r="BA1847" s="11" t="s">
        <v>12145</v>
      </c>
    </row>
    <row r="1848" spans="2:53" x14ac:dyDescent="0.2">
      <c r="B1848" s="43">
        <v>1</v>
      </c>
      <c r="C1848" s="73" t="s">
        <v>12265</v>
      </c>
      <c r="AZ1848" s="11" t="s">
        <v>14348</v>
      </c>
      <c r="BA1848" s="11">
        <v>-1.2130000000000001</v>
      </c>
    </row>
    <row r="1849" spans="2:53" x14ac:dyDescent="0.2">
      <c r="B1849" s="43">
        <v>1</v>
      </c>
      <c r="C1849" s="73" t="s">
        <v>12265</v>
      </c>
      <c r="AZ1849" s="11" t="s">
        <v>14348</v>
      </c>
      <c r="BA1849" s="11">
        <v>0.107</v>
      </c>
    </row>
    <row r="1850" spans="2:53" x14ac:dyDescent="0.2">
      <c r="B1850" s="43">
        <v>1</v>
      </c>
      <c r="C1850" s="73" t="s">
        <v>12265</v>
      </c>
      <c r="AZ1850" s="11" t="s">
        <v>14348</v>
      </c>
      <c r="BA1850" s="11">
        <v>5.8999999999999997E-2</v>
      </c>
    </row>
    <row r="1851" spans="2:53" x14ac:dyDescent="0.2">
      <c r="B1851" s="43">
        <v>1</v>
      </c>
      <c r="C1851" s="73" t="s">
        <v>12265</v>
      </c>
      <c r="AZ1851" s="11" t="s">
        <v>14348</v>
      </c>
      <c r="BA1851" s="11">
        <v>4.1000000000000002E-2</v>
      </c>
    </row>
    <row r="1852" spans="2:53" x14ac:dyDescent="0.2">
      <c r="B1852" s="43">
        <v>1</v>
      </c>
      <c r="C1852" s="73" t="s">
        <v>12265</v>
      </c>
      <c r="AZ1852" s="11" t="s">
        <v>14348</v>
      </c>
      <c r="BA1852" s="11">
        <v>0.23799999999999999</v>
      </c>
    </row>
    <row r="1853" spans="2:53" x14ac:dyDescent="0.2">
      <c r="B1853" s="43">
        <v>1</v>
      </c>
      <c r="C1853" s="73" t="s">
        <v>12265</v>
      </c>
      <c r="AZ1853" s="11" t="s">
        <v>14348</v>
      </c>
      <c r="BA1853" s="11">
        <v>7.8E-2</v>
      </c>
    </row>
    <row r="1854" spans="2:53" x14ac:dyDescent="0.2">
      <c r="B1854" s="43">
        <v>1</v>
      </c>
      <c r="C1854" s="73" t="s">
        <v>12265</v>
      </c>
      <c r="AZ1854" s="11" t="s">
        <v>14348</v>
      </c>
      <c r="BA1854" s="11">
        <v>0.14499999999999999</v>
      </c>
    </row>
    <row r="1855" spans="2:53" x14ac:dyDescent="0.2">
      <c r="B1855" s="43">
        <v>1</v>
      </c>
      <c r="C1855" s="73" t="s">
        <v>12265</v>
      </c>
      <c r="AZ1855" s="11" t="s">
        <v>14348</v>
      </c>
      <c r="BA1855" s="11">
        <v>0.10199999999999999</v>
      </c>
    </row>
    <row r="1856" spans="2:53" x14ac:dyDescent="0.2">
      <c r="B1856" s="43">
        <v>1</v>
      </c>
      <c r="C1856" s="73" t="s">
        <v>12265</v>
      </c>
      <c r="AZ1856" s="11" t="s">
        <v>14348</v>
      </c>
      <c r="BA1856" s="11">
        <v>0.154</v>
      </c>
    </row>
    <row r="1857" spans="2:53" x14ac:dyDescent="0.2">
      <c r="B1857" s="43">
        <v>1</v>
      </c>
      <c r="C1857" s="73" t="s">
        <v>12265</v>
      </c>
      <c r="AZ1857" s="11" t="s">
        <v>14348</v>
      </c>
      <c r="BA1857" s="11">
        <v>0.186</v>
      </c>
    </row>
    <row r="1858" spans="2:53" x14ac:dyDescent="0.2">
      <c r="B1858" s="43">
        <v>1</v>
      </c>
      <c r="C1858" s="73" t="s">
        <v>12265</v>
      </c>
      <c r="AZ1858" s="11" t="s">
        <v>14348</v>
      </c>
      <c r="BA1858" s="11">
        <v>7.9000000000000001E-2</v>
      </c>
    </row>
    <row r="1859" spans="2:53" x14ac:dyDescent="0.2">
      <c r="B1859" s="43">
        <v>1</v>
      </c>
      <c r="C1859" s="73" t="s">
        <v>12265</v>
      </c>
      <c r="AZ1859" s="11" t="s">
        <v>14348</v>
      </c>
      <c r="BA1859" s="11">
        <v>-0.215</v>
      </c>
    </row>
    <row r="1860" spans="2:53" x14ac:dyDescent="0.2">
      <c r="B1860" s="43">
        <v>1</v>
      </c>
      <c r="C1860" s="73" t="s">
        <v>12265</v>
      </c>
      <c r="AZ1860" s="11" t="s">
        <v>14348</v>
      </c>
      <c r="BA1860" s="11">
        <v>-7.0000000000000001E-3</v>
      </c>
    </row>
    <row r="1861" spans="2:53" x14ac:dyDescent="0.2">
      <c r="B1861" s="43">
        <v>1</v>
      </c>
      <c r="C1861" s="73" t="s">
        <v>12265</v>
      </c>
      <c r="AZ1861" s="11" t="s">
        <v>14348</v>
      </c>
      <c r="BA1861" s="11">
        <v>-0.58599999999999997</v>
      </c>
    </row>
    <row r="1862" spans="2:53" x14ac:dyDescent="0.2">
      <c r="B1862" s="43">
        <v>1</v>
      </c>
      <c r="C1862" s="73" t="s">
        <v>12265</v>
      </c>
      <c r="AZ1862" s="11" t="s">
        <v>14348</v>
      </c>
      <c r="BA1862" s="11">
        <v>-4.9000000000000002E-2</v>
      </c>
    </row>
    <row r="1863" spans="2:53" x14ac:dyDescent="0.2">
      <c r="B1863" s="43">
        <v>1</v>
      </c>
      <c r="C1863" s="73" t="s">
        <v>12265</v>
      </c>
      <c r="AZ1863" s="11" t="s">
        <v>14348</v>
      </c>
      <c r="BA1863" s="11">
        <v>0.46600000000000003</v>
      </c>
    </row>
    <row r="1864" spans="2:53" x14ac:dyDescent="0.2">
      <c r="B1864" s="43">
        <v>1</v>
      </c>
      <c r="C1864" s="73" t="s">
        <v>12265</v>
      </c>
      <c r="AZ1864" s="11" t="s">
        <v>14348</v>
      </c>
      <c r="BA1864" s="11">
        <v>-8.5000000000000006E-2</v>
      </c>
    </row>
    <row r="1865" spans="2:53" x14ac:dyDescent="0.2">
      <c r="B1865" s="43">
        <v>1</v>
      </c>
      <c r="C1865" s="73" t="s">
        <v>12265</v>
      </c>
      <c r="AZ1865" s="11" t="s">
        <v>14348</v>
      </c>
      <c r="BA1865" s="11">
        <v>-0.27300000000000002</v>
      </c>
    </row>
    <row r="1866" spans="2:53" x14ac:dyDescent="0.2">
      <c r="B1866" s="43">
        <v>1</v>
      </c>
      <c r="C1866" s="73" t="s">
        <v>12265</v>
      </c>
      <c r="AZ1866" s="11" t="s">
        <v>14348</v>
      </c>
      <c r="BA1866" s="11">
        <v>-0.156</v>
      </c>
    </row>
    <row r="1867" spans="2:53" x14ac:dyDescent="0.2">
      <c r="B1867" s="43">
        <v>1</v>
      </c>
      <c r="C1867" s="73" t="s">
        <v>12265</v>
      </c>
      <c r="AZ1867" s="11" t="s">
        <v>14348</v>
      </c>
      <c r="BA1867" s="11">
        <v>0.216</v>
      </c>
    </row>
    <row r="1868" spans="2:53" x14ac:dyDescent="0.2">
      <c r="B1868" s="43">
        <v>1</v>
      </c>
      <c r="C1868" s="73" t="s">
        <v>12265</v>
      </c>
      <c r="AZ1868" s="11" t="s">
        <v>14348</v>
      </c>
      <c r="BA1868" s="11">
        <v>0.39800000000000002</v>
      </c>
    </row>
    <row r="1869" spans="2:53" x14ac:dyDescent="0.2">
      <c r="B1869" s="43">
        <v>1</v>
      </c>
      <c r="C1869" s="73" t="s">
        <v>12265</v>
      </c>
      <c r="AZ1869" s="11" t="s">
        <v>14348</v>
      </c>
      <c r="BA1869" s="11">
        <v>1.129</v>
      </c>
    </row>
    <row r="1870" spans="2:53" x14ac:dyDescent="0.2">
      <c r="B1870" s="43">
        <v>1</v>
      </c>
      <c r="C1870" s="73" t="s">
        <v>12265</v>
      </c>
      <c r="AZ1870" s="11" t="s">
        <v>14348</v>
      </c>
      <c r="BA1870" s="11">
        <v>0.72199999999999998</v>
      </c>
    </row>
    <row r="1871" spans="2:53" x14ac:dyDescent="0.2">
      <c r="B1871" s="43">
        <v>1</v>
      </c>
      <c r="C1871" s="73" t="s">
        <v>12265</v>
      </c>
      <c r="AZ1871" s="11" t="s">
        <v>14348</v>
      </c>
      <c r="BA1871" s="11">
        <v>1.661</v>
      </c>
    </row>
    <row r="1872" spans="2:53" x14ac:dyDescent="0.2">
      <c r="B1872" s="43">
        <v>1</v>
      </c>
      <c r="C1872" s="73" t="s">
        <v>12265</v>
      </c>
      <c r="AZ1872" s="11" t="s">
        <v>14348</v>
      </c>
      <c r="BA1872" s="11">
        <v>1.0209999999999999</v>
      </c>
    </row>
    <row r="1873" spans="2:53" x14ac:dyDescent="0.2">
      <c r="B1873" s="43">
        <v>1</v>
      </c>
      <c r="C1873" s="73" t="s">
        <v>12265</v>
      </c>
      <c r="AZ1873" s="11" t="s">
        <v>14348</v>
      </c>
      <c r="BA1873" s="11">
        <v>0.13900000000000001</v>
      </c>
    </row>
    <row r="1874" spans="2:53" x14ac:dyDescent="0.2">
      <c r="B1874" s="43">
        <v>1</v>
      </c>
      <c r="C1874" s="73" t="s">
        <v>12265</v>
      </c>
      <c r="AZ1874" s="11" t="s">
        <v>14348</v>
      </c>
      <c r="BA1874" s="11">
        <v>-0.85099999999999998</v>
      </c>
    </row>
    <row r="1875" spans="2:53" x14ac:dyDescent="0.2">
      <c r="B1875" s="43">
        <v>1</v>
      </c>
      <c r="C1875" s="73" t="s">
        <v>12265</v>
      </c>
      <c r="AZ1875" s="11" t="s">
        <v>14348</v>
      </c>
      <c r="BA1875" s="11">
        <v>-1.446</v>
      </c>
    </row>
    <row r="1876" spans="2:53" x14ac:dyDescent="0.2">
      <c r="B1876" s="43">
        <v>1</v>
      </c>
      <c r="C1876" s="73" t="s">
        <v>12265</v>
      </c>
      <c r="AZ1876" s="11" t="s">
        <v>14348</v>
      </c>
      <c r="BA1876" s="11">
        <v>-1.3320000000000001</v>
      </c>
    </row>
    <row r="1877" spans="2:53" x14ac:dyDescent="0.2">
      <c r="B1877" s="43">
        <v>1</v>
      </c>
      <c r="C1877" s="73" t="s">
        <v>12265</v>
      </c>
      <c r="AZ1877" s="11" t="s">
        <v>14348</v>
      </c>
      <c r="BA1877" s="11">
        <v>0.38900000000000001</v>
      </c>
    </row>
    <row r="1878" spans="2:53" x14ac:dyDescent="0.2">
      <c r="B1878" s="43">
        <v>1</v>
      </c>
      <c r="C1878" s="73" t="s">
        <v>12265</v>
      </c>
      <c r="AZ1878" s="11" t="s">
        <v>14348</v>
      </c>
      <c r="BA1878" s="11">
        <v>1.379</v>
      </c>
    </row>
    <row r="1879" spans="2:53" x14ac:dyDescent="0.2">
      <c r="B1879" s="43">
        <v>1</v>
      </c>
      <c r="C1879" s="73" t="s">
        <v>12265</v>
      </c>
      <c r="AZ1879" s="11" t="s">
        <v>14348</v>
      </c>
      <c r="BA1879" s="11">
        <v>-0.17399999999999999</v>
      </c>
    </row>
    <row r="1880" spans="2:53" x14ac:dyDescent="0.2">
      <c r="B1880" s="43">
        <v>1</v>
      </c>
      <c r="C1880" s="73" t="s">
        <v>12265</v>
      </c>
      <c r="AZ1880" s="11" t="s">
        <v>14348</v>
      </c>
      <c r="BA1880" s="11">
        <v>-1.7090000000000001</v>
      </c>
    </row>
    <row r="1881" spans="2:53" x14ac:dyDescent="0.2">
      <c r="B1881" s="43">
        <v>1</v>
      </c>
      <c r="C1881" s="73" t="s">
        <v>12265</v>
      </c>
      <c r="AZ1881" s="11" t="s">
        <v>14348</v>
      </c>
      <c r="BA1881" s="11">
        <v>0.188</v>
      </c>
    </row>
    <row r="1882" spans="2:53" x14ac:dyDescent="0.2">
      <c r="B1882" s="43">
        <v>1</v>
      </c>
      <c r="C1882" s="73" t="s">
        <v>12265</v>
      </c>
      <c r="AZ1882" s="11" t="s">
        <v>14348</v>
      </c>
      <c r="BA1882" s="11">
        <v>1.2450000000000001</v>
      </c>
    </row>
    <row r="1883" spans="2:53" x14ac:dyDescent="0.2">
      <c r="B1883" s="43">
        <v>1</v>
      </c>
      <c r="C1883" s="73" t="s">
        <v>12265</v>
      </c>
      <c r="AZ1883" s="11" t="s">
        <v>14348</v>
      </c>
      <c r="BA1883" s="11">
        <v>6.6000000000000003E-2</v>
      </c>
    </row>
    <row r="1884" spans="2:53" x14ac:dyDescent="0.2">
      <c r="B1884" s="43">
        <v>1</v>
      </c>
      <c r="C1884" s="73" t="s">
        <v>12265</v>
      </c>
      <c r="AZ1884" s="11" t="s">
        <v>14348</v>
      </c>
      <c r="BA1884" s="11">
        <v>0.52400000000000002</v>
      </c>
    </row>
    <row r="1885" spans="2:53" x14ac:dyDescent="0.2">
      <c r="B1885" s="43">
        <v>1</v>
      </c>
      <c r="C1885" s="73" t="s">
        <v>12265</v>
      </c>
      <c r="AZ1885" s="11" t="s">
        <v>14348</v>
      </c>
      <c r="BA1885" s="11">
        <v>0.23200000000000001</v>
      </c>
    </row>
    <row r="1886" spans="2:53" x14ac:dyDescent="0.2">
      <c r="B1886" s="43">
        <v>1</v>
      </c>
      <c r="C1886" s="73" t="s">
        <v>12265</v>
      </c>
      <c r="AZ1886" s="11" t="s">
        <v>14348</v>
      </c>
      <c r="BA1886" s="11">
        <v>0.85699999999999998</v>
      </c>
    </row>
    <row r="1887" spans="2:53" x14ac:dyDescent="0.2">
      <c r="B1887" s="43">
        <v>1</v>
      </c>
      <c r="C1887" s="73" t="s">
        <v>12265</v>
      </c>
      <c r="AZ1887" s="11" t="s">
        <v>14348</v>
      </c>
      <c r="BA1887" s="11">
        <v>0.501</v>
      </c>
    </row>
    <row r="1888" spans="2:53" x14ac:dyDescent="0.2">
      <c r="B1888" s="43">
        <v>1</v>
      </c>
      <c r="C1888" s="73" t="s">
        <v>12265</v>
      </c>
      <c r="AZ1888" s="11" t="s">
        <v>14348</v>
      </c>
      <c r="BA1888" s="11" t="s">
        <v>12145</v>
      </c>
    </row>
    <row r="1889" spans="2:53" x14ac:dyDescent="0.2">
      <c r="B1889" s="43">
        <v>1</v>
      </c>
      <c r="C1889" s="73" t="s">
        <v>12265</v>
      </c>
      <c r="AZ1889" s="11" t="s">
        <v>14348</v>
      </c>
      <c r="BA1889" s="11">
        <v>0.192</v>
      </c>
    </row>
    <row r="1890" spans="2:53" x14ac:dyDescent="0.2">
      <c r="B1890" s="43">
        <v>1</v>
      </c>
      <c r="C1890" s="73" t="s">
        <v>12265</v>
      </c>
      <c r="AZ1890" s="11" t="s">
        <v>14348</v>
      </c>
      <c r="BA1890" s="11">
        <v>0.52200000000000002</v>
      </c>
    </row>
    <row r="1891" spans="2:53" x14ac:dyDescent="0.2">
      <c r="B1891" s="43">
        <v>1</v>
      </c>
      <c r="C1891" s="73" t="s">
        <v>12265</v>
      </c>
      <c r="AZ1891" s="11" t="s">
        <v>14348</v>
      </c>
      <c r="BA1891" s="11">
        <v>-0.20899999999999999</v>
      </c>
    </row>
    <row r="1892" spans="2:53" x14ac:dyDescent="0.2">
      <c r="B1892" s="43">
        <v>1</v>
      </c>
      <c r="C1892" s="73" t="s">
        <v>12265</v>
      </c>
      <c r="AZ1892" s="11" t="s">
        <v>14348</v>
      </c>
      <c r="BA1892" s="11">
        <v>0.246</v>
      </c>
    </row>
    <row r="1893" spans="2:53" x14ac:dyDescent="0.2">
      <c r="B1893" s="43">
        <v>1</v>
      </c>
      <c r="C1893" s="73" t="s">
        <v>12265</v>
      </c>
      <c r="AZ1893" s="11" t="s">
        <v>14348</v>
      </c>
      <c r="BA1893" s="11">
        <v>0.41399999999999998</v>
      </c>
    </row>
    <row r="1894" spans="2:53" x14ac:dyDescent="0.2">
      <c r="B1894" s="43">
        <v>1</v>
      </c>
      <c r="C1894" s="73" t="s">
        <v>12265</v>
      </c>
      <c r="AZ1894" s="11" t="s">
        <v>14348</v>
      </c>
      <c r="BA1894" s="11">
        <v>1.786</v>
      </c>
    </row>
    <row r="1895" spans="2:53" x14ac:dyDescent="0.2">
      <c r="B1895" s="43">
        <v>1</v>
      </c>
      <c r="C1895" s="73" t="s">
        <v>12265</v>
      </c>
      <c r="AZ1895" s="11" t="s">
        <v>14348</v>
      </c>
      <c r="BA1895" s="11">
        <v>3.0339999999999998</v>
      </c>
    </row>
    <row r="1896" spans="2:53" x14ac:dyDescent="0.2">
      <c r="B1896" s="43">
        <v>1</v>
      </c>
      <c r="C1896" s="73" t="s">
        <v>12265</v>
      </c>
      <c r="AZ1896" s="11" t="s">
        <v>14348</v>
      </c>
      <c r="BA1896" s="11">
        <v>2.2650000000000001</v>
      </c>
    </row>
    <row r="1897" spans="2:53" x14ac:dyDescent="0.2">
      <c r="B1897" s="43">
        <v>1</v>
      </c>
      <c r="C1897" s="73" t="s">
        <v>12265</v>
      </c>
      <c r="AZ1897" s="11" t="s">
        <v>14348</v>
      </c>
      <c r="BA1897" s="11">
        <v>-0.22600000000000001</v>
      </c>
    </row>
    <row r="1898" spans="2:53" x14ac:dyDescent="0.2">
      <c r="B1898" s="43">
        <v>1</v>
      </c>
      <c r="C1898" s="73" t="s">
        <v>12265</v>
      </c>
      <c r="AZ1898" s="11" t="s">
        <v>14348</v>
      </c>
      <c r="BA1898" s="11">
        <v>2.0409999999999999</v>
      </c>
    </row>
    <row r="1899" spans="2:53" x14ac:dyDescent="0.2">
      <c r="B1899" s="43">
        <v>1</v>
      </c>
      <c r="C1899" s="73" t="s">
        <v>12265</v>
      </c>
      <c r="AZ1899" s="11" t="s">
        <v>14348</v>
      </c>
      <c r="BA1899" s="11" t="s">
        <v>12145</v>
      </c>
    </row>
    <row r="1900" spans="2:53" x14ac:dyDescent="0.2">
      <c r="B1900" s="43">
        <v>1</v>
      </c>
      <c r="C1900" s="73" t="s">
        <v>12265</v>
      </c>
      <c r="AZ1900" s="11" t="s">
        <v>14348</v>
      </c>
      <c r="BA1900" s="11" t="s">
        <v>12145</v>
      </c>
    </row>
    <row r="1901" spans="2:53" x14ac:dyDescent="0.2">
      <c r="B1901" s="43">
        <v>1</v>
      </c>
      <c r="C1901" s="73" t="s">
        <v>12265</v>
      </c>
      <c r="AZ1901" s="11" t="s">
        <v>14348</v>
      </c>
      <c r="BA1901" s="11" t="s">
        <v>12145</v>
      </c>
    </row>
    <row r="1902" spans="2:53" x14ac:dyDescent="0.2">
      <c r="B1902" s="43">
        <v>1</v>
      </c>
      <c r="C1902" s="73" t="s">
        <v>12265</v>
      </c>
      <c r="AZ1902" s="11" t="s">
        <v>14348</v>
      </c>
      <c r="BA1902" s="11" t="s">
        <v>12145</v>
      </c>
    </row>
    <row r="1903" spans="2:53" x14ac:dyDescent="0.2">
      <c r="B1903" s="43">
        <v>1</v>
      </c>
      <c r="C1903" s="73" t="s">
        <v>12265</v>
      </c>
      <c r="AZ1903" s="11" t="s">
        <v>14348</v>
      </c>
      <c r="BA1903" s="11">
        <v>0.51900000000000002</v>
      </c>
    </row>
    <row r="1904" spans="2:53" x14ac:dyDescent="0.2">
      <c r="B1904" s="43">
        <v>1</v>
      </c>
      <c r="C1904" s="73" t="s">
        <v>12265</v>
      </c>
      <c r="AZ1904" s="11" t="s">
        <v>14348</v>
      </c>
      <c r="BA1904" s="11" t="s">
        <v>12145</v>
      </c>
    </row>
    <row r="1905" spans="2:53" x14ac:dyDescent="0.2">
      <c r="B1905" s="43">
        <v>1</v>
      </c>
      <c r="C1905" s="73" t="s">
        <v>12265</v>
      </c>
      <c r="AZ1905" s="11" t="s">
        <v>14348</v>
      </c>
      <c r="BA1905" s="11" t="s">
        <v>12145</v>
      </c>
    </row>
    <row r="1906" spans="2:53" x14ac:dyDescent="0.2">
      <c r="B1906" s="43">
        <v>1</v>
      </c>
      <c r="C1906" s="73" t="s">
        <v>12265</v>
      </c>
      <c r="AZ1906" s="11" t="s">
        <v>14348</v>
      </c>
      <c r="BA1906" s="11" t="s">
        <v>12145</v>
      </c>
    </row>
    <row r="1907" spans="2:53" x14ac:dyDescent="0.2">
      <c r="B1907" s="43">
        <v>1</v>
      </c>
      <c r="C1907" s="73" t="s">
        <v>12265</v>
      </c>
      <c r="AZ1907" s="11" t="s">
        <v>14348</v>
      </c>
      <c r="BA1907" s="11">
        <v>0.81699999999999995</v>
      </c>
    </row>
    <row r="1908" spans="2:53" x14ac:dyDescent="0.2">
      <c r="B1908" s="43">
        <v>1</v>
      </c>
      <c r="C1908" s="73" t="s">
        <v>12265</v>
      </c>
      <c r="AZ1908" s="11" t="s">
        <v>14348</v>
      </c>
      <c r="BA1908" s="11">
        <v>1.617</v>
      </c>
    </row>
    <row r="1909" spans="2:53" x14ac:dyDescent="0.2">
      <c r="B1909" s="43">
        <v>1</v>
      </c>
      <c r="C1909" s="73" t="s">
        <v>12265</v>
      </c>
      <c r="AZ1909" s="11" t="s">
        <v>14348</v>
      </c>
      <c r="BA1909" s="11" t="s">
        <v>12145</v>
      </c>
    </row>
    <row r="1910" spans="2:53" x14ac:dyDescent="0.2">
      <c r="B1910" s="43">
        <v>1</v>
      </c>
      <c r="C1910" s="73" t="s">
        <v>12265</v>
      </c>
      <c r="AZ1910" s="11" t="s">
        <v>14348</v>
      </c>
      <c r="BA1910" s="11" t="s">
        <v>12145</v>
      </c>
    </row>
    <row r="1911" spans="2:53" x14ac:dyDescent="0.2">
      <c r="B1911" s="43">
        <v>1</v>
      </c>
      <c r="C1911" s="73" t="s">
        <v>12265</v>
      </c>
      <c r="AZ1911" s="11" t="s">
        <v>14348</v>
      </c>
      <c r="BA1911" s="11" t="s">
        <v>12145</v>
      </c>
    </row>
    <row r="1912" spans="2:53" x14ac:dyDescent="0.2">
      <c r="B1912" s="43">
        <v>1</v>
      </c>
      <c r="C1912" s="73" t="s">
        <v>12265</v>
      </c>
      <c r="AZ1912" s="11" t="s">
        <v>14348</v>
      </c>
      <c r="BA1912" s="11" t="s">
        <v>12145</v>
      </c>
    </row>
    <row r="1913" spans="2:53" x14ac:dyDescent="0.2">
      <c r="B1913" s="43">
        <v>1</v>
      </c>
      <c r="C1913" s="73" t="s">
        <v>12265</v>
      </c>
      <c r="AZ1913" s="11" t="s">
        <v>14348</v>
      </c>
      <c r="BA1913" s="11">
        <v>0.13500000000000001</v>
      </c>
    </row>
    <row r="1914" spans="2:53" x14ac:dyDescent="0.2">
      <c r="B1914" s="43">
        <v>1</v>
      </c>
      <c r="C1914" s="73" t="s">
        <v>12265</v>
      </c>
      <c r="AZ1914" s="11" t="s">
        <v>14348</v>
      </c>
      <c r="BA1914" s="11" t="s">
        <v>12145</v>
      </c>
    </row>
    <row r="1915" spans="2:53" x14ac:dyDescent="0.2">
      <c r="B1915" s="43">
        <v>1</v>
      </c>
      <c r="C1915" s="73" t="s">
        <v>12265</v>
      </c>
      <c r="AZ1915" s="11" t="s">
        <v>14348</v>
      </c>
      <c r="BA1915" s="11" t="s">
        <v>12145</v>
      </c>
    </row>
    <row r="1916" spans="2:53" x14ac:dyDescent="0.2">
      <c r="B1916" s="43">
        <v>1</v>
      </c>
      <c r="C1916" s="73" t="s">
        <v>12265</v>
      </c>
      <c r="AZ1916" s="11" t="s">
        <v>14348</v>
      </c>
      <c r="BA1916" s="11" t="s">
        <v>12145</v>
      </c>
    </row>
    <row r="1917" spans="2:53" x14ac:dyDescent="0.2">
      <c r="B1917" s="43">
        <v>1</v>
      </c>
      <c r="C1917" s="73" t="s">
        <v>12265</v>
      </c>
      <c r="AZ1917" s="11" t="s">
        <v>14348</v>
      </c>
      <c r="BA1917" s="11">
        <v>-1.397</v>
      </c>
    </row>
    <row r="1918" spans="2:53" x14ac:dyDescent="0.2">
      <c r="B1918" s="43">
        <v>1</v>
      </c>
      <c r="C1918" s="73" t="s">
        <v>12265</v>
      </c>
      <c r="AZ1918" s="11" t="s">
        <v>14348</v>
      </c>
      <c r="BA1918" s="11">
        <v>-0.17100000000000001</v>
      </c>
    </row>
    <row r="1919" spans="2:53" x14ac:dyDescent="0.2">
      <c r="B1919" s="43">
        <v>1</v>
      </c>
      <c r="C1919" s="73" t="s">
        <v>12265</v>
      </c>
      <c r="AZ1919" s="11" t="s">
        <v>14348</v>
      </c>
      <c r="BA1919" s="11">
        <v>0.32500000000000001</v>
      </c>
    </row>
    <row r="1920" spans="2:53" x14ac:dyDescent="0.2">
      <c r="B1920" s="43">
        <v>1</v>
      </c>
      <c r="C1920" s="73" t="s">
        <v>12265</v>
      </c>
      <c r="AZ1920" s="11" t="s">
        <v>14348</v>
      </c>
      <c r="BA1920" s="11">
        <v>0.68200000000000005</v>
      </c>
    </row>
    <row r="1921" spans="2:53" x14ac:dyDescent="0.2">
      <c r="B1921" s="43">
        <v>1</v>
      </c>
      <c r="C1921" s="73" t="s">
        <v>12265</v>
      </c>
      <c r="AZ1921" s="11" t="s">
        <v>14348</v>
      </c>
      <c r="BA1921" s="11">
        <v>0.39700000000000002</v>
      </c>
    </row>
    <row r="1922" spans="2:53" x14ac:dyDescent="0.2">
      <c r="B1922" s="43">
        <v>1</v>
      </c>
      <c r="C1922" s="73" t="s">
        <v>12265</v>
      </c>
      <c r="AZ1922" s="11" t="s">
        <v>14348</v>
      </c>
      <c r="BA1922" s="11">
        <v>-0.17799999999999999</v>
      </c>
    </row>
    <row r="1923" spans="2:53" x14ac:dyDescent="0.2">
      <c r="B1923" s="43">
        <v>1</v>
      </c>
      <c r="C1923" s="73" t="s">
        <v>12265</v>
      </c>
      <c r="AZ1923" s="11" t="s">
        <v>14348</v>
      </c>
      <c r="BA1923" s="11">
        <v>-3.9E-2</v>
      </c>
    </row>
    <row r="1924" spans="2:53" x14ac:dyDescent="0.2">
      <c r="B1924" s="43">
        <v>1</v>
      </c>
      <c r="C1924" s="73" t="s">
        <v>12265</v>
      </c>
      <c r="AZ1924" s="11" t="s">
        <v>14348</v>
      </c>
      <c r="BA1924" s="11">
        <v>1.232</v>
      </c>
    </row>
    <row r="1925" spans="2:53" x14ac:dyDescent="0.2">
      <c r="B1925" s="43">
        <v>1</v>
      </c>
      <c r="C1925" s="73" t="s">
        <v>12265</v>
      </c>
      <c r="AZ1925" s="11" t="s">
        <v>14348</v>
      </c>
      <c r="BA1925" s="11">
        <v>0.89700000000000002</v>
      </c>
    </row>
    <row r="1926" spans="2:53" x14ac:dyDescent="0.2">
      <c r="B1926" s="43">
        <v>1</v>
      </c>
      <c r="C1926" s="73" t="s">
        <v>12265</v>
      </c>
      <c r="AZ1926" s="11" t="s">
        <v>14348</v>
      </c>
      <c r="BA1926" s="11">
        <v>1.123</v>
      </c>
    </row>
    <row r="1927" spans="2:53" x14ac:dyDescent="0.2">
      <c r="B1927" s="43">
        <v>1</v>
      </c>
      <c r="C1927" s="73" t="s">
        <v>12265</v>
      </c>
      <c r="AZ1927" s="11" t="s">
        <v>14348</v>
      </c>
      <c r="BA1927" s="11">
        <v>1.75</v>
      </c>
    </row>
    <row r="1928" spans="2:53" x14ac:dyDescent="0.2">
      <c r="B1928" s="43">
        <v>1</v>
      </c>
      <c r="C1928" s="73" t="s">
        <v>12265</v>
      </c>
      <c r="AZ1928" s="11" t="s">
        <v>14348</v>
      </c>
      <c r="BA1928" s="11">
        <v>0.80800000000000005</v>
      </c>
    </row>
    <row r="1929" spans="2:53" x14ac:dyDescent="0.2">
      <c r="B1929" s="43">
        <v>1</v>
      </c>
      <c r="C1929" s="73" t="s">
        <v>12265</v>
      </c>
      <c r="AZ1929" s="11" t="s">
        <v>14348</v>
      </c>
      <c r="BA1929" s="11">
        <v>0.20799999999999999</v>
      </c>
    </row>
    <row r="1930" spans="2:53" x14ac:dyDescent="0.2">
      <c r="B1930" s="43">
        <v>1</v>
      </c>
      <c r="C1930" s="73" t="s">
        <v>12265</v>
      </c>
      <c r="AZ1930" s="11" t="s">
        <v>14348</v>
      </c>
      <c r="BA1930" s="11">
        <v>0.873</v>
      </c>
    </row>
    <row r="1931" spans="2:53" x14ac:dyDescent="0.2">
      <c r="B1931" s="43">
        <v>1</v>
      </c>
      <c r="C1931" s="73" t="s">
        <v>12265</v>
      </c>
      <c r="AZ1931" s="11" t="s">
        <v>14348</v>
      </c>
      <c r="BA1931" s="11">
        <v>-0.30199999999999999</v>
      </c>
    </row>
    <row r="1932" spans="2:53" x14ac:dyDescent="0.2">
      <c r="B1932" s="43">
        <v>1</v>
      </c>
      <c r="C1932" s="73" t="s">
        <v>12265</v>
      </c>
      <c r="AZ1932" s="11" t="s">
        <v>14348</v>
      </c>
      <c r="BA1932" s="11">
        <v>-1.4E-2</v>
      </c>
    </row>
    <row r="1933" spans="2:53" x14ac:dyDescent="0.2">
      <c r="B1933" s="43">
        <v>1</v>
      </c>
      <c r="C1933" s="73" t="s">
        <v>12265</v>
      </c>
      <c r="AZ1933" s="11" t="s">
        <v>14348</v>
      </c>
      <c r="BA1933" s="11">
        <v>1.1319999999999999</v>
      </c>
    </row>
    <row r="1934" spans="2:53" x14ac:dyDescent="0.2">
      <c r="B1934" s="43">
        <v>1</v>
      </c>
      <c r="C1934" s="73" t="s">
        <v>12265</v>
      </c>
      <c r="AZ1934" s="11" t="s">
        <v>14348</v>
      </c>
      <c r="BA1934" s="11">
        <v>1.2310000000000001</v>
      </c>
    </row>
    <row r="1935" spans="2:53" x14ac:dyDescent="0.2">
      <c r="B1935" s="43">
        <v>1</v>
      </c>
      <c r="C1935" s="73" t="s">
        <v>12265</v>
      </c>
      <c r="AZ1935" s="11" t="s">
        <v>14348</v>
      </c>
      <c r="BA1935" s="11">
        <v>1.1140000000000001</v>
      </c>
    </row>
    <row r="1936" spans="2:53" x14ac:dyDescent="0.2">
      <c r="B1936" s="43">
        <v>1</v>
      </c>
      <c r="C1936" s="73" t="s">
        <v>12265</v>
      </c>
      <c r="AZ1936" s="11" t="s">
        <v>14348</v>
      </c>
      <c r="BA1936" s="11">
        <v>1.3759999999999999</v>
      </c>
    </row>
    <row r="1937" spans="2:53" x14ac:dyDescent="0.2">
      <c r="B1937" s="43">
        <v>1</v>
      </c>
      <c r="C1937" s="73" t="s">
        <v>12265</v>
      </c>
      <c r="AZ1937" s="11" t="s">
        <v>14348</v>
      </c>
      <c r="BA1937" s="11">
        <v>1.208</v>
      </c>
    </row>
    <row r="1938" spans="2:53" x14ac:dyDescent="0.2">
      <c r="B1938" s="43">
        <v>1</v>
      </c>
      <c r="C1938" s="73" t="s">
        <v>12265</v>
      </c>
      <c r="AZ1938" s="11" t="s">
        <v>14348</v>
      </c>
      <c r="BA1938" s="11">
        <v>0.14899999999999999</v>
      </c>
    </row>
    <row r="1939" spans="2:53" x14ac:dyDescent="0.2">
      <c r="B1939" s="43">
        <v>1</v>
      </c>
      <c r="C1939" s="73" t="s">
        <v>12265</v>
      </c>
      <c r="AZ1939" s="11" t="s">
        <v>14348</v>
      </c>
      <c r="BA1939" s="11">
        <v>2.3639999999999999</v>
      </c>
    </row>
    <row r="1940" spans="2:53" x14ac:dyDescent="0.2">
      <c r="B1940" s="43">
        <v>1</v>
      </c>
      <c r="C1940" s="73" t="s">
        <v>12265</v>
      </c>
      <c r="AZ1940" s="11" t="s">
        <v>14348</v>
      </c>
      <c r="BA1940" s="11">
        <v>2.589</v>
      </c>
    </row>
    <row r="1941" spans="2:53" x14ac:dyDescent="0.2">
      <c r="B1941" s="43">
        <v>1</v>
      </c>
      <c r="C1941" s="73" t="s">
        <v>12265</v>
      </c>
      <c r="AZ1941" s="11" t="s">
        <v>14348</v>
      </c>
      <c r="BA1941" s="11">
        <v>3.1230000000000002</v>
      </c>
    </row>
    <row r="1942" spans="2:53" x14ac:dyDescent="0.2">
      <c r="B1942" s="43">
        <v>1</v>
      </c>
      <c r="C1942" s="73" t="s">
        <v>12265</v>
      </c>
      <c r="AZ1942" s="11" t="s">
        <v>14348</v>
      </c>
      <c r="BA1942" s="11">
        <v>1.254</v>
      </c>
    </row>
    <row r="1943" spans="2:53" x14ac:dyDescent="0.2">
      <c r="B1943" s="43">
        <v>1</v>
      </c>
      <c r="C1943" s="73" t="s">
        <v>12265</v>
      </c>
      <c r="AZ1943" s="11" t="s">
        <v>14348</v>
      </c>
      <c r="BA1943" s="11">
        <v>0.49299999999999999</v>
      </c>
    </row>
    <row r="1944" spans="2:53" x14ac:dyDescent="0.2">
      <c r="B1944" s="43">
        <v>1</v>
      </c>
      <c r="C1944" s="73" t="s">
        <v>12265</v>
      </c>
      <c r="AZ1944" s="11" t="s">
        <v>14348</v>
      </c>
      <c r="BA1944" s="11">
        <v>1.9990000000000001</v>
      </c>
    </row>
    <row r="1945" spans="2:53" x14ac:dyDescent="0.2">
      <c r="B1945" s="43">
        <v>1</v>
      </c>
      <c r="C1945" s="73" t="s">
        <v>12265</v>
      </c>
      <c r="AZ1945" s="11" t="s">
        <v>14348</v>
      </c>
      <c r="BA1945" s="11">
        <v>2.0529999999999999</v>
      </c>
    </row>
    <row r="1946" spans="2:53" x14ac:dyDescent="0.2">
      <c r="B1946" s="43">
        <v>1</v>
      </c>
      <c r="C1946" s="73" t="s">
        <v>12265</v>
      </c>
      <c r="AZ1946" s="11" t="s">
        <v>14348</v>
      </c>
      <c r="BA1946" s="11">
        <v>2.5449999999999999</v>
      </c>
    </row>
    <row r="1947" spans="2:53" x14ac:dyDescent="0.2">
      <c r="B1947" s="43">
        <v>1</v>
      </c>
      <c r="C1947" s="73" t="s">
        <v>12265</v>
      </c>
      <c r="AZ1947" s="11" t="s">
        <v>14348</v>
      </c>
      <c r="BA1947" s="11">
        <v>1.3280000000000001</v>
      </c>
    </row>
    <row r="1948" spans="2:53" x14ac:dyDescent="0.2">
      <c r="B1948" s="43">
        <v>1</v>
      </c>
      <c r="C1948" s="73" t="s">
        <v>12265</v>
      </c>
      <c r="AZ1948" s="11" t="s">
        <v>14348</v>
      </c>
      <c r="BA1948" s="11">
        <v>0.19900000000000001</v>
      </c>
    </row>
    <row r="1949" spans="2:53" x14ac:dyDescent="0.2">
      <c r="B1949" s="43">
        <v>1</v>
      </c>
      <c r="C1949" s="73" t="s">
        <v>12265</v>
      </c>
      <c r="AZ1949" s="11" t="s">
        <v>14348</v>
      </c>
      <c r="BA1949" s="11">
        <v>0.2</v>
      </c>
    </row>
    <row r="1950" spans="2:53" x14ac:dyDescent="0.2">
      <c r="B1950" s="43">
        <v>1</v>
      </c>
      <c r="C1950" s="73" t="s">
        <v>12265</v>
      </c>
      <c r="AZ1950" s="11" t="s">
        <v>14348</v>
      </c>
      <c r="BA1950" s="11">
        <v>-0.06</v>
      </c>
    </row>
    <row r="1951" spans="2:53" x14ac:dyDescent="0.2">
      <c r="B1951" s="43">
        <v>1</v>
      </c>
      <c r="C1951" s="73" t="s">
        <v>12265</v>
      </c>
      <c r="AZ1951" s="11" t="s">
        <v>14348</v>
      </c>
      <c r="BA1951" s="11">
        <v>0.22</v>
      </c>
    </row>
    <row r="1952" spans="2:53" x14ac:dyDescent="0.2">
      <c r="B1952" s="43">
        <v>1</v>
      </c>
      <c r="C1952" s="73" t="s">
        <v>12265</v>
      </c>
      <c r="AZ1952" s="11" t="s">
        <v>14348</v>
      </c>
      <c r="BA1952" s="11">
        <v>0.48499999999999999</v>
      </c>
    </row>
    <row r="1953" spans="2:53" x14ac:dyDescent="0.2">
      <c r="B1953" s="43">
        <v>1</v>
      </c>
      <c r="C1953" s="73" t="s">
        <v>12265</v>
      </c>
      <c r="AZ1953" s="11" t="s">
        <v>14348</v>
      </c>
      <c r="BA1953" s="11">
        <v>5.0000000000000001E-3</v>
      </c>
    </row>
    <row r="1954" spans="2:53" x14ac:dyDescent="0.2">
      <c r="B1954" s="43">
        <v>1</v>
      </c>
      <c r="C1954" s="73" t="s">
        <v>12265</v>
      </c>
      <c r="AZ1954" s="11" t="s">
        <v>14348</v>
      </c>
      <c r="BA1954" s="11">
        <v>0.223</v>
      </c>
    </row>
    <row r="1955" spans="2:53" x14ac:dyDescent="0.2">
      <c r="B1955" s="43">
        <v>1</v>
      </c>
      <c r="C1955" s="73" t="s">
        <v>12265</v>
      </c>
      <c r="AZ1955" s="11" t="s">
        <v>14348</v>
      </c>
      <c r="BA1955" s="11">
        <v>0.26</v>
      </c>
    </row>
    <row r="1956" spans="2:53" x14ac:dyDescent="0.2">
      <c r="B1956" s="43">
        <v>1</v>
      </c>
      <c r="C1956" s="73" t="s">
        <v>12265</v>
      </c>
      <c r="AZ1956" s="11" t="s">
        <v>14348</v>
      </c>
      <c r="BA1956" s="11">
        <v>0.26400000000000001</v>
      </c>
    </row>
    <row r="1957" spans="2:53" x14ac:dyDescent="0.2">
      <c r="B1957" s="43">
        <v>1</v>
      </c>
      <c r="C1957" s="73" t="s">
        <v>12265</v>
      </c>
      <c r="AZ1957" s="11" t="s">
        <v>14348</v>
      </c>
      <c r="BA1957" s="11">
        <v>0.13300000000000001</v>
      </c>
    </row>
    <row r="1958" spans="2:53" x14ac:dyDescent="0.2">
      <c r="B1958" s="43">
        <v>1</v>
      </c>
      <c r="C1958" s="73" t="s">
        <v>12265</v>
      </c>
      <c r="AZ1958" s="11" t="s">
        <v>14348</v>
      </c>
      <c r="BA1958" s="11">
        <v>0.153</v>
      </c>
    </row>
    <row r="1959" spans="2:53" x14ac:dyDescent="0.2">
      <c r="B1959" s="43">
        <v>1</v>
      </c>
      <c r="C1959" s="73" t="s">
        <v>12265</v>
      </c>
      <c r="AZ1959" s="11" t="s">
        <v>14348</v>
      </c>
      <c r="BA1959" s="11">
        <v>0.14099999999999999</v>
      </c>
    </row>
    <row r="1960" spans="2:53" x14ac:dyDescent="0.2">
      <c r="B1960" s="43">
        <v>1</v>
      </c>
      <c r="C1960" s="73" t="s">
        <v>12265</v>
      </c>
      <c r="AZ1960" s="11" t="s">
        <v>14348</v>
      </c>
      <c r="BA1960" s="11">
        <v>0.20699999999999999</v>
      </c>
    </row>
    <row r="1961" spans="2:53" x14ac:dyDescent="0.2">
      <c r="B1961" s="43">
        <v>1</v>
      </c>
      <c r="C1961" s="73" t="s">
        <v>12265</v>
      </c>
      <c r="AZ1961" s="11" t="s">
        <v>14348</v>
      </c>
      <c r="BA1961" s="11">
        <v>4.5999999999999999E-2</v>
      </c>
    </row>
    <row r="1962" spans="2:53" x14ac:dyDescent="0.2">
      <c r="B1962" s="43">
        <v>1</v>
      </c>
      <c r="C1962" s="73" t="s">
        <v>12265</v>
      </c>
      <c r="AZ1962" s="11" t="s">
        <v>14348</v>
      </c>
      <c r="BA1962" s="11">
        <v>0.16800000000000001</v>
      </c>
    </row>
    <row r="1963" spans="2:53" x14ac:dyDescent="0.2">
      <c r="B1963" s="43">
        <v>1</v>
      </c>
      <c r="C1963" s="73" t="s">
        <v>12265</v>
      </c>
      <c r="AZ1963" s="11" t="s">
        <v>14348</v>
      </c>
      <c r="BA1963" s="11">
        <v>7.0999999999999994E-2</v>
      </c>
    </row>
    <row r="1964" spans="2:53" x14ac:dyDescent="0.2">
      <c r="B1964" s="43">
        <v>1</v>
      </c>
      <c r="C1964" s="73" t="s">
        <v>12265</v>
      </c>
      <c r="AZ1964" s="11" t="s">
        <v>14348</v>
      </c>
      <c r="BA1964" s="11">
        <v>0.24299999999999999</v>
      </c>
    </row>
    <row r="1965" spans="2:53" x14ac:dyDescent="0.2">
      <c r="B1965" s="43">
        <v>1</v>
      </c>
      <c r="C1965" s="73" t="s">
        <v>12265</v>
      </c>
      <c r="AZ1965" s="11" t="s">
        <v>14348</v>
      </c>
      <c r="BA1965" s="11">
        <v>0.27900000000000003</v>
      </c>
    </row>
    <row r="1966" spans="2:53" x14ac:dyDescent="0.2">
      <c r="B1966" s="43">
        <v>1</v>
      </c>
      <c r="C1966" s="73" t="s">
        <v>12265</v>
      </c>
      <c r="AZ1966" s="11" t="s">
        <v>14348</v>
      </c>
      <c r="BA1966" s="11">
        <v>0.24199999999999999</v>
      </c>
    </row>
    <row r="1967" spans="2:53" x14ac:dyDescent="0.2">
      <c r="B1967" s="43">
        <v>1</v>
      </c>
      <c r="C1967" s="73" t="s">
        <v>12265</v>
      </c>
      <c r="AZ1967" s="11" t="s">
        <v>14348</v>
      </c>
      <c r="BA1967" s="11">
        <v>0.20200000000000001</v>
      </c>
    </row>
    <row r="1968" spans="2:53" x14ac:dyDescent="0.2">
      <c r="B1968" s="43">
        <v>1</v>
      </c>
      <c r="C1968" s="73" t="s">
        <v>12265</v>
      </c>
      <c r="AZ1968" s="11" t="s">
        <v>14348</v>
      </c>
      <c r="BA1968" s="11">
        <v>0.158</v>
      </c>
    </row>
    <row r="1969" spans="2:53" x14ac:dyDescent="0.2">
      <c r="B1969" s="43">
        <v>1</v>
      </c>
      <c r="C1969" s="73" t="s">
        <v>12265</v>
      </c>
      <c r="AZ1969" s="11" t="s">
        <v>14348</v>
      </c>
      <c r="BA1969" s="11">
        <v>0.60199999999999998</v>
      </c>
    </row>
    <row r="1970" spans="2:53" x14ac:dyDescent="0.2">
      <c r="B1970" s="43">
        <v>1</v>
      </c>
      <c r="C1970" s="73" t="s">
        <v>12265</v>
      </c>
      <c r="AZ1970" s="11" t="s">
        <v>14348</v>
      </c>
      <c r="BA1970" s="11">
        <v>0.52700000000000002</v>
      </c>
    </row>
    <row r="1971" spans="2:53" x14ac:dyDescent="0.2">
      <c r="B1971" s="43">
        <v>1</v>
      </c>
      <c r="C1971" s="73" t="s">
        <v>12265</v>
      </c>
      <c r="AZ1971" s="11" t="s">
        <v>14348</v>
      </c>
      <c r="BA1971" s="11">
        <v>0.69599999999999995</v>
      </c>
    </row>
    <row r="1972" spans="2:53" x14ac:dyDescent="0.2">
      <c r="B1972" s="43">
        <v>1</v>
      </c>
      <c r="C1972" s="73" t="s">
        <v>12265</v>
      </c>
      <c r="AZ1972" s="11" t="s">
        <v>14348</v>
      </c>
      <c r="BA1972" s="11">
        <v>0.58599999999999997</v>
      </c>
    </row>
    <row r="1973" spans="2:53" x14ac:dyDescent="0.2">
      <c r="B1973" s="43">
        <v>1</v>
      </c>
      <c r="C1973" s="73" t="s">
        <v>12265</v>
      </c>
      <c r="AZ1973" s="11" t="s">
        <v>14348</v>
      </c>
      <c r="BA1973" s="11">
        <v>0.222</v>
      </c>
    </row>
    <row r="1974" spans="2:53" x14ac:dyDescent="0.2">
      <c r="B1974" s="43">
        <v>1</v>
      </c>
      <c r="C1974" s="73" t="s">
        <v>12265</v>
      </c>
      <c r="AZ1974" s="11" t="s">
        <v>14350</v>
      </c>
      <c r="BA1974" s="11">
        <v>0.03</v>
      </c>
    </row>
    <row r="1975" spans="2:53" x14ac:dyDescent="0.2">
      <c r="B1975" s="43">
        <v>1</v>
      </c>
      <c r="C1975" s="73" t="s">
        <v>12265</v>
      </c>
      <c r="AZ1975" s="11" t="s">
        <v>14350</v>
      </c>
      <c r="BA1975" s="11">
        <v>-0.22600000000000001</v>
      </c>
    </row>
    <row r="1976" spans="2:53" x14ac:dyDescent="0.2">
      <c r="B1976" s="43">
        <v>1</v>
      </c>
      <c r="C1976" s="73" t="s">
        <v>12265</v>
      </c>
      <c r="AZ1976" s="11" t="s">
        <v>14350</v>
      </c>
      <c r="BA1976" s="11">
        <v>-4.9000000000000002E-2</v>
      </c>
    </row>
    <row r="1977" spans="2:53" x14ac:dyDescent="0.2">
      <c r="B1977" s="43">
        <v>1</v>
      </c>
      <c r="C1977" s="73" t="s">
        <v>12265</v>
      </c>
      <c r="AZ1977" s="11" t="s">
        <v>14350</v>
      </c>
      <c r="BA1977" s="11">
        <v>0.42199999999999999</v>
      </c>
    </row>
    <row r="1978" spans="2:53" x14ac:dyDescent="0.2">
      <c r="B1978" s="43">
        <v>1</v>
      </c>
      <c r="C1978" s="73" t="s">
        <v>12265</v>
      </c>
      <c r="AZ1978" s="11" t="s">
        <v>14350</v>
      </c>
      <c r="BA1978" s="11">
        <v>1.7310000000000001</v>
      </c>
    </row>
    <row r="1979" spans="2:53" x14ac:dyDescent="0.2">
      <c r="B1979" s="43">
        <v>1</v>
      </c>
      <c r="C1979" s="73" t="s">
        <v>12265</v>
      </c>
      <c r="AZ1979" s="11" t="s">
        <v>14350</v>
      </c>
      <c r="BA1979" s="11">
        <v>-0.31900000000000001</v>
      </c>
    </row>
    <row r="1980" spans="2:53" x14ac:dyDescent="0.2">
      <c r="B1980" s="43">
        <v>1</v>
      </c>
      <c r="C1980" s="73" t="s">
        <v>12265</v>
      </c>
      <c r="AZ1980" s="11" t="s">
        <v>14350</v>
      </c>
      <c r="BA1980" s="11">
        <v>-1.395</v>
      </c>
    </row>
    <row r="1981" spans="2:53" x14ac:dyDescent="0.2">
      <c r="B1981" s="43">
        <v>1</v>
      </c>
      <c r="C1981" s="73" t="s">
        <v>12265</v>
      </c>
      <c r="AZ1981" s="11" t="s">
        <v>14350</v>
      </c>
      <c r="BA1981" s="11">
        <v>0.26</v>
      </c>
    </row>
    <row r="1982" spans="2:53" x14ac:dyDescent="0.2">
      <c r="B1982" s="43">
        <v>1</v>
      </c>
      <c r="C1982" s="73" t="s">
        <v>12265</v>
      </c>
      <c r="AZ1982" s="11" t="s">
        <v>14350</v>
      </c>
      <c r="BA1982" s="11">
        <v>0.29199999999999998</v>
      </c>
    </row>
    <row r="1983" spans="2:53" x14ac:dyDescent="0.2">
      <c r="B1983" s="43">
        <v>1</v>
      </c>
      <c r="C1983" s="73" t="s">
        <v>12265</v>
      </c>
      <c r="AZ1983" s="11" t="s">
        <v>14350</v>
      </c>
      <c r="BA1983" s="11">
        <v>0.26100000000000001</v>
      </c>
    </row>
    <row r="1984" spans="2:53" x14ac:dyDescent="0.2">
      <c r="B1984" s="43">
        <v>1</v>
      </c>
      <c r="C1984" s="73" t="s">
        <v>12265</v>
      </c>
      <c r="AZ1984" s="11" t="s">
        <v>14350</v>
      </c>
      <c r="BA1984" s="11">
        <v>0.104</v>
      </c>
    </row>
    <row r="1985" spans="2:53" x14ac:dyDescent="0.2">
      <c r="B1985" s="43">
        <v>1</v>
      </c>
      <c r="C1985" s="73" t="s">
        <v>12265</v>
      </c>
      <c r="AZ1985" s="11" t="s">
        <v>14350</v>
      </c>
      <c r="BA1985" s="11">
        <v>-0.16300000000000001</v>
      </c>
    </row>
    <row r="1986" spans="2:53" x14ac:dyDescent="0.2">
      <c r="B1986" s="43">
        <v>1</v>
      </c>
      <c r="C1986" s="73" t="s">
        <v>12265</v>
      </c>
      <c r="AZ1986" s="11" t="s">
        <v>14350</v>
      </c>
      <c r="BA1986" s="11">
        <v>0.39400000000000002</v>
      </c>
    </row>
    <row r="1987" spans="2:53" x14ac:dyDescent="0.2">
      <c r="B1987" s="43">
        <v>1</v>
      </c>
      <c r="C1987" s="73" t="s">
        <v>12265</v>
      </c>
      <c r="AZ1987" s="11" t="s">
        <v>14350</v>
      </c>
      <c r="BA1987" s="11">
        <v>8.5999999999999993E-2</v>
      </c>
    </row>
    <row r="1988" spans="2:53" x14ac:dyDescent="0.2">
      <c r="B1988" s="43">
        <v>1</v>
      </c>
      <c r="C1988" s="73" t="s">
        <v>12265</v>
      </c>
      <c r="AZ1988" s="11" t="s">
        <v>14350</v>
      </c>
      <c r="BA1988" s="11">
        <v>0.45900000000000002</v>
      </c>
    </row>
    <row r="1989" spans="2:53" x14ac:dyDescent="0.2">
      <c r="B1989" s="43">
        <v>1</v>
      </c>
      <c r="C1989" s="73" t="s">
        <v>12265</v>
      </c>
      <c r="AZ1989" s="11" t="s">
        <v>14350</v>
      </c>
      <c r="BA1989" s="11" t="s">
        <v>12145</v>
      </c>
    </row>
    <row r="1990" spans="2:53" x14ac:dyDescent="0.2">
      <c r="B1990" s="43">
        <v>1</v>
      </c>
      <c r="C1990" s="73" t="s">
        <v>12265</v>
      </c>
      <c r="AZ1990" s="11" t="s">
        <v>14350</v>
      </c>
      <c r="BA1990" s="11" t="s">
        <v>12145</v>
      </c>
    </row>
    <row r="1991" spans="2:53" x14ac:dyDescent="0.2">
      <c r="B1991" s="43">
        <v>1</v>
      </c>
      <c r="C1991" s="73" t="s">
        <v>12265</v>
      </c>
      <c r="AZ1991" s="11" t="s">
        <v>14350</v>
      </c>
      <c r="BA1991" s="11">
        <v>0.48799999999999999</v>
      </c>
    </row>
    <row r="1992" spans="2:53" x14ac:dyDescent="0.2">
      <c r="B1992" s="43">
        <v>1</v>
      </c>
      <c r="C1992" s="73" t="s">
        <v>12265</v>
      </c>
      <c r="AZ1992" s="11" t="s">
        <v>14350</v>
      </c>
      <c r="BA1992" s="11">
        <v>-0.71799999999999997</v>
      </c>
    </row>
    <row r="1993" spans="2:53" x14ac:dyDescent="0.2">
      <c r="B1993" s="43">
        <v>1</v>
      </c>
      <c r="C1993" s="73" t="s">
        <v>12265</v>
      </c>
      <c r="AZ1993" s="11" t="s">
        <v>14350</v>
      </c>
      <c r="BA1993" s="11">
        <v>4.8000000000000001E-2</v>
      </c>
    </row>
    <row r="1994" spans="2:53" x14ac:dyDescent="0.2">
      <c r="B1994" s="43">
        <v>1</v>
      </c>
      <c r="C1994" s="73" t="s">
        <v>12265</v>
      </c>
      <c r="AZ1994" s="11" t="s">
        <v>14350</v>
      </c>
      <c r="BA1994" s="11">
        <v>-0.28699999999999998</v>
      </c>
    </row>
    <row r="1995" spans="2:53" x14ac:dyDescent="0.2">
      <c r="B1995" s="43">
        <v>1</v>
      </c>
      <c r="C1995" s="73" t="s">
        <v>12265</v>
      </c>
      <c r="AZ1995" s="11" t="s">
        <v>14350</v>
      </c>
      <c r="BA1995" s="11">
        <v>-0.38900000000000001</v>
      </c>
    </row>
    <row r="1996" spans="2:53" x14ac:dyDescent="0.2">
      <c r="B1996" s="43">
        <v>1</v>
      </c>
      <c r="C1996" s="73" t="s">
        <v>12265</v>
      </c>
      <c r="AZ1996" s="11" t="s">
        <v>14350</v>
      </c>
      <c r="BA1996" s="11">
        <v>-0.20699999999999999</v>
      </c>
    </row>
    <row r="1997" spans="2:53" x14ac:dyDescent="0.2">
      <c r="B1997" s="43">
        <v>1</v>
      </c>
      <c r="C1997" s="73" t="s">
        <v>12265</v>
      </c>
      <c r="AZ1997" s="11" t="s">
        <v>14350</v>
      </c>
      <c r="BA1997" s="11">
        <v>-0.25800000000000001</v>
      </c>
    </row>
    <row r="1998" spans="2:53" x14ac:dyDescent="0.2">
      <c r="B1998" s="43">
        <v>1</v>
      </c>
      <c r="C1998" s="73" t="s">
        <v>12265</v>
      </c>
      <c r="AZ1998" s="11" t="s">
        <v>14350</v>
      </c>
      <c r="BA1998" s="11">
        <v>0.80400000000000005</v>
      </c>
    </row>
    <row r="1999" spans="2:53" x14ac:dyDescent="0.2">
      <c r="B1999" s="43">
        <v>1</v>
      </c>
      <c r="C1999" s="73" t="s">
        <v>12265</v>
      </c>
      <c r="AZ1999" s="11" t="s">
        <v>14350</v>
      </c>
      <c r="BA1999" s="11">
        <v>-3.1E-2</v>
      </c>
    </row>
    <row r="2000" spans="2:53" x14ac:dyDescent="0.2">
      <c r="B2000" s="43">
        <v>1</v>
      </c>
      <c r="C2000" s="73" t="s">
        <v>12265</v>
      </c>
      <c r="AZ2000" s="11" t="s">
        <v>14350</v>
      </c>
      <c r="BA2000" s="11">
        <v>-0.17199999999999999</v>
      </c>
    </row>
    <row r="2001" spans="2:53" x14ac:dyDescent="0.2">
      <c r="B2001" s="43">
        <v>1</v>
      </c>
      <c r="C2001" s="73" t="s">
        <v>12265</v>
      </c>
      <c r="AZ2001" s="11" t="s">
        <v>14350</v>
      </c>
      <c r="BA2001" s="11">
        <v>-0.28299999999999997</v>
      </c>
    </row>
    <row r="2002" spans="2:53" x14ac:dyDescent="0.2">
      <c r="B2002" s="43">
        <v>1</v>
      </c>
      <c r="C2002" s="73" t="s">
        <v>12265</v>
      </c>
      <c r="AZ2002" s="11" t="s">
        <v>14350</v>
      </c>
      <c r="BA2002" s="11">
        <v>0.42699999999999999</v>
      </c>
    </row>
    <row r="2003" spans="2:53" x14ac:dyDescent="0.2">
      <c r="B2003" s="43">
        <v>1</v>
      </c>
      <c r="C2003" s="73" t="s">
        <v>12265</v>
      </c>
      <c r="AZ2003" s="11" t="s">
        <v>14350</v>
      </c>
      <c r="BA2003" s="11">
        <v>2.0830000000000002</v>
      </c>
    </row>
    <row r="2004" spans="2:53" x14ac:dyDescent="0.2">
      <c r="B2004" s="43">
        <v>1</v>
      </c>
      <c r="C2004" s="73" t="s">
        <v>12265</v>
      </c>
      <c r="AZ2004" s="11" t="s">
        <v>14350</v>
      </c>
      <c r="BA2004" s="11">
        <v>-0.128</v>
      </c>
    </row>
    <row r="2005" spans="2:53" x14ac:dyDescent="0.2">
      <c r="B2005" s="43">
        <v>1</v>
      </c>
      <c r="C2005" s="73" t="s">
        <v>12265</v>
      </c>
      <c r="AZ2005" s="11" t="s">
        <v>14350</v>
      </c>
      <c r="BA2005" s="11">
        <v>-0.69799999999999995</v>
      </c>
    </row>
    <row r="2006" spans="2:53" x14ac:dyDescent="0.2">
      <c r="B2006" s="43">
        <v>1</v>
      </c>
      <c r="C2006" s="73" t="s">
        <v>12265</v>
      </c>
      <c r="AZ2006" s="11" t="s">
        <v>14350</v>
      </c>
      <c r="BA2006" s="11">
        <v>-0.245</v>
      </c>
    </row>
    <row r="2007" spans="2:53" x14ac:dyDescent="0.2">
      <c r="B2007" s="43">
        <v>1</v>
      </c>
      <c r="C2007" s="73" t="s">
        <v>12265</v>
      </c>
      <c r="AZ2007" s="11" t="s">
        <v>14350</v>
      </c>
      <c r="BA2007" s="11">
        <v>0.68200000000000005</v>
      </c>
    </row>
    <row r="2008" spans="2:53" x14ac:dyDescent="0.2">
      <c r="B2008" s="43">
        <v>1</v>
      </c>
      <c r="C2008" s="73" t="s">
        <v>12265</v>
      </c>
      <c r="AZ2008" s="11" t="s">
        <v>14350</v>
      </c>
      <c r="BA2008" s="11">
        <v>1.6779999999999999</v>
      </c>
    </row>
    <row r="2009" spans="2:53" x14ac:dyDescent="0.2">
      <c r="B2009" s="43">
        <v>1</v>
      </c>
      <c r="C2009" s="73" t="s">
        <v>12265</v>
      </c>
      <c r="AZ2009" s="11" t="s">
        <v>14350</v>
      </c>
      <c r="BA2009" s="11">
        <v>-0.504</v>
      </c>
    </row>
    <row r="2010" spans="2:53" x14ac:dyDescent="0.2">
      <c r="B2010" s="43">
        <v>1</v>
      </c>
      <c r="C2010" s="73" t="s">
        <v>12265</v>
      </c>
      <c r="AZ2010" s="11" t="s">
        <v>14350</v>
      </c>
      <c r="BA2010" s="11">
        <v>-2.0099999999999998</v>
      </c>
    </row>
    <row r="2011" spans="2:53" x14ac:dyDescent="0.2">
      <c r="B2011" s="43">
        <v>1</v>
      </c>
      <c r="C2011" s="73" t="s">
        <v>12265</v>
      </c>
      <c r="AZ2011" s="11" t="s">
        <v>14350</v>
      </c>
      <c r="BA2011" s="11">
        <v>-5.8000000000000003E-2</v>
      </c>
    </row>
    <row r="2012" spans="2:53" x14ac:dyDescent="0.2">
      <c r="B2012" s="43">
        <v>1</v>
      </c>
      <c r="C2012" s="73" t="s">
        <v>12265</v>
      </c>
      <c r="AZ2012" s="11" t="s">
        <v>14350</v>
      </c>
      <c r="BA2012" s="11">
        <v>0.76700000000000002</v>
      </c>
    </row>
    <row r="2013" spans="2:53" x14ac:dyDescent="0.2">
      <c r="B2013" s="43">
        <v>1</v>
      </c>
      <c r="C2013" s="73" t="s">
        <v>12265</v>
      </c>
      <c r="AZ2013" s="11" t="s">
        <v>14350</v>
      </c>
      <c r="BA2013" s="11">
        <v>2.633</v>
      </c>
    </row>
    <row r="2014" spans="2:53" x14ac:dyDescent="0.2">
      <c r="B2014" s="43">
        <v>1</v>
      </c>
      <c r="C2014" s="73" t="s">
        <v>12265</v>
      </c>
      <c r="AZ2014" s="11" t="s">
        <v>14350</v>
      </c>
      <c r="BA2014" s="11" t="s">
        <v>12145</v>
      </c>
    </row>
    <row r="2015" spans="2:53" x14ac:dyDescent="0.2">
      <c r="B2015" s="43">
        <v>1</v>
      </c>
      <c r="C2015" s="73" t="s">
        <v>12265</v>
      </c>
      <c r="AZ2015" s="11" t="s">
        <v>14350</v>
      </c>
      <c r="BA2015" s="11" t="s">
        <v>12145</v>
      </c>
    </row>
    <row r="2016" spans="2:53" x14ac:dyDescent="0.2">
      <c r="B2016" s="43">
        <v>1</v>
      </c>
      <c r="C2016" s="73" t="s">
        <v>12265</v>
      </c>
      <c r="AZ2016" s="11" t="s">
        <v>14350</v>
      </c>
      <c r="BA2016" s="11" t="s">
        <v>12145</v>
      </c>
    </row>
    <row r="2017" spans="2:53" x14ac:dyDescent="0.2">
      <c r="B2017" s="43">
        <v>1</v>
      </c>
      <c r="C2017" s="73" t="s">
        <v>12265</v>
      </c>
      <c r="AZ2017" s="11" t="s">
        <v>14350</v>
      </c>
      <c r="BA2017" s="11" t="s">
        <v>12145</v>
      </c>
    </row>
    <row r="2018" spans="2:53" x14ac:dyDescent="0.2">
      <c r="B2018" s="43">
        <v>1</v>
      </c>
      <c r="C2018" s="73" t="s">
        <v>12265</v>
      </c>
      <c r="AZ2018" s="11" t="s">
        <v>14350</v>
      </c>
      <c r="BA2018" s="11">
        <v>-1.2330000000000001</v>
      </c>
    </row>
    <row r="2019" spans="2:53" x14ac:dyDescent="0.2">
      <c r="B2019" s="43">
        <v>1</v>
      </c>
      <c r="C2019" s="73" t="s">
        <v>12265</v>
      </c>
      <c r="AZ2019" s="11" t="s">
        <v>14350</v>
      </c>
      <c r="BA2019" s="11" t="s">
        <v>12145</v>
      </c>
    </row>
    <row r="2020" spans="2:53" x14ac:dyDescent="0.2">
      <c r="B2020" s="43">
        <v>1</v>
      </c>
      <c r="C2020" s="73" t="s">
        <v>12265</v>
      </c>
      <c r="AZ2020" s="11" t="s">
        <v>14350</v>
      </c>
      <c r="BA2020" s="11" t="s">
        <v>12145</v>
      </c>
    </row>
    <row r="2021" spans="2:53" x14ac:dyDescent="0.2">
      <c r="B2021" s="43">
        <v>1</v>
      </c>
      <c r="C2021" s="73" t="s">
        <v>12265</v>
      </c>
      <c r="AZ2021" s="11" t="s">
        <v>14350</v>
      </c>
      <c r="BA2021" s="11">
        <v>-0.34699999999999998</v>
      </c>
    </row>
    <row r="2022" spans="2:53" x14ac:dyDescent="0.2">
      <c r="B2022" s="43">
        <v>1</v>
      </c>
      <c r="C2022" s="73" t="s">
        <v>12265</v>
      </c>
      <c r="AZ2022" s="11" t="s">
        <v>14350</v>
      </c>
      <c r="BA2022" s="11">
        <v>-0.16500000000000001</v>
      </c>
    </row>
    <row r="2023" spans="2:53" x14ac:dyDescent="0.2">
      <c r="B2023" s="43">
        <v>1</v>
      </c>
      <c r="C2023" s="73" t="s">
        <v>12265</v>
      </c>
      <c r="AZ2023" s="11" t="s">
        <v>14350</v>
      </c>
      <c r="BA2023" s="11">
        <v>1.4990000000000001</v>
      </c>
    </row>
    <row r="2024" spans="2:53" x14ac:dyDescent="0.2">
      <c r="B2024" s="43">
        <v>1</v>
      </c>
      <c r="C2024" s="73" t="s">
        <v>12265</v>
      </c>
      <c r="AZ2024" s="11" t="s">
        <v>14350</v>
      </c>
      <c r="BA2024" s="11" t="s">
        <v>12145</v>
      </c>
    </row>
    <row r="2025" spans="2:53" x14ac:dyDescent="0.2">
      <c r="B2025" s="43">
        <v>1</v>
      </c>
      <c r="C2025" s="73" t="s">
        <v>12265</v>
      </c>
      <c r="AZ2025" s="11" t="s">
        <v>14350</v>
      </c>
      <c r="BA2025" s="11" t="s">
        <v>12145</v>
      </c>
    </row>
    <row r="2026" spans="2:53" x14ac:dyDescent="0.2">
      <c r="B2026" s="43">
        <v>1</v>
      </c>
      <c r="C2026" s="73" t="s">
        <v>12265</v>
      </c>
      <c r="AZ2026" s="11" t="s">
        <v>14350</v>
      </c>
      <c r="BA2026" s="11">
        <v>-1.157</v>
      </c>
    </row>
    <row r="2027" spans="2:53" x14ac:dyDescent="0.2">
      <c r="B2027" s="43">
        <v>1</v>
      </c>
      <c r="C2027" s="73" t="s">
        <v>12265</v>
      </c>
      <c r="AZ2027" s="11" t="s">
        <v>14350</v>
      </c>
      <c r="BA2027" s="11">
        <v>2.3E-2</v>
      </c>
    </row>
    <row r="2028" spans="2:53" x14ac:dyDescent="0.2">
      <c r="B2028" s="43">
        <v>1</v>
      </c>
      <c r="C2028" s="73" t="s">
        <v>12265</v>
      </c>
      <c r="AZ2028" s="11" t="s">
        <v>14350</v>
      </c>
      <c r="BA2028" s="11">
        <v>0.625</v>
      </c>
    </row>
    <row r="2029" spans="2:53" x14ac:dyDescent="0.2">
      <c r="B2029" s="43">
        <v>1</v>
      </c>
      <c r="C2029" s="73" t="s">
        <v>12265</v>
      </c>
      <c r="AZ2029" s="11" t="s">
        <v>14350</v>
      </c>
      <c r="BA2029" s="11" t="s">
        <v>12145</v>
      </c>
    </row>
    <row r="2030" spans="2:53" x14ac:dyDescent="0.2">
      <c r="B2030" s="43">
        <v>1</v>
      </c>
      <c r="C2030" s="73" t="s">
        <v>12265</v>
      </c>
      <c r="AZ2030" s="11" t="s">
        <v>14350</v>
      </c>
      <c r="BA2030" s="11" t="s">
        <v>12145</v>
      </c>
    </row>
    <row r="2031" spans="2:53" x14ac:dyDescent="0.2">
      <c r="B2031" s="43">
        <v>1</v>
      </c>
      <c r="C2031" s="73" t="s">
        <v>12265</v>
      </c>
      <c r="AZ2031" s="11" t="s">
        <v>14350</v>
      </c>
      <c r="BA2031" s="11" t="s">
        <v>12145</v>
      </c>
    </row>
    <row r="2032" spans="2:53" x14ac:dyDescent="0.2">
      <c r="B2032" s="43">
        <v>1</v>
      </c>
      <c r="C2032" s="73" t="s">
        <v>12265</v>
      </c>
      <c r="AZ2032" s="11" t="s">
        <v>14350</v>
      </c>
      <c r="BA2032" s="11">
        <v>0.313</v>
      </c>
    </row>
    <row r="2033" spans="2:53" x14ac:dyDescent="0.2">
      <c r="B2033" s="43">
        <v>1</v>
      </c>
      <c r="C2033" s="73" t="s">
        <v>12265</v>
      </c>
      <c r="AZ2033" s="11" t="s">
        <v>14350</v>
      </c>
      <c r="BA2033" s="11">
        <v>0.755</v>
      </c>
    </row>
    <row r="2034" spans="2:53" x14ac:dyDescent="0.2">
      <c r="B2034" s="43">
        <v>1</v>
      </c>
      <c r="C2034" s="73" t="s">
        <v>12265</v>
      </c>
      <c r="AZ2034" s="11" t="s">
        <v>14350</v>
      </c>
      <c r="BA2034" s="11" t="s">
        <v>12145</v>
      </c>
    </row>
    <row r="2035" spans="2:53" x14ac:dyDescent="0.2">
      <c r="B2035" s="43">
        <v>1</v>
      </c>
      <c r="C2035" s="73" t="s">
        <v>12265</v>
      </c>
      <c r="AZ2035" s="11" t="s">
        <v>14350</v>
      </c>
      <c r="BA2035" s="11" t="s">
        <v>12145</v>
      </c>
    </row>
    <row r="2036" spans="2:53" x14ac:dyDescent="0.2">
      <c r="B2036" s="43">
        <v>1</v>
      </c>
      <c r="C2036" s="73" t="s">
        <v>12265</v>
      </c>
      <c r="AZ2036" s="11" t="s">
        <v>14350</v>
      </c>
      <c r="BA2036" s="11">
        <v>0.94599999999999995</v>
      </c>
    </row>
    <row r="2037" spans="2:53" x14ac:dyDescent="0.2">
      <c r="B2037" s="43">
        <v>1</v>
      </c>
      <c r="C2037" s="73" t="s">
        <v>12265</v>
      </c>
      <c r="AZ2037" s="11" t="s">
        <v>14350</v>
      </c>
      <c r="BA2037" s="11">
        <v>-0.76200000000000001</v>
      </c>
    </row>
    <row r="2038" spans="2:53" x14ac:dyDescent="0.2">
      <c r="B2038" s="43">
        <v>1</v>
      </c>
      <c r="C2038" s="73" t="s">
        <v>12265</v>
      </c>
      <c r="AZ2038" s="11" t="s">
        <v>14350</v>
      </c>
      <c r="BA2038" s="11">
        <v>-0.249</v>
      </c>
    </row>
    <row r="2039" spans="2:53" x14ac:dyDescent="0.2">
      <c r="B2039" s="43">
        <v>1</v>
      </c>
      <c r="C2039" s="73" t="s">
        <v>12265</v>
      </c>
      <c r="AZ2039" s="11" t="s">
        <v>14350</v>
      </c>
      <c r="BA2039" s="11" t="s">
        <v>12145</v>
      </c>
    </row>
    <row r="2040" spans="2:53" x14ac:dyDescent="0.2">
      <c r="B2040" s="43">
        <v>1</v>
      </c>
      <c r="C2040" s="73" t="s">
        <v>12265</v>
      </c>
      <c r="AZ2040" s="11" t="s">
        <v>14350</v>
      </c>
      <c r="BA2040" s="11" t="s">
        <v>12145</v>
      </c>
    </row>
    <row r="2041" spans="2:53" x14ac:dyDescent="0.2">
      <c r="B2041" s="43">
        <v>1</v>
      </c>
      <c r="C2041" s="73" t="s">
        <v>12265</v>
      </c>
      <c r="AZ2041" s="11" t="s">
        <v>14350</v>
      </c>
      <c r="BA2041" s="11">
        <v>-0.56699999999999995</v>
      </c>
    </row>
    <row r="2042" spans="2:53" x14ac:dyDescent="0.2">
      <c r="B2042" s="43">
        <v>1</v>
      </c>
      <c r="C2042" s="73" t="s">
        <v>12265</v>
      </c>
      <c r="AZ2042" s="11" t="s">
        <v>14350</v>
      </c>
      <c r="BA2042" s="11">
        <v>-0.20100000000000001</v>
      </c>
    </row>
    <row r="2043" spans="2:53" x14ac:dyDescent="0.2">
      <c r="B2043" s="43">
        <v>1</v>
      </c>
      <c r="C2043" s="73" t="s">
        <v>12265</v>
      </c>
      <c r="AZ2043" s="11" t="s">
        <v>14350</v>
      </c>
      <c r="BA2043" s="11">
        <v>1.202</v>
      </c>
    </row>
    <row r="2044" spans="2:53" x14ac:dyDescent="0.2">
      <c r="B2044" s="43">
        <v>1</v>
      </c>
      <c r="C2044" s="73" t="s">
        <v>12265</v>
      </c>
      <c r="AZ2044" s="11" t="s">
        <v>14350</v>
      </c>
      <c r="BA2044" s="11">
        <v>0.182</v>
      </c>
    </row>
    <row r="2045" spans="2:53" x14ac:dyDescent="0.2">
      <c r="B2045" s="43">
        <v>1</v>
      </c>
      <c r="C2045" s="73" t="s">
        <v>12265</v>
      </c>
      <c r="AZ2045" s="11" t="s">
        <v>14350</v>
      </c>
      <c r="BA2045" s="11">
        <v>0.27400000000000002</v>
      </c>
    </row>
    <row r="2046" spans="2:53" x14ac:dyDescent="0.2">
      <c r="B2046" s="43">
        <v>1</v>
      </c>
      <c r="C2046" s="73" t="s">
        <v>12265</v>
      </c>
      <c r="AZ2046" s="11" t="s">
        <v>14350</v>
      </c>
      <c r="BA2046" s="11">
        <v>0.24099999999999999</v>
      </c>
    </row>
    <row r="2047" spans="2:53" x14ac:dyDescent="0.2">
      <c r="B2047" s="43">
        <v>1</v>
      </c>
      <c r="C2047" s="73" t="s">
        <v>12265</v>
      </c>
      <c r="AZ2047" s="11" t="s">
        <v>14350</v>
      </c>
      <c r="BA2047" s="11">
        <v>7.0000000000000001E-3</v>
      </c>
    </row>
    <row r="2048" spans="2:53" x14ac:dyDescent="0.2">
      <c r="B2048" s="43">
        <v>1</v>
      </c>
      <c r="C2048" s="73" t="s">
        <v>12265</v>
      </c>
      <c r="AZ2048" s="11" t="s">
        <v>14350</v>
      </c>
      <c r="BA2048" s="11">
        <v>0.38900000000000001</v>
      </c>
    </row>
    <row r="2049" spans="2:53" x14ac:dyDescent="0.2">
      <c r="B2049" s="43">
        <v>1</v>
      </c>
      <c r="C2049" s="73" t="s">
        <v>12265</v>
      </c>
      <c r="AZ2049" s="11" t="s">
        <v>14350</v>
      </c>
      <c r="BA2049" s="11">
        <v>1.609</v>
      </c>
    </row>
    <row r="2050" spans="2:53" x14ac:dyDescent="0.2">
      <c r="B2050" s="43">
        <v>1</v>
      </c>
      <c r="C2050" s="73" t="s">
        <v>12265</v>
      </c>
      <c r="AZ2050" s="11" t="s">
        <v>14350</v>
      </c>
      <c r="BA2050" s="11">
        <v>2.3439999999999999</v>
      </c>
    </row>
    <row r="2051" spans="2:53" x14ac:dyDescent="0.2">
      <c r="B2051" s="43">
        <v>1</v>
      </c>
      <c r="C2051" s="73" t="s">
        <v>12265</v>
      </c>
      <c r="AZ2051" s="11" t="s">
        <v>14350</v>
      </c>
      <c r="BA2051" s="11">
        <v>1.145</v>
      </c>
    </row>
    <row r="2052" spans="2:53" x14ac:dyDescent="0.2">
      <c r="B2052" s="43">
        <v>1</v>
      </c>
      <c r="C2052" s="73" t="s">
        <v>12265</v>
      </c>
      <c r="AZ2052" s="11" t="s">
        <v>14350</v>
      </c>
      <c r="BA2052" s="11">
        <v>1.2709999999999999</v>
      </c>
    </row>
    <row r="2053" spans="2:53" x14ac:dyDescent="0.2">
      <c r="B2053" s="43">
        <v>1</v>
      </c>
      <c r="C2053" s="73" t="s">
        <v>12265</v>
      </c>
      <c r="AZ2053" s="11" t="s">
        <v>14350</v>
      </c>
      <c r="BA2053" s="11">
        <v>1.8460000000000001</v>
      </c>
    </row>
    <row r="2054" spans="2:53" x14ac:dyDescent="0.2">
      <c r="B2054" s="43">
        <v>1</v>
      </c>
      <c r="C2054" s="73" t="s">
        <v>12265</v>
      </c>
      <c r="AZ2054" s="11" t="s">
        <v>14350</v>
      </c>
      <c r="BA2054" s="11" t="s">
        <v>12145</v>
      </c>
    </row>
    <row r="2055" spans="2:53" x14ac:dyDescent="0.2">
      <c r="B2055" s="43">
        <v>1</v>
      </c>
      <c r="C2055" s="73" t="s">
        <v>12265</v>
      </c>
      <c r="AZ2055" s="11" t="s">
        <v>14350</v>
      </c>
      <c r="BA2055" s="11" t="s">
        <v>12145</v>
      </c>
    </row>
    <row r="2056" spans="2:53" x14ac:dyDescent="0.2">
      <c r="B2056" s="43">
        <v>1</v>
      </c>
      <c r="C2056" s="73" t="s">
        <v>12265</v>
      </c>
      <c r="AZ2056" s="11" t="s">
        <v>14350</v>
      </c>
      <c r="BA2056" s="11" t="s">
        <v>12145</v>
      </c>
    </row>
    <row r="2057" spans="2:53" x14ac:dyDescent="0.2">
      <c r="B2057" s="43">
        <v>1</v>
      </c>
      <c r="C2057" s="73" t="s">
        <v>12265</v>
      </c>
      <c r="AZ2057" s="11" t="s">
        <v>14350</v>
      </c>
      <c r="BA2057" s="11" t="s">
        <v>12145</v>
      </c>
    </row>
    <row r="2058" spans="2:53" x14ac:dyDescent="0.2">
      <c r="B2058" s="43">
        <v>1</v>
      </c>
      <c r="C2058" s="73" t="s">
        <v>12265</v>
      </c>
      <c r="AZ2058" s="11" t="s">
        <v>14350</v>
      </c>
      <c r="BA2058" s="11">
        <v>1.177</v>
      </c>
    </row>
    <row r="2059" spans="2:53" x14ac:dyDescent="0.2">
      <c r="B2059" s="43">
        <v>1</v>
      </c>
      <c r="C2059" s="73" t="s">
        <v>12265</v>
      </c>
      <c r="AZ2059" s="11" t="s">
        <v>14350</v>
      </c>
      <c r="BA2059" s="11">
        <v>2.2240000000000002</v>
      </c>
    </row>
    <row r="2060" spans="2:53" x14ac:dyDescent="0.2">
      <c r="B2060" s="43">
        <v>1</v>
      </c>
      <c r="C2060" s="73" t="s">
        <v>12265</v>
      </c>
      <c r="AZ2060" s="11" t="s">
        <v>14350</v>
      </c>
      <c r="BA2060" s="11">
        <v>2.6469999999999998</v>
      </c>
    </row>
    <row r="2061" spans="2:53" x14ac:dyDescent="0.2">
      <c r="B2061" s="43">
        <v>1</v>
      </c>
      <c r="C2061" s="73" t="s">
        <v>12265</v>
      </c>
      <c r="AZ2061" s="11" t="s">
        <v>14350</v>
      </c>
      <c r="BA2061" s="11">
        <v>2.4500000000000002</v>
      </c>
    </row>
    <row r="2062" spans="2:53" x14ac:dyDescent="0.2">
      <c r="B2062" s="43">
        <v>1</v>
      </c>
      <c r="C2062" s="73" t="s">
        <v>12265</v>
      </c>
      <c r="AZ2062" s="11" t="s">
        <v>14350</v>
      </c>
      <c r="BA2062" s="11">
        <v>1.462</v>
      </c>
    </row>
    <row r="2063" spans="2:53" x14ac:dyDescent="0.2">
      <c r="B2063" s="43">
        <v>1</v>
      </c>
      <c r="C2063" s="73" t="s">
        <v>12265</v>
      </c>
      <c r="AZ2063" s="11" t="s">
        <v>14350</v>
      </c>
      <c r="BA2063" s="11">
        <v>2.032</v>
      </c>
    </row>
    <row r="2064" spans="2:53" x14ac:dyDescent="0.2">
      <c r="B2064" s="43">
        <v>1</v>
      </c>
      <c r="C2064" s="73" t="s">
        <v>12265</v>
      </c>
      <c r="AZ2064" s="11" t="s">
        <v>14350</v>
      </c>
      <c r="BA2064" s="11">
        <v>4.5999999999999999E-2</v>
      </c>
    </row>
    <row r="2065" spans="2:53" x14ac:dyDescent="0.2">
      <c r="B2065" s="43">
        <v>1</v>
      </c>
      <c r="C2065" s="73" t="s">
        <v>12265</v>
      </c>
      <c r="AZ2065" s="11" t="s">
        <v>14350</v>
      </c>
      <c r="BA2065" s="11">
        <v>-0.63900000000000001</v>
      </c>
    </row>
    <row r="2066" spans="2:53" x14ac:dyDescent="0.2">
      <c r="B2066" s="43">
        <v>1</v>
      </c>
      <c r="C2066" s="73" t="s">
        <v>12265</v>
      </c>
      <c r="AZ2066" s="11" t="s">
        <v>14350</v>
      </c>
      <c r="BA2066" s="11">
        <v>0.86799999999999999</v>
      </c>
    </row>
    <row r="2067" spans="2:53" x14ac:dyDescent="0.2">
      <c r="B2067" s="43">
        <v>1</v>
      </c>
      <c r="C2067" s="73" t="s">
        <v>12265</v>
      </c>
      <c r="AZ2067" s="11" t="s">
        <v>14350</v>
      </c>
      <c r="BA2067" s="11">
        <v>-8.5000000000000006E-2</v>
      </c>
    </row>
    <row r="2068" spans="2:53" x14ac:dyDescent="0.2">
      <c r="B2068" s="43">
        <v>1</v>
      </c>
      <c r="C2068" s="73" t="s">
        <v>12265</v>
      </c>
      <c r="AZ2068" s="11" t="s">
        <v>14350</v>
      </c>
      <c r="BA2068" s="11">
        <v>1.38</v>
      </c>
    </row>
    <row r="2069" spans="2:53" x14ac:dyDescent="0.2">
      <c r="B2069" s="43">
        <v>1</v>
      </c>
      <c r="C2069" s="73" t="s">
        <v>12265</v>
      </c>
      <c r="AZ2069" s="11" t="s">
        <v>14350</v>
      </c>
      <c r="BA2069" s="11">
        <v>1.556</v>
      </c>
    </row>
    <row r="2070" spans="2:53" x14ac:dyDescent="0.2">
      <c r="B2070" s="43">
        <v>1</v>
      </c>
      <c r="C2070" s="73" t="s">
        <v>12265</v>
      </c>
      <c r="AZ2070" s="11" t="s">
        <v>14350</v>
      </c>
      <c r="BA2070" s="11">
        <v>1.97</v>
      </c>
    </row>
    <row r="2071" spans="2:53" x14ac:dyDescent="0.2">
      <c r="B2071" s="43">
        <v>1</v>
      </c>
      <c r="C2071" s="73" t="s">
        <v>12265</v>
      </c>
      <c r="AZ2071" s="11" t="s">
        <v>14350</v>
      </c>
      <c r="BA2071" s="11">
        <v>2.081</v>
      </c>
    </row>
    <row r="2072" spans="2:53" x14ac:dyDescent="0.2">
      <c r="B2072" s="43">
        <v>1</v>
      </c>
      <c r="C2072" s="73" t="s">
        <v>12265</v>
      </c>
      <c r="AZ2072" s="11" t="s">
        <v>14350</v>
      </c>
      <c r="BA2072" s="11">
        <v>0.46100000000000002</v>
      </c>
    </row>
    <row r="2073" spans="2:53" x14ac:dyDescent="0.2">
      <c r="B2073" s="43">
        <v>1</v>
      </c>
      <c r="C2073" s="73" t="s">
        <v>12265</v>
      </c>
      <c r="AZ2073" s="11" t="s">
        <v>14350</v>
      </c>
      <c r="BA2073" s="11">
        <v>0.33200000000000002</v>
      </c>
    </row>
    <row r="2074" spans="2:53" x14ac:dyDescent="0.2">
      <c r="B2074" s="43">
        <v>1</v>
      </c>
      <c r="C2074" s="73" t="s">
        <v>12265</v>
      </c>
      <c r="AZ2074" s="11" t="s">
        <v>14350</v>
      </c>
      <c r="BA2074" s="11" t="s">
        <v>12145</v>
      </c>
    </row>
    <row r="2075" spans="2:53" x14ac:dyDescent="0.2">
      <c r="B2075" s="43">
        <v>1</v>
      </c>
      <c r="C2075" s="73" t="s">
        <v>12265</v>
      </c>
      <c r="AZ2075" s="11" t="s">
        <v>14350</v>
      </c>
      <c r="BA2075" s="11" t="s">
        <v>12145</v>
      </c>
    </row>
    <row r="2076" spans="2:53" x14ac:dyDescent="0.2">
      <c r="B2076" s="43">
        <v>1</v>
      </c>
      <c r="C2076" s="73" t="s">
        <v>12265</v>
      </c>
      <c r="AZ2076" s="11" t="s">
        <v>14350</v>
      </c>
      <c r="BA2076" s="11" t="s">
        <v>12145</v>
      </c>
    </row>
    <row r="2077" spans="2:53" x14ac:dyDescent="0.2">
      <c r="B2077" s="43">
        <v>1</v>
      </c>
      <c r="C2077" s="73" t="s">
        <v>12265</v>
      </c>
      <c r="AZ2077" s="11" t="s">
        <v>14350</v>
      </c>
      <c r="BA2077" s="11" t="s">
        <v>12145</v>
      </c>
    </row>
    <row r="2078" spans="2:53" x14ac:dyDescent="0.2">
      <c r="B2078" s="43">
        <v>1</v>
      </c>
      <c r="C2078" s="73" t="s">
        <v>12265</v>
      </c>
      <c r="AZ2078" s="11" t="s">
        <v>14350</v>
      </c>
      <c r="BA2078" s="11">
        <v>0.36199999999999999</v>
      </c>
    </row>
    <row r="2079" spans="2:53" x14ac:dyDescent="0.2">
      <c r="B2079" s="43">
        <v>1</v>
      </c>
      <c r="C2079" s="73" t="s">
        <v>12265</v>
      </c>
      <c r="AZ2079" s="11" t="s">
        <v>14350</v>
      </c>
      <c r="BA2079" s="11" t="s">
        <v>12145</v>
      </c>
    </row>
    <row r="2080" spans="2:53" x14ac:dyDescent="0.2">
      <c r="B2080" s="43">
        <v>1</v>
      </c>
      <c r="C2080" s="73" t="s">
        <v>12265</v>
      </c>
      <c r="AZ2080" s="11" t="s">
        <v>14350</v>
      </c>
      <c r="BA2080" s="11" t="s">
        <v>12145</v>
      </c>
    </row>
    <row r="2081" spans="2:53" x14ac:dyDescent="0.2">
      <c r="B2081" s="43">
        <v>1</v>
      </c>
      <c r="C2081" s="73" t="s">
        <v>12265</v>
      </c>
      <c r="AZ2081" s="11" t="s">
        <v>14350</v>
      </c>
      <c r="BA2081" s="11" t="s">
        <v>12145</v>
      </c>
    </row>
    <row r="2082" spans="2:53" x14ac:dyDescent="0.2">
      <c r="B2082" s="43">
        <v>1</v>
      </c>
      <c r="C2082" s="73" t="s">
        <v>12265</v>
      </c>
      <c r="AZ2082" s="11" t="s">
        <v>14350</v>
      </c>
      <c r="BA2082" s="11" t="s">
        <v>12145</v>
      </c>
    </row>
    <row r="2083" spans="2:53" x14ac:dyDescent="0.2">
      <c r="B2083" s="43">
        <v>1</v>
      </c>
      <c r="C2083" s="73" t="s">
        <v>12265</v>
      </c>
      <c r="AZ2083" s="11" t="s">
        <v>14350</v>
      </c>
      <c r="BA2083" s="11">
        <v>0.20399999999999999</v>
      </c>
    </row>
    <row r="2084" spans="2:53" x14ac:dyDescent="0.2">
      <c r="B2084" s="43">
        <v>1</v>
      </c>
      <c r="C2084" s="73" t="s">
        <v>12265</v>
      </c>
      <c r="AZ2084" s="11" t="s">
        <v>14350</v>
      </c>
      <c r="BA2084" s="11" t="s">
        <v>12145</v>
      </c>
    </row>
    <row r="2085" spans="2:53" x14ac:dyDescent="0.2">
      <c r="B2085" s="43">
        <v>1</v>
      </c>
      <c r="C2085" s="73" t="s">
        <v>12265</v>
      </c>
      <c r="AZ2085" s="11" t="s">
        <v>14350</v>
      </c>
      <c r="BA2085" s="11" t="s">
        <v>12145</v>
      </c>
    </row>
    <row r="2086" spans="2:53" x14ac:dyDescent="0.2">
      <c r="B2086" s="43">
        <v>1</v>
      </c>
      <c r="C2086" s="73" t="s">
        <v>12265</v>
      </c>
      <c r="AZ2086" s="11" t="s">
        <v>14350</v>
      </c>
      <c r="BA2086" s="11" t="s">
        <v>12145</v>
      </c>
    </row>
    <row r="2087" spans="2:53" x14ac:dyDescent="0.2">
      <c r="B2087" s="43">
        <v>1</v>
      </c>
      <c r="C2087" s="73" t="s">
        <v>12265</v>
      </c>
      <c r="AZ2087" s="11" t="s">
        <v>14350</v>
      </c>
      <c r="BA2087" s="11" t="s">
        <v>12145</v>
      </c>
    </row>
    <row r="2088" spans="2:53" x14ac:dyDescent="0.2">
      <c r="B2088" s="43">
        <v>1</v>
      </c>
      <c r="C2088" s="73" t="s">
        <v>12265</v>
      </c>
      <c r="AZ2088" s="11" t="s">
        <v>14350</v>
      </c>
      <c r="BA2088" s="11">
        <v>1.179</v>
      </c>
    </row>
    <row r="2089" spans="2:53" x14ac:dyDescent="0.2">
      <c r="B2089" s="43">
        <v>1</v>
      </c>
      <c r="C2089" s="73" t="s">
        <v>12265</v>
      </c>
      <c r="AZ2089" s="11" t="s">
        <v>14350</v>
      </c>
      <c r="BA2089" s="11" t="s">
        <v>12145</v>
      </c>
    </row>
    <row r="2090" spans="2:53" x14ac:dyDescent="0.2">
      <c r="B2090" s="43">
        <v>1</v>
      </c>
      <c r="C2090" s="73" t="s">
        <v>12265</v>
      </c>
      <c r="AZ2090" s="11" t="s">
        <v>14350</v>
      </c>
      <c r="BA2090" s="11" t="s">
        <v>12145</v>
      </c>
    </row>
    <row r="2091" spans="2:53" x14ac:dyDescent="0.2">
      <c r="B2091" s="43">
        <v>1</v>
      </c>
      <c r="C2091" s="73" t="s">
        <v>12265</v>
      </c>
      <c r="AZ2091" s="11" t="s">
        <v>14350</v>
      </c>
      <c r="BA2091" s="11" t="s">
        <v>12145</v>
      </c>
    </row>
    <row r="2092" spans="2:53" x14ac:dyDescent="0.2">
      <c r="B2092" s="43">
        <v>1</v>
      </c>
      <c r="C2092" s="73" t="s">
        <v>12265</v>
      </c>
      <c r="AZ2092" s="11" t="s">
        <v>14350</v>
      </c>
      <c r="BA2092" s="11" t="s">
        <v>12145</v>
      </c>
    </row>
    <row r="2093" spans="2:53" x14ac:dyDescent="0.2">
      <c r="B2093" s="43">
        <v>1</v>
      </c>
      <c r="C2093" s="73" t="s">
        <v>12265</v>
      </c>
      <c r="AZ2093" s="11" t="s">
        <v>14350</v>
      </c>
      <c r="BA2093" s="11">
        <v>1.0999999999999999E-2</v>
      </c>
    </row>
    <row r="2094" spans="2:53" x14ac:dyDescent="0.2">
      <c r="B2094" s="43">
        <v>1</v>
      </c>
      <c r="C2094" s="73" t="s">
        <v>12265</v>
      </c>
      <c r="AZ2094" s="11" t="s">
        <v>14350</v>
      </c>
      <c r="BA2094" s="11">
        <v>-6.3E-2</v>
      </c>
    </row>
    <row r="2095" spans="2:53" x14ac:dyDescent="0.2">
      <c r="B2095" s="43">
        <v>1</v>
      </c>
      <c r="C2095" s="73" t="s">
        <v>12265</v>
      </c>
      <c r="AZ2095" s="11" t="s">
        <v>14350</v>
      </c>
      <c r="BA2095" s="11">
        <v>-1.427</v>
      </c>
    </row>
    <row r="2096" spans="2:53" x14ac:dyDescent="0.2">
      <c r="B2096" s="43">
        <v>1</v>
      </c>
      <c r="C2096" s="73" t="s">
        <v>12265</v>
      </c>
      <c r="AZ2096" s="11" t="s">
        <v>14350</v>
      </c>
      <c r="BA2096" s="11">
        <v>0.61699999999999999</v>
      </c>
    </row>
    <row r="2097" spans="2:53" x14ac:dyDescent="0.2">
      <c r="B2097" s="43">
        <v>1</v>
      </c>
      <c r="C2097" s="73" t="s">
        <v>12265</v>
      </c>
      <c r="AZ2097" s="11" t="s">
        <v>14350</v>
      </c>
      <c r="BA2097" s="11">
        <v>0.77300000000000002</v>
      </c>
    </row>
    <row r="2098" spans="2:53" x14ac:dyDescent="0.2">
      <c r="B2098" s="43">
        <v>1</v>
      </c>
      <c r="C2098" s="73" t="s">
        <v>12265</v>
      </c>
      <c r="AZ2098" s="11" t="s">
        <v>14350</v>
      </c>
      <c r="BA2098" s="11">
        <v>0.59499999999999997</v>
      </c>
    </row>
    <row r="2099" spans="2:53" x14ac:dyDescent="0.2">
      <c r="B2099" s="43">
        <v>1</v>
      </c>
      <c r="C2099" s="73" t="s">
        <v>12265</v>
      </c>
      <c r="AZ2099" s="11" t="s">
        <v>14350</v>
      </c>
      <c r="BA2099" s="11">
        <v>3.2000000000000001E-2</v>
      </c>
    </row>
    <row r="2100" spans="2:53" x14ac:dyDescent="0.2">
      <c r="B2100" s="43">
        <v>1</v>
      </c>
      <c r="C2100" s="73" t="s">
        <v>12265</v>
      </c>
      <c r="AZ2100" s="11" t="s">
        <v>14350</v>
      </c>
      <c r="BA2100" s="11">
        <v>-0.372</v>
      </c>
    </row>
    <row r="2101" spans="2:53" x14ac:dyDescent="0.2">
      <c r="B2101" s="43">
        <v>1</v>
      </c>
      <c r="C2101" s="73" t="s">
        <v>12265</v>
      </c>
      <c r="AZ2101" s="11" t="s">
        <v>14350</v>
      </c>
      <c r="BA2101" s="11">
        <v>0.48599999999999999</v>
      </c>
    </row>
    <row r="2102" spans="2:53" x14ac:dyDescent="0.2">
      <c r="B2102" s="43">
        <v>1</v>
      </c>
      <c r="C2102" s="73" t="s">
        <v>12265</v>
      </c>
      <c r="AZ2102" s="11" t="s">
        <v>14350</v>
      </c>
      <c r="BA2102" s="11">
        <v>-0.01</v>
      </c>
    </row>
    <row r="2103" spans="2:53" x14ac:dyDescent="0.2">
      <c r="B2103" s="43">
        <v>1</v>
      </c>
      <c r="C2103" s="73" t="s">
        <v>12265</v>
      </c>
      <c r="AZ2103" s="11" t="s">
        <v>14350</v>
      </c>
      <c r="BA2103" s="11">
        <v>0.46200000000000002</v>
      </c>
    </row>
    <row r="2104" spans="2:53" x14ac:dyDescent="0.2">
      <c r="B2104" s="43">
        <v>1</v>
      </c>
      <c r="C2104" s="73" t="s">
        <v>12265</v>
      </c>
      <c r="AZ2104" s="11" t="s">
        <v>14350</v>
      </c>
      <c r="BA2104" s="11">
        <v>0.53800000000000003</v>
      </c>
    </row>
    <row r="2105" spans="2:53" x14ac:dyDescent="0.2">
      <c r="B2105" s="43">
        <v>1</v>
      </c>
      <c r="C2105" s="73" t="s">
        <v>12265</v>
      </c>
      <c r="AZ2105" s="11" t="s">
        <v>14350</v>
      </c>
      <c r="BA2105" s="11">
        <v>-0.41699999999999998</v>
      </c>
    </row>
    <row r="2106" spans="2:53" x14ac:dyDescent="0.2">
      <c r="B2106" s="43">
        <v>1</v>
      </c>
      <c r="C2106" s="73" t="s">
        <v>12265</v>
      </c>
      <c r="AZ2106" s="11" t="s">
        <v>14350</v>
      </c>
      <c r="BA2106" s="11">
        <v>1.167</v>
      </c>
    </row>
    <row r="2107" spans="2:53" x14ac:dyDescent="0.2">
      <c r="B2107" s="43">
        <v>1</v>
      </c>
      <c r="C2107" s="73" t="s">
        <v>12265</v>
      </c>
      <c r="AZ2107" s="11" t="s">
        <v>14350</v>
      </c>
      <c r="BA2107" s="11">
        <v>0.94599999999999995</v>
      </c>
    </row>
    <row r="2108" spans="2:53" x14ac:dyDescent="0.2">
      <c r="B2108" s="43">
        <v>1</v>
      </c>
      <c r="C2108" s="73" t="s">
        <v>12265</v>
      </c>
      <c r="AZ2108" s="11" t="s">
        <v>14350</v>
      </c>
      <c r="BA2108" s="11">
        <v>1.1619999999999999</v>
      </c>
    </row>
    <row r="2109" spans="2:53" x14ac:dyDescent="0.2">
      <c r="B2109" s="43">
        <v>1</v>
      </c>
      <c r="C2109" s="73" t="s">
        <v>12265</v>
      </c>
      <c r="AZ2109" s="11" t="s">
        <v>14350</v>
      </c>
      <c r="BA2109" s="11">
        <v>0.314</v>
      </c>
    </row>
    <row r="2110" spans="2:53" x14ac:dyDescent="0.2">
      <c r="B2110" s="43">
        <v>1</v>
      </c>
      <c r="C2110" s="73" t="s">
        <v>12265</v>
      </c>
      <c r="AZ2110" s="11" t="s">
        <v>14350</v>
      </c>
      <c r="BA2110" s="11">
        <v>-0.25800000000000001</v>
      </c>
    </row>
    <row r="2111" spans="2:53" x14ac:dyDescent="0.2">
      <c r="B2111" s="43">
        <v>1</v>
      </c>
      <c r="C2111" s="73" t="s">
        <v>12265</v>
      </c>
      <c r="AZ2111" s="11" t="s">
        <v>14350</v>
      </c>
      <c r="BA2111" s="11">
        <v>-0.13100000000000001</v>
      </c>
    </row>
    <row r="2112" spans="2:53" x14ac:dyDescent="0.2">
      <c r="B2112" s="43">
        <v>1</v>
      </c>
      <c r="C2112" s="73" t="s">
        <v>12265</v>
      </c>
      <c r="AZ2112" s="11" t="s">
        <v>14350</v>
      </c>
      <c r="BA2112" s="11">
        <v>1.5029999999999999</v>
      </c>
    </row>
    <row r="2113" spans="2:53" x14ac:dyDescent="0.2">
      <c r="B2113" s="43">
        <v>1</v>
      </c>
      <c r="C2113" s="73" t="s">
        <v>12265</v>
      </c>
      <c r="AZ2113" s="11" t="s">
        <v>14350</v>
      </c>
      <c r="BA2113" s="11">
        <v>-0.20899999999999999</v>
      </c>
    </row>
    <row r="2114" spans="2:53" x14ac:dyDescent="0.2">
      <c r="B2114" s="43">
        <v>1</v>
      </c>
      <c r="C2114" s="73" t="s">
        <v>12265</v>
      </c>
      <c r="AZ2114" s="11" t="s">
        <v>14350</v>
      </c>
      <c r="BA2114" s="11" t="s">
        <v>12145</v>
      </c>
    </row>
    <row r="2115" spans="2:53" x14ac:dyDescent="0.2">
      <c r="B2115" s="43">
        <v>1</v>
      </c>
      <c r="C2115" s="73" t="s">
        <v>12265</v>
      </c>
      <c r="AZ2115" s="11" t="s">
        <v>14350</v>
      </c>
      <c r="BA2115" s="11" t="s">
        <v>12145</v>
      </c>
    </row>
    <row r="2116" spans="2:53" x14ac:dyDescent="0.2">
      <c r="B2116" s="43">
        <v>1</v>
      </c>
      <c r="C2116" s="73" t="s">
        <v>12265</v>
      </c>
      <c r="AZ2116" s="11" t="s">
        <v>14350</v>
      </c>
      <c r="BA2116" s="11" t="s">
        <v>12145</v>
      </c>
    </row>
    <row r="2117" spans="2:53" x14ac:dyDescent="0.2">
      <c r="B2117" s="43">
        <v>1</v>
      </c>
      <c r="C2117" s="73" t="s">
        <v>12265</v>
      </c>
      <c r="AZ2117" s="11" t="s">
        <v>14350</v>
      </c>
      <c r="BA2117" s="11" t="s">
        <v>12145</v>
      </c>
    </row>
    <row r="2118" spans="2:53" x14ac:dyDescent="0.2">
      <c r="B2118" s="43">
        <v>1</v>
      </c>
      <c r="C2118" s="73" t="s">
        <v>12265</v>
      </c>
      <c r="AZ2118" s="11" t="s">
        <v>14350</v>
      </c>
      <c r="BA2118" s="11">
        <v>-0.253</v>
      </c>
    </row>
    <row r="2119" spans="2:53" x14ac:dyDescent="0.2">
      <c r="B2119" s="43">
        <v>1</v>
      </c>
      <c r="C2119" s="73" t="s">
        <v>12265</v>
      </c>
      <c r="AZ2119" s="11" t="s">
        <v>14350</v>
      </c>
      <c r="BA2119" s="11">
        <v>8.0000000000000002E-3</v>
      </c>
    </row>
    <row r="2120" spans="2:53" x14ac:dyDescent="0.2">
      <c r="B2120" s="43">
        <v>1</v>
      </c>
      <c r="C2120" s="73" t="s">
        <v>12265</v>
      </c>
      <c r="AZ2120" s="11" t="s">
        <v>14350</v>
      </c>
      <c r="BA2120" s="11">
        <v>4.8000000000000001E-2</v>
      </c>
    </row>
    <row r="2121" spans="2:53" x14ac:dyDescent="0.2">
      <c r="B2121" s="43">
        <v>1</v>
      </c>
      <c r="C2121" s="73" t="s">
        <v>12265</v>
      </c>
      <c r="AZ2121" s="11" t="s">
        <v>14350</v>
      </c>
      <c r="BA2121" s="11">
        <v>0.252</v>
      </c>
    </row>
    <row r="2122" spans="2:53" x14ac:dyDescent="0.2">
      <c r="B2122" s="43">
        <v>1</v>
      </c>
      <c r="C2122" s="73" t="s">
        <v>12265</v>
      </c>
      <c r="AZ2122" s="11" t="s">
        <v>14350</v>
      </c>
      <c r="BA2122" s="11">
        <v>-0.32</v>
      </c>
    </row>
    <row r="2123" spans="2:53" x14ac:dyDescent="0.2">
      <c r="B2123" s="43">
        <v>1</v>
      </c>
      <c r="C2123" s="73" t="s">
        <v>12265</v>
      </c>
      <c r="AZ2123" s="11" t="s">
        <v>14350</v>
      </c>
      <c r="BA2123" s="11">
        <v>1.833</v>
      </c>
    </row>
    <row r="2124" spans="2:53" x14ac:dyDescent="0.2">
      <c r="B2124" s="43">
        <v>1</v>
      </c>
      <c r="C2124" s="73" t="s">
        <v>12265</v>
      </c>
      <c r="AZ2124" s="11" t="s">
        <v>14350</v>
      </c>
      <c r="BA2124" s="11" t="s">
        <v>12145</v>
      </c>
    </row>
    <row r="2125" spans="2:53" x14ac:dyDescent="0.2">
      <c r="B2125" s="43">
        <v>1</v>
      </c>
      <c r="C2125" s="73" t="s">
        <v>12265</v>
      </c>
      <c r="AZ2125" s="11" t="s">
        <v>14350</v>
      </c>
      <c r="BA2125" s="11" t="s">
        <v>12145</v>
      </c>
    </row>
    <row r="2126" spans="2:53" x14ac:dyDescent="0.2">
      <c r="B2126" s="43">
        <v>1</v>
      </c>
      <c r="C2126" s="73" t="s">
        <v>12265</v>
      </c>
      <c r="AZ2126" s="11" t="s">
        <v>14350</v>
      </c>
      <c r="BA2126" s="11">
        <v>-0.121</v>
      </c>
    </row>
    <row r="2127" spans="2:53" x14ac:dyDescent="0.2">
      <c r="B2127" s="43">
        <v>1</v>
      </c>
      <c r="C2127" s="73" t="s">
        <v>12265</v>
      </c>
      <c r="AZ2127" s="11" t="s">
        <v>14350</v>
      </c>
      <c r="BA2127" s="11">
        <v>7.4999999999999997E-2</v>
      </c>
    </row>
    <row r="2128" spans="2:53" x14ac:dyDescent="0.2">
      <c r="B2128" s="43">
        <v>1</v>
      </c>
      <c r="C2128" s="73" t="s">
        <v>12265</v>
      </c>
      <c r="AZ2128" s="11" t="s">
        <v>14350</v>
      </c>
      <c r="BA2128" s="11">
        <v>1.472</v>
      </c>
    </row>
    <row r="2129" spans="2:53" x14ac:dyDescent="0.2">
      <c r="B2129" s="43">
        <v>1</v>
      </c>
      <c r="C2129" s="73" t="s">
        <v>12265</v>
      </c>
      <c r="AZ2129" s="11" t="s">
        <v>14350</v>
      </c>
      <c r="BA2129" s="11">
        <v>0.45300000000000001</v>
      </c>
    </row>
    <row r="2130" spans="2:53" x14ac:dyDescent="0.2">
      <c r="B2130" s="43">
        <v>1</v>
      </c>
      <c r="C2130" s="73" t="s">
        <v>12265</v>
      </c>
      <c r="AZ2130" s="11" t="s">
        <v>14350</v>
      </c>
      <c r="BA2130" s="11">
        <v>0.35099999999999998</v>
      </c>
    </row>
    <row r="2131" spans="2:53" x14ac:dyDescent="0.2">
      <c r="B2131" s="43">
        <v>1</v>
      </c>
      <c r="C2131" s="73" t="s">
        <v>12265</v>
      </c>
      <c r="AZ2131" s="11" t="s">
        <v>14350</v>
      </c>
      <c r="BA2131" s="11">
        <v>0.43</v>
      </c>
    </row>
    <row r="2132" spans="2:53" x14ac:dyDescent="0.2">
      <c r="B2132" s="43">
        <v>1</v>
      </c>
      <c r="C2132" s="73" t="s">
        <v>12265</v>
      </c>
      <c r="AZ2132" s="11" t="s">
        <v>14350</v>
      </c>
      <c r="BA2132" s="11">
        <v>0.60199999999999998</v>
      </c>
    </row>
    <row r="2133" spans="2:53" x14ac:dyDescent="0.2">
      <c r="B2133" s="43">
        <v>1</v>
      </c>
      <c r="C2133" s="73" t="s">
        <v>12265</v>
      </c>
      <c r="AZ2133" s="11" t="s">
        <v>14350</v>
      </c>
      <c r="BA2133" s="11">
        <v>0.84499999999999997</v>
      </c>
    </row>
    <row r="2134" spans="2:53" x14ac:dyDescent="0.2">
      <c r="B2134" s="43">
        <v>1</v>
      </c>
      <c r="C2134" s="73" t="s">
        <v>12265</v>
      </c>
      <c r="AZ2134" s="11" t="s">
        <v>14350</v>
      </c>
      <c r="BA2134" s="11">
        <v>-1.6990000000000001</v>
      </c>
    </row>
    <row r="2135" spans="2:53" x14ac:dyDescent="0.2">
      <c r="B2135" s="43">
        <v>1</v>
      </c>
      <c r="C2135" s="73" t="s">
        <v>12265</v>
      </c>
      <c r="AZ2135" s="11" t="s">
        <v>14350</v>
      </c>
      <c r="BA2135" s="11">
        <v>-3.2040000000000002</v>
      </c>
    </row>
    <row r="2136" spans="2:53" x14ac:dyDescent="0.2">
      <c r="B2136" s="43">
        <v>1</v>
      </c>
      <c r="C2136" s="73" t="s">
        <v>12265</v>
      </c>
      <c r="AZ2136" s="11" t="s">
        <v>14350</v>
      </c>
      <c r="BA2136" s="11">
        <v>-1.407</v>
      </c>
    </row>
    <row r="2137" spans="2:53" x14ac:dyDescent="0.2">
      <c r="B2137" s="43">
        <v>1</v>
      </c>
      <c r="C2137" s="73" t="s">
        <v>12265</v>
      </c>
      <c r="AZ2137" s="11" t="s">
        <v>14350</v>
      </c>
      <c r="BA2137" s="11">
        <v>-0.249</v>
      </c>
    </row>
    <row r="2138" spans="2:53" x14ac:dyDescent="0.2">
      <c r="B2138" s="43">
        <v>1</v>
      </c>
      <c r="C2138" s="73" t="s">
        <v>12265</v>
      </c>
      <c r="AZ2138" s="11" t="s">
        <v>14350</v>
      </c>
      <c r="BA2138" s="11">
        <v>1.1160000000000001</v>
      </c>
    </row>
    <row r="2139" spans="2:53" x14ac:dyDescent="0.2">
      <c r="B2139" s="43">
        <v>1</v>
      </c>
      <c r="C2139" s="73" t="s">
        <v>12265</v>
      </c>
      <c r="AZ2139" s="11" t="s">
        <v>14350</v>
      </c>
      <c r="BA2139" s="11" t="s">
        <v>12145</v>
      </c>
    </row>
    <row r="2140" spans="2:53" x14ac:dyDescent="0.2">
      <c r="B2140" s="43">
        <v>1</v>
      </c>
      <c r="C2140" s="73" t="s">
        <v>12265</v>
      </c>
      <c r="AZ2140" s="11" t="s">
        <v>14350</v>
      </c>
      <c r="BA2140" s="11" t="s">
        <v>12145</v>
      </c>
    </row>
    <row r="2141" spans="2:53" x14ac:dyDescent="0.2">
      <c r="B2141" s="43">
        <v>1</v>
      </c>
      <c r="C2141" s="73" t="s">
        <v>12265</v>
      </c>
      <c r="AZ2141" s="11" t="s">
        <v>14350</v>
      </c>
      <c r="BA2141" s="11" t="s">
        <v>12145</v>
      </c>
    </row>
    <row r="2142" spans="2:53" x14ac:dyDescent="0.2">
      <c r="B2142" s="43">
        <v>1</v>
      </c>
      <c r="C2142" s="73" t="s">
        <v>12265</v>
      </c>
      <c r="AZ2142" s="11" t="s">
        <v>14350</v>
      </c>
      <c r="BA2142" s="11">
        <v>-0.308</v>
      </c>
    </row>
    <row r="2143" spans="2:53" x14ac:dyDescent="0.2">
      <c r="B2143" s="43">
        <v>1</v>
      </c>
      <c r="C2143" s="73" t="s">
        <v>12265</v>
      </c>
      <c r="AZ2143" s="11" t="s">
        <v>14350</v>
      </c>
      <c r="BA2143" s="11">
        <v>0.94699999999999995</v>
      </c>
    </row>
    <row r="2144" spans="2:53" x14ac:dyDescent="0.2">
      <c r="B2144" s="43">
        <v>1</v>
      </c>
      <c r="C2144" s="73" t="s">
        <v>12265</v>
      </c>
      <c r="AZ2144" s="11" t="s">
        <v>14350</v>
      </c>
      <c r="BA2144" s="11" t="s">
        <v>12145</v>
      </c>
    </row>
    <row r="2145" spans="2:53" x14ac:dyDescent="0.2">
      <c r="B2145" s="43">
        <v>1</v>
      </c>
      <c r="C2145" s="73" t="s">
        <v>12265</v>
      </c>
      <c r="AZ2145" s="11" t="s">
        <v>14350</v>
      </c>
      <c r="BA2145" s="11" t="s">
        <v>12145</v>
      </c>
    </row>
    <row r="2146" spans="2:53" x14ac:dyDescent="0.2">
      <c r="B2146" s="43">
        <v>1</v>
      </c>
      <c r="C2146" s="73" t="s">
        <v>12265</v>
      </c>
      <c r="AZ2146" s="11" t="s">
        <v>14350</v>
      </c>
      <c r="BA2146" s="11" t="s">
        <v>12145</v>
      </c>
    </row>
    <row r="2147" spans="2:53" x14ac:dyDescent="0.2">
      <c r="B2147" s="43">
        <v>1</v>
      </c>
      <c r="C2147" s="73" t="s">
        <v>12265</v>
      </c>
      <c r="AZ2147" s="11" t="s">
        <v>14350</v>
      </c>
      <c r="BA2147" s="11" t="s">
        <v>12145</v>
      </c>
    </row>
    <row r="2148" spans="2:53" x14ac:dyDescent="0.2">
      <c r="B2148" s="43">
        <v>1</v>
      </c>
      <c r="C2148" s="73" t="s">
        <v>12265</v>
      </c>
      <c r="AZ2148" s="11" t="s">
        <v>14350</v>
      </c>
      <c r="BA2148" s="11">
        <v>-0.54900000000000004</v>
      </c>
    </row>
    <row r="2149" spans="2:53" x14ac:dyDescent="0.2">
      <c r="B2149" s="43">
        <v>1</v>
      </c>
      <c r="C2149" s="73" t="s">
        <v>12265</v>
      </c>
      <c r="AZ2149" s="11" t="s">
        <v>14350</v>
      </c>
      <c r="BA2149" s="11">
        <v>1.24</v>
      </c>
    </row>
    <row r="2150" spans="2:53" x14ac:dyDescent="0.2">
      <c r="B2150" s="43">
        <v>1</v>
      </c>
      <c r="C2150" s="73" t="s">
        <v>12265</v>
      </c>
      <c r="AZ2150" s="11" t="s">
        <v>14350</v>
      </c>
      <c r="BA2150" s="11">
        <v>1.1419999999999999</v>
      </c>
    </row>
    <row r="2151" spans="2:53" x14ac:dyDescent="0.2">
      <c r="B2151" s="43">
        <v>1</v>
      </c>
      <c r="C2151" s="73" t="s">
        <v>12265</v>
      </c>
      <c r="AZ2151" s="11" t="s">
        <v>14350</v>
      </c>
      <c r="BA2151" s="11">
        <v>2.1179999999999999</v>
      </c>
    </row>
    <row r="2152" spans="2:53" x14ac:dyDescent="0.2">
      <c r="B2152" s="43">
        <v>1</v>
      </c>
      <c r="C2152" s="73" t="s">
        <v>12265</v>
      </c>
      <c r="AZ2152" s="11" t="s">
        <v>14350</v>
      </c>
      <c r="BA2152" s="11">
        <v>0.34899999999999998</v>
      </c>
    </row>
    <row r="2153" spans="2:53" x14ac:dyDescent="0.2">
      <c r="B2153" s="43">
        <v>1</v>
      </c>
      <c r="C2153" s="73" t="s">
        <v>12265</v>
      </c>
      <c r="AZ2153" s="11" t="s">
        <v>14350</v>
      </c>
      <c r="BA2153" s="11" t="s">
        <v>12145</v>
      </c>
    </row>
    <row r="2154" spans="2:53" x14ac:dyDescent="0.2">
      <c r="B2154" s="43">
        <v>1</v>
      </c>
      <c r="C2154" s="73" t="s">
        <v>12265</v>
      </c>
      <c r="AZ2154" s="11" t="s">
        <v>14350</v>
      </c>
      <c r="BA2154" s="11">
        <v>1.014</v>
      </c>
    </row>
    <row r="2155" spans="2:53" x14ac:dyDescent="0.2">
      <c r="B2155" s="43">
        <v>1</v>
      </c>
      <c r="C2155" s="73" t="s">
        <v>12265</v>
      </c>
      <c r="AZ2155" s="11" t="s">
        <v>14350</v>
      </c>
      <c r="BA2155" s="11">
        <v>-5.0999999999999997E-2</v>
      </c>
    </row>
    <row r="2156" spans="2:53" x14ac:dyDescent="0.2">
      <c r="B2156" s="43">
        <v>1</v>
      </c>
      <c r="C2156" s="73" t="s">
        <v>12265</v>
      </c>
      <c r="AZ2156" s="11" t="s">
        <v>14350</v>
      </c>
      <c r="BA2156" s="11">
        <v>1.673</v>
      </c>
    </row>
    <row r="2157" spans="2:53" x14ac:dyDescent="0.2">
      <c r="B2157" s="43">
        <v>1</v>
      </c>
      <c r="C2157" s="73" t="s">
        <v>12265</v>
      </c>
      <c r="AZ2157" s="11" t="s">
        <v>14350</v>
      </c>
      <c r="BA2157" s="11">
        <v>1.52</v>
      </c>
    </row>
    <row r="2158" spans="2:53" x14ac:dyDescent="0.2">
      <c r="B2158" s="43">
        <v>1</v>
      </c>
      <c r="C2158" s="73" t="s">
        <v>12265</v>
      </c>
      <c r="AZ2158" s="11" t="s">
        <v>14350</v>
      </c>
      <c r="BA2158" s="11">
        <v>1.2170000000000001</v>
      </c>
    </row>
    <row r="2159" spans="2:53" x14ac:dyDescent="0.2">
      <c r="B2159" s="43">
        <v>1</v>
      </c>
      <c r="C2159" s="73" t="s">
        <v>12265</v>
      </c>
      <c r="AZ2159" s="11" t="s">
        <v>14350</v>
      </c>
      <c r="BA2159" s="11">
        <v>0.93799999999999994</v>
      </c>
    </row>
    <row r="2160" spans="2:53" x14ac:dyDescent="0.2">
      <c r="B2160" s="43">
        <v>1</v>
      </c>
      <c r="C2160" s="73" t="s">
        <v>12265</v>
      </c>
      <c r="AZ2160" s="11" t="s">
        <v>14350</v>
      </c>
      <c r="BA2160" s="11">
        <v>0.83899999999999997</v>
      </c>
    </row>
    <row r="2161" spans="2:53" x14ac:dyDescent="0.2">
      <c r="B2161" s="43">
        <v>1</v>
      </c>
      <c r="C2161" s="73" t="s">
        <v>12265</v>
      </c>
      <c r="AZ2161" s="11" t="s">
        <v>14350</v>
      </c>
      <c r="BA2161" s="11">
        <v>0.78100000000000003</v>
      </c>
    </row>
    <row r="2162" spans="2:53" x14ac:dyDescent="0.2">
      <c r="B2162" s="43">
        <v>1</v>
      </c>
      <c r="C2162" s="73" t="s">
        <v>12265</v>
      </c>
      <c r="AZ2162" s="11" t="s">
        <v>14350</v>
      </c>
      <c r="BA2162" s="11">
        <v>1.2370000000000001</v>
      </c>
    </row>
    <row r="2163" spans="2:53" x14ac:dyDescent="0.2">
      <c r="B2163" s="43">
        <v>1</v>
      </c>
      <c r="C2163" s="73" t="s">
        <v>12265</v>
      </c>
      <c r="AZ2163" s="11" t="s">
        <v>14350</v>
      </c>
      <c r="BA2163" s="11">
        <v>1.1970000000000001</v>
      </c>
    </row>
    <row r="2164" spans="2:53" x14ac:dyDescent="0.2">
      <c r="B2164" s="43">
        <v>1</v>
      </c>
      <c r="C2164" s="73" t="s">
        <v>12265</v>
      </c>
      <c r="AZ2164" s="11" t="s">
        <v>14350</v>
      </c>
      <c r="BA2164" s="11">
        <v>0.48</v>
      </c>
    </row>
    <row r="2165" spans="2:53" x14ac:dyDescent="0.2">
      <c r="B2165" s="43">
        <v>1</v>
      </c>
      <c r="C2165" s="73" t="s">
        <v>12265</v>
      </c>
      <c r="AZ2165" s="11" t="s">
        <v>14350</v>
      </c>
      <c r="BA2165" s="11">
        <v>0.3</v>
      </c>
    </row>
    <row r="2166" spans="2:53" x14ac:dyDescent="0.2">
      <c r="B2166" s="43">
        <v>1</v>
      </c>
      <c r="C2166" s="73" t="s">
        <v>12265</v>
      </c>
      <c r="AZ2166" s="11" t="s">
        <v>14350</v>
      </c>
      <c r="BA2166" s="11">
        <v>1.4730000000000001</v>
      </c>
    </row>
    <row r="2167" spans="2:53" x14ac:dyDescent="0.2">
      <c r="B2167" s="43">
        <v>1</v>
      </c>
      <c r="C2167" s="73" t="s">
        <v>12265</v>
      </c>
      <c r="AZ2167" s="11" t="s">
        <v>14350</v>
      </c>
      <c r="BA2167" s="11">
        <v>-0.44800000000000001</v>
      </c>
    </row>
    <row r="2168" spans="2:53" x14ac:dyDescent="0.2">
      <c r="B2168" s="43">
        <v>1</v>
      </c>
      <c r="C2168" s="73" t="s">
        <v>12265</v>
      </c>
      <c r="AZ2168" s="11" t="s">
        <v>14350</v>
      </c>
      <c r="BA2168" s="11">
        <v>0.73</v>
      </c>
    </row>
    <row r="2169" spans="2:53" x14ac:dyDescent="0.2">
      <c r="B2169" s="43">
        <v>1</v>
      </c>
      <c r="C2169" s="73" t="s">
        <v>12265</v>
      </c>
      <c r="AZ2169" s="11" t="s">
        <v>14350</v>
      </c>
      <c r="BA2169" s="11">
        <v>1.508</v>
      </c>
    </row>
    <row r="2170" spans="2:53" x14ac:dyDescent="0.2">
      <c r="B2170" s="43">
        <v>1</v>
      </c>
      <c r="C2170" s="73" t="s">
        <v>12265</v>
      </c>
      <c r="AZ2170" s="11" t="s">
        <v>14350</v>
      </c>
      <c r="BA2170" s="11">
        <v>1.5660000000000001</v>
      </c>
    </row>
    <row r="2171" spans="2:53" x14ac:dyDescent="0.2">
      <c r="B2171" s="43">
        <v>1</v>
      </c>
      <c r="C2171" s="73" t="s">
        <v>12265</v>
      </c>
      <c r="AZ2171" s="11" t="s">
        <v>14350</v>
      </c>
      <c r="BA2171" s="11">
        <v>1.6</v>
      </c>
    </row>
    <row r="2172" spans="2:53" x14ac:dyDescent="0.2">
      <c r="B2172" s="43">
        <v>1</v>
      </c>
      <c r="C2172" s="73" t="s">
        <v>12265</v>
      </c>
      <c r="AZ2172" s="11" t="s">
        <v>14350</v>
      </c>
      <c r="BA2172" s="11">
        <v>1.3360000000000001</v>
      </c>
    </row>
    <row r="2173" spans="2:53" x14ac:dyDescent="0.2">
      <c r="B2173" s="43">
        <v>1</v>
      </c>
      <c r="C2173" s="73" t="s">
        <v>12265</v>
      </c>
      <c r="AZ2173" s="11" t="s">
        <v>14350</v>
      </c>
      <c r="BA2173" s="11" t="s">
        <v>12145</v>
      </c>
    </row>
    <row r="2174" spans="2:53" x14ac:dyDescent="0.2">
      <c r="B2174" s="43">
        <v>1</v>
      </c>
      <c r="C2174" s="73" t="s">
        <v>12265</v>
      </c>
      <c r="AZ2174" s="11" t="s">
        <v>14350</v>
      </c>
      <c r="BA2174" s="11">
        <v>1.931</v>
      </c>
    </row>
    <row r="2175" spans="2:53" x14ac:dyDescent="0.2">
      <c r="B2175" s="43">
        <v>1</v>
      </c>
      <c r="C2175" s="73" t="s">
        <v>12265</v>
      </c>
      <c r="AZ2175" s="11" t="s">
        <v>14350</v>
      </c>
      <c r="BA2175" s="11">
        <v>1.833</v>
      </c>
    </row>
    <row r="2176" spans="2:53" x14ac:dyDescent="0.2">
      <c r="B2176" s="43">
        <v>1</v>
      </c>
      <c r="C2176" s="73" t="s">
        <v>12265</v>
      </c>
      <c r="AZ2176" s="11" t="s">
        <v>14350</v>
      </c>
      <c r="BA2176" s="11">
        <v>1.371</v>
      </c>
    </row>
    <row r="2177" spans="2:53" x14ac:dyDescent="0.2">
      <c r="B2177" s="43">
        <v>1</v>
      </c>
      <c r="C2177" s="73" t="s">
        <v>12265</v>
      </c>
      <c r="AZ2177" s="11" t="s">
        <v>14350</v>
      </c>
      <c r="BA2177" s="11">
        <v>2.69</v>
      </c>
    </row>
    <row r="2178" spans="2:53" x14ac:dyDescent="0.2">
      <c r="B2178" s="43">
        <v>1</v>
      </c>
      <c r="C2178" s="73" t="s">
        <v>12265</v>
      </c>
      <c r="AZ2178" s="11" t="s">
        <v>14350</v>
      </c>
      <c r="BA2178" s="11" t="s">
        <v>12145</v>
      </c>
    </row>
    <row r="2179" spans="2:53" x14ac:dyDescent="0.2">
      <c r="B2179" s="43">
        <v>1</v>
      </c>
      <c r="C2179" s="73" t="s">
        <v>12265</v>
      </c>
      <c r="AZ2179" s="11" t="s">
        <v>14350</v>
      </c>
      <c r="BA2179" s="11" t="s">
        <v>12145</v>
      </c>
    </row>
    <row r="2180" spans="2:53" x14ac:dyDescent="0.2">
      <c r="B2180" s="43">
        <v>1</v>
      </c>
      <c r="C2180" s="73" t="s">
        <v>12265</v>
      </c>
      <c r="AZ2180" s="11" t="s">
        <v>14350</v>
      </c>
      <c r="BA2180" s="11" t="s">
        <v>12145</v>
      </c>
    </row>
    <row r="2181" spans="2:53" x14ac:dyDescent="0.2">
      <c r="B2181" s="43">
        <v>1</v>
      </c>
      <c r="C2181" s="73" t="s">
        <v>12265</v>
      </c>
      <c r="AZ2181" s="11" t="s">
        <v>14350</v>
      </c>
      <c r="BA2181" s="11" t="s">
        <v>12145</v>
      </c>
    </row>
    <row r="2182" spans="2:53" x14ac:dyDescent="0.2">
      <c r="B2182" s="43">
        <v>1</v>
      </c>
      <c r="C2182" s="73" t="s">
        <v>12265</v>
      </c>
      <c r="AZ2182" s="11" t="s">
        <v>14350</v>
      </c>
      <c r="BA2182" s="11" t="s">
        <v>12145</v>
      </c>
    </row>
    <row r="2183" spans="2:53" x14ac:dyDescent="0.2">
      <c r="B2183" s="43">
        <v>1</v>
      </c>
      <c r="C2183" s="73" t="s">
        <v>12265</v>
      </c>
      <c r="AZ2183" s="11" t="s">
        <v>14350</v>
      </c>
      <c r="BA2183" s="11">
        <v>0.49299999999999999</v>
      </c>
    </row>
    <row r="2184" spans="2:53" x14ac:dyDescent="0.2">
      <c r="B2184" s="43">
        <v>1</v>
      </c>
      <c r="C2184" s="73" t="s">
        <v>12265</v>
      </c>
      <c r="AZ2184" s="11" t="s">
        <v>14350</v>
      </c>
      <c r="BA2184" s="11" t="s">
        <v>12145</v>
      </c>
    </row>
    <row r="2185" spans="2:53" x14ac:dyDescent="0.2">
      <c r="B2185" s="43">
        <v>1</v>
      </c>
      <c r="C2185" s="73" t="s">
        <v>12265</v>
      </c>
      <c r="AZ2185" s="11" t="s">
        <v>14350</v>
      </c>
      <c r="BA2185" s="11" t="s">
        <v>12145</v>
      </c>
    </row>
    <row r="2186" spans="2:53" x14ac:dyDescent="0.2">
      <c r="B2186" s="43">
        <v>1</v>
      </c>
      <c r="C2186" s="73" t="s">
        <v>12265</v>
      </c>
      <c r="AZ2186" s="11" t="s">
        <v>14350</v>
      </c>
      <c r="BA2186" s="11" t="s">
        <v>12145</v>
      </c>
    </row>
    <row r="2187" spans="2:53" x14ac:dyDescent="0.2">
      <c r="B2187" s="43">
        <v>1</v>
      </c>
      <c r="C2187" s="73" t="s">
        <v>12265</v>
      </c>
      <c r="AZ2187" s="11" t="s">
        <v>14350</v>
      </c>
      <c r="BA2187" s="11" t="s">
        <v>12145</v>
      </c>
    </row>
    <row r="2188" spans="2:53" x14ac:dyDescent="0.2">
      <c r="B2188" s="43">
        <v>1</v>
      </c>
      <c r="C2188" s="73" t="s">
        <v>12265</v>
      </c>
      <c r="AZ2188" s="11" t="s">
        <v>14350</v>
      </c>
      <c r="BA2188" s="11">
        <v>0.311</v>
      </c>
    </row>
    <row r="2189" spans="2:53" x14ac:dyDescent="0.2">
      <c r="B2189" s="43">
        <v>1</v>
      </c>
      <c r="C2189" s="73" t="s">
        <v>12265</v>
      </c>
      <c r="AZ2189" s="11" t="s">
        <v>14350</v>
      </c>
      <c r="BA2189" s="11" t="s">
        <v>12145</v>
      </c>
    </row>
    <row r="2190" spans="2:53" x14ac:dyDescent="0.2">
      <c r="B2190" s="43">
        <v>1</v>
      </c>
      <c r="C2190" s="73" t="s">
        <v>12265</v>
      </c>
      <c r="AZ2190" s="11" t="s">
        <v>14350</v>
      </c>
      <c r="BA2190" s="11" t="s">
        <v>12145</v>
      </c>
    </row>
    <row r="2191" spans="2:53" x14ac:dyDescent="0.2">
      <c r="B2191" s="43">
        <v>1</v>
      </c>
      <c r="C2191" s="73" t="s">
        <v>12265</v>
      </c>
      <c r="AZ2191" s="11" t="s">
        <v>14350</v>
      </c>
      <c r="BA2191" s="11" t="s">
        <v>12145</v>
      </c>
    </row>
    <row r="2192" spans="2:53" x14ac:dyDescent="0.2">
      <c r="B2192" s="43">
        <v>1</v>
      </c>
      <c r="C2192" s="73" t="s">
        <v>12265</v>
      </c>
      <c r="AZ2192" s="11" t="s">
        <v>14350</v>
      </c>
      <c r="BA2192" s="11" t="s">
        <v>12145</v>
      </c>
    </row>
    <row r="2193" spans="2:53" x14ac:dyDescent="0.2">
      <c r="B2193" s="43">
        <v>1</v>
      </c>
      <c r="C2193" s="73" t="s">
        <v>12265</v>
      </c>
      <c r="AZ2193" s="11" t="s">
        <v>14350</v>
      </c>
      <c r="BA2193" s="11">
        <v>0.41199999999999998</v>
      </c>
    </row>
    <row r="2194" spans="2:53" x14ac:dyDescent="0.2">
      <c r="B2194" s="43">
        <v>1</v>
      </c>
      <c r="C2194" s="73" t="s">
        <v>12265</v>
      </c>
      <c r="AZ2194" s="11" t="s">
        <v>14350</v>
      </c>
      <c r="BA2194" s="11" t="s">
        <v>12145</v>
      </c>
    </row>
    <row r="2195" spans="2:53" x14ac:dyDescent="0.2">
      <c r="B2195" s="43">
        <v>1</v>
      </c>
      <c r="C2195" s="73" t="s">
        <v>12265</v>
      </c>
      <c r="AZ2195" s="11" t="s">
        <v>14350</v>
      </c>
      <c r="BA2195" s="11" t="s">
        <v>12145</v>
      </c>
    </row>
    <row r="2196" spans="2:53" x14ac:dyDescent="0.2">
      <c r="B2196" s="43">
        <v>1</v>
      </c>
      <c r="C2196" s="73" t="s">
        <v>12265</v>
      </c>
      <c r="AZ2196" s="11" t="s">
        <v>14350</v>
      </c>
      <c r="BA2196" s="11" t="s">
        <v>12145</v>
      </c>
    </row>
    <row r="2197" spans="2:53" x14ac:dyDescent="0.2">
      <c r="B2197" s="43">
        <v>1</v>
      </c>
      <c r="C2197" s="73" t="s">
        <v>12265</v>
      </c>
      <c r="AZ2197" s="11" t="s">
        <v>14350</v>
      </c>
      <c r="BA2197" s="11" t="s">
        <v>12145</v>
      </c>
    </row>
    <row r="2198" spans="2:53" x14ac:dyDescent="0.2">
      <c r="B2198" s="43">
        <v>1</v>
      </c>
      <c r="C2198" s="73" t="s">
        <v>12265</v>
      </c>
      <c r="AZ2198" s="11" t="s">
        <v>14350</v>
      </c>
      <c r="BA2198" s="11">
        <v>0.40300000000000002</v>
      </c>
    </row>
    <row r="2199" spans="2:53" x14ac:dyDescent="0.2">
      <c r="B2199" s="43">
        <v>1</v>
      </c>
      <c r="C2199" s="73" t="s">
        <v>12265</v>
      </c>
      <c r="AZ2199" s="11" t="s">
        <v>14350</v>
      </c>
      <c r="BA2199" s="11" t="s">
        <v>12145</v>
      </c>
    </row>
    <row r="2200" spans="2:53" x14ac:dyDescent="0.2">
      <c r="B2200" s="43">
        <v>1</v>
      </c>
      <c r="C2200" s="73" t="s">
        <v>12265</v>
      </c>
      <c r="AZ2200" s="11" t="s">
        <v>14350</v>
      </c>
      <c r="BA2200" s="11" t="s">
        <v>12145</v>
      </c>
    </row>
    <row r="2201" spans="2:53" x14ac:dyDescent="0.2">
      <c r="B2201" s="43">
        <v>1</v>
      </c>
      <c r="C2201" s="73" t="s">
        <v>12265</v>
      </c>
      <c r="AZ2201" s="11" t="s">
        <v>14350</v>
      </c>
      <c r="BA2201" s="11" t="s">
        <v>12145</v>
      </c>
    </row>
    <row r="2202" spans="2:53" x14ac:dyDescent="0.2">
      <c r="B2202" s="43">
        <v>1</v>
      </c>
      <c r="C2202" s="73" t="s">
        <v>12265</v>
      </c>
      <c r="AZ2202" s="11" t="s">
        <v>14350</v>
      </c>
      <c r="BA2202" s="11" t="s">
        <v>12145</v>
      </c>
    </row>
    <row r="2203" spans="2:53" x14ac:dyDescent="0.2">
      <c r="B2203" s="43">
        <v>1</v>
      </c>
      <c r="C2203" s="73" t="s">
        <v>12265</v>
      </c>
      <c r="AZ2203" s="11" t="s">
        <v>14350</v>
      </c>
      <c r="BA2203" s="11">
        <v>0.89800000000000002</v>
      </c>
    </row>
    <row r="2204" spans="2:53" x14ac:dyDescent="0.2">
      <c r="B2204" s="43">
        <v>1</v>
      </c>
      <c r="C2204" s="73" t="s">
        <v>12265</v>
      </c>
      <c r="AZ2204" s="11" t="s">
        <v>14350</v>
      </c>
      <c r="BA2204" s="11" t="s">
        <v>12145</v>
      </c>
    </row>
    <row r="2205" spans="2:53" x14ac:dyDescent="0.2">
      <c r="B2205" s="43">
        <v>1</v>
      </c>
      <c r="C2205" s="73" t="s">
        <v>12265</v>
      </c>
      <c r="AZ2205" s="11" t="s">
        <v>14350</v>
      </c>
      <c r="BA2205" s="11" t="s">
        <v>12145</v>
      </c>
    </row>
    <row r="2206" spans="2:53" x14ac:dyDescent="0.2">
      <c r="B2206" s="43">
        <v>1</v>
      </c>
      <c r="C2206" s="73" t="s">
        <v>12265</v>
      </c>
      <c r="AZ2206" s="11" t="s">
        <v>14350</v>
      </c>
      <c r="BA2206" s="11" t="s">
        <v>12145</v>
      </c>
    </row>
    <row r="2207" spans="2:53" x14ac:dyDescent="0.2">
      <c r="B2207" s="43">
        <v>1</v>
      </c>
      <c r="C2207" s="73" t="s">
        <v>12265</v>
      </c>
      <c r="AZ2207" s="11" t="s">
        <v>14350</v>
      </c>
      <c r="BA2207" s="11">
        <v>1.6E-2</v>
      </c>
    </row>
    <row r="2208" spans="2:53" x14ac:dyDescent="0.2">
      <c r="B2208" s="43">
        <v>1</v>
      </c>
      <c r="C2208" s="73" t="s">
        <v>12265</v>
      </c>
      <c r="AZ2208" s="11" t="s">
        <v>14350</v>
      </c>
      <c r="BA2208" s="11">
        <v>0.30499999999999999</v>
      </c>
    </row>
    <row r="2209" spans="2:53" x14ac:dyDescent="0.2">
      <c r="B2209" s="43">
        <v>1</v>
      </c>
      <c r="C2209" s="73" t="s">
        <v>12265</v>
      </c>
      <c r="AZ2209" s="11" t="s">
        <v>14352</v>
      </c>
      <c r="BA2209" s="11">
        <v>-0.255</v>
      </c>
    </row>
    <row r="2210" spans="2:53" x14ac:dyDescent="0.2">
      <c r="B2210" s="43">
        <v>1</v>
      </c>
      <c r="C2210" s="73" t="s">
        <v>12265</v>
      </c>
      <c r="AZ2210" s="11" t="s">
        <v>14352</v>
      </c>
      <c r="BA2210" s="11">
        <v>-1.3260000000000001</v>
      </c>
    </row>
    <row r="2211" spans="2:53" x14ac:dyDescent="0.2">
      <c r="B2211" s="43">
        <v>1</v>
      </c>
      <c r="C2211" s="73" t="s">
        <v>12265</v>
      </c>
      <c r="AZ2211" s="11" t="s">
        <v>14352</v>
      </c>
      <c r="BA2211" s="11">
        <v>0.25</v>
      </c>
    </row>
    <row r="2212" spans="2:53" x14ac:dyDescent="0.2">
      <c r="B2212" s="43">
        <v>1</v>
      </c>
      <c r="C2212" s="73" t="s">
        <v>12265</v>
      </c>
      <c r="AZ2212" s="11" t="s">
        <v>14352</v>
      </c>
      <c r="BA2212" s="11">
        <v>0.434</v>
      </c>
    </row>
    <row r="2213" spans="2:53" x14ac:dyDescent="0.2">
      <c r="B2213" s="43">
        <v>1</v>
      </c>
      <c r="C2213" s="73" t="s">
        <v>12265</v>
      </c>
      <c r="AZ2213" s="11" t="s">
        <v>14352</v>
      </c>
      <c r="BA2213" s="11">
        <v>1.3109999999999999</v>
      </c>
    </row>
    <row r="2214" spans="2:53" x14ac:dyDescent="0.2">
      <c r="B2214" s="43">
        <v>1</v>
      </c>
      <c r="C2214" s="73" t="s">
        <v>12265</v>
      </c>
      <c r="AZ2214" s="11" t="s">
        <v>14352</v>
      </c>
      <c r="BA2214" s="11">
        <v>-0.17899999999999999</v>
      </c>
    </row>
    <row r="2215" spans="2:53" x14ac:dyDescent="0.2">
      <c r="B2215" s="43">
        <v>1</v>
      </c>
      <c r="C2215" s="73" t="s">
        <v>12265</v>
      </c>
      <c r="AZ2215" s="11" t="s">
        <v>14352</v>
      </c>
      <c r="BA2215" s="11">
        <v>-0.51500000000000001</v>
      </c>
    </row>
    <row r="2216" spans="2:53" x14ac:dyDescent="0.2">
      <c r="B2216" s="43">
        <v>1</v>
      </c>
      <c r="C2216" s="73" t="s">
        <v>12265</v>
      </c>
      <c r="AZ2216" s="11" t="s">
        <v>14352</v>
      </c>
      <c r="BA2216" s="11">
        <v>-0.192</v>
      </c>
    </row>
    <row r="2217" spans="2:53" x14ac:dyDescent="0.2">
      <c r="B2217" s="43">
        <v>1</v>
      </c>
      <c r="C2217" s="73" t="s">
        <v>12265</v>
      </c>
      <c r="AZ2217" s="11" t="s">
        <v>14352</v>
      </c>
      <c r="BA2217" s="11">
        <v>0.23400000000000001</v>
      </c>
    </row>
    <row r="2218" spans="2:53" x14ac:dyDescent="0.2">
      <c r="B2218" s="43">
        <v>1</v>
      </c>
      <c r="C2218" s="73" t="s">
        <v>12265</v>
      </c>
      <c r="AZ2218" s="11" t="s">
        <v>14352</v>
      </c>
      <c r="BA2218" s="11">
        <v>1</v>
      </c>
    </row>
    <row r="2219" spans="2:53" x14ac:dyDescent="0.2">
      <c r="B2219" s="43">
        <v>1</v>
      </c>
      <c r="C2219" s="73" t="s">
        <v>12265</v>
      </c>
      <c r="AZ2219" s="11" t="s">
        <v>14352</v>
      </c>
      <c r="BA2219" s="11">
        <v>-0.17</v>
      </c>
    </row>
    <row r="2220" spans="2:53" x14ac:dyDescent="0.2">
      <c r="B2220" s="43">
        <v>1</v>
      </c>
      <c r="C2220" s="73" t="s">
        <v>12265</v>
      </c>
      <c r="AZ2220" s="11" t="s">
        <v>14352</v>
      </c>
      <c r="BA2220" s="11">
        <v>-1.4810000000000001</v>
      </c>
    </row>
    <row r="2221" spans="2:53" x14ac:dyDescent="0.2">
      <c r="B2221" s="43">
        <v>1</v>
      </c>
      <c r="C2221" s="73" t="s">
        <v>12265</v>
      </c>
      <c r="AZ2221" s="11" t="s">
        <v>14352</v>
      </c>
      <c r="BA2221" s="11">
        <v>0.60899999999999999</v>
      </c>
    </row>
    <row r="2222" spans="2:53" x14ac:dyDescent="0.2">
      <c r="B2222" s="43">
        <v>1</v>
      </c>
      <c r="C2222" s="73" t="s">
        <v>12265</v>
      </c>
      <c r="AZ2222" s="11" t="s">
        <v>14352</v>
      </c>
      <c r="BA2222" s="11">
        <v>0.49</v>
      </c>
    </row>
    <row r="2223" spans="2:53" x14ac:dyDescent="0.2">
      <c r="B2223" s="43">
        <v>1</v>
      </c>
      <c r="C2223" s="73" t="s">
        <v>12265</v>
      </c>
      <c r="AZ2223" s="11" t="s">
        <v>14352</v>
      </c>
      <c r="BA2223" s="11">
        <v>1.5049999999999999</v>
      </c>
    </row>
    <row r="2224" spans="2:53" x14ac:dyDescent="0.2">
      <c r="B2224" s="43">
        <v>1</v>
      </c>
      <c r="C2224" s="73" t="s">
        <v>12265</v>
      </c>
      <c r="AZ2224" s="11" t="s">
        <v>14352</v>
      </c>
      <c r="BA2224" s="11">
        <v>-0.77400000000000002</v>
      </c>
    </row>
    <row r="2225" spans="2:53" x14ac:dyDescent="0.2">
      <c r="B2225" s="43">
        <v>1</v>
      </c>
      <c r="C2225" s="73" t="s">
        <v>12265</v>
      </c>
      <c r="AZ2225" s="11" t="s">
        <v>14352</v>
      </c>
      <c r="BA2225" s="11">
        <v>-2.1070000000000002</v>
      </c>
    </row>
    <row r="2226" spans="2:53" x14ac:dyDescent="0.2">
      <c r="B2226" s="43">
        <v>1</v>
      </c>
      <c r="C2226" s="73" t="s">
        <v>12265</v>
      </c>
      <c r="AZ2226" s="11" t="s">
        <v>14352</v>
      </c>
      <c r="BA2226" s="11">
        <v>0.58199999999999996</v>
      </c>
    </row>
    <row r="2227" spans="2:53" x14ac:dyDescent="0.2">
      <c r="B2227" s="43">
        <v>1</v>
      </c>
      <c r="C2227" s="73" t="s">
        <v>12265</v>
      </c>
      <c r="AZ2227" s="11" t="s">
        <v>14352</v>
      </c>
      <c r="BA2227" s="11">
        <v>-0.753</v>
      </c>
    </row>
    <row r="2228" spans="2:53" x14ac:dyDescent="0.2">
      <c r="B2228" s="43">
        <v>1</v>
      </c>
      <c r="C2228" s="73" t="s">
        <v>12265</v>
      </c>
      <c r="AZ2228" s="11" t="s">
        <v>14352</v>
      </c>
      <c r="BA2228" s="11">
        <v>1.8919999999999999</v>
      </c>
    </row>
    <row r="2229" spans="2:53" x14ac:dyDescent="0.2">
      <c r="B2229" s="43">
        <v>1</v>
      </c>
      <c r="C2229" s="73" t="s">
        <v>12265</v>
      </c>
      <c r="AZ2229" s="11" t="s">
        <v>14352</v>
      </c>
      <c r="BA2229" s="11" t="s">
        <v>12145</v>
      </c>
    </row>
    <row r="2230" spans="2:53" x14ac:dyDescent="0.2">
      <c r="B2230" s="43">
        <v>1</v>
      </c>
      <c r="C2230" s="73" t="s">
        <v>12265</v>
      </c>
      <c r="AZ2230" s="11" t="s">
        <v>14352</v>
      </c>
      <c r="BA2230" s="11" t="s">
        <v>12145</v>
      </c>
    </row>
    <row r="2231" spans="2:53" x14ac:dyDescent="0.2">
      <c r="B2231" s="43">
        <v>1</v>
      </c>
      <c r="C2231" s="73" t="s">
        <v>12265</v>
      </c>
      <c r="AZ2231" s="11" t="s">
        <v>14352</v>
      </c>
      <c r="BA2231" s="11" t="s">
        <v>12145</v>
      </c>
    </row>
    <row r="2232" spans="2:53" x14ac:dyDescent="0.2">
      <c r="B2232" s="43">
        <v>1</v>
      </c>
      <c r="C2232" s="73" t="s">
        <v>12265</v>
      </c>
      <c r="AZ2232" s="11" t="s">
        <v>14352</v>
      </c>
      <c r="BA2232" s="11">
        <v>-0.40699999999999997</v>
      </c>
    </row>
    <row r="2233" spans="2:53" x14ac:dyDescent="0.2">
      <c r="B2233" s="43">
        <v>1</v>
      </c>
      <c r="C2233" s="73" t="s">
        <v>12265</v>
      </c>
      <c r="AZ2233" s="11" t="s">
        <v>14352</v>
      </c>
      <c r="BA2233" s="11">
        <v>0.47099999999999997</v>
      </c>
    </row>
    <row r="2234" spans="2:53" x14ac:dyDescent="0.2">
      <c r="B2234" s="43">
        <v>1</v>
      </c>
      <c r="C2234" s="73" t="s">
        <v>12265</v>
      </c>
      <c r="AZ2234" s="11" t="s">
        <v>14352</v>
      </c>
      <c r="BA2234" s="11">
        <v>0.223</v>
      </c>
    </row>
    <row r="2235" spans="2:53" x14ac:dyDescent="0.2">
      <c r="B2235" s="43">
        <v>1</v>
      </c>
      <c r="C2235" s="73" t="s">
        <v>12265</v>
      </c>
      <c r="AZ2235" s="11" t="s">
        <v>14352</v>
      </c>
      <c r="BA2235" s="11">
        <v>-0.435</v>
      </c>
    </row>
    <row r="2236" spans="2:53" x14ac:dyDescent="0.2">
      <c r="B2236" s="43">
        <v>1</v>
      </c>
      <c r="C2236" s="73" t="s">
        <v>12265</v>
      </c>
      <c r="AZ2236" s="11" t="s">
        <v>14352</v>
      </c>
      <c r="BA2236" s="11">
        <v>0.997</v>
      </c>
    </row>
    <row r="2237" spans="2:53" x14ac:dyDescent="0.2">
      <c r="B2237" s="43">
        <v>1</v>
      </c>
      <c r="C2237" s="73" t="s">
        <v>12265</v>
      </c>
      <c r="AZ2237" s="11" t="s">
        <v>14352</v>
      </c>
      <c r="BA2237" s="11">
        <v>0.113</v>
      </c>
    </row>
    <row r="2238" spans="2:53" x14ac:dyDescent="0.2">
      <c r="B2238" s="43">
        <v>1</v>
      </c>
      <c r="C2238" s="73" t="s">
        <v>12265</v>
      </c>
      <c r="AZ2238" s="11" t="s">
        <v>14352</v>
      </c>
      <c r="BA2238" s="11">
        <v>1.272</v>
      </c>
    </row>
    <row r="2239" spans="2:53" x14ac:dyDescent="0.2">
      <c r="B2239" s="43">
        <v>1</v>
      </c>
      <c r="C2239" s="73" t="s">
        <v>12265</v>
      </c>
      <c r="AZ2239" s="11" t="s">
        <v>14352</v>
      </c>
      <c r="BA2239" s="11">
        <v>1.597</v>
      </c>
    </row>
    <row r="2240" spans="2:53" x14ac:dyDescent="0.2">
      <c r="B2240" s="43">
        <v>1</v>
      </c>
      <c r="C2240" s="73" t="s">
        <v>12265</v>
      </c>
      <c r="AZ2240" s="11" t="s">
        <v>14352</v>
      </c>
      <c r="BA2240" s="11">
        <v>1.2849999999999999</v>
      </c>
    </row>
    <row r="2241" spans="2:53" x14ac:dyDescent="0.2">
      <c r="B2241" s="43">
        <v>1</v>
      </c>
      <c r="C2241" s="73" t="s">
        <v>12265</v>
      </c>
      <c r="AZ2241" s="11" t="s">
        <v>14352</v>
      </c>
      <c r="BA2241" s="11">
        <v>1.8979999999999999</v>
      </c>
    </row>
    <row r="2242" spans="2:53" x14ac:dyDescent="0.2">
      <c r="B2242" s="43">
        <v>1</v>
      </c>
      <c r="C2242" s="73" t="s">
        <v>12265</v>
      </c>
      <c r="AZ2242" s="11" t="s">
        <v>14352</v>
      </c>
      <c r="BA2242" s="11">
        <v>1.6220000000000001</v>
      </c>
    </row>
    <row r="2243" spans="2:53" x14ac:dyDescent="0.2">
      <c r="B2243" s="43">
        <v>1</v>
      </c>
      <c r="C2243" s="73" t="s">
        <v>12265</v>
      </c>
      <c r="AZ2243" s="11" t="s">
        <v>14352</v>
      </c>
      <c r="BA2243" s="11">
        <v>2.21</v>
      </c>
    </row>
    <row r="2244" spans="2:53" x14ac:dyDescent="0.2">
      <c r="B2244" s="43">
        <v>1</v>
      </c>
      <c r="C2244" s="73" t="s">
        <v>12265</v>
      </c>
      <c r="AZ2244" s="11" t="s">
        <v>14352</v>
      </c>
      <c r="BA2244" s="11">
        <v>0.71299999999999997</v>
      </c>
    </row>
    <row r="2245" spans="2:53" x14ac:dyDescent="0.2">
      <c r="B2245" s="43">
        <v>1</v>
      </c>
      <c r="C2245" s="73" t="s">
        <v>12265</v>
      </c>
      <c r="AZ2245" s="11" t="s">
        <v>14352</v>
      </c>
      <c r="BA2245" s="11">
        <v>-1.4999999999999999E-2</v>
      </c>
    </row>
    <row r="2246" spans="2:53" x14ac:dyDescent="0.2">
      <c r="B2246" s="43">
        <v>1</v>
      </c>
      <c r="C2246" s="73" t="s">
        <v>12265</v>
      </c>
      <c r="AZ2246" s="11" t="s">
        <v>14352</v>
      </c>
      <c r="BA2246" s="11">
        <v>0.85</v>
      </c>
    </row>
    <row r="2247" spans="2:53" x14ac:dyDescent="0.2">
      <c r="B2247" s="43">
        <v>1</v>
      </c>
      <c r="C2247" s="73" t="s">
        <v>12265</v>
      </c>
      <c r="AZ2247" s="11" t="s">
        <v>14352</v>
      </c>
      <c r="BA2247" s="11">
        <v>1.421</v>
      </c>
    </row>
    <row r="2248" spans="2:53" x14ac:dyDescent="0.2">
      <c r="B2248" s="43">
        <v>1</v>
      </c>
      <c r="C2248" s="73" t="s">
        <v>12265</v>
      </c>
      <c r="AZ2248" s="11" t="s">
        <v>14352</v>
      </c>
      <c r="BA2248" s="11">
        <v>1.8169999999999999</v>
      </c>
    </row>
    <row r="2249" spans="2:53" x14ac:dyDescent="0.2">
      <c r="B2249" s="43">
        <v>1</v>
      </c>
      <c r="C2249" s="73" t="s">
        <v>12265</v>
      </c>
      <c r="AZ2249" s="11" t="s">
        <v>14352</v>
      </c>
      <c r="BA2249" s="11">
        <v>2.0179999999999998</v>
      </c>
    </row>
    <row r="2250" spans="2:53" x14ac:dyDescent="0.2">
      <c r="B2250" s="43">
        <v>1</v>
      </c>
      <c r="C2250" s="73" t="s">
        <v>12265</v>
      </c>
      <c r="AZ2250" s="11" t="s">
        <v>14352</v>
      </c>
      <c r="BA2250" s="11">
        <v>1.611</v>
      </c>
    </row>
    <row r="2251" spans="2:53" x14ac:dyDescent="0.2">
      <c r="B2251" s="43">
        <v>1</v>
      </c>
      <c r="C2251" s="73" t="s">
        <v>12265</v>
      </c>
      <c r="AZ2251" s="11" t="s">
        <v>14352</v>
      </c>
      <c r="BA2251" s="11">
        <v>2.444</v>
      </c>
    </row>
    <row r="2252" spans="2:53" x14ac:dyDescent="0.2">
      <c r="B2252" s="43">
        <v>1</v>
      </c>
      <c r="C2252" s="73" t="s">
        <v>12265</v>
      </c>
      <c r="AZ2252" s="11" t="s">
        <v>14352</v>
      </c>
      <c r="BA2252" s="11">
        <v>2.0129999999999999</v>
      </c>
    </row>
    <row r="2253" spans="2:53" x14ac:dyDescent="0.2">
      <c r="B2253" s="43">
        <v>1</v>
      </c>
      <c r="C2253" s="73" t="s">
        <v>12265</v>
      </c>
      <c r="AZ2253" s="11" t="s">
        <v>14352</v>
      </c>
      <c r="BA2253" s="11">
        <v>2.1</v>
      </c>
    </row>
    <row r="2254" spans="2:53" x14ac:dyDescent="0.2">
      <c r="B2254" s="43">
        <v>1</v>
      </c>
      <c r="C2254" s="73" t="s">
        <v>12265</v>
      </c>
      <c r="AZ2254" s="11" t="s">
        <v>14352</v>
      </c>
      <c r="BA2254" s="11">
        <v>1.0660000000000001</v>
      </c>
    </row>
    <row r="2255" spans="2:53" x14ac:dyDescent="0.2">
      <c r="B2255" s="43">
        <v>1</v>
      </c>
      <c r="C2255" s="73" t="s">
        <v>12265</v>
      </c>
      <c r="AZ2255" s="11" t="s">
        <v>14352</v>
      </c>
      <c r="BA2255" s="11">
        <v>2.4E-2</v>
      </c>
    </row>
    <row r="2256" spans="2:53" x14ac:dyDescent="0.2">
      <c r="B2256" s="43">
        <v>1</v>
      </c>
      <c r="C2256" s="73" t="s">
        <v>12265</v>
      </c>
      <c r="AZ2256" s="11" t="s">
        <v>14352</v>
      </c>
      <c r="BA2256" s="11">
        <v>1.5009999999999999</v>
      </c>
    </row>
    <row r="2257" spans="2:53" x14ac:dyDescent="0.2">
      <c r="B2257" s="43">
        <v>1</v>
      </c>
      <c r="C2257" s="73" t="s">
        <v>12265</v>
      </c>
      <c r="AZ2257" s="11" t="s">
        <v>14352</v>
      </c>
      <c r="BA2257" s="11">
        <v>1.8009999999999999</v>
      </c>
    </row>
    <row r="2258" spans="2:53" x14ac:dyDescent="0.2">
      <c r="B2258" s="43">
        <v>1</v>
      </c>
      <c r="C2258" s="73" t="s">
        <v>12265</v>
      </c>
      <c r="AZ2258" s="11" t="s">
        <v>14352</v>
      </c>
      <c r="BA2258" s="11">
        <v>1.581</v>
      </c>
    </row>
    <row r="2259" spans="2:53" x14ac:dyDescent="0.2">
      <c r="B2259" s="43">
        <v>1</v>
      </c>
      <c r="C2259" s="73" t="s">
        <v>12265</v>
      </c>
      <c r="AZ2259" s="11" t="s">
        <v>14352</v>
      </c>
      <c r="BA2259" s="11">
        <v>0.154</v>
      </c>
    </row>
    <row r="2260" spans="2:53" x14ac:dyDescent="0.2">
      <c r="B2260" s="43">
        <v>1</v>
      </c>
      <c r="C2260" s="73" t="s">
        <v>12265</v>
      </c>
      <c r="AZ2260" s="11" t="s">
        <v>14352</v>
      </c>
      <c r="BA2260" s="11">
        <v>-0.52</v>
      </c>
    </row>
    <row r="2261" spans="2:53" x14ac:dyDescent="0.2">
      <c r="B2261" s="43">
        <v>1</v>
      </c>
      <c r="C2261" s="73" t="s">
        <v>12265</v>
      </c>
      <c r="AZ2261" s="11" t="s">
        <v>14352</v>
      </c>
      <c r="BA2261" s="11">
        <v>0.505</v>
      </c>
    </row>
    <row r="2262" spans="2:53" x14ac:dyDescent="0.2">
      <c r="B2262" s="43">
        <v>1</v>
      </c>
      <c r="C2262" s="73" t="s">
        <v>12265</v>
      </c>
      <c r="AZ2262" s="11" t="s">
        <v>14352</v>
      </c>
      <c r="BA2262" s="11">
        <v>0.55100000000000005</v>
      </c>
    </row>
    <row r="2263" spans="2:53" x14ac:dyDescent="0.2">
      <c r="B2263" s="43">
        <v>1</v>
      </c>
      <c r="C2263" s="73" t="s">
        <v>12265</v>
      </c>
      <c r="AZ2263" s="11" t="s">
        <v>14352</v>
      </c>
      <c r="BA2263" s="11">
        <v>1.64</v>
      </c>
    </row>
    <row r="2264" spans="2:53" x14ac:dyDescent="0.2">
      <c r="B2264" s="43">
        <v>1</v>
      </c>
      <c r="C2264" s="73" t="s">
        <v>12265</v>
      </c>
      <c r="AZ2264" s="11" t="s">
        <v>14352</v>
      </c>
      <c r="BA2264" s="11">
        <v>-5.8999999999999997E-2</v>
      </c>
    </row>
    <row r="2265" spans="2:53" x14ac:dyDescent="0.2">
      <c r="B2265" s="43">
        <v>1</v>
      </c>
      <c r="C2265" s="73" t="s">
        <v>12265</v>
      </c>
      <c r="AZ2265" s="11" t="s">
        <v>14352</v>
      </c>
      <c r="BA2265" s="11">
        <v>-0.502</v>
      </c>
    </row>
    <row r="2266" spans="2:53" x14ac:dyDescent="0.2">
      <c r="B2266" s="43">
        <v>1</v>
      </c>
      <c r="C2266" s="73" t="s">
        <v>12265</v>
      </c>
      <c r="AZ2266" s="11" t="s">
        <v>14352</v>
      </c>
      <c r="BA2266" s="11">
        <v>-2.5000000000000001E-2</v>
      </c>
    </row>
    <row r="2267" spans="2:53" x14ac:dyDescent="0.2">
      <c r="B2267" s="43">
        <v>1</v>
      </c>
      <c r="C2267" s="73" t="s">
        <v>12265</v>
      </c>
      <c r="AZ2267" s="11" t="s">
        <v>14352</v>
      </c>
      <c r="BA2267" s="11">
        <v>0.42499999999999999</v>
      </c>
    </row>
    <row r="2268" spans="2:53" x14ac:dyDescent="0.2">
      <c r="B2268" s="43">
        <v>1</v>
      </c>
      <c r="C2268" s="73" t="s">
        <v>12265</v>
      </c>
      <c r="AZ2268" s="11" t="s">
        <v>14352</v>
      </c>
      <c r="BA2268" s="11">
        <v>1.03</v>
      </c>
    </row>
    <row r="2269" spans="2:53" x14ac:dyDescent="0.2">
      <c r="B2269" s="43">
        <v>1</v>
      </c>
      <c r="C2269" s="73" t="s">
        <v>12265</v>
      </c>
      <c r="AZ2269" s="11" t="s">
        <v>14352</v>
      </c>
      <c r="BA2269" s="11">
        <v>0.501</v>
      </c>
    </row>
    <row r="2270" spans="2:53" x14ac:dyDescent="0.2">
      <c r="B2270" s="43">
        <v>1</v>
      </c>
      <c r="C2270" s="73" t="s">
        <v>12265</v>
      </c>
      <c r="AZ2270" s="11" t="s">
        <v>14352</v>
      </c>
      <c r="BA2270" s="11">
        <v>-0.23499999999999999</v>
      </c>
    </row>
    <row r="2271" spans="2:53" x14ac:dyDescent="0.2">
      <c r="B2271" s="43">
        <v>1</v>
      </c>
      <c r="C2271" s="73" t="s">
        <v>12265</v>
      </c>
      <c r="AZ2271" s="11" t="s">
        <v>14352</v>
      </c>
      <c r="BA2271" s="11">
        <v>-7.9000000000000001E-2</v>
      </c>
    </row>
    <row r="2272" spans="2:53" x14ac:dyDescent="0.2">
      <c r="B2272" s="43">
        <v>1</v>
      </c>
      <c r="C2272" s="73" t="s">
        <v>12265</v>
      </c>
      <c r="AZ2272" s="11" t="s">
        <v>14352</v>
      </c>
      <c r="BA2272" s="11">
        <v>2.0390000000000001</v>
      </c>
    </row>
    <row r="2273" spans="2:53" x14ac:dyDescent="0.2">
      <c r="B2273" s="43">
        <v>1</v>
      </c>
      <c r="C2273" s="73" t="s">
        <v>12265</v>
      </c>
      <c r="AZ2273" s="11" t="s">
        <v>14352</v>
      </c>
      <c r="BA2273" s="11">
        <v>1.0629999999999999</v>
      </c>
    </row>
    <row r="2274" spans="2:53" x14ac:dyDescent="0.2">
      <c r="B2274" s="43">
        <v>1</v>
      </c>
      <c r="C2274" s="73" t="s">
        <v>12265</v>
      </c>
      <c r="AZ2274" s="11" t="s">
        <v>14352</v>
      </c>
      <c r="BA2274" s="11">
        <v>-0.17100000000000001</v>
      </c>
    </row>
    <row r="2275" spans="2:53" x14ac:dyDescent="0.2">
      <c r="B2275" s="43">
        <v>1</v>
      </c>
      <c r="C2275" s="73" t="s">
        <v>12265</v>
      </c>
      <c r="AZ2275" s="11" t="s">
        <v>14352</v>
      </c>
      <c r="BA2275" s="11">
        <v>-0.73299999999999998</v>
      </c>
    </row>
    <row r="2276" spans="2:53" x14ac:dyDescent="0.2">
      <c r="B2276" s="43">
        <v>1</v>
      </c>
      <c r="C2276" s="73" t="s">
        <v>12265</v>
      </c>
      <c r="AZ2276" s="11" t="s">
        <v>14352</v>
      </c>
      <c r="BA2276" s="11">
        <v>2.4E-2</v>
      </c>
    </row>
    <row r="2277" spans="2:53" x14ac:dyDescent="0.2">
      <c r="B2277" s="43">
        <v>1</v>
      </c>
      <c r="C2277" s="73" t="s">
        <v>12265</v>
      </c>
      <c r="AZ2277" s="11" t="s">
        <v>14352</v>
      </c>
      <c r="BA2277" s="11">
        <v>0.26900000000000002</v>
      </c>
    </row>
    <row r="2278" spans="2:53" x14ac:dyDescent="0.2">
      <c r="B2278" s="43">
        <v>1</v>
      </c>
      <c r="C2278" s="73" t="s">
        <v>12265</v>
      </c>
      <c r="AZ2278" s="11" t="s">
        <v>14352</v>
      </c>
      <c r="BA2278" s="11">
        <v>0.92</v>
      </c>
    </row>
    <row r="2279" spans="2:53" x14ac:dyDescent="0.2">
      <c r="B2279" s="43">
        <v>1</v>
      </c>
      <c r="C2279" s="73" t="s">
        <v>12265</v>
      </c>
      <c r="AZ2279" s="11" t="s">
        <v>14352</v>
      </c>
      <c r="BA2279" s="11">
        <v>0.41399999999999998</v>
      </c>
    </row>
    <row r="2280" spans="2:53" x14ac:dyDescent="0.2">
      <c r="B2280" s="43">
        <v>1</v>
      </c>
      <c r="C2280" s="73" t="s">
        <v>12265</v>
      </c>
      <c r="AZ2280" s="11" t="s">
        <v>14352</v>
      </c>
      <c r="BA2280" s="11">
        <v>0.151</v>
      </c>
    </row>
    <row r="2281" spans="2:53" x14ac:dyDescent="0.2">
      <c r="B2281" s="43">
        <v>1</v>
      </c>
      <c r="C2281" s="73" t="s">
        <v>12265</v>
      </c>
      <c r="AZ2281" s="11" t="s">
        <v>14352</v>
      </c>
      <c r="BA2281" s="11">
        <v>0.82499999999999996</v>
      </c>
    </row>
    <row r="2282" spans="2:53" x14ac:dyDescent="0.2">
      <c r="B2282" s="43">
        <v>1</v>
      </c>
      <c r="C2282" s="73" t="s">
        <v>12265</v>
      </c>
      <c r="AZ2282" s="11" t="s">
        <v>14352</v>
      </c>
      <c r="BA2282" s="11">
        <v>0.25600000000000001</v>
      </c>
    </row>
    <row r="2283" spans="2:53" x14ac:dyDescent="0.2">
      <c r="B2283" s="43">
        <v>1</v>
      </c>
      <c r="C2283" s="73" t="s">
        <v>12265</v>
      </c>
      <c r="AZ2283" s="11" t="s">
        <v>14352</v>
      </c>
      <c r="BA2283" s="11">
        <v>0.60499999999999998</v>
      </c>
    </row>
    <row r="2284" spans="2:53" x14ac:dyDescent="0.2">
      <c r="B2284" s="43">
        <v>1</v>
      </c>
      <c r="C2284" s="73" t="s">
        <v>12265</v>
      </c>
      <c r="AZ2284" s="11" t="s">
        <v>14352</v>
      </c>
      <c r="BA2284" s="11">
        <v>1.2889999999999999</v>
      </c>
    </row>
    <row r="2285" spans="2:53" x14ac:dyDescent="0.2">
      <c r="B2285" s="43">
        <v>1</v>
      </c>
      <c r="C2285" s="73" t="s">
        <v>12265</v>
      </c>
      <c r="AZ2285" s="11" t="s">
        <v>14352</v>
      </c>
      <c r="BA2285" s="11">
        <v>1.026</v>
      </c>
    </row>
    <row r="2286" spans="2:53" x14ac:dyDescent="0.2">
      <c r="B2286" s="43">
        <v>1</v>
      </c>
      <c r="C2286" s="73" t="s">
        <v>12265</v>
      </c>
      <c r="AZ2286" s="11" t="s">
        <v>14352</v>
      </c>
      <c r="BA2286" s="11">
        <v>1.427</v>
      </c>
    </row>
    <row r="2287" spans="2:53" x14ac:dyDescent="0.2">
      <c r="B2287" s="43">
        <v>1</v>
      </c>
      <c r="C2287" s="73" t="s">
        <v>12265</v>
      </c>
      <c r="AZ2287" s="11" t="s">
        <v>14352</v>
      </c>
      <c r="BA2287" s="11">
        <v>1.4419999999999999</v>
      </c>
    </row>
    <row r="2288" spans="2:53" x14ac:dyDescent="0.2">
      <c r="B2288" s="43">
        <v>1</v>
      </c>
      <c r="C2288" s="73" t="s">
        <v>12265</v>
      </c>
      <c r="AZ2288" s="11" t="s">
        <v>14352</v>
      </c>
      <c r="BA2288" s="11">
        <v>1.1859999999999999</v>
      </c>
    </row>
    <row r="2289" spans="2:53" x14ac:dyDescent="0.2">
      <c r="B2289" s="43">
        <v>1</v>
      </c>
      <c r="C2289" s="73" t="s">
        <v>12265</v>
      </c>
      <c r="AZ2289" s="11" t="s">
        <v>14352</v>
      </c>
      <c r="BA2289" s="11">
        <v>0.96899999999999997</v>
      </c>
    </row>
    <row r="2290" spans="2:53" x14ac:dyDescent="0.2">
      <c r="B2290" s="43">
        <v>1</v>
      </c>
      <c r="C2290" s="73" t="s">
        <v>12265</v>
      </c>
      <c r="AZ2290" s="11" t="s">
        <v>14352</v>
      </c>
      <c r="BA2290" s="11">
        <v>0.98099999999999998</v>
      </c>
    </row>
    <row r="2291" spans="2:53" x14ac:dyDescent="0.2">
      <c r="B2291" s="43">
        <v>1</v>
      </c>
      <c r="C2291" s="73" t="s">
        <v>12265</v>
      </c>
      <c r="AZ2291" s="11" t="s">
        <v>14352</v>
      </c>
      <c r="BA2291" s="11">
        <v>1.0269999999999999</v>
      </c>
    </row>
    <row r="2292" spans="2:53" x14ac:dyDescent="0.2">
      <c r="B2292" s="43">
        <v>1</v>
      </c>
      <c r="C2292" s="73" t="s">
        <v>12265</v>
      </c>
      <c r="AZ2292" s="11" t="s">
        <v>14352</v>
      </c>
      <c r="BA2292" s="11">
        <v>0.88800000000000001</v>
      </c>
    </row>
    <row r="2293" spans="2:53" x14ac:dyDescent="0.2">
      <c r="B2293" s="43">
        <v>1</v>
      </c>
      <c r="C2293" s="73" t="s">
        <v>12265</v>
      </c>
      <c r="AZ2293" s="11" t="s">
        <v>14352</v>
      </c>
      <c r="BA2293" s="11">
        <v>0.57799999999999996</v>
      </c>
    </row>
    <row r="2294" spans="2:53" x14ac:dyDescent="0.2">
      <c r="B2294" s="43">
        <v>1</v>
      </c>
      <c r="C2294" s="73" t="s">
        <v>12265</v>
      </c>
      <c r="AZ2294" s="11" t="s">
        <v>14352</v>
      </c>
      <c r="BA2294" s="11">
        <v>2.0859999999999999</v>
      </c>
    </row>
    <row r="2295" spans="2:53" x14ac:dyDescent="0.2">
      <c r="B2295" s="43">
        <v>1</v>
      </c>
      <c r="C2295" s="73" t="s">
        <v>12265</v>
      </c>
      <c r="AZ2295" s="11" t="s">
        <v>14352</v>
      </c>
      <c r="BA2295" s="11">
        <v>1.3740000000000001</v>
      </c>
    </row>
    <row r="2296" spans="2:53" x14ac:dyDescent="0.2">
      <c r="B2296" s="43">
        <v>1</v>
      </c>
      <c r="C2296" s="73" t="s">
        <v>12265</v>
      </c>
      <c r="AZ2296" s="11" t="s">
        <v>14352</v>
      </c>
      <c r="BA2296" s="11">
        <v>3.11</v>
      </c>
    </row>
    <row r="2297" spans="2:53" x14ac:dyDescent="0.2">
      <c r="B2297" s="43">
        <v>1</v>
      </c>
      <c r="C2297" s="73" t="s">
        <v>12265</v>
      </c>
      <c r="AZ2297" s="11" t="s">
        <v>14352</v>
      </c>
      <c r="BA2297" s="11">
        <v>1.7529999999999999</v>
      </c>
    </row>
    <row r="2298" spans="2:53" x14ac:dyDescent="0.2">
      <c r="B2298" s="43">
        <v>1</v>
      </c>
      <c r="C2298" s="73" t="s">
        <v>12265</v>
      </c>
      <c r="AZ2298" s="11" t="s">
        <v>14352</v>
      </c>
      <c r="BA2298" s="11">
        <v>1.9630000000000001</v>
      </c>
    </row>
    <row r="2299" spans="2:53" x14ac:dyDescent="0.2">
      <c r="B2299" s="43">
        <v>1</v>
      </c>
      <c r="C2299" s="73" t="s">
        <v>12265</v>
      </c>
      <c r="AZ2299" s="11" t="s">
        <v>14352</v>
      </c>
      <c r="BA2299" s="11">
        <v>1.022</v>
      </c>
    </row>
    <row r="2300" spans="2:53" x14ac:dyDescent="0.2">
      <c r="B2300" s="43">
        <v>1</v>
      </c>
      <c r="C2300" s="73" t="s">
        <v>12265</v>
      </c>
      <c r="AZ2300" s="11" t="s">
        <v>14352</v>
      </c>
      <c r="BA2300" s="11">
        <v>0.41399999999999998</v>
      </c>
    </row>
    <row r="2301" spans="2:53" x14ac:dyDescent="0.2">
      <c r="B2301" s="43">
        <v>1</v>
      </c>
      <c r="C2301" s="73" t="s">
        <v>12265</v>
      </c>
      <c r="AZ2301" s="11" t="s">
        <v>14352</v>
      </c>
      <c r="BA2301" s="11">
        <v>1.746</v>
      </c>
    </row>
    <row r="2302" spans="2:53" x14ac:dyDescent="0.2">
      <c r="B2302" s="43">
        <v>1</v>
      </c>
      <c r="C2302" s="73" t="s">
        <v>12265</v>
      </c>
      <c r="AZ2302" s="11" t="s">
        <v>14352</v>
      </c>
      <c r="BA2302" s="11">
        <v>0.91200000000000003</v>
      </c>
    </row>
    <row r="2303" spans="2:53" x14ac:dyDescent="0.2">
      <c r="B2303" s="43">
        <v>1</v>
      </c>
      <c r="C2303" s="73" t="s">
        <v>12265</v>
      </c>
      <c r="AZ2303" s="11" t="s">
        <v>14352</v>
      </c>
      <c r="BA2303" s="11">
        <v>1.1679999999999999</v>
      </c>
    </row>
    <row r="2304" spans="2:53" x14ac:dyDescent="0.2">
      <c r="B2304" s="43">
        <v>1</v>
      </c>
      <c r="C2304" s="73" t="s">
        <v>12265</v>
      </c>
      <c r="AZ2304" s="11" t="s">
        <v>14352</v>
      </c>
      <c r="BA2304" s="11">
        <v>1.526</v>
      </c>
    </row>
    <row r="2305" spans="2:53" x14ac:dyDescent="0.2">
      <c r="B2305" s="43">
        <v>1</v>
      </c>
      <c r="C2305" s="73" t="s">
        <v>12265</v>
      </c>
      <c r="AZ2305" s="11" t="s">
        <v>14352</v>
      </c>
      <c r="BA2305" s="11">
        <v>1.0569999999999999</v>
      </c>
    </row>
    <row r="2306" spans="2:53" x14ac:dyDescent="0.2">
      <c r="B2306" s="43">
        <v>1</v>
      </c>
      <c r="C2306" s="73" t="s">
        <v>12265</v>
      </c>
      <c r="AZ2306" s="11" t="s">
        <v>14352</v>
      </c>
      <c r="BA2306" s="11">
        <v>2.4129999999999998</v>
      </c>
    </row>
    <row r="2307" spans="2:53" x14ac:dyDescent="0.2">
      <c r="B2307" s="43">
        <v>1</v>
      </c>
      <c r="C2307" s="73" t="s">
        <v>12265</v>
      </c>
      <c r="AZ2307" s="11" t="s">
        <v>14352</v>
      </c>
      <c r="BA2307" s="11">
        <v>1.0620000000000001</v>
      </c>
    </row>
    <row r="2308" spans="2:53" x14ac:dyDescent="0.2">
      <c r="B2308" s="43">
        <v>1</v>
      </c>
      <c r="C2308" s="73" t="s">
        <v>12265</v>
      </c>
      <c r="AZ2308" s="11" t="s">
        <v>14352</v>
      </c>
      <c r="BA2308" s="11">
        <v>0.96</v>
      </c>
    </row>
    <row r="2309" spans="2:53" x14ac:dyDescent="0.2">
      <c r="B2309" s="43">
        <v>1</v>
      </c>
      <c r="C2309" s="73" t="s">
        <v>12265</v>
      </c>
      <c r="AZ2309" s="11" t="s">
        <v>14352</v>
      </c>
      <c r="BA2309" s="11">
        <v>-4.2999999999999997E-2</v>
      </c>
    </row>
    <row r="2310" spans="2:53" x14ac:dyDescent="0.2">
      <c r="B2310" s="43">
        <v>1</v>
      </c>
      <c r="C2310" s="73" t="s">
        <v>12265</v>
      </c>
      <c r="AZ2310" s="11" t="s">
        <v>14352</v>
      </c>
      <c r="BA2310" s="11">
        <v>-0.125</v>
      </c>
    </row>
    <row r="2311" spans="2:53" x14ac:dyDescent="0.2">
      <c r="B2311" s="43">
        <v>1</v>
      </c>
      <c r="C2311" s="73" t="s">
        <v>12265</v>
      </c>
      <c r="AZ2311" s="11" t="s">
        <v>14352</v>
      </c>
      <c r="BA2311" s="11">
        <v>-2.1000000000000001E-2</v>
      </c>
    </row>
    <row r="2312" spans="2:53" x14ac:dyDescent="0.2">
      <c r="B2312" s="43">
        <v>1</v>
      </c>
      <c r="C2312" s="73" t="s">
        <v>12265</v>
      </c>
      <c r="AZ2312" s="11" t="s">
        <v>14352</v>
      </c>
      <c r="BA2312" s="11">
        <v>2.8000000000000001E-2</v>
      </c>
    </row>
    <row r="2313" spans="2:53" x14ac:dyDescent="0.2">
      <c r="B2313" s="43">
        <v>1</v>
      </c>
      <c r="C2313" s="73" t="s">
        <v>12265</v>
      </c>
      <c r="AZ2313" s="11" t="s">
        <v>14352</v>
      </c>
      <c r="BA2313" s="11">
        <v>0.54300000000000004</v>
      </c>
    </row>
    <row r="2314" spans="2:53" x14ac:dyDescent="0.2">
      <c r="B2314" s="43">
        <v>1</v>
      </c>
      <c r="C2314" s="73" t="s">
        <v>12265</v>
      </c>
      <c r="AZ2314" s="11" t="s">
        <v>14352</v>
      </c>
      <c r="BA2314" s="11" t="s">
        <v>12145</v>
      </c>
    </row>
    <row r="2315" spans="2:53" x14ac:dyDescent="0.2">
      <c r="B2315" s="43">
        <v>1</v>
      </c>
      <c r="C2315" s="73" t="s">
        <v>12265</v>
      </c>
      <c r="AZ2315" s="11" t="s">
        <v>14352</v>
      </c>
      <c r="BA2315" s="11" t="s">
        <v>12145</v>
      </c>
    </row>
    <row r="2316" spans="2:53" x14ac:dyDescent="0.2">
      <c r="B2316" s="43">
        <v>1</v>
      </c>
      <c r="C2316" s="73" t="s">
        <v>12265</v>
      </c>
      <c r="AZ2316" s="11" t="s">
        <v>14352</v>
      </c>
      <c r="BA2316" s="11" t="s">
        <v>12145</v>
      </c>
    </row>
    <row r="2317" spans="2:53" x14ac:dyDescent="0.2">
      <c r="B2317" s="43">
        <v>1</v>
      </c>
      <c r="C2317" s="73" t="s">
        <v>12265</v>
      </c>
      <c r="AZ2317" s="11" t="s">
        <v>14352</v>
      </c>
      <c r="BA2317" s="11">
        <v>-3.1E-2</v>
      </c>
    </row>
    <row r="2318" spans="2:53" x14ac:dyDescent="0.2">
      <c r="B2318" s="43">
        <v>1</v>
      </c>
      <c r="C2318" s="73" t="s">
        <v>12265</v>
      </c>
      <c r="AZ2318" s="11" t="s">
        <v>14352</v>
      </c>
      <c r="BA2318" s="11">
        <v>0.39200000000000002</v>
      </c>
    </row>
    <row r="2319" spans="2:53" x14ac:dyDescent="0.2">
      <c r="B2319" s="43">
        <v>1</v>
      </c>
      <c r="C2319" s="73" t="s">
        <v>12265</v>
      </c>
      <c r="AZ2319" s="11" t="s">
        <v>14352</v>
      </c>
      <c r="BA2319" s="11" t="s">
        <v>12145</v>
      </c>
    </row>
    <row r="2320" spans="2:53" x14ac:dyDescent="0.2">
      <c r="B2320" s="43">
        <v>1</v>
      </c>
      <c r="C2320" s="73" t="s">
        <v>12265</v>
      </c>
      <c r="AZ2320" s="11" t="s">
        <v>14352</v>
      </c>
      <c r="BA2320" s="11" t="s">
        <v>12145</v>
      </c>
    </row>
    <row r="2321" spans="2:53" x14ac:dyDescent="0.2">
      <c r="B2321" s="43">
        <v>1</v>
      </c>
      <c r="C2321" s="73" t="s">
        <v>12265</v>
      </c>
      <c r="AZ2321" s="11" t="s">
        <v>14352</v>
      </c>
      <c r="BA2321" s="11" t="s">
        <v>12145</v>
      </c>
    </row>
    <row r="2322" spans="2:53" x14ac:dyDescent="0.2">
      <c r="B2322" s="43">
        <v>1</v>
      </c>
      <c r="C2322" s="73" t="s">
        <v>12265</v>
      </c>
      <c r="AZ2322" s="11" t="s">
        <v>14352</v>
      </c>
      <c r="BA2322" s="11" t="s">
        <v>12145</v>
      </c>
    </row>
    <row r="2323" spans="2:53" x14ac:dyDescent="0.2">
      <c r="B2323" s="43">
        <v>1</v>
      </c>
      <c r="C2323" s="73" t="s">
        <v>12265</v>
      </c>
      <c r="AZ2323" s="11" t="s">
        <v>14352</v>
      </c>
      <c r="BA2323" s="11">
        <v>0.96499999999999997</v>
      </c>
    </row>
    <row r="2324" spans="2:53" x14ac:dyDescent="0.2">
      <c r="B2324" s="43">
        <v>1</v>
      </c>
      <c r="C2324" s="73" t="s">
        <v>12265</v>
      </c>
      <c r="AZ2324" s="11" t="s">
        <v>14352</v>
      </c>
      <c r="BA2324" s="11" t="s">
        <v>12145</v>
      </c>
    </row>
    <row r="2325" spans="2:53" x14ac:dyDescent="0.2">
      <c r="B2325" s="43">
        <v>1</v>
      </c>
      <c r="C2325" s="73" t="s">
        <v>12265</v>
      </c>
      <c r="AZ2325" s="11" t="s">
        <v>14352</v>
      </c>
      <c r="BA2325" s="11" t="s">
        <v>12145</v>
      </c>
    </row>
    <row r="2326" spans="2:53" x14ac:dyDescent="0.2">
      <c r="B2326" s="43">
        <v>1</v>
      </c>
      <c r="C2326" s="73" t="s">
        <v>12265</v>
      </c>
      <c r="AZ2326" s="11" t="s">
        <v>14352</v>
      </c>
      <c r="BA2326" s="11" t="s">
        <v>12145</v>
      </c>
    </row>
    <row r="2327" spans="2:53" x14ac:dyDescent="0.2">
      <c r="B2327" s="43">
        <v>1</v>
      </c>
      <c r="C2327" s="73" t="s">
        <v>12265</v>
      </c>
      <c r="AZ2327" s="11" t="s">
        <v>14352</v>
      </c>
      <c r="BA2327" s="11">
        <v>-5.0000000000000001E-3</v>
      </c>
    </row>
    <row r="2328" spans="2:53" x14ac:dyDescent="0.2">
      <c r="B2328" s="43">
        <v>1</v>
      </c>
      <c r="C2328" s="73" t="s">
        <v>12265</v>
      </c>
      <c r="AZ2328" s="11" t="s">
        <v>14352</v>
      </c>
      <c r="BA2328" s="11">
        <v>0.55300000000000005</v>
      </c>
    </row>
    <row r="2329" spans="2:53" x14ac:dyDescent="0.2">
      <c r="B2329" s="43">
        <v>1</v>
      </c>
      <c r="C2329" s="73" t="s">
        <v>12265</v>
      </c>
      <c r="AZ2329" s="11" t="s">
        <v>14352</v>
      </c>
      <c r="BA2329" s="11">
        <v>-0.43</v>
      </c>
    </row>
    <row r="2330" spans="2:53" x14ac:dyDescent="0.2">
      <c r="B2330" s="43">
        <v>1</v>
      </c>
      <c r="C2330" s="73" t="s">
        <v>12265</v>
      </c>
      <c r="AZ2330" s="11" t="s">
        <v>14352</v>
      </c>
      <c r="BA2330" s="11">
        <v>-1.0449999999999999</v>
      </c>
    </row>
    <row r="2331" spans="2:53" x14ac:dyDescent="0.2">
      <c r="B2331" s="43">
        <v>1</v>
      </c>
      <c r="C2331" s="73" t="s">
        <v>12265</v>
      </c>
      <c r="AZ2331" s="11" t="s">
        <v>14352</v>
      </c>
      <c r="BA2331" s="11">
        <v>-0.01</v>
      </c>
    </row>
    <row r="2332" spans="2:53" x14ac:dyDescent="0.2">
      <c r="B2332" s="43">
        <v>1</v>
      </c>
      <c r="C2332" s="73" t="s">
        <v>12265</v>
      </c>
      <c r="AZ2332" s="11" t="s">
        <v>14352</v>
      </c>
      <c r="BA2332" s="11">
        <v>-0.182</v>
      </c>
    </row>
    <row r="2333" spans="2:53" x14ac:dyDescent="0.2">
      <c r="B2333" s="43">
        <v>1</v>
      </c>
      <c r="C2333" s="73" t="s">
        <v>12265</v>
      </c>
      <c r="AZ2333" s="11" t="s">
        <v>14352</v>
      </c>
      <c r="BA2333" s="11">
        <v>1.5009999999999999</v>
      </c>
    </row>
    <row r="2334" spans="2:53" x14ac:dyDescent="0.2">
      <c r="B2334" s="43">
        <v>1</v>
      </c>
      <c r="C2334" s="73" t="s">
        <v>12265</v>
      </c>
      <c r="AZ2334" s="11" t="s">
        <v>14352</v>
      </c>
      <c r="BA2334" s="11" t="s">
        <v>12145</v>
      </c>
    </row>
    <row r="2335" spans="2:53" x14ac:dyDescent="0.2">
      <c r="B2335" s="43">
        <v>1</v>
      </c>
      <c r="C2335" s="73" t="s">
        <v>12265</v>
      </c>
      <c r="AZ2335" s="11" t="s">
        <v>14352</v>
      </c>
      <c r="BA2335" s="11" t="s">
        <v>12145</v>
      </c>
    </row>
    <row r="2336" spans="2:53" x14ac:dyDescent="0.2">
      <c r="B2336" s="43">
        <v>1</v>
      </c>
      <c r="C2336" s="73" t="s">
        <v>12265</v>
      </c>
      <c r="AZ2336" s="11" t="s">
        <v>14352</v>
      </c>
      <c r="BA2336" s="11">
        <v>1.0529999999999999</v>
      </c>
    </row>
    <row r="2337" spans="2:53" x14ac:dyDescent="0.2">
      <c r="B2337" s="43">
        <v>1</v>
      </c>
      <c r="C2337" s="73" t="s">
        <v>12265</v>
      </c>
      <c r="AZ2337" s="11" t="s">
        <v>14352</v>
      </c>
      <c r="BA2337" s="11">
        <v>-1.0049999999999999</v>
      </c>
    </row>
    <row r="2338" spans="2:53" x14ac:dyDescent="0.2">
      <c r="B2338" s="43">
        <v>1</v>
      </c>
      <c r="C2338" s="73" t="s">
        <v>12265</v>
      </c>
      <c r="AZ2338" s="11" t="s">
        <v>14352</v>
      </c>
      <c r="BA2338" s="11">
        <v>4.0949999999999998</v>
      </c>
    </row>
    <row r="2339" spans="2:53" x14ac:dyDescent="0.2">
      <c r="B2339" s="43">
        <v>1</v>
      </c>
      <c r="C2339" s="73" t="s">
        <v>12265</v>
      </c>
      <c r="AZ2339" s="11" t="s">
        <v>14352</v>
      </c>
      <c r="BA2339" s="11">
        <v>-0.23699999999999999</v>
      </c>
    </row>
    <row r="2340" spans="2:53" x14ac:dyDescent="0.2">
      <c r="B2340" s="43">
        <v>1</v>
      </c>
      <c r="C2340" s="73" t="s">
        <v>12265</v>
      </c>
      <c r="AZ2340" s="11" t="s">
        <v>14352</v>
      </c>
      <c r="BA2340" s="11">
        <v>-0.66</v>
      </c>
    </row>
    <row r="2341" spans="2:53" x14ac:dyDescent="0.2">
      <c r="B2341" s="43">
        <v>1</v>
      </c>
      <c r="C2341" s="73" t="s">
        <v>12265</v>
      </c>
      <c r="AZ2341" s="11" t="s">
        <v>14352</v>
      </c>
      <c r="BA2341" s="11">
        <v>-9.7000000000000003E-2</v>
      </c>
    </row>
    <row r="2342" spans="2:53" x14ac:dyDescent="0.2">
      <c r="B2342" s="43">
        <v>1</v>
      </c>
      <c r="C2342" s="73" t="s">
        <v>12265</v>
      </c>
      <c r="AZ2342" s="11" t="s">
        <v>14352</v>
      </c>
      <c r="BA2342" s="11">
        <v>0.105</v>
      </c>
    </row>
    <row r="2343" spans="2:53" x14ac:dyDescent="0.2">
      <c r="B2343" s="43">
        <v>1</v>
      </c>
      <c r="C2343" s="73" t="s">
        <v>12265</v>
      </c>
      <c r="AZ2343" s="11" t="s">
        <v>14352</v>
      </c>
      <c r="BA2343" s="11">
        <v>0.94799999999999995</v>
      </c>
    </row>
    <row r="2344" spans="2:53" x14ac:dyDescent="0.2">
      <c r="B2344" s="43">
        <v>1</v>
      </c>
      <c r="C2344" s="73" t="s">
        <v>12265</v>
      </c>
      <c r="AZ2344" s="11" t="s">
        <v>14352</v>
      </c>
      <c r="BA2344" s="11">
        <v>-0.53500000000000003</v>
      </c>
    </row>
    <row r="2345" spans="2:53" x14ac:dyDescent="0.2">
      <c r="B2345" s="43">
        <v>1</v>
      </c>
      <c r="C2345" s="73" t="s">
        <v>12265</v>
      </c>
      <c r="AZ2345" s="11" t="s">
        <v>14352</v>
      </c>
      <c r="BA2345" s="11">
        <v>-1.369</v>
      </c>
    </row>
    <row r="2346" spans="2:53" x14ac:dyDescent="0.2">
      <c r="B2346" s="43">
        <v>1</v>
      </c>
      <c r="C2346" s="73" t="s">
        <v>12265</v>
      </c>
      <c r="AZ2346" s="11" t="s">
        <v>14352</v>
      </c>
      <c r="BA2346" s="11">
        <v>0.42199999999999999</v>
      </c>
    </row>
    <row r="2347" spans="2:53" x14ac:dyDescent="0.2">
      <c r="B2347" s="43">
        <v>1</v>
      </c>
      <c r="C2347" s="73" t="s">
        <v>12265</v>
      </c>
      <c r="AZ2347" s="11" t="s">
        <v>14352</v>
      </c>
      <c r="BA2347" s="11">
        <v>-0.64600000000000002</v>
      </c>
    </row>
    <row r="2348" spans="2:53" x14ac:dyDescent="0.2">
      <c r="B2348" s="43">
        <v>1</v>
      </c>
      <c r="C2348" s="73" t="s">
        <v>12265</v>
      </c>
      <c r="AZ2348" s="11" t="s">
        <v>14352</v>
      </c>
      <c r="BA2348" s="11">
        <v>1.7010000000000001</v>
      </c>
    </row>
    <row r="2349" spans="2:53" x14ac:dyDescent="0.2">
      <c r="B2349" s="43">
        <v>1</v>
      </c>
      <c r="C2349" s="73" t="s">
        <v>12265</v>
      </c>
      <c r="AZ2349" s="11" t="s">
        <v>14352</v>
      </c>
      <c r="BA2349" s="11">
        <v>-4.2000000000000003E-2</v>
      </c>
    </row>
    <row r="2350" spans="2:53" x14ac:dyDescent="0.2">
      <c r="B2350" s="43">
        <v>1</v>
      </c>
      <c r="C2350" s="73" t="s">
        <v>12265</v>
      </c>
      <c r="AZ2350" s="11" t="s">
        <v>14352</v>
      </c>
      <c r="BA2350" s="11">
        <v>-0.91400000000000003</v>
      </c>
    </row>
    <row r="2351" spans="2:53" x14ac:dyDescent="0.2">
      <c r="B2351" s="43">
        <v>1</v>
      </c>
      <c r="C2351" s="73" t="s">
        <v>12265</v>
      </c>
      <c r="AZ2351" s="11" t="s">
        <v>14352</v>
      </c>
      <c r="BA2351" s="11">
        <v>0.58799999999999997</v>
      </c>
    </row>
    <row r="2352" spans="2:53" x14ac:dyDescent="0.2">
      <c r="B2352" s="43">
        <v>1</v>
      </c>
      <c r="C2352" s="73" t="s">
        <v>12265</v>
      </c>
      <c r="AZ2352" s="11" t="s">
        <v>14352</v>
      </c>
      <c r="BA2352" s="11">
        <v>0.26700000000000002</v>
      </c>
    </row>
    <row r="2353" spans="2:53" x14ac:dyDescent="0.2">
      <c r="B2353" s="43">
        <v>1</v>
      </c>
      <c r="C2353" s="73" t="s">
        <v>12265</v>
      </c>
      <c r="AZ2353" s="11" t="s">
        <v>14352</v>
      </c>
      <c r="BA2353" s="11">
        <v>2.1539999999999999</v>
      </c>
    </row>
    <row r="2354" spans="2:53" x14ac:dyDescent="0.2">
      <c r="B2354" s="43">
        <v>1</v>
      </c>
      <c r="C2354" s="73" t="s">
        <v>12265</v>
      </c>
      <c r="AZ2354" s="11" t="s">
        <v>14352</v>
      </c>
      <c r="BA2354" s="11">
        <v>0.65500000000000003</v>
      </c>
    </row>
    <row r="2355" spans="2:53" x14ac:dyDescent="0.2">
      <c r="B2355" s="43">
        <v>1</v>
      </c>
      <c r="C2355" s="73" t="s">
        <v>12265</v>
      </c>
      <c r="AZ2355" s="11" t="s">
        <v>14352</v>
      </c>
      <c r="BA2355" s="11">
        <v>-0.60299999999999998</v>
      </c>
    </row>
    <row r="2356" spans="2:53" x14ac:dyDescent="0.2">
      <c r="B2356" s="43">
        <v>1</v>
      </c>
      <c r="C2356" s="73" t="s">
        <v>12265</v>
      </c>
      <c r="AZ2356" s="11" t="s">
        <v>14352</v>
      </c>
      <c r="BA2356" s="11">
        <v>0.73299999999999998</v>
      </c>
    </row>
    <row r="2357" spans="2:53" x14ac:dyDescent="0.2">
      <c r="B2357" s="43">
        <v>1</v>
      </c>
      <c r="C2357" s="73" t="s">
        <v>12265</v>
      </c>
      <c r="AZ2357" s="11" t="s">
        <v>14352</v>
      </c>
      <c r="BA2357" s="11">
        <v>2.0569999999999999</v>
      </c>
    </row>
    <row r="2358" spans="2:53" x14ac:dyDescent="0.2">
      <c r="B2358" s="43">
        <v>1</v>
      </c>
      <c r="C2358" s="73" t="s">
        <v>12265</v>
      </c>
      <c r="AZ2358" s="11" t="s">
        <v>14352</v>
      </c>
      <c r="BA2358" s="11">
        <v>2.718</v>
      </c>
    </row>
    <row r="2359" spans="2:53" x14ac:dyDescent="0.2">
      <c r="B2359" s="43">
        <v>1</v>
      </c>
      <c r="C2359" s="73" t="s">
        <v>12265</v>
      </c>
      <c r="AZ2359" s="11" t="s">
        <v>14352</v>
      </c>
      <c r="BA2359" s="11">
        <v>-7.2999999999999995E-2</v>
      </c>
    </row>
    <row r="2360" spans="2:53" x14ac:dyDescent="0.2">
      <c r="B2360" s="43">
        <v>1</v>
      </c>
      <c r="C2360" s="73" t="s">
        <v>12265</v>
      </c>
      <c r="AZ2360" s="11" t="s">
        <v>14352</v>
      </c>
      <c r="BA2360" s="11">
        <v>-0.372</v>
      </c>
    </row>
    <row r="2361" spans="2:53" x14ac:dyDescent="0.2">
      <c r="B2361" s="43">
        <v>1</v>
      </c>
      <c r="C2361" s="73" t="s">
        <v>12265</v>
      </c>
      <c r="AZ2361" s="11" t="s">
        <v>14352</v>
      </c>
      <c r="BA2361" s="11">
        <v>-5.8999999999999997E-2</v>
      </c>
    </row>
    <row r="2362" spans="2:53" x14ac:dyDescent="0.2">
      <c r="B2362" s="43">
        <v>1</v>
      </c>
      <c r="C2362" s="73" t="s">
        <v>12265</v>
      </c>
      <c r="AZ2362" s="11" t="s">
        <v>14352</v>
      </c>
      <c r="BA2362" s="11">
        <v>0.26700000000000002</v>
      </c>
    </row>
    <row r="2363" spans="2:53" x14ac:dyDescent="0.2">
      <c r="B2363" s="43">
        <v>1</v>
      </c>
      <c r="C2363" s="73" t="s">
        <v>12265</v>
      </c>
      <c r="AZ2363" s="11" t="s">
        <v>14352</v>
      </c>
      <c r="BA2363" s="11">
        <v>0.247</v>
      </c>
    </row>
    <row r="2364" spans="2:53" x14ac:dyDescent="0.2">
      <c r="B2364" s="43">
        <v>1</v>
      </c>
      <c r="C2364" s="73" t="s">
        <v>12265</v>
      </c>
      <c r="AZ2364" s="11" t="s">
        <v>14352</v>
      </c>
      <c r="BA2364" s="11">
        <v>0.83399999999999996</v>
      </c>
    </row>
    <row r="2365" spans="2:53" x14ac:dyDescent="0.2">
      <c r="B2365" s="43">
        <v>1</v>
      </c>
      <c r="C2365" s="73" t="s">
        <v>12265</v>
      </c>
      <c r="AZ2365" s="11" t="s">
        <v>14352</v>
      </c>
      <c r="BA2365" s="11">
        <v>0.26700000000000002</v>
      </c>
    </row>
    <row r="2366" spans="2:53" x14ac:dyDescent="0.2">
      <c r="B2366" s="43">
        <v>1</v>
      </c>
      <c r="C2366" s="73" t="s">
        <v>12265</v>
      </c>
      <c r="AZ2366" s="11" t="s">
        <v>14352</v>
      </c>
      <c r="BA2366" s="11">
        <v>1.252</v>
      </c>
    </row>
    <row r="2367" spans="2:53" x14ac:dyDescent="0.2">
      <c r="B2367" s="43">
        <v>1</v>
      </c>
      <c r="C2367" s="73" t="s">
        <v>12265</v>
      </c>
      <c r="AZ2367" s="11" t="s">
        <v>14352</v>
      </c>
      <c r="BA2367" s="11">
        <v>1.0269999999999999</v>
      </c>
    </row>
    <row r="2368" spans="2:53" x14ac:dyDescent="0.2">
      <c r="B2368" s="43">
        <v>1</v>
      </c>
      <c r="C2368" s="73" t="s">
        <v>12265</v>
      </c>
      <c r="AZ2368" s="11" t="s">
        <v>14352</v>
      </c>
      <c r="BA2368" s="11">
        <v>2.3650000000000002</v>
      </c>
    </row>
    <row r="2369" spans="2:53" x14ac:dyDescent="0.2">
      <c r="B2369" s="43">
        <v>1</v>
      </c>
      <c r="C2369" s="73" t="s">
        <v>12265</v>
      </c>
      <c r="AZ2369" s="11" t="s">
        <v>14352</v>
      </c>
      <c r="BA2369" s="11">
        <v>-0.78</v>
      </c>
    </row>
    <row r="2370" spans="2:53" x14ac:dyDescent="0.2">
      <c r="B2370" s="43">
        <v>1</v>
      </c>
      <c r="C2370" s="73" t="s">
        <v>12265</v>
      </c>
      <c r="AZ2370" s="11" t="s">
        <v>14352</v>
      </c>
      <c r="BA2370" s="11">
        <v>-2.4500000000000002</v>
      </c>
    </row>
    <row r="2371" spans="2:53" x14ac:dyDescent="0.2">
      <c r="B2371" s="43">
        <v>1</v>
      </c>
      <c r="C2371" s="73" t="s">
        <v>12265</v>
      </c>
      <c r="AZ2371" s="11" t="s">
        <v>14352</v>
      </c>
      <c r="BA2371" s="11">
        <v>9.5000000000000001E-2</v>
      </c>
    </row>
    <row r="2372" spans="2:53" x14ac:dyDescent="0.2">
      <c r="B2372" s="43">
        <v>1</v>
      </c>
      <c r="C2372" s="73" t="s">
        <v>12265</v>
      </c>
      <c r="AZ2372" s="11" t="s">
        <v>14352</v>
      </c>
      <c r="BA2372" s="11">
        <v>0.19500000000000001</v>
      </c>
    </row>
    <row r="2373" spans="2:53" x14ac:dyDescent="0.2">
      <c r="B2373" s="43">
        <v>1</v>
      </c>
      <c r="C2373" s="73" t="s">
        <v>12265</v>
      </c>
      <c r="AZ2373" s="11" t="s">
        <v>14352</v>
      </c>
      <c r="BA2373" s="11">
        <v>1.2809999999999999</v>
      </c>
    </row>
    <row r="2374" spans="2:53" x14ac:dyDescent="0.2">
      <c r="B2374" s="43">
        <v>1</v>
      </c>
      <c r="C2374" s="73" t="s">
        <v>12265</v>
      </c>
      <c r="AZ2374" s="11" t="s">
        <v>14352</v>
      </c>
      <c r="BA2374" s="11">
        <v>0.77900000000000003</v>
      </c>
    </row>
    <row r="2375" spans="2:53" x14ac:dyDescent="0.2">
      <c r="B2375" s="43">
        <v>1</v>
      </c>
      <c r="C2375" s="73" t="s">
        <v>12265</v>
      </c>
      <c r="AZ2375" s="11" t="s">
        <v>14352</v>
      </c>
      <c r="BA2375" s="11">
        <v>0.17299999999999999</v>
      </c>
    </row>
    <row r="2376" spans="2:53" x14ac:dyDescent="0.2">
      <c r="B2376" s="43">
        <v>1</v>
      </c>
      <c r="C2376" s="73" t="s">
        <v>12265</v>
      </c>
      <c r="AZ2376" s="11" t="s">
        <v>14352</v>
      </c>
      <c r="BA2376" s="11">
        <v>1.0369999999999999</v>
      </c>
    </row>
    <row r="2377" spans="2:53" x14ac:dyDescent="0.2">
      <c r="B2377" s="43">
        <v>1</v>
      </c>
      <c r="C2377" s="73" t="s">
        <v>12265</v>
      </c>
      <c r="AZ2377" s="11" t="s">
        <v>14352</v>
      </c>
      <c r="BA2377" s="11">
        <v>1.198</v>
      </c>
    </row>
    <row r="2378" spans="2:53" x14ac:dyDescent="0.2">
      <c r="B2378" s="43">
        <v>1</v>
      </c>
      <c r="C2378" s="73" t="s">
        <v>12265</v>
      </c>
      <c r="AZ2378" s="11" t="s">
        <v>14352</v>
      </c>
      <c r="BA2378" s="11">
        <v>1.6539999999999999</v>
      </c>
    </row>
    <row r="2379" spans="2:53" x14ac:dyDescent="0.2">
      <c r="B2379" s="43">
        <v>1</v>
      </c>
      <c r="C2379" s="73" t="s">
        <v>12265</v>
      </c>
      <c r="AZ2379" s="11" t="s">
        <v>14352</v>
      </c>
      <c r="BA2379" s="11">
        <v>1.464</v>
      </c>
    </row>
    <row r="2380" spans="2:53" x14ac:dyDescent="0.2">
      <c r="B2380" s="43">
        <v>1</v>
      </c>
      <c r="C2380" s="73" t="s">
        <v>12265</v>
      </c>
      <c r="AZ2380" s="11" t="s">
        <v>14352</v>
      </c>
      <c r="BA2380" s="11">
        <v>1.2509999999999999</v>
      </c>
    </row>
    <row r="2381" spans="2:53" x14ac:dyDescent="0.2">
      <c r="B2381" s="43">
        <v>1</v>
      </c>
      <c r="C2381" s="73" t="s">
        <v>12265</v>
      </c>
      <c r="AZ2381" s="11" t="s">
        <v>14352</v>
      </c>
      <c r="BA2381" s="11">
        <v>2.8959999999999999</v>
      </c>
    </row>
    <row r="2382" spans="2:53" x14ac:dyDescent="0.2">
      <c r="B2382" s="43">
        <v>1</v>
      </c>
      <c r="C2382" s="73" t="s">
        <v>12265</v>
      </c>
      <c r="AZ2382" s="11" t="s">
        <v>14352</v>
      </c>
      <c r="BA2382" s="11">
        <v>7.2999999999999995E-2</v>
      </c>
    </row>
    <row r="2383" spans="2:53" x14ac:dyDescent="0.2">
      <c r="B2383" s="43">
        <v>1</v>
      </c>
      <c r="C2383" s="73" t="s">
        <v>12265</v>
      </c>
      <c r="AZ2383" s="11" t="s">
        <v>14352</v>
      </c>
      <c r="BA2383" s="11">
        <v>1.337</v>
      </c>
    </row>
    <row r="2384" spans="2:53" x14ac:dyDescent="0.2">
      <c r="B2384" s="43">
        <v>1</v>
      </c>
      <c r="C2384" s="73" t="s">
        <v>12265</v>
      </c>
      <c r="AZ2384" s="11" t="s">
        <v>14352</v>
      </c>
      <c r="BA2384" s="11">
        <v>1.264</v>
      </c>
    </row>
    <row r="2385" spans="2:53" x14ac:dyDescent="0.2">
      <c r="B2385" s="43">
        <v>1</v>
      </c>
      <c r="C2385" s="73" t="s">
        <v>12265</v>
      </c>
      <c r="AZ2385" s="11" t="s">
        <v>14352</v>
      </c>
      <c r="BA2385" s="11">
        <v>1.1599999999999999</v>
      </c>
    </row>
    <row r="2386" spans="2:53" x14ac:dyDescent="0.2">
      <c r="B2386" s="43">
        <v>1</v>
      </c>
      <c r="C2386" s="73" t="s">
        <v>12265</v>
      </c>
      <c r="AZ2386" s="11" t="s">
        <v>14352</v>
      </c>
      <c r="BA2386" s="11">
        <v>1.599</v>
      </c>
    </row>
    <row r="2387" spans="2:53" x14ac:dyDescent="0.2">
      <c r="B2387" s="43">
        <v>1</v>
      </c>
      <c r="C2387" s="73" t="s">
        <v>12265</v>
      </c>
      <c r="AZ2387" s="11" t="s">
        <v>14352</v>
      </c>
      <c r="BA2387" s="11">
        <v>1.004</v>
      </c>
    </row>
    <row r="2388" spans="2:53" x14ac:dyDescent="0.2">
      <c r="B2388" s="43">
        <v>1</v>
      </c>
      <c r="C2388" s="73" t="s">
        <v>12265</v>
      </c>
      <c r="AZ2388" s="11" t="s">
        <v>14352</v>
      </c>
      <c r="BA2388" s="11">
        <v>2.1859999999999999</v>
      </c>
    </row>
    <row r="2389" spans="2:53" x14ac:dyDescent="0.2">
      <c r="B2389" s="43">
        <v>1</v>
      </c>
      <c r="C2389" s="73" t="s">
        <v>12265</v>
      </c>
      <c r="AZ2389" s="11" t="s">
        <v>14352</v>
      </c>
      <c r="BA2389" s="11">
        <v>0.55100000000000005</v>
      </c>
    </row>
    <row r="2390" spans="2:53" x14ac:dyDescent="0.2">
      <c r="B2390" s="43">
        <v>1</v>
      </c>
      <c r="C2390" s="73" t="s">
        <v>12265</v>
      </c>
      <c r="AZ2390" s="11" t="s">
        <v>14352</v>
      </c>
      <c r="BA2390" s="11">
        <v>0.25</v>
      </c>
    </row>
    <row r="2391" spans="2:53" x14ac:dyDescent="0.2">
      <c r="B2391" s="43">
        <v>1</v>
      </c>
      <c r="C2391" s="73" t="s">
        <v>12265</v>
      </c>
      <c r="AZ2391" s="11" t="s">
        <v>14352</v>
      </c>
      <c r="BA2391" s="11">
        <v>0.90400000000000003</v>
      </c>
    </row>
    <row r="2392" spans="2:53" x14ac:dyDescent="0.2">
      <c r="B2392" s="43">
        <v>1</v>
      </c>
      <c r="C2392" s="73" t="s">
        <v>12265</v>
      </c>
      <c r="AZ2392" s="11" t="s">
        <v>14352</v>
      </c>
      <c r="BA2392" s="11">
        <v>0.501</v>
      </c>
    </row>
    <row r="2393" spans="2:53" x14ac:dyDescent="0.2">
      <c r="B2393" s="43">
        <v>1</v>
      </c>
      <c r="C2393" s="73" t="s">
        <v>12265</v>
      </c>
      <c r="AZ2393" s="11" t="s">
        <v>14352</v>
      </c>
      <c r="BA2393" s="11">
        <v>0.39600000000000002</v>
      </c>
    </row>
    <row r="2394" spans="2:53" x14ac:dyDescent="0.2">
      <c r="B2394" s="43">
        <v>1</v>
      </c>
      <c r="C2394" s="73" t="s">
        <v>12265</v>
      </c>
      <c r="AZ2394" s="11" t="s">
        <v>14352</v>
      </c>
      <c r="BA2394" s="11">
        <v>0.95299999999999996</v>
      </c>
    </row>
    <row r="2395" spans="2:53" x14ac:dyDescent="0.2">
      <c r="B2395" s="43">
        <v>1</v>
      </c>
      <c r="C2395" s="73" t="s">
        <v>12265</v>
      </c>
      <c r="AZ2395" s="11" t="s">
        <v>14352</v>
      </c>
      <c r="BA2395" s="11">
        <v>0.106</v>
      </c>
    </row>
    <row r="2396" spans="2:53" x14ac:dyDescent="0.2">
      <c r="B2396" s="43">
        <v>1</v>
      </c>
      <c r="C2396" s="73" t="s">
        <v>12265</v>
      </c>
      <c r="AZ2396" s="11" t="s">
        <v>14352</v>
      </c>
      <c r="BA2396" s="11">
        <v>1.5620000000000001</v>
      </c>
    </row>
    <row r="2397" spans="2:53" x14ac:dyDescent="0.2">
      <c r="B2397" s="43">
        <v>1</v>
      </c>
      <c r="C2397" s="73" t="s">
        <v>12265</v>
      </c>
      <c r="AZ2397" s="11" t="s">
        <v>14352</v>
      </c>
      <c r="BA2397" s="11">
        <v>1.2589999999999999</v>
      </c>
    </row>
    <row r="2398" spans="2:53" x14ac:dyDescent="0.2">
      <c r="B2398" s="43">
        <v>1</v>
      </c>
      <c r="C2398" s="73" t="s">
        <v>12265</v>
      </c>
      <c r="AZ2398" s="11" t="s">
        <v>14352</v>
      </c>
      <c r="BA2398" s="11">
        <v>1.4039999999999999</v>
      </c>
    </row>
    <row r="2399" spans="2:53" x14ac:dyDescent="0.2">
      <c r="B2399" s="43">
        <v>1</v>
      </c>
      <c r="C2399" s="73" t="s">
        <v>12265</v>
      </c>
      <c r="AZ2399" s="11" t="s">
        <v>14352</v>
      </c>
      <c r="BA2399" s="11">
        <v>1.137</v>
      </c>
    </row>
    <row r="2400" spans="2:53" x14ac:dyDescent="0.2">
      <c r="B2400" s="43">
        <v>1</v>
      </c>
      <c r="C2400" s="73" t="s">
        <v>12265</v>
      </c>
      <c r="AZ2400" s="11" t="s">
        <v>14352</v>
      </c>
      <c r="BA2400" s="11">
        <v>0.73099999999999998</v>
      </c>
    </row>
    <row r="2401" spans="2:53" x14ac:dyDescent="0.2">
      <c r="B2401" s="43">
        <v>1</v>
      </c>
      <c r="C2401" s="73" t="s">
        <v>12265</v>
      </c>
      <c r="AZ2401" s="11" t="s">
        <v>14352</v>
      </c>
      <c r="BA2401" s="11">
        <v>1.5209999999999999</v>
      </c>
    </row>
    <row r="2402" spans="2:53" x14ac:dyDescent="0.2">
      <c r="B2402" s="43">
        <v>1</v>
      </c>
      <c r="C2402" s="73" t="s">
        <v>12265</v>
      </c>
      <c r="AZ2402" s="11" t="s">
        <v>14352</v>
      </c>
      <c r="BA2402" s="11">
        <v>1.177</v>
      </c>
    </row>
    <row r="2403" spans="2:53" x14ac:dyDescent="0.2">
      <c r="B2403" s="43">
        <v>1</v>
      </c>
      <c r="C2403" s="73" t="s">
        <v>12265</v>
      </c>
      <c r="AZ2403" s="11" t="s">
        <v>14352</v>
      </c>
      <c r="BA2403" s="11">
        <v>1.0349999999999999</v>
      </c>
    </row>
    <row r="2404" spans="2:53" x14ac:dyDescent="0.2">
      <c r="B2404" s="43">
        <v>1</v>
      </c>
      <c r="C2404" s="73" t="s">
        <v>12265</v>
      </c>
      <c r="AZ2404" s="11" t="s">
        <v>14352</v>
      </c>
      <c r="BA2404" s="11">
        <v>0.97799999999999998</v>
      </c>
    </row>
    <row r="2405" spans="2:53" x14ac:dyDescent="0.2">
      <c r="B2405" s="43">
        <v>1</v>
      </c>
      <c r="C2405" s="73" t="s">
        <v>12265</v>
      </c>
      <c r="AZ2405" s="11" t="s">
        <v>14352</v>
      </c>
      <c r="BA2405" s="11">
        <v>0.56799999999999995</v>
      </c>
    </row>
    <row r="2406" spans="2:53" x14ac:dyDescent="0.2">
      <c r="B2406" s="43">
        <v>1</v>
      </c>
      <c r="C2406" s="73" t="s">
        <v>12265</v>
      </c>
      <c r="AZ2406" s="11" t="s">
        <v>14352</v>
      </c>
      <c r="BA2406" s="11">
        <v>1.5309999999999999</v>
      </c>
    </row>
    <row r="2407" spans="2:53" x14ac:dyDescent="0.2">
      <c r="B2407" s="43">
        <v>1</v>
      </c>
      <c r="C2407" s="73" t="s">
        <v>12265</v>
      </c>
      <c r="AZ2407" s="11" t="s">
        <v>14352</v>
      </c>
      <c r="BA2407" s="11">
        <v>0.83</v>
      </c>
    </row>
    <row r="2408" spans="2:53" x14ac:dyDescent="0.2">
      <c r="B2408" s="43">
        <v>1</v>
      </c>
      <c r="C2408" s="73" t="s">
        <v>12265</v>
      </c>
      <c r="AZ2408" s="11" t="s">
        <v>14352</v>
      </c>
      <c r="BA2408" s="11">
        <v>1.786</v>
      </c>
    </row>
    <row r="2409" spans="2:53" x14ac:dyDescent="0.2">
      <c r="B2409" s="43">
        <v>1</v>
      </c>
      <c r="C2409" s="73" t="s">
        <v>12265</v>
      </c>
      <c r="AZ2409" s="11" t="s">
        <v>14352</v>
      </c>
      <c r="BA2409" s="11">
        <v>0.93400000000000005</v>
      </c>
    </row>
    <row r="2410" spans="2:53" x14ac:dyDescent="0.2">
      <c r="B2410" s="43">
        <v>1</v>
      </c>
      <c r="C2410" s="73" t="s">
        <v>12265</v>
      </c>
      <c r="AZ2410" s="11" t="s">
        <v>14352</v>
      </c>
      <c r="BA2410" s="11">
        <v>0.61899999999999999</v>
      </c>
    </row>
    <row r="2411" spans="2:53" x14ac:dyDescent="0.2">
      <c r="B2411" s="43">
        <v>1</v>
      </c>
      <c r="C2411" s="73" t="s">
        <v>12265</v>
      </c>
      <c r="AZ2411" s="11" t="s">
        <v>14352</v>
      </c>
      <c r="BA2411" s="11">
        <v>1.0680000000000001</v>
      </c>
    </row>
    <row r="2412" spans="2:53" x14ac:dyDescent="0.2">
      <c r="B2412" s="43">
        <v>1</v>
      </c>
      <c r="C2412" s="73" t="s">
        <v>12265</v>
      </c>
      <c r="AZ2412" s="11" t="s">
        <v>14352</v>
      </c>
      <c r="BA2412" s="11">
        <v>1.1539999999999999</v>
      </c>
    </row>
    <row r="2413" spans="2:53" x14ac:dyDescent="0.2">
      <c r="B2413" s="43">
        <v>1</v>
      </c>
      <c r="C2413" s="73" t="s">
        <v>12265</v>
      </c>
      <c r="AZ2413" s="11" t="s">
        <v>14352</v>
      </c>
      <c r="BA2413" s="11">
        <v>0.79300000000000004</v>
      </c>
    </row>
    <row r="2414" spans="2:53" x14ac:dyDescent="0.2">
      <c r="B2414" s="43">
        <v>1</v>
      </c>
      <c r="C2414" s="73" t="s">
        <v>12265</v>
      </c>
      <c r="AZ2414" s="11" t="s">
        <v>14352</v>
      </c>
      <c r="BA2414" s="11" t="s">
        <v>12145</v>
      </c>
    </row>
    <row r="2415" spans="2:53" x14ac:dyDescent="0.2">
      <c r="B2415" s="43">
        <v>1</v>
      </c>
      <c r="C2415" s="73" t="s">
        <v>12265</v>
      </c>
      <c r="AZ2415" s="11" t="s">
        <v>14352</v>
      </c>
      <c r="BA2415" s="11" t="s">
        <v>12145</v>
      </c>
    </row>
    <row r="2416" spans="2:53" x14ac:dyDescent="0.2">
      <c r="B2416" s="43">
        <v>1</v>
      </c>
      <c r="C2416" s="73" t="s">
        <v>12265</v>
      </c>
      <c r="AZ2416" s="11" t="s">
        <v>14352</v>
      </c>
      <c r="BA2416" s="11" t="s">
        <v>12145</v>
      </c>
    </row>
    <row r="2417" spans="2:53" x14ac:dyDescent="0.2">
      <c r="B2417" s="43">
        <v>1</v>
      </c>
      <c r="C2417" s="73" t="s">
        <v>12265</v>
      </c>
      <c r="AZ2417" s="11" t="s">
        <v>14352</v>
      </c>
      <c r="BA2417" s="11">
        <v>9.1999999999999998E-2</v>
      </c>
    </row>
    <row r="2418" spans="2:53" x14ac:dyDescent="0.2">
      <c r="B2418" s="43">
        <v>1</v>
      </c>
      <c r="C2418" s="73" t="s">
        <v>12265</v>
      </c>
      <c r="AZ2418" s="11" t="s">
        <v>14352</v>
      </c>
      <c r="BA2418" s="11">
        <v>0.6</v>
      </c>
    </row>
    <row r="2419" spans="2:53" x14ac:dyDescent="0.2">
      <c r="B2419" s="43">
        <v>1</v>
      </c>
      <c r="C2419" s="73" t="s">
        <v>12265</v>
      </c>
      <c r="AZ2419" s="11" t="s">
        <v>14352</v>
      </c>
      <c r="BA2419" s="11" t="s">
        <v>12145</v>
      </c>
    </row>
    <row r="2420" spans="2:53" x14ac:dyDescent="0.2">
      <c r="B2420" s="43">
        <v>1</v>
      </c>
      <c r="C2420" s="73" t="s">
        <v>12265</v>
      </c>
      <c r="AZ2420" s="11" t="s">
        <v>14352</v>
      </c>
      <c r="BA2420" s="11" t="s">
        <v>12145</v>
      </c>
    </row>
    <row r="2421" spans="2:53" x14ac:dyDescent="0.2">
      <c r="B2421" s="43">
        <v>1</v>
      </c>
      <c r="C2421" s="73" t="s">
        <v>12265</v>
      </c>
      <c r="AZ2421" s="11" t="s">
        <v>14352</v>
      </c>
      <c r="BA2421" s="11">
        <v>1.2E-2</v>
      </c>
    </row>
    <row r="2422" spans="2:53" x14ac:dyDescent="0.2">
      <c r="B2422" s="43">
        <v>1</v>
      </c>
      <c r="C2422" s="73" t="s">
        <v>12265</v>
      </c>
      <c r="AZ2422" s="11" t="s">
        <v>14352</v>
      </c>
      <c r="BA2422" s="11">
        <v>0.12</v>
      </c>
    </row>
    <row r="2423" spans="2:53" x14ac:dyDescent="0.2">
      <c r="B2423" s="43">
        <v>1</v>
      </c>
      <c r="C2423" s="73" t="s">
        <v>12265</v>
      </c>
      <c r="AZ2423" s="11" t="s">
        <v>14352</v>
      </c>
      <c r="BA2423" s="11">
        <v>0.54700000000000004</v>
      </c>
    </row>
    <row r="2424" spans="2:53" x14ac:dyDescent="0.2">
      <c r="B2424" s="43">
        <v>1</v>
      </c>
      <c r="C2424" s="73" t="s">
        <v>12265</v>
      </c>
      <c r="AZ2424" s="11" t="s">
        <v>14352</v>
      </c>
      <c r="BA2424" s="11" t="s">
        <v>12145</v>
      </c>
    </row>
    <row r="2425" spans="2:53" x14ac:dyDescent="0.2">
      <c r="B2425" s="43">
        <v>1</v>
      </c>
      <c r="C2425" s="73" t="s">
        <v>12265</v>
      </c>
      <c r="AZ2425" s="11" t="s">
        <v>14352</v>
      </c>
      <c r="BA2425" s="11" t="s">
        <v>12145</v>
      </c>
    </row>
    <row r="2426" spans="2:53" x14ac:dyDescent="0.2">
      <c r="B2426" s="43">
        <v>1</v>
      </c>
      <c r="C2426" s="73" t="s">
        <v>12265</v>
      </c>
      <c r="AZ2426" s="11" t="s">
        <v>14352</v>
      </c>
      <c r="BA2426" s="11" t="s">
        <v>12145</v>
      </c>
    </row>
    <row r="2427" spans="2:53" x14ac:dyDescent="0.2">
      <c r="B2427" s="43">
        <v>1</v>
      </c>
      <c r="C2427" s="73" t="s">
        <v>12265</v>
      </c>
      <c r="AZ2427" s="11" t="s">
        <v>14352</v>
      </c>
      <c r="BA2427" s="11" t="s">
        <v>12145</v>
      </c>
    </row>
    <row r="2428" spans="2:53" x14ac:dyDescent="0.2">
      <c r="B2428" s="43">
        <v>1</v>
      </c>
      <c r="C2428" s="73" t="s">
        <v>12265</v>
      </c>
      <c r="AZ2428" s="11" t="s">
        <v>14352</v>
      </c>
      <c r="BA2428" s="11">
        <v>0.65400000000000003</v>
      </c>
    </row>
    <row r="2429" spans="2:53" x14ac:dyDescent="0.2">
      <c r="B2429" s="43">
        <v>1</v>
      </c>
      <c r="C2429" s="73" t="s">
        <v>12265</v>
      </c>
      <c r="AZ2429" s="11" t="s">
        <v>14352</v>
      </c>
      <c r="BA2429" s="11">
        <v>2.1000000000000001E-2</v>
      </c>
    </row>
    <row r="2430" spans="2:53" x14ac:dyDescent="0.2">
      <c r="B2430" s="43">
        <v>1</v>
      </c>
      <c r="C2430" s="73" t="s">
        <v>12265</v>
      </c>
      <c r="AZ2430" s="11" t="s">
        <v>14352</v>
      </c>
      <c r="BA2430" s="11">
        <v>8.9999999999999993E-3</v>
      </c>
    </row>
    <row r="2431" spans="2:53" x14ac:dyDescent="0.2">
      <c r="B2431" s="43">
        <v>1</v>
      </c>
      <c r="C2431" s="73" t="s">
        <v>12265</v>
      </c>
      <c r="AZ2431" s="11" t="s">
        <v>14352</v>
      </c>
      <c r="BA2431" s="11">
        <v>4.5999999999999999E-2</v>
      </c>
    </row>
    <row r="2432" spans="2:53" x14ac:dyDescent="0.2">
      <c r="B2432" s="43">
        <v>1</v>
      </c>
      <c r="C2432" s="73" t="s">
        <v>12265</v>
      </c>
      <c r="AZ2432" s="11" t="s">
        <v>14352</v>
      </c>
      <c r="BA2432" s="11">
        <v>8.0000000000000002E-3</v>
      </c>
    </row>
    <row r="2433" spans="2:53" x14ac:dyDescent="0.2">
      <c r="B2433" s="43">
        <v>1</v>
      </c>
      <c r="C2433" s="73" t="s">
        <v>12265</v>
      </c>
      <c r="AZ2433" s="11" t="s">
        <v>14352</v>
      </c>
      <c r="BA2433" s="11">
        <v>0.71799999999999997</v>
      </c>
    </row>
    <row r="2434" spans="2:53" x14ac:dyDescent="0.2">
      <c r="B2434" s="43">
        <v>1</v>
      </c>
      <c r="C2434" s="73" t="s">
        <v>12265</v>
      </c>
      <c r="AZ2434" s="11" t="s">
        <v>14352</v>
      </c>
      <c r="BA2434" s="11">
        <v>0.13400000000000001</v>
      </c>
    </row>
    <row r="2435" spans="2:53" x14ac:dyDescent="0.2">
      <c r="B2435" s="43">
        <v>1</v>
      </c>
      <c r="C2435" s="73" t="s">
        <v>12265</v>
      </c>
      <c r="AZ2435" s="11" t="s">
        <v>14352</v>
      </c>
      <c r="BA2435" s="11">
        <v>-3.4000000000000002E-2</v>
      </c>
    </row>
    <row r="2436" spans="2:53" x14ac:dyDescent="0.2">
      <c r="B2436" s="43">
        <v>1</v>
      </c>
      <c r="C2436" s="73" t="s">
        <v>12265</v>
      </c>
      <c r="AZ2436" s="11" t="s">
        <v>14352</v>
      </c>
      <c r="BA2436" s="11">
        <v>8.5000000000000006E-2</v>
      </c>
    </row>
    <row r="2437" spans="2:53" x14ac:dyDescent="0.2">
      <c r="B2437" s="43">
        <v>1</v>
      </c>
      <c r="C2437" s="73" t="s">
        <v>12265</v>
      </c>
      <c r="AZ2437" s="11" t="s">
        <v>14352</v>
      </c>
      <c r="BA2437" s="11">
        <v>0.39100000000000001</v>
      </c>
    </row>
    <row r="2438" spans="2:53" x14ac:dyDescent="0.2">
      <c r="B2438" s="43">
        <v>1</v>
      </c>
      <c r="C2438" s="73" t="s">
        <v>12265</v>
      </c>
      <c r="AZ2438" s="11" t="s">
        <v>14352</v>
      </c>
      <c r="BA2438" s="11">
        <v>0.80900000000000005</v>
      </c>
    </row>
    <row r="2439" spans="2:53" x14ac:dyDescent="0.2">
      <c r="B2439" s="43">
        <v>1</v>
      </c>
      <c r="C2439" s="73" t="s">
        <v>12265</v>
      </c>
      <c r="AZ2439" s="11" t="s">
        <v>14352</v>
      </c>
      <c r="BA2439" s="11">
        <v>0.10100000000000001</v>
      </c>
    </row>
    <row r="2440" spans="2:53" x14ac:dyDescent="0.2">
      <c r="B2440" s="43">
        <v>1</v>
      </c>
      <c r="C2440" s="73" t="s">
        <v>12265</v>
      </c>
      <c r="AZ2440" s="11" t="s">
        <v>14352</v>
      </c>
      <c r="BA2440" s="11">
        <v>2.7E-2</v>
      </c>
    </row>
    <row r="2441" spans="2:53" x14ac:dyDescent="0.2">
      <c r="B2441" s="43">
        <v>1</v>
      </c>
      <c r="C2441" s="73" t="s">
        <v>12265</v>
      </c>
      <c r="AZ2441" s="11" t="s">
        <v>14352</v>
      </c>
      <c r="BA2441" s="11">
        <v>8.7999999999999995E-2</v>
      </c>
    </row>
    <row r="2442" spans="2:53" x14ac:dyDescent="0.2">
      <c r="B2442" s="43">
        <v>1</v>
      </c>
      <c r="C2442" s="73" t="s">
        <v>12265</v>
      </c>
      <c r="AZ2442" s="11" t="s">
        <v>14352</v>
      </c>
      <c r="BA2442" s="11">
        <v>0.20399999999999999</v>
      </c>
    </row>
    <row r="2443" spans="2:53" x14ac:dyDescent="0.2">
      <c r="B2443" s="43">
        <v>1</v>
      </c>
      <c r="C2443" s="73" t="s">
        <v>12265</v>
      </c>
      <c r="AZ2443" s="11" t="s">
        <v>14352</v>
      </c>
      <c r="BA2443" s="11">
        <v>0.61599999999999999</v>
      </c>
    </row>
    <row r="2444" spans="2:53" x14ac:dyDescent="0.2">
      <c r="B2444" s="43">
        <v>1</v>
      </c>
      <c r="C2444" s="73" t="s">
        <v>12265</v>
      </c>
      <c r="AZ2444" s="11" t="s">
        <v>14351</v>
      </c>
      <c r="BA2444" s="11" t="s">
        <v>12145</v>
      </c>
    </row>
    <row r="2445" spans="2:53" x14ac:dyDescent="0.2">
      <c r="B2445" s="43">
        <v>1</v>
      </c>
      <c r="C2445" s="73" t="s">
        <v>12265</v>
      </c>
      <c r="AZ2445" s="11" t="s">
        <v>14351</v>
      </c>
      <c r="BA2445" s="11" t="s">
        <v>12145</v>
      </c>
    </row>
    <row r="2446" spans="2:53" x14ac:dyDescent="0.2">
      <c r="B2446" s="43">
        <v>1</v>
      </c>
      <c r="C2446" s="73" t="s">
        <v>12265</v>
      </c>
      <c r="AZ2446" s="11" t="s">
        <v>14351</v>
      </c>
      <c r="BA2446" s="11">
        <v>-5.7000000000000002E-2</v>
      </c>
    </row>
    <row r="2447" spans="2:53" x14ac:dyDescent="0.2">
      <c r="B2447" s="43">
        <v>1</v>
      </c>
      <c r="C2447" s="73" t="s">
        <v>12265</v>
      </c>
      <c r="AZ2447" s="11" t="s">
        <v>14351</v>
      </c>
      <c r="BA2447" s="11">
        <v>1.387</v>
      </c>
    </row>
    <row r="2448" spans="2:53" x14ac:dyDescent="0.2">
      <c r="B2448" s="43">
        <v>1</v>
      </c>
      <c r="C2448" s="73" t="s">
        <v>12265</v>
      </c>
      <c r="AZ2448" s="11" t="s">
        <v>14351</v>
      </c>
      <c r="BA2448" s="11">
        <v>0.46800000000000003</v>
      </c>
    </row>
    <row r="2449" spans="2:53" x14ac:dyDescent="0.2">
      <c r="B2449" s="43">
        <v>1</v>
      </c>
      <c r="C2449" s="73" t="s">
        <v>12265</v>
      </c>
      <c r="AZ2449" s="11" t="s">
        <v>14351</v>
      </c>
      <c r="BA2449" s="11">
        <v>-0.55300000000000005</v>
      </c>
    </row>
    <row r="2450" spans="2:53" x14ac:dyDescent="0.2">
      <c r="B2450" s="43">
        <v>1</v>
      </c>
      <c r="C2450" s="73" t="s">
        <v>12265</v>
      </c>
      <c r="AZ2450" s="11" t="s">
        <v>14351</v>
      </c>
      <c r="BA2450" s="11">
        <v>-1.5880000000000001</v>
      </c>
    </row>
    <row r="2451" spans="2:53" x14ac:dyDescent="0.2">
      <c r="B2451" s="43">
        <v>1</v>
      </c>
      <c r="C2451" s="73" t="s">
        <v>12265</v>
      </c>
      <c r="AZ2451" s="11" t="s">
        <v>14351</v>
      </c>
      <c r="BA2451" s="11">
        <v>-0.27400000000000002</v>
      </c>
    </row>
    <row r="2452" spans="2:53" x14ac:dyDescent="0.2">
      <c r="B2452" s="43">
        <v>1</v>
      </c>
      <c r="C2452" s="73" t="s">
        <v>12265</v>
      </c>
      <c r="AZ2452" s="11" t="s">
        <v>14351</v>
      </c>
      <c r="BA2452" s="11">
        <v>0.315</v>
      </c>
    </row>
    <row r="2453" spans="2:53" x14ac:dyDescent="0.2">
      <c r="B2453" s="43">
        <v>1</v>
      </c>
      <c r="C2453" s="73" t="s">
        <v>12265</v>
      </c>
      <c r="AZ2453" s="11" t="s">
        <v>14351</v>
      </c>
      <c r="BA2453" s="11">
        <v>0.71199999999999997</v>
      </c>
    </row>
    <row r="2454" spans="2:53" x14ac:dyDescent="0.2">
      <c r="B2454" s="43">
        <v>1</v>
      </c>
      <c r="C2454" s="73" t="s">
        <v>12265</v>
      </c>
      <c r="AZ2454" s="11" t="s">
        <v>14351</v>
      </c>
      <c r="BA2454" s="11">
        <v>0.105</v>
      </c>
    </row>
    <row r="2455" spans="2:53" x14ac:dyDescent="0.2">
      <c r="B2455" s="43">
        <v>1</v>
      </c>
      <c r="C2455" s="73" t="s">
        <v>12265</v>
      </c>
      <c r="AZ2455" s="11" t="s">
        <v>14351</v>
      </c>
      <c r="BA2455" s="11">
        <v>-0.435</v>
      </c>
    </row>
    <row r="2456" spans="2:53" x14ac:dyDescent="0.2">
      <c r="B2456" s="43">
        <v>1</v>
      </c>
      <c r="C2456" s="73" t="s">
        <v>12265</v>
      </c>
      <c r="AZ2456" s="11" t="s">
        <v>14351</v>
      </c>
      <c r="BA2456" s="11">
        <v>1.6E-2</v>
      </c>
    </row>
    <row r="2457" spans="2:53" x14ac:dyDescent="0.2">
      <c r="B2457" s="43">
        <v>1</v>
      </c>
      <c r="C2457" s="73" t="s">
        <v>12265</v>
      </c>
      <c r="AZ2457" s="11" t="s">
        <v>14351</v>
      </c>
      <c r="BA2457" s="11">
        <v>0.82799999999999996</v>
      </c>
    </row>
    <row r="2458" spans="2:53" x14ac:dyDescent="0.2">
      <c r="B2458" s="43">
        <v>1</v>
      </c>
      <c r="C2458" s="73" t="s">
        <v>12265</v>
      </c>
      <c r="AZ2458" s="11" t="s">
        <v>14351</v>
      </c>
      <c r="BA2458" s="11">
        <v>1.3640000000000001</v>
      </c>
    </row>
    <row r="2459" spans="2:53" x14ac:dyDescent="0.2">
      <c r="B2459" s="43">
        <v>1</v>
      </c>
      <c r="C2459" s="73" t="s">
        <v>12265</v>
      </c>
      <c r="AZ2459" s="11" t="s">
        <v>14351</v>
      </c>
      <c r="BA2459" s="11">
        <v>0.27400000000000002</v>
      </c>
    </row>
    <row r="2460" spans="2:53" x14ac:dyDescent="0.2">
      <c r="B2460" s="43">
        <v>1</v>
      </c>
      <c r="C2460" s="73" t="s">
        <v>12265</v>
      </c>
      <c r="AZ2460" s="11" t="s">
        <v>14351</v>
      </c>
      <c r="BA2460" s="11">
        <v>1.018</v>
      </c>
    </row>
    <row r="2461" spans="2:53" x14ac:dyDescent="0.2">
      <c r="B2461" s="43">
        <v>1</v>
      </c>
      <c r="C2461" s="73" t="s">
        <v>12265</v>
      </c>
      <c r="AZ2461" s="11" t="s">
        <v>14351</v>
      </c>
      <c r="BA2461" s="11">
        <v>-0.97399999999999998</v>
      </c>
    </row>
    <row r="2462" spans="2:53" x14ac:dyDescent="0.2">
      <c r="B2462" s="43">
        <v>1</v>
      </c>
      <c r="C2462" s="73" t="s">
        <v>12265</v>
      </c>
      <c r="AZ2462" s="11" t="s">
        <v>14351</v>
      </c>
      <c r="BA2462" s="11">
        <v>0.85199999999999998</v>
      </c>
    </row>
    <row r="2463" spans="2:53" x14ac:dyDescent="0.2">
      <c r="B2463" s="43">
        <v>1</v>
      </c>
      <c r="C2463" s="73" t="s">
        <v>12265</v>
      </c>
      <c r="AZ2463" s="11" t="s">
        <v>14351</v>
      </c>
      <c r="BA2463" s="11">
        <v>0.67900000000000005</v>
      </c>
    </row>
    <row r="2464" spans="2:53" x14ac:dyDescent="0.2">
      <c r="B2464" s="43">
        <v>1</v>
      </c>
      <c r="C2464" s="73" t="s">
        <v>12265</v>
      </c>
      <c r="AZ2464" s="11" t="s">
        <v>14351</v>
      </c>
      <c r="BA2464" s="11" t="s">
        <v>12145</v>
      </c>
    </row>
    <row r="2465" spans="2:53" x14ac:dyDescent="0.2">
      <c r="B2465" s="43">
        <v>1</v>
      </c>
      <c r="C2465" s="73" t="s">
        <v>12265</v>
      </c>
      <c r="AZ2465" s="11" t="s">
        <v>14351</v>
      </c>
      <c r="BA2465" s="11" t="s">
        <v>12145</v>
      </c>
    </row>
    <row r="2466" spans="2:53" x14ac:dyDescent="0.2">
      <c r="B2466" s="43">
        <v>1</v>
      </c>
      <c r="C2466" s="73" t="s">
        <v>12265</v>
      </c>
      <c r="AZ2466" s="11" t="s">
        <v>14351</v>
      </c>
      <c r="BA2466" s="11">
        <v>1.6E-2</v>
      </c>
    </row>
    <row r="2467" spans="2:53" x14ac:dyDescent="0.2">
      <c r="B2467" s="43">
        <v>1</v>
      </c>
      <c r="C2467" s="73" t="s">
        <v>12265</v>
      </c>
      <c r="AZ2467" s="11" t="s">
        <v>14351</v>
      </c>
      <c r="BA2467" s="11">
        <v>-0.35099999999999998</v>
      </c>
    </row>
    <row r="2468" spans="2:53" x14ac:dyDescent="0.2">
      <c r="B2468" s="43">
        <v>1</v>
      </c>
      <c r="C2468" s="73" t="s">
        <v>12265</v>
      </c>
      <c r="AZ2468" s="11" t="s">
        <v>14351</v>
      </c>
      <c r="BA2468" s="11">
        <v>1.4550000000000001</v>
      </c>
    </row>
    <row r="2469" spans="2:53" x14ac:dyDescent="0.2">
      <c r="B2469" s="43">
        <v>1</v>
      </c>
      <c r="C2469" s="73" t="s">
        <v>12265</v>
      </c>
      <c r="AZ2469" s="11" t="s">
        <v>14351</v>
      </c>
      <c r="BA2469" s="11">
        <v>-0.1</v>
      </c>
    </row>
    <row r="2470" spans="2:53" x14ac:dyDescent="0.2">
      <c r="B2470" s="43">
        <v>1</v>
      </c>
      <c r="C2470" s="73" t="s">
        <v>12265</v>
      </c>
      <c r="AZ2470" s="11" t="s">
        <v>14351</v>
      </c>
      <c r="BA2470" s="11">
        <v>-0.38500000000000001</v>
      </c>
    </row>
    <row r="2471" spans="2:53" x14ac:dyDescent="0.2">
      <c r="B2471" s="43">
        <v>1</v>
      </c>
      <c r="C2471" s="73" t="s">
        <v>12265</v>
      </c>
      <c r="AZ2471" s="11" t="s">
        <v>14351</v>
      </c>
      <c r="BA2471" s="11">
        <v>0.18099999999999999</v>
      </c>
    </row>
    <row r="2472" spans="2:53" x14ac:dyDescent="0.2">
      <c r="B2472" s="43">
        <v>1</v>
      </c>
      <c r="C2472" s="73" t="s">
        <v>12265</v>
      </c>
      <c r="AZ2472" s="11" t="s">
        <v>14351</v>
      </c>
      <c r="BA2472" s="11">
        <v>-8.3000000000000004E-2</v>
      </c>
    </row>
    <row r="2473" spans="2:53" x14ac:dyDescent="0.2">
      <c r="B2473" s="43">
        <v>1</v>
      </c>
      <c r="C2473" s="73" t="s">
        <v>12265</v>
      </c>
      <c r="AZ2473" s="11" t="s">
        <v>14351</v>
      </c>
      <c r="BA2473" s="11">
        <v>0.499</v>
      </c>
    </row>
    <row r="2474" spans="2:53" x14ac:dyDescent="0.2">
      <c r="B2474" s="43">
        <v>1</v>
      </c>
      <c r="C2474" s="73" t="s">
        <v>12265</v>
      </c>
      <c r="AZ2474" s="11" t="s">
        <v>14351</v>
      </c>
      <c r="BA2474" s="11">
        <v>0.25700000000000001</v>
      </c>
    </row>
    <row r="2475" spans="2:53" x14ac:dyDescent="0.2">
      <c r="B2475" s="43">
        <v>1</v>
      </c>
      <c r="C2475" s="73" t="s">
        <v>12265</v>
      </c>
      <c r="AZ2475" s="11" t="s">
        <v>14351</v>
      </c>
      <c r="BA2475" s="11">
        <v>-0.35199999999999998</v>
      </c>
    </row>
    <row r="2476" spans="2:53" x14ac:dyDescent="0.2">
      <c r="B2476" s="43">
        <v>1</v>
      </c>
      <c r="C2476" s="73" t="s">
        <v>12265</v>
      </c>
      <c r="AZ2476" s="11" t="s">
        <v>14351</v>
      </c>
      <c r="BA2476" s="11">
        <v>0.159</v>
      </c>
    </row>
    <row r="2477" spans="2:53" x14ac:dyDescent="0.2">
      <c r="B2477" s="43">
        <v>1</v>
      </c>
      <c r="C2477" s="73" t="s">
        <v>12265</v>
      </c>
      <c r="AZ2477" s="11" t="s">
        <v>14351</v>
      </c>
      <c r="BA2477" s="11">
        <v>1.0669999999999999</v>
      </c>
    </row>
    <row r="2478" spans="2:53" x14ac:dyDescent="0.2">
      <c r="B2478" s="43">
        <v>1</v>
      </c>
      <c r="C2478" s="73" t="s">
        <v>12265</v>
      </c>
      <c r="AZ2478" s="11" t="s">
        <v>14351</v>
      </c>
      <c r="BA2478" s="11">
        <v>1.9259999999999999</v>
      </c>
    </row>
    <row r="2479" spans="2:53" x14ac:dyDescent="0.2">
      <c r="B2479" s="43">
        <v>1</v>
      </c>
      <c r="C2479" s="73" t="s">
        <v>12265</v>
      </c>
      <c r="AZ2479" s="11" t="s">
        <v>14351</v>
      </c>
      <c r="BA2479" s="11" t="s">
        <v>12145</v>
      </c>
    </row>
    <row r="2480" spans="2:53" x14ac:dyDescent="0.2">
      <c r="B2480" s="43">
        <v>1</v>
      </c>
      <c r="C2480" s="73" t="s">
        <v>12265</v>
      </c>
      <c r="AZ2480" s="11" t="s">
        <v>14351</v>
      </c>
      <c r="BA2480" s="11" t="s">
        <v>12145</v>
      </c>
    </row>
    <row r="2481" spans="2:53" x14ac:dyDescent="0.2">
      <c r="B2481" s="43">
        <v>1</v>
      </c>
      <c r="C2481" s="73" t="s">
        <v>12265</v>
      </c>
      <c r="AZ2481" s="11" t="s">
        <v>14351</v>
      </c>
      <c r="BA2481" s="11">
        <v>0.26800000000000002</v>
      </c>
    </row>
    <row r="2482" spans="2:53" x14ac:dyDescent="0.2">
      <c r="B2482" s="43">
        <v>1</v>
      </c>
      <c r="C2482" s="73" t="s">
        <v>12265</v>
      </c>
      <c r="AZ2482" s="11" t="s">
        <v>14351</v>
      </c>
      <c r="BA2482" s="11">
        <v>1.327</v>
      </c>
    </row>
    <row r="2483" spans="2:53" x14ac:dyDescent="0.2">
      <c r="B2483" s="43">
        <v>1</v>
      </c>
      <c r="C2483" s="73" t="s">
        <v>12265</v>
      </c>
      <c r="AZ2483" s="11" t="s">
        <v>14351</v>
      </c>
      <c r="BA2483" s="11">
        <v>1.8049999999999999</v>
      </c>
    </row>
    <row r="2484" spans="2:53" x14ac:dyDescent="0.2">
      <c r="B2484" s="43">
        <v>1</v>
      </c>
      <c r="C2484" s="73" t="s">
        <v>12265</v>
      </c>
      <c r="AZ2484" s="11" t="s">
        <v>14351</v>
      </c>
      <c r="BA2484" s="11">
        <v>2.7E-2</v>
      </c>
    </row>
    <row r="2485" spans="2:53" x14ac:dyDescent="0.2">
      <c r="B2485" s="43">
        <v>1</v>
      </c>
      <c r="C2485" s="73" t="s">
        <v>12265</v>
      </c>
      <c r="AZ2485" s="11" t="s">
        <v>14351</v>
      </c>
      <c r="BA2485" s="11">
        <v>-1.0589999999999999</v>
      </c>
    </row>
    <row r="2486" spans="2:53" x14ac:dyDescent="0.2">
      <c r="B2486" s="43">
        <v>1</v>
      </c>
      <c r="C2486" s="73" t="s">
        <v>12265</v>
      </c>
      <c r="AZ2486" s="11" t="s">
        <v>14351</v>
      </c>
      <c r="BA2486" s="11">
        <v>0.219</v>
      </c>
    </row>
    <row r="2487" spans="2:53" x14ac:dyDescent="0.2">
      <c r="B2487" s="43">
        <v>1</v>
      </c>
      <c r="C2487" s="73" t="s">
        <v>12265</v>
      </c>
      <c r="AZ2487" s="11" t="s">
        <v>14351</v>
      </c>
      <c r="BA2487" s="11">
        <v>1.052</v>
      </c>
    </row>
    <row r="2488" spans="2:53" x14ac:dyDescent="0.2">
      <c r="B2488" s="43">
        <v>1</v>
      </c>
      <c r="C2488" s="73" t="s">
        <v>12265</v>
      </c>
      <c r="AZ2488" s="11" t="s">
        <v>14351</v>
      </c>
      <c r="BA2488" s="11">
        <v>1.5509999999999999</v>
      </c>
    </row>
    <row r="2489" spans="2:53" x14ac:dyDescent="0.2">
      <c r="B2489" s="43">
        <v>1</v>
      </c>
      <c r="C2489" s="73" t="s">
        <v>12265</v>
      </c>
      <c r="AZ2489" s="11" t="s">
        <v>14351</v>
      </c>
      <c r="BA2489" s="11">
        <v>-0.77800000000000002</v>
      </c>
    </row>
    <row r="2490" spans="2:53" x14ac:dyDescent="0.2">
      <c r="B2490" s="43">
        <v>1</v>
      </c>
      <c r="C2490" s="73" t="s">
        <v>12265</v>
      </c>
      <c r="AZ2490" s="11" t="s">
        <v>14351</v>
      </c>
      <c r="BA2490" s="11">
        <v>-1.377</v>
      </c>
    </row>
    <row r="2491" spans="2:53" x14ac:dyDescent="0.2">
      <c r="B2491" s="43">
        <v>1</v>
      </c>
      <c r="C2491" s="73" t="s">
        <v>12265</v>
      </c>
      <c r="AZ2491" s="11" t="s">
        <v>14351</v>
      </c>
      <c r="BA2491" s="11">
        <v>-0.72499999999999998</v>
      </c>
    </row>
    <row r="2492" spans="2:53" x14ac:dyDescent="0.2">
      <c r="B2492" s="43">
        <v>1</v>
      </c>
      <c r="C2492" s="73" t="s">
        <v>12265</v>
      </c>
      <c r="AZ2492" s="11" t="s">
        <v>14351</v>
      </c>
      <c r="BA2492" s="11">
        <v>-0.15</v>
      </c>
    </row>
    <row r="2493" spans="2:53" x14ac:dyDescent="0.2">
      <c r="B2493" s="43">
        <v>1</v>
      </c>
      <c r="C2493" s="73" t="s">
        <v>12265</v>
      </c>
      <c r="AZ2493" s="11" t="s">
        <v>14351</v>
      </c>
      <c r="BA2493" s="11">
        <v>0.86599999999999999</v>
      </c>
    </row>
    <row r="2494" spans="2:53" x14ac:dyDescent="0.2">
      <c r="B2494" s="43">
        <v>1</v>
      </c>
      <c r="C2494" s="73" t="s">
        <v>12265</v>
      </c>
      <c r="AZ2494" s="11" t="s">
        <v>14351</v>
      </c>
      <c r="BA2494" s="11">
        <v>-1.127</v>
      </c>
    </row>
    <row r="2495" spans="2:53" x14ac:dyDescent="0.2">
      <c r="B2495" s="43">
        <v>1</v>
      </c>
      <c r="C2495" s="73" t="s">
        <v>12265</v>
      </c>
      <c r="AZ2495" s="11" t="s">
        <v>14351</v>
      </c>
      <c r="BA2495" s="11">
        <v>-2.113</v>
      </c>
    </row>
    <row r="2496" spans="2:53" x14ac:dyDescent="0.2">
      <c r="B2496" s="43">
        <v>1</v>
      </c>
      <c r="C2496" s="73" t="s">
        <v>12265</v>
      </c>
      <c r="AZ2496" s="11" t="s">
        <v>14351</v>
      </c>
      <c r="BA2496" s="11">
        <v>-1.554</v>
      </c>
    </row>
    <row r="2497" spans="2:53" x14ac:dyDescent="0.2">
      <c r="B2497" s="43">
        <v>1</v>
      </c>
      <c r="C2497" s="73" t="s">
        <v>12265</v>
      </c>
      <c r="AZ2497" s="11" t="s">
        <v>14351</v>
      </c>
      <c r="BA2497" s="11">
        <v>0.49399999999999999</v>
      </c>
    </row>
    <row r="2498" spans="2:53" x14ac:dyDescent="0.2">
      <c r="B2498" s="43">
        <v>1</v>
      </c>
      <c r="C2498" s="73" t="s">
        <v>12265</v>
      </c>
      <c r="AZ2498" s="11" t="s">
        <v>14351</v>
      </c>
      <c r="BA2498" s="11">
        <v>0.53600000000000003</v>
      </c>
    </row>
    <row r="2499" spans="2:53" x14ac:dyDescent="0.2">
      <c r="B2499" s="43">
        <v>1</v>
      </c>
      <c r="C2499" s="73" t="s">
        <v>12265</v>
      </c>
      <c r="AZ2499" s="11" t="s">
        <v>14351</v>
      </c>
      <c r="BA2499" s="11" t="s">
        <v>12145</v>
      </c>
    </row>
    <row r="2500" spans="2:53" x14ac:dyDescent="0.2">
      <c r="B2500" s="43">
        <v>1</v>
      </c>
      <c r="C2500" s="73" t="s">
        <v>12265</v>
      </c>
      <c r="AZ2500" s="11" t="s">
        <v>14351</v>
      </c>
      <c r="BA2500" s="11" t="s">
        <v>12145</v>
      </c>
    </row>
    <row r="2501" spans="2:53" x14ac:dyDescent="0.2">
      <c r="B2501" s="43">
        <v>1</v>
      </c>
      <c r="C2501" s="73" t="s">
        <v>12265</v>
      </c>
      <c r="AZ2501" s="11" t="s">
        <v>14351</v>
      </c>
      <c r="BA2501" s="11" t="s">
        <v>12145</v>
      </c>
    </row>
    <row r="2502" spans="2:53" x14ac:dyDescent="0.2">
      <c r="B2502" s="43">
        <v>1</v>
      </c>
      <c r="C2502" s="73" t="s">
        <v>12265</v>
      </c>
      <c r="AZ2502" s="11" t="s">
        <v>14351</v>
      </c>
      <c r="BA2502" s="11">
        <v>0.38400000000000001</v>
      </c>
    </row>
    <row r="2503" spans="2:53" x14ac:dyDescent="0.2">
      <c r="B2503" s="43">
        <v>1</v>
      </c>
      <c r="C2503" s="73" t="s">
        <v>12265</v>
      </c>
      <c r="AZ2503" s="11" t="s">
        <v>14351</v>
      </c>
      <c r="BA2503" s="11">
        <v>1.2110000000000001</v>
      </c>
    </row>
    <row r="2504" spans="2:53" x14ac:dyDescent="0.2">
      <c r="B2504" s="43">
        <v>1</v>
      </c>
      <c r="C2504" s="73" t="s">
        <v>12265</v>
      </c>
      <c r="AZ2504" s="11" t="s">
        <v>14351</v>
      </c>
      <c r="BA2504" s="11" t="s">
        <v>12145</v>
      </c>
    </row>
    <row r="2505" spans="2:53" x14ac:dyDescent="0.2">
      <c r="B2505" s="43">
        <v>1</v>
      </c>
      <c r="C2505" s="73" t="s">
        <v>12265</v>
      </c>
      <c r="AZ2505" s="11" t="s">
        <v>14351</v>
      </c>
      <c r="BA2505" s="11" t="s">
        <v>12145</v>
      </c>
    </row>
    <row r="2506" spans="2:53" x14ac:dyDescent="0.2">
      <c r="B2506" s="43">
        <v>1</v>
      </c>
      <c r="C2506" s="73" t="s">
        <v>12265</v>
      </c>
      <c r="AZ2506" s="11" t="s">
        <v>14351</v>
      </c>
      <c r="BA2506" s="11" t="s">
        <v>12145</v>
      </c>
    </row>
    <row r="2507" spans="2:53" x14ac:dyDescent="0.2">
      <c r="B2507" s="43">
        <v>1</v>
      </c>
      <c r="C2507" s="73" t="s">
        <v>12265</v>
      </c>
      <c r="AZ2507" s="11" t="s">
        <v>14351</v>
      </c>
      <c r="BA2507" s="11">
        <v>-0.98699999999999999</v>
      </c>
    </row>
    <row r="2508" spans="2:53" x14ac:dyDescent="0.2">
      <c r="B2508" s="43">
        <v>1</v>
      </c>
      <c r="C2508" s="73" t="s">
        <v>12265</v>
      </c>
      <c r="AZ2508" s="11" t="s">
        <v>14351</v>
      </c>
      <c r="BA2508" s="11" t="s">
        <v>12145</v>
      </c>
    </row>
    <row r="2509" spans="2:53" x14ac:dyDescent="0.2">
      <c r="B2509" s="43">
        <v>1</v>
      </c>
      <c r="C2509" s="73" t="s">
        <v>12265</v>
      </c>
      <c r="AZ2509" s="11" t="s">
        <v>14351</v>
      </c>
      <c r="BA2509" s="11" t="s">
        <v>12145</v>
      </c>
    </row>
    <row r="2510" spans="2:53" x14ac:dyDescent="0.2">
      <c r="B2510" s="43">
        <v>1</v>
      </c>
      <c r="C2510" s="73" t="s">
        <v>12265</v>
      </c>
      <c r="AZ2510" s="11" t="s">
        <v>14351</v>
      </c>
      <c r="BA2510" s="11" t="s">
        <v>12145</v>
      </c>
    </row>
    <row r="2511" spans="2:53" x14ac:dyDescent="0.2">
      <c r="B2511" s="43">
        <v>1</v>
      </c>
      <c r="C2511" s="73" t="s">
        <v>12265</v>
      </c>
      <c r="AZ2511" s="11" t="s">
        <v>14351</v>
      </c>
      <c r="BA2511" s="11">
        <v>-1.282</v>
      </c>
    </row>
    <row r="2512" spans="2:53" x14ac:dyDescent="0.2">
      <c r="B2512" s="43">
        <v>1</v>
      </c>
      <c r="C2512" s="73" t="s">
        <v>12265</v>
      </c>
      <c r="AZ2512" s="11" t="s">
        <v>14351</v>
      </c>
      <c r="BA2512" s="11">
        <v>-0.73599999999999999</v>
      </c>
    </row>
    <row r="2513" spans="2:53" x14ac:dyDescent="0.2">
      <c r="B2513" s="43">
        <v>1</v>
      </c>
      <c r="C2513" s="73" t="s">
        <v>12265</v>
      </c>
      <c r="AZ2513" s="11" t="s">
        <v>14351</v>
      </c>
      <c r="BA2513" s="11">
        <v>2.036</v>
      </c>
    </row>
    <row r="2514" spans="2:53" x14ac:dyDescent="0.2">
      <c r="B2514" s="43">
        <v>1</v>
      </c>
      <c r="C2514" s="73" t="s">
        <v>12265</v>
      </c>
      <c r="AZ2514" s="11" t="s">
        <v>14351</v>
      </c>
      <c r="BA2514" s="11" t="s">
        <v>12145</v>
      </c>
    </row>
    <row r="2515" spans="2:53" x14ac:dyDescent="0.2">
      <c r="B2515" s="43">
        <v>1</v>
      </c>
      <c r="C2515" s="73" t="s">
        <v>12265</v>
      </c>
      <c r="AZ2515" s="11" t="s">
        <v>14351</v>
      </c>
      <c r="BA2515" s="11" t="s">
        <v>12145</v>
      </c>
    </row>
    <row r="2516" spans="2:53" x14ac:dyDescent="0.2">
      <c r="B2516" s="43">
        <v>1</v>
      </c>
      <c r="C2516" s="73" t="s">
        <v>12265</v>
      </c>
      <c r="AZ2516" s="11" t="s">
        <v>14351</v>
      </c>
      <c r="BA2516" s="11">
        <v>-4.8000000000000001E-2</v>
      </c>
    </row>
    <row r="2517" spans="2:53" x14ac:dyDescent="0.2">
      <c r="B2517" s="43">
        <v>1</v>
      </c>
      <c r="C2517" s="73" t="s">
        <v>12265</v>
      </c>
      <c r="AZ2517" s="11" t="s">
        <v>14351</v>
      </c>
      <c r="BA2517" s="11">
        <v>-0.79</v>
      </c>
    </row>
    <row r="2518" spans="2:53" x14ac:dyDescent="0.2">
      <c r="B2518" s="43">
        <v>1</v>
      </c>
      <c r="C2518" s="73" t="s">
        <v>12265</v>
      </c>
      <c r="AZ2518" s="11" t="s">
        <v>14351</v>
      </c>
      <c r="BA2518" s="11">
        <v>0.47399999999999998</v>
      </c>
    </row>
    <row r="2519" spans="2:53" x14ac:dyDescent="0.2">
      <c r="B2519" s="43">
        <v>1</v>
      </c>
      <c r="C2519" s="73" t="s">
        <v>12265</v>
      </c>
      <c r="AZ2519" s="11" t="s">
        <v>14351</v>
      </c>
      <c r="BA2519" s="11">
        <v>1.6919999999999999</v>
      </c>
    </row>
    <row r="2520" spans="2:53" x14ac:dyDescent="0.2">
      <c r="B2520" s="43">
        <v>1</v>
      </c>
      <c r="C2520" s="73" t="s">
        <v>12265</v>
      </c>
      <c r="AZ2520" s="11" t="s">
        <v>14351</v>
      </c>
      <c r="BA2520" s="11">
        <v>1.216</v>
      </c>
    </row>
    <row r="2521" spans="2:53" x14ac:dyDescent="0.2">
      <c r="B2521" s="43">
        <v>1</v>
      </c>
      <c r="C2521" s="73" t="s">
        <v>12265</v>
      </c>
      <c r="AZ2521" s="11" t="s">
        <v>14351</v>
      </c>
      <c r="BA2521" s="11">
        <v>2.0339999999999998</v>
      </c>
    </row>
    <row r="2522" spans="2:53" x14ac:dyDescent="0.2">
      <c r="B2522" s="43">
        <v>1</v>
      </c>
      <c r="C2522" s="73" t="s">
        <v>12265</v>
      </c>
      <c r="AZ2522" s="11" t="s">
        <v>14351</v>
      </c>
      <c r="BA2522" s="11">
        <v>1.8460000000000001</v>
      </c>
    </row>
    <row r="2523" spans="2:53" x14ac:dyDescent="0.2">
      <c r="B2523" s="43">
        <v>1</v>
      </c>
      <c r="C2523" s="73" t="s">
        <v>12265</v>
      </c>
      <c r="AZ2523" s="11" t="s">
        <v>14351</v>
      </c>
      <c r="BA2523" s="11">
        <v>1.365</v>
      </c>
    </row>
    <row r="2524" spans="2:53" x14ac:dyDescent="0.2">
      <c r="B2524" s="43">
        <v>1</v>
      </c>
      <c r="C2524" s="73" t="s">
        <v>12265</v>
      </c>
      <c r="AZ2524" s="11" t="s">
        <v>14351</v>
      </c>
      <c r="BA2524" s="11">
        <v>1.359</v>
      </c>
    </row>
    <row r="2525" spans="2:53" x14ac:dyDescent="0.2">
      <c r="B2525" s="43">
        <v>1</v>
      </c>
      <c r="C2525" s="73" t="s">
        <v>12265</v>
      </c>
      <c r="AZ2525" s="11" t="s">
        <v>14351</v>
      </c>
      <c r="BA2525" s="11">
        <v>0.99199999999999999</v>
      </c>
    </row>
    <row r="2526" spans="2:53" x14ac:dyDescent="0.2">
      <c r="B2526" s="43">
        <v>1</v>
      </c>
      <c r="C2526" s="73" t="s">
        <v>12265</v>
      </c>
      <c r="AZ2526" s="11" t="s">
        <v>14351</v>
      </c>
      <c r="BA2526" s="11">
        <v>1.129</v>
      </c>
    </row>
    <row r="2527" spans="2:53" x14ac:dyDescent="0.2">
      <c r="B2527" s="43">
        <v>1</v>
      </c>
      <c r="C2527" s="73" t="s">
        <v>12265</v>
      </c>
      <c r="AZ2527" s="11" t="s">
        <v>14351</v>
      </c>
      <c r="BA2527" s="11">
        <v>2.0449999999999999</v>
      </c>
    </row>
    <row r="2528" spans="2:53" x14ac:dyDescent="0.2">
      <c r="B2528" s="43">
        <v>1</v>
      </c>
      <c r="C2528" s="73" t="s">
        <v>12265</v>
      </c>
      <c r="AZ2528" s="11" t="s">
        <v>14351</v>
      </c>
      <c r="BA2528" s="11">
        <v>1.855</v>
      </c>
    </row>
    <row r="2529" spans="2:53" x14ac:dyDescent="0.2">
      <c r="B2529" s="43">
        <v>1</v>
      </c>
      <c r="C2529" s="73" t="s">
        <v>12265</v>
      </c>
      <c r="AZ2529" s="11" t="s">
        <v>14351</v>
      </c>
      <c r="BA2529" s="11">
        <v>1.41</v>
      </c>
    </row>
    <row r="2530" spans="2:53" x14ac:dyDescent="0.2">
      <c r="B2530" s="43">
        <v>1</v>
      </c>
      <c r="C2530" s="73" t="s">
        <v>12265</v>
      </c>
      <c r="AZ2530" s="11" t="s">
        <v>14351</v>
      </c>
      <c r="BA2530" s="11">
        <v>2.2069999999999999</v>
      </c>
    </row>
    <row r="2531" spans="2:53" x14ac:dyDescent="0.2">
      <c r="B2531" s="43">
        <v>1</v>
      </c>
      <c r="C2531" s="73" t="s">
        <v>12265</v>
      </c>
      <c r="AZ2531" s="11" t="s">
        <v>14351</v>
      </c>
      <c r="BA2531" s="11">
        <v>0.624</v>
      </c>
    </row>
    <row r="2532" spans="2:53" x14ac:dyDescent="0.2">
      <c r="B2532" s="43">
        <v>1</v>
      </c>
      <c r="C2532" s="73" t="s">
        <v>12265</v>
      </c>
      <c r="AZ2532" s="11" t="s">
        <v>14351</v>
      </c>
      <c r="BA2532" s="11">
        <v>1.3979999999999999</v>
      </c>
    </row>
    <row r="2533" spans="2:53" x14ac:dyDescent="0.2">
      <c r="B2533" s="43">
        <v>1</v>
      </c>
      <c r="C2533" s="73" t="s">
        <v>12265</v>
      </c>
      <c r="AZ2533" s="11" t="s">
        <v>14351</v>
      </c>
      <c r="BA2533" s="11">
        <v>1.7090000000000001</v>
      </c>
    </row>
    <row r="2534" spans="2:53" x14ac:dyDescent="0.2">
      <c r="B2534" s="43">
        <v>1</v>
      </c>
      <c r="C2534" s="73" t="s">
        <v>12265</v>
      </c>
      <c r="AZ2534" s="11" t="s">
        <v>14351</v>
      </c>
      <c r="BA2534" s="11">
        <v>1.5189999999999999</v>
      </c>
    </row>
    <row r="2535" spans="2:53" x14ac:dyDescent="0.2">
      <c r="B2535" s="43">
        <v>1</v>
      </c>
      <c r="C2535" s="73" t="s">
        <v>12265</v>
      </c>
      <c r="AZ2535" s="11" t="s">
        <v>14351</v>
      </c>
      <c r="BA2535" s="11">
        <v>1.2070000000000001</v>
      </c>
    </row>
    <row r="2536" spans="2:53" x14ac:dyDescent="0.2">
      <c r="B2536" s="43">
        <v>1</v>
      </c>
      <c r="C2536" s="73" t="s">
        <v>12265</v>
      </c>
      <c r="AZ2536" s="11" t="s">
        <v>14351</v>
      </c>
      <c r="BA2536" s="11">
        <v>1.0900000000000001</v>
      </c>
    </row>
    <row r="2537" spans="2:53" x14ac:dyDescent="0.2">
      <c r="B2537" s="43">
        <v>1</v>
      </c>
      <c r="C2537" s="73" t="s">
        <v>12265</v>
      </c>
      <c r="AZ2537" s="11" t="s">
        <v>14351</v>
      </c>
      <c r="BA2537" s="11">
        <v>2.37</v>
      </c>
    </row>
    <row r="2538" spans="2:53" x14ac:dyDescent="0.2">
      <c r="B2538" s="43">
        <v>1</v>
      </c>
      <c r="C2538" s="73" t="s">
        <v>12265</v>
      </c>
      <c r="AZ2538" s="11" t="s">
        <v>14351</v>
      </c>
      <c r="BA2538" s="11">
        <v>2.5659999999999998</v>
      </c>
    </row>
    <row r="2539" spans="2:53" x14ac:dyDescent="0.2">
      <c r="B2539" s="43">
        <v>1</v>
      </c>
      <c r="C2539" s="73" t="s">
        <v>12265</v>
      </c>
      <c r="AZ2539" s="11" t="s">
        <v>14351</v>
      </c>
      <c r="BA2539" s="11">
        <v>-0.14799999999999999</v>
      </c>
    </row>
    <row r="2540" spans="2:53" x14ac:dyDescent="0.2">
      <c r="B2540" s="43">
        <v>1</v>
      </c>
      <c r="C2540" s="73" t="s">
        <v>12265</v>
      </c>
      <c r="AZ2540" s="11" t="s">
        <v>14351</v>
      </c>
      <c r="BA2540" s="11">
        <v>-1.2310000000000001</v>
      </c>
    </row>
    <row r="2541" spans="2:53" x14ac:dyDescent="0.2">
      <c r="B2541" s="43">
        <v>1</v>
      </c>
      <c r="C2541" s="73" t="s">
        <v>12265</v>
      </c>
      <c r="AZ2541" s="11" t="s">
        <v>14351</v>
      </c>
      <c r="BA2541" s="11">
        <v>-2.7E-2</v>
      </c>
    </row>
    <row r="2542" spans="2:53" x14ac:dyDescent="0.2">
      <c r="B2542" s="43">
        <v>1</v>
      </c>
      <c r="C2542" s="73" t="s">
        <v>12265</v>
      </c>
      <c r="AZ2542" s="11" t="s">
        <v>14351</v>
      </c>
      <c r="BA2542" s="11">
        <v>0.995</v>
      </c>
    </row>
    <row r="2543" spans="2:53" x14ac:dyDescent="0.2">
      <c r="B2543" s="43">
        <v>1</v>
      </c>
      <c r="C2543" s="73" t="s">
        <v>12265</v>
      </c>
      <c r="AZ2543" s="11" t="s">
        <v>14351</v>
      </c>
      <c r="BA2543" s="11">
        <v>1.5820000000000001</v>
      </c>
    </row>
    <row r="2544" spans="2:53" x14ac:dyDescent="0.2">
      <c r="B2544" s="43">
        <v>1</v>
      </c>
      <c r="C2544" s="73" t="s">
        <v>12265</v>
      </c>
      <c r="AZ2544" s="11" t="s">
        <v>14351</v>
      </c>
      <c r="BA2544" s="11">
        <v>0.98599999999999999</v>
      </c>
    </row>
    <row r="2545" spans="2:53" x14ac:dyDescent="0.2">
      <c r="B2545" s="43">
        <v>1</v>
      </c>
      <c r="C2545" s="73" t="s">
        <v>12265</v>
      </c>
      <c r="AZ2545" s="11" t="s">
        <v>14351</v>
      </c>
      <c r="BA2545" s="11">
        <v>0.98</v>
      </c>
    </row>
    <row r="2546" spans="2:53" x14ac:dyDescent="0.2">
      <c r="B2546" s="43">
        <v>1</v>
      </c>
      <c r="C2546" s="73" t="s">
        <v>12265</v>
      </c>
      <c r="AZ2546" s="11" t="s">
        <v>14351</v>
      </c>
      <c r="BA2546" s="11">
        <v>1.18</v>
      </c>
    </row>
    <row r="2547" spans="2:53" x14ac:dyDescent="0.2">
      <c r="B2547" s="43">
        <v>1</v>
      </c>
      <c r="C2547" s="73" t="s">
        <v>12265</v>
      </c>
      <c r="AZ2547" s="11" t="s">
        <v>14351</v>
      </c>
      <c r="BA2547" s="11">
        <v>0.77</v>
      </c>
    </row>
    <row r="2548" spans="2:53" x14ac:dyDescent="0.2">
      <c r="B2548" s="43">
        <v>1</v>
      </c>
      <c r="C2548" s="73" t="s">
        <v>12265</v>
      </c>
      <c r="AZ2548" s="11" t="s">
        <v>14351</v>
      </c>
      <c r="BA2548" s="11">
        <v>1.1399999999999999</v>
      </c>
    </row>
    <row r="2549" spans="2:53" x14ac:dyDescent="0.2">
      <c r="B2549" s="43">
        <v>1</v>
      </c>
      <c r="C2549" s="73" t="s">
        <v>12265</v>
      </c>
      <c r="AZ2549" s="11" t="s">
        <v>14351</v>
      </c>
      <c r="BA2549" s="11" t="s">
        <v>12145</v>
      </c>
    </row>
    <row r="2550" spans="2:53" x14ac:dyDescent="0.2">
      <c r="B2550" s="43">
        <v>1</v>
      </c>
      <c r="C2550" s="73" t="s">
        <v>12265</v>
      </c>
      <c r="AZ2550" s="11" t="s">
        <v>14351</v>
      </c>
      <c r="BA2550" s="11" t="s">
        <v>12145</v>
      </c>
    </row>
    <row r="2551" spans="2:53" x14ac:dyDescent="0.2">
      <c r="B2551" s="43">
        <v>1</v>
      </c>
      <c r="C2551" s="73" t="s">
        <v>12265</v>
      </c>
      <c r="AZ2551" s="11" t="s">
        <v>14351</v>
      </c>
      <c r="BA2551" s="11" t="s">
        <v>12145</v>
      </c>
    </row>
    <row r="2552" spans="2:53" x14ac:dyDescent="0.2">
      <c r="B2552" s="43">
        <v>1</v>
      </c>
      <c r="C2552" s="73" t="s">
        <v>12265</v>
      </c>
      <c r="AZ2552" s="11" t="s">
        <v>14351</v>
      </c>
      <c r="BA2552" s="11">
        <v>7.0999999999999994E-2</v>
      </c>
    </row>
    <row r="2553" spans="2:53" x14ac:dyDescent="0.2">
      <c r="B2553" s="43">
        <v>1</v>
      </c>
      <c r="C2553" s="73" t="s">
        <v>12265</v>
      </c>
      <c r="AZ2553" s="11" t="s">
        <v>14351</v>
      </c>
      <c r="BA2553" s="11">
        <v>0.41399999999999998</v>
      </c>
    </row>
    <row r="2554" spans="2:53" x14ac:dyDescent="0.2">
      <c r="B2554" s="43">
        <v>1</v>
      </c>
      <c r="C2554" s="73" t="s">
        <v>12265</v>
      </c>
      <c r="AZ2554" s="11" t="s">
        <v>14351</v>
      </c>
      <c r="BA2554" s="11" t="s">
        <v>12145</v>
      </c>
    </row>
    <row r="2555" spans="2:53" x14ac:dyDescent="0.2">
      <c r="B2555" s="43">
        <v>1</v>
      </c>
      <c r="C2555" s="73" t="s">
        <v>12265</v>
      </c>
      <c r="AZ2555" s="11" t="s">
        <v>14351</v>
      </c>
      <c r="BA2555" s="11" t="s">
        <v>12145</v>
      </c>
    </row>
    <row r="2556" spans="2:53" x14ac:dyDescent="0.2">
      <c r="B2556" s="43">
        <v>1</v>
      </c>
      <c r="C2556" s="73" t="s">
        <v>12265</v>
      </c>
      <c r="AZ2556" s="11" t="s">
        <v>14351</v>
      </c>
      <c r="BA2556" s="11" t="s">
        <v>12145</v>
      </c>
    </row>
    <row r="2557" spans="2:53" x14ac:dyDescent="0.2">
      <c r="B2557" s="43">
        <v>1</v>
      </c>
      <c r="C2557" s="73" t="s">
        <v>12265</v>
      </c>
      <c r="AZ2557" s="11" t="s">
        <v>14351</v>
      </c>
      <c r="BA2557" s="11" t="s">
        <v>12145</v>
      </c>
    </row>
    <row r="2558" spans="2:53" x14ac:dyDescent="0.2">
      <c r="B2558" s="43">
        <v>1</v>
      </c>
      <c r="C2558" s="73" t="s">
        <v>12265</v>
      </c>
      <c r="AZ2558" s="11" t="s">
        <v>14351</v>
      </c>
      <c r="BA2558" s="11">
        <v>0.122</v>
      </c>
    </row>
    <row r="2559" spans="2:53" x14ac:dyDescent="0.2">
      <c r="B2559" s="43">
        <v>1</v>
      </c>
      <c r="C2559" s="73" t="s">
        <v>12265</v>
      </c>
      <c r="AZ2559" s="11" t="s">
        <v>14351</v>
      </c>
      <c r="BA2559" s="11" t="s">
        <v>12145</v>
      </c>
    </row>
    <row r="2560" spans="2:53" x14ac:dyDescent="0.2">
      <c r="B2560" s="43">
        <v>1</v>
      </c>
      <c r="C2560" s="73" t="s">
        <v>12265</v>
      </c>
      <c r="AZ2560" s="11" t="s">
        <v>14351</v>
      </c>
      <c r="BA2560" s="11" t="s">
        <v>12145</v>
      </c>
    </row>
    <row r="2561" spans="2:53" x14ac:dyDescent="0.2">
      <c r="B2561" s="43">
        <v>1</v>
      </c>
      <c r="C2561" s="73" t="s">
        <v>12265</v>
      </c>
      <c r="AZ2561" s="11" t="s">
        <v>14351</v>
      </c>
      <c r="BA2561" s="11" t="s">
        <v>12145</v>
      </c>
    </row>
    <row r="2562" spans="2:53" x14ac:dyDescent="0.2">
      <c r="B2562" s="43">
        <v>1</v>
      </c>
      <c r="C2562" s="73" t="s">
        <v>12265</v>
      </c>
      <c r="AZ2562" s="11" t="s">
        <v>14351</v>
      </c>
      <c r="BA2562" s="11" t="s">
        <v>12145</v>
      </c>
    </row>
    <row r="2563" spans="2:53" x14ac:dyDescent="0.2">
      <c r="B2563" s="43">
        <v>1</v>
      </c>
      <c r="C2563" s="73" t="s">
        <v>12265</v>
      </c>
      <c r="AZ2563" s="11" t="s">
        <v>14351</v>
      </c>
      <c r="BA2563" s="11">
        <v>0.45100000000000001</v>
      </c>
    </row>
    <row r="2564" spans="2:53" x14ac:dyDescent="0.2">
      <c r="B2564" s="43">
        <v>1</v>
      </c>
      <c r="C2564" s="73" t="s">
        <v>12265</v>
      </c>
      <c r="AZ2564" s="11" t="s">
        <v>14351</v>
      </c>
      <c r="BA2564" s="11">
        <v>0.04</v>
      </c>
    </row>
    <row r="2565" spans="2:53" x14ac:dyDescent="0.2">
      <c r="B2565" s="43">
        <v>1</v>
      </c>
      <c r="C2565" s="73" t="s">
        <v>12265</v>
      </c>
      <c r="AZ2565" s="11" t="s">
        <v>14351</v>
      </c>
      <c r="BA2565" s="11">
        <v>-1.363</v>
      </c>
    </row>
    <row r="2566" spans="2:53" x14ac:dyDescent="0.2">
      <c r="B2566" s="43">
        <v>1</v>
      </c>
      <c r="C2566" s="73" t="s">
        <v>12265</v>
      </c>
      <c r="AZ2566" s="11" t="s">
        <v>14351</v>
      </c>
      <c r="BA2566" s="11">
        <v>9.7000000000000003E-2</v>
      </c>
    </row>
    <row r="2567" spans="2:53" x14ac:dyDescent="0.2">
      <c r="B2567" s="43">
        <v>1</v>
      </c>
      <c r="C2567" s="73" t="s">
        <v>12265</v>
      </c>
      <c r="AZ2567" s="11" t="s">
        <v>14351</v>
      </c>
      <c r="BA2567" s="11">
        <v>1.5840000000000001</v>
      </c>
    </row>
    <row r="2568" spans="2:53" x14ac:dyDescent="0.2">
      <c r="B2568" s="43">
        <v>1</v>
      </c>
      <c r="C2568" s="73" t="s">
        <v>12265</v>
      </c>
      <c r="AZ2568" s="11" t="s">
        <v>14351</v>
      </c>
      <c r="BA2568" s="11">
        <v>2.0630000000000002</v>
      </c>
    </row>
    <row r="2569" spans="2:53" x14ac:dyDescent="0.2">
      <c r="B2569" s="43">
        <v>1</v>
      </c>
      <c r="C2569" s="73" t="s">
        <v>12265</v>
      </c>
      <c r="AZ2569" s="11" t="s">
        <v>14351</v>
      </c>
      <c r="BA2569" s="11" t="s">
        <v>12145</v>
      </c>
    </row>
    <row r="2570" spans="2:53" x14ac:dyDescent="0.2">
      <c r="B2570" s="43">
        <v>1</v>
      </c>
      <c r="C2570" s="73" t="s">
        <v>12265</v>
      </c>
      <c r="AZ2570" s="11" t="s">
        <v>14351</v>
      </c>
      <c r="BA2570" s="11" t="s">
        <v>12145</v>
      </c>
    </row>
    <row r="2571" spans="2:53" x14ac:dyDescent="0.2">
      <c r="B2571" s="43">
        <v>1</v>
      </c>
      <c r="C2571" s="73" t="s">
        <v>12265</v>
      </c>
      <c r="AZ2571" s="11" t="s">
        <v>14351</v>
      </c>
      <c r="BA2571" s="11">
        <v>0.90600000000000003</v>
      </c>
    </row>
    <row r="2572" spans="2:53" x14ac:dyDescent="0.2">
      <c r="B2572" s="43">
        <v>1</v>
      </c>
      <c r="C2572" s="73" t="s">
        <v>12265</v>
      </c>
      <c r="AZ2572" s="11" t="s">
        <v>14351</v>
      </c>
      <c r="BA2572" s="11">
        <v>1.2849999999999999</v>
      </c>
    </row>
    <row r="2573" spans="2:53" x14ac:dyDescent="0.2">
      <c r="B2573" s="43">
        <v>1</v>
      </c>
      <c r="C2573" s="73" t="s">
        <v>12265</v>
      </c>
      <c r="AZ2573" s="11" t="s">
        <v>14351</v>
      </c>
      <c r="BA2573" s="11">
        <v>0.42899999999999999</v>
      </c>
    </row>
    <row r="2574" spans="2:53" x14ac:dyDescent="0.2">
      <c r="B2574" s="43">
        <v>1</v>
      </c>
      <c r="C2574" s="73" t="s">
        <v>12265</v>
      </c>
      <c r="AZ2574" s="11" t="s">
        <v>14351</v>
      </c>
      <c r="BA2574" s="11">
        <v>-8.9999999999999993E-3</v>
      </c>
    </row>
    <row r="2575" spans="2:53" x14ac:dyDescent="0.2">
      <c r="B2575" s="43">
        <v>1</v>
      </c>
      <c r="C2575" s="73" t="s">
        <v>12265</v>
      </c>
      <c r="AZ2575" s="11" t="s">
        <v>14351</v>
      </c>
      <c r="BA2575" s="11">
        <v>-1.4910000000000001</v>
      </c>
    </row>
    <row r="2576" spans="2:53" x14ac:dyDescent="0.2">
      <c r="B2576" s="43">
        <v>1</v>
      </c>
      <c r="C2576" s="73" t="s">
        <v>12265</v>
      </c>
      <c r="AZ2576" s="11" t="s">
        <v>14351</v>
      </c>
      <c r="BA2576" s="11">
        <v>0.30599999999999999</v>
      </c>
    </row>
    <row r="2577" spans="2:53" x14ac:dyDescent="0.2">
      <c r="B2577" s="43">
        <v>1</v>
      </c>
      <c r="C2577" s="73" t="s">
        <v>12265</v>
      </c>
      <c r="AZ2577" s="11" t="s">
        <v>14351</v>
      </c>
      <c r="BA2577" s="11">
        <v>1.331</v>
      </c>
    </row>
    <row r="2578" spans="2:53" x14ac:dyDescent="0.2">
      <c r="B2578" s="43">
        <v>1</v>
      </c>
      <c r="C2578" s="73" t="s">
        <v>12265</v>
      </c>
      <c r="AZ2578" s="11" t="s">
        <v>14351</v>
      </c>
      <c r="BA2578" s="11">
        <v>1.069</v>
      </c>
    </row>
    <row r="2579" spans="2:53" x14ac:dyDescent="0.2">
      <c r="B2579" s="43">
        <v>1</v>
      </c>
      <c r="C2579" s="73" t="s">
        <v>12265</v>
      </c>
      <c r="AZ2579" s="11" t="s">
        <v>14351</v>
      </c>
      <c r="BA2579" s="11">
        <v>-0.109</v>
      </c>
    </row>
    <row r="2580" spans="2:53" x14ac:dyDescent="0.2">
      <c r="B2580" s="43">
        <v>1</v>
      </c>
      <c r="C2580" s="73" t="s">
        <v>12265</v>
      </c>
      <c r="AZ2580" s="11" t="s">
        <v>14351</v>
      </c>
      <c r="BA2580" s="11">
        <v>0.17</v>
      </c>
    </row>
    <row r="2581" spans="2:53" x14ac:dyDescent="0.2">
      <c r="B2581" s="43">
        <v>1</v>
      </c>
      <c r="C2581" s="73" t="s">
        <v>12265</v>
      </c>
      <c r="AZ2581" s="11" t="s">
        <v>14351</v>
      </c>
      <c r="BA2581" s="11">
        <v>-0.56000000000000005</v>
      </c>
    </row>
    <row r="2582" spans="2:53" x14ac:dyDescent="0.2">
      <c r="B2582" s="43">
        <v>1</v>
      </c>
      <c r="C2582" s="73" t="s">
        <v>12265</v>
      </c>
      <c r="AZ2582" s="11" t="s">
        <v>14351</v>
      </c>
      <c r="BA2582" s="11">
        <v>8.7999999999999995E-2</v>
      </c>
    </row>
    <row r="2583" spans="2:53" x14ac:dyDescent="0.2">
      <c r="B2583" s="43">
        <v>1</v>
      </c>
      <c r="C2583" s="73" t="s">
        <v>12265</v>
      </c>
      <c r="AZ2583" s="11" t="s">
        <v>14351</v>
      </c>
      <c r="BA2583" s="11">
        <v>1.502</v>
      </c>
    </row>
    <row r="2584" spans="2:53" x14ac:dyDescent="0.2">
      <c r="B2584" s="43">
        <v>1</v>
      </c>
      <c r="C2584" s="73" t="s">
        <v>12265</v>
      </c>
      <c r="AZ2584" s="11" t="s">
        <v>14351</v>
      </c>
      <c r="BA2584" s="11">
        <v>-0.05</v>
      </c>
    </row>
    <row r="2585" spans="2:53" x14ac:dyDescent="0.2">
      <c r="B2585" s="43">
        <v>1</v>
      </c>
      <c r="C2585" s="73" t="s">
        <v>12265</v>
      </c>
      <c r="AZ2585" s="11" t="s">
        <v>14351</v>
      </c>
      <c r="BA2585" s="11">
        <v>-1.593</v>
      </c>
    </row>
    <row r="2586" spans="2:53" x14ac:dyDescent="0.2">
      <c r="B2586" s="43">
        <v>1</v>
      </c>
      <c r="C2586" s="73" t="s">
        <v>12265</v>
      </c>
      <c r="AZ2586" s="11" t="s">
        <v>14351</v>
      </c>
      <c r="BA2586" s="11">
        <v>-0.27700000000000002</v>
      </c>
    </row>
    <row r="2587" spans="2:53" x14ac:dyDescent="0.2">
      <c r="B2587" s="43">
        <v>1</v>
      </c>
      <c r="C2587" s="73" t="s">
        <v>12265</v>
      </c>
      <c r="AZ2587" s="11" t="s">
        <v>14351</v>
      </c>
      <c r="BA2587" s="11">
        <v>2.04</v>
      </c>
    </row>
    <row r="2588" spans="2:53" x14ac:dyDescent="0.2">
      <c r="B2588" s="43">
        <v>1</v>
      </c>
      <c r="C2588" s="73" t="s">
        <v>12265</v>
      </c>
      <c r="AZ2588" s="11" t="s">
        <v>14351</v>
      </c>
      <c r="BA2588" s="11">
        <v>1.151</v>
      </c>
    </row>
    <row r="2589" spans="2:53" x14ac:dyDescent="0.2">
      <c r="B2589" s="43">
        <v>1</v>
      </c>
      <c r="C2589" s="73" t="s">
        <v>12265</v>
      </c>
      <c r="AZ2589" s="11" t="s">
        <v>14351</v>
      </c>
      <c r="BA2589" s="11">
        <v>0.224</v>
      </c>
    </row>
    <row r="2590" spans="2:53" x14ac:dyDescent="0.2">
      <c r="B2590" s="43">
        <v>1</v>
      </c>
      <c r="C2590" s="73" t="s">
        <v>12265</v>
      </c>
      <c r="AZ2590" s="11" t="s">
        <v>14351</v>
      </c>
      <c r="BA2590" s="11">
        <v>-0.24199999999999999</v>
      </c>
    </row>
    <row r="2591" spans="2:53" x14ac:dyDescent="0.2">
      <c r="B2591" s="43">
        <v>1</v>
      </c>
      <c r="C2591" s="73" t="s">
        <v>12265</v>
      </c>
      <c r="AZ2591" s="11" t="s">
        <v>14351</v>
      </c>
      <c r="BA2591" s="11">
        <v>0.377</v>
      </c>
    </row>
    <row r="2592" spans="2:53" x14ac:dyDescent="0.2">
      <c r="B2592" s="43">
        <v>1</v>
      </c>
      <c r="C2592" s="73" t="s">
        <v>12265</v>
      </c>
      <c r="AZ2592" s="11" t="s">
        <v>14351</v>
      </c>
      <c r="BA2592" s="11">
        <v>0.59899999999999998</v>
      </c>
    </row>
    <row r="2593" spans="2:53" x14ac:dyDescent="0.2">
      <c r="B2593" s="43">
        <v>1</v>
      </c>
      <c r="C2593" s="73" t="s">
        <v>12265</v>
      </c>
      <c r="AZ2593" s="11" t="s">
        <v>14351</v>
      </c>
      <c r="BA2593" s="11">
        <v>1.6739999999999999</v>
      </c>
    </row>
    <row r="2594" spans="2:53" x14ac:dyDescent="0.2">
      <c r="B2594" s="43">
        <v>1</v>
      </c>
      <c r="C2594" s="73" t="s">
        <v>12265</v>
      </c>
      <c r="AZ2594" s="11" t="s">
        <v>14351</v>
      </c>
      <c r="BA2594" s="11" t="s">
        <v>12145</v>
      </c>
    </row>
    <row r="2595" spans="2:53" x14ac:dyDescent="0.2">
      <c r="B2595" s="43">
        <v>1</v>
      </c>
      <c r="C2595" s="73" t="s">
        <v>12265</v>
      </c>
      <c r="AZ2595" s="11" t="s">
        <v>14351</v>
      </c>
      <c r="BA2595" s="11" t="s">
        <v>12145</v>
      </c>
    </row>
    <row r="2596" spans="2:53" x14ac:dyDescent="0.2">
      <c r="B2596" s="43">
        <v>1</v>
      </c>
      <c r="C2596" s="73" t="s">
        <v>12265</v>
      </c>
      <c r="AZ2596" s="11" t="s">
        <v>14351</v>
      </c>
      <c r="BA2596" s="11">
        <v>0.51700000000000002</v>
      </c>
    </row>
    <row r="2597" spans="2:53" x14ac:dyDescent="0.2">
      <c r="B2597" s="43">
        <v>1</v>
      </c>
      <c r="C2597" s="73" t="s">
        <v>12265</v>
      </c>
      <c r="AZ2597" s="11" t="s">
        <v>14351</v>
      </c>
      <c r="BA2597" s="11">
        <v>0.69699999999999995</v>
      </c>
    </row>
    <row r="2598" spans="2:53" x14ac:dyDescent="0.2">
      <c r="B2598" s="43">
        <v>1</v>
      </c>
      <c r="C2598" s="73" t="s">
        <v>12265</v>
      </c>
      <c r="AZ2598" s="11" t="s">
        <v>14351</v>
      </c>
      <c r="BA2598" s="11">
        <v>-0.161</v>
      </c>
    </row>
    <row r="2599" spans="2:53" x14ac:dyDescent="0.2">
      <c r="B2599" s="43">
        <v>1</v>
      </c>
      <c r="C2599" s="73" t="s">
        <v>12265</v>
      </c>
      <c r="AZ2599" s="11" t="s">
        <v>14351</v>
      </c>
      <c r="BA2599" s="11">
        <v>0.20799999999999999</v>
      </c>
    </row>
    <row r="2600" spans="2:53" x14ac:dyDescent="0.2">
      <c r="B2600" s="43">
        <v>1</v>
      </c>
      <c r="C2600" s="73" t="s">
        <v>12265</v>
      </c>
      <c r="AZ2600" s="11" t="s">
        <v>14351</v>
      </c>
      <c r="BA2600" s="11">
        <v>-1.7490000000000001</v>
      </c>
    </row>
    <row r="2601" spans="2:53" x14ac:dyDescent="0.2">
      <c r="B2601" s="43">
        <v>1</v>
      </c>
      <c r="C2601" s="73" t="s">
        <v>12265</v>
      </c>
      <c r="AZ2601" s="11" t="s">
        <v>14351</v>
      </c>
      <c r="BA2601" s="11">
        <v>0.44900000000000001</v>
      </c>
    </row>
    <row r="2602" spans="2:53" x14ac:dyDescent="0.2">
      <c r="B2602" s="43">
        <v>1</v>
      </c>
      <c r="C2602" s="73" t="s">
        <v>12265</v>
      </c>
      <c r="AZ2602" s="11" t="s">
        <v>14351</v>
      </c>
      <c r="BA2602" s="11">
        <v>2.1779999999999999</v>
      </c>
    </row>
    <row r="2603" spans="2:53" x14ac:dyDescent="0.2">
      <c r="B2603" s="43">
        <v>1</v>
      </c>
      <c r="C2603" s="73" t="s">
        <v>12265</v>
      </c>
      <c r="AZ2603" s="11" t="s">
        <v>14351</v>
      </c>
      <c r="BA2603" s="11">
        <v>2.4009999999999998</v>
      </c>
    </row>
    <row r="2604" spans="2:53" x14ac:dyDescent="0.2">
      <c r="B2604" s="43">
        <v>1</v>
      </c>
      <c r="C2604" s="73" t="s">
        <v>12265</v>
      </c>
      <c r="AZ2604" s="11" t="s">
        <v>14351</v>
      </c>
      <c r="BA2604" s="11" t="s">
        <v>12145</v>
      </c>
    </row>
    <row r="2605" spans="2:53" x14ac:dyDescent="0.2">
      <c r="B2605" s="43">
        <v>1</v>
      </c>
      <c r="C2605" s="73" t="s">
        <v>12265</v>
      </c>
      <c r="AZ2605" s="11" t="s">
        <v>14351</v>
      </c>
      <c r="BA2605" s="11" t="s">
        <v>12145</v>
      </c>
    </row>
    <row r="2606" spans="2:53" x14ac:dyDescent="0.2">
      <c r="B2606" s="43">
        <v>1</v>
      </c>
      <c r="C2606" s="73" t="s">
        <v>12265</v>
      </c>
      <c r="AZ2606" s="11" t="s">
        <v>14351</v>
      </c>
      <c r="BA2606" s="11">
        <v>-0.61699999999999999</v>
      </c>
    </row>
    <row r="2607" spans="2:53" x14ac:dyDescent="0.2">
      <c r="B2607" s="43">
        <v>1</v>
      </c>
      <c r="C2607" s="73" t="s">
        <v>12265</v>
      </c>
      <c r="AZ2607" s="11" t="s">
        <v>14351</v>
      </c>
      <c r="BA2607" s="11">
        <v>-0.79</v>
      </c>
    </row>
    <row r="2608" spans="2:53" x14ac:dyDescent="0.2">
      <c r="B2608" s="43">
        <v>1</v>
      </c>
      <c r="C2608" s="73" t="s">
        <v>12265</v>
      </c>
      <c r="AZ2608" s="11" t="s">
        <v>14351</v>
      </c>
      <c r="BA2608" s="11">
        <v>0.79700000000000004</v>
      </c>
    </row>
    <row r="2609" spans="2:53" x14ac:dyDescent="0.2">
      <c r="B2609" s="43">
        <v>1</v>
      </c>
      <c r="C2609" s="73" t="s">
        <v>12265</v>
      </c>
      <c r="AZ2609" s="11" t="s">
        <v>14351</v>
      </c>
      <c r="BA2609" s="11">
        <v>0.19</v>
      </c>
    </row>
    <row r="2610" spans="2:53" x14ac:dyDescent="0.2">
      <c r="B2610" s="43">
        <v>1</v>
      </c>
      <c r="C2610" s="73" t="s">
        <v>12265</v>
      </c>
      <c r="AZ2610" s="11" t="s">
        <v>14351</v>
      </c>
      <c r="BA2610" s="11">
        <v>-0.47799999999999998</v>
      </c>
    </row>
    <row r="2611" spans="2:53" x14ac:dyDescent="0.2">
      <c r="B2611" s="43">
        <v>1</v>
      </c>
      <c r="C2611" s="73" t="s">
        <v>12265</v>
      </c>
      <c r="AZ2611" s="11" t="s">
        <v>14351</v>
      </c>
      <c r="BA2611" s="11">
        <v>5.3999999999999999E-2</v>
      </c>
    </row>
    <row r="2612" spans="2:53" x14ac:dyDescent="0.2">
      <c r="B2612" s="43">
        <v>1</v>
      </c>
      <c r="C2612" s="73" t="s">
        <v>12265</v>
      </c>
      <c r="AZ2612" s="11" t="s">
        <v>14351</v>
      </c>
      <c r="BA2612" s="11">
        <v>1.1120000000000001</v>
      </c>
    </row>
    <row r="2613" spans="2:53" x14ac:dyDescent="0.2">
      <c r="B2613" s="43">
        <v>1</v>
      </c>
      <c r="C2613" s="73" t="s">
        <v>12265</v>
      </c>
      <c r="AZ2613" s="11" t="s">
        <v>14351</v>
      </c>
      <c r="BA2613" s="11">
        <v>2.8650000000000002</v>
      </c>
    </row>
    <row r="2614" spans="2:53" x14ac:dyDescent="0.2">
      <c r="B2614" s="43">
        <v>1</v>
      </c>
      <c r="C2614" s="73" t="s">
        <v>12265</v>
      </c>
      <c r="AZ2614" s="11" t="s">
        <v>14351</v>
      </c>
      <c r="BA2614" s="11">
        <v>-0.41599999999999998</v>
      </c>
    </row>
    <row r="2615" spans="2:53" x14ac:dyDescent="0.2">
      <c r="B2615" s="43">
        <v>1</v>
      </c>
      <c r="C2615" s="73" t="s">
        <v>12265</v>
      </c>
      <c r="AZ2615" s="11" t="s">
        <v>14351</v>
      </c>
      <c r="BA2615" s="11">
        <v>-1.962</v>
      </c>
    </row>
    <row r="2616" spans="2:53" x14ac:dyDescent="0.2">
      <c r="B2616" s="43">
        <v>1</v>
      </c>
      <c r="C2616" s="73" t="s">
        <v>12265</v>
      </c>
      <c r="AZ2616" s="11" t="s">
        <v>14351</v>
      </c>
      <c r="BA2616" s="11">
        <v>0.105</v>
      </c>
    </row>
    <row r="2617" spans="2:53" x14ac:dyDescent="0.2">
      <c r="B2617" s="43">
        <v>1</v>
      </c>
      <c r="C2617" s="73" t="s">
        <v>12265</v>
      </c>
      <c r="AZ2617" s="11" t="s">
        <v>14351</v>
      </c>
      <c r="BA2617" s="11">
        <v>0.82</v>
      </c>
    </row>
    <row r="2618" spans="2:53" x14ac:dyDescent="0.2">
      <c r="B2618" s="43">
        <v>1</v>
      </c>
      <c r="C2618" s="73" t="s">
        <v>12265</v>
      </c>
      <c r="AZ2618" s="11" t="s">
        <v>14351</v>
      </c>
      <c r="BA2618" s="11">
        <v>1.5169999999999999</v>
      </c>
    </row>
    <row r="2619" spans="2:53" x14ac:dyDescent="0.2">
      <c r="B2619" s="43">
        <v>1</v>
      </c>
      <c r="C2619" s="73" t="s">
        <v>12265</v>
      </c>
      <c r="AZ2619" s="11" t="s">
        <v>14351</v>
      </c>
      <c r="BA2619" s="11" t="s">
        <v>12145</v>
      </c>
    </row>
    <row r="2620" spans="2:53" x14ac:dyDescent="0.2">
      <c r="B2620" s="43">
        <v>1</v>
      </c>
      <c r="C2620" s="73" t="s">
        <v>12265</v>
      </c>
      <c r="AZ2620" s="11" t="s">
        <v>14351</v>
      </c>
      <c r="BA2620" s="11" t="s">
        <v>12145</v>
      </c>
    </row>
    <row r="2621" spans="2:53" x14ac:dyDescent="0.2">
      <c r="B2621" s="43">
        <v>1</v>
      </c>
      <c r="C2621" s="73" t="s">
        <v>12265</v>
      </c>
      <c r="AZ2621" s="11" t="s">
        <v>14351</v>
      </c>
      <c r="BA2621" s="11">
        <v>0.73099999999999998</v>
      </c>
    </row>
    <row r="2622" spans="2:53" x14ac:dyDescent="0.2">
      <c r="B2622" s="43">
        <v>1</v>
      </c>
      <c r="C2622" s="73" t="s">
        <v>12265</v>
      </c>
      <c r="AZ2622" s="11" t="s">
        <v>14351</v>
      </c>
      <c r="BA2622" s="11">
        <v>0.48299999999999998</v>
      </c>
    </row>
    <row r="2623" spans="2:53" x14ac:dyDescent="0.2">
      <c r="B2623" s="43">
        <v>1</v>
      </c>
      <c r="C2623" s="73" t="s">
        <v>12265</v>
      </c>
      <c r="AZ2623" s="11" t="s">
        <v>14351</v>
      </c>
      <c r="BA2623" s="11">
        <v>0.93500000000000005</v>
      </c>
    </row>
    <row r="2624" spans="2:53" x14ac:dyDescent="0.2">
      <c r="B2624" s="43">
        <v>1</v>
      </c>
      <c r="C2624" s="73" t="s">
        <v>12265</v>
      </c>
      <c r="AZ2624" s="11" t="s">
        <v>14351</v>
      </c>
      <c r="BA2624" s="11">
        <v>0.68600000000000005</v>
      </c>
    </row>
    <row r="2625" spans="2:53" x14ac:dyDescent="0.2">
      <c r="B2625" s="43">
        <v>1</v>
      </c>
      <c r="C2625" s="73" t="s">
        <v>12265</v>
      </c>
      <c r="AZ2625" s="11" t="s">
        <v>14351</v>
      </c>
      <c r="BA2625" s="11">
        <v>0.216</v>
      </c>
    </row>
    <row r="2626" spans="2:53" x14ac:dyDescent="0.2">
      <c r="B2626" s="43">
        <v>1</v>
      </c>
      <c r="C2626" s="73" t="s">
        <v>12265</v>
      </c>
      <c r="AZ2626" s="11" t="s">
        <v>14351</v>
      </c>
      <c r="BA2626" s="11">
        <v>0.74399999999999999</v>
      </c>
    </row>
    <row r="2627" spans="2:53" x14ac:dyDescent="0.2">
      <c r="B2627" s="43">
        <v>1</v>
      </c>
      <c r="C2627" s="73" t="s">
        <v>12265</v>
      </c>
      <c r="AZ2627" s="11" t="s">
        <v>14351</v>
      </c>
      <c r="BA2627" s="11">
        <v>1.1579999999999999</v>
      </c>
    </row>
    <row r="2628" spans="2:53" x14ac:dyDescent="0.2">
      <c r="B2628" s="43">
        <v>1</v>
      </c>
      <c r="C2628" s="73" t="s">
        <v>12265</v>
      </c>
      <c r="AZ2628" s="11" t="s">
        <v>14351</v>
      </c>
      <c r="BA2628" s="11">
        <v>1.6839999999999999</v>
      </c>
    </row>
    <row r="2629" spans="2:53" x14ac:dyDescent="0.2">
      <c r="B2629" s="43">
        <v>1</v>
      </c>
      <c r="C2629" s="73" t="s">
        <v>12265</v>
      </c>
      <c r="AZ2629" s="11" t="s">
        <v>14351</v>
      </c>
      <c r="BA2629" s="11">
        <v>1.105</v>
      </c>
    </row>
    <row r="2630" spans="2:53" x14ac:dyDescent="0.2">
      <c r="B2630" s="43">
        <v>1</v>
      </c>
      <c r="C2630" s="73" t="s">
        <v>12265</v>
      </c>
      <c r="AZ2630" s="11" t="s">
        <v>14351</v>
      </c>
      <c r="BA2630" s="11">
        <v>0.85499999999999998</v>
      </c>
    </row>
    <row r="2631" spans="2:53" x14ac:dyDescent="0.2">
      <c r="B2631" s="43">
        <v>1</v>
      </c>
      <c r="C2631" s="73" t="s">
        <v>12265</v>
      </c>
      <c r="AZ2631" s="11" t="s">
        <v>14351</v>
      </c>
      <c r="BA2631" s="11">
        <v>1.109</v>
      </c>
    </row>
    <row r="2632" spans="2:53" x14ac:dyDescent="0.2">
      <c r="B2632" s="43">
        <v>1</v>
      </c>
      <c r="C2632" s="73" t="s">
        <v>12265</v>
      </c>
      <c r="AZ2632" s="11" t="s">
        <v>14351</v>
      </c>
      <c r="BA2632" s="11">
        <v>1.3879999999999999</v>
      </c>
    </row>
    <row r="2633" spans="2:53" x14ac:dyDescent="0.2">
      <c r="B2633" s="43">
        <v>1</v>
      </c>
      <c r="C2633" s="73" t="s">
        <v>12265</v>
      </c>
      <c r="AZ2633" s="11" t="s">
        <v>14351</v>
      </c>
      <c r="BA2633" s="11">
        <v>1.956</v>
      </c>
    </row>
    <row r="2634" spans="2:53" x14ac:dyDescent="0.2">
      <c r="B2634" s="43">
        <v>1</v>
      </c>
      <c r="C2634" s="73" t="s">
        <v>12265</v>
      </c>
      <c r="AZ2634" s="11" t="s">
        <v>14351</v>
      </c>
      <c r="BA2634" s="11">
        <v>1.1719999999999999</v>
      </c>
    </row>
    <row r="2635" spans="2:53" x14ac:dyDescent="0.2">
      <c r="B2635" s="43">
        <v>1</v>
      </c>
      <c r="C2635" s="73" t="s">
        <v>12265</v>
      </c>
      <c r="AZ2635" s="11" t="s">
        <v>14351</v>
      </c>
      <c r="BA2635" s="11">
        <v>0.78900000000000003</v>
      </c>
    </row>
    <row r="2636" spans="2:53" x14ac:dyDescent="0.2">
      <c r="B2636" s="43">
        <v>1</v>
      </c>
      <c r="C2636" s="73" t="s">
        <v>12265</v>
      </c>
      <c r="AZ2636" s="11" t="s">
        <v>14351</v>
      </c>
      <c r="BA2636" s="11">
        <v>1.391</v>
      </c>
    </row>
    <row r="2637" spans="2:53" x14ac:dyDescent="0.2">
      <c r="B2637" s="43">
        <v>1</v>
      </c>
      <c r="C2637" s="73" t="s">
        <v>12265</v>
      </c>
      <c r="AZ2637" s="11" t="s">
        <v>14351</v>
      </c>
      <c r="BA2637" s="11">
        <v>1.359</v>
      </c>
    </row>
    <row r="2638" spans="2:53" x14ac:dyDescent="0.2">
      <c r="B2638" s="43">
        <v>1</v>
      </c>
      <c r="C2638" s="73" t="s">
        <v>12265</v>
      </c>
      <c r="AZ2638" s="11" t="s">
        <v>14351</v>
      </c>
      <c r="BA2638" s="11">
        <v>1.6970000000000001</v>
      </c>
    </row>
    <row r="2639" spans="2:53" x14ac:dyDescent="0.2">
      <c r="B2639" s="43">
        <v>1</v>
      </c>
      <c r="C2639" s="73" t="s">
        <v>12265</v>
      </c>
      <c r="AZ2639" s="11" t="s">
        <v>14351</v>
      </c>
      <c r="BA2639" s="11">
        <v>1.214</v>
      </c>
    </row>
    <row r="2640" spans="2:53" x14ac:dyDescent="0.2">
      <c r="B2640" s="43">
        <v>1</v>
      </c>
      <c r="C2640" s="73" t="s">
        <v>12265</v>
      </c>
      <c r="AZ2640" s="11" t="s">
        <v>14351</v>
      </c>
      <c r="BA2640" s="11">
        <v>1.119</v>
      </c>
    </row>
    <row r="2641" spans="2:53" x14ac:dyDescent="0.2">
      <c r="B2641" s="43">
        <v>1</v>
      </c>
      <c r="C2641" s="73" t="s">
        <v>12265</v>
      </c>
      <c r="AZ2641" s="11" t="s">
        <v>14351</v>
      </c>
      <c r="BA2641" s="11">
        <v>0.69399999999999995</v>
      </c>
    </row>
    <row r="2642" spans="2:53" x14ac:dyDescent="0.2">
      <c r="B2642" s="43">
        <v>1</v>
      </c>
      <c r="C2642" s="73" t="s">
        <v>12265</v>
      </c>
      <c r="AZ2642" s="11" t="s">
        <v>14351</v>
      </c>
      <c r="BA2642" s="11">
        <v>1.92</v>
      </c>
    </row>
    <row r="2643" spans="2:53" x14ac:dyDescent="0.2">
      <c r="B2643" s="43">
        <v>1</v>
      </c>
      <c r="C2643" s="73" t="s">
        <v>12265</v>
      </c>
      <c r="AZ2643" s="11" t="s">
        <v>14351</v>
      </c>
      <c r="BA2643" s="11">
        <v>1.5329999999999999</v>
      </c>
    </row>
    <row r="2644" spans="2:53" x14ac:dyDescent="0.2">
      <c r="B2644" s="43">
        <v>1</v>
      </c>
      <c r="C2644" s="73" t="s">
        <v>12265</v>
      </c>
      <c r="AZ2644" s="11" t="s">
        <v>14351</v>
      </c>
      <c r="BA2644" s="11">
        <v>0.63400000000000001</v>
      </c>
    </row>
    <row r="2645" spans="2:53" x14ac:dyDescent="0.2">
      <c r="B2645" s="43">
        <v>1</v>
      </c>
      <c r="C2645" s="73" t="s">
        <v>12265</v>
      </c>
      <c r="AZ2645" s="11" t="s">
        <v>14351</v>
      </c>
      <c r="BA2645" s="11">
        <v>-0.10100000000000001</v>
      </c>
    </row>
    <row r="2646" spans="2:53" x14ac:dyDescent="0.2">
      <c r="B2646" s="43">
        <v>1</v>
      </c>
      <c r="C2646" s="73" t="s">
        <v>12265</v>
      </c>
      <c r="AZ2646" s="11" t="s">
        <v>14351</v>
      </c>
      <c r="BA2646" s="11">
        <v>0.27700000000000002</v>
      </c>
    </row>
    <row r="2647" spans="2:53" x14ac:dyDescent="0.2">
      <c r="B2647" s="43">
        <v>1</v>
      </c>
      <c r="C2647" s="73" t="s">
        <v>12265</v>
      </c>
      <c r="AZ2647" s="11" t="s">
        <v>14351</v>
      </c>
      <c r="BA2647" s="11">
        <v>1.9159999999999999</v>
      </c>
    </row>
    <row r="2648" spans="2:53" x14ac:dyDescent="0.2">
      <c r="B2648" s="43">
        <v>1</v>
      </c>
      <c r="C2648" s="73" t="s">
        <v>12265</v>
      </c>
      <c r="AZ2648" s="11" t="s">
        <v>14351</v>
      </c>
      <c r="BA2648" s="11">
        <v>1.4610000000000001</v>
      </c>
    </row>
    <row r="2649" spans="2:53" x14ac:dyDescent="0.2">
      <c r="B2649" s="43">
        <v>1</v>
      </c>
      <c r="C2649" s="73" t="s">
        <v>12265</v>
      </c>
      <c r="AZ2649" s="11" t="s">
        <v>14351</v>
      </c>
      <c r="BA2649" s="11" t="s">
        <v>12145</v>
      </c>
    </row>
    <row r="2650" spans="2:53" x14ac:dyDescent="0.2">
      <c r="B2650" s="43">
        <v>1</v>
      </c>
      <c r="C2650" s="73" t="s">
        <v>12265</v>
      </c>
      <c r="AZ2650" s="11" t="s">
        <v>14351</v>
      </c>
      <c r="BA2650" s="11" t="s">
        <v>12145</v>
      </c>
    </row>
    <row r="2651" spans="2:53" x14ac:dyDescent="0.2">
      <c r="B2651" s="43">
        <v>1</v>
      </c>
      <c r="C2651" s="73" t="s">
        <v>12265</v>
      </c>
      <c r="AZ2651" s="11" t="s">
        <v>14351</v>
      </c>
      <c r="BA2651" s="11" t="s">
        <v>12145</v>
      </c>
    </row>
    <row r="2652" spans="2:53" x14ac:dyDescent="0.2">
      <c r="B2652" s="43">
        <v>1</v>
      </c>
      <c r="C2652" s="73" t="s">
        <v>12265</v>
      </c>
      <c r="AZ2652" s="11" t="s">
        <v>14351</v>
      </c>
      <c r="BA2652" s="11">
        <v>0</v>
      </c>
    </row>
    <row r="2653" spans="2:53" x14ac:dyDescent="0.2">
      <c r="B2653" s="43">
        <v>1</v>
      </c>
      <c r="C2653" s="73" t="s">
        <v>12265</v>
      </c>
      <c r="AZ2653" s="11" t="s">
        <v>14351</v>
      </c>
      <c r="BA2653" s="11">
        <v>1.33</v>
      </c>
    </row>
    <row r="2654" spans="2:53" x14ac:dyDescent="0.2">
      <c r="B2654" s="43">
        <v>1</v>
      </c>
      <c r="C2654" s="73" t="s">
        <v>12265</v>
      </c>
      <c r="AZ2654" s="11" t="s">
        <v>14351</v>
      </c>
      <c r="BA2654" s="11" t="s">
        <v>12145</v>
      </c>
    </row>
    <row r="2655" spans="2:53" x14ac:dyDescent="0.2">
      <c r="B2655" s="43">
        <v>1</v>
      </c>
      <c r="C2655" s="73" t="s">
        <v>12265</v>
      </c>
      <c r="AZ2655" s="11" t="s">
        <v>14351</v>
      </c>
      <c r="BA2655" s="11" t="s">
        <v>12145</v>
      </c>
    </row>
    <row r="2656" spans="2:53" x14ac:dyDescent="0.2">
      <c r="B2656" s="43">
        <v>1</v>
      </c>
      <c r="C2656" s="73" t="s">
        <v>12265</v>
      </c>
      <c r="AZ2656" s="11" t="s">
        <v>14351</v>
      </c>
      <c r="BA2656" s="11" t="s">
        <v>12145</v>
      </c>
    </row>
    <row r="2657" spans="2:53" x14ac:dyDescent="0.2">
      <c r="B2657" s="43">
        <v>1</v>
      </c>
      <c r="C2657" s="73" t="s">
        <v>12265</v>
      </c>
      <c r="AZ2657" s="11" t="s">
        <v>14351</v>
      </c>
      <c r="BA2657" s="11" t="s">
        <v>12145</v>
      </c>
    </row>
    <row r="2658" spans="2:53" x14ac:dyDescent="0.2">
      <c r="B2658" s="43">
        <v>1</v>
      </c>
      <c r="C2658" s="73" t="s">
        <v>12265</v>
      </c>
      <c r="AZ2658" s="11" t="s">
        <v>14351</v>
      </c>
      <c r="BA2658" s="11">
        <v>0.499</v>
      </c>
    </row>
    <row r="2659" spans="2:53" x14ac:dyDescent="0.2">
      <c r="B2659" s="43">
        <v>1</v>
      </c>
      <c r="C2659" s="73" t="s">
        <v>12265</v>
      </c>
      <c r="AZ2659" s="11" t="s">
        <v>14351</v>
      </c>
      <c r="BA2659" s="11" t="s">
        <v>12145</v>
      </c>
    </row>
    <row r="2660" spans="2:53" x14ac:dyDescent="0.2">
      <c r="B2660" s="43">
        <v>1</v>
      </c>
      <c r="C2660" s="73" t="s">
        <v>12265</v>
      </c>
      <c r="AZ2660" s="11" t="s">
        <v>14351</v>
      </c>
      <c r="BA2660" s="11" t="s">
        <v>12145</v>
      </c>
    </row>
    <row r="2661" spans="2:53" x14ac:dyDescent="0.2">
      <c r="B2661" s="43">
        <v>1</v>
      </c>
      <c r="C2661" s="73" t="s">
        <v>12265</v>
      </c>
      <c r="AZ2661" s="11" t="s">
        <v>14351</v>
      </c>
      <c r="BA2661" s="11" t="s">
        <v>12145</v>
      </c>
    </row>
    <row r="2662" spans="2:53" x14ac:dyDescent="0.2">
      <c r="B2662" s="43">
        <v>1</v>
      </c>
      <c r="C2662" s="73" t="s">
        <v>12265</v>
      </c>
      <c r="AZ2662" s="11" t="s">
        <v>14351</v>
      </c>
      <c r="BA2662" s="11" t="s">
        <v>12145</v>
      </c>
    </row>
    <row r="2663" spans="2:53" x14ac:dyDescent="0.2">
      <c r="B2663" s="43">
        <v>1</v>
      </c>
      <c r="C2663" s="73" t="s">
        <v>12265</v>
      </c>
      <c r="AZ2663" s="11" t="s">
        <v>14351</v>
      </c>
      <c r="BA2663" s="11">
        <v>0.245</v>
      </c>
    </row>
    <row r="2664" spans="2:53" x14ac:dyDescent="0.2">
      <c r="B2664" s="43">
        <v>1</v>
      </c>
      <c r="C2664" s="73" t="s">
        <v>12265</v>
      </c>
      <c r="AZ2664" s="11" t="s">
        <v>14351</v>
      </c>
      <c r="BA2664" s="11" t="s">
        <v>12145</v>
      </c>
    </row>
    <row r="2665" spans="2:53" x14ac:dyDescent="0.2">
      <c r="B2665" s="43">
        <v>1</v>
      </c>
      <c r="C2665" s="73" t="s">
        <v>12265</v>
      </c>
      <c r="AZ2665" s="11" t="s">
        <v>14351</v>
      </c>
      <c r="BA2665" s="11" t="s">
        <v>12145</v>
      </c>
    </row>
    <row r="2666" spans="2:53" x14ac:dyDescent="0.2">
      <c r="B2666" s="43">
        <v>1</v>
      </c>
      <c r="C2666" s="73" t="s">
        <v>12265</v>
      </c>
      <c r="AZ2666" s="11" t="s">
        <v>14351</v>
      </c>
      <c r="BA2666" s="11" t="s">
        <v>12145</v>
      </c>
    </row>
    <row r="2667" spans="2:53" x14ac:dyDescent="0.2">
      <c r="B2667" s="43">
        <v>1</v>
      </c>
      <c r="C2667" s="73" t="s">
        <v>12265</v>
      </c>
      <c r="AZ2667" s="11" t="s">
        <v>14351</v>
      </c>
      <c r="BA2667" s="11" t="s">
        <v>12145</v>
      </c>
    </row>
    <row r="2668" spans="2:53" x14ac:dyDescent="0.2">
      <c r="B2668" s="43">
        <v>1</v>
      </c>
      <c r="C2668" s="73" t="s">
        <v>12265</v>
      </c>
      <c r="AZ2668" s="11" t="s">
        <v>14351</v>
      </c>
      <c r="BA2668" s="11">
        <v>0.34399999999999997</v>
      </c>
    </row>
    <row r="2669" spans="2:53" x14ac:dyDescent="0.2">
      <c r="B2669" s="43">
        <v>1</v>
      </c>
      <c r="C2669" s="73" t="s">
        <v>12265</v>
      </c>
      <c r="AZ2669" s="11" t="s">
        <v>14351</v>
      </c>
      <c r="BA2669" s="11">
        <v>7.0000000000000001E-3</v>
      </c>
    </row>
    <row r="2670" spans="2:53" x14ac:dyDescent="0.2">
      <c r="B2670" s="43">
        <v>1</v>
      </c>
      <c r="C2670" s="73" t="s">
        <v>12265</v>
      </c>
      <c r="AZ2670" s="11" t="s">
        <v>14351</v>
      </c>
      <c r="BA2670" s="11">
        <v>-1.7000000000000001E-2</v>
      </c>
    </row>
    <row r="2671" spans="2:53" x14ac:dyDescent="0.2">
      <c r="B2671" s="43">
        <v>1</v>
      </c>
      <c r="C2671" s="73" t="s">
        <v>12265</v>
      </c>
      <c r="AZ2671" s="11" t="s">
        <v>14351</v>
      </c>
      <c r="BA2671" s="11">
        <v>-2.1999999999999999E-2</v>
      </c>
    </row>
    <row r="2672" spans="2:53" x14ac:dyDescent="0.2">
      <c r="B2672" s="43">
        <v>1</v>
      </c>
      <c r="C2672" s="73" t="s">
        <v>12265</v>
      </c>
      <c r="AZ2672" s="11" t="s">
        <v>14351</v>
      </c>
      <c r="BA2672" s="11">
        <v>6.7000000000000004E-2</v>
      </c>
    </row>
    <row r="2673" spans="1:56" x14ac:dyDescent="0.2">
      <c r="B2673" s="43">
        <v>1</v>
      </c>
      <c r="C2673" s="73" t="s">
        <v>12265</v>
      </c>
      <c r="AZ2673" s="11" t="s">
        <v>14351</v>
      </c>
      <c r="BA2673" s="11">
        <v>0.438</v>
      </c>
    </row>
    <row r="2674" spans="1:56" x14ac:dyDescent="0.2">
      <c r="B2674" s="43">
        <v>1</v>
      </c>
      <c r="C2674" s="73" t="s">
        <v>12265</v>
      </c>
      <c r="AZ2674" s="11" t="s">
        <v>14351</v>
      </c>
      <c r="BA2674" s="11" t="s">
        <v>12145</v>
      </c>
    </row>
    <row r="2675" spans="1:56" x14ac:dyDescent="0.2">
      <c r="B2675" s="43">
        <v>1</v>
      </c>
      <c r="C2675" s="73" t="s">
        <v>12265</v>
      </c>
      <c r="AZ2675" s="11" t="s">
        <v>14351</v>
      </c>
      <c r="BA2675" s="11" t="s">
        <v>12145</v>
      </c>
    </row>
    <row r="2676" spans="1:56" x14ac:dyDescent="0.2">
      <c r="B2676" s="43">
        <v>1</v>
      </c>
      <c r="C2676" s="73" t="s">
        <v>12265</v>
      </c>
      <c r="AZ2676" s="11" t="s">
        <v>14351</v>
      </c>
      <c r="BA2676" s="11">
        <v>3.6999999999999998E-2</v>
      </c>
    </row>
    <row r="2677" spans="1:56" x14ac:dyDescent="0.2">
      <c r="B2677" s="43">
        <v>1</v>
      </c>
      <c r="C2677" s="73" t="s">
        <v>12265</v>
      </c>
      <c r="AZ2677" s="11" t="s">
        <v>14351</v>
      </c>
      <c r="BA2677" s="11">
        <v>3.5000000000000003E-2</v>
      </c>
    </row>
    <row r="2678" spans="1:56" x14ac:dyDescent="0.2">
      <c r="B2678" s="43">
        <v>1</v>
      </c>
      <c r="C2678" s="73" t="s">
        <v>12265</v>
      </c>
      <c r="AZ2678" s="11" t="s">
        <v>14351</v>
      </c>
      <c r="BA2678" s="11">
        <v>0.70699999999999996</v>
      </c>
    </row>
    <row r="2679" spans="1:56" x14ac:dyDescent="0.2">
      <c r="B2679" s="43">
        <v>1</v>
      </c>
      <c r="C2679" s="73" t="s">
        <v>12265</v>
      </c>
      <c r="AZ2679" s="11" t="s">
        <v>14351</v>
      </c>
      <c r="BA2679" s="11" t="s">
        <v>12145</v>
      </c>
    </row>
    <row r="2680" spans="1:56" x14ac:dyDescent="0.2">
      <c r="B2680" s="43">
        <v>1</v>
      </c>
      <c r="C2680" s="73" t="s">
        <v>12265</v>
      </c>
      <c r="AZ2680" s="11" t="s">
        <v>14351</v>
      </c>
      <c r="BA2680" s="11" t="s">
        <v>12145</v>
      </c>
    </row>
    <row r="2681" spans="1:56" x14ac:dyDescent="0.2">
      <c r="B2681" s="43">
        <v>1</v>
      </c>
      <c r="C2681" s="73" t="s">
        <v>12265</v>
      </c>
      <c r="AZ2681" s="11" t="s">
        <v>14351</v>
      </c>
      <c r="BA2681" s="11" t="s">
        <v>12145</v>
      </c>
    </row>
    <row r="2682" spans="1:56" x14ac:dyDescent="0.2">
      <c r="B2682" s="43">
        <v>1</v>
      </c>
      <c r="C2682" s="73" t="s">
        <v>12265</v>
      </c>
      <c r="AZ2682" s="11" t="s">
        <v>14351</v>
      </c>
      <c r="BA2682" s="11">
        <v>1.9E-2</v>
      </c>
    </row>
    <row r="2683" spans="1:56" x14ac:dyDescent="0.2">
      <c r="B2683" s="43">
        <v>1</v>
      </c>
      <c r="C2683" s="73" t="s">
        <v>12265</v>
      </c>
      <c r="AZ2683" s="11" t="s">
        <v>14351</v>
      </c>
      <c r="BA2683" s="11">
        <v>0.19</v>
      </c>
    </row>
    <row r="2684" spans="1:56" x14ac:dyDescent="0.2">
      <c r="A2684" s="73" t="s">
        <v>14387</v>
      </c>
      <c r="B2684" s="43">
        <v>1</v>
      </c>
      <c r="C2684" s="73" t="s">
        <v>12265</v>
      </c>
      <c r="D2684" t="s">
        <v>9833</v>
      </c>
      <c r="E2684" t="s">
        <v>9837</v>
      </c>
      <c r="F2684">
        <v>2024</v>
      </c>
      <c r="G2684" s="73" t="s">
        <v>12825</v>
      </c>
      <c r="H2684" s="73" t="s">
        <v>11553</v>
      </c>
      <c r="I2684" s="73" t="s">
        <v>14096</v>
      </c>
    </row>
    <row r="2685" spans="1:56" x14ac:dyDescent="0.2">
      <c r="A2685" s="73" t="s">
        <v>16014</v>
      </c>
      <c r="B2685" s="43">
        <v>1</v>
      </c>
      <c r="C2685" s="73" t="s">
        <v>200</v>
      </c>
      <c r="D2685" t="s">
        <v>10201</v>
      </c>
      <c r="E2685" t="s">
        <v>10205</v>
      </c>
      <c r="F2685">
        <v>2017</v>
      </c>
      <c r="H2685" s="73" t="s">
        <v>11553</v>
      </c>
    </row>
    <row r="2686" spans="1:56" x14ac:dyDescent="0.2">
      <c r="A2686" s="73" t="s">
        <v>14409</v>
      </c>
      <c r="B2686" s="43">
        <v>1</v>
      </c>
      <c r="C2686" s="73" t="s">
        <v>14538</v>
      </c>
      <c r="D2686" t="s">
        <v>161</v>
      </c>
      <c r="E2686" t="s">
        <v>166</v>
      </c>
      <c r="F2686">
        <v>2012</v>
      </c>
      <c r="G2686" s="73" t="s">
        <v>14422</v>
      </c>
      <c r="H2686" s="73" t="s">
        <v>8443</v>
      </c>
      <c r="I2686" s="73" t="s">
        <v>14424</v>
      </c>
      <c r="K2686" s="180">
        <v>380.8</v>
      </c>
      <c r="L2686" s="180">
        <v>0.4</v>
      </c>
      <c r="N2686" s="271">
        <v>8.1</v>
      </c>
      <c r="T2686" s="262">
        <v>2.327</v>
      </c>
      <c r="U2686" s="262">
        <v>2E-3</v>
      </c>
      <c r="W2686" s="180">
        <v>1.9930000000000001</v>
      </c>
      <c r="X2686" s="180">
        <v>0.02</v>
      </c>
      <c r="AC2686" s="180">
        <v>3.87</v>
      </c>
      <c r="AD2686" s="180">
        <v>0.01</v>
      </c>
      <c r="AF2686" s="180">
        <v>0.23899999999999999</v>
      </c>
      <c r="AG2686" s="180">
        <v>2.4E-2</v>
      </c>
      <c r="AI2686" s="180">
        <v>1.7450000000000001</v>
      </c>
      <c r="AJ2686" s="180">
        <v>0.02</v>
      </c>
      <c r="AT2686" s="262">
        <v>28</v>
      </c>
      <c r="AZ2686" s="73">
        <v>4</v>
      </c>
      <c r="BA2686" s="183">
        <v>0.45</v>
      </c>
      <c r="BB2686" s="183">
        <v>7.0000000000000007E-2</v>
      </c>
      <c r="BD2686" s="73" t="s">
        <v>14238</v>
      </c>
    </row>
    <row r="2687" spans="1:56" x14ac:dyDescent="0.2">
      <c r="B2687" s="43">
        <v>1</v>
      </c>
      <c r="C2687" s="73" t="s">
        <v>14538</v>
      </c>
      <c r="G2687" s="73" t="s">
        <v>14422</v>
      </c>
      <c r="H2687" s="73" t="s">
        <v>8443</v>
      </c>
      <c r="I2687" s="73" t="s">
        <v>14424</v>
      </c>
      <c r="K2687" s="180">
        <v>444.9</v>
      </c>
      <c r="L2687" s="180">
        <v>7.4</v>
      </c>
      <c r="N2687" s="271">
        <v>8.1</v>
      </c>
      <c r="T2687" s="262">
        <v>2.3260000000000001</v>
      </c>
      <c r="U2687" s="262">
        <v>3.5999999999999997E-2</v>
      </c>
      <c r="W2687" s="180">
        <v>1.881</v>
      </c>
      <c r="X2687" s="180">
        <v>3.3000000000000002E-2</v>
      </c>
      <c r="AC2687" s="180">
        <v>3.97</v>
      </c>
      <c r="AD2687" s="180">
        <v>7.0000000000000007E-2</v>
      </c>
      <c r="AF2687" s="180">
        <v>0.23899999999999999</v>
      </c>
      <c r="AG2687" s="180">
        <v>3.9E-2</v>
      </c>
      <c r="AI2687" s="180">
        <v>1.742</v>
      </c>
      <c r="AJ2687" s="180">
        <v>0.03</v>
      </c>
      <c r="AT2687" s="262">
        <v>32</v>
      </c>
      <c r="AZ2687" s="73">
        <v>4</v>
      </c>
      <c r="BA2687" s="183">
        <v>0.26</v>
      </c>
      <c r="BB2687" s="183">
        <v>0.14000000000000001</v>
      </c>
      <c r="BD2687" s="73" t="s">
        <v>14238</v>
      </c>
    </row>
    <row r="2688" spans="1:56" x14ac:dyDescent="0.2">
      <c r="B2688" s="43">
        <v>1</v>
      </c>
      <c r="C2688" s="73" t="s">
        <v>14538</v>
      </c>
      <c r="G2688" s="73" t="s">
        <v>14422</v>
      </c>
      <c r="H2688" s="73" t="s">
        <v>8443</v>
      </c>
      <c r="I2688" s="73" t="s">
        <v>14424</v>
      </c>
      <c r="K2688" s="180">
        <v>1208.0999999999999</v>
      </c>
      <c r="L2688" s="180">
        <v>14.6</v>
      </c>
      <c r="N2688" s="271">
        <v>7.7</v>
      </c>
      <c r="T2688" s="262">
        <v>2.512</v>
      </c>
      <c r="U2688" s="262">
        <v>0.03</v>
      </c>
      <c r="W2688" s="180">
        <v>2.3730000000000002</v>
      </c>
      <c r="X2688" s="180">
        <v>2.8000000000000001E-2</v>
      </c>
      <c r="AC2688" s="180">
        <v>1.97</v>
      </c>
      <c r="AD2688" s="180">
        <v>0.02</v>
      </c>
      <c r="AF2688" s="180">
        <v>0.122</v>
      </c>
      <c r="AG2688" s="180">
        <v>1.4999999999999999E-2</v>
      </c>
      <c r="AI2688" s="180">
        <v>2.2189999999999999</v>
      </c>
      <c r="AJ2688" s="180">
        <v>2.7E-2</v>
      </c>
      <c r="AT2688" s="262">
        <v>28</v>
      </c>
      <c r="AZ2688" s="73">
        <v>4</v>
      </c>
      <c r="BA2688" s="183">
        <v>0.51</v>
      </c>
      <c r="BB2688" s="183">
        <v>0.16</v>
      </c>
      <c r="BD2688" s="73" t="s">
        <v>14238</v>
      </c>
    </row>
    <row r="2689" spans="2:56" x14ac:dyDescent="0.2">
      <c r="B2689" s="43">
        <v>1</v>
      </c>
      <c r="C2689" s="73" t="s">
        <v>14538</v>
      </c>
      <c r="G2689" s="73" t="s">
        <v>14422</v>
      </c>
      <c r="H2689" s="73" t="s">
        <v>8443</v>
      </c>
      <c r="I2689" s="73" t="s">
        <v>14424</v>
      </c>
      <c r="K2689" s="180">
        <v>1394.2</v>
      </c>
      <c r="L2689" s="180">
        <v>8.6</v>
      </c>
      <c r="N2689" s="271">
        <v>7.7</v>
      </c>
      <c r="T2689" s="262">
        <v>2.508</v>
      </c>
      <c r="U2689" s="262">
        <v>1.4999999999999999E-2</v>
      </c>
      <c r="W2689" s="180">
        <v>2.3690000000000002</v>
      </c>
      <c r="X2689" s="180">
        <v>1.4E-2</v>
      </c>
      <c r="AC2689" s="180">
        <v>2.0499999999999998</v>
      </c>
      <c r="AD2689" s="180">
        <v>0.01</v>
      </c>
      <c r="AF2689" s="180">
        <v>0.123</v>
      </c>
      <c r="AG2689" s="180">
        <v>7.0000000000000001E-3</v>
      </c>
      <c r="AI2689" s="180">
        <v>2.2120000000000002</v>
      </c>
      <c r="AJ2689" s="180">
        <v>1.4E-2</v>
      </c>
      <c r="AT2689" s="262">
        <v>32</v>
      </c>
      <c r="AZ2689" s="73">
        <v>4</v>
      </c>
      <c r="BA2689" s="183">
        <v>1.57</v>
      </c>
      <c r="BB2689" s="183">
        <v>0.71</v>
      </c>
      <c r="BD2689" s="73" t="s">
        <v>14238</v>
      </c>
    </row>
    <row r="2690" spans="2:56" x14ac:dyDescent="0.2">
      <c r="B2690" s="43">
        <v>1</v>
      </c>
      <c r="C2690" s="73" t="s">
        <v>14538</v>
      </c>
      <c r="G2690" s="73" t="s">
        <v>14423</v>
      </c>
      <c r="H2690" s="73" t="s">
        <v>8443</v>
      </c>
      <c r="I2690" s="73" t="s">
        <v>14424</v>
      </c>
      <c r="K2690" s="180">
        <v>380.8</v>
      </c>
      <c r="L2690" s="180">
        <v>0.4</v>
      </c>
      <c r="N2690" s="271">
        <v>8.1</v>
      </c>
      <c r="T2690" s="262">
        <v>2.327</v>
      </c>
      <c r="U2690" s="262">
        <v>2E-3</v>
      </c>
      <c r="W2690" s="180">
        <v>1.9930000000000001</v>
      </c>
      <c r="X2690" s="180">
        <v>0.02</v>
      </c>
      <c r="AC2690" s="180">
        <v>3.87</v>
      </c>
      <c r="AD2690" s="180">
        <v>0.01</v>
      </c>
      <c r="AF2690" s="180">
        <v>0.23899999999999999</v>
      </c>
      <c r="AG2690" s="180">
        <v>2.4E-2</v>
      </c>
      <c r="AI2690" s="180">
        <v>1.7450000000000001</v>
      </c>
      <c r="AJ2690" s="180">
        <v>0.02</v>
      </c>
      <c r="AT2690" s="262">
        <v>28</v>
      </c>
      <c r="AZ2690" s="73">
        <v>4</v>
      </c>
      <c r="BA2690" s="183">
        <v>0.38</v>
      </c>
      <c r="BB2690" s="183">
        <v>0.14000000000000001</v>
      </c>
      <c r="BD2690" s="73" t="s">
        <v>14238</v>
      </c>
    </row>
    <row r="2691" spans="2:56" x14ac:dyDescent="0.2">
      <c r="B2691" s="43">
        <v>1</v>
      </c>
      <c r="C2691" s="73" t="s">
        <v>14538</v>
      </c>
      <c r="G2691" s="73" t="s">
        <v>14423</v>
      </c>
      <c r="H2691" s="73" t="s">
        <v>8443</v>
      </c>
      <c r="I2691" s="73" t="s">
        <v>14424</v>
      </c>
      <c r="K2691" s="180">
        <v>444.9</v>
      </c>
      <c r="L2691" s="180">
        <v>7.4</v>
      </c>
      <c r="N2691" s="271">
        <v>8.1</v>
      </c>
      <c r="T2691" s="262">
        <v>2.3260000000000001</v>
      </c>
      <c r="U2691" s="262">
        <v>3.5999999999999997E-2</v>
      </c>
      <c r="W2691" s="180">
        <v>1.881</v>
      </c>
      <c r="X2691" s="180">
        <v>3.3000000000000002E-2</v>
      </c>
      <c r="AC2691" s="180">
        <v>3.97</v>
      </c>
      <c r="AD2691" s="180">
        <v>7.0000000000000007E-2</v>
      </c>
      <c r="AF2691" s="180">
        <v>0.23899999999999999</v>
      </c>
      <c r="AG2691" s="180">
        <v>3.9E-2</v>
      </c>
      <c r="AI2691" s="180">
        <v>1.742</v>
      </c>
      <c r="AJ2691" s="180">
        <v>0.03</v>
      </c>
      <c r="AT2691" s="262">
        <v>32</v>
      </c>
      <c r="AZ2691" s="73">
        <v>4</v>
      </c>
      <c r="BA2691" s="183">
        <v>0.26</v>
      </c>
      <c r="BB2691" s="183">
        <v>0.18</v>
      </c>
      <c r="BD2691" s="73" t="s">
        <v>14238</v>
      </c>
    </row>
    <row r="2692" spans="2:56" x14ac:dyDescent="0.2">
      <c r="B2692" s="43">
        <v>1</v>
      </c>
      <c r="C2692" s="73" t="s">
        <v>14538</v>
      </c>
      <c r="G2692" s="73" t="s">
        <v>14423</v>
      </c>
      <c r="H2692" s="73" t="s">
        <v>8443</v>
      </c>
      <c r="I2692" s="73" t="s">
        <v>14424</v>
      </c>
      <c r="K2692" s="180">
        <v>1208.0999999999999</v>
      </c>
      <c r="L2692" s="180">
        <v>14.6</v>
      </c>
      <c r="N2692" s="271">
        <v>7.7</v>
      </c>
      <c r="T2692" s="262">
        <v>2.512</v>
      </c>
      <c r="U2692" s="262">
        <v>0.03</v>
      </c>
      <c r="W2692" s="180">
        <v>2.3730000000000002</v>
      </c>
      <c r="X2692" s="180">
        <v>2.8000000000000001E-2</v>
      </c>
      <c r="AC2692" s="180">
        <v>1.97</v>
      </c>
      <c r="AD2692" s="180">
        <v>0.02</v>
      </c>
      <c r="AF2692" s="180">
        <v>0.122</v>
      </c>
      <c r="AG2692" s="180">
        <v>1.4999999999999999E-2</v>
      </c>
      <c r="AI2692" s="180">
        <v>2.2189999999999999</v>
      </c>
      <c r="AJ2692" s="180">
        <v>2.7E-2</v>
      </c>
      <c r="AT2692" s="262">
        <v>28</v>
      </c>
      <c r="AZ2692" s="73">
        <v>4</v>
      </c>
      <c r="BA2692" s="183">
        <v>0.28999999999999998</v>
      </c>
      <c r="BB2692" s="183">
        <v>0.08</v>
      </c>
      <c r="BD2692" s="73" t="s">
        <v>14238</v>
      </c>
    </row>
    <row r="2693" spans="2:56" x14ac:dyDescent="0.2">
      <c r="B2693" s="43">
        <v>1</v>
      </c>
      <c r="C2693" s="73" t="s">
        <v>14538</v>
      </c>
      <c r="G2693" s="73" t="s">
        <v>14423</v>
      </c>
      <c r="H2693" s="73" t="s">
        <v>8443</v>
      </c>
      <c r="I2693" s="73" t="s">
        <v>14424</v>
      </c>
      <c r="K2693" s="180">
        <v>1394.2</v>
      </c>
      <c r="L2693" s="180">
        <v>8.6</v>
      </c>
      <c r="N2693" s="271">
        <v>7.7</v>
      </c>
      <c r="T2693" s="262">
        <v>2.508</v>
      </c>
      <c r="U2693" s="262">
        <v>1.4999999999999999E-2</v>
      </c>
      <c r="W2693" s="180">
        <v>2.3690000000000002</v>
      </c>
      <c r="X2693" s="180">
        <v>1.4E-2</v>
      </c>
      <c r="AC2693" s="180">
        <v>2.0499999999999998</v>
      </c>
      <c r="AD2693" s="180">
        <v>0.01</v>
      </c>
      <c r="AF2693" s="180">
        <v>0.123</v>
      </c>
      <c r="AG2693" s="180">
        <v>7.0000000000000001E-3</v>
      </c>
      <c r="AI2693" s="180">
        <v>2.2120000000000002</v>
      </c>
      <c r="AJ2693" s="180">
        <v>1.4E-2</v>
      </c>
      <c r="AT2693" s="262">
        <v>32</v>
      </c>
      <c r="AZ2693" s="73">
        <v>4</v>
      </c>
      <c r="BA2693" s="183">
        <v>0.31</v>
      </c>
      <c r="BB2693" s="183">
        <v>0.04</v>
      </c>
      <c r="BD2693" s="73" t="s">
        <v>14238</v>
      </c>
    </row>
    <row r="2694" spans="2:56" x14ac:dyDescent="0.2">
      <c r="B2694" s="43">
        <v>1</v>
      </c>
      <c r="C2694" s="73" t="s">
        <v>14538</v>
      </c>
      <c r="D2694" t="s">
        <v>11273</v>
      </c>
      <c r="E2694" t="s">
        <v>11277</v>
      </c>
      <c r="F2694">
        <v>2017</v>
      </c>
      <c r="G2694" s="73" t="s">
        <v>12825</v>
      </c>
      <c r="H2694" s="73" t="s">
        <v>11553</v>
      </c>
      <c r="I2694" s="73" t="s">
        <v>14425</v>
      </c>
      <c r="K2694" s="189">
        <v>451</v>
      </c>
      <c r="L2694" s="189">
        <v>11</v>
      </c>
      <c r="Q2694" s="263">
        <v>7.99</v>
      </c>
      <c r="R2694" s="263">
        <v>0.01</v>
      </c>
      <c r="T2694" s="263">
        <v>2177</v>
      </c>
      <c r="U2694" s="263">
        <v>3</v>
      </c>
      <c r="AC2694" s="189">
        <v>2.84</v>
      </c>
      <c r="AD2694" s="189">
        <v>0.06</v>
      </c>
      <c r="AF2694" s="189">
        <v>179</v>
      </c>
      <c r="AG2694" s="189">
        <v>3</v>
      </c>
      <c r="AI2694" s="189">
        <v>1733</v>
      </c>
      <c r="AJ2694" s="189">
        <v>8</v>
      </c>
      <c r="AR2694" s="189">
        <v>7.5</v>
      </c>
      <c r="AT2694" s="260">
        <v>24.94</v>
      </c>
      <c r="AU2694" s="260">
        <v>0.05</v>
      </c>
      <c r="AW2694" s="260">
        <v>34.299999999999997</v>
      </c>
      <c r="AZ2694" s="73">
        <v>40</v>
      </c>
      <c r="BA2694">
        <v>0.28728323699421898</v>
      </c>
      <c r="BB2694">
        <v>1.8034682080925013E-2</v>
      </c>
      <c r="BD2694" s="73" t="s">
        <v>13917</v>
      </c>
    </row>
    <row r="2695" spans="2:56" x14ac:dyDescent="0.2">
      <c r="B2695" s="43">
        <v>1</v>
      </c>
      <c r="C2695" s="73" t="s">
        <v>14538</v>
      </c>
      <c r="G2695" s="73" t="s">
        <v>12825</v>
      </c>
      <c r="H2695" s="73" t="s">
        <v>11553</v>
      </c>
      <c r="I2695" s="73" t="s">
        <v>14425</v>
      </c>
      <c r="K2695" s="189">
        <v>957</v>
      </c>
      <c r="L2695" s="189">
        <v>39</v>
      </c>
      <c r="Q2695" s="263">
        <v>7.71</v>
      </c>
      <c r="R2695" s="263">
        <v>0.02</v>
      </c>
      <c r="T2695" s="263">
        <v>2184</v>
      </c>
      <c r="U2695" s="263">
        <v>4</v>
      </c>
      <c r="AC2695" s="189">
        <v>1.72</v>
      </c>
      <c r="AD2695" s="189">
        <v>7.0000000000000007E-2</v>
      </c>
      <c r="AF2695" s="189">
        <v>108</v>
      </c>
      <c r="AG2695" s="189">
        <v>5</v>
      </c>
      <c r="AI2695" s="189">
        <v>1917</v>
      </c>
      <c r="AJ2695" s="189">
        <v>12</v>
      </c>
      <c r="AR2695" s="189">
        <v>7.5</v>
      </c>
      <c r="AT2695" s="260">
        <v>24.94</v>
      </c>
      <c r="AU2695" s="260">
        <v>0.05</v>
      </c>
      <c r="AW2695" s="260">
        <v>34.299999999999997</v>
      </c>
      <c r="AZ2695" s="73">
        <v>40</v>
      </c>
      <c r="BA2695">
        <v>0.32450867052023102</v>
      </c>
      <c r="BB2695">
        <v>2.9595375722542949E-2</v>
      </c>
      <c r="BD2695" s="73" t="s">
        <v>14419</v>
      </c>
    </row>
    <row r="2696" spans="2:56" x14ac:dyDescent="0.2">
      <c r="B2696" s="43">
        <v>1</v>
      </c>
      <c r="C2696" s="73" t="s">
        <v>14538</v>
      </c>
      <c r="G2696" s="73" t="s">
        <v>12825</v>
      </c>
      <c r="H2696" s="73" t="s">
        <v>11553</v>
      </c>
      <c r="I2696" s="73" t="s">
        <v>14425</v>
      </c>
      <c r="K2696" s="189">
        <v>420</v>
      </c>
      <c r="L2696" s="189">
        <v>11</v>
      </c>
      <c r="Q2696" s="263">
        <v>8.01</v>
      </c>
      <c r="R2696" s="263">
        <v>0.01</v>
      </c>
      <c r="T2696" s="263">
        <v>2179</v>
      </c>
      <c r="U2696" s="263">
        <v>3</v>
      </c>
      <c r="AC2696" s="189">
        <v>2.97</v>
      </c>
      <c r="AD2696" s="189">
        <v>0.06</v>
      </c>
      <c r="AF2696" s="189">
        <v>187</v>
      </c>
      <c r="AG2696" s="189">
        <v>4</v>
      </c>
      <c r="AI2696" s="189">
        <v>1714</v>
      </c>
      <c r="AJ2696" s="189">
        <v>9</v>
      </c>
      <c r="AR2696" s="189">
        <v>15.7</v>
      </c>
      <c r="AT2696" s="260">
        <v>24.94</v>
      </c>
      <c r="AU2696" s="260">
        <v>0.05</v>
      </c>
      <c r="AW2696" s="260">
        <v>34.299999999999997</v>
      </c>
      <c r="AZ2696" s="73">
        <v>40</v>
      </c>
      <c r="BA2696">
        <v>0.31433526011560597</v>
      </c>
      <c r="BB2696">
        <v>2.5664739884393051E-2</v>
      </c>
      <c r="BD2696" s="73" t="s">
        <v>14420</v>
      </c>
    </row>
    <row r="2697" spans="2:56" x14ac:dyDescent="0.2">
      <c r="B2697" s="43">
        <v>1</v>
      </c>
      <c r="C2697" s="73" t="s">
        <v>14538</v>
      </c>
      <c r="G2697" s="73" t="s">
        <v>12825</v>
      </c>
      <c r="H2697" s="73" t="s">
        <v>11553</v>
      </c>
      <c r="I2697" s="73" t="s">
        <v>14425</v>
      </c>
      <c r="K2697" s="189">
        <v>957</v>
      </c>
      <c r="L2697" s="189">
        <v>47</v>
      </c>
      <c r="Q2697" s="263">
        <v>7.71</v>
      </c>
      <c r="R2697" s="263">
        <v>0.02</v>
      </c>
      <c r="T2697" s="263">
        <v>2184</v>
      </c>
      <c r="U2697" s="263">
        <v>4</v>
      </c>
      <c r="AC2697" s="189">
        <v>1.69</v>
      </c>
      <c r="AD2697" s="189">
        <v>0.08</v>
      </c>
      <c r="AF2697" s="189">
        <v>106</v>
      </c>
      <c r="AG2697" s="189">
        <v>5</v>
      </c>
      <c r="AI2697" s="189">
        <v>1920</v>
      </c>
      <c r="AJ2697" s="189">
        <v>12</v>
      </c>
      <c r="AR2697" s="189">
        <v>15.7</v>
      </c>
      <c r="AT2697" s="260">
        <v>24.94</v>
      </c>
      <c r="AU2697" s="260">
        <v>0.05</v>
      </c>
      <c r="AW2697" s="260">
        <v>34.299999999999997</v>
      </c>
      <c r="AZ2697" s="73">
        <v>28</v>
      </c>
      <c r="BA2697">
        <v>0.32358381502890099</v>
      </c>
      <c r="BB2697">
        <v>3.0520231213872984E-2</v>
      </c>
      <c r="BD2697" s="73" t="s">
        <v>14421</v>
      </c>
    </row>
    <row r="2700" spans="2:56" x14ac:dyDescent="0.2">
      <c r="H2700" s="190"/>
      <c r="I2700" s="190"/>
      <c r="J2700" s="190"/>
      <c r="K2700" s="190"/>
      <c r="L2700" s="191"/>
      <c r="M2700" s="191"/>
      <c r="N2700" s="191"/>
      <c r="O2700" s="191"/>
      <c r="P2700" s="190"/>
      <c r="Q2700" s="190"/>
      <c r="R2700" s="190"/>
      <c r="S2700" s="190"/>
      <c r="T2700" s="190"/>
      <c r="U2700" s="190"/>
      <c r="V2700"/>
      <c r="W2700"/>
    </row>
    <row r="2701" spans="2:56" x14ac:dyDescent="0.2">
      <c r="H2701" s="189"/>
      <c r="X2701" s="178"/>
      <c r="Y2701" s="178"/>
      <c r="Z2701" s="178"/>
      <c r="AA2701" s="178"/>
      <c r="AB2701"/>
      <c r="AC2701"/>
    </row>
    <row r="2702" spans="2:56" x14ac:dyDescent="0.2">
      <c r="H2702" s="189"/>
    </row>
    <row r="2703" spans="2:56" x14ac:dyDescent="0.2">
      <c r="H2703" s="189"/>
    </row>
    <row r="2704" spans="2:56" x14ac:dyDescent="0.2">
      <c r="H2704" s="189"/>
    </row>
    <row r="2705" spans="12:19" x14ac:dyDescent="0.2">
      <c r="L2705" s="180"/>
      <c r="R2705" s="180"/>
      <c r="S2705" s="180"/>
    </row>
    <row r="2706" spans="12:19" x14ac:dyDescent="0.2">
      <c r="L2706" s="180"/>
      <c r="R2706" s="180"/>
      <c r="S2706" s="180"/>
    </row>
    <row r="2707" spans="12:19" x14ac:dyDescent="0.2">
      <c r="L2707" s="180"/>
      <c r="R2707" s="180"/>
      <c r="S2707" s="180"/>
    </row>
    <row r="2708" spans="12:19" x14ac:dyDescent="0.2">
      <c r="L2708" s="180"/>
      <c r="R2708" s="180"/>
      <c r="S2708" s="180"/>
    </row>
    <row r="2709" spans="12:19" x14ac:dyDescent="0.2">
      <c r="L2709" s="180"/>
      <c r="R2709" s="180"/>
      <c r="S2709" s="180"/>
    </row>
  </sheetData>
  <phoneticPr fontId="4" type="noConversion"/>
  <conditionalFormatting sqref="B1">
    <cfRule type="colorScale" priority="4">
      <colorScale>
        <cfvo type="min"/>
        <cfvo type="percentile" val="50"/>
        <cfvo type="max"/>
        <color rgb="FFF8696B"/>
        <color rgb="FFFFEB84"/>
        <color rgb="FF63BE7B"/>
      </colorScale>
    </cfRule>
  </conditionalFormatting>
  <conditionalFormatting sqref="B2:B2697">
    <cfRule type="colorScale" priority="56">
      <colorScale>
        <cfvo type="min"/>
        <cfvo type="percentile" val="50"/>
        <cfvo type="max"/>
        <color rgb="FFF8696B"/>
        <color rgb="FFFFEB84"/>
        <color rgb="FF63BE7B"/>
      </colorScale>
    </cfRule>
  </conditionalFormatting>
  <conditionalFormatting sqref="C1:C2683 C2688:C1048576 D2684:D2686 D2694">
    <cfRule type="containsText" dxfId="16" priority="8" operator="containsText" text="revisit">
      <formula>NOT(ISERROR(SEARCH("revisit",C1)))</formula>
    </cfRule>
  </conditionalFormatting>
  <conditionalFormatting sqref="C1:C2683 D2684:D2686 C2688:C1048576 D2694">
    <cfRule type="containsText" dxfId="15" priority="9" operator="containsText" text="complete">
      <formula>NOT(ISERROR(SEARCH("complete",C1)))</formula>
    </cfRule>
  </conditionalFormatting>
  <conditionalFormatting sqref="C1:C1048576">
    <cfRule type="containsText" dxfId="14" priority="1" operator="containsText" text="no">
      <formula>NOT(ISERROR(SEARCH("no",C1)))</formula>
    </cfRule>
    <cfRule type="containsText" dxfId="13" priority="2" operator="containsText" text="yes">
      <formula>NOT(ISERROR(SEARCH("yes",C1)))</formula>
    </cfRule>
    <cfRule type="containsText" dxfId="12" priority="5" operator="containsText" text="check">
      <formula>NOT(ISERROR(SEARCH("check",C1)))</formula>
    </cfRule>
  </conditionalFormatting>
  <conditionalFormatting sqref="D2684:D2686 D2694">
    <cfRule type="containsText" dxfId="11" priority="6" operator="containsText" text="check">
      <formula>NOT(ISERROR(SEARCH("check",D2684)))</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1EF94-ADB4-9C4D-9FEC-F773491E68D6}">
  <sheetPr filterMode="1"/>
  <dimension ref="A1:W22"/>
  <sheetViews>
    <sheetView workbookViewId="0"/>
  </sheetViews>
  <sheetFormatPr baseColWidth="10" defaultRowHeight="15" x14ac:dyDescent="0.2"/>
  <cols>
    <col min="2" max="2" width="20" bestFit="1" customWidth="1"/>
  </cols>
  <sheetData>
    <row r="1" spans="1:23" ht="16" x14ac:dyDescent="0.2">
      <c r="A1" s="274" t="s">
        <v>0</v>
      </c>
      <c r="B1" s="274" t="s">
        <v>1</v>
      </c>
      <c r="C1" s="274" t="s">
        <v>3</v>
      </c>
      <c r="D1" s="274" t="s">
        <v>4</v>
      </c>
      <c r="E1" s="274" t="s">
        <v>5</v>
      </c>
      <c r="F1" s="274" t="s">
        <v>6</v>
      </c>
      <c r="G1" s="274" t="s">
        <v>7</v>
      </c>
      <c r="H1" s="274" t="s">
        <v>8</v>
      </c>
      <c r="I1" s="274" t="s">
        <v>9</v>
      </c>
      <c r="J1" s="274" t="s">
        <v>10</v>
      </c>
      <c r="K1" s="274" t="s">
        <v>11</v>
      </c>
      <c r="L1" s="274" t="s">
        <v>12</v>
      </c>
      <c r="M1" s="274" t="s">
        <v>13</v>
      </c>
      <c r="N1" s="274" t="s">
        <v>14</v>
      </c>
      <c r="O1" s="274" t="s">
        <v>15</v>
      </c>
      <c r="P1" s="274" t="s">
        <v>16</v>
      </c>
      <c r="Q1" s="274" t="s">
        <v>17</v>
      </c>
      <c r="R1" s="274" t="s">
        <v>18</v>
      </c>
      <c r="S1" s="274" t="s">
        <v>19</v>
      </c>
      <c r="T1" s="274" t="s">
        <v>20</v>
      </c>
      <c r="U1" s="274" t="s">
        <v>21</v>
      </c>
      <c r="V1" s="274" t="s">
        <v>22</v>
      </c>
      <c r="W1" s="274" t="s">
        <v>2</v>
      </c>
    </row>
    <row r="2" spans="1:23" ht="16" hidden="1" x14ac:dyDescent="0.2">
      <c r="A2" s="275" t="s">
        <v>297</v>
      </c>
      <c r="B2" s="275" t="s">
        <v>323</v>
      </c>
      <c r="C2" s="275" t="s">
        <v>7670</v>
      </c>
      <c r="D2" s="275" t="s">
        <v>7671</v>
      </c>
      <c r="E2" s="275" t="s">
        <v>7672</v>
      </c>
      <c r="F2" s="275" t="s">
        <v>7673</v>
      </c>
      <c r="G2" s="275">
        <v>2022</v>
      </c>
      <c r="H2" s="275" t="s">
        <v>1015</v>
      </c>
      <c r="I2" s="275">
        <v>812</v>
      </c>
      <c r="J2" s="275"/>
      <c r="K2" s="275">
        <v>152265</v>
      </c>
      <c r="L2" s="275"/>
      <c r="M2" s="275"/>
      <c r="N2" s="275"/>
      <c r="O2" s="275">
        <v>11</v>
      </c>
      <c r="P2" s="275" t="s">
        <v>7674</v>
      </c>
      <c r="Q2" s="277" t="s">
        <v>7675</v>
      </c>
      <c r="R2" s="275" t="s">
        <v>31</v>
      </c>
      <c r="S2" s="275" t="s">
        <v>32</v>
      </c>
      <c r="T2" s="275"/>
      <c r="U2" s="275" t="s">
        <v>34</v>
      </c>
      <c r="V2" s="275" t="s">
        <v>7676</v>
      </c>
      <c r="W2" s="275" t="s">
        <v>16019</v>
      </c>
    </row>
    <row r="3" spans="1:23" ht="16" hidden="1" x14ac:dyDescent="0.2">
      <c r="A3" s="275" t="s">
        <v>297</v>
      </c>
      <c r="B3" s="275" t="s">
        <v>323</v>
      </c>
      <c r="C3" s="275" t="s">
        <v>7759</v>
      </c>
      <c r="D3" s="275" t="s">
        <v>7760</v>
      </c>
      <c r="E3" s="275" t="s">
        <v>7761</v>
      </c>
      <c r="F3" s="275" t="s">
        <v>7762</v>
      </c>
      <c r="G3" s="275">
        <v>2022</v>
      </c>
      <c r="H3" s="275" t="s">
        <v>1015</v>
      </c>
      <c r="I3" s="275">
        <v>810</v>
      </c>
      <c r="J3" s="275"/>
      <c r="K3" s="275">
        <v>152266</v>
      </c>
      <c r="L3" s="275"/>
      <c r="M3" s="275"/>
      <c r="N3" s="275"/>
      <c r="O3" s="275">
        <v>8</v>
      </c>
      <c r="P3" s="275" t="s">
        <v>7763</v>
      </c>
      <c r="Q3" s="277" t="s">
        <v>7764</v>
      </c>
      <c r="R3" s="275" t="s">
        <v>31</v>
      </c>
      <c r="S3" s="275" t="s">
        <v>32</v>
      </c>
      <c r="T3" s="275"/>
      <c r="U3" s="275" t="s">
        <v>34</v>
      </c>
      <c r="V3" s="275" t="s">
        <v>7765</v>
      </c>
      <c r="W3" s="275" t="s">
        <v>16020</v>
      </c>
    </row>
    <row r="4" spans="1:23" ht="16" hidden="1" x14ac:dyDescent="0.2">
      <c r="A4" s="278" t="s">
        <v>297</v>
      </c>
      <c r="B4" s="278" t="s">
        <v>323</v>
      </c>
      <c r="C4" s="278" t="s">
        <v>7866</v>
      </c>
      <c r="D4" s="278" t="s">
        <v>7867</v>
      </c>
      <c r="E4" s="278" t="s">
        <v>7868</v>
      </c>
      <c r="F4" s="278" t="s">
        <v>7869</v>
      </c>
      <c r="G4" s="278">
        <v>2024</v>
      </c>
      <c r="H4" s="278" t="s">
        <v>641</v>
      </c>
      <c r="I4" s="278">
        <v>12</v>
      </c>
      <c r="J4" s="278">
        <v>9</v>
      </c>
      <c r="K4" s="278" t="s">
        <v>7870</v>
      </c>
      <c r="L4" s="278"/>
      <c r="M4" s="278"/>
      <c r="N4" s="278"/>
      <c r="O4" s="278">
        <v>0</v>
      </c>
      <c r="P4" s="278" t="s">
        <v>7871</v>
      </c>
      <c r="Q4" s="279" t="s">
        <v>7872</v>
      </c>
      <c r="R4" s="278" t="s">
        <v>31</v>
      </c>
      <c r="S4" s="278" t="s">
        <v>32</v>
      </c>
      <c r="T4" s="278" t="s">
        <v>108</v>
      </c>
      <c r="U4" s="278" t="s">
        <v>34</v>
      </c>
      <c r="V4" s="278" t="s">
        <v>7873</v>
      </c>
      <c r="W4" s="278" t="s">
        <v>16021</v>
      </c>
    </row>
    <row r="5" spans="1:23" ht="16" hidden="1" x14ac:dyDescent="0.2">
      <c r="A5" s="280" t="s">
        <v>297</v>
      </c>
      <c r="B5" s="280" t="s">
        <v>16022</v>
      </c>
      <c r="C5" s="280" t="s">
        <v>8148</v>
      </c>
      <c r="D5" s="280" t="s">
        <v>8149</v>
      </c>
      <c r="E5" s="280" t="s">
        <v>8150</v>
      </c>
      <c r="F5" s="280" t="s">
        <v>8151</v>
      </c>
      <c r="G5" s="280">
        <v>2023</v>
      </c>
      <c r="H5" s="280" t="s">
        <v>245</v>
      </c>
      <c r="I5" s="280">
        <v>188</v>
      </c>
      <c r="J5" s="280"/>
      <c r="K5" s="280">
        <v>106030</v>
      </c>
      <c r="L5" s="280"/>
      <c r="M5" s="280"/>
      <c r="N5" s="280"/>
      <c r="O5" s="280">
        <v>1</v>
      </c>
      <c r="P5" s="280" t="s">
        <v>8152</v>
      </c>
      <c r="Q5" s="281" t="s">
        <v>8153</v>
      </c>
      <c r="R5" s="280" t="s">
        <v>31</v>
      </c>
      <c r="S5" s="280" t="s">
        <v>32</v>
      </c>
      <c r="T5" s="280"/>
      <c r="U5" s="280" t="s">
        <v>34</v>
      </c>
      <c r="V5" s="280" t="s">
        <v>8154</v>
      </c>
      <c r="W5" s="280" t="s">
        <v>16023</v>
      </c>
    </row>
    <row r="6" spans="1:23" ht="16" hidden="1" x14ac:dyDescent="0.2">
      <c r="A6" s="275" t="s">
        <v>297</v>
      </c>
      <c r="B6" s="275" t="s">
        <v>323</v>
      </c>
      <c r="C6" s="275" t="s">
        <v>1047</v>
      </c>
      <c r="D6" s="275" t="s">
        <v>1048</v>
      </c>
      <c r="E6" s="275" t="s">
        <v>1049</v>
      </c>
      <c r="F6" s="275" t="s">
        <v>1050</v>
      </c>
      <c r="G6" s="275">
        <v>2020</v>
      </c>
      <c r="H6" s="275" t="s">
        <v>165</v>
      </c>
      <c r="I6" s="275">
        <v>39</v>
      </c>
      <c r="J6" s="275">
        <v>6</v>
      </c>
      <c r="K6" s="275"/>
      <c r="L6" s="275">
        <v>1635</v>
      </c>
      <c r="M6" s="275">
        <v>1647</v>
      </c>
      <c r="N6" s="275">
        <v>12</v>
      </c>
      <c r="O6" s="275">
        <v>18</v>
      </c>
      <c r="P6" s="275" t="s">
        <v>1051</v>
      </c>
      <c r="Q6" s="277" t="s">
        <v>1052</v>
      </c>
      <c r="R6" s="275" t="s">
        <v>31</v>
      </c>
      <c r="S6" s="275" t="s">
        <v>32</v>
      </c>
      <c r="T6" s="275"/>
      <c r="U6" s="275" t="s">
        <v>34</v>
      </c>
      <c r="V6" s="275" t="s">
        <v>1053</v>
      </c>
      <c r="W6" s="275" t="s">
        <v>16024</v>
      </c>
    </row>
    <row r="7" spans="1:23" ht="16" x14ac:dyDescent="0.2">
      <c r="A7" s="276" t="s">
        <v>297</v>
      </c>
      <c r="B7" s="276" t="s">
        <v>323</v>
      </c>
      <c r="C7" s="276" t="s">
        <v>8771</v>
      </c>
      <c r="D7" s="276" t="s">
        <v>8772</v>
      </c>
      <c r="E7" s="276" t="s">
        <v>8773</v>
      </c>
      <c r="F7" s="276" t="s">
        <v>8774</v>
      </c>
      <c r="G7" s="276">
        <v>2021</v>
      </c>
      <c r="H7" s="276" t="s">
        <v>40</v>
      </c>
      <c r="I7" s="276">
        <v>288</v>
      </c>
      <c r="J7" s="276">
        <v>1960</v>
      </c>
      <c r="K7" s="276">
        <v>20210923</v>
      </c>
      <c r="L7" s="276"/>
      <c r="M7" s="276"/>
      <c r="N7" s="276"/>
      <c r="O7" s="276">
        <v>14</v>
      </c>
      <c r="P7" s="276" t="s">
        <v>8775</v>
      </c>
      <c r="Q7" s="2" t="s">
        <v>8776</v>
      </c>
      <c r="R7" s="276" t="s">
        <v>31</v>
      </c>
      <c r="S7" s="276" t="s">
        <v>32</v>
      </c>
      <c r="T7" s="276" t="s">
        <v>224</v>
      </c>
      <c r="U7" s="276" t="s">
        <v>34</v>
      </c>
      <c r="V7" s="276" t="s">
        <v>8777</v>
      </c>
      <c r="W7" s="276" t="s">
        <v>16025</v>
      </c>
    </row>
    <row r="8" spans="1:23" ht="16" x14ac:dyDescent="0.2">
      <c r="A8" s="276" t="s">
        <v>297</v>
      </c>
      <c r="B8" s="276" t="s">
        <v>323</v>
      </c>
      <c r="C8" s="276" t="s">
        <v>8971</v>
      </c>
      <c r="D8" s="276" t="s">
        <v>8972</v>
      </c>
      <c r="E8" s="276" t="s">
        <v>8973</v>
      </c>
      <c r="F8" s="276" t="s">
        <v>8974</v>
      </c>
      <c r="G8" s="276">
        <v>2017</v>
      </c>
      <c r="H8" s="276" t="s">
        <v>28</v>
      </c>
      <c r="I8" s="276">
        <v>23</v>
      </c>
      <c r="J8" s="276">
        <v>3</v>
      </c>
      <c r="K8" s="276"/>
      <c r="L8" s="276">
        <v>1023</v>
      </c>
      <c r="M8" s="276">
        <v>1035</v>
      </c>
      <c r="N8" s="276">
        <v>12</v>
      </c>
      <c r="O8" s="276">
        <v>47</v>
      </c>
      <c r="P8" s="276" t="s">
        <v>8975</v>
      </c>
      <c r="Q8" s="2" t="s">
        <v>8976</v>
      </c>
      <c r="R8" s="276" t="s">
        <v>31</v>
      </c>
      <c r="S8" s="276" t="s">
        <v>32</v>
      </c>
      <c r="T8" s="276"/>
      <c r="U8" s="276" t="s">
        <v>34</v>
      </c>
      <c r="V8" s="276" t="s">
        <v>8977</v>
      </c>
      <c r="W8" s="276" t="s">
        <v>16025</v>
      </c>
    </row>
    <row r="9" spans="1:23" ht="16" x14ac:dyDescent="0.2">
      <c r="A9" s="276" t="s">
        <v>297</v>
      </c>
      <c r="B9" s="276" t="s">
        <v>323</v>
      </c>
      <c r="C9" s="276" t="s">
        <v>9057</v>
      </c>
      <c r="D9" s="276" t="s">
        <v>9058</v>
      </c>
      <c r="E9" s="276" t="s">
        <v>9059</v>
      </c>
      <c r="F9" s="276" t="s">
        <v>9060</v>
      </c>
      <c r="G9" s="276">
        <v>2021</v>
      </c>
      <c r="H9" s="276" t="s">
        <v>3729</v>
      </c>
      <c r="I9" s="276">
        <v>9</v>
      </c>
      <c r="J9" s="276">
        <v>7</v>
      </c>
      <c r="K9" s="276">
        <v>739</v>
      </c>
      <c r="L9" s="276"/>
      <c r="M9" s="276"/>
      <c r="N9" s="276"/>
      <c r="O9" s="276">
        <v>10</v>
      </c>
      <c r="P9" s="276" t="s">
        <v>9061</v>
      </c>
      <c r="Q9" s="2" t="s">
        <v>9062</v>
      </c>
      <c r="R9" s="276" t="s">
        <v>31</v>
      </c>
      <c r="S9" s="276" t="s">
        <v>32</v>
      </c>
      <c r="T9" s="276" t="s">
        <v>108</v>
      </c>
      <c r="U9" s="276" t="s">
        <v>34</v>
      </c>
      <c r="V9" s="276" t="s">
        <v>9063</v>
      </c>
      <c r="W9" s="276" t="s">
        <v>16026</v>
      </c>
    </row>
    <row r="10" spans="1:23" ht="16" x14ac:dyDescent="0.2">
      <c r="A10" s="276" t="s">
        <v>297</v>
      </c>
      <c r="B10" s="276" t="s">
        <v>323</v>
      </c>
      <c r="C10" s="276" t="s">
        <v>9592</v>
      </c>
      <c r="D10" s="276" t="s">
        <v>9593</v>
      </c>
      <c r="E10" s="276" t="s">
        <v>9594</v>
      </c>
      <c r="F10" s="276" t="s">
        <v>9595</v>
      </c>
      <c r="G10" s="276">
        <v>2022</v>
      </c>
      <c r="H10" s="276" t="s">
        <v>66</v>
      </c>
      <c r="I10" s="276">
        <v>67</v>
      </c>
      <c r="J10" s="276">
        <v>1</v>
      </c>
      <c r="K10" s="276"/>
      <c r="L10" s="276">
        <v>272</v>
      </c>
      <c r="M10" s="276">
        <v>284</v>
      </c>
      <c r="N10" s="276">
        <v>12</v>
      </c>
      <c r="O10" s="276">
        <v>6</v>
      </c>
      <c r="P10" s="276" t="s">
        <v>9596</v>
      </c>
      <c r="Q10" s="2" t="s">
        <v>9597</v>
      </c>
      <c r="R10" s="276" t="s">
        <v>31</v>
      </c>
      <c r="S10" s="276" t="s">
        <v>32</v>
      </c>
      <c r="T10" s="276"/>
      <c r="U10" s="276" t="s">
        <v>34</v>
      </c>
      <c r="V10" s="276" t="s">
        <v>9598</v>
      </c>
      <c r="W10" s="276" t="s">
        <v>16025</v>
      </c>
    </row>
    <row r="11" spans="1:23" ht="16" hidden="1" x14ac:dyDescent="0.2">
      <c r="A11" s="278" t="s">
        <v>297</v>
      </c>
      <c r="B11" s="278" t="s">
        <v>323</v>
      </c>
      <c r="C11" s="278" t="s">
        <v>9885</v>
      </c>
      <c r="D11" s="278" t="s">
        <v>9886</v>
      </c>
      <c r="E11" s="278" t="s">
        <v>9887</v>
      </c>
      <c r="F11" s="278" t="s">
        <v>9888</v>
      </c>
      <c r="G11" s="278">
        <v>2022</v>
      </c>
      <c r="H11" s="278" t="s">
        <v>105</v>
      </c>
      <c r="I11" s="278">
        <v>3</v>
      </c>
      <c r="J11" s="278">
        <v>1</v>
      </c>
      <c r="K11" s="278">
        <v>72</v>
      </c>
      <c r="L11" s="278"/>
      <c r="M11" s="278"/>
      <c r="N11" s="278"/>
      <c r="O11" s="278">
        <v>10</v>
      </c>
      <c r="P11" s="278" t="s">
        <v>9889</v>
      </c>
      <c r="Q11" s="279" t="s">
        <v>9890</v>
      </c>
      <c r="R11" s="278" t="s">
        <v>31</v>
      </c>
      <c r="S11" s="278" t="s">
        <v>32</v>
      </c>
      <c r="T11" s="278" t="s">
        <v>108</v>
      </c>
      <c r="U11" s="278" t="s">
        <v>34</v>
      </c>
      <c r="V11" s="278" t="s">
        <v>9891</v>
      </c>
      <c r="W11" s="278" t="s">
        <v>16027</v>
      </c>
    </row>
    <row r="12" spans="1:23" ht="16" x14ac:dyDescent="0.2">
      <c r="A12" s="276" t="s">
        <v>297</v>
      </c>
      <c r="B12" s="276" t="s">
        <v>323</v>
      </c>
      <c r="C12" s="276" t="s">
        <v>10253</v>
      </c>
      <c r="D12" s="276" t="s">
        <v>10254</v>
      </c>
      <c r="E12" s="276" t="s">
        <v>10255</v>
      </c>
      <c r="F12" s="276" t="s">
        <v>10256</v>
      </c>
      <c r="G12" s="276">
        <v>2016</v>
      </c>
      <c r="H12" s="276" t="s">
        <v>514</v>
      </c>
      <c r="I12" s="276">
        <v>163</v>
      </c>
      <c r="J12" s="276">
        <v>10</v>
      </c>
      <c r="K12" s="276">
        <v>210</v>
      </c>
      <c r="L12" s="276"/>
      <c r="M12" s="276"/>
      <c r="N12" s="276"/>
      <c r="O12" s="276">
        <v>30</v>
      </c>
      <c r="P12" s="276" t="s">
        <v>10257</v>
      </c>
      <c r="Q12" s="2" t="s">
        <v>10258</v>
      </c>
      <c r="R12" s="276" t="s">
        <v>31</v>
      </c>
      <c r="S12" s="276" t="s">
        <v>32</v>
      </c>
      <c r="T12" s="276"/>
      <c r="U12" s="276" t="s">
        <v>34</v>
      </c>
      <c r="V12" s="276" t="s">
        <v>10259</v>
      </c>
      <c r="W12" s="276" t="s">
        <v>16025</v>
      </c>
    </row>
    <row r="13" spans="1:23" ht="16" x14ac:dyDescent="0.2">
      <c r="A13" s="276" t="s">
        <v>297</v>
      </c>
      <c r="B13" s="276" t="s">
        <v>16028</v>
      </c>
      <c r="C13" s="276" t="s">
        <v>10375</v>
      </c>
      <c r="D13" s="276" t="s">
        <v>10376</v>
      </c>
      <c r="E13" s="276" t="s">
        <v>10377</v>
      </c>
      <c r="F13" s="276" t="s">
        <v>10378</v>
      </c>
      <c r="G13" s="276">
        <v>2022</v>
      </c>
      <c r="H13" s="276" t="s">
        <v>3729</v>
      </c>
      <c r="I13" s="276">
        <v>10</v>
      </c>
      <c r="J13" s="276">
        <v>6</v>
      </c>
      <c r="K13" s="276">
        <v>790</v>
      </c>
      <c r="L13" s="276"/>
      <c r="M13" s="276"/>
      <c r="N13" s="276"/>
      <c r="O13" s="276">
        <v>5</v>
      </c>
      <c r="P13" s="276" t="s">
        <v>10379</v>
      </c>
      <c r="Q13" s="2" t="s">
        <v>10380</v>
      </c>
      <c r="R13" s="276" t="s">
        <v>31</v>
      </c>
      <c r="S13" s="276" t="s">
        <v>32</v>
      </c>
      <c r="T13" s="276" t="s">
        <v>108</v>
      </c>
      <c r="U13" s="276" t="s">
        <v>34</v>
      </c>
      <c r="V13" s="276" t="s">
        <v>10381</v>
      </c>
      <c r="W13" s="276" t="s">
        <v>16029</v>
      </c>
    </row>
    <row r="14" spans="1:23" ht="16" hidden="1" x14ac:dyDescent="0.2">
      <c r="A14" s="278" t="s">
        <v>297</v>
      </c>
      <c r="B14" s="278" t="s">
        <v>323</v>
      </c>
      <c r="C14" s="278" t="s">
        <v>10891</v>
      </c>
      <c r="D14" s="278" t="s">
        <v>10892</v>
      </c>
      <c r="E14" s="278" t="s">
        <v>10893</v>
      </c>
      <c r="F14" s="278" t="s">
        <v>10894</v>
      </c>
      <c r="G14" s="278">
        <v>2020</v>
      </c>
      <c r="H14" s="278" t="s">
        <v>28</v>
      </c>
      <c r="I14" s="278">
        <v>26</v>
      </c>
      <c r="J14" s="278">
        <v>12</v>
      </c>
      <c r="K14" s="278"/>
      <c r="L14" s="278">
        <v>6813</v>
      </c>
      <c r="M14" s="278">
        <v>6830</v>
      </c>
      <c r="N14" s="278">
        <v>17</v>
      </c>
      <c r="O14" s="278">
        <v>28</v>
      </c>
      <c r="P14" s="278" t="s">
        <v>10895</v>
      </c>
      <c r="Q14" s="279" t="s">
        <v>10896</v>
      </c>
      <c r="R14" s="278" t="s">
        <v>31</v>
      </c>
      <c r="S14" s="278" t="s">
        <v>32</v>
      </c>
      <c r="T14" s="278" t="s">
        <v>159</v>
      </c>
      <c r="U14" s="278" t="s">
        <v>34</v>
      </c>
      <c r="V14" s="278" t="s">
        <v>10897</v>
      </c>
      <c r="W14" s="278" t="s">
        <v>16020</v>
      </c>
    </row>
    <row r="15" spans="1:23" ht="16" hidden="1" x14ac:dyDescent="0.2">
      <c r="A15" s="276" t="s">
        <v>297</v>
      </c>
      <c r="B15" s="276" t="s">
        <v>16030</v>
      </c>
      <c r="C15" s="276" t="s">
        <v>11009</v>
      </c>
      <c r="D15" s="276" t="s">
        <v>11010</v>
      </c>
      <c r="E15" s="276" t="s">
        <v>11011</v>
      </c>
      <c r="F15" s="276" t="s">
        <v>11012</v>
      </c>
      <c r="G15" s="276">
        <v>2015</v>
      </c>
      <c r="H15" s="276" t="s">
        <v>350</v>
      </c>
      <c r="I15" s="276">
        <v>10</v>
      </c>
      <c r="J15" s="276">
        <v>4</v>
      </c>
      <c r="K15" s="276" t="s">
        <v>11013</v>
      </c>
      <c r="L15" s="276"/>
      <c r="M15" s="276"/>
      <c r="N15" s="276"/>
      <c r="O15" s="276">
        <v>99</v>
      </c>
      <c r="P15" s="276" t="s">
        <v>11014</v>
      </c>
      <c r="Q15" s="2" t="s">
        <v>11015</v>
      </c>
      <c r="R15" s="276" t="s">
        <v>31</v>
      </c>
      <c r="S15" s="276" t="s">
        <v>32</v>
      </c>
      <c r="T15" s="276" t="s">
        <v>60</v>
      </c>
      <c r="U15" s="276" t="s">
        <v>34</v>
      </c>
      <c r="V15" s="276" t="s">
        <v>11016</v>
      </c>
      <c r="W15" s="276" t="s">
        <v>16020</v>
      </c>
    </row>
    <row r="16" spans="1:23" ht="16" x14ac:dyDescent="0.2">
      <c r="A16" s="276" t="s">
        <v>297</v>
      </c>
      <c r="B16" s="276" t="s">
        <v>323</v>
      </c>
      <c r="C16" s="276" t="s">
        <v>11175</v>
      </c>
      <c r="D16" s="276" t="s">
        <v>11176</v>
      </c>
      <c r="E16" s="276" t="s">
        <v>11177</v>
      </c>
      <c r="F16" s="276" t="s">
        <v>11178</v>
      </c>
      <c r="G16" s="276">
        <v>2020</v>
      </c>
      <c r="H16" s="276" t="s">
        <v>1649</v>
      </c>
      <c r="I16" s="276">
        <v>223</v>
      </c>
      <c r="J16" s="276">
        <v>17</v>
      </c>
      <c r="K16" s="276" t="s">
        <v>11179</v>
      </c>
      <c r="L16" s="276"/>
      <c r="M16" s="276"/>
      <c r="N16" s="276"/>
      <c r="O16" s="276">
        <v>28</v>
      </c>
      <c r="P16" s="276" t="s">
        <v>11180</v>
      </c>
      <c r="Q16" s="2" t="s">
        <v>11181</v>
      </c>
      <c r="R16" s="276" t="s">
        <v>31</v>
      </c>
      <c r="S16" s="276" t="s">
        <v>32</v>
      </c>
      <c r="T16" s="276" t="s">
        <v>33</v>
      </c>
      <c r="U16" s="276" t="s">
        <v>34</v>
      </c>
      <c r="V16" s="276" t="s">
        <v>11182</v>
      </c>
      <c r="W16" s="276" t="s">
        <v>16025</v>
      </c>
    </row>
    <row r="17" spans="1:23" ht="16" hidden="1" x14ac:dyDescent="0.2">
      <c r="A17" s="276" t="s">
        <v>297</v>
      </c>
      <c r="B17" s="276" t="s">
        <v>16030</v>
      </c>
      <c r="C17" s="276" t="s">
        <v>11235</v>
      </c>
      <c r="D17" s="276" t="s">
        <v>11236</v>
      </c>
      <c r="E17" s="276" t="s">
        <v>11237</v>
      </c>
      <c r="F17" s="276" t="s">
        <v>11238</v>
      </c>
      <c r="G17" s="276">
        <v>2016</v>
      </c>
      <c r="H17" s="276" t="s">
        <v>165</v>
      </c>
      <c r="I17" s="276">
        <v>35</v>
      </c>
      <c r="J17" s="276">
        <v>2</v>
      </c>
      <c r="K17" s="276"/>
      <c r="L17" s="276">
        <v>715</v>
      </c>
      <c r="M17" s="276">
        <v>728</v>
      </c>
      <c r="N17" s="276">
        <v>13</v>
      </c>
      <c r="O17" s="276">
        <v>9</v>
      </c>
      <c r="P17" s="276" t="s">
        <v>11239</v>
      </c>
      <c r="Q17" s="2" t="s">
        <v>11240</v>
      </c>
      <c r="R17" s="276" t="s">
        <v>31</v>
      </c>
      <c r="S17" s="276" t="s">
        <v>32</v>
      </c>
      <c r="T17" s="276"/>
      <c r="U17" s="276" t="s">
        <v>34</v>
      </c>
      <c r="V17" s="276" t="s">
        <v>11182</v>
      </c>
      <c r="W17" s="276" t="s">
        <v>16031</v>
      </c>
    </row>
    <row r="18" spans="1:23" ht="16" x14ac:dyDescent="0.2">
      <c r="A18" s="276" t="s">
        <v>297</v>
      </c>
      <c r="B18" s="276" t="s">
        <v>323</v>
      </c>
      <c r="C18" s="276" t="s">
        <v>11732</v>
      </c>
      <c r="D18" s="276" t="s">
        <v>11733</v>
      </c>
      <c r="E18" s="276" t="s">
        <v>11734</v>
      </c>
      <c r="F18" s="276" t="s">
        <v>11735</v>
      </c>
      <c r="G18" s="276">
        <v>2017</v>
      </c>
      <c r="H18" s="276" t="s">
        <v>641</v>
      </c>
      <c r="I18" s="276">
        <v>2017</v>
      </c>
      <c r="J18" s="276">
        <v>12</v>
      </c>
      <c r="K18" s="276" t="s">
        <v>11736</v>
      </c>
      <c r="L18" s="276"/>
      <c r="M18" s="276"/>
      <c r="N18" s="276"/>
      <c r="O18" s="276">
        <v>24</v>
      </c>
      <c r="P18" s="276" t="s">
        <v>11737</v>
      </c>
      <c r="Q18" s="2" t="s">
        <v>11738</v>
      </c>
      <c r="R18" s="276" t="s">
        <v>31</v>
      </c>
      <c r="S18" s="276" t="s">
        <v>32</v>
      </c>
      <c r="T18" s="276" t="s">
        <v>60</v>
      </c>
      <c r="U18" s="276" t="s">
        <v>34</v>
      </c>
      <c r="V18" s="276" t="s">
        <v>11182</v>
      </c>
      <c r="W18" s="276" t="s">
        <v>16032</v>
      </c>
    </row>
    <row r="19" spans="1:23" ht="16" x14ac:dyDescent="0.2">
      <c r="A19" s="276" t="s">
        <v>297</v>
      </c>
      <c r="B19" s="276" t="s">
        <v>323</v>
      </c>
      <c r="C19" s="276" t="s">
        <v>11761</v>
      </c>
      <c r="D19" s="276" t="s">
        <v>11762</v>
      </c>
      <c r="E19" s="276" t="s">
        <v>11763</v>
      </c>
      <c r="F19" s="276" t="s">
        <v>11764</v>
      </c>
      <c r="G19" s="276">
        <v>2019</v>
      </c>
      <c r="H19" s="276" t="s">
        <v>11765</v>
      </c>
      <c r="I19" s="276">
        <v>21</v>
      </c>
      <c r="J19" s="276">
        <v>2</v>
      </c>
      <c r="K19" s="276"/>
      <c r="L19" s="276">
        <v>151</v>
      </c>
      <c r="M19" s="276">
        <v>160</v>
      </c>
      <c r="N19" s="276">
        <v>9</v>
      </c>
      <c r="O19" s="276">
        <v>8</v>
      </c>
      <c r="P19" s="276" t="s">
        <v>11766</v>
      </c>
      <c r="Q19" s="2" t="s">
        <v>11767</v>
      </c>
      <c r="R19" s="276" t="s">
        <v>31</v>
      </c>
      <c r="S19" s="276" t="s">
        <v>32</v>
      </c>
      <c r="T19" s="276"/>
      <c r="U19" s="276" t="s">
        <v>34</v>
      </c>
      <c r="V19" s="276" t="s">
        <v>11182</v>
      </c>
      <c r="W19" s="276" t="s">
        <v>16020</v>
      </c>
    </row>
    <row r="20" spans="1:23" ht="16" x14ac:dyDescent="0.2">
      <c r="A20" s="276" t="s">
        <v>297</v>
      </c>
      <c r="B20" s="276" t="s">
        <v>323</v>
      </c>
      <c r="C20" s="276" t="s">
        <v>11923</v>
      </c>
      <c r="D20" s="276" t="s">
        <v>11924</v>
      </c>
      <c r="E20" s="276" t="s">
        <v>11925</v>
      </c>
      <c r="F20" s="276" t="s">
        <v>11926</v>
      </c>
      <c r="G20" s="276">
        <v>2021</v>
      </c>
      <c r="H20" s="276" t="s">
        <v>148</v>
      </c>
      <c r="I20" s="276">
        <v>8</v>
      </c>
      <c r="J20" s="276"/>
      <c r="K20" s="276">
        <v>644965</v>
      </c>
      <c r="L20" s="276"/>
      <c r="M20" s="276"/>
      <c r="N20" s="276"/>
      <c r="O20" s="276">
        <v>5</v>
      </c>
      <c r="P20" s="276" t="s">
        <v>11927</v>
      </c>
      <c r="Q20" s="2" t="s">
        <v>11928</v>
      </c>
      <c r="R20" s="276" t="s">
        <v>31</v>
      </c>
      <c r="S20" s="276" t="s">
        <v>32</v>
      </c>
      <c r="T20" s="276"/>
      <c r="U20" s="276" t="s">
        <v>34</v>
      </c>
      <c r="V20" s="276" t="s">
        <v>11182</v>
      </c>
      <c r="W20" s="276" t="s">
        <v>16020</v>
      </c>
    </row>
    <row r="21" spans="1:23" ht="16" x14ac:dyDescent="0.2">
      <c r="A21" s="276" t="s">
        <v>297</v>
      </c>
      <c r="B21" s="276" t="s">
        <v>323</v>
      </c>
      <c r="C21" s="276" t="s">
        <v>12147</v>
      </c>
      <c r="D21" s="276" t="s">
        <v>12148</v>
      </c>
      <c r="E21" s="276" t="s">
        <v>12149</v>
      </c>
      <c r="F21" s="276" t="s">
        <v>12150</v>
      </c>
      <c r="G21" s="276">
        <v>2020</v>
      </c>
      <c r="H21" s="276" t="s">
        <v>4086</v>
      </c>
      <c r="I21" s="276">
        <v>125</v>
      </c>
      <c r="J21" s="276">
        <v>9</v>
      </c>
      <c r="K21" s="276" t="s">
        <v>12151</v>
      </c>
      <c r="L21" s="276"/>
      <c r="M21" s="276"/>
      <c r="N21" s="276"/>
      <c r="O21" s="276">
        <v>7</v>
      </c>
      <c r="P21" s="276" t="s">
        <v>12152</v>
      </c>
      <c r="Q21" s="2" t="s">
        <v>12153</v>
      </c>
      <c r="R21" s="276" t="s">
        <v>31</v>
      </c>
      <c r="S21" s="276" t="s">
        <v>32</v>
      </c>
      <c r="T21" s="276"/>
      <c r="U21" s="276" t="s">
        <v>34</v>
      </c>
      <c r="V21" s="276" t="s">
        <v>11182</v>
      </c>
      <c r="W21" s="276" t="s">
        <v>16033</v>
      </c>
    </row>
    <row r="22" spans="1:23" ht="16" x14ac:dyDescent="0.2">
      <c r="A22" s="276" t="s">
        <v>297</v>
      </c>
      <c r="B22" s="276" t="s">
        <v>323</v>
      </c>
      <c r="C22" s="276" t="s">
        <v>1307</v>
      </c>
      <c r="D22" s="276" t="s">
        <v>1308</v>
      </c>
      <c r="E22" s="276" t="s">
        <v>1309</v>
      </c>
      <c r="F22" s="276" t="s">
        <v>1310</v>
      </c>
      <c r="G22" s="276">
        <v>2022</v>
      </c>
      <c r="H22" s="276" t="s">
        <v>1311</v>
      </c>
      <c r="I22" s="276">
        <v>33</v>
      </c>
      <c r="J22" s="276">
        <v>6</v>
      </c>
      <c r="K22" s="276"/>
      <c r="L22" s="276">
        <v>1400</v>
      </c>
      <c r="M22" s="276">
        <v>1410</v>
      </c>
      <c r="N22" s="276">
        <v>10</v>
      </c>
      <c r="O22" s="276">
        <v>5</v>
      </c>
      <c r="P22" s="276" t="s">
        <v>1312</v>
      </c>
      <c r="Q22" s="2" t="s">
        <v>1313</v>
      </c>
      <c r="R22" s="276" t="s">
        <v>31</v>
      </c>
      <c r="S22" s="276" t="s">
        <v>32</v>
      </c>
      <c r="T22" s="276"/>
      <c r="U22" s="276" t="s">
        <v>34</v>
      </c>
      <c r="V22" s="276" t="s">
        <v>11182</v>
      </c>
      <c r="W22" s="276" t="s">
        <v>16034</v>
      </c>
    </row>
  </sheetData>
  <autoFilter ref="A1:X22" xr:uid="{3D11EF94-ADB4-9C4D-9FEC-F773491E68D6}">
    <filterColumn colId="0">
      <colorFilter dxfId="32"/>
    </filterColumn>
    <filterColumn colId="1">
      <filters>
        <filter val="Yes"/>
      </filters>
    </filterColumn>
  </autoFilter>
  <hyperlinks>
    <hyperlink ref="Q2" r:id="rId1" xr:uid="{A97F1E25-25B8-3543-9FFE-92D8CAA25A54}"/>
    <hyperlink ref="Q3" r:id="rId2" xr:uid="{C8903021-1387-5647-95D3-7638D4CF2CBF}"/>
    <hyperlink ref="Q4" r:id="rId3" xr:uid="{96115180-58A5-5646-8FD4-3C270264D658}"/>
    <hyperlink ref="Q5" r:id="rId4" xr:uid="{FC720D72-617D-1846-8371-0F285BB268DD}"/>
    <hyperlink ref="Q6" r:id="rId5" xr:uid="{FA4B2CC2-12FB-724C-9CBB-60DC96BD21D0}"/>
    <hyperlink ref="Q7" r:id="rId6" xr:uid="{FE8962C5-E911-0943-8753-9B28A1A36244}"/>
    <hyperlink ref="Q8" r:id="rId7" xr:uid="{12101560-DF16-DE4D-8384-0668722EB910}"/>
    <hyperlink ref="Q9" r:id="rId8" xr:uid="{0009E3CC-9FDC-704F-A69B-C2BC01DFD186}"/>
    <hyperlink ref="Q10" r:id="rId9" xr:uid="{0901270E-4E8E-1A4A-B8F1-01F4EC2A6387}"/>
    <hyperlink ref="Q11" r:id="rId10" xr:uid="{EE16FF1D-0C41-C946-8DD9-499EECE6A0CF}"/>
    <hyperlink ref="Q12" r:id="rId11" xr:uid="{D2904DB7-C3C3-3E45-9EF3-89A235678D54}"/>
    <hyperlink ref="Q13" r:id="rId12" xr:uid="{A4735A1B-7217-274B-BB07-11580173CCD4}"/>
    <hyperlink ref="Q14" r:id="rId13" xr:uid="{EA6CFF10-5261-714C-93D0-32CF074732CD}"/>
    <hyperlink ref="Q15" r:id="rId14" xr:uid="{D3750430-533D-1342-99B3-CF12E798AD43}"/>
    <hyperlink ref="Q16" r:id="rId15" xr:uid="{33C023EB-0414-6740-8514-43048797DF8D}"/>
    <hyperlink ref="Q17" r:id="rId16" xr:uid="{1AC366A6-2446-0F45-831A-E0B98B824E97}"/>
    <hyperlink ref="Q18" r:id="rId17" xr:uid="{ABE59FA7-0381-C143-AD2F-BFC593479692}"/>
    <hyperlink ref="Q19" r:id="rId18" xr:uid="{1C2545A4-9348-FD4D-8CA9-EA909F8B6FFC}"/>
    <hyperlink ref="Q20" r:id="rId19" xr:uid="{9B69FE4D-4B96-014D-AB82-60FF07C44B84}"/>
    <hyperlink ref="Q21" r:id="rId20" xr:uid="{9EC8685E-A859-A940-AB7F-4385AE5DB0A5}"/>
    <hyperlink ref="Q22" r:id="rId21" xr:uid="{7532D4D8-A6EC-D140-B66D-D3FC4440380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46FF-A43B-0644-84DC-6476C92165B7}">
  <dimension ref="A2:BD4037"/>
  <sheetViews>
    <sheetView topLeftCell="X1" zoomScale="85" workbookViewId="0">
      <selection activeCell="AV3794" sqref="AV3794"/>
    </sheetView>
  </sheetViews>
  <sheetFormatPr baseColWidth="10" defaultRowHeight="15" x14ac:dyDescent="0.2"/>
  <cols>
    <col min="1" max="1" width="21" bestFit="1" customWidth="1"/>
    <col min="2" max="2" width="6" style="168" customWidth="1"/>
    <col min="5" max="5" width="22.6640625" bestFit="1" customWidth="1"/>
    <col min="6" max="6" width="15" bestFit="1" customWidth="1"/>
    <col min="7" max="7" width="12.83203125" bestFit="1" customWidth="1"/>
    <col min="8" max="8" width="9.6640625" bestFit="1" customWidth="1"/>
    <col min="9" max="9" width="11.6640625" bestFit="1" customWidth="1"/>
    <col min="10" max="10" width="9.6640625" bestFit="1" customWidth="1"/>
    <col min="11" max="11" width="5.33203125" bestFit="1" customWidth="1"/>
    <col min="12" max="12" width="9.1640625" bestFit="1" customWidth="1"/>
    <col min="13" max="13" width="9.6640625" bestFit="1" customWidth="1"/>
    <col min="14" max="14" width="12.33203125" bestFit="1" customWidth="1"/>
    <col min="15" max="15" width="14.1640625" bestFit="1" customWidth="1"/>
    <col min="16" max="16" width="5.6640625" bestFit="1" customWidth="1"/>
    <col min="17" max="17" width="5.6640625" customWidth="1"/>
    <col min="18" max="19" width="6.33203125" bestFit="1" customWidth="1"/>
    <col min="20" max="20" width="7.5" bestFit="1" customWidth="1"/>
    <col min="21" max="21" width="5.5" bestFit="1" customWidth="1"/>
    <col min="22" max="22" width="9" bestFit="1" customWidth="1"/>
    <col min="23" max="23" width="9.33203125" bestFit="1" customWidth="1"/>
    <col min="24" max="24" width="9" bestFit="1" customWidth="1"/>
    <col min="25" max="25" width="9.33203125" bestFit="1" customWidth="1"/>
    <col min="26" max="26" width="6.1640625" bestFit="1" customWidth="1"/>
    <col min="27" max="27" width="9.33203125" bestFit="1" customWidth="1"/>
    <col min="28" max="28" width="7.1640625" bestFit="1" customWidth="1"/>
    <col min="29" max="29" width="5.83203125" bestFit="1" customWidth="1"/>
  </cols>
  <sheetData>
    <row r="2" spans="1:56" ht="16" x14ac:dyDescent="0.2">
      <c r="A2" s="276" t="s">
        <v>8775</v>
      </c>
      <c r="B2" s="283"/>
      <c r="E2" s="175" t="s">
        <v>16035</v>
      </c>
      <c r="F2" s="177"/>
      <c r="G2" s="175" t="s">
        <v>16036</v>
      </c>
      <c r="H2" s="175" t="s">
        <v>16037</v>
      </c>
      <c r="I2" s="175" t="s">
        <v>16038</v>
      </c>
      <c r="J2" s="175" t="s">
        <v>16039</v>
      </c>
      <c r="K2" s="175" t="s">
        <v>16040</v>
      </c>
      <c r="L2" s="175" t="s">
        <v>16041</v>
      </c>
      <c r="M2" s="175" t="s">
        <v>16042</v>
      </c>
      <c r="N2" s="175" t="s">
        <v>16044</v>
      </c>
      <c r="O2" s="175" t="s">
        <v>16045</v>
      </c>
      <c r="P2" s="175" t="s">
        <v>16043</v>
      </c>
      <c r="Q2" s="175" t="s">
        <v>16046</v>
      </c>
      <c r="R2" s="175" t="s">
        <v>12245</v>
      </c>
      <c r="T2" s="175" t="s">
        <v>12276</v>
      </c>
      <c r="V2" s="175" t="s">
        <v>12479</v>
      </c>
      <c r="X2" s="175" t="s">
        <v>12248</v>
      </c>
      <c r="Z2" s="175" t="s">
        <v>16047</v>
      </c>
      <c r="AA2" s="177"/>
      <c r="AB2" s="175" t="s">
        <v>12424</v>
      </c>
      <c r="AC2" s="177"/>
      <c r="AD2" s="177"/>
      <c r="AE2" s="176" t="s">
        <v>16048</v>
      </c>
      <c r="AF2" s="176" t="s">
        <v>16049</v>
      </c>
      <c r="AH2" s="175"/>
      <c r="AJ2" s="175"/>
      <c r="AP2" s="175"/>
      <c r="AR2" s="175"/>
    </row>
    <row r="3" spans="1:56" ht="16" x14ac:dyDescent="0.2">
      <c r="E3" s="282">
        <v>42569</v>
      </c>
      <c r="F3" s="177"/>
      <c r="G3" s="176">
        <v>31</v>
      </c>
      <c r="H3" s="176" t="s">
        <v>12457</v>
      </c>
      <c r="I3" s="176" t="s">
        <v>16050</v>
      </c>
      <c r="J3" s="176">
        <v>7.9009999999999998</v>
      </c>
      <c r="K3" s="176">
        <v>31</v>
      </c>
      <c r="L3" s="176">
        <v>7.35</v>
      </c>
      <c r="M3" s="176">
        <v>37.4</v>
      </c>
      <c r="N3" s="177"/>
      <c r="O3" s="177"/>
      <c r="P3" s="177"/>
      <c r="Q3" s="177"/>
      <c r="R3">
        <f>AVERAGE(J3,N3)</f>
        <v>7.9009999999999998</v>
      </c>
      <c r="T3">
        <f>AVERAGE(K3,O3)</f>
        <v>31</v>
      </c>
      <c r="V3">
        <f>AVERAGE(L3,P3)</f>
        <v>7.35</v>
      </c>
      <c r="X3">
        <f>AVERAGE(M3,Q3)</f>
        <v>37.4</v>
      </c>
      <c r="Z3" s="176">
        <v>396.49</v>
      </c>
      <c r="AA3" s="177"/>
      <c r="AB3" s="177"/>
      <c r="AC3" s="177"/>
      <c r="AD3" s="177"/>
      <c r="AE3" s="177"/>
      <c r="AF3" s="177"/>
    </row>
    <row r="4" spans="1:56" ht="16" x14ac:dyDescent="0.2">
      <c r="E4" s="282">
        <v>42569</v>
      </c>
      <c r="F4" s="177"/>
      <c r="G4" s="176">
        <v>31</v>
      </c>
      <c r="H4" s="176" t="s">
        <v>16051</v>
      </c>
      <c r="I4" s="176" t="s">
        <v>12804</v>
      </c>
      <c r="J4" s="176">
        <v>7.6920000000000002</v>
      </c>
      <c r="K4" s="176">
        <v>31.6</v>
      </c>
      <c r="L4" s="176">
        <v>6.2</v>
      </c>
      <c r="M4" s="176">
        <v>36.1</v>
      </c>
      <c r="N4" s="177"/>
      <c r="O4" s="177"/>
      <c r="P4" s="177"/>
      <c r="Q4" s="177"/>
      <c r="R4">
        <f t="shared" ref="R4:R67" si="0">AVERAGE(J4,N4)</f>
        <v>7.6920000000000002</v>
      </c>
      <c r="T4">
        <f t="shared" ref="T4:T67" si="1">AVERAGE(K4,O4)</f>
        <v>31.6</v>
      </c>
      <c r="V4">
        <f t="shared" ref="V4:V67" si="2">AVERAGE(L4,P4)</f>
        <v>6.2</v>
      </c>
      <c r="X4">
        <f t="shared" ref="X4:X67" si="3">AVERAGE(M4,Q4)</f>
        <v>36.1</v>
      </c>
      <c r="Z4" s="177"/>
      <c r="AA4" s="177"/>
      <c r="AB4" s="177"/>
      <c r="AC4" s="177"/>
      <c r="AD4" s="177"/>
      <c r="AE4" s="177"/>
      <c r="AF4" s="177"/>
      <c r="AK4" s="175" t="s">
        <v>12276</v>
      </c>
      <c r="AL4" s="175" t="s">
        <v>12245</v>
      </c>
      <c r="AM4" s="175" t="s">
        <v>12381</v>
      </c>
      <c r="AN4" s="175" t="s">
        <v>16052</v>
      </c>
      <c r="AO4" s="175" t="s">
        <v>12245</v>
      </c>
      <c r="AQ4" s="175" t="s">
        <v>12276</v>
      </c>
      <c r="AS4" s="175" t="s">
        <v>12479</v>
      </c>
      <c r="AU4" s="175" t="s">
        <v>12248</v>
      </c>
      <c r="AW4" t="s">
        <v>12640</v>
      </c>
      <c r="AY4" t="s">
        <v>12424</v>
      </c>
      <c r="BA4" s="175" t="s">
        <v>16048</v>
      </c>
      <c r="BC4" s="175" t="s">
        <v>16049</v>
      </c>
    </row>
    <row r="5" spans="1:56" ht="16" x14ac:dyDescent="0.2">
      <c r="E5" s="282">
        <v>42569</v>
      </c>
      <c r="F5" s="177"/>
      <c r="G5" s="176">
        <v>31</v>
      </c>
      <c r="H5" s="176" t="s">
        <v>12457</v>
      </c>
      <c r="I5" s="176" t="s">
        <v>16050</v>
      </c>
      <c r="J5" s="176">
        <v>7.9260000000000002</v>
      </c>
      <c r="K5" s="176">
        <v>31.1</v>
      </c>
      <c r="L5" s="176">
        <v>6.95</v>
      </c>
      <c r="M5" s="176">
        <v>37.4</v>
      </c>
      <c r="N5" s="177"/>
      <c r="O5" s="177"/>
      <c r="P5" s="177"/>
      <c r="Q5" s="177"/>
      <c r="R5">
        <f t="shared" si="0"/>
        <v>7.9260000000000002</v>
      </c>
      <c r="T5">
        <f t="shared" si="1"/>
        <v>31.1</v>
      </c>
      <c r="V5">
        <f t="shared" si="2"/>
        <v>6.95</v>
      </c>
      <c r="X5">
        <f t="shared" si="3"/>
        <v>37.4</v>
      </c>
      <c r="Z5" s="177"/>
      <c r="AA5" s="177"/>
      <c r="AB5" s="177"/>
      <c r="AC5" s="177"/>
      <c r="AD5" s="177"/>
      <c r="AE5" s="177"/>
      <c r="AF5" s="177"/>
      <c r="AK5" s="176">
        <v>31</v>
      </c>
      <c r="AL5" s="176" t="s">
        <v>12457</v>
      </c>
      <c r="AM5" s="176" t="s">
        <v>16053</v>
      </c>
      <c r="AN5" s="176">
        <v>3.8400000000000001E-3</v>
      </c>
      <c r="AO5" s="219">
        <f>AVERAGEIFS(Ashtyn_working!R$3:R$944,Ashtyn_working!$H$3:$H$944,$AL5,Ashtyn_working!$I$3:$I$944,$AM5)</f>
        <v>7.9834297872340452</v>
      </c>
      <c r="AP5" s="219" cm="1">
        <f t="array" ref="AP5">IFERROR(_xlfn.STDEV.S(_xlfn._xlws.FILTER(Ashtyn_working!R$3:R$944, (Ashtyn_working!$H$3:$H$944=$AL5) * (Ashtyn_working!$I$3:$I$944=$AM5))) / SQRT(COUNTIFS(Ashtyn_working!$H$3:$H$944, $AL5, Ashtyn_working!$I$3:$I$944, $AM5)), "N/A")</f>
        <v>6.7630085040050313E-3</v>
      </c>
      <c r="AQ5" s="219">
        <f>AVERAGEIFS(Ashtyn_working!T$3:T$944,Ashtyn_working!$H$3:$H$944,$AL5,Ashtyn_working!$I$3:$I$944,$AM5)</f>
        <v>31.017021276595745</v>
      </c>
      <c r="AR5" s="219" cm="1">
        <f t="array" ref="AR5">IFERROR(_xlfn.STDEV.S(_xlfn._xlws.FILTER(Ashtyn_working!T$3:T$944, (Ashtyn_working!$H$3:$H$944=$AL5) * (Ashtyn_working!$I$3:$I$944=$AM5))) / SQRT(COUNTIFS(Ashtyn_working!$H$3:$H$944, $AL5, Ashtyn_working!$I$3:$I$944, $AM5)), "N/A")</f>
        <v>3.6135393144360678E-2</v>
      </c>
      <c r="AS5">
        <f>AVERAGEIFS(Ashtyn_working!V$3:V$944,Ashtyn_working!$H$3:$H$944,$AL5,Ashtyn_working!$I$3:$I$944,$AM5)</f>
        <v>7.0969680851063845</v>
      </c>
      <c r="AT5" cm="1">
        <f t="array" ref="AT5">IFERROR(_xlfn.STDEV.S(_xlfn._xlws.FILTER(Ashtyn_working!V$3:V$944, (Ashtyn_working!$H$3:$H$944=$AL5) * (Ashtyn_working!$I$3:$I$944=$AM5))) / SQRT(COUNTIFS(Ashtyn_working!$H$3:$H$944, $AL5, Ashtyn_working!$I$3:$I$944, $AM5)), "N/A")</f>
        <v>6.4631290086332657E-2</v>
      </c>
      <c r="AU5" s="219">
        <f>AVERAGEIFS(Ashtyn_working!X$3:X$944,Ashtyn_working!$H$3:$H$944,$AL5,Ashtyn_working!$I$3:$I$944,$AM5)</f>
        <v>36.541497326203185</v>
      </c>
      <c r="AV5" s="219" cm="1">
        <f t="array" ref="AV5">IFERROR(_xlfn.STDEV.S(_xlfn._xlws.FILTER(Ashtyn_working!X$3:X$944, (Ashtyn_working!$H$3:$H$944=$AL5) * (Ashtyn_working!$I$3:$I$944=$AM5))) / SQRT(COUNTIFS(Ashtyn_working!$H$3:$H$944, $AL5, Ashtyn_working!$I$3:$I$944, $AM5)), "N/A")</f>
        <v>6.7667909047037844E-2</v>
      </c>
      <c r="AW5" s="219">
        <f>AVERAGEIFS(Ashtyn_working!Z$3:Z$944,Ashtyn_working!$H$3:$H$944,$AL5,Ashtyn_working!$I$3:$I$944,$AM5)</f>
        <v>255.20605</v>
      </c>
      <c r="AX5" s="219" cm="1">
        <f t="array" ref="AX5">IFERROR(_xlfn.STDEV.S(_xlfn._xlws.FILTER(Ashtyn_working!Z$3:Z$944, (Ashtyn_working!$H$3:$H$944=$AL5) * (Ashtyn_working!$I$3:$I$944=$AM5))) / SQRT(COUNTIFS(Ashtyn_working!$H$3:$H$944, $AL5, Ashtyn_working!$I$3:$I$944, $AM5)), "N/A")</f>
        <v>8.7255566275914074</v>
      </c>
      <c r="AY5" s="219">
        <f>AVERAGEIFS(Ashtyn_working!AB$3:AB$944,Ashtyn_working!$H$3:$H$944,$AL5,Ashtyn_working!$I$3:$I$944,$AM5)</f>
        <v>2195.2441176470588</v>
      </c>
      <c r="AZ5" s="219" cm="1">
        <f t="array" ref="AZ5">IFERROR(_xlfn.STDEV.S(_xlfn._xlws.FILTER(Ashtyn_working!AB$3:AB$944, (Ashtyn_working!$H$3:$H$944=$AL5) * (Ashtyn_working!$I$3:$I$944=$AM5))) / SQRT(COUNTIFS(Ashtyn_working!$H$3:$H$944, $AL5, Ashtyn_working!$I$3:$I$944, $AM5)), "N/A")</f>
        <v>5.7649573429020533</v>
      </c>
      <c r="BA5" s="219">
        <f>AVERAGEIFS(Ashtyn_working!AE$3:AE$944,Ashtyn_working!$H$3:$H$944,$AL5,Ashtyn_working!$I$3:$I$944,$AM5)</f>
        <v>742.7538461538461</v>
      </c>
      <c r="BB5" s="219" cm="1">
        <f t="array" ref="BB5">IFERROR(_xlfn.STDEV.S(_xlfn._xlws.FILTER(Ashtyn_working!AE$3:AE$944, (Ashtyn_working!$H$3:$H$944=$AL5) * (Ashtyn_working!$I$3:$I$944=$AM5))) / SQRT(COUNTIFS(Ashtyn_working!$H$3:$H$944, $AL5, Ashtyn_working!$I$3:$I$944, $AM5)), "N/A")</f>
        <v>10.755452441835613</v>
      </c>
      <c r="BC5" s="219">
        <f>AVERAGEIFS(Ashtyn_working!AF$3:AF$944,Ashtyn_working!$H$3:$H$944,$AL5,Ashtyn_working!$I$3:$I$944,$AM5)</f>
        <v>1778.8692307692311</v>
      </c>
      <c r="BD5" s="219" cm="1">
        <f t="array" ref="BD5">IFERROR(_xlfn.STDEV.S(_xlfn._xlws.FILTER(Ashtyn_working!AF$3:AF$944, (Ashtyn_working!$H$3:$H$944=$AL5) * (Ashtyn_working!$I$3:$I$944=$AM5))) / SQRT(COUNTIFS(Ashtyn_working!$H$3:$H$944, $AL5, Ashtyn_working!$I$3:$I$944, $AM5)), "N/A")</f>
        <v>4.3462743732352376</v>
      </c>
    </row>
    <row r="6" spans="1:56" ht="16" x14ac:dyDescent="0.2">
      <c r="E6" s="282">
        <v>42569</v>
      </c>
      <c r="F6" s="177"/>
      <c r="G6" s="176">
        <v>31</v>
      </c>
      <c r="H6" s="176" t="s">
        <v>12457</v>
      </c>
      <c r="I6" s="176" t="s">
        <v>16050</v>
      </c>
      <c r="J6" s="176">
        <v>7.93</v>
      </c>
      <c r="K6" s="176">
        <v>31.1</v>
      </c>
      <c r="L6" s="176">
        <v>7.8</v>
      </c>
      <c r="M6" s="176">
        <v>37.4</v>
      </c>
      <c r="N6" s="177"/>
      <c r="O6" s="177"/>
      <c r="P6" s="177"/>
      <c r="Q6" s="177"/>
      <c r="R6">
        <f t="shared" si="0"/>
        <v>7.93</v>
      </c>
      <c r="T6">
        <f t="shared" si="1"/>
        <v>31.1</v>
      </c>
      <c r="V6">
        <f t="shared" si="2"/>
        <v>7.8</v>
      </c>
      <c r="X6">
        <f t="shared" si="3"/>
        <v>37.4</v>
      </c>
      <c r="Z6" s="177"/>
      <c r="AA6" s="177"/>
      <c r="AB6" s="177"/>
      <c r="AC6" s="177"/>
      <c r="AD6" s="177"/>
      <c r="AE6" s="177"/>
      <c r="AF6" s="177"/>
      <c r="AK6" s="176">
        <v>31</v>
      </c>
      <c r="AL6" s="176" t="s">
        <v>12457</v>
      </c>
      <c r="AM6" s="176" t="s">
        <v>16053</v>
      </c>
      <c r="AN6" s="176">
        <v>2.9099999999999998E-3</v>
      </c>
      <c r="AO6" s="219">
        <f>AVERAGEIFS(Ashtyn_working!R$3:R$944,Ashtyn_working!$H$3:$H$944,$AL6,Ashtyn_working!$I$3:$I$944,$AM6)</f>
        <v>7.9834297872340452</v>
      </c>
      <c r="AP6" s="219" cm="1">
        <f t="array" ref="AP6">IFERROR(_xlfn.STDEV.S(_xlfn._xlws.FILTER(Ashtyn_working!R$3:R$944, (Ashtyn_working!$H$3:$H$944=$AL6) * (Ashtyn_working!$I$3:$I$944=$AM6))) / SQRT(COUNTIFS(Ashtyn_working!$H$3:$H$944, $AL6, Ashtyn_working!$I$3:$I$944, $AM6)), "N/A")</f>
        <v>6.7630085040050313E-3</v>
      </c>
      <c r="AQ6" s="219">
        <f>AVERAGEIFS(Ashtyn_working!T$3:T$944,Ashtyn_working!$H$3:$H$944,$AL6,Ashtyn_working!$I$3:$I$944,$AM6)</f>
        <v>31.017021276595745</v>
      </c>
      <c r="AR6" s="219" cm="1">
        <f t="array" ref="AR6">IFERROR(_xlfn.STDEV.S(_xlfn._xlws.FILTER(Ashtyn_working!T$3:T$944, (Ashtyn_working!$H$3:$H$944=$AL6) * (Ashtyn_working!$I$3:$I$944=$AM6))) / SQRT(COUNTIFS(Ashtyn_working!$H$3:$H$944, $AL6, Ashtyn_working!$I$3:$I$944, $AM6)), "N/A")</f>
        <v>3.6135393144360678E-2</v>
      </c>
      <c r="AS6">
        <f>AVERAGEIFS(Ashtyn_working!V$3:V$944,Ashtyn_working!$H$3:$H$944,$AL6,Ashtyn_working!$I$3:$I$944,$AM6)</f>
        <v>7.0969680851063845</v>
      </c>
      <c r="AT6" cm="1">
        <f t="array" ref="AT6">IFERROR(_xlfn.STDEV.S(_xlfn._xlws.FILTER(Ashtyn_working!V$3:V$944, (Ashtyn_working!$H$3:$H$944=$AL6) * (Ashtyn_working!$I$3:$I$944=$AM6))) / SQRT(COUNTIFS(Ashtyn_working!$H$3:$H$944, $AL6, Ashtyn_working!$I$3:$I$944, $AM6)), "N/A")</f>
        <v>6.4631290086332657E-2</v>
      </c>
      <c r="AU6" s="219">
        <f>AVERAGEIFS(Ashtyn_working!X$3:X$944,Ashtyn_working!$H$3:$H$944,$AL6,Ashtyn_working!$I$3:$I$944,$AM6)</f>
        <v>36.541497326203185</v>
      </c>
      <c r="AV6" s="219" cm="1">
        <f t="array" ref="AV6">IFERROR(_xlfn.STDEV.S(_xlfn._xlws.FILTER(Ashtyn_working!X$3:X$944, (Ashtyn_working!$H$3:$H$944=$AL6) * (Ashtyn_working!$I$3:$I$944=$AM6))) / SQRT(COUNTIFS(Ashtyn_working!$H$3:$H$944, $AL6, Ashtyn_working!$I$3:$I$944, $AM6)), "N/A")</f>
        <v>6.7667909047037844E-2</v>
      </c>
      <c r="AW6" s="219">
        <f>AVERAGEIFS(Ashtyn_working!Z$3:Z$944,Ashtyn_working!$H$3:$H$944,$AL6,Ashtyn_working!$I$3:$I$944,$AM6)</f>
        <v>255.20605</v>
      </c>
      <c r="AX6" s="219" cm="1">
        <f t="array" ref="AX6">IFERROR(_xlfn.STDEV.S(_xlfn._xlws.FILTER(Ashtyn_working!Z$3:Z$944, (Ashtyn_working!$H$3:$H$944=$AL6) * (Ashtyn_working!$I$3:$I$944=$AM6))) / SQRT(COUNTIFS(Ashtyn_working!$H$3:$H$944, $AL6, Ashtyn_working!$I$3:$I$944, $AM6)), "N/A")</f>
        <v>8.7255566275914074</v>
      </c>
      <c r="AY6" s="219">
        <f>AVERAGEIFS(Ashtyn_working!AB$3:AB$944,Ashtyn_working!$H$3:$H$944,$AL6,Ashtyn_working!$I$3:$I$944,$AM6)</f>
        <v>2195.2441176470588</v>
      </c>
      <c r="AZ6" s="219" cm="1">
        <f t="array" ref="AZ6">IFERROR(_xlfn.STDEV.S(_xlfn._xlws.FILTER(Ashtyn_working!AB$3:AB$944, (Ashtyn_working!$H$3:$H$944=$AL6) * (Ashtyn_working!$I$3:$I$944=$AM6))) / SQRT(COUNTIFS(Ashtyn_working!$H$3:$H$944, $AL6, Ashtyn_working!$I$3:$I$944, $AM6)), "N/A")</f>
        <v>5.7649573429020533</v>
      </c>
      <c r="BA6" s="219">
        <f>AVERAGEIFS(Ashtyn_working!AE$3:AE$944,Ashtyn_working!$H$3:$H$944,$AL6,Ashtyn_working!$I$3:$I$944,$AM6)</f>
        <v>742.7538461538461</v>
      </c>
      <c r="BB6" s="219" cm="1">
        <f t="array" ref="BB6">IFERROR(_xlfn.STDEV.S(_xlfn._xlws.FILTER(Ashtyn_working!AE$3:AE$944, (Ashtyn_working!$H$3:$H$944=$AL6) * (Ashtyn_working!$I$3:$I$944=$AM6))) / SQRT(COUNTIFS(Ashtyn_working!$H$3:$H$944, $AL6, Ashtyn_working!$I$3:$I$944, $AM6)), "N/A")</f>
        <v>10.755452441835613</v>
      </c>
      <c r="BC6" s="219">
        <f>AVERAGEIFS(Ashtyn_working!AF$3:AF$944,Ashtyn_working!$H$3:$H$944,$AL6,Ashtyn_working!$I$3:$I$944,$AM6)</f>
        <v>1778.8692307692311</v>
      </c>
      <c r="BD6" s="219" cm="1">
        <f t="array" ref="BD6">IFERROR(_xlfn.STDEV.S(_xlfn._xlws.FILTER(Ashtyn_working!AF$3:AF$944, (Ashtyn_working!$H$3:$H$944=$AL6) * (Ashtyn_working!$I$3:$I$944=$AM6))) / SQRT(COUNTIFS(Ashtyn_working!$H$3:$H$944, $AL6, Ashtyn_working!$I$3:$I$944, $AM6)), "N/A")</f>
        <v>4.3462743732352376</v>
      </c>
    </row>
    <row r="7" spans="1:56" ht="16" x14ac:dyDescent="0.2">
      <c r="E7" s="282">
        <v>42569</v>
      </c>
      <c r="F7" s="177"/>
      <c r="G7" s="176">
        <v>31</v>
      </c>
      <c r="H7" s="176" t="s">
        <v>12457</v>
      </c>
      <c r="I7" s="176" t="s">
        <v>16050</v>
      </c>
      <c r="J7" s="176">
        <v>7.931</v>
      </c>
      <c r="K7" s="176">
        <v>31</v>
      </c>
      <c r="L7" s="176">
        <v>7.13</v>
      </c>
      <c r="M7" s="176">
        <v>37.4</v>
      </c>
      <c r="N7" s="177"/>
      <c r="O7" s="177"/>
      <c r="P7" s="177"/>
      <c r="Q7" s="177"/>
      <c r="R7">
        <f t="shared" si="0"/>
        <v>7.931</v>
      </c>
      <c r="T7">
        <f t="shared" si="1"/>
        <v>31</v>
      </c>
      <c r="V7">
        <f t="shared" si="2"/>
        <v>7.13</v>
      </c>
      <c r="X7">
        <f t="shared" si="3"/>
        <v>37.4</v>
      </c>
      <c r="Z7" s="176">
        <v>368.7</v>
      </c>
      <c r="AA7" s="177"/>
      <c r="AB7" s="177"/>
      <c r="AC7" s="177"/>
      <c r="AD7" s="177"/>
      <c r="AE7" s="177"/>
      <c r="AF7" s="177"/>
      <c r="AK7" s="176">
        <v>31</v>
      </c>
      <c r="AL7" s="176" t="s">
        <v>12457</v>
      </c>
      <c r="AM7" s="176" t="s">
        <v>16053</v>
      </c>
      <c r="AN7" s="176">
        <v>1.1800000000000001E-3</v>
      </c>
      <c r="AO7" s="219">
        <f>AVERAGEIFS(Ashtyn_working!R$3:R$944,Ashtyn_working!$H$3:$H$944,$AL7,Ashtyn_working!$I$3:$I$944,$AM7)</f>
        <v>7.9834297872340452</v>
      </c>
      <c r="AP7" s="219" cm="1">
        <f t="array" ref="AP7">IFERROR(_xlfn.STDEV.S(_xlfn._xlws.FILTER(Ashtyn_working!R$3:R$944, (Ashtyn_working!$H$3:$H$944=$AL7) * (Ashtyn_working!$I$3:$I$944=$AM7))) / SQRT(COUNTIFS(Ashtyn_working!$H$3:$H$944, $AL7, Ashtyn_working!$I$3:$I$944, $AM7)), "N/A")</f>
        <v>6.7630085040050313E-3</v>
      </c>
      <c r="AQ7" s="219">
        <f>AVERAGEIFS(Ashtyn_working!T$3:T$944,Ashtyn_working!$H$3:$H$944,$AL7,Ashtyn_working!$I$3:$I$944,$AM7)</f>
        <v>31.017021276595745</v>
      </c>
      <c r="AR7" s="219" cm="1">
        <f t="array" ref="AR7">IFERROR(_xlfn.STDEV.S(_xlfn._xlws.FILTER(Ashtyn_working!T$3:T$944, (Ashtyn_working!$H$3:$H$944=$AL7) * (Ashtyn_working!$I$3:$I$944=$AM7))) / SQRT(COUNTIFS(Ashtyn_working!$H$3:$H$944, $AL7, Ashtyn_working!$I$3:$I$944, $AM7)), "N/A")</f>
        <v>3.6135393144360678E-2</v>
      </c>
      <c r="AS7">
        <f>AVERAGEIFS(Ashtyn_working!V$3:V$944,Ashtyn_working!$H$3:$H$944,$AL7,Ashtyn_working!$I$3:$I$944,$AM7)</f>
        <v>7.0969680851063845</v>
      </c>
      <c r="AT7" cm="1">
        <f t="array" ref="AT7">IFERROR(_xlfn.STDEV.S(_xlfn._xlws.FILTER(Ashtyn_working!V$3:V$944, (Ashtyn_working!$H$3:$H$944=$AL7) * (Ashtyn_working!$I$3:$I$944=$AM7))) / SQRT(COUNTIFS(Ashtyn_working!$H$3:$H$944, $AL7, Ashtyn_working!$I$3:$I$944, $AM7)), "N/A")</f>
        <v>6.4631290086332657E-2</v>
      </c>
      <c r="AU7" s="219">
        <f>AVERAGEIFS(Ashtyn_working!X$3:X$944,Ashtyn_working!$H$3:$H$944,$AL7,Ashtyn_working!$I$3:$I$944,$AM7)</f>
        <v>36.541497326203185</v>
      </c>
      <c r="AV7" s="219" cm="1">
        <f t="array" ref="AV7">IFERROR(_xlfn.STDEV.S(_xlfn._xlws.FILTER(Ashtyn_working!X$3:X$944, (Ashtyn_working!$H$3:$H$944=$AL7) * (Ashtyn_working!$I$3:$I$944=$AM7))) / SQRT(COUNTIFS(Ashtyn_working!$H$3:$H$944, $AL7, Ashtyn_working!$I$3:$I$944, $AM7)), "N/A")</f>
        <v>6.7667909047037844E-2</v>
      </c>
      <c r="AW7" s="219">
        <f>AVERAGEIFS(Ashtyn_working!Z$3:Z$944,Ashtyn_working!$H$3:$H$944,$AL7,Ashtyn_working!$I$3:$I$944,$AM7)</f>
        <v>255.20605</v>
      </c>
      <c r="AX7" s="219" cm="1">
        <f t="array" ref="AX7">IFERROR(_xlfn.STDEV.S(_xlfn._xlws.FILTER(Ashtyn_working!Z$3:Z$944, (Ashtyn_working!$H$3:$H$944=$AL7) * (Ashtyn_working!$I$3:$I$944=$AM7))) / SQRT(COUNTIFS(Ashtyn_working!$H$3:$H$944, $AL7, Ashtyn_working!$I$3:$I$944, $AM7)), "N/A")</f>
        <v>8.7255566275914074</v>
      </c>
      <c r="AY7" s="219">
        <f>AVERAGEIFS(Ashtyn_working!AB$3:AB$944,Ashtyn_working!$H$3:$H$944,$AL7,Ashtyn_working!$I$3:$I$944,$AM7)</f>
        <v>2195.2441176470588</v>
      </c>
      <c r="AZ7" s="219" cm="1">
        <f t="array" ref="AZ7">IFERROR(_xlfn.STDEV.S(_xlfn._xlws.FILTER(Ashtyn_working!AB$3:AB$944, (Ashtyn_working!$H$3:$H$944=$AL7) * (Ashtyn_working!$I$3:$I$944=$AM7))) / SQRT(COUNTIFS(Ashtyn_working!$H$3:$H$944, $AL7, Ashtyn_working!$I$3:$I$944, $AM7)), "N/A")</f>
        <v>5.7649573429020533</v>
      </c>
      <c r="BA7" s="219">
        <f>AVERAGEIFS(Ashtyn_working!AE$3:AE$944,Ashtyn_working!$H$3:$H$944,$AL7,Ashtyn_working!$I$3:$I$944,$AM7)</f>
        <v>742.7538461538461</v>
      </c>
      <c r="BB7" s="219" cm="1">
        <f t="array" ref="BB7">IFERROR(_xlfn.STDEV.S(_xlfn._xlws.FILTER(Ashtyn_working!AE$3:AE$944, (Ashtyn_working!$H$3:$H$944=$AL7) * (Ashtyn_working!$I$3:$I$944=$AM7))) / SQRT(COUNTIFS(Ashtyn_working!$H$3:$H$944, $AL7, Ashtyn_working!$I$3:$I$944, $AM7)), "N/A")</f>
        <v>10.755452441835613</v>
      </c>
      <c r="BC7" s="219">
        <f>AVERAGEIFS(Ashtyn_working!AF$3:AF$944,Ashtyn_working!$H$3:$H$944,$AL7,Ashtyn_working!$I$3:$I$944,$AM7)</f>
        <v>1778.8692307692311</v>
      </c>
      <c r="BD7" s="219" cm="1">
        <f t="array" ref="BD7">IFERROR(_xlfn.STDEV.S(_xlfn._xlws.FILTER(Ashtyn_working!AF$3:AF$944, (Ashtyn_working!$H$3:$H$944=$AL7) * (Ashtyn_working!$I$3:$I$944=$AM7))) / SQRT(COUNTIFS(Ashtyn_working!$H$3:$H$944, $AL7, Ashtyn_working!$I$3:$I$944, $AM7)), "N/A")</f>
        <v>4.3462743732352376</v>
      </c>
    </row>
    <row r="8" spans="1:56" ht="16" x14ac:dyDescent="0.2">
      <c r="E8" s="282">
        <v>42569</v>
      </c>
      <c r="F8" s="177"/>
      <c r="G8" s="176">
        <v>31</v>
      </c>
      <c r="H8" s="176" t="s">
        <v>16051</v>
      </c>
      <c r="I8" s="176" t="s">
        <v>12804</v>
      </c>
      <c r="J8" s="176">
        <v>7.6539999999999999</v>
      </c>
      <c r="K8" s="176">
        <v>31.6</v>
      </c>
      <c r="L8" s="176">
        <v>6.69</v>
      </c>
      <c r="M8" s="176">
        <v>36.200000000000003</v>
      </c>
      <c r="N8" s="177"/>
      <c r="O8" s="177"/>
      <c r="P8" s="177"/>
      <c r="Q8" s="177"/>
      <c r="R8">
        <f t="shared" si="0"/>
        <v>7.6539999999999999</v>
      </c>
      <c r="T8">
        <f t="shared" si="1"/>
        <v>31.6</v>
      </c>
      <c r="V8">
        <f t="shared" si="2"/>
        <v>6.69</v>
      </c>
      <c r="X8">
        <f t="shared" si="3"/>
        <v>36.200000000000003</v>
      </c>
      <c r="Z8" s="177"/>
      <c r="AA8" s="177"/>
      <c r="AB8" s="177"/>
      <c r="AC8" s="177"/>
      <c r="AD8" s="177"/>
      <c r="AE8" s="177"/>
      <c r="AF8" s="177"/>
      <c r="AK8" s="176">
        <v>31</v>
      </c>
      <c r="AL8" s="176" t="s">
        <v>12457</v>
      </c>
      <c r="AM8" s="176" t="s">
        <v>16053</v>
      </c>
      <c r="AN8" s="176">
        <v>5.96E-3</v>
      </c>
      <c r="AO8" s="219">
        <f>AVERAGEIFS(Ashtyn_working!R$3:R$944,Ashtyn_working!$H$3:$H$944,$AL8,Ashtyn_working!$I$3:$I$944,$AM8)</f>
        <v>7.9834297872340452</v>
      </c>
      <c r="AP8" s="219" cm="1">
        <f t="array" ref="AP8">IFERROR(_xlfn.STDEV.S(_xlfn._xlws.FILTER(Ashtyn_working!R$3:R$944, (Ashtyn_working!$H$3:$H$944=$AL8) * (Ashtyn_working!$I$3:$I$944=$AM8))) / SQRT(COUNTIFS(Ashtyn_working!$H$3:$H$944, $AL8, Ashtyn_working!$I$3:$I$944, $AM8)), "N/A")</f>
        <v>6.7630085040050313E-3</v>
      </c>
      <c r="AQ8" s="219">
        <f>AVERAGEIFS(Ashtyn_working!T$3:T$944,Ashtyn_working!$H$3:$H$944,$AL8,Ashtyn_working!$I$3:$I$944,$AM8)</f>
        <v>31.017021276595745</v>
      </c>
      <c r="AR8" s="219" cm="1">
        <f t="array" ref="AR8">IFERROR(_xlfn.STDEV.S(_xlfn._xlws.FILTER(Ashtyn_working!T$3:T$944, (Ashtyn_working!$H$3:$H$944=$AL8) * (Ashtyn_working!$I$3:$I$944=$AM8))) / SQRT(COUNTIFS(Ashtyn_working!$H$3:$H$944, $AL8, Ashtyn_working!$I$3:$I$944, $AM8)), "N/A")</f>
        <v>3.6135393144360678E-2</v>
      </c>
      <c r="AS8">
        <f>AVERAGEIFS(Ashtyn_working!V$3:V$944,Ashtyn_working!$H$3:$H$944,$AL8,Ashtyn_working!$I$3:$I$944,$AM8)</f>
        <v>7.0969680851063845</v>
      </c>
      <c r="AT8" cm="1">
        <f t="array" ref="AT8">IFERROR(_xlfn.STDEV.S(_xlfn._xlws.FILTER(Ashtyn_working!V$3:V$944, (Ashtyn_working!$H$3:$H$944=$AL8) * (Ashtyn_working!$I$3:$I$944=$AM8))) / SQRT(COUNTIFS(Ashtyn_working!$H$3:$H$944, $AL8, Ashtyn_working!$I$3:$I$944, $AM8)), "N/A")</f>
        <v>6.4631290086332657E-2</v>
      </c>
      <c r="AU8" s="219">
        <f>AVERAGEIFS(Ashtyn_working!X$3:X$944,Ashtyn_working!$H$3:$H$944,$AL8,Ashtyn_working!$I$3:$I$944,$AM8)</f>
        <v>36.541497326203185</v>
      </c>
      <c r="AV8" s="219" cm="1">
        <f t="array" ref="AV8">IFERROR(_xlfn.STDEV.S(_xlfn._xlws.FILTER(Ashtyn_working!X$3:X$944, (Ashtyn_working!$H$3:$H$944=$AL8) * (Ashtyn_working!$I$3:$I$944=$AM8))) / SQRT(COUNTIFS(Ashtyn_working!$H$3:$H$944, $AL8, Ashtyn_working!$I$3:$I$944, $AM8)), "N/A")</f>
        <v>6.7667909047037844E-2</v>
      </c>
      <c r="AW8" s="219">
        <f>AVERAGEIFS(Ashtyn_working!Z$3:Z$944,Ashtyn_working!$H$3:$H$944,$AL8,Ashtyn_working!$I$3:$I$944,$AM8)</f>
        <v>255.20605</v>
      </c>
      <c r="AX8" s="219" cm="1">
        <f t="array" ref="AX8">IFERROR(_xlfn.STDEV.S(_xlfn._xlws.FILTER(Ashtyn_working!Z$3:Z$944, (Ashtyn_working!$H$3:$H$944=$AL8) * (Ashtyn_working!$I$3:$I$944=$AM8))) / SQRT(COUNTIFS(Ashtyn_working!$H$3:$H$944, $AL8, Ashtyn_working!$I$3:$I$944, $AM8)), "N/A")</f>
        <v>8.7255566275914074</v>
      </c>
      <c r="AY8" s="219">
        <f>AVERAGEIFS(Ashtyn_working!AB$3:AB$944,Ashtyn_working!$H$3:$H$944,$AL8,Ashtyn_working!$I$3:$I$944,$AM8)</f>
        <v>2195.2441176470588</v>
      </c>
      <c r="AZ8" s="219" cm="1">
        <f t="array" ref="AZ8">IFERROR(_xlfn.STDEV.S(_xlfn._xlws.FILTER(Ashtyn_working!AB$3:AB$944, (Ashtyn_working!$H$3:$H$944=$AL8) * (Ashtyn_working!$I$3:$I$944=$AM8))) / SQRT(COUNTIFS(Ashtyn_working!$H$3:$H$944, $AL8, Ashtyn_working!$I$3:$I$944, $AM8)), "N/A")</f>
        <v>5.7649573429020533</v>
      </c>
      <c r="BA8" s="219">
        <f>AVERAGEIFS(Ashtyn_working!AE$3:AE$944,Ashtyn_working!$H$3:$H$944,$AL8,Ashtyn_working!$I$3:$I$944,$AM8)</f>
        <v>742.7538461538461</v>
      </c>
      <c r="BB8" s="219" cm="1">
        <f t="array" ref="BB8">IFERROR(_xlfn.STDEV.S(_xlfn._xlws.FILTER(Ashtyn_working!AE$3:AE$944, (Ashtyn_working!$H$3:$H$944=$AL8) * (Ashtyn_working!$I$3:$I$944=$AM8))) / SQRT(COUNTIFS(Ashtyn_working!$H$3:$H$944, $AL8, Ashtyn_working!$I$3:$I$944, $AM8)), "N/A")</f>
        <v>10.755452441835613</v>
      </c>
      <c r="BC8" s="219">
        <f>AVERAGEIFS(Ashtyn_working!AF$3:AF$944,Ashtyn_working!$H$3:$H$944,$AL8,Ashtyn_working!$I$3:$I$944,$AM8)</f>
        <v>1778.8692307692311</v>
      </c>
      <c r="BD8" s="219" cm="1">
        <f t="array" ref="BD8">IFERROR(_xlfn.STDEV.S(_xlfn._xlws.FILTER(Ashtyn_working!AF$3:AF$944, (Ashtyn_working!$H$3:$H$944=$AL8) * (Ashtyn_working!$I$3:$I$944=$AM8))) / SQRT(COUNTIFS(Ashtyn_working!$H$3:$H$944, $AL8, Ashtyn_working!$I$3:$I$944, $AM8)), "N/A")</f>
        <v>4.3462743732352376</v>
      </c>
    </row>
    <row r="9" spans="1:56" ht="16" x14ac:dyDescent="0.2">
      <c r="E9" s="282">
        <v>42569</v>
      </c>
      <c r="F9" s="177"/>
      <c r="G9" s="176">
        <v>31</v>
      </c>
      <c r="H9" s="176" t="s">
        <v>16051</v>
      </c>
      <c r="I9" s="176" t="s">
        <v>12804</v>
      </c>
      <c r="J9" s="176">
        <v>7.5720000000000001</v>
      </c>
      <c r="K9" s="176">
        <v>31.3</v>
      </c>
      <c r="L9" s="176">
        <v>6.73</v>
      </c>
      <c r="M9" s="176">
        <v>36.4</v>
      </c>
      <c r="N9" s="177"/>
      <c r="O9" s="177"/>
      <c r="P9" s="177"/>
      <c r="Q9" s="177"/>
      <c r="R9">
        <f t="shared" si="0"/>
        <v>7.5720000000000001</v>
      </c>
      <c r="T9">
        <f t="shared" si="1"/>
        <v>31.3</v>
      </c>
      <c r="V9">
        <f t="shared" si="2"/>
        <v>6.73</v>
      </c>
      <c r="X9">
        <f t="shared" si="3"/>
        <v>36.4</v>
      </c>
      <c r="Z9" s="177"/>
      <c r="AA9" s="177"/>
      <c r="AB9" s="177"/>
      <c r="AC9" s="177"/>
      <c r="AD9" s="177"/>
      <c r="AE9" s="177"/>
      <c r="AF9" s="177"/>
      <c r="AK9" s="176">
        <v>31</v>
      </c>
      <c r="AL9" s="176" t="s">
        <v>12457</v>
      </c>
      <c r="AM9" s="176" t="s">
        <v>16053</v>
      </c>
      <c r="AN9" s="176">
        <v>1.5900000000000001E-3</v>
      </c>
      <c r="AO9" s="219">
        <f>AVERAGEIFS(Ashtyn_working!R$3:R$944,Ashtyn_working!$H$3:$H$944,$AL9,Ashtyn_working!$I$3:$I$944,$AM9)</f>
        <v>7.9834297872340452</v>
      </c>
      <c r="AP9" s="219" cm="1">
        <f t="array" ref="AP9">IFERROR(_xlfn.STDEV.S(_xlfn._xlws.FILTER(Ashtyn_working!R$3:R$944, (Ashtyn_working!$H$3:$H$944=$AL9) * (Ashtyn_working!$I$3:$I$944=$AM9))) / SQRT(COUNTIFS(Ashtyn_working!$H$3:$H$944, $AL9, Ashtyn_working!$I$3:$I$944, $AM9)), "N/A")</f>
        <v>6.7630085040050313E-3</v>
      </c>
      <c r="AQ9" s="219">
        <f>AVERAGEIFS(Ashtyn_working!T$3:T$944,Ashtyn_working!$H$3:$H$944,$AL9,Ashtyn_working!$I$3:$I$944,$AM9)</f>
        <v>31.017021276595745</v>
      </c>
      <c r="AR9" s="219" cm="1">
        <f t="array" ref="AR9">IFERROR(_xlfn.STDEV.S(_xlfn._xlws.FILTER(Ashtyn_working!T$3:T$944, (Ashtyn_working!$H$3:$H$944=$AL9) * (Ashtyn_working!$I$3:$I$944=$AM9))) / SQRT(COUNTIFS(Ashtyn_working!$H$3:$H$944, $AL9, Ashtyn_working!$I$3:$I$944, $AM9)), "N/A")</f>
        <v>3.6135393144360678E-2</v>
      </c>
      <c r="AS9">
        <f>AVERAGEIFS(Ashtyn_working!V$3:V$944,Ashtyn_working!$H$3:$H$944,$AL9,Ashtyn_working!$I$3:$I$944,$AM9)</f>
        <v>7.0969680851063845</v>
      </c>
      <c r="AT9" cm="1">
        <f t="array" ref="AT9">IFERROR(_xlfn.STDEV.S(_xlfn._xlws.FILTER(Ashtyn_working!V$3:V$944, (Ashtyn_working!$H$3:$H$944=$AL9) * (Ashtyn_working!$I$3:$I$944=$AM9))) / SQRT(COUNTIFS(Ashtyn_working!$H$3:$H$944, $AL9, Ashtyn_working!$I$3:$I$944, $AM9)), "N/A")</f>
        <v>6.4631290086332657E-2</v>
      </c>
      <c r="AU9" s="219">
        <f>AVERAGEIFS(Ashtyn_working!X$3:X$944,Ashtyn_working!$H$3:$H$944,$AL9,Ashtyn_working!$I$3:$I$944,$AM9)</f>
        <v>36.541497326203185</v>
      </c>
      <c r="AV9" s="219" cm="1">
        <f t="array" ref="AV9">IFERROR(_xlfn.STDEV.S(_xlfn._xlws.FILTER(Ashtyn_working!X$3:X$944, (Ashtyn_working!$H$3:$H$944=$AL9) * (Ashtyn_working!$I$3:$I$944=$AM9))) / SQRT(COUNTIFS(Ashtyn_working!$H$3:$H$944, $AL9, Ashtyn_working!$I$3:$I$944, $AM9)), "N/A")</f>
        <v>6.7667909047037844E-2</v>
      </c>
      <c r="AW9" s="219">
        <f>AVERAGEIFS(Ashtyn_working!Z$3:Z$944,Ashtyn_working!$H$3:$H$944,$AL9,Ashtyn_working!$I$3:$I$944,$AM9)</f>
        <v>255.20605</v>
      </c>
      <c r="AX9" s="219" cm="1">
        <f t="array" ref="AX9">IFERROR(_xlfn.STDEV.S(_xlfn._xlws.FILTER(Ashtyn_working!Z$3:Z$944, (Ashtyn_working!$H$3:$H$944=$AL9) * (Ashtyn_working!$I$3:$I$944=$AM9))) / SQRT(COUNTIFS(Ashtyn_working!$H$3:$H$944, $AL9, Ashtyn_working!$I$3:$I$944, $AM9)), "N/A")</f>
        <v>8.7255566275914074</v>
      </c>
      <c r="AY9" s="219">
        <f>AVERAGEIFS(Ashtyn_working!AB$3:AB$944,Ashtyn_working!$H$3:$H$944,$AL9,Ashtyn_working!$I$3:$I$944,$AM9)</f>
        <v>2195.2441176470588</v>
      </c>
      <c r="AZ9" s="219" cm="1">
        <f t="array" ref="AZ9">IFERROR(_xlfn.STDEV.S(_xlfn._xlws.FILTER(Ashtyn_working!AB$3:AB$944, (Ashtyn_working!$H$3:$H$944=$AL9) * (Ashtyn_working!$I$3:$I$944=$AM9))) / SQRT(COUNTIFS(Ashtyn_working!$H$3:$H$944, $AL9, Ashtyn_working!$I$3:$I$944, $AM9)), "N/A")</f>
        <v>5.7649573429020533</v>
      </c>
      <c r="BA9" s="219">
        <f>AVERAGEIFS(Ashtyn_working!AE$3:AE$944,Ashtyn_working!$H$3:$H$944,$AL9,Ashtyn_working!$I$3:$I$944,$AM9)</f>
        <v>742.7538461538461</v>
      </c>
      <c r="BB9" s="219" cm="1">
        <f t="array" ref="BB9">IFERROR(_xlfn.STDEV.S(_xlfn._xlws.FILTER(Ashtyn_working!AE$3:AE$944, (Ashtyn_working!$H$3:$H$944=$AL9) * (Ashtyn_working!$I$3:$I$944=$AM9))) / SQRT(COUNTIFS(Ashtyn_working!$H$3:$H$944, $AL9, Ashtyn_working!$I$3:$I$944, $AM9)), "N/A")</f>
        <v>10.755452441835613</v>
      </c>
      <c r="BC9" s="219">
        <f>AVERAGEIFS(Ashtyn_working!AF$3:AF$944,Ashtyn_working!$H$3:$H$944,$AL9,Ashtyn_working!$I$3:$I$944,$AM9)</f>
        <v>1778.8692307692311</v>
      </c>
      <c r="BD9" s="219" cm="1">
        <f t="array" ref="BD9">IFERROR(_xlfn.STDEV.S(_xlfn._xlws.FILTER(Ashtyn_working!AF$3:AF$944, (Ashtyn_working!$H$3:$H$944=$AL9) * (Ashtyn_working!$I$3:$I$944=$AM9))) / SQRT(COUNTIFS(Ashtyn_working!$H$3:$H$944, $AL9, Ashtyn_working!$I$3:$I$944, $AM9)), "N/A")</f>
        <v>4.3462743732352376</v>
      </c>
    </row>
    <row r="10" spans="1:56" ht="16" x14ac:dyDescent="0.2">
      <c r="E10" s="282">
        <v>42569</v>
      </c>
      <c r="F10" s="177"/>
      <c r="G10" s="176">
        <v>31</v>
      </c>
      <c r="H10" s="176" t="s">
        <v>16051</v>
      </c>
      <c r="I10" s="176" t="s">
        <v>12804</v>
      </c>
      <c r="J10" s="176">
        <v>7.601</v>
      </c>
      <c r="K10" s="176">
        <v>31.7</v>
      </c>
      <c r="L10" s="176">
        <v>7.96</v>
      </c>
      <c r="M10" s="176">
        <v>36</v>
      </c>
      <c r="N10" s="177"/>
      <c r="O10" s="177"/>
      <c r="P10" s="177"/>
      <c r="Q10" s="177"/>
      <c r="R10">
        <f t="shared" si="0"/>
        <v>7.601</v>
      </c>
      <c r="T10">
        <f t="shared" si="1"/>
        <v>31.7</v>
      </c>
      <c r="V10">
        <f t="shared" si="2"/>
        <v>7.96</v>
      </c>
      <c r="X10">
        <f t="shared" si="3"/>
        <v>36</v>
      </c>
      <c r="Z10" s="177"/>
      <c r="AA10" s="177"/>
      <c r="AB10" s="177"/>
      <c r="AC10" s="177"/>
      <c r="AD10" s="177"/>
      <c r="AE10" s="177"/>
      <c r="AF10" s="177"/>
      <c r="AK10" s="176">
        <v>31</v>
      </c>
      <c r="AL10" s="176" t="s">
        <v>12457</v>
      </c>
      <c r="AM10" s="176" t="s">
        <v>16053</v>
      </c>
      <c r="AN10" s="176">
        <v>1.1800000000000001E-3</v>
      </c>
      <c r="AO10" s="219">
        <f>AVERAGEIFS(Ashtyn_working!R$3:R$944,Ashtyn_working!$H$3:$H$944,$AL10,Ashtyn_working!$I$3:$I$944,$AM10)</f>
        <v>7.9834297872340452</v>
      </c>
      <c r="AP10" s="219" cm="1">
        <f t="array" ref="AP10">IFERROR(_xlfn.STDEV.S(_xlfn._xlws.FILTER(Ashtyn_working!R$3:R$944, (Ashtyn_working!$H$3:$H$944=$AL10) * (Ashtyn_working!$I$3:$I$944=$AM10))) / SQRT(COUNTIFS(Ashtyn_working!$H$3:$H$944, $AL10, Ashtyn_working!$I$3:$I$944, $AM10)), "N/A")</f>
        <v>6.7630085040050313E-3</v>
      </c>
      <c r="AQ10" s="219">
        <f>AVERAGEIFS(Ashtyn_working!T$3:T$944,Ashtyn_working!$H$3:$H$944,$AL10,Ashtyn_working!$I$3:$I$944,$AM10)</f>
        <v>31.017021276595745</v>
      </c>
      <c r="AR10" s="219" cm="1">
        <f t="array" ref="AR10">IFERROR(_xlfn.STDEV.S(_xlfn._xlws.FILTER(Ashtyn_working!T$3:T$944, (Ashtyn_working!$H$3:$H$944=$AL10) * (Ashtyn_working!$I$3:$I$944=$AM10))) / SQRT(COUNTIFS(Ashtyn_working!$H$3:$H$944, $AL10, Ashtyn_working!$I$3:$I$944, $AM10)), "N/A")</f>
        <v>3.6135393144360678E-2</v>
      </c>
      <c r="AS10">
        <f>AVERAGEIFS(Ashtyn_working!V$3:V$944,Ashtyn_working!$H$3:$H$944,$AL10,Ashtyn_working!$I$3:$I$944,$AM10)</f>
        <v>7.0969680851063845</v>
      </c>
      <c r="AT10" cm="1">
        <f t="array" ref="AT10">IFERROR(_xlfn.STDEV.S(_xlfn._xlws.FILTER(Ashtyn_working!V$3:V$944, (Ashtyn_working!$H$3:$H$944=$AL10) * (Ashtyn_working!$I$3:$I$944=$AM10))) / SQRT(COUNTIFS(Ashtyn_working!$H$3:$H$944, $AL10, Ashtyn_working!$I$3:$I$944, $AM10)), "N/A")</f>
        <v>6.4631290086332657E-2</v>
      </c>
      <c r="AU10" s="219">
        <f>AVERAGEIFS(Ashtyn_working!X$3:X$944,Ashtyn_working!$H$3:$H$944,$AL10,Ashtyn_working!$I$3:$I$944,$AM10)</f>
        <v>36.541497326203185</v>
      </c>
      <c r="AV10" s="219" cm="1">
        <f t="array" ref="AV10">IFERROR(_xlfn.STDEV.S(_xlfn._xlws.FILTER(Ashtyn_working!X$3:X$944, (Ashtyn_working!$H$3:$H$944=$AL10) * (Ashtyn_working!$I$3:$I$944=$AM10))) / SQRT(COUNTIFS(Ashtyn_working!$H$3:$H$944, $AL10, Ashtyn_working!$I$3:$I$944, $AM10)), "N/A")</f>
        <v>6.7667909047037844E-2</v>
      </c>
      <c r="AW10" s="219">
        <f>AVERAGEIFS(Ashtyn_working!Z$3:Z$944,Ashtyn_working!$H$3:$H$944,$AL10,Ashtyn_working!$I$3:$I$944,$AM10)</f>
        <v>255.20605</v>
      </c>
      <c r="AX10" s="219" cm="1">
        <f t="array" ref="AX10">IFERROR(_xlfn.STDEV.S(_xlfn._xlws.FILTER(Ashtyn_working!Z$3:Z$944, (Ashtyn_working!$H$3:$H$944=$AL10) * (Ashtyn_working!$I$3:$I$944=$AM10))) / SQRT(COUNTIFS(Ashtyn_working!$H$3:$H$944, $AL10, Ashtyn_working!$I$3:$I$944, $AM10)), "N/A")</f>
        <v>8.7255566275914074</v>
      </c>
      <c r="AY10" s="219">
        <f>AVERAGEIFS(Ashtyn_working!AB$3:AB$944,Ashtyn_working!$H$3:$H$944,$AL10,Ashtyn_working!$I$3:$I$944,$AM10)</f>
        <v>2195.2441176470588</v>
      </c>
      <c r="AZ10" s="219" cm="1">
        <f t="array" ref="AZ10">IFERROR(_xlfn.STDEV.S(_xlfn._xlws.FILTER(Ashtyn_working!AB$3:AB$944, (Ashtyn_working!$H$3:$H$944=$AL10) * (Ashtyn_working!$I$3:$I$944=$AM10))) / SQRT(COUNTIFS(Ashtyn_working!$H$3:$H$944, $AL10, Ashtyn_working!$I$3:$I$944, $AM10)), "N/A")</f>
        <v>5.7649573429020533</v>
      </c>
      <c r="BA10" s="219">
        <f>AVERAGEIFS(Ashtyn_working!AE$3:AE$944,Ashtyn_working!$H$3:$H$944,$AL10,Ashtyn_working!$I$3:$I$944,$AM10)</f>
        <v>742.7538461538461</v>
      </c>
      <c r="BB10" s="219" cm="1">
        <f t="array" ref="BB10">IFERROR(_xlfn.STDEV.S(_xlfn._xlws.FILTER(Ashtyn_working!AE$3:AE$944, (Ashtyn_working!$H$3:$H$944=$AL10) * (Ashtyn_working!$I$3:$I$944=$AM10))) / SQRT(COUNTIFS(Ashtyn_working!$H$3:$H$944, $AL10, Ashtyn_working!$I$3:$I$944, $AM10)), "N/A")</f>
        <v>10.755452441835613</v>
      </c>
      <c r="BC10" s="219">
        <f>AVERAGEIFS(Ashtyn_working!AF$3:AF$944,Ashtyn_working!$H$3:$H$944,$AL10,Ashtyn_working!$I$3:$I$944,$AM10)</f>
        <v>1778.8692307692311</v>
      </c>
      <c r="BD10" s="219" cm="1">
        <f t="array" ref="BD10">IFERROR(_xlfn.STDEV.S(_xlfn._xlws.FILTER(Ashtyn_working!AF$3:AF$944, (Ashtyn_working!$H$3:$H$944=$AL10) * (Ashtyn_working!$I$3:$I$944=$AM10))) / SQRT(COUNTIFS(Ashtyn_working!$H$3:$H$944, $AL10, Ashtyn_working!$I$3:$I$944, $AM10)), "N/A")</f>
        <v>4.3462743732352376</v>
      </c>
    </row>
    <row r="11" spans="1:56" ht="16" x14ac:dyDescent="0.2">
      <c r="E11" s="282">
        <v>42569</v>
      </c>
      <c r="F11" s="177"/>
      <c r="G11" s="176">
        <v>31</v>
      </c>
      <c r="H11" s="176" t="s">
        <v>16051</v>
      </c>
      <c r="I11" s="176" t="s">
        <v>12804</v>
      </c>
      <c r="J11" s="176">
        <v>7.5759999999999996</v>
      </c>
      <c r="K11" s="176">
        <v>31.6</v>
      </c>
      <c r="L11" s="176">
        <v>6.55</v>
      </c>
      <c r="M11" s="176">
        <v>36.1</v>
      </c>
      <c r="N11" s="177"/>
      <c r="O11" s="177"/>
      <c r="P11" s="177"/>
      <c r="Q11" s="177"/>
      <c r="R11">
        <f t="shared" si="0"/>
        <v>7.5759999999999996</v>
      </c>
      <c r="T11">
        <f t="shared" si="1"/>
        <v>31.6</v>
      </c>
      <c r="V11">
        <f t="shared" si="2"/>
        <v>6.55</v>
      </c>
      <c r="X11">
        <f t="shared" si="3"/>
        <v>36.1</v>
      </c>
      <c r="Z11" s="177"/>
      <c r="AA11" s="177"/>
      <c r="AB11" s="177"/>
      <c r="AC11" s="177"/>
      <c r="AD11" s="177"/>
      <c r="AE11" s="177"/>
      <c r="AF11" s="177"/>
      <c r="AK11" s="176">
        <v>31</v>
      </c>
      <c r="AL11" s="176" t="s">
        <v>12457</v>
      </c>
      <c r="AM11" s="176" t="s">
        <v>16053</v>
      </c>
      <c r="AN11" s="176">
        <v>1.1639999999999999E-2</v>
      </c>
      <c r="AO11" s="219">
        <f>AVERAGEIFS(Ashtyn_working!R$3:R$944,Ashtyn_working!$H$3:$H$944,$AL11,Ashtyn_working!$I$3:$I$944,$AM11)</f>
        <v>7.9834297872340452</v>
      </c>
      <c r="AP11" s="219" cm="1">
        <f t="array" ref="AP11">IFERROR(_xlfn.STDEV.S(_xlfn._xlws.FILTER(Ashtyn_working!R$3:R$944, (Ashtyn_working!$H$3:$H$944=$AL11) * (Ashtyn_working!$I$3:$I$944=$AM11))) / SQRT(COUNTIFS(Ashtyn_working!$H$3:$H$944, $AL11, Ashtyn_working!$I$3:$I$944, $AM11)), "N/A")</f>
        <v>6.7630085040050313E-3</v>
      </c>
      <c r="AQ11" s="219">
        <f>AVERAGEIFS(Ashtyn_working!T$3:T$944,Ashtyn_working!$H$3:$H$944,$AL11,Ashtyn_working!$I$3:$I$944,$AM11)</f>
        <v>31.017021276595745</v>
      </c>
      <c r="AR11" s="219" cm="1">
        <f t="array" ref="AR11">IFERROR(_xlfn.STDEV.S(_xlfn._xlws.FILTER(Ashtyn_working!T$3:T$944, (Ashtyn_working!$H$3:$H$944=$AL11) * (Ashtyn_working!$I$3:$I$944=$AM11))) / SQRT(COUNTIFS(Ashtyn_working!$H$3:$H$944, $AL11, Ashtyn_working!$I$3:$I$944, $AM11)), "N/A")</f>
        <v>3.6135393144360678E-2</v>
      </c>
      <c r="AS11">
        <f>AVERAGEIFS(Ashtyn_working!V$3:V$944,Ashtyn_working!$H$3:$H$944,$AL11,Ashtyn_working!$I$3:$I$944,$AM11)</f>
        <v>7.0969680851063845</v>
      </c>
      <c r="AT11" cm="1">
        <f t="array" ref="AT11">IFERROR(_xlfn.STDEV.S(_xlfn._xlws.FILTER(Ashtyn_working!V$3:V$944, (Ashtyn_working!$H$3:$H$944=$AL11) * (Ashtyn_working!$I$3:$I$944=$AM11))) / SQRT(COUNTIFS(Ashtyn_working!$H$3:$H$944, $AL11, Ashtyn_working!$I$3:$I$944, $AM11)), "N/A")</f>
        <v>6.4631290086332657E-2</v>
      </c>
      <c r="AU11" s="219">
        <f>AVERAGEIFS(Ashtyn_working!X$3:X$944,Ashtyn_working!$H$3:$H$944,$AL11,Ashtyn_working!$I$3:$I$944,$AM11)</f>
        <v>36.541497326203185</v>
      </c>
      <c r="AV11" s="219" cm="1">
        <f t="array" ref="AV11">IFERROR(_xlfn.STDEV.S(_xlfn._xlws.FILTER(Ashtyn_working!X$3:X$944, (Ashtyn_working!$H$3:$H$944=$AL11) * (Ashtyn_working!$I$3:$I$944=$AM11))) / SQRT(COUNTIFS(Ashtyn_working!$H$3:$H$944, $AL11, Ashtyn_working!$I$3:$I$944, $AM11)), "N/A")</f>
        <v>6.7667909047037844E-2</v>
      </c>
      <c r="AW11" s="219">
        <f>AVERAGEIFS(Ashtyn_working!Z$3:Z$944,Ashtyn_working!$H$3:$H$944,$AL11,Ashtyn_working!$I$3:$I$944,$AM11)</f>
        <v>255.20605</v>
      </c>
      <c r="AX11" s="219" cm="1">
        <f t="array" ref="AX11">IFERROR(_xlfn.STDEV.S(_xlfn._xlws.FILTER(Ashtyn_working!Z$3:Z$944, (Ashtyn_working!$H$3:$H$944=$AL11) * (Ashtyn_working!$I$3:$I$944=$AM11))) / SQRT(COUNTIFS(Ashtyn_working!$H$3:$H$944, $AL11, Ashtyn_working!$I$3:$I$944, $AM11)), "N/A")</f>
        <v>8.7255566275914074</v>
      </c>
      <c r="AY11" s="219">
        <f>AVERAGEIFS(Ashtyn_working!AB$3:AB$944,Ashtyn_working!$H$3:$H$944,$AL11,Ashtyn_working!$I$3:$I$944,$AM11)</f>
        <v>2195.2441176470588</v>
      </c>
      <c r="AZ11" s="219" cm="1">
        <f t="array" ref="AZ11">IFERROR(_xlfn.STDEV.S(_xlfn._xlws.FILTER(Ashtyn_working!AB$3:AB$944, (Ashtyn_working!$H$3:$H$944=$AL11) * (Ashtyn_working!$I$3:$I$944=$AM11))) / SQRT(COUNTIFS(Ashtyn_working!$H$3:$H$944, $AL11, Ashtyn_working!$I$3:$I$944, $AM11)), "N/A")</f>
        <v>5.7649573429020533</v>
      </c>
      <c r="BA11" s="219">
        <f>AVERAGEIFS(Ashtyn_working!AE$3:AE$944,Ashtyn_working!$H$3:$H$944,$AL11,Ashtyn_working!$I$3:$I$944,$AM11)</f>
        <v>742.7538461538461</v>
      </c>
      <c r="BB11" s="219" cm="1">
        <f t="array" ref="BB11">IFERROR(_xlfn.STDEV.S(_xlfn._xlws.FILTER(Ashtyn_working!AE$3:AE$944, (Ashtyn_working!$H$3:$H$944=$AL11) * (Ashtyn_working!$I$3:$I$944=$AM11))) / SQRT(COUNTIFS(Ashtyn_working!$H$3:$H$944, $AL11, Ashtyn_working!$I$3:$I$944, $AM11)), "N/A")</f>
        <v>10.755452441835613</v>
      </c>
      <c r="BC11" s="219">
        <f>AVERAGEIFS(Ashtyn_working!AF$3:AF$944,Ashtyn_working!$H$3:$H$944,$AL11,Ashtyn_working!$I$3:$I$944,$AM11)</f>
        <v>1778.8692307692311</v>
      </c>
      <c r="BD11" s="219" cm="1">
        <f t="array" ref="BD11">IFERROR(_xlfn.STDEV.S(_xlfn._xlws.FILTER(Ashtyn_working!AF$3:AF$944, (Ashtyn_working!$H$3:$H$944=$AL11) * (Ashtyn_working!$I$3:$I$944=$AM11))) / SQRT(COUNTIFS(Ashtyn_working!$H$3:$H$944, $AL11, Ashtyn_working!$I$3:$I$944, $AM11)), "N/A")</f>
        <v>4.3462743732352376</v>
      </c>
    </row>
    <row r="12" spans="1:56" ht="16" x14ac:dyDescent="0.2">
      <c r="E12" s="282">
        <v>42569</v>
      </c>
      <c r="F12" s="177"/>
      <c r="G12" s="176">
        <v>31</v>
      </c>
      <c r="H12" s="176" t="s">
        <v>16051</v>
      </c>
      <c r="I12" s="176" t="s">
        <v>16050</v>
      </c>
      <c r="J12" s="176">
        <v>7.95</v>
      </c>
      <c r="K12" s="176">
        <v>31.5</v>
      </c>
      <c r="L12" s="176">
        <v>6.55</v>
      </c>
      <c r="M12" s="176">
        <v>37.1</v>
      </c>
      <c r="N12" s="177"/>
      <c r="O12" s="177"/>
      <c r="P12" s="177"/>
      <c r="Q12" s="177"/>
      <c r="R12">
        <f t="shared" si="0"/>
        <v>7.95</v>
      </c>
      <c r="T12">
        <f t="shared" si="1"/>
        <v>31.5</v>
      </c>
      <c r="V12">
        <f t="shared" si="2"/>
        <v>6.55</v>
      </c>
      <c r="X12">
        <f t="shared" si="3"/>
        <v>37.1</v>
      </c>
      <c r="Z12" s="176">
        <v>367.06</v>
      </c>
      <c r="AA12" s="177"/>
      <c r="AB12" s="177"/>
      <c r="AC12" s="177"/>
      <c r="AD12" s="177"/>
      <c r="AE12" s="177"/>
      <c r="AF12" s="177"/>
      <c r="AK12" s="176">
        <v>31</v>
      </c>
      <c r="AL12" s="176" t="s">
        <v>12457</v>
      </c>
      <c r="AM12" s="176" t="s">
        <v>16053</v>
      </c>
      <c r="AN12" s="176">
        <v>2E-3</v>
      </c>
      <c r="AO12" s="219">
        <f>AVERAGEIFS(Ashtyn_working!R$3:R$944,Ashtyn_working!$H$3:$H$944,$AL12,Ashtyn_working!$I$3:$I$944,$AM12)</f>
        <v>7.9834297872340452</v>
      </c>
      <c r="AP12" s="219" cm="1">
        <f t="array" ref="AP12">IFERROR(_xlfn.STDEV.S(_xlfn._xlws.FILTER(Ashtyn_working!R$3:R$944, (Ashtyn_working!$H$3:$H$944=$AL12) * (Ashtyn_working!$I$3:$I$944=$AM12))) / SQRT(COUNTIFS(Ashtyn_working!$H$3:$H$944, $AL12, Ashtyn_working!$I$3:$I$944, $AM12)), "N/A")</f>
        <v>6.7630085040050313E-3</v>
      </c>
      <c r="AQ12" s="219">
        <f>AVERAGEIFS(Ashtyn_working!T$3:T$944,Ashtyn_working!$H$3:$H$944,$AL12,Ashtyn_working!$I$3:$I$944,$AM12)</f>
        <v>31.017021276595745</v>
      </c>
      <c r="AR12" s="219" cm="1">
        <f t="array" ref="AR12">IFERROR(_xlfn.STDEV.S(_xlfn._xlws.FILTER(Ashtyn_working!T$3:T$944, (Ashtyn_working!$H$3:$H$944=$AL12) * (Ashtyn_working!$I$3:$I$944=$AM12))) / SQRT(COUNTIFS(Ashtyn_working!$H$3:$H$944, $AL12, Ashtyn_working!$I$3:$I$944, $AM12)), "N/A")</f>
        <v>3.6135393144360678E-2</v>
      </c>
      <c r="AS12">
        <f>AVERAGEIFS(Ashtyn_working!V$3:V$944,Ashtyn_working!$H$3:$H$944,$AL12,Ashtyn_working!$I$3:$I$944,$AM12)</f>
        <v>7.0969680851063845</v>
      </c>
      <c r="AT12" cm="1">
        <f t="array" ref="AT12">IFERROR(_xlfn.STDEV.S(_xlfn._xlws.FILTER(Ashtyn_working!V$3:V$944, (Ashtyn_working!$H$3:$H$944=$AL12) * (Ashtyn_working!$I$3:$I$944=$AM12))) / SQRT(COUNTIFS(Ashtyn_working!$H$3:$H$944, $AL12, Ashtyn_working!$I$3:$I$944, $AM12)), "N/A")</f>
        <v>6.4631290086332657E-2</v>
      </c>
      <c r="AU12" s="219">
        <f>AVERAGEIFS(Ashtyn_working!X$3:X$944,Ashtyn_working!$H$3:$H$944,$AL12,Ashtyn_working!$I$3:$I$944,$AM12)</f>
        <v>36.541497326203185</v>
      </c>
      <c r="AV12" s="219" cm="1">
        <f t="array" ref="AV12">IFERROR(_xlfn.STDEV.S(_xlfn._xlws.FILTER(Ashtyn_working!X$3:X$944, (Ashtyn_working!$H$3:$H$944=$AL12) * (Ashtyn_working!$I$3:$I$944=$AM12))) / SQRT(COUNTIFS(Ashtyn_working!$H$3:$H$944, $AL12, Ashtyn_working!$I$3:$I$944, $AM12)), "N/A")</f>
        <v>6.7667909047037844E-2</v>
      </c>
      <c r="AW12" s="219">
        <f>AVERAGEIFS(Ashtyn_working!Z$3:Z$944,Ashtyn_working!$H$3:$H$944,$AL12,Ashtyn_working!$I$3:$I$944,$AM12)</f>
        <v>255.20605</v>
      </c>
      <c r="AX12" s="219" cm="1">
        <f t="array" ref="AX12">IFERROR(_xlfn.STDEV.S(_xlfn._xlws.FILTER(Ashtyn_working!Z$3:Z$944, (Ashtyn_working!$H$3:$H$944=$AL12) * (Ashtyn_working!$I$3:$I$944=$AM12))) / SQRT(COUNTIFS(Ashtyn_working!$H$3:$H$944, $AL12, Ashtyn_working!$I$3:$I$944, $AM12)), "N/A")</f>
        <v>8.7255566275914074</v>
      </c>
      <c r="AY12" s="219">
        <f>AVERAGEIFS(Ashtyn_working!AB$3:AB$944,Ashtyn_working!$H$3:$H$944,$AL12,Ashtyn_working!$I$3:$I$944,$AM12)</f>
        <v>2195.2441176470588</v>
      </c>
      <c r="AZ12" s="219" cm="1">
        <f t="array" ref="AZ12">IFERROR(_xlfn.STDEV.S(_xlfn._xlws.FILTER(Ashtyn_working!AB$3:AB$944, (Ashtyn_working!$H$3:$H$944=$AL12) * (Ashtyn_working!$I$3:$I$944=$AM12))) / SQRT(COUNTIFS(Ashtyn_working!$H$3:$H$944, $AL12, Ashtyn_working!$I$3:$I$944, $AM12)), "N/A")</f>
        <v>5.7649573429020533</v>
      </c>
      <c r="BA12" s="219">
        <f>AVERAGEIFS(Ashtyn_working!AE$3:AE$944,Ashtyn_working!$H$3:$H$944,$AL12,Ashtyn_working!$I$3:$I$944,$AM12)</f>
        <v>742.7538461538461</v>
      </c>
      <c r="BB12" s="219" cm="1">
        <f t="array" ref="BB12">IFERROR(_xlfn.STDEV.S(_xlfn._xlws.FILTER(Ashtyn_working!AE$3:AE$944, (Ashtyn_working!$H$3:$H$944=$AL12) * (Ashtyn_working!$I$3:$I$944=$AM12))) / SQRT(COUNTIFS(Ashtyn_working!$H$3:$H$944, $AL12, Ashtyn_working!$I$3:$I$944, $AM12)), "N/A")</f>
        <v>10.755452441835613</v>
      </c>
      <c r="BC12" s="219">
        <f>AVERAGEIFS(Ashtyn_working!AF$3:AF$944,Ashtyn_working!$H$3:$H$944,$AL12,Ashtyn_working!$I$3:$I$944,$AM12)</f>
        <v>1778.8692307692311</v>
      </c>
      <c r="BD12" s="219" cm="1">
        <f t="array" ref="BD12">IFERROR(_xlfn.STDEV.S(_xlfn._xlws.FILTER(Ashtyn_working!AF$3:AF$944, (Ashtyn_working!$H$3:$H$944=$AL12) * (Ashtyn_working!$I$3:$I$944=$AM12))) / SQRT(COUNTIFS(Ashtyn_working!$H$3:$H$944, $AL12, Ashtyn_working!$I$3:$I$944, $AM12)), "N/A")</f>
        <v>4.3462743732352376</v>
      </c>
    </row>
    <row r="13" spans="1:56" ht="16" x14ac:dyDescent="0.2">
      <c r="E13" s="282">
        <v>42569</v>
      </c>
      <c r="F13" s="177"/>
      <c r="G13" s="176">
        <v>27</v>
      </c>
      <c r="H13" s="176" t="s">
        <v>16051</v>
      </c>
      <c r="I13" s="176" t="s">
        <v>16051</v>
      </c>
      <c r="J13" s="176">
        <v>7.625</v>
      </c>
      <c r="K13" s="176">
        <v>27.3</v>
      </c>
      <c r="L13" s="176">
        <v>7.25</v>
      </c>
      <c r="M13" s="176">
        <v>34.700000000000003</v>
      </c>
      <c r="N13" s="177"/>
      <c r="O13" s="177"/>
      <c r="P13" s="177"/>
      <c r="Q13" s="177"/>
      <c r="R13">
        <f t="shared" si="0"/>
        <v>7.625</v>
      </c>
      <c r="T13">
        <f t="shared" si="1"/>
        <v>27.3</v>
      </c>
      <c r="V13">
        <f t="shared" si="2"/>
        <v>7.25</v>
      </c>
      <c r="X13">
        <f t="shared" si="3"/>
        <v>34.700000000000003</v>
      </c>
      <c r="Z13" s="176">
        <v>294.44</v>
      </c>
      <c r="AA13" s="177"/>
      <c r="AB13" s="177"/>
      <c r="AC13" s="177"/>
      <c r="AD13" s="177"/>
      <c r="AE13" s="177"/>
      <c r="AF13" s="177"/>
      <c r="AK13" s="176">
        <v>31</v>
      </c>
      <c r="AL13" s="176" t="s">
        <v>12457</v>
      </c>
      <c r="AM13" s="176" t="s">
        <v>16053</v>
      </c>
      <c r="AN13" s="176">
        <v>4.4400000000000004E-3</v>
      </c>
      <c r="AO13" s="219">
        <f>AVERAGEIFS(Ashtyn_working!R$3:R$944,Ashtyn_working!$H$3:$H$944,$AL13,Ashtyn_working!$I$3:$I$944,$AM13)</f>
        <v>7.9834297872340452</v>
      </c>
      <c r="AP13" s="219" cm="1">
        <f t="array" ref="AP13">IFERROR(_xlfn.STDEV.S(_xlfn._xlws.FILTER(Ashtyn_working!R$3:R$944, (Ashtyn_working!$H$3:$H$944=$AL13) * (Ashtyn_working!$I$3:$I$944=$AM13))) / SQRT(COUNTIFS(Ashtyn_working!$H$3:$H$944, $AL13, Ashtyn_working!$I$3:$I$944, $AM13)), "N/A")</f>
        <v>6.7630085040050313E-3</v>
      </c>
      <c r="AQ13" s="219">
        <f>AVERAGEIFS(Ashtyn_working!T$3:T$944,Ashtyn_working!$H$3:$H$944,$AL13,Ashtyn_working!$I$3:$I$944,$AM13)</f>
        <v>31.017021276595745</v>
      </c>
      <c r="AR13" s="219" cm="1">
        <f t="array" ref="AR13">IFERROR(_xlfn.STDEV.S(_xlfn._xlws.FILTER(Ashtyn_working!T$3:T$944, (Ashtyn_working!$H$3:$H$944=$AL13) * (Ashtyn_working!$I$3:$I$944=$AM13))) / SQRT(COUNTIFS(Ashtyn_working!$H$3:$H$944, $AL13, Ashtyn_working!$I$3:$I$944, $AM13)), "N/A")</f>
        <v>3.6135393144360678E-2</v>
      </c>
      <c r="AS13">
        <f>AVERAGEIFS(Ashtyn_working!V$3:V$944,Ashtyn_working!$H$3:$H$944,$AL13,Ashtyn_working!$I$3:$I$944,$AM13)</f>
        <v>7.0969680851063845</v>
      </c>
      <c r="AT13" cm="1">
        <f t="array" ref="AT13">IFERROR(_xlfn.STDEV.S(_xlfn._xlws.FILTER(Ashtyn_working!V$3:V$944, (Ashtyn_working!$H$3:$H$944=$AL13) * (Ashtyn_working!$I$3:$I$944=$AM13))) / SQRT(COUNTIFS(Ashtyn_working!$H$3:$H$944, $AL13, Ashtyn_working!$I$3:$I$944, $AM13)), "N/A")</f>
        <v>6.4631290086332657E-2</v>
      </c>
      <c r="AU13" s="219">
        <f>AVERAGEIFS(Ashtyn_working!X$3:X$944,Ashtyn_working!$H$3:$H$944,$AL13,Ashtyn_working!$I$3:$I$944,$AM13)</f>
        <v>36.541497326203185</v>
      </c>
      <c r="AV13" s="219" cm="1">
        <f t="array" ref="AV13">IFERROR(_xlfn.STDEV.S(_xlfn._xlws.FILTER(Ashtyn_working!X$3:X$944, (Ashtyn_working!$H$3:$H$944=$AL13) * (Ashtyn_working!$I$3:$I$944=$AM13))) / SQRT(COUNTIFS(Ashtyn_working!$H$3:$H$944, $AL13, Ashtyn_working!$I$3:$I$944, $AM13)), "N/A")</f>
        <v>6.7667909047037844E-2</v>
      </c>
      <c r="AW13" s="219">
        <f>AVERAGEIFS(Ashtyn_working!Z$3:Z$944,Ashtyn_working!$H$3:$H$944,$AL13,Ashtyn_working!$I$3:$I$944,$AM13)</f>
        <v>255.20605</v>
      </c>
      <c r="AX13" s="219" cm="1">
        <f t="array" ref="AX13">IFERROR(_xlfn.STDEV.S(_xlfn._xlws.FILTER(Ashtyn_working!Z$3:Z$944, (Ashtyn_working!$H$3:$H$944=$AL13) * (Ashtyn_working!$I$3:$I$944=$AM13))) / SQRT(COUNTIFS(Ashtyn_working!$H$3:$H$944, $AL13, Ashtyn_working!$I$3:$I$944, $AM13)), "N/A")</f>
        <v>8.7255566275914074</v>
      </c>
      <c r="AY13" s="219">
        <f>AVERAGEIFS(Ashtyn_working!AB$3:AB$944,Ashtyn_working!$H$3:$H$944,$AL13,Ashtyn_working!$I$3:$I$944,$AM13)</f>
        <v>2195.2441176470588</v>
      </c>
      <c r="AZ13" s="219" cm="1">
        <f t="array" ref="AZ13">IFERROR(_xlfn.STDEV.S(_xlfn._xlws.FILTER(Ashtyn_working!AB$3:AB$944, (Ashtyn_working!$H$3:$H$944=$AL13) * (Ashtyn_working!$I$3:$I$944=$AM13))) / SQRT(COUNTIFS(Ashtyn_working!$H$3:$H$944, $AL13, Ashtyn_working!$I$3:$I$944, $AM13)), "N/A")</f>
        <v>5.7649573429020533</v>
      </c>
      <c r="BA13" s="219">
        <f>AVERAGEIFS(Ashtyn_working!AE$3:AE$944,Ashtyn_working!$H$3:$H$944,$AL13,Ashtyn_working!$I$3:$I$944,$AM13)</f>
        <v>742.7538461538461</v>
      </c>
      <c r="BB13" s="219" cm="1">
        <f t="array" ref="BB13">IFERROR(_xlfn.STDEV.S(_xlfn._xlws.FILTER(Ashtyn_working!AE$3:AE$944, (Ashtyn_working!$H$3:$H$944=$AL13) * (Ashtyn_working!$I$3:$I$944=$AM13))) / SQRT(COUNTIFS(Ashtyn_working!$H$3:$H$944, $AL13, Ashtyn_working!$I$3:$I$944, $AM13)), "N/A")</f>
        <v>10.755452441835613</v>
      </c>
      <c r="BC13" s="219">
        <f>AVERAGEIFS(Ashtyn_working!AF$3:AF$944,Ashtyn_working!$H$3:$H$944,$AL13,Ashtyn_working!$I$3:$I$944,$AM13)</f>
        <v>1778.8692307692311</v>
      </c>
      <c r="BD13" s="219" cm="1">
        <f t="array" ref="BD13">IFERROR(_xlfn.STDEV.S(_xlfn._xlws.FILTER(Ashtyn_working!AF$3:AF$944, (Ashtyn_working!$H$3:$H$944=$AL13) * (Ashtyn_working!$I$3:$I$944=$AM13))) / SQRT(COUNTIFS(Ashtyn_working!$H$3:$H$944, $AL13, Ashtyn_working!$I$3:$I$944, $AM13)), "N/A")</f>
        <v>4.3462743732352376</v>
      </c>
    </row>
    <row r="14" spans="1:56" ht="16" x14ac:dyDescent="0.2">
      <c r="E14" s="282">
        <v>42569</v>
      </c>
      <c r="F14" s="177"/>
      <c r="G14" s="176">
        <v>27</v>
      </c>
      <c r="H14" s="176" t="s">
        <v>12457</v>
      </c>
      <c r="I14" s="176" t="s">
        <v>12422</v>
      </c>
      <c r="J14" s="176">
        <v>7.98</v>
      </c>
      <c r="K14" s="176">
        <v>27.2</v>
      </c>
      <c r="L14" s="176">
        <v>7.29</v>
      </c>
      <c r="M14" s="176">
        <v>37.4</v>
      </c>
      <c r="N14" s="177"/>
      <c r="O14" s="177"/>
      <c r="P14" s="177"/>
      <c r="Q14" s="177"/>
      <c r="R14">
        <f t="shared" si="0"/>
        <v>7.98</v>
      </c>
      <c r="T14">
        <f t="shared" si="1"/>
        <v>27.2</v>
      </c>
      <c r="V14">
        <f t="shared" si="2"/>
        <v>7.29</v>
      </c>
      <c r="X14">
        <f t="shared" si="3"/>
        <v>37.4</v>
      </c>
      <c r="Z14" s="177"/>
      <c r="AA14" s="177"/>
      <c r="AB14" s="177"/>
      <c r="AC14" s="177"/>
      <c r="AD14" s="177"/>
      <c r="AE14" s="177"/>
      <c r="AF14" s="177"/>
      <c r="AK14" s="176">
        <v>31</v>
      </c>
      <c r="AL14" s="176" t="s">
        <v>12457</v>
      </c>
      <c r="AM14" s="176" t="s">
        <v>16053</v>
      </c>
      <c r="AN14" s="176">
        <v>1.2700000000000001E-3</v>
      </c>
      <c r="AO14" s="219">
        <f>AVERAGEIFS(Ashtyn_working!R$3:R$944,Ashtyn_working!$H$3:$H$944,$AL14,Ashtyn_working!$I$3:$I$944,$AM14)</f>
        <v>7.9834297872340452</v>
      </c>
      <c r="AP14" s="219" cm="1">
        <f t="array" ref="AP14">IFERROR(_xlfn.STDEV.S(_xlfn._xlws.FILTER(Ashtyn_working!R$3:R$944, (Ashtyn_working!$H$3:$H$944=$AL14) * (Ashtyn_working!$I$3:$I$944=$AM14))) / SQRT(COUNTIFS(Ashtyn_working!$H$3:$H$944, $AL14, Ashtyn_working!$I$3:$I$944, $AM14)), "N/A")</f>
        <v>6.7630085040050313E-3</v>
      </c>
      <c r="AQ14" s="219">
        <f>AVERAGEIFS(Ashtyn_working!T$3:T$944,Ashtyn_working!$H$3:$H$944,$AL14,Ashtyn_working!$I$3:$I$944,$AM14)</f>
        <v>31.017021276595745</v>
      </c>
      <c r="AR14" s="219" cm="1">
        <f t="array" ref="AR14">IFERROR(_xlfn.STDEV.S(_xlfn._xlws.FILTER(Ashtyn_working!T$3:T$944, (Ashtyn_working!$H$3:$H$944=$AL14) * (Ashtyn_working!$I$3:$I$944=$AM14))) / SQRT(COUNTIFS(Ashtyn_working!$H$3:$H$944, $AL14, Ashtyn_working!$I$3:$I$944, $AM14)), "N/A")</f>
        <v>3.6135393144360678E-2</v>
      </c>
      <c r="AS14">
        <f>AVERAGEIFS(Ashtyn_working!V$3:V$944,Ashtyn_working!$H$3:$H$944,$AL14,Ashtyn_working!$I$3:$I$944,$AM14)</f>
        <v>7.0969680851063845</v>
      </c>
      <c r="AT14" cm="1">
        <f t="array" ref="AT14">IFERROR(_xlfn.STDEV.S(_xlfn._xlws.FILTER(Ashtyn_working!V$3:V$944, (Ashtyn_working!$H$3:$H$944=$AL14) * (Ashtyn_working!$I$3:$I$944=$AM14))) / SQRT(COUNTIFS(Ashtyn_working!$H$3:$H$944, $AL14, Ashtyn_working!$I$3:$I$944, $AM14)), "N/A")</f>
        <v>6.4631290086332657E-2</v>
      </c>
      <c r="AU14" s="219">
        <f>AVERAGEIFS(Ashtyn_working!X$3:X$944,Ashtyn_working!$H$3:$H$944,$AL14,Ashtyn_working!$I$3:$I$944,$AM14)</f>
        <v>36.541497326203185</v>
      </c>
      <c r="AV14" s="219" cm="1">
        <f t="array" ref="AV14">IFERROR(_xlfn.STDEV.S(_xlfn._xlws.FILTER(Ashtyn_working!X$3:X$944, (Ashtyn_working!$H$3:$H$944=$AL14) * (Ashtyn_working!$I$3:$I$944=$AM14))) / SQRT(COUNTIFS(Ashtyn_working!$H$3:$H$944, $AL14, Ashtyn_working!$I$3:$I$944, $AM14)), "N/A")</f>
        <v>6.7667909047037844E-2</v>
      </c>
      <c r="AW14" s="219">
        <f>AVERAGEIFS(Ashtyn_working!Z$3:Z$944,Ashtyn_working!$H$3:$H$944,$AL14,Ashtyn_working!$I$3:$I$944,$AM14)</f>
        <v>255.20605</v>
      </c>
      <c r="AX14" s="219" cm="1">
        <f t="array" ref="AX14">IFERROR(_xlfn.STDEV.S(_xlfn._xlws.FILTER(Ashtyn_working!Z$3:Z$944, (Ashtyn_working!$H$3:$H$944=$AL14) * (Ashtyn_working!$I$3:$I$944=$AM14))) / SQRT(COUNTIFS(Ashtyn_working!$H$3:$H$944, $AL14, Ashtyn_working!$I$3:$I$944, $AM14)), "N/A")</f>
        <v>8.7255566275914074</v>
      </c>
      <c r="AY14" s="219">
        <f>AVERAGEIFS(Ashtyn_working!AB$3:AB$944,Ashtyn_working!$H$3:$H$944,$AL14,Ashtyn_working!$I$3:$I$944,$AM14)</f>
        <v>2195.2441176470588</v>
      </c>
      <c r="AZ14" s="219" cm="1">
        <f t="array" ref="AZ14">IFERROR(_xlfn.STDEV.S(_xlfn._xlws.FILTER(Ashtyn_working!AB$3:AB$944, (Ashtyn_working!$H$3:$H$944=$AL14) * (Ashtyn_working!$I$3:$I$944=$AM14))) / SQRT(COUNTIFS(Ashtyn_working!$H$3:$H$944, $AL14, Ashtyn_working!$I$3:$I$944, $AM14)), "N/A")</f>
        <v>5.7649573429020533</v>
      </c>
      <c r="BA14" s="219">
        <f>AVERAGEIFS(Ashtyn_working!AE$3:AE$944,Ashtyn_working!$H$3:$H$944,$AL14,Ashtyn_working!$I$3:$I$944,$AM14)</f>
        <v>742.7538461538461</v>
      </c>
      <c r="BB14" s="219" cm="1">
        <f t="array" ref="BB14">IFERROR(_xlfn.STDEV.S(_xlfn._xlws.FILTER(Ashtyn_working!AE$3:AE$944, (Ashtyn_working!$H$3:$H$944=$AL14) * (Ashtyn_working!$I$3:$I$944=$AM14))) / SQRT(COUNTIFS(Ashtyn_working!$H$3:$H$944, $AL14, Ashtyn_working!$I$3:$I$944, $AM14)), "N/A")</f>
        <v>10.755452441835613</v>
      </c>
      <c r="BC14" s="219">
        <f>AVERAGEIFS(Ashtyn_working!AF$3:AF$944,Ashtyn_working!$H$3:$H$944,$AL14,Ashtyn_working!$I$3:$I$944,$AM14)</f>
        <v>1778.8692307692311</v>
      </c>
      <c r="BD14" s="219" cm="1">
        <f t="array" ref="BD14">IFERROR(_xlfn.STDEV.S(_xlfn._xlws.FILTER(Ashtyn_working!AF$3:AF$944, (Ashtyn_working!$H$3:$H$944=$AL14) * (Ashtyn_working!$I$3:$I$944=$AM14))) / SQRT(COUNTIFS(Ashtyn_working!$H$3:$H$944, $AL14, Ashtyn_working!$I$3:$I$944, $AM14)), "N/A")</f>
        <v>4.3462743732352376</v>
      </c>
    </row>
    <row r="15" spans="1:56" ht="16" x14ac:dyDescent="0.2">
      <c r="E15" s="282">
        <v>42569</v>
      </c>
      <c r="F15" s="177"/>
      <c r="G15" s="176">
        <v>27</v>
      </c>
      <c r="H15" s="176" t="s">
        <v>16051</v>
      </c>
      <c r="I15" s="176" t="s">
        <v>16051</v>
      </c>
      <c r="J15" s="176">
        <v>7.6440000000000001</v>
      </c>
      <c r="K15" s="176">
        <v>27.3</v>
      </c>
      <c r="L15" s="176">
        <v>7.22</v>
      </c>
      <c r="M15" s="176">
        <v>36.5</v>
      </c>
      <c r="N15" s="177"/>
      <c r="O15" s="177"/>
      <c r="P15" s="177"/>
      <c r="Q15" s="177"/>
      <c r="R15">
        <f t="shared" si="0"/>
        <v>7.6440000000000001</v>
      </c>
      <c r="T15">
        <f t="shared" si="1"/>
        <v>27.3</v>
      </c>
      <c r="V15">
        <f t="shared" si="2"/>
        <v>7.22</v>
      </c>
      <c r="X15">
        <f t="shared" si="3"/>
        <v>36.5</v>
      </c>
      <c r="Z15" s="177"/>
      <c r="AA15" s="177"/>
      <c r="AB15" s="177"/>
      <c r="AC15" s="177"/>
      <c r="AD15" s="177"/>
      <c r="AE15" s="177"/>
      <c r="AF15" s="177"/>
      <c r="AK15" s="176">
        <v>31</v>
      </c>
      <c r="AL15" s="176" t="s">
        <v>12457</v>
      </c>
      <c r="AM15" s="176" t="s">
        <v>16053</v>
      </c>
      <c r="AN15" s="176">
        <v>3.5200000000000001E-3</v>
      </c>
      <c r="AO15" s="219">
        <f>AVERAGEIFS(Ashtyn_working!R$3:R$944,Ashtyn_working!$H$3:$H$944,$AL15,Ashtyn_working!$I$3:$I$944,$AM15)</f>
        <v>7.9834297872340452</v>
      </c>
      <c r="AP15" s="219" cm="1">
        <f t="array" ref="AP15">IFERROR(_xlfn.STDEV.S(_xlfn._xlws.FILTER(Ashtyn_working!R$3:R$944, (Ashtyn_working!$H$3:$H$944=$AL15) * (Ashtyn_working!$I$3:$I$944=$AM15))) / SQRT(COUNTIFS(Ashtyn_working!$H$3:$H$944, $AL15, Ashtyn_working!$I$3:$I$944, $AM15)), "N/A")</f>
        <v>6.7630085040050313E-3</v>
      </c>
      <c r="AQ15" s="219">
        <f>AVERAGEIFS(Ashtyn_working!T$3:T$944,Ashtyn_working!$H$3:$H$944,$AL15,Ashtyn_working!$I$3:$I$944,$AM15)</f>
        <v>31.017021276595745</v>
      </c>
      <c r="AR15" s="219" cm="1">
        <f t="array" ref="AR15">IFERROR(_xlfn.STDEV.S(_xlfn._xlws.FILTER(Ashtyn_working!T$3:T$944, (Ashtyn_working!$H$3:$H$944=$AL15) * (Ashtyn_working!$I$3:$I$944=$AM15))) / SQRT(COUNTIFS(Ashtyn_working!$H$3:$H$944, $AL15, Ashtyn_working!$I$3:$I$944, $AM15)), "N/A")</f>
        <v>3.6135393144360678E-2</v>
      </c>
      <c r="AS15">
        <f>AVERAGEIFS(Ashtyn_working!V$3:V$944,Ashtyn_working!$H$3:$H$944,$AL15,Ashtyn_working!$I$3:$I$944,$AM15)</f>
        <v>7.0969680851063845</v>
      </c>
      <c r="AT15" cm="1">
        <f t="array" ref="AT15">IFERROR(_xlfn.STDEV.S(_xlfn._xlws.FILTER(Ashtyn_working!V$3:V$944, (Ashtyn_working!$H$3:$H$944=$AL15) * (Ashtyn_working!$I$3:$I$944=$AM15))) / SQRT(COUNTIFS(Ashtyn_working!$H$3:$H$944, $AL15, Ashtyn_working!$I$3:$I$944, $AM15)), "N/A")</f>
        <v>6.4631290086332657E-2</v>
      </c>
      <c r="AU15" s="219">
        <f>AVERAGEIFS(Ashtyn_working!X$3:X$944,Ashtyn_working!$H$3:$H$944,$AL15,Ashtyn_working!$I$3:$I$944,$AM15)</f>
        <v>36.541497326203185</v>
      </c>
      <c r="AV15" s="219" cm="1">
        <f t="array" ref="AV15">IFERROR(_xlfn.STDEV.S(_xlfn._xlws.FILTER(Ashtyn_working!X$3:X$944, (Ashtyn_working!$H$3:$H$944=$AL15) * (Ashtyn_working!$I$3:$I$944=$AM15))) / SQRT(COUNTIFS(Ashtyn_working!$H$3:$H$944, $AL15, Ashtyn_working!$I$3:$I$944, $AM15)), "N/A")</f>
        <v>6.7667909047037844E-2</v>
      </c>
      <c r="AW15" s="219">
        <f>AVERAGEIFS(Ashtyn_working!Z$3:Z$944,Ashtyn_working!$H$3:$H$944,$AL15,Ashtyn_working!$I$3:$I$944,$AM15)</f>
        <v>255.20605</v>
      </c>
      <c r="AX15" s="219" cm="1">
        <f t="array" ref="AX15">IFERROR(_xlfn.STDEV.S(_xlfn._xlws.FILTER(Ashtyn_working!Z$3:Z$944, (Ashtyn_working!$H$3:$H$944=$AL15) * (Ashtyn_working!$I$3:$I$944=$AM15))) / SQRT(COUNTIFS(Ashtyn_working!$H$3:$H$944, $AL15, Ashtyn_working!$I$3:$I$944, $AM15)), "N/A")</f>
        <v>8.7255566275914074</v>
      </c>
      <c r="AY15" s="219">
        <f>AVERAGEIFS(Ashtyn_working!AB$3:AB$944,Ashtyn_working!$H$3:$H$944,$AL15,Ashtyn_working!$I$3:$I$944,$AM15)</f>
        <v>2195.2441176470588</v>
      </c>
      <c r="AZ15" s="219" cm="1">
        <f t="array" ref="AZ15">IFERROR(_xlfn.STDEV.S(_xlfn._xlws.FILTER(Ashtyn_working!AB$3:AB$944, (Ashtyn_working!$H$3:$H$944=$AL15) * (Ashtyn_working!$I$3:$I$944=$AM15))) / SQRT(COUNTIFS(Ashtyn_working!$H$3:$H$944, $AL15, Ashtyn_working!$I$3:$I$944, $AM15)), "N/A")</f>
        <v>5.7649573429020533</v>
      </c>
      <c r="BA15" s="219">
        <f>AVERAGEIFS(Ashtyn_working!AE$3:AE$944,Ashtyn_working!$H$3:$H$944,$AL15,Ashtyn_working!$I$3:$I$944,$AM15)</f>
        <v>742.7538461538461</v>
      </c>
      <c r="BB15" s="219" cm="1">
        <f t="array" ref="BB15">IFERROR(_xlfn.STDEV.S(_xlfn._xlws.FILTER(Ashtyn_working!AE$3:AE$944, (Ashtyn_working!$H$3:$H$944=$AL15) * (Ashtyn_working!$I$3:$I$944=$AM15))) / SQRT(COUNTIFS(Ashtyn_working!$H$3:$H$944, $AL15, Ashtyn_working!$I$3:$I$944, $AM15)), "N/A")</f>
        <v>10.755452441835613</v>
      </c>
      <c r="BC15" s="219">
        <f>AVERAGEIFS(Ashtyn_working!AF$3:AF$944,Ashtyn_working!$H$3:$H$944,$AL15,Ashtyn_working!$I$3:$I$944,$AM15)</f>
        <v>1778.8692307692311</v>
      </c>
      <c r="BD15" s="219" cm="1">
        <f t="array" ref="BD15">IFERROR(_xlfn.STDEV.S(_xlfn._xlws.FILTER(Ashtyn_working!AF$3:AF$944, (Ashtyn_working!$H$3:$H$944=$AL15) * (Ashtyn_working!$I$3:$I$944=$AM15))) / SQRT(COUNTIFS(Ashtyn_working!$H$3:$H$944, $AL15, Ashtyn_working!$I$3:$I$944, $AM15)), "N/A")</f>
        <v>4.3462743732352376</v>
      </c>
    </row>
    <row r="16" spans="1:56" ht="16" x14ac:dyDescent="0.2">
      <c r="E16" s="282">
        <v>42569</v>
      </c>
      <c r="F16" s="177"/>
      <c r="G16" s="176">
        <v>27</v>
      </c>
      <c r="H16" s="176" t="s">
        <v>16051</v>
      </c>
      <c r="I16" s="176" t="s">
        <v>16051</v>
      </c>
      <c r="J16" s="176">
        <v>7.6180000000000003</v>
      </c>
      <c r="K16" s="176">
        <v>27.3</v>
      </c>
      <c r="L16" s="176">
        <v>7.33</v>
      </c>
      <c r="M16" s="176">
        <v>36.4</v>
      </c>
      <c r="N16" s="177"/>
      <c r="O16" s="177"/>
      <c r="P16" s="177"/>
      <c r="Q16" s="177"/>
      <c r="R16">
        <f t="shared" si="0"/>
        <v>7.6180000000000003</v>
      </c>
      <c r="T16">
        <f t="shared" si="1"/>
        <v>27.3</v>
      </c>
      <c r="V16">
        <f t="shared" si="2"/>
        <v>7.33</v>
      </c>
      <c r="X16">
        <f t="shared" si="3"/>
        <v>36.4</v>
      </c>
      <c r="Z16" s="177"/>
      <c r="AA16" s="177"/>
      <c r="AB16" s="177"/>
      <c r="AC16" s="177"/>
      <c r="AD16" s="177"/>
      <c r="AE16" s="177"/>
      <c r="AF16" s="177"/>
      <c r="AK16" s="176">
        <v>31</v>
      </c>
      <c r="AL16" s="176" t="s">
        <v>12457</v>
      </c>
      <c r="AM16" s="176" t="s">
        <v>16053</v>
      </c>
      <c r="AN16" s="176">
        <v>1.39E-3</v>
      </c>
      <c r="AO16" s="219">
        <f>AVERAGEIFS(Ashtyn_working!R$3:R$944,Ashtyn_working!$H$3:$H$944,$AL16,Ashtyn_working!$I$3:$I$944,$AM16)</f>
        <v>7.9834297872340452</v>
      </c>
      <c r="AP16" s="219" cm="1">
        <f t="array" ref="AP16">IFERROR(_xlfn.STDEV.S(_xlfn._xlws.FILTER(Ashtyn_working!R$3:R$944, (Ashtyn_working!$H$3:$H$944=$AL16) * (Ashtyn_working!$I$3:$I$944=$AM16))) / SQRT(COUNTIFS(Ashtyn_working!$H$3:$H$944, $AL16, Ashtyn_working!$I$3:$I$944, $AM16)), "N/A")</f>
        <v>6.7630085040050313E-3</v>
      </c>
      <c r="AQ16" s="219">
        <f>AVERAGEIFS(Ashtyn_working!T$3:T$944,Ashtyn_working!$H$3:$H$944,$AL16,Ashtyn_working!$I$3:$I$944,$AM16)</f>
        <v>31.017021276595745</v>
      </c>
      <c r="AR16" s="219" cm="1">
        <f t="array" ref="AR16">IFERROR(_xlfn.STDEV.S(_xlfn._xlws.FILTER(Ashtyn_working!T$3:T$944, (Ashtyn_working!$H$3:$H$944=$AL16) * (Ashtyn_working!$I$3:$I$944=$AM16))) / SQRT(COUNTIFS(Ashtyn_working!$H$3:$H$944, $AL16, Ashtyn_working!$I$3:$I$944, $AM16)), "N/A")</f>
        <v>3.6135393144360678E-2</v>
      </c>
      <c r="AS16">
        <f>AVERAGEIFS(Ashtyn_working!V$3:V$944,Ashtyn_working!$H$3:$H$944,$AL16,Ashtyn_working!$I$3:$I$944,$AM16)</f>
        <v>7.0969680851063845</v>
      </c>
      <c r="AT16" cm="1">
        <f t="array" ref="AT16">IFERROR(_xlfn.STDEV.S(_xlfn._xlws.FILTER(Ashtyn_working!V$3:V$944, (Ashtyn_working!$H$3:$H$944=$AL16) * (Ashtyn_working!$I$3:$I$944=$AM16))) / SQRT(COUNTIFS(Ashtyn_working!$H$3:$H$944, $AL16, Ashtyn_working!$I$3:$I$944, $AM16)), "N/A")</f>
        <v>6.4631290086332657E-2</v>
      </c>
      <c r="AU16" s="219">
        <f>AVERAGEIFS(Ashtyn_working!X$3:X$944,Ashtyn_working!$H$3:$H$944,$AL16,Ashtyn_working!$I$3:$I$944,$AM16)</f>
        <v>36.541497326203185</v>
      </c>
      <c r="AV16" s="219" cm="1">
        <f t="array" ref="AV16">IFERROR(_xlfn.STDEV.S(_xlfn._xlws.FILTER(Ashtyn_working!X$3:X$944, (Ashtyn_working!$H$3:$H$944=$AL16) * (Ashtyn_working!$I$3:$I$944=$AM16))) / SQRT(COUNTIFS(Ashtyn_working!$H$3:$H$944, $AL16, Ashtyn_working!$I$3:$I$944, $AM16)), "N/A")</f>
        <v>6.7667909047037844E-2</v>
      </c>
      <c r="AW16" s="219">
        <f>AVERAGEIFS(Ashtyn_working!Z$3:Z$944,Ashtyn_working!$H$3:$H$944,$AL16,Ashtyn_working!$I$3:$I$944,$AM16)</f>
        <v>255.20605</v>
      </c>
      <c r="AX16" s="219" cm="1">
        <f t="array" ref="AX16">IFERROR(_xlfn.STDEV.S(_xlfn._xlws.FILTER(Ashtyn_working!Z$3:Z$944, (Ashtyn_working!$H$3:$H$944=$AL16) * (Ashtyn_working!$I$3:$I$944=$AM16))) / SQRT(COUNTIFS(Ashtyn_working!$H$3:$H$944, $AL16, Ashtyn_working!$I$3:$I$944, $AM16)), "N/A")</f>
        <v>8.7255566275914074</v>
      </c>
      <c r="AY16" s="219">
        <f>AVERAGEIFS(Ashtyn_working!AB$3:AB$944,Ashtyn_working!$H$3:$H$944,$AL16,Ashtyn_working!$I$3:$I$944,$AM16)</f>
        <v>2195.2441176470588</v>
      </c>
      <c r="AZ16" s="219" cm="1">
        <f t="array" ref="AZ16">IFERROR(_xlfn.STDEV.S(_xlfn._xlws.FILTER(Ashtyn_working!AB$3:AB$944, (Ashtyn_working!$H$3:$H$944=$AL16) * (Ashtyn_working!$I$3:$I$944=$AM16))) / SQRT(COUNTIFS(Ashtyn_working!$H$3:$H$944, $AL16, Ashtyn_working!$I$3:$I$944, $AM16)), "N/A")</f>
        <v>5.7649573429020533</v>
      </c>
      <c r="BA16" s="219">
        <f>AVERAGEIFS(Ashtyn_working!AE$3:AE$944,Ashtyn_working!$H$3:$H$944,$AL16,Ashtyn_working!$I$3:$I$944,$AM16)</f>
        <v>742.7538461538461</v>
      </c>
      <c r="BB16" s="219" cm="1">
        <f t="array" ref="BB16">IFERROR(_xlfn.STDEV.S(_xlfn._xlws.FILTER(Ashtyn_working!AE$3:AE$944, (Ashtyn_working!$H$3:$H$944=$AL16) * (Ashtyn_working!$I$3:$I$944=$AM16))) / SQRT(COUNTIFS(Ashtyn_working!$H$3:$H$944, $AL16, Ashtyn_working!$I$3:$I$944, $AM16)), "N/A")</f>
        <v>10.755452441835613</v>
      </c>
      <c r="BC16" s="219">
        <f>AVERAGEIFS(Ashtyn_working!AF$3:AF$944,Ashtyn_working!$H$3:$H$944,$AL16,Ashtyn_working!$I$3:$I$944,$AM16)</f>
        <v>1778.8692307692311</v>
      </c>
      <c r="BD16" s="219" cm="1">
        <f t="array" ref="BD16">IFERROR(_xlfn.STDEV.S(_xlfn._xlws.FILTER(Ashtyn_working!AF$3:AF$944, (Ashtyn_working!$H$3:$H$944=$AL16) * (Ashtyn_working!$I$3:$I$944=$AM16))) / SQRT(COUNTIFS(Ashtyn_working!$H$3:$H$944, $AL16, Ashtyn_working!$I$3:$I$944, $AM16)), "N/A")</f>
        <v>4.3462743732352376</v>
      </c>
    </row>
    <row r="17" spans="5:56" ht="16" x14ac:dyDescent="0.2">
      <c r="E17" s="282">
        <v>42569</v>
      </c>
      <c r="F17" s="177"/>
      <c r="G17" s="176">
        <v>27</v>
      </c>
      <c r="H17" s="176" t="s">
        <v>12457</v>
      </c>
      <c r="I17" s="176" t="s">
        <v>12422</v>
      </c>
      <c r="J17" s="176">
        <v>7.984</v>
      </c>
      <c r="K17" s="176">
        <v>27.2</v>
      </c>
      <c r="L17" s="176">
        <v>7.71</v>
      </c>
      <c r="M17" s="176">
        <v>37.5</v>
      </c>
      <c r="N17" s="177"/>
      <c r="O17" s="177"/>
      <c r="P17" s="177"/>
      <c r="Q17" s="177"/>
      <c r="R17">
        <f t="shared" si="0"/>
        <v>7.984</v>
      </c>
      <c r="T17">
        <f t="shared" si="1"/>
        <v>27.2</v>
      </c>
      <c r="V17">
        <f t="shared" si="2"/>
        <v>7.71</v>
      </c>
      <c r="X17">
        <f t="shared" si="3"/>
        <v>37.5</v>
      </c>
      <c r="Z17" s="176">
        <v>457.89</v>
      </c>
      <c r="AA17" s="177"/>
      <c r="AB17" s="177"/>
      <c r="AC17" s="177"/>
      <c r="AD17" s="177"/>
      <c r="AE17" s="177"/>
      <c r="AF17" s="177"/>
      <c r="AK17" s="176">
        <v>31</v>
      </c>
      <c r="AL17" s="176" t="s">
        <v>16051</v>
      </c>
      <c r="AM17" s="176" t="s">
        <v>12804</v>
      </c>
      <c r="AN17" s="176">
        <v>5.6999999999999998E-4</v>
      </c>
      <c r="AO17" s="219">
        <f>AVERAGEIFS(Ashtyn_working!R$3:R$944,Ashtyn_working!$H$3:$H$944,$AL17,Ashtyn_working!$I$3:$I$944,$AM17)</f>
        <v>7.6752553191489339</v>
      </c>
      <c r="AP17" s="219" cm="1">
        <f t="array" ref="AP17">IFERROR(_xlfn.STDEV.S(_xlfn._xlws.FILTER(Ashtyn_working!R$3:R$944, (Ashtyn_working!$H$3:$H$944=$AL17) * (Ashtyn_working!$I$3:$I$944=$AM17))) / SQRT(COUNTIFS(Ashtyn_working!$H$3:$H$944, $AL17, Ashtyn_working!$I$3:$I$944, $AM17)), "N/A")</f>
        <v>5.76248169834097E-3</v>
      </c>
      <c r="AQ17" s="219">
        <f>AVERAGEIFS(Ashtyn_working!T$3:T$944,Ashtyn_working!$H$3:$H$944,$AL17,Ashtyn_working!$I$3:$I$944,$AM17)</f>
        <v>31.141702127659567</v>
      </c>
      <c r="AR17" s="219" cm="1">
        <f t="array" ref="AR17">IFERROR(_xlfn.STDEV.S(_xlfn._xlws.FILTER(Ashtyn_working!T$3:T$944, (Ashtyn_working!$H$3:$H$944=$AL17) * (Ashtyn_working!$I$3:$I$944=$AM17))) / SQRT(COUNTIFS(Ashtyn_working!$H$3:$H$944, $AL17, Ashtyn_working!$I$3:$I$944, $AM17)), "N/A")</f>
        <v>3.5410285622378794E-2</v>
      </c>
      <c r="AS17">
        <f>AVERAGEIFS(Ashtyn_working!V$3:V$944,Ashtyn_working!$H$3:$H$944,$AL17,Ashtyn_working!$I$3:$I$944,$AM17)</f>
        <v>6.8229437229437275</v>
      </c>
      <c r="AT17" cm="1">
        <f t="array" ref="AT17">IFERROR(_xlfn.STDEV.S(_xlfn._xlws.FILTER(Ashtyn_working!V$3:V$944, (Ashtyn_working!$H$3:$H$944=$AL17) * (Ashtyn_working!$I$3:$I$944=$AM17))) / SQRT(COUNTIFS(Ashtyn_working!$H$3:$H$944, $AL17, Ashtyn_working!$I$3:$I$944, $AM17)), "N/A")</f>
        <v>5.1473747522076181E-2</v>
      </c>
      <c r="AU17" s="219">
        <f>AVERAGEIFS(Ashtyn_working!X$3:X$944,Ashtyn_working!$H$3:$H$944,$AL17,Ashtyn_working!$I$3:$I$944,$AM17)</f>
        <v>36.383333333333361</v>
      </c>
      <c r="AV17" s="219" cm="1">
        <f t="array" ref="AV17">IFERROR(_xlfn.STDEV.S(_xlfn._xlws.FILTER(Ashtyn_working!X$3:X$944, (Ashtyn_working!$H$3:$H$944=$AL17) * (Ashtyn_working!$I$3:$I$944=$AM17))) / SQRT(COUNTIFS(Ashtyn_working!$H$3:$H$944, $AL17, Ashtyn_working!$I$3:$I$944, $AM17)), "N/A")</f>
        <v>5.6242979655051165E-2</v>
      </c>
      <c r="AW17" s="219"/>
      <c r="AX17" s="219"/>
      <c r="AY17" s="219">
        <f>AVERAGEIFS(Ashtyn_working!AB$3:AB$944,Ashtyn_working!$H$3:$H$944,$AL17,Ashtyn_working!$I$3:$I$944,$AM17)</f>
        <v>2190.6303125000004</v>
      </c>
      <c r="AZ17" s="219" cm="1">
        <f t="array" ref="AZ17">IFERROR(_xlfn.STDEV.S(_xlfn._xlws.FILTER(Ashtyn_working!AB$3:AB$944, (Ashtyn_working!$H$3:$H$944=$AL17) * (Ashtyn_working!$I$3:$I$944=$AM17))) / SQRT(COUNTIFS(Ashtyn_working!$H$3:$H$944, $AL17, Ashtyn_working!$I$3:$I$944, $AM17)), "N/A")</f>
        <v>4.3171502297163267</v>
      </c>
      <c r="BA17" s="219">
        <f>AVERAGEIFS(Ashtyn_working!AE$3:AE$944,Ashtyn_working!$H$3:$H$944,$AL17,Ashtyn_working!$I$3:$I$944,$AM17)</f>
        <v>1412.2333333333333</v>
      </c>
      <c r="BB17" s="219" cm="1">
        <f t="array" ref="BB17">IFERROR(_xlfn.STDEV.S(_xlfn._xlws.FILTER(Ashtyn_working!AE$3:AE$944, (Ashtyn_working!$H$3:$H$944=$AL17) * (Ashtyn_working!$I$3:$I$944=$AM17))) / SQRT(COUNTIFS(Ashtyn_working!$H$3:$H$944, $AL17, Ashtyn_working!$I$3:$I$944, $AM17)), "N/A")</f>
        <v>22.619214827942717</v>
      </c>
      <c r="BC17" s="219">
        <f>AVERAGEIFS(Ashtyn_working!AF$3:AF$944,Ashtyn_working!$H$3:$H$944,$AL17,Ashtyn_working!$I$3:$I$944,$AM17)</f>
        <v>1939.8733333333334</v>
      </c>
      <c r="BD17" s="219" cm="1">
        <f t="array" ref="BD17">IFERROR(_xlfn.STDEV.S(_xlfn._xlws.FILTER(Ashtyn_working!AF$3:AF$944, (Ashtyn_working!$H$3:$H$944=$AL17) * (Ashtyn_working!$I$3:$I$944=$AM17))) / SQRT(COUNTIFS(Ashtyn_working!$H$3:$H$944, $AL17, Ashtyn_working!$I$3:$I$944, $AM17)), "N/A")</f>
        <v>4.1537674455721065</v>
      </c>
    </row>
    <row r="18" spans="5:56" ht="16" x14ac:dyDescent="0.2">
      <c r="E18" s="282">
        <v>42569</v>
      </c>
      <c r="F18" s="177"/>
      <c r="G18" s="176">
        <v>27</v>
      </c>
      <c r="H18" s="176" t="s">
        <v>12457</v>
      </c>
      <c r="I18" s="176" t="s">
        <v>12422</v>
      </c>
      <c r="J18" s="176">
        <v>7.9880000000000004</v>
      </c>
      <c r="K18" s="176">
        <v>27.2</v>
      </c>
      <c r="L18" s="176">
        <v>7.34</v>
      </c>
      <c r="M18" s="176">
        <v>37.4</v>
      </c>
      <c r="N18" s="177"/>
      <c r="O18" s="177"/>
      <c r="P18" s="177"/>
      <c r="Q18" s="177"/>
      <c r="R18">
        <f t="shared" si="0"/>
        <v>7.9880000000000004</v>
      </c>
      <c r="T18">
        <f t="shared" si="1"/>
        <v>27.2</v>
      </c>
      <c r="V18">
        <f t="shared" si="2"/>
        <v>7.34</v>
      </c>
      <c r="X18">
        <f t="shared" si="3"/>
        <v>37.4</v>
      </c>
      <c r="Z18" s="177"/>
      <c r="AA18" s="177"/>
      <c r="AB18" s="177"/>
      <c r="AC18" s="177"/>
      <c r="AD18" s="177"/>
      <c r="AE18" s="177"/>
      <c r="AF18" s="177"/>
      <c r="AK18" s="176">
        <v>31</v>
      </c>
      <c r="AL18" s="176" t="s">
        <v>16051</v>
      </c>
      <c r="AM18" s="176" t="s">
        <v>12804</v>
      </c>
      <c r="AN18" s="176">
        <v>2.2599999999999999E-3</v>
      </c>
      <c r="AO18" s="219">
        <f>AVERAGEIFS(Ashtyn_working!R$3:R$944,Ashtyn_working!$H$3:$H$944,$AL18,Ashtyn_working!$I$3:$I$944,$AM18)</f>
        <v>7.6752553191489339</v>
      </c>
      <c r="AP18" s="219" cm="1">
        <f t="array" ref="AP18">IFERROR(_xlfn.STDEV.S(_xlfn._xlws.FILTER(Ashtyn_working!R$3:R$944, (Ashtyn_working!$H$3:$H$944=$AL18) * (Ashtyn_working!$I$3:$I$944=$AM18))) / SQRT(COUNTIFS(Ashtyn_working!$H$3:$H$944, $AL18, Ashtyn_working!$I$3:$I$944, $AM18)), "N/A")</f>
        <v>5.76248169834097E-3</v>
      </c>
      <c r="AQ18" s="219">
        <f>AVERAGEIFS(Ashtyn_working!T$3:T$944,Ashtyn_working!$H$3:$H$944,$AL18,Ashtyn_working!$I$3:$I$944,$AM18)</f>
        <v>31.141702127659567</v>
      </c>
      <c r="AR18" s="219" cm="1">
        <f t="array" ref="AR18">IFERROR(_xlfn.STDEV.S(_xlfn._xlws.FILTER(Ashtyn_working!T$3:T$944, (Ashtyn_working!$H$3:$H$944=$AL18) * (Ashtyn_working!$I$3:$I$944=$AM18))) / SQRT(COUNTIFS(Ashtyn_working!$H$3:$H$944, $AL18, Ashtyn_working!$I$3:$I$944, $AM18)), "N/A")</f>
        <v>3.5410285622378794E-2</v>
      </c>
      <c r="AS18">
        <f>AVERAGEIFS(Ashtyn_working!V$3:V$944,Ashtyn_working!$H$3:$H$944,$AL18,Ashtyn_working!$I$3:$I$944,$AM18)</f>
        <v>6.8229437229437275</v>
      </c>
      <c r="AT18" cm="1">
        <f t="array" ref="AT18">IFERROR(_xlfn.STDEV.S(_xlfn._xlws.FILTER(Ashtyn_working!V$3:V$944, (Ashtyn_working!$H$3:$H$944=$AL18) * (Ashtyn_working!$I$3:$I$944=$AM18))) / SQRT(COUNTIFS(Ashtyn_working!$H$3:$H$944, $AL18, Ashtyn_working!$I$3:$I$944, $AM18)), "N/A")</f>
        <v>5.1473747522076181E-2</v>
      </c>
      <c r="AU18" s="219">
        <f>AVERAGEIFS(Ashtyn_working!X$3:X$944,Ashtyn_working!$H$3:$H$944,$AL18,Ashtyn_working!$I$3:$I$944,$AM18)</f>
        <v>36.383333333333361</v>
      </c>
      <c r="AV18" s="219" cm="1">
        <f t="array" ref="AV18">IFERROR(_xlfn.STDEV.S(_xlfn._xlws.FILTER(Ashtyn_working!X$3:X$944, (Ashtyn_working!$H$3:$H$944=$AL18) * (Ashtyn_working!$I$3:$I$944=$AM18))) / SQRT(COUNTIFS(Ashtyn_working!$H$3:$H$944, $AL18, Ashtyn_working!$I$3:$I$944, $AM18)), "N/A")</f>
        <v>5.6242979655051165E-2</v>
      </c>
      <c r="AW18" s="219"/>
      <c r="AX18" s="219"/>
      <c r="AY18" s="219">
        <f>AVERAGEIFS(Ashtyn_working!AB$3:AB$944,Ashtyn_working!$H$3:$H$944,$AL18,Ashtyn_working!$I$3:$I$944,$AM18)</f>
        <v>2190.6303125000004</v>
      </c>
      <c r="AZ18" s="219" cm="1">
        <f t="array" ref="AZ18">IFERROR(_xlfn.STDEV.S(_xlfn._xlws.FILTER(Ashtyn_working!AB$3:AB$944, (Ashtyn_working!$H$3:$H$944=$AL18) * (Ashtyn_working!$I$3:$I$944=$AM18))) / SQRT(COUNTIFS(Ashtyn_working!$H$3:$H$944, $AL18, Ashtyn_working!$I$3:$I$944, $AM18)), "N/A")</f>
        <v>4.3171502297163267</v>
      </c>
      <c r="BA18" s="219">
        <f>AVERAGEIFS(Ashtyn_working!AE$3:AE$944,Ashtyn_working!$H$3:$H$944,$AL18,Ashtyn_working!$I$3:$I$944,$AM18)</f>
        <v>1412.2333333333333</v>
      </c>
      <c r="BB18" s="219" cm="1">
        <f t="array" ref="BB18">IFERROR(_xlfn.STDEV.S(_xlfn._xlws.FILTER(Ashtyn_working!AE$3:AE$944, (Ashtyn_working!$H$3:$H$944=$AL18) * (Ashtyn_working!$I$3:$I$944=$AM18))) / SQRT(COUNTIFS(Ashtyn_working!$H$3:$H$944, $AL18, Ashtyn_working!$I$3:$I$944, $AM18)), "N/A")</f>
        <v>22.619214827942717</v>
      </c>
      <c r="BC18" s="219">
        <f>AVERAGEIFS(Ashtyn_working!AF$3:AF$944,Ashtyn_working!$H$3:$H$944,$AL18,Ashtyn_working!$I$3:$I$944,$AM18)</f>
        <v>1939.8733333333334</v>
      </c>
      <c r="BD18" s="219" cm="1">
        <f t="array" ref="BD18">IFERROR(_xlfn.STDEV.S(_xlfn._xlws.FILTER(Ashtyn_working!AF$3:AF$944, (Ashtyn_working!$H$3:$H$944=$AL18) * (Ashtyn_working!$I$3:$I$944=$AM18))) / SQRT(COUNTIFS(Ashtyn_working!$H$3:$H$944, $AL18, Ashtyn_working!$I$3:$I$944, $AM18)), "N/A")</f>
        <v>4.1537674455721065</v>
      </c>
    </row>
    <row r="19" spans="5:56" ht="16" x14ac:dyDescent="0.2">
      <c r="E19" s="282">
        <v>42569</v>
      </c>
      <c r="F19" s="177"/>
      <c r="G19" s="176">
        <v>27</v>
      </c>
      <c r="H19" s="176" t="s">
        <v>16051</v>
      </c>
      <c r="I19" s="176" t="s">
        <v>16051</v>
      </c>
      <c r="J19" s="176">
        <v>7.7039999999999997</v>
      </c>
      <c r="K19" s="176">
        <v>27.2</v>
      </c>
      <c r="L19" s="176">
        <v>6.99</v>
      </c>
      <c r="M19" s="176">
        <v>36.1</v>
      </c>
      <c r="N19" s="177"/>
      <c r="O19" s="177"/>
      <c r="P19" s="177"/>
      <c r="Q19" s="177"/>
      <c r="R19">
        <f t="shared" si="0"/>
        <v>7.7039999999999997</v>
      </c>
      <c r="T19">
        <f t="shared" si="1"/>
        <v>27.2</v>
      </c>
      <c r="V19">
        <f t="shared" si="2"/>
        <v>6.99</v>
      </c>
      <c r="X19">
        <f t="shared" si="3"/>
        <v>36.1</v>
      </c>
      <c r="Z19" s="177"/>
      <c r="AA19" s="177"/>
      <c r="AB19" s="177"/>
      <c r="AC19" s="177"/>
      <c r="AD19" s="177"/>
      <c r="AE19" s="177"/>
      <c r="AF19" s="177"/>
      <c r="AK19" s="176">
        <v>31</v>
      </c>
      <c r="AL19" s="176" t="s">
        <v>16051</v>
      </c>
      <c r="AM19" s="176" t="s">
        <v>12804</v>
      </c>
      <c r="AN19" s="176">
        <v>7.2000000000000005E-4</v>
      </c>
      <c r="AO19" s="219">
        <f>AVERAGEIFS(Ashtyn_working!R$3:R$944,Ashtyn_working!$H$3:$H$944,$AL19,Ashtyn_working!$I$3:$I$944,$AM19)</f>
        <v>7.6752553191489339</v>
      </c>
      <c r="AP19" s="219" cm="1">
        <f t="array" ref="AP19">IFERROR(_xlfn.STDEV.S(_xlfn._xlws.FILTER(Ashtyn_working!R$3:R$944, (Ashtyn_working!$H$3:$H$944=$AL19) * (Ashtyn_working!$I$3:$I$944=$AM19))) / SQRT(COUNTIFS(Ashtyn_working!$H$3:$H$944, $AL19, Ashtyn_working!$I$3:$I$944, $AM19)), "N/A")</f>
        <v>5.76248169834097E-3</v>
      </c>
      <c r="AQ19" s="219">
        <f>AVERAGEIFS(Ashtyn_working!T$3:T$944,Ashtyn_working!$H$3:$H$944,$AL19,Ashtyn_working!$I$3:$I$944,$AM19)</f>
        <v>31.141702127659567</v>
      </c>
      <c r="AR19" s="219" cm="1">
        <f t="array" ref="AR19">IFERROR(_xlfn.STDEV.S(_xlfn._xlws.FILTER(Ashtyn_working!T$3:T$944, (Ashtyn_working!$H$3:$H$944=$AL19) * (Ashtyn_working!$I$3:$I$944=$AM19))) / SQRT(COUNTIFS(Ashtyn_working!$H$3:$H$944, $AL19, Ashtyn_working!$I$3:$I$944, $AM19)), "N/A")</f>
        <v>3.5410285622378794E-2</v>
      </c>
      <c r="AS19">
        <f>AVERAGEIFS(Ashtyn_working!V$3:V$944,Ashtyn_working!$H$3:$H$944,$AL19,Ashtyn_working!$I$3:$I$944,$AM19)</f>
        <v>6.8229437229437275</v>
      </c>
      <c r="AT19" cm="1">
        <f t="array" ref="AT19">IFERROR(_xlfn.STDEV.S(_xlfn._xlws.FILTER(Ashtyn_working!V$3:V$944, (Ashtyn_working!$H$3:$H$944=$AL19) * (Ashtyn_working!$I$3:$I$944=$AM19))) / SQRT(COUNTIFS(Ashtyn_working!$H$3:$H$944, $AL19, Ashtyn_working!$I$3:$I$944, $AM19)), "N/A")</f>
        <v>5.1473747522076181E-2</v>
      </c>
      <c r="AU19" s="219">
        <f>AVERAGEIFS(Ashtyn_working!X$3:X$944,Ashtyn_working!$H$3:$H$944,$AL19,Ashtyn_working!$I$3:$I$944,$AM19)</f>
        <v>36.383333333333361</v>
      </c>
      <c r="AV19" s="219" cm="1">
        <f t="array" ref="AV19">IFERROR(_xlfn.STDEV.S(_xlfn._xlws.FILTER(Ashtyn_working!X$3:X$944, (Ashtyn_working!$H$3:$H$944=$AL19) * (Ashtyn_working!$I$3:$I$944=$AM19))) / SQRT(COUNTIFS(Ashtyn_working!$H$3:$H$944, $AL19, Ashtyn_working!$I$3:$I$944, $AM19)), "N/A")</f>
        <v>5.6242979655051165E-2</v>
      </c>
      <c r="AW19" s="219"/>
      <c r="AX19" s="219"/>
      <c r="AY19" s="219">
        <f>AVERAGEIFS(Ashtyn_working!AB$3:AB$944,Ashtyn_working!$H$3:$H$944,$AL19,Ashtyn_working!$I$3:$I$944,$AM19)</f>
        <v>2190.6303125000004</v>
      </c>
      <c r="AZ19" s="219" cm="1">
        <f t="array" ref="AZ19">IFERROR(_xlfn.STDEV.S(_xlfn._xlws.FILTER(Ashtyn_working!AB$3:AB$944, (Ashtyn_working!$H$3:$H$944=$AL19) * (Ashtyn_working!$I$3:$I$944=$AM19))) / SQRT(COUNTIFS(Ashtyn_working!$H$3:$H$944, $AL19, Ashtyn_working!$I$3:$I$944, $AM19)), "N/A")</f>
        <v>4.3171502297163267</v>
      </c>
      <c r="BA19" s="219">
        <f>AVERAGEIFS(Ashtyn_working!AE$3:AE$944,Ashtyn_working!$H$3:$H$944,$AL19,Ashtyn_working!$I$3:$I$944,$AM19)</f>
        <v>1412.2333333333333</v>
      </c>
      <c r="BB19" s="219" cm="1">
        <f t="array" ref="BB19">IFERROR(_xlfn.STDEV.S(_xlfn._xlws.FILTER(Ashtyn_working!AE$3:AE$944, (Ashtyn_working!$H$3:$H$944=$AL19) * (Ashtyn_working!$I$3:$I$944=$AM19))) / SQRT(COUNTIFS(Ashtyn_working!$H$3:$H$944, $AL19, Ashtyn_working!$I$3:$I$944, $AM19)), "N/A")</f>
        <v>22.619214827942717</v>
      </c>
      <c r="BC19" s="219">
        <f>AVERAGEIFS(Ashtyn_working!AF$3:AF$944,Ashtyn_working!$H$3:$H$944,$AL19,Ashtyn_working!$I$3:$I$944,$AM19)</f>
        <v>1939.8733333333334</v>
      </c>
      <c r="BD19" s="219" cm="1">
        <f t="array" ref="BD19">IFERROR(_xlfn.STDEV.S(_xlfn._xlws.FILTER(Ashtyn_working!AF$3:AF$944, (Ashtyn_working!$H$3:$H$944=$AL19) * (Ashtyn_working!$I$3:$I$944=$AM19))) / SQRT(COUNTIFS(Ashtyn_working!$H$3:$H$944, $AL19, Ashtyn_working!$I$3:$I$944, $AM19)), "N/A")</f>
        <v>4.1537674455721065</v>
      </c>
    </row>
    <row r="20" spans="5:56" ht="16" x14ac:dyDescent="0.2">
      <c r="E20" s="282">
        <v>42569</v>
      </c>
      <c r="F20" s="177"/>
      <c r="G20" s="176">
        <v>27</v>
      </c>
      <c r="H20" s="176" t="s">
        <v>12457</v>
      </c>
      <c r="I20" s="176" t="s">
        <v>12422</v>
      </c>
      <c r="J20" s="176">
        <v>7.9950000000000001</v>
      </c>
      <c r="K20" s="176">
        <v>27.2</v>
      </c>
      <c r="L20" s="176">
        <v>7.43</v>
      </c>
      <c r="M20" s="176">
        <v>37.5</v>
      </c>
      <c r="N20" s="177"/>
      <c r="O20" s="177"/>
      <c r="P20" s="177"/>
      <c r="Q20" s="177"/>
      <c r="R20">
        <f t="shared" si="0"/>
        <v>7.9950000000000001</v>
      </c>
      <c r="T20">
        <f t="shared" si="1"/>
        <v>27.2</v>
      </c>
      <c r="V20">
        <f t="shared" si="2"/>
        <v>7.43</v>
      </c>
      <c r="X20">
        <f t="shared" si="3"/>
        <v>37.5</v>
      </c>
      <c r="Z20" s="177"/>
      <c r="AA20" s="177"/>
      <c r="AB20" s="177"/>
      <c r="AC20" s="177"/>
      <c r="AD20" s="177"/>
      <c r="AE20" s="177"/>
      <c r="AF20" s="177"/>
      <c r="AK20" s="176">
        <v>31</v>
      </c>
      <c r="AL20" s="176" t="s">
        <v>16051</v>
      </c>
      <c r="AM20" s="176" t="s">
        <v>12804</v>
      </c>
      <c r="AN20" s="176">
        <v>1.8000000000000001E-4</v>
      </c>
      <c r="AO20" s="219">
        <f>AVERAGEIFS(Ashtyn_working!R$3:R$944,Ashtyn_working!$H$3:$H$944,$AL20,Ashtyn_working!$I$3:$I$944,$AM20)</f>
        <v>7.6752553191489339</v>
      </c>
      <c r="AP20" s="219" cm="1">
        <f t="array" ref="AP20">IFERROR(_xlfn.STDEV.S(_xlfn._xlws.FILTER(Ashtyn_working!R$3:R$944, (Ashtyn_working!$H$3:$H$944=$AL20) * (Ashtyn_working!$I$3:$I$944=$AM20))) / SQRT(COUNTIFS(Ashtyn_working!$H$3:$H$944, $AL20, Ashtyn_working!$I$3:$I$944, $AM20)), "N/A")</f>
        <v>5.76248169834097E-3</v>
      </c>
      <c r="AQ20" s="219">
        <f>AVERAGEIFS(Ashtyn_working!T$3:T$944,Ashtyn_working!$H$3:$H$944,$AL20,Ashtyn_working!$I$3:$I$944,$AM20)</f>
        <v>31.141702127659567</v>
      </c>
      <c r="AR20" s="219" cm="1">
        <f t="array" ref="AR20">IFERROR(_xlfn.STDEV.S(_xlfn._xlws.FILTER(Ashtyn_working!T$3:T$944, (Ashtyn_working!$H$3:$H$944=$AL20) * (Ashtyn_working!$I$3:$I$944=$AM20))) / SQRT(COUNTIFS(Ashtyn_working!$H$3:$H$944, $AL20, Ashtyn_working!$I$3:$I$944, $AM20)), "N/A")</f>
        <v>3.5410285622378794E-2</v>
      </c>
      <c r="AS20">
        <f>AVERAGEIFS(Ashtyn_working!V$3:V$944,Ashtyn_working!$H$3:$H$944,$AL20,Ashtyn_working!$I$3:$I$944,$AM20)</f>
        <v>6.8229437229437275</v>
      </c>
      <c r="AT20" cm="1">
        <f t="array" ref="AT20">IFERROR(_xlfn.STDEV.S(_xlfn._xlws.FILTER(Ashtyn_working!V$3:V$944, (Ashtyn_working!$H$3:$H$944=$AL20) * (Ashtyn_working!$I$3:$I$944=$AM20))) / SQRT(COUNTIFS(Ashtyn_working!$H$3:$H$944, $AL20, Ashtyn_working!$I$3:$I$944, $AM20)), "N/A")</f>
        <v>5.1473747522076181E-2</v>
      </c>
      <c r="AU20" s="219">
        <f>AVERAGEIFS(Ashtyn_working!X$3:X$944,Ashtyn_working!$H$3:$H$944,$AL20,Ashtyn_working!$I$3:$I$944,$AM20)</f>
        <v>36.383333333333361</v>
      </c>
      <c r="AV20" s="219" cm="1">
        <f t="array" ref="AV20">IFERROR(_xlfn.STDEV.S(_xlfn._xlws.FILTER(Ashtyn_working!X$3:X$944, (Ashtyn_working!$H$3:$H$944=$AL20) * (Ashtyn_working!$I$3:$I$944=$AM20))) / SQRT(COUNTIFS(Ashtyn_working!$H$3:$H$944, $AL20, Ashtyn_working!$I$3:$I$944, $AM20)), "N/A")</f>
        <v>5.6242979655051165E-2</v>
      </c>
      <c r="AW20" s="219"/>
      <c r="AX20" s="219"/>
      <c r="AY20" s="219">
        <f>AVERAGEIFS(Ashtyn_working!AB$3:AB$944,Ashtyn_working!$H$3:$H$944,$AL20,Ashtyn_working!$I$3:$I$944,$AM20)</f>
        <v>2190.6303125000004</v>
      </c>
      <c r="AZ20" s="219" cm="1">
        <f t="array" ref="AZ20">IFERROR(_xlfn.STDEV.S(_xlfn._xlws.FILTER(Ashtyn_working!AB$3:AB$944, (Ashtyn_working!$H$3:$H$944=$AL20) * (Ashtyn_working!$I$3:$I$944=$AM20))) / SQRT(COUNTIFS(Ashtyn_working!$H$3:$H$944, $AL20, Ashtyn_working!$I$3:$I$944, $AM20)), "N/A")</f>
        <v>4.3171502297163267</v>
      </c>
      <c r="BA20" s="219">
        <f>AVERAGEIFS(Ashtyn_working!AE$3:AE$944,Ashtyn_working!$H$3:$H$944,$AL20,Ashtyn_working!$I$3:$I$944,$AM20)</f>
        <v>1412.2333333333333</v>
      </c>
      <c r="BB20" s="219" cm="1">
        <f t="array" ref="BB20">IFERROR(_xlfn.STDEV.S(_xlfn._xlws.FILTER(Ashtyn_working!AE$3:AE$944, (Ashtyn_working!$H$3:$H$944=$AL20) * (Ashtyn_working!$I$3:$I$944=$AM20))) / SQRT(COUNTIFS(Ashtyn_working!$H$3:$H$944, $AL20, Ashtyn_working!$I$3:$I$944, $AM20)), "N/A")</f>
        <v>22.619214827942717</v>
      </c>
      <c r="BC20" s="219">
        <f>AVERAGEIFS(Ashtyn_working!AF$3:AF$944,Ashtyn_working!$H$3:$H$944,$AL20,Ashtyn_working!$I$3:$I$944,$AM20)</f>
        <v>1939.8733333333334</v>
      </c>
      <c r="BD20" s="219" cm="1">
        <f t="array" ref="BD20">IFERROR(_xlfn.STDEV.S(_xlfn._xlws.FILTER(Ashtyn_working!AF$3:AF$944, (Ashtyn_working!$H$3:$H$944=$AL20) * (Ashtyn_working!$I$3:$I$944=$AM20))) / SQRT(COUNTIFS(Ashtyn_working!$H$3:$H$944, $AL20, Ashtyn_working!$I$3:$I$944, $AM20)), "N/A")</f>
        <v>4.1537674455721065</v>
      </c>
    </row>
    <row r="21" spans="5:56" ht="16" x14ac:dyDescent="0.2">
      <c r="E21" s="282">
        <v>42569</v>
      </c>
      <c r="F21" s="177"/>
      <c r="G21" s="176">
        <v>27</v>
      </c>
      <c r="H21" s="176" t="s">
        <v>16051</v>
      </c>
      <c r="I21" s="176" t="s">
        <v>16051</v>
      </c>
      <c r="J21" s="176">
        <v>7.7370000000000001</v>
      </c>
      <c r="K21" s="176">
        <v>27.3</v>
      </c>
      <c r="L21" s="176">
        <v>7.12</v>
      </c>
      <c r="M21" s="176">
        <v>36</v>
      </c>
      <c r="N21" s="177"/>
      <c r="O21" s="177"/>
      <c r="P21" s="177"/>
      <c r="Q21" s="177"/>
      <c r="R21">
        <f t="shared" si="0"/>
        <v>7.7370000000000001</v>
      </c>
      <c r="T21">
        <f t="shared" si="1"/>
        <v>27.3</v>
      </c>
      <c r="V21">
        <f t="shared" si="2"/>
        <v>7.12</v>
      </c>
      <c r="X21">
        <f t="shared" si="3"/>
        <v>36</v>
      </c>
      <c r="Z21" s="177"/>
      <c r="AA21" s="177"/>
      <c r="AB21" s="177"/>
      <c r="AC21" s="177"/>
      <c r="AD21" s="177"/>
      <c r="AE21" s="177"/>
      <c r="AF21" s="177"/>
      <c r="AK21" s="176">
        <v>31</v>
      </c>
      <c r="AL21" s="176" t="s">
        <v>16051</v>
      </c>
      <c r="AM21" s="176" t="s">
        <v>12804</v>
      </c>
      <c r="AN21" s="176">
        <v>7.6999999999999996E-4</v>
      </c>
      <c r="AO21" s="219">
        <f>AVERAGEIFS(Ashtyn_working!R$3:R$944,Ashtyn_working!$H$3:$H$944,$AL21,Ashtyn_working!$I$3:$I$944,$AM21)</f>
        <v>7.6752553191489339</v>
      </c>
      <c r="AP21" s="219" cm="1">
        <f t="array" ref="AP21">IFERROR(_xlfn.STDEV.S(_xlfn._xlws.FILTER(Ashtyn_working!R$3:R$944, (Ashtyn_working!$H$3:$H$944=$AL21) * (Ashtyn_working!$I$3:$I$944=$AM21))) / SQRT(COUNTIFS(Ashtyn_working!$H$3:$H$944, $AL21, Ashtyn_working!$I$3:$I$944, $AM21)), "N/A")</f>
        <v>5.76248169834097E-3</v>
      </c>
      <c r="AQ21" s="219">
        <f>AVERAGEIFS(Ashtyn_working!T$3:T$944,Ashtyn_working!$H$3:$H$944,$AL21,Ashtyn_working!$I$3:$I$944,$AM21)</f>
        <v>31.141702127659567</v>
      </c>
      <c r="AR21" s="219" cm="1">
        <f t="array" ref="AR21">IFERROR(_xlfn.STDEV.S(_xlfn._xlws.FILTER(Ashtyn_working!T$3:T$944, (Ashtyn_working!$H$3:$H$944=$AL21) * (Ashtyn_working!$I$3:$I$944=$AM21))) / SQRT(COUNTIFS(Ashtyn_working!$H$3:$H$944, $AL21, Ashtyn_working!$I$3:$I$944, $AM21)), "N/A")</f>
        <v>3.5410285622378794E-2</v>
      </c>
      <c r="AS21">
        <f>AVERAGEIFS(Ashtyn_working!V$3:V$944,Ashtyn_working!$H$3:$H$944,$AL21,Ashtyn_working!$I$3:$I$944,$AM21)</f>
        <v>6.8229437229437275</v>
      </c>
      <c r="AT21" cm="1">
        <f t="array" ref="AT21">IFERROR(_xlfn.STDEV.S(_xlfn._xlws.FILTER(Ashtyn_working!V$3:V$944, (Ashtyn_working!$H$3:$H$944=$AL21) * (Ashtyn_working!$I$3:$I$944=$AM21))) / SQRT(COUNTIFS(Ashtyn_working!$H$3:$H$944, $AL21, Ashtyn_working!$I$3:$I$944, $AM21)), "N/A")</f>
        <v>5.1473747522076181E-2</v>
      </c>
      <c r="AU21" s="219">
        <f>AVERAGEIFS(Ashtyn_working!X$3:X$944,Ashtyn_working!$H$3:$H$944,$AL21,Ashtyn_working!$I$3:$I$944,$AM21)</f>
        <v>36.383333333333361</v>
      </c>
      <c r="AV21" s="219" cm="1">
        <f t="array" ref="AV21">IFERROR(_xlfn.STDEV.S(_xlfn._xlws.FILTER(Ashtyn_working!X$3:X$944, (Ashtyn_working!$H$3:$H$944=$AL21) * (Ashtyn_working!$I$3:$I$944=$AM21))) / SQRT(COUNTIFS(Ashtyn_working!$H$3:$H$944, $AL21, Ashtyn_working!$I$3:$I$944, $AM21)), "N/A")</f>
        <v>5.6242979655051165E-2</v>
      </c>
      <c r="AW21" s="219"/>
      <c r="AX21" s="219"/>
      <c r="AY21" s="219">
        <f>AVERAGEIFS(Ashtyn_working!AB$3:AB$944,Ashtyn_working!$H$3:$H$944,$AL21,Ashtyn_working!$I$3:$I$944,$AM21)</f>
        <v>2190.6303125000004</v>
      </c>
      <c r="AZ21" s="219" cm="1">
        <f t="array" ref="AZ21">IFERROR(_xlfn.STDEV.S(_xlfn._xlws.FILTER(Ashtyn_working!AB$3:AB$944, (Ashtyn_working!$H$3:$H$944=$AL21) * (Ashtyn_working!$I$3:$I$944=$AM21))) / SQRT(COUNTIFS(Ashtyn_working!$H$3:$H$944, $AL21, Ashtyn_working!$I$3:$I$944, $AM21)), "N/A")</f>
        <v>4.3171502297163267</v>
      </c>
      <c r="BA21" s="219">
        <f>AVERAGEIFS(Ashtyn_working!AE$3:AE$944,Ashtyn_working!$H$3:$H$944,$AL21,Ashtyn_working!$I$3:$I$944,$AM21)</f>
        <v>1412.2333333333333</v>
      </c>
      <c r="BB21" s="219" cm="1">
        <f t="array" ref="BB21">IFERROR(_xlfn.STDEV.S(_xlfn._xlws.FILTER(Ashtyn_working!AE$3:AE$944, (Ashtyn_working!$H$3:$H$944=$AL21) * (Ashtyn_working!$I$3:$I$944=$AM21))) / SQRT(COUNTIFS(Ashtyn_working!$H$3:$H$944, $AL21, Ashtyn_working!$I$3:$I$944, $AM21)), "N/A")</f>
        <v>22.619214827942717</v>
      </c>
      <c r="BC21" s="219">
        <f>AVERAGEIFS(Ashtyn_working!AF$3:AF$944,Ashtyn_working!$H$3:$H$944,$AL21,Ashtyn_working!$I$3:$I$944,$AM21)</f>
        <v>1939.8733333333334</v>
      </c>
      <c r="BD21" s="219" cm="1">
        <f t="array" ref="BD21">IFERROR(_xlfn.STDEV.S(_xlfn._xlws.FILTER(Ashtyn_working!AF$3:AF$944, (Ashtyn_working!$H$3:$H$944=$AL21) * (Ashtyn_working!$I$3:$I$944=$AM21))) / SQRT(COUNTIFS(Ashtyn_working!$H$3:$H$944, $AL21, Ashtyn_working!$I$3:$I$944, $AM21)), "N/A")</f>
        <v>4.1537674455721065</v>
      </c>
    </row>
    <row r="22" spans="5:56" ht="16" x14ac:dyDescent="0.2">
      <c r="E22" s="282">
        <v>42569</v>
      </c>
      <c r="F22" s="177"/>
      <c r="G22" s="176">
        <v>27</v>
      </c>
      <c r="H22" s="176" t="s">
        <v>12457</v>
      </c>
      <c r="I22" s="176" t="s">
        <v>12422</v>
      </c>
      <c r="J22" s="176">
        <v>8</v>
      </c>
      <c r="K22" s="176">
        <v>27.4</v>
      </c>
      <c r="L22" s="176">
        <v>7.5</v>
      </c>
      <c r="M22" s="176">
        <v>37.5</v>
      </c>
      <c r="N22" s="177"/>
      <c r="O22" s="177"/>
      <c r="P22" s="177"/>
      <c r="Q22" s="177"/>
      <c r="R22">
        <f t="shared" si="0"/>
        <v>8</v>
      </c>
      <c r="T22">
        <f t="shared" si="1"/>
        <v>27.4</v>
      </c>
      <c r="V22">
        <f t="shared" si="2"/>
        <v>7.5</v>
      </c>
      <c r="X22">
        <f t="shared" si="3"/>
        <v>37.5</v>
      </c>
      <c r="Z22" s="176">
        <v>407.98</v>
      </c>
      <c r="AA22" s="177"/>
      <c r="AB22" s="177"/>
      <c r="AC22" s="177"/>
      <c r="AD22" s="177"/>
      <c r="AE22" s="177"/>
      <c r="AF22" s="177"/>
      <c r="AK22" s="176">
        <v>31</v>
      </c>
      <c r="AL22" s="176" t="s">
        <v>16051</v>
      </c>
      <c r="AM22" s="176" t="s">
        <v>12804</v>
      </c>
      <c r="AN22" s="176">
        <v>5.9999999999999995E-4</v>
      </c>
      <c r="AO22" s="219">
        <f>AVERAGEIFS(Ashtyn_working!R$3:R$944,Ashtyn_working!$H$3:$H$944,$AL22,Ashtyn_working!$I$3:$I$944,$AM22)</f>
        <v>7.6752553191489339</v>
      </c>
      <c r="AP22" s="219" cm="1">
        <f t="array" ref="AP22">IFERROR(_xlfn.STDEV.S(_xlfn._xlws.FILTER(Ashtyn_working!R$3:R$944, (Ashtyn_working!$H$3:$H$944=$AL22) * (Ashtyn_working!$I$3:$I$944=$AM22))) / SQRT(COUNTIFS(Ashtyn_working!$H$3:$H$944, $AL22, Ashtyn_working!$I$3:$I$944, $AM22)), "N/A")</f>
        <v>5.76248169834097E-3</v>
      </c>
      <c r="AQ22" s="219">
        <f>AVERAGEIFS(Ashtyn_working!T$3:T$944,Ashtyn_working!$H$3:$H$944,$AL22,Ashtyn_working!$I$3:$I$944,$AM22)</f>
        <v>31.141702127659567</v>
      </c>
      <c r="AR22" s="219" cm="1">
        <f t="array" ref="AR22">IFERROR(_xlfn.STDEV.S(_xlfn._xlws.FILTER(Ashtyn_working!T$3:T$944, (Ashtyn_working!$H$3:$H$944=$AL22) * (Ashtyn_working!$I$3:$I$944=$AM22))) / SQRT(COUNTIFS(Ashtyn_working!$H$3:$H$944, $AL22, Ashtyn_working!$I$3:$I$944, $AM22)), "N/A")</f>
        <v>3.5410285622378794E-2</v>
      </c>
      <c r="AS22">
        <f>AVERAGEIFS(Ashtyn_working!V$3:V$944,Ashtyn_working!$H$3:$H$944,$AL22,Ashtyn_working!$I$3:$I$944,$AM22)</f>
        <v>6.8229437229437275</v>
      </c>
      <c r="AT22" cm="1">
        <f t="array" ref="AT22">IFERROR(_xlfn.STDEV.S(_xlfn._xlws.FILTER(Ashtyn_working!V$3:V$944, (Ashtyn_working!$H$3:$H$944=$AL22) * (Ashtyn_working!$I$3:$I$944=$AM22))) / SQRT(COUNTIFS(Ashtyn_working!$H$3:$H$944, $AL22, Ashtyn_working!$I$3:$I$944, $AM22)), "N/A")</f>
        <v>5.1473747522076181E-2</v>
      </c>
      <c r="AU22" s="219">
        <f>AVERAGEIFS(Ashtyn_working!X$3:X$944,Ashtyn_working!$H$3:$H$944,$AL22,Ashtyn_working!$I$3:$I$944,$AM22)</f>
        <v>36.383333333333361</v>
      </c>
      <c r="AV22" s="219" cm="1">
        <f t="array" ref="AV22">IFERROR(_xlfn.STDEV.S(_xlfn._xlws.FILTER(Ashtyn_working!X$3:X$944, (Ashtyn_working!$H$3:$H$944=$AL22) * (Ashtyn_working!$I$3:$I$944=$AM22))) / SQRT(COUNTIFS(Ashtyn_working!$H$3:$H$944, $AL22, Ashtyn_working!$I$3:$I$944, $AM22)), "N/A")</f>
        <v>5.6242979655051165E-2</v>
      </c>
      <c r="AW22" s="219"/>
      <c r="AX22" s="219"/>
      <c r="AY22" s="219">
        <f>AVERAGEIFS(Ashtyn_working!AB$3:AB$944,Ashtyn_working!$H$3:$H$944,$AL22,Ashtyn_working!$I$3:$I$944,$AM22)</f>
        <v>2190.6303125000004</v>
      </c>
      <c r="AZ22" s="219" cm="1">
        <f t="array" ref="AZ22">IFERROR(_xlfn.STDEV.S(_xlfn._xlws.FILTER(Ashtyn_working!AB$3:AB$944, (Ashtyn_working!$H$3:$H$944=$AL22) * (Ashtyn_working!$I$3:$I$944=$AM22))) / SQRT(COUNTIFS(Ashtyn_working!$H$3:$H$944, $AL22, Ashtyn_working!$I$3:$I$944, $AM22)), "N/A")</f>
        <v>4.3171502297163267</v>
      </c>
      <c r="BA22" s="219">
        <f>AVERAGEIFS(Ashtyn_working!AE$3:AE$944,Ashtyn_working!$H$3:$H$944,$AL22,Ashtyn_working!$I$3:$I$944,$AM22)</f>
        <v>1412.2333333333333</v>
      </c>
      <c r="BB22" s="219" cm="1">
        <f t="array" ref="BB22">IFERROR(_xlfn.STDEV.S(_xlfn._xlws.FILTER(Ashtyn_working!AE$3:AE$944, (Ashtyn_working!$H$3:$H$944=$AL22) * (Ashtyn_working!$I$3:$I$944=$AM22))) / SQRT(COUNTIFS(Ashtyn_working!$H$3:$H$944, $AL22, Ashtyn_working!$I$3:$I$944, $AM22)), "N/A")</f>
        <v>22.619214827942717</v>
      </c>
      <c r="BC22" s="219">
        <f>AVERAGEIFS(Ashtyn_working!AF$3:AF$944,Ashtyn_working!$H$3:$H$944,$AL22,Ashtyn_working!$I$3:$I$944,$AM22)</f>
        <v>1939.8733333333334</v>
      </c>
      <c r="BD22" s="219" cm="1">
        <f t="array" ref="BD22">IFERROR(_xlfn.STDEV.S(_xlfn._xlws.FILTER(Ashtyn_working!AF$3:AF$944, (Ashtyn_working!$H$3:$H$944=$AL22) * (Ashtyn_working!$I$3:$I$944=$AM22))) / SQRT(COUNTIFS(Ashtyn_working!$H$3:$H$944, $AL22, Ashtyn_working!$I$3:$I$944, $AM22)), "N/A")</f>
        <v>4.1537674455721065</v>
      </c>
    </row>
    <row r="23" spans="5:56" ht="16" x14ac:dyDescent="0.2">
      <c r="E23" s="282">
        <v>42570</v>
      </c>
      <c r="F23" s="177"/>
      <c r="G23" s="176">
        <v>31</v>
      </c>
      <c r="H23" s="176" t="s">
        <v>12457</v>
      </c>
      <c r="I23" s="176" t="s">
        <v>16050</v>
      </c>
      <c r="J23" s="176">
        <v>7.9009999999999998</v>
      </c>
      <c r="K23" s="176">
        <v>30.7</v>
      </c>
      <c r="L23" s="176">
        <v>8.0500000000000007</v>
      </c>
      <c r="M23" s="176">
        <v>37</v>
      </c>
      <c r="N23" s="177"/>
      <c r="O23" s="177"/>
      <c r="P23" s="177"/>
      <c r="Q23" s="177"/>
      <c r="R23">
        <f t="shared" si="0"/>
        <v>7.9009999999999998</v>
      </c>
      <c r="T23">
        <f t="shared" si="1"/>
        <v>30.7</v>
      </c>
      <c r="V23">
        <f t="shared" si="2"/>
        <v>8.0500000000000007</v>
      </c>
      <c r="X23">
        <f t="shared" si="3"/>
        <v>37</v>
      </c>
      <c r="Z23" s="176">
        <v>199.5</v>
      </c>
      <c r="AA23" s="177"/>
      <c r="AB23" s="176">
        <v>2127.0700000000002</v>
      </c>
      <c r="AC23" s="177"/>
      <c r="AD23" s="177"/>
      <c r="AE23" s="176">
        <v>659.4</v>
      </c>
      <c r="AF23" s="176">
        <v>1724.6</v>
      </c>
      <c r="AK23" s="176">
        <v>31</v>
      </c>
      <c r="AL23" s="176" t="s">
        <v>16051</v>
      </c>
      <c r="AM23" s="176" t="s">
        <v>12804</v>
      </c>
      <c r="AN23" s="176">
        <v>8.4000000000000003E-4</v>
      </c>
      <c r="AO23" s="219">
        <f>AVERAGEIFS(Ashtyn_working!R$3:R$944,Ashtyn_working!$H$3:$H$944,$AL23,Ashtyn_working!$I$3:$I$944,$AM23)</f>
        <v>7.6752553191489339</v>
      </c>
      <c r="AP23" s="219" cm="1">
        <f t="array" ref="AP23">IFERROR(_xlfn.STDEV.S(_xlfn._xlws.FILTER(Ashtyn_working!R$3:R$944, (Ashtyn_working!$H$3:$H$944=$AL23) * (Ashtyn_working!$I$3:$I$944=$AM23))) / SQRT(COUNTIFS(Ashtyn_working!$H$3:$H$944, $AL23, Ashtyn_working!$I$3:$I$944, $AM23)), "N/A")</f>
        <v>5.76248169834097E-3</v>
      </c>
      <c r="AQ23" s="219">
        <f>AVERAGEIFS(Ashtyn_working!T$3:T$944,Ashtyn_working!$H$3:$H$944,$AL23,Ashtyn_working!$I$3:$I$944,$AM23)</f>
        <v>31.141702127659567</v>
      </c>
      <c r="AR23" s="219" cm="1">
        <f t="array" ref="AR23">IFERROR(_xlfn.STDEV.S(_xlfn._xlws.FILTER(Ashtyn_working!T$3:T$944, (Ashtyn_working!$H$3:$H$944=$AL23) * (Ashtyn_working!$I$3:$I$944=$AM23))) / SQRT(COUNTIFS(Ashtyn_working!$H$3:$H$944, $AL23, Ashtyn_working!$I$3:$I$944, $AM23)), "N/A")</f>
        <v>3.5410285622378794E-2</v>
      </c>
      <c r="AS23">
        <f>AVERAGEIFS(Ashtyn_working!V$3:V$944,Ashtyn_working!$H$3:$H$944,$AL23,Ashtyn_working!$I$3:$I$944,$AM23)</f>
        <v>6.8229437229437275</v>
      </c>
      <c r="AT23" cm="1">
        <f t="array" ref="AT23">IFERROR(_xlfn.STDEV.S(_xlfn._xlws.FILTER(Ashtyn_working!V$3:V$944, (Ashtyn_working!$H$3:$H$944=$AL23) * (Ashtyn_working!$I$3:$I$944=$AM23))) / SQRT(COUNTIFS(Ashtyn_working!$H$3:$H$944, $AL23, Ashtyn_working!$I$3:$I$944, $AM23)), "N/A")</f>
        <v>5.1473747522076181E-2</v>
      </c>
      <c r="AU23" s="219">
        <f>AVERAGEIFS(Ashtyn_working!X$3:X$944,Ashtyn_working!$H$3:$H$944,$AL23,Ashtyn_working!$I$3:$I$944,$AM23)</f>
        <v>36.383333333333361</v>
      </c>
      <c r="AV23" s="219" cm="1">
        <f t="array" ref="AV23">IFERROR(_xlfn.STDEV.S(_xlfn._xlws.FILTER(Ashtyn_working!X$3:X$944, (Ashtyn_working!$H$3:$H$944=$AL23) * (Ashtyn_working!$I$3:$I$944=$AM23))) / SQRT(COUNTIFS(Ashtyn_working!$H$3:$H$944, $AL23, Ashtyn_working!$I$3:$I$944, $AM23)), "N/A")</f>
        <v>5.6242979655051165E-2</v>
      </c>
      <c r="AW23" s="219"/>
      <c r="AX23" s="219"/>
      <c r="AY23" s="219">
        <f>AVERAGEIFS(Ashtyn_working!AB$3:AB$944,Ashtyn_working!$H$3:$H$944,$AL23,Ashtyn_working!$I$3:$I$944,$AM23)</f>
        <v>2190.6303125000004</v>
      </c>
      <c r="AZ23" s="219" cm="1">
        <f t="array" ref="AZ23">IFERROR(_xlfn.STDEV.S(_xlfn._xlws.FILTER(Ashtyn_working!AB$3:AB$944, (Ashtyn_working!$H$3:$H$944=$AL23) * (Ashtyn_working!$I$3:$I$944=$AM23))) / SQRT(COUNTIFS(Ashtyn_working!$H$3:$H$944, $AL23, Ashtyn_working!$I$3:$I$944, $AM23)), "N/A")</f>
        <v>4.3171502297163267</v>
      </c>
      <c r="BA23" s="219">
        <f>AVERAGEIFS(Ashtyn_working!AE$3:AE$944,Ashtyn_working!$H$3:$H$944,$AL23,Ashtyn_working!$I$3:$I$944,$AM23)</f>
        <v>1412.2333333333333</v>
      </c>
      <c r="BB23" s="219" cm="1">
        <f t="array" ref="BB23">IFERROR(_xlfn.STDEV.S(_xlfn._xlws.FILTER(Ashtyn_working!AE$3:AE$944, (Ashtyn_working!$H$3:$H$944=$AL23) * (Ashtyn_working!$I$3:$I$944=$AM23))) / SQRT(COUNTIFS(Ashtyn_working!$H$3:$H$944, $AL23, Ashtyn_working!$I$3:$I$944, $AM23)), "N/A")</f>
        <v>22.619214827942717</v>
      </c>
      <c r="BC23" s="219">
        <f>AVERAGEIFS(Ashtyn_working!AF$3:AF$944,Ashtyn_working!$H$3:$H$944,$AL23,Ashtyn_working!$I$3:$I$944,$AM23)</f>
        <v>1939.8733333333334</v>
      </c>
      <c r="BD23" s="219" cm="1">
        <f t="array" ref="BD23">IFERROR(_xlfn.STDEV.S(_xlfn._xlws.FILTER(Ashtyn_working!AF$3:AF$944, (Ashtyn_working!$H$3:$H$944=$AL23) * (Ashtyn_working!$I$3:$I$944=$AM23))) / SQRT(COUNTIFS(Ashtyn_working!$H$3:$H$944, $AL23, Ashtyn_working!$I$3:$I$944, $AM23)), "N/A")</f>
        <v>4.1537674455721065</v>
      </c>
    </row>
    <row r="24" spans="5:56" ht="16" x14ac:dyDescent="0.2">
      <c r="E24" s="282">
        <v>42570</v>
      </c>
      <c r="F24" s="177"/>
      <c r="G24" s="176">
        <v>31</v>
      </c>
      <c r="H24" s="176" t="s">
        <v>16051</v>
      </c>
      <c r="I24" s="176" t="s">
        <v>12804</v>
      </c>
      <c r="J24" s="176">
        <v>7.6509999999999998</v>
      </c>
      <c r="K24" s="176">
        <v>31.1</v>
      </c>
      <c r="L24" s="176">
        <v>6.54</v>
      </c>
      <c r="M24" s="176">
        <v>37</v>
      </c>
      <c r="N24" s="177"/>
      <c r="O24" s="177"/>
      <c r="P24" s="177"/>
      <c r="Q24" s="177"/>
      <c r="R24">
        <f t="shared" si="0"/>
        <v>7.6509999999999998</v>
      </c>
      <c r="T24">
        <f t="shared" si="1"/>
        <v>31.1</v>
      </c>
      <c r="V24">
        <f t="shared" si="2"/>
        <v>6.54</v>
      </c>
      <c r="X24">
        <f t="shared" si="3"/>
        <v>37</v>
      </c>
      <c r="Z24" s="177"/>
      <c r="AA24" s="177"/>
      <c r="AB24" s="176">
        <v>2200.7150000000001</v>
      </c>
      <c r="AC24" s="177"/>
      <c r="AD24" s="177"/>
      <c r="AE24" s="176">
        <v>1372.6</v>
      </c>
      <c r="AF24" s="176">
        <v>1951.8</v>
      </c>
      <c r="AK24" s="176">
        <v>31</v>
      </c>
      <c r="AL24" s="176" t="s">
        <v>16051</v>
      </c>
      <c r="AM24" s="176" t="s">
        <v>12804</v>
      </c>
      <c r="AN24" s="176">
        <v>4.8000000000000001E-4</v>
      </c>
      <c r="AO24" s="219">
        <f>AVERAGEIFS(Ashtyn_working!R$3:R$944,Ashtyn_working!$H$3:$H$944,$AL24,Ashtyn_working!$I$3:$I$944,$AM24)</f>
        <v>7.6752553191489339</v>
      </c>
      <c r="AP24" s="219" cm="1">
        <f t="array" ref="AP24">IFERROR(_xlfn.STDEV.S(_xlfn._xlws.FILTER(Ashtyn_working!R$3:R$944, (Ashtyn_working!$H$3:$H$944=$AL24) * (Ashtyn_working!$I$3:$I$944=$AM24))) / SQRT(COUNTIFS(Ashtyn_working!$H$3:$H$944, $AL24, Ashtyn_working!$I$3:$I$944, $AM24)), "N/A")</f>
        <v>5.76248169834097E-3</v>
      </c>
      <c r="AQ24" s="219">
        <f>AVERAGEIFS(Ashtyn_working!T$3:T$944,Ashtyn_working!$H$3:$H$944,$AL24,Ashtyn_working!$I$3:$I$944,$AM24)</f>
        <v>31.141702127659567</v>
      </c>
      <c r="AR24" s="219" cm="1">
        <f t="array" ref="AR24">IFERROR(_xlfn.STDEV.S(_xlfn._xlws.FILTER(Ashtyn_working!T$3:T$944, (Ashtyn_working!$H$3:$H$944=$AL24) * (Ashtyn_working!$I$3:$I$944=$AM24))) / SQRT(COUNTIFS(Ashtyn_working!$H$3:$H$944, $AL24, Ashtyn_working!$I$3:$I$944, $AM24)), "N/A")</f>
        <v>3.5410285622378794E-2</v>
      </c>
      <c r="AS24">
        <f>AVERAGEIFS(Ashtyn_working!V$3:V$944,Ashtyn_working!$H$3:$H$944,$AL24,Ashtyn_working!$I$3:$I$944,$AM24)</f>
        <v>6.8229437229437275</v>
      </c>
      <c r="AT24" cm="1">
        <f t="array" ref="AT24">IFERROR(_xlfn.STDEV.S(_xlfn._xlws.FILTER(Ashtyn_working!V$3:V$944, (Ashtyn_working!$H$3:$H$944=$AL24) * (Ashtyn_working!$I$3:$I$944=$AM24))) / SQRT(COUNTIFS(Ashtyn_working!$H$3:$H$944, $AL24, Ashtyn_working!$I$3:$I$944, $AM24)), "N/A")</f>
        <v>5.1473747522076181E-2</v>
      </c>
      <c r="AU24" s="219">
        <f>AVERAGEIFS(Ashtyn_working!X$3:X$944,Ashtyn_working!$H$3:$H$944,$AL24,Ashtyn_working!$I$3:$I$944,$AM24)</f>
        <v>36.383333333333361</v>
      </c>
      <c r="AV24" s="219" cm="1">
        <f t="array" ref="AV24">IFERROR(_xlfn.STDEV.S(_xlfn._xlws.FILTER(Ashtyn_working!X$3:X$944, (Ashtyn_working!$H$3:$H$944=$AL24) * (Ashtyn_working!$I$3:$I$944=$AM24))) / SQRT(COUNTIFS(Ashtyn_working!$H$3:$H$944, $AL24, Ashtyn_working!$I$3:$I$944, $AM24)), "N/A")</f>
        <v>5.6242979655051165E-2</v>
      </c>
      <c r="AW24" s="219"/>
      <c r="AX24" s="219"/>
      <c r="AY24" s="219">
        <f>AVERAGEIFS(Ashtyn_working!AB$3:AB$944,Ashtyn_working!$H$3:$H$944,$AL24,Ashtyn_working!$I$3:$I$944,$AM24)</f>
        <v>2190.6303125000004</v>
      </c>
      <c r="AZ24" s="219" cm="1">
        <f t="array" ref="AZ24">IFERROR(_xlfn.STDEV.S(_xlfn._xlws.FILTER(Ashtyn_working!AB$3:AB$944, (Ashtyn_working!$H$3:$H$944=$AL24) * (Ashtyn_working!$I$3:$I$944=$AM24))) / SQRT(COUNTIFS(Ashtyn_working!$H$3:$H$944, $AL24, Ashtyn_working!$I$3:$I$944, $AM24)), "N/A")</f>
        <v>4.3171502297163267</v>
      </c>
      <c r="BA24" s="219">
        <f>AVERAGEIFS(Ashtyn_working!AE$3:AE$944,Ashtyn_working!$H$3:$H$944,$AL24,Ashtyn_working!$I$3:$I$944,$AM24)</f>
        <v>1412.2333333333333</v>
      </c>
      <c r="BB24" s="219" cm="1">
        <f t="array" ref="BB24">IFERROR(_xlfn.STDEV.S(_xlfn._xlws.FILTER(Ashtyn_working!AE$3:AE$944, (Ashtyn_working!$H$3:$H$944=$AL24) * (Ashtyn_working!$I$3:$I$944=$AM24))) / SQRT(COUNTIFS(Ashtyn_working!$H$3:$H$944, $AL24, Ashtyn_working!$I$3:$I$944, $AM24)), "N/A")</f>
        <v>22.619214827942717</v>
      </c>
      <c r="BC24" s="219">
        <f>AVERAGEIFS(Ashtyn_working!AF$3:AF$944,Ashtyn_working!$H$3:$H$944,$AL24,Ashtyn_working!$I$3:$I$944,$AM24)</f>
        <v>1939.8733333333334</v>
      </c>
      <c r="BD24" s="219" cm="1">
        <f t="array" ref="BD24">IFERROR(_xlfn.STDEV.S(_xlfn._xlws.FILTER(Ashtyn_working!AF$3:AF$944, (Ashtyn_working!$H$3:$H$944=$AL24) * (Ashtyn_working!$I$3:$I$944=$AM24))) / SQRT(COUNTIFS(Ashtyn_working!$H$3:$H$944, $AL24, Ashtyn_working!$I$3:$I$944, $AM24)), "N/A")</f>
        <v>4.1537674455721065</v>
      </c>
    </row>
    <row r="25" spans="5:56" ht="16" x14ac:dyDescent="0.2">
      <c r="E25" s="282">
        <v>42570</v>
      </c>
      <c r="F25" s="177"/>
      <c r="G25" s="176">
        <v>31</v>
      </c>
      <c r="H25" s="176" t="s">
        <v>12457</v>
      </c>
      <c r="I25" s="176" t="s">
        <v>16050</v>
      </c>
      <c r="J25" s="176">
        <v>7.94</v>
      </c>
      <c r="K25" s="176">
        <v>30.9</v>
      </c>
      <c r="L25" s="176">
        <v>6.66</v>
      </c>
      <c r="M25" s="176">
        <v>37.700000000000003</v>
      </c>
      <c r="N25" s="177"/>
      <c r="O25" s="177"/>
      <c r="P25" s="177"/>
      <c r="Q25" s="177"/>
      <c r="R25">
        <f t="shared" si="0"/>
        <v>7.94</v>
      </c>
      <c r="T25">
        <f t="shared" si="1"/>
        <v>30.9</v>
      </c>
      <c r="V25">
        <f t="shared" si="2"/>
        <v>6.66</v>
      </c>
      <c r="X25">
        <f t="shared" si="3"/>
        <v>37.700000000000003</v>
      </c>
      <c r="Z25" s="177"/>
      <c r="AA25" s="177"/>
      <c r="AB25" s="177"/>
      <c r="AC25" s="177"/>
      <c r="AD25" s="177"/>
      <c r="AE25" s="177"/>
      <c r="AF25" s="177"/>
      <c r="AK25" s="176">
        <v>31</v>
      </c>
      <c r="AL25" s="176" t="s">
        <v>16051</v>
      </c>
      <c r="AM25" s="176" t="s">
        <v>12804</v>
      </c>
      <c r="AN25" s="176">
        <v>4.6000000000000001E-4</v>
      </c>
      <c r="AO25" s="219">
        <f>AVERAGEIFS(Ashtyn_working!R$3:R$944,Ashtyn_working!$H$3:$H$944,$AL25,Ashtyn_working!$I$3:$I$944,$AM25)</f>
        <v>7.6752553191489339</v>
      </c>
      <c r="AP25" s="219" cm="1">
        <f t="array" ref="AP25">IFERROR(_xlfn.STDEV.S(_xlfn._xlws.FILTER(Ashtyn_working!R$3:R$944, (Ashtyn_working!$H$3:$H$944=$AL25) * (Ashtyn_working!$I$3:$I$944=$AM25))) / SQRT(COUNTIFS(Ashtyn_working!$H$3:$H$944, $AL25, Ashtyn_working!$I$3:$I$944, $AM25)), "N/A")</f>
        <v>5.76248169834097E-3</v>
      </c>
      <c r="AQ25" s="219">
        <f>AVERAGEIFS(Ashtyn_working!T$3:T$944,Ashtyn_working!$H$3:$H$944,$AL25,Ashtyn_working!$I$3:$I$944,$AM25)</f>
        <v>31.141702127659567</v>
      </c>
      <c r="AR25" s="219" cm="1">
        <f t="array" ref="AR25">IFERROR(_xlfn.STDEV.S(_xlfn._xlws.FILTER(Ashtyn_working!T$3:T$944, (Ashtyn_working!$H$3:$H$944=$AL25) * (Ashtyn_working!$I$3:$I$944=$AM25))) / SQRT(COUNTIFS(Ashtyn_working!$H$3:$H$944, $AL25, Ashtyn_working!$I$3:$I$944, $AM25)), "N/A")</f>
        <v>3.5410285622378794E-2</v>
      </c>
      <c r="AS25">
        <f>AVERAGEIFS(Ashtyn_working!V$3:V$944,Ashtyn_working!$H$3:$H$944,$AL25,Ashtyn_working!$I$3:$I$944,$AM25)</f>
        <v>6.8229437229437275</v>
      </c>
      <c r="AT25" cm="1">
        <f t="array" ref="AT25">IFERROR(_xlfn.STDEV.S(_xlfn._xlws.FILTER(Ashtyn_working!V$3:V$944, (Ashtyn_working!$H$3:$H$944=$AL25) * (Ashtyn_working!$I$3:$I$944=$AM25))) / SQRT(COUNTIFS(Ashtyn_working!$H$3:$H$944, $AL25, Ashtyn_working!$I$3:$I$944, $AM25)), "N/A")</f>
        <v>5.1473747522076181E-2</v>
      </c>
      <c r="AU25" s="219">
        <f>AVERAGEIFS(Ashtyn_working!X$3:X$944,Ashtyn_working!$H$3:$H$944,$AL25,Ashtyn_working!$I$3:$I$944,$AM25)</f>
        <v>36.383333333333361</v>
      </c>
      <c r="AV25" s="219" cm="1">
        <f t="array" ref="AV25">IFERROR(_xlfn.STDEV.S(_xlfn._xlws.FILTER(Ashtyn_working!X$3:X$944, (Ashtyn_working!$H$3:$H$944=$AL25) * (Ashtyn_working!$I$3:$I$944=$AM25))) / SQRT(COUNTIFS(Ashtyn_working!$H$3:$H$944, $AL25, Ashtyn_working!$I$3:$I$944, $AM25)), "N/A")</f>
        <v>5.6242979655051165E-2</v>
      </c>
      <c r="AW25" s="219"/>
      <c r="AX25" s="219"/>
      <c r="AY25" s="219">
        <f>AVERAGEIFS(Ashtyn_working!AB$3:AB$944,Ashtyn_working!$H$3:$H$944,$AL25,Ashtyn_working!$I$3:$I$944,$AM25)</f>
        <v>2190.6303125000004</v>
      </c>
      <c r="AZ25" s="219" cm="1">
        <f t="array" ref="AZ25">IFERROR(_xlfn.STDEV.S(_xlfn._xlws.FILTER(Ashtyn_working!AB$3:AB$944, (Ashtyn_working!$H$3:$H$944=$AL25) * (Ashtyn_working!$I$3:$I$944=$AM25))) / SQRT(COUNTIFS(Ashtyn_working!$H$3:$H$944, $AL25, Ashtyn_working!$I$3:$I$944, $AM25)), "N/A")</f>
        <v>4.3171502297163267</v>
      </c>
      <c r="BA25" s="219">
        <f>AVERAGEIFS(Ashtyn_working!AE$3:AE$944,Ashtyn_working!$H$3:$H$944,$AL25,Ashtyn_working!$I$3:$I$944,$AM25)</f>
        <v>1412.2333333333333</v>
      </c>
      <c r="BB25" s="219" cm="1">
        <f t="array" ref="BB25">IFERROR(_xlfn.STDEV.S(_xlfn._xlws.FILTER(Ashtyn_working!AE$3:AE$944, (Ashtyn_working!$H$3:$H$944=$AL25) * (Ashtyn_working!$I$3:$I$944=$AM25))) / SQRT(COUNTIFS(Ashtyn_working!$H$3:$H$944, $AL25, Ashtyn_working!$I$3:$I$944, $AM25)), "N/A")</f>
        <v>22.619214827942717</v>
      </c>
      <c r="BC25" s="219">
        <f>AVERAGEIFS(Ashtyn_working!AF$3:AF$944,Ashtyn_working!$H$3:$H$944,$AL25,Ashtyn_working!$I$3:$I$944,$AM25)</f>
        <v>1939.8733333333334</v>
      </c>
      <c r="BD25" s="219" cm="1">
        <f t="array" ref="BD25">IFERROR(_xlfn.STDEV.S(_xlfn._xlws.FILTER(Ashtyn_working!AF$3:AF$944, (Ashtyn_working!$H$3:$H$944=$AL25) * (Ashtyn_working!$I$3:$I$944=$AM25))) / SQRT(COUNTIFS(Ashtyn_working!$H$3:$H$944, $AL25, Ashtyn_working!$I$3:$I$944, $AM25)), "N/A")</f>
        <v>4.1537674455721065</v>
      </c>
    </row>
    <row r="26" spans="5:56" ht="16" x14ac:dyDescent="0.2">
      <c r="E26" s="282">
        <v>42570</v>
      </c>
      <c r="F26" s="177"/>
      <c r="G26" s="176">
        <v>31</v>
      </c>
      <c r="H26" s="176" t="s">
        <v>12457</v>
      </c>
      <c r="I26" s="176" t="s">
        <v>16050</v>
      </c>
      <c r="J26" s="176">
        <v>7.9429999999999996</v>
      </c>
      <c r="K26" s="176">
        <v>30.7</v>
      </c>
      <c r="L26" s="176">
        <v>6.97</v>
      </c>
      <c r="M26" s="176">
        <v>37.700000000000003</v>
      </c>
      <c r="N26" s="177"/>
      <c r="O26" s="177"/>
      <c r="P26" s="177"/>
      <c r="Q26" s="177"/>
      <c r="R26">
        <f t="shared" si="0"/>
        <v>7.9429999999999996</v>
      </c>
      <c r="T26">
        <f t="shared" si="1"/>
        <v>30.7</v>
      </c>
      <c r="V26">
        <f t="shared" si="2"/>
        <v>6.97</v>
      </c>
      <c r="X26">
        <f t="shared" si="3"/>
        <v>37.700000000000003</v>
      </c>
      <c r="Z26" s="177"/>
      <c r="AA26" s="177"/>
      <c r="AB26" s="176">
        <v>2141.4850000000001</v>
      </c>
      <c r="AC26" s="177"/>
      <c r="AD26" s="177"/>
      <c r="AE26" s="176">
        <v>719.7</v>
      </c>
      <c r="AF26" s="176">
        <v>1754.3</v>
      </c>
      <c r="AK26" s="176">
        <v>31</v>
      </c>
      <c r="AL26" s="176" t="s">
        <v>16051</v>
      </c>
      <c r="AM26" s="176" t="s">
        <v>12804</v>
      </c>
      <c r="AN26" s="176">
        <v>3.8899999999999998E-3</v>
      </c>
      <c r="AO26" s="219">
        <f>AVERAGEIFS(Ashtyn_working!R$3:R$944,Ashtyn_working!$H$3:$H$944,$AL26,Ashtyn_working!$I$3:$I$944,$AM26)</f>
        <v>7.6752553191489339</v>
      </c>
      <c r="AP26" s="219" cm="1">
        <f t="array" ref="AP26">IFERROR(_xlfn.STDEV.S(_xlfn._xlws.FILTER(Ashtyn_working!R$3:R$944, (Ashtyn_working!$H$3:$H$944=$AL26) * (Ashtyn_working!$I$3:$I$944=$AM26))) / SQRT(COUNTIFS(Ashtyn_working!$H$3:$H$944, $AL26, Ashtyn_working!$I$3:$I$944, $AM26)), "N/A")</f>
        <v>5.76248169834097E-3</v>
      </c>
      <c r="AQ26" s="219">
        <f>AVERAGEIFS(Ashtyn_working!T$3:T$944,Ashtyn_working!$H$3:$H$944,$AL26,Ashtyn_working!$I$3:$I$944,$AM26)</f>
        <v>31.141702127659567</v>
      </c>
      <c r="AR26" s="219" cm="1">
        <f t="array" ref="AR26">IFERROR(_xlfn.STDEV.S(_xlfn._xlws.FILTER(Ashtyn_working!T$3:T$944, (Ashtyn_working!$H$3:$H$944=$AL26) * (Ashtyn_working!$I$3:$I$944=$AM26))) / SQRT(COUNTIFS(Ashtyn_working!$H$3:$H$944, $AL26, Ashtyn_working!$I$3:$I$944, $AM26)), "N/A")</f>
        <v>3.5410285622378794E-2</v>
      </c>
      <c r="AS26">
        <f>AVERAGEIFS(Ashtyn_working!V$3:V$944,Ashtyn_working!$H$3:$H$944,$AL26,Ashtyn_working!$I$3:$I$944,$AM26)</f>
        <v>6.8229437229437275</v>
      </c>
      <c r="AT26" cm="1">
        <f t="array" ref="AT26">IFERROR(_xlfn.STDEV.S(_xlfn._xlws.FILTER(Ashtyn_working!V$3:V$944, (Ashtyn_working!$H$3:$H$944=$AL26) * (Ashtyn_working!$I$3:$I$944=$AM26))) / SQRT(COUNTIFS(Ashtyn_working!$H$3:$H$944, $AL26, Ashtyn_working!$I$3:$I$944, $AM26)), "N/A")</f>
        <v>5.1473747522076181E-2</v>
      </c>
      <c r="AU26" s="219">
        <f>AVERAGEIFS(Ashtyn_working!X$3:X$944,Ashtyn_working!$H$3:$H$944,$AL26,Ashtyn_working!$I$3:$I$944,$AM26)</f>
        <v>36.383333333333361</v>
      </c>
      <c r="AV26" s="219" cm="1">
        <f t="array" ref="AV26">IFERROR(_xlfn.STDEV.S(_xlfn._xlws.FILTER(Ashtyn_working!X$3:X$944, (Ashtyn_working!$H$3:$H$944=$AL26) * (Ashtyn_working!$I$3:$I$944=$AM26))) / SQRT(COUNTIFS(Ashtyn_working!$H$3:$H$944, $AL26, Ashtyn_working!$I$3:$I$944, $AM26)), "N/A")</f>
        <v>5.6242979655051165E-2</v>
      </c>
      <c r="AW26" s="219"/>
      <c r="AX26" s="219"/>
      <c r="AY26" s="219">
        <f>AVERAGEIFS(Ashtyn_working!AB$3:AB$944,Ashtyn_working!$H$3:$H$944,$AL26,Ashtyn_working!$I$3:$I$944,$AM26)</f>
        <v>2190.6303125000004</v>
      </c>
      <c r="AZ26" s="219" cm="1">
        <f t="array" ref="AZ26">IFERROR(_xlfn.STDEV.S(_xlfn._xlws.FILTER(Ashtyn_working!AB$3:AB$944, (Ashtyn_working!$H$3:$H$944=$AL26) * (Ashtyn_working!$I$3:$I$944=$AM26))) / SQRT(COUNTIFS(Ashtyn_working!$H$3:$H$944, $AL26, Ashtyn_working!$I$3:$I$944, $AM26)), "N/A")</f>
        <v>4.3171502297163267</v>
      </c>
      <c r="BA26" s="219">
        <f>AVERAGEIFS(Ashtyn_working!AE$3:AE$944,Ashtyn_working!$H$3:$H$944,$AL26,Ashtyn_working!$I$3:$I$944,$AM26)</f>
        <v>1412.2333333333333</v>
      </c>
      <c r="BB26" s="219" cm="1">
        <f t="array" ref="BB26">IFERROR(_xlfn.STDEV.S(_xlfn._xlws.FILTER(Ashtyn_working!AE$3:AE$944, (Ashtyn_working!$H$3:$H$944=$AL26) * (Ashtyn_working!$I$3:$I$944=$AM26))) / SQRT(COUNTIFS(Ashtyn_working!$H$3:$H$944, $AL26, Ashtyn_working!$I$3:$I$944, $AM26)), "N/A")</f>
        <v>22.619214827942717</v>
      </c>
      <c r="BC26" s="219">
        <f>AVERAGEIFS(Ashtyn_working!AF$3:AF$944,Ashtyn_working!$H$3:$H$944,$AL26,Ashtyn_working!$I$3:$I$944,$AM26)</f>
        <v>1939.8733333333334</v>
      </c>
      <c r="BD26" s="219" cm="1">
        <f t="array" ref="BD26">IFERROR(_xlfn.STDEV.S(_xlfn._xlws.FILTER(Ashtyn_working!AF$3:AF$944, (Ashtyn_working!$H$3:$H$944=$AL26) * (Ashtyn_working!$I$3:$I$944=$AM26))) / SQRT(COUNTIFS(Ashtyn_working!$H$3:$H$944, $AL26, Ashtyn_working!$I$3:$I$944, $AM26)), "N/A")</f>
        <v>4.1537674455721065</v>
      </c>
    </row>
    <row r="27" spans="5:56" ht="16" x14ac:dyDescent="0.2">
      <c r="E27" s="282">
        <v>42570</v>
      </c>
      <c r="F27" s="177"/>
      <c r="G27" s="176">
        <v>31</v>
      </c>
      <c r="H27" s="176" t="s">
        <v>12457</v>
      </c>
      <c r="I27" s="176" t="s">
        <v>16050</v>
      </c>
      <c r="J27" s="176">
        <v>7.95</v>
      </c>
      <c r="K27" s="176">
        <v>30.8</v>
      </c>
      <c r="L27" s="176">
        <v>6.71</v>
      </c>
      <c r="M27" s="176">
        <v>37.6</v>
      </c>
      <c r="N27" s="177"/>
      <c r="O27" s="177"/>
      <c r="P27" s="177"/>
      <c r="Q27" s="177"/>
      <c r="R27">
        <f t="shared" si="0"/>
        <v>7.95</v>
      </c>
      <c r="T27">
        <f t="shared" si="1"/>
        <v>30.8</v>
      </c>
      <c r="V27">
        <f t="shared" si="2"/>
        <v>6.71</v>
      </c>
      <c r="X27">
        <f t="shared" si="3"/>
        <v>37.6</v>
      </c>
      <c r="Z27" s="176">
        <v>424</v>
      </c>
      <c r="AA27" s="177"/>
      <c r="AB27" s="176">
        <v>2139.3049999999998</v>
      </c>
      <c r="AC27" s="177"/>
      <c r="AD27" s="177"/>
      <c r="AE27" s="176">
        <v>730.9</v>
      </c>
      <c r="AF27" s="176">
        <v>1756.5</v>
      </c>
      <c r="AK27" s="176">
        <v>31</v>
      </c>
      <c r="AL27" s="176" t="s">
        <v>16051</v>
      </c>
      <c r="AM27" s="176" t="s">
        <v>12804</v>
      </c>
      <c r="AN27" s="176">
        <v>4.4000000000000002E-4</v>
      </c>
      <c r="AO27" s="219">
        <f>AVERAGEIFS(Ashtyn_working!R$3:R$944,Ashtyn_working!$H$3:$H$944,$AL27,Ashtyn_working!$I$3:$I$944,$AM27)</f>
        <v>7.6752553191489339</v>
      </c>
      <c r="AP27" s="219" cm="1">
        <f t="array" ref="AP27">IFERROR(_xlfn.STDEV.S(_xlfn._xlws.FILTER(Ashtyn_working!R$3:R$944, (Ashtyn_working!$H$3:$H$944=$AL27) * (Ashtyn_working!$I$3:$I$944=$AM27))) / SQRT(COUNTIFS(Ashtyn_working!$H$3:$H$944, $AL27, Ashtyn_working!$I$3:$I$944, $AM27)), "N/A")</f>
        <v>5.76248169834097E-3</v>
      </c>
      <c r="AQ27" s="219">
        <f>AVERAGEIFS(Ashtyn_working!T$3:T$944,Ashtyn_working!$H$3:$H$944,$AL27,Ashtyn_working!$I$3:$I$944,$AM27)</f>
        <v>31.141702127659567</v>
      </c>
      <c r="AR27" s="219" cm="1">
        <f t="array" ref="AR27">IFERROR(_xlfn.STDEV.S(_xlfn._xlws.FILTER(Ashtyn_working!T$3:T$944, (Ashtyn_working!$H$3:$H$944=$AL27) * (Ashtyn_working!$I$3:$I$944=$AM27))) / SQRT(COUNTIFS(Ashtyn_working!$H$3:$H$944, $AL27, Ashtyn_working!$I$3:$I$944, $AM27)), "N/A")</f>
        <v>3.5410285622378794E-2</v>
      </c>
      <c r="AS27">
        <f>AVERAGEIFS(Ashtyn_working!V$3:V$944,Ashtyn_working!$H$3:$H$944,$AL27,Ashtyn_working!$I$3:$I$944,$AM27)</f>
        <v>6.8229437229437275</v>
      </c>
      <c r="AT27" cm="1">
        <f t="array" ref="AT27">IFERROR(_xlfn.STDEV.S(_xlfn._xlws.FILTER(Ashtyn_working!V$3:V$944, (Ashtyn_working!$H$3:$H$944=$AL27) * (Ashtyn_working!$I$3:$I$944=$AM27))) / SQRT(COUNTIFS(Ashtyn_working!$H$3:$H$944, $AL27, Ashtyn_working!$I$3:$I$944, $AM27)), "N/A")</f>
        <v>5.1473747522076181E-2</v>
      </c>
      <c r="AU27" s="219">
        <f>AVERAGEIFS(Ashtyn_working!X$3:X$944,Ashtyn_working!$H$3:$H$944,$AL27,Ashtyn_working!$I$3:$I$944,$AM27)</f>
        <v>36.383333333333361</v>
      </c>
      <c r="AV27" s="219" cm="1">
        <f t="array" ref="AV27">IFERROR(_xlfn.STDEV.S(_xlfn._xlws.FILTER(Ashtyn_working!X$3:X$944, (Ashtyn_working!$H$3:$H$944=$AL27) * (Ashtyn_working!$I$3:$I$944=$AM27))) / SQRT(COUNTIFS(Ashtyn_working!$H$3:$H$944, $AL27, Ashtyn_working!$I$3:$I$944, $AM27)), "N/A")</f>
        <v>5.6242979655051165E-2</v>
      </c>
      <c r="AW27" s="219"/>
      <c r="AX27" s="219"/>
      <c r="AY27" s="219">
        <f>AVERAGEIFS(Ashtyn_working!AB$3:AB$944,Ashtyn_working!$H$3:$H$944,$AL27,Ashtyn_working!$I$3:$I$944,$AM27)</f>
        <v>2190.6303125000004</v>
      </c>
      <c r="AZ27" s="219" cm="1">
        <f t="array" ref="AZ27">IFERROR(_xlfn.STDEV.S(_xlfn._xlws.FILTER(Ashtyn_working!AB$3:AB$944, (Ashtyn_working!$H$3:$H$944=$AL27) * (Ashtyn_working!$I$3:$I$944=$AM27))) / SQRT(COUNTIFS(Ashtyn_working!$H$3:$H$944, $AL27, Ashtyn_working!$I$3:$I$944, $AM27)), "N/A")</f>
        <v>4.3171502297163267</v>
      </c>
      <c r="BA27" s="219">
        <f>AVERAGEIFS(Ashtyn_working!AE$3:AE$944,Ashtyn_working!$H$3:$H$944,$AL27,Ashtyn_working!$I$3:$I$944,$AM27)</f>
        <v>1412.2333333333333</v>
      </c>
      <c r="BB27" s="219" cm="1">
        <f t="array" ref="BB27">IFERROR(_xlfn.STDEV.S(_xlfn._xlws.FILTER(Ashtyn_working!AE$3:AE$944, (Ashtyn_working!$H$3:$H$944=$AL27) * (Ashtyn_working!$I$3:$I$944=$AM27))) / SQRT(COUNTIFS(Ashtyn_working!$H$3:$H$944, $AL27, Ashtyn_working!$I$3:$I$944, $AM27)), "N/A")</f>
        <v>22.619214827942717</v>
      </c>
      <c r="BC27" s="219">
        <f>AVERAGEIFS(Ashtyn_working!AF$3:AF$944,Ashtyn_working!$H$3:$H$944,$AL27,Ashtyn_working!$I$3:$I$944,$AM27)</f>
        <v>1939.8733333333334</v>
      </c>
      <c r="BD27" s="219" cm="1">
        <f t="array" ref="BD27">IFERROR(_xlfn.STDEV.S(_xlfn._xlws.FILTER(Ashtyn_working!AF$3:AF$944, (Ashtyn_working!$H$3:$H$944=$AL27) * (Ashtyn_working!$I$3:$I$944=$AM27))) / SQRT(COUNTIFS(Ashtyn_working!$H$3:$H$944, $AL27, Ashtyn_working!$I$3:$I$944, $AM27)), "N/A")</f>
        <v>4.1537674455721065</v>
      </c>
    </row>
    <row r="28" spans="5:56" ht="16" x14ac:dyDescent="0.2">
      <c r="E28" s="282">
        <v>42570</v>
      </c>
      <c r="F28" s="177"/>
      <c r="G28" s="176">
        <v>31</v>
      </c>
      <c r="H28" s="176" t="s">
        <v>16051</v>
      </c>
      <c r="I28" s="176" t="s">
        <v>12804</v>
      </c>
      <c r="J28" s="176">
        <v>7.6310000000000002</v>
      </c>
      <c r="K28" s="176">
        <v>30.7</v>
      </c>
      <c r="L28" s="176">
        <v>6.77</v>
      </c>
      <c r="M28" s="176">
        <v>37</v>
      </c>
      <c r="N28" s="177"/>
      <c r="O28" s="177"/>
      <c r="P28" s="177"/>
      <c r="Q28" s="177"/>
      <c r="R28">
        <f t="shared" si="0"/>
        <v>7.6310000000000002</v>
      </c>
      <c r="T28">
        <f t="shared" si="1"/>
        <v>30.7</v>
      </c>
      <c r="V28">
        <f t="shared" si="2"/>
        <v>6.77</v>
      </c>
      <c r="X28">
        <f t="shared" si="3"/>
        <v>37</v>
      </c>
      <c r="Z28" s="177"/>
      <c r="AA28" s="177"/>
      <c r="AB28" s="177"/>
      <c r="AC28" s="177"/>
      <c r="AD28" s="177"/>
      <c r="AE28" s="177"/>
      <c r="AF28" s="177"/>
      <c r="AK28" s="176">
        <v>31</v>
      </c>
      <c r="AL28" s="176" t="s">
        <v>16051</v>
      </c>
      <c r="AM28" s="176" t="s">
        <v>12804</v>
      </c>
      <c r="AN28" s="176">
        <v>4.8999999999999998E-4</v>
      </c>
      <c r="AO28" s="219">
        <f>AVERAGEIFS(Ashtyn_working!R$3:R$944,Ashtyn_working!$H$3:$H$944,$AL28,Ashtyn_working!$I$3:$I$944,$AM28)</f>
        <v>7.6752553191489339</v>
      </c>
      <c r="AP28" s="219" cm="1">
        <f t="array" ref="AP28">IFERROR(_xlfn.STDEV.S(_xlfn._xlws.FILTER(Ashtyn_working!R$3:R$944, (Ashtyn_working!$H$3:$H$944=$AL28) * (Ashtyn_working!$I$3:$I$944=$AM28))) / SQRT(COUNTIFS(Ashtyn_working!$H$3:$H$944, $AL28, Ashtyn_working!$I$3:$I$944, $AM28)), "N/A")</f>
        <v>5.76248169834097E-3</v>
      </c>
      <c r="AQ28" s="219">
        <f>AVERAGEIFS(Ashtyn_working!T$3:T$944,Ashtyn_working!$H$3:$H$944,$AL28,Ashtyn_working!$I$3:$I$944,$AM28)</f>
        <v>31.141702127659567</v>
      </c>
      <c r="AR28" s="219" cm="1">
        <f t="array" ref="AR28">IFERROR(_xlfn.STDEV.S(_xlfn._xlws.FILTER(Ashtyn_working!T$3:T$944, (Ashtyn_working!$H$3:$H$944=$AL28) * (Ashtyn_working!$I$3:$I$944=$AM28))) / SQRT(COUNTIFS(Ashtyn_working!$H$3:$H$944, $AL28, Ashtyn_working!$I$3:$I$944, $AM28)), "N/A")</f>
        <v>3.5410285622378794E-2</v>
      </c>
      <c r="AS28">
        <f>AVERAGEIFS(Ashtyn_working!V$3:V$944,Ashtyn_working!$H$3:$H$944,$AL28,Ashtyn_working!$I$3:$I$944,$AM28)</f>
        <v>6.8229437229437275</v>
      </c>
      <c r="AT28" cm="1">
        <f t="array" ref="AT28">IFERROR(_xlfn.STDEV.S(_xlfn._xlws.FILTER(Ashtyn_working!V$3:V$944, (Ashtyn_working!$H$3:$H$944=$AL28) * (Ashtyn_working!$I$3:$I$944=$AM28))) / SQRT(COUNTIFS(Ashtyn_working!$H$3:$H$944, $AL28, Ashtyn_working!$I$3:$I$944, $AM28)), "N/A")</f>
        <v>5.1473747522076181E-2</v>
      </c>
      <c r="AU28" s="219">
        <f>AVERAGEIFS(Ashtyn_working!X$3:X$944,Ashtyn_working!$H$3:$H$944,$AL28,Ashtyn_working!$I$3:$I$944,$AM28)</f>
        <v>36.383333333333361</v>
      </c>
      <c r="AV28" s="219" cm="1">
        <f t="array" ref="AV28">IFERROR(_xlfn.STDEV.S(_xlfn._xlws.FILTER(Ashtyn_working!X$3:X$944, (Ashtyn_working!$H$3:$H$944=$AL28) * (Ashtyn_working!$I$3:$I$944=$AM28))) / SQRT(COUNTIFS(Ashtyn_working!$H$3:$H$944, $AL28, Ashtyn_working!$I$3:$I$944, $AM28)), "N/A")</f>
        <v>5.6242979655051165E-2</v>
      </c>
      <c r="AW28" s="219"/>
      <c r="AX28" s="219"/>
      <c r="AY28" s="219">
        <f>AVERAGEIFS(Ashtyn_working!AB$3:AB$944,Ashtyn_working!$H$3:$H$944,$AL28,Ashtyn_working!$I$3:$I$944,$AM28)</f>
        <v>2190.6303125000004</v>
      </c>
      <c r="AZ28" s="219" cm="1">
        <f t="array" ref="AZ28">IFERROR(_xlfn.STDEV.S(_xlfn._xlws.FILTER(Ashtyn_working!AB$3:AB$944, (Ashtyn_working!$H$3:$H$944=$AL28) * (Ashtyn_working!$I$3:$I$944=$AM28))) / SQRT(COUNTIFS(Ashtyn_working!$H$3:$H$944, $AL28, Ashtyn_working!$I$3:$I$944, $AM28)), "N/A")</f>
        <v>4.3171502297163267</v>
      </c>
      <c r="BA28" s="219">
        <f>AVERAGEIFS(Ashtyn_working!AE$3:AE$944,Ashtyn_working!$H$3:$H$944,$AL28,Ashtyn_working!$I$3:$I$944,$AM28)</f>
        <v>1412.2333333333333</v>
      </c>
      <c r="BB28" s="219" cm="1">
        <f t="array" ref="BB28">IFERROR(_xlfn.STDEV.S(_xlfn._xlws.FILTER(Ashtyn_working!AE$3:AE$944, (Ashtyn_working!$H$3:$H$944=$AL28) * (Ashtyn_working!$I$3:$I$944=$AM28))) / SQRT(COUNTIFS(Ashtyn_working!$H$3:$H$944, $AL28, Ashtyn_working!$I$3:$I$944, $AM28)), "N/A")</f>
        <v>22.619214827942717</v>
      </c>
      <c r="BC28" s="219">
        <f>AVERAGEIFS(Ashtyn_working!AF$3:AF$944,Ashtyn_working!$H$3:$H$944,$AL28,Ashtyn_working!$I$3:$I$944,$AM28)</f>
        <v>1939.8733333333334</v>
      </c>
      <c r="BD28" s="219" cm="1">
        <f t="array" ref="BD28">IFERROR(_xlfn.STDEV.S(_xlfn._xlws.FILTER(Ashtyn_working!AF$3:AF$944, (Ashtyn_working!$H$3:$H$944=$AL28) * (Ashtyn_working!$I$3:$I$944=$AM28))) / SQRT(COUNTIFS(Ashtyn_working!$H$3:$H$944, $AL28, Ashtyn_working!$I$3:$I$944, $AM28)), "N/A")</f>
        <v>4.1537674455721065</v>
      </c>
    </row>
    <row r="29" spans="5:56" ht="16" x14ac:dyDescent="0.2">
      <c r="E29" s="282">
        <v>42570</v>
      </c>
      <c r="F29" s="177"/>
      <c r="G29" s="176">
        <v>31</v>
      </c>
      <c r="H29" s="176" t="s">
        <v>16051</v>
      </c>
      <c r="I29" s="176" t="s">
        <v>12804</v>
      </c>
      <c r="J29" s="176">
        <v>7.5570000000000004</v>
      </c>
      <c r="K29" s="176">
        <v>30.9</v>
      </c>
      <c r="L29" s="176">
        <v>5.77</v>
      </c>
      <c r="M29" s="176">
        <v>36.799999999999997</v>
      </c>
      <c r="N29" s="177"/>
      <c r="O29" s="177"/>
      <c r="P29" s="177"/>
      <c r="Q29" s="177"/>
      <c r="R29">
        <f t="shared" si="0"/>
        <v>7.5570000000000004</v>
      </c>
      <c r="T29">
        <f t="shared" si="1"/>
        <v>30.9</v>
      </c>
      <c r="V29">
        <f t="shared" si="2"/>
        <v>5.77</v>
      </c>
      <c r="X29">
        <f t="shared" si="3"/>
        <v>36.799999999999997</v>
      </c>
      <c r="Z29" s="177"/>
      <c r="AA29" s="177"/>
      <c r="AB29" s="176">
        <v>2189.9</v>
      </c>
      <c r="AC29" s="177"/>
      <c r="AD29" s="177"/>
      <c r="AE29" s="176">
        <v>1733.9</v>
      </c>
      <c r="AF29" s="176">
        <v>1988</v>
      </c>
      <c r="AK29" s="176">
        <v>31</v>
      </c>
      <c r="AL29" s="176" t="s">
        <v>12457</v>
      </c>
      <c r="AM29" s="176" t="s">
        <v>16053</v>
      </c>
      <c r="AN29" s="176">
        <v>9.3999999999999997E-4</v>
      </c>
      <c r="AO29" s="219">
        <f>AVERAGEIFS(Ashtyn_working!R$3:R$944,Ashtyn_working!$H$3:$H$944,$AL29,Ashtyn_working!$I$3:$I$944,$AM29)</f>
        <v>7.9834297872340452</v>
      </c>
      <c r="AP29" s="219" cm="1">
        <f t="array" ref="AP29">IFERROR(_xlfn.STDEV.S(_xlfn._xlws.FILTER(Ashtyn_working!R$3:R$944, (Ashtyn_working!$H$3:$H$944=$AL29) * (Ashtyn_working!$I$3:$I$944=$AM29))) / SQRT(COUNTIFS(Ashtyn_working!$H$3:$H$944, $AL29, Ashtyn_working!$I$3:$I$944, $AM29)), "N/A")</f>
        <v>6.7630085040050313E-3</v>
      </c>
      <c r="AQ29" s="219">
        <f>AVERAGEIFS(Ashtyn_working!T$3:T$944,Ashtyn_working!$H$3:$H$944,$AL29,Ashtyn_working!$I$3:$I$944,$AM29)</f>
        <v>31.017021276595745</v>
      </c>
      <c r="AR29" s="219" cm="1">
        <f t="array" ref="AR29">IFERROR(_xlfn.STDEV.S(_xlfn._xlws.FILTER(Ashtyn_working!T$3:T$944, (Ashtyn_working!$H$3:$H$944=$AL29) * (Ashtyn_working!$I$3:$I$944=$AM29))) / SQRT(COUNTIFS(Ashtyn_working!$H$3:$H$944, $AL29, Ashtyn_working!$I$3:$I$944, $AM29)), "N/A")</f>
        <v>3.6135393144360678E-2</v>
      </c>
      <c r="AS29">
        <f>AVERAGEIFS(Ashtyn_working!V$3:V$944,Ashtyn_working!$H$3:$H$944,$AL29,Ashtyn_working!$I$3:$I$944,$AM29)</f>
        <v>7.0969680851063845</v>
      </c>
      <c r="AT29" cm="1">
        <f t="array" ref="AT29">IFERROR(_xlfn.STDEV.S(_xlfn._xlws.FILTER(Ashtyn_working!V$3:V$944, (Ashtyn_working!$H$3:$H$944=$AL29) * (Ashtyn_working!$I$3:$I$944=$AM29))) / SQRT(COUNTIFS(Ashtyn_working!$H$3:$H$944, $AL29, Ashtyn_working!$I$3:$I$944, $AM29)), "N/A")</f>
        <v>6.4631290086332657E-2</v>
      </c>
      <c r="AU29" s="219">
        <f>AVERAGEIFS(Ashtyn_working!X$3:X$944,Ashtyn_working!$H$3:$H$944,$AL29,Ashtyn_working!$I$3:$I$944,$AM29)</f>
        <v>36.541497326203185</v>
      </c>
      <c r="AV29" s="219" cm="1">
        <f t="array" ref="AV29">IFERROR(_xlfn.STDEV.S(_xlfn._xlws.FILTER(Ashtyn_working!X$3:X$944, (Ashtyn_working!$H$3:$H$944=$AL29) * (Ashtyn_working!$I$3:$I$944=$AM29))) / SQRT(COUNTIFS(Ashtyn_working!$H$3:$H$944, $AL29, Ashtyn_working!$I$3:$I$944, $AM29)), "N/A")</f>
        <v>6.7667909047037844E-2</v>
      </c>
      <c r="AW29" s="219">
        <f>AVERAGEIFS(Ashtyn_working!Z$3:Z$944,Ashtyn_working!$H$3:$H$944,$AL29,Ashtyn_working!$I$3:$I$944,$AM29)</f>
        <v>255.20605</v>
      </c>
      <c r="AX29" s="219" cm="1">
        <f t="array" ref="AX29">IFERROR(_xlfn.STDEV.S(_xlfn._xlws.FILTER(Ashtyn_working!Z$3:Z$944, (Ashtyn_working!$H$3:$H$944=$AL29) * (Ashtyn_working!$I$3:$I$944=$AM29))) / SQRT(COUNTIFS(Ashtyn_working!$H$3:$H$944, $AL29, Ashtyn_working!$I$3:$I$944, $AM29)), "N/A")</f>
        <v>8.7255566275914074</v>
      </c>
      <c r="AY29" s="219">
        <f>AVERAGEIFS(Ashtyn_working!AB$3:AB$944,Ashtyn_working!$H$3:$H$944,$AL29,Ashtyn_working!$I$3:$I$944,$AM29)</f>
        <v>2195.2441176470588</v>
      </c>
      <c r="AZ29" s="219" cm="1">
        <f t="array" ref="AZ29">IFERROR(_xlfn.STDEV.S(_xlfn._xlws.FILTER(Ashtyn_working!AB$3:AB$944, (Ashtyn_working!$H$3:$H$944=$AL29) * (Ashtyn_working!$I$3:$I$944=$AM29))) / SQRT(COUNTIFS(Ashtyn_working!$H$3:$H$944, $AL29, Ashtyn_working!$I$3:$I$944, $AM29)), "N/A")</f>
        <v>5.7649573429020533</v>
      </c>
      <c r="BA29" s="219">
        <f>AVERAGEIFS(Ashtyn_working!AE$3:AE$944,Ashtyn_working!$H$3:$H$944,$AL29,Ashtyn_working!$I$3:$I$944,$AM29)</f>
        <v>742.7538461538461</v>
      </c>
      <c r="BB29" s="219" cm="1">
        <f t="array" ref="BB29">IFERROR(_xlfn.STDEV.S(_xlfn._xlws.FILTER(Ashtyn_working!AE$3:AE$944, (Ashtyn_working!$H$3:$H$944=$AL29) * (Ashtyn_working!$I$3:$I$944=$AM29))) / SQRT(COUNTIFS(Ashtyn_working!$H$3:$H$944, $AL29, Ashtyn_working!$I$3:$I$944, $AM29)), "N/A")</f>
        <v>10.755452441835613</v>
      </c>
      <c r="BC29" s="219">
        <f>AVERAGEIFS(Ashtyn_working!AF$3:AF$944,Ashtyn_working!$H$3:$H$944,$AL29,Ashtyn_working!$I$3:$I$944,$AM29)</f>
        <v>1778.8692307692311</v>
      </c>
      <c r="BD29" s="219" cm="1">
        <f t="array" ref="BD29">IFERROR(_xlfn.STDEV.S(_xlfn._xlws.FILTER(Ashtyn_working!AF$3:AF$944, (Ashtyn_working!$H$3:$H$944=$AL29) * (Ashtyn_working!$I$3:$I$944=$AM29))) / SQRT(COUNTIFS(Ashtyn_working!$H$3:$H$944, $AL29, Ashtyn_working!$I$3:$I$944, $AM29)), "N/A")</f>
        <v>4.3462743732352376</v>
      </c>
    </row>
    <row r="30" spans="5:56" ht="16" x14ac:dyDescent="0.2">
      <c r="E30" s="282">
        <v>42570</v>
      </c>
      <c r="F30" s="177"/>
      <c r="G30" s="176">
        <v>31</v>
      </c>
      <c r="H30" s="176" t="s">
        <v>16051</v>
      </c>
      <c r="I30" s="176" t="s">
        <v>12804</v>
      </c>
      <c r="J30" s="176">
        <v>7.6139999999999999</v>
      </c>
      <c r="K30" s="176">
        <v>30.7</v>
      </c>
      <c r="L30" s="176">
        <v>6.03</v>
      </c>
      <c r="M30" s="176">
        <v>37.1</v>
      </c>
      <c r="N30" s="177"/>
      <c r="O30" s="177"/>
      <c r="P30" s="177"/>
      <c r="Q30" s="177"/>
      <c r="R30">
        <f t="shared" si="0"/>
        <v>7.6139999999999999</v>
      </c>
      <c r="T30">
        <f t="shared" si="1"/>
        <v>30.7</v>
      </c>
      <c r="V30">
        <f t="shared" si="2"/>
        <v>6.03</v>
      </c>
      <c r="X30">
        <f t="shared" si="3"/>
        <v>37.1</v>
      </c>
      <c r="Z30" s="177"/>
      <c r="AA30" s="177"/>
      <c r="AB30" s="176">
        <v>2210.73</v>
      </c>
      <c r="AC30" s="177"/>
      <c r="AD30" s="177"/>
      <c r="AE30" s="176">
        <v>1623.5</v>
      </c>
      <c r="AF30" s="176">
        <v>1994.3</v>
      </c>
      <c r="AK30" s="176">
        <v>31</v>
      </c>
      <c r="AL30" s="176" t="s">
        <v>12457</v>
      </c>
      <c r="AM30" s="176" t="s">
        <v>16053</v>
      </c>
      <c r="AN30" s="176">
        <v>1.3699999999999999E-3</v>
      </c>
      <c r="AO30" s="219">
        <f>AVERAGEIFS(Ashtyn_working!R$3:R$944,Ashtyn_working!$H$3:$H$944,$AL30,Ashtyn_working!$I$3:$I$944,$AM30)</f>
        <v>7.9834297872340452</v>
      </c>
      <c r="AP30" s="219" cm="1">
        <f t="array" ref="AP30">IFERROR(_xlfn.STDEV.S(_xlfn._xlws.FILTER(Ashtyn_working!R$3:R$944, (Ashtyn_working!$H$3:$H$944=$AL30) * (Ashtyn_working!$I$3:$I$944=$AM30))) / SQRT(COUNTIFS(Ashtyn_working!$H$3:$H$944, $AL30, Ashtyn_working!$I$3:$I$944, $AM30)), "N/A")</f>
        <v>6.7630085040050313E-3</v>
      </c>
      <c r="AQ30" s="219">
        <f>AVERAGEIFS(Ashtyn_working!T$3:T$944,Ashtyn_working!$H$3:$H$944,$AL30,Ashtyn_working!$I$3:$I$944,$AM30)</f>
        <v>31.017021276595745</v>
      </c>
      <c r="AR30" s="219" cm="1">
        <f t="array" ref="AR30">IFERROR(_xlfn.STDEV.S(_xlfn._xlws.FILTER(Ashtyn_working!T$3:T$944, (Ashtyn_working!$H$3:$H$944=$AL30) * (Ashtyn_working!$I$3:$I$944=$AM30))) / SQRT(COUNTIFS(Ashtyn_working!$H$3:$H$944, $AL30, Ashtyn_working!$I$3:$I$944, $AM30)), "N/A")</f>
        <v>3.6135393144360678E-2</v>
      </c>
      <c r="AS30">
        <f>AVERAGEIFS(Ashtyn_working!V$3:V$944,Ashtyn_working!$H$3:$H$944,$AL30,Ashtyn_working!$I$3:$I$944,$AM30)</f>
        <v>7.0969680851063845</v>
      </c>
      <c r="AT30" cm="1">
        <f t="array" ref="AT30">IFERROR(_xlfn.STDEV.S(_xlfn._xlws.FILTER(Ashtyn_working!V$3:V$944, (Ashtyn_working!$H$3:$H$944=$AL30) * (Ashtyn_working!$I$3:$I$944=$AM30))) / SQRT(COUNTIFS(Ashtyn_working!$H$3:$H$944, $AL30, Ashtyn_working!$I$3:$I$944, $AM30)), "N/A")</f>
        <v>6.4631290086332657E-2</v>
      </c>
      <c r="AU30" s="219">
        <f>AVERAGEIFS(Ashtyn_working!X$3:X$944,Ashtyn_working!$H$3:$H$944,$AL30,Ashtyn_working!$I$3:$I$944,$AM30)</f>
        <v>36.541497326203185</v>
      </c>
      <c r="AV30" s="219" cm="1">
        <f t="array" ref="AV30">IFERROR(_xlfn.STDEV.S(_xlfn._xlws.FILTER(Ashtyn_working!X$3:X$944, (Ashtyn_working!$H$3:$H$944=$AL30) * (Ashtyn_working!$I$3:$I$944=$AM30))) / SQRT(COUNTIFS(Ashtyn_working!$H$3:$H$944, $AL30, Ashtyn_working!$I$3:$I$944, $AM30)), "N/A")</f>
        <v>6.7667909047037844E-2</v>
      </c>
      <c r="AW30" s="219">
        <f>AVERAGEIFS(Ashtyn_working!Z$3:Z$944,Ashtyn_working!$H$3:$H$944,$AL30,Ashtyn_working!$I$3:$I$944,$AM30)</f>
        <v>255.20605</v>
      </c>
      <c r="AX30" s="219" cm="1">
        <f t="array" ref="AX30">IFERROR(_xlfn.STDEV.S(_xlfn._xlws.FILTER(Ashtyn_working!Z$3:Z$944, (Ashtyn_working!$H$3:$H$944=$AL30) * (Ashtyn_working!$I$3:$I$944=$AM30))) / SQRT(COUNTIFS(Ashtyn_working!$H$3:$H$944, $AL30, Ashtyn_working!$I$3:$I$944, $AM30)), "N/A")</f>
        <v>8.7255566275914074</v>
      </c>
      <c r="AY30" s="219">
        <f>AVERAGEIFS(Ashtyn_working!AB$3:AB$944,Ashtyn_working!$H$3:$H$944,$AL30,Ashtyn_working!$I$3:$I$944,$AM30)</f>
        <v>2195.2441176470588</v>
      </c>
      <c r="AZ30" s="219" cm="1">
        <f t="array" ref="AZ30">IFERROR(_xlfn.STDEV.S(_xlfn._xlws.FILTER(Ashtyn_working!AB$3:AB$944, (Ashtyn_working!$H$3:$H$944=$AL30) * (Ashtyn_working!$I$3:$I$944=$AM30))) / SQRT(COUNTIFS(Ashtyn_working!$H$3:$H$944, $AL30, Ashtyn_working!$I$3:$I$944, $AM30)), "N/A")</f>
        <v>5.7649573429020533</v>
      </c>
      <c r="BA30" s="219">
        <f>AVERAGEIFS(Ashtyn_working!AE$3:AE$944,Ashtyn_working!$H$3:$H$944,$AL30,Ashtyn_working!$I$3:$I$944,$AM30)</f>
        <v>742.7538461538461</v>
      </c>
      <c r="BB30" s="219" cm="1">
        <f t="array" ref="BB30">IFERROR(_xlfn.STDEV.S(_xlfn._xlws.FILTER(Ashtyn_working!AE$3:AE$944, (Ashtyn_working!$H$3:$H$944=$AL30) * (Ashtyn_working!$I$3:$I$944=$AM30))) / SQRT(COUNTIFS(Ashtyn_working!$H$3:$H$944, $AL30, Ashtyn_working!$I$3:$I$944, $AM30)), "N/A")</f>
        <v>10.755452441835613</v>
      </c>
      <c r="BC30" s="219">
        <f>AVERAGEIFS(Ashtyn_working!AF$3:AF$944,Ashtyn_working!$H$3:$H$944,$AL30,Ashtyn_working!$I$3:$I$944,$AM30)</f>
        <v>1778.8692307692311</v>
      </c>
      <c r="BD30" s="219" cm="1">
        <f t="array" ref="BD30">IFERROR(_xlfn.STDEV.S(_xlfn._xlws.FILTER(Ashtyn_working!AF$3:AF$944, (Ashtyn_working!$H$3:$H$944=$AL30) * (Ashtyn_working!$I$3:$I$944=$AM30))) / SQRT(COUNTIFS(Ashtyn_working!$H$3:$H$944, $AL30, Ashtyn_working!$I$3:$I$944, $AM30)), "N/A")</f>
        <v>4.3462743732352376</v>
      </c>
    </row>
    <row r="31" spans="5:56" ht="16" x14ac:dyDescent="0.2">
      <c r="E31" s="282">
        <v>42570</v>
      </c>
      <c r="F31" s="177"/>
      <c r="G31" s="176">
        <v>31</v>
      </c>
      <c r="H31" s="176" t="s">
        <v>16051</v>
      </c>
      <c r="I31" s="176" t="s">
        <v>12804</v>
      </c>
      <c r="J31" s="176">
        <v>7.5789999999999997</v>
      </c>
      <c r="K31" s="176">
        <v>31</v>
      </c>
      <c r="L31" s="176">
        <v>5.72</v>
      </c>
      <c r="M31" s="176">
        <v>36.700000000000003</v>
      </c>
      <c r="N31" s="177"/>
      <c r="O31" s="177"/>
      <c r="P31" s="177"/>
      <c r="Q31" s="177"/>
      <c r="R31">
        <f t="shared" si="0"/>
        <v>7.5789999999999997</v>
      </c>
      <c r="T31">
        <f t="shared" si="1"/>
        <v>31</v>
      </c>
      <c r="V31">
        <f t="shared" si="2"/>
        <v>5.72</v>
      </c>
      <c r="X31">
        <f t="shared" si="3"/>
        <v>36.700000000000003</v>
      </c>
      <c r="Z31" s="177"/>
      <c r="AA31" s="177"/>
      <c r="AB31" s="177"/>
      <c r="AC31" s="177"/>
      <c r="AD31" s="177"/>
      <c r="AE31" s="177"/>
      <c r="AF31" s="177"/>
      <c r="AK31" s="176">
        <v>31</v>
      </c>
      <c r="AL31" s="176" t="s">
        <v>12457</v>
      </c>
      <c r="AM31" s="176" t="s">
        <v>16053</v>
      </c>
      <c r="AN31" s="176">
        <v>1.24E-3</v>
      </c>
      <c r="AO31" s="219">
        <f>AVERAGEIFS(Ashtyn_working!R$3:R$944,Ashtyn_working!$H$3:$H$944,$AL31,Ashtyn_working!$I$3:$I$944,$AM31)</f>
        <v>7.9834297872340452</v>
      </c>
      <c r="AP31" s="219" cm="1">
        <f t="array" ref="AP31">IFERROR(_xlfn.STDEV.S(_xlfn._xlws.FILTER(Ashtyn_working!R$3:R$944, (Ashtyn_working!$H$3:$H$944=$AL31) * (Ashtyn_working!$I$3:$I$944=$AM31))) / SQRT(COUNTIFS(Ashtyn_working!$H$3:$H$944, $AL31, Ashtyn_working!$I$3:$I$944, $AM31)), "N/A")</f>
        <v>6.7630085040050313E-3</v>
      </c>
      <c r="AQ31" s="219">
        <f>AVERAGEIFS(Ashtyn_working!T$3:T$944,Ashtyn_working!$H$3:$H$944,$AL31,Ashtyn_working!$I$3:$I$944,$AM31)</f>
        <v>31.017021276595745</v>
      </c>
      <c r="AR31" s="219" cm="1">
        <f t="array" ref="AR31">IFERROR(_xlfn.STDEV.S(_xlfn._xlws.FILTER(Ashtyn_working!T$3:T$944, (Ashtyn_working!$H$3:$H$944=$AL31) * (Ashtyn_working!$I$3:$I$944=$AM31))) / SQRT(COUNTIFS(Ashtyn_working!$H$3:$H$944, $AL31, Ashtyn_working!$I$3:$I$944, $AM31)), "N/A")</f>
        <v>3.6135393144360678E-2</v>
      </c>
      <c r="AS31">
        <f>AVERAGEIFS(Ashtyn_working!V$3:V$944,Ashtyn_working!$H$3:$H$944,$AL31,Ashtyn_working!$I$3:$I$944,$AM31)</f>
        <v>7.0969680851063845</v>
      </c>
      <c r="AT31" cm="1">
        <f t="array" ref="AT31">IFERROR(_xlfn.STDEV.S(_xlfn._xlws.FILTER(Ashtyn_working!V$3:V$944, (Ashtyn_working!$H$3:$H$944=$AL31) * (Ashtyn_working!$I$3:$I$944=$AM31))) / SQRT(COUNTIFS(Ashtyn_working!$H$3:$H$944, $AL31, Ashtyn_working!$I$3:$I$944, $AM31)), "N/A")</f>
        <v>6.4631290086332657E-2</v>
      </c>
      <c r="AU31" s="219">
        <f>AVERAGEIFS(Ashtyn_working!X$3:X$944,Ashtyn_working!$H$3:$H$944,$AL31,Ashtyn_working!$I$3:$I$944,$AM31)</f>
        <v>36.541497326203185</v>
      </c>
      <c r="AV31" s="219" cm="1">
        <f t="array" ref="AV31">IFERROR(_xlfn.STDEV.S(_xlfn._xlws.FILTER(Ashtyn_working!X$3:X$944, (Ashtyn_working!$H$3:$H$944=$AL31) * (Ashtyn_working!$I$3:$I$944=$AM31))) / SQRT(COUNTIFS(Ashtyn_working!$H$3:$H$944, $AL31, Ashtyn_working!$I$3:$I$944, $AM31)), "N/A")</f>
        <v>6.7667909047037844E-2</v>
      </c>
      <c r="AW31" s="219">
        <f>AVERAGEIFS(Ashtyn_working!Z$3:Z$944,Ashtyn_working!$H$3:$H$944,$AL31,Ashtyn_working!$I$3:$I$944,$AM31)</f>
        <v>255.20605</v>
      </c>
      <c r="AX31" s="219" cm="1">
        <f t="array" ref="AX31">IFERROR(_xlfn.STDEV.S(_xlfn._xlws.FILTER(Ashtyn_working!Z$3:Z$944, (Ashtyn_working!$H$3:$H$944=$AL31) * (Ashtyn_working!$I$3:$I$944=$AM31))) / SQRT(COUNTIFS(Ashtyn_working!$H$3:$H$944, $AL31, Ashtyn_working!$I$3:$I$944, $AM31)), "N/A")</f>
        <v>8.7255566275914074</v>
      </c>
      <c r="AY31" s="219">
        <f>AVERAGEIFS(Ashtyn_working!AB$3:AB$944,Ashtyn_working!$H$3:$H$944,$AL31,Ashtyn_working!$I$3:$I$944,$AM31)</f>
        <v>2195.2441176470588</v>
      </c>
      <c r="AZ31" s="219" cm="1">
        <f t="array" ref="AZ31">IFERROR(_xlfn.STDEV.S(_xlfn._xlws.FILTER(Ashtyn_working!AB$3:AB$944, (Ashtyn_working!$H$3:$H$944=$AL31) * (Ashtyn_working!$I$3:$I$944=$AM31))) / SQRT(COUNTIFS(Ashtyn_working!$H$3:$H$944, $AL31, Ashtyn_working!$I$3:$I$944, $AM31)), "N/A")</f>
        <v>5.7649573429020533</v>
      </c>
      <c r="BA31" s="219">
        <f>AVERAGEIFS(Ashtyn_working!AE$3:AE$944,Ashtyn_working!$H$3:$H$944,$AL31,Ashtyn_working!$I$3:$I$944,$AM31)</f>
        <v>742.7538461538461</v>
      </c>
      <c r="BB31" s="219" cm="1">
        <f t="array" ref="BB31">IFERROR(_xlfn.STDEV.S(_xlfn._xlws.FILTER(Ashtyn_working!AE$3:AE$944, (Ashtyn_working!$H$3:$H$944=$AL31) * (Ashtyn_working!$I$3:$I$944=$AM31))) / SQRT(COUNTIFS(Ashtyn_working!$H$3:$H$944, $AL31, Ashtyn_working!$I$3:$I$944, $AM31)), "N/A")</f>
        <v>10.755452441835613</v>
      </c>
      <c r="BC31" s="219">
        <f>AVERAGEIFS(Ashtyn_working!AF$3:AF$944,Ashtyn_working!$H$3:$H$944,$AL31,Ashtyn_working!$I$3:$I$944,$AM31)</f>
        <v>1778.8692307692311</v>
      </c>
      <c r="BD31" s="219" cm="1">
        <f t="array" ref="BD31">IFERROR(_xlfn.STDEV.S(_xlfn._xlws.FILTER(Ashtyn_working!AF$3:AF$944, (Ashtyn_working!$H$3:$H$944=$AL31) * (Ashtyn_working!$I$3:$I$944=$AM31))) / SQRT(COUNTIFS(Ashtyn_working!$H$3:$H$944, $AL31, Ashtyn_working!$I$3:$I$944, $AM31)), "N/A")</f>
        <v>4.3462743732352376</v>
      </c>
    </row>
    <row r="32" spans="5:56" ht="16" x14ac:dyDescent="0.2">
      <c r="E32" s="282">
        <v>42570</v>
      </c>
      <c r="F32" s="177"/>
      <c r="G32" s="176">
        <v>31</v>
      </c>
      <c r="H32" s="176" t="s">
        <v>16051</v>
      </c>
      <c r="I32" s="176" t="s">
        <v>16050</v>
      </c>
      <c r="J32" s="176">
        <v>7.9690000000000003</v>
      </c>
      <c r="K32" s="176">
        <v>31</v>
      </c>
      <c r="L32" s="176">
        <v>6.48</v>
      </c>
      <c r="M32" s="176">
        <v>37.6</v>
      </c>
      <c r="N32" s="177"/>
      <c r="O32" s="177"/>
      <c r="P32" s="177"/>
      <c r="Q32" s="177"/>
      <c r="R32">
        <f t="shared" si="0"/>
        <v>7.9690000000000003</v>
      </c>
      <c r="T32">
        <f t="shared" si="1"/>
        <v>31</v>
      </c>
      <c r="V32">
        <f t="shared" si="2"/>
        <v>6.48</v>
      </c>
      <c r="X32">
        <f t="shared" si="3"/>
        <v>37.6</v>
      </c>
      <c r="Z32" s="176">
        <v>211.2</v>
      </c>
      <c r="AA32" s="177"/>
      <c r="AB32" s="177"/>
      <c r="AC32" s="177"/>
      <c r="AD32" s="177"/>
      <c r="AE32" s="177"/>
      <c r="AF32" s="177"/>
      <c r="AK32" s="176">
        <v>31</v>
      </c>
      <c r="AL32" s="176" t="s">
        <v>12457</v>
      </c>
      <c r="AM32" s="176" t="s">
        <v>16053</v>
      </c>
      <c r="AN32" s="176">
        <v>1.5100000000000001E-3</v>
      </c>
      <c r="AO32" s="219">
        <f>AVERAGEIFS(Ashtyn_working!R$3:R$944,Ashtyn_working!$H$3:$H$944,$AL32,Ashtyn_working!$I$3:$I$944,$AM32)</f>
        <v>7.9834297872340452</v>
      </c>
      <c r="AP32" s="219" cm="1">
        <f t="array" ref="AP32">IFERROR(_xlfn.STDEV.S(_xlfn._xlws.FILTER(Ashtyn_working!R$3:R$944, (Ashtyn_working!$H$3:$H$944=$AL32) * (Ashtyn_working!$I$3:$I$944=$AM32))) / SQRT(COUNTIFS(Ashtyn_working!$H$3:$H$944, $AL32, Ashtyn_working!$I$3:$I$944, $AM32)), "N/A")</f>
        <v>6.7630085040050313E-3</v>
      </c>
      <c r="AQ32" s="219">
        <f>AVERAGEIFS(Ashtyn_working!T$3:T$944,Ashtyn_working!$H$3:$H$944,$AL32,Ashtyn_working!$I$3:$I$944,$AM32)</f>
        <v>31.017021276595745</v>
      </c>
      <c r="AR32" s="219" cm="1">
        <f t="array" ref="AR32">IFERROR(_xlfn.STDEV.S(_xlfn._xlws.FILTER(Ashtyn_working!T$3:T$944, (Ashtyn_working!$H$3:$H$944=$AL32) * (Ashtyn_working!$I$3:$I$944=$AM32))) / SQRT(COUNTIFS(Ashtyn_working!$H$3:$H$944, $AL32, Ashtyn_working!$I$3:$I$944, $AM32)), "N/A")</f>
        <v>3.6135393144360678E-2</v>
      </c>
      <c r="AS32">
        <f>AVERAGEIFS(Ashtyn_working!V$3:V$944,Ashtyn_working!$H$3:$H$944,$AL32,Ashtyn_working!$I$3:$I$944,$AM32)</f>
        <v>7.0969680851063845</v>
      </c>
      <c r="AT32" cm="1">
        <f t="array" ref="AT32">IFERROR(_xlfn.STDEV.S(_xlfn._xlws.FILTER(Ashtyn_working!V$3:V$944, (Ashtyn_working!$H$3:$H$944=$AL32) * (Ashtyn_working!$I$3:$I$944=$AM32))) / SQRT(COUNTIFS(Ashtyn_working!$H$3:$H$944, $AL32, Ashtyn_working!$I$3:$I$944, $AM32)), "N/A")</f>
        <v>6.4631290086332657E-2</v>
      </c>
      <c r="AU32" s="219">
        <f>AVERAGEIFS(Ashtyn_working!X$3:X$944,Ashtyn_working!$H$3:$H$944,$AL32,Ashtyn_working!$I$3:$I$944,$AM32)</f>
        <v>36.541497326203185</v>
      </c>
      <c r="AV32" s="219" cm="1">
        <f t="array" ref="AV32">IFERROR(_xlfn.STDEV.S(_xlfn._xlws.FILTER(Ashtyn_working!X$3:X$944, (Ashtyn_working!$H$3:$H$944=$AL32) * (Ashtyn_working!$I$3:$I$944=$AM32))) / SQRT(COUNTIFS(Ashtyn_working!$H$3:$H$944, $AL32, Ashtyn_working!$I$3:$I$944, $AM32)), "N/A")</f>
        <v>6.7667909047037844E-2</v>
      </c>
      <c r="AW32" s="219">
        <f>AVERAGEIFS(Ashtyn_working!Z$3:Z$944,Ashtyn_working!$H$3:$H$944,$AL32,Ashtyn_working!$I$3:$I$944,$AM32)</f>
        <v>255.20605</v>
      </c>
      <c r="AX32" s="219" cm="1">
        <f t="array" ref="AX32">IFERROR(_xlfn.STDEV.S(_xlfn._xlws.FILTER(Ashtyn_working!Z$3:Z$944, (Ashtyn_working!$H$3:$H$944=$AL32) * (Ashtyn_working!$I$3:$I$944=$AM32))) / SQRT(COUNTIFS(Ashtyn_working!$H$3:$H$944, $AL32, Ashtyn_working!$I$3:$I$944, $AM32)), "N/A")</f>
        <v>8.7255566275914074</v>
      </c>
      <c r="AY32" s="219">
        <f>AVERAGEIFS(Ashtyn_working!AB$3:AB$944,Ashtyn_working!$H$3:$H$944,$AL32,Ashtyn_working!$I$3:$I$944,$AM32)</f>
        <v>2195.2441176470588</v>
      </c>
      <c r="AZ32" s="219" cm="1">
        <f t="array" ref="AZ32">IFERROR(_xlfn.STDEV.S(_xlfn._xlws.FILTER(Ashtyn_working!AB$3:AB$944, (Ashtyn_working!$H$3:$H$944=$AL32) * (Ashtyn_working!$I$3:$I$944=$AM32))) / SQRT(COUNTIFS(Ashtyn_working!$H$3:$H$944, $AL32, Ashtyn_working!$I$3:$I$944, $AM32)), "N/A")</f>
        <v>5.7649573429020533</v>
      </c>
      <c r="BA32" s="219">
        <f>AVERAGEIFS(Ashtyn_working!AE$3:AE$944,Ashtyn_working!$H$3:$H$944,$AL32,Ashtyn_working!$I$3:$I$944,$AM32)</f>
        <v>742.7538461538461</v>
      </c>
      <c r="BB32" s="219" cm="1">
        <f t="array" ref="BB32">IFERROR(_xlfn.STDEV.S(_xlfn._xlws.FILTER(Ashtyn_working!AE$3:AE$944, (Ashtyn_working!$H$3:$H$944=$AL32) * (Ashtyn_working!$I$3:$I$944=$AM32))) / SQRT(COUNTIFS(Ashtyn_working!$H$3:$H$944, $AL32, Ashtyn_working!$I$3:$I$944, $AM32)), "N/A")</f>
        <v>10.755452441835613</v>
      </c>
      <c r="BC32" s="219">
        <f>AVERAGEIFS(Ashtyn_working!AF$3:AF$944,Ashtyn_working!$H$3:$H$944,$AL32,Ashtyn_working!$I$3:$I$944,$AM32)</f>
        <v>1778.8692307692311</v>
      </c>
      <c r="BD32" s="219" cm="1">
        <f t="array" ref="BD32">IFERROR(_xlfn.STDEV.S(_xlfn._xlws.FILTER(Ashtyn_working!AF$3:AF$944, (Ashtyn_working!$H$3:$H$944=$AL32) * (Ashtyn_working!$I$3:$I$944=$AM32))) / SQRT(COUNTIFS(Ashtyn_working!$H$3:$H$944, $AL32, Ashtyn_working!$I$3:$I$944, $AM32)), "N/A")</f>
        <v>4.3462743732352376</v>
      </c>
    </row>
    <row r="33" spans="5:56" ht="16" x14ac:dyDescent="0.2">
      <c r="E33" s="282">
        <v>42570</v>
      </c>
      <c r="F33" s="177"/>
      <c r="G33" s="176">
        <v>27</v>
      </c>
      <c r="H33" s="176" t="s">
        <v>16051</v>
      </c>
      <c r="I33" s="176" t="s">
        <v>16051</v>
      </c>
      <c r="J33" s="176">
        <v>7.6420000000000003</v>
      </c>
      <c r="K33" s="176">
        <v>27.6</v>
      </c>
      <c r="L33" s="176">
        <v>6.73</v>
      </c>
      <c r="M33" s="176">
        <v>37.200000000000003</v>
      </c>
      <c r="N33" s="177"/>
      <c r="O33" s="177"/>
      <c r="P33" s="177"/>
      <c r="Q33" s="177"/>
      <c r="R33">
        <f t="shared" si="0"/>
        <v>7.6420000000000003</v>
      </c>
      <c r="T33">
        <f t="shared" si="1"/>
        <v>27.6</v>
      </c>
      <c r="V33">
        <f t="shared" si="2"/>
        <v>6.73</v>
      </c>
      <c r="X33">
        <f t="shared" si="3"/>
        <v>37.200000000000003</v>
      </c>
      <c r="Z33" s="176">
        <v>146.30000000000001</v>
      </c>
      <c r="AA33" s="177"/>
      <c r="AB33" s="176">
        <v>2194.665</v>
      </c>
      <c r="AC33" s="177"/>
      <c r="AD33" s="177"/>
      <c r="AE33" s="176">
        <v>1381.9</v>
      </c>
      <c r="AF33" s="176">
        <v>1973.6</v>
      </c>
      <c r="AK33" s="176">
        <v>31</v>
      </c>
      <c r="AL33" s="176" t="s">
        <v>12457</v>
      </c>
      <c r="AM33" s="176" t="s">
        <v>16053</v>
      </c>
      <c r="AN33" s="176">
        <v>2.3400000000000001E-3</v>
      </c>
      <c r="AO33" s="219">
        <f>AVERAGEIFS(Ashtyn_working!R$3:R$944,Ashtyn_working!$H$3:$H$944,$AL33,Ashtyn_working!$I$3:$I$944,$AM33)</f>
        <v>7.9834297872340452</v>
      </c>
      <c r="AP33" s="219" cm="1">
        <f t="array" ref="AP33">IFERROR(_xlfn.STDEV.S(_xlfn._xlws.FILTER(Ashtyn_working!R$3:R$944, (Ashtyn_working!$H$3:$H$944=$AL33) * (Ashtyn_working!$I$3:$I$944=$AM33))) / SQRT(COUNTIFS(Ashtyn_working!$H$3:$H$944, $AL33, Ashtyn_working!$I$3:$I$944, $AM33)), "N/A")</f>
        <v>6.7630085040050313E-3</v>
      </c>
      <c r="AQ33" s="219">
        <f>AVERAGEIFS(Ashtyn_working!T$3:T$944,Ashtyn_working!$H$3:$H$944,$AL33,Ashtyn_working!$I$3:$I$944,$AM33)</f>
        <v>31.017021276595745</v>
      </c>
      <c r="AR33" s="219" cm="1">
        <f t="array" ref="AR33">IFERROR(_xlfn.STDEV.S(_xlfn._xlws.FILTER(Ashtyn_working!T$3:T$944, (Ashtyn_working!$H$3:$H$944=$AL33) * (Ashtyn_working!$I$3:$I$944=$AM33))) / SQRT(COUNTIFS(Ashtyn_working!$H$3:$H$944, $AL33, Ashtyn_working!$I$3:$I$944, $AM33)), "N/A")</f>
        <v>3.6135393144360678E-2</v>
      </c>
      <c r="AS33">
        <f>AVERAGEIFS(Ashtyn_working!V$3:V$944,Ashtyn_working!$H$3:$H$944,$AL33,Ashtyn_working!$I$3:$I$944,$AM33)</f>
        <v>7.0969680851063845</v>
      </c>
      <c r="AT33" cm="1">
        <f t="array" ref="AT33">IFERROR(_xlfn.STDEV.S(_xlfn._xlws.FILTER(Ashtyn_working!V$3:V$944, (Ashtyn_working!$H$3:$H$944=$AL33) * (Ashtyn_working!$I$3:$I$944=$AM33))) / SQRT(COUNTIFS(Ashtyn_working!$H$3:$H$944, $AL33, Ashtyn_working!$I$3:$I$944, $AM33)), "N/A")</f>
        <v>6.4631290086332657E-2</v>
      </c>
      <c r="AU33" s="219">
        <f>AVERAGEIFS(Ashtyn_working!X$3:X$944,Ashtyn_working!$H$3:$H$944,$AL33,Ashtyn_working!$I$3:$I$944,$AM33)</f>
        <v>36.541497326203185</v>
      </c>
      <c r="AV33" s="219" cm="1">
        <f t="array" ref="AV33">IFERROR(_xlfn.STDEV.S(_xlfn._xlws.FILTER(Ashtyn_working!X$3:X$944, (Ashtyn_working!$H$3:$H$944=$AL33) * (Ashtyn_working!$I$3:$I$944=$AM33))) / SQRT(COUNTIFS(Ashtyn_working!$H$3:$H$944, $AL33, Ashtyn_working!$I$3:$I$944, $AM33)), "N/A")</f>
        <v>6.7667909047037844E-2</v>
      </c>
      <c r="AW33" s="219">
        <f>AVERAGEIFS(Ashtyn_working!Z$3:Z$944,Ashtyn_working!$H$3:$H$944,$AL33,Ashtyn_working!$I$3:$I$944,$AM33)</f>
        <v>255.20605</v>
      </c>
      <c r="AX33" s="219" cm="1">
        <f t="array" ref="AX33">IFERROR(_xlfn.STDEV.S(_xlfn._xlws.FILTER(Ashtyn_working!Z$3:Z$944, (Ashtyn_working!$H$3:$H$944=$AL33) * (Ashtyn_working!$I$3:$I$944=$AM33))) / SQRT(COUNTIFS(Ashtyn_working!$H$3:$H$944, $AL33, Ashtyn_working!$I$3:$I$944, $AM33)), "N/A")</f>
        <v>8.7255566275914074</v>
      </c>
      <c r="AY33" s="219">
        <f>AVERAGEIFS(Ashtyn_working!AB$3:AB$944,Ashtyn_working!$H$3:$H$944,$AL33,Ashtyn_working!$I$3:$I$944,$AM33)</f>
        <v>2195.2441176470588</v>
      </c>
      <c r="AZ33" s="219" cm="1">
        <f t="array" ref="AZ33">IFERROR(_xlfn.STDEV.S(_xlfn._xlws.FILTER(Ashtyn_working!AB$3:AB$944, (Ashtyn_working!$H$3:$H$944=$AL33) * (Ashtyn_working!$I$3:$I$944=$AM33))) / SQRT(COUNTIFS(Ashtyn_working!$H$3:$H$944, $AL33, Ashtyn_working!$I$3:$I$944, $AM33)), "N/A")</f>
        <v>5.7649573429020533</v>
      </c>
      <c r="BA33" s="219">
        <f>AVERAGEIFS(Ashtyn_working!AE$3:AE$944,Ashtyn_working!$H$3:$H$944,$AL33,Ashtyn_working!$I$3:$I$944,$AM33)</f>
        <v>742.7538461538461</v>
      </c>
      <c r="BB33" s="219" cm="1">
        <f t="array" ref="BB33">IFERROR(_xlfn.STDEV.S(_xlfn._xlws.FILTER(Ashtyn_working!AE$3:AE$944, (Ashtyn_working!$H$3:$H$944=$AL33) * (Ashtyn_working!$I$3:$I$944=$AM33))) / SQRT(COUNTIFS(Ashtyn_working!$H$3:$H$944, $AL33, Ashtyn_working!$I$3:$I$944, $AM33)), "N/A")</f>
        <v>10.755452441835613</v>
      </c>
      <c r="BC33" s="219">
        <f>AVERAGEIFS(Ashtyn_working!AF$3:AF$944,Ashtyn_working!$H$3:$H$944,$AL33,Ashtyn_working!$I$3:$I$944,$AM33)</f>
        <v>1778.8692307692311</v>
      </c>
      <c r="BD33" s="219" cm="1">
        <f t="array" ref="BD33">IFERROR(_xlfn.STDEV.S(_xlfn._xlws.FILTER(Ashtyn_working!AF$3:AF$944, (Ashtyn_working!$H$3:$H$944=$AL33) * (Ashtyn_working!$I$3:$I$944=$AM33))) / SQRT(COUNTIFS(Ashtyn_working!$H$3:$H$944, $AL33, Ashtyn_working!$I$3:$I$944, $AM33)), "N/A")</f>
        <v>4.3462743732352376</v>
      </c>
    </row>
    <row r="34" spans="5:56" ht="16" x14ac:dyDescent="0.2">
      <c r="E34" s="282">
        <v>42570</v>
      </c>
      <c r="F34" s="177"/>
      <c r="G34" s="176">
        <v>27</v>
      </c>
      <c r="H34" s="176" t="s">
        <v>12457</v>
      </c>
      <c r="I34" s="176" t="s">
        <v>12422</v>
      </c>
      <c r="J34" s="176">
        <v>7.9859999999999998</v>
      </c>
      <c r="K34" s="176">
        <v>27.7</v>
      </c>
      <c r="L34" s="176">
        <v>7.08</v>
      </c>
      <c r="M34" s="176">
        <v>37.700000000000003</v>
      </c>
      <c r="N34" s="177"/>
      <c r="O34" s="177"/>
      <c r="P34" s="177"/>
      <c r="Q34" s="177"/>
      <c r="R34">
        <f t="shared" si="0"/>
        <v>7.9859999999999998</v>
      </c>
      <c r="T34">
        <f t="shared" si="1"/>
        <v>27.7</v>
      </c>
      <c r="V34">
        <f t="shared" si="2"/>
        <v>7.08</v>
      </c>
      <c r="X34">
        <f t="shared" si="3"/>
        <v>37.700000000000003</v>
      </c>
      <c r="Z34" s="177"/>
      <c r="AA34" s="177"/>
      <c r="AB34" s="176">
        <v>2129.73</v>
      </c>
      <c r="AC34" s="177"/>
      <c r="AD34" s="177"/>
      <c r="AE34" s="176">
        <v>626.29999999999995</v>
      </c>
      <c r="AF34" s="176">
        <v>1740.6</v>
      </c>
      <c r="AK34" s="176">
        <v>31</v>
      </c>
      <c r="AL34" s="176" t="s">
        <v>12457</v>
      </c>
      <c r="AM34" s="176" t="s">
        <v>16053</v>
      </c>
      <c r="AN34" s="176">
        <v>1.47E-3</v>
      </c>
      <c r="AO34" s="219">
        <f>AVERAGEIFS(Ashtyn_working!R$3:R$944,Ashtyn_working!$H$3:$H$944,$AL34,Ashtyn_working!$I$3:$I$944,$AM34)</f>
        <v>7.9834297872340452</v>
      </c>
      <c r="AP34" s="219" cm="1">
        <f t="array" ref="AP34">IFERROR(_xlfn.STDEV.S(_xlfn._xlws.FILTER(Ashtyn_working!R$3:R$944, (Ashtyn_working!$H$3:$H$944=$AL34) * (Ashtyn_working!$I$3:$I$944=$AM34))) / SQRT(COUNTIFS(Ashtyn_working!$H$3:$H$944, $AL34, Ashtyn_working!$I$3:$I$944, $AM34)), "N/A")</f>
        <v>6.7630085040050313E-3</v>
      </c>
      <c r="AQ34" s="219">
        <f>AVERAGEIFS(Ashtyn_working!T$3:T$944,Ashtyn_working!$H$3:$H$944,$AL34,Ashtyn_working!$I$3:$I$944,$AM34)</f>
        <v>31.017021276595745</v>
      </c>
      <c r="AR34" s="219" cm="1">
        <f t="array" ref="AR34">IFERROR(_xlfn.STDEV.S(_xlfn._xlws.FILTER(Ashtyn_working!T$3:T$944, (Ashtyn_working!$H$3:$H$944=$AL34) * (Ashtyn_working!$I$3:$I$944=$AM34))) / SQRT(COUNTIFS(Ashtyn_working!$H$3:$H$944, $AL34, Ashtyn_working!$I$3:$I$944, $AM34)), "N/A")</f>
        <v>3.6135393144360678E-2</v>
      </c>
      <c r="AS34">
        <f>AVERAGEIFS(Ashtyn_working!V$3:V$944,Ashtyn_working!$H$3:$H$944,$AL34,Ashtyn_working!$I$3:$I$944,$AM34)</f>
        <v>7.0969680851063845</v>
      </c>
      <c r="AT34" cm="1">
        <f t="array" ref="AT34">IFERROR(_xlfn.STDEV.S(_xlfn._xlws.FILTER(Ashtyn_working!V$3:V$944, (Ashtyn_working!$H$3:$H$944=$AL34) * (Ashtyn_working!$I$3:$I$944=$AM34))) / SQRT(COUNTIFS(Ashtyn_working!$H$3:$H$944, $AL34, Ashtyn_working!$I$3:$I$944, $AM34)), "N/A")</f>
        <v>6.4631290086332657E-2</v>
      </c>
      <c r="AU34" s="219">
        <f>AVERAGEIFS(Ashtyn_working!X$3:X$944,Ashtyn_working!$H$3:$H$944,$AL34,Ashtyn_working!$I$3:$I$944,$AM34)</f>
        <v>36.541497326203185</v>
      </c>
      <c r="AV34" s="219" cm="1">
        <f t="array" ref="AV34">IFERROR(_xlfn.STDEV.S(_xlfn._xlws.FILTER(Ashtyn_working!X$3:X$944, (Ashtyn_working!$H$3:$H$944=$AL34) * (Ashtyn_working!$I$3:$I$944=$AM34))) / SQRT(COUNTIFS(Ashtyn_working!$H$3:$H$944, $AL34, Ashtyn_working!$I$3:$I$944, $AM34)), "N/A")</f>
        <v>6.7667909047037844E-2</v>
      </c>
      <c r="AW34" s="219">
        <f>AVERAGEIFS(Ashtyn_working!Z$3:Z$944,Ashtyn_working!$H$3:$H$944,$AL34,Ashtyn_working!$I$3:$I$944,$AM34)</f>
        <v>255.20605</v>
      </c>
      <c r="AX34" s="219" cm="1">
        <f t="array" ref="AX34">IFERROR(_xlfn.STDEV.S(_xlfn._xlws.FILTER(Ashtyn_working!Z$3:Z$944, (Ashtyn_working!$H$3:$H$944=$AL34) * (Ashtyn_working!$I$3:$I$944=$AM34))) / SQRT(COUNTIFS(Ashtyn_working!$H$3:$H$944, $AL34, Ashtyn_working!$I$3:$I$944, $AM34)), "N/A")</f>
        <v>8.7255566275914074</v>
      </c>
      <c r="AY34" s="219">
        <f>AVERAGEIFS(Ashtyn_working!AB$3:AB$944,Ashtyn_working!$H$3:$H$944,$AL34,Ashtyn_working!$I$3:$I$944,$AM34)</f>
        <v>2195.2441176470588</v>
      </c>
      <c r="AZ34" s="219" cm="1">
        <f t="array" ref="AZ34">IFERROR(_xlfn.STDEV.S(_xlfn._xlws.FILTER(Ashtyn_working!AB$3:AB$944, (Ashtyn_working!$H$3:$H$944=$AL34) * (Ashtyn_working!$I$3:$I$944=$AM34))) / SQRT(COUNTIFS(Ashtyn_working!$H$3:$H$944, $AL34, Ashtyn_working!$I$3:$I$944, $AM34)), "N/A")</f>
        <v>5.7649573429020533</v>
      </c>
      <c r="BA34" s="219">
        <f>AVERAGEIFS(Ashtyn_working!AE$3:AE$944,Ashtyn_working!$H$3:$H$944,$AL34,Ashtyn_working!$I$3:$I$944,$AM34)</f>
        <v>742.7538461538461</v>
      </c>
      <c r="BB34" s="219" cm="1">
        <f t="array" ref="BB34">IFERROR(_xlfn.STDEV.S(_xlfn._xlws.FILTER(Ashtyn_working!AE$3:AE$944, (Ashtyn_working!$H$3:$H$944=$AL34) * (Ashtyn_working!$I$3:$I$944=$AM34))) / SQRT(COUNTIFS(Ashtyn_working!$H$3:$H$944, $AL34, Ashtyn_working!$I$3:$I$944, $AM34)), "N/A")</f>
        <v>10.755452441835613</v>
      </c>
      <c r="BC34" s="219">
        <f>AVERAGEIFS(Ashtyn_working!AF$3:AF$944,Ashtyn_working!$H$3:$H$944,$AL34,Ashtyn_working!$I$3:$I$944,$AM34)</f>
        <v>1778.8692307692311</v>
      </c>
      <c r="BD34" s="219" cm="1">
        <f t="array" ref="BD34">IFERROR(_xlfn.STDEV.S(_xlfn._xlws.FILTER(Ashtyn_working!AF$3:AF$944, (Ashtyn_working!$H$3:$H$944=$AL34) * (Ashtyn_working!$I$3:$I$944=$AM34))) / SQRT(COUNTIFS(Ashtyn_working!$H$3:$H$944, $AL34, Ashtyn_working!$I$3:$I$944, $AM34)), "N/A")</f>
        <v>4.3462743732352376</v>
      </c>
    </row>
    <row r="35" spans="5:56" ht="16" x14ac:dyDescent="0.2">
      <c r="E35" s="282">
        <v>42570</v>
      </c>
      <c r="F35" s="177"/>
      <c r="G35" s="176">
        <v>27</v>
      </c>
      <c r="H35" s="176" t="s">
        <v>16051</v>
      </c>
      <c r="I35" s="176" t="s">
        <v>16051</v>
      </c>
      <c r="J35" s="176">
        <v>7.6479999999999997</v>
      </c>
      <c r="K35" s="176">
        <v>27.6</v>
      </c>
      <c r="L35" s="176">
        <v>6.83</v>
      </c>
      <c r="M35" s="176">
        <v>37</v>
      </c>
      <c r="N35" s="177"/>
      <c r="O35" s="177"/>
      <c r="P35" s="177"/>
      <c r="Q35" s="177"/>
      <c r="R35">
        <f t="shared" si="0"/>
        <v>7.6479999999999997</v>
      </c>
      <c r="T35">
        <f t="shared" si="1"/>
        <v>27.6</v>
      </c>
      <c r="V35">
        <f t="shared" si="2"/>
        <v>6.83</v>
      </c>
      <c r="X35">
        <f t="shared" si="3"/>
        <v>37</v>
      </c>
      <c r="Z35" s="177"/>
      <c r="AA35" s="177"/>
      <c r="AB35" s="177"/>
      <c r="AC35" s="177"/>
      <c r="AD35" s="177"/>
      <c r="AE35" s="177"/>
      <c r="AF35" s="177"/>
      <c r="AK35" s="176">
        <v>31</v>
      </c>
      <c r="AL35" s="176" t="s">
        <v>12457</v>
      </c>
      <c r="AM35" s="176" t="s">
        <v>16053</v>
      </c>
      <c r="AN35" s="176">
        <v>1.58E-3</v>
      </c>
      <c r="AO35" s="219">
        <f>AVERAGEIFS(Ashtyn_working!R$3:R$944,Ashtyn_working!$H$3:$H$944,$AL35,Ashtyn_working!$I$3:$I$944,$AM35)</f>
        <v>7.9834297872340452</v>
      </c>
      <c r="AP35" s="219" cm="1">
        <f t="array" ref="AP35">IFERROR(_xlfn.STDEV.S(_xlfn._xlws.FILTER(Ashtyn_working!R$3:R$944, (Ashtyn_working!$H$3:$H$944=$AL35) * (Ashtyn_working!$I$3:$I$944=$AM35))) / SQRT(COUNTIFS(Ashtyn_working!$H$3:$H$944, $AL35, Ashtyn_working!$I$3:$I$944, $AM35)), "N/A")</f>
        <v>6.7630085040050313E-3</v>
      </c>
      <c r="AQ35" s="219">
        <f>AVERAGEIFS(Ashtyn_working!T$3:T$944,Ashtyn_working!$H$3:$H$944,$AL35,Ashtyn_working!$I$3:$I$944,$AM35)</f>
        <v>31.017021276595745</v>
      </c>
      <c r="AR35" s="219" cm="1">
        <f t="array" ref="AR35">IFERROR(_xlfn.STDEV.S(_xlfn._xlws.FILTER(Ashtyn_working!T$3:T$944, (Ashtyn_working!$H$3:$H$944=$AL35) * (Ashtyn_working!$I$3:$I$944=$AM35))) / SQRT(COUNTIFS(Ashtyn_working!$H$3:$H$944, $AL35, Ashtyn_working!$I$3:$I$944, $AM35)), "N/A")</f>
        <v>3.6135393144360678E-2</v>
      </c>
      <c r="AS35">
        <f>AVERAGEIFS(Ashtyn_working!V$3:V$944,Ashtyn_working!$H$3:$H$944,$AL35,Ashtyn_working!$I$3:$I$944,$AM35)</f>
        <v>7.0969680851063845</v>
      </c>
      <c r="AT35" cm="1">
        <f t="array" ref="AT35">IFERROR(_xlfn.STDEV.S(_xlfn._xlws.FILTER(Ashtyn_working!V$3:V$944, (Ashtyn_working!$H$3:$H$944=$AL35) * (Ashtyn_working!$I$3:$I$944=$AM35))) / SQRT(COUNTIFS(Ashtyn_working!$H$3:$H$944, $AL35, Ashtyn_working!$I$3:$I$944, $AM35)), "N/A")</f>
        <v>6.4631290086332657E-2</v>
      </c>
      <c r="AU35" s="219">
        <f>AVERAGEIFS(Ashtyn_working!X$3:X$944,Ashtyn_working!$H$3:$H$944,$AL35,Ashtyn_working!$I$3:$I$944,$AM35)</f>
        <v>36.541497326203185</v>
      </c>
      <c r="AV35" s="219" cm="1">
        <f t="array" ref="AV35">IFERROR(_xlfn.STDEV.S(_xlfn._xlws.FILTER(Ashtyn_working!X$3:X$944, (Ashtyn_working!$H$3:$H$944=$AL35) * (Ashtyn_working!$I$3:$I$944=$AM35))) / SQRT(COUNTIFS(Ashtyn_working!$H$3:$H$944, $AL35, Ashtyn_working!$I$3:$I$944, $AM35)), "N/A")</f>
        <v>6.7667909047037844E-2</v>
      </c>
      <c r="AW35" s="219">
        <f>AVERAGEIFS(Ashtyn_working!Z$3:Z$944,Ashtyn_working!$H$3:$H$944,$AL35,Ashtyn_working!$I$3:$I$944,$AM35)</f>
        <v>255.20605</v>
      </c>
      <c r="AX35" s="219" cm="1">
        <f t="array" ref="AX35">IFERROR(_xlfn.STDEV.S(_xlfn._xlws.FILTER(Ashtyn_working!Z$3:Z$944, (Ashtyn_working!$H$3:$H$944=$AL35) * (Ashtyn_working!$I$3:$I$944=$AM35))) / SQRT(COUNTIFS(Ashtyn_working!$H$3:$H$944, $AL35, Ashtyn_working!$I$3:$I$944, $AM35)), "N/A")</f>
        <v>8.7255566275914074</v>
      </c>
      <c r="AY35" s="219">
        <f>AVERAGEIFS(Ashtyn_working!AB$3:AB$944,Ashtyn_working!$H$3:$H$944,$AL35,Ashtyn_working!$I$3:$I$944,$AM35)</f>
        <v>2195.2441176470588</v>
      </c>
      <c r="AZ35" s="219" cm="1">
        <f t="array" ref="AZ35">IFERROR(_xlfn.STDEV.S(_xlfn._xlws.FILTER(Ashtyn_working!AB$3:AB$944, (Ashtyn_working!$H$3:$H$944=$AL35) * (Ashtyn_working!$I$3:$I$944=$AM35))) / SQRT(COUNTIFS(Ashtyn_working!$H$3:$H$944, $AL35, Ashtyn_working!$I$3:$I$944, $AM35)), "N/A")</f>
        <v>5.7649573429020533</v>
      </c>
      <c r="BA35" s="219">
        <f>AVERAGEIFS(Ashtyn_working!AE$3:AE$944,Ashtyn_working!$H$3:$H$944,$AL35,Ashtyn_working!$I$3:$I$944,$AM35)</f>
        <v>742.7538461538461</v>
      </c>
      <c r="BB35" s="219" cm="1">
        <f t="array" ref="BB35">IFERROR(_xlfn.STDEV.S(_xlfn._xlws.FILTER(Ashtyn_working!AE$3:AE$944, (Ashtyn_working!$H$3:$H$944=$AL35) * (Ashtyn_working!$I$3:$I$944=$AM35))) / SQRT(COUNTIFS(Ashtyn_working!$H$3:$H$944, $AL35, Ashtyn_working!$I$3:$I$944, $AM35)), "N/A")</f>
        <v>10.755452441835613</v>
      </c>
      <c r="BC35" s="219">
        <f>AVERAGEIFS(Ashtyn_working!AF$3:AF$944,Ashtyn_working!$H$3:$H$944,$AL35,Ashtyn_working!$I$3:$I$944,$AM35)</f>
        <v>1778.8692307692311</v>
      </c>
      <c r="BD35" s="219" cm="1">
        <f t="array" ref="BD35">IFERROR(_xlfn.STDEV.S(_xlfn._xlws.FILTER(Ashtyn_working!AF$3:AF$944, (Ashtyn_working!$H$3:$H$944=$AL35) * (Ashtyn_working!$I$3:$I$944=$AM35))) / SQRT(COUNTIFS(Ashtyn_working!$H$3:$H$944, $AL35, Ashtyn_working!$I$3:$I$944, $AM35)), "N/A")</f>
        <v>4.3462743732352376</v>
      </c>
    </row>
    <row r="36" spans="5:56" ht="16" x14ac:dyDescent="0.2">
      <c r="E36" s="282">
        <v>42570</v>
      </c>
      <c r="F36" s="177"/>
      <c r="G36" s="176">
        <v>27</v>
      </c>
      <c r="H36" s="176" t="s">
        <v>16051</v>
      </c>
      <c r="I36" s="176" t="s">
        <v>16051</v>
      </c>
      <c r="J36" s="176">
        <v>7.64</v>
      </c>
      <c r="K36" s="176">
        <v>27.7</v>
      </c>
      <c r="L36" s="176">
        <v>6.85</v>
      </c>
      <c r="M36" s="176">
        <v>36.9</v>
      </c>
      <c r="N36" s="177"/>
      <c r="O36" s="177"/>
      <c r="P36" s="177"/>
      <c r="Q36" s="177"/>
      <c r="R36">
        <f t="shared" si="0"/>
        <v>7.64</v>
      </c>
      <c r="T36">
        <f t="shared" si="1"/>
        <v>27.7</v>
      </c>
      <c r="V36">
        <f t="shared" si="2"/>
        <v>6.85</v>
      </c>
      <c r="X36">
        <f t="shared" si="3"/>
        <v>36.9</v>
      </c>
      <c r="Z36" s="177"/>
      <c r="AA36" s="177"/>
      <c r="AB36" s="176">
        <v>2196.5450000000001</v>
      </c>
      <c r="AC36" s="177"/>
      <c r="AD36" s="177"/>
      <c r="AE36" s="176">
        <v>1367.9</v>
      </c>
      <c r="AF36" s="176">
        <v>1973.8</v>
      </c>
      <c r="AK36" s="176">
        <v>31</v>
      </c>
      <c r="AL36" s="176" t="s">
        <v>12457</v>
      </c>
      <c r="AM36" s="176" t="s">
        <v>16053</v>
      </c>
      <c r="AN36" s="176">
        <v>1.6299999999999999E-3</v>
      </c>
      <c r="AO36" s="219">
        <f>AVERAGEIFS(Ashtyn_working!R$3:R$944,Ashtyn_working!$H$3:$H$944,$AL36,Ashtyn_working!$I$3:$I$944,$AM36)</f>
        <v>7.9834297872340452</v>
      </c>
      <c r="AP36" s="219" cm="1">
        <f t="array" ref="AP36">IFERROR(_xlfn.STDEV.S(_xlfn._xlws.FILTER(Ashtyn_working!R$3:R$944, (Ashtyn_working!$H$3:$H$944=$AL36) * (Ashtyn_working!$I$3:$I$944=$AM36))) / SQRT(COUNTIFS(Ashtyn_working!$H$3:$H$944, $AL36, Ashtyn_working!$I$3:$I$944, $AM36)), "N/A")</f>
        <v>6.7630085040050313E-3</v>
      </c>
      <c r="AQ36" s="219">
        <f>AVERAGEIFS(Ashtyn_working!T$3:T$944,Ashtyn_working!$H$3:$H$944,$AL36,Ashtyn_working!$I$3:$I$944,$AM36)</f>
        <v>31.017021276595745</v>
      </c>
      <c r="AR36" s="219" cm="1">
        <f t="array" ref="AR36">IFERROR(_xlfn.STDEV.S(_xlfn._xlws.FILTER(Ashtyn_working!T$3:T$944, (Ashtyn_working!$H$3:$H$944=$AL36) * (Ashtyn_working!$I$3:$I$944=$AM36))) / SQRT(COUNTIFS(Ashtyn_working!$H$3:$H$944, $AL36, Ashtyn_working!$I$3:$I$944, $AM36)), "N/A")</f>
        <v>3.6135393144360678E-2</v>
      </c>
      <c r="AS36">
        <f>AVERAGEIFS(Ashtyn_working!V$3:V$944,Ashtyn_working!$H$3:$H$944,$AL36,Ashtyn_working!$I$3:$I$944,$AM36)</f>
        <v>7.0969680851063845</v>
      </c>
      <c r="AT36" cm="1">
        <f t="array" ref="AT36">IFERROR(_xlfn.STDEV.S(_xlfn._xlws.FILTER(Ashtyn_working!V$3:V$944, (Ashtyn_working!$H$3:$H$944=$AL36) * (Ashtyn_working!$I$3:$I$944=$AM36))) / SQRT(COUNTIFS(Ashtyn_working!$H$3:$H$944, $AL36, Ashtyn_working!$I$3:$I$944, $AM36)), "N/A")</f>
        <v>6.4631290086332657E-2</v>
      </c>
      <c r="AU36" s="219">
        <f>AVERAGEIFS(Ashtyn_working!X$3:X$944,Ashtyn_working!$H$3:$H$944,$AL36,Ashtyn_working!$I$3:$I$944,$AM36)</f>
        <v>36.541497326203185</v>
      </c>
      <c r="AV36" s="219" cm="1">
        <f t="array" ref="AV36">IFERROR(_xlfn.STDEV.S(_xlfn._xlws.FILTER(Ashtyn_working!X$3:X$944, (Ashtyn_working!$H$3:$H$944=$AL36) * (Ashtyn_working!$I$3:$I$944=$AM36))) / SQRT(COUNTIFS(Ashtyn_working!$H$3:$H$944, $AL36, Ashtyn_working!$I$3:$I$944, $AM36)), "N/A")</f>
        <v>6.7667909047037844E-2</v>
      </c>
      <c r="AW36" s="219">
        <f>AVERAGEIFS(Ashtyn_working!Z$3:Z$944,Ashtyn_working!$H$3:$H$944,$AL36,Ashtyn_working!$I$3:$I$944,$AM36)</f>
        <v>255.20605</v>
      </c>
      <c r="AX36" s="219" cm="1">
        <f t="array" ref="AX36">IFERROR(_xlfn.STDEV.S(_xlfn._xlws.FILTER(Ashtyn_working!Z$3:Z$944, (Ashtyn_working!$H$3:$H$944=$AL36) * (Ashtyn_working!$I$3:$I$944=$AM36))) / SQRT(COUNTIFS(Ashtyn_working!$H$3:$H$944, $AL36, Ashtyn_working!$I$3:$I$944, $AM36)), "N/A")</f>
        <v>8.7255566275914074</v>
      </c>
      <c r="AY36" s="219">
        <f>AVERAGEIFS(Ashtyn_working!AB$3:AB$944,Ashtyn_working!$H$3:$H$944,$AL36,Ashtyn_working!$I$3:$I$944,$AM36)</f>
        <v>2195.2441176470588</v>
      </c>
      <c r="AZ36" s="219" cm="1">
        <f t="array" ref="AZ36">IFERROR(_xlfn.STDEV.S(_xlfn._xlws.FILTER(Ashtyn_working!AB$3:AB$944, (Ashtyn_working!$H$3:$H$944=$AL36) * (Ashtyn_working!$I$3:$I$944=$AM36))) / SQRT(COUNTIFS(Ashtyn_working!$H$3:$H$944, $AL36, Ashtyn_working!$I$3:$I$944, $AM36)), "N/A")</f>
        <v>5.7649573429020533</v>
      </c>
      <c r="BA36" s="219">
        <f>AVERAGEIFS(Ashtyn_working!AE$3:AE$944,Ashtyn_working!$H$3:$H$944,$AL36,Ashtyn_working!$I$3:$I$944,$AM36)</f>
        <v>742.7538461538461</v>
      </c>
      <c r="BB36" s="219" cm="1">
        <f t="array" ref="BB36">IFERROR(_xlfn.STDEV.S(_xlfn._xlws.FILTER(Ashtyn_working!AE$3:AE$944, (Ashtyn_working!$H$3:$H$944=$AL36) * (Ashtyn_working!$I$3:$I$944=$AM36))) / SQRT(COUNTIFS(Ashtyn_working!$H$3:$H$944, $AL36, Ashtyn_working!$I$3:$I$944, $AM36)), "N/A")</f>
        <v>10.755452441835613</v>
      </c>
      <c r="BC36" s="219">
        <f>AVERAGEIFS(Ashtyn_working!AF$3:AF$944,Ashtyn_working!$H$3:$H$944,$AL36,Ashtyn_working!$I$3:$I$944,$AM36)</f>
        <v>1778.8692307692311</v>
      </c>
      <c r="BD36" s="219" cm="1">
        <f t="array" ref="BD36">IFERROR(_xlfn.STDEV.S(_xlfn._xlws.FILTER(Ashtyn_working!AF$3:AF$944, (Ashtyn_working!$H$3:$H$944=$AL36) * (Ashtyn_working!$I$3:$I$944=$AM36))) / SQRT(COUNTIFS(Ashtyn_working!$H$3:$H$944, $AL36, Ashtyn_working!$I$3:$I$944, $AM36)), "N/A")</f>
        <v>4.3462743732352376</v>
      </c>
    </row>
    <row r="37" spans="5:56" ht="16" x14ac:dyDescent="0.2">
      <c r="E37" s="282">
        <v>42570</v>
      </c>
      <c r="F37" s="177"/>
      <c r="G37" s="176">
        <v>27</v>
      </c>
      <c r="H37" s="176" t="s">
        <v>12457</v>
      </c>
      <c r="I37" s="176" t="s">
        <v>12422</v>
      </c>
      <c r="J37" s="176">
        <v>7.9820000000000002</v>
      </c>
      <c r="K37" s="176">
        <v>27.6</v>
      </c>
      <c r="L37" s="176">
        <v>7.09</v>
      </c>
      <c r="M37" s="176">
        <v>37.6</v>
      </c>
      <c r="N37" s="177"/>
      <c r="O37" s="177"/>
      <c r="P37" s="177"/>
      <c r="Q37" s="177"/>
      <c r="R37">
        <f t="shared" si="0"/>
        <v>7.9820000000000002</v>
      </c>
      <c r="T37">
        <f t="shared" si="1"/>
        <v>27.6</v>
      </c>
      <c r="V37">
        <f t="shared" si="2"/>
        <v>7.09</v>
      </c>
      <c r="X37">
        <f t="shared" si="3"/>
        <v>37.6</v>
      </c>
      <c r="Z37" s="176">
        <v>249.37</v>
      </c>
      <c r="AA37" s="177"/>
      <c r="AB37" s="176">
        <v>2141.9699999999998</v>
      </c>
      <c r="AC37" s="177"/>
      <c r="AD37" s="177"/>
      <c r="AE37" s="176">
        <v>610.29999999999995</v>
      </c>
      <c r="AF37" s="176">
        <v>1744</v>
      </c>
      <c r="AK37" s="176">
        <v>31</v>
      </c>
      <c r="AL37" s="176" t="s">
        <v>12457</v>
      </c>
      <c r="AM37" s="176" t="s">
        <v>16053</v>
      </c>
      <c r="AN37" s="176">
        <v>1.1000000000000001E-3</v>
      </c>
      <c r="AO37" s="219">
        <f>AVERAGEIFS(Ashtyn_working!R$3:R$944,Ashtyn_working!$H$3:$H$944,$AL37,Ashtyn_working!$I$3:$I$944,$AM37)</f>
        <v>7.9834297872340452</v>
      </c>
      <c r="AP37" s="219" cm="1">
        <f t="array" ref="AP37">IFERROR(_xlfn.STDEV.S(_xlfn._xlws.FILTER(Ashtyn_working!R$3:R$944, (Ashtyn_working!$H$3:$H$944=$AL37) * (Ashtyn_working!$I$3:$I$944=$AM37))) / SQRT(COUNTIFS(Ashtyn_working!$H$3:$H$944, $AL37, Ashtyn_working!$I$3:$I$944, $AM37)), "N/A")</f>
        <v>6.7630085040050313E-3</v>
      </c>
      <c r="AQ37" s="219">
        <f>AVERAGEIFS(Ashtyn_working!T$3:T$944,Ashtyn_working!$H$3:$H$944,$AL37,Ashtyn_working!$I$3:$I$944,$AM37)</f>
        <v>31.017021276595745</v>
      </c>
      <c r="AR37" s="219" cm="1">
        <f t="array" ref="AR37">IFERROR(_xlfn.STDEV.S(_xlfn._xlws.FILTER(Ashtyn_working!T$3:T$944, (Ashtyn_working!$H$3:$H$944=$AL37) * (Ashtyn_working!$I$3:$I$944=$AM37))) / SQRT(COUNTIFS(Ashtyn_working!$H$3:$H$944, $AL37, Ashtyn_working!$I$3:$I$944, $AM37)), "N/A")</f>
        <v>3.6135393144360678E-2</v>
      </c>
      <c r="AS37">
        <f>AVERAGEIFS(Ashtyn_working!V$3:V$944,Ashtyn_working!$H$3:$H$944,$AL37,Ashtyn_working!$I$3:$I$944,$AM37)</f>
        <v>7.0969680851063845</v>
      </c>
      <c r="AT37" cm="1">
        <f t="array" ref="AT37">IFERROR(_xlfn.STDEV.S(_xlfn._xlws.FILTER(Ashtyn_working!V$3:V$944, (Ashtyn_working!$H$3:$H$944=$AL37) * (Ashtyn_working!$I$3:$I$944=$AM37))) / SQRT(COUNTIFS(Ashtyn_working!$H$3:$H$944, $AL37, Ashtyn_working!$I$3:$I$944, $AM37)), "N/A")</f>
        <v>6.4631290086332657E-2</v>
      </c>
      <c r="AU37" s="219">
        <f>AVERAGEIFS(Ashtyn_working!X$3:X$944,Ashtyn_working!$H$3:$H$944,$AL37,Ashtyn_working!$I$3:$I$944,$AM37)</f>
        <v>36.541497326203185</v>
      </c>
      <c r="AV37" s="219" cm="1">
        <f t="array" ref="AV37">IFERROR(_xlfn.STDEV.S(_xlfn._xlws.FILTER(Ashtyn_working!X$3:X$944, (Ashtyn_working!$H$3:$H$944=$AL37) * (Ashtyn_working!$I$3:$I$944=$AM37))) / SQRT(COUNTIFS(Ashtyn_working!$H$3:$H$944, $AL37, Ashtyn_working!$I$3:$I$944, $AM37)), "N/A")</f>
        <v>6.7667909047037844E-2</v>
      </c>
      <c r="AW37" s="219">
        <f>AVERAGEIFS(Ashtyn_working!Z$3:Z$944,Ashtyn_working!$H$3:$H$944,$AL37,Ashtyn_working!$I$3:$I$944,$AM37)</f>
        <v>255.20605</v>
      </c>
      <c r="AX37" s="219" cm="1">
        <f t="array" ref="AX37">IFERROR(_xlfn.STDEV.S(_xlfn._xlws.FILTER(Ashtyn_working!Z$3:Z$944, (Ashtyn_working!$H$3:$H$944=$AL37) * (Ashtyn_working!$I$3:$I$944=$AM37))) / SQRT(COUNTIFS(Ashtyn_working!$H$3:$H$944, $AL37, Ashtyn_working!$I$3:$I$944, $AM37)), "N/A")</f>
        <v>8.7255566275914074</v>
      </c>
      <c r="AY37" s="219">
        <f>AVERAGEIFS(Ashtyn_working!AB$3:AB$944,Ashtyn_working!$H$3:$H$944,$AL37,Ashtyn_working!$I$3:$I$944,$AM37)</f>
        <v>2195.2441176470588</v>
      </c>
      <c r="AZ37" s="219" cm="1">
        <f t="array" ref="AZ37">IFERROR(_xlfn.STDEV.S(_xlfn._xlws.FILTER(Ashtyn_working!AB$3:AB$944, (Ashtyn_working!$H$3:$H$944=$AL37) * (Ashtyn_working!$I$3:$I$944=$AM37))) / SQRT(COUNTIFS(Ashtyn_working!$H$3:$H$944, $AL37, Ashtyn_working!$I$3:$I$944, $AM37)), "N/A")</f>
        <v>5.7649573429020533</v>
      </c>
      <c r="BA37" s="219">
        <f>AVERAGEIFS(Ashtyn_working!AE$3:AE$944,Ashtyn_working!$H$3:$H$944,$AL37,Ashtyn_working!$I$3:$I$944,$AM37)</f>
        <v>742.7538461538461</v>
      </c>
      <c r="BB37" s="219" cm="1">
        <f t="array" ref="BB37">IFERROR(_xlfn.STDEV.S(_xlfn._xlws.FILTER(Ashtyn_working!AE$3:AE$944, (Ashtyn_working!$H$3:$H$944=$AL37) * (Ashtyn_working!$I$3:$I$944=$AM37))) / SQRT(COUNTIFS(Ashtyn_working!$H$3:$H$944, $AL37, Ashtyn_working!$I$3:$I$944, $AM37)), "N/A")</f>
        <v>10.755452441835613</v>
      </c>
      <c r="BC37" s="219">
        <f>AVERAGEIFS(Ashtyn_working!AF$3:AF$944,Ashtyn_working!$H$3:$H$944,$AL37,Ashtyn_working!$I$3:$I$944,$AM37)</f>
        <v>1778.8692307692311</v>
      </c>
      <c r="BD37" s="219" cm="1">
        <f t="array" ref="BD37">IFERROR(_xlfn.STDEV.S(_xlfn._xlws.FILTER(Ashtyn_working!AF$3:AF$944, (Ashtyn_working!$H$3:$H$944=$AL37) * (Ashtyn_working!$I$3:$I$944=$AM37))) / SQRT(COUNTIFS(Ashtyn_working!$H$3:$H$944, $AL37, Ashtyn_working!$I$3:$I$944, $AM37)), "N/A")</f>
        <v>4.3462743732352376</v>
      </c>
    </row>
    <row r="38" spans="5:56" ht="16" x14ac:dyDescent="0.2">
      <c r="E38" s="282">
        <v>42570</v>
      </c>
      <c r="F38" s="177"/>
      <c r="G38" s="176">
        <v>27</v>
      </c>
      <c r="H38" s="176" t="s">
        <v>12457</v>
      </c>
      <c r="I38" s="176" t="s">
        <v>12422</v>
      </c>
      <c r="J38" s="176">
        <v>7.9969999999999999</v>
      </c>
      <c r="K38" s="176">
        <v>27.4</v>
      </c>
      <c r="L38" s="176">
        <v>6.97</v>
      </c>
      <c r="M38" s="176">
        <v>37.700000000000003</v>
      </c>
      <c r="N38" s="177"/>
      <c r="O38" s="177"/>
      <c r="P38" s="177"/>
      <c r="Q38" s="177"/>
      <c r="R38">
        <f t="shared" si="0"/>
        <v>7.9969999999999999</v>
      </c>
      <c r="T38">
        <f t="shared" si="1"/>
        <v>27.4</v>
      </c>
      <c r="V38">
        <f t="shared" si="2"/>
        <v>6.97</v>
      </c>
      <c r="X38">
        <f t="shared" si="3"/>
        <v>37.700000000000003</v>
      </c>
      <c r="Z38" s="177"/>
      <c r="AA38" s="177"/>
      <c r="AB38" s="177"/>
      <c r="AC38" s="177"/>
      <c r="AD38" s="177"/>
      <c r="AE38" s="177"/>
      <c r="AF38" s="177"/>
      <c r="AK38" s="176">
        <v>31</v>
      </c>
      <c r="AL38" s="176" t="s">
        <v>12457</v>
      </c>
      <c r="AM38" s="176" t="s">
        <v>16053</v>
      </c>
      <c r="AN38" s="176">
        <v>1.56E-3</v>
      </c>
      <c r="AO38" s="219">
        <f>AVERAGEIFS(Ashtyn_working!R$3:R$944,Ashtyn_working!$H$3:$H$944,$AL38,Ashtyn_working!$I$3:$I$944,$AM38)</f>
        <v>7.9834297872340452</v>
      </c>
      <c r="AP38" s="219" cm="1">
        <f t="array" ref="AP38">IFERROR(_xlfn.STDEV.S(_xlfn._xlws.FILTER(Ashtyn_working!R$3:R$944, (Ashtyn_working!$H$3:$H$944=$AL38) * (Ashtyn_working!$I$3:$I$944=$AM38))) / SQRT(COUNTIFS(Ashtyn_working!$H$3:$H$944, $AL38, Ashtyn_working!$I$3:$I$944, $AM38)), "N/A")</f>
        <v>6.7630085040050313E-3</v>
      </c>
      <c r="AQ38" s="219">
        <f>AVERAGEIFS(Ashtyn_working!T$3:T$944,Ashtyn_working!$H$3:$H$944,$AL38,Ashtyn_working!$I$3:$I$944,$AM38)</f>
        <v>31.017021276595745</v>
      </c>
      <c r="AR38" s="219" cm="1">
        <f t="array" ref="AR38">IFERROR(_xlfn.STDEV.S(_xlfn._xlws.FILTER(Ashtyn_working!T$3:T$944, (Ashtyn_working!$H$3:$H$944=$AL38) * (Ashtyn_working!$I$3:$I$944=$AM38))) / SQRT(COUNTIFS(Ashtyn_working!$H$3:$H$944, $AL38, Ashtyn_working!$I$3:$I$944, $AM38)), "N/A")</f>
        <v>3.6135393144360678E-2</v>
      </c>
      <c r="AS38">
        <f>AVERAGEIFS(Ashtyn_working!V$3:V$944,Ashtyn_working!$H$3:$H$944,$AL38,Ashtyn_working!$I$3:$I$944,$AM38)</f>
        <v>7.0969680851063845</v>
      </c>
      <c r="AT38" cm="1">
        <f t="array" ref="AT38">IFERROR(_xlfn.STDEV.S(_xlfn._xlws.FILTER(Ashtyn_working!V$3:V$944, (Ashtyn_working!$H$3:$H$944=$AL38) * (Ashtyn_working!$I$3:$I$944=$AM38))) / SQRT(COUNTIFS(Ashtyn_working!$H$3:$H$944, $AL38, Ashtyn_working!$I$3:$I$944, $AM38)), "N/A")</f>
        <v>6.4631290086332657E-2</v>
      </c>
      <c r="AU38" s="219">
        <f>AVERAGEIFS(Ashtyn_working!X$3:X$944,Ashtyn_working!$H$3:$H$944,$AL38,Ashtyn_working!$I$3:$I$944,$AM38)</f>
        <v>36.541497326203185</v>
      </c>
      <c r="AV38" s="219" cm="1">
        <f t="array" ref="AV38">IFERROR(_xlfn.STDEV.S(_xlfn._xlws.FILTER(Ashtyn_working!X$3:X$944, (Ashtyn_working!$H$3:$H$944=$AL38) * (Ashtyn_working!$I$3:$I$944=$AM38))) / SQRT(COUNTIFS(Ashtyn_working!$H$3:$H$944, $AL38, Ashtyn_working!$I$3:$I$944, $AM38)), "N/A")</f>
        <v>6.7667909047037844E-2</v>
      </c>
      <c r="AW38" s="219">
        <f>AVERAGEIFS(Ashtyn_working!Z$3:Z$944,Ashtyn_working!$H$3:$H$944,$AL38,Ashtyn_working!$I$3:$I$944,$AM38)</f>
        <v>255.20605</v>
      </c>
      <c r="AX38" s="219" cm="1">
        <f t="array" ref="AX38">IFERROR(_xlfn.STDEV.S(_xlfn._xlws.FILTER(Ashtyn_working!Z$3:Z$944, (Ashtyn_working!$H$3:$H$944=$AL38) * (Ashtyn_working!$I$3:$I$944=$AM38))) / SQRT(COUNTIFS(Ashtyn_working!$H$3:$H$944, $AL38, Ashtyn_working!$I$3:$I$944, $AM38)), "N/A")</f>
        <v>8.7255566275914074</v>
      </c>
      <c r="AY38" s="219">
        <f>AVERAGEIFS(Ashtyn_working!AB$3:AB$944,Ashtyn_working!$H$3:$H$944,$AL38,Ashtyn_working!$I$3:$I$944,$AM38)</f>
        <v>2195.2441176470588</v>
      </c>
      <c r="AZ38" s="219" cm="1">
        <f t="array" ref="AZ38">IFERROR(_xlfn.STDEV.S(_xlfn._xlws.FILTER(Ashtyn_working!AB$3:AB$944, (Ashtyn_working!$H$3:$H$944=$AL38) * (Ashtyn_working!$I$3:$I$944=$AM38))) / SQRT(COUNTIFS(Ashtyn_working!$H$3:$H$944, $AL38, Ashtyn_working!$I$3:$I$944, $AM38)), "N/A")</f>
        <v>5.7649573429020533</v>
      </c>
      <c r="BA38" s="219">
        <f>AVERAGEIFS(Ashtyn_working!AE$3:AE$944,Ashtyn_working!$H$3:$H$944,$AL38,Ashtyn_working!$I$3:$I$944,$AM38)</f>
        <v>742.7538461538461</v>
      </c>
      <c r="BB38" s="219" cm="1">
        <f t="array" ref="BB38">IFERROR(_xlfn.STDEV.S(_xlfn._xlws.FILTER(Ashtyn_working!AE$3:AE$944, (Ashtyn_working!$H$3:$H$944=$AL38) * (Ashtyn_working!$I$3:$I$944=$AM38))) / SQRT(COUNTIFS(Ashtyn_working!$H$3:$H$944, $AL38, Ashtyn_working!$I$3:$I$944, $AM38)), "N/A")</f>
        <v>10.755452441835613</v>
      </c>
      <c r="BC38" s="219">
        <f>AVERAGEIFS(Ashtyn_working!AF$3:AF$944,Ashtyn_working!$H$3:$H$944,$AL38,Ashtyn_working!$I$3:$I$944,$AM38)</f>
        <v>1778.8692307692311</v>
      </c>
      <c r="BD38" s="219" cm="1">
        <f t="array" ref="BD38">IFERROR(_xlfn.STDEV.S(_xlfn._xlws.FILTER(Ashtyn_working!AF$3:AF$944, (Ashtyn_working!$H$3:$H$944=$AL38) * (Ashtyn_working!$I$3:$I$944=$AM38))) / SQRT(COUNTIFS(Ashtyn_working!$H$3:$H$944, $AL38, Ashtyn_working!$I$3:$I$944, $AM38)), "N/A")</f>
        <v>4.3462743732352376</v>
      </c>
    </row>
    <row r="39" spans="5:56" ht="16" x14ac:dyDescent="0.2">
      <c r="E39" s="282">
        <v>42570</v>
      </c>
      <c r="F39" s="177"/>
      <c r="G39" s="176">
        <v>27</v>
      </c>
      <c r="H39" s="176" t="s">
        <v>16051</v>
      </c>
      <c r="I39" s="176" t="s">
        <v>16051</v>
      </c>
      <c r="J39" s="176">
        <v>7.6280000000000001</v>
      </c>
      <c r="K39" s="176">
        <v>27.4</v>
      </c>
      <c r="L39" s="176">
        <v>6.64</v>
      </c>
      <c r="M39" s="176">
        <v>37</v>
      </c>
      <c r="N39" s="177"/>
      <c r="O39" s="177"/>
      <c r="P39" s="177"/>
      <c r="Q39" s="177"/>
      <c r="R39">
        <f t="shared" si="0"/>
        <v>7.6280000000000001</v>
      </c>
      <c r="T39">
        <f t="shared" si="1"/>
        <v>27.4</v>
      </c>
      <c r="V39">
        <f t="shared" si="2"/>
        <v>6.64</v>
      </c>
      <c r="X39">
        <f t="shared" si="3"/>
        <v>37</v>
      </c>
      <c r="Z39" s="177"/>
      <c r="AA39" s="177"/>
      <c r="AB39" s="176">
        <v>2180.42</v>
      </c>
      <c r="AC39" s="177"/>
      <c r="AD39" s="177"/>
      <c r="AE39" s="176">
        <v>1459.4</v>
      </c>
      <c r="AF39" s="176">
        <v>1973.5</v>
      </c>
      <c r="AK39" s="176">
        <v>31</v>
      </c>
      <c r="AL39" s="176" t="s">
        <v>12457</v>
      </c>
      <c r="AM39" s="176" t="s">
        <v>16053</v>
      </c>
      <c r="AN39" s="176">
        <v>1.16E-3</v>
      </c>
      <c r="AO39" s="219">
        <f>AVERAGEIFS(Ashtyn_working!R$3:R$944,Ashtyn_working!$H$3:$H$944,$AL39,Ashtyn_working!$I$3:$I$944,$AM39)</f>
        <v>7.9834297872340452</v>
      </c>
      <c r="AP39" s="219" cm="1">
        <f t="array" ref="AP39">IFERROR(_xlfn.STDEV.S(_xlfn._xlws.FILTER(Ashtyn_working!R$3:R$944, (Ashtyn_working!$H$3:$H$944=$AL39) * (Ashtyn_working!$I$3:$I$944=$AM39))) / SQRT(COUNTIFS(Ashtyn_working!$H$3:$H$944, $AL39, Ashtyn_working!$I$3:$I$944, $AM39)), "N/A")</f>
        <v>6.7630085040050313E-3</v>
      </c>
      <c r="AQ39" s="219">
        <f>AVERAGEIFS(Ashtyn_working!T$3:T$944,Ashtyn_working!$H$3:$H$944,$AL39,Ashtyn_working!$I$3:$I$944,$AM39)</f>
        <v>31.017021276595745</v>
      </c>
      <c r="AR39" s="219" cm="1">
        <f t="array" ref="AR39">IFERROR(_xlfn.STDEV.S(_xlfn._xlws.FILTER(Ashtyn_working!T$3:T$944, (Ashtyn_working!$H$3:$H$944=$AL39) * (Ashtyn_working!$I$3:$I$944=$AM39))) / SQRT(COUNTIFS(Ashtyn_working!$H$3:$H$944, $AL39, Ashtyn_working!$I$3:$I$944, $AM39)), "N/A")</f>
        <v>3.6135393144360678E-2</v>
      </c>
      <c r="AS39">
        <f>AVERAGEIFS(Ashtyn_working!V$3:V$944,Ashtyn_working!$H$3:$H$944,$AL39,Ashtyn_working!$I$3:$I$944,$AM39)</f>
        <v>7.0969680851063845</v>
      </c>
      <c r="AT39" cm="1">
        <f t="array" ref="AT39">IFERROR(_xlfn.STDEV.S(_xlfn._xlws.FILTER(Ashtyn_working!V$3:V$944, (Ashtyn_working!$H$3:$H$944=$AL39) * (Ashtyn_working!$I$3:$I$944=$AM39))) / SQRT(COUNTIFS(Ashtyn_working!$H$3:$H$944, $AL39, Ashtyn_working!$I$3:$I$944, $AM39)), "N/A")</f>
        <v>6.4631290086332657E-2</v>
      </c>
      <c r="AU39" s="219">
        <f>AVERAGEIFS(Ashtyn_working!X$3:X$944,Ashtyn_working!$H$3:$H$944,$AL39,Ashtyn_working!$I$3:$I$944,$AM39)</f>
        <v>36.541497326203185</v>
      </c>
      <c r="AV39" s="219" cm="1">
        <f t="array" ref="AV39">IFERROR(_xlfn.STDEV.S(_xlfn._xlws.FILTER(Ashtyn_working!X$3:X$944, (Ashtyn_working!$H$3:$H$944=$AL39) * (Ashtyn_working!$I$3:$I$944=$AM39))) / SQRT(COUNTIFS(Ashtyn_working!$H$3:$H$944, $AL39, Ashtyn_working!$I$3:$I$944, $AM39)), "N/A")</f>
        <v>6.7667909047037844E-2</v>
      </c>
      <c r="AW39" s="219">
        <f>AVERAGEIFS(Ashtyn_working!Z$3:Z$944,Ashtyn_working!$H$3:$H$944,$AL39,Ashtyn_working!$I$3:$I$944,$AM39)</f>
        <v>255.20605</v>
      </c>
      <c r="AX39" s="219" cm="1">
        <f t="array" ref="AX39">IFERROR(_xlfn.STDEV.S(_xlfn._xlws.FILTER(Ashtyn_working!Z$3:Z$944, (Ashtyn_working!$H$3:$H$944=$AL39) * (Ashtyn_working!$I$3:$I$944=$AM39))) / SQRT(COUNTIFS(Ashtyn_working!$H$3:$H$944, $AL39, Ashtyn_working!$I$3:$I$944, $AM39)), "N/A")</f>
        <v>8.7255566275914074</v>
      </c>
      <c r="AY39" s="219">
        <f>AVERAGEIFS(Ashtyn_working!AB$3:AB$944,Ashtyn_working!$H$3:$H$944,$AL39,Ashtyn_working!$I$3:$I$944,$AM39)</f>
        <v>2195.2441176470588</v>
      </c>
      <c r="AZ39" s="219" cm="1">
        <f t="array" ref="AZ39">IFERROR(_xlfn.STDEV.S(_xlfn._xlws.FILTER(Ashtyn_working!AB$3:AB$944, (Ashtyn_working!$H$3:$H$944=$AL39) * (Ashtyn_working!$I$3:$I$944=$AM39))) / SQRT(COUNTIFS(Ashtyn_working!$H$3:$H$944, $AL39, Ashtyn_working!$I$3:$I$944, $AM39)), "N/A")</f>
        <v>5.7649573429020533</v>
      </c>
      <c r="BA39" s="219">
        <f>AVERAGEIFS(Ashtyn_working!AE$3:AE$944,Ashtyn_working!$H$3:$H$944,$AL39,Ashtyn_working!$I$3:$I$944,$AM39)</f>
        <v>742.7538461538461</v>
      </c>
      <c r="BB39" s="219" cm="1">
        <f t="array" ref="BB39">IFERROR(_xlfn.STDEV.S(_xlfn._xlws.FILTER(Ashtyn_working!AE$3:AE$944, (Ashtyn_working!$H$3:$H$944=$AL39) * (Ashtyn_working!$I$3:$I$944=$AM39))) / SQRT(COUNTIFS(Ashtyn_working!$H$3:$H$944, $AL39, Ashtyn_working!$I$3:$I$944, $AM39)), "N/A")</f>
        <v>10.755452441835613</v>
      </c>
      <c r="BC39" s="219">
        <f>AVERAGEIFS(Ashtyn_working!AF$3:AF$944,Ashtyn_working!$H$3:$H$944,$AL39,Ashtyn_working!$I$3:$I$944,$AM39)</f>
        <v>1778.8692307692311</v>
      </c>
      <c r="BD39" s="219" cm="1">
        <f t="array" ref="BD39">IFERROR(_xlfn.STDEV.S(_xlfn._xlws.FILTER(Ashtyn_working!AF$3:AF$944, (Ashtyn_working!$H$3:$H$944=$AL39) * (Ashtyn_working!$I$3:$I$944=$AM39))) / SQRT(COUNTIFS(Ashtyn_working!$H$3:$H$944, $AL39, Ashtyn_working!$I$3:$I$944, $AM39)), "N/A")</f>
        <v>4.3462743732352376</v>
      </c>
    </row>
    <row r="40" spans="5:56" ht="16" x14ac:dyDescent="0.2">
      <c r="E40" s="282">
        <v>42570</v>
      </c>
      <c r="F40" s="177"/>
      <c r="G40" s="176">
        <v>27</v>
      </c>
      <c r="H40" s="176" t="s">
        <v>12457</v>
      </c>
      <c r="I40" s="176" t="s">
        <v>12422</v>
      </c>
      <c r="J40" s="176">
        <v>7.9809999999999999</v>
      </c>
      <c r="K40" s="176">
        <v>27.4</v>
      </c>
      <c r="L40" s="176">
        <v>7.03</v>
      </c>
      <c r="M40" s="176">
        <v>37.700000000000003</v>
      </c>
      <c r="N40" s="177"/>
      <c r="O40" s="177"/>
      <c r="P40" s="177"/>
      <c r="Q40" s="177"/>
      <c r="R40">
        <f t="shared" si="0"/>
        <v>7.9809999999999999</v>
      </c>
      <c r="T40">
        <f t="shared" si="1"/>
        <v>27.4</v>
      </c>
      <c r="V40">
        <f t="shared" si="2"/>
        <v>7.03</v>
      </c>
      <c r="X40">
        <f t="shared" si="3"/>
        <v>37.700000000000003</v>
      </c>
      <c r="Z40" s="177"/>
      <c r="AA40" s="177"/>
      <c r="AB40" s="176">
        <v>2130.98</v>
      </c>
      <c r="AC40" s="177"/>
      <c r="AD40" s="177"/>
      <c r="AE40" s="176">
        <v>601.9</v>
      </c>
      <c r="AF40" s="176">
        <v>1733.9</v>
      </c>
      <c r="AK40" s="176">
        <v>31</v>
      </c>
      <c r="AL40" s="176" t="s">
        <v>12457</v>
      </c>
      <c r="AM40" s="176" t="s">
        <v>16053</v>
      </c>
      <c r="AN40" s="176">
        <v>1.1100000000000001E-3</v>
      </c>
      <c r="AO40" s="219">
        <f>AVERAGEIFS(Ashtyn_working!R$3:R$944,Ashtyn_working!$H$3:$H$944,$AL40,Ashtyn_working!$I$3:$I$944,$AM40)</f>
        <v>7.9834297872340452</v>
      </c>
      <c r="AP40" s="219" cm="1">
        <f t="array" ref="AP40">IFERROR(_xlfn.STDEV.S(_xlfn._xlws.FILTER(Ashtyn_working!R$3:R$944, (Ashtyn_working!$H$3:$H$944=$AL40) * (Ashtyn_working!$I$3:$I$944=$AM40))) / SQRT(COUNTIFS(Ashtyn_working!$H$3:$H$944, $AL40, Ashtyn_working!$I$3:$I$944, $AM40)), "N/A")</f>
        <v>6.7630085040050313E-3</v>
      </c>
      <c r="AQ40" s="219">
        <f>AVERAGEIFS(Ashtyn_working!T$3:T$944,Ashtyn_working!$H$3:$H$944,$AL40,Ashtyn_working!$I$3:$I$944,$AM40)</f>
        <v>31.017021276595745</v>
      </c>
      <c r="AR40" s="219" cm="1">
        <f t="array" ref="AR40">IFERROR(_xlfn.STDEV.S(_xlfn._xlws.FILTER(Ashtyn_working!T$3:T$944, (Ashtyn_working!$H$3:$H$944=$AL40) * (Ashtyn_working!$I$3:$I$944=$AM40))) / SQRT(COUNTIFS(Ashtyn_working!$H$3:$H$944, $AL40, Ashtyn_working!$I$3:$I$944, $AM40)), "N/A")</f>
        <v>3.6135393144360678E-2</v>
      </c>
      <c r="AS40">
        <f>AVERAGEIFS(Ashtyn_working!V$3:V$944,Ashtyn_working!$H$3:$H$944,$AL40,Ashtyn_working!$I$3:$I$944,$AM40)</f>
        <v>7.0969680851063845</v>
      </c>
      <c r="AT40" cm="1">
        <f t="array" ref="AT40">IFERROR(_xlfn.STDEV.S(_xlfn._xlws.FILTER(Ashtyn_working!V$3:V$944, (Ashtyn_working!$H$3:$H$944=$AL40) * (Ashtyn_working!$I$3:$I$944=$AM40))) / SQRT(COUNTIFS(Ashtyn_working!$H$3:$H$944, $AL40, Ashtyn_working!$I$3:$I$944, $AM40)), "N/A")</f>
        <v>6.4631290086332657E-2</v>
      </c>
      <c r="AU40" s="219">
        <f>AVERAGEIFS(Ashtyn_working!X$3:X$944,Ashtyn_working!$H$3:$H$944,$AL40,Ashtyn_working!$I$3:$I$944,$AM40)</f>
        <v>36.541497326203185</v>
      </c>
      <c r="AV40" s="219" cm="1">
        <f t="array" ref="AV40">IFERROR(_xlfn.STDEV.S(_xlfn._xlws.FILTER(Ashtyn_working!X$3:X$944, (Ashtyn_working!$H$3:$H$944=$AL40) * (Ashtyn_working!$I$3:$I$944=$AM40))) / SQRT(COUNTIFS(Ashtyn_working!$H$3:$H$944, $AL40, Ashtyn_working!$I$3:$I$944, $AM40)), "N/A")</f>
        <v>6.7667909047037844E-2</v>
      </c>
      <c r="AW40" s="219">
        <f>AVERAGEIFS(Ashtyn_working!Z$3:Z$944,Ashtyn_working!$H$3:$H$944,$AL40,Ashtyn_working!$I$3:$I$944,$AM40)</f>
        <v>255.20605</v>
      </c>
      <c r="AX40" s="219" cm="1">
        <f t="array" ref="AX40">IFERROR(_xlfn.STDEV.S(_xlfn._xlws.FILTER(Ashtyn_working!Z$3:Z$944, (Ashtyn_working!$H$3:$H$944=$AL40) * (Ashtyn_working!$I$3:$I$944=$AM40))) / SQRT(COUNTIFS(Ashtyn_working!$H$3:$H$944, $AL40, Ashtyn_working!$I$3:$I$944, $AM40)), "N/A")</f>
        <v>8.7255566275914074</v>
      </c>
      <c r="AY40" s="219">
        <f>AVERAGEIFS(Ashtyn_working!AB$3:AB$944,Ashtyn_working!$H$3:$H$944,$AL40,Ashtyn_working!$I$3:$I$944,$AM40)</f>
        <v>2195.2441176470588</v>
      </c>
      <c r="AZ40" s="219" cm="1">
        <f t="array" ref="AZ40">IFERROR(_xlfn.STDEV.S(_xlfn._xlws.FILTER(Ashtyn_working!AB$3:AB$944, (Ashtyn_working!$H$3:$H$944=$AL40) * (Ashtyn_working!$I$3:$I$944=$AM40))) / SQRT(COUNTIFS(Ashtyn_working!$H$3:$H$944, $AL40, Ashtyn_working!$I$3:$I$944, $AM40)), "N/A")</f>
        <v>5.7649573429020533</v>
      </c>
      <c r="BA40" s="219">
        <f>AVERAGEIFS(Ashtyn_working!AE$3:AE$944,Ashtyn_working!$H$3:$H$944,$AL40,Ashtyn_working!$I$3:$I$944,$AM40)</f>
        <v>742.7538461538461</v>
      </c>
      <c r="BB40" s="219" cm="1">
        <f t="array" ref="BB40">IFERROR(_xlfn.STDEV.S(_xlfn._xlws.FILTER(Ashtyn_working!AE$3:AE$944, (Ashtyn_working!$H$3:$H$944=$AL40) * (Ashtyn_working!$I$3:$I$944=$AM40))) / SQRT(COUNTIFS(Ashtyn_working!$H$3:$H$944, $AL40, Ashtyn_working!$I$3:$I$944, $AM40)), "N/A")</f>
        <v>10.755452441835613</v>
      </c>
      <c r="BC40" s="219">
        <f>AVERAGEIFS(Ashtyn_working!AF$3:AF$944,Ashtyn_working!$H$3:$H$944,$AL40,Ashtyn_working!$I$3:$I$944,$AM40)</f>
        <v>1778.8692307692311</v>
      </c>
      <c r="BD40" s="219" cm="1">
        <f t="array" ref="BD40">IFERROR(_xlfn.STDEV.S(_xlfn._xlws.FILTER(Ashtyn_working!AF$3:AF$944, (Ashtyn_working!$H$3:$H$944=$AL40) * (Ashtyn_working!$I$3:$I$944=$AM40))) / SQRT(COUNTIFS(Ashtyn_working!$H$3:$H$944, $AL40, Ashtyn_working!$I$3:$I$944, $AM40)), "N/A")</f>
        <v>4.3462743732352376</v>
      </c>
    </row>
    <row r="41" spans="5:56" ht="16" x14ac:dyDescent="0.2">
      <c r="E41" s="282">
        <v>42570</v>
      </c>
      <c r="F41" s="177"/>
      <c r="G41" s="176">
        <v>27</v>
      </c>
      <c r="H41" s="176" t="s">
        <v>16051</v>
      </c>
      <c r="I41" s="176" t="s">
        <v>16051</v>
      </c>
      <c r="J41" s="176">
        <v>7.6459999999999999</v>
      </c>
      <c r="K41" s="176">
        <v>27.4</v>
      </c>
      <c r="L41" s="176">
        <v>6.79</v>
      </c>
      <c r="M41" s="176">
        <v>37</v>
      </c>
      <c r="N41" s="177"/>
      <c r="O41" s="177"/>
      <c r="P41" s="177"/>
      <c r="Q41" s="177"/>
      <c r="R41">
        <f t="shared" si="0"/>
        <v>7.6459999999999999</v>
      </c>
      <c r="T41">
        <f t="shared" si="1"/>
        <v>27.4</v>
      </c>
      <c r="V41">
        <f t="shared" si="2"/>
        <v>6.79</v>
      </c>
      <c r="X41">
        <f t="shared" si="3"/>
        <v>37</v>
      </c>
      <c r="Z41" s="177"/>
      <c r="AA41" s="177"/>
      <c r="AB41" s="177"/>
      <c r="AC41" s="177"/>
      <c r="AD41" s="177"/>
      <c r="AE41" s="177"/>
      <c r="AF41" s="177"/>
      <c r="AK41" s="176">
        <v>31</v>
      </c>
      <c r="AL41" s="176" t="s">
        <v>12457</v>
      </c>
      <c r="AM41" s="176" t="s">
        <v>16053</v>
      </c>
      <c r="AN41" s="176">
        <v>1.34E-3</v>
      </c>
      <c r="AO41" s="219">
        <f>AVERAGEIFS(Ashtyn_working!R$3:R$944,Ashtyn_working!$H$3:$H$944,$AL41,Ashtyn_working!$I$3:$I$944,$AM41)</f>
        <v>7.9834297872340452</v>
      </c>
      <c r="AP41" s="219" cm="1">
        <f t="array" ref="AP41">IFERROR(_xlfn.STDEV.S(_xlfn._xlws.FILTER(Ashtyn_working!R$3:R$944, (Ashtyn_working!$H$3:$H$944=$AL41) * (Ashtyn_working!$I$3:$I$944=$AM41))) / SQRT(COUNTIFS(Ashtyn_working!$H$3:$H$944, $AL41, Ashtyn_working!$I$3:$I$944, $AM41)), "N/A")</f>
        <v>6.7630085040050313E-3</v>
      </c>
      <c r="AQ41" s="219">
        <f>AVERAGEIFS(Ashtyn_working!T$3:T$944,Ashtyn_working!$H$3:$H$944,$AL41,Ashtyn_working!$I$3:$I$944,$AM41)</f>
        <v>31.017021276595745</v>
      </c>
      <c r="AR41" s="219" cm="1">
        <f t="array" ref="AR41">IFERROR(_xlfn.STDEV.S(_xlfn._xlws.FILTER(Ashtyn_working!T$3:T$944, (Ashtyn_working!$H$3:$H$944=$AL41) * (Ashtyn_working!$I$3:$I$944=$AM41))) / SQRT(COUNTIFS(Ashtyn_working!$H$3:$H$944, $AL41, Ashtyn_working!$I$3:$I$944, $AM41)), "N/A")</f>
        <v>3.6135393144360678E-2</v>
      </c>
      <c r="AS41">
        <f>AVERAGEIFS(Ashtyn_working!V$3:V$944,Ashtyn_working!$H$3:$H$944,$AL41,Ashtyn_working!$I$3:$I$944,$AM41)</f>
        <v>7.0969680851063845</v>
      </c>
      <c r="AT41" cm="1">
        <f t="array" ref="AT41">IFERROR(_xlfn.STDEV.S(_xlfn._xlws.FILTER(Ashtyn_working!V$3:V$944, (Ashtyn_working!$H$3:$H$944=$AL41) * (Ashtyn_working!$I$3:$I$944=$AM41))) / SQRT(COUNTIFS(Ashtyn_working!$H$3:$H$944, $AL41, Ashtyn_working!$I$3:$I$944, $AM41)), "N/A")</f>
        <v>6.4631290086332657E-2</v>
      </c>
      <c r="AU41" s="219">
        <f>AVERAGEIFS(Ashtyn_working!X$3:X$944,Ashtyn_working!$H$3:$H$944,$AL41,Ashtyn_working!$I$3:$I$944,$AM41)</f>
        <v>36.541497326203185</v>
      </c>
      <c r="AV41" s="219" cm="1">
        <f t="array" ref="AV41">IFERROR(_xlfn.STDEV.S(_xlfn._xlws.FILTER(Ashtyn_working!X$3:X$944, (Ashtyn_working!$H$3:$H$944=$AL41) * (Ashtyn_working!$I$3:$I$944=$AM41))) / SQRT(COUNTIFS(Ashtyn_working!$H$3:$H$944, $AL41, Ashtyn_working!$I$3:$I$944, $AM41)), "N/A")</f>
        <v>6.7667909047037844E-2</v>
      </c>
      <c r="AW41" s="219">
        <f>AVERAGEIFS(Ashtyn_working!Z$3:Z$944,Ashtyn_working!$H$3:$H$944,$AL41,Ashtyn_working!$I$3:$I$944,$AM41)</f>
        <v>255.20605</v>
      </c>
      <c r="AX41" s="219" cm="1">
        <f t="array" ref="AX41">IFERROR(_xlfn.STDEV.S(_xlfn._xlws.FILTER(Ashtyn_working!Z$3:Z$944, (Ashtyn_working!$H$3:$H$944=$AL41) * (Ashtyn_working!$I$3:$I$944=$AM41))) / SQRT(COUNTIFS(Ashtyn_working!$H$3:$H$944, $AL41, Ashtyn_working!$I$3:$I$944, $AM41)), "N/A")</f>
        <v>8.7255566275914074</v>
      </c>
      <c r="AY41" s="219">
        <f>AVERAGEIFS(Ashtyn_working!AB$3:AB$944,Ashtyn_working!$H$3:$H$944,$AL41,Ashtyn_working!$I$3:$I$944,$AM41)</f>
        <v>2195.2441176470588</v>
      </c>
      <c r="AZ41" s="219" cm="1">
        <f t="array" ref="AZ41">IFERROR(_xlfn.STDEV.S(_xlfn._xlws.FILTER(Ashtyn_working!AB$3:AB$944, (Ashtyn_working!$H$3:$H$944=$AL41) * (Ashtyn_working!$I$3:$I$944=$AM41))) / SQRT(COUNTIFS(Ashtyn_working!$H$3:$H$944, $AL41, Ashtyn_working!$I$3:$I$944, $AM41)), "N/A")</f>
        <v>5.7649573429020533</v>
      </c>
      <c r="BA41" s="219">
        <f>AVERAGEIFS(Ashtyn_working!AE$3:AE$944,Ashtyn_working!$H$3:$H$944,$AL41,Ashtyn_working!$I$3:$I$944,$AM41)</f>
        <v>742.7538461538461</v>
      </c>
      <c r="BB41" s="219" cm="1">
        <f t="array" ref="BB41">IFERROR(_xlfn.STDEV.S(_xlfn._xlws.FILTER(Ashtyn_working!AE$3:AE$944, (Ashtyn_working!$H$3:$H$944=$AL41) * (Ashtyn_working!$I$3:$I$944=$AM41))) / SQRT(COUNTIFS(Ashtyn_working!$H$3:$H$944, $AL41, Ashtyn_working!$I$3:$I$944, $AM41)), "N/A")</f>
        <v>10.755452441835613</v>
      </c>
      <c r="BC41" s="219">
        <f>AVERAGEIFS(Ashtyn_working!AF$3:AF$944,Ashtyn_working!$H$3:$H$944,$AL41,Ashtyn_working!$I$3:$I$944,$AM41)</f>
        <v>1778.8692307692311</v>
      </c>
      <c r="BD41" s="219" cm="1">
        <f t="array" ref="BD41">IFERROR(_xlfn.STDEV.S(_xlfn._xlws.FILTER(Ashtyn_working!AF$3:AF$944, (Ashtyn_working!$H$3:$H$944=$AL41) * (Ashtyn_working!$I$3:$I$944=$AM41))) / SQRT(COUNTIFS(Ashtyn_working!$H$3:$H$944, $AL41, Ashtyn_working!$I$3:$I$944, $AM41)), "N/A")</f>
        <v>4.3462743732352376</v>
      </c>
    </row>
    <row r="42" spans="5:56" ht="16" x14ac:dyDescent="0.2">
      <c r="E42" s="282">
        <v>42570</v>
      </c>
      <c r="F42" s="177"/>
      <c r="G42" s="176">
        <v>27</v>
      </c>
      <c r="H42" s="176" t="s">
        <v>12457</v>
      </c>
      <c r="I42" s="176" t="s">
        <v>12422</v>
      </c>
      <c r="J42" s="176">
        <v>7.9779999999999998</v>
      </c>
      <c r="K42" s="176">
        <v>27.4</v>
      </c>
      <c r="L42" s="176">
        <v>7.2</v>
      </c>
      <c r="M42" s="176">
        <v>37.6</v>
      </c>
      <c r="N42" s="177"/>
      <c r="O42" s="177"/>
      <c r="P42" s="177"/>
      <c r="Q42" s="177"/>
      <c r="R42">
        <f t="shared" si="0"/>
        <v>7.9779999999999998</v>
      </c>
      <c r="T42">
        <f t="shared" si="1"/>
        <v>27.4</v>
      </c>
      <c r="V42">
        <f t="shared" si="2"/>
        <v>7.2</v>
      </c>
      <c r="X42">
        <f t="shared" si="3"/>
        <v>37.6</v>
      </c>
      <c r="Z42" s="176">
        <v>139.51</v>
      </c>
      <c r="AA42" s="177"/>
      <c r="AB42" s="177"/>
      <c r="AC42" s="177"/>
      <c r="AD42" s="177"/>
      <c r="AE42" s="177"/>
      <c r="AF42" s="177"/>
      <c r="AK42" s="176">
        <v>31</v>
      </c>
      <c r="AL42" s="176" t="s">
        <v>12457</v>
      </c>
      <c r="AM42" s="176" t="s">
        <v>16053</v>
      </c>
      <c r="AN42" s="176">
        <v>1.4499999999999999E-3</v>
      </c>
      <c r="AO42" s="219">
        <f>AVERAGEIFS(Ashtyn_working!R$3:R$944,Ashtyn_working!$H$3:$H$944,$AL42,Ashtyn_working!$I$3:$I$944,$AM42)</f>
        <v>7.9834297872340452</v>
      </c>
      <c r="AP42" s="219" cm="1">
        <f t="array" ref="AP42">IFERROR(_xlfn.STDEV.S(_xlfn._xlws.FILTER(Ashtyn_working!R$3:R$944, (Ashtyn_working!$H$3:$H$944=$AL42) * (Ashtyn_working!$I$3:$I$944=$AM42))) / SQRT(COUNTIFS(Ashtyn_working!$H$3:$H$944, $AL42, Ashtyn_working!$I$3:$I$944, $AM42)), "N/A")</f>
        <v>6.7630085040050313E-3</v>
      </c>
      <c r="AQ42" s="219">
        <f>AVERAGEIFS(Ashtyn_working!T$3:T$944,Ashtyn_working!$H$3:$H$944,$AL42,Ashtyn_working!$I$3:$I$944,$AM42)</f>
        <v>31.017021276595745</v>
      </c>
      <c r="AR42" s="219" cm="1">
        <f t="array" ref="AR42">IFERROR(_xlfn.STDEV.S(_xlfn._xlws.FILTER(Ashtyn_working!T$3:T$944, (Ashtyn_working!$H$3:$H$944=$AL42) * (Ashtyn_working!$I$3:$I$944=$AM42))) / SQRT(COUNTIFS(Ashtyn_working!$H$3:$H$944, $AL42, Ashtyn_working!$I$3:$I$944, $AM42)), "N/A")</f>
        <v>3.6135393144360678E-2</v>
      </c>
      <c r="AS42">
        <f>AVERAGEIFS(Ashtyn_working!V$3:V$944,Ashtyn_working!$H$3:$H$944,$AL42,Ashtyn_working!$I$3:$I$944,$AM42)</f>
        <v>7.0969680851063845</v>
      </c>
      <c r="AT42" cm="1">
        <f t="array" ref="AT42">IFERROR(_xlfn.STDEV.S(_xlfn._xlws.FILTER(Ashtyn_working!V$3:V$944, (Ashtyn_working!$H$3:$H$944=$AL42) * (Ashtyn_working!$I$3:$I$944=$AM42))) / SQRT(COUNTIFS(Ashtyn_working!$H$3:$H$944, $AL42, Ashtyn_working!$I$3:$I$944, $AM42)), "N/A")</f>
        <v>6.4631290086332657E-2</v>
      </c>
      <c r="AU42" s="219">
        <f>AVERAGEIFS(Ashtyn_working!X$3:X$944,Ashtyn_working!$H$3:$H$944,$AL42,Ashtyn_working!$I$3:$I$944,$AM42)</f>
        <v>36.541497326203185</v>
      </c>
      <c r="AV42" s="219" cm="1">
        <f t="array" ref="AV42">IFERROR(_xlfn.STDEV.S(_xlfn._xlws.FILTER(Ashtyn_working!X$3:X$944, (Ashtyn_working!$H$3:$H$944=$AL42) * (Ashtyn_working!$I$3:$I$944=$AM42))) / SQRT(COUNTIFS(Ashtyn_working!$H$3:$H$944, $AL42, Ashtyn_working!$I$3:$I$944, $AM42)), "N/A")</f>
        <v>6.7667909047037844E-2</v>
      </c>
      <c r="AW42" s="219">
        <f>AVERAGEIFS(Ashtyn_working!Z$3:Z$944,Ashtyn_working!$H$3:$H$944,$AL42,Ashtyn_working!$I$3:$I$944,$AM42)</f>
        <v>255.20605</v>
      </c>
      <c r="AX42" s="219" cm="1">
        <f t="array" ref="AX42">IFERROR(_xlfn.STDEV.S(_xlfn._xlws.FILTER(Ashtyn_working!Z$3:Z$944, (Ashtyn_working!$H$3:$H$944=$AL42) * (Ashtyn_working!$I$3:$I$944=$AM42))) / SQRT(COUNTIFS(Ashtyn_working!$H$3:$H$944, $AL42, Ashtyn_working!$I$3:$I$944, $AM42)), "N/A")</f>
        <v>8.7255566275914074</v>
      </c>
      <c r="AY42" s="219">
        <f>AVERAGEIFS(Ashtyn_working!AB$3:AB$944,Ashtyn_working!$H$3:$H$944,$AL42,Ashtyn_working!$I$3:$I$944,$AM42)</f>
        <v>2195.2441176470588</v>
      </c>
      <c r="AZ42" s="219" cm="1">
        <f t="array" ref="AZ42">IFERROR(_xlfn.STDEV.S(_xlfn._xlws.FILTER(Ashtyn_working!AB$3:AB$944, (Ashtyn_working!$H$3:$H$944=$AL42) * (Ashtyn_working!$I$3:$I$944=$AM42))) / SQRT(COUNTIFS(Ashtyn_working!$H$3:$H$944, $AL42, Ashtyn_working!$I$3:$I$944, $AM42)), "N/A")</f>
        <v>5.7649573429020533</v>
      </c>
      <c r="BA42" s="219">
        <f>AVERAGEIFS(Ashtyn_working!AE$3:AE$944,Ashtyn_working!$H$3:$H$944,$AL42,Ashtyn_working!$I$3:$I$944,$AM42)</f>
        <v>742.7538461538461</v>
      </c>
      <c r="BB42" s="219" cm="1">
        <f t="array" ref="BB42">IFERROR(_xlfn.STDEV.S(_xlfn._xlws.FILTER(Ashtyn_working!AE$3:AE$944, (Ashtyn_working!$H$3:$H$944=$AL42) * (Ashtyn_working!$I$3:$I$944=$AM42))) / SQRT(COUNTIFS(Ashtyn_working!$H$3:$H$944, $AL42, Ashtyn_working!$I$3:$I$944, $AM42)), "N/A")</f>
        <v>10.755452441835613</v>
      </c>
      <c r="BC42" s="219">
        <f>AVERAGEIFS(Ashtyn_working!AF$3:AF$944,Ashtyn_working!$H$3:$H$944,$AL42,Ashtyn_working!$I$3:$I$944,$AM42)</f>
        <v>1778.8692307692311</v>
      </c>
      <c r="BD42" s="219" cm="1">
        <f t="array" ref="BD42">IFERROR(_xlfn.STDEV.S(_xlfn._xlws.FILTER(Ashtyn_working!AF$3:AF$944, (Ashtyn_working!$H$3:$H$944=$AL42) * (Ashtyn_working!$I$3:$I$944=$AM42))) / SQRT(COUNTIFS(Ashtyn_working!$H$3:$H$944, $AL42, Ashtyn_working!$I$3:$I$944, $AM42)), "N/A")</f>
        <v>4.3462743732352376</v>
      </c>
    </row>
    <row r="43" spans="5:56" ht="16" x14ac:dyDescent="0.2">
      <c r="E43" s="282">
        <v>42571</v>
      </c>
      <c r="F43" s="177"/>
      <c r="G43" s="176">
        <v>31</v>
      </c>
      <c r="H43" s="176" t="s">
        <v>12457</v>
      </c>
      <c r="I43" s="176" t="s">
        <v>16050</v>
      </c>
      <c r="J43" s="176">
        <v>7.9039999999999999</v>
      </c>
      <c r="K43" s="176">
        <v>31.1</v>
      </c>
      <c r="L43" s="176">
        <v>7.16</v>
      </c>
      <c r="M43" s="176">
        <v>37.5</v>
      </c>
      <c r="N43" s="177"/>
      <c r="O43" s="177"/>
      <c r="P43" s="177"/>
      <c r="Q43" s="177"/>
      <c r="R43">
        <f t="shared" si="0"/>
        <v>7.9039999999999999</v>
      </c>
      <c r="T43">
        <f t="shared" si="1"/>
        <v>31.1</v>
      </c>
      <c r="V43">
        <f t="shared" si="2"/>
        <v>7.16</v>
      </c>
      <c r="X43">
        <f t="shared" si="3"/>
        <v>37.5</v>
      </c>
      <c r="Z43" s="176">
        <v>41.503999999999998</v>
      </c>
      <c r="AA43" s="177"/>
      <c r="AB43" s="177"/>
      <c r="AC43" s="177"/>
      <c r="AD43" s="177"/>
      <c r="AE43" s="177"/>
      <c r="AF43" s="177"/>
      <c r="AK43" s="176">
        <v>31</v>
      </c>
      <c r="AL43" s="176" t="s">
        <v>12457</v>
      </c>
      <c r="AM43" s="176" t="s">
        <v>16053</v>
      </c>
      <c r="AN43" s="176">
        <v>9.5E-4</v>
      </c>
      <c r="AO43" s="219">
        <f>AVERAGEIFS(Ashtyn_working!R$3:R$944,Ashtyn_working!$H$3:$H$944,$AL43,Ashtyn_working!$I$3:$I$944,$AM43)</f>
        <v>7.9834297872340452</v>
      </c>
      <c r="AP43" s="219" cm="1">
        <f t="array" ref="AP43">IFERROR(_xlfn.STDEV.S(_xlfn._xlws.FILTER(Ashtyn_working!R$3:R$944, (Ashtyn_working!$H$3:$H$944=$AL43) * (Ashtyn_working!$I$3:$I$944=$AM43))) / SQRT(COUNTIFS(Ashtyn_working!$H$3:$H$944, $AL43, Ashtyn_working!$I$3:$I$944, $AM43)), "N/A")</f>
        <v>6.7630085040050313E-3</v>
      </c>
      <c r="AQ43" s="219">
        <f>AVERAGEIFS(Ashtyn_working!T$3:T$944,Ashtyn_working!$H$3:$H$944,$AL43,Ashtyn_working!$I$3:$I$944,$AM43)</f>
        <v>31.017021276595745</v>
      </c>
      <c r="AR43" s="219" cm="1">
        <f t="array" ref="AR43">IFERROR(_xlfn.STDEV.S(_xlfn._xlws.FILTER(Ashtyn_working!T$3:T$944, (Ashtyn_working!$H$3:$H$944=$AL43) * (Ashtyn_working!$I$3:$I$944=$AM43))) / SQRT(COUNTIFS(Ashtyn_working!$H$3:$H$944, $AL43, Ashtyn_working!$I$3:$I$944, $AM43)), "N/A")</f>
        <v>3.6135393144360678E-2</v>
      </c>
      <c r="AS43">
        <f>AVERAGEIFS(Ashtyn_working!V$3:V$944,Ashtyn_working!$H$3:$H$944,$AL43,Ashtyn_working!$I$3:$I$944,$AM43)</f>
        <v>7.0969680851063845</v>
      </c>
      <c r="AT43" cm="1">
        <f t="array" ref="AT43">IFERROR(_xlfn.STDEV.S(_xlfn._xlws.FILTER(Ashtyn_working!V$3:V$944, (Ashtyn_working!$H$3:$H$944=$AL43) * (Ashtyn_working!$I$3:$I$944=$AM43))) / SQRT(COUNTIFS(Ashtyn_working!$H$3:$H$944, $AL43, Ashtyn_working!$I$3:$I$944, $AM43)), "N/A")</f>
        <v>6.4631290086332657E-2</v>
      </c>
      <c r="AU43" s="219">
        <f>AVERAGEIFS(Ashtyn_working!X$3:X$944,Ashtyn_working!$H$3:$H$944,$AL43,Ashtyn_working!$I$3:$I$944,$AM43)</f>
        <v>36.541497326203185</v>
      </c>
      <c r="AV43" s="219" cm="1">
        <f t="array" ref="AV43">IFERROR(_xlfn.STDEV.S(_xlfn._xlws.FILTER(Ashtyn_working!X$3:X$944, (Ashtyn_working!$H$3:$H$944=$AL43) * (Ashtyn_working!$I$3:$I$944=$AM43))) / SQRT(COUNTIFS(Ashtyn_working!$H$3:$H$944, $AL43, Ashtyn_working!$I$3:$I$944, $AM43)), "N/A")</f>
        <v>6.7667909047037844E-2</v>
      </c>
      <c r="AW43" s="219">
        <f>AVERAGEIFS(Ashtyn_working!Z$3:Z$944,Ashtyn_working!$H$3:$H$944,$AL43,Ashtyn_working!$I$3:$I$944,$AM43)</f>
        <v>255.20605</v>
      </c>
      <c r="AX43" s="219" cm="1">
        <f t="array" ref="AX43">IFERROR(_xlfn.STDEV.S(_xlfn._xlws.FILTER(Ashtyn_working!Z$3:Z$944, (Ashtyn_working!$H$3:$H$944=$AL43) * (Ashtyn_working!$I$3:$I$944=$AM43))) / SQRT(COUNTIFS(Ashtyn_working!$H$3:$H$944, $AL43, Ashtyn_working!$I$3:$I$944, $AM43)), "N/A")</f>
        <v>8.7255566275914074</v>
      </c>
      <c r="AY43" s="219">
        <f>AVERAGEIFS(Ashtyn_working!AB$3:AB$944,Ashtyn_working!$H$3:$H$944,$AL43,Ashtyn_working!$I$3:$I$944,$AM43)</f>
        <v>2195.2441176470588</v>
      </c>
      <c r="AZ43" s="219" cm="1">
        <f t="array" ref="AZ43">IFERROR(_xlfn.STDEV.S(_xlfn._xlws.FILTER(Ashtyn_working!AB$3:AB$944, (Ashtyn_working!$H$3:$H$944=$AL43) * (Ashtyn_working!$I$3:$I$944=$AM43))) / SQRT(COUNTIFS(Ashtyn_working!$H$3:$H$944, $AL43, Ashtyn_working!$I$3:$I$944, $AM43)), "N/A")</f>
        <v>5.7649573429020533</v>
      </c>
      <c r="BA43" s="219">
        <f>AVERAGEIFS(Ashtyn_working!AE$3:AE$944,Ashtyn_working!$H$3:$H$944,$AL43,Ashtyn_working!$I$3:$I$944,$AM43)</f>
        <v>742.7538461538461</v>
      </c>
      <c r="BB43" s="219" cm="1">
        <f t="array" ref="BB43">IFERROR(_xlfn.STDEV.S(_xlfn._xlws.FILTER(Ashtyn_working!AE$3:AE$944, (Ashtyn_working!$H$3:$H$944=$AL43) * (Ashtyn_working!$I$3:$I$944=$AM43))) / SQRT(COUNTIFS(Ashtyn_working!$H$3:$H$944, $AL43, Ashtyn_working!$I$3:$I$944, $AM43)), "N/A")</f>
        <v>10.755452441835613</v>
      </c>
      <c r="BC43" s="219">
        <f>AVERAGEIFS(Ashtyn_working!AF$3:AF$944,Ashtyn_working!$H$3:$H$944,$AL43,Ashtyn_working!$I$3:$I$944,$AM43)</f>
        <v>1778.8692307692311</v>
      </c>
      <c r="BD43" s="219" cm="1">
        <f t="array" ref="BD43">IFERROR(_xlfn.STDEV.S(_xlfn._xlws.FILTER(Ashtyn_working!AF$3:AF$944, (Ashtyn_working!$H$3:$H$944=$AL43) * (Ashtyn_working!$I$3:$I$944=$AM43))) / SQRT(COUNTIFS(Ashtyn_working!$H$3:$H$944, $AL43, Ashtyn_working!$I$3:$I$944, $AM43)), "N/A")</f>
        <v>4.3462743732352376</v>
      </c>
    </row>
    <row r="44" spans="5:56" ht="16" x14ac:dyDescent="0.2">
      <c r="E44" s="282">
        <v>42571</v>
      </c>
      <c r="F44" s="177"/>
      <c r="G44" s="176">
        <v>31</v>
      </c>
      <c r="H44" s="176" t="s">
        <v>16051</v>
      </c>
      <c r="I44" s="176" t="s">
        <v>12804</v>
      </c>
      <c r="J44" s="176">
        <v>7.5839999999999996</v>
      </c>
      <c r="K44" s="176">
        <v>31.1</v>
      </c>
      <c r="L44" s="176">
        <v>6.64</v>
      </c>
      <c r="M44" s="176">
        <v>36.200000000000003</v>
      </c>
      <c r="N44" s="177"/>
      <c r="O44" s="177"/>
      <c r="P44" s="177"/>
      <c r="Q44" s="177"/>
      <c r="R44">
        <f t="shared" si="0"/>
        <v>7.5839999999999996</v>
      </c>
      <c r="T44">
        <f t="shared" si="1"/>
        <v>31.1</v>
      </c>
      <c r="V44">
        <f t="shared" si="2"/>
        <v>6.64</v>
      </c>
      <c r="X44">
        <f t="shared" si="3"/>
        <v>36.200000000000003</v>
      </c>
      <c r="Z44" s="177"/>
      <c r="AA44" s="177"/>
      <c r="AB44" s="177"/>
      <c r="AC44" s="177"/>
      <c r="AD44" s="177"/>
      <c r="AE44" s="177"/>
      <c r="AF44" s="177"/>
      <c r="AK44" s="176">
        <v>31</v>
      </c>
      <c r="AL44" s="176" t="s">
        <v>12457</v>
      </c>
      <c r="AM44" s="176" t="s">
        <v>16053</v>
      </c>
      <c r="AN44" s="176">
        <v>1.2199999999999999E-3</v>
      </c>
      <c r="AO44" s="219">
        <f>AVERAGEIFS(Ashtyn_working!R$3:R$944,Ashtyn_working!$H$3:$H$944,$AL44,Ashtyn_working!$I$3:$I$944,$AM44)</f>
        <v>7.9834297872340452</v>
      </c>
      <c r="AP44" s="219" cm="1">
        <f t="array" ref="AP44">IFERROR(_xlfn.STDEV.S(_xlfn._xlws.FILTER(Ashtyn_working!R$3:R$944, (Ashtyn_working!$H$3:$H$944=$AL44) * (Ashtyn_working!$I$3:$I$944=$AM44))) / SQRT(COUNTIFS(Ashtyn_working!$H$3:$H$944, $AL44, Ashtyn_working!$I$3:$I$944, $AM44)), "N/A")</f>
        <v>6.7630085040050313E-3</v>
      </c>
      <c r="AQ44" s="219">
        <f>AVERAGEIFS(Ashtyn_working!T$3:T$944,Ashtyn_working!$H$3:$H$944,$AL44,Ashtyn_working!$I$3:$I$944,$AM44)</f>
        <v>31.017021276595745</v>
      </c>
      <c r="AR44" s="219" cm="1">
        <f t="array" ref="AR44">IFERROR(_xlfn.STDEV.S(_xlfn._xlws.FILTER(Ashtyn_working!T$3:T$944, (Ashtyn_working!$H$3:$H$944=$AL44) * (Ashtyn_working!$I$3:$I$944=$AM44))) / SQRT(COUNTIFS(Ashtyn_working!$H$3:$H$944, $AL44, Ashtyn_working!$I$3:$I$944, $AM44)), "N/A")</f>
        <v>3.6135393144360678E-2</v>
      </c>
      <c r="AS44">
        <f>AVERAGEIFS(Ashtyn_working!V$3:V$944,Ashtyn_working!$H$3:$H$944,$AL44,Ashtyn_working!$I$3:$I$944,$AM44)</f>
        <v>7.0969680851063845</v>
      </c>
      <c r="AT44" cm="1">
        <f t="array" ref="AT44">IFERROR(_xlfn.STDEV.S(_xlfn._xlws.FILTER(Ashtyn_working!V$3:V$944, (Ashtyn_working!$H$3:$H$944=$AL44) * (Ashtyn_working!$I$3:$I$944=$AM44))) / SQRT(COUNTIFS(Ashtyn_working!$H$3:$H$944, $AL44, Ashtyn_working!$I$3:$I$944, $AM44)), "N/A")</f>
        <v>6.4631290086332657E-2</v>
      </c>
      <c r="AU44" s="219">
        <f>AVERAGEIFS(Ashtyn_working!X$3:X$944,Ashtyn_working!$H$3:$H$944,$AL44,Ashtyn_working!$I$3:$I$944,$AM44)</f>
        <v>36.541497326203185</v>
      </c>
      <c r="AV44" s="219" cm="1">
        <f t="array" ref="AV44">IFERROR(_xlfn.STDEV.S(_xlfn._xlws.FILTER(Ashtyn_working!X$3:X$944, (Ashtyn_working!$H$3:$H$944=$AL44) * (Ashtyn_working!$I$3:$I$944=$AM44))) / SQRT(COUNTIFS(Ashtyn_working!$H$3:$H$944, $AL44, Ashtyn_working!$I$3:$I$944, $AM44)), "N/A")</f>
        <v>6.7667909047037844E-2</v>
      </c>
      <c r="AW44" s="219">
        <f>AVERAGEIFS(Ashtyn_working!Z$3:Z$944,Ashtyn_working!$H$3:$H$944,$AL44,Ashtyn_working!$I$3:$I$944,$AM44)</f>
        <v>255.20605</v>
      </c>
      <c r="AX44" s="219" cm="1">
        <f t="array" ref="AX44">IFERROR(_xlfn.STDEV.S(_xlfn._xlws.FILTER(Ashtyn_working!Z$3:Z$944, (Ashtyn_working!$H$3:$H$944=$AL44) * (Ashtyn_working!$I$3:$I$944=$AM44))) / SQRT(COUNTIFS(Ashtyn_working!$H$3:$H$944, $AL44, Ashtyn_working!$I$3:$I$944, $AM44)), "N/A")</f>
        <v>8.7255566275914074</v>
      </c>
      <c r="AY44" s="219">
        <f>AVERAGEIFS(Ashtyn_working!AB$3:AB$944,Ashtyn_working!$H$3:$H$944,$AL44,Ashtyn_working!$I$3:$I$944,$AM44)</f>
        <v>2195.2441176470588</v>
      </c>
      <c r="AZ44" s="219" cm="1">
        <f t="array" ref="AZ44">IFERROR(_xlfn.STDEV.S(_xlfn._xlws.FILTER(Ashtyn_working!AB$3:AB$944, (Ashtyn_working!$H$3:$H$944=$AL44) * (Ashtyn_working!$I$3:$I$944=$AM44))) / SQRT(COUNTIFS(Ashtyn_working!$H$3:$H$944, $AL44, Ashtyn_working!$I$3:$I$944, $AM44)), "N/A")</f>
        <v>5.7649573429020533</v>
      </c>
      <c r="BA44" s="219">
        <f>AVERAGEIFS(Ashtyn_working!AE$3:AE$944,Ashtyn_working!$H$3:$H$944,$AL44,Ashtyn_working!$I$3:$I$944,$AM44)</f>
        <v>742.7538461538461</v>
      </c>
      <c r="BB44" s="219" cm="1">
        <f t="array" ref="BB44">IFERROR(_xlfn.STDEV.S(_xlfn._xlws.FILTER(Ashtyn_working!AE$3:AE$944, (Ashtyn_working!$H$3:$H$944=$AL44) * (Ashtyn_working!$I$3:$I$944=$AM44))) / SQRT(COUNTIFS(Ashtyn_working!$H$3:$H$944, $AL44, Ashtyn_working!$I$3:$I$944, $AM44)), "N/A")</f>
        <v>10.755452441835613</v>
      </c>
      <c r="BC44" s="219">
        <f>AVERAGEIFS(Ashtyn_working!AF$3:AF$944,Ashtyn_working!$H$3:$H$944,$AL44,Ashtyn_working!$I$3:$I$944,$AM44)</f>
        <v>1778.8692307692311</v>
      </c>
      <c r="BD44" s="219" cm="1">
        <f t="array" ref="BD44">IFERROR(_xlfn.STDEV.S(_xlfn._xlws.FILTER(Ashtyn_working!AF$3:AF$944, (Ashtyn_working!$H$3:$H$944=$AL44) * (Ashtyn_working!$I$3:$I$944=$AM44))) / SQRT(COUNTIFS(Ashtyn_working!$H$3:$H$944, $AL44, Ashtyn_working!$I$3:$I$944, $AM44)), "N/A")</f>
        <v>4.3462743732352376</v>
      </c>
    </row>
    <row r="45" spans="5:56" ht="16" x14ac:dyDescent="0.2">
      <c r="E45" s="282">
        <v>42571</v>
      </c>
      <c r="F45" s="177"/>
      <c r="G45" s="176">
        <v>31</v>
      </c>
      <c r="H45" s="176" t="s">
        <v>12457</v>
      </c>
      <c r="I45" s="176" t="s">
        <v>16050</v>
      </c>
      <c r="J45" s="176">
        <v>7.94</v>
      </c>
      <c r="K45" s="176">
        <v>30.5</v>
      </c>
      <c r="L45" s="176">
        <v>7.44</v>
      </c>
      <c r="M45" s="176">
        <v>37.5</v>
      </c>
      <c r="N45" s="177"/>
      <c r="O45" s="177"/>
      <c r="P45" s="177"/>
      <c r="Q45" s="177"/>
      <c r="R45">
        <f t="shared" si="0"/>
        <v>7.94</v>
      </c>
      <c r="T45">
        <f t="shared" si="1"/>
        <v>30.5</v>
      </c>
      <c r="V45">
        <f t="shared" si="2"/>
        <v>7.44</v>
      </c>
      <c r="X45">
        <f t="shared" si="3"/>
        <v>37.5</v>
      </c>
      <c r="Z45" s="177"/>
      <c r="AA45" s="177"/>
      <c r="AB45" s="177"/>
      <c r="AC45" s="177"/>
      <c r="AD45" s="177"/>
      <c r="AE45" s="177"/>
      <c r="AF45" s="177"/>
      <c r="AK45" s="176">
        <v>31</v>
      </c>
      <c r="AL45" s="176" t="s">
        <v>12457</v>
      </c>
      <c r="AM45" s="176" t="s">
        <v>16053</v>
      </c>
      <c r="AN45" s="176">
        <v>1.65E-3</v>
      </c>
      <c r="AO45" s="219">
        <f>AVERAGEIFS(Ashtyn_working!R$3:R$944,Ashtyn_working!$H$3:$H$944,$AL45,Ashtyn_working!$I$3:$I$944,$AM45)</f>
        <v>7.9834297872340452</v>
      </c>
      <c r="AP45" s="219" cm="1">
        <f t="array" ref="AP45">IFERROR(_xlfn.STDEV.S(_xlfn._xlws.FILTER(Ashtyn_working!R$3:R$944, (Ashtyn_working!$H$3:$H$944=$AL45) * (Ashtyn_working!$I$3:$I$944=$AM45))) / SQRT(COUNTIFS(Ashtyn_working!$H$3:$H$944, $AL45, Ashtyn_working!$I$3:$I$944, $AM45)), "N/A")</f>
        <v>6.7630085040050313E-3</v>
      </c>
      <c r="AQ45" s="219">
        <f>AVERAGEIFS(Ashtyn_working!T$3:T$944,Ashtyn_working!$H$3:$H$944,$AL45,Ashtyn_working!$I$3:$I$944,$AM45)</f>
        <v>31.017021276595745</v>
      </c>
      <c r="AR45" s="219" cm="1">
        <f t="array" ref="AR45">IFERROR(_xlfn.STDEV.S(_xlfn._xlws.FILTER(Ashtyn_working!T$3:T$944, (Ashtyn_working!$H$3:$H$944=$AL45) * (Ashtyn_working!$I$3:$I$944=$AM45))) / SQRT(COUNTIFS(Ashtyn_working!$H$3:$H$944, $AL45, Ashtyn_working!$I$3:$I$944, $AM45)), "N/A")</f>
        <v>3.6135393144360678E-2</v>
      </c>
      <c r="AS45">
        <f>AVERAGEIFS(Ashtyn_working!V$3:V$944,Ashtyn_working!$H$3:$H$944,$AL45,Ashtyn_working!$I$3:$I$944,$AM45)</f>
        <v>7.0969680851063845</v>
      </c>
      <c r="AT45" cm="1">
        <f t="array" ref="AT45">IFERROR(_xlfn.STDEV.S(_xlfn._xlws.FILTER(Ashtyn_working!V$3:V$944, (Ashtyn_working!$H$3:$H$944=$AL45) * (Ashtyn_working!$I$3:$I$944=$AM45))) / SQRT(COUNTIFS(Ashtyn_working!$H$3:$H$944, $AL45, Ashtyn_working!$I$3:$I$944, $AM45)), "N/A")</f>
        <v>6.4631290086332657E-2</v>
      </c>
      <c r="AU45" s="219">
        <f>AVERAGEIFS(Ashtyn_working!X$3:X$944,Ashtyn_working!$H$3:$H$944,$AL45,Ashtyn_working!$I$3:$I$944,$AM45)</f>
        <v>36.541497326203185</v>
      </c>
      <c r="AV45" s="219" cm="1">
        <f t="array" ref="AV45">IFERROR(_xlfn.STDEV.S(_xlfn._xlws.FILTER(Ashtyn_working!X$3:X$944, (Ashtyn_working!$H$3:$H$944=$AL45) * (Ashtyn_working!$I$3:$I$944=$AM45))) / SQRT(COUNTIFS(Ashtyn_working!$H$3:$H$944, $AL45, Ashtyn_working!$I$3:$I$944, $AM45)), "N/A")</f>
        <v>6.7667909047037844E-2</v>
      </c>
      <c r="AW45" s="219">
        <f>AVERAGEIFS(Ashtyn_working!Z$3:Z$944,Ashtyn_working!$H$3:$H$944,$AL45,Ashtyn_working!$I$3:$I$944,$AM45)</f>
        <v>255.20605</v>
      </c>
      <c r="AX45" s="219" cm="1">
        <f t="array" ref="AX45">IFERROR(_xlfn.STDEV.S(_xlfn._xlws.FILTER(Ashtyn_working!Z$3:Z$944, (Ashtyn_working!$H$3:$H$944=$AL45) * (Ashtyn_working!$I$3:$I$944=$AM45))) / SQRT(COUNTIFS(Ashtyn_working!$H$3:$H$944, $AL45, Ashtyn_working!$I$3:$I$944, $AM45)), "N/A")</f>
        <v>8.7255566275914074</v>
      </c>
      <c r="AY45" s="219">
        <f>AVERAGEIFS(Ashtyn_working!AB$3:AB$944,Ashtyn_working!$H$3:$H$944,$AL45,Ashtyn_working!$I$3:$I$944,$AM45)</f>
        <v>2195.2441176470588</v>
      </c>
      <c r="AZ45" s="219" cm="1">
        <f t="array" ref="AZ45">IFERROR(_xlfn.STDEV.S(_xlfn._xlws.FILTER(Ashtyn_working!AB$3:AB$944, (Ashtyn_working!$H$3:$H$944=$AL45) * (Ashtyn_working!$I$3:$I$944=$AM45))) / SQRT(COUNTIFS(Ashtyn_working!$H$3:$H$944, $AL45, Ashtyn_working!$I$3:$I$944, $AM45)), "N/A")</f>
        <v>5.7649573429020533</v>
      </c>
      <c r="BA45" s="219">
        <f>AVERAGEIFS(Ashtyn_working!AE$3:AE$944,Ashtyn_working!$H$3:$H$944,$AL45,Ashtyn_working!$I$3:$I$944,$AM45)</f>
        <v>742.7538461538461</v>
      </c>
      <c r="BB45" s="219" cm="1">
        <f t="array" ref="BB45">IFERROR(_xlfn.STDEV.S(_xlfn._xlws.FILTER(Ashtyn_working!AE$3:AE$944, (Ashtyn_working!$H$3:$H$944=$AL45) * (Ashtyn_working!$I$3:$I$944=$AM45))) / SQRT(COUNTIFS(Ashtyn_working!$H$3:$H$944, $AL45, Ashtyn_working!$I$3:$I$944, $AM45)), "N/A")</f>
        <v>10.755452441835613</v>
      </c>
      <c r="BC45" s="219">
        <f>AVERAGEIFS(Ashtyn_working!AF$3:AF$944,Ashtyn_working!$H$3:$H$944,$AL45,Ashtyn_working!$I$3:$I$944,$AM45)</f>
        <v>1778.8692307692311</v>
      </c>
      <c r="BD45" s="219" cm="1">
        <f t="array" ref="BD45">IFERROR(_xlfn.STDEV.S(_xlfn._xlws.FILTER(Ashtyn_working!AF$3:AF$944, (Ashtyn_working!$H$3:$H$944=$AL45) * (Ashtyn_working!$I$3:$I$944=$AM45))) / SQRT(COUNTIFS(Ashtyn_working!$H$3:$H$944, $AL45, Ashtyn_working!$I$3:$I$944, $AM45)), "N/A")</f>
        <v>4.3462743732352376</v>
      </c>
    </row>
    <row r="46" spans="5:56" ht="16" x14ac:dyDescent="0.2">
      <c r="E46" s="282">
        <v>42571</v>
      </c>
      <c r="F46" s="177"/>
      <c r="G46" s="176">
        <v>31</v>
      </c>
      <c r="H46" s="176" t="s">
        <v>12457</v>
      </c>
      <c r="I46" s="176" t="s">
        <v>16050</v>
      </c>
      <c r="J46" s="176">
        <v>7.9420000000000002</v>
      </c>
      <c r="K46" s="176">
        <v>30.2</v>
      </c>
      <c r="L46" s="176">
        <v>7.47</v>
      </c>
      <c r="M46" s="176">
        <v>37.700000000000003</v>
      </c>
      <c r="N46" s="177"/>
      <c r="O46" s="177"/>
      <c r="P46" s="177"/>
      <c r="Q46" s="177"/>
      <c r="R46">
        <f t="shared" si="0"/>
        <v>7.9420000000000002</v>
      </c>
      <c r="T46">
        <f t="shared" si="1"/>
        <v>30.2</v>
      </c>
      <c r="V46">
        <f t="shared" si="2"/>
        <v>7.47</v>
      </c>
      <c r="X46">
        <f t="shared" si="3"/>
        <v>37.700000000000003</v>
      </c>
      <c r="Z46" s="177"/>
      <c r="AA46" s="177"/>
      <c r="AB46" s="177"/>
      <c r="AC46" s="177"/>
      <c r="AD46" s="177"/>
      <c r="AE46" s="177"/>
      <c r="AF46" s="177"/>
      <c r="AK46" s="176">
        <v>31</v>
      </c>
      <c r="AL46" s="176" t="s">
        <v>12457</v>
      </c>
      <c r="AM46" s="176" t="s">
        <v>16053</v>
      </c>
      <c r="AN46" s="176">
        <v>1.23E-3</v>
      </c>
      <c r="AO46" s="219">
        <f>AVERAGEIFS(Ashtyn_working!R$3:R$944,Ashtyn_working!$H$3:$H$944,$AL46,Ashtyn_working!$I$3:$I$944,$AM46)</f>
        <v>7.9834297872340452</v>
      </c>
      <c r="AP46" s="219" cm="1">
        <f t="array" ref="AP46">IFERROR(_xlfn.STDEV.S(_xlfn._xlws.FILTER(Ashtyn_working!R$3:R$944, (Ashtyn_working!$H$3:$H$944=$AL46) * (Ashtyn_working!$I$3:$I$944=$AM46))) / SQRT(COUNTIFS(Ashtyn_working!$H$3:$H$944, $AL46, Ashtyn_working!$I$3:$I$944, $AM46)), "N/A")</f>
        <v>6.7630085040050313E-3</v>
      </c>
      <c r="AQ46" s="219">
        <f>AVERAGEIFS(Ashtyn_working!T$3:T$944,Ashtyn_working!$H$3:$H$944,$AL46,Ashtyn_working!$I$3:$I$944,$AM46)</f>
        <v>31.017021276595745</v>
      </c>
      <c r="AR46" s="219" cm="1">
        <f t="array" ref="AR46">IFERROR(_xlfn.STDEV.S(_xlfn._xlws.FILTER(Ashtyn_working!T$3:T$944, (Ashtyn_working!$H$3:$H$944=$AL46) * (Ashtyn_working!$I$3:$I$944=$AM46))) / SQRT(COUNTIFS(Ashtyn_working!$H$3:$H$944, $AL46, Ashtyn_working!$I$3:$I$944, $AM46)), "N/A")</f>
        <v>3.6135393144360678E-2</v>
      </c>
      <c r="AS46">
        <f>AVERAGEIFS(Ashtyn_working!V$3:V$944,Ashtyn_working!$H$3:$H$944,$AL46,Ashtyn_working!$I$3:$I$944,$AM46)</f>
        <v>7.0969680851063845</v>
      </c>
      <c r="AT46" cm="1">
        <f t="array" ref="AT46">IFERROR(_xlfn.STDEV.S(_xlfn._xlws.FILTER(Ashtyn_working!V$3:V$944, (Ashtyn_working!$H$3:$H$944=$AL46) * (Ashtyn_working!$I$3:$I$944=$AM46))) / SQRT(COUNTIFS(Ashtyn_working!$H$3:$H$944, $AL46, Ashtyn_working!$I$3:$I$944, $AM46)), "N/A")</f>
        <v>6.4631290086332657E-2</v>
      </c>
      <c r="AU46" s="219">
        <f>AVERAGEIFS(Ashtyn_working!X$3:X$944,Ashtyn_working!$H$3:$H$944,$AL46,Ashtyn_working!$I$3:$I$944,$AM46)</f>
        <v>36.541497326203185</v>
      </c>
      <c r="AV46" s="219" cm="1">
        <f t="array" ref="AV46">IFERROR(_xlfn.STDEV.S(_xlfn._xlws.FILTER(Ashtyn_working!X$3:X$944, (Ashtyn_working!$H$3:$H$944=$AL46) * (Ashtyn_working!$I$3:$I$944=$AM46))) / SQRT(COUNTIFS(Ashtyn_working!$H$3:$H$944, $AL46, Ashtyn_working!$I$3:$I$944, $AM46)), "N/A")</f>
        <v>6.7667909047037844E-2</v>
      </c>
      <c r="AW46" s="219">
        <f>AVERAGEIFS(Ashtyn_working!Z$3:Z$944,Ashtyn_working!$H$3:$H$944,$AL46,Ashtyn_working!$I$3:$I$944,$AM46)</f>
        <v>255.20605</v>
      </c>
      <c r="AX46" s="219" cm="1">
        <f t="array" ref="AX46">IFERROR(_xlfn.STDEV.S(_xlfn._xlws.FILTER(Ashtyn_working!Z$3:Z$944, (Ashtyn_working!$H$3:$H$944=$AL46) * (Ashtyn_working!$I$3:$I$944=$AM46))) / SQRT(COUNTIFS(Ashtyn_working!$H$3:$H$944, $AL46, Ashtyn_working!$I$3:$I$944, $AM46)), "N/A")</f>
        <v>8.7255566275914074</v>
      </c>
      <c r="AY46" s="219">
        <f>AVERAGEIFS(Ashtyn_working!AB$3:AB$944,Ashtyn_working!$H$3:$H$944,$AL46,Ashtyn_working!$I$3:$I$944,$AM46)</f>
        <v>2195.2441176470588</v>
      </c>
      <c r="AZ46" s="219" cm="1">
        <f t="array" ref="AZ46">IFERROR(_xlfn.STDEV.S(_xlfn._xlws.FILTER(Ashtyn_working!AB$3:AB$944, (Ashtyn_working!$H$3:$H$944=$AL46) * (Ashtyn_working!$I$3:$I$944=$AM46))) / SQRT(COUNTIFS(Ashtyn_working!$H$3:$H$944, $AL46, Ashtyn_working!$I$3:$I$944, $AM46)), "N/A")</f>
        <v>5.7649573429020533</v>
      </c>
      <c r="BA46" s="219">
        <f>AVERAGEIFS(Ashtyn_working!AE$3:AE$944,Ashtyn_working!$H$3:$H$944,$AL46,Ashtyn_working!$I$3:$I$944,$AM46)</f>
        <v>742.7538461538461</v>
      </c>
      <c r="BB46" s="219" cm="1">
        <f t="array" ref="BB46">IFERROR(_xlfn.STDEV.S(_xlfn._xlws.FILTER(Ashtyn_working!AE$3:AE$944, (Ashtyn_working!$H$3:$H$944=$AL46) * (Ashtyn_working!$I$3:$I$944=$AM46))) / SQRT(COUNTIFS(Ashtyn_working!$H$3:$H$944, $AL46, Ashtyn_working!$I$3:$I$944, $AM46)), "N/A")</f>
        <v>10.755452441835613</v>
      </c>
      <c r="BC46" s="219">
        <f>AVERAGEIFS(Ashtyn_working!AF$3:AF$944,Ashtyn_working!$H$3:$H$944,$AL46,Ashtyn_working!$I$3:$I$944,$AM46)</f>
        <v>1778.8692307692311</v>
      </c>
      <c r="BD46" s="219" cm="1">
        <f t="array" ref="BD46">IFERROR(_xlfn.STDEV.S(_xlfn._xlws.FILTER(Ashtyn_working!AF$3:AF$944, (Ashtyn_working!$H$3:$H$944=$AL46) * (Ashtyn_working!$I$3:$I$944=$AM46))) / SQRT(COUNTIFS(Ashtyn_working!$H$3:$H$944, $AL46, Ashtyn_working!$I$3:$I$944, $AM46)), "N/A")</f>
        <v>4.3462743732352376</v>
      </c>
    </row>
    <row r="47" spans="5:56" ht="16" x14ac:dyDescent="0.2">
      <c r="E47" s="282">
        <v>42571</v>
      </c>
      <c r="F47" s="177"/>
      <c r="G47" s="176">
        <v>31</v>
      </c>
      <c r="H47" s="176" t="s">
        <v>12457</v>
      </c>
      <c r="I47" s="176" t="s">
        <v>16050</v>
      </c>
      <c r="J47" s="176">
        <v>7.9470000000000001</v>
      </c>
      <c r="K47" s="176">
        <v>30.9</v>
      </c>
      <c r="L47" s="176">
        <v>7.44</v>
      </c>
      <c r="M47" s="176">
        <v>37.1</v>
      </c>
      <c r="N47" s="177"/>
      <c r="O47" s="177"/>
      <c r="P47" s="177"/>
      <c r="Q47" s="177"/>
      <c r="R47">
        <f t="shared" si="0"/>
        <v>7.9470000000000001</v>
      </c>
      <c r="T47">
        <f t="shared" si="1"/>
        <v>30.9</v>
      </c>
      <c r="V47">
        <f t="shared" si="2"/>
        <v>7.44</v>
      </c>
      <c r="X47">
        <f t="shared" si="3"/>
        <v>37.1</v>
      </c>
      <c r="Z47" s="176">
        <v>47.765000000000001</v>
      </c>
      <c r="AA47" s="177"/>
      <c r="AB47" s="177"/>
      <c r="AC47" s="177"/>
      <c r="AD47" s="177"/>
      <c r="AE47" s="177"/>
      <c r="AF47" s="177"/>
      <c r="AK47" s="176">
        <v>31</v>
      </c>
      <c r="AL47" s="176" t="s">
        <v>12457</v>
      </c>
      <c r="AM47" s="176" t="s">
        <v>16053</v>
      </c>
      <c r="AN47" s="176">
        <v>1.4499999999999999E-3</v>
      </c>
      <c r="AO47" s="219">
        <f>AVERAGEIFS(Ashtyn_working!R$3:R$944,Ashtyn_working!$H$3:$H$944,$AL47,Ashtyn_working!$I$3:$I$944,$AM47)</f>
        <v>7.9834297872340452</v>
      </c>
      <c r="AP47" s="219" cm="1">
        <f t="array" ref="AP47">IFERROR(_xlfn.STDEV.S(_xlfn._xlws.FILTER(Ashtyn_working!R$3:R$944, (Ashtyn_working!$H$3:$H$944=$AL47) * (Ashtyn_working!$I$3:$I$944=$AM47))) / SQRT(COUNTIFS(Ashtyn_working!$H$3:$H$944, $AL47, Ashtyn_working!$I$3:$I$944, $AM47)), "N/A")</f>
        <v>6.7630085040050313E-3</v>
      </c>
      <c r="AQ47" s="219">
        <f>AVERAGEIFS(Ashtyn_working!T$3:T$944,Ashtyn_working!$H$3:$H$944,$AL47,Ashtyn_working!$I$3:$I$944,$AM47)</f>
        <v>31.017021276595745</v>
      </c>
      <c r="AR47" s="219" cm="1">
        <f t="array" ref="AR47">IFERROR(_xlfn.STDEV.S(_xlfn._xlws.FILTER(Ashtyn_working!T$3:T$944, (Ashtyn_working!$H$3:$H$944=$AL47) * (Ashtyn_working!$I$3:$I$944=$AM47))) / SQRT(COUNTIFS(Ashtyn_working!$H$3:$H$944, $AL47, Ashtyn_working!$I$3:$I$944, $AM47)), "N/A")</f>
        <v>3.6135393144360678E-2</v>
      </c>
      <c r="AS47">
        <f>AVERAGEIFS(Ashtyn_working!V$3:V$944,Ashtyn_working!$H$3:$H$944,$AL47,Ashtyn_working!$I$3:$I$944,$AM47)</f>
        <v>7.0969680851063845</v>
      </c>
      <c r="AT47" cm="1">
        <f t="array" ref="AT47">IFERROR(_xlfn.STDEV.S(_xlfn._xlws.FILTER(Ashtyn_working!V$3:V$944, (Ashtyn_working!$H$3:$H$944=$AL47) * (Ashtyn_working!$I$3:$I$944=$AM47))) / SQRT(COUNTIFS(Ashtyn_working!$H$3:$H$944, $AL47, Ashtyn_working!$I$3:$I$944, $AM47)), "N/A")</f>
        <v>6.4631290086332657E-2</v>
      </c>
      <c r="AU47" s="219">
        <f>AVERAGEIFS(Ashtyn_working!X$3:X$944,Ashtyn_working!$H$3:$H$944,$AL47,Ashtyn_working!$I$3:$I$944,$AM47)</f>
        <v>36.541497326203185</v>
      </c>
      <c r="AV47" s="219" cm="1">
        <f t="array" ref="AV47">IFERROR(_xlfn.STDEV.S(_xlfn._xlws.FILTER(Ashtyn_working!X$3:X$944, (Ashtyn_working!$H$3:$H$944=$AL47) * (Ashtyn_working!$I$3:$I$944=$AM47))) / SQRT(COUNTIFS(Ashtyn_working!$H$3:$H$944, $AL47, Ashtyn_working!$I$3:$I$944, $AM47)), "N/A")</f>
        <v>6.7667909047037844E-2</v>
      </c>
      <c r="AW47" s="219">
        <f>AVERAGEIFS(Ashtyn_working!Z$3:Z$944,Ashtyn_working!$H$3:$H$944,$AL47,Ashtyn_working!$I$3:$I$944,$AM47)</f>
        <v>255.20605</v>
      </c>
      <c r="AX47" s="219" cm="1">
        <f t="array" ref="AX47">IFERROR(_xlfn.STDEV.S(_xlfn._xlws.FILTER(Ashtyn_working!Z$3:Z$944, (Ashtyn_working!$H$3:$H$944=$AL47) * (Ashtyn_working!$I$3:$I$944=$AM47))) / SQRT(COUNTIFS(Ashtyn_working!$H$3:$H$944, $AL47, Ashtyn_working!$I$3:$I$944, $AM47)), "N/A")</f>
        <v>8.7255566275914074</v>
      </c>
      <c r="AY47" s="219">
        <f>AVERAGEIFS(Ashtyn_working!AB$3:AB$944,Ashtyn_working!$H$3:$H$944,$AL47,Ashtyn_working!$I$3:$I$944,$AM47)</f>
        <v>2195.2441176470588</v>
      </c>
      <c r="AZ47" s="219" cm="1">
        <f t="array" ref="AZ47">IFERROR(_xlfn.STDEV.S(_xlfn._xlws.FILTER(Ashtyn_working!AB$3:AB$944, (Ashtyn_working!$H$3:$H$944=$AL47) * (Ashtyn_working!$I$3:$I$944=$AM47))) / SQRT(COUNTIFS(Ashtyn_working!$H$3:$H$944, $AL47, Ashtyn_working!$I$3:$I$944, $AM47)), "N/A")</f>
        <v>5.7649573429020533</v>
      </c>
      <c r="BA47" s="219">
        <f>AVERAGEIFS(Ashtyn_working!AE$3:AE$944,Ashtyn_working!$H$3:$H$944,$AL47,Ashtyn_working!$I$3:$I$944,$AM47)</f>
        <v>742.7538461538461</v>
      </c>
      <c r="BB47" s="219" cm="1">
        <f t="array" ref="BB47">IFERROR(_xlfn.STDEV.S(_xlfn._xlws.FILTER(Ashtyn_working!AE$3:AE$944, (Ashtyn_working!$H$3:$H$944=$AL47) * (Ashtyn_working!$I$3:$I$944=$AM47))) / SQRT(COUNTIFS(Ashtyn_working!$H$3:$H$944, $AL47, Ashtyn_working!$I$3:$I$944, $AM47)), "N/A")</f>
        <v>10.755452441835613</v>
      </c>
      <c r="BC47" s="219">
        <f>AVERAGEIFS(Ashtyn_working!AF$3:AF$944,Ashtyn_working!$H$3:$H$944,$AL47,Ashtyn_working!$I$3:$I$944,$AM47)</f>
        <v>1778.8692307692311</v>
      </c>
      <c r="BD47" s="219" cm="1">
        <f t="array" ref="BD47">IFERROR(_xlfn.STDEV.S(_xlfn._xlws.FILTER(Ashtyn_working!AF$3:AF$944, (Ashtyn_working!$H$3:$H$944=$AL47) * (Ashtyn_working!$I$3:$I$944=$AM47))) / SQRT(COUNTIFS(Ashtyn_working!$H$3:$H$944, $AL47, Ashtyn_working!$I$3:$I$944, $AM47)), "N/A")</f>
        <v>4.3462743732352376</v>
      </c>
    </row>
    <row r="48" spans="5:56" ht="16" x14ac:dyDescent="0.2">
      <c r="E48" s="282">
        <v>42571</v>
      </c>
      <c r="F48" s="177"/>
      <c r="G48" s="176">
        <v>31</v>
      </c>
      <c r="H48" s="176" t="s">
        <v>16051</v>
      </c>
      <c r="I48" s="176" t="s">
        <v>12804</v>
      </c>
      <c r="J48" s="176">
        <v>7.5810000000000004</v>
      </c>
      <c r="K48" s="176">
        <v>30.7</v>
      </c>
      <c r="L48" s="176">
        <v>7.16</v>
      </c>
      <c r="M48" s="176">
        <v>36.1</v>
      </c>
      <c r="N48" s="177"/>
      <c r="O48" s="177"/>
      <c r="P48" s="177"/>
      <c r="Q48" s="177"/>
      <c r="R48">
        <f t="shared" si="0"/>
        <v>7.5810000000000004</v>
      </c>
      <c r="T48">
        <f t="shared" si="1"/>
        <v>30.7</v>
      </c>
      <c r="V48">
        <f t="shared" si="2"/>
        <v>7.16</v>
      </c>
      <c r="X48">
        <f t="shared" si="3"/>
        <v>36.1</v>
      </c>
      <c r="Z48" s="177"/>
      <c r="AA48" s="177"/>
      <c r="AB48" s="177"/>
      <c r="AC48" s="177"/>
      <c r="AD48" s="177"/>
      <c r="AE48" s="177"/>
      <c r="AF48" s="177"/>
      <c r="AK48" s="176">
        <v>31</v>
      </c>
      <c r="AL48" s="176" t="s">
        <v>12457</v>
      </c>
      <c r="AM48" s="176" t="s">
        <v>16053</v>
      </c>
      <c r="AN48" s="176">
        <v>1.0399999999999999E-3</v>
      </c>
      <c r="AO48" s="219">
        <f>AVERAGEIFS(Ashtyn_working!R$3:R$944,Ashtyn_working!$H$3:$H$944,$AL48,Ashtyn_working!$I$3:$I$944,$AM48)</f>
        <v>7.9834297872340452</v>
      </c>
      <c r="AP48" s="219" cm="1">
        <f t="array" ref="AP48">IFERROR(_xlfn.STDEV.S(_xlfn._xlws.FILTER(Ashtyn_working!R$3:R$944, (Ashtyn_working!$H$3:$H$944=$AL48) * (Ashtyn_working!$I$3:$I$944=$AM48))) / SQRT(COUNTIFS(Ashtyn_working!$H$3:$H$944, $AL48, Ashtyn_working!$I$3:$I$944, $AM48)), "N/A")</f>
        <v>6.7630085040050313E-3</v>
      </c>
      <c r="AQ48" s="219">
        <f>AVERAGEIFS(Ashtyn_working!T$3:T$944,Ashtyn_working!$H$3:$H$944,$AL48,Ashtyn_working!$I$3:$I$944,$AM48)</f>
        <v>31.017021276595745</v>
      </c>
      <c r="AR48" s="219" cm="1">
        <f t="array" ref="AR48">IFERROR(_xlfn.STDEV.S(_xlfn._xlws.FILTER(Ashtyn_working!T$3:T$944, (Ashtyn_working!$H$3:$H$944=$AL48) * (Ashtyn_working!$I$3:$I$944=$AM48))) / SQRT(COUNTIFS(Ashtyn_working!$H$3:$H$944, $AL48, Ashtyn_working!$I$3:$I$944, $AM48)), "N/A")</f>
        <v>3.6135393144360678E-2</v>
      </c>
      <c r="AS48">
        <f>AVERAGEIFS(Ashtyn_working!V$3:V$944,Ashtyn_working!$H$3:$H$944,$AL48,Ashtyn_working!$I$3:$I$944,$AM48)</f>
        <v>7.0969680851063845</v>
      </c>
      <c r="AT48" cm="1">
        <f t="array" ref="AT48">IFERROR(_xlfn.STDEV.S(_xlfn._xlws.FILTER(Ashtyn_working!V$3:V$944, (Ashtyn_working!$H$3:$H$944=$AL48) * (Ashtyn_working!$I$3:$I$944=$AM48))) / SQRT(COUNTIFS(Ashtyn_working!$H$3:$H$944, $AL48, Ashtyn_working!$I$3:$I$944, $AM48)), "N/A")</f>
        <v>6.4631290086332657E-2</v>
      </c>
      <c r="AU48" s="219">
        <f>AVERAGEIFS(Ashtyn_working!X$3:X$944,Ashtyn_working!$H$3:$H$944,$AL48,Ashtyn_working!$I$3:$I$944,$AM48)</f>
        <v>36.541497326203185</v>
      </c>
      <c r="AV48" s="219" cm="1">
        <f t="array" ref="AV48">IFERROR(_xlfn.STDEV.S(_xlfn._xlws.FILTER(Ashtyn_working!X$3:X$944, (Ashtyn_working!$H$3:$H$944=$AL48) * (Ashtyn_working!$I$3:$I$944=$AM48))) / SQRT(COUNTIFS(Ashtyn_working!$H$3:$H$944, $AL48, Ashtyn_working!$I$3:$I$944, $AM48)), "N/A")</f>
        <v>6.7667909047037844E-2</v>
      </c>
      <c r="AW48" s="219">
        <f>AVERAGEIFS(Ashtyn_working!Z$3:Z$944,Ashtyn_working!$H$3:$H$944,$AL48,Ashtyn_working!$I$3:$I$944,$AM48)</f>
        <v>255.20605</v>
      </c>
      <c r="AX48" s="219" cm="1">
        <f t="array" ref="AX48">IFERROR(_xlfn.STDEV.S(_xlfn._xlws.FILTER(Ashtyn_working!Z$3:Z$944, (Ashtyn_working!$H$3:$H$944=$AL48) * (Ashtyn_working!$I$3:$I$944=$AM48))) / SQRT(COUNTIFS(Ashtyn_working!$H$3:$H$944, $AL48, Ashtyn_working!$I$3:$I$944, $AM48)), "N/A")</f>
        <v>8.7255566275914074</v>
      </c>
      <c r="AY48" s="219">
        <f>AVERAGEIFS(Ashtyn_working!AB$3:AB$944,Ashtyn_working!$H$3:$H$944,$AL48,Ashtyn_working!$I$3:$I$944,$AM48)</f>
        <v>2195.2441176470588</v>
      </c>
      <c r="AZ48" s="219" cm="1">
        <f t="array" ref="AZ48">IFERROR(_xlfn.STDEV.S(_xlfn._xlws.FILTER(Ashtyn_working!AB$3:AB$944, (Ashtyn_working!$H$3:$H$944=$AL48) * (Ashtyn_working!$I$3:$I$944=$AM48))) / SQRT(COUNTIFS(Ashtyn_working!$H$3:$H$944, $AL48, Ashtyn_working!$I$3:$I$944, $AM48)), "N/A")</f>
        <v>5.7649573429020533</v>
      </c>
      <c r="BA48" s="219">
        <f>AVERAGEIFS(Ashtyn_working!AE$3:AE$944,Ashtyn_working!$H$3:$H$944,$AL48,Ashtyn_working!$I$3:$I$944,$AM48)</f>
        <v>742.7538461538461</v>
      </c>
      <c r="BB48" s="219" cm="1">
        <f t="array" ref="BB48">IFERROR(_xlfn.STDEV.S(_xlfn._xlws.FILTER(Ashtyn_working!AE$3:AE$944, (Ashtyn_working!$H$3:$H$944=$AL48) * (Ashtyn_working!$I$3:$I$944=$AM48))) / SQRT(COUNTIFS(Ashtyn_working!$H$3:$H$944, $AL48, Ashtyn_working!$I$3:$I$944, $AM48)), "N/A")</f>
        <v>10.755452441835613</v>
      </c>
      <c r="BC48" s="219">
        <f>AVERAGEIFS(Ashtyn_working!AF$3:AF$944,Ashtyn_working!$H$3:$H$944,$AL48,Ashtyn_working!$I$3:$I$944,$AM48)</f>
        <v>1778.8692307692311</v>
      </c>
      <c r="BD48" s="219" cm="1">
        <f t="array" ref="BD48">IFERROR(_xlfn.STDEV.S(_xlfn._xlws.FILTER(Ashtyn_working!AF$3:AF$944, (Ashtyn_working!$H$3:$H$944=$AL48) * (Ashtyn_working!$I$3:$I$944=$AM48))) / SQRT(COUNTIFS(Ashtyn_working!$H$3:$H$944, $AL48, Ashtyn_working!$I$3:$I$944, $AM48)), "N/A")</f>
        <v>4.3462743732352376</v>
      </c>
    </row>
    <row r="49" spans="5:56" ht="16" x14ac:dyDescent="0.2">
      <c r="E49" s="282">
        <v>42571</v>
      </c>
      <c r="F49" s="177"/>
      <c r="G49" s="176">
        <v>31</v>
      </c>
      <c r="H49" s="176" t="s">
        <v>16051</v>
      </c>
      <c r="I49" s="176" t="s">
        <v>12804</v>
      </c>
      <c r="J49" s="176">
        <v>7.6479999999999997</v>
      </c>
      <c r="K49" s="176">
        <v>31.1</v>
      </c>
      <c r="L49" s="176">
        <v>6.61</v>
      </c>
      <c r="M49" s="176">
        <v>36.1</v>
      </c>
      <c r="N49" s="177"/>
      <c r="O49" s="177"/>
      <c r="P49" s="177"/>
      <c r="Q49" s="177"/>
      <c r="R49">
        <f t="shared" si="0"/>
        <v>7.6479999999999997</v>
      </c>
      <c r="T49">
        <f t="shared" si="1"/>
        <v>31.1</v>
      </c>
      <c r="V49">
        <f t="shared" si="2"/>
        <v>6.61</v>
      </c>
      <c r="X49">
        <f t="shared" si="3"/>
        <v>36.1</v>
      </c>
      <c r="Z49" s="177"/>
      <c r="AA49" s="177"/>
      <c r="AB49" s="177"/>
      <c r="AC49" s="177"/>
      <c r="AD49" s="177"/>
      <c r="AE49" s="177"/>
      <c r="AF49" s="177"/>
      <c r="AK49" s="176">
        <v>31</v>
      </c>
      <c r="AL49" s="176" t="s">
        <v>12457</v>
      </c>
      <c r="AM49" s="176" t="s">
        <v>16053</v>
      </c>
      <c r="AN49" s="176">
        <v>1.8699999999999999E-3</v>
      </c>
      <c r="AO49" s="219">
        <f>AVERAGEIFS(Ashtyn_working!R$3:R$944,Ashtyn_working!$H$3:$H$944,$AL49,Ashtyn_working!$I$3:$I$944,$AM49)</f>
        <v>7.9834297872340452</v>
      </c>
      <c r="AP49" s="219" cm="1">
        <f t="array" ref="AP49">IFERROR(_xlfn.STDEV.S(_xlfn._xlws.FILTER(Ashtyn_working!R$3:R$944, (Ashtyn_working!$H$3:$H$944=$AL49) * (Ashtyn_working!$I$3:$I$944=$AM49))) / SQRT(COUNTIFS(Ashtyn_working!$H$3:$H$944, $AL49, Ashtyn_working!$I$3:$I$944, $AM49)), "N/A")</f>
        <v>6.7630085040050313E-3</v>
      </c>
      <c r="AQ49" s="219">
        <f>AVERAGEIFS(Ashtyn_working!T$3:T$944,Ashtyn_working!$H$3:$H$944,$AL49,Ashtyn_working!$I$3:$I$944,$AM49)</f>
        <v>31.017021276595745</v>
      </c>
      <c r="AR49" s="219" cm="1">
        <f t="array" ref="AR49">IFERROR(_xlfn.STDEV.S(_xlfn._xlws.FILTER(Ashtyn_working!T$3:T$944, (Ashtyn_working!$H$3:$H$944=$AL49) * (Ashtyn_working!$I$3:$I$944=$AM49))) / SQRT(COUNTIFS(Ashtyn_working!$H$3:$H$944, $AL49, Ashtyn_working!$I$3:$I$944, $AM49)), "N/A")</f>
        <v>3.6135393144360678E-2</v>
      </c>
      <c r="AS49">
        <f>AVERAGEIFS(Ashtyn_working!V$3:V$944,Ashtyn_working!$H$3:$H$944,$AL49,Ashtyn_working!$I$3:$I$944,$AM49)</f>
        <v>7.0969680851063845</v>
      </c>
      <c r="AT49" cm="1">
        <f t="array" ref="AT49">IFERROR(_xlfn.STDEV.S(_xlfn._xlws.FILTER(Ashtyn_working!V$3:V$944, (Ashtyn_working!$H$3:$H$944=$AL49) * (Ashtyn_working!$I$3:$I$944=$AM49))) / SQRT(COUNTIFS(Ashtyn_working!$H$3:$H$944, $AL49, Ashtyn_working!$I$3:$I$944, $AM49)), "N/A")</f>
        <v>6.4631290086332657E-2</v>
      </c>
      <c r="AU49" s="219">
        <f>AVERAGEIFS(Ashtyn_working!X$3:X$944,Ashtyn_working!$H$3:$H$944,$AL49,Ashtyn_working!$I$3:$I$944,$AM49)</f>
        <v>36.541497326203185</v>
      </c>
      <c r="AV49" s="219" cm="1">
        <f t="array" ref="AV49">IFERROR(_xlfn.STDEV.S(_xlfn._xlws.FILTER(Ashtyn_working!X$3:X$944, (Ashtyn_working!$H$3:$H$944=$AL49) * (Ashtyn_working!$I$3:$I$944=$AM49))) / SQRT(COUNTIFS(Ashtyn_working!$H$3:$H$944, $AL49, Ashtyn_working!$I$3:$I$944, $AM49)), "N/A")</f>
        <v>6.7667909047037844E-2</v>
      </c>
      <c r="AW49" s="219">
        <f>AVERAGEIFS(Ashtyn_working!Z$3:Z$944,Ashtyn_working!$H$3:$H$944,$AL49,Ashtyn_working!$I$3:$I$944,$AM49)</f>
        <v>255.20605</v>
      </c>
      <c r="AX49" s="219" cm="1">
        <f t="array" ref="AX49">IFERROR(_xlfn.STDEV.S(_xlfn._xlws.FILTER(Ashtyn_working!Z$3:Z$944, (Ashtyn_working!$H$3:$H$944=$AL49) * (Ashtyn_working!$I$3:$I$944=$AM49))) / SQRT(COUNTIFS(Ashtyn_working!$H$3:$H$944, $AL49, Ashtyn_working!$I$3:$I$944, $AM49)), "N/A")</f>
        <v>8.7255566275914074</v>
      </c>
      <c r="AY49" s="219">
        <f>AVERAGEIFS(Ashtyn_working!AB$3:AB$944,Ashtyn_working!$H$3:$H$944,$AL49,Ashtyn_working!$I$3:$I$944,$AM49)</f>
        <v>2195.2441176470588</v>
      </c>
      <c r="AZ49" s="219" cm="1">
        <f t="array" ref="AZ49">IFERROR(_xlfn.STDEV.S(_xlfn._xlws.FILTER(Ashtyn_working!AB$3:AB$944, (Ashtyn_working!$H$3:$H$944=$AL49) * (Ashtyn_working!$I$3:$I$944=$AM49))) / SQRT(COUNTIFS(Ashtyn_working!$H$3:$H$944, $AL49, Ashtyn_working!$I$3:$I$944, $AM49)), "N/A")</f>
        <v>5.7649573429020533</v>
      </c>
      <c r="BA49" s="219">
        <f>AVERAGEIFS(Ashtyn_working!AE$3:AE$944,Ashtyn_working!$H$3:$H$944,$AL49,Ashtyn_working!$I$3:$I$944,$AM49)</f>
        <v>742.7538461538461</v>
      </c>
      <c r="BB49" s="219" cm="1">
        <f t="array" ref="BB49">IFERROR(_xlfn.STDEV.S(_xlfn._xlws.FILTER(Ashtyn_working!AE$3:AE$944, (Ashtyn_working!$H$3:$H$944=$AL49) * (Ashtyn_working!$I$3:$I$944=$AM49))) / SQRT(COUNTIFS(Ashtyn_working!$H$3:$H$944, $AL49, Ashtyn_working!$I$3:$I$944, $AM49)), "N/A")</f>
        <v>10.755452441835613</v>
      </c>
      <c r="BC49" s="219">
        <f>AVERAGEIFS(Ashtyn_working!AF$3:AF$944,Ashtyn_working!$H$3:$H$944,$AL49,Ashtyn_working!$I$3:$I$944,$AM49)</f>
        <v>1778.8692307692311</v>
      </c>
      <c r="BD49" s="219" cm="1">
        <f t="array" ref="BD49">IFERROR(_xlfn.STDEV.S(_xlfn._xlws.FILTER(Ashtyn_working!AF$3:AF$944, (Ashtyn_working!$H$3:$H$944=$AL49) * (Ashtyn_working!$I$3:$I$944=$AM49))) / SQRT(COUNTIFS(Ashtyn_working!$H$3:$H$944, $AL49, Ashtyn_working!$I$3:$I$944, $AM49)), "N/A")</f>
        <v>4.3462743732352376</v>
      </c>
    </row>
    <row r="50" spans="5:56" ht="16" x14ac:dyDescent="0.2">
      <c r="E50" s="282">
        <v>42571</v>
      </c>
      <c r="F50" s="177"/>
      <c r="G50" s="176">
        <v>31</v>
      </c>
      <c r="H50" s="176" t="s">
        <v>16051</v>
      </c>
      <c r="I50" s="176" t="s">
        <v>12804</v>
      </c>
      <c r="J50" s="176">
        <v>7.5640000000000001</v>
      </c>
      <c r="K50" s="176">
        <v>30.6</v>
      </c>
      <c r="L50" s="176">
        <v>6.99</v>
      </c>
      <c r="M50" s="176">
        <v>36.9</v>
      </c>
      <c r="N50" s="177"/>
      <c r="O50" s="177"/>
      <c r="P50" s="177"/>
      <c r="Q50" s="177"/>
      <c r="R50">
        <f t="shared" si="0"/>
        <v>7.5640000000000001</v>
      </c>
      <c r="T50">
        <f t="shared" si="1"/>
        <v>30.6</v>
      </c>
      <c r="V50">
        <f t="shared" si="2"/>
        <v>6.99</v>
      </c>
      <c r="X50">
        <f t="shared" si="3"/>
        <v>36.9</v>
      </c>
      <c r="Z50" s="177"/>
      <c r="AA50" s="177"/>
      <c r="AB50" s="177"/>
      <c r="AC50" s="177"/>
      <c r="AD50" s="177"/>
      <c r="AE50" s="177"/>
      <c r="AF50" s="177"/>
      <c r="AK50" s="176">
        <v>31</v>
      </c>
      <c r="AL50" s="176" t="s">
        <v>12457</v>
      </c>
      <c r="AM50" s="176" t="s">
        <v>16053</v>
      </c>
      <c r="AN50" s="176">
        <v>1.14E-3</v>
      </c>
      <c r="AO50" s="219">
        <f>AVERAGEIFS(Ashtyn_working!R$3:R$944,Ashtyn_working!$H$3:$H$944,$AL50,Ashtyn_working!$I$3:$I$944,$AM50)</f>
        <v>7.9834297872340452</v>
      </c>
      <c r="AP50" s="219" cm="1">
        <f t="array" ref="AP50">IFERROR(_xlfn.STDEV.S(_xlfn._xlws.FILTER(Ashtyn_working!R$3:R$944, (Ashtyn_working!$H$3:$H$944=$AL50) * (Ashtyn_working!$I$3:$I$944=$AM50))) / SQRT(COUNTIFS(Ashtyn_working!$H$3:$H$944, $AL50, Ashtyn_working!$I$3:$I$944, $AM50)), "N/A")</f>
        <v>6.7630085040050313E-3</v>
      </c>
      <c r="AQ50" s="219">
        <f>AVERAGEIFS(Ashtyn_working!T$3:T$944,Ashtyn_working!$H$3:$H$944,$AL50,Ashtyn_working!$I$3:$I$944,$AM50)</f>
        <v>31.017021276595745</v>
      </c>
      <c r="AR50" s="219" cm="1">
        <f t="array" ref="AR50">IFERROR(_xlfn.STDEV.S(_xlfn._xlws.FILTER(Ashtyn_working!T$3:T$944, (Ashtyn_working!$H$3:$H$944=$AL50) * (Ashtyn_working!$I$3:$I$944=$AM50))) / SQRT(COUNTIFS(Ashtyn_working!$H$3:$H$944, $AL50, Ashtyn_working!$I$3:$I$944, $AM50)), "N/A")</f>
        <v>3.6135393144360678E-2</v>
      </c>
      <c r="AS50">
        <f>AVERAGEIFS(Ashtyn_working!V$3:V$944,Ashtyn_working!$H$3:$H$944,$AL50,Ashtyn_working!$I$3:$I$944,$AM50)</f>
        <v>7.0969680851063845</v>
      </c>
      <c r="AT50" cm="1">
        <f t="array" ref="AT50">IFERROR(_xlfn.STDEV.S(_xlfn._xlws.FILTER(Ashtyn_working!V$3:V$944, (Ashtyn_working!$H$3:$H$944=$AL50) * (Ashtyn_working!$I$3:$I$944=$AM50))) / SQRT(COUNTIFS(Ashtyn_working!$H$3:$H$944, $AL50, Ashtyn_working!$I$3:$I$944, $AM50)), "N/A")</f>
        <v>6.4631290086332657E-2</v>
      </c>
      <c r="AU50" s="219">
        <f>AVERAGEIFS(Ashtyn_working!X$3:X$944,Ashtyn_working!$H$3:$H$944,$AL50,Ashtyn_working!$I$3:$I$944,$AM50)</f>
        <v>36.541497326203185</v>
      </c>
      <c r="AV50" s="219" cm="1">
        <f t="array" ref="AV50">IFERROR(_xlfn.STDEV.S(_xlfn._xlws.FILTER(Ashtyn_working!X$3:X$944, (Ashtyn_working!$H$3:$H$944=$AL50) * (Ashtyn_working!$I$3:$I$944=$AM50))) / SQRT(COUNTIFS(Ashtyn_working!$H$3:$H$944, $AL50, Ashtyn_working!$I$3:$I$944, $AM50)), "N/A")</f>
        <v>6.7667909047037844E-2</v>
      </c>
      <c r="AW50" s="219">
        <f>AVERAGEIFS(Ashtyn_working!Z$3:Z$944,Ashtyn_working!$H$3:$H$944,$AL50,Ashtyn_working!$I$3:$I$944,$AM50)</f>
        <v>255.20605</v>
      </c>
      <c r="AX50" s="219" cm="1">
        <f t="array" ref="AX50">IFERROR(_xlfn.STDEV.S(_xlfn._xlws.FILTER(Ashtyn_working!Z$3:Z$944, (Ashtyn_working!$H$3:$H$944=$AL50) * (Ashtyn_working!$I$3:$I$944=$AM50))) / SQRT(COUNTIFS(Ashtyn_working!$H$3:$H$944, $AL50, Ashtyn_working!$I$3:$I$944, $AM50)), "N/A")</f>
        <v>8.7255566275914074</v>
      </c>
      <c r="AY50" s="219">
        <f>AVERAGEIFS(Ashtyn_working!AB$3:AB$944,Ashtyn_working!$H$3:$H$944,$AL50,Ashtyn_working!$I$3:$I$944,$AM50)</f>
        <v>2195.2441176470588</v>
      </c>
      <c r="AZ50" s="219" cm="1">
        <f t="array" ref="AZ50">IFERROR(_xlfn.STDEV.S(_xlfn._xlws.FILTER(Ashtyn_working!AB$3:AB$944, (Ashtyn_working!$H$3:$H$944=$AL50) * (Ashtyn_working!$I$3:$I$944=$AM50))) / SQRT(COUNTIFS(Ashtyn_working!$H$3:$H$944, $AL50, Ashtyn_working!$I$3:$I$944, $AM50)), "N/A")</f>
        <v>5.7649573429020533</v>
      </c>
      <c r="BA50" s="219">
        <f>AVERAGEIFS(Ashtyn_working!AE$3:AE$944,Ashtyn_working!$H$3:$H$944,$AL50,Ashtyn_working!$I$3:$I$944,$AM50)</f>
        <v>742.7538461538461</v>
      </c>
      <c r="BB50" s="219" cm="1">
        <f t="array" ref="BB50">IFERROR(_xlfn.STDEV.S(_xlfn._xlws.FILTER(Ashtyn_working!AE$3:AE$944, (Ashtyn_working!$H$3:$H$944=$AL50) * (Ashtyn_working!$I$3:$I$944=$AM50))) / SQRT(COUNTIFS(Ashtyn_working!$H$3:$H$944, $AL50, Ashtyn_working!$I$3:$I$944, $AM50)), "N/A")</f>
        <v>10.755452441835613</v>
      </c>
      <c r="BC50" s="219">
        <f>AVERAGEIFS(Ashtyn_working!AF$3:AF$944,Ashtyn_working!$H$3:$H$944,$AL50,Ashtyn_working!$I$3:$I$944,$AM50)</f>
        <v>1778.8692307692311</v>
      </c>
      <c r="BD50" s="219" cm="1">
        <f t="array" ref="BD50">IFERROR(_xlfn.STDEV.S(_xlfn._xlws.FILTER(Ashtyn_working!AF$3:AF$944, (Ashtyn_working!$H$3:$H$944=$AL50) * (Ashtyn_working!$I$3:$I$944=$AM50))) / SQRT(COUNTIFS(Ashtyn_working!$H$3:$H$944, $AL50, Ashtyn_working!$I$3:$I$944, $AM50)), "N/A")</f>
        <v>4.3462743732352376</v>
      </c>
    </row>
    <row r="51" spans="5:56" ht="16" x14ac:dyDescent="0.2">
      <c r="E51" s="282">
        <v>42571</v>
      </c>
      <c r="F51" s="177"/>
      <c r="G51" s="176">
        <v>31</v>
      </c>
      <c r="H51" s="176" t="s">
        <v>16051</v>
      </c>
      <c r="I51" s="176" t="s">
        <v>12804</v>
      </c>
      <c r="J51" s="176">
        <v>7.5350000000000001</v>
      </c>
      <c r="K51" s="176">
        <v>31</v>
      </c>
      <c r="L51" s="176">
        <v>6.3</v>
      </c>
      <c r="M51" s="176">
        <v>37</v>
      </c>
      <c r="N51" s="177"/>
      <c r="O51" s="177"/>
      <c r="P51" s="177"/>
      <c r="Q51" s="177"/>
      <c r="R51">
        <f t="shared" si="0"/>
        <v>7.5350000000000001</v>
      </c>
      <c r="T51">
        <f t="shared" si="1"/>
        <v>31</v>
      </c>
      <c r="V51">
        <f t="shared" si="2"/>
        <v>6.3</v>
      </c>
      <c r="X51">
        <f t="shared" si="3"/>
        <v>37</v>
      </c>
      <c r="Z51" s="177"/>
      <c r="AA51" s="177"/>
      <c r="AB51" s="177"/>
      <c r="AC51" s="177"/>
      <c r="AD51" s="177"/>
      <c r="AE51" s="177"/>
      <c r="AF51" s="177"/>
      <c r="AK51" s="176">
        <v>31</v>
      </c>
      <c r="AL51" s="176" t="s">
        <v>12457</v>
      </c>
      <c r="AM51" s="176" t="s">
        <v>16053</v>
      </c>
      <c r="AN51" s="176">
        <v>1.3799999999999999E-3</v>
      </c>
      <c r="AO51" s="219">
        <f>AVERAGEIFS(Ashtyn_working!R$3:R$944,Ashtyn_working!$H$3:$H$944,$AL51,Ashtyn_working!$I$3:$I$944,$AM51)</f>
        <v>7.9834297872340452</v>
      </c>
      <c r="AP51" s="219" cm="1">
        <f t="array" ref="AP51">IFERROR(_xlfn.STDEV.S(_xlfn._xlws.FILTER(Ashtyn_working!R$3:R$944, (Ashtyn_working!$H$3:$H$944=$AL51) * (Ashtyn_working!$I$3:$I$944=$AM51))) / SQRT(COUNTIFS(Ashtyn_working!$H$3:$H$944, $AL51, Ashtyn_working!$I$3:$I$944, $AM51)), "N/A")</f>
        <v>6.7630085040050313E-3</v>
      </c>
      <c r="AQ51" s="219">
        <f>AVERAGEIFS(Ashtyn_working!T$3:T$944,Ashtyn_working!$H$3:$H$944,$AL51,Ashtyn_working!$I$3:$I$944,$AM51)</f>
        <v>31.017021276595745</v>
      </c>
      <c r="AR51" s="219" cm="1">
        <f t="array" ref="AR51">IFERROR(_xlfn.STDEV.S(_xlfn._xlws.FILTER(Ashtyn_working!T$3:T$944, (Ashtyn_working!$H$3:$H$944=$AL51) * (Ashtyn_working!$I$3:$I$944=$AM51))) / SQRT(COUNTIFS(Ashtyn_working!$H$3:$H$944, $AL51, Ashtyn_working!$I$3:$I$944, $AM51)), "N/A")</f>
        <v>3.6135393144360678E-2</v>
      </c>
      <c r="AS51">
        <f>AVERAGEIFS(Ashtyn_working!V$3:V$944,Ashtyn_working!$H$3:$H$944,$AL51,Ashtyn_working!$I$3:$I$944,$AM51)</f>
        <v>7.0969680851063845</v>
      </c>
      <c r="AT51" cm="1">
        <f t="array" ref="AT51">IFERROR(_xlfn.STDEV.S(_xlfn._xlws.FILTER(Ashtyn_working!V$3:V$944, (Ashtyn_working!$H$3:$H$944=$AL51) * (Ashtyn_working!$I$3:$I$944=$AM51))) / SQRT(COUNTIFS(Ashtyn_working!$H$3:$H$944, $AL51, Ashtyn_working!$I$3:$I$944, $AM51)), "N/A")</f>
        <v>6.4631290086332657E-2</v>
      </c>
      <c r="AU51" s="219">
        <f>AVERAGEIFS(Ashtyn_working!X$3:X$944,Ashtyn_working!$H$3:$H$944,$AL51,Ashtyn_working!$I$3:$I$944,$AM51)</f>
        <v>36.541497326203185</v>
      </c>
      <c r="AV51" s="219" cm="1">
        <f t="array" ref="AV51">IFERROR(_xlfn.STDEV.S(_xlfn._xlws.FILTER(Ashtyn_working!X$3:X$944, (Ashtyn_working!$H$3:$H$944=$AL51) * (Ashtyn_working!$I$3:$I$944=$AM51))) / SQRT(COUNTIFS(Ashtyn_working!$H$3:$H$944, $AL51, Ashtyn_working!$I$3:$I$944, $AM51)), "N/A")</f>
        <v>6.7667909047037844E-2</v>
      </c>
      <c r="AW51" s="219">
        <f>AVERAGEIFS(Ashtyn_working!Z$3:Z$944,Ashtyn_working!$H$3:$H$944,$AL51,Ashtyn_working!$I$3:$I$944,$AM51)</f>
        <v>255.20605</v>
      </c>
      <c r="AX51" s="219" cm="1">
        <f t="array" ref="AX51">IFERROR(_xlfn.STDEV.S(_xlfn._xlws.FILTER(Ashtyn_working!Z$3:Z$944, (Ashtyn_working!$H$3:$H$944=$AL51) * (Ashtyn_working!$I$3:$I$944=$AM51))) / SQRT(COUNTIFS(Ashtyn_working!$H$3:$H$944, $AL51, Ashtyn_working!$I$3:$I$944, $AM51)), "N/A")</f>
        <v>8.7255566275914074</v>
      </c>
      <c r="AY51" s="219">
        <f>AVERAGEIFS(Ashtyn_working!AB$3:AB$944,Ashtyn_working!$H$3:$H$944,$AL51,Ashtyn_working!$I$3:$I$944,$AM51)</f>
        <v>2195.2441176470588</v>
      </c>
      <c r="AZ51" s="219" cm="1">
        <f t="array" ref="AZ51">IFERROR(_xlfn.STDEV.S(_xlfn._xlws.FILTER(Ashtyn_working!AB$3:AB$944, (Ashtyn_working!$H$3:$H$944=$AL51) * (Ashtyn_working!$I$3:$I$944=$AM51))) / SQRT(COUNTIFS(Ashtyn_working!$H$3:$H$944, $AL51, Ashtyn_working!$I$3:$I$944, $AM51)), "N/A")</f>
        <v>5.7649573429020533</v>
      </c>
      <c r="BA51" s="219">
        <f>AVERAGEIFS(Ashtyn_working!AE$3:AE$944,Ashtyn_working!$H$3:$H$944,$AL51,Ashtyn_working!$I$3:$I$944,$AM51)</f>
        <v>742.7538461538461</v>
      </c>
      <c r="BB51" s="219" cm="1">
        <f t="array" ref="BB51">IFERROR(_xlfn.STDEV.S(_xlfn._xlws.FILTER(Ashtyn_working!AE$3:AE$944, (Ashtyn_working!$H$3:$H$944=$AL51) * (Ashtyn_working!$I$3:$I$944=$AM51))) / SQRT(COUNTIFS(Ashtyn_working!$H$3:$H$944, $AL51, Ashtyn_working!$I$3:$I$944, $AM51)), "N/A")</f>
        <v>10.755452441835613</v>
      </c>
      <c r="BC51" s="219">
        <f>AVERAGEIFS(Ashtyn_working!AF$3:AF$944,Ashtyn_working!$H$3:$H$944,$AL51,Ashtyn_working!$I$3:$I$944,$AM51)</f>
        <v>1778.8692307692311</v>
      </c>
      <c r="BD51" s="219" cm="1">
        <f t="array" ref="BD51">IFERROR(_xlfn.STDEV.S(_xlfn._xlws.FILTER(Ashtyn_working!AF$3:AF$944, (Ashtyn_working!$H$3:$H$944=$AL51) * (Ashtyn_working!$I$3:$I$944=$AM51))) / SQRT(COUNTIFS(Ashtyn_working!$H$3:$H$944, $AL51, Ashtyn_working!$I$3:$I$944, $AM51)), "N/A")</f>
        <v>4.3462743732352376</v>
      </c>
    </row>
    <row r="52" spans="5:56" ht="16" x14ac:dyDescent="0.2">
      <c r="E52" s="282">
        <v>42571</v>
      </c>
      <c r="F52" s="177"/>
      <c r="G52" s="176">
        <v>31</v>
      </c>
      <c r="H52" s="176" t="s">
        <v>16051</v>
      </c>
      <c r="I52" s="176" t="s">
        <v>16050</v>
      </c>
      <c r="J52" s="176">
        <v>7.9489999999999998</v>
      </c>
      <c r="K52" s="176">
        <v>30.9</v>
      </c>
      <c r="L52" s="176">
        <v>6.93</v>
      </c>
      <c r="M52" s="176">
        <v>37.6</v>
      </c>
      <c r="N52" s="177"/>
      <c r="O52" s="177"/>
      <c r="P52" s="177"/>
      <c r="Q52" s="177"/>
      <c r="R52">
        <f t="shared" si="0"/>
        <v>7.9489999999999998</v>
      </c>
      <c r="T52">
        <f t="shared" si="1"/>
        <v>30.9</v>
      </c>
      <c r="V52">
        <f t="shared" si="2"/>
        <v>6.93</v>
      </c>
      <c r="X52">
        <f t="shared" si="3"/>
        <v>37.6</v>
      </c>
      <c r="Z52" s="176">
        <v>39.381999999999998</v>
      </c>
      <c r="AA52" s="177"/>
      <c r="AB52" s="177"/>
      <c r="AC52" s="177"/>
      <c r="AD52" s="177"/>
      <c r="AE52" s="177"/>
      <c r="AF52" s="177"/>
      <c r="AK52" s="176">
        <v>31</v>
      </c>
      <c r="AL52" s="176" t="s">
        <v>12457</v>
      </c>
      <c r="AM52" s="176" t="s">
        <v>16053</v>
      </c>
      <c r="AN52" s="176">
        <v>8.4999999999999995E-4</v>
      </c>
      <c r="AO52" s="219">
        <f>AVERAGEIFS(Ashtyn_working!R$3:R$944,Ashtyn_working!$H$3:$H$944,$AL52,Ashtyn_working!$I$3:$I$944,$AM52)</f>
        <v>7.9834297872340452</v>
      </c>
      <c r="AP52" s="219" cm="1">
        <f t="array" ref="AP52">IFERROR(_xlfn.STDEV.S(_xlfn._xlws.FILTER(Ashtyn_working!R$3:R$944, (Ashtyn_working!$H$3:$H$944=$AL52) * (Ashtyn_working!$I$3:$I$944=$AM52))) / SQRT(COUNTIFS(Ashtyn_working!$H$3:$H$944, $AL52, Ashtyn_working!$I$3:$I$944, $AM52)), "N/A")</f>
        <v>6.7630085040050313E-3</v>
      </c>
      <c r="AQ52" s="219">
        <f>AVERAGEIFS(Ashtyn_working!T$3:T$944,Ashtyn_working!$H$3:$H$944,$AL52,Ashtyn_working!$I$3:$I$944,$AM52)</f>
        <v>31.017021276595745</v>
      </c>
      <c r="AR52" s="219" cm="1">
        <f t="array" ref="AR52">IFERROR(_xlfn.STDEV.S(_xlfn._xlws.FILTER(Ashtyn_working!T$3:T$944, (Ashtyn_working!$H$3:$H$944=$AL52) * (Ashtyn_working!$I$3:$I$944=$AM52))) / SQRT(COUNTIFS(Ashtyn_working!$H$3:$H$944, $AL52, Ashtyn_working!$I$3:$I$944, $AM52)), "N/A")</f>
        <v>3.6135393144360678E-2</v>
      </c>
      <c r="AS52">
        <f>AVERAGEIFS(Ashtyn_working!V$3:V$944,Ashtyn_working!$H$3:$H$944,$AL52,Ashtyn_working!$I$3:$I$944,$AM52)</f>
        <v>7.0969680851063845</v>
      </c>
      <c r="AT52" cm="1">
        <f t="array" ref="AT52">IFERROR(_xlfn.STDEV.S(_xlfn._xlws.FILTER(Ashtyn_working!V$3:V$944, (Ashtyn_working!$H$3:$H$944=$AL52) * (Ashtyn_working!$I$3:$I$944=$AM52))) / SQRT(COUNTIFS(Ashtyn_working!$H$3:$H$944, $AL52, Ashtyn_working!$I$3:$I$944, $AM52)), "N/A")</f>
        <v>6.4631290086332657E-2</v>
      </c>
      <c r="AU52" s="219">
        <f>AVERAGEIFS(Ashtyn_working!X$3:X$944,Ashtyn_working!$H$3:$H$944,$AL52,Ashtyn_working!$I$3:$I$944,$AM52)</f>
        <v>36.541497326203185</v>
      </c>
      <c r="AV52" s="219" cm="1">
        <f t="array" ref="AV52">IFERROR(_xlfn.STDEV.S(_xlfn._xlws.FILTER(Ashtyn_working!X$3:X$944, (Ashtyn_working!$H$3:$H$944=$AL52) * (Ashtyn_working!$I$3:$I$944=$AM52))) / SQRT(COUNTIFS(Ashtyn_working!$H$3:$H$944, $AL52, Ashtyn_working!$I$3:$I$944, $AM52)), "N/A")</f>
        <v>6.7667909047037844E-2</v>
      </c>
      <c r="AW52" s="219">
        <f>AVERAGEIFS(Ashtyn_working!Z$3:Z$944,Ashtyn_working!$H$3:$H$944,$AL52,Ashtyn_working!$I$3:$I$944,$AM52)</f>
        <v>255.20605</v>
      </c>
      <c r="AX52" s="219" cm="1">
        <f t="array" ref="AX52">IFERROR(_xlfn.STDEV.S(_xlfn._xlws.FILTER(Ashtyn_working!Z$3:Z$944, (Ashtyn_working!$H$3:$H$944=$AL52) * (Ashtyn_working!$I$3:$I$944=$AM52))) / SQRT(COUNTIFS(Ashtyn_working!$H$3:$H$944, $AL52, Ashtyn_working!$I$3:$I$944, $AM52)), "N/A")</f>
        <v>8.7255566275914074</v>
      </c>
      <c r="AY52" s="219">
        <f>AVERAGEIFS(Ashtyn_working!AB$3:AB$944,Ashtyn_working!$H$3:$H$944,$AL52,Ashtyn_working!$I$3:$I$944,$AM52)</f>
        <v>2195.2441176470588</v>
      </c>
      <c r="AZ52" s="219" cm="1">
        <f t="array" ref="AZ52">IFERROR(_xlfn.STDEV.S(_xlfn._xlws.FILTER(Ashtyn_working!AB$3:AB$944, (Ashtyn_working!$H$3:$H$944=$AL52) * (Ashtyn_working!$I$3:$I$944=$AM52))) / SQRT(COUNTIFS(Ashtyn_working!$H$3:$H$944, $AL52, Ashtyn_working!$I$3:$I$944, $AM52)), "N/A")</f>
        <v>5.7649573429020533</v>
      </c>
      <c r="BA52" s="219">
        <f>AVERAGEIFS(Ashtyn_working!AE$3:AE$944,Ashtyn_working!$H$3:$H$944,$AL52,Ashtyn_working!$I$3:$I$944,$AM52)</f>
        <v>742.7538461538461</v>
      </c>
      <c r="BB52" s="219" cm="1">
        <f t="array" ref="BB52">IFERROR(_xlfn.STDEV.S(_xlfn._xlws.FILTER(Ashtyn_working!AE$3:AE$944, (Ashtyn_working!$H$3:$H$944=$AL52) * (Ashtyn_working!$I$3:$I$944=$AM52))) / SQRT(COUNTIFS(Ashtyn_working!$H$3:$H$944, $AL52, Ashtyn_working!$I$3:$I$944, $AM52)), "N/A")</f>
        <v>10.755452441835613</v>
      </c>
      <c r="BC52" s="219">
        <f>AVERAGEIFS(Ashtyn_working!AF$3:AF$944,Ashtyn_working!$H$3:$H$944,$AL52,Ashtyn_working!$I$3:$I$944,$AM52)</f>
        <v>1778.8692307692311</v>
      </c>
      <c r="BD52" s="219" cm="1">
        <f t="array" ref="BD52">IFERROR(_xlfn.STDEV.S(_xlfn._xlws.FILTER(Ashtyn_working!AF$3:AF$944, (Ashtyn_working!$H$3:$H$944=$AL52) * (Ashtyn_working!$I$3:$I$944=$AM52))) / SQRT(COUNTIFS(Ashtyn_working!$H$3:$H$944, $AL52, Ashtyn_working!$I$3:$I$944, $AM52)), "N/A")</f>
        <v>4.3462743732352376</v>
      </c>
    </row>
    <row r="53" spans="5:56" ht="16" x14ac:dyDescent="0.2">
      <c r="E53" s="282">
        <v>42571</v>
      </c>
      <c r="F53" s="177"/>
      <c r="G53" s="176">
        <v>27</v>
      </c>
      <c r="H53" s="176" t="s">
        <v>16051</v>
      </c>
      <c r="I53" s="176" t="s">
        <v>16051</v>
      </c>
      <c r="J53" s="176">
        <v>7.6</v>
      </c>
      <c r="K53" s="176">
        <v>26.9</v>
      </c>
      <c r="L53" s="176">
        <v>7.3</v>
      </c>
      <c r="M53" s="176">
        <v>35.200000000000003</v>
      </c>
      <c r="N53" s="177"/>
      <c r="O53" s="177"/>
      <c r="P53" s="177"/>
      <c r="Q53" s="177"/>
      <c r="R53">
        <f t="shared" si="0"/>
        <v>7.6</v>
      </c>
      <c r="T53">
        <f t="shared" si="1"/>
        <v>26.9</v>
      </c>
      <c r="V53">
        <f t="shared" si="2"/>
        <v>7.3</v>
      </c>
      <c r="X53">
        <f t="shared" si="3"/>
        <v>35.200000000000003</v>
      </c>
      <c r="Z53" s="176">
        <v>45.085000000000001</v>
      </c>
      <c r="AA53" s="177"/>
      <c r="AB53" s="177"/>
      <c r="AC53" s="177"/>
      <c r="AD53" s="177"/>
      <c r="AE53" s="177"/>
      <c r="AF53" s="177"/>
      <c r="AK53" s="176">
        <v>31</v>
      </c>
      <c r="AL53" s="176" t="s">
        <v>12457</v>
      </c>
      <c r="AM53" s="176" t="s">
        <v>16053</v>
      </c>
      <c r="AN53" s="176">
        <v>1.5900000000000001E-3</v>
      </c>
      <c r="AO53" s="219">
        <f>AVERAGEIFS(Ashtyn_working!R$3:R$944,Ashtyn_working!$H$3:$H$944,$AL53,Ashtyn_working!$I$3:$I$944,$AM53)</f>
        <v>7.9834297872340452</v>
      </c>
      <c r="AP53" s="219" cm="1">
        <f t="array" ref="AP53">IFERROR(_xlfn.STDEV.S(_xlfn._xlws.FILTER(Ashtyn_working!R$3:R$944, (Ashtyn_working!$H$3:$H$944=$AL53) * (Ashtyn_working!$I$3:$I$944=$AM53))) / SQRT(COUNTIFS(Ashtyn_working!$H$3:$H$944, $AL53, Ashtyn_working!$I$3:$I$944, $AM53)), "N/A")</f>
        <v>6.7630085040050313E-3</v>
      </c>
      <c r="AQ53" s="219">
        <f>AVERAGEIFS(Ashtyn_working!T$3:T$944,Ashtyn_working!$H$3:$H$944,$AL53,Ashtyn_working!$I$3:$I$944,$AM53)</f>
        <v>31.017021276595745</v>
      </c>
      <c r="AR53" s="219" cm="1">
        <f t="array" ref="AR53">IFERROR(_xlfn.STDEV.S(_xlfn._xlws.FILTER(Ashtyn_working!T$3:T$944, (Ashtyn_working!$H$3:$H$944=$AL53) * (Ashtyn_working!$I$3:$I$944=$AM53))) / SQRT(COUNTIFS(Ashtyn_working!$H$3:$H$944, $AL53, Ashtyn_working!$I$3:$I$944, $AM53)), "N/A")</f>
        <v>3.6135393144360678E-2</v>
      </c>
      <c r="AS53">
        <f>AVERAGEIFS(Ashtyn_working!V$3:V$944,Ashtyn_working!$H$3:$H$944,$AL53,Ashtyn_working!$I$3:$I$944,$AM53)</f>
        <v>7.0969680851063845</v>
      </c>
      <c r="AT53" cm="1">
        <f t="array" ref="AT53">IFERROR(_xlfn.STDEV.S(_xlfn._xlws.FILTER(Ashtyn_working!V$3:V$944, (Ashtyn_working!$H$3:$H$944=$AL53) * (Ashtyn_working!$I$3:$I$944=$AM53))) / SQRT(COUNTIFS(Ashtyn_working!$H$3:$H$944, $AL53, Ashtyn_working!$I$3:$I$944, $AM53)), "N/A")</f>
        <v>6.4631290086332657E-2</v>
      </c>
      <c r="AU53" s="219">
        <f>AVERAGEIFS(Ashtyn_working!X$3:X$944,Ashtyn_working!$H$3:$H$944,$AL53,Ashtyn_working!$I$3:$I$944,$AM53)</f>
        <v>36.541497326203185</v>
      </c>
      <c r="AV53" s="219" cm="1">
        <f t="array" ref="AV53">IFERROR(_xlfn.STDEV.S(_xlfn._xlws.FILTER(Ashtyn_working!X$3:X$944, (Ashtyn_working!$H$3:$H$944=$AL53) * (Ashtyn_working!$I$3:$I$944=$AM53))) / SQRT(COUNTIFS(Ashtyn_working!$H$3:$H$944, $AL53, Ashtyn_working!$I$3:$I$944, $AM53)), "N/A")</f>
        <v>6.7667909047037844E-2</v>
      </c>
      <c r="AW53" s="219">
        <f>AVERAGEIFS(Ashtyn_working!Z$3:Z$944,Ashtyn_working!$H$3:$H$944,$AL53,Ashtyn_working!$I$3:$I$944,$AM53)</f>
        <v>255.20605</v>
      </c>
      <c r="AX53" s="219" cm="1">
        <f t="array" ref="AX53">IFERROR(_xlfn.STDEV.S(_xlfn._xlws.FILTER(Ashtyn_working!Z$3:Z$944, (Ashtyn_working!$H$3:$H$944=$AL53) * (Ashtyn_working!$I$3:$I$944=$AM53))) / SQRT(COUNTIFS(Ashtyn_working!$H$3:$H$944, $AL53, Ashtyn_working!$I$3:$I$944, $AM53)), "N/A")</f>
        <v>8.7255566275914074</v>
      </c>
      <c r="AY53" s="219">
        <f>AVERAGEIFS(Ashtyn_working!AB$3:AB$944,Ashtyn_working!$H$3:$H$944,$AL53,Ashtyn_working!$I$3:$I$944,$AM53)</f>
        <v>2195.2441176470588</v>
      </c>
      <c r="AZ53" s="219" cm="1">
        <f t="array" ref="AZ53">IFERROR(_xlfn.STDEV.S(_xlfn._xlws.FILTER(Ashtyn_working!AB$3:AB$944, (Ashtyn_working!$H$3:$H$944=$AL53) * (Ashtyn_working!$I$3:$I$944=$AM53))) / SQRT(COUNTIFS(Ashtyn_working!$H$3:$H$944, $AL53, Ashtyn_working!$I$3:$I$944, $AM53)), "N/A")</f>
        <v>5.7649573429020533</v>
      </c>
      <c r="BA53" s="219">
        <f>AVERAGEIFS(Ashtyn_working!AE$3:AE$944,Ashtyn_working!$H$3:$H$944,$AL53,Ashtyn_working!$I$3:$I$944,$AM53)</f>
        <v>742.7538461538461</v>
      </c>
      <c r="BB53" s="219" cm="1">
        <f t="array" ref="BB53">IFERROR(_xlfn.STDEV.S(_xlfn._xlws.FILTER(Ashtyn_working!AE$3:AE$944, (Ashtyn_working!$H$3:$H$944=$AL53) * (Ashtyn_working!$I$3:$I$944=$AM53))) / SQRT(COUNTIFS(Ashtyn_working!$H$3:$H$944, $AL53, Ashtyn_working!$I$3:$I$944, $AM53)), "N/A")</f>
        <v>10.755452441835613</v>
      </c>
      <c r="BC53" s="219">
        <f>AVERAGEIFS(Ashtyn_working!AF$3:AF$944,Ashtyn_working!$H$3:$H$944,$AL53,Ashtyn_working!$I$3:$I$944,$AM53)</f>
        <v>1778.8692307692311</v>
      </c>
      <c r="BD53" s="219" cm="1">
        <f t="array" ref="BD53">IFERROR(_xlfn.STDEV.S(_xlfn._xlws.FILTER(Ashtyn_working!AF$3:AF$944, (Ashtyn_working!$H$3:$H$944=$AL53) * (Ashtyn_working!$I$3:$I$944=$AM53))) / SQRT(COUNTIFS(Ashtyn_working!$H$3:$H$944, $AL53, Ashtyn_working!$I$3:$I$944, $AM53)), "N/A")</f>
        <v>4.3462743732352376</v>
      </c>
    </row>
    <row r="54" spans="5:56" ht="16" x14ac:dyDescent="0.2">
      <c r="E54" s="282">
        <v>42571</v>
      </c>
      <c r="F54" s="177"/>
      <c r="G54" s="176">
        <v>27</v>
      </c>
      <c r="H54" s="176" t="s">
        <v>12457</v>
      </c>
      <c r="I54" s="176" t="s">
        <v>12422</v>
      </c>
      <c r="J54" s="176">
        <v>7.9820000000000002</v>
      </c>
      <c r="K54" s="176">
        <v>26.9</v>
      </c>
      <c r="L54" s="176">
        <v>7.55</v>
      </c>
      <c r="M54" s="176">
        <v>37.299999999999997</v>
      </c>
      <c r="N54" s="177"/>
      <c r="O54" s="177"/>
      <c r="P54" s="177"/>
      <c r="Q54" s="177"/>
      <c r="R54">
        <f t="shared" si="0"/>
        <v>7.9820000000000002</v>
      </c>
      <c r="T54">
        <f t="shared" si="1"/>
        <v>26.9</v>
      </c>
      <c r="V54">
        <f t="shared" si="2"/>
        <v>7.55</v>
      </c>
      <c r="X54">
        <f t="shared" si="3"/>
        <v>37.299999999999997</v>
      </c>
      <c r="Z54" s="177"/>
      <c r="AA54" s="177"/>
      <c r="AB54" s="177"/>
      <c r="AC54" s="177"/>
      <c r="AD54" s="177"/>
      <c r="AE54" s="177"/>
      <c r="AF54" s="177"/>
      <c r="AK54" s="176">
        <v>31</v>
      </c>
      <c r="AL54" s="176" t="s">
        <v>12457</v>
      </c>
      <c r="AM54" s="176" t="s">
        <v>16053</v>
      </c>
      <c r="AN54" s="176">
        <v>1.5399999999999999E-3</v>
      </c>
      <c r="AO54" s="219">
        <f>AVERAGEIFS(Ashtyn_working!R$3:R$944,Ashtyn_working!$H$3:$H$944,$AL54,Ashtyn_working!$I$3:$I$944,$AM54)</f>
        <v>7.9834297872340452</v>
      </c>
      <c r="AP54" s="219" cm="1">
        <f t="array" ref="AP54">IFERROR(_xlfn.STDEV.S(_xlfn._xlws.FILTER(Ashtyn_working!R$3:R$944, (Ashtyn_working!$H$3:$H$944=$AL54) * (Ashtyn_working!$I$3:$I$944=$AM54))) / SQRT(COUNTIFS(Ashtyn_working!$H$3:$H$944, $AL54, Ashtyn_working!$I$3:$I$944, $AM54)), "N/A")</f>
        <v>6.7630085040050313E-3</v>
      </c>
      <c r="AQ54" s="219">
        <f>AVERAGEIFS(Ashtyn_working!T$3:T$944,Ashtyn_working!$H$3:$H$944,$AL54,Ashtyn_working!$I$3:$I$944,$AM54)</f>
        <v>31.017021276595745</v>
      </c>
      <c r="AR54" s="219" cm="1">
        <f t="array" ref="AR54">IFERROR(_xlfn.STDEV.S(_xlfn._xlws.FILTER(Ashtyn_working!T$3:T$944, (Ashtyn_working!$H$3:$H$944=$AL54) * (Ashtyn_working!$I$3:$I$944=$AM54))) / SQRT(COUNTIFS(Ashtyn_working!$H$3:$H$944, $AL54, Ashtyn_working!$I$3:$I$944, $AM54)), "N/A")</f>
        <v>3.6135393144360678E-2</v>
      </c>
      <c r="AS54">
        <f>AVERAGEIFS(Ashtyn_working!V$3:V$944,Ashtyn_working!$H$3:$H$944,$AL54,Ashtyn_working!$I$3:$I$944,$AM54)</f>
        <v>7.0969680851063845</v>
      </c>
      <c r="AT54" cm="1">
        <f t="array" ref="AT54">IFERROR(_xlfn.STDEV.S(_xlfn._xlws.FILTER(Ashtyn_working!V$3:V$944, (Ashtyn_working!$H$3:$H$944=$AL54) * (Ashtyn_working!$I$3:$I$944=$AM54))) / SQRT(COUNTIFS(Ashtyn_working!$H$3:$H$944, $AL54, Ashtyn_working!$I$3:$I$944, $AM54)), "N/A")</f>
        <v>6.4631290086332657E-2</v>
      </c>
      <c r="AU54" s="219">
        <f>AVERAGEIFS(Ashtyn_working!X$3:X$944,Ashtyn_working!$H$3:$H$944,$AL54,Ashtyn_working!$I$3:$I$944,$AM54)</f>
        <v>36.541497326203185</v>
      </c>
      <c r="AV54" s="219" cm="1">
        <f t="array" ref="AV54">IFERROR(_xlfn.STDEV.S(_xlfn._xlws.FILTER(Ashtyn_working!X$3:X$944, (Ashtyn_working!$H$3:$H$944=$AL54) * (Ashtyn_working!$I$3:$I$944=$AM54))) / SQRT(COUNTIFS(Ashtyn_working!$H$3:$H$944, $AL54, Ashtyn_working!$I$3:$I$944, $AM54)), "N/A")</f>
        <v>6.7667909047037844E-2</v>
      </c>
      <c r="AW54" s="219">
        <f>AVERAGEIFS(Ashtyn_working!Z$3:Z$944,Ashtyn_working!$H$3:$H$944,$AL54,Ashtyn_working!$I$3:$I$944,$AM54)</f>
        <v>255.20605</v>
      </c>
      <c r="AX54" s="219" cm="1">
        <f t="array" ref="AX54">IFERROR(_xlfn.STDEV.S(_xlfn._xlws.FILTER(Ashtyn_working!Z$3:Z$944, (Ashtyn_working!$H$3:$H$944=$AL54) * (Ashtyn_working!$I$3:$I$944=$AM54))) / SQRT(COUNTIFS(Ashtyn_working!$H$3:$H$944, $AL54, Ashtyn_working!$I$3:$I$944, $AM54)), "N/A")</f>
        <v>8.7255566275914074</v>
      </c>
      <c r="AY54" s="219">
        <f>AVERAGEIFS(Ashtyn_working!AB$3:AB$944,Ashtyn_working!$H$3:$H$944,$AL54,Ashtyn_working!$I$3:$I$944,$AM54)</f>
        <v>2195.2441176470588</v>
      </c>
      <c r="AZ54" s="219" cm="1">
        <f t="array" ref="AZ54">IFERROR(_xlfn.STDEV.S(_xlfn._xlws.FILTER(Ashtyn_working!AB$3:AB$944, (Ashtyn_working!$H$3:$H$944=$AL54) * (Ashtyn_working!$I$3:$I$944=$AM54))) / SQRT(COUNTIFS(Ashtyn_working!$H$3:$H$944, $AL54, Ashtyn_working!$I$3:$I$944, $AM54)), "N/A")</f>
        <v>5.7649573429020533</v>
      </c>
      <c r="BA54" s="219">
        <f>AVERAGEIFS(Ashtyn_working!AE$3:AE$944,Ashtyn_working!$H$3:$H$944,$AL54,Ashtyn_working!$I$3:$I$944,$AM54)</f>
        <v>742.7538461538461</v>
      </c>
      <c r="BB54" s="219" cm="1">
        <f t="array" ref="BB54">IFERROR(_xlfn.STDEV.S(_xlfn._xlws.FILTER(Ashtyn_working!AE$3:AE$944, (Ashtyn_working!$H$3:$H$944=$AL54) * (Ashtyn_working!$I$3:$I$944=$AM54))) / SQRT(COUNTIFS(Ashtyn_working!$H$3:$H$944, $AL54, Ashtyn_working!$I$3:$I$944, $AM54)), "N/A")</f>
        <v>10.755452441835613</v>
      </c>
      <c r="BC54" s="219">
        <f>AVERAGEIFS(Ashtyn_working!AF$3:AF$944,Ashtyn_working!$H$3:$H$944,$AL54,Ashtyn_working!$I$3:$I$944,$AM54)</f>
        <v>1778.8692307692311</v>
      </c>
      <c r="BD54" s="219" cm="1">
        <f t="array" ref="BD54">IFERROR(_xlfn.STDEV.S(_xlfn._xlws.FILTER(Ashtyn_working!AF$3:AF$944, (Ashtyn_working!$H$3:$H$944=$AL54) * (Ashtyn_working!$I$3:$I$944=$AM54))) / SQRT(COUNTIFS(Ashtyn_working!$H$3:$H$944, $AL54, Ashtyn_working!$I$3:$I$944, $AM54)), "N/A")</f>
        <v>4.3462743732352376</v>
      </c>
    </row>
    <row r="55" spans="5:56" ht="16" x14ac:dyDescent="0.2">
      <c r="E55" s="282">
        <v>42571</v>
      </c>
      <c r="F55" s="177"/>
      <c r="G55" s="176">
        <v>27</v>
      </c>
      <c r="H55" s="176" t="s">
        <v>16051</v>
      </c>
      <c r="I55" s="176" t="s">
        <v>16051</v>
      </c>
      <c r="J55" s="176">
        <v>7.9829999999999997</v>
      </c>
      <c r="K55" s="176">
        <v>26.9</v>
      </c>
      <c r="L55" s="176">
        <v>7.44</v>
      </c>
      <c r="M55" s="176">
        <v>37.5</v>
      </c>
      <c r="N55" s="177"/>
      <c r="O55" s="177"/>
      <c r="P55" s="177"/>
      <c r="Q55" s="177"/>
      <c r="R55">
        <f t="shared" si="0"/>
        <v>7.9829999999999997</v>
      </c>
      <c r="T55">
        <f t="shared" si="1"/>
        <v>26.9</v>
      </c>
      <c r="V55">
        <f t="shared" si="2"/>
        <v>7.44</v>
      </c>
      <c r="X55">
        <f t="shared" si="3"/>
        <v>37.5</v>
      </c>
      <c r="Z55" s="177"/>
      <c r="AA55" s="177"/>
      <c r="AB55" s="177"/>
      <c r="AC55" s="177"/>
      <c r="AD55" s="177"/>
      <c r="AE55" s="177"/>
      <c r="AF55" s="177"/>
      <c r="AK55" s="176">
        <v>31</v>
      </c>
      <c r="AL55" s="176" t="s">
        <v>12457</v>
      </c>
      <c r="AM55" s="176" t="s">
        <v>16053</v>
      </c>
      <c r="AN55" s="176">
        <v>1.09E-3</v>
      </c>
      <c r="AO55" s="219">
        <f>AVERAGEIFS(Ashtyn_working!R$3:R$944,Ashtyn_working!$H$3:$H$944,$AL55,Ashtyn_working!$I$3:$I$944,$AM55)</f>
        <v>7.9834297872340452</v>
      </c>
      <c r="AP55" s="219" cm="1">
        <f t="array" ref="AP55">IFERROR(_xlfn.STDEV.S(_xlfn._xlws.FILTER(Ashtyn_working!R$3:R$944, (Ashtyn_working!$H$3:$H$944=$AL55) * (Ashtyn_working!$I$3:$I$944=$AM55))) / SQRT(COUNTIFS(Ashtyn_working!$H$3:$H$944, $AL55, Ashtyn_working!$I$3:$I$944, $AM55)), "N/A")</f>
        <v>6.7630085040050313E-3</v>
      </c>
      <c r="AQ55" s="219">
        <f>AVERAGEIFS(Ashtyn_working!T$3:T$944,Ashtyn_working!$H$3:$H$944,$AL55,Ashtyn_working!$I$3:$I$944,$AM55)</f>
        <v>31.017021276595745</v>
      </c>
      <c r="AR55" s="219" cm="1">
        <f t="array" ref="AR55">IFERROR(_xlfn.STDEV.S(_xlfn._xlws.FILTER(Ashtyn_working!T$3:T$944, (Ashtyn_working!$H$3:$H$944=$AL55) * (Ashtyn_working!$I$3:$I$944=$AM55))) / SQRT(COUNTIFS(Ashtyn_working!$H$3:$H$944, $AL55, Ashtyn_working!$I$3:$I$944, $AM55)), "N/A")</f>
        <v>3.6135393144360678E-2</v>
      </c>
      <c r="AS55">
        <f>AVERAGEIFS(Ashtyn_working!V$3:V$944,Ashtyn_working!$H$3:$H$944,$AL55,Ashtyn_working!$I$3:$I$944,$AM55)</f>
        <v>7.0969680851063845</v>
      </c>
      <c r="AT55" cm="1">
        <f t="array" ref="AT55">IFERROR(_xlfn.STDEV.S(_xlfn._xlws.FILTER(Ashtyn_working!V$3:V$944, (Ashtyn_working!$H$3:$H$944=$AL55) * (Ashtyn_working!$I$3:$I$944=$AM55))) / SQRT(COUNTIFS(Ashtyn_working!$H$3:$H$944, $AL55, Ashtyn_working!$I$3:$I$944, $AM55)), "N/A")</f>
        <v>6.4631290086332657E-2</v>
      </c>
      <c r="AU55" s="219">
        <f>AVERAGEIFS(Ashtyn_working!X$3:X$944,Ashtyn_working!$H$3:$H$944,$AL55,Ashtyn_working!$I$3:$I$944,$AM55)</f>
        <v>36.541497326203185</v>
      </c>
      <c r="AV55" s="219" cm="1">
        <f t="array" ref="AV55">IFERROR(_xlfn.STDEV.S(_xlfn._xlws.FILTER(Ashtyn_working!X$3:X$944, (Ashtyn_working!$H$3:$H$944=$AL55) * (Ashtyn_working!$I$3:$I$944=$AM55))) / SQRT(COUNTIFS(Ashtyn_working!$H$3:$H$944, $AL55, Ashtyn_working!$I$3:$I$944, $AM55)), "N/A")</f>
        <v>6.7667909047037844E-2</v>
      </c>
      <c r="AW55" s="219">
        <f>AVERAGEIFS(Ashtyn_working!Z$3:Z$944,Ashtyn_working!$H$3:$H$944,$AL55,Ashtyn_working!$I$3:$I$944,$AM55)</f>
        <v>255.20605</v>
      </c>
      <c r="AX55" s="219" cm="1">
        <f t="array" ref="AX55">IFERROR(_xlfn.STDEV.S(_xlfn._xlws.FILTER(Ashtyn_working!Z$3:Z$944, (Ashtyn_working!$H$3:$H$944=$AL55) * (Ashtyn_working!$I$3:$I$944=$AM55))) / SQRT(COUNTIFS(Ashtyn_working!$H$3:$H$944, $AL55, Ashtyn_working!$I$3:$I$944, $AM55)), "N/A")</f>
        <v>8.7255566275914074</v>
      </c>
      <c r="AY55" s="219">
        <f>AVERAGEIFS(Ashtyn_working!AB$3:AB$944,Ashtyn_working!$H$3:$H$944,$AL55,Ashtyn_working!$I$3:$I$944,$AM55)</f>
        <v>2195.2441176470588</v>
      </c>
      <c r="AZ55" s="219" cm="1">
        <f t="array" ref="AZ55">IFERROR(_xlfn.STDEV.S(_xlfn._xlws.FILTER(Ashtyn_working!AB$3:AB$944, (Ashtyn_working!$H$3:$H$944=$AL55) * (Ashtyn_working!$I$3:$I$944=$AM55))) / SQRT(COUNTIFS(Ashtyn_working!$H$3:$H$944, $AL55, Ashtyn_working!$I$3:$I$944, $AM55)), "N/A")</f>
        <v>5.7649573429020533</v>
      </c>
      <c r="BA55" s="219">
        <f>AVERAGEIFS(Ashtyn_working!AE$3:AE$944,Ashtyn_working!$H$3:$H$944,$AL55,Ashtyn_working!$I$3:$I$944,$AM55)</f>
        <v>742.7538461538461</v>
      </c>
      <c r="BB55" s="219" cm="1">
        <f t="array" ref="BB55">IFERROR(_xlfn.STDEV.S(_xlfn._xlws.FILTER(Ashtyn_working!AE$3:AE$944, (Ashtyn_working!$H$3:$H$944=$AL55) * (Ashtyn_working!$I$3:$I$944=$AM55))) / SQRT(COUNTIFS(Ashtyn_working!$H$3:$H$944, $AL55, Ashtyn_working!$I$3:$I$944, $AM55)), "N/A")</f>
        <v>10.755452441835613</v>
      </c>
      <c r="BC55" s="219">
        <f>AVERAGEIFS(Ashtyn_working!AF$3:AF$944,Ashtyn_working!$H$3:$H$944,$AL55,Ashtyn_working!$I$3:$I$944,$AM55)</f>
        <v>1778.8692307692311</v>
      </c>
      <c r="BD55" s="219" cm="1">
        <f t="array" ref="BD55">IFERROR(_xlfn.STDEV.S(_xlfn._xlws.FILTER(Ashtyn_working!AF$3:AF$944, (Ashtyn_working!$H$3:$H$944=$AL55) * (Ashtyn_working!$I$3:$I$944=$AM55))) / SQRT(COUNTIFS(Ashtyn_working!$H$3:$H$944, $AL55, Ashtyn_working!$I$3:$I$944, $AM55)), "N/A")</f>
        <v>4.3462743732352376</v>
      </c>
    </row>
    <row r="56" spans="5:56" ht="16" x14ac:dyDescent="0.2">
      <c r="E56" s="282">
        <v>42571</v>
      </c>
      <c r="F56" s="177"/>
      <c r="G56" s="176">
        <v>27</v>
      </c>
      <c r="H56" s="176" t="s">
        <v>16051</v>
      </c>
      <c r="I56" s="176" t="s">
        <v>16051</v>
      </c>
      <c r="J56" s="176">
        <v>7.6</v>
      </c>
      <c r="K56" s="176">
        <v>26.9</v>
      </c>
      <c r="L56" s="176">
        <v>7.54</v>
      </c>
      <c r="M56" s="176">
        <v>37</v>
      </c>
      <c r="N56" s="177"/>
      <c r="O56" s="177"/>
      <c r="P56" s="177"/>
      <c r="Q56" s="177"/>
      <c r="R56">
        <f t="shared" si="0"/>
        <v>7.6</v>
      </c>
      <c r="T56">
        <f t="shared" si="1"/>
        <v>26.9</v>
      </c>
      <c r="V56">
        <f t="shared" si="2"/>
        <v>7.54</v>
      </c>
      <c r="X56">
        <f t="shared" si="3"/>
        <v>37</v>
      </c>
      <c r="Z56" s="177"/>
      <c r="AA56" s="177"/>
      <c r="AB56" s="177"/>
      <c r="AC56" s="177"/>
      <c r="AD56" s="177"/>
      <c r="AE56" s="177"/>
      <c r="AF56" s="177"/>
      <c r="AK56" s="176">
        <v>31</v>
      </c>
      <c r="AL56" s="176" t="s">
        <v>12457</v>
      </c>
      <c r="AM56" s="176" t="s">
        <v>16053</v>
      </c>
      <c r="AN56" s="176">
        <v>1.6100000000000001E-3</v>
      </c>
      <c r="AO56" s="219">
        <f>AVERAGEIFS(Ashtyn_working!R$3:R$944,Ashtyn_working!$H$3:$H$944,$AL56,Ashtyn_working!$I$3:$I$944,$AM56)</f>
        <v>7.9834297872340452</v>
      </c>
      <c r="AP56" s="219" cm="1">
        <f t="array" ref="AP56">IFERROR(_xlfn.STDEV.S(_xlfn._xlws.FILTER(Ashtyn_working!R$3:R$944, (Ashtyn_working!$H$3:$H$944=$AL56) * (Ashtyn_working!$I$3:$I$944=$AM56))) / SQRT(COUNTIFS(Ashtyn_working!$H$3:$H$944, $AL56, Ashtyn_working!$I$3:$I$944, $AM56)), "N/A")</f>
        <v>6.7630085040050313E-3</v>
      </c>
      <c r="AQ56" s="219">
        <f>AVERAGEIFS(Ashtyn_working!T$3:T$944,Ashtyn_working!$H$3:$H$944,$AL56,Ashtyn_working!$I$3:$I$944,$AM56)</f>
        <v>31.017021276595745</v>
      </c>
      <c r="AR56" s="219" cm="1">
        <f t="array" ref="AR56">IFERROR(_xlfn.STDEV.S(_xlfn._xlws.FILTER(Ashtyn_working!T$3:T$944, (Ashtyn_working!$H$3:$H$944=$AL56) * (Ashtyn_working!$I$3:$I$944=$AM56))) / SQRT(COUNTIFS(Ashtyn_working!$H$3:$H$944, $AL56, Ashtyn_working!$I$3:$I$944, $AM56)), "N/A")</f>
        <v>3.6135393144360678E-2</v>
      </c>
      <c r="AS56">
        <f>AVERAGEIFS(Ashtyn_working!V$3:V$944,Ashtyn_working!$H$3:$H$944,$AL56,Ashtyn_working!$I$3:$I$944,$AM56)</f>
        <v>7.0969680851063845</v>
      </c>
      <c r="AT56" cm="1">
        <f t="array" ref="AT56">IFERROR(_xlfn.STDEV.S(_xlfn._xlws.FILTER(Ashtyn_working!V$3:V$944, (Ashtyn_working!$H$3:$H$944=$AL56) * (Ashtyn_working!$I$3:$I$944=$AM56))) / SQRT(COUNTIFS(Ashtyn_working!$H$3:$H$944, $AL56, Ashtyn_working!$I$3:$I$944, $AM56)), "N/A")</f>
        <v>6.4631290086332657E-2</v>
      </c>
      <c r="AU56" s="219">
        <f>AVERAGEIFS(Ashtyn_working!X$3:X$944,Ashtyn_working!$H$3:$H$944,$AL56,Ashtyn_working!$I$3:$I$944,$AM56)</f>
        <v>36.541497326203185</v>
      </c>
      <c r="AV56" s="219" cm="1">
        <f t="array" ref="AV56">IFERROR(_xlfn.STDEV.S(_xlfn._xlws.FILTER(Ashtyn_working!X$3:X$944, (Ashtyn_working!$H$3:$H$944=$AL56) * (Ashtyn_working!$I$3:$I$944=$AM56))) / SQRT(COUNTIFS(Ashtyn_working!$H$3:$H$944, $AL56, Ashtyn_working!$I$3:$I$944, $AM56)), "N/A")</f>
        <v>6.7667909047037844E-2</v>
      </c>
      <c r="AW56" s="219">
        <f>AVERAGEIFS(Ashtyn_working!Z$3:Z$944,Ashtyn_working!$H$3:$H$944,$AL56,Ashtyn_working!$I$3:$I$944,$AM56)</f>
        <v>255.20605</v>
      </c>
      <c r="AX56" s="219" cm="1">
        <f t="array" ref="AX56">IFERROR(_xlfn.STDEV.S(_xlfn._xlws.FILTER(Ashtyn_working!Z$3:Z$944, (Ashtyn_working!$H$3:$H$944=$AL56) * (Ashtyn_working!$I$3:$I$944=$AM56))) / SQRT(COUNTIFS(Ashtyn_working!$H$3:$H$944, $AL56, Ashtyn_working!$I$3:$I$944, $AM56)), "N/A")</f>
        <v>8.7255566275914074</v>
      </c>
      <c r="AY56" s="219">
        <f>AVERAGEIFS(Ashtyn_working!AB$3:AB$944,Ashtyn_working!$H$3:$H$944,$AL56,Ashtyn_working!$I$3:$I$944,$AM56)</f>
        <v>2195.2441176470588</v>
      </c>
      <c r="AZ56" s="219" cm="1">
        <f t="array" ref="AZ56">IFERROR(_xlfn.STDEV.S(_xlfn._xlws.FILTER(Ashtyn_working!AB$3:AB$944, (Ashtyn_working!$H$3:$H$944=$AL56) * (Ashtyn_working!$I$3:$I$944=$AM56))) / SQRT(COUNTIFS(Ashtyn_working!$H$3:$H$944, $AL56, Ashtyn_working!$I$3:$I$944, $AM56)), "N/A")</f>
        <v>5.7649573429020533</v>
      </c>
      <c r="BA56" s="219">
        <f>AVERAGEIFS(Ashtyn_working!AE$3:AE$944,Ashtyn_working!$H$3:$H$944,$AL56,Ashtyn_working!$I$3:$I$944,$AM56)</f>
        <v>742.7538461538461</v>
      </c>
      <c r="BB56" s="219" cm="1">
        <f t="array" ref="BB56">IFERROR(_xlfn.STDEV.S(_xlfn._xlws.FILTER(Ashtyn_working!AE$3:AE$944, (Ashtyn_working!$H$3:$H$944=$AL56) * (Ashtyn_working!$I$3:$I$944=$AM56))) / SQRT(COUNTIFS(Ashtyn_working!$H$3:$H$944, $AL56, Ashtyn_working!$I$3:$I$944, $AM56)), "N/A")</f>
        <v>10.755452441835613</v>
      </c>
      <c r="BC56" s="219">
        <f>AVERAGEIFS(Ashtyn_working!AF$3:AF$944,Ashtyn_working!$H$3:$H$944,$AL56,Ashtyn_working!$I$3:$I$944,$AM56)</f>
        <v>1778.8692307692311</v>
      </c>
      <c r="BD56" s="219" cm="1">
        <f t="array" ref="BD56">IFERROR(_xlfn.STDEV.S(_xlfn._xlws.FILTER(Ashtyn_working!AF$3:AF$944, (Ashtyn_working!$H$3:$H$944=$AL56) * (Ashtyn_working!$I$3:$I$944=$AM56))) / SQRT(COUNTIFS(Ashtyn_working!$H$3:$H$944, $AL56, Ashtyn_working!$I$3:$I$944, $AM56)), "N/A")</f>
        <v>4.3462743732352376</v>
      </c>
    </row>
    <row r="57" spans="5:56" ht="16" x14ac:dyDescent="0.2">
      <c r="E57" s="282">
        <v>42571</v>
      </c>
      <c r="F57" s="177"/>
      <c r="G57" s="176">
        <v>27</v>
      </c>
      <c r="H57" s="176" t="s">
        <v>12457</v>
      </c>
      <c r="I57" s="176" t="s">
        <v>12422</v>
      </c>
      <c r="J57" s="176">
        <v>7.99</v>
      </c>
      <c r="K57" s="176">
        <v>26.8</v>
      </c>
      <c r="L57" s="176">
        <v>8</v>
      </c>
      <c r="M57" s="176">
        <v>36.799999999999997</v>
      </c>
      <c r="N57" s="177"/>
      <c r="O57" s="177"/>
      <c r="P57" s="177"/>
      <c r="Q57" s="177"/>
      <c r="R57">
        <f t="shared" si="0"/>
        <v>7.99</v>
      </c>
      <c r="T57">
        <f t="shared" si="1"/>
        <v>26.8</v>
      </c>
      <c r="V57">
        <f t="shared" si="2"/>
        <v>8</v>
      </c>
      <c r="X57">
        <f t="shared" si="3"/>
        <v>36.799999999999997</v>
      </c>
      <c r="Z57" s="176">
        <v>56.054000000000002</v>
      </c>
      <c r="AA57" s="177"/>
      <c r="AB57" s="177"/>
      <c r="AC57" s="177"/>
      <c r="AD57" s="177"/>
      <c r="AE57" s="177"/>
      <c r="AF57" s="177"/>
      <c r="AK57" s="176">
        <v>31</v>
      </c>
      <c r="AL57" s="176" t="s">
        <v>12457</v>
      </c>
      <c r="AM57" s="176" t="s">
        <v>16053</v>
      </c>
      <c r="AN57" s="176">
        <v>1.7799999999999999E-3</v>
      </c>
      <c r="AO57" s="219">
        <f>AVERAGEIFS(Ashtyn_working!R$3:R$944,Ashtyn_working!$H$3:$H$944,$AL57,Ashtyn_working!$I$3:$I$944,$AM57)</f>
        <v>7.9834297872340452</v>
      </c>
      <c r="AP57" s="219" cm="1">
        <f t="array" ref="AP57">IFERROR(_xlfn.STDEV.S(_xlfn._xlws.FILTER(Ashtyn_working!R$3:R$944, (Ashtyn_working!$H$3:$H$944=$AL57) * (Ashtyn_working!$I$3:$I$944=$AM57))) / SQRT(COUNTIFS(Ashtyn_working!$H$3:$H$944, $AL57, Ashtyn_working!$I$3:$I$944, $AM57)), "N/A")</f>
        <v>6.7630085040050313E-3</v>
      </c>
      <c r="AQ57" s="219">
        <f>AVERAGEIFS(Ashtyn_working!T$3:T$944,Ashtyn_working!$H$3:$H$944,$AL57,Ashtyn_working!$I$3:$I$944,$AM57)</f>
        <v>31.017021276595745</v>
      </c>
      <c r="AR57" s="219" cm="1">
        <f t="array" ref="AR57">IFERROR(_xlfn.STDEV.S(_xlfn._xlws.FILTER(Ashtyn_working!T$3:T$944, (Ashtyn_working!$H$3:$H$944=$AL57) * (Ashtyn_working!$I$3:$I$944=$AM57))) / SQRT(COUNTIFS(Ashtyn_working!$H$3:$H$944, $AL57, Ashtyn_working!$I$3:$I$944, $AM57)), "N/A")</f>
        <v>3.6135393144360678E-2</v>
      </c>
      <c r="AS57">
        <f>AVERAGEIFS(Ashtyn_working!V$3:V$944,Ashtyn_working!$H$3:$H$944,$AL57,Ashtyn_working!$I$3:$I$944,$AM57)</f>
        <v>7.0969680851063845</v>
      </c>
      <c r="AT57" cm="1">
        <f t="array" ref="AT57">IFERROR(_xlfn.STDEV.S(_xlfn._xlws.FILTER(Ashtyn_working!V$3:V$944, (Ashtyn_working!$H$3:$H$944=$AL57) * (Ashtyn_working!$I$3:$I$944=$AM57))) / SQRT(COUNTIFS(Ashtyn_working!$H$3:$H$944, $AL57, Ashtyn_working!$I$3:$I$944, $AM57)), "N/A")</f>
        <v>6.4631290086332657E-2</v>
      </c>
      <c r="AU57" s="219">
        <f>AVERAGEIFS(Ashtyn_working!X$3:X$944,Ashtyn_working!$H$3:$H$944,$AL57,Ashtyn_working!$I$3:$I$944,$AM57)</f>
        <v>36.541497326203185</v>
      </c>
      <c r="AV57" s="219" cm="1">
        <f t="array" ref="AV57">IFERROR(_xlfn.STDEV.S(_xlfn._xlws.FILTER(Ashtyn_working!X$3:X$944, (Ashtyn_working!$H$3:$H$944=$AL57) * (Ashtyn_working!$I$3:$I$944=$AM57))) / SQRT(COUNTIFS(Ashtyn_working!$H$3:$H$944, $AL57, Ashtyn_working!$I$3:$I$944, $AM57)), "N/A")</f>
        <v>6.7667909047037844E-2</v>
      </c>
      <c r="AW57" s="219">
        <f>AVERAGEIFS(Ashtyn_working!Z$3:Z$944,Ashtyn_working!$H$3:$H$944,$AL57,Ashtyn_working!$I$3:$I$944,$AM57)</f>
        <v>255.20605</v>
      </c>
      <c r="AX57" s="219" cm="1">
        <f t="array" ref="AX57">IFERROR(_xlfn.STDEV.S(_xlfn._xlws.FILTER(Ashtyn_working!Z$3:Z$944, (Ashtyn_working!$H$3:$H$944=$AL57) * (Ashtyn_working!$I$3:$I$944=$AM57))) / SQRT(COUNTIFS(Ashtyn_working!$H$3:$H$944, $AL57, Ashtyn_working!$I$3:$I$944, $AM57)), "N/A")</f>
        <v>8.7255566275914074</v>
      </c>
      <c r="AY57" s="219">
        <f>AVERAGEIFS(Ashtyn_working!AB$3:AB$944,Ashtyn_working!$H$3:$H$944,$AL57,Ashtyn_working!$I$3:$I$944,$AM57)</f>
        <v>2195.2441176470588</v>
      </c>
      <c r="AZ57" s="219" cm="1">
        <f t="array" ref="AZ57">IFERROR(_xlfn.STDEV.S(_xlfn._xlws.FILTER(Ashtyn_working!AB$3:AB$944, (Ashtyn_working!$H$3:$H$944=$AL57) * (Ashtyn_working!$I$3:$I$944=$AM57))) / SQRT(COUNTIFS(Ashtyn_working!$H$3:$H$944, $AL57, Ashtyn_working!$I$3:$I$944, $AM57)), "N/A")</f>
        <v>5.7649573429020533</v>
      </c>
      <c r="BA57" s="219">
        <f>AVERAGEIFS(Ashtyn_working!AE$3:AE$944,Ashtyn_working!$H$3:$H$944,$AL57,Ashtyn_working!$I$3:$I$944,$AM57)</f>
        <v>742.7538461538461</v>
      </c>
      <c r="BB57" s="219" cm="1">
        <f t="array" ref="BB57">IFERROR(_xlfn.STDEV.S(_xlfn._xlws.FILTER(Ashtyn_working!AE$3:AE$944, (Ashtyn_working!$H$3:$H$944=$AL57) * (Ashtyn_working!$I$3:$I$944=$AM57))) / SQRT(COUNTIFS(Ashtyn_working!$H$3:$H$944, $AL57, Ashtyn_working!$I$3:$I$944, $AM57)), "N/A")</f>
        <v>10.755452441835613</v>
      </c>
      <c r="BC57" s="219">
        <f>AVERAGEIFS(Ashtyn_working!AF$3:AF$944,Ashtyn_working!$H$3:$H$944,$AL57,Ashtyn_working!$I$3:$I$944,$AM57)</f>
        <v>1778.8692307692311</v>
      </c>
      <c r="BD57" s="219" cm="1">
        <f t="array" ref="BD57">IFERROR(_xlfn.STDEV.S(_xlfn._xlws.FILTER(Ashtyn_working!AF$3:AF$944, (Ashtyn_working!$H$3:$H$944=$AL57) * (Ashtyn_working!$I$3:$I$944=$AM57))) / SQRT(COUNTIFS(Ashtyn_working!$H$3:$H$944, $AL57, Ashtyn_working!$I$3:$I$944, $AM57)), "N/A")</f>
        <v>4.3462743732352376</v>
      </c>
    </row>
    <row r="58" spans="5:56" ht="16" x14ac:dyDescent="0.2">
      <c r="E58" s="282">
        <v>42571</v>
      </c>
      <c r="F58" s="177"/>
      <c r="G58" s="176">
        <v>27</v>
      </c>
      <c r="H58" s="176" t="s">
        <v>12457</v>
      </c>
      <c r="I58" s="176" t="s">
        <v>12422</v>
      </c>
      <c r="J58" s="176">
        <v>7.9909999999999997</v>
      </c>
      <c r="K58" s="176">
        <v>26.8</v>
      </c>
      <c r="L58" s="176">
        <v>7.66</v>
      </c>
      <c r="M58" s="176">
        <v>37.200000000000003</v>
      </c>
      <c r="N58" s="177"/>
      <c r="O58" s="177"/>
      <c r="P58" s="177"/>
      <c r="Q58" s="177"/>
      <c r="R58">
        <f t="shared" si="0"/>
        <v>7.9909999999999997</v>
      </c>
      <c r="T58">
        <f t="shared" si="1"/>
        <v>26.8</v>
      </c>
      <c r="V58">
        <f t="shared" si="2"/>
        <v>7.66</v>
      </c>
      <c r="X58">
        <f t="shared" si="3"/>
        <v>37.200000000000003</v>
      </c>
      <c r="Z58" s="177"/>
      <c r="AA58" s="177"/>
      <c r="AB58" s="177"/>
      <c r="AC58" s="177"/>
      <c r="AD58" s="177"/>
      <c r="AE58" s="177"/>
      <c r="AF58" s="177"/>
      <c r="AK58" s="176">
        <v>31</v>
      </c>
      <c r="AL58" s="176" t="s">
        <v>12457</v>
      </c>
      <c r="AM58" s="176" t="s">
        <v>16053</v>
      </c>
      <c r="AN58" s="176">
        <v>1.2199999999999999E-3</v>
      </c>
      <c r="AO58" s="219">
        <f>AVERAGEIFS(Ashtyn_working!R$3:R$944,Ashtyn_working!$H$3:$H$944,$AL58,Ashtyn_working!$I$3:$I$944,$AM58)</f>
        <v>7.9834297872340452</v>
      </c>
      <c r="AP58" s="219" cm="1">
        <f t="array" ref="AP58">IFERROR(_xlfn.STDEV.S(_xlfn._xlws.FILTER(Ashtyn_working!R$3:R$944, (Ashtyn_working!$H$3:$H$944=$AL58) * (Ashtyn_working!$I$3:$I$944=$AM58))) / SQRT(COUNTIFS(Ashtyn_working!$H$3:$H$944, $AL58, Ashtyn_working!$I$3:$I$944, $AM58)), "N/A")</f>
        <v>6.7630085040050313E-3</v>
      </c>
      <c r="AQ58" s="219">
        <f>AVERAGEIFS(Ashtyn_working!T$3:T$944,Ashtyn_working!$H$3:$H$944,$AL58,Ashtyn_working!$I$3:$I$944,$AM58)</f>
        <v>31.017021276595745</v>
      </c>
      <c r="AR58" s="219" cm="1">
        <f t="array" ref="AR58">IFERROR(_xlfn.STDEV.S(_xlfn._xlws.FILTER(Ashtyn_working!T$3:T$944, (Ashtyn_working!$H$3:$H$944=$AL58) * (Ashtyn_working!$I$3:$I$944=$AM58))) / SQRT(COUNTIFS(Ashtyn_working!$H$3:$H$944, $AL58, Ashtyn_working!$I$3:$I$944, $AM58)), "N/A")</f>
        <v>3.6135393144360678E-2</v>
      </c>
      <c r="AS58">
        <f>AVERAGEIFS(Ashtyn_working!V$3:V$944,Ashtyn_working!$H$3:$H$944,$AL58,Ashtyn_working!$I$3:$I$944,$AM58)</f>
        <v>7.0969680851063845</v>
      </c>
      <c r="AT58" cm="1">
        <f t="array" ref="AT58">IFERROR(_xlfn.STDEV.S(_xlfn._xlws.FILTER(Ashtyn_working!V$3:V$944, (Ashtyn_working!$H$3:$H$944=$AL58) * (Ashtyn_working!$I$3:$I$944=$AM58))) / SQRT(COUNTIFS(Ashtyn_working!$H$3:$H$944, $AL58, Ashtyn_working!$I$3:$I$944, $AM58)), "N/A")</f>
        <v>6.4631290086332657E-2</v>
      </c>
      <c r="AU58" s="219">
        <f>AVERAGEIFS(Ashtyn_working!X$3:X$944,Ashtyn_working!$H$3:$H$944,$AL58,Ashtyn_working!$I$3:$I$944,$AM58)</f>
        <v>36.541497326203185</v>
      </c>
      <c r="AV58" s="219" cm="1">
        <f t="array" ref="AV58">IFERROR(_xlfn.STDEV.S(_xlfn._xlws.FILTER(Ashtyn_working!X$3:X$944, (Ashtyn_working!$H$3:$H$944=$AL58) * (Ashtyn_working!$I$3:$I$944=$AM58))) / SQRT(COUNTIFS(Ashtyn_working!$H$3:$H$944, $AL58, Ashtyn_working!$I$3:$I$944, $AM58)), "N/A")</f>
        <v>6.7667909047037844E-2</v>
      </c>
      <c r="AW58" s="219">
        <f>AVERAGEIFS(Ashtyn_working!Z$3:Z$944,Ashtyn_working!$H$3:$H$944,$AL58,Ashtyn_working!$I$3:$I$944,$AM58)</f>
        <v>255.20605</v>
      </c>
      <c r="AX58" s="219" cm="1">
        <f t="array" ref="AX58">IFERROR(_xlfn.STDEV.S(_xlfn._xlws.FILTER(Ashtyn_working!Z$3:Z$944, (Ashtyn_working!$H$3:$H$944=$AL58) * (Ashtyn_working!$I$3:$I$944=$AM58))) / SQRT(COUNTIFS(Ashtyn_working!$H$3:$H$944, $AL58, Ashtyn_working!$I$3:$I$944, $AM58)), "N/A")</f>
        <v>8.7255566275914074</v>
      </c>
      <c r="AY58" s="219">
        <f>AVERAGEIFS(Ashtyn_working!AB$3:AB$944,Ashtyn_working!$H$3:$H$944,$AL58,Ashtyn_working!$I$3:$I$944,$AM58)</f>
        <v>2195.2441176470588</v>
      </c>
      <c r="AZ58" s="219" cm="1">
        <f t="array" ref="AZ58">IFERROR(_xlfn.STDEV.S(_xlfn._xlws.FILTER(Ashtyn_working!AB$3:AB$944, (Ashtyn_working!$H$3:$H$944=$AL58) * (Ashtyn_working!$I$3:$I$944=$AM58))) / SQRT(COUNTIFS(Ashtyn_working!$H$3:$H$944, $AL58, Ashtyn_working!$I$3:$I$944, $AM58)), "N/A")</f>
        <v>5.7649573429020533</v>
      </c>
      <c r="BA58" s="219">
        <f>AVERAGEIFS(Ashtyn_working!AE$3:AE$944,Ashtyn_working!$H$3:$H$944,$AL58,Ashtyn_working!$I$3:$I$944,$AM58)</f>
        <v>742.7538461538461</v>
      </c>
      <c r="BB58" s="219" cm="1">
        <f t="array" ref="BB58">IFERROR(_xlfn.STDEV.S(_xlfn._xlws.FILTER(Ashtyn_working!AE$3:AE$944, (Ashtyn_working!$H$3:$H$944=$AL58) * (Ashtyn_working!$I$3:$I$944=$AM58))) / SQRT(COUNTIFS(Ashtyn_working!$H$3:$H$944, $AL58, Ashtyn_working!$I$3:$I$944, $AM58)), "N/A")</f>
        <v>10.755452441835613</v>
      </c>
      <c r="BC58" s="219">
        <f>AVERAGEIFS(Ashtyn_working!AF$3:AF$944,Ashtyn_working!$H$3:$H$944,$AL58,Ashtyn_working!$I$3:$I$944,$AM58)</f>
        <v>1778.8692307692311</v>
      </c>
      <c r="BD58" s="219" cm="1">
        <f t="array" ref="BD58">IFERROR(_xlfn.STDEV.S(_xlfn._xlws.FILTER(Ashtyn_working!AF$3:AF$944, (Ashtyn_working!$H$3:$H$944=$AL58) * (Ashtyn_working!$I$3:$I$944=$AM58))) / SQRT(COUNTIFS(Ashtyn_working!$H$3:$H$944, $AL58, Ashtyn_working!$I$3:$I$944, $AM58)), "N/A")</f>
        <v>4.3462743732352376</v>
      </c>
    </row>
    <row r="59" spans="5:56" ht="16" x14ac:dyDescent="0.2">
      <c r="E59" s="282">
        <v>42571</v>
      </c>
      <c r="F59" s="177"/>
      <c r="G59" s="176">
        <v>27</v>
      </c>
      <c r="H59" s="176" t="s">
        <v>16051</v>
      </c>
      <c r="I59" s="176" t="s">
        <v>16051</v>
      </c>
      <c r="J59" s="176">
        <v>7.6280000000000001</v>
      </c>
      <c r="K59" s="176">
        <v>26.8</v>
      </c>
      <c r="L59" s="176">
        <v>7.05</v>
      </c>
      <c r="M59" s="176">
        <v>36.799999999999997</v>
      </c>
      <c r="N59" s="177"/>
      <c r="O59" s="177"/>
      <c r="P59" s="177"/>
      <c r="Q59" s="177"/>
      <c r="R59">
        <f t="shared" si="0"/>
        <v>7.6280000000000001</v>
      </c>
      <c r="T59">
        <f t="shared" si="1"/>
        <v>26.8</v>
      </c>
      <c r="V59">
        <f t="shared" si="2"/>
        <v>7.05</v>
      </c>
      <c r="X59">
        <f t="shared" si="3"/>
        <v>36.799999999999997</v>
      </c>
      <c r="Z59" s="177"/>
      <c r="AA59" s="177"/>
      <c r="AB59" s="177"/>
      <c r="AC59" s="177"/>
      <c r="AD59" s="177"/>
      <c r="AE59" s="177"/>
      <c r="AF59" s="177"/>
      <c r="AK59" s="176">
        <v>31</v>
      </c>
      <c r="AL59" s="176" t="s">
        <v>12457</v>
      </c>
      <c r="AM59" s="176" t="s">
        <v>16053</v>
      </c>
      <c r="AN59" s="176">
        <v>1.6000000000000001E-3</v>
      </c>
      <c r="AO59" s="219">
        <f>AVERAGEIFS(Ashtyn_working!R$3:R$944,Ashtyn_working!$H$3:$H$944,$AL59,Ashtyn_working!$I$3:$I$944,$AM59)</f>
        <v>7.9834297872340452</v>
      </c>
      <c r="AP59" s="219" cm="1">
        <f t="array" ref="AP59">IFERROR(_xlfn.STDEV.S(_xlfn._xlws.FILTER(Ashtyn_working!R$3:R$944, (Ashtyn_working!$H$3:$H$944=$AL59) * (Ashtyn_working!$I$3:$I$944=$AM59))) / SQRT(COUNTIFS(Ashtyn_working!$H$3:$H$944, $AL59, Ashtyn_working!$I$3:$I$944, $AM59)), "N/A")</f>
        <v>6.7630085040050313E-3</v>
      </c>
      <c r="AQ59" s="219">
        <f>AVERAGEIFS(Ashtyn_working!T$3:T$944,Ashtyn_working!$H$3:$H$944,$AL59,Ashtyn_working!$I$3:$I$944,$AM59)</f>
        <v>31.017021276595745</v>
      </c>
      <c r="AR59" s="219" cm="1">
        <f t="array" ref="AR59">IFERROR(_xlfn.STDEV.S(_xlfn._xlws.FILTER(Ashtyn_working!T$3:T$944, (Ashtyn_working!$H$3:$H$944=$AL59) * (Ashtyn_working!$I$3:$I$944=$AM59))) / SQRT(COUNTIFS(Ashtyn_working!$H$3:$H$944, $AL59, Ashtyn_working!$I$3:$I$944, $AM59)), "N/A")</f>
        <v>3.6135393144360678E-2</v>
      </c>
      <c r="AS59">
        <f>AVERAGEIFS(Ashtyn_working!V$3:V$944,Ashtyn_working!$H$3:$H$944,$AL59,Ashtyn_working!$I$3:$I$944,$AM59)</f>
        <v>7.0969680851063845</v>
      </c>
      <c r="AT59" cm="1">
        <f t="array" ref="AT59">IFERROR(_xlfn.STDEV.S(_xlfn._xlws.FILTER(Ashtyn_working!V$3:V$944, (Ashtyn_working!$H$3:$H$944=$AL59) * (Ashtyn_working!$I$3:$I$944=$AM59))) / SQRT(COUNTIFS(Ashtyn_working!$H$3:$H$944, $AL59, Ashtyn_working!$I$3:$I$944, $AM59)), "N/A")</f>
        <v>6.4631290086332657E-2</v>
      </c>
      <c r="AU59" s="219">
        <f>AVERAGEIFS(Ashtyn_working!X$3:X$944,Ashtyn_working!$H$3:$H$944,$AL59,Ashtyn_working!$I$3:$I$944,$AM59)</f>
        <v>36.541497326203185</v>
      </c>
      <c r="AV59" s="219" cm="1">
        <f t="array" ref="AV59">IFERROR(_xlfn.STDEV.S(_xlfn._xlws.FILTER(Ashtyn_working!X$3:X$944, (Ashtyn_working!$H$3:$H$944=$AL59) * (Ashtyn_working!$I$3:$I$944=$AM59))) / SQRT(COUNTIFS(Ashtyn_working!$H$3:$H$944, $AL59, Ashtyn_working!$I$3:$I$944, $AM59)), "N/A")</f>
        <v>6.7667909047037844E-2</v>
      </c>
      <c r="AW59" s="219">
        <f>AVERAGEIFS(Ashtyn_working!Z$3:Z$944,Ashtyn_working!$H$3:$H$944,$AL59,Ashtyn_working!$I$3:$I$944,$AM59)</f>
        <v>255.20605</v>
      </c>
      <c r="AX59" s="219" cm="1">
        <f t="array" ref="AX59">IFERROR(_xlfn.STDEV.S(_xlfn._xlws.FILTER(Ashtyn_working!Z$3:Z$944, (Ashtyn_working!$H$3:$H$944=$AL59) * (Ashtyn_working!$I$3:$I$944=$AM59))) / SQRT(COUNTIFS(Ashtyn_working!$H$3:$H$944, $AL59, Ashtyn_working!$I$3:$I$944, $AM59)), "N/A")</f>
        <v>8.7255566275914074</v>
      </c>
      <c r="AY59" s="219">
        <f>AVERAGEIFS(Ashtyn_working!AB$3:AB$944,Ashtyn_working!$H$3:$H$944,$AL59,Ashtyn_working!$I$3:$I$944,$AM59)</f>
        <v>2195.2441176470588</v>
      </c>
      <c r="AZ59" s="219" cm="1">
        <f t="array" ref="AZ59">IFERROR(_xlfn.STDEV.S(_xlfn._xlws.FILTER(Ashtyn_working!AB$3:AB$944, (Ashtyn_working!$H$3:$H$944=$AL59) * (Ashtyn_working!$I$3:$I$944=$AM59))) / SQRT(COUNTIFS(Ashtyn_working!$H$3:$H$944, $AL59, Ashtyn_working!$I$3:$I$944, $AM59)), "N/A")</f>
        <v>5.7649573429020533</v>
      </c>
      <c r="BA59" s="219">
        <f>AVERAGEIFS(Ashtyn_working!AE$3:AE$944,Ashtyn_working!$H$3:$H$944,$AL59,Ashtyn_working!$I$3:$I$944,$AM59)</f>
        <v>742.7538461538461</v>
      </c>
      <c r="BB59" s="219" cm="1">
        <f t="array" ref="BB59">IFERROR(_xlfn.STDEV.S(_xlfn._xlws.FILTER(Ashtyn_working!AE$3:AE$944, (Ashtyn_working!$H$3:$H$944=$AL59) * (Ashtyn_working!$I$3:$I$944=$AM59))) / SQRT(COUNTIFS(Ashtyn_working!$H$3:$H$944, $AL59, Ashtyn_working!$I$3:$I$944, $AM59)), "N/A")</f>
        <v>10.755452441835613</v>
      </c>
      <c r="BC59" s="219">
        <f>AVERAGEIFS(Ashtyn_working!AF$3:AF$944,Ashtyn_working!$H$3:$H$944,$AL59,Ashtyn_working!$I$3:$I$944,$AM59)</f>
        <v>1778.8692307692311</v>
      </c>
      <c r="BD59" s="219" cm="1">
        <f t="array" ref="BD59">IFERROR(_xlfn.STDEV.S(_xlfn._xlws.FILTER(Ashtyn_working!AF$3:AF$944, (Ashtyn_working!$H$3:$H$944=$AL59) * (Ashtyn_working!$I$3:$I$944=$AM59))) / SQRT(COUNTIFS(Ashtyn_working!$H$3:$H$944, $AL59, Ashtyn_working!$I$3:$I$944, $AM59)), "N/A")</f>
        <v>4.3462743732352376</v>
      </c>
    </row>
    <row r="60" spans="5:56" ht="16" x14ac:dyDescent="0.2">
      <c r="E60" s="282">
        <v>42571</v>
      </c>
      <c r="F60" s="177"/>
      <c r="G60" s="176">
        <v>27</v>
      </c>
      <c r="H60" s="176" t="s">
        <v>12457</v>
      </c>
      <c r="I60" s="176" t="s">
        <v>12422</v>
      </c>
      <c r="J60" s="176">
        <v>8.0109999999999992</v>
      </c>
      <c r="K60" s="176">
        <v>26.9</v>
      </c>
      <c r="L60" s="176">
        <v>7.84</v>
      </c>
      <c r="M60" s="176">
        <v>37.4</v>
      </c>
      <c r="N60" s="177"/>
      <c r="O60" s="177"/>
      <c r="P60" s="177"/>
      <c r="Q60" s="177"/>
      <c r="R60">
        <f t="shared" si="0"/>
        <v>8.0109999999999992</v>
      </c>
      <c r="T60">
        <f t="shared" si="1"/>
        <v>26.9</v>
      </c>
      <c r="V60">
        <f t="shared" si="2"/>
        <v>7.84</v>
      </c>
      <c r="X60">
        <f t="shared" si="3"/>
        <v>37.4</v>
      </c>
      <c r="Z60" s="177"/>
      <c r="AA60" s="177"/>
      <c r="AB60" s="177"/>
      <c r="AC60" s="177"/>
      <c r="AD60" s="177"/>
      <c r="AE60" s="177"/>
      <c r="AF60" s="177"/>
      <c r="AK60" s="176">
        <v>31</v>
      </c>
      <c r="AL60" s="176" t="s">
        <v>12457</v>
      </c>
      <c r="AM60" s="176" t="s">
        <v>16053</v>
      </c>
      <c r="AN60" s="176">
        <v>9.7999999999999997E-4</v>
      </c>
      <c r="AO60" s="219">
        <f>AVERAGEIFS(Ashtyn_working!R$3:R$944,Ashtyn_working!$H$3:$H$944,$AL60,Ashtyn_working!$I$3:$I$944,$AM60)</f>
        <v>7.9834297872340452</v>
      </c>
      <c r="AP60" s="219" cm="1">
        <f t="array" ref="AP60">IFERROR(_xlfn.STDEV.S(_xlfn._xlws.FILTER(Ashtyn_working!R$3:R$944, (Ashtyn_working!$H$3:$H$944=$AL60) * (Ashtyn_working!$I$3:$I$944=$AM60))) / SQRT(COUNTIFS(Ashtyn_working!$H$3:$H$944, $AL60, Ashtyn_working!$I$3:$I$944, $AM60)), "N/A")</f>
        <v>6.7630085040050313E-3</v>
      </c>
      <c r="AQ60" s="219">
        <f>AVERAGEIFS(Ashtyn_working!T$3:T$944,Ashtyn_working!$H$3:$H$944,$AL60,Ashtyn_working!$I$3:$I$944,$AM60)</f>
        <v>31.017021276595745</v>
      </c>
      <c r="AR60" s="219" cm="1">
        <f t="array" ref="AR60">IFERROR(_xlfn.STDEV.S(_xlfn._xlws.FILTER(Ashtyn_working!T$3:T$944, (Ashtyn_working!$H$3:$H$944=$AL60) * (Ashtyn_working!$I$3:$I$944=$AM60))) / SQRT(COUNTIFS(Ashtyn_working!$H$3:$H$944, $AL60, Ashtyn_working!$I$3:$I$944, $AM60)), "N/A")</f>
        <v>3.6135393144360678E-2</v>
      </c>
      <c r="AS60">
        <f>AVERAGEIFS(Ashtyn_working!V$3:V$944,Ashtyn_working!$H$3:$H$944,$AL60,Ashtyn_working!$I$3:$I$944,$AM60)</f>
        <v>7.0969680851063845</v>
      </c>
      <c r="AT60" cm="1">
        <f t="array" ref="AT60">IFERROR(_xlfn.STDEV.S(_xlfn._xlws.FILTER(Ashtyn_working!V$3:V$944, (Ashtyn_working!$H$3:$H$944=$AL60) * (Ashtyn_working!$I$3:$I$944=$AM60))) / SQRT(COUNTIFS(Ashtyn_working!$H$3:$H$944, $AL60, Ashtyn_working!$I$3:$I$944, $AM60)), "N/A")</f>
        <v>6.4631290086332657E-2</v>
      </c>
      <c r="AU60" s="219">
        <f>AVERAGEIFS(Ashtyn_working!X$3:X$944,Ashtyn_working!$H$3:$H$944,$AL60,Ashtyn_working!$I$3:$I$944,$AM60)</f>
        <v>36.541497326203185</v>
      </c>
      <c r="AV60" s="219" cm="1">
        <f t="array" ref="AV60">IFERROR(_xlfn.STDEV.S(_xlfn._xlws.FILTER(Ashtyn_working!X$3:X$944, (Ashtyn_working!$H$3:$H$944=$AL60) * (Ashtyn_working!$I$3:$I$944=$AM60))) / SQRT(COUNTIFS(Ashtyn_working!$H$3:$H$944, $AL60, Ashtyn_working!$I$3:$I$944, $AM60)), "N/A")</f>
        <v>6.7667909047037844E-2</v>
      </c>
      <c r="AW60" s="219">
        <f>AVERAGEIFS(Ashtyn_working!Z$3:Z$944,Ashtyn_working!$H$3:$H$944,$AL60,Ashtyn_working!$I$3:$I$944,$AM60)</f>
        <v>255.20605</v>
      </c>
      <c r="AX60" s="219" cm="1">
        <f t="array" ref="AX60">IFERROR(_xlfn.STDEV.S(_xlfn._xlws.FILTER(Ashtyn_working!Z$3:Z$944, (Ashtyn_working!$H$3:$H$944=$AL60) * (Ashtyn_working!$I$3:$I$944=$AM60))) / SQRT(COUNTIFS(Ashtyn_working!$H$3:$H$944, $AL60, Ashtyn_working!$I$3:$I$944, $AM60)), "N/A")</f>
        <v>8.7255566275914074</v>
      </c>
      <c r="AY60" s="219">
        <f>AVERAGEIFS(Ashtyn_working!AB$3:AB$944,Ashtyn_working!$H$3:$H$944,$AL60,Ashtyn_working!$I$3:$I$944,$AM60)</f>
        <v>2195.2441176470588</v>
      </c>
      <c r="AZ60" s="219" cm="1">
        <f t="array" ref="AZ60">IFERROR(_xlfn.STDEV.S(_xlfn._xlws.FILTER(Ashtyn_working!AB$3:AB$944, (Ashtyn_working!$H$3:$H$944=$AL60) * (Ashtyn_working!$I$3:$I$944=$AM60))) / SQRT(COUNTIFS(Ashtyn_working!$H$3:$H$944, $AL60, Ashtyn_working!$I$3:$I$944, $AM60)), "N/A")</f>
        <v>5.7649573429020533</v>
      </c>
      <c r="BA60" s="219">
        <f>AVERAGEIFS(Ashtyn_working!AE$3:AE$944,Ashtyn_working!$H$3:$H$944,$AL60,Ashtyn_working!$I$3:$I$944,$AM60)</f>
        <v>742.7538461538461</v>
      </c>
      <c r="BB60" s="219" cm="1">
        <f t="array" ref="BB60">IFERROR(_xlfn.STDEV.S(_xlfn._xlws.FILTER(Ashtyn_working!AE$3:AE$944, (Ashtyn_working!$H$3:$H$944=$AL60) * (Ashtyn_working!$I$3:$I$944=$AM60))) / SQRT(COUNTIFS(Ashtyn_working!$H$3:$H$944, $AL60, Ashtyn_working!$I$3:$I$944, $AM60)), "N/A")</f>
        <v>10.755452441835613</v>
      </c>
      <c r="BC60" s="219">
        <f>AVERAGEIFS(Ashtyn_working!AF$3:AF$944,Ashtyn_working!$H$3:$H$944,$AL60,Ashtyn_working!$I$3:$I$944,$AM60)</f>
        <v>1778.8692307692311</v>
      </c>
      <c r="BD60" s="219" cm="1">
        <f t="array" ref="BD60">IFERROR(_xlfn.STDEV.S(_xlfn._xlws.FILTER(Ashtyn_working!AF$3:AF$944, (Ashtyn_working!$H$3:$H$944=$AL60) * (Ashtyn_working!$I$3:$I$944=$AM60))) / SQRT(COUNTIFS(Ashtyn_working!$H$3:$H$944, $AL60, Ashtyn_working!$I$3:$I$944, $AM60)), "N/A")</f>
        <v>4.3462743732352376</v>
      </c>
    </row>
    <row r="61" spans="5:56" ht="16" x14ac:dyDescent="0.2">
      <c r="E61" s="282">
        <v>42571</v>
      </c>
      <c r="F61" s="177"/>
      <c r="G61" s="176">
        <v>27</v>
      </c>
      <c r="H61" s="176" t="s">
        <v>16051</v>
      </c>
      <c r="I61" s="176" t="s">
        <v>16051</v>
      </c>
      <c r="J61" s="176">
        <v>7.6230000000000002</v>
      </c>
      <c r="K61" s="176">
        <v>26.9</v>
      </c>
      <c r="L61" s="176">
        <v>7.35</v>
      </c>
      <c r="M61" s="176">
        <v>37</v>
      </c>
      <c r="N61" s="177"/>
      <c r="O61" s="177"/>
      <c r="P61" s="177"/>
      <c r="Q61" s="177"/>
      <c r="R61">
        <f t="shared" si="0"/>
        <v>7.6230000000000002</v>
      </c>
      <c r="T61">
        <f t="shared" si="1"/>
        <v>26.9</v>
      </c>
      <c r="V61">
        <f t="shared" si="2"/>
        <v>7.35</v>
      </c>
      <c r="X61">
        <f t="shared" si="3"/>
        <v>37</v>
      </c>
      <c r="Z61" s="177"/>
      <c r="AA61" s="177"/>
      <c r="AB61" s="177"/>
      <c r="AC61" s="177"/>
      <c r="AD61" s="177"/>
      <c r="AE61" s="177"/>
      <c r="AF61" s="177"/>
      <c r="AK61" s="176">
        <v>31</v>
      </c>
      <c r="AL61" s="176" t="s">
        <v>12457</v>
      </c>
      <c r="AM61" s="176" t="s">
        <v>16053</v>
      </c>
      <c r="AN61" s="176">
        <v>1.17E-3</v>
      </c>
      <c r="AO61" s="219">
        <f>AVERAGEIFS(Ashtyn_working!R$3:R$944,Ashtyn_working!$H$3:$H$944,$AL61,Ashtyn_working!$I$3:$I$944,$AM61)</f>
        <v>7.9834297872340452</v>
      </c>
      <c r="AP61" s="219" cm="1">
        <f t="array" ref="AP61">IFERROR(_xlfn.STDEV.S(_xlfn._xlws.FILTER(Ashtyn_working!R$3:R$944, (Ashtyn_working!$H$3:$H$944=$AL61) * (Ashtyn_working!$I$3:$I$944=$AM61))) / SQRT(COUNTIFS(Ashtyn_working!$H$3:$H$944, $AL61, Ashtyn_working!$I$3:$I$944, $AM61)), "N/A")</f>
        <v>6.7630085040050313E-3</v>
      </c>
      <c r="AQ61" s="219">
        <f>AVERAGEIFS(Ashtyn_working!T$3:T$944,Ashtyn_working!$H$3:$H$944,$AL61,Ashtyn_working!$I$3:$I$944,$AM61)</f>
        <v>31.017021276595745</v>
      </c>
      <c r="AR61" s="219" cm="1">
        <f t="array" ref="AR61">IFERROR(_xlfn.STDEV.S(_xlfn._xlws.FILTER(Ashtyn_working!T$3:T$944, (Ashtyn_working!$H$3:$H$944=$AL61) * (Ashtyn_working!$I$3:$I$944=$AM61))) / SQRT(COUNTIFS(Ashtyn_working!$H$3:$H$944, $AL61, Ashtyn_working!$I$3:$I$944, $AM61)), "N/A")</f>
        <v>3.6135393144360678E-2</v>
      </c>
      <c r="AS61">
        <f>AVERAGEIFS(Ashtyn_working!V$3:V$944,Ashtyn_working!$H$3:$H$944,$AL61,Ashtyn_working!$I$3:$I$944,$AM61)</f>
        <v>7.0969680851063845</v>
      </c>
      <c r="AT61" cm="1">
        <f t="array" ref="AT61">IFERROR(_xlfn.STDEV.S(_xlfn._xlws.FILTER(Ashtyn_working!V$3:V$944, (Ashtyn_working!$H$3:$H$944=$AL61) * (Ashtyn_working!$I$3:$I$944=$AM61))) / SQRT(COUNTIFS(Ashtyn_working!$H$3:$H$944, $AL61, Ashtyn_working!$I$3:$I$944, $AM61)), "N/A")</f>
        <v>6.4631290086332657E-2</v>
      </c>
      <c r="AU61" s="219">
        <f>AVERAGEIFS(Ashtyn_working!X$3:X$944,Ashtyn_working!$H$3:$H$944,$AL61,Ashtyn_working!$I$3:$I$944,$AM61)</f>
        <v>36.541497326203185</v>
      </c>
      <c r="AV61" s="219" cm="1">
        <f t="array" ref="AV61">IFERROR(_xlfn.STDEV.S(_xlfn._xlws.FILTER(Ashtyn_working!X$3:X$944, (Ashtyn_working!$H$3:$H$944=$AL61) * (Ashtyn_working!$I$3:$I$944=$AM61))) / SQRT(COUNTIFS(Ashtyn_working!$H$3:$H$944, $AL61, Ashtyn_working!$I$3:$I$944, $AM61)), "N/A")</f>
        <v>6.7667909047037844E-2</v>
      </c>
      <c r="AW61" s="219">
        <f>AVERAGEIFS(Ashtyn_working!Z$3:Z$944,Ashtyn_working!$H$3:$H$944,$AL61,Ashtyn_working!$I$3:$I$944,$AM61)</f>
        <v>255.20605</v>
      </c>
      <c r="AX61" s="219" cm="1">
        <f t="array" ref="AX61">IFERROR(_xlfn.STDEV.S(_xlfn._xlws.FILTER(Ashtyn_working!Z$3:Z$944, (Ashtyn_working!$H$3:$H$944=$AL61) * (Ashtyn_working!$I$3:$I$944=$AM61))) / SQRT(COUNTIFS(Ashtyn_working!$H$3:$H$944, $AL61, Ashtyn_working!$I$3:$I$944, $AM61)), "N/A")</f>
        <v>8.7255566275914074</v>
      </c>
      <c r="AY61" s="219">
        <f>AVERAGEIFS(Ashtyn_working!AB$3:AB$944,Ashtyn_working!$H$3:$H$944,$AL61,Ashtyn_working!$I$3:$I$944,$AM61)</f>
        <v>2195.2441176470588</v>
      </c>
      <c r="AZ61" s="219" cm="1">
        <f t="array" ref="AZ61">IFERROR(_xlfn.STDEV.S(_xlfn._xlws.FILTER(Ashtyn_working!AB$3:AB$944, (Ashtyn_working!$H$3:$H$944=$AL61) * (Ashtyn_working!$I$3:$I$944=$AM61))) / SQRT(COUNTIFS(Ashtyn_working!$H$3:$H$944, $AL61, Ashtyn_working!$I$3:$I$944, $AM61)), "N/A")</f>
        <v>5.7649573429020533</v>
      </c>
      <c r="BA61" s="219">
        <f>AVERAGEIFS(Ashtyn_working!AE$3:AE$944,Ashtyn_working!$H$3:$H$944,$AL61,Ashtyn_working!$I$3:$I$944,$AM61)</f>
        <v>742.7538461538461</v>
      </c>
      <c r="BB61" s="219" cm="1">
        <f t="array" ref="BB61">IFERROR(_xlfn.STDEV.S(_xlfn._xlws.FILTER(Ashtyn_working!AE$3:AE$944, (Ashtyn_working!$H$3:$H$944=$AL61) * (Ashtyn_working!$I$3:$I$944=$AM61))) / SQRT(COUNTIFS(Ashtyn_working!$H$3:$H$944, $AL61, Ashtyn_working!$I$3:$I$944, $AM61)), "N/A")</f>
        <v>10.755452441835613</v>
      </c>
      <c r="BC61" s="219">
        <f>AVERAGEIFS(Ashtyn_working!AF$3:AF$944,Ashtyn_working!$H$3:$H$944,$AL61,Ashtyn_working!$I$3:$I$944,$AM61)</f>
        <v>1778.8692307692311</v>
      </c>
      <c r="BD61" s="219" cm="1">
        <f t="array" ref="BD61">IFERROR(_xlfn.STDEV.S(_xlfn._xlws.FILTER(Ashtyn_working!AF$3:AF$944, (Ashtyn_working!$H$3:$H$944=$AL61) * (Ashtyn_working!$I$3:$I$944=$AM61))) / SQRT(COUNTIFS(Ashtyn_working!$H$3:$H$944, $AL61, Ashtyn_working!$I$3:$I$944, $AM61)), "N/A")</f>
        <v>4.3462743732352376</v>
      </c>
    </row>
    <row r="62" spans="5:56" ht="16" x14ac:dyDescent="0.2">
      <c r="E62" s="282">
        <v>42571</v>
      </c>
      <c r="F62" s="177"/>
      <c r="G62" s="176">
        <v>27</v>
      </c>
      <c r="H62" s="176" t="s">
        <v>12457</v>
      </c>
      <c r="I62" s="176" t="s">
        <v>12422</v>
      </c>
      <c r="J62" s="176">
        <v>8.0129999999999999</v>
      </c>
      <c r="K62" s="176">
        <v>26.9</v>
      </c>
      <c r="L62" s="176">
        <v>8</v>
      </c>
      <c r="M62" s="176">
        <v>36.4</v>
      </c>
      <c r="N62" s="177"/>
      <c r="O62" s="177"/>
      <c r="P62" s="177"/>
      <c r="Q62" s="177"/>
      <c r="R62">
        <f t="shared" si="0"/>
        <v>8.0129999999999999</v>
      </c>
      <c r="T62">
        <f t="shared" si="1"/>
        <v>26.9</v>
      </c>
      <c r="V62">
        <f t="shared" si="2"/>
        <v>8</v>
      </c>
      <c r="X62">
        <f t="shared" si="3"/>
        <v>36.4</v>
      </c>
      <c r="Z62" s="176">
        <v>44.276000000000003</v>
      </c>
      <c r="AA62" s="177"/>
      <c r="AB62" s="177"/>
      <c r="AC62" s="177"/>
      <c r="AD62" s="177"/>
      <c r="AE62" s="177"/>
      <c r="AF62" s="177"/>
      <c r="AK62" s="176">
        <v>31</v>
      </c>
      <c r="AL62" s="176" t="s">
        <v>12457</v>
      </c>
      <c r="AM62" s="176" t="s">
        <v>16053</v>
      </c>
      <c r="AN62" s="176">
        <v>1.6999999999999999E-3</v>
      </c>
      <c r="AO62" s="219">
        <f>AVERAGEIFS(Ashtyn_working!R$3:R$944,Ashtyn_working!$H$3:$H$944,$AL62,Ashtyn_working!$I$3:$I$944,$AM62)</f>
        <v>7.9834297872340452</v>
      </c>
      <c r="AP62" s="219" cm="1">
        <f t="array" ref="AP62">IFERROR(_xlfn.STDEV.S(_xlfn._xlws.FILTER(Ashtyn_working!R$3:R$944, (Ashtyn_working!$H$3:$H$944=$AL62) * (Ashtyn_working!$I$3:$I$944=$AM62))) / SQRT(COUNTIFS(Ashtyn_working!$H$3:$H$944, $AL62, Ashtyn_working!$I$3:$I$944, $AM62)), "N/A")</f>
        <v>6.7630085040050313E-3</v>
      </c>
      <c r="AQ62" s="219">
        <f>AVERAGEIFS(Ashtyn_working!T$3:T$944,Ashtyn_working!$H$3:$H$944,$AL62,Ashtyn_working!$I$3:$I$944,$AM62)</f>
        <v>31.017021276595745</v>
      </c>
      <c r="AR62" s="219" cm="1">
        <f t="array" ref="AR62">IFERROR(_xlfn.STDEV.S(_xlfn._xlws.FILTER(Ashtyn_working!T$3:T$944, (Ashtyn_working!$H$3:$H$944=$AL62) * (Ashtyn_working!$I$3:$I$944=$AM62))) / SQRT(COUNTIFS(Ashtyn_working!$H$3:$H$944, $AL62, Ashtyn_working!$I$3:$I$944, $AM62)), "N/A")</f>
        <v>3.6135393144360678E-2</v>
      </c>
      <c r="AS62">
        <f>AVERAGEIFS(Ashtyn_working!V$3:V$944,Ashtyn_working!$H$3:$H$944,$AL62,Ashtyn_working!$I$3:$I$944,$AM62)</f>
        <v>7.0969680851063845</v>
      </c>
      <c r="AT62" cm="1">
        <f t="array" ref="AT62">IFERROR(_xlfn.STDEV.S(_xlfn._xlws.FILTER(Ashtyn_working!V$3:V$944, (Ashtyn_working!$H$3:$H$944=$AL62) * (Ashtyn_working!$I$3:$I$944=$AM62))) / SQRT(COUNTIFS(Ashtyn_working!$H$3:$H$944, $AL62, Ashtyn_working!$I$3:$I$944, $AM62)), "N/A")</f>
        <v>6.4631290086332657E-2</v>
      </c>
      <c r="AU62" s="219">
        <f>AVERAGEIFS(Ashtyn_working!X$3:X$944,Ashtyn_working!$H$3:$H$944,$AL62,Ashtyn_working!$I$3:$I$944,$AM62)</f>
        <v>36.541497326203185</v>
      </c>
      <c r="AV62" s="219" cm="1">
        <f t="array" ref="AV62">IFERROR(_xlfn.STDEV.S(_xlfn._xlws.FILTER(Ashtyn_working!X$3:X$944, (Ashtyn_working!$H$3:$H$944=$AL62) * (Ashtyn_working!$I$3:$I$944=$AM62))) / SQRT(COUNTIFS(Ashtyn_working!$H$3:$H$944, $AL62, Ashtyn_working!$I$3:$I$944, $AM62)), "N/A")</f>
        <v>6.7667909047037844E-2</v>
      </c>
      <c r="AW62" s="219">
        <f>AVERAGEIFS(Ashtyn_working!Z$3:Z$944,Ashtyn_working!$H$3:$H$944,$AL62,Ashtyn_working!$I$3:$I$944,$AM62)</f>
        <v>255.20605</v>
      </c>
      <c r="AX62" s="219" cm="1">
        <f t="array" ref="AX62">IFERROR(_xlfn.STDEV.S(_xlfn._xlws.FILTER(Ashtyn_working!Z$3:Z$944, (Ashtyn_working!$H$3:$H$944=$AL62) * (Ashtyn_working!$I$3:$I$944=$AM62))) / SQRT(COUNTIFS(Ashtyn_working!$H$3:$H$944, $AL62, Ashtyn_working!$I$3:$I$944, $AM62)), "N/A")</f>
        <v>8.7255566275914074</v>
      </c>
      <c r="AY62" s="219">
        <f>AVERAGEIFS(Ashtyn_working!AB$3:AB$944,Ashtyn_working!$H$3:$H$944,$AL62,Ashtyn_working!$I$3:$I$944,$AM62)</f>
        <v>2195.2441176470588</v>
      </c>
      <c r="AZ62" s="219" cm="1">
        <f t="array" ref="AZ62">IFERROR(_xlfn.STDEV.S(_xlfn._xlws.FILTER(Ashtyn_working!AB$3:AB$944, (Ashtyn_working!$H$3:$H$944=$AL62) * (Ashtyn_working!$I$3:$I$944=$AM62))) / SQRT(COUNTIFS(Ashtyn_working!$H$3:$H$944, $AL62, Ashtyn_working!$I$3:$I$944, $AM62)), "N/A")</f>
        <v>5.7649573429020533</v>
      </c>
      <c r="BA62" s="219">
        <f>AVERAGEIFS(Ashtyn_working!AE$3:AE$944,Ashtyn_working!$H$3:$H$944,$AL62,Ashtyn_working!$I$3:$I$944,$AM62)</f>
        <v>742.7538461538461</v>
      </c>
      <c r="BB62" s="219" cm="1">
        <f t="array" ref="BB62">IFERROR(_xlfn.STDEV.S(_xlfn._xlws.FILTER(Ashtyn_working!AE$3:AE$944, (Ashtyn_working!$H$3:$H$944=$AL62) * (Ashtyn_working!$I$3:$I$944=$AM62))) / SQRT(COUNTIFS(Ashtyn_working!$H$3:$H$944, $AL62, Ashtyn_working!$I$3:$I$944, $AM62)), "N/A")</f>
        <v>10.755452441835613</v>
      </c>
      <c r="BC62" s="219">
        <f>AVERAGEIFS(Ashtyn_working!AF$3:AF$944,Ashtyn_working!$H$3:$H$944,$AL62,Ashtyn_working!$I$3:$I$944,$AM62)</f>
        <v>1778.8692307692311</v>
      </c>
      <c r="BD62" s="219" cm="1">
        <f t="array" ref="BD62">IFERROR(_xlfn.STDEV.S(_xlfn._xlws.FILTER(Ashtyn_working!AF$3:AF$944, (Ashtyn_working!$H$3:$H$944=$AL62) * (Ashtyn_working!$I$3:$I$944=$AM62))) / SQRT(COUNTIFS(Ashtyn_working!$H$3:$H$944, $AL62, Ashtyn_working!$I$3:$I$944, $AM62)), "N/A")</f>
        <v>4.3462743732352376</v>
      </c>
    </row>
    <row r="63" spans="5:56" ht="16" x14ac:dyDescent="0.2">
      <c r="E63" s="282">
        <v>42572</v>
      </c>
      <c r="F63" s="177"/>
      <c r="G63" s="176">
        <v>31</v>
      </c>
      <c r="H63" s="176" t="s">
        <v>12457</v>
      </c>
      <c r="I63" s="176" t="s">
        <v>16050</v>
      </c>
      <c r="J63" s="176">
        <v>7.8710000000000004</v>
      </c>
      <c r="K63" s="176">
        <v>31.3</v>
      </c>
      <c r="L63" s="176">
        <v>6.16</v>
      </c>
      <c r="M63" s="176">
        <v>37.5</v>
      </c>
      <c r="N63" s="177"/>
      <c r="O63" s="177"/>
      <c r="P63" s="177"/>
      <c r="Q63" s="177"/>
      <c r="R63">
        <f t="shared" si="0"/>
        <v>7.8710000000000004</v>
      </c>
      <c r="T63">
        <f t="shared" si="1"/>
        <v>31.3</v>
      </c>
      <c r="V63">
        <f t="shared" si="2"/>
        <v>6.16</v>
      </c>
      <c r="X63">
        <f t="shared" si="3"/>
        <v>37.5</v>
      </c>
      <c r="Z63" s="176">
        <v>205.59</v>
      </c>
      <c r="AA63" s="177"/>
      <c r="AB63" s="177"/>
      <c r="AC63" s="177"/>
      <c r="AD63" s="177"/>
      <c r="AE63" s="177"/>
      <c r="AF63" s="177"/>
      <c r="AK63" s="176">
        <v>31</v>
      </c>
      <c r="AL63" s="176" t="s">
        <v>12457</v>
      </c>
      <c r="AM63" s="176" t="s">
        <v>16053</v>
      </c>
      <c r="AN63" s="176">
        <v>1.0399999999999999E-3</v>
      </c>
      <c r="AO63" s="219">
        <f>AVERAGEIFS(Ashtyn_working!R$3:R$944,Ashtyn_working!$H$3:$H$944,$AL63,Ashtyn_working!$I$3:$I$944,$AM63)</f>
        <v>7.9834297872340452</v>
      </c>
      <c r="AP63" s="219" cm="1">
        <f t="array" ref="AP63">IFERROR(_xlfn.STDEV.S(_xlfn._xlws.FILTER(Ashtyn_working!R$3:R$944, (Ashtyn_working!$H$3:$H$944=$AL63) * (Ashtyn_working!$I$3:$I$944=$AM63))) / SQRT(COUNTIFS(Ashtyn_working!$H$3:$H$944, $AL63, Ashtyn_working!$I$3:$I$944, $AM63)), "N/A")</f>
        <v>6.7630085040050313E-3</v>
      </c>
      <c r="AQ63" s="219">
        <f>AVERAGEIFS(Ashtyn_working!T$3:T$944,Ashtyn_working!$H$3:$H$944,$AL63,Ashtyn_working!$I$3:$I$944,$AM63)</f>
        <v>31.017021276595745</v>
      </c>
      <c r="AR63" s="219" cm="1">
        <f t="array" ref="AR63">IFERROR(_xlfn.STDEV.S(_xlfn._xlws.FILTER(Ashtyn_working!T$3:T$944, (Ashtyn_working!$H$3:$H$944=$AL63) * (Ashtyn_working!$I$3:$I$944=$AM63))) / SQRT(COUNTIFS(Ashtyn_working!$H$3:$H$944, $AL63, Ashtyn_working!$I$3:$I$944, $AM63)), "N/A")</f>
        <v>3.6135393144360678E-2</v>
      </c>
      <c r="AS63">
        <f>AVERAGEIFS(Ashtyn_working!V$3:V$944,Ashtyn_working!$H$3:$H$944,$AL63,Ashtyn_working!$I$3:$I$944,$AM63)</f>
        <v>7.0969680851063845</v>
      </c>
      <c r="AT63" cm="1">
        <f t="array" ref="AT63">IFERROR(_xlfn.STDEV.S(_xlfn._xlws.FILTER(Ashtyn_working!V$3:V$944, (Ashtyn_working!$H$3:$H$944=$AL63) * (Ashtyn_working!$I$3:$I$944=$AM63))) / SQRT(COUNTIFS(Ashtyn_working!$H$3:$H$944, $AL63, Ashtyn_working!$I$3:$I$944, $AM63)), "N/A")</f>
        <v>6.4631290086332657E-2</v>
      </c>
      <c r="AU63" s="219">
        <f>AVERAGEIFS(Ashtyn_working!X$3:X$944,Ashtyn_working!$H$3:$H$944,$AL63,Ashtyn_working!$I$3:$I$944,$AM63)</f>
        <v>36.541497326203185</v>
      </c>
      <c r="AV63" s="219" cm="1">
        <f t="array" ref="AV63">IFERROR(_xlfn.STDEV.S(_xlfn._xlws.FILTER(Ashtyn_working!X$3:X$944, (Ashtyn_working!$H$3:$H$944=$AL63) * (Ashtyn_working!$I$3:$I$944=$AM63))) / SQRT(COUNTIFS(Ashtyn_working!$H$3:$H$944, $AL63, Ashtyn_working!$I$3:$I$944, $AM63)), "N/A")</f>
        <v>6.7667909047037844E-2</v>
      </c>
      <c r="AW63" s="219">
        <f>AVERAGEIFS(Ashtyn_working!Z$3:Z$944,Ashtyn_working!$H$3:$H$944,$AL63,Ashtyn_working!$I$3:$I$944,$AM63)</f>
        <v>255.20605</v>
      </c>
      <c r="AX63" s="219" cm="1">
        <f t="array" ref="AX63">IFERROR(_xlfn.STDEV.S(_xlfn._xlws.FILTER(Ashtyn_working!Z$3:Z$944, (Ashtyn_working!$H$3:$H$944=$AL63) * (Ashtyn_working!$I$3:$I$944=$AM63))) / SQRT(COUNTIFS(Ashtyn_working!$H$3:$H$944, $AL63, Ashtyn_working!$I$3:$I$944, $AM63)), "N/A")</f>
        <v>8.7255566275914074</v>
      </c>
      <c r="AY63" s="219">
        <f>AVERAGEIFS(Ashtyn_working!AB$3:AB$944,Ashtyn_working!$H$3:$H$944,$AL63,Ashtyn_working!$I$3:$I$944,$AM63)</f>
        <v>2195.2441176470588</v>
      </c>
      <c r="AZ63" s="219" cm="1">
        <f t="array" ref="AZ63">IFERROR(_xlfn.STDEV.S(_xlfn._xlws.FILTER(Ashtyn_working!AB$3:AB$944, (Ashtyn_working!$H$3:$H$944=$AL63) * (Ashtyn_working!$I$3:$I$944=$AM63))) / SQRT(COUNTIFS(Ashtyn_working!$H$3:$H$944, $AL63, Ashtyn_working!$I$3:$I$944, $AM63)), "N/A")</f>
        <v>5.7649573429020533</v>
      </c>
      <c r="BA63" s="219">
        <f>AVERAGEIFS(Ashtyn_working!AE$3:AE$944,Ashtyn_working!$H$3:$H$944,$AL63,Ashtyn_working!$I$3:$I$944,$AM63)</f>
        <v>742.7538461538461</v>
      </c>
      <c r="BB63" s="219" cm="1">
        <f t="array" ref="BB63">IFERROR(_xlfn.STDEV.S(_xlfn._xlws.FILTER(Ashtyn_working!AE$3:AE$944, (Ashtyn_working!$H$3:$H$944=$AL63) * (Ashtyn_working!$I$3:$I$944=$AM63))) / SQRT(COUNTIFS(Ashtyn_working!$H$3:$H$944, $AL63, Ashtyn_working!$I$3:$I$944, $AM63)), "N/A")</f>
        <v>10.755452441835613</v>
      </c>
      <c r="BC63" s="219">
        <f>AVERAGEIFS(Ashtyn_working!AF$3:AF$944,Ashtyn_working!$H$3:$H$944,$AL63,Ashtyn_working!$I$3:$I$944,$AM63)</f>
        <v>1778.8692307692311</v>
      </c>
      <c r="BD63" s="219" cm="1">
        <f t="array" ref="BD63">IFERROR(_xlfn.STDEV.S(_xlfn._xlws.FILTER(Ashtyn_working!AF$3:AF$944, (Ashtyn_working!$H$3:$H$944=$AL63) * (Ashtyn_working!$I$3:$I$944=$AM63))) / SQRT(COUNTIFS(Ashtyn_working!$H$3:$H$944, $AL63, Ashtyn_working!$I$3:$I$944, $AM63)), "N/A")</f>
        <v>4.3462743732352376</v>
      </c>
    </row>
    <row r="64" spans="5:56" ht="16" x14ac:dyDescent="0.2">
      <c r="E64" s="282">
        <v>42572</v>
      </c>
      <c r="F64" s="177"/>
      <c r="G64" s="176">
        <v>31</v>
      </c>
      <c r="H64" s="176" t="s">
        <v>16051</v>
      </c>
      <c r="I64" s="176" t="s">
        <v>12804</v>
      </c>
      <c r="J64" s="176">
        <v>7.61</v>
      </c>
      <c r="K64" s="176">
        <v>31.5</v>
      </c>
      <c r="L64" s="176">
        <v>6.32</v>
      </c>
      <c r="M64" s="176">
        <v>37.299999999999997</v>
      </c>
      <c r="N64" s="177"/>
      <c r="O64" s="177"/>
      <c r="P64" s="177"/>
      <c r="Q64" s="177"/>
      <c r="R64">
        <f t="shared" si="0"/>
        <v>7.61</v>
      </c>
      <c r="T64">
        <f t="shared" si="1"/>
        <v>31.5</v>
      </c>
      <c r="V64">
        <f t="shared" si="2"/>
        <v>6.32</v>
      </c>
      <c r="X64">
        <f t="shared" si="3"/>
        <v>37.299999999999997</v>
      </c>
      <c r="Z64" s="177"/>
      <c r="AA64" s="177"/>
      <c r="AB64" s="177"/>
      <c r="AC64" s="177"/>
      <c r="AD64" s="177"/>
      <c r="AE64" s="177"/>
      <c r="AF64" s="177"/>
      <c r="AK64" s="176">
        <v>31</v>
      </c>
      <c r="AL64" s="176" t="s">
        <v>12457</v>
      </c>
      <c r="AM64" s="176" t="s">
        <v>16053</v>
      </c>
      <c r="AN64" s="176">
        <v>8.9499999999999996E-3</v>
      </c>
      <c r="AO64" s="219">
        <f>AVERAGEIFS(Ashtyn_working!R$3:R$944,Ashtyn_working!$H$3:$H$944,$AL64,Ashtyn_working!$I$3:$I$944,$AM64)</f>
        <v>7.9834297872340452</v>
      </c>
      <c r="AP64" s="219" cm="1">
        <f t="array" ref="AP64">IFERROR(_xlfn.STDEV.S(_xlfn._xlws.FILTER(Ashtyn_working!R$3:R$944, (Ashtyn_working!$H$3:$H$944=$AL64) * (Ashtyn_working!$I$3:$I$944=$AM64))) / SQRT(COUNTIFS(Ashtyn_working!$H$3:$H$944, $AL64, Ashtyn_working!$I$3:$I$944, $AM64)), "N/A")</f>
        <v>6.7630085040050313E-3</v>
      </c>
      <c r="AQ64" s="219">
        <f>AVERAGEIFS(Ashtyn_working!T$3:T$944,Ashtyn_working!$H$3:$H$944,$AL64,Ashtyn_working!$I$3:$I$944,$AM64)</f>
        <v>31.017021276595745</v>
      </c>
      <c r="AR64" s="219" cm="1">
        <f t="array" ref="AR64">IFERROR(_xlfn.STDEV.S(_xlfn._xlws.FILTER(Ashtyn_working!T$3:T$944, (Ashtyn_working!$H$3:$H$944=$AL64) * (Ashtyn_working!$I$3:$I$944=$AM64))) / SQRT(COUNTIFS(Ashtyn_working!$H$3:$H$944, $AL64, Ashtyn_working!$I$3:$I$944, $AM64)), "N/A")</f>
        <v>3.6135393144360678E-2</v>
      </c>
      <c r="AS64">
        <f>AVERAGEIFS(Ashtyn_working!V$3:V$944,Ashtyn_working!$H$3:$H$944,$AL64,Ashtyn_working!$I$3:$I$944,$AM64)</f>
        <v>7.0969680851063845</v>
      </c>
      <c r="AT64" cm="1">
        <f t="array" ref="AT64">IFERROR(_xlfn.STDEV.S(_xlfn._xlws.FILTER(Ashtyn_working!V$3:V$944, (Ashtyn_working!$H$3:$H$944=$AL64) * (Ashtyn_working!$I$3:$I$944=$AM64))) / SQRT(COUNTIFS(Ashtyn_working!$H$3:$H$944, $AL64, Ashtyn_working!$I$3:$I$944, $AM64)), "N/A")</f>
        <v>6.4631290086332657E-2</v>
      </c>
      <c r="AU64" s="219">
        <f>AVERAGEIFS(Ashtyn_working!X$3:X$944,Ashtyn_working!$H$3:$H$944,$AL64,Ashtyn_working!$I$3:$I$944,$AM64)</f>
        <v>36.541497326203185</v>
      </c>
      <c r="AV64" s="219" cm="1">
        <f t="array" ref="AV64">IFERROR(_xlfn.STDEV.S(_xlfn._xlws.FILTER(Ashtyn_working!X$3:X$944, (Ashtyn_working!$H$3:$H$944=$AL64) * (Ashtyn_working!$I$3:$I$944=$AM64))) / SQRT(COUNTIFS(Ashtyn_working!$H$3:$H$944, $AL64, Ashtyn_working!$I$3:$I$944, $AM64)), "N/A")</f>
        <v>6.7667909047037844E-2</v>
      </c>
      <c r="AW64" s="219">
        <f>AVERAGEIFS(Ashtyn_working!Z$3:Z$944,Ashtyn_working!$H$3:$H$944,$AL64,Ashtyn_working!$I$3:$I$944,$AM64)</f>
        <v>255.20605</v>
      </c>
      <c r="AX64" s="219" cm="1">
        <f t="array" ref="AX64">IFERROR(_xlfn.STDEV.S(_xlfn._xlws.FILTER(Ashtyn_working!Z$3:Z$944, (Ashtyn_working!$H$3:$H$944=$AL64) * (Ashtyn_working!$I$3:$I$944=$AM64))) / SQRT(COUNTIFS(Ashtyn_working!$H$3:$H$944, $AL64, Ashtyn_working!$I$3:$I$944, $AM64)), "N/A")</f>
        <v>8.7255566275914074</v>
      </c>
      <c r="AY64" s="219">
        <f>AVERAGEIFS(Ashtyn_working!AB$3:AB$944,Ashtyn_working!$H$3:$H$944,$AL64,Ashtyn_working!$I$3:$I$944,$AM64)</f>
        <v>2195.2441176470588</v>
      </c>
      <c r="AZ64" s="219" cm="1">
        <f t="array" ref="AZ64">IFERROR(_xlfn.STDEV.S(_xlfn._xlws.FILTER(Ashtyn_working!AB$3:AB$944, (Ashtyn_working!$H$3:$H$944=$AL64) * (Ashtyn_working!$I$3:$I$944=$AM64))) / SQRT(COUNTIFS(Ashtyn_working!$H$3:$H$944, $AL64, Ashtyn_working!$I$3:$I$944, $AM64)), "N/A")</f>
        <v>5.7649573429020533</v>
      </c>
      <c r="BA64" s="219">
        <f>AVERAGEIFS(Ashtyn_working!AE$3:AE$944,Ashtyn_working!$H$3:$H$944,$AL64,Ashtyn_working!$I$3:$I$944,$AM64)</f>
        <v>742.7538461538461</v>
      </c>
      <c r="BB64" s="219" cm="1">
        <f t="array" ref="BB64">IFERROR(_xlfn.STDEV.S(_xlfn._xlws.FILTER(Ashtyn_working!AE$3:AE$944, (Ashtyn_working!$H$3:$H$944=$AL64) * (Ashtyn_working!$I$3:$I$944=$AM64))) / SQRT(COUNTIFS(Ashtyn_working!$H$3:$H$944, $AL64, Ashtyn_working!$I$3:$I$944, $AM64)), "N/A")</f>
        <v>10.755452441835613</v>
      </c>
      <c r="BC64" s="219">
        <f>AVERAGEIFS(Ashtyn_working!AF$3:AF$944,Ashtyn_working!$H$3:$H$944,$AL64,Ashtyn_working!$I$3:$I$944,$AM64)</f>
        <v>1778.8692307692311</v>
      </c>
      <c r="BD64" s="219" cm="1">
        <f t="array" ref="BD64">IFERROR(_xlfn.STDEV.S(_xlfn._xlws.FILTER(Ashtyn_working!AF$3:AF$944, (Ashtyn_working!$H$3:$H$944=$AL64) * (Ashtyn_working!$I$3:$I$944=$AM64))) / SQRT(COUNTIFS(Ashtyn_working!$H$3:$H$944, $AL64, Ashtyn_working!$I$3:$I$944, $AM64)), "N/A")</f>
        <v>4.3462743732352376</v>
      </c>
    </row>
    <row r="65" spans="5:56" ht="16" x14ac:dyDescent="0.2">
      <c r="E65" s="282">
        <v>42572</v>
      </c>
      <c r="F65" s="177"/>
      <c r="G65" s="176">
        <v>31</v>
      </c>
      <c r="H65" s="176" t="s">
        <v>12457</v>
      </c>
      <c r="I65" s="176" t="s">
        <v>16050</v>
      </c>
      <c r="J65" s="176">
        <v>7.87</v>
      </c>
      <c r="K65" s="176">
        <v>31.3</v>
      </c>
      <c r="L65" s="176">
        <v>5.72</v>
      </c>
      <c r="M65" s="176">
        <v>37.6</v>
      </c>
      <c r="N65" s="177"/>
      <c r="O65" s="177"/>
      <c r="P65" s="177"/>
      <c r="Q65" s="177"/>
      <c r="R65">
        <f t="shared" si="0"/>
        <v>7.87</v>
      </c>
      <c r="T65">
        <f t="shared" si="1"/>
        <v>31.3</v>
      </c>
      <c r="V65">
        <f t="shared" si="2"/>
        <v>5.72</v>
      </c>
      <c r="X65">
        <f t="shared" si="3"/>
        <v>37.6</v>
      </c>
      <c r="Z65" s="177"/>
      <c r="AA65" s="177"/>
      <c r="AB65" s="177"/>
      <c r="AC65" s="177"/>
      <c r="AD65" s="177"/>
      <c r="AE65" s="177"/>
      <c r="AF65" s="177"/>
      <c r="AK65" s="176">
        <v>31</v>
      </c>
      <c r="AL65" s="176" t="s">
        <v>16051</v>
      </c>
      <c r="AM65" s="176" t="s">
        <v>12804</v>
      </c>
      <c r="AN65" s="176">
        <v>1.3699999999999999E-3</v>
      </c>
      <c r="AO65" s="219">
        <f>AVERAGEIFS(Ashtyn_working!R$3:R$944,Ashtyn_working!$H$3:$H$944,$AL65,Ashtyn_working!$I$3:$I$944,$AM65)</f>
        <v>7.6752553191489339</v>
      </c>
      <c r="AP65" s="219" cm="1">
        <f t="array" ref="AP65">IFERROR(_xlfn.STDEV.S(_xlfn._xlws.FILTER(Ashtyn_working!R$3:R$944, (Ashtyn_working!$H$3:$H$944=$AL65) * (Ashtyn_working!$I$3:$I$944=$AM65))) / SQRT(COUNTIFS(Ashtyn_working!$H$3:$H$944, $AL65, Ashtyn_working!$I$3:$I$944, $AM65)), "N/A")</f>
        <v>5.76248169834097E-3</v>
      </c>
      <c r="AQ65" s="219">
        <f>AVERAGEIFS(Ashtyn_working!T$3:T$944,Ashtyn_working!$H$3:$H$944,$AL65,Ashtyn_working!$I$3:$I$944,$AM65)</f>
        <v>31.141702127659567</v>
      </c>
      <c r="AR65" s="219" cm="1">
        <f t="array" ref="AR65">IFERROR(_xlfn.STDEV.S(_xlfn._xlws.FILTER(Ashtyn_working!T$3:T$944, (Ashtyn_working!$H$3:$H$944=$AL65) * (Ashtyn_working!$I$3:$I$944=$AM65))) / SQRT(COUNTIFS(Ashtyn_working!$H$3:$H$944, $AL65, Ashtyn_working!$I$3:$I$944, $AM65)), "N/A")</f>
        <v>3.5410285622378794E-2</v>
      </c>
      <c r="AS65">
        <f>AVERAGEIFS(Ashtyn_working!V$3:V$944,Ashtyn_working!$H$3:$H$944,$AL65,Ashtyn_working!$I$3:$I$944,$AM65)</f>
        <v>6.8229437229437275</v>
      </c>
      <c r="AT65" cm="1">
        <f t="array" ref="AT65">IFERROR(_xlfn.STDEV.S(_xlfn._xlws.FILTER(Ashtyn_working!V$3:V$944, (Ashtyn_working!$H$3:$H$944=$AL65) * (Ashtyn_working!$I$3:$I$944=$AM65))) / SQRT(COUNTIFS(Ashtyn_working!$H$3:$H$944, $AL65, Ashtyn_working!$I$3:$I$944, $AM65)), "N/A")</f>
        <v>5.1473747522076181E-2</v>
      </c>
      <c r="AU65" s="219">
        <f>AVERAGEIFS(Ashtyn_working!X$3:X$944,Ashtyn_working!$H$3:$H$944,$AL65,Ashtyn_working!$I$3:$I$944,$AM65)</f>
        <v>36.383333333333361</v>
      </c>
      <c r="AV65" s="219" cm="1">
        <f t="array" ref="AV65">IFERROR(_xlfn.STDEV.S(_xlfn._xlws.FILTER(Ashtyn_working!X$3:X$944, (Ashtyn_working!$H$3:$H$944=$AL65) * (Ashtyn_working!$I$3:$I$944=$AM65))) / SQRT(COUNTIFS(Ashtyn_working!$H$3:$H$944, $AL65, Ashtyn_working!$I$3:$I$944, $AM65)), "N/A")</f>
        <v>5.6242979655051165E-2</v>
      </c>
      <c r="AW65" s="219"/>
      <c r="AX65" s="219"/>
      <c r="AY65" s="219">
        <f>AVERAGEIFS(Ashtyn_working!AB$3:AB$944,Ashtyn_working!$H$3:$H$944,$AL65,Ashtyn_working!$I$3:$I$944,$AM65)</f>
        <v>2190.6303125000004</v>
      </c>
      <c r="AZ65" s="219" cm="1">
        <f t="array" ref="AZ65">IFERROR(_xlfn.STDEV.S(_xlfn._xlws.FILTER(Ashtyn_working!AB$3:AB$944, (Ashtyn_working!$H$3:$H$944=$AL65) * (Ashtyn_working!$I$3:$I$944=$AM65))) / SQRT(COUNTIFS(Ashtyn_working!$H$3:$H$944, $AL65, Ashtyn_working!$I$3:$I$944, $AM65)), "N/A")</f>
        <v>4.3171502297163267</v>
      </c>
      <c r="BA65" s="219">
        <f>AVERAGEIFS(Ashtyn_working!AE$3:AE$944,Ashtyn_working!$H$3:$H$944,$AL65,Ashtyn_working!$I$3:$I$944,$AM65)</f>
        <v>1412.2333333333333</v>
      </c>
      <c r="BB65" s="219" cm="1">
        <f t="array" ref="BB65">IFERROR(_xlfn.STDEV.S(_xlfn._xlws.FILTER(Ashtyn_working!AE$3:AE$944, (Ashtyn_working!$H$3:$H$944=$AL65) * (Ashtyn_working!$I$3:$I$944=$AM65))) / SQRT(COUNTIFS(Ashtyn_working!$H$3:$H$944, $AL65, Ashtyn_working!$I$3:$I$944, $AM65)), "N/A")</f>
        <v>22.619214827942717</v>
      </c>
      <c r="BC65" s="219">
        <f>AVERAGEIFS(Ashtyn_working!AF$3:AF$944,Ashtyn_working!$H$3:$H$944,$AL65,Ashtyn_working!$I$3:$I$944,$AM65)</f>
        <v>1939.8733333333334</v>
      </c>
      <c r="BD65" s="219" cm="1">
        <f t="array" ref="BD65">IFERROR(_xlfn.STDEV.S(_xlfn._xlws.FILTER(Ashtyn_working!AF$3:AF$944, (Ashtyn_working!$H$3:$H$944=$AL65) * (Ashtyn_working!$I$3:$I$944=$AM65))) / SQRT(COUNTIFS(Ashtyn_working!$H$3:$H$944, $AL65, Ashtyn_working!$I$3:$I$944, $AM65)), "N/A")</f>
        <v>4.1537674455721065</v>
      </c>
    </row>
    <row r="66" spans="5:56" ht="16" x14ac:dyDescent="0.2">
      <c r="E66" s="282">
        <v>42572</v>
      </c>
      <c r="F66" s="177"/>
      <c r="G66" s="176">
        <v>31</v>
      </c>
      <c r="H66" s="176" t="s">
        <v>12457</v>
      </c>
      <c r="I66" s="176" t="s">
        <v>16050</v>
      </c>
      <c r="J66" s="176">
        <v>7.88</v>
      </c>
      <c r="K66" s="176">
        <v>31.2</v>
      </c>
      <c r="L66" s="176">
        <v>6.3</v>
      </c>
      <c r="M66" s="176">
        <v>37.6</v>
      </c>
      <c r="N66" s="177"/>
      <c r="O66" s="177"/>
      <c r="P66" s="177"/>
      <c r="Q66" s="177"/>
      <c r="R66">
        <f t="shared" si="0"/>
        <v>7.88</v>
      </c>
      <c r="T66">
        <f t="shared" si="1"/>
        <v>31.2</v>
      </c>
      <c r="V66">
        <f t="shared" si="2"/>
        <v>6.3</v>
      </c>
      <c r="X66">
        <f t="shared" si="3"/>
        <v>37.6</v>
      </c>
      <c r="Z66" s="177"/>
      <c r="AA66" s="177"/>
      <c r="AB66" s="177"/>
      <c r="AC66" s="177"/>
      <c r="AD66" s="177"/>
      <c r="AE66" s="177"/>
      <c r="AF66" s="177"/>
      <c r="AK66" s="176">
        <v>31</v>
      </c>
      <c r="AL66" s="176" t="s">
        <v>16051</v>
      </c>
      <c r="AM66" s="176" t="s">
        <v>12804</v>
      </c>
      <c r="AN66" s="176">
        <v>7.5000000000000002E-4</v>
      </c>
      <c r="AO66" s="219">
        <f>AVERAGEIFS(Ashtyn_working!R$3:R$944,Ashtyn_working!$H$3:$H$944,$AL66,Ashtyn_working!$I$3:$I$944,$AM66)</f>
        <v>7.6752553191489339</v>
      </c>
      <c r="AP66" s="219" cm="1">
        <f t="array" ref="AP66">IFERROR(_xlfn.STDEV.S(_xlfn._xlws.FILTER(Ashtyn_working!R$3:R$944, (Ashtyn_working!$H$3:$H$944=$AL66) * (Ashtyn_working!$I$3:$I$944=$AM66))) / SQRT(COUNTIFS(Ashtyn_working!$H$3:$H$944, $AL66, Ashtyn_working!$I$3:$I$944, $AM66)), "N/A")</f>
        <v>5.76248169834097E-3</v>
      </c>
      <c r="AQ66" s="219">
        <f>AVERAGEIFS(Ashtyn_working!T$3:T$944,Ashtyn_working!$H$3:$H$944,$AL66,Ashtyn_working!$I$3:$I$944,$AM66)</f>
        <v>31.141702127659567</v>
      </c>
      <c r="AR66" s="219" cm="1">
        <f t="array" ref="AR66">IFERROR(_xlfn.STDEV.S(_xlfn._xlws.FILTER(Ashtyn_working!T$3:T$944, (Ashtyn_working!$H$3:$H$944=$AL66) * (Ashtyn_working!$I$3:$I$944=$AM66))) / SQRT(COUNTIFS(Ashtyn_working!$H$3:$H$944, $AL66, Ashtyn_working!$I$3:$I$944, $AM66)), "N/A")</f>
        <v>3.5410285622378794E-2</v>
      </c>
      <c r="AS66">
        <f>AVERAGEIFS(Ashtyn_working!V$3:V$944,Ashtyn_working!$H$3:$H$944,$AL66,Ashtyn_working!$I$3:$I$944,$AM66)</f>
        <v>6.8229437229437275</v>
      </c>
      <c r="AT66" cm="1">
        <f t="array" ref="AT66">IFERROR(_xlfn.STDEV.S(_xlfn._xlws.FILTER(Ashtyn_working!V$3:V$944, (Ashtyn_working!$H$3:$H$944=$AL66) * (Ashtyn_working!$I$3:$I$944=$AM66))) / SQRT(COUNTIFS(Ashtyn_working!$H$3:$H$944, $AL66, Ashtyn_working!$I$3:$I$944, $AM66)), "N/A")</f>
        <v>5.1473747522076181E-2</v>
      </c>
      <c r="AU66" s="219">
        <f>AVERAGEIFS(Ashtyn_working!X$3:X$944,Ashtyn_working!$H$3:$H$944,$AL66,Ashtyn_working!$I$3:$I$944,$AM66)</f>
        <v>36.383333333333361</v>
      </c>
      <c r="AV66" s="219" cm="1">
        <f t="array" ref="AV66">IFERROR(_xlfn.STDEV.S(_xlfn._xlws.FILTER(Ashtyn_working!X$3:X$944, (Ashtyn_working!$H$3:$H$944=$AL66) * (Ashtyn_working!$I$3:$I$944=$AM66))) / SQRT(COUNTIFS(Ashtyn_working!$H$3:$H$944, $AL66, Ashtyn_working!$I$3:$I$944, $AM66)), "N/A")</f>
        <v>5.6242979655051165E-2</v>
      </c>
      <c r="AW66" s="219"/>
      <c r="AX66" s="219"/>
      <c r="AY66" s="219">
        <f>AVERAGEIFS(Ashtyn_working!AB$3:AB$944,Ashtyn_working!$H$3:$H$944,$AL66,Ashtyn_working!$I$3:$I$944,$AM66)</f>
        <v>2190.6303125000004</v>
      </c>
      <c r="AZ66" s="219" cm="1">
        <f t="array" ref="AZ66">IFERROR(_xlfn.STDEV.S(_xlfn._xlws.FILTER(Ashtyn_working!AB$3:AB$944, (Ashtyn_working!$H$3:$H$944=$AL66) * (Ashtyn_working!$I$3:$I$944=$AM66))) / SQRT(COUNTIFS(Ashtyn_working!$H$3:$H$944, $AL66, Ashtyn_working!$I$3:$I$944, $AM66)), "N/A")</f>
        <v>4.3171502297163267</v>
      </c>
      <c r="BA66" s="219">
        <f>AVERAGEIFS(Ashtyn_working!AE$3:AE$944,Ashtyn_working!$H$3:$H$944,$AL66,Ashtyn_working!$I$3:$I$944,$AM66)</f>
        <v>1412.2333333333333</v>
      </c>
      <c r="BB66" s="219" cm="1">
        <f t="array" ref="BB66">IFERROR(_xlfn.STDEV.S(_xlfn._xlws.FILTER(Ashtyn_working!AE$3:AE$944, (Ashtyn_working!$H$3:$H$944=$AL66) * (Ashtyn_working!$I$3:$I$944=$AM66))) / SQRT(COUNTIFS(Ashtyn_working!$H$3:$H$944, $AL66, Ashtyn_working!$I$3:$I$944, $AM66)), "N/A")</f>
        <v>22.619214827942717</v>
      </c>
      <c r="BC66" s="219">
        <f>AVERAGEIFS(Ashtyn_working!AF$3:AF$944,Ashtyn_working!$H$3:$H$944,$AL66,Ashtyn_working!$I$3:$I$944,$AM66)</f>
        <v>1939.8733333333334</v>
      </c>
      <c r="BD66" s="219" cm="1">
        <f t="array" ref="BD66">IFERROR(_xlfn.STDEV.S(_xlfn._xlws.FILTER(Ashtyn_working!AF$3:AF$944, (Ashtyn_working!$H$3:$H$944=$AL66) * (Ashtyn_working!$I$3:$I$944=$AM66))) / SQRT(COUNTIFS(Ashtyn_working!$H$3:$H$944, $AL66, Ashtyn_working!$I$3:$I$944, $AM66)), "N/A")</f>
        <v>4.1537674455721065</v>
      </c>
    </row>
    <row r="67" spans="5:56" ht="16" x14ac:dyDescent="0.2">
      <c r="E67" s="282">
        <v>42572</v>
      </c>
      <c r="F67" s="177"/>
      <c r="G67" s="176">
        <v>31</v>
      </c>
      <c r="H67" s="176" t="s">
        <v>12457</v>
      </c>
      <c r="I67" s="176" t="s">
        <v>16050</v>
      </c>
      <c r="J67" s="176">
        <v>7.8789999999999996</v>
      </c>
      <c r="K67" s="176">
        <v>31.2</v>
      </c>
      <c r="L67" s="176">
        <v>6.07</v>
      </c>
      <c r="M67" s="176">
        <v>37.6</v>
      </c>
      <c r="N67" s="177"/>
      <c r="O67" s="177"/>
      <c r="P67" s="177"/>
      <c r="Q67" s="177"/>
      <c r="R67">
        <f t="shared" si="0"/>
        <v>7.8789999999999996</v>
      </c>
      <c r="T67">
        <f t="shared" si="1"/>
        <v>31.2</v>
      </c>
      <c r="V67">
        <f t="shared" si="2"/>
        <v>6.07</v>
      </c>
      <c r="X67">
        <f t="shared" si="3"/>
        <v>37.6</v>
      </c>
      <c r="Z67" s="176">
        <v>202.99</v>
      </c>
      <c r="AA67" s="177"/>
      <c r="AB67" s="177"/>
      <c r="AC67" s="177"/>
      <c r="AD67" s="177"/>
      <c r="AE67" s="177"/>
      <c r="AF67" s="177"/>
      <c r="AK67" s="176">
        <v>31</v>
      </c>
      <c r="AL67" s="176" t="s">
        <v>16051</v>
      </c>
      <c r="AM67" s="176" t="s">
        <v>12804</v>
      </c>
      <c r="AN67" s="176">
        <v>8.4999999999999995E-4</v>
      </c>
      <c r="AO67" s="219">
        <f>AVERAGEIFS(Ashtyn_working!R$3:R$944,Ashtyn_working!$H$3:$H$944,$AL67,Ashtyn_working!$I$3:$I$944,$AM67)</f>
        <v>7.6752553191489339</v>
      </c>
      <c r="AP67" s="219" cm="1">
        <f t="array" ref="AP67">IFERROR(_xlfn.STDEV.S(_xlfn._xlws.FILTER(Ashtyn_working!R$3:R$944, (Ashtyn_working!$H$3:$H$944=$AL67) * (Ashtyn_working!$I$3:$I$944=$AM67))) / SQRT(COUNTIFS(Ashtyn_working!$H$3:$H$944, $AL67, Ashtyn_working!$I$3:$I$944, $AM67)), "N/A")</f>
        <v>5.76248169834097E-3</v>
      </c>
      <c r="AQ67" s="219">
        <f>AVERAGEIFS(Ashtyn_working!T$3:T$944,Ashtyn_working!$H$3:$H$944,$AL67,Ashtyn_working!$I$3:$I$944,$AM67)</f>
        <v>31.141702127659567</v>
      </c>
      <c r="AR67" s="219" cm="1">
        <f t="array" ref="AR67">IFERROR(_xlfn.STDEV.S(_xlfn._xlws.FILTER(Ashtyn_working!T$3:T$944, (Ashtyn_working!$H$3:$H$944=$AL67) * (Ashtyn_working!$I$3:$I$944=$AM67))) / SQRT(COUNTIFS(Ashtyn_working!$H$3:$H$944, $AL67, Ashtyn_working!$I$3:$I$944, $AM67)), "N/A")</f>
        <v>3.5410285622378794E-2</v>
      </c>
      <c r="AS67">
        <f>AVERAGEIFS(Ashtyn_working!V$3:V$944,Ashtyn_working!$H$3:$H$944,$AL67,Ashtyn_working!$I$3:$I$944,$AM67)</f>
        <v>6.8229437229437275</v>
      </c>
      <c r="AT67" cm="1">
        <f t="array" ref="AT67">IFERROR(_xlfn.STDEV.S(_xlfn._xlws.FILTER(Ashtyn_working!V$3:V$944, (Ashtyn_working!$H$3:$H$944=$AL67) * (Ashtyn_working!$I$3:$I$944=$AM67))) / SQRT(COUNTIFS(Ashtyn_working!$H$3:$H$944, $AL67, Ashtyn_working!$I$3:$I$944, $AM67)), "N/A")</f>
        <v>5.1473747522076181E-2</v>
      </c>
      <c r="AU67" s="219">
        <f>AVERAGEIFS(Ashtyn_working!X$3:X$944,Ashtyn_working!$H$3:$H$944,$AL67,Ashtyn_working!$I$3:$I$944,$AM67)</f>
        <v>36.383333333333361</v>
      </c>
      <c r="AV67" s="219" cm="1">
        <f t="array" ref="AV67">IFERROR(_xlfn.STDEV.S(_xlfn._xlws.FILTER(Ashtyn_working!X$3:X$944, (Ashtyn_working!$H$3:$H$944=$AL67) * (Ashtyn_working!$I$3:$I$944=$AM67))) / SQRT(COUNTIFS(Ashtyn_working!$H$3:$H$944, $AL67, Ashtyn_working!$I$3:$I$944, $AM67)), "N/A")</f>
        <v>5.6242979655051165E-2</v>
      </c>
      <c r="AW67" s="219"/>
      <c r="AX67" s="219"/>
      <c r="AY67" s="219">
        <f>AVERAGEIFS(Ashtyn_working!AB$3:AB$944,Ashtyn_working!$H$3:$H$944,$AL67,Ashtyn_working!$I$3:$I$944,$AM67)</f>
        <v>2190.6303125000004</v>
      </c>
      <c r="AZ67" s="219" cm="1">
        <f t="array" ref="AZ67">IFERROR(_xlfn.STDEV.S(_xlfn._xlws.FILTER(Ashtyn_working!AB$3:AB$944, (Ashtyn_working!$H$3:$H$944=$AL67) * (Ashtyn_working!$I$3:$I$944=$AM67))) / SQRT(COUNTIFS(Ashtyn_working!$H$3:$H$944, $AL67, Ashtyn_working!$I$3:$I$944, $AM67)), "N/A")</f>
        <v>4.3171502297163267</v>
      </c>
      <c r="BA67" s="219">
        <f>AVERAGEIFS(Ashtyn_working!AE$3:AE$944,Ashtyn_working!$H$3:$H$944,$AL67,Ashtyn_working!$I$3:$I$944,$AM67)</f>
        <v>1412.2333333333333</v>
      </c>
      <c r="BB67" s="219" cm="1">
        <f t="array" ref="BB67">IFERROR(_xlfn.STDEV.S(_xlfn._xlws.FILTER(Ashtyn_working!AE$3:AE$944, (Ashtyn_working!$H$3:$H$944=$AL67) * (Ashtyn_working!$I$3:$I$944=$AM67))) / SQRT(COUNTIFS(Ashtyn_working!$H$3:$H$944, $AL67, Ashtyn_working!$I$3:$I$944, $AM67)), "N/A")</f>
        <v>22.619214827942717</v>
      </c>
      <c r="BC67" s="219">
        <f>AVERAGEIFS(Ashtyn_working!AF$3:AF$944,Ashtyn_working!$H$3:$H$944,$AL67,Ashtyn_working!$I$3:$I$944,$AM67)</f>
        <v>1939.8733333333334</v>
      </c>
      <c r="BD67" s="219" cm="1">
        <f t="array" ref="BD67">IFERROR(_xlfn.STDEV.S(_xlfn._xlws.FILTER(Ashtyn_working!AF$3:AF$944, (Ashtyn_working!$H$3:$H$944=$AL67) * (Ashtyn_working!$I$3:$I$944=$AM67))) / SQRT(COUNTIFS(Ashtyn_working!$H$3:$H$944, $AL67, Ashtyn_working!$I$3:$I$944, $AM67)), "N/A")</f>
        <v>4.1537674455721065</v>
      </c>
    </row>
    <row r="68" spans="5:56" ht="16" x14ac:dyDescent="0.2">
      <c r="E68" s="282">
        <v>42572</v>
      </c>
      <c r="F68" s="177"/>
      <c r="G68" s="176">
        <v>31</v>
      </c>
      <c r="H68" s="176" t="s">
        <v>16051</v>
      </c>
      <c r="I68" s="176" t="s">
        <v>12804</v>
      </c>
      <c r="J68" s="176">
        <v>7.6159999999999997</v>
      </c>
      <c r="K68" s="176">
        <v>31.2</v>
      </c>
      <c r="L68" s="176">
        <v>6.29</v>
      </c>
      <c r="M68" s="176">
        <v>37.4</v>
      </c>
      <c r="N68" s="177"/>
      <c r="O68" s="177"/>
      <c r="P68" s="177"/>
      <c r="Q68" s="177"/>
      <c r="R68">
        <f t="shared" ref="R68:R131" si="4">AVERAGE(J68,N68)</f>
        <v>7.6159999999999997</v>
      </c>
      <c r="T68">
        <f t="shared" ref="T68:T131" si="5">AVERAGE(K68,O68)</f>
        <v>31.2</v>
      </c>
      <c r="V68">
        <f t="shared" ref="V68:V131" si="6">AVERAGE(L68,P68)</f>
        <v>6.29</v>
      </c>
      <c r="X68">
        <f t="shared" ref="X68:X131" si="7">AVERAGE(M68,Q68)</f>
        <v>37.4</v>
      </c>
      <c r="Z68" s="177"/>
      <c r="AA68" s="177"/>
      <c r="AB68" s="177"/>
      <c r="AC68" s="177"/>
      <c r="AD68" s="177"/>
      <c r="AE68" s="177"/>
      <c r="AF68" s="177"/>
      <c r="AK68" s="176">
        <v>31</v>
      </c>
      <c r="AL68" s="176" t="s">
        <v>16051</v>
      </c>
      <c r="AM68" s="176" t="s">
        <v>12804</v>
      </c>
      <c r="AN68" s="176">
        <v>8.9999999999999998E-4</v>
      </c>
      <c r="AO68" s="219">
        <f>AVERAGEIFS(Ashtyn_working!R$3:R$944,Ashtyn_working!$H$3:$H$944,$AL68,Ashtyn_working!$I$3:$I$944,$AM68)</f>
        <v>7.6752553191489339</v>
      </c>
      <c r="AP68" s="219" cm="1">
        <f t="array" ref="AP68">IFERROR(_xlfn.STDEV.S(_xlfn._xlws.FILTER(Ashtyn_working!R$3:R$944, (Ashtyn_working!$H$3:$H$944=$AL68) * (Ashtyn_working!$I$3:$I$944=$AM68))) / SQRT(COUNTIFS(Ashtyn_working!$H$3:$H$944, $AL68, Ashtyn_working!$I$3:$I$944, $AM68)), "N/A")</f>
        <v>5.76248169834097E-3</v>
      </c>
      <c r="AQ68" s="219">
        <f>AVERAGEIFS(Ashtyn_working!T$3:T$944,Ashtyn_working!$H$3:$H$944,$AL68,Ashtyn_working!$I$3:$I$944,$AM68)</f>
        <v>31.141702127659567</v>
      </c>
      <c r="AR68" s="219" cm="1">
        <f t="array" ref="AR68">IFERROR(_xlfn.STDEV.S(_xlfn._xlws.FILTER(Ashtyn_working!T$3:T$944, (Ashtyn_working!$H$3:$H$944=$AL68) * (Ashtyn_working!$I$3:$I$944=$AM68))) / SQRT(COUNTIFS(Ashtyn_working!$H$3:$H$944, $AL68, Ashtyn_working!$I$3:$I$944, $AM68)), "N/A")</f>
        <v>3.5410285622378794E-2</v>
      </c>
      <c r="AS68">
        <f>AVERAGEIFS(Ashtyn_working!V$3:V$944,Ashtyn_working!$H$3:$H$944,$AL68,Ashtyn_working!$I$3:$I$944,$AM68)</f>
        <v>6.8229437229437275</v>
      </c>
      <c r="AT68" cm="1">
        <f t="array" ref="AT68">IFERROR(_xlfn.STDEV.S(_xlfn._xlws.FILTER(Ashtyn_working!V$3:V$944, (Ashtyn_working!$H$3:$H$944=$AL68) * (Ashtyn_working!$I$3:$I$944=$AM68))) / SQRT(COUNTIFS(Ashtyn_working!$H$3:$H$944, $AL68, Ashtyn_working!$I$3:$I$944, $AM68)), "N/A")</f>
        <v>5.1473747522076181E-2</v>
      </c>
      <c r="AU68" s="219">
        <f>AVERAGEIFS(Ashtyn_working!X$3:X$944,Ashtyn_working!$H$3:$H$944,$AL68,Ashtyn_working!$I$3:$I$944,$AM68)</f>
        <v>36.383333333333361</v>
      </c>
      <c r="AV68" s="219" cm="1">
        <f t="array" ref="AV68">IFERROR(_xlfn.STDEV.S(_xlfn._xlws.FILTER(Ashtyn_working!X$3:X$944, (Ashtyn_working!$H$3:$H$944=$AL68) * (Ashtyn_working!$I$3:$I$944=$AM68))) / SQRT(COUNTIFS(Ashtyn_working!$H$3:$H$944, $AL68, Ashtyn_working!$I$3:$I$944, $AM68)), "N/A")</f>
        <v>5.6242979655051165E-2</v>
      </c>
      <c r="AW68" s="219"/>
      <c r="AX68" s="219"/>
      <c r="AY68" s="219">
        <f>AVERAGEIFS(Ashtyn_working!AB$3:AB$944,Ashtyn_working!$H$3:$H$944,$AL68,Ashtyn_working!$I$3:$I$944,$AM68)</f>
        <v>2190.6303125000004</v>
      </c>
      <c r="AZ68" s="219" cm="1">
        <f t="array" ref="AZ68">IFERROR(_xlfn.STDEV.S(_xlfn._xlws.FILTER(Ashtyn_working!AB$3:AB$944, (Ashtyn_working!$H$3:$H$944=$AL68) * (Ashtyn_working!$I$3:$I$944=$AM68))) / SQRT(COUNTIFS(Ashtyn_working!$H$3:$H$944, $AL68, Ashtyn_working!$I$3:$I$944, $AM68)), "N/A")</f>
        <v>4.3171502297163267</v>
      </c>
      <c r="BA68" s="219">
        <f>AVERAGEIFS(Ashtyn_working!AE$3:AE$944,Ashtyn_working!$H$3:$H$944,$AL68,Ashtyn_working!$I$3:$I$944,$AM68)</f>
        <v>1412.2333333333333</v>
      </c>
      <c r="BB68" s="219" cm="1">
        <f t="array" ref="BB68">IFERROR(_xlfn.STDEV.S(_xlfn._xlws.FILTER(Ashtyn_working!AE$3:AE$944, (Ashtyn_working!$H$3:$H$944=$AL68) * (Ashtyn_working!$I$3:$I$944=$AM68))) / SQRT(COUNTIFS(Ashtyn_working!$H$3:$H$944, $AL68, Ashtyn_working!$I$3:$I$944, $AM68)), "N/A")</f>
        <v>22.619214827942717</v>
      </c>
      <c r="BC68" s="219">
        <f>AVERAGEIFS(Ashtyn_working!AF$3:AF$944,Ashtyn_working!$H$3:$H$944,$AL68,Ashtyn_working!$I$3:$I$944,$AM68)</f>
        <v>1939.8733333333334</v>
      </c>
      <c r="BD68" s="219" cm="1">
        <f t="array" ref="BD68">IFERROR(_xlfn.STDEV.S(_xlfn._xlws.FILTER(Ashtyn_working!AF$3:AF$944, (Ashtyn_working!$H$3:$H$944=$AL68) * (Ashtyn_working!$I$3:$I$944=$AM68))) / SQRT(COUNTIFS(Ashtyn_working!$H$3:$H$944, $AL68, Ashtyn_working!$I$3:$I$944, $AM68)), "N/A")</f>
        <v>4.1537674455721065</v>
      </c>
    </row>
    <row r="69" spans="5:56" ht="16" x14ac:dyDescent="0.2">
      <c r="E69" s="282">
        <v>42572</v>
      </c>
      <c r="F69" s="177"/>
      <c r="G69" s="176">
        <v>31</v>
      </c>
      <c r="H69" s="176" t="s">
        <v>16051</v>
      </c>
      <c r="I69" s="176" t="s">
        <v>12804</v>
      </c>
      <c r="J69" s="176">
        <v>7.6379999999999999</v>
      </c>
      <c r="K69" s="176">
        <v>31.4</v>
      </c>
      <c r="L69" s="176">
        <v>5.99</v>
      </c>
      <c r="M69" s="176">
        <v>37.299999999999997</v>
      </c>
      <c r="N69" s="177"/>
      <c r="O69" s="177"/>
      <c r="P69" s="177"/>
      <c r="Q69" s="177"/>
      <c r="R69">
        <f t="shared" si="4"/>
        <v>7.6379999999999999</v>
      </c>
      <c r="T69">
        <f t="shared" si="5"/>
        <v>31.4</v>
      </c>
      <c r="V69">
        <f t="shared" si="6"/>
        <v>5.99</v>
      </c>
      <c r="X69">
        <f t="shared" si="7"/>
        <v>37.299999999999997</v>
      </c>
      <c r="Z69" s="177"/>
      <c r="AA69" s="177"/>
      <c r="AB69" s="177"/>
      <c r="AC69" s="177"/>
      <c r="AD69" s="177"/>
      <c r="AE69" s="177"/>
      <c r="AF69" s="177"/>
      <c r="AK69" s="176">
        <v>31</v>
      </c>
      <c r="AL69" s="176" t="s">
        <v>16051</v>
      </c>
      <c r="AM69" s="176" t="s">
        <v>12804</v>
      </c>
      <c r="AN69" s="176">
        <v>9.8999999999999999E-4</v>
      </c>
      <c r="AO69" s="219">
        <f>AVERAGEIFS(Ashtyn_working!R$3:R$944,Ashtyn_working!$H$3:$H$944,$AL69,Ashtyn_working!$I$3:$I$944,$AM69)</f>
        <v>7.6752553191489339</v>
      </c>
      <c r="AP69" s="219" cm="1">
        <f t="array" ref="AP69">IFERROR(_xlfn.STDEV.S(_xlfn._xlws.FILTER(Ashtyn_working!R$3:R$944, (Ashtyn_working!$H$3:$H$944=$AL69) * (Ashtyn_working!$I$3:$I$944=$AM69))) / SQRT(COUNTIFS(Ashtyn_working!$H$3:$H$944, $AL69, Ashtyn_working!$I$3:$I$944, $AM69)), "N/A")</f>
        <v>5.76248169834097E-3</v>
      </c>
      <c r="AQ69" s="219">
        <f>AVERAGEIFS(Ashtyn_working!T$3:T$944,Ashtyn_working!$H$3:$H$944,$AL69,Ashtyn_working!$I$3:$I$944,$AM69)</f>
        <v>31.141702127659567</v>
      </c>
      <c r="AR69" s="219" cm="1">
        <f t="array" ref="AR69">IFERROR(_xlfn.STDEV.S(_xlfn._xlws.FILTER(Ashtyn_working!T$3:T$944, (Ashtyn_working!$H$3:$H$944=$AL69) * (Ashtyn_working!$I$3:$I$944=$AM69))) / SQRT(COUNTIFS(Ashtyn_working!$H$3:$H$944, $AL69, Ashtyn_working!$I$3:$I$944, $AM69)), "N/A")</f>
        <v>3.5410285622378794E-2</v>
      </c>
      <c r="AS69">
        <f>AVERAGEIFS(Ashtyn_working!V$3:V$944,Ashtyn_working!$H$3:$H$944,$AL69,Ashtyn_working!$I$3:$I$944,$AM69)</f>
        <v>6.8229437229437275</v>
      </c>
      <c r="AT69" cm="1">
        <f t="array" ref="AT69">IFERROR(_xlfn.STDEV.S(_xlfn._xlws.FILTER(Ashtyn_working!V$3:V$944, (Ashtyn_working!$H$3:$H$944=$AL69) * (Ashtyn_working!$I$3:$I$944=$AM69))) / SQRT(COUNTIFS(Ashtyn_working!$H$3:$H$944, $AL69, Ashtyn_working!$I$3:$I$944, $AM69)), "N/A")</f>
        <v>5.1473747522076181E-2</v>
      </c>
      <c r="AU69" s="219">
        <f>AVERAGEIFS(Ashtyn_working!X$3:X$944,Ashtyn_working!$H$3:$H$944,$AL69,Ashtyn_working!$I$3:$I$944,$AM69)</f>
        <v>36.383333333333361</v>
      </c>
      <c r="AV69" s="219" cm="1">
        <f t="array" ref="AV69">IFERROR(_xlfn.STDEV.S(_xlfn._xlws.FILTER(Ashtyn_working!X$3:X$944, (Ashtyn_working!$H$3:$H$944=$AL69) * (Ashtyn_working!$I$3:$I$944=$AM69))) / SQRT(COUNTIFS(Ashtyn_working!$H$3:$H$944, $AL69, Ashtyn_working!$I$3:$I$944, $AM69)), "N/A")</f>
        <v>5.6242979655051165E-2</v>
      </c>
      <c r="AW69" s="219"/>
      <c r="AX69" s="219"/>
      <c r="AY69" s="219">
        <f>AVERAGEIFS(Ashtyn_working!AB$3:AB$944,Ashtyn_working!$H$3:$H$944,$AL69,Ashtyn_working!$I$3:$I$944,$AM69)</f>
        <v>2190.6303125000004</v>
      </c>
      <c r="AZ69" s="219" cm="1">
        <f t="array" ref="AZ69">IFERROR(_xlfn.STDEV.S(_xlfn._xlws.FILTER(Ashtyn_working!AB$3:AB$944, (Ashtyn_working!$H$3:$H$944=$AL69) * (Ashtyn_working!$I$3:$I$944=$AM69))) / SQRT(COUNTIFS(Ashtyn_working!$H$3:$H$944, $AL69, Ashtyn_working!$I$3:$I$944, $AM69)), "N/A")</f>
        <v>4.3171502297163267</v>
      </c>
      <c r="BA69" s="219">
        <f>AVERAGEIFS(Ashtyn_working!AE$3:AE$944,Ashtyn_working!$H$3:$H$944,$AL69,Ashtyn_working!$I$3:$I$944,$AM69)</f>
        <v>1412.2333333333333</v>
      </c>
      <c r="BB69" s="219" cm="1">
        <f t="array" ref="BB69">IFERROR(_xlfn.STDEV.S(_xlfn._xlws.FILTER(Ashtyn_working!AE$3:AE$944, (Ashtyn_working!$H$3:$H$944=$AL69) * (Ashtyn_working!$I$3:$I$944=$AM69))) / SQRT(COUNTIFS(Ashtyn_working!$H$3:$H$944, $AL69, Ashtyn_working!$I$3:$I$944, $AM69)), "N/A")</f>
        <v>22.619214827942717</v>
      </c>
      <c r="BC69" s="219">
        <f>AVERAGEIFS(Ashtyn_working!AF$3:AF$944,Ashtyn_working!$H$3:$H$944,$AL69,Ashtyn_working!$I$3:$I$944,$AM69)</f>
        <v>1939.8733333333334</v>
      </c>
      <c r="BD69" s="219" cm="1">
        <f t="array" ref="BD69">IFERROR(_xlfn.STDEV.S(_xlfn._xlws.FILTER(Ashtyn_working!AF$3:AF$944, (Ashtyn_working!$H$3:$H$944=$AL69) * (Ashtyn_working!$I$3:$I$944=$AM69))) / SQRT(COUNTIFS(Ashtyn_working!$H$3:$H$944, $AL69, Ashtyn_working!$I$3:$I$944, $AM69)), "N/A")</f>
        <v>4.1537674455721065</v>
      </c>
    </row>
    <row r="70" spans="5:56" ht="16" x14ac:dyDescent="0.2">
      <c r="E70" s="282">
        <v>42572</v>
      </c>
      <c r="F70" s="177"/>
      <c r="G70" s="176">
        <v>31</v>
      </c>
      <c r="H70" s="176" t="s">
        <v>16051</v>
      </c>
      <c r="I70" s="176" t="s">
        <v>12804</v>
      </c>
      <c r="J70" s="176">
        <v>7.5570000000000004</v>
      </c>
      <c r="K70" s="176">
        <v>31.1</v>
      </c>
      <c r="L70" s="176">
        <v>6.41</v>
      </c>
      <c r="M70" s="176">
        <v>37.4</v>
      </c>
      <c r="N70" s="177"/>
      <c r="O70" s="177"/>
      <c r="P70" s="177"/>
      <c r="Q70" s="177"/>
      <c r="R70">
        <f t="shared" si="4"/>
        <v>7.5570000000000004</v>
      </c>
      <c r="T70">
        <f t="shared" si="5"/>
        <v>31.1</v>
      </c>
      <c r="V70">
        <f t="shared" si="6"/>
        <v>6.41</v>
      </c>
      <c r="X70">
        <f t="shared" si="7"/>
        <v>37.4</v>
      </c>
      <c r="Z70" s="177"/>
      <c r="AA70" s="177"/>
      <c r="AB70" s="177"/>
      <c r="AC70" s="177"/>
      <c r="AD70" s="177"/>
      <c r="AE70" s="177"/>
      <c r="AF70" s="177"/>
      <c r="AK70" s="176">
        <v>31</v>
      </c>
      <c r="AL70" s="176" t="s">
        <v>16051</v>
      </c>
      <c r="AM70" s="176" t="s">
        <v>12804</v>
      </c>
      <c r="AN70" s="176">
        <v>6.3000000000000003E-4</v>
      </c>
      <c r="AO70" s="219">
        <f>AVERAGEIFS(Ashtyn_working!R$3:R$944,Ashtyn_working!$H$3:$H$944,$AL70,Ashtyn_working!$I$3:$I$944,$AM70)</f>
        <v>7.6752553191489339</v>
      </c>
      <c r="AP70" s="219" cm="1">
        <f t="array" ref="AP70">IFERROR(_xlfn.STDEV.S(_xlfn._xlws.FILTER(Ashtyn_working!R$3:R$944, (Ashtyn_working!$H$3:$H$944=$AL70) * (Ashtyn_working!$I$3:$I$944=$AM70))) / SQRT(COUNTIFS(Ashtyn_working!$H$3:$H$944, $AL70, Ashtyn_working!$I$3:$I$944, $AM70)), "N/A")</f>
        <v>5.76248169834097E-3</v>
      </c>
      <c r="AQ70" s="219">
        <f>AVERAGEIFS(Ashtyn_working!T$3:T$944,Ashtyn_working!$H$3:$H$944,$AL70,Ashtyn_working!$I$3:$I$944,$AM70)</f>
        <v>31.141702127659567</v>
      </c>
      <c r="AR70" s="219" cm="1">
        <f t="array" ref="AR70">IFERROR(_xlfn.STDEV.S(_xlfn._xlws.FILTER(Ashtyn_working!T$3:T$944, (Ashtyn_working!$H$3:$H$944=$AL70) * (Ashtyn_working!$I$3:$I$944=$AM70))) / SQRT(COUNTIFS(Ashtyn_working!$H$3:$H$944, $AL70, Ashtyn_working!$I$3:$I$944, $AM70)), "N/A")</f>
        <v>3.5410285622378794E-2</v>
      </c>
      <c r="AS70">
        <f>AVERAGEIFS(Ashtyn_working!V$3:V$944,Ashtyn_working!$H$3:$H$944,$AL70,Ashtyn_working!$I$3:$I$944,$AM70)</f>
        <v>6.8229437229437275</v>
      </c>
      <c r="AT70" cm="1">
        <f t="array" ref="AT70">IFERROR(_xlfn.STDEV.S(_xlfn._xlws.FILTER(Ashtyn_working!V$3:V$944, (Ashtyn_working!$H$3:$H$944=$AL70) * (Ashtyn_working!$I$3:$I$944=$AM70))) / SQRT(COUNTIFS(Ashtyn_working!$H$3:$H$944, $AL70, Ashtyn_working!$I$3:$I$944, $AM70)), "N/A")</f>
        <v>5.1473747522076181E-2</v>
      </c>
      <c r="AU70" s="219">
        <f>AVERAGEIFS(Ashtyn_working!X$3:X$944,Ashtyn_working!$H$3:$H$944,$AL70,Ashtyn_working!$I$3:$I$944,$AM70)</f>
        <v>36.383333333333361</v>
      </c>
      <c r="AV70" s="219" cm="1">
        <f t="array" ref="AV70">IFERROR(_xlfn.STDEV.S(_xlfn._xlws.FILTER(Ashtyn_working!X$3:X$944, (Ashtyn_working!$H$3:$H$944=$AL70) * (Ashtyn_working!$I$3:$I$944=$AM70))) / SQRT(COUNTIFS(Ashtyn_working!$H$3:$H$944, $AL70, Ashtyn_working!$I$3:$I$944, $AM70)), "N/A")</f>
        <v>5.6242979655051165E-2</v>
      </c>
      <c r="AW70" s="219"/>
      <c r="AX70" s="219"/>
      <c r="AY70" s="219">
        <f>AVERAGEIFS(Ashtyn_working!AB$3:AB$944,Ashtyn_working!$H$3:$H$944,$AL70,Ashtyn_working!$I$3:$I$944,$AM70)</f>
        <v>2190.6303125000004</v>
      </c>
      <c r="AZ70" s="219" cm="1">
        <f t="array" ref="AZ70">IFERROR(_xlfn.STDEV.S(_xlfn._xlws.FILTER(Ashtyn_working!AB$3:AB$944, (Ashtyn_working!$H$3:$H$944=$AL70) * (Ashtyn_working!$I$3:$I$944=$AM70))) / SQRT(COUNTIFS(Ashtyn_working!$H$3:$H$944, $AL70, Ashtyn_working!$I$3:$I$944, $AM70)), "N/A")</f>
        <v>4.3171502297163267</v>
      </c>
      <c r="BA70" s="219">
        <f>AVERAGEIFS(Ashtyn_working!AE$3:AE$944,Ashtyn_working!$H$3:$H$944,$AL70,Ashtyn_working!$I$3:$I$944,$AM70)</f>
        <v>1412.2333333333333</v>
      </c>
      <c r="BB70" s="219" cm="1">
        <f t="array" ref="BB70">IFERROR(_xlfn.STDEV.S(_xlfn._xlws.FILTER(Ashtyn_working!AE$3:AE$944, (Ashtyn_working!$H$3:$H$944=$AL70) * (Ashtyn_working!$I$3:$I$944=$AM70))) / SQRT(COUNTIFS(Ashtyn_working!$H$3:$H$944, $AL70, Ashtyn_working!$I$3:$I$944, $AM70)), "N/A")</f>
        <v>22.619214827942717</v>
      </c>
      <c r="BC70" s="219">
        <f>AVERAGEIFS(Ashtyn_working!AF$3:AF$944,Ashtyn_working!$H$3:$H$944,$AL70,Ashtyn_working!$I$3:$I$944,$AM70)</f>
        <v>1939.8733333333334</v>
      </c>
      <c r="BD70" s="219" cm="1">
        <f t="array" ref="BD70">IFERROR(_xlfn.STDEV.S(_xlfn._xlws.FILTER(Ashtyn_working!AF$3:AF$944, (Ashtyn_working!$H$3:$H$944=$AL70) * (Ashtyn_working!$I$3:$I$944=$AM70))) / SQRT(COUNTIFS(Ashtyn_working!$H$3:$H$944, $AL70, Ashtyn_working!$I$3:$I$944, $AM70)), "N/A")</f>
        <v>4.1537674455721065</v>
      </c>
    </row>
    <row r="71" spans="5:56" ht="16" x14ac:dyDescent="0.2">
      <c r="E71" s="282">
        <v>42572</v>
      </c>
      <c r="F71" s="177"/>
      <c r="G71" s="176">
        <v>31</v>
      </c>
      <c r="H71" s="176" t="s">
        <v>16051</v>
      </c>
      <c r="I71" s="176" t="s">
        <v>12804</v>
      </c>
      <c r="J71" s="176">
        <v>7.577</v>
      </c>
      <c r="K71" s="176">
        <v>31</v>
      </c>
      <c r="L71" s="176">
        <v>6.38</v>
      </c>
      <c r="M71" s="176">
        <v>37.4</v>
      </c>
      <c r="N71" s="177"/>
      <c r="O71" s="177"/>
      <c r="P71" s="177"/>
      <c r="Q71" s="177"/>
      <c r="R71">
        <f t="shared" si="4"/>
        <v>7.577</v>
      </c>
      <c r="T71">
        <f t="shared" si="5"/>
        <v>31</v>
      </c>
      <c r="V71">
        <f t="shared" si="6"/>
        <v>6.38</v>
      </c>
      <c r="X71">
        <f t="shared" si="7"/>
        <v>37.4</v>
      </c>
      <c r="Z71" s="177"/>
      <c r="AA71" s="177"/>
      <c r="AB71" s="177"/>
      <c r="AC71" s="177"/>
      <c r="AD71" s="177"/>
      <c r="AE71" s="177"/>
      <c r="AF71" s="177"/>
      <c r="AK71" s="176">
        <v>31</v>
      </c>
      <c r="AL71" s="176" t="s">
        <v>16051</v>
      </c>
      <c r="AM71" s="176" t="s">
        <v>12804</v>
      </c>
      <c r="AN71" s="176">
        <v>1.0300000000000001E-3</v>
      </c>
      <c r="AO71" s="219">
        <f>AVERAGEIFS(Ashtyn_working!R$3:R$944,Ashtyn_working!$H$3:$H$944,$AL71,Ashtyn_working!$I$3:$I$944,$AM71)</f>
        <v>7.6752553191489339</v>
      </c>
      <c r="AP71" s="219" cm="1">
        <f t="array" ref="AP71">IFERROR(_xlfn.STDEV.S(_xlfn._xlws.FILTER(Ashtyn_working!R$3:R$944, (Ashtyn_working!$H$3:$H$944=$AL71) * (Ashtyn_working!$I$3:$I$944=$AM71))) / SQRT(COUNTIFS(Ashtyn_working!$H$3:$H$944, $AL71, Ashtyn_working!$I$3:$I$944, $AM71)), "N/A")</f>
        <v>5.76248169834097E-3</v>
      </c>
      <c r="AQ71" s="219">
        <f>AVERAGEIFS(Ashtyn_working!T$3:T$944,Ashtyn_working!$H$3:$H$944,$AL71,Ashtyn_working!$I$3:$I$944,$AM71)</f>
        <v>31.141702127659567</v>
      </c>
      <c r="AR71" s="219" cm="1">
        <f t="array" ref="AR71">IFERROR(_xlfn.STDEV.S(_xlfn._xlws.FILTER(Ashtyn_working!T$3:T$944, (Ashtyn_working!$H$3:$H$944=$AL71) * (Ashtyn_working!$I$3:$I$944=$AM71))) / SQRT(COUNTIFS(Ashtyn_working!$H$3:$H$944, $AL71, Ashtyn_working!$I$3:$I$944, $AM71)), "N/A")</f>
        <v>3.5410285622378794E-2</v>
      </c>
      <c r="AS71">
        <f>AVERAGEIFS(Ashtyn_working!V$3:V$944,Ashtyn_working!$H$3:$H$944,$AL71,Ashtyn_working!$I$3:$I$944,$AM71)</f>
        <v>6.8229437229437275</v>
      </c>
      <c r="AT71" cm="1">
        <f t="array" ref="AT71">IFERROR(_xlfn.STDEV.S(_xlfn._xlws.FILTER(Ashtyn_working!V$3:V$944, (Ashtyn_working!$H$3:$H$944=$AL71) * (Ashtyn_working!$I$3:$I$944=$AM71))) / SQRT(COUNTIFS(Ashtyn_working!$H$3:$H$944, $AL71, Ashtyn_working!$I$3:$I$944, $AM71)), "N/A")</f>
        <v>5.1473747522076181E-2</v>
      </c>
      <c r="AU71" s="219">
        <f>AVERAGEIFS(Ashtyn_working!X$3:X$944,Ashtyn_working!$H$3:$H$944,$AL71,Ashtyn_working!$I$3:$I$944,$AM71)</f>
        <v>36.383333333333361</v>
      </c>
      <c r="AV71" s="219" cm="1">
        <f t="array" ref="AV71">IFERROR(_xlfn.STDEV.S(_xlfn._xlws.FILTER(Ashtyn_working!X$3:X$944, (Ashtyn_working!$H$3:$H$944=$AL71) * (Ashtyn_working!$I$3:$I$944=$AM71))) / SQRT(COUNTIFS(Ashtyn_working!$H$3:$H$944, $AL71, Ashtyn_working!$I$3:$I$944, $AM71)), "N/A")</f>
        <v>5.6242979655051165E-2</v>
      </c>
      <c r="AW71" s="219"/>
      <c r="AX71" s="219"/>
      <c r="AY71" s="219">
        <f>AVERAGEIFS(Ashtyn_working!AB$3:AB$944,Ashtyn_working!$H$3:$H$944,$AL71,Ashtyn_working!$I$3:$I$944,$AM71)</f>
        <v>2190.6303125000004</v>
      </c>
      <c r="AZ71" s="219" cm="1">
        <f t="array" ref="AZ71">IFERROR(_xlfn.STDEV.S(_xlfn._xlws.FILTER(Ashtyn_working!AB$3:AB$944, (Ashtyn_working!$H$3:$H$944=$AL71) * (Ashtyn_working!$I$3:$I$944=$AM71))) / SQRT(COUNTIFS(Ashtyn_working!$H$3:$H$944, $AL71, Ashtyn_working!$I$3:$I$944, $AM71)), "N/A")</f>
        <v>4.3171502297163267</v>
      </c>
      <c r="BA71" s="219">
        <f>AVERAGEIFS(Ashtyn_working!AE$3:AE$944,Ashtyn_working!$H$3:$H$944,$AL71,Ashtyn_working!$I$3:$I$944,$AM71)</f>
        <v>1412.2333333333333</v>
      </c>
      <c r="BB71" s="219" cm="1">
        <f t="array" ref="BB71">IFERROR(_xlfn.STDEV.S(_xlfn._xlws.FILTER(Ashtyn_working!AE$3:AE$944, (Ashtyn_working!$H$3:$H$944=$AL71) * (Ashtyn_working!$I$3:$I$944=$AM71))) / SQRT(COUNTIFS(Ashtyn_working!$H$3:$H$944, $AL71, Ashtyn_working!$I$3:$I$944, $AM71)), "N/A")</f>
        <v>22.619214827942717</v>
      </c>
      <c r="BC71" s="219">
        <f>AVERAGEIFS(Ashtyn_working!AF$3:AF$944,Ashtyn_working!$H$3:$H$944,$AL71,Ashtyn_working!$I$3:$I$944,$AM71)</f>
        <v>1939.8733333333334</v>
      </c>
      <c r="BD71" s="219" cm="1">
        <f t="array" ref="BD71">IFERROR(_xlfn.STDEV.S(_xlfn._xlws.FILTER(Ashtyn_working!AF$3:AF$944, (Ashtyn_working!$H$3:$H$944=$AL71) * (Ashtyn_working!$I$3:$I$944=$AM71))) / SQRT(COUNTIFS(Ashtyn_working!$H$3:$H$944, $AL71, Ashtyn_working!$I$3:$I$944, $AM71)), "N/A")</f>
        <v>4.1537674455721065</v>
      </c>
    </row>
    <row r="72" spans="5:56" ht="16" x14ac:dyDescent="0.2">
      <c r="E72" s="282">
        <v>42572</v>
      </c>
      <c r="F72" s="177"/>
      <c r="G72" s="176">
        <v>31</v>
      </c>
      <c r="H72" s="176" t="s">
        <v>16051</v>
      </c>
      <c r="I72" s="176" t="s">
        <v>16050</v>
      </c>
      <c r="J72" s="176">
        <v>7.8920000000000003</v>
      </c>
      <c r="K72" s="176">
        <v>30.7</v>
      </c>
      <c r="L72" s="176">
        <v>6.6</v>
      </c>
      <c r="M72" s="176">
        <v>37.700000000000003</v>
      </c>
      <c r="N72" s="177"/>
      <c r="O72" s="177"/>
      <c r="P72" s="177"/>
      <c r="Q72" s="177"/>
      <c r="R72">
        <f t="shared" si="4"/>
        <v>7.8920000000000003</v>
      </c>
      <c r="T72">
        <f t="shared" si="5"/>
        <v>30.7</v>
      </c>
      <c r="V72">
        <f t="shared" si="6"/>
        <v>6.6</v>
      </c>
      <c r="X72">
        <f t="shared" si="7"/>
        <v>37.700000000000003</v>
      </c>
      <c r="Z72" s="176">
        <v>203.85</v>
      </c>
      <c r="AA72" s="177"/>
      <c r="AB72" s="177"/>
      <c r="AC72" s="177"/>
      <c r="AD72" s="177"/>
      <c r="AE72" s="177"/>
      <c r="AF72" s="177"/>
      <c r="AK72" s="176">
        <v>31</v>
      </c>
      <c r="AL72" s="176" t="s">
        <v>16051</v>
      </c>
      <c r="AM72" s="176" t="s">
        <v>12804</v>
      </c>
      <c r="AN72" s="176">
        <v>5.4000000000000001E-4</v>
      </c>
      <c r="AO72" s="219">
        <f>AVERAGEIFS(Ashtyn_working!R$3:R$944,Ashtyn_working!$H$3:$H$944,$AL72,Ashtyn_working!$I$3:$I$944,$AM72)</f>
        <v>7.6752553191489339</v>
      </c>
      <c r="AP72" s="219" cm="1">
        <f t="array" ref="AP72">IFERROR(_xlfn.STDEV.S(_xlfn._xlws.FILTER(Ashtyn_working!R$3:R$944, (Ashtyn_working!$H$3:$H$944=$AL72) * (Ashtyn_working!$I$3:$I$944=$AM72))) / SQRT(COUNTIFS(Ashtyn_working!$H$3:$H$944, $AL72, Ashtyn_working!$I$3:$I$944, $AM72)), "N/A")</f>
        <v>5.76248169834097E-3</v>
      </c>
      <c r="AQ72" s="219">
        <f>AVERAGEIFS(Ashtyn_working!T$3:T$944,Ashtyn_working!$H$3:$H$944,$AL72,Ashtyn_working!$I$3:$I$944,$AM72)</f>
        <v>31.141702127659567</v>
      </c>
      <c r="AR72" s="219" cm="1">
        <f t="array" ref="AR72">IFERROR(_xlfn.STDEV.S(_xlfn._xlws.FILTER(Ashtyn_working!T$3:T$944, (Ashtyn_working!$H$3:$H$944=$AL72) * (Ashtyn_working!$I$3:$I$944=$AM72))) / SQRT(COUNTIFS(Ashtyn_working!$H$3:$H$944, $AL72, Ashtyn_working!$I$3:$I$944, $AM72)), "N/A")</f>
        <v>3.5410285622378794E-2</v>
      </c>
      <c r="AS72">
        <f>AVERAGEIFS(Ashtyn_working!V$3:V$944,Ashtyn_working!$H$3:$H$944,$AL72,Ashtyn_working!$I$3:$I$944,$AM72)</f>
        <v>6.8229437229437275</v>
      </c>
      <c r="AT72" cm="1">
        <f t="array" ref="AT72">IFERROR(_xlfn.STDEV.S(_xlfn._xlws.FILTER(Ashtyn_working!V$3:V$944, (Ashtyn_working!$H$3:$H$944=$AL72) * (Ashtyn_working!$I$3:$I$944=$AM72))) / SQRT(COUNTIFS(Ashtyn_working!$H$3:$H$944, $AL72, Ashtyn_working!$I$3:$I$944, $AM72)), "N/A")</f>
        <v>5.1473747522076181E-2</v>
      </c>
      <c r="AU72" s="219">
        <f>AVERAGEIFS(Ashtyn_working!X$3:X$944,Ashtyn_working!$H$3:$H$944,$AL72,Ashtyn_working!$I$3:$I$944,$AM72)</f>
        <v>36.383333333333361</v>
      </c>
      <c r="AV72" s="219" cm="1">
        <f t="array" ref="AV72">IFERROR(_xlfn.STDEV.S(_xlfn._xlws.FILTER(Ashtyn_working!X$3:X$944, (Ashtyn_working!$H$3:$H$944=$AL72) * (Ashtyn_working!$I$3:$I$944=$AM72))) / SQRT(COUNTIFS(Ashtyn_working!$H$3:$H$944, $AL72, Ashtyn_working!$I$3:$I$944, $AM72)), "N/A")</f>
        <v>5.6242979655051165E-2</v>
      </c>
      <c r="AW72" s="219"/>
      <c r="AX72" s="219"/>
      <c r="AY72" s="219">
        <f>AVERAGEIFS(Ashtyn_working!AB$3:AB$944,Ashtyn_working!$H$3:$H$944,$AL72,Ashtyn_working!$I$3:$I$944,$AM72)</f>
        <v>2190.6303125000004</v>
      </c>
      <c r="AZ72" s="219" cm="1">
        <f t="array" ref="AZ72">IFERROR(_xlfn.STDEV.S(_xlfn._xlws.FILTER(Ashtyn_working!AB$3:AB$944, (Ashtyn_working!$H$3:$H$944=$AL72) * (Ashtyn_working!$I$3:$I$944=$AM72))) / SQRT(COUNTIFS(Ashtyn_working!$H$3:$H$944, $AL72, Ashtyn_working!$I$3:$I$944, $AM72)), "N/A")</f>
        <v>4.3171502297163267</v>
      </c>
      <c r="BA72" s="219">
        <f>AVERAGEIFS(Ashtyn_working!AE$3:AE$944,Ashtyn_working!$H$3:$H$944,$AL72,Ashtyn_working!$I$3:$I$944,$AM72)</f>
        <v>1412.2333333333333</v>
      </c>
      <c r="BB72" s="219" cm="1">
        <f t="array" ref="BB72">IFERROR(_xlfn.STDEV.S(_xlfn._xlws.FILTER(Ashtyn_working!AE$3:AE$944, (Ashtyn_working!$H$3:$H$944=$AL72) * (Ashtyn_working!$I$3:$I$944=$AM72))) / SQRT(COUNTIFS(Ashtyn_working!$H$3:$H$944, $AL72, Ashtyn_working!$I$3:$I$944, $AM72)), "N/A")</f>
        <v>22.619214827942717</v>
      </c>
      <c r="BC72" s="219">
        <f>AVERAGEIFS(Ashtyn_working!AF$3:AF$944,Ashtyn_working!$H$3:$H$944,$AL72,Ashtyn_working!$I$3:$I$944,$AM72)</f>
        <v>1939.8733333333334</v>
      </c>
      <c r="BD72" s="219" cm="1">
        <f t="array" ref="BD72">IFERROR(_xlfn.STDEV.S(_xlfn._xlws.FILTER(Ashtyn_working!AF$3:AF$944, (Ashtyn_working!$H$3:$H$944=$AL72) * (Ashtyn_working!$I$3:$I$944=$AM72))) / SQRT(COUNTIFS(Ashtyn_working!$H$3:$H$944, $AL72, Ashtyn_working!$I$3:$I$944, $AM72)), "N/A")</f>
        <v>4.1537674455721065</v>
      </c>
    </row>
    <row r="73" spans="5:56" ht="16" x14ac:dyDescent="0.2">
      <c r="E73" s="282">
        <v>42572</v>
      </c>
      <c r="F73" s="177"/>
      <c r="G73" s="176">
        <v>27</v>
      </c>
      <c r="H73" s="176" t="s">
        <v>16051</v>
      </c>
      <c r="I73" s="176" t="s">
        <v>16051</v>
      </c>
      <c r="J73" s="176">
        <v>7.59</v>
      </c>
      <c r="K73" s="176">
        <v>26.6</v>
      </c>
      <c r="L73" s="176">
        <v>6.97</v>
      </c>
      <c r="M73" s="176">
        <v>37.5</v>
      </c>
      <c r="N73" s="177"/>
      <c r="O73" s="177"/>
      <c r="P73" s="177"/>
      <c r="Q73" s="177"/>
      <c r="R73">
        <f t="shared" si="4"/>
        <v>7.59</v>
      </c>
      <c r="T73">
        <f t="shared" si="5"/>
        <v>26.6</v>
      </c>
      <c r="V73">
        <f t="shared" si="6"/>
        <v>6.97</v>
      </c>
      <c r="X73">
        <f t="shared" si="7"/>
        <v>37.5</v>
      </c>
      <c r="Z73" s="176">
        <v>209.6</v>
      </c>
      <c r="AA73" s="177"/>
      <c r="AB73" s="177"/>
      <c r="AC73" s="177"/>
      <c r="AD73" s="177"/>
      <c r="AE73" s="177"/>
      <c r="AF73" s="177"/>
      <c r="AK73" s="176">
        <v>31</v>
      </c>
      <c r="AL73" s="176" t="s">
        <v>16051</v>
      </c>
      <c r="AM73" s="176" t="s">
        <v>12804</v>
      </c>
      <c r="AN73" s="176">
        <v>5.5999999999999995E-4</v>
      </c>
      <c r="AO73" s="219">
        <f>AVERAGEIFS(Ashtyn_working!R$3:R$944,Ashtyn_working!$H$3:$H$944,$AL73,Ashtyn_working!$I$3:$I$944,$AM73)</f>
        <v>7.6752553191489339</v>
      </c>
      <c r="AP73" s="219" cm="1">
        <f t="array" ref="AP73">IFERROR(_xlfn.STDEV.S(_xlfn._xlws.FILTER(Ashtyn_working!R$3:R$944, (Ashtyn_working!$H$3:$H$944=$AL73) * (Ashtyn_working!$I$3:$I$944=$AM73))) / SQRT(COUNTIFS(Ashtyn_working!$H$3:$H$944, $AL73, Ashtyn_working!$I$3:$I$944, $AM73)), "N/A")</f>
        <v>5.76248169834097E-3</v>
      </c>
      <c r="AQ73" s="219">
        <f>AVERAGEIFS(Ashtyn_working!T$3:T$944,Ashtyn_working!$H$3:$H$944,$AL73,Ashtyn_working!$I$3:$I$944,$AM73)</f>
        <v>31.141702127659567</v>
      </c>
      <c r="AR73" s="219" cm="1">
        <f t="array" ref="AR73">IFERROR(_xlfn.STDEV.S(_xlfn._xlws.FILTER(Ashtyn_working!T$3:T$944, (Ashtyn_working!$H$3:$H$944=$AL73) * (Ashtyn_working!$I$3:$I$944=$AM73))) / SQRT(COUNTIFS(Ashtyn_working!$H$3:$H$944, $AL73, Ashtyn_working!$I$3:$I$944, $AM73)), "N/A")</f>
        <v>3.5410285622378794E-2</v>
      </c>
      <c r="AS73">
        <f>AVERAGEIFS(Ashtyn_working!V$3:V$944,Ashtyn_working!$H$3:$H$944,$AL73,Ashtyn_working!$I$3:$I$944,$AM73)</f>
        <v>6.8229437229437275</v>
      </c>
      <c r="AT73" cm="1">
        <f t="array" ref="AT73">IFERROR(_xlfn.STDEV.S(_xlfn._xlws.FILTER(Ashtyn_working!V$3:V$944, (Ashtyn_working!$H$3:$H$944=$AL73) * (Ashtyn_working!$I$3:$I$944=$AM73))) / SQRT(COUNTIFS(Ashtyn_working!$H$3:$H$944, $AL73, Ashtyn_working!$I$3:$I$944, $AM73)), "N/A")</f>
        <v>5.1473747522076181E-2</v>
      </c>
      <c r="AU73" s="219">
        <f>AVERAGEIFS(Ashtyn_working!X$3:X$944,Ashtyn_working!$H$3:$H$944,$AL73,Ashtyn_working!$I$3:$I$944,$AM73)</f>
        <v>36.383333333333361</v>
      </c>
      <c r="AV73" s="219" cm="1">
        <f t="array" ref="AV73">IFERROR(_xlfn.STDEV.S(_xlfn._xlws.FILTER(Ashtyn_working!X$3:X$944, (Ashtyn_working!$H$3:$H$944=$AL73) * (Ashtyn_working!$I$3:$I$944=$AM73))) / SQRT(COUNTIFS(Ashtyn_working!$H$3:$H$944, $AL73, Ashtyn_working!$I$3:$I$944, $AM73)), "N/A")</f>
        <v>5.6242979655051165E-2</v>
      </c>
      <c r="AW73" s="219"/>
      <c r="AX73" s="219"/>
      <c r="AY73" s="219">
        <f>AVERAGEIFS(Ashtyn_working!AB$3:AB$944,Ashtyn_working!$H$3:$H$944,$AL73,Ashtyn_working!$I$3:$I$944,$AM73)</f>
        <v>2190.6303125000004</v>
      </c>
      <c r="AZ73" s="219" cm="1">
        <f t="array" ref="AZ73">IFERROR(_xlfn.STDEV.S(_xlfn._xlws.FILTER(Ashtyn_working!AB$3:AB$944, (Ashtyn_working!$H$3:$H$944=$AL73) * (Ashtyn_working!$I$3:$I$944=$AM73))) / SQRT(COUNTIFS(Ashtyn_working!$H$3:$H$944, $AL73, Ashtyn_working!$I$3:$I$944, $AM73)), "N/A")</f>
        <v>4.3171502297163267</v>
      </c>
      <c r="BA73" s="219">
        <f>AVERAGEIFS(Ashtyn_working!AE$3:AE$944,Ashtyn_working!$H$3:$H$944,$AL73,Ashtyn_working!$I$3:$I$944,$AM73)</f>
        <v>1412.2333333333333</v>
      </c>
      <c r="BB73" s="219" cm="1">
        <f t="array" ref="BB73">IFERROR(_xlfn.STDEV.S(_xlfn._xlws.FILTER(Ashtyn_working!AE$3:AE$944, (Ashtyn_working!$H$3:$H$944=$AL73) * (Ashtyn_working!$I$3:$I$944=$AM73))) / SQRT(COUNTIFS(Ashtyn_working!$H$3:$H$944, $AL73, Ashtyn_working!$I$3:$I$944, $AM73)), "N/A")</f>
        <v>22.619214827942717</v>
      </c>
      <c r="BC73" s="219">
        <f>AVERAGEIFS(Ashtyn_working!AF$3:AF$944,Ashtyn_working!$H$3:$H$944,$AL73,Ashtyn_working!$I$3:$I$944,$AM73)</f>
        <v>1939.8733333333334</v>
      </c>
      <c r="BD73" s="219" cm="1">
        <f t="array" ref="BD73">IFERROR(_xlfn.STDEV.S(_xlfn._xlws.FILTER(Ashtyn_working!AF$3:AF$944, (Ashtyn_working!$H$3:$H$944=$AL73) * (Ashtyn_working!$I$3:$I$944=$AM73))) / SQRT(COUNTIFS(Ashtyn_working!$H$3:$H$944, $AL73, Ashtyn_working!$I$3:$I$944, $AM73)), "N/A")</f>
        <v>4.1537674455721065</v>
      </c>
    </row>
    <row r="74" spans="5:56" ht="16" x14ac:dyDescent="0.2">
      <c r="E74" s="282">
        <v>42572</v>
      </c>
      <c r="F74" s="177"/>
      <c r="G74" s="176">
        <v>27</v>
      </c>
      <c r="H74" s="176" t="s">
        <v>12457</v>
      </c>
      <c r="I74" s="176" t="s">
        <v>12422</v>
      </c>
      <c r="J74" s="176">
        <v>7.92</v>
      </c>
      <c r="K74" s="176">
        <v>26.6</v>
      </c>
      <c r="L74" s="176">
        <v>7.14</v>
      </c>
      <c r="M74" s="176">
        <v>37.799999999999997</v>
      </c>
      <c r="N74" s="177"/>
      <c r="O74" s="177"/>
      <c r="P74" s="177"/>
      <c r="Q74" s="177"/>
      <c r="R74">
        <f t="shared" si="4"/>
        <v>7.92</v>
      </c>
      <c r="T74">
        <f t="shared" si="5"/>
        <v>26.6</v>
      </c>
      <c r="V74">
        <f t="shared" si="6"/>
        <v>7.14</v>
      </c>
      <c r="X74">
        <f t="shared" si="7"/>
        <v>37.799999999999997</v>
      </c>
      <c r="Z74" s="177"/>
      <c r="AA74" s="177"/>
      <c r="AB74" s="177"/>
      <c r="AC74" s="177"/>
      <c r="AD74" s="177"/>
      <c r="AE74" s="177"/>
      <c r="AF74" s="177"/>
      <c r="AK74" s="176">
        <v>31</v>
      </c>
      <c r="AL74" s="176" t="s">
        <v>16051</v>
      </c>
      <c r="AM74" s="176" t="s">
        <v>12804</v>
      </c>
      <c r="AN74" s="176">
        <v>6.2700000000000004E-3</v>
      </c>
      <c r="AO74" s="219">
        <f>AVERAGEIFS(Ashtyn_working!R$3:R$944,Ashtyn_working!$H$3:$H$944,$AL74,Ashtyn_working!$I$3:$I$944,$AM74)</f>
        <v>7.6752553191489339</v>
      </c>
      <c r="AP74" s="219" cm="1">
        <f t="array" ref="AP74">IFERROR(_xlfn.STDEV.S(_xlfn._xlws.FILTER(Ashtyn_working!R$3:R$944, (Ashtyn_working!$H$3:$H$944=$AL74) * (Ashtyn_working!$I$3:$I$944=$AM74))) / SQRT(COUNTIFS(Ashtyn_working!$H$3:$H$944, $AL74, Ashtyn_working!$I$3:$I$944, $AM74)), "N/A")</f>
        <v>5.76248169834097E-3</v>
      </c>
      <c r="AQ74" s="219">
        <f>AVERAGEIFS(Ashtyn_working!T$3:T$944,Ashtyn_working!$H$3:$H$944,$AL74,Ashtyn_working!$I$3:$I$944,$AM74)</f>
        <v>31.141702127659567</v>
      </c>
      <c r="AR74" s="219" cm="1">
        <f t="array" ref="AR74">IFERROR(_xlfn.STDEV.S(_xlfn._xlws.FILTER(Ashtyn_working!T$3:T$944, (Ashtyn_working!$H$3:$H$944=$AL74) * (Ashtyn_working!$I$3:$I$944=$AM74))) / SQRT(COUNTIFS(Ashtyn_working!$H$3:$H$944, $AL74, Ashtyn_working!$I$3:$I$944, $AM74)), "N/A")</f>
        <v>3.5410285622378794E-2</v>
      </c>
      <c r="AS74">
        <f>AVERAGEIFS(Ashtyn_working!V$3:V$944,Ashtyn_working!$H$3:$H$944,$AL74,Ashtyn_working!$I$3:$I$944,$AM74)</f>
        <v>6.8229437229437275</v>
      </c>
      <c r="AT74" cm="1">
        <f t="array" ref="AT74">IFERROR(_xlfn.STDEV.S(_xlfn._xlws.FILTER(Ashtyn_working!V$3:V$944, (Ashtyn_working!$H$3:$H$944=$AL74) * (Ashtyn_working!$I$3:$I$944=$AM74))) / SQRT(COUNTIFS(Ashtyn_working!$H$3:$H$944, $AL74, Ashtyn_working!$I$3:$I$944, $AM74)), "N/A")</f>
        <v>5.1473747522076181E-2</v>
      </c>
      <c r="AU74" s="219">
        <f>AVERAGEIFS(Ashtyn_working!X$3:X$944,Ashtyn_working!$H$3:$H$944,$AL74,Ashtyn_working!$I$3:$I$944,$AM74)</f>
        <v>36.383333333333361</v>
      </c>
      <c r="AV74" s="219" cm="1">
        <f t="array" ref="AV74">IFERROR(_xlfn.STDEV.S(_xlfn._xlws.FILTER(Ashtyn_working!X$3:X$944, (Ashtyn_working!$H$3:$H$944=$AL74) * (Ashtyn_working!$I$3:$I$944=$AM74))) / SQRT(COUNTIFS(Ashtyn_working!$H$3:$H$944, $AL74, Ashtyn_working!$I$3:$I$944, $AM74)), "N/A")</f>
        <v>5.6242979655051165E-2</v>
      </c>
      <c r="AW74" s="219"/>
      <c r="AX74" s="219"/>
      <c r="AY74" s="219">
        <f>AVERAGEIFS(Ashtyn_working!AB$3:AB$944,Ashtyn_working!$H$3:$H$944,$AL74,Ashtyn_working!$I$3:$I$944,$AM74)</f>
        <v>2190.6303125000004</v>
      </c>
      <c r="AZ74" s="219" cm="1">
        <f t="array" ref="AZ74">IFERROR(_xlfn.STDEV.S(_xlfn._xlws.FILTER(Ashtyn_working!AB$3:AB$944, (Ashtyn_working!$H$3:$H$944=$AL74) * (Ashtyn_working!$I$3:$I$944=$AM74))) / SQRT(COUNTIFS(Ashtyn_working!$H$3:$H$944, $AL74, Ashtyn_working!$I$3:$I$944, $AM74)), "N/A")</f>
        <v>4.3171502297163267</v>
      </c>
      <c r="BA74" s="219">
        <f>AVERAGEIFS(Ashtyn_working!AE$3:AE$944,Ashtyn_working!$H$3:$H$944,$AL74,Ashtyn_working!$I$3:$I$944,$AM74)</f>
        <v>1412.2333333333333</v>
      </c>
      <c r="BB74" s="219" cm="1">
        <f t="array" ref="BB74">IFERROR(_xlfn.STDEV.S(_xlfn._xlws.FILTER(Ashtyn_working!AE$3:AE$944, (Ashtyn_working!$H$3:$H$944=$AL74) * (Ashtyn_working!$I$3:$I$944=$AM74))) / SQRT(COUNTIFS(Ashtyn_working!$H$3:$H$944, $AL74, Ashtyn_working!$I$3:$I$944, $AM74)), "N/A")</f>
        <v>22.619214827942717</v>
      </c>
      <c r="BC74" s="219">
        <f>AVERAGEIFS(Ashtyn_working!AF$3:AF$944,Ashtyn_working!$H$3:$H$944,$AL74,Ashtyn_working!$I$3:$I$944,$AM74)</f>
        <v>1939.8733333333334</v>
      </c>
      <c r="BD74" s="219" cm="1">
        <f t="array" ref="BD74">IFERROR(_xlfn.STDEV.S(_xlfn._xlws.FILTER(Ashtyn_working!AF$3:AF$944, (Ashtyn_working!$H$3:$H$944=$AL74) * (Ashtyn_working!$I$3:$I$944=$AM74))) / SQRT(COUNTIFS(Ashtyn_working!$H$3:$H$944, $AL74, Ashtyn_working!$I$3:$I$944, $AM74)), "N/A")</f>
        <v>4.1537674455721065</v>
      </c>
    </row>
    <row r="75" spans="5:56" ht="16" x14ac:dyDescent="0.2">
      <c r="E75" s="282">
        <v>42572</v>
      </c>
      <c r="F75" s="177"/>
      <c r="G75" s="176">
        <v>27</v>
      </c>
      <c r="H75" s="176" t="s">
        <v>16051</v>
      </c>
      <c r="I75" s="176" t="s">
        <v>16051</v>
      </c>
      <c r="J75" s="176">
        <v>7.9269999999999996</v>
      </c>
      <c r="K75" s="176">
        <v>26.6</v>
      </c>
      <c r="L75" s="176">
        <v>7.1</v>
      </c>
      <c r="M75" s="176">
        <v>37.700000000000003</v>
      </c>
      <c r="N75" s="177"/>
      <c r="O75" s="177"/>
      <c r="P75" s="177"/>
      <c r="Q75" s="177"/>
      <c r="R75">
        <f t="shared" si="4"/>
        <v>7.9269999999999996</v>
      </c>
      <c r="T75">
        <f t="shared" si="5"/>
        <v>26.6</v>
      </c>
      <c r="V75">
        <f t="shared" si="6"/>
        <v>7.1</v>
      </c>
      <c r="X75">
        <f t="shared" si="7"/>
        <v>37.700000000000003</v>
      </c>
      <c r="Z75" s="177"/>
      <c r="AA75" s="177"/>
      <c r="AB75" s="177"/>
      <c r="AC75" s="177"/>
      <c r="AD75" s="177"/>
      <c r="AE75" s="177"/>
      <c r="AF75" s="177"/>
      <c r="AK75" s="176">
        <v>31</v>
      </c>
      <c r="AL75" s="176" t="s">
        <v>16051</v>
      </c>
      <c r="AM75" s="176" t="s">
        <v>12804</v>
      </c>
      <c r="AN75" s="176">
        <v>8.7000000000000001E-4</v>
      </c>
      <c r="AO75" s="219">
        <f>AVERAGEIFS(Ashtyn_working!R$3:R$944,Ashtyn_working!$H$3:$H$944,$AL75,Ashtyn_working!$I$3:$I$944,$AM75)</f>
        <v>7.6752553191489339</v>
      </c>
      <c r="AP75" s="219" cm="1">
        <f t="array" ref="AP75">IFERROR(_xlfn.STDEV.S(_xlfn._xlws.FILTER(Ashtyn_working!R$3:R$944, (Ashtyn_working!$H$3:$H$944=$AL75) * (Ashtyn_working!$I$3:$I$944=$AM75))) / SQRT(COUNTIFS(Ashtyn_working!$H$3:$H$944, $AL75, Ashtyn_working!$I$3:$I$944, $AM75)), "N/A")</f>
        <v>5.76248169834097E-3</v>
      </c>
      <c r="AQ75" s="219">
        <f>AVERAGEIFS(Ashtyn_working!T$3:T$944,Ashtyn_working!$H$3:$H$944,$AL75,Ashtyn_working!$I$3:$I$944,$AM75)</f>
        <v>31.141702127659567</v>
      </c>
      <c r="AR75" s="219" cm="1">
        <f t="array" ref="AR75">IFERROR(_xlfn.STDEV.S(_xlfn._xlws.FILTER(Ashtyn_working!T$3:T$944, (Ashtyn_working!$H$3:$H$944=$AL75) * (Ashtyn_working!$I$3:$I$944=$AM75))) / SQRT(COUNTIFS(Ashtyn_working!$H$3:$H$944, $AL75, Ashtyn_working!$I$3:$I$944, $AM75)), "N/A")</f>
        <v>3.5410285622378794E-2</v>
      </c>
      <c r="AS75">
        <f>AVERAGEIFS(Ashtyn_working!V$3:V$944,Ashtyn_working!$H$3:$H$944,$AL75,Ashtyn_working!$I$3:$I$944,$AM75)</f>
        <v>6.8229437229437275</v>
      </c>
      <c r="AT75" cm="1">
        <f t="array" ref="AT75">IFERROR(_xlfn.STDEV.S(_xlfn._xlws.FILTER(Ashtyn_working!V$3:V$944, (Ashtyn_working!$H$3:$H$944=$AL75) * (Ashtyn_working!$I$3:$I$944=$AM75))) / SQRT(COUNTIFS(Ashtyn_working!$H$3:$H$944, $AL75, Ashtyn_working!$I$3:$I$944, $AM75)), "N/A")</f>
        <v>5.1473747522076181E-2</v>
      </c>
      <c r="AU75" s="219">
        <f>AVERAGEIFS(Ashtyn_working!X$3:X$944,Ashtyn_working!$H$3:$H$944,$AL75,Ashtyn_working!$I$3:$I$944,$AM75)</f>
        <v>36.383333333333361</v>
      </c>
      <c r="AV75" s="219" cm="1">
        <f t="array" ref="AV75">IFERROR(_xlfn.STDEV.S(_xlfn._xlws.FILTER(Ashtyn_working!X$3:X$944, (Ashtyn_working!$H$3:$H$944=$AL75) * (Ashtyn_working!$I$3:$I$944=$AM75))) / SQRT(COUNTIFS(Ashtyn_working!$H$3:$H$944, $AL75, Ashtyn_working!$I$3:$I$944, $AM75)), "N/A")</f>
        <v>5.6242979655051165E-2</v>
      </c>
      <c r="AW75" s="219"/>
      <c r="AX75" s="219"/>
      <c r="AY75" s="219">
        <f>AVERAGEIFS(Ashtyn_working!AB$3:AB$944,Ashtyn_working!$H$3:$H$944,$AL75,Ashtyn_working!$I$3:$I$944,$AM75)</f>
        <v>2190.6303125000004</v>
      </c>
      <c r="AZ75" s="219" cm="1">
        <f t="array" ref="AZ75">IFERROR(_xlfn.STDEV.S(_xlfn._xlws.FILTER(Ashtyn_working!AB$3:AB$944, (Ashtyn_working!$H$3:$H$944=$AL75) * (Ashtyn_working!$I$3:$I$944=$AM75))) / SQRT(COUNTIFS(Ashtyn_working!$H$3:$H$944, $AL75, Ashtyn_working!$I$3:$I$944, $AM75)), "N/A")</f>
        <v>4.3171502297163267</v>
      </c>
      <c r="BA75" s="219">
        <f>AVERAGEIFS(Ashtyn_working!AE$3:AE$944,Ashtyn_working!$H$3:$H$944,$AL75,Ashtyn_working!$I$3:$I$944,$AM75)</f>
        <v>1412.2333333333333</v>
      </c>
      <c r="BB75" s="219" cm="1">
        <f t="array" ref="BB75">IFERROR(_xlfn.STDEV.S(_xlfn._xlws.FILTER(Ashtyn_working!AE$3:AE$944, (Ashtyn_working!$H$3:$H$944=$AL75) * (Ashtyn_working!$I$3:$I$944=$AM75))) / SQRT(COUNTIFS(Ashtyn_working!$H$3:$H$944, $AL75, Ashtyn_working!$I$3:$I$944, $AM75)), "N/A")</f>
        <v>22.619214827942717</v>
      </c>
      <c r="BC75" s="219">
        <f>AVERAGEIFS(Ashtyn_working!AF$3:AF$944,Ashtyn_working!$H$3:$H$944,$AL75,Ashtyn_working!$I$3:$I$944,$AM75)</f>
        <v>1939.8733333333334</v>
      </c>
      <c r="BD75" s="219" cm="1">
        <f t="array" ref="BD75">IFERROR(_xlfn.STDEV.S(_xlfn._xlws.FILTER(Ashtyn_working!AF$3:AF$944, (Ashtyn_working!$H$3:$H$944=$AL75) * (Ashtyn_working!$I$3:$I$944=$AM75))) / SQRT(COUNTIFS(Ashtyn_working!$H$3:$H$944, $AL75, Ashtyn_working!$I$3:$I$944, $AM75)), "N/A")</f>
        <v>4.1537674455721065</v>
      </c>
    </row>
    <row r="76" spans="5:56" ht="16" x14ac:dyDescent="0.2">
      <c r="E76" s="282">
        <v>42572</v>
      </c>
      <c r="F76" s="177"/>
      <c r="G76" s="176">
        <v>27</v>
      </c>
      <c r="H76" s="176" t="s">
        <v>16051</v>
      </c>
      <c r="I76" s="176" t="s">
        <v>16051</v>
      </c>
      <c r="J76" s="176">
        <v>7.5679999999999996</v>
      </c>
      <c r="K76" s="176">
        <v>26.6</v>
      </c>
      <c r="L76" s="176">
        <v>6.24</v>
      </c>
      <c r="M76" s="176">
        <v>37.299999999999997</v>
      </c>
      <c r="N76" s="177"/>
      <c r="O76" s="177"/>
      <c r="P76" s="177"/>
      <c r="Q76" s="177"/>
      <c r="R76">
        <f t="shared" si="4"/>
        <v>7.5679999999999996</v>
      </c>
      <c r="T76">
        <f t="shared" si="5"/>
        <v>26.6</v>
      </c>
      <c r="V76">
        <f t="shared" si="6"/>
        <v>6.24</v>
      </c>
      <c r="X76">
        <f t="shared" si="7"/>
        <v>37.299999999999997</v>
      </c>
      <c r="Z76" s="177"/>
      <c r="AA76" s="177"/>
      <c r="AB76" s="177"/>
      <c r="AC76" s="177"/>
      <c r="AD76" s="177"/>
      <c r="AE76" s="177"/>
      <c r="AF76" s="177"/>
      <c r="AK76" s="176">
        <v>31</v>
      </c>
      <c r="AL76" s="176" t="s">
        <v>16051</v>
      </c>
      <c r="AM76" s="176" t="s">
        <v>12804</v>
      </c>
      <c r="AN76" s="176">
        <v>9.2000000000000003E-4</v>
      </c>
      <c r="AO76" s="219">
        <f>AVERAGEIFS(Ashtyn_working!R$3:R$944,Ashtyn_working!$H$3:$H$944,$AL76,Ashtyn_working!$I$3:$I$944,$AM76)</f>
        <v>7.6752553191489339</v>
      </c>
      <c r="AP76" s="219" cm="1">
        <f t="array" ref="AP76">IFERROR(_xlfn.STDEV.S(_xlfn._xlws.FILTER(Ashtyn_working!R$3:R$944, (Ashtyn_working!$H$3:$H$944=$AL76) * (Ashtyn_working!$I$3:$I$944=$AM76))) / SQRT(COUNTIFS(Ashtyn_working!$H$3:$H$944, $AL76, Ashtyn_working!$I$3:$I$944, $AM76)), "N/A")</f>
        <v>5.76248169834097E-3</v>
      </c>
      <c r="AQ76" s="219">
        <f>AVERAGEIFS(Ashtyn_working!T$3:T$944,Ashtyn_working!$H$3:$H$944,$AL76,Ashtyn_working!$I$3:$I$944,$AM76)</f>
        <v>31.141702127659567</v>
      </c>
      <c r="AR76" s="219" cm="1">
        <f t="array" ref="AR76">IFERROR(_xlfn.STDEV.S(_xlfn._xlws.FILTER(Ashtyn_working!T$3:T$944, (Ashtyn_working!$H$3:$H$944=$AL76) * (Ashtyn_working!$I$3:$I$944=$AM76))) / SQRT(COUNTIFS(Ashtyn_working!$H$3:$H$944, $AL76, Ashtyn_working!$I$3:$I$944, $AM76)), "N/A")</f>
        <v>3.5410285622378794E-2</v>
      </c>
      <c r="AS76">
        <f>AVERAGEIFS(Ashtyn_working!V$3:V$944,Ashtyn_working!$H$3:$H$944,$AL76,Ashtyn_working!$I$3:$I$944,$AM76)</f>
        <v>6.8229437229437275</v>
      </c>
      <c r="AT76" cm="1">
        <f t="array" ref="AT76">IFERROR(_xlfn.STDEV.S(_xlfn._xlws.FILTER(Ashtyn_working!V$3:V$944, (Ashtyn_working!$H$3:$H$944=$AL76) * (Ashtyn_working!$I$3:$I$944=$AM76))) / SQRT(COUNTIFS(Ashtyn_working!$H$3:$H$944, $AL76, Ashtyn_working!$I$3:$I$944, $AM76)), "N/A")</f>
        <v>5.1473747522076181E-2</v>
      </c>
      <c r="AU76" s="219">
        <f>AVERAGEIFS(Ashtyn_working!X$3:X$944,Ashtyn_working!$H$3:$H$944,$AL76,Ashtyn_working!$I$3:$I$944,$AM76)</f>
        <v>36.383333333333361</v>
      </c>
      <c r="AV76" s="219" cm="1">
        <f t="array" ref="AV76">IFERROR(_xlfn.STDEV.S(_xlfn._xlws.FILTER(Ashtyn_working!X$3:X$944, (Ashtyn_working!$H$3:$H$944=$AL76) * (Ashtyn_working!$I$3:$I$944=$AM76))) / SQRT(COUNTIFS(Ashtyn_working!$H$3:$H$944, $AL76, Ashtyn_working!$I$3:$I$944, $AM76)), "N/A")</f>
        <v>5.6242979655051165E-2</v>
      </c>
      <c r="AW76" s="219"/>
      <c r="AX76" s="219"/>
      <c r="AY76" s="219">
        <f>AVERAGEIFS(Ashtyn_working!AB$3:AB$944,Ashtyn_working!$H$3:$H$944,$AL76,Ashtyn_working!$I$3:$I$944,$AM76)</f>
        <v>2190.6303125000004</v>
      </c>
      <c r="AZ76" s="219" cm="1">
        <f t="array" ref="AZ76">IFERROR(_xlfn.STDEV.S(_xlfn._xlws.FILTER(Ashtyn_working!AB$3:AB$944, (Ashtyn_working!$H$3:$H$944=$AL76) * (Ashtyn_working!$I$3:$I$944=$AM76))) / SQRT(COUNTIFS(Ashtyn_working!$H$3:$H$944, $AL76, Ashtyn_working!$I$3:$I$944, $AM76)), "N/A")</f>
        <v>4.3171502297163267</v>
      </c>
      <c r="BA76" s="219">
        <f>AVERAGEIFS(Ashtyn_working!AE$3:AE$944,Ashtyn_working!$H$3:$H$944,$AL76,Ashtyn_working!$I$3:$I$944,$AM76)</f>
        <v>1412.2333333333333</v>
      </c>
      <c r="BB76" s="219" cm="1">
        <f t="array" ref="BB76">IFERROR(_xlfn.STDEV.S(_xlfn._xlws.FILTER(Ashtyn_working!AE$3:AE$944, (Ashtyn_working!$H$3:$H$944=$AL76) * (Ashtyn_working!$I$3:$I$944=$AM76))) / SQRT(COUNTIFS(Ashtyn_working!$H$3:$H$944, $AL76, Ashtyn_working!$I$3:$I$944, $AM76)), "N/A")</f>
        <v>22.619214827942717</v>
      </c>
      <c r="BC76" s="219">
        <f>AVERAGEIFS(Ashtyn_working!AF$3:AF$944,Ashtyn_working!$H$3:$H$944,$AL76,Ashtyn_working!$I$3:$I$944,$AM76)</f>
        <v>1939.8733333333334</v>
      </c>
      <c r="BD76" s="219" cm="1">
        <f t="array" ref="BD76">IFERROR(_xlfn.STDEV.S(_xlfn._xlws.FILTER(Ashtyn_working!AF$3:AF$944, (Ashtyn_working!$H$3:$H$944=$AL76) * (Ashtyn_working!$I$3:$I$944=$AM76))) / SQRT(COUNTIFS(Ashtyn_working!$H$3:$H$944, $AL76, Ashtyn_working!$I$3:$I$944, $AM76)), "N/A")</f>
        <v>4.1537674455721065</v>
      </c>
    </row>
    <row r="77" spans="5:56" ht="16" x14ac:dyDescent="0.2">
      <c r="E77" s="282">
        <v>42572</v>
      </c>
      <c r="F77" s="177"/>
      <c r="G77" s="176">
        <v>27</v>
      </c>
      <c r="H77" s="176" t="s">
        <v>12457</v>
      </c>
      <c r="I77" s="176" t="s">
        <v>12422</v>
      </c>
      <c r="J77" s="176">
        <v>7.9249999999999998</v>
      </c>
      <c r="K77" s="176">
        <v>26.5</v>
      </c>
      <c r="L77" s="176">
        <v>7.06</v>
      </c>
      <c r="M77" s="176">
        <v>37.700000000000003</v>
      </c>
      <c r="N77" s="177"/>
      <c r="O77" s="177"/>
      <c r="P77" s="177"/>
      <c r="Q77" s="177"/>
      <c r="R77">
        <f t="shared" si="4"/>
        <v>7.9249999999999998</v>
      </c>
      <c r="T77">
        <f t="shared" si="5"/>
        <v>26.5</v>
      </c>
      <c r="V77">
        <f t="shared" si="6"/>
        <v>7.06</v>
      </c>
      <c r="X77">
        <f t="shared" si="7"/>
        <v>37.700000000000003</v>
      </c>
      <c r="Z77" s="176">
        <v>216.03</v>
      </c>
      <c r="AA77" s="177"/>
      <c r="AB77" s="177"/>
      <c r="AC77" s="177"/>
      <c r="AD77" s="177"/>
      <c r="AE77" s="177"/>
      <c r="AF77" s="177"/>
      <c r="AK77" s="176">
        <v>31</v>
      </c>
      <c r="AL77" s="176" t="s">
        <v>16051</v>
      </c>
      <c r="AM77" s="176" t="s">
        <v>12804</v>
      </c>
      <c r="AN77" s="176">
        <v>1.5200000000000001E-3</v>
      </c>
      <c r="AO77" s="219">
        <f>AVERAGEIFS(Ashtyn_working!R$3:R$944,Ashtyn_working!$H$3:$H$944,$AL77,Ashtyn_working!$I$3:$I$944,$AM77)</f>
        <v>7.6752553191489339</v>
      </c>
      <c r="AP77" s="219" cm="1">
        <f t="array" ref="AP77">IFERROR(_xlfn.STDEV.S(_xlfn._xlws.FILTER(Ashtyn_working!R$3:R$944, (Ashtyn_working!$H$3:$H$944=$AL77) * (Ashtyn_working!$I$3:$I$944=$AM77))) / SQRT(COUNTIFS(Ashtyn_working!$H$3:$H$944, $AL77, Ashtyn_working!$I$3:$I$944, $AM77)), "N/A")</f>
        <v>5.76248169834097E-3</v>
      </c>
      <c r="AQ77" s="219">
        <f>AVERAGEIFS(Ashtyn_working!T$3:T$944,Ashtyn_working!$H$3:$H$944,$AL77,Ashtyn_working!$I$3:$I$944,$AM77)</f>
        <v>31.141702127659567</v>
      </c>
      <c r="AR77" s="219" cm="1">
        <f t="array" ref="AR77">IFERROR(_xlfn.STDEV.S(_xlfn._xlws.FILTER(Ashtyn_working!T$3:T$944, (Ashtyn_working!$H$3:$H$944=$AL77) * (Ashtyn_working!$I$3:$I$944=$AM77))) / SQRT(COUNTIFS(Ashtyn_working!$H$3:$H$944, $AL77, Ashtyn_working!$I$3:$I$944, $AM77)), "N/A")</f>
        <v>3.5410285622378794E-2</v>
      </c>
      <c r="AS77">
        <f>AVERAGEIFS(Ashtyn_working!V$3:V$944,Ashtyn_working!$H$3:$H$944,$AL77,Ashtyn_working!$I$3:$I$944,$AM77)</f>
        <v>6.8229437229437275</v>
      </c>
      <c r="AT77" cm="1">
        <f t="array" ref="AT77">IFERROR(_xlfn.STDEV.S(_xlfn._xlws.FILTER(Ashtyn_working!V$3:V$944, (Ashtyn_working!$H$3:$H$944=$AL77) * (Ashtyn_working!$I$3:$I$944=$AM77))) / SQRT(COUNTIFS(Ashtyn_working!$H$3:$H$944, $AL77, Ashtyn_working!$I$3:$I$944, $AM77)), "N/A")</f>
        <v>5.1473747522076181E-2</v>
      </c>
      <c r="AU77" s="219">
        <f>AVERAGEIFS(Ashtyn_working!X$3:X$944,Ashtyn_working!$H$3:$H$944,$AL77,Ashtyn_working!$I$3:$I$944,$AM77)</f>
        <v>36.383333333333361</v>
      </c>
      <c r="AV77" s="219" cm="1">
        <f t="array" ref="AV77">IFERROR(_xlfn.STDEV.S(_xlfn._xlws.FILTER(Ashtyn_working!X$3:X$944, (Ashtyn_working!$H$3:$H$944=$AL77) * (Ashtyn_working!$I$3:$I$944=$AM77))) / SQRT(COUNTIFS(Ashtyn_working!$H$3:$H$944, $AL77, Ashtyn_working!$I$3:$I$944, $AM77)), "N/A")</f>
        <v>5.6242979655051165E-2</v>
      </c>
      <c r="AW77" s="219"/>
      <c r="AX77" s="219"/>
      <c r="AY77" s="219">
        <f>AVERAGEIFS(Ashtyn_working!AB$3:AB$944,Ashtyn_working!$H$3:$H$944,$AL77,Ashtyn_working!$I$3:$I$944,$AM77)</f>
        <v>2190.6303125000004</v>
      </c>
      <c r="AZ77" s="219" cm="1">
        <f t="array" ref="AZ77">IFERROR(_xlfn.STDEV.S(_xlfn._xlws.FILTER(Ashtyn_working!AB$3:AB$944, (Ashtyn_working!$H$3:$H$944=$AL77) * (Ashtyn_working!$I$3:$I$944=$AM77))) / SQRT(COUNTIFS(Ashtyn_working!$H$3:$H$944, $AL77, Ashtyn_working!$I$3:$I$944, $AM77)), "N/A")</f>
        <v>4.3171502297163267</v>
      </c>
      <c r="BA77" s="219">
        <f>AVERAGEIFS(Ashtyn_working!AE$3:AE$944,Ashtyn_working!$H$3:$H$944,$AL77,Ashtyn_working!$I$3:$I$944,$AM77)</f>
        <v>1412.2333333333333</v>
      </c>
      <c r="BB77" s="219" cm="1">
        <f t="array" ref="BB77">IFERROR(_xlfn.STDEV.S(_xlfn._xlws.FILTER(Ashtyn_working!AE$3:AE$944, (Ashtyn_working!$H$3:$H$944=$AL77) * (Ashtyn_working!$I$3:$I$944=$AM77))) / SQRT(COUNTIFS(Ashtyn_working!$H$3:$H$944, $AL77, Ashtyn_working!$I$3:$I$944, $AM77)), "N/A")</f>
        <v>22.619214827942717</v>
      </c>
      <c r="BC77" s="219">
        <f>AVERAGEIFS(Ashtyn_working!AF$3:AF$944,Ashtyn_working!$H$3:$H$944,$AL77,Ashtyn_working!$I$3:$I$944,$AM77)</f>
        <v>1939.8733333333334</v>
      </c>
      <c r="BD77" s="219" cm="1">
        <f t="array" ref="BD77">IFERROR(_xlfn.STDEV.S(_xlfn._xlws.FILTER(Ashtyn_working!AF$3:AF$944, (Ashtyn_working!$H$3:$H$944=$AL77) * (Ashtyn_working!$I$3:$I$944=$AM77))) / SQRT(COUNTIFS(Ashtyn_working!$H$3:$H$944, $AL77, Ashtyn_working!$I$3:$I$944, $AM77)), "N/A")</f>
        <v>4.1537674455721065</v>
      </c>
    </row>
    <row r="78" spans="5:56" ht="16" x14ac:dyDescent="0.2">
      <c r="E78" s="282">
        <v>42572</v>
      </c>
      <c r="F78" s="177"/>
      <c r="G78" s="176">
        <v>27</v>
      </c>
      <c r="H78" s="176" t="s">
        <v>12457</v>
      </c>
      <c r="I78" s="176" t="s">
        <v>12422</v>
      </c>
      <c r="J78" s="176">
        <v>7.9279999999999999</v>
      </c>
      <c r="K78" s="176">
        <v>26.5</v>
      </c>
      <c r="L78" s="176">
        <v>7.11</v>
      </c>
      <c r="M78" s="176">
        <v>37.6</v>
      </c>
      <c r="N78" s="177"/>
      <c r="O78" s="177"/>
      <c r="P78" s="177"/>
      <c r="Q78" s="177"/>
      <c r="R78">
        <f t="shared" si="4"/>
        <v>7.9279999999999999</v>
      </c>
      <c r="T78">
        <f t="shared" si="5"/>
        <v>26.5</v>
      </c>
      <c r="V78">
        <f t="shared" si="6"/>
        <v>7.11</v>
      </c>
      <c r="X78">
        <f t="shared" si="7"/>
        <v>37.6</v>
      </c>
      <c r="Z78" s="177"/>
      <c r="AA78" s="177"/>
      <c r="AB78" s="177"/>
      <c r="AC78" s="177"/>
      <c r="AD78" s="177"/>
      <c r="AE78" s="177"/>
      <c r="AF78" s="177"/>
      <c r="AK78" s="176">
        <v>31</v>
      </c>
      <c r="AL78" s="176" t="s">
        <v>16051</v>
      </c>
      <c r="AM78" s="176" t="s">
        <v>12804</v>
      </c>
      <c r="AN78" s="176">
        <v>4.6999999999999999E-4</v>
      </c>
      <c r="AO78" s="219">
        <f>AVERAGEIFS(Ashtyn_working!R$3:R$944,Ashtyn_working!$H$3:$H$944,$AL78,Ashtyn_working!$I$3:$I$944,$AM78)</f>
        <v>7.6752553191489339</v>
      </c>
      <c r="AP78" s="219" cm="1">
        <f t="array" ref="AP78">IFERROR(_xlfn.STDEV.S(_xlfn._xlws.FILTER(Ashtyn_working!R$3:R$944, (Ashtyn_working!$H$3:$H$944=$AL78) * (Ashtyn_working!$I$3:$I$944=$AM78))) / SQRT(COUNTIFS(Ashtyn_working!$H$3:$H$944, $AL78, Ashtyn_working!$I$3:$I$944, $AM78)), "N/A")</f>
        <v>5.76248169834097E-3</v>
      </c>
      <c r="AQ78" s="219">
        <f>AVERAGEIFS(Ashtyn_working!T$3:T$944,Ashtyn_working!$H$3:$H$944,$AL78,Ashtyn_working!$I$3:$I$944,$AM78)</f>
        <v>31.141702127659567</v>
      </c>
      <c r="AR78" s="219" cm="1">
        <f t="array" ref="AR78">IFERROR(_xlfn.STDEV.S(_xlfn._xlws.FILTER(Ashtyn_working!T$3:T$944, (Ashtyn_working!$H$3:$H$944=$AL78) * (Ashtyn_working!$I$3:$I$944=$AM78))) / SQRT(COUNTIFS(Ashtyn_working!$H$3:$H$944, $AL78, Ashtyn_working!$I$3:$I$944, $AM78)), "N/A")</f>
        <v>3.5410285622378794E-2</v>
      </c>
      <c r="AS78">
        <f>AVERAGEIFS(Ashtyn_working!V$3:V$944,Ashtyn_working!$H$3:$H$944,$AL78,Ashtyn_working!$I$3:$I$944,$AM78)</f>
        <v>6.8229437229437275</v>
      </c>
      <c r="AT78" cm="1">
        <f t="array" ref="AT78">IFERROR(_xlfn.STDEV.S(_xlfn._xlws.FILTER(Ashtyn_working!V$3:V$944, (Ashtyn_working!$H$3:$H$944=$AL78) * (Ashtyn_working!$I$3:$I$944=$AM78))) / SQRT(COUNTIFS(Ashtyn_working!$H$3:$H$944, $AL78, Ashtyn_working!$I$3:$I$944, $AM78)), "N/A")</f>
        <v>5.1473747522076181E-2</v>
      </c>
      <c r="AU78" s="219">
        <f>AVERAGEIFS(Ashtyn_working!X$3:X$944,Ashtyn_working!$H$3:$H$944,$AL78,Ashtyn_working!$I$3:$I$944,$AM78)</f>
        <v>36.383333333333361</v>
      </c>
      <c r="AV78" s="219" cm="1">
        <f t="array" ref="AV78">IFERROR(_xlfn.STDEV.S(_xlfn._xlws.FILTER(Ashtyn_working!X$3:X$944, (Ashtyn_working!$H$3:$H$944=$AL78) * (Ashtyn_working!$I$3:$I$944=$AM78))) / SQRT(COUNTIFS(Ashtyn_working!$H$3:$H$944, $AL78, Ashtyn_working!$I$3:$I$944, $AM78)), "N/A")</f>
        <v>5.6242979655051165E-2</v>
      </c>
      <c r="AW78" s="219"/>
      <c r="AX78" s="219"/>
      <c r="AY78" s="219">
        <f>AVERAGEIFS(Ashtyn_working!AB$3:AB$944,Ashtyn_working!$H$3:$H$944,$AL78,Ashtyn_working!$I$3:$I$944,$AM78)</f>
        <v>2190.6303125000004</v>
      </c>
      <c r="AZ78" s="219" cm="1">
        <f t="array" ref="AZ78">IFERROR(_xlfn.STDEV.S(_xlfn._xlws.FILTER(Ashtyn_working!AB$3:AB$944, (Ashtyn_working!$H$3:$H$944=$AL78) * (Ashtyn_working!$I$3:$I$944=$AM78))) / SQRT(COUNTIFS(Ashtyn_working!$H$3:$H$944, $AL78, Ashtyn_working!$I$3:$I$944, $AM78)), "N/A")</f>
        <v>4.3171502297163267</v>
      </c>
      <c r="BA78" s="219">
        <f>AVERAGEIFS(Ashtyn_working!AE$3:AE$944,Ashtyn_working!$H$3:$H$944,$AL78,Ashtyn_working!$I$3:$I$944,$AM78)</f>
        <v>1412.2333333333333</v>
      </c>
      <c r="BB78" s="219" cm="1">
        <f t="array" ref="BB78">IFERROR(_xlfn.STDEV.S(_xlfn._xlws.FILTER(Ashtyn_working!AE$3:AE$944, (Ashtyn_working!$H$3:$H$944=$AL78) * (Ashtyn_working!$I$3:$I$944=$AM78))) / SQRT(COUNTIFS(Ashtyn_working!$H$3:$H$944, $AL78, Ashtyn_working!$I$3:$I$944, $AM78)), "N/A")</f>
        <v>22.619214827942717</v>
      </c>
      <c r="BC78" s="219">
        <f>AVERAGEIFS(Ashtyn_working!AF$3:AF$944,Ashtyn_working!$H$3:$H$944,$AL78,Ashtyn_working!$I$3:$I$944,$AM78)</f>
        <v>1939.8733333333334</v>
      </c>
      <c r="BD78" s="219" cm="1">
        <f t="array" ref="BD78">IFERROR(_xlfn.STDEV.S(_xlfn._xlws.FILTER(Ashtyn_working!AF$3:AF$944, (Ashtyn_working!$H$3:$H$944=$AL78) * (Ashtyn_working!$I$3:$I$944=$AM78))) / SQRT(COUNTIFS(Ashtyn_working!$H$3:$H$944, $AL78, Ashtyn_working!$I$3:$I$944, $AM78)), "N/A")</f>
        <v>4.1537674455721065</v>
      </c>
    </row>
    <row r="79" spans="5:56" ht="16" x14ac:dyDescent="0.2">
      <c r="E79" s="282">
        <v>42572</v>
      </c>
      <c r="F79" s="177"/>
      <c r="G79" s="176">
        <v>27</v>
      </c>
      <c r="H79" s="176" t="s">
        <v>16051</v>
      </c>
      <c r="I79" s="176" t="s">
        <v>16051</v>
      </c>
      <c r="J79" s="176">
        <v>7.5810000000000004</v>
      </c>
      <c r="K79" s="176">
        <v>26.5</v>
      </c>
      <c r="L79" s="176">
        <v>6.84</v>
      </c>
      <c r="M79" s="176">
        <v>37.4</v>
      </c>
      <c r="N79" s="177"/>
      <c r="O79" s="177"/>
      <c r="P79" s="177"/>
      <c r="Q79" s="177"/>
      <c r="R79">
        <f t="shared" si="4"/>
        <v>7.5810000000000004</v>
      </c>
      <c r="T79">
        <f t="shared" si="5"/>
        <v>26.5</v>
      </c>
      <c r="V79">
        <f t="shared" si="6"/>
        <v>6.84</v>
      </c>
      <c r="X79">
        <f t="shared" si="7"/>
        <v>37.4</v>
      </c>
      <c r="Z79" s="177"/>
      <c r="AA79" s="177"/>
      <c r="AB79" s="177"/>
      <c r="AC79" s="177"/>
      <c r="AD79" s="177"/>
      <c r="AE79" s="177"/>
      <c r="AF79" s="177"/>
      <c r="AK79" s="176">
        <v>31</v>
      </c>
      <c r="AL79" s="176" t="s">
        <v>16051</v>
      </c>
      <c r="AM79" s="176" t="s">
        <v>12804</v>
      </c>
      <c r="AN79" s="176">
        <v>4.6000000000000001E-4</v>
      </c>
      <c r="AO79" s="219">
        <f>AVERAGEIFS(Ashtyn_working!R$3:R$944,Ashtyn_working!$H$3:$H$944,$AL79,Ashtyn_working!$I$3:$I$944,$AM79)</f>
        <v>7.6752553191489339</v>
      </c>
      <c r="AP79" s="219" cm="1">
        <f t="array" ref="AP79">IFERROR(_xlfn.STDEV.S(_xlfn._xlws.FILTER(Ashtyn_working!R$3:R$944, (Ashtyn_working!$H$3:$H$944=$AL79) * (Ashtyn_working!$I$3:$I$944=$AM79))) / SQRT(COUNTIFS(Ashtyn_working!$H$3:$H$944, $AL79, Ashtyn_working!$I$3:$I$944, $AM79)), "N/A")</f>
        <v>5.76248169834097E-3</v>
      </c>
      <c r="AQ79" s="219">
        <f>AVERAGEIFS(Ashtyn_working!T$3:T$944,Ashtyn_working!$H$3:$H$944,$AL79,Ashtyn_working!$I$3:$I$944,$AM79)</f>
        <v>31.141702127659567</v>
      </c>
      <c r="AR79" s="219" cm="1">
        <f t="array" ref="AR79">IFERROR(_xlfn.STDEV.S(_xlfn._xlws.FILTER(Ashtyn_working!T$3:T$944, (Ashtyn_working!$H$3:$H$944=$AL79) * (Ashtyn_working!$I$3:$I$944=$AM79))) / SQRT(COUNTIFS(Ashtyn_working!$H$3:$H$944, $AL79, Ashtyn_working!$I$3:$I$944, $AM79)), "N/A")</f>
        <v>3.5410285622378794E-2</v>
      </c>
      <c r="AS79">
        <f>AVERAGEIFS(Ashtyn_working!V$3:V$944,Ashtyn_working!$H$3:$H$944,$AL79,Ashtyn_working!$I$3:$I$944,$AM79)</f>
        <v>6.8229437229437275</v>
      </c>
      <c r="AT79" cm="1">
        <f t="array" ref="AT79">IFERROR(_xlfn.STDEV.S(_xlfn._xlws.FILTER(Ashtyn_working!V$3:V$944, (Ashtyn_working!$H$3:$H$944=$AL79) * (Ashtyn_working!$I$3:$I$944=$AM79))) / SQRT(COUNTIFS(Ashtyn_working!$H$3:$H$944, $AL79, Ashtyn_working!$I$3:$I$944, $AM79)), "N/A")</f>
        <v>5.1473747522076181E-2</v>
      </c>
      <c r="AU79" s="219">
        <f>AVERAGEIFS(Ashtyn_working!X$3:X$944,Ashtyn_working!$H$3:$H$944,$AL79,Ashtyn_working!$I$3:$I$944,$AM79)</f>
        <v>36.383333333333361</v>
      </c>
      <c r="AV79" s="219" cm="1">
        <f t="array" ref="AV79">IFERROR(_xlfn.STDEV.S(_xlfn._xlws.FILTER(Ashtyn_working!X$3:X$944, (Ashtyn_working!$H$3:$H$944=$AL79) * (Ashtyn_working!$I$3:$I$944=$AM79))) / SQRT(COUNTIFS(Ashtyn_working!$H$3:$H$944, $AL79, Ashtyn_working!$I$3:$I$944, $AM79)), "N/A")</f>
        <v>5.6242979655051165E-2</v>
      </c>
      <c r="AW79" s="219"/>
      <c r="AX79" s="219"/>
      <c r="AY79" s="219">
        <f>AVERAGEIFS(Ashtyn_working!AB$3:AB$944,Ashtyn_working!$H$3:$H$944,$AL79,Ashtyn_working!$I$3:$I$944,$AM79)</f>
        <v>2190.6303125000004</v>
      </c>
      <c r="AZ79" s="219" cm="1">
        <f t="array" ref="AZ79">IFERROR(_xlfn.STDEV.S(_xlfn._xlws.FILTER(Ashtyn_working!AB$3:AB$944, (Ashtyn_working!$H$3:$H$944=$AL79) * (Ashtyn_working!$I$3:$I$944=$AM79))) / SQRT(COUNTIFS(Ashtyn_working!$H$3:$H$944, $AL79, Ashtyn_working!$I$3:$I$944, $AM79)), "N/A")</f>
        <v>4.3171502297163267</v>
      </c>
      <c r="BA79" s="219">
        <f>AVERAGEIFS(Ashtyn_working!AE$3:AE$944,Ashtyn_working!$H$3:$H$944,$AL79,Ashtyn_working!$I$3:$I$944,$AM79)</f>
        <v>1412.2333333333333</v>
      </c>
      <c r="BB79" s="219" cm="1">
        <f t="array" ref="BB79">IFERROR(_xlfn.STDEV.S(_xlfn._xlws.FILTER(Ashtyn_working!AE$3:AE$944, (Ashtyn_working!$H$3:$H$944=$AL79) * (Ashtyn_working!$I$3:$I$944=$AM79))) / SQRT(COUNTIFS(Ashtyn_working!$H$3:$H$944, $AL79, Ashtyn_working!$I$3:$I$944, $AM79)), "N/A")</f>
        <v>22.619214827942717</v>
      </c>
      <c r="BC79" s="219">
        <f>AVERAGEIFS(Ashtyn_working!AF$3:AF$944,Ashtyn_working!$H$3:$H$944,$AL79,Ashtyn_working!$I$3:$I$944,$AM79)</f>
        <v>1939.8733333333334</v>
      </c>
      <c r="BD79" s="219" cm="1">
        <f t="array" ref="BD79">IFERROR(_xlfn.STDEV.S(_xlfn._xlws.FILTER(Ashtyn_working!AF$3:AF$944, (Ashtyn_working!$H$3:$H$944=$AL79) * (Ashtyn_working!$I$3:$I$944=$AM79))) / SQRT(COUNTIFS(Ashtyn_working!$H$3:$H$944, $AL79, Ashtyn_working!$I$3:$I$944, $AM79)), "N/A")</f>
        <v>4.1537674455721065</v>
      </c>
    </row>
    <row r="80" spans="5:56" ht="16" x14ac:dyDescent="0.2">
      <c r="E80" s="282">
        <v>42572</v>
      </c>
      <c r="F80" s="177"/>
      <c r="G80" s="176">
        <v>27</v>
      </c>
      <c r="H80" s="176" t="s">
        <v>12457</v>
      </c>
      <c r="I80" s="176" t="s">
        <v>12422</v>
      </c>
      <c r="J80" s="176">
        <v>7.9240000000000004</v>
      </c>
      <c r="K80" s="176">
        <v>26.5</v>
      </c>
      <c r="L80" s="176">
        <v>6.89</v>
      </c>
      <c r="M80" s="176">
        <v>37.700000000000003</v>
      </c>
      <c r="N80" s="177"/>
      <c r="O80" s="177"/>
      <c r="P80" s="177"/>
      <c r="Q80" s="177"/>
      <c r="R80">
        <f t="shared" si="4"/>
        <v>7.9240000000000004</v>
      </c>
      <c r="T80">
        <f t="shared" si="5"/>
        <v>26.5</v>
      </c>
      <c r="V80">
        <f t="shared" si="6"/>
        <v>6.89</v>
      </c>
      <c r="X80">
        <f t="shared" si="7"/>
        <v>37.700000000000003</v>
      </c>
      <c r="Z80" s="177"/>
      <c r="AA80" s="177"/>
      <c r="AB80" s="177"/>
      <c r="AC80" s="177"/>
      <c r="AD80" s="177"/>
      <c r="AE80" s="177"/>
      <c r="AF80" s="177"/>
      <c r="AK80" s="176">
        <v>31</v>
      </c>
      <c r="AL80" s="176" t="s">
        <v>16051</v>
      </c>
      <c r="AM80" s="176" t="s">
        <v>12804</v>
      </c>
      <c r="AN80" s="176">
        <v>6.6E-4</v>
      </c>
      <c r="AO80" s="219">
        <f>AVERAGEIFS(Ashtyn_working!R$3:R$944,Ashtyn_working!$H$3:$H$944,$AL80,Ashtyn_working!$I$3:$I$944,$AM80)</f>
        <v>7.6752553191489339</v>
      </c>
      <c r="AP80" s="219" cm="1">
        <f t="array" ref="AP80">IFERROR(_xlfn.STDEV.S(_xlfn._xlws.FILTER(Ashtyn_working!R$3:R$944, (Ashtyn_working!$H$3:$H$944=$AL80) * (Ashtyn_working!$I$3:$I$944=$AM80))) / SQRT(COUNTIFS(Ashtyn_working!$H$3:$H$944, $AL80, Ashtyn_working!$I$3:$I$944, $AM80)), "N/A")</f>
        <v>5.76248169834097E-3</v>
      </c>
      <c r="AQ80" s="219">
        <f>AVERAGEIFS(Ashtyn_working!T$3:T$944,Ashtyn_working!$H$3:$H$944,$AL80,Ashtyn_working!$I$3:$I$944,$AM80)</f>
        <v>31.141702127659567</v>
      </c>
      <c r="AR80" s="219" cm="1">
        <f t="array" ref="AR80">IFERROR(_xlfn.STDEV.S(_xlfn._xlws.FILTER(Ashtyn_working!T$3:T$944, (Ashtyn_working!$H$3:$H$944=$AL80) * (Ashtyn_working!$I$3:$I$944=$AM80))) / SQRT(COUNTIFS(Ashtyn_working!$H$3:$H$944, $AL80, Ashtyn_working!$I$3:$I$944, $AM80)), "N/A")</f>
        <v>3.5410285622378794E-2</v>
      </c>
      <c r="AS80">
        <f>AVERAGEIFS(Ashtyn_working!V$3:V$944,Ashtyn_working!$H$3:$H$944,$AL80,Ashtyn_working!$I$3:$I$944,$AM80)</f>
        <v>6.8229437229437275</v>
      </c>
      <c r="AT80" cm="1">
        <f t="array" ref="AT80">IFERROR(_xlfn.STDEV.S(_xlfn._xlws.FILTER(Ashtyn_working!V$3:V$944, (Ashtyn_working!$H$3:$H$944=$AL80) * (Ashtyn_working!$I$3:$I$944=$AM80))) / SQRT(COUNTIFS(Ashtyn_working!$H$3:$H$944, $AL80, Ashtyn_working!$I$3:$I$944, $AM80)), "N/A")</f>
        <v>5.1473747522076181E-2</v>
      </c>
      <c r="AU80" s="219">
        <f>AVERAGEIFS(Ashtyn_working!X$3:X$944,Ashtyn_working!$H$3:$H$944,$AL80,Ashtyn_working!$I$3:$I$944,$AM80)</f>
        <v>36.383333333333361</v>
      </c>
      <c r="AV80" s="219" cm="1">
        <f t="array" ref="AV80">IFERROR(_xlfn.STDEV.S(_xlfn._xlws.FILTER(Ashtyn_working!X$3:X$944, (Ashtyn_working!$H$3:$H$944=$AL80) * (Ashtyn_working!$I$3:$I$944=$AM80))) / SQRT(COUNTIFS(Ashtyn_working!$H$3:$H$944, $AL80, Ashtyn_working!$I$3:$I$944, $AM80)), "N/A")</f>
        <v>5.6242979655051165E-2</v>
      </c>
      <c r="AW80" s="219"/>
      <c r="AX80" s="219"/>
      <c r="AY80" s="219">
        <f>AVERAGEIFS(Ashtyn_working!AB$3:AB$944,Ashtyn_working!$H$3:$H$944,$AL80,Ashtyn_working!$I$3:$I$944,$AM80)</f>
        <v>2190.6303125000004</v>
      </c>
      <c r="AZ80" s="219" cm="1">
        <f t="array" ref="AZ80">IFERROR(_xlfn.STDEV.S(_xlfn._xlws.FILTER(Ashtyn_working!AB$3:AB$944, (Ashtyn_working!$H$3:$H$944=$AL80) * (Ashtyn_working!$I$3:$I$944=$AM80))) / SQRT(COUNTIFS(Ashtyn_working!$H$3:$H$944, $AL80, Ashtyn_working!$I$3:$I$944, $AM80)), "N/A")</f>
        <v>4.3171502297163267</v>
      </c>
      <c r="BA80" s="219">
        <f>AVERAGEIFS(Ashtyn_working!AE$3:AE$944,Ashtyn_working!$H$3:$H$944,$AL80,Ashtyn_working!$I$3:$I$944,$AM80)</f>
        <v>1412.2333333333333</v>
      </c>
      <c r="BB80" s="219" cm="1">
        <f t="array" ref="BB80">IFERROR(_xlfn.STDEV.S(_xlfn._xlws.FILTER(Ashtyn_working!AE$3:AE$944, (Ashtyn_working!$H$3:$H$944=$AL80) * (Ashtyn_working!$I$3:$I$944=$AM80))) / SQRT(COUNTIFS(Ashtyn_working!$H$3:$H$944, $AL80, Ashtyn_working!$I$3:$I$944, $AM80)), "N/A")</f>
        <v>22.619214827942717</v>
      </c>
      <c r="BC80" s="219">
        <f>AVERAGEIFS(Ashtyn_working!AF$3:AF$944,Ashtyn_working!$H$3:$H$944,$AL80,Ashtyn_working!$I$3:$I$944,$AM80)</f>
        <v>1939.8733333333334</v>
      </c>
      <c r="BD80" s="219" cm="1">
        <f t="array" ref="BD80">IFERROR(_xlfn.STDEV.S(_xlfn._xlws.FILTER(Ashtyn_working!AF$3:AF$944, (Ashtyn_working!$H$3:$H$944=$AL80) * (Ashtyn_working!$I$3:$I$944=$AM80))) / SQRT(COUNTIFS(Ashtyn_working!$H$3:$H$944, $AL80, Ashtyn_working!$I$3:$I$944, $AM80)), "N/A")</f>
        <v>4.1537674455721065</v>
      </c>
    </row>
    <row r="81" spans="5:56" ht="16" x14ac:dyDescent="0.2">
      <c r="E81" s="282">
        <v>42572</v>
      </c>
      <c r="F81" s="177"/>
      <c r="G81" s="176">
        <v>27</v>
      </c>
      <c r="H81" s="176" t="s">
        <v>16051</v>
      </c>
      <c r="I81" s="176" t="s">
        <v>16051</v>
      </c>
      <c r="J81" s="176">
        <v>7.5919999999999996</v>
      </c>
      <c r="K81" s="176">
        <v>26.5</v>
      </c>
      <c r="L81" s="176">
        <v>6.72</v>
      </c>
      <c r="M81" s="176">
        <v>37.299999999999997</v>
      </c>
      <c r="N81" s="177"/>
      <c r="O81" s="177"/>
      <c r="P81" s="177"/>
      <c r="Q81" s="177"/>
      <c r="R81">
        <f t="shared" si="4"/>
        <v>7.5919999999999996</v>
      </c>
      <c r="T81">
        <f t="shared" si="5"/>
        <v>26.5</v>
      </c>
      <c r="V81">
        <f t="shared" si="6"/>
        <v>6.72</v>
      </c>
      <c r="X81">
        <f t="shared" si="7"/>
        <v>37.299999999999997</v>
      </c>
      <c r="Z81" s="177"/>
      <c r="AA81" s="177"/>
      <c r="AB81" s="177"/>
      <c r="AC81" s="177"/>
      <c r="AD81" s="177"/>
      <c r="AE81" s="177"/>
      <c r="AF81" s="177"/>
      <c r="AK81" s="176">
        <v>31</v>
      </c>
      <c r="AL81" s="176" t="s">
        <v>16051</v>
      </c>
      <c r="AM81" s="176" t="s">
        <v>12804</v>
      </c>
      <c r="AN81" s="176">
        <v>1.24E-3</v>
      </c>
      <c r="AO81" s="219">
        <f>AVERAGEIFS(Ashtyn_working!R$3:R$944,Ashtyn_working!$H$3:$H$944,$AL81,Ashtyn_working!$I$3:$I$944,$AM81)</f>
        <v>7.6752553191489339</v>
      </c>
      <c r="AP81" s="219" cm="1">
        <f t="array" ref="AP81">IFERROR(_xlfn.STDEV.S(_xlfn._xlws.FILTER(Ashtyn_working!R$3:R$944, (Ashtyn_working!$H$3:$H$944=$AL81) * (Ashtyn_working!$I$3:$I$944=$AM81))) / SQRT(COUNTIFS(Ashtyn_working!$H$3:$H$944, $AL81, Ashtyn_working!$I$3:$I$944, $AM81)), "N/A")</f>
        <v>5.76248169834097E-3</v>
      </c>
      <c r="AQ81" s="219">
        <f>AVERAGEIFS(Ashtyn_working!T$3:T$944,Ashtyn_working!$H$3:$H$944,$AL81,Ashtyn_working!$I$3:$I$944,$AM81)</f>
        <v>31.141702127659567</v>
      </c>
      <c r="AR81" s="219" cm="1">
        <f t="array" ref="AR81">IFERROR(_xlfn.STDEV.S(_xlfn._xlws.FILTER(Ashtyn_working!T$3:T$944, (Ashtyn_working!$H$3:$H$944=$AL81) * (Ashtyn_working!$I$3:$I$944=$AM81))) / SQRT(COUNTIFS(Ashtyn_working!$H$3:$H$944, $AL81, Ashtyn_working!$I$3:$I$944, $AM81)), "N/A")</f>
        <v>3.5410285622378794E-2</v>
      </c>
      <c r="AS81">
        <f>AVERAGEIFS(Ashtyn_working!V$3:V$944,Ashtyn_working!$H$3:$H$944,$AL81,Ashtyn_working!$I$3:$I$944,$AM81)</f>
        <v>6.8229437229437275</v>
      </c>
      <c r="AT81" cm="1">
        <f t="array" ref="AT81">IFERROR(_xlfn.STDEV.S(_xlfn._xlws.FILTER(Ashtyn_working!V$3:V$944, (Ashtyn_working!$H$3:$H$944=$AL81) * (Ashtyn_working!$I$3:$I$944=$AM81))) / SQRT(COUNTIFS(Ashtyn_working!$H$3:$H$944, $AL81, Ashtyn_working!$I$3:$I$944, $AM81)), "N/A")</f>
        <v>5.1473747522076181E-2</v>
      </c>
      <c r="AU81" s="219">
        <f>AVERAGEIFS(Ashtyn_working!X$3:X$944,Ashtyn_working!$H$3:$H$944,$AL81,Ashtyn_working!$I$3:$I$944,$AM81)</f>
        <v>36.383333333333361</v>
      </c>
      <c r="AV81" s="219" cm="1">
        <f t="array" ref="AV81">IFERROR(_xlfn.STDEV.S(_xlfn._xlws.FILTER(Ashtyn_working!X$3:X$944, (Ashtyn_working!$H$3:$H$944=$AL81) * (Ashtyn_working!$I$3:$I$944=$AM81))) / SQRT(COUNTIFS(Ashtyn_working!$H$3:$H$944, $AL81, Ashtyn_working!$I$3:$I$944, $AM81)), "N/A")</f>
        <v>5.6242979655051165E-2</v>
      </c>
      <c r="AW81" s="219"/>
      <c r="AX81" s="219"/>
      <c r="AY81" s="219">
        <f>AVERAGEIFS(Ashtyn_working!AB$3:AB$944,Ashtyn_working!$H$3:$H$944,$AL81,Ashtyn_working!$I$3:$I$944,$AM81)</f>
        <v>2190.6303125000004</v>
      </c>
      <c r="AZ81" s="219" cm="1">
        <f t="array" ref="AZ81">IFERROR(_xlfn.STDEV.S(_xlfn._xlws.FILTER(Ashtyn_working!AB$3:AB$944, (Ashtyn_working!$H$3:$H$944=$AL81) * (Ashtyn_working!$I$3:$I$944=$AM81))) / SQRT(COUNTIFS(Ashtyn_working!$H$3:$H$944, $AL81, Ashtyn_working!$I$3:$I$944, $AM81)), "N/A")</f>
        <v>4.3171502297163267</v>
      </c>
      <c r="BA81" s="219">
        <f>AVERAGEIFS(Ashtyn_working!AE$3:AE$944,Ashtyn_working!$H$3:$H$944,$AL81,Ashtyn_working!$I$3:$I$944,$AM81)</f>
        <v>1412.2333333333333</v>
      </c>
      <c r="BB81" s="219" cm="1">
        <f t="array" ref="BB81">IFERROR(_xlfn.STDEV.S(_xlfn._xlws.FILTER(Ashtyn_working!AE$3:AE$944, (Ashtyn_working!$H$3:$H$944=$AL81) * (Ashtyn_working!$I$3:$I$944=$AM81))) / SQRT(COUNTIFS(Ashtyn_working!$H$3:$H$944, $AL81, Ashtyn_working!$I$3:$I$944, $AM81)), "N/A")</f>
        <v>22.619214827942717</v>
      </c>
      <c r="BC81" s="219">
        <f>AVERAGEIFS(Ashtyn_working!AF$3:AF$944,Ashtyn_working!$H$3:$H$944,$AL81,Ashtyn_working!$I$3:$I$944,$AM81)</f>
        <v>1939.8733333333334</v>
      </c>
      <c r="BD81" s="219" cm="1">
        <f t="array" ref="BD81">IFERROR(_xlfn.STDEV.S(_xlfn._xlws.FILTER(Ashtyn_working!AF$3:AF$944, (Ashtyn_working!$H$3:$H$944=$AL81) * (Ashtyn_working!$I$3:$I$944=$AM81))) / SQRT(COUNTIFS(Ashtyn_working!$H$3:$H$944, $AL81, Ashtyn_working!$I$3:$I$944, $AM81)), "N/A")</f>
        <v>4.1537674455721065</v>
      </c>
    </row>
    <row r="82" spans="5:56" ht="16" x14ac:dyDescent="0.2">
      <c r="E82" s="282">
        <v>42572</v>
      </c>
      <c r="F82" s="177"/>
      <c r="G82" s="176">
        <v>27</v>
      </c>
      <c r="H82" s="176" t="s">
        <v>12457</v>
      </c>
      <c r="I82" s="176" t="s">
        <v>12422</v>
      </c>
      <c r="J82" s="176">
        <v>7.9269999999999996</v>
      </c>
      <c r="K82" s="176">
        <v>26.5</v>
      </c>
      <c r="L82" s="176">
        <v>7.2</v>
      </c>
      <c r="M82" s="176">
        <v>37.700000000000003</v>
      </c>
      <c r="N82" s="177"/>
      <c r="O82" s="177"/>
      <c r="P82" s="177"/>
      <c r="Q82" s="177"/>
      <c r="R82">
        <f t="shared" si="4"/>
        <v>7.9269999999999996</v>
      </c>
      <c r="T82">
        <f t="shared" si="5"/>
        <v>26.5</v>
      </c>
      <c r="V82">
        <f t="shared" si="6"/>
        <v>7.2</v>
      </c>
      <c r="X82">
        <f t="shared" si="7"/>
        <v>37.700000000000003</v>
      </c>
      <c r="Z82" s="176">
        <v>204.63</v>
      </c>
      <c r="AA82" s="177"/>
      <c r="AB82" s="177"/>
      <c r="AC82" s="177"/>
      <c r="AD82" s="177"/>
      <c r="AE82" s="177"/>
      <c r="AF82" s="177"/>
      <c r="AK82" s="176">
        <v>31</v>
      </c>
      <c r="AL82" s="176" t="s">
        <v>16051</v>
      </c>
      <c r="AM82" s="176" t="s">
        <v>12804</v>
      </c>
      <c r="AN82" s="176">
        <v>1.0499999999999999E-3</v>
      </c>
      <c r="AO82" s="219">
        <f>AVERAGEIFS(Ashtyn_working!R$3:R$944,Ashtyn_working!$H$3:$H$944,$AL82,Ashtyn_working!$I$3:$I$944,$AM82)</f>
        <v>7.6752553191489339</v>
      </c>
      <c r="AP82" s="219" cm="1">
        <f t="array" ref="AP82">IFERROR(_xlfn.STDEV.S(_xlfn._xlws.FILTER(Ashtyn_working!R$3:R$944, (Ashtyn_working!$H$3:$H$944=$AL82) * (Ashtyn_working!$I$3:$I$944=$AM82))) / SQRT(COUNTIFS(Ashtyn_working!$H$3:$H$944, $AL82, Ashtyn_working!$I$3:$I$944, $AM82)), "N/A")</f>
        <v>5.76248169834097E-3</v>
      </c>
      <c r="AQ82" s="219">
        <f>AVERAGEIFS(Ashtyn_working!T$3:T$944,Ashtyn_working!$H$3:$H$944,$AL82,Ashtyn_working!$I$3:$I$944,$AM82)</f>
        <v>31.141702127659567</v>
      </c>
      <c r="AR82" s="219" cm="1">
        <f t="array" ref="AR82">IFERROR(_xlfn.STDEV.S(_xlfn._xlws.FILTER(Ashtyn_working!T$3:T$944, (Ashtyn_working!$H$3:$H$944=$AL82) * (Ashtyn_working!$I$3:$I$944=$AM82))) / SQRT(COUNTIFS(Ashtyn_working!$H$3:$H$944, $AL82, Ashtyn_working!$I$3:$I$944, $AM82)), "N/A")</f>
        <v>3.5410285622378794E-2</v>
      </c>
      <c r="AS82">
        <f>AVERAGEIFS(Ashtyn_working!V$3:V$944,Ashtyn_working!$H$3:$H$944,$AL82,Ashtyn_working!$I$3:$I$944,$AM82)</f>
        <v>6.8229437229437275</v>
      </c>
      <c r="AT82" cm="1">
        <f t="array" ref="AT82">IFERROR(_xlfn.STDEV.S(_xlfn._xlws.FILTER(Ashtyn_working!V$3:V$944, (Ashtyn_working!$H$3:$H$944=$AL82) * (Ashtyn_working!$I$3:$I$944=$AM82))) / SQRT(COUNTIFS(Ashtyn_working!$H$3:$H$944, $AL82, Ashtyn_working!$I$3:$I$944, $AM82)), "N/A")</f>
        <v>5.1473747522076181E-2</v>
      </c>
      <c r="AU82" s="219">
        <f>AVERAGEIFS(Ashtyn_working!X$3:X$944,Ashtyn_working!$H$3:$H$944,$AL82,Ashtyn_working!$I$3:$I$944,$AM82)</f>
        <v>36.383333333333361</v>
      </c>
      <c r="AV82" s="219" cm="1">
        <f t="array" ref="AV82">IFERROR(_xlfn.STDEV.S(_xlfn._xlws.FILTER(Ashtyn_working!X$3:X$944, (Ashtyn_working!$H$3:$H$944=$AL82) * (Ashtyn_working!$I$3:$I$944=$AM82))) / SQRT(COUNTIFS(Ashtyn_working!$H$3:$H$944, $AL82, Ashtyn_working!$I$3:$I$944, $AM82)), "N/A")</f>
        <v>5.6242979655051165E-2</v>
      </c>
      <c r="AW82" s="219"/>
      <c r="AX82" s="219"/>
      <c r="AY82" s="219">
        <f>AVERAGEIFS(Ashtyn_working!AB$3:AB$944,Ashtyn_working!$H$3:$H$944,$AL82,Ashtyn_working!$I$3:$I$944,$AM82)</f>
        <v>2190.6303125000004</v>
      </c>
      <c r="AZ82" s="219" cm="1">
        <f t="array" ref="AZ82">IFERROR(_xlfn.STDEV.S(_xlfn._xlws.FILTER(Ashtyn_working!AB$3:AB$944, (Ashtyn_working!$H$3:$H$944=$AL82) * (Ashtyn_working!$I$3:$I$944=$AM82))) / SQRT(COUNTIFS(Ashtyn_working!$H$3:$H$944, $AL82, Ashtyn_working!$I$3:$I$944, $AM82)), "N/A")</f>
        <v>4.3171502297163267</v>
      </c>
      <c r="BA82" s="219">
        <f>AVERAGEIFS(Ashtyn_working!AE$3:AE$944,Ashtyn_working!$H$3:$H$944,$AL82,Ashtyn_working!$I$3:$I$944,$AM82)</f>
        <v>1412.2333333333333</v>
      </c>
      <c r="BB82" s="219" cm="1">
        <f t="array" ref="BB82">IFERROR(_xlfn.STDEV.S(_xlfn._xlws.FILTER(Ashtyn_working!AE$3:AE$944, (Ashtyn_working!$H$3:$H$944=$AL82) * (Ashtyn_working!$I$3:$I$944=$AM82))) / SQRT(COUNTIFS(Ashtyn_working!$H$3:$H$944, $AL82, Ashtyn_working!$I$3:$I$944, $AM82)), "N/A")</f>
        <v>22.619214827942717</v>
      </c>
      <c r="BC82" s="219">
        <f>AVERAGEIFS(Ashtyn_working!AF$3:AF$944,Ashtyn_working!$H$3:$H$944,$AL82,Ashtyn_working!$I$3:$I$944,$AM82)</f>
        <v>1939.8733333333334</v>
      </c>
      <c r="BD82" s="219" cm="1">
        <f t="array" ref="BD82">IFERROR(_xlfn.STDEV.S(_xlfn._xlws.FILTER(Ashtyn_working!AF$3:AF$944, (Ashtyn_working!$H$3:$H$944=$AL82) * (Ashtyn_working!$I$3:$I$944=$AM82))) / SQRT(COUNTIFS(Ashtyn_working!$H$3:$H$944, $AL82, Ashtyn_working!$I$3:$I$944, $AM82)), "N/A")</f>
        <v>4.1537674455721065</v>
      </c>
    </row>
    <row r="83" spans="5:56" ht="16" x14ac:dyDescent="0.2">
      <c r="E83" s="282">
        <v>42573</v>
      </c>
      <c r="F83" s="177"/>
      <c r="G83" s="176">
        <v>31</v>
      </c>
      <c r="H83" s="176" t="s">
        <v>12457</v>
      </c>
      <c r="I83" s="176" t="s">
        <v>16050</v>
      </c>
      <c r="J83" s="176">
        <v>7.8319999999999999</v>
      </c>
      <c r="K83" s="176">
        <v>31.6</v>
      </c>
      <c r="L83" s="176">
        <v>7.12</v>
      </c>
      <c r="M83" s="176">
        <v>34</v>
      </c>
      <c r="N83" s="177"/>
      <c r="O83" s="177"/>
      <c r="P83" s="177"/>
      <c r="Q83" s="177"/>
      <c r="R83">
        <f t="shared" si="4"/>
        <v>7.8319999999999999</v>
      </c>
      <c r="T83">
        <f t="shared" si="5"/>
        <v>31.6</v>
      </c>
      <c r="V83">
        <f t="shared" si="6"/>
        <v>7.12</v>
      </c>
      <c r="X83">
        <f t="shared" si="7"/>
        <v>34</v>
      </c>
      <c r="Z83" s="176">
        <v>239.48</v>
      </c>
      <c r="AA83" s="177"/>
      <c r="AB83" s="177"/>
      <c r="AC83" s="177"/>
      <c r="AD83" s="177"/>
      <c r="AE83" s="177"/>
      <c r="AF83" s="177"/>
      <c r="AK83" s="176">
        <v>31</v>
      </c>
      <c r="AL83" s="176" t="s">
        <v>16051</v>
      </c>
      <c r="AM83" s="176" t="s">
        <v>12804</v>
      </c>
      <c r="AN83" s="176">
        <v>9.5E-4</v>
      </c>
      <c r="AO83" s="219">
        <f>AVERAGEIFS(Ashtyn_working!R$3:R$944,Ashtyn_working!$H$3:$H$944,$AL83,Ashtyn_working!$I$3:$I$944,$AM83)</f>
        <v>7.6752553191489339</v>
      </c>
      <c r="AP83" s="219" cm="1">
        <f t="array" ref="AP83">IFERROR(_xlfn.STDEV.S(_xlfn._xlws.FILTER(Ashtyn_working!R$3:R$944, (Ashtyn_working!$H$3:$H$944=$AL83) * (Ashtyn_working!$I$3:$I$944=$AM83))) / SQRT(COUNTIFS(Ashtyn_working!$H$3:$H$944, $AL83, Ashtyn_working!$I$3:$I$944, $AM83)), "N/A")</f>
        <v>5.76248169834097E-3</v>
      </c>
      <c r="AQ83" s="219">
        <f>AVERAGEIFS(Ashtyn_working!T$3:T$944,Ashtyn_working!$H$3:$H$944,$AL83,Ashtyn_working!$I$3:$I$944,$AM83)</f>
        <v>31.141702127659567</v>
      </c>
      <c r="AR83" s="219" cm="1">
        <f t="array" ref="AR83">IFERROR(_xlfn.STDEV.S(_xlfn._xlws.FILTER(Ashtyn_working!T$3:T$944, (Ashtyn_working!$H$3:$H$944=$AL83) * (Ashtyn_working!$I$3:$I$944=$AM83))) / SQRT(COUNTIFS(Ashtyn_working!$H$3:$H$944, $AL83, Ashtyn_working!$I$3:$I$944, $AM83)), "N/A")</f>
        <v>3.5410285622378794E-2</v>
      </c>
      <c r="AS83">
        <f>AVERAGEIFS(Ashtyn_working!V$3:V$944,Ashtyn_working!$H$3:$H$944,$AL83,Ashtyn_working!$I$3:$I$944,$AM83)</f>
        <v>6.8229437229437275</v>
      </c>
      <c r="AT83" cm="1">
        <f t="array" ref="AT83">IFERROR(_xlfn.STDEV.S(_xlfn._xlws.FILTER(Ashtyn_working!V$3:V$944, (Ashtyn_working!$H$3:$H$944=$AL83) * (Ashtyn_working!$I$3:$I$944=$AM83))) / SQRT(COUNTIFS(Ashtyn_working!$H$3:$H$944, $AL83, Ashtyn_working!$I$3:$I$944, $AM83)), "N/A")</f>
        <v>5.1473747522076181E-2</v>
      </c>
      <c r="AU83" s="219">
        <f>AVERAGEIFS(Ashtyn_working!X$3:X$944,Ashtyn_working!$H$3:$H$944,$AL83,Ashtyn_working!$I$3:$I$944,$AM83)</f>
        <v>36.383333333333361</v>
      </c>
      <c r="AV83" s="219" cm="1">
        <f t="array" ref="AV83">IFERROR(_xlfn.STDEV.S(_xlfn._xlws.FILTER(Ashtyn_working!X$3:X$944, (Ashtyn_working!$H$3:$H$944=$AL83) * (Ashtyn_working!$I$3:$I$944=$AM83))) / SQRT(COUNTIFS(Ashtyn_working!$H$3:$H$944, $AL83, Ashtyn_working!$I$3:$I$944, $AM83)), "N/A")</f>
        <v>5.6242979655051165E-2</v>
      </c>
      <c r="AW83" s="219"/>
      <c r="AX83" s="219"/>
      <c r="AY83" s="219">
        <f>AVERAGEIFS(Ashtyn_working!AB$3:AB$944,Ashtyn_working!$H$3:$H$944,$AL83,Ashtyn_working!$I$3:$I$944,$AM83)</f>
        <v>2190.6303125000004</v>
      </c>
      <c r="AZ83" s="219" cm="1">
        <f t="array" ref="AZ83">IFERROR(_xlfn.STDEV.S(_xlfn._xlws.FILTER(Ashtyn_working!AB$3:AB$944, (Ashtyn_working!$H$3:$H$944=$AL83) * (Ashtyn_working!$I$3:$I$944=$AM83))) / SQRT(COUNTIFS(Ashtyn_working!$H$3:$H$944, $AL83, Ashtyn_working!$I$3:$I$944, $AM83)), "N/A")</f>
        <v>4.3171502297163267</v>
      </c>
      <c r="BA83" s="219">
        <f>AVERAGEIFS(Ashtyn_working!AE$3:AE$944,Ashtyn_working!$H$3:$H$944,$AL83,Ashtyn_working!$I$3:$I$944,$AM83)</f>
        <v>1412.2333333333333</v>
      </c>
      <c r="BB83" s="219" cm="1">
        <f t="array" ref="BB83">IFERROR(_xlfn.STDEV.S(_xlfn._xlws.FILTER(Ashtyn_working!AE$3:AE$944, (Ashtyn_working!$H$3:$H$944=$AL83) * (Ashtyn_working!$I$3:$I$944=$AM83))) / SQRT(COUNTIFS(Ashtyn_working!$H$3:$H$944, $AL83, Ashtyn_working!$I$3:$I$944, $AM83)), "N/A")</f>
        <v>22.619214827942717</v>
      </c>
      <c r="BC83" s="219">
        <f>AVERAGEIFS(Ashtyn_working!AF$3:AF$944,Ashtyn_working!$H$3:$H$944,$AL83,Ashtyn_working!$I$3:$I$944,$AM83)</f>
        <v>1939.8733333333334</v>
      </c>
      <c r="BD83" s="219" cm="1">
        <f t="array" ref="BD83">IFERROR(_xlfn.STDEV.S(_xlfn._xlws.FILTER(Ashtyn_working!AF$3:AF$944, (Ashtyn_working!$H$3:$H$944=$AL83) * (Ashtyn_working!$I$3:$I$944=$AM83))) / SQRT(COUNTIFS(Ashtyn_working!$H$3:$H$944, $AL83, Ashtyn_working!$I$3:$I$944, $AM83)), "N/A")</f>
        <v>4.1537674455721065</v>
      </c>
    </row>
    <row r="84" spans="5:56" ht="16" x14ac:dyDescent="0.2">
      <c r="E84" s="282">
        <v>42573</v>
      </c>
      <c r="F84" s="177"/>
      <c r="G84" s="176">
        <v>31</v>
      </c>
      <c r="H84" s="176" t="s">
        <v>16051</v>
      </c>
      <c r="I84" s="176" t="s">
        <v>12804</v>
      </c>
      <c r="J84" s="176">
        <v>7.556</v>
      </c>
      <c r="K84" s="176">
        <v>32.200000000000003</v>
      </c>
      <c r="L84" s="176">
        <v>6.52</v>
      </c>
      <c r="M84" s="176">
        <v>37.5</v>
      </c>
      <c r="N84" s="177"/>
      <c r="O84" s="177"/>
      <c r="P84" s="177"/>
      <c r="Q84" s="177"/>
      <c r="R84">
        <f t="shared" si="4"/>
        <v>7.556</v>
      </c>
      <c r="T84">
        <f t="shared" si="5"/>
        <v>32.200000000000003</v>
      </c>
      <c r="V84">
        <f t="shared" si="6"/>
        <v>6.52</v>
      </c>
      <c r="X84">
        <f t="shared" si="7"/>
        <v>37.5</v>
      </c>
      <c r="Z84" s="177"/>
      <c r="AA84" s="177"/>
      <c r="AB84" s="177"/>
      <c r="AC84" s="177"/>
      <c r="AD84" s="177"/>
      <c r="AE84" s="177"/>
      <c r="AF84" s="177"/>
      <c r="AK84" s="176">
        <v>31</v>
      </c>
      <c r="AL84" s="176" t="s">
        <v>16051</v>
      </c>
      <c r="AM84" s="176" t="s">
        <v>12804</v>
      </c>
      <c r="AN84" s="176">
        <v>3.6000000000000002E-4</v>
      </c>
      <c r="AO84" s="219">
        <f>AVERAGEIFS(Ashtyn_working!R$3:R$944,Ashtyn_working!$H$3:$H$944,$AL84,Ashtyn_working!$I$3:$I$944,$AM84)</f>
        <v>7.6752553191489339</v>
      </c>
      <c r="AP84" s="219" cm="1">
        <f t="array" ref="AP84">IFERROR(_xlfn.STDEV.S(_xlfn._xlws.FILTER(Ashtyn_working!R$3:R$944, (Ashtyn_working!$H$3:$H$944=$AL84) * (Ashtyn_working!$I$3:$I$944=$AM84))) / SQRT(COUNTIFS(Ashtyn_working!$H$3:$H$944, $AL84, Ashtyn_working!$I$3:$I$944, $AM84)), "N/A")</f>
        <v>5.76248169834097E-3</v>
      </c>
      <c r="AQ84" s="219">
        <f>AVERAGEIFS(Ashtyn_working!T$3:T$944,Ashtyn_working!$H$3:$H$944,$AL84,Ashtyn_working!$I$3:$I$944,$AM84)</f>
        <v>31.141702127659567</v>
      </c>
      <c r="AR84" s="219" cm="1">
        <f t="array" ref="AR84">IFERROR(_xlfn.STDEV.S(_xlfn._xlws.FILTER(Ashtyn_working!T$3:T$944, (Ashtyn_working!$H$3:$H$944=$AL84) * (Ashtyn_working!$I$3:$I$944=$AM84))) / SQRT(COUNTIFS(Ashtyn_working!$H$3:$H$944, $AL84, Ashtyn_working!$I$3:$I$944, $AM84)), "N/A")</f>
        <v>3.5410285622378794E-2</v>
      </c>
      <c r="AS84">
        <f>AVERAGEIFS(Ashtyn_working!V$3:V$944,Ashtyn_working!$H$3:$H$944,$AL84,Ashtyn_working!$I$3:$I$944,$AM84)</f>
        <v>6.8229437229437275</v>
      </c>
      <c r="AT84" cm="1">
        <f t="array" ref="AT84">IFERROR(_xlfn.STDEV.S(_xlfn._xlws.FILTER(Ashtyn_working!V$3:V$944, (Ashtyn_working!$H$3:$H$944=$AL84) * (Ashtyn_working!$I$3:$I$944=$AM84))) / SQRT(COUNTIFS(Ashtyn_working!$H$3:$H$944, $AL84, Ashtyn_working!$I$3:$I$944, $AM84)), "N/A")</f>
        <v>5.1473747522076181E-2</v>
      </c>
      <c r="AU84" s="219">
        <f>AVERAGEIFS(Ashtyn_working!X$3:X$944,Ashtyn_working!$H$3:$H$944,$AL84,Ashtyn_working!$I$3:$I$944,$AM84)</f>
        <v>36.383333333333361</v>
      </c>
      <c r="AV84" s="219" cm="1">
        <f t="array" ref="AV84">IFERROR(_xlfn.STDEV.S(_xlfn._xlws.FILTER(Ashtyn_working!X$3:X$944, (Ashtyn_working!$H$3:$H$944=$AL84) * (Ashtyn_working!$I$3:$I$944=$AM84))) / SQRT(COUNTIFS(Ashtyn_working!$H$3:$H$944, $AL84, Ashtyn_working!$I$3:$I$944, $AM84)), "N/A")</f>
        <v>5.6242979655051165E-2</v>
      </c>
      <c r="AW84" s="219"/>
      <c r="AX84" s="219"/>
      <c r="AY84" s="219">
        <f>AVERAGEIFS(Ashtyn_working!AB$3:AB$944,Ashtyn_working!$H$3:$H$944,$AL84,Ashtyn_working!$I$3:$I$944,$AM84)</f>
        <v>2190.6303125000004</v>
      </c>
      <c r="AZ84" s="219" cm="1">
        <f t="array" ref="AZ84">IFERROR(_xlfn.STDEV.S(_xlfn._xlws.FILTER(Ashtyn_working!AB$3:AB$944, (Ashtyn_working!$H$3:$H$944=$AL84) * (Ashtyn_working!$I$3:$I$944=$AM84))) / SQRT(COUNTIFS(Ashtyn_working!$H$3:$H$944, $AL84, Ashtyn_working!$I$3:$I$944, $AM84)), "N/A")</f>
        <v>4.3171502297163267</v>
      </c>
      <c r="BA84" s="219">
        <f>AVERAGEIFS(Ashtyn_working!AE$3:AE$944,Ashtyn_working!$H$3:$H$944,$AL84,Ashtyn_working!$I$3:$I$944,$AM84)</f>
        <v>1412.2333333333333</v>
      </c>
      <c r="BB84" s="219" cm="1">
        <f t="array" ref="BB84">IFERROR(_xlfn.STDEV.S(_xlfn._xlws.FILTER(Ashtyn_working!AE$3:AE$944, (Ashtyn_working!$H$3:$H$944=$AL84) * (Ashtyn_working!$I$3:$I$944=$AM84))) / SQRT(COUNTIFS(Ashtyn_working!$H$3:$H$944, $AL84, Ashtyn_working!$I$3:$I$944, $AM84)), "N/A")</f>
        <v>22.619214827942717</v>
      </c>
      <c r="BC84" s="219">
        <f>AVERAGEIFS(Ashtyn_working!AF$3:AF$944,Ashtyn_working!$H$3:$H$944,$AL84,Ashtyn_working!$I$3:$I$944,$AM84)</f>
        <v>1939.8733333333334</v>
      </c>
      <c r="BD84" s="219" cm="1">
        <f t="array" ref="BD84">IFERROR(_xlfn.STDEV.S(_xlfn._xlws.FILTER(Ashtyn_working!AF$3:AF$944, (Ashtyn_working!$H$3:$H$944=$AL84) * (Ashtyn_working!$I$3:$I$944=$AM84))) / SQRT(COUNTIFS(Ashtyn_working!$H$3:$H$944, $AL84, Ashtyn_working!$I$3:$I$944, $AM84)), "N/A")</f>
        <v>4.1537674455721065</v>
      </c>
    </row>
    <row r="85" spans="5:56" ht="16" x14ac:dyDescent="0.2">
      <c r="E85" s="282">
        <v>42573</v>
      </c>
      <c r="F85" s="177"/>
      <c r="G85" s="176">
        <v>31</v>
      </c>
      <c r="H85" s="176" t="s">
        <v>12457</v>
      </c>
      <c r="I85" s="176" t="s">
        <v>16050</v>
      </c>
      <c r="J85" s="176">
        <v>7.8490000000000002</v>
      </c>
      <c r="K85" s="176">
        <v>32</v>
      </c>
      <c r="L85" s="176">
        <v>6.74</v>
      </c>
      <c r="M85" s="176">
        <v>37.799999999999997</v>
      </c>
      <c r="N85" s="177"/>
      <c r="O85" s="177"/>
      <c r="P85" s="177"/>
      <c r="Q85" s="177"/>
      <c r="R85">
        <f t="shared" si="4"/>
        <v>7.8490000000000002</v>
      </c>
      <c r="T85">
        <f t="shared" si="5"/>
        <v>32</v>
      </c>
      <c r="V85">
        <f t="shared" si="6"/>
        <v>6.74</v>
      </c>
      <c r="X85">
        <f t="shared" si="7"/>
        <v>37.799999999999997</v>
      </c>
      <c r="Z85" s="177"/>
      <c r="AA85" s="177"/>
      <c r="AB85" s="177"/>
      <c r="AC85" s="177"/>
      <c r="AD85" s="177"/>
      <c r="AE85" s="177"/>
      <c r="AF85" s="177"/>
      <c r="AK85" s="176">
        <v>31</v>
      </c>
      <c r="AL85" s="176" t="s">
        <v>16051</v>
      </c>
      <c r="AM85" s="176" t="s">
        <v>12804</v>
      </c>
      <c r="AN85" s="176">
        <v>5.0000000000000001E-4</v>
      </c>
      <c r="AO85" s="219">
        <f>AVERAGEIFS(Ashtyn_working!R$3:R$944,Ashtyn_working!$H$3:$H$944,$AL85,Ashtyn_working!$I$3:$I$944,$AM85)</f>
        <v>7.6752553191489339</v>
      </c>
      <c r="AP85" s="219" cm="1">
        <f t="array" ref="AP85">IFERROR(_xlfn.STDEV.S(_xlfn._xlws.FILTER(Ashtyn_working!R$3:R$944, (Ashtyn_working!$H$3:$H$944=$AL85) * (Ashtyn_working!$I$3:$I$944=$AM85))) / SQRT(COUNTIFS(Ashtyn_working!$H$3:$H$944, $AL85, Ashtyn_working!$I$3:$I$944, $AM85)), "N/A")</f>
        <v>5.76248169834097E-3</v>
      </c>
      <c r="AQ85" s="219">
        <f>AVERAGEIFS(Ashtyn_working!T$3:T$944,Ashtyn_working!$H$3:$H$944,$AL85,Ashtyn_working!$I$3:$I$944,$AM85)</f>
        <v>31.141702127659567</v>
      </c>
      <c r="AR85" s="219" cm="1">
        <f t="array" ref="AR85">IFERROR(_xlfn.STDEV.S(_xlfn._xlws.FILTER(Ashtyn_working!T$3:T$944, (Ashtyn_working!$H$3:$H$944=$AL85) * (Ashtyn_working!$I$3:$I$944=$AM85))) / SQRT(COUNTIFS(Ashtyn_working!$H$3:$H$944, $AL85, Ashtyn_working!$I$3:$I$944, $AM85)), "N/A")</f>
        <v>3.5410285622378794E-2</v>
      </c>
      <c r="AS85">
        <f>AVERAGEIFS(Ashtyn_working!V$3:V$944,Ashtyn_working!$H$3:$H$944,$AL85,Ashtyn_working!$I$3:$I$944,$AM85)</f>
        <v>6.8229437229437275</v>
      </c>
      <c r="AT85" cm="1">
        <f t="array" ref="AT85">IFERROR(_xlfn.STDEV.S(_xlfn._xlws.FILTER(Ashtyn_working!V$3:V$944, (Ashtyn_working!$H$3:$H$944=$AL85) * (Ashtyn_working!$I$3:$I$944=$AM85))) / SQRT(COUNTIFS(Ashtyn_working!$H$3:$H$944, $AL85, Ashtyn_working!$I$3:$I$944, $AM85)), "N/A")</f>
        <v>5.1473747522076181E-2</v>
      </c>
      <c r="AU85" s="219">
        <f>AVERAGEIFS(Ashtyn_working!X$3:X$944,Ashtyn_working!$H$3:$H$944,$AL85,Ashtyn_working!$I$3:$I$944,$AM85)</f>
        <v>36.383333333333361</v>
      </c>
      <c r="AV85" s="219" cm="1">
        <f t="array" ref="AV85">IFERROR(_xlfn.STDEV.S(_xlfn._xlws.FILTER(Ashtyn_working!X$3:X$944, (Ashtyn_working!$H$3:$H$944=$AL85) * (Ashtyn_working!$I$3:$I$944=$AM85))) / SQRT(COUNTIFS(Ashtyn_working!$H$3:$H$944, $AL85, Ashtyn_working!$I$3:$I$944, $AM85)), "N/A")</f>
        <v>5.6242979655051165E-2</v>
      </c>
      <c r="AW85" s="219"/>
      <c r="AX85" s="219"/>
      <c r="AY85" s="219">
        <f>AVERAGEIFS(Ashtyn_working!AB$3:AB$944,Ashtyn_working!$H$3:$H$944,$AL85,Ashtyn_working!$I$3:$I$944,$AM85)</f>
        <v>2190.6303125000004</v>
      </c>
      <c r="AZ85" s="219" cm="1">
        <f t="array" ref="AZ85">IFERROR(_xlfn.STDEV.S(_xlfn._xlws.FILTER(Ashtyn_working!AB$3:AB$944, (Ashtyn_working!$H$3:$H$944=$AL85) * (Ashtyn_working!$I$3:$I$944=$AM85))) / SQRT(COUNTIFS(Ashtyn_working!$H$3:$H$944, $AL85, Ashtyn_working!$I$3:$I$944, $AM85)), "N/A")</f>
        <v>4.3171502297163267</v>
      </c>
      <c r="BA85" s="219">
        <f>AVERAGEIFS(Ashtyn_working!AE$3:AE$944,Ashtyn_working!$H$3:$H$944,$AL85,Ashtyn_working!$I$3:$I$944,$AM85)</f>
        <v>1412.2333333333333</v>
      </c>
      <c r="BB85" s="219" cm="1">
        <f t="array" ref="BB85">IFERROR(_xlfn.STDEV.S(_xlfn._xlws.FILTER(Ashtyn_working!AE$3:AE$944, (Ashtyn_working!$H$3:$H$944=$AL85) * (Ashtyn_working!$I$3:$I$944=$AM85))) / SQRT(COUNTIFS(Ashtyn_working!$H$3:$H$944, $AL85, Ashtyn_working!$I$3:$I$944, $AM85)), "N/A")</f>
        <v>22.619214827942717</v>
      </c>
      <c r="BC85" s="219">
        <f>AVERAGEIFS(Ashtyn_working!AF$3:AF$944,Ashtyn_working!$H$3:$H$944,$AL85,Ashtyn_working!$I$3:$I$944,$AM85)</f>
        <v>1939.8733333333334</v>
      </c>
      <c r="BD85" s="219" cm="1">
        <f t="array" ref="BD85">IFERROR(_xlfn.STDEV.S(_xlfn._xlws.FILTER(Ashtyn_working!AF$3:AF$944, (Ashtyn_working!$H$3:$H$944=$AL85) * (Ashtyn_working!$I$3:$I$944=$AM85))) / SQRT(COUNTIFS(Ashtyn_working!$H$3:$H$944, $AL85, Ashtyn_working!$I$3:$I$944, $AM85)), "N/A")</f>
        <v>4.1537674455721065</v>
      </c>
    </row>
    <row r="86" spans="5:56" ht="16" x14ac:dyDescent="0.2">
      <c r="E86" s="282">
        <v>42573</v>
      </c>
      <c r="F86" s="177"/>
      <c r="G86" s="176">
        <v>31</v>
      </c>
      <c r="H86" s="176" t="s">
        <v>12457</v>
      </c>
      <c r="I86" s="176" t="s">
        <v>16050</v>
      </c>
      <c r="J86" s="176">
        <v>7.8529999999999998</v>
      </c>
      <c r="K86" s="176">
        <v>31.7</v>
      </c>
      <c r="L86" s="176">
        <v>7.01</v>
      </c>
      <c r="M86" s="176">
        <v>37.799999999999997</v>
      </c>
      <c r="N86" s="177"/>
      <c r="O86" s="177"/>
      <c r="P86" s="177"/>
      <c r="Q86" s="177"/>
      <c r="R86">
        <f t="shared" si="4"/>
        <v>7.8529999999999998</v>
      </c>
      <c r="T86">
        <f t="shared" si="5"/>
        <v>31.7</v>
      </c>
      <c r="V86">
        <f t="shared" si="6"/>
        <v>7.01</v>
      </c>
      <c r="X86">
        <f t="shared" si="7"/>
        <v>37.799999999999997</v>
      </c>
      <c r="Z86" s="177"/>
      <c r="AA86" s="177"/>
      <c r="AB86" s="177"/>
      <c r="AC86" s="177"/>
      <c r="AD86" s="177"/>
      <c r="AE86" s="177"/>
      <c r="AF86" s="177"/>
      <c r="AK86" s="176">
        <v>31</v>
      </c>
      <c r="AL86" s="176" t="s">
        <v>16051</v>
      </c>
      <c r="AM86" s="176" t="s">
        <v>12804</v>
      </c>
      <c r="AN86" s="176">
        <v>5.9000000000000003E-4</v>
      </c>
      <c r="AO86" s="219">
        <f>AVERAGEIFS(Ashtyn_working!R$3:R$944,Ashtyn_working!$H$3:$H$944,$AL86,Ashtyn_working!$I$3:$I$944,$AM86)</f>
        <v>7.6752553191489339</v>
      </c>
      <c r="AP86" s="219" cm="1">
        <f t="array" ref="AP86">IFERROR(_xlfn.STDEV.S(_xlfn._xlws.FILTER(Ashtyn_working!R$3:R$944, (Ashtyn_working!$H$3:$H$944=$AL86) * (Ashtyn_working!$I$3:$I$944=$AM86))) / SQRT(COUNTIFS(Ashtyn_working!$H$3:$H$944, $AL86, Ashtyn_working!$I$3:$I$944, $AM86)), "N/A")</f>
        <v>5.76248169834097E-3</v>
      </c>
      <c r="AQ86" s="219">
        <f>AVERAGEIFS(Ashtyn_working!T$3:T$944,Ashtyn_working!$H$3:$H$944,$AL86,Ashtyn_working!$I$3:$I$944,$AM86)</f>
        <v>31.141702127659567</v>
      </c>
      <c r="AR86" s="219" cm="1">
        <f t="array" ref="AR86">IFERROR(_xlfn.STDEV.S(_xlfn._xlws.FILTER(Ashtyn_working!T$3:T$944, (Ashtyn_working!$H$3:$H$944=$AL86) * (Ashtyn_working!$I$3:$I$944=$AM86))) / SQRT(COUNTIFS(Ashtyn_working!$H$3:$H$944, $AL86, Ashtyn_working!$I$3:$I$944, $AM86)), "N/A")</f>
        <v>3.5410285622378794E-2</v>
      </c>
      <c r="AS86">
        <f>AVERAGEIFS(Ashtyn_working!V$3:V$944,Ashtyn_working!$H$3:$H$944,$AL86,Ashtyn_working!$I$3:$I$944,$AM86)</f>
        <v>6.8229437229437275</v>
      </c>
      <c r="AT86" cm="1">
        <f t="array" ref="AT86">IFERROR(_xlfn.STDEV.S(_xlfn._xlws.FILTER(Ashtyn_working!V$3:V$944, (Ashtyn_working!$H$3:$H$944=$AL86) * (Ashtyn_working!$I$3:$I$944=$AM86))) / SQRT(COUNTIFS(Ashtyn_working!$H$3:$H$944, $AL86, Ashtyn_working!$I$3:$I$944, $AM86)), "N/A")</f>
        <v>5.1473747522076181E-2</v>
      </c>
      <c r="AU86" s="219">
        <f>AVERAGEIFS(Ashtyn_working!X$3:X$944,Ashtyn_working!$H$3:$H$944,$AL86,Ashtyn_working!$I$3:$I$944,$AM86)</f>
        <v>36.383333333333361</v>
      </c>
      <c r="AV86" s="219" cm="1">
        <f t="array" ref="AV86">IFERROR(_xlfn.STDEV.S(_xlfn._xlws.FILTER(Ashtyn_working!X$3:X$944, (Ashtyn_working!$H$3:$H$944=$AL86) * (Ashtyn_working!$I$3:$I$944=$AM86))) / SQRT(COUNTIFS(Ashtyn_working!$H$3:$H$944, $AL86, Ashtyn_working!$I$3:$I$944, $AM86)), "N/A")</f>
        <v>5.6242979655051165E-2</v>
      </c>
      <c r="AW86" s="219"/>
      <c r="AX86" s="219"/>
      <c r="AY86" s="219">
        <f>AVERAGEIFS(Ashtyn_working!AB$3:AB$944,Ashtyn_working!$H$3:$H$944,$AL86,Ashtyn_working!$I$3:$I$944,$AM86)</f>
        <v>2190.6303125000004</v>
      </c>
      <c r="AZ86" s="219" cm="1">
        <f t="array" ref="AZ86">IFERROR(_xlfn.STDEV.S(_xlfn._xlws.FILTER(Ashtyn_working!AB$3:AB$944, (Ashtyn_working!$H$3:$H$944=$AL86) * (Ashtyn_working!$I$3:$I$944=$AM86))) / SQRT(COUNTIFS(Ashtyn_working!$H$3:$H$944, $AL86, Ashtyn_working!$I$3:$I$944, $AM86)), "N/A")</f>
        <v>4.3171502297163267</v>
      </c>
      <c r="BA86" s="219">
        <f>AVERAGEIFS(Ashtyn_working!AE$3:AE$944,Ashtyn_working!$H$3:$H$944,$AL86,Ashtyn_working!$I$3:$I$944,$AM86)</f>
        <v>1412.2333333333333</v>
      </c>
      <c r="BB86" s="219" cm="1">
        <f t="array" ref="BB86">IFERROR(_xlfn.STDEV.S(_xlfn._xlws.FILTER(Ashtyn_working!AE$3:AE$944, (Ashtyn_working!$H$3:$H$944=$AL86) * (Ashtyn_working!$I$3:$I$944=$AM86))) / SQRT(COUNTIFS(Ashtyn_working!$H$3:$H$944, $AL86, Ashtyn_working!$I$3:$I$944, $AM86)), "N/A")</f>
        <v>22.619214827942717</v>
      </c>
      <c r="BC86" s="219">
        <f>AVERAGEIFS(Ashtyn_working!AF$3:AF$944,Ashtyn_working!$H$3:$H$944,$AL86,Ashtyn_working!$I$3:$I$944,$AM86)</f>
        <v>1939.8733333333334</v>
      </c>
      <c r="BD86" s="219" cm="1">
        <f t="array" ref="BD86">IFERROR(_xlfn.STDEV.S(_xlfn._xlws.FILTER(Ashtyn_working!AF$3:AF$944, (Ashtyn_working!$H$3:$H$944=$AL86) * (Ashtyn_working!$I$3:$I$944=$AM86))) / SQRT(COUNTIFS(Ashtyn_working!$H$3:$H$944, $AL86, Ashtyn_working!$I$3:$I$944, $AM86)), "N/A")</f>
        <v>4.1537674455721065</v>
      </c>
    </row>
    <row r="87" spans="5:56" ht="16" x14ac:dyDescent="0.2">
      <c r="E87" s="282">
        <v>42573</v>
      </c>
      <c r="F87" s="177"/>
      <c r="G87" s="176">
        <v>31</v>
      </c>
      <c r="H87" s="176" t="s">
        <v>12457</v>
      </c>
      <c r="I87" s="176" t="s">
        <v>16050</v>
      </c>
      <c r="J87" s="176">
        <v>7.8520000000000003</v>
      </c>
      <c r="K87" s="176">
        <v>31.3</v>
      </c>
      <c r="L87" s="176">
        <v>7.17</v>
      </c>
      <c r="M87" s="176">
        <v>37.799999999999997</v>
      </c>
      <c r="N87" s="177"/>
      <c r="O87" s="177"/>
      <c r="P87" s="177"/>
      <c r="Q87" s="177"/>
      <c r="R87">
        <f t="shared" si="4"/>
        <v>7.8520000000000003</v>
      </c>
      <c r="T87">
        <f t="shared" si="5"/>
        <v>31.3</v>
      </c>
      <c r="V87">
        <f t="shared" si="6"/>
        <v>7.17</v>
      </c>
      <c r="X87">
        <f t="shared" si="7"/>
        <v>37.799999999999997</v>
      </c>
      <c r="Z87" s="176">
        <v>234.16</v>
      </c>
      <c r="AA87" s="177"/>
      <c r="AB87" s="177"/>
      <c r="AC87" s="177"/>
      <c r="AD87" s="177"/>
      <c r="AE87" s="177"/>
      <c r="AF87" s="177"/>
      <c r="AK87" s="176">
        <v>31</v>
      </c>
      <c r="AL87" s="176" t="s">
        <v>16051</v>
      </c>
      <c r="AM87" s="176" t="s">
        <v>12804</v>
      </c>
      <c r="AN87" s="176">
        <v>7.6000000000000004E-4</v>
      </c>
      <c r="AO87" s="219">
        <f>AVERAGEIFS(Ashtyn_working!R$3:R$944,Ashtyn_working!$H$3:$H$944,$AL87,Ashtyn_working!$I$3:$I$944,$AM87)</f>
        <v>7.6752553191489339</v>
      </c>
      <c r="AP87" s="219" cm="1">
        <f t="array" ref="AP87">IFERROR(_xlfn.STDEV.S(_xlfn._xlws.FILTER(Ashtyn_working!R$3:R$944, (Ashtyn_working!$H$3:$H$944=$AL87) * (Ashtyn_working!$I$3:$I$944=$AM87))) / SQRT(COUNTIFS(Ashtyn_working!$H$3:$H$944, $AL87, Ashtyn_working!$I$3:$I$944, $AM87)), "N/A")</f>
        <v>5.76248169834097E-3</v>
      </c>
      <c r="AQ87" s="219">
        <f>AVERAGEIFS(Ashtyn_working!T$3:T$944,Ashtyn_working!$H$3:$H$944,$AL87,Ashtyn_working!$I$3:$I$944,$AM87)</f>
        <v>31.141702127659567</v>
      </c>
      <c r="AR87" s="219" cm="1">
        <f t="array" ref="AR87">IFERROR(_xlfn.STDEV.S(_xlfn._xlws.FILTER(Ashtyn_working!T$3:T$944, (Ashtyn_working!$H$3:$H$944=$AL87) * (Ashtyn_working!$I$3:$I$944=$AM87))) / SQRT(COUNTIFS(Ashtyn_working!$H$3:$H$944, $AL87, Ashtyn_working!$I$3:$I$944, $AM87)), "N/A")</f>
        <v>3.5410285622378794E-2</v>
      </c>
      <c r="AS87">
        <f>AVERAGEIFS(Ashtyn_working!V$3:V$944,Ashtyn_working!$H$3:$H$944,$AL87,Ashtyn_working!$I$3:$I$944,$AM87)</f>
        <v>6.8229437229437275</v>
      </c>
      <c r="AT87" cm="1">
        <f t="array" ref="AT87">IFERROR(_xlfn.STDEV.S(_xlfn._xlws.FILTER(Ashtyn_working!V$3:V$944, (Ashtyn_working!$H$3:$H$944=$AL87) * (Ashtyn_working!$I$3:$I$944=$AM87))) / SQRT(COUNTIFS(Ashtyn_working!$H$3:$H$944, $AL87, Ashtyn_working!$I$3:$I$944, $AM87)), "N/A")</f>
        <v>5.1473747522076181E-2</v>
      </c>
      <c r="AU87" s="219">
        <f>AVERAGEIFS(Ashtyn_working!X$3:X$944,Ashtyn_working!$H$3:$H$944,$AL87,Ashtyn_working!$I$3:$I$944,$AM87)</f>
        <v>36.383333333333361</v>
      </c>
      <c r="AV87" s="219" cm="1">
        <f t="array" ref="AV87">IFERROR(_xlfn.STDEV.S(_xlfn._xlws.FILTER(Ashtyn_working!X$3:X$944, (Ashtyn_working!$H$3:$H$944=$AL87) * (Ashtyn_working!$I$3:$I$944=$AM87))) / SQRT(COUNTIFS(Ashtyn_working!$H$3:$H$944, $AL87, Ashtyn_working!$I$3:$I$944, $AM87)), "N/A")</f>
        <v>5.6242979655051165E-2</v>
      </c>
      <c r="AW87" s="219"/>
      <c r="AX87" s="219"/>
      <c r="AY87" s="219">
        <f>AVERAGEIFS(Ashtyn_working!AB$3:AB$944,Ashtyn_working!$H$3:$H$944,$AL87,Ashtyn_working!$I$3:$I$944,$AM87)</f>
        <v>2190.6303125000004</v>
      </c>
      <c r="AZ87" s="219" cm="1">
        <f t="array" ref="AZ87">IFERROR(_xlfn.STDEV.S(_xlfn._xlws.FILTER(Ashtyn_working!AB$3:AB$944, (Ashtyn_working!$H$3:$H$944=$AL87) * (Ashtyn_working!$I$3:$I$944=$AM87))) / SQRT(COUNTIFS(Ashtyn_working!$H$3:$H$944, $AL87, Ashtyn_working!$I$3:$I$944, $AM87)), "N/A")</f>
        <v>4.3171502297163267</v>
      </c>
      <c r="BA87" s="219">
        <f>AVERAGEIFS(Ashtyn_working!AE$3:AE$944,Ashtyn_working!$H$3:$H$944,$AL87,Ashtyn_working!$I$3:$I$944,$AM87)</f>
        <v>1412.2333333333333</v>
      </c>
      <c r="BB87" s="219" cm="1">
        <f t="array" ref="BB87">IFERROR(_xlfn.STDEV.S(_xlfn._xlws.FILTER(Ashtyn_working!AE$3:AE$944, (Ashtyn_working!$H$3:$H$944=$AL87) * (Ashtyn_working!$I$3:$I$944=$AM87))) / SQRT(COUNTIFS(Ashtyn_working!$H$3:$H$944, $AL87, Ashtyn_working!$I$3:$I$944, $AM87)), "N/A")</f>
        <v>22.619214827942717</v>
      </c>
      <c r="BC87" s="219">
        <f>AVERAGEIFS(Ashtyn_working!AF$3:AF$944,Ashtyn_working!$H$3:$H$944,$AL87,Ashtyn_working!$I$3:$I$944,$AM87)</f>
        <v>1939.8733333333334</v>
      </c>
      <c r="BD87" s="219" cm="1">
        <f t="array" ref="BD87">IFERROR(_xlfn.STDEV.S(_xlfn._xlws.FILTER(Ashtyn_working!AF$3:AF$944, (Ashtyn_working!$H$3:$H$944=$AL87) * (Ashtyn_working!$I$3:$I$944=$AM87))) / SQRT(COUNTIFS(Ashtyn_working!$H$3:$H$944, $AL87, Ashtyn_working!$I$3:$I$944, $AM87)), "N/A")</f>
        <v>4.1537674455721065</v>
      </c>
    </row>
    <row r="88" spans="5:56" ht="16" x14ac:dyDescent="0.2">
      <c r="E88" s="282">
        <v>42573</v>
      </c>
      <c r="F88" s="177"/>
      <c r="G88" s="176">
        <v>31</v>
      </c>
      <c r="H88" s="176" t="s">
        <v>16051</v>
      </c>
      <c r="I88" s="176" t="s">
        <v>12804</v>
      </c>
      <c r="J88" s="176">
        <v>7.5510000000000002</v>
      </c>
      <c r="K88" s="176">
        <v>31.9</v>
      </c>
      <c r="L88" s="176">
        <v>6.69</v>
      </c>
      <c r="M88" s="176">
        <v>37.5</v>
      </c>
      <c r="N88" s="177"/>
      <c r="O88" s="177"/>
      <c r="P88" s="177"/>
      <c r="Q88" s="177"/>
      <c r="R88">
        <f t="shared" si="4"/>
        <v>7.5510000000000002</v>
      </c>
      <c r="T88">
        <f t="shared" si="5"/>
        <v>31.9</v>
      </c>
      <c r="V88">
        <f t="shared" si="6"/>
        <v>6.69</v>
      </c>
      <c r="X88">
        <f t="shared" si="7"/>
        <v>37.5</v>
      </c>
      <c r="Z88" s="177"/>
      <c r="AA88" s="177"/>
      <c r="AB88" s="177"/>
      <c r="AC88" s="177"/>
      <c r="AD88" s="177"/>
      <c r="AE88" s="177"/>
      <c r="AF88" s="177"/>
      <c r="AK88" s="176">
        <v>31</v>
      </c>
      <c r="AL88" s="176" t="s">
        <v>16051</v>
      </c>
      <c r="AM88" s="176" t="s">
        <v>12804</v>
      </c>
      <c r="AN88" s="176">
        <v>2.7999999999999998E-4</v>
      </c>
      <c r="AO88" s="219">
        <f>AVERAGEIFS(Ashtyn_working!R$3:R$944,Ashtyn_working!$H$3:$H$944,$AL88,Ashtyn_working!$I$3:$I$944,$AM88)</f>
        <v>7.6752553191489339</v>
      </c>
      <c r="AP88" s="219" cm="1">
        <f t="array" ref="AP88">IFERROR(_xlfn.STDEV.S(_xlfn._xlws.FILTER(Ashtyn_working!R$3:R$944, (Ashtyn_working!$H$3:$H$944=$AL88) * (Ashtyn_working!$I$3:$I$944=$AM88))) / SQRT(COUNTIFS(Ashtyn_working!$H$3:$H$944, $AL88, Ashtyn_working!$I$3:$I$944, $AM88)), "N/A")</f>
        <v>5.76248169834097E-3</v>
      </c>
      <c r="AQ88" s="219">
        <f>AVERAGEIFS(Ashtyn_working!T$3:T$944,Ashtyn_working!$H$3:$H$944,$AL88,Ashtyn_working!$I$3:$I$944,$AM88)</f>
        <v>31.141702127659567</v>
      </c>
      <c r="AR88" s="219" cm="1">
        <f t="array" ref="AR88">IFERROR(_xlfn.STDEV.S(_xlfn._xlws.FILTER(Ashtyn_working!T$3:T$944, (Ashtyn_working!$H$3:$H$944=$AL88) * (Ashtyn_working!$I$3:$I$944=$AM88))) / SQRT(COUNTIFS(Ashtyn_working!$H$3:$H$944, $AL88, Ashtyn_working!$I$3:$I$944, $AM88)), "N/A")</f>
        <v>3.5410285622378794E-2</v>
      </c>
      <c r="AS88">
        <f>AVERAGEIFS(Ashtyn_working!V$3:V$944,Ashtyn_working!$H$3:$H$944,$AL88,Ashtyn_working!$I$3:$I$944,$AM88)</f>
        <v>6.8229437229437275</v>
      </c>
      <c r="AT88" cm="1">
        <f t="array" ref="AT88">IFERROR(_xlfn.STDEV.S(_xlfn._xlws.FILTER(Ashtyn_working!V$3:V$944, (Ashtyn_working!$H$3:$H$944=$AL88) * (Ashtyn_working!$I$3:$I$944=$AM88))) / SQRT(COUNTIFS(Ashtyn_working!$H$3:$H$944, $AL88, Ashtyn_working!$I$3:$I$944, $AM88)), "N/A")</f>
        <v>5.1473747522076181E-2</v>
      </c>
      <c r="AU88" s="219">
        <f>AVERAGEIFS(Ashtyn_working!X$3:X$944,Ashtyn_working!$H$3:$H$944,$AL88,Ashtyn_working!$I$3:$I$944,$AM88)</f>
        <v>36.383333333333361</v>
      </c>
      <c r="AV88" s="219" cm="1">
        <f t="array" ref="AV88">IFERROR(_xlfn.STDEV.S(_xlfn._xlws.FILTER(Ashtyn_working!X$3:X$944, (Ashtyn_working!$H$3:$H$944=$AL88) * (Ashtyn_working!$I$3:$I$944=$AM88))) / SQRT(COUNTIFS(Ashtyn_working!$H$3:$H$944, $AL88, Ashtyn_working!$I$3:$I$944, $AM88)), "N/A")</f>
        <v>5.6242979655051165E-2</v>
      </c>
      <c r="AW88" s="219"/>
      <c r="AX88" s="219"/>
      <c r="AY88" s="219">
        <f>AVERAGEIFS(Ashtyn_working!AB$3:AB$944,Ashtyn_working!$H$3:$H$944,$AL88,Ashtyn_working!$I$3:$I$944,$AM88)</f>
        <v>2190.6303125000004</v>
      </c>
      <c r="AZ88" s="219" cm="1">
        <f t="array" ref="AZ88">IFERROR(_xlfn.STDEV.S(_xlfn._xlws.FILTER(Ashtyn_working!AB$3:AB$944, (Ashtyn_working!$H$3:$H$944=$AL88) * (Ashtyn_working!$I$3:$I$944=$AM88))) / SQRT(COUNTIFS(Ashtyn_working!$H$3:$H$944, $AL88, Ashtyn_working!$I$3:$I$944, $AM88)), "N/A")</f>
        <v>4.3171502297163267</v>
      </c>
      <c r="BA88" s="219">
        <f>AVERAGEIFS(Ashtyn_working!AE$3:AE$944,Ashtyn_working!$H$3:$H$944,$AL88,Ashtyn_working!$I$3:$I$944,$AM88)</f>
        <v>1412.2333333333333</v>
      </c>
      <c r="BB88" s="219" cm="1">
        <f t="array" ref="BB88">IFERROR(_xlfn.STDEV.S(_xlfn._xlws.FILTER(Ashtyn_working!AE$3:AE$944, (Ashtyn_working!$H$3:$H$944=$AL88) * (Ashtyn_working!$I$3:$I$944=$AM88))) / SQRT(COUNTIFS(Ashtyn_working!$H$3:$H$944, $AL88, Ashtyn_working!$I$3:$I$944, $AM88)), "N/A")</f>
        <v>22.619214827942717</v>
      </c>
      <c r="BC88" s="219">
        <f>AVERAGEIFS(Ashtyn_working!AF$3:AF$944,Ashtyn_working!$H$3:$H$944,$AL88,Ashtyn_working!$I$3:$I$944,$AM88)</f>
        <v>1939.8733333333334</v>
      </c>
      <c r="BD88" s="219" cm="1">
        <f t="array" ref="BD88">IFERROR(_xlfn.STDEV.S(_xlfn._xlws.FILTER(Ashtyn_working!AF$3:AF$944, (Ashtyn_working!$H$3:$H$944=$AL88) * (Ashtyn_working!$I$3:$I$944=$AM88))) / SQRT(COUNTIFS(Ashtyn_working!$H$3:$H$944, $AL88, Ashtyn_working!$I$3:$I$944, $AM88)), "N/A")</f>
        <v>4.1537674455721065</v>
      </c>
    </row>
    <row r="89" spans="5:56" ht="16" x14ac:dyDescent="0.2">
      <c r="E89" s="282">
        <v>42573</v>
      </c>
      <c r="F89" s="177"/>
      <c r="G89" s="176">
        <v>31</v>
      </c>
      <c r="H89" s="176" t="s">
        <v>16051</v>
      </c>
      <c r="I89" s="176" t="s">
        <v>12804</v>
      </c>
      <c r="J89" s="176">
        <v>7.5519999999999996</v>
      </c>
      <c r="K89" s="176">
        <v>32.1</v>
      </c>
      <c r="L89" s="176">
        <v>6.54</v>
      </c>
      <c r="M89" s="176">
        <v>37.1</v>
      </c>
      <c r="N89" s="177"/>
      <c r="O89" s="177"/>
      <c r="P89" s="177"/>
      <c r="Q89" s="177"/>
      <c r="R89">
        <f t="shared" si="4"/>
        <v>7.5519999999999996</v>
      </c>
      <c r="T89">
        <f t="shared" si="5"/>
        <v>32.1</v>
      </c>
      <c r="V89">
        <f t="shared" si="6"/>
        <v>6.54</v>
      </c>
      <c r="X89">
        <f t="shared" si="7"/>
        <v>37.1</v>
      </c>
      <c r="Z89" s="177"/>
      <c r="AA89" s="177"/>
      <c r="AB89" s="177"/>
      <c r="AC89" s="177"/>
      <c r="AD89" s="177"/>
      <c r="AE89" s="177"/>
      <c r="AF89" s="177"/>
      <c r="AK89" s="176">
        <v>31</v>
      </c>
      <c r="AL89" s="176" t="s">
        <v>16051</v>
      </c>
      <c r="AM89" s="176" t="s">
        <v>12804</v>
      </c>
      <c r="AN89" s="176">
        <v>1.1800000000000001E-3</v>
      </c>
      <c r="AO89" s="219">
        <f>AVERAGEIFS(Ashtyn_working!R$3:R$944,Ashtyn_working!$H$3:$H$944,$AL89,Ashtyn_working!$I$3:$I$944,$AM89)</f>
        <v>7.6752553191489339</v>
      </c>
      <c r="AP89" s="219" cm="1">
        <f t="array" ref="AP89">IFERROR(_xlfn.STDEV.S(_xlfn._xlws.FILTER(Ashtyn_working!R$3:R$944, (Ashtyn_working!$H$3:$H$944=$AL89) * (Ashtyn_working!$I$3:$I$944=$AM89))) / SQRT(COUNTIFS(Ashtyn_working!$H$3:$H$944, $AL89, Ashtyn_working!$I$3:$I$944, $AM89)), "N/A")</f>
        <v>5.76248169834097E-3</v>
      </c>
      <c r="AQ89" s="219">
        <f>AVERAGEIFS(Ashtyn_working!T$3:T$944,Ashtyn_working!$H$3:$H$944,$AL89,Ashtyn_working!$I$3:$I$944,$AM89)</f>
        <v>31.141702127659567</v>
      </c>
      <c r="AR89" s="219" cm="1">
        <f t="array" ref="AR89">IFERROR(_xlfn.STDEV.S(_xlfn._xlws.FILTER(Ashtyn_working!T$3:T$944, (Ashtyn_working!$H$3:$H$944=$AL89) * (Ashtyn_working!$I$3:$I$944=$AM89))) / SQRT(COUNTIFS(Ashtyn_working!$H$3:$H$944, $AL89, Ashtyn_working!$I$3:$I$944, $AM89)), "N/A")</f>
        <v>3.5410285622378794E-2</v>
      </c>
      <c r="AS89">
        <f>AVERAGEIFS(Ashtyn_working!V$3:V$944,Ashtyn_working!$H$3:$H$944,$AL89,Ashtyn_working!$I$3:$I$944,$AM89)</f>
        <v>6.8229437229437275</v>
      </c>
      <c r="AT89" cm="1">
        <f t="array" ref="AT89">IFERROR(_xlfn.STDEV.S(_xlfn._xlws.FILTER(Ashtyn_working!V$3:V$944, (Ashtyn_working!$H$3:$H$944=$AL89) * (Ashtyn_working!$I$3:$I$944=$AM89))) / SQRT(COUNTIFS(Ashtyn_working!$H$3:$H$944, $AL89, Ashtyn_working!$I$3:$I$944, $AM89)), "N/A")</f>
        <v>5.1473747522076181E-2</v>
      </c>
      <c r="AU89" s="219">
        <f>AVERAGEIFS(Ashtyn_working!X$3:X$944,Ashtyn_working!$H$3:$H$944,$AL89,Ashtyn_working!$I$3:$I$944,$AM89)</f>
        <v>36.383333333333361</v>
      </c>
      <c r="AV89" s="219" cm="1">
        <f t="array" ref="AV89">IFERROR(_xlfn.STDEV.S(_xlfn._xlws.FILTER(Ashtyn_working!X$3:X$944, (Ashtyn_working!$H$3:$H$944=$AL89) * (Ashtyn_working!$I$3:$I$944=$AM89))) / SQRT(COUNTIFS(Ashtyn_working!$H$3:$H$944, $AL89, Ashtyn_working!$I$3:$I$944, $AM89)), "N/A")</f>
        <v>5.6242979655051165E-2</v>
      </c>
      <c r="AW89" s="219"/>
      <c r="AX89" s="219"/>
      <c r="AY89" s="219">
        <f>AVERAGEIFS(Ashtyn_working!AB$3:AB$944,Ashtyn_working!$H$3:$H$944,$AL89,Ashtyn_working!$I$3:$I$944,$AM89)</f>
        <v>2190.6303125000004</v>
      </c>
      <c r="AZ89" s="219" cm="1">
        <f t="array" ref="AZ89">IFERROR(_xlfn.STDEV.S(_xlfn._xlws.FILTER(Ashtyn_working!AB$3:AB$944, (Ashtyn_working!$H$3:$H$944=$AL89) * (Ashtyn_working!$I$3:$I$944=$AM89))) / SQRT(COUNTIFS(Ashtyn_working!$H$3:$H$944, $AL89, Ashtyn_working!$I$3:$I$944, $AM89)), "N/A")</f>
        <v>4.3171502297163267</v>
      </c>
      <c r="BA89" s="219">
        <f>AVERAGEIFS(Ashtyn_working!AE$3:AE$944,Ashtyn_working!$H$3:$H$944,$AL89,Ashtyn_working!$I$3:$I$944,$AM89)</f>
        <v>1412.2333333333333</v>
      </c>
      <c r="BB89" s="219" cm="1">
        <f t="array" ref="BB89">IFERROR(_xlfn.STDEV.S(_xlfn._xlws.FILTER(Ashtyn_working!AE$3:AE$944, (Ashtyn_working!$H$3:$H$944=$AL89) * (Ashtyn_working!$I$3:$I$944=$AM89))) / SQRT(COUNTIFS(Ashtyn_working!$H$3:$H$944, $AL89, Ashtyn_working!$I$3:$I$944, $AM89)), "N/A")</f>
        <v>22.619214827942717</v>
      </c>
      <c r="BC89" s="219">
        <f>AVERAGEIFS(Ashtyn_working!AF$3:AF$944,Ashtyn_working!$H$3:$H$944,$AL89,Ashtyn_working!$I$3:$I$944,$AM89)</f>
        <v>1939.8733333333334</v>
      </c>
      <c r="BD89" s="219" cm="1">
        <f t="array" ref="BD89">IFERROR(_xlfn.STDEV.S(_xlfn._xlws.FILTER(Ashtyn_working!AF$3:AF$944, (Ashtyn_working!$H$3:$H$944=$AL89) * (Ashtyn_working!$I$3:$I$944=$AM89))) / SQRT(COUNTIFS(Ashtyn_working!$H$3:$H$944, $AL89, Ashtyn_working!$I$3:$I$944, $AM89)), "N/A")</f>
        <v>4.1537674455721065</v>
      </c>
    </row>
    <row r="90" spans="5:56" ht="16" x14ac:dyDescent="0.2">
      <c r="E90" s="282">
        <v>42573</v>
      </c>
      <c r="F90" s="177"/>
      <c r="G90" s="176">
        <v>31</v>
      </c>
      <c r="H90" s="176" t="s">
        <v>16051</v>
      </c>
      <c r="I90" s="176" t="s">
        <v>12804</v>
      </c>
      <c r="J90" s="176">
        <v>7.6109999999999998</v>
      </c>
      <c r="K90" s="176">
        <v>32.5</v>
      </c>
      <c r="L90" s="176">
        <v>6.4</v>
      </c>
      <c r="M90" s="176">
        <v>37.5</v>
      </c>
      <c r="N90" s="177"/>
      <c r="O90" s="177"/>
      <c r="P90" s="177"/>
      <c r="Q90" s="177"/>
      <c r="R90">
        <f t="shared" si="4"/>
        <v>7.6109999999999998</v>
      </c>
      <c r="T90">
        <f t="shared" si="5"/>
        <v>32.5</v>
      </c>
      <c r="V90">
        <f t="shared" si="6"/>
        <v>6.4</v>
      </c>
      <c r="X90">
        <f t="shared" si="7"/>
        <v>37.5</v>
      </c>
      <c r="Z90" s="177"/>
      <c r="AA90" s="177"/>
      <c r="AB90" s="177"/>
      <c r="AC90" s="177"/>
      <c r="AD90" s="177"/>
      <c r="AE90" s="177"/>
      <c r="AF90" s="177"/>
      <c r="AK90" s="176">
        <v>31</v>
      </c>
      <c r="AL90" s="176" t="s">
        <v>16051</v>
      </c>
      <c r="AM90" s="176" t="s">
        <v>12804</v>
      </c>
      <c r="AN90" s="176">
        <v>1E-3</v>
      </c>
      <c r="AO90" s="219">
        <f>AVERAGEIFS(Ashtyn_working!R$3:R$944,Ashtyn_working!$H$3:$H$944,$AL90,Ashtyn_working!$I$3:$I$944,$AM90)</f>
        <v>7.6752553191489339</v>
      </c>
      <c r="AP90" s="219" cm="1">
        <f t="array" ref="AP90">IFERROR(_xlfn.STDEV.S(_xlfn._xlws.FILTER(Ashtyn_working!R$3:R$944, (Ashtyn_working!$H$3:$H$944=$AL90) * (Ashtyn_working!$I$3:$I$944=$AM90))) / SQRT(COUNTIFS(Ashtyn_working!$H$3:$H$944, $AL90, Ashtyn_working!$I$3:$I$944, $AM90)), "N/A")</f>
        <v>5.76248169834097E-3</v>
      </c>
      <c r="AQ90" s="219">
        <f>AVERAGEIFS(Ashtyn_working!T$3:T$944,Ashtyn_working!$H$3:$H$944,$AL90,Ashtyn_working!$I$3:$I$944,$AM90)</f>
        <v>31.141702127659567</v>
      </c>
      <c r="AR90" s="219" cm="1">
        <f t="array" ref="AR90">IFERROR(_xlfn.STDEV.S(_xlfn._xlws.FILTER(Ashtyn_working!T$3:T$944, (Ashtyn_working!$H$3:$H$944=$AL90) * (Ashtyn_working!$I$3:$I$944=$AM90))) / SQRT(COUNTIFS(Ashtyn_working!$H$3:$H$944, $AL90, Ashtyn_working!$I$3:$I$944, $AM90)), "N/A")</f>
        <v>3.5410285622378794E-2</v>
      </c>
      <c r="AS90">
        <f>AVERAGEIFS(Ashtyn_working!V$3:V$944,Ashtyn_working!$H$3:$H$944,$AL90,Ashtyn_working!$I$3:$I$944,$AM90)</f>
        <v>6.8229437229437275</v>
      </c>
      <c r="AT90" cm="1">
        <f t="array" ref="AT90">IFERROR(_xlfn.STDEV.S(_xlfn._xlws.FILTER(Ashtyn_working!V$3:V$944, (Ashtyn_working!$H$3:$H$944=$AL90) * (Ashtyn_working!$I$3:$I$944=$AM90))) / SQRT(COUNTIFS(Ashtyn_working!$H$3:$H$944, $AL90, Ashtyn_working!$I$3:$I$944, $AM90)), "N/A")</f>
        <v>5.1473747522076181E-2</v>
      </c>
      <c r="AU90" s="219">
        <f>AVERAGEIFS(Ashtyn_working!X$3:X$944,Ashtyn_working!$H$3:$H$944,$AL90,Ashtyn_working!$I$3:$I$944,$AM90)</f>
        <v>36.383333333333361</v>
      </c>
      <c r="AV90" s="219" cm="1">
        <f t="array" ref="AV90">IFERROR(_xlfn.STDEV.S(_xlfn._xlws.FILTER(Ashtyn_working!X$3:X$944, (Ashtyn_working!$H$3:$H$944=$AL90) * (Ashtyn_working!$I$3:$I$944=$AM90))) / SQRT(COUNTIFS(Ashtyn_working!$H$3:$H$944, $AL90, Ashtyn_working!$I$3:$I$944, $AM90)), "N/A")</f>
        <v>5.6242979655051165E-2</v>
      </c>
      <c r="AW90" s="219"/>
      <c r="AX90" s="219"/>
      <c r="AY90" s="219">
        <f>AVERAGEIFS(Ashtyn_working!AB$3:AB$944,Ashtyn_working!$H$3:$H$944,$AL90,Ashtyn_working!$I$3:$I$944,$AM90)</f>
        <v>2190.6303125000004</v>
      </c>
      <c r="AZ90" s="219" cm="1">
        <f t="array" ref="AZ90">IFERROR(_xlfn.STDEV.S(_xlfn._xlws.FILTER(Ashtyn_working!AB$3:AB$944, (Ashtyn_working!$H$3:$H$944=$AL90) * (Ashtyn_working!$I$3:$I$944=$AM90))) / SQRT(COUNTIFS(Ashtyn_working!$H$3:$H$944, $AL90, Ashtyn_working!$I$3:$I$944, $AM90)), "N/A")</f>
        <v>4.3171502297163267</v>
      </c>
      <c r="BA90" s="219">
        <f>AVERAGEIFS(Ashtyn_working!AE$3:AE$944,Ashtyn_working!$H$3:$H$944,$AL90,Ashtyn_working!$I$3:$I$944,$AM90)</f>
        <v>1412.2333333333333</v>
      </c>
      <c r="BB90" s="219" cm="1">
        <f t="array" ref="BB90">IFERROR(_xlfn.STDEV.S(_xlfn._xlws.FILTER(Ashtyn_working!AE$3:AE$944, (Ashtyn_working!$H$3:$H$944=$AL90) * (Ashtyn_working!$I$3:$I$944=$AM90))) / SQRT(COUNTIFS(Ashtyn_working!$H$3:$H$944, $AL90, Ashtyn_working!$I$3:$I$944, $AM90)), "N/A")</f>
        <v>22.619214827942717</v>
      </c>
      <c r="BC90" s="219">
        <f>AVERAGEIFS(Ashtyn_working!AF$3:AF$944,Ashtyn_working!$H$3:$H$944,$AL90,Ashtyn_working!$I$3:$I$944,$AM90)</f>
        <v>1939.8733333333334</v>
      </c>
      <c r="BD90" s="219" cm="1">
        <f t="array" ref="BD90">IFERROR(_xlfn.STDEV.S(_xlfn._xlws.FILTER(Ashtyn_working!AF$3:AF$944, (Ashtyn_working!$H$3:$H$944=$AL90) * (Ashtyn_working!$I$3:$I$944=$AM90))) / SQRT(COUNTIFS(Ashtyn_working!$H$3:$H$944, $AL90, Ashtyn_working!$I$3:$I$944, $AM90)), "N/A")</f>
        <v>4.1537674455721065</v>
      </c>
    </row>
    <row r="91" spans="5:56" ht="16" x14ac:dyDescent="0.2">
      <c r="E91" s="282">
        <v>42573</v>
      </c>
      <c r="F91" s="177"/>
      <c r="G91" s="176">
        <v>31</v>
      </c>
      <c r="H91" s="176" t="s">
        <v>16051</v>
      </c>
      <c r="I91" s="176" t="s">
        <v>12804</v>
      </c>
      <c r="J91" s="176">
        <v>7.5979999999999999</v>
      </c>
      <c r="K91" s="176">
        <v>32.700000000000003</v>
      </c>
      <c r="L91" s="176">
        <v>6.04</v>
      </c>
      <c r="M91" s="176">
        <v>37.5</v>
      </c>
      <c r="N91" s="177"/>
      <c r="O91" s="177"/>
      <c r="P91" s="177"/>
      <c r="Q91" s="177"/>
      <c r="R91">
        <f t="shared" si="4"/>
        <v>7.5979999999999999</v>
      </c>
      <c r="T91">
        <f t="shared" si="5"/>
        <v>32.700000000000003</v>
      </c>
      <c r="V91">
        <f t="shared" si="6"/>
        <v>6.04</v>
      </c>
      <c r="X91">
        <f t="shared" si="7"/>
        <v>37.5</v>
      </c>
      <c r="Z91" s="177"/>
      <c r="AA91" s="177"/>
      <c r="AB91" s="177"/>
      <c r="AC91" s="177"/>
      <c r="AD91" s="177"/>
      <c r="AE91" s="177"/>
      <c r="AF91" s="177"/>
      <c r="AK91" s="176">
        <v>31</v>
      </c>
      <c r="AL91" s="176" t="s">
        <v>16051</v>
      </c>
      <c r="AM91" s="176" t="s">
        <v>12804</v>
      </c>
      <c r="AN91" s="176">
        <v>4.2000000000000002E-4</v>
      </c>
      <c r="AO91" s="219">
        <f>AVERAGEIFS(Ashtyn_working!R$3:R$944,Ashtyn_working!$H$3:$H$944,$AL91,Ashtyn_working!$I$3:$I$944,$AM91)</f>
        <v>7.6752553191489339</v>
      </c>
      <c r="AP91" s="219" cm="1">
        <f t="array" ref="AP91">IFERROR(_xlfn.STDEV.S(_xlfn._xlws.FILTER(Ashtyn_working!R$3:R$944, (Ashtyn_working!$H$3:$H$944=$AL91) * (Ashtyn_working!$I$3:$I$944=$AM91))) / SQRT(COUNTIFS(Ashtyn_working!$H$3:$H$944, $AL91, Ashtyn_working!$I$3:$I$944, $AM91)), "N/A")</f>
        <v>5.76248169834097E-3</v>
      </c>
      <c r="AQ91" s="219">
        <f>AVERAGEIFS(Ashtyn_working!T$3:T$944,Ashtyn_working!$H$3:$H$944,$AL91,Ashtyn_working!$I$3:$I$944,$AM91)</f>
        <v>31.141702127659567</v>
      </c>
      <c r="AR91" s="219" cm="1">
        <f t="array" ref="AR91">IFERROR(_xlfn.STDEV.S(_xlfn._xlws.FILTER(Ashtyn_working!T$3:T$944, (Ashtyn_working!$H$3:$H$944=$AL91) * (Ashtyn_working!$I$3:$I$944=$AM91))) / SQRT(COUNTIFS(Ashtyn_working!$H$3:$H$944, $AL91, Ashtyn_working!$I$3:$I$944, $AM91)), "N/A")</f>
        <v>3.5410285622378794E-2</v>
      </c>
      <c r="AS91">
        <f>AVERAGEIFS(Ashtyn_working!V$3:V$944,Ashtyn_working!$H$3:$H$944,$AL91,Ashtyn_working!$I$3:$I$944,$AM91)</f>
        <v>6.8229437229437275</v>
      </c>
      <c r="AT91" cm="1">
        <f t="array" ref="AT91">IFERROR(_xlfn.STDEV.S(_xlfn._xlws.FILTER(Ashtyn_working!V$3:V$944, (Ashtyn_working!$H$3:$H$944=$AL91) * (Ashtyn_working!$I$3:$I$944=$AM91))) / SQRT(COUNTIFS(Ashtyn_working!$H$3:$H$944, $AL91, Ashtyn_working!$I$3:$I$944, $AM91)), "N/A")</f>
        <v>5.1473747522076181E-2</v>
      </c>
      <c r="AU91" s="219">
        <f>AVERAGEIFS(Ashtyn_working!X$3:X$944,Ashtyn_working!$H$3:$H$944,$AL91,Ashtyn_working!$I$3:$I$944,$AM91)</f>
        <v>36.383333333333361</v>
      </c>
      <c r="AV91" s="219" cm="1">
        <f t="array" ref="AV91">IFERROR(_xlfn.STDEV.S(_xlfn._xlws.FILTER(Ashtyn_working!X$3:X$944, (Ashtyn_working!$H$3:$H$944=$AL91) * (Ashtyn_working!$I$3:$I$944=$AM91))) / SQRT(COUNTIFS(Ashtyn_working!$H$3:$H$944, $AL91, Ashtyn_working!$I$3:$I$944, $AM91)), "N/A")</f>
        <v>5.6242979655051165E-2</v>
      </c>
      <c r="AW91" s="219"/>
      <c r="AX91" s="219"/>
      <c r="AY91" s="219">
        <f>AVERAGEIFS(Ashtyn_working!AB$3:AB$944,Ashtyn_working!$H$3:$H$944,$AL91,Ashtyn_working!$I$3:$I$944,$AM91)</f>
        <v>2190.6303125000004</v>
      </c>
      <c r="AZ91" s="219" cm="1">
        <f t="array" ref="AZ91">IFERROR(_xlfn.STDEV.S(_xlfn._xlws.FILTER(Ashtyn_working!AB$3:AB$944, (Ashtyn_working!$H$3:$H$944=$AL91) * (Ashtyn_working!$I$3:$I$944=$AM91))) / SQRT(COUNTIFS(Ashtyn_working!$H$3:$H$944, $AL91, Ashtyn_working!$I$3:$I$944, $AM91)), "N/A")</f>
        <v>4.3171502297163267</v>
      </c>
      <c r="BA91" s="219">
        <f>AVERAGEIFS(Ashtyn_working!AE$3:AE$944,Ashtyn_working!$H$3:$H$944,$AL91,Ashtyn_working!$I$3:$I$944,$AM91)</f>
        <v>1412.2333333333333</v>
      </c>
      <c r="BB91" s="219" cm="1">
        <f t="array" ref="BB91">IFERROR(_xlfn.STDEV.S(_xlfn._xlws.FILTER(Ashtyn_working!AE$3:AE$944, (Ashtyn_working!$H$3:$H$944=$AL91) * (Ashtyn_working!$I$3:$I$944=$AM91))) / SQRT(COUNTIFS(Ashtyn_working!$H$3:$H$944, $AL91, Ashtyn_working!$I$3:$I$944, $AM91)), "N/A")</f>
        <v>22.619214827942717</v>
      </c>
      <c r="BC91" s="219">
        <f>AVERAGEIFS(Ashtyn_working!AF$3:AF$944,Ashtyn_working!$H$3:$H$944,$AL91,Ashtyn_working!$I$3:$I$944,$AM91)</f>
        <v>1939.8733333333334</v>
      </c>
      <c r="BD91" s="219" cm="1">
        <f t="array" ref="BD91">IFERROR(_xlfn.STDEV.S(_xlfn._xlws.FILTER(Ashtyn_working!AF$3:AF$944, (Ashtyn_working!$H$3:$H$944=$AL91) * (Ashtyn_working!$I$3:$I$944=$AM91))) / SQRT(COUNTIFS(Ashtyn_working!$H$3:$H$944, $AL91, Ashtyn_working!$I$3:$I$944, $AM91)), "N/A")</f>
        <v>4.1537674455721065</v>
      </c>
    </row>
    <row r="92" spans="5:56" ht="16" x14ac:dyDescent="0.2">
      <c r="E92" s="282">
        <v>42573</v>
      </c>
      <c r="F92" s="177"/>
      <c r="G92" s="176">
        <v>31</v>
      </c>
      <c r="H92" s="176" t="s">
        <v>16051</v>
      </c>
      <c r="I92" s="176" t="s">
        <v>16050</v>
      </c>
      <c r="J92" s="176">
        <v>7.8680000000000003</v>
      </c>
      <c r="K92" s="176">
        <v>32</v>
      </c>
      <c r="L92" s="176">
        <v>6.72</v>
      </c>
      <c r="M92" s="176">
        <v>37.799999999999997</v>
      </c>
      <c r="N92" s="177"/>
      <c r="O92" s="177"/>
      <c r="P92" s="177"/>
      <c r="Q92" s="177"/>
      <c r="R92">
        <f t="shared" si="4"/>
        <v>7.8680000000000003</v>
      </c>
      <c r="T92">
        <f t="shared" si="5"/>
        <v>32</v>
      </c>
      <c r="V92">
        <f t="shared" si="6"/>
        <v>6.72</v>
      </c>
      <c r="X92">
        <f t="shared" si="7"/>
        <v>37.799999999999997</v>
      </c>
      <c r="Z92" s="176">
        <v>233.14</v>
      </c>
      <c r="AA92" s="177"/>
      <c r="AB92" s="177"/>
      <c r="AC92" s="177"/>
      <c r="AD92" s="177"/>
      <c r="AE92" s="177"/>
      <c r="AF92" s="177"/>
      <c r="AK92" s="176">
        <v>31</v>
      </c>
      <c r="AL92" s="176" t="s">
        <v>16051</v>
      </c>
      <c r="AM92" s="176" t="s">
        <v>12804</v>
      </c>
      <c r="AN92" s="176">
        <v>4.2000000000000002E-4</v>
      </c>
      <c r="AO92" s="219">
        <f>AVERAGEIFS(Ashtyn_working!R$3:R$944,Ashtyn_working!$H$3:$H$944,$AL92,Ashtyn_working!$I$3:$I$944,$AM92)</f>
        <v>7.6752553191489339</v>
      </c>
      <c r="AP92" s="219" cm="1">
        <f t="array" ref="AP92">IFERROR(_xlfn.STDEV.S(_xlfn._xlws.FILTER(Ashtyn_working!R$3:R$944, (Ashtyn_working!$H$3:$H$944=$AL92) * (Ashtyn_working!$I$3:$I$944=$AM92))) / SQRT(COUNTIFS(Ashtyn_working!$H$3:$H$944, $AL92, Ashtyn_working!$I$3:$I$944, $AM92)), "N/A")</f>
        <v>5.76248169834097E-3</v>
      </c>
      <c r="AQ92" s="219">
        <f>AVERAGEIFS(Ashtyn_working!T$3:T$944,Ashtyn_working!$H$3:$H$944,$AL92,Ashtyn_working!$I$3:$I$944,$AM92)</f>
        <v>31.141702127659567</v>
      </c>
      <c r="AR92" s="219" cm="1">
        <f t="array" ref="AR92">IFERROR(_xlfn.STDEV.S(_xlfn._xlws.FILTER(Ashtyn_working!T$3:T$944, (Ashtyn_working!$H$3:$H$944=$AL92) * (Ashtyn_working!$I$3:$I$944=$AM92))) / SQRT(COUNTIFS(Ashtyn_working!$H$3:$H$944, $AL92, Ashtyn_working!$I$3:$I$944, $AM92)), "N/A")</f>
        <v>3.5410285622378794E-2</v>
      </c>
      <c r="AS92">
        <f>AVERAGEIFS(Ashtyn_working!V$3:V$944,Ashtyn_working!$H$3:$H$944,$AL92,Ashtyn_working!$I$3:$I$944,$AM92)</f>
        <v>6.8229437229437275</v>
      </c>
      <c r="AT92" cm="1">
        <f t="array" ref="AT92">IFERROR(_xlfn.STDEV.S(_xlfn._xlws.FILTER(Ashtyn_working!V$3:V$944, (Ashtyn_working!$H$3:$H$944=$AL92) * (Ashtyn_working!$I$3:$I$944=$AM92))) / SQRT(COUNTIFS(Ashtyn_working!$H$3:$H$944, $AL92, Ashtyn_working!$I$3:$I$944, $AM92)), "N/A")</f>
        <v>5.1473747522076181E-2</v>
      </c>
      <c r="AU92" s="219">
        <f>AVERAGEIFS(Ashtyn_working!X$3:X$944,Ashtyn_working!$H$3:$H$944,$AL92,Ashtyn_working!$I$3:$I$944,$AM92)</f>
        <v>36.383333333333361</v>
      </c>
      <c r="AV92" s="219" cm="1">
        <f t="array" ref="AV92">IFERROR(_xlfn.STDEV.S(_xlfn._xlws.FILTER(Ashtyn_working!X$3:X$944, (Ashtyn_working!$H$3:$H$944=$AL92) * (Ashtyn_working!$I$3:$I$944=$AM92))) / SQRT(COUNTIFS(Ashtyn_working!$H$3:$H$944, $AL92, Ashtyn_working!$I$3:$I$944, $AM92)), "N/A")</f>
        <v>5.6242979655051165E-2</v>
      </c>
      <c r="AW92" s="219"/>
      <c r="AX92" s="219"/>
      <c r="AY92" s="219">
        <f>AVERAGEIFS(Ashtyn_working!AB$3:AB$944,Ashtyn_working!$H$3:$H$944,$AL92,Ashtyn_working!$I$3:$I$944,$AM92)</f>
        <v>2190.6303125000004</v>
      </c>
      <c r="AZ92" s="219" cm="1">
        <f t="array" ref="AZ92">IFERROR(_xlfn.STDEV.S(_xlfn._xlws.FILTER(Ashtyn_working!AB$3:AB$944, (Ashtyn_working!$H$3:$H$944=$AL92) * (Ashtyn_working!$I$3:$I$944=$AM92))) / SQRT(COUNTIFS(Ashtyn_working!$H$3:$H$944, $AL92, Ashtyn_working!$I$3:$I$944, $AM92)), "N/A")</f>
        <v>4.3171502297163267</v>
      </c>
      <c r="BA92" s="219">
        <f>AVERAGEIFS(Ashtyn_working!AE$3:AE$944,Ashtyn_working!$H$3:$H$944,$AL92,Ashtyn_working!$I$3:$I$944,$AM92)</f>
        <v>1412.2333333333333</v>
      </c>
      <c r="BB92" s="219" cm="1">
        <f t="array" ref="BB92">IFERROR(_xlfn.STDEV.S(_xlfn._xlws.FILTER(Ashtyn_working!AE$3:AE$944, (Ashtyn_working!$H$3:$H$944=$AL92) * (Ashtyn_working!$I$3:$I$944=$AM92))) / SQRT(COUNTIFS(Ashtyn_working!$H$3:$H$944, $AL92, Ashtyn_working!$I$3:$I$944, $AM92)), "N/A")</f>
        <v>22.619214827942717</v>
      </c>
      <c r="BC92" s="219">
        <f>AVERAGEIFS(Ashtyn_working!AF$3:AF$944,Ashtyn_working!$H$3:$H$944,$AL92,Ashtyn_working!$I$3:$I$944,$AM92)</f>
        <v>1939.8733333333334</v>
      </c>
      <c r="BD92" s="219" cm="1">
        <f t="array" ref="BD92">IFERROR(_xlfn.STDEV.S(_xlfn._xlws.FILTER(Ashtyn_working!AF$3:AF$944, (Ashtyn_working!$H$3:$H$944=$AL92) * (Ashtyn_working!$I$3:$I$944=$AM92))) / SQRT(COUNTIFS(Ashtyn_working!$H$3:$H$944, $AL92, Ashtyn_working!$I$3:$I$944, $AM92)), "N/A")</f>
        <v>4.1537674455721065</v>
      </c>
    </row>
    <row r="93" spans="5:56" ht="16" x14ac:dyDescent="0.2">
      <c r="E93" s="282">
        <v>42573</v>
      </c>
      <c r="F93" s="177"/>
      <c r="G93" s="176">
        <v>27</v>
      </c>
      <c r="H93" s="176" t="s">
        <v>16051</v>
      </c>
      <c r="I93" s="176" t="s">
        <v>16051</v>
      </c>
      <c r="J93" s="176">
        <v>7.5810000000000004</v>
      </c>
      <c r="K93" s="176">
        <v>27.9</v>
      </c>
      <c r="L93" s="176">
        <v>6.99</v>
      </c>
      <c r="M93" s="176">
        <v>37.5</v>
      </c>
      <c r="N93" s="177"/>
      <c r="O93" s="177"/>
      <c r="P93" s="177"/>
      <c r="Q93" s="177"/>
      <c r="R93">
        <f t="shared" si="4"/>
        <v>7.5810000000000004</v>
      </c>
      <c r="T93">
        <f t="shared" si="5"/>
        <v>27.9</v>
      </c>
      <c r="V93">
        <f t="shared" si="6"/>
        <v>6.99</v>
      </c>
      <c r="X93">
        <f t="shared" si="7"/>
        <v>37.5</v>
      </c>
      <c r="Z93" s="176">
        <v>259.32</v>
      </c>
      <c r="AA93" s="177"/>
      <c r="AB93" s="177"/>
      <c r="AC93" s="177"/>
      <c r="AD93" s="177"/>
      <c r="AE93" s="177"/>
      <c r="AF93" s="177"/>
      <c r="AK93" s="176">
        <v>31</v>
      </c>
      <c r="AL93" s="176" t="s">
        <v>16051</v>
      </c>
      <c r="AM93" s="176" t="s">
        <v>12804</v>
      </c>
      <c r="AN93" s="176">
        <v>1.17E-3</v>
      </c>
      <c r="AO93" s="219">
        <f>AVERAGEIFS(Ashtyn_working!R$3:R$944,Ashtyn_working!$H$3:$H$944,$AL93,Ashtyn_working!$I$3:$I$944,$AM93)</f>
        <v>7.6752553191489339</v>
      </c>
      <c r="AP93" s="219" cm="1">
        <f t="array" ref="AP93">IFERROR(_xlfn.STDEV.S(_xlfn._xlws.FILTER(Ashtyn_working!R$3:R$944, (Ashtyn_working!$H$3:$H$944=$AL93) * (Ashtyn_working!$I$3:$I$944=$AM93))) / SQRT(COUNTIFS(Ashtyn_working!$H$3:$H$944, $AL93, Ashtyn_working!$I$3:$I$944, $AM93)), "N/A")</f>
        <v>5.76248169834097E-3</v>
      </c>
      <c r="AQ93" s="219">
        <f>AVERAGEIFS(Ashtyn_working!T$3:T$944,Ashtyn_working!$H$3:$H$944,$AL93,Ashtyn_working!$I$3:$I$944,$AM93)</f>
        <v>31.141702127659567</v>
      </c>
      <c r="AR93" s="219" cm="1">
        <f t="array" ref="AR93">IFERROR(_xlfn.STDEV.S(_xlfn._xlws.FILTER(Ashtyn_working!T$3:T$944, (Ashtyn_working!$H$3:$H$944=$AL93) * (Ashtyn_working!$I$3:$I$944=$AM93))) / SQRT(COUNTIFS(Ashtyn_working!$H$3:$H$944, $AL93, Ashtyn_working!$I$3:$I$944, $AM93)), "N/A")</f>
        <v>3.5410285622378794E-2</v>
      </c>
      <c r="AS93">
        <f>AVERAGEIFS(Ashtyn_working!V$3:V$944,Ashtyn_working!$H$3:$H$944,$AL93,Ashtyn_working!$I$3:$I$944,$AM93)</f>
        <v>6.8229437229437275</v>
      </c>
      <c r="AT93" cm="1">
        <f t="array" ref="AT93">IFERROR(_xlfn.STDEV.S(_xlfn._xlws.FILTER(Ashtyn_working!V$3:V$944, (Ashtyn_working!$H$3:$H$944=$AL93) * (Ashtyn_working!$I$3:$I$944=$AM93))) / SQRT(COUNTIFS(Ashtyn_working!$H$3:$H$944, $AL93, Ashtyn_working!$I$3:$I$944, $AM93)), "N/A")</f>
        <v>5.1473747522076181E-2</v>
      </c>
      <c r="AU93" s="219">
        <f>AVERAGEIFS(Ashtyn_working!X$3:X$944,Ashtyn_working!$H$3:$H$944,$AL93,Ashtyn_working!$I$3:$I$944,$AM93)</f>
        <v>36.383333333333361</v>
      </c>
      <c r="AV93" s="219" cm="1">
        <f t="array" ref="AV93">IFERROR(_xlfn.STDEV.S(_xlfn._xlws.FILTER(Ashtyn_working!X$3:X$944, (Ashtyn_working!$H$3:$H$944=$AL93) * (Ashtyn_working!$I$3:$I$944=$AM93))) / SQRT(COUNTIFS(Ashtyn_working!$H$3:$H$944, $AL93, Ashtyn_working!$I$3:$I$944, $AM93)), "N/A")</f>
        <v>5.6242979655051165E-2</v>
      </c>
      <c r="AW93" s="219"/>
      <c r="AX93" s="219"/>
      <c r="AY93" s="219">
        <f>AVERAGEIFS(Ashtyn_working!AB$3:AB$944,Ashtyn_working!$H$3:$H$944,$AL93,Ashtyn_working!$I$3:$I$944,$AM93)</f>
        <v>2190.6303125000004</v>
      </c>
      <c r="AZ93" s="219" cm="1">
        <f t="array" ref="AZ93">IFERROR(_xlfn.STDEV.S(_xlfn._xlws.FILTER(Ashtyn_working!AB$3:AB$944, (Ashtyn_working!$H$3:$H$944=$AL93) * (Ashtyn_working!$I$3:$I$944=$AM93))) / SQRT(COUNTIFS(Ashtyn_working!$H$3:$H$944, $AL93, Ashtyn_working!$I$3:$I$944, $AM93)), "N/A")</f>
        <v>4.3171502297163267</v>
      </c>
      <c r="BA93" s="219">
        <f>AVERAGEIFS(Ashtyn_working!AE$3:AE$944,Ashtyn_working!$H$3:$H$944,$AL93,Ashtyn_working!$I$3:$I$944,$AM93)</f>
        <v>1412.2333333333333</v>
      </c>
      <c r="BB93" s="219" cm="1">
        <f t="array" ref="BB93">IFERROR(_xlfn.STDEV.S(_xlfn._xlws.FILTER(Ashtyn_working!AE$3:AE$944, (Ashtyn_working!$H$3:$H$944=$AL93) * (Ashtyn_working!$I$3:$I$944=$AM93))) / SQRT(COUNTIFS(Ashtyn_working!$H$3:$H$944, $AL93, Ashtyn_working!$I$3:$I$944, $AM93)), "N/A")</f>
        <v>22.619214827942717</v>
      </c>
      <c r="BC93" s="219">
        <f>AVERAGEIFS(Ashtyn_working!AF$3:AF$944,Ashtyn_working!$H$3:$H$944,$AL93,Ashtyn_working!$I$3:$I$944,$AM93)</f>
        <v>1939.8733333333334</v>
      </c>
      <c r="BD93" s="219" cm="1">
        <f t="array" ref="BD93">IFERROR(_xlfn.STDEV.S(_xlfn._xlws.FILTER(Ashtyn_working!AF$3:AF$944, (Ashtyn_working!$H$3:$H$944=$AL93) * (Ashtyn_working!$I$3:$I$944=$AM93))) / SQRT(COUNTIFS(Ashtyn_working!$H$3:$H$944, $AL93, Ashtyn_working!$I$3:$I$944, $AM93)), "N/A")</f>
        <v>4.1537674455721065</v>
      </c>
    </row>
    <row r="94" spans="5:56" ht="16" x14ac:dyDescent="0.2">
      <c r="E94" s="282">
        <v>42573</v>
      </c>
      <c r="F94" s="177"/>
      <c r="G94" s="176">
        <v>27</v>
      </c>
      <c r="H94" s="176" t="s">
        <v>12457</v>
      </c>
      <c r="I94" s="176" t="s">
        <v>12422</v>
      </c>
      <c r="J94" s="176">
        <v>7.8949999999999996</v>
      </c>
      <c r="K94" s="176">
        <v>27.8</v>
      </c>
      <c r="L94" s="176">
        <v>7.29</v>
      </c>
      <c r="M94" s="176">
        <v>37.799999999999997</v>
      </c>
      <c r="N94" s="177"/>
      <c r="O94" s="177"/>
      <c r="P94" s="177"/>
      <c r="Q94" s="177"/>
      <c r="R94">
        <f t="shared" si="4"/>
        <v>7.8949999999999996</v>
      </c>
      <c r="T94">
        <f t="shared" si="5"/>
        <v>27.8</v>
      </c>
      <c r="V94">
        <f t="shared" si="6"/>
        <v>7.29</v>
      </c>
      <c r="X94">
        <f t="shared" si="7"/>
        <v>37.799999999999997</v>
      </c>
      <c r="Z94" s="177"/>
      <c r="AA94" s="177"/>
      <c r="AB94" s="177"/>
      <c r="AC94" s="177"/>
      <c r="AD94" s="177"/>
      <c r="AE94" s="177"/>
      <c r="AF94" s="177"/>
      <c r="AK94" s="176">
        <v>31</v>
      </c>
      <c r="AL94" s="176" t="s">
        <v>16051</v>
      </c>
      <c r="AM94" s="176" t="s">
        <v>12804</v>
      </c>
      <c r="AN94" s="176">
        <v>9.3999999999999997E-4</v>
      </c>
      <c r="AO94" s="219">
        <f>AVERAGEIFS(Ashtyn_working!R$3:R$944,Ashtyn_working!$H$3:$H$944,$AL94,Ashtyn_working!$I$3:$I$944,$AM94)</f>
        <v>7.6752553191489339</v>
      </c>
      <c r="AP94" s="219" cm="1">
        <f t="array" ref="AP94">IFERROR(_xlfn.STDEV.S(_xlfn._xlws.FILTER(Ashtyn_working!R$3:R$944, (Ashtyn_working!$H$3:$H$944=$AL94) * (Ashtyn_working!$I$3:$I$944=$AM94))) / SQRT(COUNTIFS(Ashtyn_working!$H$3:$H$944, $AL94, Ashtyn_working!$I$3:$I$944, $AM94)), "N/A")</f>
        <v>5.76248169834097E-3</v>
      </c>
      <c r="AQ94" s="219">
        <f>AVERAGEIFS(Ashtyn_working!T$3:T$944,Ashtyn_working!$H$3:$H$944,$AL94,Ashtyn_working!$I$3:$I$944,$AM94)</f>
        <v>31.141702127659567</v>
      </c>
      <c r="AR94" s="219" cm="1">
        <f t="array" ref="AR94">IFERROR(_xlfn.STDEV.S(_xlfn._xlws.FILTER(Ashtyn_working!T$3:T$944, (Ashtyn_working!$H$3:$H$944=$AL94) * (Ashtyn_working!$I$3:$I$944=$AM94))) / SQRT(COUNTIFS(Ashtyn_working!$H$3:$H$944, $AL94, Ashtyn_working!$I$3:$I$944, $AM94)), "N/A")</f>
        <v>3.5410285622378794E-2</v>
      </c>
      <c r="AS94">
        <f>AVERAGEIFS(Ashtyn_working!V$3:V$944,Ashtyn_working!$H$3:$H$944,$AL94,Ashtyn_working!$I$3:$I$944,$AM94)</f>
        <v>6.8229437229437275</v>
      </c>
      <c r="AT94" cm="1">
        <f t="array" ref="AT94">IFERROR(_xlfn.STDEV.S(_xlfn._xlws.FILTER(Ashtyn_working!V$3:V$944, (Ashtyn_working!$H$3:$H$944=$AL94) * (Ashtyn_working!$I$3:$I$944=$AM94))) / SQRT(COUNTIFS(Ashtyn_working!$H$3:$H$944, $AL94, Ashtyn_working!$I$3:$I$944, $AM94)), "N/A")</f>
        <v>5.1473747522076181E-2</v>
      </c>
      <c r="AU94" s="219">
        <f>AVERAGEIFS(Ashtyn_working!X$3:X$944,Ashtyn_working!$H$3:$H$944,$AL94,Ashtyn_working!$I$3:$I$944,$AM94)</f>
        <v>36.383333333333361</v>
      </c>
      <c r="AV94" s="219" cm="1">
        <f t="array" ref="AV94">IFERROR(_xlfn.STDEV.S(_xlfn._xlws.FILTER(Ashtyn_working!X$3:X$944, (Ashtyn_working!$H$3:$H$944=$AL94) * (Ashtyn_working!$I$3:$I$944=$AM94))) / SQRT(COUNTIFS(Ashtyn_working!$H$3:$H$944, $AL94, Ashtyn_working!$I$3:$I$944, $AM94)), "N/A")</f>
        <v>5.6242979655051165E-2</v>
      </c>
      <c r="AW94" s="219"/>
      <c r="AX94" s="219"/>
      <c r="AY94" s="219">
        <f>AVERAGEIFS(Ashtyn_working!AB$3:AB$944,Ashtyn_working!$H$3:$H$944,$AL94,Ashtyn_working!$I$3:$I$944,$AM94)</f>
        <v>2190.6303125000004</v>
      </c>
      <c r="AZ94" s="219" cm="1">
        <f t="array" ref="AZ94">IFERROR(_xlfn.STDEV.S(_xlfn._xlws.FILTER(Ashtyn_working!AB$3:AB$944, (Ashtyn_working!$H$3:$H$944=$AL94) * (Ashtyn_working!$I$3:$I$944=$AM94))) / SQRT(COUNTIFS(Ashtyn_working!$H$3:$H$944, $AL94, Ashtyn_working!$I$3:$I$944, $AM94)), "N/A")</f>
        <v>4.3171502297163267</v>
      </c>
      <c r="BA94" s="219">
        <f>AVERAGEIFS(Ashtyn_working!AE$3:AE$944,Ashtyn_working!$H$3:$H$944,$AL94,Ashtyn_working!$I$3:$I$944,$AM94)</f>
        <v>1412.2333333333333</v>
      </c>
      <c r="BB94" s="219" cm="1">
        <f t="array" ref="BB94">IFERROR(_xlfn.STDEV.S(_xlfn._xlws.FILTER(Ashtyn_working!AE$3:AE$944, (Ashtyn_working!$H$3:$H$944=$AL94) * (Ashtyn_working!$I$3:$I$944=$AM94))) / SQRT(COUNTIFS(Ashtyn_working!$H$3:$H$944, $AL94, Ashtyn_working!$I$3:$I$944, $AM94)), "N/A")</f>
        <v>22.619214827942717</v>
      </c>
      <c r="BC94" s="219">
        <f>AVERAGEIFS(Ashtyn_working!AF$3:AF$944,Ashtyn_working!$H$3:$H$944,$AL94,Ashtyn_working!$I$3:$I$944,$AM94)</f>
        <v>1939.8733333333334</v>
      </c>
      <c r="BD94" s="219" cm="1">
        <f t="array" ref="BD94">IFERROR(_xlfn.STDEV.S(_xlfn._xlws.FILTER(Ashtyn_working!AF$3:AF$944, (Ashtyn_working!$H$3:$H$944=$AL94) * (Ashtyn_working!$I$3:$I$944=$AM94))) / SQRT(COUNTIFS(Ashtyn_working!$H$3:$H$944, $AL94, Ashtyn_working!$I$3:$I$944, $AM94)), "N/A")</f>
        <v>4.1537674455721065</v>
      </c>
    </row>
    <row r="95" spans="5:56" ht="16" x14ac:dyDescent="0.2">
      <c r="E95" s="282">
        <v>42573</v>
      </c>
      <c r="F95" s="177"/>
      <c r="G95" s="176">
        <v>27</v>
      </c>
      <c r="H95" s="176" t="s">
        <v>16051</v>
      </c>
      <c r="I95" s="176" t="s">
        <v>16051</v>
      </c>
      <c r="J95" s="176">
        <v>7.9029999999999996</v>
      </c>
      <c r="K95" s="176">
        <v>27.8</v>
      </c>
      <c r="L95" s="176">
        <v>7.2</v>
      </c>
      <c r="M95" s="176">
        <v>37.799999999999997</v>
      </c>
      <c r="N95" s="177"/>
      <c r="O95" s="177"/>
      <c r="P95" s="177"/>
      <c r="Q95" s="177"/>
      <c r="R95">
        <f t="shared" si="4"/>
        <v>7.9029999999999996</v>
      </c>
      <c r="T95">
        <f t="shared" si="5"/>
        <v>27.8</v>
      </c>
      <c r="V95">
        <f t="shared" si="6"/>
        <v>7.2</v>
      </c>
      <c r="X95">
        <f t="shared" si="7"/>
        <v>37.799999999999997</v>
      </c>
      <c r="Z95" s="177"/>
      <c r="AA95" s="177"/>
      <c r="AB95" s="177"/>
      <c r="AC95" s="177"/>
      <c r="AD95" s="177"/>
      <c r="AE95" s="177"/>
      <c r="AF95" s="177"/>
      <c r="AK95" s="176">
        <v>31</v>
      </c>
      <c r="AL95" s="176" t="s">
        <v>16051</v>
      </c>
      <c r="AM95" s="176" t="s">
        <v>12804</v>
      </c>
      <c r="AN95" s="176">
        <v>-3.8999999999999999E-4</v>
      </c>
      <c r="AO95" s="219">
        <f>AVERAGEIFS(Ashtyn_working!R$3:R$944,Ashtyn_working!$H$3:$H$944,$AL95,Ashtyn_working!$I$3:$I$944,$AM95)</f>
        <v>7.6752553191489339</v>
      </c>
      <c r="AP95" s="219" cm="1">
        <f t="array" ref="AP95">IFERROR(_xlfn.STDEV.S(_xlfn._xlws.FILTER(Ashtyn_working!R$3:R$944, (Ashtyn_working!$H$3:$H$944=$AL95) * (Ashtyn_working!$I$3:$I$944=$AM95))) / SQRT(COUNTIFS(Ashtyn_working!$H$3:$H$944, $AL95, Ashtyn_working!$I$3:$I$944, $AM95)), "N/A")</f>
        <v>5.76248169834097E-3</v>
      </c>
      <c r="AQ95" s="219">
        <f>AVERAGEIFS(Ashtyn_working!T$3:T$944,Ashtyn_working!$H$3:$H$944,$AL95,Ashtyn_working!$I$3:$I$944,$AM95)</f>
        <v>31.141702127659567</v>
      </c>
      <c r="AR95" s="219" cm="1">
        <f t="array" ref="AR95">IFERROR(_xlfn.STDEV.S(_xlfn._xlws.FILTER(Ashtyn_working!T$3:T$944, (Ashtyn_working!$H$3:$H$944=$AL95) * (Ashtyn_working!$I$3:$I$944=$AM95))) / SQRT(COUNTIFS(Ashtyn_working!$H$3:$H$944, $AL95, Ashtyn_working!$I$3:$I$944, $AM95)), "N/A")</f>
        <v>3.5410285622378794E-2</v>
      </c>
      <c r="AS95">
        <f>AVERAGEIFS(Ashtyn_working!V$3:V$944,Ashtyn_working!$H$3:$H$944,$AL95,Ashtyn_working!$I$3:$I$944,$AM95)</f>
        <v>6.8229437229437275</v>
      </c>
      <c r="AT95" cm="1">
        <f t="array" ref="AT95">IFERROR(_xlfn.STDEV.S(_xlfn._xlws.FILTER(Ashtyn_working!V$3:V$944, (Ashtyn_working!$H$3:$H$944=$AL95) * (Ashtyn_working!$I$3:$I$944=$AM95))) / SQRT(COUNTIFS(Ashtyn_working!$H$3:$H$944, $AL95, Ashtyn_working!$I$3:$I$944, $AM95)), "N/A")</f>
        <v>5.1473747522076181E-2</v>
      </c>
      <c r="AU95" s="219">
        <f>AVERAGEIFS(Ashtyn_working!X$3:X$944,Ashtyn_working!$H$3:$H$944,$AL95,Ashtyn_working!$I$3:$I$944,$AM95)</f>
        <v>36.383333333333361</v>
      </c>
      <c r="AV95" s="219" cm="1">
        <f t="array" ref="AV95">IFERROR(_xlfn.STDEV.S(_xlfn._xlws.FILTER(Ashtyn_working!X$3:X$944, (Ashtyn_working!$H$3:$H$944=$AL95) * (Ashtyn_working!$I$3:$I$944=$AM95))) / SQRT(COUNTIFS(Ashtyn_working!$H$3:$H$944, $AL95, Ashtyn_working!$I$3:$I$944, $AM95)), "N/A")</f>
        <v>5.6242979655051165E-2</v>
      </c>
      <c r="AW95" s="219"/>
      <c r="AX95" s="219"/>
      <c r="AY95" s="219">
        <f>AVERAGEIFS(Ashtyn_working!AB$3:AB$944,Ashtyn_working!$H$3:$H$944,$AL95,Ashtyn_working!$I$3:$I$944,$AM95)</f>
        <v>2190.6303125000004</v>
      </c>
      <c r="AZ95" s="219" cm="1">
        <f t="array" ref="AZ95">IFERROR(_xlfn.STDEV.S(_xlfn._xlws.FILTER(Ashtyn_working!AB$3:AB$944, (Ashtyn_working!$H$3:$H$944=$AL95) * (Ashtyn_working!$I$3:$I$944=$AM95))) / SQRT(COUNTIFS(Ashtyn_working!$H$3:$H$944, $AL95, Ashtyn_working!$I$3:$I$944, $AM95)), "N/A")</f>
        <v>4.3171502297163267</v>
      </c>
      <c r="BA95" s="219">
        <f>AVERAGEIFS(Ashtyn_working!AE$3:AE$944,Ashtyn_working!$H$3:$H$944,$AL95,Ashtyn_working!$I$3:$I$944,$AM95)</f>
        <v>1412.2333333333333</v>
      </c>
      <c r="BB95" s="219" cm="1">
        <f t="array" ref="BB95">IFERROR(_xlfn.STDEV.S(_xlfn._xlws.FILTER(Ashtyn_working!AE$3:AE$944, (Ashtyn_working!$H$3:$H$944=$AL95) * (Ashtyn_working!$I$3:$I$944=$AM95))) / SQRT(COUNTIFS(Ashtyn_working!$H$3:$H$944, $AL95, Ashtyn_working!$I$3:$I$944, $AM95)), "N/A")</f>
        <v>22.619214827942717</v>
      </c>
      <c r="BC95" s="219">
        <f>AVERAGEIFS(Ashtyn_working!AF$3:AF$944,Ashtyn_working!$H$3:$H$944,$AL95,Ashtyn_working!$I$3:$I$944,$AM95)</f>
        <v>1939.8733333333334</v>
      </c>
      <c r="BD95" s="219" cm="1">
        <f t="array" ref="BD95">IFERROR(_xlfn.STDEV.S(_xlfn._xlws.FILTER(Ashtyn_working!AF$3:AF$944, (Ashtyn_working!$H$3:$H$944=$AL95) * (Ashtyn_working!$I$3:$I$944=$AM95))) / SQRT(COUNTIFS(Ashtyn_working!$H$3:$H$944, $AL95, Ashtyn_working!$I$3:$I$944, $AM95)), "N/A")</f>
        <v>4.1537674455721065</v>
      </c>
    </row>
    <row r="96" spans="5:56" ht="16" x14ac:dyDescent="0.2">
      <c r="E96" s="282">
        <v>42573</v>
      </c>
      <c r="F96" s="177"/>
      <c r="G96" s="176">
        <v>27</v>
      </c>
      <c r="H96" s="176" t="s">
        <v>16051</v>
      </c>
      <c r="I96" s="176" t="s">
        <v>16051</v>
      </c>
      <c r="J96" s="176">
        <v>7.5620000000000003</v>
      </c>
      <c r="K96" s="176">
        <v>27.9</v>
      </c>
      <c r="L96" s="176">
        <v>6.96</v>
      </c>
      <c r="M96" s="176">
        <v>37.5</v>
      </c>
      <c r="N96" s="177"/>
      <c r="O96" s="177"/>
      <c r="P96" s="177"/>
      <c r="Q96" s="177"/>
      <c r="R96">
        <f t="shared" si="4"/>
        <v>7.5620000000000003</v>
      </c>
      <c r="T96">
        <f t="shared" si="5"/>
        <v>27.9</v>
      </c>
      <c r="V96">
        <f t="shared" si="6"/>
        <v>6.96</v>
      </c>
      <c r="X96">
        <f t="shared" si="7"/>
        <v>37.5</v>
      </c>
      <c r="Z96" s="177"/>
      <c r="AA96" s="177"/>
      <c r="AB96" s="177"/>
      <c r="AC96" s="177"/>
      <c r="AD96" s="177"/>
      <c r="AE96" s="177"/>
      <c r="AF96" s="177"/>
      <c r="AK96" s="176">
        <v>31</v>
      </c>
      <c r="AL96" s="176" t="s">
        <v>16051</v>
      </c>
      <c r="AM96" s="176" t="s">
        <v>12804</v>
      </c>
      <c r="AN96" s="176">
        <v>3.8999999999999999E-4</v>
      </c>
      <c r="AO96" s="219">
        <f>AVERAGEIFS(Ashtyn_working!R$3:R$944,Ashtyn_working!$H$3:$H$944,$AL96,Ashtyn_working!$I$3:$I$944,$AM96)</f>
        <v>7.6752553191489339</v>
      </c>
      <c r="AP96" s="219" cm="1">
        <f t="array" ref="AP96">IFERROR(_xlfn.STDEV.S(_xlfn._xlws.FILTER(Ashtyn_working!R$3:R$944, (Ashtyn_working!$H$3:$H$944=$AL96) * (Ashtyn_working!$I$3:$I$944=$AM96))) / SQRT(COUNTIFS(Ashtyn_working!$H$3:$H$944, $AL96, Ashtyn_working!$I$3:$I$944, $AM96)), "N/A")</f>
        <v>5.76248169834097E-3</v>
      </c>
      <c r="AQ96" s="219">
        <f>AVERAGEIFS(Ashtyn_working!T$3:T$944,Ashtyn_working!$H$3:$H$944,$AL96,Ashtyn_working!$I$3:$I$944,$AM96)</f>
        <v>31.141702127659567</v>
      </c>
      <c r="AR96" s="219" cm="1">
        <f t="array" ref="AR96">IFERROR(_xlfn.STDEV.S(_xlfn._xlws.FILTER(Ashtyn_working!T$3:T$944, (Ashtyn_working!$H$3:$H$944=$AL96) * (Ashtyn_working!$I$3:$I$944=$AM96))) / SQRT(COUNTIFS(Ashtyn_working!$H$3:$H$944, $AL96, Ashtyn_working!$I$3:$I$944, $AM96)), "N/A")</f>
        <v>3.5410285622378794E-2</v>
      </c>
      <c r="AS96">
        <f>AVERAGEIFS(Ashtyn_working!V$3:V$944,Ashtyn_working!$H$3:$H$944,$AL96,Ashtyn_working!$I$3:$I$944,$AM96)</f>
        <v>6.8229437229437275</v>
      </c>
      <c r="AT96" cm="1">
        <f t="array" ref="AT96">IFERROR(_xlfn.STDEV.S(_xlfn._xlws.FILTER(Ashtyn_working!V$3:V$944, (Ashtyn_working!$H$3:$H$944=$AL96) * (Ashtyn_working!$I$3:$I$944=$AM96))) / SQRT(COUNTIFS(Ashtyn_working!$H$3:$H$944, $AL96, Ashtyn_working!$I$3:$I$944, $AM96)), "N/A")</f>
        <v>5.1473747522076181E-2</v>
      </c>
      <c r="AU96" s="219">
        <f>AVERAGEIFS(Ashtyn_working!X$3:X$944,Ashtyn_working!$H$3:$H$944,$AL96,Ashtyn_working!$I$3:$I$944,$AM96)</f>
        <v>36.383333333333361</v>
      </c>
      <c r="AV96" s="219" cm="1">
        <f t="array" ref="AV96">IFERROR(_xlfn.STDEV.S(_xlfn._xlws.FILTER(Ashtyn_working!X$3:X$944, (Ashtyn_working!$H$3:$H$944=$AL96) * (Ashtyn_working!$I$3:$I$944=$AM96))) / SQRT(COUNTIFS(Ashtyn_working!$H$3:$H$944, $AL96, Ashtyn_working!$I$3:$I$944, $AM96)), "N/A")</f>
        <v>5.6242979655051165E-2</v>
      </c>
      <c r="AW96" s="219"/>
      <c r="AX96" s="219"/>
      <c r="AY96" s="219">
        <f>AVERAGEIFS(Ashtyn_working!AB$3:AB$944,Ashtyn_working!$H$3:$H$944,$AL96,Ashtyn_working!$I$3:$I$944,$AM96)</f>
        <v>2190.6303125000004</v>
      </c>
      <c r="AZ96" s="219" cm="1">
        <f t="array" ref="AZ96">IFERROR(_xlfn.STDEV.S(_xlfn._xlws.FILTER(Ashtyn_working!AB$3:AB$944, (Ashtyn_working!$H$3:$H$944=$AL96) * (Ashtyn_working!$I$3:$I$944=$AM96))) / SQRT(COUNTIFS(Ashtyn_working!$H$3:$H$944, $AL96, Ashtyn_working!$I$3:$I$944, $AM96)), "N/A")</f>
        <v>4.3171502297163267</v>
      </c>
      <c r="BA96" s="219">
        <f>AVERAGEIFS(Ashtyn_working!AE$3:AE$944,Ashtyn_working!$H$3:$H$944,$AL96,Ashtyn_working!$I$3:$I$944,$AM96)</f>
        <v>1412.2333333333333</v>
      </c>
      <c r="BB96" s="219" cm="1">
        <f t="array" ref="BB96">IFERROR(_xlfn.STDEV.S(_xlfn._xlws.FILTER(Ashtyn_working!AE$3:AE$944, (Ashtyn_working!$H$3:$H$944=$AL96) * (Ashtyn_working!$I$3:$I$944=$AM96))) / SQRT(COUNTIFS(Ashtyn_working!$H$3:$H$944, $AL96, Ashtyn_working!$I$3:$I$944, $AM96)), "N/A")</f>
        <v>22.619214827942717</v>
      </c>
      <c r="BC96" s="219">
        <f>AVERAGEIFS(Ashtyn_working!AF$3:AF$944,Ashtyn_working!$H$3:$H$944,$AL96,Ashtyn_working!$I$3:$I$944,$AM96)</f>
        <v>1939.8733333333334</v>
      </c>
      <c r="BD96" s="219" cm="1">
        <f t="array" ref="BD96">IFERROR(_xlfn.STDEV.S(_xlfn._xlws.FILTER(Ashtyn_working!AF$3:AF$944, (Ashtyn_working!$H$3:$H$944=$AL96) * (Ashtyn_working!$I$3:$I$944=$AM96))) / SQRT(COUNTIFS(Ashtyn_working!$H$3:$H$944, $AL96, Ashtyn_working!$I$3:$I$944, $AM96)), "N/A")</f>
        <v>4.1537674455721065</v>
      </c>
    </row>
    <row r="97" spans="5:56" ht="16" x14ac:dyDescent="0.2">
      <c r="E97" s="282">
        <v>42573</v>
      </c>
      <c r="F97" s="177"/>
      <c r="G97" s="176">
        <v>27</v>
      </c>
      <c r="H97" s="176" t="s">
        <v>12457</v>
      </c>
      <c r="I97" s="176" t="s">
        <v>12422</v>
      </c>
      <c r="J97" s="176">
        <v>7.9009999999999998</v>
      </c>
      <c r="K97" s="176">
        <v>27.8</v>
      </c>
      <c r="L97" s="176">
        <v>7.32</v>
      </c>
      <c r="M97" s="176">
        <v>37.799999999999997</v>
      </c>
      <c r="N97" s="177"/>
      <c r="O97" s="177"/>
      <c r="P97" s="177"/>
      <c r="Q97" s="177"/>
      <c r="R97">
        <f t="shared" si="4"/>
        <v>7.9009999999999998</v>
      </c>
      <c r="T97">
        <f t="shared" si="5"/>
        <v>27.8</v>
      </c>
      <c r="V97">
        <f t="shared" si="6"/>
        <v>7.32</v>
      </c>
      <c r="X97">
        <f t="shared" si="7"/>
        <v>37.799999999999997</v>
      </c>
      <c r="Z97" s="176">
        <v>230.82</v>
      </c>
      <c r="AA97" s="177"/>
      <c r="AB97" s="177"/>
      <c r="AC97" s="177"/>
      <c r="AD97" s="177"/>
      <c r="AE97" s="177"/>
      <c r="AF97" s="177"/>
      <c r="AK97" s="176">
        <v>31</v>
      </c>
      <c r="AL97" s="176" t="s">
        <v>16051</v>
      </c>
      <c r="AM97" s="176" t="s">
        <v>12804</v>
      </c>
      <c r="AN97" s="176">
        <v>7.2000000000000005E-4</v>
      </c>
      <c r="AO97" s="219">
        <f>AVERAGEIFS(Ashtyn_working!R$3:R$944,Ashtyn_working!$H$3:$H$944,$AL97,Ashtyn_working!$I$3:$I$944,$AM97)</f>
        <v>7.6752553191489339</v>
      </c>
      <c r="AP97" s="219" cm="1">
        <f t="array" ref="AP97">IFERROR(_xlfn.STDEV.S(_xlfn._xlws.FILTER(Ashtyn_working!R$3:R$944, (Ashtyn_working!$H$3:$H$944=$AL97) * (Ashtyn_working!$I$3:$I$944=$AM97))) / SQRT(COUNTIFS(Ashtyn_working!$H$3:$H$944, $AL97, Ashtyn_working!$I$3:$I$944, $AM97)), "N/A")</f>
        <v>5.76248169834097E-3</v>
      </c>
      <c r="AQ97" s="219">
        <f>AVERAGEIFS(Ashtyn_working!T$3:T$944,Ashtyn_working!$H$3:$H$944,$AL97,Ashtyn_working!$I$3:$I$944,$AM97)</f>
        <v>31.141702127659567</v>
      </c>
      <c r="AR97" s="219" cm="1">
        <f t="array" ref="AR97">IFERROR(_xlfn.STDEV.S(_xlfn._xlws.FILTER(Ashtyn_working!T$3:T$944, (Ashtyn_working!$H$3:$H$944=$AL97) * (Ashtyn_working!$I$3:$I$944=$AM97))) / SQRT(COUNTIFS(Ashtyn_working!$H$3:$H$944, $AL97, Ashtyn_working!$I$3:$I$944, $AM97)), "N/A")</f>
        <v>3.5410285622378794E-2</v>
      </c>
      <c r="AS97">
        <f>AVERAGEIFS(Ashtyn_working!V$3:V$944,Ashtyn_working!$H$3:$H$944,$AL97,Ashtyn_working!$I$3:$I$944,$AM97)</f>
        <v>6.8229437229437275</v>
      </c>
      <c r="AT97" cm="1">
        <f t="array" ref="AT97">IFERROR(_xlfn.STDEV.S(_xlfn._xlws.FILTER(Ashtyn_working!V$3:V$944, (Ashtyn_working!$H$3:$H$944=$AL97) * (Ashtyn_working!$I$3:$I$944=$AM97))) / SQRT(COUNTIFS(Ashtyn_working!$H$3:$H$944, $AL97, Ashtyn_working!$I$3:$I$944, $AM97)), "N/A")</f>
        <v>5.1473747522076181E-2</v>
      </c>
      <c r="AU97" s="219">
        <f>AVERAGEIFS(Ashtyn_working!X$3:X$944,Ashtyn_working!$H$3:$H$944,$AL97,Ashtyn_working!$I$3:$I$944,$AM97)</f>
        <v>36.383333333333361</v>
      </c>
      <c r="AV97" s="219" cm="1">
        <f t="array" ref="AV97">IFERROR(_xlfn.STDEV.S(_xlfn._xlws.FILTER(Ashtyn_working!X$3:X$944, (Ashtyn_working!$H$3:$H$944=$AL97) * (Ashtyn_working!$I$3:$I$944=$AM97))) / SQRT(COUNTIFS(Ashtyn_working!$H$3:$H$944, $AL97, Ashtyn_working!$I$3:$I$944, $AM97)), "N/A")</f>
        <v>5.6242979655051165E-2</v>
      </c>
      <c r="AW97" s="219"/>
      <c r="AX97" s="219"/>
      <c r="AY97" s="219">
        <f>AVERAGEIFS(Ashtyn_working!AB$3:AB$944,Ashtyn_working!$H$3:$H$944,$AL97,Ashtyn_working!$I$3:$I$944,$AM97)</f>
        <v>2190.6303125000004</v>
      </c>
      <c r="AZ97" s="219" cm="1">
        <f t="array" ref="AZ97">IFERROR(_xlfn.STDEV.S(_xlfn._xlws.FILTER(Ashtyn_working!AB$3:AB$944, (Ashtyn_working!$H$3:$H$944=$AL97) * (Ashtyn_working!$I$3:$I$944=$AM97))) / SQRT(COUNTIFS(Ashtyn_working!$H$3:$H$944, $AL97, Ashtyn_working!$I$3:$I$944, $AM97)), "N/A")</f>
        <v>4.3171502297163267</v>
      </c>
      <c r="BA97" s="219">
        <f>AVERAGEIFS(Ashtyn_working!AE$3:AE$944,Ashtyn_working!$H$3:$H$944,$AL97,Ashtyn_working!$I$3:$I$944,$AM97)</f>
        <v>1412.2333333333333</v>
      </c>
      <c r="BB97" s="219" cm="1">
        <f t="array" ref="BB97">IFERROR(_xlfn.STDEV.S(_xlfn._xlws.FILTER(Ashtyn_working!AE$3:AE$944, (Ashtyn_working!$H$3:$H$944=$AL97) * (Ashtyn_working!$I$3:$I$944=$AM97))) / SQRT(COUNTIFS(Ashtyn_working!$H$3:$H$944, $AL97, Ashtyn_working!$I$3:$I$944, $AM97)), "N/A")</f>
        <v>22.619214827942717</v>
      </c>
      <c r="BC97" s="219">
        <f>AVERAGEIFS(Ashtyn_working!AF$3:AF$944,Ashtyn_working!$H$3:$H$944,$AL97,Ashtyn_working!$I$3:$I$944,$AM97)</f>
        <v>1939.8733333333334</v>
      </c>
      <c r="BD97" s="219" cm="1">
        <f t="array" ref="BD97">IFERROR(_xlfn.STDEV.S(_xlfn._xlws.FILTER(Ashtyn_working!AF$3:AF$944, (Ashtyn_working!$H$3:$H$944=$AL97) * (Ashtyn_working!$I$3:$I$944=$AM97))) / SQRT(COUNTIFS(Ashtyn_working!$H$3:$H$944, $AL97, Ashtyn_working!$I$3:$I$944, $AM97)), "N/A")</f>
        <v>4.1537674455721065</v>
      </c>
    </row>
    <row r="98" spans="5:56" ht="16" x14ac:dyDescent="0.2">
      <c r="E98" s="282">
        <v>42573</v>
      </c>
      <c r="F98" s="177"/>
      <c r="G98" s="176">
        <v>27</v>
      </c>
      <c r="H98" s="176" t="s">
        <v>12457</v>
      </c>
      <c r="I98" s="176" t="s">
        <v>12422</v>
      </c>
      <c r="J98" s="176">
        <v>7.8949999999999996</v>
      </c>
      <c r="K98" s="176">
        <v>27.9</v>
      </c>
      <c r="L98" s="176">
        <v>6.99</v>
      </c>
      <c r="M98" s="176">
        <v>37.799999999999997</v>
      </c>
      <c r="N98" s="177"/>
      <c r="O98" s="177"/>
      <c r="P98" s="177"/>
      <c r="Q98" s="177"/>
      <c r="R98">
        <f t="shared" si="4"/>
        <v>7.8949999999999996</v>
      </c>
      <c r="T98">
        <f t="shared" si="5"/>
        <v>27.9</v>
      </c>
      <c r="V98">
        <f t="shared" si="6"/>
        <v>6.99</v>
      </c>
      <c r="X98">
        <f t="shared" si="7"/>
        <v>37.799999999999997</v>
      </c>
      <c r="Z98" s="177"/>
      <c r="AA98" s="177"/>
      <c r="AB98" s="177"/>
      <c r="AC98" s="177"/>
      <c r="AD98" s="177"/>
      <c r="AE98" s="177"/>
      <c r="AF98" s="177"/>
      <c r="AK98" s="176">
        <v>31</v>
      </c>
      <c r="AL98" s="176" t="s">
        <v>16051</v>
      </c>
      <c r="AM98" s="176" t="s">
        <v>12804</v>
      </c>
      <c r="AN98" s="176">
        <v>1.2800000000000001E-3</v>
      </c>
      <c r="AO98" s="219">
        <f>AVERAGEIFS(Ashtyn_working!R$3:R$944,Ashtyn_working!$H$3:$H$944,$AL98,Ashtyn_working!$I$3:$I$944,$AM98)</f>
        <v>7.6752553191489339</v>
      </c>
      <c r="AP98" s="219" cm="1">
        <f t="array" ref="AP98">IFERROR(_xlfn.STDEV.S(_xlfn._xlws.FILTER(Ashtyn_working!R$3:R$944, (Ashtyn_working!$H$3:$H$944=$AL98) * (Ashtyn_working!$I$3:$I$944=$AM98))) / SQRT(COUNTIFS(Ashtyn_working!$H$3:$H$944, $AL98, Ashtyn_working!$I$3:$I$944, $AM98)), "N/A")</f>
        <v>5.76248169834097E-3</v>
      </c>
      <c r="AQ98" s="219">
        <f>AVERAGEIFS(Ashtyn_working!T$3:T$944,Ashtyn_working!$H$3:$H$944,$AL98,Ashtyn_working!$I$3:$I$944,$AM98)</f>
        <v>31.141702127659567</v>
      </c>
      <c r="AR98" s="219" cm="1">
        <f t="array" ref="AR98">IFERROR(_xlfn.STDEV.S(_xlfn._xlws.FILTER(Ashtyn_working!T$3:T$944, (Ashtyn_working!$H$3:$H$944=$AL98) * (Ashtyn_working!$I$3:$I$944=$AM98))) / SQRT(COUNTIFS(Ashtyn_working!$H$3:$H$944, $AL98, Ashtyn_working!$I$3:$I$944, $AM98)), "N/A")</f>
        <v>3.5410285622378794E-2</v>
      </c>
      <c r="AS98">
        <f>AVERAGEIFS(Ashtyn_working!V$3:V$944,Ashtyn_working!$H$3:$H$944,$AL98,Ashtyn_working!$I$3:$I$944,$AM98)</f>
        <v>6.8229437229437275</v>
      </c>
      <c r="AT98" cm="1">
        <f t="array" ref="AT98">IFERROR(_xlfn.STDEV.S(_xlfn._xlws.FILTER(Ashtyn_working!V$3:V$944, (Ashtyn_working!$H$3:$H$944=$AL98) * (Ashtyn_working!$I$3:$I$944=$AM98))) / SQRT(COUNTIFS(Ashtyn_working!$H$3:$H$944, $AL98, Ashtyn_working!$I$3:$I$944, $AM98)), "N/A")</f>
        <v>5.1473747522076181E-2</v>
      </c>
      <c r="AU98" s="219">
        <f>AVERAGEIFS(Ashtyn_working!X$3:X$944,Ashtyn_working!$H$3:$H$944,$AL98,Ashtyn_working!$I$3:$I$944,$AM98)</f>
        <v>36.383333333333361</v>
      </c>
      <c r="AV98" s="219" cm="1">
        <f t="array" ref="AV98">IFERROR(_xlfn.STDEV.S(_xlfn._xlws.FILTER(Ashtyn_working!X$3:X$944, (Ashtyn_working!$H$3:$H$944=$AL98) * (Ashtyn_working!$I$3:$I$944=$AM98))) / SQRT(COUNTIFS(Ashtyn_working!$H$3:$H$944, $AL98, Ashtyn_working!$I$3:$I$944, $AM98)), "N/A")</f>
        <v>5.6242979655051165E-2</v>
      </c>
      <c r="AW98" s="219"/>
      <c r="AX98" s="219"/>
      <c r="AY98" s="219">
        <f>AVERAGEIFS(Ashtyn_working!AB$3:AB$944,Ashtyn_working!$H$3:$H$944,$AL98,Ashtyn_working!$I$3:$I$944,$AM98)</f>
        <v>2190.6303125000004</v>
      </c>
      <c r="AZ98" s="219" cm="1">
        <f t="array" ref="AZ98">IFERROR(_xlfn.STDEV.S(_xlfn._xlws.FILTER(Ashtyn_working!AB$3:AB$944, (Ashtyn_working!$H$3:$H$944=$AL98) * (Ashtyn_working!$I$3:$I$944=$AM98))) / SQRT(COUNTIFS(Ashtyn_working!$H$3:$H$944, $AL98, Ashtyn_working!$I$3:$I$944, $AM98)), "N/A")</f>
        <v>4.3171502297163267</v>
      </c>
      <c r="BA98" s="219">
        <f>AVERAGEIFS(Ashtyn_working!AE$3:AE$944,Ashtyn_working!$H$3:$H$944,$AL98,Ashtyn_working!$I$3:$I$944,$AM98)</f>
        <v>1412.2333333333333</v>
      </c>
      <c r="BB98" s="219" cm="1">
        <f t="array" ref="BB98">IFERROR(_xlfn.STDEV.S(_xlfn._xlws.FILTER(Ashtyn_working!AE$3:AE$944, (Ashtyn_working!$H$3:$H$944=$AL98) * (Ashtyn_working!$I$3:$I$944=$AM98))) / SQRT(COUNTIFS(Ashtyn_working!$H$3:$H$944, $AL98, Ashtyn_working!$I$3:$I$944, $AM98)), "N/A")</f>
        <v>22.619214827942717</v>
      </c>
      <c r="BC98" s="219">
        <f>AVERAGEIFS(Ashtyn_working!AF$3:AF$944,Ashtyn_working!$H$3:$H$944,$AL98,Ashtyn_working!$I$3:$I$944,$AM98)</f>
        <v>1939.8733333333334</v>
      </c>
      <c r="BD98" s="219" cm="1">
        <f t="array" ref="BD98">IFERROR(_xlfn.STDEV.S(_xlfn._xlws.FILTER(Ashtyn_working!AF$3:AF$944, (Ashtyn_working!$H$3:$H$944=$AL98) * (Ashtyn_working!$I$3:$I$944=$AM98))) / SQRT(COUNTIFS(Ashtyn_working!$H$3:$H$944, $AL98, Ashtyn_working!$I$3:$I$944, $AM98)), "N/A")</f>
        <v>4.1537674455721065</v>
      </c>
    </row>
    <row r="99" spans="5:56" ht="16" x14ac:dyDescent="0.2">
      <c r="E99" s="282">
        <v>42573</v>
      </c>
      <c r="F99" s="177"/>
      <c r="G99" s="176">
        <v>27</v>
      </c>
      <c r="H99" s="176" t="s">
        <v>16051</v>
      </c>
      <c r="I99" s="176" t="s">
        <v>16051</v>
      </c>
      <c r="J99" s="176">
        <v>7.5810000000000004</v>
      </c>
      <c r="K99" s="176">
        <v>27.8</v>
      </c>
      <c r="L99" s="176">
        <v>6.87</v>
      </c>
      <c r="M99" s="176">
        <v>37.5</v>
      </c>
      <c r="N99" s="177"/>
      <c r="O99" s="177"/>
      <c r="P99" s="177"/>
      <c r="Q99" s="177"/>
      <c r="R99">
        <f t="shared" si="4"/>
        <v>7.5810000000000004</v>
      </c>
      <c r="T99">
        <f t="shared" si="5"/>
        <v>27.8</v>
      </c>
      <c r="V99">
        <f t="shared" si="6"/>
        <v>6.87</v>
      </c>
      <c r="X99">
        <f t="shared" si="7"/>
        <v>37.5</v>
      </c>
      <c r="Z99" s="177"/>
      <c r="AA99" s="177"/>
      <c r="AB99" s="177"/>
      <c r="AC99" s="177"/>
      <c r="AD99" s="177"/>
      <c r="AE99" s="177"/>
      <c r="AF99" s="177"/>
      <c r="AK99" s="176">
        <v>31</v>
      </c>
      <c r="AL99" s="176" t="s">
        <v>16051</v>
      </c>
      <c r="AM99" s="176" t="s">
        <v>12804</v>
      </c>
      <c r="AN99" s="176">
        <v>7.6000000000000004E-4</v>
      </c>
      <c r="AO99" s="219">
        <f>AVERAGEIFS(Ashtyn_working!R$3:R$944,Ashtyn_working!$H$3:$H$944,$AL99,Ashtyn_working!$I$3:$I$944,$AM99)</f>
        <v>7.6752553191489339</v>
      </c>
      <c r="AP99" s="219" cm="1">
        <f t="array" ref="AP99">IFERROR(_xlfn.STDEV.S(_xlfn._xlws.FILTER(Ashtyn_working!R$3:R$944, (Ashtyn_working!$H$3:$H$944=$AL99) * (Ashtyn_working!$I$3:$I$944=$AM99))) / SQRT(COUNTIFS(Ashtyn_working!$H$3:$H$944, $AL99, Ashtyn_working!$I$3:$I$944, $AM99)), "N/A")</f>
        <v>5.76248169834097E-3</v>
      </c>
      <c r="AQ99" s="219">
        <f>AVERAGEIFS(Ashtyn_working!T$3:T$944,Ashtyn_working!$H$3:$H$944,$AL99,Ashtyn_working!$I$3:$I$944,$AM99)</f>
        <v>31.141702127659567</v>
      </c>
      <c r="AR99" s="219" cm="1">
        <f t="array" ref="AR99">IFERROR(_xlfn.STDEV.S(_xlfn._xlws.FILTER(Ashtyn_working!T$3:T$944, (Ashtyn_working!$H$3:$H$944=$AL99) * (Ashtyn_working!$I$3:$I$944=$AM99))) / SQRT(COUNTIFS(Ashtyn_working!$H$3:$H$944, $AL99, Ashtyn_working!$I$3:$I$944, $AM99)), "N/A")</f>
        <v>3.5410285622378794E-2</v>
      </c>
      <c r="AS99">
        <f>AVERAGEIFS(Ashtyn_working!V$3:V$944,Ashtyn_working!$H$3:$H$944,$AL99,Ashtyn_working!$I$3:$I$944,$AM99)</f>
        <v>6.8229437229437275</v>
      </c>
      <c r="AT99" cm="1">
        <f t="array" ref="AT99">IFERROR(_xlfn.STDEV.S(_xlfn._xlws.FILTER(Ashtyn_working!V$3:V$944, (Ashtyn_working!$H$3:$H$944=$AL99) * (Ashtyn_working!$I$3:$I$944=$AM99))) / SQRT(COUNTIFS(Ashtyn_working!$H$3:$H$944, $AL99, Ashtyn_working!$I$3:$I$944, $AM99)), "N/A")</f>
        <v>5.1473747522076181E-2</v>
      </c>
      <c r="AU99" s="219">
        <f>AVERAGEIFS(Ashtyn_working!X$3:X$944,Ashtyn_working!$H$3:$H$944,$AL99,Ashtyn_working!$I$3:$I$944,$AM99)</f>
        <v>36.383333333333361</v>
      </c>
      <c r="AV99" s="219" cm="1">
        <f t="array" ref="AV99">IFERROR(_xlfn.STDEV.S(_xlfn._xlws.FILTER(Ashtyn_working!X$3:X$944, (Ashtyn_working!$H$3:$H$944=$AL99) * (Ashtyn_working!$I$3:$I$944=$AM99))) / SQRT(COUNTIFS(Ashtyn_working!$H$3:$H$944, $AL99, Ashtyn_working!$I$3:$I$944, $AM99)), "N/A")</f>
        <v>5.6242979655051165E-2</v>
      </c>
      <c r="AW99" s="219"/>
      <c r="AX99" s="219"/>
      <c r="AY99" s="219">
        <f>AVERAGEIFS(Ashtyn_working!AB$3:AB$944,Ashtyn_working!$H$3:$H$944,$AL99,Ashtyn_working!$I$3:$I$944,$AM99)</f>
        <v>2190.6303125000004</v>
      </c>
      <c r="AZ99" s="219" cm="1">
        <f t="array" ref="AZ99">IFERROR(_xlfn.STDEV.S(_xlfn._xlws.FILTER(Ashtyn_working!AB$3:AB$944, (Ashtyn_working!$H$3:$H$944=$AL99) * (Ashtyn_working!$I$3:$I$944=$AM99))) / SQRT(COUNTIFS(Ashtyn_working!$H$3:$H$944, $AL99, Ashtyn_working!$I$3:$I$944, $AM99)), "N/A")</f>
        <v>4.3171502297163267</v>
      </c>
      <c r="BA99" s="219">
        <f>AVERAGEIFS(Ashtyn_working!AE$3:AE$944,Ashtyn_working!$H$3:$H$944,$AL99,Ashtyn_working!$I$3:$I$944,$AM99)</f>
        <v>1412.2333333333333</v>
      </c>
      <c r="BB99" s="219" cm="1">
        <f t="array" ref="BB99">IFERROR(_xlfn.STDEV.S(_xlfn._xlws.FILTER(Ashtyn_working!AE$3:AE$944, (Ashtyn_working!$H$3:$H$944=$AL99) * (Ashtyn_working!$I$3:$I$944=$AM99))) / SQRT(COUNTIFS(Ashtyn_working!$H$3:$H$944, $AL99, Ashtyn_working!$I$3:$I$944, $AM99)), "N/A")</f>
        <v>22.619214827942717</v>
      </c>
      <c r="BC99" s="219">
        <f>AVERAGEIFS(Ashtyn_working!AF$3:AF$944,Ashtyn_working!$H$3:$H$944,$AL99,Ashtyn_working!$I$3:$I$944,$AM99)</f>
        <v>1939.8733333333334</v>
      </c>
      <c r="BD99" s="219" cm="1">
        <f t="array" ref="BD99">IFERROR(_xlfn.STDEV.S(_xlfn._xlws.FILTER(Ashtyn_working!AF$3:AF$944, (Ashtyn_working!$H$3:$H$944=$AL99) * (Ashtyn_working!$I$3:$I$944=$AM99))) / SQRT(COUNTIFS(Ashtyn_working!$H$3:$H$944, $AL99, Ashtyn_working!$I$3:$I$944, $AM99)), "N/A")</f>
        <v>4.1537674455721065</v>
      </c>
    </row>
    <row r="100" spans="5:56" ht="16" x14ac:dyDescent="0.2">
      <c r="E100" s="282">
        <v>42573</v>
      </c>
      <c r="F100" s="177"/>
      <c r="G100" s="176">
        <v>27</v>
      </c>
      <c r="H100" s="176" t="s">
        <v>12457</v>
      </c>
      <c r="I100" s="176" t="s">
        <v>12422</v>
      </c>
      <c r="J100" s="176">
        <v>7.9020000000000001</v>
      </c>
      <c r="K100" s="176">
        <v>27.8</v>
      </c>
      <c r="L100" s="176">
        <v>7.09</v>
      </c>
      <c r="M100" s="176">
        <v>37.799999999999997</v>
      </c>
      <c r="N100" s="177"/>
      <c r="O100" s="177"/>
      <c r="P100" s="177"/>
      <c r="Q100" s="177"/>
      <c r="R100">
        <f t="shared" si="4"/>
        <v>7.9020000000000001</v>
      </c>
      <c r="T100">
        <f t="shared" si="5"/>
        <v>27.8</v>
      </c>
      <c r="V100">
        <f t="shared" si="6"/>
        <v>7.09</v>
      </c>
      <c r="X100">
        <f t="shared" si="7"/>
        <v>37.799999999999997</v>
      </c>
      <c r="Z100" s="177"/>
      <c r="AA100" s="177"/>
      <c r="AB100" s="177"/>
      <c r="AC100" s="177"/>
      <c r="AD100" s="177"/>
      <c r="AE100" s="177"/>
      <c r="AF100" s="177"/>
      <c r="AK100" s="176">
        <v>31</v>
      </c>
      <c r="AL100" s="176" t="s">
        <v>16051</v>
      </c>
      <c r="AM100" s="176" t="s">
        <v>12804</v>
      </c>
      <c r="AN100" s="176">
        <v>6.8000000000000005E-4</v>
      </c>
      <c r="AO100" s="219">
        <f>AVERAGEIFS(Ashtyn_working!R$3:R$944,Ashtyn_working!$H$3:$H$944,$AL100,Ashtyn_working!$I$3:$I$944,$AM100)</f>
        <v>7.6752553191489339</v>
      </c>
      <c r="AP100" s="219" cm="1">
        <f t="array" ref="AP100">IFERROR(_xlfn.STDEV.S(_xlfn._xlws.FILTER(Ashtyn_working!R$3:R$944, (Ashtyn_working!$H$3:$H$944=$AL100) * (Ashtyn_working!$I$3:$I$944=$AM100))) / SQRT(COUNTIFS(Ashtyn_working!$H$3:$H$944, $AL100, Ashtyn_working!$I$3:$I$944, $AM100)), "N/A")</f>
        <v>5.76248169834097E-3</v>
      </c>
      <c r="AQ100" s="219">
        <f>AVERAGEIFS(Ashtyn_working!T$3:T$944,Ashtyn_working!$H$3:$H$944,$AL100,Ashtyn_working!$I$3:$I$944,$AM100)</f>
        <v>31.141702127659567</v>
      </c>
      <c r="AR100" s="219" cm="1">
        <f t="array" ref="AR100">IFERROR(_xlfn.STDEV.S(_xlfn._xlws.FILTER(Ashtyn_working!T$3:T$944, (Ashtyn_working!$H$3:$H$944=$AL100) * (Ashtyn_working!$I$3:$I$944=$AM100))) / SQRT(COUNTIFS(Ashtyn_working!$H$3:$H$944, $AL100, Ashtyn_working!$I$3:$I$944, $AM100)), "N/A")</f>
        <v>3.5410285622378794E-2</v>
      </c>
      <c r="AS100">
        <f>AVERAGEIFS(Ashtyn_working!V$3:V$944,Ashtyn_working!$H$3:$H$944,$AL100,Ashtyn_working!$I$3:$I$944,$AM100)</f>
        <v>6.8229437229437275</v>
      </c>
      <c r="AT100" cm="1">
        <f t="array" ref="AT100">IFERROR(_xlfn.STDEV.S(_xlfn._xlws.FILTER(Ashtyn_working!V$3:V$944, (Ashtyn_working!$H$3:$H$944=$AL100) * (Ashtyn_working!$I$3:$I$944=$AM100))) / SQRT(COUNTIFS(Ashtyn_working!$H$3:$H$944, $AL100, Ashtyn_working!$I$3:$I$944, $AM100)), "N/A")</f>
        <v>5.1473747522076181E-2</v>
      </c>
      <c r="AU100" s="219">
        <f>AVERAGEIFS(Ashtyn_working!X$3:X$944,Ashtyn_working!$H$3:$H$944,$AL100,Ashtyn_working!$I$3:$I$944,$AM100)</f>
        <v>36.383333333333361</v>
      </c>
      <c r="AV100" s="219" cm="1">
        <f t="array" ref="AV100">IFERROR(_xlfn.STDEV.S(_xlfn._xlws.FILTER(Ashtyn_working!X$3:X$944, (Ashtyn_working!$H$3:$H$944=$AL100) * (Ashtyn_working!$I$3:$I$944=$AM100))) / SQRT(COUNTIFS(Ashtyn_working!$H$3:$H$944, $AL100, Ashtyn_working!$I$3:$I$944, $AM100)), "N/A")</f>
        <v>5.6242979655051165E-2</v>
      </c>
      <c r="AW100" s="219"/>
      <c r="AX100" s="219"/>
      <c r="AY100" s="219">
        <f>AVERAGEIFS(Ashtyn_working!AB$3:AB$944,Ashtyn_working!$H$3:$H$944,$AL100,Ashtyn_working!$I$3:$I$944,$AM100)</f>
        <v>2190.6303125000004</v>
      </c>
      <c r="AZ100" s="219" cm="1">
        <f t="array" ref="AZ100">IFERROR(_xlfn.STDEV.S(_xlfn._xlws.FILTER(Ashtyn_working!AB$3:AB$944, (Ashtyn_working!$H$3:$H$944=$AL100) * (Ashtyn_working!$I$3:$I$944=$AM100))) / SQRT(COUNTIFS(Ashtyn_working!$H$3:$H$944, $AL100, Ashtyn_working!$I$3:$I$944, $AM100)), "N/A")</f>
        <v>4.3171502297163267</v>
      </c>
      <c r="BA100" s="219">
        <f>AVERAGEIFS(Ashtyn_working!AE$3:AE$944,Ashtyn_working!$H$3:$H$944,$AL100,Ashtyn_working!$I$3:$I$944,$AM100)</f>
        <v>1412.2333333333333</v>
      </c>
      <c r="BB100" s="219" cm="1">
        <f t="array" ref="BB100">IFERROR(_xlfn.STDEV.S(_xlfn._xlws.FILTER(Ashtyn_working!AE$3:AE$944, (Ashtyn_working!$H$3:$H$944=$AL100) * (Ashtyn_working!$I$3:$I$944=$AM100))) / SQRT(COUNTIFS(Ashtyn_working!$H$3:$H$944, $AL100, Ashtyn_working!$I$3:$I$944, $AM100)), "N/A")</f>
        <v>22.619214827942717</v>
      </c>
      <c r="BC100" s="219">
        <f>AVERAGEIFS(Ashtyn_working!AF$3:AF$944,Ashtyn_working!$H$3:$H$944,$AL100,Ashtyn_working!$I$3:$I$944,$AM100)</f>
        <v>1939.8733333333334</v>
      </c>
      <c r="BD100" s="219" cm="1">
        <f t="array" ref="BD100">IFERROR(_xlfn.STDEV.S(_xlfn._xlws.FILTER(Ashtyn_working!AF$3:AF$944, (Ashtyn_working!$H$3:$H$944=$AL100) * (Ashtyn_working!$I$3:$I$944=$AM100))) / SQRT(COUNTIFS(Ashtyn_working!$H$3:$H$944, $AL100, Ashtyn_working!$I$3:$I$944, $AM100)), "N/A")</f>
        <v>4.1537674455721065</v>
      </c>
    </row>
    <row r="101" spans="5:56" ht="16" x14ac:dyDescent="0.2">
      <c r="E101" s="282">
        <v>42573</v>
      </c>
      <c r="F101" s="177"/>
      <c r="G101" s="176">
        <v>27</v>
      </c>
      <c r="H101" s="176" t="s">
        <v>16051</v>
      </c>
      <c r="I101" s="176" t="s">
        <v>16051</v>
      </c>
      <c r="J101" s="176">
        <v>7.6239999999999997</v>
      </c>
      <c r="K101" s="176">
        <v>27.9</v>
      </c>
      <c r="L101" s="176">
        <v>6.87</v>
      </c>
      <c r="M101" s="176">
        <v>37.5</v>
      </c>
      <c r="N101" s="177"/>
      <c r="O101" s="177"/>
      <c r="P101" s="177"/>
      <c r="Q101" s="177"/>
      <c r="R101">
        <f t="shared" si="4"/>
        <v>7.6239999999999997</v>
      </c>
      <c r="T101">
        <f t="shared" si="5"/>
        <v>27.9</v>
      </c>
      <c r="V101">
        <f t="shared" si="6"/>
        <v>6.87</v>
      </c>
      <c r="X101">
        <f t="shared" si="7"/>
        <v>37.5</v>
      </c>
      <c r="Z101" s="177"/>
      <c r="AA101" s="177"/>
      <c r="AB101" s="177"/>
      <c r="AC101" s="177"/>
      <c r="AD101" s="177"/>
      <c r="AE101" s="177"/>
      <c r="AF101" s="177"/>
      <c r="AK101" s="176">
        <v>31</v>
      </c>
      <c r="AL101" s="176" t="s">
        <v>16051</v>
      </c>
      <c r="AM101" s="176" t="s">
        <v>12804</v>
      </c>
      <c r="AN101" s="176">
        <v>9.2000000000000003E-4</v>
      </c>
      <c r="AO101" s="219">
        <f>AVERAGEIFS(Ashtyn_working!R$3:R$944,Ashtyn_working!$H$3:$H$944,$AL101,Ashtyn_working!$I$3:$I$944,$AM101)</f>
        <v>7.6752553191489339</v>
      </c>
      <c r="AP101" s="219" cm="1">
        <f t="array" ref="AP101">IFERROR(_xlfn.STDEV.S(_xlfn._xlws.FILTER(Ashtyn_working!R$3:R$944, (Ashtyn_working!$H$3:$H$944=$AL101) * (Ashtyn_working!$I$3:$I$944=$AM101))) / SQRT(COUNTIFS(Ashtyn_working!$H$3:$H$944, $AL101, Ashtyn_working!$I$3:$I$944, $AM101)), "N/A")</f>
        <v>5.76248169834097E-3</v>
      </c>
      <c r="AQ101" s="219">
        <f>AVERAGEIFS(Ashtyn_working!T$3:T$944,Ashtyn_working!$H$3:$H$944,$AL101,Ashtyn_working!$I$3:$I$944,$AM101)</f>
        <v>31.141702127659567</v>
      </c>
      <c r="AR101" s="219" cm="1">
        <f t="array" ref="AR101">IFERROR(_xlfn.STDEV.S(_xlfn._xlws.FILTER(Ashtyn_working!T$3:T$944, (Ashtyn_working!$H$3:$H$944=$AL101) * (Ashtyn_working!$I$3:$I$944=$AM101))) / SQRT(COUNTIFS(Ashtyn_working!$H$3:$H$944, $AL101, Ashtyn_working!$I$3:$I$944, $AM101)), "N/A")</f>
        <v>3.5410285622378794E-2</v>
      </c>
      <c r="AS101">
        <f>AVERAGEIFS(Ashtyn_working!V$3:V$944,Ashtyn_working!$H$3:$H$944,$AL101,Ashtyn_working!$I$3:$I$944,$AM101)</f>
        <v>6.8229437229437275</v>
      </c>
      <c r="AT101" cm="1">
        <f t="array" ref="AT101">IFERROR(_xlfn.STDEV.S(_xlfn._xlws.FILTER(Ashtyn_working!V$3:V$944, (Ashtyn_working!$H$3:$H$944=$AL101) * (Ashtyn_working!$I$3:$I$944=$AM101))) / SQRT(COUNTIFS(Ashtyn_working!$H$3:$H$944, $AL101, Ashtyn_working!$I$3:$I$944, $AM101)), "N/A")</f>
        <v>5.1473747522076181E-2</v>
      </c>
      <c r="AU101" s="219">
        <f>AVERAGEIFS(Ashtyn_working!X$3:X$944,Ashtyn_working!$H$3:$H$944,$AL101,Ashtyn_working!$I$3:$I$944,$AM101)</f>
        <v>36.383333333333361</v>
      </c>
      <c r="AV101" s="219" cm="1">
        <f t="array" ref="AV101">IFERROR(_xlfn.STDEV.S(_xlfn._xlws.FILTER(Ashtyn_working!X$3:X$944, (Ashtyn_working!$H$3:$H$944=$AL101) * (Ashtyn_working!$I$3:$I$944=$AM101))) / SQRT(COUNTIFS(Ashtyn_working!$H$3:$H$944, $AL101, Ashtyn_working!$I$3:$I$944, $AM101)), "N/A")</f>
        <v>5.6242979655051165E-2</v>
      </c>
      <c r="AW101" s="219"/>
      <c r="AX101" s="219"/>
      <c r="AY101" s="219">
        <f>AVERAGEIFS(Ashtyn_working!AB$3:AB$944,Ashtyn_working!$H$3:$H$944,$AL101,Ashtyn_working!$I$3:$I$944,$AM101)</f>
        <v>2190.6303125000004</v>
      </c>
      <c r="AZ101" s="219" cm="1">
        <f t="array" ref="AZ101">IFERROR(_xlfn.STDEV.S(_xlfn._xlws.FILTER(Ashtyn_working!AB$3:AB$944, (Ashtyn_working!$H$3:$H$944=$AL101) * (Ashtyn_working!$I$3:$I$944=$AM101))) / SQRT(COUNTIFS(Ashtyn_working!$H$3:$H$944, $AL101, Ashtyn_working!$I$3:$I$944, $AM101)), "N/A")</f>
        <v>4.3171502297163267</v>
      </c>
      <c r="BA101" s="219">
        <f>AVERAGEIFS(Ashtyn_working!AE$3:AE$944,Ashtyn_working!$H$3:$H$944,$AL101,Ashtyn_working!$I$3:$I$944,$AM101)</f>
        <v>1412.2333333333333</v>
      </c>
      <c r="BB101" s="219" cm="1">
        <f t="array" ref="BB101">IFERROR(_xlfn.STDEV.S(_xlfn._xlws.FILTER(Ashtyn_working!AE$3:AE$944, (Ashtyn_working!$H$3:$H$944=$AL101) * (Ashtyn_working!$I$3:$I$944=$AM101))) / SQRT(COUNTIFS(Ashtyn_working!$H$3:$H$944, $AL101, Ashtyn_working!$I$3:$I$944, $AM101)), "N/A")</f>
        <v>22.619214827942717</v>
      </c>
      <c r="BC101" s="219">
        <f>AVERAGEIFS(Ashtyn_working!AF$3:AF$944,Ashtyn_working!$H$3:$H$944,$AL101,Ashtyn_working!$I$3:$I$944,$AM101)</f>
        <v>1939.8733333333334</v>
      </c>
      <c r="BD101" s="219" cm="1">
        <f t="array" ref="BD101">IFERROR(_xlfn.STDEV.S(_xlfn._xlws.FILTER(Ashtyn_working!AF$3:AF$944, (Ashtyn_working!$H$3:$H$944=$AL101) * (Ashtyn_working!$I$3:$I$944=$AM101))) / SQRT(COUNTIFS(Ashtyn_working!$H$3:$H$944, $AL101, Ashtyn_working!$I$3:$I$944, $AM101)), "N/A")</f>
        <v>4.1537674455721065</v>
      </c>
    </row>
    <row r="102" spans="5:56" ht="16" x14ac:dyDescent="0.2">
      <c r="E102" s="282">
        <v>42573</v>
      </c>
      <c r="F102" s="177"/>
      <c r="G102" s="176">
        <v>27</v>
      </c>
      <c r="H102" s="176" t="s">
        <v>12457</v>
      </c>
      <c r="I102" s="176" t="s">
        <v>12422</v>
      </c>
      <c r="J102" s="176">
        <v>7.9089999999999998</v>
      </c>
      <c r="K102" s="176">
        <v>27.8</v>
      </c>
      <c r="L102" s="176">
        <v>7.23</v>
      </c>
      <c r="M102" s="176">
        <v>37.700000000000003</v>
      </c>
      <c r="N102" s="177"/>
      <c r="O102" s="177"/>
      <c r="P102" s="177"/>
      <c r="Q102" s="177"/>
      <c r="R102">
        <f t="shared" si="4"/>
        <v>7.9089999999999998</v>
      </c>
      <c r="T102">
        <f t="shared" si="5"/>
        <v>27.8</v>
      </c>
      <c r="V102">
        <f t="shared" si="6"/>
        <v>7.23</v>
      </c>
      <c r="X102">
        <f t="shared" si="7"/>
        <v>37.700000000000003</v>
      </c>
      <c r="Z102" s="176">
        <v>264.89999999999998</v>
      </c>
      <c r="AA102" s="177"/>
      <c r="AB102" s="177"/>
      <c r="AC102" s="177"/>
      <c r="AD102" s="177"/>
      <c r="AE102" s="177"/>
      <c r="AF102" s="177"/>
      <c r="AK102" s="176">
        <v>31</v>
      </c>
      <c r="AL102" s="176" t="s">
        <v>16051</v>
      </c>
      <c r="AM102" s="176" t="s">
        <v>12804</v>
      </c>
      <c r="AN102" s="176">
        <v>3.2000000000000003E-4</v>
      </c>
      <c r="AO102" s="219">
        <f>AVERAGEIFS(Ashtyn_working!R$3:R$944,Ashtyn_working!$H$3:$H$944,$AL102,Ashtyn_working!$I$3:$I$944,$AM102)</f>
        <v>7.6752553191489339</v>
      </c>
      <c r="AP102" s="219" cm="1">
        <f t="array" ref="AP102">IFERROR(_xlfn.STDEV.S(_xlfn._xlws.FILTER(Ashtyn_working!R$3:R$944, (Ashtyn_working!$H$3:$H$944=$AL102) * (Ashtyn_working!$I$3:$I$944=$AM102))) / SQRT(COUNTIFS(Ashtyn_working!$H$3:$H$944, $AL102, Ashtyn_working!$I$3:$I$944, $AM102)), "N/A")</f>
        <v>5.76248169834097E-3</v>
      </c>
      <c r="AQ102" s="219">
        <f>AVERAGEIFS(Ashtyn_working!T$3:T$944,Ashtyn_working!$H$3:$H$944,$AL102,Ashtyn_working!$I$3:$I$944,$AM102)</f>
        <v>31.141702127659567</v>
      </c>
      <c r="AR102" s="219" cm="1">
        <f t="array" ref="AR102">IFERROR(_xlfn.STDEV.S(_xlfn._xlws.FILTER(Ashtyn_working!T$3:T$944, (Ashtyn_working!$H$3:$H$944=$AL102) * (Ashtyn_working!$I$3:$I$944=$AM102))) / SQRT(COUNTIFS(Ashtyn_working!$H$3:$H$944, $AL102, Ashtyn_working!$I$3:$I$944, $AM102)), "N/A")</f>
        <v>3.5410285622378794E-2</v>
      </c>
      <c r="AS102">
        <f>AVERAGEIFS(Ashtyn_working!V$3:V$944,Ashtyn_working!$H$3:$H$944,$AL102,Ashtyn_working!$I$3:$I$944,$AM102)</f>
        <v>6.8229437229437275</v>
      </c>
      <c r="AT102" cm="1">
        <f t="array" ref="AT102">IFERROR(_xlfn.STDEV.S(_xlfn._xlws.FILTER(Ashtyn_working!V$3:V$944, (Ashtyn_working!$H$3:$H$944=$AL102) * (Ashtyn_working!$I$3:$I$944=$AM102))) / SQRT(COUNTIFS(Ashtyn_working!$H$3:$H$944, $AL102, Ashtyn_working!$I$3:$I$944, $AM102)), "N/A")</f>
        <v>5.1473747522076181E-2</v>
      </c>
      <c r="AU102" s="219">
        <f>AVERAGEIFS(Ashtyn_working!X$3:X$944,Ashtyn_working!$H$3:$H$944,$AL102,Ashtyn_working!$I$3:$I$944,$AM102)</f>
        <v>36.383333333333361</v>
      </c>
      <c r="AV102" s="219" cm="1">
        <f t="array" ref="AV102">IFERROR(_xlfn.STDEV.S(_xlfn._xlws.FILTER(Ashtyn_working!X$3:X$944, (Ashtyn_working!$H$3:$H$944=$AL102) * (Ashtyn_working!$I$3:$I$944=$AM102))) / SQRT(COUNTIFS(Ashtyn_working!$H$3:$H$944, $AL102, Ashtyn_working!$I$3:$I$944, $AM102)), "N/A")</f>
        <v>5.6242979655051165E-2</v>
      </c>
      <c r="AW102" s="219"/>
      <c r="AX102" s="219"/>
      <c r="AY102" s="219">
        <f>AVERAGEIFS(Ashtyn_working!AB$3:AB$944,Ashtyn_working!$H$3:$H$944,$AL102,Ashtyn_working!$I$3:$I$944,$AM102)</f>
        <v>2190.6303125000004</v>
      </c>
      <c r="AZ102" s="219" cm="1">
        <f t="array" ref="AZ102">IFERROR(_xlfn.STDEV.S(_xlfn._xlws.FILTER(Ashtyn_working!AB$3:AB$944, (Ashtyn_working!$H$3:$H$944=$AL102) * (Ashtyn_working!$I$3:$I$944=$AM102))) / SQRT(COUNTIFS(Ashtyn_working!$H$3:$H$944, $AL102, Ashtyn_working!$I$3:$I$944, $AM102)), "N/A")</f>
        <v>4.3171502297163267</v>
      </c>
      <c r="BA102" s="219">
        <f>AVERAGEIFS(Ashtyn_working!AE$3:AE$944,Ashtyn_working!$H$3:$H$944,$AL102,Ashtyn_working!$I$3:$I$944,$AM102)</f>
        <v>1412.2333333333333</v>
      </c>
      <c r="BB102" s="219" cm="1">
        <f t="array" ref="BB102">IFERROR(_xlfn.STDEV.S(_xlfn._xlws.FILTER(Ashtyn_working!AE$3:AE$944, (Ashtyn_working!$H$3:$H$944=$AL102) * (Ashtyn_working!$I$3:$I$944=$AM102))) / SQRT(COUNTIFS(Ashtyn_working!$H$3:$H$944, $AL102, Ashtyn_working!$I$3:$I$944, $AM102)), "N/A")</f>
        <v>22.619214827942717</v>
      </c>
      <c r="BC102" s="219">
        <f>AVERAGEIFS(Ashtyn_working!AF$3:AF$944,Ashtyn_working!$H$3:$H$944,$AL102,Ashtyn_working!$I$3:$I$944,$AM102)</f>
        <v>1939.8733333333334</v>
      </c>
      <c r="BD102" s="219" cm="1">
        <f t="array" ref="BD102">IFERROR(_xlfn.STDEV.S(_xlfn._xlws.FILTER(Ashtyn_working!AF$3:AF$944, (Ashtyn_working!$H$3:$H$944=$AL102) * (Ashtyn_working!$I$3:$I$944=$AM102))) / SQRT(COUNTIFS(Ashtyn_working!$H$3:$H$944, $AL102, Ashtyn_working!$I$3:$I$944, $AM102)), "N/A")</f>
        <v>4.1537674455721065</v>
      </c>
    </row>
    <row r="103" spans="5:56" ht="16" x14ac:dyDescent="0.2">
      <c r="E103" s="282">
        <v>42574</v>
      </c>
      <c r="F103" s="177"/>
      <c r="G103" s="176">
        <v>31</v>
      </c>
      <c r="H103" s="176" t="s">
        <v>12457</v>
      </c>
      <c r="I103" s="176" t="s">
        <v>16050</v>
      </c>
      <c r="J103" s="176">
        <v>7.8970000000000002</v>
      </c>
      <c r="K103" s="176">
        <v>31.8</v>
      </c>
      <c r="L103" s="176">
        <v>7.67</v>
      </c>
      <c r="M103" s="176">
        <v>37.1</v>
      </c>
      <c r="N103" s="177"/>
      <c r="O103" s="177"/>
      <c r="P103" s="177"/>
      <c r="Q103" s="177"/>
      <c r="R103">
        <f t="shared" si="4"/>
        <v>7.8970000000000002</v>
      </c>
      <c r="T103">
        <f t="shared" si="5"/>
        <v>31.8</v>
      </c>
      <c r="V103">
        <f t="shared" si="6"/>
        <v>7.67</v>
      </c>
      <c r="X103">
        <f t="shared" si="7"/>
        <v>37.1</v>
      </c>
      <c r="Z103" s="177"/>
      <c r="AA103" s="177"/>
      <c r="AB103" s="177"/>
      <c r="AC103" s="177"/>
      <c r="AD103" s="177"/>
      <c r="AE103" s="177"/>
      <c r="AF103" s="177"/>
      <c r="AK103" s="176">
        <v>31</v>
      </c>
      <c r="AL103" s="176" t="s">
        <v>16051</v>
      </c>
      <c r="AM103" s="176" t="s">
        <v>12804</v>
      </c>
      <c r="AN103" s="176">
        <v>7.3999999999999999E-4</v>
      </c>
      <c r="AO103" s="219">
        <f>AVERAGEIFS(Ashtyn_working!R$3:R$944,Ashtyn_working!$H$3:$H$944,$AL103,Ashtyn_working!$I$3:$I$944,$AM103)</f>
        <v>7.6752553191489339</v>
      </c>
      <c r="AP103" s="219" cm="1">
        <f t="array" ref="AP103">IFERROR(_xlfn.STDEV.S(_xlfn._xlws.FILTER(Ashtyn_working!R$3:R$944, (Ashtyn_working!$H$3:$H$944=$AL103) * (Ashtyn_working!$I$3:$I$944=$AM103))) / SQRT(COUNTIFS(Ashtyn_working!$H$3:$H$944, $AL103, Ashtyn_working!$I$3:$I$944, $AM103)), "N/A")</f>
        <v>5.76248169834097E-3</v>
      </c>
      <c r="AQ103" s="219">
        <f>AVERAGEIFS(Ashtyn_working!T$3:T$944,Ashtyn_working!$H$3:$H$944,$AL103,Ashtyn_working!$I$3:$I$944,$AM103)</f>
        <v>31.141702127659567</v>
      </c>
      <c r="AR103" s="219" cm="1">
        <f t="array" ref="AR103">IFERROR(_xlfn.STDEV.S(_xlfn._xlws.FILTER(Ashtyn_working!T$3:T$944, (Ashtyn_working!$H$3:$H$944=$AL103) * (Ashtyn_working!$I$3:$I$944=$AM103))) / SQRT(COUNTIFS(Ashtyn_working!$H$3:$H$944, $AL103, Ashtyn_working!$I$3:$I$944, $AM103)), "N/A")</f>
        <v>3.5410285622378794E-2</v>
      </c>
      <c r="AS103">
        <f>AVERAGEIFS(Ashtyn_working!V$3:V$944,Ashtyn_working!$H$3:$H$944,$AL103,Ashtyn_working!$I$3:$I$944,$AM103)</f>
        <v>6.8229437229437275</v>
      </c>
      <c r="AT103" cm="1">
        <f t="array" ref="AT103">IFERROR(_xlfn.STDEV.S(_xlfn._xlws.FILTER(Ashtyn_working!V$3:V$944, (Ashtyn_working!$H$3:$H$944=$AL103) * (Ashtyn_working!$I$3:$I$944=$AM103))) / SQRT(COUNTIFS(Ashtyn_working!$H$3:$H$944, $AL103, Ashtyn_working!$I$3:$I$944, $AM103)), "N/A")</f>
        <v>5.1473747522076181E-2</v>
      </c>
      <c r="AU103" s="219">
        <f>AVERAGEIFS(Ashtyn_working!X$3:X$944,Ashtyn_working!$H$3:$H$944,$AL103,Ashtyn_working!$I$3:$I$944,$AM103)</f>
        <v>36.383333333333361</v>
      </c>
      <c r="AV103" s="219" cm="1">
        <f t="array" ref="AV103">IFERROR(_xlfn.STDEV.S(_xlfn._xlws.FILTER(Ashtyn_working!X$3:X$944, (Ashtyn_working!$H$3:$H$944=$AL103) * (Ashtyn_working!$I$3:$I$944=$AM103))) / SQRT(COUNTIFS(Ashtyn_working!$H$3:$H$944, $AL103, Ashtyn_working!$I$3:$I$944, $AM103)), "N/A")</f>
        <v>5.6242979655051165E-2</v>
      </c>
      <c r="AW103" s="219"/>
      <c r="AX103" s="219"/>
      <c r="AY103" s="219">
        <f>AVERAGEIFS(Ashtyn_working!AB$3:AB$944,Ashtyn_working!$H$3:$H$944,$AL103,Ashtyn_working!$I$3:$I$944,$AM103)</f>
        <v>2190.6303125000004</v>
      </c>
      <c r="AZ103" s="219" cm="1">
        <f t="array" ref="AZ103">IFERROR(_xlfn.STDEV.S(_xlfn._xlws.FILTER(Ashtyn_working!AB$3:AB$944, (Ashtyn_working!$H$3:$H$944=$AL103) * (Ashtyn_working!$I$3:$I$944=$AM103))) / SQRT(COUNTIFS(Ashtyn_working!$H$3:$H$944, $AL103, Ashtyn_working!$I$3:$I$944, $AM103)), "N/A")</f>
        <v>4.3171502297163267</v>
      </c>
      <c r="BA103" s="219">
        <f>AVERAGEIFS(Ashtyn_working!AE$3:AE$944,Ashtyn_working!$H$3:$H$944,$AL103,Ashtyn_working!$I$3:$I$944,$AM103)</f>
        <v>1412.2333333333333</v>
      </c>
      <c r="BB103" s="219" cm="1">
        <f t="array" ref="BB103">IFERROR(_xlfn.STDEV.S(_xlfn._xlws.FILTER(Ashtyn_working!AE$3:AE$944, (Ashtyn_working!$H$3:$H$944=$AL103) * (Ashtyn_working!$I$3:$I$944=$AM103))) / SQRT(COUNTIFS(Ashtyn_working!$H$3:$H$944, $AL103, Ashtyn_working!$I$3:$I$944, $AM103)), "N/A")</f>
        <v>22.619214827942717</v>
      </c>
      <c r="BC103" s="219">
        <f>AVERAGEIFS(Ashtyn_working!AF$3:AF$944,Ashtyn_working!$H$3:$H$944,$AL103,Ashtyn_working!$I$3:$I$944,$AM103)</f>
        <v>1939.8733333333334</v>
      </c>
      <c r="BD103" s="219" cm="1">
        <f t="array" ref="BD103">IFERROR(_xlfn.STDEV.S(_xlfn._xlws.FILTER(Ashtyn_working!AF$3:AF$944, (Ashtyn_working!$H$3:$H$944=$AL103) * (Ashtyn_working!$I$3:$I$944=$AM103))) / SQRT(COUNTIFS(Ashtyn_working!$H$3:$H$944, $AL103, Ashtyn_working!$I$3:$I$944, $AM103)), "N/A")</f>
        <v>4.1537674455721065</v>
      </c>
    </row>
    <row r="104" spans="5:56" ht="16" x14ac:dyDescent="0.2">
      <c r="E104" s="282">
        <v>42574</v>
      </c>
      <c r="F104" s="177"/>
      <c r="G104" s="176">
        <v>31</v>
      </c>
      <c r="H104" s="176" t="s">
        <v>16051</v>
      </c>
      <c r="I104" s="176" t="s">
        <v>12804</v>
      </c>
      <c r="J104" s="176">
        <v>7.6740000000000004</v>
      </c>
      <c r="K104" s="176">
        <v>31.9</v>
      </c>
      <c r="L104" s="176">
        <v>6.94</v>
      </c>
      <c r="M104" s="176">
        <v>37.6</v>
      </c>
      <c r="N104" s="177"/>
      <c r="O104" s="177"/>
      <c r="P104" s="177"/>
      <c r="Q104" s="177"/>
      <c r="R104">
        <f t="shared" si="4"/>
        <v>7.6740000000000004</v>
      </c>
      <c r="T104">
        <f t="shared" si="5"/>
        <v>31.9</v>
      </c>
      <c r="V104">
        <f t="shared" si="6"/>
        <v>6.94</v>
      </c>
      <c r="X104">
        <f t="shared" si="7"/>
        <v>37.6</v>
      </c>
      <c r="Z104" s="177"/>
      <c r="AA104" s="177"/>
      <c r="AB104" s="177"/>
      <c r="AC104" s="177"/>
      <c r="AD104" s="177"/>
      <c r="AE104" s="177"/>
      <c r="AF104" s="177"/>
      <c r="AK104" s="176">
        <v>31</v>
      </c>
      <c r="AL104" s="176" t="s">
        <v>16051</v>
      </c>
      <c r="AM104" s="176" t="s">
        <v>12804</v>
      </c>
      <c r="AN104" s="176">
        <v>2.7999999999999998E-4</v>
      </c>
      <c r="AO104" s="219">
        <f>AVERAGEIFS(Ashtyn_working!R$3:R$944,Ashtyn_working!$H$3:$H$944,$AL104,Ashtyn_working!$I$3:$I$944,$AM104)</f>
        <v>7.6752553191489339</v>
      </c>
      <c r="AP104" s="219" cm="1">
        <f t="array" ref="AP104">IFERROR(_xlfn.STDEV.S(_xlfn._xlws.FILTER(Ashtyn_working!R$3:R$944, (Ashtyn_working!$H$3:$H$944=$AL104) * (Ashtyn_working!$I$3:$I$944=$AM104))) / SQRT(COUNTIFS(Ashtyn_working!$H$3:$H$944, $AL104, Ashtyn_working!$I$3:$I$944, $AM104)), "N/A")</f>
        <v>5.76248169834097E-3</v>
      </c>
      <c r="AQ104" s="219">
        <f>AVERAGEIFS(Ashtyn_working!T$3:T$944,Ashtyn_working!$H$3:$H$944,$AL104,Ashtyn_working!$I$3:$I$944,$AM104)</f>
        <v>31.141702127659567</v>
      </c>
      <c r="AR104" s="219" cm="1">
        <f t="array" ref="AR104">IFERROR(_xlfn.STDEV.S(_xlfn._xlws.FILTER(Ashtyn_working!T$3:T$944, (Ashtyn_working!$H$3:$H$944=$AL104) * (Ashtyn_working!$I$3:$I$944=$AM104))) / SQRT(COUNTIFS(Ashtyn_working!$H$3:$H$944, $AL104, Ashtyn_working!$I$3:$I$944, $AM104)), "N/A")</f>
        <v>3.5410285622378794E-2</v>
      </c>
      <c r="AS104">
        <f>AVERAGEIFS(Ashtyn_working!V$3:V$944,Ashtyn_working!$H$3:$H$944,$AL104,Ashtyn_working!$I$3:$I$944,$AM104)</f>
        <v>6.8229437229437275</v>
      </c>
      <c r="AT104" cm="1">
        <f t="array" ref="AT104">IFERROR(_xlfn.STDEV.S(_xlfn._xlws.FILTER(Ashtyn_working!V$3:V$944, (Ashtyn_working!$H$3:$H$944=$AL104) * (Ashtyn_working!$I$3:$I$944=$AM104))) / SQRT(COUNTIFS(Ashtyn_working!$H$3:$H$944, $AL104, Ashtyn_working!$I$3:$I$944, $AM104)), "N/A")</f>
        <v>5.1473747522076181E-2</v>
      </c>
      <c r="AU104" s="219">
        <f>AVERAGEIFS(Ashtyn_working!X$3:X$944,Ashtyn_working!$H$3:$H$944,$AL104,Ashtyn_working!$I$3:$I$944,$AM104)</f>
        <v>36.383333333333361</v>
      </c>
      <c r="AV104" s="219" cm="1">
        <f t="array" ref="AV104">IFERROR(_xlfn.STDEV.S(_xlfn._xlws.FILTER(Ashtyn_working!X$3:X$944, (Ashtyn_working!$H$3:$H$944=$AL104) * (Ashtyn_working!$I$3:$I$944=$AM104))) / SQRT(COUNTIFS(Ashtyn_working!$H$3:$H$944, $AL104, Ashtyn_working!$I$3:$I$944, $AM104)), "N/A")</f>
        <v>5.6242979655051165E-2</v>
      </c>
      <c r="AW104" s="219"/>
      <c r="AX104" s="219"/>
      <c r="AY104" s="219">
        <f>AVERAGEIFS(Ashtyn_working!AB$3:AB$944,Ashtyn_working!$H$3:$H$944,$AL104,Ashtyn_working!$I$3:$I$944,$AM104)</f>
        <v>2190.6303125000004</v>
      </c>
      <c r="AZ104" s="219" cm="1">
        <f t="array" ref="AZ104">IFERROR(_xlfn.STDEV.S(_xlfn._xlws.FILTER(Ashtyn_working!AB$3:AB$944, (Ashtyn_working!$H$3:$H$944=$AL104) * (Ashtyn_working!$I$3:$I$944=$AM104))) / SQRT(COUNTIFS(Ashtyn_working!$H$3:$H$944, $AL104, Ashtyn_working!$I$3:$I$944, $AM104)), "N/A")</f>
        <v>4.3171502297163267</v>
      </c>
      <c r="BA104" s="219">
        <f>AVERAGEIFS(Ashtyn_working!AE$3:AE$944,Ashtyn_working!$H$3:$H$944,$AL104,Ashtyn_working!$I$3:$I$944,$AM104)</f>
        <v>1412.2333333333333</v>
      </c>
      <c r="BB104" s="219" cm="1">
        <f t="array" ref="BB104">IFERROR(_xlfn.STDEV.S(_xlfn._xlws.FILTER(Ashtyn_working!AE$3:AE$944, (Ashtyn_working!$H$3:$H$944=$AL104) * (Ashtyn_working!$I$3:$I$944=$AM104))) / SQRT(COUNTIFS(Ashtyn_working!$H$3:$H$944, $AL104, Ashtyn_working!$I$3:$I$944, $AM104)), "N/A")</f>
        <v>22.619214827942717</v>
      </c>
      <c r="BC104" s="219">
        <f>AVERAGEIFS(Ashtyn_working!AF$3:AF$944,Ashtyn_working!$H$3:$H$944,$AL104,Ashtyn_working!$I$3:$I$944,$AM104)</f>
        <v>1939.8733333333334</v>
      </c>
      <c r="BD104" s="219" cm="1">
        <f t="array" ref="BD104">IFERROR(_xlfn.STDEV.S(_xlfn._xlws.FILTER(Ashtyn_working!AF$3:AF$944, (Ashtyn_working!$H$3:$H$944=$AL104) * (Ashtyn_working!$I$3:$I$944=$AM104))) / SQRT(COUNTIFS(Ashtyn_working!$H$3:$H$944, $AL104, Ashtyn_working!$I$3:$I$944, $AM104)), "N/A")</f>
        <v>4.1537674455721065</v>
      </c>
    </row>
    <row r="105" spans="5:56" ht="16" x14ac:dyDescent="0.2">
      <c r="E105" s="282">
        <v>42574</v>
      </c>
      <c r="F105" s="177"/>
      <c r="G105" s="176">
        <v>31</v>
      </c>
      <c r="H105" s="176" t="s">
        <v>12457</v>
      </c>
      <c r="I105" s="176" t="s">
        <v>16050</v>
      </c>
      <c r="J105" s="176">
        <v>7.8769999999999998</v>
      </c>
      <c r="K105" s="176">
        <v>31.8</v>
      </c>
      <c r="L105" s="176">
        <v>7.51</v>
      </c>
      <c r="M105" s="176">
        <v>37.5</v>
      </c>
      <c r="N105" s="177"/>
      <c r="O105" s="177"/>
      <c r="P105" s="177"/>
      <c r="Q105" s="177"/>
      <c r="R105">
        <f t="shared" si="4"/>
        <v>7.8769999999999998</v>
      </c>
      <c r="T105">
        <f t="shared" si="5"/>
        <v>31.8</v>
      </c>
      <c r="V105">
        <f t="shared" si="6"/>
        <v>7.51</v>
      </c>
      <c r="X105">
        <f t="shared" si="7"/>
        <v>37.5</v>
      </c>
      <c r="Z105" s="177"/>
      <c r="AA105" s="177"/>
      <c r="AB105" s="177"/>
      <c r="AC105" s="177"/>
      <c r="AD105" s="177"/>
      <c r="AE105" s="177"/>
      <c r="AF105" s="177"/>
      <c r="AK105" s="176">
        <v>31</v>
      </c>
      <c r="AL105" s="176" t="s">
        <v>16051</v>
      </c>
      <c r="AM105" s="176" t="s">
        <v>12804</v>
      </c>
      <c r="AN105" s="176">
        <v>7.7999999999999999E-4</v>
      </c>
      <c r="AO105" s="219">
        <f>AVERAGEIFS(Ashtyn_working!R$3:R$944,Ashtyn_working!$H$3:$H$944,$AL105,Ashtyn_working!$I$3:$I$944,$AM105)</f>
        <v>7.6752553191489339</v>
      </c>
      <c r="AP105" s="219" cm="1">
        <f t="array" ref="AP105">IFERROR(_xlfn.STDEV.S(_xlfn._xlws.FILTER(Ashtyn_working!R$3:R$944, (Ashtyn_working!$H$3:$H$944=$AL105) * (Ashtyn_working!$I$3:$I$944=$AM105))) / SQRT(COUNTIFS(Ashtyn_working!$H$3:$H$944, $AL105, Ashtyn_working!$I$3:$I$944, $AM105)), "N/A")</f>
        <v>5.76248169834097E-3</v>
      </c>
      <c r="AQ105" s="219">
        <f>AVERAGEIFS(Ashtyn_working!T$3:T$944,Ashtyn_working!$H$3:$H$944,$AL105,Ashtyn_working!$I$3:$I$944,$AM105)</f>
        <v>31.141702127659567</v>
      </c>
      <c r="AR105" s="219" cm="1">
        <f t="array" ref="AR105">IFERROR(_xlfn.STDEV.S(_xlfn._xlws.FILTER(Ashtyn_working!T$3:T$944, (Ashtyn_working!$H$3:$H$944=$AL105) * (Ashtyn_working!$I$3:$I$944=$AM105))) / SQRT(COUNTIFS(Ashtyn_working!$H$3:$H$944, $AL105, Ashtyn_working!$I$3:$I$944, $AM105)), "N/A")</f>
        <v>3.5410285622378794E-2</v>
      </c>
      <c r="AS105">
        <f>AVERAGEIFS(Ashtyn_working!V$3:V$944,Ashtyn_working!$H$3:$H$944,$AL105,Ashtyn_working!$I$3:$I$944,$AM105)</f>
        <v>6.8229437229437275</v>
      </c>
      <c r="AT105" cm="1">
        <f t="array" ref="AT105">IFERROR(_xlfn.STDEV.S(_xlfn._xlws.FILTER(Ashtyn_working!V$3:V$944, (Ashtyn_working!$H$3:$H$944=$AL105) * (Ashtyn_working!$I$3:$I$944=$AM105))) / SQRT(COUNTIFS(Ashtyn_working!$H$3:$H$944, $AL105, Ashtyn_working!$I$3:$I$944, $AM105)), "N/A")</f>
        <v>5.1473747522076181E-2</v>
      </c>
      <c r="AU105" s="219">
        <f>AVERAGEIFS(Ashtyn_working!X$3:X$944,Ashtyn_working!$H$3:$H$944,$AL105,Ashtyn_working!$I$3:$I$944,$AM105)</f>
        <v>36.383333333333361</v>
      </c>
      <c r="AV105" s="219" cm="1">
        <f t="array" ref="AV105">IFERROR(_xlfn.STDEV.S(_xlfn._xlws.FILTER(Ashtyn_working!X$3:X$944, (Ashtyn_working!$H$3:$H$944=$AL105) * (Ashtyn_working!$I$3:$I$944=$AM105))) / SQRT(COUNTIFS(Ashtyn_working!$H$3:$H$944, $AL105, Ashtyn_working!$I$3:$I$944, $AM105)), "N/A")</f>
        <v>5.6242979655051165E-2</v>
      </c>
      <c r="AW105" s="219"/>
      <c r="AX105" s="219"/>
      <c r="AY105" s="219">
        <f>AVERAGEIFS(Ashtyn_working!AB$3:AB$944,Ashtyn_working!$H$3:$H$944,$AL105,Ashtyn_working!$I$3:$I$944,$AM105)</f>
        <v>2190.6303125000004</v>
      </c>
      <c r="AZ105" s="219" cm="1">
        <f t="array" ref="AZ105">IFERROR(_xlfn.STDEV.S(_xlfn._xlws.FILTER(Ashtyn_working!AB$3:AB$944, (Ashtyn_working!$H$3:$H$944=$AL105) * (Ashtyn_working!$I$3:$I$944=$AM105))) / SQRT(COUNTIFS(Ashtyn_working!$H$3:$H$944, $AL105, Ashtyn_working!$I$3:$I$944, $AM105)), "N/A")</f>
        <v>4.3171502297163267</v>
      </c>
      <c r="BA105" s="219">
        <f>AVERAGEIFS(Ashtyn_working!AE$3:AE$944,Ashtyn_working!$H$3:$H$944,$AL105,Ashtyn_working!$I$3:$I$944,$AM105)</f>
        <v>1412.2333333333333</v>
      </c>
      <c r="BB105" s="219" cm="1">
        <f t="array" ref="BB105">IFERROR(_xlfn.STDEV.S(_xlfn._xlws.FILTER(Ashtyn_working!AE$3:AE$944, (Ashtyn_working!$H$3:$H$944=$AL105) * (Ashtyn_working!$I$3:$I$944=$AM105))) / SQRT(COUNTIFS(Ashtyn_working!$H$3:$H$944, $AL105, Ashtyn_working!$I$3:$I$944, $AM105)), "N/A")</f>
        <v>22.619214827942717</v>
      </c>
      <c r="BC105" s="219">
        <f>AVERAGEIFS(Ashtyn_working!AF$3:AF$944,Ashtyn_working!$H$3:$H$944,$AL105,Ashtyn_working!$I$3:$I$944,$AM105)</f>
        <v>1939.8733333333334</v>
      </c>
      <c r="BD105" s="219" cm="1">
        <f t="array" ref="BD105">IFERROR(_xlfn.STDEV.S(_xlfn._xlws.FILTER(Ashtyn_working!AF$3:AF$944, (Ashtyn_working!$H$3:$H$944=$AL105) * (Ashtyn_working!$I$3:$I$944=$AM105))) / SQRT(COUNTIFS(Ashtyn_working!$H$3:$H$944, $AL105, Ashtyn_working!$I$3:$I$944, $AM105)), "N/A")</f>
        <v>4.1537674455721065</v>
      </c>
    </row>
    <row r="106" spans="5:56" ht="16" x14ac:dyDescent="0.2">
      <c r="E106" s="282">
        <v>42574</v>
      </c>
      <c r="F106" s="177"/>
      <c r="G106" s="176">
        <v>31</v>
      </c>
      <c r="H106" s="176" t="s">
        <v>12457</v>
      </c>
      <c r="I106" s="176" t="s">
        <v>16050</v>
      </c>
      <c r="J106" s="176">
        <v>7.875</v>
      </c>
      <c r="K106" s="176">
        <v>31.5</v>
      </c>
      <c r="L106" s="176">
        <v>7.73</v>
      </c>
      <c r="M106" s="176">
        <v>37.5</v>
      </c>
      <c r="N106" s="177"/>
      <c r="O106" s="177"/>
      <c r="P106" s="177"/>
      <c r="Q106" s="177"/>
      <c r="R106">
        <f t="shared" si="4"/>
        <v>7.875</v>
      </c>
      <c r="T106">
        <f t="shared" si="5"/>
        <v>31.5</v>
      </c>
      <c r="V106">
        <f t="shared" si="6"/>
        <v>7.73</v>
      </c>
      <c r="X106">
        <f t="shared" si="7"/>
        <v>37.5</v>
      </c>
      <c r="Z106" s="177"/>
      <c r="AA106" s="177"/>
      <c r="AB106" s="177"/>
      <c r="AC106" s="177"/>
      <c r="AD106" s="177"/>
      <c r="AE106" s="177"/>
      <c r="AF106" s="177"/>
      <c r="AK106" s="176">
        <v>31</v>
      </c>
      <c r="AL106" s="176" t="s">
        <v>16051</v>
      </c>
      <c r="AM106" s="176" t="s">
        <v>12804</v>
      </c>
      <c r="AN106" s="176">
        <v>5.9999999999999995E-4</v>
      </c>
      <c r="AO106" s="219">
        <f>AVERAGEIFS(Ashtyn_working!R$3:R$944,Ashtyn_working!$H$3:$H$944,$AL106,Ashtyn_working!$I$3:$I$944,$AM106)</f>
        <v>7.6752553191489339</v>
      </c>
      <c r="AP106" s="219" cm="1">
        <f t="array" ref="AP106">IFERROR(_xlfn.STDEV.S(_xlfn._xlws.FILTER(Ashtyn_working!R$3:R$944, (Ashtyn_working!$H$3:$H$944=$AL106) * (Ashtyn_working!$I$3:$I$944=$AM106))) / SQRT(COUNTIFS(Ashtyn_working!$H$3:$H$944, $AL106, Ashtyn_working!$I$3:$I$944, $AM106)), "N/A")</f>
        <v>5.76248169834097E-3</v>
      </c>
      <c r="AQ106" s="219">
        <f>AVERAGEIFS(Ashtyn_working!T$3:T$944,Ashtyn_working!$H$3:$H$944,$AL106,Ashtyn_working!$I$3:$I$944,$AM106)</f>
        <v>31.141702127659567</v>
      </c>
      <c r="AR106" s="219" cm="1">
        <f t="array" ref="AR106">IFERROR(_xlfn.STDEV.S(_xlfn._xlws.FILTER(Ashtyn_working!T$3:T$944, (Ashtyn_working!$H$3:$H$944=$AL106) * (Ashtyn_working!$I$3:$I$944=$AM106))) / SQRT(COUNTIFS(Ashtyn_working!$H$3:$H$944, $AL106, Ashtyn_working!$I$3:$I$944, $AM106)), "N/A")</f>
        <v>3.5410285622378794E-2</v>
      </c>
      <c r="AS106">
        <f>AVERAGEIFS(Ashtyn_working!V$3:V$944,Ashtyn_working!$H$3:$H$944,$AL106,Ashtyn_working!$I$3:$I$944,$AM106)</f>
        <v>6.8229437229437275</v>
      </c>
      <c r="AT106" cm="1">
        <f t="array" ref="AT106">IFERROR(_xlfn.STDEV.S(_xlfn._xlws.FILTER(Ashtyn_working!V$3:V$944, (Ashtyn_working!$H$3:$H$944=$AL106) * (Ashtyn_working!$I$3:$I$944=$AM106))) / SQRT(COUNTIFS(Ashtyn_working!$H$3:$H$944, $AL106, Ashtyn_working!$I$3:$I$944, $AM106)), "N/A")</f>
        <v>5.1473747522076181E-2</v>
      </c>
      <c r="AU106" s="219">
        <f>AVERAGEIFS(Ashtyn_working!X$3:X$944,Ashtyn_working!$H$3:$H$944,$AL106,Ashtyn_working!$I$3:$I$944,$AM106)</f>
        <v>36.383333333333361</v>
      </c>
      <c r="AV106" s="219" cm="1">
        <f t="array" ref="AV106">IFERROR(_xlfn.STDEV.S(_xlfn._xlws.FILTER(Ashtyn_working!X$3:X$944, (Ashtyn_working!$H$3:$H$944=$AL106) * (Ashtyn_working!$I$3:$I$944=$AM106))) / SQRT(COUNTIFS(Ashtyn_working!$H$3:$H$944, $AL106, Ashtyn_working!$I$3:$I$944, $AM106)), "N/A")</f>
        <v>5.6242979655051165E-2</v>
      </c>
      <c r="AW106" s="219"/>
      <c r="AX106" s="219"/>
      <c r="AY106" s="219">
        <f>AVERAGEIFS(Ashtyn_working!AB$3:AB$944,Ashtyn_working!$H$3:$H$944,$AL106,Ashtyn_working!$I$3:$I$944,$AM106)</f>
        <v>2190.6303125000004</v>
      </c>
      <c r="AZ106" s="219" cm="1">
        <f t="array" ref="AZ106">IFERROR(_xlfn.STDEV.S(_xlfn._xlws.FILTER(Ashtyn_working!AB$3:AB$944, (Ashtyn_working!$H$3:$H$944=$AL106) * (Ashtyn_working!$I$3:$I$944=$AM106))) / SQRT(COUNTIFS(Ashtyn_working!$H$3:$H$944, $AL106, Ashtyn_working!$I$3:$I$944, $AM106)), "N/A")</f>
        <v>4.3171502297163267</v>
      </c>
      <c r="BA106" s="219">
        <f>AVERAGEIFS(Ashtyn_working!AE$3:AE$944,Ashtyn_working!$H$3:$H$944,$AL106,Ashtyn_working!$I$3:$I$944,$AM106)</f>
        <v>1412.2333333333333</v>
      </c>
      <c r="BB106" s="219" cm="1">
        <f t="array" ref="BB106">IFERROR(_xlfn.STDEV.S(_xlfn._xlws.FILTER(Ashtyn_working!AE$3:AE$944, (Ashtyn_working!$H$3:$H$944=$AL106) * (Ashtyn_working!$I$3:$I$944=$AM106))) / SQRT(COUNTIFS(Ashtyn_working!$H$3:$H$944, $AL106, Ashtyn_working!$I$3:$I$944, $AM106)), "N/A")</f>
        <v>22.619214827942717</v>
      </c>
      <c r="BC106" s="219">
        <f>AVERAGEIFS(Ashtyn_working!AF$3:AF$944,Ashtyn_working!$H$3:$H$944,$AL106,Ashtyn_working!$I$3:$I$944,$AM106)</f>
        <v>1939.8733333333334</v>
      </c>
      <c r="BD106" s="219" cm="1">
        <f t="array" ref="BD106">IFERROR(_xlfn.STDEV.S(_xlfn._xlws.FILTER(Ashtyn_working!AF$3:AF$944, (Ashtyn_working!$H$3:$H$944=$AL106) * (Ashtyn_working!$I$3:$I$944=$AM106))) / SQRT(COUNTIFS(Ashtyn_working!$H$3:$H$944, $AL106, Ashtyn_working!$I$3:$I$944, $AM106)), "N/A")</f>
        <v>4.1537674455721065</v>
      </c>
    </row>
    <row r="107" spans="5:56" ht="16" x14ac:dyDescent="0.2">
      <c r="E107" s="282">
        <v>42574</v>
      </c>
      <c r="F107" s="177"/>
      <c r="G107" s="176">
        <v>31</v>
      </c>
      <c r="H107" s="176" t="s">
        <v>12457</v>
      </c>
      <c r="I107" s="176" t="s">
        <v>16050</v>
      </c>
      <c r="J107" s="176">
        <v>7.8929999999999998</v>
      </c>
      <c r="K107" s="176">
        <v>31.9</v>
      </c>
      <c r="L107" s="176">
        <v>7.55</v>
      </c>
      <c r="M107" s="176">
        <v>37.4</v>
      </c>
      <c r="N107" s="177"/>
      <c r="O107" s="177"/>
      <c r="P107" s="177"/>
      <c r="Q107" s="177"/>
      <c r="R107">
        <f t="shared" si="4"/>
        <v>7.8929999999999998</v>
      </c>
      <c r="T107">
        <f t="shared" si="5"/>
        <v>31.9</v>
      </c>
      <c r="V107">
        <f t="shared" si="6"/>
        <v>7.55</v>
      </c>
      <c r="X107">
        <f t="shared" si="7"/>
        <v>37.4</v>
      </c>
      <c r="Z107" s="177"/>
      <c r="AA107" s="177"/>
      <c r="AB107" s="177"/>
      <c r="AC107" s="177"/>
      <c r="AD107" s="177"/>
      <c r="AE107" s="177"/>
      <c r="AF107" s="177"/>
      <c r="AK107" s="176">
        <v>31</v>
      </c>
      <c r="AL107" s="176" t="s">
        <v>16051</v>
      </c>
      <c r="AM107" s="176" t="s">
        <v>12804</v>
      </c>
      <c r="AN107" s="176">
        <v>5.8E-4</v>
      </c>
      <c r="AO107" s="219">
        <f>AVERAGEIFS(Ashtyn_working!R$3:R$944,Ashtyn_working!$H$3:$H$944,$AL107,Ashtyn_working!$I$3:$I$944,$AM107)</f>
        <v>7.6752553191489339</v>
      </c>
      <c r="AP107" s="219" cm="1">
        <f t="array" ref="AP107">IFERROR(_xlfn.STDEV.S(_xlfn._xlws.FILTER(Ashtyn_working!R$3:R$944, (Ashtyn_working!$H$3:$H$944=$AL107) * (Ashtyn_working!$I$3:$I$944=$AM107))) / SQRT(COUNTIFS(Ashtyn_working!$H$3:$H$944, $AL107, Ashtyn_working!$I$3:$I$944, $AM107)), "N/A")</f>
        <v>5.76248169834097E-3</v>
      </c>
      <c r="AQ107" s="219">
        <f>AVERAGEIFS(Ashtyn_working!T$3:T$944,Ashtyn_working!$H$3:$H$944,$AL107,Ashtyn_working!$I$3:$I$944,$AM107)</f>
        <v>31.141702127659567</v>
      </c>
      <c r="AR107" s="219" cm="1">
        <f t="array" ref="AR107">IFERROR(_xlfn.STDEV.S(_xlfn._xlws.FILTER(Ashtyn_working!T$3:T$944, (Ashtyn_working!$H$3:$H$944=$AL107) * (Ashtyn_working!$I$3:$I$944=$AM107))) / SQRT(COUNTIFS(Ashtyn_working!$H$3:$H$944, $AL107, Ashtyn_working!$I$3:$I$944, $AM107)), "N/A")</f>
        <v>3.5410285622378794E-2</v>
      </c>
      <c r="AS107">
        <f>AVERAGEIFS(Ashtyn_working!V$3:V$944,Ashtyn_working!$H$3:$H$944,$AL107,Ashtyn_working!$I$3:$I$944,$AM107)</f>
        <v>6.8229437229437275</v>
      </c>
      <c r="AT107" cm="1">
        <f t="array" ref="AT107">IFERROR(_xlfn.STDEV.S(_xlfn._xlws.FILTER(Ashtyn_working!V$3:V$944, (Ashtyn_working!$H$3:$H$944=$AL107) * (Ashtyn_working!$I$3:$I$944=$AM107))) / SQRT(COUNTIFS(Ashtyn_working!$H$3:$H$944, $AL107, Ashtyn_working!$I$3:$I$944, $AM107)), "N/A")</f>
        <v>5.1473747522076181E-2</v>
      </c>
      <c r="AU107" s="219">
        <f>AVERAGEIFS(Ashtyn_working!X$3:X$944,Ashtyn_working!$H$3:$H$944,$AL107,Ashtyn_working!$I$3:$I$944,$AM107)</f>
        <v>36.383333333333361</v>
      </c>
      <c r="AV107" s="219" cm="1">
        <f t="array" ref="AV107">IFERROR(_xlfn.STDEV.S(_xlfn._xlws.FILTER(Ashtyn_working!X$3:X$944, (Ashtyn_working!$H$3:$H$944=$AL107) * (Ashtyn_working!$I$3:$I$944=$AM107))) / SQRT(COUNTIFS(Ashtyn_working!$H$3:$H$944, $AL107, Ashtyn_working!$I$3:$I$944, $AM107)), "N/A")</f>
        <v>5.6242979655051165E-2</v>
      </c>
      <c r="AW107" s="219"/>
      <c r="AX107" s="219"/>
      <c r="AY107" s="219">
        <f>AVERAGEIFS(Ashtyn_working!AB$3:AB$944,Ashtyn_working!$H$3:$H$944,$AL107,Ashtyn_working!$I$3:$I$944,$AM107)</f>
        <v>2190.6303125000004</v>
      </c>
      <c r="AZ107" s="219" cm="1">
        <f t="array" ref="AZ107">IFERROR(_xlfn.STDEV.S(_xlfn._xlws.FILTER(Ashtyn_working!AB$3:AB$944, (Ashtyn_working!$H$3:$H$944=$AL107) * (Ashtyn_working!$I$3:$I$944=$AM107))) / SQRT(COUNTIFS(Ashtyn_working!$H$3:$H$944, $AL107, Ashtyn_working!$I$3:$I$944, $AM107)), "N/A")</f>
        <v>4.3171502297163267</v>
      </c>
      <c r="BA107" s="219">
        <f>AVERAGEIFS(Ashtyn_working!AE$3:AE$944,Ashtyn_working!$H$3:$H$944,$AL107,Ashtyn_working!$I$3:$I$944,$AM107)</f>
        <v>1412.2333333333333</v>
      </c>
      <c r="BB107" s="219" cm="1">
        <f t="array" ref="BB107">IFERROR(_xlfn.STDEV.S(_xlfn._xlws.FILTER(Ashtyn_working!AE$3:AE$944, (Ashtyn_working!$H$3:$H$944=$AL107) * (Ashtyn_working!$I$3:$I$944=$AM107))) / SQRT(COUNTIFS(Ashtyn_working!$H$3:$H$944, $AL107, Ashtyn_working!$I$3:$I$944, $AM107)), "N/A")</f>
        <v>22.619214827942717</v>
      </c>
      <c r="BC107" s="219">
        <f>AVERAGEIFS(Ashtyn_working!AF$3:AF$944,Ashtyn_working!$H$3:$H$944,$AL107,Ashtyn_working!$I$3:$I$944,$AM107)</f>
        <v>1939.8733333333334</v>
      </c>
      <c r="BD107" s="219" cm="1">
        <f t="array" ref="BD107">IFERROR(_xlfn.STDEV.S(_xlfn._xlws.FILTER(Ashtyn_working!AF$3:AF$944, (Ashtyn_working!$H$3:$H$944=$AL107) * (Ashtyn_working!$I$3:$I$944=$AM107))) / SQRT(COUNTIFS(Ashtyn_working!$H$3:$H$944, $AL107, Ashtyn_working!$I$3:$I$944, $AM107)), "N/A")</f>
        <v>4.1537674455721065</v>
      </c>
    </row>
    <row r="108" spans="5:56" ht="16" x14ac:dyDescent="0.2">
      <c r="E108" s="282">
        <v>42574</v>
      </c>
      <c r="F108" s="177"/>
      <c r="G108" s="176">
        <v>31</v>
      </c>
      <c r="H108" s="176" t="s">
        <v>16051</v>
      </c>
      <c r="I108" s="176" t="s">
        <v>12804</v>
      </c>
      <c r="J108" s="176">
        <v>7.6820000000000004</v>
      </c>
      <c r="K108" s="176">
        <v>31.7</v>
      </c>
      <c r="L108" s="176">
        <v>7.38</v>
      </c>
      <c r="M108" s="176">
        <v>37.5</v>
      </c>
      <c r="N108" s="177"/>
      <c r="O108" s="177"/>
      <c r="P108" s="177"/>
      <c r="Q108" s="177"/>
      <c r="R108">
        <f t="shared" si="4"/>
        <v>7.6820000000000004</v>
      </c>
      <c r="T108">
        <f t="shared" si="5"/>
        <v>31.7</v>
      </c>
      <c r="V108">
        <f t="shared" si="6"/>
        <v>7.38</v>
      </c>
      <c r="X108">
        <f t="shared" si="7"/>
        <v>37.5</v>
      </c>
      <c r="Z108" s="177"/>
      <c r="AA108" s="177"/>
      <c r="AB108" s="177"/>
      <c r="AC108" s="177"/>
      <c r="AD108" s="177"/>
      <c r="AE108" s="177"/>
      <c r="AF108" s="177"/>
      <c r="AK108" s="176">
        <v>31</v>
      </c>
      <c r="AL108" s="176" t="s">
        <v>16051</v>
      </c>
      <c r="AM108" s="176" t="s">
        <v>12804</v>
      </c>
      <c r="AN108" s="176">
        <v>1.2999999999999999E-4</v>
      </c>
      <c r="AO108" s="219">
        <f>AVERAGEIFS(Ashtyn_working!R$3:R$944,Ashtyn_working!$H$3:$H$944,$AL108,Ashtyn_working!$I$3:$I$944,$AM108)</f>
        <v>7.6752553191489339</v>
      </c>
      <c r="AP108" s="219" cm="1">
        <f t="array" ref="AP108">IFERROR(_xlfn.STDEV.S(_xlfn._xlws.FILTER(Ashtyn_working!R$3:R$944, (Ashtyn_working!$H$3:$H$944=$AL108) * (Ashtyn_working!$I$3:$I$944=$AM108))) / SQRT(COUNTIFS(Ashtyn_working!$H$3:$H$944, $AL108, Ashtyn_working!$I$3:$I$944, $AM108)), "N/A")</f>
        <v>5.76248169834097E-3</v>
      </c>
      <c r="AQ108" s="219">
        <f>AVERAGEIFS(Ashtyn_working!T$3:T$944,Ashtyn_working!$H$3:$H$944,$AL108,Ashtyn_working!$I$3:$I$944,$AM108)</f>
        <v>31.141702127659567</v>
      </c>
      <c r="AR108" s="219" cm="1">
        <f t="array" ref="AR108">IFERROR(_xlfn.STDEV.S(_xlfn._xlws.FILTER(Ashtyn_working!T$3:T$944, (Ashtyn_working!$H$3:$H$944=$AL108) * (Ashtyn_working!$I$3:$I$944=$AM108))) / SQRT(COUNTIFS(Ashtyn_working!$H$3:$H$944, $AL108, Ashtyn_working!$I$3:$I$944, $AM108)), "N/A")</f>
        <v>3.5410285622378794E-2</v>
      </c>
      <c r="AS108">
        <f>AVERAGEIFS(Ashtyn_working!V$3:V$944,Ashtyn_working!$H$3:$H$944,$AL108,Ashtyn_working!$I$3:$I$944,$AM108)</f>
        <v>6.8229437229437275</v>
      </c>
      <c r="AT108" cm="1">
        <f t="array" ref="AT108">IFERROR(_xlfn.STDEV.S(_xlfn._xlws.FILTER(Ashtyn_working!V$3:V$944, (Ashtyn_working!$H$3:$H$944=$AL108) * (Ashtyn_working!$I$3:$I$944=$AM108))) / SQRT(COUNTIFS(Ashtyn_working!$H$3:$H$944, $AL108, Ashtyn_working!$I$3:$I$944, $AM108)), "N/A")</f>
        <v>5.1473747522076181E-2</v>
      </c>
      <c r="AU108" s="219">
        <f>AVERAGEIFS(Ashtyn_working!X$3:X$944,Ashtyn_working!$H$3:$H$944,$AL108,Ashtyn_working!$I$3:$I$944,$AM108)</f>
        <v>36.383333333333361</v>
      </c>
      <c r="AV108" s="219" cm="1">
        <f t="array" ref="AV108">IFERROR(_xlfn.STDEV.S(_xlfn._xlws.FILTER(Ashtyn_working!X$3:X$944, (Ashtyn_working!$H$3:$H$944=$AL108) * (Ashtyn_working!$I$3:$I$944=$AM108))) / SQRT(COUNTIFS(Ashtyn_working!$H$3:$H$944, $AL108, Ashtyn_working!$I$3:$I$944, $AM108)), "N/A")</f>
        <v>5.6242979655051165E-2</v>
      </c>
      <c r="AW108" s="219"/>
      <c r="AX108" s="219"/>
      <c r="AY108" s="219">
        <f>AVERAGEIFS(Ashtyn_working!AB$3:AB$944,Ashtyn_working!$H$3:$H$944,$AL108,Ashtyn_working!$I$3:$I$944,$AM108)</f>
        <v>2190.6303125000004</v>
      </c>
      <c r="AZ108" s="219" cm="1">
        <f t="array" ref="AZ108">IFERROR(_xlfn.STDEV.S(_xlfn._xlws.FILTER(Ashtyn_working!AB$3:AB$944, (Ashtyn_working!$H$3:$H$944=$AL108) * (Ashtyn_working!$I$3:$I$944=$AM108))) / SQRT(COUNTIFS(Ashtyn_working!$H$3:$H$944, $AL108, Ashtyn_working!$I$3:$I$944, $AM108)), "N/A")</f>
        <v>4.3171502297163267</v>
      </c>
      <c r="BA108" s="219">
        <f>AVERAGEIFS(Ashtyn_working!AE$3:AE$944,Ashtyn_working!$H$3:$H$944,$AL108,Ashtyn_working!$I$3:$I$944,$AM108)</f>
        <v>1412.2333333333333</v>
      </c>
      <c r="BB108" s="219" cm="1">
        <f t="array" ref="BB108">IFERROR(_xlfn.STDEV.S(_xlfn._xlws.FILTER(Ashtyn_working!AE$3:AE$944, (Ashtyn_working!$H$3:$H$944=$AL108) * (Ashtyn_working!$I$3:$I$944=$AM108))) / SQRT(COUNTIFS(Ashtyn_working!$H$3:$H$944, $AL108, Ashtyn_working!$I$3:$I$944, $AM108)), "N/A")</f>
        <v>22.619214827942717</v>
      </c>
      <c r="BC108" s="219">
        <f>AVERAGEIFS(Ashtyn_working!AF$3:AF$944,Ashtyn_working!$H$3:$H$944,$AL108,Ashtyn_working!$I$3:$I$944,$AM108)</f>
        <v>1939.8733333333334</v>
      </c>
      <c r="BD108" s="219" cm="1">
        <f t="array" ref="BD108">IFERROR(_xlfn.STDEV.S(_xlfn._xlws.FILTER(Ashtyn_working!AF$3:AF$944, (Ashtyn_working!$H$3:$H$944=$AL108) * (Ashtyn_working!$I$3:$I$944=$AM108))) / SQRT(COUNTIFS(Ashtyn_working!$H$3:$H$944, $AL108, Ashtyn_working!$I$3:$I$944, $AM108)), "N/A")</f>
        <v>4.1537674455721065</v>
      </c>
    </row>
    <row r="109" spans="5:56" ht="16" x14ac:dyDescent="0.2">
      <c r="E109" s="282">
        <v>42574</v>
      </c>
      <c r="F109" s="177"/>
      <c r="G109" s="176">
        <v>31</v>
      </c>
      <c r="H109" s="176" t="s">
        <v>16051</v>
      </c>
      <c r="I109" s="176" t="s">
        <v>12804</v>
      </c>
      <c r="J109" s="176">
        <v>7.6790000000000003</v>
      </c>
      <c r="K109" s="176">
        <v>31.9</v>
      </c>
      <c r="L109" s="176">
        <v>6.98</v>
      </c>
      <c r="M109" s="176">
        <v>37.5</v>
      </c>
      <c r="N109" s="177"/>
      <c r="O109" s="177"/>
      <c r="P109" s="177"/>
      <c r="Q109" s="177"/>
      <c r="R109">
        <f t="shared" si="4"/>
        <v>7.6790000000000003</v>
      </c>
      <c r="T109">
        <f t="shared" si="5"/>
        <v>31.9</v>
      </c>
      <c r="V109">
        <f t="shared" si="6"/>
        <v>6.98</v>
      </c>
      <c r="X109">
        <f t="shared" si="7"/>
        <v>37.5</v>
      </c>
      <c r="Z109" s="177"/>
      <c r="AA109" s="177"/>
      <c r="AB109" s="177"/>
      <c r="AC109" s="177"/>
      <c r="AD109" s="177"/>
      <c r="AE109" s="177"/>
      <c r="AF109" s="177"/>
      <c r="AK109" s="176">
        <v>31</v>
      </c>
      <c r="AL109" s="176" t="s">
        <v>16051</v>
      </c>
      <c r="AM109" s="176" t="s">
        <v>12804</v>
      </c>
      <c r="AN109" s="176">
        <v>4.6000000000000001E-4</v>
      </c>
      <c r="AO109" s="219">
        <f>AVERAGEIFS(Ashtyn_working!R$3:R$944,Ashtyn_working!$H$3:$H$944,$AL109,Ashtyn_working!$I$3:$I$944,$AM109)</f>
        <v>7.6752553191489339</v>
      </c>
      <c r="AP109" s="219" cm="1">
        <f t="array" ref="AP109">IFERROR(_xlfn.STDEV.S(_xlfn._xlws.FILTER(Ashtyn_working!R$3:R$944, (Ashtyn_working!$H$3:$H$944=$AL109) * (Ashtyn_working!$I$3:$I$944=$AM109))) / SQRT(COUNTIFS(Ashtyn_working!$H$3:$H$944, $AL109, Ashtyn_working!$I$3:$I$944, $AM109)), "N/A")</f>
        <v>5.76248169834097E-3</v>
      </c>
      <c r="AQ109" s="219">
        <f>AVERAGEIFS(Ashtyn_working!T$3:T$944,Ashtyn_working!$H$3:$H$944,$AL109,Ashtyn_working!$I$3:$I$944,$AM109)</f>
        <v>31.141702127659567</v>
      </c>
      <c r="AR109" s="219" cm="1">
        <f t="array" ref="AR109">IFERROR(_xlfn.STDEV.S(_xlfn._xlws.FILTER(Ashtyn_working!T$3:T$944, (Ashtyn_working!$H$3:$H$944=$AL109) * (Ashtyn_working!$I$3:$I$944=$AM109))) / SQRT(COUNTIFS(Ashtyn_working!$H$3:$H$944, $AL109, Ashtyn_working!$I$3:$I$944, $AM109)), "N/A")</f>
        <v>3.5410285622378794E-2</v>
      </c>
      <c r="AS109">
        <f>AVERAGEIFS(Ashtyn_working!V$3:V$944,Ashtyn_working!$H$3:$H$944,$AL109,Ashtyn_working!$I$3:$I$944,$AM109)</f>
        <v>6.8229437229437275</v>
      </c>
      <c r="AT109" cm="1">
        <f t="array" ref="AT109">IFERROR(_xlfn.STDEV.S(_xlfn._xlws.FILTER(Ashtyn_working!V$3:V$944, (Ashtyn_working!$H$3:$H$944=$AL109) * (Ashtyn_working!$I$3:$I$944=$AM109))) / SQRT(COUNTIFS(Ashtyn_working!$H$3:$H$944, $AL109, Ashtyn_working!$I$3:$I$944, $AM109)), "N/A")</f>
        <v>5.1473747522076181E-2</v>
      </c>
      <c r="AU109" s="219">
        <f>AVERAGEIFS(Ashtyn_working!X$3:X$944,Ashtyn_working!$H$3:$H$944,$AL109,Ashtyn_working!$I$3:$I$944,$AM109)</f>
        <v>36.383333333333361</v>
      </c>
      <c r="AV109" s="219" cm="1">
        <f t="array" ref="AV109">IFERROR(_xlfn.STDEV.S(_xlfn._xlws.FILTER(Ashtyn_working!X$3:X$944, (Ashtyn_working!$H$3:$H$944=$AL109) * (Ashtyn_working!$I$3:$I$944=$AM109))) / SQRT(COUNTIFS(Ashtyn_working!$H$3:$H$944, $AL109, Ashtyn_working!$I$3:$I$944, $AM109)), "N/A")</f>
        <v>5.6242979655051165E-2</v>
      </c>
      <c r="AW109" s="219"/>
      <c r="AX109" s="219"/>
      <c r="AY109" s="219">
        <f>AVERAGEIFS(Ashtyn_working!AB$3:AB$944,Ashtyn_working!$H$3:$H$944,$AL109,Ashtyn_working!$I$3:$I$944,$AM109)</f>
        <v>2190.6303125000004</v>
      </c>
      <c r="AZ109" s="219" cm="1">
        <f t="array" ref="AZ109">IFERROR(_xlfn.STDEV.S(_xlfn._xlws.FILTER(Ashtyn_working!AB$3:AB$944, (Ashtyn_working!$H$3:$H$944=$AL109) * (Ashtyn_working!$I$3:$I$944=$AM109))) / SQRT(COUNTIFS(Ashtyn_working!$H$3:$H$944, $AL109, Ashtyn_working!$I$3:$I$944, $AM109)), "N/A")</f>
        <v>4.3171502297163267</v>
      </c>
      <c r="BA109" s="219">
        <f>AVERAGEIFS(Ashtyn_working!AE$3:AE$944,Ashtyn_working!$H$3:$H$944,$AL109,Ashtyn_working!$I$3:$I$944,$AM109)</f>
        <v>1412.2333333333333</v>
      </c>
      <c r="BB109" s="219" cm="1">
        <f t="array" ref="BB109">IFERROR(_xlfn.STDEV.S(_xlfn._xlws.FILTER(Ashtyn_working!AE$3:AE$944, (Ashtyn_working!$H$3:$H$944=$AL109) * (Ashtyn_working!$I$3:$I$944=$AM109))) / SQRT(COUNTIFS(Ashtyn_working!$H$3:$H$944, $AL109, Ashtyn_working!$I$3:$I$944, $AM109)), "N/A")</f>
        <v>22.619214827942717</v>
      </c>
      <c r="BC109" s="219">
        <f>AVERAGEIFS(Ashtyn_working!AF$3:AF$944,Ashtyn_working!$H$3:$H$944,$AL109,Ashtyn_working!$I$3:$I$944,$AM109)</f>
        <v>1939.8733333333334</v>
      </c>
      <c r="BD109" s="219" cm="1">
        <f t="array" ref="BD109">IFERROR(_xlfn.STDEV.S(_xlfn._xlws.FILTER(Ashtyn_working!AF$3:AF$944, (Ashtyn_working!$H$3:$H$944=$AL109) * (Ashtyn_working!$I$3:$I$944=$AM109))) / SQRT(COUNTIFS(Ashtyn_working!$H$3:$H$944, $AL109, Ashtyn_working!$I$3:$I$944, $AM109)), "N/A")</f>
        <v>4.1537674455721065</v>
      </c>
    </row>
    <row r="110" spans="5:56" ht="16" x14ac:dyDescent="0.2">
      <c r="E110" s="282">
        <v>42574</v>
      </c>
      <c r="F110" s="177"/>
      <c r="G110" s="176">
        <v>31</v>
      </c>
      <c r="H110" s="176" t="s">
        <v>16051</v>
      </c>
      <c r="I110" s="176" t="s">
        <v>12804</v>
      </c>
      <c r="J110" s="176">
        <v>7.7</v>
      </c>
      <c r="K110" s="176">
        <v>32.4</v>
      </c>
      <c r="L110" s="176">
        <v>6.57</v>
      </c>
      <c r="M110" s="176">
        <v>37.5</v>
      </c>
      <c r="N110" s="177"/>
      <c r="O110" s="177"/>
      <c r="P110" s="177"/>
      <c r="Q110" s="177"/>
      <c r="R110">
        <f t="shared" si="4"/>
        <v>7.7</v>
      </c>
      <c r="T110">
        <f t="shared" si="5"/>
        <v>32.4</v>
      </c>
      <c r="V110">
        <f t="shared" si="6"/>
        <v>6.57</v>
      </c>
      <c r="X110">
        <f t="shared" si="7"/>
        <v>37.5</v>
      </c>
      <c r="Z110" s="177"/>
      <c r="AA110" s="177"/>
      <c r="AB110" s="177"/>
      <c r="AC110" s="177"/>
      <c r="AD110" s="177"/>
      <c r="AE110" s="177"/>
      <c r="AF110" s="177"/>
      <c r="AK110" s="176">
        <v>31</v>
      </c>
      <c r="AL110" s="176" t="s">
        <v>16051</v>
      </c>
      <c r="AM110" s="176" t="s">
        <v>12804</v>
      </c>
      <c r="AN110" s="176">
        <v>5.5000000000000003E-4</v>
      </c>
      <c r="AO110" s="219">
        <f>AVERAGEIFS(Ashtyn_working!R$3:R$944,Ashtyn_working!$H$3:$H$944,$AL110,Ashtyn_working!$I$3:$I$944,$AM110)</f>
        <v>7.6752553191489339</v>
      </c>
      <c r="AP110" s="219" cm="1">
        <f t="array" ref="AP110">IFERROR(_xlfn.STDEV.S(_xlfn._xlws.FILTER(Ashtyn_working!R$3:R$944, (Ashtyn_working!$H$3:$H$944=$AL110) * (Ashtyn_working!$I$3:$I$944=$AM110))) / SQRT(COUNTIFS(Ashtyn_working!$H$3:$H$944, $AL110, Ashtyn_working!$I$3:$I$944, $AM110)), "N/A")</f>
        <v>5.76248169834097E-3</v>
      </c>
      <c r="AQ110" s="219">
        <f>AVERAGEIFS(Ashtyn_working!T$3:T$944,Ashtyn_working!$H$3:$H$944,$AL110,Ashtyn_working!$I$3:$I$944,$AM110)</f>
        <v>31.141702127659567</v>
      </c>
      <c r="AR110" s="219" cm="1">
        <f t="array" ref="AR110">IFERROR(_xlfn.STDEV.S(_xlfn._xlws.FILTER(Ashtyn_working!T$3:T$944, (Ashtyn_working!$H$3:$H$944=$AL110) * (Ashtyn_working!$I$3:$I$944=$AM110))) / SQRT(COUNTIFS(Ashtyn_working!$H$3:$H$944, $AL110, Ashtyn_working!$I$3:$I$944, $AM110)), "N/A")</f>
        <v>3.5410285622378794E-2</v>
      </c>
      <c r="AS110">
        <f>AVERAGEIFS(Ashtyn_working!V$3:V$944,Ashtyn_working!$H$3:$H$944,$AL110,Ashtyn_working!$I$3:$I$944,$AM110)</f>
        <v>6.8229437229437275</v>
      </c>
      <c r="AT110" cm="1">
        <f t="array" ref="AT110">IFERROR(_xlfn.STDEV.S(_xlfn._xlws.FILTER(Ashtyn_working!V$3:V$944, (Ashtyn_working!$H$3:$H$944=$AL110) * (Ashtyn_working!$I$3:$I$944=$AM110))) / SQRT(COUNTIFS(Ashtyn_working!$H$3:$H$944, $AL110, Ashtyn_working!$I$3:$I$944, $AM110)), "N/A")</f>
        <v>5.1473747522076181E-2</v>
      </c>
      <c r="AU110" s="219">
        <f>AVERAGEIFS(Ashtyn_working!X$3:X$944,Ashtyn_working!$H$3:$H$944,$AL110,Ashtyn_working!$I$3:$I$944,$AM110)</f>
        <v>36.383333333333361</v>
      </c>
      <c r="AV110" s="219" cm="1">
        <f t="array" ref="AV110">IFERROR(_xlfn.STDEV.S(_xlfn._xlws.FILTER(Ashtyn_working!X$3:X$944, (Ashtyn_working!$H$3:$H$944=$AL110) * (Ashtyn_working!$I$3:$I$944=$AM110))) / SQRT(COUNTIFS(Ashtyn_working!$H$3:$H$944, $AL110, Ashtyn_working!$I$3:$I$944, $AM110)), "N/A")</f>
        <v>5.6242979655051165E-2</v>
      </c>
      <c r="AW110" s="219"/>
      <c r="AX110" s="219"/>
      <c r="AY110" s="219">
        <f>AVERAGEIFS(Ashtyn_working!AB$3:AB$944,Ashtyn_working!$H$3:$H$944,$AL110,Ashtyn_working!$I$3:$I$944,$AM110)</f>
        <v>2190.6303125000004</v>
      </c>
      <c r="AZ110" s="219" cm="1">
        <f t="array" ref="AZ110">IFERROR(_xlfn.STDEV.S(_xlfn._xlws.FILTER(Ashtyn_working!AB$3:AB$944, (Ashtyn_working!$H$3:$H$944=$AL110) * (Ashtyn_working!$I$3:$I$944=$AM110))) / SQRT(COUNTIFS(Ashtyn_working!$H$3:$H$944, $AL110, Ashtyn_working!$I$3:$I$944, $AM110)), "N/A")</f>
        <v>4.3171502297163267</v>
      </c>
      <c r="BA110" s="219">
        <f>AVERAGEIFS(Ashtyn_working!AE$3:AE$944,Ashtyn_working!$H$3:$H$944,$AL110,Ashtyn_working!$I$3:$I$944,$AM110)</f>
        <v>1412.2333333333333</v>
      </c>
      <c r="BB110" s="219" cm="1">
        <f t="array" ref="BB110">IFERROR(_xlfn.STDEV.S(_xlfn._xlws.FILTER(Ashtyn_working!AE$3:AE$944, (Ashtyn_working!$H$3:$H$944=$AL110) * (Ashtyn_working!$I$3:$I$944=$AM110))) / SQRT(COUNTIFS(Ashtyn_working!$H$3:$H$944, $AL110, Ashtyn_working!$I$3:$I$944, $AM110)), "N/A")</f>
        <v>22.619214827942717</v>
      </c>
      <c r="BC110" s="219">
        <f>AVERAGEIFS(Ashtyn_working!AF$3:AF$944,Ashtyn_working!$H$3:$H$944,$AL110,Ashtyn_working!$I$3:$I$944,$AM110)</f>
        <v>1939.8733333333334</v>
      </c>
      <c r="BD110" s="219" cm="1">
        <f t="array" ref="BD110">IFERROR(_xlfn.STDEV.S(_xlfn._xlws.FILTER(Ashtyn_working!AF$3:AF$944, (Ashtyn_working!$H$3:$H$944=$AL110) * (Ashtyn_working!$I$3:$I$944=$AM110))) / SQRT(COUNTIFS(Ashtyn_working!$H$3:$H$944, $AL110, Ashtyn_working!$I$3:$I$944, $AM110)), "N/A")</f>
        <v>4.1537674455721065</v>
      </c>
    </row>
    <row r="111" spans="5:56" ht="16" x14ac:dyDescent="0.2">
      <c r="E111" s="282">
        <v>42574</v>
      </c>
      <c r="F111" s="177"/>
      <c r="G111" s="176">
        <v>31</v>
      </c>
      <c r="H111" s="176" t="s">
        <v>16051</v>
      </c>
      <c r="I111" s="176" t="s">
        <v>12804</v>
      </c>
      <c r="J111" s="176">
        <v>7.681</v>
      </c>
      <c r="K111" s="176">
        <v>32.1</v>
      </c>
      <c r="L111" s="176">
        <v>6.86</v>
      </c>
      <c r="M111" s="176">
        <v>37.5</v>
      </c>
      <c r="N111" s="177"/>
      <c r="O111" s="177"/>
      <c r="P111" s="177"/>
      <c r="Q111" s="177"/>
      <c r="R111">
        <f t="shared" si="4"/>
        <v>7.681</v>
      </c>
      <c r="T111">
        <f t="shared" si="5"/>
        <v>32.1</v>
      </c>
      <c r="V111">
        <f t="shared" si="6"/>
        <v>6.86</v>
      </c>
      <c r="X111">
        <f t="shared" si="7"/>
        <v>37.5</v>
      </c>
      <c r="Z111" s="177"/>
      <c r="AA111" s="177"/>
      <c r="AB111" s="177"/>
      <c r="AC111" s="177"/>
      <c r="AD111" s="177"/>
      <c r="AE111" s="177"/>
      <c r="AF111" s="177"/>
      <c r="AK111" s="176">
        <v>31</v>
      </c>
      <c r="AL111" s="176" t="s">
        <v>16051</v>
      </c>
      <c r="AM111" s="176" t="s">
        <v>12804</v>
      </c>
      <c r="AN111" s="176">
        <v>5.5999999999999995E-4</v>
      </c>
      <c r="AO111" s="219">
        <f>AVERAGEIFS(Ashtyn_working!R$3:R$944,Ashtyn_working!$H$3:$H$944,$AL111,Ashtyn_working!$I$3:$I$944,$AM111)</f>
        <v>7.6752553191489339</v>
      </c>
      <c r="AP111" s="219" cm="1">
        <f t="array" ref="AP111">IFERROR(_xlfn.STDEV.S(_xlfn._xlws.FILTER(Ashtyn_working!R$3:R$944, (Ashtyn_working!$H$3:$H$944=$AL111) * (Ashtyn_working!$I$3:$I$944=$AM111))) / SQRT(COUNTIFS(Ashtyn_working!$H$3:$H$944, $AL111, Ashtyn_working!$I$3:$I$944, $AM111)), "N/A")</f>
        <v>5.76248169834097E-3</v>
      </c>
      <c r="AQ111" s="219">
        <f>AVERAGEIFS(Ashtyn_working!T$3:T$944,Ashtyn_working!$H$3:$H$944,$AL111,Ashtyn_working!$I$3:$I$944,$AM111)</f>
        <v>31.141702127659567</v>
      </c>
      <c r="AR111" s="219" cm="1">
        <f t="array" ref="AR111">IFERROR(_xlfn.STDEV.S(_xlfn._xlws.FILTER(Ashtyn_working!T$3:T$944, (Ashtyn_working!$H$3:$H$944=$AL111) * (Ashtyn_working!$I$3:$I$944=$AM111))) / SQRT(COUNTIFS(Ashtyn_working!$H$3:$H$944, $AL111, Ashtyn_working!$I$3:$I$944, $AM111)), "N/A")</f>
        <v>3.5410285622378794E-2</v>
      </c>
      <c r="AS111">
        <f>AVERAGEIFS(Ashtyn_working!V$3:V$944,Ashtyn_working!$H$3:$H$944,$AL111,Ashtyn_working!$I$3:$I$944,$AM111)</f>
        <v>6.8229437229437275</v>
      </c>
      <c r="AT111" cm="1">
        <f t="array" ref="AT111">IFERROR(_xlfn.STDEV.S(_xlfn._xlws.FILTER(Ashtyn_working!V$3:V$944, (Ashtyn_working!$H$3:$H$944=$AL111) * (Ashtyn_working!$I$3:$I$944=$AM111))) / SQRT(COUNTIFS(Ashtyn_working!$H$3:$H$944, $AL111, Ashtyn_working!$I$3:$I$944, $AM111)), "N/A")</f>
        <v>5.1473747522076181E-2</v>
      </c>
      <c r="AU111" s="219">
        <f>AVERAGEIFS(Ashtyn_working!X$3:X$944,Ashtyn_working!$H$3:$H$944,$AL111,Ashtyn_working!$I$3:$I$944,$AM111)</f>
        <v>36.383333333333361</v>
      </c>
      <c r="AV111" s="219" cm="1">
        <f t="array" ref="AV111">IFERROR(_xlfn.STDEV.S(_xlfn._xlws.FILTER(Ashtyn_working!X$3:X$944, (Ashtyn_working!$H$3:$H$944=$AL111) * (Ashtyn_working!$I$3:$I$944=$AM111))) / SQRT(COUNTIFS(Ashtyn_working!$H$3:$H$944, $AL111, Ashtyn_working!$I$3:$I$944, $AM111)), "N/A")</f>
        <v>5.6242979655051165E-2</v>
      </c>
      <c r="AW111" s="219"/>
      <c r="AX111" s="219"/>
      <c r="AY111" s="219">
        <f>AVERAGEIFS(Ashtyn_working!AB$3:AB$944,Ashtyn_working!$H$3:$H$944,$AL111,Ashtyn_working!$I$3:$I$944,$AM111)</f>
        <v>2190.6303125000004</v>
      </c>
      <c r="AZ111" s="219" cm="1">
        <f t="array" ref="AZ111">IFERROR(_xlfn.STDEV.S(_xlfn._xlws.FILTER(Ashtyn_working!AB$3:AB$944, (Ashtyn_working!$H$3:$H$944=$AL111) * (Ashtyn_working!$I$3:$I$944=$AM111))) / SQRT(COUNTIFS(Ashtyn_working!$H$3:$H$944, $AL111, Ashtyn_working!$I$3:$I$944, $AM111)), "N/A")</f>
        <v>4.3171502297163267</v>
      </c>
      <c r="BA111" s="219">
        <f>AVERAGEIFS(Ashtyn_working!AE$3:AE$944,Ashtyn_working!$H$3:$H$944,$AL111,Ashtyn_working!$I$3:$I$944,$AM111)</f>
        <v>1412.2333333333333</v>
      </c>
      <c r="BB111" s="219" cm="1">
        <f t="array" ref="BB111">IFERROR(_xlfn.STDEV.S(_xlfn._xlws.FILTER(Ashtyn_working!AE$3:AE$944, (Ashtyn_working!$H$3:$H$944=$AL111) * (Ashtyn_working!$I$3:$I$944=$AM111))) / SQRT(COUNTIFS(Ashtyn_working!$H$3:$H$944, $AL111, Ashtyn_working!$I$3:$I$944, $AM111)), "N/A")</f>
        <v>22.619214827942717</v>
      </c>
      <c r="BC111" s="219">
        <f>AVERAGEIFS(Ashtyn_working!AF$3:AF$944,Ashtyn_working!$H$3:$H$944,$AL111,Ashtyn_working!$I$3:$I$944,$AM111)</f>
        <v>1939.8733333333334</v>
      </c>
      <c r="BD111" s="219" cm="1">
        <f t="array" ref="BD111">IFERROR(_xlfn.STDEV.S(_xlfn._xlws.FILTER(Ashtyn_working!AF$3:AF$944, (Ashtyn_working!$H$3:$H$944=$AL111) * (Ashtyn_working!$I$3:$I$944=$AM111))) / SQRT(COUNTIFS(Ashtyn_working!$H$3:$H$944, $AL111, Ashtyn_working!$I$3:$I$944, $AM111)), "N/A")</f>
        <v>4.1537674455721065</v>
      </c>
    </row>
    <row r="112" spans="5:56" ht="16" x14ac:dyDescent="0.2">
      <c r="E112" s="282">
        <v>42574</v>
      </c>
      <c r="F112" s="177"/>
      <c r="G112" s="176">
        <v>31</v>
      </c>
      <c r="H112" s="176" t="s">
        <v>16051</v>
      </c>
      <c r="I112" s="176" t="s">
        <v>16050</v>
      </c>
      <c r="J112" s="176">
        <v>7.8630000000000004</v>
      </c>
      <c r="K112" s="176">
        <v>31.3</v>
      </c>
      <c r="L112" s="176">
        <v>7.52</v>
      </c>
      <c r="M112" s="176">
        <v>37.5</v>
      </c>
      <c r="N112" s="177"/>
      <c r="O112" s="177"/>
      <c r="P112" s="177"/>
      <c r="Q112" s="177"/>
      <c r="R112">
        <f t="shared" si="4"/>
        <v>7.8630000000000004</v>
      </c>
      <c r="T112">
        <f t="shared" si="5"/>
        <v>31.3</v>
      </c>
      <c r="V112">
        <f t="shared" si="6"/>
        <v>7.52</v>
      </c>
      <c r="X112">
        <f t="shared" si="7"/>
        <v>37.5</v>
      </c>
      <c r="Z112" s="177"/>
      <c r="AA112" s="177"/>
      <c r="AB112" s="177"/>
      <c r="AC112" s="177"/>
      <c r="AD112" s="177"/>
      <c r="AE112" s="177"/>
      <c r="AF112" s="177"/>
      <c r="AK112" s="176">
        <v>31</v>
      </c>
      <c r="AL112" s="176" t="s">
        <v>16051</v>
      </c>
      <c r="AM112" s="176" t="s">
        <v>12804</v>
      </c>
      <c r="AN112" s="176">
        <v>7.2999999999999996E-4</v>
      </c>
      <c r="AO112" s="219">
        <f>AVERAGEIFS(Ashtyn_working!R$3:R$944,Ashtyn_working!$H$3:$H$944,$AL112,Ashtyn_working!$I$3:$I$944,$AM112)</f>
        <v>7.6752553191489339</v>
      </c>
      <c r="AP112" s="219" cm="1">
        <f t="array" ref="AP112">IFERROR(_xlfn.STDEV.S(_xlfn._xlws.FILTER(Ashtyn_working!R$3:R$944, (Ashtyn_working!$H$3:$H$944=$AL112) * (Ashtyn_working!$I$3:$I$944=$AM112))) / SQRT(COUNTIFS(Ashtyn_working!$H$3:$H$944, $AL112, Ashtyn_working!$I$3:$I$944, $AM112)), "N/A")</f>
        <v>5.76248169834097E-3</v>
      </c>
      <c r="AQ112" s="219">
        <f>AVERAGEIFS(Ashtyn_working!T$3:T$944,Ashtyn_working!$H$3:$H$944,$AL112,Ashtyn_working!$I$3:$I$944,$AM112)</f>
        <v>31.141702127659567</v>
      </c>
      <c r="AR112" s="219" cm="1">
        <f t="array" ref="AR112">IFERROR(_xlfn.STDEV.S(_xlfn._xlws.FILTER(Ashtyn_working!T$3:T$944, (Ashtyn_working!$H$3:$H$944=$AL112) * (Ashtyn_working!$I$3:$I$944=$AM112))) / SQRT(COUNTIFS(Ashtyn_working!$H$3:$H$944, $AL112, Ashtyn_working!$I$3:$I$944, $AM112)), "N/A")</f>
        <v>3.5410285622378794E-2</v>
      </c>
      <c r="AS112">
        <f>AVERAGEIFS(Ashtyn_working!V$3:V$944,Ashtyn_working!$H$3:$H$944,$AL112,Ashtyn_working!$I$3:$I$944,$AM112)</f>
        <v>6.8229437229437275</v>
      </c>
      <c r="AT112" cm="1">
        <f t="array" ref="AT112">IFERROR(_xlfn.STDEV.S(_xlfn._xlws.FILTER(Ashtyn_working!V$3:V$944, (Ashtyn_working!$H$3:$H$944=$AL112) * (Ashtyn_working!$I$3:$I$944=$AM112))) / SQRT(COUNTIFS(Ashtyn_working!$H$3:$H$944, $AL112, Ashtyn_working!$I$3:$I$944, $AM112)), "N/A")</f>
        <v>5.1473747522076181E-2</v>
      </c>
      <c r="AU112" s="219">
        <f>AVERAGEIFS(Ashtyn_working!X$3:X$944,Ashtyn_working!$H$3:$H$944,$AL112,Ashtyn_working!$I$3:$I$944,$AM112)</f>
        <v>36.383333333333361</v>
      </c>
      <c r="AV112" s="219" cm="1">
        <f t="array" ref="AV112">IFERROR(_xlfn.STDEV.S(_xlfn._xlws.FILTER(Ashtyn_working!X$3:X$944, (Ashtyn_working!$H$3:$H$944=$AL112) * (Ashtyn_working!$I$3:$I$944=$AM112))) / SQRT(COUNTIFS(Ashtyn_working!$H$3:$H$944, $AL112, Ashtyn_working!$I$3:$I$944, $AM112)), "N/A")</f>
        <v>5.6242979655051165E-2</v>
      </c>
      <c r="AW112" s="219"/>
      <c r="AX112" s="219"/>
      <c r="AY112" s="219">
        <f>AVERAGEIFS(Ashtyn_working!AB$3:AB$944,Ashtyn_working!$H$3:$H$944,$AL112,Ashtyn_working!$I$3:$I$944,$AM112)</f>
        <v>2190.6303125000004</v>
      </c>
      <c r="AZ112" s="219" cm="1">
        <f t="array" ref="AZ112">IFERROR(_xlfn.STDEV.S(_xlfn._xlws.FILTER(Ashtyn_working!AB$3:AB$944, (Ashtyn_working!$H$3:$H$944=$AL112) * (Ashtyn_working!$I$3:$I$944=$AM112))) / SQRT(COUNTIFS(Ashtyn_working!$H$3:$H$944, $AL112, Ashtyn_working!$I$3:$I$944, $AM112)), "N/A")</f>
        <v>4.3171502297163267</v>
      </c>
      <c r="BA112" s="219">
        <f>AVERAGEIFS(Ashtyn_working!AE$3:AE$944,Ashtyn_working!$H$3:$H$944,$AL112,Ashtyn_working!$I$3:$I$944,$AM112)</f>
        <v>1412.2333333333333</v>
      </c>
      <c r="BB112" s="219" cm="1">
        <f t="array" ref="BB112">IFERROR(_xlfn.STDEV.S(_xlfn._xlws.FILTER(Ashtyn_working!AE$3:AE$944, (Ashtyn_working!$H$3:$H$944=$AL112) * (Ashtyn_working!$I$3:$I$944=$AM112))) / SQRT(COUNTIFS(Ashtyn_working!$H$3:$H$944, $AL112, Ashtyn_working!$I$3:$I$944, $AM112)), "N/A")</f>
        <v>22.619214827942717</v>
      </c>
      <c r="BC112" s="219">
        <f>AVERAGEIFS(Ashtyn_working!AF$3:AF$944,Ashtyn_working!$H$3:$H$944,$AL112,Ashtyn_working!$I$3:$I$944,$AM112)</f>
        <v>1939.8733333333334</v>
      </c>
      <c r="BD112" s="219" cm="1">
        <f t="array" ref="BD112">IFERROR(_xlfn.STDEV.S(_xlfn._xlws.FILTER(Ashtyn_working!AF$3:AF$944, (Ashtyn_working!$H$3:$H$944=$AL112) * (Ashtyn_working!$I$3:$I$944=$AM112))) / SQRT(COUNTIFS(Ashtyn_working!$H$3:$H$944, $AL112, Ashtyn_working!$I$3:$I$944, $AM112)), "N/A")</f>
        <v>4.1537674455721065</v>
      </c>
    </row>
    <row r="113" spans="5:56" ht="16" x14ac:dyDescent="0.2">
      <c r="E113" s="282">
        <v>42574</v>
      </c>
      <c r="F113" s="177"/>
      <c r="G113" s="176">
        <v>27</v>
      </c>
      <c r="H113" s="176" t="s">
        <v>16051</v>
      </c>
      <c r="I113" s="176" t="s">
        <v>16051</v>
      </c>
      <c r="J113" s="176">
        <v>7.7080000000000002</v>
      </c>
      <c r="K113" s="176">
        <v>27.2</v>
      </c>
      <c r="L113" s="176">
        <v>7.5</v>
      </c>
      <c r="M113" s="176">
        <v>37.4</v>
      </c>
      <c r="N113" s="177"/>
      <c r="O113" s="177"/>
      <c r="P113" s="177"/>
      <c r="Q113" s="177"/>
      <c r="R113">
        <f t="shared" si="4"/>
        <v>7.7080000000000002</v>
      </c>
      <c r="T113">
        <f t="shared" si="5"/>
        <v>27.2</v>
      </c>
      <c r="V113">
        <f t="shared" si="6"/>
        <v>7.5</v>
      </c>
      <c r="X113">
        <f t="shared" si="7"/>
        <v>37.4</v>
      </c>
      <c r="Z113" s="177"/>
      <c r="AA113" s="177"/>
      <c r="AB113" s="177"/>
      <c r="AC113" s="177"/>
      <c r="AD113" s="177"/>
      <c r="AE113" s="177"/>
      <c r="AF113" s="177"/>
      <c r="AK113" s="176">
        <v>31</v>
      </c>
      <c r="AL113" s="176" t="s">
        <v>12457</v>
      </c>
      <c r="AM113" s="176" t="s">
        <v>16053</v>
      </c>
      <c r="AN113" s="176">
        <v>1.1100000000000001E-3</v>
      </c>
      <c r="AO113" s="219">
        <f>AVERAGEIFS(Ashtyn_working!R$3:R$944,Ashtyn_working!$H$3:$H$944,$AL113,Ashtyn_working!$I$3:$I$944,$AM113)</f>
        <v>7.9834297872340452</v>
      </c>
      <c r="AP113" s="219" cm="1">
        <f t="array" ref="AP113">IFERROR(_xlfn.STDEV.S(_xlfn._xlws.FILTER(Ashtyn_working!R$3:R$944, (Ashtyn_working!$H$3:$H$944=$AL113) * (Ashtyn_working!$I$3:$I$944=$AM113))) / SQRT(COUNTIFS(Ashtyn_working!$H$3:$H$944, $AL113, Ashtyn_working!$I$3:$I$944, $AM113)), "N/A")</f>
        <v>6.7630085040050313E-3</v>
      </c>
      <c r="AQ113" s="219">
        <f>AVERAGEIFS(Ashtyn_working!T$3:T$944,Ashtyn_working!$H$3:$H$944,$AL113,Ashtyn_working!$I$3:$I$944,$AM113)</f>
        <v>31.017021276595745</v>
      </c>
      <c r="AR113" s="219" cm="1">
        <f t="array" ref="AR113">IFERROR(_xlfn.STDEV.S(_xlfn._xlws.FILTER(Ashtyn_working!T$3:T$944, (Ashtyn_working!$H$3:$H$944=$AL113) * (Ashtyn_working!$I$3:$I$944=$AM113))) / SQRT(COUNTIFS(Ashtyn_working!$H$3:$H$944, $AL113, Ashtyn_working!$I$3:$I$944, $AM113)), "N/A")</f>
        <v>3.6135393144360678E-2</v>
      </c>
      <c r="AS113">
        <f>AVERAGEIFS(Ashtyn_working!V$3:V$944,Ashtyn_working!$H$3:$H$944,$AL113,Ashtyn_working!$I$3:$I$944,$AM113)</f>
        <v>7.0969680851063845</v>
      </c>
      <c r="AT113" cm="1">
        <f t="array" ref="AT113">IFERROR(_xlfn.STDEV.S(_xlfn._xlws.FILTER(Ashtyn_working!V$3:V$944, (Ashtyn_working!$H$3:$H$944=$AL113) * (Ashtyn_working!$I$3:$I$944=$AM113))) / SQRT(COUNTIFS(Ashtyn_working!$H$3:$H$944, $AL113, Ashtyn_working!$I$3:$I$944, $AM113)), "N/A")</f>
        <v>6.4631290086332657E-2</v>
      </c>
      <c r="AU113" s="219">
        <f>AVERAGEIFS(Ashtyn_working!X$3:X$944,Ashtyn_working!$H$3:$H$944,$AL113,Ashtyn_working!$I$3:$I$944,$AM113)</f>
        <v>36.541497326203185</v>
      </c>
      <c r="AV113" s="219" cm="1">
        <f t="array" ref="AV113">IFERROR(_xlfn.STDEV.S(_xlfn._xlws.FILTER(Ashtyn_working!X$3:X$944, (Ashtyn_working!$H$3:$H$944=$AL113) * (Ashtyn_working!$I$3:$I$944=$AM113))) / SQRT(COUNTIFS(Ashtyn_working!$H$3:$H$944, $AL113, Ashtyn_working!$I$3:$I$944, $AM113)), "N/A")</f>
        <v>6.7667909047037844E-2</v>
      </c>
      <c r="AW113" s="219">
        <f>AVERAGEIFS(Ashtyn_working!Z$3:Z$944,Ashtyn_working!$H$3:$H$944,$AL113,Ashtyn_working!$I$3:$I$944,$AM113)</f>
        <v>255.20605</v>
      </c>
      <c r="AX113" s="219" cm="1">
        <f t="array" ref="AX113">IFERROR(_xlfn.STDEV.S(_xlfn._xlws.FILTER(Ashtyn_working!Z$3:Z$944, (Ashtyn_working!$H$3:$H$944=$AL113) * (Ashtyn_working!$I$3:$I$944=$AM113))) / SQRT(COUNTIFS(Ashtyn_working!$H$3:$H$944, $AL113, Ashtyn_working!$I$3:$I$944, $AM113)), "N/A")</f>
        <v>8.7255566275914074</v>
      </c>
      <c r="AY113" s="219">
        <f>AVERAGEIFS(Ashtyn_working!AB$3:AB$944,Ashtyn_working!$H$3:$H$944,$AL113,Ashtyn_working!$I$3:$I$944,$AM113)</f>
        <v>2195.2441176470588</v>
      </c>
      <c r="AZ113" s="219" cm="1">
        <f t="array" ref="AZ113">IFERROR(_xlfn.STDEV.S(_xlfn._xlws.FILTER(Ashtyn_working!AB$3:AB$944, (Ashtyn_working!$H$3:$H$944=$AL113) * (Ashtyn_working!$I$3:$I$944=$AM113))) / SQRT(COUNTIFS(Ashtyn_working!$H$3:$H$944, $AL113, Ashtyn_working!$I$3:$I$944, $AM113)), "N/A")</f>
        <v>5.7649573429020533</v>
      </c>
      <c r="BA113" s="219">
        <f>AVERAGEIFS(Ashtyn_working!AE$3:AE$944,Ashtyn_working!$H$3:$H$944,$AL113,Ashtyn_working!$I$3:$I$944,$AM113)</f>
        <v>742.7538461538461</v>
      </c>
      <c r="BB113" s="219" cm="1">
        <f t="array" ref="BB113">IFERROR(_xlfn.STDEV.S(_xlfn._xlws.FILTER(Ashtyn_working!AE$3:AE$944, (Ashtyn_working!$H$3:$H$944=$AL113) * (Ashtyn_working!$I$3:$I$944=$AM113))) / SQRT(COUNTIFS(Ashtyn_working!$H$3:$H$944, $AL113, Ashtyn_working!$I$3:$I$944, $AM113)), "N/A")</f>
        <v>10.755452441835613</v>
      </c>
      <c r="BC113" s="219">
        <f>AVERAGEIFS(Ashtyn_working!AF$3:AF$944,Ashtyn_working!$H$3:$H$944,$AL113,Ashtyn_working!$I$3:$I$944,$AM113)</f>
        <v>1778.8692307692311</v>
      </c>
      <c r="BD113" s="219" cm="1">
        <f t="array" ref="BD113">IFERROR(_xlfn.STDEV.S(_xlfn._xlws.FILTER(Ashtyn_working!AF$3:AF$944, (Ashtyn_working!$H$3:$H$944=$AL113) * (Ashtyn_working!$I$3:$I$944=$AM113))) / SQRT(COUNTIFS(Ashtyn_working!$H$3:$H$944, $AL113, Ashtyn_working!$I$3:$I$944, $AM113)), "N/A")</f>
        <v>4.3462743732352376</v>
      </c>
    </row>
    <row r="114" spans="5:56" ht="16" x14ac:dyDescent="0.2">
      <c r="E114" s="282">
        <v>42574</v>
      </c>
      <c r="F114" s="177"/>
      <c r="G114" s="176">
        <v>27</v>
      </c>
      <c r="H114" s="176" t="s">
        <v>12457</v>
      </c>
      <c r="I114" s="176" t="s">
        <v>12422</v>
      </c>
      <c r="J114" s="176">
        <v>7.9059999999999997</v>
      </c>
      <c r="K114" s="176">
        <v>27.2</v>
      </c>
      <c r="L114" s="176">
        <v>7.75</v>
      </c>
      <c r="M114" s="176">
        <v>37.5</v>
      </c>
      <c r="N114" s="177"/>
      <c r="O114" s="177"/>
      <c r="P114" s="177"/>
      <c r="Q114" s="177"/>
      <c r="R114">
        <f t="shared" si="4"/>
        <v>7.9059999999999997</v>
      </c>
      <c r="T114">
        <f t="shared" si="5"/>
        <v>27.2</v>
      </c>
      <c r="V114">
        <f t="shared" si="6"/>
        <v>7.75</v>
      </c>
      <c r="X114">
        <f t="shared" si="7"/>
        <v>37.5</v>
      </c>
      <c r="Z114" s="177"/>
      <c r="AA114" s="177"/>
      <c r="AB114" s="177"/>
      <c r="AC114" s="177"/>
      <c r="AD114" s="177"/>
      <c r="AE114" s="177"/>
      <c r="AF114" s="177"/>
      <c r="AK114" s="176">
        <v>31</v>
      </c>
      <c r="AL114" s="176" t="s">
        <v>12457</v>
      </c>
      <c r="AM114" s="176" t="s">
        <v>16053</v>
      </c>
      <c r="AN114" s="176">
        <v>1.6000000000000001E-3</v>
      </c>
      <c r="AO114" s="219">
        <f>AVERAGEIFS(Ashtyn_working!R$3:R$944,Ashtyn_working!$H$3:$H$944,$AL114,Ashtyn_working!$I$3:$I$944,$AM114)</f>
        <v>7.9834297872340452</v>
      </c>
      <c r="AP114" s="219" cm="1">
        <f t="array" ref="AP114">IFERROR(_xlfn.STDEV.S(_xlfn._xlws.FILTER(Ashtyn_working!R$3:R$944, (Ashtyn_working!$H$3:$H$944=$AL114) * (Ashtyn_working!$I$3:$I$944=$AM114))) / SQRT(COUNTIFS(Ashtyn_working!$H$3:$H$944, $AL114, Ashtyn_working!$I$3:$I$944, $AM114)), "N/A")</f>
        <v>6.7630085040050313E-3</v>
      </c>
      <c r="AQ114" s="219">
        <f>AVERAGEIFS(Ashtyn_working!T$3:T$944,Ashtyn_working!$H$3:$H$944,$AL114,Ashtyn_working!$I$3:$I$944,$AM114)</f>
        <v>31.017021276595745</v>
      </c>
      <c r="AR114" s="219" cm="1">
        <f t="array" ref="AR114">IFERROR(_xlfn.STDEV.S(_xlfn._xlws.FILTER(Ashtyn_working!T$3:T$944, (Ashtyn_working!$H$3:$H$944=$AL114) * (Ashtyn_working!$I$3:$I$944=$AM114))) / SQRT(COUNTIFS(Ashtyn_working!$H$3:$H$944, $AL114, Ashtyn_working!$I$3:$I$944, $AM114)), "N/A")</f>
        <v>3.6135393144360678E-2</v>
      </c>
      <c r="AS114">
        <f>AVERAGEIFS(Ashtyn_working!V$3:V$944,Ashtyn_working!$H$3:$H$944,$AL114,Ashtyn_working!$I$3:$I$944,$AM114)</f>
        <v>7.0969680851063845</v>
      </c>
      <c r="AT114" cm="1">
        <f t="array" ref="AT114">IFERROR(_xlfn.STDEV.S(_xlfn._xlws.FILTER(Ashtyn_working!V$3:V$944, (Ashtyn_working!$H$3:$H$944=$AL114) * (Ashtyn_working!$I$3:$I$944=$AM114))) / SQRT(COUNTIFS(Ashtyn_working!$H$3:$H$944, $AL114, Ashtyn_working!$I$3:$I$944, $AM114)), "N/A")</f>
        <v>6.4631290086332657E-2</v>
      </c>
      <c r="AU114" s="219">
        <f>AVERAGEIFS(Ashtyn_working!X$3:X$944,Ashtyn_working!$H$3:$H$944,$AL114,Ashtyn_working!$I$3:$I$944,$AM114)</f>
        <v>36.541497326203185</v>
      </c>
      <c r="AV114" s="219" cm="1">
        <f t="array" ref="AV114">IFERROR(_xlfn.STDEV.S(_xlfn._xlws.FILTER(Ashtyn_working!X$3:X$944, (Ashtyn_working!$H$3:$H$944=$AL114) * (Ashtyn_working!$I$3:$I$944=$AM114))) / SQRT(COUNTIFS(Ashtyn_working!$H$3:$H$944, $AL114, Ashtyn_working!$I$3:$I$944, $AM114)), "N/A")</f>
        <v>6.7667909047037844E-2</v>
      </c>
      <c r="AW114" s="219">
        <f>AVERAGEIFS(Ashtyn_working!Z$3:Z$944,Ashtyn_working!$H$3:$H$944,$AL114,Ashtyn_working!$I$3:$I$944,$AM114)</f>
        <v>255.20605</v>
      </c>
      <c r="AX114" s="219" cm="1">
        <f t="array" ref="AX114">IFERROR(_xlfn.STDEV.S(_xlfn._xlws.FILTER(Ashtyn_working!Z$3:Z$944, (Ashtyn_working!$H$3:$H$944=$AL114) * (Ashtyn_working!$I$3:$I$944=$AM114))) / SQRT(COUNTIFS(Ashtyn_working!$H$3:$H$944, $AL114, Ashtyn_working!$I$3:$I$944, $AM114)), "N/A")</f>
        <v>8.7255566275914074</v>
      </c>
      <c r="AY114" s="219">
        <f>AVERAGEIFS(Ashtyn_working!AB$3:AB$944,Ashtyn_working!$H$3:$H$944,$AL114,Ashtyn_working!$I$3:$I$944,$AM114)</f>
        <v>2195.2441176470588</v>
      </c>
      <c r="AZ114" s="219" cm="1">
        <f t="array" ref="AZ114">IFERROR(_xlfn.STDEV.S(_xlfn._xlws.FILTER(Ashtyn_working!AB$3:AB$944, (Ashtyn_working!$H$3:$H$944=$AL114) * (Ashtyn_working!$I$3:$I$944=$AM114))) / SQRT(COUNTIFS(Ashtyn_working!$H$3:$H$944, $AL114, Ashtyn_working!$I$3:$I$944, $AM114)), "N/A")</f>
        <v>5.7649573429020533</v>
      </c>
      <c r="BA114" s="219">
        <f>AVERAGEIFS(Ashtyn_working!AE$3:AE$944,Ashtyn_working!$H$3:$H$944,$AL114,Ashtyn_working!$I$3:$I$944,$AM114)</f>
        <v>742.7538461538461</v>
      </c>
      <c r="BB114" s="219" cm="1">
        <f t="array" ref="BB114">IFERROR(_xlfn.STDEV.S(_xlfn._xlws.FILTER(Ashtyn_working!AE$3:AE$944, (Ashtyn_working!$H$3:$H$944=$AL114) * (Ashtyn_working!$I$3:$I$944=$AM114))) / SQRT(COUNTIFS(Ashtyn_working!$H$3:$H$944, $AL114, Ashtyn_working!$I$3:$I$944, $AM114)), "N/A")</f>
        <v>10.755452441835613</v>
      </c>
      <c r="BC114" s="219">
        <f>AVERAGEIFS(Ashtyn_working!AF$3:AF$944,Ashtyn_working!$H$3:$H$944,$AL114,Ashtyn_working!$I$3:$I$944,$AM114)</f>
        <v>1778.8692307692311</v>
      </c>
      <c r="BD114" s="219" cm="1">
        <f t="array" ref="BD114">IFERROR(_xlfn.STDEV.S(_xlfn._xlws.FILTER(Ashtyn_working!AF$3:AF$944, (Ashtyn_working!$H$3:$H$944=$AL114) * (Ashtyn_working!$I$3:$I$944=$AM114))) / SQRT(COUNTIFS(Ashtyn_working!$H$3:$H$944, $AL114, Ashtyn_working!$I$3:$I$944, $AM114)), "N/A")</f>
        <v>4.3462743732352376</v>
      </c>
    </row>
    <row r="115" spans="5:56" ht="16" x14ac:dyDescent="0.2">
      <c r="E115" s="282">
        <v>42574</v>
      </c>
      <c r="F115" s="177"/>
      <c r="G115" s="176">
        <v>27</v>
      </c>
      <c r="H115" s="176" t="s">
        <v>16051</v>
      </c>
      <c r="I115" s="176" t="s">
        <v>16051</v>
      </c>
      <c r="J115" s="176">
        <v>7.9279999999999999</v>
      </c>
      <c r="K115" s="176">
        <v>27</v>
      </c>
      <c r="L115" s="176">
        <v>7.65</v>
      </c>
      <c r="M115" s="176">
        <v>37.5</v>
      </c>
      <c r="N115" s="177"/>
      <c r="O115" s="177"/>
      <c r="P115" s="177"/>
      <c r="Q115" s="177"/>
      <c r="R115">
        <f t="shared" si="4"/>
        <v>7.9279999999999999</v>
      </c>
      <c r="T115">
        <f t="shared" si="5"/>
        <v>27</v>
      </c>
      <c r="V115">
        <f t="shared" si="6"/>
        <v>7.65</v>
      </c>
      <c r="X115">
        <f t="shared" si="7"/>
        <v>37.5</v>
      </c>
      <c r="Z115" s="177"/>
      <c r="AA115" s="177"/>
      <c r="AB115" s="177"/>
      <c r="AC115" s="177"/>
      <c r="AD115" s="177"/>
      <c r="AE115" s="177"/>
      <c r="AF115" s="177"/>
      <c r="AK115" s="176">
        <v>31</v>
      </c>
      <c r="AL115" s="176" t="s">
        <v>12457</v>
      </c>
      <c r="AM115" s="176" t="s">
        <v>16053</v>
      </c>
      <c r="AN115" s="176">
        <v>1.14E-3</v>
      </c>
      <c r="AO115" s="219">
        <f>AVERAGEIFS(Ashtyn_working!R$3:R$944,Ashtyn_working!$H$3:$H$944,$AL115,Ashtyn_working!$I$3:$I$944,$AM115)</f>
        <v>7.9834297872340452</v>
      </c>
      <c r="AP115" s="219" cm="1">
        <f t="array" ref="AP115">IFERROR(_xlfn.STDEV.S(_xlfn._xlws.FILTER(Ashtyn_working!R$3:R$944, (Ashtyn_working!$H$3:$H$944=$AL115) * (Ashtyn_working!$I$3:$I$944=$AM115))) / SQRT(COUNTIFS(Ashtyn_working!$H$3:$H$944, $AL115, Ashtyn_working!$I$3:$I$944, $AM115)), "N/A")</f>
        <v>6.7630085040050313E-3</v>
      </c>
      <c r="AQ115" s="219">
        <f>AVERAGEIFS(Ashtyn_working!T$3:T$944,Ashtyn_working!$H$3:$H$944,$AL115,Ashtyn_working!$I$3:$I$944,$AM115)</f>
        <v>31.017021276595745</v>
      </c>
      <c r="AR115" s="219" cm="1">
        <f t="array" ref="AR115">IFERROR(_xlfn.STDEV.S(_xlfn._xlws.FILTER(Ashtyn_working!T$3:T$944, (Ashtyn_working!$H$3:$H$944=$AL115) * (Ashtyn_working!$I$3:$I$944=$AM115))) / SQRT(COUNTIFS(Ashtyn_working!$H$3:$H$944, $AL115, Ashtyn_working!$I$3:$I$944, $AM115)), "N/A")</f>
        <v>3.6135393144360678E-2</v>
      </c>
      <c r="AS115">
        <f>AVERAGEIFS(Ashtyn_working!V$3:V$944,Ashtyn_working!$H$3:$H$944,$AL115,Ashtyn_working!$I$3:$I$944,$AM115)</f>
        <v>7.0969680851063845</v>
      </c>
      <c r="AT115" cm="1">
        <f t="array" ref="AT115">IFERROR(_xlfn.STDEV.S(_xlfn._xlws.FILTER(Ashtyn_working!V$3:V$944, (Ashtyn_working!$H$3:$H$944=$AL115) * (Ashtyn_working!$I$3:$I$944=$AM115))) / SQRT(COUNTIFS(Ashtyn_working!$H$3:$H$944, $AL115, Ashtyn_working!$I$3:$I$944, $AM115)), "N/A")</f>
        <v>6.4631290086332657E-2</v>
      </c>
      <c r="AU115" s="219">
        <f>AVERAGEIFS(Ashtyn_working!X$3:X$944,Ashtyn_working!$H$3:$H$944,$AL115,Ashtyn_working!$I$3:$I$944,$AM115)</f>
        <v>36.541497326203185</v>
      </c>
      <c r="AV115" s="219" cm="1">
        <f t="array" ref="AV115">IFERROR(_xlfn.STDEV.S(_xlfn._xlws.FILTER(Ashtyn_working!X$3:X$944, (Ashtyn_working!$H$3:$H$944=$AL115) * (Ashtyn_working!$I$3:$I$944=$AM115))) / SQRT(COUNTIFS(Ashtyn_working!$H$3:$H$944, $AL115, Ashtyn_working!$I$3:$I$944, $AM115)), "N/A")</f>
        <v>6.7667909047037844E-2</v>
      </c>
      <c r="AW115" s="219">
        <f>AVERAGEIFS(Ashtyn_working!Z$3:Z$944,Ashtyn_working!$H$3:$H$944,$AL115,Ashtyn_working!$I$3:$I$944,$AM115)</f>
        <v>255.20605</v>
      </c>
      <c r="AX115" s="219" cm="1">
        <f t="array" ref="AX115">IFERROR(_xlfn.STDEV.S(_xlfn._xlws.FILTER(Ashtyn_working!Z$3:Z$944, (Ashtyn_working!$H$3:$H$944=$AL115) * (Ashtyn_working!$I$3:$I$944=$AM115))) / SQRT(COUNTIFS(Ashtyn_working!$H$3:$H$944, $AL115, Ashtyn_working!$I$3:$I$944, $AM115)), "N/A")</f>
        <v>8.7255566275914074</v>
      </c>
      <c r="AY115" s="219">
        <f>AVERAGEIFS(Ashtyn_working!AB$3:AB$944,Ashtyn_working!$H$3:$H$944,$AL115,Ashtyn_working!$I$3:$I$944,$AM115)</f>
        <v>2195.2441176470588</v>
      </c>
      <c r="AZ115" s="219" cm="1">
        <f t="array" ref="AZ115">IFERROR(_xlfn.STDEV.S(_xlfn._xlws.FILTER(Ashtyn_working!AB$3:AB$944, (Ashtyn_working!$H$3:$H$944=$AL115) * (Ashtyn_working!$I$3:$I$944=$AM115))) / SQRT(COUNTIFS(Ashtyn_working!$H$3:$H$944, $AL115, Ashtyn_working!$I$3:$I$944, $AM115)), "N/A")</f>
        <v>5.7649573429020533</v>
      </c>
      <c r="BA115" s="219">
        <f>AVERAGEIFS(Ashtyn_working!AE$3:AE$944,Ashtyn_working!$H$3:$H$944,$AL115,Ashtyn_working!$I$3:$I$944,$AM115)</f>
        <v>742.7538461538461</v>
      </c>
      <c r="BB115" s="219" cm="1">
        <f t="array" ref="BB115">IFERROR(_xlfn.STDEV.S(_xlfn._xlws.FILTER(Ashtyn_working!AE$3:AE$944, (Ashtyn_working!$H$3:$H$944=$AL115) * (Ashtyn_working!$I$3:$I$944=$AM115))) / SQRT(COUNTIFS(Ashtyn_working!$H$3:$H$944, $AL115, Ashtyn_working!$I$3:$I$944, $AM115)), "N/A")</f>
        <v>10.755452441835613</v>
      </c>
      <c r="BC115" s="219">
        <f>AVERAGEIFS(Ashtyn_working!AF$3:AF$944,Ashtyn_working!$H$3:$H$944,$AL115,Ashtyn_working!$I$3:$I$944,$AM115)</f>
        <v>1778.8692307692311</v>
      </c>
      <c r="BD115" s="219" cm="1">
        <f t="array" ref="BD115">IFERROR(_xlfn.STDEV.S(_xlfn._xlws.FILTER(Ashtyn_working!AF$3:AF$944, (Ashtyn_working!$H$3:$H$944=$AL115) * (Ashtyn_working!$I$3:$I$944=$AM115))) / SQRT(COUNTIFS(Ashtyn_working!$H$3:$H$944, $AL115, Ashtyn_working!$I$3:$I$944, $AM115)), "N/A")</f>
        <v>4.3462743732352376</v>
      </c>
    </row>
    <row r="116" spans="5:56" ht="16" x14ac:dyDescent="0.2">
      <c r="E116" s="282">
        <v>42574</v>
      </c>
      <c r="F116" s="177"/>
      <c r="G116" s="176">
        <v>27</v>
      </c>
      <c r="H116" s="176" t="s">
        <v>16051</v>
      </c>
      <c r="I116" s="176" t="s">
        <v>16051</v>
      </c>
      <c r="J116" s="176">
        <v>7.6959999999999997</v>
      </c>
      <c r="K116" s="176">
        <v>27.1</v>
      </c>
      <c r="L116" s="176">
        <v>7.66</v>
      </c>
      <c r="M116" s="176">
        <v>37.5</v>
      </c>
      <c r="N116" s="177"/>
      <c r="O116" s="177"/>
      <c r="P116" s="177"/>
      <c r="Q116" s="177"/>
      <c r="R116">
        <f t="shared" si="4"/>
        <v>7.6959999999999997</v>
      </c>
      <c r="T116">
        <f t="shared" si="5"/>
        <v>27.1</v>
      </c>
      <c r="V116">
        <f t="shared" si="6"/>
        <v>7.66</v>
      </c>
      <c r="X116">
        <f t="shared" si="7"/>
        <v>37.5</v>
      </c>
      <c r="Z116" s="177"/>
      <c r="AA116" s="177"/>
      <c r="AB116" s="177"/>
      <c r="AC116" s="177"/>
      <c r="AD116" s="177"/>
      <c r="AE116" s="177"/>
      <c r="AF116" s="177"/>
      <c r="AK116" s="176">
        <v>31</v>
      </c>
      <c r="AL116" s="176" t="s">
        <v>12457</v>
      </c>
      <c r="AM116" s="176" t="s">
        <v>16053</v>
      </c>
      <c r="AN116" s="176">
        <v>1.16E-3</v>
      </c>
      <c r="AO116" s="219">
        <f>AVERAGEIFS(Ashtyn_working!R$3:R$944,Ashtyn_working!$H$3:$H$944,$AL116,Ashtyn_working!$I$3:$I$944,$AM116)</f>
        <v>7.9834297872340452</v>
      </c>
      <c r="AP116" s="219" cm="1">
        <f t="array" ref="AP116">IFERROR(_xlfn.STDEV.S(_xlfn._xlws.FILTER(Ashtyn_working!R$3:R$944, (Ashtyn_working!$H$3:$H$944=$AL116) * (Ashtyn_working!$I$3:$I$944=$AM116))) / SQRT(COUNTIFS(Ashtyn_working!$H$3:$H$944, $AL116, Ashtyn_working!$I$3:$I$944, $AM116)), "N/A")</f>
        <v>6.7630085040050313E-3</v>
      </c>
      <c r="AQ116" s="219">
        <f>AVERAGEIFS(Ashtyn_working!T$3:T$944,Ashtyn_working!$H$3:$H$944,$AL116,Ashtyn_working!$I$3:$I$944,$AM116)</f>
        <v>31.017021276595745</v>
      </c>
      <c r="AR116" s="219" cm="1">
        <f t="array" ref="AR116">IFERROR(_xlfn.STDEV.S(_xlfn._xlws.FILTER(Ashtyn_working!T$3:T$944, (Ashtyn_working!$H$3:$H$944=$AL116) * (Ashtyn_working!$I$3:$I$944=$AM116))) / SQRT(COUNTIFS(Ashtyn_working!$H$3:$H$944, $AL116, Ashtyn_working!$I$3:$I$944, $AM116)), "N/A")</f>
        <v>3.6135393144360678E-2</v>
      </c>
      <c r="AS116">
        <f>AVERAGEIFS(Ashtyn_working!V$3:V$944,Ashtyn_working!$H$3:$H$944,$AL116,Ashtyn_working!$I$3:$I$944,$AM116)</f>
        <v>7.0969680851063845</v>
      </c>
      <c r="AT116" cm="1">
        <f t="array" ref="AT116">IFERROR(_xlfn.STDEV.S(_xlfn._xlws.FILTER(Ashtyn_working!V$3:V$944, (Ashtyn_working!$H$3:$H$944=$AL116) * (Ashtyn_working!$I$3:$I$944=$AM116))) / SQRT(COUNTIFS(Ashtyn_working!$H$3:$H$944, $AL116, Ashtyn_working!$I$3:$I$944, $AM116)), "N/A")</f>
        <v>6.4631290086332657E-2</v>
      </c>
      <c r="AU116" s="219">
        <f>AVERAGEIFS(Ashtyn_working!X$3:X$944,Ashtyn_working!$H$3:$H$944,$AL116,Ashtyn_working!$I$3:$I$944,$AM116)</f>
        <v>36.541497326203185</v>
      </c>
      <c r="AV116" s="219" cm="1">
        <f t="array" ref="AV116">IFERROR(_xlfn.STDEV.S(_xlfn._xlws.FILTER(Ashtyn_working!X$3:X$944, (Ashtyn_working!$H$3:$H$944=$AL116) * (Ashtyn_working!$I$3:$I$944=$AM116))) / SQRT(COUNTIFS(Ashtyn_working!$H$3:$H$944, $AL116, Ashtyn_working!$I$3:$I$944, $AM116)), "N/A")</f>
        <v>6.7667909047037844E-2</v>
      </c>
      <c r="AW116" s="219">
        <f>AVERAGEIFS(Ashtyn_working!Z$3:Z$944,Ashtyn_working!$H$3:$H$944,$AL116,Ashtyn_working!$I$3:$I$944,$AM116)</f>
        <v>255.20605</v>
      </c>
      <c r="AX116" s="219" cm="1">
        <f t="array" ref="AX116">IFERROR(_xlfn.STDEV.S(_xlfn._xlws.FILTER(Ashtyn_working!Z$3:Z$944, (Ashtyn_working!$H$3:$H$944=$AL116) * (Ashtyn_working!$I$3:$I$944=$AM116))) / SQRT(COUNTIFS(Ashtyn_working!$H$3:$H$944, $AL116, Ashtyn_working!$I$3:$I$944, $AM116)), "N/A")</f>
        <v>8.7255566275914074</v>
      </c>
      <c r="AY116" s="219">
        <f>AVERAGEIFS(Ashtyn_working!AB$3:AB$944,Ashtyn_working!$H$3:$H$944,$AL116,Ashtyn_working!$I$3:$I$944,$AM116)</f>
        <v>2195.2441176470588</v>
      </c>
      <c r="AZ116" s="219" cm="1">
        <f t="array" ref="AZ116">IFERROR(_xlfn.STDEV.S(_xlfn._xlws.FILTER(Ashtyn_working!AB$3:AB$944, (Ashtyn_working!$H$3:$H$944=$AL116) * (Ashtyn_working!$I$3:$I$944=$AM116))) / SQRT(COUNTIFS(Ashtyn_working!$H$3:$H$944, $AL116, Ashtyn_working!$I$3:$I$944, $AM116)), "N/A")</f>
        <v>5.7649573429020533</v>
      </c>
      <c r="BA116" s="219">
        <f>AVERAGEIFS(Ashtyn_working!AE$3:AE$944,Ashtyn_working!$H$3:$H$944,$AL116,Ashtyn_working!$I$3:$I$944,$AM116)</f>
        <v>742.7538461538461</v>
      </c>
      <c r="BB116" s="219" cm="1">
        <f t="array" ref="BB116">IFERROR(_xlfn.STDEV.S(_xlfn._xlws.FILTER(Ashtyn_working!AE$3:AE$944, (Ashtyn_working!$H$3:$H$944=$AL116) * (Ashtyn_working!$I$3:$I$944=$AM116))) / SQRT(COUNTIFS(Ashtyn_working!$H$3:$H$944, $AL116, Ashtyn_working!$I$3:$I$944, $AM116)), "N/A")</f>
        <v>10.755452441835613</v>
      </c>
      <c r="BC116" s="219">
        <f>AVERAGEIFS(Ashtyn_working!AF$3:AF$944,Ashtyn_working!$H$3:$H$944,$AL116,Ashtyn_working!$I$3:$I$944,$AM116)</f>
        <v>1778.8692307692311</v>
      </c>
      <c r="BD116" s="219" cm="1">
        <f t="array" ref="BD116">IFERROR(_xlfn.STDEV.S(_xlfn._xlws.FILTER(Ashtyn_working!AF$3:AF$944, (Ashtyn_working!$H$3:$H$944=$AL116) * (Ashtyn_working!$I$3:$I$944=$AM116))) / SQRT(COUNTIFS(Ashtyn_working!$H$3:$H$944, $AL116, Ashtyn_working!$I$3:$I$944, $AM116)), "N/A")</f>
        <v>4.3462743732352376</v>
      </c>
    </row>
    <row r="117" spans="5:56" ht="16" x14ac:dyDescent="0.2">
      <c r="E117" s="282">
        <v>42574</v>
      </c>
      <c r="F117" s="177"/>
      <c r="G117" s="176">
        <v>27</v>
      </c>
      <c r="H117" s="176" t="s">
        <v>12457</v>
      </c>
      <c r="I117" s="176" t="s">
        <v>12422</v>
      </c>
      <c r="J117" s="176">
        <v>7.9160000000000004</v>
      </c>
      <c r="K117" s="176">
        <v>27</v>
      </c>
      <c r="L117" s="176">
        <v>8</v>
      </c>
      <c r="M117" s="176">
        <v>37.5</v>
      </c>
      <c r="N117" s="177"/>
      <c r="O117" s="177"/>
      <c r="P117" s="177"/>
      <c r="Q117" s="177"/>
      <c r="R117">
        <f t="shared" si="4"/>
        <v>7.9160000000000004</v>
      </c>
      <c r="T117">
        <f t="shared" si="5"/>
        <v>27</v>
      </c>
      <c r="V117">
        <f t="shared" si="6"/>
        <v>8</v>
      </c>
      <c r="X117">
        <f t="shared" si="7"/>
        <v>37.5</v>
      </c>
      <c r="Z117" s="177"/>
      <c r="AA117" s="177"/>
      <c r="AB117" s="177"/>
      <c r="AC117" s="177"/>
      <c r="AD117" s="177"/>
      <c r="AE117" s="177"/>
      <c r="AF117" s="177"/>
      <c r="AK117" s="176">
        <v>31</v>
      </c>
      <c r="AL117" s="176" t="s">
        <v>12457</v>
      </c>
      <c r="AM117" s="176" t="s">
        <v>16053</v>
      </c>
      <c r="AN117" s="176">
        <v>1.25E-3</v>
      </c>
      <c r="AO117" s="219">
        <f>AVERAGEIFS(Ashtyn_working!R$3:R$944,Ashtyn_working!$H$3:$H$944,$AL117,Ashtyn_working!$I$3:$I$944,$AM117)</f>
        <v>7.9834297872340452</v>
      </c>
      <c r="AP117" s="219" cm="1">
        <f t="array" ref="AP117">IFERROR(_xlfn.STDEV.S(_xlfn._xlws.FILTER(Ashtyn_working!R$3:R$944, (Ashtyn_working!$H$3:$H$944=$AL117) * (Ashtyn_working!$I$3:$I$944=$AM117))) / SQRT(COUNTIFS(Ashtyn_working!$H$3:$H$944, $AL117, Ashtyn_working!$I$3:$I$944, $AM117)), "N/A")</f>
        <v>6.7630085040050313E-3</v>
      </c>
      <c r="AQ117" s="219">
        <f>AVERAGEIFS(Ashtyn_working!T$3:T$944,Ashtyn_working!$H$3:$H$944,$AL117,Ashtyn_working!$I$3:$I$944,$AM117)</f>
        <v>31.017021276595745</v>
      </c>
      <c r="AR117" s="219" cm="1">
        <f t="array" ref="AR117">IFERROR(_xlfn.STDEV.S(_xlfn._xlws.FILTER(Ashtyn_working!T$3:T$944, (Ashtyn_working!$H$3:$H$944=$AL117) * (Ashtyn_working!$I$3:$I$944=$AM117))) / SQRT(COUNTIFS(Ashtyn_working!$H$3:$H$944, $AL117, Ashtyn_working!$I$3:$I$944, $AM117)), "N/A")</f>
        <v>3.6135393144360678E-2</v>
      </c>
      <c r="AS117">
        <f>AVERAGEIFS(Ashtyn_working!V$3:V$944,Ashtyn_working!$H$3:$H$944,$AL117,Ashtyn_working!$I$3:$I$944,$AM117)</f>
        <v>7.0969680851063845</v>
      </c>
      <c r="AT117" cm="1">
        <f t="array" ref="AT117">IFERROR(_xlfn.STDEV.S(_xlfn._xlws.FILTER(Ashtyn_working!V$3:V$944, (Ashtyn_working!$H$3:$H$944=$AL117) * (Ashtyn_working!$I$3:$I$944=$AM117))) / SQRT(COUNTIFS(Ashtyn_working!$H$3:$H$944, $AL117, Ashtyn_working!$I$3:$I$944, $AM117)), "N/A")</f>
        <v>6.4631290086332657E-2</v>
      </c>
      <c r="AU117" s="219">
        <f>AVERAGEIFS(Ashtyn_working!X$3:X$944,Ashtyn_working!$H$3:$H$944,$AL117,Ashtyn_working!$I$3:$I$944,$AM117)</f>
        <v>36.541497326203185</v>
      </c>
      <c r="AV117" s="219" cm="1">
        <f t="array" ref="AV117">IFERROR(_xlfn.STDEV.S(_xlfn._xlws.FILTER(Ashtyn_working!X$3:X$944, (Ashtyn_working!$H$3:$H$944=$AL117) * (Ashtyn_working!$I$3:$I$944=$AM117))) / SQRT(COUNTIFS(Ashtyn_working!$H$3:$H$944, $AL117, Ashtyn_working!$I$3:$I$944, $AM117)), "N/A")</f>
        <v>6.7667909047037844E-2</v>
      </c>
      <c r="AW117" s="219">
        <f>AVERAGEIFS(Ashtyn_working!Z$3:Z$944,Ashtyn_working!$H$3:$H$944,$AL117,Ashtyn_working!$I$3:$I$944,$AM117)</f>
        <v>255.20605</v>
      </c>
      <c r="AX117" s="219" cm="1">
        <f t="array" ref="AX117">IFERROR(_xlfn.STDEV.S(_xlfn._xlws.FILTER(Ashtyn_working!Z$3:Z$944, (Ashtyn_working!$H$3:$H$944=$AL117) * (Ashtyn_working!$I$3:$I$944=$AM117))) / SQRT(COUNTIFS(Ashtyn_working!$H$3:$H$944, $AL117, Ashtyn_working!$I$3:$I$944, $AM117)), "N/A")</f>
        <v>8.7255566275914074</v>
      </c>
      <c r="AY117" s="219">
        <f>AVERAGEIFS(Ashtyn_working!AB$3:AB$944,Ashtyn_working!$H$3:$H$944,$AL117,Ashtyn_working!$I$3:$I$944,$AM117)</f>
        <v>2195.2441176470588</v>
      </c>
      <c r="AZ117" s="219" cm="1">
        <f t="array" ref="AZ117">IFERROR(_xlfn.STDEV.S(_xlfn._xlws.FILTER(Ashtyn_working!AB$3:AB$944, (Ashtyn_working!$H$3:$H$944=$AL117) * (Ashtyn_working!$I$3:$I$944=$AM117))) / SQRT(COUNTIFS(Ashtyn_working!$H$3:$H$944, $AL117, Ashtyn_working!$I$3:$I$944, $AM117)), "N/A")</f>
        <v>5.7649573429020533</v>
      </c>
      <c r="BA117" s="219">
        <f>AVERAGEIFS(Ashtyn_working!AE$3:AE$944,Ashtyn_working!$H$3:$H$944,$AL117,Ashtyn_working!$I$3:$I$944,$AM117)</f>
        <v>742.7538461538461</v>
      </c>
      <c r="BB117" s="219" cm="1">
        <f t="array" ref="BB117">IFERROR(_xlfn.STDEV.S(_xlfn._xlws.FILTER(Ashtyn_working!AE$3:AE$944, (Ashtyn_working!$H$3:$H$944=$AL117) * (Ashtyn_working!$I$3:$I$944=$AM117))) / SQRT(COUNTIFS(Ashtyn_working!$H$3:$H$944, $AL117, Ashtyn_working!$I$3:$I$944, $AM117)), "N/A")</f>
        <v>10.755452441835613</v>
      </c>
      <c r="BC117" s="219">
        <f>AVERAGEIFS(Ashtyn_working!AF$3:AF$944,Ashtyn_working!$H$3:$H$944,$AL117,Ashtyn_working!$I$3:$I$944,$AM117)</f>
        <v>1778.8692307692311</v>
      </c>
      <c r="BD117" s="219" cm="1">
        <f t="array" ref="BD117">IFERROR(_xlfn.STDEV.S(_xlfn._xlws.FILTER(Ashtyn_working!AF$3:AF$944, (Ashtyn_working!$H$3:$H$944=$AL117) * (Ashtyn_working!$I$3:$I$944=$AM117))) / SQRT(COUNTIFS(Ashtyn_working!$H$3:$H$944, $AL117, Ashtyn_working!$I$3:$I$944, $AM117)), "N/A")</f>
        <v>4.3462743732352376</v>
      </c>
    </row>
    <row r="118" spans="5:56" ht="16" x14ac:dyDescent="0.2">
      <c r="E118" s="282">
        <v>42574</v>
      </c>
      <c r="F118" s="177"/>
      <c r="G118" s="176">
        <v>27</v>
      </c>
      <c r="H118" s="176" t="s">
        <v>12457</v>
      </c>
      <c r="I118" s="176" t="s">
        <v>12422</v>
      </c>
      <c r="J118" s="176">
        <v>7.9139999999999997</v>
      </c>
      <c r="K118" s="176">
        <v>26.9</v>
      </c>
      <c r="L118" s="176">
        <v>7.65</v>
      </c>
      <c r="M118" s="176">
        <v>37.4</v>
      </c>
      <c r="N118" s="177"/>
      <c r="O118" s="177"/>
      <c r="P118" s="177"/>
      <c r="Q118" s="177"/>
      <c r="R118">
        <f t="shared" si="4"/>
        <v>7.9139999999999997</v>
      </c>
      <c r="T118">
        <f t="shared" si="5"/>
        <v>26.9</v>
      </c>
      <c r="V118">
        <f t="shared" si="6"/>
        <v>7.65</v>
      </c>
      <c r="X118">
        <f t="shared" si="7"/>
        <v>37.4</v>
      </c>
      <c r="Z118" s="177"/>
      <c r="AA118" s="177"/>
      <c r="AB118" s="177"/>
      <c r="AC118" s="177"/>
      <c r="AD118" s="177"/>
      <c r="AE118" s="177"/>
      <c r="AF118" s="177"/>
      <c r="AK118" s="176">
        <v>31</v>
      </c>
      <c r="AL118" s="176" t="s">
        <v>12457</v>
      </c>
      <c r="AM118" s="176" t="s">
        <v>16053</v>
      </c>
      <c r="AN118" s="176">
        <v>7.2000000000000005E-4</v>
      </c>
      <c r="AO118" s="219">
        <f>AVERAGEIFS(Ashtyn_working!R$3:R$944,Ashtyn_working!$H$3:$H$944,$AL118,Ashtyn_working!$I$3:$I$944,$AM118)</f>
        <v>7.9834297872340452</v>
      </c>
      <c r="AP118" s="219" cm="1">
        <f t="array" ref="AP118">IFERROR(_xlfn.STDEV.S(_xlfn._xlws.FILTER(Ashtyn_working!R$3:R$944, (Ashtyn_working!$H$3:$H$944=$AL118) * (Ashtyn_working!$I$3:$I$944=$AM118))) / SQRT(COUNTIFS(Ashtyn_working!$H$3:$H$944, $AL118, Ashtyn_working!$I$3:$I$944, $AM118)), "N/A")</f>
        <v>6.7630085040050313E-3</v>
      </c>
      <c r="AQ118" s="219">
        <f>AVERAGEIFS(Ashtyn_working!T$3:T$944,Ashtyn_working!$H$3:$H$944,$AL118,Ashtyn_working!$I$3:$I$944,$AM118)</f>
        <v>31.017021276595745</v>
      </c>
      <c r="AR118" s="219" cm="1">
        <f t="array" ref="AR118">IFERROR(_xlfn.STDEV.S(_xlfn._xlws.FILTER(Ashtyn_working!T$3:T$944, (Ashtyn_working!$H$3:$H$944=$AL118) * (Ashtyn_working!$I$3:$I$944=$AM118))) / SQRT(COUNTIFS(Ashtyn_working!$H$3:$H$944, $AL118, Ashtyn_working!$I$3:$I$944, $AM118)), "N/A")</f>
        <v>3.6135393144360678E-2</v>
      </c>
      <c r="AS118">
        <f>AVERAGEIFS(Ashtyn_working!V$3:V$944,Ashtyn_working!$H$3:$H$944,$AL118,Ashtyn_working!$I$3:$I$944,$AM118)</f>
        <v>7.0969680851063845</v>
      </c>
      <c r="AT118" cm="1">
        <f t="array" ref="AT118">IFERROR(_xlfn.STDEV.S(_xlfn._xlws.FILTER(Ashtyn_working!V$3:V$944, (Ashtyn_working!$H$3:$H$944=$AL118) * (Ashtyn_working!$I$3:$I$944=$AM118))) / SQRT(COUNTIFS(Ashtyn_working!$H$3:$H$944, $AL118, Ashtyn_working!$I$3:$I$944, $AM118)), "N/A")</f>
        <v>6.4631290086332657E-2</v>
      </c>
      <c r="AU118" s="219">
        <f>AVERAGEIFS(Ashtyn_working!X$3:X$944,Ashtyn_working!$H$3:$H$944,$AL118,Ashtyn_working!$I$3:$I$944,$AM118)</f>
        <v>36.541497326203185</v>
      </c>
      <c r="AV118" s="219" cm="1">
        <f t="array" ref="AV118">IFERROR(_xlfn.STDEV.S(_xlfn._xlws.FILTER(Ashtyn_working!X$3:X$944, (Ashtyn_working!$H$3:$H$944=$AL118) * (Ashtyn_working!$I$3:$I$944=$AM118))) / SQRT(COUNTIFS(Ashtyn_working!$H$3:$H$944, $AL118, Ashtyn_working!$I$3:$I$944, $AM118)), "N/A")</f>
        <v>6.7667909047037844E-2</v>
      </c>
      <c r="AW118" s="219">
        <f>AVERAGEIFS(Ashtyn_working!Z$3:Z$944,Ashtyn_working!$H$3:$H$944,$AL118,Ashtyn_working!$I$3:$I$944,$AM118)</f>
        <v>255.20605</v>
      </c>
      <c r="AX118" s="219" cm="1">
        <f t="array" ref="AX118">IFERROR(_xlfn.STDEV.S(_xlfn._xlws.FILTER(Ashtyn_working!Z$3:Z$944, (Ashtyn_working!$H$3:$H$944=$AL118) * (Ashtyn_working!$I$3:$I$944=$AM118))) / SQRT(COUNTIFS(Ashtyn_working!$H$3:$H$944, $AL118, Ashtyn_working!$I$3:$I$944, $AM118)), "N/A")</f>
        <v>8.7255566275914074</v>
      </c>
      <c r="AY118" s="219">
        <f>AVERAGEIFS(Ashtyn_working!AB$3:AB$944,Ashtyn_working!$H$3:$H$944,$AL118,Ashtyn_working!$I$3:$I$944,$AM118)</f>
        <v>2195.2441176470588</v>
      </c>
      <c r="AZ118" s="219" cm="1">
        <f t="array" ref="AZ118">IFERROR(_xlfn.STDEV.S(_xlfn._xlws.FILTER(Ashtyn_working!AB$3:AB$944, (Ashtyn_working!$H$3:$H$944=$AL118) * (Ashtyn_working!$I$3:$I$944=$AM118))) / SQRT(COUNTIFS(Ashtyn_working!$H$3:$H$944, $AL118, Ashtyn_working!$I$3:$I$944, $AM118)), "N/A")</f>
        <v>5.7649573429020533</v>
      </c>
      <c r="BA118" s="219">
        <f>AVERAGEIFS(Ashtyn_working!AE$3:AE$944,Ashtyn_working!$H$3:$H$944,$AL118,Ashtyn_working!$I$3:$I$944,$AM118)</f>
        <v>742.7538461538461</v>
      </c>
      <c r="BB118" s="219" cm="1">
        <f t="array" ref="BB118">IFERROR(_xlfn.STDEV.S(_xlfn._xlws.FILTER(Ashtyn_working!AE$3:AE$944, (Ashtyn_working!$H$3:$H$944=$AL118) * (Ashtyn_working!$I$3:$I$944=$AM118))) / SQRT(COUNTIFS(Ashtyn_working!$H$3:$H$944, $AL118, Ashtyn_working!$I$3:$I$944, $AM118)), "N/A")</f>
        <v>10.755452441835613</v>
      </c>
      <c r="BC118" s="219">
        <f>AVERAGEIFS(Ashtyn_working!AF$3:AF$944,Ashtyn_working!$H$3:$H$944,$AL118,Ashtyn_working!$I$3:$I$944,$AM118)</f>
        <v>1778.8692307692311</v>
      </c>
      <c r="BD118" s="219" cm="1">
        <f t="array" ref="BD118">IFERROR(_xlfn.STDEV.S(_xlfn._xlws.FILTER(Ashtyn_working!AF$3:AF$944, (Ashtyn_working!$H$3:$H$944=$AL118) * (Ashtyn_working!$I$3:$I$944=$AM118))) / SQRT(COUNTIFS(Ashtyn_working!$H$3:$H$944, $AL118, Ashtyn_working!$I$3:$I$944, $AM118)), "N/A")</f>
        <v>4.3462743732352376</v>
      </c>
    </row>
    <row r="119" spans="5:56" ht="16" x14ac:dyDescent="0.2">
      <c r="E119" s="282">
        <v>42574</v>
      </c>
      <c r="F119" s="177"/>
      <c r="G119" s="176">
        <v>27</v>
      </c>
      <c r="H119" s="176" t="s">
        <v>16051</v>
      </c>
      <c r="I119" s="176" t="s">
        <v>16051</v>
      </c>
      <c r="J119" s="176">
        <v>7.6870000000000003</v>
      </c>
      <c r="K119" s="176">
        <v>26.9</v>
      </c>
      <c r="L119" s="176">
        <v>7.45</v>
      </c>
      <c r="M119" s="176">
        <v>37.5</v>
      </c>
      <c r="N119" s="177"/>
      <c r="O119" s="177"/>
      <c r="P119" s="177"/>
      <c r="Q119" s="177"/>
      <c r="R119">
        <f t="shared" si="4"/>
        <v>7.6870000000000003</v>
      </c>
      <c r="T119">
        <f t="shared" si="5"/>
        <v>26.9</v>
      </c>
      <c r="V119">
        <f t="shared" si="6"/>
        <v>7.45</v>
      </c>
      <c r="X119">
        <f t="shared" si="7"/>
        <v>37.5</v>
      </c>
      <c r="Z119" s="177"/>
      <c r="AA119" s="177"/>
      <c r="AB119" s="177"/>
      <c r="AC119" s="177"/>
      <c r="AD119" s="177"/>
      <c r="AE119" s="177"/>
      <c r="AF119" s="177"/>
      <c r="AK119" s="176">
        <v>31</v>
      </c>
      <c r="AL119" s="176" t="s">
        <v>12457</v>
      </c>
      <c r="AM119" s="176" t="s">
        <v>16053</v>
      </c>
      <c r="AN119" s="176">
        <v>1.7099999999999999E-3</v>
      </c>
      <c r="AO119" s="219">
        <f>AVERAGEIFS(Ashtyn_working!R$3:R$944,Ashtyn_working!$H$3:$H$944,$AL119,Ashtyn_working!$I$3:$I$944,$AM119)</f>
        <v>7.9834297872340452</v>
      </c>
      <c r="AP119" s="219" cm="1">
        <f t="array" ref="AP119">IFERROR(_xlfn.STDEV.S(_xlfn._xlws.FILTER(Ashtyn_working!R$3:R$944, (Ashtyn_working!$H$3:$H$944=$AL119) * (Ashtyn_working!$I$3:$I$944=$AM119))) / SQRT(COUNTIFS(Ashtyn_working!$H$3:$H$944, $AL119, Ashtyn_working!$I$3:$I$944, $AM119)), "N/A")</f>
        <v>6.7630085040050313E-3</v>
      </c>
      <c r="AQ119" s="219">
        <f>AVERAGEIFS(Ashtyn_working!T$3:T$944,Ashtyn_working!$H$3:$H$944,$AL119,Ashtyn_working!$I$3:$I$944,$AM119)</f>
        <v>31.017021276595745</v>
      </c>
      <c r="AR119" s="219" cm="1">
        <f t="array" ref="AR119">IFERROR(_xlfn.STDEV.S(_xlfn._xlws.FILTER(Ashtyn_working!T$3:T$944, (Ashtyn_working!$H$3:$H$944=$AL119) * (Ashtyn_working!$I$3:$I$944=$AM119))) / SQRT(COUNTIFS(Ashtyn_working!$H$3:$H$944, $AL119, Ashtyn_working!$I$3:$I$944, $AM119)), "N/A")</f>
        <v>3.6135393144360678E-2</v>
      </c>
      <c r="AS119">
        <f>AVERAGEIFS(Ashtyn_working!V$3:V$944,Ashtyn_working!$H$3:$H$944,$AL119,Ashtyn_working!$I$3:$I$944,$AM119)</f>
        <v>7.0969680851063845</v>
      </c>
      <c r="AT119" cm="1">
        <f t="array" ref="AT119">IFERROR(_xlfn.STDEV.S(_xlfn._xlws.FILTER(Ashtyn_working!V$3:V$944, (Ashtyn_working!$H$3:$H$944=$AL119) * (Ashtyn_working!$I$3:$I$944=$AM119))) / SQRT(COUNTIFS(Ashtyn_working!$H$3:$H$944, $AL119, Ashtyn_working!$I$3:$I$944, $AM119)), "N/A")</f>
        <v>6.4631290086332657E-2</v>
      </c>
      <c r="AU119" s="219">
        <f>AVERAGEIFS(Ashtyn_working!X$3:X$944,Ashtyn_working!$H$3:$H$944,$AL119,Ashtyn_working!$I$3:$I$944,$AM119)</f>
        <v>36.541497326203185</v>
      </c>
      <c r="AV119" s="219" cm="1">
        <f t="array" ref="AV119">IFERROR(_xlfn.STDEV.S(_xlfn._xlws.FILTER(Ashtyn_working!X$3:X$944, (Ashtyn_working!$H$3:$H$944=$AL119) * (Ashtyn_working!$I$3:$I$944=$AM119))) / SQRT(COUNTIFS(Ashtyn_working!$H$3:$H$944, $AL119, Ashtyn_working!$I$3:$I$944, $AM119)), "N/A")</f>
        <v>6.7667909047037844E-2</v>
      </c>
      <c r="AW119" s="219">
        <f>AVERAGEIFS(Ashtyn_working!Z$3:Z$944,Ashtyn_working!$H$3:$H$944,$AL119,Ashtyn_working!$I$3:$I$944,$AM119)</f>
        <v>255.20605</v>
      </c>
      <c r="AX119" s="219" cm="1">
        <f t="array" ref="AX119">IFERROR(_xlfn.STDEV.S(_xlfn._xlws.FILTER(Ashtyn_working!Z$3:Z$944, (Ashtyn_working!$H$3:$H$944=$AL119) * (Ashtyn_working!$I$3:$I$944=$AM119))) / SQRT(COUNTIFS(Ashtyn_working!$H$3:$H$944, $AL119, Ashtyn_working!$I$3:$I$944, $AM119)), "N/A")</f>
        <v>8.7255566275914074</v>
      </c>
      <c r="AY119" s="219">
        <f>AVERAGEIFS(Ashtyn_working!AB$3:AB$944,Ashtyn_working!$H$3:$H$944,$AL119,Ashtyn_working!$I$3:$I$944,$AM119)</f>
        <v>2195.2441176470588</v>
      </c>
      <c r="AZ119" s="219" cm="1">
        <f t="array" ref="AZ119">IFERROR(_xlfn.STDEV.S(_xlfn._xlws.FILTER(Ashtyn_working!AB$3:AB$944, (Ashtyn_working!$H$3:$H$944=$AL119) * (Ashtyn_working!$I$3:$I$944=$AM119))) / SQRT(COUNTIFS(Ashtyn_working!$H$3:$H$944, $AL119, Ashtyn_working!$I$3:$I$944, $AM119)), "N/A")</f>
        <v>5.7649573429020533</v>
      </c>
      <c r="BA119" s="219">
        <f>AVERAGEIFS(Ashtyn_working!AE$3:AE$944,Ashtyn_working!$H$3:$H$944,$AL119,Ashtyn_working!$I$3:$I$944,$AM119)</f>
        <v>742.7538461538461</v>
      </c>
      <c r="BB119" s="219" cm="1">
        <f t="array" ref="BB119">IFERROR(_xlfn.STDEV.S(_xlfn._xlws.FILTER(Ashtyn_working!AE$3:AE$944, (Ashtyn_working!$H$3:$H$944=$AL119) * (Ashtyn_working!$I$3:$I$944=$AM119))) / SQRT(COUNTIFS(Ashtyn_working!$H$3:$H$944, $AL119, Ashtyn_working!$I$3:$I$944, $AM119)), "N/A")</f>
        <v>10.755452441835613</v>
      </c>
      <c r="BC119" s="219">
        <f>AVERAGEIFS(Ashtyn_working!AF$3:AF$944,Ashtyn_working!$H$3:$H$944,$AL119,Ashtyn_working!$I$3:$I$944,$AM119)</f>
        <v>1778.8692307692311</v>
      </c>
      <c r="BD119" s="219" cm="1">
        <f t="array" ref="BD119">IFERROR(_xlfn.STDEV.S(_xlfn._xlws.FILTER(Ashtyn_working!AF$3:AF$944, (Ashtyn_working!$H$3:$H$944=$AL119) * (Ashtyn_working!$I$3:$I$944=$AM119))) / SQRT(COUNTIFS(Ashtyn_working!$H$3:$H$944, $AL119, Ashtyn_working!$I$3:$I$944, $AM119)), "N/A")</f>
        <v>4.3462743732352376</v>
      </c>
    </row>
    <row r="120" spans="5:56" ht="16" x14ac:dyDescent="0.2">
      <c r="E120" s="282">
        <v>42574</v>
      </c>
      <c r="F120" s="177"/>
      <c r="G120" s="176">
        <v>27</v>
      </c>
      <c r="H120" s="176" t="s">
        <v>12457</v>
      </c>
      <c r="I120" s="176" t="s">
        <v>12422</v>
      </c>
      <c r="J120" s="176">
        <v>7.91</v>
      </c>
      <c r="K120" s="176">
        <v>27</v>
      </c>
      <c r="L120" s="176">
        <v>7.87</v>
      </c>
      <c r="M120" s="176">
        <v>37.5</v>
      </c>
      <c r="N120" s="177"/>
      <c r="O120" s="177"/>
      <c r="P120" s="177"/>
      <c r="Q120" s="177"/>
      <c r="R120">
        <f t="shared" si="4"/>
        <v>7.91</v>
      </c>
      <c r="T120">
        <f t="shared" si="5"/>
        <v>27</v>
      </c>
      <c r="V120">
        <f t="shared" si="6"/>
        <v>7.87</v>
      </c>
      <c r="X120">
        <f t="shared" si="7"/>
        <v>37.5</v>
      </c>
      <c r="Z120" s="177"/>
      <c r="AA120" s="177"/>
      <c r="AB120" s="177"/>
      <c r="AC120" s="177"/>
      <c r="AD120" s="177"/>
      <c r="AE120" s="177"/>
      <c r="AF120" s="177"/>
      <c r="AK120" s="176">
        <v>31</v>
      </c>
      <c r="AL120" s="176" t="s">
        <v>12457</v>
      </c>
      <c r="AM120" s="176" t="s">
        <v>16053</v>
      </c>
      <c r="AN120" s="176">
        <v>8.8999999999999995E-4</v>
      </c>
      <c r="AO120" s="219">
        <f>AVERAGEIFS(Ashtyn_working!R$3:R$944,Ashtyn_working!$H$3:$H$944,$AL120,Ashtyn_working!$I$3:$I$944,$AM120)</f>
        <v>7.9834297872340452</v>
      </c>
      <c r="AP120" s="219" cm="1">
        <f t="array" ref="AP120">IFERROR(_xlfn.STDEV.S(_xlfn._xlws.FILTER(Ashtyn_working!R$3:R$944, (Ashtyn_working!$H$3:$H$944=$AL120) * (Ashtyn_working!$I$3:$I$944=$AM120))) / SQRT(COUNTIFS(Ashtyn_working!$H$3:$H$944, $AL120, Ashtyn_working!$I$3:$I$944, $AM120)), "N/A")</f>
        <v>6.7630085040050313E-3</v>
      </c>
      <c r="AQ120" s="219">
        <f>AVERAGEIFS(Ashtyn_working!T$3:T$944,Ashtyn_working!$H$3:$H$944,$AL120,Ashtyn_working!$I$3:$I$944,$AM120)</f>
        <v>31.017021276595745</v>
      </c>
      <c r="AR120" s="219" cm="1">
        <f t="array" ref="AR120">IFERROR(_xlfn.STDEV.S(_xlfn._xlws.FILTER(Ashtyn_working!T$3:T$944, (Ashtyn_working!$H$3:$H$944=$AL120) * (Ashtyn_working!$I$3:$I$944=$AM120))) / SQRT(COUNTIFS(Ashtyn_working!$H$3:$H$944, $AL120, Ashtyn_working!$I$3:$I$944, $AM120)), "N/A")</f>
        <v>3.6135393144360678E-2</v>
      </c>
      <c r="AS120">
        <f>AVERAGEIFS(Ashtyn_working!V$3:V$944,Ashtyn_working!$H$3:$H$944,$AL120,Ashtyn_working!$I$3:$I$944,$AM120)</f>
        <v>7.0969680851063845</v>
      </c>
      <c r="AT120" cm="1">
        <f t="array" ref="AT120">IFERROR(_xlfn.STDEV.S(_xlfn._xlws.FILTER(Ashtyn_working!V$3:V$944, (Ashtyn_working!$H$3:$H$944=$AL120) * (Ashtyn_working!$I$3:$I$944=$AM120))) / SQRT(COUNTIFS(Ashtyn_working!$H$3:$H$944, $AL120, Ashtyn_working!$I$3:$I$944, $AM120)), "N/A")</f>
        <v>6.4631290086332657E-2</v>
      </c>
      <c r="AU120" s="219">
        <f>AVERAGEIFS(Ashtyn_working!X$3:X$944,Ashtyn_working!$H$3:$H$944,$AL120,Ashtyn_working!$I$3:$I$944,$AM120)</f>
        <v>36.541497326203185</v>
      </c>
      <c r="AV120" s="219" cm="1">
        <f t="array" ref="AV120">IFERROR(_xlfn.STDEV.S(_xlfn._xlws.FILTER(Ashtyn_working!X$3:X$944, (Ashtyn_working!$H$3:$H$944=$AL120) * (Ashtyn_working!$I$3:$I$944=$AM120))) / SQRT(COUNTIFS(Ashtyn_working!$H$3:$H$944, $AL120, Ashtyn_working!$I$3:$I$944, $AM120)), "N/A")</f>
        <v>6.7667909047037844E-2</v>
      </c>
      <c r="AW120" s="219">
        <f>AVERAGEIFS(Ashtyn_working!Z$3:Z$944,Ashtyn_working!$H$3:$H$944,$AL120,Ashtyn_working!$I$3:$I$944,$AM120)</f>
        <v>255.20605</v>
      </c>
      <c r="AX120" s="219" cm="1">
        <f t="array" ref="AX120">IFERROR(_xlfn.STDEV.S(_xlfn._xlws.FILTER(Ashtyn_working!Z$3:Z$944, (Ashtyn_working!$H$3:$H$944=$AL120) * (Ashtyn_working!$I$3:$I$944=$AM120))) / SQRT(COUNTIFS(Ashtyn_working!$H$3:$H$944, $AL120, Ashtyn_working!$I$3:$I$944, $AM120)), "N/A")</f>
        <v>8.7255566275914074</v>
      </c>
      <c r="AY120" s="219">
        <f>AVERAGEIFS(Ashtyn_working!AB$3:AB$944,Ashtyn_working!$H$3:$H$944,$AL120,Ashtyn_working!$I$3:$I$944,$AM120)</f>
        <v>2195.2441176470588</v>
      </c>
      <c r="AZ120" s="219" cm="1">
        <f t="array" ref="AZ120">IFERROR(_xlfn.STDEV.S(_xlfn._xlws.FILTER(Ashtyn_working!AB$3:AB$944, (Ashtyn_working!$H$3:$H$944=$AL120) * (Ashtyn_working!$I$3:$I$944=$AM120))) / SQRT(COUNTIFS(Ashtyn_working!$H$3:$H$944, $AL120, Ashtyn_working!$I$3:$I$944, $AM120)), "N/A")</f>
        <v>5.7649573429020533</v>
      </c>
      <c r="BA120" s="219">
        <f>AVERAGEIFS(Ashtyn_working!AE$3:AE$944,Ashtyn_working!$H$3:$H$944,$AL120,Ashtyn_working!$I$3:$I$944,$AM120)</f>
        <v>742.7538461538461</v>
      </c>
      <c r="BB120" s="219" cm="1">
        <f t="array" ref="BB120">IFERROR(_xlfn.STDEV.S(_xlfn._xlws.FILTER(Ashtyn_working!AE$3:AE$944, (Ashtyn_working!$H$3:$H$944=$AL120) * (Ashtyn_working!$I$3:$I$944=$AM120))) / SQRT(COUNTIFS(Ashtyn_working!$H$3:$H$944, $AL120, Ashtyn_working!$I$3:$I$944, $AM120)), "N/A")</f>
        <v>10.755452441835613</v>
      </c>
      <c r="BC120" s="219">
        <f>AVERAGEIFS(Ashtyn_working!AF$3:AF$944,Ashtyn_working!$H$3:$H$944,$AL120,Ashtyn_working!$I$3:$I$944,$AM120)</f>
        <v>1778.8692307692311</v>
      </c>
      <c r="BD120" s="219" cm="1">
        <f t="array" ref="BD120">IFERROR(_xlfn.STDEV.S(_xlfn._xlws.FILTER(Ashtyn_working!AF$3:AF$944, (Ashtyn_working!$H$3:$H$944=$AL120) * (Ashtyn_working!$I$3:$I$944=$AM120))) / SQRT(COUNTIFS(Ashtyn_working!$H$3:$H$944, $AL120, Ashtyn_working!$I$3:$I$944, $AM120)), "N/A")</f>
        <v>4.3462743732352376</v>
      </c>
    </row>
    <row r="121" spans="5:56" ht="16" x14ac:dyDescent="0.2">
      <c r="E121" s="282">
        <v>42574</v>
      </c>
      <c r="F121" s="177"/>
      <c r="G121" s="176">
        <v>27</v>
      </c>
      <c r="H121" s="176" t="s">
        <v>16051</v>
      </c>
      <c r="I121" s="176" t="s">
        <v>16051</v>
      </c>
      <c r="J121" s="176">
        <v>7.6970000000000001</v>
      </c>
      <c r="K121" s="176">
        <v>26.9</v>
      </c>
      <c r="L121" s="176">
        <v>7.26</v>
      </c>
      <c r="M121" s="176">
        <v>37.5</v>
      </c>
      <c r="N121" s="177"/>
      <c r="O121" s="177"/>
      <c r="P121" s="177"/>
      <c r="Q121" s="177"/>
      <c r="R121">
        <f t="shared" si="4"/>
        <v>7.6970000000000001</v>
      </c>
      <c r="T121">
        <f t="shared" si="5"/>
        <v>26.9</v>
      </c>
      <c r="V121">
        <f t="shared" si="6"/>
        <v>7.26</v>
      </c>
      <c r="X121">
        <f t="shared" si="7"/>
        <v>37.5</v>
      </c>
      <c r="Z121" s="177"/>
      <c r="AA121" s="177"/>
      <c r="AB121" s="177"/>
      <c r="AC121" s="177"/>
      <c r="AD121" s="177"/>
      <c r="AE121" s="177"/>
      <c r="AF121" s="177"/>
      <c r="AK121" s="176">
        <v>31</v>
      </c>
      <c r="AL121" s="176" t="s">
        <v>12457</v>
      </c>
      <c r="AM121" s="176" t="s">
        <v>16053</v>
      </c>
      <c r="AN121" s="176">
        <v>7.7999999999999999E-4</v>
      </c>
      <c r="AO121" s="219">
        <f>AVERAGEIFS(Ashtyn_working!R$3:R$944,Ashtyn_working!$H$3:$H$944,$AL121,Ashtyn_working!$I$3:$I$944,$AM121)</f>
        <v>7.9834297872340452</v>
      </c>
      <c r="AP121" s="219" cm="1">
        <f t="array" ref="AP121">IFERROR(_xlfn.STDEV.S(_xlfn._xlws.FILTER(Ashtyn_working!R$3:R$944, (Ashtyn_working!$H$3:$H$944=$AL121) * (Ashtyn_working!$I$3:$I$944=$AM121))) / SQRT(COUNTIFS(Ashtyn_working!$H$3:$H$944, $AL121, Ashtyn_working!$I$3:$I$944, $AM121)), "N/A")</f>
        <v>6.7630085040050313E-3</v>
      </c>
      <c r="AQ121" s="219">
        <f>AVERAGEIFS(Ashtyn_working!T$3:T$944,Ashtyn_working!$H$3:$H$944,$AL121,Ashtyn_working!$I$3:$I$944,$AM121)</f>
        <v>31.017021276595745</v>
      </c>
      <c r="AR121" s="219" cm="1">
        <f t="array" ref="AR121">IFERROR(_xlfn.STDEV.S(_xlfn._xlws.FILTER(Ashtyn_working!T$3:T$944, (Ashtyn_working!$H$3:$H$944=$AL121) * (Ashtyn_working!$I$3:$I$944=$AM121))) / SQRT(COUNTIFS(Ashtyn_working!$H$3:$H$944, $AL121, Ashtyn_working!$I$3:$I$944, $AM121)), "N/A")</f>
        <v>3.6135393144360678E-2</v>
      </c>
      <c r="AS121">
        <f>AVERAGEIFS(Ashtyn_working!V$3:V$944,Ashtyn_working!$H$3:$H$944,$AL121,Ashtyn_working!$I$3:$I$944,$AM121)</f>
        <v>7.0969680851063845</v>
      </c>
      <c r="AT121" cm="1">
        <f t="array" ref="AT121">IFERROR(_xlfn.STDEV.S(_xlfn._xlws.FILTER(Ashtyn_working!V$3:V$944, (Ashtyn_working!$H$3:$H$944=$AL121) * (Ashtyn_working!$I$3:$I$944=$AM121))) / SQRT(COUNTIFS(Ashtyn_working!$H$3:$H$944, $AL121, Ashtyn_working!$I$3:$I$944, $AM121)), "N/A")</f>
        <v>6.4631290086332657E-2</v>
      </c>
      <c r="AU121" s="219">
        <f>AVERAGEIFS(Ashtyn_working!X$3:X$944,Ashtyn_working!$H$3:$H$944,$AL121,Ashtyn_working!$I$3:$I$944,$AM121)</f>
        <v>36.541497326203185</v>
      </c>
      <c r="AV121" s="219" cm="1">
        <f t="array" ref="AV121">IFERROR(_xlfn.STDEV.S(_xlfn._xlws.FILTER(Ashtyn_working!X$3:X$944, (Ashtyn_working!$H$3:$H$944=$AL121) * (Ashtyn_working!$I$3:$I$944=$AM121))) / SQRT(COUNTIFS(Ashtyn_working!$H$3:$H$944, $AL121, Ashtyn_working!$I$3:$I$944, $AM121)), "N/A")</f>
        <v>6.7667909047037844E-2</v>
      </c>
      <c r="AW121" s="219">
        <f>AVERAGEIFS(Ashtyn_working!Z$3:Z$944,Ashtyn_working!$H$3:$H$944,$AL121,Ashtyn_working!$I$3:$I$944,$AM121)</f>
        <v>255.20605</v>
      </c>
      <c r="AX121" s="219" cm="1">
        <f t="array" ref="AX121">IFERROR(_xlfn.STDEV.S(_xlfn._xlws.FILTER(Ashtyn_working!Z$3:Z$944, (Ashtyn_working!$H$3:$H$944=$AL121) * (Ashtyn_working!$I$3:$I$944=$AM121))) / SQRT(COUNTIFS(Ashtyn_working!$H$3:$H$944, $AL121, Ashtyn_working!$I$3:$I$944, $AM121)), "N/A")</f>
        <v>8.7255566275914074</v>
      </c>
      <c r="AY121" s="219">
        <f>AVERAGEIFS(Ashtyn_working!AB$3:AB$944,Ashtyn_working!$H$3:$H$944,$AL121,Ashtyn_working!$I$3:$I$944,$AM121)</f>
        <v>2195.2441176470588</v>
      </c>
      <c r="AZ121" s="219" cm="1">
        <f t="array" ref="AZ121">IFERROR(_xlfn.STDEV.S(_xlfn._xlws.FILTER(Ashtyn_working!AB$3:AB$944, (Ashtyn_working!$H$3:$H$944=$AL121) * (Ashtyn_working!$I$3:$I$944=$AM121))) / SQRT(COUNTIFS(Ashtyn_working!$H$3:$H$944, $AL121, Ashtyn_working!$I$3:$I$944, $AM121)), "N/A")</f>
        <v>5.7649573429020533</v>
      </c>
      <c r="BA121" s="219">
        <f>AVERAGEIFS(Ashtyn_working!AE$3:AE$944,Ashtyn_working!$H$3:$H$944,$AL121,Ashtyn_working!$I$3:$I$944,$AM121)</f>
        <v>742.7538461538461</v>
      </c>
      <c r="BB121" s="219" cm="1">
        <f t="array" ref="BB121">IFERROR(_xlfn.STDEV.S(_xlfn._xlws.FILTER(Ashtyn_working!AE$3:AE$944, (Ashtyn_working!$H$3:$H$944=$AL121) * (Ashtyn_working!$I$3:$I$944=$AM121))) / SQRT(COUNTIFS(Ashtyn_working!$H$3:$H$944, $AL121, Ashtyn_working!$I$3:$I$944, $AM121)), "N/A")</f>
        <v>10.755452441835613</v>
      </c>
      <c r="BC121" s="219">
        <f>AVERAGEIFS(Ashtyn_working!AF$3:AF$944,Ashtyn_working!$H$3:$H$944,$AL121,Ashtyn_working!$I$3:$I$944,$AM121)</f>
        <v>1778.8692307692311</v>
      </c>
      <c r="BD121" s="219" cm="1">
        <f t="array" ref="BD121">IFERROR(_xlfn.STDEV.S(_xlfn._xlws.FILTER(Ashtyn_working!AF$3:AF$944, (Ashtyn_working!$H$3:$H$944=$AL121) * (Ashtyn_working!$I$3:$I$944=$AM121))) / SQRT(COUNTIFS(Ashtyn_working!$H$3:$H$944, $AL121, Ashtyn_working!$I$3:$I$944, $AM121)), "N/A")</f>
        <v>4.3462743732352376</v>
      </c>
    </row>
    <row r="122" spans="5:56" ht="16" x14ac:dyDescent="0.2">
      <c r="E122" s="282">
        <v>42574</v>
      </c>
      <c r="F122" s="177"/>
      <c r="G122" s="176">
        <v>27</v>
      </c>
      <c r="H122" s="176" t="s">
        <v>12457</v>
      </c>
      <c r="I122" s="176" t="s">
        <v>12422</v>
      </c>
      <c r="J122" s="176">
        <v>7.9210000000000003</v>
      </c>
      <c r="K122" s="176">
        <v>27</v>
      </c>
      <c r="L122" s="176">
        <v>7.97</v>
      </c>
      <c r="M122" s="176">
        <v>37.200000000000003</v>
      </c>
      <c r="N122" s="177"/>
      <c r="O122" s="177"/>
      <c r="P122" s="177"/>
      <c r="Q122" s="177"/>
      <c r="R122">
        <f t="shared" si="4"/>
        <v>7.9210000000000003</v>
      </c>
      <c r="T122">
        <f t="shared" si="5"/>
        <v>27</v>
      </c>
      <c r="V122">
        <f t="shared" si="6"/>
        <v>7.97</v>
      </c>
      <c r="X122">
        <f t="shared" si="7"/>
        <v>37.200000000000003</v>
      </c>
      <c r="Z122" s="177"/>
      <c r="AA122" s="177"/>
      <c r="AB122" s="177"/>
      <c r="AC122" s="177"/>
      <c r="AD122" s="177"/>
      <c r="AE122" s="177"/>
      <c r="AF122" s="177"/>
      <c r="AK122" s="176">
        <v>31</v>
      </c>
      <c r="AL122" s="176" t="s">
        <v>12457</v>
      </c>
      <c r="AM122" s="176" t="s">
        <v>16053</v>
      </c>
      <c r="AN122" s="176">
        <v>1.34E-3</v>
      </c>
      <c r="AO122" s="219">
        <f>AVERAGEIFS(Ashtyn_working!R$3:R$944,Ashtyn_working!$H$3:$H$944,$AL122,Ashtyn_working!$I$3:$I$944,$AM122)</f>
        <v>7.9834297872340452</v>
      </c>
      <c r="AP122" s="219" cm="1">
        <f t="array" ref="AP122">IFERROR(_xlfn.STDEV.S(_xlfn._xlws.FILTER(Ashtyn_working!R$3:R$944, (Ashtyn_working!$H$3:$H$944=$AL122) * (Ashtyn_working!$I$3:$I$944=$AM122))) / SQRT(COUNTIFS(Ashtyn_working!$H$3:$H$944, $AL122, Ashtyn_working!$I$3:$I$944, $AM122)), "N/A")</f>
        <v>6.7630085040050313E-3</v>
      </c>
      <c r="AQ122" s="219">
        <f>AVERAGEIFS(Ashtyn_working!T$3:T$944,Ashtyn_working!$H$3:$H$944,$AL122,Ashtyn_working!$I$3:$I$944,$AM122)</f>
        <v>31.017021276595745</v>
      </c>
      <c r="AR122" s="219" cm="1">
        <f t="array" ref="AR122">IFERROR(_xlfn.STDEV.S(_xlfn._xlws.FILTER(Ashtyn_working!T$3:T$944, (Ashtyn_working!$H$3:$H$944=$AL122) * (Ashtyn_working!$I$3:$I$944=$AM122))) / SQRT(COUNTIFS(Ashtyn_working!$H$3:$H$944, $AL122, Ashtyn_working!$I$3:$I$944, $AM122)), "N/A")</f>
        <v>3.6135393144360678E-2</v>
      </c>
      <c r="AS122">
        <f>AVERAGEIFS(Ashtyn_working!V$3:V$944,Ashtyn_working!$H$3:$H$944,$AL122,Ashtyn_working!$I$3:$I$944,$AM122)</f>
        <v>7.0969680851063845</v>
      </c>
      <c r="AT122" cm="1">
        <f t="array" ref="AT122">IFERROR(_xlfn.STDEV.S(_xlfn._xlws.FILTER(Ashtyn_working!V$3:V$944, (Ashtyn_working!$H$3:$H$944=$AL122) * (Ashtyn_working!$I$3:$I$944=$AM122))) / SQRT(COUNTIFS(Ashtyn_working!$H$3:$H$944, $AL122, Ashtyn_working!$I$3:$I$944, $AM122)), "N/A")</f>
        <v>6.4631290086332657E-2</v>
      </c>
      <c r="AU122" s="219">
        <f>AVERAGEIFS(Ashtyn_working!X$3:X$944,Ashtyn_working!$H$3:$H$944,$AL122,Ashtyn_working!$I$3:$I$944,$AM122)</f>
        <v>36.541497326203185</v>
      </c>
      <c r="AV122" s="219" cm="1">
        <f t="array" ref="AV122">IFERROR(_xlfn.STDEV.S(_xlfn._xlws.FILTER(Ashtyn_working!X$3:X$944, (Ashtyn_working!$H$3:$H$944=$AL122) * (Ashtyn_working!$I$3:$I$944=$AM122))) / SQRT(COUNTIFS(Ashtyn_working!$H$3:$H$944, $AL122, Ashtyn_working!$I$3:$I$944, $AM122)), "N/A")</f>
        <v>6.7667909047037844E-2</v>
      </c>
      <c r="AW122" s="219">
        <f>AVERAGEIFS(Ashtyn_working!Z$3:Z$944,Ashtyn_working!$H$3:$H$944,$AL122,Ashtyn_working!$I$3:$I$944,$AM122)</f>
        <v>255.20605</v>
      </c>
      <c r="AX122" s="219" cm="1">
        <f t="array" ref="AX122">IFERROR(_xlfn.STDEV.S(_xlfn._xlws.FILTER(Ashtyn_working!Z$3:Z$944, (Ashtyn_working!$H$3:$H$944=$AL122) * (Ashtyn_working!$I$3:$I$944=$AM122))) / SQRT(COUNTIFS(Ashtyn_working!$H$3:$H$944, $AL122, Ashtyn_working!$I$3:$I$944, $AM122)), "N/A")</f>
        <v>8.7255566275914074</v>
      </c>
      <c r="AY122" s="219">
        <f>AVERAGEIFS(Ashtyn_working!AB$3:AB$944,Ashtyn_working!$H$3:$H$944,$AL122,Ashtyn_working!$I$3:$I$944,$AM122)</f>
        <v>2195.2441176470588</v>
      </c>
      <c r="AZ122" s="219" cm="1">
        <f t="array" ref="AZ122">IFERROR(_xlfn.STDEV.S(_xlfn._xlws.FILTER(Ashtyn_working!AB$3:AB$944, (Ashtyn_working!$H$3:$H$944=$AL122) * (Ashtyn_working!$I$3:$I$944=$AM122))) / SQRT(COUNTIFS(Ashtyn_working!$H$3:$H$944, $AL122, Ashtyn_working!$I$3:$I$944, $AM122)), "N/A")</f>
        <v>5.7649573429020533</v>
      </c>
      <c r="BA122" s="219">
        <f>AVERAGEIFS(Ashtyn_working!AE$3:AE$944,Ashtyn_working!$H$3:$H$944,$AL122,Ashtyn_working!$I$3:$I$944,$AM122)</f>
        <v>742.7538461538461</v>
      </c>
      <c r="BB122" s="219" cm="1">
        <f t="array" ref="BB122">IFERROR(_xlfn.STDEV.S(_xlfn._xlws.FILTER(Ashtyn_working!AE$3:AE$944, (Ashtyn_working!$H$3:$H$944=$AL122) * (Ashtyn_working!$I$3:$I$944=$AM122))) / SQRT(COUNTIFS(Ashtyn_working!$H$3:$H$944, $AL122, Ashtyn_working!$I$3:$I$944, $AM122)), "N/A")</f>
        <v>10.755452441835613</v>
      </c>
      <c r="BC122" s="219">
        <f>AVERAGEIFS(Ashtyn_working!AF$3:AF$944,Ashtyn_working!$H$3:$H$944,$AL122,Ashtyn_working!$I$3:$I$944,$AM122)</f>
        <v>1778.8692307692311</v>
      </c>
      <c r="BD122" s="219" cm="1">
        <f t="array" ref="BD122">IFERROR(_xlfn.STDEV.S(_xlfn._xlws.FILTER(Ashtyn_working!AF$3:AF$944, (Ashtyn_working!$H$3:$H$944=$AL122) * (Ashtyn_working!$I$3:$I$944=$AM122))) / SQRT(COUNTIFS(Ashtyn_working!$H$3:$H$944, $AL122, Ashtyn_working!$I$3:$I$944, $AM122)), "N/A")</f>
        <v>4.3462743732352376</v>
      </c>
    </row>
    <row r="123" spans="5:56" ht="16" x14ac:dyDescent="0.2">
      <c r="E123" s="282">
        <v>42575</v>
      </c>
      <c r="F123" s="177"/>
      <c r="G123" s="176">
        <v>31</v>
      </c>
      <c r="H123" s="176" t="s">
        <v>12457</v>
      </c>
      <c r="I123" s="176" t="s">
        <v>16050</v>
      </c>
      <c r="J123" s="177"/>
      <c r="K123" s="177"/>
      <c r="L123" s="177"/>
      <c r="M123" s="177"/>
      <c r="N123" s="176">
        <v>7.9530000000000003</v>
      </c>
      <c r="O123" s="176">
        <v>30.8</v>
      </c>
      <c r="P123" s="176">
        <v>8.93</v>
      </c>
      <c r="Q123" s="176">
        <v>36.9</v>
      </c>
      <c r="R123">
        <f t="shared" si="4"/>
        <v>7.9530000000000003</v>
      </c>
      <c r="T123">
        <f t="shared" si="5"/>
        <v>30.8</v>
      </c>
      <c r="V123">
        <f t="shared" si="6"/>
        <v>8.93</v>
      </c>
      <c r="X123">
        <f t="shared" si="7"/>
        <v>36.9</v>
      </c>
      <c r="Z123" s="177"/>
      <c r="AA123" s="177"/>
      <c r="AB123" s="177"/>
      <c r="AC123" s="177"/>
      <c r="AD123" s="177"/>
      <c r="AE123" s="177"/>
      <c r="AF123" s="177"/>
      <c r="AK123" s="176">
        <v>31</v>
      </c>
      <c r="AL123" s="176" t="s">
        <v>12457</v>
      </c>
      <c r="AM123" s="176" t="s">
        <v>16053</v>
      </c>
      <c r="AN123" s="176">
        <v>1.0499999999999999E-3</v>
      </c>
      <c r="AO123" s="219">
        <f>AVERAGEIFS(Ashtyn_working!R$3:R$944,Ashtyn_working!$H$3:$H$944,$AL123,Ashtyn_working!$I$3:$I$944,$AM123)</f>
        <v>7.9834297872340452</v>
      </c>
      <c r="AP123" s="219" cm="1">
        <f t="array" ref="AP123">IFERROR(_xlfn.STDEV.S(_xlfn._xlws.FILTER(Ashtyn_working!R$3:R$944, (Ashtyn_working!$H$3:$H$944=$AL123) * (Ashtyn_working!$I$3:$I$944=$AM123))) / SQRT(COUNTIFS(Ashtyn_working!$H$3:$H$944, $AL123, Ashtyn_working!$I$3:$I$944, $AM123)), "N/A")</f>
        <v>6.7630085040050313E-3</v>
      </c>
      <c r="AQ123" s="219">
        <f>AVERAGEIFS(Ashtyn_working!T$3:T$944,Ashtyn_working!$H$3:$H$944,$AL123,Ashtyn_working!$I$3:$I$944,$AM123)</f>
        <v>31.017021276595745</v>
      </c>
      <c r="AR123" s="219" cm="1">
        <f t="array" ref="AR123">IFERROR(_xlfn.STDEV.S(_xlfn._xlws.FILTER(Ashtyn_working!T$3:T$944, (Ashtyn_working!$H$3:$H$944=$AL123) * (Ashtyn_working!$I$3:$I$944=$AM123))) / SQRT(COUNTIFS(Ashtyn_working!$H$3:$H$944, $AL123, Ashtyn_working!$I$3:$I$944, $AM123)), "N/A")</f>
        <v>3.6135393144360678E-2</v>
      </c>
      <c r="AS123">
        <f>AVERAGEIFS(Ashtyn_working!V$3:V$944,Ashtyn_working!$H$3:$H$944,$AL123,Ashtyn_working!$I$3:$I$944,$AM123)</f>
        <v>7.0969680851063845</v>
      </c>
      <c r="AT123" cm="1">
        <f t="array" ref="AT123">IFERROR(_xlfn.STDEV.S(_xlfn._xlws.FILTER(Ashtyn_working!V$3:V$944, (Ashtyn_working!$H$3:$H$944=$AL123) * (Ashtyn_working!$I$3:$I$944=$AM123))) / SQRT(COUNTIFS(Ashtyn_working!$H$3:$H$944, $AL123, Ashtyn_working!$I$3:$I$944, $AM123)), "N/A")</f>
        <v>6.4631290086332657E-2</v>
      </c>
      <c r="AU123" s="219">
        <f>AVERAGEIFS(Ashtyn_working!X$3:X$944,Ashtyn_working!$H$3:$H$944,$AL123,Ashtyn_working!$I$3:$I$944,$AM123)</f>
        <v>36.541497326203185</v>
      </c>
      <c r="AV123" s="219" cm="1">
        <f t="array" ref="AV123">IFERROR(_xlfn.STDEV.S(_xlfn._xlws.FILTER(Ashtyn_working!X$3:X$944, (Ashtyn_working!$H$3:$H$944=$AL123) * (Ashtyn_working!$I$3:$I$944=$AM123))) / SQRT(COUNTIFS(Ashtyn_working!$H$3:$H$944, $AL123, Ashtyn_working!$I$3:$I$944, $AM123)), "N/A")</f>
        <v>6.7667909047037844E-2</v>
      </c>
      <c r="AW123" s="219">
        <f>AVERAGEIFS(Ashtyn_working!Z$3:Z$944,Ashtyn_working!$H$3:$H$944,$AL123,Ashtyn_working!$I$3:$I$944,$AM123)</f>
        <v>255.20605</v>
      </c>
      <c r="AX123" s="219" cm="1">
        <f t="array" ref="AX123">IFERROR(_xlfn.STDEV.S(_xlfn._xlws.FILTER(Ashtyn_working!Z$3:Z$944, (Ashtyn_working!$H$3:$H$944=$AL123) * (Ashtyn_working!$I$3:$I$944=$AM123))) / SQRT(COUNTIFS(Ashtyn_working!$H$3:$H$944, $AL123, Ashtyn_working!$I$3:$I$944, $AM123)), "N/A")</f>
        <v>8.7255566275914074</v>
      </c>
      <c r="AY123" s="219">
        <f>AVERAGEIFS(Ashtyn_working!AB$3:AB$944,Ashtyn_working!$H$3:$H$944,$AL123,Ashtyn_working!$I$3:$I$944,$AM123)</f>
        <v>2195.2441176470588</v>
      </c>
      <c r="AZ123" s="219" cm="1">
        <f t="array" ref="AZ123">IFERROR(_xlfn.STDEV.S(_xlfn._xlws.FILTER(Ashtyn_working!AB$3:AB$944, (Ashtyn_working!$H$3:$H$944=$AL123) * (Ashtyn_working!$I$3:$I$944=$AM123))) / SQRT(COUNTIFS(Ashtyn_working!$H$3:$H$944, $AL123, Ashtyn_working!$I$3:$I$944, $AM123)), "N/A")</f>
        <v>5.7649573429020533</v>
      </c>
      <c r="BA123" s="219">
        <f>AVERAGEIFS(Ashtyn_working!AE$3:AE$944,Ashtyn_working!$H$3:$H$944,$AL123,Ashtyn_working!$I$3:$I$944,$AM123)</f>
        <v>742.7538461538461</v>
      </c>
      <c r="BB123" s="219" cm="1">
        <f t="array" ref="BB123">IFERROR(_xlfn.STDEV.S(_xlfn._xlws.FILTER(Ashtyn_working!AE$3:AE$944, (Ashtyn_working!$H$3:$H$944=$AL123) * (Ashtyn_working!$I$3:$I$944=$AM123))) / SQRT(COUNTIFS(Ashtyn_working!$H$3:$H$944, $AL123, Ashtyn_working!$I$3:$I$944, $AM123)), "N/A")</f>
        <v>10.755452441835613</v>
      </c>
      <c r="BC123" s="219">
        <f>AVERAGEIFS(Ashtyn_working!AF$3:AF$944,Ashtyn_working!$H$3:$H$944,$AL123,Ashtyn_working!$I$3:$I$944,$AM123)</f>
        <v>1778.8692307692311</v>
      </c>
      <c r="BD123" s="219" cm="1">
        <f t="array" ref="BD123">IFERROR(_xlfn.STDEV.S(_xlfn._xlws.FILTER(Ashtyn_working!AF$3:AF$944, (Ashtyn_working!$H$3:$H$944=$AL123) * (Ashtyn_working!$I$3:$I$944=$AM123))) / SQRT(COUNTIFS(Ashtyn_working!$H$3:$H$944, $AL123, Ashtyn_working!$I$3:$I$944, $AM123)), "N/A")</f>
        <v>4.3462743732352376</v>
      </c>
    </row>
    <row r="124" spans="5:56" ht="16" x14ac:dyDescent="0.2">
      <c r="E124" s="282">
        <v>42575</v>
      </c>
      <c r="F124" s="177"/>
      <c r="G124" s="176">
        <v>31</v>
      </c>
      <c r="H124" s="176" t="s">
        <v>16051</v>
      </c>
      <c r="I124" s="176" t="s">
        <v>12804</v>
      </c>
      <c r="J124" s="177"/>
      <c r="K124" s="177"/>
      <c r="L124" s="177"/>
      <c r="M124" s="177"/>
      <c r="N124" s="176">
        <v>7.9950000000000001</v>
      </c>
      <c r="O124" s="176">
        <v>32.200000000000003</v>
      </c>
      <c r="P124" s="176">
        <v>8.51</v>
      </c>
      <c r="Q124" s="176">
        <v>35.5</v>
      </c>
      <c r="R124">
        <f t="shared" si="4"/>
        <v>7.9950000000000001</v>
      </c>
      <c r="T124">
        <f t="shared" si="5"/>
        <v>32.200000000000003</v>
      </c>
      <c r="V124">
        <f t="shared" si="6"/>
        <v>8.51</v>
      </c>
      <c r="X124">
        <f t="shared" si="7"/>
        <v>35.5</v>
      </c>
      <c r="Z124" s="177"/>
      <c r="AA124" s="177"/>
      <c r="AB124" s="177"/>
      <c r="AC124" s="177"/>
      <c r="AD124" s="177"/>
      <c r="AE124" s="177"/>
      <c r="AF124" s="177"/>
      <c r="AK124" s="176">
        <v>31</v>
      </c>
      <c r="AL124" s="176" t="s">
        <v>12457</v>
      </c>
      <c r="AM124" s="176" t="s">
        <v>16053</v>
      </c>
      <c r="AN124" s="176">
        <v>1.17E-3</v>
      </c>
      <c r="AO124" s="219">
        <f>AVERAGEIFS(Ashtyn_working!R$3:R$944,Ashtyn_working!$H$3:$H$944,$AL124,Ashtyn_working!$I$3:$I$944,$AM124)</f>
        <v>7.9834297872340452</v>
      </c>
      <c r="AP124" s="219" cm="1">
        <f t="array" ref="AP124">IFERROR(_xlfn.STDEV.S(_xlfn._xlws.FILTER(Ashtyn_working!R$3:R$944, (Ashtyn_working!$H$3:$H$944=$AL124) * (Ashtyn_working!$I$3:$I$944=$AM124))) / SQRT(COUNTIFS(Ashtyn_working!$H$3:$H$944, $AL124, Ashtyn_working!$I$3:$I$944, $AM124)), "N/A")</f>
        <v>6.7630085040050313E-3</v>
      </c>
      <c r="AQ124" s="219">
        <f>AVERAGEIFS(Ashtyn_working!T$3:T$944,Ashtyn_working!$H$3:$H$944,$AL124,Ashtyn_working!$I$3:$I$944,$AM124)</f>
        <v>31.017021276595745</v>
      </c>
      <c r="AR124" s="219" cm="1">
        <f t="array" ref="AR124">IFERROR(_xlfn.STDEV.S(_xlfn._xlws.FILTER(Ashtyn_working!T$3:T$944, (Ashtyn_working!$H$3:$H$944=$AL124) * (Ashtyn_working!$I$3:$I$944=$AM124))) / SQRT(COUNTIFS(Ashtyn_working!$H$3:$H$944, $AL124, Ashtyn_working!$I$3:$I$944, $AM124)), "N/A")</f>
        <v>3.6135393144360678E-2</v>
      </c>
      <c r="AS124">
        <f>AVERAGEIFS(Ashtyn_working!V$3:V$944,Ashtyn_working!$H$3:$H$944,$AL124,Ashtyn_working!$I$3:$I$944,$AM124)</f>
        <v>7.0969680851063845</v>
      </c>
      <c r="AT124" cm="1">
        <f t="array" ref="AT124">IFERROR(_xlfn.STDEV.S(_xlfn._xlws.FILTER(Ashtyn_working!V$3:V$944, (Ashtyn_working!$H$3:$H$944=$AL124) * (Ashtyn_working!$I$3:$I$944=$AM124))) / SQRT(COUNTIFS(Ashtyn_working!$H$3:$H$944, $AL124, Ashtyn_working!$I$3:$I$944, $AM124)), "N/A")</f>
        <v>6.4631290086332657E-2</v>
      </c>
      <c r="AU124" s="219">
        <f>AVERAGEIFS(Ashtyn_working!X$3:X$944,Ashtyn_working!$H$3:$H$944,$AL124,Ashtyn_working!$I$3:$I$944,$AM124)</f>
        <v>36.541497326203185</v>
      </c>
      <c r="AV124" s="219" cm="1">
        <f t="array" ref="AV124">IFERROR(_xlfn.STDEV.S(_xlfn._xlws.FILTER(Ashtyn_working!X$3:X$944, (Ashtyn_working!$H$3:$H$944=$AL124) * (Ashtyn_working!$I$3:$I$944=$AM124))) / SQRT(COUNTIFS(Ashtyn_working!$H$3:$H$944, $AL124, Ashtyn_working!$I$3:$I$944, $AM124)), "N/A")</f>
        <v>6.7667909047037844E-2</v>
      </c>
      <c r="AW124" s="219">
        <f>AVERAGEIFS(Ashtyn_working!Z$3:Z$944,Ashtyn_working!$H$3:$H$944,$AL124,Ashtyn_working!$I$3:$I$944,$AM124)</f>
        <v>255.20605</v>
      </c>
      <c r="AX124" s="219" cm="1">
        <f t="array" ref="AX124">IFERROR(_xlfn.STDEV.S(_xlfn._xlws.FILTER(Ashtyn_working!Z$3:Z$944, (Ashtyn_working!$H$3:$H$944=$AL124) * (Ashtyn_working!$I$3:$I$944=$AM124))) / SQRT(COUNTIFS(Ashtyn_working!$H$3:$H$944, $AL124, Ashtyn_working!$I$3:$I$944, $AM124)), "N/A")</f>
        <v>8.7255566275914074</v>
      </c>
      <c r="AY124" s="219">
        <f>AVERAGEIFS(Ashtyn_working!AB$3:AB$944,Ashtyn_working!$H$3:$H$944,$AL124,Ashtyn_working!$I$3:$I$944,$AM124)</f>
        <v>2195.2441176470588</v>
      </c>
      <c r="AZ124" s="219" cm="1">
        <f t="array" ref="AZ124">IFERROR(_xlfn.STDEV.S(_xlfn._xlws.FILTER(Ashtyn_working!AB$3:AB$944, (Ashtyn_working!$H$3:$H$944=$AL124) * (Ashtyn_working!$I$3:$I$944=$AM124))) / SQRT(COUNTIFS(Ashtyn_working!$H$3:$H$944, $AL124, Ashtyn_working!$I$3:$I$944, $AM124)), "N/A")</f>
        <v>5.7649573429020533</v>
      </c>
      <c r="BA124" s="219">
        <f>AVERAGEIFS(Ashtyn_working!AE$3:AE$944,Ashtyn_working!$H$3:$H$944,$AL124,Ashtyn_working!$I$3:$I$944,$AM124)</f>
        <v>742.7538461538461</v>
      </c>
      <c r="BB124" s="219" cm="1">
        <f t="array" ref="BB124">IFERROR(_xlfn.STDEV.S(_xlfn._xlws.FILTER(Ashtyn_working!AE$3:AE$944, (Ashtyn_working!$H$3:$H$944=$AL124) * (Ashtyn_working!$I$3:$I$944=$AM124))) / SQRT(COUNTIFS(Ashtyn_working!$H$3:$H$944, $AL124, Ashtyn_working!$I$3:$I$944, $AM124)), "N/A")</f>
        <v>10.755452441835613</v>
      </c>
      <c r="BC124" s="219">
        <f>AVERAGEIFS(Ashtyn_working!AF$3:AF$944,Ashtyn_working!$H$3:$H$944,$AL124,Ashtyn_working!$I$3:$I$944,$AM124)</f>
        <v>1778.8692307692311</v>
      </c>
      <c r="BD124" s="219" cm="1">
        <f t="array" ref="BD124">IFERROR(_xlfn.STDEV.S(_xlfn._xlws.FILTER(Ashtyn_working!AF$3:AF$944, (Ashtyn_working!$H$3:$H$944=$AL124) * (Ashtyn_working!$I$3:$I$944=$AM124))) / SQRT(COUNTIFS(Ashtyn_working!$H$3:$H$944, $AL124, Ashtyn_working!$I$3:$I$944, $AM124)), "N/A")</f>
        <v>4.3462743732352376</v>
      </c>
    </row>
    <row r="125" spans="5:56" ht="16" x14ac:dyDescent="0.2">
      <c r="E125" s="282">
        <v>42575</v>
      </c>
      <c r="F125" s="177"/>
      <c r="G125" s="176">
        <v>31</v>
      </c>
      <c r="H125" s="176" t="s">
        <v>12457</v>
      </c>
      <c r="I125" s="176" t="s">
        <v>16050</v>
      </c>
      <c r="J125" s="177"/>
      <c r="K125" s="177"/>
      <c r="L125" s="177"/>
      <c r="M125" s="177"/>
      <c r="N125" s="176">
        <v>8.0559999999999992</v>
      </c>
      <c r="O125" s="176">
        <v>31.7</v>
      </c>
      <c r="P125" s="176">
        <v>9.73</v>
      </c>
      <c r="Q125" s="176">
        <v>36.4</v>
      </c>
      <c r="R125">
        <f t="shared" si="4"/>
        <v>8.0559999999999992</v>
      </c>
      <c r="T125">
        <f t="shared" si="5"/>
        <v>31.7</v>
      </c>
      <c r="V125">
        <f t="shared" si="6"/>
        <v>9.73</v>
      </c>
      <c r="X125">
        <f t="shared" si="7"/>
        <v>36.4</v>
      </c>
      <c r="Z125" s="177"/>
      <c r="AA125" s="177"/>
      <c r="AB125" s="177"/>
      <c r="AC125" s="177"/>
      <c r="AD125" s="177"/>
      <c r="AE125" s="177"/>
      <c r="AF125" s="177"/>
      <c r="AK125" s="176">
        <v>27</v>
      </c>
      <c r="AL125" s="176" t="s">
        <v>16051</v>
      </c>
      <c r="AM125" s="176" t="s">
        <v>16051</v>
      </c>
      <c r="AN125" s="176">
        <v>1.33E-3</v>
      </c>
      <c r="AO125" s="219">
        <f>AVERAGEIFS(Ashtyn_working!R$3:R$944,Ashtyn_working!$H$3:$H$944,$AL125,Ashtyn_working!$I$3:$I$944,$AM125)</f>
        <v>7.6946437768240372</v>
      </c>
      <c r="AP125" s="219" cm="1">
        <f t="array" ref="AP125">IFERROR(_xlfn.STDEV.S(_xlfn._xlws.FILTER(Ashtyn_working!R$3:R$944, (Ashtyn_working!$H$3:$H$944=$AL125) * (Ashtyn_working!$I$3:$I$944=$AM125))) / SQRT(COUNTIFS(Ashtyn_working!$H$3:$H$944, $AL125, Ashtyn_working!$I$3:$I$944, $AM125)), "N/A")</f>
        <v>6.8544421448967783E-3</v>
      </c>
      <c r="AQ125" s="219">
        <f>AVERAGEIFS(Ashtyn_working!T$3:T$944,Ashtyn_working!$H$3:$H$944,$AL125,Ashtyn_working!$I$3:$I$944,$AM125)</f>
        <v>27.050643776824053</v>
      </c>
      <c r="AR125" s="219" cm="1">
        <f t="array" ref="AR125">IFERROR(_xlfn.STDEV.S(_xlfn._xlws.FILTER(Ashtyn_working!T$3:T$944, (Ashtyn_working!$H$3:$H$944=$AL125) * (Ashtyn_working!$I$3:$I$944=$AM125))) / SQRT(COUNTIFS(Ashtyn_working!$H$3:$H$944, $AL125, Ashtyn_working!$I$3:$I$944, $AM125)), "N/A")</f>
        <v>1.9226574206491071E-2</v>
      </c>
      <c r="AS125">
        <f>AVERAGEIFS(Ashtyn_working!V$3:V$944,Ashtyn_working!$H$3:$H$944,$AL125,Ashtyn_working!$I$3:$I$944,$AM125)</f>
        <v>7.2364035087719323</v>
      </c>
      <c r="AT125" cm="1">
        <f t="array" ref="AT125">IFERROR(_xlfn.STDEV.S(_xlfn._xlws.FILTER(Ashtyn_working!V$3:V$944, (Ashtyn_working!$H$3:$H$944=$AL125) * (Ashtyn_working!$I$3:$I$944=$AM125))) / SQRT(COUNTIFS(Ashtyn_working!$H$3:$H$944, $AL125, Ashtyn_working!$I$3:$I$944, $AM125)), "N/A")</f>
        <v>4.1385381752378922E-2</v>
      </c>
      <c r="AU125" s="219">
        <f>AVERAGEIFS(Ashtyn_working!X$3:X$944,Ashtyn_working!$H$3:$H$944,$AL125,Ashtyn_working!$I$3:$I$944,$AM125)</f>
        <v>36.429184549356258</v>
      </c>
      <c r="AV125" s="219" cm="1">
        <f t="array" ref="AV125">IFERROR(_xlfn.STDEV.S(_xlfn._xlws.FILTER(Ashtyn_working!X$3:X$944, (Ashtyn_working!$H$3:$H$944=$AL125) * (Ashtyn_working!$I$3:$I$944=$AM125))) / SQRT(COUNTIFS(Ashtyn_working!$H$3:$H$944, $AL125, Ashtyn_working!$I$3:$I$944, $AM125)), "N/A")</f>
        <v>6.1380802780550081E-2</v>
      </c>
      <c r="AW125" s="219">
        <f>AVERAGEIFS(Ashtyn_working!Z$3:Z$944,Ashtyn_working!$H$3:$H$944,$AL125,Ashtyn_working!$I$3:$I$944,$AM125)</f>
        <v>265.22544117647061</v>
      </c>
      <c r="AX125" s="219" cm="1">
        <f t="array" ref="AX125">IFERROR(_xlfn.STDEV.S(_xlfn._xlws.FILTER(Ashtyn_working!Z$3:Z$944, (Ashtyn_working!$H$3:$H$944=$AL125) * (Ashtyn_working!$I$3:$I$944=$AM125))) / SQRT(COUNTIFS(Ashtyn_working!$H$3:$H$944, $AL125, Ashtyn_working!$I$3:$I$944, $AM125)), "N/A")</f>
        <v>7.3067512489703565</v>
      </c>
      <c r="AY125" s="219">
        <f>AVERAGEIFS(Ashtyn_working!AB$3:AB$944,Ashtyn_working!$H$3:$H$944,$AL125,Ashtyn_working!$I$3:$I$944,$AM125)</f>
        <v>2179.3447058823531</v>
      </c>
      <c r="AZ125" s="219" cm="1">
        <f t="array" ref="AZ125">IFERROR(_xlfn.STDEV.S(_xlfn._xlws.FILTER(Ashtyn_working!AB$3:AB$944, (Ashtyn_working!$H$3:$H$944=$AL125) * (Ashtyn_working!$I$3:$I$944=$AM125))) / SQRT(COUNTIFS(Ashtyn_working!$H$3:$H$944, $AL125, Ashtyn_working!$I$3:$I$944, $AM125)), "N/A")</f>
        <v>4.5238020541452046</v>
      </c>
      <c r="BA125" s="219">
        <f>AVERAGEIFS(Ashtyn_working!AE$3:AE$944,Ashtyn_working!$H$3:$H$944,$AL125,Ashtyn_working!$I$3:$I$944,$AM125)</f>
        <v>1225.2142857142858</v>
      </c>
      <c r="BB125" s="219" cm="1">
        <f t="array" ref="BB125">IFERROR(_xlfn.STDEV.S(_xlfn._xlws.FILTER(Ashtyn_working!AE$3:AE$944, (Ashtyn_working!$H$3:$H$944=$AL125) * (Ashtyn_working!$I$3:$I$944=$AM125))) / SQRT(COUNTIFS(Ashtyn_working!$H$3:$H$944, $AL125, Ashtyn_working!$I$3:$I$944, $AM125)), "N/A")</f>
        <v>24.080835565091885</v>
      </c>
      <c r="BC125" s="219">
        <f>AVERAGEIFS(Ashtyn_working!AF$3:AF$944,Ashtyn_working!$H$3:$H$944,$AL125,Ashtyn_working!$I$3:$I$944,$AM125)</f>
        <v>1909.7642857142855</v>
      </c>
      <c r="BD125" s="219" cm="1">
        <f t="array" ref="BD125">IFERROR(_xlfn.STDEV.S(_xlfn._xlws.FILTER(Ashtyn_working!AF$3:AF$944, (Ashtyn_working!$H$3:$H$944=$AL125) * (Ashtyn_working!$I$3:$I$944=$AM125))) / SQRT(COUNTIFS(Ashtyn_working!$H$3:$H$944, $AL125, Ashtyn_working!$I$3:$I$944, $AM125)), "N/A")</f>
        <v>5.6282658145166486</v>
      </c>
    </row>
    <row r="126" spans="5:56" ht="16" x14ac:dyDescent="0.2">
      <c r="E126" s="282">
        <v>42575</v>
      </c>
      <c r="F126" s="177"/>
      <c r="G126" s="176">
        <v>31</v>
      </c>
      <c r="H126" s="176" t="s">
        <v>12457</v>
      </c>
      <c r="I126" s="176" t="s">
        <v>16050</v>
      </c>
      <c r="J126" s="177"/>
      <c r="K126" s="177"/>
      <c r="L126" s="177"/>
      <c r="M126" s="177"/>
      <c r="N126" s="176">
        <v>8.0079999999999991</v>
      </c>
      <c r="O126" s="176">
        <v>31.4</v>
      </c>
      <c r="P126" s="176">
        <v>9.16</v>
      </c>
      <c r="Q126" s="176">
        <v>36.799999999999997</v>
      </c>
      <c r="R126">
        <f t="shared" si="4"/>
        <v>8.0079999999999991</v>
      </c>
      <c r="T126">
        <f t="shared" si="5"/>
        <v>31.4</v>
      </c>
      <c r="V126">
        <f t="shared" si="6"/>
        <v>9.16</v>
      </c>
      <c r="X126">
        <f t="shared" si="7"/>
        <v>36.799999999999997</v>
      </c>
      <c r="Z126" s="177"/>
      <c r="AA126" s="177"/>
      <c r="AB126" s="177"/>
      <c r="AC126" s="177"/>
      <c r="AD126" s="177"/>
      <c r="AE126" s="177"/>
      <c r="AF126" s="177"/>
      <c r="AK126" s="176">
        <v>27</v>
      </c>
      <c r="AL126" s="176" t="s">
        <v>16051</v>
      </c>
      <c r="AM126" s="176" t="s">
        <v>16051</v>
      </c>
      <c r="AN126" s="176">
        <v>1.8799999999999999E-3</v>
      </c>
      <c r="AO126" s="219">
        <f>AVERAGEIFS(Ashtyn_working!R$3:R$944,Ashtyn_working!$H$3:$H$944,$AL126,Ashtyn_working!$I$3:$I$944,$AM126)</f>
        <v>7.6946437768240372</v>
      </c>
      <c r="AP126" s="219" cm="1">
        <f t="array" ref="AP126">IFERROR(_xlfn.STDEV.S(_xlfn._xlws.FILTER(Ashtyn_working!R$3:R$944, (Ashtyn_working!$H$3:$H$944=$AL126) * (Ashtyn_working!$I$3:$I$944=$AM126))) / SQRT(COUNTIFS(Ashtyn_working!$H$3:$H$944, $AL126, Ashtyn_working!$I$3:$I$944, $AM126)), "N/A")</f>
        <v>6.8544421448967783E-3</v>
      </c>
      <c r="AQ126" s="219">
        <f>AVERAGEIFS(Ashtyn_working!T$3:T$944,Ashtyn_working!$H$3:$H$944,$AL126,Ashtyn_working!$I$3:$I$944,$AM126)</f>
        <v>27.050643776824053</v>
      </c>
      <c r="AR126" s="219" cm="1">
        <f t="array" ref="AR126">IFERROR(_xlfn.STDEV.S(_xlfn._xlws.FILTER(Ashtyn_working!T$3:T$944, (Ashtyn_working!$H$3:$H$944=$AL126) * (Ashtyn_working!$I$3:$I$944=$AM126))) / SQRT(COUNTIFS(Ashtyn_working!$H$3:$H$944, $AL126, Ashtyn_working!$I$3:$I$944, $AM126)), "N/A")</f>
        <v>1.9226574206491071E-2</v>
      </c>
      <c r="AS126">
        <f>AVERAGEIFS(Ashtyn_working!V$3:V$944,Ashtyn_working!$H$3:$H$944,$AL126,Ashtyn_working!$I$3:$I$944,$AM126)</f>
        <v>7.2364035087719323</v>
      </c>
      <c r="AT126" cm="1">
        <f t="array" ref="AT126">IFERROR(_xlfn.STDEV.S(_xlfn._xlws.FILTER(Ashtyn_working!V$3:V$944, (Ashtyn_working!$H$3:$H$944=$AL126) * (Ashtyn_working!$I$3:$I$944=$AM126))) / SQRT(COUNTIFS(Ashtyn_working!$H$3:$H$944, $AL126, Ashtyn_working!$I$3:$I$944, $AM126)), "N/A")</f>
        <v>4.1385381752378922E-2</v>
      </c>
      <c r="AU126" s="219">
        <f>AVERAGEIFS(Ashtyn_working!X$3:X$944,Ashtyn_working!$H$3:$H$944,$AL126,Ashtyn_working!$I$3:$I$944,$AM126)</f>
        <v>36.429184549356258</v>
      </c>
      <c r="AV126" s="219" cm="1">
        <f t="array" ref="AV126">IFERROR(_xlfn.STDEV.S(_xlfn._xlws.FILTER(Ashtyn_working!X$3:X$944, (Ashtyn_working!$H$3:$H$944=$AL126) * (Ashtyn_working!$I$3:$I$944=$AM126))) / SQRT(COUNTIFS(Ashtyn_working!$H$3:$H$944, $AL126, Ashtyn_working!$I$3:$I$944, $AM126)), "N/A")</f>
        <v>6.1380802780550081E-2</v>
      </c>
      <c r="AW126" s="219">
        <f>AVERAGEIFS(Ashtyn_working!Z$3:Z$944,Ashtyn_working!$H$3:$H$944,$AL126,Ashtyn_working!$I$3:$I$944,$AM126)</f>
        <v>265.22544117647061</v>
      </c>
      <c r="AX126" s="219" cm="1">
        <f t="array" ref="AX126">IFERROR(_xlfn.STDEV.S(_xlfn._xlws.FILTER(Ashtyn_working!Z$3:Z$944, (Ashtyn_working!$H$3:$H$944=$AL126) * (Ashtyn_working!$I$3:$I$944=$AM126))) / SQRT(COUNTIFS(Ashtyn_working!$H$3:$H$944, $AL126, Ashtyn_working!$I$3:$I$944, $AM126)), "N/A")</f>
        <v>7.3067512489703565</v>
      </c>
      <c r="AY126" s="219">
        <f>AVERAGEIFS(Ashtyn_working!AB$3:AB$944,Ashtyn_working!$H$3:$H$944,$AL126,Ashtyn_working!$I$3:$I$944,$AM126)</f>
        <v>2179.3447058823531</v>
      </c>
      <c r="AZ126" s="219" cm="1">
        <f t="array" ref="AZ126">IFERROR(_xlfn.STDEV.S(_xlfn._xlws.FILTER(Ashtyn_working!AB$3:AB$944, (Ashtyn_working!$H$3:$H$944=$AL126) * (Ashtyn_working!$I$3:$I$944=$AM126))) / SQRT(COUNTIFS(Ashtyn_working!$H$3:$H$944, $AL126, Ashtyn_working!$I$3:$I$944, $AM126)), "N/A")</f>
        <v>4.5238020541452046</v>
      </c>
      <c r="BA126" s="219">
        <f>AVERAGEIFS(Ashtyn_working!AE$3:AE$944,Ashtyn_working!$H$3:$H$944,$AL126,Ashtyn_working!$I$3:$I$944,$AM126)</f>
        <v>1225.2142857142858</v>
      </c>
      <c r="BB126" s="219" cm="1">
        <f t="array" ref="BB126">IFERROR(_xlfn.STDEV.S(_xlfn._xlws.FILTER(Ashtyn_working!AE$3:AE$944, (Ashtyn_working!$H$3:$H$944=$AL126) * (Ashtyn_working!$I$3:$I$944=$AM126))) / SQRT(COUNTIFS(Ashtyn_working!$H$3:$H$944, $AL126, Ashtyn_working!$I$3:$I$944, $AM126)), "N/A")</f>
        <v>24.080835565091885</v>
      </c>
      <c r="BC126" s="219">
        <f>AVERAGEIFS(Ashtyn_working!AF$3:AF$944,Ashtyn_working!$H$3:$H$944,$AL126,Ashtyn_working!$I$3:$I$944,$AM126)</f>
        <v>1909.7642857142855</v>
      </c>
      <c r="BD126" s="219" cm="1">
        <f t="array" ref="BD126">IFERROR(_xlfn.STDEV.S(_xlfn._xlws.FILTER(Ashtyn_working!AF$3:AF$944, (Ashtyn_working!$H$3:$H$944=$AL126) * (Ashtyn_working!$I$3:$I$944=$AM126))) / SQRT(COUNTIFS(Ashtyn_working!$H$3:$H$944, $AL126, Ashtyn_working!$I$3:$I$944, $AM126)), "N/A")</f>
        <v>5.6282658145166486</v>
      </c>
    </row>
    <row r="127" spans="5:56" ht="16" x14ac:dyDescent="0.2">
      <c r="E127" s="282">
        <v>42575</v>
      </c>
      <c r="F127" s="177"/>
      <c r="G127" s="176">
        <v>31</v>
      </c>
      <c r="H127" s="176" t="s">
        <v>12457</v>
      </c>
      <c r="I127" s="176" t="s">
        <v>16050</v>
      </c>
      <c r="J127" s="177"/>
      <c r="K127" s="177"/>
      <c r="L127" s="177"/>
      <c r="M127" s="177"/>
      <c r="N127" s="176">
        <v>8.032</v>
      </c>
      <c r="O127" s="176">
        <v>31.6</v>
      </c>
      <c r="P127" s="176">
        <v>9.26</v>
      </c>
      <c r="Q127" s="176">
        <v>36.700000000000003</v>
      </c>
      <c r="R127">
        <f t="shared" si="4"/>
        <v>8.032</v>
      </c>
      <c r="T127">
        <f t="shared" si="5"/>
        <v>31.6</v>
      </c>
      <c r="V127">
        <f t="shared" si="6"/>
        <v>9.26</v>
      </c>
      <c r="X127">
        <f t="shared" si="7"/>
        <v>36.700000000000003</v>
      </c>
      <c r="Z127" s="177"/>
      <c r="AA127" s="177"/>
      <c r="AB127" s="177"/>
      <c r="AC127" s="177"/>
      <c r="AD127" s="177"/>
      <c r="AE127" s="177"/>
      <c r="AF127" s="177"/>
      <c r="AK127" s="176">
        <v>27</v>
      </c>
      <c r="AL127" s="176" t="s">
        <v>16051</v>
      </c>
      <c r="AM127" s="176" t="s">
        <v>16051</v>
      </c>
      <c r="AN127" s="176">
        <v>1.8600000000000001E-3</v>
      </c>
      <c r="AO127" s="219">
        <f>AVERAGEIFS(Ashtyn_working!R$3:R$944,Ashtyn_working!$H$3:$H$944,$AL127,Ashtyn_working!$I$3:$I$944,$AM127)</f>
        <v>7.6946437768240372</v>
      </c>
      <c r="AP127" s="219" cm="1">
        <f t="array" ref="AP127">IFERROR(_xlfn.STDEV.S(_xlfn._xlws.FILTER(Ashtyn_working!R$3:R$944, (Ashtyn_working!$H$3:$H$944=$AL127) * (Ashtyn_working!$I$3:$I$944=$AM127))) / SQRT(COUNTIFS(Ashtyn_working!$H$3:$H$944, $AL127, Ashtyn_working!$I$3:$I$944, $AM127)), "N/A")</f>
        <v>6.8544421448967783E-3</v>
      </c>
      <c r="AQ127" s="219">
        <f>AVERAGEIFS(Ashtyn_working!T$3:T$944,Ashtyn_working!$H$3:$H$944,$AL127,Ashtyn_working!$I$3:$I$944,$AM127)</f>
        <v>27.050643776824053</v>
      </c>
      <c r="AR127" s="219" cm="1">
        <f t="array" ref="AR127">IFERROR(_xlfn.STDEV.S(_xlfn._xlws.FILTER(Ashtyn_working!T$3:T$944, (Ashtyn_working!$H$3:$H$944=$AL127) * (Ashtyn_working!$I$3:$I$944=$AM127))) / SQRT(COUNTIFS(Ashtyn_working!$H$3:$H$944, $AL127, Ashtyn_working!$I$3:$I$944, $AM127)), "N/A")</f>
        <v>1.9226574206491071E-2</v>
      </c>
      <c r="AS127">
        <f>AVERAGEIFS(Ashtyn_working!V$3:V$944,Ashtyn_working!$H$3:$H$944,$AL127,Ashtyn_working!$I$3:$I$944,$AM127)</f>
        <v>7.2364035087719323</v>
      </c>
      <c r="AT127" cm="1">
        <f t="array" ref="AT127">IFERROR(_xlfn.STDEV.S(_xlfn._xlws.FILTER(Ashtyn_working!V$3:V$944, (Ashtyn_working!$H$3:$H$944=$AL127) * (Ashtyn_working!$I$3:$I$944=$AM127))) / SQRT(COUNTIFS(Ashtyn_working!$H$3:$H$944, $AL127, Ashtyn_working!$I$3:$I$944, $AM127)), "N/A")</f>
        <v>4.1385381752378922E-2</v>
      </c>
      <c r="AU127" s="219">
        <f>AVERAGEIFS(Ashtyn_working!X$3:X$944,Ashtyn_working!$H$3:$H$944,$AL127,Ashtyn_working!$I$3:$I$944,$AM127)</f>
        <v>36.429184549356258</v>
      </c>
      <c r="AV127" s="219" cm="1">
        <f t="array" ref="AV127">IFERROR(_xlfn.STDEV.S(_xlfn._xlws.FILTER(Ashtyn_working!X$3:X$944, (Ashtyn_working!$H$3:$H$944=$AL127) * (Ashtyn_working!$I$3:$I$944=$AM127))) / SQRT(COUNTIFS(Ashtyn_working!$H$3:$H$944, $AL127, Ashtyn_working!$I$3:$I$944, $AM127)), "N/A")</f>
        <v>6.1380802780550081E-2</v>
      </c>
      <c r="AW127" s="219">
        <f>AVERAGEIFS(Ashtyn_working!Z$3:Z$944,Ashtyn_working!$H$3:$H$944,$AL127,Ashtyn_working!$I$3:$I$944,$AM127)</f>
        <v>265.22544117647061</v>
      </c>
      <c r="AX127" s="219" cm="1">
        <f t="array" ref="AX127">IFERROR(_xlfn.STDEV.S(_xlfn._xlws.FILTER(Ashtyn_working!Z$3:Z$944, (Ashtyn_working!$H$3:$H$944=$AL127) * (Ashtyn_working!$I$3:$I$944=$AM127))) / SQRT(COUNTIFS(Ashtyn_working!$H$3:$H$944, $AL127, Ashtyn_working!$I$3:$I$944, $AM127)), "N/A")</f>
        <v>7.3067512489703565</v>
      </c>
      <c r="AY127" s="219">
        <f>AVERAGEIFS(Ashtyn_working!AB$3:AB$944,Ashtyn_working!$H$3:$H$944,$AL127,Ashtyn_working!$I$3:$I$944,$AM127)</f>
        <v>2179.3447058823531</v>
      </c>
      <c r="AZ127" s="219" cm="1">
        <f t="array" ref="AZ127">IFERROR(_xlfn.STDEV.S(_xlfn._xlws.FILTER(Ashtyn_working!AB$3:AB$944, (Ashtyn_working!$H$3:$H$944=$AL127) * (Ashtyn_working!$I$3:$I$944=$AM127))) / SQRT(COUNTIFS(Ashtyn_working!$H$3:$H$944, $AL127, Ashtyn_working!$I$3:$I$944, $AM127)), "N/A")</f>
        <v>4.5238020541452046</v>
      </c>
      <c r="BA127" s="219">
        <f>AVERAGEIFS(Ashtyn_working!AE$3:AE$944,Ashtyn_working!$H$3:$H$944,$AL127,Ashtyn_working!$I$3:$I$944,$AM127)</f>
        <v>1225.2142857142858</v>
      </c>
      <c r="BB127" s="219" cm="1">
        <f t="array" ref="BB127">IFERROR(_xlfn.STDEV.S(_xlfn._xlws.FILTER(Ashtyn_working!AE$3:AE$944, (Ashtyn_working!$H$3:$H$944=$AL127) * (Ashtyn_working!$I$3:$I$944=$AM127))) / SQRT(COUNTIFS(Ashtyn_working!$H$3:$H$944, $AL127, Ashtyn_working!$I$3:$I$944, $AM127)), "N/A")</f>
        <v>24.080835565091885</v>
      </c>
      <c r="BC127" s="219">
        <f>AVERAGEIFS(Ashtyn_working!AF$3:AF$944,Ashtyn_working!$H$3:$H$944,$AL127,Ashtyn_working!$I$3:$I$944,$AM127)</f>
        <v>1909.7642857142855</v>
      </c>
      <c r="BD127" s="219" cm="1">
        <f t="array" ref="BD127">IFERROR(_xlfn.STDEV.S(_xlfn._xlws.FILTER(Ashtyn_working!AF$3:AF$944, (Ashtyn_working!$H$3:$H$944=$AL127) * (Ashtyn_working!$I$3:$I$944=$AM127))) / SQRT(COUNTIFS(Ashtyn_working!$H$3:$H$944, $AL127, Ashtyn_working!$I$3:$I$944, $AM127)), "N/A")</f>
        <v>5.6282658145166486</v>
      </c>
    </row>
    <row r="128" spans="5:56" ht="16" x14ac:dyDescent="0.2">
      <c r="E128" s="282">
        <v>42575</v>
      </c>
      <c r="F128" s="177"/>
      <c r="G128" s="176">
        <v>31</v>
      </c>
      <c r="H128" s="176" t="s">
        <v>16051</v>
      </c>
      <c r="I128" s="176" t="s">
        <v>12804</v>
      </c>
      <c r="J128" s="177"/>
      <c r="K128" s="177"/>
      <c r="L128" s="177"/>
      <c r="M128" s="177"/>
      <c r="N128" s="176">
        <v>7.8289999999999997</v>
      </c>
      <c r="O128" s="176">
        <v>31.7</v>
      </c>
      <c r="P128" s="176">
        <v>8</v>
      </c>
      <c r="Q128" s="176">
        <v>37.200000000000003</v>
      </c>
      <c r="R128">
        <f t="shared" si="4"/>
        <v>7.8289999999999997</v>
      </c>
      <c r="T128">
        <f t="shared" si="5"/>
        <v>31.7</v>
      </c>
      <c r="V128">
        <f t="shared" si="6"/>
        <v>8</v>
      </c>
      <c r="X128">
        <f t="shared" si="7"/>
        <v>37.200000000000003</v>
      </c>
      <c r="Z128" s="177"/>
      <c r="AA128" s="177"/>
      <c r="AB128" s="177"/>
      <c r="AC128" s="177"/>
      <c r="AD128" s="177"/>
      <c r="AE128" s="177"/>
      <c r="AF128" s="177"/>
      <c r="AK128" s="176">
        <v>27</v>
      </c>
      <c r="AL128" s="176" t="s">
        <v>16051</v>
      </c>
      <c r="AM128" s="176" t="s">
        <v>16051</v>
      </c>
      <c r="AN128" s="176">
        <v>1.6800000000000001E-3</v>
      </c>
      <c r="AO128" s="219">
        <f>AVERAGEIFS(Ashtyn_working!R$3:R$944,Ashtyn_working!$H$3:$H$944,$AL128,Ashtyn_working!$I$3:$I$944,$AM128)</f>
        <v>7.6946437768240372</v>
      </c>
      <c r="AP128" s="219" cm="1">
        <f t="array" ref="AP128">IFERROR(_xlfn.STDEV.S(_xlfn._xlws.FILTER(Ashtyn_working!R$3:R$944, (Ashtyn_working!$H$3:$H$944=$AL128) * (Ashtyn_working!$I$3:$I$944=$AM128))) / SQRT(COUNTIFS(Ashtyn_working!$H$3:$H$944, $AL128, Ashtyn_working!$I$3:$I$944, $AM128)), "N/A")</f>
        <v>6.8544421448967783E-3</v>
      </c>
      <c r="AQ128" s="219">
        <f>AVERAGEIFS(Ashtyn_working!T$3:T$944,Ashtyn_working!$H$3:$H$944,$AL128,Ashtyn_working!$I$3:$I$944,$AM128)</f>
        <v>27.050643776824053</v>
      </c>
      <c r="AR128" s="219" cm="1">
        <f t="array" ref="AR128">IFERROR(_xlfn.STDEV.S(_xlfn._xlws.FILTER(Ashtyn_working!T$3:T$944, (Ashtyn_working!$H$3:$H$944=$AL128) * (Ashtyn_working!$I$3:$I$944=$AM128))) / SQRT(COUNTIFS(Ashtyn_working!$H$3:$H$944, $AL128, Ashtyn_working!$I$3:$I$944, $AM128)), "N/A")</f>
        <v>1.9226574206491071E-2</v>
      </c>
      <c r="AS128">
        <f>AVERAGEIFS(Ashtyn_working!V$3:V$944,Ashtyn_working!$H$3:$H$944,$AL128,Ashtyn_working!$I$3:$I$944,$AM128)</f>
        <v>7.2364035087719323</v>
      </c>
      <c r="AT128" cm="1">
        <f t="array" ref="AT128">IFERROR(_xlfn.STDEV.S(_xlfn._xlws.FILTER(Ashtyn_working!V$3:V$944, (Ashtyn_working!$H$3:$H$944=$AL128) * (Ashtyn_working!$I$3:$I$944=$AM128))) / SQRT(COUNTIFS(Ashtyn_working!$H$3:$H$944, $AL128, Ashtyn_working!$I$3:$I$944, $AM128)), "N/A")</f>
        <v>4.1385381752378922E-2</v>
      </c>
      <c r="AU128" s="219">
        <f>AVERAGEIFS(Ashtyn_working!X$3:X$944,Ashtyn_working!$H$3:$H$944,$AL128,Ashtyn_working!$I$3:$I$944,$AM128)</f>
        <v>36.429184549356258</v>
      </c>
      <c r="AV128" s="219" cm="1">
        <f t="array" ref="AV128">IFERROR(_xlfn.STDEV.S(_xlfn._xlws.FILTER(Ashtyn_working!X$3:X$944, (Ashtyn_working!$H$3:$H$944=$AL128) * (Ashtyn_working!$I$3:$I$944=$AM128))) / SQRT(COUNTIFS(Ashtyn_working!$H$3:$H$944, $AL128, Ashtyn_working!$I$3:$I$944, $AM128)), "N/A")</f>
        <v>6.1380802780550081E-2</v>
      </c>
      <c r="AW128" s="219">
        <f>AVERAGEIFS(Ashtyn_working!Z$3:Z$944,Ashtyn_working!$H$3:$H$944,$AL128,Ashtyn_working!$I$3:$I$944,$AM128)</f>
        <v>265.22544117647061</v>
      </c>
      <c r="AX128" s="219" cm="1">
        <f t="array" ref="AX128">IFERROR(_xlfn.STDEV.S(_xlfn._xlws.FILTER(Ashtyn_working!Z$3:Z$944, (Ashtyn_working!$H$3:$H$944=$AL128) * (Ashtyn_working!$I$3:$I$944=$AM128))) / SQRT(COUNTIFS(Ashtyn_working!$H$3:$H$944, $AL128, Ashtyn_working!$I$3:$I$944, $AM128)), "N/A")</f>
        <v>7.3067512489703565</v>
      </c>
      <c r="AY128" s="219">
        <f>AVERAGEIFS(Ashtyn_working!AB$3:AB$944,Ashtyn_working!$H$3:$H$944,$AL128,Ashtyn_working!$I$3:$I$944,$AM128)</f>
        <v>2179.3447058823531</v>
      </c>
      <c r="AZ128" s="219" cm="1">
        <f t="array" ref="AZ128">IFERROR(_xlfn.STDEV.S(_xlfn._xlws.FILTER(Ashtyn_working!AB$3:AB$944, (Ashtyn_working!$H$3:$H$944=$AL128) * (Ashtyn_working!$I$3:$I$944=$AM128))) / SQRT(COUNTIFS(Ashtyn_working!$H$3:$H$944, $AL128, Ashtyn_working!$I$3:$I$944, $AM128)), "N/A")</f>
        <v>4.5238020541452046</v>
      </c>
      <c r="BA128" s="219">
        <f>AVERAGEIFS(Ashtyn_working!AE$3:AE$944,Ashtyn_working!$H$3:$H$944,$AL128,Ashtyn_working!$I$3:$I$944,$AM128)</f>
        <v>1225.2142857142858</v>
      </c>
      <c r="BB128" s="219" cm="1">
        <f t="array" ref="BB128">IFERROR(_xlfn.STDEV.S(_xlfn._xlws.FILTER(Ashtyn_working!AE$3:AE$944, (Ashtyn_working!$H$3:$H$944=$AL128) * (Ashtyn_working!$I$3:$I$944=$AM128))) / SQRT(COUNTIFS(Ashtyn_working!$H$3:$H$944, $AL128, Ashtyn_working!$I$3:$I$944, $AM128)), "N/A")</f>
        <v>24.080835565091885</v>
      </c>
      <c r="BC128" s="219">
        <f>AVERAGEIFS(Ashtyn_working!AF$3:AF$944,Ashtyn_working!$H$3:$H$944,$AL128,Ashtyn_working!$I$3:$I$944,$AM128)</f>
        <v>1909.7642857142855</v>
      </c>
      <c r="BD128" s="219" cm="1">
        <f t="array" ref="BD128">IFERROR(_xlfn.STDEV.S(_xlfn._xlws.FILTER(Ashtyn_working!AF$3:AF$944, (Ashtyn_working!$H$3:$H$944=$AL128) * (Ashtyn_working!$I$3:$I$944=$AM128))) / SQRT(COUNTIFS(Ashtyn_working!$H$3:$H$944, $AL128, Ashtyn_working!$I$3:$I$944, $AM128)), "N/A")</f>
        <v>5.6282658145166486</v>
      </c>
    </row>
    <row r="129" spans="5:56" ht="16" x14ac:dyDescent="0.2">
      <c r="E129" s="282">
        <v>42575</v>
      </c>
      <c r="F129" s="177"/>
      <c r="G129" s="176">
        <v>31</v>
      </c>
      <c r="H129" s="176" t="s">
        <v>16051</v>
      </c>
      <c r="I129" s="176" t="s">
        <v>12804</v>
      </c>
      <c r="J129" s="177"/>
      <c r="K129" s="177"/>
      <c r="L129" s="177"/>
      <c r="M129" s="177"/>
      <c r="N129" s="176">
        <v>7.8150000000000004</v>
      </c>
      <c r="O129" s="176">
        <v>31.8</v>
      </c>
      <c r="P129" s="176">
        <v>8.2200000000000006</v>
      </c>
      <c r="Q129" s="176">
        <v>37.1</v>
      </c>
      <c r="R129">
        <f t="shared" si="4"/>
        <v>7.8150000000000004</v>
      </c>
      <c r="T129">
        <f t="shared" si="5"/>
        <v>31.8</v>
      </c>
      <c r="V129">
        <f t="shared" si="6"/>
        <v>8.2200000000000006</v>
      </c>
      <c r="X129">
        <f t="shared" si="7"/>
        <v>37.1</v>
      </c>
      <c r="Z129" s="177"/>
      <c r="AA129" s="177"/>
      <c r="AB129" s="177"/>
      <c r="AC129" s="177"/>
      <c r="AD129" s="177"/>
      <c r="AE129" s="177"/>
      <c r="AF129" s="177"/>
      <c r="AK129" s="176">
        <v>27</v>
      </c>
      <c r="AL129" s="176" t="s">
        <v>16051</v>
      </c>
      <c r="AM129" s="176" t="s">
        <v>16051</v>
      </c>
      <c r="AN129" s="176">
        <v>6.3400000000000001E-3</v>
      </c>
      <c r="AO129" s="219">
        <f>AVERAGEIFS(Ashtyn_working!R$3:R$944,Ashtyn_working!$H$3:$H$944,$AL129,Ashtyn_working!$I$3:$I$944,$AM129)</f>
        <v>7.6946437768240372</v>
      </c>
      <c r="AP129" s="219" cm="1">
        <f t="array" ref="AP129">IFERROR(_xlfn.STDEV.S(_xlfn._xlws.FILTER(Ashtyn_working!R$3:R$944, (Ashtyn_working!$H$3:$H$944=$AL129) * (Ashtyn_working!$I$3:$I$944=$AM129))) / SQRT(COUNTIFS(Ashtyn_working!$H$3:$H$944, $AL129, Ashtyn_working!$I$3:$I$944, $AM129)), "N/A")</f>
        <v>6.8544421448967783E-3</v>
      </c>
      <c r="AQ129" s="219">
        <f>AVERAGEIFS(Ashtyn_working!T$3:T$944,Ashtyn_working!$H$3:$H$944,$AL129,Ashtyn_working!$I$3:$I$944,$AM129)</f>
        <v>27.050643776824053</v>
      </c>
      <c r="AR129" s="219" cm="1">
        <f t="array" ref="AR129">IFERROR(_xlfn.STDEV.S(_xlfn._xlws.FILTER(Ashtyn_working!T$3:T$944, (Ashtyn_working!$H$3:$H$944=$AL129) * (Ashtyn_working!$I$3:$I$944=$AM129))) / SQRT(COUNTIFS(Ashtyn_working!$H$3:$H$944, $AL129, Ashtyn_working!$I$3:$I$944, $AM129)), "N/A")</f>
        <v>1.9226574206491071E-2</v>
      </c>
      <c r="AS129">
        <f>AVERAGEIFS(Ashtyn_working!V$3:V$944,Ashtyn_working!$H$3:$H$944,$AL129,Ashtyn_working!$I$3:$I$944,$AM129)</f>
        <v>7.2364035087719323</v>
      </c>
      <c r="AT129" cm="1">
        <f t="array" ref="AT129">IFERROR(_xlfn.STDEV.S(_xlfn._xlws.FILTER(Ashtyn_working!V$3:V$944, (Ashtyn_working!$H$3:$H$944=$AL129) * (Ashtyn_working!$I$3:$I$944=$AM129))) / SQRT(COUNTIFS(Ashtyn_working!$H$3:$H$944, $AL129, Ashtyn_working!$I$3:$I$944, $AM129)), "N/A")</f>
        <v>4.1385381752378922E-2</v>
      </c>
      <c r="AU129" s="219">
        <f>AVERAGEIFS(Ashtyn_working!X$3:X$944,Ashtyn_working!$H$3:$H$944,$AL129,Ashtyn_working!$I$3:$I$944,$AM129)</f>
        <v>36.429184549356258</v>
      </c>
      <c r="AV129" s="219" cm="1">
        <f t="array" ref="AV129">IFERROR(_xlfn.STDEV.S(_xlfn._xlws.FILTER(Ashtyn_working!X$3:X$944, (Ashtyn_working!$H$3:$H$944=$AL129) * (Ashtyn_working!$I$3:$I$944=$AM129))) / SQRT(COUNTIFS(Ashtyn_working!$H$3:$H$944, $AL129, Ashtyn_working!$I$3:$I$944, $AM129)), "N/A")</f>
        <v>6.1380802780550081E-2</v>
      </c>
      <c r="AW129" s="219">
        <f>AVERAGEIFS(Ashtyn_working!Z$3:Z$944,Ashtyn_working!$H$3:$H$944,$AL129,Ashtyn_working!$I$3:$I$944,$AM129)</f>
        <v>265.22544117647061</v>
      </c>
      <c r="AX129" s="219" cm="1">
        <f t="array" ref="AX129">IFERROR(_xlfn.STDEV.S(_xlfn._xlws.FILTER(Ashtyn_working!Z$3:Z$944, (Ashtyn_working!$H$3:$H$944=$AL129) * (Ashtyn_working!$I$3:$I$944=$AM129))) / SQRT(COUNTIFS(Ashtyn_working!$H$3:$H$944, $AL129, Ashtyn_working!$I$3:$I$944, $AM129)), "N/A")</f>
        <v>7.3067512489703565</v>
      </c>
      <c r="AY129" s="219">
        <f>AVERAGEIFS(Ashtyn_working!AB$3:AB$944,Ashtyn_working!$H$3:$H$944,$AL129,Ashtyn_working!$I$3:$I$944,$AM129)</f>
        <v>2179.3447058823531</v>
      </c>
      <c r="AZ129" s="219" cm="1">
        <f t="array" ref="AZ129">IFERROR(_xlfn.STDEV.S(_xlfn._xlws.FILTER(Ashtyn_working!AB$3:AB$944, (Ashtyn_working!$H$3:$H$944=$AL129) * (Ashtyn_working!$I$3:$I$944=$AM129))) / SQRT(COUNTIFS(Ashtyn_working!$H$3:$H$944, $AL129, Ashtyn_working!$I$3:$I$944, $AM129)), "N/A")</f>
        <v>4.5238020541452046</v>
      </c>
      <c r="BA129" s="219">
        <f>AVERAGEIFS(Ashtyn_working!AE$3:AE$944,Ashtyn_working!$H$3:$H$944,$AL129,Ashtyn_working!$I$3:$I$944,$AM129)</f>
        <v>1225.2142857142858</v>
      </c>
      <c r="BB129" s="219" cm="1">
        <f t="array" ref="BB129">IFERROR(_xlfn.STDEV.S(_xlfn._xlws.FILTER(Ashtyn_working!AE$3:AE$944, (Ashtyn_working!$H$3:$H$944=$AL129) * (Ashtyn_working!$I$3:$I$944=$AM129))) / SQRT(COUNTIFS(Ashtyn_working!$H$3:$H$944, $AL129, Ashtyn_working!$I$3:$I$944, $AM129)), "N/A")</f>
        <v>24.080835565091885</v>
      </c>
      <c r="BC129" s="219">
        <f>AVERAGEIFS(Ashtyn_working!AF$3:AF$944,Ashtyn_working!$H$3:$H$944,$AL129,Ashtyn_working!$I$3:$I$944,$AM129)</f>
        <v>1909.7642857142855</v>
      </c>
      <c r="BD129" s="219" cm="1">
        <f t="array" ref="BD129">IFERROR(_xlfn.STDEV.S(_xlfn._xlws.FILTER(Ashtyn_working!AF$3:AF$944, (Ashtyn_working!$H$3:$H$944=$AL129) * (Ashtyn_working!$I$3:$I$944=$AM129))) / SQRT(COUNTIFS(Ashtyn_working!$H$3:$H$944, $AL129, Ashtyn_working!$I$3:$I$944, $AM129)), "N/A")</f>
        <v>5.6282658145166486</v>
      </c>
    </row>
    <row r="130" spans="5:56" ht="16" x14ac:dyDescent="0.2">
      <c r="E130" s="282">
        <v>42575</v>
      </c>
      <c r="F130" s="177"/>
      <c r="G130" s="176">
        <v>31</v>
      </c>
      <c r="H130" s="176" t="s">
        <v>16051</v>
      </c>
      <c r="I130" s="176" t="s">
        <v>12804</v>
      </c>
      <c r="J130" s="177"/>
      <c r="K130" s="177"/>
      <c r="L130" s="177"/>
      <c r="M130" s="177"/>
      <c r="N130" s="176">
        <v>7.7080000000000002</v>
      </c>
      <c r="O130" s="176">
        <v>30</v>
      </c>
      <c r="P130" s="176">
        <v>7.39</v>
      </c>
      <c r="Q130" s="176">
        <v>37.200000000000003</v>
      </c>
      <c r="R130">
        <f t="shared" si="4"/>
        <v>7.7080000000000002</v>
      </c>
      <c r="T130">
        <f t="shared" si="5"/>
        <v>30</v>
      </c>
      <c r="V130">
        <f t="shared" si="6"/>
        <v>7.39</v>
      </c>
      <c r="X130">
        <f t="shared" si="7"/>
        <v>37.200000000000003</v>
      </c>
      <c r="Z130" s="177"/>
      <c r="AA130" s="177"/>
      <c r="AB130" s="177"/>
      <c r="AC130" s="177"/>
      <c r="AD130" s="177"/>
      <c r="AE130" s="177"/>
      <c r="AF130" s="177"/>
      <c r="AK130" s="176">
        <v>27</v>
      </c>
      <c r="AL130" s="176" t="s">
        <v>16051</v>
      </c>
      <c r="AM130" s="176" t="s">
        <v>16051</v>
      </c>
      <c r="AN130" s="176">
        <v>1.41E-3</v>
      </c>
      <c r="AO130" s="219">
        <f>AVERAGEIFS(Ashtyn_working!R$3:R$944,Ashtyn_working!$H$3:$H$944,$AL130,Ashtyn_working!$I$3:$I$944,$AM130)</f>
        <v>7.6946437768240372</v>
      </c>
      <c r="AP130" s="219" cm="1">
        <f t="array" ref="AP130">IFERROR(_xlfn.STDEV.S(_xlfn._xlws.FILTER(Ashtyn_working!R$3:R$944, (Ashtyn_working!$H$3:$H$944=$AL130) * (Ashtyn_working!$I$3:$I$944=$AM130))) / SQRT(COUNTIFS(Ashtyn_working!$H$3:$H$944, $AL130, Ashtyn_working!$I$3:$I$944, $AM130)), "N/A")</f>
        <v>6.8544421448967783E-3</v>
      </c>
      <c r="AQ130" s="219">
        <f>AVERAGEIFS(Ashtyn_working!T$3:T$944,Ashtyn_working!$H$3:$H$944,$AL130,Ashtyn_working!$I$3:$I$944,$AM130)</f>
        <v>27.050643776824053</v>
      </c>
      <c r="AR130" s="219" cm="1">
        <f t="array" ref="AR130">IFERROR(_xlfn.STDEV.S(_xlfn._xlws.FILTER(Ashtyn_working!T$3:T$944, (Ashtyn_working!$H$3:$H$944=$AL130) * (Ashtyn_working!$I$3:$I$944=$AM130))) / SQRT(COUNTIFS(Ashtyn_working!$H$3:$H$944, $AL130, Ashtyn_working!$I$3:$I$944, $AM130)), "N/A")</f>
        <v>1.9226574206491071E-2</v>
      </c>
      <c r="AS130">
        <f>AVERAGEIFS(Ashtyn_working!V$3:V$944,Ashtyn_working!$H$3:$H$944,$AL130,Ashtyn_working!$I$3:$I$944,$AM130)</f>
        <v>7.2364035087719323</v>
      </c>
      <c r="AT130" cm="1">
        <f t="array" ref="AT130">IFERROR(_xlfn.STDEV.S(_xlfn._xlws.FILTER(Ashtyn_working!V$3:V$944, (Ashtyn_working!$H$3:$H$944=$AL130) * (Ashtyn_working!$I$3:$I$944=$AM130))) / SQRT(COUNTIFS(Ashtyn_working!$H$3:$H$944, $AL130, Ashtyn_working!$I$3:$I$944, $AM130)), "N/A")</f>
        <v>4.1385381752378922E-2</v>
      </c>
      <c r="AU130" s="219">
        <f>AVERAGEIFS(Ashtyn_working!X$3:X$944,Ashtyn_working!$H$3:$H$944,$AL130,Ashtyn_working!$I$3:$I$944,$AM130)</f>
        <v>36.429184549356258</v>
      </c>
      <c r="AV130" s="219" cm="1">
        <f t="array" ref="AV130">IFERROR(_xlfn.STDEV.S(_xlfn._xlws.FILTER(Ashtyn_working!X$3:X$944, (Ashtyn_working!$H$3:$H$944=$AL130) * (Ashtyn_working!$I$3:$I$944=$AM130))) / SQRT(COUNTIFS(Ashtyn_working!$H$3:$H$944, $AL130, Ashtyn_working!$I$3:$I$944, $AM130)), "N/A")</f>
        <v>6.1380802780550081E-2</v>
      </c>
      <c r="AW130" s="219">
        <f>AVERAGEIFS(Ashtyn_working!Z$3:Z$944,Ashtyn_working!$H$3:$H$944,$AL130,Ashtyn_working!$I$3:$I$944,$AM130)</f>
        <v>265.22544117647061</v>
      </c>
      <c r="AX130" s="219" cm="1">
        <f t="array" ref="AX130">IFERROR(_xlfn.STDEV.S(_xlfn._xlws.FILTER(Ashtyn_working!Z$3:Z$944, (Ashtyn_working!$H$3:$H$944=$AL130) * (Ashtyn_working!$I$3:$I$944=$AM130))) / SQRT(COUNTIFS(Ashtyn_working!$H$3:$H$944, $AL130, Ashtyn_working!$I$3:$I$944, $AM130)), "N/A")</f>
        <v>7.3067512489703565</v>
      </c>
      <c r="AY130" s="219">
        <f>AVERAGEIFS(Ashtyn_working!AB$3:AB$944,Ashtyn_working!$H$3:$H$944,$AL130,Ashtyn_working!$I$3:$I$944,$AM130)</f>
        <v>2179.3447058823531</v>
      </c>
      <c r="AZ130" s="219" cm="1">
        <f t="array" ref="AZ130">IFERROR(_xlfn.STDEV.S(_xlfn._xlws.FILTER(Ashtyn_working!AB$3:AB$944, (Ashtyn_working!$H$3:$H$944=$AL130) * (Ashtyn_working!$I$3:$I$944=$AM130))) / SQRT(COUNTIFS(Ashtyn_working!$H$3:$H$944, $AL130, Ashtyn_working!$I$3:$I$944, $AM130)), "N/A")</f>
        <v>4.5238020541452046</v>
      </c>
      <c r="BA130" s="219">
        <f>AVERAGEIFS(Ashtyn_working!AE$3:AE$944,Ashtyn_working!$H$3:$H$944,$AL130,Ashtyn_working!$I$3:$I$944,$AM130)</f>
        <v>1225.2142857142858</v>
      </c>
      <c r="BB130" s="219" cm="1">
        <f t="array" ref="BB130">IFERROR(_xlfn.STDEV.S(_xlfn._xlws.FILTER(Ashtyn_working!AE$3:AE$944, (Ashtyn_working!$H$3:$H$944=$AL130) * (Ashtyn_working!$I$3:$I$944=$AM130))) / SQRT(COUNTIFS(Ashtyn_working!$H$3:$H$944, $AL130, Ashtyn_working!$I$3:$I$944, $AM130)), "N/A")</f>
        <v>24.080835565091885</v>
      </c>
      <c r="BC130" s="219">
        <f>AVERAGEIFS(Ashtyn_working!AF$3:AF$944,Ashtyn_working!$H$3:$H$944,$AL130,Ashtyn_working!$I$3:$I$944,$AM130)</f>
        <v>1909.7642857142855</v>
      </c>
      <c r="BD130" s="219" cm="1">
        <f t="array" ref="BD130">IFERROR(_xlfn.STDEV.S(_xlfn._xlws.FILTER(Ashtyn_working!AF$3:AF$944, (Ashtyn_working!$H$3:$H$944=$AL130) * (Ashtyn_working!$I$3:$I$944=$AM130))) / SQRT(COUNTIFS(Ashtyn_working!$H$3:$H$944, $AL130, Ashtyn_working!$I$3:$I$944, $AM130)), "N/A")</f>
        <v>5.6282658145166486</v>
      </c>
    </row>
    <row r="131" spans="5:56" ht="16" x14ac:dyDescent="0.2">
      <c r="E131" s="282">
        <v>42575</v>
      </c>
      <c r="F131" s="177"/>
      <c r="G131" s="176">
        <v>31</v>
      </c>
      <c r="H131" s="176" t="s">
        <v>16051</v>
      </c>
      <c r="I131" s="176" t="s">
        <v>12804</v>
      </c>
      <c r="J131" s="177"/>
      <c r="K131" s="177"/>
      <c r="L131" s="177"/>
      <c r="M131" s="177"/>
      <c r="N131" s="176">
        <v>7.8780000000000001</v>
      </c>
      <c r="O131" s="176">
        <v>32.1</v>
      </c>
      <c r="P131" s="176">
        <v>8.35</v>
      </c>
      <c r="Q131" s="176">
        <v>36.9</v>
      </c>
      <c r="R131">
        <f t="shared" si="4"/>
        <v>7.8780000000000001</v>
      </c>
      <c r="T131">
        <f t="shared" si="5"/>
        <v>32.1</v>
      </c>
      <c r="V131">
        <f t="shared" si="6"/>
        <v>8.35</v>
      </c>
      <c r="X131">
        <f t="shared" si="7"/>
        <v>36.9</v>
      </c>
      <c r="Z131" s="177"/>
      <c r="AA131" s="177"/>
      <c r="AB131" s="177"/>
      <c r="AC131" s="177"/>
      <c r="AD131" s="177"/>
      <c r="AE131" s="177"/>
      <c r="AF131" s="177"/>
      <c r="AK131" s="176">
        <v>27</v>
      </c>
      <c r="AL131" s="176" t="s">
        <v>16051</v>
      </c>
      <c r="AM131" s="176" t="s">
        <v>16051</v>
      </c>
      <c r="AN131" s="176">
        <v>1.8400000000000001E-3</v>
      </c>
      <c r="AO131" s="219">
        <f>AVERAGEIFS(Ashtyn_working!R$3:R$944,Ashtyn_working!$H$3:$H$944,$AL131,Ashtyn_working!$I$3:$I$944,$AM131)</f>
        <v>7.6946437768240372</v>
      </c>
      <c r="AP131" s="219" cm="1">
        <f t="array" ref="AP131">IFERROR(_xlfn.STDEV.S(_xlfn._xlws.FILTER(Ashtyn_working!R$3:R$944, (Ashtyn_working!$H$3:$H$944=$AL131) * (Ashtyn_working!$I$3:$I$944=$AM131))) / SQRT(COUNTIFS(Ashtyn_working!$H$3:$H$944, $AL131, Ashtyn_working!$I$3:$I$944, $AM131)), "N/A")</f>
        <v>6.8544421448967783E-3</v>
      </c>
      <c r="AQ131" s="219">
        <f>AVERAGEIFS(Ashtyn_working!T$3:T$944,Ashtyn_working!$H$3:$H$944,$AL131,Ashtyn_working!$I$3:$I$944,$AM131)</f>
        <v>27.050643776824053</v>
      </c>
      <c r="AR131" s="219" cm="1">
        <f t="array" ref="AR131">IFERROR(_xlfn.STDEV.S(_xlfn._xlws.FILTER(Ashtyn_working!T$3:T$944, (Ashtyn_working!$H$3:$H$944=$AL131) * (Ashtyn_working!$I$3:$I$944=$AM131))) / SQRT(COUNTIFS(Ashtyn_working!$H$3:$H$944, $AL131, Ashtyn_working!$I$3:$I$944, $AM131)), "N/A")</f>
        <v>1.9226574206491071E-2</v>
      </c>
      <c r="AS131">
        <f>AVERAGEIFS(Ashtyn_working!V$3:V$944,Ashtyn_working!$H$3:$H$944,$AL131,Ashtyn_working!$I$3:$I$944,$AM131)</f>
        <v>7.2364035087719323</v>
      </c>
      <c r="AT131" cm="1">
        <f t="array" ref="AT131">IFERROR(_xlfn.STDEV.S(_xlfn._xlws.FILTER(Ashtyn_working!V$3:V$944, (Ashtyn_working!$H$3:$H$944=$AL131) * (Ashtyn_working!$I$3:$I$944=$AM131))) / SQRT(COUNTIFS(Ashtyn_working!$H$3:$H$944, $AL131, Ashtyn_working!$I$3:$I$944, $AM131)), "N/A")</f>
        <v>4.1385381752378922E-2</v>
      </c>
      <c r="AU131" s="219">
        <f>AVERAGEIFS(Ashtyn_working!X$3:X$944,Ashtyn_working!$H$3:$H$944,$AL131,Ashtyn_working!$I$3:$I$944,$AM131)</f>
        <v>36.429184549356258</v>
      </c>
      <c r="AV131" s="219" cm="1">
        <f t="array" ref="AV131">IFERROR(_xlfn.STDEV.S(_xlfn._xlws.FILTER(Ashtyn_working!X$3:X$944, (Ashtyn_working!$H$3:$H$944=$AL131) * (Ashtyn_working!$I$3:$I$944=$AM131))) / SQRT(COUNTIFS(Ashtyn_working!$H$3:$H$944, $AL131, Ashtyn_working!$I$3:$I$944, $AM131)), "N/A")</f>
        <v>6.1380802780550081E-2</v>
      </c>
      <c r="AW131" s="219">
        <f>AVERAGEIFS(Ashtyn_working!Z$3:Z$944,Ashtyn_working!$H$3:$H$944,$AL131,Ashtyn_working!$I$3:$I$944,$AM131)</f>
        <v>265.22544117647061</v>
      </c>
      <c r="AX131" s="219" cm="1">
        <f t="array" ref="AX131">IFERROR(_xlfn.STDEV.S(_xlfn._xlws.FILTER(Ashtyn_working!Z$3:Z$944, (Ashtyn_working!$H$3:$H$944=$AL131) * (Ashtyn_working!$I$3:$I$944=$AM131))) / SQRT(COUNTIFS(Ashtyn_working!$H$3:$H$944, $AL131, Ashtyn_working!$I$3:$I$944, $AM131)), "N/A")</f>
        <v>7.3067512489703565</v>
      </c>
      <c r="AY131" s="219">
        <f>AVERAGEIFS(Ashtyn_working!AB$3:AB$944,Ashtyn_working!$H$3:$H$944,$AL131,Ashtyn_working!$I$3:$I$944,$AM131)</f>
        <v>2179.3447058823531</v>
      </c>
      <c r="AZ131" s="219" cm="1">
        <f t="array" ref="AZ131">IFERROR(_xlfn.STDEV.S(_xlfn._xlws.FILTER(Ashtyn_working!AB$3:AB$944, (Ashtyn_working!$H$3:$H$944=$AL131) * (Ashtyn_working!$I$3:$I$944=$AM131))) / SQRT(COUNTIFS(Ashtyn_working!$H$3:$H$944, $AL131, Ashtyn_working!$I$3:$I$944, $AM131)), "N/A")</f>
        <v>4.5238020541452046</v>
      </c>
      <c r="BA131" s="219">
        <f>AVERAGEIFS(Ashtyn_working!AE$3:AE$944,Ashtyn_working!$H$3:$H$944,$AL131,Ashtyn_working!$I$3:$I$944,$AM131)</f>
        <v>1225.2142857142858</v>
      </c>
      <c r="BB131" s="219" cm="1">
        <f t="array" ref="BB131">IFERROR(_xlfn.STDEV.S(_xlfn._xlws.FILTER(Ashtyn_working!AE$3:AE$944, (Ashtyn_working!$H$3:$H$944=$AL131) * (Ashtyn_working!$I$3:$I$944=$AM131))) / SQRT(COUNTIFS(Ashtyn_working!$H$3:$H$944, $AL131, Ashtyn_working!$I$3:$I$944, $AM131)), "N/A")</f>
        <v>24.080835565091885</v>
      </c>
      <c r="BC131" s="219">
        <f>AVERAGEIFS(Ashtyn_working!AF$3:AF$944,Ashtyn_working!$H$3:$H$944,$AL131,Ashtyn_working!$I$3:$I$944,$AM131)</f>
        <v>1909.7642857142855</v>
      </c>
      <c r="BD131" s="219" cm="1">
        <f t="array" ref="BD131">IFERROR(_xlfn.STDEV.S(_xlfn._xlws.FILTER(Ashtyn_working!AF$3:AF$944, (Ashtyn_working!$H$3:$H$944=$AL131) * (Ashtyn_working!$I$3:$I$944=$AM131))) / SQRT(COUNTIFS(Ashtyn_working!$H$3:$H$944, $AL131, Ashtyn_working!$I$3:$I$944, $AM131)), "N/A")</f>
        <v>5.6282658145166486</v>
      </c>
    </row>
    <row r="132" spans="5:56" ht="16" x14ac:dyDescent="0.2">
      <c r="E132" s="282">
        <v>42575</v>
      </c>
      <c r="F132" s="177"/>
      <c r="G132" s="176">
        <v>31</v>
      </c>
      <c r="H132" s="176" t="s">
        <v>16051</v>
      </c>
      <c r="I132" s="176" t="s">
        <v>16050</v>
      </c>
      <c r="J132" s="177"/>
      <c r="K132" s="177"/>
      <c r="L132" s="177"/>
      <c r="M132" s="177"/>
      <c r="N132" s="176">
        <v>8.0139999999999993</v>
      </c>
      <c r="O132" s="176">
        <v>31.8</v>
      </c>
      <c r="P132" s="176">
        <v>8.5399999999999991</v>
      </c>
      <c r="Q132" s="176">
        <v>36.85</v>
      </c>
      <c r="R132">
        <f t="shared" ref="R132:R195" si="8">AVERAGE(J132,N132)</f>
        <v>8.0139999999999993</v>
      </c>
      <c r="T132">
        <f t="shared" ref="T132:T195" si="9">AVERAGE(K132,O132)</f>
        <v>31.8</v>
      </c>
      <c r="V132">
        <f t="shared" ref="V132:V195" si="10">AVERAGE(L132,P132)</f>
        <v>8.5399999999999991</v>
      </c>
      <c r="X132">
        <f t="shared" ref="X132:X195" si="11">AVERAGE(M132,Q132)</f>
        <v>36.85</v>
      </c>
      <c r="Z132" s="177"/>
      <c r="AA132" s="177"/>
      <c r="AB132" s="177"/>
      <c r="AC132" s="177"/>
      <c r="AD132" s="177"/>
      <c r="AE132" s="177"/>
      <c r="AF132" s="177"/>
      <c r="AK132" s="176">
        <v>27</v>
      </c>
      <c r="AL132" s="176" t="s">
        <v>16051</v>
      </c>
      <c r="AM132" s="176" t="s">
        <v>16051</v>
      </c>
      <c r="AN132" s="176">
        <v>2.0799999999999998E-3</v>
      </c>
      <c r="AO132" s="219">
        <f>AVERAGEIFS(Ashtyn_working!R$3:R$944,Ashtyn_working!$H$3:$H$944,$AL132,Ashtyn_working!$I$3:$I$944,$AM132)</f>
        <v>7.6946437768240372</v>
      </c>
      <c r="AP132" s="219" cm="1">
        <f t="array" ref="AP132">IFERROR(_xlfn.STDEV.S(_xlfn._xlws.FILTER(Ashtyn_working!R$3:R$944, (Ashtyn_working!$H$3:$H$944=$AL132) * (Ashtyn_working!$I$3:$I$944=$AM132))) / SQRT(COUNTIFS(Ashtyn_working!$H$3:$H$944, $AL132, Ashtyn_working!$I$3:$I$944, $AM132)), "N/A")</f>
        <v>6.8544421448967783E-3</v>
      </c>
      <c r="AQ132" s="219">
        <f>AVERAGEIFS(Ashtyn_working!T$3:T$944,Ashtyn_working!$H$3:$H$944,$AL132,Ashtyn_working!$I$3:$I$944,$AM132)</f>
        <v>27.050643776824053</v>
      </c>
      <c r="AR132" s="219" cm="1">
        <f t="array" ref="AR132">IFERROR(_xlfn.STDEV.S(_xlfn._xlws.FILTER(Ashtyn_working!T$3:T$944, (Ashtyn_working!$H$3:$H$944=$AL132) * (Ashtyn_working!$I$3:$I$944=$AM132))) / SQRT(COUNTIFS(Ashtyn_working!$H$3:$H$944, $AL132, Ashtyn_working!$I$3:$I$944, $AM132)), "N/A")</f>
        <v>1.9226574206491071E-2</v>
      </c>
      <c r="AS132">
        <f>AVERAGEIFS(Ashtyn_working!V$3:V$944,Ashtyn_working!$H$3:$H$944,$AL132,Ashtyn_working!$I$3:$I$944,$AM132)</f>
        <v>7.2364035087719323</v>
      </c>
      <c r="AT132" cm="1">
        <f t="array" ref="AT132">IFERROR(_xlfn.STDEV.S(_xlfn._xlws.FILTER(Ashtyn_working!V$3:V$944, (Ashtyn_working!$H$3:$H$944=$AL132) * (Ashtyn_working!$I$3:$I$944=$AM132))) / SQRT(COUNTIFS(Ashtyn_working!$H$3:$H$944, $AL132, Ashtyn_working!$I$3:$I$944, $AM132)), "N/A")</f>
        <v>4.1385381752378922E-2</v>
      </c>
      <c r="AU132" s="219">
        <f>AVERAGEIFS(Ashtyn_working!X$3:X$944,Ashtyn_working!$H$3:$H$944,$AL132,Ashtyn_working!$I$3:$I$944,$AM132)</f>
        <v>36.429184549356258</v>
      </c>
      <c r="AV132" s="219" cm="1">
        <f t="array" ref="AV132">IFERROR(_xlfn.STDEV.S(_xlfn._xlws.FILTER(Ashtyn_working!X$3:X$944, (Ashtyn_working!$H$3:$H$944=$AL132) * (Ashtyn_working!$I$3:$I$944=$AM132))) / SQRT(COUNTIFS(Ashtyn_working!$H$3:$H$944, $AL132, Ashtyn_working!$I$3:$I$944, $AM132)), "N/A")</f>
        <v>6.1380802780550081E-2</v>
      </c>
      <c r="AW132" s="219">
        <f>AVERAGEIFS(Ashtyn_working!Z$3:Z$944,Ashtyn_working!$H$3:$H$944,$AL132,Ashtyn_working!$I$3:$I$944,$AM132)</f>
        <v>265.22544117647061</v>
      </c>
      <c r="AX132" s="219" cm="1">
        <f t="array" ref="AX132">IFERROR(_xlfn.STDEV.S(_xlfn._xlws.FILTER(Ashtyn_working!Z$3:Z$944, (Ashtyn_working!$H$3:$H$944=$AL132) * (Ashtyn_working!$I$3:$I$944=$AM132))) / SQRT(COUNTIFS(Ashtyn_working!$H$3:$H$944, $AL132, Ashtyn_working!$I$3:$I$944, $AM132)), "N/A")</f>
        <v>7.3067512489703565</v>
      </c>
      <c r="AY132" s="219">
        <f>AVERAGEIFS(Ashtyn_working!AB$3:AB$944,Ashtyn_working!$H$3:$H$944,$AL132,Ashtyn_working!$I$3:$I$944,$AM132)</f>
        <v>2179.3447058823531</v>
      </c>
      <c r="AZ132" s="219" cm="1">
        <f t="array" ref="AZ132">IFERROR(_xlfn.STDEV.S(_xlfn._xlws.FILTER(Ashtyn_working!AB$3:AB$944, (Ashtyn_working!$H$3:$H$944=$AL132) * (Ashtyn_working!$I$3:$I$944=$AM132))) / SQRT(COUNTIFS(Ashtyn_working!$H$3:$H$944, $AL132, Ashtyn_working!$I$3:$I$944, $AM132)), "N/A")</f>
        <v>4.5238020541452046</v>
      </c>
      <c r="BA132" s="219">
        <f>AVERAGEIFS(Ashtyn_working!AE$3:AE$944,Ashtyn_working!$H$3:$H$944,$AL132,Ashtyn_working!$I$3:$I$944,$AM132)</f>
        <v>1225.2142857142858</v>
      </c>
      <c r="BB132" s="219" cm="1">
        <f t="array" ref="BB132">IFERROR(_xlfn.STDEV.S(_xlfn._xlws.FILTER(Ashtyn_working!AE$3:AE$944, (Ashtyn_working!$H$3:$H$944=$AL132) * (Ashtyn_working!$I$3:$I$944=$AM132))) / SQRT(COUNTIFS(Ashtyn_working!$H$3:$H$944, $AL132, Ashtyn_working!$I$3:$I$944, $AM132)), "N/A")</f>
        <v>24.080835565091885</v>
      </c>
      <c r="BC132" s="219">
        <f>AVERAGEIFS(Ashtyn_working!AF$3:AF$944,Ashtyn_working!$H$3:$H$944,$AL132,Ashtyn_working!$I$3:$I$944,$AM132)</f>
        <v>1909.7642857142855</v>
      </c>
      <c r="BD132" s="219" cm="1">
        <f t="array" ref="BD132">IFERROR(_xlfn.STDEV.S(_xlfn._xlws.FILTER(Ashtyn_working!AF$3:AF$944, (Ashtyn_working!$H$3:$H$944=$AL132) * (Ashtyn_working!$I$3:$I$944=$AM132))) / SQRT(COUNTIFS(Ashtyn_working!$H$3:$H$944, $AL132, Ashtyn_working!$I$3:$I$944, $AM132)), "N/A")</f>
        <v>5.6282658145166486</v>
      </c>
    </row>
    <row r="133" spans="5:56" ht="16" x14ac:dyDescent="0.2">
      <c r="E133" s="282">
        <v>42575</v>
      </c>
      <c r="F133" s="177"/>
      <c r="G133" s="176">
        <v>27</v>
      </c>
      <c r="H133" s="176" t="s">
        <v>16051</v>
      </c>
      <c r="I133" s="176" t="s">
        <v>16051</v>
      </c>
      <c r="J133" s="177"/>
      <c r="K133" s="177"/>
      <c r="L133" s="177"/>
      <c r="M133" s="177"/>
      <c r="N133" s="176">
        <v>7.76</v>
      </c>
      <c r="O133" s="176">
        <v>27.5</v>
      </c>
      <c r="P133" s="176">
        <v>7.79</v>
      </c>
      <c r="Q133" s="176">
        <v>37.299999999999997</v>
      </c>
      <c r="R133">
        <f t="shared" si="8"/>
        <v>7.76</v>
      </c>
      <c r="T133">
        <f t="shared" si="9"/>
        <v>27.5</v>
      </c>
      <c r="V133">
        <f t="shared" si="10"/>
        <v>7.79</v>
      </c>
      <c r="X133">
        <f t="shared" si="11"/>
        <v>37.299999999999997</v>
      </c>
      <c r="Z133" s="177"/>
      <c r="AA133" s="177"/>
      <c r="AB133" s="177"/>
      <c r="AC133" s="177"/>
      <c r="AD133" s="177"/>
      <c r="AE133" s="177"/>
      <c r="AF133" s="177"/>
      <c r="AK133" s="176">
        <v>27</v>
      </c>
      <c r="AL133" s="176" t="s">
        <v>16051</v>
      </c>
      <c r="AM133" s="176" t="s">
        <v>16051</v>
      </c>
      <c r="AN133" s="176">
        <v>1.98E-3</v>
      </c>
      <c r="AO133" s="219">
        <f>AVERAGEIFS(Ashtyn_working!R$3:R$944,Ashtyn_working!$H$3:$H$944,$AL133,Ashtyn_working!$I$3:$I$944,$AM133)</f>
        <v>7.6946437768240372</v>
      </c>
      <c r="AP133" s="219" cm="1">
        <f t="array" ref="AP133">IFERROR(_xlfn.STDEV.S(_xlfn._xlws.FILTER(Ashtyn_working!R$3:R$944, (Ashtyn_working!$H$3:$H$944=$AL133) * (Ashtyn_working!$I$3:$I$944=$AM133))) / SQRT(COUNTIFS(Ashtyn_working!$H$3:$H$944, $AL133, Ashtyn_working!$I$3:$I$944, $AM133)), "N/A")</f>
        <v>6.8544421448967783E-3</v>
      </c>
      <c r="AQ133" s="219">
        <f>AVERAGEIFS(Ashtyn_working!T$3:T$944,Ashtyn_working!$H$3:$H$944,$AL133,Ashtyn_working!$I$3:$I$944,$AM133)</f>
        <v>27.050643776824053</v>
      </c>
      <c r="AR133" s="219" cm="1">
        <f t="array" ref="AR133">IFERROR(_xlfn.STDEV.S(_xlfn._xlws.FILTER(Ashtyn_working!T$3:T$944, (Ashtyn_working!$H$3:$H$944=$AL133) * (Ashtyn_working!$I$3:$I$944=$AM133))) / SQRT(COUNTIFS(Ashtyn_working!$H$3:$H$944, $AL133, Ashtyn_working!$I$3:$I$944, $AM133)), "N/A")</f>
        <v>1.9226574206491071E-2</v>
      </c>
      <c r="AS133">
        <f>AVERAGEIFS(Ashtyn_working!V$3:V$944,Ashtyn_working!$H$3:$H$944,$AL133,Ashtyn_working!$I$3:$I$944,$AM133)</f>
        <v>7.2364035087719323</v>
      </c>
      <c r="AT133" cm="1">
        <f t="array" ref="AT133">IFERROR(_xlfn.STDEV.S(_xlfn._xlws.FILTER(Ashtyn_working!V$3:V$944, (Ashtyn_working!$H$3:$H$944=$AL133) * (Ashtyn_working!$I$3:$I$944=$AM133))) / SQRT(COUNTIFS(Ashtyn_working!$H$3:$H$944, $AL133, Ashtyn_working!$I$3:$I$944, $AM133)), "N/A")</f>
        <v>4.1385381752378922E-2</v>
      </c>
      <c r="AU133" s="219">
        <f>AVERAGEIFS(Ashtyn_working!X$3:X$944,Ashtyn_working!$H$3:$H$944,$AL133,Ashtyn_working!$I$3:$I$944,$AM133)</f>
        <v>36.429184549356258</v>
      </c>
      <c r="AV133" s="219" cm="1">
        <f t="array" ref="AV133">IFERROR(_xlfn.STDEV.S(_xlfn._xlws.FILTER(Ashtyn_working!X$3:X$944, (Ashtyn_working!$H$3:$H$944=$AL133) * (Ashtyn_working!$I$3:$I$944=$AM133))) / SQRT(COUNTIFS(Ashtyn_working!$H$3:$H$944, $AL133, Ashtyn_working!$I$3:$I$944, $AM133)), "N/A")</f>
        <v>6.1380802780550081E-2</v>
      </c>
      <c r="AW133" s="219">
        <f>AVERAGEIFS(Ashtyn_working!Z$3:Z$944,Ashtyn_working!$H$3:$H$944,$AL133,Ashtyn_working!$I$3:$I$944,$AM133)</f>
        <v>265.22544117647061</v>
      </c>
      <c r="AX133" s="219" cm="1">
        <f t="array" ref="AX133">IFERROR(_xlfn.STDEV.S(_xlfn._xlws.FILTER(Ashtyn_working!Z$3:Z$944, (Ashtyn_working!$H$3:$H$944=$AL133) * (Ashtyn_working!$I$3:$I$944=$AM133))) / SQRT(COUNTIFS(Ashtyn_working!$H$3:$H$944, $AL133, Ashtyn_working!$I$3:$I$944, $AM133)), "N/A")</f>
        <v>7.3067512489703565</v>
      </c>
      <c r="AY133" s="219">
        <f>AVERAGEIFS(Ashtyn_working!AB$3:AB$944,Ashtyn_working!$H$3:$H$944,$AL133,Ashtyn_working!$I$3:$I$944,$AM133)</f>
        <v>2179.3447058823531</v>
      </c>
      <c r="AZ133" s="219" cm="1">
        <f t="array" ref="AZ133">IFERROR(_xlfn.STDEV.S(_xlfn._xlws.FILTER(Ashtyn_working!AB$3:AB$944, (Ashtyn_working!$H$3:$H$944=$AL133) * (Ashtyn_working!$I$3:$I$944=$AM133))) / SQRT(COUNTIFS(Ashtyn_working!$H$3:$H$944, $AL133, Ashtyn_working!$I$3:$I$944, $AM133)), "N/A")</f>
        <v>4.5238020541452046</v>
      </c>
      <c r="BA133" s="219">
        <f>AVERAGEIFS(Ashtyn_working!AE$3:AE$944,Ashtyn_working!$H$3:$H$944,$AL133,Ashtyn_working!$I$3:$I$944,$AM133)</f>
        <v>1225.2142857142858</v>
      </c>
      <c r="BB133" s="219" cm="1">
        <f t="array" ref="BB133">IFERROR(_xlfn.STDEV.S(_xlfn._xlws.FILTER(Ashtyn_working!AE$3:AE$944, (Ashtyn_working!$H$3:$H$944=$AL133) * (Ashtyn_working!$I$3:$I$944=$AM133))) / SQRT(COUNTIFS(Ashtyn_working!$H$3:$H$944, $AL133, Ashtyn_working!$I$3:$I$944, $AM133)), "N/A")</f>
        <v>24.080835565091885</v>
      </c>
      <c r="BC133" s="219">
        <f>AVERAGEIFS(Ashtyn_working!AF$3:AF$944,Ashtyn_working!$H$3:$H$944,$AL133,Ashtyn_working!$I$3:$I$944,$AM133)</f>
        <v>1909.7642857142855</v>
      </c>
      <c r="BD133" s="219" cm="1">
        <f t="array" ref="BD133">IFERROR(_xlfn.STDEV.S(_xlfn._xlws.FILTER(Ashtyn_working!AF$3:AF$944, (Ashtyn_working!$H$3:$H$944=$AL133) * (Ashtyn_working!$I$3:$I$944=$AM133))) / SQRT(COUNTIFS(Ashtyn_working!$H$3:$H$944, $AL133, Ashtyn_working!$I$3:$I$944, $AM133)), "N/A")</f>
        <v>5.6282658145166486</v>
      </c>
    </row>
    <row r="134" spans="5:56" ht="16" x14ac:dyDescent="0.2">
      <c r="E134" s="282">
        <v>42575</v>
      </c>
      <c r="F134" s="177"/>
      <c r="G134" s="176">
        <v>27</v>
      </c>
      <c r="H134" s="176" t="s">
        <v>12457</v>
      </c>
      <c r="I134" s="176" t="s">
        <v>12422</v>
      </c>
      <c r="J134" s="177"/>
      <c r="K134" s="177"/>
      <c r="L134" s="177"/>
      <c r="M134" s="177"/>
      <c r="N134" s="176">
        <v>7.968</v>
      </c>
      <c r="O134" s="176">
        <v>27.5</v>
      </c>
      <c r="P134" s="176">
        <v>8.67</v>
      </c>
      <c r="Q134" s="176">
        <v>36.799999999999997</v>
      </c>
      <c r="R134">
        <f t="shared" si="8"/>
        <v>7.968</v>
      </c>
      <c r="T134">
        <f t="shared" si="9"/>
        <v>27.5</v>
      </c>
      <c r="V134">
        <f t="shared" si="10"/>
        <v>8.67</v>
      </c>
      <c r="X134">
        <f t="shared" si="11"/>
        <v>36.799999999999997</v>
      </c>
      <c r="Z134" s="177"/>
      <c r="AA134" s="177"/>
      <c r="AB134" s="177"/>
      <c r="AC134" s="177"/>
      <c r="AD134" s="177"/>
      <c r="AE134" s="177"/>
      <c r="AF134" s="177"/>
      <c r="AK134" s="176">
        <v>27</v>
      </c>
      <c r="AL134" s="176" t="s">
        <v>16051</v>
      </c>
      <c r="AM134" s="176" t="s">
        <v>16051</v>
      </c>
      <c r="AN134" s="176">
        <v>5.1999999999999998E-3</v>
      </c>
      <c r="AO134" s="219">
        <f>AVERAGEIFS(Ashtyn_working!R$3:R$944,Ashtyn_working!$H$3:$H$944,$AL134,Ashtyn_working!$I$3:$I$944,$AM134)</f>
        <v>7.6946437768240372</v>
      </c>
      <c r="AP134" s="219" cm="1">
        <f t="array" ref="AP134">IFERROR(_xlfn.STDEV.S(_xlfn._xlws.FILTER(Ashtyn_working!R$3:R$944, (Ashtyn_working!$H$3:$H$944=$AL134) * (Ashtyn_working!$I$3:$I$944=$AM134))) / SQRT(COUNTIFS(Ashtyn_working!$H$3:$H$944, $AL134, Ashtyn_working!$I$3:$I$944, $AM134)), "N/A")</f>
        <v>6.8544421448967783E-3</v>
      </c>
      <c r="AQ134" s="219">
        <f>AVERAGEIFS(Ashtyn_working!T$3:T$944,Ashtyn_working!$H$3:$H$944,$AL134,Ashtyn_working!$I$3:$I$944,$AM134)</f>
        <v>27.050643776824053</v>
      </c>
      <c r="AR134" s="219" cm="1">
        <f t="array" ref="AR134">IFERROR(_xlfn.STDEV.S(_xlfn._xlws.FILTER(Ashtyn_working!T$3:T$944, (Ashtyn_working!$H$3:$H$944=$AL134) * (Ashtyn_working!$I$3:$I$944=$AM134))) / SQRT(COUNTIFS(Ashtyn_working!$H$3:$H$944, $AL134, Ashtyn_working!$I$3:$I$944, $AM134)), "N/A")</f>
        <v>1.9226574206491071E-2</v>
      </c>
      <c r="AS134">
        <f>AVERAGEIFS(Ashtyn_working!V$3:V$944,Ashtyn_working!$H$3:$H$944,$AL134,Ashtyn_working!$I$3:$I$944,$AM134)</f>
        <v>7.2364035087719323</v>
      </c>
      <c r="AT134" cm="1">
        <f t="array" ref="AT134">IFERROR(_xlfn.STDEV.S(_xlfn._xlws.FILTER(Ashtyn_working!V$3:V$944, (Ashtyn_working!$H$3:$H$944=$AL134) * (Ashtyn_working!$I$3:$I$944=$AM134))) / SQRT(COUNTIFS(Ashtyn_working!$H$3:$H$944, $AL134, Ashtyn_working!$I$3:$I$944, $AM134)), "N/A")</f>
        <v>4.1385381752378922E-2</v>
      </c>
      <c r="AU134" s="219">
        <f>AVERAGEIFS(Ashtyn_working!X$3:X$944,Ashtyn_working!$H$3:$H$944,$AL134,Ashtyn_working!$I$3:$I$944,$AM134)</f>
        <v>36.429184549356258</v>
      </c>
      <c r="AV134" s="219" cm="1">
        <f t="array" ref="AV134">IFERROR(_xlfn.STDEV.S(_xlfn._xlws.FILTER(Ashtyn_working!X$3:X$944, (Ashtyn_working!$H$3:$H$944=$AL134) * (Ashtyn_working!$I$3:$I$944=$AM134))) / SQRT(COUNTIFS(Ashtyn_working!$H$3:$H$944, $AL134, Ashtyn_working!$I$3:$I$944, $AM134)), "N/A")</f>
        <v>6.1380802780550081E-2</v>
      </c>
      <c r="AW134" s="219">
        <f>AVERAGEIFS(Ashtyn_working!Z$3:Z$944,Ashtyn_working!$H$3:$H$944,$AL134,Ashtyn_working!$I$3:$I$944,$AM134)</f>
        <v>265.22544117647061</v>
      </c>
      <c r="AX134" s="219" cm="1">
        <f t="array" ref="AX134">IFERROR(_xlfn.STDEV.S(_xlfn._xlws.FILTER(Ashtyn_working!Z$3:Z$944, (Ashtyn_working!$H$3:$H$944=$AL134) * (Ashtyn_working!$I$3:$I$944=$AM134))) / SQRT(COUNTIFS(Ashtyn_working!$H$3:$H$944, $AL134, Ashtyn_working!$I$3:$I$944, $AM134)), "N/A")</f>
        <v>7.3067512489703565</v>
      </c>
      <c r="AY134" s="219">
        <f>AVERAGEIFS(Ashtyn_working!AB$3:AB$944,Ashtyn_working!$H$3:$H$944,$AL134,Ashtyn_working!$I$3:$I$944,$AM134)</f>
        <v>2179.3447058823531</v>
      </c>
      <c r="AZ134" s="219" cm="1">
        <f t="array" ref="AZ134">IFERROR(_xlfn.STDEV.S(_xlfn._xlws.FILTER(Ashtyn_working!AB$3:AB$944, (Ashtyn_working!$H$3:$H$944=$AL134) * (Ashtyn_working!$I$3:$I$944=$AM134))) / SQRT(COUNTIFS(Ashtyn_working!$H$3:$H$944, $AL134, Ashtyn_working!$I$3:$I$944, $AM134)), "N/A")</f>
        <v>4.5238020541452046</v>
      </c>
      <c r="BA134" s="219">
        <f>AVERAGEIFS(Ashtyn_working!AE$3:AE$944,Ashtyn_working!$H$3:$H$944,$AL134,Ashtyn_working!$I$3:$I$944,$AM134)</f>
        <v>1225.2142857142858</v>
      </c>
      <c r="BB134" s="219" cm="1">
        <f t="array" ref="BB134">IFERROR(_xlfn.STDEV.S(_xlfn._xlws.FILTER(Ashtyn_working!AE$3:AE$944, (Ashtyn_working!$H$3:$H$944=$AL134) * (Ashtyn_working!$I$3:$I$944=$AM134))) / SQRT(COUNTIFS(Ashtyn_working!$H$3:$H$944, $AL134, Ashtyn_working!$I$3:$I$944, $AM134)), "N/A")</f>
        <v>24.080835565091885</v>
      </c>
      <c r="BC134" s="219">
        <f>AVERAGEIFS(Ashtyn_working!AF$3:AF$944,Ashtyn_working!$H$3:$H$944,$AL134,Ashtyn_working!$I$3:$I$944,$AM134)</f>
        <v>1909.7642857142855</v>
      </c>
      <c r="BD134" s="219" cm="1">
        <f t="array" ref="BD134">IFERROR(_xlfn.STDEV.S(_xlfn._xlws.FILTER(Ashtyn_working!AF$3:AF$944, (Ashtyn_working!$H$3:$H$944=$AL134) * (Ashtyn_working!$I$3:$I$944=$AM134))) / SQRT(COUNTIFS(Ashtyn_working!$H$3:$H$944, $AL134, Ashtyn_working!$I$3:$I$944, $AM134)), "N/A")</f>
        <v>5.6282658145166486</v>
      </c>
    </row>
    <row r="135" spans="5:56" ht="16" x14ac:dyDescent="0.2">
      <c r="E135" s="282">
        <v>42575</v>
      </c>
      <c r="F135" s="177"/>
      <c r="G135" s="176">
        <v>27</v>
      </c>
      <c r="H135" s="176" t="s">
        <v>16051</v>
      </c>
      <c r="I135" s="176" t="s">
        <v>16051</v>
      </c>
      <c r="J135" s="177"/>
      <c r="K135" s="177"/>
      <c r="L135" s="177"/>
      <c r="M135" s="177"/>
      <c r="N135" s="176">
        <v>7.952</v>
      </c>
      <c r="O135" s="176">
        <v>27.3</v>
      </c>
      <c r="P135" s="176">
        <v>8.2899999999999991</v>
      </c>
      <c r="Q135" s="176">
        <v>36.799999999999997</v>
      </c>
      <c r="R135">
        <f t="shared" si="8"/>
        <v>7.952</v>
      </c>
      <c r="T135">
        <f t="shared" si="9"/>
        <v>27.3</v>
      </c>
      <c r="V135">
        <f t="shared" si="10"/>
        <v>8.2899999999999991</v>
      </c>
      <c r="X135">
        <f t="shared" si="11"/>
        <v>36.799999999999997</v>
      </c>
      <c r="Z135" s="177"/>
      <c r="AA135" s="177"/>
      <c r="AB135" s="177"/>
      <c r="AC135" s="177"/>
      <c r="AD135" s="177"/>
      <c r="AE135" s="177"/>
      <c r="AF135" s="177"/>
      <c r="AK135" s="176">
        <v>27</v>
      </c>
      <c r="AL135" s="176" t="s">
        <v>16051</v>
      </c>
      <c r="AM135" s="176" t="s">
        <v>16051</v>
      </c>
      <c r="AN135" s="176">
        <v>1.49E-3</v>
      </c>
      <c r="AO135" s="219">
        <f>AVERAGEIFS(Ashtyn_working!R$3:R$944,Ashtyn_working!$H$3:$H$944,$AL135,Ashtyn_working!$I$3:$I$944,$AM135)</f>
        <v>7.6946437768240372</v>
      </c>
      <c r="AP135" s="219" cm="1">
        <f t="array" ref="AP135">IFERROR(_xlfn.STDEV.S(_xlfn._xlws.FILTER(Ashtyn_working!R$3:R$944, (Ashtyn_working!$H$3:$H$944=$AL135) * (Ashtyn_working!$I$3:$I$944=$AM135))) / SQRT(COUNTIFS(Ashtyn_working!$H$3:$H$944, $AL135, Ashtyn_working!$I$3:$I$944, $AM135)), "N/A")</f>
        <v>6.8544421448967783E-3</v>
      </c>
      <c r="AQ135" s="219">
        <f>AVERAGEIFS(Ashtyn_working!T$3:T$944,Ashtyn_working!$H$3:$H$944,$AL135,Ashtyn_working!$I$3:$I$944,$AM135)</f>
        <v>27.050643776824053</v>
      </c>
      <c r="AR135" s="219" cm="1">
        <f t="array" ref="AR135">IFERROR(_xlfn.STDEV.S(_xlfn._xlws.FILTER(Ashtyn_working!T$3:T$944, (Ashtyn_working!$H$3:$H$944=$AL135) * (Ashtyn_working!$I$3:$I$944=$AM135))) / SQRT(COUNTIFS(Ashtyn_working!$H$3:$H$944, $AL135, Ashtyn_working!$I$3:$I$944, $AM135)), "N/A")</f>
        <v>1.9226574206491071E-2</v>
      </c>
      <c r="AS135">
        <f>AVERAGEIFS(Ashtyn_working!V$3:V$944,Ashtyn_working!$H$3:$H$944,$AL135,Ashtyn_working!$I$3:$I$944,$AM135)</f>
        <v>7.2364035087719323</v>
      </c>
      <c r="AT135" cm="1">
        <f t="array" ref="AT135">IFERROR(_xlfn.STDEV.S(_xlfn._xlws.FILTER(Ashtyn_working!V$3:V$944, (Ashtyn_working!$H$3:$H$944=$AL135) * (Ashtyn_working!$I$3:$I$944=$AM135))) / SQRT(COUNTIFS(Ashtyn_working!$H$3:$H$944, $AL135, Ashtyn_working!$I$3:$I$944, $AM135)), "N/A")</f>
        <v>4.1385381752378922E-2</v>
      </c>
      <c r="AU135" s="219">
        <f>AVERAGEIFS(Ashtyn_working!X$3:X$944,Ashtyn_working!$H$3:$H$944,$AL135,Ashtyn_working!$I$3:$I$944,$AM135)</f>
        <v>36.429184549356258</v>
      </c>
      <c r="AV135" s="219" cm="1">
        <f t="array" ref="AV135">IFERROR(_xlfn.STDEV.S(_xlfn._xlws.FILTER(Ashtyn_working!X$3:X$944, (Ashtyn_working!$H$3:$H$944=$AL135) * (Ashtyn_working!$I$3:$I$944=$AM135))) / SQRT(COUNTIFS(Ashtyn_working!$H$3:$H$944, $AL135, Ashtyn_working!$I$3:$I$944, $AM135)), "N/A")</f>
        <v>6.1380802780550081E-2</v>
      </c>
      <c r="AW135" s="219">
        <f>AVERAGEIFS(Ashtyn_working!Z$3:Z$944,Ashtyn_working!$H$3:$H$944,$AL135,Ashtyn_working!$I$3:$I$944,$AM135)</f>
        <v>265.22544117647061</v>
      </c>
      <c r="AX135" s="219" cm="1">
        <f t="array" ref="AX135">IFERROR(_xlfn.STDEV.S(_xlfn._xlws.FILTER(Ashtyn_working!Z$3:Z$944, (Ashtyn_working!$H$3:$H$944=$AL135) * (Ashtyn_working!$I$3:$I$944=$AM135))) / SQRT(COUNTIFS(Ashtyn_working!$H$3:$H$944, $AL135, Ashtyn_working!$I$3:$I$944, $AM135)), "N/A")</f>
        <v>7.3067512489703565</v>
      </c>
      <c r="AY135" s="219">
        <f>AVERAGEIFS(Ashtyn_working!AB$3:AB$944,Ashtyn_working!$H$3:$H$944,$AL135,Ashtyn_working!$I$3:$I$944,$AM135)</f>
        <v>2179.3447058823531</v>
      </c>
      <c r="AZ135" s="219" cm="1">
        <f t="array" ref="AZ135">IFERROR(_xlfn.STDEV.S(_xlfn._xlws.FILTER(Ashtyn_working!AB$3:AB$944, (Ashtyn_working!$H$3:$H$944=$AL135) * (Ashtyn_working!$I$3:$I$944=$AM135))) / SQRT(COUNTIFS(Ashtyn_working!$H$3:$H$944, $AL135, Ashtyn_working!$I$3:$I$944, $AM135)), "N/A")</f>
        <v>4.5238020541452046</v>
      </c>
      <c r="BA135" s="219">
        <f>AVERAGEIFS(Ashtyn_working!AE$3:AE$944,Ashtyn_working!$H$3:$H$944,$AL135,Ashtyn_working!$I$3:$I$944,$AM135)</f>
        <v>1225.2142857142858</v>
      </c>
      <c r="BB135" s="219" cm="1">
        <f t="array" ref="BB135">IFERROR(_xlfn.STDEV.S(_xlfn._xlws.FILTER(Ashtyn_working!AE$3:AE$944, (Ashtyn_working!$H$3:$H$944=$AL135) * (Ashtyn_working!$I$3:$I$944=$AM135))) / SQRT(COUNTIFS(Ashtyn_working!$H$3:$H$944, $AL135, Ashtyn_working!$I$3:$I$944, $AM135)), "N/A")</f>
        <v>24.080835565091885</v>
      </c>
      <c r="BC135" s="219">
        <f>AVERAGEIFS(Ashtyn_working!AF$3:AF$944,Ashtyn_working!$H$3:$H$944,$AL135,Ashtyn_working!$I$3:$I$944,$AM135)</f>
        <v>1909.7642857142855</v>
      </c>
      <c r="BD135" s="219" cm="1">
        <f t="array" ref="BD135">IFERROR(_xlfn.STDEV.S(_xlfn._xlws.FILTER(Ashtyn_working!AF$3:AF$944, (Ashtyn_working!$H$3:$H$944=$AL135) * (Ashtyn_working!$I$3:$I$944=$AM135))) / SQRT(COUNTIFS(Ashtyn_working!$H$3:$H$944, $AL135, Ashtyn_working!$I$3:$I$944, $AM135)), "N/A")</f>
        <v>5.6282658145166486</v>
      </c>
    </row>
    <row r="136" spans="5:56" ht="16" x14ac:dyDescent="0.2">
      <c r="E136" s="282">
        <v>42575</v>
      </c>
      <c r="F136" s="177"/>
      <c r="G136" s="176">
        <v>27</v>
      </c>
      <c r="H136" s="176" t="s">
        <v>16051</v>
      </c>
      <c r="I136" s="176" t="s">
        <v>16051</v>
      </c>
      <c r="J136" s="177"/>
      <c r="K136" s="177"/>
      <c r="L136" s="177"/>
      <c r="M136" s="177"/>
      <c r="N136" s="176">
        <v>7.74</v>
      </c>
      <c r="O136" s="176">
        <v>27.4</v>
      </c>
      <c r="P136" s="176">
        <v>7.62</v>
      </c>
      <c r="Q136" s="176">
        <v>37.299999999999997</v>
      </c>
      <c r="R136">
        <f t="shared" si="8"/>
        <v>7.74</v>
      </c>
      <c r="T136">
        <f t="shared" si="9"/>
        <v>27.4</v>
      </c>
      <c r="V136">
        <f t="shared" si="10"/>
        <v>7.62</v>
      </c>
      <c r="X136">
        <f t="shared" si="11"/>
        <v>37.299999999999997</v>
      </c>
      <c r="Z136" s="177"/>
      <c r="AA136" s="177"/>
      <c r="AB136" s="177"/>
      <c r="AC136" s="177"/>
      <c r="AD136" s="177"/>
      <c r="AE136" s="177"/>
      <c r="AF136" s="177"/>
      <c r="AK136" s="176">
        <v>27</v>
      </c>
      <c r="AL136" s="176" t="s">
        <v>16051</v>
      </c>
      <c r="AM136" s="176" t="s">
        <v>16051</v>
      </c>
      <c r="AN136" s="176">
        <v>1.6800000000000001E-3</v>
      </c>
      <c r="AO136" s="219">
        <f>AVERAGEIFS(Ashtyn_working!R$3:R$944,Ashtyn_working!$H$3:$H$944,$AL136,Ashtyn_working!$I$3:$I$944,$AM136)</f>
        <v>7.6946437768240372</v>
      </c>
      <c r="AP136" s="219" cm="1">
        <f t="array" ref="AP136">IFERROR(_xlfn.STDEV.S(_xlfn._xlws.FILTER(Ashtyn_working!R$3:R$944, (Ashtyn_working!$H$3:$H$944=$AL136) * (Ashtyn_working!$I$3:$I$944=$AM136))) / SQRT(COUNTIFS(Ashtyn_working!$H$3:$H$944, $AL136, Ashtyn_working!$I$3:$I$944, $AM136)), "N/A")</f>
        <v>6.8544421448967783E-3</v>
      </c>
      <c r="AQ136" s="219">
        <f>AVERAGEIFS(Ashtyn_working!T$3:T$944,Ashtyn_working!$H$3:$H$944,$AL136,Ashtyn_working!$I$3:$I$944,$AM136)</f>
        <v>27.050643776824053</v>
      </c>
      <c r="AR136" s="219" cm="1">
        <f t="array" ref="AR136">IFERROR(_xlfn.STDEV.S(_xlfn._xlws.FILTER(Ashtyn_working!T$3:T$944, (Ashtyn_working!$H$3:$H$944=$AL136) * (Ashtyn_working!$I$3:$I$944=$AM136))) / SQRT(COUNTIFS(Ashtyn_working!$H$3:$H$944, $AL136, Ashtyn_working!$I$3:$I$944, $AM136)), "N/A")</f>
        <v>1.9226574206491071E-2</v>
      </c>
      <c r="AS136">
        <f>AVERAGEIFS(Ashtyn_working!V$3:V$944,Ashtyn_working!$H$3:$H$944,$AL136,Ashtyn_working!$I$3:$I$944,$AM136)</f>
        <v>7.2364035087719323</v>
      </c>
      <c r="AT136" cm="1">
        <f t="array" ref="AT136">IFERROR(_xlfn.STDEV.S(_xlfn._xlws.FILTER(Ashtyn_working!V$3:V$944, (Ashtyn_working!$H$3:$H$944=$AL136) * (Ashtyn_working!$I$3:$I$944=$AM136))) / SQRT(COUNTIFS(Ashtyn_working!$H$3:$H$944, $AL136, Ashtyn_working!$I$3:$I$944, $AM136)), "N/A")</f>
        <v>4.1385381752378922E-2</v>
      </c>
      <c r="AU136" s="219">
        <f>AVERAGEIFS(Ashtyn_working!X$3:X$944,Ashtyn_working!$H$3:$H$944,$AL136,Ashtyn_working!$I$3:$I$944,$AM136)</f>
        <v>36.429184549356258</v>
      </c>
      <c r="AV136" s="219" cm="1">
        <f t="array" ref="AV136">IFERROR(_xlfn.STDEV.S(_xlfn._xlws.FILTER(Ashtyn_working!X$3:X$944, (Ashtyn_working!$H$3:$H$944=$AL136) * (Ashtyn_working!$I$3:$I$944=$AM136))) / SQRT(COUNTIFS(Ashtyn_working!$H$3:$H$944, $AL136, Ashtyn_working!$I$3:$I$944, $AM136)), "N/A")</f>
        <v>6.1380802780550081E-2</v>
      </c>
      <c r="AW136" s="219">
        <f>AVERAGEIFS(Ashtyn_working!Z$3:Z$944,Ashtyn_working!$H$3:$H$944,$AL136,Ashtyn_working!$I$3:$I$944,$AM136)</f>
        <v>265.22544117647061</v>
      </c>
      <c r="AX136" s="219" cm="1">
        <f t="array" ref="AX136">IFERROR(_xlfn.STDEV.S(_xlfn._xlws.FILTER(Ashtyn_working!Z$3:Z$944, (Ashtyn_working!$H$3:$H$944=$AL136) * (Ashtyn_working!$I$3:$I$944=$AM136))) / SQRT(COUNTIFS(Ashtyn_working!$H$3:$H$944, $AL136, Ashtyn_working!$I$3:$I$944, $AM136)), "N/A")</f>
        <v>7.3067512489703565</v>
      </c>
      <c r="AY136" s="219">
        <f>AVERAGEIFS(Ashtyn_working!AB$3:AB$944,Ashtyn_working!$H$3:$H$944,$AL136,Ashtyn_working!$I$3:$I$944,$AM136)</f>
        <v>2179.3447058823531</v>
      </c>
      <c r="AZ136" s="219" cm="1">
        <f t="array" ref="AZ136">IFERROR(_xlfn.STDEV.S(_xlfn._xlws.FILTER(Ashtyn_working!AB$3:AB$944, (Ashtyn_working!$H$3:$H$944=$AL136) * (Ashtyn_working!$I$3:$I$944=$AM136))) / SQRT(COUNTIFS(Ashtyn_working!$H$3:$H$944, $AL136, Ashtyn_working!$I$3:$I$944, $AM136)), "N/A")</f>
        <v>4.5238020541452046</v>
      </c>
      <c r="BA136" s="219">
        <f>AVERAGEIFS(Ashtyn_working!AE$3:AE$944,Ashtyn_working!$H$3:$H$944,$AL136,Ashtyn_working!$I$3:$I$944,$AM136)</f>
        <v>1225.2142857142858</v>
      </c>
      <c r="BB136" s="219" cm="1">
        <f t="array" ref="BB136">IFERROR(_xlfn.STDEV.S(_xlfn._xlws.FILTER(Ashtyn_working!AE$3:AE$944, (Ashtyn_working!$H$3:$H$944=$AL136) * (Ashtyn_working!$I$3:$I$944=$AM136))) / SQRT(COUNTIFS(Ashtyn_working!$H$3:$H$944, $AL136, Ashtyn_working!$I$3:$I$944, $AM136)), "N/A")</f>
        <v>24.080835565091885</v>
      </c>
      <c r="BC136" s="219">
        <f>AVERAGEIFS(Ashtyn_working!AF$3:AF$944,Ashtyn_working!$H$3:$H$944,$AL136,Ashtyn_working!$I$3:$I$944,$AM136)</f>
        <v>1909.7642857142855</v>
      </c>
      <c r="BD136" s="219" cm="1">
        <f t="array" ref="BD136">IFERROR(_xlfn.STDEV.S(_xlfn._xlws.FILTER(Ashtyn_working!AF$3:AF$944, (Ashtyn_working!$H$3:$H$944=$AL136) * (Ashtyn_working!$I$3:$I$944=$AM136))) / SQRT(COUNTIFS(Ashtyn_working!$H$3:$H$944, $AL136, Ashtyn_working!$I$3:$I$944, $AM136)), "N/A")</f>
        <v>5.6282658145166486</v>
      </c>
    </row>
    <row r="137" spans="5:56" ht="16" x14ac:dyDescent="0.2">
      <c r="E137" s="282">
        <v>42575</v>
      </c>
      <c r="F137" s="177"/>
      <c r="G137" s="176">
        <v>27</v>
      </c>
      <c r="H137" s="176" t="s">
        <v>12457</v>
      </c>
      <c r="I137" s="176" t="s">
        <v>12422</v>
      </c>
      <c r="J137" s="177"/>
      <c r="K137" s="177"/>
      <c r="L137" s="177"/>
      <c r="M137" s="177"/>
      <c r="N137" s="176">
        <v>7.7939999999999996</v>
      </c>
      <c r="O137" s="176">
        <v>27.1</v>
      </c>
      <c r="P137" s="176">
        <v>8.6</v>
      </c>
      <c r="Q137" s="176">
        <v>36.799999999999997</v>
      </c>
      <c r="R137">
        <f t="shared" si="8"/>
        <v>7.7939999999999996</v>
      </c>
      <c r="T137">
        <f t="shared" si="9"/>
        <v>27.1</v>
      </c>
      <c r="V137">
        <f t="shared" si="10"/>
        <v>8.6</v>
      </c>
      <c r="X137">
        <f t="shared" si="11"/>
        <v>36.799999999999997</v>
      </c>
      <c r="Z137" s="177"/>
      <c r="AA137" s="177"/>
      <c r="AB137" s="177"/>
      <c r="AC137" s="177"/>
      <c r="AD137" s="177"/>
      <c r="AE137" s="177"/>
      <c r="AF137" s="177"/>
      <c r="AK137" s="176">
        <v>27</v>
      </c>
      <c r="AL137" s="176" t="s">
        <v>12457</v>
      </c>
      <c r="AM137" s="176" t="s">
        <v>12422</v>
      </c>
      <c r="AN137" s="176">
        <v>1.8799999999999999E-3</v>
      </c>
      <c r="AO137" s="219">
        <f>AVERAGEIFS(Ashtyn_working!R$3:R$944,Ashtyn_working!$H$3:$H$944,$AL137,Ashtyn_working!$I$3:$I$944,$AM137)</f>
        <v>8.0055770212766024</v>
      </c>
      <c r="AP137" s="219" cm="1">
        <f t="array" ref="AP137">IFERROR(_xlfn.STDEV.S(_xlfn._xlws.FILTER(Ashtyn_working!R$3:R$944, (Ashtyn_working!$H$3:$H$944=$AL137) * (Ashtyn_working!$I$3:$I$944=$AM137))) / SQRT(COUNTIFS(Ashtyn_working!$H$3:$H$944, $AL137, Ashtyn_working!$I$3:$I$944, $AM137)), "N/A")</f>
        <v>5.4235346796901755E-3</v>
      </c>
      <c r="AQ137" s="219">
        <f>AVERAGEIFS(Ashtyn_working!T$3:T$944,Ashtyn_working!$H$3:$H$944,$AL137,Ashtyn_working!$I$3:$I$944,$AM137)</f>
        <v>27.025531914893612</v>
      </c>
      <c r="AR137" s="219" cm="1">
        <f t="array" ref="AR137">IFERROR(_xlfn.STDEV.S(_xlfn._xlws.FILTER(Ashtyn_working!T$3:T$944, (Ashtyn_working!$H$3:$H$944=$AL137) * (Ashtyn_working!$I$3:$I$944=$AM137))) / SQRT(COUNTIFS(Ashtyn_working!$H$3:$H$944, $AL137, Ashtyn_working!$I$3:$I$944, $AM137)), "N/A")</f>
        <v>1.8235895665390495E-2</v>
      </c>
      <c r="AS137">
        <f>AVERAGEIFS(Ashtyn_working!V$3:V$944,Ashtyn_working!$H$3:$H$944,$AL137,Ashtyn_working!$I$3:$I$944,$AM137)</f>
        <v>7.4306956521739105</v>
      </c>
      <c r="AT137" cm="1">
        <f t="array" ref="AT137">IFERROR(_xlfn.STDEV.S(_xlfn._xlws.FILTER(Ashtyn_working!V$3:V$944, (Ashtyn_working!$H$3:$H$944=$AL137) * (Ashtyn_working!$I$3:$I$944=$AM137))) / SQRT(COUNTIFS(Ashtyn_working!$H$3:$H$944, $AL137, Ashtyn_working!$I$3:$I$944, $AM137)), "N/A")</f>
        <v>5.2574505022705657E-2</v>
      </c>
      <c r="AU137" s="219">
        <f>AVERAGEIFS(Ashtyn_working!X$3:X$944,Ashtyn_working!$H$3:$H$944,$AL137,Ashtyn_working!$I$3:$I$944,$AM137)</f>
        <v>36.454468085106399</v>
      </c>
      <c r="AV137" s="219" cm="1">
        <f t="array" ref="AV137">IFERROR(_xlfn.STDEV.S(_xlfn._xlws.FILTER(Ashtyn_working!X$3:X$944, (Ashtyn_working!$H$3:$H$944=$AL137) * (Ashtyn_working!$I$3:$I$944=$AM137))) / SQRT(COUNTIFS(Ashtyn_working!$H$3:$H$944, $AL137, Ashtyn_working!$I$3:$I$944, $AM137)), "N/A")</f>
        <v>7.3479347829071506E-2</v>
      </c>
      <c r="AW137" s="219">
        <f>AVERAGEIFS(Ashtyn_working!Z$3:Z$944,Ashtyn_working!$H$3:$H$944,$AL137,Ashtyn_working!$I$3:$I$944,$AM137)</f>
        <v>288.3373529411765</v>
      </c>
      <c r="AX137" s="219" cm="1">
        <f t="array" ref="AX137">IFERROR(_xlfn.STDEV.S(_xlfn._xlws.FILTER(Ashtyn_working!Z$3:Z$944, (Ashtyn_working!$H$3:$H$944=$AL137) * (Ashtyn_working!$I$3:$I$944=$AM137))) / SQRT(COUNTIFS(Ashtyn_working!$H$3:$H$944, $AL137, Ashtyn_working!$I$3:$I$944, $AM137)), "N/A")</f>
        <v>8.0887647908030704</v>
      </c>
      <c r="AY137" s="219">
        <f>AVERAGEIFS(Ashtyn_working!AB$3:AB$944,Ashtyn_working!$H$3:$H$944,$AL137,Ashtyn_working!$I$3:$I$944,$AM137)</f>
        <v>2168.1563157894743</v>
      </c>
      <c r="AZ137" s="219" cm="1">
        <f t="array" ref="AZ137">IFERROR(_xlfn.STDEV.S(_xlfn._xlws.FILTER(Ashtyn_working!AB$3:AB$944, (Ashtyn_working!$H$3:$H$944=$AL137) * (Ashtyn_working!$I$3:$I$944=$AM137))) / SQRT(COUNTIFS(Ashtyn_working!$H$3:$H$944, $AL137, Ashtyn_working!$I$3:$I$944, $AM137)), "N/A")</f>
        <v>5.4222959388735532</v>
      </c>
      <c r="BA137" s="219">
        <f>AVERAGEIFS(Ashtyn_working!AE$3:AE$944,Ashtyn_working!$H$3:$H$944,$AL137,Ashtyn_working!$I$3:$I$944,$AM137)</f>
        <v>704.65000000000009</v>
      </c>
      <c r="BB137" s="219" cm="1">
        <f t="array" ref="BB137">IFERROR(_xlfn.STDEV.S(_xlfn._xlws.FILTER(Ashtyn_working!AE$3:AE$944, (Ashtyn_working!$H$3:$H$944=$AL137) * (Ashtyn_working!$I$3:$I$944=$AM137))) / SQRT(COUNTIFS(Ashtyn_working!$H$3:$H$944, $AL137, Ashtyn_working!$I$3:$I$944, $AM137)), "N/A")</f>
        <v>16.048580503278547</v>
      </c>
      <c r="BC137" s="219">
        <f>AVERAGEIFS(Ashtyn_working!AF$3:AF$944,Ashtyn_working!$H$3:$H$944,$AL137,Ashtyn_working!$I$3:$I$944,$AM137)</f>
        <v>1777.0250000000001</v>
      </c>
      <c r="BD137" s="219" cm="1">
        <f t="array" ref="BD137">IFERROR(_xlfn.STDEV.S(_xlfn._xlws.FILTER(Ashtyn_working!AF$3:AF$944, (Ashtyn_working!$H$3:$H$944=$AL137) * (Ashtyn_working!$I$3:$I$944=$AM137))) / SQRT(COUNTIFS(Ashtyn_working!$H$3:$H$944, $AL137, Ashtyn_working!$I$3:$I$944, $AM137)), "N/A")</f>
        <v>6.3755808524144504</v>
      </c>
    </row>
    <row r="138" spans="5:56" ht="16" x14ac:dyDescent="0.2">
      <c r="E138" s="282">
        <v>42575</v>
      </c>
      <c r="F138" s="177"/>
      <c r="G138" s="176">
        <v>27</v>
      </c>
      <c r="H138" s="176" t="s">
        <v>12457</v>
      </c>
      <c r="I138" s="176" t="s">
        <v>12422</v>
      </c>
      <c r="J138" s="177"/>
      <c r="K138" s="177"/>
      <c r="L138" s="177"/>
      <c r="M138" s="177"/>
      <c r="N138" s="176">
        <v>8.0470000000000006</v>
      </c>
      <c r="O138" s="176">
        <v>27.3</v>
      </c>
      <c r="P138" s="176">
        <v>9.02</v>
      </c>
      <c r="Q138" s="176">
        <v>36.4</v>
      </c>
      <c r="R138">
        <f t="shared" si="8"/>
        <v>8.0470000000000006</v>
      </c>
      <c r="T138">
        <f t="shared" si="9"/>
        <v>27.3</v>
      </c>
      <c r="V138">
        <f t="shared" si="10"/>
        <v>9.02</v>
      </c>
      <c r="X138">
        <f t="shared" si="11"/>
        <v>36.4</v>
      </c>
      <c r="Z138" s="177"/>
      <c r="AA138" s="177"/>
      <c r="AB138" s="177"/>
      <c r="AC138" s="177"/>
      <c r="AD138" s="177"/>
      <c r="AE138" s="177"/>
      <c r="AF138" s="177"/>
      <c r="AK138" s="176">
        <v>27</v>
      </c>
      <c r="AL138" s="176" t="s">
        <v>12457</v>
      </c>
      <c r="AM138" s="176" t="s">
        <v>12422</v>
      </c>
      <c r="AN138" s="176">
        <v>2.5699999999999998E-3</v>
      </c>
      <c r="AO138" s="219">
        <f>AVERAGEIFS(Ashtyn_working!R$3:R$944,Ashtyn_working!$H$3:$H$944,$AL138,Ashtyn_working!$I$3:$I$944,$AM138)</f>
        <v>8.0055770212766024</v>
      </c>
      <c r="AP138" s="219" cm="1">
        <f t="array" ref="AP138">IFERROR(_xlfn.STDEV.S(_xlfn._xlws.FILTER(Ashtyn_working!R$3:R$944, (Ashtyn_working!$H$3:$H$944=$AL138) * (Ashtyn_working!$I$3:$I$944=$AM138))) / SQRT(COUNTIFS(Ashtyn_working!$H$3:$H$944, $AL138, Ashtyn_working!$I$3:$I$944, $AM138)), "N/A")</f>
        <v>5.4235346796901755E-3</v>
      </c>
      <c r="AQ138" s="219">
        <f>AVERAGEIFS(Ashtyn_working!T$3:T$944,Ashtyn_working!$H$3:$H$944,$AL138,Ashtyn_working!$I$3:$I$944,$AM138)</f>
        <v>27.025531914893612</v>
      </c>
      <c r="AR138" s="219" cm="1">
        <f t="array" ref="AR138">IFERROR(_xlfn.STDEV.S(_xlfn._xlws.FILTER(Ashtyn_working!T$3:T$944, (Ashtyn_working!$H$3:$H$944=$AL138) * (Ashtyn_working!$I$3:$I$944=$AM138))) / SQRT(COUNTIFS(Ashtyn_working!$H$3:$H$944, $AL138, Ashtyn_working!$I$3:$I$944, $AM138)), "N/A")</f>
        <v>1.8235895665390495E-2</v>
      </c>
      <c r="AS138">
        <f>AVERAGEIFS(Ashtyn_working!V$3:V$944,Ashtyn_working!$H$3:$H$944,$AL138,Ashtyn_working!$I$3:$I$944,$AM138)</f>
        <v>7.4306956521739105</v>
      </c>
      <c r="AT138" cm="1">
        <f t="array" ref="AT138">IFERROR(_xlfn.STDEV.S(_xlfn._xlws.FILTER(Ashtyn_working!V$3:V$944, (Ashtyn_working!$H$3:$H$944=$AL138) * (Ashtyn_working!$I$3:$I$944=$AM138))) / SQRT(COUNTIFS(Ashtyn_working!$H$3:$H$944, $AL138, Ashtyn_working!$I$3:$I$944, $AM138)), "N/A")</f>
        <v>5.2574505022705657E-2</v>
      </c>
      <c r="AU138" s="219">
        <f>AVERAGEIFS(Ashtyn_working!X$3:X$944,Ashtyn_working!$H$3:$H$944,$AL138,Ashtyn_working!$I$3:$I$944,$AM138)</f>
        <v>36.454468085106399</v>
      </c>
      <c r="AV138" s="219" cm="1">
        <f t="array" ref="AV138">IFERROR(_xlfn.STDEV.S(_xlfn._xlws.FILTER(Ashtyn_working!X$3:X$944, (Ashtyn_working!$H$3:$H$944=$AL138) * (Ashtyn_working!$I$3:$I$944=$AM138))) / SQRT(COUNTIFS(Ashtyn_working!$H$3:$H$944, $AL138, Ashtyn_working!$I$3:$I$944, $AM138)), "N/A")</f>
        <v>7.3479347829071506E-2</v>
      </c>
      <c r="AW138" s="219">
        <f>AVERAGEIFS(Ashtyn_working!Z$3:Z$944,Ashtyn_working!$H$3:$H$944,$AL138,Ashtyn_working!$I$3:$I$944,$AM138)</f>
        <v>288.3373529411765</v>
      </c>
      <c r="AX138" s="219" cm="1">
        <f t="array" ref="AX138">IFERROR(_xlfn.STDEV.S(_xlfn._xlws.FILTER(Ashtyn_working!Z$3:Z$944, (Ashtyn_working!$H$3:$H$944=$AL138) * (Ashtyn_working!$I$3:$I$944=$AM138))) / SQRT(COUNTIFS(Ashtyn_working!$H$3:$H$944, $AL138, Ashtyn_working!$I$3:$I$944, $AM138)), "N/A")</f>
        <v>8.0887647908030704</v>
      </c>
      <c r="AY138" s="219">
        <f>AVERAGEIFS(Ashtyn_working!AB$3:AB$944,Ashtyn_working!$H$3:$H$944,$AL138,Ashtyn_working!$I$3:$I$944,$AM138)</f>
        <v>2168.1563157894743</v>
      </c>
      <c r="AZ138" s="219" cm="1">
        <f t="array" ref="AZ138">IFERROR(_xlfn.STDEV.S(_xlfn._xlws.FILTER(Ashtyn_working!AB$3:AB$944, (Ashtyn_working!$H$3:$H$944=$AL138) * (Ashtyn_working!$I$3:$I$944=$AM138))) / SQRT(COUNTIFS(Ashtyn_working!$H$3:$H$944, $AL138, Ashtyn_working!$I$3:$I$944, $AM138)), "N/A")</f>
        <v>5.4222959388735532</v>
      </c>
      <c r="BA138" s="219">
        <f>AVERAGEIFS(Ashtyn_working!AE$3:AE$944,Ashtyn_working!$H$3:$H$944,$AL138,Ashtyn_working!$I$3:$I$944,$AM138)</f>
        <v>704.65000000000009</v>
      </c>
      <c r="BB138" s="219" cm="1">
        <f t="array" ref="BB138">IFERROR(_xlfn.STDEV.S(_xlfn._xlws.FILTER(Ashtyn_working!AE$3:AE$944, (Ashtyn_working!$H$3:$H$944=$AL138) * (Ashtyn_working!$I$3:$I$944=$AM138))) / SQRT(COUNTIFS(Ashtyn_working!$H$3:$H$944, $AL138, Ashtyn_working!$I$3:$I$944, $AM138)), "N/A")</f>
        <v>16.048580503278547</v>
      </c>
      <c r="BC138" s="219">
        <f>AVERAGEIFS(Ashtyn_working!AF$3:AF$944,Ashtyn_working!$H$3:$H$944,$AL138,Ashtyn_working!$I$3:$I$944,$AM138)</f>
        <v>1777.0250000000001</v>
      </c>
      <c r="BD138" s="219" cm="1">
        <f t="array" ref="BD138">IFERROR(_xlfn.STDEV.S(_xlfn._xlws.FILTER(Ashtyn_working!AF$3:AF$944, (Ashtyn_working!$H$3:$H$944=$AL138) * (Ashtyn_working!$I$3:$I$944=$AM138))) / SQRT(COUNTIFS(Ashtyn_working!$H$3:$H$944, $AL138, Ashtyn_working!$I$3:$I$944, $AM138)), "N/A")</f>
        <v>6.3755808524144504</v>
      </c>
    </row>
    <row r="139" spans="5:56" ht="16" x14ac:dyDescent="0.2">
      <c r="E139" s="282">
        <v>42575</v>
      </c>
      <c r="F139" s="177"/>
      <c r="G139" s="176">
        <v>27</v>
      </c>
      <c r="H139" s="176" t="s">
        <v>16051</v>
      </c>
      <c r="I139" s="176" t="s">
        <v>16051</v>
      </c>
      <c r="J139" s="177"/>
      <c r="K139" s="177"/>
      <c r="L139" s="177"/>
      <c r="M139" s="177"/>
      <c r="N139" s="176">
        <v>7.952</v>
      </c>
      <c r="O139" s="176">
        <v>27.3</v>
      </c>
      <c r="P139" s="176">
        <v>8.2200000000000006</v>
      </c>
      <c r="Q139" s="176">
        <v>37.1</v>
      </c>
      <c r="R139">
        <f t="shared" si="8"/>
        <v>7.952</v>
      </c>
      <c r="T139">
        <f t="shared" si="9"/>
        <v>27.3</v>
      </c>
      <c r="V139">
        <f t="shared" si="10"/>
        <v>8.2200000000000006</v>
      </c>
      <c r="X139">
        <f t="shared" si="11"/>
        <v>37.1</v>
      </c>
      <c r="Z139" s="177"/>
      <c r="AA139" s="177"/>
      <c r="AB139" s="177"/>
      <c r="AC139" s="177"/>
      <c r="AD139" s="177"/>
      <c r="AE139" s="177"/>
      <c r="AF139" s="177"/>
      <c r="AK139" s="176">
        <v>27</v>
      </c>
      <c r="AL139" s="176" t="s">
        <v>12457</v>
      </c>
      <c r="AM139" s="176" t="s">
        <v>12422</v>
      </c>
      <c r="AN139" s="176">
        <v>2.3400000000000001E-3</v>
      </c>
      <c r="AO139" s="219">
        <f>AVERAGEIFS(Ashtyn_working!R$3:R$944,Ashtyn_working!$H$3:$H$944,$AL139,Ashtyn_working!$I$3:$I$944,$AM139)</f>
        <v>8.0055770212766024</v>
      </c>
      <c r="AP139" s="219" cm="1">
        <f t="array" ref="AP139">IFERROR(_xlfn.STDEV.S(_xlfn._xlws.FILTER(Ashtyn_working!R$3:R$944, (Ashtyn_working!$H$3:$H$944=$AL139) * (Ashtyn_working!$I$3:$I$944=$AM139))) / SQRT(COUNTIFS(Ashtyn_working!$H$3:$H$944, $AL139, Ashtyn_working!$I$3:$I$944, $AM139)), "N/A")</f>
        <v>5.4235346796901755E-3</v>
      </c>
      <c r="AQ139" s="219">
        <f>AVERAGEIFS(Ashtyn_working!T$3:T$944,Ashtyn_working!$H$3:$H$944,$AL139,Ashtyn_working!$I$3:$I$944,$AM139)</f>
        <v>27.025531914893612</v>
      </c>
      <c r="AR139" s="219" cm="1">
        <f t="array" ref="AR139">IFERROR(_xlfn.STDEV.S(_xlfn._xlws.FILTER(Ashtyn_working!T$3:T$944, (Ashtyn_working!$H$3:$H$944=$AL139) * (Ashtyn_working!$I$3:$I$944=$AM139))) / SQRT(COUNTIFS(Ashtyn_working!$H$3:$H$944, $AL139, Ashtyn_working!$I$3:$I$944, $AM139)), "N/A")</f>
        <v>1.8235895665390495E-2</v>
      </c>
      <c r="AS139">
        <f>AVERAGEIFS(Ashtyn_working!V$3:V$944,Ashtyn_working!$H$3:$H$944,$AL139,Ashtyn_working!$I$3:$I$944,$AM139)</f>
        <v>7.4306956521739105</v>
      </c>
      <c r="AT139" cm="1">
        <f t="array" ref="AT139">IFERROR(_xlfn.STDEV.S(_xlfn._xlws.FILTER(Ashtyn_working!V$3:V$944, (Ashtyn_working!$H$3:$H$944=$AL139) * (Ashtyn_working!$I$3:$I$944=$AM139))) / SQRT(COUNTIFS(Ashtyn_working!$H$3:$H$944, $AL139, Ashtyn_working!$I$3:$I$944, $AM139)), "N/A")</f>
        <v>5.2574505022705657E-2</v>
      </c>
      <c r="AU139" s="219">
        <f>AVERAGEIFS(Ashtyn_working!X$3:X$944,Ashtyn_working!$H$3:$H$944,$AL139,Ashtyn_working!$I$3:$I$944,$AM139)</f>
        <v>36.454468085106399</v>
      </c>
      <c r="AV139" s="219" cm="1">
        <f t="array" ref="AV139">IFERROR(_xlfn.STDEV.S(_xlfn._xlws.FILTER(Ashtyn_working!X$3:X$944, (Ashtyn_working!$H$3:$H$944=$AL139) * (Ashtyn_working!$I$3:$I$944=$AM139))) / SQRT(COUNTIFS(Ashtyn_working!$H$3:$H$944, $AL139, Ashtyn_working!$I$3:$I$944, $AM139)), "N/A")</f>
        <v>7.3479347829071506E-2</v>
      </c>
      <c r="AW139" s="219">
        <f>AVERAGEIFS(Ashtyn_working!Z$3:Z$944,Ashtyn_working!$H$3:$H$944,$AL139,Ashtyn_working!$I$3:$I$944,$AM139)</f>
        <v>288.3373529411765</v>
      </c>
      <c r="AX139" s="219" cm="1">
        <f t="array" ref="AX139">IFERROR(_xlfn.STDEV.S(_xlfn._xlws.FILTER(Ashtyn_working!Z$3:Z$944, (Ashtyn_working!$H$3:$H$944=$AL139) * (Ashtyn_working!$I$3:$I$944=$AM139))) / SQRT(COUNTIFS(Ashtyn_working!$H$3:$H$944, $AL139, Ashtyn_working!$I$3:$I$944, $AM139)), "N/A")</f>
        <v>8.0887647908030704</v>
      </c>
      <c r="AY139" s="219">
        <f>AVERAGEIFS(Ashtyn_working!AB$3:AB$944,Ashtyn_working!$H$3:$H$944,$AL139,Ashtyn_working!$I$3:$I$944,$AM139)</f>
        <v>2168.1563157894743</v>
      </c>
      <c r="AZ139" s="219" cm="1">
        <f t="array" ref="AZ139">IFERROR(_xlfn.STDEV.S(_xlfn._xlws.FILTER(Ashtyn_working!AB$3:AB$944, (Ashtyn_working!$H$3:$H$944=$AL139) * (Ashtyn_working!$I$3:$I$944=$AM139))) / SQRT(COUNTIFS(Ashtyn_working!$H$3:$H$944, $AL139, Ashtyn_working!$I$3:$I$944, $AM139)), "N/A")</f>
        <v>5.4222959388735532</v>
      </c>
      <c r="BA139" s="219">
        <f>AVERAGEIFS(Ashtyn_working!AE$3:AE$944,Ashtyn_working!$H$3:$H$944,$AL139,Ashtyn_working!$I$3:$I$944,$AM139)</f>
        <v>704.65000000000009</v>
      </c>
      <c r="BB139" s="219" cm="1">
        <f t="array" ref="BB139">IFERROR(_xlfn.STDEV.S(_xlfn._xlws.FILTER(Ashtyn_working!AE$3:AE$944, (Ashtyn_working!$H$3:$H$944=$AL139) * (Ashtyn_working!$I$3:$I$944=$AM139))) / SQRT(COUNTIFS(Ashtyn_working!$H$3:$H$944, $AL139, Ashtyn_working!$I$3:$I$944, $AM139)), "N/A")</f>
        <v>16.048580503278547</v>
      </c>
      <c r="BC139" s="219">
        <f>AVERAGEIFS(Ashtyn_working!AF$3:AF$944,Ashtyn_working!$H$3:$H$944,$AL139,Ashtyn_working!$I$3:$I$944,$AM139)</f>
        <v>1777.0250000000001</v>
      </c>
      <c r="BD139" s="219" cm="1">
        <f t="array" ref="BD139">IFERROR(_xlfn.STDEV.S(_xlfn._xlws.FILTER(Ashtyn_working!AF$3:AF$944, (Ashtyn_working!$H$3:$H$944=$AL139) * (Ashtyn_working!$I$3:$I$944=$AM139))) / SQRT(COUNTIFS(Ashtyn_working!$H$3:$H$944, $AL139, Ashtyn_working!$I$3:$I$944, $AM139)), "N/A")</f>
        <v>6.3755808524144504</v>
      </c>
    </row>
    <row r="140" spans="5:56" ht="16" x14ac:dyDescent="0.2">
      <c r="E140" s="282">
        <v>42575</v>
      </c>
      <c r="F140" s="177"/>
      <c r="G140" s="176">
        <v>27</v>
      </c>
      <c r="H140" s="176" t="s">
        <v>12457</v>
      </c>
      <c r="I140" s="176" t="s">
        <v>12422</v>
      </c>
      <c r="J140" s="177"/>
      <c r="K140" s="177"/>
      <c r="L140" s="177"/>
      <c r="M140" s="177"/>
      <c r="N140" s="176">
        <v>7.9619999999999997</v>
      </c>
      <c r="O140" s="176">
        <v>27.1</v>
      </c>
      <c r="P140" s="176">
        <v>8.68</v>
      </c>
      <c r="Q140" s="176">
        <v>36.9</v>
      </c>
      <c r="R140">
        <f t="shared" si="8"/>
        <v>7.9619999999999997</v>
      </c>
      <c r="T140">
        <f t="shared" si="9"/>
        <v>27.1</v>
      </c>
      <c r="V140">
        <f t="shared" si="10"/>
        <v>8.68</v>
      </c>
      <c r="X140">
        <f t="shared" si="11"/>
        <v>36.9</v>
      </c>
      <c r="Z140" s="177"/>
      <c r="AA140" s="177"/>
      <c r="AB140" s="177"/>
      <c r="AC140" s="177"/>
      <c r="AD140" s="177"/>
      <c r="AE140" s="177"/>
      <c r="AF140" s="177"/>
      <c r="AK140" s="176">
        <v>27</v>
      </c>
      <c r="AL140" s="176" t="s">
        <v>12457</v>
      </c>
      <c r="AM140" s="176" t="s">
        <v>12422</v>
      </c>
      <c r="AN140" s="176">
        <v>2.15E-3</v>
      </c>
      <c r="AO140" s="219">
        <f>AVERAGEIFS(Ashtyn_working!R$3:R$944,Ashtyn_working!$H$3:$H$944,$AL140,Ashtyn_working!$I$3:$I$944,$AM140)</f>
        <v>8.0055770212766024</v>
      </c>
      <c r="AP140" s="219" cm="1">
        <f t="array" ref="AP140">IFERROR(_xlfn.STDEV.S(_xlfn._xlws.FILTER(Ashtyn_working!R$3:R$944, (Ashtyn_working!$H$3:$H$944=$AL140) * (Ashtyn_working!$I$3:$I$944=$AM140))) / SQRT(COUNTIFS(Ashtyn_working!$H$3:$H$944, $AL140, Ashtyn_working!$I$3:$I$944, $AM140)), "N/A")</f>
        <v>5.4235346796901755E-3</v>
      </c>
      <c r="AQ140" s="219">
        <f>AVERAGEIFS(Ashtyn_working!T$3:T$944,Ashtyn_working!$H$3:$H$944,$AL140,Ashtyn_working!$I$3:$I$944,$AM140)</f>
        <v>27.025531914893612</v>
      </c>
      <c r="AR140" s="219" cm="1">
        <f t="array" ref="AR140">IFERROR(_xlfn.STDEV.S(_xlfn._xlws.FILTER(Ashtyn_working!T$3:T$944, (Ashtyn_working!$H$3:$H$944=$AL140) * (Ashtyn_working!$I$3:$I$944=$AM140))) / SQRT(COUNTIFS(Ashtyn_working!$H$3:$H$944, $AL140, Ashtyn_working!$I$3:$I$944, $AM140)), "N/A")</f>
        <v>1.8235895665390495E-2</v>
      </c>
      <c r="AS140">
        <f>AVERAGEIFS(Ashtyn_working!V$3:V$944,Ashtyn_working!$H$3:$H$944,$AL140,Ashtyn_working!$I$3:$I$944,$AM140)</f>
        <v>7.4306956521739105</v>
      </c>
      <c r="AT140" cm="1">
        <f t="array" ref="AT140">IFERROR(_xlfn.STDEV.S(_xlfn._xlws.FILTER(Ashtyn_working!V$3:V$944, (Ashtyn_working!$H$3:$H$944=$AL140) * (Ashtyn_working!$I$3:$I$944=$AM140))) / SQRT(COUNTIFS(Ashtyn_working!$H$3:$H$944, $AL140, Ashtyn_working!$I$3:$I$944, $AM140)), "N/A")</f>
        <v>5.2574505022705657E-2</v>
      </c>
      <c r="AU140" s="219">
        <f>AVERAGEIFS(Ashtyn_working!X$3:X$944,Ashtyn_working!$H$3:$H$944,$AL140,Ashtyn_working!$I$3:$I$944,$AM140)</f>
        <v>36.454468085106399</v>
      </c>
      <c r="AV140" s="219" cm="1">
        <f t="array" ref="AV140">IFERROR(_xlfn.STDEV.S(_xlfn._xlws.FILTER(Ashtyn_working!X$3:X$944, (Ashtyn_working!$H$3:$H$944=$AL140) * (Ashtyn_working!$I$3:$I$944=$AM140))) / SQRT(COUNTIFS(Ashtyn_working!$H$3:$H$944, $AL140, Ashtyn_working!$I$3:$I$944, $AM140)), "N/A")</f>
        <v>7.3479347829071506E-2</v>
      </c>
      <c r="AW140" s="219">
        <f>AVERAGEIFS(Ashtyn_working!Z$3:Z$944,Ashtyn_working!$H$3:$H$944,$AL140,Ashtyn_working!$I$3:$I$944,$AM140)</f>
        <v>288.3373529411765</v>
      </c>
      <c r="AX140" s="219" cm="1">
        <f t="array" ref="AX140">IFERROR(_xlfn.STDEV.S(_xlfn._xlws.FILTER(Ashtyn_working!Z$3:Z$944, (Ashtyn_working!$H$3:$H$944=$AL140) * (Ashtyn_working!$I$3:$I$944=$AM140))) / SQRT(COUNTIFS(Ashtyn_working!$H$3:$H$944, $AL140, Ashtyn_working!$I$3:$I$944, $AM140)), "N/A")</f>
        <v>8.0887647908030704</v>
      </c>
      <c r="AY140" s="219">
        <f>AVERAGEIFS(Ashtyn_working!AB$3:AB$944,Ashtyn_working!$H$3:$H$944,$AL140,Ashtyn_working!$I$3:$I$944,$AM140)</f>
        <v>2168.1563157894743</v>
      </c>
      <c r="AZ140" s="219" cm="1">
        <f t="array" ref="AZ140">IFERROR(_xlfn.STDEV.S(_xlfn._xlws.FILTER(Ashtyn_working!AB$3:AB$944, (Ashtyn_working!$H$3:$H$944=$AL140) * (Ashtyn_working!$I$3:$I$944=$AM140))) / SQRT(COUNTIFS(Ashtyn_working!$H$3:$H$944, $AL140, Ashtyn_working!$I$3:$I$944, $AM140)), "N/A")</f>
        <v>5.4222959388735532</v>
      </c>
      <c r="BA140" s="219">
        <f>AVERAGEIFS(Ashtyn_working!AE$3:AE$944,Ashtyn_working!$H$3:$H$944,$AL140,Ashtyn_working!$I$3:$I$944,$AM140)</f>
        <v>704.65000000000009</v>
      </c>
      <c r="BB140" s="219" cm="1">
        <f t="array" ref="BB140">IFERROR(_xlfn.STDEV.S(_xlfn._xlws.FILTER(Ashtyn_working!AE$3:AE$944, (Ashtyn_working!$H$3:$H$944=$AL140) * (Ashtyn_working!$I$3:$I$944=$AM140))) / SQRT(COUNTIFS(Ashtyn_working!$H$3:$H$944, $AL140, Ashtyn_working!$I$3:$I$944, $AM140)), "N/A")</f>
        <v>16.048580503278547</v>
      </c>
      <c r="BC140" s="219">
        <f>AVERAGEIFS(Ashtyn_working!AF$3:AF$944,Ashtyn_working!$H$3:$H$944,$AL140,Ashtyn_working!$I$3:$I$944,$AM140)</f>
        <v>1777.0250000000001</v>
      </c>
      <c r="BD140" s="219" cm="1">
        <f t="array" ref="BD140">IFERROR(_xlfn.STDEV.S(_xlfn._xlws.FILTER(Ashtyn_working!AF$3:AF$944, (Ashtyn_working!$H$3:$H$944=$AL140) * (Ashtyn_working!$I$3:$I$944=$AM140))) / SQRT(COUNTIFS(Ashtyn_working!$H$3:$H$944, $AL140, Ashtyn_working!$I$3:$I$944, $AM140)), "N/A")</f>
        <v>6.3755808524144504</v>
      </c>
    </row>
    <row r="141" spans="5:56" ht="16" x14ac:dyDescent="0.2">
      <c r="E141" s="282">
        <v>42575</v>
      </c>
      <c r="F141" s="177"/>
      <c r="G141" s="176">
        <v>27</v>
      </c>
      <c r="H141" s="176" t="s">
        <v>16051</v>
      </c>
      <c r="I141" s="176" t="s">
        <v>16051</v>
      </c>
      <c r="J141" s="177"/>
      <c r="K141" s="177"/>
      <c r="L141" s="177"/>
      <c r="M141" s="177"/>
      <c r="N141" s="176">
        <v>7.7320000000000002</v>
      </c>
      <c r="O141" s="176">
        <v>27.1</v>
      </c>
      <c r="P141" s="176">
        <v>7.48</v>
      </c>
      <c r="Q141" s="176">
        <v>37.299999999999997</v>
      </c>
      <c r="R141">
        <f t="shared" si="8"/>
        <v>7.7320000000000002</v>
      </c>
      <c r="T141">
        <f t="shared" si="9"/>
        <v>27.1</v>
      </c>
      <c r="V141">
        <f t="shared" si="10"/>
        <v>7.48</v>
      </c>
      <c r="X141">
        <f t="shared" si="11"/>
        <v>37.299999999999997</v>
      </c>
      <c r="Z141" s="177"/>
      <c r="AA141" s="177"/>
      <c r="AB141" s="177"/>
      <c r="AC141" s="177"/>
      <c r="AD141" s="177"/>
      <c r="AE141" s="177"/>
      <c r="AF141" s="177"/>
      <c r="AK141" s="176">
        <v>27</v>
      </c>
      <c r="AL141" s="176" t="s">
        <v>12457</v>
      </c>
      <c r="AM141" s="176" t="s">
        <v>12422</v>
      </c>
      <c r="AN141" s="176">
        <v>2.14E-3</v>
      </c>
      <c r="AO141" s="219">
        <f>AVERAGEIFS(Ashtyn_working!R$3:R$944,Ashtyn_working!$H$3:$H$944,$AL141,Ashtyn_working!$I$3:$I$944,$AM141)</f>
        <v>8.0055770212766024</v>
      </c>
      <c r="AP141" s="219" cm="1">
        <f t="array" ref="AP141">IFERROR(_xlfn.STDEV.S(_xlfn._xlws.FILTER(Ashtyn_working!R$3:R$944, (Ashtyn_working!$H$3:$H$944=$AL141) * (Ashtyn_working!$I$3:$I$944=$AM141))) / SQRT(COUNTIFS(Ashtyn_working!$H$3:$H$944, $AL141, Ashtyn_working!$I$3:$I$944, $AM141)), "N/A")</f>
        <v>5.4235346796901755E-3</v>
      </c>
      <c r="AQ141" s="219">
        <f>AVERAGEIFS(Ashtyn_working!T$3:T$944,Ashtyn_working!$H$3:$H$944,$AL141,Ashtyn_working!$I$3:$I$944,$AM141)</f>
        <v>27.025531914893612</v>
      </c>
      <c r="AR141" s="219" cm="1">
        <f t="array" ref="AR141">IFERROR(_xlfn.STDEV.S(_xlfn._xlws.FILTER(Ashtyn_working!T$3:T$944, (Ashtyn_working!$H$3:$H$944=$AL141) * (Ashtyn_working!$I$3:$I$944=$AM141))) / SQRT(COUNTIFS(Ashtyn_working!$H$3:$H$944, $AL141, Ashtyn_working!$I$3:$I$944, $AM141)), "N/A")</f>
        <v>1.8235895665390495E-2</v>
      </c>
      <c r="AS141">
        <f>AVERAGEIFS(Ashtyn_working!V$3:V$944,Ashtyn_working!$H$3:$H$944,$AL141,Ashtyn_working!$I$3:$I$944,$AM141)</f>
        <v>7.4306956521739105</v>
      </c>
      <c r="AT141" cm="1">
        <f t="array" ref="AT141">IFERROR(_xlfn.STDEV.S(_xlfn._xlws.FILTER(Ashtyn_working!V$3:V$944, (Ashtyn_working!$H$3:$H$944=$AL141) * (Ashtyn_working!$I$3:$I$944=$AM141))) / SQRT(COUNTIFS(Ashtyn_working!$H$3:$H$944, $AL141, Ashtyn_working!$I$3:$I$944, $AM141)), "N/A")</f>
        <v>5.2574505022705657E-2</v>
      </c>
      <c r="AU141" s="219">
        <f>AVERAGEIFS(Ashtyn_working!X$3:X$944,Ashtyn_working!$H$3:$H$944,$AL141,Ashtyn_working!$I$3:$I$944,$AM141)</f>
        <v>36.454468085106399</v>
      </c>
      <c r="AV141" s="219" cm="1">
        <f t="array" ref="AV141">IFERROR(_xlfn.STDEV.S(_xlfn._xlws.FILTER(Ashtyn_working!X$3:X$944, (Ashtyn_working!$H$3:$H$944=$AL141) * (Ashtyn_working!$I$3:$I$944=$AM141))) / SQRT(COUNTIFS(Ashtyn_working!$H$3:$H$944, $AL141, Ashtyn_working!$I$3:$I$944, $AM141)), "N/A")</f>
        <v>7.3479347829071506E-2</v>
      </c>
      <c r="AW141" s="219">
        <f>AVERAGEIFS(Ashtyn_working!Z$3:Z$944,Ashtyn_working!$H$3:$H$944,$AL141,Ashtyn_working!$I$3:$I$944,$AM141)</f>
        <v>288.3373529411765</v>
      </c>
      <c r="AX141" s="219" cm="1">
        <f t="array" ref="AX141">IFERROR(_xlfn.STDEV.S(_xlfn._xlws.FILTER(Ashtyn_working!Z$3:Z$944, (Ashtyn_working!$H$3:$H$944=$AL141) * (Ashtyn_working!$I$3:$I$944=$AM141))) / SQRT(COUNTIFS(Ashtyn_working!$H$3:$H$944, $AL141, Ashtyn_working!$I$3:$I$944, $AM141)), "N/A")</f>
        <v>8.0887647908030704</v>
      </c>
      <c r="AY141" s="219">
        <f>AVERAGEIFS(Ashtyn_working!AB$3:AB$944,Ashtyn_working!$H$3:$H$944,$AL141,Ashtyn_working!$I$3:$I$944,$AM141)</f>
        <v>2168.1563157894743</v>
      </c>
      <c r="AZ141" s="219" cm="1">
        <f t="array" ref="AZ141">IFERROR(_xlfn.STDEV.S(_xlfn._xlws.FILTER(Ashtyn_working!AB$3:AB$944, (Ashtyn_working!$H$3:$H$944=$AL141) * (Ashtyn_working!$I$3:$I$944=$AM141))) / SQRT(COUNTIFS(Ashtyn_working!$H$3:$H$944, $AL141, Ashtyn_working!$I$3:$I$944, $AM141)), "N/A")</f>
        <v>5.4222959388735532</v>
      </c>
      <c r="BA141" s="219">
        <f>AVERAGEIFS(Ashtyn_working!AE$3:AE$944,Ashtyn_working!$H$3:$H$944,$AL141,Ashtyn_working!$I$3:$I$944,$AM141)</f>
        <v>704.65000000000009</v>
      </c>
      <c r="BB141" s="219" cm="1">
        <f t="array" ref="BB141">IFERROR(_xlfn.STDEV.S(_xlfn._xlws.FILTER(Ashtyn_working!AE$3:AE$944, (Ashtyn_working!$H$3:$H$944=$AL141) * (Ashtyn_working!$I$3:$I$944=$AM141))) / SQRT(COUNTIFS(Ashtyn_working!$H$3:$H$944, $AL141, Ashtyn_working!$I$3:$I$944, $AM141)), "N/A")</f>
        <v>16.048580503278547</v>
      </c>
      <c r="BC141" s="219">
        <f>AVERAGEIFS(Ashtyn_working!AF$3:AF$944,Ashtyn_working!$H$3:$H$944,$AL141,Ashtyn_working!$I$3:$I$944,$AM141)</f>
        <v>1777.0250000000001</v>
      </c>
      <c r="BD141" s="219" cm="1">
        <f t="array" ref="BD141">IFERROR(_xlfn.STDEV.S(_xlfn._xlws.FILTER(Ashtyn_working!AF$3:AF$944, (Ashtyn_working!$H$3:$H$944=$AL141) * (Ashtyn_working!$I$3:$I$944=$AM141))) / SQRT(COUNTIFS(Ashtyn_working!$H$3:$H$944, $AL141, Ashtyn_working!$I$3:$I$944, $AM141)), "N/A")</f>
        <v>6.3755808524144504</v>
      </c>
    </row>
    <row r="142" spans="5:56" ht="16" x14ac:dyDescent="0.2">
      <c r="E142" s="282">
        <v>42575</v>
      </c>
      <c r="F142" s="177"/>
      <c r="G142" s="176">
        <v>27</v>
      </c>
      <c r="H142" s="176" t="s">
        <v>12457</v>
      </c>
      <c r="I142" s="176" t="s">
        <v>12422</v>
      </c>
      <c r="J142" s="177"/>
      <c r="K142" s="177"/>
      <c r="L142" s="177"/>
      <c r="M142" s="177"/>
      <c r="N142" s="176">
        <v>8.2579999999999991</v>
      </c>
      <c r="O142" s="176">
        <v>27.3</v>
      </c>
      <c r="P142" s="176">
        <v>10.27</v>
      </c>
      <c r="Q142" s="176">
        <v>33.700000000000003</v>
      </c>
      <c r="R142">
        <f t="shared" si="8"/>
        <v>8.2579999999999991</v>
      </c>
      <c r="T142">
        <f t="shared" si="9"/>
        <v>27.3</v>
      </c>
      <c r="V142">
        <f t="shared" si="10"/>
        <v>10.27</v>
      </c>
      <c r="X142">
        <f t="shared" si="11"/>
        <v>33.700000000000003</v>
      </c>
      <c r="Z142" s="177"/>
      <c r="AA142" s="177"/>
      <c r="AB142" s="177"/>
      <c r="AC142" s="177"/>
      <c r="AD142" s="177"/>
      <c r="AE142" s="177"/>
      <c r="AF142" s="177"/>
      <c r="AK142" s="176">
        <v>27</v>
      </c>
      <c r="AL142" s="176" t="s">
        <v>12457</v>
      </c>
      <c r="AM142" s="176" t="s">
        <v>12422</v>
      </c>
      <c r="AN142" s="176">
        <v>1.6199999999999999E-3</v>
      </c>
      <c r="AO142" s="219">
        <f>AVERAGEIFS(Ashtyn_working!R$3:R$944,Ashtyn_working!$H$3:$H$944,$AL142,Ashtyn_working!$I$3:$I$944,$AM142)</f>
        <v>8.0055770212766024</v>
      </c>
      <c r="AP142" s="219" cm="1">
        <f t="array" ref="AP142">IFERROR(_xlfn.STDEV.S(_xlfn._xlws.FILTER(Ashtyn_working!R$3:R$944, (Ashtyn_working!$H$3:$H$944=$AL142) * (Ashtyn_working!$I$3:$I$944=$AM142))) / SQRT(COUNTIFS(Ashtyn_working!$H$3:$H$944, $AL142, Ashtyn_working!$I$3:$I$944, $AM142)), "N/A")</f>
        <v>5.4235346796901755E-3</v>
      </c>
      <c r="AQ142" s="219">
        <f>AVERAGEIFS(Ashtyn_working!T$3:T$944,Ashtyn_working!$H$3:$H$944,$AL142,Ashtyn_working!$I$3:$I$944,$AM142)</f>
        <v>27.025531914893612</v>
      </c>
      <c r="AR142" s="219" cm="1">
        <f t="array" ref="AR142">IFERROR(_xlfn.STDEV.S(_xlfn._xlws.FILTER(Ashtyn_working!T$3:T$944, (Ashtyn_working!$H$3:$H$944=$AL142) * (Ashtyn_working!$I$3:$I$944=$AM142))) / SQRT(COUNTIFS(Ashtyn_working!$H$3:$H$944, $AL142, Ashtyn_working!$I$3:$I$944, $AM142)), "N/A")</f>
        <v>1.8235895665390495E-2</v>
      </c>
      <c r="AS142">
        <f>AVERAGEIFS(Ashtyn_working!V$3:V$944,Ashtyn_working!$H$3:$H$944,$AL142,Ashtyn_working!$I$3:$I$944,$AM142)</f>
        <v>7.4306956521739105</v>
      </c>
      <c r="AT142" cm="1">
        <f t="array" ref="AT142">IFERROR(_xlfn.STDEV.S(_xlfn._xlws.FILTER(Ashtyn_working!V$3:V$944, (Ashtyn_working!$H$3:$H$944=$AL142) * (Ashtyn_working!$I$3:$I$944=$AM142))) / SQRT(COUNTIFS(Ashtyn_working!$H$3:$H$944, $AL142, Ashtyn_working!$I$3:$I$944, $AM142)), "N/A")</f>
        <v>5.2574505022705657E-2</v>
      </c>
      <c r="AU142" s="219">
        <f>AVERAGEIFS(Ashtyn_working!X$3:X$944,Ashtyn_working!$H$3:$H$944,$AL142,Ashtyn_working!$I$3:$I$944,$AM142)</f>
        <v>36.454468085106399</v>
      </c>
      <c r="AV142" s="219" cm="1">
        <f t="array" ref="AV142">IFERROR(_xlfn.STDEV.S(_xlfn._xlws.FILTER(Ashtyn_working!X$3:X$944, (Ashtyn_working!$H$3:$H$944=$AL142) * (Ashtyn_working!$I$3:$I$944=$AM142))) / SQRT(COUNTIFS(Ashtyn_working!$H$3:$H$944, $AL142, Ashtyn_working!$I$3:$I$944, $AM142)), "N/A")</f>
        <v>7.3479347829071506E-2</v>
      </c>
      <c r="AW142" s="219">
        <f>AVERAGEIFS(Ashtyn_working!Z$3:Z$944,Ashtyn_working!$H$3:$H$944,$AL142,Ashtyn_working!$I$3:$I$944,$AM142)</f>
        <v>288.3373529411765</v>
      </c>
      <c r="AX142" s="219" cm="1">
        <f t="array" ref="AX142">IFERROR(_xlfn.STDEV.S(_xlfn._xlws.FILTER(Ashtyn_working!Z$3:Z$944, (Ashtyn_working!$H$3:$H$944=$AL142) * (Ashtyn_working!$I$3:$I$944=$AM142))) / SQRT(COUNTIFS(Ashtyn_working!$H$3:$H$944, $AL142, Ashtyn_working!$I$3:$I$944, $AM142)), "N/A")</f>
        <v>8.0887647908030704</v>
      </c>
      <c r="AY142" s="219">
        <f>AVERAGEIFS(Ashtyn_working!AB$3:AB$944,Ashtyn_working!$H$3:$H$944,$AL142,Ashtyn_working!$I$3:$I$944,$AM142)</f>
        <v>2168.1563157894743</v>
      </c>
      <c r="AZ142" s="219" cm="1">
        <f t="array" ref="AZ142">IFERROR(_xlfn.STDEV.S(_xlfn._xlws.FILTER(Ashtyn_working!AB$3:AB$944, (Ashtyn_working!$H$3:$H$944=$AL142) * (Ashtyn_working!$I$3:$I$944=$AM142))) / SQRT(COUNTIFS(Ashtyn_working!$H$3:$H$944, $AL142, Ashtyn_working!$I$3:$I$944, $AM142)), "N/A")</f>
        <v>5.4222959388735532</v>
      </c>
      <c r="BA142" s="219">
        <f>AVERAGEIFS(Ashtyn_working!AE$3:AE$944,Ashtyn_working!$H$3:$H$944,$AL142,Ashtyn_working!$I$3:$I$944,$AM142)</f>
        <v>704.65000000000009</v>
      </c>
      <c r="BB142" s="219" cm="1">
        <f t="array" ref="BB142">IFERROR(_xlfn.STDEV.S(_xlfn._xlws.FILTER(Ashtyn_working!AE$3:AE$944, (Ashtyn_working!$H$3:$H$944=$AL142) * (Ashtyn_working!$I$3:$I$944=$AM142))) / SQRT(COUNTIFS(Ashtyn_working!$H$3:$H$944, $AL142, Ashtyn_working!$I$3:$I$944, $AM142)), "N/A")</f>
        <v>16.048580503278547</v>
      </c>
      <c r="BC142" s="219">
        <f>AVERAGEIFS(Ashtyn_working!AF$3:AF$944,Ashtyn_working!$H$3:$H$944,$AL142,Ashtyn_working!$I$3:$I$944,$AM142)</f>
        <v>1777.0250000000001</v>
      </c>
      <c r="BD142" s="219" cm="1">
        <f t="array" ref="BD142">IFERROR(_xlfn.STDEV.S(_xlfn._xlws.FILTER(Ashtyn_working!AF$3:AF$944, (Ashtyn_working!$H$3:$H$944=$AL142) * (Ashtyn_working!$I$3:$I$944=$AM142))) / SQRT(COUNTIFS(Ashtyn_working!$H$3:$H$944, $AL142, Ashtyn_working!$I$3:$I$944, $AM142)), "N/A")</f>
        <v>6.3755808524144504</v>
      </c>
    </row>
    <row r="143" spans="5:56" ht="16" x14ac:dyDescent="0.2">
      <c r="E143" s="282">
        <v>42576</v>
      </c>
      <c r="F143" s="177"/>
      <c r="G143" s="176">
        <v>31</v>
      </c>
      <c r="H143" s="176" t="s">
        <v>12457</v>
      </c>
      <c r="I143" s="176" t="s">
        <v>16050</v>
      </c>
      <c r="J143" s="176">
        <v>7.9669999999999996</v>
      </c>
      <c r="K143" s="176">
        <v>31.4</v>
      </c>
      <c r="L143" s="176">
        <v>9.0500000000000007</v>
      </c>
      <c r="M143" s="176">
        <v>36.5</v>
      </c>
      <c r="N143" s="177"/>
      <c r="O143" s="177"/>
      <c r="P143" s="177"/>
      <c r="Q143" s="177"/>
      <c r="R143">
        <f t="shared" si="8"/>
        <v>7.9669999999999996</v>
      </c>
      <c r="T143">
        <f t="shared" si="9"/>
        <v>31.4</v>
      </c>
      <c r="V143">
        <f t="shared" si="10"/>
        <v>9.0500000000000007</v>
      </c>
      <c r="X143">
        <f t="shared" si="11"/>
        <v>36.5</v>
      </c>
      <c r="Z143" s="176">
        <v>414.23</v>
      </c>
      <c r="AA143" s="177"/>
      <c r="AB143" s="176">
        <v>2323.64</v>
      </c>
      <c r="AC143" s="177"/>
      <c r="AD143" s="177"/>
      <c r="AE143" s="177"/>
      <c r="AF143" s="177"/>
      <c r="AK143" s="176">
        <v>27</v>
      </c>
      <c r="AL143" s="176" t="s">
        <v>12457</v>
      </c>
      <c r="AM143" s="176" t="s">
        <v>12422</v>
      </c>
      <c r="AN143" s="176">
        <v>2.3400000000000001E-3</v>
      </c>
      <c r="AO143" s="219">
        <f>AVERAGEIFS(Ashtyn_working!R$3:R$944,Ashtyn_working!$H$3:$H$944,$AL143,Ashtyn_working!$I$3:$I$944,$AM143)</f>
        <v>8.0055770212766024</v>
      </c>
      <c r="AP143" s="219" cm="1">
        <f t="array" ref="AP143">IFERROR(_xlfn.STDEV.S(_xlfn._xlws.FILTER(Ashtyn_working!R$3:R$944, (Ashtyn_working!$H$3:$H$944=$AL143) * (Ashtyn_working!$I$3:$I$944=$AM143))) / SQRT(COUNTIFS(Ashtyn_working!$H$3:$H$944, $AL143, Ashtyn_working!$I$3:$I$944, $AM143)), "N/A")</f>
        <v>5.4235346796901755E-3</v>
      </c>
      <c r="AQ143" s="219">
        <f>AVERAGEIFS(Ashtyn_working!T$3:T$944,Ashtyn_working!$H$3:$H$944,$AL143,Ashtyn_working!$I$3:$I$944,$AM143)</f>
        <v>27.025531914893612</v>
      </c>
      <c r="AR143" s="219" cm="1">
        <f t="array" ref="AR143">IFERROR(_xlfn.STDEV.S(_xlfn._xlws.FILTER(Ashtyn_working!T$3:T$944, (Ashtyn_working!$H$3:$H$944=$AL143) * (Ashtyn_working!$I$3:$I$944=$AM143))) / SQRT(COUNTIFS(Ashtyn_working!$H$3:$H$944, $AL143, Ashtyn_working!$I$3:$I$944, $AM143)), "N/A")</f>
        <v>1.8235895665390495E-2</v>
      </c>
      <c r="AS143">
        <f>AVERAGEIFS(Ashtyn_working!V$3:V$944,Ashtyn_working!$H$3:$H$944,$AL143,Ashtyn_working!$I$3:$I$944,$AM143)</f>
        <v>7.4306956521739105</v>
      </c>
      <c r="AT143" cm="1">
        <f t="array" ref="AT143">IFERROR(_xlfn.STDEV.S(_xlfn._xlws.FILTER(Ashtyn_working!V$3:V$944, (Ashtyn_working!$H$3:$H$944=$AL143) * (Ashtyn_working!$I$3:$I$944=$AM143))) / SQRT(COUNTIFS(Ashtyn_working!$H$3:$H$944, $AL143, Ashtyn_working!$I$3:$I$944, $AM143)), "N/A")</f>
        <v>5.2574505022705657E-2</v>
      </c>
      <c r="AU143" s="219">
        <f>AVERAGEIFS(Ashtyn_working!X$3:X$944,Ashtyn_working!$H$3:$H$944,$AL143,Ashtyn_working!$I$3:$I$944,$AM143)</f>
        <v>36.454468085106399</v>
      </c>
      <c r="AV143" s="219" cm="1">
        <f t="array" ref="AV143">IFERROR(_xlfn.STDEV.S(_xlfn._xlws.FILTER(Ashtyn_working!X$3:X$944, (Ashtyn_working!$H$3:$H$944=$AL143) * (Ashtyn_working!$I$3:$I$944=$AM143))) / SQRT(COUNTIFS(Ashtyn_working!$H$3:$H$944, $AL143, Ashtyn_working!$I$3:$I$944, $AM143)), "N/A")</f>
        <v>7.3479347829071506E-2</v>
      </c>
      <c r="AW143" s="219">
        <f>AVERAGEIFS(Ashtyn_working!Z$3:Z$944,Ashtyn_working!$H$3:$H$944,$AL143,Ashtyn_working!$I$3:$I$944,$AM143)</f>
        <v>288.3373529411765</v>
      </c>
      <c r="AX143" s="219" cm="1">
        <f t="array" ref="AX143">IFERROR(_xlfn.STDEV.S(_xlfn._xlws.FILTER(Ashtyn_working!Z$3:Z$944, (Ashtyn_working!$H$3:$H$944=$AL143) * (Ashtyn_working!$I$3:$I$944=$AM143))) / SQRT(COUNTIFS(Ashtyn_working!$H$3:$H$944, $AL143, Ashtyn_working!$I$3:$I$944, $AM143)), "N/A")</f>
        <v>8.0887647908030704</v>
      </c>
      <c r="AY143" s="219">
        <f>AVERAGEIFS(Ashtyn_working!AB$3:AB$944,Ashtyn_working!$H$3:$H$944,$AL143,Ashtyn_working!$I$3:$I$944,$AM143)</f>
        <v>2168.1563157894743</v>
      </c>
      <c r="AZ143" s="219" cm="1">
        <f t="array" ref="AZ143">IFERROR(_xlfn.STDEV.S(_xlfn._xlws.FILTER(Ashtyn_working!AB$3:AB$944, (Ashtyn_working!$H$3:$H$944=$AL143) * (Ashtyn_working!$I$3:$I$944=$AM143))) / SQRT(COUNTIFS(Ashtyn_working!$H$3:$H$944, $AL143, Ashtyn_working!$I$3:$I$944, $AM143)), "N/A")</f>
        <v>5.4222959388735532</v>
      </c>
      <c r="BA143" s="219">
        <f>AVERAGEIFS(Ashtyn_working!AE$3:AE$944,Ashtyn_working!$H$3:$H$944,$AL143,Ashtyn_working!$I$3:$I$944,$AM143)</f>
        <v>704.65000000000009</v>
      </c>
      <c r="BB143" s="219" cm="1">
        <f t="array" ref="BB143">IFERROR(_xlfn.STDEV.S(_xlfn._xlws.FILTER(Ashtyn_working!AE$3:AE$944, (Ashtyn_working!$H$3:$H$944=$AL143) * (Ashtyn_working!$I$3:$I$944=$AM143))) / SQRT(COUNTIFS(Ashtyn_working!$H$3:$H$944, $AL143, Ashtyn_working!$I$3:$I$944, $AM143)), "N/A")</f>
        <v>16.048580503278547</v>
      </c>
      <c r="BC143" s="219">
        <f>AVERAGEIFS(Ashtyn_working!AF$3:AF$944,Ashtyn_working!$H$3:$H$944,$AL143,Ashtyn_working!$I$3:$I$944,$AM143)</f>
        <v>1777.0250000000001</v>
      </c>
      <c r="BD143" s="219" cm="1">
        <f t="array" ref="BD143">IFERROR(_xlfn.STDEV.S(_xlfn._xlws.FILTER(Ashtyn_working!AF$3:AF$944, (Ashtyn_working!$H$3:$H$944=$AL143) * (Ashtyn_working!$I$3:$I$944=$AM143))) / SQRT(COUNTIFS(Ashtyn_working!$H$3:$H$944, $AL143, Ashtyn_working!$I$3:$I$944, $AM143)), "N/A")</f>
        <v>6.3755808524144504</v>
      </c>
    </row>
    <row r="144" spans="5:56" ht="16" x14ac:dyDescent="0.2">
      <c r="E144" s="282">
        <v>42576</v>
      </c>
      <c r="F144" s="177"/>
      <c r="G144" s="176">
        <v>31</v>
      </c>
      <c r="H144" s="176" t="s">
        <v>16051</v>
      </c>
      <c r="I144" s="176" t="s">
        <v>12804</v>
      </c>
      <c r="J144" s="176">
        <v>7.7350000000000003</v>
      </c>
      <c r="K144" s="176">
        <v>31.8</v>
      </c>
      <c r="L144" s="176">
        <v>7.24</v>
      </c>
      <c r="M144" s="176">
        <v>37.1</v>
      </c>
      <c r="N144" s="177"/>
      <c r="O144" s="177"/>
      <c r="P144" s="177"/>
      <c r="Q144" s="177"/>
      <c r="R144">
        <f t="shared" si="8"/>
        <v>7.7350000000000003</v>
      </c>
      <c r="T144">
        <f t="shared" si="9"/>
        <v>31.8</v>
      </c>
      <c r="V144">
        <f t="shared" si="10"/>
        <v>7.24</v>
      </c>
      <c r="X144">
        <f t="shared" si="11"/>
        <v>37.1</v>
      </c>
      <c r="Z144" s="177"/>
      <c r="AA144" s="177"/>
      <c r="AB144" s="177"/>
      <c r="AC144" s="177"/>
      <c r="AD144" s="177"/>
      <c r="AE144" s="177"/>
      <c r="AF144" s="177"/>
      <c r="AK144" s="176">
        <v>27</v>
      </c>
      <c r="AL144" s="176" t="s">
        <v>12457</v>
      </c>
      <c r="AM144" s="176" t="s">
        <v>12422</v>
      </c>
      <c r="AN144" s="176">
        <v>2.81E-3</v>
      </c>
      <c r="AO144" s="219">
        <f>AVERAGEIFS(Ashtyn_working!R$3:R$944,Ashtyn_working!$H$3:$H$944,$AL144,Ashtyn_working!$I$3:$I$944,$AM144)</f>
        <v>8.0055770212766024</v>
      </c>
      <c r="AP144" s="219" cm="1">
        <f t="array" ref="AP144">IFERROR(_xlfn.STDEV.S(_xlfn._xlws.FILTER(Ashtyn_working!R$3:R$944, (Ashtyn_working!$H$3:$H$944=$AL144) * (Ashtyn_working!$I$3:$I$944=$AM144))) / SQRT(COUNTIFS(Ashtyn_working!$H$3:$H$944, $AL144, Ashtyn_working!$I$3:$I$944, $AM144)), "N/A")</f>
        <v>5.4235346796901755E-3</v>
      </c>
      <c r="AQ144" s="219">
        <f>AVERAGEIFS(Ashtyn_working!T$3:T$944,Ashtyn_working!$H$3:$H$944,$AL144,Ashtyn_working!$I$3:$I$944,$AM144)</f>
        <v>27.025531914893612</v>
      </c>
      <c r="AR144" s="219" cm="1">
        <f t="array" ref="AR144">IFERROR(_xlfn.STDEV.S(_xlfn._xlws.FILTER(Ashtyn_working!T$3:T$944, (Ashtyn_working!$H$3:$H$944=$AL144) * (Ashtyn_working!$I$3:$I$944=$AM144))) / SQRT(COUNTIFS(Ashtyn_working!$H$3:$H$944, $AL144, Ashtyn_working!$I$3:$I$944, $AM144)), "N/A")</f>
        <v>1.8235895665390495E-2</v>
      </c>
      <c r="AS144">
        <f>AVERAGEIFS(Ashtyn_working!V$3:V$944,Ashtyn_working!$H$3:$H$944,$AL144,Ashtyn_working!$I$3:$I$944,$AM144)</f>
        <v>7.4306956521739105</v>
      </c>
      <c r="AT144" cm="1">
        <f t="array" ref="AT144">IFERROR(_xlfn.STDEV.S(_xlfn._xlws.FILTER(Ashtyn_working!V$3:V$944, (Ashtyn_working!$H$3:$H$944=$AL144) * (Ashtyn_working!$I$3:$I$944=$AM144))) / SQRT(COUNTIFS(Ashtyn_working!$H$3:$H$944, $AL144, Ashtyn_working!$I$3:$I$944, $AM144)), "N/A")</f>
        <v>5.2574505022705657E-2</v>
      </c>
      <c r="AU144" s="219">
        <f>AVERAGEIFS(Ashtyn_working!X$3:X$944,Ashtyn_working!$H$3:$H$944,$AL144,Ashtyn_working!$I$3:$I$944,$AM144)</f>
        <v>36.454468085106399</v>
      </c>
      <c r="AV144" s="219" cm="1">
        <f t="array" ref="AV144">IFERROR(_xlfn.STDEV.S(_xlfn._xlws.FILTER(Ashtyn_working!X$3:X$944, (Ashtyn_working!$H$3:$H$944=$AL144) * (Ashtyn_working!$I$3:$I$944=$AM144))) / SQRT(COUNTIFS(Ashtyn_working!$H$3:$H$944, $AL144, Ashtyn_working!$I$3:$I$944, $AM144)), "N/A")</f>
        <v>7.3479347829071506E-2</v>
      </c>
      <c r="AW144" s="219">
        <f>AVERAGEIFS(Ashtyn_working!Z$3:Z$944,Ashtyn_working!$H$3:$H$944,$AL144,Ashtyn_working!$I$3:$I$944,$AM144)</f>
        <v>288.3373529411765</v>
      </c>
      <c r="AX144" s="219" cm="1">
        <f t="array" ref="AX144">IFERROR(_xlfn.STDEV.S(_xlfn._xlws.FILTER(Ashtyn_working!Z$3:Z$944, (Ashtyn_working!$H$3:$H$944=$AL144) * (Ashtyn_working!$I$3:$I$944=$AM144))) / SQRT(COUNTIFS(Ashtyn_working!$H$3:$H$944, $AL144, Ashtyn_working!$I$3:$I$944, $AM144)), "N/A")</f>
        <v>8.0887647908030704</v>
      </c>
      <c r="AY144" s="219">
        <f>AVERAGEIFS(Ashtyn_working!AB$3:AB$944,Ashtyn_working!$H$3:$H$944,$AL144,Ashtyn_working!$I$3:$I$944,$AM144)</f>
        <v>2168.1563157894743</v>
      </c>
      <c r="AZ144" s="219" cm="1">
        <f t="array" ref="AZ144">IFERROR(_xlfn.STDEV.S(_xlfn._xlws.FILTER(Ashtyn_working!AB$3:AB$944, (Ashtyn_working!$H$3:$H$944=$AL144) * (Ashtyn_working!$I$3:$I$944=$AM144))) / SQRT(COUNTIFS(Ashtyn_working!$H$3:$H$944, $AL144, Ashtyn_working!$I$3:$I$944, $AM144)), "N/A")</f>
        <v>5.4222959388735532</v>
      </c>
      <c r="BA144" s="219">
        <f>AVERAGEIFS(Ashtyn_working!AE$3:AE$944,Ashtyn_working!$H$3:$H$944,$AL144,Ashtyn_working!$I$3:$I$944,$AM144)</f>
        <v>704.65000000000009</v>
      </c>
      <c r="BB144" s="219" cm="1">
        <f t="array" ref="BB144">IFERROR(_xlfn.STDEV.S(_xlfn._xlws.FILTER(Ashtyn_working!AE$3:AE$944, (Ashtyn_working!$H$3:$H$944=$AL144) * (Ashtyn_working!$I$3:$I$944=$AM144))) / SQRT(COUNTIFS(Ashtyn_working!$H$3:$H$944, $AL144, Ashtyn_working!$I$3:$I$944, $AM144)), "N/A")</f>
        <v>16.048580503278547</v>
      </c>
      <c r="BC144" s="219">
        <f>AVERAGEIFS(Ashtyn_working!AF$3:AF$944,Ashtyn_working!$H$3:$H$944,$AL144,Ashtyn_working!$I$3:$I$944,$AM144)</f>
        <v>1777.0250000000001</v>
      </c>
      <c r="BD144" s="219" cm="1">
        <f t="array" ref="BD144">IFERROR(_xlfn.STDEV.S(_xlfn._xlws.FILTER(Ashtyn_working!AF$3:AF$944, (Ashtyn_working!$H$3:$H$944=$AL144) * (Ashtyn_working!$I$3:$I$944=$AM144))) / SQRT(COUNTIFS(Ashtyn_working!$H$3:$H$944, $AL144, Ashtyn_working!$I$3:$I$944, $AM144)), "N/A")</f>
        <v>6.3755808524144504</v>
      </c>
    </row>
    <row r="145" spans="5:56" ht="16" x14ac:dyDescent="0.2">
      <c r="E145" s="282">
        <v>42576</v>
      </c>
      <c r="F145" s="177"/>
      <c r="G145" s="176">
        <v>31</v>
      </c>
      <c r="H145" s="176" t="s">
        <v>12457</v>
      </c>
      <c r="I145" s="176" t="s">
        <v>16050</v>
      </c>
      <c r="J145" s="176">
        <v>7.9290000000000003</v>
      </c>
      <c r="K145" s="176">
        <v>31.5</v>
      </c>
      <c r="L145" s="176">
        <v>8.07</v>
      </c>
      <c r="M145" s="176">
        <v>36.5</v>
      </c>
      <c r="N145" s="177"/>
      <c r="O145" s="177"/>
      <c r="P145" s="177"/>
      <c r="Q145" s="177"/>
      <c r="R145">
        <f t="shared" si="8"/>
        <v>7.9290000000000003</v>
      </c>
      <c r="T145">
        <f t="shared" si="9"/>
        <v>31.5</v>
      </c>
      <c r="V145">
        <f t="shared" si="10"/>
        <v>8.07</v>
      </c>
      <c r="X145">
        <f t="shared" si="11"/>
        <v>36.5</v>
      </c>
      <c r="Z145" s="177"/>
      <c r="AA145" s="177"/>
      <c r="AB145" s="177"/>
      <c r="AC145" s="177"/>
      <c r="AD145" s="177"/>
      <c r="AE145" s="177"/>
      <c r="AF145" s="177"/>
      <c r="AK145" s="176">
        <v>27</v>
      </c>
      <c r="AL145" s="176" t="s">
        <v>12457</v>
      </c>
      <c r="AM145" s="176" t="s">
        <v>12422</v>
      </c>
      <c r="AN145" s="176">
        <v>2.8300000000000001E-3</v>
      </c>
      <c r="AO145" s="219">
        <f>AVERAGEIFS(Ashtyn_working!R$3:R$944,Ashtyn_working!$H$3:$H$944,$AL145,Ashtyn_working!$I$3:$I$944,$AM145)</f>
        <v>8.0055770212766024</v>
      </c>
      <c r="AP145" s="219" cm="1">
        <f t="array" ref="AP145">IFERROR(_xlfn.STDEV.S(_xlfn._xlws.FILTER(Ashtyn_working!R$3:R$944, (Ashtyn_working!$H$3:$H$944=$AL145) * (Ashtyn_working!$I$3:$I$944=$AM145))) / SQRT(COUNTIFS(Ashtyn_working!$H$3:$H$944, $AL145, Ashtyn_working!$I$3:$I$944, $AM145)), "N/A")</f>
        <v>5.4235346796901755E-3</v>
      </c>
      <c r="AQ145" s="219">
        <f>AVERAGEIFS(Ashtyn_working!T$3:T$944,Ashtyn_working!$H$3:$H$944,$AL145,Ashtyn_working!$I$3:$I$944,$AM145)</f>
        <v>27.025531914893612</v>
      </c>
      <c r="AR145" s="219" cm="1">
        <f t="array" ref="AR145">IFERROR(_xlfn.STDEV.S(_xlfn._xlws.FILTER(Ashtyn_working!T$3:T$944, (Ashtyn_working!$H$3:$H$944=$AL145) * (Ashtyn_working!$I$3:$I$944=$AM145))) / SQRT(COUNTIFS(Ashtyn_working!$H$3:$H$944, $AL145, Ashtyn_working!$I$3:$I$944, $AM145)), "N/A")</f>
        <v>1.8235895665390495E-2</v>
      </c>
      <c r="AS145">
        <f>AVERAGEIFS(Ashtyn_working!V$3:V$944,Ashtyn_working!$H$3:$H$944,$AL145,Ashtyn_working!$I$3:$I$944,$AM145)</f>
        <v>7.4306956521739105</v>
      </c>
      <c r="AT145" cm="1">
        <f t="array" ref="AT145">IFERROR(_xlfn.STDEV.S(_xlfn._xlws.FILTER(Ashtyn_working!V$3:V$944, (Ashtyn_working!$H$3:$H$944=$AL145) * (Ashtyn_working!$I$3:$I$944=$AM145))) / SQRT(COUNTIFS(Ashtyn_working!$H$3:$H$944, $AL145, Ashtyn_working!$I$3:$I$944, $AM145)), "N/A")</f>
        <v>5.2574505022705657E-2</v>
      </c>
      <c r="AU145" s="219">
        <f>AVERAGEIFS(Ashtyn_working!X$3:X$944,Ashtyn_working!$H$3:$H$944,$AL145,Ashtyn_working!$I$3:$I$944,$AM145)</f>
        <v>36.454468085106399</v>
      </c>
      <c r="AV145" s="219" cm="1">
        <f t="array" ref="AV145">IFERROR(_xlfn.STDEV.S(_xlfn._xlws.FILTER(Ashtyn_working!X$3:X$944, (Ashtyn_working!$H$3:$H$944=$AL145) * (Ashtyn_working!$I$3:$I$944=$AM145))) / SQRT(COUNTIFS(Ashtyn_working!$H$3:$H$944, $AL145, Ashtyn_working!$I$3:$I$944, $AM145)), "N/A")</f>
        <v>7.3479347829071506E-2</v>
      </c>
      <c r="AW145" s="219">
        <f>AVERAGEIFS(Ashtyn_working!Z$3:Z$944,Ashtyn_working!$H$3:$H$944,$AL145,Ashtyn_working!$I$3:$I$944,$AM145)</f>
        <v>288.3373529411765</v>
      </c>
      <c r="AX145" s="219" cm="1">
        <f t="array" ref="AX145">IFERROR(_xlfn.STDEV.S(_xlfn._xlws.FILTER(Ashtyn_working!Z$3:Z$944, (Ashtyn_working!$H$3:$H$944=$AL145) * (Ashtyn_working!$I$3:$I$944=$AM145))) / SQRT(COUNTIFS(Ashtyn_working!$H$3:$H$944, $AL145, Ashtyn_working!$I$3:$I$944, $AM145)), "N/A")</f>
        <v>8.0887647908030704</v>
      </c>
      <c r="AY145" s="219">
        <f>AVERAGEIFS(Ashtyn_working!AB$3:AB$944,Ashtyn_working!$H$3:$H$944,$AL145,Ashtyn_working!$I$3:$I$944,$AM145)</f>
        <v>2168.1563157894743</v>
      </c>
      <c r="AZ145" s="219" cm="1">
        <f t="array" ref="AZ145">IFERROR(_xlfn.STDEV.S(_xlfn._xlws.FILTER(Ashtyn_working!AB$3:AB$944, (Ashtyn_working!$H$3:$H$944=$AL145) * (Ashtyn_working!$I$3:$I$944=$AM145))) / SQRT(COUNTIFS(Ashtyn_working!$H$3:$H$944, $AL145, Ashtyn_working!$I$3:$I$944, $AM145)), "N/A")</f>
        <v>5.4222959388735532</v>
      </c>
      <c r="BA145" s="219">
        <f>AVERAGEIFS(Ashtyn_working!AE$3:AE$944,Ashtyn_working!$H$3:$H$944,$AL145,Ashtyn_working!$I$3:$I$944,$AM145)</f>
        <v>704.65000000000009</v>
      </c>
      <c r="BB145" s="219" cm="1">
        <f t="array" ref="BB145">IFERROR(_xlfn.STDEV.S(_xlfn._xlws.FILTER(Ashtyn_working!AE$3:AE$944, (Ashtyn_working!$H$3:$H$944=$AL145) * (Ashtyn_working!$I$3:$I$944=$AM145))) / SQRT(COUNTIFS(Ashtyn_working!$H$3:$H$944, $AL145, Ashtyn_working!$I$3:$I$944, $AM145)), "N/A")</f>
        <v>16.048580503278547</v>
      </c>
      <c r="BC145" s="219">
        <f>AVERAGEIFS(Ashtyn_working!AF$3:AF$944,Ashtyn_working!$H$3:$H$944,$AL145,Ashtyn_working!$I$3:$I$944,$AM145)</f>
        <v>1777.0250000000001</v>
      </c>
      <c r="BD145" s="219" cm="1">
        <f t="array" ref="BD145">IFERROR(_xlfn.STDEV.S(_xlfn._xlws.FILTER(Ashtyn_working!AF$3:AF$944, (Ashtyn_working!$H$3:$H$944=$AL145) * (Ashtyn_working!$I$3:$I$944=$AM145))) / SQRT(COUNTIFS(Ashtyn_working!$H$3:$H$944, $AL145, Ashtyn_working!$I$3:$I$944, $AM145)), "N/A")</f>
        <v>6.3755808524144504</v>
      </c>
    </row>
    <row r="146" spans="5:56" ht="16" x14ac:dyDescent="0.2">
      <c r="E146" s="282">
        <v>42576</v>
      </c>
      <c r="F146" s="177"/>
      <c r="G146" s="176">
        <v>31</v>
      </c>
      <c r="H146" s="176" t="s">
        <v>12457</v>
      </c>
      <c r="I146" s="176" t="s">
        <v>16050</v>
      </c>
      <c r="J146" s="176">
        <v>7.9509999999999996</v>
      </c>
      <c r="K146" s="176">
        <v>31.2</v>
      </c>
      <c r="L146" s="176">
        <v>8.5399999999999991</v>
      </c>
      <c r="M146" s="176">
        <v>36.4</v>
      </c>
      <c r="N146" s="177"/>
      <c r="O146" s="177"/>
      <c r="P146" s="177"/>
      <c r="Q146" s="177"/>
      <c r="R146">
        <f t="shared" si="8"/>
        <v>7.9509999999999996</v>
      </c>
      <c r="T146">
        <f t="shared" si="9"/>
        <v>31.2</v>
      </c>
      <c r="V146">
        <f t="shared" si="10"/>
        <v>8.5399999999999991</v>
      </c>
      <c r="X146">
        <f t="shared" si="11"/>
        <v>36.4</v>
      </c>
      <c r="Z146" s="177"/>
      <c r="AA146" s="177"/>
      <c r="AB146" s="176">
        <v>2343.71</v>
      </c>
      <c r="AC146" s="177"/>
      <c r="AD146" s="177"/>
      <c r="AE146" s="177"/>
      <c r="AF146" s="177"/>
      <c r="AK146" s="176">
        <v>27</v>
      </c>
      <c r="AL146" s="176" t="s">
        <v>12457</v>
      </c>
      <c r="AM146" s="176" t="s">
        <v>12422</v>
      </c>
      <c r="AN146" s="176">
        <v>2.0999999999999999E-3</v>
      </c>
      <c r="AO146" s="219">
        <f>AVERAGEIFS(Ashtyn_working!R$3:R$944,Ashtyn_working!$H$3:$H$944,$AL146,Ashtyn_working!$I$3:$I$944,$AM146)</f>
        <v>8.0055770212766024</v>
      </c>
      <c r="AP146" s="219" cm="1">
        <f t="array" ref="AP146">IFERROR(_xlfn.STDEV.S(_xlfn._xlws.FILTER(Ashtyn_working!R$3:R$944, (Ashtyn_working!$H$3:$H$944=$AL146) * (Ashtyn_working!$I$3:$I$944=$AM146))) / SQRT(COUNTIFS(Ashtyn_working!$H$3:$H$944, $AL146, Ashtyn_working!$I$3:$I$944, $AM146)), "N/A")</f>
        <v>5.4235346796901755E-3</v>
      </c>
      <c r="AQ146" s="219">
        <f>AVERAGEIFS(Ashtyn_working!T$3:T$944,Ashtyn_working!$H$3:$H$944,$AL146,Ashtyn_working!$I$3:$I$944,$AM146)</f>
        <v>27.025531914893612</v>
      </c>
      <c r="AR146" s="219" cm="1">
        <f t="array" ref="AR146">IFERROR(_xlfn.STDEV.S(_xlfn._xlws.FILTER(Ashtyn_working!T$3:T$944, (Ashtyn_working!$H$3:$H$944=$AL146) * (Ashtyn_working!$I$3:$I$944=$AM146))) / SQRT(COUNTIFS(Ashtyn_working!$H$3:$H$944, $AL146, Ashtyn_working!$I$3:$I$944, $AM146)), "N/A")</f>
        <v>1.8235895665390495E-2</v>
      </c>
      <c r="AS146">
        <f>AVERAGEIFS(Ashtyn_working!V$3:V$944,Ashtyn_working!$H$3:$H$944,$AL146,Ashtyn_working!$I$3:$I$944,$AM146)</f>
        <v>7.4306956521739105</v>
      </c>
      <c r="AT146" cm="1">
        <f t="array" ref="AT146">IFERROR(_xlfn.STDEV.S(_xlfn._xlws.FILTER(Ashtyn_working!V$3:V$944, (Ashtyn_working!$H$3:$H$944=$AL146) * (Ashtyn_working!$I$3:$I$944=$AM146))) / SQRT(COUNTIFS(Ashtyn_working!$H$3:$H$944, $AL146, Ashtyn_working!$I$3:$I$944, $AM146)), "N/A")</f>
        <v>5.2574505022705657E-2</v>
      </c>
      <c r="AU146" s="219">
        <f>AVERAGEIFS(Ashtyn_working!X$3:X$944,Ashtyn_working!$H$3:$H$944,$AL146,Ashtyn_working!$I$3:$I$944,$AM146)</f>
        <v>36.454468085106399</v>
      </c>
      <c r="AV146" s="219" cm="1">
        <f t="array" ref="AV146">IFERROR(_xlfn.STDEV.S(_xlfn._xlws.FILTER(Ashtyn_working!X$3:X$944, (Ashtyn_working!$H$3:$H$944=$AL146) * (Ashtyn_working!$I$3:$I$944=$AM146))) / SQRT(COUNTIFS(Ashtyn_working!$H$3:$H$944, $AL146, Ashtyn_working!$I$3:$I$944, $AM146)), "N/A")</f>
        <v>7.3479347829071506E-2</v>
      </c>
      <c r="AW146" s="219">
        <f>AVERAGEIFS(Ashtyn_working!Z$3:Z$944,Ashtyn_working!$H$3:$H$944,$AL146,Ashtyn_working!$I$3:$I$944,$AM146)</f>
        <v>288.3373529411765</v>
      </c>
      <c r="AX146" s="219" cm="1">
        <f t="array" ref="AX146">IFERROR(_xlfn.STDEV.S(_xlfn._xlws.FILTER(Ashtyn_working!Z$3:Z$944, (Ashtyn_working!$H$3:$H$944=$AL146) * (Ashtyn_working!$I$3:$I$944=$AM146))) / SQRT(COUNTIFS(Ashtyn_working!$H$3:$H$944, $AL146, Ashtyn_working!$I$3:$I$944, $AM146)), "N/A")</f>
        <v>8.0887647908030704</v>
      </c>
      <c r="AY146" s="219">
        <f>AVERAGEIFS(Ashtyn_working!AB$3:AB$944,Ashtyn_working!$H$3:$H$944,$AL146,Ashtyn_working!$I$3:$I$944,$AM146)</f>
        <v>2168.1563157894743</v>
      </c>
      <c r="AZ146" s="219" cm="1">
        <f t="array" ref="AZ146">IFERROR(_xlfn.STDEV.S(_xlfn._xlws.FILTER(Ashtyn_working!AB$3:AB$944, (Ashtyn_working!$H$3:$H$944=$AL146) * (Ashtyn_working!$I$3:$I$944=$AM146))) / SQRT(COUNTIFS(Ashtyn_working!$H$3:$H$944, $AL146, Ashtyn_working!$I$3:$I$944, $AM146)), "N/A")</f>
        <v>5.4222959388735532</v>
      </c>
      <c r="BA146" s="219">
        <f>AVERAGEIFS(Ashtyn_working!AE$3:AE$944,Ashtyn_working!$H$3:$H$944,$AL146,Ashtyn_working!$I$3:$I$944,$AM146)</f>
        <v>704.65000000000009</v>
      </c>
      <c r="BB146" s="219" cm="1">
        <f t="array" ref="BB146">IFERROR(_xlfn.STDEV.S(_xlfn._xlws.FILTER(Ashtyn_working!AE$3:AE$944, (Ashtyn_working!$H$3:$H$944=$AL146) * (Ashtyn_working!$I$3:$I$944=$AM146))) / SQRT(COUNTIFS(Ashtyn_working!$H$3:$H$944, $AL146, Ashtyn_working!$I$3:$I$944, $AM146)), "N/A")</f>
        <v>16.048580503278547</v>
      </c>
      <c r="BC146" s="219">
        <f>AVERAGEIFS(Ashtyn_working!AF$3:AF$944,Ashtyn_working!$H$3:$H$944,$AL146,Ashtyn_working!$I$3:$I$944,$AM146)</f>
        <v>1777.0250000000001</v>
      </c>
      <c r="BD146" s="219" cm="1">
        <f t="array" ref="BD146">IFERROR(_xlfn.STDEV.S(_xlfn._xlws.FILTER(Ashtyn_working!AF$3:AF$944, (Ashtyn_working!$H$3:$H$944=$AL146) * (Ashtyn_working!$I$3:$I$944=$AM146))) / SQRT(COUNTIFS(Ashtyn_working!$H$3:$H$944, $AL146, Ashtyn_working!$I$3:$I$944, $AM146)), "N/A")</f>
        <v>6.3755808524144504</v>
      </c>
    </row>
    <row r="147" spans="5:56" ht="16" x14ac:dyDescent="0.2">
      <c r="E147" s="282">
        <v>42576</v>
      </c>
      <c r="F147" s="177"/>
      <c r="G147" s="176">
        <v>31</v>
      </c>
      <c r="H147" s="176" t="s">
        <v>12457</v>
      </c>
      <c r="I147" s="176" t="s">
        <v>16050</v>
      </c>
      <c r="J147" s="176">
        <v>7.95</v>
      </c>
      <c r="K147" s="176">
        <v>30.9</v>
      </c>
      <c r="L147" s="176">
        <v>8.61</v>
      </c>
      <c r="M147" s="176">
        <v>36.5</v>
      </c>
      <c r="N147" s="177"/>
      <c r="O147" s="177"/>
      <c r="P147" s="177"/>
      <c r="Q147" s="177"/>
      <c r="R147">
        <f t="shared" si="8"/>
        <v>7.95</v>
      </c>
      <c r="T147">
        <f t="shared" si="9"/>
        <v>30.9</v>
      </c>
      <c r="V147">
        <f t="shared" si="10"/>
        <v>8.61</v>
      </c>
      <c r="X147">
        <f t="shared" si="11"/>
        <v>36.5</v>
      </c>
      <c r="Z147" s="176">
        <v>409.7</v>
      </c>
      <c r="AA147" s="177"/>
      <c r="AB147" s="176">
        <v>2358.44</v>
      </c>
      <c r="AC147" s="177"/>
      <c r="AD147" s="177"/>
      <c r="AE147" s="177"/>
      <c r="AF147" s="177"/>
      <c r="AK147" s="176">
        <v>27</v>
      </c>
      <c r="AL147" s="176" t="s">
        <v>12457</v>
      </c>
      <c r="AM147" s="176" t="s">
        <v>12422</v>
      </c>
      <c r="AN147" s="176">
        <v>2.2000000000000001E-3</v>
      </c>
      <c r="AO147" s="219">
        <f>AVERAGEIFS(Ashtyn_working!R$3:R$944,Ashtyn_working!$H$3:$H$944,$AL147,Ashtyn_working!$I$3:$I$944,$AM147)</f>
        <v>8.0055770212766024</v>
      </c>
      <c r="AP147" s="219" cm="1">
        <f t="array" ref="AP147">IFERROR(_xlfn.STDEV.S(_xlfn._xlws.FILTER(Ashtyn_working!R$3:R$944, (Ashtyn_working!$H$3:$H$944=$AL147) * (Ashtyn_working!$I$3:$I$944=$AM147))) / SQRT(COUNTIFS(Ashtyn_working!$H$3:$H$944, $AL147, Ashtyn_working!$I$3:$I$944, $AM147)), "N/A")</f>
        <v>5.4235346796901755E-3</v>
      </c>
      <c r="AQ147" s="219">
        <f>AVERAGEIFS(Ashtyn_working!T$3:T$944,Ashtyn_working!$H$3:$H$944,$AL147,Ashtyn_working!$I$3:$I$944,$AM147)</f>
        <v>27.025531914893612</v>
      </c>
      <c r="AR147" s="219" cm="1">
        <f t="array" ref="AR147">IFERROR(_xlfn.STDEV.S(_xlfn._xlws.FILTER(Ashtyn_working!T$3:T$944, (Ashtyn_working!$H$3:$H$944=$AL147) * (Ashtyn_working!$I$3:$I$944=$AM147))) / SQRT(COUNTIFS(Ashtyn_working!$H$3:$H$944, $AL147, Ashtyn_working!$I$3:$I$944, $AM147)), "N/A")</f>
        <v>1.8235895665390495E-2</v>
      </c>
      <c r="AS147">
        <f>AVERAGEIFS(Ashtyn_working!V$3:V$944,Ashtyn_working!$H$3:$H$944,$AL147,Ashtyn_working!$I$3:$I$944,$AM147)</f>
        <v>7.4306956521739105</v>
      </c>
      <c r="AT147" cm="1">
        <f t="array" ref="AT147">IFERROR(_xlfn.STDEV.S(_xlfn._xlws.FILTER(Ashtyn_working!V$3:V$944, (Ashtyn_working!$H$3:$H$944=$AL147) * (Ashtyn_working!$I$3:$I$944=$AM147))) / SQRT(COUNTIFS(Ashtyn_working!$H$3:$H$944, $AL147, Ashtyn_working!$I$3:$I$944, $AM147)), "N/A")</f>
        <v>5.2574505022705657E-2</v>
      </c>
      <c r="AU147" s="219">
        <f>AVERAGEIFS(Ashtyn_working!X$3:X$944,Ashtyn_working!$H$3:$H$944,$AL147,Ashtyn_working!$I$3:$I$944,$AM147)</f>
        <v>36.454468085106399</v>
      </c>
      <c r="AV147" s="219" cm="1">
        <f t="array" ref="AV147">IFERROR(_xlfn.STDEV.S(_xlfn._xlws.FILTER(Ashtyn_working!X$3:X$944, (Ashtyn_working!$H$3:$H$944=$AL147) * (Ashtyn_working!$I$3:$I$944=$AM147))) / SQRT(COUNTIFS(Ashtyn_working!$H$3:$H$944, $AL147, Ashtyn_working!$I$3:$I$944, $AM147)), "N/A")</f>
        <v>7.3479347829071506E-2</v>
      </c>
      <c r="AW147" s="219">
        <f>AVERAGEIFS(Ashtyn_working!Z$3:Z$944,Ashtyn_working!$H$3:$H$944,$AL147,Ashtyn_working!$I$3:$I$944,$AM147)</f>
        <v>288.3373529411765</v>
      </c>
      <c r="AX147" s="219" cm="1">
        <f t="array" ref="AX147">IFERROR(_xlfn.STDEV.S(_xlfn._xlws.FILTER(Ashtyn_working!Z$3:Z$944, (Ashtyn_working!$H$3:$H$944=$AL147) * (Ashtyn_working!$I$3:$I$944=$AM147))) / SQRT(COUNTIFS(Ashtyn_working!$H$3:$H$944, $AL147, Ashtyn_working!$I$3:$I$944, $AM147)), "N/A")</f>
        <v>8.0887647908030704</v>
      </c>
      <c r="AY147" s="219">
        <f>AVERAGEIFS(Ashtyn_working!AB$3:AB$944,Ashtyn_working!$H$3:$H$944,$AL147,Ashtyn_working!$I$3:$I$944,$AM147)</f>
        <v>2168.1563157894743</v>
      </c>
      <c r="AZ147" s="219" cm="1">
        <f t="array" ref="AZ147">IFERROR(_xlfn.STDEV.S(_xlfn._xlws.FILTER(Ashtyn_working!AB$3:AB$944, (Ashtyn_working!$H$3:$H$944=$AL147) * (Ashtyn_working!$I$3:$I$944=$AM147))) / SQRT(COUNTIFS(Ashtyn_working!$H$3:$H$944, $AL147, Ashtyn_working!$I$3:$I$944, $AM147)), "N/A")</f>
        <v>5.4222959388735532</v>
      </c>
      <c r="BA147" s="219">
        <f>AVERAGEIFS(Ashtyn_working!AE$3:AE$944,Ashtyn_working!$H$3:$H$944,$AL147,Ashtyn_working!$I$3:$I$944,$AM147)</f>
        <v>704.65000000000009</v>
      </c>
      <c r="BB147" s="219" cm="1">
        <f t="array" ref="BB147">IFERROR(_xlfn.STDEV.S(_xlfn._xlws.FILTER(Ashtyn_working!AE$3:AE$944, (Ashtyn_working!$H$3:$H$944=$AL147) * (Ashtyn_working!$I$3:$I$944=$AM147))) / SQRT(COUNTIFS(Ashtyn_working!$H$3:$H$944, $AL147, Ashtyn_working!$I$3:$I$944, $AM147)), "N/A")</f>
        <v>16.048580503278547</v>
      </c>
      <c r="BC147" s="219">
        <f>AVERAGEIFS(Ashtyn_working!AF$3:AF$944,Ashtyn_working!$H$3:$H$944,$AL147,Ashtyn_working!$I$3:$I$944,$AM147)</f>
        <v>1777.0250000000001</v>
      </c>
      <c r="BD147" s="219" cm="1">
        <f t="array" ref="BD147">IFERROR(_xlfn.STDEV.S(_xlfn._xlws.FILTER(Ashtyn_working!AF$3:AF$944, (Ashtyn_working!$H$3:$H$944=$AL147) * (Ashtyn_working!$I$3:$I$944=$AM147))) / SQRT(COUNTIFS(Ashtyn_working!$H$3:$H$944, $AL147, Ashtyn_working!$I$3:$I$944, $AM147)), "N/A")</f>
        <v>6.3755808524144504</v>
      </c>
    </row>
    <row r="148" spans="5:56" ht="16" x14ac:dyDescent="0.2">
      <c r="E148" s="282">
        <v>42576</v>
      </c>
      <c r="F148" s="177"/>
      <c r="G148" s="176">
        <v>31</v>
      </c>
      <c r="H148" s="176" t="s">
        <v>16051</v>
      </c>
      <c r="I148" s="176" t="s">
        <v>12804</v>
      </c>
      <c r="J148" s="176">
        <v>7.7489999999999997</v>
      </c>
      <c r="K148" s="176">
        <v>31.1</v>
      </c>
      <c r="L148" s="176">
        <v>7.84</v>
      </c>
      <c r="M148" s="176">
        <v>37.200000000000003</v>
      </c>
      <c r="N148" s="177"/>
      <c r="O148" s="177"/>
      <c r="P148" s="177"/>
      <c r="Q148" s="177"/>
      <c r="R148">
        <f t="shared" si="8"/>
        <v>7.7489999999999997</v>
      </c>
      <c r="T148">
        <f t="shared" si="9"/>
        <v>31.1</v>
      </c>
      <c r="V148">
        <f t="shared" si="10"/>
        <v>7.84</v>
      </c>
      <c r="X148">
        <f t="shared" si="11"/>
        <v>37.200000000000003</v>
      </c>
      <c r="Z148" s="177"/>
      <c r="AA148" s="177"/>
      <c r="AB148" s="177"/>
      <c r="AC148" s="177"/>
      <c r="AD148" s="177"/>
      <c r="AE148" s="177"/>
      <c r="AF148" s="177"/>
      <c r="AK148" s="176">
        <v>27</v>
      </c>
      <c r="AL148" s="176" t="s">
        <v>12457</v>
      </c>
      <c r="AM148" s="176" t="s">
        <v>12422</v>
      </c>
      <c r="AN148" s="176">
        <v>2.8300000000000001E-3</v>
      </c>
      <c r="AO148" s="219">
        <f>AVERAGEIFS(Ashtyn_working!R$3:R$944,Ashtyn_working!$H$3:$H$944,$AL148,Ashtyn_working!$I$3:$I$944,$AM148)</f>
        <v>8.0055770212766024</v>
      </c>
      <c r="AP148" s="219" cm="1">
        <f t="array" ref="AP148">IFERROR(_xlfn.STDEV.S(_xlfn._xlws.FILTER(Ashtyn_working!R$3:R$944, (Ashtyn_working!$H$3:$H$944=$AL148) * (Ashtyn_working!$I$3:$I$944=$AM148))) / SQRT(COUNTIFS(Ashtyn_working!$H$3:$H$944, $AL148, Ashtyn_working!$I$3:$I$944, $AM148)), "N/A")</f>
        <v>5.4235346796901755E-3</v>
      </c>
      <c r="AQ148" s="219">
        <f>AVERAGEIFS(Ashtyn_working!T$3:T$944,Ashtyn_working!$H$3:$H$944,$AL148,Ashtyn_working!$I$3:$I$944,$AM148)</f>
        <v>27.025531914893612</v>
      </c>
      <c r="AR148" s="219" cm="1">
        <f t="array" ref="AR148">IFERROR(_xlfn.STDEV.S(_xlfn._xlws.FILTER(Ashtyn_working!T$3:T$944, (Ashtyn_working!$H$3:$H$944=$AL148) * (Ashtyn_working!$I$3:$I$944=$AM148))) / SQRT(COUNTIFS(Ashtyn_working!$H$3:$H$944, $AL148, Ashtyn_working!$I$3:$I$944, $AM148)), "N/A")</f>
        <v>1.8235895665390495E-2</v>
      </c>
      <c r="AS148">
        <f>AVERAGEIFS(Ashtyn_working!V$3:V$944,Ashtyn_working!$H$3:$H$944,$AL148,Ashtyn_working!$I$3:$I$944,$AM148)</f>
        <v>7.4306956521739105</v>
      </c>
      <c r="AT148" cm="1">
        <f t="array" ref="AT148">IFERROR(_xlfn.STDEV.S(_xlfn._xlws.FILTER(Ashtyn_working!V$3:V$944, (Ashtyn_working!$H$3:$H$944=$AL148) * (Ashtyn_working!$I$3:$I$944=$AM148))) / SQRT(COUNTIFS(Ashtyn_working!$H$3:$H$944, $AL148, Ashtyn_working!$I$3:$I$944, $AM148)), "N/A")</f>
        <v>5.2574505022705657E-2</v>
      </c>
      <c r="AU148" s="219">
        <f>AVERAGEIFS(Ashtyn_working!X$3:X$944,Ashtyn_working!$H$3:$H$944,$AL148,Ashtyn_working!$I$3:$I$944,$AM148)</f>
        <v>36.454468085106399</v>
      </c>
      <c r="AV148" s="219" cm="1">
        <f t="array" ref="AV148">IFERROR(_xlfn.STDEV.S(_xlfn._xlws.FILTER(Ashtyn_working!X$3:X$944, (Ashtyn_working!$H$3:$H$944=$AL148) * (Ashtyn_working!$I$3:$I$944=$AM148))) / SQRT(COUNTIFS(Ashtyn_working!$H$3:$H$944, $AL148, Ashtyn_working!$I$3:$I$944, $AM148)), "N/A")</f>
        <v>7.3479347829071506E-2</v>
      </c>
      <c r="AW148" s="219">
        <f>AVERAGEIFS(Ashtyn_working!Z$3:Z$944,Ashtyn_working!$H$3:$H$944,$AL148,Ashtyn_working!$I$3:$I$944,$AM148)</f>
        <v>288.3373529411765</v>
      </c>
      <c r="AX148" s="219" cm="1">
        <f t="array" ref="AX148">IFERROR(_xlfn.STDEV.S(_xlfn._xlws.FILTER(Ashtyn_working!Z$3:Z$944, (Ashtyn_working!$H$3:$H$944=$AL148) * (Ashtyn_working!$I$3:$I$944=$AM148))) / SQRT(COUNTIFS(Ashtyn_working!$H$3:$H$944, $AL148, Ashtyn_working!$I$3:$I$944, $AM148)), "N/A")</f>
        <v>8.0887647908030704</v>
      </c>
      <c r="AY148" s="219">
        <f>AVERAGEIFS(Ashtyn_working!AB$3:AB$944,Ashtyn_working!$H$3:$H$944,$AL148,Ashtyn_working!$I$3:$I$944,$AM148)</f>
        <v>2168.1563157894743</v>
      </c>
      <c r="AZ148" s="219" cm="1">
        <f t="array" ref="AZ148">IFERROR(_xlfn.STDEV.S(_xlfn._xlws.FILTER(Ashtyn_working!AB$3:AB$944, (Ashtyn_working!$H$3:$H$944=$AL148) * (Ashtyn_working!$I$3:$I$944=$AM148))) / SQRT(COUNTIFS(Ashtyn_working!$H$3:$H$944, $AL148, Ashtyn_working!$I$3:$I$944, $AM148)), "N/A")</f>
        <v>5.4222959388735532</v>
      </c>
      <c r="BA148" s="219">
        <f>AVERAGEIFS(Ashtyn_working!AE$3:AE$944,Ashtyn_working!$H$3:$H$944,$AL148,Ashtyn_working!$I$3:$I$944,$AM148)</f>
        <v>704.65000000000009</v>
      </c>
      <c r="BB148" s="219" cm="1">
        <f t="array" ref="BB148">IFERROR(_xlfn.STDEV.S(_xlfn._xlws.FILTER(Ashtyn_working!AE$3:AE$944, (Ashtyn_working!$H$3:$H$944=$AL148) * (Ashtyn_working!$I$3:$I$944=$AM148))) / SQRT(COUNTIFS(Ashtyn_working!$H$3:$H$944, $AL148, Ashtyn_working!$I$3:$I$944, $AM148)), "N/A")</f>
        <v>16.048580503278547</v>
      </c>
      <c r="BC148" s="219">
        <f>AVERAGEIFS(Ashtyn_working!AF$3:AF$944,Ashtyn_working!$H$3:$H$944,$AL148,Ashtyn_working!$I$3:$I$944,$AM148)</f>
        <v>1777.0250000000001</v>
      </c>
      <c r="BD148" s="219" cm="1">
        <f t="array" ref="BD148">IFERROR(_xlfn.STDEV.S(_xlfn._xlws.FILTER(Ashtyn_working!AF$3:AF$944, (Ashtyn_working!$H$3:$H$944=$AL148) * (Ashtyn_working!$I$3:$I$944=$AM148))) / SQRT(COUNTIFS(Ashtyn_working!$H$3:$H$944, $AL148, Ashtyn_working!$I$3:$I$944, $AM148)), "N/A")</f>
        <v>6.3755808524144504</v>
      </c>
    </row>
    <row r="149" spans="5:56" ht="16" x14ac:dyDescent="0.2">
      <c r="E149" s="282">
        <v>42576</v>
      </c>
      <c r="F149" s="177"/>
      <c r="G149" s="176">
        <v>31</v>
      </c>
      <c r="H149" s="176" t="s">
        <v>16051</v>
      </c>
      <c r="I149" s="176" t="s">
        <v>12804</v>
      </c>
      <c r="J149" s="176">
        <v>7.75</v>
      </c>
      <c r="K149" s="176">
        <v>31.6</v>
      </c>
      <c r="L149" s="176">
        <v>7.73</v>
      </c>
      <c r="M149" s="176">
        <v>37.200000000000003</v>
      </c>
      <c r="N149" s="177"/>
      <c r="O149" s="177"/>
      <c r="P149" s="177"/>
      <c r="Q149" s="177"/>
      <c r="R149">
        <f t="shared" si="8"/>
        <v>7.75</v>
      </c>
      <c r="T149">
        <f t="shared" si="9"/>
        <v>31.6</v>
      </c>
      <c r="V149">
        <f t="shared" si="10"/>
        <v>7.73</v>
      </c>
      <c r="X149">
        <f t="shared" si="11"/>
        <v>37.200000000000003</v>
      </c>
      <c r="Z149" s="177"/>
      <c r="AA149" s="177"/>
      <c r="AB149" s="176">
        <v>2331.0500000000002</v>
      </c>
      <c r="AC149" s="177"/>
      <c r="AD149" s="177"/>
      <c r="AE149" s="177"/>
      <c r="AF149" s="177"/>
      <c r="AK149" s="176">
        <v>27</v>
      </c>
      <c r="AL149" s="176" t="s">
        <v>16051</v>
      </c>
      <c r="AM149" s="176" t="s">
        <v>16051</v>
      </c>
      <c r="AN149" s="176">
        <v>1.34E-3</v>
      </c>
      <c r="AO149" s="219">
        <f>AVERAGEIFS(Ashtyn_working!R$3:R$944,Ashtyn_working!$H$3:$H$944,$AL149,Ashtyn_working!$I$3:$I$944,$AM149)</f>
        <v>7.6946437768240372</v>
      </c>
      <c r="AP149" s="219" cm="1">
        <f t="array" ref="AP149">IFERROR(_xlfn.STDEV.S(_xlfn._xlws.FILTER(Ashtyn_working!R$3:R$944, (Ashtyn_working!$H$3:$H$944=$AL149) * (Ashtyn_working!$I$3:$I$944=$AM149))) / SQRT(COUNTIFS(Ashtyn_working!$H$3:$H$944, $AL149, Ashtyn_working!$I$3:$I$944, $AM149)), "N/A")</f>
        <v>6.8544421448967783E-3</v>
      </c>
      <c r="AQ149" s="219">
        <f>AVERAGEIFS(Ashtyn_working!T$3:T$944,Ashtyn_working!$H$3:$H$944,$AL149,Ashtyn_working!$I$3:$I$944,$AM149)</f>
        <v>27.050643776824053</v>
      </c>
      <c r="AR149" s="219" cm="1">
        <f t="array" ref="AR149">IFERROR(_xlfn.STDEV.S(_xlfn._xlws.FILTER(Ashtyn_working!T$3:T$944, (Ashtyn_working!$H$3:$H$944=$AL149) * (Ashtyn_working!$I$3:$I$944=$AM149))) / SQRT(COUNTIFS(Ashtyn_working!$H$3:$H$944, $AL149, Ashtyn_working!$I$3:$I$944, $AM149)), "N/A")</f>
        <v>1.9226574206491071E-2</v>
      </c>
      <c r="AS149">
        <f>AVERAGEIFS(Ashtyn_working!V$3:V$944,Ashtyn_working!$H$3:$H$944,$AL149,Ashtyn_working!$I$3:$I$944,$AM149)</f>
        <v>7.2364035087719323</v>
      </c>
      <c r="AT149" cm="1">
        <f t="array" ref="AT149">IFERROR(_xlfn.STDEV.S(_xlfn._xlws.FILTER(Ashtyn_working!V$3:V$944, (Ashtyn_working!$H$3:$H$944=$AL149) * (Ashtyn_working!$I$3:$I$944=$AM149))) / SQRT(COUNTIFS(Ashtyn_working!$H$3:$H$944, $AL149, Ashtyn_working!$I$3:$I$944, $AM149)), "N/A")</f>
        <v>4.1385381752378922E-2</v>
      </c>
      <c r="AU149" s="219">
        <f>AVERAGEIFS(Ashtyn_working!X$3:X$944,Ashtyn_working!$H$3:$H$944,$AL149,Ashtyn_working!$I$3:$I$944,$AM149)</f>
        <v>36.429184549356258</v>
      </c>
      <c r="AV149" s="219" cm="1">
        <f t="array" ref="AV149">IFERROR(_xlfn.STDEV.S(_xlfn._xlws.FILTER(Ashtyn_working!X$3:X$944, (Ashtyn_working!$H$3:$H$944=$AL149) * (Ashtyn_working!$I$3:$I$944=$AM149))) / SQRT(COUNTIFS(Ashtyn_working!$H$3:$H$944, $AL149, Ashtyn_working!$I$3:$I$944, $AM149)), "N/A")</f>
        <v>6.1380802780550081E-2</v>
      </c>
      <c r="AW149" s="219">
        <f>AVERAGEIFS(Ashtyn_working!Z$3:Z$944,Ashtyn_working!$H$3:$H$944,$AL149,Ashtyn_working!$I$3:$I$944,$AM149)</f>
        <v>265.22544117647061</v>
      </c>
      <c r="AX149" s="219" cm="1">
        <f t="array" ref="AX149">IFERROR(_xlfn.STDEV.S(_xlfn._xlws.FILTER(Ashtyn_working!Z$3:Z$944, (Ashtyn_working!$H$3:$H$944=$AL149) * (Ashtyn_working!$I$3:$I$944=$AM149))) / SQRT(COUNTIFS(Ashtyn_working!$H$3:$H$944, $AL149, Ashtyn_working!$I$3:$I$944, $AM149)), "N/A")</f>
        <v>7.3067512489703565</v>
      </c>
      <c r="AY149" s="219">
        <f>AVERAGEIFS(Ashtyn_working!AB$3:AB$944,Ashtyn_working!$H$3:$H$944,$AL149,Ashtyn_working!$I$3:$I$944,$AM149)</f>
        <v>2179.3447058823531</v>
      </c>
      <c r="AZ149" s="219" cm="1">
        <f t="array" ref="AZ149">IFERROR(_xlfn.STDEV.S(_xlfn._xlws.FILTER(Ashtyn_working!AB$3:AB$944, (Ashtyn_working!$H$3:$H$944=$AL149) * (Ashtyn_working!$I$3:$I$944=$AM149))) / SQRT(COUNTIFS(Ashtyn_working!$H$3:$H$944, $AL149, Ashtyn_working!$I$3:$I$944, $AM149)), "N/A")</f>
        <v>4.5238020541452046</v>
      </c>
      <c r="BA149" s="219">
        <f>AVERAGEIFS(Ashtyn_working!AE$3:AE$944,Ashtyn_working!$H$3:$H$944,$AL149,Ashtyn_working!$I$3:$I$944,$AM149)</f>
        <v>1225.2142857142858</v>
      </c>
      <c r="BB149" s="219" cm="1">
        <f t="array" ref="BB149">IFERROR(_xlfn.STDEV.S(_xlfn._xlws.FILTER(Ashtyn_working!AE$3:AE$944, (Ashtyn_working!$H$3:$H$944=$AL149) * (Ashtyn_working!$I$3:$I$944=$AM149))) / SQRT(COUNTIFS(Ashtyn_working!$H$3:$H$944, $AL149, Ashtyn_working!$I$3:$I$944, $AM149)), "N/A")</f>
        <v>24.080835565091885</v>
      </c>
      <c r="BC149" s="219">
        <f>AVERAGEIFS(Ashtyn_working!AF$3:AF$944,Ashtyn_working!$H$3:$H$944,$AL149,Ashtyn_working!$I$3:$I$944,$AM149)</f>
        <v>1909.7642857142855</v>
      </c>
      <c r="BD149" s="219" cm="1">
        <f t="array" ref="BD149">IFERROR(_xlfn.STDEV.S(_xlfn._xlws.FILTER(Ashtyn_working!AF$3:AF$944, (Ashtyn_working!$H$3:$H$944=$AL149) * (Ashtyn_working!$I$3:$I$944=$AM149))) / SQRT(COUNTIFS(Ashtyn_working!$H$3:$H$944, $AL149, Ashtyn_working!$I$3:$I$944, $AM149)), "N/A")</f>
        <v>5.6282658145166486</v>
      </c>
    </row>
    <row r="150" spans="5:56" ht="16" x14ac:dyDescent="0.2">
      <c r="E150" s="282">
        <v>42576</v>
      </c>
      <c r="F150" s="177"/>
      <c r="G150" s="176">
        <v>31</v>
      </c>
      <c r="H150" s="176" t="s">
        <v>16051</v>
      </c>
      <c r="I150" s="176" t="s">
        <v>12804</v>
      </c>
      <c r="J150" s="176">
        <v>7.7279999999999998</v>
      </c>
      <c r="K150" s="176">
        <v>30.4</v>
      </c>
      <c r="L150" s="176">
        <v>7.67</v>
      </c>
      <c r="M150" s="176">
        <v>37.200000000000003</v>
      </c>
      <c r="N150" s="177"/>
      <c r="O150" s="177"/>
      <c r="P150" s="177"/>
      <c r="Q150" s="177"/>
      <c r="R150">
        <f t="shared" si="8"/>
        <v>7.7279999999999998</v>
      </c>
      <c r="T150">
        <f t="shared" si="9"/>
        <v>30.4</v>
      </c>
      <c r="V150">
        <f t="shared" si="10"/>
        <v>7.67</v>
      </c>
      <c r="X150">
        <f t="shared" si="11"/>
        <v>37.200000000000003</v>
      </c>
      <c r="Z150" s="177"/>
      <c r="AA150" s="177"/>
      <c r="AB150" s="176">
        <v>2332.69</v>
      </c>
      <c r="AC150" s="177"/>
      <c r="AD150" s="177"/>
      <c r="AE150" s="177"/>
      <c r="AF150" s="177"/>
      <c r="AK150" s="176">
        <v>27</v>
      </c>
      <c r="AL150" s="176" t="s">
        <v>16051</v>
      </c>
      <c r="AM150" s="176" t="s">
        <v>16051</v>
      </c>
      <c r="AN150" s="176">
        <v>2.1099999999999999E-3</v>
      </c>
      <c r="AO150" s="219">
        <f>AVERAGEIFS(Ashtyn_working!R$3:R$944,Ashtyn_working!$H$3:$H$944,$AL150,Ashtyn_working!$I$3:$I$944,$AM150)</f>
        <v>7.6946437768240372</v>
      </c>
      <c r="AP150" s="219" cm="1">
        <f t="array" ref="AP150">IFERROR(_xlfn.STDEV.S(_xlfn._xlws.FILTER(Ashtyn_working!R$3:R$944, (Ashtyn_working!$H$3:$H$944=$AL150) * (Ashtyn_working!$I$3:$I$944=$AM150))) / SQRT(COUNTIFS(Ashtyn_working!$H$3:$H$944, $AL150, Ashtyn_working!$I$3:$I$944, $AM150)), "N/A")</f>
        <v>6.8544421448967783E-3</v>
      </c>
      <c r="AQ150" s="219">
        <f>AVERAGEIFS(Ashtyn_working!T$3:T$944,Ashtyn_working!$H$3:$H$944,$AL150,Ashtyn_working!$I$3:$I$944,$AM150)</f>
        <v>27.050643776824053</v>
      </c>
      <c r="AR150" s="219" cm="1">
        <f t="array" ref="AR150">IFERROR(_xlfn.STDEV.S(_xlfn._xlws.FILTER(Ashtyn_working!T$3:T$944, (Ashtyn_working!$H$3:$H$944=$AL150) * (Ashtyn_working!$I$3:$I$944=$AM150))) / SQRT(COUNTIFS(Ashtyn_working!$H$3:$H$944, $AL150, Ashtyn_working!$I$3:$I$944, $AM150)), "N/A")</f>
        <v>1.9226574206491071E-2</v>
      </c>
      <c r="AS150">
        <f>AVERAGEIFS(Ashtyn_working!V$3:V$944,Ashtyn_working!$H$3:$H$944,$AL150,Ashtyn_working!$I$3:$I$944,$AM150)</f>
        <v>7.2364035087719323</v>
      </c>
      <c r="AT150" cm="1">
        <f t="array" ref="AT150">IFERROR(_xlfn.STDEV.S(_xlfn._xlws.FILTER(Ashtyn_working!V$3:V$944, (Ashtyn_working!$H$3:$H$944=$AL150) * (Ashtyn_working!$I$3:$I$944=$AM150))) / SQRT(COUNTIFS(Ashtyn_working!$H$3:$H$944, $AL150, Ashtyn_working!$I$3:$I$944, $AM150)), "N/A")</f>
        <v>4.1385381752378922E-2</v>
      </c>
      <c r="AU150" s="219">
        <f>AVERAGEIFS(Ashtyn_working!X$3:X$944,Ashtyn_working!$H$3:$H$944,$AL150,Ashtyn_working!$I$3:$I$944,$AM150)</f>
        <v>36.429184549356258</v>
      </c>
      <c r="AV150" s="219" cm="1">
        <f t="array" ref="AV150">IFERROR(_xlfn.STDEV.S(_xlfn._xlws.FILTER(Ashtyn_working!X$3:X$944, (Ashtyn_working!$H$3:$H$944=$AL150) * (Ashtyn_working!$I$3:$I$944=$AM150))) / SQRT(COUNTIFS(Ashtyn_working!$H$3:$H$944, $AL150, Ashtyn_working!$I$3:$I$944, $AM150)), "N/A")</f>
        <v>6.1380802780550081E-2</v>
      </c>
      <c r="AW150" s="219">
        <f>AVERAGEIFS(Ashtyn_working!Z$3:Z$944,Ashtyn_working!$H$3:$H$944,$AL150,Ashtyn_working!$I$3:$I$944,$AM150)</f>
        <v>265.22544117647061</v>
      </c>
      <c r="AX150" s="219" cm="1">
        <f t="array" ref="AX150">IFERROR(_xlfn.STDEV.S(_xlfn._xlws.FILTER(Ashtyn_working!Z$3:Z$944, (Ashtyn_working!$H$3:$H$944=$AL150) * (Ashtyn_working!$I$3:$I$944=$AM150))) / SQRT(COUNTIFS(Ashtyn_working!$H$3:$H$944, $AL150, Ashtyn_working!$I$3:$I$944, $AM150)), "N/A")</f>
        <v>7.3067512489703565</v>
      </c>
      <c r="AY150" s="219">
        <f>AVERAGEIFS(Ashtyn_working!AB$3:AB$944,Ashtyn_working!$H$3:$H$944,$AL150,Ashtyn_working!$I$3:$I$944,$AM150)</f>
        <v>2179.3447058823531</v>
      </c>
      <c r="AZ150" s="219" cm="1">
        <f t="array" ref="AZ150">IFERROR(_xlfn.STDEV.S(_xlfn._xlws.FILTER(Ashtyn_working!AB$3:AB$944, (Ashtyn_working!$H$3:$H$944=$AL150) * (Ashtyn_working!$I$3:$I$944=$AM150))) / SQRT(COUNTIFS(Ashtyn_working!$H$3:$H$944, $AL150, Ashtyn_working!$I$3:$I$944, $AM150)), "N/A")</f>
        <v>4.5238020541452046</v>
      </c>
      <c r="BA150" s="219">
        <f>AVERAGEIFS(Ashtyn_working!AE$3:AE$944,Ashtyn_working!$H$3:$H$944,$AL150,Ashtyn_working!$I$3:$I$944,$AM150)</f>
        <v>1225.2142857142858</v>
      </c>
      <c r="BB150" s="219" cm="1">
        <f t="array" ref="BB150">IFERROR(_xlfn.STDEV.S(_xlfn._xlws.FILTER(Ashtyn_working!AE$3:AE$944, (Ashtyn_working!$H$3:$H$944=$AL150) * (Ashtyn_working!$I$3:$I$944=$AM150))) / SQRT(COUNTIFS(Ashtyn_working!$H$3:$H$944, $AL150, Ashtyn_working!$I$3:$I$944, $AM150)), "N/A")</f>
        <v>24.080835565091885</v>
      </c>
      <c r="BC150" s="219">
        <f>AVERAGEIFS(Ashtyn_working!AF$3:AF$944,Ashtyn_working!$H$3:$H$944,$AL150,Ashtyn_working!$I$3:$I$944,$AM150)</f>
        <v>1909.7642857142855</v>
      </c>
      <c r="BD150" s="219" cm="1">
        <f t="array" ref="BD150">IFERROR(_xlfn.STDEV.S(_xlfn._xlws.FILTER(Ashtyn_working!AF$3:AF$944, (Ashtyn_working!$H$3:$H$944=$AL150) * (Ashtyn_working!$I$3:$I$944=$AM150))) / SQRT(COUNTIFS(Ashtyn_working!$H$3:$H$944, $AL150, Ashtyn_working!$I$3:$I$944, $AM150)), "N/A")</f>
        <v>5.6282658145166486</v>
      </c>
    </row>
    <row r="151" spans="5:56" ht="16" x14ac:dyDescent="0.2">
      <c r="E151" s="282">
        <v>42576</v>
      </c>
      <c r="F151" s="177"/>
      <c r="G151" s="176">
        <v>31</v>
      </c>
      <c r="H151" s="176" t="s">
        <v>16051</v>
      </c>
      <c r="I151" s="176" t="s">
        <v>12804</v>
      </c>
      <c r="J151" s="176">
        <v>7.718</v>
      </c>
      <c r="K151" s="176">
        <v>30.6</v>
      </c>
      <c r="L151" s="176">
        <v>7.46</v>
      </c>
      <c r="M151" s="176">
        <v>37.200000000000003</v>
      </c>
      <c r="N151" s="177"/>
      <c r="O151" s="177"/>
      <c r="P151" s="177"/>
      <c r="Q151" s="177"/>
      <c r="R151">
        <f t="shared" si="8"/>
        <v>7.718</v>
      </c>
      <c r="T151">
        <f t="shared" si="9"/>
        <v>30.6</v>
      </c>
      <c r="V151">
        <f t="shared" si="10"/>
        <v>7.46</v>
      </c>
      <c r="X151">
        <f t="shared" si="11"/>
        <v>37.200000000000003</v>
      </c>
      <c r="Z151" s="177"/>
      <c r="AA151" s="177"/>
      <c r="AB151" s="177"/>
      <c r="AC151" s="177"/>
      <c r="AD151" s="177"/>
      <c r="AE151" s="177"/>
      <c r="AF151" s="177"/>
      <c r="AK151" s="176">
        <v>27</v>
      </c>
      <c r="AL151" s="176" t="s">
        <v>16051</v>
      </c>
      <c r="AM151" s="176" t="s">
        <v>16051</v>
      </c>
      <c r="AN151" s="176">
        <v>2.3700000000000001E-3</v>
      </c>
      <c r="AO151" s="219">
        <f>AVERAGEIFS(Ashtyn_working!R$3:R$944,Ashtyn_working!$H$3:$H$944,$AL151,Ashtyn_working!$I$3:$I$944,$AM151)</f>
        <v>7.6946437768240372</v>
      </c>
      <c r="AP151" s="219" cm="1">
        <f t="array" ref="AP151">IFERROR(_xlfn.STDEV.S(_xlfn._xlws.FILTER(Ashtyn_working!R$3:R$944, (Ashtyn_working!$H$3:$H$944=$AL151) * (Ashtyn_working!$I$3:$I$944=$AM151))) / SQRT(COUNTIFS(Ashtyn_working!$H$3:$H$944, $AL151, Ashtyn_working!$I$3:$I$944, $AM151)), "N/A")</f>
        <v>6.8544421448967783E-3</v>
      </c>
      <c r="AQ151" s="219">
        <f>AVERAGEIFS(Ashtyn_working!T$3:T$944,Ashtyn_working!$H$3:$H$944,$AL151,Ashtyn_working!$I$3:$I$944,$AM151)</f>
        <v>27.050643776824053</v>
      </c>
      <c r="AR151" s="219" cm="1">
        <f t="array" ref="AR151">IFERROR(_xlfn.STDEV.S(_xlfn._xlws.FILTER(Ashtyn_working!T$3:T$944, (Ashtyn_working!$H$3:$H$944=$AL151) * (Ashtyn_working!$I$3:$I$944=$AM151))) / SQRT(COUNTIFS(Ashtyn_working!$H$3:$H$944, $AL151, Ashtyn_working!$I$3:$I$944, $AM151)), "N/A")</f>
        <v>1.9226574206491071E-2</v>
      </c>
      <c r="AS151">
        <f>AVERAGEIFS(Ashtyn_working!V$3:V$944,Ashtyn_working!$H$3:$H$944,$AL151,Ashtyn_working!$I$3:$I$944,$AM151)</f>
        <v>7.2364035087719323</v>
      </c>
      <c r="AT151" cm="1">
        <f t="array" ref="AT151">IFERROR(_xlfn.STDEV.S(_xlfn._xlws.FILTER(Ashtyn_working!V$3:V$944, (Ashtyn_working!$H$3:$H$944=$AL151) * (Ashtyn_working!$I$3:$I$944=$AM151))) / SQRT(COUNTIFS(Ashtyn_working!$H$3:$H$944, $AL151, Ashtyn_working!$I$3:$I$944, $AM151)), "N/A")</f>
        <v>4.1385381752378922E-2</v>
      </c>
      <c r="AU151" s="219">
        <f>AVERAGEIFS(Ashtyn_working!X$3:X$944,Ashtyn_working!$H$3:$H$944,$AL151,Ashtyn_working!$I$3:$I$944,$AM151)</f>
        <v>36.429184549356258</v>
      </c>
      <c r="AV151" s="219" cm="1">
        <f t="array" ref="AV151">IFERROR(_xlfn.STDEV.S(_xlfn._xlws.FILTER(Ashtyn_working!X$3:X$944, (Ashtyn_working!$H$3:$H$944=$AL151) * (Ashtyn_working!$I$3:$I$944=$AM151))) / SQRT(COUNTIFS(Ashtyn_working!$H$3:$H$944, $AL151, Ashtyn_working!$I$3:$I$944, $AM151)), "N/A")</f>
        <v>6.1380802780550081E-2</v>
      </c>
      <c r="AW151" s="219">
        <f>AVERAGEIFS(Ashtyn_working!Z$3:Z$944,Ashtyn_working!$H$3:$H$944,$AL151,Ashtyn_working!$I$3:$I$944,$AM151)</f>
        <v>265.22544117647061</v>
      </c>
      <c r="AX151" s="219" cm="1">
        <f t="array" ref="AX151">IFERROR(_xlfn.STDEV.S(_xlfn._xlws.FILTER(Ashtyn_working!Z$3:Z$944, (Ashtyn_working!$H$3:$H$944=$AL151) * (Ashtyn_working!$I$3:$I$944=$AM151))) / SQRT(COUNTIFS(Ashtyn_working!$H$3:$H$944, $AL151, Ashtyn_working!$I$3:$I$944, $AM151)), "N/A")</f>
        <v>7.3067512489703565</v>
      </c>
      <c r="AY151" s="219">
        <f>AVERAGEIFS(Ashtyn_working!AB$3:AB$944,Ashtyn_working!$H$3:$H$944,$AL151,Ashtyn_working!$I$3:$I$944,$AM151)</f>
        <v>2179.3447058823531</v>
      </c>
      <c r="AZ151" s="219" cm="1">
        <f t="array" ref="AZ151">IFERROR(_xlfn.STDEV.S(_xlfn._xlws.FILTER(Ashtyn_working!AB$3:AB$944, (Ashtyn_working!$H$3:$H$944=$AL151) * (Ashtyn_working!$I$3:$I$944=$AM151))) / SQRT(COUNTIFS(Ashtyn_working!$H$3:$H$944, $AL151, Ashtyn_working!$I$3:$I$944, $AM151)), "N/A")</f>
        <v>4.5238020541452046</v>
      </c>
      <c r="BA151" s="219">
        <f>AVERAGEIFS(Ashtyn_working!AE$3:AE$944,Ashtyn_working!$H$3:$H$944,$AL151,Ashtyn_working!$I$3:$I$944,$AM151)</f>
        <v>1225.2142857142858</v>
      </c>
      <c r="BB151" s="219" cm="1">
        <f t="array" ref="BB151">IFERROR(_xlfn.STDEV.S(_xlfn._xlws.FILTER(Ashtyn_working!AE$3:AE$944, (Ashtyn_working!$H$3:$H$944=$AL151) * (Ashtyn_working!$I$3:$I$944=$AM151))) / SQRT(COUNTIFS(Ashtyn_working!$H$3:$H$944, $AL151, Ashtyn_working!$I$3:$I$944, $AM151)), "N/A")</f>
        <v>24.080835565091885</v>
      </c>
      <c r="BC151" s="219">
        <f>AVERAGEIFS(Ashtyn_working!AF$3:AF$944,Ashtyn_working!$H$3:$H$944,$AL151,Ashtyn_working!$I$3:$I$944,$AM151)</f>
        <v>1909.7642857142855</v>
      </c>
      <c r="BD151" s="219" cm="1">
        <f t="array" ref="BD151">IFERROR(_xlfn.STDEV.S(_xlfn._xlws.FILTER(Ashtyn_working!AF$3:AF$944, (Ashtyn_working!$H$3:$H$944=$AL151) * (Ashtyn_working!$I$3:$I$944=$AM151))) / SQRT(COUNTIFS(Ashtyn_working!$H$3:$H$944, $AL151, Ashtyn_working!$I$3:$I$944, $AM151)), "N/A")</f>
        <v>5.6282658145166486</v>
      </c>
    </row>
    <row r="152" spans="5:56" ht="16" x14ac:dyDescent="0.2">
      <c r="E152" s="282">
        <v>42576</v>
      </c>
      <c r="F152" s="177"/>
      <c r="G152" s="176">
        <v>31</v>
      </c>
      <c r="H152" s="176" t="s">
        <v>16051</v>
      </c>
      <c r="I152" s="176" t="s">
        <v>16050</v>
      </c>
      <c r="J152" s="176">
        <v>7.9429999999999996</v>
      </c>
      <c r="K152" s="176">
        <v>31.2</v>
      </c>
      <c r="L152" s="176">
        <v>8.17</v>
      </c>
      <c r="M152" s="176">
        <v>36.5</v>
      </c>
      <c r="N152" s="177"/>
      <c r="O152" s="177"/>
      <c r="P152" s="177"/>
      <c r="Q152" s="177"/>
      <c r="R152">
        <f t="shared" si="8"/>
        <v>7.9429999999999996</v>
      </c>
      <c r="T152">
        <f t="shared" si="9"/>
        <v>31.2</v>
      </c>
      <c r="V152">
        <f t="shared" si="10"/>
        <v>8.17</v>
      </c>
      <c r="X152">
        <f t="shared" si="11"/>
        <v>36.5</v>
      </c>
      <c r="Z152" s="176">
        <v>424.07</v>
      </c>
      <c r="AA152" s="177"/>
      <c r="AB152" s="176">
        <v>2350.46</v>
      </c>
      <c r="AC152" s="177"/>
      <c r="AD152" s="177"/>
      <c r="AE152" s="177"/>
      <c r="AF152" s="177"/>
      <c r="AK152" s="176">
        <v>27</v>
      </c>
      <c r="AL152" s="176" t="s">
        <v>16051</v>
      </c>
      <c r="AM152" s="176" t="s">
        <v>16051</v>
      </c>
      <c r="AN152" s="176">
        <v>2.2699999999999999E-3</v>
      </c>
      <c r="AO152" s="219">
        <f>AVERAGEIFS(Ashtyn_working!R$3:R$944,Ashtyn_working!$H$3:$H$944,$AL152,Ashtyn_working!$I$3:$I$944,$AM152)</f>
        <v>7.6946437768240372</v>
      </c>
      <c r="AP152" s="219" cm="1">
        <f t="array" ref="AP152">IFERROR(_xlfn.STDEV.S(_xlfn._xlws.FILTER(Ashtyn_working!R$3:R$944, (Ashtyn_working!$H$3:$H$944=$AL152) * (Ashtyn_working!$I$3:$I$944=$AM152))) / SQRT(COUNTIFS(Ashtyn_working!$H$3:$H$944, $AL152, Ashtyn_working!$I$3:$I$944, $AM152)), "N/A")</f>
        <v>6.8544421448967783E-3</v>
      </c>
      <c r="AQ152" s="219">
        <f>AVERAGEIFS(Ashtyn_working!T$3:T$944,Ashtyn_working!$H$3:$H$944,$AL152,Ashtyn_working!$I$3:$I$944,$AM152)</f>
        <v>27.050643776824053</v>
      </c>
      <c r="AR152" s="219" cm="1">
        <f t="array" ref="AR152">IFERROR(_xlfn.STDEV.S(_xlfn._xlws.FILTER(Ashtyn_working!T$3:T$944, (Ashtyn_working!$H$3:$H$944=$AL152) * (Ashtyn_working!$I$3:$I$944=$AM152))) / SQRT(COUNTIFS(Ashtyn_working!$H$3:$H$944, $AL152, Ashtyn_working!$I$3:$I$944, $AM152)), "N/A")</f>
        <v>1.9226574206491071E-2</v>
      </c>
      <c r="AS152">
        <f>AVERAGEIFS(Ashtyn_working!V$3:V$944,Ashtyn_working!$H$3:$H$944,$AL152,Ashtyn_working!$I$3:$I$944,$AM152)</f>
        <v>7.2364035087719323</v>
      </c>
      <c r="AT152" cm="1">
        <f t="array" ref="AT152">IFERROR(_xlfn.STDEV.S(_xlfn._xlws.FILTER(Ashtyn_working!V$3:V$944, (Ashtyn_working!$H$3:$H$944=$AL152) * (Ashtyn_working!$I$3:$I$944=$AM152))) / SQRT(COUNTIFS(Ashtyn_working!$H$3:$H$944, $AL152, Ashtyn_working!$I$3:$I$944, $AM152)), "N/A")</f>
        <v>4.1385381752378922E-2</v>
      </c>
      <c r="AU152" s="219">
        <f>AVERAGEIFS(Ashtyn_working!X$3:X$944,Ashtyn_working!$H$3:$H$944,$AL152,Ashtyn_working!$I$3:$I$944,$AM152)</f>
        <v>36.429184549356258</v>
      </c>
      <c r="AV152" s="219" cm="1">
        <f t="array" ref="AV152">IFERROR(_xlfn.STDEV.S(_xlfn._xlws.FILTER(Ashtyn_working!X$3:X$944, (Ashtyn_working!$H$3:$H$944=$AL152) * (Ashtyn_working!$I$3:$I$944=$AM152))) / SQRT(COUNTIFS(Ashtyn_working!$H$3:$H$944, $AL152, Ashtyn_working!$I$3:$I$944, $AM152)), "N/A")</f>
        <v>6.1380802780550081E-2</v>
      </c>
      <c r="AW152" s="219">
        <f>AVERAGEIFS(Ashtyn_working!Z$3:Z$944,Ashtyn_working!$H$3:$H$944,$AL152,Ashtyn_working!$I$3:$I$944,$AM152)</f>
        <v>265.22544117647061</v>
      </c>
      <c r="AX152" s="219" cm="1">
        <f t="array" ref="AX152">IFERROR(_xlfn.STDEV.S(_xlfn._xlws.FILTER(Ashtyn_working!Z$3:Z$944, (Ashtyn_working!$H$3:$H$944=$AL152) * (Ashtyn_working!$I$3:$I$944=$AM152))) / SQRT(COUNTIFS(Ashtyn_working!$H$3:$H$944, $AL152, Ashtyn_working!$I$3:$I$944, $AM152)), "N/A")</f>
        <v>7.3067512489703565</v>
      </c>
      <c r="AY152" s="219">
        <f>AVERAGEIFS(Ashtyn_working!AB$3:AB$944,Ashtyn_working!$H$3:$H$944,$AL152,Ashtyn_working!$I$3:$I$944,$AM152)</f>
        <v>2179.3447058823531</v>
      </c>
      <c r="AZ152" s="219" cm="1">
        <f t="array" ref="AZ152">IFERROR(_xlfn.STDEV.S(_xlfn._xlws.FILTER(Ashtyn_working!AB$3:AB$944, (Ashtyn_working!$H$3:$H$944=$AL152) * (Ashtyn_working!$I$3:$I$944=$AM152))) / SQRT(COUNTIFS(Ashtyn_working!$H$3:$H$944, $AL152, Ashtyn_working!$I$3:$I$944, $AM152)), "N/A")</f>
        <v>4.5238020541452046</v>
      </c>
      <c r="BA152" s="219">
        <f>AVERAGEIFS(Ashtyn_working!AE$3:AE$944,Ashtyn_working!$H$3:$H$944,$AL152,Ashtyn_working!$I$3:$I$944,$AM152)</f>
        <v>1225.2142857142858</v>
      </c>
      <c r="BB152" s="219" cm="1">
        <f t="array" ref="BB152">IFERROR(_xlfn.STDEV.S(_xlfn._xlws.FILTER(Ashtyn_working!AE$3:AE$944, (Ashtyn_working!$H$3:$H$944=$AL152) * (Ashtyn_working!$I$3:$I$944=$AM152))) / SQRT(COUNTIFS(Ashtyn_working!$H$3:$H$944, $AL152, Ashtyn_working!$I$3:$I$944, $AM152)), "N/A")</f>
        <v>24.080835565091885</v>
      </c>
      <c r="BC152" s="219">
        <f>AVERAGEIFS(Ashtyn_working!AF$3:AF$944,Ashtyn_working!$H$3:$H$944,$AL152,Ashtyn_working!$I$3:$I$944,$AM152)</f>
        <v>1909.7642857142855</v>
      </c>
      <c r="BD152" s="219" cm="1">
        <f t="array" ref="BD152">IFERROR(_xlfn.STDEV.S(_xlfn._xlws.FILTER(Ashtyn_working!AF$3:AF$944, (Ashtyn_working!$H$3:$H$944=$AL152) * (Ashtyn_working!$I$3:$I$944=$AM152))) / SQRT(COUNTIFS(Ashtyn_working!$H$3:$H$944, $AL152, Ashtyn_working!$I$3:$I$944, $AM152)), "N/A")</f>
        <v>5.6282658145166486</v>
      </c>
    </row>
    <row r="153" spans="5:56" ht="16" x14ac:dyDescent="0.2">
      <c r="E153" s="282">
        <v>42576</v>
      </c>
      <c r="F153" s="177"/>
      <c r="G153" s="176">
        <v>27</v>
      </c>
      <c r="H153" s="176" t="s">
        <v>16051</v>
      </c>
      <c r="I153" s="176" t="s">
        <v>16051</v>
      </c>
      <c r="J153" s="176">
        <v>7.74</v>
      </c>
      <c r="K153" s="176">
        <v>27.8</v>
      </c>
      <c r="L153" s="176">
        <v>7.76</v>
      </c>
      <c r="M153" s="176">
        <v>37.200000000000003</v>
      </c>
      <c r="N153" s="177"/>
      <c r="O153" s="177"/>
      <c r="P153" s="177"/>
      <c r="Q153" s="177"/>
      <c r="R153">
        <f t="shared" si="8"/>
        <v>7.74</v>
      </c>
      <c r="T153">
        <f t="shared" si="9"/>
        <v>27.8</v>
      </c>
      <c r="V153">
        <f t="shared" si="10"/>
        <v>7.76</v>
      </c>
      <c r="X153">
        <f t="shared" si="11"/>
        <v>37.200000000000003</v>
      </c>
      <c r="Z153" s="176">
        <v>115.33</v>
      </c>
      <c r="AA153" s="177"/>
      <c r="AB153" s="177"/>
      <c r="AC153" s="177"/>
      <c r="AD153" s="177"/>
      <c r="AE153" s="177"/>
      <c r="AF153" s="177"/>
      <c r="AK153" s="176">
        <v>27</v>
      </c>
      <c r="AL153" s="176" t="s">
        <v>16051</v>
      </c>
      <c r="AM153" s="176" t="s">
        <v>16051</v>
      </c>
      <c r="AN153" s="176">
        <v>3.0599999999999998E-3</v>
      </c>
      <c r="AO153" s="219">
        <f>AVERAGEIFS(Ashtyn_working!R$3:R$944,Ashtyn_working!$H$3:$H$944,$AL153,Ashtyn_working!$I$3:$I$944,$AM153)</f>
        <v>7.6946437768240372</v>
      </c>
      <c r="AP153" s="219" cm="1">
        <f t="array" ref="AP153">IFERROR(_xlfn.STDEV.S(_xlfn._xlws.FILTER(Ashtyn_working!R$3:R$944, (Ashtyn_working!$H$3:$H$944=$AL153) * (Ashtyn_working!$I$3:$I$944=$AM153))) / SQRT(COUNTIFS(Ashtyn_working!$H$3:$H$944, $AL153, Ashtyn_working!$I$3:$I$944, $AM153)), "N/A")</f>
        <v>6.8544421448967783E-3</v>
      </c>
      <c r="AQ153" s="219">
        <f>AVERAGEIFS(Ashtyn_working!T$3:T$944,Ashtyn_working!$H$3:$H$944,$AL153,Ashtyn_working!$I$3:$I$944,$AM153)</f>
        <v>27.050643776824053</v>
      </c>
      <c r="AR153" s="219" cm="1">
        <f t="array" ref="AR153">IFERROR(_xlfn.STDEV.S(_xlfn._xlws.FILTER(Ashtyn_working!T$3:T$944, (Ashtyn_working!$H$3:$H$944=$AL153) * (Ashtyn_working!$I$3:$I$944=$AM153))) / SQRT(COUNTIFS(Ashtyn_working!$H$3:$H$944, $AL153, Ashtyn_working!$I$3:$I$944, $AM153)), "N/A")</f>
        <v>1.9226574206491071E-2</v>
      </c>
      <c r="AS153">
        <f>AVERAGEIFS(Ashtyn_working!V$3:V$944,Ashtyn_working!$H$3:$H$944,$AL153,Ashtyn_working!$I$3:$I$944,$AM153)</f>
        <v>7.2364035087719323</v>
      </c>
      <c r="AT153" cm="1">
        <f t="array" ref="AT153">IFERROR(_xlfn.STDEV.S(_xlfn._xlws.FILTER(Ashtyn_working!V$3:V$944, (Ashtyn_working!$H$3:$H$944=$AL153) * (Ashtyn_working!$I$3:$I$944=$AM153))) / SQRT(COUNTIFS(Ashtyn_working!$H$3:$H$944, $AL153, Ashtyn_working!$I$3:$I$944, $AM153)), "N/A")</f>
        <v>4.1385381752378922E-2</v>
      </c>
      <c r="AU153" s="219">
        <f>AVERAGEIFS(Ashtyn_working!X$3:X$944,Ashtyn_working!$H$3:$H$944,$AL153,Ashtyn_working!$I$3:$I$944,$AM153)</f>
        <v>36.429184549356258</v>
      </c>
      <c r="AV153" s="219" cm="1">
        <f t="array" ref="AV153">IFERROR(_xlfn.STDEV.S(_xlfn._xlws.FILTER(Ashtyn_working!X$3:X$944, (Ashtyn_working!$H$3:$H$944=$AL153) * (Ashtyn_working!$I$3:$I$944=$AM153))) / SQRT(COUNTIFS(Ashtyn_working!$H$3:$H$944, $AL153, Ashtyn_working!$I$3:$I$944, $AM153)), "N/A")</f>
        <v>6.1380802780550081E-2</v>
      </c>
      <c r="AW153" s="219">
        <f>AVERAGEIFS(Ashtyn_working!Z$3:Z$944,Ashtyn_working!$H$3:$H$944,$AL153,Ashtyn_working!$I$3:$I$944,$AM153)</f>
        <v>265.22544117647061</v>
      </c>
      <c r="AX153" s="219" cm="1">
        <f t="array" ref="AX153">IFERROR(_xlfn.STDEV.S(_xlfn._xlws.FILTER(Ashtyn_working!Z$3:Z$944, (Ashtyn_working!$H$3:$H$944=$AL153) * (Ashtyn_working!$I$3:$I$944=$AM153))) / SQRT(COUNTIFS(Ashtyn_working!$H$3:$H$944, $AL153, Ashtyn_working!$I$3:$I$944, $AM153)), "N/A")</f>
        <v>7.3067512489703565</v>
      </c>
      <c r="AY153" s="219">
        <f>AVERAGEIFS(Ashtyn_working!AB$3:AB$944,Ashtyn_working!$H$3:$H$944,$AL153,Ashtyn_working!$I$3:$I$944,$AM153)</f>
        <v>2179.3447058823531</v>
      </c>
      <c r="AZ153" s="219" cm="1">
        <f t="array" ref="AZ153">IFERROR(_xlfn.STDEV.S(_xlfn._xlws.FILTER(Ashtyn_working!AB$3:AB$944, (Ashtyn_working!$H$3:$H$944=$AL153) * (Ashtyn_working!$I$3:$I$944=$AM153))) / SQRT(COUNTIFS(Ashtyn_working!$H$3:$H$944, $AL153, Ashtyn_working!$I$3:$I$944, $AM153)), "N/A")</f>
        <v>4.5238020541452046</v>
      </c>
      <c r="BA153" s="219">
        <f>AVERAGEIFS(Ashtyn_working!AE$3:AE$944,Ashtyn_working!$H$3:$H$944,$AL153,Ashtyn_working!$I$3:$I$944,$AM153)</f>
        <v>1225.2142857142858</v>
      </c>
      <c r="BB153" s="219" cm="1">
        <f t="array" ref="BB153">IFERROR(_xlfn.STDEV.S(_xlfn._xlws.FILTER(Ashtyn_working!AE$3:AE$944, (Ashtyn_working!$H$3:$H$944=$AL153) * (Ashtyn_working!$I$3:$I$944=$AM153))) / SQRT(COUNTIFS(Ashtyn_working!$H$3:$H$944, $AL153, Ashtyn_working!$I$3:$I$944, $AM153)), "N/A")</f>
        <v>24.080835565091885</v>
      </c>
      <c r="BC153" s="219">
        <f>AVERAGEIFS(Ashtyn_working!AF$3:AF$944,Ashtyn_working!$H$3:$H$944,$AL153,Ashtyn_working!$I$3:$I$944,$AM153)</f>
        <v>1909.7642857142855</v>
      </c>
      <c r="BD153" s="219" cm="1">
        <f t="array" ref="BD153">IFERROR(_xlfn.STDEV.S(_xlfn._xlws.FILTER(Ashtyn_working!AF$3:AF$944, (Ashtyn_working!$H$3:$H$944=$AL153) * (Ashtyn_working!$I$3:$I$944=$AM153))) / SQRT(COUNTIFS(Ashtyn_working!$H$3:$H$944, $AL153, Ashtyn_working!$I$3:$I$944, $AM153)), "N/A")</f>
        <v>5.6282658145166486</v>
      </c>
    </row>
    <row r="154" spans="5:56" ht="16" x14ac:dyDescent="0.2">
      <c r="E154" s="282">
        <v>42576</v>
      </c>
      <c r="F154" s="177"/>
      <c r="G154" s="176">
        <v>27</v>
      </c>
      <c r="H154" s="176" t="s">
        <v>12457</v>
      </c>
      <c r="I154" s="176" t="s">
        <v>12422</v>
      </c>
      <c r="J154" s="176">
        <v>7.9429999999999996</v>
      </c>
      <c r="K154" s="176">
        <v>27.6</v>
      </c>
      <c r="L154" s="176">
        <v>8.32</v>
      </c>
      <c r="M154" s="176">
        <v>36.5</v>
      </c>
      <c r="N154" s="177"/>
      <c r="O154" s="177"/>
      <c r="P154" s="177"/>
      <c r="Q154" s="177"/>
      <c r="R154">
        <f t="shared" si="8"/>
        <v>7.9429999999999996</v>
      </c>
      <c r="T154">
        <f t="shared" si="9"/>
        <v>27.6</v>
      </c>
      <c r="V154">
        <f t="shared" si="10"/>
        <v>8.32</v>
      </c>
      <c r="X154">
        <f t="shared" si="11"/>
        <v>36.5</v>
      </c>
      <c r="Z154" s="177"/>
      <c r="AA154" s="177"/>
      <c r="AB154" s="177"/>
      <c r="AC154" s="177"/>
      <c r="AD154" s="177"/>
      <c r="AE154" s="177"/>
      <c r="AF154" s="177"/>
      <c r="AK154" s="176">
        <v>27</v>
      </c>
      <c r="AL154" s="176" t="s">
        <v>16051</v>
      </c>
      <c r="AM154" s="176" t="s">
        <v>16051</v>
      </c>
      <c r="AN154" s="176">
        <v>2.0699999999999998E-3</v>
      </c>
      <c r="AO154" s="219">
        <f>AVERAGEIFS(Ashtyn_working!R$3:R$944,Ashtyn_working!$H$3:$H$944,$AL154,Ashtyn_working!$I$3:$I$944,$AM154)</f>
        <v>7.6946437768240372</v>
      </c>
      <c r="AP154" s="219" cm="1">
        <f t="array" ref="AP154">IFERROR(_xlfn.STDEV.S(_xlfn._xlws.FILTER(Ashtyn_working!R$3:R$944, (Ashtyn_working!$H$3:$H$944=$AL154) * (Ashtyn_working!$I$3:$I$944=$AM154))) / SQRT(COUNTIFS(Ashtyn_working!$H$3:$H$944, $AL154, Ashtyn_working!$I$3:$I$944, $AM154)), "N/A")</f>
        <v>6.8544421448967783E-3</v>
      </c>
      <c r="AQ154" s="219">
        <f>AVERAGEIFS(Ashtyn_working!T$3:T$944,Ashtyn_working!$H$3:$H$944,$AL154,Ashtyn_working!$I$3:$I$944,$AM154)</f>
        <v>27.050643776824053</v>
      </c>
      <c r="AR154" s="219" cm="1">
        <f t="array" ref="AR154">IFERROR(_xlfn.STDEV.S(_xlfn._xlws.FILTER(Ashtyn_working!T$3:T$944, (Ashtyn_working!$H$3:$H$944=$AL154) * (Ashtyn_working!$I$3:$I$944=$AM154))) / SQRT(COUNTIFS(Ashtyn_working!$H$3:$H$944, $AL154, Ashtyn_working!$I$3:$I$944, $AM154)), "N/A")</f>
        <v>1.9226574206491071E-2</v>
      </c>
      <c r="AS154">
        <f>AVERAGEIFS(Ashtyn_working!V$3:V$944,Ashtyn_working!$H$3:$H$944,$AL154,Ashtyn_working!$I$3:$I$944,$AM154)</f>
        <v>7.2364035087719323</v>
      </c>
      <c r="AT154" cm="1">
        <f t="array" ref="AT154">IFERROR(_xlfn.STDEV.S(_xlfn._xlws.FILTER(Ashtyn_working!V$3:V$944, (Ashtyn_working!$H$3:$H$944=$AL154) * (Ashtyn_working!$I$3:$I$944=$AM154))) / SQRT(COUNTIFS(Ashtyn_working!$H$3:$H$944, $AL154, Ashtyn_working!$I$3:$I$944, $AM154)), "N/A")</f>
        <v>4.1385381752378922E-2</v>
      </c>
      <c r="AU154" s="219">
        <f>AVERAGEIFS(Ashtyn_working!X$3:X$944,Ashtyn_working!$H$3:$H$944,$AL154,Ashtyn_working!$I$3:$I$944,$AM154)</f>
        <v>36.429184549356258</v>
      </c>
      <c r="AV154" s="219" cm="1">
        <f t="array" ref="AV154">IFERROR(_xlfn.STDEV.S(_xlfn._xlws.FILTER(Ashtyn_working!X$3:X$944, (Ashtyn_working!$H$3:$H$944=$AL154) * (Ashtyn_working!$I$3:$I$944=$AM154))) / SQRT(COUNTIFS(Ashtyn_working!$H$3:$H$944, $AL154, Ashtyn_working!$I$3:$I$944, $AM154)), "N/A")</f>
        <v>6.1380802780550081E-2</v>
      </c>
      <c r="AW154" s="219">
        <f>AVERAGEIFS(Ashtyn_working!Z$3:Z$944,Ashtyn_working!$H$3:$H$944,$AL154,Ashtyn_working!$I$3:$I$944,$AM154)</f>
        <v>265.22544117647061</v>
      </c>
      <c r="AX154" s="219" cm="1">
        <f t="array" ref="AX154">IFERROR(_xlfn.STDEV.S(_xlfn._xlws.FILTER(Ashtyn_working!Z$3:Z$944, (Ashtyn_working!$H$3:$H$944=$AL154) * (Ashtyn_working!$I$3:$I$944=$AM154))) / SQRT(COUNTIFS(Ashtyn_working!$H$3:$H$944, $AL154, Ashtyn_working!$I$3:$I$944, $AM154)), "N/A")</f>
        <v>7.3067512489703565</v>
      </c>
      <c r="AY154" s="219">
        <f>AVERAGEIFS(Ashtyn_working!AB$3:AB$944,Ashtyn_working!$H$3:$H$944,$AL154,Ashtyn_working!$I$3:$I$944,$AM154)</f>
        <v>2179.3447058823531</v>
      </c>
      <c r="AZ154" s="219" cm="1">
        <f t="array" ref="AZ154">IFERROR(_xlfn.STDEV.S(_xlfn._xlws.FILTER(Ashtyn_working!AB$3:AB$944, (Ashtyn_working!$H$3:$H$944=$AL154) * (Ashtyn_working!$I$3:$I$944=$AM154))) / SQRT(COUNTIFS(Ashtyn_working!$H$3:$H$944, $AL154, Ashtyn_working!$I$3:$I$944, $AM154)), "N/A")</f>
        <v>4.5238020541452046</v>
      </c>
      <c r="BA154" s="219">
        <f>AVERAGEIFS(Ashtyn_working!AE$3:AE$944,Ashtyn_working!$H$3:$H$944,$AL154,Ashtyn_working!$I$3:$I$944,$AM154)</f>
        <v>1225.2142857142858</v>
      </c>
      <c r="BB154" s="219" cm="1">
        <f t="array" ref="BB154">IFERROR(_xlfn.STDEV.S(_xlfn._xlws.FILTER(Ashtyn_working!AE$3:AE$944, (Ashtyn_working!$H$3:$H$944=$AL154) * (Ashtyn_working!$I$3:$I$944=$AM154))) / SQRT(COUNTIFS(Ashtyn_working!$H$3:$H$944, $AL154, Ashtyn_working!$I$3:$I$944, $AM154)), "N/A")</f>
        <v>24.080835565091885</v>
      </c>
      <c r="BC154" s="219">
        <f>AVERAGEIFS(Ashtyn_working!AF$3:AF$944,Ashtyn_working!$H$3:$H$944,$AL154,Ashtyn_working!$I$3:$I$944,$AM154)</f>
        <v>1909.7642857142855</v>
      </c>
      <c r="BD154" s="219" cm="1">
        <f t="array" ref="BD154">IFERROR(_xlfn.STDEV.S(_xlfn._xlws.FILTER(Ashtyn_working!AF$3:AF$944, (Ashtyn_working!$H$3:$H$944=$AL154) * (Ashtyn_working!$I$3:$I$944=$AM154))) / SQRT(COUNTIFS(Ashtyn_working!$H$3:$H$944, $AL154, Ashtyn_working!$I$3:$I$944, $AM154)), "N/A")</f>
        <v>5.6282658145166486</v>
      </c>
    </row>
    <row r="155" spans="5:56" ht="16" x14ac:dyDescent="0.2">
      <c r="E155" s="282">
        <v>42576</v>
      </c>
      <c r="F155" s="177"/>
      <c r="G155" s="176">
        <v>27</v>
      </c>
      <c r="H155" s="176" t="s">
        <v>16051</v>
      </c>
      <c r="I155" s="176" t="s">
        <v>16051</v>
      </c>
      <c r="J155" s="176">
        <v>7.9290000000000003</v>
      </c>
      <c r="K155" s="176">
        <v>27.8</v>
      </c>
      <c r="L155" s="176">
        <v>8.1199999999999992</v>
      </c>
      <c r="M155" s="176">
        <v>36.6</v>
      </c>
      <c r="N155" s="177"/>
      <c r="O155" s="177"/>
      <c r="P155" s="177"/>
      <c r="Q155" s="177"/>
      <c r="R155">
        <f t="shared" si="8"/>
        <v>7.9290000000000003</v>
      </c>
      <c r="T155">
        <f t="shared" si="9"/>
        <v>27.8</v>
      </c>
      <c r="V155">
        <f t="shared" si="10"/>
        <v>8.1199999999999992</v>
      </c>
      <c r="X155">
        <f t="shared" si="11"/>
        <v>36.6</v>
      </c>
      <c r="Z155" s="177"/>
      <c r="AA155" s="177"/>
      <c r="AB155" s="176">
        <v>2288.48</v>
      </c>
      <c r="AC155" s="177"/>
      <c r="AD155" s="177"/>
      <c r="AE155" s="177"/>
      <c r="AF155" s="177"/>
      <c r="AK155" s="176">
        <v>27</v>
      </c>
      <c r="AL155" s="176" t="s">
        <v>16051</v>
      </c>
      <c r="AM155" s="176" t="s">
        <v>16051</v>
      </c>
      <c r="AN155" s="176">
        <v>2.15E-3</v>
      </c>
      <c r="AO155" s="219">
        <f>AVERAGEIFS(Ashtyn_working!R$3:R$944,Ashtyn_working!$H$3:$H$944,$AL155,Ashtyn_working!$I$3:$I$944,$AM155)</f>
        <v>7.6946437768240372</v>
      </c>
      <c r="AP155" s="219" cm="1">
        <f t="array" ref="AP155">IFERROR(_xlfn.STDEV.S(_xlfn._xlws.FILTER(Ashtyn_working!R$3:R$944, (Ashtyn_working!$H$3:$H$944=$AL155) * (Ashtyn_working!$I$3:$I$944=$AM155))) / SQRT(COUNTIFS(Ashtyn_working!$H$3:$H$944, $AL155, Ashtyn_working!$I$3:$I$944, $AM155)), "N/A")</f>
        <v>6.8544421448967783E-3</v>
      </c>
      <c r="AQ155" s="219">
        <f>AVERAGEIFS(Ashtyn_working!T$3:T$944,Ashtyn_working!$H$3:$H$944,$AL155,Ashtyn_working!$I$3:$I$944,$AM155)</f>
        <v>27.050643776824053</v>
      </c>
      <c r="AR155" s="219" cm="1">
        <f t="array" ref="AR155">IFERROR(_xlfn.STDEV.S(_xlfn._xlws.FILTER(Ashtyn_working!T$3:T$944, (Ashtyn_working!$H$3:$H$944=$AL155) * (Ashtyn_working!$I$3:$I$944=$AM155))) / SQRT(COUNTIFS(Ashtyn_working!$H$3:$H$944, $AL155, Ashtyn_working!$I$3:$I$944, $AM155)), "N/A")</f>
        <v>1.9226574206491071E-2</v>
      </c>
      <c r="AS155">
        <f>AVERAGEIFS(Ashtyn_working!V$3:V$944,Ashtyn_working!$H$3:$H$944,$AL155,Ashtyn_working!$I$3:$I$944,$AM155)</f>
        <v>7.2364035087719323</v>
      </c>
      <c r="AT155" cm="1">
        <f t="array" ref="AT155">IFERROR(_xlfn.STDEV.S(_xlfn._xlws.FILTER(Ashtyn_working!V$3:V$944, (Ashtyn_working!$H$3:$H$944=$AL155) * (Ashtyn_working!$I$3:$I$944=$AM155))) / SQRT(COUNTIFS(Ashtyn_working!$H$3:$H$944, $AL155, Ashtyn_working!$I$3:$I$944, $AM155)), "N/A")</f>
        <v>4.1385381752378922E-2</v>
      </c>
      <c r="AU155" s="219">
        <f>AVERAGEIFS(Ashtyn_working!X$3:X$944,Ashtyn_working!$H$3:$H$944,$AL155,Ashtyn_working!$I$3:$I$944,$AM155)</f>
        <v>36.429184549356258</v>
      </c>
      <c r="AV155" s="219" cm="1">
        <f t="array" ref="AV155">IFERROR(_xlfn.STDEV.S(_xlfn._xlws.FILTER(Ashtyn_working!X$3:X$944, (Ashtyn_working!$H$3:$H$944=$AL155) * (Ashtyn_working!$I$3:$I$944=$AM155))) / SQRT(COUNTIFS(Ashtyn_working!$H$3:$H$944, $AL155, Ashtyn_working!$I$3:$I$944, $AM155)), "N/A")</f>
        <v>6.1380802780550081E-2</v>
      </c>
      <c r="AW155" s="219">
        <f>AVERAGEIFS(Ashtyn_working!Z$3:Z$944,Ashtyn_working!$H$3:$H$944,$AL155,Ashtyn_working!$I$3:$I$944,$AM155)</f>
        <v>265.22544117647061</v>
      </c>
      <c r="AX155" s="219" cm="1">
        <f t="array" ref="AX155">IFERROR(_xlfn.STDEV.S(_xlfn._xlws.FILTER(Ashtyn_working!Z$3:Z$944, (Ashtyn_working!$H$3:$H$944=$AL155) * (Ashtyn_working!$I$3:$I$944=$AM155))) / SQRT(COUNTIFS(Ashtyn_working!$H$3:$H$944, $AL155, Ashtyn_working!$I$3:$I$944, $AM155)), "N/A")</f>
        <v>7.3067512489703565</v>
      </c>
      <c r="AY155" s="219">
        <f>AVERAGEIFS(Ashtyn_working!AB$3:AB$944,Ashtyn_working!$H$3:$H$944,$AL155,Ashtyn_working!$I$3:$I$944,$AM155)</f>
        <v>2179.3447058823531</v>
      </c>
      <c r="AZ155" s="219" cm="1">
        <f t="array" ref="AZ155">IFERROR(_xlfn.STDEV.S(_xlfn._xlws.FILTER(Ashtyn_working!AB$3:AB$944, (Ashtyn_working!$H$3:$H$944=$AL155) * (Ashtyn_working!$I$3:$I$944=$AM155))) / SQRT(COUNTIFS(Ashtyn_working!$H$3:$H$944, $AL155, Ashtyn_working!$I$3:$I$944, $AM155)), "N/A")</f>
        <v>4.5238020541452046</v>
      </c>
      <c r="BA155" s="219">
        <f>AVERAGEIFS(Ashtyn_working!AE$3:AE$944,Ashtyn_working!$H$3:$H$944,$AL155,Ashtyn_working!$I$3:$I$944,$AM155)</f>
        <v>1225.2142857142858</v>
      </c>
      <c r="BB155" s="219" cm="1">
        <f t="array" ref="BB155">IFERROR(_xlfn.STDEV.S(_xlfn._xlws.FILTER(Ashtyn_working!AE$3:AE$944, (Ashtyn_working!$H$3:$H$944=$AL155) * (Ashtyn_working!$I$3:$I$944=$AM155))) / SQRT(COUNTIFS(Ashtyn_working!$H$3:$H$944, $AL155, Ashtyn_working!$I$3:$I$944, $AM155)), "N/A")</f>
        <v>24.080835565091885</v>
      </c>
      <c r="BC155" s="219">
        <f>AVERAGEIFS(Ashtyn_working!AF$3:AF$944,Ashtyn_working!$H$3:$H$944,$AL155,Ashtyn_working!$I$3:$I$944,$AM155)</f>
        <v>1909.7642857142855</v>
      </c>
      <c r="BD155" s="219" cm="1">
        <f t="array" ref="BD155">IFERROR(_xlfn.STDEV.S(_xlfn._xlws.FILTER(Ashtyn_working!AF$3:AF$944, (Ashtyn_working!$H$3:$H$944=$AL155) * (Ashtyn_working!$I$3:$I$944=$AM155))) / SQRT(COUNTIFS(Ashtyn_working!$H$3:$H$944, $AL155, Ashtyn_working!$I$3:$I$944, $AM155)), "N/A")</f>
        <v>5.6282658145166486</v>
      </c>
    </row>
    <row r="156" spans="5:56" ht="16" x14ac:dyDescent="0.2">
      <c r="E156" s="282">
        <v>42576</v>
      </c>
      <c r="F156" s="177"/>
      <c r="G156" s="176">
        <v>27</v>
      </c>
      <c r="H156" s="176" t="s">
        <v>16051</v>
      </c>
      <c r="I156" s="176" t="s">
        <v>16051</v>
      </c>
      <c r="J156" s="176">
        <v>7.7450000000000001</v>
      </c>
      <c r="K156" s="176">
        <v>27.8</v>
      </c>
      <c r="L156" s="176">
        <v>7.92</v>
      </c>
      <c r="M156" s="176">
        <v>37.200000000000003</v>
      </c>
      <c r="N156" s="177"/>
      <c r="O156" s="177"/>
      <c r="P156" s="177"/>
      <c r="Q156" s="177"/>
      <c r="R156">
        <f t="shared" si="8"/>
        <v>7.7450000000000001</v>
      </c>
      <c r="T156">
        <f t="shared" si="9"/>
        <v>27.8</v>
      </c>
      <c r="V156">
        <f t="shared" si="10"/>
        <v>7.92</v>
      </c>
      <c r="X156">
        <f t="shared" si="11"/>
        <v>37.200000000000003</v>
      </c>
      <c r="Z156" s="177"/>
      <c r="AA156" s="177"/>
      <c r="AB156" s="176">
        <v>2323.4499999999998</v>
      </c>
      <c r="AC156" s="177"/>
      <c r="AD156" s="177"/>
      <c r="AE156" s="177"/>
      <c r="AF156" s="177"/>
      <c r="AK156" s="176">
        <v>27</v>
      </c>
      <c r="AL156" s="176" t="s">
        <v>16051</v>
      </c>
      <c r="AM156" s="176" t="s">
        <v>16051</v>
      </c>
      <c r="AN156" s="176">
        <v>2.2100000000000002E-3</v>
      </c>
      <c r="AO156" s="219">
        <f>AVERAGEIFS(Ashtyn_working!R$3:R$944,Ashtyn_working!$H$3:$H$944,$AL156,Ashtyn_working!$I$3:$I$944,$AM156)</f>
        <v>7.6946437768240372</v>
      </c>
      <c r="AP156" s="219" cm="1">
        <f t="array" ref="AP156">IFERROR(_xlfn.STDEV.S(_xlfn._xlws.FILTER(Ashtyn_working!R$3:R$944, (Ashtyn_working!$H$3:$H$944=$AL156) * (Ashtyn_working!$I$3:$I$944=$AM156))) / SQRT(COUNTIFS(Ashtyn_working!$H$3:$H$944, $AL156, Ashtyn_working!$I$3:$I$944, $AM156)), "N/A")</f>
        <v>6.8544421448967783E-3</v>
      </c>
      <c r="AQ156" s="219">
        <f>AVERAGEIFS(Ashtyn_working!T$3:T$944,Ashtyn_working!$H$3:$H$944,$AL156,Ashtyn_working!$I$3:$I$944,$AM156)</f>
        <v>27.050643776824053</v>
      </c>
      <c r="AR156" s="219" cm="1">
        <f t="array" ref="AR156">IFERROR(_xlfn.STDEV.S(_xlfn._xlws.FILTER(Ashtyn_working!T$3:T$944, (Ashtyn_working!$H$3:$H$944=$AL156) * (Ashtyn_working!$I$3:$I$944=$AM156))) / SQRT(COUNTIFS(Ashtyn_working!$H$3:$H$944, $AL156, Ashtyn_working!$I$3:$I$944, $AM156)), "N/A")</f>
        <v>1.9226574206491071E-2</v>
      </c>
      <c r="AS156">
        <f>AVERAGEIFS(Ashtyn_working!V$3:V$944,Ashtyn_working!$H$3:$H$944,$AL156,Ashtyn_working!$I$3:$I$944,$AM156)</f>
        <v>7.2364035087719323</v>
      </c>
      <c r="AT156" cm="1">
        <f t="array" ref="AT156">IFERROR(_xlfn.STDEV.S(_xlfn._xlws.FILTER(Ashtyn_working!V$3:V$944, (Ashtyn_working!$H$3:$H$944=$AL156) * (Ashtyn_working!$I$3:$I$944=$AM156))) / SQRT(COUNTIFS(Ashtyn_working!$H$3:$H$944, $AL156, Ashtyn_working!$I$3:$I$944, $AM156)), "N/A")</f>
        <v>4.1385381752378922E-2</v>
      </c>
      <c r="AU156" s="219">
        <f>AVERAGEIFS(Ashtyn_working!X$3:X$944,Ashtyn_working!$H$3:$H$944,$AL156,Ashtyn_working!$I$3:$I$944,$AM156)</f>
        <v>36.429184549356258</v>
      </c>
      <c r="AV156" s="219" cm="1">
        <f t="array" ref="AV156">IFERROR(_xlfn.STDEV.S(_xlfn._xlws.FILTER(Ashtyn_working!X$3:X$944, (Ashtyn_working!$H$3:$H$944=$AL156) * (Ashtyn_working!$I$3:$I$944=$AM156))) / SQRT(COUNTIFS(Ashtyn_working!$H$3:$H$944, $AL156, Ashtyn_working!$I$3:$I$944, $AM156)), "N/A")</f>
        <v>6.1380802780550081E-2</v>
      </c>
      <c r="AW156" s="219">
        <f>AVERAGEIFS(Ashtyn_working!Z$3:Z$944,Ashtyn_working!$H$3:$H$944,$AL156,Ashtyn_working!$I$3:$I$944,$AM156)</f>
        <v>265.22544117647061</v>
      </c>
      <c r="AX156" s="219" cm="1">
        <f t="array" ref="AX156">IFERROR(_xlfn.STDEV.S(_xlfn._xlws.FILTER(Ashtyn_working!Z$3:Z$944, (Ashtyn_working!$H$3:$H$944=$AL156) * (Ashtyn_working!$I$3:$I$944=$AM156))) / SQRT(COUNTIFS(Ashtyn_working!$H$3:$H$944, $AL156, Ashtyn_working!$I$3:$I$944, $AM156)), "N/A")</f>
        <v>7.3067512489703565</v>
      </c>
      <c r="AY156" s="219">
        <f>AVERAGEIFS(Ashtyn_working!AB$3:AB$944,Ashtyn_working!$H$3:$H$944,$AL156,Ashtyn_working!$I$3:$I$944,$AM156)</f>
        <v>2179.3447058823531</v>
      </c>
      <c r="AZ156" s="219" cm="1">
        <f t="array" ref="AZ156">IFERROR(_xlfn.STDEV.S(_xlfn._xlws.FILTER(Ashtyn_working!AB$3:AB$944, (Ashtyn_working!$H$3:$H$944=$AL156) * (Ashtyn_working!$I$3:$I$944=$AM156))) / SQRT(COUNTIFS(Ashtyn_working!$H$3:$H$944, $AL156, Ashtyn_working!$I$3:$I$944, $AM156)), "N/A")</f>
        <v>4.5238020541452046</v>
      </c>
      <c r="BA156" s="219">
        <f>AVERAGEIFS(Ashtyn_working!AE$3:AE$944,Ashtyn_working!$H$3:$H$944,$AL156,Ashtyn_working!$I$3:$I$944,$AM156)</f>
        <v>1225.2142857142858</v>
      </c>
      <c r="BB156" s="219" cm="1">
        <f t="array" ref="BB156">IFERROR(_xlfn.STDEV.S(_xlfn._xlws.FILTER(Ashtyn_working!AE$3:AE$944, (Ashtyn_working!$H$3:$H$944=$AL156) * (Ashtyn_working!$I$3:$I$944=$AM156))) / SQRT(COUNTIFS(Ashtyn_working!$H$3:$H$944, $AL156, Ashtyn_working!$I$3:$I$944, $AM156)), "N/A")</f>
        <v>24.080835565091885</v>
      </c>
      <c r="BC156" s="219">
        <f>AVERAGEIFS(Ashtyn_working!AF$3:AF$944,Ashtyn_working!$H$3:$H$944,$AL156,Ashtyn_working!$I$3:$I$944,$AM156)</f>
        <v>1909.7642857142855</v>
      </c>
      <c r="BD156" s="219" cm="1">
        <f t="array" ref="BD156">IFERROR(_xlfn.STDEV.S(_xlfn._xlws.FILTER(Ashtyn_working!AF$3:AF$944, (Ashtyn_working!$H$3:$H$944=$AL156) * (Ashtyn_working!$I$3:$I$944=$AM156))) / SQRT(COUNTIFS(Ashtyn_working!$H$3:$H$944, $AL156, Ashtyn_working!$I$3:$I$944, $AM156)), "N/A")</f>
        <v>5.6282658145166486</v>
      </c>
    </row>
    <row r="157" spans="5:56" ht="16" x14ac:dyDescent="0.2">
      <c r="E157" s="282">
        <v>42576</v>
      </c>
      <c r="F157" s="177"/>
      <c r="G157" s="176">
        <v>27</v>
      </c>
      <c r="H157" s="176" t="s">
        <v>12457</v>
      </c>
      <c r="I157" s="176" t="s">
        <v>12422</v>
      </c>
      <c r="J157" s="176">
        <v>7.992</v>
      </c>
      <c r="K157" s="176">
        <v>27.7</v>
      </c>
      <c r="L157" s="176">
        <v>9.09</v>
      </c>
      <c r="M157" s="176">
        <v>36.5</v>
      </c>
      <c r="N157" s="177"/>
      <c r="O157" s="177"/>
      <c r="P157" s="177"/>
      <c r="Q157" s="177"/>
      <c r="R157">
        <f t="shared" si="8"/>
        <v>7.992</v>
      </c>
      <c r="T157">
        <f t="shared" si="9"/>
        <v>27.7</v>
      </c>
      <c r="V157">
        <f t="shared" si="10"/>
        <v>9.09</v>
      </c>
      <c r="X157">
        <f t="shared" si="11"/>
        <v>36.5</v>
      </c>
      <c r="Z157" s="176">
        <v>464.21</v>
      </c>
      <c r="AA157" s="177"/>
      <c r="AB157" s="176">
        <v>2326.16</v>
      </c>
      <c r="AC157" s="177"/>
      <c r="AD157" s="177"/>
      <c r="AE157" s="177"/>
      <c r="AF157" s="177"/>
      <c r="AK157" s="176">
        <v>27</v>
      </c>
      <c r="AL157" s="176" t="s">
        <v>16051</v>
      </c>
      <c r="AM157" s="176" t="s">
        <v>16051</v>
      </c>
      <c r="AN157" s="176">
        <v>2.3700000000000001E-3</v>
      </c>
      <c r="AO157" s="219">
        <f>AVERAGEIFS(Ashtyn_working!R$3:R$944,Ashtyn_working!$H$3:$H$944,$AL157,Ashtyn_working!$I$3:$I$944,$AM157)</f>
        <v>7.6946437768240372</v>
      </c>
      <c r="AP157" s="219" cm="1">
        <f t="array" ref="AP157">IFERROR(_xlfn.STDEV.S(_xlfn._xlws.FILTER(Ashtyn_working!R$3:R$944, (Ashtyn_working!$H$3:$H$944=$AL157) * (Ashtyn_working!$I$3:$I$944=$AM157))) / SQRT(COUNTIFS(Ashtyn_working!$H$3:$H$944, $AL157, Ashtyn_working!$I$3:$I$944, $AM157)), "N/A")</f>
        <v>6.8544421448967783E-3</v>
      </c>
      <c r="AQ157" s="219">
        <f>AVERAGEIFS(Ashtyn_working!T$3:T$944,Ashtyn_working!$H$3:$H$944,$AL157,Ashtyn_working!$I$3:$I$944,$AM157)</f>
        <v>27.050643776824053</v>
      </c>
      <c r="AR157" s="219" cm="1">
        <f t="array" ref="AR157">IFERROR(_xlfn.STDEV.S(_xlfn._xlws.FILTER(Ashtyn_working!T$3:T$944, (Ashtyn_working!$H$3:$H$944=$AL157) * (Ashtyn_working!$I$3:$I$944=$AM157))) / SQRT(COUNTIFS(Ashtyn_working!$H$3:$H$944, $AL157, Ashtyn_working!$I$3:$I$944, $AM157)), "N/A")</f>
        <v>1.9226574206491071E-2</v>
      </c>
      <c r="AS157">
        <f>AVERAGEIFS(Ashtyn_working!V$3:V$944,Ashtyn_working!$H$3:$H$944,$AL157,Ashtyn_working!$I$3:$I$944,$AM157)</f>
        <v>7.2364035087719323</v>
      </c>
      <c r="AT157" cm="1">
        <f t="array" ref="AT157">IFERROR(_xlfn.STDEV.S(_xlfn._xlws.FILTER(Ashtyn_working!V$3:V$944, (Ashtyn_working!$H$3:$H$944=$AL157) * (Ashtyn_working!$I$3:$I$944=$AM157))) / SQRT(COUNTIFS(Ashtyn_working!$H$3:$H$944, $AL157, Ashtyn_working!$I$3:$I$944, $AM157)), "N/A")</f>
        <v>4.1385381752378922E-2</v>
      </c>
      <c r="AU157" s="219">
        <f>AVERAGEIFS(Ashtyn_working!X$3:X$944,Ashtyn_working!$H$3:$H$944,$AL157,Ashtyn_working!$I$3:$I$944,$AM157)</f>
        <v>36.429184549356258</v>
      </c>
      <c r="AV157" s="219" cm="1">
        <f t="array" ref="AV157">IFERROR(_xlfn.STDEV.S(_xlfn._xlws.FILTER(Ashtyn_working!X$3:X$944, (Ashtyn_working!$H$3:$H$944=$AL157) * (Ashtyn_working!$I$3:$I$944=$AM157))) / SQRT(COUNTIFS(Ashtyn_working!$H$3:$H$944, $AL157, Ashtyn_working!$I$3:$I$944, $AM157)), "N/A")</f>
        <v>6.1380802780550081E-2</v>
      </c>
      <c r="AW157" s="219">
        <f>AVERAGEIFS(Ashtyn_working!Z$3:Z$944,Ashtyn_working!$H$3:$H$944,$AL157,Ashtyn_working!$I$3:$I$944,$AM157)</f>
        <v>265.22544117647061</v>
      </c>
      <c r="AX157" s="219" cm="1">
        <f t="array" ref="AX157">IFERROR(_xlfn.STDEV.S(_xlfn._xlws.FILTER(Ashtyn_working!Z$3:Z$944, (Ashtyn_working!$H$3:$H$944=$AL157) * (Ashtyn_working!$I$3:$I$944=$AM157))) / SQRT(COUNTIFS(Ashtyn_working!$H$3:$H$944, $AL157, Ashtyn_working!$I$3:$I$944, $AM157)), "N/A")</f>
        <v>7.3067512489703565</v>
      </c>
      <c r="AY157" s="219">
        <f>AVERAGEIFS(Ashtyn_working!AB$3:AB$944,Ashtyn_working!$H$3:$H$944,$AL157,Ashtyn_working!$I$3:$I$944,$AM157)</f>
        <v>2179.3447058823531</v>
      </c>
      <c r="AZ157" s="219" cm="1">
        <f t="array" ref="AZ157">IFERROR(_xlfn.STDEV.S(_xlfn._xlws.FILTER(Ashtyn_working!AB$3:AB$944, (Ashtyn_working!$H$3:$H$944=$AL157) * (Ashtyn_working!$I$3:$I$944=$AM157))) / SQRT(COUNTIFS(Ashtyn_working!$H$3:$H$944, $AL157, Ashtyn_working!$I$3:$I$944, $AM157)), "N/A")</f>
        <v>4.5238020541452046</v>
      </c>
      <c r="BA157" s="219">
        <f>AVERAGEIFS(Ashtyn_working!AE$3:AE$944,Ashtyn_working!$H$3:$H$944,$AL157,Ashtyn_working!$I$3:$I$944,$AM157)</f>
        <v>1225.2142857142858</v>
      </c>
      <c r="BB157" s="219" cm="1">
        <f t="array" ref="BB157">IFERROR(_xlfn.STDEV.S(_xlfn._xlws.FILTER(Ashtyn_working!AE$3:AE$944, (Ashtyn_working!$H$3:$H$944=$AL157) * (Ashtyn_working!$I$3:$I$944=$AM157))) / SQRT(COUNTIFS(Ashtyn_working!$H$3:$H$944, $AL157, Ashtyn_working!$I$3:$I$944, $AM157)), "N/A")</f>
        <v>24.080835565091885</v>
      </c>
      <c r="BC157" s="219">
        <f>AVERAGEIFS(Ashtyn_working!AF$3:AF$944,Ashtyn_working!$H$3:$H$944,$AL157,Ashtyn_working!$I$3:$I$944,$AM157)</f>
        <v>1909.7642857142855</v>
      </c>
      <c r="BD157" s="219" cm="1">
        <f t="array" ref="BD157">IFERROR(_xlfn.STDEV.S(_xlfn._xlws.FILTER(Ashtyn_working!AF$3:AF$944, (Ashtyn_working!$H$3:$H$944=$AL157) * (Ashtyn_working!$I$3:$I$944=$AM157))) / SQRT(COUNTIFS(Ashtyn_working!$H$3:$H$944, $AL157, Ashtyn_working!$I$3:$I$944, $AM157)), "N/A")</f>
        <v>5.6282658145166486</v>
      </c>
    </row>
    <row r="158" spans="5:56" ht="16" x14ac:dyDescent="0.2">
      <c r="E158" s="282">
        <v>42576</v>
      </c>
      <c r="F158" s="177"/>
      <c r="G158" s="176">
        <v>27</v>
      </c>
      <c r="H158" s="176" t="s">
        <v>12457</v>
      </c>
      <c r="I158" s="176" t="s">
        <v>12422</v>
      </c>
      <c r="J158" s="176">
        <v>7.9489999999999998</v>
      </c>
      <c r="K158" s="176">
        <v>27.6</v>
      </c>
      <c r="L158" s="176">
        <v>8.2899999999999991</v>
      </c>
      <c r="M158" s="176">
        <v>36.5</v>
      </c>
      <c r="N158" s="177"/>
      <c r="O158" s="177"/>
      <c r="P158" s="177"/>
      <c r="Q158" s="177"/>
      <c r="R158">
        <f t="shared" si="8"/>
        <v>7.9489999999999998</v>
      </c>
      <c r="T158">
        <f t="shared" si="9"/>
        <v>27.6</v>
      </c>
      <c r="V158">
        <f t="shared" si="10"/>
        <v>8.2899999999999991</v>
      </c>
      <c r="X158">
        <f t="shared" si="11"/>
        <v>36.5</v>
      </c>
      <c r="Z158" s="177"/>
      <c r="AA158" s="177"/>
      <c r="AB158" s="177"/>
      <c r="AC158" s="177"/>
      <c r="AD158" s="177"/>
      <c r="AE158" s="177"/>
      <c r="AF158" s="177"/>
      <c r="AK158" s="176">
        <v>27</v>
      </c>
      <c r="AL158" s="176" t="s">
        <v>16051</v>
      </c>
      <c r="AM158" s="176" t="s">
        <v>16051</v>
      </c>
      <c r="AN158" s="176">
        <v>2.8600000000000001E-3</v>
      </c>
      <c r="AO158" s="219">
        <f>AVERAGEIFS(Ashtyn_working!R$3:R$944,Ashtyn_working!$H$3:$H$944,$AL158,Ashtyn_working!$I$3:$I$944,$AM158)</f>
        <v>7.6946437768240372</v>
      </c>
      <c r="AP158" s="219" cm="1">
        <f t="array" ref="AP158">IFERROR(_xlfn.STDEV.S(_xlfn._xlws.FILTER(Ashtyn_working!R$3:R$944, (Ashtyn_working!$H$3:$H$944=$AL158) * (Ashtyn_working!$I$3:$I$944=$AM158))) / SQRT(COUNTIFS(Ashtyn_working!$H$3:$H$944, $AL158, Ashtyn_working!$I$3:$I$944, $AM158)), "N/A")</f>
        <v>6.8544421448967783E-3</v>
      </c>
      <c r="AQ158" s="219">
        <f>AVERAGEIFS(Ashtyn_working!T$3:T$944,Ashtyn_working!$H$3:$H$944,$AL158,Ashtyn_working!$I$3:$I$944,$AM158)</f>
        <v>27.050643776824053</v>
      </c>
      <c r="AR158" s="219" cm="1">
        <f t="array" ref="AR158">IFERROR(_xlfn.STDEV.S(_xlfn._xlws.FILTER(Ashtyn_working!T$3:T$944, (Ashtyn_working!$H$3:$H$944=$AL158) * (Ashtyn_working!$I$3:$I$944=$AM158))) / SQRT(COUNTIFS(Ashtyn_working!$H$3:$H$944, $AL158, Ashtyn_working!$I$3:$I$944, $AM158)), "N/A")</f>
        <v>1.9226574206491071E-2</v>
      </c>
      <c r="AS158">
        <f>AVERAGEIFS(Ashtyn_working!V$3:V$944,Ashtyn_working!$H$3:$H$944,$AL158,Ashtyn_working!$I$3:$I$944,$AM158)</f>
        <v>7.2364035087719323</v>
      </c>
      <c r="AT158" cm="1">
        <f t="array" ref="AT158">IFERROR(_xlfn.STDEV.S(_xlfn._xlws.FILTER(Ashtyn_working!V$3:V$944, (Ashtyn_working!$H$3:$H$944=$AL158) * (Ashtyn_working!$I$3:$I$944=$AM158))) / SQRT(COUNTIFS(Ashtyn_working!$H$3:$H$944, $AL158, Ashtyn_working!$I$3:$I$944, $AM158)), "N/A")</f>
        <v>4.1385381752378922E-2</v>
      </c>
      <c r="AU158" s="219">
        <f>AVERAGEIFS(Ashtyn_working!X$3:X$944,Ashtyn_working!$H$3:$H$944,$AL158,Ashtyn_working!$I$3:$I$944,$AM158)</f>
        <v>36.429184549356258</v>
      </c>
      <c r="AV158" s="219" cm="1">
        <f t="array" ref="AV158">IFERROR(_xlfn.STDEV.S(_xlfn._xlws.FILTER(Ashtyn_working!X$3:X$944, (Ashtyn_working!$H$3:$H$944=$AL158) * (Ashtyn_working!$I$3:$I$944=$AM158))) / SQRT(COUNTIFS(Ashtyn_working!$H$3:$H$944, $AL158, Ashtyn_working!$I$3:$I$944, $AM158)), "N/A")</f>
        <v>6.1380802780550081E-2</v>
      </c>
      <c r="AW158" s="219">
        <f>AVERAGEIFS(Ashtyn_working!Z$3:Z$944,Ashtyn_working!$H$3:$H$944,$AL158,Ashtyn_working!$I$3:$I$944,$AM158)</f>
        <v>265.22544117647061</v>
      </c>
      <c r="AX158" s="219" cm="1">
        <f t="array" ref="AX158">IFERROR(_xlfn.STDEV.S(_xlfn._xlws.FILTER(Ashtyn_working!Z$3:Z$944, (Ashtyn_working!$H$3:$H$944=$AL158) * (Ashtyn_working!$I$3:$I$944=$AM158))) / SQRT(COUNTIFS(Ashtyn_working!$H$3:$H$944, $AL158, Ashtyn_working!$I$3:$I$944, $AM158)), "N/A")</f>
        <v>7.3067512489703565</v>
      </c>
      <c r="AY158" s="219">
        <f>AVERAGEIFS(Ashtyn_working!AB$3:AB$944,Ashtyn_working!$H$3:$H$944,$AL158,Ashtyn_working!$I$3:$I$944,$AM158)</f>
        <v>2179.3447058823531</v>
      </c>
      <c r="AZ158" s="219" cm="1">
        <f t="array" ref="AZ158">IFERROR(_xlfn.STDEV.S(_xlfn._xlws.FILTER(Ashtyn_working!AB$3:AB$944, (Ashtyn_working!$H$3:$H$944=$AL158) * (Ashtyn_working!$I$3:$I$944=$AM158))) / SQRT(COUNTIFS(Ashtyn_working!$H$3:$H$944, $AL158, Ashtyn_working!$I$3:$I$944, $AM158)), "N/A")</f>
        <v>4.5238020541452046</v>
      </c>
      <c r="BA158" s="219">
        <f>AVERAGEIFS(Ashtyn_working!AE$3:AE$944,Ashtyn_working!$H$3:$H$944,$AL158,Ashtyn_working!$I$3:$I$944,$AM158)</f>
        <v>1225.2142857142858</v>
      </c>
      <c r="BB158" s="219" cm="1">
        <f t="array" ref="BB158">IFERROR(_xlfn.STDEV.S(_xlfn._xlws.FILTER(Ashtyn_working!AE$3:AE$944, (Ashtyn_working!$H$3:$H$944=$AL158) * (Ashtyn_working!$I$3:$I$944=$AM158))) / SQRT(COUNTIFS(Ashtyn_working!$H$3:$H$944, $AL158, Ashtyn_working!$I$3:$I$944, $AM158)), "N/A")</f>
        <v>24.080835565091885</v>
      </c>
      <c r="BC158" s="219">
        <f>AVERAGEIFS(Ashtyn_working!AF$3:AF$944,Ashtyn_working!$H$3:$H$944,$AL158,Ashtyn_working!$I$3:$I$944,$AM158)</f>
        <v>1909.7642857142855</v>
      </c>
      <c r="BD158" s="219" cm="1">
        <f t="array" ref="BD158">IFERROR(_xlfn.STDEV.S(_xlfn._xlws.FILTER(Ashtyn_working!AF$3:AF$944, (Ashtyn_working!$H$3:$H$944=$AL158) * (Ashtyn_working!$I$3:$I$944=$AM158))) / SQRT(COUNTIFS(Ashtyn_working!$H$3:$H$944, $AL158, Ashtyn_working!$I$3:$I$944, $AM158)), "N/A")</f>
        <v>5.6282658145166486</v>
      </c>
    </row>
    <row r="159" spans="5:56" ht="16" x14ac:dyDescent="0.2">
      <c r="E159" s="282">
        <v>42576</v>
      </c>
      <c r="F159" s="177"/>
      <c r="G159" s="176">
        <v>27</v>
      </c>
      <c r="H159" s="176" t="s">
        <v>16051</v>
      </c>
      <c r="I159" s="176" t="s">
        <v>16051</v>
      </c>
      <c r="J159" s="176">
        <v>7.74</v>
      </c>
      <c r="K159" s="176">
        <v>27.7</v>
      </c>
      <c r="L159" s="176">
        <v>7.77</v>
      </c>
      <c r="M159" s="176">
        <v>37.200000000000003</v>
      </c>
      <c r="N159" s="177"/>
      <c r="O159" s="177"/>
      <c r="P159" s="177"/>
      <c r="Q159" s="177"/>
      <c r="R159">
        <f t="shared" si="8"/>
        <v>7.74</v>
      </c>
      <c r="T159">
        <f t="shared" si="9"/>
        <v>27.7</v>
      </c>
      <c r="V159">
        <f t="shared" si="10"/>
        <v>7.77</v>
      </c>
      <c r="X159">
        <f t="shared" si="11"/>
        <v>37.200000000000003</v>
      </c>
      <c r="Z159" s="177"/>
      <c r="AA159" s="177"/>
      <c r="AB159" s="176">
        <v>2302.3000000000002</v>
      </c>
      <c r="AC159" s="177"/>
      <c r="AD159" s="177"/>
      <c r="AE159" s="177"/>
      <c r="AF159" s="177"/>
      <c r="AK159" s="176">
        <v>27</v>
      </c>
      <c r="AL159" s="176" t="s">
        <v>16051</v>
      </c>
      <c r="AM159" s="176" t="s">
        <v>16051</v>
      </c>
      <c r="AN159" s="176">
        <v>2.2100000000000002E-3</v>
      </c>
      <c r="AO159" s="219">
        <f>AVERAGEIFS(Ashtyn_working!R$3:R$944,Ashtyn_working!$H$3:$H$944,$AL159,Ashtyn_working!$I$3:$I$944,$AM159)</f>
        <v>7.6946437768240372</v>
      </c>
      <c r="AP159" s="219" cm="1">
        <f t="array" ref="AP159">IFERROR(_xlfn.STDEV.S(_xlfn._xlws.FILTER(Ashtyn_working!R$3:R$944, (Ashtyn_working!$H$3:$H$944=$AL159) * (Ashtyn_working!$I$3:$I$944=$AM159))) / SQRT(COUNTIFS(Ashtyn_working!$H$3:$H$944, $AL159, Ashtyn_working!$I$3:$I$944, $AM159)), "N/A")</f>
        <v>6.8544421448967783E-3</v>
      </c>
      <c r="AQ159" s="219">
        <f>AVERAGEIFS(Ashtyn_working!T$3:T$944,Ashtyn_working!$H$3:$H$944,$AL159,Ashtyn_working!$I$3:$I$944,$AM159)</f>
        <v>27.050643776824053</v>
      </c>
      <c r="AR159" s="219" cm="1">
        <f t="array" ref="AR159">IFERROR(_xlfn.STDEV.S(_xlfn._xlws.FILTER(Ashtyn_working!T$3:T$944, (Ashtyn_working!$H$3:$H$944=$AL159) * (Ashtyn_working!$I$3:$I$944=$AM159))) / SQRT(COUNTIFS(Ashtyn_working!$H$3:$H$944, $AL159, Ashtyn_working!$I$3:$I$944, $AM159)), "N/A")</f>
        <v>1.9226574206491071E-2</v>
      </c>
      <c r="AS159">
        <f>AVERAGEIFS(Ashtyn_working!V$3:V$944,Ashtyn_working!$H$3:$H$944,$AL159,Ashtyn_working!$I$3:$I$944,$AM159)</f>
        <v>7.2364035087719323</v>
      </c>
      <c r="AT159" cm="1">
        <f t="array" ref="AT159">IFERROR(_xlfn.STDEV.S(_xlfn._xlws.FILTER(Ashtyn_working!V$3:V$944, (Ashtyn_working!$H$3:$H$944=$AL159) * (Ashtyn_working!$I$3:$I$944=$AM159))) / SQRT(COUNTIFS(Ashtyn_working!$H$3:$H$944, $AL159, Ashtyn_working!$I$3:$I$944, $AM159)), "N/A")</f>
        <v>4.1385381752378922E-2</v>
      </c>
      <c r="AU159" s="219">
        <f>AVERAGEIFS(Ashtyn_working!X$3:X$944,Ashtyn_working!$H$3:$H$944,$AL159,Ashtyn_working!$I$3:$I$944,$AM159)</f>
        <v>36.429184549356258</v>
      </c>
      <c r="AV159" s="219" cm="1">
        <f t="array" ref="AV159">IFERROR(_xlfn.STDEV.S(_xlfn._xlws.FILTER(Ashtyn_working!X$3:X$944, (Ashtyn_working!$H$3:$H$944=$AL159) * (Ashtyn_working!$I$3:$I$944=$AM159))) / SQRT(COUNTIFS(Ashtyn_working!$H$3:$H$944, $AL159, Ashtyn_working!$I$3:$I$944, $AM159)), "N/A")</f>
        <v>6.1380802780550081E-2</v>
      </c>
      <c r="AW159" s="219">
        <f>AVERAGEIFS(Ashtyn_working!Z$3:Z$944,Ashtyn_working!$H$3:$H$944,$AL159,Ashtyn_working!$I$3:$I$944,$AM159)</f>
        <v>265.22544117647061</v>
      </c>
      <c r="AX159" s="219" cm="1">
        <f t="array" ref="AX159">IFERROR(_xlfn.STDEV.S(_xlfn._xlws.FILTER(Ashtyn_working!Z$3:Z$944, (Ashtyn_working!$H$3:$H$944=$AL159) * (Ashtyn_working!$I$3:$I$944=$AM159))) / SQRT(COUNTIFS(Ashtyn_working!$H$3:$H$944, $AL159, Ashtyn_working!$I$3:$I$944, $AM159)), "N/A")</f>
        <v>7.3067512489703565</v>
      </c>
      <c r="AY159" s="219">
        <f>AVERAGEIFS(Ashtyn_working!AB$3:AB$944,Ashtyn_working!$H$3:$H$944,$AL159,Ashtyn_working!$I$3:$I$944,$AM159)</f>
        <v>2179.3447058823531</v>
      </c>
      <c r="AZ159" s="219" cm="1">
        <f t="array" ref="AZ159">IFERROR(_xlfn.STDEV.S(_xlfn._xlws.FILTER(Ashtyn_working!AB$3:AB$944, (Ashtyn_working!$H$3:$H$944=$AL159) * (Ashtyn_working!$I$3:$I$944=$AM159))) / SQRT(COUNTIFS(Ashtyn_working!$H$3:$H$944, $AL159, Ashtyn_working!$I$3:$I$944, $AM159)), "N/A")</f>
        <v>4.5238020541452046</v>
      </c>
      <c r="BA159" s="219">
        <f>AVERAGEIFS(Ashtyn_working!AE$3:AE$944,Ashtyn_working!$H$3:$H$944,$AL159,Ashtyn_working!$I$3:$I$944,$AM159)</f>
        <v>1225.2142857142858</v>
      </c>
      <c r="BB159" s="219" cm="1">
        <f t="array" ref="BB159">IFERROR(_xlfn.STDEV.S(_xlfn._xlws.FILTER(Ashtyn_working!AE$3:AE$944, (Ashtyn_working!$H$3:$H$944=$AL159) * (Ashtyn_working!$I$3:$I$944=$AM159))) / SQRT(COUNTIFS(Ashtyn_working!$H$3:$H$944, $AL159, Ashtyn_working!$I$3:$I$944, $AM159)), "N/A")</f>
        <v>24.080835565091885</v>
      </c>
      <c r="BC159" s="219">
        <f>AVERAGEIFS(Ashtyn_working!AF$3:AF$944,Ashtyn_working!$H$3:$H$944,$AL159,Ashtyn_working!$I$3:$I$944,$AM159)</f>
        <v>1909.7642857142855</v>
      </c>
      <c r="BD159" s="219" cm="1">
        <f t="array" ref="BD159">IFERROR(_xlfn.STDEV.S(_xlfn._xlws.FILTER(Ashtyn_working!AF$3:AF$944, (Ashtyn_working!$H$3:$H$944=$AL159) * (Ashtyn_working!$I$3:$I$944=$AM159))) / SQRT(COUNTIFS(Ashtyn_working!$H$3:$H$944, $AL159, Ashtyn_working!$I$3:$I$944, $AM159)), "N/A")</f>
        <v>5.6282658145166486</v>
      </c>
    </row>
    <row r="160" spans="5:56" ht="16" x14ac:dyDescent="0.2">
      <c r="E160" s="282">
        <v>42576</v>
      </c>
      <c r="F160" s="177"/>
      <c r="G160" s="176">
        <v>27</v>
      </c>
      <c r="H160" s="176" t="s">
        <v>12457</v>
      </c>
      <c r="I160" s="176" t="s">
        <v>12422</v>
      </c>
      <c r="J160" s="176">
        <v>7.9450000000000003</v>
      </c>
      <c r="K160" s="176">
        <v>27.6</v>
      </c>
      <c r="L160" s="176">
        <v>8.2200000000000006</v>
      </c>
      <c r="M160" s="176">
        <v>36.5</v>
      </c>
      <c r="N160" s="177"/>
      <c r="O160" s="177"/>
      <c r="P160" s="177"/>
      <c r="Q160" s="177"/>
      <c r="R160">
        <f t="shared" si="8"/>
        <v>7.9450000000000003</v>
      </c>
      <c r="T160">
        <f t="shared" si="9"/>
        <v>27.6</v>
      </c>
      <c r="V160">
        <f t="shared" si="10"/>
        <v>8.2200000000000006</v>
      </c>
      <c r="X160">
        <f t="shared" si="11"/>
        <v>36.5</v>
      </c>
      <c r="Z160" s="177"/>
      <c r="AA160" s="177"/>
      <c r="AB160" s="176">
        <v>2300.35</v>
      </c>
      <c r="AC160" s="177"/>
      <c r="AD160" s="177"/>
      <c r="AE160" s="177"/>
      <c r="AF160" s="177"/>
      <c r="AK160" s="176">
        <v>27</v>
      </c>
      <c r="AL160" s="176" t="s">
        <v>16051</v>
      </c>
      <c r="AM160" s="176" t="s">
        <v>16051</v>
      </c>
      <c r="AN160" s="176">
        <v>1.8500000000000001E-3</v>
      </c>
      <c r="AO160" s="219">
        <f>AVERAGEIFS(Ashtyn_working!R$3:R$944,Ashtyn_working!$H$3:$H$944,$AL160,Ashtyn_working!$I$3:$I$944,$AM160)</f>
        <v>7.6946437768240372</v>
      </c>
      <c r="AP160" s="219" cm="1">
        <f t="array" ref="AP160">IFERROR(_xlfn.STDEV.S(_xlfn._xlws.FILTER(Ashtyn_working!R$3:R$944, (Ashtyn_working!$H$3:$H$944=$AL160) * (Ashtyn_working!$I$3:$I$944=$AM160))) / SQRT(COUNTIFS(Ashtyn_working!$H$3:$H$944, $AL160, Ashtyn_working!$I$3:$I$944, $AM160)), "N/A")</f>
        <v>6.8544421448967783E-3</v>
      </c>
      <c r="AQ160" s="219">
        <f>AVERAGEIFS(Ashtyn_working!T$3:T$944,Ashtyn_working!$H$3:$H$944,$AL160,Ashtyn_working!$I$3:$I$944,$AM160)</f>
        <v>27.050643776824053</v>
      </c>
      <c r="AR160" s="219" cm="1">
        <f t="array" ref="AR160">IFERROR(_xlfn.STDEV.S(_xlfn._xlws.FILTER(Ashtyn_working!T$3:T$944, (Ashtyn_working!$H$3:$H$944=$AL160) * (Ashtyn_working!$I$3:$I$944=$AM160))) / SQRT(COUNTIFS(Ashtyn_working!$H$3:$H$944, $AL160, Ashtyn_working!$I$3:$I$944, $AM160)), "N/A")</f>
        <v>1.9226574206491071E-2</v>
      </c>
      <c r="AS160">
        <f>AVERAGEIFS(Ashtyn_working!V$3:V$944,Ashtyn_working!$H$3:$H$944,$AL160,Ashtyn_working!$I$3:$I$944,$AM160)</f>
        <v>7.2364035087719323</v>
      </c>
      <c r="AT160" cm="1">
        <f t="array" ref="AT160">IFERROR(_xlfn.STDEV.S(_xlfn._xlws.FILTER(Ashtyn_working!V$3:V$944, (Ashtyn_working!$H$3:$H$944=$AL160) * (Ashtyn_working!$I$3:$I$944=$AM160))) / SQRT(COUNTIFS(Ashtyn_working!$H$3:$H$944, $AL160, Ashtyn_working!$I$3:$I$944, $AM160)), "N/A")</f>
        <v>4.1385381752378922E-2</v>
      </c>
      <c r="AU160" s="219">
        <f>AVERAGEIFS(Ashtyn_working!X$3:X$944,Ashtyn_working!$H$3:$H$944,$AL160,Ashtyn_working!$I$3:$I$944,$AM160)</f>
        <v>36.429184549356258</v>
      </c>
      <c r="AV160" s="219" cm="1">
        <f t="array" ref="AV160">IFERROR(_xlfn.STDEV.S(_xlfn._xlws.FILTER(Ashtyn_working!X$3:X$944, (Ashtyn_working!$H$3:$H$944=$AL160) * (Ashtyn_working!$I$3:$I$944=$AM160))) / SQRT(COUNTIFS(Ashtyn_working!$H$3:$H$944, $AL160, Ashtyn_working!$I$3:$I$944, $AM160)), "N/A")</f>
        <v>6.1380802780550081E-2</v>
      </c>
      <c r="AW160" s="219">
        <f>AVERAGEIFS(Ashtyn_working!Z$3:Z$944,Ashtyn_working!$H$3:$H$944,$AL160,Ashtyn_working!$I$3:$I$944,$AM160)</f>
        <v>265.22544117647061</v>
      </c>
      <c r="AX160" s="219" cm="1">
        <f t="array" ref="AX160">IFERROR(_xlfn.STDEV.S(_xlfn._xlws.FILTER(Ashtyn_working!Z$3:Z$944, (Ashtyn_working!$H$3:$H$944=$AL160) * (Ashtyn_working!$I$3:$I$944=$AM160))) / SQRT(COUNTIFS(Ashtyn_working!$H$3:$H$944, $AL160, Ashtyn_working!$I$3:$I$944, $AM160)), "N/A")</f>
        <v>7.3067512489703565</v>
      </c>
      <c r="AY160" s="219">
        <f>AVERAGEIFS(Ashtyn_working!AB$3:AB$944,Ashtyn_working!$H$3:$H$944,$AL160,Ashtyn_working!$I$3:$I$944,$AM160)</f>
        <v>2179.3447058823531</v>
      </c>
      <c r="AZ160" s="219" cm="1">
        <f t="array" ref="AZ160">IFERROR(_xlfn.STDEV.S(_xlfn._xlws.FILTER(Ashtyn_working!AB$3:AB$944, (Ashtyn_working!$H$3:$H$944=$AL160) * (Ashtyn_working!$I$3:$I$944=$AM160))) / SQRT(COUNTIFS(Ashtyn_working!$H$3:$H$944, $AL160, Ashtyn_working!$I$3:$I$944, $AM160)), "N/A")</f>
        <v>4.5238020541452046</v>
      </c>
      <c r="BA160" s="219">
        <f>AVERAGEIFS(Ashtyn_working!AE$3:AE$944,Ashtyn_working!$H$3:$H$944,$AL160,Ashtyn_working!$I$3:$I$944,$AM160)</f>
        <v>1225.2142857142858</v>
      </c>
      <c r="BB160" s="219" cm="1">
        <f t="array" ref="BB160">IFERROR(_xlfn.STDEV.S(_xlfn._xlws.FILTER(Ashtyn_working!AE$3:AE$944, (Ashtyn_working!$H$3:$H$944=$AL160) * (Ashtyn_working!$I$3:$I$944=$AM160))) / SQRT(COUNTIFS(Ashtyn_working!$H$3:$H$944, $AL160, Ashtyn_working!$I$3:$I$944, $AM160)), "N/A")</f>
        <v>24.080835565091885</v>
      </c>
      <c r="BC160" s="219">
        <f>AVERAGEIFS(Ashtyn_working!AF$3:AF$944,Ashtyn_working!$H$3:$H$944,$AL160,Ashtyn_working!$I$3:$I$944,$AM160)</f>
        <v>1909.7642857142855</v>
      </c>
      <c r="BD160" s="219" cm="1">
        <f t="array" ref="BD160">IFERROR(_xlfn.STDEV.S(_xlfn._xlws.FILTER(Ashtyn_working!AF$3:AF$944, (Ashtyn_working!$H$3:$H$944=$AL160) * (Ashtyn_working!$I$3:$I$944=$AM160))) / SQRT(COUNTIFS(Ashtyn_working!$H$3:$H$944, $AL160, Ashtyn_working!$I$3:$I$944, $AM160)), "N/A")</f>
        <v>5.6282658145166486</v>
      </c>
    </row>
    <row r="161" spans="5:56" ht="16" x14ac:dyDescent="0.2">
      <c r="E161" s="282">
        <v>42576</v>
      </c>
      <c r="F161" s="177"/>
      <c r="G161" s="176">
        <v>27</v>
      </c>
      <c r="H161" s="176" t="s">
        <v>16051</v>
      </c>
      <c r="I161" s="176" t="s">
        <v>16051</v>
      </c>
      <c r="J161" s="176">
        <v>7.7569999999999997</v>
      </c>
      <c r="K161" s="176">
        <v>27.7</v>
      </c>
      <c r="L161" s="176">
        <v>7.8</v>
      </c>
      <c r="M161" s="176">
        <v>37.1</v>
      </c>
      <c r="N161" s="177"/>
      <c r="O161" s="177"/>
      <c r="P161" s="177"/>
      <c r="Q161" s="177"/>
      <c r="R161">
        <f t="shared" si="8"/>
        <v>7.7569999999999997</v>
      </c>
      <c r="T161">
        <f t="shared" si="9"/>
        <v>27.7</v>
      </c>
      <c r="V161">
        <f t="shared" si="10"/>
        <v>7.8</v>
      </c>
      <c r="X161">
        <f t="shared" si="11"/>
        <v>37.1</v>
      </c>
      <c r="Z161" s="177"/>
      <c r="AA161" s="177"/>
      <c r="AB161" s="177"/>
      <c r="AC161" s="177"/>
      <c r="AD161" s="177"/>
      <c r="AE161" s="177"/>
      <c r="AF161" s="177"/>
      <c r="AK161" s="176">
        <v>27</v>
      </c>
      <c r="AL161" s="176" t="s">
        <v>16051</v>
      </c>
      <c r="AM161" s="176" t="s">
        <v>16051</v>
      </c>
      <c r="AN161" s="176">
        <v>1.58E-3</v>
      </c>
      <c r="AO161" s="219">
        <f>AVERAGEIFS(Ashtyn_working!R$3:R$944,Ashtyn_working!$H$3:$H$944,$AL161,Ashtyn_working!$I$3:$I$944,$AM161)</f>
        <v>7.6946437768240372</v>
      </c>
      <c r="AP161" s="219" cm="1">
        <f t="array" ref="AP161">IFERROR(_xlfn.STDEV.S(_xlfn._xlws.FILTER(Ashtyn_working!R$3:R$944, (Ashtyn_working!$H$3:$H$944=$AL161) * (Ashtyn_working!$I$3:$I$944=$AM161))) / SQRT(COUNTIFS(Ashtyn_working!$H$3:$H$944, $AL161, Ashtyn_working!$I$3:$I$944, $AM161)), "N/A")</f>
        <v>6.8544421448967783E-3</v>
      </c>
      <c r="AQ161" s="219">
        <f>AVERAGEIFS(Ashtyn_working!T$3:T$944,Ashtyn_working!$H$3:$H$944,$AL161,Ashtyn_working!$I$3:$I$944,$AM161)</f>
        <v>27.050643776824053</v>
      </c>
      <c r="AR161" s="219" cm="1">
        <f t="array" ref="AR161">IFERROR(_xlfn.STDEV.S(_xlfn._xlws.FILTER(Ashtyn_working!T$3:T$944, (Ashtyn_working!$H$3:$H$944=$AL161) * (Ashtyn_working!$I$3:$I$944=$AM161))) / SQRT(COUNTIFS(Ashtyn_working!$H$3:$H$944, $AL161, Ashtyn_working!$I$3:$I$944, $AM161)), "N/A")</f>
        <v>1.9226574206491071E-2</v>
      </c>
      <c r="AS161">
        <f>AVERAGEIFS(Ashtyn_working!V$3:V$944,Ashtyn_working!$H$3:$H$944,$AL161,Ashtyn_working!$I$3:$I$944,$AM161)</f>
        <v>7.2364035087719323</v>
      </c>
      <c r="AT161" cm="1">
        <f t="array" ref="AT161">IFERROR(_xlfn.STDEV.S(_xlfn._xlws.FILTER(Ashtyn_working!V$3:V$944, (Ashtyn_working!$H$3:$H$944=$AL161) * (Ashtyn_working!$I$3:$I$944=$AM161))) / SQRT(COUNTIFS(Ashtyn_working!$H$3:$H$944, $AL161, Ashtyn_working!$I$3:$I$944, $AM161)), "N/A")</f>
        <v>4.1385381752378922E-2</v>
      </c>
      <c r="AU161" s="219">
        <f>AVERAGEIFS(Ashtyn_working!X$3:X$944,Ashtyn_working!$H$3:$H$944,$AL161,Ashtyn_working!$I$3:$I$944,$AM161)</f>
        <v>36.429184549356258</v>
      </c>
      <c r="AV161" s="219" cm="1">
        <f t="array" ref="AV161">IFERROR(_xlfn.STDEV.S(_xlfn._xlws.FILTER(Ashtyn_working!X$3:X$944, (Ashtyn_working!$H$3:$H$944=$AL161) * (Ashtyn_working!$I$3:$I$944=$AM161))) / SQRT(COUNTIFS(Ashtyn_working!$H$3:$H$944, $AL161, Ashtyn_working!$I$3:$I$944, $AM161)), "N/A")</f>
        <v>6.1380802780550081E-2</v>
      </c>
      <c r="AW161" s="219">
        <f>AVERAGEIFS(Ashtyn_working!Z$3:Z$944,Ashtyn_working!$H$3:$H$944,$AL161,Ashtyn_working!$I$3:$I$944,$AM161)</f>
        <v>265.22544117647061</v>
      </c>
      <c r="AX161" s="219" cm="1">
        <f t="array" ref="AX161">IFERROR(_xlfn.STDEV.S(_xlfn._xlws.FILTER(Ashtyn_working!Z$3:Z$944, (Ashtyn_working!$H$3:$H$944=$AL161) * (Ashtyn_working!$I$3:$I$944=$AM161))) / SQRT(COUNTIFS(Ashtyn_working!$H$3:$H$944, $AL161, Ashtyn_working!$I$3:$I$944, $AM161)), "N/A")</f>
        <v>7.3067512489703565</v>
      </c>
      <c r="AY161" s="219">
        <f>AVERAGEIFS(Ashtyn_working!AB$3:AB$944,Ashtyn_working!$H$3:$H$944,$AL161,Ashtyn_working!$I$3:$I$944,$AM161)</f>
        <v>2179.3447058823531</v>
      </c>
      <c r="AZ161" s="219" cm="1">
        <f t="array" ref="AZ161">IFERROR(_xlfn.STDEV.S(_xlfn._xlws.FILTER(Ashtyn_working!AB$3:AB$944, (Ashtyn_working!$H$3:$H$944=$AL161) * (Ashtyn_working!$I$3:$I$944=$AM161))) / SQRT(COUNTIFS(Ashtyn_working!$H$3:$H$944, $AL161, Ashtyn_working!$I$3:$I$944, $AM161)), "N/A")</f>
        <v>4.5238020541452046</v>
      </c>
      <c r="BA161" s="219">
        <f>AVERAGEIFS(Ashtyn_working!AE$3:AE$944,Ashtyn_working!$H$3:$H$944,$AL161,Ashtyn_working!$I$3:$I$944,$AM161)</f>
        <v>1225.2142857142858</v>
      </c>
      <c r="BB161" s="219" cm="1">
        <f t="array" ref="BB161">IFERROR(_xlfn.STDEV.S(_xlfn._xlws.FILTER(Ashtyn_working!AE$3:AE$944, (Ashtyn_working!$H$3:$H$944=$AL161) * (Ashtyn_working!$I$3:$I$944=$AM161))) / SQRT(COUNTIFS(Ashtyn_working!$H$3:$H$944, $AL161, Ashtyn_working!$I$3:$I$944, $AM161)), "N/A")</f>
        <v>24.080835565091885</v>
      </c>
      <c r="BC161" s="219">
        <f>AVERAGEIFS(Ashtyn_working!AF$3:AF$944,Ashtyn_working!$H$3:$H$944,$AL161,Ashtyn_working!$I$3:$I$944,$AM161)</f>
        <v>1909.7642857142855</v>
      </c>
      <c r="BD161" s="219" cm="1">
        <f t="array" ref="BD161">IFERROR(_xlfn.STDEV.S(_xlfn._xlws.FILTER(Ashtyn_working!AF$3:AF$944, (Ashtyn_working!$H$3:$H$944=$AL161) * (Ashtyn_working!$I$3:$I$944=$AM161))) / SQRT(COUNTIFS(Ashtyn_working!$H$3:$H$944, $AL161, Ashtyn_working!$I$3:$I$944, $AM161)), "N/A")</f>
        <v>5.6282658145166486</v>
      </c>
    </row>
    <row r="162" spans="5:56" ht="16" x14ac:dyDescent="0.2">
      <c r="E162" s="282">
        <v>42576</v>
      </c>
      <c r="F162" s="177"/>
      <c r="G162" s="176">
        <v>27</v>
      </c>
      <c r="H162" s="176" t="s">
        <v>12457</v>
      </c>
      <c r="I162" s="176" t="s">
        <v>12422</v>
      </c>
      <c r="J162" s="176">
        <v>7.9729999999999999</v>
      </c>
      <c r="K162" s="176">
        <v>27.6</v>
      </c>
      <c r="L162" s="176">
        <v>8.3699999999999992</v>
      </c>
      <c r="M162" s="176">
        <v>36.4</v>
      </c>
      <c r="N162" s="177"/>
      <c r="O162" s="177"/>
      <c r="P162" s="177"/>
      <c r="Q162" s="177"/>
      <c r="R162">
        <f t="shared" si="8"/>
        <v>7.9729999999999999</v>
      </c>
      <c r="T162">
        <f t="shared" si="9"/>
        <v>27.6</v>
      </c>
      <c r="V162">
        <f t="shared" si="10"/>
        <v>8.3699999999999992</v>
      </c>
      <c r="X162">
        <f t="shared" si="11"/>
        <v>36.4</v>
      </c>
      <c r="Z162" s="176">
        <v>410.46</v>
      </c>
      <c r="AA162" s="177"/>
      <c r="AB162" s="176">
        <v>2333.1799999999998</v>
      </c>
      <c r="AC162" s="177"/>
      <c r="AD162" s="177"/>
      <c r="AE162" s="177"/>
      <c r="AF162" s="177"/>
      <c r="AK162" s="176">
        <v>27</v>
      </c>
      <c r="AL162" s="176" t="s">
        <v>16051</v>
      </c>
      <c r="AM162" s="176" t="s">
        <v>16051</v>
      </c>
      <c r="AN162" s="176">
        <v>1.7700000000000001E-3</v>
      </c>
      <c r="AO162" s="219">
        <f>AVERAGEIFS(Ashtyn_working!R$3:R$944,Ashtyn_working!$H$3:$H$944,$AL162,Ashtyn_working!$I$3:$I$944,$AM162)</f>
        <v>7.6946437768240372</v>
      </c>
      <c r="AP162" s="219" cm="1">
        <f t="array" ref="AP162">IFERROR(_xlfn.STDEV.S(_xlfn._xlws.FILTER(Ashtyn_working!R$3:R$944, (Ashtyn_working!$H$3:$H$944=$AL162) * (Ashtyn_working!$I$3:$I$944=$AM162))) / SQRT(COUNTIFS(Ashtyn_working!$H$3:$H$944, $AL162, Ashtyn_working!$I$3:$I$944, $AM162)), "N/A")</f>
        <v>6.8544421448967783E-3</v>
      </c>
      <c r="AQ162" s="219">
        <f>AVERAGEIFS(Ashtyn_working!T$3:T$944,Ashtyn_working!$H$3:$H$944,$AL162,Ashtyn_working!$I$3:$I$944,$AM162)</f>
        <v>27.050643776824053</v>
      </c>
      <c r="AR162" s="219" cm="1">
        <f t="array" ref="AR162">IFERROR(_xlfn.STDEV.S(_xlfn._xlws.FILTER(Ashtyn_working!T$3:T$944, (Ashtyn_working!$H$3:$H$944=$AL162) * (Ashtyn_working!$I$3:$I$944=$AM162))) / SQRT(COUNTIFS(Ashtyn_working!$H$3:$H$944, $AL162, Ashtyn_working!$I$3:$I$944, $AM162)), "N/A")</f>
        <v>1.9226574206491071E-2</v>
      </c>
      <c r="AS162">
        <f>AVERAGEIFS(Ashtyn_working!V$3:V$944,Ashtyn_working!$H$3:$H$944,$AL162,Ashtyn_working!$I$3:$I$944,$AM162)</f>
        <v>7.2364035087719323</v>
      </c>
      <c r="AT162" cm="1">
        <f t="array" ref="AT162">IFERROR(_xlfn.STDEV.S(_xlfn._xlws.FILTER(Ashtyn_working!V$3:V$944, (Ashtyn_working!$H$3:$H$944=$AL162) * (Ashtyn_working!$I$3:$I$944=$AM162))) / SQRT(COUNTIFS(Ashtyn_working!$H$3:$H$944, $AL162, Ashtyn_working!$I$3:$I$944, $AM162)), "N/A")</f>
        <v>4.1385381752378922E-2</v>
      </c>
      <c r="AU162" s="219">
        <f>AVERAGEIFS(Ashtyn_working!X$3:X$944,Ashtyn_working!$H$3:$H$944,$AL162,Ashtyn_working!$I$3:$I$944,$AM162)</f>
        <v>36.429184549356258</v>
      </c>
      <c r="AV162" s="219" cm="1">
        <f t="array" ref="AV162">IFERROR(_xlfn.STDEV.S(_xlfn._xlws.FILTER(Ashtyn_working!X$3:X$944, (Ashtyn_working!$H$3:$H$944=$AL162) * (Ashtyn_working!$I$3:$I$944=$AM162))) / SQRT(COUNTIFS(Ashtyn_working!$H$3:$H$944, $AL162, Ashtyn_working!$I$3:$I$944, $AM162)), "N/A")</f>
        <v>6.1380802780550081E-2</v>
      </c>
      <c r="AW162" s="219">
        <f>AVERAGEIFS(Ashtyn_working!Z$3:Z$944,Ashtyn_working!$H$3:$H$944,$AL162,Ashtyn_working!$I$3:$I$944,$AM162)</f>
        <v>265.22544117647061</v>
      </c>
      <c r="AX162" s="219" cm="1">
        <f t="array" ref="AX162">IFERROR(_xlfn.STDEV.S(_xlfn._xlws.FILTER(Ashtyn_working!Z$3:Z$944, (Ashtyn_working!$H$3:$H$944=$AL162) * (Ashtyn_working!$I$3:$I$944=$AM162))) / SQRT(COUNTIFS(Ashtyn_working!$H$3:$H$944, $AL162, Ashtyn_working!$I$3:$I$944, $AM162)), "N/A")</f>
        <v>7.3067512489703565</v>
      </c>
      <c r="AY162" s="219">
        <f>AVERAGEIFS(Ashtyn_working!AB$3:AB$944,Ashtyn_working!$H$3:$H$944,$AL162,Ashtyn_working!$I$3:$I$944,$AM162)</f>
        <v>2179.3447058823531</v>
      </c>
      <c r="AZ162" s="219" cm="1">
        <f t="array" ref="AZ162">IFERROR(_xlfn.STDEV.S(_xlfn._xlws.FILTER(Ashtyn_working!AB$3:AB$944, (Ashtyn_working!$H$3:$H$944=$AL162) * (Ashtyn_working!$I$3:$I$944=$AM162))) / SQRT(COUNTIFS(Ashtyn_working!$H$3:$H$944, $AL162, Ashtyn_working!$I$3:$I$944, $AM162)), "N/A")</f>
        <v>4.5238020541452046</v>
      </c>
      <c r="BA162" s="219">
        <f>AVERAGEIFS(Ashtyn_working!AE$3:AE$944,Ashtyn_working!$H$3:$H$944,$AL162,Ashtyn_working!$I$3:$I$944,$AM162)</f>
        <v>1225.2142857142858</v>
      </c>
      <c r="BB162" s="219" cm="1">
        <f t="array" ref="BB162">IFERROR(_xlfn.STDEV.S(_xlfn._xlws.FILTER(Ashtyn_working!AE$3:AE$944, (Ashtyn_working!$H$3:$H$944=$AL162) * (Ashtyn_working!$I$3:$I$944=$AM162))) / SQRT(COUNTIFS(Ashtyn_working!$H$3:$H$944, $AL162, Ashtyn_working!$I$3:$I$944, $AM162)), "N/A")</f>
        <v>24.080835565091885</v>
      </c>
      <c r="BC162" s="219">
        <f>AVERAGEIFS(Ashtyn_working!AF$3:AF$944,Ashtyn_working!$H$3:$H$944,$AL162,Ashtyn_working!$I$3:$I$944,$AM162)</f>
        <v>1909.7642857142855</v>
      </c>
      <c r="BD162" s="219" cm="1">
        <f t="array" ref="BD162">IFERROR(_xlfn.STDEV.S(_xlfn._xlws.FILTER(Ashtyn_working!AF$3:AF$944, (Ashtyn_working!$H$3:$H$944=$AL162) * (Ashtyn_working!$I$3:$I$944=$AM162))) / SQRT(COUNTIFS(Ashtyn_working!$H$3:$H$944, $AL162, Ashtyn_working!$I$3:$I$944, $AM162)), "N/A")</f>
        <v>5.6282658145166486</v>
      </c>
    </row>
    <row r="163" spans="5:56" ht="16" x14ac:dyDescent="0.2">
      <c r="E163" s="282">
        <v>42577</v>
      </c>
      <c r="F163" s="177"/>
      <c r="G163" s="176">
        <v>31</v>
      </c>
      <c r="H163" s="176" t="s">
        <v>12457</v>
      </c>
      <c r="I163" s="176" t="s">
        <v>16050</v>
      </c>
      <c r="J163" s="176">
        <v>7.9089999999999998</v>
      </c>
      <c r="K163" s="176">
        <v>31.6</v>
      </c>
      <c r="L163" s="176">
        <v>6.53</v>
      </c>
      <c r="M163" s="176">
        <v>36.5</v>
      </c>
      <c r="N163" s="177"/>
      <c r="O163" s="177"/>
      <c r="P163" s="177"/>
      <c r="Q163" s="177"/>
      <c r="R163">
        <f t="shared" si="8"/>
        <v>7.9089999999999998</v>
      </c>
      <c r="T163">
        <f t="shared" si="9"/>
        <v>31.6</v>
      </c>
      <c r="V163">
        <f t="shared" si="10"/>
        <v>6.53</v>
      </c>
      <c r="X163">
        <f t="shared" si="11"/>
        <v>36.5</v>
      </c>
      <c r="Z163" s="176">
        <v>425.62</v>
      </c>
      <c r="AA163" s="177"/>
      <c r="AB163" s="177"/>
      <c r="AC163" s="177"/>
      <c r="AD163" s="177"/>
      <c r="AE163" s="177"/>
      <c r="AF163" s="177"/>
      <c r="AK163" s="176">
        <v>27</v>
      </c>
      <c r="AL163" s="176" t="s">
        <v>16051</v>
      </c>
      <c r="AM163" s="176" t="s">
        <v>16051</v>
      </c>
      <c r="AN163" s="176">
        <v>2.0300000000000001E-3</v>
      </c>
      <c r="AO163" s="219">
        <f>AVERAGEIFS(Ashtyn_working!R$3:R$944,Ashtyn_working!$H$3:$H$944,$AL163,Ashtyn_working!$I$3:$I$944,$AM163)</f>
        <v>7.6946437768240372</v>
      </c>
      <c r="AP163" s="219" cm="1">
        <f t="array" ref="AP163">IFERROR(_xlfn.STDEV.S(_xlfn._xlws.FILTER(Ashtyn_working!R$3:R$944, (Ashtyn_working!$H$3:$H$944=$AL163) * (Ashtyn_working!$I$3:$I$944=$AM163))) / SQRT(COUNTIFS(Ashtyn_working!$H$3:$H$944, $AL163, Ashtyn_working!$I$3:$I$944, $AM163)), "N/A")</f>
        <v>6.8544421448967783E-3</v>
      </c>
      <c r="AQ163" s="219">
        <f>AVERAGEIFS(Ashtyn_working!T$3:T$944,Ashtyn_working!$H$3:$H$944,$AL163,Ashtyn_working!$I$3:$I$944,$AM163)</f>
        <v>27.050643776824053</v>
      </c>
      <c r="AR163" s="219" cm="1">
        <f t="array" ref="AR163">IFERROR(_xlfn.STDEV.S(_xlfn._xlws.FILTER(Ashtyn_working!T$3:T$944, (Ashtyn_working!$H$3:$H$944=$AL163) * (Ashtyn_working!$I$3:$I$944=$AM163))) / SQRT(COUNTIFS(Ashtyn_working!$H$3:$H$944, $AL163, Ashtyn_working!$I$3:$I$944, $AM163)), "N/A")</f>
        <v>1.9226574206491071E-2</v>
      </c>
      <c r="AS163">
        <f>AVERAGEIFS(Ashtyn_working!V$3:V$944,Ashtyn_working!$H$3:$H$944,$AL163,Ashtyn_working!$I$3:$I$944,$AM163)</f>
        <v>7.2364035087719323</v>
      </c>
      <c r="AT163" cm="1">
        <f t="array" ref="AT163">IFERROR(_xlfn.STDEV.S(_xlfn._xlws.FILTER(Ashtyn_working!V$3:V$944, (Ashtyn_working!$H$3:$H$944=$AL163) * (Ashtyn_working!$I$3:$I$944=$AM163))) / SQRT(COUNTIFS(Ashtyn_working!$H$3:$H$944, $AL163, Ashtyn_working!$I$3:$I$944, $AM163)), "N/A")</f>
        <v>4.1385381752378922E-2</v>
      </c>
      <c r="AU163" s="219">
        <f>AVERAGEIFS(Ashtyn_working!X$3:X$944,Ashtyn_working!$H$3:$H$944,$AL163,Ashtyn_working!$I$3:$I$944,$AM163)</f>
        <v>36.429184549356258</v>
      </c>
      <c r="AV163" s="219" cm="1">
        <f t="array" ref="AV163">IFERROR(_xlfn.STDEV.S(_xlfn._xlws.FILTER(Ashtyn_working!X$3:X$944, (Ashtyn_working!$H$3:$H$944=$AL163) * (Ashtyn_working!$I$3:$I$944=$AM163))) / SQRT(COUNTIFS(Ashtyn_working!$H$3:$H$944, $AL163, Ashtyn_working!$I$3:$I$944, $AM163)), "N/A")</f>
        <v>6.1380802780550081E-2</v>
      </c>
      <c r="AW163" s="219">
        <f>AVERAGEIFS(Ashtyn_working!Z$3:Z$944,Ashtyn_working!$H$3:$H$944,$AL163,Ashtyn_working!$I$3:$I$944,$AM163)</f>
        <v>265.22544117647061</v>
      </c>
      <c r="AX163" s="219" cm="1">
        <f t="array" ref="AX163">IFERROR(_xlfn.STDEV.S(_xlfn._xlws.FILTER(Ashtyn_working!Z$3:Z$944, (Ashtyn_working!$H$3:$H$944=$AL163) * (Ashtyn_working!$I$3:$I$944=$AM163))) / SQRT(COUNTIFS(Ashtyn_working!$H$3:$H$944, $AL163, Ashtyn_working!$I$3:$I$944, $AM163)), "N/A")</f>
        <v>7.3067512489703565</v>
      </c>
      <c r="AY163" s="219">
        <f>AVERAGEIFS(Ashtyn_working!AB$3:AB$944,Ashtyn_working!$H$3:$H$944,$AL163,Ashtyn_working!$I$3:$I$944,$AM163)</f>
        <v>2179.3447058823531</v>
      </c>
      <c r="AZ163" s="219" cm="1">
        <f t="array" ref="AZ163">IFERROR(_xlfn.STDEV.S(_xlfn._xlws.FILTER(Ashtyn_working!AB$3:AB$944, (Ashtyn_working!$H$3:$H$944=$AL163) * (Ashtyn_working!$I$3:$I$944=$AM163))) / SQRT(COUNTIFS(Ashtyn_working!$H$3:$H$944, $AL163, Ashtyn_working!$I$3:$I$944, $AM163)), "N/A")</f>
        <v>4.5238020541452046</v>
      </c>
      <c r="BA163" s="219">
        <f>AVERAGEIFS(Ashtyn_working!AE$3:AE$944,Ashtyn_working!$H$3:$H$944,$AL163,Ashtyn_working!$I$3:$I$944,$AM163)</f>
        <v>1225.2142857142858</v>
      </c>
      <c r="BB163" s="219" cm="1">
        <f t="array" ref="BB163">IFERROR(_xlfn.STDEV.S(_xlfn._xlws.FILTER(Ashtyn_working!AE$3:AE$944, (Ashtyn_working!$H$3:$H$944=$AL163) * (Ashtyn_working!$I$3:$I$944=$AM163))) / SQRT(COUNTIFS(Ashtyn_working!$H$3:$H$944, $AL163, Ashtyn_working!$I$3:$I$944, $AM163)), "N/A")</f>
        <v>24.080835565091885</v>
      </c>
      <c r="BC163" s="219">
        <f>AVERAGEIFS(Ashtyn_working!AF$3:AF$944,Ashtyn_working!$H$3:$H$944,$AL163,Ashtyn_working!$I$3:$I$944,$AM163)</f>
        <v>1909.7642857142855</v>
      </c>
      <c r="BD163" s="219" cm="1">
        <f t="array" ref="BD163">IFERROR(_xlfn.STDEV.S(_xlfn._xlws.FILTER(Ashtyn_working!AF$3:AF$944, (Ashtyn_working!$H$3:$H$944=$AL163) * (Ashtyn_working!$I$3:$I$944=$AM163))) / SQRT(COUNTIFS(Ashtyn_working!$H$3:$H$944, $AL163, Ashtyn_working!$I$3:$I$944, $AM163)), "N/A")</f>
        <v>5.6282658145166486</v>
      </c>
    </row>
    <row r="164" spans="5:56" ht="16" x14ac:dyDescent="0.2">
      <c r="E164" s="282">
        <v>42577</v>
      </c>
      <c r="F164" s="177"/>
      <c r="G164" s="176">
        <v>31</v>
      </c>
      <c r="H164" s="176" t="s">
        <v>16051</v>
      </c>
      <c r="I164" s="176" t="s">
        <v>12804</v>
      </c>
      <c r="J164" s="176">
        <v>7.6970000000000001</v>
      </c>
      <c r="K164" s="176">
        <v>31.5</v>
      </c>
      <c r="L164" s="176">
        <v>6.65</v>
      </c>
      <c r="M164" s="176">
        <v>37</v>
      </c>
      <c r="N164" s="177"/>
      <c r="O164" s="177"/>
      <c r="P164" s="177"/>
      <c r="Q164" s="177"/>
      <c r="R164">
        <f t="shared" si="8"/>
        <v>7.6970000000000001</v>
      </c>
      <c r="T164">
        <f t="shared" si="9"/>
        <v>31.5</v>
      </c>
      <c r="V164">
        <f t="shared" si="10"/>
        <v>6.65</v>
      </c>
      <c r="X164">
        <f t="shared" si="11"/>
        <v>37</v>
      </c>
      <c r="Z164" s="177"/>
      <c r="AA164" s="177"/>
      <c r="AB164" s="177"/>
      <c r="AC164" s="177"/>
      <c r="AD164" s="177"/>
      <c r="AE164" s="177"/>
      <c r="AF164" s="177"/>
      <c r="AK164" s="176">
        <v>27</v>
      </c>
      <c r="AL164" s="176" t="s">
        <v>16051</v>
      </c>
      <c r="AM164" s="176" t="s">
        <v>16051</v>
      </c>
      <c r="AN164" s="176">
        <v>1.7899999999999999E-3</v>
      </c>
      <c r="AO164" s="219">
        <f>AVERAGEIFS(Ashtyn_working!R$3:R$944,Ashtyn_working!$H$3:$H$944,$AL164,Ashtyn_working!$I$3:$I$944,$AM164)</f>
        <v>7.6946437768240372</v>
      </c>
      <c r="AP164" s="219" cm="1">
        <f t="array" ref="AP164">IFERROR(_xlfn.STDEV.S(_xlfn._xlws.FILTER(Ashtyn_working!R$3:R$944, (Ashtyn_working!$H$3:$H$944=$AL164) * (Ashtyn_working!$I$3:$I$944=$AM164))) / SQRT(COUNTIFS(Ashtyn_working!$H$3:$H$944, $AL164, Ashtyn_working!$I$3:$I$944, $AM164)), "N/A")</f>
        <v>6.8544421448967783E-3</v>
      </c>
      <c r="AQ164" s="219">
        <f>AVERAGEIFS(Ashtyn_working!T$3:T$944,Ashtyn_working!$H$3:$H$944,$AL164,Ashtyn_working!$I$3:$I$944,$AM164)</f>
        <v>27.050643776824053</v>
      </c>
      <c r="AR164" s="219" cm="1">
        <f t="array" ref="AR164">IFERROR(_xlfn.STDEV.S(_xlfn._xlws.FILTER(Ashtyn_working!T$3:T$944, (Ashtyn_working!$H$3:$H$944=$AL164) * (Ashtyn_working!$I$3:$I$944=$AM164))) / SQRT(COUNTIFS(Ashtyn_working!$H$3:$H$944, $AL164, Ashtyn_working!$I$3:$I$944, $AM164)), "N/A")</f>
        <v>1.9226574206491071E-2</v>
      </c>
      <c r="AS164">
        <f>AVERAGEIFS(Ashtyn_working!V$3:V$944,Ashtyn_working!$H$3:$H$944,$AL164,Ashtyn_working!$I$3:$I$944,$AM164)</f>
        <v>7.2364035087719323</v>
      </c>
      <c r="AT164" cm="1">
        <f t="array" ref="AT164">IFERROR(_xlfn.STDEV.S(_xlfn._xlws.FILTER(Ashtyn_working!V$3:V$944, (Ashtyn_working!$H$3:$H$944=$AL164) * (Ashtyn_working!$I$3:$I$944=$AM164))) / SQRT(COUNTIFS(Ashtyn_working!$H$3:$H$944, $AL164, Ashtyn_working!$I$3:$I$944, $AM164)), "N/A")</f>
        <v>4.1385381752378922E-2</v>
      </c>
      <c r="AU164" s="219">
        <f>AVERAGEIFS(Ashtyn_working!X$3:X$944,Ashtyn_working!$H$3:$H$944,$AL164,Ashtyn_working!$I$3:$I$944,$AM164)</f>
        <v>36.429184549356258</v>
      </c>
      <c r="AV164" s="219" cm="1">
        <f t="array" ref="AV164">IFERROR(_xlfn.STDEV.S(_xlfn._xlws.FILTER(Ashtyn_working!X$3:X$944, (Ashtyn_working!$H$3:$H$944=$AL164) * (Ashtyn_working!$I$3:$I$944=$AM164))) / SQRT(COUNTIFS(Ashtyn_working!$H$3:$H$944, $AL164, Ashtyn_working!$I$3:$I$944, $AM164)), "N/A")</f>
        <v>6.1380802780550081E-2</v>
      </c>
      <c r="AW164" s="219">
        <f>AVERAGEIFS(Ashtyn_working!Z$3:Z$944,Ashtyn_working!$H$3:$H$944,$AL164,Ashtyn_working!$I$3:$I$944,$AM164)</f>
        <v>265.22544117647061</v>
      </c>
      <c r="AX164" s="219" cm="1">
        <f t="array" ref="AX164">IFERROR(_xlfn.STDEV.S(_xlfn._xlws.FILTER(Ashtyn_working!Z$3:Z$944, (Ashtyn_working!$H$3:$H$944=$AL164) * (Ashtyn_working!$I$3:$I$944=$AM164))) / SQRT(COUNTIFS(Ashtyn_working!$H$3:$H$944, $AL164, Ashtyn_working!$I$3:$I$944, $AM164)), "N/A")</f>
        <v>7.3067512489703565</v>
      </c>
      <c r="AY164" s="219">
        <f>AVERAGEIFS(Ashtyn_working!AB$3:AB$944,Ashtyn_working!$H$3:$H$944,$AL164,Ashtyn_working!$I$3:$I$944,$AM164)</f>
        <v>2179.3447058823531</v>
      </c>
      <c r="AZ164" s="219" cm="1">
        <f t="array" ref="AZ164">IFERROR(_xlfn.STDEV.S(_xlfn._xlws.FILTER(Ashtyn_working!AB$3:AB$944, (Ashtyn_working!$H$3:$H$944=$AL164) * (Ashtyn_working!$I$3:$I$944=$AM164))) / SQRT(COUNTIFS(Ashtyn_working!$H$3:$H$944, $AL164, Ashtyn_working!$I$3:$I$944, $AM164)), "N/A")</f>
        <v>4.5238020541452046</v>
      </c>
      <c r="BA164" s="219">
        <f>AVERAGEIFS(Ashtyn_working!AE$3:AE$944,Ashtyn_working!$H$3:$H$944,$AL164,Ashtyn_working!$I$3:$I$944,$AM164)</f>
        <v>1225.2142857142858</v>
      </c>
      <c r="BB164" s="219" cm="1">
        <f t="array" ref="BB164">IFERROR(_xlfn.STDEV.S(_xlfn._xlws.FILTER(Ashtyn_working!AE$3:AE$944, (Ashtyn_working!$H$3:$H$944=$AL164) * (Ashtyn_working!$I$3:$I$944=$AM164))) / SQRT(COUNTIFS(Ashtyn_working!$H$3:$H$944, $AL164, Ashtyn_working!$I$3:$I$944, $AM164)), "N/A")</f>
        <v>24.080835565091885</v>
      </c>
      <c r="BC164" s="219">
        <f>AVERAGEIFS(Ashtyn_working!AF$3:AF$944,Ashtyn_working!$H$3:$H$944,$AL164,Ashtyn_working!$I$3:$I$944,$AM164)</f>
        <v>1909.7642857142855</v>
      </c>
      <c r="BD164" s="219" cm="1">
        <f t="array" ref="BD164">IFERROR(_xlfn.STDEV.S(_xlfn._xlws.FILTER(Ashtyn_working!AF$3:AF$944, (Ashtyn_working!$H$3:$H$944=$AL164) * (Ashtyn_working!$I$3:$I$944=$AM164))) / SQRT(COUNTIFS(Ashtyn_working!$H$3:$H$944, $AL164, Ashtyn_working!$I$3:$I$944, $AM164)), "N/A")</f>
        <v>5.6282658145166486</v>
      </c>
    </row>
    <row r="165" spans="5:56" ht="16" x14ac:dyDescent="0.2">
      <c r="E165" s="282">
        <v>42577</v>
      </c>
      <c r="F165" s="177"/>
      <c r="G165" s="176">
        <v>31</v>
      </c>
      <c r="H165" s="176" t="s">
        <v>12457</v>
      </c>
      <c r="I165" s="176" t="s">
        <v>16050</v>
      </c>
      <c r="J165" s="176">
        <v>7.9340000000000002</v>
      </c>
      <c r="K165" s="176">
        <v>31.6</v>
      </c>
      <c r="L165" s="176">
        <v>6.79</v>
      </c>
      <c r="M165" s="176">
        <v>36.5</v>
      </c>
      <c r="N165" s="177"/>
      <c r="O165" s="177"/>
      <c r="P165" s="177"/>
      <c r="Q165" s="177"/>
      <c r="R165">
        <f t="shared" si="8"/>
        <v>7.9340000000000002</v>
      </c>
      <c r="T165">
        <f t="shared" si="9"/>
        <v>31.6</v>
      </c>
      <c r="V165">
        <f t="shared" si="10"/>
        <v>6.79</v>
      </c>
      <c r="X165">
        <f t="shared" si="11"/>
        <v>36.5</v>
      </c>
      <c r="Z165" s="177"/>
      <c r="AA165" s="177"/>
      <c r="AB165" s="177"/>
      <c r="AC165" s="177"/>
      <c r="AD165" s="177"/>
      <c r="AE165" s="177"/>
      <c r="AF165" s="177"/>
      <c r="AK165" s="176">
        <v>27</v>
      </c>
      <c r="AL165" s="176" t="s">
        <v>16051</v>
      </c>
      <c r="AM165" s="176" t="s">
        <v>16051</v>
      </c>
      <c r="AN165" s="176">
        <v>1.48E-3</v>
      </c>
      <c r="AO165" s="219">
        <f>AVERAGEIFS(Ashtyn_working!R$3:R$944,Ashtyn_working!$H$3:$H$944,$AL165,Ashtyn_working!$I$3:$I$944,$AM165)</f>
        <v>7.6946437768240372</v>
      </c>
      <c r="AP165" s="219" cm="1">
        <f t="array" ref="AP165">IFERROR(_xlfn.STDEV.S(_xlfn._xlws.FILTER(Ashtyn_working!R$3:R$944, (Ashtyn_working!$H$3:$H$944=$AL165) * (Ashtyn_working!$I$3:$I$944=$AM165))) / SQRT(COUNTIFS(Ashtyn_working!$H$3:$H$944, $AL165, Ashtyn_working!$I$3:$I$944, $AM165)), "N/A")</f>
        <v>6.8544421448967783E-3</v>
      </c>
      <c r="AQ165" s="219">
        <f>AVERAGEIFS(Ashtyn_working!T$3:T$944,Ashtyn_working!$H$3:$H$944,$AL165,Ashtyn_working!$I$3:$I$944,$AM165)</f>
        <v>27.050643776824053</v>
      </c>
      <c r="AR165" s="219" cm="1">
        <f t="array" ref="AR165">IFERROR(_xlfn.STDEV.S(_xlfn._xlws.FILTER(Ashtyn_working!T$3:T$944, (Ashtyn_working!$H$3:$H$944=$AL165) * (Ashtyn_working!$I$3:$I$944=$AM165))) / SQRT(COUNTIFS(Ashtyn_working!$H$3:$H$944, $AL165, Ashtyn_working!$I$3:$I$944, $AM165)), "N/A")</f>
        <v>1.9226574206491071E-2</v>
      </c>
      <c r="AS165">
        <f>AVERAGEIFS(Ashtyn_working!V$3:V$944,Ashtyn_working!$H$3:$H$944,$AL165,Ashtyn_working!$I$3:$I$944,$AM165)</f>
        <v>7.2364035087719323</v>
      </c>
      <c r="AT165" cm="1">
        <f t="array" ref="AT165">IFERROR(_xlfn.STDEV.S(_xlfn._xlws.FILTER(Ashtyn_working!V$3:V$944, (Ashtyn_working!$H$3:$H$944=$AL165) * (Ashtyn_working!$I$3:$I$944=$AM165))) / SQRT(COUNTIFS(Ashtyn_working!$H$3:$H$944, $AL165, Ashtyn_working!$I$3:$I$944, $AM165)), "N/A")</f>
        <v>4.1385381752378922E-2</v>
      </c>
      <c r="AU165" s="219">
        <f>AVERAGEIFS(Ashtyn_working!X$3:X$944,Ashtyn_working!$H$3:$H$944,$AL165,Ashtyn_working!$I$3:$I$944,$AM165)</f>
        <v>36.429184549356258</v>
      </c>
      <c r="AV165" s="219" cm="1">
        <f t="array" ref="AV165">IFERROR(_xlfn.STDEV.S(_xlfn._xlws.FILTER(Ashtyn_working!X$3:X$944, (Ashtyn_working!$H$3:$H$944=$AL165) * (Ashtyn_working!$I$3:$I$944=$AM165))) / SQRT(COUNTIFS(Ashtyn_working!$H$3:$H$944, $AL165, Ashtyn_working!$I$3:$I$944, $AM165)), "N/A")</f>
        <v>6.1380802780550081E-2</v>
      </c>
      <c r="AW165" s="219">
        <f>AVERAGEIFS(Ashtyn_working!Z$3:Z$944,Ashtyn_working!$H$3:$H$944,$AL165,Ashtyn_working!$I$3:$I$944,$AM165)</f>
        <v>265.22544117647061</v>
      </c>
      <c r="AX165" s="219" cm="1">
        <f t="array" ref="AX165">IFERROR(_xlfn.STDEV.S(_xlfn._xlws.FILTER(Ashtyn_working!Z$3:Z$944, (Ashtyn_working!$H$3:$H$944=$AL165) * (Ashtyn_working!$I$3:$I$944=$AM165))) / SQRT(COUNTIFS(Ashtyn_working!$H$3:$H$944, $AL165, Ashtyn_working!$I$3:$I$944, $AM165)), "N/A")</f>
        <v>7.3067512489703565</v>
      </c>
      <c r="AY165" s="219">
        <f>AVERAGEIFS(Ashtyn_working!AB$3:AB$944,Ashtyn_working!$H$3:$H$944,$AL165,Ashtyn_working!$I$3:$I$944,$AM165)</f>
        <v>2179.3447058823531</v>
      </c>
      <c r="AZ165" s="219" cm="1">
        <f t="array" ref="AZ165">IFERROR(_xlfn.STDEV.S(_xlfn._xlws.FILTER(Ashtyn_working!AB$3:AB$944, (Ashtyn_working!$H$3:$H$944=$AL165) * (Ashtyn_working!$I$3:$I$944=$AM165))) / SQRT(COUNTIFS(Ashtyn_working!$H$3:$H$944, $AL165, Ashtyn_working!$I$3:$I$944, $AM165)), "N/A")</f>
        <v>4.5238020541452046</v>
      </c>
      <c r="BA165" s="219">
        <f>AVERAGEIFS(Ashtyn_working!AE$3:AE$944,Ashtyn_working!$H$3:$H$944,$AL165,Ashtyn_working!$I$3:$I$944,$AM165)</f>
        <v>1225.2142857142858</v>
      </c>
      <c r="BB165" s="219" cm="1">
        <f t="array" ref="BB165">IFERROR(_xlfn.STDEV.S(_xlfn._xlws.FILTER(Ashtyn_working!AE$3:AE$944, (Ashtyn_working!$H$3:$H$944=$AL165) * (Ashtyn_working!$I$3:$I$944=$AM165))) / SQRT(COUNTIFS(Ashtyn_working!$H$3:$H$944, $AL165, Ashtyn_working!$I$3:$I$944, $AM165)), "N/A")</f>
        <v>24.080835565091885</v>
      </c>
      <c r="BC165" s="219">
        <f>AVERAGEIFS(Ashtyn_working!AF$3:AF$944,Ashtyn_working!$H$3:$H$944,$AL165,Ashtyn_working!$I$3:$I$944,$AM165)</f>
        <v>1909.7642857142855</v>
      </c>
      <c r="BD165" s="219" cm="1">
        <f t="array" ref="BD165">IFERROR(_xlfn.STDEV.S(_xlfn._xlws.FILTER(Ashtyn_working!AF$3:AF$944, (Ashtyn_working!$H$3:$H$944=$AL165) * (Ashtyn_working!$I$3:$I$944=$AM165))) / SQRT(COUNTIFS(Ashtyn_working!$H$3:$H$944, $AL165, Ashtyn_working!$I$3:$I$944, $AM165)), "N/A")</f>
        <v>5.6282658145166486</v>
      </c>
    </row>
    <row r="166" spans="5:56" ht="16" x14ac:dyDescent="0.2">
      <c r="E166" s="282">
        <v>42577</v>
      </c>
      <c r="F166" s="177"/>
      <c r="G166" s="176">
        <v>31</v>
      </c>
      <c r="H166" s="176" t="s">
        <v>12457</v>
      </c>
      <c r="I166" s="176" t="s">
        <v>16050</v>
      </c>
      <c r="J166" s="176">
        <v>7.9450000000000003</v>
      </c>
      <c r="K166" s="176">
        <v>31.2</v>
      </c>
      <c r="L166" s="176">
        <v>7.11</v>
      </c>
      <c r="M166" s="176">
        <v>36.6</v>
      </c>
      <c r="N166" s="177"/>
      <c r="O166" s="177"/>
      <c r="P166" s="177"/>
      <c r="Q166" s="177"/>
      <c r="R166">
        <f t="shared" si="8"/>
        <v>7.9450000000000003</v>
      </c>
      <c r="T166">
        <f t="shared" si="9"/>
        <v>31.2</v>
      </c>
      <c r="V166">
        <f t="shared" si="10"/>
        <v>7.11</v>
      </c>
      <c r="X166">
        <f t="shared" si="11"/>
        <v>36.6</v>
      </c>
      <c r="Z166" s="177"/>
      <c r="AA166" s="177"/>
      <c r="AB166" s="177"/>
      <c r="AC166" s="177"/>
      <c r="AD166" s="177"/>
      <c r="AE166" s="177"/>
      <c r="AF166" s="177"/>
      <c r="AK166" s="176">
        <v>27</v>
      </c>
      <c r="AL166" s="176" t="s">
        <v>16051</v>
      </c>
      <c r="AM166" s="176" t="s">
        <v>16051</v>
      </c>
      <c r="AN166" s="176">
        <v>1.92E-3</v>
      </c>
      <c r="AO166" s="219">
        <f>AVERAGEIFS(Ashtyn_working!R$3:R$944,Ashtyn_working!$H$3:$H$944,$AL166,Ashtyn_working!$I$3:$I$944,$AM166)</f>
        <v>7.6946437768240372</v>
      </c>
      <c r="AP166" s="219" cm="1">
        <f t="array" ref="AP166">IFERROR(_xlfn.STDEV.S(_xlfn._xlws.FILTER(Ashtyn_working!R$3:R$944, (Ashtyn_working!$H$3:$H$944=$AL166) * (Ashtyn_working!$I$3:$I$944=$AM166))) / SQRT(COUNTIFS(Ashtyn_working!$H$3:$H$944, $AL166, Ashtyn_working!$I$3:$I$944, $AM166)), "N/A")</f>
        <v>6.8544421448967783E-3</v>
      </c>
      <c r="AQ166" s="219">
        <f>AVERAGEIFS(Ashtyn_working!T$3:T$944,Ashtyn_working!$H$3:$H$944,$AL166,Ashtyn_working!$I$3:$I$944,$AM166)</f>
        <v>27.050643776824053</v>
      </c>
      <c r="AR166" s="219" cm="1">
        <f t="array" ref="AR166">IFERROR(_xlfn.STDEV.S(_xlfn._xlws.FILTER(Ashtyn_working!T$3:T$944, (Ashtyn_working!$H$3:$H$944=$AL166) * (Ashtyn_working!$I$3:$I$944=$AM166))) / SQRT(COUNTIFS(Ashtyn_working!$H$3:$H$944, $AL166, Ashtyn_working!$I$3:$I$944, $AM166)), "N/A")</f>
        <v>1.9226574206491071E-2</v>
      </c>
      <c r="AS166">
        <f>AVERAGEIFS(Ashtyn_working!V$3:V$944,Ashtyn_working!$H$3:$H$944,$AL166,Ashtyn_working!$I$3:$I$944,$AM166)</f>
        <v>7.2364035087719323</v>
      </c>
      <c r="AT166" cm="1">
        <f t="array" ref="AT166">IFERROR(_xlfn.STDEV.S(_xlfn._xlws.FILTER(Ashtyn_working!V$3:V$944, (Ashtyn_working!$H$3:$H$944=$AL166) * (Ashtyn_working!$I$3:$I$944=$AM166))) / SQRT(COUNTIFS(Ashtyn_working!$H$3:$H$944, $AL166, Ashtyn_working!$I$3:$I$944, $AM166)), "N/A")</f>
        <v>4.1385381752378922E-2</v>
      </c>
      <c r="AU166" s="219">
        <f>AVERAGEIFS(Ashtyn_working!X$3:X$944,Ashtyn_working!$H$3:$H$944,$AL166,Ashtyn_working!$I$3:$I$944,$AM166)</f>
        <v>36.429184549356258</v>
      </c>
      <c r="AV166" s="219" cm="1">
        <f t="array" ref="AV166">IFERROR(_xlfn.STDEV.S(_xlfn._xlws.FILTER(Ashtyn_working!X$3:X$944, (Ashtyn_working!$H$3:$H$944=$AL166) * (Ashtyn_working!$I$3:$I$944=$AM166))) / SQRT(COUNTIFS(Ashtyn_working!$H$3:$H$944, $AL166, Ashtyn_working!$I$3:$I$944, $AM166)), "N/A")</f>
        <v>6.1380802780550081E-2</v>
      </c>
      <c r="AW166" s="219">
        <f>AVERAGEIFS(Ashtyn_working!Z$3:Z$944,Ashtyn_working!$H$3:$H$944,$AL166,Ashtyn_working!$I$3:$I$944,$AM166)</f>
        <v>265.22544117647061</v>
      </c>
      <c r="AX166" s="219" cm="1">
        <f t="array" ref="AX166">IFERROR(_xlfn.STDEV.S(_xlfn._xlws.FILTER(Ashtyn_working!Z$3:Z$944, (Ashtyn_working!$H$3:$H$944=$AL166) * (Ashtyn_working!$I$3:$I$944=$AM166))) / SQRT(COUNTIFS(Ashtyn_working!$H$3:$H$944, $AL166, Ashtyn_working!$I$3:$I$944, $AM166)), "N/A")</f>
        <v>7.3067512489703565</v>
      </c>
      <c r="AY166" s="219">
        <f>AVERAGEIFS(Ashtyn_working!AB$3:AB$944,Ashtyn_working!$H$3:$H$944,$AL166,Ashtyn_working!$I$3:$I$944,$AM166)</f>
        <v>2179.3447058823531</v>
      </c>
      <c r="AZ166" s="219" cm="1">
        <f t="array" ref="AZ166">IFERROR(_xlfn.STDEV.S(_xlfn._xlws.FILTER(Ashtyn_working!AB$3:AB$944, (Ashtyn_working!$H$3:$H$944=$AL166) * (Ashtyn_working!$I$3:$I$944=$AM166))) / SQRT(COUNTIFS(Ashtyn_working!$H$3:$H$944, $AL166, Ashtyn_working!$I$3:$I$944, $AM166)), "N/A")</f>
        <v>4.5238020541452046</v>
      </c>
      <c r="BA166" s="219">
        <f>AVERAGEIFS(Ashtyn_working!AE$3:AE$944,Ashtyn_working!$H$3:$H$944,$AL166,Ashtyn_working!$I$3:$I$944,$AM166)</f>
        <v>1225.2142857142858</v>
      </c>
      <c r="BB166" s="219" cm="1">
        <f t="array" ref="BB166">IFERROR(_xlfn.STDEV.S(_xlfn._xlws.FILTER(Ashtyn_working!AE$3:AE$944, (Ashtyn_working!$H$3:$H$944=$AL166) * (Ashtyn_working!$I$3:$I$944=$AM166))) / SQRT(COUNTIFS(Ashtyn_working!$H$3:$H$944, $AL166, Ashtyn_working!$I$3:$I$944, $AM166)), "N/A")</f>
        <v>24.080835565091885</v>
      </c>
      <c r="BC166" s="219">
        <f>AVERAGEIFS(Ashtyn_working!AF$3:AF$944,Ashtyn_working!$H$3:$H$944,$AL166,Ashtyn_working!$I$3:$I$944,$AM166)</f>
        <v>1909.7642857142855</v>
      </c>
      <c r="BD166" s="219" cm="1">
        <f t="array" ref="BD166">IFERROR(_xlfn.STDEV.S(_xlfn._xlws.FILTER(Ashtyn_working!AF$3:AF$944, (Ashtyn_working!$H$3:$H$944=$AL166) * (Ashtyn_working!$I$3:$I$944=$AM166))) / SQRT(COUNTIFS(Ashtyn_working!$H$3:$H$944, $AL166, Ashtyn_working!$I$3:$I$944, $AM166)), "N/A")</f>
        <v>5.6282658145166486</v>
      </c>
    </row>
    <row r="167" spans="5:56" ht="16" x14ac:dyDescent="0.2">
      <c r="E167" s="282">
        <v>42577</v>
      </c>
      <c r="F167" s="177"/>
      <c r="G167" s="176">
        <v>31</v>
      </c>
      <c r="H167" s="176" t="s">
        <v>12457</v>
      </c>
      <c r="I167" s="176" t="s">
        <v>16050</v>
      </c>
      <c r="J167" s="176">
        <v>7.9459999999999997</v>
      </c>
      <c r="K167" s="176">
        <v>31.4</v>
      </c>
      <c r="L167" s="176">
        <v>7.05</v>
      </c>
      <c r="M167" s="176">
        <v>36.5</v>
      </c>
      <c r="N167" s="177"/>
      <c r="O167" s="177"/>
      <c r="P167" s="177"/>
      <c r="Q167" s="177"/>
      <c r="R167">
        <f t="shared" si="8"/>
        <v>7.9459999999999997</v>
      </c>
      <c r="T167">
        <f t="shared" si="9"/>
        <v>31.4</v>
      </c>
      <c r="V167">
        <f t="shared" si="10"/>
        <v>7.05</v>
      </c>
      <c r="X167">
        <f t="shared" si="11"/>
        <v>36.5</v>
      </c>
      <c r="Z167" s="176">
        <v>438.86</v>
      </c>
      <c r="AA167" s="177"/>
      <c r="AB167" s="177"/>
      <c r="AC167" s="177"/>
      <c r="AD167" s="177"/>
      <c r="AE167" s="177"/>
      <c r="AF167" s="177"/>
      <c r="AK167" s="176">
        <v>27</v>
      </c>
      <c r="AL167" s="176" t="s">
        <v>16051</v>
      </c>
      <c r="AM167" s="176" t="s">
        <v>16051</v>
      </c>
      <c r="AN167" s="176">
        <v>1.8E-3</v>
      </c>
      <c r="AO167" s="219">
        <f>AVERAGEIFS(Ashtyn_working!R$3:R$944,Ashtyn_working!$H$3:$H$944,$AL167,Ashtyn_working!$I$3:$I$944,$AM167)</f>
        <v>7.6946437768240372</v>
      </c>
      <c r="AP167" s="219" cm="1">
        <f t="array" ref="AP167">IFERROR(_xlfn.STDEV.S(_xlfn._xlws.FILTER(Ashtyn_working!R$3:R$944, (Ashtyn_working!$H$3:$H$944=$AL167) * (Ashtyn_working!$I$3:$I$944=$AM167))) / SQRT(COUNTIFS(Ashtyn_working!$H$3:$H$944, $AL167, Ashtyn_working!$I$3:$I$944, $AM167)), "N/A")</f>
        <v>6.8544421448967783E-3</v>
      </c>
      <c r="AQ167" s="219">
        <f>AVERAGEIFS(Ashtyn_working!T$3:T$944,Ashtyn_working!$H$3:$H$944,$AL167,Ashtyn_working!$I$3:$I$944,$AM167)</f>
        <v>27.050643776824053</v>
      </c>
      <c r="AR167" s="219" cm="1">
        <f t="array" ref="AR167">IFERROR(_xlfn.STDEV.S(_xlfn._xlws.FILTER(Ashtyn_working!T$3:T$944, (Ashtyn_working!$H$3:$H$944=$AL167) * (Ashtyn_working!$I$3:$I$944=$AM167))) / SQRT(COUNTIFS(Ashtyn_working!$H$3:$H$944, $AL167, Ashtyn_working!$I$3:$I$944, $AM167)), "N/A")</f>
        <v>1.9226574206491071E-2</v>
      </c>
      <c r="AS167">
        <f>AVERAGEIFS(Ashtyn_working!V$3:V$944,Ashtyn_working!$H$3:$H$944,$AL167,Ashtyn_working!$I$3:$I$944,$AM167)</f>
        <v>7.2364035087719323</v>
      </c>
      <c r="AT167" cm="1">
        <f t="array" ref="AT167">IFERROR(_xlfn.STDEV.S(_xlfn._xlws.FILTER(Ashtyn_working!V$3:V$944, (Ashtyn_working!$H$3:$H$944=$AL167) * (Ashtyn_working!$I$3:$I$944=$AM167))) / SQRT(COUNTIFS(Ashtyn_working!$H$3:$H$944, $AL167, Ashtyn_working!$I$3:$I$944, $AM167)), "N/A")</f>
        <v>4.1385381752378922E-2</v>
      </c>
      <c r="AU167" s="219">
        <f>AVERAGEIFS(Ashtyn_working!X$3:X$944,Ashtyn_working!$H$3:$H$944,$AL167,Ashtyn_working!$I$3:$I$944,$AM167)</f>
        <v>36.429184549356258</v>
      </c>
      <c r="AV167" s="219" cm="1">
        <f t="array" ref="AV167">IFERROR(_xlfn.STDEV.S(_xlfn._xlws.FILTER(Ashtyn_working!X$3:X$944, (Ashtyn_working!$H$3:$H$944=$AL167) * (Ashtyn_working!$I$3:$I$944=$AM167))) / SQRT(COUNTIFS(Ashtyn_working!$H$3:$H$944, $AL167, Ashtyn_working!$I$3:$I$944, $AM167)), "N/A")</f>
        <v>6.1380802780550081E-2</v>
      </c>
      <c r="AW167" s="219">
        <f>AVERAGEIFS(Ashtyn_working!Z$3:Z$944,Ashtyn_working!$H$3:$H$944,$AL167,Ashtyn_working!$I$3:$I$944,$AM167)</f>
        <v>265.22544117647061</v>
      </c>
      <c r="AX167" s="219" cm="1">
        <f t="array" ref="AX167">IFERROR(_xlfn.STDEV.S(_xlfn._xlws.FILTER(Ashtyn_working!Z$3:Z$944, (Ashtyn_working!$H$3:$H$944=$AL167) * (Ashtyn_working!$I$3:$I$944=$AM167))) / SQRT(COUNTIFS(Ashtyn_working!$H$3:$H$944, $AL167, Ashtyn_working!$I$3:$I$944, $AM167)), "N/A")</f>
        <v>7.3067512489703565</v>
      </c>
      <c r="AY167" s="219">
        <f>AVERAGEIFS(Ashtyn_working!AB$3:AB$944,Ashtyn_working!$H$3:$H$944,$AL167,Ashtyn_working!$I$3:$I$944,$AM167)</f>
        <v>2179.3447058823531</v>
      </c>
      <c r="AZ167" s="219" cm="1">
        <f t="array" ref="AZ167">IFERROR(_xlfn.STDEV.S(_xlfn._xlws.FILTER(Ashtyn_working!AB$3:AB$944, (Ashtyn_working!$H$3:$H$944=$AL167) * (Ashtyn_working!$I$3:$I$944=$AM167))) / SQRT(COUNTIFS(Ashtyn_working!$H$3:$H$944, $AL167, Ashtyn_working!$I$3:$I$944, $AM167)), "N/A")</f>
        <v>4.5238020541452046</v>
      </c>
      <c r="BA167" s="219">
        <f>AVERAGEIFS(Ashtyn_working!AE$3:AE$944,Ashtyn_working!$H$3:$H$944,$AL167,Ashtyn_working!$I$3:$I$944,$AM167)</f>
        <v>1225.2142857142858</v>
      </c>
      <c r="BB167" s="219" cm="1">
        <f t="array" ref="BB167">IFERROR(_xlfn.STDEV.S(_xlfn._xlws.FILTER(Ashtyn_working!AE$3:AE$944, (Ashtyn_working!$H$3:$H$944=$AL167) * (Ashtyn_working!$I$3:$I$944=$AM167))) / SQRT(COUNTIFS(Ashtyn_working!$H$3:$H$944, $AL167, Ashtyn_working!$I$3:$I$944, $AM167)), "N/A")</f>
        <v>24.080835565091885</v>
      </c>
      <c r="BC167" s="219">
        <f>AVERAGEIFS(Ashtyn_working!AF$3:AF$944,Ashtyn_working!$H$3:$H$944,$AL167,Ashtyn_working!$I$3:$I$944,$AM167)</f>
        <v>1909.7642857142855</v>
      </c>
      <c r="BD167" s="219" cm="1">
        <f t="array" ref="BD167">IFERROR(_xlfn.STDEV.S(_xlfn._xlws.FILTER(Ashtyn_working!AF$3:AF$944, (Ashtyn_working!$H$3:$H$944=$AL167) * (Ashtyn_working!$I$3:$I$944=$AM167))) / SQRT(COUNTIFS(Ashtyn_working!$H$3:$H$944, $AL167, Ashtyn_working!$I$3:$I$944, $AM167)), "N/A")</f>
        <v>5.6282658145166486</v>
      </c>
    </row>
    <row r="168" spans="5:56" ht="16" x14ac:dyDescent="0.2">
      <c r="E168" s="282">
        <v>42577</v>
      </c>
      <c r="F168" s="177"/>
      <c r="G168" s="176">
        <v>31</v>
      </c>
      <c r="H168" s="176" t="s">
        <v>16051</v>
      </c>
      <c r="I168" s="176" t="s">
        <v>12804</v>
      </c>
      <c r="J168" s="176">
        <v>7.7309999999999999</v>
      </c>
      <c r="K168" s="176">
        <v>31.6</v>
      </c>
      <c r="L168" s="176">
        <v>6.75</v>
      </c>
      <c r="M168" s="176">
        <v>37</v>
      </c>
      <c r="N168" s="177"/>
      <c r="O168" s="177"/>
      <c r="P168" s="177"/>
      <c r="Q168" s="177"/>
      <c r="R168">
        <f t="shared" si="8"/>
        <v>7.7309999999999999</v>
      </c>
      <c r="T168">
        <f t="shared" si="9"/>
        <v>31.6</v>
      </c>
      <c r="V168">
        <f t="shared" si="10"/>
        <v>6.75</v>
      </c>
      <c r="X168">
        <f t="shared" si="11"/>
        <v>37</v>
      </c>
      <c r="Z168" s="177"/>
      <c r="AA168" s="177"/>
      <c r="AB168" s="177"/>
      <c r="AC168" s="177"/>
      <c r="AD168" s="177"/>
      <c r="AE168" s="177"/>
      <c r="AF168" s="177"/>
      <c r="AK168" s="176">
        <v>27</v>
      </c>
      <c r="AL168" s="176" t="s">
        <v>16051</v>
      </c>
      <c r="AM168" s="176" t="s">
        <v>16051</v>
      </c>
      <c r="AN168" s="176">
        <v>1.89E-3</v>
      </c>
      <c r="AO168" s="219">
        <f>AVERAGEIFS(Ashtyn_working!R$3:R$944,Ashtyn_working!$H$3:$H$944,$AL168,Ashtyn_working!$I$3:$I$944,$AM168)</f>
        <v>7.6946437768240372</v>
      </c>
      <c r="AP168" s="219" cm="1">
        <f t="array" ref="AP168">IFERROR(_xlfn.STDEV.S(_xlfn._xlws.FILTER(Ashtyn_working!R$3:R$944, (Ashtyn_working!$H$3:$H$944=$AL168) * (Ashtyn_working!$I$3:$I$944=$AM168))) / SQRT(COUNTIFS(Ashtyn_working!$H$3:$H$944, $AL168, Ashtyn_working!$I$3:$I$944, $AM168)), "N/A")</f>
        <v>6.8544421448967783E-3</v>
      </c>
      <c r="AQ168" s="219">
        <f>AVERAGEIFS(Ashtyn_working!T$3:T$944,Ashtyn_working!$H$3:$H$944,$AL168,Ashtyn_working!$I$3:$I$944,$AM168)</f>
        <v>27.050643776824053</v>
      </c>
      <c r="AR168" s="219" cm="1">
        <f t="array" ref="AR168">IFERROR(_xlfn.STDEV.S(_xlfn._xlws.FILTER(Ashtyn_working!T$3:T$944, (Ashtyn_working!$H$3:$H$944=$AL168) * (Ashtyn_working!$I$3:$I$944=$AM168))) / SQRT(COUNTIFS(Ashtyn_working!$H$3:$H$944, $AL168, Ashtyn_working!$I$3:$I$944, $AM168)), "N/A")</f>
        <v>1.9226574206491071E-2</v>
      </c>
      <c r="AS168">
        <f>AVERAGEIFS(Ashtyn_working!V$3:V$944,Ashtyn_working!$H$3:$H$944,$AL168,Ashtyn_working!$I$3:$I$944,$AM168)</f>
        <v>7.2364035087719323</v>
      </c>
      <c r="AT168" cm="1">
        <f t="array" ref="AT168">IFERROR(_xlfn.STDEV.S(_xlfn._xlws.FILTER(Ashtyn_working!V$3:V$944, (Ashtyn_working!$H$3:$H$944=$AL168) * (Ashtyn_working!$I$3:$I$944=$AM168))) / SQRT(COUNTIFS(Ashtyn_working!$H$3:$H$944, $AL168, Ashtyn_working!$I$3:$I$944, $AM168)), "N/A")</f>
        <v>4.1385381752378922E-2</v>
      </c>
      <c r="AU168" s="219">
        <f>AVERAGEIFS(Ashtyn_working!X$3:X$944,Ashtyn_working!$H$3:$H$944,$AL168,Ashtyn_working!$I$3:$I$944,$AM168)</f>
        <v>36.429184549356258</v>
      </c>
      <c r="AV168" s="219" cm="1">
        <f t="array" ref="AV168">IFERROR(_xlfn.STDEV.S(_xlfn._xlws.FILTER(Ashtyn_working!X$3:X$944, (Ashtyn_working!$H$3:$H$944=$AL168) * (Ashtyn_working!$I$3:$I$944=$AM168))) / SQRT(COUNTIFS(Ashtyn_working!$H$3:$H$944, $AL168, Ashtyn_working!$I$3:$I$944, $AM168)), "N/A")</f>
        <v>6.1380802780550081E-2</v>
      </c>
      <c r="AW168" s="219">
        <f>AVERAGEIFS(Ashtyn_working!Z$3:Z$944,Ashtyn_working!$H$3:$H$944,$AL168,Ashtyn_working!$I$3:$I$944,$AM168)</f>
        <v>265.22544117647061</v>
      </c>
      <c r="AX168" s="219" cm="1">
        <f t="array" ref="AX168">IFERROR(_xlfn.STDEV.S(_xlfn._xlws.FILTER(Ashtyn_working!Z$3:Z$944, (Ashtyn_working!$H$3:$H$944=$AL168) * (Ashtyn_working!$I$3:$I$944=$AM168))) / SQRT(COUNTIFS(Ashtyn_working!$H$3:$H$944, $AL168, Ashtyn_working!$I$3:$I$944, $AM168)), "N/A")</f>
        <v>7.3067512489703565</v>
      </c>
      <c r="AY168" s="219">
        <f>AVERAGEIFS(Ashtyn_working!AB$3:AB$944,Ashtyn_working!$H$3:$H$944,$AL168,Ashtyn_working!$I$3:$I$944,$AM168)</f>
        <v>2179.3447058823531</v>
      </c>
      <c r="AZ168" s="219" cm="1">
        <f t="array" ref="AZ168">IFERROR(_xlfn.STDEV.S(_xlfn._xlws.FILTER(Ashtyn_working!AB$3:AB$944, (Ashtyn_working!$H$3:$H$944=$AL168) * (Ashtyn_working!$I$3:$I$944=$AM168))) / SQRT(COUNTIFS(Ashtyn_working!$H$3:$H$944, $AL168, Ashtyn_working!$I$3:$I$944, $AM168)), "N/A")</f>
        <v>4.5238020541452046</v>
      </c>
      <c r="BA168" s="219">
        <f>AVERAGEIFS(Ashtyn_working!AE$3:AE$944,Ashtyn_working!$H$3:$H$944,$AL168,Ashtyn_working!$I$3:$I$944,$AM168)</f>
        <v>1225.2142857142858</v>
      </c>
      <c r="BB168" s="219" cm="1">
        <f t="array" ref="BB168">IFERROR(_xlfn.STDEV.S(_xlfn._xlws.FILTER(Ashtyn_working!AE$3:AE$944, (Ashtyn_working!$H$3:$H$944=$AL168) * (Ashtyn_working!$I$3:$I$944=$AM168))) / SQRT(COUNTIFS(Ashtyn_working!$H$3:$H$944, $AL168, Ashtyn_working!$I$3:$I$944, $AM168)), "N/A")</f>
        <v>24.080835565091885</v>
      </c>
      <c r="BC168" s="219">
        <f>AVERAGEIFS(Ashtyn_working!AF$3:AF$944,Ashtyn_working!$H$3:$H$944,$AL168,Ashtyn_working!$I$3:$I$944,$AM168)</f>
        <v>1909.7642857142855</v>
      </c>
      <c r="BD168" s="219" cm="1">
        <f t="array" ref="BD168">IFERROR(_xlfn.STDEV.S(_xlfn._xlws.FILTER(Ashtyn_working!AF$3:AF$944, (Ashtyn_working!$H$3:$H$944=$AL168) * (Ashtyn_working!$I$3:$I$944=$AM168))) / SQRT(COUNTIFS(Ashtyn_working!$H$3:$H$944, $AL168, Ashtyn_working!$I$3:$I$944, $AM168)), "N/A")</f>
        <v>5.6282658145166486</v>
      </c>
    </row>
    <row r="169" spans="5:56" ht="16" x14ac:dyDescent="0.2">
      <c r="E169" s="282">
        <v>42577</v>
      </c>
      <c r="F169" s="177"/>
      <c r="G169" s="176">
        <v>31</v>
      </c>
      <c r="H169" s="176" t="s">
        <v>16051</v>
      </c>
      <c r="I169" s="176" t="s">
        <v>12804</v>
      </c>
      <c r="J169" s="176">
        <v>7.6970000000000001</v>
      </c>
      <c r="K169" s="176">
        <v>31.3</v>
      </c>
      <c r="L169" s="176">
        <v>6.78</v>
      </c>
      <c r="M169" s="176">
        <v>37</v>
      </c>
      <c r="N169" s="177"/>
      <c r="O169" s="177"/>
      <c r="P169" s="177"/>
      <c r="Q169" s="177"/>
      <c r="R169">
        <f t="shared" si="8"/>
        <v>7.6970000000000001</v>
      </c>
      <c r="T169">
        <f t="shared" si="9"/>
        <v>31.3</v>
      </c>
      <c r="V169">
        <f t="shared" si="10"/>
        <v>6.78</v>
      </c>
      <c r="X169">
        <f t="shared" si="11"/>
        <v>37</v>
      </c>
      <c r="Z169" s="177"/>
      <c r="AA169" s="177"/>
      <c r="AB169" s="177"/>
      <c r="AC169" s="177"/>
      <c r="AD169" s="177"/>
      <c r="AE169" s="177"/>
      <c r="AF169" s="177"/>
      <c r="AK169" s="176">
        <v>27</v>
      </c>
      <c r="AL169" s="176" t="s">
        <v>16051</v>
      </c>
      <c r="AM169" s="176" t="s">
        <v>16051</v>
      </c>
      <c r="AN169" s="176">
        <v>1.82E-3</v>
      </c>
      <c r="AO169" s="219">
        <f>AVERAGEIFS(Ashtyn_working!R$3:R$944,Ashtyn_working!$H$3:$H$944,$AL169,Ashtyn_working!$I$3:$I$944,$AM169)</f>
        <v>7.6946437768240372</v>
      </c>
      <c r="AP169" s="219" cm="1">
        <f t="array" ref="AP169">IFERROR(_xlfn.STDEV.S(_xlfn._xlws.FILTER(Ashtyn_working!R$3:R$944, (Ashtyn_working!$H$3:$H$944=$AL169) * (Ashtyn_working!$I$3:$I$944=$AM169))) / SQRT(COUNTIFS(Ashtyn_working!$H$3:$H$944, $AL169, Ashtyn_working!$I$3:$I$944, $AM169)), "N/A")</f>
        <v>6.8544421448967783E-3</v>
      </c>
      <c r="AQ169" s="219">
        <f>AVERAGEIFS(Ashtyn_working!T$3:T$944,Ashtyn_working!$H$3:$H$944,$AL169,Ashtyn_working!$I$3:$I$944,$AM169)</f>
        <v>27.050643776824053</v>
      </c>
      <c r="AR169" s="219" cm="1">
        <f t="array" ref="AR169">IFERROR(_xlfn.STDEV.S(_xlfn._xlws.FILTER(Ashtyn_working!T$3:T$944, (Ashtyn_working!$H$3:$H$944=$AL169) * (Ashtyn_working!$I$3:$I$944=$AM169))) / SQRT(COUNTIFS(Ashtyn_working!$H$3:$H$944, $AL169, Ashtyn_working!$I$3:$I$944, $AM169)), "N/A")</f>
        <v>1.9226574206491071E-2</v>
      </c>
      <c r="AS169">
        <f>AVERAGEIFS(Ashtyn_working!V$3:V$944,Ashtyn_working!$H$3:$H$944,$AL169,Ashtyn_working!$I$3:$I$944,$AM169)</f>
        <v>7.2364035087719323</v>
      </c>
      <c r="AT169" cm="1">
        <f t="array" ref="AT169">IFERROR(_xlfn.STDEV.S(_xlfn._xlws.FILTER(Ashtyn_working!V$3:V$944, (Ashtyn_working!$H$3:$H$944=$AL169) * (Ashtyn_working!$I$3:$I$944=$AM169))) / SQRT(COUNTIFS(Ashtyn_working!$H$3:$H$944, $AL169, Ashtyn_working!$I$3:$I$944, $AM169)), "N/A")</f>
        <v>4.1385381752378922E-2</v>
      </c>
      <c r="AU169" s="219">
        <f>AVERAGEIFS(Ashtyn_working!X$3:X$944,Ashtyn_working!$H$3:$H$944,$AL169,Ashtyn_working!$I$3:$I$944,$AM169)</f>
        <v>36.429184549356258</v>
      </c>
      <c r="AV169" s="219" cm="1">
        <f t="array" ref="AV169">IFERROR(_xlfn.STDEV.S(_xlfn._xlws.FILTER(Ashtyn_working!X$3:X$944, (Ashtyn_working!$H$3:$H$944=$AL169) * (Ashtyn_working!$I$3:$I$944=$AM169))) / SQRT(COUNTIFS(Ashtyn_working!$H$3:$H$944, $AL169, Ashtyn_working!$I$3:$I$944, $AM169)), "N/A")</f>
        <v>6.1380802780550081E-2</v>
      </c>
      <c r="AW169" s="219">
        <f>AVERAGEIFS(Ashtyn_working!Z$3:Z$944,Ashtyn_working!$H$3:$H$944,$AL169,Ashtyn_working!$I$3:$I$944,$AM169)</f>
        <v>265.22544117647061</v>
      </c>
      <c r="AX169" s="219" cm="1">
        <f t="array" ref="AX169">IFERROR(_xlfn.STDEV.S(_xlfn._xlws.FILTER(Ashtyn_working!Z$3:Z$944, (Ashtyn_working!$H$3:$H$944=$AL169) * (Ashtyn_working!$I$3:$I$944=$AM169))) / SQRT(COUNTIFS(Ashtyn_working!$H$3:$H$944, $AL169, Ashtyn_working!$I$3:$I$944, $AM169)), "N/A")</f>
        <v>7.3067512489703565</v>
      </c>
      <c r="AY169" s="219">
        <f>AVERAGEIFS(Ashtyn_working!AB$3:AB$944,Ashtyn_working!$H$3:$H$944,$AL169,Ashtyn_working!$I$3:$I$944,$AM169)</f>
        <v>2179.3447058823531</v>
      </c>
      <c r="AZ169" s="219" cm="1">
        <f t="array" ref="AZ169">IFERROR(_xlfn.STDEV.S(_xlfn._xlws.FILTER(Ashtyn_working!AB$3:AB$944, (Ashtyn_working!$H$3:$H$944=$AL169) * (Ashtyn_working!$I$3:$I$944=$AM169))) / SQRT(COUNTIFS(Ashtyn_working!$H$3:$H$944, $AL169, Ashtyn_working!$I$3:$I$944, $AM169)), "N/A")</f>
        <v>4.5238020541452046</v>
      </c>
      <c r="BA169" s="219">
        <f>AVERAGEIFS(Ashtyn_working!AE$3:AE$944,Ashtyn_working!$H$3:$H$944,$AL169,Ashtyn_working!$I$3:$I$944,$AM169)</f>
        <v>1225.2142857142858</v>
      </c>
      <c r="BB169" s="219" cm="1">
        <f t="array" ref="BB169">IFERROR(_xlfn.STDEV.S(_xlfn._xlws.FILTER(Ashtyn_working!AE$3:AE$944, (Ashtyn_working!$H$3:$H$944=$AL169) * (Ashtyn_working!$I$3:$I$944=$AM169))) / SQRT(COUNTIFS(Ashtyn_working!$H$3:$H$944, $AL169, Ashtyn_working!$I$3:$I$944, $AM169)), "N/A")</f>
        <v>24.080835565091885</v>
      </c>
      <c r="BC169" s="219">
        <f>AVERAGEIFS(Ashtyn_working!AF$3:AF$944,Ashtyn_working!$H$3:$H$944,$AL169,Ashtyn_working!$I$3:$I$944,$AM169)</f>
        <v>1909.7642857142855</v>
      </c>
      <c r="BD169" s="219" cm="1">
        <f t="array" ref="BD169">IFERROR(_xlfn.STDEV.S(_xlfn._xlws.FILTER(Ashtyn_working!AF$3:AF$944, (Ashtyn_working!$H$3:$H$944=$AL169) * (Ashtyn_working!$I$3:$I$944=$AM169))) / SQRT(COUNTIFS(Ashtyn_working!$H$3:$H$944, $AL169, Ashtyn_working!$I$3:$I$944, $AM169)), "N/A")</f>
        <v>5.6282658145166486</v>
      </c>
    </row>
    <row r="170" spans="5:56" ht="16" x14ac:dyDescent="0.2">
      <c r="E170" s="282">
        <v>42577</v>
      </c>
      <c r="F170" s="177"/>
      <c r="G170" s="176">
        <v>31</v>
      </c>
      <c r="H170" s="176" t="s">
        <v>16051</v>
      </c>
      <c r="I170" s="176" t="s">
        <v>12804</v>
      </c>
      <c r="J170" s="176">
        <v>7.7080000000000002</v>
      </c>
      <c r="K170" s="176">
        <v>31.7</v>
      </c>
      <c r="L170" s="176">
        <v>6.57</v>
      </c>
      <c r="M170" s="176">
        <v>36.9</v>
      </c>
      <c r="N170" s="177"/>
      <c r="O170" s="177"/>
      <c r="P170" s="177"/>
      <c r="Q170" s="177"/>
      <c r="R170">
        <f t="shared" si="8"/>
        <v>7.7080000000000002</v>
      </c>
      <c r="T170">
        <f t="shared" si="9"/>
        <v>31.7</v>
      </c>
      <c r="V170">
        <f t="shared" si="10"/>
        <v>6.57</v>
      </c>
      <c r="X170">
        <f t="shared" si="11"/>
        <v>36.9</v>
      </c>
      <c r="Z170" s="177"/>
      <c r="AA170" s="177"/>
      <c r="AB170" s="177"/>
      <c r="AC170" s="177"/>
      <c r="AD170" s="177"/>
      <c r="AE170" s="177"/>
      <c r="AF170" s="177"/>
      <c r="AK170" s="176">
        <v>27</v>
      </c>
      <c r="AL170" s="176" t="s">
        <v>16051</v>
      </c>
      <c r="AM170" s="176" t="s">
        <v>16051</v>
      </c>
      <c r="AN170" s="176">
        <v>2.1900000000000001E-3</v>
      </c>
      <c r="AO170" s="219">
        <f>AVERAGEIFS(Ashtyn_working!R$3:R$944,Ashtyn_working!$H$3:$H$944,$AL170,Ashtyn_working!$I$3:$I$944,$AM170)</f>
        <v>7.6946437768240372</v>
      </c>
      <c r="AP170" s="219" cm="1">
        <f t="array" ref="AP170">IFERROR(_xlfn.STDEV.S(_xlfn._xlws.FILTER(Ashtyn_working!R$3:R$944, (Ashtyn_working!$H$3:$H$944=$AL170) * (Ashtyn_working!$I$3:$I$944=$AM170))) / SQRT(COUNTIFS(Ashtyn_working!$H$3:$H$944, $AL170, Ashtyn_working!$I$3:$I$944, $AM170)), "N/A")</f>
        <v>6.8544421448967783E-3</v>
      </c>
      <c r="AQ170" s="219">
        <f>AVERAGEIFS(Ashtyn_working!T$3:T$944,Ashtyn_working!$H$3:$H$944,$AL170,Ashtyn_working!$I$3:$I$944,$AM170)</f>
        <v>27.050643776824053</v>
      </c>
      <c r="AR170" s="219" cm="1">
        <f t="array" ref="AR170">IFERROR(_xlfn.STDEV.S(_xlfn._xlws.FILTER(Ashtyn_working!T$3:T$944, (Ashtyn_working!$H$3:$H$944=$AL170) * (Ashtyn_working!$I$3:$I$944=$AM170))) / SQRT(COUNTIFS(Ashtyn_working!$H$3:$H$944, $AL170, Ashtyn_working!$I$3:$I$944, $AM170)), "N/A")</f>
        <v>1.9226574206491071E-2</v>
      </c>
      <c r="AS170">
        <f>AVERAGEIFS(Ashtyn_working!V$3:V$944,Ashtyn_working!$H$3:$H$944,$AL170,Ashtyn_working!$I$3:$I$944,$AM170)</f>
        <v>7.2364035087719323</v>
      </c>
      <c r="AT170" cm="1">
        <f t="array" ref="AT170">IFERROR(_xlfn.STDEV.S(_xlfn._xlws.FILTER(Ashtyn_working!V$3:V$944, (Ashtyn_working!$H$3:$H$944=$AL170) * (Ashtyn_working!$I$3:$I$944=$AM170))) / SQRT(COUNTIFS(Ashtyn_working!$H$3:$H$944, $AL170, Ashtyn_working!$I$3:$I$944, $AM170)), "N/A")</f>
        <v>4.1385381752378922E-2</v>
      </c>
      <c r="AU170" s="219">
        <f>AVERAGEIFS(Ashtyn_working!X$3:X$944,Ashtyn_working!$H$3:$H$944,$AL170,Ashtyn_working!$I$3:$I$944,$AM170)</f>
        <v>36.429184549356258</v>
      </c>
      <c r="AV170" s="219" cm="1">
        <f t="array" ref="AV170">IFERROR(_xlfn.STDEV.S(_xlfn._xlws.FILTER(Ashtyn_working!X$3:X$944, (Ashtyn_working!$H$3:$H$944=$AL170) * (Ashtyn_working!$I$3:$I$944=$AM170))) / SQRT(COUNTIFS(Ashtyn_working!$H$3:$H$944, $AL170, Ashtyn_working!$I$3:$I$944, $AM170)), "N/A")</f>
        <v>6.1380802780550081E-2</v>
      </c>
      <c r="AW170" s="219">
        <f>AVERAGEIFS(Ashtyn_working!Z$3:Z$944,Ashtyn_working!$H$3:$H$944,$AL170,Ashtyn_working!$I$3:$I$944,$AM170)</f>
        <v>265.22544117647061</v>
      </c>
      <c r="AX170" s="219" cm="1">
        <f t="array" ref="AX170">IFERROR(_xlfn.STDEV.S(_xlfn._xlws.FILTER(Ashtyn_working!Z$3:Z$944, (Ashtyn_working!$H$3:$H$944=$AL170) * (Ashtyn_working!$I$3:$I$944=$AM170))) / SQRT(COUNTIFS(Ashtyn_working!$H$3:$H$944, $AL170, Ashtyn_working!$I$3:$I$944, $AM170)), "N/A")</f>
        <v>7.3067512489703565</v>
      </c>
      <c r="AY170" s="219">
        <f>AVERAGEIFS(Ashtyn_working!AB$3:AB$944,Ashtyn_working!$H$3:$H$944,$AL170,Ashtyn_working!$I$3:$I$944,$AM170)</f>
        <v>2179.3447058823531</v>
      </c>
      <c r="AZ170" s="219" cm="1">
        <f t="array" ref="AZ170">IFERROR(_xlfn.STDEV.S(_xlfn._xlws.FILTER(Ashtyn_working!AB$3:AB$944, (Ashtyn_working!$H$3:$H$944=$AL170) * (Ashtyn_working!$I$3:$I$944=$AM170))) / SQRT(COUNTIFS(Ashtyn_working!$H$3:$H$944, $AL170, Ashtyn_working!$I$3:$I$944, $AM170)), "N/A")</f>
        <v>4.5238020541452046</v>
      </c>
      <c r="BA170" s="219">
        <f>AVERAGEIFS(Ashtyn_working!AE$3:AE$944,Ashtyn_working!$H$3:$H$944,$AL170,Ashtyn_working!$I$3:$I$944,$AM170)</f>
        <v>1225.2142857142858</v>
      </c>
      <c r="BB170" s="219" cm="1">
        <f t="array" ref="BB170">IFERROR(_xlfn.STDEV.S(_xlfn._xlws.FILTER(Ashtyn_working!AE$3:AE$944, (Ashtyn_working!$H$3:$H$944=$AL170) * (Ashtyn_working!$I$3:$I$944=$AM170))) / SQRT(COUNTIFS(Ashtyn_working!$H$3:$H$944, $AL170, Ashtyn_working!$I$3:$I$944, $AM170)), "N/A")</f>
        <v>24.080835565091885</v>
      </c>
      <c r="BC170" s="219">
        <f>AVERAGEIFS(Ashtyn_working!AF$3:AF$944,Ashtyn_working!$H$3:$H$944,$AL170,Ashtyn_working!$I$3:$I$944,$AM170)</f>
        <v>1909.7642857142855</v>
      </c>
      <c r="BD170" s="219" cm="1">
        <f t="array" ref="BD170">IFERROR(_xlfn.STDEV.S(_xlfn._xlws.FILTER(Ashtyn_working!AF$3:AF$944, (Ashtyn_working!$H$3:$H$944=$AL170) * (Ashtyn_working!$I$3:$I$944=$AM170))) / SQRT(COUNTIFS(Ashtyn_working!$H$3:$H$944, $AL170, Ashtyn_working!$I$3:$I$944, $AM170)), "N/A")</f>
        <v>5.6282658145166486</v>
      </c>
    </row>
    <row r="171" spans="5:56" ht="16" x14ac:dyDescent="0.2">
      <c r="E171" s="282">
        <v>42577</v>
      </c>
      <c r="F171" s="177"/>
      <c r="G171" s="176">
        <v>31</v>
      </c>
      <c r="H171" s="176" t="s">
        <v>16051</v>
      </c>
      <c r="I171" s="176" t="s">
        <v>12804</v>
      </c>
      <c r="J171" s="176">
        <v>7.7060000000000004</v>
      </c>
      <c r="K171" s="176">
        <v>31.6</v>
      </c>
      <c r="L171" s="176">
        <v>6.31</v>
      </c>
      <c r="M171" s="176">
        <v>37</v>
      </c>
      <c r="N171" s="177"/>
      <c r="O171" s="177"/>
      <c r="P171" s="177"/>
      <c r="Q171" s="177"/>
      <c r="R171">
        <f t="shared" si="8"/>
        <v>7.7060000000000004</v>
      </c>
      <c r="T171">
        <f t="shared" si="9"/>
        <v>31.6</v>
      </c>
      <c r="V171">
        <f t="shared" si="10"/>
        <v>6.31</v>
      </c>
      <c r="X171">
        <f t="shared" si="11"/>
        <v>37</v>
      </c>
      <c r="Z171" s="177"/>
      <c r="AA171" s="177"/>
      <c r="AB171" s="177"/>
      <c r="AC171" s="177"/>
      <c r="AD171" s="177"/>
      <c r="AE171" s="177"/>
      <c r="AF171" s="177"/>
      <c r="AK171" s="176">
        <v>27</v>
      </c>
      <c r="AL171" s="176" t="s">
        <v>16051</v>
      </c>
      <c r="AM171" s="176" t="s">
        <v>16051</v>
      </c>
      <c r="AN171" s="176">
        <v>1.7899999999999999E-3</v>
      </c>
      <c r="AO171" s="219">
        <f>AVERAGEIFS(Ashtyn_working!R$3:R$944,Ashtyn_working!$H$3:$H$944,$AL171,Ashtyn_working!$I$3:$I$944,$AM171)</f>
        <v>7.6946437768240372</v>
      </c>
      <c r="AP171" s="219" cm="1">
        <f t="array" ref="AP171">IFERROR(_xlfn.STDEV.S(_xlfn._xlws.FILTER(Ashtyn_working!R$3:R$944, (Ashtyn_working!$H$3:$H$944=$AL171) * (Ashtyn_working!$I$3:$I$944=$AM171))) / SQRT(COUNTIFS(Ashtyn_working!$H$3:$H$944, $AL171, Ashtyn_working!$I$3:$I$944, $AM171)), "N/A")</f>
        <v>6.8544421448967783E-3</v>
      </c>
      <c r="AQ171" s="219">
        <f>AVERAGEIFS(Ashtyn_working!T$3:T$944,Ashtyn_working!$H$3:$H$944,$AL171,Ashtyn_working!$I$3:$I$944,$AM171)</f>
        <v>27.050643776824053</v>
      </c>
      <c r="AR171" s="219" cm="1">
        <f t="array" ref="AR171">IFERROR(_xlfn.STDEV.S(_xlfn._xlws.FILTER(Ashtyn_working!T$3:T$944, (Ashtyn_working!$H$3:$H$944=$AL171) * (Ashtyn_working!$I$3:$I$944=$AM171))) / SQRT(COUNTIFS(Ashtyn_working!$H$3:$H$944, $AL171, Ashtyn_working!$I$3:$I$944, $AM171)), "N/A")</f>
        <v>1.9226574206491071E-2</v>
      </c>
      <c r="AS171">
        <f>AVERAGEIFS(Ashtyn_working!V$3:V$944,Ashtyn_working!$H$3:$H$944,$AL171,Ashtyn_working!$I$3:$I$944,$AM171)</f>
        <v>7.2364035087719323</v>
      </c>
      <c r="AT171" cm="1">
        <f t="array" ref="AT171">IFERROR(_xlfn.STDEV.S(_xlfn._xlws.FILTER(Ashtyn_working!V$3:V$944, (Ashtyn_working!$H$3:$H$944=$AL171) * (Ashtyn_working!$I$3:$I$944=$AM171))) / SQRT(COUNTIFS(Ashtyn_working!$H$3:$H$944, $AL171, Ashtyn_working!$I$3:$I$944, $AM171)), "N/A")</f>
        <v>4.1385381752378922E-2</v>
      </c>
      <c r="AU171" s="219">
        <f>AVERAGEIFS(Ashtyn_working!X$3:X$944,Ashtyn_working!$H$3:$H$944,$AL171,Ashtyn_working!$I$3:$I$944,$AM171)</f>
        <v>36.429184549356258</v>
      </c>
      <c r="AV171" s="219" cm="1">
        <f t="array" ref="AV171">IFERROR(_xlfn.STDEV.S(_xlfn._xlws.FILTER(Ashtyn_working!X$3:X$944, (Ashtyn_working!$H$3:$H$944=$AL171) * (Ashtyn_working!$I$3:$I$944=$AM171))) / SQRT(COUNTIFS(Ashtyn_working!$H$3:$H$944, $AL171, Ashtyn_working!$I$3:$I$944, $AM171)), "N/A")</f>
        <v>6.1380802780550081E-2</v>
      </c>
      <c r="AW171" s="219">
        <f>AVERAGEIFS(Ashtyn_working!Z$3:Z$944,Ashtyn_working!$H$3:$H$944,$AL171,Ashtyn_working!$I$3:$I$944,$AM171)</f>
        <v>265.22544117647061</v>
      </c>
      <c r="AX171" s="219" cm="1">
        <f t="array" ref="AX171">IFERROR(_xlfn.STDEV.S(_xlfn._xlws.FILTER(Ashtyn_working!Z$3:Z$944, (Ashtyn_working!$H$3:$H$944=$AL171) * (Ashtyn_working!$I$3:$I$944=$AM171))) / SQRT(COUNTIFS(Ashtyn_working!$H$3:$H$944, $AL171, Ashtyn_working!$I$3:$I$944, $AM171)), "N/A")</f>
        <v>7.3067512489703565</v>
      </c>
      <c r="AY171" s="219">
        <f>AVERAGEIFS(Ashtyn_working!AB$3:AB$944,Ashtyn_working!$H$3:$H$944,$AL171,Ashtyn_working!$I$3:$I$944,$AM171)</f>
        <v>2179.3447058823531</v>
      </c>
      <c r="AZ171" s="219" cm="1">
        <f t="array" ref="AZ171">IFERROR(_xlfn.STDEV.S(_xlfn._xlws.FILTER(Ashtyn_working!AB$3:AB$944, (Ashtyn_working!$H$3:$H$944=$AL171) * (Ashtyn_working!$I$3:$I$944=$AM171))) / SQRT(COUNTIFS(Ashtyn_working!$H$3:$H$944, $AL171, Ashtyn_working!$I$3:$I$944, $AM171)), "N/A")</f>
        <v>4.5238020541452046</v>
      </c>
      <c r="BA171" s="219">
        <f>AVERAGEIFS(Ashtyn_working!AE$3:AE$944,Ashtyn_working!$H$3:$H$944,$AL171,Ashtyn_working!$I$3:$I$944,$AM171)</f>
        <v>1225.2142857142858</v>
      </c>
      <c r="BB171" s="219" cm="1">
        <f t="array" ref="BB171">IFERROR(_xlfn.STDEV.S(_xlfn._xlws.FILTER(Ashtyn_working!AE$3:AE$944, (Ashtyn_working!$H$3:$H$944=$AL171) * (Ashtyn_working!$I$3:$I$944=$AM171))) / SQRT(COUNTIFS(Ashtyn_working!$H$3:$H$944, $AL171, Ashtyn_working!$I$3:$I$944, $AM171)), "N/A")</f>
        <v>24.080835565091885</v>
      </c>
      <c r="BC171" s="219">
        <f>AVERAGEIFS(Ashtyn_working!AF$3:AF$944,Ashtyn_working!$H$3:$H$944,$AL171,Ashtyn_working!$I$3:$I$944,$AM171)</f>
        <v>1909.7642857142855</v>
      </c>
      <c r="BD171" s="219" cm="1">
        <f t="array" ref="BD171">IFERROR(_xlfn.STDEV.S(_xlfn._xlws.FILTER(Ashtyn_working!AF$3:AF$944, (Ashtyn_working!$H$3:$H$944=$AL171) * (Ashtyn_working!$I$3:$I$944=$AM171))) / SQRT(COUNTIFS(Ashtyn_working!$H$3:$H$944, $AL171, Ashtyn_working!$I$3:$I$944, $AM171)), "N/A")</f>
        <v>5.6282658145166486</v>
      </c>
    </row>
    <row r="172" spans="5:56" ht="16" x14ac:dyDescent="0.2">
      <c r="E172" s="282">
        <v>42577</v>
      </c>
      <c r="F172" s="177"/>
      <c r="G172" s="176">
        <v>31</v>
      </c>
      <c r="H172" s="176" t="s">
        <v>16051</v>
      </c>
      <c r="I172" s="176" t="s">
        <v>16050</v>
      </c>
      <c r="J172" s="176">
        <v>7.9489999999999998</v>
      </c>
      <c r="K172" s="176">
        <v>31.4</v>
      </c>
      <c r="L172" s="176">
        <v>6.94</v>
      </c>
      <c r="M172" s="176">
        <v>36.5</v>
      </c>
      <c r="N172" s="177"/>
      <c r="O172" s="177"/>
      <c r="P172" s="177"/>
      <c r="Q172" s="177"/>
      <c r="R172">
        <f t="shared" si="8"/>
        <v>7.9489999999999998</v>
      </c>
      <c r="T172">
        <f t="shared" si="9"/>
        <v>31.4</v>
      </c>
      <c r="V172">
        <f t="shared" si="10"/>
        <v>6.94</v>
      </c>
      <c r="X172">
        <f t="shared" si="11"/>
        <v>36.5</v>
      </c>
      <c r="Z172" s="176">
        <v>408.97</v>
      </c>
      <c r="AA172" s="177"/>
      <c r="AB172" s="177"/>
      <c r="AC172" s="177"/>
      <c r="AD172" s="177"/>
      <c r="AE172" s="177"/>
      <c r="AF172" s="177"/>
      <c r="AK172" s="176">
        <v>27</v>
      </c>
      <c r="AL172" s="176" t="s">
        <v>16051</v>
      </c>
      <c r="AM172" s="176" t="s">
        <v>16051</v>
      </c>
      <c r="AN172" s="176">
        <v>1.5100000000000001E-3</v>
      </c>
      <c r="AO172" s="219">
        <f>AVERAGEIFS(Ashtyn_working!R$3:R$944,Ashtyn_working!$H$3:$H$944,$AL172,Ashtyn_working!$I$3:$I$944,$AM172)</f>
        <v>7.6946437768240372</v>
      </c>
      <c r="AP172" s="219" cm="1">
        <f t="array" ref="AP172">IFERROR(_xlfn.STDEV.S(_xlfn._xlws.FILTER(Ashtyn_working!R$3:R$944, (Ashtyn_working!$H$3:$H$944=$AL172) * (Ashtyn_working!$I$3:$I$944=$AM172))) / SQRT(COUNTIFS(Ashtyn_working!$H$3:$H$944, $AL172, Ashtyn_working!$I$3:$I$944, $AM172)), "N/A")</f>
        <v>6.8544421448967783E-3</v>
      </c>
      <c r="AQ172" s="219">
        <f>AVERAGEIFS(Ashtyn_working!T$3:T$944,Ashtyn_working!$H$3:$H$944,$AL172,Ashtyn_working!$I$3:$I$944,$AM172)</f>
        <v>27.050643776824053</v>
      </c>
      <c r="AR172" s="219" cm="1">
        <f t="array" ref="AR172">IFERROR(_xlfn.STDEV.S(_xlfn._xlws.FILTER(Ashtyn_working!T$3:T$944, (Ashtyn_working!$H$3:$H$944=$AL172) * (Ashtyn_working!$I$3:$I$944=$AM172))) / SQRT(COUNTIFS(Ashtyn_working!$H$3:$H$944, $AL172, Ashtyn_working!$I$3:$I$944, $AM172)), "N/A")</f>
        <v>1.9226574206491071E-2</v>
      </c>
      <c r="AS172">
        <f>AVERAGEIFS(Ashtyn_working!V$3:V$944,Ashtyn_working!$H$3:$H$944,$AL172,Ashtyn_working!$I$3:$I$944,$AM172)</f>
        <v>7.2364035087719323</v>
      </c>
      <c r="AT172" cm="1">
        <f t="array" ref="AT172">IFERROR(_xlfn.STDEV.S(_xlfn._xlws.FILTER(Ashtyn_working!V$3:V$944, (Ashtyn_working!$H$3:$H$944=$AL172) * (Ashtyn_working!$I$3:$I$944=$AM172))) / SQRT(COUNTIFS(Ashtyn_working!$H$3:$H$944, $AL172, Ashtyn_working!$I$3:$I$944, $AM172)), "N/A")</f>
        <v>4.1385381752378922E-2</v>
      </c>
      <c r="AU172" s="219">
        <f>AVERAGEIFS(Ashtyn_working!X$3:X$944,Ashtyn_working!$H$3:$H$944,$AL172,Ashtyn_working!$I$3:$I$944,$AM172)</f>
        <v>36.429184549356258</v>
      </c>
      <c r="AV172" s="219" cm="1">
        <f t="array" ref="AV172">IFERROR(_xlfn.STDEV.S(_xlfn._xlws.FILTER(Ashtyn_working!X$3:X$944, (Ashtyn_working!$H$3:$H$944=$AL172) * (Ashtyn_working!$I$3:$I$944=$AM172))) / SQRT(COUNTIFS(Ashtyn_working!$H$3:$H$944, $AL172, Ashtyn_working!$I$3:$I$944, $AM172)), "N/A")</f>
        <v>6.1380802780550081E-2</v>
      </c>
      <c r="AW172" s="219">
        <f>AVERAGEIFS(Ashtyn_working!Z$3:Z$944,Ashtyn_working!$H$3:$H$944,$AL172,Ashtyn_working!$I$3:$I$944,$AM172)</f>
        <v>265.22544117647061</v>
      </c>
      <c r="AX172" s="219" cm="1">
        <f t="array" ref="AX172">IFERROR(_xlfn.STDEV.S(_xlfn._xlws.FILTER(Ashtyn_working!Z$3:Z$944, (Ashtyn_working!$H$3:$H$944=$AL172) * (Ashtyn_working!$I$3:$I$944=$AM172))) / SQRT(COUNTIFS(Ashtyn_working!$H$3:$H$944, $AL172, Ashtyn_working!$I$3:$I$944, $AM172)), "N/A")</f>
        <v>7.3067512489703565</v>
      </c>
      <c r="AY172" s="219">
        <f>AVERAGEIFS(Ashtyn_working!AB$3:AB$944,Ashtyn_working!$H$3:$H$944,$AL172,Ashtyn_working!$I$3:$I$944,$AM172)</f>
        <v>2179.3447058823531</v>
      </c>
      <c r="AZ172" s="219" cm="1">
        <f t="array" ref="AZ172">IFERROR(_xlfn.STDEV.S(_xlfn._xlws.FILTER(Ashtyn_working!AB$3:AB$944, (Ashtyn_working!$H$3:$H$944=$AL172) * (Ashtyn_working!$I$3:$I$944=$AM172))) / SQRT(COUNTIFS(Ashtyn_working!$H$3:$H$944, $AL172, Ashtyn_working!$I$3:$I$944, $AM172)), "N/A")</f>
        <v>4.5238020541452046</v>
      </c>
      <c r="BA172" s="219">
        <f>AVERAGEIFS(Ashtyn_working!AE$3:AE$944,Ashtyn_working!$H$3:$H$944,$AL172,Ashtyn_working!$I$3:$I$944,$AM172)</f>
        <v>1225.2142857142858</v>
      </c>
      <c r="BB172" s="219" cm="1">
        <f t="array" ref="BB172">IFERROR(_xlfn.STDEV.S(_xlfn._xlws.FILTER(Ashtyn_working!AE$3:AE$944, (Ashtyn_working!$H$3:$H$944=$AL172) * (Ashtyn_working!$I$3:$I$944=$AM172))) / SQRT(COUNTIFS(Ashtyn_working!$H$3:$H$944, $AL172, Ashtyn_working!$I$3:$I$944, $AM172)), "N/A")</f>
        <v>24.080835565091885</v>
      </c>
      <c r="BC172" s="219">
        <f>AVERAGEIFS(Ashtyn_working!AF$3:AF$944,Ashtyn_working!$H$3:$H$944,$AL172,Ashtyn_working!$I$3:$I$944,$AM172)</f>
        <v>1909.7642857142855</v>
      </c>
      <c r="BD172" s="219" cm="1">
        <f t="array" ref="BD172">IFERROR(_xlfn.STDEV.S(_xlfn._xlws.FILTER(Ashtyn_working!AF$3:AF$944, (Ashtyn_working!$H$3:$H$944=$AL172) * (Ashtyn_working!$I$3:$I$944=$AM172))) / SQRT(COUNTIFS(Ashtyn_working!$H$3:$H$944, $AL172, Ashtyn_working!$I$3:$I$944, $AM172)), "N/A")</f>
        <v>5.6282658145166486</v>
      </c>
    </row>
    <row r="173" spans="5:56" ht="16" x14ac:dyDescent="0.2">
      <c r="E173" s="282">
        <v>42577</v>
      </c>
      <c r="F173" s="177"/>
      <c r="G173" s="176">
        <v>27</v>
      </c>
      <c r="H173" s="176" t="s">
        <v>16051</v>
      </c>
      <c r="I173" s="176" t="s">
        <v>16051</v>
      </c>
      <c r="J173" s="176">
        <v>7.7210000000000001</v>
      </c>
      <c r="K173" s="176">
        <v>27.4</v>
      </c>
      <c r="L173" s="176">
        <v>6.92</v>
      </c>
      <c r="M173" s="176">
        <v>37</v>
      </c>
      <c r="N173" s="177"/>
      <c r="O173" s="177"/>
      <c r="P173" s="177"/>
      <c r="Q173" s="177"/>
      <c r="R173">
        <f t="shared" si="8"/>
        <v>7.7210000000000001</v>
      </c>
      <c r="T173">
        <f t="shared" si="9"/>
        <v>27.4</v>
      </c>
      <c r="V173">
        <f t="shared" si="10"/>
        <v>6.92</v>
      </c>
      <c r="X173">
        <f t="shared" si="11"/>
        <v>37</v>
      </c>
      <c r="Z173" s="176">
        <v>403.7</v>
      </c>
      <c r="AA173" s="177"/>
      <c r="AB173" s="177"/>
      <c r="AC173" s="177"/>
      <c r="AD173" s="177"/>
      <c r="AE173" s="177"/>
      <c r="AF173" s="177"/>
      <c r="AK173" s="176">
        <v>27</v>
      </c>
      <c r="AL173" s="176" t="s">
        <v>12457</v>
      </c>
      <c r="AM173" s="176" t="s">
        <v>12422</v>
      </c>
      <c r="AN173" s="176">
        <v>1.82E-3</v>
      </c>
      <c r="AO173" s="219">
        <f>AVERAGEIFS(Ashtyn_working!R$3:R$944,Ashtyn_working!$H$3:$H$944,$AL173,Ashtyn_working!$I$3:$I$944,$AM173)</f>
        <v>8.0055770212766024</v>
      </c>
      <c r="AP173" s="219" cm="1">
        <f t="array" ref="AP173">IFERROR(_xlfn.STDEV.S(_xlfn._xlws.FILTER(Ashtyn_working!R$3:R$944, (Ashtyn_working!$H$3:$H$944=$AL173) * (Ashtyn_working!$I$3:$I$944=$AM173))) / SQRT(COUNTIFS(Ashtyn_working!$H$3:$H$944, $AL173, Ashtyn_working!$I$3:$I$944, $AM173)), "N/A")</f>
        <v>5.4235346796901755E-3</v>
      </c>
      <c r="AQ173" s="219">
        <f>AVERAGEIFS(Ashtyn_working!T$3:T$944,Ashtyn_working!$H$3:$H$944,$AL173,Ashtyn_working!$I$3:$I$944,$AM173)</f>
        <v>27.025531914893612</v>
      </c>
      <c r="AR173" s="219" cm="1">
        <f t="array" ref="AR173">IFERROR(_xlfn.STDEV.S(_xlfn._xlws.FILTER(Ashtyn_working!T$3:T$944, (Ashtyn_working!$H$3:$H$944=$AL173) * (Ashtyn_working!$I$3:$I$944=$AM173))) / SQRT(COUNTIFS(Ashtyn_working!$H$3:$H$944, $AL173, Ashtyn_working!$I$3:$I$944, $AM173)), "N/A")</f>
        <v>1.8235895665390495E-2</v>
      </c>
      <c r="AS173">
        <f>AVERAGEIFS(Ashtyn_working!V$3:V$944,Ashtyn_working!$H$3:$H$944,$AL173,Ashtyn_working!$I$3:$I$944,$AM173)</f>
        <v>7.4306956521739105</v>
      </c>
      <c r="AT173" cm="1">
        <f t="array" ref="AT173">IFERROR(_xlfn.STDEV.S(_xlfn._xlws.FILTER(Ashtyn_working!V$3:V$944, (Ashtyn_working!$H$3:$H$944=$AL173) * (Ashtyn_working!$I$3:$I$944=$AM173))) / SQRT(COUNTIFS(Ashtyn_working!$H$3:$H$944, $AL173, Ashtyn_working!$I$3:$I$944, $AM173)), "N/A")</f>
        <v>5.2574505022705657E-2</v>
      </c>
      <c r="AU173" s="219">
        <f>AVERAGEIFS(Ashtyn_working!X$3:X$944,Ashtyn_working!$H$3:$H$944,$AL173,Ashtyn_working!$I$3:$I$944,$AM173)</f>
        <v>36.454468085106399</v>
      </c>
      <c r="AV173" s="219" cm="1">
        <f t="array" ref="AV173">IFERROR(_xlfn.STDEV.S(_xlfn._xlws.FILTER(Ashtyn_working!X$3:X$944, (Ashtyn_working!$H$3:$H$944=$AL173) * (Ashtyn_working!$I$3:$I$944=$AM173))) / SQRT(COUNTIFS(Ashtyn_working!$H$3:$H$944, $AL173, Ashtyn_working!$I$3:$I$944, $AM173)), "N/A")</f>
        <v>7.3479347829071506E-2</v>
      </c>
      <c r="AW173" s="219">
        <f>AVERAGEIFS(Ashtyn_working!Z$3:Z$944,Ashtyn_working!$H$3:$H$944,$AL173,Ashtyn_working!$I$3:$I$944,$AM173)</f>
        <v>288.3373529411765</v>
      </c>
      <c r="AX173" s="219" cm="1">
        <f t="array" ref="AX173">IFERROR(_xlfn.STDEV.S(_xlfn._xlws.FILTER(Ashtyn_working!Z$3:Z$944, (Ashtyn_working!$H$3:$H$944=$AL173) * (Ashtyn_working!$I$3:$I$944=$AM173))) / SQRT(COUNTIFS(Ashtyn_working!$H$3:$H$944, $AL173, Ashtyn_working!$I$3:$I$944, $AM173)), "N/A")</f>
        <v>8.0887647908030704</v>
      </c>
      <c r="AY173" s="219">
        <f>AVERAGEIFS(Ashtyn_working!AB$3:AB$944,Ashtyn_working!$H$3:$H$944,$AL173,Ashtyn_working!$I$3:$I$944,$AM173)</f>
        <v>2168.1563157894743</v>
      </c>
      <c r="AZ173" s="219" cm="1">
        <f t="array" ref="AZ173">IFERROR(_xlfn.STDEV.S(_xlfn._xlws.FILTER(Ashtyn_working!AB$3:AB$944, (Ashtyn_working!$H$3:$H$944=$AL173) * (Ashtyn_working!$I$3:$I$944=$AM173))) / SQRT(COUNTIFS(Ashtyn_working!$H$3:$H$944, $AL173, Ashtyn_working!$I$3:$I$944, $AM173)), "N/A")</f>
        <v>5.4222959388735532</v>
      </c>
      <c r="BA173" s="219">
        <f>AVERAGEIFS(Ashtyn_working!AE$3:AE$944,Ashtyn_working!$H$3:$H$944,$AL173,Ashtyn_working!$I$3:$I$944,$AM173)</f>
        <v>704.65000000000009</v>
      </c>
      <c r="BB173" s="219" cm="1">
        <f t="array" ref="BB173">IFERROR(_xlfn.STDEV.S(_xlfn._xlws.FILTER(Ashtyn_working!AE$3:AE$944, (Ashtyn_working!$H$3:$H$944=$AL173) * (Ashtyn_working!$I$3:$I$944=$AM173))) / SQRT(COUNTIFS(Ashtyn_working!$H$3:$H$944, $AL173, Ashtyn_working!$I$3:$I$944, $AM173)), "N/A")</f>
        <v>16.048580503278547</v>
      </c>
      <c r="BC173" s="219">
        <f>AVERAGEIFS(Ashtyn_working!AF$3:AF$944,Ashtyn_working!$H$3:$H$944,$AL173,Ashtyn_working!$I$3:$I$944,$AM173)</f>
        <v>1777.0250000000001</v>
      </c>
      <c r="BD173" s="219" cm="1">
        <f t="array" ref="BD173">IFERROR(_xlfn.STDEV.S(_xlfn._xlws.FILTER(Ashtyn_working!AF$3:AF$944, (Ashtyn_working!$H$3:$H$944=$AL173) * (Ashtyn_working!$I$3:$I$944=$AM173))) / SQRT(COUNTIFS(Ashtyn_working!$H$3:$H$944, $AL173, Ashtyn_working!$I$3:$I$944, $AM173)), "N/A")</f>
        <v>6.3755808524144504</v>
      </c>
    </row>
    <row r="174" spans="5:56" ht="16" x14ac:dyDescent="0.2">
      <c r="E174" s="282">
        <v>42577</v>
      </c>
      <c r="F174" s="177"/>
      <c r="G174" s="176">
        <v>27</v>
      </c>
      <c r="H174" s="176" t="s">
        <v>12457</v>
      </c>
      <c r="I174" s="176" t="s">
        <v>12422</v>
      </c>
      <c r="J174" s="176">
        <v>7.9669999999999996</v>
      </c>
      <c r="K174" s="176">
        <v>27.3</v>
      </c>
      <c r="L174" s="176">
        <v>7.49</v>
      </c>
      <c r="M174" s="176">
        <v>36.5</v>
      </c>
      <c r="N174" s="177"/>
      <c r="O174" s="177"/>
      <c r="P174" s="177"/>
      <c r="Q174" s="177"/>
      <c r="R174">
        <f t="shared" si="8"/>
        <v>7.9669999999999996</v>
      </c>
      <c r="T174">
        <f t="shared" si="9"/>
        <v>27.3</v>
      </c>
      <c r="V174">
        <f t="shared" si="10"/>
        <v>7.49</v>
      </c>
      <c r="X174">
        <f t="shared" si="11"/>
        <v>36.5</v>
      </c>
      <c r="Z174" s="177"/>
      <c r="AA174" s="177"/>
      <c r="AB174" s="177"/>
      <c r="AC174" s="177"/>
      <c r="AD174" s="177"/>
      <c r="AE174" s="177"/>
      <c r="AF174" s="177"/>
      <c r="AK174" s="176">
        <v>27</v>
      </c>
      <c r="AL174" s="176" t="s">
        <v>12457</v>
      </c>
      <c r="AM174" s="176" t="s">
        <v>12422</v>
      </c>
      <c r="AN174" s="176">
        <v>2.4599999999999999E-3</v>
      </c>
      <c r="AO174" s="219">
        <f>AVERAGEIFS(Ashtyn_working!R$3:R$944,Ashtyn_working!$H$3:$H$944,$AL174,Ashtyn_working!$I$3:$I$944,$AM174)</f>
        <v>8.0055770212766024</v>
      </c>
      <c r="AP174" s="219" cm="1">
        <f t="array" ref="AP174">IFERROR(_xlfn.STDEV.S(_xlfn._xlws.FILTER(Ashtyn_working!R$3:R$944, (Ashtyn_working!$H$3:$H$944=$AL174) * (Ashtyn_working!$I$3:$I$944=$AM174))) / SQRT(COUNTIFS(Ashtyn_working!$H$3:$H$944, $AL174, Ashtyn_working!$I$3:$I$944, $AM174)), "N/A")</f>
        <v>5.4235346796901755E-3</v>
      </c>
      <c r="AQ174" s="219">
        <f>AVERAGEIFS(Ashtyn_working!T$3:T$944,Ashtyn_working!$H$3:$H$944,$AL174,Ashtyn_working!$I$3:$I$944,$AM174)</f>
        <v>27.025531914893612</v>
      </c>
      <c r="AR174" s="219" cm="1">
        <f t="array" ref="AR174">IFERROR(_xlfn.STDEV.S(_xlfn._xlws.FILTER(Ashtyn_working!T$3:T$944, (Ashtyn_working!$H$3:$H$944=$AL174) * (Ashtyn_working!$I$3:$I$944=$AM174))) / SQRT(COUNTIFS(Ashtyn_working!$H$3:$H$944, $AL174, Ashtyn_working!$I$3:$I$944, $AM174)), "N/A")</f>
        <v>1.8235895665390495E-2</v>
      </c>
      <c r="AS174">
        <f>AVERAGEIFS(Ashtyn_working!V$3:V$944,Ashtyn_working!$H$3:$H$944,$AL174,Ashtyn_working!$I$3:$I$944,$AM174)</f>
        <v>7.4306956521739105</v>
      </c>
      <c r="AT174" cm="1">
        <f t="array" ref="AT174">IFERROR(_xlfn.STDEV.S(_xlfn._xlws.FILTER(Ashtyn_working!V$3:V$944, (Ashtyn_working!$H$3:$H$944=$AL174) * (Ashtyn_working!$I$3:$I$944=$AM174))) / SQRT(COUNTIFS(Ashtyn_working!$H$3:$H$944, $AL174, Ashtyn_working!$I$3:$I$944, $AM174)), "N/A")</f>
        <v>5.2574505022705657E-2</v>
      </c>
      <c r="AU174" s="219">
        <f>AVERAGEIFS(Ashtyn_working!X$3:X$944,Ashtyn_working!$H$3:$H$944,$AL174,Ashtyn_working!$I$3:$I$944,$AM174)</f>
        <v>36.454468085106399</v>
      </c>
      <c r="AV174" s="219" cm="1">
        <f t="array" ref="AV174">IFERROR(_xlfn.STDEV.S(_xlfn._xlws.FILTER(Ashtyn_working!X$3:X$944, (Ashtyn_working!$H$3:$H$944=$AL174) * (Ashtyn_working!$I$3:$I$944=$AM174))) / SQRT(COUNTIFS(Ashtyn_working!$H$3:$H$944, $AL174, Ashtyn_working!$I$3:$I$944, $AM174)), "N/A")</f>
        <v>7.3479347829071506E-2</v>
      </c>
      <c r="AW174" s="219">
        <f>AVERAGEIFS(Ashtyn_working!Z$3:Z$944,Ashtyn_working!$H$3:$H$944,$AL174,Ashtyn_working!$I$3:$I$944,$AM174)</f>
        <v>288.3373529411765</v>
      </c>
      <c r="AX174" s="219" cm="1">
        <f t="array" ref="AX174">IFERROR(_xlfn.STDEV.S(_xlfn._xlws.FILTER(Ashtyn_working!Z$3:Z$944, (Ashtyn_working!$H$3:$H$944=$AL174) * (Ashtyn_working!$I$3:$I$944=$AM174))) / SQRT(COUNTIFS(Ashtyn_working!$H$3:$H$944, $AL174, Ashtyn_working!$I$3:$I$944, $AM174)), "N/A")</f>
        <v>8.0887647908030704</v>
      </c>
      <c r="AY174" s="219">
        <f>AVERAGEIFS(Ashtyn_working!AB$3:AB$944,Ashtyn_working!$H$3:$H$944,$AL174,Ashtyn_working!$I$3:$I$944,$AM174)</f>
        <v>2168.1563157894743</v>
      </c>
      <c r="AZ174" s="219" cm="1">
        <f t="array" ref="AZ174">IFERROR(_xlfn.STDEV.S(_xlfn._xlws.FILTER(Ashtyn_working!AB$3:AB$944, (Ashtyn_working!$H$3:$H$944=$AL174) * (Ashtyn_working!$I$3:$I$944=$AM174))) / SQRT(COUNTIFS(Ashtyn_working!$H$3:$H$944, $AL174, Ashtyn_working!$I$3:$I$944, $AM174)), "N/A")</f>
        <v>5.4222959388735532</v>
      </c>
      <c r="BA174" s="219">
        <f>AVERAGEIFS(Ashtyn_working!AE$3:AE$944,Ashtyn_working!$H$3:$H$944,$AL174,Ashtyn_working!$I$3:$I$944,$AM174)</f>
        <v>704.65000000000009</v>
      </c>
      <c r="BB174" s="219" cm="1">
        <f t="array" ref="BB174">IFERROR(_xlfn.STDEV.S(_xlfn._xlws.FILTER(Ashtyn_working!AE$3:AE$944, (Ashtyn_working!$H$3:$H$944=$AL174) * (Ashtyn_working!$I$3:$I$944=$AM174))) / SQRT(COUNTIFS(Ashtyn_working!$H$3:$H$944, $AL174, Ashtyn_working!$I$3:$I$944, $AM174)), "N/A")</f>
        <v>16.048580503278547</v>
      </c>
      <c r="BC174" s="219">
        <f>AVERAGEIFS(Ashtyn_working!AF$3:AF$944,Ashtyn_working!$H$3:$H$944,$AL174,Ashtyn_working!$I$3:$I$944,$AM174)</f>
        <v>1777.0250000000001</v>
      </c>
      <c r="BD174" s="219" cm="1">
        <f t="array" ref="BD174">IFERROR(_xlfn.STDEV.S(_xlfn._xlws.FILTER(Ashtyn_working!AF$3:AF$944, (Ashtyn_working!$H$3:$H$944=$AL174) * (Ashtyn_working!$I$3:$I$944=$AM174))) / SQRT(COUNTIFS(Ashtyn_working!$H$3:$H$944, $AL174, Ashtyn_working!$I$3:$I$944, $AM174)), "N/A")</f>
        <v>6.3755808524144504</v>
      </c>
    </row>
    <row r="175" spans="5:56" ht="16" x14ac:dyDescent="0.2">
      <c r="E175" s="282">
        <v>42577</v>
      </c>
      <c r="F175" s="177"/>
      <c r="G175" s="176">
        <v>27</v>
      </c>
      <c r="H175" s="176" t="s">
        <v>16051</v>
      </c>
      <c r="I175" s="176" t="s">
        <v>16051</v>
      </c>
      <c r="J175" s="176">
        <v>7.9820000000000002</v>
      </c>
      <c r="K175" s="176">
        <v>27.2</v>
      </c>
      <c r="L175" s="176">
        <v>7.57</v>
      </c>
      <c r="M175" s="176">
        <v>36.6</v>
      </c>
      <c r="N175" s="177"/>
      <c r="O175" s="177"/>
      <c r="P175" s="177"/>
      <c r="Q175" s="177"/>
      <c r="R175">
        <f t="shared" si="8"/>
        <v>7.9820000000000002</v>
      </c>
      <c r="T175">
        <f t="shared" si="9"/>
        <v>27.2</v>
      </c>
      <c r="V175">
        <f t="shared" si="10"/>
        <v>7.57</v>
      </c>
      <c r="X175">
        <f t="shared" si="11"/>
        <v>36.6</v>
      </c>
      <c r="Z175" s="177"/>
      <c r="AA175" s="177"/>
      <c r="AB175" s="177"/>
      <c r="AC175" s="177"/>
      <c r="AD175" s="177"/>
      <c r="AE175" s="177"/>
      <c r="AF175" s="177"/>
      <c r="AK175" s="176">
        <v>27</v>
      </c>
      <c r="AL175" s="176" t="s">
        <v>12457</v>
      </c>
      <c r="AM175" s="176" t="s">
        <v>12422</v>
      </c>
      <c r="AN175" s="176">
        <v>2.8700000000000002E-3</v>
      </c>
      <c r="AO175" s="219">
        <f>AVERAGEIFS(Ashtyn_working!R$3:R$944,Ashtyn_working!$H$3:$H$944,$AL175,Ashtyn_working!$I$3:$I$944,$AM175)</f>
        <v>8.0055770212766024</v>
      </c>
      <c r="AP175" s="219" cm="1">
        <f t="array" ref="AP175">IFERROR(_xlfn.STDEV.S(_xlfn._xlws.FILTER(Ashtyn_working!R$3:R$944, (Ashtyn_working!$H$3:$H$944=$AL175) * (Ashtyn_working!$I$3:$I$944=$AM175))) / SQRT(COUNTIFS(Ashtyn_working!$H$3:$H$944, $AL175, Ashtyn_working!$I$3:$I$944, $AM175)), "N/A")</f>
        <v>5.4235346796901755E-3</v>
      </c>
      <c r="AQ175" s="219">
        <f>AVERAGEIFS(Ashtyn_working!T$3:T$944,Ashtyn_working!$H$3:$H$944,$AL175,Ashtyn_working!$I$3:$I$944,$AM175)</f>
        <v>27.025531914893612</v>
      </c>
      <c r="AR175" s="219" cm="1">
        <f t="array" ref="AR175">IFERROR(_xlfn.STDEV.S(_xlfn._xlws.FILTER(Ashtyn_working!T$3:T$944, (Ashtyn_working!$H$3:$H$944=$AL175) * (Ashtyn_working!$I$3:$I$944=$AM175))) / SQRT(COUNTIFS(Ashtyn_working!$H$3:$H$944, $AL175, Ashtyn_working!$I$3:$I$944, $AM175)), "N/A")</f>
        <v>1.8235895665390495E-2</v>
      </c>
      <c r="AS175">
        <f>AVERAGEIFS(Ashtyn_working!V$3:V$944,Ashtyn_working!$H$3:$H$944,$AL175,Ashtyn_working!$I$3:$I$944,$AM175)</f>
        <v>7.4306956521739105</v>
      </c>
      <c r="AT175" cm="1">
        <f t="array" ref="AT175">IFERROR(_xlfn.STDEV.S(_xlfn._xlws.FILTER(Ashtyn_working!V$3:V$944, (Ashtyn_working!$H$3:$H$944=$AL175) * (Ashtyn_working!$I$3:$I$944=$AM175))) / SQRT(COUNTIFS(Ashtyn_working!$H$3:$H$944, $AL175, Ashtyn_working!$I$3:$I$944, $AM175)), "N/A")</f>
        <v>5.2574505022705657E-2</v>
      </c>
      <c r="AU175" s="219">
        <f>AVERAGEIFS(Ashtyn_working!X$3:X$944,Ashtyn_working!$H$3:$H$944,$AL175,Ashtyn_working!$I$3:$I$944,$AM175)</f>
        <v>36.454468085106399</v>
      </c>
      <c r="AV175" s="219" cm="1">
        <f t="array" ref="AV175">IFERROR(_xlfn.STDEV.S(_xlfn._xlws.FILTER(Ashtyn_working!X$3:X$944, (Ashtyn_working!$H$3:$H$944=$AL175) * (Ashtyn_working!$I$3:$I$944=$AM175))) / SQRT(COUNTIFS(Ashtyn_working!$H$3:$H$944, $AL175, Ashtyn_working!$I$3:$I$944, $AM175)), "N/A")</f>
        <v>7.3479347829071506E-2</v>
      </c>
      <c r="AW175" s="219">
        <f>AVERAGEIFS(Ashtyn_working!Z$3:Z$944,Ashtyn_working!$H$3:$H$944,$AL175,Ashtyn_working!$I$3:$I$944,$AM175)</f>
        <v>288.3373529411765</v>
      </c>
      <c r="AX175" s="219" cm="1">
        <f t="array" ref="AX175">IFERROR(_xlfn.STDEV.S(_xlfn._xlws.FILTER(Ashtyn_working!Z$3:Z$944, (Ashtyn_working!$H$3:$H$944=$AL175) * (Ashtyn_working!$I$3:$I$944=$AM175))) / SQRT(COUNTIFS(Ashtyn_working!$H$3:$H$944, $AL175, Ashtyn_working!$I$3:$I$944, $AM175)), "N/A")</f>
        <v>8.0887647908030704</v>
      </c>
      <c r="AY175" s="219">
        <f>AVERAGEIFS(Ashtyn_working!AB$3:AB$944,Ashtyn_working!$H$3:$H$944,$AL175,Ashtyn_working!$I$3:$I$944,$AM175)</f>
        <v>2168.1563157894743</v>
      </c>
      <c r="AZ175" s="219" cm="1">
        <f t="array" ref="AZ175">IFERROR(_xlfn.STDEV.S(_xlfn._xlws.FILTER(Ashtyn_working!AB$3:AB$944, (Ashtyn_working!$H$3:$H$944=$AL175) * (Ashtyn_working!$I$3:$I$944=$AM175))) / SQRT(COUNTIFS(Ashtyn_working!$H$3:$H$944, $AL175, Ashtyn_working!$I$3:$I$944, $AM175)), "N/A")</f>
        <v>5.4222959388735532</v>
      </c>
      <c r="BA175" s="219">
        <f>AVERAGEIFS(Ashtyn_working!AE$3:AE$944,Ashtyn_working!$H$3:$H$944,$AL175,Ashtyn_working!$I$3:$I$944,$AM175)</f>
        <v>704.65000000000009</v>
      </c>
      <c r="BB175" s="219" cm="1">
        <f t="array" ref="BB175">IFERROR(_xlfn.STDEV.S(_xlfn._xlws.FILTER(Ashtyn_working!AE$3:AE$944, (Ashtyn_working!$H$3:$H$944=$AL175) * (Ashtyn_working!$I$3:$I$944=$AM175))) / SQRT(COUNTIFS(Ashtyn_working!$H$3:$H$944, $AL175, Ashtyn_working!$I$3:$I$944, $AM175)), "N/A")</f>
        <v>16.048580503278547</v>
      </c>
      <c r="BC175" s="219">
        <f>AVERAGEIFS(Ashtyn_working!AF$3:AF$944,Ashtyn_working!$H$3:$H$944,$AL175,Ashtyn_working!$I$3:$I$944,$AM175)</f>
        <v>1777.0250000000001</v>
      </c>
      <c r="BD175" s="219" cm="1">
        <f t="array" ref="BD175">IFERROR(_xlfn.STDEV.S(_xlfn._xlws.FILTER(Ashtyn_working!AF$3:AF$944, (Ashtyn_working!$H$3:$H$944=$AL175) * (Ashtyn_working!$I$3:$I$944=$AM175))) / SQRT(COUNTIFS(Ashtyn_working!$H$3:$H$944, $AL175, Ashtyn_working!$I$3:$I$944, $AM175)), "N/A")</f>
        <v>6.3755808524144504</v>
      </c>
    </row>
    <row r="176" spans="5:56" ht="16" x14ac:dyDescent="0.2">
      <c r="E176" s="282">
        <v>42577</v>
      </c>
      <c r="F176" s="177"/>
      <c r="G176" s="176">
        <v>27</v>
      </c>
      <c r="H176" s="176" t="s">
        <v>16051</v>
      </c>
      <c r="I176" s="176" t="s">
        <v>16051</v>
      </c>
      <c r="J176" s="176">
        <v>7.7169999999999996</v>
      </c>
      <c r="K176" s="176">
        <v>27.3</v>
      </c>
      <c r="L176" s="176">
        <v>7.11</v>
      </c>
      <c r="M176" s="176">
        <v>37</v>
      </c>
      <c r="N176" s="177"/>
      <c r="O176" s="177"/>
      <c r="P176" s="177"/>
      <c r="Q176" s="177"/>
      <c r="R176">
        <f t="shared" si="8"/>
        <v>7.7169999999999996</v>
      </c>
      <c r="T176">
        <f t="shared" si="9"/>
        <v>27.3</v>
      </c>
      <c r="V176">
        <f t="shared" si="10"/>
        <v>7.11</v>
      </c>
      <c r="X176">
        <f t="shared" si="11"/>
        <v>37</v>
      </c>
      <c r="Z176" s="177"/>
      <c r="AA176" s="177"/>
      <c r="AB176" s="177"/>
      <c r="AC176" s="177"/>
      <c r="AD176" s="177"/>
      <c r="AE176" s="177"/>
      <c r="AF176" s="177"/>
      <c r="AK176" s="176">
        <v>27</v>
      </c>
      <c r="AL176" s="176" t="s">
        <v>12457</v>
      </c>
      <c r="AM176" s="176" t="s">
        <v>12422</v>
      </c>
      <c r="AN176" s="176">
        <v>1.4300000000000001E-3</v>
      </c>
      <c r="AO176" s="219">
        <f>AVERAGEIFS(Ashtyn_working!R$3:R$944,Ashtyn_working!$H$3:$H$944,$AL176,Ashtyn_working!$I$3:$I$944,$AM176)</f>
        <v>8.0055770212766024</v>
      </c>
      <c r="AP176" s="219" cm="1">
        <f t="array" ref="AP176">IFERROR(_xlfn.STDEV.S(_xlfn._xlws.FILTER(Ashtyn_working!R$3:R$944, (Ashtyn_working!$H$3:$H$944=$AL176) * (Ashtyn_working!$I$3:$I$944=$AM176))) / SQRT(COUNTIFS(Ashtyn_working!$H$3:$H$944, $AL176, Ashtyn_working!$I$3:$I$944, $AM176)), "N/A")</f>
        <v>5.4235346796901755E-3</v>
      </c>
      <c r="AQ176" s="219">
        <f>AVERAGEIFS(Ashtyn_working!T$3:T$944,Ashtyn_working!$H$3:$H$944,$AL176,Ashtyn_working!$I$3:$I$944,$AM176)</f>
        <v>27.025531914893612</v>
      </c>
      <c r="AR176" s="219" cm="1">
        <f t="array" ref="AR176">IFERROR(_xlfn.STDEV.S(_xlfn._xlws.FILTER(Ashtyn_working!T$3:T$944, (Ashtyn_working!$H$3:$H$944=$AL176) * (Ashtyn_working!$I$3:$I$944=$AM176))) / SQRT(COUNTIFS(Ashtyn_working!$H$3:$H$944, $AL176, Ashtyn_working!$I$3:$I$944, $AM176)), "N/A")</f>
        <v>1.8235895665390495E-2</v>
      </c>
      <c r="AS176">
        <f>AVERAGEIFS(Ashtyn_working!V$3:V$944,Ashtyn_working!$H$3:$H$944,$AL176,Ashtyn_working!$I$3:$I$944,$AM176)</f>
        <v>7.4306956521739105</v>
      </c>
      <c r="AT176" cm="1">
        <f t="array" ref="AT176">IFERROR(_xlfn.STDEV.S(_xlfn._xlws.FILTER(Ashtyn_working!V$3:V$944, (Ashtyn_working!$H$3:$H$944=$AL176) * (Ashtyn_working!$I$3:$I$944=$AM176))) / SQRT(COUNTIFS(Ashtyn_working!$H$3:$H$944, $AL176, Ashtyn_working!$I$3:$I$944, $AM176)), "N/A")</f>
        <v>5.2574505022705657E-2</v>
      </c>
      <c r="AU176" s="219">
        <f>AVERAGEIFS(Ashtyn_working!X$3:X$944,Ashtyn_working!$H$3:$H$944,$AL176,Ashtyn_working!$I$3:$I$944,$AM176)</f>
        <v>36.454468085106399</v>
      </c>
      <c r="AV176" s="219" cm="1">
        <f t="array" ref="AV176">IFERROR(_xlfn.STDEV.S(_xlfn._xlws.FILTER(Ashtyn_working!X$3:X$944, (Ashtyn_working!$H$3:$H$944=$AL176) * (Ashtyn_working!$I$3:$I$944=$AM176))) / SQRT(COUNTIFS(Ashtyn_working!$H$3:$H$944, $AL176, Ashtyn_working!$I$3:$I$944, $AM176)), "N/A")</f>
        <v>7.3479347829071506E-2</v>
      </c>
      <c r="AW176" s="219">
        <f>AVERAGEIFS(Ashtyn_working!Z$3:Z$944,Ashtyn_working!$H$3:$H$944,$AL176,Ashtyn_working!$I$3:$I$944,$AM176)</f>
        <v>288.3373529411765</v>
      </c>
      <c r="AX176" s="219" cm="1">
        <f t="array" ref="AX176">IFERROR(_xlfn.STDEV.S(_xlfn._xlws.FILTER(Ashtyn_working!Z$3:Z$944, (Ashtyn_working!$H$3:$H$944=$AL176) * (Ashtyn_working!$I$3:$I$944=$AM176))) / SQRT(COUNTIFS(Ashtyn_working!$H$3:$H$944, $AL176, Ashtyn_working!$I$3:$I$944, $AM176)), "N/A")</f>
        <v>8.0887647908030704</v>
      </c>
      <c r="AY176" s="219">
        <f>AVERAGEIFS(Ashtyn_working!AB$3:AB$944,Ashtyn_working!$H$3:$H$944,$AL176,Ashtyn_working!$I$3:$I$944,$AM176)</f>
        <v>2168.1563157894743</v>
      </c>
      <c r="AZ176" s="219" cm="1">
        <f t="array" ref="AZ176">IFERROR(_xlfn.STDEV.S(_xlfn._xlws.FILTER(Ashtyn_working!AB$3:AB$944, (Ashtyn_working!$H$3:$H$944=$AL176) * (Ashtyn_working!$I$3:$I$944=$AM176))) / SQRT(COUNTIFS(Ashtyn_working!$H$3:$H$944, $AL176, Ashtyn_working!$I$3:$I$944, $AM176)), "N/A")</f>
        <v>5.4222959388735532</v>
      </c>
      <c r="BA176" s="219">
        <f>AVERAGEIFS(Ashtyn_working!AE$3:AE$944,Ashtyn_working!$H$3:$H$944,$AL176,Ashtyn_working!$I$3:$I$944,$AM176)</f>
        <v>704.65000000000009</v>
      </c>
      <c r="BB176" s="219" cm="1">
        <f t="array" ref="BB176">IFERROR(_xlfn.STDEV.S(_xlfn._xlws.FILTER(Ashtyn_working!AE$3:AE$944, (Ashtyn_working!$H$3:$H$944=$AL176) * (Ashtyn_working!$I$3:$I$944=$AM176))) / SQRT(COUNTIFS(Ashtyn_working!$H$3:$H$944, $AL176, Ashtyn_working!$I$3:$I$944, $AM176)), "N/A")</f>
        <v>16.048580503278547</v>
      </c>
      <c r="BC176" s="219">
        <f>AVERAGEIFS(Ashtyn_working!AF$3:AF$944,Ashtyn_working!$H$3:$H$944,$AL176,Ashtyn_working!$I$3:$I$944,$AM176)</f>
        <v>1777.0250000000001</v>
      </c>
      <c r="BD176" s="219" cm="1">
        <f t="array" ref="BD176">IFERROR(_xlfn.STDEV.S(_xlfn._xlws.FILTER(Ashtyn_working!AF$3:AF$944, (Ashtyn_working!$H$3:$H$944=$AL176) * (Ashtyn_working!$I$3:$I$944=$AM176))) / SQRT(COUNTIFS(Ashtyn_working!$H$3:$H$944, $AL176, Ashtyn_working!$I$3:$I$944, $AM176)), "N/A")</f>
        <v>6.3755808524144504</v>
      </c>
    </row>
    <row r="177" spans="5:56" ht="16" x14ac:dyDescent="0.2">
      <c r="E177" s="282">
        <v>42577</v>
      </c>
      <c r="F177" s="177"/>
      <c r="G177" s="176">
        <v>27</v>
      </c>
      <c r="H177" s="176" t="s">
        <v>12457</v>
      </c>
      <c r="I177" s="176" t="s">
        <v>12422</v>
      </c>
      <c r="J177" s="176">
        <v>7.9749999999999996</v>
      </c>
      <c r="K177" s="176">
        <v>27.2</v>
      </c>
      <c r="L177" s="176">
        <v>7.6</v>
      </c>
      <c r="M177" s="176">
        <v>36.6</v>
      </c>
      <c r="N177" s="177"/>
      <c r="O177" s="177"/>
      <c r="P177" s="177"/>
      <c r="Q177" s="177"/>
      <c r="R177">
        <f t="shared" si="8"/>
        <v>7.9749999999999996</v>
      </c>
      <c r="T177">
        <f t="shared" si="9"/>
        <v>27.2</v>
      </c>
      <c r="V177">
        <f t="shared" si="10"/>
        <v>7.6</v>
      </c>
      <c r="X177">
        <f t="shared" si="11"/>
        <v>36.6</v>
      </c>
      <c r="Z177" s="176">
        <v>402.65</v>
      </c>
      <c r="AA177" s="177"/>
      <c r="AB177" s="177"/>
      <c r="AC177" s="177"/>
      <c r="AD177" s="177"/>
      <c r="AE177" s="177"/>
      <c r="AF177" s="177"/>
      <c r="AK177" s="176">
        <v>27</v>
      </c>
      <c r="AL177" s="176" t="s">
        <v>12457</v>
      </c>
      <c r="AM177" s="176" t="s">
        <v>12422</v>
      </c>
      <c r="AN177" s="176">
        <v>2.5899999999999999E-3</v>
      </c>
      <c r="AO177" s="219">
        <f>AVERAGEIFS(Ashtyn_working!R$3:R$944,Ashtyn_working!$H$3:$H$944,$AL177,Ashtyn_working!$I$3:$I$944,$AM177)</f>
        <v>8.0055770212766024</v>
      </c>
      <c r="AP177" s="219" cm="1">
        <f t="array" ref="AP177">IFERROR(_xlfn.STDEV.S(_xlfn._xlws.FILTER(Ashtyn_working!R$3:R$944, (Ashtyn_working!$H$3:$H$944=$AL177) * (Ashtyn_working!$I$3:$I$944=$AM177))) / SQRT(COUNTIFS(Ashtyn_working!$H$3:$H$944, $AL177, Ashtyn_working!$I$3:$I$944, $AM177)), "N/A")</f>
        <v>5.4235346796901755E-3</v>
      </c>
      <c r="AQ177" s="219">
        <f>AVERAGEIFS(Ashtyn_working!T$3:T$944,Ashtyn_working!$H$3:$H$944,$AL177,Ashtyn_working!$I$3:$I$944,$AM177)</f>
        <v>27.025531914893612</v>
      </c>
      <c r="AR177" s="219" cm="1">
        <f t="array" ref="AR177">IFERROR(_xlfn.STDEV.S(_xlfn._xlws.FILTER(Ashtyn_working!T$3:T$944, (Ashtyn_working!$H$3:$H$944=$AL177) * (Ashtyn_working!$I$3:$I$944=$AM177))) / SQRT(COUNTIFS(Ashtyn_working!$H$3:$H$944, $AL177, Ashtyn_working!$I$3:$I$944, $AM177)), "N/A")</f>
        <v>1.8235895665390495E-2</v>
      </c>
      <c r="AS177">
        <f>AVERAGEIFS(Ashtyn_working!V$3:V$944,Ashtyn_working!$H$3:$H$944,$AL177,Ashtyn_working!$I$3:$I$944,$AM177)</f>
        <v>7.4306956521739105</v>
      </c>
      <c r="AT177" cm="1">
        <f t="array" ref="AT177">IFERROR(_xlfn.STDEV.S(_xlfn._xlws.FILTER(Ashtyn_working!V$3:V$944, (Ashtyn_working!$H$3:$H$944=$AL177) * (Ashtyn_working!$I$3:$I$944=$AM177))) / SQRT(COUNTIFS(Ashtyn_working!$H$3:$H$944, $AL177, Ashtyn_working!$I$3:$I$944, $AM177)), "N/A")</f>
        <v>5.2574505022705657E-2</v>
      </c>
      <c r="AU177" s="219">
        <f>AVERAGEIFS(Ashtyn_working!X$3:X$944,Ashtyn_working!$H$3:$H$944,$AL177,Ashtyn_working!$I$3:$I$944,$AM177)</f>
        <v>36.454468085106399</v>
      </c>
      <c r="AV177" s="219" cm="1">
        <f t="array" ref="AV177">IFERROR(_xlfn.STDEV.S(_xlfn._xlws.FILTER(Ashtyn_working!X$3:X$944, (Ashtyn_working!$H$3:$H$944=$AL177) * (Ashtyn_working!$I$3:$I$944=$AM177))) / SQRT(COUNTIFS(Ashtyn_working!$H$3:$H$944, $AL177, Ashtyn_working!$I$3:$I$944, $AM177)), "N/A")</f>
        <v>7.3479347829071506E-2</v>
      </c>
      <c r="AW177" s="219">
        <f>AVERAGEIFS(Ashtyn_working!Z$3:Z$944,Ashtyn_working!$H$3:$H$944,$AL177,Ashtyn_working!$I$3:$I$944,$AM177)</f>
        <v>288.3373529411765</v>
      </c>
      <c r="AX177" s="219" cm="1">
        <f t="array" ref="AX177">IFERROR(_xlfn.STDEV.S(_xlfn._xlws.FILTER(Ashtyn_working!Z$3:Z$944, (Ashtyn_working!$H$3:$H$944=$AL177) * (Ashtyn_working!$I$3:$I$944=$AM177))) / SQRT(COUNTIFS(Ashtyn_working!$H$3:$H$944, $AL177, Ashtyn_working!$I$3:$I$944, $AM177)), "N/A")</f>
        <v>8.0887647908030704</v>
      </c>
      <c r="AY177" s="219">
        <f>AVERAGEIFS(Ashtyn_working!AB$3:AB$944,Ashtyn_working!$H$3:$H$944,$AL177,Ashtyn_working!$I$3:$I$944,$AM177)</f>
        <v>2168.1563157894743</v>
      </c>
      <c r="AZ177" s="219" cm="1">
        <f t="array" ref="AZ177">IFERROR(_xlfn.STDEV.S(_xlfn._xlws.FILTER(Ashtyn_working!AB$3:AB$944, (Ashtyn_working!$H$3:$H$944=$AL177) * (Ashtyn_working!$I$3:$I$944=$AM177))) / SQRT(COUNTIFS(Ashtyn_working!$H$3:$H$944, $AL177, Ashtyn_working!$I$3:$I$944, $AM177)), "N/A")</f>
        <v>5.4222959388735532</v>
      </c>
      <c r="BA177" s="219">
        <f>AVERAGEIFS(Ashtyn_working!AE$3:AE$944,Ashtyn_working!$H$3:$H$944,$AL177,Ashtyn_working!$I$3:$I$944,$AM177)</f>
        <v>704.65000000000009</v>
      </c>
      <c r="BB177" s="219" cm="1">
        <f t="array" ref="BB177">IFERROR(_xlfn.STDEV.S(_xlfn._xlws.FILTER(Ashtyn_working!AE$3:AE$944, (Ashtyn_working!$H$3:$H$944=$AL177) * (Ashtyn_working!$I$3:$I$944=$AM177))) / SQRT(COUNTIFS(Ashtyn_working!$H$3:$H$944, $AL177, Ashtyn_working!$I$3:$I$944, $AM177)), "N/A")</f>
        <v>16.048580503278547</v>
      </c>
      <c r="BC177" s="219">
        <f>AVERAGEIFS(Ashtyn_working!AF$3:AF$944,Ashtyn_working!$H$3:$H$944,$AL177,Ashtyn_working!$I$3:$I$944,$AM177)</f>
        <v>1777.0250000000001</v>
      </c>
      <c r="BD177" s="219" cm="1">
        <f t="array" ref="BD177">IFERROR(_xlfn.STDEV.S(_xlfn._xlws.FILTER(Ashtyn_working!AF$3:AF$944, (Ashtyn_working!$H$3:$H$944=$AL177) * (Ashtyn_working!$I$3:$I$944=$AM177))) / SQRT(COUNTIFS(Ashtyn_working!$H$3:$H$944, $AL177, Ashtyn_working!$I$3:$I$944, $AM177)), "N/A")</f>
        <v>6.3755808524144504</v>
      </c>
    </row>
    <row r="178" spans="5:56" ht="16" x14ac:dyDescent="0.2">
      <c r="E178" s="282">
        <v>42577</v>
      </c>
      <c r="F178" s="177"/>
      <c r="G178" s="176">
        <v>27</v>
      </c>
      <c r="H178" s="176" t="s">
        <v>12457</v>
      </c>
      <c r="I178" s="176" t="s">
        <v>12422</v>
      </c>
      <c r="J178" s="176">
        <v>7.9390000000000001</v>
      </c>
      <c r="K178" s="176">
        <v>27.2</v>
      </c>
      <c r="L178" s="176">
        <v>7.12</v>
      </c>
      <c r="M178" s="176">
        <v>36.5</v>
      </c>
      <c r="N178" s="177"/>
      <c r="O178" s="177"/>
      <c r="P178" s="177"/>
      <c r="Q178" s="177"/>
      <c r="R178">
        <f t="shared" si="8"/>
        <v>7.9390000000000001</v>
      </c>
      <c r="T178">
        <f t="shared" si="9"/>
        <v>27.2</v>
      </c>
      <c r="V178">
        <f t="shared" si="10"/>
        <v>7.12</v>
      </c>
      <c r="X178">
        <f t="shared" si="11"/>
        <v>36.5</v>
      </c>
      <c r="Z178" s="177"/>
      <c r="AA178" s="177"/>
      <c r="AB178" s="177"/>
      <c r="AC178" s="177"/>
      <c r="AD178" s="177"/>
      <c r="AE178" s="177"/>
      <c r="AF178" s="177"/>
      <c r="AK178" s="176">
        <v>27</v>
      </c>
      <c r="AL178" s="176" t="s">
        <v>12457</v>
      </c>
      <c r="AM178" s="176" t="s">
        <v>12422</v>
      </c>
      <c r="AN178" s="176">
        <v>2.0300000000000001E-3</v>
      </c>
      <c r="AO178" s="219">
        <f>AVERAGEIFS(Ashtyn_working!R$3:R$944,Ashtyn_working!$H$3:$H$944,$AL178,Ashtyn_working!$I$3:$I$944,$AM178)</f>
        <v>8.0055770212766024</v>
      </c>
      <c r="AP178" s="219" cm="1">
        <f t="array" ref="AP178">IFERROR(_xlfn.STDEV.S(_xlfn._xlws.FILTER(Ashtyn_working!R$3:R$944, (Ashtyn_working!$H$3:$H$944=$AL178) * (Ashtyn_working!$I$3:$I$944=$AM178))) / SQRT(COUNTIFS(Ashtyn_working!$H$3:$H$944, $AL178, Ashtyn_working!$I$3:$I$944, $AM178)), "N/A")</f>
        <v>5.4235346796901755E-3</v>
      </c>
      <c r="AQ178" s="219">
        <f>AVERAGEIFS(Ashtyn_working!T$3:T$944,Ashtyn_working!$H$3:$H$944,$AL178,Ashtyn_working!$I$3:$I$944,$AM178)</f>
        <v>27.025531914893612</v>
      </c>
      <c r="AR178" s="219" cm="1">
        <f t="array" ref="AR178">IFERROR(_xlfn.STDEV.S(_xlfn._xlws.FILTER(Ashtyn_working!T$3:T$944, (Ashtyn_working!$H$3:$H$944=$AL178) * (Ashtyn_working!$I$3:$I$944=$AM178))) / SQRT(COUNTIFS(Ashtyn_working!$H$3:$H$944, $AL178, Ashtyn_working!$I$3:$I$944, $AM178)), "N/A")</f>
        <v>1.8235895665390495E-2</v>
      </c>
      <c r="AS178">
        <f>AVERAGEIFS(Ashtyn_working!V$3:V$944,Ashtyn_working!$H$3:$H$944,$AL178,Ashtyn_working!$I$3:$I$944,$AM178)</f>
        <v>7.4306956521739105</v>
      </c>
      <c r="AT178" cm="1">
        <f t="array" ref="AT178">IFERROR(_xlfn.STDEV.S(_xlfn._xlws.FILTER(Ashtyn_working!V$3:V$944, (Ashtyn_working!$H$3:$H$944=$AL178) * (Ashtyn_working!$I$3:$I$944=$AM178))) / SQRT(COUNTIFS(Ashtyn_working!$H$3:$H$944, $AL178, Ashtyn_working!$I$3:$I$944, $AM178)), "N/A")</f>
        <v>5.2574505022705657E-2</v>
      </c>
      <c r="AU178" s="219">
        <f>AVERAGEIFS(Ashtyn_working!X$3:X$944,Ashtyn_working!$H$3:$H$944,$AL178,Ashtyn_working!$I$3:$I$944,$AM178)</f>
        <v>36.454468085106399</v>
      </c>
      <c r="AV178" s="219" cm="1">
        <f t="array" ref="AV178">IFERROR(_xlfn.STDEV.S(_xlfn._xlws.FILTER(Ashtyn_working!X$3:X$944, (Ashtyn_working!$H$3:$H$944=$AL178) * (Ashtyn_working!$I$3:$I$944=$AM178))) / SQRT(COUNTIFS(Ashtyn_working!$H$3:$H$944, $AL178, Ashtyn_working!$I$3:$I$944, $AM178)), "N/A")</f>
        <v>7.3479347829071506E-2</v>
      </c>
      <c r="AW178" s="219">
        <f>AVERAGEIFS(Ashtyn_working!Z$3:Z$944,Ashtyn_working!$H$3:$H$944,$AL178,Ashtyn_working!$I$3:$I$944,$AM178)</f>
        <v>288.3373529411765</v>
      </c>
      <c r="AX178" s="219" cm="1">
        <f t="array" ref="AX178">IFERROR(_xlfn.STDEV.S(_xlfn._xlws.FILTER(Ashtyn_working!Z$3:Z$944, (Ashtyn_working!$H$3:$H$944=$AL178) * (Ashtyn_working!$I$3:$I$944=$AM178))) / SQRT(COUNTIFS(Ashtyn_working!$H$3:$H$944, $AL178, Ashtyn_working!$I$3:$I$944, $AM178)), "N/A")</f>
        <v>8.0887647908030704</v>
      </c>
      <c r="AY178" s="219">
        <f>AVERAGEIFS(Ashtyn_working!AB$3:AB$944,Ashtyn_working!$H$3:$H$944,$AL178,Ashtyn_working!$I$3:$I$944,$AM178)</f>
        <v>2168.1563157894743</v>
      </c>
      <c r="AZ178" s="219" cm="1">
        <f t="array" ref="AZ178">IFERROR(_xlfn.STDEV.S(_xlfn._xlws.FILTER(Ashtyn_working!AB$3:AB$944, (Ashtyn_working!$H$3:$H$944=$AL178) * (Ashtyn_working!$I$3:$I$944=$AM178))) / SQRT(COUNTIFS(Ashtyn_working!$H$3:$H$944, $AL178, Ashtyn_working!$I$3:$I$944, $AM178)), "N/A")</f>
        <v>5.4222959388735532</v>
      </c>
      <c r="BA178" s="219">
        <f>AVERAGEIFS(Ashtyn_working!AE$3:AE$944,Ashtyn_working!$H$3:$H$944,$AL178,Ashtyn_working!$I$3:$I$944,$AM178)</f>
        <v>704.65000000000009</v>
      </c>
      <c r="BB178" s="219" cm="1">
        <f t="array" ref="BB178">IFERROR(_xlfn.STDEV.S(_xlfn._xlws.FILTER(Ashtyn_working!AE$3:AE$944, (Ashtyn_working!$H$3:$H$944=$AL178) * (Ashtyn_working!$I$3:$I$944=$AM178))) / SQRT(COUNTIFS(Ashtyn_working!$H$3:$H$944, $AL178, Ashtyn_working!$I$3:$I$944, $AM178)), "N/A")</f>
        <v>16.048580503278547</v>
      </c>
      <c r="BC178" s="219">
        <f>AVERAGEIFS(Ashtyn_working!AF$3:AF$944,Ashtyn_working!$H$3:$H$944,$AL178,Ashtyn_working!$I$3:$I$944,$AM178)</f>
        <v>1777.0250000000001</v>
      </c>
      <c r="BD178" s="219" cm="1">
        <f t="array" ref="BD178">IFERROR(_xlfn.STDEV.S(_xlfn._xlws.FILTER(Ashtyn_working!AF$3:AF$944, (Ashtyn_working!$H$3:$H$944=$AL178) * (Ashtyn_working!$I$3:$I$944=$AM178))) / SQRT(COUNTIFS(Ashtyn_working!$H$3:$H$944, $AL178, Ashtyn_working!$I$3:$I$944, $AM178)), "N/A")</f>
        <v>6.3755808524144504</v>
      </c>
    </row>
    <row r="179" spans="5:56" ht="16" x14ac:dyDescent="0.2">
      <c r="E179" s="282">
        <v>42577</v>
      </c>
      <c r="F179" s="177"/>
      <c r="G179" s="176">
        <v>27</v>
      </c>
      <c r="H179" s="176" t="s">
        <v>16051</v>
      </c>
      <c r="I179" s="176" t="s">
        <v>16051</v>
      </c>
      <c r="J179" s="176">
        <v>7.7279999999999998</v>
      </c>
      <c r="K179" s="176">
        <v>27.2</v>
      </c>
      <c r="L179" s="176">
        <v>7.13</v>
      </c>
      <c r="M179" s="176">
        <v>36.9</v>
      </c>
      <c r="N179" s="177"/>
      <c r="O179" s="177"/>
      <c r="P179" s="177"/>
      <c r="Q179" s="177"/>
      <c r="R179">
        <f t="shared" si="8"/>
        <v>7.7279999999999998</v>
      </c>
      <c r="T179">
        <f t="shared" si="9"/>
        <v>27.2</v>
      </c>
      <c r="V179">
        <f t="shared" si="10"/>
        <v>7.13</v>
      </c>
      <c r="X179">
        <f t="shared" si="11"/>
        <v>36.9</v>
      </c>
      <c r="Z179" s="177"/>
      <c r="AA179" s="177"/>
      <c r="AB179" s="177"/>
      <c r="AC179" s="177"/>
      <c r="AD179" s="177"/>
      <c r="AE179" s="177"/>
      <c r="AF179" s="177"/>
      <c r="AK179" s="176">
        <v>27</v>
      </c>
      <c r="AL179" s="176" t="s">
        <v>12457</v>
      </c>
      <c r="AM179" s="176" t="s">
        <v>12422</v>
      </c>
      <c r="AN179" s="176">
        <v>2.4199999999999998E-3</v>
      </c>
      <c r="AO179" s="219">
        <f>AVERAGEIFS(Ashtyn_working!R$3:R$944,Ashtyn_working!$H$3:$H$944,$AL179,Ashtyn_working!$I$3:$I$944,$AM179)</f>
        <v>8.0055770212766024</v>
      </c>
      <c r="AP179" s="219" cm="1">
        <f t="array" ref="AP179">IFERROR(_xlfn.STDEV.S(_xlfn._xlws.FILTER(Ashtyn_working!R$3:R$944, (Ashtyn_working!$H$3:$H$944=$AL179) * (Ashtyn_working!$I$3:$I$944=$AM179))) / SQRT(COUNTIFS(Ashtyn_working!$H$3:$H$944, $AL179, Ashtyn_working!$I$3:$I$944, $AM179)), "N/A")</f>
        <v>5.4235346796901755E-3</v>
      </c>
      <c r="AQ179" s="219">
        <f>AVERAGEIFS(Ashtyn_working!T$3:T$944,Ashtyn_working!$H$3:$H$944,$AL179,Ashtyn_working!$I$3:$I$944,$AM179)</f>
        <v>27.025531914893612</v>
      </c>
      <c r="AR179" s="219" cm="1">
        <f t="array" ref="AR179">IFERROR(_xlfn.STDEV.S(_xlfn._xlws.FILTER(Ashtyn_working!T$3:T$944, (Ashtyn_working!$H$3:$H$944=$AL179) * (Ashtyn_working!$I$3:$I$944=$AM179))) / SQRT(COUNTIFS(Ashtyn_working!$H$3:$H$944, $AL179, Ashtyn_working!$I$3:$I$944, $AM179)), "N/A")</f>
        <v>1.8235895665390495E-2</v>
      </c>
      <c r="AS179">
        <f>AVERAGEIFS(Ashtyn_working!V$3:V$944,Ashtyn_working!$H$3:$H$944,$AL179,Ashtyn_working!$I$3:$I$944,$AM179)</f>
        <v>7.4306956521739105</v>
      </c>
      <c r="AT179" cm="1">
        <f t="array" ref="AT179">IFERROR(_xlfn.STDEV.S(_xlfn._xlws.FILTER(Ashtyn_working!V$3:V$944, (Ashtyn_working!$H$3:$H$944=$AL179) * (Ashtyn_working!$I$3:$I$944=$AM179))) / SQRT(COUNTIFS(Ashtyn_working!$H$3:$H$944, $AL179, Ashtyn_working!$I$3:$I$944, $AM179)), "N/A")</f>
        <v>5.2574505022705657E-2</v>
      </c>
      <c r="AU179" s="219">
        <f>AVERAGEIFS(Ashtyn_working!X$3:X$944,Ashtyn_working!$H$3:$H$944,$AL179,Ashtyn_working!$I$3:$I$944,$AM179)</f>
        <v>36.454468085106399</v>
      </c>
      <c r="AV179" s="219" cm="1">
        <f t="array" ref="AV179">IFERROR(_xlfn.STDEV.S(_xlfn._xlws.FILTER(Ashtyn_working!X$3:X$944, (Ashtyn_working!$H$3:$H$944=$AL179) * (Ashtyn_working!$I$3:$I$944=$AM179))) / SQRT(COUNTIFS(Ashtyn_working!$H$3:$H$944, $AL179, Ashtyn_working!$I$3:$I$944, $AM179)), "N/A")</f>
        <v>7.3479347829071506E-2</v>
      </c>
      <c r="AW179" s="219">
        <f>AVERAGEIFS(Ashtyn_working!Z$3:Z$944,Ashtyn_working!$H$3:$H$944,$AL179,Ashtyn_working!$I$3:$I$944,$AM179)</f>
        <v>288.3373529411765</v>
      </c>
      <c r="AX179" s="219" cm="1">
        <f t="array" ref="AX179">IFERROR(_xlfn.STDEV.S(_xlfn._xlws.FILTER(Ashtyn_working!Z$3:Z$944, (Ashtyn_working!$H$3:$H$944=$AL179) * (Ashtyn_working!$I$3:$I$944=$AM179))) / SQRT(COUNTIFS(Ashtyn_working!$H$3:$H$944, $AL179, Ashtyn_working!$I$3:$I$944, $AM179)), "N/A")</f>
        <v>8.0887647908030704</v>
      </c>
      <c r="AY179" s="219">
        <f>AVERAGEIFS(Ashtyn_working!AB$3:AB$944,Ashtyn_working!$H$3:$H$944,$AL179,Ashtyn_working!$I$3:$I$944,$AM179)</f>
        <v>2168.1563157894743</v>
      </c>
      <c r="AZ179" s="219" cm="1">
        <f t="array" ref="AZ179">IFERROR(_xlfn.STDEV.S(_xlfn._xlws.FILTER(Ashtyn_working!AB$3:AB$944, (Ashtyn_working!$H$3:$H$944=$AL179) * (Ashtyn_working!$I$3:$I$944=$AM179))) / SQRT(COUNTIFS(Ashtyn_working!$H$3:$H$944, $AL179, Ashtyn_working!$I$3:$I$944, $AM179)), "N/A")</f>
        <v>5.4222959388735532</v>
      </c>
      <c r="BA179" s="219">
        <f>AVERAGEIFS(Ashtyn_working!AE$3:AE$944,Ashtyn_working!$H$3:$H$944,$AL179,Ashtyn_working!$I$3:$I$944,$AM179)</f>
        <v>704.65000000000009</v>
      </c>
      <c r="BB179" s="219" cm="1">
        <f t="array" ref="BB179">IFERROR(_xlfn.STDEV.S(_xlfn._xlws.FILTER(Ashtyn_working!AE$3:AE$944, (Ashtyn_working!$H$3:$H$944=$AL179) * (Ashtyn_working!$I$3:$I$944=$AM179))) / SQRT(COUNTIFS(Ashtyn_working!$H$3:$H$944, $AL179, Ashtyn_working!$I$3:$I$944, $AM179)), "N/A")</f>
        <v>16.048580503278547</v>
      </c>
      <c r="BC179" s="219">
        <f>AVERAGEIFS(Ashtyn_working!AF$3:AF$944,Ashtyn_working!$H$3:$H$944,$AL179,Ashtyn_working!$I$3:$I$944,$AM179)</f>
        <v>1777.0250000000001</v>
      </c>
      <c r="BD179" s="219" cm="1">
        <f t="array" ref="BD179">IFERROR(_xlfn.STDEV.S(_xlfn._xlws.FILTER(Ashtyn_working!AF$3:AF$944, (Ashtyn_working!$H$3:$H$944=$AL179) * (Ashtyn_working!$I$3:$I$944=$AM179))) / SQRT(COUNTIFS(Ashtyn_working!$H$3:$H$944, $AL179, Ashtyn_working!$I$3:$I$944, $AM179)), "N/A")</f>
        <v>6.3755808524144504</v>
      </c>
    </row>
    <row r="180" spans="5:56" ht="16" x14ac:dyDescent="0.2">
      <c r="E180" s="282">
        <v>42577</v>
      </c>
      <c r="F180" s="177"/>
      <c r="G180" s="176">
        <v>27</v>
      </c>
      <c r="H180" s="176" t="s">
        <v>12457</v>
      </c>
      <c r="I180" s="176" t="s">
        <v>12422</v>
      </c>
      <c r="J180" s="176">
        <v>7.97</v>
      </c>
      <c r="K180" s="176">
        <v>27.1</v>
      </c>
      <c r="L180" s="176">
        <v>7.28</v>
      </c>
      <c r="M180" s="176">
        <v>36.5</v>
      </c>
      <c r="N180" s="177"/>
      <c r="O180" s="177"/>
      <c r="P180" s="177"/>
      <c r="Q180" s="177"/>
      <c r="R180">
        <f t="shared" si="8"/>
        <v>7.97</v>
      </c>
      <c r="T180">
        <f t="shared" si="9"/>
        <v>27.1</v>
      </c>
      <c r="V180">
        <f t="shared" si="10"/>
        <v>7.28</v>
      </c>
      <c r="X180">
        <f t="shared" si="11"/>
        <v>36.5</v>
      </c>
      <c r="Z180" s="177"/>
      <c r="AA180" s="177"/>
      <c r="AB180" s="177"/>
      <c r="AC180" s="177"/>
      <c r="AD180" s="177"/>
      <c r="AE180" s="177"/>
      <c r="AF180" s="177"/>
      <c r="AK180" s="176">
        <v>27</v>
      </c>
      <c r="AL180" s="176" t="s">
        <v>12457</v>
      </c>
      <c r="AM180" s="176" t="s">
        <v>12422</v>
      </c>
      <c r="AN180" s="176">
        <v>2.3700000000000001E-3</v>
      </c>
      <c r="AO180" s="219">
        <f>AVERAGEIFS(Ashtyn_working!R$3:R$944,Ashtyn_working!$H$3:$H$944,$AL180,Ashtyn_working!$I$3:$I$944,$AM180)</f>
        <v>8.0055770212766024</v>
      </c>
      <c r="AP180" s="219" cm="1">
        <f t="array" ref="AP180">IFERROR(_xlfn.STDEV.S(_xlfn._xlws.FILTER(Ashtyn_working!R$3:R$944, (Ashtyn_working!$H$3:$H$944=$AL180) * (Ashtyn_working!$I$3:$I$944=$AM180))) / SQRT(COUNTIFS(Ashtyn_working!$H$3:$H$944, $AL180, Ashtyn_working!$I$3:$I$944, $AM180)), "N/A")</f>
        <v>5.4235346796901755E-3</v>
      </c>
      <c r="AQ180" s="219">
        <f>AVERAGEIFS(Ashtyn_working!T$3:T$944,Ashtyn_working!$H$3:$H$944,$AL180,Ashtyn_working!$I$3:$I$944,$AM180)</f>
        <v>27.025531914893612</v>
      </c>
      <c r="AR180" s="219" cm="1">
        <f t="array" ref="AR180">IFERROR(_xlfn.STDEV.S(_xlfn._xlws.FILTER(Ashtyn_working!T$3:T$944, (Ashtyn_working!$H$3:$H$944=$AL180) * (Ashtyn_working!$I$3:$I$944=$AM180))) / SQRT(COUNTIFS(Ashtyn_working!$H$3:$H$944, $AL180, Ashtyn_working!$I$3:$I$944, $AM180)), "N/A")</f>
        <v>1.8235895665390495E-2</v>
      </c>
      <c r="AS180">
        <f>AVERAGEIFS(Ashtyn_working!V$3:V$944,Ashtyn_working!$H$3:$H$944,$AL180,Ashtyn_working!$I$3:$I$944,$AM180)</f>
        <v>7.4306956521739105</v>
      </c>
      <c r="AT180" cm="1">
        <f t="array" ref="AT180">IFERROR(_xlfn.STDEV.S(_xlfn._xlws.FILTER(Ashtyn_working!V$3:V$944, (Ashtyn_working!$H$3:$H$944=$AL180) * (Ashtyn_working!$I$3:$I$944=$AM180))) / SQRT(COUNTIFS(Ashtyn_working!$H$3:$H$944, $AL180, Ashtyn_working!$I$3:$I$944, $AM180)), "N/A")</f>
        <v>5.2574505022705657E-2</v>
      </c>
      <c r="AU180" s="219">
        <f>AVERAGEIFS(Ashtyn_working!X$3:X$944,Ashtyn_working!$H$3:$H$944,$AL180,Ashtyn_working!$I$3:$I$944,$AM180)</f>
        <v>36.454468085106399</v>
      </c>
      <c r="AV180" s="219" cm="1">
        <f t="array" ref="AV180">IFERROR(_xlfn.STDEV.S(_xlfn._xlws.FILTER(Ashtyn_working!X$3:X$944, (Ashtyn_working!$H$3:$H$944=$AL180) * (Ashtyn_working!$I$3:$I$944=$AM180))) / SQRT(COUNTIFS(Ashtyn_working!$H$3:$H$944, $AL180, Ashtyn_working!$I$3:$I$944, $AM180)), "N/A")</f>
        <v>7.3479347829071506E-2</v>
      </c>
      <c r="AW180" s="219">
        <f>AVERAGEIFS(Ashtyn_working!Z$3:Z$944,Ashtyn_working!$H$3:$H$944,$AL180,Ashtyn_working!$I$3:$I$944,$AM180)</f>
        <v>288.3373529411765</v>
      </c>
      <c r="AX180" s="219" cm="1">
        <f t="array" ref="AX180">IFERROR(_xlfn.STDEV.S(_xlfn._xlws.FILTER(Ashtyn_working!Z$3:Z$944, (Ashtyn_working!$H$3:$H$944=$AL180) * (Ashtyn_working!$I$3:$I$944=$AM180))) / SQRT(COUNTIFS(Ashtyn_working!$H$3:$H$944, $AL180, Ashtyn_working!$I$3:$I$944, $AM180)), "N/A")</f>
        <v>8.0887647908030704</v>
      </c>
      <c r="AY180" s="219">
        <f>AVERAGEIFS(Ashtyn_working!AB$3:AB$944,Ashtyn_working!$H$3:$H$944,$AL180,Ashtyn_working!$I$3:$I$944,$AM180)</f>
        <v>2168.1563157894743</v>
      </c>
      <c r="AZ180" s="219" cm="1">
        <f t="array" ref="AZ180">IFERROR(_xlfn.STDEV.S(_xlfn._xlws.FILTER(Ashtyn_working!AB$3:AB$944, (Ashtyn_working!$H$3:$H$944=$AL180) * (Ashtyn_working!$I$3:$I$944=$AM180))) / SQRT(COUNTIFS(Ashtyn_working!$H$3:$H$944, $AL180, Ashtyn_working!$I$3:$I$944, $AM180)), "N/A")</f>
        <v>5.4222959388735532</v>
      </c>
      <c r="BA180" s="219">
        <f>AVERAGEIFS(Ashtyn_working!AE$3:AE$944,Ashtyn_working!$H$3:$H$944,$AL180,Ashtyn_working!$I$3:$I$944,$AM180)</f>
        <v>704.65000000000009</v>
      </c>
      <c r="BB180" s="219" cm="1">
        <f t="array" ref="BB180">IFERROR(_xlfn.STDEV.S(_xlfn._xlws.FILTER(Ashtyn_working!AE$3:AE$944, (Ashtyn_working!$H$3:$H$944=$AL180) * (Ashtyn_working!$I$3:$I$944=$AM180))) / SQRT(COUNTIFS(Ashtyn_working!$H$3:$H$944, $AL180, Ashtyn_working!$I$3:$I$944, $AM180)), "N/A")</f>
        <v>16.048580503278547</v>
      </c>
      <c r="BC180" s="219">
        <f>AVERAGEIFS(Ashtyn_working!AF$3:AF$944,Ashtyn_working!$H$3:$H$944,$AL180,Ashtyn_working!$I$3:$I$944,$AM180)</f>
        <v>1777.0250000000001</v>
      </c>
      <c r="BD180" s="219" cm="1">
        <f t="array" ref="BD180">IFERROR(_xlfn.STDEV.S(_xlfn._xlws.FILTER(Ashtyn_working!AF$3:AF$944, (Ashtyn_working!$H$3:$H$944=$AL180) * (Ashtyn_working!$I$3:$I$944=$AM180))) / SQRT(COUNTIFS(Ashtyn_working!$H$3:$H$944, $AL180, Ashtyn_working!$I$3:$I$944, $AM180)), "N/A")</f>
        <v>6.3755808524144504</v>
      </c>
    </row>
    <row r="181" spans="5:56" ht="16" x14ac:dyDescent="0.2">
      <c r="E181" s="282">
        <v>42577</v>
      </c>
      <c r="F181" s="177"/>
      <c r="G181" s="176">
        <v>27</v>
      </c>
      <c r="H181" s="176" t="s">
        <v>16051</v>
      </c>
      <c r="I181" s="176" t="s">
        <v>16051</v>
      </c>
      <c r="J181" s="176">
        <v>7.7439999999999998</v>
      </c>
      <c r="K181" s="176">
        <v>27.1</v>
      </c>
      <c r="L181" s="176">
        <v>7.09</v>
      </c>
      <c r="M181" s="176">
        <v>37</v>
      </c>
      <c r="N181" s="177"/>
      <c r="O181" s="177"/>
      <c r="P181" s="177"/>
      <c r="Q181" s="177"/>
      <c r="R181">
        <f t="shared" si="8"/>
        <v>7.7439999999999998</v>
      </c>
      <c r="T181">
        <f t="shared" si="9"/>
        <v>27.1</v>
      </c>
      <c r="V181">
        <f t="shared" si="10"/>
        <v>7.09</v>
      </c>
      <c r="X181">
        <f t="shared" si="11"/>
        <v>37</v>
      </c>
      <c r="Z181" s="177"/>
      <c r="AA181" s="177"/>
      <c r="AB181" s="177"/>
      <c r="AC181" s="177"/>
      <c r="AD181" s="177"/>
      <c r="AE181" s="177"/>
      <c r="AF181" s="177"/>
      <c r="AK181" s="176">
        <v>27</v>
      </c>
      <c r="AL181" s="176" t="s">
        <v>12457</v>
      </c>
      <c r="AM181" s="176" t="s">
        <v>12422</v>
      </c>
      <c r="AN181" s="176">
        <v>2.7799999999999999E-3</v>
      </c>
      <c r="AO181" s="219">
        <f>AVERAGEIFS(Ashtyn_working!R$3:R$944,Ashtyn_working!$H$3:$H$944,$AL181,Ashtyn_working!$I$3:$I$944,$AM181)</f>
        <v>8.0055770212766024</v>
      </c>
      <c r="AP181" s="219" cm="1">
        <f t="array" ref="AP181">IFERROR(_xlfn.STDEV.S(_xlfn._xlws.FILTER(Ashtyn_working!R$3:R$944, (Ashtyn_working!$H$3:$H$944=$AL181) * (Ashtyn_working!$I$3:$I$944=$AM181))) / SQRT(COUNTIFS(Ashtyn_working!$H$3:$H$944, $AL181, Ashtyn_working!$I$3:$I$944, $AM181)), "N/A")</f>
        <v>5.4235346796901755E-3</v>
      </c>
      <c r="AQ181" s="219">
        <f>AVERAGEIFS(Ashtyn_working!T$3:T$944,Ashtyn_working!$H$3:$H$944,$AL181,Ashtyn_working!$I$3:$I$944,$AM181)</f>
        <v>27.025531914893612</v>
      </c>
      <c r="AR181" s="219" cm="1">
        <f t="array" ref="AR181">IFERROR(_xlfn.STDEV.S(_xlfn._xlws.FILTER(Ashtyn_working!T$3:T$944, (Ashtyn_working!$H$3:$H$944=$AL181) * (Ashtyn_working!$I$3:$I$944=$AM181))) / SQRT(COUNTIFS(Ashtyn_working!$H$3:$H$944, $AL181, Ashtyn_working!$I$3:$I$944, $AM181)), "N/A")</f>
        <v>1.8235895665390495E-2</v>
      </c>
      <c r="AS181">
        <f>AVERAGEIFS(Ashtyn_working!V$3:V$944,Ashtyn_working!$H$3:$H$944,$AL181,Ashtyn_working!$I$3:$I$944,$AM181)</f>
        <v>7.4306956521739105</v>
      </c>
      <c r="AT181" cm="1">
        <f t="array" ref="AT181">IFERROR(_xlfn.STDEV.S(_xlfn._xlws.FILTER(Ashtyn_working!V$3:V$944, (Ashtyn_working!$H$3:$H$944=$AL181) * (Ashtyn_working!$I$3:$I$944=$AM181))) / SQRT(COUNTIFS(Ashtyn_working!$H$3:$H$944, $AL181, Ashtyn_working!$I$3:$I$944, $AM181)), "N/A")</f>
        <v>5.2574505022705657E-2</v>
      </c>
      <c r="AU181" s="219">
        <f>AVERAGEIFS(Ashtyn_working!X$3:X$944,Ashtyn_working!$H$3:$H$944,$AL181,Ashtyn_working!$I$3:$I$944,$AM181)</f>
        <v>36.454468085106399</v>
      </c>
      <c r="AV181" s="219" cm="1">
        <f t="array" ref="AV181">IFERROR(_xlfn.STDEV.S(_xlfn._xlws.FILTER(Ashtyn_working!X$3:X$944, (Ashtyn_working!$H$3:$H$944=$AL181) * (Ashtyn_working!$I$3:$I$944=$AM181))) / SQRT(COUNTIFS(Ashtyn_working!$H$3:$H$944, $AL181, Ashtyn_working!$I$3:$I$944, $AM181)), "N/A")</f>
        <v>7.3479347829071506E-2</v>
      </c>
      <c r="AW181" s="219">
        <f>AVERAGEIFS(Ashtyn_working!Z$3:Z$944,Ashtyn_working!$H$3:$H$944,$AL181,Ashtyn_working!$I$3:$I$944,$AM181)</f>
        <v>288.3373529411765</v>
      </c>
      <c r="AX181" s="219" cm="1">
        <f t="array" ref="AX181">IFERROR(_xlfn.STDEV.S(_xlfn._xlws.FILTER(Ashtyn_working!Z$3:Z$944, (Ashtyn_working!$H$3:$H$944=$AL181) * (Ashtyn_working!$I$3:$I$944=$AM181))) / SQRT(COUNTIFS(Ashtyn_working!$H$3:$H$944, $AL181, Ashtyn_working!$I$3:$I$944, $AM181)), "N/A")</f>
        <v>8.0887647908030704</v>
      </c>
      <c r="AY181" s="219">
        <f>AVERAGEIFS(Ashtyn_working!AB$3:AB$944,Ashtyn_working!$H$3:$H$944,$AL181,Ashtyn_working!$I$3:$I$944,$AM181)</f>
        <v>2168.1563157894743</v>
      </c>
      <c r="AZ181" s="219" cm="1">
        <f t="array" ref="AZ181">IFERROR(_xlfn.STDEV.S(_xlfn._xlws.FILTER(Ashtyn_working!AB$3:AB$944, (Ashtyn_working!$H$3:$H$944=$AL181) * (Ashtyn_working!$I$3:$I$944=$AM181))) / SQRT(COUNTIFS(Ashtyn_working!$H$3:$H$944, $AL181, Ashtyn_working!$I$3:$I$944, $AM181)), "N/A")</f>
        <v>5.4222959388735532</v>
      </c>
      <c r="BA181" s="219">
        <f>AVERAGEIFS(Ashtyn_working!AE$3:AE$944,Ashtyn_working!$H$3:$H$944,$AL181,Ashtyn_working!$I$3:$I$944,$AM181)</f>
        <v>704.65000000000009</v>
      </c>
      <c r="BB181" s="219" cm="1">
        <f t="array" ref="BB181">IFERROR(_xlfn.STDEV.S(_xlfn._xlws.FILTER(Ashtyn_working!AE$3:AE$944, (Ashtyn_working!$H$3:$H$944=$AL181) * (Ashtyn_working!$I$3:$I$944=$AM181))) / SQRT(COUNTIFS(Ashtyn_working!$H$3:$H$944, $AL181, Ashtyn_working!$I$3:$I$944, $AM181)), "N/A")</f>
        <v>16.048580503278547</v>
      </c>
      <c r="BC181" s="219">
        <f>AVERAGEIFS(Ashtyn_working!AF$3:AF$944,Ashtyn_working!$H$3:$H$944,$AL181,Ashtyn_working!$I$3:$I$944,$AM181)</f>
        <v>1777.0250000000001</v>
      </c>
      <c r="BD181" s="219" cm="1">
        <f t="array" ref="BD181">IFERROR(_xlfn.STDEV.S(_xlfn._xlws.FILTER(Ashtyn_working!AF$3:AF$944, (Ashtyn_working!$H$3:$H$944=$AL181) * (Ashtyn_working!$I$3:$I$944=$AM181))) / SQRT(COUNTIFS(Ashtyn_working!$H$3:$H$944, $AL181, Ashtyn_working!$I$3:$I$944, $AM181)), "N/A")</f>
        <v>6.3755808524144504</v>
      </c>
    </row>
    <row r="182" spans="5:56" ht="16" x14ac:dyDescent="0.2">
      <c r="E182" s="282">
        <v>42577</v>
      </c>
      <c r="F182" s="177"/>
      <c r="G182" s="176">
        <v>27</v>
      </c>
      <c r="H182" s="176" t="s">
        <v>12457</v>
      </c>
      <c r="I182" s="176" t="s">
        <v>12422</v>
      </c>
      <c r="J182" s="176">
        <v>7.9779999999999998</v>
      </c>
      <c r="K182" s="176">
        <v>27.1</v>
      </c>
      <c r="L182" s="176">
        <v>7.39</v>
      </c>
      <c r="M182" s="176">
        <v>36.700000000000003</v>
      </c>
      <c r="N182" s="177"/>
      <c r="O182" s="177"/>
      <c r="P182" s="177"/>
      <c r="Q182" s="177"/>
      <c r="R182">
        <f t="shared" si="8"/>
        <v>7.9779999999999998</v>
      </c>
      <c r="T182">
        <f t="shared" si="9"/>
        <v>27.1</v>
      </c>
      <c r="V182">
        <f t="shared" si="10"/>
        <v>7.39</v>
      </c>
      <c r="X182">
        <f t="shared" si="11"/>
        <v>36.700000000000003</v>
      </c>
      <c r="Z182" s="176">
        <v>435.57</v>
      </c>
      <c r="AA182" s="177"/>
      <c r="AB182" s="177"/>
      <c r="AC182" s="177"/>
      <c r="AD182" s="177"/>
      <c r="AE182" s="177"/>
      <c r="AF182" s="177"/>
      <c r="AK182" s="176">
        <v>27</v>
      </c>
      <c r="AL182" s="176" t="s">
        <v>12457</v>
      </c>
      <c r="AM182" s="176" t="s">
        <v>12422</v>
      </c>
      <c r="AN182" s="176">
        <v>2.6700000000000001E-3</v>
      </c>
      <c r="AO182" s="219">
        <f>AVERAGEIFS(Ashtyn_working!R$3:R$944,Ashtyn_working!$H$3:$H$944,$AL182,Ashtyn_working!$I$3:$I$944,$AM182)</f>
        <v>8.0055770212766024</v>
      </c>
      <c r="AP182" s="219" cm="1">
        <f t="array" ref="AP182">IFERROR(_xlfn.STDEV.S(_xlfn._xlws.FILTER(Ashtyn_working!R$3:R$944, (Ashtyn_working!$H$3:$H$944=$AL182) * (Ashtyn_working!$I$3:$I$944=$AM182))) / SQRT(COUNTIFS(Ashtyn_working!$H$3:$H$944, $AL182, Ashtyn_working!$I$3:$I$944, $AM182)), "N/A")</f>
        <v>5.4235346796901755E-3</v>
      </c>
      <c r="AQ182" s="219">
        <f>AVERAGEIFS(Ashtyn_working!T$3:T$944,Ashtyn_working!$H$3:$H$944,$AL182,Ashtyn_working!$I$3:$I$944,$AM182)</f>
        <v>27.025531914893612</v>
      </c>
      <c r="AR182" s="219" cm="1">
        <f t="array" ref="AR182">IFERROR(_xlfn.STDEV.S(_xlfn._xlws.FILTER(Ashtyn_working!T$3:T$944, (Ashtyn_working!$H$3:$H$944=$AL182) * (Ashtyn_working!$I$3:$I$944=$AM182))) / SQRT(COUNTIFS(Ashtyn_working!$H$3:$H$944, $AL182, Ashtyn_working!$I$3:$I$944, $AM182)), "N/A")</f>
        <v>1.8235895665390495E-2</v>
      </c>
      <c r="AS182">
        <f>AVERAGEIFS(Ashtyn_working!V$3:V$944,Ashtyn_working!$H$3:$H$944,$AL182,Ashtyn_working!$I$3:$I$944,$AM182)</f>
        <v>7.4306956521739105</v>
      </c>
      <c r="AT182" cm="1">
        <f t="array" ref="AT182">IFERROR(_xlfn.STDEV.S(_xlfn._xlws.FILTER(Ashtyn_working!V$3:V$944, (Ashtyn_working!$H$3:$H$944=$AL182) * (Ashtyn_working!$I$3:$I$944=$AM182))) / SQRT(COUNTIFS(Ashtyn_working!$H$3:$H$944, $AL182, Ashtyn_working!$I$3:$I$944, $AM182)), "N/A")</f>
        <v>5.2574505022705657E-2</v>
      </c>
      <c r="AU182" s="219">
        <f>AVERAGEIFS(Ashtyn_working!X$3:X$944,Ashtyn_working!$H$3:$H$944,$AL182,Ashtyn_working!$I$3:$I$944,$AM182)</f>
        <v>36.454468085106399</v>
      </c>
      <c r="AV182" s="219" cm="1">
        <f t="array" ref="AV182">IFERROR(_xlfn.STDEV.S(_xlfn._xlws.FILTER(Ashtyn_working!X$3:X$944, (Ashtyn_working!$H$3:$H$944=$AL182) * (Ashtyn_working!$I$3:$I$944=$AM182))) / SQRT(COUNTIFS(Ashtyn_working!$H$3:$H$944, $AL182, Ashtyn_working!$I$3:$I$944, $AM182)), "N/A")</f>
        <v>7.3479347829071506E-2</v>
      </c>
      <c r="AW182" s="219">
        <f>AVERAGEIFS(Ashtyn_working!Z$3:Z$944,Ashtyn_working!$H$3:$H$944,$AL182,Ashtyn_working!$I$3:$I$944,$AM182)</f>
        <v>288.3373529411765</v>
      </c>
      <c r="AX182" s="219" cm="1">
        <f t="array" ref="AX182">IFERROR(_xlfn.STDEV.S(_xlfn._xlws.FILTER(Ashtyn_working!Z$3:Z$944, (Ashtyn_working!$H$3:$H$944=$AL182) * (Ashtyn_working!$I$3:$I$944=$AM182))) / SQRT(COUNTIFS(Ashtyn_working!$H$3:$H$944, $AL182, Ashtyn_working!$I$3:$I$944, $AM182)), "N/A")</f>
        <v>8.0887647908030704</v>
      </c>
      <c r="AY182" s="219">
        <f>AVERAGEIFS(Ashtyn_working!AB$3:AB$944,Ashtyn_working!$H$3:$H$944,$AL182,Ashtyn_working!$I$3:$I$944,$AM182)</f>
        <v>2168.1563157894743</v>
      </c>
      <c r="AZ182" s="219" cm="1">
        <f t="array" ref="AZ182">IFERROR(_xlfn.STDEV.S(_xlfn._xlws.FILTER(Ashtyn_working!AB$3:AB$944, (Ashtyn_working!$H$3:$H$944=$AL182) * (Ashtyn_working!$I$3:$I$944=$AM182))) / SQRT(COUNTIFS(Ashtyn_working!$H$3:$H$944, $AL182, Ashtyn_working!$I$3:$I$944, $AM182)), "N/A")</f>
        <v>5.4222959388735532</v>
      </c>
      <c r="BA182" s="219">
        <f>AVERAGEIFS(Ashtyn_working!AE$3:AE$944,Ashtyn_working!$H$3:$H$944,$AL182,Ashtyn_working!$I$3:$I$944,$AM182)</f>
        <v>704.65000000000009</v>
      </c>
      <c r="BB182" s="219" cm="1">
        <f t="array" ref="BB182">IFERROR(_xlfn.STDEV.S(_xlfn._xlws.FILTER(Ashtyn_working!AE$3:AE$944, (Ashtyn_working!$H$3:$H$944=$AL182) * (Ashtyn_working!$I$3:$I$944=$AM182))) / SQRT(COUNTIFS(Ashtyn_working!$H$3:$H$944, $AL182, Ashtyn_working!$I$3:$I$944, $AM182)), "N/A")</f>
        <v>16.048580503278547</v>
      </c>
      <c r="BC182" s="219">
        <f>AVERAGEIFS(Ashtyn_working!AF$3:AF$944,Ashtyn_working!$H$3:$H$944,$AL182,Ashtyn_working!$I$3:$I$944,$AM182)</f>
        <v>1777.0250000000001</v>
      </c>
      <c r="BD182" s="219" cm="1">
        <f t="array" ref="BD182">IFERROR(_xlfn.STDEV.S(_xlfn._xlws.FILTER(Ashtyn_working!AF$3:AF$944, (Ashtyn_working!$H$3:$H$944=$AL182) * (Ashtyn_working!$I$3:$I$944=$AM182))) / SQRT(COUNTIFS(Ashtyn_working!$H$3:$H$944, $AL182, Ashtyn_working!$I$3:$I$944, $AM182)), "N/A")</f>
        <v>6.3755808524144504</v>
      </c>
    </row>
    <row r="183" spans="5:56" ht="16" x14ac:dyDescent="0.2">
      <c r="E183" s="282">
        <v>42578</v>
      </c>
      <c r="F183" s="177"/>
      <c r="G183" s="176">
        <v>31</v>
      </c>
      <c r="H183" s="176" t="s">
        <v>12457</v>
      </c>
      <c r="I183" s="176" t="s">
        <v>16050</v>
      </c>
      <c r="J183" s="176">
        <v>7.83</v>
      </c>
      <c r="K183" s="176">
        <v>30.8</v>
      </c>
      <c r="L183" s="176">
        <v>6.78</v>
      </c>
      <c r="M183" s="176">
        <v>34.5</v>
      </c>
      <c r="N183" s="177"/>
      <c r="O183" s="177"/>
      <c r="P183" s="177"/>
      <c r="Q183" s="177"/>
      <c r="R183">
        <f t="shared" si="8"/>
        <v>7.83</v>
      </c>
      <c r="T183">
        <f t="shared" si="9"/>
        <v>30.8</v>
      </c>
      <c r="V183">
        <f t="shared" si="10"/>
        <v>6.78</v>
      </c>
      <c r="X183">
        <f t="shared" si="11"/>
        <v>34.5</v>
      </c>
      <c r="Z183" s="176">
        <v>268.31</v>
      </c>
      <c r="AA183" s="177"/>
      <c r="AB183" s="177"/>
      <c r="AC183" s="177"/>
      <c r="AD183" s="177"/>
      <c r="AE183" s="177"/>
      <c r="AF183" s="177"/>
      <c r="AK183" s="176">
        <v>27</v>
      </c>
      <c r="AL183" s="176" t="s">
        <v>12457</v>
      </c>
      <c r="AM183" s="176" t="s">
        <v>12422</v>
      </c>
      <c r="AN183" s="176">
        <v>2.3800000000000002E-3</v>
      </c>
      <c r="AO183" s="219">
        <f>AVERAGEIFS(Ashtyn_working!R$3:R$944,Ashtyn_working!$H$3:$H$944,$AL183,Ashtyn_working!$I$3:$I$944,$AM183)</f>
        <v>8.0055770212766024</v>
      </c>
      <c r="AP183" s="219" cm="1">
        <f t="array" ref="AP183">IFERROR(_xlfn.STDEV.S(_xlfn._xlws.FILTER(Ashtyn_working!R$3:R$944, (Ashtyn_working!$H$3:$H$944=$AL183) * (Ashtyn_working!$I$3:$I$944=$AM183))) / SQRT(COUNTIFS(Ashtyn_working!$H$3:$H$944, $AL183, Ashtyn_working!$I$3:$I$944, $AM183)), "N/A")</f>
        <v>5.4235346796901755E-3</v>
      </c>
      <c r="AQ183" s="219">
        <f>AVERAGEIFS(Ashtyn_working!T$3:T$944,Ashtyn_working!$H$3:$H$944,$AL183,Ashtyn_working!$I$3:$I$944,$AM183)</f>
        <v>27.025531914893612</v>
      </c>
      <c r="AR183" s="219" cm="1">
        <f t="array" ref="AR183">IFERROR(_xlfn.STDEV.S(_xlfn._xlws.FILTER(Ashtyn_working!T$3:T$944, (Ashtyn_working!$H$3:$H$944=$AL183) * (Ashtyn_working!$I$3:$I$944=$AM183))) / SQRT(COUNTIFS(Ashtyn_working!$H$3:$H$944, $AL183, Ashtyn_working!$I$3:$I$944, $AM183)), "N/A")</f>
        <v>1.8235895665390495E-2</v>
      </c>
      <c r="AS183">
        <f>AVERAGEIFS(Ashtyn_working!V$3:V$944,Ashtyn_working!$H$3:$H$944,$AL183,Ashtyn_working!$I$3:$I$944,$AM183)</f>
        <v>7.4306956521739105</v>
      </c>
      <c r="AT183" cm="1">
        <f t="array" ref="AT183">IFERROR(_xlfn.STDEV.S(_xlfn._xlws.FILTER(Ashtyn_working!V$3:V$944, (Ashtyn_working!$H$3:$H$944=$AL183) * (Ashtyn_working!$I$3:$I$944=$AM183))) / SQRT(COUNTIFS(Ashtyn_working!$H$3:$H$944, $AL183, Ashtyn_working!$I$3:$I$944, $AM183)), "N/A")</f>
        <v>5.2574505022705657E-2</v>
      </c>
      <c r="AU183" s="219">
        <f>AVERAGEIFS(Ashtyn_working!X$3:X$944,Ashtyn_working!$H$3:$H$944,$AL183,Ashtyn_working!$I$3:$I$944,$AM183)</f>
        <v>36.454468085106399</v>
      </c>
      <c r="AV183" s="219" cm="1">
        <f t="array" ref="AV183">IFERROR(_xlfn.STDEV.S(_xlfn._xlws.FILTER(Ashtyn_working!X$3:X$944, (Ashtyn_working!$H$3:$H$944=$AL183) * (Ashtyn_working!$I$3:$I$944=$AM183))) / SQRT(COUNTIFS(Ashtyn_working!$H$3:$H$944, $AL183, Ashtyn_working!$I$3:$I$944, $AM183)), "N/A")</f>
        <v>7.3479347829071506E-2</v>
      </c>
      <c r="AW183" s="219">
        <f>AVERAGEIFS(Ashtyn_working!Z$3:Z$944,Ashtyn_working!$H$3:$H$944,$AL183,Ashtyn_working!$I$3:$I$944,$AM183)</f>
        <v>288.3373529411765</v>
      </c>
      <c r="AX183" s="219" cm="1">
        <f t="array" ref="AX183">IFERROR(_xlfn.STDEV.S(_xlfn._xlws.FILTER(Ashtyn_working!Z$3:Z$944, (Ashtyn_working!$H$3:$H$944=$AL183) * (Ashtyn_working!$I$3:$I$944=$AM183))) / SQRT(COUNTIFS(Ashtyn_working!$H$3:$H$944, $AL183, Ashtyn_working!$I$3:$I$944, $AM183)), "N/A")</f>
        <v>8.0887647908030704</v>
      </c>
      <c r="AY183" s="219">
        <f>AVERAGEIFS(Ashtyn_working!AB$3:AB$944,Ashtyn_working!$H$3:$H$944,$AL183,Ashtyn_working!$I$3:$I$944,$AM183)</f>
        <v>2168.1563157894743</v>
      </c>
      <c r="AZ183" s="219" cm="1">
        <f t="array" ref="AZ183">IFERROR(_xlfn.STDEV.S(_xlfn._xlws.FILTER(Ashtyn_working!AB$3:AB$944, (Ashtyn_working!$H$3:$H$944=$AL183) * (Ashtyn_working!$I$3:$I$944=$AM183))) / SQRT(COUNTIFS(Ashtyn_working!$H$3:$H$944, $AL183, Ashtyn_working!$I$3:$I$944, $AM183)), "N/A")</f>
        <v>5.4222959388735532</v>
      </c>
      <c r="BA183" s="219">
        <f>AVERAGEIFS(Ashtyn_working!AE$3:AE$944,Ashtyn_working!$H$3:$H$944,$AL183,Ashtyn_working!$I$3:$I$944,$AM183)</f>
        <v>704.65000000000009</v>
      </c>
      <c r="BB183" s="219" cm="1">
        <f t="array" ref="BB183">IFERROR(_xlfn.STDEV.S(_xlfn._xlws.FILTER(Ashtyn_working!AE$3:AE$944, (Ashtyn_working!$H$3:$H$944=$AL183) * (Ashtyn_working!$I$3:$I$944=$AM183))) / SQRT(COUNTIFS(Ashtyn_working!$H$3:$H$944, $AL183, Ashtyn_working!$I$3:$I$944, $AM183)), "N/A")</f>
        <v>16.048580503278547</v>
      </c>
      <c r="BC183" s="219">
        <f>AVERAGEIFS(Ashtyn_working!AF$3:AF$944,Ashtyn_working!$H$3:$H$944,$AL183,Ashtyn_working!$I$3:$I$944,$AM183)</f>
        <v>1777.0250000000001</v>
      </c>
      <c r="BD183" s="219" cm="1">
        <f t="array" ref="BD183">IFERROR(_xlfn.STDEV.S(_xlfn._xlws.FILTER(Ashtyn_working!AF$3:AF$944, (Ashtyn_working!$H$3:$H$944=$AL183) * (Ashtyn_working!$I$3:$I$944=$AM183))) / SQRT(COUNTIFS(Ashtyn_working!$H$3:$H$944, $AL183, Ashtyn_working!$I$3:$I$944, $AM183)), "N/A")</f>
        <v>6.3755808524144504</v>
      </c>
    </row>
    <row r="184" spans="5:56" ht="16" x14ac:dyDescent="0.2">
      <c r="E184" s="282">
        <v>42578</v>
      </c>
      <c r="F184" s="177"/>
      <c r="G184" s="176">
        <v>31</v>
      </c>
      <c r="H184" s="176" t="s">
        <v>16051</v>
      </c>
      <c r="I184" s="176" t="s">
        <v>12804</v>
      </c>
      <c r="J184" s="176">
        <v>7.5789999999999997</v>
      </c>
      <c r="K184" s="176">
        <v>30.9</v>
      </c>
      <c r="L184" s="176">
        <v>6.15</v>
      </c>
      <c r="M184" s="176">
        <v>34.799999999999997</v>
      </c>
      <c r="N184" s="177"/>
      <c r="O184" s="177"/>
      <c r="P184" s="177"/>
      <c r="Q184" s="177"/>
      <c r="R184">
        <f t="shared" si="8"/>
        <v>7.5789999999999997</v>
      </c>
      <c r="T184">
        <f t="shared" si="9"/>
        <v>30.9</v>
      </c>
      <c r="V184">
        <f t="shared" si="10"/>
        <v>6.15</v>
      </c>
      <c r="X184">
        <f t="shared" si="11"/>
        <v>34.799999999999997</v>
      </c>
      <c r="Z184" s="177"/>
      <c r="AA184" s="177"/>
      <c r="AB184" s="177"/>
      <c r="AC184" s="177"/>
      <c r="AD184" s="177"/>
      <c r="AE184" s="177"/>
      <c r="AF184" s="177"/>
      <c r="AK184" s="176">
        <v>27</v>
      </c>
      <c r="AL184" s="176" t="s">
        <v>12457</v>
      </c>
      <c r="AM184" s="176" t="s">
        <v>12422</v>
      </c>
      <c r="AN184" s="176">
        <v>2.5899999999999999E-3</v>
      </c>
      <c r="AO184" s="219">
        <f>AVERAGEIFS(Ashtyn_working!R$3:R$944,Ashtyn_working!$H$3:$H$944,$AL184,Ashtyn_working!$I$3:$I$944,$AM184)</f>
        <v>8.0055770212766024</v>
      </c>
      <c r="AP184" s="219" cm="1">
        <f t="array" ref="AP184">IFERROR(_xlfn.STDEV.S(_xlfn._xlws.FILTER(Ashtyn_working!R$3:R$944, (Ashtyn_working!$H$3:$H$944=$AL184) * (Ashtyn_working!$I$3:$I$944=$AM184))) / SQRT(COUNTIFS(Ashtyn_working!$H$3:$H$944, $AL184, Ashtyn_working!$I$3:$I$944, $AM184)), "N/A")</f>
        <v>5.4235346796901755E-3</v>
      </c>
      <c r="AQ184" s="219">
        <f>AVERAGEIFS(Ashtyn_working!T$3:T$944,Ashtyn_working!$H$3:$H$944,$AL184,Ashtyn_working!$I$3:$I$944,$AM184)</f>
        <v>27.025531914893612</v>
      </c>
      <c r="AR184" s="219" cm="1">
        <f t="array" ref="AR184">IFERROR(_xlfn.STDEV.S(_xlfn._xlws.FILTER(Ashtyn_working!T$3:T$944, (Ashtyn_working!$H$3:$H$944=$AL184) * (Ashtyn_working!$I$3:$I$944=$AM184))) / SQRT(COUNTIFS(Ashtyn_working!$H$3:$H$944, $AL184, Ashtyn_working!$I$3:$I$944, $AM184)), "N/A")</f>
        <v>1.8235895665390495E-2</v>
      </c>
      <c r="AS184">
        <f>AVERAGEIFS(Ashtyn_working!V$3:V$944,Ashtyn_working!$H$3:$H$944,$AL184,Ashtyn_working!$I$3:$I$944,$AM184)</f>
        <v>7.4306956521739105</v>
      </c>
      <c r="AT184" cm="1">
        <f t="array" ref="AT184">IFERROR(_xlfn.STDEV.S(_xlfn._xlws.FILTER(Ashtyn_working!V$3:V$944, (Ashtyn_working!$H$3:$H$944=$AL184) * (Ashtyn_working!$I$3:$I$944=$AM184))) / SQRT(COUNTIFS(Ashtyn_working!$H$3:$H$944, $AL184, Ashtyn_working!$I$3:$I$944, $AM184)), "N/A")</f>
        <v>5.2574505022705657E-2</v>
      </c>
      <c r="AU184" s="219">
        <f>AVERAGEIFS(Ashtyn_working!X$3:X$944,Ashtyn_working!$H$3:$H$944,$AL184,Ashtyn_working!$I$3:$I$944,$AM184)</f>
        <v>36.454468085106399</v>
      </c>
      <c r="AV184" s="219" cm="1">
        <f t="array" ref="AV184">IFERROR(_xlfn.STDEV.S(_xlfn._xlws.FILTER(Ashtyn_working!X$3:X$944, (Ashtyn_working!$H$3:$H$944=$AL184) * (Ashtyn_working!$I$3:$I$944=$AM184))) / SQRT(COUNTIFS(Ashtyn_working!$H$3:$H$944, $AL184, Ashtyn_working!$I$3:$I$944, $AM184)), "N/A")</f>
        <v>7.3479347829071506E-2</v>
      </c>
      <c r="AW184" s="219">
        <f>AVERAGEIFS(Ashtyn_working!Z$3:Z$944,Ashtyn_working!$H$3:$H$944,$AL184,Ashtyn_working!$I$3:$I$944,$AM184)</f>
        <v>288.3373529411765</v>
      </c>
      <c r="AX184" s="219" cm="1">
        <f t="array" ref="AX184">IFERROR(_xlfn.STDEV.S(_xlfn._xlws.FILTER(Ashtyn_working!Z$3:Z$944, (Ashtyn_working!$H$3:$H$944=$AL184) * (Ashtyn_working!$I$3:$I$944=$AM184))) / SQRT(COUNTIFS(Ashtyn_working!$H$3:$H$944, $AL184, Ashtyn_working!$I$3:$I$944, $AM184)), "N/A")</f>
        <v>8.0887647908030704</v>
      </c>
      <c r="AY184" s="219">
        <f>AVERAGEIFS(Ashtyn_working!AB$3:AB$944,Ashtyn_working!$H$3:$H$944,$AL184,Ashtyn_working!$I$3:$I$944,$AM184)</f>
        <v>2168.1563157894743</v>
      </c>
      <c r="AZ184" s="219" cm="1">
        <f t="array" ref="AZ184">IFERROR(_xlfn.STDEV.S(_xlfn._xlws.FILTER(Ashtyn_working!AB$3:AB$944, (Ashtyn_working!$H$3:$H$944=$AL184) * (Ashtyn_working!$I$3:$I$944=$AM184))) / SQRT(COUNTIFS(Ashtyn_working!$H$3:$H$944, $AL184, Ashtyn_working!$I$3:$I$944, $AM184)), "N/A")</f>
        <v>5.4222959388735532</v>
      </c>
      <c r="BA184" s="219">
        <f>AVERAGEIFS(Ashtyn_working!AE$3:AE$944,Ashtyn_working!$H$3:$H$944,$AL184,Ashtyn_working!$I$3:$I$944,$AM184)</f>
        <v>704.65000000000009</v>
      </c>
      <c r="BB184" s="219" cm="1">
        <f t="array" ref="BB184">IFERROR(_xlfn.STDEV.S(_xlfn._xlws.FILTER(Ashtyn_working!AE$3:AE$944, (Ashtyn_working!$H$3:$H$944=$AL184) * (Ashtyn_working!$I$3:$I$944=$AM184))) / SQRT(COUNTIFS(Ashtyn_working!$H$3:$H$944, $AL184, Ashtyn_working!$I$3:$I$944, $AM184)), "N/A")</f>
        <v>16.048580503278547</v>
      </c>
      <c r="BC184" s="219">
        <f>AVERAGEIFS(Ashtyn_working!AF$3:AF$944,Ashtyn_working!$H$3:$H$944,$AL184,Ashtyn_working!$I$3:$I$944,$AM184)</f>
        <v>1777.0250000000001</v>
      </c>
      <c r="BD184" s="219" cm="1">
        <f t="array" ref="BD184">IFERROR(_xlfn.STDEV.S(_xlfn._xlws.FILTER(Ashtyn_working!AF$3:AF$944, (Ashtyn_working!$H$3:$H$944=$AL184) * (Ashtyn_working!$I$3:$I$944=$AM184))) / SQRT(COUNTIFS(Ashtyn_working!$H$3:$H$944, $AL184, Ashtyn_working!$I$3:$I$944, $AM184)), "N/A")</f>
        <v>6.3755808524144504</v>
      </c>
    </row>
    <row r="185" spans="5:56" ht="16" x14ac:dyDescent="0.2">
      <c r="E185" s="282">
        <v>42578</v>
      </c>
      <c r="F185" s="177"/>
      <c r="G185" s="176">
        <v>31</v>
      </c>
      <c r="H185" s="176" t="s">
        <v>12457</v>
      </c>
      <c r="I185" s="176" t="s">
        <v>16050</v>
      </c>
      <c r="J185" s="176">
        <v>7.8529999999999998</v>
      </c>
      <c r="K185" s="176">
        <v>31.1</v>
      </c>
      <c r="L185" s="176">
        <v>6.27</v>
      </c>
      <c r="M185" s="176">
        <v>33.799999999999997</v>
      </c>
      <c r="N185" s="177"/>
      <c r="O185" s="177"/>
      <c r="P185" s="177"/>
      <c r="Q185" s="177"/>
      <c r="R185">
        <f t="shared" si="8"/>
        <v>7.8529999999999998</v>
      </c>
      <c r="T185">
        <f t="shared" si="9"/>
        <v>31.1</v>
      </c>
      <c r="V185">
        <f t="shared" si="10"/>
        <v>6.27</v>
      </c>
      <c r="X185">
        <f t="shared" si="11"/>
        <v>33.799999999999997</v>
      </c>
      <c r="Z185" s="177"/>
      <c r="AA185" s="177"/>
      <c r="AB185" s="177"/>
      <c r="AC185" s="177"/>
      <c r="AD185" s="177"/>
      <c r="AE185" s="177"/>
      <c r="AF185" s="177"/>
      <c r="AK185" s="176">
        <v>27</v>
      </c>
      <c r="AL185" s="176" t="s">
        <v>12457</v>
      </c>
      <c r="AM185" s="176" t="s">
        <v>12422</v>
      </c>
      <c r="AN185" s="176">
        <v>1.5900000000000001E-3</v>
      </c>
      <c r="AO185" s="219">
        <f>AVERAGEIFS(Ashtyn_working!R$3:R$944,Ashtyn_working!$H$3:$H$944,$AL185,Ashtyn_working!$I$3:$I$944,$AM185)</f>
        <v>8.0055770212766024</v>
      </c>
      <c r="AP185" s="219" cm="1">
        <f t="array" ref="AP185">IFERROR(_xlfn.STDEV.S(_xlfn._xlws.FILTER(Ashtyn_working!R$3:R$944, (Ashtyn_working!$H$3:$H$944=$AL185) * (Ashtyn_working!$I$3:$I$944=$AM185))) / SQRT(COUNTIFS(Ashtyn_working!$H$3:$H$944, $AL185, Ashtyn_working!$I$3:$I$944, $AM185)), "N/A")</f>
        <v>5.4235346796901755E-3</v>
      </c>
      <c r="AQ185" s="219">
        <f>AVERAGEIFS(Ashtyn_working!T$3:T$944,Ashtyn_working!$H$3:$H$944,$AL185,Ashtyn_working!$I$3:$I$944,$AM185)</f>
        <v>27.025531914893612</v>
      </c>
      <c r="AR185" s="219" cm="1">
        <f t="array" ref="AR185">IFERROR(_xlfn.STDEV.S(_xlfn._xlws.FILTER(Ashtyn_working!T$3:T$944, (Ashtyn_working!$H$3:$H$944=$AL185) * (Ashtyn_working!$I$3:$I$944=$AM185))) / SQRT(COUNTIFS(Ashtyn_working!$H$3:$H$944, $AL185, Ashtyn_working!$I$3:$I$944, $AM185)), "N/A")</f>
        <v>1.8235895665390495E-2</v>
      </c>
      <c r="AS185">
        <f>AVERAGEIFS(Ashtyn_working!V$3:V$944,Ashtyn_working!$H$3:$H$944,$AL185,Ashtyn_working!$I$3:$I$944,$AM185)</f>
        <v>7.4306956521739105</v>
      </c>
      <c r="AT185" cm="1">
        <f t="array" ref="AT185">IFERROR(_xlfn.STDEV.S(_xlfn._xlws.FILTER(Ashtyn_working!V$3:V$944, (Ashtyn_working!$H$3:$H$944=$AL185) * (Ashtyn_working!$I$3:$I$944=$AM185))) / SQRT(COUNTIFS(Ashtyn_working!$H$3:$H$944, $AL185, Ashtyn_working!$I$3:$I$944, $AM185)), "N/A")</f>
        <v>5.2574505022705657E-2</v>
      </c>
      <c r="AU185" s="219">
        <f>AVERAGEIFS(Ashtyn_working!X$3:X$944,Ashtyn_working!$H$3:$H$944,$AL185,Ashtyn_working!$I$3:$I$944,$AM185)</f>
        <v>36.454468085106399</v>
      </c>
      <c r="AV185" s="219" cm="1">
        <f t="array" ref="AV185">IFERROR(_xlfn.STDEV.S(_xlfn._xlws.FILTER(Ashtyn_working!X$3:X$944, (Ashtyn_working!$H$3:$H$944=$AL185) * (Ashtyn_working!$I$3:$I$944=$AM185))) / SQRT(COUNTIFS(Ashtyn_working!$H$3:$H$944, $AL185, Ashtyn_working!$I$3:$I$944, $AM185)), "N/A")</f>
        <v>7.3479347829071506E-2</v>
      </c>
      <c r="AW185" s="219">
        <f>AVERAGEIFS(Ashtyn_working!Z$3:Z$944,Ashtyn_working!$H$3:$H$944,$AL185,Ashtyn_working!$I$3:$I$944,$AM185)</f>
        <v>288.3373529411765</v>
      </c>
      <c r="AX185" s="219" cm="1">
        <f t="array" ref="AX185">IFERROR(_xlfn.STDEV.S(_xlfn._xlws.FILTER(Ashtyn_working!Z$3:Z$944, (Ashtyn_working!$H$3:$H$944=$AL185) * (Ashtyn_working!$I$3:$I$944=$AM185))) / SQRT(COUNTIFS(Ashtyn_working!$H$3:$H$944, $AL185, Ashtyn_working!$I$3:$I$944, $AM185)), "N/A")</f>
        <v>8.0887647908030704</v>
      </c>
      <c r="AY185" s="219">
        <f>AVERAGEIFS(Ashtyn_working!AB$3:AB$944,Ashtyn_working!$H$3:$H$944,$AL185,Ashtyn_working!$I$3:$I$944,$AM185)</f>
        <v>2168.1563157894743</v>
      </c>
      <c r="AZ185" s="219" cm="1">
        <f t="array" ref="AZ185">IFERROR(_xlfn.STDEV.S(_xlfn._xlws.FILTER(Ashtyn_working!AB$3:AB$944, (Ashtyn_working!$H$3:$H$944=$AL185) * (Ashtyn_working!$I$3:$I$944=$AM185))) / SQRT(COUNTIFS(Ashtyn_working!$H$3:$H$944, $AL185, Ashtyn_working!$I$3:$I$944, $AM185)), "N/A")</f>
        <v>5.4222959388735532</v>
      </c>
      <c r="BA185" s="219">
        <f>AVERAGEIFS(Ashtyn_working!AE$3:AE$944,Ashtyn_working!$H$3:$H$944,$AL185,Ashtyn_working!$I$3:$I$944,$AM185)</f>
        <v>704.65000000000009</v>
      </c>
      <c r="BB185" s="219" cm="1">
        <f t="array" ref="BB185">IFERROR(_xlfn.STDEV.S(_xlfn._xlws.FILTER(Ashtyn_working!AE$3:AE$944, (Ashtyn_working!$H$3:$H$944=$AL185) * (Ashtyn_working!$I$3:$I$944=$AM185))) / SQRT(COUNTIFS(Ashtyn_working!$H$3:$H$944, $AL185, Ashtyn_working!$I$3:$I$944, $AM185)), "N/A")</f>
        <v>16.048580503278547</v>
      </c>
      <c r="BC185" s="219">
        <f>AVERAGEIFS(Ashtyn_working!AF$3:AF$944,Ashtyn_working!$H$3:$H$944,$AL185,Ashtyn_working!$I$3:$I$944,$AM185)</f>
        <v>1777.0250000000001</v>
      </c>
      <c r="BD185" s="219" cm="1">
        <f t="array" ref="BD185">IFERROR(_xlfn.STDEV.S(_xlfn._xlws.FILTER(Ashtyn_working!AF$3:AF$944, (Ashtyn_working!$H$3:$H$944=$AL185) * (Ashtyn_working!$I$3:$I$944=$AM185))) / SQRT(COUNTIFS(Ashtyn_working!$H$3:$H$944, $AL185, Ashtyn_working!$I$3:$I$944, $AM185)), "N/A")</f>
        <v>6.3755808524144504</v>
      </c>
    </row>
    <row r="186" spans="5:56" ht="16" x14ac:dyDescent="0.2">
      <c r="E186" s="282">
        <v>42578</v>
      </c>
      <c r="F186" s="177"/>
      <c r="G186" s="176">
        <v>31</v>
      </c>
      <c r="H186" s="176" t="s">
        <v>12457</v>
      </c>
      <c r="I186" s="176" t="s">
        <v>16050</v>
      </c>
      <c r="J186" s="176">
        <v>7.875</v>
      </c>
      <c r="K186" s="176">
        <v>30.7</v>
      </c>
      <c r="L186" s="176">
        <v>6.67</v>
      </c>
      <c r="M186" s="176">
        <v>35</v>
      </c>
      <c r="N186" s="177"/>
      <c r="O186" s="177"/>
      <c r="P186" s="177"/>
      <c r="Q186" s="177"/>
      <c r="R186">
        <f t="shared" si="8"/>
        <v>7.875</v>
      </c>
      <c r="T186">
        <f t="shared" si="9"/>
        <v>30.7</v>
      </c>
      <c r="V186">
        <f t="shared" si="10"/>
        <v>6.67</v>
      </c>
      <c r="X186">
        <f t="shared" si="11"/>
        <v>35</v>
      </c>
      <c r="Z186" s="177"/>
      <c r="AA186" s="177"/>
      <c r="AB186" s="177"/>
      <c r="AC186" s="177"/>
      <c r="AD186" s="177"/>
      <c r="AE186" s="177"/>
      <c r="AF186" s="177"/>
      <c r="AK186" s="176">
        <v>27</v>
      </c>
      <c r="AL186" s="176" t="s">
        <v>12457</v>
      </c>
      <c r="AM186" s="176" t="s">
        <v>12422</v>
      </c>
      <c r="AN186" s="176">
        <v>2.1800000000000001E-3</v>
      </c>
      <c r="AO186" s="219">
        <f>AVERAGEIFS(Ashtyn_working!R$3:R$944,Ashtyn_working!$H$3:$H$944,$AL186,Ashtyn_working!$I$3:$I$944,$AM186)</f>
        <v>8.0055770212766024</v>
      </c>
      <c r="AP186" s="219" cm="1">
        <f t="array" ref="AP186">IFERROR(_xlfn.STDEV.S(_xlfn._xlws.FILTER(Ashtyn_working!R$3:R$944, (Ashtyn_working!$H$3:$H$944=$AL186) * (Ashtyn_working!$I$3:$I$944=$AM186))) / SQRT(COUNTIFS(Ashtyn_working!$H$3:$H$944, $AL186, Ashtyn_working!$I$3:$I$944, $AM186)), "N/A")</f>
        <v>5.4235346796901755E-3</v>
      </c>
      <c r="AQ186" s="219">
        <f>AVERAGEIFS(Ashtyn_working!T$3:T$944,Ashtyn_working!$H$3:$H$944,$AL186,Ashtyn_working!$I$3:$I$944,$AM186)</f>
        <v>27.025531914893612</v>
      </c>
      <c r="AR186" s="219" cm="1">
        <f t="array" ref="AR186">IFERROR(_xlfn.STDEV.S(_xlfn._xlws.FILTER(Ashtyn_working!T$3:T$944, (Ashtyn_working!$H$3:$H$944=$AL186) * (Ashtyn_working!$I$3:$I$944=$AM186))) / SQRT(COUNTIFS(Ashtyn_working!$H$3:$H$944, $AL186, Ashtyn_working!$I$3:$I$944, $AM186)), "N/A")</f>
        <v>1.8235895665390495E-2</v>
      </c>
      <c r="AS186">
        <f>AVERAGEIFS(Ashtyn_working!V$3:V$944,Ashtyn_working!$H$3:$H$944,$AL186,Ashtyn_working!$I$3:$I$944,$AM186)</f>
        <v>7.4306956521739105</v>
      </c>
      <c r="AT186" cm="1">
        <f t="array" ref="AT186">IFERROR(_xlfn.STDEV.S(_xlfn._xlws.FILTER(Ashtyn_working!V$3:V$944, (Ashtyn_working!$H$3:$H$944=$AL186) * (Ashtyn_working!$I$3:$I$944=$AM186))) / SQRT(COUNTIFS(Ashtyn_working!$H$3:$H$944, $AL186, Ashtyn_working!$I$3:$I$944, $AM186)), "N/A")</f>
        <v>5.2574505022705657E-2</v>
      </c>
      <c r="AU186" s="219">
        <f>AVERAGEIFS(Ashtyn_working!X$3:X$944,Ashtyn_working!$H$3:$H$944,$AL186,Ashtyn_working!$I$3:$I$944,$AM186)</f>
        <v>36.454468085106399</v>
      </c>
      <c r="AV186" s="219" cm="1">
        <f t="array" ref="AV186">IFERROR(_xlfn.STDEV.S(_xlfn._xlws.FILTER(Ashtyn_working!X$3:X$944, (Ashtyn_working!$H$3:$H$944=$AL186) * (Ashtyn_working!$I$3:$I$944=$AM186))) / SQRT(COUNTIFS(Ashtyn_working!$H$3:$H$944, $AL186, Ashtyn_working!$I$3:$I$944, $AM186)), "N/A")</f>
        <v>7.3479347829071506E-2</v>
      </c>
      <c r="AW186" s="219">
        <f>AVERAGEIFS(Ashtyn_working!Z$3:Z$944,Ashtyn_working!$H$3:$H$944,$AL186,Ashtyn_working!$I$3:$I$944,$AM186)</f>
        <v>288.3373529411765</v>
      </c>
      <c r="AX186" s="219" cm="1">
        <f t="array" ref="AX186">IFERROR(_xlfn.STDEV.S(_xlfn._xlws.FILTER(Ashtyn_working!Z$3:Z$944, (Ashtyn_working!$H$3:$H$944=$AL186) * (Ashtyn_working!$I$3:$I$944=$AM186))) / SQRT(COUNTIFS(Ashtyn_working!$H$3:$H$944, $AL186, Ashtyn_working!$I$3:$I$944, $AM186)), "N/A")</f>
        <v>8.0887647908030704</v>
      </c>
      <c r="AY186" s="219">
        <f>AVERAGEIFS(Ashtyn_working!AB$3:AB$944,Ashtyn_working!$H$3:$H$944,$AL186,Ashtyn_working!$I$3:$I$944,$AM186)</f>
        <v>2168.1563157894743</v>
      </c>
      <c r="AZ186" s="219" cm="1">
        <f t="array" ref="AZ186">IFERROR(_xlfn.STDEV.S(_xlfn._xlws.FILTER(Ashtyn_working!AB$3:AB$944, (Ashtyn_working!$H$3:$H$944=$AL186) * (Ashtyn_working!$I$3:$I$944=$AM186))) / SQRT(COUNTIFS(Ashtyn_working!$H$3:$H$944, $AL186, Ashtyn_working!$I$3:$I$944, $AM186)), "N/A")</f>
        <v>5.4222959388735532</v>
      </c>
      <c r="BA186" s="219">
        <f>AVERAGEIFS(Ashtyn_working!AE$3:AE$944,Ashtyn_working!$H$3:$H$944,$AL186,Ashtyn_working!$I$3:$I$944,$AM186)</f>
        <v>704.65000000000009</v>
      </c>
      <c r="BB186" s="219" cm="1">
        <f t="array" ref="BB186">IFERROR(_xlfn.STDEV.S(_xlfn._xlws.FILTER(Ashtyn_working!AE$3:AE$944, (Ashtyn_working!$H$3:$H$944=$AL186) * (Ashtyn_working!$I$3:$I$944=$AM186))) / SQRT(COUNTIFS(Ashtyn_working!$H$3:$H$944, $AL186, Ashtyn_working!$I$3:$I$944, $AM186)), "N/A")</f>
        <v>16.048580503278547</v>
      </c>
      <c r="BC186" s="219">
        <f>AVERAGEIFS(Ashtyn_working!AF$3:AF$944,Ashtyn_working!$H$3:$H$944,$AL186,Ashtyn_working!$I$3:$I$944,$AM186)</f>
        <v>1777.0250000000001</v>
      </c>
      <c r="BD186" s="219" cm="1">
        <f t="array" ref="BD186">IFERROR(_xlfn.STDEV.S(_xlfn._xlws.FILTER(Ashtyn_working!AF$3:AF$944, (Ashtyn_working!$H$3:$H$944=$AL186) * (Ashtyn_working!$I$3:$I$944=$AM186))) / SQRT(COUNTIFS(Ashtyn_working!$H$3:$H$944, $AL186, Ashtyn_working!$I$3:$I$944, $AM186)), "N/A")</f>
        <v>6.3755808524144504</v>
      </c>
    </row>
    <row r="187" spans="5:56" ht="16" x14ac:dyDescent="0.2">
      <c r="E187" s="282">
        <v>42578</v>
      </c>
      <c r="F187" s="177"/>
      <c r="G187" s="176">
        <v>31</v>
      </c>
      <c r="H187" s="176" t="s">
        <v>12457</v>
      </c>
      <c r="I187" s="176" t="s">
        <v>16050</v>
      </c>
      <c r="J187" s="176">
        <v>7.8760000000000003</v>
      </c>
      <c r="K187" s="176">
        <v>30.6</v>
      </c>
      <c r="L187" s="176">
        <v>6.66</v>
      </c>
      <c r="M187" s="176">
        <v>35.5</v>
      </c>
      <c r="N187" s="177"/>
      <c r="O187" s="177"/>
      <c r="P187" s="177"/>
      <c r="Q187" s="177"/>
      <c r="R187">
        <f t="shared" si="8"/>
        <v>7.8760000000000003</v>
      </c>
      <c r="T187">
        <f t="shared" si="9"/>
        <v>30.6</v>
      </c>
      <c r="V187">
        <f t="shared" si="10"/>
        <v>6.66</v>
      </c>
      <c r="X187">
        <f t="shared" si="11"/>
        <v>35.5</v>
      </c>
      <c r="Z187" s="176">
        <v>449.52</v>
      </c>
      <c r="AA187" s="177"/>
      <c r="AB187" s="177"/>
      <c r="AC187" s="177"/>
      <c r="AD187" s="177"/>
      <c r="AE187" s="177"/>
      <c r="AF187" s="177"/>
      <c r="AK187" s="176">
        <v>27</v>
      </c>
      <c r="AL187" s="176" t="s">
        <v>12457</v>
      </c>
      <c r="AM187" s="176" t="s">
        <v>12422</v>
      </c>
      <c r="AN187" s="176">
        <v>2.66E-3</v>
      </c>
      <c r="AO187" s="219">
        <f>AVERAGEIFS(Ashtyn_working!R$3:R$944,Ashtyn_working!$H$3:$H$944,$AL187,Ashtyn_working!$I$3:$I$944,$AM187)</f>
        <v>8.0055770212766024</v>
      </c>
      <c r="AP187" s="219" cm="1">
        <f t="array" ref="AP187">IFERROR(_xlfn.STDEV.S(_xlfn._xlws.FILTER(Ashtyn_working!R$3:R$944, (Ashtyn_working!$H$3:$H$944=$AL187) * (Ashtyn_working!$I$3:$I$944=$AM187))) / SQRT(COUNTIFS(Ashtyn_working!$H$3:$H$944, $AL187, Ashtyn_working!$I$3:$I$944, $AM187)), "N/A")</f>
        <v>5.4235346796901755E-3</v>
      </c>
      <c r="AQ187" s="219">
        <f>AVERAGEIFS(Ashtyn_working!T$3:T$944,Ashtyn_working!$H$3:$H$944,$AL187,Ashtyn_working!$I$3:$I$944,$AM187)</f>
        <v>27.025531914893612</v>
      </c>
      <c r="AR187" s="219" cm="1">
        <f t="array" ref="AR187">IFERROR(_xlfn.STDEV.S(_xlfn._xlws.FILTER(Ashtyn_working!T$3:T$944, (Ashtyn_working!$H$3:$H$944=$AL187) * (Ashtyn_working!$I$3:$I$944=$AM187))) / SQRT(COUNTIFS(Ashtyn_working!$H$3:$H$944, $AL187, Ashtyn_working!$I$3:$I$944, $AM187)), "N/A")</f>
        <v>1.8235895665390495E-2</v>
      </c>
      <c r="AS187">
        <f>AVERAGEIFS(Ashtyn_working!V$3:V$944,Ashtyn_working!$H$3:$H$944,$AL187,Ashtyn_working!$I$3:$I$944,$AM187)</f>
        <v>7.4306956521739105</v>
      </c>
      <c r="AT187" cm="1">
        <f t="array" ref="AT187">IFERROR(_xlfn.STDEV.S(_xlfn._xlws.FILTER(Ashtyn_working!V$3:V$944, (Ashtyn_working!$H$3:$H$944=$AL187) * (Ashtyn_working!$I$3:$I$944=$AM187))) / SQRT(COUNTIFS(Ashtyn_working!$H$3:$H$944, $AL187, Ashtyn_working!$I$3:$I$944, $AM187)), "N/A")</f>
        <v>5.2574505022705657E-2</v>
      </c>
      <c r="AU187" s="219">
        <f>AVERAGEIFS(Ashtyn_working!X$3:X$944,Ashtyn_working!$H$3:$H$944,$AL187,Ashtyn_working!$I$3:$I$944,$AM187)</f>
        <v>36.454468085106399</v>
      </c>
      <c r="AV187" s="219" cm="1">
        <f t="array" ref="AV187">IFERROR(_xlfn.STDEV.S(_xlfn._xlws.FILTER(Ashtyn_working!X$3:X$944, (Ashtyn_working!$H$3:$H$944=$AL187) * (Ashtyn_working!$I$3:$I$944=$AM187))) / SQRT(COUNTIFS(Ashtyn_working!$H$3:$H$944, $AL187, Ashtyn_working!$I$3:$I$944, $AM187)), "N/A")</f>
        <v>7.3479347829071506E-2</v>
      </c>
      <c r="AW187" s="219">
        <f>AVERAGEIFS(Ashtyn_working!Z$3:Z$944,Ashtyn_working!$H$3:$H$944,$AL187,Ashtyn_working!$I$3:$I$944,$AM187)</f>
        <v>288.3373529411765</v>
      </c>
      <c r="AX187" s="219" cm="1">
        <f t="array" ref="AX187">IFERROR(_xlfn.STDEV.S(_xlfn._xlws.FILTER(Ashtyn_working!Z$3:Z$944, (Ashtyn_working!$H$3:$H$944=$AL187) * (Ashtyn_working!$I$3:$I$944=$AM187))) / SQRT(COUNTIFS(Ashtyn_working!$H$3:$H$944, $AL187, Ashtyn_working!$I$3:$I$944, $AM187)), "N/A")</f>
        <v>8.0887647908030704</v>
      </c>
      <c r="AY187" s="219">
        <f>AVERAGEIFS(Ashtyn_working!AB$3:AB$944,Ashtyn_working!$H$3:$H$944,$AL187,Ashtyn_working!$I$3:$I$944,$AM187)</f>
        <v>2168.1563157894743</v>
      </c>
      <c r="AZ187" s="219" cm="1">
        <f t="array" ref="AZ187">IFERROR(_xlfn.STDEV.S(_xlfn._xlws.FILTER(Ashtyn_working!AB$3:AB$944, (Ashtyn_working!$H$3:$H$944=$AL187) * (Ashtyn_working!$I$3:$I$944=$AM187))) / SQRT(COUNTIFS(Ashtyn_working!$H$3:$H$944, $AL187, Ashtyn_working!$I$3:$I$944, $AM187)), "N/A")</f>
        <v>5.4222959388735532</v>
      </c>
      <c r="BA187" s="219">
        <f>AVERAGEIFS(Ashtyn_working!AE$3:AE$944,Ashtyn_working!$H$3:$H$944,$AL187,Ashtyn_working!$I$3:$I$944,$AM187)</f>
        <v>704.65000000000009</v>
      </c>
      <c r="BB187" s="219" cm="1">
        <f t="array" ref="BB187">IFERROR(_xlfn.STDEV.S(_xlfn._xlws.FILTER(Ashtyn_working!AE$3:AE$944, (Ashtyn_working!$H$3:$H$944=$AL187) * (Ashtyn_working!$I$3:$I$944=$AM187))) / SQRT(COUNTIFS(Ashtyn_working!$H$3:$H$944, $AL187, Ashtyn_working!$I$3:$I$944, $AM187)), "N/A")</f>
        <v>16.048580503278547</v>
      </c>
      <c r="BC187" s="219">
        <f>AVERAGEIFS(Ashtyn_working!AF$3:AF$944,Ashtyn_working!$H$3:$H$944,$AL187,Ashtyn_working!$I$3:$I$944,$AM187)</f>
        <v>1777.0250000000001</v>
      </c>
      <c r="BD187" s="219" cm="1">
        <f t="array" ref="BD187">IFERROR(_xlfn.STDEV.S(_xlfn._xlws.FILTER(Ashtyn_working!AF$3:AF$944, (Ashtyn_working!$H$3:$H$944=$AL187) * (Ashtyn_working!$I$3:$I$944=$AM187))) / SQRT(COUNTIFS(Ashtyn_working!$H$3:$H$944, $AL187, Ashtyn_working!$I$3:$I$944, $AM187)), "N/A")</f>
        <v>6.3755808524144504</v>
      </c>
    </row>
    <row r="188" spans="5:56" ht="16" x14ac:dyDescent="0.2">
      <c r="E188" s="282">
        <v>42578</v>
      </c>
      <c r="F188" s="177"/>
      <c r="G188" s="176">
        <v>31</v>
      </c>
      <c r="H188" s="176" t="s">
        <v>16051</v>
      </c>
      <c r="I188" s="176" t="s">
        <v>12804</v>
      </c>
      <c r="J188" s="176">
        <v>7.617</v>
      </c>
      <c r="K188" s="176">
        <v>30.9</v>
      </c>
      <c r="L188" s="176">
        <v>6.43</v>
      </c>
      <c r="M188" s="176">
        <v>34.299999999999997</v>
      </c>
      <c r="N188" s="177"/>
      <c r="O188" s="177"/>
      <c r="P188" s="177"/>
      <c r="Q188" s="177"/>
      <c r="R188">
        <f t="shared" si="8"/>
        <v>7.617</v>
      </c>
      <c r="T188">
        <f t="shared" si="9"/>
        <v>30.9</v>
      </c>
      <c r="V188">
        <f t="shared" si="10"/>
        <v>6.43</v>
      </c>
      <c r="X188">
        <f t="shared" si="11"/>
        <v>34.299999999999997</v>
      </c>
      <c r="Z188" s="177"/>
      <c r="AA188" s="177"/>
      <c r="AB188" s="177"/>
      <c r="AC188" s="177"/>
      <c r="AD188" s="177"/>
      <c r="AE188" s="177"/>
      <c r="AF188" s="177"/>
      <c r="AK188" s="176">
        <v>27</v>
      </c>
      <c r="AL188" s="176" t="s">
        <v>12457</v>
      </c>
      <c r="AM188" s="176" t="s">
        <v>12422</v>
      </c>
      <c r="AN188" s="176">
        <v>1.7700000000000001E-3</v>
      </c>
      <c r="AO188" s="219">
        <f>AVERAGEIFS(Ashtyn_working!R$3:R$944,Ashtyn_working!$H$3:$H$944,$AL188,Ashtyn_working!$I$3:$I$944,$AM188)</f>
        <v>8.0055770212766024</v>
      </c>
      <c r="AP188" s="219" cm="1">
        <f t="array" ref="AP188">IFERROR(_xlfn.STDEV.S(_xlfn._xlws.FILTER(Ashtyn_working!R$3:R$944, (Ashtyn_working!$H$3:$H$944=$AL188) * (Ashtyn_working!$I$3:$I$944=$AM188))) / SQRT(COUNTIFS(Ashtyn_working!$H$3:$H$944, $AL188, Ashtyn_working!$I$3:$I$944, $AM188)), "N/A")</f>
        <v>5.4235346796901755E-3</v>
      </c>
      <c r="AQ188" s="219">
        <f>AVERAGEIFS(Ashtyn_working!T$3:T$944,Ashtyn_working!$H$3:$H$944,$AL188,Ashtyn_working!$I$3:$I$944,$AM188)</f>
        <v>27.025531914893612</v>
      </c>
      <c r="AR188" s="219" cm="1">
        <f t="array" ref="AR188">IFERROR(_xlfn.STDEV.S(_xlfn._xlws.FILTER(Ashtyn_working!T$3:T$944, (Ashtyn_working!$H$3:$H$944=$AL188) * (Ashtyn_working!$I$3:$I$944=$AM188))) / SQRT(COUNTIFS(Ashtyn_working!$H$3:$H$944, $AL188, Ashtyn_working!$I$3:$I$944, $AM188)), "N/A")</f>
        <v>1.8235895665390495E-2</v>
      </c>
      <c r="AS188">
        <f>AVERAGEIFS(Ashtyn_working!V$3:V$944,Ashtyn_working!$H$3:$H$944,$AL188,Ashtyn_working!$I$3:$I$944,$AM188)</f>
        <v>7.4306956521739105</v>
      </c>
      <c r="AT188" cm="1">
        <f t="array" ref="AT188">IFERROR(_xlfn.STDEV.S(_xlfn._xlws.FILTER(Ashtyn_working!V$3:V$944, (Ashtyn_working!$H$3:$H$944=$AL188) * (Ashtyn_working!$I$3:$I$944=$AM188))) / SQRT(COUNTIFS(Ashtyn_working!$H$3:$H$944, $AL188, Ashtyn_working!$I$3:$I$944, $AM188)), "N/A")</f>
        <v>5.2574505022705657E-2</v>
      </c>
      <c r="AU188" s="219">
        <f>AVERAGEIFS(Ashtyn_working!X$3:X$944,Ashtyn_working!$H$3:$H$944,$AL188,Ashtyn_working!$I$3:$I$944,$AM188)</f>
        <v>36.454468085106399</v>
      </c>
      <c r="AV188" s="219" cm="1">
        <f t="array" ref="AV188">IFERROR(_xlfn.STDEV.S(_xlfn._xlws.FILTER(Ashtyn_working!X$3:X$944, (Ashtyn_working!$H$3:$H$944=$AL188) * (Ashtyn_working!$I$3:$I$944=$AM188))) / SQRT(COUNTIFS(Ashtyn_working!$H$3:$H$944, $AL188, Ashtyn_working!$I$3:$I$944, $AM188)), "N/A")</f>
        <v>7.3479347829071506E-2</v>
      </c>
      <c r="AW188" s="219">
        <f>AVERAGEIFS(Ashtyn_working!Z$3:Z$944,Ashtyn_working!$H$3:$H$944,$AL188,Ashtyn_working!$I$3:$I$944,$AM188)</f>
        <v>288.3373529411765</v>
      </c>
      <c r="AX188" s="219" cm="1">
        <f t="array" ref="AX188">IFERROR(_xlfn.STDEV.S(_xlfn._xlws.FILTER(Ashtyn_working!Z$3:Z$944, (Ashtyn_working!$H$3:$H$944=$AL188) * (Ashtyn_working!$I$3:$I$944=$AM188))) / SQRT(COUNTIFS(Ashtyn_working!$H$3:$H$944, $AL188, Ashtyn_working!$I$3:$I$944, $AM188)), "N/A")</f>
        <v>8.0887647908030704</v>
      </c>
      <c r="AY188" s="219">
        <f>AVERAGEIFS(Ashtyn_working!AB$3:AB$944,Ashtyn_working!$H$3:$H$944,$AL188,Ashtyn_working!$I$3:$I$944,$AM188)</f>
        <v>2168.1563157894743</v>
      </c>
      <c r="AZ188" s="219" cm="1">
        <f t="array" ref="AZ188">IFERROR(_xlfn.STDEV.S(_xlfn._xlws.FILTER(Ashtyn_working!AB$3:AB$944, (Ashtyn_working!$H$3:$H$944=$AL188) * (Ashtyn_working!$I$3:$I$944=$AM188))) / SQRT(COUNTIFS(Ashtyn_working!$H$3:$H$944, $AL188, Ashtyn_working!$I$3:$I$944, $AM188)), "N/A")</f>
        <v>5.4222959388735532</v>
      </c>
      <c r="BA188" s="219">
        <f>AVERAGEIFS(Ashtyn_working!AE$3:AE$944,Ashtyn_working!$H$3:$H$944,$AL188,Ashtyn_working!$I$3:$I$944,$AM188)</f>
        <v>704.65000000000009</v>
      </c>
      <c r="BB188" s="219" cm="1">
        <f t="array" ref="BB188">IFERROR(_xlfn.STDEV.S(_xlfn._xlws.FILTER(Ashtyn_working!AE$3:AE$944, (Ashtyn_working!$H$3:$H$944=$AL188) * (Ashtyn_working!$I$3:$I$944=$AM188))) / SQRT(COUNTIFS(Ashtyn_working!$H$3:$H$944, $AL188, Ashtyn_working!$I$3:$I$944, $AM188)), "N/A")</f>
        <v>16.048580503278547</v>
      </c>
      <c r="BC188" s="219">
        <f>AVERAGEIFS(Ashtyn_working!AF$3:AF$944,Ashtyn_working!$H$3:$H$944,$AL188,Ashtyn_working!$I$3:$I$944,$AM188)</f>
        <v>1777.0250000000001</v>
      </c>
      <c r="BD188" s="219" cm="1">
        <f t="array" ref="BD188">IFERROR(_xlfn.STDEV.S(_xlfn._xlws.FILTER(Ashtyn_working!AF$3:AF$944, (Ashtyn_working!$H$3:$H$944=$AL188) * (Ashtyn_working!$I$3:$I$944=$AM188))) / SQRT(COUNTIFS(Ashtyn_working!$H$3:$H$944, $AL188, Ashtyn_working!$I$3:$I$944, $AM188)), "N/A")</f>
        <v>6.3755808524144504</v>
      </c>
    </row>
    <row r="189" spans="5:56" ht="16" x14ac:dyDescent="0.2">
      <c r="E189" s="282">
        <v>42578</v>
      </c>
      <c r="F189" s="177"/>
      <c r="G189" s="176">
        <v>31</v>
      </c>
      <c r="H189" s="176" t="s">
        <v>16051</v>
      </c>
      <c r="I189" s="176" t="s">
        <v>12804</v>
      </c>
      <c r="J189" s="176">
        <v>7.6070000000000002</v>
      </c>
      <c r="K189" s="176">
        <v>31.1</v>
      </c>
      <c r="L189" s="176">
        <v>6.3</v>
      </c>
      <c r="M189" s="176">
        <v>34.700000000000003</v>
      </c>
      <c r="N189" s="177"/>
      <c r="O189" s="177"/>
      <c r="P189" s="177"/>
      <c r="Q189" s="177"/>
      <c r="R189">
        <f t="shared" si="8"/>
        <v>7.6070000000000002</v>
      </c>
      <c r="T189">
        <f t="shared" si="9"/>
        <v>31.1</v>
      </c>
      <c r="V189">
        <f t="shared" si="10"/>
        <v>6.3</v>
      </c>
      <c r="X189">
        <f t="shared" si="11"/>
        <v>34.700000000000003</v>
      </c>
      <c r="Z189" s="177"/>
      <c r="AA189" s="177"/>
      <c r="AB189" s="177"/>
      <c r="AC189" s="177"/>
      <c r="AD189" s="177"/>
      <c r="AE189" s="177"/>
      <c r="AF189" s="177"/>
      <c r="AK189" s="176">
        <v>27</v>
      </c>
      <c r="AL189" s="176" t="s">
        <v>12457</v>
      </c>
      <c r="AM189" s="176" t="s">
        <v>12422</v>
      </c>
      <c r="AN189" s="176">
        <v>2.3600000000000001E-3</v>
      </c>
      <c r="AO189" s="219">
        <f>AVERAGEIFS(Ashtyn_working!R$3:R$944,Ashtyn_working!$H$3:$H$944,$AL189,Ashtyn_working!$I$3:$I$944,$AM189)</f>
        <v>8.0055770212766024</v>
      </c>
      <c r="AP189" s="219" cm="1">
        <f t="array" ref="AP189">IFERROR(_xlfn.STDEV.S(_xlfn._xlws.FILTER(Ashtyn_working!R$3:R$944, (Ashtyn_working!$H$3:$H$944=$AL189) * (Ashtyn_working!$I$3:$I$944=$AM189))) / SQRT(COUNTIFS(Ashtyn_working!$H$3:$H$944, $AL189, Ashtyn_working!$I$3:$I$944, $AM189)), "N/A")</f>
        <v>5.4235346796901755E-3</v>
      </c>
      <c r="AQ189" s="219">
        <f>AVERAGEIFS(Ashtyn_working!T$3:T$944,Ashtyn_working!$H$3:$H$944,$AL189,Ashtyn_working!$I$3:$I$944,$AM189)</f>
        <v>27.025531914893612</v>
      </c>
      <c r="AR189" s="219" cm="1">
        <f t="array" ref="AR189">IFERROR(_xlfn.STDEV.S(_xlfn._xlws.FILTER(Ashtyn_working!T$3:T$944, (Ashtyn_working!$H$3:$H$944=$AL189) * (Ashtyn_working!$I$3:$I$944=$AM189))) / SQRT(COUNTIFS(Ashtyn_working!$H$3:$H$944, $AL189, Ashtyn_working!$I$3:$I$944, $AM189)), "N/A")</f>
        <v>1.8235895665390495E-2</v>
      </c>
      <c r="AS189">
        <f>AVERAGEIFS(Ashtyn_working!V$3:V$944,Ashtyn_working!$H$3:$H$944,$AL189,Ashtyn_working!$I$3:$I$944,$AM189)</f>
        <v>7.4306956521739105</v>
      </c>
      <c r="AT189" cm="1">
        <f t="array" ref="AT189">IFERROR(_xlfn.STDEV.S(_xlfn._xlws.FILTER(Ashtyn_working!V$3:V$944, (Ashtyn_working!$H$3:$H$944=$AL189) * (Ashtyn_working!$I$3:$I$944=$AM189))) / SQRT(COUNTIFS(Ashtyn_working!$H$3:$H$944, $AL189, Ashtyn_working!$I$3:$I$944, $AM189)), "N/A")</f>
        <v>5.2574505022705657E-2</v>
      </c>
      <c r="AU189" s="219">
        <f>AVERAGEIFS(Ashtyn_working!X$3:X$944,Ashtyn_working!$H$3:$H$944,$AL189,Ashtyn_working!$I$3:$I$944,$AM189)</f>
        <v>36.454468085106399</v>
      </c>
      <c r="AV189" s="219" cm="1">
        <f t="array" ref="AV189">IFERROR(_xlfn.STDEV.S(_xlfn._xlws.FILTER(Ashtyn_working!X$3:X$944, (Ashtyn_working!$H$3:$H$944=$AL189) * (Ashtyn_working!$I$3:$I$944=$AM189))) / SQRT(COUNTIFS(Ashtyn_working!$H$3:$H$944, $AL189, Ashtyn_working!$I$3:$I$944, $AM189)), "N/A")</f>
        <v>7.3479347829071506E-2</v>
      </c>
      <c r="AW189" s="219">
        <f>AVERAGEIFS(Ashtyn_working!Z$3:Z$944,Ashtyn_working!$H$3:$H$944,$AL189,Ashtyn_working!$I$3:$I$944,$AM189)</f>
        <v>288.3373529411765</v>
      </c>
      <c r="AX189" s="219" cm="1">
        <f t="array" ref="AX189">IFERROR(_xlfn.STDEV.S(_xlfn._xlws.FILTER(Ashtyn_working!Z$3:Z$944, (Ashtyn_working!$H$3:$H$944=$AL189) * (Ashtyn_working!$I$3:$I$944=$AM189))) / SQRT(COUNTIFS(Ashtyn_working!$H$3:$H$944, $AL189, Ashtyn_working!$I$3:$I$944, $AM189)), "N/A")</f>
        <v>8.0887647908030704</v>
      </c>
      <c r="AY189" s="219">
        <f>AVERAGEIFS(Ashtyn_working!AB$3:AB$944,Ashtyn_working!$H$3:$H$944,$AL189,Ashtyn_working!$I$3:$I$944,$AM189)</f>
        <v>2168.1563157894743</v>
      </c>
      <c r="AZ189" s="219" cm="1">
        <f t="array" ref="AZ189">IFERROR(_xlfn.STDEV.S(_xlfn._xlws.FILTER(Ashtyn_working!AB$3:AB$944, (Ashtyn_working!$H$3:$H$944=$AL189) * (Ashtyn_working!$I$3:$I$944=$AM189))) / SQRT(COUNTIFS(Ashtyn_working!$H$3:$H$944, $AL189, Ashtyn_working!$I$3:$I$944, $AM189)), "N/A")</f>
        <v>5.4222959388735532</v>
      </c>
      <c r="BA189" s="219">
        <f>AVERAGEIFS(Ashtyn_working!AE$3:AE$944,Ashtyn_working!$H$3:$H$944,$AL189,Ashtyn_working!$I$3:$I$944,$AM189)</f>
        <v>704.65000000000009</v>
      </c>
      <c r="BB189" s="219" cm="1">
        <f t="array" ref="BB189">IFERROR(_xlfn.STDEV.S(_xlfn._xlws.FILTER(Ashtyn_working!AE$3:AE$944, (Ashtyn_working!$H$3:$H$944=$AL189) * (Ashtyn_working!$I$3:$I$944=$AM189))) / SQRT(COUNTIFS(Ashtyn_working!$H$3:$H$944, $AL189, Ashtyn_working!$I$3:$I$944, $AM189)), "N/A")</f>
        <v>16.048580503278547</v>
      </c>
      <c r="BC189" s="219">
        <f>AVERAGEIFS(Ashtyn_working!AF$3:AF$944,Ashtyn_working!$H$3:$H$944,$AL189,Ashtyn_working!$I$3:$I$944,$AM189)</f>
        <v>1777.0250000000001</v>
      </c>
      <c r="BD189" s="219" cm="1">
        <f t="array" ref="BD189">IFERROR(_xlfn.STDEV.S(_xlfn._xlws.FILTER(Ashtyn_working!AF$3:AF$944, (Ashtyn_working!$H$3:$H$944=$AL189) * (Ashtyn_working!$I$3:$I$944=$AM189))) / SQRT(COUNTIFS(Ashtyn_working!$H$3:$H$944, $AL189, Ashtyn_working!$I$3:$I$944, $AM189)), "N/A")</f>
        <v>6.3755808524144504</v>
      </c>
    </row>
    <row r="190" spans="5:56" ht="16" x14ac:dyDescent="0.2">
      <c r="E190" s="282">
        <v>42578</v>
      </c>
      <c r="F190" s="177"/>
      <c r="G190" s="176">
        <v>31</v>
      </c>
      <c r="H190" s="176" t="s">
        <v>16051</v>
      </c>
      <c r="I190" s="176" t="s">
        <v>12804</v>
      </c>
      <c r="J190" s="176">
        <v>7.6440000000000001</v>
      </c>
      <c r="K190" s="176">
        <v>31.5</v>
      </c>
      <c r="L190" s="176">
        <v>6.25</v>
      </c>
      <c r="M190" s="176">
        <v>32.200000000000003</v>
      </c>
      <c r="N190" s="177"/>
      <c r="O190" s="177"/>
      <c r="P190" s="177"/>
      <c r="Q190" s="177"/>
      <c r="R190">
        <f t="shared" si="8"/>
        <v>7.6440000000000001</v>
      </c>
      <c r="T190">
        <f t="shared" si="9"/>
        <v>31.5</v>
      </c>
      <c r="V190">
        <f t="shared" si="10"/>
        <v>6.25</v>
      </c>
      <c r="X190">
        <f t="shared" si="11"/>
        <v>32.200000000000003</v>
      </c>
      <c r="Z190" s="177"/>
      <c r="AA190" s="177"/>
      <c r="AB190" s="177"/>
      <c r="AC190" s="177"/>
      <c r="AD190" s="177"/>
      <c r="AE190" s="177"/>
      <c r="AF190" s="177"/>
      <c r="AK190" s="176">
        <v>27</v>
      </c>
      <c r="AL190" s="176" t="s">
        <v>12457</v>
      </c>
      <c r="AM190" s="176" t="s">
        <v>12422</v>
      </c>
      <c r="AN190" s="176">
        <v>2.2799999999999999E-3</v>
      </c>
      <c r="AO190" s="219">
        <f>AVERAGEIFS(Ashtyn_working!R$3:R$944,Ashtyn_working!$H$3:$H$944,$AL190,Ashtyn_working!$I$3:$I$944,$AM190)</f>
        <v>8.0055770212766024</v>
      </c>
      <c r="AP190" s="219" cm="1">
        <f t="array" ref="AP190">IFERROR(_xlfn.STDEV.S(_xlfn._xlws.FILTER(Ashtyn_working!R$3:R$944, (Ashtyn_working!$H$3:$H$944=$AL190) * (Ashtyn_working!$I$3:$I$944=$AM190))) / SQRT(COUNTIFS(Ashtyn_working!$H$3:$H$944, $AL190, Ashtyn_working!$I$3:$I$944, $AM190)), "N/A")</f>
        <v>5.4235346796901755E-3</v>
      </c>
      <c r="AQ190" s="219">
        <f>AVERAGEIFS(Ashtyn_working!T$3:T$944,Ashtyn_working!$H$3:$H$944,$AL190,Ashtyn_working!$I$3:$I$944,$AM190)</f>
        <v>27.025531914893612</v>
      </c>
      <c r="AR190" s="219" cm="1">
        <f t="array" ref="AR190">IFERROR(_xlfn.STDEV.S(_xlfn._xlws.FILTER(Ashtyn_working!T$3:T$944, (Ashtyn_working!$H$3:$H$944=$AL190) * (Ashtyn_working!$I$3:$I$944=$AM190))) / SQRT(COUNTIFS(Ashtyn_working!$H$3:$H$944, $AL190, Ashtyn_working!$I$3:$I$944, $AM190)), "N/A")</f>
        <v>1.8235895665390495E-2</v>
      </c>
      <c r="AS190">
        <f>AVERAGEIFS(Ashtyn_working!V$3:V$944,Ashtyn_working!$H$3:$H$944,$AL190,Ashtyn_working!$I$3:$I$944,$AM190)</f>
        <v>7.4306956521739105</v>
      </c>
      <c r="AT190" cm="1">
        <f t="array" ref="AT190">IFERROR(_xlfn.STDEV.S(_xlfn._xlws.FILTER(Ashtyn_working!V$3:V$944, (Ashtyn_working!$H$3:$H$944=$AL190) * (Ashtyn_working!$I$3:$I$944=$AM190))) / SQRT(COUNTIFS(Ashtyn_working!$H$3:$H$944, $AL190, Ashtyn_working!$I$3:$I$944, $AM190)), "N/A")</f>
        <v>5.2574505022705657E-2</v>
      </c>
      <c r="AU190" s="219">
        <f>AVERAGEIFS(Ashtyn_working!X$3:X$944,Ashtyn_working!$H$3:$H$944,$AL190,Ashtyn_working!$I$3:$I$944,$AM190)</f>
        <v>36.454468085106399</v>
      </c>
      <c r="AV190" s="219" cm="1">
        <f t="array" ref="AV190">IFERROR(_xlfn.STDEV.S(_xlfn._xlws.FILTER(Ashtyn_working!X$3:X$944, (Ashtyn_working!$H$3:$H$944=$AL190) * (Ashtyn_working!$I$3:$I$944=$AM190))) / SQRT(COUNTIFS(Ashtyn_working!$H$3:$H$944, $AL190, Ashtyn_working!$I$3:$I$944, $AM190)), "N/A")</f>
        <v>7.3479347829071506E-2</v>
      </c>
      <c r="AW190" s="219">
        <f>AVERAGEIFS(Ashtyn_working!Z$3:Z$944,Ashtyn_working!$H$3:$H$944,$AL190,Ashtyn_working!$I$3:$I$944,$AM190)</f>
        <v>288.3373529411765</v>
      </c>
      <c r="AX190" s="219" cm="1">
        <f t="array" ref="AX190">IFERROR(_xlfn.STDEV.S(_xlfn._xlws.FILTER(Ashtyn_working!Z$3:Z$944, (Ashtyn_working!$H$3:$H$944=$AL190) * (Ashtyn_working!$I$3:$I$944=$AM190))) / SQRT(COUNTIFS(Ashtyn_working!$H$3:$H$944, $AL190, Ashtyn_working!$I$3:$I$944, $AM190)), "N/A")</f>
        <v>8.0887647908030704</v>
      </c>
      <c r="AY190" s="219">
        <f>AVERAGEIFS(Ashtyn_working!AB$3:AB$944,Ashtyn_working!$H$3:$H$944,$AL190,Ashtyn_working!$I$3:$I$944,$AM190)</f>
        <v>2168.1563157894743</v>
      </c>
      <c r="AZ190" s="219" cm="1">
        <f t="array" ref="AZ190">IFERROR(_xlfn.STDEV.S(_xlfn._xlws.FILTER(Ashtyn_working!AB$3:AB$944, (Ashtyn_working!$H$3:$H$944=$AL190) * (Ashtyn_working!$I$3:$I$944=$AM190))) / SQRT(COUNTIFS(Ashtyn_working!$H$3:$H$944, $AL190, Ashtyn_working!$I$3:$I$944, $AM190)), "N/A")</f>
        <v>5.4222959388735532</v>
      </c>
      <c r="BA190" s="219">
        <f>AVERAGEIFS(Ashtyn_working!AE$3:AE$944,Ashtyn_working!$H$3:$H$944,$AL190,Ashtyn_working!$I$3:$I$944,$AM190)</f>
        <v>704.65000000000009</v>
      </c>
      <c r="BB190" s="219" cm="1">
        <f t="array" ref="BB190">IFERROR(_xlfn.STDEV.S(_xlfn._xlws.FILTER(Ashtyn_working!AE$3:AE$944, (Ashtyn_working!$H$3:$H$944=$AL190) * (Ashtyn_working!$I$3:$I$944=$AM190))) / SQRT(COUNTIFS(Ashtyn_working!$H$3:$H$944, $AL190, Ashtyn_working!$I$3:$I$944, $AM190)), "N/A")</f>
        <v>16.048580503278547</v>
      </c>
      <c r="BC190" s="219">
        <f>AVERAGEIFS(Ashtyn_working!AF$3:AF$944,Ashtyn_working!$H$3:$H$944,$AL190,Ashtyn_working!$I$3:$I$944,$AM190)</f>
        <v>1777.0250000000001</v>
      </c>
      <c r="BD190" s="219" cm="1">
        <f t="array" ref="BD190">IFERROR(_xlfn.STDEV.S(_xlfn._xlws.FILTER(Ashtyn_working!AF$3:AF$944, (Ashtyn_working!$H$3:$H$944=$AL190) * (Ashtyn_working!$I$3:$I$944=$AM190))) / SQRT(COUNTIFS(Ashtyn_working!$H$3:$H$944, $AL190, Ashtyn_working!$I$3:$I$944, $AM190)), "N/A")</f>
        <v>6.3755808524144504</v>
      </c>
    </row>
    <row r="191" spans="5:56" ht="16" x14ac:dyDescent="0.2">
      <c r="E191" s="282">
        <v>42578</v>
      </c>
      <c r="F191" s="177"/>
      <c r="G191" s="176">
        <v>31</v>
      </c>
      <c r="H191" s="176" t="s">
        <v>16051</v>
      </c>
      <c r="I191" s="176" t="s">
        <v>12804</v>
      </c>
      <c r="J191" s="176">
        <v>7.6120000000000001</v>
      </c>
      <c r="K191" s="176">
        <v>31.1</v>
      </c>
      <c r="L191" s="176">
        <v>6.15</v>
      </c>
      <c r="M191" s="176">
        <v>34.1</v>
      </c>
      <c r="N191" s="177"/>
      <c r="O191" s="177"/>
      <c r="P191" s="177"/>
      <c r="Q191" s="177"/>
      <c r="R191">
        <f t="shared" si="8"/>
        <v>7.6120000000000001</v>
      </c>
      <c r="T191">
        <f t="shared" si="9"/>
        <v>31.1</v>
      </c>
      <c r="V191">
        <f t="shared" si="10"/>
        <v>6.15</v>
      </c>
      <c r="X191">
        <f t="shared" si="11"/>
        <v>34.1</v>
      </c>
      <c r="Z191" s="177"/>
      <c r="AA191" s="177"/>
      <c r="AB191" s="177"/>
      <c r="AC191" s="177"/>
      <c r="AD191" s="177"/>
      <c r="AE191" s="177"/>
      <c r="AF191" s="177"/>
      <c r="AK191" s="176">
        <v>27</v>
      </c>
      <c r="AL191" s="176" t="s">
        <v>12457</v>
      </c>
      <c r="AM191" s="176" t="s">
        <v>12422</v>
      </c>
      <c r="AN191" s="176">
        <v>2.3500000000000001E-3</v>
      </c>
      <c r="AO191" s="219">
        <f>AVERAGEIFS(Ashtyn_working!R$3:R$944,Ashtyn_working!$H$3:$H$944,$AL191,Ashtyn_working!$I$3:$I$944,$AM191)</f>
        <v>8.0055770212766024</v>
      </c>
      <c r="AP191" s="219" cm="1">
        <f t="array" ref="AP191">IFERROR(_xlfn.STDEV.S(_xlfn._xlws.FILTER(Ashtyn_working!R$3:R$944, (Ashtyn_working!$H$3:$H$944=$AL191) * (Ashtyn_working!$I$3:$I$944=$AM191))) / SQRT(COUNTIFS(Ashtyn_working!$H$3:$H$944, $AL191, Ashtyn_working!$I$3:$I$944, $AM191)), "N/A")</f>
        <v>5.4235346796901755E-3</v>
      </c>
      <c r="AQ191" s="219">
        <f>AVERAGEIFS(Ashtyn_working!T$3:T$944,Ashtyn_working!$H$3:$H$944,$AL191,Ashtyn_working!$I$3:$I$944,$AM191)</f>
        <v>27.025531914893612</v>
      </c>
      <c r="AR191" s="219" cm="1">
        <f t="array" ref="AR191">IFERROR(_xlfn.STDEV.S(_xlfn._xlws.FILTER(Ashtyn_working!T$3:T$944, (Ashtyn_working!$H$3:$H$944=$AL191) * (Ashtyn_working!$I$3:$I$944=$AM191))) / SQRT(COUNTIFS(Ashtyn_working!$H$3:$H$944, $AL191, Ashtyn_working!$I$3:$I$944, $AM191)), "N/A")</f>
        <v>1.8235895665390495E-2</v>
      </c>
      <c r="AS191">
        <f>AVERAGEIFS(Ashtyn_working!V$3:V$944,Ashtyn_working!$H$3:$H$944,$AL191,Ashtyn_working!$I$3:$I$944,$AM191)</f>
        <v>7.4306956521739105</v>
      </c>
      <c r="AT191" cm="1">
        <f t="array" ref="AT191">IFERROR(_xlfn.STDEV.S(_xlfn._xlws.FILTER(Ashtyn_working!V$3:V$944, (Ashtyn_working!$H$3:$H$944=$AL191) * (Ashtyn_working!$I$3:$I$944=$AM191))) / SQRT(COUNTIFS(Ashtyn_working!$H$3:$H$944, $AL191, Ashtyn_working!$I$3:$I$944, $AM191)), "N/A")</f>
        <v>5.2574505022705657E-2</v>
      </c>
      <c r="AU191" s="219">
        <f>AVERAGEIFS(Ashtyn_working!X$3:X$944,Ashtyn_working!$H$3:$H$944,$AL191,Ashtyn_working!$I$3:$I$944,$AM191)</f>
        <v>36.454468085106399</v>
      </c>
      <c r="AV191" s="219" cm="1">
        <f t="array" ref="AV191">IFERROR(_xlfn.STDEV.S(_xlfn._xlws.FILTER(Ashtyn_working!X$3:X$944, (Ashtyn_working!$H$3:$H$944=$AL191) * (Ashtyn_working!$I$3:$I$944=$AM191))) / SQRT(COUNTIFS(Ashtyn_working!$H$3:$H$944, $AL191, Ashtyn_working!$I$3:$I$944, $AM191)), "N/A")</f>
        <v>7.3479347829071506E-2</v>
      </c>
      <c r="AW191" s="219">
        <f>AVERAGEIFS(Ashtyn_working!Z$3:Z$944,Ashtyn_working!$H$3:$H$944,$AL191,Ashtyn_working!$I$3:$I$944,$AM191)</f>
        <v>288.3373529411765</v>
      </c>
      <c r="AX191" s="219" cm="1">
        <f t="array" ref="AX191">IFERROR(_xlfn.STDEV.S(_xlfn._xlws.FILTER(Ashtyn_working!Z$3:Z$944, (Ashtyn_working!$H$3:$H$944=$AL191) * (Ashtyn_working!$I$3:$I$944=$AM191))) / SQRT(COUNTIFS(Ashtyn_working!$H$3:$H$944, $AL191, Ashtyn_working!$I$3:$I$944, $AM191)), "N/A")</f>
        <v>8.0887647908030704</v>
      </c>
      <c r="AY191" s="219">
        <f>AVERAGEIFS(Ashtyn_working!AB$3:AB$944,Ashtyn_working!$H$3:$H$944,$AL191,Ashtyn_working!$I$3:$I$944,$AM191)</f>
        <v>2168.1563157894743</v>
      </c>
      <c r="AZ191" s="219" cm="1">
        <f t="array" ref="AZ191">IFERROR(_xlfn.STDEV.S(_xlfn._xlws.FILTER(Ashtyn_working!AB$3:AB$944, (Ashtyn_working!$H$3:$H$944=$AL191) * (Ashtyn_working!$I$3:$I$944=$AM191))) / SQRT(COUNTIFS(Ashtyn_working!$H$3:$H$944, $AL191, Ashtyn_working!$I$3:$I$944, $AM191)), "N/A")</f>
        <v>5.4222959388735532</v>
      </c>
      <c r="BA191" s="219">
        <f>AVERAGEIFS(Ashtyn_working!AE$3:AE$944,Ashtyn_working!$H$3:$H$944,$AL191,Ashtyn_working!$I$3:$I$944,$AM191)</f>
        <v>704.65000000000009</v>
      </c>
      <c r="BB191" s="219" cm="1">
        <f t="array" ref="BB191">IFERROR(_xlfn.STDEV.S(_xlfn._xlws.FILTER(Ashtyn_working!AE$3:AE$944, (Ashtyn_working!$H$3:$H$944=$AL191) * (Ashtyn_working!$I$3:$I$944=$AM191))) / SQRT(COUNTIFS(Ashtyn_working!$H$3:$H$944, $AL191, Ashtyn_working!$I$3:$I$944, $AM191)), "N/A")</f>
        <v>16.048580503278547</v>
      </c>
      <c r="BC191" s="219">
        <f>AVERAGEIFS(Ashtyn_working!AF$3:AF$944,Ashtyn_working!$H$3:$H$944,$AL191,Ashtyn_working!$I$3:$I$944,$AM191)</f>
        <v>1777.0250000000001</v>
      </c>
      <c r="BD191" s="219" cm="1">
        <f t="array" ref="BD191">IFERROR(_xlfn.STDEV.S(_xlfn._xlws.FILTER(Ashtyn_working!AF$3:AF$944, (Ashtyn_working!$H$3:$H$944=$AL191) * (Ashtyn_working!$I$3:$I$944=$AM191))) / SQRT(COUNTIFS(Ashtyn_working!$H$3:$H$944, $AL191, Ashtyn_working!$I$3:$I$944, $AM191)), "N/A")</f>
        <v>6.3755808524144504</v>
      </c>
    </row>
    <row r="192" spans="5:56" ht="16" x14ac:dyDescent="0.2">
      <c r="E192" s="282">
        <v>42578</v>
      </c>
      <c r="F192" s="177"/>
      <c r="G192" s="176">
        <v>31</v>
      </c>
      <c r="H192" s="176" t="s">
        <v>16051</v>
      </c>
      <c r="I192" s="176" t="s">
        <v>16050</v>
      </c>
      <c r="J192" s="176">
        <v>7.891</v>
      </c>
      <c r="K192" s="176">
        <v>30.9</v>
      </c>
      <c r="L192" s="176">
        <v>6.58</v>
      </c>
      <c r="M192" s="176">
        <v>34.9</v>
      </c>
      <c r="N192" s="177"/>
      <c r="O192" s="177"/>
      <c r="P192" s="177"/>
      <c r="Q192" s="177"/>
      <c r="R192">
        <f t="shared" si="8"/>
        <v>7.891</v>
      </c>
      <c r="T192">
        <f t="shared" si="9"/>
        <v>30.9</v>
      </c>
      <c r="V192">
        <f t="shared" si="10"/>
        <v>6.58</v>
      </c>
      <c r="X192">
        <f t="shared" si="11"/>
        <v>34.9</v>
      </c>
      <c r="Z192" s="176">
        <v>420.73</v>
      </c>
      <c r="AA192" s="177"/>
      <c r="AB192" s="177"/>
      <c r="AC192" s="177"/>
      <c r="AD192" s="177"/>
      <c r="AE192" s="177"/>
      <c r="AF192" s="177"/>
      <c r="AK192" s="176">
        <v>27</v>
      </c>
      <c r="AL192" s="176" t="s">
        <v>12457</v>
      </c>
      <c r="AM192" s="176" t="s">
        <v>12422</v>
      </c>
      <c r="AN192" s="176">
        <v>3.15E-3</v>
      </c>
      <c r="AO192" s="219">
        <f>AVERAGEIFS(Ashtyn_working!R$3:R$944,Ashtyn_working!$H$3:$H$944,$AL192,Ashtyn_working!$I$3:$I$944,$AM192)</f>
        <v>8.0055770212766024</v>
      </c>
      <c r="AP192" s="219" cm="1">
        <f t="array" ref="AP192">IFERROR(_xlfn.STDEV.S(_xlfn._xlws.FILTER(Ashtyn_working!R$3:R$944, (Ashtyn_working!$H$3:$H$944=$AL192) * (Ashtyn_working!$I$3:$I$944=$AM192))) / SQRT(COUNTIFS(Ashtyn_working!$H$3:$H$944, $AL192, Ashtyn_working!$I$3:$I$944, $AM192)), "N/A")</f>
        <v>5.4235346796901755E-3</v>
      </c>
      <c r="AQ192" s="219">
        <f>AVERAGEIFS(Ashtyn_working!T$3:T$944,Ashtyn_working!$H$3:$H$944,$AL192,Ashtyn_working!$I$3:$I$944,$AM192)</f>
        <v>27.025531914893612</v>
      </c>
      <c r="AR192" s="219" cm="1">
        <f t="array" ref="AR192">IFERROR(_xlfn.STDEV.S(_xlfn._xlws.FILTER(Ashtyn_working!T$3:T$944, (Ashtyn_working!$H$3:$H$944=$AL192) * (Ashtyn_working!$I$3:$I$944=$AM192))) / SQRT(COUNTIFS(Ashtyn_working!$H$3:$H$944, $AL192, Ashtyn_working!$I$3:$I$944, $AM192)), "N/A")</f>
        <v>1.8235895665390495E-2</v>
      </c>
      <c r="AS192">
        <f>AVERAGEIFS(Ashtyn_working!V$3:V$944,Ashtyn_working!$H$3:$H$944,$AL192,Ashtyn_working!$I$3:$I$944,$AM192)</f>
        <v>7.4306956521739105</v>
      </c>
      <c r="AT192" cm="1">
        <f t="array" ref="AT192">IFERROR(_xlfn.STDEV.S(_xlfn._xlws.FILTER(Ashtyn_working!V$3:V$944, (Ashtyn_working!$H$3:$H$944=$AL192) * (Ashtyn_working!$I$3:$I$944=$AM192))) / SQRT(COUNTIFS(Ashtyn_working!$H$3:$H$944, $AL192, Ashtyn_working!$I$3:$I$944, $AM192)), "N/A")</f>
        <v>5.2574505022705657E-2</v>
      </c>
      <c r="AU192" s="219">
        <f>AVERAGEIFS(Ashtyn_working!X$3:X$944,Ashtyn_working!$H$3:$H$944,$AL192,Ashtyn_working!$I$3:$I$944,$AM192)</f>
        <v>36.454468085106399</v>
      </c>
      <c r="AV192" s="219" cm="1">
        <f t="array" ref="AV192">IFERROR(_xlfn.STDEV.S(_xlfn._xlws.FILTER(Ashtyn_working!X$3:X$944, (Ashtyn_working!$H$3:$H$944=$AL192) * (Ashtyn_working!$I$3:$I$944=$AM192))) / SQRT(COUNTIFS(Ashtyn_working!$H$3:$H$944, $AL192, Ashtyn_working!$I$3:$I$944, $AM192)), "N/A")</f>
        <v>7.3479347829071506E-2</v>
      </c>
      <c r="AW192" s="219">
        <f>AVERAGEIFS(Ashtyn_working!Z$3:Z$944,Ashtyn_working!$H$3:$H$944,$AL192,Ashtyn_working!$I$3:$I$944,$AM192)</f>
        <v>288.3373529411765</v>
      </c>
      <c r="AX192" s="219" cm="1">
        <f t="array" ref="AX192">IFERROR(_xlfn.STDEV.S(_xlfn._xlws.FILTER(Ashtyn_working!Z$3:Z$944, (Ashtyn_working!$H$3:$H$944=$AL192) * (Ashtyn_working!$I$3:$I$944=$AM192))) / SQRT(COUNTIFS(Ashtyn_working!$H$3:$H$944, $AL192, Ashtyn_working!$I$3:$I$944, $AM192)), "N/A")</f>
        <v>8.0887647908030704</v>
      </c>
      <c r="AY192" s="219">
        <f>AVERAGEIFS(Ashtyn_working!AB$3:AB$944,Ashtyn_working!$H$3:$H$944,$AL192,Ashtyn_working!$I$3:$I$944,$AM192)</f>
        <v>2168.1563157894743</v>
      </c>
      <c r="AZ192" s="219" cm="1">
        <f t="array" ref="AZ192">IFERROR(_xlfn.STDEV.S(_xlfn._xlws.FILTER(Ashtyn_working!AB$3:AB$944, (Ashtyn_working!$H$3:$H$944=$AL192) * (Ashtyn_working!$I$3:$I$944=$AM192))) / SQRT(COUNTIFS(Ashtyn_working!$H$3:$H$944, $AL192, Ashtyn_working!$I$3:$I$944, $AM192)), "N/A")</f>
        <v>5.4222959388735532</v>
      </c>
      <c r="BA192" s="219">
        <f>AVERAGEIFS(Ashtyn_working!AE$3:AE$944,Ashtyn_working!$H$3:$H$944,$AL192,Ashtyn_working!$I$3:$I$944,$AM192)</f>
        <v>704.65000000000009</v>
      </c>
      <c r="BB192" s="219" cm="1">
        <f t="array" ref="BB192">IFERROR(_xlfn.STDEV.S(_xlfn._xlws.FILTER(Ashtyn_working!AE$3:AE$944, (Ashtyn_working!$H$3:$H$944=$AL192) * (Ashtyn_working!$I$3:$I$944=$AM192))) / SQRT(COUNTIFS(Ashtyn_working!$H$3:$H$944, $AL192, Ashtyn_working!$I$3:$I$944, $AM192)), "N/A")</f>
        <v>16.048580503278547</v>
      </c>
      <c r="BC192" s="219">
        <f>AVERAGEIFS(Ashtyn_working!AF$3:AF$944,Ashtyn_working!$H$3:$H$944,$AL192,Ashtyn_working!$I$3:$I$944,$AM192)</f>
        <v>1777.0250000000001</v>
      </c>
      <c r="BD192" s="219" cm="1">
        <f t="array" ref="BD192">IFERROR(_xlfn.STDEV.S(_xlfn._xlws.FILTER(Ashtyn_working!AF$3:AF$944, (Ashtyn_working!$H$3:$H$944=$AL192) * (Ashtyn_working!$I$3:$I$944=$AM192))) / SQRT(COUNTIFS(Ashtyn_working!$H$3:$H$944, $AL192, Ashtyn_working!$I$3:$I$944, $AM192)), "N/A")</f>
        <v>6.3755808524144504</v>
      </c>
    </row>
    <row r="193" spans="5:56" ht="16" x14ac:dyDescent="0.2">
      <c r="E193" s="282">
        <v>42578</v>
      </c>
      <c r="F193" s="177"/>
      <c r="G193" s="176">
        <v>27</v>
      </c>
      <c r="H193" s="176" t="s">
        <v>16051</v>
      </c>
      <c r="I193" s="176" t="s">
        <v>16051</v>
      </c>
      <c r="J193" s="176">
        <v>7.6479999999999997</v>
      </c>
      <c r="K193" s="176">
        <v>26.6</v>
      </c>
      <c r="L193" s="176">
        <v>6.63</v>
      </c>
      <c r="M193" s="176">
        <v>35</v>
      </c>
      <c r="N193" s="177"/>
      <c r="O193" s="177"/>
      <c r="P193" s="177"/>
      <c r="Q193" s="177"/>
      <c r="R193">
        <f t="shared" si="8"/>
        <v>7.6479999999999997</v>
      </c>
      <c r="T193">
        <f t="shared" si="9"/>
        <v>26.6</v>
      </c>
      <c r="V193">
        <f t="shared" si="10"/>
        <v>6.63</v>
      </c>
      <c r="X193">
        <f t="shared" si="11"/>
        <v>35</v>
      </c>
      <c r="Z193" s="176">
        <v>328.42</v>
      </c>
      <c r="AA193" s="177"/>
      <c r="AB193" s="177"/>
      <c r="AC193" s="177"/>
      <c r="AD193" s="177"/>
      <c r="AE193" s="177"/>
      <c r="AF193" s="177"/>
      <c r="AK193" s="176">
        <v>27</v>
      </c>
      <c r="AL193" s="176" t="s">
        <v>12457</v>
      </c>
      <c r="AM193" s="176" t="s">
        <v>12422</v>
      </c>
      <c r="AN193" s="176">
        <v>2.2100000000000002E-3</v>
      </c>
      <c r="AO193" s="219">
        <f>AVERAGEIFS(Ashtyn_working!R$3:R$944,Ashtyn_working!$H$3:$H$944,$AL193,Ashtyn_working!$I$3:$I$944,$AM193)</f>
        <v>8.0055770212766024</v>
      </c>
      <c r="AP193" s="219" cm="1">
        <f t="array" ref="AP193">IFERROR(_xlfn.STDEV.S(_xlfn._xlws.FILTER(Ashtyn_working!R$3:R$944, (Ashtyn_working!$H$3:$H$944=$AL193) * (Ashtyn_working!$I$3:$I$944=$AM193))) / SQRT(COUNTIFS(Ashtyn_working!$H$3:$H$944, $AL193, Ashtyn_working!$I$3:$I$944, $AM193)), "N/A")</f>
        <v>5.4235346796901755E-3</v>
      </c>
      <c r="AQ193" s="219">
        <f>AVERAGEIFS(Ashtyn_working!T$3:T$944,Ashtyn_working!$H$3:$H$944,$AL193,Ashtyn_working!$I$3:$I$944,$AM193)</f>
        <v>27.025531914893612</v>
      </c>
      <c r="AR193" s="219" cm="1">
        <f t="array" ref="AR193">IFERROR(_xlfn.STDEV.S(_xlfn._xlws.FILTER(Ashtyn_working!T$3:T$944, (Ashtyn_working!$H$3:$H$944=$AL193) * (Ashtyn_working!$I$3:$I$944=$AM193))) / SQRT(COUNTIFS(Ashtyn_working!$H$3:$H$944, $AL193, Ashtyn_working!$I$3:$I$944, $AM193)), "N/A")</f>
        <v>1.8235895665390495E-2</v>
      </c>
      <c r="AS193">
        <f>AVERAGEIFS(Ashtyn_working!V$3:V$944,Ashtyn_working!$H$3:$H$944,$AL193,Ashtyn_working!$I$3:$I$944,$AM193)</f>
        <v>7.4306956521739105</v>
      </c>
      <c r="AT193" cm="1">
        <f t="array" ref="AT193">IFERROR(_xlfn.STDEV.S(_xlfn._xlws.FILTER(Ashtyn_working!V$3:V$944, (Ashtyn_working!$H$3:$H$944=$AL193) * (Ashtyn_working!$I$3:$I$944=$AM193))) / SQRT(COUNTIFS(Ashtyn_working!$H$3:$H$944, $AL193, Ashtyn_working!$I$3:$I$944, $AM193)), "N/A")</f>
        <v>5.2574505022705657E-2</v>
      </c>
      <c r="AU193" s="219">
        <f>AVERAGEIFS(Ashtyn_working!X$3:X$944,Ashtyn_working!$H$3:$H$944,$AL193,Ashtyn_working!$I$3:$I$944,$AM193)</f>
        <v>36.454468085106399</v>
      </c>
      <c r="AV193" s="219" cm="1">
        <f t="array" ref="AV193">IFERROR(_xlfn.STDEV.S(_xlfn._xlws.FILTER(Ashtyn_working!X$3:X$944, (Ashtyn_working!$H$3:$H$944=$AL193) * (Ashtyn_working!$I$3:$I$944=$AM193))) / SQRT(COUNTIFS(Ashtyn_working!$H$3:$H$944, $AL193, Ashtyn_working!$I$3:$I$944, $AM193)), "N/A")</f>
        <v>7.3479347829071506E-2</v>
      </c>
      <c r="AW193" s="219">
        <f>AVERAGEIFS(Ashtyn_working!Z$3:Z$944,Ashtyn_working!$H$3:$H$944,$AL193,Ashtyn_working!$I$3:$I$944,$AM193)</f>
        <v>288.3373529411765</v>
      </c>
      <c r="AX193" s="219" cm="1">
        <f t="array" ref="AX193">IFERROR(_xlfn.STDEV.S(_xlfn._xlws.FILTER(Ashtyn_working!Z$3:Z$944, (Ashtyn_working!$H$3:$H$944=$AL193) * (Ashtyn_working!$I$3:$I$944=$AM193))) / SQRT(COUNTIFS(Ashtyn_working!$H$3:$H$944, $AL193, Ashtyn_working!$I$3:$I$944, $AM193)), "N/A")</f>
        <v>8.0887647908030704</v>
      </c>
      <c r="AY193" s="219">
        <f>AVERAGEIFS(Ashtyn_working!AB$3:AB$944,Ashtyn_working!$H$3:$H$944,$AL193,Ashtyn_working!$I$3:$I$944,$AM193)</f>
        <v>2168.1563157894743</v>
      </c>
      <c r="AZ193" s="219" cm="1">
        <f t="array" ref="AZ193">IFERROR(_xlfn.STDEV.S(_xlfn._xlws.FILTER(Ashtyn_working!AB$3:AB$944, (Ashtyn_working!$H$3:$H$944=$AL193) * (Ashtyn_working!$I$3:$I$944=$AM193))) / SQRT(COUNTIFS(Ashtyn_working!$H$3:$H$944, $AL193, Ashtyn_working!$I$3:$I$944, $AM193)), "N/A")</f>
        <v>5.4222959388735532</v>
      </c>
      <c r="BA193" s="219">
        <f>AVERAGEIFS(Ashtyn_working!AE$3:AE$944,Ashtyn_working!$H$3:$H$944,$AL193,Ashtyn_working!$I$3:$I$944,$AM193)</f>
        <v>704.65000000000009</v>
      </c>
      <c r="BB193" s="219" cm="1">
        <f t="array" ref="BB193">IFERROR(_xlfn.STDEV.S(_xlfn._xlws.FILTER(Ashtyn_working!AE$3:AE$944, (Ashtyn_working!$H$3:$H$944=$AL193) * (Ashtyn_working!$I$3:$I$944=$AM193))) / SQRT(COUNTIFS(Ashtyn_working!$H$3:$H$944, $AL193, Ashtyn_working!$I$3:$I$944, $AM193)), "N/A")</f>
        <v>16.048580503278547</v>
      </c>
      <c r="BC193" s="219">
        <f>AVERAGEIFS(Ashtyn_working!AF$3:AF$944,Ashtyn_working!$H$3:$H$944,$AL193,Ashtyn_working!$I$3:$I$944,$AM193)</f>
        <v>1777.0250000000001</v>
      </c>
      <c r="BD193" s="219" cm="1">
        <f t="array" ref="BD193">IFERROR(_xlfn.STDEV.S(_xlfn._xlws.FILTER(Ashtyn_working!AF$3:AF$944, (Ashtyn_working!$H$3:$H$944=$AL193) * (Ashtyn_working!$I$3:$I$944=$AM193))) / SQRT(COUNTIFS(Ashtyn_working!$H$3:$H$944, $AL193, Ashtyn_working!$I$3:$I$944, $AM193)), "N/A")</f>
        <v>6.3755808524144504</v>
      </c>
    </row>
    <row r="194" spans="5:56" ht="16" x14ac:dyDescent="0.2">
      <c r="E194" s="282">
        <v>42578</v>
      </c>
      <c r="F194" s="177"/>
      <c r="G194" s="176">
        <v>27</v>
      </c>
      <c r="H194" s="176" t="s">
        <v>12457</v>
      </c>
      <c r="I194" s="176" t="s">
        <v>12422</v>
      </c>
      <c r="J194" s="176">
        <v>7.92</v>
      </c>
      <c r="K194" s="176">
        <v>26.6</v>
      </c>
      <c r="L194" s="176">
        <v>7.21</v>
      </c>
      <c r="M194" s="176">
        <v>34.1</v>
      </c>
      <c r="N194" s="177"/>
      <c r="O194" s="177"/>
      <c r="P194" s="177"/>
      <c r="Q194" s="177"/>
      <c r="R194">
        <f t="shared" si="8"/>
        <v>7.92</v>
      </c>
      <c r="T194">
        <f t="shared" si="9"/>
        <v>26.6</v>
      </c>
      <c r="V194">
        <f t="shared" si="10"/>
        <v>7.21</v>
      </c>
      <c r="X194">
        <f t="shared" si="11"/>
        <v>34.1</v>
      </c>
      <c r="Z194" s="177"/>
      <c r="AA194" s="177"/>
      <c r="AB194" s="177"/>
      <c r="AC194" s="177"/>
      <c r="AD194" s="177"/>
      <c r="AE194" s="177"/>
      <c r="AF194" s="177"/>
      <c r="AK194" s="176">
        <v>27</v>
      </c>
      <c r="AL194" s="176" t="s">
        <v>12457</v>
      </c>
      <c r="AM194" s="176" t="s">
        <v>12422</v>
      </c>
      <c r="AN194" s="176">
        <v>3.6700000000000001E-3</v>
      </c>
      <c r="AO194" s="219">
        <f>AVERAGEIFS(Ashtyn_working!R$3:R$944,Ashtyn_working!$H$3:$H$944,$AL194,Ashtyn_working!$I$3:$I$944,$AM194)</f>
        <v>8.0055770212766024</v>
      </c>
      <c r="AP194" s="219" cm="1">
        <f t="array" ref="AP194">IFERROR(_xlfn.STDEV.S(_xlfn._xlws.FILTER(Ashtyn_working!R$3:R$944, (Ashtyn_working!$H$3:$H$944=$AL194) * (Ashtyn_working!$I$3:$I$944=$AM194))) / SQRT(COUNTIFS(Ashtyn_working!$H$3:$H$944, $AL194, Ashtyn_working!$I$3:$I$944, $AM194)), "N/A")</f>
        <v>5.4235346796901755E-3</v>
      </c>
      <c r="AQ194" s="219">
        <f>AVERAGEIFS(Ashtyn_working!T$3:T$944,Ashtyn_working!$H$3:$H$944,$AL194,Ashtyn_working!$I$3:$I$944,$AM194)</f>
        <v>27.025531914893612</v>
      </c>
      <c r="AR194" s="219" cm="1">
        <f t="array" ref="AR194">IFERROR(_xlfn.STDEV.S(_xlfn._xlws.FILTER(Ashtyn_working!T$3:T$944, (Ashtyn_working!$H$3:$H$944=$AL194) * (Ashtyn_working!$I$3:$I$944=$AM194))) / SQRT(COUNTIFS(Ashtyn_working!$H$3:$H$944, $AL194, Ashtyn_working!$I$3:$I$944, $AM194)), "N/A")</f>
        <v>1.8235895665390495E-2</v>
      </c>
      <c r="AS194">
        <f>AVERAGEIFS(Ashtyn_working!V$3:V$944,Ashtyn_working!$H$3:$H$944,$AL194,Ashtyn_working!$I$3:$I$944,$AM194)</f>
        <v>7.4306956521739105</v>
      </c>
      <c r="AT194" cm="1">
        <f t="array" ref="AT194">IFERROR(_xlfn.STDEV.S(_xlfn._xlws.FILTER(Ashtyn_working!V$3:V$944, (Ashtyn_working!$H$3:$H$944=$AL194) * (Ashtyn_working!$I$3:$I$944=$AM194))) / SQRT(COUNTIFS(Ashtyn_working!$H$3:$H$944, $AL194, Ashtyn_working!$I$3:$I$944, $AM194)), "N/A")</f>
        <v>5.2574505022705657E-2</v>
      </c>
      <c r="AU194" s="219">
        <f>AVERAGEIFS(Ashtyn_working!X$3:X$944,Ashtyn_working!$H$3:$H$944,$AL194,Ashtyn_working!$I$3:$I$944,$AM194)</f>
        <v>36.454468085106399</v>
      </c>
      <c r="AV194" s="219" cm="1">
        <f t="array" ref="AV194">IFERROR(_xlfn.STDEV.S(_xlfn._xlws.FILTER(Ashtyn_working!X$3:X$944, (Ashtyn_working!$H$3:$H$944=$AL194) * (Ashtyn_working!$I$3:$I$944=$AM194))) / SQRT(COUNTIFS(Ashtyn_working!$H$3:$H$944, $AL194, Ashtyn_working!$I$3:$I$944, $AM194)), "N/A")</f>
        <v>7.3479347829071506E-2</v>
      </c>
      <c r="AW194" s="219">
        <f>AVERAGEIFS(Ashtyn_working!Z$3:Z$944,Ashtyn_working!$H$3:$H$944,$AL194,Ashtyn_working!$I$3:$I$944,$AM194)</f>
        <v>288.3373529411765</v>
      </c>
      <c r="AX194" s="219" cm="1">
        <f t="array" ref="AX194">IFERROR(_xlfn.STDEV.S(_xlfn._xlws.FILTER(Ashtyn_working!Z$3:Z$944, (Ashtyn_working!$H$3:$H$944=$AL194) * (Ashtyn_working!$I$3:$I$944=$AM194))) / SQRT(COUNTIFS(Ashtyn_working!$H$3:$H$944, $AL194, Ashtyn_working!$I$3:$I$944, $AM194)), "N/A")</f>
        <v>8.0887647908030704</v>
      </c>
      <c r="AY194" s="219">
        <f>AVERAGEIFS(Ashtyn_working!AB$3:AB$944,Ashtyn_working!$H$3:$H$944,$AL194,Ashtyn_working!$I$3:$I$944,$AM194)</f>
        <v>2168.1563157894743</v>
      </c>
      <c r="AZ194" s="219" cm="1">
        <f t="array" ref="AZ194">IFERROR(_xlfn.STDEV.S(_xlfn._xlws.FILTER(Ashtyn_working!AB$3:AB$944, (Ashtyn_working!$H$3:$H$944=$AL194) * (Ashtyn_working!$I$3:$I$944=$AM194))) / SQRT(COUNTIFS(Ashtyn_working!$H$3:$H$944, $AL194, Ashtyn_working!$I$3:$I$944, $AM194)), "N/A")</f>
        <v>5.4222959388735532</v>
      </c>
      <c r="BA194" s="219">
        <f>AVERAGEIFS(Ashtyn_working!AE$3:AE$944,Ashtyn_working!$H$3:$H$944,$AL194,Ashtyn_working!$I$3:$I$944,$AM194)</f>
        <v>704.65000000000009</v>
      </c>
      <c r="BB194" s="219" cm="1">
        <f t="array" ref="BB194">IFERROR(_xlfn.STDEV.S(_xlfn._xlws.FILTER(Ashtyn_working!AE$3:AE$944, (Ashtyn_working!$H$3:$H$944=$AL194) * (Ashtyn_working!$I$3:$I$944=$AM194))) / SQRT(COUNTIFS(Ashtyn_working!$H$3:$H$944, $AL194, Ashtyn_working!$I$3:$I$944, $AM194)), "N/A")</f>
        <v>16.048580503278547</v>
      </c>
      <c r="BC194" s="219">
        <f>AVERAGEIFS(Ashtyn_working!AF$3:AF$944,Ashtyn_working!$H$3:$H$944,$AL194,Ashtyn_working!$I$3:$I$944,$AM194)</f>
        <v>1777.0250000000001</v>
      </c>
      <c r="BD194" s="219" cm="1">
        <f t="array" ref="BD194">IFERROR(_xlfn.STDEV.S(_xlfn._xlws.FILTER(Ashtyn_working!AF$3:AF$944, (Ashtyn_working!$H$3:$H$944=$AL194) * (Ashtyn_working!$I$3:$I$944=$AM194))) / SQRT(COUNTIFS(Ashtyn_working!$H$3:$H$944, $AL194, Ashtyn_working!$I$3:$I$944, $AM194)), "N/A")</f>
        <v>6.3755808524144504</v>
      </c>
    </row>
    <row r="195" spans="5:56" ht="16" x14ac:dyDescent="0.2">
      <c r="E195" s="282">
        <v>42578</v>
      </c>
      <c r="F195" s="177"/>
      <c r="G195" s="176">
        <v>27</v>
      </c>
      <c r="H195" s="176" t="s">
        <v>16051</v>
      </c>
      <c r="I195" s="176" t="s">
        <v>16051</v>
      </c>
      <c r="J195" s="176">
        <v>7.9260000000000002</v>
      </c>
      <c r="K195" s="176">
        <v>26.6</v>
      </c>
      <c r="L195" s="176">
        <v>7.22</v>
      </c>
      <c r="M195" s="176">
        <v>34.4</v>
      </c>
      <c r="N195" s="177"/>
      <c r="O195" s="177"/>
      <c r="P195" s="177"/>
      <c r="Q195" s="177"/>
      <c r="R195">
        <f t="shared" si="8"/>
        <v>7.9260000000000002</v>
      </c>
      <c r="T195">
        <f t="shared" si="9"/>
        <v>26.6</v>
      </c>
      <c r="V195">
        <f t="shared" si="10"/>
        <v>7.22</v>
      </c>
      <c r="X195">
        <f t="shared" si="11"/>
        <v>34.4</v>
      </c>
      <c r="Z195" s="177"/>
      <c r="AA195" s="177"/>
      <c r="AB195" s="177"/>
      <c r="AC195" s="177"/>
      <c r="AD195" s="177"/>
      <c r="AE195" s="177"/>
      <c r="AF195" s="177"/>
      <c r="AK195" s="176">
        <v>27</v>
      </c>
      <c r="AL195" s="176" t="s">
        <v>12457</v>
      </c>
      <c r="AM195" s="176" t="s">
        <v>12422</v>
      </c>
      <c r="AN195" s="176">
        <v>2.48E-3</v>
      </c>
      <c r="AO195" s="219">
        <f>AVERAGEIFS(Ashtyn_working!R$3:R$944,Ashtyn_working!$H$3:$H$944,$AL195,Ashtyn_working!$I$3:$I$944,$AM195)</f>
        <v>8.0055770212766024</v>
      </c>
      <c r="AP195" s="219" cm="1">
        <f t="array" ref="AP195">IFERROR(_xlfn.STDEV.S(_xlfn._xlws.FILTER(Ashtyn_working!R$3:R$944, (Ashtyn_working!$H$3:$H$944=$AL195) * (Ashtyn_working!$I$3:$I$944=$AM195))) / SQRT(COUNTIFS(Ashtyn_working!$H$3:$H$944, $AL195, Ashtyn_working!$I$3:$I$944, $AM195)), "N/A")</f>
        <v>5.4235346796901755E-3</v>
      </c>
      <c r="AQ195" s="219">
        <f>AVERAGEIFS(Ashtyn_working!T$3:T$944,Ashtyn_working!$H$3:$H$944,$AL195,Ashtyn_working!$I$3:$I$944,$AM195)</f>
        <v>27.025531914893612</v>
      </c>
      <c r="AR195" s="219" cm="1">
        <f t="array" ref="AR195">IFERROR(_xlfn.STDEV.S(_xlfn._xlws.FILTER(Ashtyn_working!T$3:T$944, (Ashtyn_working!$H$3:$H$944=$AL195) * (Ashtyn_working!$I$3:$I$944=$AM195))) / SQRT(COUNTIFS(Ashtyn_working!$H$3:$H$944, $AL195, Ashtyn_working!$I$3:$I$944, $AM195)), "N/A")</f>
        <v>1.8235895665390495E-2</v>
      </c>
      <c r="AS195">
        <f>AVERAGEIFS(Ashtyn_working!V$3:V$944,Ashtyn_working!$H$3:$H$944,$AL195,Ashtyn_working!$I$3:$I$944,$AM195)</f>
        <v>7.4306956521739105</v>
      </c>
      <c r="AT195" cm="1">
        <f t="array" ref="AT195">IFERROR(_xlfn.STDEV.S(_xlfn._xlws.FILTER(Ashtyn_working!V$3:V$944, (Ashtyn_working!$H$3:$H$944=$AL195) * (Ashtyn_working!$I$3:$I$944=$AM195))) / SQRT(COUNTIFS(Ashtyn_working!$H$3:$H$944, $AL195, Ashtyn_working!$I$3:$I$944, $AM195)), "N/A")</f>
        <v>5.2574505022705657E-2</v>
      </c>
      <c r="AU195" s="219">
        <f>AVERAGEIFS(Ashtyn_working!X$3:X$944,Ashtyn_working!$H$3:$H$944,$AL195,Ashtyn_working!$I$3:$I$944,$AM195)</f>
        <v>36.454468085106399</v>
      </c>
      <c r="AV195" s="219" cm="1">
        <f t="array" ref="AV195">IFERROR(_xlfn.STDEV.S(_xlfn._xlws.FILTER(Ashtyn_working!X$3:X$944, (Ashtyn_working!$H$3:$H$944=$AL195) * (Ashtyn_working!$I$3:$I$944=$AM195))) / SQRT(COUNTIFS(Ashtyn_working!$H$3:$H$944, $AL195, Ashtyn_working!$I$3:$I$944, $AM195)), "N/A")</f>
        <v>7.3479347829071506E-2</v>
      </c>
      <c r="AW195" s="219">
        <f>AVERAGEIFS(Ashtyn_working!Z$3:Z$944,Ashtyn_working!$H$3:$H$944,$AL195,Ashtyn_working!$I$3:$I$944,$AM195)</f>
        <v>288.3373529411765</v>
      </c>
      <c r="AX195" s="219" cm="1">
        <f t="array" ref="AX195">IFERROR(_xlfn.STDEV.S(_xlfn._xlws.FILTER(Ashtyn_working!Z$3:Z$944, (Ashtyn_working!$H$3:$H$944=$AL195) * (Ashtyn_working!$I$3:$I$944=$AM195))) / SQRT(COUNTIFS(Ashtyn_working!$H$3:$H$944, $AL195, Ashtyn_working!$I$3:$I$944, $AM195)), "N/A")</f>
        <v>8.0887647908030704</v>
      </c>
      <c r="AY195" s="219">
        <f>AVERAGEIFS(Ashtyn_working!AB$3:AB$944,Ashtyn_working!$H$3:$H$944,$AL195,Ashtyn_working!$I$3:$I$944,$AM195)</f>
        <v>2168.1563157894743</v>
      </c>
      <c r="AZ195" s="219" cm="1">
        <f t="array" ref="AZ195">IFERROR(_xlfn.STDEV.S(_xlfn._xlws.FILTER(Ashtyn_working!AB$3:AB$944, (Ashtyn_working!$H$3:$H$944=$AL195) * (Ashtyn_working!$I$3:$I$944=$AM195))) / SQRT(COUNTIFS(Ashtyn_working!$H$3:$H$944, $AL195, Ashtyn_working!$I$3:$I$944, $AM195)), "N/A")</f>
        <v>5.4222959388735532</v>
      </c>
      <c r="BA195" s="219">
        <f>AVERAGEIFS(Ashtyn_working!AE$3:AE$944,Ashtyn_working!$H$3:$H$944,$AL195,Ashtyn_working!$I$3:$I$944,$AM195)</f>
        <v>704.65000000000009</v>
      </c>
      <c r="BB195" s="219" cm="1">
        <f t="array" ref="BB195">IFERROR(_xlfn.STDEV.S(_xlfn._xlws.FILTER(Ashtyn_working!AE$3:AE$944, (Ashtyn_working!$H$3:$H$944=$AL195) * (Ashtyn_working!$I$3:$I$944=$AM195))) / SQRT(COUNTIFS(Ashtyn_working!$H$3:$H$944, $AL195, Ashtyn_working!$I$3:$I$944, $AM195)), "N/A")</f>
        <v>16.048580503278547</v>
      </c>
      <c r="BC195" s="219">
        <f>AVERAGEIFS(Ashtyn_working!AF$3:AF$944,Ashtyn_working!$H$3:$H$944,$AL195,Ashtyn_working!$I$3:$I$944,$AM195)</f>
        <v>1777.0250000000001</v>
      </c>
      <c r="BD195" s="219" cm="1">
        <f t="array" ref="BD195">IFERROR(_xlfn.STDEV.S(_xlfn._xlws.FILTER(Ashtyn_working!AF$3:AF$944, (Ashtyn_working!$H$3:$H$944=$AL195) * (Ashtyn_working!$I$3:$I$944=$AM195))) / SQRT(COUNTIFS(Ashtyn_working!$H$3:$H$944, $AL195, Ashtyn_working!$I$3:$I$944, $AM195)), "N/A")</f>
        <v>6.3755808524144504</v>
      </c>
    </row>
    <row r="196" spans="5:56" ht="16" x14ac:dyDescent="0.2">
      <c r="E196" s="282">
        <v>42578</v>
      </c>
      <c r="F196" s="177"/>
      <c r="G196" s="176">
        <v>27</v>
      </c>
      <c r="H196" s="176" t="s">
        <v>16051</v>
      </c>
      <c r="I196" s="176" t="s">
        <v>16051</v>
      </c>
      <c r="J196" s="176">
        <v>7.6459999999999999</v>
      </c>
      <c r="K196" s="176">
        <v>26.6</v>
      </c>
      <c r="L196" s="176">
        <v>6.84</v>
      </c>
      <c r="M196" s="176">
        <v>35.200000000000003</v>
      </c>
      <c r="N196" s="177"/>
      <c r="O196" s="177"/>
      <c r="P196" s="177"/>
      <c r="Q196" s="177"/>
      <c r="R196">
        <f t="shared" ref="R196:R259" si="12">AVERAGE(J196,N196)</f>
        <v>7.6459999999999999</v>
      </c>
      <c r="T196">
        <f t="shared" ref="T196:T259" si="13">AVERAGE(K196,O196)</f>
        <v>26.6</v>
      </c>
      <c r="V196">
        <f t="shared" ref="V196:V259" si="14">AVERAGE(L196,P196)</f>
        <v>6.84</v>
      </c>
      <c r="X196">
        <f t="shared" ref="X196:X259" si="15">AVERAGE(M196,Q196)</f>
        <v>35.200000000000003</v>
      </c>
      <c r="Z196" s="177"/>
      <c r="AA196" s="177"/>
      <c r="AB196" s="177"/>
      <c r="AC196" s="177"/>
      <c r="AD196" s="177"/>
      <c r="AE196" s="177"/>
      <c r="AF196" s="177"/>
      <c r="AK196" s="176">
        <v>27</v>
      </c>
      <c r="AL196" s="176" t="s">
        <v>12457</v>
      </c>
      <c r="AM196" s="176" t="s">
        <v>12422</v>
      </c>
      <c r="AN196" s="176">
        <v>2.1900000000000001E-3</v>
      </c>
      <c r="AO196" s="219">
        <f>AVERAGEIFS(Ashtyn_working!R$3:R$944,Ashtyn_working!$H$3:$H$944,$AL196,Ashtyn_working!$I$3:$I$944,$AM196)</f>
        <v>8.0055770212766024</v>
      </c>
      <c r="AP196" s="219" cm="1">
        <f t="array" ref="AP196">IFERROR(_xlfn.STDEV.S(_xlfn._xlws.FILTER(Ashtyn_working!R$3:R$944, (Ashtyn_working!$H$3:$H$944=$AL196) * (Ashtyn_working!$I$3:$I$944=$AM196))) / SQRT(COUNTIFS(Ashtyn_working!$H$3:$H$944, $AL196, Ashtyn_working!$I$3:$I$944, $AM196)), "N/A")</f>
        <v>5.4235346796901755E-3</v>
      </c>
      <c r="AQ196" s="219">
        <f>AVERAGEIFS(Ashtyn_working!T$3:T$944,Ashtyn_working!$H$3:$H$944,$AL196,Ashtyn_working!$I$3:$I$944,$AM196)</f>
        <v>27.025531914893612</v>
      </c>
      <c r="AR196" s="219" cm="1">
        <f t="array" ref="AR196">IFERROR(_xlfn.STDEV.S(_xlfn._xlws.FILTER(Ashtyn_working!T$3:T$944, (Ashtyn_working!$H$3:$H$944=$AL196) * (Ashtyn_working!$I$3:$I$944=$AM196))) / SQRT(COUNTIFS(Ashtyn_working!$H$3:$H$944, $AL196, Ashtyn_working!$I$3:$I$944, $AM196)), "N/A")</f>
        <v>1.8235895665390495E-2</v>
      </c>
      <c r="AS196">
        <f>AVERAGEIFS(Ashtyn_working!V$3:V$944,Ashtyn_working!$H$3:$H$944,$AL196,Ashtyn_working!$I$3:$I$944,$AM196)</f>
        <v>7.4306956521739105</v>
      </c>
      <c r="AT196" cm="1">
        <f t="array" ref="AT196">IFERROR(_xlfn.STDEV.S(_xlfn._xlws.FILTER(Ashtyn_working!V$3:V$944, (Ashtyn_working!$H$3:$H$944=$AL196) * (Ashtyn_working!$I$3:$I$944=$AM196))) / SQRT(COUNTIFS(Ashtyn_working!$H$3:$H$944, $AL196, Ashtyn_working!$I$3:$I$944, $AM196)), "N/A")</f>
        <v>5.2574505022705657E-2</v>
      </c>
      <c r="AU196" s="219">
        <f>AVERAGEIFS(Ashtyn_working!X$3:X$944,Ashtyn_working!$H$3:$H$944,$AL196,Ashtyn_working!$I$3:$I$944,$AM196)</f>
        <v>36.454468085106399</v>
      </c>
      <c r="AV196" s="219" cm="1">
        <f t="array" ref="AV196">IFERROR(_xlfn.STDEV.S(_xlfn._xlws.FILTER(Ashtyn_working!X$3:X$944, (Ashtyn_working!$H$3:$H$944=$AL196) * (Ashtyn_working!$I$3:$I$944=$AM196))) / SQRT(COUNTIFS(Ashtyn_working!$H$3:$H$944, $AL196, Ashtyn_working!$I$3:$I$944, $AM196)), "N/A")</f>
        <v>7.3479347829071506E-2</v>
      </c>
      <c r="AW196" s="219">
        <f>AVERAGEIFS(Ashtyn_working!Z$3:Z$944,Ashtyn_working!$H$3:$H$944,$AL196,Ashtyn_working!$I$3:$I$944,$AM196)</f>
        <v>288.3373529411765</v>
      </c>
      <c r="AX196" s="219" cm="1">
        <f t="array" ref="AX196">IFERROR(_xlfn.STDEV.S(_xlfn._xlws.FILTER(Ashtyn_working!Z$3:Z$944, (Ashtyn_working!$H$3:$H$944=$AL196) * (Ashtyn_working!$I$3:$I$944=$AM196))) / SQRT(COUNTIFS(Ashtyn_working!$H$3:$H$944, $AL196, Ashtyn_working!$I$3:$I$944, $AM196)), "N/A")</f>
        <v>8.0887647908030704</v>
      </c>
      <c r="AY196" s="219">
        <f>AVERAGEIFS(Ashtyn_working!AB$3:AB$944,Ashtyn_working!$H$3:$H$944,$AL196,Ashtyn_working!$I$3:$I$944,$AM196)</f>
        <v>2168.1563157894743</v>
      </c>
      <c r="AZ196" s="219" cm="1">
        <f t="array" ref="AZ196">IFERROR(_xlfn.STDEV.S(_xlfn._xlws.FILTER(Ashtyn_working!AB$3:AB$944, (Ashtyn_working!$H$3:$H$944=$AL196) * (Ashtyn_working!$I$3:$I$944=$AM196))) / SQRT(COUNTIFS(Ashtyn_working!$H$3:$H$944, $AL196, Ashtyn_working!$I$3:$I$944, $AM196)), "N/A")</f>
        <v>5.4222959388735532</v>
      </c>
      <c r="BA196" s="219">
        <f>AVERAGEIFS(Ashtyn_working!AE$3:AE$944,Ashtyn_working!$H$3:$H$944,$AL196,Ashtyn_working!$I$3:$I$944,$AM196)</f>
        <v>704.65000000000009</v>
      </c>
      <c r="BB196" s="219" cm="1">
        <f t="array" ref="BB196">IFERROR(_xlfn.STDEV.S(_xlfn._xlws.FILTER(Ashtyn_working!AE$3:AE$944, (Ashtyn_working!$H$3:$H$944=$AL196) * (Ashtyn_working!$I$3:$I$944=$AM196))) / SQRT(COUNTIFS(Ashtyn_working!$H$3:$H$944, $AL196, Ashtyn_working!$I$3:$I$944, $AM196)), "N/A")</f>
        <v>16.048580503278547</v>
      </c>
      <c r="BC196" s="219">
        <f>AVERAGEIFS(Ashtyn_working!AF$3:AF$944,Ashtyn_working!$H$3:$H$944,$AL196,Ashtyn_working!$I$3:$I$944,$AM196)</f>
        <v>1777.0250000000001</v>
      </c>
      <c r="BD196" s="219" cm="1">
        <f t="array" ref="BD196">IFERROR(_xlfn.STDEV.S(_xlfn._xlws.FILTER(Ashtyn_working!AF$3:AF$944, (Ashtyn_working!$H$3:$H$944=$AL196) * (Ashtyn_working!$I$3:$I$944=$AM196))) / SQRT(COUNTIFS(Ashtyn_working!$H$3:$H$944, $AL196, Ashtyn_working!$I$3:$I$944, $AM196)), "N/A")</f>
        <v>6.3755808524144504</v>
      </c>
    </row>
    <row r="197" spans="5:56" ht="16" x14ac:dyDescent="0.2">
      <c r="E197" s="282">
        <v>42578</v>
      </c>
      <c r="F197" s="177"/>
      <c r="G197" s="176">
        <v>27</v>
      </c>
      <c r="H197" s="176" t="s">
        <v>12457</v>
      </c>
      <c r="I197" s="176" t="s">
        <v>12422</v>
      </c>
      <c r="J197" s="176">
        <v>7.9279999999999999</v>
      </c>
      <c r="K197" s="176">
        <v>26.6</v>
      </c>
      <c r="L197" s="176">
        <v>6.85</v>
      </c>
      <c r="M197" s="176">
        <v>33.799999999999997</v>
      </c>
      <c r="N197" s="177"/>
      <c r="O197" s="177"/>
      <c r="P197" s="177"/>
      <c r="Q197" s="177"/>
      <c r="R197">
        <f t="shared" si="12"/>
        <v>7.9279999999999999</v>
      </c>
      <c r="T197">
        <f t="shared" si="13"/>
        <v>26.6</v>
      </c>
      <c r="V197">
        <f t="shared" si="14"/>
        <v>6.85</v>
      </c>
      <c r="X197">
        <f t="shared" si="15"/>
        <v>33.799999999999997</v>
      </c>
      <c r="Z197" s="176">
        <v>298.7</v>
      </c>
      <c r="AA197" s="177"/>
      <c r="AB197" s="177"/>
      <c r="AC197" s="177"/>
      <c r="AD197" s="177"/>
      <c r="AE197" s="177"/>
      <c r="AF197" s="177"/>
      <c r="AK197" s="176">
        <v>27</v>
      </c>
      <c r="AL197" s="176" t="s">
        <v>16051</v>
      </c>
      <c r="AM197" s="176" t="s">
        <v>16051</v>
      </c>
      <c r="AN197" s="176">
        <v>1.6800000000000001E-3</v>
      </c>
      <c r="AO197" s="219">
        <f>AVERAGEIFS(Ashtyn_working!R$3:R$944,Ashtyn_working!$H$3:$H$944,$AL197,Ashtyn_working!$I$3:$I$944,$AM197)</f>
        <v>7.6946437768240372</v>
      </c>
      <c r="AP197" s="219" cm="1">
        <f t="array" ref="AP197">IFERROR(_xlfn.STDEV.S(_xlfn._xlws.FILTER(Ashtyn_working!R$3:R$944, (Ashtyn_working!$H$3:$H$944=$AL197) * (Ashtyn_working!$I$3:$I$944=$AM197))) / SQRT(COUNTIFS(Ashtyn_working!$H$3:$H$944, $AL197, Ashtyn_working!$I$3:$I$944, $AM197)), "N/A")</f>
        <v>6.8544421448967783E-3</v>
      </c>
      <c r="AQ197" s="219">
        <f>AVERAGEIFS(Ashtyn_working!T$3:T$944,Ashtyn_working!$H$3:$H$944,$AL197,Ashtyn_working!$I$3:$I$944,$AM197)</f>
        <v>27.050643776824053</v>
      </c>
      <c r="AR197" s="219" cm="1">
        <f t="array" ref="AR197">IFERROR(_xlfn.STDEV.S(_xlfn._xlws.FILTER(Ashtyn_working!T$3:T$944, (Ashtyn_working!$H$3:$H$944=$AL197) * (Ashtyn_working!$I$3:$I$944=$AM197))) / SQRT(COUNTIFS(Ashtyn_working!$H$3:$H$944, $AL197, Ashtyn_working!$I$3:$I$944, $AM197)), "N/A")</f>
        <v>1.9226574206491071E-2</v>
      </c>
      <c r="AS197">
        <f>AVERAGEIFS(Ashtyn_working!V$3:V$944,Ashtyn_working!$H$3:$H$944,$AL197,Ashtyn_working!$I$3:$I$944,$AM197)</f>
        <v>7.2364035087719323</v>
      </c>
      <c r="AT197" cm="1">
        <f t="array" ref="AT197">IFERROR(_xlfn.STDEV.S(_xlfn._xlws.FILTER(Ashtyn_working!V$3:V$944, (Ashtyn_working!$H$3:$H$944=$AL197) * (Ashtyn_working!$I$3:$I$944=$AM197))) / SQRT(COUNTIFS(Ashtyn_working!$H$3:$H$944, $AL197, Ashtyn_working!$I$3:$I$944, $AM197)), "N/A")</f>
        <v>4.1385381752378922E-2</v>
      </c>
      <c r="AU197" s="219">
        <f>AVERAGEIFS(Ashtyn_working!X$3:X$944,Ashtyn_working!$H$3:$H$944,$AL197,Ashtyn_working!$I$3:$I$944,$AM197)</f>
        <v>36.429184549356258</v>
      </c>
      <c r="AV197" s="219" cm="1">
        <f t="array" ref="AV197">IFERROR(_xlfn.STDEV.S(_xlfn._xlws.FILTER(Ashtyn_working!X$3:X$944, (Ashtyn_working!$H$3:$H$944=$AL197) * (Ashtyn_working!$I$3:$I$944=$AM197))) / SQRT(COUNTIFS(Ashtyn_working!$H$3:$H$944, $AL197, Ashtyn_working!$I$3:$I$944, $AM197)), "N/A")</f>
        <v>6.1380802780550081E-2</v>
      </c>
      <c r="AW197" s="219">
        <f>AVERAGEIFS(Ashtyn_working!Z$3:Z$944,Ashtyn_working!$H$3:$H$944,$AL197,Ashtyn_working!$I$3:$I$944,$AM197)</f>
        <v>265.22544117647061</v>
      </c>
      <c r="AX197" s="219" cm="1">
        <f t="array" ref="AX197">IFERROR(_xlfn.STDEV.S(_xlfn._xlws.FILTER(Ashtyn_working!Z$3:Z$944, (Ashtyn_working!$H$3:$H$944=$AL197) * (Ashtyn_working!$I$3:$I$944=$AM197))) / SQRT(COUNTIFS(Ashtyn_working!$H$3:$H$944, $AL197, Ashtyn_working!$I$3:$I$944, $AM197)), "N/A")</f>
        <v>7.3067512489703565</v>
      </c>
      <c r="AY197" s="219">
        <f>AVERAGEIFS(Ashtyn_working!AB$3:AB$944,Ashtyn_working!$H$3:$H$944,$AL197,Ashtyn_working!$I$3:$I$944,$AM197)</f>
        <v>2179.3447058823531</v>
      </c>
      <c r="AZ197" s="219" cm="1">
        <f t="array" ref="AZ197">IFERROR(_xlfn.STDEV.S(_xlfn._xlws.FILTER(Ashtyn_working!AB$3:AB$944, (Ashtyn_working!$H$3:$H$944=$AL197) * (Ashtyn_working!$I$3:$I$944=$AM197))) / SQRT(COUNTIFS(Ashtyn_working!$H$3:$H$944, $AL197, Ashtyn_working!$I$3:$I$944, $AM197)), "N/A")</f>
        <v>4.5238020541452046</v>
      </c>
      <c r="BA197" s="219">
        <f>AVERAGEIFS(Ashtyn_working!AE$3:AE$944,Ashtyn_working!$H$3:$H$944,$AL197,Ashtyn_working!$I$3:$I$944,$AM197)</f>
        <v>1225.2142857142858</v>
      </c>
      <c r="BB197" s="219" cm="1">
        <f t="array" ref="BB197">IFERROR(_xlfn.STDEV.S(_xlfn._xlws.FILTER(Ashtyn_working!AE$3:AE$944, (Ashtyn_working!$H$3:$H$944=$AL197) * (Ashtyn_working!$I$3:$I$944=$AM197))) / SQRT(COUNTIFS(Ashtyn_working!$H$3:$H$944, $AL197, Ashtyn_working!$I$3:$I$944, $AM197)), "N/A")</f>
        <v>24.080835565091885</v>
      </c>
      <c r="BC197" s="219">
        <f>AVERAGEIFS(Ashtyn_working!AF$3:AF$944,Ashtyn_working!$H$3:$H$944,$AL197,Ashtyn_working!$I$3:$I$944,$AM197)</f>
        <v>1909.7642857142855</v>
      </c>
      <c r="BD197" s="219" cm="1">
        <f t="array" ref="BD197">IFERROR(_xlfn.STDEV.S(_xlfn._xlws.FILTER(Ashtyn_working!AF$3:AF$944, (Ashtyn_working!$H$3:$H$944=$AL197) * (Ashtyn_working!$I$3:$I$944=$AM197))) / SQRT(COUNTIFS(Ashtyn_working!$H$3:$H$944, $AL197, Ashtyn_working!$I$3:$I$944, $AM197)), "N/A")</f>
        <v>5.6282658145166486</v>
      </c>
    </row>
    <row r="198" spans="5:56" ht="16" x14ac:dyDescent="0.2">
      <c r="E198" s="282">
        <v>42578</v>
      </c>
      <c r="F198" s="177"/>
      <c r="G198" s="176">
        <v>27</v>
      </c>
      <c r="H198" s="176" t="s">
        <v>12457</v>
      </c>
      <c r="I198" s="176" t="s">
        <v>12422</v>
      </c>
      <c r="J198" s="176">
        <v>7.923</v>
      </c>
      <c r="K198" s="176">
        <v>26.5</v>
      </c>
      <c r="L198" s="176">
        <v>7.13</v>
      </c>
      <c r="M198" s="176">
        <v>32.4</v>
      </c>
      <c r="N198" s="177"/>
      <c r="O198" s="177"/>
      <c r="P198" s="177"/>
      <c r="Q198" s="177"/>
      <c r="R198">
        <f t="shared" si="12"/>
        <v>7.923</v>
      </c>
      <c r="T198">
        <f t="shared" si="13"/>
        <v>26.5</v>
      </c>
      <c r="V198">
        <f t="shared" si="14"/>
        <v>7.13</v>
      </c>
      <c r="X198">
        <f t="shared" si="15"/>
        <v>32.4</v>
      </c>
      <c r="Z198" s="177"/>
      <c r="AA198" s="177"/>
      <c r="AB198" s="177"/>
      <c r="AC198" s="177"/>
      <c r="AD198" s="177"/>
      <c r="AE198" s="177"/>
      <c r="AF198" s="177"/>
      <c r="AK198" s="176">
        <v>27</v>
      </c>
      <c r="AL198" s="176" t="s">
        <v>16051</v>
      </c>
      <c r="AM198" s="176" t="s">
        <v>16051</v>
      </c>
      <c r="AN198" s="176">
        <v>2.0300000000000001E-3</v>
      </c>
      <c r="AO198" s="219">
        <f>AVERAGEIFS(Ashtyn_working!R$3:R$944,Ashtyn_working!$H$3:$H$944,$AL198,Ashtyn_working!$I$3:$I$944,$AM198)</f>
        <v>7.6946437768240372</v>
      </c>
      <c r="AP198" s="219" cm="1">
        <f t="array" ref="AP198">IFERROR(_xlfn.STDEV.S(_xlfn._xlws.FILTER(Ashtyn_working!R$3:R$944, (Ashtyn_working!$H$3:$H$944=$AL198) * (Ashtyn_working!$I$3:$I$944=$AM198))) / SQRT(COUNTIFS(Ashtyn_working!$H$3:$H$944, $AL198, Ashtyn_working!$I$3:$I$944, $AM198)), "N/A")</f>
        <v>6.8544421448967783E-3</v>
      </c>
      <c r="AQ198" s="219">
        <f>AVERAGEIFS(Ashtyn_working!T$3:T$944,Ashtyn_working!$H$3:$H$944,$AL198,Ashtyn_working!$I$3:$I$944,$AM198)</f>
        <v>27.050643776824053</v>
      </c>
      <c r="AR198" s="219" cm="1">
        <f t="array" ref="AR198">IFERROR(_xlfn.STDEV.S(_xlfn._xlws.FILTER(Ashtyn_working!T$3:T$944, (Ashtyn_working!$H$3:$H$944=$AL198) * (Ashtyn_working!$I$3:$I$944=$AM198))) / SQRT(COUNTIFS(Ashtyn_working!$H$3:$H$944, $AL198, Ashtyn_working!$I$3:$I$944, $AM198)), "N/A")</f>
        <v>1.9226574206491071E-2</v>
      </c>
      <c r="AS198">
        <f>AVERAGEIFS(Ashtyn_working!V$3:V$944,Ashtyn_working!$H$3:$H$944,$AL198,Ashtyn_working!$I$3:$I$944,$AM198)</f>
        <v>7.2364035087719323</v>
      </c>
      <c r="AT198" cm="1">
        <f t="array" ref="AT198">IFERROR(_xlfn.STDEV.S(_xlfn._xlws.FILTER(Ashtyn_working!V$3:V$944, (Ashtyn_working!$H$3:$H$944=$AL198) * (Ashtyn_working!$I$3:$I$944=$AM198))) / SQRT(COUNTIFS(Ashtyn_working!$H$3:$H$944, $AL198, Ashtyn_working!$I$3:$I$944, $AM198)), "N/A")</f>
        <v>4.1385381752378922E-2</v>
      </c>
      <c r="AU198" s="219">
        <f>AVERAGEIFS(Ashtyn_working!X$3:X$944,Ashtyn_working!$H$3:$H$944,$AL198,Ashtyn_working!$I$3:$I$944,$AM198)</f>
        <v>36.429184549356258</v>
      </c>
      <c r="AV198" s="219" cm="1">
        <f t="array" ref="AV198">IFERROR(_xlfn.STDEV.S(_xlfn._xlws.FILTER(Ashtyn_working!X$3:X$944, (Ashtyn_working!$H$3:$H$944=$AL198) * (Ashtyn_working!$I$3:$I$944=$AM198))) / SQRT(COUNTIFS(Ashtyn_working!$H$3:$H$944, $AL198, Ashtyn_working!$I$3:$I$944, $AM198)), "N/A")</f>
        <v>6.1380802780550081E-2</v>
      </c>
      <c r="AW198" s="219">
        <f>AVERAGEIFS(Ashtyn_working!Z$3:Z$944,Ashtyn_working!$H$3:$H$944,$AL198,Ashtyn_working!$I$3:$I$944,$AM198)</f>
        <v>265.22544117647061</v>
      </c>
      <c r="AX198" s="219" cm="1">
        <f t="array" ref="AX198">IFERROR(_xlfn.STDEV.S(_xlfn._xlws.FILTER(Ashtyn_working!Z$3:Z$944, (Ashtyn_working!$H$3:$H$944=$AL198) * (Ashtyn_working!$I$3:$I$944=$AM198))) / SQRT(COUNTIFS(Ashtyn_working!$H$3:$H$944, $AL198, Ashtyn_working!$I$3:$I$944, $AM198)), "N/A")</f>
        <v>7.3067512489703565</v>
      </c>
      <c r="AY198" s="219">
        <f>AVERAGEIFS(Ashtyn_working!AB$3:AB$944,Ashtyn_working!$H$3:$H$944,$AL198,Ashtyn_working!$I$3:$I$944,$AM198)</f>
        <v>2179.3447058823531</v>
      </c>
      <c r="AZ198" s="219" cm="1">
        <f t="array" ref="AZ198">IFERROR(_xlfn.STDEV.S(_xlfn._xlws.FILTER(Ashtyn_working!AB$3:AB$944, (Ashtyn_working!$H$3:$H$944=$AL198) * (Ashtyn_working!$I$3:$I$944=$AM198))) / SQRT(COUNTIFS(Ashtyn_working!$H$3:$H$944, $AL198, Ashtyn_working!$I$3:$I$944, $AM198)), "N/A")</f>
        <v>4.5238020541452046</v>
      </c>
      <c r="BA198" s="219">
        <f>AVERAGEIFS(Ashtyn_working!AE$3:AE$944,Ashtyn_working!$H$3:$H$944,$AL198,Ashtyn_working!$I$3:$I$944,$AM198)</f>
        <v>1225.2142857142858</v>
      </c>
      <c r="BB198" s="219" cm="1">
        <f t="array" ref="BB198">IFERROR(_xlfn.STDEV.S(_xlfn._xlws.FILTER(Ashtyn_working!AE$3:AE$944, (Ashtyn_working!$H$3:$H$944=$AL198) * (Ashtyn_working!$I$3:$I$944=$AM198))) / SQRT(COUNTIFS(Ashtyn_working!$H$3:$H$944, $AL198, Ashtyn_working!$I$3:$I$944, $AM198)), "N/A")</f>
        <v>24.080835565091885</v>
      </c>
      <c r="BC198" s="219">
        <f>AVERAGEIFS(Ashtyn_working!AF$3:AF$944,Ashtyn_working!$H$3:$H$944,$AL198,Ashtyn_working!$I$3:$I$944,$AM198)</f>
        <v>1909.7642857142855</v>
      </c>
      <c r="BD198" s="219" cm="1">
        <f t="array" ref="BD198">IFERROR(_xlfn.STDEV.S(_xlfn._xlws.FILTER(Ashtyn_working!AF$3:AF$944, (Ashtyn_working!$H$3:$H$944=$AL198) * (Ashtyn_working!$I$3:$I$944=$AM198))) / SQRT(COUNTIFS(Ashtyn_working!$H$3:$H$944, $AL198, Ashtyn_working!$I$3:$I$944, $AM198)), "N/A")</f>
        <v>5.6282658145166486</v>
      </c>
    </row>
    <row r="199" spans="5:56" ht="16" x14ac:dyDescent="0.2">
      <c r="E199" s="282">
        <v>42578</v>
      </c>
      <c r="F199" s="177"/>
      <c r="G199" s="176">
        <v>27</v>
      </c>
      <c r="H199" s="176" t="s">
        <v>16051</v>
      </c>
      <c r="I199" s="176" t="s">
        <v>16051</v>
      </c>
      <c r="J199" s="176">
        <v>7.6539999999999999</v>
      </c>
      <c r="K199" s="176">
        <v>26.6</v>
      </c>
      <c r="L199" s="176">
        <v>6.93</v>
      </c>
      <c r="M199" s="176">
        <v>33.5</v>
      </c>
      <c r="N199" s="177"/>
      <c r="O199" s="177"/>
      <c r="P199" s="177"/>
      <c r="Q199" s="177"/>
      <c r="R199">
        <f t="shared" si="12"/>
        <v>7.6539999999999999</v>
      </c>
      <c r="T199">
        <f t="shared" si="13"/>
        <v>26.6</v>
      </c>
      <c r="V199">
        <f t="shared" si="14"/>
        <v>6.93</v>
      </c>
      <c r="X199">
        <f t="shared" si="15"/>
        <v>33.5</v>
      </c>
      <c r="Z199" s="177"/>
      <c r="AA199" s="177"/>
      <c r="AB199" s="177"/>
      <c r="AC199" s="177"/>
      <c r="AD199" s="177"/>
      <c r="AE199" s="177"/>
      <c r="AF199" s="177"/>
      <c r="AK199" s="176">
        <v>27</v>
      </c>
      <c r="AL199" s="176" t="s">
        <v>16051</v>
      </c>
      <c r="AM199" s="176" t="s">
        <v>16051</v>
      </c>
      <c r="AN199" s="176">
        <v>1.1000000000000001E-3</v>
      </c>
      <c r="AO199" s="219">
        <f>AVERAGEIFS(Ashtyn_working!R$3:R$944,Ashtyn_working!$H$3:$H$944,$AL199,Ashtyn_working!$I$3:$I$944,$AM199)</f>
        <v>7.6946437768240372</v>
      </c>
      <c r="AP199" s="219" cm="1">
        <f t="array" ref="AP199">IFERROR(_xlfn.STDEV.S(_xlfn._xlws.FILTER(Ashtyn_working!R$3:R$944, (Ashtyn_working!$H$3:$H$944=$AL199) * (Ashtyn_working!$I$3:$I$944=$AM199))) / SQRT(COUNTIFS(Ashtyn_working!$H$3:$H$944, $AL199, Ashtyn_working!$I$3:$I$944, $AM199)), "N/A")</f>
        <v>6.8544421448967783E-3</v>
      </c>
      <c r="AQ199" s="219">
        <f>AVERAGEIFS(Ashtyn_working!T$3:T$944,Ashtyn_working!$H$3:$H$944,$AL199,Ashtyn_working!$I$3:$I$944,$AM199)</f>
        <v>27.050643776824053</v>
      </c>
      <c r="AR199" s="219" cm="1">
        <f t="array" ref="AR199">IFERROR(_xlfn.STDEV.S(_xlfn._xlws.FILTER(Ashtyn_working!T$3:T$944, (Ashtyn_working!$H$3:$H$944=$AL199) * (Ashtyn_working!$I$3:$I$944=$AM199))) / SQRT(COUNTIFS(Ashtyn_working!$H$3:$H$944, $AL199, Ashtyn_working!$I$3:$I$944, $AM199)), "N/A")</f>
        <v>1.9226574206491071E-2</v>
      </c>
      <c r="AS199">
        <f>AVERAGEIFS(Ashtyn_working!V$3:V$944,Ashtyn_working!$H$3:$H$944,$AL199,Ashtyn_working!$I$3:$I$944,$AM199)</f>
        <v>7.2364035087719323</v>
      </c>
      <c r="AT199" cm="1">
        <f t="array" ref="AT199">IFERROR(_xlfn.STDEV.S(_xlfn._xlws.FILTER(Ashtyn_working!V$3:V$944, (Ashtyn_working!$H$3:$H$944=$AL199) * (Ashtyn_working!$I$3:$I$944=$AM199))) / SQRT(COUNTIFS(Ashtyn_working!$H$3:$H$944, $AL199, Ashtyn_working!$I$3:$I$944, $AM199)), "N/A")</f>
        <v>4.1385381752378922E-2</v>
      </c>
      <c r="AU199" s="219">
        <f>AVERAGEIFS(Ashtyn_working!X$3:X$944,Ashtyn_working!$H$3:$H$944,$AL199,Ashtyn_working!$I$3:$I$944,$AM199)</f>
        <v>36.429184549356258</v>
      </c>
      <c r="AV199" s="219" cm="1">
        <f t="array" ref="AV199">IFERROR(_xlfn.STDEV.S(_xlfn._xlws.FILTER(Ashtyn_working!X$3:X$944, (Ashtyn_working!$H$3:$H$944=$AL199) * (Ashtyn_working!$I$3:$I$944=$AM199))) / SQRT(COUNTIFS(Ashtyn_working!$H$3:$H$944, $AL199, Ashtyn_working!$I$3:$I$944, $AM199)), "N/A")</f>
        <v>6.1380802780550081E-2</v>
      </c>
      <c r="AW199" s="219">
        <f>AVERAGEIFS(Ashtyn_working!Z$3:Z$944,Ashtyn_working!$H$3:$H$944,$AL199,Ashtyn_working!$I$3:$I$944,$AM199)</f>
        <v>265.22544117647061</v>
      </c>
      <c r="AX199" s="219" cm="1">
        <f t="array" ref="AX199">IFERROR(_xlfn.STDEV.S(_xlfn._xlws.FILTER(Ashtyn_working!Z$3:Z$944, (Ashtyn_working!$H$3:$H$944=$AL199) * (Ashtyn_working!$I$3:$I$944=$AM199))) / SQRT(COUNTIFS(Ashtyn_working!$H$3:$H$944, $AL199, Ashtyn_working!$I$3:$I$944, $AM199)), "N/A")</f>
        <v>7.3067512489703565</v>
      </c>
      <c r="AY199" s="219">
        <f>AVERAGEIFS(Ashtyn_working!AB$3:AB$944,Ashtyn_working!$H$3:$H$944,$AL199,Ashtyn_working!$I$3:$I$944,$AM199)</f>
        <v>2179.3447058823531</v>
      </c>
      <c r="AZ199" s="219" cm="1">
        <f t="array" ref="AZ199">IFERROR(_xlfn.STDEV.S(_xlfn._xlws.FILTER(Ashtyn_working!AB$3:AB$944, (Ashtyn_working!$H$3:$H$944=$AL199) * (Ashtyn_working!$I$3:$I$944=$AM199))) / SQRT(COUNTIFS(Ashtyn_working!$H$3:$H$944, $AL199, Ashtyn_working!$I$3:$I$944, $AM199)), "N/A")</f>
        <v>4.5238020541452046</v>
      </c>
      <c r="BA199" s="219">
        <f>AVERAGEIFS(Ashtyn_working!AE$3:AE$944,Ashtyn_working!$H$3:$H$944,$AL199,Ashtyn_working!$I$3:$I$944,$AM199)</f>
        <v>1225.2142857142858</v>
      </c>
      <c r="BB199" s="219" cm="1">
        <f t="array" ref="BB199">IFERROR(_xlfn.STDEV.S(_xlfn._xlws.FILTER(Ashtyn_working!AE$3:AE$944, (Ashtyn_working!$H$3:$H$944=$AL199) * (Ashtyn_working!$I$3:$I$944=$AM199))) / SQRT(COUNTIFS(Ashtyn_working!$H$3:$H$944, $AL199, Ashtyn_working!$I$3:$I$944, $AM199)), "N/A")</f>
        <v>24.080835565091885</v>
      </c>
      <c r="BC199" s="219">
        <f>AVERAGEIFS(Ashtyn_working!AF$3:AF$944,Ashtyn_working!$H$3:$H$944,$AL199,Ashtyn_working!$I$3:$I$944,$AM199)</f>
        <v>1909.7642857142855</v>
      </c>
      <c r="BD199" s="219" cm="1">
        <f t="array" ref="BD199">IFERROR(_xlfn.STDEV.S(_xlfn._xlws.FILTER(Ashtyn_working!AF$3:AF$944, (Ashtyn_working!$H$3:$H$944=$AL199) * (Ashtyn_working!$I$3:$I$944=$AM199))) / SQRT(COUNTIFS(Ashtyn_working!$H$3:$H$944, $AL199, Ashtyn_working!$I$3:$I$944, $AM199)), "N/A")</f>
        <v>5.6282658145166486</v>
      </c>
    </row>
    <row r="200" spans="5:56" ht="16" x14ac:dyDescent="0.2">
      <c r="E200" s="282">
        <v>42578</v>
      </c>
      <c r="F200" s="177"/>
      <c r="G200" s="176">
        <v>27</v>
      </c>
      <c r="H200" s="176" t="s">
        <v>12457</v>
      </c>
      <c r="I200" s="176" t="s">
        <v>12422</v>
      </c>
      <c r="J200" s="176">
        <v>7.9279999999999999</v>
      </c>
      <c r="K200" s="176">
        <v>26.6</v>
      </c>
      <c r="L200" s="176">
        <v>7.11</v>
      </c>
      <c r="M200" s="176">
        <v>33.799999999999997</v>
      </c>
      <c r="N200" s="177"/>
      <c r="O200" s="177"/>
      <c r="P200" s="177"/>
      <c r="Q200" s="177"/>
      <c r="R200">
        <f t="shared" si="12"/>
        <v>7.9279999999999999</v>
      </c>
      <c r="T200">
        <f t="shared" si="13"/>
        <v>26.6</v>
      </c>
      <c r="V200">
        <f t="shared" si="14"/>
        <v>7.11</v>
      </c>
      <c r="X200">
        <f t="shared" si="15"/>
        <v>33.799999999999997</v>
      </c>
      <c r="Z200" s="177"/>
      <c r="AA200" s="177"/>
      <c r="AB200" s="177"/>
      <c r="AC200" s="177"/>
      <c r="AD200" s="177"/>
      <c r="AE200" s="177"/>
      <c r="AF200" s="177"/>
      <c r="AK200" s="176">
        <v>27</v>
      </c>
      <c r="AL200" s="176" t="s">
        <v>16051</v>
      </c>
      <c r="AM200" s="176" t="s">
        <v>16051</v>
      </c>
      <c r="AN200" s="176">
        <v>-3.5300000000000002E-3</v>
      </c>
      <c r="AO200" s="219">
        <f>AVERAGEIFS(Ashtyn_working!R$3:R$944,Ashtyn_working!$H$3:$H$944,$AL200,Ashtyn_working!$I$3:$I$944,$AM200)</f>
        <v>7.6946437768240372</v>
      </c>
      <c r="AP200" s="219" cm="1">
        <f t="array" ref="AP200">IFERROR(_xlfn.STDEV.S(_xlfn._xlws.FILTER(Ashtyn_working!R$3:R$944, (Ashtyn_working!$H$3:$H$944=$AL200) * (Ashtyn_working!$I$3:$I$944=$AM200))) / SQRT(COUNTIFS(Ashtyn_working!$H$3:$H$944, $AL200, Ashtyn_working!$I$3:$I$944, $AM200)), "N/A")</f>
        <v>6.8544421448967783E-3</v>
      </c>
      <c r="AQ200" s="219">
        <f>AVERAGEIFS(Ashtyn_working!T$3:T$944,Ashtyn_working!$H$3:$H$944,$AL200,Ashtyn_working!$I$3:$I$944,$AM200)</f>
        <v>27.050643776824053</v>
      </c>
      <c r="AR200" s="219" cm="1">
        <f t="array" ref="AR200">IFERROR(_xlfn.STDEV.S(_xlfn._xlws.FILTER(Ashtyn_working!T$3:T$944, (Ashtyn_working!$H$3:$H$944=$AL200) * (Ashtyn_working!$I$3:$I$944=$AM200))) / SQRT(COUNTIFS(Ashtyn_working!$H$3:$H$944, $AL200, Ashtyn_working!$I$3:$I$944, $AM200)), "N/A")</f>
        <v>1.9226574206491071E-2</v>
      </c>
      <c r="AS200">
        <f>AVERAGEIFS(Ashtyn_working!V$3:V$944,Ashtyn_working!$H$3:$H$944,$AL200,Ashtyn_working!$I$3:$I$944,$AM200)</f>
        <v>7.2364035087719323</v>
      </c>
      <c r="AT200" cm="1">
        <f t="array" ref="AT200">IFERROR(_xlfn.STDEV.S(_xlfn._xlws.FILTER(Ashtyn_working!V$3:V$944, (Ashtyn_working!$H$3:$H$944=$AL200) * (Ashtyn_working!$I$3:$I$944=$AM200))) / SQRT(COUNTIFS(Ashtyn_working!$H$3:$H$944, $AL200, Ashtyn_working!$I$3:$I$944, $AM200)), "N/A")</f>
        <v>4.1385381752378922E-2</v>
      </c>
      <c r="AU200" s="219">
        <f>AVERAGEIFS(Ashtyn_working!X$3:X$944,Ashtyn_working!$H$3:$H$944,$AL200,Ashtyn_working!$I$3:$I$944,$AM200)</f>
        <v>36.429184549356258</v>
      </c>
      <c r="AV200" s="219" cm="1">
        <f t="array" ref="AV200">IFERROR(_xlfn.STDEV.S(_xlfn._xlws.FILTER(Ashtyn_working!X$3:X$944, (Ashtyn_working!$H$3:$H$944=$AL200) * (Ashtyn_working!$I$3:$I$944=$AM200))) / SQRT(COUNTIFS(Ashtyn_working!$H$3:$H$944, $AL200, Ashtyn_working!$I$3:$I$944, $AM200)), "N/A")</f>
        <v>6.1380802780550081E-2</v>
      </c>
      <c r="AW200" s="219">
        <f>AVERAGEIFS(Ashtyn_working!Z$3:Z$944,Ashtyn_working!$H$3:$H$944,$AL200,Ashtyn_working!$I$3:$I$944,$AM200)</f>
        <v>265.22544117647061</v>
      </c>
      <c r="AX200" s="219" cm="1">
        <f t="array" ref="AX200">IFERROR(_xlfn.STDEV.S(_xlfn._xlws.FILTER(Ashtyn_working!Z$3:Z$944, (Ashtyn_working!$H$3:$H$944=$AL200) * (Ashtyn_working!$I$3:$I$944=$AM200))) / SQRT(COUNTIFS(Ashtyn_working!$H$3:$H$944, $AL200, Ashtyn_working!$I$3:$I$944, $AM200)), "N/A")</f>
        <v>7.3067512489703565</v>
      </c>
      <c r="AY200" s="219">
        <f>AVERAGEIFS(Ashtyn_working!AB$3:AB$944,Ashtyn_working!$H$3:$H$944,$AL200,Ashtyn_working!$I$3:$I$944,$AM200)</f>
        <v>2179.3447058823531</v>
      </c>
      <c r="AZ200" s="219" cm="1">
        <f t="array" ref="AZ200">IFERROR(_xlfn.STDEV.S(_xlfn._xlws.FILTER(Ashtyn_working!AB$3:AB$944, (Ashtyn_working!$H$3:$H$944=$AL200) * (Ashtyn_working!$I$3:$I$944=$AM200))) / SQRT(COUNTIFS(Ashtyn_working!$H$3:$H$944, $AL200, Ashtyn_working!$I$3:$I$944, $AM200)), "N/A")</f>
        <v>4.5238020541452046</v>
      </c>
      <c r="BA200" s="219">
        <f>AVERAGEIFS(Ashtyn_working!AE$3:AE$944,Ashtyn_working!$H$3:$H$944,$AL200,Ashtyn_working!$I$3:$I$944,$AM200)</f>
        <v>1225.2142857142858</v>
      </c>
      <c r="BB200" s="219" cm="1">
        <f t="array" ref="BB200">IFERROR(_xlfn.STDEV.S(_xlfn._xlws.FILTER(Ashtyn_working!AE$3:AE$944, (Ashtyn_working!$H$3:$H$944=$AL200) * (Ashtyn_working!$I$3:$I$944=$AM200))) / SQRT(COUNTIFS(Ashtyn_working!$H$3:$H$944, $AL200, Ashtyn_working!$I$3:$I$944, $AM200)), "N/A")</f>
        <v>24.080835565091885</v>
      </c>
      <c r="BC200" s="219">
        <f>AVERAGEIFS(Ashtyn_working!AF$3:AF$944,Ashtyn_working!$H$3:$H$944,$AL200,Ashtyn_working!$I$3:$I$944,$AM200)</f>
        <v>1909.7642857142855</v>
      </c>
      <c r="BD200" s="219" cm="1">
        <f t="array" ref="BD200">IFERROR(_xlfn.STDEV.S(_xlfn._xlws.FILTER(Ashtyn_working!AF$3:AF$944, (Ashtyn_working!$H$3:$H$944=$AL200) * (Ashtyn_working!$I$3:$I$944=$AM200))) / SQRT(COUNTIFS(Ashtyn_working!$H$3:$H$944, $AL200, Ashtyn_working!$I$3:$I$944, $AM200)), "N/A")</f>
        <v>5.6282658145166486</v>
      </c>
    </row>
    <row r="201" spans="5:56" ht="16" x14ac:dyDescent="0.2">
      <c r="E201" s="282">
        <v>42578</v>
      </c>
      <c r="F201" s="177"/>
      <c r="G201" s="176">
        <v>27</v>
      </c>
      <c r="H201" s="176" t="s">
        <v>16051</v>
      </c>
      <c r="I201" s="176" t="s">
        <v>16051</v>
      </c>
      <c r="J201" s="176">
        <v>7.673</v>
      </c>
      <c r="K201" s="176">
        <v>26.5</v>
      </c>
      <c r="L201" s="176">
        <v>7.06</v>
      </c>
      <c r="M201" s="176">
        <v>32.5</v>
      </c>
      <c r="N201" s="177"/>
      <c r="O201" s="177"/>
      <c r="P201" s="177"/>
      <c r="Q201" s="177"/>
      <c r="R201">
        <f t="shared" si="12"/>
        <v>7.673</v>
      </c>
      <c r="T201">
        <f t="shared" si="13"/>
        <v>26.5</v>
      </c>
      <c r="V201">
        <f t="shared" si="14"/>
        <v>7.06</v>
      </c>
      <c r="X201">
        <f t="shared" si="15"/>
        <v>32.5</v>
      </c>
      <c r="Z201" s="177"/>
      <c r="AA201" s="177"/>
      <c r="AB201" s="177"/>
      <c r="AC201" s="177"/>
      <c r="AD201" s="177"/>
      <c r="AE201" s="177"/>
      <c r="AF201" s="177"/>
      <c r="AK201" s="176">
        <v>27</v>
      </c>
      <c r="AL201" s="176" t="s">
        <v>16051</v>
      </c>
      <c r="AM201" s="176" t="s">
        <v>16051</v>
      </c>
      <c r="AN201" s="176">
        <v>-2.3000000000000001E-4</v>
      </c>
      <c r="AO201" s="219">
        <f>AVERAGEIFS(Ashtyn_working!R$3:R$944,Ashtyn_working!$H$3:$H$944,$AL201,Ashtyn_working!$I$3:$I$944,$AM201)</f>
        <v>7.6946437768240372</v>
      </c>
      <c r="AP201" s="219" cm="1">
        <f t="array" ref="AP201">IFERROR(_xlfn.STDEV.S(_xlfn._xlws.FILTER(Ashtyn_working!R$3:R$944, (Ashtyn_working!$H$3:$H$944=$AL201) * (Ashtyn_working!$I$3:$I$944=$AM201))) / SQRT(COUNTIFS(Ashtyn_working!$H$3:$H$944, $AL201, Ashtyn_working!$I$3:$I$944, $AM201)), "N/A")</f>
        <v>6.8544421448967783E-3</v>
      </c>
      <c r="AQ201" s="219">
        <f>AVERAGEIFS(Ashtyn_working!T$3:T$944,Ashtyn_working!$H$3:$H$944,$AL201,Ashtyn_working!$I$3:$I$944,$AM201)</f>
        <v>27.050643776824053</v>
      </c>
      <c r="AR201" s="219" cm="1">
        <f t="array" ref="AR201">IFERROR(_xlfn.STDEV.S(_xlfn._xlws.FILTER(Ashtyn_working!T$3:T$944, (Ashtyn_working!$H$3:$H$944=$AL201) * (Ashtyn_working!$I$3:$I$944=$AM201))) / SQRT(COUNTIFS(Ashtyn_working!$H$3:$H$944, $AL201, Ashtyn_working!$I$3:$I$944, $AM201)), "N/A")</f>
        <v>1.9226574206491071E-2</v>
      </c>
      <c r="AS201">
        <f>AVERAGEIFS(Ashtyn_working!V$3:V$944,Ashtyn_working!$H$3:$H$944,$AL201,Ashtyn_working!$I$3:$I$944,$AM201)</f>
        <v>7.2364035087719323</v>
      </c>
      <c r="AT201" cm="1">
        <f t="array" ref="AT201">IFERROR(_xlfn.STDEV.S(_xlfn._xlws.FILTER(Ashtyn_working!V$3:V$944, (Ashtyn_working!$H$3:$H$944=$AL201) * (Ashtyn_working!$I$3:$I$944=$AM201))) / SQRT(COUNTIFS(Ashtyn_working!$H$3:$H$944, $AL201, Ashtyn_working!$I$3:$I$944, $AM201)), "N/A")</f>
        <v>4.1385381752378922E-2</v>
      </c>
      <c r="AU201" s="219">
        <f>AVERAGEIFS(Ashtyn_working!X$3:X$944,Ashtyn_working!$H$3:$H$944,$AL201,Ashtyn_working!$I$3:$I$944,$AM201)</f>
        <v>36.429184549356258</v>
      </c>
      <c r="AV201" s="219" cm="1">
        <f t="array" ref="AV201">IFERROR(_xlfn.STDEV.S(_xlfn._xlws.FILTER(Ashtyn_working!X$3:X$944, (Ashtyn_working!$H$3:$H$944=$AL201) * (Ashtyn_working!$I$3:$I$944=$AM201))) / SQRT(COUNTIFS(Ashtyn_working!$H$3:$H$944, $AL201, Ashtyn_working!$I$3:$I$944, $AM201)), "N/A")</f>
        <v>6.1380802780550081E-2</v>
      </c>
      <c r="AW201" s="219">
        <f>AVERAGEIFS(Ashtyn_working!Z$3:Z$944,Ashtyn_working!$H$3:$H$944,$AL201,Ashtyn_working!$I$3:$I$944,$AM201)</f>
        <v>265.22544117647061</v>
      </c>
      <c r="AX201" s="219" cm="1">
        <f t="array" ref="AX201">IFERROR(_xlfn.STDEV.S(_xlfn._xlws.FILTER(Ashtyn_working!Z$3:Z$944, (Ashtyn_working!$H$3:$H$944=$AL201) * (Ashtyn_working!$I$3:$I$944=$AM201))) / SQRT(COUNTIFS(Ashtyn_working!$H$3:$H$944, $AL201, Ashtyn_working!$I$3:$I$944, $AM201)), "N/A")</f>
        <v>7.3067512489703565</v>
      </c>
      <c r="AY201" s="219">
        <f>AVERAGEIFS(Ashtyn_working!AB$3:AB$944,Ashtyn_working!$H$3:$H$944,$AL201,Ashtyn_working!$I$3:$I$944,$AM201)</f>
        <v>2179.3447058823531</v>
      </c>
      <c r="AZ201" s="219" cm="1">
        <f t="array" ref="AZ201">IFERROR(_xlfn.STDEV.S(_xlfn._xlws.FILTER(Ashtyn_working!AB$3:AB$944, (Ashtyn_working!$H$3:$H$944=$AL201) * (Ashtyn_working!$I$3:$I$944=$AM201))) / SQRT(COUNTIFS(Ashtyn_working!$H$3:$H$944, $AL201, Ashtyn_working!$I$3:$I$944, $AM201)), "N/A")</f>
        <v>4.5238020541452046</v>
      </c>
      <c r="BA201" s="219">
        <f>AVERAGEIFS(Ashtyn_working!AE$3:AE$944,Ashtyn_working!$H$3:$H$944,$AL201,Ashtyn_working!$I$3:$I$944,$AM201)</f>
        <v>1225.2142857142858</v>
      </c>
      <c r="BB201" s="219" cm="1">
        <f t="array" ref="BB201">IFERROR(_xlfn.STDEV.S(_xlfn._xlws.FILTER(Ashtyn_working!AE$3:AE$944, (Ashtyn_working!$H$3:$H$944=$AL201) * (Ashtyn_working!$I$3:$I$944=$AM201))) / SQRT(COUNTIFS(Ashtyn_working!$H$3:$H$944, $AL201, Ashtyn_working!$I$3:$I$944, $AM201)), "N/A")</f>
        <v>24.080835565091885</v>
      </c>
      <c r="BC201" s="219">
        <f>AVERAGEIFS(Ashtyn_working!AF$3:AF$944,Ashtyn_working!$H$3:$H$944,$AL201,Ashtyn_working!$I$3:$I$944,$AM201)</f>
        <v>1909.7642857142855</v>
      </c>
      <c r="BD201" s="219" cm="1">
        <f t="array" ref="BD201">IFERROR(_xlfn.STDEV.S(_xlfn._xlws.FILTER(Ashtyn_working!AF$3:AF$944, (Ashtyn_working!$H$3:$H$944=$AL201) * (Ashtyn_working!$I$3:$I$944=$AM201))) / SQRT(COUNTIFS(Ashtyn_working!$H$3:$H$944, $AL201, Ashtyn_working!$I$3:$I$944, $AM201)), "N/A")</f>
        <v>5.6282658145166486</v>
      </c>
    </row>
    <row r="202" spans="5:56" ht="16" x14ac:dyDescent="0.2">
      <c r="E202" s="282">
        <v>42578</v>
      </c>
      <c r="F202" s="177"/>
      <c r="G202" s="176">
        <v>27</v>
      </c>
      <c r="H202" s="176" t="s">
        <v>12457</v>
      </c>
      <c r="I202" s="176" t="s">
        <v>12422</v>
      </c>
      <c r="J202" s="176">
        <v>7.9370000000000003</v>
      </c>
      <c r="K202" s="176">
        <v>26.6</v>
      </c>
      <c r="L202" s="176">
        <v>7.26</v>
      </c>
      <c r="M202" s="176">
        <v>33.9</v>
      </c>
      <c r="N202" s="177"/>
      <c r="O202" s="177"/>
      <c r="P202" s="177"/>
      <c r="Q202" s="177"/>
      <c r="R202">
        <f t="shared" si="12"/>
        <v>7.9370000000000003</v>
      </c>
      <c r="T202">
        <f t="shared" si="13"/>
        <v>26.6</v>
      </c>
      <c r="V202">
        <f t="shared" si="14"/>
        <v>7.26</v>
      </c>
      <c r="X202">
        <f t="shared" si="15"/>
        <v>33.9</v>
      </c>
      <c r="Z202" s="176">
        <v>207.78</v>
      </c>
      <c r="AA202" s="177"/>
      <c r="AB202" s="177"/>
      <c r="AC202" s="177"/>
      <c r="AD202" s="177"/>
      <c r="AE202" s="177"/>
      <c r="AF202" s="177"/>
      <c r="AK202" s="176">
        <v>27</v>
      </c>
      <c r="AL202" s="176" t="s">
        <v>16051</v>
      </c>
      <c r="AM202" s="176" t="s">
        <v>16051</v>
      </c>
      <c r="AN202" s="176">
        <v>4.2199999999999998E-3</v>
      </c>
      <c r="AO202" s="219">
        <f>AVERAGEIFS(Ashtyn_working!R$3:R$944,Ashtyn_working!$H$3:$H$944,$AL202,Ashtyn_working!$I$3:$I$944,$AM202)</f>
        <v>7.6946437768240372</v>
      </c>
      <c r="AP202" s="219" cm="1">
        <f t="array" ref="AP202">IFERROR(_xlfn.STDEV.S(_xlfn._xlws.FILTER(Ashtyn_working!R$3:R$944, (Ashtyn_working!$H$3:$H$944=$AL202) * (Ashtyn_working!$I$3:$I$944=$AM202))) / SQRT(COUNTIFS(Ashtyn_working!$H$3:$H$944, $AL202, Ashtyn_working!$I$3:$I$944, $AM202)), "N/A")</f>
        <v>6.8544421448967783E-3</v>
      </c>
      <c r="AQ202" s="219">
        <f>AVERAGEIFS(Ashtyn_working!T$3:T$944,Ashtyn_working!$H$3:$H$944,$AL202,Ashtyn_working!$I$3:$I$944,$AM202)</f>
        <v>27.050643776824053</v>
      </c>
      <c r="AR202" s="219" cm="1">
        <f t="array" ref="AR202">IFERROR(_xlfn.STDEV.S(_xlfn._xlws.FILTER(Ashtyn_working!T$3:T$944, (Ashtyn_working!$H$3:$H$944=$AL202) * (Ashtyn_working!$I$3:$I$944=$AM202))) / SQRT(COUNTIFS(Ashtyn_working!$H$3:$H$944, $AL202, Ashtyn_working!$I$3:$I$944, $AM202)), "N/A")</f>
        <v>1.9226574206491071E-2</v>
      </c>
      <c r="AS202">
        <f>AVERAGEIFS(Ashtyn_working!V$3:V$944,Ashtyn_working!$H$3:$H$944,$AL202,Ashtyn_working!$I$3:$I$944,$AM202)</f>
        <v>7.2364035087719323</v>
      </c>
      <c r="AT202" cm="1">
        <f t="array" ref="AT202">IFERROR(_xlfn.STDEV.S(_xlfn._xlws.FILTER(Ashtyn_working!V$3:V$944, (Ashtyn_working!$H$3:$H$944=$AL202) * (Ashtyn_working!$I$3:$I$944=$AM202))) / SQRT(COUNTIFS(Ashtyn_working!$H$3:$H$944, $AL202, Ashtyn_working!$I$3:$I$944, $AM202)), "N/A")</f>
        <v>4.1385381752378922E-2</v>
      </c>
      <c r="AU202" s="219">
        <f>AVERAGEIFS(Ashtyn_working!X$3:X$944,Ashtyn_working!$H$3:$H$944,$AL202,Ashtyn_working!$I$3:$I$944,$AM202)</f>
        <v>36.429184549356258</v>
      </c>
      <c r="AV202" s="219" cm="1">
        <f t="array" ref="AV202">IFERROR(_xlfn.STDEV.S(_xlfn._xlws.FILTER(Ashtyn_working!X$3:X$944, (Ashtyn_working!$H$3:$H$944=$AL202) * (Ashtyn_working!$I$3:$I$944=$AM202))) / SQRT(COUNTIFS(Ashtyn_working!$H$3:$H$944, $AL202, Ashtyn_working!$I$3:$I$944, $AM202)), "N/A")</f>
        <v>6.1380802780550081E-2</v>
      </c>
      <c r="AW202" s="219">
        <f>AVERAGEIFS(Ashtyn_working!Z$3:Z$944,Ashtyn_working!$H$3:$H$944,$AL202,Ashtyn_working!$I$3:$I$944,$AM202)</f>
        <v>265.22544117647061</v>
      </c>
      <c r="AX202" s="219" cm="1">
        <f t="array" ref="AX202">IFERROR(_xlfn.STDEV.S(_xlfn._xlws.FILTER(Ashtyn_working!Z$3:Z$944, (Ashtyn_working!$H$3:$H$944=$AL202) * (Ashtyn_working!$I$3:$I$944=$AM202))) / SQRT(COUNTIFS(Ashtyn_working!$H$3:$H$944, $AL202, Ashtyn_working!$I$3:$I$944, $AM202)), "N/A")</f>
        <v>7.3067512489703565</v>
      </c>
      <c r="AY202" s="219">
        <f>AVERAGEIFS(Ashtyn_working!AB$3:AB$944,Ashtyn_working!$H$3:$H$944,$AL202,Ashtyn_working!$I$3:$I$944,$AM202)</f>
        <v>2179.3447058823531</v>
      </c>
      <c r="AZ202" s="219" cm="1">
        <f t="array" ref="AZ202">IFERROR(_xlfn.STDEV.S(_xlfn._xlws.FILTER(Ashtyn_working!AB$3:AB$944, (Ashtyn_working!$H$3:$H$944=$AL202) * (Ashtyn_working!$I$3:$I$944=$AM202))) / SQRT(COUNTIFS(Ashtyn_working!$H$3:$H$944, $AL202, Ashtyn_working!$I$3:$I$944, $AM202)), "N/A")</f>
        <v>4.5238020541452046</v>
      </c>
      <c r="BA202" s="219">
        <f>AVERAGEIFS(Ashtyn_working!AE$3:AE$944,Ashtyn_working!$H$3:$H$944,$AL202,Ashtyn_working!$I$3:$I$944,$AM202)</f>
        <v>1225.2142857142858</v>
      </c>
      <c r="BB202" s="219" cm="1">
        <f t="array" ref="BB202">IFERROR(_xlfn.STDEV.S(_xlfn._xlws.FILTER(Ashtyn_working!AE$3:AE$944, (Ashtyn_working!$H$3:$H$944=$AL202) * (Ashtyn_working!$I$3:$I$944=$AM202))) / SQRT(COUNTIFS(Ashtyn_working!$H$3:$H$944, $AL202, Ashtyn_working!$I$3:$I$944, $AM202)), "N/A")</f>
        <v>24.080835565091885</v>
      </c>
      <c r="BC202" s="219">
        <f>AVERAGEIFS(Ashtyn_working!AF$3:AF$944,Ashtyn_working!$H$3:$H$944,$AL202,Ashtyn_working!$I$3:$I$944,$AM202)</f>
        <v>1909.7642857142855</v>
      </c>
      <c r="BD202" s="219" cm="1">
        <f t="array" ref="BD202">IFERROR(_xlfn.STDEV.S(_xlfn._xlws.FILTER(Ashtyn_working!AF$3:AF$944, (Ashtyn_working!$H$3:$H$944=$AL202) * (Ashtyn_working!$I$3:$I$944=$AM202))) / SQRT(COUNTIFS(Ashtyn_working!$H$3:$H$944, $AL202, Ashtyn_working!$I$3:$I$944, $AM202)), "N/A")</f>
        <v>5.6282658145166486</v>
      </c>
    </row>
    <row r="203" spans="5:56" ht="16" x14ac:dyDescent="0.2">
      <c r="E203" s="282">
        <v>42579</v>
      </c>
      <c r="F203" s="177"/>
      <c r="G203" s="176">
        <v>31</v>
      </c>
      <c r="H203" s="176" t="s">
        <v>12457</v>
      </c>
      <c r="I203" s="176" t="s">
        <v>16050</v>
      </c>
      <c r="J203" s="176">
        <v>7.8620000000000001</v>
      </c>
      <c r="K203" s="176">
        <v>31.4</v>
      </c>
      <c r="L203" s="176">
        <v>6.74</v>
      </c>
      <c r="M203" s="176">
        <v>35.299999999999997</v>
      </c>
      <c r="N203" s="177"/>
      <c r="O203" s="177"/>
      <c r="P203" s="177"/>
      <c r="Q203" s="177"/>
      <c r="R203">
        <f t="shared" si="12"/>
        <v>7.8620000000000001</v>
      </c>
      <c r="T203">
        <f t="shared" si="13"/>
        <v>31.4</v>
      </c>
      <c r="V203">
        <f t="shared" si="14"/>
        <v>6.74</v>
      </c>
      <c r="X203">
        <f t="shared" si="15"/>
        <v>35.299999999999997</v>
      </c>
      <c r="Z203" s="176">
        <v>300.64999999999998</v>
      </c>
      <c r="AA203" s="177"/>
      <c r="AB203" s="177"/>
      <c r="AC203" s="177"/>
      <c r="AD203" s="177"/>
      <c r="AE203" s="177"/>
      <c r="AF203" s="177"/>
      <c r="AK203" s="176">
        <v>27</v>
      </c>
      <c r="AL203" s="176" t="s">
        <v>16051</v>
      </c>
      <c r="AM203" s="176" t="s">
        <v>16051</v>
      </c>
      <c r="AN203" s="176">
        <v>2.7200000000000002E-3</v>
      </c>
      <c r="AO203" s="219">
        <f>AVERAGEIFS(Ashtyn_working!R$3:R$944,Ashtyn_working!$H$3:$H$944,$AL203,Ashtyn_working!$I$3:$I$944,$AM203)</f>
        <v>7.6946437768240372</v>
      </c>
      <c r="AP203" s="219" cm="1">
        <f t="array" ref="AP203">IFERROR(_xlfn.STDEV.S(_xlfn._xlws.FILTER(Ashtyn_working!R$3:R$944, (Ashtyn_working!$H$3:$H$944=$AL203) * (Ashtyn_working!$I$3:$I$944=$AM203))) / SQRT(COUNTIFS(Ashtyn_working!$H$3:$H$944, $AL203, Ashtyn_working!$I$3:$I$944, $AM203)), "N/A")</f>
        <v>6.8544421448967783E-3</v>
      </c>
      <c r="AQ203" s="219">
        <f>AVERAGEIFS(Ashtyn_working!T$3:T$944,Ashtyn_working!$H$3:$H$944,$AL203,Ashtyn_working!$I$3:$I$944,$AM203)</f>
        <v>27.050643776824053</v>
      </c>
      <c r="AR203" s="219" cm="1">
        <f t="array" ref="AR203">IFERROR(_xlfn.STDEV.S(_xlfn._xlws.FILTER(Ashtyn_working!T$3:T$944, (Ashtyn_working!$H$3:$H$944=$AL203) * (Ashtyn_working!$I$3:$I$944=$AM203))) / SQRT(COUNTIFS(Ashtyn_working!$H$3:$H$944, $AL203, Ashtyn_working!$I$3:$I$944, $AM203)), "N/A")</f>
        <v>1.9226574206491071E-2</v>
      </c>
      <c r="AS203">
        <f>AVERAGEIFS(Ashtyn_working!V$3:V$944,Ashtyn_working!$H$3:$H$944,$AL203,Ashtyn_working!$I$3:$I$944,$AM203)</f>
        <v>7.2364035087719323</v>
      </c>
      <c r="AT203" cm="1">
        <f t="array" ref="AT203">IFERROR(_xlfn.STDEV.S(_xlfn._xlws.FILTER(Ashtyn_working!V$3:V$944, (Ashtyn_working!$H$3:$H$944=$AL203) * (Ashtyn_working!$I$3:$I$944=$AM203))) / SQRT(COUNTIFS(Ashtyn_working!$H$3:$H$944, $AL203, Ashtyn_working!$I$3:$I$944, $AM203)), "N/A")</f>
        <v>4.1385381752378922E-2</v>
      </c>
      <c r="AU203" s="219">
        <f>AVERAGEIFS(Ashtyn_working!X$3:X$944,Ashtyn_working!$H$3:$H$944,$AL203,Ashtyn_working!$I$3:$I$944,$AM203)</f>
        <v>36.429184549356258</v>
      </c>
      <c r="AV203" s="219" cm="1">
        <f t="array" ref="AV203">IFERROR(_xlfn.STDEV.S(_xlfn._xlws.FILTER(Ashtyn_working!X$3:X$944, (Ashtyn_working!$H$3:$H$944=$AL203) * (Ashtyn_working!$I$3:$I$944=$AM203))) / SQRT(COUNTIFS(Ashtyn_working!$H$3:$H$944, $AL203, Ashtyn_working!$I$3:$I$944, $AM203)), "N/A")</f>
        <v>6.1380802780550081E-2</v>
      </c>
      <c r="AW203" s="219">
        <f>AVERAGEIFS(Ashtyn_working!Z$3:Z$944,Ashtyn_working!$H$3:$H$944,$AL203,Ashtyn_working!$I$3:$I$944,$AM203)</f>
        <v>265.22544117647061</v>
      </c>
      <c r="AX203" s="219" cm="1">
        <f t="array" ref="AX203">IFERROR(_xlfn.STDEV.S(_xlfn._xlws.FILTER(Ashtyn_working!Z$3:Z$944, (Ashtyn_working!$H$3:$H$944=$AL203) * (Ashtyn_working!$I$3:$I$944=$AM203))) / SQRT(COUNTIFS(Ashtyn_working!$H$3:$H$944, $AL203, Ashtyn_working!$I$3:$I$944, $AM203)), "N/A")</f>
        <v>7.3067512489703565</v>
      </c>
      <c r="AY203" s="219">
        <f>AVERAGEIFS(Ashtyn_working!AB$3:AB$944,Ashtyn_working!$H$3:$H$944,$AL203,Ashtyn_working!$I$3:$I$944,$AM203)</f>
        <v>2179.3447058823531</v>
      </c>
      <c r="AZ203" s="219" cm="1">
        <f t="array" ref="AZ203">IFERROR(_xlfn.STDEV.S(_xlfn._xlws.FILTER(Ashtyn_working!AB$3:AB$944, (Ashtyn_working!$H$3:$H$944=$AL203) * (Ashtyn_working!$I$3:$I$944=$AM203))) / SQRT(COUNTIFS(Ashtyn_working!$H$3:$H$944, $AL203, Ashtyn_working!$I$3:$I$944, $AM203)), "N/A")</f>
        <v>4.5238020541452046</v>
      </c>
      <c r="BA203" s="219">
        <f>AVERAGEIFS(Ashtyn_working!AE$3:AE$944,Ashtyn_working!$H$3:$H$944,$AL203,Ashtyn_working!$I$3:$I$944,$AM203)</f>
        <v>1225.2142857142858</v>
      </c>
      <c r="BB203" s="219" cm="1">
        <f t="array" ref="BB203">IFERROR(_xlfn.STDEV.S(_xlfn._xlws.FILTER(Ashtyn_working!AE$3:AE$944, (Ashtyn_working!$H$3:$H$944=$AL203) * (Ashtyn_working!$I$3:$I$944=$AM203))) / SQRT(COUNTIFS(Ashtyn_working!$H$3:$H$944, $AL203, Ashtyn_working!$I$3:$I$944, $AM203)), "N/A")</f>
        <v>24.080835565091885</v>
      </c>
      <c r="BC203" s="219">
        <f>AVERAGEIFS(Ashtyn_working!AF$3:AF$944,Ashtyn_working!$H$3:$H$944,$AL203,Ashtyn_working!$I$3:$I$944,$AM203)</f>
        <v>1909.7642857142855</v>
      </c>
      <c r="BD203" s="219" cm="1">
        <f t="array" ref="BD203">IFERROR(_xlfn.STDEV.S(_xlfn._xlws.FILTER(Ashtyn_working!AF$3:AF$944, (Ashtyn_working!$H$3:$H$944=$AL203) * (Ashtyn_working!$I$3:$I$944=$AM203))) / SQRT(COUNTIFS(Ashtyn_working!$H$3:$H$944, $AL203, Ashtyn_working!$I$3:$I$944, $AM203)), "N/A")</f>
        <v>5.6282658145166486</v>
      </c>
    </row>
    <row r="204" spans="5:56" ht="16" x14ac:dyDescent="0.2">
      <c r="E204" s="282">
        <v>42579</v>
      </c>
      <c r="F204" s="177"/>
      <c r="G204" s="176">
        <v>31</v>
      </c>
      <c r="H204" s="176" t="s">
        <v>16051</v>
      </c>
      <c r="I204" s="176" t="s">
        <v>12804</v>
      </c>
      <c r="J204" s="176">
        <v>7.6669999999999998</v>
      </c>
      <c r="K204" s="176">
        <v>31.6</v>
      </c>
      <c r="L204" s="176">
        <v>6.37</v>
      </c>
      <c r="M204" s="176">
        <v>35.4</v>
      </c>
      <c r="N204" s="177"/>
      <c r="O204" s="177"/>
      <c r="P204" s="177"/>
      <c r="Q204" s="177"/>
      <c r="R204">
        <f t="shared" si="12"/>
        <v>7.6669999999999998</v>
      </c>
      <c r="T204">
        <f t="shared" si="13"/>
        <v>31.6</v>
      </c>
      <c r="V204">
        <f t="shared" si="14"/>
        <v>6.37</v>
      </c>
      <c r="X204">
        <f t="shared" si="15"/>
        <v>35.4</v>
      </c>
      <c r="Z204" s="177"/>
      <c r="AA204" s="177"/>
      <c r="AB204" s="177"/>
      <c r="AC204" s="177"/>
      <c r="AD204" s="177"/>
      <c r="AE204" s="177"/>
      <c r="AF204" s="177"/>
      <c r="AK204" s="176">
        <v>27</v>
      </c>
      <c r="AL204" s="176" t="s">
        <v>16051</v>
      </c>
      <c r="AM204" s="176" t="s">
        <v>16051</v>
      </c>
      <c r="AN204" s="176">
        <v>-8.3999999999999995E-3</v>
      </c>
      <c r="AO204" s="219">
        <f>AVERAGEIFS(Ashtyn_working!R$3:R$944,Ashtyn_working!$H$3:$H$944,$AL204,Ashtyn_working!$I$3:$I$944,$AM204)</f>
        <v>7.6946437768240372</v>
      </c>
      <c r="AP204" s="219" cm="1">
        <f t="array" ref="AP204">IFERROR(_xlfn.STDEV.S(_xlfn._xlws.FILTER(Ashtyn_working!R$3:R$944, (Ashtyn_working!$H$3:$H$944=$AL204) * (Ashtyn_working!$I$3:$I$944=$AM204))) / SQRT(COUNTIFS(Ashtyn_working!$H$3:$H$944, $AL204, Ashtyn_working!$I$3:$I$944, $AM204)), "N/A")</f>
        <v>6.8544421448967783E-3</v>
      </c>
      <c r="AQ204" s="219">
        <f>AVERAGEIFS(Ashtyn_working!T$3:T$944,Ashtyn_working!$H$3:$H$944,$AL204,Ashtyn_working!$I$3:$I$944,$AM204)</f>
        <v>27.050643776824053</v>
      </c>
      <c r="AR204" s="219" cm="1">
        <f t="array" ref="AR204">IFERROR(_xlfn.STDEV.S(_xlfn._xlws.FILTER(Ashtyn_working!T$3:T$944, (Ashtyn_working!$H$3:$H$944=$AL204) * (Ashtyn_working!$I$3:$I$944=$AM204))) / SQRT(COUNTIFS(Ashtyn_working!$H$3:$H$944, $AL204, Ashtyn_working!$I$3:$I$944, $AM204)), "N/A")</f>
        <v>1.9226574206491071E-2</v>
      </c>
      <c r="AS204">
        <f>AVERAGEIFS(Ashtyn_working!V$3:V$944,Ashtyn_working!$H$3:$H$944,$AL204,Ashtyn_working!$I$3:$I$944,$AM204)</f>
        <v>7.2364035087719323</v>
      </c>
      <c r="AT204" cm="1">
        <f t="array" ref="AT204">IFERROR(_xlfn.STDEV.S(_xlfn._xlws.FILTER(Ashtyn_working!V$3:V$944, (Ashtyn_working!$H$3:$H$944=$AL204) * (Ashtyn_working!$I$3:$I$944=$AM204))) / SQRT(COUNTIFS(Ashtyn_working!$H$3:$H$944, $AL204, Ashtyn_working!$I$3:$I$944, $AM204)), "N/A")</f>
        <v>4.1385381752378922E-2</v>
      </c>
      <c r="AU204" s="219">
        <f>AVERAGEIFS(Ashtyn_working!X$3:X$944,Ashtyn_working!$H$3:$H$944,$AL204,Ashtyn_working!$I$3:$I$944,$AM204)</f>
        <v>36.429184549356258</v>
      </c>
      <c r="AV204" s="219" cm="1">
        <f t="array" ref="AV204">IFERROR(_xlfn.STDEV.S(_xlfn._xlws.FILTER(Ashtyn_working!X$3:X$944, (Ashtyn_working!$H$3:$H$944=$AL204) * (Ashtyn_working!$I$3:$I$944=$AM204))) / SQRT(COUNTIFS(Ashtyn_working!$H$3:$H$944, $AL204, Ashtyn_working!$I$3:$I$944, $AM204)), "N/A")</f>
        <v>6.1380802780550081E-2</v>
      </c>
      <c r="AW204" s="219">
        <f>AVERAGEIFS(Ashtyn_working!Z$3:Z$944,Ashtyn_working!$H$3:$H$944,$AL204,Ashtyn_working!$I$3:$I$944,$AM204)</f>
        <v>265.22544117647061</v>
      </c>
      <c r="AX204" s="219" cm="1">
        <f t="array" ref="AX204">IFERROR(_xlfn.STDEV.S(_xlfn._xlws.FILTER(Ashtyn_working!Z$3:Z$944, (Ashtyn_working!$H$3:$H$944=$AL204) * (Ashtyn_working!$I$3:$I$944=$AM204))) / SQRT(COUNTIFS(Ashtyn_working!$H$3:$H$944, $AL204, Ashtyn_working!$I$3:$I$944, $AM204)), "N/A")</f>
        <v>7.3067512489703565</v>
      </c>
      <c r="AY204" s="219">
        <f>AVERAGEIFS(Ashtyn_working!AB$3:AB$944,Ashtyn_working!$H$3:$H$944,$AL204,Ashtyn_working!$I$3:$I$944,$AM204)</f>
        <v>2179.3447058823531</v>
      </c>
      <c r="AZ204" s="219" cm="1">
        <f t="array" ref="AZ204">IFERROR(_xlfn.STDEV.S(_xlfn._xlws.FILTER(Ashtyn_working!AB$3:AB$944, (Ashtyn_working!$H$3:$H$944=$AL204) * (Ashtyn_working!$I$3:$I$944=$AM204))) / SQRT(COUNTIFS(Ashtyn_working!$H$3:$H$944, $AL204, Ashtyn_working!$I$3:$I$944, $AM204)), "N/A")</f>
        <v>4.5238020541452046</v>
      </c>
      <c r="BA204" s="219">
        <f>AVERAGEIFS(Ashtyn_working!AE$3:AE$944,Ashtyn_working!$H$3:$H$944,$AL204,Ashtyn_working!$I$3:$I$944,$AM204)</f>
        <v>1225.2142857142858</v>
      </c>
      <c r="BB204" s="219" cm="1">
        <f t="array" ref="BB204">IFERROR(_xlfn.STDEV.S(_xlfn._xlws.FILTER(Ashtyn_working!AE$3:AE$944, (Ashtyn_working!$H$3:$H$944=$AL204) * (Ashtyn_working!$I$3:$I$944=$AM204))) / SQRT(COUNTIFS(Ashtyn_working!$H$3:$H$944, $AL204, Ashtyn_working!$I$3:$I$944, $AM204)), "N/A")</f>
        <v>24.080835565091885</v>
      </c>
      <c r="BC204" s="219">
        <f>AVERAGEIFS(Ashtyn_working!AF$3:AF$944,Ashtyn_working!$H$3:$H$944,$AL204,Ashtyn_working!$I$3:$I$944,$AM204)</f>
        <v>1909.7642857142855</v>
      </c>
      <c r="BD204" s="219" cm="1">
        <f t="array" ref="BD204">IFERROR(_xlfn.STDEV.S(_xlfn._xlws.FILTER(Ashtyn_working!AF$3:AF$944, (Ashtyn_working!$H$3:$H$944=$AL204) * (Ashtyn_working!$I$3:$I$944=$AM204))) / SQRT(COUNTIFS(Ashtyn_working!$H$3:$H$944, $AL204, Ashtyn_working!$I$3:$I$944, $AM204)), "N/A")</f>
        <v>5.6282658145166486</v>
      </c>
    </row>
    <row r="205" spans="5:56" ht="16" x14ac:dyDescent="0.2">
      <c r="E205" s="282">
        <v>42579</v>
      </c>
      <c r="F205" s="177"/>
      <c r="G205" s="176">
        <v>31</v>
      </c>
      <c r="H205" s="176" t="s">
        <v>12457</v>
      </c>
      <c r="I205" s="176" t="s">
        <v>16050</v>
      </c>
      <c r="J205" s="176">
        <v>7.8689999999999998</v>
      </c>
      <c r="K205" s="176">
        <v>31.5</v>
      </c>
      <c r="L205" s="176">
        <v>6.76</v>
      </c>
      <c r="M205" s="176">
        <v>35.4</v>
      </c>
      <c r="N205" s="177"/>
      <c r="O205" s="177"/>
      <c r="P205" s="177"/>
      <c r="Q205" s="177"/>
      <c r="R205">
        <f t="shared" si="12"/>
        <v>7.8689999999999998</v>
      </c>
      <c r="T205">
        <f t="shared" si="13"/>
        <v>31.5</v>
      </c>
      <c r="V205">
        <f t="shared" si="14"/>
        <v>6.76</v>
      </c>
      <c r="X205">
        <f t="shared" si="15"/>
        <v>35.4</v>
      </c>
      <c r="Z205" s="177"/>
      <c r="AA205" s="177"/>
      <c r="AB205" s="177"/>
      <c r="AC205" s="177"/>
      <c r="AD205" s="177"/>
      <c r="AE205" s="177"/>
      <c r="AF205" s="177"/>
      <c r="AK205" s="176">
        <v>27</v>
      </c>
      <c r="AL205" s="176" t="s">
        <v>16051</v>
      </c>
      <c r="AM205" s="176" t="s">
        <v>16051</v>
      </c>
      <c r="AN205" s="176">
        <v>3.0899999999999999E-3</v>
      </c>
      <c r="AO205" s="219">
        <f>AVERAGEIFS(Ashtyn_working!R$3:R$944,Ashtyn_working!$H$3:$H$944,$AL205,Ashtyn_working!$I$3:$I$944,$AM205)</f>
        <v>7.6946437768240372</v>
      </c>
      <c r="AP205" s="219" cm="1">
        <f t="array" ref="AP205">IFERROR(_xlfn.STDEV.S(_xlfn._xlws.FILTER(Ashtyn_working!R$3:R$944, (Ashtyn_working!$H$3:$H$944=$AL205) * (Ashtyn_working!$I$3:$I$944=$AM205))) / SQRT(COUNTIFS(Ashtyn_working!$H$3:$H$944, $AL205, Ashtyn_working!$I$3:$I$944, $AM205)), "N/A")</f>
        <v>6.8544421448967783E-3</v>
      </c>
      <c r="AQ205" s="219">
        <f>AVERAGEIFS(Ashtyn_working!T$3:T$944,Ashtyn_working!$H$3:$H$944,$AL205,Ashtyn_working!$I$3:$I$944,$AM205)</f>
        <v>27.050643776824053</v>
      </c>
      <c r="AR205" s="219" cm="1">
        <f t="array" ref="AR205">IFERROR(_xlfn.STDEV.S(_xlfn._xlws.FILTER(Ashtyn_working!T$3:T$944, (Ashtyn_working!$H$3:$H$944=$AL205) * (Ashtyn_working!$I$3:$I$944=$AM205))) / SQRT(COUNTIFS(Ashtyn_working!$H$3:$H$944, $AL205, Ashtyn_working!$I$3:$I$944, $AM205)), "N/A")</f>
        <v>1.9226574206491071E-2</v>
      </c>
      <c r="AS205">
        <f>AVERAGEIFS(Ashtyn_working!V$3:V$944,Ashtyn_working!$H$3:$H$944,$AL205,Ashtyn_working!$I$3:$I$944,$AM205)</f>
        <v>7.2364035087719323</v>
      </c>
      <c r="AT205" cm="1">
        <f t="array" ref="AT205">IFERROR(_xlfn.STDEV.S(_xlfn._xlws.FILTER(Ashtyn_working!V$3:V$944, (Ashtyn_working!$H$3:$H$944=$AL205) * (Ashtyn_working!$I$3:$I$944=$AM205))) / SQRT(COUNTIFS(Ashtyn_working!$H$3:$H$944, $AL205, Ashtyn_working!$I$3:$I$944, $AM205)), "N/A")</f>
        <v>4.1385381752378922E-2</v>
      </c>
      <c r="AU205" s="219">
        <f>AVERAGEIFS(Ashtyn_working!X$3:X$944,Ashtyn_working!$H$3:$H$944,$AL205,Ashtyn_working!$I$3:$I$944,$AM205)</f>
        <v>36.429184549356258</v>
      </c>
      <c r="AV205" s="219" cm="1">
        <f t="array" ref="AV205">IFERROR(_xlfn.STDEV.S(_xlfn._xlws.FILTER(Ashtyn_working!X$3:X$944, (Ashtyn_working!$H$3:$H$944=$AL205) * (Ashtyn_working!$I$3:$I$944=$AM205))) / SQRT(COUNTIFS(Ashtyn_working!$H$3:$H$944, $AL205, Ashtyn_working!$I$3:$I$944, $AM205)), "N/A")</f>
        <v>6.1380802780550081E-2</v>
      </c>
      <c r="AW205" s="219">
        <f>AVERAGEIFS(Ashtyn_working!Z$3:Z$944,Ashtyn_working!$H$3:$H$944,$AL205,Ashtyn_working!$I$3:$I$944,$AM205)</f>
        <v>265.22544117647061</v>
      </c>
      <c r="AX205" s="219" cm="1">
        <f t="array" ref="AX205">IFERROR(_xlfn.STDEV.S(_xlfn._xlws.FILTER(Ashtyn_working!Z$3:Z$944, (Ashtyn_working!$H$3:$H$944=$AL205) * (Ashtyn_working!$I$3:$I$944=$AM205))) / SQRT(COUNTIFS(Ashtyn_working!$H$3:$H$944, $AL205, Ashtyn_working!$I$3:$I$944, $AM205)), "N/A")</f>
        <v>7.3067512489703565</v>
      </c>
      <c r="AY205" s="219">
        <f>AVERAGEIFS(Ashtyn_working!AB$3:AB$944,Ashtyn_working!$H$3:$H$944,$AL205,Ashtyn_working!$I$3:$I$944,$AM205)</f>
        <v>2179.3447058823531</v>
      </c>
      <c r="AZ205" s="219" cm="1">
        <f t="array" ref="AZ205">IFERROR(_xlfn.STDEV.S(_xlfn._xlws.FILTER(Ashtyn_working!AB$3:AB$944, (Ashtyn_working!$H$3:$H$944=$AL205) * (Ashtyn_working!$I$3:$I$944=$AM205))) / SQRT(COUNTIFS(Ashtyn_working!$H$3:$H$944, $AL205, Ashtyn_working!$I$3:$I$944, $AM205)), "N/A")</f>
        <v>4.5238020541452046</v>
      </c>
      <c r="BA205" s="219">
        <f>AVERAGEIFS(Ashtyn_working!AE$3:AE$944,Ashtyn_working!$H$3:$H$944,$AL205,Ashtyn_working!$I$3:$I$944,$AM205)</f>
        <v>1225.2142857142858</v>
      </c>
      <c r="BB205" s="219" cm="1">
        <f t="array" ref="BB205">IFERROR(_xlfn.STDEV.S(_xlfn._xlws.FILTER(Ashtyn_working!AE$3:AE$944, (Ashtyn_working!$H$3:$H$944=$AL205) * (Ashtyn_working!$I$3:$I$944=$AM205))) / SQRT(COUNTIFS(Ashtyn_working!$H$3:$H$944, $AL205, Ashtyn_working!$I$3:$I$944, $AM205)), "N/A")</f>
        <v>24.080835565091885</v>
      </c>
      <c r="BC205" s="219">
        <f>AVERAGEIFS(Ashtyn_working!AF$3:AF$944,Ashtyn_working!$H$3:$H$944,$AL205,Ashtyn_working!$I$3:$I$944,$AM205)</f>
        <v>1909.7642857142855</v>
      </c>
      <c r="BD205" s="219" cm="1">
        <f t="array" ref="BD205">IFERROR(_xlfn.STDEV.S(_xlfn._xlws.FILTER(Ashtyn_working!AF$3:AF$944, (Ashtyn_working!$H$3:$H$944=$AL205) * (Ashtyn_working!$I$3:$I$944=$AM205))) / SQRT(COUNTIFS(Ashtyn_working!$H$3:$H$944, $AL205, Ashtyn_working!$I$3:$I$944, $AM205)), "N/A")</f>
        <v>5.6282658145166486</v>
      </c>
    </row>
    <row r="206" spans="5:56" ht="16" x14ac:dyDescent="0.2">
      <c r="E206" s="282">
        <v>42579</v>
      </c>
      <c r="F206" s="177"/>
      <c r="G206" s="176">
        <v>31</v>
      </c>
      <c r="H206" s="176" t="s">
        <v>12457</v>
      </c>
      <c r="I206" s="176" t="s">
        <v>16050</v>
      </c>
      <c r="J206" s="176">
        <v>7.8849999999999998</v>
      </c>
      <c r="K206" s="176">
        <v>31.2</v>
      </c>
      <c r="L206" s="176">
        <v>6.93</v>
      </c>
      <c r="M206" s="176">
        <v>35.4</v>
      </c>
      <c r="N206" s="177"/>
      <c r="O206" s="177"/>
      <c r="P206" s="177"/>
      <c r="Q206" s="177"/>
      <c r="R206">
        <f t="shared" si="12"/>
        <v>7.8849999999999998</v>
      </c>
      <c r="T206">
        <f t="shared" si="13"/>
        <v>31.2</v>
      </c>
      <c r="V206">
        <f t="shared" si="14"/>
        <v>6.93</v>
      </c>
      <c r="X206">
        <f t="shared" si="15"/>
        <v>35.4</v>
      </c>
      <c r="Z206" s="177"/>
      <c r="AA206" s="177"/>
      <c r="AB206" s="177"/>
      <c r="AC206" s="177"/>
      <c r="AD206" s="177"/>
      <c r="AE206" s="177"/>
      <c r="AF206" s="177"/>
      <c r="AK206" s="176">
        <v>27</v>
      </c>
      <c r="AL206" s="176" t="s">
        <v>16051</v>
      </c>
      <c r="AM206" s="176" t="s">
        <v>16051</v>
      </c>
      <c r="AN206" s="176">
        <v>1.9599999999999999E-3</v>
      </c>
      <c r="AO206" s="219">
        <f>AVERAGEIFS(Ashtyn_working!R$3:R$944,Ashtyn_working!$H$3:$H$944,$AL206,Ashtyn_working!$I$3:$I$944,$AM206)</f>
        <v>7.6946437768240372</v>
      </c>
      <c r="AP206" s="219" cm="1">
        <f t="array" ref="AP206">IFERROR(_xlfn.STDEV.S(_xlfn._xlws.FILTER(Ashtyn_working!R$3:R$944, (Ashtyn_working!$H$3:$H$944=$AL206) * (Ashtyn_working!$I$3:$I$944=$AM206))) / SQRT(COUNTIFS(Ashtyn_working!$H$3:$H$944, $AL206, Ashtyn_working!$I$3:$I$944, $AM206)), "N/A")</f>
        <v>6.8544421448967783E-3</v>
      </c>
      <c r="AQ206" s="219">
        <f>AVERAGEIFS(Ashtyn_working!T$3:T$944,Ashtyn_working!$H$3:$H$944,$AL206,Ashtyn_working!$I$3:$I$944,$AM206)</f>
        <v>27.050643776824053</v>
      </c>
      <c r="AR206" s="219" cm="1">
        <f t="array" ref="AR206">IFERROR(_xlfn.STDEV.S(_xlfn._xlws.FILTER(Ashtyn_working!T$3:T$944, (Ashtyn_working!$H$3:$H$944=$AL206) * (Ashtyn_working!$I$3:$I$944=$AM206))) / SQRT(COUNTIFS(Ashtyn_working!$H$3:$H$944, $AL206, Ashtyn_working!$I$3:$I$944, $AM206)), "N/A")</f>
        <v>1.9226574206491071E-2</v>
      </c>
      <c r="AS206">
        <f>AVERAGEIFS(Ashtyn_working!V$3:V$944,Ashtyn_working!$H$3:$H$944,$AL206,Ashtyn_working!$I$3:$I$944,$AM206)</f>
        <v>7.2364035087719323</v>
      </c>
      <c r="AT206" cm="1">
        <f t="array" ref="AT206">IFERROR(_xlfn.STDEV.S(_xlfn._xlws.FILTER(Ashtyn_working!V$3:V$944, (Ashtyn_working!$H$3:$H$944=$AL206) * (Ashtyn_working!$I$3:$I$944=$AM206))) / SQRT(COUNTIFS(Ashtyn_working!$H$3:$H$944, $AL206, Ashtyn_working!$I$3:$I$944, $AM206)), "N/A")</f>
        <v>4.1385381752378922E-2</v>
      </c>
      <c r="AU206" s="219">
        <f>AVERAGEIFS(Ashtyn_working!X$3:X$944,Ashtyn_working!$H$3:$H$944,$AL206,Ashtyn_working!$I$3:$I$944,$AM206)</f>
        <v>36.429184549356258</v>
      </c>
      <c r="AV206" s="219" cm="1">
        <f t="array" ref="AV206">IFERROR(_xlfn.STDEV.S(_xlfn._xlws.FILTER(Ashtyn_working!X$3:X$944, (Ashtyn_working!$H$3:$H$944=$AL206) * (Ashtyn_working!$I$3:$I$944=$AM206))) / SQRT(COUNTIFS(Ashtyn_working!$H$3:$H$944, $AL206, Ashtyn_working!$I$3:$I$944, $AM206)), "N/A")</f>
        <v>6.1380802780550081E-2</v>
      </c>
      <c r="AW206" s="219">
        <f>AVERAGEIFS(Ashtyn_working!Z$3:Z$944,Ashtyn_working!$H$3:$H$944,$AL206,Ashtyn_working!$I$3:$I$944,$AM206)</f>
        <v>265.22544117647061</v>
      </c>
      <c r="AX206" s="219" cm="1">
        <f t="array" ref="AX206">IFERROR(_xlfn.STDEV.S(_xlfn._xlws.FILTER(Ashtyn_working!Z$3:Z$944, (Ashtyn_working!$H$3:$H$944=$AL206) * (Ashtyn_working!$I$3:$I$944=$AM206))) / SQRT(COUNTIFS(Ashtyn_working!$H$3:$H$944, $AL206, Ashtyn_working!$I$3:$I$944, $AM206)), "N/A")</f>
        <v>7.3067512489703565</v>
      </c>
      <c r="AY206" s="219">
        <f>AVERAGEIFS(Ashtyn_working!AB$3:AB$944,Ashtyn_working!$H$3:$H$944,$AL206,Ashtyn_working!$I$3:$I$944,$AM206)</f>
        <v>2179.3447058823531</v>
      </c>
      <c r="AZ206" s="219" cm="1">
        <f t="array" ref="AZ206">IFERROR(_xlfn.STDEV.S(_xlfn._xlws.FILTER(Ashtyn_working!AB$3:AB$944, (Ashtyn_working!$H$3:$H$944=$AL206) * (Ashtyn_working!$I$3:$I$944=$AM206))) / SQRT(COUNTIFS(Ashtyn_working!$H$3:$H$944, $AL206, Ashtyn_working!$I$3:$I$944, $AM206)), "N/A")</f>
        <v>4.5238020541452046</v>
      </c>
      <c r="BA206" s="219">
        <f>AVERAGEIFS(Ashtyn_working!AE$3:AE$944,Ashtyn_working!$H$3:$H$944,$AL206,Ashtyn_working!$I$3:$I$944,$AM206)</f>
        <v>1225.2142857142858</v>
      </c>
      <c r="BB206" s="219" cm="1">
        <f t="array" ref="BB206">IFERROR(_xlfn.STDEV.S(_xlfn._xlws.FILTER(Ashtyn_working!AE$3:AE$944, (Ashtyn_working!$H$3:$H$944=$AL206) * (Ashtyn_working!$I$3:$I$944=$AM206))) / SQRT(COUNTIFS(Ashtyn_working!$H$3:$H$944, $AL206, Ashtyn_working!$I$3:$I$944, $AM206)), "N/A")</f>
        <v>24.080835565091885</v>
      </c>
      <c r="BC206" s="219">
        <f>AVERAGEIFS(Ashtyn_working!AF$3:AF$944,Ashtyn_working!$H$3:$H$944,$AL206,Ashtyn_working!$I$3:$I$944,$AM206)</f>
        <v>1909.7642857142855</v>
      </c>
      <c r="BD206" s="219" cm="1">
        <f t="array" ref="BD206">IFERROR(_xlfn.STDEV.S(_xlfn._xlws.FILTER(Ashtyn_working!AF$3:AF$944, (Ashtyn_working!$H$3:$H$944=$AL206) * (Ashtyn_working!$I$3:$I$944=$AM206))) / SQRT(COUNTIFS(Ashtyn_working!$H$3:$H$944, $AL206, Ashtyn_working!$I$3:$I$944, $AM206)), "N/A")</f>
        <v>5.6282658145166486</v>
      </c>
    </row>
    <row r="207" spans="5:56" ht="16" x14ac:dyDescent="0.2">
      <c r="E207" s="282">
        <v>42579</v>
      </c>
      <c r="F207" s="177"/>
      <c r="G207" s="176">
        <v>31</v>
      </c>
      <c r="H207" s="176" t="s">
        <v>12457</v>
      </c>
      <c r="I207" s="176" t="s">
        <v>16050</v>
      </c>
      <c r="J207" s="176">
        <v>7.8819999999999997</v>
      </c>
      <c r="K207" s="176">
        <v>31.4</v>
      </c>
      <c r="L207" s="176">
        <v>6.87</v>
      </c>
      <c r="M207" s="176">
        <v>35.299999999999997</v>
      </c>
      <c r="N207" s="177"/>
      <c r="O207" s="177"/>
      <c r="P207" s="177"/>
      <c r="Q207" s="177"/>
      <c r="R207">
        <f t="shared" si="12"/>
        <v>7.8819999999999997</v>
      </c>
      <c r="T207">
        <f t="shared" si="13"/>
        <v>31.4</v>
      </c>
      <c r="V207">
        <f t="shared" si="14"/>
        <v>6.87</v>
      </c>
      <c r="X207">
        <f t="shared" si="15"/>
        <v>35.299999999999997</v>
      </c>
      <c r="Z207" s="176">
        <v>383.17</v>
      </c>
      <c r="AA207" s="177"/>
      <c r="AB207" s="177"/>
      <c r="AC207" s="177"/>
      <c r="AD207" s="177"/>
      <c r="AE207" s="177"/>
      <c r="AF207" s="177"/>
      <c r="AK207" s="176">
        <v>27</v>
      </c>
      <c r="AL207" s="176" t="s">
        <v>16051</v>
      </c>
      <c r="AM207" s="176" t="s">
        <v>16051</v>
      </c>
      <c r="AN207" s="176">
        <v>1.6100000000000001E-3</v>
      </c>
      <c r="AO207" s="219">
        <f>AVERAGEIFS(Ashtyn_working!R$3:R$944,Ashtyn_working!$H$3:$H$944,$AL207,Ashtyn_working!$I$3:$I$944,$AM207)</f>
        <v>7.6946437768240372</v>
      </c>
      <c r="AP207" s="219" cm="1">
        <f t="array" ref="AP207">IFERROR(_xlfn.STDEV.S(_xlfn._xlws.FILTER(Ashtyn_working!R$3:R$944, (Ashtyn_working!$H$3:$H$944=$AL207) * (Ashtyn_working!$I$3:$I$944=$AM207))) / SQRT(COUNTIFS(Ashtyn_working!$H$3:$H$944, $AL207, Ashtyn_working!$I$3:$I$944, $AM207)), "N/A")</f>
        <v>6.8544421448967783E-3</v>
      </c>
      <c r="AQ207" s="219">
        <f>AVERAGEIFS(Ashtyn_working!T$3:T$944,Ashtyn_working!$H$3:$H$944,$AL207,Ashtyn_working!$I$3:$I$944,$AM207)</f>
        <v>27.050643776824053</v>
      </c>
      <c r="AR207" s="219" cm="1">
        <f t="array" ref="AR207">IFERROR(_xlfn.STDEV.S(_xlfn._xlws.FILTER(Ashtyn_working!T$3:T$944, (Ashtyn_working!$H$3:$H$944=$AL207) * (Ashtyn_working!$I$3:$I$944=$AM207))) / SQRT(COUNTIFS(Ashtyn_working!$H$3:$H$944, $AL207, Ashtyn_working!$I$3:$I$944, $AM207)), "N/A")</f>
        <v>1.9226574206491071E-2</v>
      </c>
      <c r="AS207">
        <f>AVERAGEIFS(Ashtyn_working!V$3:V$944,Ashtyn_working!$H$3:$H$944,$AL207,Ashtyn_working!$I$3:$I$944,$AM207)</f>
        <v>7.2364035087719323</v>
      </c>
      <c r="AT207" cm="1">
        <f t="array" ref="AT207">IFERROR(_xlfn.STDEV.S(_xlfn._xlws.FILTER(Ashtyn_working!V$3:V$944, (Ashtyn_working!$H$3:$H$944=$AL207) * (Ashtyn_working!$I$3:$I$944=$AM207))) / SQRT(COUNTIFS(Ashtyn_working!$H$3:$H$944, $AL207, Ashtyn_working!$I$3:$I$944, $AM207)), "N/A")</f>
        <v>4.1385381752378922E-2</v>
      </c>
      <c r="AU207" s="219">
        <f>AVERAGEIFS(Ashtyn_working!X$3:X$944,Ashtyn_working!$H$3:$H$944,$AL207,Ashtyn_working!$I$3:$I$944,$AM207)</f>
        <v>36.429184549356258</v>
      </c>
      <c r="AV207" s="219" cm="1">
        <f t="array" ref="AV207">IFERROR(_xlfn.STDEV.S(_xlfn._xlws.FILTER(Ashtyn_working!X$3:X$944, (Ashtyn_working!$H$3:$H$944=$AL207) * (Ashtyn_working!$I$3:$I$944=$AM207))) / SQRT(COUNTIFS(Ashtyn_working!$H$3:$H$944, $AL207, Ashtyn_working!$I$3:$I$944, $AM207)), "N/A")</f>
        <v>6.1380802780550081E-2</v>
      </c>
      <c r="AW207" s="219">
        <f>AVERAGEIFS(Ashtyn_working!Z$3:Z$944,Ashtyn_working!$H$3:$H$944,$AL207,Ashtyn_working!$I$3:$I$944,$AM207)</f>
        <v>265.22544117647061</v>
      </c>
      <c r="AX207" s="219" cm="1">
        <f t="array" ref="AX207">IFERROR(_xlfn.STDEV.S(_xlfn._xlws.FILTER(Ashtyn_working!Z$3:Z$944, (Ashtyn_working!$H$3:$H$944=$AL207) * (Ashtyn_working!$I$3:$I$944=$AM207))) / SQRT(COUNTIFS(Ashtyn_working!$H$3:$H$944, $AL207, Ashtyn_working!$I$3:$I$944, $AM207)), "N/A")</f>
        <v>7.3067512489703565</v>
      </c>
      <c r="AY207" s="219">
        <f>AVERAGEIFS(Ashtyn_working!AB$3:AB$944,Ashtyn_working!$H$3:$H$944,$AL207,Ashtyn_working!$I$3:$I$944,$AM207)</f>
        <v>2179.3447058823531</v>
      </c>
      <c r="AZ207" s="219" cm="1">
        <f t="array" ref="AZ207">IFERROR(_xlfn.STDEV.S(_xlfn._xlws.FILTER(Ashtyn_working!AB$3:AB$944, (Ashtyn_working!$H$3:$H$944=$AL207) * (Ashtyn_working!$I$3:$I$944=$AM207))) / SQRT(COUNTIFS(Ashtyn_working!$H$3:$H$944, $AL207, Ashtyn_working!$I$3:$I$944, $AM207)), "N/A")</f>
        <v>4.5238020541452046</v>
      </c>
      <c r="BA207" s="219">
        <f>AVERAGEIFS(Ashtyn_working!AE$3:AE$944,Ashtyn_working!$H$3:$H$944,$AL207,Ashtyn_working!$I$3:$I$944,$AM207)</f>
        <v>1225.2142857142858</v>
      </c>
      <c r="BB207" s="219" cm="1">
        <f t="array" ref="BB207">IFERROR(_xlfn.STDEV.S(_xlfn._xlws.FILTER(Ashtyn_working!AE$3:AE$944, (Ashtyn_working!$H$3:$H$944=$AL207) * (Ashtyn_working!$I$3:$I$944=$AM207))) / SQRT(COUNTIFS(Ashtyn_working!$H$3:$H$944, $AL207, Ashtyn_working!$I$3:$I$944, $AM207)), "N/A")</f>
        <v>24.080835565091885</v>
      </c>
      <c r="BC207" s="219">
        <f>AVERAGEIFS(Ashtyn_working!AF$3:AF$944,Ashtyn_working!$H$3:$H$944,$AL207,Ashtyn_working!$I$3:$I$944,$AM207)</f>
        <v>1909.7642857142855</v>
      </c>
      <c r="BD207" s="219" cm="1">
        <f t="array" ref="BD207">IFERROR(_xlfn.STDEV.S(_xlfn._xlws.FILTER(Ashtyn_working!AF$3:AF$944, (Ashtyn_working!$H$3:$H$944=$AL207) * (Ashtyn_working!$I$3:$I$944=$AM207))) / SQRT(COUNTIFS(Ashtyn_working!$H$3:$H$944, $AL207, Ashtyn_working!$I$3:$I$944, $AM207)), "N/A")</f>
        <v>5.6282658145166486</v>
      </c>
    </row>
    <row r="208" spans="5:56" ht="16" x14ac:dyDescent="0.2">
      <c r="E208" s="282">
        <v>42579</v>
      </c>
      <c r="F208" s="177"/>
      <c r="G208" s="176">
        <v>31</v>
      </c>
      <c r="H208" s="176" t="s">
        <v>16051</v>
      </c>
      <c r="I208" s="176" t="s">
        <v>12804</v>
      </c>
      <c r="J208" s="176">
        <v>7.6779999999999999</v>
      </c>
      <c r="K208" s="176">
        <v>31.8</v>
      </c>
      <c r="L208" s="176">
        <v>6.48</v>
      </c>
      <c r="M208" s="176">
        <v>35.4</v>
      </c>
      <c r="N208" s="177"/>
      <c r="O208" s="177"/>
      <c r="P208" s="177"/>
      <c r="Q208" s="177"/>
      <c r="R208">
        <f t="shared" si="12"/>
        <v>7.6779999999999999</v>
      </c>
      <c r="T208">
        <f t="shared" si="13"/>
        <v>31.8</v>
      </c>
      <c r="V208">
        <f t="shared" si="14"/>
        <v>6.48</v>
      </c>
      <c r="X208">
        <f t="shared" si="15"/>
        <v>35.4</v>
      </c>
      <c r="Z208" s="177"/>
      <c r="AA208" s="177"/>
      <c r="AB208" s="177"/>
      <c r="AC208" s="177"/>
      <c r="AD208" s="177"/>
      <c r="AE208" s="177"/>
      <c r="AF208" s="177"/>
      <c r="AK208" s="176">
        <v>27</v>
      </c>
      <c r="AL208" s="176" t="s">
        <v>16051</v>
      </c>
      <c r="AM208" s="176" t="s">
        <v>16051</v>
      </c>
      <c r="AN208" s="176">
        <v>1.5200000000000001E-3</v>
      </c>
      <c r="AO208" s="219">
        <f>AVERAGEIFS(Ashtyn_working!R$3:R$944,Ashtyn_working!$H$3:$H$944,$AL208,Ashtyn_working!$I$3:$I$944,$AM208)</f>
        <v>7.6946437768240372</v>
      </c>
      <c r="AP208" s="219" cm="1">
        <f t="array" ref="AP208">IFERROR(_xlfn.STDEV.S(_xlfn._xlws.FILTER(Ashtyn_working!R$3:R$944, (Ashtyn_working!$H$3:$H$944=$AL208) * (Ashtyn_working!$I$3:$I$944=$AM208))) / SQRT(COUNTIFS(Ashtyn_working!$H$3:$H$944, $AL208, Ashtyn_working!$I$3:$I$944, $AM208)), "N/A")</f>
        <v>6.8544421448967783E-3</v>
      </c>
      <c r="AQ208" s="219">
        <f>AVERAGEIFS(Ashtyn_working!T$3:T$944,Ashtyn_working!$H$3:$H$944,$AL208,Ashtyn_working!$I$3:$I$944,$AM208)</f>
        <v>27.050643776824053</v>
      </c>
      <c r="AR208" s="219" cm="1">
        <f t="array" ref="AR208">IFERROR(_xlfn.STDEV.S(_xlfn._xlws.FILTER(Ashtyn_working!T$3:T$944, (Ashtyn_working!$H$3:$H$944=$AL208) * (Ashtyn_working!$I$3:$I$944=$AM208))) / SQRT(COUNTIFS(Ashtyn_working!$H$3:$H$944, $AL208, Ashtyn_working!$I$3:$I$944, $AM208)), "N/A")</f>
        <v>1.9226574206491071E-2</v>
      </c>
      <c r="AS208">
        <f>AVERAGEIFS(Ashtyn_working!V$3:V$944,Ashtyn_working!$H$3:$H$944,$AL208,Ashtyn_working!$I$3:$I$944,$AM208)</f>
        <v>7.2364035087719323</v>
      </c>
      <c r="AT208" cm="1">
        <f t="array" ref="AT208">IFERROR(_xlfn.STDEV.S(_xlfn._xlws.FILTER(Ashtyn_working!V$3:V$944, (Ashtyn_working!$H$3:$H$944=$AL208) * (Ashtyn_working!$I$3:$I$944=$AM208))) / SQRT(COUNTIFS(Ashtyn_working!$H$3:$H$944, $AL208, Ashtyn_working!$I$3:$I$944, $AM208)), "N/A")</f>
        <v>4.1385381752378922E-2</v>
      </c>
      <c r="AU208" s="219">
        <f>AVERAGEIFS(Ashtyn_working!X$3:X$944,Ashtyn_working!$H$3:$H$944,$AL208,Ashtyn_working!$I$3:$I$944,$AM208)</f>
        <v>36.429184549356258</v>
      </c>
      <c r="AV208" s="219" cm="1">
        <f t="array" ref="AV208">IFERROR(_xlfn.STDEV.S(_xlfn._xlws.FILTER(Ashtyn_working!X$3:X$944, (Ashtyn_working!$H$3:$H$944=$AL208) * (Ashtyn_working!$I$3:$I$944=$AM208))) / SQRT(COUNTIFS(Ashtyn_working!$H$3:$H$944, $AL208, Ashtyn_working!$I$3:$I$944, $AM208)), "N/A")</f>
        <v>6.1380802780550081E-2</v>
      </c>
      <c r="AW208" s="219">
        <f>AVERAGEIFS(Ashtyn_working!Z$3:Z$944,Ashtyn_working!$H$3:$H$944,$AL208,Ashtyn_working!$I$3:$I$944,$AM208)</f>
        <v>265.22544117647061</v>
      </c>
      <c r="AX208" s="219" cm="1">
        <f t="array" ref="AX208">IFERROR(_xlfn.STDEV.S(_xlfn._xlws.FILTER(Ashtyn_working!Z$3:Z$944, (Ashtyn_working!$H$3:$H$944=$AL208) * (Ashtyn_working!$I$3:$I$944=$AM208))) / SQRT(COUNTIFS(Ashtyn_working!$H$3:$H$944, $AL208, Ashtyn_working!$I$3:$I$944, $AM208)), "N/A")</f>
        <v>7.3067512489703565</v>
      </c>
      <c r="AY208" s="219">
        <f>AVERAGEIFS(Ashtyn_working!AB$3:AB$944,Ashtyn_working!$H$3:$H$944,$AL208,Ashtyn_working!$I$3:$I$944,$AM208)</f>
        <v>2179.3447058823531</v>
      </c>
      <c r="AZ208" s="219" cm="1">
        <f t="array" ref="AZ208">IFERROR(_xlfn.STDEV.S(_xlfn._xlws.FILTER(Ashtyn_working!AB$3:AB$944, (Ashtyn_working!$H$3:$H$944=$AL208) * (Ashtyn_working!$I$3:$I$944=$AM208))) / SQRT(COUNTIFS(Ashtyn_working!$H$3:$H$944, $AL208, Ashtyn_working!$I$3:$I$944, $AM208)), "N/A")</f>
        <v>4.5238020541452046</v>
      </c>
      <c r="BA208" s="219">
        <f>AVERAGEIFS(Ashtyn_working!AE$3:AE$944,Ashtyn_working!$H$3:$H$944,$AL208,Ashtyn_working!$I$3:$I$944,$AM208)</f>
        <v>1225.2142857142858</v>
      </c>
      <c r="BB208" s="219" cm="1">
        <f t="array" ref="BB208">IFERROR(_xlfn.STDEV.S(_xlfn._xlws.FILTER(Ashtyn_working!AE$3:AE$944, (Ashtyn_working!$H$3:$H$944=$AL208) * (Ashtyn_working!$I$3:$I$944=$AM208))) / SQRT(COUNTIFS(Ashtyn_working!$H$3:$H$944, $AL208, Ashtyn_working!$I$3:$I$944, $AM208)), "N/A")</f>
        <v>24.080835565091885</v>
      </c>
      <c r="BC208" s="219">
        <f>AVERAGEIFS(Ashtyn_working!AF$3:AF$944,Ashtyn_working!$H$3:$H$944,$AL208,Ashtyn_working!$I$3:$I$944,$AM208)</f>
        <v>1909.7642857142855</v>
      </c>
      <c r="BD208" s="219" cm="1">
        <f t="array" ref="BD208">IFERROR(_xlfn.STDEV.S(_xlfn._xlws.FILTER(Ashtyn_working!AF$3:AF$944, (Ashtyn_working!$H$3:$H$944=$AL208) * (Ashtyn_working!$I$3:$I$944=$AM208))) / SQRT(COUNTIFS(Ashtyn_working!$H$3:$H$944, $AL208, Ashtyn_working!$I$3:$I$944, $AM208)), "N/A")</f>
        <v>5.6282658145166486</v>
      </c>
    </row>
    <row r="209" spans="5:56" ht="16" x14ac:dyDescent="0.2">
      <c r="E209" s="282">
        <v>42579</v>
      </c>
      <c r="F209" s="177"/>
      <c r="G209" s="176">
        <v>31</v>
      </c>
      <c r="H209" s="176" t="s">
        <v>16051</v>
      </c>
      <c r="I209" s="176" t="s">
        <v>12804</v>
      </c>
      <c r="J209" s="176">
        <v>7.6630000000000003</v>
      </c>
      <c r="K209" s="176">
        <v>31.9</v>
      </c>
      <c r="L209" s="176">
        <v>6.28</v>
      </c>
      <c r="M209" s="176">
        <v>35.4</v>
      </c>
      <c r="N209" s="177"/>
      <c r="O209" s="177"/>
      <c r="P209" s="177"/>
      <c r="Q209" s="177"/>
      <c r="R209">
        <f t="shared" si="12"/>
        <v>7.6630000000000003</v>
      </c>
      <c r="T209">
        <f t="shared" si="13"/>
        <v>31.9</v>
      </c>
      <c r="V209">
        <f t="shared" si="14"/>
        <v>6.28</v>
      </c>
      <c r="X209">
        <f t="shared" si="15"/>
        <v>35.4</v>
      </c>
      <c r="Z209" s="177"/>
      <c r="AA209" s="177"/>
      <c r="AB209" s="177"/>
      <c r="AC209" s="177"/>
      <c r="AD209" s="177"/>
      <c r="AE209" s="177"/>
      <c r="AF209" s="177"/>
      <c r="AK209" s="176">
        <v>27</v>
      </c>
      <c r="AL209" s="176" t="s">
        <v>12457</v>
      </c>
      <c r="AM209" s="176" t="s">
        <v>12422</v>
      </c>
      <c r="AN209" s="176">
        <v>2.2499999999999998E-3</v>
      </c>
      <c r="AO209" s="219">
        <f>AVERAGEIFS(Ashtyn_working!R$3:R$944,Ashtyn_working!$H$3:$H$944,$AL209,Ashtyn_working!$I$3:$I$944,$AM209)</f>
        <v>8.0055770212766024</v>
      </c>
      <c r="AP209" s="219" cm="1">
        <f t="array" ref="AP209">IFERROR(_xlfn.STDEV.S(_xlfn._xlws.FILTER(Ashtyn_working!R$3:R$944, (Ashtyn_working!$H$3:$H$944=$AL209) * (Ashtyn_working!$I$3:$I$944=$AM209))) / SQRT(COUNTIFS(Ashtyn_working!$H$3:$H$944, $AL209, Ashtyn_working!$I$3:$I$944, $AM209)), "N/A")</f>
        <v>5.4235346796901755E-3</v>
      </c>
      <c r="AQ209" s="219">
        <f>AVERAGEIFS(Ashtyn_working!T$3:T$944,Ashtyn_working!$H$3:$H$944,$AL209,Ashtyn_working!$I$3:$I$944,$AM209)</f>
        <v>27.025531914893612</v>
      </c>
      <c r="AR209" s="219" cm="1">
        <f t="array" ref="AR209">IFERROR(_xlfn.STDEV.S(_xlfn._xlws.FILTER(Ashtyn_working!T$3:T$944, (Ashtyn_working!$H$3:$H$944=$AL209) * (Ashtyn_working!$I$3:$I$944=$AM209))) / SQRT(COUNTIFS(Ashtyn_working!$H$3:$H$944, $AL209, Ashtyn_working!$I$3:$I$944, $AM209)), "N/A")</f>
        <v>1.8235895665390495E-2</v>
      </c>
      <c r="AS209">
        <f>AVERAGEIFS(Ashtyn_working!V$3:V$944,Ashtyn_working!$H$3:$H$944,$AL209,Ashtyn_working!$I$3:$I$944,$AM209)</f>
        <v>7.4306956521739105</v>
      </c>
      <c r="AT209" cm="1">
        <f t="array" ref="AT209">IFERROR(_xlfn.STDEV.S(_xlfn._xlws.FILTER(Ashtyn_working!V$3:V$944, (Ashtyn_working!$H$3:$H$944=$AL209) * (Ashtyn_working!$I$3:$I$944=$AM209))) / SQRT(COUNTIFS(Ashtyn_working!$H$3:$H$944, $AL209, Ashtyn_working!$I$3:$I$944, $AM209)), "N/A")</f>
        <v>5.2574505022705657E-2</v>
      </c>
      <c r="AU209" s="219">
        <f>AVERAGEIFS(Ashtyn_working!X$3:X$944,Ashtyn_working!$H$3:$H$944,$AL209,Ashtyn_working!$I$3:$I$944,$AM209)</f>
        <v>36.454468085106399</v>
      </c>
      <c r="AV209" s="219" cm="1">
        <f t="array" ref="AV209">IFERROR(_xlfn.STDEV.S(_xlfn._xlws.FILTER(Ashtyn_working!X$3:X$944, (Ashtyn_working!$H$3:$H$944=$AL209) * (Ashtyn_working!$I$3:$I$944=$AM209))) / SQRT(COUNTIFS(Ashtyn_working!$H$3:$H$944, $AL209, Ashtyn_working!$I$3:$I$944, $AM209)), "N/A")</f>
        <v>7.3479347829071506E-2</v>
      </c>
      <c r="AW209" s="219">
        <f>AVERAGEIFS(Ashtyn_working!Z$3:Z$944,Ashtyn_working!$H$3:$H$944,$AL209,Ashtyn_working!$I$3:$I$944,$AM209)</f>
        <v>288.3373529411765</v>
      </c>
      <c r="AX209" s="219" cm="1">
        <f t="array" ref="AX209">IFERROR(_xlfn.STDEV.S(_xlfn._xlws.FILTER(Ashtyn_working!Z$3:Z$944, (Ashtyn_working!$H$3:$H$944=$AL209) * (Ashtyn_working!$I$3:$I$944=$AM209))) / SQRT(COUNTIFS(Ashtyn_working!$H$3:$H$944, $AL209, Ashtyn_working!$I$3:$I$944, $AM209)), "N/A")</f>
        <v>8.0887647908030704</v>
      </c>
      <c r="AY209" s="219">
        <f>AVERAGEIFS(Ashtyn_working!AB$3:AB$944,Ashtyn_working!$H$3:$H$944,$AL209,Ashtyn_working!$I$3:$I$944,$AM209)</f>
        <v>2168.1563157894743</v>
      </c>
      <c r="AZ209" s="219" cm="1">
        <f t="array" ref="AZ209">IFERROR(_xlfn.STDEV.S(_xlfn._xlws.FILTER(Ashtyn_working!AB$3:AB$944, (Ashtyn_working!$H$3:$H$944=$AL209) * (Ashtyn_working!$I$3:$I$944=$AM209))) / SQRT(COUNTIFS(Ashtyn_working!$H$3:$H$944, $AL209, Ashtyn_working!$I$3:$I$944, $AM209)), "N/A")</f>
        <v>5.4222959388735532</v>
      </c>
      <c r="BA209" s="219">
        <f>AVERAGEIFS(Ashtyn_working!AE$3:AE$944,Ashtyn_working!$H$3:$H$944,$AL209,Ashtyn_working!$I$3:$I$944,$AM209)</f>
        <v>704.65000000000009</v>
      </c>
      <c r="BB209" s="219" cm="1">
        <f t="array" ref="BB209">IFERROR(_xlfn.STDEV.S(_xlfn._xlws.FILTER(Ashtyn_working!AE$3:AE$944, (Ashtyn_working!$H$3:$H$944=$AL209) * (Ashtyn_working!$I$3:$I$944=$AM209))) / SQRT(COUNTIFS(Ashtyn_working!$H$3:$H$944, $AL209, Ashtyn_working!$I$3:$I$944, $AM209)), "N/A")</f>
        <v>16.048580503278547</v>
      </c>
      <c r="BC209" s="219">
        <f>AVERAGEIFS(Ashtyn_working!AF$3:AF$944,Ashtyn_working!$H$3:$H$944,$AL209,Ashtyn_working!$I$3:$I$944,$AM209)</f>
        <v>1777.0250000000001</v>
      </c>
      <c r="BD209" s="219" cm="1">
        <f t="array" ref="BD209">IFERROR(_xlfn.STDEV.S(_xlfn._xlws.FILTER(Ashtyn_working!AF$3:AF$944, (Ashtyn_working!$H$3:$H$944=$AL209) * (Ashtyn_working!$I$3:$I$944=$AM209))) / SQRT(COUNTIFS(Ashtyn_working!$H$3:$H$944, $AL209, Ashtyn_working!$I$3:$I$944, $AM209)), "N/A")</f>
        <v>6.3755808524144504</v>
      </c>
    </row>
    <row r="210" spans="5:56" ht="16" x14ac:dyDescent="0.2">
      <c r="E210" s="282">
        <v>42579</v>
      </c>
      <c r="F210" s="177"/>
      <c r="G210" s="176">
        <v>31</v>
      </c>
      <c r="H210" s="176" t="s">
        <v>16051</v>
      </c>
      <c r="I210" s="176" t="s">
        <v>12804</v>
      </c>
      <c r="J210" s="176">
        <v>7.7009999999999996</v>
      </c>
      <c r="K210" s="176">
        <v>32.1</v>
      </c>
      <c r="L210" s="176">
        <v>6.12</v>
      </c>
      <c r="M210" s="176">
        <v>35.5</v>
      </c>
      <c r="N210" s="177"/>
      <c r="O210" s="177"/>
      <c r="P210" s="177"/>
      <c r="Q210" s="177"/>
      <c r="R210">
        <f t="shared" si="12"/>
        <v>7.7009999999999996</v>
      </c>
      <c r="T210">
        <f t="shared" si="13"/>
        <v>32.1</v>
      </c>
      <c r="V210">
        <f t="shared" si="14"/>
        <v>6.12</v>
      </c>
      <c r="X210">
        <f t="shared" si="15"/>
        <v>35.5</v>
      </c>
      <c r="Z210" s="177"/>
      <c r="AA210" s="177"/>
      <c r="AB210" s="177"/>
      <c r="AC210" s="177"/>
      <c r="AD210" s="177"/>
      <c r="AE210" s="177"/>
      <c r="AF210" s="177"/>
      <c r="AK210" s="176">
        <v>27</v>
      </c>
      <c r="AL210" s="176" t="s">
        <v>12457</v>
      </c>
      <c r="AM210" s="176" t="s">
        <v>12422</v>
      </c>
      <c r="AN210" s="176">
        <v>2.3800000000000002E-3</v>
      </c>
      <c r="AO210" s="219">
        <f>AVERAGEIFS(Ashtyn_working!R$3:R$944,Ashtyn_working!$H$3:$H$944,$AL210,Ashtyn_working!$I$3:$I$944,$AM210)</f>
        <v>8.0055770212766024</v>
      </c>
      <c r="AP210" s="219" cm="1">
        <f t="array" ref="AP210">IFERROR(_xlfn.STDEV.S(_xlfn._xlws.FILTER(Ashtyn_working!R$3:R$944, (Ashtyn_working!$H$3:$H$944=$AL210) * (Ashtyn_working!$I$3:$I$944=$AM210))) / SQRT(COUNTIFS(Ashtyn_working!$H$3:$H$944, $AL210, Ashtyn_working!$I$3:$I$944, $AM210)), "N/A")</f>
        <v>5.4235346796901755E-3</v>
      </c>
      <c r="AQ210" s="219">
        <f>AVERAGEIFS(Ashtyn_working!T$3:T$944,Ashtyn_working!$H$3:$H$944,$AL210,Ashtyn_working!$I$3:$I$944,$AM210)</f>
        <v>27.025531914893612</v>
      </c>
      <c r="AR210" s="219" cm="1">
        <f t="array" ref="AR210">IFERROR(_xlfn.STDEV.S(_xlfn._xlws.FILTER(Ashtyn_working!T$3:T$944, (Ashtyn_working!$H$3:$H$944=$AL210) * (Ashtyn_working!$I$3:$I$944=$AM210))) / SQRT(COUNTIFS(Ashtyn_working!$H$3:$H$944, $AL210, Ashtyn_working!$I$3:$I$944, $AM210)), "N/A")</f>
        <v>1.8235895665390495E-2</v>
      </c>
      <c r="AS210">
        <f>AVERAGEIFS(Ashtyn_working!V$3:V$944,Ashtyn_working!$H$3:$H$944,$AL210,Ashtyn_working!$I$3:$I$944,$AM210)</f>
        <v>7.4306956521739105</v>
      </c>
      <c r="AT210" cm="1">
        <f t="array" ref="AT210">IFERROR(_xlfn.STDEV.S(_xlfn._xlws.FILTER(Ashtyn_working!V$3:V$944, (Ashtyn_working!$H$3:$H$944=$AL210) * (Ashtyn_working!$I$3:$I$944=$AM210))) / SQRT(COUNTIFS(Ashtyn_working!$H$3:$H$944, $AL210, Ashtyn_working!$I$3:$I$944, $AM210)), "N/A")</f>
        <v>5.2574505022705657E-2</v>
      </c>
      <c r="AU210" s="219">
        <f>AVERAGEIFS(Ashtyn_working!X$3:X$944,Ashtyn_working!$H$3:$H$944,$AL210,Ashtyn_working!$I$3:$I$944,$AM210)</f>
        <v>36.454468085106399</v>
      </c>
      <c r="AV210" s="219" cm="1">
        <f t="array" ref="AV210">IFERROR(_xlfn.STDEV.S(_xlfn._xlws.FILTER(Ashtyn_working!X$3:X$944, (Ashtyn_working!$H$3:$H$944=$AL210) * (Ashtyn_working!$I$3:$I$944=$AM210))) / SQRT(COUNTIFS(Ashtyn_working!$H$3:$H$944, $AL210, Ashtyn_working!$I$3:$I$944, $AM210)), "N/A")</f>
        <v>7.3479347829071506E-2</v>
      </c>
      <c r="AW210" s="219">
        <f>AVERAGEIFS(Ashtyn_working!Z$3:Z$944,Ashtyn_working!$H$3:$H$944,$AL210,Ashtyn_working!$I$3:$I$944,$AM210)</f>
        <v>288.3373529411765</v>
      </c>
      <c r="AX210" s="219" cm="1">
        <f t="array" ref="AX210">IFERROR(_xlfn.STDEV.S(_xlfn._xlws.FILTER(Ashtyn_working!Z$3:Z$944, (Ashtyn_working!$H$3:$H$944=$AL210) * (Ashtyn_working!$I$3:$I$944=$AM210))) / SQRT(COUNTIFS(Ashtyn_working!$H$3:$H$944, $AL210, Ashtyn_working!$I$3:$I$944, $AM210)), "N/A")</f>
        <v>8.0887647908030704</v>
      </c>
      <c r="AY210" s="219">
        <f>AVERAGEIFS(Ashtyn_working!AB$3:AB$944,Ashtyn_working!$H$3:$H$944,$AL210,Ashtyn_working!$I$3:$I$944,$AM210)</f>
        <v>2168.1563157894743</v>
      </c>
      <c r="AZ210" s="219" cm="1">
        <f t="array" ref="AZ210">IFERROR(_xlfn.STDEV.S(_xlfn._xlws.FILTER(Ashtyn_working!AB$3:AB$944, (Ashtyn_working!$H$3:$H$944=$AL210) * (Ashtyn_working!$I$3:$I$944=$AM210))) / SQRT(COUNTIFS(Ashtyn_working!$H$3:$H$944, $AL210, Ashtyn_working!$I$3:$I$944, $AM210)), "N/A")</f>
        <v>5.4222959388735532</v>
      </c>
      <c r="BA210" s="219">
        <f>AVERAGEIFS(Ashtyn_working!AE$3:AE$944,Ashtyn_working!$H$3:$H$944,$AL210,Ashtyn_working!$I$3:$I$944,$AM210)</f>
        <v>704.65000000000009</v>
      </c>
      <c r="BB210" s="219" cm="1">
        <f t="array" ref="BB210">IFERROR(_xlfn.STDEV.S(_xlfn._xlws.FILTER(Ashtyn_working!AE$3:AE$944, (Ashtyn_working!$H$3:$H$944=$AL210) * (Ashtyn_working!$I$3:$I$944=$AM210))) / SQRT(COUNTIFS(Ashtyn_working!$H$3:$H$944, $AL210, Ashtyn_working!$I$3:$I$944, $AM210)), "N/A")</f>
        <v>16.048580503278547</v>
      </c>
      <c r="BC210" s="219">
        <f>AVERAGEIFS(Ashtyn_working!AF$3:AF$944,Ashtyn_working!$H$3:$H$944,$AL210,Ashtyn_working!$I$3:$I$944,$AM210)</f>
        <v>1777.0250000000001</v>
      </c>
      <c r="BD210" s="219" cm="1">
        <f t="array" ref="BD210">IFERROR(_xlfn.STDEV.S(_xlfn._xlws.FILTER(Ashtyn_working!AF$3:AF$944, (Ashtyn_working!$H$3:$H$944=$AL210) * (Ashtyn_working!$I$3:$I$944=$AM210))) / SQRT(COUNTIFS(Ashtyn_working!$H$3:$H$944, $AL210, Ashtyn_working!$I$3:$I$944, $AM210)), "N/A")</f>
        <v>6.3755808524144504</v>
      </c>
    </row>
    <row r="211" spans="5:56" ht="16" x14ac:dyDescent="0.2">
      <c r="E211" s="282">
        <v>42579</v>
      </c>
      <c r="F211" s="177"/>
      <c r="G211" s="176">
        <v>31</v>
      </c>
      <c r="H211" s="176" t="s">
        <v>16051</v>
      </c>
      <c r="I211" s="176" t="s">
        <v>12804</v>
      </c>
      <c r="J211" s="176">
        <v>7.6970000000000001</v>
      </c>
      <c r="K211" s="176">
        <v>31.9</v>
      </c>
      <c r="L211" s="176">
        <v>6.54</v>
      </c>
      <c r="M211" s="176">
        <v>35.5</v>
      </c>
      <c r="N211" s="177"/>
      <c r="O211" s="177"/>
      <c r="P211" s="177"/>
      <c r="Q211" s="177"/>
      <c r="R211">
        <f t="shared" si="12"/>
        <v>7.6970000000000001</v>
      </c>
      <c r="T211">
        <f t="shared" si="13"/>
        <v>31.9</v>
      </c>
      <c r="V211">
        <f t="shared" si="14"/>
        <v>6.54</v>
      </c>
      <c r="X211">
        <f t="shared" si="15"/>
        <v>35.5</v>
      </c>
      <c r="Z211" s="177"/>
      <c r="AA211" s="177"/>
      <c r="AB211" s="177"/>
      <c r="AC211" s="177"/>
      <c r="AD211" s="177"/>
      <c r="AE211" s="177"/>
      <c r="AF211" s="177"/>
      <c r="AK211" s="176">
        <v>27</v>
      </c>
      <c r="AL211" s="176" t="s">
        <v>12457</v>
      </c>
      <c r="AM211" s="176" t="s">
        <v>12422</v>
      </c>
      <c r="AN211" s="176">
        <v>2.8400000000000001E-3</v>
      </c>
      <c r="AO211" s="219">
        <f>AVERAGEIFS(Ashtyn_working!R$3:R$944,Ashtyn_working!$H$3:$H$944,$AL211,Ashtyn_working!$I$3:$I$944,$AM211)</f>
        <v>8.0055770212766024</v>
      </c>
      <c r="AP211" s="219" cm="1">
        <f t="array" ref="AP211">IFERROR(_xlfn.STDEV.S(_xlfn._xlws.FILTER(Ashtyn_working!R$3:R$944, (Ashtyn_working!$H$3:$H$944=$AL211) * (Ashtyn_working!$I$3:$I$944=$AM211))) / SQRT(COUNTIFS(Ashtyn_working!$H$3:$H$944, $AL211, Ashtyn_working!$I$3:$I$944, $AM211)), "N/A")</f>
        <v>5.4235346796901755E-3</v>
      </c>
      <c r="AQ211" s="219">
        <f>AVERAGEIFS(Ashtyn_working!T$3:T$944,Ashtyn_working!$H$3:$H$944,$AL211,Ashtyn_working!$I$3:$I$944,$AM211)</f>
        <v>27.025531914893612</v>
      </c>
      <c r="AR211" s="219" cm="1">
        <f t="array" ref="AR211">IFERROR(_xlfn.STDEV.S(_xlfn._xlws.FILTER(Ashtyn_working!T$3:T$944, (Ashtyn_working!$H$3:$H$944=$AL211) * (Ashtyn_working!$I$3:$I$944=$AM211))) / SQRT(COUNTIFS(Ashtyn_working!$H$3:$H$944, $AL211, Ashtyn_working!$I$3:$I$944, $AM211)), "N/A")</f>
        <v>1.8235895665390495E-2</v>
      </c>
      <c r="AS211">
        <f>AVERAGEIFS(Ashtyn_working!V$3:V$944,Ashtyn_working!$H$3:$H$944,$AL211,Ashtyn_working!$I$3:$I$944,$AM211)</f>
        <v>7.4306956521739105</v>
      </c>
      <c r="AT211" cm="1">
        <f t="array" ref="AT211">IFERROR(_xlfn.STDEV.S(_xlfn._xlws.FILTER(Ashtyn_working!V$3:V$944, (Ashtyn_working!$H$3:$H$944=$AL211) * (Ashtyn_working!$I$3:$I$944=$AM211))) / SQRT(COUNTIFS(Ashtyn_working!$H$3:$H$944, $AL211, Ashtyn_working!$I$3:$I$944, $AM211)), "N/A")</f>
        <v>5.2574505022705657E-2</v>
      </c>
      <c r="AU211" s="219">
        <f>AVERAGEIFS(Ashtyn_working!X$3:X$944,Ashtyn_working!$H$3:$H$944,$AL211,Ashtyn_working!$I$3:$I$944,$AM211)</f>
        <v>36.454468085106399</v>
      </c>
      <c r="AV211" s="219" cm="1">
        <f t="array" ref="AV211">IFERROR(_xlfn.STDEV.S(_xlfn._xlws.FILTER(Ashtyn_working!X$3:X$944, (Ashtyn_working!$H$3:$H$944=$AL211) * (Ashtyn_working!$I$3:$I$944=$AM211))) / SQRT(COUNTIFS(Ashtyn_working!$H$3:$H$944, $AL211, Ashtyn_working!$I$3:$I$944, $AM211)), "N/A")</f>
        <v>7.3479347829071506E-2</v>
      </c>
      <c r="AW211" s="219">
        <f>AVERAGEIFS(Ashtyn_working!Z$3:Z$944,Ashtyn_working!$H$3:$H$944,$AL211,Ashtyn_working!$I$3:$I$944,$AM211)</f>
        <v>288.3373529411765</v>
      </c>
      <c r="AX211" s="219" cm="1">
        <f t="array" ref="AX211">IFERROR(_xlfn.STDEV.S(_xlfn._xlws.FILTER(Ashtyn_working!Z$3:Z$944, (Ashtyn_working!$H$3:$H$944=$AL211) * (Ashtyn_working!$I$3:$I$944=$AM211))) / SQRT(COUNTIFS(Ashtyn_working!$H$3:$H$944, $AL211, Ashtyn_working!$I$3:$I$944, $AM211)), "N/A")</f>
        <v>8.0887647908030704</v>
      </c>
      <c r="AY211" s="219">
        <f>AVERAGEIFS(Ashtyn_working!AB$3:AB$944,Ashtyn_working!$H$3:$H$944,$AL211,Ashtyn_working!$I$3:$I$944,$AM211)</f>
        <v>2168.1563157894743</v>
      </c>
      <c r="AZ211" s="219" cm="1">
        <f t="array" ref="AZ211">IFERROR(_xlfn.STDEV.S(_xlfn._xlws.FILTER(Ashtyn_working!AB$3:AB$944, (Ashtyn_working!$H$3:$H$944=$AL211) * (Ashtyn_working!$I$3:$I$944=$AM211))) / SQRT(COUNTIFS(Ashtyn_working!$H$3:$H$944, $AL211, Ashtyn_working!$I$3:$I$944, $AM211)), "N/A")</f>
        <v>5.4222959388735532</v>
      </c>
      <c r="BA211" s="219">
        <f>AVERAGEIFS(Ashtyn_working!AE$3:AE$944,Ashtyn_working!$H$3:$H$944,$AL211,Ashtyn_working!$I$3:$I$944,$AM211)</f>
        <v>704.65000000000009</v>
      </c>
      <c r="BB211" s="219" cm="1">
        <f t="array" ref="BB211">IFERROR(_xlfn.STDEV.S(_xlfn._xlws.FILTER(Ashtyn_working!AE$3:AE$944, (Ashtyn_working!$H$3:$H$944=$AL211) * (Ashtyn_working!$I$3:$I$944=$AM211))) / SQRT(COUNTIFS(Ashtyn_working!$H$3:$H$944, $AL211, Ashtyn_working!$I$3:$I$944, $AM211)), "N/A")</f>
        <v>16.048580503278547</v>
      </c>
      <c r="BC211" s="219">
        <f>AVERAGEIFS(Ashtyn_working!AF$3:AF$944,Ashtyn_working!$H$3:$H$944,$AL211,Ashtyn_working!$I$3:$I$944,$AM211)</f>
        <v>1777.0250000000001</v>
      </c>
      <c r="BD211" s="219" cm="1">
        <f t="array" ref="BD211">IFERROR(_xlfn.STDEV.S(_xlfn._xlws.FILTER(Ashtyn_working!AF$3:AF$944, (Ashtyn_working!$H$3:$H$944=$AL211) * (Ashtyn_working!$I$3:$I$944=$AM211))) / SQRT(COUNTIFS(Ashtyn_working!$H$3:$H$944, $AL211, Ashtyn_working!$I$3:$I$944, $AM211)), "N/A")</f>
        <v>6.3755808524144504</v>
      </c>
    </row>
    <row r="212" spans="5:56" ht="16" x14ac:dyDescent="0.2">
      <c r="E212" s="282">
        <v>42579</v>
      </c>
      <c r="F212" s="177"/>
      <c r="G212" s="176">
        <v>31</v>
      </c>
      <c r="H212" s="176" t="s">
        <v>16051</v>
      </c>
      <c r="I212" s="176" t="s">
        <v>16050</v>
      </c>
      <c r="J212" s="176">
        <v>7.899</v>
      </c>
      <c r="K212" s="176">
        <v>31.4</v>
      </c>
      <c r="L212" s="176">
        <v>6.99</v>
      </c>
      <c r="M212" s="176">
        <v>35.299999999999997</v>
      </c>
      <c r="N212" s="177"/>
      <c r="O212" s="177"/>
      <c r="P212" s="177"/>
      <c r="Q212" s="177"/>
      <c r="R212">
        <f t="shared" si="12"/>
        <v>7.899</v>
      </c>
      <c r="T212">
        <f t="shared" si="13"/>
        <v>31.4</v>
      </c>
      <c r="V212">
        <f t="shared" si="14"/>
        <v>6.99</v>
      </c>
      <c r="X212">
        <f t="shared" si="15"/>
        <v>35.299999999999997</v>
      </c>
      <c r="Z212" s="176">
        <v>369.22</v>
      </c>
      <c r="AA212" s="177"/>
      <c r="AB212" s="177"/>
      <c r="AC212" s="177"/>
      <c r="AD212" s="177"/>
      <c r="AE212" s="177"/>
      <c r="AF212" s="177"/>
      <c r="AK212" s="176">
        <v>27</v>
      </c>
      <c r="AL212" s="176" t="s">
        <v>12457</v>
      </c>
      <c r="AM212" s="176" t="s">
        <v>12422</v>
      </c>
      <c r="AN212" s="176">
        <v>2.5100000000000001E-3</v>
      </c>
      <c r="AO212" s="219">
        <f>AVERAGEIFS(Ashtyn_working!R$3:R$944,Ashtyn_working!$H$3:$H$944,$AL212,Ashtyn_working!$I$3:$I$944,$AM212)</f>
        <v>8.0055770212766024</v>
      </c>
      <c r="AP212" s="219" cm="1">
        <f t="array" ref="AP212">IFERROR(_xlfn.STDEV.S(_xlfn._xlws.FILTER(Ashtyn_working!R$3:R$944, (Ashtyn_working!$H$3:$H$944=$AL212) * (Ashtyn_working!$I$3:$I$944=$AM212))) / SQRT(COUNTIFS(Ashtyn_working!$H$3:$H$944, $AL212, Ashtyn_working!$I$3:$I$944, $AM212)), "N/A")</f>
        <v>5.4235346796901755E-3</v>
      </c>
      <c r="AQ212" s="219">
        <f>AVERAGEIFS(Ashtyn_working!T$3:T$944,Ashtyn_working!$H$3:$H$944,$AL212,Ashtyn_working!$I$3:$I$944,$AM212)</f>
        <v>27.025531914893612</v>
      </c>
      <c r="AR212" s="219" cm="1">
        <f t="array" ref="AR212">IFERROR(_xlfn.STDEV.S(_xlfn._xlws.FILTER(Ashtyn_working!T$3:T$944, (Ashtyn_working!$H$3:$H$944=$AL212) * (Ashtyn_working!$I$3:$I$944=$AM212))) / SQRT(COUNTIFS(Ashtyn_working!$H$3:$H$944, $AL212, Ashtyn_working!$I$3:$I$944, $AM212)), "N/A")</f>
        <v>1.8235895665390495E-2</v>
      </c>
      <c r="AS212">
        <f>AVERAGEIFS(Ashtyn_working!V$3:V$944,Ashtyn_working!$H$3:$H$944,$AL212,Ashtyn_working!$I$3:$I$944,$AM212)</f>
        <v>7.4306956521739105</v>
      </c>
      <c r="AT212" cm="1">
        <f t="array" ref="AT212">IFERROR(_xlfn.STDEV.S(_xlfn._xlws.FILTER(Ashtyn_working!V$3:V$944, (Ashtyn_working!$H$3:$H$944=$AL212) * (Ashtyn_working!$I$3:$I$944=$AM212))) / SQRT(COUNTIFS(Ashtyn_working!$H$3:$H$944, $AL212, Ashtyn_working!$I$3:$I$944, $AM212)), "N/A")</f>
        <v>5.2574505022705657E-2</v>
      </c>
      <c r="AU212" s="219">
        <f>AVERAGEIFS(Ashtyn_working!X$3:X$944,Ashtyn_working!$H$3:$H$944,$AL212,Ashtyn_working!$I$3:$I$944,$AM212)</f>
        <v>36.454468085106399</v>
      </c>
      <c r="AV212" s="219" cm="1">
        <f t="array" ref="AV212">IFERROR(_xlfn.STDEV.S(_xlfn._xlws.FILTER(Ashtyn_working!X$3:X$944, (Ashtyn_working!$H$3:$H$944=$AL212) * (Ashtyn_working!$I$3:$I$944=$AM212))) / SQRT(COUNTIFS(Ashtyn_working!$H$3:$H$944, $AL212, Ashtyn_working!$I$3:$I$944, $AM212)), "N/A")</f>
        <v>7.3479347829071506E-2</v>
      </c>
      <c r="AW212" s="219">
        <f>AVERAGEIFS(Ashtyn_working!Z$3:Z$944,Ashtyn_working!$H$3:$H$944,$AL212,Ashtyn_working!$I$3:$I$944,$AM212)</f>
        <v>288.3373529411765</v>
      </c>
      <c r="AX212" s="219" cm="1">
        <f t="array" ref="AX212">IFERROR(_xlfn.STDEV.S(_xlfn._xlws.FILTER(Ashtyn_working!Z$3:Z$944, (Ashtyn_working!$H$3:$H$944=$AL212) * (Ashtyn_working!$I$3:$I$944=$AM212))) / SQRT(COUNTIFS(Ashtyn_working!$H$3:$H$944, $AL212, Ashtyn_working!$I$3:$I$944, $AM212)), "N/A")</f>
        <v>8.0887647908030704</v>
      </c>
      <c r="AY212" s="219">
        <f>AVERAGEIFS(Ashtyn_working!AB$3:AB$944,Ashtyn_working!$H$3:$H$944,$AL212,Ashtyn_working!$I$3:$I$944,$AM212)</f>
        <v>2168.1563157894743</v>
      </c>
      <c r="AZ212" s="219" cm="1">
        <f t="array" ref="AZ212">IFERROR(_xlfn.STDEV.S(_xlfn._xlws.FILTER(Ashtyn_working!AB$3:AB$944, (Ashtyn_working!$H$3:$H$944=$AL212) * (Ashtyn_working!$I$3:$I$944=$AM212))) / SQRT(COUNTIFS(Ashtyn_working!$H$3:$H$944, $AL212, Ashtyn_working!$I$3:$I$944, $AM212)), "N/A")</f>
        <v>5.4222959388735532</v>
      </c>
      <c r="BA212" s="219">
        <f>AVERAGEIFS(Ashtyn_working!AE$3:AE$944,Ashtyn_working!$H$3:$H$944,$AL212,Ashtyn_working!$I$3:$I$944,$AM212)</f>
        <v>704.65000000000009</v>
      </c>
      <c r="BB212" s="219" cm="1">
        <f t="array" ref="BB212">IFERROR(_xlfn.STDEV.S(_xlfn._xlws.FILTER(Ashtyn_working!AE$3:AE$944, (Ashtyn_working!$H$3:$H$944=$AL212) * (Ashtyn_working!$I$3:$I$944=$AM212))) / SQRT(COUNTIFS(Ashtyn_working!$H$3:$H$944, $AL212, Ashtyn_working!$I$3:$I$944, $AM212)), "N/A")</f>
        <v>16.048580503278547</v>
      </c>
      <c r="BC212" s="219">
        <f>AVERAGEIFS(Ashtyn_working!AF$3:AF$944,Ashtyn_working!$H$3:$H$944,$AL212,Ashtyn_working!$I$3:$I$944,$AM212)</f>
        <v>1777.0250000000001</v>
      </c>
      <c r="BD212" s="219" cm="1">
        <f t="array" ref="BD212">IFERROR(_xlfn.STDEV.S(_xlfn._xlws.FILTER(Ashtyn_working!AF$3:AF$944, (Ashtyn_working!$H$3:$H$944=$AL212) * (Ashtyn_working!$I$3:$I$944=$AM212))) / SQRT(COUNTIFS(Ashtyn_working!$H$3:$H$944, $AL212, Ashtyn_working!$I$3:$I$944, $AM212)), "N/A")</f>
        <v>6.3755808524144504</v>
      </c>
    </row>
    <row r="213" spans="5:56" ht="16" x14ac:dyDescent="0.2">
      <c r="E213" s="282">
        <v>42579</v>
      </c>
      <c r="F213" s="177"/>
      <c r="G213" s="176">
        <v>27</v>
      </c>
      <c r="H213" s="176" t="s">
        <v>16051</v>
      </c>
      <c r="I213" s="176" t="s">
        <v>16051</v>
      </c>
      <c r="J213" s="176">
        <v>7.7119999999999997</v>
      </c>
      <c r="K213" s="176">
        <v>27.3</v>
      </c>
      <c r="L213" s="176">
        <v>7.18</v>
      </c>
      <c r="M213" s="176">
        <v>35.4</v>
      </c>
      <c r="N213" s="177"/>
      <c r="O213" s="177"/>
      <c r="P213" s="177"/>
      <c r="Q213" s="177"/>
      <c r="R213">
        <f t="shared" si="12"/>
        <v>7.7119999999999997</v>
      </c>
      <c r="T213">
        <f t="shared" si="13"/>
        <v>27.3</v>
      </c>
      <c r="V213">
        <f t="shared" si="14"/>
        <v>7.18</v>
      </c>
      <c r="X213">
        <f t="shared" si="15"/>
        <v>35.4</v>
      </c>
      <c r="Z213" s="176">
        <v>384.27</v>
      </c>
      <c r="AA213" s="177"/>
      <c r="AB213" s="177"/>
      <c r="AC213" s="177"/>
      <c r="AD213" s="177"/>
      <c r="AE213" s="177"/>
      <c r="AF213" s="177"/>
      <c r="AK213" s="176">
        <v>27</v>
      </c>
      <c r="AL213" s="176" t="s">
        <v>12457</v>
      </c>
      <c r="AM213" s="176" t="s">
        <v>12422</v>
      </c>
      <c r="AN213" s="176">
        <v>2.9099999999999998E-3</v>
      </c>
      <c r="AO213" s="219">
        <f>AVERAGEIFS(Ashtyn_working!R$3:R$944,Ashtyn_working!$H$3:$H$944,$AL213,Ashtyn_working!$I$3:$I$944,$AM213)</f>
        <v>8.0055770212766024</v>
      </c>
      <c r="AP213" s="219" cm="1">
        <f t="array" ref="AP213">IFERROR(_xlfn.STDEV.S(_xlfn._xlws.FILTER(Ashtyn_working!R$3:R$944, (Ashtyn_working!$H$3:$H$944=$AL213) * (Ashtyn_working!$I$3:$I$944=$AM213))) / SQRT(COUNTIFS(Ashtyn_working!$H$3:$H$944, $AL213, Ashtyn_working!$I$3:$I$944, $AM213)), "N/A")</f>
        <v>5.4235346796901755E-3</v>
      </c>
      <c r="AQ213" s="219">
        <f>AVERAGEIFS(Ashtyn_working!T$3:T$944,Ashtyn_working!$H$3:$H$944,$AL213,Ashtyn_working!$I$3:$I$944,$AM213)</f>
        <v>27.025531914893612</v>
      </c>
      <c r="AR213" s="219" cm="1">
        <f t="array" ref="AR213">IFERROR(_xlfn.STDEV.S(_xlfn._xlws.FILTER(Ashtyn_working!T$3:T$944, (Ashtyn_working!$H$3:$H$944=$AL213) * (Ashtyn_working!$I$3:$I$944=$AM213))) / SQRT(COUNTIFS(Ashtyn_working!$H$3:$H$944, $AL213, Ashtyn_working!$I$3:$I$944, $AM213)), "N/A")</f>
        <v>1.8235895665390495E-2</v>
      </c>
      <c r="AS213">
        <f>AVERAGEIFS(Ashtyn_working!V$3:V$944,Ashtyn_working!$H$3:$H$944,$AL213,Ashtyn_working!$I$3:$I$944,$AM213)</f>
        <v>7.4306956521739105</v>
      </c>
      <c r="AT213" cm="1">
        <f t="array" ref="AT213">IFERROR(_xlfn.STDEV.S(_xlfn._xlws.FILTER(Ashtyn_working!V$3:V$944, (Ashtyn_working!$H$3:$H$944=$AL213) * (Ashtyn_working!$I$3:$I$944=$AM213))) / SQRT(COUNTIFS(Ashtyn_working!$H$3:$H$944, $AL213, Ashtyn_working!$I$3:$I$944, $AM213)), "N/A")</f>
        <v>5.2574505022705657E-2</v>
      </c>
      <c r="AU213" s="219">
        <f>AVERAGEIFS(Ashtyn_working!X$3:X$944,Ashtyn_working!$H$3:$H$944,$AL213,Ashtyn_working!$I$3:$I$944,$AM213)</f>
        <v>36.454468085106399</v>
      </c>
      <c r="AV213" s="219" cm="1">
        <f t="array" ref="AV213">IFERROR(_xlfn.STDEV.S(_xlfn._xlws.FILTER(Ashtyn_working!X$3:X$944, (Ashtyn_working!$H$3:$H$944=$AL213) * (Ashtyn_working!$I$3:$I$944=$AM213))) / SQRT(COUNTIFS(Ashtyn_working!$H$3:$H$944, $AL213, Ashtyn_working!$I$3:$I$944, $AM213)), "N/A")</f>
        <v>7.3479347829071506E-2</v>
      </c>
      <c r="AW213" s="219">
        <f>AVERAGEIFS(Ashtyn_working!Z$3:Z$944,Ashtyn_working!$H$3:$H$944,$AL213,Ashtyn_working!$I$3:$I$944,$AM213)</f>
        <v>288.3373529411765</v>
      </c>
      <c r="AX213" s="219" cm="1">
        <f t="array" ref="AX213">IFERROR(_xlfn.STDEV.S(_xlfn._xlws.FILTER(Ashtyn_working!Z$3:Z$944, (Ashtyn_working!$H$3:$H$944=$AL213) * (Ashtyn_working!$I$3:$I$944=$AM213))) / SQRT(COUNTIFS(Ashtyn_working!$H$3:$H$944, $AL213, Ashtyn_working!$I$3:$I$944, $AM213)), "N/A")</f>
        <v>8.0887647908030704</v>
      </c>
      <c r="AY213" s="219">
        <f>AVERAGEIFS(Ashtyn_working!AB$3:AB$944,Ashtyn_working!$H$3:$H$944,$AL213,Ashtyn_working!$I$3:$I$944,$AM213)</f>
        <v>2168.1563157894743</v>
      </c>
      <c r="AZ213" s="219" cm="1">
        <f t="array" ref="AZ213">IFERROR(_xlfn.STDEV.S(_xlfn._xlws.FILTER(Ashtyn_working!AB$3:AB$944, (Ashtyn_working!$H$3:$H$944=$AL213) * (Ashtyn_working!$I$3:$I$944=$AM213))) / SQRT(COUNTIFS(Ashtyn_working!$H$3:$H$944, $AL213, Ashtyn_working!$I$3:$I$944, $AM213)), "N/A")</f>
        <v>5.4222959388735532</v>
      </c>
      <c r="BA213" s="219">
        <f>AVERAGEIFS(Ashtyn_working!AE$3:AE$944,Ashtyn_working!$H$3:$H$944,$AL213,Ashtyn_working!$I$3:$I$944,$AM213)</f>
        <v>704.65000000000009</v>
      </c>
      <c r="BB213" s="219" cm="1">
        <f t="array" ref="BB213">IFERROR(_xlfn.STDEV.S(_xlfn._xlws.FILTER(Ashtyn_working!AE$3:AE$944, (Ashtyn_working!$H$3:$H$944=$AL213) * (Ashtyn_working!$I$3:$I$944=$AM213))) / SQRT(COUNTIFS(Ashtyn_working!$H$3:$H$944, $AL213, Ashtyn_working!$I$3:$I$944, $AM213)), "N/A")</f>
        <v>16.048580503278547</v>
      </c>
      <c r="BC213" s="219">
        <f>AVERAGEIFS(Ashtyn_working!AF$3:AF$944,Ashtyn_working!$H$3:$H$944,$AL213,Ashtyn_working!$I$3:$I$944,$AM213)</f>
        <v>1777.0250000000001</v>
      </c>
      <c r="BD213" s="219" cm="1">
        <f t="array" ref="BD213">IFERROR(_xlfn.STDEV.S(_xlfn._xlws.FILTER(Ashtyn_working!AF$3:AF$944, (Ashtyn_working!$H$3:$H$944=$AL213) * (Ashtyn_working!$I$3:$I$944=$AM213))) / SQRT(COUNTIFS(Ashtyn_working!$H$3:$H$944, $AL213, Ashtyn_working!$I$3:$I$944, $AM213)), "N/A")</f>
        <v>6.3755808524144504</v>
      </c>
    </row>
    <row r="214" spans="5:56" ht="16" x14ac:dyDescent="0.2">
      <c r="E214" s="282">
        <v>42579</v>
      </c>
      <c r="F214" s="177"/>
      <c r="G214" s="176">
        <v>27</v>
      </c>
      <c r="H214" s="176" t="s">
        <v>12457</v>
      </c>
      <c r="I214" s="176" t="s">
        <v>12422</v>
      </c>
      <c r="J214" s="176">
        <v>7.915</v>
      </c>
      <c r="K214" s="176">
        <v>27.2</v>
      </c>
      <c r="L214" s="176">
        <v>7.35</v>
      </c>
      <c r="M214" s="176">
        <v>35.200000000000003</v>
      </c>
      <c r="N214" s="177"/>
      <c r="O214" s="177"/>
      <c r="P214" s="177"/>
      <c r="Q214" s="177"/>
      <c r="R214">
        <f t="shared" si="12"/>
        <v>7.915</v>
      </c>
      <c r="T214">
        <f t="shared" si="13"/>
        <v>27.2</v>
      </c>
      <c r="V214">
        <f t="shared" si="14"/>
        <v>7.35</v>
      </c>
      <c r="X214">
        <f t="shared" si="15"/>
        <v>35.200000000000003</v>
      </c>
      <c r="Z214" s="177"/>
      <c r="AA214" s="177"/>
      <c r="AB214" s="177"/>
      <c r="AC214" s="177"/>
      <c r="AD214" s="177"/>
      <c r="AE214" s="177"/>
      <c r="AF214" s="177"/>
      <c r="AK214" s="176">
        <v>27</v>
      </c>
      <c r="AL214" s="176" t="s">
        <v>12457</v>
      </c>
      <c r="AM214" s="176" t="s">
        <v>12422</v>
      </c>
      <c r="AN214" s="176">
        <v>2.0500000000000002E-3</v>
      </c>
      <c r="AO214" s="219">
        <f>AVERAGEIFS(Ashtyn_working!R$3:R$944,Ashtyn_working!$H$3:$H$944,$AL214,Ashtyn_working!$I$3:$I$944,$AM214)</f>
        <v>8.0055770212766024</v>
      </c>
      <c r="AP214" s="219" cm="1">
        <f t="array" ref="AP214">IFERROR(_xlfn.STDEV.S(_xlfn._xlws.FILTER(Ashtyn_working!R$3:R$944, (Ashtyn_working!$H$3:$H$944=$AL214) * (Ashtyn_working!$I$3:$I$944=$AM214))) / SQRT(COUNTIFS(Ashtyn_working!$H$3:$H$944, $AL214, Ashtyn_working!$I$3:$I$944, $AM214)), "N/A")</f>
        <v>5.4235346796901755E-3</v>
      </c>
      <c r="AQ214" s="219">
        <f>AVERAGEIFS(Ashtyn_working!T$3:T$944,Ashtyn_working!$H$3:$H$944,$AL214,Ashtyn_working!$I$3:$I$944,$AM214)</f>
        <v>27.025531914893612</v>
      </c>
      <c r="AR214" s="219" cm="1">
        <f t="array" ref="AR214">IFERROR(_xlfn.STDEV.S(_xlfn._xlws.FILTER(Ashtyn_working!T$3:T$944, (Ashtyn_working!$H$3:$H$944=$AL214) * (Ashtyn_working!$I$3:$I$944=$AM214))) / SQRT(COUNTIFS(Ashtyn_working!$H$3:$H$944, $AL214, Ashtyn_working!$I$3:$I$944, $AM214)), "N/A")</f>
        <v>1.8235895665390495E-2</v>
      </c>
      <c r="AS214">
        <f>AVERAGEIFS(Ashtyn_working!V$3:V$944,Ashtyn_working!$H$3:$H$944,$AL214,Ashtyn_working!$I$3:$I$944,$AM214)</f>
        <v>7.4306956521739105</v>
      </c>
      <c r="AT214" cm="1">
        <f t="array" ref="AT214">IFERROR(_xlfn.STDEV.S(_xlfn._xlws.FILTER(Ashtyn_working!V$3:V$944, (Ashtyn_working!$H$3:$H$944=$AL214) * (Ashtyn_working!$I$3:$I$944=$AM214))) / SQRT(COUNTIFS(Ashtyn_working!$H$3:$H$944, $AL214, Ashtyn_working!$I$3:$I$944, $AM214)), "N/A")</f>
        <v>5.2574505022705657E-2</v>
      </c>
      <c r="AU214" s="219">
        <f>AVERAGEIFS(Ashtyn_working!X$3:X$944,Ashtyn_working!$H$3:$H$944,$AL214,Ashtyn_working!$I$3:$I$944,$AM214)</f>
        <v>36.454468085106399</v>
      </c>
      <c r="AV214" s="219" cm="1">
        <f t="array" ref="AV214">IFERROR(_xlfn.STDEV.S(_xlfn._xlws.FILTER(Ashtyn_working!X$3:X$944, (Ashtyn_working!$H$3:$H$944=$AL214) * (Ashtyn_working!$I$3:$I$944=$AM214))) / SQRT(COUNTIFS(Ashtyn_working!$H$3:$H$944, $AL214, Ashtyn_working!$I$3:$I$944, $AM214)), "N/A")</f>
        <v>7.3479347829071506E-2</v>
      </c>
      <c r="AW214" s="219">
        <f>AVERAGEIFS(Ashtyn_working!Z$3:Z$944,Ashtyn_working!$H$3:$H$944,$AL214,Ashtyn_working!$I$3:$I$944,$AM214)</f>
        <v>288.3373529411765</v>
      </c>
      <c r="AX214" s="219" cm="1">
        <f t="array" ref="AX214">IFERROR(_xlfn.STDEV.S(_xlfn._xlws.FILTER(Ashtyn_working!Z$3:Z$944, (Ashtyn_working!$H$3:$H$944=$AL214) * (Ashtyn_working!$I$3:$I$944=$AM214))) / SQRT(COUNTIFS(Ashtyn_working!$H$3:$H$944, $AL214, Ashtyn_working!$I$3:$I$944, $AM214)), "N/A")</f>
        <v>8.0887647908030704</v>
      </c>
      <c r="AY214" s="219">
        <f>AVERAGEIFS(Ashtyn_working!AB$3:AB$944,Ashtyn_working!$H$3:$H$944,$AL214,Ashtyn_working!$I$3:$I$944,$AM214)</f>
        <v>2168.1563157894743</v>
      </c>
      <c r="AZ214" s="219" cm="1">
        <f t="array" ref="AZ214">IFERROR(_xlfn.STDEV.S(_xlfn._xlws.FILTER(Ashtyn_working!AB$3:AB$944, (Ashtyn_working!$H$3:$H$944=$AL214) * (Ashtyn_working!$I$3:$I$944=$AM214))) / SQRT(COUNTIFS(Ashtyn_working!$H$3:$H$944, $AL214, Ashtyn_working!$I$3:$I$944, $AM214)), "N/A")</f>
        <v>5.4222959388735532</v>
      </c>
      <c r="BA214" s="219">
        <f>AVERAGEIFS(Ashtyn_working!AE$3:AE$944,Ashtyn_working!$H$3:$H$944,$AL214,Ashtyn_working!$I$3:$I$944,$AM214)</f>
        <v>704.65000000000009</v>
      </c>
      <c r="BB214" s="219" cm="1">
        <f t="array" ref="BB214">IFERROR(_xlfn.STDEV.S(_xlfn._xlws.FILTER(Ashtyn_working!AE$3:AE$944, (Ashtyn_working!$H$3:$H$944=$AL214) * (Ashtyn_working!$I$3:$I$944=$AM214))) / SQRT(COUNTIFS(Ashtyn_working!$H$3:$H$944, $AL214, Ashtyn_working!$I$3:$I$944, $AM214)), "N/A")</f>
        <v>16.048580503278547</v>
      </c>
      <c r="BC214" s="219">
        <f>AVERAGEIFS(Ashtyn_working!AF$3:AF$944,Ashtyn_working!$H$3:$H$944,$AL214,Ashtyn_working!$I$3:$I$944,$AM214)</f>
        <v>1777.0250000000001</v>
      </c>
      <c r="BD214" s="219" cm="1">
        <f t="array" ref="BD214">IFERROR(_xlfn.STDEV.S(_xlfn._xlws.FILTER(Ashtyn_working!AF$3:AF$944, (Ashtyn_working!$H$3:$H$944=$AL214) * (Ashtyn_working!$I$3:$I$944=$AM214))) / SQRT(COUNTIFS(Ashtyn_working!$H$3:$H$944, $AL214, Ashtyn_working!$I$3:$I$944, $AM214)), "N/A")</f>
        <v>6.3755808524144504</v>
      </c>
    </row>
    <row r="215" spans="5:56" ht="16" x14ac:dyDescent="0.2">
      <c r="E215" s="282">
        <v>42579</v>
      </c>
      <c r="F215" s="177"/>
      <c r="G215" s="176">
        <v>27</v>
      </c>
      <c r="H215" s="176" t="s">
        <v>16051</v>
      </c>
      <c r="I215" s="176" t="s">
        <v>16051</v>
      </c>
      <c r="J215" s="176">
        <v>7.9180000000000001</v>
      </c>
      <c r="K215" s="176">
        <v>27.2</v>
      </c>
      <c r="L215" s="176">
        <v>7.37</v>
      </c>
      <c r="M215" s="176">
        <v>35.200000000000003</v>
      </c>
      <c r="N215" s="177"/>
      <c r="O215" s="177"/>
      <c r="P215" s="177"/>
      <c r="Q215" s="177"/>
      <c r="R215">
        <f t="shared" si="12"/>
        <v>7.9180000000000001</v>
      </c>
      <c r="T215">
        <f t="shared" si="13"/>
        <v>27.2</v>
      </c>
      <c r="V215">
        <f t="shared" si="14"/>
        <v>7.37</v>
      </c>
      <c r="X215">
        <f t="shared" si="15"/>
        <v>35.200000000000003</v>
      </c>
      <c r="Z215" s="177"/>
      <c r="AA215" s="177"/>
      <c r="AB215" s="177"/>
      <c r="AC215" s="177"/>
      <c r="AD215" s="177"/>
      <c r="AE215" s="177"/>
      <c r="AF215" s="177"/>
      <c r="AK215" s="176">
        <v>27</v>
      </c>
      <c r="AL215" s="176" t="s">
        <v>12457</v>
      </c>
      <c r="AM215" s="176" t="s">
        <v>12422</v>
      </c>
      <c r="AN215" s="176">
        <v>2.4499999999999999E-3</v>
      </c>
      <c r="AO215" s="219">
        <f>AVERAGEIFS(Ashtyn_working!R$3:R$944,Ashtyn_working!$H$3:$H$944,$AL215,Ashtyn_working!$I$3:$I$944,$AM215)</f>
        <v>8.0055770212766024</v>
      </c>
      <c r="AP215" s="219" cm="1">
        <f t="array" ref="AP215">IFERROR(_xlfn.STDEV.S(_xlfn._xlws.FILTER(Ashtyn_working!R$3:R$944, (Ashtyn_working!$H$3:$H$944=$AL215) * (Ashtyn_working!$I$3:$I$944=$AM215))) / SQRT(COUNTIFS(Ashtyn_working!$H$3:$H$944, $AL215, Ashtyn_working!$I$3:$I$944, $AM215)), "N/A")</f>
        <v>5.4235346796901755E-3</v>
      </c>
      <c r="AQ215" s="219">
        <f>AVERAGEIFS(Ashtyn_working!T$3:T$944,Ashtyn_working!$H$3:$H$944,$AL215,Ashtyn_working!$I$3:$I$944,$AM215)</f>
        <v>27.025531914893612</v>
      </c>
      <c r="AR215" s="219" cm="1">
        <f t="array" ref="AR215">IFERROR(_xlfn.STDEV.S(_xlfn._xlws.FILTER(Ashtyn_working!T$3:T$944, (Ashtyn_working!$H$3:$H$944=$AL215) * (Ashtyn_working!$I$3:$I$944=$AM215))) / SQRT(COUNTIFS(Ashtyn_working!$H$3:$H$944, $AL215, Ashtyn_working!$I$3:$I$944, $AM215)), "N/A")</f>
        <v>1.8235895665390495E-2</v>
      </c>
      <c r="AS215">
        <f>AVERAGEIFS(Ashtyn_working!V$3:V$944,Ashtyn_working!$H$3:$H$944,$AL215,Ashtyn_working!$I$3:$I$944,$AM215)</f>
        <v>7.4306956521739105</v>
      </c>
      <c r="AT215" cm="1">
        <f t="array" ref="AT215">IFERROR(_xlfn.STDEV.S(_xlfn._xlws.FILTER(Ashtyn_working!V$3:V$944, (Ashtyn_working!$H$3:$H$944=$AL215) * (Ashtyn_working!$I$3:$I$944=$AM215))) / SQRT(COUNTIFS(Ashtyn_working!$H$3:$H$944, $AL215, Ashtyn_working!$I$3:$I$944, $AM215)), "N/A")</f>
        <v>5.2574505022705657E-2</v>
      </c>
      <c r="AU215" s="219">
        <f>AVERAGEIFS(Ashtyn_working!X$3:X$944,Ashtyn_working!$H$3:$H$944,$AL215,Ashtyn_working!$I$3:$I$944,$AM215)</f>
        <v>36.454468085106399</v>
      </c>
      <c r="AV215" s="219" cm="1">
        <f t="array" ref="AV215">IFERROR(_xlfn.STDEV.S(_xlfn._xlws.FILTER(Ashtyn_working!X$3:X$944, (Ashtyn_working!$H$3:$H$944=$AL215) * (Ashtyn_working!$I$3:$I$944=$AM215))) / SQRT(COUNTIFS(Ashtyn_working!$H$3:$H$944, $AL215, Ashtyn_working!$I$3:$I$944, $AM215)), "N/A")</f>
        <v>7.3479347829071506E-2</v>
      </c>
      <c r="AW215" s="219">
        <f>AVERAGEIFS(Ashtyn_working!Z$3:Z$944,Ashtyn_working!$H$3:$H$944,$AL215,Ashtyn_working!$I$3:$I$944,$AM215)</f>
        <v>288.3373529411765</v>
      </c>
      <c r="AX215" s="219" cm="1">
        <f t="array" ref="AX215">IFERROR(_xlfn.STDEV.S(_xlfn._xlws.FILTER(Ashtyn_working!Z$3:Z$944, (Ashtyn_working!$H$3:$H$944=$AL215) * (Ashtyn_working!$I$3:$I$944=$AM215))) / SQRT(COUNTIFS(Ashtyn_working!$H$3:$H$944, $AL215, Ashtyn_working!$I$3:$I$944, $AM215)), "N/A")</f>
        <v>8.0887647908030704</v>
      </c>
      <c r="AY215" s="219">
        <f>AVERAGEIFS(Ashtyn_working!AB$3:AB$944,Ashtyn_working!$H$3:$H$944,$AL215,Ashtyn_working!$I$3:$I$944,$AM215)</f>
        <v>2168.1563157894743</v>
      </c>
      <c r="AZ215" s="219" cm="1">
        <f t="array" ref="AZ215">IFERROR(_xlfn.STDEV.S(_xlfn._xlws.FILTER(Ashtyn_working!AB$3:AB$944, (Ashtyn_working!$H$3:$H$944=$AL215) * (Ashtyn_working!$I$3:$I$944=$AM215))) / SQRT(COUNTIFS(Ashtyn_working!$H$3:$H$944, $AL215, Ashtyn_working!$I$3:$I$944, $AM215)), "N/A")</f>
        <v>5.4222959388735532</v>
      </c>
      <c r="BA215" s="219">
        <f>AVERAGEIFS(Ashtyn_working!AE$3:AE$944,Ashtyn_working!$H$3:$H$944,$AL215,Ashtyn_working!$I$3:$I$944,$AM215)</f>
        <v>704.65000000000009</v>
      </c>
      <c r="BB215" s="219" cm="1">
        <f t="array" ref="BB215">IFERROR(_xlfn.STDEV.S(_xlfn._xlws.FILTER(Ashtyn_working!AE$3:AE$944, (Ashtyn_working!$H$3:$H$944=$AL215) * (Ashtyn_working!$I$3:$I$944=$AM215))) / SQRT(COUNTIFS(Ashtyn_working!$H$3:$H$944, $AL215, Ashtyn_working!$I$3:$I$944, $AM215)), "N/A")</f>
        <v>16.048580503278547</v>
      </c>
      <c r="BC215" s="219">
        <f>AVERAGEIFS(Ashtyn_working!AF$3:AF$944,Ashtyn_working!$H$3:$H$944,$AL215,Ashtyn_working!$I$3:$I$944,$AM215)</f>
        <v>1777.0250000000001</v>
      </c>
      <c r="BD215" s="219" cm="1">
        <f t="array" ref="BD215">IFERROR(_xlfn.STDEV.S(_xlfn._xlws.FILTER(Ashtyn_working!AF$3:AF$944, (Ashtyn_working!$H$3:$H$944=$AL215) * (Ashtyn_working!$I$3:$I$944=$AM215))) / SQRT(COUNTIFS(Ashtyn_working!$H$3:$H$944, $AL215, Ashtyn_working!$I$3:$I$944, $AM215)), "N/A")</f>
        <v>6.3755808524144504</v>
      </c>
    </row>
    <row r="216" spans="5:56" ht="16" x14ac:dyDescent="0.2">
      <c r="E216" s="282">
        <v>42579</v>
      </c>
      <c r="F216" s="177"/>
      <c r="G216" s="176">
        <v>27</v>
      </c>
      <c r="H216" s="176" t="s">
        <v>16051</v>
      </c>
      <c r="I216" s="176" t="s">
        <v>16051</v>
      </c>
      <c r="J216" s="176">
        <v>7.6589999999999998</v>
      </c>
      <c r="K216" s="176">
        <v>27.3</v>
      </c>
      <c r="L216" s="176">
        <v>6.8</v>
      </c>
      <c r="M216" s="176">
        <v>35.4</v>
      </c>
      <c r="N216" s="177"/>
      <c r="O216" s="177"/>
      <c r="P216" s="177"/>
      <c r="Q216" s="177"/>
      <c r="R216">
        <f t="shared" si="12"/>
        <v>7.6589999999999998</v>
      </c>
      <c r="T216">
        <f t="shared" si="13"/>
        <v>27.3</v>
      </c>
      <c r="V216">
        <f t="shared" si="14"/>
        <v>6.8</v>
      </c>
      <c r="X216">
        <f t="shared" si="15"/>
        <v>35.4</v>
      </c>
      <c r="Z216" s="177"/>
      <c r="AA216" s="177"/>
      <c r="AB216" s="177"/>
      <c r="AC216" s="177"/>
      <c r="AD216" s="177"/>
      <c r="AE216" s="177"/>
      <c r="AF216" s="177"/>
      <c r="AK216" s="176">
        <v>27</v>
      </c>
      <c r="AL216" s="176" t="s">
        <v>12457</v>
      </c>
      <c r="AM216" s="176" t="s">
        <v>12422</v>
      </c>
      <c r="AN216" s="176">
        <v>2.5300000000000001E-3</v>
      </c>
      <c r="AO216" s="219">
        <f>AVERAGEIFS(Ashtyn_working!R$3:R$944,Ashtyn_working!$H$3:$H$944,$AL216,Ashtyn_working!$I$3:$I$944,$AM216)</f>
        <v>8.0055770212766024</v>
      </c>
      <c r="AP216" s="219" cm="1">
        <f t="array" ref="AP216">IFERROR(_xlfn.STDEV.S(_xlfn._xlws.FILTER(Ashtyn_working!R$3:R$944, (Ashtyn_working!$H$3:$H$944=$AL216) * (Ashtyn_working!$I$3:$I$944=$AM216))) / SQRT(COUNTIFS(Ashtyn_working!$H$3:$H$944, $AL216, Ashtyn_working!$I$3:$I$944, $AM216)), "N/A")</f>
        <v>5.4235346796901755E-3</v>
      </c>
      <c r="AQ216" s="219">
        <f>AVERAGEIFS(Ashtyn_working!T$3:T$944,Ashtyn_working!$H$3:$H$944,$AL216,Ashtyn_working!$I$3:$I$944,$AM216)</f>
        <v>27.025531914893612</v>
      </c>
      <c r="AR216" s="219" cm="1">
        <f t="array" ref="AR216">IFERROR(_xlfn.STDEV.S(_xlfn._xlws.FILTER(Ashtyn_working!T$3:T$944, (Ashtyn_working!$H$3:$H$944=$AL216) * (Ashtyn_working!$I$3:$I$944=$AM216))) / SQRT(COUNTIFS(Ashtyn_working!$H$3:$H$944, $AL216, Ashtyn_working!$I$3:$I$944, $AM216)), "N/A")</f>
        <v>1.8235895665390495E-2</v>
      </c>
      <c r="AS216">
        <f>AVERAGEIFS(Ashtyn_working!V$3:V$944,Ashtyn_working!$H$3:$H$944,$AL216,Ashtyn_working!$I$3:$I$944,$AM216)</f>
        <v>7.4306956521739105</v>
      </c>
      <c r="AT216" cm="1">
        <f t="array" ref="AT216">IFERROR(_xlfn.STDEV.S(_xlfn._xlws.FILTER(Ashtyn_working!V$3:V$944, (Ashtyn_working!$H$3:$H$944=$AL216) * (Ashtyn_working!$I$3:$I$944=$AM216))) / SQRT(COUNTIFS(Ashtyn_working!$H$3:$H$944, $AL216, Ashtyn_working!$I$3:$I$944, $AM216)), "N/A")</f>
        <v>5.2574505022705657E-2</v>
      </c>
      <c r="AU216" s="219">
        <f>AVERAGEIFS(Ashtyn_working!X$3:X$944,Ashtyn_working!$H$3:$H$944,$AL216,Ashtyn_working!$I$3:$I$944,$AM216)</f>
        <v>36.454468085106399</v>
      </c>
      <c r="AV216" s="219" cm="1">
        <f t="array" ref="AV216">IFERROR(_xlfn.STDEV.S(_xlfn._xlws.FILTER(Ashtyn_working!X$3:X$944, (Ashtyn_working!$H$3:$H$944=$AL216) * (Ashtyn_working!$I$3:$I$944=$AM216))) / SQRT(COUNTIFS(Ashtyn_working!$H$3:$H$944, $AL216, Ashtyn_working!$I$3:$I$944, $AM216)), "N/A")</f>
        <v>7.3479347829071506E-2</v>
      </c>
      <c r="AW216" s="219">
        <f>AVERAGEIFS(Ashtyn_working!Z$3:Z$944,Ashtyn_working!$H$3:$H$944,$AL216,Ashtyn_working!$I$3:$I$944,$AM216)</f>
        <v>288.3373529411765</v>
      </c>
      <c r="AX216" s="219" cm="1">
        <f t="array" ref="AX216">IFERROR(_xlfn.STDEV.S(_xlfn._xlws.FILTER(Ashtyn_working!Z$3:Z$944, (Ashtyn_working!$H$3:$H$944=$AL216) * (Ashtyn_working!$I$3:$I$944=$AM216))) / SQRT(COUNTIFS(Ashtyn_working!$H$3:$H$944, $AL216, Ashtyn_working!$I$3:$I$944, $AM216)), "N/A")</f>
        <v>8.0887647908030704</v>
      </c>
      <c r="AY216" s="219">
        <f>AVERAGEIFS(Ashtyn_working!AB$3:AB$944,Ashtyn_working!$H$3:$H$944,$AL216,Ashtyn_working!$I$3:$I$944,$AM216)</f>
        <v>2168.1563157894743</v>
      </c>
      <c r="AZ216" s="219" cm="1">
        <f t="array" ref="AZ216">IFERROR(_xlfn.STDEV.S(_xlfn._xlws.FILTER(Ashtyn_working!AB$3:AB$944, (Ashtyn_working!$H$3:$H$944=$AL216) * (Ashtyn_working!$I$3:$I$944=$AM216))) / SQRT(COUNTIFS(Ashtyn_working!$H$3:$H$944, $AL216, Ashtyn_working!$I$3:$I$944, $AM216)), "N/A")</f>
        <v>5.4222959388735532</v>
      </c>
      <c r="BA216" s="219">
        <f>AVERAGEIFS(Ashtyn_working!AE$3:AE$944,Ashtyn_working!$H$3:$H$944,$AL216,Ashtyn_working!$I$3:$I$944,$AM216)</f>
        <v>704.65000000000009</v>
      </c>
      <c r="BB216" s="219" cm="1">
        <f t="array" ref="BB216">IFERROR(_xlfn.STDEV.S(_xlfn._xlws.FILTER(Ashtyn_working!AE$3:AE$944, (Ashtyn_working!$H$3:$H$944=$AL216) * (Ashtyn_working!$I$3:$I$944=$AM216))) / SQRT(COUNTIFS(Ashtyn_working!$H$3:$H$944, $AL216, Ashtyn_working!$I$3:$I$944, $AM216)), "N/A")</f>
        <v>16.048580503278547</v>
      </c>
      <c r="BC216" s="219">
        <f>AVERAGEIFS(Ashtyn_working!AF$3:AF$944,Ashtyn_working!$H$3:$H$944,$AL216,Ashtyn_working!$I$3:$I$944,$AM216)</f>
        <v>1777.0250000000001</v>
      </c>
      <c r="BD216" s="219" cm="1">
        <f t="array" ref="BD216">IFERROR(_xlfn.STDEV.S(_xlfn._xlws.FILTER(Ashtyn_working!AF$3:AF$944, (Ashtyn_working!$H$3:$H$944=$AL216) * (Ashtyn_working!$I$3:$I$944=$AM216))) / SQRT(COUNTIFS(Ashtyn_working!$H$3:$H$944, $AL216, Ashtyn_working!$I$3:$I$944, $AM216)), "N/A")</f>
        <v>6.3755808524144504</v>
      </c>
    </row>
    <row r="217" spans="5:56" ht="16" x14ac:dyDescent="0.2">
      <c r="E217" s="282">
        <v>42579</v>
      </c>
      <c r="F217" s="177"/>
      <c r="G217" s="176">
        <v>27</v>
      </c>
      <c r="H217" s="176" t="s">
        <v>12457</v>
      </c>
      <c r="I217" s="176" t="s">
        <v>12422</v>
      </c>
      <c r="J217" s="176">
        <v>7.8769999999999998</v>
      </c>
      <c r="K217" s="176">
        <v>27.2</v>
      </c>
      <c r="L217" s="176">
        <v>7.09</v>
      </c>
      <c r="M217" s="176">
        <v>35.200000000000003</v>
      </c>
      <c r="N217" s="177"/>
      <c r="O217" s="177"/>
      <c r="P217" s="177"/>
      <c r="Q217" s="177"/>
      <c r="R217">
        <f t="shared" si="12"/>
        <v>7.8769999999999998</v>
      </c>
      <c r="T217">
        <f t="shared" si="13"/>
        <v>27.2</v>
      </c>
      <c r="V217">
        <f t="shared" si="14"/>
        <v>7.09</v>
      </c>
      <c r="X217">
        <f t="shared" si="15"/>
        <v>35.200000000000003</v>
      </c>
      <c r="Z217" s="176">
        <v>342.51</v>
      </c>
      <c r="AA217" s="177"/>
      <c r="AB217" s="177"/>
      <c r="AC217" s="177"/>
      <c r="AD217" s="177"/>
      <c r="AE217" s="177"/>
      <c r="AF217" s="177"/>
      <c r="AK217" s="176">
        <v>27</v>
      </c>
      <c r="AL217" s="176" t="s">
        <v>12457</v>
      </c>
      <c r="AM217" s="176" t="s">
        <v>12422</v>
      </c>
      <c r="AN217" s="176">
        <v>2.7899999999999999E-3</v>
      </c>
      <c r="AO217" s="219">
        <f>AVERAGEIFS(Ashtyn_working!R$3:R$944,Ashtyn_working!$H$3:$H$944,$AL217,Ashtyn_working!$I$3:$I$944,$AM217)</f>
        <v>8.0055770212766024</v>
      </c>
      <c r="AP217" s="219" cm="1">
        <f t="array" ref="AP217">IFERROR(_xlfn.STDEV.S(_xlfn._xlws.FILTER(Ashtyn_working!R$3:R$944, (Ashtyn_working!$H$3:$H$944=$AL217) * (Ashtyn_working!$I$3:$I$944=$AM217))) / SQRT(COUNTIFS(Ashtyn_working!$H$3:$H$944, $AL217, Ashtyn_working!$I$3:$I$944, $AM217)), "N/A")</f>
        <v>5.4235346796901755E-3</v>
      </c>
      <c r="AQ217" s="219">
        <f>AVERAGEIFS(Ashtyn_working!T$3:T$944,Ashtyn_working!$H$3:$H$944,$AL217,Ashtyn_working!$I$3:$I$944,$AM217)</f>
        <v>27.025531914893612</v>
      </c>
      <c r="AR217" s="219" cm="1">
        <f t="array" ref="AR217">IFERROR(_xlfn.STDEV.S(_xlfn._xlws.FILTER(Ashtyn_working!T$3:T$944, (Ashtyn_working!$H$3:$H$944=$AL217) * (Ashtyn_working!$I$3:$I$944=$AM217))) / SQRT(COUNTIFS(Ashtyn_working!$H$3:$H$944, $AL217, Ashtyn_working!$I$3:$I$944, $AM217)), "N/A")</f>
        <v>1.8235895665390495E-2</v>
      </c>
      <c r="AS217">
        <f>AVERAGEIFS(Ashtyn_working!V$3:V$944,Ashtyn_working!$H$3:$H$944,$AL217,Ashtyn_working!$I$3:$I$944,$AM217)</f>
        <v>7.4306956521739105</v>
      </c>
      <c r="AT217" cm="1">
        <f t="array" ref="AT217">IFERROR(_xlfn.STDEV.S(_xlfn._xlws.FILTER(Ashtyn_working!V$3:V$944, (Ashtyn_working!$H$3:$H$944=$AL217) * (Ashtyn_working!$I$3:$I$944=$AM217))) / SQRT(COUNTIFS(Ashtyn_working!$H$3:$H$944, $AL217, Ashtyn_working!$I$3:$I$944, $AM217)), "N/A")</f>
        <v>5.2574505022705657E-2</v>
      </c>
      <c r="AU217" s="219">
        <f>AVERAGEIFS(Ashtyn_working!X$3:X$944,Ashtyn_working!$H$3:$H$944,$AL217,Ashtyn_working!$I$3:$I$944,$AM217)</f>
        <v>36.454468085106399</v>
      </c>
      <c r="AV217" s="219" cm="1">
        <f t="array" ref="AV217">IFERROR(_xlfn.STDEV.S(_xlfn._xlws.FILTER(Ashtyn_working!X$3:X$944, (Ashtyn_working!$H$3:$H$944=$AL217) * (Ashtyn_working!$I$3:$I$944=$AM217))) / SQRT(COUNTIFS(Ashtyn_working!$H$3:$H$944, $AL217, Ashtyn_working!$I$3:$I$944, $AM217)), "N/A")</f>
        <v>7.3479347829071506E-2</v>
      </c>
      <c r="AW217" s="219">
        <f>AVERAGEIFS(Ashtyn_working!Z$3:Z$944,Ashtyn_working!$H$3:$H$944,$AL217,Ashtyn_working!$I$3:$I$944,$AM217)</f>
        <v>288.3373529411765</v>
      </c>
      <c r="AX217" s="219" cm="1">
        <f t="array" ref="AX217">IFERROR(_xlfn.STDEV.S(_xlfn._xlws.FILTER(Ashtyn_working!Z$3:Z$944, (Ashtyn_working!$H$3:$H$944=$AL217) * (Ashtyn_working!$I$3:$I$944=$AM217))) / SQRT(COUNTIFS(Ashtyn_working!$H$3:$H$944, $AL217, Ashtyn_working!$I$3:$I$944, $AM217)), "N/A")</f>
        <v>8.0887647908030704</v>
      </c>
      <c r="AY217" s="219">
        <f>AVERAGEIFS(Ashtyn_working!AB$3:AB$944,Ashtyn_working!$H$3:$H$944,$AL217,Ashtyn_working!$I$3:$I$944,$AM217)</f>
        <v>2168.1563157894743</v>
      </c>
      <c r="AZ217" s="219" cm="1">
        <f t="array" ref="AZ217">IFERROR(_xlfn.STDEV.S(_xlfn._xlws.FILTER(Ashtyn_working!AB$3:AB$944, (Ashtyn_working!$H$3:$H$944=$AL217) * (Ashtyn_working!$I$3:$I$944=$AM217))) / SQRT(COUNTIFS(Ashtyn_working!$H$3:$H$944, $AL217, Ashtyn_working!$I$3:$I$944, $AM217)), "N/A")</f>
        <v>5.4222959388735532</v>
      </c>
      <c r="BA217" s="219">
        <f>AVERAGEIFS(Ashtyn_working!AE$3:AE$944,Ashtyn_working!$H$3:$H$944,$AL217,Ashtyn_working!$I$3:$I$944,$AM217)</f>
        <v>704.65000000000009</v>
      </c>
      <c r="BB217" s="219" cm="1">
        <f t="array" ref="BB217">IFERROR(_xlfn.STDEV.S(_xlfn._xlws.FILTER(Ashtyn_working!AE$3:AE$944, (Ashtyn_working!$H$3:$H$944=$AL217) * (Ashtyn_working!$I$3:$I$944=$AM217))) / SQRT(COUNTIFS(Ashtyn_working!$H$3:$H$944, $AL217, Ashtyn_working!$I$3:$I$944, $AM217)), "N/A")</f>
        <v>16.048580503278547</v>
      </c>
      <c r="BC217" s="219">
        <f>AVERAGEIFS(Ashtyn_working!AF$3:AF$944,Ashtyn_working!$H$3:$H$944,$AL217,Ashtyn_working!$I$3:$I$944,$AM217)</f>
        <v>1777.0250000000001</v>
      </c>
      <c r="BD217" s="219" cm="1">
        <f t="array" ref="BD217">IFERROR(_xlfn.STDEV.S(_xlfn._xlws.FILTER(Ashtyn_working!AF$3:AF$944, (Ashtyn_working!$H$3:$H$944=$AL217) * (Ashtyn_working!$I$3:$I$944=$AM217))) / SQRT(COUNTIFS(Ashtyn_working!$H$3:$H$944, $AL217, Ashtyn_working!$I$3:$I$944, $AM217)), "N/A")</f>
        <v>6.3755808524144504</v>
      </c>
    </row>
    <row r="218" spans="5:56" ht="16" x14ac:dyDescent="0.2">
      <c r="E218" s="282">
        <v>42579</v>
      </c>
      <c r="F218" s="177"/>
      <c r="G218" s="176">
        <v>27</v>
      </c>
      <c r="H218" s="176" t="s">
        <v>12457</v>
      </c>
      <c r="I218" s="176" t="s">
        <v>12422</v>
      </c>
      <c r="J218" s="176">
        <v>7.9050000000000002</v>
      </c>
      <c r="K218" s="176">
        <v>27.2</v>
      </c>
      <c r="L218" s="176">
        <v>7.23</v>
      </c>
      <c r="M218" s="176">
        <v>35.299999999999997</v>
      </c>
      <c r="N218" s="177"/>
      <c r="O218" s="177"/>
      <c r="P218" s="177"/>
      <c r="Q218" s="177"/>
      <c r="R218">
        <f t="shared" si="12"/>
        <v>7.9050000000000002</v>
      </c>
      <c r="T218">
        <f t="shared" si="13"/>
        <v>27.2</v>
      </c>
      <c r="V218">
        <f t="shared" si="14"/>
        <v>7.23</v>
      </c>
      <c r="X218">
        <f t="shared" si="15"/>
        <v>35.299999999999997</v>
      </c>
      <c r="Z218" s="177"/>
      <c r="AA218" s="177"/>
      <c r="AB218" s="177"/>
      <c r="AC218" s="177"/>
      <c r="AD218" s="177"/>
      <c r="AE218" s="177"/>
      <c r="AF218" s="177"/>
      <c r="AK218" s="176">
        <v>27</v>
      </c>
      <c r="AL218" s="176" t="s">
        <v>12457</v>
      </c>
      <c r="AM218" s="176" t="s">
        <v>12422</v>
      </c>
      <c r="AN218" s="176">
        <v>3.0999999999999999E-3</v>
      </c>
      <c r="AO218" s="219">
        <f>AVERAGEIFS(Ashtyn_working!R$3:R$944,Ashtyn_working!$H$3:$H$944,$AL218,Ashtyn_working!$I$3:$I$944,$AM218)</f>
        <v>8.0055770212766024</v>
      </c>
      <c r="AP218" s="219" cm="1">
        <f t="array" ref="AP218">IFERROR(_xlfn.STDEV.S(_xlfn._xlws.FILTER(Ashtyn_working!R$3:R$944, (Ashtyn_working!$H$3:$H$944=$AL218) * (Ashtyn_working!$I$3:$I$944=$AM218))) / SQRT(COUNTIFS(Ashtyn_working!$H$3:$H$944, $AL218, Ashtyn_working!$I$3:$I$944, $AM218)), "N/A")</f>
        <v>5.4235346796901755E-3</v>
      </c>
      <c r="AQ218" s="219">
        <f>AVERAGEIFS(Ashtyn_working!T$3:T$944,Ashtyn_working!$H$3:$H$944,$AL218,Ashtyn_working!$I$3:$I$944,$AM218)</f>
        <v>27.025531914893612</v>
      </c>
      <c r="AR218" s="219" cm="1">
        <f t="array" ref="AR218">IFERROR(_xlfn.STDEV.S(_xlfn._xlws.FILTER(Ashtyn_working!T$3:T$944, (Ashtyn_working!$H$3:$H$944=$AL218) * (Ashtyn_working!$I$3:$I$944=$AM218))) / SQRT(COUNTIFS(Ashtyn_working!$H$3:$H$944, $AL218, Ashtyn_working!$I$3:$I$944, $AM218)), "N/A")</f>
        <v>1.8235895665390495E-2</v>
      </c>
      <c r="AS218">
        <f>AVERAGEIFS(Ashtyn_working!V$3:V$944,Ashtyn_working!$H$3:$H$944,$AL218,Ashtyn_working!$I$3:$I$944,$AM218)</f>
        <v>7.4306956521739105</v>
      </c>
      <c r="AT218" cm="1">
        <f t="array" ref="AT218">IFERROR(_xlfn.STDEV.S(_xlfn._xlws.FILTER(Ashtyn_working!V$3:V$944, (Ashtyn_working!$H$3:$H$944=$AL218) * (Ashtyn_working!$I$3:$I$944=$AM218))) / SQRT(COUNTIFS(Ashtyn_working!$H$3:$H$944, $AL218, Ashtyn_working!$I$3:$I$944, $AM218)), "N/A")</f>
        <v>5.2574505022705657E-2</v>
      </c>
      <c r="AU218" s="219">
        <f>AVERAGEIFS(Ashtyn_working!X$3:X$944,Ashtyn_working!$H$3:$H$944,$AL218,Ashtyn_working!$I$3:$I$944,$AM218)</f>
        <v>36.454468085106399</v>
      </c>
      <c r="AV218" s="219" cm="1">
        <f t="array" ref="AV218">IFERROR(_xlfn.STDEV.S(_xlfn._xlws.FILTER(Ashtyn_working!X$3:X$944, (Ashtyn_working!$H$3:$H$944=$AL218) * (Ashtyn_working!$I$3:$I$944=$AM218))) / SQRT(COUNTIFS(Ashtyn_working!$H$3:$H$944, $AL218, Ashtyn_working!$I$3:$I$944, $AM218)), "N/A")</f>
        <v>7.3479347829071506E-2</v>
      </c>
      <c r="AW218" s="219">
        <f>AVERAGEIFS(Ashtyn_working!Z$3:Z$944,Ashtyn_working!$H$3:$H$944,$AL218,Ashtyn_working!$I$3:$I$944,$AM218)</f>
        <v>288.3373529411765</v>
      </c>
      <c r="AX218" s="219" cm="1">
        <f t="array" ref="AX218">IFERROR(_xlfn.STDEV.S(_xlfn._xlws.FILTER(Ashtyn_working!Z$3:Z$944, (Ashtyn_working!$H$3:$H$944=$AL218) * (Ashtyn_working!$I$3:$I$944=$AM218))) / SQRT(COUNTIFS(Ashtyn_working!$H$3:$H$944, $AL218, Ashtyn_working!$I$3:$I$944, $AM218)), "N/A")</f>
        <v>8.0887647908030704</v>
      </c>
      <c r="AY218" s="219">
        <f>AVERAGEIFS(Ashtyn_working!AB$3:AB$944,Ashtyn_working!$H$3:$H$944,$AL218,Ashtyn_working!$I$3:$I$944,$AM218)</f>
        <v>2168.1563157894743</v>
      </c>
      <c r="AZ218" s="219" cm="1">
        <f t="array" ref="AZ218">IFERROR(_xlfn.STDEV.S(_xlfn._xlws.FILTER(Ashtyn_working!AB$3:AB$944, (Ashtyn_working!$H$3:$H$944=$AL218) * (Ashtyn_working!$I$3:$I$944=$AM218))) / SQRT(COUNTIFS(Ashtyn_working!$H$3:$H$944, $AL218, Ashtyn_working!$I$3:$I$944, $AM218)), "N/A")</f>
        <v>5.4222959388735532</v>
      </c>
      <c r="BA218" s="219">
        <f>AVERAGEIFS(Ashtyn_working!AE$3:AE$944,Ashtyn_working!$H$3:$H$944,$AL218,Ashtyn_working!$I$3:$I$944,$AM218)</f>
        <v>704.65000000000009</v>
      </c>
      <c r="BB218" s="219" cm="1">
        <f t="array" ref="BB218">IFERROR(_xlfn.STDEV.S(_xlfn._xlws.FILTER(Ashtyn_working!AE$3:AE$944, (Ashtyn_working!$H$3:$H$944=$AL218) * (Ashtyn_working!$I$3:$I$944=$AM218))) / SQRT(COUNTIFS(Ashtyn_working!$H$3:$H$944, $AL218, Ashtyn_working!$I$3:$I$944, $AM218)), "N/A")</f>
        <v>16.048580503278547</v>
      </c>
      <c r="BC218" s="219">
        <f>AVERAGEIFS(Ashtyn_working!AF$3:AF$944,Ashtyn_working!$H$3:$H$944,$AL218,Ashtyn_working!$I$3:$I$944,$AM218)</f>
        <v>1777.0250000000001</v>
      </c>
      <c r="BD218" s="219" cm="1">
        <f t="array" ref="BD218">IFERROR(_xlfn.STDEV.S(_xlfn._xlws.FILTER(Ashtyn_working!AF$3:AF$944, (Ashtyn_working!$H$3:$H$944=$AL218) * (Ashtyn_working!$I$3:$I$944=$AM218))) / SQRT(COUNTIFS(Ashtyn_working!$H$3:$H$944, $AL218, Ashtyn_working!$I$3:$I$944, $AM218)), "N/A")</f>
        <v>6.3755808524144504</v>
      </c>
    </row>
    <row r="219" spans="5:56" ht="16" x14ac:dyDescent="0.2">
      <c r="E219" s="282">
        <v>42579</v>
      </c>
      <c r="F219" s="177"/>
      <c r="G219" s="176">
        <v>27</v>
      </c>
      <c r="H219" s="176" t="s">
        <v>16051</v>
      </c>
      <c r="I219" s="176" t="s">
        <v>16051</v>
      </c>
      <c r="J219" s="176">
        <v>7.6669999999999998</v>
      </c>
      <c r="K219" s="176">
        <v>27.2</v>
      </c>
      <c r="L219" s="176">
        <v>6.68</v>
      </c>
      <c r="M219" s="176">
        <v>35.299999999999997</v>
      </c>
      <c r="N219" s="177"/>
      <c r="O219" s="177"/>
      <c r="P219" s="177"/>
      <c r="Q219" s="177"/>
      <c r="R219">
        <f t="shared" si="12"/>
        <v>7.6669999999999998</v>
      </c>
      <c r="T219">
        <f t="shared" si="13"/>
        <v>27.2</v>
      </c>
      <c r="V219">
        <f t="shared" si="14"/>
        <v>6.68</v>
      </c>
      <c r="X219">
        <f t="shared" si="15"/>
        <v>35.299999999999997</v>
      </c>
      <c r="Z219" s="177"/>
      <c r="AA219" s="177"/>
      <c r="AB219" s="177"/>
      <c r="AC219" s="177"/>
      <c r="AD219" s="177"/>
      <c r="AE219" s="177"/>
      <c r="AF219" s="177"/>
      <c r="AK219" s="176">
        <v>27</v>
      </c>
      <c r="AL219" s="176" t="s">
        <v>12457</v>
      </c>
      <c r="AM219" s="176" t="s">
        <v>12422</v>
      </c>
      <c r="AN219" s="176">
        <v>2.1299999999999999E-3</v>
      </c>
      <c r="AO219" s="219">
        <f>AVERAGEIFS(Ashtyn_working!R$3:R$944,Ashtyn_working!$H$3:$H$944,$AL219,Ashtyn_working!$I$3:$I$944,$AM219)</f>
        <v>8.0055770212766024</v>
      </c>
      <c r="AP219" s="219" cm="1">
        <f t="array" ref="AP219">IFERROR(_xlfn.STDEV.S(_xlfn._xlws.FILTER(Ashtyn_working!R$3:R$944, (Ashtyn_working!$H$3:$H$944=$AL219) * (Ashtyn_working!$I$3:$I$944=$AM219))) / SQRT(COUNTIFS(Ashtyn_working!$H$3:$H$944, $AL219, Ashtyn_working!$I$3:$I$944, $AM219)), "N/A")</f>
        <v>5.4235346796901755E-3</v>
      </c>
      <c r="AQ219" s="219">
        <f>AVERAGEIFS(Ashtyn_working!T$3:T$944,Ashtyn_working!$H$3:$H$944,$AL219,Ashtyn_working!$I$3:$I$944,$AM219)</f>
        <v>27.025531914893612</v>
      </c>
      <c r="AR219" s="219" cm="1">
        <f t="array" ref="AR219">IFERROR(_xlfn.STDEV.S(_xlfn._xlws.FILTER(Ashtyn_working!T$3:T$944, (Ashtyn_working!$H$3:$H$944=$AL219) * (Ashtyn_working!$I$3:$I$944=$AM219))) / SQRT(COUNTIFS(Ashtyn_working!$H$3:$H$944, $AL219, Ashtyn_working!$I$3:$I$944, $AM219)), "N/A")</f>
        <v>1.8235895665390495E-2</v>
      </c>
      <c r="AS219">
        <f>AVERAGEIFS(Ashtyn_working!V$3:V$944,Ashtyn_working!$H$3:$H$944,$AL219,Ashtyn_working!$I$3:$I$944,$AM219)</f>
        <v>7.4306956521739105</v>
      </c>
      <c r="AT219" cm="1">
        <f t="array" ref="AT219">IFERROR(_xlfn.STDEV.S(_xlfn._xlws.FILTER(Ashtyn_working!V$3:V$944, (Ashtyn_working!$H$3:$H$944=$AL219) * (Ashtyn_working!$I$3:$I$944=$AM219))) / SQRT(COUNTIFS(Ashtyn_working!$H$3:$H$944, $AL219, Ashtyn_working!$I$3:$I$944, $AM219)), "N/A")</f>
        <v>5.2574505022705657E-2</v>
      </c>
      <c r="AU219" s="219">
        <f>AVERAGEIFS(Ashtyn_working!X$3:X$944,Ashtyn_working!$H$3:$H$944,$AL219,Ashtyn_working!$I$3:$I$944,$AM219)</f>
        <v>36.454468085106399</v>
      </c>
      <c r="AV219" s="219" cm="1">
        <f t="array" ref="AV219">IFERROR(_xlfn.STDEV.S(_xlfn._xlws.FILTER(Ashtyn_working!X$3:X$944, (Ashtyn_working!$H$3:$H$944=$AL219) * (Ashtyn_working!$I$3:$I$944=$AM219))) / SQRT(COUNTIFS(Ashtyn_working!$H$3:$H$944, $AL219, Ashtyn_working!$I$3:$I$944, $AM219)), "N/A")</f>
        <v>7.3479347829071506E-2</v>
      </c>
      <c r="AW219" s="219">
        <f>AVERAGEIFS(Ashtyn_working!Z$3:Z$944,Ashtyn_working!$H$3:$H$944,$AL219,Ashtyn_working!$I$3:$I$944,$AM219)</f>
        <v>288.3373529411765</v>
      </c>
      <c r="AX219" s="219" cm="1">
        <f t="array" ref="AX219">IFERROR(_xlfn.STDEV.S(_xlfn._xlws.FILTER(Ashtyn_working!Z$3:Z$944, (Ashtyn_working!$H$3:$H$944=$AL219) * (Ashtyn_working!$I$3:$I$944=$AM219))) / SQRT(COUNTIFS(Ashtyn_working!$H$3:$H$944, $AL219, Ashtyn_working!$I$3:$I$944, $AM219)), "N/A")</f>
        <v>8.0887647908030704</v>
      </c>
      <c r="AY219" s="219">
        <f>AVERAGEIFS(Ashtyn_working!AB$3:AB$944,Ashtyn_working!$H$3:$H$944,$AL219,Ashtyn_working!$I$3:$I$944,$AM219)</f>
        <v>2168.1563157894743</v>
      </c>
      <c r="AZ219" s="219" cm="1">
        <f t="array" ref="AZ219">IFERROR(_xlfn.STDEV.S(_xlfn._xlws.FILTER(Ashtyn_working!AB$3:AB$944, (Ashtyn_working!$H$3:$H$944=$AL219) * (Ashtyn_working!$I$3:$I$944=$AM219))) / SQRT(COUNTIFS(Ashtyn_working!$H$3:$H$944, $AL219, Ashtyn_working!$I$3:$I$944, $AM219)), "N/A")</f>
        <v>5.4222959388735532</v>
      </c>
      <c r="BA219" s="219">
        <f>AVERAGEIFS(Ashtyn_working!AE$3:AE$944,Ashtyn_working!$H$3:$H$944,$AL219,Ashtyn_working!$I$3:$I$944,$AM219)</f>
        <v>704.65000000000009</v>
      </c>
      <c r="BB219" s="219" cm="1">
        <f t="array" ref="BB219">IFERROR(_xlfn.STDEV.S(_xlfn._xlws.FILTER(Ashtyn_working!AE$3:AE$944, (Ashtyn_working!$H$3:$H$944=$AL219) * (Ashtyn_working!$I$3:$I$944=$AM219))) / SQRT(COUNTIFS(Ashtyn_working!$H$3:$H$944, $AL219, Ashtyn_working!$I$3:$I$944, $AM219)), "N/A")</f>
        <v>16.048580503278547</v>
      </c>
      <c r="BC219" s="219">
        <f>AVERAGEIFS(Ashtyn_working!AF$3:AF$944,Ashtyn_working!$H$3:$H$944,$AL219,Ashtyn_working!$I$3:$I$944,$AM219)</f>
        <v>1777.0250000000001</v>
      </c>
      <c r="BD219" s="219" cm="1">
        <f t="array" ref="BD219">IFERROR(_xlfn.STDEV.S(_xlfn._xlws.FILTER(Ashtyn_working!AF$3:AF$944, (Ashtyn_working!$H$3:$H$944=$AL219) * (Ashtyn_working!$I$3:$I$944=$AM219))) / SQRT(COUNTIFS(Ashtyn_working!$H$3:$H$944, $AL219, Ashtyn_working!$I$3:$I$944, $AM219)), "N/A")</f>
        <v>6.3755808524144504</v>
      </c>
    </row>
    <row r="220" spans="5:56" ht="16" x14ac:dyDescent="0.2">
      <c r="E220" s="282">
        <v>42579</v>
      </c>
      <c r="F220" s="177"/>
      <c r="G220" s="176">
        <v>27</v>
      </c>
      <c r="H220" s="176" t="s">
        <v>12457</v>
      </c>
      <c r="I220" s="176" t="s">
        <v>12422</v>
      </c>
      <c r="J220" s="176">
        <v>7.9219999999999997</v>
      </c>
      <c r="K220" s="176">
        <v>27.2</v>
      </c>
      <c r="L220" s="176">
        <v>7.37</v>
      </c>
      <c r="M220" s="176">
        <v>35.299999999999997</v>
      </c>
      <c r="N220" s="177"/>
      <c r="O220" s="177"/>
      <c r="P220" s="177"/>
      <c r="Q220" s="177"/>
      <c r="R220">
        <f t="shared" si="12"/>
        <v>7.9219999999999997</v>
      </c>
      <c r="T220">
        <f t="shared" si="13"/>
        <v>27.2</v>
      </c>
      <c r="V220">
        <f t="shared" si="14"/>
        <v>7.37</v>
      </c>
      <c r="X220">
        <f t="shared" si="15"/>
        <v>35.299999999999997</v>
      </c>
      <c r="Z220" s="177"/>
      <c r="AA220" s="177"/>
      <c r="AB220" s="177"/>
      <c r="AC220" s="177"/>
      <c r="AD220" s="177"/>
      <c r="AE220" s="177"/>
      <c r="AF220" s="177"/>
      <c r="AK220" s="176">
        <v>27</v>
      </c>
      <c r="AL220" s="176" t="s">
        <v>12457</v>
      </c>
      <c r="AM220" s="176" t="s">
        <v>12422</v>
      </c>
      <c r="AN220" s="176">
        <v>3.3600000000000001E-3</v>
      </c>
      <c r="AO220" s="219">
        <f>AVERAGEIFS(Ashtyn_working!R$3:R$944,Ashtyn_working!$H$3:$H$944,$AL220,Ashtyn_working!$I$3:$I$944,$AM220)</f>
        <v>8.0055770212766024</v>
      </c>
      <c r="AP220" s="219" cm="1">
        <f t="array" ref="AP220">IFERROR(_xlfn.STDEV.S(_xlfn._xlws.FILTER(Ashtyn_working!R$3:R$944, (Ashtyn_working!$H$3:$H$944=$AL220) * (Ashtyn_working!$I$3:$I$944=$AM220))) / SQRT(COUNTIFS(Ashtyn_working!$H$3:$H$944, $AL220, Ashtyn_working!$I$3:$I$944, $AM220)), "N/A")</f>
        <v>5.4235346796901755E-3</v>
      </c>
      <c r="AQ220" s="219">
        <f>AVERAGEIFS(Ashtyn_working!T$3:T$944,Ashtyn_working!$H$3:$H$944,$AL220,Ashtyn_working!$I$3:$I$944,$AM220)</f>
        <v>27.025531914893612</v>
      </c>
      <c r="AR220" s="219" cm="1">
        <f t="array" ref="AR220">IFERROR(_xlfn.STDEV.S(_xlfn._xlws.FILTER(Ashtyn_working!T$3:T$944, (Ashtyn_working!$H$3:$H$944=$AL220) * (Ashtyn_working!$I$3:$I$944=$AM220))) / SQRT(COUNTIFS(Ashtyn_working!$H$3:$H$944, $AL220, Ashtyn_working!$I$3:$I$944, $AM220)), "N/A")</f>
        <v>1.8235895665390495E-2</v>
      </c>
      <c r="AS220">
        <f>AVERAGEIFS(Ashtyn_working!V$3:V$944,Ashtyn_working!$H$3:$H$944,$AL220,Ashtyn_working!$I$3:$I$944,$AM220)</f>
        <v>7.4306956521739105</v>
      </c>
      <c r="AT220" cm="1">
        <f t="array" ref="AT220">IFERROR(_xlfn.STDEV.S(_xlfn._xlws.FILTER(Ashtyn_working!V$3:V$944, (Ashtyn_working!$H$3:$H$944=$AL220) * (Ashtyn_working!$I$3:$I$944=$AM220))) / SQRT(COUNTIFS(Ashtyn_working!$H$3:$H$944, $AL220, Ashtyn_working!$I$3:$I$944, $AM220)), "N/A")</f>
        <v>5.2574505022705657E-2</v>
      </c>
      <c r="AU220" s="219">
        <f>AVERAGEIFS(Ashtyn_working!X$3:X$944,Ashtyn_working!$H$3:$H$944,$AL220,Ashtyn_working!$I$3:$I$944,$AM220)</f>
        <v>36.454468085106399</v>
      </c>
      <c r="AV220" s="219" cm="1">
        <f t="array" ref="AV220">IFERROR(_xlfn.STDEV.S(_xlfn._xlws.FILTER(Ashtyn_working!X$3:X$944, (Ashtyn_working!$H$3:$H$944=$AL220) * (Ashtyn_working!$I$3:$I$944=$AM220))) / SQRT(COUNTIFS(Ashtyn_working!$H$3:$H$944, $AL220, Ashtyn_working!$I$3:$I$944, $AM220)), "N/A")</f>
        <v>7.3479347829071506E-2</v>
      </c>
      <c r="AW220" s="219">
        <f>AVERAGEIFS(Ashtyn_working!Z$3:Z$944,Ashtyn_working!$H$3:$H$944,$AL220,Ashtyn_working!$I$3:$I$944,$AM220)</f>
        <v>288.3373529411765</v>
      </c>
      <c r="AX220" s="219" cm="1">
        <f t="array" ref="AX220">IFERROR(_xlfn.STDEV.S(_xlfn._xlws.FILTER(Ashtyn_working!Z$3:Z$944, (Ashtyn_working!$H$3:$H$944=$AL220) * (Ashtyn_working!$I$3:$I$944=$AM220))) / SQRT(COUNTIFS(Ashtyn_working!$H$3:$H$944, $AL220, Ashtyn_working!$I$3:$I$944, $AM220)), "N/A")</f>
        <v>8.0887647908030704</v>
      </c>
      <c r="AY220" s="219">
        <f>AVERAGEIFS(Ashtyn_working!AB$3:AB$944,Ashtyn_working!$H$3:$H$944,$AL220,Ashtyn_working!$I$3:$I$944,$AM220)</f>
        <v>2168.1563157894743</v>
      </c>
      <c r="AZ220" s="219" cm="1">
        <f t="array" ref="AZ220">IFERROR(_xlfn.STDEV.S(_xlfn._xlws.FILTER(Ashtyn_working!AB$3:AB$944, (Ashtyn_working!$H$3:$H$944=$AL220) * (Ashtyn_working!$I$3:$I$944=$AM220))) / SQRT(COUNTIFS(Ashtyn_working!$H$3:$H$944, $AL220, Ashtyn_working!$I$3:$I$944, $AM220)), "N/A")</f>
        <v>5.4222959388735532</v>
      </c>
      <c r="BA220" s="219">
        <f>AVERAGEIFS(Ashtyn_working!AE$3:AE$944,Ashtyn_working!$H$3:$H$944,$AL220,Ashtyn_working!$I$3:$I$944,$AM220)</f>
        <v>704.65000000000009</v>
      </c>
      <c r="BB220" s="219" cm="1">
        <f t="array" ref="BB220">IFERROR(_xlfn.STDEV.S(_xlfn._xlws.FILTER(Ashtyn_working!AE$3:AE$944, (Ashtyn_working!$H$3:$H$944=$AL220) * (Ashtyn_working!$I$3:$I$944=$AM220))) / SQRT(COUNTIFS(Ashtyn_working!$H$3:$H$944, $AL220, Ashtyn_working!$I$3:$I$944, $AM220)), "N/A")</f>
        <v>16.048580503278547</v>
      </c>
      <c r="BC220" s="219">
        <f>AVERAGEIFS(Ashtyn_working!AF$3:AF$944,Ashtyn_working!$H$3:$H$944,$AL220,Ashtyn_working!$I$3:$I$944,$AM220)</f>
        <v>1777.0250000000001</v>
      </c>
      <c r="BD220" s="219" cm="1">
        <f t="array" ref="BD220">IFERROR(_xlfn.STDEV.S(_xlfn._xlws.FILTER(Ashtyn_working!AF$3:AF$944, (Ashtyn_working!$H$3:$H$944=$AL220) * (Ashtyn_working!$I$3:$I$944=$AM220))) / SQRT(COUNTIFS(Ashtyn_working!$H$3:$H$944, $AL220, Ashtyn_working!$I$3:$I$944, $AM220)), "N/A")</f>
        <v>6.3755808524144504</v>
      </c>
    </row>
    <row r="221" spans="5:56" ht="16" x14ac:dyDescent="0.2">
      <c r="E221" s="282">
        <v>42579</v>
      </c>
      <c r="F221" s="177"/>
      <c r="G221" s="176">
        <v>27</v>
      </c>
      <c r="H221" s="176" t="s">
        <v>16051</v>
      </c>
      <c r="I221" s="176" t="s">
        <v>16051</v>
      </c>
      <c r="J221" s="176">
        <v>7.6920000000000002</v>
      </c>
      <c r="K221" s="176">
        <v>27.2</v>
      </c>
      <c r="L221" s="176">
        <v>6.94</v>
      </c>
      <c r="M221" s="176">
        <v>35.4</v>
      </c>
      <c r="N221" s="177"/>
      <c r="O221" s="177"/>
      <c r="P221" s="177"/>
      <c r="Q221" s="177"/>
      <c r="R221">
        <f t="shared" si="12"/>
        <v>7.6920000000000002</v>
      </c>
      <c r="T221">
        <f t="shared" si="13"/>
        <v>27.2</v>
      </c>
      <c r="V221">
        <f t="shared" si="14"/>
        <v>6.94</v>
      </c>
      <c r="X221">
        <f t="shared" si="15"/>
        <v>35.4</v>
      </c>
      <c r="Z221" s="177"/>
      <c r="AA221" s="177"/>
      <c r="AB221" s="177"/>
      <c r="AC221" s="177"/>
      <c r="AD221" s="177"/>
      <c r="AE221" s="177"/>
      <c r="AF221" s="177"/>
      <c r="AK221" s="176">
        <v>27</v>
      </c>
      <c r="AL221" s="176" t="s">
        <v>16051</v>
      </c>
      <c r="AM221" s="176" t="s">
        <v>16051</v>
      </c>
      <c r="AN221" s="176">
        <v>1.4300000000000001E-3</v>
      </c>
      <c r="AO221" s="219">
        <f>AVERAGEIFS(Ashtyn_working!R$3:R$944,Ashtyn_working!$H$3:$H$944,$AL221,Ashtyn_working!$I$3:$I$944,$AM221)</f>
        <v>7.6946437768240372</v>
      </c>
      <c r="AP221" s="219" cm="1">
        <f t="array" ref="AP221">IFERROR(_xlfn.STDEV.S(_xlfn._xlws.FILTER(Ashtyn_working!R$3:R$944, (Ashtyn_working!$H$3:$H$944=$AL221) * (Ashtyn_working!$I$3:$I$944=$AM221))) / SQRT(COUNTIFS(Ashtyn_working!$H$3:$H$944, $AL221, Ashtyn_working!$I$3:$I$944, $AM221)), "N/A")</f>
        <v>6.8544421448967783E-3</v>
      </c>
      <c r="AQ221" s="219">
        <f>AVERAGEIFS(Ashtyn_working!T$3:T$944,Ashtyn_working!$H$3:$H$944,$AL221,Ashtyn_working!$I$3:$I$944,$AM221)</f>
        <v>27.050643776824053</v>
      </c>
      <c r="AR221" s="219" cm="1">
        <f t="array" ref="AR221">IFERROR(_xlfn.STDEV.S(_xlfn._xlws.FILTER(Ashtyn_working!T$3:T$944, (Ashtyn_working!$H$3:$H$944=$AL221) * (Ashtyn_working!$I$3:$I$944=$AM221))) / SQRT(COUNTIFS(Ashtyn_working!$H$3:$H$944, $AL221, Ashtyn_working!$I$3:$I$944, $AM221)), "N/A")</f>
        <v>1.9226574206491071E-2</v>
      </c>
      <c r="AS221">
        <f>AVERAGEIFS(Ashtyn_working!V$3:V$944,Ashtyn_working!$H$3:$H$944,$AL221,Ashtyn_working!$I$3:$I$944,$AM221)</f>
        <v>7.2364035087719323</v>
      </c>
      <c r="AT221" cm="1">
        <f t="array" ref="AT221">IFERROR(_xlfn.STDEV.S(_xlfn._xlws.FILTER(Ashtyn_working!V$3:V$944, (Ashtyn_working!$H$3:$H$944=$AL221) * (Ashtyn_working!$I$3:$I$944=$AM221))) / SQRT(COUNTIFS(Ashtyn_working!$H$3:$H$944, $AL221, Ashtyn_working!$I$3:$I$944, $AM221)), "N/A")</f>
        <v>4.1385381752378922E-2</v>
      </c>
      <c r="AU221" s="219">
        <f>AVERAGEIFS(Ashtyn_working!X$3:X$944,Ashtyn_working!$H$3:$H$944,$AL221,Ashtyn_working!$I$3:$I$944,$AM221)</f>
        <v>36.429184549356258</v>
      </c>
      <c r="AV221" s="219" cm="1">
        <f t="array" ref="AV221">IFERROR(_xlfn.STDEV.S(_xlfn._xlws.FILTER(Ashtyn_working!X$3:X$944, (Ashtyn_working!$H$3:$H$944=$AL221) * (Ashtyn_working!$I$3:$I$944=$AM221))) / SQRT(COUNTIFS(Ashtyn_working!$H$3:$H$944, $AL221, Ashtyn_working!$I$3:$I$944, $AM221)), "N/A")</f>
        <v>6.1380802780550081E-2</v>
      </c>
      <c r="AW221" s="219">
        <f>AVERAGEIFS(Ashtyn_working!Z$3:Z$944,Ashtyn_working!$H$3:$H$944,$AL221,Ashtyn_working!$I$3:$I$944,$AM221)</f>
        <v>265.22544117647061</v>
      </c>
      <c r="AX221" s="219" cm="1">
        <f t="array" ref="AX221">IFERROR(_xlfn.STDEV.S(_xlfn._xlws.FILTER(Ashtyn_working!Z$3:Z$944, (Ashtyn_working!$H$3:$H$944=$AL221) * (Ashtyn_working!$I$3:$I$944=$AM221))) / SQRT(COUNTIFS(Ashtyn_working!$H$3:$H$944, $AL221, Ashtyn_working!$I$3:$I$944, $AM221)), "N/A")</f>
        <v>7.3067512489703565</v>
      </c>
      <c r="AY221" s="219">
        <f>AVERAGEIFS(Ashtyn_working!AB$3:AB$944,Ashtyn_working!$H$3:$H$944,$AL221,Ashtyn_working!$I$3:$I$944,$AM221)</f>
        <v>2179.3447058823531</v>
      </c>
      <c r="AZ221" s="219" cm="1">
        <f t="array" ref="AZ221">IFERROR(_xlfn.STDEV.S(_xlfn._xlws.FILTER(Ashtyn_working!AB$3:AB$944, (Ashtyn_working!$H$3:$H$944=$AL221) * (Ashtyn_working!$I$3:$I$944=$AM221))) / SQRT(COUNTIFS(Ashtyn_working!$H$3:$H$944, $AL221, Ashtyn_working!$I$3:$I$944, $AM221)), "N/A")</f>
        <v>4.5238020541452046</v>
      </c>
      <c r="BA221" s="219">
        <f>AVERAGEIFS(Ashtyn_working!AE$3:AE$944,Ashtyn_working!$H$3:$H$944,$AL221,Ashtyn_working!$I$3:$I$944,$AM221)</f>
        <v>1225.2142857142858</v>
      </c>
      <c r="BB221" s="219" cm="1">
        <f t="array" ref="BB221">IFERROR(_xlfn.STDEV.S(_xlfn._xlws.FILTER(Ashtyn_working!AE$3:AE$944, (Ashtyn_working!$H$3:$H$944=$AL221) * (Ashtyn_working!$I$3:$I$944=$AM221))) / SQRT(COUNTIFS(Ashtyn_working!$H$3:$H$944, $AL221, Ashtyn_working!$I$3:$I$944, $AM221)), "N/A")</f>
        <v>24.080835565091885</v>
      </c>
      <c r="BC221" s="219">
        <f>AVERAGEIFS(Ashtyn_working!AF$3:AF$944,Ashtyn_working!$H$3:$H$944,$AL221,Ashtyn_working!$I$3:$I$944,$AM221)</f>
        <v>1909.7642857142855</v>
      </c>
      <c r="BD221" s="219" cm="1">
        <f t="array" ref="BD221">IFERROR(_xlfn.STDEV.S(_xlfn._xlws.FILTER(Ashtyn_working!AF$3:AF$944, (Ashtyn_working!$H$3:$H$944=$AL221) * (Ashtyn_working!$I$3:$I$944=$AM221))) / SQRT(COUNTIFS(Ashtyn_working!$H$3:$H$944, $AL221, Ashtyn_working!$I$3:$I$944, $AM221)), "N/A")</f>
        <v>5.6282658145166486</v>
      </c>
    </row>
    <row r="222" spans="5:56" ht="16" x14ac:dyDescent="0.2">
      <c r="E222" s="282">
        <v>42579</v>
      </c>
      <c r="F222" s="177"/>
      <c r="G222" s="176">
        <v>27</v>
      </c>
      <c r="H222" s="176" t="s">
        <v>12457</v>
      </c>
      <c r="I222" s="176" t="s">
        <v>12422</v>
      </c>
      <c r="J222" s="176">
        <v>7.899</v>
      </c>
      <c r="K222" s="176">
        <v>27.2</v>
      </c>
      <c r="L222" s="176">
        <v>7.17</v>
      </c>
      <c r="M222" s="176">
        <v>35.299999999999997</v>
      </c>
      <c r="N222" s="177"/>
      <c r="O222" s="177"/>
      <c r="P222" s="177"/>
      <c r="Q222" s="177"/>
      <c r="R222">
        <f t="shared" si="12"/>
        <v>7.899</v>
      </c>
      <c r="T222">
        <f t="shared" si="13"/>
        <v>27.2</v>
      </c>
      <c r="V222">
        <f t="shared" si="14"/>
        <v>7.17</v>
      </c>
      <c r="X222">
        <f t="shared" si="15"/>
        <v>35.299999999999997</v>
      </c>
      <c r="Z222" s="176">
        <v>418.11</v>
      </c>
      <c r="AA222" s="177"/>
      <c r="AB222" s="177"/>
      <c r="AC222" s="177"/>
      <c r="AD222" s="177"/>
      <c r="AE222" s="177"/>
      <c r="AF222" s="177"/>
      <c r="AK222" s="176">
        <v>27</v>
      </c>
      <c r="AL222" s="176" t="s">
        <v>16051</v>
      </c>
      <c r="AM222" s="176" t="s">
        <v>16051</v>
      </c>
      <c r="AN222" s="176">
        <v>2.1800000000000001E-3</v>
      </c>
      <c r="AO222" s="219">
        <f>AVERAGEIFS(Ashtyn_working!R$3:R$944,Ashtyn_working!$H$3:$H$944,$AL222,Ashtyn_working!$I$3:$I$944,$AM222)</f>
        <v>7.6946437768240372</v>
      </c>
      <c r="AP222" s="219" cm="1">
        <f t="array" ref="AP222">IFERROR(_xlfn.STDEV.S(_xlfn._xlws.FILTER(Ashtyn_working!R$3:R$944, (Ashtyn_working!$H$3:$H$944=$AL222) * (Ashtyn_working!$I$3:$I$944=$AM222))) / SQRT(COUNTIFS(Ashtyn_working!$H$3:$H$944, $AL222, Ashtyn_working!$I$3:$I$944, $AM222)), "N/A")</f>
        <v>6.8544421448967783E-3</v>
      </c>
      <c r="AQ222" s="219">
        <f>AVERAGEIFS(Ashtyn_working!T$3:T$944,Ashtyn_working!$H$3:$H$944,$AL222,Ashtyn_working!$I$3:$I$944,$AM222)</f>
        <v>27.050643776824053</v>
      </c>
      <c r="AR222" s="219" cm="1">
        <f t="array" ref="AR222">IFERROR(_xlfn.STDEV.S(_xlfn._xlws.FILTER(Ashtyn_working!T$3:T$944, (Ashtyn_working!$H$3:$H$944=$AL222) * (Ashtyn_working!$I$3:$I$944=$AM222))) / SQRT(COUNTIFS(Ashtyn_working!$H$3:$H$944, $AL222, Ashtyn_working!$I$3:$I$944, $AM222)), "N/A")</f>
        <v>1.9226574206491071E-2</v>
      </c>
      <c r="AS222">
        <f>AVERAGEIFS(Ashtyn_working!V$3:V$944,Ashtyn_working!$H$3:$H$944,$AL222,Ashtyn_working!$I$3:$I$944,$AM222)</f>
        <v>7.2364035087719323</v>
      </c>
      <c r="AT222" cm="1">
        <f t="array" ref="AT222">IFERROR(_xlfn.STDEV.S(_xlfn._xlws.FILTER(Ashtyn_working!V$3:V$944, (Ashtyn_working!$H$3:$H$944=$AL222) * (Ashtyn_working!$I$3:$I$944=$AM222))) / SQRT(COUNTIFS(Ashtyn_working!$H$3:$H$944, $AL222, Ashtyn_working!$I$3:$I$944, $AM222)), "N/A")</f>
        <v>4.1385381752378922E-2</v>
      </c>
      <c r="AU222" s="219">
        <f>AVERAGEIFS(Ashtyn_working!X$3:X$944,Ashtyn_working!$H$3:$H$944,$AL222,Ashtyn_working!$I$3:$I$944,$AM222)</f>
        <v>36.429184549356258</v>
      </c>
      <c r="AV222" s="219" cm="1">
        <f t="array" ref="AV222">IFERROR(_xlfn.STDEV.S(_xlfn._xlws.FILTER(Ashtyn_working!X$3:X$944, (Ashtyn_working!$H$3:$H$944=$AL222) * (Ashtyn_working!$I$3:$I$944=$AM222))) / SQRT(COUNTIFS(Ashtyn_working!$H$3:$H$944, $AL222, Ashtyn_working!$I$3:$I$944, $AM222)), "N/A")</f>
        <v>6.1380802780550081E-2</v>
      </c>
      <c r="AW222" s="219">
        <f>AVERAGEIFS(Ashtyn_working!Z$3:Z$944,Ashtyn_working!$H$3:$H$944,$AL222,Ashtyn_working!$I$3:$I$944,$AM222)</f>
        <v>265.22544117647061</v>
      </c>
      <c r="AX222" s="219" cm="1">
        <f t="array" ref="AX222">IFERROR(_xlfn.STDEV.S(_xlfn._xlws.FILTER(Ashtyn_working!Z$3:Z$944, (Ashtyn_working!$H$3:$H$944=$AL222) * (Ashtyn_working!$I$3:$I$944=$AM222))) / SQRT(COUNTIFS(Ashtyn_working!$H$3:$H$944, $AL222, Ashtyn_working!$I$3:$I$944, $AM222)), "N/A")</f>
        <v>7.3067512489703565</v>
      </c>
      <c r="AY222" s="219">
        <f>AVERAGEIFS(Ashtyn_working!AB$3:AB$944,Ashtyn_working!$H$3:$H$944,$AL222,Ashtyn_working!$I$3:$I$944,$AM222)</f>
        <v>2179.3447058823531</v>
      </c>
      <c r="AZ222" s="219" cm="1">
        <f t="array" ref="AZ222">IFERROR(_xlfn.STDEV.S(_xlfn._xlws.FILTER(Ashtyn_working!AB$3:AB$944, (Ashtyn_working!$H$3:$H$944=$AL222) * (Ashtyn_working!$I$3:$I$944=$AM222))) / SQRT(COUNTIFS(Ashtyn_working!$H$3:$H$944, $AL222, Ashtyn_working!$I$3:$I$944, $AM222)), "N/A")</f>
        <v>4.5238020541452046</v>
      </c>
      <c r="BA222" s="219">
        <f>AVERAGEIFS(Ashtyn_working!AE$3:AE$944,Ashtyn_working!$H$3:$H$944,$AL222,Ashtyn_working!$I$3:$I$944,$AM222)</f>
        <v>1225.2142857142858</v>
      </c>
      <c r="BB222" s="219" cm="1">
        <f t="array" ref="BB222">IFERROR(_xlfn.STDEV.S(_xlfn._xlws.FILTER(Ashtyn_working!AE$3:AE$944, (Ashtyn_working!$H$3:$H$944=$AL222) * (Ashtyn_working!$I$3:$I$944=$AM222))) / SQRT(COUNTIFS(Ashtyn_working!$H$3:$H$944, $AL222, Ashtyn_working!$I$3:$I$944, $AM222)), "N/A")</f>
        <v>24.080835565091885</v>
      </c>
      <c r="BC222" s="219">
        <f>AVERAGEIFS(Ashtyn_working!AF$3:AF$944,Ashtyn_working!$H$3:$H$944,$AL222,Ashtyn_working!$I$3:$I$944,$AM222)</f>
        <v>1909.7642857142855</v>
      </c>
      <c r="BD222" s="219" cm="1">
        <f t="array" ref="BD222">IFERROR(_xlfn.STDEV.S(_xlfn._xlws.FILTER(Ashtyn_working!AF$3:AF$944, (Ashtyn_working!$H$3:$H$944=$AL222) * (Ashtyn_working!$I$3:$I$944=$AM222))) / SQRT(COUNTIFS(Ashtyn_working!$H$3:$H$944, $AL222, Ashtyn_working!$I$3:$I$944, $AM222)), "N/A")</f>
        <v>5.6282658145166486</v>
      </c>
    </row>
    <row r="223" spans="5:56" ht="16" x14ac:dyDescent="0.2">
      <c r="E223" s="282">
        <v>42580</v>
      </c>
      <c r="F223" s="177"/>
      <c r="G223" s="176">
        <v>31</v>
      </c>
      <c r="H223" s="176" t="s">
        <v>12457</v>
      </c>
      <c r="I223" s="176" t="s">
        <v>16050</v>
      </c>
      <c r="J223" s="176">
        <v>7.8680000000000003</v>
      </c>
      <c r="K223" s="176">
        <v>30.2</v>
      </c>
      <c r="L223" s="176">
        <v>6.89</v>
      </c>
      <c r="M223" s="176">
        <v>36</v>
      </c>
      <c r="N223" s="177"/>
      <c r="O223" s="177"/>
      <c r="P223" s="177"/>
      <c r="Q223" s="177"/>
      <c r="R223">
        <f t="shared" si="12"/>
        <v>7.8680000000000003</v>
      </c>
      <c r="T223">
        <f t="shared" si="13"/>
        <v>30.2</v>
      </c>
      <c r="V223">
        <f t="shared" si="14"/>
        <v>6.89</v>
      </c>
      <c r="X223">
        <f t="shared" si="15"/>
        <v>36</v>
      </c>
      <c r="Z223" s="176">
        <v>413.18</v>
      </c>
      <c r="AA223" s="177"/>
      <c r="AB223" s="177"/>
      <c r="AC223" s="177"/>
      <c r="AD223" s="177"/>
      <c r="AE223" s="177"/>
      <c r="AF223" s="177"/>
      <c r="AK223" s="176">
        <v>27</v>
      </c>
      <c r="AL223" s="176" t="s">
        <v>16051</v>
      </c>
      <c r="AM223" s="176" t="s">
        <v>16051</v>
      </c>
      <c r="AN223" s="176">
        <v>2.2899999999999999E-3</v>
      </c>
      <c r="AO223" s="219">
        <f>AVERAGEIFS(Ashtyn_working!R$3:R$944,Ashtyn_working!$H$3:$H$944,$AL223,Ashtyn_working!$I$3:$I$944,$AM223)</f>
        <v>7.6946437768240372</v>
      </c>
      <c r="AP223" s="219" cm="1">
        <f t="array" ref="AP223">IFERROR(_xlfn.STDEV.S(_xlfn._xlws.FILTER(Ashtyn_working!R$3:R$944, (Ashtyn_working!$H$3:$H$944=$AL223) * (Ashtyn_working!$I$3:$I$944=$AM223))) / SQRT(COUNTIFS(Ashtyn_working!$H$3:$H$944, $AL223, Ashtyn_working!$I$3:$I$944, $AM223)), "N/A")</f>
        <v>6.8544421448967783E-3</v>
      </c>
      <c r="AQ223" s="219">
        <f>AVERAGEIFS(Ashtyn_working!T$3:T$944,Ashtyn_working!$H$3:$H$944,$AL223,Ashtyn_working!$I$3:$I$944,$AM223)</f>
        <v>27.050643776824053</v>
      </c>
      <c r="AR223" s="219" cm="1">
        <f t="array" ref="AR223">IFERROR(_xlfn.STDEV.S(_xlfn._xlws.FILTER(Ashtyn_working!T$3:T$944, (Ashtyn_working!$H$3:$H$944=$AL223) * (Ashtyn_working!$I$3:$I$944=$AM223))) / SQRT(COUNTIFS(Ashtyn_working!$H$3:$H$944, $AL223, Ashtyn_working!$I$3:$I$944, $AM223)), "N/A")</f>
        <v>1.9226574206491071E-2</v>
      </c>
      <c r="AS223">
        <f>AVERAGEIFS(Ashtyn_working!V$3:V$944,Ashtyn_working!$H$3:$H$944,$AL223,Ashtyn_working!$I$3:$I$944,$AM223)</f>
        <v>7.2364035087719323</v>
      </c>
      <c r="AT223" cm="1">
        <f t="array" ref="AT223">IFERROR(_xlfn.STDEV.S(_xlfn._xlws.FILTER(Ashtyn_working!V$3:V$944, (Ashtyn_working!$H$3:$H$944=$AL223) * (Ashtyn_working!$I$3:$I$944=$AM223))) / SQRT(COUNTIFS(Ashtyn_working!$H$3:$H$944, $AL223, Ashtyn_working!$I$3:$I$944, $AM223)), "N/A")</f>
        <v>4.1385381752378922E-2</v>
      </c>
      <c r="AU223" s="219">
        <f>AVERAGEIFS(Ashtyn_working!X$3:X$944,Ashtyn_working!$H$3:$H$944,$AL223,Ashtyn_working!$I$3:$I$944,$AM223)</f>
        <v>36.429184549356258</v>
      </c>
      <c r="AV223" s="219" cm="1">
        <f t="array" ref="AV223">IFERROR(_xlfn.STDEV.S(_xlfn._xlws.FILTER(Ashtyn_working!X$3:X$944, (Ashtyn_working!$H$3:$H$944=$AL223) * (Ashtyn_working!$I$3:$I$944=$AM223))) / SQRT(COUNTIFS(Ashtyn_working!$H$3:$H$944, $AL223, Ashtyn_working!$I$3:$I$944, $AM223)), "N/A")</f>
        <v>6.1380802780550081E-2</v>
      </c>
      <c r="AW223" s="219">
        <f>AVERAGEIFS(Ashtyn_working!Z$3:Z$944,Ashtyn_working!$H$3:$H$944,$AL223,Ashtyn_working!$I$3:$I$944,$AM223)</f>
        <v>265.22544117647061</v>
      </c>
      <c r="AX223" s="219" cm="1">
        <f t="array" ref="AX223">IFERROR(_xlfn.STDEV.S(_xlfn._xlws.FILTER(Ashtyn_working!Z$3:Z$944, (Ashtyn_working!$H$3:$H$944=$AL223) * (Ashtyn_working!$I$3:$I$944=$AM223))) / SQRT(COUNTIFS(Ashtyn_working!$H$3:$H$944, $AL223, Ashtyn_working!$I$3:$I$944, $AM223)), "N/A")</f>
        <v>7.3067512489703565</v>
      </c>
      <c r="AY223" s="219">
        <f>AVERAGEIFS(Ashtyn_working!AB$3:AB$944,Ashtyn_working!$H$3:$H$944,$AL223,Ashtyn_working!$I$3:$I$944,$AM223)</f>
        <v>2179.3447058823531</v>
      </c>
      <c r="AZ223" s="219" cm="1">
        <f t="array" ref="AZ223">IFERROR(_xlfn.STDEV.S(_xlfn._xlws.FILTER(Ashtyn_working!AB$3:AB$944, (Ashtyn_working!$H$3:$H$944=$AL223) * (Ashtyn_working!$I$3:$I$944=$AM223))) / SQRT(COUNTIFS(Ashtyn_working!$H$3:$H$944, $AL223, Ashtyn_working!$I$3:$I$944, $AM223)), "N/A")</f>
        <v>4.5238020541452046</v>
      </c>
      <c r="BA223" s="219">
        <f>AVERAGEIFS(Ashtyn_working!AE$3:AE$944,Ashtyn_working!$H$3:$H$944,$AL223,Ashtyn_working!$I$3:$I$944,$AM223)</f>
        <v>1225.2142857142858</v>
      </c>
      <c r="BB223" s="219" cm="1">
        <f t="array" ref="BB223">IFERROR(_xlfn.STDEV.S(_xlfn._xlws.FILTER(Ashtyn_working!AE$3:AE$944, (Ashtyn_working!$H$3:$H$944=$AL223) * (Ashtyn_working!$I$3:$I$944=$AM223))) / SQRT(COUNTIFS(Ashtyn_working!$H$3:$H$944, $AL223, Ashtyn_working!$I$3:$I$944, $AM223)), "N/A")</f>
        <v>24.080835565091885</v>
      </c>
      <c r="BC223" s="219">
        <f>AVERAGEIFS(Ashtyn_working!AF$3:AF$944,Ashtyn_working!$H$3:$H$944,$AL223,Ashtyn_working!$I$3:$I$944,$AM223)</f>
        <v>1909.7642857142855</v>
      </c>
      <c r="BD223" s="219" cm="1">
        <f t="array" ref="BD223">IFERROR(_xlfn.STDEV.S(_xlfn._xlws.FILTER(Ashtyn_working!AF$3:AF$944, (Ashtyn_working!$H$3:$H$944=$AL223) * (Ashtyn_working!$I$3:$I$944=$AM223))) / SQRT(COUNTIFS(Ashtyn_working!$H$3:$H$944, $AL223, Ashtyn_working!$I$3:$I$944, $AM223)), "N/A")</f>
        <v>5.6282658145166486</v>
      </c>
    </row>
    <row r="224" spans="5:56" ht="16" x14ac:dyDescent="0.2">
      <c r="E224" s="282">
        <v>42580</v>
      </c>
      <c r="F224" s="177"/>
      <c r="G224" s="176">
        <v>31</v>
      </c>
      <c r="H224" s="176" t="s">
        <v>16051</v>
      </c>
      <c r="I224" s="176" t="s">
        <v>12804</v>
      </c>
      <c r="J224" s="176">
        <v>7.6929999999999996</v>
      </c>
      <c r="K224" s="176">
        <v>31.1</v>
      </c>
      <c r="L224" s="176">
        <v>6.35</v>
      </c>
      <c r="M224" s="176">
        <v>35.5</v>
      </c>
      <c r="N224" s="177"/>
      <c r="O224" s="177"/>
      <c r="P224" s="177"/>
      <c r="Q224" s="177"/>
      <c r="R224">
        <f t="shared" si="12"/>
        <v>7.6929999999999996</v>
      </c>
      <c r="T224">
        <f t="shared" si="13"/>
        <v>31.1</v>
      </c>
      <c r="V224">
        <f t="shared" si="14"/>
        <v>6.35</v>
      </c>
      <c r="X224">
        <f t="shared" si="15"/>
        <v>35.5</v>
      </c>
      <c r="Z224" s="177"/>
      <c r="AA224" s="177"/>
      <c r="AB224" s="177"/>
      <c r="AC224" s="177"/>
      <c r="AD224" s="177"/>
      <c r="AE224" s="177"/>
      <c r="AF224" s="177"/>
      <c r="AK224" s="176">
        <v>27</v>
      </c>
      <c r="AL224" s="176" t="s">
        <v>16051</v>
      </c>
      <c r="AM224" s="176" t="s">
        <v>16051</v>
      </c>
      <c r="AN224" s="176">
        <v>1.39E-3</v>
      </c>
      <c r="AO224" s="219">
        <f>AVERAGEIFS(Ashtyn_working!R$3:R$944,Ashtyn_working!$H$3:$H$944,$AL224,Ashtyn_working!$I$3:$I$944,$AM224)</f>
        <v>7.6946437768240372</v>
      </c>
      <c r="AP224" s="219" cm="1">
        <f t="array" ref="AP224">IFERROR(_xlfn.STDEV.S(_xlfn._xlws.FILTER(Ashtyn_working!R$3:R$944, (Ashtyn_working!$H$3:$H$944=$AL224) * (Ashtyn_working!$I$3:$I$944=$AM224))) / SQRT(COUNTIFS(Ashtyn_working!$H$3:$H$944, $AL224, Ashtyn_working!$I$3:$I$944, $AM224)), "N/A")</f>
        <v>6.8544421448967783E-3</v>
      </c>
      <c r="AQ224" s="219">
        <f>AVERAGEIFS(Ashtyn_working!T$3:T$944,Ashtyn_working!$H$3:$H$944,$AL224,Ashtyn_working!$I$3:$I$944,$AM224)</f>
        <v>27.050643776824053</v>
      </c>
      <c r="AR224" s="219" cm="1">
        <f t="array" ref="AR224">IFERROR(_xlfn.STDEV.S(_xlfn._xlws.FILTER(Ashtyn_working!T$3:T$944, (Ashtyn_working!$H$3:$H$944=$AL224) * (Ashtyn_working!$I$3:$I$944=$AM224))) / SQRT(COUNTIFS(Ashtyn_working!$H$3:$H$944, $AL224, Ashtyn_working!$I$3:$I$944, $AM224)), "N/A")</f>
        <v>1.9226574206491071E-2</v>
      </c>
      <c r="AS224">
        <f>AVERAGEIFS(Ashtyn_working!V$3:V$944,Ashtyn_working!$H$3:$H$944,$AL224,Ashtyn_working!$I$3:$I$944,$AM224)</f>
        <v>7.2364035087719323</v>
      </c>
      <c r="AT224" cm="1">
        <f t="array" ref="AT224">IFERROR(_xlfn.STDEV.S(_xlfn._xlws.FILTER(Ashtyn_working!V$3:V$944, (Ashtyn_working!$H$3:$H$944=$AL224) * (Ashtyn_working!$I$3:$I$944=$AM224))) / SQRT(COUNTIFS(Ashtyn_working!$H$3:$H$944, $AL224, Ashtyn_working!$I$3:$I$944, $AM224)), "N/A")</f>
        <v>4.1385381752378922E-2</v>
      </c>
      <c r="AU224" s="219">
        <f>AVERAGEIFS(Ashtyn_working!X$3:X$944,Ashtyn_working!$H$3:$H$944,$AL224,Ashtyn_working!$I$3:$I$944,$AM224)</f>
        <v>36.429184549356258</v>
      </c>
      <c r="AV224" s="219" cm="1">
        <f t="array" ref="AV224">IFERROR(_xlfn.STDEV.S(_xlfn._xlws.FILTER(Ashtyn_working!X$3:X$944, (Ashtyn_working!$H$3:$H$944=$AL224) * (Ashtyn_working!$I$3:$I$944=$AM224))) / SQRT(COUNTIFS(Ashtyn_working!$H$3:$H$944, $AL224, Ashtyn_working!$I$3:$I$944, $AM224)), "N/A")</f>
        <v>6.1380802780550081E-2</v>
      </c>
      <c r="AW224" s="219">
        <f>AVERAGEIFS(Ashtyn_working!Z$3:Z$944,Ashtyn_working!$H$3:$H$944,$AL224,Ashtyn_working!$I$3:$I$944,$AM224)</f>
        <v>265.22544117647061</v>
      </c>
      <c r="AX224" s="219" cm="1">
        <f t="array" ref="AX224">IFERROR(_xlfn.STDEV.S(_xlfn._xlws.FILTER(Ashtyn_working!Z$3:Z$944, (Ashtyn_working!$H$3:$H$944=$AL224) * (Ashtyn_working!$I$3:$I$944=$AM224))) / SQRT(COUNTIFS(Ashtyn_working!$H$3:$H$944, $AL224, Ashtyn_working!$I$3:$I$944, $AM224)), "N/A")</f>
        <v>7.3067512489703565</v>
      </c>
      <c r="AY224" s="219">
        <f>AVERAGEIFS(Ashtyn_working!AB$3:AB$944,Ashtyn_working!$H$3:$H$944,$AL224,Ashtyn_working!$I$3:$I$944,$AM224)</f>
        <v>2179.3447058823531</v>
      </c>
      <c r="AZ224" s="219" cm="1">
        <f t="array" ref="AZ224">IFERROR(_xlfn.STDEV.S(_xlfn._xlws.FILTER(Ashtyn_working!AB$3:AB$944, (Ashtyn_working!$H$3:$H$944=$AL224) * (Ashtyn_working!$I$3:$I$944=$AM224))) / SQRT(COUNTIFS(Ashtyn_working!$H$3:$H$944, $AL224, Ashtyn_working!$I$3:$I$944, $AM224)), "N/A")</f>
        <v>4.5238020541452046</v>
      </c>
      <c r="BA224" s="219">
        <f>AVERAGEIFS(Ashtyn_working!AE$3:AE$944,Ashtyn_working!$H$3:$H$944,$AL224,Ashtyn_working!$I$3:$I$944,$AM224)</f>
        <v>1225.2142857142858</v>
      </c>
      <c r="BB224" s="219" cm="1">
        <f t="array" ref="BB224">IFERROR(_xlfn.STDEV.S(_xlfn._xlws.FILTER(Ashtyn_working!AE$3:AE$944, (Ashtyn_working!$H$3:$H$944=$AL224) * (Ashtyn_working!$I$3:$I$944=$AM224))) / SQRT(COUNTIFS(Ashtyn_working!$H$3:$H$944, $AL224, Ashtyn_working!$I$3:$I$944, $AM224)), "N/A")</f>
        <v>24.080835565091885</v>
      </c>
      <c r="BC224" s="219">
        <f>AVERAGEIFS(Ashtyn_working!AF$3:AF$944,Ashtyn_working!$H$3:$H$944,$AL224,Ashtyn_working!$I$3:$I$944,$AM224)</f>
        <v>1909.7642857142855</v>
      </c>
      <c r="BD224" s="219" cm="1">
        <f t="array" ref="BD224">IFERROR(_xlfn.STDEV.S(_xlfn._xlws.FILTER(Ashtyn_working!AF$3:AF$944, (Ashtyn_working!$H$3:$H$944=$AL224) * (Ashtyn_working!$I$3:$I$944=$AM224))) / SQRT(COUNTIFS(Ashtyn_working!$H$3:$H$944, $AL224, Ashtyn_working!$I$3:$I$944, $AM224)), "N/A")</f>
        <v>5.6282658145166486</v>
      </c>
    </row>
    <row r="225" spans="5:56" ht="16" x14ac:dyDescent="0.2">
      <c r="E225" s="282">
        <v>42580</v>
      </c>
      <c r="F225" s="177"/>
      <c r="G225" s="176">
        <v>31</v>
      </c>
      <c r="H225" s="176" t="s">
        <v>12457</v>
      </c>
      <c r="I225" s="176" t="s">
        <v>16050</v>
      </c>
      <c r="J225" s="176">
        <v>7.8659999999999997</v>
      </c>
      <c r="K225" s="176">
        <v>30.3</v>
      </c>
      <c r="L225" s="176">
        <v>6.82</v>
      </c>
      <c r="M225" s="176">
        <v>36</v>
      </c>
      <c r="N225" s="177"/>
      <c r="O225" s="177"/>
      <c r="P225" s="177"/>
      <c r="Q225" s="177"/>
      <c r="R225">
        <f t="shared" si="12"/>
        <v>7.8659999999999997</v>
      </c>
      <c r="T225">
        <f t="shared" si="13"/>
        <v>30.3</v>
      </c>
      <c r="V225">
        <f t="shared" si="14"/>
        <v>6.82</v>
      </c>
      <c r="X225">
        <f t="shared" si="15"/>
        <v>36</v>
      </c>
      <c r="Z225" s="177"/>
      <c r="AA225" s="177"/>
      <c r="AB225" s="177"/>
      <c r="AC225" s="177"/>
      <c r="AD225" s="177"/>
      <c r="AE225" s="177"/>
      <c r="AF225" s="177"/>
      <c r="AK225" s="176">
        <v>27</v>
      </c>
      <c r="AL225" s="176" t="s">
        <v>16051</v>
      </c>
      <c r="AM225" s="176" t="s">
        <v>16051</v>
      </c>
      <c r="AN225" s="176">
        <v>2.1700000000000001E-3</v>
      </c>
      <c r="AO225" s="219">
        <f>AVERAGEIFS(Ashtyn_working!R$3:R$944,Ashtyn_working!$H$3:$H$944,$AL225,Ashtyn_working!$I$3:$I$944,$AM225)</f>
        <v>7.6946437768240372</v>
      </c>
      <c r="AP225" s="219" cm="1">
        <f t="array" ref="AP225">IFERROR(_xlfn.STDEV.S(_xlfn._xlws.FILTER(Ashtyn_working!R$3:R$944, (Ashtyn_working!$H$3:$H$944=$AL225) * (Ashtyn_working!$I$3:$I$944=$AM225))) / SQRT(COUNTIFS(Ashtyn_working!$H$3:$H$944, $AL225, Ashtyn_working!$I$3:$I$944, $AM225)), "N/A")</f>
        <v>6.8544421448967783E-3</v>
      </c>
      <c r="AQ225" s="219">
        <f>AVERAGEIFS(Ashtyn_working!T$3:T$944,Ashtyn_working!$H$3:$H$944,$AL225,Ashtyn_working!$I$3:$I$944,$AM225)</f>
        <v>27.050643776824053</v>
      </c>
      <c r="AR225" s="219" cm="1">
        <f t="array" ref="AR225">IFERROR(_xlfn.STDEV.S(_xlfn._xlws.FILTER(Ashtyn_working!T$3:T$944, (Ashtyn_working!$H$3:$H$944=$AL225) * (Ashtyn_working!$I$3:$I$944=$AM225))) / SQRT(COUNTIFS(Ashtyn_working!$H$3:$H$944, $AL225, Ashtyn_working!$I$3:$I$944, $AM225)), "N/A")</f>
        <v>1.9226574206491071E-2</v>
      </c>
      <c r="AS225">
        <f>AVERAGEIFS(Ashtyn_working!V$3:V$944,Ashtyn_working!$H$3:$H$944,$AL225,Ashtyn_working!$I$3:$I$944,$AM225)</f>
        <v>7.2364035087719323</v>
      </c>
      <c r="AT225" cm="1">
        <f t="array" ref="AT225">IFERROR(_xlfn.STDEV.S(_xlfn._xlws.FILTER(Ashtyn_working!V$3:V$944, (Ashtyn_working!$H$3:$H$944=$AL225) * (Ashtyn_working!$I$3:$I$944=$AM225))) / SQRT(COUNTIFS(Ashtyn_working!$H$3:$H$944, $AL225, Ashtyn_working!$I$3:$I$944, $AM225)), "N/A")</f>
        <v>4.1385381752378922E-2</v>
      </c>
      <c r="AU225" s="219">
        <f>AVERAGEIFS(Ashtyn_working!X$3:X$944,Ashtyn_working!$H$3:$H$944,$AL225,Ashtyn_working!$I$3:$I$944,$AM225)</f>
        <v>36.429184549356258</v>
      </c>
      <c r="AV225" s="219" cm="1">
        <f t="array" ref="AV225">IFERROR(_xlfn.STDEV.S(_xlfn._xlws.FILTER(Ashtyn_working!X$3:X$944, (Ashtyn_working!$H$3:$H$944=$AL225) * (Ashtyn_working!$I$3:$I$944=$AM225))) / SQRT(COUNTIFS(Ashtyn_working!$H$3:$H$944, $AL225, Ashtyn_working!$I$3:$I$944, $AM225)), "N/A")</f>
        <v>6.1380802780550081E-2</v>
      </c>
      <c r="AW225" s="219">
        <f>AVERAGEIFS(Ashtyn_working!Z$3:Z$944,Ashtyn_working!$H$3:$H$944,$AL225,Ashtyn_working!$I$3:$I$944,$AM225)</f>
        <v>265.22544117647061</v>
      </c>
      <c r="AX225" s="219" cm="1">
        <f t="array" ref="AX225">IFERROR(_xlfn.STDEV.S(_xlfn._xlws.FILTER(Ashtyn_working!Z$3:Z$944, (Ashtyn_working!$H$3:$H$944=$AL225) * (Ashtyn_working!$I$3:$I$944=$AM225))) / SQRT(COUNTIFS(Ashtyn_working!$H$3:$H$944, $AL225, Ashtyn_working!$I$3:$I$944, $AM225)), "N/A")</f>
        <v>7.3067512489703565</v>
      </c>
      <c r="AY225" s="219">
        <f>AVERAGEIFS(Ashtyn_working!AB$3:AB$944,Ashtyn_working!$H$3:$H$944,$AL225,Ashtyn_working!$I$3:$I$944,$AM225)</f>
        <v>2179.3447058823531</v>
      </c>
      <c r="AZ225" s="219" cm="1">
        <f t="array" ref="AZ225">IFERROR(_xlfn.STDEV.S(_xlfn._xlws.FILTER(Ashtyn_working!AB$3:AB$944, (Ashtyn_working!$H$3:$H$944=$AL225) * (Ashtyn_working!$I$3:$I$944=$AM225))) / SQRT(COUNTIFS(Ashtyn_working!$H$3:$H$944, $AL225, Ashtyn_working!$I$3:$I$944, $AM225)), "N/A")</f>
        <v>4.5238020541452046</v>
      </c>
      <c r="BA225" s="219">
        <f>AVERAGEIFS(Ashtyn_working!AE$3:AE$944,Ashtyn_working!$H$3:$H$944,$AL225,Ashtyn_working!$I$3:$I$944,$AM225)</f>
        <v>1225.2142857142858</v>
      </c>
      <c r="BB225" s="219" cm="1">
        <f t="array" ref="BB225">IFERROR(_xlfn.STDEV.S(_xlfn._xlws.FILTER(Ashtyn_working!AE$3:AE$944, (Ashtyn_working!$H$3:$H$944=$AL225) * (Ashtyn_working!$I$3:$I$944=$AM225))) / SQRT(COUNTIFS(Ashtyn_working!$H$3:$H$944, $AL225, Ashtyn_working!$I$3:$I$944, $AM225)), "N/A")</f>
        <v>24.080835565091885</v>
      </c>
      <c r="BC225" s="219">
        <f>AVERAGEIFS(Ashtyn_working!AF$3:AF$944,Ashtyn_working!$H$3:$H$944,$AL225,Ashtyn_working!$I$3:$I$944,$AM225)</f>
        <v>1909.7642857142855</v>
      </c>
      <c r="BD225" s="219" cm="1">
        <f t="array" ref="BD225">IFERROR(_xlfn.STDEV.S(_xlfn._xlws.FILTER(Ashtyn_working!AF$3:AF$944, (Ashtyn_working!$H$3:$H$944=$AL225) * (Ashtyn_working!$I$3:$I$944=$AM225))) / SQRT(COUNTIFS(Ashtyn_working!$H$3:$H$944, $AL225, Ashtyn_working!$I$3:$I$944, $AM225)), "N/A")</f>
        <v>5.6282658145166486</v>
      </c>
    </row>
    <row r="226" spans="5:56" ht="16" x14ac:dyDescent="0.2">
      <c r="E226" s="282">
        <v>42580</v>
      </c>
      <c r="F226" s="177"/>
      <c r="G226" s="176">
        <v>31</v>
      </c>
      <c r="H226" s="176" t="s">
        <v>12457</v>
      </c>
      <c r="I226" s="176" t="s">
        <v>16050</v>
      </c>
      <c r="J226" s="176">
        <v>7.8719999999999999</v>
      </c>
      <c r="K226" s="176">
        <v>30.4</v>
      </c>
      <c r="L226" s="176">
        <v>6.96</v>
      </c>
      <c r="M226" s="176">
        <v>36</v>
      </c>
      <c r="N226" s="177"/>
      <c r="O226" s="177"/>
      <c r="P226" s="177"/>
      <c r="Q226" s="177"/>
      <c r="R226">
        <f t="shared" si="12"/>
        <v>7.8719999999999999</v>
      </c>
      <c r="T226">
        <f t="shared" si="13"/>
        <v>30.4</v>
      </c>
      <c r="V226">
        <f t="shared" si="14"/>
        <v>6.96</v>
      </c>
      <c r="X226">
        <f t="shared" si="15"/>
        <v>36</v>
      </c>
      <c r="Z226" s="177"/>
      <c r="AA226" s="177"/>
      <c r="AB226" s="177"/>
      <c r="AC226" s="177"/>
      <c r="AD226" s="177"/>
      <c r="AE226" s="177"/>
      <c r="AF226" s="177"/>
      <c r="AK226" s="176">
        <v>27</v>
      </c>
      <c r="AL226" s="176" t="s">
        <v>16051</v>
      </c>
      <c r="AM226" s="176" t="s">
        <v>16051</v>
      </c>
      <c r="AN226" s="176">
        <v>1.82E-3</v>
      </c>
      <c r="AO226" s="219">
        <f>AVERAGEIFS(Ashtyn_working!R$3:R$944,Ashtyn_working!$H$3:$H$944,$AL226,Ashtyn_working!$I$3:$I$944,$AM226)</f>
        <v>7.6946437768240372</v>
      </c>
      <c r="AP226" s="219" cm="1">
        <f t="array" ref="AP226">IFERROR(_xlfn.STDEV.S(_xlfn._xlws.FILTER(Ashtyn_working!R$3:R$944, (Ashtyn_working!$H$3:$H$944=$AL226) * (Ashtyn_working!$I$3:$I$944=$AM226))) / SQRT(COUNTIFS(Ashtyn_working!$H$3:$H$944, $AL226, Ashtyn_working!$I$3:$I$944, $AM226)), "N/A")</f>
        <v>6.8544421448967783E-3</v>
      </c>
      <c r="AQ226" s="219">
        <f>AVERAGEIFS(Ashtyn_working!T$3:T$944,Ashtyn_working!$H$3:$H$944,$AL226,Ashtyn_working!$I$3:$I$944,$AM226)</f>
        <v>27.050643776824053</v>
      </c>
      <c r="AR226" s="219" cm="1">
        <f t="array" ref="AR226">IFERROR(_xlfn.STDEV.S(_xlfn._xlws.FILTER(Ashtyn_working!T$3:T$944, (Ashtyn_working!$H$3:$H$944=$AL226) * (Ashtyn_working!$I$3:$I$944=$AM226))) / SQRT(COUNTIFS(Ashtyn_working!$H$3:$H$944, $AL226, Ashtyn_working!$I$3:$I$944, $AM226)), "N/A")</f>
        <v>1.9226574206491071E-2</v>
      </c>
      <c r="AS226">
        <f>AVERAGEIFS(Ashtyn_working!V$3:V$944,Ashtyn_working!$H$3:$H$944,$AL226,Ashtyn_working!$I$3:$I$944,$AM226)</f>
        <v>7.2364035087719323</v>
      </c>
      <c r="AT226" cm="1">
        <f t="array" ref="AT226">IFERROR(_xlfn.STDEV.S(_xlfn._xlws.FILTER(Ashtyn_working!V$3:V$944, (Ashtyn_working!$H$3:$H$944=$AL226) * (Ashtyn_working!$I$3:$I$944=$AM226))) / SQRT(COUNTIFS(Ashtyn_working!$H$3:$H$944, $AL226, Ashtyn_working!$I$3:$I$944, $AM226)), "N/A")</f>
        <v>4.1385381752378922E-2</v>
      </c>
      <c r="AU226" s="219">
        <f>AVERAGEIFS(Ashtyn_working!X$3:X$944,Ashtyn_working!$H$3:$H$944,$AL226,Ashtyn_working!$I$3:$I$944,$AM226)</f>
        <v>36.429184549356258</v>
      </c>
      <c r="AV226" s="219" cm="1">
        <f t="array" ref="AV226">IFERROR(_xlfn.STDEV.S(_xlfn._xlws.FILTER(Ashtyn_working!X$3:X$944, (Ashtyn_working!$H$3:$H$944=$AL226) * (Ashtyn_working!$I$3:$I$944=$AM226))) / SQRT(COUNTIFS(Ashtyn_working!$H$3:$H$944, $AL226, Ashtyn_working!$I$3:$I$944, $AM226)), "N/A")</f>
        <v>6.1380802780550081E-2</v>
      </c>
      <c r="AW226" s="219">
        <f>AVERAGEIFS(Ashtyn_working!Z$3:Z$944,Ashtyn_working!$H$3:$H$944,$AL226,Ashtyn_working!$I$3:$I$944,$AM226)</f>
        <v>265.22544117647061</v>
      </c>
      <c r="AX226" s="219" cm="1">
        <f t="array" ref="AX226">IFERROR(_xlfn.STDEV.S(_xlfn._xlws.FILTER(Ashtyn_working!Z$3:Z$944, (Ashtyn_working!$H$3:$H$944=$AL226) * (Ashtyn_working!$I$3:$I$944=$AM226))) / SQRT(COUNTIFS(Ashtyn_working!$H$3:$H$944, $AL226, Ashtyn_working!$I$3:$I$944, $AM226)), "N/A")</f>
        <v>7.3067512489703565</v>
      </c>
      <c r="AY226" s="219">
        <f>AVERAGEIFS(Ashtyn_working!AB$3:AB$944,Ashtyn_working!$H$3:$H$944,$AL226,Ashtyn_working!$I$3:$I$944,$AM226)</f>
        <v>2179.3447058823531</v>
      </c>
      <c r="AZ226" s="219" cm="1">
        <f t="array" ref="AZ226">IFERROR(_xlfn.STDEV.S(_xlfn._xlws.FILTER(Ashtyn_working!AB$3:AB$944, (Ashtyn_working!$H$3:$H$944=$AL226) * (Ashtyn_working!$I$3:$I$944=$AM226))) / SQRT(COUNTIFS(Ashtyn_working!$H$3:$H$944, $AL226, Ashtyn_working!$I$3:$I$944, $AM226)), "N/A")</f>
        <v>4.5238020541452046</v>
      </c>
      <c r="BA226" s="219">
        <f>AVERAGEIFS(Ashtyn_working!AE$3:AE$944,Ashtyn_working!$H$3:$H$944,$AL226,Ashtyn_working!$I$3:$I$944,$AM226)</f>
        <v>1225.2142857142858</v>
      </c>
      <c r="BB226" s="219" cm="1">
        <f t="array" ref="BB226">IFERROR(_xlfn.STDEV.S(_xlfn._xlws.FILTER(Ashtyn_working!AE$3:AE$944, (Ashtyn_working!$H$3:$H$944=$AL226) * (Ashtyn_working!$I$3:$I$944=$AM226))) / SQRT(COUNTIFS(Ashtyn_working!$H$3:$H$944, $AL226, Ashtyn_working!$I$3:$I$944, $AM226)), "N/A")</f>
        <v>24.080835565091885</v>
      </c>
      <c r="BC226" s="219">
        <f>AVERAGEIFS(Ashtyn_working!AF$3:AF$944,Ashtyn_working!$H$3:$H$944,$AL226,Ashtyn_working!$I$3:$I$944,$AM226)</f>
        <v>1909.7642857142855</v>
      </c>
      <c r="BD226" s="219" cm="1">
        <f t="array" ref="BD226">IFERROR(_xlfn.STDEV.S(_xlfn._xlws.FILTER(Ashtyn_working!AF$3:AF$944, (Ashtyn_working!$H$3:$H$944=$AL226) * (Ashtyn_working!$I$3:$I$944=$AM226))) / SQRT(COUNTIFS(Ashtyn_working!$H$3:$H$944, $AL226, Ashtyn_working!$I$3:$I$944, $AM226)), "N/A")</f>
        <v>5.6282658145166486</v>
      </c>
    </row>
    <row r="227" spans="5:56" ht="16" x14ac:dyDescent="0.2">
      <c r="E227" s="282">
        <v>42580</v>
      </c>
      <c r="F227" s="177"/>
      <c r="G227" s="176">
        <v>31</v>
      </c>
      <c r="H227" s="176" t="s">
        <v>12457</v>
      </c>
      <c r="I227" s="176" t="s">
        <v>16050</v>
      </c>
      <c r="J227" s="176">
        <v>7.88</v>
      </c>
      <c r="K227" s="176">
        <v>30.1</v>
      </c>
      <c r="L227" s="176">
        <v>7.09</v>
      </c>
      <c r="M227" s="176">
        <v>36</v>
      </c>
      <c r="N227" s="177"/>
      <c r="O227" s="177"/>
      <c r="P227" s="177"/>
      <c r="Q227" s="177"/>
      <c r="R227">
        <f t="shared" si="12"/>
        <v>7.88</v>
      </c>
      <c r="T227">
        <f t="shared" si="13"/>
        <v>30.1</v>
      </c>
      <c r="V227">
        <f t="shared" si="14"/>
        <v>7.09</v>
      </c>
      <c r="X227">
        <f t="shared" si="15"/>
        <v>36</v>
      </c>
      <c r="Z227" s="176">
        <v>399.77</v>
      </c>
      <c r="AA227" s="177"/>
      <c r="AB227" s="177"/>
      <c r="AC227" s="177"/>
      <c r="AD227" s="177"/>
      <c r="AE227" s="177"/>
      <c r="AF227" s="177"/>
      <c r="AK227" s="176">
        <v>27</v>
      </c>
      <c r="AL227" s="176" t="s">
        <v>16051</v>
      </c>
      <c r="AM227" s="176" t="s">
        <v>16051</v>
      </c>
      <c r="AN227" s="176">
        <v>1.8400000000000001E-3</v>
      </c>
      <c r="AO227" s="219">
        <f>AVERAGEIFS(Ashtyn_working!R$3:R$944,Ashtyn_working!$H$3:$H$944,$AL227,Ashtyn_working!$I$3:$I$944,$AM227)</f>
        <v>7.6946437768240372</v>
      </c>
      <c r="AP227" s="219" cm="1">
        <f t="array" ref="AP227">IFERROR(_xlfn.STDEV.S(_xlfn._xlws.FILTER(Ashtyn_working!R$3:R$944, (Ashtyn_working!$H$3:$H$944=$AL227) * (Ashtyn_working!$I$3:$I$944=$AM227))) / SQRT(COUNTIFS(Ashtyn_working!$H$3:$H$944, $AL227, Ashtyn_working!$I$3:$I$944, $AM227)), "N/A")</f>
        <v>6.8544421448967783E-3</v>
      </c>
      <c r="AQ227" s="219">
        <f>AVERAGEIFS(Ashtyn_working!T$3:T$944,Ashtyn_working!$H$3:$H$944,$AL227,Ashtyn_working!$I$3:$I$944,$AM227)</f>
        <v>27.050643776824053</v>
      </c>
      <c r="AR227" s="219" cm="1">
        <f t="array" ref="AR227">IFERROR(_xlfn.STDEV.S(_xlfn._xlws.FILTER(Ashtyn_working!T$3:T$944, (Ashtyn_working!$H$3:$H$944=$AL227) * (Ashtyn_working!$I$3:$I$944=$AM227))) / SQRT(COUNTIFS(Ashtyn_working!$H$3:$H$944, $AL227, Ashtyn_working!$I$3:$I$944, $AM227)), "N/A")</f>
        <v>1.9226574206491071E-2</v>
      </c>
      <c r="AS227">
        <f>AVERAGEIFS(Ashtyn_working!V$3:V$944,Ashtyn_working!$H$3:$H$944,$AL227,Ashtyn_working!$I$3:$I$944,$AM227)</f>
        <v>7.2364035087719323</v>
      </c>
      <c r="AT227" cm="1">
        <f t="array" ref="AT227">IFERROR(_xlfn.STDEV.S(_xlfn._xlws.FILTER(Ashtyn_working!V$3:V$944, (Ashtyn_working!$H$3:$H$944=$AL227) * (Ashtyn_working!$I$3:$I$944=$AM227))) / SQRT(COUNTIFS(Ashtyn_working!$H$3:$H$944, $AL227, Ashtyn_working!$I$3:$I$944, $AM227)), "N/A")</f>
        <v>4.1385381752378922E-2</v>
      </c>
      <c r="AU227" s="219">
        <f>AVERAGEIFS(Ashtyn_working!X$3:X$944,Ashtyn_working!$H$3:$H$944,$AL227,Ashtyn_working!$I$3:$I$944,$AM227)</f>
        <v>36.429184549356258</v>
      </c>
      <c r="AV227" s="219" cm="1">
        <f t="array" ref="AV227">IFERROR(_xlfn.STDEV.S(_xlfn._xlws.FILTER(Ashtyn_working!X$3:X$944, (Ashtyn_working!$H$3:$H$944=$AL227) * (Ashtyn_working!$I$3:$I$944=$AM227))) / SQRT(COUNTIFS(Ashtyn_working!$H$3:$H$944, $AL227, Ashtyn_working!$I$3:$I$944, $AM227)), "N/A")</f>
        <v>6.1380802780550081E-2</v>
      </c>
      <c r="AW227" s="219">
        <f>AVERAGEIFS(Ashtyn_working!Z$3:Z$944,Ashtyn_working!$H$3:$H$944,$AL227,Ashtyn_working!$I$3:$I$944,$AM227)</f>
        <v>265.22544117647061</v>
      </c>
      <c r="AX227" s="219" cm="1">
        <f t="array" ref="AX227">IFERROR(_xlfn.STDEV.S(_xlfn._xlws.FILTER(Ashtyn_working!Z$3:Z$944, (Ashtyn_working!$H$3:$H$944=$AL227) * (Ashtyn_working!$I$3:$I$944=$AM227))) / SQRT(COUNTIFS(Ashtyn_working!$H$3:$H$944, $AL227, Ashtyn_working!$I$3:$I$944, $AM227)), "N/A")</f>
        <v>7.3067512489703565</v>
      </c>
      <c r="AY227" s="219">
        <f>AVERAGEIFS(Ashtyn_working!AB$3:AB$944,Ashtyn_working!$H$3:$H$944,$AL227,Ashtyn_working!$I$3:$I$944,$AM227)</f>
        <v>2179.3447058823531</v>
      </c>
      <c r="AZ227" s="219" cm="1">
        <f t="array" ref="AZ227">IFERROR(_xlfn.STDEV.S(_xlfn._xlws.FILTER(Ashtyn_working!AB$3:AB$944, (Ashtyn_working!$H$3:$H$944=$AL227) * (Ashtyn_working!$I$3:$I$944=$AM227))) / SQRT(COUNTIFS(Ashtyn_working!$H$3:$H$944, $AL227, Ashtyn_working!$I$3:$I$944, $AM227)), "N/A")</f>
        <v>4.5238020541452046</v>
      </c>
      <c r="BA227" s="219">
        <f>AVERAGEIFS(Ashtyn_working!AE$3:AE$944,Ashtyn_working!$H$3:$H$944,$AL227,Ashtyn_working!$I$3:$I$944,$AM227)</f>
        <v>1225.2142857142858</v>
      </c>
      <c r="BB227" s="219" cm="1">
        <f t="array" ref="BB227">IFERROR(_xlfn.STDEV.S(_xlfn._xlws.FILTER(Ashtyn_working!AE$3:AE$944, (Ashtyn_working!$H$3:$H$944=$AL227) * (Ashtyn_working!$I$3:$I$944=$AM227))) / SQRT(COUNTIFS(Ashtyn_working!$H$3:$H$944, $AL227, Ashtyn_working!$I$3:$I$944, $AM227)), "N/A")</f>
        <v>24.080835565091885</v>
      </c>
      <c r="BC227" s="219">
        <f>AVERAGEIFS(Ashtyn_working!AF$3:AF$944,Ashtyn_working!$H$3:$H$944,$AL227,Ashtyn_working!$I$3:$I$944,$AM227)</f>
        <v>1909.7642857142855</v>
      </c>
      <c r="BD227" s="219" cm="1">
        <f t="array" ref="BD227">IFERROR(_xlfn.STDEV.S(_xlfn._xlws.FILTER(Ashtyn_working!AF$3:AF$944, (Ashtyn_working!$H$3:$H$944=$AL227) * (Ashtyn_working!$I$3:$I$944=$AM227))) / SQRT(COUNTIFS(Ashtyn_working!$H$3:$H$944, $AL227, Ashtyn_working!$I$3:$I$944, $AM227)), "N/A")</f>
        <v>5.6282658145166486</v>
      </c>
    </row>
    <row r="228" spans="5:56" ht="16" x14ac:dyDescent="0.2">
      <c r="E228" s="282">
        <v>42580</v>
      </c>
      <c r="F228" s="177"/>
      <c r="G228" s="176">
        <v>31</v>
      </c>
      <c r="H228" s="176" t="s">
        <v>16051</v>
      </c>
      <c r="I228" s="176" t="s">
        <v>12804</v>
      </c>
      <c r="J228" s="176">
        <v>7.6959999999999997</v>
      </c>
      <c r="K228" s="176">
        <v>30.4</v>
      </c>
      <c r="L228" s="176">
        <v>6.77</v>
      </c>
      <c r="M228" s="176">
        <v>35.299999999999997</v>
      </c>
      <c r="N228" s="177"/>
      <c r="O228" s="177"/>
      <c r="P228" s="177"/>
      <c r="Q228" s="177"/>
      <c r="R228">
        <f t="shared" si="12"/>
        <v>7.6959999999999997</v>
      </c>
      <c r="T228">
        <f t="shared" si="13"/>
        <v>30.4</v>
      </c>
      <c r="V228">
        <f t="shared" si="14"/>
        <v>6.77</v>
      </c>
      <c r="X228">
        <f t="shared" si="15"/>
        <v>35.299999999999997</v>
      </c>
      <c r="Z228" s="177"/>
      <c r="AA228" s="177"/>
      <c r="AB228" s="177"/>
      <c r="AC228" s="177"/>
      <c r="AD228" s="177"/>
      <c r="AE228" s="177"/>
      <c r="AF228" s="177"/>
      <c r="AK228" s="176">
        <v>27</v>
      </c>
      <c r="AL228" s="176" t="s">
        <v>16051</v>
      </c>
      <c r="AM228" s="176" t="s">
        <v>16051</v>
      </c>
      <c r="AN228" s="176">
        <v>2.7200000000000002E-3</v>
      </c>
      <c r="AO228" s="219">
        <f>AVERAGEIFS(Ashtyn_working!R$3:R$944,Ashtyn_working!$H$3:$H$944,$AL228,Ashtyn_working!$I$3:$I$944,$AM228)</f>
        <v>7.6946437768240372</v>
      </c>
      <c r="AP228" s="219" cm="1">
        <f t="array" ref="AP228">IFERROR(_xlfn.STDEV.S(_xlfn._xlws.FILTER(Ashtyn_working!R$3:R$944, (Ashtyn_working!$H$3:$H$944=$AL228) * (Ashtyn_working!$I$3:$I$944=$AM228))) / SQRT(COUNTIFS(Ashtyn_working!$H$3:$H$944, $AL228, Ashtyn_working!$I$3:$I$944, $AM228)), "N/A")</f>
        <v>6.8544421448967783E-3</v>
      </c>
      <c r="AQ228" s="219">
        <f>AVERAGEIFS(Ashtyn_working!T$3:T$944,Ashtyn_working!$H$3:$H$944,$AL228,Ashtyn_working!$I$3:$I$944,$AM228)</f>
        <v>27.050643776824053</v>
      </c>
      <c r="AR228" s="219" cm="1">
        <f t="array" ref="AR228">IFERROR(_xlfn.STDEV.S(_xlfn._xlws.FILTER(Ashtyn_working!T$3:T$944, (Ashtyn_working!$H$3:$H$944=$AL228) * (Ashtyn_working!$I$3:$I$944=$AM228))) / SQRT(COUNTIFS(Ashtyn_working!$H$3:$H$944, $AL228, Ashtyn_working!$I$3:$I$944, $AM228)), "N/A")</f>
        <v>1.9226574206491071E-2</v>
      </c>
      <c r="AS228">
        <f>AVERAGEIFS(Ashtyn_working!V$3:V$944,Ashtyn_working!$H$3:$H$944,$AL228,Ashtyn_working!$I$3:$I$944,$AM228)</f>
        <v>7.2364035087719323</v>
      </c>
      <c r="AT228" cm="1">
        <f t="array" ref="AT228">IFERROR(_xlfn.STDEV.S(_xlfn._xlws.FILTER(Ashtyn_working!V$3:V$944, (Ashtyn_working!$H$3:$H$944=$AL228) * (Ashtyn_working!$I$3:$I$944=$AM228))) / SQRT(COUNTIFS(Ashtyn_working!$H$3:$H$944, $AL228, Ashtyn_working!$I$3:$I$944, $AM228)), "N/A")</f>
        <v>4.1385381752378922E-2</v>
      </c>
      <c r="AU228" s="219">
        <f>AVERAGEIFS(Ashtyn_working!X$3:X$944,Ashtyn_working!$H$3:$H$944,$AL228,Ashtyn_working!$I$3:$I$944,$AM228)</f>
        <v>36.429184549356258</v>
      </c>
      <c r="AV228" s="219" cm="1">
        <f t="array" ref="AV228">IFERROR(_xlfn.STDEV.S(_xlfn._xlws.FILTER(Ashtyn_working!X$3:X$944, (Ashtyn_working!$H$3:$H$944=$AL228) * (Ashtyn_working!$I$3:$I$944=$AM228))) / SQRT(COUNTIFS(Ashtyn_working!$H$3:$H$944, $AL228, Ashtyn_working!$I$3:$I$944, $AM228)), "N/A")</f>
        <v>6.1380802780550081E-2</v>
      </c>
      <c r="AW228" s="219">
        <f>AVERAGEIFS(Ashtyn_working!Z$3:Z$944,Ashtyn_working!$H$3:$H$944,$AL228,Ashtyn_working!$I$3:$I$944,$AM228)</f>
        <v>265.22544117647061</v>
      </c>
      <c r="AX228" s="219" cm="1">
        <f t="array" ref="AX228">IFERROR(_xlfn.STDEV.S(_xlfn._xlws.FILTER(Ashtyn_working!Z$3:Z$944, (Ashtyn_working!$H$3:$H$944=$AL228) * (Ashtyn_working!$I$3:$I$944=$AM228))) / SQRT(COUNTIFS(Ashtyn_working!$H$3:$H$944, $AL228, Ashtyn_working!$I$3:$I$944, $AM228)), "N/A")</f>
        <v>7.3067512489703565</v>
      </c>
      <c r="AY228" s="219">
        <f>AVERAGEIFS(Ashtyn_working!AB$3:AB$944,Ashtyn_working!$H$3:$H$944,$AL228,Ashtyn_working!$I$3:$I$944,$AM228)</f>
        <v>2179.3447058823531</v>
      </c>
      <c r="AZ228" s="219" cm="1">
        <f t="array" ref="AZ228">IFERROR(_xlfn.STDEV.S(_xlfn._xlws.FILTER(Ashtyn_working!AB$3:AB$944, (Ashtyn_working!$H$3:$H$944=$AL228) * (Ashtyn_working!$I$3:$I$944=$AM228))) / SQRT(COUNTIFS(Ashtyn_working!$H$3:$H$944, $AL228, Ashtyn_working!$I$3:$I$944, $AM228)), "N/A")</f>
        <v>4.5238020541452046</v>
      </c>
      <c r="BA228" s="219">
        <f>AVERAGEIFS(Ashtyn_working!AE$3:AE$944,Ashtyn_working!$H$3:$H$944,$AL228,Ashtyn_working!$I$3:$I$944,$AM228)</f>
        <v>1225.2142857142858</v>
      </c>
      <c r="BB228" s="219" cm="1">
        <f t="array" ref="BB228">IFERROR(_xlfn.STDEV.S(_xlfn._xlws.FILTER(Ashtyn_working!AE$3:AE$944, (Ashtyn_working!$H$3:$H$944=$AL228) * (Ashtyn_working!$I$3:$I$944=$AM228))) / SQRT(COUNTIFS(Ashtyn_working!$H$3:$H$944, $AL228, Ashtyn_working!$I$3:$I$944, $AM228)), "N/A")</f>
        <v>24.080835565091885</v>
      </c>
      <c r="BC228" s="219">
        <f>AVERAGEIFS(Ashtyn_working!AF$3:AF$944,Ashtyn_working!$H$3:$H$944,$AL228,Ashtyn_working!$I$3:$I$944,$AM228)</f>
        <v>1909.7642857142855</v>
      </c>
      <c r="BD228" s="219" cm="1">
        <f t="array" ref="BD228">IFERROR(_xlfn.STDEV.S(_xlfn._xlws.FILTER(Ashtyn_working!AF$3:AF$944, (Ashtyn_working!$H$3:$H$944=$AL228) * (Ashtyn_working!$I$3:$I$944=$AM228))) / SQRT(COUNTIFS(Ashtyn_working!$H$3:$H$944, $AL228, Ashtyn_working!$I$3:$I$944, $AM228)), "N/A")</f>
        <v>5.6282658145166486</v>
      </c>
    </row>
    <row r="229" spans="5:56" ht="16" x14ac:dyDescent="0.2">
      <c r="E229" s="282">
        <v>42580</v>
      </c>
      <c r="F229" s="177"/>
      <c r="G229" s="176">
        <v>31</v>
      </c>
      <c r="H229" s="176" t="s">
        <v>16051</v>
      </c>
      <c r="I229" s="176" t="s">
        <v>12804</v>
      </c>
      <c r="J229" s="176">
        <v>7.6749999999999998</v>
      </c>
      <c r="K229" s="176">
        <v>30.8</v>
      </c>
      <c r="L229" s="176">
        <v>6.41</v>
      </c>
      <c r="M229" s="176">
        <v>35.4</v>
      </c>
      <c r="N229" s="177"/>
      <c r="O229" s="177"/>
      <c r="P229" s="177"/>
      <c r="Q229" s="177"/>
      <c r="R229">
        <f t="shared" si="12"/>
        <v>7.6749999999999998</v>
      </c>
      <c r="T229">
        <f t="shared" si="13"/>
        <v>30.8</v>
      </c>
      <c r="V229">
        <f t="shared" si="14"/>
        <v>6.41</v>
      </c>
      <c r="X229">
        <f t="shared" si="15"/>
        <v>35.4</v>
      </c>
      <c r="Z229" s="177"/>
      <c r="AA229" s="177"/>
      <c r="AB229" s="177"/>
      <c r="AC229" s="177"/>
      <c r="AD229" s="177"/>
      <c r="AE229" s="177"/>
      <c r="AF229" s="177"/>
      <c r="AK229" s="176">
        <v>27</v>
      </c>
      <c r="AL229" s="176" t="s">
        <v>16051</v>
      </c>
      <c r="AM229" s="176" t="s">
        <v>16051</v>
      </c>
      <c r="AN229" s="176">
        <v>2.2699999999999999E-3</v>
      </c>
      <c r="AO229" s="219">
        <f>AVERAGEIFS(Ashtyn_working!R$3:R$944,Ashtyn_working!$H$3:$H$944,$AL229,Ashtyn_working!$I$3:$I$944,$AM229)</f>
        <v>7.6946437768240372</v>
      </c>
      <c r="AP229" s="219" cm="1">
        <f t="array" ref="AP229">IFERROR(_xlfn.STDEV.S(_xlfn._xlws.FILTER(Ashtyn_working!R$3:R$944, (Ashtyn_working!$H$3:$H$944=$AL229) * (Ashtyn_working!$I$3:$I$944=$AM229))) / SQRT(COUNTIFS(Ashtyn_working!$H$3:$H$944, $AL229, Ashtyn_working!$I$3:$I$944, $AM229)), "N/A")</f>
        <v>6.8544421448967783E-3</v>
      </c>
      <c r="AQ229" s="219">
        <f>AVERAGEIFS(Ashtyn_working!T$3:T$944,Ashtyn_working!$H$3:$H$944,$AL229,Ashtyn_working!$I$3:$I$944,$AM229)</f>
        <v>27.050643776824053</v>
      </c>
      <c r="AR229" s="219" cm="1">
        <f t="array" ref="AR229">IFERROR(_xlfn.STDEV.S(_xlfn._xlws.FILTER(Ashtyn_working!T$3:T$944, (Ashtyn_working!$H$3:$H$944=$AL229) * (Ashtyn_working!$I$3:$I$944=$AM229))) / SQRT(COUNTIFS(Ashtyn_working!$H$3:$H$944, $AL229, Ashtyn_working!$I$3:$I$944, $AM229)), "N/A")</f>
        <v>1.9226574206491071E-2</v>
      </c>
      <c r="AS229">
        <f>AVERAGEIFS(Ashtyn_working!V$3:V$944,Ashtyn_working!$H$3:$H$944,$AL229,Ashtyn_working!$I$3:$I$944,$AM229)</f>
        <v>7.2364035087719323</v>
      </c>
      <c r="AT229" cm="1">
        <f t="array" ref="AT229">IFERROR(_xlfn.STDEV.S(_xlfn._xlws.FILTER(Ashtyn_working!V$3:V$944, (Ashtyn_working!$H$3:$H$944=$AL229) * (Ashtyn_working!$I$3:$I$944=$AM229))) / SQRT(COUNTIFS(Ashtyn_working!$H$3:$H$944, $AL229, Ashtyn_working!$I$3:$I$944, $AM229)), "N/A")</f>
        <v>4.1385381752378922E-2</v>
      </c>
      <c r="AU229" s="219">
        <f>AVERAGEIFS(Ashtyn_working!X$3:X$944,Ashtyn_working!$H$3:$H$944,$AL229,Ashtyn_working!$I$3:$I$944,$AM229)</f>
        <v>36.429184549356258</v>
      </c>
      <c r="AV229" s="219" cm="1">
        <f t="array" ref="AV229">IFERROR(_xlfn.STDEV.S(_xlfn._xlws.FILTER(Ashtyn_working!X$3:X$944, (Ashtyn_working!$H$3:$H$944=$AL229) * (Ashtyn_working!$I$3:$I$944=$AM229))) / SQRT(COUNTIFS(Ashtyn_working!$H$3:$H$944, $AL229, Ashtyn_working!$I$3:$I$944, $AM229)), "N/A")</f>
        <v>6.1380802780550081E-2</v>
      </c>
      <c r="AW229" s="219">
        <f>AVERAGEIFS(Ashtyn_working!Z$3:Z$944,Ashtyn_working!$H$3:$H$944,$AL229,Ashtyn_working!$I$3:$I$944,$AM229)</f>
        <v>265.22544117647061</v>
      </c>
      <c r="AX229" s="219" cm="1">
        <f t="array" ref="AX229">IFERROR(_xlfn.STDEV.S(_xlfn._xlws.FILTER(Ashtyn_working!Z$3:Z$944, (Ashtyn_working!$H$3:$H$944=$AL229) * (Ashtyn_working!$I$3:$I$944=$AM229))) / SQRT(COUNTIFS(Ashtyn_working!$H$3:$H$944, $AL229, Ashtyn_working!$I$3:$I$944, $AM229)), "N/A")</f>
        <v>7.3067512489703565</v>
      </c>
      <c r="AY229" s="219">
        <f>AVERAGEIFS(Ashtyn_working!AB$3:AB$944,Ashtyn_working!$H$3:$H$944,$AL229,Ashtyn_working!$I$3:$I$944,$AM229)</f>
        <v>2179.3447058823531</v>
      </c>
      <c r="AZ229" s="219" cm="1">
        <f t="array" ref="AZ229">IFERROR(_xlfn.STDEV.S(_xlfn._xlws.FILTER(Ashtyn_working!AB$3:AB$944, (Ashtyn_working!$H$3:$H$944=$AL229) * (Ashtyn_working!$I$3:$I$944=$AM229))) / SQRT(COUNTIFS(Ashtyn_working!$H$3:$H$944, $AL229, Ashtyn_working!$I$3:$I$944, $AM229)), "N/A")</f>
        <v>4.5238020541452046</v>
      </c>
      <c r="BA229" s="219">
        <f>AVERAGEIFS(Ashtyn_working!AE$3:AE$944,Ashtyn_working!$H$3:$H$944,$AL229,Ashtyn_working!$I$3:$I$944,$AM229)</f>
        <v>1225.2142857142858</v>
      </c>
      <c r="BB229" s="219" cm="1">
        <f t="array" ref="BB229">IFERROR(_xlfn.STDEV.S(_xlfn._xlws.FILTER(Ashtyn_working!AE$3:AE$944, (Ashtyn_working!$H$3:$H$944=$AL229) * (Ashtyn_working!$I$3:$I$944=$AM229))) / SQRT(COUNTIFS(Ashtyn_working!$H$3:$H$944, $AL229, Ashtyn_working!$I$3:$I$944, $AM229)), "N/A")</f>
        <v>24.080835565091885</v>
      </c>
      <c r="BC229" s="219">
        <f>AVERAGEIFS(Ashtyn_working!AF$3:AF$944,Ashtyn_working!$H$3:$H$944,$AL229,Ashtyn_working!$I$3:$I$944,$AM229)</f>
        <v>1909.7642857142855</v>
      </c>
      <c r="BD229" s="219" cm="1">
        <f t="array" ref="BD229">IFERROR(_xlfn.STDEV.S(_xlfn._xlws.FILTER(Ashtyn_working!AF$3:AF$944, (Ashtyn_working!$H$3:$H$944=$AL229) * (Ashtyn_working!$I$3:$I$944=$AM229))) / SQRT(COUNTIFS(Ashtyn_working!$H$3:$H$944, $AL229, Ashtyn_working!$I$3:$I$944, $AM229)), "N/A")</f>
        <v>5.6282658145166486</v>
      </c>
    </row>
    <row r="230" spans="5:56" ht="16" x14ac:dyDescent="0.2">
      <c r="E230" s="282">
        <v>42580</v>
      </c>
      <c r="F230" s="177"/>
      <c r="G230" s="176">
        <v>31</v>
      </c>
      <c r="H230" s="176" t="s">
        <v>16051</v>
      </c>
      <c r="I230" s="176" t="s">
        <v>12804</v>
      </c>
      <c r="J230" s="176">
        <v>7.7039999999999997</v>
      </c>
      <c r="K230" s="176">
        <v>31</v>
      </c>
      <c r="L230" s="176">
        <v>6.33</v>
      </c>
      <c r="M230" s="176">
        <v>35.5</v>
      </c>
      <c r="N230" s="177"/>
      <c r="O230" s="177"/>
      <c r="P230" s="177"/>
      <c r="Q230" s="177"/>
      <c r="R230">
        <f t="shared" si="12"/>
        <v>7.7039999999999997</v>
      </c>
      <c r="T230">
        <f t="shared" si="13"/>
        <v>31</v>
      </c>
      <c r="V230">
        <f t="shared" si="14"/>
        <v>6.33</v>
      </c>
      <c r="X230">
        <f t="shared" si="15"/>
        <v>35.5</v>
      </c>
      <c r="Z230" s="177"/>
      <c r="AA230" s="177"/>
      <c r="AB230" s="177"/>
      <c r="AC230" s="177"/>
      <c r="AD230" s="177"/>
      <c r="AE230" s="177"/>
      <c r="AF230" s="177"/>
      <c r="AK230" s="176">
        <v>27</v>
      </c>
      <c r="AL230" s="176" t="s">
        <v>16051</v>
      </c>
      <c r="AM230" s="176" t="s">
        <v>16051</v>
      </c>
      <c r="AN230" s="176">
        <v>2.3E-3</v>
      </c>
      <c r="AO230" s="219">
        <f>AVERAGEIFS(Ashtyn_working!R$3:R$944,Ashtyn_working!$H$3:$H$944,$AL230,Ashtyn_working!$I$3:$I$944,$AM230)</f>
        <v>7.6946437768240372</v>
      </c>
      <c r="AP230" s="219" cm="1">
        <f t="array" ref="AP230">IFERROR(_xlfn.STDEV.S(_xlfn._xlws.FILTER(Ashtyn_working!R$3:R$944, (Ashtyn_working!$H$3:$H$944=$AL230) * (Ashtyn_working!$I$3:$I$944=$AM230))) / SQRT(COUNTIFS(Ashtyn_working!$H$3:$H$944, $AL230, Ashtyn_working!$I$3:$I$944, $AM230)), "N/A")</f>
        <v>6.8544421448967783E-3</v>
      </c>
      <c r="AQ230" s="219">
        <f>AVERAGEIFS(Ashtyn_working!T$3:T$944,Ashtyn_working!$H$3:$H$944,$AL230,Ashtyn_working!$I$3:$I$944,$AM230)</f>
        <v>27.050643776824053</v>
      </c>
      <c r="AR230" s="219" cm="1">
        <f t="array" ref="AR230">IFERROR(_xlfn.STDEV.S(_xlfn._xlws.FILTER(Ashtyn_working!T$3:T$944, (Ashtyn_working!$H$3:$H$944=$AL230) * (Ashtyn_working!$I$3:$I$944=$AM230))) / SQRT(COUNTIFS(Ashtyn_working!$H$3:$H$944, $AL230, Ashtyn_working!$I$3:$I$944, $AM230)), "N/A")</f>
        <v>1.9226574206491071E-2</v>
      </c>
      <c r="AS230">
        <f>AVERAGEIFS(Ashtyn_working!V$3:V$944,Ashtyn_working!$H$3:$H$944,$AL230,Ashtyn_working!$I$3:$I$944,$AM230)</f>
        <v>7.2364035087719323</v>
      </c>
      <c r="AT230" cm="1">
        <f t="array" ref="AT230">IFERROR(_xlfn.STDEV.S(_xlfn._xlws.FILTER(Ashtyn_working!V$3:V$944, (Ashtyn_working!$H$3:$H$944=$AL230) * (Ashtyn_working!$I$3:$I$944=$AM230))) / SQRT(COUNTIFS(Ashtyn_working!$H$3:$H$944, $AL230, Ashtyn_working!$I$3:$I$944, $AM230)), "N/A")</f>
        <v>4.1385381752378922E-2</v>
      </c>
      <c r="AU230" s="219">
        <f>AVERAGEIFS(Ashtyn_working!X$3:X$944,Ashtyn_working!$H$3:$H$944,$AL230,Ashtyn_working!$I$3:$I$944,$AM230)</f>
        <v>36.429184549356258</v>
      </c>
      <c r="AV230" s="219" cm="1">
        <f t="array" ref="AV230">IFERROR(_xlfn.STDEV.S(_xlfn._xlws.FILTER(Ashtyn_working!X$3:X$944, (Ashtyn_working!$H$3:$H$944=$AL230) * (Ashtyn_working!$I$3:$I$944=$AM230))) / SQRT(COUNTIFS(Ashtyn_working!$H$3:$H$944, $AL230, Ashtyn_working!$I$3:$I$944, $AM230)), "N/A")</f>
        <v>6.1380802780550081E-2</v>
      </c>
      <c r="AW230" s="219">
        <f>AVERAGEIFS(Ashtyn_working!Z$3:Z$944,Ashtyn_working!$H$3:$H$944,$AL230,Ashtyn_working!$I$3:$I$944,$AM230)</f>
        <v>265.22544117647061</v>
      </c>
      <c r="AX230" s="219" cm="1">
        <f t="array" ref="AX230">IFERROR(_xlfn.STDEV.S(_xlfn._xlws.FILTER(Ashtyn_working!Z$3:Z$944, (Ashtyn_working!$H$3:$H$944=$AL230) * (Ashtyn_working!$I$3:$I$944=$AM230))) / SQRT(COUNTIFS(Ashtyn_working!$H$3:$H$944, $AL230, Ashtyn_working!$I$3:$I$944, $AM230)), "N/A")</f>
        <v>7.3067512489703565</v>
      </c>
      <c r="AY230" s="219">
        <f>AVERAGEIFS(Ashtyn_working!AB$3:AB$944,Ashtyn_working!$H$3:$H$944,$AL230,Ashtyn_working!$I$3:$I$944,$AM230)</f>
        <v>2179.3447058823531</v>
      </c>
      <c r="AZ230" s="219" cm="1">
        <f t="array" ref="AZ230">IFERROR(_xlfn.STDEV.S(_xlfn._xlws.FILTER(Ashtyn_working!AB$3:AB$944, (Ashtyn_working!$H$3:$H$944=$AL230) * (Ashtyn_working!$I$3:$I$944=$AM230))) / SQRT(COUNTIFS(Ashtyn_working!$H$3:$H$944, $AL230, Ashtyn_working!$I$3:$I$944, $AM230)), "N/A")</f>
        <v>4.5238020541452046</v>
      </c>
      <c r="BA230" s="219">
        <f>AVERAGEIFS(Ashtyn_working!AE$3:AE$944,Ashtyn_working!$H$3:$H$944,$AL230,Ashtyn_working!$I$3:$I$944,$AM230)</f>
        <v>1225.2142857142858</v>
      </c>
      <c r="BB230" s="219" cm="1">
        <f t="array" ref="BB230">IFERROR(_xlfn.STDEV.S(_xlfn._xlws.FILTER(Ashtyn_working!AE$3:AE$944, (Ashtyn_working!$H$3:$H$944=$AL230) * (Ashtyn_working!$I$3:$I$944=$AM230))) / SQRT(COUNTIFS(Ashtyn_working!$H$3:$H$944, $AL230, Ashtyn_working!$I$3:$I$944, $AM230)), "N/A")</f>
        <v>24.080835565091885</v>
      </c>
      <c r="BC230" s="219">
        <f>AVERAGEIFS(Ashtyn_working!AF$3:AF$944,Ashtyn_working!$H$3:$H$944,$AL230,Ashtyn_working!$I$3:$I$944,$AM230)</f>
        <v>1909.7642857142855</v>
      </c>
      <c r="BD230" s="219" cm="1">
        <f t="array" ref="BD230">IFERROR(_xlfn.STDEV.S(_xlfn._xlws.FILTER(Ashtyn_working!AF$3:AF$944, (Ashtyn_working!$H$3:$H$944=$AL230) * (Ashtyn_working!$I$3:$I$944=$AM230))) / SQRT(COUNTIFS(Ashtyn_working!$H$3:$H$944, $AL230, Ashtyn_working!$I$3:$I$944, $AM230)), "N/A")</f>
        <v>5.6282658145166486</v>
      </c>
    </row>
    <row r="231" spans="5:56" ht="16" x14ac:dyDescent="0.2">
      <c r="E231" s="282">
        <v>42580</v>
      </c>
      <c r="F231" s="177"/>
      <c r="G231" s="176">
        <v>31</v>
      </c>
      <c r="H231" s="176" t="s">
        <v>16051</v>
      </c>
      <c r="I231" s="176" t="s">
        <v>12804</v>
      </c>
      <c r="J231" s="176">
        <v>7.69</v>
      </c>
      <c r="K231" s="176">
        <v>30.9</v>
      </c>
      <c r="L231" s="176">
        <v>6.55</v>
      </c>
      <c r="M231" s="176">
        <v>35.1</v>
      </c>
      <c r="N231" s="177"/>
      <c r="O231" s="177"/>
      <c r="P231" s="177"/>
      <c r="Q231" s="177"/>
      <c r="R231">
        <f t="shared" si="12"/>
        <v>7.69</v>
      </c>
      <c r="T231">
        <f t="shared" si="13"/>
        <v>30.9</v>
      </c>
      <c r="V231">
        <f t="shared" si="14"/>
        <v>6.55</v>
      </c>
      <c r="X231">
        <f t="shared" si="15"/>
        <v>35.1</v>
      </c>
      <c r="Z231" s="177"/>
      <c r="AA231" s="177"/>
      <c r="AB231" s="177"/>
      <c r="AC231" s="177"/>
      <c r="AD231" s="177"/>
      <c r="AE231" s="177"/>
      <c r="AF231" s="177"/>
      <c r="AK231" s="176">
        <v>27</v>
      </c>
      <c r="AL231" s="176" t="s">
        <v>16051</v>
      </c>
      <c r="AM231" s="176" t="s">
        <v>16051</v>
      </c>
      <c r="AN231" s="176">
        <v>1.9300000000000001E-3</v>
      </c>
      <c r="AO231" s="219">
        <f>AVERAGEIFS(Ashtyn_working!R$3:R$944,Ashtyn_working!$H$3:$H$944,$AL231,Ashtyn_working!$I$3:$I$944,$AM231)</f>
        <v>7.6946437768240372</v>
      </c>
      <c r="AP231" s="219" cm="1">
        <f t="array" ref="AP231">IFERROR(_xlfn.STDEV.S(_xlfn._xlws.FILTER(Ashtyn_working!R$3:R$944, (Ashtyn_working!$H$3:$H$944=$AL231) * (Ashtyn_working!$I$3:$I$944=$AM231))) / SQRT(COUNTIFS(Ashtyn_working!$H$3:$H$944, $AL231, Ashtyn_working!$I$3:$I$944, $AM231)), "N/A")</f>
        <v>6.8544421448967783E-3</v>
      </c>
      <c r="AQ231" s="219">
        <f>AVERAGEIFS(Ashtyn_working!T$3:T$944,Ashtyn_working!$H$3:$H$944,$AL231,Ashtyn_working!$I$3:$I$944,$AM231)</f>
        <v>27.050643776824053</v>
      </c>
      <c r="AR231" s="219" cm="1">
        <f t="array" ref="AR231">IFERROR(_xlfn.STDEV.S(_xlfn._xlws.FILTER(Ashtyn_working!T$3:T$944, (Ashtyn_working!$H$3:$H$944=$AL231) * (Ashtyn_working!$I$3:$I$944=$AM231))) / SQRT(COUNTIFS(Ashtyn_working!$H$3:$H$944, $AL231, Ashtyn_working!$I$3:$I$944, $AM231)), "N/A")</f>
        <v>1.9226574206491071E-2</v>
      </c>
      <c r="AS231">
        <f>AVERAGEIFS(Ashtyn_working!V$3:V$944,Ashtyn_working!$H$3:$H$944,$AL231,Ashtyn_working!$I$3:$I$944,$AM231)</f>
        <v>7.2364035087719323</v>
      </c>
      <c r="AT231" cm="1">
        <f t="array" ref="AT231">IFERROR(_xlfn.STDEV.S(_xlfn._xlws.FILTER(Ashtyn_working!V$3:V$944, (Ashtyn_working!$H$3:$H$944=$AL231) * (Ashtyn_working!$I$3:$I$944=$AM231))) / SQRT(COUNTIFS(Ashtyn_working!$H$3:$H$944, $AL231, Ashtyn_working!$I$3:$I$944, $AM231)), "N/A")</f>
        <v>4.1385381752378922E-2</v>
      </c>
      <c r="AU231" s="219">
        <f>AVERAGEIFS(Ashtyn_working!X$3:X$944,Ashtyn_working!$H$3:$H$944,$AL231,Ashtyn_working!$I$3:$I$944,$AM231)</f>
        <v>36.429184549356258</v>
      </c>
      <c r="AV231" s="219" cm="1">
        <f t="array" ref="AV231">IFERROR(_xlfn.STDEV.S(_xlfn._xlws.FILTER(Ashtyn_working!X$3:X$944, (Ashtyn_working!$H$3:$H$944=$AL231) * (Ashtyn_working!$I$3:$I$944=$AM231))) / SQRT(COUNTIFS(Ashtyn_working!$H$3:$H$944, $AL231, Ashtyn_working!$I$3:$I$944, $AM231)), "N/A")</f>
        <v>6.1380802780550081E-2</v>
      </c>
      <c r="AW231" s="219">
        <f>AVERAGEIFS(Ashtyn_working!Z$3:Z$944,Ashtyn_working!$H$3:$H$944,$AL231,Ashtyn_working!$I$3:$I$944,$AM231)</f>
        <v>265.22544117647061</v>
      </c>
      <c r="AX231" s="219" cm="1">
        <f t="array" ref="AX231">IFERROR(_xlfn.STDEV.S(_xlfn._xlws.FILTER(Ashtyn_working!Z$3:Z$944, (Ashtyn_working!$H$3:$H$944=$AL231) * (Ashtyn_working!$I$3:$I$944=$AM231))) / SQRT(COUNTIFS(Ashtyn_working!$H$3:$H$944, $AL231, Ashtyn_working!$I$3:$I$944, $AM231)), "N/A")</f>
        <v>7.3067512489703565</v>
      </c>
      <c r="AY231" s="219">
        <f>AVERAGEIFS(Ashtyn_working!AB$3:AB$944,Ashtyn_working!$H$3:$H$944,$AL231,Ashtyn_working!$I$3:$I$944,$AM231)</f>
        <v>2179.3447058823531</v>
      </c>
      <c r="AZ231" s="219" cm="1">
        <f t="array" ref="AZ231">IFERROR(_xlfn.STDEV.S(_xlfn._xlws.FILTER(Ashtyn_working!AB$3:AB$944, (Ashtyn_working!$H$3:$H$944=$AL231) * (Ashtyn_working!$I$3:$I$944=$AM231))) / SQRT(COUNTIFS(Ashtyn_working!$H$3:$H$944, $AL231, Ashtyn_working!$I$3:$I$944, $AM231)), "N/A")</f>
        <v>4.5238020541452046</v>
      </c>
      <c r="BA231" s="219">
        <f>AVERAGEIFS(Ashtyn_working!AE$3:AE$944,Ashtyn_working!$H$3:$H$944,$AL231,Ashtyn_working!$I$3:$I$944,$AM231)</f>
        <v>1225.2142857142858</v>
      </c>
      <c r="BB231" s="219" cm="1">
        <f t="array" ref="BB231">IFERROR(_xlfn.STDEV.S(_xlfn._xlws.FILTER(Ashtyn_working!AE$3:AE$944, (Ashtyn_working!$H$3:$H$944=$AL231) * (Ashtyn_working!$I$3:$I$944=$AM231))) / SQRT(COUNTIFS(Ashtyn_working!$H$3:$H$944, $AL231, Ashtyn_working!$I$3:$I$944, $AM231)), "N/A")</f>
        <v>24.080835565091885</v>
      </c>
      <c r="BC231" s="219">
        <f>AVERAGEIFS(Ashtyn_working!AF$3:AF$944,Ashtyn_working!$H$3:$H$944,$AL231,Ashtyn_working!$I$3:$I$944,$AM231)</f>
        <v>1909.7642857142855</v>
      </c>
      <c r="BD231" s="219" cm="1">
        <f t="array" ref="BD231">IFERROR(_xlfn.STDEV.S(_xlfn._xlws.FILTER(Ashtyn_working!AF$3:AF$944, (Ashtyn_working!$H$3:$H$944=$AL231) * (Ashtyn_working!$I$3:$I$944=$AM231))) / SQRT(COUNTIFS(Ashtyn_working!$H$3:$H$944, $AL231, Ashtyn_working!$I$3:$I$944, $AM231)), "N/A")</f>
        <v>5.6282658145166486</v>
      </c>
    </row>
    <row r="232" spans="5:56" ht="16" x14ac:dyDescent="0.2">
      <c r="E232" s="282">
        <v>42580</v>
      </c>
      <c r="F232" s="177"/>
      <c r="G232" s="176">
        <v>31</v>
      </c>
      <c r="H232" s="176" t="s">
        <v>16051</v>
      </c>
      <c r="I232" s="176" t="s">
        <v>16050</v>
      </c>
      <c r="J232" s="176">
        <v>7.875</v>
      </c>
      <c r="K232" s="176">
        <v>30.6</v>
      </c>
      <c r="L232" s="176">
        <v>6.89</v>
      </c>
      <c r="M232" s="176">
        <v>35.799999999999997</v>
      </c>
      <c r="N232" s="177"/>
      <c r="O232" s="177"/>
      <c r="P232" s="177"/>
      <c r="Q232" s="177"/>
      <c r="R232">
        <f t="shared" si="12"/>
        <v>7.875</v>
      </c>
      <c r="T232">
        <f t="shared" si="13"/>
        <v>30.6</v>
      </c>
      <c r="V232">
        <f t="shared" si="14"/>
        <v>6.89</v>
      </c>
      <c r="X232">
        <f t="shared" si="15"/>
        <v>35.799999999999997</v>
      </c>
      <c r="Z232" s="176">
        <v>441.05</v>
      </c>
      <c r="AA232" s="177"/>
      <c r="AB232" s="177"/>
      <c r="AC232" s="177"/>
      <c r="AD232" s="177"/>
      <c r="AE232" s="177"/>
      <c r="AF232" s="177"/>
      <c r="AK232" s="176">
        <v>27</v>
      </c>
      <c r="AL232" s="176" t="s">
        <v>16051</v>
      </c>
      <c r="AM232" s="176" t="s">
        <v>16051</v>
      </c>
      <c r="AN232" s="176">
        <v>1.32E-3</v>
      </c>
      <c r="AO232" s="219">
        <f>AVERAGEIFS(Ashtyn_working!R$3:R$944,Ashtyn_working!$H$3:$H$944,$AL232,Ashtyn_working!$I$3:$I$944,$AM232)</f>
        <v>7.6946437768240372</v>
      </c>
      <c r="AP232" s="219" cm="1">
        <f t="array" ref="AP232">IFERROR(_xlfn.STDEV.S(_xlfn._xlws.FILTER(Ashtyn_working!R$3:R$944, (Ashtyn_working!$H$3:$H$944=$AL232) * (Ashtyn_working!$I$3:$I$944=$AM232))) / SQRT(COUNTIFS(Ashtyn_working!$H$3:$H$944, $AL232, Ashtyn_working!$I$3:$I$944, $AM232)), "N/A")</f>
        <v>6.8544421448967783E-3</v>
      </c>
      <c r="AQ232" s="219">
        <f>AVERAGEIFS(Ashtyn_working!T$3:T$944,Ashtyn_working!$H$3:$H$944,$AL232,Ashtyn_working!$I$3:$I$944,$AM232)</f>
        <v>27.050643776824053</v>
      </c>
      <c r="AR232" s="219" cm="1">
        <f t="array" ref="AR232">IFERROR(_xlfn.STDEV.S(_xlfn._xlws.FILTER(Ashtyn_working!T$3:T$944, (Ashtyn_working!$H$3:$H$944=$AL232) * (Ashtyn_working!$I$3:$I$944=$AM232))) / SQRT(COUNTIFS(Ashtyn_working!$H$3:$H$944, $AL232, Ashtyn_working!$I$3:$I$944, $AM232)), "N/A")</f>
        <v>1.9226574206491071E-2</v>
      </c>
      <c r="AS232">
        <f>AVERAGEIFS(Ashtyn_working!V$3:V$944,Ashtyn_working!$H$3:$H$944,$AL232,Ashtyn_working!$I$3:$I$944,$AM232)</f>
        <v>7.2364035087719323</v>
      </c>
      <c r="AT232" cm="1">
        <f t="array" ref="AT232">IFERROR(_xlfn.STDEV.S(_xlfn._xlws.FILTER(Ashtyn_working!V$3:V$944, (Ashtyn_working!$H$3:$H$944=$AL232) * (Ashtyn_working!$I$3:$I$944=$AM232))) / SQRT(COUNTIFS(Ashtyn_working!$H$3:$H$944, $AL232, Ashtyn_working!$I$3:$I$944, $AM232)), "N/A")</f>
        <v>4.1385381752378922E-2</v>
      </c>
      <c r="AU232" s="219">
        <f>AVERAGEIFS(Ashtyn_working!X$3:X$944,Ashtyn_working!$H$3:$H$944,$AL232,Ashtyn_working!$I$3:$I$944,$AM232)</f>
        <v>36.429184549356258</v>
      </c>
      <c r="AV232" s="219" cm="1">
        <f t="array" ref="AV232">IFERROR(_xlfn.STDEV.S(_xlfn._xlws.FILTER(Ashtyn_working!X$3:X$944, (Ashtyn_working!$H$3:$H$944=$AL232) * (Ashtyn_working!$I$3:$I$944=$AM232))) / SQRT(COUNTIFS(Ashtyn_working!$H$3:$H$944, $AL232, Ashtyn_working!$I$3:$I$944, $AM232)), "N/A")</f>
        <v>6.1380802780550081E-2</v>
      </c>
      <c r="AW232" s="219">
        <f>AVERAGEIFS(Ashtyn_working!Z$3:Z$944,Ashtyn_working!$H$3:$H$944,$AL232,Ashtyn_working!$I$3:$I$944,$AM232)</f>
        <v>265.22544117647061</v>
      </c>
      <c r="AX232" s="219" cm="1">
        <f t="array" ref="AX232">IFERROR(_xlfn.STDEV.S(_xlfn._xlws.FILTER(Ashtyn_working!Z$3:Z$944, (Ashtyn_working!$H$3:$H$944=$AL232) * (Ashtyn_working!$I$3:$I$944=$AM232))) / SQRT(COUNTIFS(Ashtyn_working!$H$3:$H$944, $AL232, Ashtyn_working!$I$3:$I$944, $AM232)), "N/A")</f>
        <v>7.3067512489703565</v>
      </c>
      <c r="AY232" s="219">
        <f>AVERAGEIFS(Ashtyn_working!AB$3:AB$944,Ashtyn_working!$H$3:$H$944,$AL232,Ashtyn_working!$I$3:$I$944,$AM232)</f>
        <v>2179.3447058823531</v>
      </c>
      <c r="AZ232" s="219" cm="1">
        <f t="array" ref="AZ232">IFERROR(_xlfn.STDEV.S(_xlfn._xlws.FILTER(Ashtyn_working!AB$3:AB$944, (Ashtyn_working!$H$3:$H$944=$AL232) * (Ashtyn_working!$I$3:$I$944=$AM232))) / SQRT(COUNTIFS(Ashtyn_working!$H$3:$H$944, $AL232, Ashtyn_working!$I$3:$I$944, $AM232)), "N/A")</f>
        <v>4.5238020541452046</v>
      </c>
      <c r="BA232" s="219">
        <f>AVERAGEIFS(Ashtyn_working!AE$3:AE$944,Ashtyn_working!$H$3:$H$944,$AL232,Ashtyn_working!$I$3:$I$944,$AM232)</f>
        <v>1225.2142857142858</v>
      </c>
      <c r="BB232" s="219" cm="1">
        <f t="array" ref="BB232">IFERROR(_xlfn.STDEV.S(_xlfn._xlws.FILTER(Ashtyn_working!AE$3:AE$944, (Ashtyn_working!$H$3:$H$944=$AL232) * (Ashtyn_working!$I$3:$I$944=$AM232))) / SQRT(COUNTIFS(Ashtyn_working!$H$3:$H$944, $AL232, Ashtyn_working!$I$3:$I$944, $AM232)), "N/A")</f>
        <v>24.080835565091885</v>
      </c>
      <c r="BC232" s="219">
        <f>AVERAGEIFS(Ashtyn_working!AF$3:AF$944,Ashtyn_working!$H$3:$H$944,$AL232,Ashtyn_working!$I$3:$I$944,$AM232)</f>
        <v>1909.7642857142855</v>
      </c>
      <c r="BD232" s="219" cm="1">
        <f t="array" ref="BD232">IFERROR(_xlfn.STDEV.S(_xlfn._xlws.FILTER(Ashtyn_working!AF$3:AF$944, (Ashtyn_working!$H$3:$H$944=$AL232) * (Ashtyn_working!$I$3:$I$944=$AM232))) / SQRT(COUNTIFS(Ashtyn_working!$H$3:$H$944, $AL232, Ashtyn_working!$I$3:$I$944, $AM232)), "N/A")</f>
        <v>5.6282658145166486</v>
      </c>
    </row>
    <row r="233" spans="5:56" ht="16" x14ac:dyDescent="0.2">
      <c r="E233" s="282">
        <v>42580</v>
      </c>
      <c r="F233" s="177"/>
      <c r="G233" s="176">
        <v>27</v>
      </c>
      <c r="H233" s="176" t="s">
        <v>16051</v>
      </c>
      <c r="I233" s="176" t="s">
        <v>16051</v>
      </c>
      <c r="J233" s="176">
        <v>7.7089999999999996</v>
      </c>
      <c r="K233" s="176">
        <v>27.1</v>
      </c>
      <c r="L233" s="176">
        <v>7.16</v>
      </c>
      <c r="M233" s="176">
        <v>35.299999999999997</v>
      </c>
      <c r="N233" s="177"/>
      <c r="O233" s="177"/>
      <c r="P233" s="177"/>
      <c r="Q233" s="177"/>
      <c r="R233">
        <f t="shared" si="12"/>
        <v>7.7089999999999996</v>
      </c>
      <c r="T233">
        <f t="shared" si="13"/>
        <v>27.1</v>
      </c>
      <c r="V233">
        <f t="shared" si="14"/>
        <v>7.16</v>
      </c>
      <c r="X233">
        <f t="shared" si="15"/>
        <v>35.299999999999997</v>
      </c>
      <c r="Z233" s="176">
        <v>476.48</v>
      </c>
      <c r="AA233" s="177"/>
      <c r="AB233" s="177"/>
      <c r="AC233" s="177"/>
      <c r="AD233" s="177"/>
      <c r="AE233" s="177"/>
      <c r="AF233" s="177"/>
      <c r="AK233" s="176">
        <v>27</v>
      </c>
      <c r="AL233" s="176" t="s">
        <v>12457</v>
      </c>
      <c r="AM233" s="176" t="s">
        <v>12422</v>
      </c>
      <c r="AN233" s="176">
        <v>2.32E-3</v>
      </c>
      <c r="AO233" s="219">
        <f>AVERAGEIFS(Ashtyn_working!R$3:R$944,Ashtyn_working!$H$3:$H$944,$AL233,Ashtyn_working!$I$3:$I$944,$AM233)</f>
        <v>8.0055770212766024</v>
      </c>
      <c r="AP233" s="219" cm="1">
        <f t="array" ref="AP233">IFERROR(_xlfn.STDEV.S(_xlfn._xlws.FILTER(Ashtyn_working!R$3:R$944, (Ashtyn_working!$H$3:$H$944=$AL233) * (Ashtyn_working!$I$3:$I$944=$AM233))) / SQRT(COUNTIFS(Ashtyn_working!$H$3:$H$944, $AL233, Ashtyn_working!$I$3:$I$944, $AM233)), "N/A")</f>
        <v>5.4235346796901755E-3</v>
      </c>
      <c r="AQ233" s="219">
        <f>AVERAGEIFS(Ashtyn_working!T$3:T$944,Ashtyn_working!$H$3:$H$944,$AL233,Ashtyn_working!$I$3:$I$944,$AM233)</f>
        <v>27.025531914893612</v>
      </c>
      <c r="AR233" s="219" cm="1">
        <f t="array" ref="AR233">IFERROR(_xlfn.STDEV.S(_xlfn._xlws.FILTER(Ashtyn_working!T$3:T$944, (Ashtyn_working!$H$3:$H$944=$AL233) * (Ashtyn_working!$I$3:$I$944=$AM233))) / SQRT(COUNTIFS(Ashtyn_working!$H$3:$H$944, $AL233, Ashtyn_working!$I$3:$I$944, $AM233)), "N/A")</f>
        <v>1.8235895665390495E-2</v>
      </c>
      <c r="AS233">
        <f>AVERAGEIFS(Ashtyn_working!V$3:V$944,Ashtyn_working!$H$3:$H$944,$AL233,Ashtyn_working!$I$3:$I$944,$AM233)</f>
        <v>7.4306956521739105</v>
      </c>
      <c r="AT233" cm="1">
        <f t="array" ref="AT233">IFERROR(_xlfn.STDEV.S(_xlfn._xlws.FILTER(Ashtyn_working!V$3:V$944, (Ashtyn_working!$H$3:$H$944=$AL233) * (Ashtyn_working!$I$3:$I$944=$AM233))) / SQRT(COUNTIFS(Ashtyn_working!$H$3:$H$944, $AL233, Ashtyn_working!$I$3:$I$944, $AM233)), "N/A")</f>
        <v>5.2574505022705657E-2</v>
      </c>
      <c r="AU233" s="219">
        <f>AVERAGEIFS(Ashtyn_working!X$3:X$944,Ashtyn_working!$H$3:$H$944,$AL233,Ashtyn_working!$I$3:$I$944,$AM233)</f>
        <v>36.454468085106399</v>
      </c>
      <c r="AV233" s="219" cm="1">
        <f t="array" ref="AV233">IFERROR(_xlfn.STDEV.S(_xlfn._xlws.FILTER(Ashtyn_working!X$3:X$944, (Ashtyn_working!$H$3:$H$944=$AL233) * (Ashtyn_working!$I$3:$I$944=$AM233))) / SQRT(COUNTIFS(Ashtyn_working!$H$3:$H$944, $AL233, Ashtyn_working!$I$3:$I$944, $AM233)), "N/A")</f>
        <v>7.3479347829071506E-2</v>
      </c>
      <c r="AW233" s="219">
        <f>AVERAGEIFS(Ashtyn_working!Z$3:Z$944,Ashtyn_working!$H$3:$H$944,$AL233,Ashtyn_working!$I$3:$I$944,$AM233)</f>
        <v>288.3373529411765</v>
      </c>
      <c r="AX233" s="219" cm="1">
        <f t="array" ref="AX233">IFERROR(_xlfn.STDEV.S(_xlfn._xlws.FILTER(Ashtyn_working!Z$3:Z$944, (Ashtyn_working!$H$3:$H$944=$AL233) * (Ashtyn_working!$I$3:$I$944=$AM233))) / SQRT(COUNTIFS(Ashtyn_working!$H$3:$H$944, $AL233, Ashtyn_working!$I$3:$I$944, $AM233)), "N/A")</f>
        <v>8.0887647908030704</v>
      </c>
      <c r="AY233" s="219">
        <f>AVERAGEIFS(Ashtyn_working!AB$3:AB$944,Ashtyn_working!$H$3:$H$944,$AL233,Ashtyn_working!$I$3:$I$944,$AM233)</f>
        <v>2168.1563157894743</v>
      </c>
      <c r="AZ233" s="219" cm="1">
        <f t="array" ref="AZ233">IFERROR(_xlfn.STDEV.S(_xlfn._xlws.FILTER(Ashtyn_working!AB$3:AB$944, (Ashtyn_working!$H$3:$H$944=$AL233) * (Ashtyn_working!$I$3:$I$944=$AM233))) / SQRT(COUNTIFS(Ashtyn_working!$H$3:$H$944, $AL233, Ashtyn_working!$I$3:$I$944, $AM233)), "N/A")</f>
        <v>5.4222959388735532</v>
      </c>
      <c r="BA233" s="219">
        <f>AVERAGEIFS(Ashtyn_working!AE$3:AE$944,Ashtyn_working!$H$3:$H$944,$AL233,Ashtyn_working!$I$3:$I$944,$AM233)</f>
        <v>704.65000000000009</v>
      </c>
      <c r="BB233" s="219" cm="1">
        <f t="array" ref="BB233">IFERROR(_xlfn.STDEV.S(_xlfn._xlws.FILTER(Ashtyn_working!AE$3:AE$944, (Ashtyn_working!$H$3:$H$944=$AL233) * (Ashtyn_working!$I$3:$I$944=$AM233))) / SQRT(COUNTIFS(Ashtyn_working!$H$3:$H$944, $AL233, Ashtyn_working!$I$3:$I$944, $AM233)), "N/A")</f>
        <v>16.048580503278547</v>
      </c>
      <c r="BC233" s="219">
        <f>AVERAGEIFS(Ashtyn_working!AF$3:AF$944,Ashtyn_working!$H$3:$H$944,$AL233,Ashtyn_working!$I$3:$I$944,$AM233)</f>
        <v>1777.0250000000001</v>
      </c>
      <c r="BD233" s="219" cm="1">
        <f t="array" ref="BD233">IFERROR(_xlfn.STDEV.S(_xlfn._xlws.FILTER(Ashtyn_working!AF$3:AF$944, (Ashtyn_working!$H$3:$H$944=$AL233) * (Ashtyn_working!$I$3:$I$944=$AM233))) / SQRT(COUNTIFS(Ashtyn_working!$H$3:$H$944, $AL233, Ashtyn_working!$I$3:$I$944, $AM233)), "N/A")</f>
        <v>6.3755808524144504</v>
      </c>
    </row>
    <row r="234" spans="5:56" ht="16" x14ac:dyDescent="0.2">
      <c r="E234" s="282">
        <v>42580</v>
      </c>
      <c r="F234" s="177"/>
      <c r="G234" s="176">
        <v>27</v>
      </c>
      <c r="H234" s="176" t="s">
        <v>12457</v>
      </c>
      <c r="I234" s="176" t="s">
        <v>12422</v>
      </c>
      <c r="J234" s="176">
        <v>7.883</v>
      </c>
      <c r="K234" s="176">
        <v>27.1</v>
      </c>
      <c r="L234" s="176">
        <v>7.01</v>
      </c>
      <c r="M234" s="176">
        <v>35.9</v>
      </c>
      <c r="N234" s="177"/>
      <c r="O234" s="177"/>
      <c r="P234" s="177"/>
      <c r="Q234" s="177"/>
      <c r="R234">
        <f t="shared" si="12"/>
        <v>7.883</v>
      </c>
      <c r="T234">
        <f t="shared" si="13"/>
        <v>27.1</v>
      </c>
      <c r="V234">
        <f t="shared" si="14"/>
        <v>7.01</v>
      </c>
      <c r="X234">
        <f t="shared" si="15"/>
        <v>35.9</v>
      </c>
      <c r="Z234" s="177"/>
      <c r="AA234" s="177"/>
      <c r="AB234" s="177"/>
      <c r="AC234" s="177"/>
      <c r="AD234" s="177"/>
      <c r="AE234" s="177"/>
      <c r="AF234" s="177"/>
      <c r="AK234" s="176">
        <v>27</v>
      </c>
      <c r="AL234" s="176" t="s">
        <v>12457</v>
      </c>
      <c r="AM234" s="176" t="s">
        <v>12422</v>
      </c>
      <c r="AN234" s="176">
        <v>4.0400000000000002E-3</v>
      </c>
      <c r="AO234" s="219">
        <f>AVERAGEIFS(Ashtyn_working!R$3:R$944,Ashtyn_working!$H$3:$H$944,$AL234,Ashtyn_working!$I$3:$I$944,$AM234)</f>
        <v>8.0055770212766024</v>
      </c>
      <c r="AP234" s="219" cm="1">
        <f t="array" ref="AP234">IFERROR(_xlfn.STDEV.S(_xlfn._xlws.FILTER(Ashtyn_working!R$3:R$944, (Ashtyn_working!$H$3:$H$944=$AL234) * (Ashtyn_working!$I$3:$I$944=$AM234))) / SQRT(COUNTIFS(Ashtyn_working!$H$3:$H$944, $AL234, Ashtyn_working!$I$3:$I$944, $AM234)), "N/A")</f>
        <v>5.4235346796901755E-3</v>
      </c>
      <c r="AQ234" s="219">
        <f>AVERAGEIFS(Ashtyn_working!T$3:T$944,Ashtyn_working!$H$3:$H$944,$AL234,Ashtyn_working!$I$3:$I$944,$AM234)</f>
        <v>27.025531914893612</v>
      </c>
      <c r="AR234" s="219" cm="1">
        <f t="array" ref="AR234">IFERROR(_xlfn.STDEV.S(_xlfn._xlws.FILTER(Ashtyn_working!T$3:T$944, (Ashtyn_working!$H$3:$H$944=$AL234) * (Ashtyn_working!$I$3:$I$944=$AM234))) / SQRT(COUNTIFS(Ashtyn_working!$H$3:$H$944, $AL234, Ashtyn_working!$I$3:$I$944, $AM234)), "N/A")</f>
        <v>1.8235895665390495E-2</v>
      </c>
      <c r="AS234">
        <f>AVERAGEIFS(Ashtyn_working!V$3:V$944,Ashtyn_working!$H$3:$H$944,$AL234,Ashtyn_working!$I$3:$I$944,$AM234)</f>
        <v>7.4306956521739105</v>
      </c>
      <c r="AT234" cm="1">
        <f t="array" ref="AT234">IFERROR(_xlfn.STDEV.S(_xlfn._xlws.FILTER(Ashtyn_working!V$3:V$944, (Ashtyn_working!$H$3:$H$944=$AL234) * (Ashtyn_working!$I$3:$I$944=$AM234))) / SQRT(COUNTIFS(Ashtyn_working!$H$3:$H$944, $AL234, Ashtyn_working!$I$3:$I$944, $AM234)), "N/A")</f>
        <v>5.2574505022705657E-2</v>
      </c>
      <c r="AU234" s="219">
        <f>AVERAGEIFS(Ashtyn_working!X$3:X$944,Ashtyn_working!$H$3:$H$944,$AL234,Ashtyn_working!$I$3:$I$944,$AM234)</f>
        <v>36.454468085106399</v>
      </c>
      <c r="AV234" s="219" cm="1">
        <f t="array" ref="AV234">IFERROR(_xlfn.STDEV.S(_xlfn._xlws.FILTER(Ashtyn_working!X$3:X$944, (Ashtyn_working!$H$3:$H$944=$AL234) * (Ashtyn_working!$I$3:$I$944=$AM234))) / SQRT(COUNTIFS(Ashtyn_working!$H$3:$H$944, $AL234, Ashtyn_working!$I$3:$I$944, $AM234)), "N/A")</f>
        <v>7.3479347829071506E-2</v>
      </c>
      <c r="AW234" s="219">
        <f>AVERAGEIFS(Ashtyn_working!Z$3:Z$944,Ashtyn_working!$H$3:$H$944,$AL234,Ashtyn_working!$I$3:$I$944,$AM234)</f>
        <v>288.3373529411765</v>
      </c>
      <c r="AX234" s="219" cm="1">
        <f t="array" ref="AX234">IFERROR(_xlfn.STDEV.S(_xlfn._xlws.FILTER(Ashtyn_working!Z$3:Z$944, (Ashtyn_working!$H$3:$H$944=$AL234) * (Ashtyn_working!$I$3:$I$944=$AM234))) / SQRT(COUNTIFS(Ashtyn_working!$H$3:$H$944, $AL234, Ashtyn_working!$I$3:$I$944, $AM234)), "N/A")</f>
        <v>8.0887647908030704</v>
      </c>
      <c r="AY234" s="219">
        <f>AVERAGEIFS(Ashtyn_working!AB$3:AB$944,Ashtyn_working!$H$3:$H$944,$AL234,Ashtyn_working!$I$3:$I$944,$AM234)</f>
        <v>2168.1563157894743</v>
      </c>
      <c r="AZ234" s="219" cm="1">
        <f t="array" ref="AZ234">IFERROR(_xlfn.STDEV.S(_xlfn._xlws.FILTER(Ashtyn_working!AB$3:AB$944, (Ashtyn_working!$H$3:$H$944=$AL234) * (Ashtyn_working!$I$3:$I$944=$AM234))) / SQRT(COUNTIFS(Ashtyn_working!$H$3:$H$944, $AL234, Ashtyn_working!$I$3:$I$944, $AM234)), "N/A")</f>
        <v>5.4222959388735532</v>
      </c>
      <c r="BA234" s="219">
        <f>AVERAGEIFS(Ashtyn_working!AE$3:AE$944,Ashtyn_working!$H$3:$H$944,$AL234,Ashtyn_working!$I$3:$I$944,$AM234)</f>
        <v>704.65000000000009</v>
      </c>
      <c r="BB234" s="219" cm="1">
        <f t="array" ref="BB234">IFERROR(_xlfn.STDEV.S(_xlfn._xlws.FILTER(Ashtyn_working!AE$3:AE$944, (Ashtyn_working!$H$3:$H$944=$AL234) * (Ashtyn_working!$I$3:$I$944=$AM234))) / SQRT(COUNTIFS(Ashtyn_working!$H$3:$H$944, $AL234, Ashtyn_working!$I$3:$I$944, $AM234)), "N/A")</f>
        <v>16.048580503278547</v>
      </c>
      <c r="BC234" s="219">
        <f>AVERAGEIFS(Ashtyn_working!AF$3:AF$944,Ashtyn_working!$H$3:$H$944,$AL234,Ashtyn_working!$I$3:$I$944,$AM234)</f>
        <v>1777.0250000000001</v>
      </c>
      <c r="BD234" s="219" cm="1">
        <f t="array" ref="BD234">IFERROR(_xlfn.STDEV.S(_xlfn._xlws.FILTER(Ashtyn_working!AF$3:AF$944, (Ashtyn_working!$H$3:$H$944=$AL234) * (Ashtyn_working!$I$3:$I$944=$AM234))) / SQRT(COUNTIFS(Ashtyn_working!$H$3:$H$944, $AL234, Ashtyn_working!$I$3:$I$944, $AM234)), "N/A")</f>
        <v>6.3755808524144504</v>
      </c>
    </row>
    <row r="235" spans="5:56" ht="16" x14ac:dyDescent="0.2">
      <c r="E235" s="282">
        <v>42580</v>
      </c>
      <c r="F235" s="177"/>
      <c r="G235" s="176">
        <v>27</v>
      </c>
      <c r="H235" s="176" t="s">
        <v>16051</v>
      </c>
      <c r="I235" s="176" t="s">
        <v>16051</v>
      </c>
      <c r="J235" s="176">
        <v>7.88</v>
      </c>
      <c r="K235" s="176">
        <v>27.1</v>
      </c>
      <c r="L235" s="176">
        <v>7.21</v>
      </c>
      <c r="M235" s="176">
        <v>35.799999999999997</v>
      </c>
      <c r="N235" s="177"/>
      <c r="O235" s="177"/>
      <c r="P235" s="177"/>
      <c r="Q235" s="177"/>
      <c r="R235">
        <f t="shared" si="12"/>
        <v>7.88</v>
      </c>
      <c r="T235">
        <f t="shared" si="13"/>
        <v>27.1</v>
      </c>
      <c r="V235">
        <f t="shared" si="14"/>
        <v>7.21</v>
      </c>
      <c r="X235">
        <f t="shared" si="15"/>
        <v>35.799999999999997</v>
      </c>
      <c r="Z235" s="177"/>
      <c r="AA235" s="177"/>
      <c r="AB235" s="177"/>
      <c r="AC235" s="177"/>
      <c r="AD235" s="177"/>
      <c r="AE235" s="177"/>
      <c r="AF235" s="177"/>
      <c r="AK235" s="176">
        <v>27</v>
      </c>
      <c r="AL235" s="176" t="s">
        <v>12457</v>
      </c>
      <c r="AM235" s="176" t="s">
        <v>12422</v>
      </c>
      <c r="AN235" s="176">
        <v>1.5E-3</v>
      </c>
      <c r="AO235" s="219">
        <f>AVERAGEIFS(Ashtyn_working!R$3:R$944,Ashtyn_working!$H$3:$H$944,$AL235,Ashtyn_working!$I$3:$I$944,$AM235)</f>
        <v>8.0055770212766024</v>
      </c>
      <c r="AP235" s="219" cm="1">
        <f t="array" ref="AP235">IFERROR(_xlfn.STDEV.S(_xlfn._xlws.FILTER(Ashtyn_working!R$3:R$944, (Ashtyn_working!$H$3:$H$944=$AL235) * (Ashtyn_working!$I$3:$I$944=$AM235))) / SQRT(COUNTIFS(Ashtyn_working!$H$3:$H$944, $AL235, Ashtyn_working!$I$3:$I$944, $AM235)), "N/A")</f>
        <v>5.4235346796901755E-3</v>
      </c>
      <c r="AQ235" s="219">
        <f>AVERAGEIFS(Ashtyn_working!T$3:T$944,Ashtyn_working!$H$3:$H$944,$AL235,Ashtyn_working!$I$3:$I$944,$AM235)</f>
        <v>27.025531914893612</v>
      </c>
      <c r="AR235" s="219" cm="1">
        <f t="array" ref="AR235">IFERROR(_xlfn.STDEV.S(_xlfn._xlws.FILTER(Ashtyn_working!T$3:T$944, (Ashtyn_working!$H$3:$H$944=$AL235) * (Ashtyn_working!$I$3:$I$944=$AM235))) / SQRT(COUNTIFS(Ashtyn_working!$H$3:$H$944, $AL235, Ashtyn_working!$I$3:$I$944, $AM235)), "N/A")</f>
        <v>1.8235895665390495E-2</v>
      </c>
      <c r="AS235">
        <f>AVERAGEIFS(Ashtyn_working!V$3:V$944,Ashtyn_working!$H$3:$H$944,$AL235,Ashtyn_working!$I$3:$I$944,$AM235)</f>
        <v>7.4306956521739105</v>
      </c>
      <c r="AT235" cm="1">
        <f t="array" ref="AT235">IFERROR(_xlfn.STDEV.S(_xlfn._xlws.FILTER(Ashtyn_working!V$3:V$944, (Ashtyn_working!$H$3:$H$944=$AL235) * (Ashtyn_working!$I$3:$I$944=$AM235))) / SQRT(COUNTIFS(Ashtyn_working!$H$3:$H$944, $AL235, Ashtyn_working!$I$3:$I$944, $AM235)), "N/A")</f>
        <v>5.2574505022705657E-2</v>
      </c>
      <c r="AU235" s="219">
        <f>AVERAGEIFS(Ashtyn_working!X$3:X$944,Ashtyn_working!$H$3:$H$944,$AL235,Ashtyn_working!$I$3:$I$944,$AM235)</f>
        <v>36.454468085106399</v>
      </c>
      <c r="AV235" s="219" cm="1">
        <f t="array" ref="AV235">IFERROR(_xlfn.STDEV.S(_xlfn._xlws.FILTER(Ashtyn_working!X$3:X$944, (Ashtyn_working!$H$3:$H$944=$AL235) * (Ashtyn_working!$I$3:$I$944=$AM235))) / SQRT(COUNTIFS(Ashtyn_working!$H$3:$H$944, $AL235, Ashtyn_working!$I$3:$I$944, $AM235)), "N/A")</f>
        <v>7.3479347829071506E-2</v>
      </c>
      <c r="AW235" s="219">
        <f>AVERAGEIFS(Ashtyn_working!Z$3:Z$944,Ashtyn_working!$H$3:$H$944,$AL235,Ashtyn_working!$I$3:$I$944,$AM235)</f>
        <v>288.3373529411765</v>
      </c>
      <c r="AX235" s="219" cm="1">
        <f t="array" ref="AX235">IFERROR(_xlfn.STDEV.S(_xlfn._xlws.FILTER(Ashtyn_working!Z$3:Z$944, (Ashtyn_working!$H$3:$H$944=$AL235) * (Ashtyn_working!$I$3:$I$944=$AM235))) / SQRT(COUNTIFS(Ashtyn_working!$H$3:$H$944, $AL235, Ashtyn_working!$I$3:$I$944, $AM235)), "N/A")</f>
        <v>8.0887647908030704</v>
      </c>
      <c r="AY235" s="219">
        <f>AVERAGEIFS(Ashtyn_working!AB$3:AB$944,Ashtyn_working!$H$3:$H$944,$AL235,Ashtyn_working!$I$3:$I$944,$AM235)</f>
        <v>2168.1563157894743</v>
      </c>
      <c r="AZ235" s="219" cm="1">
        <f t="array" ref="AZ235">IFERROR(_xlfn.STDEV.S(_xlfn._xlws.FILTER(Ashtyn_working!AB$3:AB$944, (Ashtyn_working!$H$3:$H$944=$AL235) * (Ashtyn_working!$I$3:$I$944=$AM235))) / SQRT(COUNTIFS(Ashtyn_working!$H$3:$H$944, $AL235, Ashtyn_working!$I$3:$I$944, $AM235)), "N/A")</f>
        <v>5.4222959388735532</v>
      </c>
      <c r="BA235" s="219">
        <f>AVERAGEIFS(Ashtyn_working!AE$3:AE$944,Ashtyn_working!$H$3:$H$944,$AL235,Ashtyn_working!$I$3:$I$944,$AM235)</f>
        <v>704.65000000000009</v>
      </c>
      <c r="BB235" s="219" cm="1">
        <f t="array" ref="BB235">IFERROR(_xlfn.STDEV.S(_xlfn._xlws.FILTER(Ashtyn_working!AE$3:AE$944, (Ashtyn_working!$H$3:$H$944=$AL235) * (Ashtyn_working!$I$3:$I$944=$AM235))) / SQRT(COUNTIFS(Ashtyn_working!$H$3:$H$944, $AL235, Ashtyn_working!$I$3:$I$944, $AM235)), "N/A")</f>
        <v>16.048580503278547</v>
      </c>
      <c r="BC235" s="219">
        <f>AVERAGEIFS(Ashtyn_working!AF$3:AF$944,Ashtyn_working!$H$3:$H$944,$AL235,Ashtyn_working!$I$3:$I$944,$AM235)</f>
        <v>1777.0250000000001</v>
      </c>
      <c r="BD235" s="219" cm="1">
        <f t="array" ref="BD235">IFERROR(_xlfn.STDEV.S(_xlfn._xlws.FILTER(Ashtyn_working!AF$3:AF$944, (Ashtyn_working!$H$3:$H$944=$AL235) * (Ashtyn_working!$I$3:$I$944=$AM235))) / SQRT(COUNTIFS(Ashtyn_working!$H$3:$H$944, $AL235, Ashtyn_working!$I$3:$I$944, $AM235)), "N/A")</f>
        <v>6.3755808524144504</v>
      </c>
    </row>
    <row r="236" spans="5:56" ht="16" x14ac:dyDescent="0.2">
      <c r="E236" s="282">
        <v>42580</v>
      </c>
      <c r="F236" s="177"/>
      <c r="G236" s="176">
        <v>27</v>
      </c>
      <c r="H236" s="176" t="s">
        <v>16051</v>
      </c>
      <c r="I236" s="176" t="s">
        <v>16051</v>
      </c>
      <c r="J236" s="176">
        <v>7.6369999999999996</v>
      </c>
      <c r="K236" s="176">
        <v>27.1</v>
      </c>
      <c r="L236" s="176">
        <v>6.27</v>
      </c>
      <c r="M236" s="176">
        <v>35.4</v>
      </c>
      <c r="N236" s="177"/>
      <c r="O236" s="177"/>
      <c r="P236" s="177"/>
      <c r="Q236" s="177"/>
      <c r="R236">
        <f t="shared" si="12"/>
        <v>7.6369999999999996</v>
      </c>
      <c r="T236">
        <f t="shared" si="13"/>
        <v>27.1</v>
      </c>
      <c r="V236">
        <f t="shared" si="14"/>
        <v>6.27</v>
      </c>
      <c r="X236">
        <f t="shared" si="15"/>
        <v>35.4</v>
      </c>
      <c r="Z236" s="177"/>
      <c r="AA236" s="177"/>
      <c r="AB236" s="177"/>
      <c r="AC236" s="177"/>
      <c r="AD236" s="177"/>
      <c r="AE236" s="177"/>
      <c r="AF236" s="177"/>
      <c r="AK236" s="176">
        <v>27</v>
      </c>
      <c r="AL236" s="176" t="s">
        <v>12457</v>
      </c>
      <c r="AM236" s="176" t="s">
        <v>12422</v>
      </c>
      <c r="AN236" s="176">
        <v>2.33E-3</v>
      </c>
      <c r="AO236" s="219">
        <f>AVERAGEIFS(Ashtyn_working!R$3:R$944,Ashtyn_working!$H$3:$H$944,$AL236,Ashtyn_working!$I$3:$I$944,$AM236)</f>
        <v>8.0055770212766024</v>
      </c>
      <c r="AP236" s="219" cm="1">
        <f t="array" ref="AP236">IFERROR(_xlfn.STDEV.S(_xlfn._xlws.FILTER(Ashtyn_working!R$3:R$944, (Ashtyn_working!$H$3:$H$944=$AL236) * (Ashtyn_working!$I$3:$I$944=$AM236))) / SQRT(COUNTIFS(Ashtyn_working!$H$3:$H$944, $AL236, Ashtyn_working!$I$3:$I$944, $AM236)), "N/A")</f>
        <v>5.4235346796901755E-3</v>
      </c>
      <c r="AQ236" s="219">
        <f>AVERAGEIFS(Ashtyn_working!T$3:T$944,Ashtyn_working!$H$3:$H$944,$AL236,Ashtyn_working!$I$3:$I$944,$AM236)</f>
        <v>27.025531914893612</v>
      </c>
      <c r="AR236" s="219" cm="1">
        <f t="array" ref="AR236">IFERROR(_xlfn.STDEV.S(_xlfn._xlws.FILTER(Ashtyn_working!T$3:T$944, (Ashtyn_working!$H$3:$H$944=$AL236) * (Ashtyn_working!$I$3:$I$944=$AM236))) / SQRT(COUNTIFS(Ashtyn_working!$H$3:$H$944, $AL236, Ashtyn_working!$I$3:$I$944, $AM236)), "N/A")</f>
        <v>1.8235895665390495E-2</v>
      </c>
      <c r="AS236">
        <f>AVERAGEIFS(Ashtyn_working!V$3:V$944,Ashtyn_working!$H$3:$H$944,$AL236,Ashtyn_working!$I$3:$I$944,$AM236)</f>
        <v>7.4306956521739105</v>
      </c>
      <c r="AT236" cm="1">
        <f t="array" ref="AT236">IFERROR(_xlfn.STDEV.S(_xlfn._xlws.FILTER(Ashtyn_working!V$3:V$944, (Ashtyn_working!$H$3:$H$944=$AL236) * (Ashtyn_working!$I$3:$I$944=$AM236))) / SQRT(COUNTIFS(Ashtyn_working!$H$3:$H$944, $AL236, Ashtyn_working!$I$3:$I$944, $AM236)), "N/A")</f>
        <v>5.2574505022705657E-2</v>
      </c>
      <c r="AU236" s="219">
        <f>AVERAGEIFS(Ashtyn_working!X$3:X$944,Ashtyn_working!$H$3:$H$944,$AL236,Ashtyn_working!$I$3:$I$944,$AM236)</f>
        <v>36.454468085106399</v>
      </c>
      <c r="AV236" s="219" cm="1">
        <f t="array" ref="AV236">IFERROR(_xlfn.STDEV.S(_xlfn._xlws.FILTER(Ashtyn_working!X$3:X$944, (Ashtyn_working!$H$3:$H$944=$AL236) * (Ashtyn_working!$I$3:$I$944=$AM236))) / SQRT(COUNTIFS(Ashtyn_working!$H$3:$H$944, $AL236, Ashtyn_working!$I$3:$I$944, $AM236)), "N/A")</f>
        <v>7.3479347829071506E-2</v>
      </c>
      <c r="AW236" s="219">
        <f>AVERAGEIFS(Ashtyn_working!Z$3:Z$944,Ashtyn_working!$H$3:$H$944,$AL236,Ashtyn_working!$I$3:$I$944,$AM236)</f>
        <v>288.3373529411765</v>
      </c>
      <c r="AX236" s="219" cm="1">
        <f t="array" ref="AX236">IFERROR(_xlfn.STDEV.S(_xlfn._xlws.FILTER(Ashtyn_working!Z$3:Z$944, (Ashtyn_working!$H$3:$H$944=$AL236) * (Ashtyn_working!$I$3:$I$944=$AM236))) / SQRT(COUNTIFS(Ashtyn_working!$H$3:$H$944, $AL236, Ashtyn_working!$I$3:$I$944, $AM236)), "N/A")</f>
        <v>8.0887647908030704</v>
      </c>
      <c r="AY236" s="219">
        <f>AVERAGEIFS(Ashtyn_working!AB$3:AB$944,Ashtyn_working!$H$3:$H$944,$AL236,Ashtyn_working!$I$3:$I$944,$AM236)</f>
        <v>2168.1563157894743</v>
      </c>
      <c r="AZ236" s="219" cm="1">
        <f t="array" ref="AZ236">IFERROR(_xlfn.STDEV.S(_xlfn._xlws.FILTER(Ashtyn_working!AB$3:AB$944, (Ashtyn_working!$H$3:$H$944=$AL236) * (Ashtyn_working!$I$3:$I$944=$AM236))) / SQRT(COUNTIFS(Ashtyn_working!$H$3:$H$944, $AL236, Ashtyn_working!$I$3:$I$944, $AM236)), "N/A")</f>
        <v>5.4222959388735532</v>
      </c>
      <c r="BA236" s="219">
        <f>AVERAGEIFS(Ashtyn_working!AE$3:AE$944,Ashtyn_working!$H$3:$H$944,$AL236,Ashtyn_working!$I$3:$I$944,$AM236)</f>
        <v>704.65000000000009</v>
      </c>
      <c r="BB236" s="219" cm="1">
        <f t="array" ref="BB236">IFERROR(_xlfn.STDEV.S(_xlfn._xlws.FILTER(Ashtyn_working!AE$3:AE$944, (Ashtyn_working!$H$3:$H$944=$AL236) * (Ashtyn_working!$I$3:$I$944=$AM236))) / SQRT(COUNTIFS(Ashtyn_working!$H$3:$H$944, $AL236, Ashtyn_working!$I$3:$I$944, $AM236)), "N/A")</f>
        <v>16.048580503278547</v>
      </c>
      <c r="BC236" s="219">
        <f>AVERAGEIFS(Ashtyn_working!AF$3:AF$944,Ashtyn_working!$H$3:$H$944,$AL236,Ashtyn_working!$I$3:$I$944,$AM236)</f>
        <v>1777.0250000000001</v>
      </c>
      <c r="BD236" s="219" cm="1">
        <f t="array" ref="BD236">IFERROR(_xlfn.STDEV.S(_xlfn._xlws.FILTER(Ashtyn_working!AF$3:AF$944, (Ashtyn_working!$H$3:$H$944=$AL236) * (Ashtyn_working!$I$3:$I$944=$AM236))) / SQRT(COUNTIFS(Ashtyn_working!$H$3:$H$944, $AL236, Ashtyn_working!$I$3:$I$944, $AM236)), "N/A")</f>
        <v>6.3755808524144504</v>
      </c>
    </row>
    <row r="237" spans="5:56" ht="16" x14ac:dyDescent="0.2">
      <c r="E237" s="282">
        <v>42580</v>
      </c>
      <c r="F237" s="177"/>
      <c r="G237" s="176">
        <v>27</v>
      </c>
      <c r="H237" s="176" t="s">
        <v>12457</v>
      </c>
      <c r="I237" s="176" t="s">
        <v>12422</v>
      </c>
      <c r="J237" s="176">
        <v>7.9130000000000003</v>
      </c>
      <c r="K237" s="176">
        <v>27.1</v>
      </c>
      <c r="L237" s="176">
        <v>6.98</v>
      </c>
      <c r="M237" s="176">
        <v>35.799999999999997</v>
      </c>
      <c r="N237" s="177"/>
      <c r="O237" s="177"/>
      <c r="P237" s="177"/>
      <c r="Q237" s="177"/>
      <c r="R237">
        <f t="shared" si="12"/>
        <v>7.9130000000000003</v>
      </c>
      <c r="T237">
        <f t="shared" si="13"/>
        <v>27.1</v>
      </c>
      <c r="V237">
        <f t="shared" si="14"/>
        <v>6.98</v>
      </c>
      <c r="X237">
        <f t="shared" si="15"/>
        <v>35.799999999999997</v>
      </c>
      <c r="Z237" s="176">
        <v>399.06</v>
      </c>
      <c r="AA237" s="177"/>
      <c r="AB237" s="177"/>
      <c r="AC237" s="177"/>
      <c r="AD237" s="177"/>
      <c r="AE237" s="177"/>
      <c r="AF237" s="177"/>
      <c r="AK237" s="176">
        <v>27</v>
      </c>
      <c r="AL237" s="176" t="s">
        <v>12457</v>
      </c>
      <c r="AM237" s="176" t="s">
        <v>12422</v>
      </c>
      <c r="AN237" s="176">
        <v>2.4299999999999999E-3</v>
      </c>
      <c r="AO237" s="219">
        <f>AVERAGEIFS(Ashtyn_working!R$3:R$944,Ashtyn_working!$H$3:$H$944,$AL237,Ashtyn_working!$I$3:$I$944,$AM237)</f>
        <v>8.0055770212766024</v>
      </c>
      <c r="AP237" s="219" cm="1">
        <f t="array" ref="AP237">IFERROR(_xlfn.STDEV.S(_xlfn._xlws.FILTER(Ashtyn_working!R$3:R$944, (Ashtyn_working!$H$3:$H$944=$AL237) * (Ashtyn_working!$I$3:$I$944=$AM237))) / SQRT(COUNTIFS(Ashtyn_working!$H$3:$H$944, $AL237, Ashtyn_working!$I$3:$I$944, $AM237)), "N/A")</f>
        <v>5.4235346796901755E-3</v>
      </c>
      <c r="AQ237" s="219">
        <f>AVERAGEIFS(Ashtyn_working!T$3:T$944,Ashtyn_working!$H$3:$H$944,$AL237,Ashtyn_working!$I$3:$I$944,$AM237)</f>
        <v>27.025531914893612</v>
      </c>
      <c r="AR237" s="219" cm="1">
        <f t="array" ref="AR237">IFERROR(_xlfn.STDEV.S(_xlfn._xlws.FILTER(Ashtyn_working!T$3:T$944, (Ashtyn_working!$H$3:$H$944=$AL237) * (Ashtyn_working!$I$3:$I$944=$AM237))) / SQRT(COUNTIFS(Ashtyn_working!$H$3:$H$944, $AL237, Ashtyn_working!$I$3:$I$944, $AM237)), "N/A")</f>
        <v>1.8235895665390495E-2</v>
      </c>
      <c r="AS237">
        <f>AVERAGEIFS(Ashtyn_working!V$3:V$944,Ashtyn_working!$H$3:$H$944,$AL237,Ashtyn_working!$I$3:$I$944,$AM237)</f>
        <v>7.4306956521739105</v>
      </c>
      <c r="AT237" cm="1">
        <f t="array" ref="AT237">IFERROR(_xlfn.STDEV.S(_xlfn._xlws.FILTER(Ashtyn_working!V$3:V$944, (Ashtyn_working!$H$3:$H$944=$AL237) * (Ashtyn_working!$I$3:$I$944=$AM237))) / SQRT(COUNTIFS(Ashtyn_working!$H$3:$H$944, $AL237, Ashtyn_working!$I$3:$I$944, $AM237)), "N/A")</f>
        <v>5.2574505022705657E-2</v>
      </c>
      <c r="AU237" s="219">
        <f>AVERAGEIFS(Ashtyn_working!X$3:X$944,Ashtyn_working!$H$3:$H$944,$AL237,Ashtyn_working!$I$3:$I$944,$AM237)</f>
        <v>36.454468085106399</v>
      </c>
      <c r="AV237" s="219" cm="1">
        <f t="array" ref="AV237">IFERROR(_xlfn.STDEV.S(_xlfn._xlws.FILTER(Ashtyn_working!X$3:X$944, (Ashtyn_working!$H$3:$H$944=$AL237) * (Ashtyn_working!$I$3:$I$944=$AM237))) / SQRT(COUNTIFS(Ashtyn_working!$H$3:$H$944, $AL237, Ashtyn_working!$I$3:$I$944, $AM237)), "N/A")</f>
        <v>7.3479347829071506E-2</v>
      </c>
      <c r="AW237" s="219">
        <f>AVERAGEIFS(Ashtyn_working!Z$3:Z$944,Ashtyn_working!$H$3:$H$944,$AL237,Ashtyn_working!$I$3:$I$944,$AM237)</f>
        <v>288.3373529411765</v>
      </c>
      <c r="AX237" s="219" cm="1">
        <f t="array" ref="AX237">IFERROR(_xlfn.STDEV.S(_xlfn._xlws.FILTER(Ashtyn_working!Z$3:Z$944, (Ashtyn_working!$H$3:$H$944=$AL237) * (Ashtyn_working!$I$3:$I$944=$AM237))) / SQRT(COUNTIFS(Ashtyn_working!$H$3:$H$944, $AL237, Ashtyn_working!$I$3:$I$944, $AM237)), "N/A")</f>
        <v>8.0887647908030704</v>
      </c>
      <c r="AY237" s="219">
        <f>AVERAGEIFS(Ashtyn_working!AB$3:AB$944,Ashtyn_working!$H$3:$H$944,$AL237,Ashtyn_working!$I$3:$I$944,$AM237)</f>
        <v>2168.1563157894743</v>
      </c>
      <c r="AZ237" s="219" cm="1">
        <f t="array" ref="AZ237">IFERROR(_xlfn.STDEV.S(_xlfn._xlws.FILTER(Ashtyn_working!AB$3:AB$944, (Ashtyn_working!$H$3:$H$944=$AL237) * (Ashtyn_working!$I$3:$I$944=$AM237))) / SQRT(COUNTIFS(Ashtyn_working!$H$3:$H$944, $AL237, Ashtyn_working!$I$3:$I$944, $AM237)), "N/A")</f>
        <v>5.4222959388735532</v>
      </c>
      <c r="BA237" s="219">
        <f>AVERAGEIFS(Ashtyn_working!AE$3:AE$944,Ashtyn_working!$H$3:$H$944,$AL237,Ashtyn_working!$I$3:$I$944,$AM237)</f>
        <v>704.65000000000009</v>
      </c>
      <c r="BB237" s="219" cm="1">
        <f t="array" ref="BB237">IFERROR(_xlfn.STDEV.S(_xlfn._xlws.FILTER(Ashtyn_working!AE$3:AE$944, (Ashtyn_working!$H$3:$H$944=$AL237) * (Ashtyn_working!$I$3:$I$944=$AM237))) / SQRT(COUNTIFS(Ashtyn_working!$H$3:$H$944, $AL237, Ashtyn_working!$I$3:$I$944, $AM237)), "N/A")</f>
        <v>16.048580503278547</v>
      </c>
      <c r="BC237" s="219">
        <f>AVERAGEIFS(Ashtyn_working!AF$3:AF$944,Ashtyn_working!$H$3:$H$944,$AL237,Ashtyn_working!$I$3:$I$944,$AM237)</f>
        <v>1777.0250000000001</v>
      </c>
      <c r="BD237" s="219" cm="1">
        <f t="array" ref="BD237">IFERROR(_xlfn.STDEV.S(_xlfn._xlws.FILTER(Ashtyn_working!AF$3:AF$944, (Ashtyn_working!$H$3:$H$944=$AL237) * (Ashtyn_working!$I$3:$I$944=$AM237))) / SQRT(COUNTIFS(Ashtyn_working!$H$3:$H$944, $AL237, Ashtyn_working!$I$3:$I$944, $AM237)), "N/A")</f>
        <v>6.3755808524144504</v>
      </c>
    </row>
    <row r="238" spans="5:56" ht="16" x14ac:dyDescent="0.2">
      <c r="E238" s="282">
        <v>42580</v>
      </c>
      <c r="F238" s="177"/>
      <c r="G238" s="176">
        <v>27</v>
      </c>
      <c r="H238" s="176" t="s">
        <v>12457</v>
      </c>
      <c r="I238" s="176" t="s">
        <v>12422</v>
      </c>
      <c r="J238" s="176">
        <v>7.9020000000000001</v>
      </c>
      <c r="K238" s="176">
        <v>27.1</v>
      </c>
      <c r="L238" s="176">
        <v>7.06</v>
      </c>
      <c r="M238" s="176">
        <v>35.9</v>
      </c>
      <c r="N238" s="177"/>
      <c r="O238" s="177"/>
      <c r="P238" s="177"/>
      <c r="Q238" s="177"/>
      <c r="R238">
        <f t="shared" si="12"/>
        <v>7.9020000000000001</v>
      </c>
      <c r="T238">
        <f t="shared" si="13"/>
        <v>27.1</v>
      </c>
      <c r="V238">
        <f t="shared" si="14"/>
        <v>7.06</v>
      </c>
      <c r="X238">
        <f t="shared" si="15"/>
        <v>35.9</v>
      </c>
      <c r="Z238" s="177"/>
      <c r="AA238" s="177"/>
      <c r="AB238" s="177"/>
      <c r="AC238" s="177"/>
      <c r="AD238" s="177"/>
      <c r="AE238" s="177"/>
      <c r="AF238" s="177"/>
      <c r="AK238" s="176">
        <v>27</v>
      </c>
      <c r="AL238" s="176" t="s">
        <v>12457</v>
      </c>
      <c r="AM238" s="176" t="s">
        <v>12422</v>
      </c>
      <c r="AN238" s="176">
        <v>3.4499999999999999E-3</v>
      </c>
      <c r="AO238" s="219">
        <f>AVERAGEIFS(Ashtyn_working!R$3:R$944,Ashtyn_working!$H$3:$H$944,$AL238,Ashtyn_working!$I$3:$I$944,$AM238)</f>
        <v>8.0055770212766024</v>
      </c>
      <c r="AP238" s="219" cm="1">
        <f t="array" ref="AP238">IFERROR(_xlfn.STDEV.S(_xlfn._xlws.FILTER(Ashtyn_working!R$3:R$944, (Ashtyn_working!$H$3:$H$944=$AL238) * (Ashtyn_working!$I$3:$I$944=$AM238))) / SQRT(COUNTIFS(Ashtyn_working!$H$3:$H$944, $AL238, Ashtyn_working!$I$3:$I$944, $AM238)), "N/A")</f>
        <v>5.4235346796901755E-3</v>
      </c>
      <c r="AQ238" s="219">
        <f>AVERAGEIFS(Ashtyn_working!T$3:T$944,Ashtyn_working!$H$3:$H$944,$AL238,Ashtyn_working!$I$3:$I$944,$AM238)</f>
        <v>27.025531914893612</v>
      </c>
      <c r="AR238" s="219" cm="1">
        <f t="array" ref="AR238">IFERROR(_xlfn.STDEV.S(_xlfn._xlws.FILTER(Ashtyn_working!T$3:T$944, (Ashtyn_working!$H$3:$H$944=$AL238) * (Ashtyn_working!$I$3:$I$944=$AM238))) / SQRT(COUNTIFS(Ashtyn_working!$H$3:$H$944, $AL238, Ashtyn_working!$I$3:$I$944, $AM238)), "N/A")</f>
        <v>1.8235895665390495E-2</v>
      </c>
      <c r="AS238">
        <f>AVERAGEIFS(Ashtyn_working!V$3:V$944,Ashtyn_working!$H$3:$H$944,$AL238,Ashtyn_working!$I$3:$I$944,$AM238)</f>
        <v>7.4306956521739105</v>
      </c>
      <c r="AT238" cm="1">
        <f t="array" ref="AT238">IFERROR(_xlfn.STDEV.S(_xlfn._xlws.FILTER(Ashtyn_working!V$3:V$944, (Ashtyn_working!$H$3:$H$944=$AL238) * (Ashtyn_working!$I$3:$I$944=$AM238))) / SQRT(COUNTIFS(Ashtyn_working!$H$3:$H$944, $AL238, Ashtyn_working!$I$3:$I$944, $AM238)), "N/A")</f>
        <v>5.2574505022705657E-2</v>
      </c>
      <c r="AU238" s="219">
        <f>AVERAGEIFS(Ashtyn_working!X$3:X$944,Ashtyn_working!$H$3:$H$944,$AL238,Ashtyn_working!$I$3:$I$944,$AM238)</f>
        <v>36.454468085106399</v>
      </c>
      <c r="AV238" s="219" cm="1">
        <f t="array" ref="AV238">IFERROR(_xlfn.STDEV.S(_xlfn._xlws.FILTER(Ashtyn_working!X$3:X$944, (Ashtyn_working!$H$3:$H$944=$AL238) * (Ashtyn_working!$I$3:$I$944=$AM238))) / SQRT(COUNTIFS(Ashtyn_working!$H$3:$H$944, $AL238, Ashtyn_working!$I$3:$I$944, $AM238)), "N/A")</f>
        <v>7.3479347829071506E-2</v>
      </c>
      <c r="AW238" s="219">
        <f>AVERAGEIFS(Ashtyn_working!Z$3:Z$944,Ashtyn_working!$H$3:$H$944,$AL238,Ashtyn_working!$I$3:$I$944,$AM238)</f>
        <v>288.3373529411765</v>
      </c>
      <c r="AX238" s="219" cm="1">
        <f t="array" ref="AX238">IFERROR(_xlfn.STDEV.S(_xlfn._xlws.FILTER(Ashtyn_working!Z$3:Z$944, (Ashtyn_working!$H$3:$H$944=$AL238) * (Ashtyn_working!$I$3:$I$944=$AM238))) / SQRT(COUNTIFS(Ashtyn_working!$H$3:$H$944, $AL238, Ashtyn_working!$I$3:$I$944, $AM238)), "N/A")</f>
        <v>8.0887647908030704</v>
      </c>
      <c r="AY238" s="219">
        <f>AVERAGEIFS(Ashtyn_working!AB$3:AB$944,Ashtyn_working!$H$3:$H$944,$AL238,Ashtyn_working!$I$3:$I$944,$AM238)</f>
        <v>2168.1563157894743</v>
      </c>
      <c r="AZ238" s="219" cm="1">
        <f t="array" ref="AZ238">IFERROR(_xlfn.STDEV.S(_xlfn._xlws.FILTER(Ashtyn_working!AB$3:AB$944, (Ashtyn_working!$H$3:$H$944=$AL238) * (Ashtyn_working!$I$3:$I$944=$AM238))) / SQRT(COUNTIFS(Ashtyn_working!$H$3:$H$944, $AL238, Ashtyn_working!$I$3:$I$944, $AM238)), "N/A")</f>
        <v>5.4222959388735532</v>
      </c>
      <c r="BA238" s="219">
        <f>AVERAGEIFS(Ashtyn_working!AE$3:AE$944,Ashtyn_working!$H$3:$H$944,$AL238,Ashtyn_working!$I$3:$I$944,$AM238)</f>
        <v>704.65000000000009</v>
      </c>
      <c r="BB238" s="219" cm="1">
        <f t="array" ref="BB238">IFERROR(_xlfn.STDEV.S(_xlfn._xlws.FILTER(Ashtyn_working!AE$3:AE$944, (Ashtyn_working!$H$3:$H$944=$AL238) * (Ashtyn_working!$I$3:$I$944=$AM238))) / SQRT(COUNTIFS(Ashtyn_working!$H$3:$H$944, $AL238, Ashtyn_working!$I$3:$I$944, $AM238)), "N/A")</f>
        <v>16.048580503278547</v>
      </c>
      <c r="BC238" s="219">
        <f>AVERAGEIFS(Ashtyn_working!AF$3:AF$944,Ashtyn_working!$H$3:$H$944,$AL238,Ashtyn_working!$I$3:$I$944,$AM238)</f>
        <v>1777.0250000000001</v>
      </c>
      <c r="BD238" s="219" cm="1">
        <f t="array" ref="BD238">IFERROR(_xlfn.STDEV.S(_xlfn._xlws.FILTER(Ashtyn_working!AF$3:AF$944, (Ashtyn_working!$H$3:$H$944=$AL238) * (Ashtyn_working!$I$3:$I$944=$AM238))) / SQRT(COUNTIFS(Ashtyn_working!$H$3:$H$944, $AL238, Ashtyn_working!$I$3:$I$944, $AM238)), "N/A")</f>
        <v>6.3755808524144504</v>
      </c>
    </row>
    <row r="239" spans="5:56" ht="16" x14ac:dyDescent="0.2">
      <c r="E239" s="282">
        <v>42580</v>
      </c>
      <c r="F239" s="177"/>
      <c r="G239" s="176">
        <v>27</v>
      </c>
      <c r="H239" s="176" t="s">
        <v>16051</v>
      </c>
      <c r="I239" s="176" t="s">
        <v>16051</v>
      </c>
      <c r="J239" s="176">
        <v>7.665</v>
      </c>
      <c r="K239" s="176">
        <v>27</v>
      </c>
      <c r="L239" s="176">
        <v>6.51</v>
      </c>
      <c r="M239" s="176">
        <v>35.4</v>
      </c>
      <c r="N239" s="177"/>
      <c r="O239" s="177"/>
      <c r="P239" s="177"/>
      <c r="Q239" s="177"/>
      <c r="R239">
        <f t="shared" si="12"/>
        <v>7.665</v>
      </c>
      <c r="T239">
        <f t="shared" si="13"/>
        <v>27</v>
      </c>
      <c r="V239">
        <f t="shared" si="14"/>
        <v>6.51</v>
      </c>
      <c r="X239">
        <f t="shared" si="15"/>
        <v>35.4</v>
      </c>
      <c r="Z239" s="177"/>
      <c r="AA239" s="177"/>
      <c r="AB239" s="177"/>
      <c r="AC239" s="177"/>
      <c r="AD239" s="177"/>
      <c r="AE239" s="177"/>
      <c r="AF239" s="177"/>
      <c r="AK239" s="176">
        <v>27</v>
      </c>
      <c r="AL239" s="176" t="s">
        <v>12457</v>
      </c>
      <c r="AM239" s="176" t="s">
        <v>12422</v>
      </c>
      <c r="AN239" s="176">
        <v>2.7799999999999999E-3</v>
      </c>
      <c r="AO239" s="219">
        <f>AVERAGEIFS(Ashtyn_working!R$3:R$944,Ashtyn_working!$H$3:$H$944,$AL239,Ashtyn_working!$I$3:$I$944,$AM239)</f>
        <v>8.0055770212766024</v>
      </c>
      <c r="AP239" s="219" cm="1">
        <f t="array" ref="AP239">IFERROR(_xlfn.STDEV.S(_xlfn._xlws.FILTER(Ashtyn_working!R$3:R$944, (Ashtyn_working!$H$3:$H$944=$AL239) * (Ashtyn_working!$I$3:$I$944=$AM239))) / SQRT(COUNTIFS(Ashtyn_working!$H$3:$H$944, $AL239, Ashtyn_working!$I$3:$I$944, $AM239)), "N/A")</f>
        <v>5.4235346796901755E-3</v>
      </c>
      <c r="AQ239" s="219">
        <f>AVERAGEIFS(Ashtyn_working!T$3:T$944,Ashtyn_working!$H$3:$H$944,$AL239,Ashtyn_working!$I$3:$I$944,$AM239)</f>
        <v>27.025531914893612</v>
      </c>
      <c r="AR239" s="219" cm="1">
        <f t="array" ref="AR239">IFERROR(_xlfn.STDEV.S(_xlfn._xlws.FILTER(Ashtyn_working!T$3:T$944, (Ashtyn_working!$H$3:$H$944=$AL239) * (Ashtyn_working!$I$3:$I$944=$AM239))) / SQRT(COUNTIFS(Ashtyn_working!$H$3:$H$944, $AL239, Ashtyn_working!$I$3:$I$944, $AM239)), "N/A")</f>
        <v>1.8235895665390495E-2</v>
      </c>
      <c r="AS239">
        <f>AVERAGEIFS(Ashtyn_working!V$3:V$944,Ashtyn_working!$H$3:$H$944,$AL239,Ashtyn_working!$I$3:$I$944,$AM239)</f>
        <v>7.4306956521739105</v>
      </c>
      <c r="AT239" cm="1">
        <f t="array" ref="AT239">IFERROR(_xlfn.STDEV.S(_xlfn._xlws.FILTER(Ashtyn_working!V$3:V$944, (Ashtyn_working!$H$3:$H$944=$AL239) * (Ashtyn_working!$I$3:$I$944=$AM239))) / SQRT(COUNTIFS(Ashtyn_working!$H$3:$H$944, $AL239, Ashtyn_working!$I$3:$I$944, $AM239)), "N/A")</f>
        <v>5.2574505022705657E-2</v>
      </c>
      <c r="AU239" s="219">
        <f>AVERAGEIFS(Ashtyn_working!X$3:X$944,Ashtyn_working!$H$3:$H$944,$AL239,Ashtyn_working!$I$3:$I$944,$AM239)</f>
        <v>36.454468085106399</v>
      </c>
      <c r="AV239" s="219" cm="1">
        <f t="array" ref="AV239">IFERROR(_xlfn.STDEV.S(_xlfn._xlws.FILTER(Ashtyn_working!X$3:X$944, (Ashtyn_working!$H$3:$H$944=$AL239) * (Ashtyn_working!$I$3:$I$944=$AM239))) / SQRT(COUNTIFS(Ashtyn_working!$H$3:$H$944, $AL239, Ashtyn_working!$I$3:$I$944, $AM239)), "N/A")</f>
        <v>7.3479347829071506E-2</v>
      </c>
      <c r="AW239" s="219">
        <f>AVERAGEIFS(Ashtyn_working!Z$3:Z$944,Ashtyn_working!$H$3:$H$944,$AL239,Ashtyn_working!$I$3:$I$944,$AM239)</f>
        <v>288.3373529411765</v>
      </c>
      <c r="AX239" s="219" cm="1">
        <f t="array" ref="AX239">IFERROR(_xlfn.STDEV.S(_xlfn._xlws.FILTER(Ashtyn_working!Z$3:Z$944, (Ashtyn_working!$H$3:$H$944=$AL239) * (Ashtyn_working!$I$3:$I$944=$AM239))) / SQRT(COUNTIFS(Ashtyn_working!$H$3:$H$944, $AL239, Ashtyn_working!$I$3:$I$944, $AM239)), "N/A")</f>
        <v>8.0887647908030704</v>
      </c>
      <c r="AY239" s="219">
        <f>AVERAGEIFS(Ashtyn_working!AB$3:AB$944,Ashtyn_working!$H$3:$H$944,$AL239,Ashtyn_working!$I$3:$I$944,$AM239)</f>
        <v>2168.1563157894743</v>
      </c>
      <c r="AZ239" s="219" cm="1">
        <f t="array" ref="AZ239">IFERROR(_xlfn.STDEV.S(_xlfn._xlws.FILTER(Ashtyn_working!AB$3:AB$944, (Ashtyn_working!$H$3:$H$944=$AL239) * (Ashtyn_working!$I$3:$I$944=$AM239))) / SQRT(COUNTIFS(Ashtyn_working!$H$3:$H$944, $AL239, Ashtyn_working!$I$3:$I$944, $AM239)), "N/A")</f>
        <v>5.4222959388735532</v>
      </c>
      <c r="BA239" s="219">
        <f>AVERAGEIFS(Ashtyn_working!AE$3:AE$944,Ashtyn_working!$H$3:$H$944,$AL239,Ashtyn_working!$I$3:$I$944,$AM239)</f>
        <v>704.65000000000009</v>
      </c>
      <c r="BB239" s="219" cm="1">
        <f t="array" ref="BB239">IFERROR(_xlfn.STDEV.S(_xlfn._xlws.FILTER(Ashtyn_working!AE$3:AE$944, (Ashtyn_working!$H$3:$H$944=$AL239) * (Ashtyn_working!$I$3:$I$944=$AM239))) / SQRT(COUNTIFS(Ashtyn_working!$H$3:$H$944, $AL239, Ashtyn_working!$I$3:$I$944, $AM239)), "N/A")</f>
        <v>16.048580503278547</v>
      </c>
      <c r="BC239" s="219">
        <f>AVERAGEIFS(Ashtyn_working!AF$3:AF$944,Ashtyn_working!$H$3:$H$944,$AL239,Ashtyn_working!$I$3:$I$944,$AM239)</f>
        <v>1777.0250000000001</v>
      </c>
      <c r="BD239" s="219" cm="1">
        <f t="array" ref="BD239">IFERROR(_xlfn.STDEV.S(_xlfn._xlws.FILTER(Ashtyn_working!AF$3:AF$944, (Ashtyn_working!$H$3:$H$944=$AL239) * (Ashtyn_working!$I$3:$I$944=$AM239))) / SQRT(COUNTIFS(Ashtyn_working!$H$3:$H$944, $AL239, Ashtyn_working!$I$3:$I$944, $AM239)), "N/A")</f>
        <v>6.3755808524144504</v>
      </c>
    </row>
    <row r="240" spans="5:56" ht="16" x14ac:dyDescent="0.2">
      <c r="E240" s="282">
        <v>42580</v>
      </c>
      <c r="F240" s="177"/>
      <c r="G240" s="176">
        <v>27</v>
      </c>
      <c r="H240" s="176" t="s">
        <v>12457</v>
      </c>
      <c r="I240" s="176" t="s">
        <v>12422</v>
      </c>
      <c r="J240" s="176">
        <v>7.8979999999999997</v>
      </c>
      <c r="K240" s="176">
        <v>27</v>
      </c>
      <c r="L240" s="176">
        <v>6.97</v>
      </c>
      <c r="M240" s="176">
        <v>35.9</v>
      </c>
      <c r="N240" s="177"/>
      <c r="O240" s="177"/>
      <c r="P240" s="177"/>
      <c r="Q240" s="177"/>
      <c r="R240">
        <f t="shared" si="12"/>
        <v>7.8979999999999997</v>
      </c>
      <c r="T240">
        <f t="shared" si="13"/>
        <v>27</v>
      </c>
      <c r="V240">
        <f t="shared" si="14"/>
        <v>6.97</v>
      </c>
      <c r="X240">
        <f t="shared" si="15"/>
        <v>35.9</v>
      </c>
      <c r="Z240" s="177"/>
      <c r="AA240" s="177"/>
      <c r="AB240" s="177"/>
      <c r="AC240" s="177"/>
      <c r="AD240" s="177"/>
      <c r="AE240" s="177"/>
      <c r="AF240" s="177"/>
      <c r="AK240" s="176">
        <v>27</v>
      </c>
      <c r="AL240" s="176" t="s">
        <v>12457</v>
      </c>
      <c r="AM240" s="176" t="s">
        <v>12422</v>
      </c>
      <c r="AN240" s="176">
        <v>1.82E-3</v>
      </c>
      <c r="AO240" s="219">
        <f>AVERAGEIFS(Ashtyn_working!R$3:R$944,Ashtyn_working!$H$3:$H$944,$AL240,Ashtyn_working!$I$3:$I$944,$AM240)</f>
        <v>8.0055770212766024</v>
      </c>
      <c r="AP240" s="219" cm="1">
        <f t="array" ref="AP240">IFERROR(_xlfn.STDEV.S(_xlfn._xlws.FILTER(Ashtyn_working!R$3:R$944, (Ashtyn_working!$H$3:$H$944=$AL240) * (Ashtyn_working!$I$3:$I$944=$AM240))) / SQRT(COUNTIFS(Ashtyn_working!$H$3:$H$944, $AL240, Ashtyn_working!$I$3:$I$944, $AM240)), "N/A")</f>
        <v>5.4235346796901755E-3</v>
      </c>
      <c r="AQ240" s="219">
        <f>AVERAGEIFS(Ashtyn_working!T$3:T$944,Ashtyn_working!$H$3:$H$944,$AL240,Ashtyn_working!$I$3:$I$944,$AM240)</f>
        <v>27.025531914893612</v>
      </c>
      <c r="AR240" s="219" cm="1">
        <f t="array" ref="AR240">IFERROR(_xlfn.STDEV.S(_xlfn._xlws.FILTER(Ashtyn_working!T$3:T$944, (Ashtyn_working!$H$3:$H$944=$AL240) * (Ashtyn_working!$I$3:$I$944=$AM240))) / SQRT(COUNTIFS(Ashtyn_working!$H$3:$H$944, $AL240, Ashtyn_working!$I$3:$I$944, $AM240)), "N/A")</f>
        <v>1.8235895665390495E-2</v>
      </c>
      <c r="AS240">
        <f>AVERAGEIFS(Ashtyn_working!V$3:V$944,Ashtyn_working!$H$3:$H$944,$AL240,Ashtyn_working!$I$3:$I$944,$AM240)</f>
        <v>7.4306956521739105</v>
      </c>
      <c r="AT240" cm="1">
        <f t="array" ref="AT240">IFERROR(_xlfn.STDEV.S(_xlfn._xlws.FILTER(Ashtyn_working!V$3:V$944, (Ashtyn_working!$H$3:$H$944=$AL240) * (Ashtyn_working!$I$3:$I$944=$AM240))) / SQRT(COUNTIFS(Ashtyn_working!$H$3:$H$944, $AL240, Ashtyn_working!$I$3:$I$944, $AM240)), "N/A")</f>
        <v>5.2574505022705657E-2</v>
      </c>
      <c r="AU240" s="219">
        <f>AVERAGEIFS(Ashtyn_working!X$3:X$944,Ashtyn_working!$H$3:$H$944,$AL240,Ashtyn_working!$I$3:$I$944,$AM240)</f>
        <v>36.454468085106399</v>
      </c>
      <c r="AV240" s="219" cm="1">
        <f t="array" ref="AV240">IFERROR(_xlfn.STDEV.S(_xlfn._xlws.FILTER(Ashtyn_working!X$3:X$944, (Ashtyn_working!$H$3:$H$944=$AL240) * (Ashtyn_working!$I$3:$I$944=$AM240))) / SQRT(COUNTIFS(Ashtyn_working!$H$3:$H$944, $AL240, Ashtyn_working!$I$3:$I$944, $AM240)), "N/A")</f>
        <v>7.3479347829071506E-2</v>
      </c>
      <c r="AW240" s="219">
        <f>AVERAGEIFS(Ashtyn_working!Z$3:Z$944,Ashtyn_working!$H$3:$H$944,$AL240,Ashtyn_working!$I$3:$I$944,$AM240)</f>
        <v>288.3373529411765</v>
      </c>
      <c r="AX240" s="219" cm="1">
        <f t="array" ref="AX240">IFERROR(_xlfn.STDEV.S(_xlfn._xlws.FILTER(Ashtyn_working!Z$3:Z$944, (Ashtyn_working!$H$3:$H$944=$AL240) * (Ashtyn_working!$I$3:$I$944=$AM240))) / SQRT(COUNTIFS(Ashtyn_working!$H$3:$H$944, $AL240, Ashtyn_working!$I$3:$I$944, $AM240)), "N/A")</f>
        <v>8.0887647908030704</v>
      </c>
      <c r="AY240" s="219">
        <f>AVERAGEIFS(Ashtyn_working!AB$3:AB$944,Ashtyn_working!$H$3:$H$944,$AL240,Ashtyn_working!$I$3:$I$944,$AM240)</f>
        <v>2168.1563157894743</v>
      </c>
      <c r="AZ240" s="219" cm="1">
        <f t="array" ref="AZ240">IFERROR(_xlfn.STDEV.S(_xlfn._xlws.FILTER(Ashtyn_working!AB$3:AB$944, (Ashtyn_working!$H$3:$H$944=$AL240) * (Ashtyn_working!$I$3:$I$944=$AM240))) / SQRT(COUNTIFS(Ashtyn_working!$H$3:$H$944, $AL240, Ashtyn_working!$I$3:$I$944, $AM240)), "N/A")</f>
        <v>5.4222959388735532</v>
      </c>
      <c r="BA240" s="219">
        <f>AVERAGEIFS(Ashtyn_working!AE$3:AE$944,Ashtyn_working!$H$3:$H$944,$AL240,Ashtyn_working!$I$3:$I$944,$AM240)</f>
        <v>704.65000000000009</v>
      </c>
      <c r="BB240" s="219" cm="1">
        <f t="array" ref="BB240">IFERROR(_xlfn.STDEV.S(_xlfn._xlws.FILTER(Ashtyn_working!AE$3:AE$944, (Ashtyn_working!$H$3:$H$944=$AL240) * (Ashtyn_working!$I$3:$I$944=$AM240))) / SQRT(COUNTIFS(Ashtyn_working!$H$3:$H$944, $AL240, Ashtyn_working!$I$3:$I$944, $AM240)), "N/A")</f>
        <v>16.048580503278547</v>
      </c>
      <c r="BC240" s="219">
        <f>AVERAGEIFS(Ashtyn_working!AF$3:AF$944,Ashtyn_working!$H$3:$H$944,$AL240,Ashtyn_working!$I$3:$I$944,$AM240)</f>
        <v>1777.0250000000001</v>
      </c>
      <c r="BD240" s="219" cm="1">
        <f t="array" ref="BD240">IFERROR(_xlfn.STDEV.S(_xlfn._xlws.FILTER(Ashtyn_working!AF$3:AF$944, (Ashtyn_working!$H$3:$H$944=$AL240) * (Ashtyn_working!$I$3:$I$944=$AM240))) / SQRT(COUNTIFS(Ashtyn_working!$H$3:$H$944, $AL240, Ashtyn_working!$I$3:$I$944, $AM240)), "N/A")</f>
        <v>6.3755808524144504</v>
      </c>
    </row>
    <row r="241" spans="5:32" ht="16" x14ac:dyDescent="0.2">
      <c r="E241" s="282">
        <v>42580</v>
      </c>
      <c r="F241" s="177"/>
      <c r="G241" s="176">
        <v>27</v>
      </c>
      <c r="H241" s="176" t="s">
        <v>16051</v>
      </c>
      <c r="I241" s="176" t="s">
        <v>16051</v>
      </c>
      <c r="J241" s="176">
        <v>7.7220000000000004</v>
      </c>
      <c r="K241" s="176">
        <v>27.1</v>
      </c>
      <c r="L241" s="176">
        <v>6.56</v>
      </c>
      <c r="M241" s="176">
        <v>35.5</v>
      </c>
      <c r="N241" s="177"/>
      <c r="O241" s="177"/>
      <c r="P241" s="177"/>
      <c r="Q241" s="177"/>
      <c r="R241">
        <f t="shared" si="12"/>
        <v>7.7220000000000004</v>
      </c>
      <c r="T241">
        <f t="shared" si="13"/>
        <v>27.1</v>
      </c>
      <c r="V241">
        <f t="shared" si="14"/>
        <v>6.56</v>
      </c>
      <c r="X241">
        <f t="shared" si="15"/>
        <v>35.5</v>
      </c>
      <c r="Z241" s="177"/>
      <c r="AA241" s="177"/>
      <c r="AB241" s="177"/>
      <c r="AC241" s="177"/>
      <c r="AD241" s="177"/>
      <c r="AE241" s="177"/>
      <c r="AF241" s="177"/>
    </row>
    <row r="242" spans="5:32" ht="16" x14ac:dyDescent="0.2">
      <c r="E242" s="282">
        <v>42580</v>
      </c>
      <c r="F242" s="177"/>
      <c r="G242" s="176">
        <v>27</v>
      </c>
      <c r="H242" s="176" t="s">
        <v>12457</v>
      </c>
      <c r="I242" s="176" t="s">
        <v>12422</v>
      </c>
      <c r="J242" s="176">
        <v>7.8550000000000004</v>
      </c>
      <c r="K242" s="176">
        <v>27.1</v>
      </c>
      <c r="L242" s="176">
        <v>6.41</v>
      </c>
      <c r="M242" s="176">
        <v>35.799999999999997</v>
      </c>
      <c r="N242" s="177"/>
      <c r="O242" s="177"/>
      <c r="P242" s="177"/>
      <c r="Q242" s="177"/>
      <c r="R242">
        <f t="shared" si="12"/>
        <v>7.8550000000000004</v>
      </c>
      <c r="T242">
        <f t="shared" si="13"/>
        <v>27.1</v>
      </c>
      <c r="V242">
        <f t="shared" si="14"/>
        <v>6.41</v>
      </c>
      <c r="X242">
        <f t="shared" si="15"/>
        <v>35.799999999999997</v>
      </c>
      <c r="Z242" s="176">
        <v>326.69</v>
      </c>
      <c r="AA242" s="177"/>
      <c r="AB242" s="177"/>
      <c r="AC242" s="177"/>
      <c r="AD242" s="177"/>
      <c r="AE242" s="177"/>
      <c r="AF242" s="177"/>
    </row>
    <row r="243" spans="5:32" ht="16" x14ac:dyDescent="0.2">
      <c r="E243" s="282">
        <v>42581</v>
      </c>
      <c r="F243" s="177"/>
      <c r="G243" s="176">
        <v>31</v>
      </c>
      <c r="H243" s="176" t="s">
        <v>12457</v>
      </c>
      <c r="I243" s="176" t="s">
        <v>16050</v>
      </c>
      <c r="J243" s="177"/>
      <c r="K243" s="177"/>
      <c r="L243" s="177"/>
      <c r="M243" s="177"/>
      <c r="N243" s="176">
        <v>8.0310000000000006</v>
      </c>
      <c r="O243" s="176">
        <v>31</v>
      </c>
      <c r="P243" s="176">
        <v>8.31</v>
      </c>
      <c r="Q243" s="176">
        <v>36.1</v>
      </c>
      <c r="R243">
        <f t="shared" si="12"/>
        <v>8.0310000000000006</v>
      </c>
      <c r="T243">
        <f t="shared" si="13"/>
        <v>31</v>
      </c>
      <c r="V243">
        <f t="shared" si="14"/>
        <v>8.31</v>
      </c>
      <c r="X243">
        <f t="shared" si="15"/>
        <v>36.1</v>
      </c>
      <c r="Z243" s="177"/>
      <c r="AA243" s="177"/>
      <c r="AB243" s="177"/>
      <c r="AC243" s="177"/>
      <c r="AD243" s="177"/>
      <c r="AE243" s="177"/>
      <c r="AF243" s="177"/>
    </row>
    <row r="244" spans="5:32" ht="16" x14ac:dyDescent="0.2">
      <c r="E244" s="282">
        <v>42581</v>
      </c>
      <c r="F244" s="177"/>
      <c r="G244" s="176">
        <v>31</v>
      </c>
      <c r="H244" s="176" t="s">
        <v>16051</v>
      </c>
      <c r="I244" s="176" t="s">
        <v>12804</v>
      </c>
      <c r="J244" s="177"/>
      <c r="K244" s="177"/>
      <c r="L244" s="177"/>
      <c r="M244" s="177"/>
      <c r="N244" s="176">
        <v>7.8650000000000002</v>
      </c>
      <c r="O244" s="176">
        <v>31.8</v>
      </c>
      <c r="P244" s="176">
        <v>7.41</v>
      </c>
      <c r="Q244" s="176">
        <v>35.700000000000003</v>
      </c>
      <c r="R244">
        <f t="shared" si="12"/>
        <v>7.8650000000000002</v>
      </c>
      <c r="T244">
        <f t="shared" si="13"/>
        <v>31.8</v>
      </c>
      <c r="V244">
        <f t="shared" si="14"/>
        <v>7.41</v>
      </c>
      <c r="X244">
        <f t="shared" si="15"/>
        <v>35.700000000000003</v>
      </c>
      <c r="Z244" s="177"/>
      <c r="AA244" s="177"/>
      <c r="AB244" s="177"/>
      <c r="AC244" s="177"/>
      <c r="AD244" s="177"/>
      <c r="AE244" s="177"/>
      <c r="AF244" s="177"/>
    </row>
    <row r="245" spans="5:32" ht="16" x14ac:dyDescent="0.2">
      <c r="E245" s="282">
        <v>42581</v>
      </c>
      <c r="F245" s="177"/>
      <c r="G245" s="176">
        <v>31</v>
      </c>
      <c r="H245" s="176" t="s">
        <v>12457</v>
      </c>
      <c r="I245" s="176" t="s">
        <v>16050</v>
      </c>
      <c r="J245" s="177"/>
      <c r="K245" s="177"/>
      <c r="L245" s="177"/>
      <c r="M245" s="177"/>
      <c r="N245" s="176">
        <v>7.9980000000000002</v>
      </c>
      <c r="O245" s="176">
        <v>31.1</v>
      </c>
      <c r="P245" s="176">
        <v>8.7200000000000006</v>
      </c>
      <c r="Q245" s="176">
        <v>36.31</v>
      </c>
      <c r="R245">
        <f t="shared" si="12"/>
        <v>7.9980000000000002</v>
      </c>
      <c r="T245">
        <f t="shared" si="13"/>
        <v>31.1</v>
      </c>
      <c r="V245">
        <f t="shared" si="14"/>
        <v>8.7200000000000006</v>
      </c>
      <c r="X245">
        <f t="shared" si="15"/>
        <v>36.31</v>
      </c>
      <c r="Z245" s="177"/>
      <c r="AA245" s="177"/>
      <c r="AB245" s="177"/>
      <c r="AC245" s="177"/>
      <c r="AD245" s="177"/>
      <c r="AE245" s="177"/>
      <c r="AF245" s="177"/>
    </row>
    <row r="246" spans="5:32" ht="16" x14ac:dyDescent="0.2">
      <c r="E246" s="282">
        <v>42581</v>
      </c>
      <c r="F246" s="177"/>
      <c r="G246" s="176">
        <v>31</v>
      </c>
      <c r="H246" s="176" t="s">
        <v>12457</v>
      </c>
      <c r="I246" s="176" t="s">
        <v>16050</v>
      </c>
      <c r="J246" s="177"/>
      <c r="K246" s="177"/>
      <c r="L246" s="177"/>
      <c r="M246" s="177"/>
      <c r="N246" s="176">
        <v>8.39</v>
      </c>
      <c r="O246" s="176">
        <v>31.1</v>
      </c>
      <c r="P246" s="176">
        <v>9.02</v>
      </c>
      <c r="Q246" s="176">
        <v>36.1</v>
      </c>
      <c r="R246">
        <f t="shared" si="12"/>
        <v>8.39</v>
      </c>
      <c r="T246">
        <f t="shared" si="13"/>
        <v>31.1</v>
      </c>
      <c r="V246">
        <f t="shared" si="14"/>
        <v>9.02</v>
      </c>
      <c r="X246">
        <f t="shared" si="15"/>
        <v>36.1</v>
      </c>
      <c r="Z246" s="177"/>
      <c r="AA246" s="177"/>
      <c r="AB246" s="177"/>
      <c r="AC246" s="177"/>
      <c r="AD246" s="177"/>
      <c r="AE246" s="177"/>
      <c r="AF246" s="177"/>
    </row>
    <row r="247" spans="5:32" ht="16" x14ac:dyDescent="0.2">
      <c r="E247" s="282">
        <v>42581</v>
      </c>
      <c r="F247" s="177"/>
      <c r="G247" s="176">
        <v>31</v>
      </c>
      <c r="H247" s="176" t="s">
        <v>12457</v>
      </c>
      <c r="I247" s="176" t="s">
        <v>16050</v>
      </c>
      <c r="J247" s="177"/>
      <c r="K247" s="177"/>
      <c r="L247" s="177"/>
      <c r="M247" s="177"/>
      <c r="N247" s="176">
        <v>8.0340000000000007</v>
      </c>
      <c r="O247" s="176">
        <v>31.2</v>
      </c>
      <c r="P247" s="176">
        <v>8.75</v>
      </c>
      <c r="Q247" s="176">
        <v>36.1</v>
      </c>
      <c r="R247">
        <f t="shared" si="12"/>
        <v>8.0340000000000007</v>
      </c>
      <c r="T247">
        <f t="shared" si="13"/>
        <v>31.2</v>
      </c>
      <c r="V247">
        <f t="shared" si="14"/>
        <v>8.75</v>
      </c>
      <c r="X247">
        <f t="shared" si="15"/>
        <v>36.1</v>
      </c>
      <c r="Z247" s="177"/>
      <c r="AA247" s="177"/>
      <c r="AB247" s="177"/>
      <c r="AC247" s="177"/>
      <c r="AD247" s="177"/>
      <c r="AE247" s="177"/>
      <c r="AF247" s="177"/>
    </row>
    <row r="248" spans="5:32" ht="16" x14ac:dyDescent="0.2">
      <c r="E248" s="282">
        <v>42581</v>
      </c>
      <c r="F248" s="177"/>
      <c r="G248" s="176">
        <v>31</v>
      </c>
      <c r="H248" s="176" t="s">
        <v>16051</v>
      </c>
      <c r="I248" s="176" t="s">
        <v>12804</v>
      </c>
      <c r="J248" s="177"/>
      <c r="K248" s="177"/>
      <c r="L248" s="177"/>
      <c r="M248" s="177"/>
      <c r="N248" s="176">
        <v>7.87</v>
      </c>
      <c r="O248" s="176">
        <v>31.3</v>
      </c>
      <c r="P248" s="176">
        <v>8.6999999999999993</v>
      </c>
      <c r="Q248" s="176">
        <v>35.700000000000003</v>
      </c>
      <c r="R248">
        <f t="shared" si="12"/>
        <v>7.87</v>
      </c>
      <c r="T248">
        <f t="shared" si="13"/>
        <v>31.3</v>
      </c>
      <c r="V248">
        <f t="shared" si="14"/>
        <v>8.6999999999999993</v>
      </c>
      <c r="X248">
        <f t="shared" si="15"/>
        <v>35.700000000000003</v>
      </c>
      <c r="Z248" s="177"/>
      <c r="AA248" s="177"/>
      <c r="AB248" s="177"/>
      <c r="AC248" s="177"/>
      <c r="AD248" s="177"/>
      <c r="AE248" s="177"/>
      <c r="AF248" s="177"/>
    </row>
    <row r="249" spans="5:32" ht="16" x14ac:dyDescent="0.2">
      <c r="E249" s="282">
        <v>42581</v>
      </c>
      <c r="F249" s="177"/>
      <c r="G249" s="176">
        <v>31</v>
      </c>
      <c r="H249" s="176" t="s">
        <v>16051</v>
      </c>
      <c r="I249" s="176" t="s">
        <v>12804</v>
      </c>
      <c r="J249" s="177"/>
      <c r="K249" s="177"/>
      <c r="L249" s="177"/>
      <c r="M249" s="177"/>
      <c r="N249" s="176">
        <v>7.8609999999999998</v>
      </c>
      <c r="O249" s="176">
        <v>31.5</v>
      </c>
      <c r="P249" s="176">
        <v>8.4</v>
      </c>
      <c r="Q249" s="176">
        <v>35.6</v>
      </c>
      <c r="R249">
        <f t="shared" si="12"/>
        <v>7.8609999999999998</v>
      </c>
      <c r="T249">
        <f t="shared" si="13"/>
        <v>31.5</v>
      </c>
      <c r="V249">
        <f t="shared" si="14"/>
        <v>8.4</v>
      </c>
      <c r="X249">
        <f t="shared" si="15"/>
        <v>35.6</v>
      </c>
      <c r="Z249" s="177"/>
      <c r="AA249" s="177"/>
      <c r="AB249" s="177"/>
      <c r="AC249" s="177"/>
      <c r="AD249" s="177"/>
      <c r="AE249" s="177"/>
      <c r="AF249" s="177"/>
    </row>
    <row r="250" spans="5:32" ht="16" x14ac:dyDescent="0.2">
      <c r="E250" s="282">
        <v>42581</v>
      </c>
      <c r="F250" s="177"/>
      <c r="G250" s="176">
        <v>31</v>
      </c>
      <c r="H250" s="176" t="s">
        <v>16051</v>
      </c>
      <c r="I250" s="176" t="s">
        <v>12804</v>
      </c>
      <c r="J250" s="177"/>
      <c r="K250" s="177"/>
      <c r="L250" s="177"/>
      <c r="M250" s="177"/>
      <c r="N250" s="176">
        <v>7.8860000000000001</v>
      </c>
      <c r="O250" s="176">
        <v>31.6</v>
      </c>
      <c r="P250" s="176">
        <v>8.16</v>
      </c>
      <c r="Q250" s="176">
        <v>35.6</v>
      </c>
      <c r="R250">
        <f t="shared" si="12"/>
        <v>7.8860000000000001</v>
      </c>
      <c r="T250">
        <f t="shared" si="13"/>
        <v>31.6</v>
      </c>
      <c r="V250">
        <f t="shared" si="14"/>
        <v>8.16</v>
      </c>
      <c r="X250">
        <f t="shared" si="15"/>
        <v>35.6</v>
      </c>
      <c r="Z250" s="177"/>
      <c r="AA250" s="177"/>
      <c r="AB250" s="177"/>
      <c r="AC250" s="177"/>
      <c r="AD250" s="177"/>
      <c r="AE250" s="177"/>
      <c r="AF250" s="177"/>
    </row>
    <row r="251" spans="5:32" ht="16" x14ac:dyDescent="0.2">
      <c r="E251" s="282">
        <v>42581</v>
      </c>
      <c r="F251" s="177"/>
      <c r="G251" s="176">
        <v>31</v>
      </c>
      <c r="H251" s="176" t="s">
        <v>16051</v>
      </c>
      <c r="I251" s="176" t="s">
        <v>12804</v>
      </c>
      <c r="J251" s="177"/>
      <c r="K251" s="177"/>
      <c r="L251" s="177"/>
      <c r="M251" s="177"/>
      <c r="N251" s="176">
        <v>7.88</v>
      </c>
      <c r="O251" s="176">
        <v>31.8</v>
      </c>
      <c r="P251" s="176">
        <v>8.27</v>
      </c>
      <c r="Q251" s="176">
        <v>35.6</v>
      </c>
      <c r="R251">
        <f t="shared" si="12"/>
        <v>7.88</v>
      </c>
      <c r="T251">
        <f t="shared" si="13"/>
        <v>31.8</v>
      </c>
      <c r="V251">
        <f t="shared" si="14"/>
        <v>8.27</v>
      </c>
      <c r="X251">
        <f t="shared" si="15"/>
        <v>35.6</v>
      </c>
      <c r="Z251" s="177"/>
      <c r="AA251" s="177"/>
      <c r="AB251" s="177"/>
      <c r="AC251" s="177"/>
      <c r="AD251" s="177"/>
      <c r="AE251" s="177"/>
      <c r="AF251" s="177"/>
    </row>
    <row r="252" spans="5:32" ht="16" x14ac:dyDescent="0.2">
      <c r="E252" s="282">
        <v>42581</v>
      </c>
      <c r="F252" s="177"/>
      <c r="G252" s="176">
        <v>31</v>
      </c>
      <c r="H252" s="176" t="s">
        <v>16051</v>
      </c>
      <c r="I252" s="176" t="s">
        <v>16050</v>
      </c>
      <c r="J252" s="177"/>
      <c r="K252" s="177"/>
      <c r="L252" s="177"/>
      <c r="M252" s="177"/>
      <c r="N252" s="176">
        <v>8.0250000000000004</v>
      </c>
      <c r="O252" s="176">
        <v>31.1</v>
      </c>
      <c r="P252" s="176">
        <v>8.6300000000000008</v>
      </c>
      <c r="Q252" s="176">
        <v>36.1</v>
      </c>
      <c r="R252">
        <f t="shared" si="12"/>
        <v>8.0250000000000004</v>
      </c>
      <c r="T252">
        <f t="shared" si="13"/>
        <v>31.1</v>
      </c>
      <c r="V252">
        <f t="shared" si="14"/>
        <v>8.6300000000000008</v>
      </c>
      <c r="X252">
        <f t="shared" si="15"/>
        <v>36.1</v>
      </c>
      <c r="Z252" s="177"/>
      <c r="AA252" s="177"/>
      <c r="AB252" s="177"/>
      <c r="AC252" s="177"/>
      <c r="AD252" s="177"/>
      <c r="AE252" s="177"/>
      <c r="AF252" s="177"/>
    </row>
    <row r="253" spans="5:32" ht="16" x14ac:dyDescent="0.2">
      <c r="E253" s="282">
        <v>42581</v>
      </c>
      <c r="F253" s="177"/>
      <c r="G253" s="176">
        <v>27</v>
      </c>
      <c r="H253" s="176" t="s">
        <v>16051</v>
      </c>
      <c r="I253" s="176" t="s">
        <v>16051</v>
      </c>
      <c r="J253" s="177"/>
      <c r="K253" s="177"/>
      <c r="L253" s="177"/>
      <c r="M253" s="177"/>
      <c r="N253" s="176">
        <v>7.8019999999999996</v>
      </c>
      <c r="O253" s="176">
        <v>27.5</v>
      </c>
      <c r="P253" s="176">
        <v>7.99</v>
      </c>
      <c r="Q253" s="176">
        <v>35.799999999999997</v>
      </c>
      <c r="R253">
        <f t="shared" si="12"/>
        <v>7.8019999999999996</v>
      </c>
      <c r="T253">
        <f t="shared" si="13"/>
        <v>27.5</v>
      </c>
      <c r="V253">
        <f t="shared" si="14"/>
        <v>7.99</v>
      </c>
      <c r="X253">
        <f t="shared" si="15"/>
        <v>35.799999999999997</v>
      </c>
      <c r="Z253" s="177"/>
      <c r="AA253" s="177"/>
      <c r="AB253" s="177"/>
      <c r="AC253" s="177"/>
      <c r="AD253" s="177"/>
      <c r="AE253" s="177"/>
      <c r="AF253" s="177"/>
    </row>
    <row r="254" spans="5:32" ht="16" x14ac:dyDescent="0.2">
      <c r="E254" s="282">
        <v>42581</v>
      </c>
      <c r="F254" s="177"/>
      <c r="G254" s="176">
        <v>27</v>
      </c>
      <c r="H254" s="176" t="s">
        <v>12457</v>
      </c>
      <c r="I254" s="176" t="s">
        <v>12422</v>
      </c>
      <c r="J254" s="177"/>
      <c r="K254" s="177"/>
      <c r="L254" s="177"/>
      <c r="M254" s="177"/>
      <c r="N254" s="176">
        <v>8.0129999999999999</v>
      </c>
      <c r="O254" s="176">
        <v>27.3</v>
      </c>
      <c r="P254" s="176">
        <v>9.1</v>
      </c>
      <c r="Q254" s="176">
        <v>36.200000000000003</v>
      </c>
      <c r="R254">
        <f t="shared" si="12"/>
        <v>8.0129999999999999</v>
      </c>
      <c r="T254">
        <f t="shared" si="13"/>
        <v>27.3</v>
      </c>
      <c r="V254">
        <f t="shared" si="14"/>
        <v>9.1</v>
      </c>
      <c r="X254">
        <f t="shared" si="15"/>
        <v>36.200000000000003</v>
      </c>
      <c r="Z254" s="177"/>
      <c r="AA254" s="177"/>
      <c r="AB254" s="177"/>
      <c r="AC254" s="177"/>
      <c r="AD254" s="177"/>
      <c r="AE254" s="177"/>
      <c r="AF254" s="177"/>
    </row>
    <row r="255" spans="5:32" ht="16" x14ac:dyDescent="0.2">
      <c r="E255" s="282">
        <v>42581</v>
      </c>
      <c r="F255" s="177"/>
      <c r="G255" s="176">
        <v>27</v>
      </c>
      <c r="H255" s="176" t="s">
        <v>16051</v>
      </c>
      <c r="I255" s="176" t="s">
        <v>16051</v>
      </c>
      <c r="J255" s="177"/>
      <c r="K255" s="177"/>
      <c r="L255" s="177"/>
      <c r="M255" s="177"/>
      <c r="N255" s="176">
        <v>8.0060000000000002</v>
      </c>
      <c r="O255" s="176">
        <v>27.3</v>
      </c>
      <c r="P255" s="176">
        <v>8.9700000000000006</v>
      </c>
      <c r="Q255" s="176">
        <v>36.200000000000003</v>
      </c>
      <c r="R255">
        <f t="shared" si="12"/>
        <v>8.0060000000000002</v>
      </c>
      <c r="T255">
        <f t="shared" si="13"/>
        <v>27.3</v>
      </c>
      <c r="V255">
        <f t="shared" si="14"/>
        <v>8.9700000000000006</v>
      </c>
      <c r="X255">
        <f t="shared" si="15"/>
        <v>36.200000000000003</v>
      </c>
      <c r="Z255" s="177"/>
      <c r="AA255" s="177"/>
      <c r="AB255" s="177"/>
      <c r="AC255" s="177"/>
      <c r="AD255" s="177"/>
      <c r="AE255" s="177"/>
      <c r="AF255" s="177"/>
    </row>
    <row r="256" spans="5:32" ht="16" x14ac:dyDescent="0.2">
      <c r="E256" s="282">
        <v>42581</v>
      </c>
      <c r="F256" s="177"/>
      <c r="G256" s="176">
        <v>27</v>
      </c>
      <c r="H256" s="176" t="s">
        <v>16051</v>
      </c>
      <c r="I256" s="176" t="s">
        <v>16051</v>
      </c>
      <c r="J256" s="177"/>
      <c r="K256" s="177"/>
      <c r="L256" s="177"/>
      <c r="M256" s="177"/>
      <c r="N256" s="176">
        <v>7.819</v>
      </c>
      <c r="O256" s="176">
        <v>27.3</v>
      </c>
      <c r="P256" s="176">
        <v>8.6999999999999993</v>
      </c>
      <c r="Q256" s="176">
        <v>35.700000000000003</v>
      </c>
      <c r="R256">
        <f t="shared" si="12"/>
        <v>7.819</v>
      </c>
      <c r="T256">
        <f t="shared" si="13"/>
        <v>27.3</v>
      </c>
      <c r="V256">
        <f t="shared" si="14"/>
        <v>8.6999999999999993</v>
      </c>
      <c r="X256">
        <f t="shared" si="15"/>
        <v>35.700000000000003</v>
      </c>
      <c r="Z256" s="177"/>
      <c r="AA256" s="177"/>
      <c r="AB256" s="177"/>
      <c r="AC256" s="177"/>
      <c r="AD256" s="177"/>
      <c r="AE256" s="177"/>
      <c r="AF256" s="177"/>
    </row>
    <row r="257" spans="5:32" ht="16" x14ac:dyDescent="0.2">
      <c r="E257" s="282">
        <v>42581</v>
      </c>
      <c r="F257" s="177"/>
      <c r="G257" s="176">
        <v>27</v>
      </c>
      <c r="H257" s="176" t="s">
        <v>12457</v>
      </c>
      <c r="I257" s="176" t="s">
        <v>12422</v>
      </c>
      <c r="J257" s="177"/>
      <c r="K257" s="177"/>
      <c r="L257" s="177"/>
      <c r="M257" s="177"/>
      <c r="N257" s="176">
        <v>8.0350000000000001</v>
      </c>
      <c r="O257" s="176">
        <v>27.2</v>
      </c>
      <c r="P257" s="176">
        <v>9.3800000000000008</v>
      </c>
      <c r="Q257" s="176">
        <v>36.1</v>
      </c>
      <c r="R257">
        <f t="shared" si="12"/>
        <v>8.0350000000000001</v>
      </c>
      <c r="T257">
        <f t="shared" si="13"/>
        <v>27.2</v>
      </c>
      <c r="V257">
        <f t="shared" si="14"/>
        <v>9.3800000000000008</v>
      </c>
      <c r="X257">
        <f t="shared" si="15"/>
        <v>36.1</v>
      </c>
      <c r="Z257" s="177"/>
      <c r="AA257" s="177"/>
      <c r="AB257" s="177"/>
      <c r="AC257" s="177"/>
      <c r="AD257" s="177"/>
      <c r="AE257" s="177"/>
      <c r="AF257" s="177"/>
    </row>
    <row r="258" spans="5:32" ht="16" x14ac:dyDescent="0.2">
      <c r="E258" s="282">
        <v>42581</v>
      </c>
      <c r="F258" s="177"/>
      <c r="G258" s="176">
        <v>27</v>
      </c>
      <c r="H258" s="176" t="s">
        <v>12457</v>
      </c>
      <c r="I258" s="176" t="s">
        <v>12422</v>
      </c>
      <c r="J258" s="177"/>
      <c r="K258" s="177"/>
      <c r="L258" s="177"/>
      <c r="M258" s="177"/>
      <c r="N258" s="176">
        <v>8.0169999999999995</v>
      </c>
      <c r="O258" s="176">
        <v>27.1</v>
      </c>
      <c r="P258" s="176">
        <v>9.19</v>
      </c>
      <c r="Q258" s="176">
        <v>36.1</v>
      </c>
      <c r="R258">
        <f t="shared" si="12"/>
        <v>8.0169999999999995</v>
      </c>
      <c r="T258">
        <f t="shared" si="13"/>
        <v>27.1</v>
      </c>
      <c r="V258">
        <f t="shared" si="14"/>
        <v>9.19</v>
      </c>
      <c r="X258">
        <f t="shared" si="15"/>
        <v>36.1</v>
      </c>
      <c r="Z258" s="177"/>
      <c r="AA258" s="177"/>
      <c r="AB258" s="177"/>
      <c r="AC258" s="177"/>
      <c r="AD258" s="177"/>
      <c r="AE258" s="177"/>
      <c r="AF258" s="177"/>
    </row>
    <row r="259" spans="5:32" ht="16" x14ac:dyDescent="0.2">
      <c r="E259" s="282">
        <v>42581</v>
      </c>
      <c r="F259" s="177"/>
      <c r="G259" s="176">
        <v>27</v>
      </c>
      <c r="H259" s="176" t="s">
        <v>16051</v>
      </c>
      <c r="I259" s="176" t="s">
        <v>16051</v>
      </c>
      <c r="J259" s="177"/>
      <c r="K259" s="177"/>
      <c r="L259" s="177"/>
      <c r="M259" s="177"/>
      <c r="N259" s="176">
        <v>7.8129999999999997</v>
      </c>
      <c r="O259" s="176">
        <v>27</v>
      </c>
      <c r="P259" s="176">
        <v>8.39</v>
      </c>
      <c r="Q259" s="176">
        <v>35.6</v>
      </c>
      <c r="R259">
        <f t="shared" si="12"/>
        <v>7.8129999999999997</v>
      </c>
      <c r="T259">
        <f t="shared" si="13"/>
        <v>27</v>
      </c>
      <c r="V259">
        <f t="shared" si="14"/>
        <v>8.39</v>
      </c>
      <c r="X259">
        <f t="shared" si="15"/>
        <v>35.6</v>
      </c>
      <c r="Z259" s="177"/>
      <c r="AA259" s="177"/>
      <c r="AB259" s="177"/>
      <c r="AC259" s="177"/>
      <c r="AD259" s="177"/>
      <c r="AE259" s="177"/>
      <c r="AF259" s="177"/>
    </row>
    <row r="260" spans="5:32" ht="16" x14ac:dyDescent="0.2">
      <c r="E260" s="282">
        <v>42581</v>
      </c>
      <c r="F260" s="177"/>
      <c r="G260" s="176">
        <v>27</v>
      </c>
      <c r="H260" s="176" t="s">
        <v>12457</v>
      </c>
      <c r="I260" s="176" t="s">
        <v>12422</v>
      </c>
      <c r="J260" s="177"/>
      <c r="K260" s="177"/>
      <c r="L260" s="177"/>
      <c r="M260" s="177"/>
      <c r="N260" s="176">
        <v>8.0120000000000005</v>
      </c>
      <c r="O260" s="176">
        <v>27</v>
      </c>
      <c r="P260" s="176">
        <v>9.02</v>
      </c>
      <c r="Q260" s="176">
        <v>36.1</v>
      </c>
      <c r="R260">
        <f t="shared" ref="R260:R323" si="16">AVERAGE(J260,N260)</f>
        <v>8.0120000000000005</v>
      </c>
      <c r="T260">
        <f t="shared" ref="T260:T323" si="17">AVERAGE(K260,O260)</f>
        <v>27</v>
      </c>
      <c r="V260">
        <f t="shared" ref="V260:V323" si="18">AVERAGE(L260,P260)</f>
        <v>9.02</v>
      </c>
      <c r="X260">
        <f t="shared" ref="X260:X323" si="19">AVERAGE(M260,Q260)</f>
        <v>36.1</v>
      </c>
      <c r="Z260" s="177"/>
      <c r="AA260" s="177"/>
      <c r="AB260" s="177"/>
      <c r="AC260" s="177"/>
      <c r="AD260" s="177"/>
      <c r="AE260" s="177"/>
      <c r="AF260" s="177"/>
    </row>
    <row r="261" spans="5:32" ht="16" x14ac:dyDescent="0.2">
      <c r="E261" s="282">
        <v>42581</v>
      </c>
      <c r="F261" s="177"/>
      <c r="G261" s="176">
        <v>27</v>
      </c>
      <c r="H261" s="176" t="s">
        <v>16051</v>
      </c>
      <c r="I261" s="176" t="s">
        <v>16051</v>
      </c>
      <c r="J261" s="177"/>
      <c r="K261" s="177"/>
      <c r="L261" s="177"/>
      <c r="M261" s="177"/>
      <c r="N261" s="176">
        <v>7.8339999999999996</v>
      </c>
      <c r="O261" s="176">
        <v>27</v>
      </c>
      <c r="P261" s="176">
        <v>8.5</v>
      </c>
      <c r="Q261" s="176">
        <v>35.6</v>
      </c>
      <c r="R261">
        <f t="shared" si="16"/>
        <v>7.8339999999999996</v>
      </c>
      <c r="T261">
        <f t="shared" si="17"/>
        <v>27</v>
      </c>
      <c r="V261">
        <f t="shared" si="18"/>
        <v>8.5</v>
      </c>
      <c r="X261">
        <f t="shared" si="19"/>
        <v>35.6</v>
      </c>
      <c r="Z261" s="177"/>
      <c r="AA261" s="177"/>
      <c r="AB261" s="177"/>
      <c r="AC261" s="177"/>
      <c r="AD261" s="177"/>
      <c r="AE261" s="177"/>
      <c r="AF261" s="177"/>
    </row>
    <row r="262" spans="5:32" ht="16" x14ac:dyDescent="0.2">
      <c r="E262" s="282">
        <v>42581</v>
      </c>
      <c r="F262" s="177"/>
      <c r="G262" s="176">
        <v>27</v>
      </c>
      <c r="H262" s="176" t="s">
        <v>12457</v>
      </c>
      <c r="I262" s="176" t="s">
        <v>12422</v>
      </c>
      <c r="J262" s="177"/>
      <c r="K262" s="177"/>
      <c r="L262" s="177"/>
      <c r="M262" s="177"/>
      <c r="N262" s="176">
        <v>8.0120000000000005</v>
      </c>
      <c r="O262" s="176">
        <v>27.1</v>
      </c>
      <c r="P262" s="176">
        <v>8.6300000000000008</v>
      </c>
      <c r="Q262" s="176">
        <v>36.1</v>
      </c>
      <c r="R262">
        <f t="shared" si="16"/>
        <v>8.0120000000000005</v>
      </c>
      <c r="T262">
        <f t="shared" si="17"/>
        <v>27.1</v>
      </c>
      <c r="V262">
        <f t="shared" si="18"/>
        <v>8.6300000000000008</v>
      </c>
      <c r="X262">
        <f t="shared" si="19"/>
        <v>36.1</v>
      </c>
      <c r="Z262" s="177"/>
      <c r="AA262" s="177"/>
      <c r="AB262" s="177"/>
      <c r="AC262" s="177"/>
      <c r="AD262" s="177"/>
      <c r="AE262" s="177"/>
      <c r="AF262" s="177"/>
    </row>
    <row r="263" spans="5:32" ht="16" x14ac:dyDescent="0.2">
      <c r="E263" s="282">
        <v>42582</v>
      </c>
      <c r="F263" s="177"/>
      <c r="G263" s="176">
        <v>31</v>
      </c>
      <c r="H263" s="176" t="s">
        <v>12457</v>
      </c>
      <c r="I263" s="176" t="s">
        <v>16050</v>
      </c>
      <c r="J263" s="177"/>
      <c r="K263" s="177"/>
      <c r="L263" s="177"/>
      <c r="M263" s="177"/>
      <c r="N263" s="176">
        <v>8.1170000000000009</v>
      </c>
      <c r="O263" s="176">
        <v>30.5</v>
      </c>
      <c r="P263" s="176">
        <v>10.58</v>
      </c>
      <c r="Q263" s="176">
        <v>36.5</v>
      </c>
      <c r="R263">
        <f t="shared" si="16"/>
        <v>8.1170000000000009</v>
      </c>
      <c r="T263">
        <f t="shared" si="17"/>
        <v>30.5</v>
      </c>
      <c r="V263">
        <f t="shared" si="18"/>
        <v>10.58</v>
      </c>
      <c r="X263">
        <f t="shared" si="19"/>
        <v>36.5</v>
      </c>
      <c r="Z263" s="177"/>
      <c r="AA263" s="177"/>
      <c r="AB263" s="177"/>
      <c r="AC263" s="177"/>
      <c r="AD263" s="177"/>
      <c r="AE263" s="177"/>
      <c r="AF263" s="177"/>
    </row>
    <row r="264" spans="5:32" ht="16" x14ac:dyDescent="0.2">
      <c r="E264" s="282">
        <v>42582</v>
      </c>
      <c r="F264" s="177"/>
      <c r="G264" s="176">
        <v>31</v>
      </c>
      <c r="H264" s="176" t="s">
        <v>16051</v>
      </c>
      <c r="I264" s="176" t="s">
        <v>12804</v>
      </c>
      <c r="J264" s="177"/>
      <c r="K264" s="177"/>
      <c r="L264" s="177"/>
      <c r="M264" s="177"/>
      <c r="N264" s="176">
        <v>7.9130000000000003</v>
      </c>
      <c r="O264" s="176">
        <v>31.3</v>
      </c>
      <c r="P264" s="176">
        <v>8.9</v>
      </c>
      <c r="Q264" s="176">
        <v>35.9</v>
      </c>
      <c r="R264">
        <f t="shared" si="16"/>
        <v>7.9130000000000003</v>
      </c>
      <c r="T264">
        <f t="shared" si="17"/>
        <v>31.3</v>
      </c>
      <c r="V264">
        <f t="shared" si="18"/>
        <v>8.9</v>
      </c>
      <c r="X264">
        <f t="shared" si="19"/>
        <v>35.9</v>
      </c>
      <c r="Z264" s="177"/>
      <c r="AA264" s="177"/>
      <c r="AB264" s="177"/>
      <c r="AC264" s="177"/>
      <c r="AD264" s="177"/>
      <c r="AE264" s="177"/>
      <c r="AF264" s="177"/>
    </row>
    <row r="265" spans="5:32" ht="16" x14ac:dyDescent="0.2">
      <c r="E265" s="282">
        <v>42582</v>
      </c>
      <c r="F265" s="177"/>
      <c r="G265" s="176">
        <v>31</v>
      </c>
      <c r="H265" s="176" t="s">
        <v>12457</v>
      </c>
      <c r="I265" s="176" t="s">
        <v>16050</v>
      </c>
      <c r="J265" s="177"/>
      <c r="K265" s="177"/>
      <c r="L265" s="177"/>
      <c r="M265" s="177"/>
      <c r="N265" s="176">
        <v>8.1039999999999992</v>
      </c>
      <c r="O265" s="176">
        <v>30.5</v>
      </c>
      <c r="P265" s="176">
        <v>10.24</v>
      </c>
      <c r="Q265" s="176">
        <v>36.5</v>
      </c>
      <c r="R265">
        <f t="shared" si="16"/>
        <v>8.1039999999999992</v>
      </c>
      <c r="T265">
        <f t="shared" si="17"/>
        <v>30.5</v>
      </c>
      <c r="V265">
        <f t="shared" si="18"/>
        <v>10.24</v>
      </c>
      <c r="X265">
        <f t="shared" si="19"/>
        <v>36.5</v>
      </c>
      <c r="Z265" s="177"/>
      <c r="AA265" s="177"/>
      <c r="AB265" s="177"/>
      <c r="AC265" s="177"/>
      <c r="AD265" s="177"/>
      <c r="AE265" s="177"/>
      <c r="AF265" s="177"/>
    </row>
    <row r="266" spans="5:32" ht="16" x14ac:dyDescent="0.2">
      <c r="E266" s="282">
        <v>42582</v>
      </c>
      <c r="F266" s="177"/>
      <c r="G266" s="176">
        <v>31</v>
      </c>
      <c r="H266" s="176" t="s">
        <v>12457</v>
      </c>
      <c r="I266" s="176" t="s">
        <v>16050</v>
      </c>
      <c r="J266" s="177"/>
      <c r="K266" s="177"/>
      <c r="L266" s="177"/>
      <c r="M266" s="177"/>
      <c r="N266" s="176">
        <v>8.1829999999999998</v>
      </c>
      <c r="O266" s="176">
        <v>31</v>
      </c>
      <c r="P266" s="176">
        <v>11.35</v>
      </c>
      <c r="Q266" s="176">
        <v>36.299999999999997</v>
      </c>
      <c r="R266">
        <f t="shared" si="16"/>
        <v>8.1829999999999998</v>
      </c>
      <c r="T266">
        <f t="shared" si="17"/>
        <v>31</v>
      </c>
      <c r="V266">
        <f t="shared" si="18"/>
        <v>11.35</v>
      </c>
      <c r="X266">
        <f t="shared" si="19"/>
        <v>36.299999999999997</v>
      </c>
      <c r="Z266" s="177"/>
      <c r="AA266" s="177"/>
      <c r="AB266" s="177"/>
      <c r="AC266" s="177"/>
      <c r="AD266" s="177"/>
      <c r="AE266" s="177"/>
      <c r="AF266" s="177"/>
    </row>
    <row r="267" spans="5:32" ht="16" x14ac:dyDescent="0.2">
      <c r="E267" s="282">
        <v>42582</v>
      </c>
      <c r="F267" s="177"/>
      <c r="G267" s="176">
        <v>31</v>
      </c>
      <c r="H267" s="176" t="s">
        <v>12457</v>
      </c>
      <c r="I267" s="176" t="s">
        <v>16050</v>
      </c>
      <c r="J267" s="177"/>
      <c r="K267" s="177"/>
      <c r="L267" s="177"/>
      <c r="M267" s="177"/>
      <c r="N267" s="176">
        <v>8.1750000000000007</v>
      </c>
      <c r="O267" s="176">
        <v>31</v>
      </c>
      <c r="P267" s="176">
        <v>10.93</v>
      </c>
      <c r="Q267" s="176">
        <v>36.5</v>
      </c>
      <c r="R267">
        <f t="shared" si="16"/>
        <v>8.1750000000000007</v>
      </c>
      <c r="T267">
        <f t="shared" si="17"/>
        <v>31</v>
      </c>
      <c r="V267">
        <f t="shared" si="18"/>
        <v>10.93</v>
      </c>
      <c r="X267">
        <f t="shared" si="19"/>
        <v>36.5</v>
      </c>
      <c r="Z267" s="177"/>
      <c r="AA267" s="177"/>
      <c r="AB267" s="177"/>
      <c r="AC267" s="177"/>
      <c r="AD267" s="177"/>
      <c r="AE267" s="177"/>
      <c r="AF267" s="177"/>
    </row>
    <row r="268" spans="5:32" ht="16" x14ac:dyDescent="0.2">
      <c r="E268" s="282">
        <v>42582</v>
      </c>
      <c r="F268" s="177"/>
      <c r="G268" s="176">
        <v>31</v>
      </c>
      <c r="H268" s="176" t="s">
        <v>16051</v>
      </c>
      <c r="I268" s="176" t="s">
        <v>12804</v>
      </c>
      <c r="J268" s="177"/>
      <c r="K268" s="177"/>
      <c r="L268" s="177"/>
      <c r="M268" s="177"/>
      <c r="N268" s="176">
        <v>8.0150000000000006</v>
      </c>
      <c r="O268" s="176">
        <v>31.2</v>
      </c>
      <c r="P268" s="176">
        <v>10.84</v>
      </c>
      <c r="Q268" s="176">
        <v>35.9</v>
      </c>
      <c r="R268">
        <f t="shared" si="16"/>
        <v>8.0150000000000006</v>
      </c>
      <c r="T268">
        <f t="shared" si="17"/>
        <v>31.2</v>
      </c>
      <c r="V268">
        <f t="shared" si="18"/>
        <v>10.84</v>
      </c>
      <c r="X268">
        <f t="shared" si="19"/>
        <v>35.9</v>
      </c>
      <c r="Z268" s="177"/>
      <c r="AA268" s="177"/>
      <c r="AB268" s="177"/>
      <c r="AC268" s="177"/>
      <c r="AD268" s="177"/>
      <c r="AE268" s="177"/>
      <c r="AF268" s="177"/>
    </row>
    <row r="269" spans="5:32" ht="16" x14ac:dyDescent="0.2">
      <c r="E269" s="282">
        <v>42582</v>
      </c>
      <c r="F269" s="177"/>
      <c r="G269" s="176">
        <v>31</v>
      </c>
      <c r="H269" s="176" t="s">
        <v>16051</v>
      </c>
      <c r="I269" s="176" t="s">
        <v>12804</v>
      </c>
      <c r="J269" s="177"/>
      <c r="K269" s="177"/>
      <c r="L269" s="177"/>
      <c r="M269" s="177"/>
      <c r="N269" s="176">
        <v>8.0210000000000008</v>
      </c>
      <c r="O269" s="176">
        <v>31.3</v>
      </c>
      <c r="P269" s="176">
        <v>11.09</v>
      </c>
      <c r="Q269" s="176">
        <v>35.6</v>
      </c>
      <c r="R269">
        <f t="shared" si="16"/>
        <v>8.0210000000000008</v>
      </c>
      <c r="T269">
        <f t="shared" si="17"/>
        <v>31.3</v>
      </c>
      <c r="V269">
        <f t="shared" si="18"/>
        <v>11.09</v>
      </c>
      <c r="X269">
        <f t="shared" si="19"/>
        <v>35.6</v>
      </c>
      <c r="Z269" s="177"/>
      <c r="AA269" s="177"/>
      <c r="AB269" s="177"/>
      <c r="AC269" s="177"/>
      <c r="AD269" s="177"/>
      <c r="AE269" s="177"/>
      <c r="AF269" s="177"/>
    </row>
    <row r="270" spans="5:32" ht="16" x14ac:dyDescent="0.2">
      <c r="E270" s="282">
        <v>42582</v>
      </c>
      <c r="F270" s="177"/>
      <c r="G270" s="176">
        <v>31</v>
      </c>
      <c r="H270" s="176" t="s">
        <v>16051</v>
      </c>
      <c r="I270" s="176" t="s">
        <v>12804</v>
      </c>
      <c r="J270" s="177"/>
      <c r="K270" s="177"/>
      <c r="L270" s="177"/>
      <c r="M270" s="177"/>
      <c r="N270" s="176">
        <v>7.8869999999999996</v>
      </c>
      <c r="O270" s="176">
        <v>30.4</v>
      </c>
      <c r="P270" s="176">
        <v>9.1300000000000008</v>
      </c>
      <c r="Q270" s="176">
        <v>35.9</v>
      </c>
      <c r="R270">
        <f t="shared" si="16"/>
        <v>7.8869999999999996</v>
      </c>
      <c r="T270">
        <f t="shared" si="17"/>
        <v>30.4</v>
      </c>
      <c r="V270">
        <f t="shared" si="18"/>
        <v>9.1300000000000008</v>
      </c>
      <c r="X270">
        <f t="shared" si="19"/>
        <v>35.9</v>
      </c>
      <c r="Z270" s="177"/>
      <c r="AA270" s="177"/>
      <c r="AB270" s="177"/>
      <c r="AC270" s="177"/>
      <c r="AD270" s="177"/>
      <c r="AE270" s="177"/>
      <c r="AF270" s="177"/>
    </row>
    <row r="271" spans="5:32" ht="16" x14ac:dyDescent="0.2">
      <c r="E271" s="282">
        <v>42582</v>
      </c>
      <c r="F271" s="177"/>
      <c r="G271" s="176">
        <v>31</v>
      </c>
      <c r="H271" s="176" t="s">
        <v>16051</v>
      </c>
      <c r="I271" s="176" t="s">
        <v>12804</v>
      </c>
      <c r="J271" s="177"/>
      <c r="K271" s="177"/>
      <c r="L271" s="177"/>
      <c r="M271" s="177"/>
      <c r="N271" s="176">
        <v>7.9980000000000002</v>
      </c>
      <c r="O271" s="176">
        <v>31.2</v>
      </c>
      <c r="P271" s="176">
        <v>10.75</v>
      </c>
      <c r="Q271" s="176">
        <v>35.799999999999997</v>
      </c>
      <c r="R271">
        <f t="shared" si="16"/>
        <v>7.9980000000000002</v>
      </c>
      <c r="T271">
        <f t="shared" si="17"/>
        <v>31.2</v>
      </c>
      <c r="V271">
        <f t="shared" si="18"/>
        <v>10.75</v>
      </c>
      <c r="X271">
        <f t="shared" si="19"/>
        <v>35.799999999999997</v>
      </c>
      <c r="Z271" s="177"/>
      <c r="AA271" s="177"/>
      <c r="AB271" s="177"/>
      <c r="AC271" s="177"/>
      <c r="AD271" s="177"/>
      <c r="AE271" s="177"/>
      <c r="AF271" s="177"/>
    </row>
    <row r="272" spans="5:32" ht="16" x14ac:dyDescent="0.2">
      <c r="E272" s="282">
        <v>42582</v>
      </c>
      <c r="F272" s="177"/>
      <c r="G272" s="176">
        <v>31</v>
      </c>
      <c r="H272" s="176" t="s">
        <v>16051</v>
      </c>
      <c r="I272" s="176" t="s">
        <v>16050</v>
      </c>
      <c r="J272" s="177"/>
      <c r="K272" s="177"/>
      <c r="L272" s="177"/>
      <c r="M272" s="177"/>
      <c r="N272" s="176">
        <v>8.1690000000000005</v>
      </c>
      <c r="O272" s="176">
        <v>30.1</v>
      </c>
      <c r="P272" s="176">
        <v>10.38</v>
      </c>
      <c r="Q272" s="176">
        <v>36.5</v>
      </c>
      <c r="R272">
        <f t="shared" si="16"/>
        <v>8.1690000000000005</v>
      </c>
      <c r="T272">
        <f t="shared" si="17"/>
        <v>30.1</v>
      </c>
      <c r="V272">
        <f t="shared" si="18"/>
        <v>10.38</v>
      </c>
      <c r="X272">
        <f t="shared" si="19"/>
        <v>36.5</v>
      </c>
      <c r="Z272" s="177"/>
      <c r="AA272" s="177"/>
      <c r="AB272" s="177"/>
      <c r="AC272" s="177"/>
      <c r="AD272" s="177"/>
      <c r="AE272" s="177"/>
      <c r="AF272" s="177"/>
    </row>
    <row r="273" spans="5:32" ht="16" x14ac:dyDescent="0.2">
      <c r="E273" s="282">
        <v>42582</v>
      </c>
      <c r="F273" s="177"/>
      <c r="G273" s="176">
        <v>27</v>
      </c>
      <c r="H273" s="176" t="s">
        <v>16051</v>
      </c>
      <c r="I273" s="176" t="s">
        <v>16051</v>
      </c>
      <c r="J273" s="177"/>
      <c r="K273" s="177"/>
      <c r="L273" s="177"/>
      <c r="M273" s="177"/>
      <c r="N273" s="176">
        <v>7.8440000000000003</v>
      </c>
      <c r="O273" s="176">
        <v>27.5</v>
      </c>
      <c r="P273" s="176">
        <v>9.1199999999999992</v>
      </c>
      <c r="Q273" s="176">
        <v>35.9</v>
      </c>
      <c r="R273">
        <f t="shared" si="16"/>
        <v>7.8440000000000003</v>
      </c>
      <c r="T273">
        <f t="shared" si="17"/>
        <v>27.5</v>
      </c>
      <c r="V273">
        <f t="shared" si="18"/>
        <v>9.1199999999999992</v>
      </c>
      <c r="X273">
        <f t="shared" si="19"/>
        <v>35.9</v>
      </c>
      <c r="Z273" s="177"/>
      <c r="AA273" s="177"/>
      <c r="AB273" s="177"/>
      <c r="AC273" s="177"/>
      <c r="AD273" s="177"/>
      <c r="AE273" s="177"/>
      <c r="AF273" s="177"/>
    </row>
    <row r="274" spans="5:32" ht="16" x14ac:dyDescent="0.2">
      <c r="E274" s="282">
        <v>42582</v>
      </c>
      <c r="F274" s="177"/>
      <c r="G274" s="176">
        <v>27</v>
      </c>
      <c r="H274" s="176" t="s">
        <v>12457</v>
      </c>
      <c r="I274" s="176" t="s">
        <v>12422</v>
      </c>
      <c r="J274" s="177"/>
      <c r="K274" s="177"/>
      <c r="L274" s="177"/>
      <c r="M274" s="177"/>
      <c r="N274" s="176">
        <v>8.1379999999999999</v>
      </c>
      <c r="O274" s="176">
        <v>27.4</v>
      </c>
      <c r="P274" s="176">
        <v>11.08</v>
      </c>
      <c r="Q274" s="176">
        <v>36.5</v>
      </c>
      <c r="R274">
        <f t="shared" si="16"/>
        <v>8.1379999999999999</v>
      </c>
      <c r="T274">
        <f t="shared" si="17"/>
        <v>27.4</v>
      </c>
      <c r="V274">
        <f t="shared" si="18"/>
        <v>11.08</v>
      </c>
      <c r="X274">
        <f t="shared" si="19"/>
        <v>36.5</v>
      </c>
      <c r="Z274" s="177"/>
      <c r="AA274" s="177"/>
      <c r="AB274" s="177"/>
      <c r="AC274" s="177"/>
      <c r="AD274" s="177"/>
      <c r="AE274" s="177"/>
      <c r="AF274" s="177"/>
    </row>
    <row r="275" spans="5:32" ht="16" x14ac:dyDescent="0.2">
      <c r="E275" s="282">
        <v>42582</v>
      </c>
      <c r="F275" s="177"/>
      <c r="G275" s="176">
        <v>27</v>
      </c>
      <c r="H275" s="176" t="s">
        <v>16051</v>
      </c>
      <c r="I275" s="176" t="s">
        <v>16051</v>
      </c>
      <c r="J275" s="177"/>
      <c r="K275" s="177"/>
      <c r="L275" s="177"/>
      <c r="M275" s="177"/>
      <c r="N275" s="176">
        <v>7.9020000000000001</v>
      </c>
      <c r="O275" s="176">
        <v>27.5</v>
      </c>
      <c r="P275" s="176">
        <v>10.15</v>
      </c>
      <c r="Q275" s="176">
        <v>32.799999999999997</v>
      </c>
      <c r="R275">
        <f t="shared" si="16"/>
        <v>7.9020000000000001</v>
      </c>
      <c r="T275">
        <f t="shared" si="17"/>
        <v>27.5</v>
      </c>
      <c r="V275">
        <f t="shared" si="18"/>
        <v>10.15</v>
      </c>
      <c r="X275">
        <f t="shared" si="19"/>
        <v>32.799999999999997</v>
      </c>
      <c r="Z275" s="177"/>
      <c r="AA275" s="177"/>
      <c r="AB275" s="177"/>
      <c r="AC275" s="177"/>
      <c r="AD275" s="177"/>
      <c r="AE275" s="177"/>
      <c r="AF275" s="177"/>
    </row>
    <row r="276" spans="5:32" ht="16" x14ac:dyDescent="0.2">
      <c r="E276" s="282">
        <v>42582</v>
      </c>
      <c r="F276" s="177"/>
      <c r="G276" s="176">
        <v>27</v>
      </c>
      <c r="H276" s="176" t="s">
        <v>12457</v>
      </c>
      <c r="I276" s="176" t="s">
        <v>12422</v>
      </c>
      <c r="J276" s="177"/>
      <c r="K276" s="177"/>
      <c r="L276" s="177"/>
      <c r="M276" s="177"/>
      <c r="N276" s="176">
        <v>8.1859999999999999</v>
      </c>
      <c r="O276" s="176">
        <v>27.3</v>
      </c>
      <c r="P276" s="176">
        <v>11.33</v>
      </c>
      <c r="Q276" s="176">
        <v>36.5</v>
      </c>
      <c r="R276">
        <f t="shared" si="16"/>
        <v>8.1859999999999999</v>
      </c>
      <c r="T276">
        <f t="shared" si="17"/>
        <v>27.3</v>
      </c>
      <c r="V276">
        <f t="shared" si="18"/>
        <v>11.33</v>
      </c>
      <c r="X276">
        <f t="shared" si="19"/>
        <v>36.5</v>
      </c>
      <c r="Z276" s="177"/>
      <c r="AA276" s="177"/>
      <c r="AB276" s="177"/>
      <c r="AC276" s="177"/>
      <c r="AD276" s="177"/>
      <c r="AE276" s="177"/>
      <c r="AF276" s="177"/>
    </row>
    <row r="277" spans="5:32" ht="16" x14ac:dyDescent="0.2">
      <c r="E277" s="282">
        <v>42582</v>
      </c>
      <c r="F277" s="177"/>
      <c r="G277" s="176">
        <v>27</v>
      </c>
      <c r="H277" s="176" t="s">
        <v>12457</v>
      </c>
      <c r="I277" s="176" t="s">
        <v>12422</v>
      </c>
      <c r="J277" s="177"/>
      <c r="K277" s="177"/>
      <c r="L277" s="177"/>
      <c r="M277" s="177"/>
      <c r="N277" s="176">
        <v>8.1530000000000005</v>
      </c>
      <c r="O277" s="176">
        <v>27.3</v>
      </c>
      <c r="P277" s="176">
        <v>11.15</v>
      </c>
      <c r="Q277" s="176">
        <v>36.5</v>
      </c>
      <c r="R277">
        <f t="shared" si="16"/>
        <v>8.1530000000000005</v>
      </c>
      <c r="T277">
        <f t="shared" si="17"/>
        <v>27.3</v>
      </c>
      <c r="V277">
        <f t="shared" si="18"/>
        <v>11.15</v>
      </c>
      <c r="X277">
        <f t="shared" si="19"/>
        <v>36.5</v>
      </c>
      <c r="Z277" s="177"/>
      <c r="AA277" s="177"/>
      <c r="AB277" s="177"/>
      <c r="AC277" s="177"/>
      <c r="AD277" s="177"/>
      <c r="AE277" s="177"/>
      <c r="AF277" s="177"/>
    </row>
    <row r="278" spans="5:32" ht="16" x14ac:dyDescent="0.2">
      <c r="E278" s="282">
        <v>42582</v>
      </c>
      <c r="F278" s="177"/>
      <c r="G278" s="176">
        <v>27</v>
      </c>
      <c r="H278" s="176" t="s">
        <v>16051</v>
      </c>
      <c r="I278" s="176" t="s">
        <v>16051</v>
      </c>
      <c r="J278" s="177"/>
      <c r="K278" s="177"/>
      <c r="L278" s="177"/>
      <c r="M278" s="177"/>
      <c r="N278" s="176">
        <v>7.9790000000000001</v>
      </c>
      <c r="O278" s="176">
        <v>27.3</v>
      </c>
      <c r="P278" s="176">
        <v>11.21</v>
      </c>
      <c r="Q278" s="176">
        <v>35.799999999999997</v>
      </c>
      <c r="R278">
        <f t="shared" si="16"/>
        <v>7.9790000000000001</v>
      </c>
      <c r="T278">
        <f t="shared" si="17"/>
        <v>27.3</v>
      </c>
      <c r="V278">
        <f t="shared" si="18"/>
        <v>11.21</v>
      </c>
      <c r="X278">
        <f t="shared" si="19"/>
        <v>35.799999999999997</v>
      </c>
      <c r="Z278" s="177"/>
      <c r="AA278" s="177"/>
      <c r="AB278" s="177"/>
      <c r="AC278" s="177"/>
      <c r="AD278" s="177"/>
      <c r="AE278" s="177"/>
      <c r="AF278" s="177"/>
    </row>
    <row r="279" spans="5:32" ht="16" x14ac:dyDescent="0.2">
      <c r="E279" s="282">
        <v>42582</v>
      </c>
      <c r="F279" s="177"/>
      <c r="G279" s="176">
        <v>27</v>
      </c>
      <c r="H279" s="176" t="s">
        <v>12457</v>
      </c>
      <c r="I279" s="176" t="s">
        <v>12422</v>
      </c>
      <c r="J279" s="177"/>
      <c r="K279" s="177"/>
      <c r="L279" s="177"/>
      <c r="M279" s="177"/>
      <c r="N279" s="176">
        <v>8.16</v>
      </c>
      <c r="O279" s="176">
        <v>27.3</v>
      </c>
      <c r="P279" s="176">
        <v>10.79</v>
      </c>
      <c r="Q279" s="176">
        <v>36.4</v>
      </c>
      <c r="R279">
        <f t="shared" si="16"/>
        <v>8.16</v>
      </c>
      <c r="T279">
        <f t="shared" si="17"/>
        <v>27.3</v>
      </c>
      <c r="V279">
        <f t="shared" si="18"/>
        <v>10.79</v>
      </c>
      <c r="X279">
        <f t="shared" si="19"/>
        <v>36.4</v>
      </c>
      <c r="Z279" s="177"/>
      <c r="AA279" s="177"/>
      <c r="AB279" s="177"/>
      <c r="AC279" s="177"/>
      <c r="AD279" s="177"/>
      <c r="AE279" s="177"/>
      <c r="AF279" s="177"/>
    </row>
    <row r="280" spans="5:32" ht="16" x14ac:dyDescent="0.2">
      <c r="E280" s="282">
        <v>42582</v>
      </c>
      <c r="F280" s="177"/>
      <c r="G280" s="176">
        <v>27</v>
      </c>
      <c r="H280" s="176" t="s">
        <v>16051</v>
      </c>
      <c r="I280" s="176" t="s">
        <v>16051</v>
      </c>
      <c r="J280" s="177"/>
      <c r="K280" s="177"/>
      <c r="L280" s="177"/>
      <c r="M280" s="177"/>
      <c r="N280" s="176">
        <v>7.8689999999999998</v>
      </c>
      <c r="O280" s="176">
        <v>27.3</v>
      </c>
      <c r="P280" s="176">
        <v>9.68</v>
      </c>
      <c r="Q280" s="176">
        <v>35.799999999999997</v>
      </c>
      <c r="R280">
        <f t="shared" si="16"/>
        <v>7.8689999999999998</v>
      </c>
      <c r="T280">
        <f t="shared" si="17"/>
        <v>27.3</v>
      </c>
      <c r="V280">
        <f t="shared" si="18"/>
        <v>9.68</v>
      </c>
      <c r="X280">
        <f t="shared" si="19"/>
        <v>35.799999999999997</v>
      </c>
      <c r="Z280" s="177"/>
      <c r="AA280" s="177"/>
      <c r="AB280" s="177"/>
      <c r="AC280" s="177"/>
      <c r="AD280" s="177"/>
      <c r="AE280" s="177"/>
      <c r="AF280" s="177"/>
    </row>
    <row r="281" spans="5:32" ht="16" x14ac:dyDescent="0.2">
      <c r="E281" s="282">
        <v>42582</v>
      </c>
      <c r="F281" s="177"/>
      <c r="G281" s="176">
        <v>27</v>
      </c>
      <c r="H281" s="176" t="s">
        <v>12457</v>
      </c>
      <c r="I281" s="176" t="s">
        <v>12422</v>
      </c>
      <c r="J281" s="177"/>
      <c r="K281" s="177"/>
      <c r="L281" s="177"/>
      <c r="M281" s="177"/>
      <c r="N281" s="176">
        <v>8.1010000000000009</v>
      </c>
      <c r="O281" s="176">
        <v>27.2</v>
      </c>
      <c r="P281" s="176">
        <v>9.42</v>
      </c>
      <c r="Q281" s="176">
        <v>36.4</v>
      </c>
      <c r="R281">
        <f t="shared" si="16"/>
        <v>8.1010000000000009</v>
      </c>
      <c r="T281">
        <f t="shared" si="17"/>
        <v>27.2</v>
      </c>
      <c r="V281">
        <f t="shared" si="18"/>
        <v>9.42</v>
      </c>
      <c r="X281">
        <f t="shared" si="19"/>
        <v>36.4</v>
      </c>
      <c r="Z281" s="177"/>
      <c r="AA281" s="177"/>
      <c r="AB281" s="177"/>
      <c r="AC281" s="177"/>
      <c r="AD281" s="177"/>
      <c r="AE281" s="177"/>
      <c r="AF281" s="177"/>
    </row>
    <row r="282" spans="5:32" ht="16" x14ac:dyDescent="0.2">
      <c r="E282" s="282">
        <v>42583</v>
      </c>
      <c r="F282" s="177"/>
      <c r="G282" s="176">
        <v>31</v>
      </c>
      <c r="H282" s="176" t="s">
        <v>12457</v>
      </c>
      <c r="I282" s="176" t="s">
        <v>16050</v>
      </c>
      <c r="J282" s="176">
        <v>7.907</v>
      </c>
      <c r="K282" s="176">
        <v>29.5</v>
      </c>
      <c r="L282" s="176">
        <v>7.05</v>
      </c>
      <c r="M282" s="176">
        <v>36.700000000000003</v>
      </c>
      <c r="N282" s="177"/>
      <c r="O282" s="177"/>
      <c r="P282" s="177"/>
      <c r="Q282" s="177"/>
      <c r="R282">
        <f t="shared" si="16"/>
        <v>7.907</v>
      </c>
      <c r="T282">
        <f t="shared" si="17"/>
        <v>29.5</v>
      </c>
      <c r="V282">
        <f t="shared" si="18"/>
        <v>7.05</v>
      </c>
      <c r="X282">
        <f t="shared" si="19"/>
        <v>36.700000000000003</v>
      </c>
      <c r="Z282" s="176">
        <v>300.85000000000002</v>
      </c>
      <c r="AA282" s="177"/>
      <c r="AB282" s="177"/>
      <c r="AC282" s="177"/>
      <c r="AD282" s="177"/>
      <c r="AE282" s="177"/>
      <c r="AF282" s="177"/>
    </row>
    <row r="283" spans="5:32" ht="16" x14ac:dyDescent="0.2">
      <c r="E283" s="282">
        <v>42583</v>
      </c>
      <c r="F283" s="177"/>
      <c r="G283" s="176">
        <v>31</v>
      </c>
      <c r="H283" s="176" t="s">
        <v>16051</v>
      </c>
      <c r="I283" s="176" t="s">
        <v>12804</v>
      </c>
      <c r="J283" s="176">
        <v>7.673</v>
      </c>
      <c r="K283" s="176">
        <v>29.9</v>
      </c>
      <c r="L283" s="176">
        <v>6.96</v>
      </c>
      <c r="M283" s="176">
        <v>36.1</v>
      </c>
      <c r="N283" s="177"/>
      <c r="O283" s="177"/>
      <c r="P283" s="177"/>
      <c r="Q283" s="177"/>
      <c r="R283">
        <f t="shared" si="16"/>
        <v>7.673</v>
      </c>
      <c r="T283">
        <f t="shared" si="17"/>
        <v>29.9</v>
      </c>
      <c r="V283">
        <f t="shared" si="18"/>
        <v>6.96</v>
      </c>
      <c r="X283">
        <f t="shared" si="19"/>
        <v>36.1</v>
      </c>
      <c r="Z283" s="177"/>
      <c r="AA283" s="177"/>
      <c r="AB283" s="177"/>
      <c r="AC283" s="177"/>
      <c r="AD283" s="177"/>
      <c r="AE283" s="177"/>
      <c r="AF283" s="177"/>
    </row>
    <row r="284" spans="5:32" ht="16" x14ac:dyDescent="0.2">
      <c r="E284" s="282">
        <v>42583</v>
      </c>
      <c r="F284" s="177"/>
      <c r="G284" s="176">
        <v>31</v>
      </c>
      <c r="H284" s="176" t="s">
        <v>12457</v>
      </c>
      <c r="I284" s="176" t="s">
        <v>16050</v>
      </c>
      <c r="J284" s="176">
        <v>7.9249999999999998</v>
      </c>
      <c r="K284" s="176">
        <v>29.5</v>
      </c>
      <c r="L284" s="176">
        <v>7.41</v>
      </c>
      <c r="M284" s="176">
        <v>36.799999999999997</v>
      </c>
      <c r="N284" s="177"/>
      <c r="O284" s="177"/>
      <c r="P284" s="177"/>
      <c r="Q284" s="177"/>
      <c r="R284">
        <f t="shared" si="16"/>
        <v>7.9249999999999998</v>
      </c>
      <c r="T284">
        <f t="shared" si="17"/>
        <v>29.5</v>
      </c>
      <c r="V284">
        <f t="shared" si="18"/>
        <v>7.41</v>
      </c>
      <c r="X284">
        <f t="shared" si="19"/>
        <v>36.799999999999997</v>
      </c>
      <c r="Z284" s="177"/>
      <c r="AA284" s="177"/>
      <c r="AB284" s="176">
        <v>2138.1</v>
      </c>
      <c r="AC284" s="177"/>
      <c r="AD284" s="177"/>
      <c r="AE284" s="176">
        <v>644.79999999999995</v>
      </c>
      <c r="AF284" s="176">
        <v>1740.6</v>
      </c>
    </row>
    <row r="285" spans="5:32" ht="16" x14ac:dyDescent="0.2">
      <c r="E285" s="282">
        <v>42583</v>
      </c>
      <c r="F285" s="177"/>
      <c r="G285" s="176">
        <v>31</v>
      </c>
      <c r="H285" s="176" t="s">
        <v>12457</v>
      </c>
      <c r="I285" s="176" t="s">
        <v>16050</v>
      </c>
      <c r="J285" s="176">
        <v>7.9260000000000002</v>
      </c>
      <c r="K285" s="176">
        <v>29.8</v>
      </c>
      <c r="L285" s="176">
        <v>7.21</v>
      </c>
      <c r="M285" s="176">
        <v>36.799999999999997</v>
      </c>
      <c r="N285" s="177"/>
      <c r="O285" s="177"/>
      <c r="P285" s="177"/>
      <c r="Q285" s="177"/>
      <c r="R285">
        <f t="shared" si="16"/>
        <v>7.9260000000000002</v>
      </c>
      <c r="T285">
        <f t="shared" si="17"/>
        <v>29.8</v>
      </c>
      <c r="V285">
        <f t="shared" si="18"/>
        <v>7.21</v>
      </c>
      <c r="X285">
        <f t="shared" si="19"/>
        <v>36.799999999999997</v>
      </c>
      <c r="Z285" s="177"/>
      <c r="AA285" s="177"/>
      <c r="AB285" s="176">
        <v>2145.6999999999998</v>
      </c>
      <c r="AC285" s="177"/>
      <c r="AD285" s="177"/>
      <c r="AE285" s="176">
        <v>663</v>
      </c>
      <c r="AF285" s="176">
        <v>1750.4</v>
      </c>
    </row>
    <row r="286" spans="5:32" ht="16" x14ac:dyDescent="0.2">
      <c r="E286" s="282">
        <v>42583</v>
      </c>
      <c r="F286" s="177"/>
      <c r="G286" s="176">
        <v>31</v>
      </c>
      <c r="H286" s="176" t="s">
        <v>12457</v>
      </c>
      <c r="I286" s="176" t="s">
        <v>16050</v>
      </c>
      <c r="J286" s="176">
        <v>7.923</v>
      </c>
      <c r="K286" s="176">
        <v>29.9</v>
      </c>
      <c r="L286" s="176">
        <v>7.17</v>
      </c>
      <c r="M286" s="176">
        <v>36.799999999999997</v>
      </c>
      <c r="N286" s="177"/>
      <c r="O286" s="177"/>
      <c r="P286" s="177"/>
      <c r="Q286" s="177"/>
      <c r="R286">
        <f t="shared" si="16"/>
        <v>7.923</v>
      </c>
      <c r="T286">
        <f t="shared" si="17"/>
        <v>29.9</v>
      </c>
      <c r="V286">
        <f t="shared" si="18"/>
        <v>7.17</v>
      </c>
      <c r="X286">
        <f t="shared" si="19"/>
        <v>36.799999999999997</v>
      </c>
      <c r="Z286" s="176">
        <v>406.16</v>
      </c>
      <c r="AA286" s="177"/>
      <c r="AB286" s="176">
        <v>2142.6</v>
      </c>
      <c r="AC286" s="177"/>
      <c r="AD286" s="177"/>
      <c r="AE286" s="176">
        <v>621.20000000000005</v>
      </c>
      <c r="AF286" s="176">
        <v>1729</v>
      </c>
    </row>
    <row r="287" spans="5:32" ht="16" x14ac:dyDescent="0.2">
      <c r="E287" s="282">
        <v>42583</v>
      </c>
      <c r="F287" s="177"/>
      <c r="G287" s="176">
        <v>31</v>
      </c>
      <c r="H287" s="176" t="s">
        <v>16051</v>
      </c>
      <c r="I287" s="176" t="s">
        <v>12804</v>
      </c>
      <c r="J287" s="176">
        <v>7.6609999999999996</v>
      </c>
      <c r="K287" s="176">
        <v>30.1</v>
      </c>
      <c r="L287" s="176">
        <v>7.03</v>
      </c>
      <c r="M287" s="176">
        <v>36.1</v>
      </c>
      <c r="N287" s="177"/>
      <c r="O287" s="177"/>
      <c r="P287" s="177"/>
      <c r="Q287" s="177"/>
      <c r="R287">
        <f t="shared" si="16"/>
        <v>7.6609999999999996</v>
      </c>
      <c r="T287">
        <f t="shared" si="17"/>
        <v>30.1</v>
      </c>
      <c r="V287">
        <f t="shared" si="18"/>
        <v>7.03</v>
      </c>
      <c r="X287">
        <f t="shared" si="19"/>
        <v>36.1</v>
      </c>
      <c r="Z287" s="177"/>
      <c r="AA287" s="177"/>
      <c r="AB287" s="177"/>
      <c r="AC287" s="177"/>
      <c r="AD287" s="177"/>
      <c r="AE287" s="177"/>
      <c r="AF287" s="177"/>
    </row>
    <row r="288" spans="5:32" ht="16" x14ac:dyDescent="0.2">
      <c r="E288" s="282">
        <v>42583</v>
      </c>
      <c r="F288" s="177"/>
      <c r="G288" s="176">
        <v>31</v>
      </c>
      <c r="H288" s="176" t="s">
        <v>16051</v>
      </c>
      <c r="I288" s="176" t="s">
        <v>12804</v>
      </c>
      <c r="J288" s="176">
        <v>7.6159999999999997</v>
      </c>
      <c r="K288" s="176">
        <v>30.3</v>
      </c>
      <c r="L288" s="176">
        <v>6.6</v>
      </c>
      <c r="M288" s="176">
        <v>36.1</v>
      </c>
      <c r="N288" s="177"/>
      <c r="O288" s="177"/>
      <c r="P288" s="177"/>
      <c r="Q288" s="177"/>
      <c r="R288">
        <f t="shared" si="16"/>
        <v>7.6159999999999997</v>
      </c>
      <c r="T288">
        <f t="shared" si="17"/>
        <v>30.3</v>
      </c>
      <c r="V288">
        <f t="shared" si="18"/>
        <v>6.6</v>
      </c>
      <c r="X288">
        <f t="shared" si="19"/>
        <v>36.1</v>
      </c>
      <c r="Z288" s="177"/>
      <c r="AA288" s="177"/>
      <c r="AB288" s="176">
        <v>2142.8000000000002</v>
      </c>
      <c r="AC288" s="177"/>
      <c r="AD288" s="177"/>
      <c r="AE288" s="176">
        <v>1278.7</v>
      </c>
      <c r="AF288" s="176">
        <v>1901</v>
      </c>
    </row>
    <row r="289" spans="5:32" ht="16" x14ac:dyDescent="0.2">
      <c r="E289" s="282">
        <v>42583</v>
      </c>
      <c r="F289" s="177"/>
      <c r="G289" s="176">
        <v>31</v>
      </c>
      <c r="H289" s="176" t="s">
        <v>16051</v>
      </c>
      <c r="I289" s="176" t="s">
        <v>12804</v>
      </c>
      <c r="J289" s="176">
        <v>7.6459999999999999</v>
      </c>
      <c r="K289" s="176">
        <v>30.5</v>
      </c>
      <c r="L289" s="176">
        <v>6.29</v>
      </c>
      <c r="M289" s="176">
        <v>36</v>
      </c>
      <c r="N289" s="177"/>
      <c r="O289" s="177"/>
      <c r="P289" s="177"/>
      <c r="Q289" s="177"/>
      <c r="R289">
        <f t="shared" si="16"/>
        <v>7.6459999999999999</v>
      </c>
      <c r="T289">
        <f t="shared" si="17"/>
        <v>30.5</v>
      </c>
      <c r="V289">
        <f t="shared" si="18"/>
        <v>6.29</v>
      </c>
      <c r="X289">
        <f t="shared" si="19"/>
        <v>36</v>
      </c>
      <c r="Z289" s="177"/>
      <c r="AA289" s="177"/>
      <c r="AB289" s="176">
        <v>2159.6999999999998</v>
      </c>
      <c r="AC289" s="177"/>
      <c r="AD289" s="177"/>
      <c r="AE289" s="176">
        <v>1265.0999999999999</v>
      </c>
      <c r="AF289" s="176">
        <v>1911.5</v>
      </c>
    </row>
    <row r="290" spans="5:32" ht="16" x14ac:dyDescent="0.2">
      <c r="E290" s="282">
        <v>42583</v>
      </c>
      <c r="F290" s="177"/>
      <c r="G290" s="176">
        <v>31</v>
      </c>
      <c r="H290" s="176" t="s">
        <v>16051</v>
      </c>
      <c r="I290" s="176" t="s">
        <v>12804</v>
      </c>
      <c r="J290" s="176">
        <v>7.6280000000000001</v>
      </c>
      <c r="K290" s="176">
        <v>30.4</v>
      </c>
      <c r="L290" s="176">
        <v>6.5</v>
      </c>
      <c r="M290" s="176">
        <v>36.1</v>
      </c>
      <c r="N290" s="177"/>
      <c r="O290" s="177"/>
      <c r="P290" s="177"/>
      <c r="Q290" s="177"/>
      <c r="R290">
        <f t="shared" si="16"/>
        <v>7.6280000000000001</v>
      </c>
      <c r="T290">
        <f t="shared" si="17"/>
        <v>30.4</v>
      </c>
      <c r="V290">
        <f t="shared" si="18"/>
        <v>6.5</v>
      </c>
      <c r="X290">
        <f t="shared" si="19"/>
        <v>36.1</v>
      </c>
      <c r="Z290" s="177"/>
      <c r="AA290" s="177"/>
      <c r="AB290" s="176">
        <v>2090.8000000000002</v>
      </c>
      <c r="AC290" s="177"/>
      <c r="AD290" s="177"/>
      <c r="AE290" s="176">
        <v>1220.7</v>
      </c>
      <c r="AF290" s="176">
        <v>1849</v>
      </c>
    </row>
    <row r="291" spans="5:32" ht="16" x14ac:dyDescent="0.2">
      <c r="E291" s="282">
        <v>42583</v>
      </c>
      <c r="F291" s="177"/>
      <c r="G291" s="176">
        <v>31</v>
      </c>
      <c r="H291" s="176" t="s">
        <v>16051</v>
      </c>
      <c r="I291" s="176" t="s">
        <v>16050</v>
      </c>
      <c r="J291" s="176">
        <v>7.9370000000000003</v>
      </c>
      <c r="K291" s="176">
        <v>30.2</v>
      </c>
      <c r="L291" s="176">
        <v>7.1</v>
      </c>
      <c r="M291" s="176">
        <v>36.700000000000003</v>
      </c>
      <c r="N291" s="177"/>
      <c r="O291" s="177"/>
      <c r="P291" s="177"/>
      <c r="Q291" s="177"/>
      <c r="R291">
        <f t="shared" si="16"/>
        <v>7.9370000000000003</v>
      </c>
      <c r="T291">
        <f t="shared" si="17"/>
        <v>30.2</v>
      </c>
      <c r="V291">
        <f t="shared" si="18"/>
        <v>7.1</v>
      </c>
      <c r="X291">
        <f t="shared" si="19"/>
        <v>36.700000000000003</v>
      </c>
      <c r="Z291" s="176">
        <v>81.373999999999995</v>
      </c>
      <c r="AA291" s="177"/>
      <c r="AB291" s="177"/>
      <c r="AC291" s="177"/>
      <c r="AD291" s="177"/>
      <c r="AE291" s="177"/>
      <c r="AF291" s="177"/>
    </row>
    <row r="292" spans="5:32" ht="16" x14ac:dyDescent="0.2">
      <c r="E292" s="282">
        <v>42583</v>
      </c>
      <c r="F292" s="177"/>
      <c r="G292" s="176">
        <v>27</v>
      </c>
      <c r="H292" s="176" t="s">
        <v>16051</v>
      </c>
      <c r="I292" s="176" t="s">
        <v>16051</v>
      </c>
      <c r="J292" s="176">
        <v>7.6580000000000004</v>
      </c>
      <c r="K292" s="176">
        <v>27</v>
      </c>
      <c r="L292" s="176">
        <v>7.19</v>
      </c>
      <c r="M292" s="176">
        <v>36.1</v>
      </c>
      <c r="N292" s="177"/>
      <c r="O292" s="177"/>
      <c r="P292" s="177"/>
      <c r="Q292" s="177"/>
      <c r="R292">
        <f t="shared" si="16"/>
        <v>7.6580000000000004</v>
      </c>
      <c r="T292">
        <f t="shared" si="17"/>
        <v>27</v>
      </c>
      <c r="V292">
        <f t="shared" si="18"/>
        <v>7.19</v>
      </c>
      <c r="X292">
        <f t="shared" si="19"/>
        <v>36.1</v>
      </c>
      <c r="Z292" s="176">
        <v>164.79</v>
      </c>
      <c r="AA292" s="177"/>
      <c r="AB292" s="177"/>
      <c r="AC292" s="177"/>
      <c r="AD292" s="177"/>
      <c r="AE292" s="177"/>
      <c r="AF292" s="177"/>
    </row>
    <row r="293" spans="5:32" ht="16" x14ac:dyDescent="0.2">
      <c r="E293" s="282">
        <v>42583</v>
      </c>
      <c r="F293" s="177"/>
      <c r="G293" s="176">
        <v>27</v>
      </c>
      <c r="H293" s="176" t="s">
        <v>12457</v>
      </c>
      <c r="I293" s="176" t="s">
        <v>12422</v>
      </c>
      <c r="J293" s="176">
        <v>7.94</v>
      </c>
      <c r="K293" s="176">
        <v>27</v>
      </c>
      <c r="L293" s="176">
        <v>7.1</v>
      </c>
      <c r="M293" s="176">
        <v>36.700000000000003</v>
      </c>
      <c r="N293" s="177"/>
      <c r="O293" s="177"/>
      <c r="P293" s="177"/>
      <c r="Q293" s="177"/>
      <c r="R293">
        <f t="shared" si="16"/>
        <v>7.94</v>
      </c>
      <c r="T293">
        <f t="shared" si="17"/>
        <v>27</v>
      </c>
      <c r="V293">
        <f t="shared" si="18"/>
        <v>7.1</v>
      </c>
      <c r="X293">
        <f t="shared" si="19"/>
        <v>36.700000000000003</v>
      </c>
      <c r="Z293" s="177"/>
      <c r="AA293" s="177"/>
      <c r="AB293" s="177"/>
      <c r="AC293" s="177"/>
      <c r="AD293" s="177"/>
      <c r="AE293" s="177"/>
      <c r="AF293" s="177"/>
    </row>
    <row r="294" spans="5:32" ht="16" x14ac:dyDescent="0.2">
      <c r="E294" s="282">
        <v>42583</v>
      </c>
      <c r="F294" s="177"/>
      <c r="G294" s="176">
        <v>27</v>
      </c>
      <c r="H294" s="176" t="s">
        <v>16051</v>
      </c>
      <c r="I294" s="176" t="s">
        <v>16051</v>
      </c>
      <c r="J294" s="176">
        <v>7.944</v>
      </c>
      <c r="K294" s="176">
        <v>27</v>
      </c>
      <c r="L294" s="176">
        <v>7.27</v>
      </c>
      <c r="M294" s="176">
        <v>36.799999999999997</v>
      </c>
      <c r="N294" s="177"/>
      <c r="O294" s="177"/>
      <c r="P294" s="177"/>
      <c r="Q294" s="177"/>
      <c r="R294">
        <f t="shared" si="16"/>
        <v>7.944</v>
      </c>
      <c r="T294">
        <f t="shared" si="17"/>
        <v>27</v>
      </c>
      <c r="V294">
        <f t="shared" si="18"/>
        <v>7.27</v>
      </c>
      <c r="X294">
        <f t="shared" si="19"/>
        <v>36.799999999999997</v>
      </c>
      <c r="Z294" s="177"/>
      <c r="AA294" s="177"/>
      <c r="AB294" s="176">
        <v>2104.5</v>
      </c>
      <c r="AC294" s="177"/>
      <c r="AD294" s="177"/>
      <c r="AE294" s="176">
        <v>575.6</v>
      </c>
      <c r="AF294" s="176">
        <v>1713.1</v>
      </c>
    </row>
    <row r="295" spans="5:32" ht="16" x14ac:dyDescent="0.2">
      <c r="E295" s="282">
        <v>42583</v>
      </c>
      <c r="F295" s="177"/>
      <c r="G295" s="176">
        <v>27</v>
      </c>
      <c r="H295" s="176" t="s">
        <v>16051</v>
      </c>
      <c r="I295" s="176" t="s">
        <v>16051</v>
      </c>
      <c r="J295" s="176">
        <v>7.6580000000000004</v>
      </c>
      <c r="K295" s="176">
        <v>27</v>
      </c>
      <c r="L295" s="176">
        <v>7.21</v>
      </c>
      <c r="M295" s="176">
        <v>36.1</v>
      </c>
      <c r="N295" s="177"/>
      <c r="O295" s="177"/>
      <c r="P295" s="177"/>
      <c r="Q295" s="177"/>
      <c r="R295">
        <f t="shared" si="16"/>
        <v>7.6580000000000004</v>
      </c>
      <c r="T295">
        <f t="shared" si="17"/>
        <v>27</v>
      </c>
      <c r="V295">
        <f t="shared" si="18"/>
        <v>7.21</v>
      </c>
      <c r="X295">
        <f t="shared" si="19"/>
        <v>36.1</v>
      </c>
      <c r="Z295" s="177"/>
      <c r="AA295" s="177"/>
      <c r="AB295" s="176">
        <v>2134.9</v>
      </c>
      <c r="AC295" s="177"/>
      <c r="AD295" s="177"/>
      <c r="AE295" s="176">
        <v>1138.4000000000001</v>
      </c>
      <c r="AF295" s="176">
        <v>1897.5</v>
      </c>
    </row>
    <row r="296" spans="5:32" ht="16" x14ac:dyDescent="0.2">
      <c r="E296" s="282">
        <v>42583</v>
      </c>
      <c r="F296" s="177"/>
      <c r="G296" s="176">
        <v>27</v>
      </c>
      <c r="H296" s="176" t="s">
        <v>12457</v>
      </c>
      <c r="I296" s="176" t="s">
        <v>12422</v>
      </c>
      <c r="J296" s="176">
        <v>7.92</v>
      </c>
      <c r="K296" s="176">
        <v>27</v>
      </c>
      <c r="L296" s="176">
        <v>7.12</v>
      </c>
      <c r="M296" s="176">
        <v>36.6</v>
      </c>
      <c r="N296" s="177"/>
      <c r="O296" s="177"/>
      <c r="P296" s="177"/>
      <c r="Q296" s="177"/>
      <c r="R296">
        <f t="shared" si="16"/>
        <v>7.92</v>
      </c>
      <c r="T296">
        <f t="shared" si="17"/>
        <v>27</v>
      </c>
      <c r="V296">
        <f t="shared" si="18"/>
        <v>7.12</v>
      </c>
      <c r="X296">
        <f t="shared" si="19"/>
        <v>36.6</v>
      </c>
      <c r="Z296" s="176">
        <v>131.76</v>
      </c>
      <c r="AA296" s="177"/>
      <c r="AB296" s="176">
        <v>2080</v>
      </c>
      <c r="AC296" s="177"/>
      <c r="AD296" s="177"/>
      <c r="AE296" s="176">
        <v>570.29999999999995</v>
      </c>
      <c r="AF296" s="176">
        <v>1694.4</v>
      </c>
    </row>
    <row r="297" spans="5:32" ht="16" x14ac:dyDescent="0.2">
      <c r="E297" s="282">
        <v>42583</v>
      </c>
      <c r="F297" s="177"/>
      <c r="G297" s="176">
        <v>27</v>
      </c>
      <c r="H297" s="176" t="s">
        <v>12457</v>
      </c>
      <c r="I297" s="176" t="s">
        <v>12422</v>
      </c>
      <c r="J297" s="176">
        <v>7.9450000000000003</v>
      </c>
      <c r="K297" s="176">
        <v>27</v>
      </c>
      <c r="L297" s="176">
        <v>7</v>
      </c>
      <c r="M297" s="176">
        <v>36.700000000000003</v>
      </c>
      <c r="N297" s="177"/>
      <c r="O297" s="177"/>
      <c r="P297" s="177"/>
      <c r="Q297" s="177"/>
      <c r="R297">
        <f t="shared" si="16"/>
        <v>7.9450000000000003</v>
      </c>
      <c r="T297">
        <f t="shared" si="17"/>
        <v>27</v>
      </c>
      <c r="V297">
        <f t="shared" si="18"/>
        <v>7</v>
      </c>
      <c r="X297">
        <f t="shared" si="19"/>
        <v>36.700000000000003</v>
      </c>
      <c r="Z297" s="177"/>
      <c r="AA297" s="177"/>
      <c r="AB297" s="177"/>
      <c r="AC297" s="177"/>
      <c r="AD297" s="177"/>
      <c r="AE297" s="177"/>
      <c r="AF297" s="177"/>
    </row>
    <row r="298" spans="5:32" ht="16" x14ac:dyDescent="0.2">
      <c r="E298" s="282">
        <v>42583</v>
      </c>
      <c r="F298" s="177"/>
      <c r="G298" s="176">
        <v>27</v>
      </c>
      <c r="H298" s="176" t="s">
        <v>16051</v>
      </c>
      <c r="I298" s="176" t="s">
        <v>16051</v>
      </c>
      <c r="J298" s="176">
        <v>7.673</v>
      </c>
      <c r="K298" s="176">
        <v>27</v>
      </c>
      <c r="L298" s="176">
        <v>7.29</v>
      </c>
      <c r="M298" s="176">
        <v>36.200000000000003</v>
      </c>
      <c r="N298" s="177"/>
      <c r="O298" s="177"/>
      <c r="P298" s="177"/>
      <c r="Q298" s="177"/>
      <c r="R298">
        <f t="shared" si="16"/>
        <v>7.673</v>
      </c>
      <c r="T298">
        <f t="shared" si="17"/>
        <v>27</v>
      </c>
      <c r="V298">
        <f t="shared" si="18"/>
        <v>7.29</v>
      </c>
      <c r="X298">
        <f t="shared" si="19"/>
        <v>36.200000000000003</v>
      </c>
      <c r="Z298" s="177"/>
      <c r="AA298" s="177"/>
      <c r="AB298" s="177"/>
      <c r="AC298" s="177"/>
      <c r="AD298" s="177"/>
      <c r="AE298" s="177"/>
      <c r="AF298" s="177"/>
    </row>
    <row r="299" spans="5:32" ht="16" x14ac:dyDescent="0.2">
      <c r="E299" s="282">
        <v>42583</v>
      </c>
      <c r="F299" s="177"/>
      <c r="G299" s="176">
        <v>27</v>
      </c>
      <c r="H299" s="176" t="s">
        <v>12457</v>
      </c>
      <c r="I299" s="176" t="s">
        <v>12422</v>
      </c>
      <c r="J299" s="176">
        <v>7.944</v>
      </c>
      <c r="K299" s="176">
        <v>27</v>
      </c>
      <c r="L299" s="176">
        <v>7.21</v>
      </c>
      <c r="M299" s="176">
        <v>36.700000000000003</v>
      </c>
      <c r="N299" s="177"/>
      <c r="O299" s="177"/>
      <c r="P299" s="177"/>
      <c r="Q299" s="177"/>
      <c r="R299">
        <f t="shared" si="16"/>
        <v>7.944</v>
      </c>
      <c r="T299">
        <f t="shared" si="17"/>
        <v>27</v>
      </c>
      <c r="V299">
        <f t="shared" si="18"/>
        <v>7.21</v>
      </c>
      <c r="X299">
        <f t="shared" si="19"/>
        <v>36.700000000000003</v>
      </c>
      <c r="Z299" s="177"/>
      <c r="AA299" s="177"/>
      <c r="AB299" s="176">
        <v>2110.3000000000002</v>
      </c>
      <c r="AC299" s="177"/>
      <c r="AD299" s="177"/>
      <c r="AE299" s="176">
        <v>534.79999999999995</v>
      </c>
      <c r="AF299" s="176">
        <v>1697.6</v>
      </c>
    </row>
    <row r="300" spans="5:32" ht="16" x14ac:dyDescent="0.2">
      <c r="E300" s="282">
        <v>42583</v>
      </c>
      <c r="F300" s="177"/>
      <c r="G300" s="176">
        <v>27</v>
      </c>
      <c r="H300" s="176" t="s">
        <v>16051</v>
      </c>
      <c r="I300" s="176" t="s">
        <v>16051</v>
      </c>
      <c r="J300" s="176">
        <v>7.6710000000000003</v>
      </c>
      <c r="K300" s="176">
        <v>27</v>
      </c>
      <c r="L300" s="176">
        <v>7.18</v>
      </c>
      <c r="M300" s="176">
        <v>36.1</v>
      </c>
      <c r="N300" s="177"/>
      <c r="O300" s="177"/>
      <c r="P300" s="177"/>
      <c r="Q300" s="177"/>
      <c r="R300">
        <f t="shared" si="16"/>
        <v>7.6710000000000003</v>
      </c>
      <c r="T300">
        <f t="shared" si="17"/>
        <v>27</v>
      </c>
      <c r="V300">
        <f t="shared" si="18"/>
        <v>7.18</v>
      </c>
      <c r="X300">
        <f t="shared" si="19"/>
        <v>36.1</v>
      </c>
      <c r="Z300" s="177"/>
      <c r="AA300" s="177"/>
      <c r="AB300" s="176">
        <v>2097.6999999999998</v>
      </c>
      <c r="AC300" s="177"/>
      <c r="AD300" s="177"/>
      <c r="AE300" s="176">
        <v>1086.5</v>
      </c>
      <c r="AF300" s="176">
        <v>1858.2</v>
      </c>
    </row>
    <row r="301" spans="5:32" ht="16" x14ac:dyDescent="0.2">
      <c r="E301" s="282">
        <v>42583</v>
      </c>
      <c r="F301" s="177"/>
      <c r="G301" s="176">
        <v>27</v>
      </c>
      <c r="H301" s="176" t="s">
        <v>12457</v>
      </c>
      <c r="I301" s="176" t="s">
        <v>12422</v>
      </c>
      <c r="J301" s="176">
        <v>7.9370000000000003</v>
      </c>
      <c r="K301" s="176">
        <v>27</v>
      </c>
      <c r="L301" s="176">
        <v>7.16</v>
      </c>
      <c r="M301" s="176">
        <v>36.6</v>
      </c>
      <c r="N301" s="177"/>
      <c r="O301" s="177"/>
      <c r="P301" s="177"/>
      <c r="Q301" s="177"/>
      <c r="R301">
        <f t="shared" si="16"/>
        <v>7.9370000000000003</v>
      </c>
      <c r="T301">
        <f t="shared" si="17"/>
        <v>27</v>
      </c>
      <c r="V301">
        <f t="shared" si="18"/>
        <v>7.16</v>
      </c>
      <c r="X301">
        <f t="shared" si="19"/>
        <v>36.6</v>
      </c>
      <c r="Z301" s="176">
        <v>394.28</v>
      </c>
      <c r="AA301" s="177"/>
      <c r="AB301" s="176">
        <v>2080.8000000000002</v>
      </c>
      <c r="AC301" s="177"/>
      <c r="AD301" s="177"/>
      <c r="AE301" s="176">
        <v>539.20000000000005</v>
      </c>
      <c r="AF301" s="176">
        <v>1679.8</v>
      </c>
    </row>
    <row r="302" spans="5:32" ht="16" x14ac:dyDescent="0.2">
      <c r="E302" s="282">
        <v>42584</v>
      </c>
      <c r="F302" s="177"/>
      <c r="G302" s="176">
        <v>31</v>
      </c>
      <c r="H302" s="176" t="s">
        <v>12457</v>
      </c>
      <c r="I302" s="176" t="s">
        <v>16050</v>
      </c>
      <c r="J302" s="176">
        <v>7.9859999999999998</v>
      </c>
      <c r="K302" s="176">
        <v>30</v>
      </c>
      <c r="L302" s="176">
        <v>7.13</v>
      </c>
      <c r="M302" s="176">
        <v>36.799999999999997</v>
      </c>
      <c r="N302" s="177"/>
      <c r="O302" s="177"/>
      <c r="P302" s="177"/>
      <c r="Q302" s="177"/>
      <c r="R302">
        <f t="shared" si="16"/>
        <v>7.9859999999999998</v>
      </c>
      <c r="T302">
        <f t="shared" si="17"/>
        <v>30</v>
      </c>
      <c r="V302">
        <f t="shared" si="18"/>
        <v>7.13</v>
      </c>
      <c r="X302">
        <f t="shared" si="19"/>
        <v>36.799999999999997</v>
      </c>
      <c r="Z302" s="176">
        <v>419.65</v>
      </c>
      <c r="AA302" s="177"/>
      <c r="AB302" s="177"/>
      <c r="AC302" s="177"/>
      <c r="AD302" s="177"/>
      <c r="AE302" s="177"/>
      <c r="AF302" s="177"/>
    </row>
    <row r="303" spans="5:32" ht="16" x14ac:dyDescent="0.2">
      <c r="E303" s="282">
        <v>42584</v>
      </c>
      <c r="F303" s="177"/>
      <c r="G303" s="176">
        <v>31</v>
      </c>
      <c r="H303" s="176" t="s">
        <v>16051</v>
      </c>
      <c r="I303" s="176" t="s">
        <v>12804</v>
      </c>
      <c r="J303" s="176">
        <v>7.6760000000000002</v>
      </c>
      <c r="K303" s="176">
        <v>31.2</v>
      </c>
      <c r="L303" s="176">
        <v>6.73</v>
      </c>
      <c r="M303" s="176">
        <v>36.200000000000003</v>
      </c>
      <c r="N303" s="177"/>
      <c r="O303" s="177"/>
      <c r="P303" s="177"/>
      <c r="Q303" s="177"/>
      <c r="R303">
        <f t="shared" si="16"/>
        <v>7.6760000000000002</v>
      </c>
      <c r="T303">
        <f t="shared" si="17"/>
        <v>31.2</v>
      </c>
      <c r="V303">
        <f t="shared" si="18"/>
        <v>6.73</v>
      </c>
      <c r="X303">
        <f t="shared" si="19"/>
        <v>36.200000000000003</v>
      </c>
      <c r="Z303" s="177"/>
      <c r="AA303" s="177"/>
      <c r="AB303" s="177"/>
      <c r="AC303" s="177"/>
      <c r="AD303" s="177"/>
      <c r="AE303" s="177"/>
      <c r="AF303" s="177"/>
    </row>
    <row r="304" spans="5:32" ht="16" x14ac:dyDescent="0.2">
      <c r="E304" s="282">
        <v>42584</v>
      </c>
      <c r="F304" s="177"/>
      <c r="G304" s="176">
        <v>31</v>
      </c>
      <c r="H304" s="176" t="s">
        <v>12457</v>
      </c>
      <c r="I304" s="176" t="s">
        <v>16050</v>
      </c>
      <c r="J304" s="176">
        <v>7.9909999999999997</v>
      </c>
      <c r="K304" s="176">
        <v>30.9</v>
      </c>
      <c r="L304" s="176">
        <v>6.75</v>
      </c>
      <c r="M304" s="176">
        <v>36.799999999999997</v>
      </c>
      <c r="N304" s="177"/>
      <c r="O304" s="177"/>
      <c r="P304" s="177"/>
      <c r="Q304" s="177"/>
      <c r="R304">
        <f t="shared" si="16"/>
        <v>7.9909999999999997</v>
      </c>
      <c r="T304">
        <f t="shared" si="17"/>
        <v>30.9</v>
      </c>
      <c r="V304">
        <f t="shared" si="18"/>
        <v>6.75</v>
      </c>
      <c r="X304">
        <f t="shared" si="19"/>
        <v>36.799999999999997</v>
      </c>
      <c r="Z304" s="177"/>
      <c r="AA304" s="177"/>
      <c r="AB304" s="177"/>
      <c r="AC304" s="177"/>
      <c r="AD304" s="177"/>
      <c r="AE304" s="177"/>
      <c r="AF304" s="177"/>
    </row>
    <row r="305" spans="5:32" ht="16" x14ac:dyDescent="0.2">
      <c r="E305" s="282">
        <v>42584</v>
      </c>
      <c r="F305" s="177"/>
      <c r="G305" s="176">
        <v>31</v>
      </c>
      <c r="H305" s="176" t="s">
        <v>12457</v>
      </c>
      <c r="I305" s="176" t="s">
        <v>16050</v>
      </c>
      <c r="J305" s="176">
        <v>7.9969999999999999</v>
      </c>
      <c r="K305" s="176">
        <v>31.2</v>
      </c>
      <c r="L305" s="176">
        <v>6.82</v>
      </c>
      <c r="M305" s="176">
        <v>36.700000000000003</v>
      </c>
      <c r="N305" s="177"/>
      <c r="O305" s="177"/>
      <c r="P305" s="177"/>
      <c r="Q305" s="177"/>
      <c r="R305">
        <f t="shared" si="16"/>
        <v>7.9969999999999999</v>
      </c>
      <c r="T305">
        <f t="shared" si="17"/>
        <v>31.2</v>
      </c>
      <c r="V305">
        <f t="shared" si="18"/>
        <v>6.82</v>
      </c>
      <c r="X305">
        <f t="shared" si="19"/>
        <v>36.700000000000003</v>
      </c>
      <c r="Z305" s="177"/>
      <c r="AA305" s="177"/>
      <c r="AB305" s="177"/>
      <c r="AC305" s="177"/>
      <c r="AD305" s="177"/>
      <c r="AE305" s="177"/>
      <c r="AF305" s="177"/>
    </row>
    <row r="306" spans="5:32" ht="16" x14ac:dyDescent="0.2">
      <c r="E306" s="282">
        <v>42584</v>
      </c>
      <c r="F306" s="177"/>
      <c r="G306" s="176">
        <v>31</v>
      </c>
      <c r="H306" s="176" t="s">
        <v>12457</v>
      </c>
      <c r="I306" s="176" t="s">
        <v>16050</v>
      </c>
      <c r="J306" s="176">
        <v>7.9939999999999998</v>
      </c>
      <c r="K306" s="176">
        <v>31.1</v>
      </c>
      <c r="L306" s="176">
        <v>6.75</v>
      </c>
      <c r="M306" s="176">
        <v>36.4</v>
      </c>
      <c r="N306" s="177"/>
      <c r="O306" s="177"/>
      <c r="P306" s="177"/>
      <c r="Q306" s="177"/>
      <c r="R306">
        <f t="shared" si="16"/>
        <v>7.9939999999999998</v>
      </c>
      <c r="T306">
        <f t="shared" si="17"/>
        <v>31.1</v>
      </c>
      <c r="V306">
        <f t="shared" si="18"/>
        <v>6.75</v>
      </c>
      <c r="X306">
        <f t="shared" si="19"/>
        <v>36.4</v>
      </c>
      <c r="Z306" s="176">
        <v>138.53</v>
      </c>
      <c r="AA306" s="177"/>
      <c r="AB306" s="177"/>
      <c r="AC306" s="177"/>
      <c r="AD306" s="177"/>
      <c r="AE306" s="177"/>
      <c r="AF306" s="177"/>
    </row>
    <row r="307" spans="5:32" ht="16" x14ac:dyDescent="0.2">
      <c r="E307" s="282">
        <v>42584</v>
      </c>
      <c r="F307" s="177"/>
      <c r="G307" s="176">
        <v>31</v>
      </c>
      <c r="H307" s="176" t="s">
        <v>16051</v>
      </c>
      <c r="I307" s="176" t="s">
        <v>12804</v>
      </c>
      <c r="J307" s="176">
        <v>7.6950000000000003</v>
      </c>
      <c r="K307" s="176">
        <v>31.1</v>
      </c>
      <c r="L307" s="176">
        <v>6.86</v>
      </c>
      <c r="M307" s="176">
        <v>36.200000000000003</v>
      </c>
      <c r="N307" s="177"/>
      <c r="O307" s="177"/>
      <c r="P307" s="177"/>
      <c r="Q307" s="177"/>
      <c r="R307">
        <f t="shared" si="16"/>
        <v>7.6950000000000003</v>
      </c>
      <c r="T307">
        <f t="shared" si="17"/>
        <v>31.1</v>
      </c>
      <c r="V307">
        <f t="shared" si="18"/>
        <v>6.86</v>
      </c>
      <c r="X307">
        <f t="shared" si="19"/>
        <v>36.200000000000003</v>
      </c>
      <c r="Z307" s="177"/>
      <c r="AA307" s="177"/>
      <c r="AB307" s="177"/>
      <c r="AC307" s="177"/>
      <c r="AD307" s="177"/>
      <c r="AE307" s="177"/>
      <c r="AF307" s="177"/>
    </row>
    <row r="308" spans="5:32" ht="16" x14ac:dyDescent="0.2">
      <c r="E308" s="282">
        <v>42584</v>
      </c>
      <c r="F308" s="177"/>
      <c r="G308" s="176">
        <v>31</v>
      </c>
      <c r="H308" s="176" t="s">
        <v>16051</v>
      </c>
      <c r="I308" s="176" t="s">
        <v>12804</v>
      </c>
      <c r="J308" s="176">
        <v>7.6660000000000004</v>
      </c>
      <c r="K308" s="176">
        <v>31</v>
      </c>
      <c r="L308" s="176">
        <v>6.72</v>
      </c>
      <c r="M308" s="176">
        <v>36.200000000000003</v>
      </c>
      <c r="N308" s="177"/>
      <c r="O308" s="177"/>
      <c r="P308" s="177"/>
      <c r="Q308" s="177"/>
      <c r="R308">
        <f t="shared" si="16"/>
        <v>7.6660000000000004</v>
      </c>
      <c r="T308">
        <f t="shared" si="17"/>
        <v>31</v>
      </c>
      <c r="V308">
        <f t="shared" si="18"/>
        <v>6.72</v>
      </c>
      <c r="X308">
        <f t="shared" si="19"/>
        <v>36.200000000000003</v>
      </c>
      <c r="Z308" s="177"/>
      <c r="AA308" s="177"/>
      <c r="AB308" s="177"/>
      <c r="AC308" s="177"/>
      <c r="AD308" s="177"/>
      <c r="AE308" s="177"/>
      <c r="AF308" s="177"/>
    </row>
    <row r="309" spans="5:32" ht="16" x14ac:dyDescent="0.2">
      <c r="E309" s="282">
        <v>42584</v>
      </c>
      <c r="F309" s="177"/>
      <c r="G309" s="176">
        <v>31</v>
      </c>
      <c r="H309" s="176" t="s">
        <v>16051</v>
      </c>
      <c r="I309" s="176" t="s">
        <v>12804</v>
      </c>
      <c r="J309" s="176">
        <v>7.6710000000000003</v>
      </c>
      <c r="K309" s="176">
        <v>31.1</v>
      </c>
      <c r="L309" s="176">
        <v>6.18</v>
      </c>
      <c r="M309" s="176">
        <v>36.200000000000003</v>
      </c>
      <c r="N309" s="177"/>
      <c r="O309" s="177"/>
      <c r="P309" s="177"/>
      <c r="Q309" s="177"/>
      <c r="R309">
        <f t="shared" si="16"/>
        <v>7.6710000000000003</v>
      </c>
      <c r="T309">
        <f t="shared" si="17"/>
        <v>31.1</v>
      </c>
      <c r="V309">
        <f t="shared" si="18"/>
        <v>6.18</v>
      </c>
      <c r="X309">
        <f t="shared" si="19"/>
        <v>36.200000000000003</v>
      </c>
      <c r="Z309" s="177"/>
      <c r="AA309" s="177"/>
      <c r="AB309" s="177"/>
      <c r="AC309" s="177"/>
      <c r="AD309" s="177"/>
      <c r="AE309" s="177"/>
      <c r="AF309" s="177"/>
    </row>
    <row r="310" spans="5:32" ht="16" x14ac:dyDescent="0.2">
      <c r="E310" s="282">
        <v>42584</v>
      </c>
      <c r="F310" s="177"/>
      <c r="G310" s="176">
        <v>31</v>
      </c>
      <c r="H310" s="176" t="s">
        <v>16051</v>
      </c>
      <c r="I310" s="176" t="s">
        <v>12804</v>
      </c>
      <c r="J310" s="176">
        <v>7.68</v>
      </c>
      <c r="K310" s="176">
        <v>31</v>
      </c>
      <c r="L310" s="176">
        <v>6.79</v>
      </c>
      <c r="M310" s="176">
        <v>36.1</v>
      </c>
      <c r="N310" s="177"/>
      <c r="O310" s="177"/>
      <c r="P310" s="177"/>
      <c r="Q310" s="177"/>
      <c r="R310">
        <f t="shared" si="16"/>
        <v>7.68</v>
      </c>
      <c r="T310">
        <f t="shared" si="17"/>
        <v>31</v>
      </c>
      <c r="V310">
        <f t="shared" si="18"/>
        <v>6.79</v>
      </c>
      <c r="X310">
        <f t="shared" si="19"/>
        <v>36.1</v>
      </c>
      <c r="Z310" s="177"/>
      <c r="AA310" s="177"/>
      <c r="AB310" s="177"/>
      <c r="AC310" s="177"/>
      <c r="AD310" s="177"/>
      <c r="AE310" s="177"/>
      <c r="AF310" s="177"/>
    </row>
    <row r="311" spans="5:32" ht="16" x14ac:dyDescent="0.2">
      <c r="E311" s="282">
        <v>42584</v>
      </c>
      <c r="F311" s="177"/>
      <c r="G311" s="176">
        <v>31</v>
      </c>
      <c r="H311" s="176" t="s">
        <v>16051</v>
      </c>
      <c r="I311" s="176" t="s">
        <v>16050</v>
      </c>
      <c r="J311" s="176">
        <v>8.0030000000000001</v>
      </c>
      <c r="K311" s="176">
        <v>30.8</v>
      </c>
      <c r="L311" s="176">
        <v>7.01</v>
      </c>
      <c r="M311" s="176">
        <v>36.799999999999997</v>
      </c>
      <c r="N311" s="177"/>
      <c r="O311" s="177"/>
      <c r="P311" s="177"/>
      <c r="Q311" s="177"/>
      <c r="R311">
        <f t="shared" si="16"/>
        <v>8.0030000000000001</v>
      </c>
      <c r="T311">
        <f t="shared" si="17"/>
        <v>30.8</v>
      </c>
      <c r="V311">
        <f t="shared" si="18"/>
        <v>7.01</v>
      </c>
      <c r="X311">
        <f t="shared" si="19"/>
        <v>36.799999999999997</v>
      </c>
      <c r="Z311" s="176">
        <v>380.1</v>
      </c>
      <c r="AA311" s="177"/>
      <c r="AB311" s="177"/>
      <c r="AC311" s="177"/>
      <c r="AD311" s="177"/>
      <c r="AE311" s="177"/>
      <c r="AF311" s="177"/>
    </row>
    <row r="312" spans="5:32" ht="16" x14ac:dyDescent="0.2">
      <c r="E312" s="282">
        <v>42584</v>
      </c>
      <c r="F312" s="177"/>
      <c r="G312" s="176">
        <v>27</v>
      </c>
      <c r="H312" s="176" t="s">
        <v>16051</v>
      </c>
      <c r="I312" s="176" t="s">
        <v>16051</v>
      </c>
      <c r="J312" s="176">
        <v>7.6929999999999996</v>
      </c>
      <c r="K312" s="176">
        <v>27.3</v>
      </c>
      <c r="L312" s="176">
        <v>7.16</v>
      </c>
      <c r="M312" s="176">
        <v>36.200000000000003</v>
      </c>
      <c r="N312" s="177"/>
      <c r="O312" s="177"/>
      <c r="P312" s="177"/>
      <c r="Q312" s="177"/>
      <c r="R312">
        <f t="shared" si="16"/>
        <v>7.6929999999999996</v>
      </c>
      <c r="T312">
        <f t="shared" si="17"/>
        <v>27.3</v>
      </c>
      <c r="V312">
        <f t="shared" si="18"/>
        <v>7.16</v>
      </c>
      <c r="X312">
        <f t="shared" si="19"/>
        <v>36.200000000000003</v>
      </c>
      <c r="Z312" s="176">
        <v>328.54</v>
      </c>
      <c r="AA312" s="177"/>
      <c r="AB312" s="177"/>
      <c r="AC312" s="177"/>
      <c r="AD312" s="177"/>
      <c r="AE312" s="177"/>
      <c r="AF312" s="177"/>
    </row>
    <row r="313" spans="5:32" ht="16" x14ac:dyDescent="0.2">
      <c r="E313" s="282">
        <v>42584</v>
      </c>
      <c r="F313" s="177"/>
      <c r="G313" s="176">
        <v>27</v>
      </c>
      <c r="H313" s="176" t="s">
        <v>12457</v>
      </c>
      <c r="I313" s="176" t="s">
        <v>12422</v>
      </c>
      <c r="J313" s="176">
        <v>8.0079999999999991</v>
      </c>
      <c r="K313" s="176">
        <v>27.2</v>
      </c>
      <c r="L313" s="176">
        <v>7.02</v>
      </c>
      <c r="M313" s="176">
        <v>36.700000000000003</v>
      </c>
      <c r="N313" s="177"/>
      <c r="O313" s="177"/>
      <c r="P313" s="177"/>
      <c r="Q313" s="177"/>
      <c r="R313">
        <f t="shared" si="16"/>
        <v>8.0079999999999991</v>
      </c>
      <c r="T313">
        <f t="shared" si="17"/>
        <v>27.2</v>
      </c>
      <c r="V313">
        <f t="shared" si="18"/>
        <v>7.02</v>
      </c>
      <c r="X313">
        <f t="shared" si="19"/>
        <v>36.700000000000003</v>
      </c>
      <c r="Z313" s="177"/>
      <c r="AA313" s="177"/>
      <c r="AB313" s="177"/>
      <c r="AC313" s="177"/>
      <c r="AD313" s="177"/>
      <c r="AE313" s="177"/>
      <c r="AF313" s="177"/>
    </row>
    <row r="314" spans="5:32" ht="16" x14ac:dyDescent="0.2">
      <c r="E314" s="282">
        <v>42584</v>
      </c>
      <c r="F314" s="177"/>
      <c r="G314" s="176">
        <v>27</v>
      </c>
      <c r="H314" s="176" t="s">
        <v>16051</v>
      </c>
      <c r="I314" s="176" t="s">
        <v>16051</v>
      </c>
      <c r="J314" s="176">
        <v>8.0090000000000003</v>
      </c>
      <c r="K314" s="176">
        <v>27.2</v>
      </c>
      <c r="L314" s="176">
        <v>7.07</v>
      </c>
      <c r="M314" s="176">
        <v>36.700000000000003</v>
      </c>
      <c r="N314" s="177"/>
      <c r="O314" s="177"/>
      <c r="P314" s="177"/>
      <c r="Q314" s="177"/>
      <c r="R314">
        <f t="shared" si="16"/>
        <v>8.0090000000000003</v>
      </c>
      <c r="T314">
        <f t="shared" si="17"/>
        <v>27.2</v>
      </c>
      <c r="V314">
        <f t="shared" si="18"/>
        <v>7.07</v>
      </c>
      <c r="X314">
        <f t="shared" si="19"/>
        <v>36.700000000000003</v>
      </c>
      <c r="Z314" s="177"/>
      <c r="AA314" s="177"/>
      <c r="AB314" s="177"/>
      <c r="AC314" s="177"/>
      <c r="AD314" s="177"/>
      <c r="AE314" s="177"/>
      <c r="AF314" s="177"/>
    </row>
    <row r="315" spans="5:32" ht="16" x14ac:dyDescent="0.2">
      <c r="E315" s="282">
        <v>42584</v>
      </c>
      <c r="F315" s="177"/>
      <c r="G315" s="176">
        <v>27</v>
      </c>
      <c r="H315" s="176" t="s">
        <v>16051</v>
      </c>
      <c r="I315" s="176" t="s">
        <v>16051</v>
      </c>
      <c r="J315" s="176">
        <v>7.694</v>
      </c>
      <c r="K315" s="176">
        <v>27.2</v>
      </c>
      <c r="L315" s="176">
        <v>6.98</v>
      </c>
      <c r="M315" s="176">
        <v>36.200000000000003</v>
      </c>
      <c r="N315" s="177"/>
      <c r="O315" s="177"/>
      <c r="P315" s="177"/>
      <c r="Q315" s="177"/>
      <c r="R315">
        <f t="shared" si="16"/>
        <v>7.694</v>
      </c>
      <c r="T315">
        <f t="shared" si="17"/>
        <v>27.2</v>
      </c>
      <c r="V315">
        <f t="shared" si="18"/>
        <v>6.98</v>
      </c>
      <c r="X315">
        <f t="shared" si="19"/>
        <v>36.200000000000003</v>
      </c>
      <c r="Z315" s="177"/>
      <c r="AA315" s="177"/>
      <c r="AB315" s="177"/>
      <c r="AC315" s="177"/>
      <c r="AD315" s="177"/>
      <c r="AE315" s="177"/>
      <c r="AF315" s="177"/>
    </row>
    <row r="316" spans="5:32" ht="16" x14ac:dyDescent="0.2">
      <c r="E316" s="282">
        <v>42584</v>
      </c>
      <c r="F316" s="177"/>
      <c r="G316" s="176">
        <v>27</v>
      </c>
      <c r="H316" s="176" t="s">
        <v>12457</v>
      </c>
      <c r="I316" s="176" t="s">
        <v>12422</v>
      </c>
      <c r="J316" s="176">
        <v>8.0250000000000004</v>
      </c>
      <c r="K316" s="176">
        <v>27.2</v>
      </c>
      <c r="L316" s="176">
        <v>7.06</v>
      </c>
      <c r="M316" s="176">
        <v>36.6</v>
      </c>
      <c r="N316" s="177"/>
      <c r="O316" s="177"/>
      <c r="P316" s="177"/>
      <c r="Q316" s="177"/>
      <c r="R316">
        <f t="shared" si="16"/>
        <v>8.0250000000000004</v>
      </c>
      <c r="T316">
        <f t="shared" si="17"/>
        <v>27.2</v>
      </c>
      <c r="V316">
        <f t="shared" si="18"/>
        <v>7.06</v>
      </c>
      <c r="X316">
        <f t="shared" si="19"/>
        <v>36.6</v>
      </c>
      <c r="Z316" s="176">
        <v>361.25</v>
      </c>
      <c r="AA316" s="177"/>
      <c r="AB316" s="177"/>
      <c r="AC316" s="177"/>
      <c r="AD316" s="177"/>
      <c r="AE316" s="177"/>
      <c r="AF316" s="177"/>
    </row>
    <row r="317" spans="5:32" ht="16" x14ac:dyDescent="0.2">
      <c r="E317" s="282">
        <v>42584</v>
      </c>
      <c r="F317" s="177"/>
      <c r="G317" s="176">
        <v>27</v>
      </c>
      <c r="H317" s="176" t="s">
        <v>12457</v>
      </c>
      <c r="I317" s="176" t="s">
        <v>12422</v>
      </c>
      <c r="J317" s="176">
        <v>8.0229999999999997</v>
      </c>
      <c r="K317" s="176">
        <v>27.2</v>
      </c>
      <c r="L317" s="176">
        <v>7.13</v>
      </c>
      <c r="M317" s="176">
        <v>35.9</v>
      </c>
      <c r="N317" s="177"/>
      <c r="O317" s="177"/>
      <c r="P317" s="177"/>
      <c r="Q317" s="177"/>
      <c r="R317">
        <f t="shared" si="16"/>
        <v>8.0229999999999997</v>
      </c>
      <c r="T317">
        <f t="shared" si="17"/>
        <v>27.2</v>
      </c>
      <c r="V317">
        <f t="shared" si="18"/>
        <v>7.13</v>
      </c>
      <c r="X317">
        <f t="shared" si="19"/>
        <v>35.9</v>
      </c>
      <c r="Z317" s="177"/>
      <c r="AA317" s="177"/>
      <c r="AB317" s="177"/>
      <c r="AC317" s="177"/>
      <c r="AD317" s="177"/>
      <c r="AE317" s="177"/>
      <c r="AF317" s="177"/>
    </row>
    <row r="318" spans="5:32" ht="16" x14ac:dyDescent="0.2">
      <c r="E318" s="282">
        <v>42584</v>
      </c>
      <c r="F318" s="177"/>
      <c r="G318" s="176">
        <v>27</v>
      </c>
      <c r="H318" s="176" t="s">
        <v>16051</v>
      </c>
      <c r="I318" s="176" t="s">
        <v>16051</v>
      </c>
      <c r="J318" s="176">
        <v>7.6219999999999999</v>
      </c>
      <c r="K318" s="176">
        <v>27.2</v>
      </c>
      <c r="L318" s="176">
        <v>6.35</v>
      </c>
      <c r="M318" s="176">
        <v>36.200000000000003</v>
      </c>
      <c r="N318" s="177"/>
      <c r="O318" s="177"/>
      <c r="P318" s="177"/>
      <c r="Q318" s="177"/>
      <c r="R318">
        <f t="shared" si="16"/>
        <v>7.6219999999999999</v>
      </c>
      <c r="T318">
        <f t="shared" si="17"/>
        <v>27.2</v>
      </c>
      <c r="V318">
        <f t="shared" si="18"/>
        <v>6.35</v>
      </c>
      <c r="X318">
        <f t="shared" si="19"/>
        <v>36.200000000000003</v>
      </c>
      <c r="Z318" s="177"/>
      <c r="AA318" s="177"/>
      <c r="AB318" s="177"/>
      <c r="AC318" s="177"/>
      <c r="AD318" s="177"/>
      <c r="AE318" s="177"/>
      <c r="AF318" s="177"/>
    </row>
    <row r="319" spans="5:32" ht="16" x14ac:dyDescent="0.2">
      <c r="E319" s="282">
        <v>42584</v>
      </c>
      <c r="F319" s="177"/>
      <c r="G319" s="176">
        <v>27</v>
      </c>
      <c r="H319" s="176" t="s">
        <v>12457</v>
      </c>
      <c r="I319" s="176" t="s">
        <v>12422</v>
      </c>
      <c r="J319" s="176">
        <v>8.0250000000000004</v>
      </c>
      <c r="K319" s="176">
        <v>27.2</v>
      </c>
      <c r="L319" s="176">
        <v>7.02</v>
      </c>
      <c r="M319" s="176">
        <v>36.799999999999997</v>
      </c>
      <c r="N319" s="177"/>
      <c r="O319" s="177"/>
      <c r="P319" s="177"/>
      <c r="Q319" s="177"/>
      <c r="R319">
        <f t="shared" si="16"/>
        <v>8.0250000000000004</v>
      </c>
      <c r="T319">
        <f t="shared" si="17"/>
        <v>27.2</v>
      </c>
      <c r="V319">
        <f t="shared" si="18"/>
        <v>7.02</v>
      </c>
      <c r="X319">
        <f t="shared" si="19"/>
        <v>36.799999999999997</v>
      </c>
      <c r="Z319" s="177"/>
      <c r="AA319" s="177"/>
      <c r="AB319" s="177"/>
      <c r="AC319" s="177"/>
      <c r="AD319" s="177"/>
      <c r="AE319" s="177"/>
      <c r="AF319" s="177"/>
    </row>
    <row r="320" spans="5:32" ht="16" x14ac:dyDescent="0.2">
      <c r="E320" s="282">
        <v>42584</v>
      </c>
      <c r="F320" s="177"/>
      <c r="G320" s="176">
        <v>27</v>
      </c>
      <c r="H320" s="176" t="s">
        <v>16051</v>
      </c>
      <c r="I320" s="176" t="s">
        <v>16051</v>
      </c>
      <c r="J320" s="176">
        <v>7.657</v>
      </c>
      <c r="K320" s="176">
        <v>27.2</v>
      </c>
      <c r="L320" s="176">
        <v>6.62</v>
      </c>
      <c r="M320" s="176">
        <v>36.1</v>
      </c>
      <c r="N320" s="177"/>
      <c r="O320" s="177"/>
      <c r="P320" s="177"/>
      <c r="Q320" s="177"/>
      <c r="R320">
        <f t="shared" si="16"/>
        <v>7.657</v>
      </c>
      <c r="T320">
        <f t="shared" si="17"/>
        <v>27.2</v>
      </c>
      <c r="V320">
        <f t="shared" si="18"/>
        <v>6.62</v>
      </c>
      <c r="X320">
        <f t="shared" si="19"/>
        <v>36.1</v>
      </c>
      <c r="Z320" s="177"/>
      <c r="AA320" s="177"/>
      <c r="AB320" s="177"/>
      <c r="AC320" s="177"/>
      <c r="AD320" s="177"/>
      <c r="AE320" s="177"/>
      <c r="AF320" s="177"/>
    </row>
    <row r="321" spans="5:32" ht="16" x14ac:dyDescent="0.2">
      <c r="E321" s="282">
        <v>42584</v>
      </c>
      <c r="F321" s="177"/>
      <c r="G321" s="176">
        <v>27</v>
      </c>
      <c r="H321" s="176" t="s">
        <v>12457</v>
      </c>
      <c r="I321" s="176" t="s">
        <v>12422</v>
      </c>
      <c r="J321" s="176">
        <v>8.0860000000000003</v>
      </c>
      <c r="K321" s="176">
        <v>27</v>
      </c>
      <c r="L321" s="176">
        <v>6.62</v>
      </c>
      <c r="M321" s="176">
        <v>36.700000000000003</v>
      </c>
      <c r="N321" s="177"/>
      <c r="O321" s="177"/>
      <c r="P321" s="177"/>
      <c r="Q321" s="177"/>
      <c r="R321">
        <f t="shared" si="16"/>
        <v>8.0860000000000003</v>
      </c>
      <c r="T321">
        <f t="shared" si="17"/>
        <v>27</v>
      </c>
      <c r="V321">
        <f t="shared" si="18"/>
        <v>6.62</v>
      </c>
      <c r="X321">
        <f t="shared" si="19"/>
        <v>36.700000000000003</v>
      </c>
      <c r="Z321" s="176">
        <v>363.31</v>
      </c>
      <c r="AA321" s="177"/>
      <c r="AB321" s="177"/>
      <c r="AC321" s="177"/>
      <c r="AD321" s="177"/>
      <c r="AE321" s="177"/>
      <c r="AF321" s="177"/>
    </row>
    <row r="322" spans="5:32" ht="16" x14ac:dyDescent="0.2">
      <c r="E322" s="282">
        <v>42585</v>
      </c>
      <c r="F322" s="177"/>
      <c r="G322" s="176">
        <v>31</v>
      </c>
      <c r="H322" s="176" t="s">
        <v>12457</v>
      </c>
      <c r="I322" s="176" t="s">
        <v>16050</v>
      </c>
      <c r="J322" s="176">
        <v>7.93</v>
      </c>
      <c r="K322" s="176">
        <v>31</v>
      </c>
      <c r="L322" s="176">
        <v>6.41</v>
      </c>
      <c r="M322" s="176">
        <v>36.1</v>
      </c>
      <c r="N322" s="177"/>
      <c r="O322" s="177"/>
      <c r="P322" s="177"/>
      <c r="Q322" s="177"/>
      <c r="R322">
        <f t="shared" si="16"/>
        <v>7.93</v>
      </c>
      <c r="T322">
        <f t="shared" si="17"/>
        <v>31</v>
      </c>
      <c r="V322">
        <f t="shared" si="18"/>
        <v>6.41</v>
      </c>
      <c r="X322">
        <f t="shared" si="19"/>
        <v>36.1</v>
      </c>
      <c r="Z322" s="176">
        <v>188.54</v>
      </c>
      <c r="AA322" s="177"/>
      <c r="AB322" s="177"/>
      <c r="AC322" s="177"/>
      <c r="AD322" s="177"/>
      <c r="AE322" s="177"/>
      <c r="AF322" s="177"/>
    </row>
    <row r="323" spans="5:32" ht="16" x14ac:dyDescent="0.2">
      <c r="E323" s="282">
        <v>42585</v>
      </c>
      <c r="F323" s="177"/>
      <c r="G323" s="176">
        <v>31</v>
      </c>
      <c r="H323" s="176" t="s">
        <v>16051</v>
      </c>
      <c r="I323" s="176" t="s">
        <v>12804</v>
      </c>
      <c r="J323" s="176">
        <v>7.6970000000000001</v>
      </c>
      <c r="K323" s="176">
        <v>29.6</v>
      </c>
      <c r="L323" s="176">
        <v>6.98</v>
      </c>
      <c r="M323" s="176">
        <v>36.4</v>
      </c>
      <c r="N323" s="177"/>
      <c r="O323" s="177"/>
      <c r="P323" s="177"/>
      <c r="Q323" s="177"/>
      <c r="R323">
        <f t="shared" si="16"/>
        <v>7.6970000000000001</v>
      </c>
      <c r="T323">
        <f t="shared" si="17"/>
        <v>29.6</v>
      </c>
      <c r="V323">
        <f t="shared" si="18"/>
        <v>6.98</v>
      </c>
      <c r="X323">
        <f t="shared" si="19"/>
        <v>36.4</v>
      </c>
      <c r="Z323" s="177"/>
      <c r="AA323" s="177"/>
      <c r="AB323" s="177"/>
      <c r="AC323" s="177"/>
      <c r="AD323" s="177"/>
      <c r="AE323" s="177"/>
      <c r="AF323" s="177"/>
    </row>
    <row r="324" spans="5:32" ht="16" x14ac:dyDescent="0.2">
      <c r="E324" s="282">
        <v>42585</v>
      </c>
      <c r="F324" s="177"/>
      <c r="G324" s="176">
        <v>31</v>
      </c>
      <c r="H324" s="176" t="s">
        <v>12457</v>
      </c>
      <c r="I324" s="176" t="s">
        <v>16050</v>
      </c>
      <c r="J324" s="176">
        <v>7.9580000000000002</v>
      </c>
      <c r="K324" s="176">
        <v>31.1</v>
      </c>
      <c r="L324" s="176">
        <v>6.34</v>
      </c>
      <c r="M324" s="176">
        <v>36.200000000000003</v>
      </c>
      <c r="N324" s="177"/>
      <c r="O324" s="177"/>
      <c r="P324" s="177"/>
      <c r="Q324" s="177"/>
      <c r="R324">
        <f t="shared" ref="R324:R387" si="20">AVERAGE(J324,N324)</f>
        <v>7.9580000000000002</v>
      </c>
      <c r="T324">
        <f t="shared" ref="T324:T387" si="21">AVERAGE(K324,O324)</f>
        <v>31.1</v>
      </c>
      <c r="V324">
        <f t="shared" ref="V324:V387" si="22">AVERAGE(L324,P324)</f>
        <v>6.34</v>
      </c>
      <c r="X324">
        <f t="shared" ref="X324:X387" si="23">AVERAGE(M324,Q324)</f>
        <v>36.200000000000003</v>
      </c>
      <c r="Z324" s="177"/>
      <c r="AA324" s="177"/>
      <c r="AB324" s="177"/>
      <c r="AC324" s="177"/>
      <c r="AD324" s="177"/>
      <c r="AE324" s="177"/>
      <c r="AF324" s="177"/>
    </row>
    <row r="325" spans="5:32" ht="16" x14ac:dyDescent="0.2">
      <c r="E325" s="282">
        <v>42585</v>
      </c>
      <c r="F325" s="177"/>
      <c r="G325" s="176">
        <v>31</v>
      </c>
      <c r="H325" s="176" t="s">
        <v>12457</v>
      </c>
      <c r="I325" s="176" t="s">
        <v>16050</v>
      </c>
      <c r="J325" s="176">
        <v>7.9630000000000001</v>
      </c>
      <c r="K325" s="176">
        <v>31</v>
      </c>
      <c r="L325" s="176">
        <v>6.46</v>
      </c>
      <c r="M325" s="176">
        <v>36.1</v>
      </c>
      <c r="N325" s="177"/>
      <c r="O325" s="177"/>
      <c r="P325" s="177"/>
      <c r="Q325" s="177"/>
      <c r="R325">
        <f t="shared" si="20"/>
        <v>7.9630000000000001</v>
      </c>
      <c r="T325">
        <f t="shared" si="21"/>
        <v>31</v>
      </c>
      <c r="V325">
        <f t="shared" si="22"/>
        <v>6.46</v>
      </c>
      <c r="X325">
        <f t="shared" si="23"/>
        <v>36.1</v>
      </c>
      <c r="Z325" s="177"/>
      <c r="AA325" s="177"/>
      <c r="AB325" s="177"/>
      <c r="AC325" s="177"/>
      <c r="AD325" s="177"/>
      <c r="AE325" s="177"/>
      <c r="AF325" s="177"/>
    </row>
    <row r="326" spans="5:32" ht="16" x14ac:dyDescent="0.2">
      <c r="E326" s="282">
        <v>42585</v>
      </c>
      <c r="F326" s="177"/>
      <c r="G326" s="176">
        <v>31</v>
      </c>
      <c r="H326" s="176" t="s">
        <v>12457</v>
      </c>
      <c r="I326" s="176" t="s">
        <v>16050</v>
      </c>
      <c r="J326" s="176">
        <v>7.9610000000000003</v>
      </c>
      <c r="K326" s="176">
        <v>30.9</v>
      </c>
      <c r="L326" s="176">
        <v>6.22</v>
      </c>
      <c r="M326" s="176">
        <v>36.200000000000003</v>
      </c>
      <c r="N326" s="177"/>
      <c r="O326" s="177"/>
      <c r="P326" s="177"/>
      <c r="Q326" s="177"/>
      <c r="R326">
        <f t="shared" si="20"/>
        <v>7.9610000000000003</v>
      </c>
      <c r="T326">
        <f t="shared" si="21"/>
        <v>30.9</v>
      </c>
      <c r="V326">
        <f t="shared" si="22"/>
        <v>6.22</v>
      </c>
      <c r="X326">
        <f t="shared" si="23"/>
        <v>36.200000000000003</v>
      </c>
      <c r="Z326" s="176">
        <v>196.77</v>
      </c>
      <c r="AA326" s="177"/>
      <c r="AB326" s="177"/>
      <c r="AC326" s="177"/>
      <c r="AD326" s="177"/>
      <c r="AE326" s="177"/>
      <c r="AF326" s="177"/>
    </row>
    <row r="327" spans="5:32" ht="16" x14ac:dyDescent="0.2">
      <c r="E327" s="282">
        <v>42585</v>
      </c>
      <c r="F327" s="177"/>
      <c r="G327" s="176">
        <v>31</v>
      </c>
      <c r="H327" s="176" t="s">
        <v>16051</v>
      </c>
      <c r="I327" s="176" t="s">
        <v>12804</v>
      </c>
      <c r="J327" s="176">
        <v>7.649</v>
      </c>
      <c r="K327" s="176">
        <v>31.2</v>
      </c>
      <c r="L327" s="176">
        <v>6.02</v>
      </c>
      <c r="M327" s="176">
        <v>36</v>
      </c>
      <c r="N327" s="177"/>
      <c r="O327" s="177"/>
      <c r="P327" s="177"/>
      <c r="Q327" s="177"/>
      <c r="R327">
        <f t="shared" si="20"/>
        <v>7.649</v>
      </c>
      <c r="T327">
        <f t="shared" si="21"/>
        <v>31.2</v>
      </c>
      <c r="V327">
        <f t="shared" si="22"/>
        <v>6.02</v>
      </c>
      <c r="X327">
        <f t="shared" si="23"/>
        <v>36</v>
      </c>
      <c r="Z327" s="177"/>
      <c r="AA327" s="177"/>
      <c r="AB327" s="177"/>
      <c r="AC327" s="177"/>
      <c r="AD327" s="177"/>
      <c r="AE327" s="177"/>
      <c r="AF327" s="177"/>
    </row>
    <row r="328" spans="5:32" ht="16" x14ac:dyDescent="0.2">
      <c r="E328" s="282">
        <v>42585</v>
      </c>
      <c r="F328" s="177"/>
      <c r="G328" s="176">
        <v>31</v>
      </c>
      <c r="H328" s="176" t="s">
        <v>16051</v>
      </c>
      <c r="I328" s="176" t="s">
        <v>12804</v>
      </c>
      <c r="J328" s="176">
        <v>7.6059999999999999</v>
      </c>
      <c r="K328" s="176">
        <v>31.7</v>
      </c>
      <c r="L328" s="176">
        <v>5.4</v>
      </c>
      <c r="M328" s="176">
        <v>35.299999999999997</v>
      </c>
      <c r="N328" s="177"/>
      <c r="O328" s="177"/>
      <c r="P328" s="177"/>
      <c r="Q328" s="177"/>
      <c r="R328">
        <f t="shared" si="20"/>
        <v>7.6059999999999999</v>
      </c>
      <c r="T328">
        <f t="shared" si="21"/>
        <v>31.7</v>
      </c>
      <c r="V328">
        <f t="shared" si="22"/>
        <v>5.4</v>
      </c>
      <c r="X328">
        <f t="shared" si="23"/>
        <v>35.299999999999997</v>
      </c>
      <c r="Z328" s="177"/>
      <c r="AA328" s="177"/>
      <c r="AB328" s="177"/>
      <c r="AC328" s="177"/>
      <c r="AD328" s="177"/>
      <c r="AE328" s="177"/>
      <c r="AF328" s="177"/>
    </row>
    <row r="329" spans="5:32" ht="16" x14ac:dyDescent="0.2">
      <c r="E329" s="282">
        <v>42585</v>
      </c>
      <c r="F329" s="177"/>
      <c r="G329" s="176">
        <v>31</v>
      </c>
      <c r="H329" s="176" t="s">
        <v>16051</v>
      </c>
      <c r="I329" s="176" t="s">
        <v>12804</v>
      </c>
      <c r="J329" s="176">
        <v>7.6639999999999997</v>
      </c>
      <c r="K329" s="176">
        <v>31.3</v>
      </c>
      <c r="L329" s="176">
        <v>5.89</v>
      </c>
      <c r="M329" s="176">
        <v>36</v>
      </c>
      <c r="N329" s="177"/>
      <c r="O329" s="177"/>
      <c r="P329" s="177"/>
      <c r="Q329" s="177"/>
      <c r="R329">
        <f t="shared" si="20"/>
        <v>7.6639999999999997</v>
      </c>
      <c r="T329">
        <f t="shared" si="21"/>
        <v>31.3</v>
      </c>
      <c r="V329">
        <f t="shared" si="22"/>
        <v>5.89</v>
      </c>
      <c r="X329">
        <f t="shared" si="23"/>
        <v>36</v>
      </c>
      <c r="Z329" s="177"/>
      <c r="AA329" s="177"/>
      <c r="AB329" s="177"/>
      <c r="AC329" s="177"/>
      <c r="AD329" s="177"/>
      <c r="AE329" s="177"/>
      <c r="AF329" s="177"/>
    </row>
    <row r="330" spans="5:32" ht="16" x14ac:dyDescent="0.2">
      <c r="E330" s="282">
        <v>42585</v>
      </c>
      <c r="F330" s="177"/>
      <c r="G330" s="176">
        <v>31</v>
      </c>
      <c r="H330" s="176" t="s">
        <v>16051</v>
      </c>
      <c r="I330" s="176" t="s">
        <v>12804</v>
      </c>
      <c r="J330" s="176">
        <v>7.6369999999999996</v>
      </c>
      <c r="K330" s="176">
        <v>31.4</v>
      </c>
      <c r="L330" s="176">
        <v>5.72</v>
      </c>
      <c r="M330" s="176">
        <v>35.799999999999997</v>
      </c>
      <c r="N330" s="177"/>
      <c r="O330" s="177"/>
      <c r="P330" s="177"/>
      <c r="Q330" s="177"/>
      <c r="R330">
        <f t="shared" si="20"/>
        <v>7.6369999999999996</v>
      </c>
      <c r="T330">
        <f t="shared" si="21"/>
        <v>31.4</v>
      </c>
      <c r="V330">
        <f t="shared" si="22"/>
        <v>5.72</v>
      </c>
      <c r="X330">
        <f t="shared" si="23"/>
        <v>35.799999999999997</v>
      </c>
      <c r="Z330" s="177"/>
      <c r="AA330" s="177"/>
      <c r="AB330" s="177"/>
      <c r="AC330" s="177"/>
      <c r="AD330" s="177"/>
      <c r="AE330" s="177"/>
      <c r="AF330" s="177"/>
    </row>
    <row r="331" spans="5:32" ht="16" x14ac:dyDescent="0.2">
      <c r="E331" s="282">
        <v>42585</v>
      </c>
      <c r="F331" s="177"/>
      <c r="G331" s="176">
        <v>31</v>
      </c>
      <c r="H331" s="176" t="s">
        <v>16051</v>
      </c>
      <c r="I331" s="176" t="s">
        <v>16050</v>
      </c>
      <c r="J331" s="176">
        <v>7.9619999999999997</v>
      </c>
      <c r="K331" s="176">
        <v>30.7</v>
      </c>
      <c r="L331" s="176">
        <v>6.55</v>
      </c>
      <c r="M331" s="176">
        <v>36.200000000000003</v>
      </c>
      <c r="N331" s="177"/>
      <c r="O331" s="177"/>
      <c r="P331" s="177"/>
      <c r="Q331" s="177"/>
      <c r="R331">
        <f t="shared" si="20"/>
        <v>7.9619999999999997</v>
      </c>
      <c r="T331">
        <f t="shared" si="21"/>
        <v>30.7</v>
      </c>
      <c r="V331">
        <f t="shared" si="22"/>
        <v>6.55</v>
      </c>
      <c r="X331">
        <f t="shared" si="23"/>
        <v>36.200000000000003</v>
      </c>
      <c r="Z331" s="177"/>
      <c r="AA331" s="177"/>
      <c r="AB331" s="177"/>
      <c r="AC331" s="177"/>
      <c r="AD331" s="177"/>
      <c r="AE331" s="177"/>
      <c r="AF331" s="177"/>
    </row>
    <row r="332" spans="5:32" ht="16" x14ac:dyDescent="0.2">
      <c r="E332" s="282">
        <v>42585</v>
      </c>
      <c r="F332" s="177"/>
      <c r="G332" s="176">
        <v>27</v>
      </c>
      <c r="H332" s="176" t="s">
        <v>16051</v>
      </c>
      <c r="I332" s="176" t="s">
        <v>16051</v>
      </c>
      <c r="J332" s="176">
        <v>7.6749999999999998</v>
      </c>
      <c r="K332" s="176">
        <v>26.8</v>
      </c>
      <c r="L332" s="176">
        <v>6.7</v>
      </c>
      <c r="M332" s="176">
        <v>36.299999999999997</v>
      </c>
      <c r="N332" s="177"/>
      <c r="O332" s="177"/>
      <c r="P332" s="177"/>
      <c r="Q332" s="177"/>
      <c r="R332">
        <f t="shared" si="20"/>
        <v>7.6749999999999998</v>
      </c>
      <c r="T332">
        <f t="shared" si="21"/>
        <v>26.8</v>
      </c>
      <c r="V332">
        <f t="shared" si="22"/>
        <v>6.7</v>
      </c>
      <c r="X332">
        <f t="shared" si="23"/>
        <v>36.299999999999997</v>
      </c>
      <c r="Z332" s="176">
        <v>214.65</v>
      </c>
      <c r="AA332" s="177"/>
      <c r="AB332" s="177"/>
      <c r="AC332" s="177"/>
      <c r="AD332" s="177"/>
      <c r="AE332" s="177"/>
      <c r="AF332" s="177"/>
    </row>
    <row r="333" spans="5:32" ht="16" x14ac:dyDescent="0.2">
      <c r="E333" s="282">
        <v>42585</v>
      </c>
      <c r="F333" s="177"/>
      <c r="G333" s="176">
        <v>27</v>
      </c>
      <c r="H333" s="176" t="s">
        <v>12457</v>
      </c>
      <c r="I333" s="176" t="s">
        <v>12422</v>
      </c>
      <c r="J333" s="176">
        <v>7.9880000000000004</v>
      </c>
      <c r="K333" s="176">
        <v>26.8</v>
      </c>
      <c r="L333" s="176">
        <v>6.66</v>
      </c>
      <c r="M333" s="176">
        <v>36.200000000000003</v>
      </c>
      <c r="N333" s="177"/>
      <c r="O333" s="177"/>
      <c r="P333" s="177"/>
      <c r="Q333" s="177"/>
      <c r="R333">
        <f t="shared" si="20"/>
        <v>7.9880000000000004</v>
      </c>
      <c r="T333">
        <f t="shared" si="21"/>
        <v>26.8</v>
      </c>
      <c r="V333">
        <f t="shared" si="22"/>
        <v>6.66</v>
      </c>
      <c r="X333">
        <f t="shared" si="23"/>
        <v>36.200000000000003</v>
      </c>
      <c r="Z333" s="177"/>
      <c r="AA333" s="177"/>
      <c r="AB333" s="177"/>
      <c r="AC333" s="177"/>
      <c r="AD333" s="177"/>
      <c r="AE333" s="177"/>
      <c r="AF333" s="177"/>
    </row>
    <row r="334" spans="5:32" ht="16" x14ac:dyDescent="0.2">
      <c r="E334" s="282">
        <v>42585</v>
      </c>
      <c r="F334" s="177"/>
      <c r="G334" s="176">
        <v>27</v>
      </c>
      <c r="H334" s="176" t="s">
        <v>16051</v>
      </c>
      <c r="I334" s="176" t="s">
        <v>16051</v>
      </c>
      <c r="J334" s="176">
        <v>7.9790000000000001</v>
      </c>
      <c r="K334" s="176">
        <v>26.8</v>
      </c>
      <c r="L334" s="176">
        <v>6.78</v>
      </c>
      <c r="M334" s="176">
        <v>36.200000000000003</v>
      </c>
      <c r="N334" s="177"/>
      <c r="O334" s="177"/>
      <c r="P334" s="177"/>
      <c r="Q334" s="177"/>
      <c r="R334">
        <f t="shared" si="20"/>
        <v>7.9790000000000001</v>
      </c>
      <c r="T334">
        <f t="shared" si="21"/>
        <v>26.8</v>
      </c>
      <c r="V334">
        <f t="shared" si="22"/>
        <v>6.78</v>
      </c>
      <c r="X334">
        <f t="shared" si="23"/>
        <v>36.200000000000003</v>
      </c>
      <c r="Z334" s="177"/>
      <c r="AA334" s="177"/>
      <c r="AB334" s="177"/>
      <c r="AC334" s="177"/>
      <c r="AD334" s="177"/>
      <c r="AE334" s="177"/>
      <c r="AF334" s="177"/>
    </row>
    <row r="335" spans="5:32" ht="16" x14ac:dyDescent="0.2">
      <c r="E335" s="282">
        <v>42585</v>
      </c>
      <c r="F335" s="177"/>
      <c r="G335" s="176">
        <v>27</v>
      </c>
      <c r="H335" s="176" t="s">
        <v>16051</v>
      </c>
      <c r="I335" s="176" t="s">
        <v>16051</v>
      </c>
      <c r="J335" s="176">
        <v>7.6159999999999997</v>
      </c>
      <c r="K335" s="176">
        <v>26.9</v>
      </c>
      <c r="L335" s="176">
        <v>6.42</v>
      </c>
      <c r="M335" s="176">
        <v>36</v>
      </c>
      <c r="N335" s="177"/>
      <c r="O335" s="177"/>
      <c r="P335" s="177"/>
      <c r="Q335" s="177"/>
      <c r="R335">
        <f t="shared" si="20"/>
        <v>7.6159999999999997</v>
      </c>
      <c r="T335">
        <f t="shared" si="21"/>
        <v>26.9</v>
      </c>
      <c r="V335">
        <f t="shared" si="22"/>
        <v>6.42</v>
      </c>
      <c r="X335">
        <f t="shared" si="23"/>
        <v>36</v>
      </c>
      <c r="Z335" s="177"/>
      <c r="AA335" s="177"/>
      <c r="AB335" s="177"/>
      <c r="AC335" s="177"/>
      <c r="AD335" s="177"/>
      <c r="AE335" s="177"/>
      <c r="AF335" s="177"/>
    </row>
    <row r="336" spans="5:32" ht="16" x14ac:dyDescent="0.2">
      <c r="E336" s="282">
        <v>42585</v>
      </c>
      <c r="F336" s="177"/>
      <c r="G336" s="176">
        <v>27</v>
      </c>
      <c r="H336" s="176" t="s">
        <v>12457</v>
      </c>
      <c r="I336" s="176" t="s">
        <v>12422</v>
      </c>
      <c r="J336" s="176">
        <v>7.9740000000000002</v>
      </c>
      <c r="K336" s="176">
        <v>26.9</v>
      </c>
      <c r="L336" s="176">
        <v>6.76</v>
      </c>
      <c r="M336" s="176">
        <v>36</v>
      </c>
      <c r="N336" s="177"/>
      <c r="O336" s="177"/>
      <c r="P336" s="177"/>
      <c r="Q336" s="177"/>
      <c r="R336">
        <f t="shared" si="20"/>
        <v>7.9740000000000002</v>
      </c>
      <c r="T336">
        <f t="shared" si="21"/>
        <v>26.9</v>
      </c>
      <c r="V336">
        <f t="shared" si="22"/>
        <v>6.76</v>
      </c>
      <c r="X336">
        <f t="shared" si="23"/>
        <v>36</v>
      </c>
      <c r="Z336" s="176">
        <v>207.84</v>
      </c>
      <c r="AA336" s="177"/>
      <c r="AB336" s="177"/>
      <c r="AC336" s="177"/>
      <c r="AD336" s="177"/>
      <c r="AE336" s="177"/>
      <c r="AF336" s="177"/>
    </row>
    <row r="337" spans="5:32" ht="16" x14ac:dyDescent="0.2">
      <c r="E337" s="282">
        <v>42585</v>
      </c>
      <c r="F337" s="177"/>
      <c r="G337" s="176">
        <v>27</v>
      </c>
      <c r="H337" s="176" t="s">
        <v>12457</v>
      </c>
      <c r="I337" s="176" t="s">
        <v>12422</v>
      </c>
      <c r="J337" s="176">
        <v>7.9379999999999997</v>
      </c>
      <c r="K337" s="176">
        <v>26.8</v>
      </c>
      <c r="L337" s="176">
        <v>6.05</v>
      </c>
      <c r="M337" s="176">
        <v>35.799999999999997</v>
      </c>
      <c r="N337" s="177"/>
      <c r="O337" s="177"/>
      <c r="P337" s="177"/>
      <c r="Q337" s="177"/>
      <c r="R337">
        <f t="shared" si="20"/>
        <v>7.9379999999999997</v>
      </c>
      <c r="T337">
        <f t="shared" si="21"/>
        <v>26.8</v>
      </c>
      <c r="V337">
        <f t="shared" si="22"/>
        <v>6.05</v>
      </c>
      <c r="X337">
        <f t="shared" si="23"/>
        <v>35.799999999999997</v>
      </c>
      <c r="Z337" s="177"/>
      <c r="AA337" s="177"/>
      <c r="AB337" s="177"/>
      <c r="AC337" s="177"/>
      <c r="AD337" s="177"/>
      <c r="AE337" s="177"/>
      <c r="AF337" s="177"/>
    </row>
    <row r="338" spans="5:32" ht="16" x14ac:dyDescent="0.2">
      <c r="E338" s="282">
        <v>42585</v>
      </c>
      <c r="F338" s="177"/>
      <c r="G338" s="176">
        <v>27</v>
      </c>
      <c r="H338" s="176" t="s">
        <v>16051</v>
      </c>
      <c r="I338" s="176" t="s">
        <v>16051</v>
      </c>
      <c r="J338" s="176">
        <v>7.5609999999999999</v>
      </c>
      <c r="K338" s="176">
        <v>26.8</v>
      </c>
      <c r="L338" s="176">
        <v>5.6</v>
      </c>
      <c r="M338" s="176">
        <v>35.700000000000003</v>
      </c>
      <c r="N338" s="177"/>
      <c r="O338" s="177"/>
      <c r="P338" s="177"/>
      <c r="Q338" s="177"/>
      <c r="R338">
        <f t="shared" si="20"/>
        <v>7.5609999999999999</v>
      </c>
      <c r="T338">
        <f t="shared" si="21"/>
        <v>26.8</v>
      </c>
      <c r="V338">
        <f t="shared" si="22"/>
        <v>5.6</v>
      </c>
      <c r="X338">
        <f t="shared" si="23"/>
        <v>35.700000000000003</v>
      </c>
      <c r="Z338" s="177"/>
      <c r="AA338" s="177"/>
      <c r="AB338" s="177"/>
      <c r="AC338" s="177"/>
      <c r="AD338" s="177"/>
      <c r="AE338" s="177"/>
      <c r="AF338" s="177"/>
    </row>
    <row r="339" spans="5:32" ht="16" x14ac:dyDescent="0.2">
      <c r="E339" s="282">
        <v>42585</v>
      </c>
      <c r="F339" s="177"/>
      <c r="G339" s="176">
        <v>27</v>
      </c>
      <c r="H339" s="176" t="s">
        <v>12457</v>
      </c>
      <c r="I339" s="176" t="s">
        <v>12422</v>
      </c>
      <c r="J339" s="176">
        <v>7.952</v>
      </c>
      <c r="K339" s="176">
        <v>26.8</v>
      </c>
      <c r="L339" s="176">
        <v>6</v>
      </c>
      <c r="M339" s="176">
        <v>36</v>
      </c>
      <c r="N339" s="177"/>
      <c r="O339" s="177"/>
      <c r="P339" s="177"/>
      <c r="Q339" s="177"/>
      <c r="R339">
        <f t="shared" si="20"/>
        <v>7.952</v>
      </c>
      <c r="T339">
        <f t="shared" si="21"/>
        <v>26.8</v>
      </c>
      <c r="V339">
        <f t="shared" si="22"/>
        <v>6</v>
      </c>
      <c r="X339">
        <f t="shared" si="23"/>
        <v>36</v>
      </c>
      <c r="Z339" s="177"/>
      <c r="AA339" s="177"/>
      <c r="AB339" s="177"/>
      <c r="AC339" s="177"/>
      <c r="AD339" s="177"/>
      <c r="AE339" s="177"/>
      <c r="AF339" s="177"/>
    </row>
    <row r="340" spans="5:32" ht="16" x14ac:dyDescent="0.2">
      <c r="E340" s="282">
        <v>42585</v>
      </c>
      <c r="F340" s="177"/>
      <c r="G340" s="176">
        <v>27</v>
      </c>
      <c r="H340" s="176" t="s">
        <v>16051</v>
      </c>
      <c r="I340" s="176" t="s">
        <v>16051</v>
      </c>
      <c r="J340" s="176">
        <v>7.6269999999999998</v>
      </c>
      <c r="K340" s="176">
        <v>26.8</v>
      </c>
      <c r="L340" s="176">
        <v>6.29</v>
      </c>
      <c r="M340" s="176">
        <v>35.6</v>
      </c>
      <c r="N340" s="177"/>
      <c r="O340" s="177"/>
      <c r="P340" s="177"/>
      <c r="Q340" s="177"/>
      <c r="R340">
        <f t="shared" si="20"/>
        <v>7.6269999999999998</v>
      </c>
      <c r="T340">
        <f t="shared" si="21"/>
        <v>26.8</v>
      </c>
      <c r="V340">
        <f t="shared" si="22"/>
        <v>6.29</v>
      </c>
      <c r="X340">
        <f t="shared" si="23"/>
        <v>35.6</v>
      </c>
      <c r="Z340" s="177"/>
      <c r="AA340" s="177"/>
      <c r="AB340" s="177"/>
      <c r="AC340" s="177"/>
      <c r="AD340" s="177"/>
      <c r="AE340" s="177"/>
      <c r="AF340" s="177"/>
    </row>
    <row r="341" spans="5:32" ht="16" x14ac:dyDescent="0.2">
      <c r="E341" s="282">
        <v>42585</v>
      </c>
      <c r="F341" s="177"/>
      <c r="G341" s="176">
        <v>27</v>
      </c>
      <c r="H341" s="176" t="s">
        <v>12457</v>
      </c>
      <c r="I341" s="176" t="s">
        <v>12422</v>
      </c>
      <c r="J341" s="176">
        <v>7.9809999999999999</v>
      </c>
      <c r="K341" s="176">
        <v>26.7</v>
      </c>
      <c r="L341" s="176">
        <v>6.4</v>
      </c>
      <c r="M341" s="176">
        <v>36</v>
      </c>
      <c r="N341" s="177"/>
      <c r="O341" s="177"/>
      <c r="P341" s="177"/>
      <c r="Q341" s="177"/>
      <c r="R341">
        <f t="shared" si="20"/>
        <v>7.9809999999999999</v>
      </c>
      <c r="T341">
        <f t="shared" si="21"/>
        <v>26.7</v>
      </c>
      <c r="V341">
        <f t="shared" si="22"/>
        <v>6.4</v>
      </c>
      <c r="X341">
        <f t="shared" si="23"/>
        <v>36</v>
      </c>
      <c r="Z341" s="176">
        <v>276.32</v>
      </c>
      <c r="AA341" s="177"/>
      <c r="AB341" s="177"/>
      <c r="AC341" s="177"/>
      <c r="AD341" s="177"/>
      <c r="AE341" s="177"/>
      <c r="AF341" s="177"/>
    </row>
    <row r="342" spans="5:32" ht="16" x14ac:dyDescent="0.2">
      <c r="E342" s="282">
        <v>42586</v>
      </c>
      <c r="F342" s="177"/>
      <c r="G342" s="176">
        <v>31</v>
      </c>
      <c r="H342" s="176" t="s">
        <v>12457</v>
      </c>
      <c r="I342" s="176" t="s">
        <v>16050</v>
      </c>
      <c r="J342" s="176">
        <v>7.94</v>
      </c>
      <c r="K342" s="176">
        <v>31</v>
      </c>
      <c r="L342" s="176">
        <v>6.73</v>
      </c>
      <c r="M342" s="176">
        <v>36.700000000000003</v>
      </c>
      <c r="N342" s="177"/>
      <c r="O342" s="177"/>
      <c r="P342" s="177"/>
      <c r="Q342" s="177"/>
      <c r="R342">
        <f t="shared" si="20"/>
        <v>7.94</v>
      </c>
      <c r="T342">
        <f t="shared" si="21"/>
        <v>31</v>
      </c>
      <c r="V342">
        <f t="shared" si="22"/>
        <v>6.73</v>
      </c>
      <c r="X342">
        <f t="shared" si="23"/>
        <v>36.700000000000003</v>
      </c>
      <c r="Z342" s="176">
        <v>401.21</v>
      </c>
      <c r="AA342" s="177"/>
      <c r="AB342" s="177"/>
      <c r="AC342" s="177"/>
      <c r="AD342" s="177"/>
      <c r="AE342" s="177"/>
      <c r="AF342" s="177"/>
    </row>
    <row r="343" spans="5:32" ht="16" x14ac:dyDescent="0.2">
      <c r="E343" s="282">
        <v>42586</v>
      </c>
      <c r="F343" s="177"/>
      <c r="G343" s="176">
        <v>31</v>
      </c>
      <c r="H343" s="176" t="s">
        <v>16051</v>
      </c>
      <c r="I343" s="176" t="s">
        <v>12804</v>
      </c>
      <c r="J343" s="176">
        <v>7.6369999999999996</v>
      </c>
      <c r="K343" s="176">
        <v>31.3</v>
      </c>
      <c r="L343" s="176">
        <v>6.44</v>
      </c>
      <c r="M343" s="176">
        <v>36.4</v>
      </c>
      <c r="N343" s="177"/>
      <c r="O343" s="177"/>
      <c r="P343" s="177"/>
      <c r="Q343" s="177"/>
      <c r="R343">
        <f t="shared" si="20"/>
        <v>7.6369999999999996</v>
      </c>
      <c r="T343">
        <f t="shared" si="21"/>
        <v>31.3</v>
      </c>
      <c r="V343">
        <f t="shared" si="22"/>
        <v>6.44</v>
      </c>
      <c r="X343">
        <f t="shared" si="23"/>
        <v>36.4</v>
      </c>
      <c r="Z343" s="177"/>
      <c r="AA343" s="177"/>
      <c r="AB343" s="177"/>
      <c r="AC343" s="177"/>
      <c r="AD343" s="177"/>
      <c r="AE343" s="177"/>
      <c r="AF343" s="177"/>
    </row>
    <row r="344" spans="5:32" ht="16" x14ac:dyDescent="0.2">
      <c r="E344" s="282">
        <v>42586</v>
      </c>
      <c r="F344" s="177"/>
      <c r="G344" s="176">
        <v>31</v>
      </c>
      <c r="H344" s="176" t="s">
        <v>12457</v>
      </c>
      <c r="I344" s="176" t="s">
        <v>16050</v>
      </c>
      <c r="J344" s="176">
        <v>7.9509999999999996</v>
      </c>
      <c r="K344" s="176">
        <v>31.1</v>
      </c>
      <c r="L344" s="176">
        <v>6.63</v>
      </c>
      <c r="M344" s="176">
        <v>36.700000000000003</v>
      </c>
      <c r="N344" s="177"/>
      <c r="O344" s="177"/>
      <c r="P344" s="177"/>
      <c r="Q344" s="177"/>
      <c r="R344">
        <f t="shared" si="20"/>
        <v>7.9509999999999996</v>
      </c>
      <c r="T344">
        <f t="shared" si="21"/>
        <v>31.1</v>
      </c>
      <c r="V344">
        <f t="shared" si="22"/>
        <v>6.63</v>
      </c>
      <c r="X344">
        <f t="shared" si="23"/>
        <v>36.700000000000003</v>
      </c>
      <c r="Z344" s="177"/>
      <c r="AA344" s="177"/>
      <c r="AB344" s="177"/>
      <c r="AC344" s="177"/>
      <c r="AD344" s="177"/>
      <c r="AE344" s="177"/>
      <c r="AF344" s="177"/>
    </row>
    <row r="345" spans="5:32" ht="16" x14ac:dyDescent="0.2">
      <c r="E345" s="282">
        <v>42586</v>
      </c>
      <c r="F345" s="177"/>
      <c r="G345" s="176">
        <v>31</v>
      </c>
      <c r="H345" s="176" t="s">
        <v>12457</v>
      </c>
      <c r="I345" s="176" t="s">
        <v>16050</v>
      </c>
      <c r="J345" s="176">
        <v>7.9560000000000004</v>
      </c>
      <c r="K345" s="176">
        <v>31</v>
      </c>
      <c r="L345" s="176">
        <v>6.74</v>
      </c>
      <c r="M345" s="176">
        <v>36.700000000000003</v>
      </c>
      <c r="N345" s="177"/>
      <c r="O345" s="177"/>
      <c r="P345" s="177"/>
      <c r="Q345" s="177"/>
      <c r="R345">
        <f t="shared" si="20"/>
        <v>7.9560000000000004</v>
      </c>
      <c r="T345">
        <f t="shared" si="21"/>
        <v>31</v>
      </c>
      <c r="V345">
        <f t="shared" si="22"/>
        <v>6.74</v>
      </c>
      <c r="X345">
        <f t="shared" si="23"/>
        <v>36.700000000000003</v>
      </c>
      <c r="Z345" s="177"/>
      <c r="AA345" s="177"/>
      <c r="AB345" s="177"/>
      <c r="AC345" s="177"/>
      <c r="AD345" s="177"/>
      <c r="AE345" s="177"/>
      <c r="AF345" s="177"/>
    </row>
    <row r="346" spans="5:32" ht="16" x14ac:dyDescent="0.2">
      <c r="E346" s="282">
        <v>42586</v>
      </c>
      <c r="F346" s="177"/>
      <c r="G346" s="176">
        <v>31</v>
      </c>
      <c r="H346" s="176" t="s">
        <v>12457</v>
      </c>
      <c r="I346" s="176" t="s">
        <v>16050</v>
      </c>
      <c r="J346" s="176">
        <v>7.9589999999999996</v>
      </c>
      <c r="K346" s="176">
        <v>31</v>
      </c>
      <c r="L346" s="176">
        <v>6.7</v>
      </c>
      <c r="M346" s="176">
        <v>36.700000000000003</v>
      </c>
      <c r="N346" s="177"/>
      <c r="O346" s="177"/>
      <c r="P346" s="177"/>
      <c r="Q346" s="177"/>
      <c r="R346">
        <f t="shared" si="20"/>
        <v>7.9589999999999996</v>
      </c>
      <c r="T346">
        <f t="shared" si="21"/>
        <v>31</v>
      </c>
      <c r="V346">
        <f t="shared" si="22"/>
        <v>6.7</v>
      </c>
      <c r="X346">
        <f t="shared" si="23"/>
        <v>36.700000000000003</v>
      </c>
      <c r="Z346" s="176">
        <v>270.64</v>
      </c>
      <c r="AA346" s="177"/>
      <c r="AB346" s="177"/>
      <c r="AC346" s="177"/>
      <c r="AD346" s="177"/>
      <c r="AE346" s="177"/>
      <c r="AF346" s="177"/>
    </row>
    <row r="347" spans="5:32" ht="16" x14ac:dyDescent="0.2">
      <c r="E347" s="282">
        <v>42586</v>
      </c>
      <c r="F347" s="177"/>
      <c r="G347" s="176">
        <v>31</v>
      </c>
      <c r="H347" s="176" t="s">
        <v>16051</v>
      </c>
      <c r="I347" s="176" t="s">
        <v>12804</v>
      </c>
      <c r="J347" s="176">
        <v>7.6529999999999996</v>
      </c>
      <c r="K347" s="176">
        <v>31.2</v>
      </c>
      <c r="L347" s="176">
        <v>6.6</v>
      </c>
      <c r="M347" s="176">
        <v>36.4</v>
      </c>
      <c r="N347" s="177"/>
      <c r="O347" s="177"/>
      <c r="P347" s="177"/>
      <c r="Q347" s="177"/>
      <c r="R347">
        <f t="shared" si="20"/>
        <v>7.6529999999999996</v>
      </c>
      <c r="T347">
        <f t="shared" si="21"/>
        <v>31.2</v>
      </c>
      <c r="V347">
        <f t="shared" si="22"/>
        <v>6.6</v>
      </c>
      <c r="X347">
        <f t="shared" si="23"/>
        <v>36.4</v>
      </c>
      <c r="Z347" s="177"/>
      <c r="AA347" s="177"/>
      <c r="AB347" s="177"/>
      <c r="AC347" s="177"/>
      <c r="AD347" s="177"/>
      <c r="AE347" s="177"/>
      <c r="AF347" s="177"/>
    </row>
    <row r="348" spans="5:32" ht="16" x14ac:dyDescent="0.2">
      <c r="E348" s="282">
        <v>42586</v>
      </c>
      <c r="F348" s="177"/>
      <c r="G348" s="176">
        <v>31</v>
      </c>
      <c r="H348" s="176" t="s">
        <v>16051</v>
      </c>
      <c r="I348" s="176" t="s">
        <v>12804</v>
      </c>
      <c r="J348" s="176">
        <v>7.6529999999999996</v>
      </c>
      <c r="K348" s="176">
        <v>31.1</v>
      </c>
      <c r="L348" s="176">
        <v>6.58</v>
      </c>
      <c r="M348" s="176">
        <v>36.5</v>
      </c>
      <c r="N348" s="177"/>
      <c r="O348" s="177"/>
      <c r="P348" s="177"/>
      <c r="Q348" s="177"/>
      <c r="R348">
        <f t="shared" si="20"/>
        <v>7.6529999999999996</v>
      </c>
      <c r="T348">
        <f t="shared" si="21"/>
        <v>31.1</v>
      </c>
      <c r="V348">
        <f t="shared" si="22"/>
        <v>6.58</v>
      </c>
      <c r="X348">
        <f t="shared" si="23"/>
        <v>36.5</v>
      </c>
      <c r="Z348" s="177"/>
      <c r="AA348" s="177"/>
      <c r="AB348" s="177"/>
      <c r="AC348" s="177"/>
      <c r="AD348" s="177"/>
      <c r="AE348" s="177"/>
      <c r="AF348" s="177"/>
    </row>
    <row r="349" spans="5:32" ht="16" x14ac:dyDescent="0.2">
      <c r="E349" s="282">
        <v>42586</v>
      </c>
      <c r="F349" s="177"/>
      <c r="G349" s="176">
        <v>31</v>
      </c>
      <c r="H349" s="176" t="s">
        <v>16051</v>
      </c>
      <c r="I349" s="176" t="s">
        <v>12804</v>
      </c>
      <c r="J349" s="176">
        <v>7.6609999999999996</v>
      </c>
      <c r="K349" s="176">
        <v>31.4</v>
      </c>
      <c r="L349" s="176">
        <v>6.34</v>
      </c>
      <c r="M349" s="176">
        <v>36.5</v>
      </c>
      <c r="N349" s="177"/>
      <c r="O349" s="177"/>
      <c r="P349" s="177"/>
      <c r="Q349" s="177"/>
      <c r="R349">
        <f t="shared" si="20"/>
        <v>7.6609999999999996</v>
      </c>
      <c r="T349">
        <f t="shared" si="21"/>
        <v>31.4</v>
      </c>
      <c r="V349">
        <f t="shared" si="22"/>
        <v>6.34</v>
      </c>
      <c r="X349">
        <f t="shared" si="23"/>
        <v>36.5</v>
      </c>
      <c r="Z349" s="177"/>
      <c r="AA349" s="177"/>
      <c r="AB349" s="177"/>
      <c r="AC349" s="177"/>
      <c r="AD349" s="177"/>
      <c r="AE349" s="177"/>
      <c r="AF349" s="177"/>
    </row>
    <row r="350" spans="5:32" ht="16" x14ac:dyDescent="0.2">
      <c r="E350" s="282">
        <v>42586</v>
      </c>
      <c r="F350" s="177"/>
      <c r="G350" s="176">
        <v>31</v>
      </c>
      <c r="H350" s="176" t="s">
        <v>16051</v>
      </c>
      <c r="I350" s="176" t="s">
        <v>12804</v>
      </c>
      <c r="J350" s="176">
        <v>7.6989999999999998</v>
      </c>
      <c r="K350" s="176">
        <v>31.5</v>
      </c>
      <c r="L350" s="176">
        <v>6.41</v>
      </c>
      <c r="M350" s="176">
        <v>36.4</v>
      </c>
      <c r="N350" s="177"/>
      <c r="O350" s="177"/>
      <c r="P350" s="177"/>
      <c r="Q350" s="177"/>
      <c r="R350">
        <f t="shared" si="20"/>
        <v>7.6989999999999998</v>
      </c>
      <c r="T350">
        <f t="shared" si="21"/>
        <v>31.5</v>
      </c>
      <c r="V350">
        <f t="shared" si="22"/>
        <v>6.41</v>
      </c>
      <c r="X350">
        <f t="shared" si="23"/>
        <v>36.4</v>
      </c>
      <c r="Z350" s="177"/>
      <c r="AA350" s="177"/>
      <c r="AB350" s="177"/>
      <c r="AC350" s="177"/>
      <c r="AD350" s="177"/>
      <c r="AE350" s="177"/>
      <c r="AF350" s="177"/>
    </row>
    <row r="351" spans="5:32" ht="16" x14ac:dyDescent="0.2">
      <c r="E351" s="282">
        <v>42586</v>
      </c>
      <c r="F351" s="177"/>
      <c r="G351" s="176">
        <v>31</v>
      </c>
      <c r="H351" s="176" t="s">
        <v>16051</v>
      </c>
      <c r="I351" s="176" t="s">
        <v>16050</v>
      </c>
      <c r="J351" s="176">
        <v>7.9619999999999997</v>
      </c>
      <c r="K351" s="176">
        <v>30.8</v>
      </c>
      <c r="L351" s="176">
        <v>6.37</v>
      </c>
      <c r="M351" s="176">
        <v>36.700000000000003</v>
      </c>
      <c r="N351" s="177"/>
      <c r="O351" s="177"/>
      <c r="P351" s="177"/>
      <c r="Q351" s="177"/>
      <c r="R351">
        <f t="shared" si="20"/>
        <v>7.9619999999999997</v>
      </c>
      <c r="T351">
        <f t="shared" si="21"/>
        <v>30.8</v>
      </c>
      <c r="V351">
        <f t="shared" si="22"/>
        <v>6.37</v>
      </c>
      <c r="X351">
        <f t="shared" si="23"/>
        <v>36.700000000000003</v>
      </c>
      <c r="Z351" s="176">
        <v>289.02999999999997</v>
      </c>
      <c r="AA351" s="177"/>
      <c r="AB351" s="177"/>
      <c r="AC351" s="177"/>
      <c r="AD351" s="177"/>
      <c r="AE351" s="177"/>
      <c r="AF351" s="177"/>
    </row>
    <row r="352" spans="5:32" ht="16" x14ac:dyDescent="0.2">
      <c r="E352" s="282">
        <v>42586</v>
      </c>
      <c r="F352" s="177"/>
      <c r="G352" s="176">
        <v>27</v>
      </c>
      <c r="H352" s="176" t="s">
        <v>16051</v>
      </c>
      <c r="I352" s="176" t="s">
        <v>16051</v>
      </c>
      <c r="J352" s="176">
        <v>7.6529999999999996</v>
      </c>
      <c r="K352" s="176">
        <v>27</v>
      </c>
      <c r="L352" s="176">
        <v>6.98</v>
      </c>
      <c r="M352" s="176">
        <v>36.4</v>
      </c>
      <c r="N352" s="177"/>
      <c r="O352" s="177"/>
      <c r="P352" s="177"/>
      <c r="Q352" s="177"/>
      <c r="R352">
        <f t="shared" si="20"/>
        <v>7.6529999999999996</v>
      </c>
      <c r="T352">
        <f t="shared" si="21"/>
        <v>27</v>
      </c>
      <c r="V352">
        <f t="shared" si="22"/>
        <v>6.98</v>
      </c>
      <c r="X352">
        <f t="shared" si="23"/>
        <v>36.4</v>
      </c>
      <c r="Z352" s="176">
        <v>443.17</v>
      </c>
      <c r="AA352" s="177"/>
      <c r="AB352" s="177"/>
      <c r="AC352" s="177"/>
      <c r="AD352" s="177"/>
      <c r="AE352" s="177"/>
      <c r="AF352" s="177"/>
    </row>
    <row r="353" spans="5:32" ht="16" x14ac:dyDescent="0.2">
      <c r="E353" s="282">
        <v>42586</v>
      </c>
      <c r="F353" s="177"/>
      <c r="G353" s="176">
        <v>27</v>
      </c>
      <c r="H353" s="176" t="s">
        <v>12457</v>
      </c>
      <c r="I353" s="176" t="s">
        <v>12422</v>
      </c>
      <c r="J353" s="176">
        <v>7.976</v>
      </c>
      <c r="K353" s="176">
        <v>26.7</v>
      </c>
      <c r="L353" s="176">
        <v>7</v>
      </c>
      <c r="M353" s="176">
        <v>36.9</v>
      </c>
      <c r="N353" s="177"/>
      <c r="O353" s="177"/>
      <c r="P353" s="177"/>
      <c r="Q353" s="177"/>
      <c r="R353">
        <f t="shared" si="20"/>
        <v>7.976</v>
      </c>
      <c r="T353">
        <f t="shared" si="21"/>
        <v>26.7</v>
      </c>
      <c r="V353">
        <f t="shared" si="22"/>
        <v>7</v>
      </c>
      <c r="X353">
        <f t="shared" si="23"/>
        <v>36.9</v>
      </c>
      <c r="Z353" s="177"/>
      <c r="AA353" s="177"/>
      <c r="AB353" s="177"/>
      <c r="AC353" s="177"/>
      <c r="AD353" s="177"/>
      <c r="AE353" s="177"/>
      <c r="AF353" s="177"/>
    </row>
    <row r="354" spans="5:32" ht="16" x14ac:dyDescent="0.2">
      <c r="E354" s="282">
        <v>42586</v>
      </c>
      <c r="F354" s="177"/>
      <c r="G354" s="176">
        <v>27</v>
      </c>
      <c r="H354" s="176" t="s">
        <v>16051</v>
      </c>
      <c r="I354" s="176" t="s">
        <v>16051</v>
      </c>
      <c r="J354" s="176">
        <v>8</v>
      </c>
      <c r="K354" s="176">
        <v>26.9</v>
      </c>
      <c r="L354" s="176">
        <v>6.42</v>
      </c>
      <c r="M354" s="176">
        <v>36.6</v>
      </c>
      <c r="N354" s="177"/>
      <c r="O354" s="177"/>
      <c r="P354" s="177"/>
      <c r="Q354" s="177"/>
      <c r="R354">
        <f t="shared" si="20"/>
        <v>8</v>
      </c>
      <c r="T354">
        <f t="shared" si="21"/>
        <v>26.9</v>
      </c>
      <c r="V354">
        <f t="shared" si="22"/>
        <v>6.42</v>
      </c>
      <c r="X354">
        <f t="shared" si="23"/>
        <v>36.6</v>
      </c>
      <c r="Z354" s="177"/>
      <c r="AA354" s="177"/>
      <c r="AB354" s="177"/>
      <c r="AC354" s="177"/>
      <c r="AD354" s="177"/>
      <c r="AE354" s="177"/>
      <c r="AF354" s="177"/>
    </row>
    <row r="355" spans="5:32" ht="16" x14ac:dyDescent="0.2">
      <c r="E355" s="282">
        <v>42586</v>
      </c>
      <c r="F355" s="177"/>
      <c r="G355" s="176">
        <v>27</v>
      </c>
      <c r="H355" s="176" t="s">
        <v>16051</v>
      </c>
      <c r="I355" s="176" t="s">
        <v>16051</v>
      </c>
      <c r="J355" s="176">
        <v>7.6180000000000003</v>
      </c>
      <c r="K355" s="176">
        <v>26.9</v>
      </c>
      <c r="L355" s="176">
        <v>6.86</v>
      </c>
      <c r="M355" s="176">
        <v>36.5</v>
      </c>
      <c r="N355" s="177"/>
      <c r="O355" s="177"/>
      <c r="P355" s="177"/>
      <c r="Q355" s="177"/>
      <c r="R355">
        <f t="shared" si="20"/>
        <v>7.6180000000000003</v>
      </c>
      <c r="T355">
        <f t="shared" si="21"/>
        <v>26.9</v>
      </c>
      <c r="V355">
        <f t="shared" si="22"/>
        <v>6.86</v>
      </c>
      <c r="X355">
        <f t="shared" si="23"/>
        <v>36.5</v>
      </c>
      <c r="Z355" s="177"/>
      <c r="AA355" s="177"/>
      <c r="AB355" s="177"/>
      <c r="AC355" s="177"/>
      <c r="AD355" s="177"/>
      <c r="AE355" s="177"/>
      <c r="AF355" s="177"/>
    </row>
    <row r="356" spans="5:32" ht="16" x14ac:dyDescent="0.2">
      <c r="E356" s="282">
        <v>42586</v>
      </c>
      <c r="F356" s="177"/>
      <c r="G356" s="176">
        <v>27</v>
      </c>
      <c r="H356" s="176" t="s">
        <v>12457</v>
      </c>
      <c r="I356" s="176" t="s">
        <v>12422</v>
      </c>
      <c r="J356" s="176">
        <v>7.9909999999999997</v>
      </c>
      <c r="K356" s="176">
        <v>26.8</v>
      </c>
      <c r="L356" s="176">
        <v>7.38</v>
      </c>
      <c r="M356" s="176">
        <v>36.700000000000003</v>
      </c>
      <c r="N356" s="177"/>
      <c r="O356" s="177"/>
      <c r="P356" s="177"/>
      <c r="Q356" s="177"/>
      <c r="R356">
        <f t="shared" si="20"/>
        <v>7.9909999999999997</v>
      </c>
      <c r="T356">
        <f t="shared" si="21"/>
        <v>26.8</v>
      </c>
      <c r="V356">
        <f t="shared" si="22"/>
        <v>7.38</v>
      </c>
      <c r="X356">
        <f t="shared" si="23"/>
        <v>36.700000000000003</v>
      </c>
      <c r="Z356" s="176">
        <v>377.34</v>
      </c>
      <c r="AA356" s="177"/>
      <c r="AB356" s="177"/>
      <c r="AC356" s="177"/>
      <c r="AD356" s="177"/>
      <c r="AE356" s="177"/>
      <c r="AF356" s="177"/>
    </row>
    <row r="357" spans="5:32" ht="16" x14ac:dyDescent="0.2">
      <c r="E357" s="282">
        <v>42586</v>
      </c>
      <c r="F357" s="177"/>
      <c r="G357" s="176">
        <v>27</v>
      </c>
      <c r="H357" s="176" t="s">
        <v>12457</v>
      </c>
      <c r="I357" s="176" t="s">
        <v>12422</v>
      </c>
      <c r="J357" s="176">
        <v>7.9859999999999998</v>
      </c>
      <c r="K357" s="176">
        <v>26.9</v>
      </c>
      <c r="L357" s="176">
        <v>6.7</v>
      </c>
      <c r="M357" s="176">
        <v>36.700000000000003</v>
      </c>
      <c r="N357" s="177"/>
      <c r="O357" s="177"/>
      <c r="P357" s="177"/>
      <c r="Q357" s="177"/>
      <c r="R357">
        <f t="shared" si="20"/>
        <v>7.9859999999999998</v>
      </c>
      <c r="T357">
        <f t="shared" si="21"/>
        <v>26.9</v>
      </c>
      <c r="V357">
        <f t="shared" si="22"/>
        <v>6.7</v>
      </c>
      <c r="X357">
        <f t="shared" si="23"/>
        <v>36.700000000000003</v>
      </c>
      <c r="Z357" s="177"/>
      <c r="AA357" s="177"/>
      <c r="AB357" s="177"/>
      <c r="AC357" s="177"/>
      <c r="AD357" s="177"/>
      <c r="AE357" s="177"/>
      <c r="AF357" s="177"/>
    </row>
    <row r="358" spans="5:32" ht="16" x14ac:dyDescent="0.2">
      <c r="E358" s="282">
        <v>42586</v>
      </c>
      <c r="F358" s="177"/>
      <c r="G358" s="176">
        <v>27</v>
      </c>
      <c r="H358" s="176" t="s">
        <v>16051</v>
      </c>
      <c r="I358" s="176" t="s">
        <v>16051</v>
      </c>
      <c r="J358" s="176">
        <v>7.6360000000000001</v>
      </c>
      <c r="K358" s="176">
        <v>26.8</v>
      </c>
      <c r="L358" s="176">
        <v>6.62</v>
      </c>
      <c r="M358" s="176">
        <v>36.4</v>
      </c>
      <c r="N358" s="177"/>
      <c r="O358" s="177"/>
      <c r="P358" s="177"/>
      <c r="Q358" s="177"/>
      <c r="R358">
        <f t="shared" si="20"/>
        <v>7.6360000000000001</v>
      </c>
      <c r="T358">
        <f t="shared" si="21"/>
        <v>26.8</v>
      </c>
      <c r="V358">
        <f t="shared" si="22"/>
        <v>6.62</v>
      </c>
      <c r="X358">
        <f t="shared" si="23"/>
        <v>36.4</v>
      </c>
      <c r="Z358" s="177"/>
      <c r="AA358" s="177"/>
      <c r="AB358" s="177"/>
      <c r="AC358" s="177"/>
      <c r="AD358" s="177"/>
      <c r="AE358" s="177"/>
      <c r="AF358" s="177"/>
    </row>
    <row r="359" spans="5:32" ht="16" x14ac:dyDescent="0.2">
      <c r="E359" s="282">
        <v>42586</v>
      </c>
      <c r="F359" s="177"/>
      <c r="G359" s="176">
        <v>27</v>
      </c>
      <c r="H359" s="176" t="s">
        <v>12457</v>
      </c>
      <c r="I359" s="176" t="s">
        <v>12422</v>
      </c>
      <c r="J359" s="176">
        <v>7.9939999999999998</v>
      </c>
      <c r="K359" s="176">
        <v>26.8</v>
      </c>
      <c r="L359" s="176">
        <v>7.54</v>
      </c>
      <c r="M359" s="176">
        <v>36.799999999999997</v>
      </c>
      <c r="N359" s="177"/>
      <c r="O359" s="177"/>
      <c r="P359" s="177"/>
      <c r="Q359" s="177"/>
      <c r="R359">
        <f t="shared" si="20"/>
        <v>7.9939999999999998</v>
      </c>
      <c r="T359">
        <f t="shared" si="21"/>
        <v>26.8</v>
      </c>
      <c r="V359">
        <f t="shared" si="22"/>
        <v>7.54</v>
      </c>
      <c r="X359">
        <f t="shared" si="23"/>
        <v>36.799999999999997</v>
      </c>
      <c r="Z359" s="177"/>
      <c r="AA359" s="177"/>
      <c r="AB359" s="177"/>
      <c r="AC359" s="177"/>
      <c r="AD359" s="177"/>
      <c r="AE359" s="177"/>
      <c r="AF359" s="177"/>
    </row>
    <row r="360" spans="5:32" ht="16" x14ac:dyDescent="0.2">
      <c r="E360" s="282">
        <v>42586</v>
      </c>
      <c r="F360" s="177"/>
      <c r="G360" s="176">
        <v>27</v>
      </c>
      <c r="H360" s="176" t="s">
        <v>16051</v>
      </c>
      <c r="I360" s="176" t="s">
        <v>16051</v>
      </c>
      <c r="J360" s="176">
        <v>7.67</v>
      </c>
      <c r="K360" s="176">
        <v>26.9</v>
      </c>
      <c r="L360" s="176">
        <v>6.78</v>
      </c>
      <c r="M360" s="176">
        <v>36.5</v>
      </c>
      <c r="N360" s="177"/>
      <c r="O360" s="177"/>
      <c r="P360" s="177"/>
      <c r="Q360" s="177"/>
      <c r="R360">
        <f t="shared" si="20"/>
        <v>7.67</v>
      </c>
      <c r="T360">
        <f t="shared" si="21"/>
        <v>26.9</v>
      </c>
      <c r="V360">
        <f t="shared" si="22"/>
        <v>6.78</v>
      </c>
      <c r="X360">
        <f t="shared" si="23"/>
        <v>36.5</v>
      </c>
      <c r="Z360" s="177"/>
      <c r="AA360" s="177"/>
      <c r="AB360" s="177"/>
      <c r="AC360" s="177"/>
      <c r="AD360" s="177"/>
      <c r="AE360" s="177"/>
      <c r="AF360" s="177"/>
    </row>
    <row r="361" spans="5:32" ht="16" x14ac:dyDescent="0.2">
      <c r="E361" s="282">
        <v>42586</v>
      </c>
      <c r="F361" s="177"/>
      <c r="G361" s="176">
        <v>27</v>
      </c>
      <c r="H361" s="176" t="s">
        <v>12457</v>
      </c>
      <c r="I361" s="176" t="s">
        <v>12422</v>
      </c>
      <c r="J361" s="176">
        <v>7.976</v>
      </c>
      <c r="K361" s="176">
        <v>26.9</v>
      </c>
      <c r="L361" s="176">
        <v>6.79</v>
      </c>
      <c r="M361" s="176">
        <v>36.6</v>
      </c>
      <c r="N361" s="177"/>
      <c r="O361" s="177"/>
      <c r="P361" s="177"/>
      <c r="Q361" s="177"/>
      <c r="R361">
        <f t="shared" si="20"/>
        <v>7.976</v>
      </c>
      <c r="T361">
        <f t="shared" si="21"/>
        <v>26.9</v>
      </c>
      <c r="V361">
        <f t="shared" si="22"/>
        <v>6.79</v>
      </c>
      <c r="X361">
        <f t="shared" si="23"/>
        <v>36.6</v>
      </c>
      <c r="Z361" s="176">
        <v>358.42</v>
      </c>
      <c r="AA361" s="177"/>
      <c r="AB361" s="177"/>
      <c r="AC361" s="177"/>
      <c r="AD361" s="177"/>
      <c r="AE361" s="177"/>
      <c r="AF361" s="177"/>
    </row>
    <row r="362" spans="5:32" ht="16" x14ac:dyDescent="0.2">
      <c r="E362" s="282">
        <v>42587</v>
      </c>
      <c r="F362" s="177"/>
      <c r="G362" s="176">
        <v>31</v>
      </c>
      <c r="H362" s="176" t="s">
        <v>12457</v>
      </c>
      <c r="I362" s="176" t="s">
        <v>16050</v>
      </c>
      <c r="J362" s="176">
        <v>7.9530000000000003</v>
      </c>
      <c r="K362" s="176">
        <v>30.6</v>
      </c>
      <c r="L362" s="176">
        <v>5.95</v>
      </c>
      <c r="M362" s="176">
        <v>37</v>
      </c>
      <c r="N362" s="177"/>
      <c r="O362" s="177"/>
      <c r="P362" s="177"/>
      <c r="Q362" s="177"/>
      <c r="R362">
        <f t="shared" si="20"/>
        <v>7.9530000000000003</v>
      </c>
      <c r="T362">
        <f t="shared" si="21"/>
        <v>30.6</v>
      </c>
      <c r="V362">
        <f t="shared" si="22"/>
        <v>5.95</v>
      </c>
      <c r="X362">
        <f t="shared" si="23"/>
        <v>37</v>
      </c>
      <c r="Z362" s="176">
        <v>434.93</v>
      </c>
      <c r="AA362" s="177"/>
      <c r="AB362" s="177"/>
      <c r="AC362" s="177"/>
      <c r="AD362" s="177"/>
      <c r="AE362" s="177"/>
      <c r="AF362" s="177"/>
    </row>
    <row r="363" spans="5:32" ht="16" x14ac:dyDescent="0.2">
      <c r="E363" s="282">
        <v>42587</v>
      </c>
      <c r="F363" s="177"/>
      <c r="G363" s="176">
        <v>31</v>
      </c>
      <c r="H363" s="176" t="s">
        <v>16051</v>
      </c>
      <c r="I363" s="176" t="s">
        <v>12804</v>
      </c>
      <c r="J363" s="176">
        <v>7.66</v>
      </c>
      <c r="K363" s="176">
        <v>31.1</v>
      </c>
      <c r="L363" s="176">
        <v>5.38</v>
      </c>
      <c r="M363" s="176">
        <v>36.6</v>
      </c>
      <c r="N363" s="177"/>
      <c r="O363" s="177"/>
      <c r="P363" s="177"/>
      <c r="Q363" s="177"/>
      <c r="R363">
        <f t="shared" si="20"/>
        <v>7.66</v>
      </c>
      <c r="T363">
        <f t="shared" si="21"/>
        <v>31.1</v>
      </c>
      <c r="V363">
        <f t="shared" si="22"/>
        <v>5.38</v>
      </c>
      <c r="X363">
        <f t="shared" si="23"/>
        <v>36.6</v>
      </c>
      <c r="Z363" s="177"/>
      <c r="AA363" s="177"/>
      <c r="AB363" s="177"/>
      <c r="AC363" s="177"/>
      <c r="AD363" s="177"/>
      <c r="AE363" s="177"/>
      <c r="AF363" s="177"/>
    </row>
    <row r="364" spans="5:32" ht="16" x14ac:dyDescent="0.2">
      <c r="E364" s="282">
        <v>42587</v>
      </c>
      <c r="F364" s="177"/>
      <c r="G364" s="176">
        <v>31</v>
      </c>
      <c r="H364" s="176" t="s">
        <v>12457</v>
      </c>
      <c r="I364" s="176" t="s">
        <v>16050</v>
      </c>
      <c r="J364" s="176">
        <v>7.9660000000000002</v>
      </c>
      <c r="K364" s="176">
        <v>31</v>
      </c>
      <c r="L364" s="176">
        <v>5.01</v>
      </c>
      <c r="M364" s="176">
        <v>37</v>
      </c>
      <c r="N364" s="177"/>
      <c r="O364" s="177"/>
      <c r="P364" s="177"/>
      <c r="Q364" s="177"/>
      <c r="R364">
        <f t="shared" si="20"/>
        <v>7.9660000000000002</v>
      </c>
      <c r="T364">
        <f t="shared" si="21"/>
        <v>31</v>
      </c>
      <c r="V364">
        <f t="shared" si="22"/>
        <v>5.01</v>
      </c>
      <c r="X364">
        <f t="shared" si="23"/>
        <v>37</v>
      </c>
      <c r="Z364" s="177"/>
      <c r="AA364" s="177"/>
      <c r="AB364" s="177"/>
      <c r="AC364" s="177"/>
      <c r="AD364" s="177"/>
      <c r="AE364" s="177"/>
      <c r="AF364" s="177"/>
    </row>
    <row r="365" spans="5:32" ht="16" x14ac:dyDescent="0.2">
      <c r="E365" s="282">
        <v>42587</v>
      </c>
      <c r="F365" s="177"/>
      <c r="G365" s="176">
        <v>31</v>
      </c>
      <c r="H365" s="176" t="s">
        <v>12457</v>
      </c>
      <c r="I365" s="176" t="s">
        <v>16050</v>
      </c>
      <c r="J365" s="176">
        <v>7.9660000000000002</v>
      </c>
      <c r="K365" s="176">
        <v>30.6</v>
      </c>
      <c r="L365" s="176">
        <v>6.85</v>
      </c>
      <c r="M365" s="176">
        <v>37</v>
      </c>
      <c r="N365" s="177"/>
      <c r="O365" s="177"/>
      <c r="P365" s="177"/>
      <c r="Q365" s="177"/>
      <c r="R365">
        <f t="shared" si="20"/>
        <v>7.9660000000000002</v>
      </c>
      <c r="T365">
        <f t="shared" si="21"/>
        <v>30.6</v>
      </c>
      <c r="V365">
        <f t="shared" si="22"/>
        <v>6.85</v>
      </c>
      <c r="X365">
        <f t="shared" si="23"/>
        <v>37</v>
      </c>
      <c r="Z365" s="177"/>
      <c r="AA365" s="177"/>
      <c r="AB365" s="177"/>
      <c r="AC365" s="177"/>
      <c r="AD365" s="177"/>
      <c r="AE365" s="177"/>
      <c r="AF365" s="177"/>
    </row>
    <row r="366" spans="5:32" ht="16" x14ac:dyDescent="0.2">
      <c r="E366" s="282">
        <v>42587</v>
      </c>
      <c r="F366" s="177"/>
      <c r="G366" s="176">
        <v>31</v>
      </c>
      <c r="H366" s="176" t="s">
        <v>12457</v>
      </c>
      <c r="I366" s="176" t="s">
        <v>16050</v>
      </c>
      <c r="J366" s="176">
        <v>7.9710000000000001</v>
      </c>
      <c r="K366" s="176">
        <v>30.7</v>
      </c>
      <c r="L366" s="176">
        <v>5.82</v>
      </c>
      <c r="M366" s="176">
        <v>37</v>
      </c>
      <c r="N366" s="177"/>
      <c r="O366" s="177"/>
      <c r="P366" s="177"/>
      <c r="Q366" s="177"/>
      <c r="R366">
        <f t="shared" si="20"/>
        <v>7.9710000000000001</v>
      </c>
      <c r="T366">
        <f t="shared" si="21"/>
        <v>30.7</v>
      </c>
      <c r="V366">
        <f t="shared" si="22"/>
        <v>5.82</v>
      </c>
      <c r="X366">
        <f t="shared" si="23"/>
        <v>37</v>
      </c>
      <c r="Z366" s="176">
        <v>302.7</v>
      </c>
      <c r="AA366" s="177"/>
      <c r="AB366" s="177"/>
      <c r="AC366" s="177"/>
      <c r="AD366" s="177"/>
      <c r="AE366" s="177"/>
      <c r="AF366" s="177"/>
    </row>
    <row r="367" spans="5:32" ht="16" x14ac:dyDescent="0.2">
      <c r="E367" s="282">
        <v>42587</v>
      </c>
      <c r="F367" s="177"/>
      <c r="G367" s="176">
        <v>31</v>
      </c>
      <c r="H367" s="176" t="s">
        <v>16051</v>
      </c>
      <c r="I367" s="176" t="s">
        <v>12804</v>
      </c>
      <c r="J367" s="176">
        <v>7.6130000000000004</v>
      </c>
      <c r="K367" s="176">
        <v>30.8</v>
      </c>
      <c r="L367" s="176">
        <v>5.66</v>
      </c>
      <c r="M367" s="176">
        <v>36.6</v>
      </c>
      <c r="N367" s="177"/>
      <c r="O367" s="177"/>
      <c r="P367" s="177"/>
      <c r="Q367" s="177"/>
      <c r="R367">
        <f t="shared" si="20"/>
        <v>7.6130000000000004</v>
      </c>
      <c r="T367">
        <f t="shared" si="21"/>
        <v>30.8</v>
      </c>
      <c r="V367">
        <f t="shared" si="22"/>
        <v>5.66</v>
      </c>
      <c r="X367">
        <f t="shared" si="23"/>
        <v>36.6</v>
      </c>
      <c r="Z367" s="177"/>
      <c r="AA367" s="177"/>
      <c r="AB367" s="177"/>
      <c r="AC367" s="177"/>
      <c r="AD367" s="177"/>
      <c r="AE367" s="177"/>
      <c r="AF367" s="177"/>
    </row>
    <row r="368" spans="5:32" ht="16" x14ac:dyDescent="0.2">
      <c r="E368" s="282">
        <v>42587</v>
      </c>
      <c r="F368" s="177"/>
      <c r="G368" s="176">
        <v>31</v>
      </c>
      <c r="H368" s="176" t="s">
        <v>16051</v>
      </c>
      <c r="I368" s="176" t="s">
        <v>12804</v>
      </c>
      <c r="J368" s="176">
        <v>7.5970000000000004</v>
      </c>
      <c r="K368" s="176">
        <v>30.8</v>
      </c>
      <c r="L368" s="176">
        <v>5.88</v>
      </c>
      <c r="M368" s="176">
        <v>36.6</v>
      </c>
      <c r="N368" s="177"/>
      <c r="O368" s="177"/>
      <c r="P368" s="177"/>
      <c r="Q368" s="177"/>
      <c r="R368">
        <f t="shared" si="20"/>
        <v>7.5970000000000004</v>
      </c>
      <c r="T368">
        <f t="shared" si="21"/>
        <v>30.8</v>
      </c>
      <c r="V368">
        <f t="shared" si="22"/>
        <v>5.88</v>
      </c>
      <c r="X368">
        <f t="shared" si="23"/>
        <v>36.6</v>
      </c>
      <c r="Z368" s="177"/>
      <c r="AA368" s="177"/>
      <c r="AB368" s="177"/>
      <c r="AC368" s="177"/>
      <c r="AD368" s="177"/>
      <c r="AE368" s="177"/>
      <c r="AF368" s="177"/>
    </row>
    <row r="369" spans="5:32" ht="16" x14ac:dyDescent="0.2">
      <c r="E369" s="282">
        <v>42587</v>
      </c>
      <c r="F369" s="177"/>
      <c r="G369" s="176">
        <v>31</v>
      </c>
      <c r="H369" s="176" t="s">
        <v>16051</v>
      </c>
      <c r="I369" s="176" t="s">
        <v>12804</v>
      </c>
      <c r="J369" s="176">
        <v>7.5910000000000002</v>
      </c>
      <c r="K369" s="176">
        <v>30.7</v>
      </c>
      <c r="L369" s="176">
        <v>5.93</v>
      </c>
      <c r="M369" s="176">
        <v>36.6</v>
      </c>
      <c r="N369" s="177"/>
      <c r="O369" s="177"/>
      <c r="P369" s="177"/>
      <c r="Q369" s="177"/>
      <c r="R369">
        <f t="shared" si="20"/>
        <v>7.5910000000000002</v>
      </c>
      <c r="T369">
        <f t="shared" si="21"/>
        <v>30.7</v>
      </c>
      <c r="V369">
        <f t="shared" si="22"/>
        <v>5.93</v>
      </c>
      <c r="X369">
        <f t="shared" si="23"/>
        <v>36.6</v>
      </c>
      <c r="Z369" s="177"/>
      <c r="AA369" s="177"/>
      <c r="AB369" s="177"/>
      <c r="AC369" s="177"/>
      <c r="AD369" s="177"/>
      <c r="AE369" s="177"/>
      <c r="AF369" s="177"/>
    </row>
    <row r="370" spans="5:32" ht="16" x14ac:dyDescent="0.2">
      <c r="E370" s="282">
        <v>42587</v>
      </c>
      <c r="F370" s="177"/>
      <c r="G370" s="176">
        <v>31</v>
      </c>
      <c r="H370" s="176" t="s">
        <v>16051</v>
      </c>
      <c r="I370" s="176" t="s">
        <v>12804</v>
      </c>
      <c r="J370" s="176">
        <v>7.6849999999999996</v>
      </c>
      <c r="K370" s="176">
        <v>31</v>
      </c>
      <c r="L370" s="176">
        <v>5.22</v>
      </c>
      <c r="M370" s="176">
        <v>36.6</v>
      </c>
      <c r="N370" s="177"/>
      <c r="O370" s="177"/>
      <c r="P370" s="177"/>
      <c r="Q370" s="177"/>
      <c r="R370">
        <f t="shared" si="20"/>
        <v>7.6849999999999996</v>
      </c>
      <c r="T370">
        <f t="shared" si="21"/>
        <v>31</v>
      </c>
      <c r="V370">
        <f t="shared" si="22"/>
        <v>5.22</v>
      </c>
      <c r="X370">
        <f t="shared" si="23"/>
        <v>36.6</v>
      </c>
      <c r="Z370" s="177"/>
      <c r="AA370" s="177"/>
      <c r="AB370" s="177"/>
      <c r="AC370" s="177"/>
      <c r="AD370" s="177"/>
      <c r="AE370" s="177"/>
      <c r="AF370" s="177"/>
    </row>
    <row r="371" spans="5:32" ht="16" x14ac:dyDescent="0.2">
      <c r="E371" s="282">
        <v>42587</v>
      </c>
      <c r="F371" s="177"/>
      <c r="G371" s="176">
        <v>31</v>
      </c>
      <c r="H371" s="176" t="s">
        <v>16051</v>
      </c>
      <c r="I371" s="176" t="s">
        <v>16050</v>
      </c>
      <c r="J371" s="176">
        <v>7.9710000000000001</v>
      </c>
      <c r="K371" s="176">
        <v>30.3</v>
      </c>
      <c r="L371" s="176">
        <v>5.91</v>
      </c>
      <c r="M371" s="176">
        <v>37</v>
      </c>
      <c r="N371" s="177"/>
      <c r="O371" s="177"/>
      <c r="P371" s="177"/>
      <c r="Q371" s="177"/>
      <c r="R371">
        <f t="shared" si="20"/>
        <v>7.9710000000000001</v>
      </c>
      <c r="T371">
        <f t="shared" si="21"/>
        <v>30.3</v>
      </c>
      <c r="V371">
        <f t="shared" si="22"/>
        <v>5.91</v>
      </c>
      <c r="X371">
        <f t="shared" si="23"/>
        <v>37</v>
      </c>
      <c r="Z371" s="176">
        <v>435.06</v>
      </c>
      <c r="AA371" s="177"/>
      <c r="AB371" s="177"/>
      <c r="AC371" s="177"/>
      <c r="AD371" s="177"/>
      <c r="AE371" s="177"/>
      <c r="AF371" s="177"/>
    </row>
    <row r="372" spans="5:32" ht="16" x14ac:dyDescent="0.2">
      <c r="E372" s="282">
        <v>42587</v>
      </c>
      <c r="F372" s="177"/>
      <c r="G372" s="176">
        <v>27</v>
      </c>
      <c r="H372" s="176" t="s">
        <v>16051</v>
      </c>
      <c r="I372" s="176" t="s">
        <v>16051</v>
      </c>
      <c r="J372" s="176">
        <v>7.617</v>
      </c>
      <c r="K372" s="176">
        <v>27.4</v>
      </c>
      <c r="L372" s="176">
        <v>7.12</v>
      </c>
      <c r="M372" s="176">
        <v>36.799999999999997</v>
      </c>
      <c r="N372" s="177"/>
      <c r="O372" s="177"/>
      <c r="P372" s="177"/>
      <c r="Q372" s="177"/>
      <c r="R372">
        <f t="shared" si="20"/>
        <v>7.617</v>
      </c>
      <c r="T372">
        <f t="shared" si="21"/>
        <v>27.4</v>
      </c>
      <c r="V372">
        <f t="shared" si="22"/>
        <v>7.12</v>
      </c>
      <c r="X372">
        <f t="shared" si="23"/>
        <v>36.799999999999997</v>
      </c>
      <c r="Z372" s="176">
        <v>401.01</v>
      </c>
      <c r="AA372" s="177"/>
      <c r="AB372" s="177"/>
      <c r="AC372" s="177"/>
      <c r="AD372" s="177"/>
      <c r="AE372" s="177"/>
      <c r="AF372" s="177"/>
    </row>
    <row r="373" spans="5:32" ht="16" x14ac:dyDescent="0.2">
      <c r="E373" s="282">
        <v>42587</v>
      </c>
      <c r="F373" s="177"/>
      <c r="G373" s="176">
        <v>27</v>
      </c>
      <c r="H373" s="176" t="s">
        <v>12457</v>
      </c>
      <c r="I373" s="176" t="s">
        <v>12422</v>
      </c>
      <c r="J373" s="176">
        <v>7.9939999999999998</v>
      </c>
      <c r="K373" s="176">
        <v>27.3</v>
      </c>
      <c r="L373" s="176">
        <v>7.03</v>
      </c>
      <c r="M373" s="176">
        <v>37.1</v>
      </c>
      <c r="N373" s="177"/>
      <c r="O373" s="177"/>
      <c r="P373" s="177"/>
      <c r="Q373" s="177"/>
      <c r="R373">
        <f t="shared" si="20"/>
        <v>7.9939999999999998</v>
      </c>
      <c r="T373">
        <f t="shared" si="21"/>
        <v>27.3</v>
      </c>
      <c r="V373">
        <f t="shared" si="22"/>
        <v>7.03</v>
      </c>
      <c r="X373">
        <f t="shared" si="23"/>
        <v>37.1</v>
      </c>
      <c r="Z373" s="177"/>
      <c r="AA373" s="177"/>
      <c r="AB373" s="177"/>
      <c r="AC373" s="177"/>
      <c r="AD373" s="177"/>
      <c r="AE373" s="177"/>
      <c r="AF373" s="177"/>
    </row>
    <row r="374" spans="5:32" ht="16" x14ac:dyDescent="0.2">
      <c r="E374" s="282">
        <v>42587</v>
      </c>
      <c r="F374" s="177"/>
      <c r="G374" s="176">
        <v>27</v>
      </c>
      <c r="H374" s="176" t="s">
        <v>16051</v>
      </c>
      <c r="I374" s="176" t="s">
        <v>16051</v>
      </c>
      <c r="J374" s="176">
        <v>7.9829999999999997</v>
      </c>
      <c r="K374" s="176">
        <v>27.2</v>
      </c>
      <c r="L374" s="176">
        <v>6.99</v>
      </c>
      <c r="M374" s="176">
        <v>37</v>
      </c>
      <c r="N374" s="177"/>
      <c r="O374" s="177"/>
      <c r="P374" s="177"/>
      <c r="Q374" s="177"/>
      <c r="R374">
        <f t="shared" si="20"/>
        <v>7.9829999999999997</v>
      </c>
      <c r="T374">
        <f t="shared" si="21"/>
        <v>27.2</v>
      </c>
      <c r="V374">
        <f t="shared" si="22"/>
        <v>6.99</v>
      </c>
      <c r="X374">
        <f t="shared" si="23"/>
        <v>37</v>
      </c>
      <c r="Z374" s="177"/>
      <c r="AA374" s="177"/>
      <c r="AB374" s="177"/>
      <c r="AC374" s="177"/>
      <c r="AD374" s="177"/>
      <c r="AE374" s="177"/>
      <c r="AF374" s="177"/>
    </row>
    <row r="375" spans="5:32" ht="16" x14ac:dyDescent="0.2">
      <c r="E375" s="282">
        <v>42587</v>
      </c>
      <c r="F375" s="177"/>
      <c r="G375" s="176">
        <v>27</v>
      </c>
      <c r="H375" s="176" t="s">
        <v>16051</v>
      </c>
      <c r="I375" s="176" t="s">
        <v>16051</v>
      </c>
      <c r="J375" s="176">
        <v>7.59</v>
      </c>
      <c r="K375" s="176">
        <v>27.3</v>
      </c>
      <c r="L375" s="176">
        <v>6.42</v>
      </c>
      <c r="M375" s="176">
        <v>36.700000000000003</v>
      </c>
      <c r="N375" s="177"/>
      <c r="O375" s="177"/>
      <c r="P375" s="177"/>
      <c r="Q375" s="177"/>
      <c r="R375">
        <f t="shared" si="20"/>
        <v>7.59</v>
      </c>
      <c r="T375">
        <f t="shared" si="21"/>
        <v>27.3</v>
      </c>
      <c r="V375">
        <f t="shared" si="22"/>
        <v>6.42</v>
      </c>
      <c r="X375">
        <f t="shared" si="23"/>
        <v>36.700000000000003</v>
      </c>
      <c r="Z375" s="177"/>
      <c r="AA375" s="177"/>
      <c r="AB375" s="177"/>
      <c r="AC375" s="177"/>
      <c r="AD375" s="177"/>
      <c r="AE375" s="177"/>
      <c r="AF375" s="177"/>
    </row>
    <row r="376" spans="5:32" ht="16" x14ac:dyDescent="0.2">
      <c r="E376" s="282">
        <v>42587</v>
      </c>
      <c r="F376" s="177"/>
      <c r="G376" s="176">
        <v>27</v>
      </c>
      <c r="H376" s="176" t="s">
        <v>12457</v>
      </c>
      <c r="I376" s="176" t="s">
        <v>12422</v>
      </c>
      <c r="J376" s="176">
        <v>7.9989999999999997</v>
      </c>
      <c r="K376" s="176">
        <v>27.2</v>
      </c>
      <c r="L376" s="176">
        <v>6.94</v>
      </c>
      <c r="M376" s="176">
        <v>37</v>
      </c>
      <c r="N376" s="177"/>
      <c r="O376" s="177"/>
      <c r="P376" s="177"/>
      <c r="Q376" s="177"/>
      <c r="R376">
        <f t="shared" si="20"/>
        <v>7.9989999999999997</v>
      </c>
      <c r="T376">
        <f t="shared" si="21"/>
        <v>27.2</v>
      </c>
      <c r="V376">
        <f t="shared" si="22"/>
        <v>6.94</v>
      </c>
      <c r="X376">
        <f t="shared" si="23"/>
        <v>37</v>
      </c>
      <c r="Z376" s="176">
        <v>401.11</v>
      </c>
      <c r="AA376" s="177"/>
      <c r="AB376" s="177"/>
      <c r="AC376" s="177"/>
      <c r="AD376" s="177"/>
      <c r="AE376" s="177"/>
      <c r="AF376" s="177"/>
    </row>
    <row r="377" spans="5:32" ht="16" x14ac:dyDescent="0.2">
      <c r="E377" s="282">
        <v>42587</v>
      </c>
      <c r="F377" s="177"/>
      <c r="G377" s="176">
        <v>27</v>
      </c>
      <c r="H377" s="176" t="s">
        <v>12457</v>
      </c>
      <c r="I377" s="176" t="s">
        <v>12422</v>
      </c>
      <c r="J377" s="176">
        <v>8.0020000000000007</v>
      </c>
      <c r="K377" s="176">
        <v>27.2</v>
      </c>
      <c r="L377" s="176">
        <v>7</v>
      </c>
      <c r="M377" s="176">
        <v>37.1</v>
      </c>
      <c r="N377" s="177"/>
      <c r="O377" s="177"/>
      <c r="P377" s="177"/>
      <c r="Q377" s="177"/>
      <c r="R377">
        <f t="shared" si="20"/>
        <v>8.0020000000000007</v>
      </c>
      <c r="T377">
        <f t="shared" si="21"/>
        <v>27.2</v>
      </c>
      <c r="V377">
        <f t="shared" si="22"/>
        <v>7</v>
      </c>
      <c r="X377">
        <f t="shared" si="23"/>
        <v>37.1</v>
      </c>
      <c r="Z377" s="177"/>
      <c r="AA377" s="177"/>
      <c r="AB377" s="177"/>
      <c r="AC377" s="177"/>
      <c r="AD377" s="177"/>
      <c r="AE377" s="177"/>
      <c r="AF377" s="177"/>
    </row>
    <row r="378" spans="5:32" ht="16" x14ac:dyDescent="0.2">
      <c r="E378" s="282">
        <v>42587</v>
      </c>
      <c r="F378" s="177"/>
      <c r="G378" s="176">
        <v>27</v>
      </c>
      <c r="H378" s="176" t="s">
        <v>16051</v>
      </c>
      <c r="I378" s="176" t="s">
        <v>16051</v>
      </c>
      <c r="J378" s="176">
        <v>7.6040000000000001</v>
      </c>
      <c r="K378" s="176">
        <v>27.2</v>
      </c>
      <c r="L378" s="176">
        <v>6.7</v>
      </c>
      <c r="M378" s="176">
        <v>36.6</v>
      </c>
      <c r="N378" s="177"/>
      <c r="O378" s="177"/>
      <c r="P378" s="177"/>
      <c r="Q378" s="177"/>
      <c r="R378">
        <f t="shared" si="20"/>
        <v>7.6040000000000001</v>
      </c>
      <c r="T378">
        <f t="shared" si="21"/>
        <v>27.2</v>
      </c>
      <c r="V378">
        <f t="shared" si="22"/>
        <v>6.7</v>
      </c>
      <c r="X378">
        <f t="shared" si="23"/>
        <v>36.6</v>
      </c>
      <c r="Z378" s="177"/>
      <c r="AA378" s="177"/>
      <c r="AB378" s="177"/>
      <c r="AC378" s="177"/>
      <c r="AD378" s="177"/>
      <c r="AE378" s="177"/>
      <c r="AF378" s="177"/>
    </row>
    <row r="379" spans="5:32" ht="16" x14ac:dyDescent="0.2">
      <c r="E379" s="282">
        <v>42587</v>
      </c>
      <c r="F379" s="177"/>
      <c r="G379" s="176">
        <v>27</v>
      </c>
      <c r="H379" s="176" t="s">
        <v>12457</v>
      </c>
      <c r="I379" s="176" t="s">
        <v>12422</v>
      </c>
      <c r="J379" s="176">
        <v>8.0020000000000007</v>
      </c>
      <c r="K379" s="176">
        <v>27.2</v>
      </c>
      <c r="L379" s="176">
        <v>6.98</v>
      </c>
      <c r="M379" s="176">
        <v>37.1</v>
      </c>
      <c r="N379" s="177"/>
      <c r="O379" s="177"/>
      <c r="P379" s="177"/>
      <c r="Q379" s="177"/>
      <c r="R379">
        <f t="shared" si="20"/>
        <v>8.0020000000000007</v>
      </c>
      <c r="T379">
        <f t="shared" si="21"/>
        <v>27.2</v>
      </c>
      <c r="V379">
        <f t="shared" si="22"/>
        <v>6.98</v>
      </c>
      <c r="X379">
        <f t="shared" si="23"/>
        <v>37.1</v>
      </c>
      <c r="Z379" s="177"/>
      <c r="AA379" s="177"/>
      <c r="AB379" s="177"/>
      <c r="AC379" s="177"/>
      <c r="AD379" s="177"/>
      <c r="AE379" s="177"/>
      <c r="AF379" s="177"/>
    </row>
    <row r="380" spans="5:32" ht="16" x14ac:dyDescent="0.2">
      <c r="E380" s="282">
        <v>42587</v>
      </c>
      <c r="F380" s="177"/>
      <c r="G380" s="176">
        <v>27</v>
      </c>
      <c r="H380" s="176" t="s">
        <v>16051</v>
      </c>
      <c r="I380" s="176" t="s">
        <v>16051</v>
      </c>
      <c r="J380" s="176">
        <v>7.6269999999999998</v>
      </c>
      <c r="K380" s="176">
        <v>27.3</v>
      </c>
      <c r="L380" s="176">
        <v>6.94</v>
      </c>
      <c r="M380" s="176">
        <v>36.700000000000003</v>
      </c>
      <c r="N380" s="177"/>
      <c r="O380" s="177"/>
      <c r="P380" s="177"/>
      <c r="Q380" s="177"/>
      <c r="R380">
        <f t="shared" si="20"/>
        <v>7.6269999999999998</v>
      </c>
      <c r="T380">
        <f t="shared" si="21"/>
        <v>27.3</v>
      </c>
      <c r="V380">
        <f t="shared" si="22"/>
        <v>6.94</v>
      </c>
      <c r="X380">
        <f t="shared" si="23"/>
        <v>36.700000000000003</v>
      </c>
      <c r="Z380" s="177"/>
      <c r="AA380" s="177"/>
      <c r="AB380" s="177"/>
      <c r="AC380" s="177"/>
      <c r="AD380" s="177"/>
      <c r="AE380" s="177"/>
      <c r="AF380" s="177"/>
    </row>
    <row r="381" spans="5:32" ht="16" x14ac:dyDescent="0.2">
      <c r="E381" s="282">
        <v>42587</v>
      </c>
      <c r="F381" s="177"/>
      <c r="G381" s="176">
        <v>27</v>
      </c>
      <c r="H381" s="176" t="s">
        <v>12457</v>
      </c>
      <c r="I381" s="176" t="s">
        <v>12422</v>
      </c>
      <c r="J381" s="176">
        <v>8.0039999999999996</v>
      </c>
      <c r="K381" s="176">
        <v>27.2</v>
      </c>
      <c r="L381" s="176">
        <v>6.93</v>
      </c>
      <c r="M381" s="176">
        <v>37</v>
      </c>
      <c r="N381" s="177"/>
      <c r="O381" s="177"/>
      <c r="P381" s="177"/>
      <c r="Q381" s="177"/>
      <c r="R381">
        <f t="shared" si="20"/>
        <v>8.0039999999999996</v>
      </c>
      <c r="T381">
        <f t="shared" si="21"/>
        <v>27.2</v>
      </c>
      <c r="V381">
        <f t="shared" si="22"/>
        <v>6.93</v>
      </c>
      <c r="X381">
        <f t="shared" si="23"/>
        <v>37</v>
      </c>
      <c r="Z381" s="176">
        <v>393.94</v>
      </c>
      <c r="AA381" s="177"/>
      <c r="AB381" s="177"/>
      <c r="AC381" s="177"/>
      <c r="AD381" s="177"/>
      <c r="AE381" s="177"/>
      <c r="AF381" s="177"/>
    </row>
    <row r="382" spans="5:32" ht="16" x14ac:dyDescent="0.2">
      <c r="E382" s="282">
        <v>42588</v>
      </c>
      <c r="F382" s="177"/>
      <c r="G382" s="176">
        <v>31</v>
      </c>
      <c r="H382" s="176" t="s">
        <v>12457</v>
      </c>
      <c r="I382" s="176" t="s">
        <v>16050</v>
      </c>
      <c r="J382" s="176">
        <v>7.9859999999999998</v>
      </c>
      <c r="K382" s="176">
        <v>29.6</v>
      </c>
      <c r="L382" s="176">
        <v>8.0399999999999991</v>
      </c>
      <c r="M382" s="176">
        <v>37.200000000000003</v>
      </c>
      <c r="N382" s="177"/>
      <c r="O382" s="177"/>
      <c r="P382" s="177"/>
      <c r="Q382" s="177"/>
      <c r="R382">
        <f t="shared" si="20"/>
        <v>7.9859999999999998</v>
      </c>
      <c r="T382">
        <f t="shared" si="21"/>
        <v>29.6</v>
      </c>
      <c r="V382">
        <f t="shared" si="22"/>
        <v>8.0399999999999991</v>
      </c>
      <c r="X382">
        <f t="shared" si="23"/>
        <v>37.200000000000003</v>
      </c>
      <c r="Z382" s="177"/>
      <c r="AA382" s="177"/>
      <c r="AB382" s="177"/>
      <c r="AC382" s="177"/>
      <c r="AD382" s="177"/>
      <c r="AE382" s="177"/>
      <c r="AF382" s="177"/>
    </row>
    <row r="383" spans="5:32" ht="16" x14ac:dyDescent="0.2">
      <c r="E383" s="282">
        <v>42588</v>
      </c>
      <c r="F383" s="177"/>
      <c r="G383" s="176">
        <v>31</v>
      </c>
      <c r="H383" s="176" t="s">
        <v>16051</v>
      </c>
      <c r="I383" s="176" t="s">
        <v>12804</v>
      </c>
      <c r="J383" s="176">
        <v>7.7750000000000004</v>
      </c>
      <c r="K383" s="176">
        <v>30.9</v>
      </c>
      <c r="L383" s="176">
        <v>7.89</v>
      </c>
      <c r="M383" s="176">
        <v>36.700000000000003</v>
      </c>
      <c r="N383" s="177"/>
      <c r="O383" s="177"/>
      <c r="P383" s="177"/>
      <c r="Q383" s="177"/>
      <c r="R383">
        <f t="shared" si="20"/>
        <v>7.7750000000000004</v>
      </c>
      <c r="T383">
        <f t="shared" si="21"/>
        <v>30.9</v>
      </c>
      <c r="V383">
        <f t="shared" si="22"/>
        <v>7.89</v>
      </c>
      <c r="X383">
        <f t="shared" si="23"/>
        <v>36.700000000000003</v>
      </c>
      <c r="Z383" s="177"/>
      <c r="AA383" s="177"/>
      <c r="AB383" s="177"/>
      <c r="AC383" s="177"/>
      <c r="AD383" s="177"/>
      <c r="AE383" s="177"/>
      <c r="AF383" s="177"/>
    </row>
    <row r="384" spans="5:32" ht="16" x14ac:dyDescent="0.2">
      <c r="E384" s="282">
        <v>42588</v>
      </c>
      <c r="F384" s="177"/>
      <c r="G384" s="176">
        <v>31</v>
      </c>
      <c r="H384" s="176" t="s">
        <v>12457</v>
      </c>
      <c r="I384" s="176" t="s">
        <v>16050</v>
      </c>
      <c r="J384" s="176">
        <v>8.0259999999999998</v>
      </c>
      <c r="K384" s="176">
        <v>30.6</v>
      </c>
      <c r="L384" s="176">
        <v>8.11</v>
      </c>
      <c r="M384" s="176">
        <v>37.299999999999997</v>
      </c>
      <c r="N384" s="177"/>
      <c r="O384" s="177"/>
      <c r="P384" s="177"/>
      <c r="Q384" s="177"/>
      <c r="R384">
        <f t="shared" si="20"/>
        <v>8.0259999999999998</v>
      </c>
      <c r="T384">
        <f t="shared" si="21"/>
        <v>30.6</v>
      </c>
      <c r="V384">
        <f t="shared" si="22"/>
        <v>8.11</v>
      </c>
      <c r="X384">
        <f t="shared" si="23"/>
        <v>37.299999999999997</v>
      </c>
      <c r="Z384" s="177"/>
      <c r="AA384" s="177"/>
      <c r="AB384" s="177"/>
      <c r="AC384" s="177"/>
      <c r="AD384" s="177"/>
      <c r="AE384" s="177"/>
      <c r="AF384" s="177"/>
    </row>
    <row r="385" spans="5:32" ht="16" x14ac:dyDescent="0.2">
      <c r="E385" s="282">
        <v>42588</v>
      </c>
      <c r="F385" s="177"/>
      <c r="G385" s="176">
        <v>31</v>
      </c>
      <c r="H385" s="176" t="s">
        <v>12457</v>
      </c>
      <c r="I385" s="176" t="s">
        <v>16050</v>
      </c>
      <c r="J385" s="176">
        <v>8.0030000000000001</v>
      </c>
      <c r="K385" s="176">
        <v>30.4</v>
      </c>
      <c r="L385" s="176">
        <v>8.0399999999999991</v>
      </c>
      <c r="M385" s="176">
        <v>37.200000000000003</v>
      </c>
      <c r="N385" s="177"/>
      <c r="O385" s="177"/>
      <c r="P385" s="177"/>
      <c r="Q385" s="177"/>
      <c r="R385">
        <f t="shared" si="20"/>
        <v>8.0030000000000001</v>
      </c>
      <c r="T385">
        <f t="shared" si="21"/>
        <v>30.4</v>
      </c>
      <c r="V385">
        <f t="shared" si="22"/>
        <v>8.0399999999999991</v>
      </c>
      <c r="X385">
        <f t="shared" si="23"/>
        <v>37.200000000000003</v>
      </c>
      <c r="Z385" s="177"/>
      <c r="AA385" s="177"/>
      <c r="AB385" s="177"/>
      <c r="AC385" s="177"/>
      <c r="AD385" s="177"/>
      <c r="AE385" s="177"/>
      <c r="AF385" s="177"/>
    </row>
    <row r="386" spans="5:32" ht="16" x14ac:dyDescent="0.2">
      <c r="E386" s="282">
        <v>42588</v>
      </c>
      <c r="F386" s="177"/>
      <c r="G386" s="176">
        <v>31</v>
      </c>
      <c r="H386" s="176" t="s">
        <v>12457</v>
      </c>
      <c r="I386" s="176" t="s">
        <v>16050</v>
      </c>
      <c r="J386" s="176">
        <v>7.9930000000000003</v>
      </c>
      <c r="K386" s="176">
        <v>29.9</v>
      </c>
      <c r="L386" s="176">
        <v>7.95</v>
      </c>
      <c r="M386" s="176">
        <v>37.200000000000003</v>
      </c>
      <c r="N386" s="177"/>
      <c r="O386" s="177"/>
      <c r="P386" s="177"/>
      <c r="Q386" s="177"/>
      <c r="R386">
        <f t="shared" si="20"/>
        <v>7.9930000000000003</v>
      </c>
      <c r="T386">
        <f t="shared" si="21"/>
        <v>29.9</v>
      </c>
      <c r="V386">
        <f t="shared" si="22"/>
        <v>7.95</v>
      </c>
      <c r="X386">
        <f t="shared" si="23"/>
        <v>37.200000000000003</v>
      </c>
      <c r="Z386" s="177"/>
      <c r="AA386" s="177"/>
      <c r="AB386" s="177"/>
      <c r="AC386" s="177"/>
      <c r="AD386" s="177"/>
      <c r="AE386" s="177"/>
      <c r="AF386" s="177"/>
    </row>
    <row r="387" spans="5:32" ht="16" x14ac:dyDescent="0.2">
      <c r="E387" s="282">
        <v>42588</v>
      </c>
      <c r="F387" s="177"/>
      <c r="G387" s="176">
        <v>31</v>
      </c>
      <c r="H387" s="176" t="s">
        <v>16051</v>
      </c>
      <c r="I387" s="176" t="s">
        <v>12804</v>
      </c>
      <c r="J387" s="176">
        <v>7.7080000000000002</v>
      </c>
      <c r="K387" s="176">
        <v>30.6</v>
      </c>
      <c r="L387" s="176">
        <v>8.01</v>
      </c>
      <c r="M387" s="176">
        <v>36.700000000000003</v>
      </c>
      <c r="N387" s="177"/>
      <c r="O387" s="177"/>
      <c r="P387" s="177"/>
      <c r="Q387" s="177"/>
      <c r="R387">
        <f t="shared" si="20"/>
        <v>7.7080000000000002</v>
      </c>
      <c r="T387">
        <f t="shared" si="21"/>
        <v>30.6</v>
      </c>
      <c r="V387">
        <f t="shared" si="22"/>
        <v>8.01</v>
      </c>
      <c r="X387">
        <f t="shared" si="23"/>
        <v>36.700000000000003</v>
      </c>
      <c r="Z387" s="177"/>
      <c r="AA387" s="177"/>
      <c r="AB387" s="177"/>
      <c r="AC387" s="177"/>
      <c r="AD387" s="177"/>
      <c r="AE387" s="177"/>
      <c r="AF387" s="177"/>
    </row>
    <row r="388" spans="5:32" ht="16" x14ac:dyDescent="0.2">
      <c r="E388" s="282">
        <v>42588</v>
      </c>
      <c r="F388" s="177"/>
      <c r="G388" s="176">
        <v>31</v>
      </c>
      <c r="H388" s="176" t="s">
        <v>16051</v>
      </c>
      <c r="I388" s="176" t="s">
        <v>12804</v>
      </c>
      <c r="J388" s="176">
        <v>7.67</v>
      </c>
      <c r="K388" s="176">
        <v>30.5</v>
      </c>
      <c r="L388" s="176">
        <v>7.86</v>
      </c>
      <c r="M388" s="176">
        <v>36.799999999999997</v>
      </c>
      <c r="N388" s="177"/>
      <c r="O388" s="177"/>
      <c r="P388" s="177"/>
      <c r="Q388" s="177"/>
      <c r="R388">
        <f t="shared" ref="R388:R451" si="24">AVERAGE(J388,N388)</f>
        <v>7.67</v>
      </c>
      <c r="T388">
        <f t="shared" ref="T388:T451" si="25">AVERAGE(K388,O388)</f>
        <v>30.5</v>
      </c>
      <c r="V388">
        <f t="shared" ref="V388:V451" si="26">AVERAGE(L388,P388)</f>
        <v>7.86</v>
      </c>
      <c r="X388">
        <f t="shared" ref="X388:X451" si="27">AVERAGE(M388,Q388)</f>
        <v>36.799999999999997</v>
      </c>
      <c r="Z388" s="177"/>
      <c r="AA388" s="177"/>
      <c r="AB388" s="177"/>
      <c r="AC388" s="177"/>
      <c r="AD388" s="177"/>
      <c r="AE388" s="177"/>
      <c r="AF388" s="177"/>
    </row>
    <row r="389" spans="5:32" ht="16" x14ac:dyDescent="0.2">
      <c r="E389" s="282">
        <v>42588</v>
      </c>
      <c r="F389" s="177"/>
      <c r="G389" s="176">
        <v>31</v>
      </c>
      <c r="H389" s="176" t="s">
        <v>16051</v>
      </c>
      <c r="I389" s="176" t="s">
        <v>12804</v>
      </c>
      <c r="J389" s="176">
        <v>7.7720000000000002</v>
      </c>
      <c r="K389" s="176">
        <v>30.9</v>
      </c>
      <c r="L389" s="176">
        <v>7.62</v>
      </c>
      <c r="M389" s="176">
        <v>36.700000000000003</v>
      </c>
      <c r="N389" s="177"/>
      <c r="O389" s="177"/>
      <c r="P389" s="177"/>
      <c r="Q389" s="177"/>
      <c r="R389">
        <f t="shared" si="24"/>
        <v>7.7720000000000002</v>
      </c>
      <c r="T389">
        <f t="shared" si="25"/>
        <v>30.9</v>
      </c>
      <c r="V389">
        <f t="shared" si="26"/>
        <v>7.62</v>
      </c>
      <c r="X389">
        <f t="shared" si="27"/>
        <v>36.700000000000003</v>
      </c>
      <c r="Z389" s="177"/>
      <c r="AA389" s="177"/>
      <c r="AB389" s="177"/>
      <c r="AC389" s="177"/>
      <c r="AD389" s="177"/>
      <c r="AE389" s="177"/>
      <c r="AF389" s="177"/>
    </row>
    <row r="390" spans="5:32" ht="16" x14ac:dyDescent="0.2">
      <c r="E390" s="282">
        <v>42588</v>
      </c>
      <c r="F390" s="177"/>
      <c r="G390" s="176">
        <v>31</v>
      </c>
      <c r="H390" s="176" t="s">
        <v>16051</v>
      </c>
      <c r="I390" s="176" t="s">
        <v>12804</v>
      </c>
      <c r="J390" s="176">
        <v>7.7050000000000001</v>
      </c>
      <c r="K390" s="176">
        <v>30.7</v>
      </c>
      <c r="L390" s="176">
        <v>8.11</v>
      </c>
      <c r="M390" s="176">
        <v>36.700000000000003</v>
      </c>
      <c r="N390" s="177"/>
      <c r="O390" s="177"/>
      <c r="P390" s="177"/>
      <c r="Q390" s="177"/>
      <c r="R390">
        <f t="shared" si="24"/>
        <v>7.7050000000000001</v>
      </c>
      <c r="T390">
        <f t="shared" si="25"/>
        <v>30.7</v>
      </c>
      <c r="V390">
        <f t="shared" si="26"/>
        <v>8.11</v>
      </c>
      <c r="X390">
        <f t="shared" si="27"/>
        <v>36.700000000000003</v>
      </c>
      <c r="Z390" s="177"/>
      <c r="AA390" s="177"/>
      <c r="AB390" s="177"/>
      <c r="AC390" s="177"/>
      <c r="AD390" s="177"/>
      <c r="AE390" s="177"/>
      <c r="AF390" s="177"/>
    </row>
    <row r="391" spans="5:32" ht="16" x14ac:dyDescent="0.2">
      <c r="E391" s="282">
        <v>42588</v>
      </c>
      <c r="F391" s="177"/>
      <c r="G391" s="176">
        <v>31</v>
      </c>
      <c r="H391" s="176" t="s">
        <v>16051</v>
      </c>
      <c r="I391" s="176" t="s">
        <v>16050</v>
      </c>
      <c r="J391" s="176">
        <v>8.0129999999999999</v>
      </c>
      <c r="K391" s="176">
        <v>29.9</v>
      </c>
      <c r="L391" s="176">
        <v>8.41</v>
      </c>
      <c r="M391" s="176">
        <v>37.200000000000003</v>
      </c>
      <c r="N391" s="177"/>
      <c r="O391" s="177"/>
      <c r="P391" s="177"/>
      <c r="Q391" s="177"/>
      <c r="R391">
        <f t="shared" si="24"/>
        <v>8.0129999999999999</v>
      </c>
      <c r="T391">
        <f t="shared" si="25"/>
        <v>29.9</v>
      </c>
      <c r="V391">
        <f t="shared" si="26"/>
        <v>8.41</v>
      </c>
      <c r="X391">
        <f t="shared" si="27"/>
        <v>37.200000000000003</v>
      </c>
      <c r="Z391" s="177"/>
      <c r="AA391" s="177"/>
      <c r="AB391" s="177"/>
      <c r="AC391" s="177"/>
      <c r="AD391" s="177"/>
      <c r="AE391" s="177"/>
      <c r="AF391" s="177"/>
    </row>
    <row r="392" spans="5:32" ht="16" x14ac:dyDescent="0.2">
      <c r="E392" s="282">
        <v>42588</v>
      </c>
      <c r="F392" s="177"/>
      <c r="G392" s="176">
        <v>27</v>
      </c>
      <c r="H392" s="176" t="s">
        <v>16051</v>
      </c>
      <c r="I392" s="176" t="s">
        <v>16051</v>
      </c>
      <c r="J392" s="176">
        <v>7.6870000000000003</v>
      </c>
      <c r="K392" s="176">
        <v>27.5</v>
      </c>
      <c r="L392" s="176">
        <v>8.0500000000000007</v>
      </c>
      <c r="M392" s="176">
        <v>36.799999999999997</v>
      </c>
      <c r="N392" s="177"/>
      <c r="O392" s="177"/>
      <c r="P392" s="177"/>
      <c r="Q392" s="177"/>
      <c r="R392">
        <f t="shared" si="24"/>
        <v>7.6870000000000003</v>
      </c>
      <c r="T392">
        <f t="shared" si="25"/>
        <v>27.5</v>
      </c>
      <c r="V392">
        <f t="shared" si="26"/>
        <v>8.0500000000000007</v>
      </c>
      <c r="X392">
        <f t="shared" si="27"/>
        <v>36.799999999999997</v>
      </c>
      <c r="Z392" s="177"/>
      <c r="AA392" s="177"/>
      <c r="AB392" s="177"/>
      <c r="AC392" s="177"/>
      <c r="AD392" s="177"/>
      <c r="AE392" s="177"/>
      <c r="AF392" s="177"/>
    </row>
    <row r="393" spans="5:32" ht="16" x14ac:dyDescent="0.2">
      <c r="E393" s="282">
        <v>42588</v>
      </c>
      <c r="F393" s="177"/>
      <c r="G393" s="176">
        <v>27</v>
      </c>
      <c r="H393" s="176" t="s">
        <v>12457</v>
      </c>
      <c r="I393" s="176" t="s">
        <v>12422</v>
      </c>
      <c r="J393" s="176">
        <v>8.0370000000000008</v>
      </c>
      <c r="K393" s="176">
        <v>27.2</v>
      </c>
      <c r="L393" s="176">
        <v>8.52</v>
      </c>
      <c r="M393" s="176">
        <v>37.200000000000003</v>
      </c>
      <c r="N393" s="177"/>
      <c r="O393" s="177"/>
      <c r="P393" s="177"/>
      <c r="Q393" s="177"/>
      <c r="R393">
        <f t="shared" si="24"/>
        <v>8.0370000000000008</v>
      </c>
      <c r="T393">
        <f t="shared" si="25"/>
        <v>27.2</v>
      </c>
      <c r="V393">
        <f t="shared" si="26"/>
        <v>8.52</v>
      </c>
      <c r="X393">
        <f t="shared" si="27"/>
        <v>37.200000000000003</v>
      </c>
      <c r="Z393" s="177"/>
      <c r="AA393" s="177"/>
      <c r="AB393" s="177"/>
      <c r="AC393" s="177"/>
      <c r="AD393" s="177"/>
      <c r="AE393" s="177"/>
      <c r="AF393" s="177"/>
    </row>
    <row r="394" spans="5:32" ht="16" x14ac:dyDescent="0.2">
      <c r="E394" s="282">
        <v>42588</v>
      </c>
      <c r="F394" s="177"/>
      <c r="G394" s="176">
        <v>27</v>
      </c>
      <c r="H394" s="176" t="s">
        <v>16051</v>
      </c>
      <c r="I394" s="176" t="s">
        <v>16051</v>
      </c>
      <c r="J394" s="176">
        <v>8.016</v>
      </c>
      <c r="K394" s="176">
        <v>27.1</v>
      </c>
      <c r="L394" s="176">
        <v>8.17</v>
      </c>
      <c r="M394" s="176">
        <v>37.200000000000003</v>
      </c>
      <c r="N394" s="177"/>
      <c r="O394" s="177"/>
      <c r="P394" s="177"/>
      <c r="Q394" s="177"/>
      <c r="R394">
        <f t="shared" si="24"/>
        <v>8.016</v>
      </c>
      <c r="T394">
        <f t="shared" si="25"/>
        <v>27.1</v>
      </c>
      <c r="V394">
        <f t="shared" si="26"/>
        <v>8.17</v>
      </c>
      <c r="X394">
        <f t="shared" si="27"/>
        <v>37.200000000000003</v>
      </c>
      <c r="Z394" s="177"/>
      <c r="AA394" s="177"/>
      <c r="AB394" s="177"/>
      <c r="AC394" s="177"/>
      <c r="AD394" s="177"/>
      <c r="AE394" s="177"/>
      <c r="AF394" s="177"/>
    </row>
    <row r="395" spans="5:32" ht="16" x14ac:dyDescent="0.2">
      <c r="E395" s="282">
        <v>42588</v>
      </c>
      <c r="F395" s="177"/>
      <c r="G395" s="176">
        <v>27</v>
      </c>
      <c r="H395" s="176" t="s">
        <v>16051</v>
      </c>
      <c r="I395" s="176" t="s">
        <v>16051</v>
      </c>
      <c r="J395" s="176">
        <v>7.7</v>
      </c>
      <c r="K395" s="176">
        <v>27.3</v>
      </c>
      <c r="L395" s="176">
        <v>8.2100000000000009</v>
      </c>
      <c r="M395" s="176">
        <v>36.700000000000003</v>
      </c>
      <c r="N395" s="177"/>
      <c r="O395" s="177"/>
      <c r="P395" s="177"/>
      <c r="Q395" s="177"/>
      <c r="R395">
        <f t="shared" si="24"/>
        <v>7.7</v>
      </c>
      <c r="T395">
        <f t="shared" si="25"/>
        <v>27.3</v>
      </c>
      <c r="V395">
        <f t="shared" si="26"/>
        <v>8.2100000000000009</v>
      </c>
      <c r="X395">
        <f t="shared" si="27"/>
        <v>36.700000000000003</v>
      </c>
      <c r="Z395" s="177"/>
      <c r="AA395" s="177"/>
      <c r="AB395" s="177"/>
      <c r="AC395" s="177"/>
      <c r="AD395" s="177"/>
      <c r="AE395" s="177"/>
      <c r="AF395" s="177"/>
    </row>
    <row r="396" spans="5:32" ht="16" x14ac:dyDescent="0.2">
      <c r="E396" s="282">
        <v>42588</v>
      </c>
      <c r="F396" s="177"/>
      <c r="G396" s="176">
        <v>27</v>
      </c>
      <c r="H396" s="176" t="s">
        <v>12457</v>
      </c>
      <c r="I396" s="176" t="s">
        <v>12422</v>
      </c>
      <c r="J396" s="176">
        <v>8.0429999999999993</v>
      </c>
      <c r="K396" s="176">
        <v>27.1</v>
      </c>
      <c r="L396" s="176">
        <v>8.31</v>
      </c>
      <c r="M396" s="176">
        <v>37.200000000000003</v>
      </c>
      <c r="N396" s="177"/>
      <c r="O396" s="177"/>
      <c r="P396" s="177"/>
      <c r="Q396" s="177"/>
      <c r="R396">
        <f t="shared" si="24"/>
        <v>8.0429999999999993</v>
      </c>
      <c r="T396">
        <f t="shared" si="25"/>
        <v>27.1</v>
      </c>
      <c r="V396">
        <f t="shared" si="26"/>
        <v>8.31</v>
      </c>
      <c r="X396">
        <f t="shared" si="27"/>
        <v>37.200000000000003</v>
      </c>
      <c r="Z396" s="177"/>
      <c r="AA396" s="177"/>
      <c r="AB396" s="177"/>
      <c r="AC396" s="177"/>
      <c r="AD396" s="177"/>
      <c r="AE396" s="177"/>
      <c r="AF396" s="177"/>
    </row>
    <row r="397" spans="5:32" ht="16" x14ac:dyDescent="0.2">
      <c r="E397" s="282">
        <v>42588</v>
      </c>
      <c r="F397" s="177"/>
      <c r="G397" s="176">
        <v>27</v>
      </c>
      <c r="H397" s="176" t="s">
        <v>12457</v>
      </c>
      <c r="I397" s="176" t="s">
        <v>12422</v>
      </c>
      <c r="J397" s="176">
        <v>8.0020000000000007</v>
      </c>
      <c r="K397" s="176">
        <v>27</v>
      </c>
      <c r="L397" s="176">
        <v>7.87</v>
      </c>
      <c r="M397" s="176">
        <v>37.200000000000003</v>
      </c>
      <c r="N397" s="177"/>
      <c r="O397" s="177"/>
      <c r="P397" s="177"/>
      <c r="Q397" s="177"/>
      <c r="R397">
        <f t="shared" si="24"/>
        <v>8.0020000000000007</v>
      </c>
      <c r="T397">
        <f t="shared" si="25"/>
        <v>27</v>
      </c>
      <c r="V397">
        <f t="shared" si="26"/>
        <v>7.87</v>
      </c>
      <c r="X397">
        <f t="shared" si="27"/>
        <v>37.200000000000003</v>
      </c>
      <c r="Z397" s="177"/>
      <c r="AA397" s="177"/>
      <c r="AB397" s="177"/>
      <c r="AC397" s="177"/>
      <c r="AD397" s="177"/>
      <c r="AE397" s="177"/>
      <c r="AF397" s="177"/>
    </row>
    <row r="398" spans="5:32" ht="16" x14ac:dyDescent="0.2">
      <c r="E398" s="282">
        <v>42588</v>
      </c>
      <c r="F398" s="177"/>
      <c r="G398" s="176">
        <v>27</v>
      </c>
      <c r="H398" s="176" t="s">
        <v>16051</v>
      </c>
      <c r="I398" s="176" t="s">
        <v>16051</v>
      </c>
      <c r="J398" s="176">
        <v>7.6820000000000004</v>
      </c>
      <c r="K398" s="176">
        <v>27</v>
      </c>
      <c r="L398" s="176">
        <v>8.4600000000000009</v>
      </c>
      <c r="M398" s="176">
        <v>36.700000000000003</v>
      </c>
      <c r="N398" s="177"/>
      <c r="O398" s="177"/>
      <c r="P398" s="177"/>
      <c r="Q398" s="177"/>
      <c r="R398">
        <f t="shared" si="24"/>
        <v>7.6820000000000004</v>
      </c>
      <c r="T398">
        <f t="shared" si="25"/>
        <v>27</v>
      </c>
      <c r="V398">
        <f t="shared" si="26"/>
        <v>8.4600000000000009</v>
      </c>
      <c r="X398">
        <f t="shared" si="27"/>
        <v>36.700000000000003</v>
      </c>
      <c r="Z398" s="177"/>
      <c r="AA398" s="177"/>
      <c r="AB398" s="177"/>
      <c r="AC398" s="177"/>
      <c r="AD398" s="177"/>
      <c r="AE398" s="177"/>
      <c r="AF398" s="177"/>
    </row>
    <row r="399" spans="5:32" ht="16" x14ac:dyDescent="0.2">
      <c r="E399" s="282">
        <v>42588</v>
      </c>
      <c r="F399" s="177"/>
      <c r="G399" s="176">
        <v>27</v>
      </c>
      <c r="H399" s="176" t="s">
        <v>12457</v>
      </c>
      <c r="I399" s="176" t="s">
        <v>12422</v>
      </c>
      <c r="J399" s="176">
        <v>8.0190000000000001</v>
      </c>
      <c r="K399" s="176">
        <v>26.9</v>
      </c>
      <c r="L399" s="176">
        <v>8.16</v>
      </c>
      <c r="M399" s="176">
        <v>37.200000000000003</v>
      </c>
      <c r="N399" s="177"/>
      <c r="O399" s="177"/>
      <c r="P399" s="177"/>
      <c r="Q399" s="177"/>
      <c r="R399">
        <f t="shared" si="24"/>
        <v>8.0190000000000001</v>
      </c>
      <c r="T399">
        <f t="shared" si="25"/>
        <v>26.9</v>
      </c>
      <c r="V399">
        <f t="shared" si="26"/>
        <v>8.16</v>
      </c>
      <c r="X399">
        <f t="shared" si="27"/>
        <v>37.200000000000003</v>
      </c>
      <c r="Z399" s="177"/>
      <c r="AA399" s="177"/>
      <c r="AB399" s="177"/>
      <c r="AC399" s="177"/>
      <c r="AD399" s="177"/>
      <c r="AE399" s="177"/>
      <c r="AF399" s="177"/>
    </row>
    <row r="400" spans="5:32" ht="16" x14ac:dyDescent="0.2">
      <c r="E400" s="282">
        <v>42588</v>
      </c>
      <c r="F400" s="177"/>
      <c r="G400" s="176">
        <v>27</v>
      </c>
      <c r="H400" s="176" t="s">
        <v>16051</v>
      </c>
      <c r="I400" s="176" t="s">
        <v>16051</v>
      </c>
      <c r="J400" s="176">
        <v>7.7519999999999998</v>
      </c>
      <c r="K400" s="176">
        <v>26.9</v>
      </c>
      <c r="L400" s="176">
        <v>8.1999999999999993</v>
      </c>
      <c r="M400" s="176">
        <v>36.700000000000003</v>
      </c>
      <c r="N400" s="177"/>
      <c r="O400" s="177"/>
      <c r="P400" s="177"/>
      <c r="Q400" s="177"/>
      <c r="R400">
        <f t="shared" si="24"/>
        <v>7.7519999999999998</v>
      </c>
      <c r="T400">
        <f t="shared" si="25"/>
        <v>26.9</v>
      </c>
      <c r="V400">
        <f t="shared" si="26"/>
        <v>8.1999999999999993</v>
      </c>
      <c r="X400">
        <f t="shared" si="27"/>
        <v>36.700000000000003</v>
      </c>
      <c r="Z400" s="177"/>
      <c r="AA400" s="177"/>
      <c r="AB400" s="177"/>
      <c r="AC400" s="177"/>
      <c r="AD400" s="177"/>
      <c r="AE400" s="177"/>
      <c r="AF400" s="177"/>
    </row>
    <row r="401" spans="5:32" ht="16" x14ac:dyDescent="0.2">
      <c r="E401" s="282">
        <v>42588</v>
      </c>
      <c r="F401" s="177"/>
      <c r="G401" s="176">
        <v>27</v>
      </c>
      <c r="H401" s="176" t="s">
        <v>12457</v>
      </c>
      <c r="I401" s="176" t="s">
        <v>12422</v>
      </c>
      <c r="J401" s="176">
        <v>8.0030000000000001</v>
      </c>
      <c r="K401" s="176">
        <v>26.8</v>
      </c>
      <c r="L401" s="176">
        <v>8.11</v>
      </c>
      <c r="M401" s="176">
        <v>37.1</v>
      </c>
      <c r="N401" s="177"/>
      <c r="O401" s="177"/>
      <c r="P401" s="177"/>
      <c r="Q401" s="177"/>
      <c r="R401">
        <f t="shared" si="24"/>
        <v>8.0030000000000001</v>
      </c>
      <c r="T401">
        <f t="shared" si="25"/>
        <v>26.8</v>
      </c>
      <c r="V401">
        <f t="shared" si="26"/>
        <v>8.11</v>
      </c>
      <c r="X401">
        <f t="shared" si="27"/>
        <v>37.1</v>
      </c>
      <c r="Z401" s="177"/>
      <c r="AA401" s="177"/>
      <c r="AB401" s="177"/>
      <c r="AC401" s="177"/>
      <c r="AD401" s="177"/>
      <c r="AE401" s="177"/>
      <c r="AF401" s="177"/>
    </row>
    <row r="402" spans="5:32" ht="16" x14ac:dyDescent="0.2">
      <c r="E402" s="282">
        <v>42590</v>
      </c>
      <c r="F402" s="177"/>
      <c r="G402" s="176">
        <v>31</v>
      </c>
      <c r="H402" s="176" t="s">
        <v>12457</v>
      </c>
      <c r="I402" s="176" t="s">
        <v>16050</v>
      </c>
      <c r="J402" s="176">
        <v>7.968</v>
      </c>
      <c r="K402" s="176">
        <v>30.6</v>
      </c>
      <c r="L402" s="176">
        <v>6.51</v>
      </c>
      <c r="M402" s="176">
        <v>37.5</v>
      </c>
      <c r="N402" s="177"/>
      <c r="O402" s="177"/>
      <c r="P402" s="177"/>
      <c r="Q402" s="177"/>
      <c r="R402">
        <f t="shared" si="24"/>
        <v>7.968</v>
      </c>
      <c r="T402">
        <f t="shared" si="25"/>
        <v>30.6</v>
      </c>
      <c r="V402">
        <f t="shared" si="26"/>
        <v>6.51</v>
      </c>
      <c r="X402">
        <f t="shared" si="27"/>
        <v>37.5</v>
      </c>
      <c r="Z402" s="176">
        <v>133.46</v>
      </c>
      <c r="AA402" s="177"/>
      <c r="AB402" s="176">
        <v>2194.1999999999998</v>
      </c>
      <c r="AC402" s="177"/>
      <c r="AD402" s="177"/>
      <c r="AE402" s="176">
        <v>887.6</v>
      </c>
      <c r="AF402" s="176">
        <v>1850.2</v>
      </c>
    </row>
    <row r="403" spans="5:32" ht="16" x14ac:dyDescent="0.2">
      <c r="E403" s="282">
        <v>42590</v>
      </c>
      <c r="F403" s="177"/>
      <c r="G403" s="176">
        <v>31</v>
      </c>
      <c r="H403" s="176" t="s">
        <v>16051</v>
      </c>
      <c r="I403" s="176" t="s">
        <v>12804</v>
      </c>
      <c r="J403" s="176">
        <v>7.6719999999999997</v>
      </c>
      <c r="K403" s="176">
        <v>31.2</v>
      </c>
      <c r="L403" s="176">
        <v>6.23</v>
      </c>
      <c r="M403" s="176">
        <v>37.1</v>
      </c>
      <c r="N403" s="177"/>
      <c r="O403" s="177"/>
      <c r="P403" s="177"/>
      <c r="Q403" s="177"/>
      <c r="R403">
        <f t="shared" si="24"/>
        <v>7.6719999999999997</v>
      </c>
      <c r="T403">
        <f t="shared" si="25"/>
        <v>31.2</v>
      </c>
      <c r="V403">
        <f t="shared" si="26"/>
        <v>6.23</v>
      </c>
      <c r="X403">
        <f t="shared" si="27"/>
        <v>37.1</v>
      </c>
      <c r="Z403" s="177"/>
      <c r="AA403" s="177"/>
      <c r="AB403" s="176">
        <v>2202.6999999999998</v>
      </c>
      <c r="AC403" s="177"/>
      <c r="AD403" s="177"/>
      <c r="AE403" s="176">
        <v>1659.6</v>
      </c>
      <c r="AF403" s="176">
        <v>1988</v>
      </c>
    </row>
    <row r="404" spans="5:32" ht="16" x14ac:dyDescent="0.2">
      <c r="E404" s="282">
        <v>42590</v>
      </c>
      <c r="F404" s="177"/>
      <c r="G404" s="176">
        <v>31</v>
      </c>
      <c r="H404" s="176" t="s">
        <v>12457</v>
      </c>
      <c r="I404" s="176" t="s">
        <v>16050</v>
      </c>
      <c r="J404" s="176">
        <v>7.9610000000000003</v>
      </c>
      <c r="K404" s="176">
        <v>31</v>
      </c>
      <c r="L404" s="176">
        <v>6.42</v>
      </c>
      <c r="M404" s="176">
        <v>37.5</v>
      </c>
      <c r="N404" s="177"/>
      <c r="O404" s="177"/>
      <c r="P404" s="177"/>
      <c r="Q404" s="177"/>
      <c r="R404">
        <f t="shared" si="24"/>
        <v>7.9610000000000003</v>
      </c>
      <c r="T404">
        <f t="shared" si="25"/>
        <v>31</v>
      </c>
      <c r="V404">
        <f t="shared" si="26"/>
        <v>6.42</v>
      </c>
      <c r="X404">
        <f t="shared" si="27"/>
        <v>37.5</v>
      </c>
      <c r="Z404" s="177"/>
      <c r="AA404" s="177"/>
      <c r="AB404" s="177"/>
      <c r="AC404" s="177"/>
      <c r="AD404" s="177"/>
      <c r="AE404" s="177"/>
      <c r="AF404" s="177"/>
    </row>
    <row r="405" spans="5:32" ht="16" x14ac:dyDescent="0.2">
      <c r="E405" s="282">
        <v>42590</v>
      </c>
      <c r="F405" s="177"/>
      <c r="G405" s="176">
        <v>31</v>
      </c>
      <c r="H405" s="176" t="s">
        <v>12457</v>
      </c>
      <c r="I405" s="176" t="s">
        <v>16050</v>
      </c>
      <c r="J405" s="176">
        <v>7.9690000000000003</v>
      </c>
      <c r="K405" s="176">
        <v>31.1</v>
      </c>
      <c r="L405" s="176">
        <v>6.38</v>
      </c>
      <c r="M405" s="176">
        <v>37.5</v>
      </c>
      <c r="N405" s="177"/>
      <c r="O405" s="177"/>
      <c r="P405" s="177"/>
      <c r="Q405" s="177"/>
      <c r="R405">
        <f t="shared" si="24"/>
        <v>7.9690000000000003</v>
      </c>
      <c r="T405">
        <f t="shared" si="25"/>
        <v>31.1</v>
      </c>
      <c r="V405">
        <f t="shared" si="26"/>
        <v>6.38</v>
      </c>
      <c r="X405">
        <f t="shared" si="27"/>
        <v>37.5</v>
      </c>
      <c r="Z405" s="177"/>
      <c r="AA405" s="177"/>
      <c r="AB405" s="176">
        <v>2213.5</v>
      </c>
      <c r="AC405" s="177"/>
      <c r="AD405" s="177"/>
      <c r="AE405" s="176">
        <v>861.9</v>
      </c>
      <c r="AF405" s="176">
        <v>1852</v>
      </c>
    </row>
    <row r="406" spans="5:32" ht="16" x14ac:dyDescent="0.2">
      <c r="E406" s="282">
        <v>42590</v>
      </c>
      <c r="F406" s="177"/>
      <c r="G406" s="176">
        <v>31</v>
      </c>
      <c r="H406" s="176" t="s">
        <v>12457</v>
      </c>
      <c r="I406" s="176" t="s">
        <v>16050</v>
      </c>
      <c r="J406" s="176">
        <v>7.98</v>
      </c>
      <c r="K406" s="176">
        <v>30.3</v>
      </c>
      <c r="L406" s="176">
        <v>6.95</v>
      </c>
      <c r="M406" s="176">
        <v>37.5</v>
      </c>
      <c r="N406" s="177"/>
      <c r="O406" s="177"/>
      <c r="P406" s="177"/>
      <c r="Q406" s="177"/>
      <c r="R406">
        <f t="shared" si="24"/>
        <v>7.98</v>
      </c>
      <c r="T406">
        <f t="shared" si="25"/>
        <v>30.3</v>
      </c>
      <c r="V406">
        <f t="shared" si="26"/>
        <v>6.95</v>
      </c>
      <c r="X406">
        <f t="shared" si="27"/>
        <v>37.5</v>
      </c>
      <c r="Z406" s="176">
        <v>147.07</v>
      </c>
      <c r="AA406" s="177"/>
      <c r="AB406" s="176">
        <v>2196.3000000000002</v>
      </c>
      <c r="AC406" s="177"/>
      <c r="AD406" s="177"/>
      <c r="AE406" s="176">
        <v>834.4</v>
      </c>
      <c r="AF406" s="176">
        <v>1839</v>
      </c>
    </row>
    <row r="407" spans="5:32" ht="16" x14ac:dyDescent="0.2">
      <c r="E407" s="282">
        <v>42590</v>
      </c>
      <c r="F407" s="177"/>
      <c r="G407" s="176">
        <v>31</v>
      </c>
      <c r="H407" s="176" t="s">
        <v>16051</v>
      </c>
      <c r="I407" s="176" t="s">
        <v>12804</v>
      </c>
      <c r="J407" s="176">
        <v>7.6139999999999999</v>
      </c>
      <c r="K407" s="176">
        <v>30.7</v>
      </c>
      <c r="L407" s="176">
        <v>6.67</v>
      </c>
      <c r="M407" s="176">
        <v>37.1</v>
      </c>
      <c r="N407" s="177"/>
      <c r="O407" s="177"/>
      <c r="P407" s="177"/>
      <c r="Q407" s="177"/>
      <c r="R407">
        <f t="shared" si="24"/>
        <v>7.6139999999999999</v>
      </c>
      <c r="T407">
        <f t="shared" si="25"/>
        <v>30.7</v>
      </c>
      <c r="V407">
        <f t="shared" si="26"/>
        <v>6.67</v>
      </c>
      <c r="X407">
        <f t="shared" si="27"/>
        <v>37.1</v>
      </c>
      <c r="Z407" s="177"/>
      <c r="AA407" s="177"/>
      <c r="AB407" s="176">
        <v>2205.4</v>
      </c>
      <c r="AC407" s="177"/>
      <c r="AD407" s="177"/>
      <c r="AE407" s="176">
        <v>1591.4</v>
      </c>
      <c r="AF407" s="176">
        <v>1986.2</v>
      </c>
    </row>
    <row r="408" spans="5:32" ht="16" x14ac:dyDescent="0.2">
      <c r="E408" s="282">
        <v>42590</v>
      </c>
      <c r="F408" s="177"/>
      <c r="G408" s="176">
        <v>31</v>
      </c>
      <c r="H408" s="176" t="s">
        <v>16051</v>
      </c>
      <c r="I408" s="176" t="s">
        <v>12804</v>
      </c>
      <c r="J408" s="176">
        <v>7.6</v>
      </c>
      <c r="K408" s="176">
        <v>30.8</v>
      </c>
      <c r="L408" s="176">
        <v>6.55</v>
      </c>
      <c r="M408" s="176">
        <v>37.1</v>
      </c>
      <c r="N408" s="177"/>
      <c r="O408" s="177"/>
      <c r="P408" s="177"/>
      <c r="Q408" s="177"/>
      <c r="R408">
        <f t="shared" si="24"/>
        <v>7.6</v>
      </c>
      <c r="T408">
        <f t="shared" si="25"/>
        <v>30.8</v>
      </c>
      <c r="V408">
        <f t="shared" si="26"/>
        <v>6.55</v>
      </c>
      <c r="X408">
        <f t="shared" si="27"/>
        <v>37.1</v>
      </c>
      <c r="Z408" s="177"/>
      <c r="AA408" s="177"/>
      <c r="AB408" s="177"/>
      <c r="AC408" s="177"/>
      <c r="AD408" s="177"/>
      <c r="AE408" s="177"/>
      <c r="AF408" s="177"/>
    </row>
    <row r="409" spans="5:32" ht="16" x14ac:dyDescent="0.2">
      <c r="E409" s="282">
        <v>42590</v>
      </c>
      <c r="F409" s="177"/>
      <c r="G409" s="176">
        <v>31</v>
      </c>
      <c r="H409" s="176" t="s">
        <v>16051</v>
      </c>
      <c r="I409" s="176" t="s">
        <v>12804</v>
      </c>
      <c r="J409" s="176">
        <v>7.673</v>
      </c>
      <c r="K409" s="176">
        <v>31.2</v>
      </c>
      <c r="L409" s="176">
        <v>6.35</v>
      </c>
      <c r="M409" s="176">
        <v>37.1</v>
      </c>
      <c r="N409" s="177"/>
      <c r="O409" s="177"/>
      <c r="P409" s="177"/>
      <c r="Q409" s="177"/>
      <c r="R409">
        <f t="shared" si="24"/>
        <v>7.673</v>
      </c>
      <c r="T409">
        <f t="shared" si="25"/>
        <v>31.2</v>
      </c>
      <c r="V409">
        <f t="shared" si="26"/>
        <v>6.35</v>
      </c>
      <c r="X409">
        <f t="shared" si="27"/>
        <v>37.1</v>
      </c>
      <c r="Z409" s="177"/>
      <c r="AA409" s="177"/>
      <c r="AB409" s="177"/>
      <c r="AC409" s="177"/>
      <c r="AD409" s="177"/>
      <c r="AE409" s="177"/>
      <c r="AF409" s="177"/>
    </row>
    <row r="410" spans="5:32" ht="16" x14ac:dyDescent="0.2">
      <c r="E410" s="282">
        <v>42590</v>
      </c>
      <c r="F410" s="177"/>
      <c r="G410" s="176">
        <v>31</v>
      </c>
      <c r="H410" s="176" t="s">
        <v>16051</v>
      </c>
      <c r="I410" s="176" t="s">
        <v>12804</v>
      </c>
      <c r="J410" s="176">
        <v>7.6269999999999998</v>
      </c>
      <c r="K410" s="176">
        <v>31</v>
      </c>
      <c r="L410" s="176">
        <v>6.36</v>
      </c>
      <c r="M410" s="176">
        <v>37.1</v>
      </c>
      <c r="N410" s="177"/>
      <c r="O410" s="177"/>
      <c r="P410" s="177"/>
      <c r="Q410" s="177"/>
      <c r="R410">
        <f t="shared" si="24"/>
        <v>7.6269999999999998</v>
      </c>
      <c r="T410">
        <f t="shared" si="25"/>
        <v>31</v>
      </c>
      <c r="V410">
        <f t="shared" si="26"/>
        <v>6.36</v>
      </c>
      <c r="X410">
        <f t="shared" si="27"/>
        <v>37.1</v>
      </c>
      <c r="Z410" s="177"/>
      <c r="AA410" s="177"/>
      <c r="AB410" s="177"/>
      <c r="AC410" s="177"/>
      <c r="AD410" s="177"/>
      <c r="AE410" s="177"/>
      <c r="AF410" s="177"/>
    </row>
    <row r="411" spans="5:32" ht="16" x14ac:dyDescent="0.2">
      <c r="E411" s="282">
        <v>42590</v>
      </c>
      <c r="F411" s="177"/>
      <c r="G411" s="176">
        <v>31</v>
      </c>
      <c r="H411" s="176" t="s">
        <v>16051</v>
      </c>
      <c r="I411" s="176" t="s">
        <v>16050</v>
      </c>
      <c r="J411" s="176">
        <v>7.92</v>
      </c>
      <c r="K411" s="176">
        <v>31.3</v>
      </c>
      <c r="L411" s="176">
        <v>5.86</v>
      </c>
      <c r="M411" s="176">
        <v>37.5</v>
      </c>
      <c r="N411" s="177"/>
      <c r="O411" s="177"/>
      <c r="P411" s="177"/>
      <c r="Q411" s="177"/>
      <c r="R411">
        <f t="shared" si="24"/>
        <v>7.92</v>
      </c>
      <c r="T411">
        <f t="shared" si="25"/>
        <v>31.3</v>
      </c>
      <c r="V411">
        <f t="shared" si="26"/>
        <v>5.86</v>
      </c>
      <c r="X411">
        <f t="shared" si="27"/>
        <v>37.5</v>
      </c>
      <c r="Z411" s="176">
        <v>195.15</v>
      </c>
      <c r="AA411" s="177"/>
      <c r="AB411" s="176">
        <v>2214.4</v>
      </c>
      <c r="AC411" s="177"/>
      <c r="AD411" s="177"/>
      <c r="AE411" s="176">
        <v>875.7</v>
      </c>
      <c r="AF411" s="176">
        <v>1854.7</v>
      </c>
    </row>
    <row r="412" spans="5:32" ht="16" x14ac:dyDescent="0.2">
      <c r="E412" s="282">
        <v>42590</v>
      </c>
      <c r="F412" s="177"/>
      <c r="G412" s="176">
        <v>27</v>
      </c>
      <c r="H412" s="176" t="s">
        <v>16051</v>
      </c>
      <c r="I412" s="176" t="s">
        <v>16051</v>
      </c>
      <c r="J412" s="176">
        <v>7.625</v>
      </c>
      <c r="K412" s="176">
        <v>27.2</v>
      </c>
      <c r="L412" s="176">
        <v>6.79</v>
      </c>
      <c r="M412" s="176">
        <v>37.1</v>
      </c>
      <c r="N412" s="177"/>
      <c r="O412" s="177"/>
      <c r="P412" s="177"/>
      <c r="Q412" s="177"/>
      <c r="R412">
        <f t="shared" si="24"/>
        <v>7.625</v>
      </c>
      <c r="T412">
        <f t="shared" si="25"/>
        <v>27.2</v>
      </c>
      <c r="V412">
        <f t="shared" si="26"/>
        <v>6.79</v>
      </c>
      <c r="X412">
        <f t="shared" si="27"/>
        <v>37.1</v>
      </c>
      <c r="Z412" s="176">
        <v>160.9</v>
      </c>
      <c r="AA412" s="177"/>
      <c r="AB412" s="176">
        <v>2190.3000000000002</v>
      </c>
      <c r="AC412" s="177"/>
      <c r="AD412" s="177"/>
      <c r="AE412" s="176">
        <v>1621.4</v>
      </c>
      <c r="AF412" s="176">
        <v>2000.3</v>
      </c>
    </row>
    <row r="413" spans="5:32" ht="16" x14ac:dyDescent="0.2">
      <c r="E413" s="282">
        <v>42590</v>
      </c>
      <c r="F413" s="177"/>
      <c r="G413" s="176">
        <v>27</v>
      </c>
      <c r="H413" s="176" t="s">
        <v>12457</v>
      </c>
      <c r="I413" s="176" t="s">
        <v>12422</v>
      </c>
      <c r="J413" s="176">
        <v>7.99</v>
      </c>
      <c r="K413" s="176">
        <v>27.2</v>
      </c>
      <c r="L413" s="176">
        <v>6.93</v>
      </c>
      <c r="M413" s="176">
        <v>37.5</v>
      </c>
      <c r="N413" s="177"/>
      <c r="O413" s="177"/>
      <c r="P413" s="177"/>
      <c r="Q413" s="177"/>
      <c r="R413">
        <f t="shared" si="24"/>
        <v>7.99</v>
      </c>
      <c r="T413">
        <f t="shared" si="25"/>
        <v>27.2</v>
      </c>
      <c r="V413">
        <f t="shared" si="26"/>
        <v>6.93</v>
      </c>
      <c r="X413">
        <f t="shared" si="27"/>
        <v>37.5</v>
      </c>
      <c r="Z413" s="177"/>
      <c r="AA413" s="177"/>
      <c r="AB413" s="176">
        <v>2196.9</v>
      </c>
      <c r="AC413" s="177"/>
      <c r="AD413" s="177"/>
      <c r="AE413" s="176">
        <v>789.5</v>
      </c>
      <c r="AF413" s="176">
        <v>1856.9</v>
      </c>
    </row>
    <row r="414" spans="5:32" ht="16" x14ac:dyDescent="0.2">
      <c r="E414" s="282">
        <v>42590</v>
      </c>
      <c r="F414" s="177"/>
      <c r="G414" s="176">
        <v>27</v>
      </c>
      <c r="H414" s="176" t="s">
        <v>16051</v>
      </c>
      <c r="I414" s="176" t="s">
        <v>16051</v>
      </c>
      <c r="J414" s="176">
        <v>7.9329999999999998</v>
      </c>
      <c r="K414" s="176">
        <v>27.2</v>
      </c>
      <c r="L414" s="176">
        <v>6.82</v>
      </c>
      <c r="M414" s="176">
        <v>37.5</v>
      </c>
      <c r="N414" s="177"/>
      <c r="O414" s="177"/>
      <c r="P414" s="177"/>
      <c r="Q414" s="177"/>
      <c r="R414">
        <f t="shared" si="24"/>
        <v>7.9329999999999998</v>
      </c>
      <c r="T414">
        <f t="shared" si="25"/>
        <v>27.2</v>
      </c>
      <c r="V414">
        <f t="shared" si="26"/>
        <v>6.82</v>
      </c>
      <c r="X414">
        <f t="shared" si="27"/>
        <v>37.5</v>
      </c>
      <c r="Z414" s="177"/>
      <c r="AA414" s="177"/>
      <c r="AB414" s="177"/>
      <c r="AC414" s="177"/>
      <c r="AD414" s="177"/>
      <c r="AE414" s="177"/>
      <c r="AF414" s="177"/>
    </row>
    <row r="415" spans="5:32" ht="16" x14ac:dyDescent="0.2">
      <c r="E415" s="282">
        <v>42590</v>
      </c>
      <c r="F415" s="177"/>
      <c r="G415" s="176">
        <v>27</v>
      </c>
      <c r="H415" s="176" t="s">
        <v>16051</v>
      </c>
      <c r="I415" s="176" t="s">
        <v>16051</v>
      </c>
      <c r="J415" s="176">
        <v>7.6050000000000004</v>
      </c>
      <c r="K415" s="176">
        <v>27.2</v>
      </c>
      <c r="L415" s="176">
        <v>6.81</v>
      </c>
      <c r="M415" s="176">
        <v>37.1</v>
      </c>
      <c r="N415" s="177"/>
      <c r="O415" s="177"/>
      <c r="P415" s="177"/>
      <c r="Q415" s="177"/>
      <c r="R415">
        <f t="shared" si="24"/>
        <v>7.6050000000000004</v>
      </c>
      <c r="T415">
        <f t="shared" si="25"/>
        <v>27.2</v>
      </c>
      <c r="V415">
        <f t="shared" si="26"/>
        <v>6.81</v>
      </c>
      <c r="X415">
        <f t="shared" si="27"/>
        <v>37.1</v>
      </c>
      <c r="Z415" s="177"/>
      <c r="AA415" s="177"/>
      <c r="AB415" s="177"/>
      <c r="AC415" s="177"/>
      <c r="AD415" s="177"/>
      <c r="AE415" s="177"/>
      <c r="AF415" s="177"/>
    </row>
    <row r="416" spans="5:32" ht="16" x14ac:dyDescent="0.2">
      <c r="E416" s="282">
        <v>42590</v>
      </c>
      <c r="F416" s="177"/>
      <c r="G416" s="176">
        <v>27</v>
      </c>
      <c r="H416" s="176" t="s">
        <v>12457</v>
      </c>
      <c r="I416" s="176" t="s">
        <v>12422</v>
      </c>
      <c r="J416" s="176">
        <v>7.9770000000000003</v>
      </c>
      <c r="K416" s="176">
        <v>27.2</v>
      </c>
      <c r="L416" s="176">
        <v>6.91</v>
      </c>
      <c r="M416" s="176">
        <v>37.5</v>
      </c>
      <c r="N416" s="177"/>
      <c r="O416" s="177"/>
      <c r="P416" s="177"/>
      <c r="Q416" s="177"/>
      <c r="R416">
        <f t="shared" si="24"/>
        <v>7.9770000000000003</v>
      </c>
      <c r="T416">
        <f t="shared" si="25"/>
        <v>27.2</v>
      </c>
      <c r="V416">
        <f t="shared" si="26"/>
        <v>6.91</v>
      </c>
      <c r="X416">
        <f t="shared" si="27"/>
        <v>37.5</v>
      </c>
      <c r="Z416" s="176">
        <v>137.36000000000001</v>
      </c>
      <c r="AA416" s="177"/>
      <c r="AB416" s="177"/>
      <c r="AC416" s="177"/>
      <c r="AD416" s="177"/>
      <c r="AE416" s="177"/>
      <c r="AF416" s="177"/>
    </row>
    <row r="417" spans="5:32" ht="16" x14ac:dyDescent="0.2">
      <c r="E417" s="282">
        <v>42590</v>
      </c>
      <c r="F417" s="177"/>
      <c r="G417" s="176">
        <v>27</v>
      </c>
      <c r="H417" s="176" t="s">
        <v>12457</v>
      </c>
      <c r="I417" s="176" t="s">
        <v>12422</v>
      </c>
      <c r="J417" s="176">
        <v>7.968</v>
      </c>
      <c r="K417" s="176">
        <v>27.2</v>
      </c>
      <c r="L417" s="176">
        <v>6.9</v>
      </c>
      <c r="M417" s="176">
        <v>37.5</v>
      </c>
      <c r="N417" s="177"/>
      <c r="O417" s="177"/>
      <c r="P417" s="177"/>
      <c r="Q417" s="177"/>
      <c r="R417">
        <f t="shared" si="24"/>
        <v>7.968</v>
      </c>
      <c r="T417">
        <f t="shared" si="25"/>
        <v>27.2</v>
      </c>
      <c r="V417">
        <f t="shared" si="26"/>
        <v>6.9</v>
      </c>
      <c r="X417">
        <f t="shared" si="27"/>
        <v>37.5</v>
      </c>
      <c r="Z417" s="177"/>
      <c r="AA417" s="177"/>
      <c r="AB417" s="176">
        <v>2202.1999999999998</v>
      </c>
      <c r="AC417" s="177"/>
      <c r="AD417" s="177"/>
      <c r="AE417" s="176">
        <v>735.6</v>
      </c>
      <c r="AF417" s="176">
        <v>1842.8</v>
      </c>
    </row>
    <row r="418" spans="5:32" ht="16" x14ac:dyDescent="0.2">
      <c r="E418" s="282">
        <v>42590</v>
      </c>
      <c r="F418" s="177"/>
      <c r="G418" s="176">
        <v>27</v>
      </c>
      <c r="H418" s="176" t="s">
        <v>16051</v>
      </c>
      <c r="I418" s="176" t="s">
        <v>16051</v>
      </c>
      <c r="J418" s="176">
        <v>7.6029999999999998</v>
      </c>
      <c r="K418" s="176">
        <v>27.2</v>
      </c>
      <c r="L418" s="176">
        <v>6.6</v>
      </c>
      <c r="M418" s="176">
        <v>37.1</v>
      </c>
      <c r="N418" s="177"/>
      <c r="O418" s="177"/>
      <c r="P418" s="177"/>
      <c r="Q418" s="177"/>
      <c r="R418">
        <f t="shared" si="24"/>
        <v>7.6029999999999998</v>
      </c>
      <c r="T418">
        <f t="shared" si="25"/>
        <v>27.2</v>
      </c>
      <c r="V418">
        <f t="shared" si="26"/>
        <v>6.6</v>
      </c>
      <c r="X418">
        <f t="shared" si="27"/>
        <v>37.1</v>
      </c>
      <c r="Z418" s="177"/>
      <c r="AA418" s="177"/>
      <c r="AB418" s="176">
        <v>2196.6</v>
      </c>
      <c r="AC418" s="177"/>
      <c r="AD418" s="177"/>
      <c r="AE418" s="176">
        <v>1666.3</v>
      </c>
      <c r="AF418" s="176">
        <v>2010</v>
      </c>
    </row>
    <row r="419" spans="5:32" ht="16" x14ac:dyDescent="0.2">
      <c r="E419" s="282">
        <v>42590</v>
      </c>
      <c r="F419" s="177"/>
      <c r="G419" s="176">
        <v>27</v>
      </c>
      <c r="H419" s="176" t="s">
        <v>12457</v>
      </c>
      <c r="I419" s="176" t="s">
        <v>12422</v>
      </c>
      <c r="J419" s="176">
        <v>7.9039999999999999</v>
      </c>
      <c r="K419" s="176">
        <v>27.2</v>
      </c>
      <c r="L419" s="176">
        <v>6.78</v>
      </c>
      <c r="M419" s="176">
        <v>37.5</v>
      </c>
      <c r="N419" s="177"/>
      <c r="O419" s="177"/>
      <c r="P419" s="177"/>
      <c r="Q419" s="177"/>
      <c r="R419">
        <f t="shared" si="24"/>
        <v>7.9039999999999999</v>
      </c>
      <c r="T419">
        <f t="shared" si="25"/>
        <v>27.2</v>
      </c>
      <c r="V419">
        <f t="shared" si="26"/>
        <v>6.78</v>
      </c>
      <c r="X419">
        <f t="shared" si="27"/>
        <v>37.5</v>
      </c>
      <c r="Z419" s="177"/>
      <c r="AA419" s="177"/>
      <c r="AB419" s="176">
        <v>2178.9</v>
      </c>
      <c r="AC419" s="177"/>
      <c r="AD419" s="177"/>
      <c r="AE419" s="176">
        <v>786.7</v>
      </c>
      <c r="AF419" s="176">
        <v>1842.4</v>
      </c>
    </row>
    <row r="420" spans="5:32" ht="16" x14ac:dyDescent="0.2">
      <c r="E420" s="282">
        <v>42590</v>
      </c>
      <c r="F420" s="177"/>
      <c r="G420" s="176">
        <v>27</v>
      </c>
      <c r="H420" s="176" t="s">
        <v>16051</v>
      </c>
      <c r="I420" s="176" t="s">
        <v>16051</v>
      </c>
      <c r="J420" s="176">
        <v>7.64</v>
      </c>
      <c r="K420" s="176">
        <v>27.2</v>
      </c>
      <c r="L420" s="176">
        <v>6.38</v>
      </c>
      <c r="M420" s="176">
        <v>37.1</v>
      </c>
      <c r="N420" s="177"/>
      <c r="O420" s="177"/>
      <c r="P420" s="177"/>
      <c r="Q420" s="177"/>
      <c r="R420">
        <f t="shared" si="24"/>
        <v>7.64</v>
      </c>
      <c r="T420">
        <f t="shared" si="25"/>
        <v>27.2</v>
      </c>
      <c r="V420">
        <f t="shared" si="26"/>
        <v>6.38</v>
      </c>
      <c r="X420">
        <f t="shared" si="27"/>
        <v>37.1</v>
      </c>
      <c r="Z420" s="177"/>
      <c r="AA420" s="177"/>
      <c r="AB420" s="177"/>
      <c r="AC420" s="177"/>
      <c r="AD420" s="177"/>
      <c r="AE420" s="177"/>
      <c r="AF420" s="177"/>
    </row>
    <row r="421" spans="5:32" ht="16" x14ac:dyDescent="0.2">
      <c r="E421" s="282">
        <v>42590</v>
      </c>
      <c r="F421" s="177"/>
      <c r="G421" s="176">
        <v>27</v>
      </c>
      <c r="H421" s="176" t="s">
        <v>12457</v>
      </c>
      <c r="I421" s="176" t="s">
        <v>12422</v>
      </c>
      <c r="J421" s="176">
        <v>7.9390000000000001</v>
      </c>
      <c r="K421" s="176">
        <v>27.2</v>
      </c>
      <c r="L421" s="176">
        <v>6.78</v>
      </c>
      <c r="M421" s="176">
        <v>37.5</v>
      </c>
      <c r="N421" s="177"/>
      <c r="O421" s="177"/>
      <c r="P421" s="177"/>
      <c r="Q421" s="177"/>
      <c r="R421">
        <f t="shared" si="24"/>
        <v>7.9390000000000001</v>
      </c>
      <c r="T421">
        <f t="shared" si="25"/>
        <v>27.2</v>
      </c>
      <c r="V421">
        <f t="shared" si="26"/>
        <v>6.78</v>
      </c>
      <c r="X421">
        <f t="shared" si="27"/>
        <v>37.5</v>
      </c>
      <c r="Z421" s="176">
        <v>107.9</v>
      </c>
      <c r="AA421" s="177"/>
      <c r="AB421" s="176">
        <v>2186.1999999999998</v>
      </c>
      <c r="AC421" s="177"/>
      <c r="AD421" s="177"/>
      <c r="AE421" s="176">
        <v>746.1</v>
      </c>
      <c r="AF421" s="176">
        <v>1834.5</v>
      </c>
    </row>
    <row r="422" spans="5:32" ht="16" x14ac:dyDescent="0.2">
      <c r="E422" s="282">
        <v>42591</v>
      </c>
      <c r="F422" s="177"/>
      <c r="G422" s="176">
        <v>31</v>
      </c>
      <c r="H422" s="176" t="s">
        <v>12457</v>
      </c>
      <c r="I422" s="176" t="s">
        <v>16050</v>
      </c>
      <c r="J422" s="176">
        <v>7.8860000000000001</v>
      </c>
      <c r="K422" s="176">
        <v>30.9</v>
      </c>
      <c r="L422" s="176">
        <v>7.23</v>
      </c>
      <c r="M422" s="176">
        <v>37.1</v>
      </c>
      <c r="N422" s="177"/>
      <c r="O422" s="177"/>
      <c r="P422" s="177"/>
      <c r="Q422" s="177"/>
      <c r="R422">
        <f t="shared" si="24"/>
        <v>7.8860000000000001</v>
      </c>
      <c r="T422">
        <f t="shared" si="25"/>
        <v>30.9</v>
      </c>
      <c r="V422">
        <f t="shared" si="26"/>
        <v>7.23</v>
      </c>
      <c r="X422">
        <f t="shared" si="27"/>
        <v>37.1</v>
      </c>
      <c r="Z422" s="176">
        <v>206.6</v>
      </c>
      <c r="AA422" s="177"/>
      <c r="AB422" s="177"/>
      <c r="AC422" s="177"/>
      <c r="AD422" s="177"/>
      <c r="AE422" s="177"/>
      <c r="AF422" s="177"/>
    </row>
    <row r="423" spans="5:32" ht="16" x14ac:dyDescent="0.2">
      <c r="E423" s="282">
        <v>42591</v>
      </c>
      <c r="F423" s="177"/>
      <c r="G423" s="176">
        <v>31</v>
      </c>
      <c r="H423" s="176" t="s">
        <v>16051</v>
      </c>
      <c r="I423" s="176" t="s">
        <v>12804</v>
      </c>
      <c r="J423" s="176">
        <v>7.6210000000000004</v>
      </c>
      <c r="K423" s="176">
        <v>31.3</v>
      </c>
      <c r="L423" s="176">
        <v>6.58</v>
      </c>
      <c r="M423" s="176">
        <v>37</v>
      </c>
      <c r="N423" s="177"/>
      <c r="O423" s="177"/>
      <c r="P423" s="177"/>
      <c r="Q423" s="177"/>
      <c r="R423">
        <f t="shared" si="24"/>
        <v>7.6210000000000004</v>
      </c>
      <c r="T423">
        <f t="shared" si="25"/>
        <v>31.3</v>
      </c>
      <c r="V423">
        <f t="shared" si="26"/>
        <v>6.58</v>
      </c>
      <c r="X423">
        <f t="shared" si="27"/>
        <v>37</v>
      </c>
      <c r="Z423" s="177"/>
      <c r="AA423" s="177"/>
      <c r="AB423" s="177"/>
      <c r="AC423" s="177"/>
      <c r="AD423" s="177"/>
      <c r="AE423" s="177"/>
      <c r="AF423" s="177"/>
    </row>
    <row r="424" spans="5:32" ht="16" x14ac:dyDescent="0.2">
      <c r="E424" s="282">
        <v>42591</v>
      </c>
      <c r="F424" s="177"/>
      <c r="G424" s="176">
        <v>31</v>
      </c>
      <c r="H424" s="176" t="s">
        <v>12457</v>
      </c>
      <c r="I424" s="176" t="s">
        <v>16050</v>
      </c>
      <c r="J424" s="176">
        <v>7.8979999999999997</v>
      </c>
      <c r="K424" s="176">
        <v>31.3</v>
      </c>
      <c r="L424" s="176">
        <v>6.82</v>
      </c>
      <c r="M424" s="176">
        <v>37</v>
      </c>
      <c r="N424" s="177"/>
      <c r="O424" s="177"/>
      <c r="P424" s="177"/>
      <c r="Q424" s="177"/>
      <c r="R424">
        <f t="shared" si="24"/>
        <v>7.8979999999999997</v>
      </c>
      <c r="T424">
        <f t="shared" si="25"/>
        <v>31.3</v>
      </c>
      <c r="V424">
        <f t="shared" si="26"/>
        <v>6.82</v>
      </c>
      <c r="X424">
        <f t="shared" si="27"/>
        <v>37</v>
      </c>
      <c r="Z424" s="177"/>
      <c r="AA424" s="177"/>
      <c r="AB424" s="177"/>
      <c r="AC424" s="177"/>
      <c r="AD424" s="177"/>
      <c r="AE424" s="177"/>
      <c r="AF424" s="177"/>
    </row>
    <row r="425" spans="5:32" ht="16" x14ac:dyDescent="0.2">
      <c r="E425" s="282">
        <v>42591</v>
      </c>
      <c r="F425" s="177"/>
      <c r="G425" s="176">
        <v>31</v>
      </c>
      <c r="H425" s="176" t="s">
        <v>12457</v>
      </c>
      <c r="I425" s="176" t="s">
        <v>16050</v>
      </c>
      <c r="J425" s="176">
        <v>7.9130000000000003</v>
      </c>
      <c r="K425" s="176">
        <v>30.9</v>
      </c>
      <c r="L425" s="176">
        <v>7.06</v>
      </c>
      <c r="M425" s="176">
        <v>37.200000000000003</v>
      </c>
      <c r="N425" s="177"/>
      <c r="O425" s="177"/>
      <c r="P425" s="177"/>
      <c r="Q425" s="177"/>
      <c r="R425">
        <f t="shared" si="24"/>
        <v>7.9130000000000003</v>
      </c>
      <c r="T425">
        <f t="shared" si="25"/>
        <v>30.9</v>
      </c>
      <c r="V425">
        <f t="shared" si="26"/>
        <v>7.06</v>
      </c>
      <c r="X425">
        <f t="shared" si="27"/>
        <v>37.200000000000003</v>
      </c>
      <c r="Z425" s="177"/>
      <c r="AA425" s="177"/>
      <c r="AB425" s="177"/>
      <c r="AC425" s="177"/>
      <c r="AD425" s="177"/>
      <c r="AE425" s="177"/>
      <c r="AF425" s="177"/>
    </row>
    <row r="426" spans="5:32" ht="16" x14ac:dyDescent="0.2">
      <c r="E426" s="282">
        <v>42591</v>
      </c>
      <c r="F426" s="177"/>
      <c r="G426" s="176">
        <v>31</v>
      </c>
      <c r="H426" s="176" t="s">
        <v>12457</v>
      </c>
      <c r="I426" s="176" t="s">
        <v>16050</v>
      </c>
      <c r="J426" s="176">
        <v>7.9130000000000003</v>
      </c>
      <c r="K426" s="176">
        <v>30.8</v>
      </c>
      <c r="L426" s="176">
        <v>7.09</v>
      </c>
      <c r="M426" s="176">
        <v>37.1</v>
      </c>
      <c r="N426" s="177"/>
      <c r="O426" s="177"/>
      <c r="P426" s="177"/>
      <c r="Q426" s="177"/>
      <c r="R426">
        <f t="shared" si="24"/>
        <v>7.9130000000000003</v>
      </c>
      <c r="T426">
        <f t="shared" si="25"/>
        <v>30.8</v>
      </c>
      <c r="V426">
        <f t="shared" si="26"/>
        <v>7.09</v>
      </c>
      <c r="X426">
        <f t="shared" si="27"/>
        <v>37.1</v>
      </c>
      <c r="Z426" s="176">
        <v>219.42</v>
      </c>
      <c r="AA426" s="177"/>
      <c r="AB426" s="177"/>
      <c r="AC426" s="177"/>
      <c r="AD426" s="177"/>
      <c r="AE426" s="177"/>
      <c r="AF426" s="177"/>
    </row>
    <row r="427" spans="5:32" ht="16" x14ac:dyDescent="0.2">
      <c r="E427" s="282">
        <v>42591</v>
      </c>
      <c r="F427" s="177"/>
      <c r="G427" s="176">
        <v>31</v>
      </c>
      <c r="H427" s="176" t="s">
        <v>16051</v>
      </c>
      <c r="I427" s="176" t="s">
        <v>12804</v>
      </c>
      <c r="J427" s="176">
        <v>7.6589999999999998</v>
      </c>
      <c r="K427" s="176">
        <v>31.1</v>
      </c>
      <c r="L427" s="176">
        <v>6.96</v>
      </c>
      <c r="M427" s="176">
        <v>37.1</v>
      </c>
      <c r="N427" s="177"/>
      <c r="O427" s="177"/>
      <c r="P427" s="177"/>
      <c r="Q427" s="177"/>
      <c r="R427">
        <f t="shared" si="24"/>
        <v>7.6589999999999998</v>
      </c>
      <c r="T427">
        <f t="shared" si="25"/>
        <v>31.1</v>
      </c>
      <c r="V427">
        <f t="shared" si="26"/>
        <v>6.96</v>
      </c>
      <c r="X427">
        <f t="shared" si="27"/>
        <v>37.1</v>
      </c>
      <c r="Z427" s="177"/>
      <c r="AA427" s="177"/>
      <c r="AB427" s="177"/>
      <c r="AC427" s="177"/>
      <c r="AD427" s="177"/>
      <c r="AE427" s="177"/>
      <c r="AF427" s="177"/>
    </row>
    <row r="428" spans="5:32" ht="16" x14ac:dyDescent="0.2">
      <c r="E428" s="282">
        <v>42591</v>
      </c>
      <c r="F428" s="177"/>
      <c r="G428" s="176">
        <v>31</v>
      </c>
      <c r="H428" s="176" t="s">
        <v>16051</v>
      </c>
      <c r="I428" s="176" t="s">
        <v>12804</v>
      </c>
      <c r="J428" s="176">
        <v>7.6479999999999997</v>
      </c>
      <c r="K428" s="176">
        <v>31</v>
      </c>
      <c r="L428" s="176">
        <v>6.86</v>
      </c>
      <c r="M428" s="176">
        <v>37.1</v>
      </c>
      <c r="N428" s="177"/>
      <c r="O428" s="177"/>
      <c r="P428" s="177"/>
      <c r="Q428" s="177"/>
      <c r="R428">
        <f t="shared" si="24"/>
        <v>7.6479999999999997</v>
      </c>
      <c r="T428">
        <f t="shared" si="25"/>
        <v>31</v>
      </c>
      <c r="V428">
        <f t="shared" si="26"/>
        <v>6.86</v>
      </c>
      <c r="X428">
        <f t="shared" si="27"/>
        <v>37.1</v>
      </c>
      <c r="Z428" s="177"/>
      <c r="AA428" s="177"/>
      <c r="AB428" s="177"/>
      <c r="AC428" s="177"/>
      <c r="AD428" s="177"/>
      <c r="AE428" s="177"/>
      <c r="AF428" s="177"/>
    </row>
    <row r="429" spans="5:32" ht="16" x14ac:dyDescent="0.2">
      <c r="E429" s="282">
        <v>42591</v>
      </c>
      <c r="F429" s="177"/>
      <c r="G429" s="176">
        <v>31</v>
      </c>
      <c r="H429" s="176" t="s">
        <v>16051</v>
      </c>
      <c r="I429" s="176" t="s">
        <v>12804</v>
      </c>
      <c r="J429" s="176">
        <v>7.657</v>
      </c>
      <c r="K429" s="176">
        <v>31.2</v>
      </c>
      <c r="L429" s="176">
        <v>6.7</v>
      </c>
      <c r="M429" s="176">
        <v>37</v>
      </c>
      <c r="N429" s="177"/>
      <c r="O429" s="177"/>
      <c r="P429" s="177"/>
      <c r="Q429" s="177"/>
      <c r="R429">
        <f t="shared" si="24"/>
        <v>7.657</v>
      </c>
      <c r="T429">
        <f t="shared" si="25"/>
        <v>31.2</v>
      </c>
      <c r="V429">
        <f t="shared" si="26"/>
        <v>6.7</v>
      </c>
      <c r="X429">
        <f t="shared" si="27"/>
        <v>37</v>
      </c>
      <c r="Z429" s="177"/>
      <c r="AA429" s="177"/>
      <c r="AB429" s="177"/>
      <c r="AC429" s="177"/>
      <c r="AD429" s="177"/>
      <c r="AE429" s="177"/>
      <c r="AF429" s="177"/>
    </row>
    <row r="430" spans="5:32" ht="16" x14ac:dyDescent="0.2">
      <c r="E430" s="282">
        <v>42591</v>
      </c>
      <c r="F430" s="177"/>
      <c r="G430" s="176">
        <v>31</v>
      </c>
      <c r="H430" s="176" t="s">
        <v>16051</v>
      </c>
      <c r="I430" s="176" t="s">
        <v>12804</v>
      </c>
      <c r="J430" s="176">
        <v>7.6989999999999998</v>
      </c>
      <c r="K430" s="176">
        <v>31.4</v>
      </c>
      <c r="L430" s="176">
        <v>6.77</v>
      </c>
      <c r="M430" s="176">
        <v>37</v>
      </c>
      <c r="N430" s="177"/>
      <c r="O430" s="177"/>
      <c r="P430" s="177"/>
      <c r="Q430" s="177"/>
      <c r="R430">
        <f t="shared" si="24"/>
        <v>7.6989999999999998</v>
      </c>
      <c r="T430">
        <f t="shared" si="25"/>
        <v>31.4</v>
      </c>
      <c r="V430">
        <f t="shared" si="26"/>
        <v>6.77</v>
      </c>
      <c r="X430">
        <f t="shared" si="27"/>
        <v>37</v>
      </c>
      <c r="Z430" s="177"/>
      <c r="AA430" s="177"/>
      <c r="AB430" s="177"/>
      <c r="AC430" s="177"/>
      <c r="AD430" s="177"/>
      <c r="AE430" s="177"/>
      <c r="AF430" s="177"/>
    </row>
    <row r="431" spans="5:32" ht="16" x14ac:dyDescent="0.2">
      <c r="E431" s="282">
        <v>42591</v>
      </c>
      <c r="F431" s="177"/>
      <c r="G431" s="176">
        <v>31</v>
      </c>
      <c r="H431" s="176" t="s">
        <v>16051</v>
      </c>
      <c r="I431" s="176" t="s">
        <v>16050</v>
      </c>
      <c r="J431" s="176">
        <v>7.9169999999999998</v>
      </c>
      <c r="K431" s="176">
        <v>30.8</v>
      </c>
      <c r="L431" s="176">
        <v>7.03</v>
      </c>
      <c r="M431" s="176">
        <v>37.1</v>
      </c>
      <c r="N431" s="177"/>
      <c r="O431" s="177"/>
      <c r="P431" s="177"/>
      <c r="Q431" s="177"/>
      <c r="R431">
        <f t="shared" si="24"/>
        <v>7.9169999999999998</v>
      </c>
      <c r="T431">
        <f t="shared" si="25"/>
        <v>30.8</v>
      </c>
      <c r="V431">
        <f t="shared" si="26"/>
        <v>7.03</v>
      </c>
      <c r="X431">
        <f t="shared" si="27"/>
        <v>37.1</v>
      </c>
      <c r="Z431" s="176">
        <v>261.42</v>
      </c>
      <c r="AA431" s="177"/>
      <c r="AB431" s="177"/>
      <c r="AC431" s="177"/>
      <c r="AD431" s="177"/>
      <c r="AE431" s="177"/>
      <c r="AF431" s="177"/>
    </row>
    <row r="432" spans="5:32" ht="16" x14ac:dyDescent="0.2">
      <c r="E432" s="282">
        <v>42591</v>
      </c>
      <c r="F432" s="177"/>
      <c r="G432" s="176">
        <v>27</v>
      </c>
      <c r="H432" s="176" t="s">
        <v>16051</v>
      </c>
      <c r="I432" s="176" t="s">
        <v>16051</v>
      </c>
      <c r="J432" s="176">
        <v>7.673</v>
      </c>
      <c r="K432" s="176">
        <v>27.1</v>
      </c>
      <c r="L432" s="176">
        <v>7.39</v>
      </c>
      <c r="M432" s="176">
        <v>37.200000000000003</v>
      </c>
      <c r="N432" s="177"/>
      <c r="O432" s="177"/>
      <c r="P432" s="177"/>
      <c r="Q432" s="177"/>
      <c r="R432">
        <f t="shared" si="24"/>
        <v>7.673</v>
      </c>
      <c r="T432">
        <f t="shared" si="25"/>
        <v>27.1</v>
      </c>
      <c r="V432">
        <f t="shared" si="26"/>
        <v>7.39</v>
      </c>
      <c r="X432">
        <f t="shared" si="27"/>
        <v>37.200000000000003</v>
      </c>
      <c r="Z432" s="176">
        <v>259.92</v>
      </c>
      <c r="AA432" s="177"/>
      <c r="AB432" s="177"/>
      <c r="AC432" s="177"/>
      <c r="AD432" s="177"/>
      <c r="AE432" s="177"/>
      <c r="AF432" s="177"/>
    </row>
    <row r="433" spans="5:32" ht="16" x14ac:dyDescent="0.2">
      <c r="E433" s="282">
        <v>42591</v>
      </c>
      <c r="F433" s="177"/>
      <c r="G433" s="176">
        <v>27</v>
      </c>
      <c r="H433" s="176" t="s">
        <v>12457</v>
      </c>
      <c r="I433" s="176" t="s">
        <v>12422</v>
      </c>
      <c r="J433" s="176">
        <v>7.9530000000000003</v>
      </c>
      <c r="K433" s="176">
        <v>27.1</v>
      </c>
      <c r="L433" s="176">
        <v>7.79</v>
      </c>
      <c r="M433" s="176">
        <v>37.1</v>
      </c>
      <c r="N433" s="177"/>
      <c r="O433" s="177"/>
      <c r="P433" s="177"/>
      <c r="Q433" s="177"/>
      <c r="R433">
        <f t="shared" si="24"/>
        <v>7.9530000000000003</v>
      </c>
      <c r="T433">
        <f t="shared" si="25"/>
        <v>27.1</v>
      </c>
      <c r="V433">
        <f t="shared" si="26"/>
        <v>7.79</v>
      </c>
      <c r="X433">
        <f t="shared" si="27"/>
        <v>37.1</v>
      </c>
      <c r="Z433" s="177"/>
      <c r="AA433" s="177"/>
      <c r="AB433" s="177"/>
      <c r="AC433" s="177"/>
      <c r="AD433" s="177"/>
      <c r="AE433" s="177"/>
      <c r="AF433" s="177"/>
    </row>
    <row r="434" spans="5:32" ht="16" x14ac:dyDescent="0.2">
      <c r="E434" s="282">
        <v>42591</v>
      </c>
      <c r="F434" s="177"/>
      <c r="G434" s="176">
        <v>27</v>
      </c>
      <c r="H434" s="176" t="s">
        <v>16051</v>
      </c>
      <c r="I434" s="176" t="s">
        <v>16051</v>
      </c>
      <c r="J434" s="176">
        <v>7.9329999999999998</v>
      </c>
      <c r="K434" s="176">
        <v>27.1</v>
      </c>
      <c r="L434" s="176">
        <v>7.35</v>
      </c>
      <c r="M434" s="176">
        <v>37.1</v>
      </c>
      <c r="N434" s="177"/>
      <c r="O434" s="177"/>
      <c r="P434" s="177"/>
      <c r="Q434" s="177"/>
      <c r="R434">
        <f t="shared" si="24"/>
        <v>7.9329999999999998</v>
      </c>
      <c r="T434">
        <f t="shared" si="25"/>
        <v>27.1</v>
      </c>
      <c r="V434">
        <f t="shared" si="26"/>
        <v>7.35</v>
      </c>
      <c r="X434">
        <f t="shared" si="27"/>
        <v>37.1</v>
      </c>
      <c r="Z434" s="177"/>
      <c r="AA434" s="177"/>
      <c r="AB434" s="177"/>
      <c r="AC434" s="177"/>
      <c r="AD434" s="177"/>
      <c r="AE434" s="177"/>
      <c r="AF434" s="177"/>
    </row>
    <row r="435" spans="5:32" ht="16" x14ac:dyDescent="0.2">
      <c r="E435" s="282">
        <v>42591</v>
      </c>
      <c r="F435" s="177"/>
      <c r="G435" s="176">
        <v>27</v>
      </c>
      <c r="H435" s="176" t="s">
        <v>16051</v>
      </c>
      <c r="I435" s="176" t="s">
        <v>16051</v>
      </c>
      <c r="J435" s="176">
        <v>7.6609999999999996</v>
      </c>
      <c r="K435" s="176">
        <v>27.1</v>
      </c>
      <c r="L435" s="176">
        <v>7.25</v>
      </c>
      <c r="M435" s="176">
        <v>37.200000000000003</v>
      </c>
      <c r="N435" s="177"/>
      <c r="O435" s="177"/>
      <c r="P435" s="177"/>
      <c r="Q435" s="177"/>
      <c r="R435">
        <f t="shared" si="24"/>
        <v>7.6609999999999996</v>
      </c>
      <c r="T435">
        <f t="shared" si="25"/>
        <v>27.1</v>
      </c>
      <c r="V435">
        <f t="shared" si="26"/>
        <v>7.25</v>
      </c>
      <c r="X435">
        <f t="shared" si="27"/>
        <v>37.200000000000003</v>
      </c>
      <c r="Z435" s="177"/>
      <c r="AA435" s="177"/>
      <c r="AB435" s="177"/>
      <c r="AC435" s="177"/>
      <c r="AD435" s="177"/>
      <c r="AE435" s="177"/>
      <c r="AF435" s="177"/>
    </row>
    <row r="436" spans="5:32" ht="16" x14ac:dyDescent="0.2">
      <c r="E436" s="282">
        <v>42591</v>
      </c>
      <c r="F436" s="177"/>
      <c r="G436" s="176">
        <v>27</v>
      </c>
      <c r="H436" s="176" t="s">
        <v>12457</v>
      </c>
      <c r="I436" s="176" t="s">
        <v>12422</v>
      </c>
      <c r="J436" s="176">
        <v>7.9359999999999999</v>
      </c>
      <c r="K436" s="176">
        <v>27.1</v>
      </c>
      <c r="L436" s="176">
        <v>7.5</v>
      </c>
      <c r="M436" s="176">
        <v>37.200000000000003</v>
      </c>
      <c r="N436" s="177"/>
      <c r="O436" s="177"/>
      <c r="P436" s="177"/>
      <c r="Q436" s="177"/>
      <c r="R436">
        <f t="shared" si="24"/>
        <v>7.9359999999999999</v>
      </c>
      <c r="T436">
        <f t="shared" si="25"/>
        <v>27.1</v>
      </c>
      <c r="V436">
        <f t="shared" si="26"/>
        <v>7.5</v>
      </c>
      <c r="X436">
        <f t="shared" si="27"/>
        <v>37.200000000000003</v>
      </c>
      <c r="Z436" s="176">
        <v>243.65</v>
      </c>
      <c r="AA436" s="177"/>
      <c r="AB436" s="177"/>
      <c r="AC436" s="177"/>
      <c r="AD436" s="177"/>
      <c r="AE436" s="177"/>
      <c r="AF436" s="177"/>
    </row>
    <row r="437" spans="5:32" ht="16" x14ac:dyDescent="0.2">
      <c r="E437" s="282">
        <v>42591</v>
      </c>
      <c r="F437" s="177"/>
      <c r="G437" s="176">
        <v>27</v>
      </c>
      <c r="H437" s="176" t="s">
        <v>12457</v>
      </c>
      <c r="I437" s="176" t="s">
        <v>12422</v>
      </c>
      <c r="J437" s="176">
        <v>7.9390000000000001</v>
      </c>
      <c r="K437" s="176">
        <v>27</v>
      </c>
      <c r="L437" s="176">
        <v>7.51</v>
      </c>
      <c r="M437" s="176">
        <v>37.1</v>
      </c>
      <c r="N437" s="177"/>
      <c r="O437" s="177"/>
      <c r="P437" s="177"/>
      <c r="Q437" s="177"/>
      <c r="R437">
        <f t="shared" si="24"/>
        <v>7.9390000000000001</v>
      </c>
      <c r="T437">
        <f t="shared" si="25"/>
        <v>27</v>
      </c>
      <c r="V437">
        <f t="shared" si="26"/>
        <v>7.51</v>
      </c>
      <c r="X437">
        <f t="shared" si="27"/>
        <v>37.1</v>
      </c>
      <c r="Z437" s="177"/>
      <c r="AA437" s="177"/>
      <c r="AB437" s="177"/>
      <c r="AC437" s="177"/>
      <c r="AD437" s="177"/>
      <c r="AE437" s="177"/>
      <c r="AF437" s="177"/>
    </row>
    <row r="438" spans="5:32" ht="16" x14ac:dyDescent="0.2">
      <c r="E438" s="282">
        <v>42591</v>
      </c>
      <c r="F438" s="177"/>
      <c r="G438" s="176">
        <v>27</v>
      </c>
      <c r="H438" s="176" t="s">
        <v>16051</v>
      </c>
      <c r="I438" s="176" t="s">
        <v>16051</v>
      </c>
      <c r="J438" s="176">
        <v>7.6580000000000004</v>
      </c>
      <c r="K438" s="176">
        <v>27</v>
      </c>
      <c r="L438" s="176">
        <v>7.23</v>
      </c>
      <c r="M438" s="176">
        <v>37.200000000000003</v>
      </c>
      <c r="N438" s="177"/>
      <c r="O438" s="177"/>
      <c r="P438" s="177"/>
      <c r="Q438" s="177"/>
      <c r="R438">
        <f t="shared" si="24"/>
        <v>7.6580000000000004</v>
      </c>
      <c r="T438">
        <f t="shared" si="25"/>
        <v>27</v>
      </c>
      <c r="V438">
        <f t="shared" si="26"/>
        <v>7.23</v>
      </c>
      <c r="X438">
        <f t="shared" si="27"/>
        <v>37.200000000000003</v>
      </c>
      <c r="Z438" s="177"/>
      <c r="AA438" s="177"/>
      <c r="AB438" s="177"/>
      <c r="AC438" s="177"/>
      <c r="AD438" s="177"/>
      <c r="AE438" s="177"/>
      <c r="AF438" s="177"/>
    </row>
    <row r="439" spans="5:32" ht="16" x14ac:dyDescent="0.2">
      <c r="E439" s="282">
        <v>42591</v>
      </c>
      <c r="F439" s="177"/>
      <c r="G439" s="176">
        <v>27</v>
      </c>
      <c r="H439" s="176" t="s">
        <v>12457</v>
      </c>
      <c r="I439" s="176" t="s">
        <v>12422</v>
      </c>
      <c r="J439" s="176">
        <v>7.9379999999999997</v>
      </c>
      <c r="K439" s="176">
        <v>27</v>
      </c>
      <c r="L439" s="176">
        <v>7.44</v>
      </c>
      <c r="M439" s="176">
        <v>37.1</v>
      </c>
      <c r="N439" s="177"/>
      <c r="O439" s="177"/>
      <c r="P439" s="177"/>
      <c r="Q439" s="177"/>
      <c r="R439">
        <f t="shared" si="24"/>
        <v>7.9379999999999997</v>
      </c>
      <c r="T439">
        <f t="shared" si="25"/>
        <v>27</v>
      </c>
      <c r="V439">
        <f t="shared" si="26"/>
        <v>7.44</v>
      </c>
      <c r="X439">
        <f t="shared" si="27"/>
        <v>37.1</v>
      </c>
      <c r="Z439" s="177"/>
      <c r="AA439" s="177"/>
      <c r="AB439" s="177"/>
      <c r="AC439" s="177"/>
      <c r="AD439" s="177"/>
      <c r="AE439" s="177"/>
      <c r="AF439" s="177"/>
    </row>
    <row r="440" spans="5:32" ht="16" x14ac:dyDescent="0.2">
      <c r="E440" s="282">
        <v>42591</v>
      </c>
      <c r="F440" s="177"/>
      <c r="G440" s="176">
        <v>27</v>
      </c>
      <c r="H440" s="176" t="s">
        <v>16051</v>
      </c>
      <c r="I440" s="176" t="s">
        <v>16051</v>
      </c>
      <c r="J440" s="176">
        <v>7.673</v>
      </c>
      <c r="K440" s="176">
        <v>27</v>
      </c>
      <c r="L440" s="176">
        <v>7.2</v>
      </c>
      <c r="M440" s="176">
        <v>37.1</v>
      </c>
      <c r="N440" s="177"/>
      <c r="O440" s="177"/>
      <c r="P440" s="177"/>
      <c r="Q440" s="177"/>
      <c r="R440">
        <f t="shared" si="24"/>
        <v>7.673</v>
      </c>
      <c r="T440">
        <f t="shared" si="25"/>
        <v>27</v>
      </c>
      <c r="V440">
        <f t="shared" si="26"/>
        <v>7.2</v>
      </c>
      <c r="X440">
        <f t="shared" si="27"/>
        <v>37.1</v>
      </c>
      <c r="Z440" s="177"/>
      <c r="AA440" s="177"/>
      <c r="AB440" s="177"/>
      <c r="AC440" s="177"/>
      <c r="AD440" s="177"/>
      <c r="AE440" s="177"/>
      <c r="AF440" s="177"/>
    </row>
    <row r="441" spans="5:32" ht="16" x14ac:dyDescent="0.2">
      <c r="E441" s="282">
        <v>42591</v>
      </c>
      <c r="F441" s="177"/>
      <c r="G441" s="176">
        <v>27</v>
      </c>
      <c r="H441" s="176" t="s">
        <v>12457</v>
      </c>
      <c r="I441" s="176" t="s">
        <v>12422</v>
      </c>
      <c r="J441" s="176">
        <v>7.9390000000000001</v>
      </c>
      <c r="K441" s="176">
        <v>27</v>
      </c>
      <c r="L441" s="176">
        <v>7.26</v>
      </c>
      <c r="M441" s="176">
        <v>37.1</v>
      </c>
      <c r="N441" s="177"/>
      <c r="O441" s="177"/>
      <c r="P441" s="177"/>
      <c r="Q441" s="177"/>
      <c r="R441">
        <f t="shared" si="24"/>
        <v>7.9390000000000001</v>
      </c>
      <c r="T441">
        <f t="shared" si="25"/>
        <v>27</v>
      </c>
      <c r="V441">
        <f t="shared" si="26"/>
        <v>7.26</v>
      </c>
      <c r="X441">
        <f t="shared" si="27"/>
        <v>37.1</v>
      </c>
      <c r="Z441" s="176">
        <v>214.29</v>
      </c>
      <c r="AA441" s="177"/>
      <c r="AB441" s="177"/>
      <c r="AC441" s="177"/>
      <c r="AD441" s="177"/>
      <c r="AE441" s="177"/>
      <c r="AF441" s="177"/>
    </row>
    <row r="442" spans="5:32" ht="16" x14ac:dyDescent="0.2">
      <c r="E442" s="282">
        <v>42592</v>
      </c>
      <c r="F442" s="177"/>
      <c r="G442" s="176">
        <v>31</v>
      </c>
      <c r="H442" s="176" t="s">
        <v>12457</v>
      </c>
      <c r="I442" s="176" t="s">
        <v>16050</v>
      </c>
      <c r="J442" s="176">
        <v>7.9320000000000004</v>
      </c>
      <c r="K442" s="176">
        <v>31.4</v>
      </c>
      <c r="L442" s="176">
        <v>6.66</v>
      </c>
      <c r="M442" s="176">
        <v>37</v>
      </c>
      <c r="N442" s="177"/>
      <c r="O442" s="177"/>
      <c r="P442" s="177"/>
      <c r="Q442" s="177"/>
      <c r="R442">
        <f t="shared" si="24"/>
        <v>7.9320000000000004</v>
      </c>
      <c r="T442">
        <f t="shared" si="25"/>
        <v>31.4</v>
      </c>
      <c r="V442">
        <f t="shared" si="26"/>
        <v>6.66</v>
      </c>
      <c r="X442">
        <f t="shared" si="27"/>
        <v>37</v>
      </c>
      <c r="Z442" s="176">
        <v>182.73</v>
      </c>
      <c r="AA442" s="177"/>
      <c r="AB442" s="177"/>
      <c r="AC442" s="177"/>
      <c r="AD442" s="177"/>
      <c r="AE442" s="177"/>
      <c r="AF442" s="177"/>
    </row>
    <row r="443" spans="5:32" ht="16" x14ac:dyDescent="0.2">
      <c r="E443" s="282">
        <v>42592</v>
      </c>
      <c r="F443" s="177"/>
      <c r="G443" s="176">
        <v>31</v>
      </c>
      <c r="H443" s="176" t="s">
        <v>16051</v>
      </c>
      <c r="I443" s="176" t="s">
        <v>12804</v>
      </c>
      <c r="J443" s="176">
        <v>7.6219999999999999</v>
      </c>
      <c r="K443" s="176">
        <v>31.4</v>
      </c>
      <c r="L443" s="176">
        <v>6.57</v>
      </c>
      <c r="M443" s="176">
        <v>37.200000000000003</v>
      </c>
      <c r="N443" s="177"/>
      <c r="O443" s="177"/>
      <c r="P443" s="177"/>
      <c r="Q443" s="177"/>
      <c r="R443">
        <f t="shared" si="24"/>
        <v>7.6219999999999999</v>
      </c>
      <c r="T443">
        <f t="shared" si="25"/>
        <v>31.4</v>
      </c>
      <c r="V443">
        <f t="shared" si="26"/>
        <v>6.57</v>
      </c>
      <c r="X443">
        <f t="shared" si="27"/>
        <v>37.200000000000003</v>
      </c>
      <c r="Z443" s="177"/>
      <c r="AA443" s="177"/>
      <c r="AB443" s="177"/>
      <c r="AC443" s="177"/>
      <c r="AD443" s="177"/>
      <c r="AE443" s="177"/>
      <c r="AF443" s="177"/>
    </row>
    <row r="444" spans="5:32" ht="16" x14ac:dyDescent="0.2">
      <c r="E444" s="282">
        <v>42592</v>
      </c>
      <c r="F444" s="177"/>
      <c r="G444" s="176">
        <v>31</v>
      </c>
      <c r="H444" s="176" t="s">
        <v>12457</v>
      </c>
      <c r="I444" s="176" t="s">
        <v>16050</v>
      </c>
      <c r="J444" s="176">
        <v>7.95</v>
      </c>
      <c r="K444" s="176">
        <v>31.2</v>
      </c>
      <c r="L444" s="176">
        <v>6.78</v>
      </c>
      <c r="M444" s="176">
        <v>37.1</v>
      </c>
      <c r="N444" s="177"/>
      <c r="O444" s="177"/>
      <c r="P444" s="177"/>
      <c r="Q444" s="177"/>
      <c r="R444">
        <f t="shared" si="24"/>
        <v>7.95</v>
      </c>
      <c r="T444">
        <f t="shared" si="25"/>
        <v>31.2</v>
      </c>
      <c r="V444">
        <f t="shared" si="26"/>
        <v>6.78</v>
      </c>
      <c r="X444">
        <f t="shared" si="27"/>
        <v>37.1</v>
      </c>
      <c r="Z444" s="177"/>
      <c r="AA444" s="177"/>
      <c r="AB444" s="177"/>
      <c r="AC444" s="177"/>
      <c r="AD444" s="177"/>
      <c r="AE444" s="177"/>
      <c r="AF444" s="177"/>
    </row>
    <row r="445" spans="5:32" ht="16" x14ac:dyDescent="0.2">
      <c r="E445" s="282">
        <v>42592</v>
      </c>
      <c r="F445" s="177"/>
      <c r="G445" s="176">
        <v>31</v>
      </c>
      <c r="H445" s="176" t="s">
        <v>12457</v>
      </c>
      <c r="I445" s="176" t="s">
        <v>16050</v>
      </c>
      <c r="J445" s="176">
        <v>7.95</v>
      </c>
      <c r="K445" s="176">
        <v>31.2</v>
      </c>
      <c r="L445" s="176">
        <v>6.82</v>
      </c>
      <c r="M445" s="176">
        <v>37</v>
      </c>
      <c r="N445" s="177"/>
      <c r="O445" s="177"/>
      <c r="P445" s="177"/>
      <c r="Q445" s="177"/>
      <c r="R445">
        <f t="shared" si="24"/>
        <v>7.95</v>
      </c>
      <c r="T445">
        <f t="shared" si="25"/>
        <v>31.2</v>
      </c>
      <c r="V445">
        <f t="shared" si="26"/>
        <v>6.82</v>
      </c>
      <c r="X445">
        <f t="shared" si="27"/>
        <v>37</v>
      </c>
      <c r="Z445" s="177"/>
      <c r="AA445" s="177"/>
      <c r="AB445" s="177"/>
      <c r="AC445" s="177"/>
      <c r="AD445" s="177"/>
      <c r="AE445" s="177"/>
      <c r="AF445" s="177"/>
    </row>
    <row r="446" spans="5:32" ht="16" x14ac:dyDescent="0.2">
      <c r="E446" s="282">
        <v>42592</v>
      </c>
      <c r="F446" s="177"/>
      <c r="G446" s="176">
        <v>31</v>
      </c>
      <c r="H446" s="176" t="s">
        <v>12457</v>
      </c>
      <c r="I446" s="176" t="s">
        <v>16050</v>
      </c>
      <c r="J446" s="176">
        <v>7.94</v>
      </c>
      <c r="K446" s="176">
        <v>31.3</v>
      </c>
      <c r="L446" s="176">
        <v>6.66</v>
      </c>
      <c r="M446" s="176">
        <v>36.9</v>
      </c>
      <c r="N446" s="177"/>
      <c r="O446" s="177"/>
      <c r="P446" s="177"/>
      <c r="Q446" s="177"/>
      <c r="R446">
        <f t="shared" si="24"/>
        <v>7.94</v>
      </c>
      <c r="T446">
        <f t="shared" si="25"/>
        <v>31.3</v>
      </c>
      <c r="V446">
        <f t="shared" si="26"/>
        <v>6.66</v>
      </c>
      <c r="X446">
        <f t="shared" si="27"/>
        <v>36.9</v>
      </c>
      <c r="Z446" s="176">
        <v>190.54</v>
      </c>
      <c r="AA446" s="177"/>
      <c r="AB446" s="177"/>
      <c r="AC446" s="177"/>
      <c r="AD446" s="177"/>
      <c r="AE446" s="177"/>
      <c r="AF446" s="177"/>
    </row>
    <row r="447" spans="5:32" ht="16" x14ac:dyDescent="0.2">
      <c r="E447" s="282">
        <v>42592</v>
      </c>
      <c r="F447" s="177"/>
      <c r="G447" s="176">
        <v>31</v>
      </c>
      <c r="H447" s="176" t="s">
        <v>16051</v>
      </c>
      <c r="I447" s="176" t="s">
        <v>12804</v>
      </c>
      <c r="J447" s="176">
        <v>7.5960000000000001</v>
      </c>
      <c r="K447" s="176">
        <v>31.1</v>
      </c>
      <c r="L447" s="176">
        <v>6.67</v>
      </c>
      <c r="M447" s="176">
        <v>37.1</v>
      </c>
      <c r="N447" s="177"/>
      <c r="O447" s="177"/>
      <c r="P447" s="177"/>
      <c r="Q447" s="177"/>
      <c r="R447">
        <f t="shared" si="24"/>
        <v>7.5960000000000001</v>
      </c>
      <c r="T447">
        <f t="shared" si="25"/>
        <v>31.1</v>
      </c>
      <c r="V447">
        <f t="shared" si="26"/>
        <v>6.67</v>
      </c>
      <c r="X447">
        <f t="shared" si="27"/>
        <v>37.1</v>
      </c>
      <c r="Z447" s="177"/>
      <c r="AA447" s="177"/>
      <c r="AB447" s="177"/>
      <c r="AC447" s="177"/>
      <c r="AD447" s="177"/>
      <c r="AE447" s="177"/>
      <c r="AF447" s="177"/>
    </row>
    <row r="448" spans="5:32" ht="16" x14ac:dyDescent="0.2">
      <c r="E448" s="282">
        <v>42592</v>
      </c>
      <c r="F448" s="177"/>
      <c r="G448" s="176">
        <v>31</v>
      </c>
      <c r="H448" s="176" t="s">
        <v>16051</v>
      </c>
      <c r="I448" s="176" t="s">
        <v>12804</v>
      </c>
      <c r="J448" s="176">
        <v>7.5970000000000004</v>
      </c>
      <c r="K448" s="176">
        <v>31.1</v>
      </c>
      <c r="L448" s="176">
        <v>6.66</v>
      </c>
      <c r="M448" s="176">
        <v>37.1</v>
      </c>
      <c r="N448" s="177"/>
      <c r="O448" s="177"/>
      <c r="P448" s="177"/>
      <c r="Q448" s="177"/>
      <c r="R448">
        <f t="shared" si="24"/>
        <v>7.5970000000000004</v>
      </c>
      <c r="T448">
        <f t="shared" si="25"/>
        <v>31.1</v>
      </c>
      <c r="V448">
        <f t="shared" si="26"/>
        <v>6.66</v>
      </c>
      <c r="X448">
        <f t="shared" si="27"/>
        <v>37.1</v>
      </c>
      <c r="Z448" s="177"/>
      <c r="AA448" s="177"/>
      <c r="AB448" s="177"/>
      <c r="AC448" s="177"/>
      <c r="AD448" s="177"/>
      <c r="AE448" s="177"/>
      <c r="AF448" s="177"/>
    </row>
    <row r="449" spans="5:32" ht="16" x14ac:dyDescent="0.2">
      <c r="E449" s="282">
        <v>42592</v>
      </c>
      <c r="F449" s="177"/>
      <c r="G449" s="176">
        <v>31</v>
      </c>
      <c r="H449" s="176" t="s">
        <v>16051</v>
      </c>
      <c r="I449" s="176" t="s">
        <v>12804</v>
      </c>
      <c r="J449" s="176">
        <v>7.6029999999999998</v>
      </c>
      <c r="K449" s="176">
        <v>30.9</v>
      </c>
      <c r="L449" s="176">
        <v>6.74</v>
      </c>
      <c r="M449" s="176">
        <v>37.200000000000003</v>
      </c>
      <c r="N449" s="177"/>
      <c r="O449" s="177"/>
      <c r="P449" s="177"/>
      <c r="Q449" s="177"/>
      <c r="R449">
        <f t="shared" si="24"/>
        <v>7.6029999999999998</v>
      </c>
      <c r="T449">
        <f t="shared" si="25"/>
        <v>30.9</v>
      </c>
      <c r="V449">
        <f t="shared" si="26"/>
        <v>6.74</v>
      </c>
      <c r="X449">
        <f t="shared" si="27"/>
        <v>37.200000000000003</v>
      </c>
      <c r="Z449" s="177"/>
      <c r="AA449" s="177"/>
      <c r="AB449" s="177"/>
      <c r="AC449" s="177"/>
      <c r="AD449" s="177"/>
      <c r="AE449" s="177"/>
      <c r="AF449" s="177"/>
    </row>
    <row r="450" spans="5:32" ht="16" x14ac:dyDescent="0.2">
      <c r="E450" s="282">
        <v>42592</v>
      </c>
      <c r="F450" s="177"/>
      <c r="G450" s="176">
        <v>31</v>
      </c>
      <c r="H450" s="176" t="s">
        <v>16051</v>
      </c>
      <c r="I450" s="176" t="s">
        <v>12804</v>
      </c>
      <c r="J450" s="176">
        <v>7.5940000000000003</v>
      </c>
      <c r="K450" s="176">
        <v>31</v>
      </c>
      <c r="L450" s="176">
        <v>6.71</v>
      </c>
      <c r="M450" s="176">
        <v>37.1</v>
      </c>
      <c r="N450" s="177"/>
      <c r="O450" s="177"/>
      <c r="P450" s="177"/>
      <c r="Q450" s="177"/>
      <c r="R450">
        <f t="shared" si="24"/>
        <v>7.5940000000000003</v>
      </c>
      <c r="T450">
        <f t="shared" si="25"/>
        <v>31</v>
      </c>
      <c r="V450">
        <f t="shared" si="26"/>
        <v>6.71</v>
      </c>
      <c r="X450">
        <f t="shared" si="27"/>
        <v>37.1</v>
      </c>
      <c r="Z450" s="177"/>
      <c r="AA450" s="177"/>
      <c r="AB450" s="177"/>
      <c r="AC450" s="177"/>
      <c r="AD450" s="177"/>
      <c r="AE450" s="177"/>
      <c r="AF450" s="177"/>
    </row>
    <row r="451" spans="5:32" ht="16" x14ac:dyDescent="0.2">
      <c r="E451" s="282">
        <v>42592</v>
      </c>
      <c r="F451" s="177"/>
      <c r="G451" s="176">
        <v>31</v>
      </c>
      <c r="H451" s="176" t="s">
        <v>16051</v>
      </c>
      <c r="I451" s="176" t="s">
        <v>16050</v>
      </c>
      <c r="J451" s="176">
        <v>7.9640000000000004</v>
      </c>
      <c r="K451" s="176">
        <v>30.7</v>
      </c>
      <c r="L451" s="176">
        <v>7.02</v>
      </c>
      <c r="M451" s="176">
        <v>37</v>
      </c>
      <c r="N451" s="177"/>
      <c r="O451" s="177"/>
      <c r="P451" s="177"/>
      <c r="Q451" s="177"/>
      <c r="R451">
        <f t="shared" si="24"/>
        <v>7.9640000000000004</v>
      </c>
      <c r="T451">
        <f t="shared" si="25"/>
        <v>30.7</v>
      </c>
      <c r="V451">
        <f t="shared" si="26"/>
        <v>7.02</v>
      </c>
      <c r="X451">
        <f t="shared" si="27"/>
        <v>37</v>
      </c>
      <c r="Z451" s="176">
        <v>205.44</v>
      </c>
      <c r="AA451" s="177"/>
      <c r="AB451" s="177"/>
      <c r="AC451" s="177"/>
      <c r="AD451" s="177"/>
      <c r="AE451" s="177"/>
      <c r="AF451" s="177"/>
    </row>
    <row r="452" spans="5:32" ht="16" x14ac:dyDescent="0.2">
      <c r="E452" s="282">
        <v>42592</v>
      </c>
      <c r="F452" s="177"/>
      <c r="G452" s="176">
        <v>27</v>
      </c>
      <c r="H452" s="176" t="s">
        <v>16051</v>
      </c>
      <c r="I452" s="176" t="s">
        <v>16051</v>
      </c>
      <c r="J452" s="176">
        <v>7.6</v>
      </c>
      <c r="K452" s="176">
        <v>27</v>
      </c>
      <c r="L452" s="176">
        <v>6.84</v>
      </c>
      <c r="M452" s="176">
        <v>37.200000000000003</v>
      </c>
      <c r="N452" s="177"/>
      <c r="O452" s="177"/>
      <c r="P452" s="177"/>
      <c r="Q452" s="177"/>
      <c r="R452">
        <f t="shared" ref="R452:R515" si="28">AVERAGE(J452,N452)</f>
        <v>7.6</v>
      </c>
      <c r="T452">
        <f t="shared" ref="T452:T515" si="29">AVERAGE(K452,O452)</f>
        <v>27</v>
      </c>
      <c r="V452">
        <f t="shared" ref="V452:V515" si="30">AVERAGE(L452,P452)</f>
        <v>6.84</v>
      </c>
      <c r="X452">
        <f t="shared" ref="X452:X515" si="31">AVERAGE(M452,Q452)</f>
        <v>37.200000000000003</v>
      </c>
      <c r="Z452" s="176">
        <v>227.39</v>
      </c>
      <c r="AA452" s="177"/>
      <c r="AB452" s="177"/>
      <c r="AC452" s="177"/>
      <c r="AD452" s="177"/>
      <c r="AE452" s="177"/>
      <c r="AF452" s="177"/>
    </row>
    <row r="453" spans="5:32" ht="16" x14ac:dyDescent="0.2">
      <c r="E453" s="282">
        <v>42592</v>
      </c>
      <c r="F453" s="177"/>
      <c r="G453" s="176">
        <v>27</v>
      </c>
      <c r="H453" s="176" t="s">
        <v>12457</v>
      </c>
      <c r="I453" s="176" t="s">
        <v>12422</v>
      </c>
      <c r="J453" s="176">
        <v>7.9630000000000001</v>
      </c>
      <c r="K453" s="176">
        <v>27</v>
      </c>
      <c r="L453" s="176">
        <v>7.02</v>
      </c>
      <c r="M453" s="176">
        <v>37.1</v>
      </c>
      <c r="N453" s="177"/>
      <c r="O453" s="177"/>
      <c r="P453" s="177"/>
      <c r="Q453" s="177"/>
      <c r="R453">
        <f t="shared" si="28"/>
        <v>7.9630000000000001</v>
      </c>
      <c r="T453">
        <f t="shared" si="29"/>
        <v>27</v>
      </c>
      <c r="V453">
        <f t="shared" si="30"/>
        <v>7.02</v>
      </c>
      <c r="X453">
        <f t="shared" si="31"/>
        <v>37.1</v>
      </c>
      <c r="Z453" s="177"/>
      <c r="AA453" s="177"/>
      <c r="AB453" s="177"/>
      <c r="AC453" s="177"/>
      <c r="AD453" s="177"/>
      <c r="AE453" s="177"/>
      <c r="AF453" s="177"/>
    </row>
    <row r="454" spans="5:32" ht="16" x14ac:dyDescent="0.2">
      <c r="E454" s="282">
        <v>42592</v>
      </c>
      <c r="F454" s="177"/>
      <c r="G454" s="176">
        <v>27</v>
      </c>
      <c r="H454" s="176" t="s">
        <v>16051</v>
      </c>
      <c r="I454" s="176" t="s">
        <v>16051</v>
      </c>
      <c r="J454" s="176">
        <v>7.9509999999999996</v>
      </c>
      <c r="K454" s="176">
        <v>27</v>
      </c>
      <c r="L454" s="176">
        <v>6.92</v>
      </c>
      <c r="M454" s="176">
        <v>36.9</v>
      </c>
      <c r="N454" s="177"/>
      <c r="O454" s="177"/>
      <c r="P454" s="177"/>
      <c r="Q454" s="177"/>
      <c r="R454">
        <f t="shared" si="28"/>
        <v>7.9509999999999996</v>
      </c>
      <c r="T454">
        <f t="shared" si="29"/>
        <v>27</v>
      </c>
      <c r="V454">
        <f t="shared" si="30"/>
        <v>6.92</v>
      </c>
      <c r="X454">
        <f t="shared" si="31"/>
        <v>36.9</v>
      </c>
      <c r="Z454" s="177"/>
      <c r="AA454" s="177"/>
      <c r="AB454" s="177"/>
      <c r="AC454" s="177"/>
      <c r="AD454" s="177"/>
      <c r="AE454" s="177"/>
      <c r="AF454" s="177"/>
    </row>
    <row r="455" spans="5:32" ht="16" x14ac:dyDescent="0.2">
      <c r="E455" s="282">
        <v>42592</v>
      </c>
      <c r="F455" s="177"/>
      <c r="G455" s="176">
        <v>27</v>
      </c>
      <c r="H455" s="176" t="s">
        <v>16051</v>
      </c>
      <c r="I455" s="176" t="s">
        <v>16051</v>
      </c>
      <c r="J455" s="176">
        <v>7.57</v>
      </c>
      <c r="K455" s="176">
        <v>27</v>
      </c>
      <c r="L455" s="176">
        <v>6.52</v>
      </c>
      <c r="M455" s="176">
        <v>37.200000000000003</v>
      </c>
      <c r="N455" s="177"/>
      <c r="O455" s="177"/>
      <c r="P455" s="177"/>
      <c r="Q455" s="177"/>
      <c r="R455">
        <f t="shared" si="28"/>
        <v>7.57</v>
      </c>
      <c r="T455">
        <f t="shared" si="29"/>
        <v>27</v>
      </c>
      <c r="V455">
        <f t="shared" si="30"/>
        <v>6.52</v>
      </c>
      <c r="X455">
        <f t="shared" si="31"/>
        <v>37.200000000000003</v>
      </c>
      <c r="Z455" s="177"/>
      <c r="AA455" s="177"/>
      <c r="AB455" s="177"/>
      <c r="AC455" s="177"/>
      <c r="AD455" s="177"/>
      <c r="AE455" s="177"/>
      <c r="AF455" s="177"/>
    </row>
    <row r="456" spans="5:32" ht="16" x14ac:dyDescent="0.2">
      <c r="E456" s="282">
        <v>42592</v>
      </c>
      <c r="F456" s="177"/>
      <c r="G456" s="176">
        <v>27</v>
      </c>
      <c r="H456" s="176" t="s">
        <v>12457</v>
      </c>
      <c r="I456" s="176" t="s">
        <v>12422</v>
      </c>
      <c r="J456" s="176">
        <v>7.94</v>
      </c>
      <c r="K456" s="176">
        <v>26.9</v>
      </c>
      <c r="L456" s="176">
        <v>6.94</v>
      </c>
      <c r="M456" s="176">
        <v>37</v>
      </c>
      <c r="N456" s="177"/>
      <c r="O456" s="177"/>
      <c r="P456" s="177"/>
      <c r="Q456" s="177"/>
      <c r="R456">
        <f t="shared" si="28"/>
        <v>7.94</v>
      </c>
      <c r="T456">
        <f t="shared" si="29"/>
        <v>26.9</v>
      </c>
      <c r="V456">
        <f t="shared" si="30"/>
        <v>6.94</v>
      </c>
      <c r="X456">
        <f t="shared" si="31"/>
        <v>37</v>
      </c>
      <c r="Z456" s="176">
        <v>254.41</v>
      </c>
      <c r="AA456" s="177"/>
      <c r="AB456" s="177"/>
      <c r="AC456" s="177"/>
      <c r="AD456" s="177"/>
      <c r="AE456" s="177"/>
      <c r="AF456" s="177"/>
    </row>
    <row r="457" spans="5:32" ht="16" x14ac:dyDescent="0.2">
      <c r="E457" s="282">
        <v>42592</v>
      </c>
      <c r="F457" s="177"/>
      <c r="G457" s="176">
        <v>27</v>
      </c>
      <c r="H457" s="176" t="s">
        <v>12457</v>
      </c>
      <c r="I457" s="176" t="s">
        <v>12422</v>
      </c>
      <c r="J457" s="176">
        <v>7.9770000000000003</v>
      </c>
      <c r="K457" s="176">
        <v>26.9</v>
      </c>
      <c r="L457" s="176">
        <v>7.02</v>
      </c>
      <c r="M457" s="176">
        <v>37</v>
      </c>
      <c r="N457" s="177"/>
      <c r="O457" s="177"/>
      <c r="P457" s="177"/>
      <c r="Q457" s="177"/>
      <c r="R457">
        <f t="shared" si="28"/>
        <v>7.9770000000000003</v>
      </c>
      <c r="T457">
        <f t="shared" si="29"/>
        <v>26.9</v>
      </c>
      <c r="V457">
        <f t="shared" si="30"/>
        <v>7.02</v>
      </c>
      <c r="X457">
        <f t="shared" si="31"/>
        <v>37</v>
      </c>
      <c r="Z457" s="177"/>
      <c r="AA457" s="177"/>
      <c r="AB457" s="177"/>
      <c r="AC457" s="177"/>
      <c r="AD457" s="177"/>
      <c r="AE457" s="177"/>
      <c r="AF457" s="177"/>
    </row>
    <row r="458" spans="5:32" ht="16" x14ac:dyDescent="0.2">
      <c r="E458" s="282">
        <v>42592</v>
      </c>
      <c r="F458" s="177"/>
      <c r="G458" s="176">
        <v>27</v>
      </c>
      <c r="H458" s="176" t="s">
        <v>16051</v>
      </c>
      <c r="I458" s="176" t="s">
        <v>16051</v>
      </c>
      <c r="J458" s="176">
        <v>7.5759999999999996</v>
      </c>
      <c r="K458" s="176">
        <v>26.9</v>
      </c>
      <c r="L458" s="176">
        <v>6.46</v>
      </c>
      <c r="M458" s="176">
        <v>37.1</v>
      </c>
      <c r="N458" s="177"/>
      <c r="O458" s="177"/>
      <c r="P458" s="177"/>
      <c r="Q458" s="177"/>
      <c r="R458">
        <f t="shared" si="28"/>
        <v>7.5759999999999996</v>
      </c>
      <c r="T458">
        <f t="shared" si="29"/>
        <v>26.9</v>
      </c>
      <c r="V458">
        <f t="shared" si="30"/>
        <v>6.46</v>
      </c>
      <c r="X458">
        <f t="shared" si="31"/>
        <v>37.1</v>
      </c>
      <c r="Z458" s="177"/>
      <c r="AA458" s="177"/>
      <c r="AB458" s="177"/>
      <c r="AC458" s="177"/>
      <c r="AD458" s="177"/>
      <c r="AE458" s="177"/>
      <c r="AF458" s="177"/>
    </row>
    <row r="459" spans="5:32" ht="16" x14ac:dyDescent="0.2">
      <c r="E459" s="282">
        <v>42592</v>
      </c>
      <c r="F459" s="177"/>
      <c r="G459" s="176">
        <v>27</v>
      </c>
      <c r="H459" s="176" t="s">
        <v>12457</v>
      </c>
      <c r="I459" s="176" t="s">
        <v>12422</v>
      </c>
      <c r="J459" s="176">
        <v>7.9939999999999998</v>
      </c>
      <c r="K459" s="176">
        <v>27</v>
      </c>
      <c r="L459" s="176">
        <v>7.38</v>
      </c>
      <c r="M459" s="176">
        <v>37</v>
      </c>
      <c r="N459" s="177"/>
      <c r="O459" s="177"/>
      <c r="P459" s="177"/>
      <c r="Q459" s="177"/>
      <c r="R459">
        <f t="shared" si="28"/>
        <v>7.9939999999999998</v>
      </c>
      <c r="T459">
        <f t="shared" si="29"/>
        <v>27</v>
      </c>
      <c r="V459">
        <f t="shared" si="30"/>
        <v>7.38</v>
      </c>
      <c r="X459">
        <f t="shared" si="31"/>
        <v>37</v>
      </c>
      <c r="Z459" s="177"/>
      <c r="AA459" s="177"/>
      <c r="AB459" s="177"/>
      <c r="AC459" s="177"/>
      <c r="AD459" s="177"/>
      <c r="AE459" s="177"/>
      <c r="AF459" s="177"/>
    </row>
    <row r="460" spans="5:32" ht="16" x14ac:dyDescent="0.2">
      <c r="E460" s="282">
        <v>42592</v>
      </c>
      <c r="F460" s="177"/>
      <c r="G460" s="176">
        <v>27</v>
      </c>
      <c r="H460" s="176" t="s">
        <v>16051</v>
      </c>
      <c r="I460" s="176" t="s">
        <v>16051</v>
      </c>
      <c r="J460" s="176">
        <v>7.6150000000000002</v>
      </c>
      <c r="K460" s="176">
        <v>26.9</v>
      </c>
      <c r="L460" s="176">
        <v>6.88</v>
      </c>
      <c r="M460" s="176">
        <v>37.1</v>
      </c>
      <c r="N460" s="177"/>
      <c r="O460" s="177"/>
      <c r="P460" s="177"/>
      <c r="Q460" s="177"/>
      <c r="R460">
        <f t="shared" si="28"/>
        <v>7.6150000000000002</v>
      </c>
      <c r="T460">
        <f t="shared" si="29"/>
        <v>26.9</v>
      </c>
      <c r="V460">
        <f t="shared" si="30"/>
        <v>6.88</v>
      </c>
      <c r="X460">
        <f t="shared" si="31"/>
        <v>37.1</v>
      </c>
      <c r="Z460" s="177"/>
      <c r="AA460" s="177"/>
      <c r="AB460" s="177"/>
      <c r="AC460" s="177"/>
      <c r="AD460" s="177"/>
      <c r="AE460" s="177"/>
      <c r="AF460" s="177"/>
    </row>
    <row r="461" spans="5:32" ht="16" x14ac:dyDescent="0.2">
      <c r="E461" s="282">
        <v>42592</v>
      </c>
      <c r="F461" s="177"/>
      <c r="G461" s="176">
        <v>27</v>
      </c>
      <c r="H461" s="176" t="s">
        <v>12457</v>
      </c>
      <c r="I461" s="176" t="s">
        <v>12422</v>
      </c>
      <c r="J461" s="176">
        <v>7.9610000000000003</v>
      </c>
      <c r="K461" s="176">
        <v>26.9</v>
      </c>
      <c r="L461" s="176">
        <v>6.96</v>
      </c>
      <c r="M461" s="176">
        <v>36.9</v>
      </c>
      <c r="N461" s="177"/>
      <c r="O461" s="177"/>
      <c r="P461" s="177"/>
      <c r="Q461" s="177"/>
      <c r="R461">
        <f t="shared" si="28"/>
        <v>7.9610000000000003</v>
      </c>
      <c r="T461">
        <f t="shared" si="29"/>
        <v>26.9</v>
      </c>
      <c r="V461">
        <f t="shared" si="30"/>
        <v>6.96</v>
      </c>
      <c r="X461">
        <f t="shared" si="31"/>
        <v>36.9</v>
      </c>
      <c r="Z461" s="176">
        <v>225.69</v>
      </c>
      <c r="AA461" s="177"/>
      <c r="AB461" s="177"/>
      <c r="AC461" s="177"/>
      <c r="AD461" s="177"/>
      <c r="AE461" s="177"/>
      <c r="AF461" s="177"/>
    </row>
    <row r="462" spans="5:32" ht="16" x14ac:dyDescent="0.2">
      <c r="E462" s="282">
        <v>42593</v>
      </c>
      <c r="F462" s="177"/>
      <c r="G462" s="176">
        <v>31</v>
      </c>
      <c r="H462" s="176" t="s">
        <v>12457</v>
      </c>
      <c r="I462" s="176" t="s">
        <v>16050</v>
      </c>
      <c r="J462" s="176">
        <v>7.7709999999999999</v>
      </c>
      <c r="K462" s="176">
        <v>31.4</v>
      </c>
      <c r="L462" s="176">
        <v>6.55</v>
      </c>
      <c r="M462" s="176">
        <v>37</v>
      </c>
      <c r="N462" s="177"/>
      <c r="O462" s="177"/>
      <c r="P462" s="177"/>
      <c r="Q462" s="177"/>
      <c r="R462">
        <f t="shared" si="28"/>
        <v>7.7709999999999999</v>
      </c>
      <c r="T462">
        <f t="shared" si="29"/>
        <v>31.4</v>
      </c>
      <c r="V462">
        <f t="shared" si="30"/>
        <v>6.55</v>
      </c>
      <c r="X462">
        <f t="shared" si="31"/>
        <v>37</v>
      </c>
      <c r="Z462" s="176">
        <v>152.19999999999999</v>
      </c>
      <c r="AA462" s="177"/>
      <c r="AB462" s="177"/>
      <c r="AC462" s="177"/>
      <c r="AD462" s="177"/>
      <c r="AE462" s="177"/>
      <c r="AF462" s="177"/>
    </row>
    <row r="463" spans="5:32" ht="16" x14ac:dyDescent="0.2">
      <c r="E463" s="282">
        <v>42593</v>
      </c>
      <c r="F463" s="177"/>
      <c r="G463" s="176">
        <v>31</v>
      </c>
      <c r="H463" s="176" t="s">
        <v>16051</v>
      </c>
      <c r="I463" s="176" t="s">
        <v>12804</v>
      </c>
      <c r="J463" s="176">
        <v>7.5369999999999999</v>
      </c>
      <c r="K463" s="176">
        <v>31.4</v>
      </c>
      <c r="L463" s="176">
        <v>6.46</v>
      </c>
      <c r="M463" s="176">
        <v>37.1</v>
      </c>
      <c r="N463" s="177"/>
      <c r="O463" s="177"/>
      <c r="P463" s="177"/>
      <c r="Q463" s="177"/>
      <c r="R463">
        <f t="shared" si="28"/>
        <v>7.5369999999999999</v>
      </c>
      <c r="T463">
        <f t="shared" si="29"/>
        <v>31.4</v>
      </c>
      <c r="V463">
        <f t="shared" si="30"/>
        <v>6.46</v>
      </c>
      <c r="X463">
        <f t="shared" si="31"/>
        <v>37.1</v>
      </c>
      <c r="Z463" s="177"/>
      <c r="AA463" s="177"/>
      <c r="AB463" s="177"/>
      <c r="AC463" s="177"/>
      <c r="AD463" s="177"/>
      <c r="AE463" s="177"/>
      <c r="AF463" s="177"/>
    </row>
    <row r="464" spans="5:32" ht="16" x14ac:dyDescent="0.2">
      <c r="E464" s="282">
        <v>42593</v>
      </c>
      <c r="F464" s="177"/>
      <c r="G464" s="176">
        <v>31</v>
      </c>
      <c r="H464" s="176" t="s">
        <v>12457</v>
      </c>
      <c r="I464" s="176" t="s">
        <v>16050</v>
      </c>
      <c r="J464" s="176">
        <v>7.7969999999999997</v>
      </c>
      <c r="K464" s="176">
        <v>31.5</v>
      </c>
      <c r="L464" s="176">
        <v>6.25</v>
      </c>
      <c r="M464" s="176">
        <v>37</v>
      </c>
      <c r="N464" s="177"/>
      <c r="O464" s="177"/>
      <c r="P464" s="177"/>
      <c r="Q464" s="177"/>
      <c r="R464">
        <f t="shared" si="28"/>
        <v>7.7969999999999997</v>
      </c>
      <c r="T464">
        <f t="shared" si="29"/>
        <v>31.5</v>
      </c>
      <c r="V464">
        <f t="shared" si="30"/>
        <v>6.25</v>
      </c>
      <c r="X464">
        <f t="shared" si="31"/>
        <v>37</v>
      </c>
      <c r="Z464" s="177"/>
      <c r="AA464" s="177"/>
      <c r="AB464" s="177"/>
      <c r="AC464" s="177"/>
      <c r="AD464" s="177"/>
      <c r="AE464" s="177"/>
      <c r="AF464" s="177"/>
    </row>
    <row r="465" spans="5:32" ht="16" x14ac:dyDescent="0.2">
      <c r="E465" s="282">
        <v>42593</v>
      </c>
      <c r="F465" s="177"/>
      <c r="G465" s="176">
        <v>31</v>
      </c>
      <c r="H465" s="176" t="s">
        <v>12457</v>
      </c>
      <c r="I465" s="176" t="s">
        <v>16050</v>
      </c>
      <c r="J465" s="176">
        <v>7.8220000000000001</v>
      </c>
      <c r="K465" s="176">
        <v>31.2</v>
      </c>
      <c r="L465" s="176">
        <v>6.64</v>
      </c>
      <c r="M465" s="176">
        <v>37</v>
      </c>
      <c r="N465" s="177"/>
      <c r="O465" s="177"/>
      <c r="P465" s="177"/>
      <c r="Q465" s="177"/>
      <c r="R465">
        <f t="shared" si="28"/>
        <v>7.8220000000000001</v>
      </c>
      <c r="T465">
        <f t="shared" si="29"/>
        <v>31.2</v>
      </c>
      <c r="V465">
        <f t="shared" si="30"/>
        <v>6.64</v>
      </c>
      <c r="X465">
        <f t="shared" si="31"/>
        <v>37</v>
      </c>
      <c r="Z465" s="177"/>
      <c r="AA465" s="177"/>
      <c r="AB465" s="177"/>
      <c r="AC465" s="177"/>
      <c r="AD465" s="177"/>
      <c r="AE465" s="177"/>
      <c r="AF465" s="177"/>
    </row>
    <row r="466" spans="5:32" ht="16" x14ac:dyDescent="0.2">
      <c r="E466" s="282">
        <v>42593</v>
      </c>
      <c r="F466" s="177"/>
      <c r="G466" s="176">
        <v>31</v>
      </c>
      <c r="H466" s="176" t="s">
        <v>12457</v>
      </c>
      <c r="I466" s="176" t="s">
        <v>16050</v>
      </c>
      <c r="J466" s="176">
        <v>7.8170000000000002</v>
      </c>
      <c r="K466" s="176">
        <v>31.6</v>
      </c>
      <c r="L466" s="176">
        <v>6.36</v>
      </c>
      <c r="M466" s="176">
        <v>37</v>
      </c>
      <c r="N466" s="177"/>
      <c r="O466" s="177"/>
      <c r="P466" s="177"/>
      <c r="Q466" s="177"/>
      <c r="R466">
        <f t="shared" si="28"/>
        <v>7.8170000000000002</v>
      </c>
      <c r="T466">
        <f t="shared" si="29"/>
        <v>31.6</v>
      </c>
      <c r="V466">
        <f t="shared" si="30"/>
        <v>6.36</v>
      </c>
      <c r="X466">
        <f t="shared" si="31"/>
        <v>37</v>
      </c>
      <c r="Z466" s="176">
        <v>168.02</v>
      </c>
      <c r="AA466" s="177"/>
      <c r="AB466" s="177"/>
      <c r="AC466" s="177"/>
      <c r="AD466" s="177"/>
      <c r="AE466" s="177"/>
      <c r="AF466" s="177"/>
    </row>
    <row r="467" spans="5:32" ht="16" x14ac:dyDescent="0.2">
      <c r="E467" s="282">
        <v>42593</v>
      </c>
      <c r="F467" s="177"/>
      <c r="G467" s="176">
        <v>31</v>
      </c>
      <c r="H467" s="176" t="s">
        <v>16051</v>
      </c>
      <c r="I467" s="176" t="s">
        <v>12804</v>
      </c>
      <c r="J467" s="176">
        <v>7.5439999999999996</v>
      </c>
      <c r="K467" s="176">
        <v>31.6</v>
      </c>
      <c r="L467" s="176">
        <v>6.23</v>
      </c>
      <c r="M467" s="176">
        <v>37.1</v>
      </c>
      <c r="N467" s="177"/>
      <c r="O467" s="177"/>
      <c r="P467" s="177"/>
      <c r="Q467" s="177"/>
      <c r="R467">
        <f t="shared" si="28"/>
        <v>7.5439999999999996</v>
      </c>
      <c r="T467">
        <f t="shared" si="29"/>
        <v>31.6</v>
      </c>
      <c r="V467">
        <f t="shared" si="30"/>
        <v>6.23</v>
      </c>
      <c r="X467">
        <f t="shared" si="31"/>
        <v>37.1</v>
      </c>
      <c r="Z467" s="177"/>
      <c r="AA467" s="177"/>
      <c r="AB467" s="177"/>
      <c r="AC467" s="177"/>
      <c r="AD467" s="177"/>
      <c r="AE467" s="177"/>
      <c r="AF467" s="177"/>
    </row>
    <row r="468" spans="5:32" ht="16" x14ac:dyDescent="0.2">
      <c r="E468" s="282">
        <v>42593</v>
      </c>
      <c r="F468" s="177"/>
      <c r="G468" s="176">
        <v>31</v>
      </c>
      <c r="H468" s="176" t="s">
        <v>16051</v>
      </c>
      <c r="I468" s="176" t="s">
        <v>12804</v>
      </c>
      <c r="J468" s="176">
        <v>7.5110000000000001</v>
      </c>
      <c r="K468" s="176">
        <v>31.2</v>
      </c>
      <c r="L468" s="176">
        <v>6.54</v>
      </c>
      <c r="M468" s="176">
        <v>37.1</v>
      </c>
      <c r="N468" s="177"/>
      <c r="O468" s="177"/>
      <c r="P468" s="177"/>
      <c r="Q468" s="177"/>
      <c r="R468">
        <f t="shared" si="28"/>
        <v>7.5110000000000001</v>
      </c>
      <c r="T468">
        <f t="shared" si="29"/>
        <v>31.2</v>
      </c>
      <c r="V468">
        <f t="shared" si="30"/>
        <v>6.54</v>
      </c>
      <c r="X468">
        <f t="shared" si="31"/>
        <v>37.1</v>
      </c>
      <c r="Z468" s="177"/>
      <c r="AA468" s="177"/>
      <c r="AB468" s="177"/>
      <c r="AC468" s="177"/>
      <c r="AD468" s="177"/>
      <c r="AE468" s="177"/>
      <c r="AF468" s="177"/>
    </row>
    <row r="469" spans="5:32" ht="16" x14ac:dyDescent="0.2">
      <c r="E469" s="282">
        <v>42593</v>
      </c>
      <c r="F469" s="177"/>
      <c r="G469" s="176">
        <v>31</v>
      </c>
      <c r="H469" s="176" t="s">
        <v>16051</v>
      </c>
      <c r="I469" s="176" t="s">
        <v>12804</v>
      </c>
      <c r="J469" s="176">
        <v>7.5339999999999998</v>
      </c>
      <c r="K469" s="176">
        <v>31.3</v>
      </c>
      <c r="L469" s="176">
        <v>6.5</v>
      </c>
      <c r="M469" s="176">
        <v>37.1</v>
      </c>
      <c r="N469" s="177"/>
      <c r="O469" s="177"/>
      <c r="P469" s="177"/>
      <c r="Q469" s="177"/>
      <c r="R469">
        <f t="shared" si="28"/>
        <v>7.5339999999999998</v>
      </c>
      <c r="T469">
        <f t="shared" si="29"/>
        <v>31.3</v>
      </c>
      <c r="V469">
        <f t="shared" si="30"/>
        <v>6.5</v>
      </c>
      <c r="X469">
        <f t="shared" si="31"/>
        <v>37.1</v>
      </c>
      <c r="Z469" s="177"/>
      <c r="AA469" s="177"/>
      <c r="AB469" s="177"/>
      <c r="AC469" s="177"/>
      <c r="AD469" s="177"/>
      <c r="AE469" s="177"/>
      <c r="AF469" s="177"/>
    </row>
    <row r="470" spans="5:32" ht="16" x14ac:dyDescent="0.2">
      <c r="E470" s="282">
        <v>42593</v>
      </c>
      <c r="F470" s="177"/>
      <c r="G470" s="176">
        <v>31</v>
      </c>
      <c r="H470" s="176" t="s">
        <v>16051</v>
      </c>
      <c r="I470" s="176" t="s">
        <v>12804</v>
      </c>
      <c r="J470" s="176">
        <v>7.5469999999999997</v>
      </c>
      <c r="K470" s="176">
        <v>31.5</v>
      </c>
      <c r="L470" s="176">
        <v>6.42</v>
      </c>
      <c r="M470" s="176">
        <v>37.1</v>
      </c>
      <c r="N470" s="177"/>
      <c r="O470" s="177"/>
      <c r="P470" s="177"/>
      <c r="Q470" s="177"/>
      <c r="R470">
        <f t="shared" si="28"/>
        <v>7.5469999999999997</v>
      </c>
      <c r="T470">
        <f t="shared" si="29"/>
        <v>31.5</v>
      </c>
      <c r="V470">
        <f t="shared" si="30"/>
        <v>6.42</v>
      </c>
      <c r="X470">
        <f t="shared" si="31"/>
        <v>37.1</v>
      </c>
      <c r="Z470" s="177"/>
      <c r="AA470" s="177"/>
      <c r="AB470" s="177"/>
      <c r="AC470" s="177"/>
      <c r="AD470" s="177"/>
      <c r="AE470" s="177"/>
      <c r="AF470" s="177"/>
    </row>
    <row r="471" spans="5:32" ht="16" x14ac:dyDescent="0.2">
      <c r="E471" s="282">
        <v>42593</v>
      </c>
      <c r="F471" s="177"/>
      <c r="G471" s="176">
        <v>31</v>
      </c>
      <c r="H471" s="176" t="s">
        <v>16051</v>
      </c>
      <c r="I471" s="176" t="s">
        <v>16050</v>
      </c>
      <c r="J471" s="176">
        <v>7.8289999999999997</v>
      </c>
      <c r="K471" s="176">
        <v>31.2</v>
      </c>
      <c r="L471" s="176">
        <v>6.59</v>
      </c>
      <c r="M471" s="176">
        <v>37</v>
      </c>
      <c r="N471" s="177"/>
      <c r="O471" s="177"/>
      <c r="P471" s="177"/>
      <c r="Q471" s="177"/>
      <c r="R471">
        <f t="shared" si="28"/>
        <v>7.8289999999999997</v>
      </c>
      <c r="T471">
        <f t="shared" si="29"/>
        <v>31.2</v>
      </c>
      <c r="V471">
        <f t="shared" si="30"/>
        <v>6.59</v>
      </c>
      <c r="X471">
        <f t="shared" si="31"/>
        <v>37</v>
      </c>
      <c r="Z471" s="176">
        <v>154.6</v>
      </c>
      <c r="AA471" s="177"/>
      <c r="AB471" s="177"/>
      <c r="AC471" s="177"/>
      <c r="AD471" s="177"/>
      <c r="AE471" s="177"/>
      <c r="AF471" s="177"/>
    </row>
    <row r="472" spans="5:32" ht="16" x14ac:dyDescent="0.2">
      <c r="E472" s="282">
        <v>42593</v>
      </c>
      <c r="F472" s="177"/>
      <c r="G472" s="176">
        <v>27</v>
      </c>
      <c r="H472" s="176" t="s">
        <v>16051</v>
      </c>
      <c r="I472" s="176" t="s">
        <v>16051</v>
      </c>
      <c r="J472" s="176">
        <v>7.54</v>
      </c>
      <c r="K472" s="176">
        <v>27</v>
      </c>
      <c r="L472" s="176">
        <v>6.92</v>
      </c>
      <c r="M472" s="176">
        <v>37.1</v>
      </c>
      <c r="N472" s="177"/>
      <c r="O472" s="177"/>
      <c r="P472" s="177"/>
      <c r="Q472" s="177"/>
      <c r="R472">
        <f t="shared" si="28"/>
        <v>7.54</v>
      </c>
      <c r="T472">
        <f t="shared" si="29"/>
        <v>27</v>
      </c>
      <c r="V472">
        <f t="shared" si="30"/>
        <v>6.92</v>
      </c>
      <c r="X472">
        <f t="shared" si="31"/>
        <v>37.1</v>
      </c>
      <c r="Z472" s="176">
        <v>197.81</v>
      </c>
      <c r="AA472" s="177"/>
      <c r="AB472" s="177"/>
      <c r="AC472" s="177"/>
      <c r="AD472" s="177"/>
      <c r="AE472" s="177"/>
      <c r="AF472" s="177"/>
    </row>
    <row r="473" spans="5:32" ht="16" x14ac:dyDescent="0.2">
      <c r="E473" s="282">
        <v>42593</v>
      </c>
      <c r="F473" s="177"/>
      <c r="G473" s="176">
        <v>27</v>
      </c>
      <c r="H473" s="176" t="s">
        <v>12457</v>
      </c>
      <c r="I473" s="176" t="s">
        <v>12422</v>
      </c>
      <c r="J473" s="176">
        <v>7.85</v>
      </c>
      <c r="K473" s="176">
        <v>27</v>
      </c>
      <c r="L473" s="176">
        <v>6.89</v>
      </c>
      <c r="M473" s="176">
        <v>37</v>
      </c>
      <c r="N473" s="177"/>
      <c r="O473" s="177"/>
      <c r="P473" s="177"/>
      <c r="Q473" s="177"/>
      <c r="R473">
        <f t="shared" si="28"/>
        <v>7.85</v>
      </c>
      <c r="T473">
        <f t="shared" si="29"/>
        <v>27</v>
      </c>
      <c r="V473">
        <f t="shared" si="30"/>
        <v>6.89</v>
      </c>
      <c r="X473">
        <f t="shared" si="31"/>
        <v>37</v>
      </c>
      <c r="Z473" s="177"/>
      <c r="AA473" s="177"/>
      <c r="AB473" s="177"/>
      <c r="AC473" s="177"/>
      <c r="AD473" s="177"/>
      <c r="AE473" s="177"/>
      <c r="AF473" s="177"/>
    </row>
    <row r="474" spans="5:32" ht="16" x14ac:dyDescent="0.2">
      <c r="E474" s="282">
        <v>42593</v>
      </c>
      <c r="F474" s="177"/>
      <c r="G474" s="176">
        <v>27</v>
      </c>
      <c r="H474" s="176" t="s">
        <v>16051</v>
      </c>
      <c r="I474" s="176" t="s">
        <v>16051</v>
      </c>
      <c r="J474" s="176">
        <v>7.8579999999999997</v>
      </c>
      <c r="K474" s="176">
        <v>27</v>
      </c>
      <c r="L474" s="176">
        <v>7.02</v>
      </c>
      <c r="M474" s="176">
        <v>37</v>
      </c>
      <c r="N474" s="177"/>
      <c r="O474" s="177"/>
      <c r="P474" s="177"/>
      <c r="Q474" s="177"/>
      <c r="R474">
        <f t="shared" si="28"/>
        <v>7.8579999999999997</v>
      </c>
      <c r="T474">
        <f t="shared" si="29"/>
        <v>27</v>
      </c>
      <c r="V474">
        <f t="shared" si="30"/>
        <v>7.02</v>
      </c>
      <c r="X474">
        <f t="shared" si="31"/>
        <v>37</v>
      </c>
      <c r="Z474" s="177"/>
      <c r="AA474" s="177"/>
      <c r="AB474" s="177"/>
      <c r="AC474" s="177"/>
      <c r="AD474" s="177"/>
      <c r="AE474" s="177"/>
      <c r="AF474" s="177"/>
    </row>
    <row r="475" spans="5:32" ht="16" x14ac:dyDescent="0.2">
      <c r="E475" s="282">
        <v>42593</v>
      </c>
      <c r="F475" s="177"/>
      <c r="G475" s="176">
        <v>27</v>
      </c>
      <c r="H475" s="176" t="s">
        <v>16051</v>
      </c>
      <c r="I475" s="176" t="s">
        <v>16051</v>
      </c>
      <c r="J475" s="176">
        <v>7.5010000000000003</v>
      </c>
      <c r="K475" s="176">
        <v>27</v>
      </c>
      <c r="L475" s="176">
        <v>6.59</v>
      </c>
      <c r="M475" s="176">
        <v>37.200000000000003</v>
      </c>
      <c r="N475" s="177"/>
      <c r="O475" s="177"/>
      <c r="P475" s="177"/>
      <c r="Q475" s="177"/>
      <c r="R475">
        <f t="shared" si="28"/>
        <v>7.5010000000000003</v>
      </c>
      <c r="T475">
        <f t="shared" si="29"/>
        <v>27</v>
      </c>
      <c r="V475">
        <f t="shared" si="30"/>
        <v>6.59</v>
      </c>
      <c r="X475">
        <f t="shared" si="31"/>
        <v>37.200000000000003</v>
      </c>
      <c r="Z475" s="177"/>
      <c r="AA475" s="177"/>
      <c r="AB475" s="177"/>
      <c r="AC475" s="177"/>
      <c r="AD475" s="177"/>
      <c r="AE475" s="177"/>
      <c r="AF475" s="177"/>
    </row>
    <row r="476" spans="5:32" ht="16" x14ac:dyDescent="0.2">
      <c r="E476" s="282">
        <v>42593</v>
      </c>
      <c r="F476" s="177"/>
      <c r="G476" s="176">
        <v>27</v>
      </c>
      <c r="H476" s="176" t="s">
        <v>12457</v>
      </c>
      <c r="I476" s="176" t="s">
        <v>12422</v>
      </c>
      <c r="J476" s="176">
        <v>7.851</v>
      </c>
      <c r="K476" s="176">
        <v>27</v>
      </c>
      <c r="L476" s="176">
        <v>6.88</v>
      </c>
      <c r="M476" s="176">
        <v>37</v>
      </c>
      <c r="N476" s="177"/>
      <c r="O476" s="177"/>
      <c r="P476" s="177"/>
      <c r="Q476" s="177"/>
      <c r="R476">
        <f t="shared" si="28"/>
        <v>7.851</v>
      </c>
      <c r="T476">
        <f t="shared" si="29"/>
        <v>27</v>
      </c>
      <c r="V476">
        <f t="shared" si="30"/>
        <v>6.88</v>
      </c>
      <c r="X476">
        <f t="shared" si="31"/>
        <v>37</v>
      </c>
      <c r="Z476" s="176">
        <v>158.38999999999999</v>
      </c>
      <c r="AA476" s="177"/>
      <c r="AB476" s="177"/>
      <c r="AC476" s="177"/>
      <c r="AD476" s="177"/>
      <c r="AE476" s="177"/>
      <c r="AF476" s="177"/>
    </row>
    <row r="477" spans="5:32" ht="16" x14ac:dyDescent="0.2">
      <c r="E477" s="282">
        <v>42593</v>
      </c>
      <c r="F477" s="177"/>
      <c r="G477" s="176">
        <v>27</v>
      </c>
      <c r="H477" s="176" t="s">
        <v>12457</v>
      </c>
      <c r="I477" s="176" t="s">
        <v>12422</v>
      </c>
      <c r="J477" s="176">
        <v>7.8609999999999998</v>
      </c>
      <c r="K477" s="176">
        <v>27</v>
      </c>
      <c r="L477" s="176">
        <v>6.93</v>
      </c>
      <c r="M477" s="176">
        <v>37</v>
      </c>
      <c r="N477" s="177"/>
      <c r="O477" s="177"/>
      <c r="P477" s="177"/>
      <c r="Q477" s="177"/>
      <c r="R477">
        <f t="shared" si="28"/>
        <v>7.8609999999999998</v>
      </c>
      <c r="T477">
        <f t="shared" si="29"/>
        <v>27</v>
      </c>
      <c r="V477">
        <f t="shared" si="30"/>
        <v>6.93</v>
      </c>
      <c r="X477">
        <f t="shared" si="31"/>
        <v>37</v>
      </c>
      <c r="Z477" s="177"/>
      <c r="AA477" s="177"/>
      <c r="AB477" s="177"/>
      <c r="AC477" s="177"/>
      <c r="AD477" s="177"/>
      <c r="AE477" s="177"/>
      <c r="AF477" s="177"/>
    </row>
    <row r="478" spans="5:32" ht="16" x14ac:dyDescent="0.2">
      <c r="E478" s="282">
        <v>42593</v>
      </c>
      <c r="F478" s="177"/>
      <c r="G478" s="176">
        <v>27</v>
      </c>
      <c r="H478" s="176" t="s">
        <v>16051</v>
      </c>
      <c r="I478" s="176" t="s">
        <v>16051</v>
      </c>
      <c r="J478" s="176">
        <v>7.5380000000000003</v>
      </c>
      <c r="K478" s="176">
        <v>26.9</v>
      </c>
      <c r="L478" s="176">
        <v>6.88</v>
      </c>
      <c r="M478" s="176">
        <v>37.1</v>
      </c>
      <c r="N478" s="177"/>
      <c r="O478" s="177"/>
      <c r="P478" s="177"/>
      <c r="Q478" s="177"/>
      <c r="R478">
        <f t="shared" si="28"/>
        <v>7.5380000000000003</v>
      </c>
      <c r="T478">
        <f t="shared" si="29"/>
        <v>26.9</v>
      </c>
      <c r="V478">
        <f t="shared" si="30"/>
        <v>6.88</v>
      </c>
      <c r="X478">
        <f t="shared" si="31"/>
        <v>37.1</v>
      </c>
      <c r="Z478" s="177"/>
      <c r="AA478" s="177"/>
      <c r="AB478" s="177"/>
      <c r="AC478" s="177"/>
      <c r="AD478" s="177"/>
      <c r="AE478" s="177"/>
      <c r="AF478" s="177"/>
    </row>
    <row r="479" spans="5:32" ht="16" x14ac:dyDescent="0.2">
      <c r="E479" s="282">
        <v>42593</v>
      </c>
      <c r="F479" s="177"/>
      <c r="G479" s="176">
        <v>27</v>
      </c>
      <c r="H479" s="176" t="s">
        <v>12457</v>
      </c>
      <c r="I479" s="176" t="s">
        <v>12422</v>
      </c>
      <c r="J479" s="176">
        <v>7.8479999999999999</v>
      </c>
      <c r="K479" s="176">
        <v>26.9</v>
      </c>
      <c r="L479" s="176">
        <v>6.84</v>
      </c>
      <c r="M479" s="176">
        <v>37.1</v>
      </c>
      <c r="N479" s="177"/>
      <c r="O479" s="177"/>
      <c r="P479" s="177"/>
      <c r="Q479" s="177"/>
      <c r="R479">
        <f t="shared" si="28"/>
        <v>7.8479999999999999</v>
      </c>
      <c r="T479">
        <f t="shared" si="29"/>
        <v>26.9</v>
      </c>
      <c r="V479">
        <f t="shared" si="30"/>
        <v>6.84</v>
      </c>
      <c r="X479">
        <f t="shared" si="31"/>
        <v>37.1</v>
      </c>
      <c r="Z479" s="177"/>
      <c r="AA479" s="177"/>
      <c r="AB479" s="177"/>
      <c r="AC479" s="177"/>
      <c r="AD479" s="177"/>
      <c r="AE479" s="177"/>
      <c r="AF479" s="177"/>
    </row>
    <row r="480" spans="5:32" ht="16" x14ac:dyDescent="0.2">
      <c r="E480" s="282">
        <v>42593</v>
      </c>
      <c r="F480" s="177"/>
      <c r="G480" s="176">
        <v>27</v>
      </c>
      <c r="H480" s="176" t="s">
        <v>16051</v>
      </c>
      <c r="I480" s="176" t="s">
        <v>16051</v>
      </c>
      <c r="J480" s="176">
        <v>7.56</v>
      </c>
      <c r="K480" s="176">
        <v>26.9</v>
      </c>
      <c r="L480" s="176">
        <v>6.91</v>
      </c>
      <c r="M480" s="176">
        <v>37.1</v>
      </c>
      <c r="N480" s="177"/>
      <c r="O480" s="177"/>
      <c r="P480" s="177"/>
      <c r="Q480" s="177"/>
      <c r="R480">
        <f t="shared" si="28"/>
        <v>7.56</v>
      </c>
      <c r="T480">
        <f t="shared" si="29"/>
        <v>26.9</v>
      </c>
      <c r="V480">
        <f t="shared" si="30"/>
        <v>6.91</v>
      </c>
      <c r="X480">
        <f t="shared" si="31"/>
        <v>37.1</v>
      </c>
      <c r="Z480" s="177"/>
      <c r="AA480" s="177"/>
      <c r="AB480" s="177"/>
      <c r="AC480" s="177"/>
      <c r="AD480" s="177"/>
      <c r="AE480" s="177"/>
      <c r="AF480" s="177"/>
    </row>
    <row r="481" spans="5:32" ht="16" x14ac:dyDescent="0.2">
      <c r="E481" s="282">
        <v>42593</v>
      </c>
      <c r="F481" s="177"/>
      <c r="G481" s="176">
        <v>27</v>
      </c>
      <c r="H481" s="176" t="s">
        <v>12457</v>
      </c>
      <c r="I481" s="176" t="s">
        <v>12422</v>
      </c>
      <c r="J481" s="176">
        <v>7.8559999999999999</v>
      </c>
      <c r="K481" s="176">
        <v>26.9</v>
      </c>
      <c r="L481" s="176">
        <v>6.76</v>
      </c>
      <c r="M481" s="176">
        <v>37</v>
      </c>
      <c r="N481" s="177"/>
      <c r="O481" s="177"/>
      <c r="P481" s="177"/>
      <c r="Q481" s="177"/>
      <c r="R481">
        <f t="shared" si="28"/>
        <v>7.8559999999999999</v>
      </c>
      <c r="T481">
        <f t="shared" si="29"/>
        <v>26.9</v>
      </c>
      <c r="V481">
        <f t="shared" si="30"/>
        <v>6.76</v>
      </c>
      <c r="X481">
        <f t="shared" si="31"/>
        <v>37</v>
      </c>
      <c r="Z481" s="176">
        <v>176.75</v>
      </c>
      <c r="AA481" s="177"/>
      <c r="AB481" s="177"/>
      <c r="AC481" s="177"/>
      <c r="AD481" s="177"/>
      <c r="AE481" s="177"/>
      <c r="AF481" s="177"/>
    </row>
    <row r="482" spans="5:32" ht="16" x14ac:dyDescent="0.2">
      <c r="E482" s="282">
        <v>42594</v>
      </c>
      <c r="F482" s="177"/>
      <c r="G482" s="176">
        <v>31</v>
      </c>
      <c r="H482" s="176" t="s">
        <v>12457</v>
      </c>
      <c r="I482" s="176" t="s">
        <v>16050</v>
      </c>
      <c r="J482" s="176">
        <v>7.8010000000000002</v>
      </c>
      <c r="K482" s="176">
        <v>31.6</v>
      </c>
      <c r="L482" s="176">
        <v>6.04</v>
      </c>
      <c r="M482" s="176">
        <v>37.1</v>
      </c>
      <c r="N482" s="177"/>
      <c r="O482" s="177"/>
      <c r="P482" s="177"/>
      <c r="Q482" s="177"/>
      <c r="R482">
        <f t="shared" si="28"/>
        <v>7.8010000000000002</v>
      </c>
      <c r="T482">
        <f t="shared" si="29"/>
        <v>31.6</v>
      </c>
      <c r="V482">
        <f t="shared" si="30"/>
        <v>6.04</v>
      </c>
      <c r="X482">
        <f t="shared" si="31"/>
        <v>37.1</v>
      </c>
      <c r="Z482" s="176">
        <v>383.76</v>
      </c>
      <c r="AA482" s="177"/>
      <c r="AB482" s="177"/>
      <c r="AC482" s="177"/>
      <c r="AD482" s="177"/>
      <c r="AE482" s="177"/>
      <c r="AF482" s="177"/>
    </row>
    <row r="483" spans="5:32" ht="16" x14ac:dyDescent="0.2">
      <c r="E483" s="282">
        <v>42594</v>
      </c>
      <c r="F483" s="177"/>
      <c r="G483" s="176">
        <v>31</v>
      </c>
      <c r="H483" s="176" t="s">
        <v>16051</v>
      </c>
      <c r="I483" s="176" t="s">
        <v>12804</v>
      </c>
      <c r="J483" s="176">
        <v>7.7240000000000002</v>
      </c>
      <c r="K483" s="176">
        <v>31.3</v>
      </c>
      <c r="L483" s="176">
        <v>6.61</v>
      </c>
      <c r="M483" s="176">
        <v>37.1</v>
      </c>
      <c r="N483" s="177"/>
      <c r="O483" s="177"/>
      <c r="P483" s="177"/>
      <c r="Q483" s="177"/>
      <c r="R483">
        <f t="shared" si="28"/>
        <v>7.7240000000000002</v>
      </c>
      <c r="T483">
        <f t="shared" si="29"/>
        <v>31.3</v>
      </c>
      <c r="V483">
        <f t="shared" si="30"/>
        <v>6.61</v>
      </c>
      <c r="X483">
        <f t="shared" si="31"/>
        <v>37.1</v>
      </c>
      <c r="Z483" s="177"/>
      <c r="AA483" s="177"/>
      <c r="AB483" s="177"/>
      <c r="AC483" s="177"/>
      <c r="AD483" s="177"/>
      <c r="AE483" s="177"/>
      <c r="AF483" s="177"/>
    </row>
    <row r="484" spans="5:32" ht="16" x14ac:dyDescent="0.2">
      <c r="E484" s="282">
        <v>42594</v>
      </c>
      <c r="F484" s="177"/>
      <c r="G484" s="176">
        <v>31</v>
      </c>
      <c r="H484" s="176" t="s">
        <v>12457</v>
      </c>
      <c r="I484" s="176" t="s">
        <v>16050</v>
      </c>
      <c r="J484" s="176">
        <v>7.9660000000000002</v>
      </c>
      <c r="K484" s="176">
        <v>30.3</v>
      </c>
      <c r="L484" s="176">
        <v>7.22</v>
      </c>
      <c r="M484" s="176">
        <v>37.1</v>
      </c>
      <c r="N484" s="177"/>
      <c r="O484" s="177"/>
      <c r="P484" s="177"/>
      <c r="Q484" s="177"/>
      <c r="R484">
        <f t="shared" si="28"/>
        <v>7.9660000000000002</v>
      </c>
      <c r="T484">
        <f t="shared" si="29"/>
        <v>30.3</v>
      </c>
      <c r="V484">
        <f t="shared" si="30"/>
        <v>7.22</v>
      </c>
      <c r="X484">
        <f t="shared" si="31"/>
        <v>37.1</v>
      </c>
      <c r="Z484" s="177"/>
      <c r="AA484" s="177"/>
      <c r="AB484" s="177"/>
      <c r="AC484" s="177"/>
      <c r="AD484" s="177"/>
      <c r="AE484" s="177"/>
      <c r="AF484" s="177"/>
    </row>
    <row r="485" spans="5:32" ht="16" x14ac:dyDescent="0.2">
      <c r="E485" s="282">
        <v>42594</v>
      </c>
      <c r="F485" s="177"/>
      <c r="G485" s="176">
        <v>31</v>
      </c>
      <c r="H485" s="176" t="s">
        <v>12457</v>
      </c>
      <c r="I485" s="176" t="s">
        <v>16050</v>
      </c>
      <c r="J485" s="176">
        <v>7.9560000000000004</v>
      </c>
      <c r="K485" s="176">
        <v>30.9</v>
      </c>
      <c r="L485" s="176">
        <v>6.89</v>
      </c>
      <c r="M485" s="176">
        <v>37</v>
      </c>
      <c r="N485" s="177"/>
      <c r="O485" s="177"/>
      <c r="P485" s="177"/>
      <c r="Q485" s="177"/>
      <c r="R485">
        <f t="shared" si="28"/>
        <v>7.9560000000000004</v>
      </c>
      <c r="T485">
        <f t="shared" si="29"/>
        <v>30.9</v>
      </c>
      <c r="V485">
        <f t="shared" si="30"/>
        <v>6.89</v>
      </c>
      <c r="X485">
        <f t="shared" si="31"/>
        <v>37</v>
      </c>
      <c r="Z485" s="177"/>
      <c r="AA485" s="177"/>
      <c r="AB485" s="177"/>
      <c r="AC485" s="177"/>
      <c r="AD485" s="177"/>
      <c r="AE485" s="177"/>
      <c r="AF485" s="177"/>
    </row>
    <row r="486" spans="5:32" ht="16" x14ac:dyDescent="0.2">
      <c r="E486" s="282">
        <v>42594</v>
      </c>
      <c r="F486" s="177"/>
      <c r="G486" s="176">
        <v>31</v>
      </c>
      <c r="H486" s="176" t="s">
        <v>12457</v>
      </c>
      <c r="I486" s="176" t="s">
        <v>16050</v>
      </c>
      <c r="J486" s="176">
        <v>7.9420000000000002</v>
      </c>
      <c r="K486" s="176">
        <v>31.2</v>
      </c>
      <c r="L486" s="176">
        <v>6.64</v>
      </c>
      <c r="M486" s="176">
        <v>36.6</v>
      </c>
      <c r="N486" s="177"/>
      <c r="O486" s="177"/>
      <c r="P486" s="177"/>
      <c r="Q486" s="177"/>
      <c r="R486">
        <f t="shared" si="28"/>
        <v>7.9420000000000002</v>
      </c>
      <c r="T486">
        <f t="shared" si="29"/>
        <v>31.2</v>
      </c>
      <c r="V486">
        <f t="shared" si="30"/>
        <v>6.64</v>
      </c>
      <c r="X486">
        <f t="shared" si="31"/>
        <v>36.6</v>
      </c>
      <c r="Z486" s="176">
        <v>292.31</v>
      </c>
      <c r="AA486" s="177"/>
      <c r="AB486" s="177"/>
      <c r="AC486" s="177"/>
      <c r="AD486" s="177"/>
      <c r="AE486" s="177"/>
      <c r="AF486" s="177"/>
    </row>
    <row r="487" spans="5:32" ht="16" x14ac:dyDescent="0.2">
      <c r="E487" s="282">
        <v>42594</v>
      </c>
      <c r="F487" s="177"/>
      <c r="G487" s="176">
        <v>31</v>
      </c>
      <c r="H487" s="176" t="s">
        <v>16051</v>
      </c>
      <c r="I487" s="176" t="s">
        <v>12804</v>
      </c>
      <c r="J487" s="176">
        <v>7.6559999999999997</v>
      </c>
      <c r="K487" s="176">
        <v>31.1</v>
      </c>
      <c r="L487" s="176">
        <v>6.65</v>
      </c>
      <c r="M487" s="176">
        <v>37</v>
      </c>
      <c r="N487" s="177"/>
      <c r="O487" s="177"/>
      <c r="P487" s="177"/>
      <c r="Q487" s="177"/>
      <c r="R487">
        <f t="shared" si="28"/>
        <v>7.6559999999999997</v>
      </c>
      <c r="T487">
        <f t="shared" si="29"/>
        <v>31.1</v>
      </c>
      <c r="V487">
        <f t="shared" si="30"/>
        <v>6.65</v>
      </c>
      <c r="X487">
        <f t="shared" si="31"/>
        <v>37</v>
      </c>
      <c r="Z487" s="177"/>
      <c r="AA487" s="177"/>
      <c r="AB487" s="177"/>
      <c r="AC487" s="177"/>
      <c r="AD487" s="177"/>
      <c r="AE487" s="177"/>
      <c r="AF487" s="177"/>
    </row>
    <row r="488" spans="5:32" ht="16" x14ac:dyDescent="0.2">
      <c r="E488" s="282">
        <v>42594</v>
      </c>
      <c r="F488" s="177"/>
      <c r="G488" s="176">
        <v>31</v>
      </c>
      <c r="H488" s="176" t="s">
        <v>16051</v>
      </c>
      <c r="I488" s="176" t="s">
        <v>12804</v>
      </c>
      <c r="J488" s="176">
        <v>7.6630000000000003</v>
      </c>
      <c r="K488" s="176">
        <v>31.1</v>
      </c>
      <c r="L488" s="176">
        <v>6.5</v>
      </c>
      <c r="M488" s="176">
        <v>37</v>
      </c>
      <c r="N488" s="177"/>
      <c r="O488" s="177"/>
      <c r="P488" s="177"/>
      <c r="Q488" s="177"/>
      <c r="R488">
        <f t="shared" si="28"/>
        <v>7.6630000000000003</v>
      </c>
      <c r="T488">
        <f t="shared" si="29"/>
        <v>31.1</v>
      </c>
      <c r="V488">
        <f t="shared" si="30"/>
        <v>6.5</v>
      </c>
      <c r="X488">
        <f t="shared" si="31"/>
        <v>37</v>
      </c>
      <c r="Z488" s="177"/>
      <c r="AA488" s="177"/>
      <c r="AB488" s="177"/>
      <c r="AC488" s="177"/>
      <c r="AD488" s="177"/>
      <c r="AE488" s="177"/>
      <c r="AF488" s="177"/>
    </row>
    <row r="489" spans="5:32" ht="16" x14ac:dyDescent="0.2">
      <c r="E489" s="282">
        <v>42594</v>
      </c>
      <c r="F489" s="177"/>
      <c r="G489" s="176">
        <v>31</v>
      </c>
      <c r="H489" s="176" t="s">
        <v>16051</v>
      </c>
      <c r="I489" s="176" t="s">
        <v>12804</v>
      </c>
      <c r="J489" s="176">
        <v>7.7469999999999999</v>
      </c>
      <c r="K489" s="176">
        <v>31.3</v>
      </c>
      <c r="L489" s="176">
        <v>6.45</v>
      </c>
      <c r="M489" s="176">
        <v>37.1</v>
      </c>
      <c r="N489" s="177"/>
      <c r="O489" s="177"/>
      <c r="P489" s="177"/>
      <c r="Q489" s="177"/>
      <c r="R489">
        <f t="shared" si="28"/>
        <v>7.7469999999999999</v>
      </c>
      <c r="T489">
        <f t="shared" si="29"/>
        <v>31.3</v>
      </c>
      <c r="V489">
        <f t="shared" si="30"/>
        <v>6.45</v>
      </c>
      <c r="X489">
        <f t="shared" si="31"/>
        <v>37.1</v>
      </c>
      <c r="Z489" s="177"/>
      <c r="AA489" s="177"/>
      <c r="AB489" s="177"/>
      <c r="AC489" s="177"/>
      <c r="AD489" s="177"/>
      <c r="AE489" s="177"/>
      <c r="AF489" s="177"/>
    </row>
    <row r="490" spans="5:32" ht="16" x14ac:dyDescent="0.2">
      <c r="E490" s="282">
        <v>42594</v>
      </c>
      <c r="F490" s="177"/>
      <c r="G490" s="176">
        <v>31</v>
      </c>
      <c r="H490" s="176" t="s">
        <v>16051</v>
      </c>
      <c r="I490" s="176" t="s">
        <v>12804</v>
      </c>
      <c r="J490" s="176">
        <v>7.6639999999999997</v>
      </c>
      <c r="K490" s="176">
        <v>31.3</v>
      </c>
      <c r="L490" s="176">
        <v>6.61</v>
      </c>
      <c r="M490" s="176">
        <v>37</v>
      </c>
      <c r="N490" s="177"/>
      <c r="O490" s="177"/>
      <c r="P490" s="177"/>
      <c r="Q490" s="177"/>
      <c r="R490">
        <f t="shared" si="28"/>
        <v>7.6639999999999997</v>
      </c>
      <c r="T490">
        <f t="shared" si="29"/>
        <v>31.3</v>
      </c>
      <c r="V490">
        <f t="shared" si="30"/>
        <v>6.61</v>
      </c>
      <c r="X490">
        <f t="shared" si="31"/>
        <v>37</v>
      </c>
      <c r="Z490" s="177"/>
      <c r="AA490" s="177"/>
      <c r="AB490" s="177"/>
      <c r="AC490" s="177"/>
      <c r="AD490" s="177"/>
      <c r="AE490" s="177"/>
      <c r="AF490" s="177"/>
    </row>
    <row r="491" spans="5:32" ht="16" x14ac:dyDescent="0.2">
      <c r="E491" s="282">
        <v>42594</v>
      </c>
      <c r="F491" s="177"/>
      <c r="G491" s="176">
        <v>31</v>
      </c>
      <c r="H491" s="176" t="s">
        <v>16051</v>
      </c>
      <c r="I491" s="176" t="s">
        <v>16050</v>
      </c>
      <c r="J491" s="176">
        <v>7.9279999999999999</v>
      </c>
      <c r="K491" s="176">
        <v>31.4</v>
      </c>
      <c r="L491" s="176">
        <v>6.56</v>
      </c>
      <c r="M491" s="176">
        <v>37.1</v>
      </c>
      <c r="N491" s="177"/>
      <c r="O491" s="177"/>
      <c r="P491" s="177"/>
      <c r="Q491" s="177"/>
      <c r="R491">
        <f t="shared" si="28"/>
        <v>7.9279999999999999</v>
      </c>
      <c r="T491">
        <f t="shared" si="29"/>
        <v>31.4</v>
      </c>
      <c r="V491">
        <f t="shared" si="30"/>
        <v>6.56</v>
      </c>
      <c r="X491">
        <f t="shared" si="31"/>
        <v>37.1</v>
      </c>
      <c r="Z491" s="176">
        <v>395.79</v>
      </c>
      <c r="AA491" s="177"/>
      <c r="AB491" s="177"/>
      <c r="AC491" s="177"/>
      <c r="AD491" s="177"/>
      <c r="AE491" s="177"/>
      <c r="AF491" s="177"/>
    </row>
    <row r="492" spans="5:32" ht="16" x14ac:dyDescent="0.2">
      <c r="E492" s="282">
        <v>42594</v>
      </c>
      <c r="F492" s="177"/>
      <c r="G492" s="176">
        <v>27</v>
      </c>
      <c r="H492" s="176" t="s">
        <v>16051</v>
      </c>
      <c r="I492" s="176" t="s">
        <v>16051</v>
      </c>
      <c r="J492" s="176">
        <v>7.681</v>
      </c>
      <c r="K492" s="176">
        <v>27</v>
      </c>
      <c r="L492" s="176">
        <v>7.16</v>
      </c>
      <c r="M492" s="176">
        <v>37.299999999999997</v>
      </c>
      <c r="N492" s="177"/>
      <c r="O492" s="177"/>
      <c r="P492" s="177"/>
      <c r="Q492" s="177"/>
      <c r="R492">
        <f t="shared" si="28"/>
        <v>7.681</v>
      </c>
      <c r="T492">
        <f t="shared" si="29"/>
        <v>27</v>
      </c>
      <c r="V492">
        <f t="shared" si="30"/>
        <v>7.16</v>
      </c>
      <c r="X492">
        <f t="shared" si="31"/>
        <v>37.299999999999997</v>
      </c>
      <c r="Z492" s="176">
        <v>436.95</v>
      </c>
      <c r="AA492" s="177"/>
      <c r="AB492" s="177"/>
      <c r="AC492" s="177"/>
      <c r="AD492" s="177"/>
      <c r="AE492" s="177"/>
      <c r="AF492" s="177"/>
    </row>
    <row r="493" spans="5:32" ht="16" x14ac:dyDescent="0.2">
      <c r="E493" s="282">
        <v>42594</v>
      </c>
      <c r="F493" s="177"/>
      <c r="G493" s="176">
        <v>27</v>
      </c>
      <c r="H493" s="176" t="s">
        <v>12457</v>
      </c>
      <c r="I493" s="176" t="s">
        <v>12422</v>
      </c>
      <c r="J493" s="176">
        <v>7.9740000000000002</v>
      </c>
      <c r="K493" s="176">
        <v>27</v>
      </c>
      <c r="L493" s="176">
        <v>7.3</v>
      </c>
      <c r="M493" s="176">
        <v>37.200000000000003</v>
      </c>
      <c r="N493" s="177"/>
      <c r="O493" s="177"/>
      <c r="P493" s="177"/>
      <c r="Q493" s="177"/>
      <c r="R493">
        <f t="shared" si="28"/>
        <v>7.9740000000000002</v>
      </c>
      <c r="T493">
        <f t="shared" si="29"/>
        <v>27</v>
      </c>
      <c r="V493">
        <f t="shared" si="30"/>
        <v>7.3</v>
      </c>
      <c r="X493">
        <f t="shared" si="31"/>
        <v>37.200000000000003</v>
      </c>
      <c r="Z493" s="177"/>
      <c r="AA493" s="177"/>
      <c r="AB493" s="177"/>
      <c r="AC493" s="177"/>
      <c r="AD493" s="177"/>
      <c r="AE493" s="177"/>
      <c r="AF493" s="177"/>
    </row>
    <row r="494" spans="5:32" ht="16" x14ac:dyDescent="0.2">
      <c r="E494" s="282">
        <v>42594</v>
      </c>
      <c r="F494" s="177"/>
      <c r="G494" s="176">
        <v>27</v>
      </c>
      <c r="H494" s="176" t="s">
        <v>16051</v>
      </c>
      <c r="I494" s="176" t="s">
        <v>16051</v>
      </c>
      <c r="J494" s="176">
        <v>7.6760000000000002</v>
      </c>
      <c r="K494" s="176">
        <v>26.9</v>
      </c>
      <c r="L494" s="176">
        <v>7.03</v>
      </c>
      <c r="M494" s="176">
        <v>37.1</v>
      </c>
      <c r="N494" s="177"/>
      <c r="O494" s="177"/>
      <c r="P494" s="177"/>
      <c r="Q494" s="177"/>
      <c r="R494">
        <f t="shared" si="28"/>
        <v>7.6760000000000002</v>
      </c>
      <c r="T494">
        <f t="shared" si="29"/>
        <v>26.9</v>
      </c>
      <c r="V494">
        <f t="shared" si="30"/>
        <v>7.03</v>
      </c>
      <c r="X494">
        <f t="shared" si="31"/>
        <v>37.1</v>
      </c>
      <c r="Z494" s="177"/>
      <c r="AA494" s="177"/>
      <c r="AB494" s="177"/>
      <c r="AC494" s="177"/>
      <c r="AD494" s="177"/>
      <c r="AE494" s="177"/>
      <c r="AF494" s="177"/>
    </row>
    <row r="495" spans="5:32" ht="16" x14ac:dyDescent="0.2">
      <c r="E495" s="282">
        <v>42594</v>
      </c>
      <c r="F495" s="177"/>
      <c r="G495" s="176">
        <v>27</v>
      </c>
      <c r="H495" s="176" t="s">
        <v>16051</v>
      </c>
      <c r="I495" s="176" t="s">
        <v>16051</v>
      </c>
      <c r="J495" s="176">
        <v>7.6539999999999999</v>
      </c>
      <c r="K495" s="176">
        <v>26.9</v>
      </c>
      <c r="L495" s="176">
        <v>7.04</v>
      </c>
      <c r="M495" s="176">
        <v>37.1</v>
      </c>
      <c r="N495" s="177"/>
      <c r="O495" s="177"/>
      <c r="P495" s="177"/>
      <c r="Q495" s="177"/>
      <c r="R495">
        <f t="shared" si="28"/>
        <v>7.6539999999999999</v>
      </c>
      <c r="T495">
        <f t="shared" si="29"/>
        <v>26.9</v>
      </c>
      <c r="V495">
        <f t="shared" si="30"/>
        <v>7.04</v>
      </c>
      <c r="X495">
        <f t="shared" si="31"/>
        <v>37.1</v>
      </c>
      <c r="Z495" s="177"/>
      <c r="AA495" s="177"/>
      <c r="AB495" s="177"/>
      <c r="AC495" s="177"/>
      <c r="AD495" s="177"/>
      <c r="AE495" s="177"/>
      <c r="AF495" s="177"/>
    </row>
    <row r="496" spans="5:32" ht="16" x14ac:dyDescent="0.2">
      <c r="E496" s="282">
        <v>42594</v>
      </c>
      <c r="F496" s="177"/>
      <c r="G496" s="176">
        <v>27</v>
      </c>
      <c r="H496" s="176" t="s">
        <v>12457</v>
      </c>
      <c r="I496" s="176" t="s">
        <v>12422</v>
      </c>
      <c r="J496" s="176">
        <v>7.9720000000000004</v>
      </c>
      <c r="K496" s="176">
        <v>26.9</v>
      </c>
      <c r="L496" s="176">
        <v>7.21</v>
      </c>
      <c r="M496" s="176">
        <v>37</v>
      </c>
      <c r="N496" s="177"/>
      <c r="O496" s="177"/>
      <c r="P496" s="177"/>
      <c r="Q496" s="177"/>
      <c r="R496">
        <f t="shared" si="28"/>
        <v>7.9720000000000004</v>
      </c>
      <c r="T496">
        <f t="shared" si="29"/>
        <v>26.9</v>
      </c>
      <c r="V496">
        <f t="shared" si="30"/>
        <v>7.21</v>
      </c>
      <c r="X496">
        <f t="shared" si="31"/>
        <v>37</v>
      </c>
      <c r="Z496" s="176">
        <v>391.73</v>
      </c>
      <c r="AA496" s="177"/>
      <c r="AB496" s="177"/>
      <c r="AC496" s="177"/>
      <c r="AD496" s="177"/>
      <c r="AE496" s="177"/>
      <c r="AF496" s="177"/>
    </row>
    <row r="497" spans="5:32" ht="16" x14ac:dyDescent="0.2">
      <c r="E497" s="282">
        <v>42594</v>
      </c>
      <c r="F497" s="177"/>
      <c r="G497" s="176">
        <v>27</v>
      </c>
      <c r="H497" s="176" t="s">
        <v>12457</v>
      </c>
      <c r="I497" s="176" t="s">
        <v>12422</v>
      </c>
      <c r="J497" s="176">
        <v>7.9139999999999997</v>
      </c>
      <c r="K497" s="176">
        <v>26.9</v>
      </c>
      <c r="L497" s="176">
        <v>6.9</v>
      </c>
      <c r="M497" s="176">
        <v>37.200000000000003</v>
      </c>
      <c r="N497" s="177"/>
      <c r="O497" s="177"/>
      <c r="P497" s="177"/>
      <c r="Q497" s="177"/>
      <c r="R497">
        <f t="shared" si="28"/>
        <v>7.9139999999999997</v>
      </c>
      <c r="T497">
        <f t="shared" si="29"/>
        <v>26.9</v>
      </c>
      <c r="V497">
        <f t="shared" si="30"/>
        <v>6.9</v>
      </c>
      <c r="X497">
        <f t="shared" si="31"/>
        <v>37.200000000000003</v>
      </c>
      <c r="Z497" s="177"/>
      <c r="AA497" s="177"/>
      <c r="AB497" s="177"/>
      <c r="AC497" s="177"/>
      <c r="AD497" s="177"/>
      <c r="AE497" s="177"/>
      <c r="AF497" s="177"/>
    </row>
    <row r="498" spans="5:32" ht="16" x14ac:dyDescent="0.2">
      <c r="E498" s="282">
        <v>42594</v>
      </c>
      <c r="F498" s="177"/>
      <c r="G498" s="176">
        <v>27</v>
      </c>
      <c r="H498" s="176" t="s">
        <v>16051</v>
      </c>
      <c r="I498" s="176" t="s">
        <v>16051</v>
      </c>
      <c r="J498" s="176">
        <v>7.6740000000000004</v>
      </c>
      <c r="K498" s="176">
        <v>26.8</v>
      </c>
      <c r="L498" s="176">
        <v>7.13</v>
      </c>
      <c r="M498" s="176">
        <v>37</v>
      </c>
      <c r="N498" s="177"/>
      <c r="O498" s="177"/>
      <c r="P498" s="177"/>
      <c r="Q498" s="177"/>
      <c r="R498">
        <f t="shared" si="28"/>
        <v>7.6740000000000004</v>
      </c>
      <c r="T498">
        <f t="shared" si="29"/>
        <v>26.8</v>
      </c>
      <c r="V498">
        <f t="shared" si="30"/>
        <v>7.13</v>
      </c>
      <c r="X498">
        <f t="shared" si="31"/>
        <v>37</v>
      </c>
      <c r="Z498" s="177"/>
      <c r="AA498" s="177"/>
      <c r="AB498" s="177"/>
      <c r="AC498" s="177"/>
      <c r="AD498" s="177"/>
      <c r="AE498" s="177"/>
      <c r="AF498" s="177"/>
    </row>
    <row r="499" spans="5:32" ht="16" x14ac:dyDescent="0.2">
      <c r="E499" s="282">
        <v>42594</v>
      </c>
      <c r="F499" s="177"/>
      <c r="G499" s="176">
        <v>27</v>
      </c>
      <c r="H499" s="176" t="s">
        <v>12457</v>
      </c>
      <c r="I499" s="176" t="s">
        <v>12422</v>
      </c>
      <c r="J499" s="176">
        <v>7.9779999999999998</v>
      </c>
      <c r="K499" s="176">
        <v>26.9</v>
      </c>
      <c r="L499" s="176">
        <v>7.25</v>
      </c>
      <c r="M499" s="176">
        <v>37</v>
      </c>
      <c r="N499" s="177"/>
      <c r="O499" s="177"/>
      <c r="P499" s="177"/>
      <c r="Q499" s="177"/>
      <c r="R499">
        <f t="shared" si="28"/>
        <v>7.9779999999999998</v>
      </c>
      <c r="T499">
        <f t="shared" si="29"/>
        <v>26.9</v>
      </c>
      <c r="V499">
        <f t="shared" si="30"/>
        <v>7.25</v>
      </c>
      <c r="X499">
        <f t="shared" si="31"/>
        <v>37</v>
      </c>
      <c r="Z499" s="177"/>
      <c r="AA499" s="177"/>
      <c r="AB499" s="177"/>
      <c r="AC499" s="177"/>
      <c r="AD499" s="177"/>
      <c r="AE499" s="177"/>
      <c r="AF499" s="177"/>
    </row>
    <row r="500" spans="5:32" ht="16" x14ac:dyDescent="0.2">
      <c r="E500" s="282">
        <v>42594</v>
      </c>
      <c r="F500" s="177"/>
      <c r="G500" s="176">
        <v>27</v>
      </c>
      <c r="H500" s="176" t="s">
        <v>16051</v>
      </c>
      <c r="I500" s="176" t="s">
        <v>16051</v>
      </c>
      <c r="J500" s="176">
        <v>7.6820000000000004</v>
      </c>
      <c r="K500" s="176">
        <v>26.8</v>
      </c>
      <c r="L500" s="176">
        <v>7.14</v>
      </c>
      <c r="M500" s="176">
        <v>37</v>
      </c>
      <c r="N500" s="177"/>
      <c r="O500" s="177"/>
      <c r="P500" s="177"/>
      <c r="Q500" s="177"/>
      <c r="R500">
        <f t="shared" si="28"/>
        <v>7.6820000000000004</v>
      </c>
      <c r="T500">
        <f t="shared" si="29"/>
        <v>26.8</v>
      </c>
      <c r="V500">
        <f t="shared" si="30"/>
        <v>7.14</v>
      </c>
      <c r="X500">
        <f t="shared" si="31"/>
        <v>37</v>
      </c>
      <c r="Z500" s="177"/>
      <c r="AA500" s="177"/>
      <c r="AB500" s="177"/>
      <c r="AC500" s="177"/>
      <c r="AD500" s="177"/>
      <c r="AE500" s="177"/>
      <c r="AF500" s="177"/>
    </row>
    <row r="501" spans="5:32" ht="16" x14ac:dyDescent="0.2">
      <c r="E501" s="282">
        <v>42594</v>
      </c>
      <c r="F501" s="177"/>
      <c r="G501" s="176">
        <v>27</v>
      </c>
      <c r="H501" s="176" t="s">
        <v>12457</v>
      </c>
      <c r="I501" s="176" t="s">
        <v>12422</v>
      </c>
      <c r="J501" s="176">
        <v>7.9580000000000002</v>
      </c>
      <c r="K501" s="176">
        <v>26.9</v>
      </c>
      <c r="L501" s="176">
        <v>6.99</v>
      </c>
      <c r="M501" s="176">
        <v>37.1</v>
      </c>
      <c r="N501" s="177"/>
      <c r="O501" s="177"/>
      <c r="P501" s="177"/>
      <c r="Q501" s="177"/>
      <c r="R501">
        <f t="shared" si="28"/>
        <v>7.9580000000000002</v>
      </c>
      <c r="T501">
        <f t="shared" si="29"/>
        <v>26.9</v>
      </c>
      <c r="V501">
        <f t="shared" si="30"/>
        <v>6.99</v>
      </c>
      <c r="X501">
        <f t="shared" si="31"/>
        <v>37.1</v>
      </c>
      <c r="Z501" s="176">
        <v>357.19</v>
      </c>
      <c r="AA501" s="177"/>
      <c r="AB501" s="177"/>
      <c r="AC501" s="177"/>
      <c r="AD501" s="177"/>
      <c r="AE501" s="177"/>
      <c r="AF501" s="177"/>
    </row>
    <row r="502" spans="5:32" ht="16" x14ac:dyDescent="0.2">
      <c r="E502" s="282">
        <v>42595</v>
      </c>
      <c r="F502" s="177"/>
      <c r="G502" s="176">
        <v>31</v>
      </c>
      <c r="H502" s="176" t="s">
        <v>12457</v>
      </c>
      <c r="I502" s="176" t="s">
        <v>16050</v>
      </c>
      <c r="J502" s="176">
        <v>7.87</v>
      </c>
      <c r="K502" s="176">
        <v>30.9</v>
      </c>
      <c r="L502" s="176">
        <v>7.22</v>
      </c>
      <c r="M502" s="176">
        <v>37.200000000000003</v>
      </c>
      <c r="N502" s="177"/>
      <c r="O502" s="177"/>
      <c r="P502" s="177"/>
      <c r="Q502" s="177"/>
      <c r="R502">
        <f t="shared" si="28"/>
        <v>7.87</v>
      </c>
      <c r="T502">
        <f t="shared" si="29"/>
        <v>30.9</v>
      </c>
      <c r="V502">
        <f t="shared" si="30"/>
        <v>7.22</v>
      </c>
      <c r="X502">
        <f t="shared" si="31"/>
        <v>37.200000000000003</v>
      </c>
      <c r="Z502" s="177"/>
      <c r="AA502" s="177"/>
      <c r="AB502" s="177"/>
      <c r="AC502" s="177"/>
      <c r="AD502" s="177"/>
      <c r="AE502" s="177"/>
      <c r="AF502" s="177"/>
    </row>
    <row r="503" spans="5:32" ht="16" x14ac:dyDescent="0.2">
      <c r="E503" s="282">
        <v>42595</v>
      </c>
      <c r="F503" s="177"/>
      <c r="G503" s="176">
        <v>31</v>
      </c>
      <c r="H503" s="176" t="s">
        <v>16051</v>
      </c>
      <c r="I503" s="176" t="s">
        <v>12804</v>
      </c>
      <c r="J503" s="176">
        <v>7.5860000000000003</v>
      </c>
      <c r="K503" s="176">
        <v>30.9</v>
      </c>
      <c r="L503" s="176">
        <v>7.29</v>
      </c>
      <c r="M503" s="176">
        <v>37.1</v>
      </c>
      <c r="N503" s="177"/>
      <c r="O503" s="177"/>
      <c r="P503" s="177"/>
      <c r="Q503" s="177"/>
      <c r="R503">
        <f t="shared" si="28"/>
        <v>7.5860000000000003</v>
      </c>
      <c r="T503">
        <f t="shared" si="29"/>
        <v>30.9</v>
      </c>
      <c r="V503">
        <f t="shared" si="30"/>
        <v>7.29</v>
      </c>
      <c r="X503">
        <f t="shared" si="31"/>
        <v>37.1</v>
      </c>
      <c r="Z503" s="177"/>
      <c r="AA503" s="177"/>
      <c r="AB503" s="177"/>
      <c r="AC503" s="177"/>
      <c r="AD503" s="177"/>
      <c r="AE503" s="177"/>
      <c r="AF503" s="177"/>
    </row>
    <row r="504" spans="5:32" ht="16" x14ac:dyDescent="0.2">
      <c r="E504" s="282">
        <v>42595</v>
      </c>
      <c r="F504" s="177"/>
      <c r="G504" s="176">
        <v>31</v>
      </c>
      <c r="H504" s="176" t="s">
        <v>12457</v>
      </c>
      <c r="I504" s="176" t="s">
        <v>16050</v>
      </c>
      <c r="J504" s="176">
        <v>7.8979999999999997</v>
      </c>
      <c r="K504" s="176">
        <v>30.7</v>
      </c>
      <c r="L504" s="176">
        <v>7.63</v>
      </c>
      <c r="M504" s="176">
        <v>37.4</v>
      </c>
      <c r="N504" s="177"/>
      <c r="O504" s="177"/>
      <c r="P504" s="177"/>
      <c r="Q504" s="177"/>
      <c r="R504">
        <f t="shared" si="28"/>
        <v>7.8979999999999997</v>
      </c>
      <c r="T504">
        <f t="shared" si="29"/>
        <v>30.7</v>
      </c>
      <c r="V504">
        <f t="shared" si="30"/>
        <v>7.63</v>
      </c>
      <c r="X504">
        <f t="shared" si="31"/>
        <v>37.4</v>
      </c>
      <c r="Z504" s="177"/>
      <c r="AA504" s="177"/>
      <c r="AB504" s="177"/>
      <c r="AC504" s="177"/>
      <c r="AD504" s="177"/>
      <c r="AE504" s="177"/>
      <c r="AF504" s="177"/>
    </row>
    <row r="505" spans="5:32" ht="16" x14ac:dyDescent="0.2">
      <c r="E505" s="282">
        <v>42595</v>
      </c>
      <c r="F505" s="177"/>
      <c r="G505" s="176">
        <v>31</v>
      </c>
      <c r="H505" s="176" t="s">
        <v>12457</v>
      </c>
      <c r="I505" s="176" t="s">
        <v>16050</v>
      </c>
      <c r="J505" s="176">
        <v>7.9139999999999997</v>
      </c>
      <c r="K505" s="176">
        <v>31</v>
      </c>
      <c r="L505" s="176">
        <v>7.3</v>
      </c>
      <c r="M505" s="176">
        <v>37.299999999999997</v>
      </c>
      <c r="N505" s="177"/>
      <c r="O505" s="177"/>
      <c r="P505" s="177"/>
      <c r="Q505" s="177"/>
      <c r="R505">
        <f t="shared" si="28"/>
        <v>7.9139999999999997</v>
      </c>
      <c r="T505">
        <f t="shared" si="29"/>
        <v>31</v>
      </c>
      <c r="V505">
        <f t="shared" si="30"/>
        <v>7.3</v>
      </c>
      <c r="X505">
        <f t="shared" si="31"/>
        <v>37.299999999999997</v>
      </c>
      <c r="Z505" s="177"/>
      <c r="AA505" s="177"/>
      <c r="AB505" s="177"/>
      <c r="AC505" s="177"/>
      <c r="AD505" s="177"/>
      <c r="AE505" s="177"/>
      <c r="AF505" s="177"/>
    </row>
    <row r="506" spans="5:32" ht="16" x14ac:dyDescent="0.2">
      <c r="E506" s="282">
        <v>42595</v>
      </c>
      <c r="F506" s="177"/>
      <c r="G506" s="176">
        <v>31</v>
      </c>
      <c r="H506" s="176" t="s">
        <v>12457</v>
      </c>
      <c r="I506" s="176" t="s">
        <v>16050</v>
      </c>
      <c r="J506" s="176">
        <v>7.9130000000000003</v>
      </c>
      <c r="K506" s="176">
        <v>31.2</v>
      </c>
      <c r="L506" s="176">
        <v>7.34</v>
      </c>
      <c r="M506" s="176">
        <v>37.299999999999997</v>
      </c>
      <c r="N506" s="177"/>
      <c r="O506" s="177"/>
      <c r="P506" s="177"/>
      <c r="Q506" s="177"/>
      <c r="R506">
        <f t="shared" si="28"/>
        <v>7.9130000000000003</v>
      </c>
      <c r="T506">
        <f t="shared" si="29"/>
        <v>31.2</v>
      </c>
      <c r="V506">
        <f t="shared" si="30"/>
        <v>7.34</v>
      </c>
      <c r="X506">
        <f t="shared" si="31"/>
        <v>37.299999999999997</v>
      </c>
      <c r="Z506" s="177"/>
      <c r="AA506" s="177"/>
      <c r="AB506" s="177"/>
      <c r="AC506" s="177"/>
      <c r="AD506" s="177"/>
      <c r="AE506" s="177"/>
      <c r="AF506" s="177"/>
    </row>
    <row r="507" spans="5:32" ht="16" x14ac:dyDescent="0.2">
      <c r="E507" s="282">
        <v>42595</v>
      </c>
      <c r="F507" s="177"/>
      <c r="G507" s="176">
        <v>31</v>
      </c>
      <c r="H507" s="176" t="s">
        <v>16051</v>
      </c>
      <c r="I507" s="176" t="s">
        <v>12804</v>
      </c>
      <c r="J507" s="176">
        <v>7.5910000000000002</v>
      </c>
      <c r="K507" s="176">
        <v>30</v>
      </c>
      <c r="L507" s="176">
        <v>7.4</v>
      </c>
      <c r="M507" s="176">
        <v>37.200000000000003</v>
      </c>
      <c r="N507" s="177"/>
      <c r="O507" s="177"/>
      <c r="P507" s="177"/>
      <c r="Q507" s="177"/>
      <c r="R507">
        <f t="shared" si="28"/>
        <v>7.5910000000000002</v>
      </c>
      <c r="T507">
        <f t="shared" si="29"/>
        <v>30</v>
      </c>
      <c r="V507">
        <f t="shared" si="30"/>
        <v>7.4</v>
      </c>
      <c r="X507">
        <f t="shared" si="31"/>
        <v>37.200000000000003</v>
      </c>
      <c r="Z507" s="177"/>
      <c r="AA507" s="177"/>
      <c r="AB507" s="177"/>
      <c r="AC507" s="177"/>
      <c r="AD507" s="177"/>
      <c r="AE507" s="177"/>
      <c r="AF507" s="177"/>
    </row>
    <row r="508" spans="5:32" ht="16" x14ac:dyDescent="0.2">
      <c r="E508" s="282">
        <v>42595</v>
      </c>
      <c r="F508" s="177"/>
      <c r="G508" s="176">
        <v>31</v>
      </c>
      <c r="H508" s="176" t="s">
        <v>16051</v>
      </c>
      <c r="I508" s="176" t="s">
        <v>12804</v>
      </c>
      <c r="J508" s="176">
        <v>7.6230000000000002</v>
      </c>
      <c r="K508" s="176">
        <v>30.8</v>
      </c>
      <c r="L508" s="176">
        <v>7.34</v>
      </c>
      <c r="M508" s="176">
        <v>37.200000000000003</v>
      </c>
      <c r="N508" s="177"/>
      <c r="O508" s="177"/>
      <c r="P508" s="177"/>
      <c r="Q508" s="177"/>
      <c r="R508">
        <f t="shared" si="28"/>
        <v>7.6230000000000002</v>
      </c>
      <c r="T508">
        <f t="shared" si="29"/>
        <v>30.8</v>
      </c>
      <c r="V508">
        <f t="shared" si="30"/>
        <v>7.34</v>
      </c>
      <c r="X508">
        <f t="shared" si="31"/>
        <v>37.200000000000003</v>
      </c>
      <c r="Z508" s="177"/>
      <c r="AA508" s="177"/>
      <c r="AB508" s="177"/>
      <c r="AC508" s="177"/>
      <c r="AD508" s="177"/>
      <c r="AE508" s="177"/>
      <c r="AF508" s="177"/>
    </row>
    <row r="509" spans="5:32" ht="16" x14ac:dyDescent="0.2">
      <c r="E509" s="282">
        <v>42595</v>
      </c>
      <c r="F509" s="177"/>
      <c r="G509" s="176">
        <v>31</v>
      </c>
      <c r="H509" s="176" t="s">
        <v>16051</v>
      </c>
      <c r="I509" s="176" t="s">
        <v>12804</v>
      </c>
      <c r="J509" s="176">
        <v>7.6360000000000001</v>
      </c>
      <c r="K509" s="176">
        <v>30.7</v>
      </c>
      <c r="L509" s="176">
        <v>7.33</v>
      </c>
      <c r="M509" s="176">
        <v>37.1</v>
      </c>
      <c r="N509" s="177"/>
      <c r="O509" s="177"/>
      <c r="P509" s="177"/>
      <c r="Q509" s="177"/>
      <c r="R509">
        <f t="shared" si="28"/>
        <v>7.6360000000000001</v>
      </c>
      <c r="T509">
        <f t="shared" si="29"/>
        <v>30.7</v>
      </c>
      <c r="V509">
        <f t="shared" si="30"/>
        <v>7.33</v>
      </c>
      <c r="X509">
        <f t="shared" si="31"/>
        <v>37.1</v>
      </c>
      <c r="Z509" s="177"/>
      <c r="AA509" s="177"/>
      <c r="AB509" s="177"/>
      <c r="AC509" s="177"/>
      <c r="AD509" s="177"/>
      <c r="AE509" s="177"/>
      <c r="AF509" s="177"/>
    </row>
    <row r="510" spans="5:32" ht="16" x14ac:dyDescent="0.2">
      <c r="E510" s="282">
        <v>42595</v>
      </c>
      <c r="F510" s="177"/>
      <c r="G510" s="176">
        <v>31</v>
      </c>
      <c r="H510" s="176" t="s">
        <v>16051</v>
      </c>
      <c r="I510" s="176" t="s">
        <v>12804</v>
      </c>
      <c r="J510" s="176">
        <v>7.7569999999999997</v>
      </c>
      <c r="K510" s="176">
        <v>31.1</v>
      </c>
      <c r="L510" s="176">
        <v>8.4499999999999993</v>
      </c>
      <c r="M510" s="176">
        <v>36.5</v>
      </c>
      <c r="N510" s="177"/>
      <c r="O510" s="177"/>
      <c r="P510" s="177"/>
      <c r="Q510" s="177"/>
      <c r="R510">
        <f t="shared" si="28"/>
        <v>7.7569999999999997</v>
      </c>
      <c r="T510">
        <f t="shared" si="29"/>
        <v>31.1</v>
      </c>
      <c r="V510">
        <f t="shared" si="30"/>
        <v>8.4499999999999993</v>
      </c>
      <c r="X510">
        <f t="shared" si="31"/>
        <v>36.5</v>
      </c>
      <c r="Z510" s="177"/>
      <c r="AA510" s="177"/>
      <c r="AB510" s="177"/>
      <c r="AC510" s="177"/>
      <c r="AD510" s="177"/>
      <c r="AE510" s="177"/>
      <c r="AF510" s="177"/>
    </row>
    <row r="511" spans="5:32" ht="16" x14ac:dyDescent="0.2">
      <c r="E511" s="282">
        <v>42595</v>
      </c>
      <c r="F511" s="177"/>
      <c r="G511" s="176">
        <v>31</v>
      </c>
      <c r="H511" s="176" t="s">
        <v>16051</v>
      </c>
      <c r="I511" s="176" t="s">
        <v>16050</v>
      </c>
      <c r="J511" s="176">
        <v>7.9470000000000001</v>
      </c>
      <c r="K511" s="176">
        <v>31.3</v>
      </c>
      <c r="L511" s="176">
        <v>7.61</v>
      </c>
      <c r="M511" s="176">
        <v>37.1</v>
      </c>
      <c r="N511" s="177"/>
      <c r="O511" s="177"/>
      <c r="P511" s="177"/>
      <c r="Q511" s="177"/>
      <c r="R511">
        <f t="shared" si="28"/>
        <v>7.9470000000000001</v>
      </c>
      <c r="T511">
        <f t="shared" si="29"/>
        <v>31.3</v>
      </c>
      <c r="V511">
        <f t="shared" si="30"/>
        <v>7.61</v>
      </c>
      <c r="X511">
        <f t="shared" si="31"/>
        <v>37.1</v>
      </c>
      <c r="Z511" s="177"/>
      <c r="AA511" s="177"/>
      <c r="AB511" s="177"/>
      <c r="AC511" s="177"/>
      <c r="AD511" s="177"/>
      <c r="AE511" s="177"/>
      <c r="AF511" s="177"/>
    </row>
    <row r="512" spans="5:32" ht="16" x14ac:dyDescent="0.2">
      <c r="E512" s="282">
        <v>42595</v>
      </c>
      <c r="F512" s="177"/>
      <c r="G512" s="176">
        <v>27</v>
      </c>
      <c r="H512" s="176" t="s">
        <v>12457</v>
      </c>
      <c r="I512" s="176" t="s">
        <v>12422</v>
      </c>
      <c r="J512" s="176">
        <v>8.0109999999999992</v>
      </c>
      <c r="K512" s="176">
        <v>27.3</v>
      </c>
      <c r="L512" s="176">
        <v>8.65</v>
      </c>
      <c r="M512" s="176">
        <v>37.4</v>
      </c>
      <c r="N512" s="177"/>
      <c r="O512" s="177"/>
      <c r="P512" s="177"/>
      <c r="Q512" s="177"/>
      <c r="R512">
        <f t="shared" si="28"/>
        <v>8.0109999999999992</v>
      </c>
      <c r="T512">
        <f t="shared" si="29"/>
        <v>27.3</v>
      </c>
      <c r="V512">
        <f t="shared" si="30"/>
        <v>8.65</v>
      </c>
      <c r="X512">
        <f t="shared" si="31"/>
        <v>37.4</v>
      </c>
      <c r="Z512" s="177"/>
      <c r="AA512" s="177"/>
      <c r="AB512" s="177"/>
      <c r="AC512" s="177"/>
      <c r="AD512" s="177"/>
      <c r="AE512" s="177"/>
      <c r="AF512" s="177"/>
    </row>
    <row r="513" spans="5:32" ht="16" x14ac:dyDescent="0.2">
      <c r="E513" s="282">
        <v>42595</v>
      </c>
      <c r="F513" s="177"/>
      <c r="G513" s="176">
        <v>27</v>
      </c>
      <c r="H513" s="176" t="s">
        <v>16051</v>
      </c>
      <c r="I513" s="176" t="s">
        <v>16051</v>
      </c>
      <c r="J513" s="176">
        <v>7.6760000000000002</v>
      </c>
      <c r="K513" s="176">
        <v>27.2</v>
      </c>
      <c r="L513" s="176">
        <v>7.64</v>
      </c>
      <c r="M513" s="176">
        <v>37.200000000000003</v>
      </c>
      <c r="N513" s="177"/>
      <c r="O513" s="177"/>
      <c r="P513" s="177"/>
      <c r="Q513" s="177"/>
      <c r="R513">
        <f t="shared" si="28"/>
        <v>7.6760000000000002</v>
      </c>
      <c r="T513">
        <f t="shared" si="29"/>
        <v>27.2</v>
      </c>
      <c r="V513">
        <f t="shared" si="30"/>
        <v>7.64</v>
      </c>
      <c r="X513">
        <f t="shared" si="31"/>
        <v>37.200000000000003</v>
      </c>
      <c r="Z513" s="177"/>
      <c r="AA513" s="177"/>
      <c r="AB513" s="177"/>
      <c r="AC513" s="177"/>
      <c r="AD513" s="177"/>
      <c r="AE513" s="177"/>
      <c r="AF513" s="177"/>
    </row>
    <row r="514" spans="5:32" ht="16" x14ac:dyDescent="0.2">
      <c r="E514" s="282">
        <v>42595</v>
      </c>
      <c r="F514" s="177"/>
      <c r="G514" s="176">
        <v>27</v>
      </c>
      <c r="H514" s="176" t="s">
        <v>16051</v>
      </c>
      <c r="I514" s="176" t="s">
        <v>16051</v>
      </c>
      <c r="J514" s="176">
        <v>7.63</v>
      </c>
      <c r="K514" s="176">
        <v>27.2</v>
      </c>
      <c r="L514" s="176">
        <v>7.86</v>
      </c>
      <c r="M514" s="176">
        <v>37.299999999999997</v>
      </c>
      <c r="N514" s="177"/>
      <c r="O514" s="177"/>
      <c r="P514" s="177"/>
      <c r="Q514" s="177"/>
      <c r="R514">
        <f t="shared" si="28"/>
        <v>7.63</v>
      </c>
      <c r="T514">
        <f t="shared" si="29"/>
        <v>27.2</v>
      </c>
      <c r="V514">
        <f t="shared" si="30"/>
        <v>7.86</v>
      </c>
      <c r="X514">
        <f t="shared" si="31"/>
        <v>37.299999999999997</v>
      </c>
      <c r="Z514" s="177"/>
      <c r="AA514" s="177"/>
      <c r="AB514" s="177"/>
      <c r="AC514" s="177"/>
      <c r="AD514" s="177"/>
      <c r="AE514" s="177"/>
      <c r="AF514" s="177"/>
    </row>
    <row r="515" spans="5:32" ht="16" x14ac:dyDescent="0.2">
      <c r="E515" s="282">
        <v>42595</v>
      </c>
      <c r="F515" s="177"/>
      <c r="G515" s="176">
        <v>27</v>
      </c>
      <c r="H515" s="176" t="s">
        <v>12457</v>
      </c>
      <c r="I515" s="176" t="s">
        <v>12422</v>
      </c>
      <c r="J515" s="176">
        <v>7.9489999999999998</v>
      </c>
      <c r="K515" s="176">
        <v>27.2</v>
      </c>
      <c r="L515" s="176">
        <v>8.01</v>
      </c>
      <c r="M515" s="176">
        <v>37.299999999999997</v>
      </c>
      <c r="N515" s="177"/>
      <c r="O515" s="177"/>
      <c r="P515" s="177"/>
      <c r="Q515" s="177"/>
      <c r="R515">
        <f t="shared" si="28"/>
        <v>7.9489999999999998</v>
      </c>
      <c r="T515">
        <f t="shared" si="29"/>
        <v>27.2</v>
      </c>
      <c r="V515">
        <f t="shared" si="30"/>
        <v>8.01</v>
      </c>
      <c r="X515">
        <f t="shared" si="31"/>
        <v>37.299999999999997</v>
      </c>
      <c r="Z515" s="177"/>
      <c r="AA515" s="177"/>
      <c r="AB515" s="177"/>
      <c r="AC515" s="177"/>
      <c r="AD515" s="177"/>
      <c r="AE515" s="177"/>
      <c r="AF515" s="177"/>
    </row>
    <row r="516" spans="5:32" ht="16" x14ac:dyDescent="0.2">
      <c r="E516" s="282">
        <v>42595</v>
      </c>
      <c r="F516" s="177"/>
      <c r="G516" s="176">
        <v>27</v>
      </c>
      <c r="H516" s="176" t="s">
        <v>12457</v>
      </c>
      <c r="I516" s="176" t="s">
        <v>12422</v>
      </c>
      <c r="J516" s="176">
        <v>7.8330000000000002</v>
      </c>
      <c r="K516" s="176">
        <v>27.1</v>
      </c>
      <c r="L516" s="176">
        <v>7.77</v>
      </c>
      <c r="M516" s="176">
        <v>37.200000000000003</v>
      </c>
      <c r="N516" s="177"/>
      <c r="O516" s="177"/>
      <c r="P516" s="177"/>
      <c r="Q516" s="177"/>
      <c r="R516">
        <f t="shared" ref="R516:R579" si="32">AVERAGE(J516,N516)</f>
        <v>7.8330000000000002</v>
      </c>
      <c r="T516">
        <f t="shared" ref="T516:T579" si="33">AVERAGE(K516,O516)</f>
        <v>27.1</v>
      </c>
      <c r="V516">
        <f t="shared" ref="V516:V579" si="34">AVERAGE(L516,P516)</f>
        <v>7.77</v>
      </c>
      <c r="X516">
        <f t="shared" ref="X516:X579" si="35">AVERAGE(M516,Q516)</f>
        <v>37.200000000000003</v>
      </c>
      <c r="Z516" s="177"/>
      <c r="AA516" s="177"/>
      <c r="AB516" s="177"/>
      <c r="AC516" s="177"/>
      <c r="AD516" s="177"/>
      <c r="AE516" s="177"/>
      <c r="AF516" s="177"/>
    </row>
    <row r="517" spans="5:32" ht="16" x14ac:dyDescent="0.2">
      <c r="E517" s="282">
        <v>42595</v>
      </c>
      <c r="F517" s="177"/>
      <c r="G517" s="176">
        <v>27</v>
      </c>
      <c r="H517" s="176" t="s">
        <v>16051</v>
      </c>
      <c r="I517" s="176" t="s">
        <v>16051</v>
      </c>
      <c r="J517" s="176">
        <v>7.657</v>
      </c>
      <c r="K517" s="176">
        <v>27.1</v>
      </c>
      <c r="L517" s="176">
        <v>7.96</v>
      </c>
      <c r="M517" s="176">
        <v>37.200000000000003</v>
      </c>
      <c r="N517" s="177"/>
      <c r="O517" s="177"/>
      <c r="P517" s="177"/>
      <c r="Q517" s="177"/>
      <c r="R517">
        <f t="shared" si="32"/>
        <v>7.657</v>
      </c>
      <c r="T517">
        <f t="shared" si="33"/>
        <v>27.1</v>
      </c>
      <c r="V517">
        <f t="shared" si="34"/>
        <v>7.96</v>
      </c>
      <c r="X517">
        <f t="shared" si="35"/>
        <v>37.200000000000003</v>
      </c>
      <c r="Z517" s="177"/>
      <c r="AA517" s="177"/>
      <c r="AB517" s="177"/>
      <c r="AC517" s="177"/>
      <c r="AD517" s="177"/>
      <c r="AE517" s="177"/>
      <c r="AF517" s="177"/>
    </row>
    <row r="518" spans="5:32" ht="16" x14ac:dyDescent="0.2">
      <c r="E518" s="282">
        <v>42595</v>
      </c>
      <c r="F518" s="177"/>
      <c r="G518" s="176">
        <v>27</v>
      </c>
      <c r="H518" s="176" t="s">
        <v>12457</v>
      </c>
      <c r="I518" s="176" t="s">
        <v>12422</v>
      </c>
      <c r="J518" s="176">
        <v>7.915</v>
      </c>
      <c r="K518" s="176">
        <v>27.1</v>
      </c>
      <c r="L518" s="176">
        <v>7.81</v>
      </c>
      <c r="M518" s="176">
        <v>37.4</v>
      </c>
      <c r="N518" s="177"/>
      <c r="O518" s="177"/>
      <c r="P518" s="177"/>
      <c r="Q518" s="177"/>
      <c r="R518">
        <f t="shared" si="32"/>
        <v>7.915</v>
      </c>
      <c r="T518">
        <f t="shared" si="33"/>
        <v>27.1</v>
      </c>
      <c r="V518">
        <f t="shared" si="34"/>
        <v>7.81</v>
      </c>
      <c r="X518">
        <f t="shared" si="35"/>
        <v>37.4</v>
      </c>
      <c r="Z518" s="177"/>
      <c r="AA518" s="177"/>
      <c r="AB518" s="177"/>
      <c r="AC518" s="177"/>
      <c r="AD518" s="177"/>
      <c r="AE518" s="177"/>
      <c r="AF518" s="177"/>
    </row>
    <row r="519" spans="5:32" ht="16" x14ac:dyDescent="0.2">
      <c r="E519" s="282">
        <v>42595</v>
      </c>
      <c r="F519" s="177"/>
      <c r="G519" s="176">
        <v>27</v>
      </c>
      <c r="H519" s="176" t="s">
        <v>16051</v>
      </c>
      <c r="I519" s="176" t="s">
        <v>16051</v>
      </c>
      <c r="J519" s="176">
        <v>7.6879999999999997</v>
      </c>
      <c r="K519" s="176">
        <v>27</v>
      </c>
      <c r="L519" s="176">
        <v>7.64</v>
      </c>
      <c r="M519" s="176">
        <v>37.1</v>
      </c>
      <c r="N519" s="177"/>
      <c r="O519" s="177"/>
      <c r="P519" s="177"/>
      <c r="Q519" s="177"/>
      <c r="R519">
        <f t="shared" si="32"/>
        <v>7.6879999999999997</v>
      </c>
      <c r="T519">
        <f t="shared" si="33"/>
        <v>27</v>
      </c>
      <c r="V519">
        <f t="shared" si="34"/>
        <v>7.64</v>
      </c>
      <c r="X519">
        <f t="shared" si="35"/>
        <v>37.1</v>
      </c>
      <c r="Z519" s="177"/>
      <c r="AA519" s="177"/>
      <c r="AB519" s="177"/>
      <c r="AC519" s="177"/>
      <c r="AD519" s="177"/>
      <c r="AE519" s="177"/>
      <c r="AF519" s="177"/>
    </row>
    <row r="520" spans="5:32" ht="16" x14ac:dyDescent="0.2">
      <c r="E520" s="282">
        <v>42595</v>
      </c>
      <c r="F520" s="177"/>
      <c r="G520" s="176">
        <v>27</v>
      </c>
      <c r="H520" s="176" t="s">
        <v>12457</v>
      </c>
      <c r="I520" s="176" t="s">
        <v>12422</v>
      </c>
      <c r="J520" s="176">
        <v>7.8879999999999999</v>
      </c>
      <c r="K520" s="176">
        <v>27</v>
      </c>
      <c r="L520" s="176">
        <v>7.23</v>
      </c>
      <c r="M520" s="176">
        <v>37.6</v>
      </c>
      <c r="N520" s="177"/>
      <c r="O520" s="177"/>
      <c r="P520" s="177"/>
      <c r="Q520" s="177"/>
      <c r="R520">
        <f t="shared" si="32"/>
        <v>7.8879999999999999</v>
      </c>
      <c r="T520">
        <f t="shared" si="33"/>
        <v>27</v>
      </c>
      <c r="V520">
        <f t="shared" si="34"/>
        <v>7.23</v>
      </c>
      <c r="X520">
        <f t="shared" si="35"/>
        <v>37.6</v>
      </c>
      <c r="Z520" s="177"/>
      <c r="AA520" s="177"/>
      <c r="AB520" s="177"/>
      <c r="AC520" s="177"/>
      <c r="AD520" s="177"/>
      <c r="AE520" s="177"/>
      <c r="AF520" s="177"/>
    </row>
    <row r="521" spans="5:32" ht="16" x14ac:dyDescent="0.2">
      <c r="E521" s="282">
        <v>42596</v>
      </c>
      <c r="F521" s="177"/>
      <c r="G521" s="176">
        <v>31</v>
      </c>
      <c r="H521" s="176" t="s">
        <v>12457</v>
      </c>
      <c r="I521" s="176" t="s">
        <v>16050</v>
      </c>
      <c r="J521" s="176">
        <v>7.8620000000000001</v>
      </c>
      <c r="K521" s="176">
        <v>31.6</v>
      </c>
      <c r="L521" s="176">
        <v>5.98</v>
      </c>
      <c r="M521" s="176">
        <v>34.4</v>
      </c>
      <c r="N521" s="177"/>
      <c r="O521" s="177"/>
      <c r="P521" s="177"/>
      <c r="Q521" s="177"/>
      <c r="R521">
        <f t="shared" si="32"/>
        <v>7.8620000000000001</v>
      </c>
      <c r="T521">
        <f t="shared" si="33"/>
        <v>31.6</v>
      </c>
      <c r="V521">
        <f t="shared" si="34"/>
        <v>5.98</v>
      </c>
      <c r="X521">
        <f t="shared" si="35"/>
        <v>34.4</v>
      </c>
      <c r="Z521" s="177"/>
      <c r="AA521" s="177"/>
      <c r="AB521" s="177"/>
      <c r="AC521" s="177"/>
      <c r="AD521" s="177"/>
      <c r="AE521" s="177"/>
      <c r="AF521" s="177"/>
    </row>
    <row r="522" spans="5:32" ht="16" x14ac:dyDescent="0.2">
      <c r="E522" s="282">
        <v>42596</v>
      </c>
      <c r="F522" s="177"/>
      <c r="G522" s="176">
        <v>31</v>
      </c>
      <c r="H522" s="176" t="s">
        <v>16051</v>
      </c>
      <c r="I522" s="176" t="s">
        <v>12804</v>
      </c>
      <c r="J522" s="176">
        <v>7.6929999999999996</v>
      </c>
      <c r="K522" s="176">
        <v>31.5</v>
      </c>
      <c r="L522" s="176">
        <v>6.09</v>
      </c>
      <c r="M522" s="176">
        <v>34.9</v>
      </c>
      <c r="N522" s="177"/>
      <c r="O522" s="177"/>
      <c r="P522" s="177"/>
      <c r="Q522" s="177"/>
      <c r="R522">
        <f t="shared" si="32"/>
        <v>7.6929999999999996</v>
      </c>
      <c r="T522">
        <f t="shared" si="33"/>
        <v>31.5</v>
      </c>
      <c r="V522">
        <f t="shared" si="34"/>
        <v>6.09</v>
      </c>
      <c r="X522">
        <f t="shared" si="35"/>
        <v>34.9</v>
      </c>
      <c r="Z522" s="177"/>
      <c r="AA522" s="177"/>
      <c r="AB522" s="177"/>
      <c r="AC522" s="177"/>
      <c r="AD522" s="177"/>
      <c r="AE522" s="177"/>
      <c r="AF522" s="177"/>
    </row>
    <row r="523" spans="5:32" ht="16" x14ac:dyDescent="0.2">
      <c r="E523" s="282">
        <v>42596</v>
      </c>
      <c r="F523" s="177"/>
      <c r="G523" s="176">
        <v>31</v>
      </c>
      <c r="H523" s="176" t="s">
        <v>12457</v>
      </c>
      <c r="I523" s="176" t="s">
        <v>16050</v>
      </c>
      <c r="J523" s="176">
        <v>7.91</v>
      </c>
      <c r="K523" s="176">
        <v>31.3</v>
      </c>
      <c r="L523" s="176">
        <v>6.11</v>
      </c>
      <c r="M523" s="176">
        <v>36.200000000000003</v>
      </c>
      <c r="N523" s="177"/>
      <c r="O523" s="177"/>
      <c r="P523" s="177"/>
      <c r="Q523" s="177"/>
      <c r="R523">
        <f t="shared" si="32"/>
        <v>7.91</v>
      </c>
      <c r="T523">
        <f t="shared" si="33"/>
        <v>31.3</v>
      </c>
      <c r="V523">
        <f t="shared" si="34"/>
        <v>6.11</v>
      </c>
      <c r="X523">
        <f t="shared" si="35"/>
        <v>36.200000000000003</v>
      </c>
      <c r="Z523" s="177"/>
      <c r="AA523" s="177"/>
      <c r="AB523" s="177"/>
      <c r="AC523" s="177"/>
      <c r="AD523" s="177"/>
      <c r="AE523" s="177"/>
      <c r="AF523" s="177"/>
    </row>
    <row r="524" spans="5:32" ht="16" x14ac:dyDescent="0.2">
      <c r="E524" s="282">
        <v>42596</v>
      </c>
      <c r="F524" s="177"/>
      <c r="G524" s="176">
        <v>31</v>
      </c>
      <c r="H524" s="176" t="s">
        <v>12457</v>
      </c>
      <c r="I524" s="176" t="s">
        <v>16050</v>
      </c>
      <c r="J524" s="176">
        <v>7.9459999999999997</v>
      </c>
      <c r="K524" s="176">
        <v>31</v>
      </c>
      <c r="L524" s="176">
        <v>6.5</v>
      </c>
      <c r="M524" s="176">
        <v>36.5</v>
      </c>
      <c r="N524" s="177"/>
      <c r="O524" s="177"/>
      <c r="P524" s="177"/>
      <c r="Q524" s="177"/>
      <c r="R524">
        <f t="shared" si="32"/>
        <v>7.9459999999999997</v>
      </c>
      <c r="T524">
        <f t="shared" si="33"/>
        <v>31</v>
      </c>
      <c r="V524">
        <f t="shared" si="34"/>
        <v>6.5</v>
      </c>
      <c r="X524">
        <f t="shared" si="35"/>
        <v>36.5</v>
      </c>
      <c r="Z524" s="177"/>
      <c r="AA524" s="177"/>
      <c r="AB524" s="177"/>
      <c r="AC524" s="177"/>
      <c r="AD524" s="177"/>
      <c r="AE524" s="177"/>
      <c r="AF524" s="177"/>
    </row>
    <row r="525" spans="5:32" ht="16" x14ac:dyDescent="0.2">
      <c r="E525" s="282">
        <v>42596</v>
      </c>
      <c r="F525" s="177"/>
      <c r="G525" s="176">
        <v>31</v>
      </c>
      <c r="H525" s="176" t="s">
        <v>12457</v>
      </c>
      <c r="I525" s="176" t="s">
        <v>16050</v>
      </c>
      <c r="J525" s="176">
        <v>7.9420000000000002</v>
      </c>
      <c r="K525" s="176">
        <v>31.2</v>
      </c>
      <c r="L525" s="176">
        <v>6.57</v>
      </c>
      <c r="M525" s="176">
        <v>36.200000000000003</v>
      </c>
      <c r="N525" s="177"/>
      <c r="O525" s="177"/>
      <c r="P525" s="177"/>
      <c r="Q525" s="177"/>
      <c r="R525">
        <f t="shared" si="32"/>
        <v>7.9420000000000002</v>
      </c>
      <c r="T525">
        <f t="shared" si="33"/>
        <v>31.2</v>
      </c>
      <c r="V525">
        <f t="shared" si="34"/>
        <v>6.57</v>
      </c>
      <c r="X525">
        <f t="shared" si="35"/>
        <v>36.200000000000003</v>
      </c>
      <c r="Z525" s="177"/>
      <c r="AA525" s="177"/>
      <c r="AB525" s="177"/>
      <c r="AC525" s="177"/>
      <c r="AD525" s="177"/>
      <c r="AE525" s="177"/>
      <c r="AF525" s="177"/>
    </row>
    <row r="526" spans="5:32" ht="16" x14ac:dyDescent="0.2">
      <c r="E526" s="282">
        <v>42596</v>
      </c>
      <c r="F526" s="177"/>
      <c r="G526" s="176">
        <v>31</v>
      </c>
      <c r="H526" s="176" t="s">
        <v>16051</v>
      </c>
      <c r="I526" s="176" t="s">
        <v>12804</v>
      </c>
      <c r="J526" s="176">
        <v>7.6470000000000002</v>
      </c>
      <c r="K526" s="176">
        <v>30.9</v>
      </c>
      <c r="L526" s="176">
        <v>6.57</v>
      </c>
      <c r="M526" s="176">
        <v>36.200000000000003</v>
      </c>
      <c r="N526" s="177"/>
      <c r="O526" s="177"/>
      <c r="P526" s="177"/>
      <c r="Q526" s="177"/>
      <c r="R526">
        <f t="shared" si="32"/>
        <v>7.6470000000000002</v>
      </c>
      <c r="T526">
        <f t="shared" si="33"/>
        <v>30.9</v>
      </c>
      <c r="V526">
        <f t="shared" si="34"/>
        <v>6.57</v>
      </c>
      <c r="X526">
        <f t="shared" si="35"/>
        <v>36.200000000000003</v>
      </c>
      <c r="Z526" s="177"/>
      <c r="AA526" s="177"/>
      <c r="AB526" s="177"/>
      <c r="AC526" s="177"/>
      <c r="AD526" s="177"/>
      <c r="AE526" s="177"/>
      <c r="AF526" s="177"/>
    </row>
    <row r="527" spans="5:32" ht="16" x14ac:dyDescent="0.2">
      <c r="E527" s="282">
        <v>42596</v>
      </c>
      <c r="F527" s="177"/>
      <c r="G527" s="176">
        <v>31</v>
      </c>
      <c r="H527" s="176" t="s">
        <v>16051</v>
      </c>
      <c r="I527" s="176" t="s">
        <v>12804</v>
      </c>
      <c r="J527" s="176">
        <v>7.6369999999999996</v>
      </c>
      <c r="K527" s="176">
        <v>30.8</v>
      </c>
      <c r="L527" s="176">
        <v>6.6</v>
      </c>
      <c r="M527" s="176">
        <v>35.700000000000003</v>
      </c>
      <c r="N527" s="177"/>
      <c r="O527" s="177"/>
      <c r="P527" s="177"/>
      <c r="Q527" s="177"/>
      <c r="R527">
        <f t="shared" si="32"/>
        <v>7.6369999999999996</v>
      </c>
      <c r="T527">
        <f t="shared" si="33"/>
        <v>30.8</v>
      </c>
      <c r="V527">
        <f t="shared" si="34"/>
        <v>6.6</v>
      </c>
      <c r="X527">
        <f t="shared" si="35"/>
        <v>35.700000000000003</v>
      </c>
      <c r="Z527" s="177"/>
      <c r="AA527" s="177"/>
      <c r="AB527" s="177"/>
      <c r="AC527" s="177"/>
      <c r="AD527" s="177"/>
      <c r="AE527" s="177"/>
      <c r="AF527" s="177"/>
    </row>
    <row r="528" spans="5:32" ht="16" x14ac:dyDescent="0.2">
      <c r="E528" s="282">
        <v>42596</v>
      </c>
      <c r="F528" s="177"/>
      <c r="G528" s="176">
        <v>31</v>
      </c>
      <c r="H528" s="176" t="s">
        <v>16051</v>
      </c>
      <c r="I528" s="176" t="s">
        <v>12804</v>
      </c>
      <c r="J528" s="176">
        <v>7.6550000000000002</v>
      </c>
      <c r="K528" s="176">
        <v>31.1</v>
      </c>
      <c r="L528" s="176">
        <v>6.34</v>
      </c>
      <c r="M528" s="176">
        <v>36.4</v>
      </c>
      <c r="N528" s="177"/>
      <c r="O528" s="177"/>
      <c r="P528" s="177"/>
      <c r="Q528" s="177"/>
      <c r="R528">
        <f t="shared" si="32"/>
        <v>7.6550000000000002</v>
      </c>
      <c r="T528">
        <f t="shared" si="33"/>
        <v>31.1</v>
      </c>
      <c r="V528">
        <f t="shared" si="34"/>
        <v>6.34</v>
      </c>
      <c r="X528">
        <f t="shared" si="35"/>
        <v>36.4</v>
      </c>
      <c r="Z528" s="177"/>
      <c r="AA528" s="177"/>
      <c r="AB528" s="177"/>
      <c r="AC528" s="177"/>
      <c r="AD528" s="177"/>
      <c r="AE528" s="177"/>
      <c r="AF528" s="177"/>
    </row>
    <row r="529" spans="5:32" ht="16" x14ac:dyDescent="0.2">
      <c r="E529" s="282">
        <v>42596</v>
      </c>
      <c r="F529" s="177"/>
      <c r="G529" s="176">
        <v>31</v>
      </c>
      <c r="H529" s="176" t="s">
        <v>16051</v>
      </c>
      <c r="I529" s="176" t="s">
        <v>12804</v>
      </c>
      <c r="J529" s="176">
        <v>7.6710000000000003</v>
      </c>
      <c r="K529" s="176">
        <v>31.1</v>
      </c>
      <c r="L529" s="176">
        <v>6.7</v>
      </c>
      <c r="M529" s="176">
        <v>36.6</v>
      </c>
      <c r="N529" s="177"/>
      <c r="O529" s="177"/>
      <c r="P529" s="177"/>
      <c r="Q529" s="177"/>
      <c r="R529">
        <f t="shared" si="32"/>
        <v>7.6710000000000003</v>
      </c>
      <c r="T529">
        <f t="shared" si="33"/>
        <v>31.1</v>
      </c>
      <c r="V529">
        <f t="shared" si="34"/>
        <v>6.7</v>
      </c>
      <c r="X529">
        <f t="shared" si="35"/>
        <v>36.6</v>
      </c>
      <c r="Z529" s="177"/>
      <c r="AA529" s="177"/>
      <c r="AB529" s="177"/>
      <c r="AC529" s="177"/>
      <c r="AD529" s="177"/>
      <c r="AE529" s="177"/>
      <c r="AF529" s="177"/>
    </row>
    <row r="530" spans="5:32" ht="16" x14ac:dyDescent="0.2">
      <c r="E530" s="282">
        <v>42596</v>
      </c>
      <c r="F530" s="177"/>
      <c r="G530" s="176">
        <v>31</v>
      </c>
      <c r="H530" s="176" t="s">
        <v>16051</v>
      </c>
      <c r="I530" s="176" t="s">
        <v>16050</v>
      </c>
      <c r="J530" s="176">
        <v>7.94</v>
      </c>
      <c r="K530" s="176">
        <v>31.2</v>
      </c>
      <c r="L530" s="176">
        <v>6.22</v>
      </c>
      <c r="M530" s="176">
        <v>36.4</v>
      </c>
      <c r="N530" s="177"/>
      <c r="O530" s="177"/>
      <c r="P530" s="177"/>
      <c r="Q530" s="177"/>
      <c r="R530">
        <f t="shared" si="32"/>
        <v>7.94</v>
      </c>
      <c r="T530">
        <f t="shared" si="33"/>
        <v>31.2</v>
      </c>
      <c r="V530">
        <f t="shared" si="34"/>
        <v>6.22</v>
      </c>
      <c r="X530">
        <f t="shared" si="35"/>
        <v>36.4</v>
      </c>
      <c r="Z530" s="177"/>
      <c r="AA530" s="177"/>
      <c r="AB530" s="177"/>
      <c r="AC530" s="177"/>
      <c r="AD530" s="177"/>
      <c r="AE530" s="177"/>
      <c r="AF530" s="177"/>
    </row>
    <row r="531" spans="5:32" ht="16" x14ac:dyDescent="0.2">
      <c r="E531" s="282">
        <v>42596</v>
      </c>
      <c r="F531" s="177"/>
      <c r="G531" s="176">
        <v>27</v>
      </c>
      <c r="H531" s="176" t="s">
        <v>16051</v>
      </c>
      <c r="I531" s="176" t="s">
        <v>16051</v>
      </c>
      <c r="J531" s="176">
        <v>7.657</v>
      </c>
      <c r="K531" s="176">
        <v>26.9</v>
      </c>
      <c r="L531" s="176">
        <v>6.99</v>
      </c>
      <c r="M531" s="176">
        <v>37.1</v>
      </c>
      <c r="N531" s="177"/>
      <c r="O531" s="177"/>
      <c r="P531" s="177"/>
      <c r="Q531" s="177"/>
      <c r="R531">
        <f t="shared" si="32"/>
        <v>7.657</v>
      </c>
      <c r="T531">
        <f t="shared" si="33"/>
        <v>26.9</v>
      </c>
      <c r="V531">
        <f t="shared" si="34"/>
        <v>6.99</v>
      </c>
      <c r="X531">
        <f t="shared" si="35"/>
        <v>37.1</v>
      </c>
      <c r="Z531" s="177"/>
      <c r="AA531" s="177"/>
      <c r="AB531" s="177"/>
      <c r="AC531" s="177"/>
      <c r="AD531" s="177"/>
      <c r="AE531" s="177"/>
      <c r="AF531" s="177"/>
    </row>
    <row r="532" spans="5:32" ht="16" x14ac:dyDescent="0.2">
      <c r="E532" s="282">
        <v>42596</v>
      </c>
      <c r="F532" s="177"/>
      <c r="G532" s="176">
        <v>27</v>
      </c>
      <c r="H532" s="176" t="s">
        <v>12457</v>
      </c>
      <c r="I532" s="176" t="s">
        <v>12422</v>
      </c>
      <c r="J532" s="176">
        <v>7.9630000000000001</v>
      </c>
      <c r="K532" s="176">
        <v>26.9</v>
      </c>
      <c r="L532" s="176">
        <v>7.03</v>
      </c>
      <c r="M532" s="176">
        <v>35.9</v>
      </c>
      <c r="N532" s="177"/>
      <c r="O532" s="177"/>
      <c r="P532" s="177"/>
      <c r="Q532" s="177"/>
      <c r="R532">
        <f t="shared" si="32"/>
        <v>7.9630000000000001</v>
      </c>
      <c r="T532">
        <f t="shared" si="33"/>
        <v>26.9</v>
      </c>
      <c r="V532">
        <f t="shared" si="34"/>
        <v>7.03</v>
      </c>
      <c r="X532">
        <f t="shared" si="35"/>
        <v>35.9</v>
      </c>
      <c r="Z532" s="177"/>
      <c r="AA532" s="177"/>
      <c r="AB532" s="177"/>
      <c r="AC532" s="177"/>
      <c r="AD532" s="177"/>
      <c r="AE532" s="177"/>
      <c r="AF532" s="177"/>
    </row>
    <row r="533" spans="5:32" ht="16" x14ac:dyDescent="0.2">
      <c r="E533" s="282">
        <v>42596</v>
      </c>
      <c r="F533" s="177"/>
      <c r="G533" s="176">
        <v>27</v>
      </c>
      <c r="H533" s="176" t="s">
        <v>16051</v>
      </c>
      <c r="I533" s="176" t="s">
        <v>16051</v>
      </c>
      <c r="J533" s="176">
        <v>7.6529999999999996</v>
      </c>
      <c r="K533" s="176">
        <v>26.9</v>
      </c>
      <c r="L533" s="176">
        <v>7.04</v>
      </c>
      <c r="M533" s="176">
        <v>36.5</v>
      </c>
      <c r="N533" s="177"/>
      <c r="O533" s="177"/>
      <c r="P533" s="177"/>
      <c r="Q533" s="177"/>
      <c r="R533">
        <f t="shared" si="32"/>
        <v>7.6529999999999996</v>
      </c>
      <c r="T533">
        <f t="shared" si="33"/>
        <v>26.9</v>
      </c>
      <c r="V533">
        <f t="shared" si="34"/>
        <v>7.04</v>
      </c>
      <c r="X533">
        <f t="shared" si="35"/>
        <v>36.5</v>
      </c>
      <c r="Z533" s="177"/>
      <c r="AA533" s="177"/>
      <c r="AB533" s="177"/>
      <c r="AC533" s="177"/>
      <c r="AD533" s="177"/>
      <c r="AE533" s="177"/>
      <c r="AF533" s="177"/>
    </row>
    <row r="534" spans="5:32" ht="16" x14ac:dyDescent="0.2">
      <c r="E534" s="282">
        <v>42596</v>
      </c>
      <c r="F534" s="177"/>
      <c r="G534" s="176">
        <v>27</v>
      </c>
      <c r="H534" s="176" t="s">
        <v>16051</v>
      </c>
      <c r="I534" s="176" t="s">
        <v>16051</v>
      </c>
      <c r="J534" s="176">
        <v>7.6369999999999996</v>
      </c>
      <c r="K534" s="176">
        <v>26.9</v>
      </c>
      <c r="L534" s="176">
        <v>6.95</v>
      </c>
      <c r="M534" s="176">
        <v>37</v>
      </c>
      <c r="N534" s="177"/>
      <c r="O534" s="177"/>
      <c r="P534" s="177"/>
      <c r="Q534" s="177"/>
      <c r="R534">
        <f t="shared" si="32"/>
        <v>7.6369999999999996</v>
      </c>
      <c r="T534">
        <f t="shared" si="33"/>
        <v>26.9</v>
      </c>
      <c r="V534">
        <f t="shared" si="34"/>
        <v>6.95</v>
      </c>
      <c r="X534">
        <f t="shared" si="35"/>
        <v>37</v>
      </c>
      <c r="Z534" s="177"/>
      <c r="AA534" s="177"/>
      <c r="AB534" s="177"/>
      <c r="AC534" s="177"/>
      <c r="AD534" s="177"/>
      <c r="AE534" s="177"/>
      <c r="AF534" s="177"/>
    </row>
    <row r="535" spans="5:32" ht="16" x14ac:dyDescent="0.2">
      <c r="E535" s="282">
        <v>42596</v>
      </c>
      <c r="F535" s="177"/>
      <c r="G535" s="176">
        <v>27</v>
      </c>
      <c r="H535" s="176" t="s">
        <v>12457</v>
      </c>
      <c r="I535" s="176" t="s">
        <v>12422</v>
      </c>
      <c r="J535" s="176">
        <v>7.9539999999999997</v>
      </c>
      <c r="K535" s="176">
        <v>26.9</v>
      </c>
      <c r="L535" s="176">
        <v>6.87</v>
      </c>
      <c r="M535" s="176">
        <v>35.700000000000003</v>
      </c>
      <c r="N535" s="177"/>
      <c r="O535" s="177"/>
      <c r="P535" s="177"/>
      <c r="Q535" s="177"/>
      <c r="R535">
        <f t="shared" si="32"/>
        <v>7.9539999999999997</v>
      </c>
      <c r="T535">
        <f t="shared" si="33"/>
        <v>26.9</v>
      </c>
      <c r="V535">
        <f t="shared" si="34"/>
        <v>6.87</v>
      </c>
      <c r="X535">
        <f t="shared" si="35"/>
        <v>35.700000000000003</v>
      </c>
      <c r="Z535" s="177"/>
      <c r="AA535" s="177"/>
      <c r="AB535" s="177"/>
      <c r="AC535" s="177"/>
      <c r="AD535" s="177"/>
      <c r="AE535" s="177"/>
      <c r="AF535" s="177"/>
    </row>
    <row r="536" spans="5:32" ht="16" x14ac:dyDescent="0.2">
      <c r="E536" s="282">
        <v>42596</v>
      </c>
      <c r="F536" s="177"/>
      <c r="G536" s="176">
        <v>27</v>
      </c>
      <c r="H536" s="176" t="s">
        <v>12457</v>
      </c>
      <c r="I536" s="176" t="s">
        <v>12422</v>
      </c>
      <c r="J536" s="176">
        <v>7.867</v>
      </c>
      <c r="K536" s="176">
        <v>26.8</v>
      </c>
      <c r="L536" s="176">
        <v>6.14</v>
      </c>
      <c r="M536" s="176">
        <v>33.299999999999997</v>
      </c>
      <c r="N536" s="177"/>
      <c r="O536" s="177"/>
      <c r="P536" s="177"/>
      <c r="Q536" s="177"/>
      <c r="R536">
        <f t="shared" si="32"/>
        <v>7.867</v>
      </c>
      <c r="T536">
        <f t="shared" si="33"/>
        <v>26.8</v>
      </c>
      <c r="V536">
        <f t="shared" si="34"/>
        <v>6.14</v>
      </c>
      <c r="X536">
        <f t="shared" si="35"/>
        <v>33.299999999999997</v>
      </c>
      <c r="Z536" s="177"/>
      <c r="AA536" s="177"/>
      <c r="AB536" s="177"/>
      <c r="AC536" s="177"/>
      <c r="AD536" s="177"/>
      <c r="AE536" s="177"/>
      <c r="AF536" s="177"/>
    </row>
    <row r="537" spans="5:32" ht="16" x14ac:dyDescent="0.2">
      <c r="E537" s="282">
        <v>42596</v>
      </c>
      <c r="F537" s="177"/>
      <c r="G537" s="176">
        <v>27</v>
      </c>
      <c r="H537" s="176" t="s">
        <v>16051</v>
      </c>
      <c r="I537" s="176" t="s">
        <v>16051</v>
      </c>
      <c r="J537" s="176">
        <v>7.6440000000000001</v>
      </c>
      <c r="K537" s="176">
        <v>26.7</v>
      </c>
      <c r="L537" s="176">
        <v>6.65</v>
      </c>
      <c r="M537" s="176">
        <v>36.1</v>
      </c>
      <c r="N537" s="177"/>
      <c r="O537" s="177"/>
      <c r="P537" s="177"/>
      <c r="Q537" s="177"/>
      <c r="R537">
        <f t="shared" si="32"/>
        <v>7.6440000000000001</v>
      </c>
      <c r="T537">
        <f t="shared" si="33"/>
        <v>26.7</v>
      </c>
      <c r="V537">
        <f t="shared" si="34"/>
        <v>6.65</v>
      </c>
      <c r="X537">
        <f t="shared" si="35"/>
        <v>36.1</v>
      </c>
      <c r="Z537" s="177"/>
      <c r="AA537" s="177"/>
      <c r="AB537" s="177"/>
      <c r="AC537" s="177"/>
      <c r="AD537" s="177"/>
      <c r="AE537" s="177"/>
      <c r="AF537" s="177"/>
    </row>
    <row r="538" spans="5:32" ht="16" x14ac:dyDescent="0.2">
      <c r="E538" s="282">
        <v>42596</v>
      </c>
      <c r="F538" s="177"/>
      <c r="G538" s="176">
        <v>27</v>
      </c>
      <c r="H538" s="176" t="s">
        <v>12457</v>
      </c>
      <c r="I538" s="176" t="s">
        <v>12422</v>
      </c>
      <c r="J538" s="176">
        <v>7.8710000000000004</v>
      </c>
      <c r="K538" s="176">
        <v>26.7</v>
      </c>
      <c r="L538" s="176">
        <v>6.56</v>
      </c>
      <c r="M538" s="176">
        <v>33.799999999999997</v>
      </c>
      <c r="N538" s="177"/>
      <c r="O538" s="177"/>
      <c r="P538" s="177"/>
      <c r="Q538" s="177"/>
      <c r="R538">
        <f t="shared" si="32"/>
        <v>7.8710000000000004</v>
      </c>
      <c r="T538">
        <f t="shared" si="33"/>
        <v>26.7</v>
      </c>
      <c r="V538">
        <f t="shared" si="34"/>
        <v>6.56</v>
      </c>
      <c r="X538">
        <f t="shared" si="35"/>
        <v>33.799999999999997</v>
      </c>
      <c r="Z538" s="177"/>
      <c r="AA538" s="177"/>
      <c r="AB538" s="177"/>
      <c r="AC538" s="177"/>
      <c r="AD538" s="177"/>
      <c r="AE538" s="177"/>
      <c r="AF538" s="177"/>
    </row>
    <row r="539" spans="5:32" ht="16" x14ac:dyDescent="0.2">
      <c r="E539" s="282">
        <v>42596</v>
      </c>
      <c r="F539" s="177"/>
      <c r="G539" s="176">
        <v>27</v>
      </c>
      <c r="H539" s="176" t="s">
        <v>16051</v>
      </c>
      <c r="I539" s="176" t="s">
        <v>16051</v>
      </c>
      <c r="J539" s="176">
        <v>7.673</v>
      </c>
      <c r="K539" s="176">
        <v>26.7</v>
      </c>
      <c r="L539" s="176">
        <v>6.48</v>
      </c>
      <c r="M539" s="176">
        <v>35.299999999999997</v>
      </c>
      <c r="N539" s="177"/>
      <c r="O539" s="177"/>
      <c r="P539" s="177"/>
      <c r="Q539" s="177"/>
      <c r="R539">
        <f t="shared" si="32"/>
        <v>7.673</v>
      </c>
      <c r="T539">
        <f t="shared" si="33"/>
        <v>26.7</v>
      </c>
      <c r="V539">
        <f t="shared" si="34"/>
        <v>6.48</v>
      </c>
      <c r="X539">
        <f t="shared" si="35"/>
        <v>35.299999999999997</v>
      </c>
      <c r="Z539" s="177"/>
      <c r="AA539" s="177"/>
      <c r="AB539" s="177"/>
      <c r="AC539" s="177"/>
      <c r="AD539" s="177"/>
      <c r="AE539" s="177"/>
      <c r="AF539" s="177"/>
    </row>
    <row r="540" spans="5:32" ht="16" x14ac:dyDescent="0.2">
      <c r="E540" s="282">
        <v>42596</v>
      </c>
      <c r="F540" s="177"/>
      <c r="G540" s="176">
        <v>27</v>
      </c>
      <c r="H540" s="176" t="s">
        <v>12457</v>
      </c>
      <c r="I540" s="176" t="s">
        <v>12422</v>
      </c>
      <c r="J540" s="176">
        <v>7.8330000000000002</v>
      </c>
      <c r="K540" s="176">
        <v>26.7</v>
      </c>
      <c r="L540" s="176">
        <v>5.55</v>
      </c>
      <c r="M540" s="176">
        <v>34.1</v>
      </c>
      <c r="N540" s="177"/>
      <c r="O540" s="177"/>
      <c r="P540" s="177"/>
      <c r="Q540" s="177"/>
      <c r="R540">
        <f t="shared" si="32"/>
        <v>7.8330000000000002</v>
      </c>
      <c r="T540">
        <f t="shared" si="33"/>
        <v>26.7</v>
      </c>
      <c r="V540">
        <f t="shared" si="34"/>
        <v>5.55</v>
      </c>
      <c r="X540">
        <f t="shared" si="35"/>
        <v>34.1</v>
      </c>
      <c r="Z540" s="177"/>
      <c r="AA540" s="177"/>
      <c r="AB540" s="177"/>
      <c r="AC540" s="177"/>
      <c r="AD540" s="177"/>
      <c r="AE540" s="177"/>
      <c r="AF540" s="177"/>
    </row>
    <row r="541" spans="5:32" ht="16" x14ac:dyDescent="0.2">
      <c r="E541" s="282">
        <v>42597</v>
      </c>
      <c r="F541" s="177"/>
      <c r="G541" s="176">
        <v>31</v>
      </c>
      <c r="H541" s="176" t="s">
        <v>12457</v>
      </c>
      <c r="I541" s="176" t="s">
        <v>16050</v>
      </c>
      <c r="J541" s="176">
        <v>7.89</v>
      </c>
      <c r="K541" s="176">
        <v>31.4</v>
      </c>
      <c r="L541" s="176">
        <v>6.93</v>
      </c>
      <c r="M541" s="176">
        <v>36.200000000000003</v>
      </c>
      <c r="N541" s="177"/>
      <c r="O541" s="177"/>
      <c r="P541" s="177"/>
      <c r="Q541" s="177"/>
      <c r="R541">
        <f t="shared" si="32"/>
        <v>7.89</v>
      </c>
      <c r="T541">
        <f t="shared" si="33"/>
        <v>31.4</v>
      </c>
      <c r="V541">
        <f t="shared" si="34"/>
        <v>6.93</v>
      </c>
      <c r="X541">
        <f t="shared" si="35"/>
        <v>36.200000000000003</v>
      </c>
      <c r="Z541" s="176">
        <v>192.44</v>
      </c>
      <c r="AA541" s="177"/>
      <c r="AB541" s="176">
        <v>2123.1</v>
      </c>
      <c r="AC541" s="177"/>
      <c r="AD541" s="177"/>
      <c r="AE541" s="176">
        <v>809</v>
      </c>
      <c r="AF541" s="176">
        <v>1789.3</v>
      </c>
    </row>
    <row r="542" spans="5:32" ht="16" x14ac:dyDescent="0.2">
      <c r="E542" s="282">
        <v>42597</v>
      </c>
      <c r="F542" s="177"/>
      <c r="G542" s="176">
        <v>31</v>
      </c>
      <c r="H542" s="176" t="s">
        <v>16051</v>
      </c>
      <c r="I542" s="176" t="s">
        <v>12804</v>
      </c>
      <c r="J542" s="176">
        <v>7.6660000000000004</v>
      </c>
      <c r="K542" s="176">
        <v>31.5</v>
      </c>
      <c r="L542" s="176">
        <v>6.48</v>
      </c>
      <c r="M542" s="176">
        <v>36.6</v>
      </c>
      <c r="N542" s="177"/>
      <c r="O542" s="177"/>
      <c r="P542" s="177"/>
      <c r="Q542" s="177"/>
      <c r="R542">
        <f t="shared" si="32"/>
        <v>7.6660000000000004</v>
      </c>
      <c r="T542">
        <f t="shared" si="33"/>
        <v>31.5</v>
      </c>
      <c r="V542">
        <f t="shared" si="34"/>
        <v>6.48</v>
      </c>
      <c r="X542">
        <f t="shared" si="35"/>
        <v>36.6</v>
      </c>
      <c r="Z542" s="177"/>
      <c r="AA542" s="177"/>
      <c r="AB542" s="176">
        <v>2130.6</v>
      </c>
      <c r="AC542" s="177"/>
      <c r="AD542" s="177"/>
      <c r="AE542" s="176">
        <v>1687.3</v>
      </c>
      <c r="AF542" s="176">
        <v>1942.6</v>
      </c>
    </row>
    <row r="543" spans="5:32" ht="16" x14ac:dyDescent="0.2">
      <c r="E543" s="282">
        <v>42597</v>
      </c>
      <c r="F543" s="177"/>
      <c r="G543" s="176">
        <v>31</v>
      </c>
      <c r="H543" s="176" t="s">
        <v>12457</v>
      </c>
      <c r="I543" s="176" t="s">
        <v>16050</v>
      </c>
      <c r="J543" s="176">
        <v>7.8970000000000002</v>
      </c>
      <c r="K543" s="176">
        <v>31.5</v>
      </c>
      <c r="L543" s="176">
        <v>6.27</v>
      </c>
      <c r="M543" s="176">
        <v>36</v>
      </c>
      <c r="N543" s="177"/>
      <c r="O543" s="177"/>
      <c r="P543" s="177"/>
      <c r="Q543" s="177"/>
      <c r="R543">
        <f t="shared" si="32"/>
        <v>7.8970000000000002</v>
      </c>
      <c r="T543">
        <f t="shared" si="33"/>
        <v>31.5</v>
      </c>
      <c r="V543">
        <f t="shared" si="34"/>
        <v>6.27</v>
      </c>
      <c r="X543">
        <f t="shared" si="35"/>
        <v>36</v>
      </c>
      <c r="Z543" s="177"/>
      <c r="AA543" s="177"/>
      <c r="AB543" s="177"/>
      <c r="AC543" s="177"/>
      <c r="AD543" s="177"/>
      <c r="AE543" s="177"/>
      <c r="AF543" s="177"/>
    </row>
    <row r="544" spans="5:32" ht="16" x14ac:dyDescent="0.2">
      <c r="E544" s="282">
        <v>42597</v>
      </c>
      <c r="F544" s="177"/>
      <c r="G544" s="176">
        <v>31</v>
      </c>
      <c r="H544" s="176" t="s">
        <v>12457</v>
      </c>
      <c r="I544" s="176" t="s">
        <v>16050</v>
      </c>
      <c r="J544" s="176">
        <v>7.915</v>
      </c>
      <c r="K544" s="176">
        <v>31.3</v>
      </c>
      <c r="L544" s="176">
        <v>6.11</v>
      </c>
      <c r="M544" s="176">
        <v>36.1</v>
      </c>
      <c r="N544" s="177"/>
      <c r="O544" s="177"/>
      <c r="P544" s="177"/>
      <c r="Q544" s="177"/>
      <c r="R544">
        <f t="shared" si="32"/>
        <v>7.915</v>
      </c>
      <c r="T544">
        <f t="shared" si="33"/>
        <v>31.3</v>
      </c>
      <c r="V544">
        <f t="shared" si="34"/>
        <v>6.11</v>
      </c>
      <c r="X544">
        <f t="shared" si="35"/>
        <v>36.1</v>
      </c>
      <c r="Z544" s="177"/>
      <c r="AA544" s="177"/>
      <c r="AB544" s="176">
        <v>2105.5</v>
      </c>
      <c r="AC544" s="177"/>
      <c r="AD544" s="177"/>
      <c r="AE544" s="176">
        <v>1078.8</v>
      </c>
      <c r="AF544" s="176">
        <v>1839.3</v>
      </c>
    </row>
    <row r="545" spans="5:32" ht="16" x14ac:dyDescent="0.2">
      <c r="E545" s="282">
        <v>42597</v>
      </c>
      <c r="F545" s="177"/>
      <c r="G545" s="176">
        <v>31</v>
      </c>
      <c r="H545" s="176" t="s">
        <v>12457</v>
      </c>
      <c r="I545" s="176" t="s">
        <v>16050</v>
      </c>
      <c r="J545" s="176">
        <v>7.9240000000000004</v>
      </c>
      <c r="K545" s="176">
        <v>31.5</v>
      </c>
      <c r="L545" s="176">
        <v>6.37</v>
      </c>
      <c r="M545" s="176">
        <v>36.299999999999997</v>
      </c>
      <c r="N545" s="177"/>
      <c r="O545" s="177"/>
      <c r="P545" s="177"/>
      <c r="Q545" s="177"/>
      <c r="R545">
        <f t="shared" si="32"/>
        <v>7.9240000000000004</v>
      </c>
      <c r="T545">
        <f t="shared" si="33"/>
        <v>31.5</v>
      </c>
      <c r="V545">
        <f t="shared" si="34"/>
        <v>6.37</v>
      </c>
      <c r="X545">
        <f t="shared" si="35"/>
        <v>36.299999999999997</v>
      </c>
      <c r="Z545" s="176">
        <v>211.8</v>
      </c>
      <c r="AA545" s="177"/>
      <c r="AB545" s="177"/>
      <c r="AC545" s="177"/>
      <c r="AD545" s="177"/>
      <c r="AE545" s="177"/>
      <c r="AF545" s="177"/>
    </row>
    <row r="546" spans="5:32" ht="16" x14ac:dyDescent="0.2">
      <c r="E546" s="282">
        <v>42597</v>
      </c>
      <c r="F546" s="177"/>
      <c r="G546" s="176">
        <v>31</v>
      </c>
      <c r="H546" s="176" t="s">
        <v>16051</v>
      </c>
      <c r="I546" s="176" t="s">
        <v>12804</v>
      </c>
      <c r="J546" s="176">
        <v>7.6189999999999998</v>
      </c>
      <c r="K546" s="176">
        <v>31.4</v>
      </c>
      <c r="L546" s="176">
        <v>6.55</v>
      </c>
      <c r="M546" s="176">
        <v>36.5</v>
      </c>
      <c r="N546" s="177"/>
      <c r="O546" s="177"/>
      <c r="P546" s="177"/>
      <c r="Q546" s="177"/>
      <c r="R546">
        <f t="shared" si="32"/>
        <v>7.6189999999999998</v>
      </c>
      <c r="T546">
        <f t="shared" si="33"/>
        <v>31.4</v>
      </c>
      <c r="V546">
        <f t="shared" si="34"/>
        <v>6.55</v>
      </c>
      <c r="X546">
        <f t="shared" si="35"/>
        <v>36.5</v>
      </c>
      <c r="Z546" s="177"/>
      <c r="AA546" s="177"/>
      <c r="AB546" s="176">
        <v>2137.5</v>
      </c>
      <c r="AC546" s="177"/>
      <c r="AD546" s="177"/>
      <c r="AE546" s="176">
        <v>1537.1</v>
      </c>
      <c r="AF546" s="176">
        <v>1932.2</v>
      </c>
    </row>
    <row r="547" spans="5:32" ht="16" x14ac:dyDescent="0.2">
      <c r="E547" s="282">
        <v>42597</v>
      </c>
      <c r="F547" s="177"/>
      <c r="G547" s="176">
        <v>31</v>
      </c>
      <c r="H547" s="176" t="s">
        <v>16051</v>
      </c>
      <c r="I547" s="176" t="s">
        <v>12804</v>
      </c>
      <c r="J547" s="176">
        <v>7.6180000000000003</v>
      </c>
      <c r="K547" s="176">
        <v>31.2</v>
      </c>
      <c r="L547" s="176">
        <v>6.58</v>
      </c>
      <c r="M547" s="176">
        <v>36.5</v>
      </c>
      <c r="N547" s="177"/>
      <c r="O547" s="177"/>
      <c r="P547" s="177"/>
      <c r="Q547" s="177"/>
      <c r="R547">
        <f t="shared" si="32"/>
        <v>7.6180000000000003</v>
      </c>
      <c r="T547">
        <f t="shared" si="33"/>
        <v>31.2</v>
      </c>
      <c r="V547">
        <f t="shared" si="34"/>
        <v>6.58</v>
      </c>
      <c r="X547">
        <f t="shared" si="35"/>
        <v>36.5</v>
      </c>
      <c r="Z547" s="177"/>
      <c r="AA547" s="177"/>
      <c r="AB547" s="176">
        <v>2127.3000000000002</v>
      </c>
      <c r="AC547" s="177"/>
      <c r="AD547" s="177"/>
      <c r="AE547" s="176">
        <v>1617.5</v>
      </c>
      <c r="AF547" s="176">
        <v>1929.5</v>
      </c>
    </row>
    <row r="548" spans="5:32" ht="16" x14ac:dyDescent="0.2">
      <c r="E548" s="282">
        <v>42597</v>
      </c>
      <c r="F548" s="177"/>
      <c r="G548" s="176">
        <v>31</v>
      </c>
      <c r="H548" s="176" t="s">
        <v>16051</v>
      </c>
      <c r="I548" s="176" t="s">
        <v>12804</v>
      </c>
      <c r="J548" s="176">
        <v>7.7229999999999999</v>
      </c>
      <c r="K548" s="176">
        <v>31.7</v>
      </c>
      <c r="L548" s="176">
        <v>6.3</v>
      </c>
      <c r="M548" s="176">
        <v>36.700000000000003</v>
      </c>
      <c r="N548" s="177"/>
      <c r="O548" s="177"/>
      <c r="P548" s="177"/>
      <c r="Q548" s="177"/>
      <c r="R548">
        <f t="shared" si="32"/>
        <v>7.7229999999999999</v>
      </c>
      <c r="T548">
        <f t="shared" si="33"/>
        <v>31.7</v>
      </c>
      <c r="V548">
        <f t="shared" si="34"/>
        <v>6.3</v>
      </c>
      <c r="X548">
        <f t="shared" si="35"/>
        <v>36.700000000000003</v>
      </c>
      <c r="Z548" s="177"/>
      <c r="AA548" s="177"/>
      <c r="AB548" s="177"/>
      <c r="AC548" s="177"/>
      <c r="AD548" s="177"/>
      <c r="AE548" s="177"/>
      <c r="AF548" s="177"/>
    </row>
    <row r="549" spans="5:32" ht="16" x14ac:dyDescent="0.2">
      <c r="E549" s="282">
        <v>42597</v>
      </c>
      <c r="F549" s="177"/>
      <c r="G549" s="176">
        <v>31</v>
      </c>
      <c r="H549" s="176" t="s">
        <v>16051</v>
      </c>
      <c r="I549" s="176" t="s">
        <v>12804</v>
      </c>
      <c r="J549" s="176">
        <v>7.6630000000000003</v>
      </c>
      <c r="K549" s="176">
        <v>31.7</v>
      </c>
      <c r="L549" s="176">
        <v>6.32</v>
      </c>
      <c r="M549" s="176">
        <v>36.6</v>
      </c>
      <c r="N549" s="177"/>
      <c r="O549" s="177"/>
      <c r="P549" s="177"/>
      <c r="Q549" s="177"/>
      <c r="R549">
        <f t="shared" si="32"/>
        <v>7.6630000000000003</v>
      </c>
      <c r="T549">
        <f t="shared" si="33"/>
        <v>31.7</v>
      </c>
      <c r="V549">
        <f t="shared" si="34"/>
        <v>6.32</v>
      </c>
      <c r="X549">
        <f t="shared" si="35"/>
        <v>36.6</v>
      </c>
      <c r="Z549" s="177"/>
      <c r="AA549" s="177"/>
      <c r="AB549" s="177"/>
      <c r="AC549" s="177"/>
      <c r="AD549" s="177"/>
      <c r="AE549" s="177"/>
      <c r="AF549" s="177"/>
    </row>
    <row r="550" spans="5:32" ht="16" x14ac:dyDescent="0.2">
      <c r="E550" s="282">
        <v>42597</v>
      </c>
      <c r="F550" s="177"/>
      <c r="G550" s="176">
        <v>31</v>
      </c>
      <c r="H550" s="176" t="s">
        <v>16051</v>
      </c>
      <c r="I550" s="176" t="s">
        <v>16050</v>
      </c>
      <c r="J550" s="176">
        <v>7.8949999999999996</v>
      </c>
      <c r="K550" s="176">
        <v>31.7</v>
      </c>
      <c r="L550" s="176">
        <v>6.03</v>
      </c>
      <c r="M550" s="176">
        <v>36</v>
      </c>
      <c r="N550" s="177"/>
      <c r="O550" s="177"/>
      <c r="P550" s="177"/>
      <c r="Q550" s="177"/>
      <c r="R550">
        <f t="shared" si="32"/>
        <v>7.8949999999999996</v>
      </c>
      <c r="T550">
        <f t="shared" si="33"/>
        <v>31.7</v>
      </c>
      <c r="V550">
        <f t="shared" si="34"/>
        <v>6.03</v>
      </c>
      <c r="X550">
        <f t="shared" si="35"/>
        <v>36</v>
      </c>
      <c r="Z550" s="176">
        <v>284.43</v>
      </c>
      <c r="AA550" s="177"/>
      <c r="AB550" s="176">
        <v>2075.4</v>
      </c>
      <c r="AC550" s="177"/>
      <c r="AD550" s="177"/>
      <c r="AE550" s="176">
        <v>679.8</v>
      </c>
      <c r="AF550" s="176">
        <v>1707.7</v>
      </c>
    </row>
    <row r="551" spans="5:32" ht="16" x14ac:dyDescent="0.2">
      <c r="E551" s="282">
        <v>42597</v>
      </c>
      <c r="F551" s="177"/>
      <c r="G551" s="176">
        <v>27</v>
      </c>
      <c r="H551" s="176" t="s">
        <v>16051</v>
      </c>
      <c r="I551" s="176" t="s">
        <v>16051</v>
      </c>
      <c r="J551" s="176">
        <v>7.6239999999999997</v>
      </c>
      <c r="K551" s="176">
        <v>27.3</v>
      </c>
      <c r="L551" s="176">
        <v>6.37</v>
      </c>
      <c r="M551" s="176">
        <v>36.9</v>
      </c>
      <c r="N551" s="177"/>
      <c r="O551" s="177"/>
      <c r="P551" s="177"/>
      <c r="Q551" s="177"/>
      <c r="R551">
        <f t="shared" si="32"/>
        <v>7.6239999999999997</v>
      </c>
      <c r="T551">
        <f t="shared" si="33"/>
        <v>27.3</v>
      </c>
      <c r="V551">
        <f t="shared" si="34"/>
        <v>6.37</v>
      </c>
      <c r="X551">
        <f t="shared" si="35"/>
        <v>36.9</v>
      </c>
      <c r="Z551" s="176">
        <v>238.99</v>
      </c>
      <c r="AA551" s="177"/>
      <c r="AB551" s="176">
        <v>2123.6</v>
      </c>
      <c r="AC551" s="177"/>
      <c r="AD551" s="177"/>
      <c r="AE551" s="176">
        <v>1228.3</v>
      </c>
      <c r="AF551" s="176">
        <v>1900.6</v>
      </c>
    </row>
    <row r="552" spans="5:32" ht="16" x14ac:dyDescent="0.2">
      <c r="E552" s="282">
        <v>42597</v>
      </c>
      <c r="F552" s="177"/>
      <c r="G552" s="176">
        <v>27</v>
      </c>
      <c r="H552" s="176" t="s">
        <v>12457</v>
      </c>
      <c r="I552" s="176" t="s">
        <v>12422</v>
      </c>
      <c r="J552" s="176">
        <v>7.952</v>
      </c>
      <c r="K552" s="176">
        <v>27.2</v>
      </c>
      <c r="L552" s="176">
        <v>6.66</v>
      </c>
      <c r="M552" s="176">
        <v>36</v>
      </c>
      <c r="N552" s="177"/>
      <c r="O552" s="177"/>
      <c r="P552" s="177"/>
      <c r="Q552" s="177"/>
      <c r="R552">
        <f t="shared" si="32"/>
        <v>7.952</v>
      </c>
      <c r="T552">
        <f t="shared" si="33"/>
        <v>27.2</v>
      </c>
      <c r="V552">
        <f t="shared" si="34"/>
        <v>6.66</v>
      </c>
      <c r="X552">
        <f t="shared" si="35"/>
        <v>36</v>
      </c>
      <c r="Z552" s="177"/>
      <c r="AA552" s="177"/>
      <c r="AB552" s="176">
        <v>2103.5</v>
      </c>
      <c r="AC552" s="177"/>
      <c r="AD552" s="177"/>
      <c r="AE552" s="176">
        <v>574.9</v>
      </c>
      <c r="AF552" s="176">
        <v>1714.4</v>
      </c>
    </row>
    <row r="553" spans="5:32" ht="16" x14ac:dyDescent="0.2">
      <c r="E553" s="282">
        <v>42597</v>
      </c>
      <c r="F553" s="177"/>
      <c r="G553" s="176">
        <v>27</v>
      </c>
      <c r="H553" s="176" t="s">
        <v>16051</v>
      </c>
      <c r="I553" s="176" t="s">
        <v>16051</v>
      </c>
      <c r="J553" s="176">
        <v>7.6349999999999998</v>
      </c>
      <c r="K553" s="176">
        <v>27.2</v>
      </c>
      <c r="L553" s="176">
        <v>6.84</v>
      </c>
      <c r="M553" s="176">
        <v>36.6</v>
      </c>
      <c r="N553" s="177"/>
      <c r="O553" s="177"/>
      <c r="P553" s="177"/>
      <c r="Q553" s="177"/>
      <c r="R553">
        <f t="shared" si="32"/>
        <v>7.6349999999999998</v>
      </c>
      <c r="T553">
        <f t="shared" si="33"/>
        <v>27.2</v>
      </c>
      <c r="V553">
        <f t="shared" si="34"/>
        <v>6.84</v>
      </c>
      <c r="X553">
        <f t="shared" si="35"/>
        <v>36.6</v>
      </c>
      <c r="Z553" s="177"/>
      <c r="AA553" s="177"/>
      <c r="AB553" s="177"/>
      <c r="AC553" s="177"/>
      <c r="AD553" s="177"/>
      <c r="AE553" s="177"/>
      <c r="AF553" s="177"/>
    </row>
    <row r="554" spans="5:32" ht="16" x14ac:dyDescent="0.2">
      <c r="E554" s="282">
        <v>42597</v>
      </c>
      <c r="F554" s="177"/>
      <c r="G554" s="176">
        <v>27</v>
      </c>
      <c r="H554" s="176" t="s">
        <v>16051</v>
      </c>
      <c r="I554" s="176" t="s">
        <v>16051</v>
      </c>
      <c r="J554" s="176">
        <v>7.5940000000000003</v>
      </c>
      <c r="K554" s="176">
        <v>27.2</v>
      </c>
      <c r="L554" s="176">
        <v>6.7</v>
      </c>
      <c r="M554" s="176">
        <v>36.200000000000003</v>
      </c>
      <c r="N554" s="177"/>
      <c r="O554" s="177"/>
      <c r="P554" s="177"/>
      <c r="Q554" s="177"/>
      <c r="R554">
        <f t="shared" si="32"/>
        <v>7.5940000000000003</v>
      </c>
      <c r="T554">
        <f t="shared" si="33"/>
        <v>27.2</v>
      </c>
      <c r="V554">
        <f t="shared" si="34"/>
        <v>6.7</v>
      </c>
      <c r="X554">
        <f t="shared" si="35"/>
        <v>36.200000000000003</v>
      </c>
      <c r="Z554" s="177"/>
      <c r="AA554" s="177"/>
      <c r="AB554" s="176">
        <v>2128.5</v>
      </c>
      <c r="AC554" s="177"/>
      <c r="AD554" s="177"/>
      <c r="AE554" s="176">
        <v>1398.8</v>
      </c>
      <c r="AF554" s="176">
        <v>1927.8</v>
      </c>
    </row>
    <row r="555" spans="5:32" ht="16" x14ac:dyDescent="0.2">
      <c r="E555" s="282">
        <v>42597</v>
      </c>
      <c r="F555" s="177"/>
      <c r="G555" s="176">
        <v>27</v>
      </c>
      <c r="H555" s="176" t="s">
        <v>12457</v>
      </c>
      <c r="I555" s="176" t="s">
        <v>12422</v>
      </c>
      <c r="J555" s="176">
        <v>7.923</v>
      </c>
      <c r="K555" s="176">
        <v>27.3</v>
      </c>
      <c r="L555" s="176">
        <v>6.82</v>
      </c>
      <c r="M555" s="176">
        <v>35.9</v>
      </c>
      <c r="N555" s="177"/>
      <c r="O555" s="177"/>
      <c r="P555" s="177"/>
      <c r="Q555" s="177"/>
      <c r="R555">
        <f t="shared" si="32"/>
        <v>7.923</v>
      </c>
      <c r="T555">
        <f t="shared" si="33"/>
        <v>27.3</v>
      </c>
      <c r="V555">
        <f t="shared" si="34"/>
        <v>6.82</v>
      </c>
      <c r="X555">
        <f t="shared" si="35"/>
        <v>35.9</v>
      </c>
      <c r="Z555" s="176">
        <v>234.12</v>
      </c>
      <c r="AA555" s="177"/>
      <c r="AB555" s="177"/>
      <c r="AC555" s="177"/>
      <c r="AD555" s="177"/>
      <c r="AE555" s="177"/>
      <c r="AF555" s="177"/>
    </row>
    <row r="556" spans="5:32" ht="16" x14ac:dyDescent="0.2">
      <c r="E556" s="282">
        <v>42597</v>
      </c>
      <c r="F556" s="177"/>
      <c r="G556" s="176">
        <v>27</v>
      </c>
      <c r="H556" s="176" t="s">
        <v>12457</v>
      </c>
      <c r="I556" s="176" t="s">
        <v>12422</v>
      </c>
      <c r="J556" s="176">
        <v>7.8339999999999996</v>
      </c>
      <c r="K556" s="176">
        <v>27.2</v>
      </c>
      <c r="L556" s="176">
        <v>6.08</v>
      </c>
      <c r="M556" s="176">
        <v>35.4</v>
      </c>
      <c r="N556" s="177"/>
      <c r="O556" s="177"/>
      <c r="P556" s="177"/>
      <c r="Q556" s="177"/>
      <c r="R556">
        <f t="shared" si="32"/>
        <v>7.8339999999999996</v>
      </c>
      <c r="T556">
        <f t="shared" si="33"/>
        <v>27.2</v>
      </c>
      <c r="V556">
        <f t="shared" si="34"/>
        <v>6.08</v>
      </c>
      <c r="X556">
        <f t="shared" si="35"/>
        <v>35.4</v>
      </c>
      <c r="Z556" s="177"/>
      <c r="AA556" s="177"/>
      <c r="AB556" s="176">
        <v>2068.1999999999998</v>
      </c>
      <c r="AC556" s="177"/>
      <c r="AD556" s="177"/>
      <c r="AE556" s="176">
        <v>474.6</v>
      </c>
      <c r="AF556" s="176">
        <v>1646</v>
      </c>
    </row>
    <row r="557" spans="5:32" ht="16" x14ac:dyDescent="0.2">
      <c r="E557" s="282">
        <v>42597</v>
      </c>
      <c r="F557" s="177"/>
      <c r="G557" s="176">
        <v>27</v>
      </c>
      <c r="H557" s="176" t="s">
        <v>16051</v>
      </c>
      <c r="I557" s="176" t="s">
        <v>16051</v>
      </c>
      <c r="J557" s="176">
        <v>7.62</v>
      </c>
      <c r="K557" s="176">
        <v>27.2</v>
      </c>
      <c r="L557" s="176">
        <v>6.6</v>
      </c>
      <c r="M557" s="176">
        <v>36.700000000000003</v>
      </c>
      <c r="N557" s="177"/>
      <c r="O557" s="177"/>
      <c r="P557" s="177"/>
      <c r="Q557" s="177"/>
      <c r="R557">
        <f t="shared" si="32"/>
        <v>7.62</v>
      </c>
      <c r="T557">
        <f t="shared" si="33"/>
        <v>27.2</v>
      </c>
      <c r="V557">
        <f t="shared" si="34"/>
        <v>6.6</v>
      </c>
      <c r="X557">
        <f t="shared" si="35"/>
        <v>36.700000000000003</v>
      </c>
      <c r="Z557" s="177"/>
      <c r="AA557" s="177"/>
      <c r="AB557" s="176">
        <v>2099.1999999999998</v>
      </c>
      <c r="AC557" s="177"/>
      <c r="AD557" s="177"/>
      <c r="AE557" s="176">
        <v>1282.5</v>
      </c>
      <c r="AF557" s="176">
        <v>1891</v>
      </c>
    </row>
    <row r="558" spans="5:32" ht="16" x14ac:dyDescent="0.2">
      <c r="E558" s="282">
        <v>42597</v>
      </c>
      <c r="F558" s="177"/>
      <c r="G558" s="176">
        <v>27</v>
      </c>
      <c r="H558" s="176" t="s">
        <v>12457</v>
      </c>
      <c r="I558" s="176" t="s">
        <v>12422</v>
      </c>
      <c r="J558" s="176">
        <v>7.9290000000000003</v>
      </c>
      <c r="K558" s="176">
        <v>27.2</v>
      </c>
      <c r="L558" s="176">
        <v>6.96</v>
      </c>
      <c r="M558" s="176">
        <v>36</v>
      </c>
      <c r="N558" s="177"/>
      <c r="O558" s="177"/>
      <c r="P558" s="177"/>
      <c r="Q558" s="177"/>
      <c r="R558">
        <f t="shared" si="32"/>
        <v>7.9290000000000003</v>
      </c>
      <c r="T558">
        <f t="shared" si="33"/>
        <v>27.2</v>
      </c>
      <c r="V558">
        <f t="shared" si="34"/>
        <v>6.96</v>
      </c>
      <c r="X558">
        <f t="shared" si="35"/>
        <v>36</v>
      </c>
      <c r="Z558" s="177"/>
      <c r="AA558" s="177"/>
      <c r="AB558" s="177"/>
      <c r="AC558" s="177"/>
      <c r="AD558" s="177"/>
      <c r="AE558" s="177"/>
      <c r="AF558" s="177"/>
    </row>
    <row r="559" spans="5:32" ht="16" x14ac:dyDescent="0.2">
      <c r="E559" s="282">
        <v>42597</v>
      </c>
      <c r="F559" s="177"/>
      <c r="G559" s="176">
        <v>27</v>
      </c>
      <c r="H559" s="176" t="s">
        <v>16051</v>
      </c>
      <c r="I559" s="176" t="s">
        <v>16051</v>
      </c>
      <c r="J559" s="176">
        <v>7.7009999999999996</v>
      </c>
      <c r="K559" s="176">
        <v>27.2</v>
      </c>
      <c r="L559" s="176">
        <v>6.99</v>
      </c>
      <c r="M559" s="176">
        <v>36.799999999999997</v>
      </c>
      <c r="N559" s="177"/>
      <c r="O559" s="177"/>
      <c r="P559" s="177"/>
      <c r="Q559" s="177"/>
      <c r="R559">
        <f t="shared" si="32"/>
        <v>7.7009999999999996</v>
      </c>
      <c r="T559">
        <f t="shared" si="33"/>
        <v>27.2</v>
      </c>
      <c r="V559">
        <f t="shared" si="34"/>
        <v>6.99</v>
      </c>
      <c r="X559">
        <f t="shared" si="35"/>
        <v>36.799999999999997</v>
      </c>
      <c r="Z559" s="177"/>
      <c r="AA559" s="177"/>
      <c r="AB559" s="177"/>
      <c r="AC559" s="177"/>
      <c r="AD559" s="177"/>
      <c r="AE559" s="177"/>
      <c r="AF559" s="177"/>
    </row>
    <row r="560" spans="5:32" ht="16" x14ac:dyDescent="0.2">
      <c r="E560" s="282">
        <v>42597</v>
      </c>
      <c r="F560" s="177"/>
      <c r="G560" s="176">
        <v>27</v>
      </c>
      <c r="H560" s="176" t="s">
        <v>12457</v>
      </c>
      <c r="I560" s="176" t="s">
        <v>12422</v>
      </c>
      <c r="J560" s="176">
        <v>7.9059999999999997</v>
      </c>
      <c r="K560" s="176">
        <v>27.2</v>
      </c>
      <c r="L560" s="176">
        <v>6.15</v>
      </c>
      <c r="M560" s="176">
        <v>35.799999999999997</v>
      </c>
      <c r="N560" s="177"/>
      <c r="O560" s="177"/>
      <c r="P560" s="177"/>
      <c r="Q560" s="177"/>
      <c r="R560">
        <f t="shared" si="32"/>
        <v>7.9059999999999997</v>
      </c>
      <c r="T560">
        <f t="shared" si="33"/>
        <v>27.2</v>
      </c>
      <c r="V560">
        <f t="shared" si="34"/>
        <v>6.15</v>
      </c>
      <c r="X560">
        <f t="shared" si="35"/>
        <v>35.799999999999997</v>
      </c>
      <c r="Z560" s="176">
        <v>323.33999999999997</v>
      </c>
      <c r="AA560" s="177"/>
      <c r="AB560" s="176">
        <v>2053.1999999999998</v>
      </c>
      <c r="AC560" s="177"/>
      <c r="AD560" s="177"/>
      <c r="AE560" s="176">
        <v>529</v>
      </c>
      <c r="AF560" s="176">
        <v>1665.4</v>
      </c>
    </row>
    <row r="561" spans="5:32" ht="16" x14ac:dyDescent="0.2">
      <c r="E561" s="282">
        <v>42598</v>
      </c>
      <c r="F561" s="177"/>
      <c r="G561" s="176">
        <v>31</v>
      </c>
      <c r="H561" s="176" t="s">
        <v>12457</v>
      </c>
      <c r="I561" s="176" t="s">
        <v>16050</v>
      </c>
      <c r="J561" s="176">
        <v>8.0220000000000002</v>
      </c>
      <c r="K561" s="176">
        <v>31.3</v>
      </c>
      <c r="L561" s="176">
        <v>6.84</v>
      </c>
      <c r="M561" s="176">
        <v>36.299999999999997</v>
      </c>
      <c r="N561" s="177"/>
      <c r="O561" s="177"/>
      <c r="P561" s="177"/>
      <c r="Q561" s="177"/>
      <c r="R561">
        <f t="shared" si="32"/>
        <v>8.0220000000000002</v>
      </c>
      <c r="T561">
        <f t="shared" si="33"/>
        <v>31.3</v>
      </c>
      <c r="V561">
        <f t="shared" si="34"/>
        <v>6.84</v>
      </c>
      <c r="X561">
        <f t="shared" si="35"/>
        <v>36.299999999999997</v>
      </c>
      <c r="Z561" s="176">
        <v>103.33</v>
      </c>
      <c r="AA561" s="177"/>
      <c r="AB561" s="177"/>
      <c r="AC561" s="177"/>
      <c r="AD561" s="177"/>
      <c r="AE561" s="177"/>
      <c r="AF561" s="177"/>
    </row>
    <row r="562" spans="5:32" ht="16" x14ac:dyDescent="0.2">
      <c r="E562" s="282">
        <v>42598</v>
      </c>
      <c r="F562" s="177"/>
      <c r="G562" s="176">
        <v>31</v>
      </c>
      <c r="H562" s="176" t="s">
        <v>16051</v>
      </c>
      <c r="I562" s="176" t="s">
        <v>12804</v>
      </c>
      <c r="J562" s="176">
        <v>7.7279999999999998</v>
      </c>
      <c r="K562" s="176">
        <v>31.5</v>
      </c>
      <c r="L562" s="176">
        <v>6.59</v>
      </c>
      <c r="M562" s="176">
        <v>36</v>
      </c>
      <c r="N562" s="177"/>
      <c r="O562" s="177"/>
      <c r="P562" s="177"/>
      <c r="Q562" s="177"/>
      <c r="R562">
        <f t="shared" si="32"/>
        <v>7.7279999999999998</v>
      </c>
      <c r="T562">
        <f t="shared" si="33"/>
        <v>31.5</v>
      </c>
      <c r="V562">
        <f t="shared" si="34"/>
        <v>6.59</v>
      </c>
      <c r="X562">
        <f t="shared" si="35"/>
        <v>36</v>
      </c>
      <c r="Z562" s="177"/>
      <c r="AA562" s="177"/>
      <c r="AB562" s="177"/>
      <c r="AC562" s="177"/>
      <c r="AD562" s="177"/>
      <c r="AE562" s="177"/>
      <c r="AF562" s="177"/>
    </row>
    <row r="563" spans="5:32" ht="16" x14ac:dyDescent="0.2">
      <c r="E563" s="282">
        <v>42598</v>
      </c>
      <c r="F563" s="177"/>
      <c r="G563" s="176">
        <v>31</v>
      </c>
      <c r="H563" s="176" t="s">
        <v>12457</v>
      </c>
      <c r="I563" s="176" t="s">
        <v>16050</v>
      </c>
      <c r="J563" s="176">
        <v>8.0239999999999991</v>
      </c>
      <c r="K563" s="176">
        <v>31.4</v>
      </c>
      <c r="L563" s="176">
        <v>6.71</v>
      </c>
      <c r="M563" s="176">
        <v>36</v>
      </c>
      <c r="N563" s="177"/>
      <c r="O563" s="177"/>
      <c r="P563" s="177"/>
      <c r="Q563" s="177"/>
      <c r="R563">
        <f t="shared" si="32"/>
        <v>8.0239999999999991</v>
      </c>
      <c r="T563">
        <f t="shared" si="33"/>
        <v>31.4</v>
      </c>
      <c r="V563">
        <f t="shared" si="34"/>
        <v>6.71</v>
      </c>
      <c r="X563">
        <f t="shared" si="35"/>
        <v>36</v>
      </c>
      <c r="Z563" s="177"/>
      <c r="AA563" s="177"/>
      <c r="AB563" s="177"/>
      <c r="AC563" s="177"/>
      <c r="AD563" s="177"/>
      <c r="AE563" s="177"/>
      <c r="AF563" s="177"/>
    </row>
    <row r="564" spans="5:32" ht="16" x14ac:dyDescent="0.2">
      <c r="E564" s="282">
        <v>42598</v>
      </c>
      <c r="F564" s="177"/>
      <c r="G564" s="176">
        <v>31</v>
      </c>
      <c r="H564" s="176" t="s">
        <v>12457</v>
      </c>
      <c r="I564" s="176" t="s">
        <v>16050</v>
      </c>
      <c r="J564" s="176">
        <v>8.0389999999999997</v>
      </c>
      <c r="K564" s="176">
        <v>31.3</v>
      </c>
      <c r="L564" s="176">
        <v>6.81</v>
      </c>
      <c r="M564" s="176">
        <v>36.299999999999997</v>
      </c>
      <c r="N564" s="177"/>
      <c r="O564" s="177"/>
      <c r="P564" s="177"/>
      <c r="Q564" s="177"/>
      <c r="R564">
        <f t="shared" si="32"/>
        <v>8.0389999999999997</v>
      </c>
      <c r="T564">
        <f t="shared" si="33"/>
        <v>31.3</v>
      </c>
      <c r="V564">
        <f t="shared" si="34"/>
        <v>6.81</v>
      </c>
      <c r="X564">
        <f t="shared" si="35"/>
        <v>36.299999999999997</v>
      </c>
      <c r="Z564" s="177"/>
      <c r="AA564" s="177"/>
      <c r="AB564" s="177"/>
      <c r="AC564" s="177"/>
      <c r="AD564" s="177"/>
      <c r="AE564" s="177"/>
      <c r="AF564" s="177"/>
    </row>
    <row r="565" spans="5:32" ht="16" x14ac:dyDescent="0.2">
      <c r="E565" s="282">
        <v>42598</v>
      </c>
      <c r="F565" s="177"/>
      <c r="G565" s="176">
        <v>31</v>
      </c>
      <c r="H565" s="176" t="s">
        <v>12457</v>
      </c>
      <c r="I565" s="176" t="s">
        <v>16050</v>
      </c>
      <c r="J565" s="176">
        <v>8.0389999999999997</v>
      </c>
      <c r="K565" s="176">
        <v>31.3</v>
      </c>
      <c r="L565" s="176">
        <v>6.78</v>
      </c>
      <c r="M565" s="176">
        <v>36.4</v>
      </c>
      <c r="N565" s="177"/>
      <c r="O565" s="177"/>
      <c r="P565" s="177"/>
      <c r="Q565" s="177"/>
      <c r="R565">
        <f t="shared" si="32"/>
        <v>8.0389999999999997</v>
      </c>
      <c r="T565">
        <f t="shared" si="33"/>
        <v>31.3</v>
      </c>
      <c r="V565">
        <f t="shared" si="34"/>
        <v>6.78</v>
      </c>
      <c r="X565">
        <f t="shared" si="35"/>
        <v>36.4</v>
      </c>
      <c r="Z565" s="176">
        <v>112.66</v>
      </c>
      <c r="AA565" s="177"/>
      <c r="AB565" s="177"/>
      <c r="AC565" s="177"/>
      <c r="AD565" s="177"/>
      <c r="AE565" s="177"/>
      <c r="AF565" s="177"/>
    </row>
    <row r="566" spans="5:32" ht="16" x14ac:dyDescent="0.2">
      <c r="E566" s="282">
        <v>42598</v>
      </c>
      <c r="F566" s="177"/>
      <c r="G566" s="176">
        <v>31</v>
      </c>
      <c r="H566" s="176" t="s">
        <v>16051</v>
      </c>
      <c r="I566" s="176" t="s">
        <v>12804</v>
      </c>
      <c r="J566" s="176">
        <v>7.7210000000000001</v>
      </c>
      <c r="K566" s="176">
        <v>31.2</v>
      </c>
      <c r="L566" s="176">
        <v>6.76</v>
      </c>
      <c r="M566" s="176">
        <v>36.1</v>
      </c>
      <c r="N566" s="177"/>
      <c r="O566" s="177"/>
      <c r="P566" s="177"/>
      <c r="Q566" s="177"/>
      <c r="R566">
        <f t="shared" si="32"/>
        <v>7.7210000000000001</v>
      </c>
      <c r="T566">
        <f t="shared" si="33"/>
        <v>31.2</v>
      </c>
      <c r="V566">
        <f t="shared" si="34"/>
        <v>6.76</v>
      </c>
      <c r="X566">
        <f t="shared" si="35"/>
        <v>36.1</v>
      </c>
      <c r="Z566" s="177"/>
      <c r="AA566" s="177"/>
      <c r="AB566" s="177"/>
      <c r="AC566" s="177"/>
      <c r="AD566" s="177"/>
      <c r="AE566" s="177"/>
      <c r="AF566" s="177"/>
    </row>
    <row r="567" spans="5:32" ht="16" x14ac:dyDescent="0.2">
      <c r="E567" s="282">
        <v>42598</v>
      </c>
      <c r="F567" s="177"/>
      <c r="G567" s="176">
        <v>31</v>
      </c>
      <c r="H567" s="176" t="s">
        <v>16051</v>
      </c>
      <c r="I567" s="176" t="s">
        <v>12804</v>
      </c>
      <c r="J567" s="176">
        <v>7.7249999999999996</v>
      </c>
      <c r="K567" s="176">
        <v>31.2</v>
      </c>
      <c r="L567" s="176">
        <v>6.75</v>
      </c>
      <c r="M567" s="176">
        <v>36.5</v>
      </c>
      <c r="N567" s="177"/>
      <c r="O567" s="177"/>
      <c r="P567" s="177"/>
      <c r="Q567" s="177"/>
      <c r="R567">
        <f t="shared" si="32"/>
        <v>7.7249999999999996</v>
      </c>
      <c r="T567">
        <f t="shared" si="33"/>
        <v>31.2</v>
      </c>
      <c r="V567">
        <f t="shared" si="34"/>
        <v>6.75</v>
      </c>
      <c r="X567">
        <f t="shared" si="35"/>
        <v>36.5</v>
      </c>
      <c r="Z567" s="177"/>
      <c r="AA567" s="177"/>
      <c r="AB567" s="177"/>
      <c r="AC567" s="177"/>
      <c r="AD567" s="177"/>
      <c r="AE567" s="177"/>
      <c r="AF567" s="177"/>
    </row>
    <row r="568" spans="5:32" ht="16" x14ac:dyDescent="0.2">
      <c r="E568" s="282">
        <v>42598</v>
      </c>
      <c r="F568" s="177"/>
      <c r="G568" s="176">
        <v>31</v>
      </c>
      <c r="H568" s="176" t="s">
        <v>16051</v>
      </c>
      <c r="I568" s="176" t="s">
        <v>12804</v>
      </c>
      <c r="J568" s="176">
        <v>7.79</v>
      </c>
      <c r="K568" s="176">
        <v>31.6</v>
      </c>
      <c r="L568" s="176">
        <v>6.61</v>
      </c>
      <c r="M568" s="176">
        <v>36.299999999999997</v>
      </c>
      <c r="N568" s="177"/>
      <c r="O568" s="177"/>
      <c r="P568" s="177"/>
      <c r="Q568" s="177"/>
      <c r="R568">
        <f t="shared" si="32"/>
        <v>7.79</v>
      </c>
      <c r="T568">
        <f t="shared" si="33"/>
        <v>31.6</v>
      </c>
      <c r="V568">
        <f t="shared" si="34"/>
        <v>6.61</v>
      </c>
      <c r="X568">
        <f t="shared" si="35"/>
        <v>36.299999999999997</v>
      </c>
      <c r="Z568" s="177"/>
      <c r="AA568" s="177"/>
      <c r="AB568" s="177"/>
      <c r="AC568" s="177"/>
      <c r="AD568" s="177"/>
      <c r="AE568" s="177"/>
      <c r="AF568" s="177"/>
    </row>
    <row r="569" spans="5:32" ht="16" x14ac:dyDescent="0.2">
      <c r="E569" s="282">
        <v>42598</v>
      </c>
      <c r="F569" s="177"/>
      <c r="G569" s="176">
        <v>31</v>
      </c>
      <c r="H569" s="176" t="s">
        <v>16051</v>
      </c>
      <c r="I569" s="176" t="s">
        <v>12804</v>
      </c>
      <c r="J569" s="176">
        <v>7.77</v>
      </c>
      <c r="K569" s="176">
        <v>31.7</v>
      </c>
      <c r="L569" s="176">
        <v>6.38</v>
      </c>
      <c r="M569" s="176">
        <v>36</v>
      </c>
      <c r="N569" s="177"/>
      <c r="O569" s="177"/>
      <c r="P569" s="177"/>
      <c r="Q569" s="177"/>
      <c r="R569">
        <f t="shared" si="32"/>
        <v>7.77</v>
      </c>
      <c r="T569">
        <f t="shared" si="33"/>
        <v>31.7</v>
      </c>
      <c r="V569">
        <f t="shared" si="34"/>
        <v>6.38</v>
      </c>
      <c r="X569">
        <f t="shared" si="35"/>
        <v>36</v>
      </c>
      <c r="Z569" s="177"/>
      <c r="AA569" s="177"/>
      <c r="AB569" s="177"/>
      <c r="AC569" s="177"/>
      <c r="AD569" s="177"/>
      <c r="AE569" s="177"/>
      <c r="AF569" s="177"/>
    </row>
    <row r="570" spans="5:32" ht="16" x14ac:dyDescent="0.2">
      <c r="E570" s="282">
        <v>42598</v>
      </c>
      <c r="F570" s="177"/>
      <c r="G570" s="176">
        <v>31</v>
      </c>
      <c r="H570" s="176" t="s">
        <v>16051</v>
      </c>
      <c r="I570" s="176" t="s">
        <v>16050</v>
      </c>
      <c r="J570" s="176">
        <v>8.0530000000000008</v>
      </c>
      <c r="K570" s="176">
        <v>31.3</v>
      </c>
      <c r="L570" s="176">
        <v>6.57</v>
      </c>
      <c r="M570" s="176">
        <v>36.200000000000003</v>
      </c>
      <c r="N570" s="177"/>
      <c r="O570" s="177"/>
      <c r="P570" s="177"/>
      <c r="Q570" s="177"/>
      <c r="R570">
        <f t="shared" si="32"/>
        <v>8.0530000000000008</v>
      </c>
      <c r="T570">
        <f t="shared" si="33"/>
        <v>31.3</v>
      </c>
      <c r="V570">
        <f t="shared" si="34"/>
        <v>6.57</v>
      </c>
      <c r="X570">
        <f t="shared" si="35"/>
        <v>36.200000000000003</v>
      </c>
      <c r="Z570" s="176">
        <v>148.22999999999999</v>
      </c>
      <c r="AA570" s="177"/>
      <c r="AB570" s="177"/>
      <c r="AC570" s="177"/>
      <c r="AD570" s="177"/>
      <c r="AE570" s="177"/>
      <c r="AF570" s="177"/>
    </row>
    <row r="571" spans="5:32" ht="16" x14ac:dyDescent="0.2">
      <c r="E571" s="282">
        <v>42598</v>
      </c>
      <c r="F571" s="177"/>
      <c r="G571" s="176">
        <v>27</v>
      </c>
      <c r="H571" s="176" t="s">
        <v>16051</v>
      </c>
      <c r="I571" s="176" t="s">
        <v>16051</v>
      </c>
      <c r="J571" s="176">
        <v>7.7460000000000004</v>
      </c>
      <c r="K571" s="176">
        <v>27</v>
      </c>
      <c r="L571" s="176">
        <v>7.15</v>
      </c>
      <c r="M571" s="176">
        <v>36.5</v>
      </c>
      <c r="N571" s="177"/>
      <c r="O571" s="177"/>
      <c r="P571" s="177"/>
      <c r="Q571" s="177"/>
      <c r="R571">
        <f t="shared" si="32"/>
        <v>7.7460000000000004</v>
      </c>
      <c r="T571">
        <f t="shared" si="33"/>
        <v>27</v>
      </c>
      <c r="V571">
        <f t="shared" si="34"/>
        <v>7.15</v>
      </c>
      <c r="X571">
        <f t="shared" si="35"/>
        <v>36.5</v>
      </c>
      <c r="Z571" s="176">
        <v>114.97</v>
      </c>
      <c r="AA571" s="177"/>
      <c r="AB571" s="177"/>
      <c r="AC571" s="177"/>
      <c r="AD571" s="177"/>
      <c r="AE571" s="177"/>
      <c r="AF571" s="177"/>
    </row>
    <row r="572" spans="5:32" ht="16" x14ac:dyDescent="0.2">
      <c r="E572" s="282">
        <v>42598</v>
      </c>
      <c r="F572" s="177"/>
      <c r="G572" s="176">
        <v>27</v>
      </c>
      <c r="H572" s="176" t="s">
        <v>12457</v>
      </c>
      <c r="I572" s="176" t="s">
        <v>12422</v>
      </c>
      <c r="J572" s="176">
        <v>8.0939999999999994</v>
      </c>
      <c r="K572" s="176">
        <v>26.9</v>
      </c>
      <c r="L572" s="176">
        <v>7.08</v>
      </c>
      <c r="M572" s="176">
        <v>36.6</v>
      </c>
      <c r="N572" s="177"/>
      <c r="O572" s="177"/>
      <c r="P572" s="177"/>
      <c r="Q572" s="177"/>
      <c r="R572">
        <f t="shared" si="32"/>
        <v>8.0939999999999994</v>
      </c>
      <c r="T572">
        <f t="shared" si="33"/>
        <v>26.9</v>
      </c>
      <c r="V572">
        <f t="shared" si="34"/>
        <v>7.08</v>
      </c>
      <c r="X572">
        <f t="shared" si="35"/>
        <v>36.6</v>
      </c>
      <c r="Z572" s="177"/>
      <c r="AA572" s="177"/>
      <c r="AB572" s="177"/>
      <c r="AC572" s="177"/>
      <c r="AD572" s="177"/>
      <c r="AE572" s="177"/>
      <c r="AF572" s="177"/>
    </row>
    <row r="573" spans="5:32" ht="16" x14ac:dyDescent="0.2">
      <c r="E573" s="282">
        <v>42598</v>
      </c>
      <c r="F573" s="177"/>
      <c r="G573" s="176">
        <v>27</v>
      </c>
      <c r="H573" s="176" t="s">
        <v>16051</v>
      </c>
      <c r="I573" s="176" t="s">
        <v>16051</v>
      </c>
      <c r="J573" s="176">
        <v>7.7489999999999997</v>
      </c>
      <c r="K573" s="176">
        <v>26.8</v>
      </c>
      <c r="L573" s="176">
        <v>7.12</v>
      </c>
      <c r="M573" s="176">
        <v>36.6</v>
      </c>
      <c r="N573" s="177"/>
      <c r="O573" s="177"/>
      <c r="P573" s="177"/>
      <c r="Q573" s="177"/>
      <c r="R573">
        <f t="shared" si="32"/>
        <v>7.7489999999999997</v>
      </c>
      <c r="T573">
        <f t="shared" si="33"/>
        <v>26.8</v>
      </c>
      <c r="V573">
        <f t="shared" si="34"/>
        <v>7.12</v>
      </c>
      <c r="X573">
        <f t="shared" si="35"/>
        <v>36.6</v>
      </c>
      <c r="Z573" s="177"/>
      <c r="AA573" s="177"/>
      <c r="AB573" s="177"/>
      <c r="AC573" s="177"/>
      <c r="AD573" s="177"/>
      <c r="AE573" s="177"/>
      <c r="AF573" s="177"/>
    </row>
    <row r="574" spans="5:32" ht="16" x14ac:dyDescent="0.2">
      <c r="E574" s="282">
        <v>42598</v>
      </c>
      <c r="F574" s="177"/>
      <c r="G574" s="176">
        <v>27</v>
      </c>
      <c r="H574" s="176" t="s">
        <v>16051</v>
      </c>
      <c r="I574" s="176" t="s">
        <v>16051</v>
      </c>
      <c r="J574" s="176">
        <v>7.7190000000000003</v>
      </c>
      <c r="K574" s="176">
        <v>26.8</v>
      </c>
      <c r="L574" s="176">
        <v>7.05</v>
      </c>
      <c r="M574" s="176">
        <v>36.700000000000003</v>
      </c>
      <c r="N574" s="177"/>
      <c r="O574" s="177"/>
      <c r="P574" s="177"/>
      <c r="Q574" s="177"/>
      <c r="R574">
        <f t="shared" si="32"/>
        <v>7.7190000000000003</v>
      </c>
      <c r="T574">
        <f t="shared" si="33"/>
        <v>26.8</v>
      </c>
      <c r="V574">
        <f t="shared" si="34"/>
        <v>7.05</v>
      </c>
      <c r="X574">
        <f t="shared" si="35"/>
        <v>36.700000000000003</v>
      </c>
      <c r="Z574" s="177"/>
      <c r="AA574" s="177"/>
      <c r="AB574" s="177"/>
      <c r="AC574" s="177"/>
      <c r="AD574" s="177"/>
      <c r="AE574" s="177"/>
      <c r="AF574" s="177"/>
    </row>
    <row r="575" spans="5:32" ht="16" x14ac:dyDescent="0.2">
      <c r="E575" s="282">
        <v>42598</v>
      </c>
      <c r="F575" s="177"/>
      <c r="G575" s="176">
        <v>27</v>
      </c>
      <c r="H575" s="176" t="s">
        <v>12457</v>
      </c>
      <c r="I575" s="176" t="s">
        <v>12422</v>
      </c>
      <c r="J575" s="176">
        <v>8.0869999999999997</v>
      </c>
      <c r="K575" s="176">
        <v>26.6</v>
      </c>
      <c r="L575" s="176">
        <v>7.16</v>
      </c>
      <c r="M575" s="176">
        <v>36.200000000000003</v>
      </c>
      <c r="N575" s="177"/>
      <c r="O575" s="177"/>
      <c r="P575" s="177"/>
      <c r="Q575" s="177"/>
      <c r="R575">
        <f t="shared" si="32"/>
        <v>8.0869999999999997</v>
      </c>
      <c r="T575">
        <f t="shared" si="33"/>
        <v>26.6</v>
      </c>
      <c r="V575">
        <f t="shared" si="34"/>
        <v>7.16</v>
      </c>
      <c r="X575">
        <f t="shared" si="35"/>
        <v>36.200000000000003</v>
      </c>
      <c r="Z575" s="176">
        <v>255.98</v>
      </c>
      <c r="AA575" s="177"/>
      <c r="AB575" s="177"/>
      <c r="AC575" s="177"/>
      <c r="AD575" s="177"/>
      <c r="AE575" s="177"/>
      <c r="AF575" s="177"/>
    </row>
    <row r="576" spans="5:32" ht="16" x14ac:dyDescent="0.2">
      <c r="E576" s="282">
        <v>42598</v>
      </c>
      <c r="F576" s="177"/>
      <c r="G576" s="176">
        <v>27</v>
      </c>
      <c r="H576" s="176" t="s">
        <v>12457</v>
      </c>
      <c r="I576" s="176" t="s">
        <v>12422</v>
      </c>
      <c r="J576" s="176">
        <v>8.0579999999999998</v>
      </c>
      <c r="K576" s="176">
        <v>26.5</v>
      </c>
      <c r="L576" s="176">
        <v>7.25</v>
      </c>
      <c r="M576" s="176">
        <v>35.9</v>
      </c>
      <c r="N576" s="177"/>
      <c r="O576" s="177"/>
      <c r="P576" s="177"/>
      <c r="Q576" s="177"/>
      <c r="R576">
        <f t="shared" si="32"/>
        <v>8.0579999999999998</v>
      </c>
      <c r="T576">
        <f t="shared" si="33"/>
        <v>26.5</v>
      </c>
      <c r="V576">
        <f t="shared" si="34"/>
        <v>7.25</v>
      </c>
      <c r="X576">
        <f t="shared" si="35"/>
        <v>35.9</v>
      </c>
      <c r="Z576" s="177"/>
      <c r="AA576" s="177"/>
      <c r="AB576" s="177"/>
      <c r="AC576" s="177"/>
      <c r="AD576" s="177"/>
      <c r="AE576" s="177"/>
      <c r="AF576" s="177"/>
    </row>
    <row r="577" spans="5:32" ht="16" x14ac:dyDescent="0.2">
      <c r="E577" s="282">
        <v>42598</v>
      </c>
      <c r="F577" s="177"/>
      <c r="G577" s="176">
        <v>27</v>
      </c>
      <c r="H577" s="176" t="s">
        <v>16051</v>
      </c>
      <c r="I577" s="176" t="s">
        <v>16051</v>
      </c>
      <c r="J577" s="176">
        <v>7.7329999999999997</v>
      </c>
      <c r="K577" s="176">
        <v>26.5</v>
      </c>
      <c r="L577" s="176">
        <v>7.17</v>
      </c>
      <c r="M577" s="176">
        <v>36.200000000000003</v>
      </c>
      <c r="N577" s="177"/>
      <c r="O577" s="177"/>
      <c r="P577" s="177"/>
      <c r="Q577" s="177"/>
      <c r="R577">
        <f t="shared" si="32"/>
        <v>7.7329999999999997</v>
      </c>
      <c r="T577">
        <f t="shared" si="33"/>
        <v>26.5</v>
      </c>
      <c r="V577">
        <f t="shared" si="34"/>
        <v>7.17</v>
      </c>
      <c r="X577">
        <f t="shared" si="35"/>
        <v>36.200000000000003</v>
      </c>
      <c r="Z577" s="177"/>
      <c r="AA577" s="177"/>
      <c r="AB577" s="177"/>
      <c r="AC577" s="177"/>
      <c r="AD577" s="177"/>
      <c r="AE577" s="177"/>
      <c r="AF577" s="177"/>
    </row>
    <row r="578" spans="5:32" ht="16" x14ac:dyDescent="0.2">
      <c r="E578" s="282">
        <v>42598</v>
      </c>
      <c r="F578" s="177"/>
      <c r="G578" s="176">
        <v>27</v>
      </c>
      <c r="H578" s="176" t="s">
        <v>12457</v>
      </c>
      <c r="I578" s="176" t="s">
        <v>12422</v>
      </c>
      <c r="J578" s="176">
        <v>8.0850000000000009</v>
      </c>
      <c r="K578" s="176">
        <v>26.5</v>
      </c>
      <c r="L578" s="176">
        <v>7.29</v>
      </c>
      <c r="M578" s="176">
        <v>36.299999999999997</v>
      </c>
      <c r="N578" s="177"/>
      <c r="O578" s="177"/>
      <c r="P578" s="177"/>
      <c r="Q578" s="177"/>
      <c r="R578">
        <f t="shared" si="32"/>
        <v>8.0850000000000009</v>
      </c>
      <c r="T578">
        <f t="shared" si="33"/>
        <v>26.5</v>
      </c>
      <c r="V578">
        <f t="shared" si="34"/>
        <v>7.29</v>
      </c>
      <c r="X578">
        <f t="shared" si="35"/>
        <v>36.299999999999997</v>
      </c>
      <c r="Z578" s="177"/>
      <c r="AA578" s="177"/>
      <c r="AB578" s="177"/>
      <c r="AC578" s="177"/>
      <c r="AD578" s="177"/>
      <c r="AE578" s="177"/>
      <c r="AF578" s="177"/>
    </row>
    <row r="579" spans="5:32" ht="16" x14ac:dyDescent="0.2">
      <c r="E579" s="282">
        <v>42598</v>
      </c>
      <c r="F579" s="177"/>
      <c r="G579" s="176">
        <v>27</v>
      </c>
      <c r="H579" s="176" t="s">
        <v>16051</v>
      </c>
      <c r="I579" s="176" t="s">
        <v>16051</v>
      </c>
      <c r="J579" s="176">
        <v>7.7990000000000004</v>
      </c>
      <c r="K579" s="176">
        <v>26.4</v>
      </c>
      <c r="L579" s="176">
        <v>7.36</v>
      </c>
      <c r="M579" s="176">
        <v>36</v>
      </c>
      <c r="N579" s="177"/>
      <c r="O579" s="177"/>
      <c r="P579" s="177"/>
      <c r="Q579" s="177"/>
      <c r="R579">
        <f t="shared" si="32"/>
        <v>7.7990000000000004</v>
      </c>
      <c r="T579">
        <f t="shared" si="33"/>
        <v>26.4</v>
      </c>
      <c r="V579">
        <f t="shared" si="34"/>
        <v>7.36</v>
      </c>
      <c r="X579">
        <f t="shared" si="35"/>
        <v>36</v>
      </c>
      <c r="Z579" s="177"/>
      <c r="AA579" s="177"/>
      <c r="AB579" s="177"/>
      <c r="AC579" s="177"/>
      <c r="AD579" s="177"/>
      <c r="AE579" s="177"/>
      <c r="AF579" s="177"/>
    </row>
    <row r="580" spans="5:32" ht="16" x14ac:dyDescent="0.2">
      <c r="E580" s="282">
        <v>42598</v>
      </c>
      <c r="F580" s="177"/>
      <c r="G580" s="176">
        <v>27</v>
      </c>
      <c r="H580" s="176" t="s">
        <v>12457</v>
      </c>
      <c r="I580" s="176" t="s">
        <v>12422</v>
      </c>
      <c r="J580" s="176">
        <v>8.077</v>
      </c>
      <c r="K580" s="176">
        <v>26.3</v>
      </c>
      <c r="L580" s="176">
        <v>7.14</v>
      </c>
      <c r="M580" s="176">
        <v>36.200000000000003</v>
      </c>
      <c r="N580" s="177"/>
      <c r="O580" s="177"/>
      <c r="P580" s="177"/>
      <c r="Q580" s="177"/>
      <c r="R580">
        <f t="shared" ref="R580:R643" si="36">AVERAGE(J580,N580)</f>
        <v>8.077</v>
      </c>
      <c r="T580">
        <f t="shared" ref="T580:T643" si="37">AVERAGE(K580,O580)</f>
        <v>26.3</v>
      </c>
      <c r="V580">
        <f t="shared" ref="V580:V643" si="38">AVERAGE(L580,P580)</f>
        <v>7.14</v>
      </c>
      <c r="X580">
        <f t="shared" ref="X580:X643" si="39">AVERAGE(M580,Q580)</f>
        <v>36.200000000000003</v>
      </c>
      <c r="Z580" s="176">
        <v>274.39</v>
      </c>
      <c r="AA580" s="177"/>
      <c r="AB580" s="177"/>
      <c r="AC580" s="177"/>
      <c r="AD580" s="177"/>
      <c r="AE580" s="177"/>
      <c r="AF580" s="177"/>
    </row>
    <row r="581" spans="5:32" ht="16" x14ac:dyDescent="0.2">
      <c r="E581" s="282">
        <v>42599</v>
      </c>
      <c r="F581" s="177"/>
      <c r="G581" s="176">
        <v>31</v>
      </c>
      <c r="H581" s="176" t="s">
        <v>12457</v>
      </c>
      <c r="I581" s="176" t="s">
        <v>16050</v>
      </c>
      <c r="J581" s="176">
        <v>8.0399999999999991</v>
      </c>
      <c r="K581" s="176">
        <v>29.6</v>
      </c>
      <c r="L581" s="176">
        <v>7.08</v>
      </c>
      <c r="M581" s="176">
        <v>36.5</v>
      </c>
      <c r="N581" s="177"/>
      <c r="O581" s="177"/>
      <c r="P581" s="177"/>
      <c r="Q581" s="177"/>
      <c r="R581">
        <f t="shared" si="36"/>
        <v>8.0399999999999991</v>
      </c>
      <c r="T581">
        <f t="shared" si="37"/>
        <v>29.6</v>
      </c>
      <c r="V581">
        <f t="shared" si="38"/>
        <v>7.08</v>
      </c>
      <c r="X581">
        <f t="shared" si="39"/>
        <v>36.5</v>
      </c>
      <c r="Z581" s="177"/>
      <c r="AA581" s="177"/>
      <c r="AB581" s="177"/>
      <c r="AC581" s="177"/>
      <c r="AD581" s="177"/>
      <c r="AE581" s="177"/>
      <c r="AF581" s="177"/>
    </row>
    <row r="582" spans="5:32" ht="16" x14ac:dyDescent="0.2">
      <c r="E582" s="282">
        <v>42599</v>
      </c>
      <c r="F582" s="177"/>
      <c r="G582" s="176">
        <v>31</v>
      </c>
      <c r="H582" s="176" t="s">
        <v>16051</v>
      </c>
      <c r="I582" s="176" t="s">
        <v>12804</v>
      </c>
      <c r="J582" s="176">
        <v>7.6989999999999998</v>
      </c>
      <c r="K582" s="176">
        <v>29.5</v>
      </c>
      <c r="L582" s="176">
        <v>6.86</v>
      </c>
      <c r="M582" s="176">
        <v>36.700000000000003</v>
      </c>
      <c r="N582" s="177"/>
      <c r="O582" s="177"/>
      <c r="P582" s="177"/>
      <c r="Q582" s="177"/>
      <c r="R582">
        <f t="shared" si="36"/>
        <v>7.6989999999999998</v>
      </c>
      <c r="T582">
        <f t="shared" si="37"/>
        <v>29.5</v>
      </c>
      <c r="V582">
        <f t="shared" si="38"/>
        <v>6.86</v>
      </c>
      <c r="X582">
        <f t="shared" si="39"/>
        <v>36.700000000000003</v>
      </c>
      <c r="Z582" s="177"/>
      <c r="AA582" s="177"/>
      <c r="AB582" s="177"/>
      <c r="AC582" s="177"/>
      <c r="AD582" s="177"/>
      <c r="AE582" s="177"/>
      <c r="AF582" s="177"/>
    </row>
    <row r="583" spans="5:32" ht="16" x14ac:dyDescent="0.2">
      <c r="E583" s="282">
        <v>42599</v>
      </c>
      <c r="F583" s="177"/>
      <c r="G583" s="176">
        <v>31</v>
      </c>
      <c r="H583" s="176" t="s">
        <v>12457</v>
      </c>
      <c r="I583" s="176" t="s">
        <v>16050</v>
      </c>
      <c r="J583" s="176">
        <v>8.0570000000000004</v>
      </c>
      <c r="K583" s="176">
        <v>29.7</v>
      </c>
      <c r="L583" s="176">
        <v>6.72</v>
      </c>
      <c r="M583" s="176">
        <v>36.5</v>
      </c>
      <c r="N583" s="177"/>
      <c r="O583" s="177"/>
      <c r="P583" s="177"/>
      <c r="Q583" s="177"/>
      <c r="R583">
        <f t="shared" si="36"/>
        <v>8.0570000000000004</v>
      </c>
      <c r="T583">
        <f t="shared" si="37"/>
        <v>29.7</v>
      </c>
      <c r="V583">
        <f t="shared" si="38"/>
        <v>6.72</v>
      </c>
      <c r="X583">
        <f t="shared" si="39"/>
        <v>36.5</v>
      </c>
      <c r="Z583" s="177"/>
      <c r="AA583" s="177"/>
      <c r="AB583" s="177"/>
      <c r="AC583" s="177"/>
      <c r="AD583" s="177"/>
      <c r="AE583" s="177"/>
      <c r="AF583" s="177"/>
    </row>
    <row r="584" spans="5:32" ht="16" x14ac:dyDescent="0.2">
      <c r="E584" s="282">
        <v>42599</v>
      </c>
      <c r="F584" s="177"/>
      <c r="G584" s="176">
        <v>31</v>
      </c>
      <c r="H584" s="176" t="s">
        <v>12457</v>
      </c>
      <c r="I584" s="176" t="s">
        <v>16050</v>
      </c>
      <c r="J584" s="176">
        <v>8.06</v>
      </c>
      <c r="K584" s="176">
        <v>29.7</v>
      </c>
      <c r="L584" s="176">
        <v>6.93</v>
      </c>
      <c r="M584" s="176">
        <v>36.6</v>
      </c>
      <c r="N584" s="177"/>
      <c r="O584" s="177"/>
      <c r="P584" s="177"/>
      <c r="Q584" s="177"/>
      <c r="R584">
        <f t="shared" si="36"/>
        <v>8.06</v>
      </c>
      <c r="T584">
        <f t="shared" si="37"/>
        <v>29.7</v>
      </c>
      <c r="V584">
        <f t="shared" si="38"/>
        <v>6.93</v>
      </c>
      <c r="X584">
        <f t="shared" si="39"/>
        <v>36.6</v>
      </c>
      <c r="Z584" s="177"/>
      <c r="AA584" s="177"/>
      <c r="AB584" s="177"/>
      <c r="AC584" s="177"/>
      <c r="AD584" s="177"/>
      <c r="AE584" s="177"/>
      <c r="AF584" s="177"/>
    </row>
    <row r="585" spans="5:32" ht="16" x14ac:dyDescent="0.2">
      <c r="E585" s="282">
        <v>42599</v>
      </c>
      <c r="F585" s="177"/>
      <c r="G585" s="176">
        <v>31</v>
      </c>
      <c r="H585" s="176" t="s">
        <v>12457</v>
      </c>
      <c r="I585" s="176" t="s">
        <v>16050</v>
      </c>
      <c r="J585" s="176">
        <v>8.0570000000000004</v>
      </c>
      <c r="K585" s="176">
        <v>29.7</v>
      </c>
      <c r="L585" s="176">
        <v>6.93</v>
      </c>
      <c r="M585" s="176">
        <v>36.5</v>
      </c>
      <c r="N585" s="177"/>
      <c r="O585" s="177"/>
      <c r="P585" s="177"/>
      <c r="Q585" s="177"/>
      <c r="R585">
        <f t="shared" si="36"/>
        <v>8.0570000000000004</v>
      </c>
      <c r="T585">
        <f t="shared" si="37"/>
        <v>29.7</v>
      </c>
      <c r="V585">
        <f t="shared" si="38"/>
        <v>6.93</v>
      </c>
      <c r="X585">
        <f t="shared" si="39"/>
        <v>36.5</v>
      </c>
      <c r="Z585" s="177"/>
      <c r="AA585" s="177"/>
      <c r="AB585" s="177"/>
      <c r="AC585" s="177"/>
      <c r="AD585" s="177"/>
      <c r="AE585" s="177"/>
      <c r="AF585" s="177"/>
    </row>
    <row r="586" spans="5:32" ht="16" x14ac:dyDescent="0.2">
      <c r="E586" s="282">
        <v>42599</v>
      </c>
      <c r="F586" s="177"/>
      <c r="G586" s="176">
        <v>31</v>
      </c>
      <c r="H586" s="176" t="s">
        <v>16051</v>
      </c>
      <c r="I586" s="176" t="s">
        <v>12804</v>
      </c>
      <c r="J586" s="176">
        <v>7.7110000000000003</v>
      </c>
      <c r="K586" s="176">
        <v>29.7</v>
      </c>
      <c r="L586" s="176">
        <v>6.94</v>
      </c>
      <c r="M586" s="176">
        <v>36.6</v>
      </c>
      <c r="N586" s="177"/>
      <c r="O586" s="177"/>
      <c r="P586" s="177"/>
      <c r="Q586" s="177"/>
      <c r="R586">
        <f t="shared" si="36"/>
        <v>7.7110000000000003</v>
      </c>
      <c r="T586">
        <f t="shared" si="37"/>
        <v>29.7</v>
      </c>
      <c r="V586">
        <f t="shared" si="38"/>
        <v>6.94</v>
      </c>
      <c r="X586">
        <f t="shared" si="39"/>
        <v>36.6</v>
      </c>
      <c r="Z586" s="177"/>
      <c r="AA586" s="177"/>
      <c r="AB586" s="177"/>
      <c r="AC586" s="177"/>
      <c r="AD586" s="177"/>
      <c r="AE586" s="177"/>
      <c r="AF586" s="177"/>
    </row>
    <row r="587" spans="5:32" ht="16" x14ac:dyDescent="0.2">
      <c r="E587" s="282">
        <v>42599</v>
      </c>
      <c r="F587" s="177"/>
      <c r="G587" s="176">
        <v>31</v>
      </c>
      <c r="H587" s="176" t="s">
        <v>16051</v>
      </c>
      <c r="I587" s="176" t="s">
        <v>12804</v>
      </c>
      <c r="J587" s="176">
        <v>7.6840000000000002</v>
      </c>
      <c r="K587" s="176">
        <v>30.1</v>
      </c>
      <c r="L587" s="176">
        <v>6.69</v>
      </c>
      <c r="M587" s="176">
        <v>36.6</v>
      </c>
      <c r="N587" s="177"/>
      <c r="O587" s="177"/>
      <c r="P587" s="177"/>
      <c r="Q587" s="177"/>
      <c r="R587">
        <f t="shared" si="36"/>
        <v>7.6840000000000002</v>
      </c>
      <c r="T587">
        <f t="shared" si="37"/>
        <v>30.1</v>
      </c>
      <c r="V587">
        <f t="shared" si="38"/>
        <v>6.69</v>
      </c>
      <c r="X587">
        <f t="shared" si="39"/>
        <v>36.6</v>
      </c>
      <c r="Z587" s="177"/>
      <c r="AA587" s="177"/>
      <c r="AB587" s="177"/>
      <c r="AC587" s="177"/>
      <c r="AD587" s="177"/>
      <c r="AE587" s="177"/>
      <c r="AF587" s="177"/>
    </row>
    <row r="588" spans="5:32" ht="16" x14ac:dyDescent="0.2">
      <c r="E588" s="282">
        <v>42599</v>
      </c>
      <c r="F588" s="177"/>
      <c r="G588" s="176">
        <v>31</v>
      </c>
      <c r="H588" s="176" t="s">
        <v>16051</v>
      </c>
      <c r="I588" s="176" t="s">
        <v>12804</v>
      </c>
      <c r="J588" s="176">
        <v>7.7990000000000004</v>
      </c>
      <c r="K588" s="176">
        <v>30.2</v>
      </c>
      <c r="L588" s="176">
        <v>6.75</v>
      </c>
      <c r="M588" s="176">
        <v>36.299999999999997</v>
      </c>
      <c r="N588" s="177"/>
      <c r="O588" s="177"/>
      <c r="P588" s="177"/>
      <c r="Q588" s="177"/>
      <c r="R588">
        <f t="shared" si="36"/>
        <v>7.7990000000000004</v>
      </c>
      <c r="T588">
        <f t="shared" si="37"/>
        <v>30.2</v>
      </c>
      <c r="V588">
        <f t="shared" si="38"/>
        <v>6.75</v>
      </c>
      <c r="X588">
        <f t="shared" si="39"/>
        <v>36.299999999999997</v>
      </c>
      <c r="Z588" s="177"/>
      <c r="AA588" s="177"/>
      <c r="AB588" s="177"/>
      <c r="AC588" s="177"/>
      <c r="AD588" s="177"/>
      <c r="AE588" s="177"/>
      <c r="AF588" s="177"/>
    </row>
    <row r="589" spans="5:32" ht="16" x14ac:dyDescent="0.2">
      <c r="E589" s="282">
        <v>42599</v>
      </c>
      <c r="F589" s="177"/>
      <c r="G589" s="176">
        <v>31</v>
      </c>
      <c r="H589" s="176" t="s">
        <v>16051</v>
      </c>
      <c r="I589" s="176" t="s">
        <v>12804</v>
      </c>
      <c r="J589" s="176">
        <v>7.66</v>
      </c>
      <c r="K589" s="176">
        <v>30.2</v>
      </c>
      <c r="L589" s="176">
        <v>6.27</v>
      </c>
      <c r="M589" s="176">
        <v>36.299999999999997</v>
      </c>
      <c r="N589" s="177"/>
      <c r="O589" s="177"/>
      <c r="P589" s="177"/>
      <c r="Q589" s="177"/>
      <c r="R589">
        <f t="shared" si="36"/>
        <v>7.66</v>
      </c>
      <c r="T589">
        <f t="shared" si="37"/>
        <v>30.2</v>
      </c>
      <c r="V589">
        <f t="shared" si="38"/>
        <v>6.27</v>
      </c>
      <c r="X589">
        <f t="shared" si="39"/>
        <v>36.299999999999997</v>
      </c>
      <c r="Z589" s="177"/>
      <c r="AA589" s="177"/>
      <c r="AB589" s="177"/>
      <c r="AC589" s="177"/>
      <c r="AD589" s="177"/>
      <c r="AE589" s="177"/>
      <c r="AF589" s="177"/>
    </row>
    <row r="590" spans="5:32" ht="16" x14ac:dyDescent="0.2">
      <c r="E590" s="282">
        <v>42599</v>
      </c>
      <c r="F590" s="177"/>
      <c r="G590" s="176">
        <v>31</v>
      </c>
      <c r="H590" s="176" t="s">
        <v>16051</v>
      </c>
      <c r="I590" s="176" t="s">
        <v>16050</v>
      </c>
      <c r="J590" s="176">
        <v>8.0649999999999995</v>
      </c>
      <c r="K590" s="176">
        <v>30.1</v>
      </c>
      <c r="L590" s="176">
        <v>6.69</v>
      </c>
      <c r="M590" s="176">
        <v>36.1</v>
      </c>
      <c r="N590" s="177"/>
      <c r="O590" s="177"/>
      <c r="P590" s="177"/>
      <c r="Q590" s="177"/>
      <c r="R590">
        <f t="shared" si="36"/>
        <v>8.0649999999999995</v>
      </c>
      <c r="T590">
        <f t="shared" si="37"/>
        <v>30.1</v>
      </c>
      <c r="V590">
        <f t="shared" si="38"/>
        <v>6.69</v>
      </c>
      <c r="X590">
        <f t="shared" si="39"/>
        <v>36.1</v>
      </c>
      <c r="Z590" s="177"/>
      <c r="AA590" s="177"/>
      <c r="AB590" s="177"/>
      <c r="AC590" s="177"/>
      <c r="AD590" s="177"/>
      <c r="AE590" s="177"/>
      <c r="AF590" s="177"/>
    </row>
    <row r="591" spans="5:32" ht="16" x14ac:dyDescent="0.2">
      <c r="E591" s="282">
        <v>42599</v>
      </c>
      <c r="F591" s="177"/>
      <c r="G591" s="176">
        <v>27</v>
      </c>
      <c r="H591" s="176" t="s">
        <v>16051</v>
      </c>
      <c r="I591" s="176" t="s">
        <v>16051</v>
      </c>
      <c r="J591" s="176">
        <v>7.7380000000000004</v>
      </c>
      <c r="K591" s="176">
        <v>26.9</v>
      </c>
      <c r="L591" s="176">
        <v>7.21</v>
      </c>
      <c r="M591" s="176">
        <v>36.799999999999997</v>
      </c>
      <c r="N591" s="177"/>
      <c r="O591" s="177"/>
      <c r="P591" s="177"/>
      <c r="Q591" s="177"/>
      <c r="R591">
        <f t="shared" si="36"/>
        <v>7.7380000000000004</v>
      </c>
      <c r="T591">
        <f t="shared" si="37"/>
        <v>26.9</v>
      </c>
      <c r="V591">
        <f t="shared" si="38"/>
        <v>7.21</v>
      </c>
      <c r="X591">
        <f t="shared" si="39"/>
        <v>36.799999999999997</v>
      </c>
      <c r="Z591" s="177"/>
      <c r="AA591" s="177"/>
      <c r="AB591" s="177"/>
      <c r="AC591" s="177"/>
      <c r="AD591" s="177"/>
      <c r="AE591" s="177"/>
      <c r="AF591" s="177"/>
    </row>
    <row r="592" spans="5:32" ht="16" x14ac:dyDescent="0.2">
      <c r="E592" s="282">
        <v>42599</v>
      </c>
      <c r="F592" s="177"/>
      <c r="G592" s="176">
        <v>27</v>
      </c>
      <c r="H592" s="176" t="s">
        <v>12457</v>
      </c>
      <c r="I592" s="176" t="s">
        <v>12422</v>
      </c>
      <c r="J592" s="176">
        <v>8.0419999999999998</v>
      </c>
      <c r="K592" s="176">
        <v>26.9</v>
      </c>
      <c r="L592" s="176">
        <v>6.86</v>
      </c>
      <c r="M592" s="176">
        <v>36.6</v>
      </c>
      <c r="N592" s="177"/>
      <c r="O592" s="177"/>
      <c r="P592" s="177"/>
      <c r="Q592" s="177"/>
      <c r="R592">
        <f t="shared" si="36"/>
        <v>8.0419999999999998</v>
      </c>
      <c r="T592">
        <f t="shared" si="37"/>
        <v>26.9</v>
      </c>
      <c r="V592">
        <f t="shared" si="38"/>
        <v>6.86</v>
      </c>
      <c r="X592">
        <f t="shared" si="39"/>
        <v>36.6</v>
      </c>
      <c r="Z592" s="177"/>
      <c r="AA592" s="177"/>
      <c r="AB592" s="177"/>
      <c r="AC592" s="177"/>
      <c r="AD592" s="177"/>
      <c r="AE592" s="177"/>
      <c r="AF592" s="177"/>
    </row>
    <row r="593" spans="5:32" ht="16" x14ac:dyDescent="0.2">
      <c r="E593" s="282">
        <v>42599</v>
      </c>
      <c r="F593" s="177"/>
      <c r="G593" s="176">
        <v>27</v>
      </c>
      <c r="H593" s="176" t="s">
        <v>16051</v>
      </c>
      <c r="I593" s="176" t="s">
        <v>16051</v>
      </c>
      <c r="J593" s="176">
        <v>7.6769999999999996</v>
      </c>
      <c r="K593" s="176">
        <v>26.8</v>
      </c>
      <c r="L593" s="176">
        <v>6.96</v>
      </c>
      <c r="M593" s="176">
        <v>36.700000000000003</v>
      </c>
      <c r="N593" s="177"/>
      <c r="O593" s="177"/>
      <c r="P593" s="177"/>
      <c r="Q593" s="177"/>
      <c r="R593">
        <f t="shared" si="36"/>
        <v>7.6769999999999996</v>
      </c>
      <c r="T593">
        <f t="shared" si="37"/>
        <v>26.8</v>
      </c>
      <c r="V593">
        <f t="shared" si="38"/>
        <v>6.96</v>
      </c>
      <c r="X593">
        <f t="shared" si="39"/>
        <v>36.700000000000003</v>
      </c>
      <c r="Z593" s="177"/>
      <c r="AA593" s="177"/>
      <c r="AB593" s="177"/>
      <c r="AC593" s="177"/>
      <c r="AD593" s="177"/>
      <c r="AE593" s="177"/>
      <c r="AF593" s="177"/>
    </row>
    <row r="594" spans="5:32" ht="16" x14ac:dyDescent="0.2">
      <c r="E594" s="282">
        <v>42599</v>
      </c>
      <c r="F594" s="177"/>
      <c r="G594" s="176">
        <v>27</v>
      </c>
      <c r="H594" s="176" t="s">
        <v>16051</v>
      </c>
      <c r="I594" s="176" t="s">
        <v>16051</v>
      </c>
      <c r="J594" s="176">
        <v>7.6070000000000002</v>
      </c>
      <c r="K594" s="176">
        <v>26.8</v>
      </c>
      <c r="L594" s="176">
        <v>6.63</v>
      </c>
      <c r="M594" s="176">
        <v>36.6</v>
      </c>
      <c r="N594" s="177"/>
      <c r="O594" s="177"/>
      <c r="P594" s="177"/>
      <c r="Q594" s="177"/>
      <c r="R594">
        <f t="shared" si="36"/>
        <v>7.6070000000000002</v>
      </c>
      <c r="T594">
        <f t="shared" si="37"/>
        <v>26.8</v>
      </c>
      <c r="V594">
        <f t="shared" si="38"/>
        <v>6.63</v>
      </c>
      <c r="X594">
        <f t="shared" si="39"/>
        <v>36.6</v>
      </c>
      <c r="Z594" s="177"/>
      <c r="AA594" s="177"/>
      <c r="AB594" s="177"/>
      <c r="AC594" s="177"/>
      <c r="AD594" s="177"/>
      <c r="AE594" s="177"/>
      <c r="AF594" s="177"/>
    </row>
    <row r="595" spans="5:32" ht="16" x14ac:dyDescent="0.2">
      <c r="E595" s="282">
        <v>42599</v>
      </c>
      <c r="F595" s="177"/>
      <c r="G595" s="176">
        <v>27</v>
      </c>
      <c r="H595" s="176" t="s">
        <v>12457</v>
      </c>
      <c r="I595" s="176" t="s">
        <v>12422</v>
      </c>
      <c r="J595" s="176">
        <v>8.0559999999999992</v>
      </c>
      <c r="K595" s="176">
        <v>26.7</v>
      </c>
      <c r="L595" s="176">
        <v>6.82</v>
      </c>
      <c r="M595" s="176">
        <v>36.5</v>
      </c>
      <c r="N595" s="177"/>
      <c r="O595" s="177"/>
      <c r="P595" s="177"/>
      <c r="Q595" s="177"/>
      <c r="R595">
        <f t="shared" si="36"/>
        <v>8.0559999999999992</v>
      </c>
      <c r="T595">
        <f t="shared" si="37"/>
        <v>26.7</v>
      </c>
      <c r="V595">
        <f t="shared" si="38"/>
        <v>6.82</v>
      </c>
      <c r="X595">
        <f t="shared" si="39"/>
        <v>36.5</v>
      </c>
      <c r="Z595" s="177"/>
      <c r="AA595" s="177"/>
      <c r="AB595" s="177"/>
      <c r="AC595" s="177"/>
      <c r="AD595" s="177"/>
      <c r="AE595" s="177"/>
      <c r="AF595" s="177"/>
    </row>
    <row r="596" spans="5:32" ht="16" x14ac:dyDescent="0.2">
      <c r="E596" s="282">
        <v>42599</v>
      </c>
      <c r="F596" s="177"/>
      <c r="G596" s="176">
        <v>27</v>
      </c>
      <c r="H596" s="176" t="s">
        <v>12457</v>
      </c>
      <c r="I596" s="176" t="s">
        <v>12422</v>
      </c>
      <c r="J596" s="176">
        <v>8.0549999999999997</v>
      </c>
      <c r="K596" s="176">
        <v>26.7</v>
      </c>
      <c r="L596" s="176">
        <v>6.93</v>
      </c>
      <c r="M596" s="176">
        <v>36.6</v>
      </c>
      <c r="N596" s="177"/>
      <c r="O596" s="177"/>
      <c r="P596" s="177"/>
      <c r="Q596" s="177"/>
      <c r="R596">
        <f t="shared" si="36"/>
        <v>8.0549999999999997</v>
      </c>
      <c r="T596">
        <f t="shared" si="37"/>
        <v>26.7</v>
      </c>
      <c r="V596">
        <f t="shared" si="38"/>
        <v>6.93</v>
      </c>
      <c r="X596">
        <f t="shared" si="39"/>
        <v>36.6</v>
      </c>
      <c r="Z596" s="177"/>
      <c r="AA596" s="177"/>
      <c r="AB596" s="177"/>
      <c r="AC596" s="177"/>
      <c r="AD596" s="177"/>
      <c r="AE596" s="177"/>
      <c r="AF596" s="177"/>
    </row>
    <row r="597" spans="5:32" ht="16" x14ac:dyDescent="0.2">
      <c r="E597" s="282">
        <v>42599</v>
      </c>
      <c r="F597" s="177"/>
      <c r="G597" s="176">
        <v>27</v>
      </c>
      <c r="H597" s="176" t="s">
        <v>16051</v>
      </c>
      <c r="I597" s="176" t="s">
        <v>16051</v>
      </c>
      <c r="J597" s="176">
        <v>7.6630000000000003</v>
      </c>
      <c r="K597" s="176">
        <v>26.6</v>
      </c>
      <c r="L597" s="176">
        <v>6.87</v>
      </c>
      <c r="M597" s="176">
        <v>36.6</v>
      </c>
      <c r="N597" s="177"/>
      <c r="O597" s="177"/>
      <c r="P597" s="177"/>
      <c r="Q597" s="177"/>
      <c r="R597">
        <f t="shared" si="36"/>
        <v>7.6630000000000003</v>
      </c>
      <c r="T597">
        <f t="shared" si="37"/>
        <v>26.6</v>
      </c>
      <c r="V597">
        <f t="shared" si="38"/>
        <v>6.87</v>
      </c>
      <c r="X597">
        <f t="shared" si="39"/>
        <v>36.6</v>
      </c>
      <c r="Z597" s="177"/>
      <c r="AA597" s="177"/>
      <c r="AB597" s="177"/>
      <c r="AC597" s="177"/>
      <c r="AD597" s="177"/>
      <c r="AE597" s="177"/>
      <c r="AF597" s="177"/>
    </row>
    <row r="598" spans="5:32" ht="16" x14ac:dyDescent="0.2">
      <c r="E598" s="282">
        <v>42599</v>
      </c>
      <c r="F598" s="177"/>
      <c r="G598" s="176">
        <v>27</v>
      </c>
      <c r="H598" s="176" t="s">
        <v>12457</v>
      </c>
      <c r="I598" s="176" t="s">
        <v>12422</v>
      </c>
      <c r="J598" s="176">
        <v>8.0470000000000006</v>
      </c>
      <c r="K598" s="176">
        <v>26.6</v>
      </c>
      <c r="L598" s="176">
        <v>7.03</v>
      </c>
      <c r="M598" s="176">
        <v>36.5</v>
      </c>
      <c r="N598" s="177"/>
      <c r="O598" s="177"/>
      <c r="P598" s="177"/>
      <c r="Q598" s="177"/>
      <c r="R598">
        <f t="shared" si="36"/>
        <v>8.0470000000000006</v>
      </c>
      <c r="T598">
        <f t="shared" si="37"/>
        <v>26.6</v>
      </c>
      <c r="V598">
        <f t="shared" si="38"/>
        <v>7.03</v>
      </c>
      <c r="X598">
        <f t="shared" si="39"/>
        <v>36.5</v>
      </c>
      <c r="Z598" s="177"/>
      <c r="AA598" s="177"/>
      <c r="AB598" s="177"/>
      <c r="AC598" s="177"/>
      <c r="AD598" s="177"/>
      <c r="AE598" s="177"/>
      <c r="AF598" s="177"/>
    </row>
    <row r="599" spans="5:32" ht="16" x14ac:dyDescent="0.2">
      <c r="E599" s="282">
        <v>42599</v>
      </c>
      <c r="F599" s="177"/>
      <c r="G599" s="176">
        <v>27</v>
      </c>
      <c r="H599" s="176" t="s">
        <v>16051</v>
      </c>
      <c r="I599" s="176" t="s">
        <v>16051</v>
      </c>
      <c r="J599" s="176">
        <v>7.7460000000000004</v>
      </c>
      <c r="K599" s="176">
        <v>26.5</v>
      </c>
      <c r="L599" s="176">
        <v>6.98</v>
      </c>
      <c r="M599" s="176">
        <v>36.4</v>
      </c>
      <c r="N599" s="177"/>
      <c r="O599" s="177"/>
      <c r="P599" s="177"/>
      <c r="Q599" s="177"/>
      <c r="R599">
        <f t="shared" si="36"/>
        <v>7.7460000000000004</v>
      </c>
      <c r="T599">
        <f t="shared" si="37"/>
        <v>26.5</v>
      </c>
      <c r="V599">
        <f t="shared" si="38"/>
        <v>6.98</v>
      </c>
      <c r="X599">
        <f t="shared" si="39"/>
        <v>36.4</v>
      </c>
      <c r="Z599" s="177"/>
      <c r="AA599" s="177"/>
      <c r="AB599" s="177"/>
      <c r="AC599" s="177"/>
      <c r="AD599" s="177"/>
      <c r="AE599" s="177"/>
      <c r="AF599" s="177"/>
    </row>
    <row r="600" spans="5:32" ht="16" x14ac:dyDescent="0.2">
      <c r="E600" s="282">
        <v>42599</v>
      </c>
      <c r="F600" s="177"/>
      <c r="G600" s="176">
        <v>27</v>
      </c>
      <c r="H600" s="176" t="s">
        <v>12457</v>
      </c>
      <c r="I600" s="176" t="s">
        <v>12422</v>
      </c>
      <c r="J600" s="176">
        <v>8.0660000000000007</v>
      </c>
      <c r="K600" s="176">
        <v>26.5</v>
      </c>
      <c r="L600" s="176">
        <v>7.13</v>
      </c>
      <c r="M600" s="176">
        <v>36.4</v>
      </c>
      <c r="N600" s="177"/>
      <c r="O600" s="177"/>
      <c r="P600" s="177"/>
      <c r="Q600" s="177"/>
      <c r="R600">
        <f t="shared" si="36"/>
        <v>8.0660000000000007</v>
      </c>
      <c r="T600">
        <f t="shared" si="37"/>
        <v>26.5</v>
      </c>
      <c r="V600">
        <f t="shared" si="38"/>
        <v>7.13</v>
      </c>
      <c r="X600">
        <f t="shared" si="39"/>
        <v>36.4</v>
      </c>
      <c r="Z600" s="177"/>
      <c r="AA600" s="177"/>
      <c r="AB600" s="177"/>
      <c r="AC600" s="177"/>
      <c r="AD600" s="177"/>
      <c r="AE600" s="177"/>
      <c r="AF600" s="177"/>
    </row>
    <row r="601" spans="5:32" ht="16" x14ac:dyDescent="0.2">
      <c r="E601" s="282">
        <v>42600</v>
      </c>
      <c r="F601" s="177"/>
      <c r="G601" s="176">
        <v>31</v>
      </c>
      <c r="H601" s="176" t="s">
        <v>12457</v>
      </c>
      <c r="I601" s="176" t="s">
        <v>16050</v>
      </c>
      <c r="J601" s="176">
        <v>8.0259999999999998</v>
      </c>
      <c r="K601" s="176">
        <v>30.9</v>
      </c>
      <c r="L601" s="176">
        <v>6.94</v>
      </c>
      <c r="M601" s="176">
        <v>36.700000000000003</v>
      </c>
      <c r="N601" s="177"/>
      <c r="O601" s="177"/>
      <c r="P601" s="177"/>
      <c r="Q601" s="177"/>
      <c r="R601">
        <f t="shared" si="36"/>
        <v>8.0259999999999998</v>
      </c>
      <c r="T601">
        <f t="shared" si="37"/>
        <v>30.9</v>
      </c>
      <c r="V601">
        <f t="shared" si="38"/>
        <v>6.94</v>
      </c>
      <c r="X601">
        <f t="shared" si="39"/>
        <v>36.700000000000003</v>
      </c>
      <c r="Z601" s="176">
        <v>54.362000000000002</v>
      </c>
      <c r="AA601" s="177"/>
      <c r="AB601" s="177"/>
      <c r="AC601" s="177"/>
      <c r="AD601" s="177"/>
      <c r="AE601" s="177"/>
      <c r="AF601" s="177"/>
    </row>
    <row r="602" spans="5:32" ht="16" x14ac:dyDescent="0.2">
      <c r="E602" s="282">
        <v>42600</v>
      </c>
      <c r="F602" s="177"/>
      <c r="G602" s="176">
        <v>31</v>
      </c>
      <c r="H602" s="176" t="s">
        <v>16051</v>
      </c>
      <c r="I602" s="176" t="s">
        <v>12804</v>
      </c>
      <c r="J602" s="176">
        <v>7.66</v>
      </c>
      <c r="K602" s="176">
        <v>31.2</v>
      </c>
      <c r="L602" s="176">
        <v>6.71</v>
      </c>
      <c r="M602" s="176">
        <v>36.700000000000003</v>
      </c>
      <c r="N602" s="177"/>
      <c r="O602" s="177"/>
      <c r="P602" s="177"/>
      <c r="Q602" s="177"/>
      <c r="R602">
        <f t="shared" si="36"/>
        <v>7.66</v>
      </c>
      <c r="T602">
        <f t="shared" si="37"/>
        <v>31.2</v>
      </c>
      <c r="V602">
        <f t="shared" si="38"/>
        <v>6.71</v>
      </c>
      <c r="X602">
        <f t="shared" si="39"/>
        <v>36.700000000000003</v>
      </c>
      <c r="Z602" s="177"/>
      <c r="AA602" s="177"/>
      <c r="AB602" s="177"/>
      <c r="AC602" s="177"/>
      <c r="AD602" s="177"/>
      <c r="AE602" s="177"/>
      <c r="AF602" s="177"/>
    </row>
    <row r="603" spans="5:32" ht="16" x14ac:dyDescent="0.2">
      <c r="E603" s="282">
        <v>42600</v>
      </c>
      <c r="F603" s="177"/>
      <c r="G603" s="176">
        <v>31</v>
      </c>
      <c r="H603" s="176" t="s">
        <v>12457</v>
      </c>
      <c r="I603" s="176" t="s">
        <v>16050</v>
      </c>
      <c r="J603" s="176">
        <v>8.0190000000000001</v>
      </c>
      <c r="K603" s="176">
        <v>31</v>
      </c>
      <c r="L603" s="176">
        <v>6.66</v>
      </c>
      <c r="M603" s="176">
        <v>36.799999999999997</v>
      </c>
      <c r="N603" s="177"/>
      <c r="O603" s="177"/>
      <c r="P603" s="177"/>
      <c r="Q603" s="177"/>
      <c r="R603">
        <f t="shared" si="36"/>
        <v>8.0190000000000001</v>
      </c>
      <c r="T603">
        <f t="shared" si="37"/>
        <v>31</v>
      </c>
      <c r="V603">
        <f t="shared" si="38"/>
        <v>6.66</v>
      </c>
      <c r="X603">
        <f t="shared" si="39"/>
        <v>36.799999999999997</v>
      </c>
      <c r="Z603" s="177"/>
      <c r="AA603" s="177"/>
      <c r="AB603" s="177"/>
      <c r="AC603" s="177"/>
      <c r="AD603" s="177"/>
      <c r="AE603" s="177"/>
      <c r="AF603" s="177"/>
    </row>
    <row r="604" spans="5:32" ht="16" x14ac:dyDescent="0.2">
      <c r="E604" s="282">
        <v>42600</v>
      </c>
      <c r="F604" s="177"/>
      <c r="G604" s="176">
        <v>31</v>
      </c>
      <c r="H604" s="176" t="s">
        <v>12457</v>
      </c>
      <c r="I604" s="176" t="s">
        <v>16050</v>
      </c>
      <c r="J604" s="176">
        <v>8.0470000000000006</v>
      </c>
      <c r="K604" s="176">
        <v>31.1</v>
      </c>
      <c r="L604" s="176">
        <v>6.76</v>
      </c>
      <c r="M604" s="176">
        <v>36.799999999999997</v>
      </c>
      <c r="N604" s="177"/>
      <c r="O604" s="177"/>
      <c r="P604" s="177"/>
      <c r="Q604" s="177"/>
      <c r="R604">
        <f t="shared" si="36"/>
        <v>8.0470000000000006</v>
      </c>
      <c r="T604">
        <f t="shared" si="37"/>
        <v>31.1</v>
      </c>
      <c r="V604">
        <f t="shared" si="38"/>
        <v>6.76</v>
      </c>
      <c r="X604">
        <f t="shared" si="39"/>
        <v>36.799999999999997</v>
      </c>
      <c r="Z604" s="177"/>
      <c r="AA604" s="177"/>
      <c r="AB604" s="177"/>
      <c r="AC604" s="177"/>
      <c r="AD604" s="177"/>
      <c r="AE604" s="177"/>
      <c r="AF604" s="177"/>
    </row>
    <row r="605" spans="5:32" ht="16" x14ac:dyDescent="0.2">
      <c r="E605" s="282">
        <v>42600</v>
      </c>
      <c r="F605" s="177"/>
      <c r="G605" s="176">
        <v>31</v>
      </c>
      <c r="H605" s="176" t="s">
        <v>12457</v>
      </c>
      <c r="I605" s="176" t="s">
        <v>16050</v>
      </c>
      <c r="J605" s="176">
        <v>8.0440000000000005</v>
      </c>
      <c r="K605" s="176">
        <v>31</v>
      </c>
      <c r="L605" s="176">
        <v>6.76</v>
      </c>
      <c r="M605" s="176">
        <v>36.799999999999997</v>
      </c>
      <c r="N605" s="177"/>
      <c r="O605" s="177"/>
      <c r="P605" s="177"/>
      <c r="Q605" s="177"/>
      <c r="R605">
        <f t="shared" si="36"/>
        <v>8.0440000000000005</v>
      </c>
      <c r="T605">
        <f t="shared" si="37"/>
        <v>31</v>
      </c>
      <c r="V605">
        <f t="shared" si="38"/>
        <v>6.76</v>
      </c>
      <c r="X605">
        <f t="shared" si="39"/>
        <v>36.799999999999997</v>
      </c>
      <c r="Z605" s="176">
        <v>68.44</v>
      </c>
      <c r="AA605" s="177"/>
      <c r="AB605" s="177"/>
      <c r="AC605" s="177"/>
      <c r="AD605" s="177"/>
      <c r="AE605" s="177"/>
      <c r="AF605" s="177"/>
    </row>
    <row r="606" spans="5:32" ht="16" x14ac:dyDescent="0.2">
      <c r="E606" s="282">
        <v>42600</v>
      </c>
      <c r="F606" s="177"/>
      <c r="G606" s="176">
        <v>31</v>
      </c>
      <c r="H606" s="176" t="s">
        <v>16051</v>
      </c>
      <c r="I606" s="176" t="s">
        <v>12804</v>
      </c>
      <c r="J606" s="176">
        <v>7.6680000000000001</v>
      </c>
      <c r="K606" s="176">
        <v>31.1</v>
      </c>
      <c r="L606" s="176">
        <v>6.75</v>
      </c>
      <c r="M606" s="176">
        <v>36.799999999999997</v>
      </c>
      <c r="N606" s="177"/>
      <c r="O606" s="177"/>
      <c r="P606" s="177"/>
      <c r="Q606" s="177"/>
      <c r="R606">
        <f t="shared" si="36"/>
        <v>7.6680000000000001</v>
      </c>
      <c r="T606">
        <f t="shared" si="37"/>
        <v>31.1</v>
      </c>
      <c r="V606">
        <f t="shared" si="38"/>
        <v>6.75</v>
      </c>
      <c r="X606">
        <f t="shared" si="39"/>
        <v>36.799999999999997</v>
      </c>
      <c r="Z606" s="177"/>
      <c r="AA606" s="177"/>
      <c r="AB606" s="177"/>
      <c r="AC606" s="177"/>
      <c r="AD606" s="177"/>
      <c r="AE606" s="177"/>
      <c r="AF606" s="177"/>
    </row>
    <row r="607" spans="5:32" ht="16" x14ac:dyDescent="0.2">
      <c r="E607" s="282">
        <v>42600</v>
      </c>
      <c r="F607" s="177"/>
      <c r="G607" s="176">
        <v>31</v>
      </c>
      <c r="H607" s="176" t="s">
        <v>16051</v>
      </c>
      <c r="I607" s="176" t="s">
        <v>12804</v>
      </c>
      <c r="J607" s="176">
        <v>7.6829999999999998</v>
      </c>
      <c r="K607" s="176">
        <v>31.3</v>
      </c>
      <c r="L607" s="176">
        <v>6.59</v>
      </c>
      <c r="M607" s="176">
        <v>36.799999999999997</v>
      </c>
      <c r="N607" s="177"/>
      <c r="O607" s="177"/>
      <c r="P607" s="177"/>
      <c r="Q607" s="177"/>
      <c r="R607">
        <f t="shared" si="36"/>
        <v>7.6829999999999998</v>
      </c>
      <c r="T607">
        <f t="shared" si="37"/>
        <v>31.3</v>
      </c>
      <c r="V607">
        <f t="shared" si="38"/>
        <v>6.59</v>
      </c>
      <c r="X607">
        <f t="shared" si="39"/>
        <v>36.799999999999997</v>
      </c>
      <c r="Z607" s="177"/>
      <c r="AA607" s="177"/>
      <c r="AB607" s="177"/>
      <c r="AC607" s="177"/>
      <c r="AD607" s="177"/>
      <c r="AE607" s="177"/>
      <c r="AF607" s="177"/>
    </row>
    <row r="608" spans="5:32" ht="16" x14ac:dyDescent="0.2">
      <c r="E608" s="282">
        <v>42600</v>
      </c>
      <c r="F608" s="177"/>
      <c r="G608" s="176">
        <v>31</v>
      </c>
      <c r="H608" s="176" t="s">
        <v>16051</v>
      </c>
      <c r="I608" s="176" t="s">
        <v>12804</v>
      </c>
      <c r="J608" s="176">
        <v>7.6529999999999996</v>
      </c>
      <c r="K608" s="176">
        <v>31.2</v>
      </c>
      <c r="L608" s="176">
        <v>6.48</v>
      </c>
      <c r="M608" s="176">
        <v>36.799999999999997</v>
      </c>
      <c r="N608" s="177"/>
      <c r="O608" s="177"/>
      <c r="P608" s="177"/>
      <c r="Q608" s="177"/>
      <c r="R608">
        <f t="shared" si="36"/>
        <v>7.6529999999999996</v>
      </c>
      <c r="T608">
        <f t="shared" si="37"/>
        <v>31.2</v>
      </c>
      <c r="V608">
        <f t="shared" si="38"/>
        <v>6.48</v>
      </c>
      <c r="X608">
        <f t="shared" si="39"/>
        <v>36.799999999999997</v>
      </c>
      <c r="Z608" s="177"/>
      <c r="AA608" s="177"/>
      <c r="AB608" s="177"/>
      <c r="AC608" s="177"/>
      <c r="AD608" s="177"/>
      <c r="AE608" s="177"/>
      <c r="AF608" s="177"/>
    </row>
    <row r="609" spans="5:32" ht="16" x14ac:dyDescent="0.2">
      <c r="E609" s="282">
        <v>42600</v>
      </c>
      <c r="F609" s="177"/>
      <c r="G609" s="176">
        <v>31</v>
      </c>
      <c r="H609" s="176" t="s">
        <v>16051</v>
      </c>
      <c r="I609" s="176" t="s">
        <v>12804</v>
      </c>
      <c r="J609" s="176">
        <v>7.6219999999999999</v>
      </c>
      <c r="K609" s="176">
        <v>31.2</v>
      </c>
      <c r="L609" s="176">
        <v>6.63</v>
      </c>
      <c r="M609" s="176">
        <v>36.799999999999997</v>
      </c>
      <c r="N609" s="177"/>
      <c r="O609" s="177"/>
      <c r="P609" s="177"/>
      <c r="Q609" s="177"/>
      <c r="R609">
        <f t="shared" si="36"/>
        <v>7.6219999999999999</v>
      </c>
      <c r="T609">
        <f t="shared" si="37"/>
        <v>31.2</v>
      </c>
      <c r="V609">
        <f t="shared" si="38"/>
        <v>6.63</v>
      </c>
      <c r="X609">
        <f t="shared" si="39"/>
        <v>36.799999999999997</v>
      </c>
      <c r="Z609" s="177"/>
      <c r="AA609" s="177"/>
      <c r="AB609" s="177"/>
      <c r="AC609" s="177"/>
      <c r="AD609" s="177"/>
      <c r="AE609" s="177"/>
      <c r="AF609" s="177"/>
    </row>
    <row r="610" spans="5:32" ht="16" x14ac:dyDescent="0.2">
      <c r="E610" s="282">
        <v>42600</v>
      </c>
      <c r="F610" s="177"/>
      <c r="G610" s="176">
        <v>31</v>
      </c>
      <c r="H610" s="176" t="s">
        <v>16051</v>
      </c>
      <c r="I610" s="176" t="s">
        <v>16050</v>
      </c>
      <c r="J610" s="176">
        <v>8.0589999999999993</v>
      </c>
      <c r="K610" s="176">
        <v>31.1</v>
      </c>
      <c r="L610" s="176">
        <v>6.59</v>
      </c>
      <c r="M610" s="176">
        <v>36.799999999999997</v>
      </c>
      <c r="N610" s="177"/>
      <c r="O610" s="177"/>
      <c r="P610" s="177"/>
      <c r="Q610" s="177"/>
      <c r="R610">
        <f t="shared" si="36"/>
        <v>8.0589999999999993</v>
      </c>
      <c r="T610">
        <f t="shared" si="37"/>
        <v>31.1</v>
      </c>
      <c r="V610">
        <f t="shared" si="38"/>
        <v>6.59</v>
      </c>
      <c r="X610">
        <f t="shared" si="39"/>
        <v>36.799999999999997</v>
      </c>
      <c r="Z610" s="176">
        <v>384.52</v>
      </c>
      <c r="AA610" s="177"/>
      <c r="AB610" s="177"/>
      <c r="AC610" s="177"/>
      <c r="AD610" s="177"/>
      <c r="AE610" s="177"/>
      <c r="AF610" s="177"/>
    </row>
    <row r="611" spans="5:32" ht="16" x14ac:dyDescent="0.2">
      <c r="E611" s="282">
        <v>42600</v>
      </c>
      <c r="F611" s="177"/>
      <c r="G611" s="176">
        <v>27</v>
      </c>
      <c r="H611" s="176" t="s">
        <v>16051</v>
      </c>
      <c r="I611" s="176" t="s">
        <v>16051</v>
      </c>
      <c r="J611" s="176">
        <v>7.6840000000000002</v>
      </c>
      <c r="K611" s="176">
        <v>26.9</v>
      </c>
      <c r="L611" s="176">
        <v>7.33</v>
      </c>
      <c r="M611" s="176">
        <v>36.700000000000003</v>
      </c>
      <c r="N611" s="177"/>
      <c r="O611" s="177"/>
      <c r="P611" s="177"/>
      <c r="Q611" s="177"/>
      <c r="R611">
        <f t="shared" si="36"/>
        <v>7.6840000000000002</v>
      </c>
      <c r="T611">
        <f t="shared" si="37"/>
        <v>26.9</v>
      </c>
      <c r="V611">
        <f t="shared" si="38"/>
        <v>7.33</v>
      </c>
      <c r="X611">
        <f t="shared" si="39"/>
        <v>36.700000000000003</v>
      </c>
      <c r="Z611" s="176">
        <v>222.55</v>
      </c>
      <c r="AA611" s="177"/>
      <c r="AB611" s="177"/>
      <c r="AC611" s="177"/>
      <c r="AD611" s="177"/>
      <c r="AE611" s="177"/>
      <c r="AF611" s="177"/>
    </row>
    <row r="612" spans="5:32" ht="16" x14ac:dyDescent="0.2">
      <c r="E612" s="282">
        <v>42600</v>
      </c>
      <c r="F612" s="177"/>
      <c r="G612" s="176">
        <v>27</v>
      </c>
      <c r="H612" s="176" t="s">
        <v>12457</v>
      </c>
      <c r="I612" s="176" t="s">
        <v>12422</v>
      </c>
      <c r="J612" s="176">
        <v>8.0649999999999995</v>
      </c>
      <c r="K612" s="176">
        <v>26.9</v>
      </c>
      <c r="L612" s="176">
        <v>7.29</v>
      </c>
      <c r="M612" s="176">
        <v>36.799999999999997</v>
      </c>
      <c r="N612" s="177"/>
      <c r="O612" s="177"/>
      <c r="P612" s="177"/>
      <c r="Q612" s="177"/>
      <c r="R612">
        <f t="shared" si="36"/>
        <v>8.0649999999999995</v>
      </c>
      <c r="T612">
        <f t="shared" si="37"/>
        <v>26.9</v>
      </c>
      <c r="V612">
        <f t="shared" si="38"/>
        <v>7.29</v>
      </c>
      <c r="X612">
        <f t="shared" si="39"/>
        <v>36.799999999999997</v>
      </c>
      <c r="Z612" s="177"/>
      <c r="AA612" s="177"/>
      <c r="AB612" s="177"/>
      <c r="AC612" s="177"/>
      <c r="AD612" s="177"/>
      <c r="AE612" s="177"/>
      <c r="AF612" s="177"/>
    </row>
    <row r="613" spans="5:32" ht="16" x14ac:dyDescent="0.2">
      <c r="E613" s="282">
        <v>42600</v>
      </c>
      <c r="F613" s="177"/>
      <c r="G613" s="176">
        <v>27</v>
      </c>
      <c r="H613" s="176" t="s">
        <v>16051</v>
      </c>
      <c r="I613" s="176" t="s">
        <v>16051</v>
      </c>
      <c r="J613" s="176">
        <v>7.6369999999999996</v>
      </c>
      <c r="K613" s="176">
        <v>26.8</v>
      </c>
      <c r="L613" s="176">
        <v>7.2</v>
      </c>
      <c r="M613" s="176">
        <v>36.799999999999997</v>
      </c>
      <c r="N613" s="177"/>
      <c r="O613" s="177"/>
      <c r="P613" s="177"/>
      <c r="Q613" s="177"/>
      <c r="R613">
        <f t="shared" si="36"/>
        <v>7.6369999999999996</v>
      </c>
      <c r="T613">
        <f t="shared" si="37"/>
        <v>26.8</v>
      </c>
      <c r="V613">
        <f t="shared" si="38"/>
        <v>7.2</v>
      </c>
      <c r="X613">
        <f t="shared" si="39"/>
        <v>36.799999999999997</v>
      </c>
      <c r="Z613" s="177"/>
      <c r="AA613" s="177"/>
      <c r="AB613" s="177"/>
      <c r="AC613" s="177"/>
      <c r="AD613" s="177"/>
      <c r="AE613" s="177"/>
      <c r="AF613" s="177"/>
    </row>
    <row r="614" spans="5:32" ht="16" x14ac:dyDescent="0.2">
      <c r="E614" s="282">
        <v>42600</v>
      </c>
      <c r="F614" s="177"/>
      <c r="G614" s="176">
        <v>27</v>
      </c>
      <c r="H614" s="176" t="s">
        <v>16051</v>
      </c>
      <c r="I614" s="176" t="s">
        <v>16051</v>
      </c>
      <c r="J614" s="176">
        <v>7.6260000000000003</v>
      </c>
      <c r="K614" s="176">
        <v>26.8</v>
      </c>
      <c r="L614" s="176">
        <v>7.21</v>
      </c>
      <c r="M614" s="176">
        <v>36.9</v>
      </c>
      <c r="N614" s="177"/>
      <c r="O614" s="177"/>
      <c r="P614" s="177"/>
      <c r="Q614" s="177"/>
      <c r="R614">
        <f t="shared" si="36"/>
        <v>7.6260000000000003</v>
      </c>
      <c r="T614">
        <f t="shared" si="37"/>
        <v>26.8</v>
      </c>
      <c r="V614">
        <f t="shared" si="38"/>
        <v>7.21</v>
      </c>
      <c r="X614">
        <f t="shared" si="39"/>
        <v>36.9</v>
      </c>
      <c r="Z614" s="177"/>
      <c r="AA614" s="177"/>
      <c r="AB614" s="177"/>
      <c r="AC614" s="177"/>
      <c r="AD614" s="177"/>
      <c r="AE614" s="177"/>
      <c r="AF614" s="177"/>
    </row>
    <row r="615" spans="5:32" ht="16" x14ac:dyDescent="0.2">
      <c r="E615" s="282">
        <v>42600</v>
      </c>
      <c r="F615" s="177"/>
      <c r="G615" s="176">
        <v>27</v>
      </c>
      <c r="H615" s="176" t="s">
        <v>12457</v>
      </c>
      <c r="I615" s="176" t="s">
        <v>12422</v>
      </c>
      <c r="J615" s="176">
        <v>8.0730000000000004</v>
      </c>
      <c r="K615" s="176">
        <v>26.7</v>
      </c>
      <c r="L615" s="176">
        <v>7.13</v>
      </c>
      <c r="M615" s="176">
        <v>36.700000000000003</v>
      </c>
      <c r="N615" s="177"/>
      <c r="O615" s="177"/>
      <c r="P615" s="177"/>
      <c r="Q615" s="177"/>
      <c r="R615">
        <f t="shared" si="36"/>
        <v>8.0730000000000004</v>
      </c>
      <c r="T615">
        <f t="shared" si="37"/>
        <v>26.7</v>
      </c>
      <c r="V615">
        <f t="shared" si="38"/>
        <v>7.13</v>
      </c>
      <c r="X615">
        <f t="shared" si="39"/>
        <v>36.700000000000003</v>
      </c>
      <c r="Z615" s="176">
        <v>409.06</v>
      </c>
      <c r="AA615" s="177"/>
      <c r="AB615" s="177"/>
      <c r="AC615" s="177"/>
      <c r="AD615" s="177"/>
      <c r="AE615" s="177"/>
      <c r="AF615" s="177"/>
    </row>
    <row r="616" spans="5:32" ht="16" x14ac:dyDescent="0.2">
      <c r="E616" s="282">
        <v>42600</v>
      </c>
      <c r="F616" s="177"/>
      <c r="G616" s="176">
        <v>27</v>
      </c>
      <c r="H616" s="176" t="s">
        <v>12457</v>
      </c>
      <c r="I616" s="176" t="s">
        <v>12422</v>
      </c>
      <c r="J616" s="176">
        <v>8.032</v>
      </c>
      <c r="K616" s="176">
        <v>26.7</v>
      </c>
      <c r="L616" s="176">
        <v>6.9</v>
      </c>
      <c r="M616" s="176">
        <v>36.799999999999997</v>
      </c>
      <c r="N616" s="177"/>
      <c r="O616" s="177"/>
      <c r="P616" s="177"/>
      <c r="Q616" s="177"/>
      <c r="R616">
        <f t="shared" si="36"/>
        <v>8.032</v>
      </c>
      <c r="T616">
        <f t="shared" si="37"/>
        <v>26.7</v>
      </c>
      <c r="V616">
        <f t="shared" si="38"/>
        <v>6.9</v>
      </c>
      <c r="X616">
        <f t="shared" si="39"/>
        <v>36.799999999999997</v>
      </c>
      <c r="Z616" s="177"/>
      <c r="AA616" s="177"/>
      <c r="AB616" s="177"/>
      <c r="AC616" s="177"/>
      <c r="AD616" s="177"/>
      <c r="AE616" s="177"/>
      <c r="AF616" s="177"/>
    </row>
    <row r="617" spans="5:32" ht="16" x14ac:dyDescent="0.2">
      <c r="E617" s="282">
        <v>42600</v>
      </c>
      <c r="F617" s="177"/>
      <c r="G617" s="176">
        <v>27</v>
      </c>
      <c r="H617" s="176" t="s">
        <v>16051</v>
      </c>
      <c r="I617" s="176" t="s">
        <v>16051</v>
      </c>
      <c r="J617" s="176">
        <v>7.6180000000000003</v>
      </c>
      <c r="K617" s="176">
        <v>26.6</v>
      </c>
      <c r="L617" s="176">
        <v>6.99</v>
      </c>
      <c r="M617" s="176">
        <v>36.9</v>
      </c>
      <c r="N617" s="177"/>
      <c r="O617" s="177"/>
      <c r="P617" s="177"/>
      <c r="Q617" s="177"/>
      <c r="R617">
        <f t="shared" si="36"/>
        <v>7.6180000000000003</v>
      </c>
      <c r="T617">
        <f t="shared" si="37"/>
        <v>26.6</v>
      </c>
      <c r="V617">
        <f t="shared" si="38"/>
        <v>6.99</v>
      </c>
      <c r="X617">
        <f t="shared" si="39"/>
        <v>36.9</v>
      </c>
      <c r="Z617" s="177"/>
      <c r="AA617" s="177"/>
      <c r="AB617" s="177"/>
      <c r="AC617" s="177"/>
      <c r="AD617" s="177"/>
      <c r="AE617" s="177"/>
      <c r="AF617" s="177"/>
    </row>
    <row r="618" spans="5:32" ht="16" x14ac:dyDescent="0.2">
      <c r="E618" s="282">
        <v>42600</v>
      </c>
      <c r="F618" s="177"/>
      <c r="G618" s="176">
        <v>27</v>
      </c>
      <c r="H618" s="176" t="s">
        <v>12457</v>
      </c>
      <c r="I618" s="176" t="s">
        <v>12422</v>
      </c>
      <c r="J618" s="176">
        <v>8.0679999999999996</v>
      </c>
      <c r="K618" s="176">
        <v>26.7</v>
      </c>
      <c r="L618" s="176">
        <v>7.17</v>
      </c>
      <c r="M618" s="176">
        <v>36.799999999999997</v>
      </c>
      <c r="N618" s="177"/>
      <c r="O618" s="177"/>
      <c r="P618" s="177"/>
      <c r="Q618" s="177"/>
      <c r="R618">
        <f t="shared" si="36"/>
        <v>8.0679999999999996</v>
      </c>
      <c r="T618">
        <f t="shared" si="37"/>
        <v>26.7</v>
      </c>
      <c r="V618">
        <f t="shared" si="38"/>
        <v>7.17</v>
      </c>
      <c r="X618">
        <f t="shared" si="39"/>
        <v>36.799999999999997</v>
      </c>
      <c r="Z618" s="177"/>
      <c r="AA618" s="177"/>
      <c r="AB618" s="177"/>
      <c r="AC618" s="177"/>
      <c r="AD618" s="177"/>
      <c r="AE618" s="177"/>
      <c r="AF618" s="177"/>
    </row>
    <row r="619" spans="5:32" ht="16" x14ac:dyDescent="0.2">
      <c r="E619" s="282">
        <v>42600</v>
      </c>
      <c r="F619" s="177"/>
      <c r="G619" s="176">
        <v>27</v>
      </c>
      <c r="H619" s="176" t="s">
        <v>16051</v>
      </c>
      <c r="I619" s="176" t="s">
        <v>16051</v>
      </c>
      <c r="J619" s="176">
        <v>7.7270000000000003</v>
      </c>
      <c r="K619" s="176">
        <v>26.6</v>
      </c>
      <c r="L619" s="176">
        <v>7.31</v>
      </c>
      <c r="M619" s="176">
        <v>36.799999999999997</v>
      </c>
      <c r="N619" s="177"/>
      <c r="O619" s="177"/>
      <c r="P619" s="177"/>
      <c r="Q619" s="177"/>
      <c r="R619">
        <f t="shared" si="36"/>
        <v>7.7270000000000003</v>
      </c>
      <c r="T619">
        <f t="shared" si="37"/>
        <v>26.6</v>
      </c>
      <c r="V619">
        <f t="shared" si="38"/>
        <v>7.31</v>
      </c>
      <c r="X619">
        <f t="shared" si="39"/>
        <v>36.799999999999997</v>
      </c>
      <c r="Z619" s="177"/>
      <c r="AA619" s="177"/>
      <c r="AB619" s="177"/>
      <c r="AC619" s="177"/>
      <c r="AD619" s="177"/>
      <c r="AE619" s="177"/>
      <c r="AF619" s="177"/>
    </row>
    <row r="620" spans="5:32" ht="16" x14ac:dyDescent="0.2">
      <c r="E620" s="282">
        <v>42600</v>
      </c>
      <c r="F620" s="177"/>
      <c r="G620" s="176">
        <v>27</v>
      </c>
      <c r="H620" s="176" t="s">
        <v>12457</v>
      </c>
      <c r="I620" s="176" t="s">
        <v>12422</v>
      </c>
      <c r="J620" s="176">
        <v>8.0779999999999994</v>
      </c>
      <c r="K620" s="176">
        <v>26.7</v>
      </c>
      <c r="L620" s="176">
        <v>7.32</v>
      </c>
      <c r="M620" s="176">
        <v>36.9</v>
      </c>
      <c r="N620" s="177"/>
      <c r="O620" s="177"/>
      <c r="P620" s="177"/>
      <c r="Q620" s="177"/>
      <c r="R620">
        <f t="shared" si="36"/>
        <v>8.0779999999999994</v>
      </c>
      <c r="T620">
        <f t="shared" si="37"/>
        <v>26.7</v>
      </c>
      <c r="V620">
        <f t="shared" si="38"/>
        <v>7.32</v>
      </c>
      <c r="X620">
        <f t="shared" si="39"/>
        <v>36.9</v>
      </c>
      <c r="Z620" s="176">
        <v>112.72</v>
      </c>
      <c r="AA620" s="177"/>
      <c r="AB620" s="177"/>
      <c r="AC620" s="177"/>
      <c r="AD620" s="177"/>
      <c r="AE620" s="177"/>
      <c r="AF620" s="177"/>
    </row>
    <row r="621" spans="5:32" ht="16" x14ac:dyDescent="0.2">
      <c r="E621" s="282">
        <v>42601</v>
      </c>
      <c r="F621" s="177"/>
      <c r="G621" s="176">
        <v>31</v>
      </c>
      <c r="H621" s="176" t="s">
        <v>12457</v>
      </c>
      <c r="I621" s="176" t="s">
        <v>16050</v>
      </c>
      <c r="J621" s="176">
        <v>7.9790000000000001</v>
      </c>
      <c r="K621" s="176">
        <v>31.3</v>
      </c>
      <c r="L621" s="176">
        <v>6.52</v>
      </c>
      <c r="M621" s="176">
        <v>36.700000000000003</v>
      </c>
      <c r="N621" s="177"/>
      <c r="O621" s="177"/>
      <c r="P621" s="177"/>
      <c r="Q621" s="177"/>
      <c r="R621">
        <f t="shared" si="36"/>
        <v>7.9790000000000001</v>
      </c>
      <c r="T621">
        <f t="shared" si="37"/>
        <v>31.3</v>
      </c>
      <c r="V621">
        <f t="shared" si="38"/>
        <v>6.52</v>
      </c>
      <c r="X621">
        <f t="shared" si="39"/>
        <v>36.700000000000003</v>
      </c>
      <c r="Z621" s="176">
        <v>322.08</v>
      </c>
      <c r="AA621" s="177"/>
      <c r="AB621" s="177"/>
      <c r="AC621" s="177"/>
      <c r="AD621" s="177"/>
      <c r="AE621" s="177"/>
      <c r="AF621" s="177"/>
    </row>
    <row r="622" spans="5:32" ht="16" x14ac:dyDescent="0.2">
      <c r="E622" s="282">
        <v>42601</v>
      </c>
      <c r="F622" s="177"/>
      <c r="G622" s="176">
        <v>31</v>
      </c>
      <c r="H622" s="176" t="s">
        <v>16051</v>
      </c>
      <c r="I622" s="176" t="s">
        <v>12804</v>
      </c>
      <c r="J622" s="176">
        <v>7.7169999999999996</v>
      </c>
      <c r="K622" s="176">
        <v>31.2</v>
      </c>
      <c r="L622" s="176">
        <v>6.62</v>
      </c>
      <c r="M622" s="176">
        <v>36.700000000000003</v>
      </c>
      <c r="N622" s="177"/>
      <c r="O622" s="177"/>
      <c r="P622" s="177"/>
      <c r="Q622" s="177"/>
      <c r="R622">
        <f t="shared" si="36"/>
        <v>7.7169999999999996</v>
      </c>
      <c r="T622">
        <f t="shared" si="37"/>
        <v>31.2</v>
      </c>
      <c r="V622">
        <f t="shared" si="38"/>
        <v>6.62</v>
      </c>
      <c r="X622">
        <f t="shared" si="39"/>
        <v>36.700000000000003</v>
      </c>
      <c r="Z622" s="177"/>
      <c r="AA622" s="177"/>
      <c r="AB622" s="177"/>
      <c r="AC622" s="177"/>
      <c r="AD622" s="177"/>
      <c r="AE622" s="177"/>
      <c r="AF622" s="177"/>
    </row>
    <row r="623" spans="5:32" ht="16" x14ac:dyDescent="0.2">
      <c r="E623" s="282">
        <v>42601</v>
      </c>
      <c r="F623" s="177"/>
      <c r="G623" s="176">
        <v>31</v>
      </c>
      <c r="H623" s="176" t="s">
        <v>12457</v>
      </c>
      <c r="I623" s="176" t="s">
        <v>16050</v>
      </c>
      <c r="J623" s="176">
        <v>8.0920000000000005</v>
      </c>
      <c r="K623" s="176">
        <v>31</v>
      </c>
      <c r="L623" s="176">
        <v>6.75</v>
      </c>
      <c r="M623" s="176">
        <v>36.9</v>
      </c>
      <c r="N623" s="177"/>
      <c r="O623" s="177"/>
      <c r="P623" s="177"/>
      <c r="Q623" s="177"/>
      <c r="R623">
        <f t="shared" si="36"/>
        <v>8.0920000000000005</v>
      </c>
      <c r="T623">
        <f t="shared" si="37"/>
        <v>31</v>
      </c>
      <c r="V623">
        <f t="shared" si="38"/>
        <v>6.75</v>
      </c>
      <c r="X623">
        <f t="shared" si="39"/>
        <v>36.9</v>
      </c>
      <c r="Z623" s="177"/>
      <c r="AA623" s="177"/>
      <c r="AB623" s="177"/>
      <c r="AC623" s="177"/>
      <c r="AD623" s="177"/>
      <c r="AE623" s="177"/>
      <c r="AF623" s="177"/>
    </row>
    <row r="624" spans="5:32" ht="16" x14ac:dyDescent="0.2">
      <c r="E624" s="282">
        <v>42601</v>
      </c>
      <c r="F624" s="177"/>
      <c r="G624" s="176">
        <v>31</v>
      </c>
      <c r="H624" s="176" t="s">
        <v>12457</v>
      </c>
      <c r="I624" s="176" t="s">
        <v>16050</v>
      </c>
      <c r="J624" s="176">
        <v>8.1110000000000007</v>
      </c>
      <c r="K624" s="176">
        <v>31</v>
      </c>
      <c r="L624" s="176">
        <v>6.85</v>
      </c>
      <c r="M624" s="176">
        <v>36.9</v>
      </c>
      <c r="N624" s="177"/>
      <c r="O624" s="177"/>
      <c r="P624" s="177"/>
      <c r="Q624" s="177"/>
      <c r="R624">
        <f t="shared" si="36"/>
        <v>8.1110000000000007</v>
      </c>
      <c r="T624">
        <f t="shared" si="37"/>
        <v>31</v>
      </c>
      <c r="V624">
        <f t="shared" si="38"/>
        <v>6.85</v>
      </c>
      <c r="X624">
        <f t="shared" si="39"/>
        <v>36.9</v>
      </c>
      <c r="Z624" s="177"/>
      <c r="AA624" s="177"/>
      <c r="AB624" s="177"/>
      <c r="AC624" s="177"/>
      <c r="AD624" s="177"/>
      <c r="AE624" s="177"/>
      <c r="AF624" s="177"/>
    </row>
    <row r="625" spans="5:32" ht="16" x14ac:dyDescent="0.2">
      <c r="E625" s="282">
        <v>42601</v>
      </c>
      <c r="F625" s="177"/>
      <c r="G625" s="176">
        <v>31</v>
      </c>
      <c r="H625" s="176" t="s">
        <v>12457</v>
      </c>
      <c r="I625" s="176" t="s">
        <v>16050</v>
      </c>
      <c r="J625" s="176">
        <v>8.11</v>
      </c>
      <c r="K625" s="176">
        <v>31.1</v>
      </c>
      <c r="L625" s="176">
        <v>6.74</v>
      </c>
      <c r="M625" s="176">
        <v>36.799999999999997</v>
      </c>
      <c r="N625" s="177"/>
      <c r="O625" s="177"/>
      <c r="P625" s="177"/>
      <c r="Q625" s="177"/>
      <c r="R625">
        <f t="shared" si="36"/>
        <v>8.11</v>
      </c>
      <c r="T625">
        <f t="shared" si="37"/>
        <v>31.1</v>
      </c>
      <c r="V625">
        <f t="shared" si="38"/>
        <v>6.74</v>
      </c>
      <c r="X625">
        <f t="shared" si="39"/>
        <v>36.799999999999997</v>
      </c>
      <c r="Z625" s="176">
        <v>222.77</v>
      </c>
      <c r="AA625" s="177"/>
      <c r="AB625" s="177"/>
      <c r="AC625" s="177"/>
      <c r="AD625" s="177"/>
      <c r="AE625" s="177"/>
      <c r="AF625" s="177"/>
    </row>
    <row r="626" spans="5:32" ht="16" x14ac:dyDescent="0.2">
      <c r="E626" s="282">
        <v>42601</v>
      </c>
      <c r="F626" s="177"/>
      <c r="G626" s="176">
        <v>31</v>
      </c>
      <c r="H626" s="176" t="s">
        <v>16051</v>
      </c>
      <c r="I626" s="176" t="s">
        <v>12804</v>
      </c>
      <c r="J626" s="176">
        <v>7.681</v>
      </c>
      <c r="K626" s="176">
        <v>30.8</v>
      </c>
      <c r="L626" s="176">
        <v>6.88</v>
      </c>
      <c r="M626" s="176">
        <v>36.799999999999997</v>
      </c>
      <c r="N626" s="177"/>
      <c r="O626" s="177"/>
      <c r="P626" s="177"/>
      <c r="Q626" s="177"/>
      <c r="R626">
        <f t="shared" si="36"/>
        <v>7.681</v>
      </c>
      <c r="T626">
        <f t="shared" si="37"/>
        <v>30.8</v>
      </c>
      <c r="V626">
        <f t="shared" si="38"/>
        <v>6.88</v>
      </c>
      <c r="X626">
        <f t="shared" si="39"/>
        <v>36.799999999999997</v>
      </c>
      <c r="Z626" s="177"/>
      <c r="AA626" s="177"/>
      <c r="AB626" s="177"/>
      <c r="AC626" s="177"/>
      <c r="AD626" s="177"/>
      <c r="AE626" s="177"/>
      <c r="AF626" s="177"/>
    </row>
    <row r="627" spans="5:32" ht="16" x14ac:dyDescent="0.2">
      <c r="E627" s="282">
        <v>42601</v>
      </c>
      <c r="F627" s="177"/>
      <c r="G627" s="176">
        <v>31</v>
      </c>
      <c r="H627" s="176" t="s">
        <v>16051</v>
      </c>
      <c r="I627" s="176" t="s">
        <v>12804</v>
      </c>
      <c r="J627" s="176">
        <v>7.7060000000000004</v>
      </c>
      <c r="K627" s="176">
        <v>31.1</v>
      </c>
      <c r="L627" s="176">
        <v>6.57</v>
      </c>
      <c r="M627" s="176">
        <v>36.700000000000003</v>
      </c>
      <c r="N627" s="177"/>
      <c r="O627" s="177"/>
      <c r="P627" s="177"/>
      <c r="Q627" s="177"/>
      <c r="R627">
        <f t="shared" si="36"/>
        <v>7.7060000000000004</v>
      </c>
      <c r="T627">
        <f t="shared" si="37"/>
        <v>31.1</v>
      </c>
      <c r="V627">
        <f t="shared" si="38"/>
        <v>6.57</v>
      </c>
      <c r="X627">
        <f t="shared" si="39"/>
        <v>36.700000000000003</v>
      </c>
      <c r="Z627" s="177"/>
      <c r="AA627" s="177"/>
      <c r="AB627" s="177"/>
      <c r="AC627" s="177"/>
      <c r="AD627" s="177"/>
      <c r="AE627" s="177"/>
      <c r="AF627" s="177"/>
    </row>
    <row r="628" spans="5:32" ht="16" x14ac:dyDescent="0.2">
      <c r="E628" s="282">
        <v>42601</v>
      </c>
      <c r="F628" s="177"/>
      <c r="G628" s="176">
        <v>31</v>
      </c>
      <c r="H628" s="176" t="s">
        <v>16051</v>
      </c>
      <c r="I628" s="176" t="s">
        <v>12804</v>
      </c>
      <c r="J628" s="176">
        <v>7.6509999999999998</v>
      </c>
      <c r="K628" s="176">
        <v>31.3</v>
      </c>
      <c r="L628" s="176">
        <v>6.14</v>
      </c>
      <c r="M628" s="176">
        <v>36.6</v>
      </c>
      <c r="N628" s="177"/>
      <c r="O628" s="177"/>
      <c r="P628" s="177"/>
      <c r="Q628" s="177"/>
      <c r="R628">
        <f t="shared" si="36"/>
        <v>7.6509999999999998</v>
      </c>
      <c r="T628">
        <f t="shared" si="37"/>
        <v>31.3</v>
      </c>
      <c r="V628">
        <f t="shared" si="38"/>
        <v>6.14</v>
      </c>
      <c r="X628">
        <f t="shared" si="39"/>
        <v>36.6</v>
      </c>
      <c r="Z628" s="177"/>
      <c r="AA628" s="177"/>
      <c r="AB628" s="177"/>
      <c r="AC628" s="177"/>
      <c r="AD628" s="177"/>
      <c r="AE628" s="177"/>
      <c r="AF628" s="177"/>
    </row>
    <row r="629" spans="5:32" ht="16" x14ac:dyDescent="0.2">
      <c r="E629" s="282">
        <v>42601</v>
      </c>
      <c r="F629" s="177"/>
      <c r="G629" s="176">
        <v>31</v>
      </c>
      <c r="H629" s="176" t="s">
        <v>16051</v>
      </c>
      <c r="I629" s="176" t="s">
        <v>12804</v>
      </c>
      <c r="J629" s="176">
        <v>7.6369999999999996</v>
      </c>
      <c r="K629" s="176">
        <v>31</v>
      </c>
      <c r="L629" s="176">
        <v>6.76</v>
      </c>
      <c r="M629" s="176">
        <v>36.799999999999997</v>
      </c>
      <c r="N629" s="177"/>
      <c r="O629" s="177"/>
      <c r="P629" s="177"/>
      <c r="Q629" s="177"/>
      <c r="R629">
        <f t="shared" si="36"/>
        <v>7.6369999999999996</v>
      </c>
      <c r="T629">
        <f t="shared" si="37"/>
        <v>31</v>
      </c>
      <c r="V629">
        <f t="shared" si="38"/>
        <v>6.76</v>
      </c>
      <c r="X629">
        <f t="shared" si="39"/>
        <v>36.799999999999997</v>
      </c>
      <c r="Z629" s="177"/>
      <c r="AA629" s="177"/>
      <c r="AB629" s="177"/>
      <c r="AC629" s="177"/>
      <c r="AD629" s="177"/>
      <c r="AE629" s="177"/>
      <c r="AF629" s="177"/>
    </row>
    <row r="630" spans="5:32" ht="16" x14ac:dyDescent="0.2">
      <c r="E630" s="282">
        <v>42601</v>
      </c>
      <c r="F630" s="177"/>
      <c r="G630" s="176">
        <v>31</v>
      </c>
      <c r="H630" s="176" t="s">
        <v>16051</v>
      </c>
      <c r="I630" s="176" t="s">
        <v>16050</v>
      </c>
      <c r="J630" s="176">
        <v>8.11</v>
      </c>
      <c r="K630" s="176">
        <v>31.2</v>
      </c>
      <c r="L630" s="176">
        <v>6.51</v>
      </c>
      <c r="M630" s="176">
        <v>36.799999999999997</v>
      </c>
      <c r="N630" s="177"/>
      <c r="O630" s="177"/>
      <c r="P630" s="177"/>
      <c r="Q630" s="177"/>
      <c r="R630">
        <f t="shared" si="36"/>
        <v>8.11</v>
      </c>
      <c r="T630">
        <f t="shared" si="37"/>
        <v>31.2</v>
      </c>
      <c r="V630">
        <f t="shared" si="38"/>
        <v>6.51</v>
      </c>
      <c r="X630">
        <f t="shared" si="39"/>
        <v>36.799999999999997</v>
      </c>
      <c r="Z630" s="176">
        <v>398.4</v>
      </c>
      <c r="AA630" s="177"/>
      <c r="AB630" s="177"/>
      <c r="AC630" s="177"/>
      <c r="AD630" s="177"/>
      <c r="AE630" s="177"/>
      <c r="AF630" s="177"/>
    </row>
    <row r="631" spans="5:32" ht="16" x14ac:dyDescent="0.2">
      <c r="E631" s="282">
        <v>42601</v>
      </c>
      <c r="F631" s="177"/>
      <c r="G631" s="176">
        <v>27</v>
      </c>
      <c r="H631" s="176" t="s">
        <v>16051</v>
      </c>
      <c r="I631" s="176" t="s">
        <v>16051</v>
      </c>
      <c r="J631" s="176">
        <v>7.6959999999999997</v>
      </c>
      <c r="K631" s="176">
        <v>27.4</v>
      </c>
      <c r="L631" s="176">
        <v>7.24</v>
      </c>
      <c r="M631" s="176">
        <v>36.799999999999997</v>
      </c>
      <c r="N631" s="177"/>
      <c r="O631" s="177"/>
      <c r="P631" s="177"/>
      <c r="Q631" s="177"/>
      <c r="R631">
        <f t="shared" si="36"/>
        <v>7.6959999999999997</v>
      </c>
      <c r="T631">
        <f t="shared" si="37"/>
        <v>27.4</v>
      </c>
      <c r="V631">
        <f t="shared" si="38"/>
        <v>7.24</v>
      </c>
      <c r="X631">
        <f t="shared" si="39"/>
        <v>36.799999999999997</v>
      </c>
      <c r="Z631" s="176">
        <v>333.37</v>
      </c>
      <c r="AA631" s="177"/>
      <c r="AB631" s="177"/>
      <c r="AC631" s="177"/>
      <c r="AD631" s="177"/>
      <c r="AE631" s="177"/>
      <c r="AF631" s="177"/>
    </row>
    <row r="632" spans="5:32" ht="16" x14ac:dyDescent="0.2">
      <c r="E632" s="282">
        <v>42601</v>
      </c>
      <c r="F632" s="177"/>
      <c r="G632" s="176">
        <v>27</v>
      </c>
      <c r="H632" s="176" t="s">
        <v>12457</v>
      </c>
      <c r="I632" s="176" t="s">
        <v>12422</v>
      </c>
      <c r="J632" s="176">
        <v>8.1189999999999998</v>
      </c>
      <c r="K632" s="176">
        <v>27.3</v>
      </c>
      <c r="L632" s="176">
        <v>7.18</v>
      </c>
      <c r="M632" s="176">
        <v>36.9</v>
      </c>
      <c r="N632" s="177"/>
      <c r="O632" s="177"/>
      <c r="P632" s="177"/>
      <c r="Q632" s="177"/>
      <c r="R632">
        <f t="shared" si="36"/>
        <v>8.1189999999999998</v>
      </c>
      <c r="T632">
        <f t="shared" si="37"/>
        <v>27.3</v>
      </c>
      <c r="V632">
        <f t="shared" si="38"/>
        <v>7.18</v>
      </c>
      <c r="X632">
        <f t="shared" si="39"/>
        <v>36.9</v>
      </c>
      <c r="Z632" s="177"/>
      <c r="AA632" s="177"/>
      <c r="AB632" s="177"/>
      <c r="AC632" s="177"/>
      <c r="AD632" s="177"/>
      <c r="AE632" s="177"/>
      <c r="AF632" s="177"/>
    </row>
    <row r="633" spans="5:32" ht="16" x14ac:dyDescent="0.2">
      <c r="E633" s="282">
        <v>42601</v>
      </c>
      <c r="F633" s="177"/>
      <c r="G633" s="176">
        <v>27</v>
      </c>
      <c r="H633" s="176" t="s">
        <v>16051</v>
      </c>
      <c r="I633" s="176" t="s">
        <v>16051</v>
      </c>
      <c r="J633" s="176">
        <v>7.6719999999999997</v>
      </c>
      <c r="K633" s="176">
        <v>27.2</v>
      </c>
      <c r="L633" s="176">
        <v>7.17</v>
      </c>
      <c r="M633" s="176">
        <v>36.799999999999997</v>
      </c>
      <c r="N633" s="177"/>
      <c r="O633" s="177"/>
      <c r="P633" s="177"/>
      <c r="Q633" s="177"/>
      <c r="R633">
        <f t="shared" si="36"/>
        <v>7.6719999999999997</v>
      </c>
      <c r="T633">
        <f t="shared" si="37"/>
        <v>27.2</v>
      </c>
      <c r="V633">
        <f t="shared" si="38"/>
        <v>7.17</v>
      </c>
      <c r="X633">
        <f t="shared" si="39"/>
        <v>36.799999999999997</v>
      </c>
      <c r="Z633" s="177"/>
      <c r="AA633" s="177"/>
      <c r="AB633" s="177"/>
      <c r="AC633" s="177"/>
      <c r="AD633" s="177"/>
      <c r="AE633" s="177"/>
      <c r="AF633" s="177"/>
    </row>
    <row r="634" spans="5:32" ht="16" x14ac:dyDescent="0.2">
      <c r="E634" s="282">
        <v>42601</v>
      </c>
      <c r="F634" s="177"/>
      <c r="G634" s="176">
        <v>27</v>
      </c>
      <c r="H634" s="176" t="s">
        <v>16051</v>
      </c>
      <c r="I634" s="176" t="s">
        <v>16051</v>
      </c>
      <c r="J634" s="176">
        <v>7.64</v>
      </c>
      <c r="K634" s="176">
        <v>27.2</v>
      </c>
      <c r="L634" s="176">
        <v>7</v>
      </c>
      <c r="M634" s="176">
        <v>36.799999999999997</v>
      </c>
      <c r="N634" s="177"/>
      <c r="O634" s="177"/>
      <c r="P634" s="177"/>
      <c r="Q634" s="177"/>
      <c r="R634">
        <f t="shared" si="36"/>
        <v>7.64</v>
      </c>
      <c r="T634">
        <f t="shared" si="37"/>
        <v>27.2</v>
      </c>
      <c r="V634">
        <f t="shared" si="38"/>
        <v>7</v>
      </c>
      <c r="X634">
        <f t="shared" si="39"/>
        <v>36.799999999999997</v>
      </c>
      <c r="Z634" s="177"/>
      <c r="AA634" s="177"/>
      <c r="AB634" s="177"/>
      <c r="AC634" s="177"/>
      <c r="AD634" s="177"/>
      <c r="AE634" s="177"/>
      <c r="AF634" s="177"/>
    </row>
    <row r="635" spans="5:32" ht="16" x14ac:dyDescent="0.2">
      <c r="E635" s="282">
        <v>42601</v>
      </c>
      <c r="F635" s="177"/>
      <c r="G635" s="176">
        <v>27</v>
      </c>
      <c r="H635" s="176" t="s">
        <v>12457</v>
      </c>
      <c r="I635" s="176" t="s">
        <v>12422</v>
      </c>
      <c r="J635" s="176">
        <v>8.1159999999999997</v>
      </c>
      <c r="K635" s="176">
        <v>27.1</v>
      </c>
      <c r="L635" s="176">
        <v>6.94</v>
      </c>
      <c r="M635" s="176">
        <v>36.799999999999997</v>
      </c>
      <c r="N635" s="177"/>
      <c r="O635" s="177"/>
      <c r="P635" s="177"/>
      <c r="Q635" s="177"/>
      <c r="R635">
        <f t="shared" si="36"/>
        <v>8.1159999999999997</v>
      </c>
      <c r="T635">
        <f t="shared" si="37"/>
        <v>27.1</v>
      </c>
      <c r="V635">
        <f t="shared" si="38"/>
        <v>6.94</v>
      </c>
      <c r="X635">
        <f t="shared" si="39"/>
        <v>36.799999999999997</v>
      </c>
      <c r="Z635" s="176">
        <v>308.43</v>
      </c>
      <c r="AA635" s="177"/>
      <c r="AB635" s="177"/>
      <c r="AC635" s="177"/>
      <c r="AD635" s="177"/>
      <c r="AE635" s="177"/>
      <c r="AF635" s="177"/>
    </row>
    <row r="636" spans="5:32" ht="16" x14ac:dyDescent="0.2">
      <c r="E636" s="282">
        <v>42601</v>
      </c>
      <c r="F636" s="177"/>
      <c r="G636" s="176">
        <v>27</v>
      </c>
      <c r="H636" s="176" t="s">
        <v>12457</v>
      </c>
      <c r="I636" s="176" t="s">
        <v>12422</v>
      </c>
      <c r="J636" s="176">
        <v>8.1329999999999991</v>
      </c>
      <c r="K636" s="176">
        <v>27</v>
      </c>
      <c r="L636" s="176">
        <v>7.14</v>
      </c>
      <c r="M636" s="176">
        <v>36.799999999999997</v>
      </c>
      <c r="N636" s="177"/>
      <c r="O636" s="177"/>
      <c r="P636" s="177"/>
      <c r="Q636" s="177"/>
      <c r="R636">
        <f t="shared" si="36"/>
        <v>8.1329999999999991</v>
      </c>
      <c r="T636">
        <f t="shared" si="37"/>
        <v>27</v>
      </c>
      <c r="V636">
        <f t="shared" si="38"/>
        <v>7.14</v>
      </c>
      <c r="X636">
        <f t="shared" si="39"/>
        <v>36.799999999999997</v>
      </c>
      <c r="Z636" s="177"/>
      <c r="AA636" s="177"/>
      <c r="AB636" s="177"/>
      <c r="AC636" s="177"/>
      <c r="AD636" s="177"/>
      <c r="AE636" s="177"/>
      <c r="AF636" s="177"/>
    </row>
    <row r="637" spans="5:32" ht="16" x14ac:dyDescent="0.2">
      <c r="E637" s="282">
        <v>42601</v>
      </c>
      <c r="F637" s="177"/>
      <c r="G637" s="176">
        <v>27</v>
      </c>
      <c r="H637" s="176" t="s">
        <v>16051</v>
      </c>
      <c r="I637" s="176" t="s">
        <v>16051</v>
      </c>
      <c r="J637" s="176">
        <v>7.6660000000000004</v>
      </c>
      <c r="K637" s="176">
        <v>27</v>
      </c>
      <c r="L637" s="176">
        <v>7.17</v>
      </c>
      <c r="M637" s="176">
        <v>36.799999999999997</v>
      </c>
      <c r="N637" s="177"/>
      <c r="O637" s="177"/>
      <c r="P637" s="177"/>
      <c r="Q637" s="177"/>
      <c r="R637">
        <f t="shared" si="36"/>
        <v>7.6660000000000004</v>
      </c>
      <c r="T637">
        <f t="shared" si="37"/>
        <v>27</v>
      </c>
      <c r="V637">
        <f t="shared" si="38"/>
        <v>7.17</v>
      </c>
      <c r="X637">
        <f t="shared" si="39"/>
        <v>36.799999999999997</v>
      </c>
      <c r="Z637" s="177"/>
      <c r="AA637" s="177"/>
      <c r="AB637" s="177"/>
      <c r="AC637" s="177"/>
      <c r="AD637" s="177"/>
      <c r="AE637" s="177"/>
      <c r="AF637" s="177"/>
    </row>
    <row r="638" spans="5:32" ht="16" x14ac:dyDescent="0.2">
      <c r="E638" s="282">
        <v>42601</v>
      </c>
      <c r="F638" s="177"/>
      <c r="G638" s="176">
        <v>27</v>
      </c>
      <c r="H638" s="176" t="s">
        <v>12457</v>
      </c>
      <c r="I638" s="176" t="s">
        <v>12422</v>
      </c>
      <c r="J638" s="176">
        <v>8.1310000000000002</v>
      </c>
      <c r="K638" s="176">
        <v>27.1</v>
      </c>
      <c r="L638" s="176">
        <v>7.42</v>
      </c>
      <c r="M638" s="176">
        <v>36.799999999999997</v>
      </c>
      <c r="N638" s="177"/>
      <c r="O638" s="177"/>
      <c r="P638" s="177"/>
      <c r="Q638" s="177"/>
      <c r="R638">
        <f t="shared" si="36"/>
        <v>8.1310000000000002</v>
      </c>
      <c r="T638">
        <f t="shared" si="37"/>
        <v>27.1</v>
      </c>
      <c r="V638">
        <f t="shared" si="38"/>
        <v>7.42</v>
      </c>
      <c r="X638">
        <f t="shared" si="39"/>
        <v>36.799999999999997</v>
      </c>
      <c r="Z638" s="177"/>
      <c r="AA638" s="177"/>
      <c r="AB638" s="177"/>
      <c r="AC638" s="177"/>
      <c r="AD638" s="177"/>
      <c r="AE638" s="177"/>
      <c r="AF638" s="177"/>
    </row>
    <row r="639" spans="5:32" ht="16" x14ac:dyDescent="0.2">
      <c r="E639" s="282">
        <v>42601</v>
      </c>
      <c r="F639" s="177"/>
      <c r="G639" s="176">
        <v>27</v>
      </c>
      <c r="H639" s="176" t="s">
        <v>16051</v>
      </c>
      <c r="I639" s="176" t="s">
        <v>16051</v>
      </c>
      <c r="J639" s="176">
        <v>7.7409999999999997</v>
      </c>
      <c r="K639" s="176">
        <v>27</v>
      </c>
      <c r="L639" s="176">
        <v>7.26</v>
      </c>
      <c r="M639" s="176">
        <v>36.6</v>
      </c>
      <c r="N639" s="177"/>
      <c r="O639" s="177"/>
      <c r="P639" s="177"/>
      <c r="Q639" s="177"/>
      <c r="R639">
        <f t="shared" si="36"/>
        <v>7.7409999999999997</v>
      </c>
      <c r="T639">
        <f t="shared" si="37"/>
        <v>27</v>
      </c>
      <c r="V639">
        <f t="shared" si="38"/>
        <v>7.26</v>
      </c>
      <c r="X639">
        <f t="shared" si="39"/>
        <v>36.6</v>
      </c>
      <c r="Z639" s="177"/>
      <c r="AA639" s="177"/>
      <c r="AB639" s="177"/>
      <c r="AC639" s="177"/>
      <c r="AD639" s="177"/>
      <c r="AE639" s="177"/>
      <c r="AF639" s="177"/>
    </row>
    <row r="640" spans="5:32" ht="16" x14ac:dyDescent="0.2">
      <c r="E640" s="282">
        <v>42601</v>
      </c>
      <c r="F640" s="177"/>
      <c r="G640" s="176">
        <v>27</v>
      </c>
      <c r="H640" s="176" t="s">
        <v>12457</v>
      </c>
      <c r="I640" s="176" t="s">
        <v>12422</v>
      </c>
      <c r="J640" s="176">
        <v>8.1259999999999994</v>
      </c>
      <c r="K640" s="176">
        <v>27</v>
      </c>
      <c r="L640" s="176">
        <v>7.33</v>
      </c>
      <c r="M640" s="176">
        <v>36.799999999999997</v>
      </c>
      <c r="N640" s="177"/>
      <c r="O640" s="177"/>
      <c r="P640" s="177"/>
      <c r="Q640" s="177"/>
      <c r="R640">
        <f t="shared" si="36"/>
        <v>8.1259999999999994</v>
      </c>
      <c r="T640">
        <f t="shared" si="37"/>
        <v>27</v>
      </c>
      <c r="V640">
        <f t="shared" si="38"/>
        <v>7.33</v>
      </c>
      <c r="X640">
        <f t="shared" si="39"/>
        <v>36.799999999999997</v>
      </c>
      <c r="Z640" s="176">
        <v>426.82</v>
      </c>
      <c r="AA640" s="177"/>
      <c r="AB640" s="177"/>
      <c r="AC640" s="177"/>
      <c r="AD640" s="177"/>
      <c r="AE640" s="177"/>
      <c r="AF640" s="177"/>
    </row>
    <row r="641" spans="5:32" ht="16" x14ac:dyDescent="0.2">
      <c r="E641" s="282">
        <v>42602</v>
      </c>
      <c r="F641" s="177"/>
      <c r="G641" s="176">
        <v>31</v>
      </c>
      <c r="H641" s="176" t="s">
        <v>12457</v>
      </c>
      <c r="I641" s="176" t="s">
        <v>16050</v>
      </c>
      <c r="J641" s="177"/>
      <c r="K641" s="177"/>
      <c r="L641" s="177"/>
      <c r="M641" s="177"/>
      <c r="N641" s="176">
        <v>8.1660000000000004</v>
      </c>
      <c r="O641" s="176">
        <v>31.7</v>
      </c>
      <c r="P641" s="176">
        <v>8.2200000000000006</v>
      </c>
      <c r="Q641" s="176">
        <v>36.9</v>
      </c>
      <c r="R641">
        <f t="shared" si="36"/>
        <v>8.1660000000000004</v>
      </c>
      <c r="T641">
        <f t="shared" si="37"/>
        <v>31.7</v>
      </c>
      <c r="V641">
        <f t="shared" si="38"/>
        <v>8.2200000000000006</v>
      </c>
      <c r="X641">
        <f t="shared" si="39"/>
        <v>36.9</v>
      </c>
      <c r="Z641" s="177"/>
      <c r="AA641" s="177"/>
      <c r="AB641" s="177"/>
      <c r="AC641" s="177"/>
      <c r="AD641" s="177"/>
      <c r="AE641" s="177"/>
      <c r="AF641" s="177"/>
    </row>
    <row r="642" spans="5:32" ht="16" x14ac:dyDescent="0.2">
      <c r="E642" s="282">
        <v>42602</v>
      </c>
      <c r="F642" s="177"/>
      <c r="G642" s="176">
        <v>31</v>
      </c>
      <c r="H642" s="176" t="s">
        <v>16051</v>
      </c>
      <c r="I642" s="176" t="s">
        <v>12804</v>
      </c>
      <c r="J642" s="177"/>
      <c r="K642" s="177"/>
      <c r="L642" s="177"/>
      <c r="M642" s="177"/>
      <c r="N642" s="176">
        <v>7.9119999999999999</v>
      </c>
      <c r="O642" s="176">
        <v>31.8</v>
      </c>
      <c r="P642" s="176">
        <v>7.88</v>
      </c>
      <c r="Q642" s="176">
        <v>36.9</v>
      </c>
      <c r="R642">
        <f t="shared" si="36"/>
        <v>7.9119999999999999</v>
      </c>
      <c r="T642">
        <f t="shared" si="37"/>
        <v>31.8</v>
      </c>
      <c r="V642">
        <f t="shared" si="38"/>
        <v>7.88</v>
      </c>
      <c r="X642">
        <f t="shared" si="39"/>
        <v>36.9</v>
      </c>
      <c r="Z642" s="177"/>
      <c r="AA642" s="177"/>
      <c r="AB642" s="177"/>
      <c r="AC642" s="177"/>
      <c r="AD642" s="177"/>
      <c r="AE642" s="177"/>
      <c r="AF642" s="177"/>
    </row>
    <row r="643" spans="5:32" ht="16" x14ac:dyDescent="0.2">
      <c r="E643" s="282">
        <v>42602</v>
      </c>
      <c r="F643" s="177"/>
      <c r="G643" s="176">
        <v>31</v>
      </c>
      <c r="H643" s="176" t="s">
        <v>12457</v>
      </c>
      <c r="I643" s="176" t="s">
        <v>16050</v>
      </c>
      <c r="J643" s="177"/>
      <c r="K643" s="177"/>
      <c r="L643" s="177"/>
      <c r="M643" s="177"/>
      <c r="N643" s="176">
        <v>8.1110000000000007</v>
      </c>
      <c r="O643" s="176">
        <v>31.7</v>
      </c>
      <c r="P643" s="176">
        <v>8.5399999999999991</v>
      </c>
      <c r="Q643" s="176">
        <v>36.9</v>
      </c>
      <c r="R643">
        <f t="shared" si="36"/>
        <v>8.1110000000000007</v>
      </c>
      <c r="T643">
        <f t="shared" si="37"/>
        <v>31.7</v>
      </c>
      <c r="V643">
        <f t="shared" si="38"/>
        <v>8.5399999999999991</v>
      </c>
      <c r="X643">
        <f t="shared" si="39"/>
        <v>36.9</v>
      </c>
      <c r="Z643" s="177"/>
      <c r="AA643" s="177"/>
      <c r="AB643" s="177"/>
      <c r="AC643" s="177"/>
      <c r="AD643" s="177"/>
      <c r="AE643" s="177"/>
      <c r="AF643" s="177"/>
    </row>
    <row r="644" spans="5:32" ht="16" x14ac:dyDescent="0.2">
      <c r="E644" s="282">
        <v>42602</v>
      </c>
      <c r="F644" s="177"/>
      <c r="G644" s="176">
        <v>31</v>
      </c>
      <c r="H644" s="176" t="s">
        <v>12457</v>
      </c>
      <c r="I644" s="176" t="s">
        <v>16050</v>
      </c>
      <c r="J644" s="177"/>
      <c r="K644" s="177"/>
      <c r="L644" s="177"/>
      <c r="M644" s="177"/>
      <c r="N644" s="176">
        <v>8.1050000000000004</v>
      </c>
      <c r="O644" s="176">
        <v>31.5</v>
      </c>
      <c r="P644" s="176">
        <v>8</v>
      </c>
      <c r="Q644" s="176">
        <v>36.9</v>
      </c>
      <c r="R644">
        <f t="shared" ref="R644:R707" si="40">AVERAGE(J644,N644)</f>
        <v>8.1050000000000004</v>
      </c>
      <c r="T644">
        <f t="shared" ref="T644:T707" si="41">AVERAGE(K644,O644)</f>
        <v>31.5</v>
      </c>
      <c r="V644">
        <f t="shared" ref="V644:V707" si="42">AVERAGE(L644,P644)</f>
        <v>8</v>
      </c>
      <c r="X644">
        <f t="shared" ref="X644:X707" si="43">AVERAGE(M644,Q644)</f>
        <v>36.9</v>
      </c>
      <c r="Z644" s="177"/>
      <c r="AA644" s="177"/>
      <c r="AB644" s="177"/>
      <c r="AC644" s="177"/>
      <c r="AD644" s="177"/>
      <c r="AE644" s="177"/>
      <c r="AF644" s="177"/>
    </row>
    <row r="645" spans="5:32" ht="16" x14ac:dyDescent="0.2">
      <c r="E645" s="282">
        <v>42602</v>
      </c>
      <c r="F645" s="177"/>
      <c r="G645" s="176">
        <v>31</v>
      </c>
      <c r="H645" s="176" t="s">
        <v>12457</v>
      </c>
      <c r="I645" s="176" t="s">
        <v>16050</v>
      </c>
      <c r="J645" s="177"/>
      <c r="K645" s="177"/>
      <c r="L645" s="177"/>
      <c r="M645" s="177"/>
      <c r="N645" s="176">
        <v>8.1210000000000004</v>
      </c>
      <c r="O645" s="176">
        <v>31.7</v>
      </c>
      <c r="P645" s="176">
        <v>7.98</v>
      </c>
      <c r="Q645" s="176">
        <v>36.9</v>
      </c>
      <c r="R645">
        <f t="shared" si="40"/>
        <v>8.1210000000000004</v>
      </c>
      <c r="T645">
        <f t="shared" si="41"/>
        <v>31.7</v>
      </c>
      <c r="V645">
        <f t="shared" si="42"/>
        <v>7.98</v>
      </c>
      <c r="X645">
        <f t="shared" si="43"/>
        <v>36.9</v>
      </c>
      <c r="Z645" s="177"/>
      <c r="AA645" s="177"/>
      <c r="AB645" s="177"/>
      <c r="AC645" s="177"/>
      <c r="AD645" s="177"/>
      <c r="AE645" s="177"/>
      <c r="AF645" s="177"/>
    </row>
    <row r="646" spans="5:32" ht="16" x14ac:dyDescent="0.2">
      <c r="E646" s="282">
        <v>42602</v>
      </c>
      <c r="F646" s="177"/>
      <c r="G646" s="176">
        <v>31</v>
      </c>
      <c r="H646" s="176" t="s">
        <v>16051</v>
      </c>
      <c r="I646" s="176" t="s">
        <v>12804</v>
      </c>
      <c r="J646" s="177"/>
      <c r="K646" s="177"/>
      <c r="L646" s="177"/>
      <c r="M646" s="177"/>
      <c r="N646" s="176">
        <v>7.7850000000000001</v>
      </c>
      <c r="O646" s="176">
        <v>31.4</v>
      </c>
      <c r="P646" s="176">
        <v>8.2100000000000009</v>
      </c>
      <c r="Q646" s="176">
        <v>36.9</v>
      </c>
      <c r="R646">
        <f t="shared" si="40"/>
        <v>7.7850000000000001</v>
      </c>
      <c r="T646">
        <f t="shared" si="41"/>
        <v>31.4</v>
      </c>
      <c r="V646">
        <f t="shared" si="42"/>
        <v>8.2100000000000009</v>
      </c>
      <c r="X646">
        <f t="shared" si="43"/>
        <v>36.9</v>
      </c>
      <c r="Z646" s="177"/>
      <c r="AA646" s="177"/>
      <c r="AB646" s="177"/>
      <c r="AC646" s="177"/>
      <c r="AD646" s="177"/>
      <c r="AE646" s="177"/>
      <c r="AF646" s="177"/>
    </row>
    <row r="647" spans="5:32" ht="16" x14ac:dyDescent="0.2">
      <c r="E647" s="282">
        <v>42602</v>
      </c>
      <c r="F647" s="177"/>
      <c r="G647" s="176">
        <v>31</v>
      </c>
      <c r="H647" s="176" t="s">
        <v>16051</v>
      </c>
      <c r="I647" s="176" t="s">
        <v>12804</v>
      </c>
      <c r="J647" s="177"/>
      <c r="K647" s="177"/>
      <c r="L647" s="177"/>
      <c r="M647" s="177"/>
      <c r="N647" s="176">
        <v>7.9349999999999996</v>
      </c>
      <c r="O647" s="176">
        <v>31.7</v>
      </c>
      <c r="P647" s="176">
        <v>8.07</v>
      </c>
      <c r="Q647" s="176">
        <v>36.9</v>
      </c>
      <c r="R647">
        <f t="shared" si="40"/>
        <v>7.9349999999999996</v>
      </c>
      <c r="T647">
        <f t="shared" si="41"/>
        <v>31.7</v>
      </c>
      <c r="V647">
        <f t="shared" si="42"/>
        <v>8.07</v>
      </c>
      <c r="X647">
        <f t="shared" si="43"/>
        <v>36.9</v>
      </c>
      <c r="Z647" s="177"/>
      <c r="AA647" s="177"/>
      <c r="AB647" s="177"/>
      <c r="AC647" s="177"/>
      <c r="AD647" s="177"/>
      <c r="AE647" s="177"/>
      <c r="AF647" s="177"/>
    </row>
    <row r="648" spans="5:32" ht="16" x14ac:dyDescent="0.2">
      <c r="E648" s="282">
        <v>42602</v>
      </c>
      <c r="F648" s="177"/>
      <c r="G648" s="176">
        <v>31</v>
      </c>
      <c r="H648" s="176" t="s">
        <v>16051</v>
      </c>
      <c r="I648" s="176" t="s">
        <v>12804</v>
      </c>
      <c r="J648" s="177"/>
      <c r="K648" s="177"/>
      <c r="L648" s="177"/>
      <c r="M648" s="177"/>
      <c r="N648" s="176">
        <v>7.6890000000000001</v>
      </c>
      <c r="O648" s="176">
        <v>31.2</v>
      </c>
      <c r="P648" s="176">
        <v>8.1</v>
      </c>
      <c r="Q648" s="176">
        <v>36.9</v>
      </c>
      <c r="R648">
        <f t="shared" si="40"/>
        <v>7.6890000000000001</v>
      </c>
      <c r="T648">
        <f t="shared" si="41"/>
        <v>31.2</v>
      </c>
      <c r="V648">
        <f t="shared" si="42"/>
        <v>8.1</v>
      </c>
      <c r="X648">
        <f t="shared" si="43"/>
        <v>36.9</v>
      </c>
      <c r="Z648" s="177"/>
      <c r="AA648" s="177"/>
      <c r="AB648" s="177"/>
      <c r="AC648" s="177"/>
      <c r="AD648" s="177"/>
      <c r="AE648" s="177"/>
      <c r="AF648" s="177"/>
    </row>
    <row r="649" spans="5:32" ht="16" x14ac:dyDescent="0.2">
      <c r="E649" s="282">
        <v>42602</v>
      </c>
      <c r="F649" s="177"/>
      <c r="G649" s="176">
        <v>31</v>
      </c>
      <c r="H649" s="176" t="s">
        <v>16051</v>
      </c>
      <c r="I649" s="176" t="s">
        <v>12804</v>
      </c>
      <c r="J649" s="177"/>
      <c r="K649" s="177"/>
      <c r="L649" s="177"/>
      <c r="M649" s="177"/>
      <c r="N649" s="176">
        <v>7.97</v>
      </c>
      <c r="O649" s="176">
        <v>31.7</v>
      </c>
      <c r="P649" s="176">
        <v>9.5500000000000007</v>
      </c>
      <c r="Q649" s="176">
        <v>36.9</v>
      </c>
      <c r="R649">
        <f t="shared" si="40"/>
        <v>7.97</v>
      </c>
      <c r="T649">
        <f t="shared" si="41"/>
        <v>31.7</v>
      </c>
      <c r="V649">
        <f t="shared" si="42"/>
        <v>9.5500000000000007</v>
      </c>
      <c r="X649">
        <f t="shared" si="43"/>
        <v>36.9</v>
      </c>
      <c r="Z649" s="177"/>
      <c r="AA649" s="177"/>
      <c r="AB649" s="177"/>
      <c r="AC649" s="177"/>
      <c r="AD649" s="177"/>
      <c r="AE649" s="177"/>
      <c r="AF649" s="177"/>
    </row>
    <row r="650" spans="5:32" ht="16" x14ac:dyDescent="0.2">
      <c r="E650" s="282">
        <v>42602</v>
      </c>
      <c r="F650" s="177"/>
      <c r="G650" s="176">
        <v>31</v>
      </c>
      <c r="H650" s="176" t="s">
        <v>16051</v>
      </c>
      <c r="I650" s="176" t="s">
        <v>16050</v>
      </c>
      <c r="J650" s="177"/>
      <c r="K650" s="177"/>
      <c r="L650" s="177"/>
      <c r="M650" s="177"/>
      <c r="N650" s="176">
        <v>8.109</v>
      </c>
      <c r="O650" s="176">
        <v>31.5</v>
      </c>
      <c r="P650" s="176">
        <v>8.4499999999999993</v>
      </c>
      <c r="Q650" s="176">
        <v>36.9</v>
      </c>
      <c r="R650">
        <f t="shared" si="40"/>
        <v>8.109</v>
      </c>
      <c r="T650">
        <f t="shared" si="41"/>
        <v>31.5</v>
      </c>
      <c r="V650">
        <f t="shared" si="42"/>
        <v>8.4499999999999993</v>
      </c>
      <c r="X650">
        <f t="shared" si="43"/>
        <v>36.9</v>
      </c>
      <c r="Z650" s="177"/>
      <c r="AA650" s="177"/>
      <c r="AB650" s="177"/>
      <c r="AC650" s="177"/>
      <c r="AD650" s="177"/>
      <c r="AE650" s="177"/>
      <c r="AF650" s="177"/>
    </row>
    <row r="651" spans="5:32" ht="16" x14ac:dyDescent="0.2">
      <c r="E651" s="282">
        <v>42602</v>
      </c>
      <c r="F651" s="177"/>
      <c r="G651" s="176">
        <v>27</v>
      </c>
      <c r="H651" s="176" t="s">
        <v>16051</v>
      </c>
      <c r="I651" s="176" t="s">
        <v>16051</v>
      </c>
      <c r="J651" s="177"/>
      <c r="K651" s="177"/>
      <c r="L651" s="177"/>
      <c r="M651" s="177"/>
      <c r="N651" s="176">
        <v>7.7809999999999997</v>
      </c>
      <c r="O651" s="176">
        <v>27.4</v>
      </c>
      <c r="P651" s="176">
        <v>8.39</v>
      </c>
      <c r="Q651" s="176">
        <v>36.799999999999997</v>
      </c>
      <c r="R651">
        <f t="shared" si="40"/>
        <v>7.7809999999999997</v>
      </c>
      <c r="T651">
        <f t="shared" si="41"/>
        <v>27.4</v>
      </c>
      <c r="V651">
        <f t="shared" si="42"/>
        <v>8.39</v>
      </c>
      <c r="X651">
        <f t="shared" si="43"/>
        <v>36.799999999999997</v>
      </c>
      <c r="Z651" s="177"/>
      <c r="AA651" s="177"/>
      <c r="AB651" s="177"/>
      <c r="AC651" s="177"/>
      <c r="AD651" s="177"/>
      <c r="AE651" s="177"/>
      <c r="AF651" s="177"/>
    </row>
    <row r="652" spans="5:32" ht="16" x14ac:dyDescent="0.2">
      <c r="E652" s="282">
        <v>42602</v>
      </c>
      <c r="F652" s="177"/>
      <c r="G652" s="176">
        <v>27</v>
      </c>
      <c r="H652" s="176" t="s">
        <v>12457</v>
      </c>
      <c r="I652" s="176" t="s">
        <v>12422</v>
      </c>
      <c r="J652" s="177"/>
      <c r="K652" s="177"/>
      <c r="L652" s="177"/>
      <c r="M652" s="177"/>
      <c r="N652" s="176">
        <v>8.1620000000000008</v>
      </c>
      <c r="O652" s="176">
        <v>27.4</v>
      </c>
      <c r="P652" s="176">
        <v>9.0299999999999994</v>
      </c>
      <c r="Q652" s="176">
        <v>36.9</v>
      </c>
      <c r="R652">
        <f t="shared" si="40"/>
        <v>8.1620000000000008</v>
      </c>
      <c r="T652">
        <f t="shared" si="41"/>
        <v>27.4</v>
      </c>
      <c r="V652">
        <f t="shared" si="42"/>
        <v>9.0299999999999994</v>
      </c>
      <c r="X652">
        <f t="shared" si="43"/>
        <v>36.9</v>
      </c>
      <c r="Z652" s="177"/>
      <c r="AA652" s="177"/>
      <c r="AB652" s="177"/>
      <c r="AC652" s="177"/>
      <c r="AD652" s="177"/>
      <c r="AE652" s="177"/>
      <c r="AF652" s="177"/>
    </row>
    <row r="653" spans="5:32" ht="16" x14ac:dyDescent="0.2">
      <c r="E653" s="282">
        <v>42602</v>
      </c>
      <c r="F653" s="177"/>
      <c r="G653" s="176">
        <v>27</v>
      </c>
      <c r="H653" s="176" t="s">
        <v>16051</v>
      </c>
      <c r="I653" s="176" t="s">
        <v>16051</v>
      </c>
      <c r="J653" s="177"/>
      <c r="K653" s="177"/>
      <c r="L653" s="177"/>
      <c r="M653" s="177"/>
      <c r="N653" s="176">
        <v>7.7249999999999996</v>
      </c>
      <c r="O653" s="176">
        <v>27.2</v>
      </c>
      <c r="P653" s="176">
        <v>8.4</v>
      </c>
      <c r="Q653" s="176">
        <v>36.799999999999997</v>
      </c>
      <c r="R653">
        <f t="shared" si="40"/>
        <v>7.7249999999999996</v>
      </c>
      <c r="T653">
        <f t="shared" si="41"/>
        <v>27.2</v>
      </c>
      <c r="V653">
        <f t="shared" si="42"/>
        <v>8.4</v>
      </c>
      <c r="X653">
        <f t="shared" si="43"/>
        <v>36.799999999999997</v>
      </c>
      <c r="Z653" s="177"/>
      <c r="AA653" s="177"/>
      <c r="AB653" s="177"/>
      <c r="AC653" s="177"/>
      <c r="AD653" s="177"/>
      <c r="AE653" s="177"/>
      <c r="AF653" s="177"/>
    </row>
    <row r="654" spans="5:32" ht="16" x14ac:dyDescent="0.2">
      <c r="E654" s="282">
        <v>42602</v>
      </c>
      <c r="F654" s="177"/>
      <c r="G654" s="176">
        <v>27</v>
      </c>
      <c r="H654" s="176" t="s">
        <v>16051</v>
      </c>
      <c r="I654" s="176" t="s">
        <v>16051</v>
      </c>
      <c r="J654" s="177"/>
      <c r="K654" s="177"/>
      <c r="L654" s="177"/>
      <c r="M654" s="177"/>
      <c r="N654" s="176">
        <v>7.758</v>
      </c>
      <c r="O654" s="176">
        <v>27.1</v>
      </c>
      <c r="P654" s="176">
        <v>8.7100000000000009</v>
      </c>
      <c r="Q654" s="176">
        <v>36.799999999999997</v>
      </c>
      <c r="R654">
        <f t="shared" si="40"/>
        <v>7.758</v>
      </c>
      <c r="T654">
        <f t="shared" si="41"/>
        <v>27.1</v>
      </c>
      <c r="V654">
        <f t="shared" si="42"/>
        <v>8.7100000000000009</v>
      </c>
      <c r="X654">
        <f t="shared" si="43"/>
        <v>36.799999999999997</v>
      </c>
      <c r="Z654" s="177"/>
      <c r="AA654" s="177"/>
      <c r="AB654" s="177"/>
      <c r="AC654" s="177"/>
      <c r="AD654" s="177"/>
      <c r="AE654" s="177"/>
      <c r="AF654" s="177"/>
    </row>
    <row r="655" spans="5:32" ht="16" x14ac:dyDescent="0.2">
      <c r="E655" s="282">
        <v>42602</v>
      </c>
      <c r="F655" s="177"/>
      <c r="G655" s="176">
        <v>27</v>
      </c>
      <c r="H655" s="176" t="s">
        <v>12457</v>
      </c>
      <c r="I655" s="176" t="s">
        <v>12422</v>
      </c>
      <c r="J655" s="177"/>
      <c r="K655" s="177"/>
      <c r="L655" s="177"/>
      <c r="M655" s="177"/>
      <c r="N655" s="176">
        <v>8.1430000000000007</v>
      </c>
      <c r="O655" s="176">
        <v>27.1</v>
      </c>
      <c r="P655" s="176">
        <v>8.84</v>
      </c>
      <c r="Q655" s="176">
        <v>36.9</v>
      </c>
      <c r="R655">
        <f t="shared" si="40"/>
        <v>8.1430000000000007</v>
      </c>
      <c r="T655">
        <f t="shared" si="41"/>
        <v>27.1</v>
      </c>
      <c r="V655">
        <f t="shared" si="42"/>
        <v>8.84</v>
      </c>
      <c r="X655">
        <f t="shared" si="43"/>
        <v>36.9</v>
      </c>
      <c r="Z655" s="177"/>
      <c r="AA655" s="177"/>
      <c r="AB655" s="177"/>
      <c r="AC655" s="177"/>
      <c r="AD655" s="177"/>
      <c r="AE655" s="177"/>
      <c r="AF655" s="177"/>
    </row>
    <row r="656" spans="5:32" ht="16" x14ac:dyDescent="0.2">
      <c r="E656" s="282">
        <v>42602</v>
      </c>
      <c r="F656" s="177"/>
      <c r="G656" s="176">
        <v>27</v>
      </c>
      <c r="H656" s="176" t="s">
        <v>12457</v>
      </c>
      <c r="I656" s="176" t="s">
        <v>12422</v>
      </c>
      <c r="J656" s="177"/>
      <c r="K656" s="177"/>
      <c r="L656" s="177"/>
      <c r="M656" s="177"/>
      <c r="N656" s="176">
        <v>8.1449999999999996</v>
      </c>
      <c r="O656" s="176">
        <v>27.1</v>
      </c>
      <c r="P656" s="176">
        <v>9.1</v>
      </c>
      <c r="Q656" s="176">
        <v>36.9</v>
      </c>
      <c r="R656">
        <f t="shared" si="40"/>
        <v>8.1449999999999996</v>
      </c>
      <c r="T656">
        <f t="shared" si="41"/>
        <v>27.1</v>
      </c>
      <c r="V656">
        <f t="shared" si="42"/>
        <v>9.1</v>
      </c>
      <c r="X656">
        <f t="shared" si="43"/>
        <v>36.9</v>
      </c>
      <c r="Z656" s="177"/>
      <c r="AA656" s="177"/>
      <c r="AB656" s="177"/>
      <c r="AC656" s="177"/>
      <c r="AD656" s="177"/>
      <c r="AE656" s="177"/>
      <c r="AF656" s="177"/>
    </row>
    <row r="657" spans="5:32" ht="16" x14ac:dyDescent="0.2">
      <c r="E657" s="282">
        <v>42602</v>
      </c>
      <c r="F657" s="177"/>
      <c r="G657" s="176">
        <v>27</v>
      </c>
      <c r="H657" s="176" t="s">
        <v>16051</v>
      </c>
      <c r="I657" s="176" t="s">
        <v>16051</v>
      </c>
      <c r="J657" s="177"/>
      <c r="K657" s="177"/>
      <c r="L657" s="177"/>
      <c r="M657" s="177"/>
      <c r="N657" s="176">
        <v>7.7450000000000001</v>
      </c>
      <c r="O657" s="176">
        <v>27</v>
      </c>
      <c r="P657" s="176">
        <v>8.6199999999999992</v>
      </c>
      <c r="Q657" s="176">
        <v>36.9</v>
      </c>
      <c r="R657">
        <f t="shared" si="40"/>
        <v>7.7450000000000001</v>
      </c>
      <c r="T657">
        <f t="shared" si="41"/>
        <v>27</v>
      </c>
      <c r="V657">
        <f t="shared" si="42"/>
        <v>8.6199999999999992</v>
      </c>
      <c r="X657">
        <f t="shared" si="43"/>
        <v>36.9</v>
      </c>
      <c r="Z657" s="177"/>
      <c r="AA657" s="177"/>
      <c r="AB657" s="177"/>
      <c r="AC657" s="177"/>
      <c r="AD657" s="177"/>
      <c r="AE657" s="177"/>
      <c r="AF657" s="177"/>
    </row>
    <row r="658" spans="5:32" ht="16" x14ac:dyDescent="0.2">
      <c r="E658" s="282">
        <v>42602</v>
      </c>
      <c r="F658" s="177"/>
      <c r="G658" s="176">
        <v>27</v>
      </c>
      <c r="H658" s="176" t="s">
        <v>12457</v>
      </c>
      <c r="I658" s="176" t="s">
        <v>12422</v>
      </c>
      <c r="J658" s="177"/>
      <c r="K658" s="177"/>
      <c r="L658" s="177"/>
      <c r="M658" s="177"/>
      <c r="N658" s="176">
        <v>7.91</v>
      </c>
      <c r="O658" s="176">
        <v>27.1</v>
      </c>
      <c r="P658" s="176">
        <v>8.68</v>
      </c>
      <c r="Q658" s="176">
        <v>36.9</v>
      </c>
      <c r="R658">
        <f t="shared" si="40"/>
        <v>7.91</v>
      </c>
      <c r="T658">
        <f t="shared" si="41"/>
        <v>27.1</v>
      </c>
      <c r="V658">
        <f t="shared" si="42"/>
        <v>8.68</v>
      </c>
      <c r="X658">
        <f t="shared" si="43"/>
        <v>36.9</v>
      </c>
      <c r="Z658" s="177"/>
      <c r="AA658" s="177"/>
      <c r="AB658" s="177"/>
      <c r="AC658" s="177"/>
      <c r="AD658" s="177"/>
      <c r="AE658" s="177"/>
      <c r="AF658" s="177"/>
    </row>
    <row r="659" spans="5:32" ht="16" x14ac:dyDescent="0.2">
      <c r="E659" s="282">
        <v>42602</v>
      </c>
      <c r="F659" s="177"/>
      <c r="G659" s="176">
        <v>27</v>
      </c>
      <c r="H659" s="176" t="s">
        <v>16051</v>
      </c>
      <c r="I659" s="176" t="s">
        <v>16051</v>
      </c>
      <c r="J659" s="177"/>
      <c r="K659" s="177"/>
      <c r="L659" s="177"/>
      <c r="M659" s="177"/>
      <c r="N659" s="176">
        <v>7.923</v>
      </c>
      <c r="O659" s="176">
        <v>27</v>
      </c>
      <c r="P659" s="176">
        <v>8.58</v>
      </c>
      <c r="Q659" s="176">
        <v>36.9</v>
      </c>
      <c r="R659">
        <f t="shared" si="40"/>
        <v>7.923</v>
      </c>
      <c r="T659">
        <f t="shared" si="41"/>
        <v>27</v>
      </c>
      <c r="V659">
        <f t="shared" si="42"/>
        <v>8.58</v>
      </c>
      <c r="X659">
        <f t="shared" si="43"/>
        <v>36.9</v>
      </c>
      <c r="Z659" s="177"/>
      <c r="AA659" s="177"/>
      <c r="AB659" s="177"/>
      <c r="AC659" s="177"/>
      <c r="AD659" s="177"/>
      <c r="AE659" s="177"/>
      <c r="AF659" s="177"/>
    </row>
    <row r="660" spans="5:32" ht="16" x14ac:dyDescent="0.2">
      <c r="E660" s="282">
        <v>42602</v>
      </c>
      <c r="F660" s="177"/>
      <c r="G660" s="176">
        <v>27</v>
      </c>
      <c r="H660" s="176" t="s">
        <v>12457</v>
      </c>
      <c r="I660" s="176" t="s">
        <v>12422</v>
      </c>
      <c r="J660" s="177"/>
      <c r="K660" s="177"/>
      <c r="L660" s="177"/>
      <c r="M660" s="177"/>
      <c r="N660" s="176">
        <v>8.1010000000000009</v>
      </c>
      <c r="O660" s="176">
        <v>27</v>
      </c>
      <c r="P660" s="176">
        <v>8.4700000000000006</v>
      </c>
      <c r="Q660" s="176">
        <v>36.9</v>
      </c>
      <c r="R660">
        <f t="shared" si="40"/>
        <v>8.1010000000000009</v>
      </c>
      <c r="T660">
        <f t="shared" si="41"/>
        <v>27</v>
      </c>
      <c r="V660">
        <f t="shared" si="42"/>
        <v>8.4700000000000006</v>
      </c>
      <c r="X660">
        <f t="shared" si="43"/>
        <v>36.9</v>
      </c>
      <c r="Z660" s="177"/>
      <c r="AA660" s="177"/>
      <c r="AB660" s="177"/>
      <c r="AC660" s="177"/>
      <c r="AD660" s="177"/>
      <c r="AE660" s="177"/>
      <c r="AF660" s="177"/>
    </row>
    <row r="661" spans="5:32" ht="16" x14ac:dyDescent="0.2">
      <c r="E661" s="282">
        <v>42604</v>
      </c>
      <c r="F661" s="177"/>
      <c r="G661" s="176">
        <v>31</v>
      </c>
      <c r="H661" s="176" t="s">
        <v>12457</v>
      </c>
      <c r="I661" s="176" t="s">
        <v>16050</v>
      </c>
      <c r="J661" s="176">
        <v>8.0169999999999995</v>
      </c>
      <c r="K661" s="176">
        <v>31.4</v>
      </c>
      <c r="L661" s="176">
        <v>6.8</v>
      </c>
      <c r="M661" s="176">
        <v>36.6</v>
      </c>
      <c r="N661" s="177"/>
      <c r="O661" s="177"/>
      <c r="P661" s="177"/>
      <c r="Q661" s="177"/>
      <c r="R661">
        <f t="shared" si="40"/>
        <v>8.0169999999999995</v>
      </c>
      <c r="T661">
        <f t="shared" si="41"/>
        <v>31.4</v>
      </c>
      <c r="V661">
        <f t="shared" si="42"/>
        <v>6.8</v>
      </c>
      <c r="X661">
        <f t="shared" si="43"/>
        <v>36.6</v>
      </c>
      <c r="Z661" s="176">
        <v>371.7</v>
      </c>
      <c r="AA661" s="177"/>
      <c r="AB661" s="176">
        <v>2177.6</v>
      </c>
      <c r="AC661" s="177"/>
      <c r="AD661" s="177"/>
      <c r="AE661" s="176">
        <v>529</v>
      </c>
      <c r="AF661" s="176">
        <v>1665.4</v>
      </c>
    </row>
    <row r="662" spans="5:32" ht="16" x14ac:dyDescent="0.2">
      <c r="E662" s="282">
        <v>42604</v>
      </c>
      <c r="F662" s="177"/>
      <c r="G662" s="176">
        <v>31</v>
      </c>
      <c r="H662" s="176" t="s">
        <v>16051</v>
      </c>
      <c r="I662" s="176" t="s">
        <v>12804</v>
      </c>
      <c r="J662" s="176">
        <v>7.649</v>
      </c>
      <c r="K662" s="176">
        <v>31.3</v>
      </c>
      <c r="L662" s="176">
        <v>6.77</v>
      </c>
      <c r="M662" s="176">
        <v>36.299999999999997</v>
      </c>
      <c r="N662" s="177"/>
      <c r="O662" s="177"/>
      <c r="P662" s="177"/>
      <c r="Q662" s="177"/>
      <c r="R662">
        <f t="shared" si="40"/>
        <v>7.649</v>
      </c>
      <c r="T662">
        <f t="shared" si="41"/>
        <v>31.3</v>
      </c>
      <c r="V662">
        <f t="shared" si="42"/>
        <v>6.77</v>
      </c>
      <c r="X662">
        <f t="shared" si="43"/>
        <v>36.299999999999997</v>
      </c>
      <c r="Z662" s="177"/>
      <c r="AA662" s="177"/>
      <c r="AB662" s="177"/>
      <c r="AC662" s="177"/>
      <c r="AD662" s="177"/>
      <c r="AE662" s="176">
        <v>734.1</v>
      </c>
      <c r="AF662" s="176">
        <v>1845.5</v>
      </c>
    </row>
    <row r="663" spans="5:32" ht="16" x14ac:dyDescent="0.2">
      <c r="E663" s="282">
        <v>42604</v>
      </c>
      <c r="F663" s="177"/>
      <c r="G663" s="176">
        <v>31</v>
      </c>
      <c r="H663" s="176" t="s">
        <v>12457</v>
      </c>
      <c r="I663" s="176" t="s">
        <v>16050</v>
      </c>
      <c r="J663" s="176">
        <v>8.0250000000000004</v>
      </c>
      <c r="K663" s="176">
        <v>31.2</v>
      </c>
      <c r="L663" s="176">
        <v>6.84</v>
      </c>
      <c r="M663" s="176">
        <v>36.5</v>
      </c>
      <c r="N663" s="177"/>
      <c r="O663" s="177"/>
      <c r="P663" s="177"/>
      <c r="Q663" s="177"/>
      <c r="R663">
        <f t="shared" si="40"/>
        <v>8.0250000000000004</v>
      </c>
      <c r="T663">
        <f t="shared" si="41"/>
        <v>31.2</v>
      </c>
      <c r="V663">
        <f t="shared" si="42"/>
        <v>6.84</v>
      </c>
      <c r="X663">
        <f t="shared" si="43"/>
        <v>36.5</v>
      </c>
      <c r="Z663" s="177"/>
      <c r="AA663" s="177"/>
      <c r="AB663" s="176">
        <v>2220</v>
      </c>
      <c r="AC663" s="177"/>
      <c r="AD663" s="177"/>
      <c r="AE663" s="177"/>
      <c r="AF663" s="177"/>
    </row>
    <row r="664" spans="5:32" ht="16" x14ac:dyDescent="0.2">
      <c r="E664" s="282">
        <v>42604</v>
      </c>
      <c r="F664" s="177"/>
      <c r="G664" s="176">
        <v>31</v>
      </c>
      <c r="H664" s="176" t="s">
        <v>12457</v>
      </c>
      <c r="I664" s="176" t="s">
        <v>16050</v>
      </c>
      <c r="J664" s="176">
        <v>8.032</v>
      </c>
      <c r="K664" s="176">
        <v>31.2</v>
      </c>
      <c r="L664" s="176">
        <v>6.93</v>
      </c>
      <c r="M664" s="176">
        <v>35.9</v>
      </c>
      <c r="N664" s="177"/>
      <c r="O664" s="177"/>
      <c r="P664" s="177"/>
      <c r="Q664" s="177"/>
      <c r="R664">
        <f t="shared" si="40"/>
        <v>8.032</v>
      </c>
      <c r="T664">
        <f t="shared" si="41"/>
        <v>31.2</v>
      </c>
      <c r="V664">
        <f t="shared" si="42"/>
        <v>6.93</v>
      </c>
      <c r="X664">
        <f t="shared" si="43"/>
        <v>35.9</v>
      </c>
      <c r="Z664" s="177"/>
      <c r="AA664" s="177"/>
      <c r="AB664" s="177"/>
      <c r="AC664" s="177"/>
      <c r="AD664" s="177"/>
      <c r="AE664" s="176">
        <v>616.1</v>
      </c>
      <c r="AF664" s="176">
        <v>1834.7</v>
      </c>
    </row>
    <row r="665" spans="5:32" ht="16" x14ac:dyDescent="0.2">
      <c r="E665" s="282">
        <v>42604</v>
      </c>
      <c r="F665" s="177"/>
      <c r="G665" s="176">
        <v>31</v>
      </c>
      <c r="H665" s="176" t="s">
        <v>12457</v>
      </c>
      <c r="I665" s="176" t="s">
        <v>16050</v>
      </c>
      <c r="J665" s="176">
        <v>8.0259999999999998</v>
      </c>
      <c r="K665" s="176">
        <v>31</v>
      </c>
      <c r="L665" s="176">
        <v>7.12</v>
      </c>
      <c r="M665" s="176">
        <v>36.299999999999997</v>
      </c>
      <c r="N665" s="177"/>
      <c r="O665" s="177"/>
      <c r="P665" s="177"/>
      <c r="Q665" s="177"/>
      <c r="R665">
        <f t="shared" si="40"/>
        <v>8.0259999999999998</v>
      </c>
      <c r="T665">
        <f t="shared" si="41"/>
        <v>31</v>
      </c>
      <c r="V665">
        <f t="shared" si="42"/>
        <v>7.12</v>
      </c>
      <c r="X665">
        <f t="shared" si="43"/>
        <v>36.299999999999997</v>
      </c>
      <c r="Z665" s="176">
        <v>349.3</v>
      </c>
      <c r="AA665" s="177"/>
      <c r="AB665" s="176">
        <v>2228.9</v>
      </c>
      <c r="AC665" s="177"/>
      <c r="AD665" s="177"/>
      <c r="AE665" s="177"/>
      <c r="AF665" s="177"/>
    </row>
    <row r="666" spans="5:32" ht="16" x14ac:dyDescent="0.2">
      <c r="E666" s="282">
        <v>42604</v>
      </c>
      <c r="F666" s="177"/>
      <c r="G666" s="176">
        <v>31</v>
      </c>
      <c r="H666" s="176" t="s">
        <v>16051</v>
      </c>
      <c r="I666" s="176" t="s">
        <v>12804</v>
      </c>
      <c r="J666" s="176">
        <v>7.6769999999999996</v>
      </c>
      <c r="K666" s="176">
        <v>31.1</v>
      </c>
      <c r="L666" s="176">
        <v>6.82</v>
      </c>
      <c r="M666" s="176">
        <v>36.299999999999997</v>
      </c>
      <c r="N666" s="177"/>
      <c r="O666" s="177"/>
      <c r="P666" s="177"/>
      <c r="Q666" s="177"/>
      <c r="R666">
        <f t="shared" si="40"/>
        <v>7.6769999999999996</v>
      </c>
      <c r="T666">
        <f t="shared" si="41"/>
        <v>31.1</v>
      </c>
      <c r="V666">
        <f t="shared" si="42"/>
        <v>6.82</v>
      </c>
      <c r="X666">
        <f t="shared" si="43"/>
        <v>36.299999999999997</v>
      </c>
      <c r="Z666" s="177"/>
      <c r="AA666" s="177"/>
      <c r="AB666" s="177"/>
      <c r="AC666" s="177"/>
      <c r="AD666" s="177"/>
      <c r="AE666" s="176">
        <v>607.70000000000005</v>
      </c>
      <c r="AF666" s="176">
        <v>1833.5</v>
      </c>
    </row>
    <row r="667" spans="5:32" ht="16" x14ac:dyDescent="0.2">
      <c r="E667" s="282">
        <v>42604</v>
      </c>
      <c r="F667" s="177"/>
      <c r="G667" s="176">
        <v>31</v>
      </c>
      <c r="H667" s="176" t="s">
        <v>16051</v>
      </c>
      <c r="I667" s="176" t="s">
        <v>12804</v>
      </c>
      <c r="J667" s="176">
        <v>7.6150000000000002</v>
      </c>
      <c r="K667" s="176">
        <v>31</v>
      </c>
      <c r="L667" s="176">
        <v>6.89</v>
      </c>
      <c r="M667" s="176">
        <v>36.9</v>
      </c>
      <c r="N667" s="177"/>
      <c r="O667" s="177"/>
      <c r="P667" s="177"/>
      <c r="Q667" s="177"/>
      <c r="R667">
        <f t="shared" si="40"/>
        <v>7.6150000000000002</v>
      </c>
      <c r="T667">
        <f t="shared" si="41"/>
        <v>31</v>
      </c>
      <c r="V667">
        <f t="shared" si="42"/>
        <v>6.89</v>
      </c>
      <c r="X667">
        <f t="shared" si="43"/>
        <v>36.9</v>
      </c>
      <c r="Z667" s="177"/>
      <c r="AA667" s="177"/>
      <c r="AB667" s="176">
        <v>2176.1</v>
      </c>
      <c r="AC667" s="177"/>
      <c r="AD667" s="177"/>
      <c r="AE667" s="177"/>
      <c r="AF667" s="177"/>
    </row>
    <row r="668" spans="5:32" ht="16" x14ac:dyDescent="0.2">
      <c r="E668" s="282">
        <v>42604</v>
      </c>
      <c r="F668" s="177"/>
      <c r="G668" s="176">
        <v>31</v>
      </c>
      <c r="H668" s="176" t="s">
        <v>16051</v>
      </c>
      <c r="I668" s="176" t="s">
        <v>12804</v>
      </c>
      <c r="J668" s="176">
        <v>7.6040000000000001</v>
      </c>
      <c r="K668" s="176">
        <v>31</v>
      </c>
      <c r="L668" s="176">
        <v>6.94</v>
      </c>
      <c r="M668" s="176">
        <v>36</v>
      </c>
      <c r="N668" s="177"/>
      <c r="O668" s="177"/>
      <c r="P668" s="177"/>
      <c r="Q668" s="177"/>
      <c r="R668">
        <f t="shared" si="40"/>
        <v>7.6040000000000001</v>
      </c>
      <c r="T668">
        <f t="shared" si="41"/>
        <v>31</v>
      </c>
      <c r="V668">
        <f t="shared" si="42"/>
        <v>6.94</v>
      </c>
      <c r="X668">
        <f t="shared" si="43"/>
        <v>36</v>
      </c>
      <c r="Z668" s="177"/>
      <c r="AA668" s="177"/>
      <c r="AB668" s="176">
        <v>2223.3000000000002</v>
      </c>
      <c r="AC668" s="177"/>
      <c r="AD668" s="177"/>
      <c r="AE668" s="176">
        <v>1502.2</v>
      </c>
      <c r="AF668" s="176">
        <v>1988.9</v>
      </c>
    </row>
    <row r="669" spans="5:32" ht="16" x14ac:dyDescent="0.2">
      <c r="E669" s="282">
        <v>42604</v>
      </c>
      <c r="F669" s="177"/>
      <c r="G669" s="176">
        <v>31</v>
      </c>
      <c r="H669" s="176" t="s">
        <v>16051</v>
      </c>
      <c r="I669" s="176" t="s">
        <v>12804</v>
      </c>
      <c r="J669" s="176">
        <v>7.6289999999999996</v>
      </c>
      <c r="K669" s="176">
        <v>31.1</v>
      </c>
      <c r="L669" s="176">
        <v>6.98</v>
      </c>
      <c r="M669" s="176">
        <v>35.9</v>
      </c>
      <c r="N669" s="177"/>
      <c r="O669" s="177"/>
      <c r="P669" s="177"/>
      <c r="Q669" s="177"/>
      <c r="R669">
        <f t="shared" si="40"/>
        <v>7.6289999999999996</v>
      </c>
      <c r="T669">
        <f t="shared" si="41"/>
        <v>31.1</v>
      </c>
      <c r="V669">
        <f t="shared" si="42"/>
        <v>6.98</v>
      </c>
      <c r="X669">
        <f t="shared" si="43"/>
        <v>35.9</v>
      </c>
      <c r="Z669" s="177"/>
      <c r="AA669" s="177"/>
      <c r="AB669" s="176">
        <v>2188.8000000000002</v>
      </c>
      <c r="AC669" s="177"/>
      <c r="AD669" s="177"/>
      <c r="AE669" s="176">
        <v>1752.1</v>
      </c>
      <c r="AF669" s="176">
        <v>2056.1</v>
      </c>
    </row>
    <row r="670" spans="5:32" ht="16" x14ac:dyDescent="0.2">
      <c r="E670" s="282">
        <v>42604</v>
      </c>
      <c r="F670" s="177"/>
      <c r="G670" s="176">
        <v>31</v>
      </c>
      <c r="H670" s="176" t="s">
        <v>16051</v>
      </c>
      <c r="I670" s="176" t="s">
        <v>16050</v>
      </c>
      <c r="J670" s="176">
        <v>7.9989999999999997</v>
      </c>
      <c r="K670" s="176">
        <v>31.4</v>
      </c>
      <c r="L670" s="176">
        <v>6.68</v>
      </c>
      <c r="M670" s="176">
        <v>31.9</v>
      </c>
      <c r="N670" s="177"/>
      <c r="O670" s="177"/>
      <c r="P670" s="177"/>
      <c r="Q670" s="177"/>
      <c r="R670">
        <f t="shared" si="40"/>
        <v>7.9989999999999997</v>
      </c>
      <c r="T670">
        <f t="shared" si="41"/>
        <v>31.4</v>
      </c>
      <c r="V670">
        <f t="shared" si="42"/>
        <v>6.68</v>
      </c>
      <c r="X670">
        <f t="shared" si="43"/>
        <v>31.9</v>
      </c>
      <c r="Z670" s="176">
        <v>456.28</v>
      </c>
      <c r="AA670" s="177"/>
      <c r="AB670" s="177"/>
      <c r="AC670" s="177"/>
      <c r="AD670" s="177"/>
      <c r="AE670" s="176">
        <v>1566.2</v>
      </c>
      <c r="AF670" s="176">
        <v>2005.9</v>
      </c>
    </row>
    <row r="671" spans="5:32" ht="16" x14ac:dyDescent="0.2">
      <c r="E671" s="282">
        <v>42604</v>
      </c>
      <c r="F671" s="177"/>
      <c r="G671" s="176">
        <v>27</v>
      </c>
      <c r="H671" s="176" t="s">
        <v>16051</v>
      </c>
      <c r="I671" s="176" t="s">
        <v>16051</v>
      </c>
      <c r="J671" s="176">
        <v>7.6509999999999998</v>
      </c>
      <c r="K671" s="176">
        <v>27.1</v>
      </c>
      <c r="L671" s="176">
        <v>7.34</v>
      </c>
      <c r="M671" s="176">
        <v>36.299999999999997</v>
      </c>
      <c r="N671" s="177"/>
      <c r="O671" s="177"/>
      <c r="P671" s="177"/>
      <c r="Q671" s="177"/>
      <c r="R671">
        <f t="shared" si="40"/>
        <v>7.6509999999999998</v>
      </c>
      <c r="T671">
        <f t="shared" si="41"/>
        <v>27.1</v>
      </c>
      <c r="V671">
        <f t="shared" si="42"/>
        <v>7.34</v>
      </c>
      <c r="X671">
        <f t="shared" si="43"/>
        <v>36.299999999999997</v>
      </c>
      <c r="Z671" s="176">
        <v>404.38</v>
      </c>
      <c r="AA671" s="177"/>
      <c r="AB671" s="176">
        <v>2177.6</v>
      </c>
      <c r="AC671" s="177"/>
      <c r="AD671" s="177"/>
      <c r="AE671" s="177"/>
      <c r="AF671" s="177"/>
    </row>
    <row r="672" spans="5:32" ht="16" x14ac:dyDescent="0.2">
      <c r="E672" s="282">
        <v>42604</v>
      </c>
      <c r="F672" s="177"/>
      <c r="G672" s="176">
        <v>27</v>
      </c>
      <c r="H672" s="176" t="s">
        <v>12457</v>
      </c>
      <c r="I672" s="176" t="s">
        <v>12422</v>
      </c>
      <c r="J672" s="176">
        <v>8.0519999999999996</v>
      </c>
      <c r="K672" s="176">
        <v>27.1</v>
      </c>
      <c r="L672" s="176">
        <v>7.39</v>
      </c>
      <c r="M672" s="176">
        <v>37.1</v>
      </c>
      <c r="N672" s="177"/>
      <c r="O672" s="177"/>
      <c r="P672" s="177"/>
      <c r="Q672" s="177"/>
      <c r="R672">
        <f t="shared" si="40"/>
        <v>8.0519999999999996</v>
      </c>
      <c r="T672">
        <f t="shared" si="41"/>
        <v>27.1</v>
      </c>
      <c r="V672">
        <f t="shared" si="42"/>
        <v>7.39</v>
      </c>
      <c r="X672">
        <f t="shared" si="43"/>
        <v>37.1</v>
      </c>
      <c r="Z672" s="177"/>
      <c r="AA672" s="177"/>
      <c r="AB672" s="177"/>
      <c r="AC672" s="177"/>
      <c r="AD672" s="177"/>
      <c r="AE672" s="176">
        <v>1497</v>
      </c>
      <c r="AF672" s="176">
        <v>1989.2</v>
      </c>
    </row>
    <row r="673" spans="5:32" ht="16" x14ac:dyDescent="0.2">
      <c r="E673" s="282">
        <v>42604</v>
      </c>
      <c r="F673" s="177"/>
      <c r="G673" s="176">
        <v>27</v>
      </c>
      <c r="H673" s="176" t="s">
        <v>16051</v>
      </c>
      <c r="I673" s="176" t="s">
        <v>16051</v>
      </c>
      <c r="J673" s="176">
        <v>7.6790000000000003</v>
      </c>
      <c r="K673" s="176">
        <v>27</v>
      </c>
      <c r="L673" s="176">
        <v>7.21</v>
      </c>
      <c r="M673" s="176">
        <v>36.4</v>
      </c>
      <c r="N673" s="177"/>
      <c r="O673" s="177"/>
      <c r="P673" s="177"/>
      <c r="Q673" s="177"/>
      <c r="R673">
        <f t="shared" si="40"/>
        <v>7.6790000000000003</v>
      </c>
      <c r="T673">
        <f t="shared" si="41"/>
        <v>27</v>
      </c>
      <c r="V673">
        <f t="shared" si="42"/>
        <v>7.21</v>
      </c>
      <c r="X673">
        <f t="shared" si="43"/>
        <v>36.4</v>
      </c>
      <c r="Z673" s="177"/>
      <c r="AA673" s="177"/>
      <c r="AB673" s="176">
        <v>2156.8000000000002</v>
      </c>
      <c r="AC673" s="177"/>
      <c r="AD673" s="177"/>
      <c r="AE673" s="177"/>
      <c r="AF673" s="177"/>
    </row>
    <row r="674" spans="5:32" ht="16" x14ac:dyDescent="0.2">
      <c r="E674" s="282">
        <v>42604</v>
      </c>
      <c r="F674" s="177"/>
      <c r="G674" s="176">
        <v>27</v>
      </c>
      <c r="H674" s="176" t="s">
        <v>16051</v>
      </c>
      <c r="I674" s="176" t="s">
        <v>16051</v>
      </c>
      <c r="J674" s="176">
        <v>7.6109999999999998</v>
      </c>
      <c r="K674" s="176">
        <v>27.1</v>
      </c>
      <c r="L674" s="176">
        <v>7.3</v>
      </c>
      <c r="M674" s="176">
        <v>36.299999999999997</v>
      </c>
      <c r="N674" s="177"/>
      <c r="O674" s="177"/>
      <c r="P674" s="177"/>
      <c r="Q674" s="177"/>
      <c r="R674">
        <f t="shared" si="40"/>
        <v>7.6109999999999998</v>
      </c>
      <c r="T674">
        <f t="shared" si="41"/>
        <v>27.1</v>
      </c>
      <c r="V674">
        <f t="shared" si="42"/>
        <v>7.3</v>
      </c>
      <c r="X674">
        <f t="shared" si="43"/>
        <v>36.299999999999997</v>
      </c>
      <c r="Z674" s="177"/>
      <c r="AA674" s="177"/>
      <c r="AB674" s="177"/>
      <c r="AC674" s="177"/>
      <c r="AD674" s="177"/>
      <c r="AE674" s="176">
        <v>1638</v>
      </c>
      <c r="AF674" s="176">
        <v>1985.1</v>
      </c>
    </row>
    <row r="675" spans="5:32" ht="16" x14ac:dyDescent="0.2">
      <c r="E675" s="282">
        <v>42604</v>
      </c>
      <c r="F675" s="177"/>
      <c r="G675" s="176">
        <v>27</v>
      </c>
      <c r="H675" s="176" t="s">
        <v>12457</v>
      </c>
      <c r="I675" s="176" t="s">
        <v>12422</v>
      </c>
      <c r="J675" s="176">
        <v>8.06</v>
      </c>
      <c r="K675" s="176">
        <v>27.1</v>
      </c>
      <c r="L675" s="176">
        <v>7.35</v>
      </c>
      <c r="M675" s="176">
        <v>36.799999999999997</v>
      </c>
      <c r="N675" s="177"/>
      <c r="O675" s="177"/>
      <c r="P675" s="177"/>
      <c r="Q675" s="177"/>
      <c r="R675">
        <f t="shared" si="40"/>
        <v>8.06</v>
      </c>
      <c r="T675">
        <f t="shared" si="41"/>
        <v>27.1</v>
      </c>
      <c r="V675">
        <f t="shared" si="42"/>
        <v>7.35</v>
      </c>
      <c r="X675">
        <f t="shared" si="43"/>
        <v>36.799999999999997</v>
      </c>
      <c r="Z675" s="176">
        <v>394.2</v>
      </c>
      <c r="AA675" s="177"/>
      <c r="AB675" s="176">
        <v>2217</v>
      </c>
      <c r="AC675" s="177"/>
      <c r="AD675" s="177"/>
      <c r="AE675" s="177"/>
      <c r="AF675" s="177"/>
    </row>
    <row r="676" spans="5:32" ht="16" x14ac:dyDescent="0.2">
      <c r="E676" s="282">
        <v>42604</v>
      </c>
      <c r="F676" s="177"/>
      <c r="G676" s="176">
        <v>27</v>
      </c>
      <c r="H676" s="176" t="s">
        <v>12457</v>
      </c>
      <c r="I676" s="176" t="s">
        <v>12422</v>
      </c>
      <c r="J676" s="176">
        <v>8.0419999999999998</v>
      </c>
      <c r="K676" s="176">
        <v>27</v>
      </c>
      <c r="L676" s="176">
        <v>7.35</v>
      </c>
      <c r="M676" s="176">
        <v>36</v>
      </c>
      <c r="N676" s="177"/>
      <c r="O676" s="177"/>
      <c r="P676" s="177"/>
      <c r="Q676" s="177"/>
      <c r="R676">
        <f t="shared" si="40"/>
        <v>8.0419999999999998</v>
      </c>
      <c r="T676">
        <f t="shared" si="41"/>
        <v>27</v>
      </c>
      <c r="V676">
        <f t="shared" si="42"/>
        <v>7.35</v>
      </c>
      <c r="X676">
        <f t="shared" si="43"/>
        <v>36</v>
      </c>
      <c r="Z676" s="177"/>
      <c r="AA676" s="177"/>
      <c r="AB676" s="176">
        <v>2174.6</v>
      </c>
      <c r="AC676" s="177"/>
      <c r="AD676" s="177"/>
      <c r="AE676" s="176">
        <v>702.6</v>
      </c>
      <c r="AF676" s="176">
        <v>1863.6</v>
      </c>
    </row>
    <row r="677" spans="5:32" ht="16" x14ac:dyDescent="0.2">
      <c r="E677" s="282">
        <v>42604</v>
      </c>
      <c r="F677" s="177"/>
      <c r="G677" s="176">
        <v>27</v>
      </c>
      <c r="H677" s="176" t="s">
        <v>16051</v>
      </c>
      <c r="I677" s="176" t="s">
        <v>16051</v>
      </c>
      <c r="J677" s="176">
        <v>7.6180000000000003</v>
      </c>
      <c r="K677" s="176">
        <v>27</v>
      </c>
      <c r="L677" s="176">
        <v>7.29</v>
      </c>
      <c r="M677" s="176">
        <v>33.1</v>
      </c>
      <c r="N677" s="177"/>
      <c r="O677" s="177"/>
      <c r="P677" s="177"/>
      <c r="Q677" s="177"/>
      <c r="R677">
        <f t="shared" si="40"/>
        <v>7.6180000000000003</v>
      </c>
      <c r="T677">
        <f t="shared" si="41"/>
        <v>27</v>
      </c>
      <c r="V677">
        <f t="shared" si="42"/>
        <v>7.29</v>
      </c>
      <c r="X677">
        <f t="shared" si="43"/>
        <v>33.1</v>
      </c>
      <c r="Z677" s="177"/>
      <c r="AA677" s="177"/>
      <c r="AB677" s="177"/>
      <c r="AC677" s="177"/>
      <c r="AD677" s="177"/>
      <c r="AE677" s="176">
        <v>658.5</v>
      </c>
      <c r="AF677" s="176">
        <v>1815.9</v>
      </c>
    </row>
    <row r="678" spans="5:32" ht="16" x14ac:dyDescent="0.2">
      <c r="E678" s="282">
        <v>42604</v>
      </c>
      <c r="F678" s="177"/>
      <c r="G678" s="176">
        <v>27</v>
      </c>
      <c r="H678" s="176" t="s">
        <v>12457</v>
      </c>
      <c r="I678" s="176" t="s">
        <v>12422</v>
      </c>
      <c r="J678" s="176">
        <v>8.0640000000000001</v>
      </c>
      <c r="K678" s="176">
        <v>27</v>
      </c>
      <c r="L678" s="176">
        <v>7.65</v>
      </c>
      <c r="M678" s="176">
        <v>33.4</v>
      </c>
      <c r="N678" s="177"/>
      <c r="O678" s="177"/>
      <c r="P678" s="177"/>
      <c r="Q678" s="177"/>
      <c r="R678">
        <f t="shared" si="40"/>
        <v>8.0640000000000001</v>
      </c>
      <c r="T678">
        <f t="shared" si="41"/>
        <v>27</v>
      </c>
      <c r="V678">
        <f t="shared" si="42"/>
        <v>7.65</v>
      </c>
      <c r="X678">
        <f t="shared" si="43"/>
        <v>33.4</v>
      </c>
      <c r="Z678" s="177"/>
      <c r="AA678" s="177"/>
      <c r="AB678" s="176">
        <v>2180.8000000000002</v>
      </c>
      <c r="AC678" s="177"/>
      <c r="AD678" s="177"/>
      <c r="AE678" s="177"/>
      <c r="AF678" s="177"/>
    </row>
    <row r="679" spans="5:32" ht="16" x14ac:dyDescent="0.2">
      <c r="E679" s="282">
        <v>42604</v>
      </c>
      <c r="F679" s="177"/>
      <c r="G679" s="176">
        <v>27</v>
      </c>
      <c r="H679" s="176" t="s">
        <v>16051</v>
      </c>
      <c r="I679" s="176" t="s">
        <v>16051</v>
      </c>
      <c r="J679" s="176">
        <v>7.6840000000000002</v>
      </c>
      <c r="K679" s="176">
        <v>27</v>
      </c>
      <c r="L679" s="176">
        <v>7.37</v>
      </c>
      <c r="M679" s="176">
        <v>36.299999999999997</v>
      </c>
      <c r="N679" s="177"/>
      <c r="O679" s="177"/>
      <c r="P679" s="177"/>
      <c r="Q679" s="177"/>
      <c r="R679">
        <f t="shared" si="40"/>
        <v>7.6840000000000002</v>
      </c>
      <c r="T679">
        <f t="shared" si="41"/>
        <v>27</v>
      </c>
      <c r="V679">
        <f t="shared" si="42"/>
        <v>7.37</v>
      </c>
      <c r="X679">
        <f t="shared" si="43"/>
        <v>36.299999999999997</v>
      </c>
      <c r="Z679" s="177"/>
      <c r="AA679" s="177"/>
      <c r="AB679" s="176">
        <v>2153.3000000000002</v>
      </c>
      <c r="AC679" s="177"/>
      <c r="AD679" s="177"/>
      <c r="AE679" s="176">
        <v>649.5</v>
      </c>
      <c r="AF679" s="176">
        <v>1816.3</v>
      </c>
    </row>
    <row r="680" spans="5:32" ht="16" x14ac:dyDescent="0.2">
      <c r="E680" s="282">
        <v>42604</v>
      </c>
      <c r="F680" s="177"/>
      <c r="G680" s="176">
        <v>27</v>
      </c>
      <c r="H680" s="176" t="s">
        <v>12457</v>
      </c>
      <c r="I680" s="176" t="s">
        <v>12422</v>
      </c>
      <c r="J680" s="176">
        <v>8.0619999999999994</v>
      </c>
      <c r="K680" s="176">
        <v>27.1</v>
      </c>
      <c r="L680" s="176">
        <v>7.51</v>
      </c>
      <c r="M680" s="176">
        <v>36.1</v>
      </c>
      <c r="N680" s="177"/>
      <c r="O680" s="177"/>
      <c r="P680" s="177"/>
      <c r="Q680" s="177"/>
      <c r="R680">
        <f t="shared" si="40"/>
        <v>8.0619999999999994</v>
      </c>
      <c r="T680">
        <f t="shared" si="41"/>
        <v>27.1</v>
      </c>
      <c r="V680">
        <f t="shared" si="42"/>
        <v>7.51</v>
      </c>
      <c r="X680">
        <f t="shared" si="43"/>
        <v>36.1</v>
      </c>
      <c r="Z680" s="176">
        <v>445.15</v>
      </c>
      <c r="AA680" s="177"/>
      <c r="AB680" s="177"/>
      <c r="AC680" s="177"/>
      <c r="AD680" s="177"/>
      <c r="AE680" s="176">
        <v>955.6</v>
      </c>
      <c r="AF680" s="176">
        <v>1886.9</v>
      </c>
    </row>
    <row r="681" spans="5:32" ht="16" x14ac:dyDescent="0.2">
      <c r="E681" s="282">
        <v>42605</v>
      </c>
      <c r="F681" s="177"/>
      <c r="G681" s="176">
        <v>31</v>
      </c>
      <c r="H681" s="176" t="s">
        <v>12457</v>
      </c>
      <c r="I681" s="176" t="s">
        <v>16050</v>
      </c>
      <c r="J681" s="176">
        <v>8.0069999999999997</v>
      </c>
      <c r="K681" s="176">
        <v>31</v>
      </c>
      <c r="L681" s="176">
        <v>6.93</v>
      </c>
      <c r="M681" s="176">
        <v>37.200000000000003</v>
      </c>
      <c r="N681" s="177"/>
      <c r="O681" s="177"/>
      <c r="P681" s="177"/>
      <c r="Q681" s="177"/>
      <c r="R681">
        <f t="shared" si="40"/>
        <v>8.0069999999999997</v>
      </c>
      <c r="T681">
        <f t="shared" si="41"/>
        <v>31</v>
      </c>
      <c r="V681">
        <f t="shared" si="42"/>
        <v>6.93</v>
      </c>
      <c r="X681">
        <f t="shared" si="43"/>
        <v>37.200000000000003</v>
      </c>
      <c r="Z681" s="176">
        <v>270.83</v>
      </c>
      <c r="AA681" s="177"/>
      <c r="AB681" s="177"/>
      <c r="AC681" s="177"/>
      <c r="AD681" s="177"/>
      <c r="AE681" s="177"/>
      <c r="AF681" s="177"/>
    </row>
    <row r="682" spans="5:32" ht="16" x14ac:dyDescent="0.2">
      <c r="E682" s="282">
        <v>42605</v>
      </c>
      <c r="F682" s="177"/>
      <c r="G682" s="176">
        <v>31</v>
      </c>
      <c r="H682" s="176" t="s">
        <v>16051</v>
      </c>
      <c r="I682" s="176" t="s">
        <v>12804</v>
      </c>
      <c r="J682" s="176">
        <v>7.6059999999999999</v>
      </c>
      <c r="K682" s="176">
        <v>30.8</v>
      </c>
      <c r="L682" s="176">
        <v>6.89</v>
      </c>
      <c r="M682" s="176">
        <v>36.4</v>
      </c>
      <c r="N682" s="177"/>
      <c r="O682" s="177"/>
      <c r="P682" s="177"/>
      <c r="Q682" s="177"/>
      <c r="R682">
        <f t="shared" si="40"/>
        <v>7.6059999999999999</v>
      </c>
      <c r="T682">
        <f t="shared" si="41"/>
        <v>30.8</v>
      </c>
      <c r="V682">
        <f t="shared" si="42"/>
        <v>6.89</v>
      </c>
      <c r="X682">
        <f t="shared" si="43"/>
        <v>36.4</v>
      </c>
      <c r="Z682" s="177"/>
      <c r="AA682" s="177"/>
      <c r="AB682" s="177"/>
      <c r="AC682" s="177"/>
      <c r="AD682" s="177"/>
      <c r="AE682" s="177"/>
      <c r="AF682" s="177"/>
    </row>
    <row r="683" spans="5:32" ht="16" x14ac:dyDescent="0.2">
      <c r="E683" s="282">
        <v>42605</v>
      </c>
      <c r="F683" s="177"/>
      <c r="G683" s="176">
        <v>31</v>
      </c>
      <c r="H683" s="176" t="s">
        <v>12457</v>
      </c>
      <c r="I683" s="176" t="s">
        <v>16050</v>
      </c>
      <c r="J683" s="176">
        <v>8.0139999999999993</v>
      </c>
      <c r="K683" s="176">
        <v>31.1</v>
      </c>
      <c r="L683" s="176">
        <v>6.88</v>
      </c>
      <c r="M683" s="176">
        <v>36.700000000000003</v>
      </c>
      <c r="N683" s="177"/>
      <c r="O683" s="177"/>
      <c r="P683" s="177"/>
      <c r="Q683" s="177"/>
      <c r="R683">
        <f t="shared" si="40"/>
        <v>8.0139999999999993</v>
      </c>
      <c r="T683">
        <f t="shared" si="41"/>
        <v>31.1</v>
      </c>
      <c r="V683">
        <f t="shared" si="42"/>
        <v>6.88</v>
      </c>
      <c r="X683">
        <f t="shared" si="43"/>
        <v>36.700000000000003</v>
      </c>
      <c r="Z683" s="177"/>
      <c r="AA683" s="177"/>
      <c r="AB683" s="177"/>
      <c r="AC683" s="177"/>
      <c r="AD683" s="177"/>
      <c r="AE683" s="177"/>
      <c r="AF683" s="177"/>
    </row>
    <row r="684" spans="5:32" ht="16" x14ac:dyDescent="0.2">
      <c r="E684" s="282">
        <v>42605</v>
      </c>
      <c r="F684" s="177"/>
      <c r="G684" s="176">
        <v>31</v>
      </c>
      <c r="H684" s="176" t="s">
        <v>12457</v>
      </c>
      <c r="I684" s="176" t="s">
        <v>16050</v>
      </c>
      <c r="J684" s="176">
        <v>8.0220000000000002</v>
      </c>
      <c r="K684" s="176">
        <v>31.3</v>
      </c>
      <c r="L684" s="176">
        <v>6.68</v>
      </c>
      <c r="M684" s="176">
        <v>36.799999999999997</v>
      </c>
      <c r="N684" s="177"/>
      <c r="O684" s="177"/>
      <c r="P684" s="177"/>
      <c r="Q684" s="177"/>
      <c r="R684">
        <f t="shared" si="40"/>
        <v>8.0220000000000002</v>
      </c>
      <c r="T684">
        <f t="shared" si="41"/>
        <v>31.3</v>
      </c>
      <c r="V684">
        <f t="shared" si="42"/>
        <v>6.68</v>
      </c>
      <c r="X684">
        <f t="shared" si="43"/>
        <v>36.799999999999997</v>
      </c>
      <c r="Z684" s="177"/>
      <c r="AA684" s="177"/>
      <c r="AB684" s="177"/>
      <c r="AC684" s="177"/>
      <c r="AD684" s="177"/>
      <c r="AE684" s="177"/>
      <c r="AF684" s="177"/>
    </row>
    <row r="685" spans="5:32" ht="16" x14ac:dyDescent="0.2">
      <c r="E685" s="282">
        <v>42605</v>
      </c>
      <c r="F685" s="177"/>
      <c r="G685" s="176">
        <v>31</v>
      </c>
      <c r="H685" s="176" t="s">
        <v>12457</v>
      </c>
      <c r="I685" s="176" t="s">
        <v>16050</v>
      </c>
      <c r="J685" s="176">
        <v>8.0329999999999995</v>
      </c>
      <c r="K685" s="176">
        <v>31.4</v>
      </c>
      <c r="L685" s="176">
        <v>6.69</v>
      </c>
      <c r="M685" s="176">
        <v>37.299999999999997</v>
      </c>
      <c r="N685" s="177"/>
      <c r="O685" s="177"/>
      <c r="P685" s="177"/>
      <c r="Q685" s="177"/>
      <c r="R685">
        <f t="shared" si="40"/>
        <v>8.0329999999999995</v>
      </c>
      <c r="T685">
        <f t="shared" si="41"/>
        <v>31.4</v>
      </c>
      <c r="V685">
        <f t="shared" si="42"/>
        <v>6.69</v>
      </c>
      <c r="X685">
        <f t="shared" si="43"/>
        <v>37.299999999999997</v>
      </c>
      <c r="Z685" s="176">
        <v>361.28</v>
      </c>
      <c r="AA685" s="177"/>
      <c r="AB685" s="177"/>
      <c r="AC685" s="177"/>
      <c r="AD685" s="177"/>
      <c r="AE685" s="177"/>
      <c r="AF685" s="177"/>
    </row>
    <row r="686" spans="5:32" ht="16" x14ac:dyDescent="0.2">
      <c r="E686" s="282">
        <v>42605</v>
      </c>
      <c r="F686" s="177"/>
      <c r="G686" s="176">
        <v>31</v>
      </c>
      <c r="H686" s="176" t="s">
        <v>16051</v>
      </c>
      <c r="I686" s="176" t="s">
        <v>12804</v>
      </c>
      <c r="J686" s="176">
        <v>7.6559999999999997</v>
      </c>
      <c r="K686" s="176">
        <v>31.1</v>
      </c>
      <c r="L686" s="176">
        <v>6.74</v>
      </c>
      <c r="M686" s="176">
        <v>37.1</v>
      </c>
      <c r="N686" s="177"/>
      <c r="O686" s="177"/>
      <c r="P686" s="177"/>
      <c r="Q686" s="177"/>
      <c r="R686">
        <f t="shared" si="40"/>
        <v>7.6559999999999997</v>
      </c>
      <c r="T686">
        <f t="shared" si="41"/>
        <v>31.1</v>
      </c>
      <c r="V686">
        <f t="shared" si="42"/>
        <v>6.74</v>
      </c>
      <c r="X686">
        <f t="shared" si="43"/>
        <v>37.1</v>
      </c>
      <c r="Z686" s="177"/>
      <c r="AA686" s="177"/>
      <c r="AB686" s="177"/>
      <c r="AC686" s="177"/>
      <c r="AD686" s="177"/>
      <c r="AE686" s="177"/>
      <c r="AF686" s="177"/>
    </row>
    <row r="687" spans="5:32" ht="16" x14ac:dyDescent="0.2">
      <c r="E687" s="282">
        <v>42605</v>
      </c>
      <c r="F687" s="177"/>
      <c r="G687" s="176">
        <v>31</v>
      </c>
      <c r="H687" s="176" t="s">
        <v>16051</v>
      </c>
      <c r="I687" s="176" t="s">
        <v>12804</v>
      </c>
      <c r="J687" s="176">
        <v>7.6669999999999998</v>
      </c>
      <c r="K687" s="176">
        <v>31.5</v>
      </c>
      <c r="L687" s="176">
        <v>6.45</v>
      </c>
      <c r="M687" s="176">
        <v>37</v>
      </c>
      <c r="N687" s="177"/>
      <c r="O687" s="177"/>
      <c r="P687" s="177"/>
      <c r="Q687" s="177"/>
      <c r="R687">
        <f t="shared" si="40"/>
        <v>7.6669999999999998</v>
      </c>
      <c r="T687">
        <f t="shared" si="41"/>
        <v>31.5</v>
      </c>
      <c r="V687">
        <f t="shared" si="42"/>
        <v>6.45</v>
      </c>
      <c r="X687">
        <f t="shared" si="43"/>
        <v>37</v>
      </c>
      <c r="Z687" s="177"/>
      <c r="AA687" s="177"/>
      <c r="AB687" s="177"/>
      <c r="AC687" s="177"/>
      <c r="AD687" s="177"/>
      <c r="AE687" s="177"/>
      <c r="AF687" s="177"/>
    </row>
    <row r="688" spans="5:32" ht="16" x14ac:dyDescent="0.2">
      <c r="E688" s="282">
        <v>42605</v>
      </c>
      <c r="F688" s="177"/>
      <c r="G688" s="176">
        <v>31</v>
      </c>
      <c r="H688" s="176" t="s">
        <v>16051</v>
      </c>
      <c r="I688" s="176" t="s">
        <v>12804</v>
      </c>
      <c r="J688" s="176">
        <v>7.6230000000000002</v>
      </c>
      <c r="K688" s="176">
        <v>30.7</v>
      </c>
      <c r="L688" s="176">
        <v>6.82</v>
      </c>
      <c r="M688" s="176">
        <v>36.1</v>
      </c>
      <c r="N688" s="177"/>
      <c r="O688" s="177"/>
      <c r="P688" s="177"/>
      <c r="Q688" s="177"/>
      <c r="R688">
        <f t="shared" si="40"/>
        <v>7.6230000000000002</v>
      </c>
      <c r="T688">
        <f t="shared" si="41"/>
        <v>30.7</v>
      </c>
      <c r="V688">
        <f t="shared" si="42"/>
        <v>6.82</v>
      </c>
      <c r="X688">
        <f t="shared" si="43"/>
        <v>36.1</v>
      </c>
      <c r="Z688" s="177"/>
      <c r="AA688" s="177"/>
      <c r="AB688" s="177"/>
      <c r="AC688" s="177"/>
      <c r="AD688" s="177"/>
      <c r="AE688" s="177"/>
      <c r="AF688" s="177"/>
    </row>
    <row r="689" spans="5:32" ht="16" x14ac:dyDescent="0.2">
      <c r="E689" s="282">
        <v>42605</v>
      </c>
      <c r="F689" s="177"/>
      <c r="G689" s="176">
        <v>31</v>
      </c>
      <c r="H689" s="176" t="s">
        <v>16051</v>
      </c>
      <c r="I689" s="176" t="s">
        <v>12804</v>
      </c>
      <c r="J689" s="176">
        <v>7.62</v>
      </c>
      <c r="K689" s="176">
        <v>31.1</v>
      </c>
      <c r="L689" s="176">
        <v>6.72</v>
      </c>
      <c r="M689" s="176">
        <v>37.1</v>
      </c>
      <c r="N689" s="177"/>
      <c r="O689" s="177"/>
      <c r="P689" s="177"/>
      <c r="Q689" s="177"/>
      <c r="R689">
        <f t="shared" si="40"/>
        <v>7.62</v>
      </c>
      <c r="T689">
        <f t="shared" si="41"/>
        <v>31.1</v>
      </c>
      <c r="V689">
        <f t="shared" si="42"/>
        <v>6.72</v>
      </c>
      <c r="X689">
        <f t="shared" si="43"/>
        <v>37.1</v>
      </c>
      <c r="Z689" s="177"/>
      <c r="AA689" s="177"/>
      <c r="AB689" s="177"/>
      <c r="AC689" s="177"/>
      <c r="AD689" s="177"/>
      <c r="AE689" s="177"/>
      <c r="AF689" s="177"/>
    </row>
    <row r="690" spans="5:32" ht="16" x14ac:dyDescent="0.2">
      <c r="E690" s="282">
        <v>42605</v>
      </c>
      <c r="F690" s="177"/>
      <c r="G690" s="176">
        <v>31</v>
      </c>
      <c r="H690" s="176" t="s">
        <v>16051</v>
      </c>
      <c r="I690" s="176" t="s">
        <v>16050</v>
      </c>
      <c r="J690" s="176">
        <v>8.0329999999999995</v>
      </c>
      <c r="K690" s="176">
        <v>31.2</v>
      </c>
      <c r="L690" s="176">
        <v>6.77</v>
      </c>
      <c r="M690" s="176">
        <v>37.299999999999997</v>
      </c>
      <c r="N690" s="177"/>
      <c r="O690" s="177"/>
      <c r="P690" s="177"/>
      <c r="Q690" s="177"/>
      <c r="R690">
        <f t="shared" si="40"/>
        <v>8.0329999999999995</v>
      </c>
      <c r="T690">
        <f t="shared" si="41"/>
        <v>31.2</v>
      </c>
      <c r="V690">
        <f t="shared" si="42"/>
        <v>6.77</v>
      </c>
      <c r="X690">
        <f t="shared" si="43"/>
        <v>37.299999999999997</v>
      </c>
      <c r="Z690" s="176">
        <v>439.55</v>
      </c>
      <c r="AA690" s="177"/>
      <c r="AB690" s="177"/>
      <c r="AC690" s="177"/>
      <c r="AD690" s="177"/>
      <c r="AE690" s="177"/>
      <c r="AF690" s="177"/>
    </row>
    <row r="691" spans="5:32" ht="16" x14ac:dyDescent="0.2">
      <c r="E691" s="282">
        <v>42605</v>
      </c>
      <c r="F691" s="177"/>
      <c r="G691" s="176">
        <v>27</v>
      </c>
      <c r="H691" s="176" t="s">
        <v>16051</v>
      </c>
      <c r="I691" s="176" t="s">
        <v>16051</v>
      </c>
      <c r="J691" s="176">
        <v>7.6689999999999996</v>
      </c>
      <c r="K691" s="176">
        <v>27.4</v>
      </c>
      <c r="L691" s="176">
        <v>7.19</v>
      </c>
      <c r="M691" s="176">
        <v>37.1</v>
      </c>
      <c r="N691" s="177"/>
      <c r="O691" s="177"/>
      <c r="P691" s="177"/>
      <c r="Q691" s="177"/>
      <c r="R691">
        <f t="shared" si="40"/>
        <v>7.6689999999999996</v>
      </c>
      <c r="T691">
        <f t="shared" si="41"/>
        <v>27.4</v>
      </c>
      <c r="V691">
        <f t="shared" si="42"/>
        <v>7.19</v>
      </c>
      <c r="X691">
        <f t="shared" si="43"/>
        <v>37.1</v>
      </c>
      <c r="Z691" s="176">
        <v>425.56</v>
      </c>
      <c r="AA691" s="177"/>
      <c r="AB691" s="177"/>
      <c r="AC691" s="177"/>
      <c r="AD691" s="177"/>
      <c r="AE691" s="177"/>
      <c r="AF691" s="177"/>
    </row>
    <row r="692" spans="5:32" ht="16" x14ac:dyDescent="0.2">
      <c r="E692" s="282">
        <v>42605</v>
      </c>
      <c r="F692" s="177"/>
      <c r="G692" s="176">
        <v>27</v>
      </c>
      <c r="H692" s="176" t="s">
        <v>12457</v>
      </c>
      <c r="I692" s="176" t="s">
        <v>12422</v>
      </c>
      <c r="J692" s="176">
        <v>8.048</v>
      </c>
      <c r="K692" s="176">
        <v>27.4</v>
      </c>
      <c r="L692" s="176">
        <v>7.26</v>
      </c>
      <c r="M692" s="176">
        <v>37.299999999999997</v>
      </c>
      <c r="N692" s="177"/>
      <c r="O692" s="177"/>
      <c r="P692" s="177"/>
      <c r="Q692" s="177"/>
      <c r="R692">
        <f t="shared" si="40"/>
        <v>8.048</v>
      </c>
      <c r="T692">
        <f t="shared" si="41"/>
        <v>27.4</v>
      </c>
      <c r="V692">
        <f t="shared" si="42"/>
        <v>7.26</v>
      </c>
      <c r="X692">
        <f t="shared" si="43"/>
        <v>37.299999999999997</v>
      </c>
      <c r="Z692" s="177"/>
      <c r="AA692" s="177"/>
      <c r="AB692" s="177"/>
      <c r="AC692" s="177"/>
      <c r="AD692" s="177"/>
      <c r="AE692" s="177"/>
      <c r="AF692" s="177"/>
    </row>
    <row r="693" spans="5:32" ht="16" x14ac:dyDescent="0.2">
      <c r="E693" s="282">
        <v>42605</v>
      </c>
      <c r="F693" s="177"/>
      <c r="G693" s="176">
        <v>27</v>
      </c>
      <c r="H693" s="176" t="s">
        <v>16051</v>
      </c>
      <c r="I693" s="176" t="s">
        <v>16051</v>
      </c>
      <c r="J693" s="176">
        <v>7.6609999999999996</v>
      </c>
      <c r="K693" s="176">
        <v>27.3</v>
      </c>
      <c r="L693" s="176">
        <v>7.13</v>
      </c>
      <c r="M693" s="176">
        <v>37.1</v>
      </c>
      <c r="N693" s="177"/>
      <c r="O693" s="177"/>
      <c r="P693" s="177"/>
      <c r="Q693" s="177"/>
      <c r="R693">
        <f t="shared" si="40"/>
        <v>7.6609999999999996</v>
      </c>
      <c r="T693">
        <f t="shared" si="41"/>
        <v>27.3</v>
      </c>
      <c r="V693">
        <f t="shared" si="42"/>
        <v>7.13</v>
      </c>
      <c r="X693">
        <f t="shared" si="43"/>
        <v>37.1</v>
      </c>
      <c r="Z693" s="177"/>
      <c r="AA693" s="177"/>
      <c r="AB693" s="177"/>
      <c r="AC693" s="177"/>
      <c r="AD693" s="177"/>
      <c r="AE693" s="177"/>
      <c r="AF693" s="177"/>
    </row>
    <row r="694" spans="5:32" ht="16" x14ac:dyDescent="0.2">
      <c r="E694" s="282">
        <v>42605</v>
      </c>
      <c r="F694" s="177"/>
      <c r="G694" s="176">
        <v>27</v>
      </c>
      <c r="H694" s="176" t="s">
        <v>16051</v>
      </c>
      <c r="I694" s="176" t="s">
        <v>16051</v>
      </c>
      <c r="J694" s="176">
        <v>7.6550000000000002</v>
      </c>
      <c r="K694" s="176">
        <v>27.3</v>
      </c>
      <c r="L694" s="176">
        <v>7.12</v>
      </c>
      <c r="M694" s="176">
        <v>37</v>
      </c>
      <c r="N694" s="177"/>
      <c r="O694" s="177"/>
      <c r="P694" s="177"/>
      <c r="Q694" s="177"/>
      <c r="R694">
        <f t="shared" si="40"/>
        <v>7.6550000000000002</v>
      </c>
      <c r="T694">
        <f t="shared" si="41"/>
        <v>27.3</v>
      </c>
      <c r="V694">
        <f t="shared" si="42"/>
        <v>7.12</v>
      </c>
      <c r="X694">
        <f t="shared" si="43"/>
        <v>37</v>
      </c>
      <c r="Z694" s="177"/>
      <c r="AA694" s="177"/>
      <c r="AB694" s="177"/>
      <c r="AC694" s="177"/>
      <c r="AD694" s="177"/>
      <c r="AE694" s="177"/>
      <c r="AF694" s="177"/>
    </row>
    <row r="695" spans="5:32" ht="16" x14ac:dyDescent="0.2">
      <c r="E695" s="282">
        <v>42605</v>
      </c>
      <c r="F695" s="177"/>
      <c r="G695" s="176">
        <v>27</v>
      </c>
      <c r="H695" s="176" t="s">
        <v>12457</v>
      </c>
      <c r="I695" s="176" t="s">
        <v>12422</v>
      </c>
      <c r="J695" s="176">
        <v>8.0549999999999997</v>
      </c>
      <c r="K695" s="176">
        <v>27.2</v>
      </c>
      <c r="L695" s="176">
        <v>7.22</v>
      </c>
      <c r="M695" s="176">
        <v>37.299999999999997</v>
      </c>
      <c r="N695" s="177"/>
      <c r="O695" s="177"/>
      <c r="P695" s="177"/>
      <c r="Q695" s="177"/>
      <c r="R695">
        <f t="shared" si="40"/>
        <v>8.0549999999999997</v>
      </c>
      <c r="T695">
        <f t="shared" si="41"/>
        <v>27.2</v>
      </c>
      <c r="V695">
        <f t="shared" si="42"/>
        <v>7.22</v>
      </c>
      <c r="X695">
        <f t="shared" si="43"/>
        <v>37.299999999999997</v>
      </c>
      <c r="Z695" s="176">
        <v>466.94</v>
      </c>
      <c r="AA695" s="177"/>
      <c r="AB695" s="177"/>
      <c r="AC695" s="177"/>
      <c r="AD695" s="177"/>
      <c r="AE695" s="177"/>
      <c r="AF695" s="177"/>
    </row>
    <row r="696" spans="5:32" ht="16" x14ac:dyDescent="0.2">
      <c r="E696" s="282">
        <v>42605</v>
      </c>
      <c r="F696" s="177"/>
      <c r="G696" s="176">
        <v>27</v>
      </c>
      <c r="H696" s="176" t="s">
        <v>12457</v>
      </c>
      <c r="I696" s="176" t="s">
        <v>12422</v>
      </c>
      <c r="J696" s="176">
        <v>8.0389999999999997</v>
      </c>
      <c r="K696" s="176">
        <v>27.3</v>
      </c>
      <c r="L696" s="176">
        <v>6.82</v>
      </c>
      <c r="M696" s="176">
        <v>37.200000000000003</v>
      </c>
      <c r="N696" s="177"/>
      <c r="O696" s="177"/>
      <c r="P696" s="177"/>
      <c r="Q696" s="177"/>
      <c r="R696">
        <f t="shared" si="40"/>
        <v>8.0389999999999997</v>
      </c>
      <c r="T696">
        <f t="shared" si="41"/>
        <v>27.3</v>
      </c>
      <c r="V696">
        <f t="shared" si="42"/>
        <v>6.82</v>
      </c>
      <c r="X696">
        <f t="shared" si="43"/>
        <v>37.200000000000003</v>
      </c>
      <c r="Z696" s="177"/>
      <c r="AA696" s="177"/>
      <c r="AB696" s="177"/>
      <c r="AC696" s="177"/>
      <c r="AD696" s="177"/>
      <c r="AE696" s="177"/>
      <c r="AF696" s="177"/>
    </row>
    <row r="697" spans="5:32" ht="16" x14ac:dyDescent="0.2">
      <c r="E697" s="282">
        <v>42605</v>
      </c>
      <c r="F697" s="177"/>
      <c r="G697" s="176">
        <v>27</v>
      </c>
      <c r="H697" s="176" t="s">
        <v>16051</v>
      </c>
      <c r="I697" s="176" t="s">
        <v>16051</v>
      </c>
      <c r="J697" s="176">
        <v>7.6210000000000004</v>
      </c>
      <c r="K697" s="176">
        <v>27.2</v>
      </c>
      <c r="L697" s="176">
        <v>7.14</v>
      </c>
      <c r="M697" s="176">
        <v>37.1</v>
      </c>
      <c r="N697" s="177"/>
      <c r="O697" s="177"/>
      <c r="P697" s="177"/>
      <c r="Q697" s="177"/>
      <c r="R697">
        <f t="shared" si="40"/>
        <v>7.6210000000000004</v>
      </c>
      <c r="T697">
        <f t="shared" si="41"/>
        <v>27.2</v>
      </c>
      <c r="V697">
        <f t="shared" si="42"/>
        <v>7.14</v>
      </c>
      <c r="X697">
        <f t="shared" si="43"/>
        <v>37.1</v>
      </c>
      <c r="Z697" s="177"/>
      <c r="AA697" s="177"/>
      <c r="AB697" s="177"/>
      <c r="AC697" s="177"/>
      <c r="AD697" s="177"/>
      <c r="AE697" s="177"/>
      <c r="AF697" s="177"/>
    </row>
    <row r="698" spans="5:32" ht="16" x14ac:dyDescent="0.2">
      <c r="E698" s="282">
        <v>42605</v>
      </c>
      <c r="F698" s="177"/>
      <c r="G698" s="176">
        <v>27</v>
      </c>
      <c r="H698" s="176" t="s">
        <v>12457</v>
      </c>
      <c r="I698" s="176" t="s">
        <v>12422</v>
      </c>
      <c r="J698" s="176">
        <v>8.0640000000000001</v>
      </c>
      <c r="K698" s="176">
        <v>27.2</v>
      </c>
      <c r="L698" s="176">
        <v>7.23</v>
      </c>
      <c r="M698" s="176">
        <v>37.299999999999997</v>
      </c>
      <c r="N698" s="177"/>
      <c r="O698" s="177"/>
      <c r="P698" s="177"/>
      <c r="Q698" s="177"/>
      <c r="R698">
        <f t="shared" si="40"/>
        <v>8.0640000000000001</v>
      </c>
      <c r="T698">
        <f t="shared" si="41"/>
        <v>27.2</v>
      </c>
      <c r="V698">
        <f t="shared" si="42"/>
        <v>7.23</v>
      </c>
      <c r="X698">
        <f t="shared" si="43"/>
        <v>37.299999999999997</v>
      </c>
      <c r="Z698" s="177"/>
      <c r="AA698" s="177"/>
      <c r="AB698" s="177"/>
      <c r="AC698" s="177"/>
      <c r="AD698" s="177"/>
      <c r="AE698" s="177"/>
      <c r="AF698" s="177"/>
    </row>
    <row r="699" spans="5:32" ht="16" x14ac:dyDescent="0.2">
      <c r="E699" s="282">
        <v>42605</v>
      </c>
      <c r="F699" s="177"/>
      <c r="G699" s="176">
        <v>27</v>
      </c>
      <c r="H699" s="176" t="s">
        <v>16051</v>
      </c>
      <c r="I699" s="176" t="s">
        <v>16051</v>
      </c>
      <c r="J699" s="176">
        <v>7.7240000000000002</v>
      </c>
      <c r="K699" s="176">
        <v>27.1</v>
      </c>
      <c r="L699" s="176">
        <v>7.17</v>
      </c>
      <c r="M699" s="176">
        <v>37.1</v>
      </c>
      <c r="N699" s="177"/>
      <c r="O699" s="177"/>
      <c r="P699" s="177"/>
      <c r="Q699" s="177"/>
      <c r="R699">
        <f t="shared" si="40"/>
        <v>7.7240000000000002</v>
      </c>
      <c r="T699">
        <f t="shared" si="41"/>
        <v>27.1</v>
      </c>
      <c r="V699">
        <f t="shared" si="42"/>
        <v>7.17</v>
      </c>
      <c r="X699">
        <f t="shared" si="43"/>
        <v>37.1</v>
      </c>
      <c r="Z699" s="177"/>
      <c r="AA699" s="177"/>
      <c r="AB699" s="177"/>
      <c r="AC699" s="177"/>
      <c r="AD699" s="177"/>
      <c r="AE699" s="177"/>
      <c r="AF699" s="177"/>
    </row>
    <row r="700" spans="5:32" ht="16" x14ac:dyDescent="0.2">
      <c r="E700" s="282">
        <v>42605</v>
      </c>
      <c r="F700" s="177"/>
      <c r="G700" s="176">
        <v>27</v>
      </c>
      <c r="H700" s="176" t="s">
        <v>12457</v>
      </c>
      <c r="I700" s="176" t="s">
        <v>12422</v>
      </c>
      <c r="J700" s="176">
        <v>8.0489999999999995</v>
      </c>
      <c r="K700" s="176">
        <v>27.2</v>
      </c>
      <c r="L700" s="176">
        <v>7.25</v>
      </c>
      <c r="M700" s="176">
        <v>37.299999999999997</v>
      </c>
      <c r="N700" s="177"/>
      <c r="O700" s="177"/>
      <c r="P700" s="177"/>
      <c r="Q700" s="177"/>
      <c r="R700">
        <f t="shared" si="40"/>
        <v>8.0489999999999995</v>
      </c>
      <c r="T700">
        <f t="shared" si="41"/>
        <v>27.2</v>
      </c>
      <c r="V700">
        <f t="shared" si="42"/>
        <v>7.25</v>
      </c>
      <c r="X700">
        <f t="shared" si="43"/>
        <v>37.299999999999997</v>
      </c>
      <c r="Z700" s="176">
        <v>476.61</v>
      </c>
      <c r="AA700" s="177"/>
      <c r="AB700" s="177"/>
      <c r="AC700" s="177"/>
      <c r="AD700" s="177"/>
      <c r="AE700" s="177"/>
      <c r="AF700" s="177"/>
    </row>
    <row r="701" spans="5:32" ht="16" x14ac:dyDescent="0.2">
      <c r="E701" s="282">
        <v>42606</v>
      </c>
      <c r="F701" s="177"/>
      <c r="G701" s="176">
        <v>31</v>
      </c>
      <c r="H701" s="176" t="s">
        <v>12457</v>
      </c>
      <c r="I701" s="176" t="s">
        <v>16050</v>
      </c>
      <c r="J701" s="176">
        <v>7.9889999999999999</v>
      </c>
      <c r="K701" s="176">
        <v>31.4</v>
      </c>
      <c r="L701" s="176">
        <v>6.62</v>
      </c>
      <c r="M701" s="176">
        <v>37</v>
      </c>
      <c r="N701" s="177"/>
      <c r="O701" s="177"/>
      <c r="P701" s="177"/>
      <c r="Q701" s="177"/>
      <c r="R701">
        <f t="shared" si="40"/>
        <v>7.9889999999999999</v>
      </c>
      <c r="T701">
        <f t="shared" si="41"/>
        <v>31.4</v>
      </c>
      <c r="V701">
        <f t="shared" si="42"/>
        <v>6.62</v>
      </c>
      <c r="X701">
        <f t="shared" si="43"/>
        <v>37</v>
      </c>
      <c r="Z701" s="176">
        <v>99.902000000000001</v>
      </c>
      <c r="AA701" s="177"/>
      <c r="AB701" s="177"/>
      <c r="AC701" s="177"/>
      <c r="AD701" s="177"/>
      <c r="AE701" s="177"/>
      <c r="AF701" s="177"/>
    </row>
    <row r="702" spans="5:32" ht="16" x14ac:dyDescent="0.2">
      <c r="E702" s="282">
        <v>42606</v>
      </c>
      <c r="F702" s="177"/>
      <c r="G702" s="176">
        <v>31</v>
      </c>
      <c r="H702" s="176" t="s">
        <v>16051</v>
      </c>
      <c r="I702" s="176" t="s">
        <v>12804</v>
      </c>
      <c r="J702" s="176">
        <v>7.657</v>
      </c>
      <c r="K702" s="176">
        <v>31.2</v>
      </c>
      <c r="L702" s="176">
        <v>6.84</v>
      </c>
      <c r="M702" s="176">
        <v>37</v>
      </c>
      <c r="N702" s="177"/>
      <c r="O702" s="177"/>
      <c r="P702" s="177"/>
      <c r="Q702" s="177"/>
      <c r="R702">
        <f t="shared" si="40"/>
        <v>7.657</v>
      </c>
      <c r="T702">
        <f t="shared" si="41"/>
        <v>31.2</v>
      </c>
      <c r="V702">
        <f t="shared" si="42"/>
        <v>6.84</v>
      </c>
      <c r="X702">
        <f t="shared" si="43"/>
        <v>37</v>
      </c>
      <c r="Z702" s="177"/>
      <c r="AA702" s="177"/>
      <c r="AB702" s="177"/>
      <c r="AC702" s="177"/>
      <c r="AD702" s="177"/>
      <c r="AE702" s="177"/>
      <c r="AF702" s="177"/>
    </row>
    <row r="703" spans="5:32" ht="16" x14ac:dyDescent="0.2">
      <c r="E703" s="282">
        <v>42606</v>
      </c>
      <c r="F703" s="177"/>
      <c r="G703" s="176">
        <v>31</v>
      </c>
      <c r="H703" s="176" t="s">
        <v>12457</v>
      </c>
      <c r="I703" s="176" t="s">
        <v>16050</v>
      </c>
      <c r="J703" s="176">
        <v>8.0030000000000001</v>
      </c>
      <c r="K703" s="176">
        <v>31.1</v>
      </c>
      <c r="L703" s="176">
        <v>7.09</v>
      </c>
      <c r="M703" s="176">
        <v>37.299999999999997</v>
      </c>
      <c r="N703" s="177"/>
      <c r="O703" s="177"/>
      <c r="P703" s="177"/>
      <c r="Q703" s="177"/>
      <c r="R703">
        <f t="shared" si="40"/>
        <v>8.0030000000000001</v>
      </c>
      <c r="T703">
        <f t="shared" si="41"/>
        <v>31.1</v>
      </c>
      <c r="V703">
        <f t="shared" si="42"/>
        <v>7.09</v>
      </c>
      <c r="X703">
        <f t="shared" si="43"/>
        <v>37.299999999999997</v>
      </c>
      <c r="Z703" s="177"/>
      <c r="AA703" s="177"/>
      <c r="AB703" s="177"/>
      <c r="AC703" s="177"/>
      <c r="AD703" s="177"/>
      <c r="AE703" s="177"/>
      <c r="AF703" s="177"/>
    </row>
    <row r="704" spans="5:32" ht="16" x14ac:dyDescent="0.2">
      <c r="E704" s="282">
        <v>42606</v>
      </c>
      <c r="F704" s="177"/>
      <c r="G704" s="176">
        <v>31</v>
      </c>
      <c r="H704" s="176" t="s">
        <v>12457</v>
      </c>
      <c r="I704" s="176" t="s">
        <v>16050</v>
      </c>
      <c r="J704" s="176">
        <v>8.0079999999999991</v>
      </c>
      <c r="K704" s="176">
        <v>31.3</v>
      </c>
      <c r="L704" s="176">
        <v>6.89</v>
      </c>
      <c r="M704" s="176">
        <v>37.25</v>
      </c>
      <c r="N704" s="177"/>
      <c r="O704" s="177"/>
      <c r="P704" s="177"/>
      <c r="Q704" s="177"/>
      <c r="R704">
        <f t="shared" si="40"/>
        <v>8.0079999999999991</v>
      </c>
      <c r="T704">
        <f t="shared" si="41"/>
        <v>31.3</v>
      </c>
      <c r="V704">
        <f t="shared" si="42"/>
        <v>6.89</v>
      </c>
      <c r="X704">
        <f t="shared" si="43"/>
        <v>37.25</v>
      </c>
      <c r="Z704" s="177"/>
      <c r="AA704" s="177"/>
      <c r="AB704" s="177"/>
      <c r="AC704" s="177"/>
      <c r="AD704" s="177"/>
      <c r="AE704" s="177"/>
      <c r="AF704" s="177"/>
    </row>
    <row r="705" spans="5:32" ht="16" x14ac:dyDescent="0.2">
      <c r="E705" s="282">
        <v>42606</v>
      </c>
      <c r="F705" s="177"/>
      <c r="G705" s="176">
        <v>31</v>
      </c>
      <c r="H705" s="176" t="s">
        <v>12457</v>
      </c>
      <c r="I705" s="176" t="s">
        <v>16050</v>
      </c>
      <c r="J705" s="176">
        <v>8.0039999999999996</v>
      </c>
      <c r="K705" s="176">
        <v>31.1</v>
      </c>
      <c r="L705" s="176">
        <v>6.99</v>
      </c>
      <c r="M705" s="176">
        <v>37.299999999999997</v>
      </c>
      <c r="N705" s="177"/>
      <c r="O705" s="177"/>
      <c r="P705" s="177"/>
      <c r="Q705" s="177"/>
      <c r="R705">
        <f t="shared" si="40"/>
        <v>8.0039999999999996</v>
      </c>
      <c r="T705">
        <f t="shared" si="41"/>
        <v>31.1</v>
      </c>
      <c r="V705">
        <f t="shared" si="42"/>
        <v>6.99</v>
      </c>
      <c r="X705">
        <f t="shared" si="43"/>
        <v>37.299999999999997</v>
      </c>
      <c r="Z705" s="176">
        <v>145.03</v>
      </c>
      <c r="AA705" s="177"/>
      <c r="AB705" s="177"/>
      <c r="AC705" s="177"/>
      <c r="AD705" s="177"/>
      <c r="AE705" s="177"/>
      <c r="AF705" s="177"/>
    </row>
    <row r="706" spans="5:32" ht="16" x14ac:dyDescent="0.2">
      <c r="E706" s="282">
        <v>42606</v>
      </c>
      <c r="F706" s="177"/>
      <c r="G706" s="176">
        <v>31</v>
      </c>
      <c r="H706" s="176" t="s">
        <v>16051</v>
      </c>
      <c r="I706" s="176" t="s">
        <v>12804</v>
      </c>
      <c r="J706" s="176">
        <v>7.6580000000000004</v>
      </c>
      <c r="K706" s="176">
        <v>31.1</v>
      </c>
      <c r="L706" s="176">
        <v>6.92</v>
      </c>
      <c r="M706" s="176">
        <v>37.1</v>
      </c>
      <c r="N706" s="177"/>
      <c r="O706" s="177"/>
      <c r="P706" s="177"/>
      <c r="Q706" s="177"/>
      <c r="R706">
        <f t="shared" si="40"/>
        <v>7.6580000000000004</v>
      </c>
      <c r="T706">
        <f t="shared" si="41"/>
        <v>31.1</v>
      </c>
      <c r="V706">
        <f t="shared" si="42"/>
        <v>6.92</v>
      </c>
      <c r="X706">
        <f t="shared" si="43"/>
        <v>37.1</v>
      </c>
      <c r="Z706" s="177"/>
      <c r="AA706" s="177"/>
      <c r="AB706" s="177"/>
      <c r="AC706" s="177"/>
      <c r="AD706" s="177"/>
      <c r="AE706" s="177"/>
      <c r="AF706" s="177"/>
    </row>
    <row r="707" spans="5:32" ht="16" x14ac:dyDescent="0.2">
      <c r="E707" s="282">
        <v>42606</v>
      </c>
      <c r="F707" s="177"/>
      <c r="G707" s="176">
        <v>31</v>
      </c>
      <c r="H707" s="176" t="s">
        <v>16051</v>
      </c>
      <c r="I707" s="176" t="s">
        <v>12804</v>
      </c>
      <c r="J707" s="176">
        <v>7.6689999999999996</v>
      </c>
      <c r="K707" s="176">
        <v>31.2</v>
      </c>
      <c r="L707" s="176">
        <v>6.87</v>
      </c>
      <c r="M707" s="176">
        <v>36.9</v>
      </c>
      <c r="N707" s="177"/>
      <c r="O707" s="177"/>
      <c r="P707" s="177"/>
      <c r="Q707" s="177"/>
      <c r="R707">
        <f t="shared" si="40"/>
        <v>7.6689999999999996</v>
      </c>
      <c r="T707">
        <f t="shared" si="41"/>
        <v>31.2</v>
      </c>
      <c r="V707">
        <f t="shared" si="42"/>
        <v>6.87</v>
      </c>
      <c r="X707">
        <f t="shared" si="43"/>
        <v>36.9</v>
      </c>
      <c r="Z707" s="177"/>
      <c r="AA707" s="177"/>
      <c r="AB707" s="177"/>
      <c r="AC707" s="177"/>
      <c r="AD707" s="177"/>
      <c r="AE707" s="177"/>
      <c r="AF707" s="177"/>
    </row>
    <row r="708" spans="5:32" ht="16" x14ac:dyDescent="0.2">
      <c r="E708" s="282">
        <v>42606</v>
      </c>
      <c r="F708" s="177"/>
      <c r="G708" s="176">
        <v>31</v>
      </c>
      <c r="H708" s="176" t="s">
        <v>16051</v>
      </c>
      <c r="I708" s="176" t="s">
        <v>12804</v>
      </c>
      <c r="J708" s="176">
        <v>7.7690000000000001</v>
      </c>
      <c r="K708" s="176">
        <v>31.4</v>
      </c>
      <c r="L708" s="176">
        <v>6.47</v>
      </c>
      <c r="M708" s="176">
        <v>36.9</v>
      </c>
      <c r="N708" s="177"/>
      <c r="O708" s="177"/>
      <c r="P708" s="177"/>
      <c r="Q708" s="177"/>
      <c r="R708">
        <f t="shared" ref="R708:R771" si="44">AVERAGE(J708,N708)</f>
        <v>7.7690000000000001</v>
      </c>
      <c r="T708">
        <f t="shared" ref="T708:T771" si="45">AVERAGE(K708,O708)</f>
        <v>31.4</v>
      </c>
      <c r="V708">
        <f t="shared" ref="V708:V765" si="46">AVERAGE(L708,P708)</f>
        <v>6.47</v>
      </c>
      <c r="X708">
        <f t="shared" ref="X708:X771" si="47">AVERAGE(M708,Q708)</f>
        <v>36.9</v>
      </c>
      <c r="Z708" s="177"/>
      <c r="AA708" s="177"/>
      <c r="AB708" s="177"/>
      <c r="AC708" s="177"/>
      <c r="AD708" s="177"/>
      <c r="AE708" s="177"/>
      <c r="AF708" s="177"/>
    </row>
    <row r="709" spans="5:32" ht="16" x14ac:dyDescent="0.2">
      <c r="E709" s="282">
        <v>42606</v>
      </c>
      <c r="F709" s="177"/>
      <c r="G709" s="176">
        <v>31</v>
      </c>
      <c r="H709" s="176" t="s">
        <v>16051</v>
      </c>
      <c r="I709" s="176" t="s">
        <v>12804</v>
      </c>
      <c r="J709" s="176">
        <v>7.6630000000000003</v>
      </c>
      <c r="K709" s="176">
        <v>31.1</v>
      </c>
      <c r="L709" s="176">
        <v>6.91</v>
      </c>
      <c r="M709" s="176">
        <v>37.1</v>
      </c>
      <c r="N709" s="177"/>
      <c r="O709" s="177"/>
      <c r="P709" s="177"/>
      <c r="Q709" s="177"/>
      <c r="R709">
        <f t="shared" si="44"/>
        <v>7.6630000000000003</v>
      </c>
      <c r="T709">
        <f t="shared" si="45"/>
        <v>31.1</v>
      </c>
      <c r="V709">
        <f t="shared" si="46"/>
        <v>6.91</v>
      </c>
      <c r="X709">
        <f t="shared" si="47"/>
        <v>37.1</v>
      </c>
      <c r="Z709" s="177"/>
      <c r="AA709" s="177"/>
      <c r="AB709" s="177"/>
      <c r="AC709" s="177"/>
      <c r="AD709" s="177"/>
      <c r="AE709" s="177"/>
      <c r="AF709" s="177"/>
    </row>
    <row r="710" spans="5:32" ht="16" x14ac:dyDescent="0.2">
      <c r="E710" s="282">
        <v>42606</v>
      </c>
      <c r="F710" s="177"/>
      <c r="G710" s="176">
        <v>31</v>
      </c>
      <c r="H710" s="176" t="s">
        <v>16051</v>
      </c>
      <c r="I710" s="176" t="s">
        <v>16050</v>
      </c>
      <c r="J710" s="176">
        <v>8.0129999999999999</v>
      </c>
      <c r="K710" s="176">
        <v>31.2</v>
      </c>
      <c r="L710" s="176">
        <v>6.93</v>
      </c>
      <c r="M710" s="176">
        <v>37.200000000000003</v>
      </c>
      <c r="N710" s="177"/>
      <c r="O710" s="177"/>
      <c r="P710" s="177"/>
      <c r="Q710" s="177"/>
      <c r="R710">
        <f t="shared" si="44"/>
        <v>8.0129999999999999</v>
      </c>
      <c r="T710">
        <f t="shared" si="45"/>
        <v>31.2</v>
      </c>
      <c r="V710">
        <f t="shared" si="46"/>
        <v>6.93</v>
      </c>
      <c r="X710">
        <f t="shared" si="47"/>
        <v>37.200000000000003</v>
      </c>
      <c r="Z710" s="176">
        <v>279.95999999999998</v>
      </c>
      <c r="AA710" s="177"/>
      <c r="AB710" s="177"/>
      <c r="AC710" s="177"/>
      <c r="AD710" s="177"/>
      <c r="AE710" s="177"/>
      <c r="AF710" s="177"/>
    </row>
    <row r="711" spans="5:32" ht="16" x14ac:dyDescent="0.2">
      <c r="E711" s="282">
        <v>42606</v>
      </c>
      <c r="F711" s="177"/>
      <c r="G711" s="176">
        <v>27</v>
      </c>
      <c r="H711" s="176" t="s">
        <v>16051</v>
      </c>
      <c r="I711" s="176" t="s">
        <v>16051</v>
      </c>
      <c r="J711" s="176">
        <v>7.68</v>
      </c>
      <c r="K711" s="176">
        <v>27.3</v>
      </c>
      <c r="L711" s="176">
        <v>7.43</v>
      </c>
      <c r="M711" s="176">
        <v>37.1</v>
      </c>
      <c r="N711" s="177"/>
      <c r="O711" s="177"/>
      <c r="P711" s="177"/>
      <c r="Q711" s="177"/>
      <c r="R711">
        <f t="shared" si="44"/>
        <v>7.68</v>
      </c>
      <c r="T711">
        <f t="shared" si="45"/>
        <v>27.3</v>
      </c>
      <c r="V711">
        <f t="shared" si="46"/>
        <v>7.43</v>
      </c>
      <c r="X711">
        <f t="shared" si="47"/>
        <v>37.1</v>
      </c>
      <c r="Z711" s="176">
        <v>168.54</v>
      </c>
      <c r="AA711" s="177"/>
      <c r="AB711" s="177"/>
      <c r="AC711" s="177"/>
      <c r="AD711" s="177"/>
      <c r="AE711" s="177"/>
      <c r="AF711" s="177"/>
    </row>
    <row r="712" spans="5:32" ht="16" x14ac:dyDescent="0.2">
      <c r="E712" s="282">
        <v>42606</v>
      </c>
      <c r="F712" s="177"/>
      <c r="G712" s="176">
        <v>27</v>
      </c>
      <c r="H712" s="176" t="s">
        <v>12457</v>
      </c>
      <c r="I712" s="176" t="s">
        <v>12422</v>
      </c>
      <c r="J712" s="176">
        <v>8.0269999999999992</v>
      </c>
      <c r="K712" s="176">
        <v>27.2</v>
      </c>
      <c r="L712" s="176">
        <v>7.46</v>
      </c>
      <c r="M712" s="176">
        <v>37.200000000000003</v>
      </c>
      <c r="N712" s="177"/>
      <c r="O712" s="177"/>
      <c r="P712" s="177"/>
      <c r="Q712" s="177"/>
      <c r="R712">
        <f t="shared" si="44"/>
        <v>8.0269999999999992</v>
      </c>
      <c r="T712">
        <f t="shared" si="45"/>
        <v>27.2</v>
      </c>
      <c r="V712">
        <f t="shared" si="46"/>
        <v>7.46</v>
      </c>
      <c r="X712">
        <f t="shared" si="47"/>
        <v>37.200000000000003</v>
      </c>
      <c r="Z712" s="177"/>
      <c r="AA712" s="177"/>
      <c r="AB712" s="177"/>
      <c r="AC712" s="177"/>
      <c r="AD712" s="177"/>
      <c r="AE712" s="177"/>
      <c r="AF712" s="177"/>
    </row>
    <row r="713" spans="5:32" ht="16" x14ac:dyDescent="0.2">
      <c r="E713" s="282">
        <v>42606</v>
      </c>
      <c r="F713" s="177"/>
      <c r="G713" s="176">
        <v>27</v>
      </c>
      <c r="H713" s="176" t="s">
        <v>16051</v>
      </c>
      <c r="I713" s="176" t="s">
        <v>16051</v>
      </c>
      <c r="J713" s="176">
        <v>7.6719999999999997</v>
      </c>
      <c r="K713" s="176">
        <v>27.1</v>
      </c>
      <c r="L713" s="176">
        <v>7.41</v>
      </c>
      <c r="M713" s="176">
        <v>37</v>
      </c>
      <c r="N713" s="177"/>
      <c r="O713" s="177"/>
      <c r="P713" s="177"/>
      <c r="Q713" s="177"/>
      <c r="R713">
        <f t="shared" si="44"/>
        <v>7.6719999999999997</v>
      </c>
      <c r="T713">
        <f t="shared" si="45"/>
        <v>27.1</v>
      </c>
      <c r="V713">
        <f t="shared" si="46"/>
        <v>7.41</v>
      </c>
      <c r="X713">
        <f t="shared" si="47"/>
        <v>37</v>
      </c>
      <c r="Z713" s="177"/>
      <c r="AA713" s="177"/>
      <c r="AB713" s="177"/>
      <c r="AC713" s="177"/>
      <c r="AD713" s="177"/>
      <c r="AE713" s="177"/>
      <c r="AF713" s="177"/>
    </row>
    <row r="714" spans="5:32" ht="16" x14ac:dyDescent="0.2">
      <c r="E714" s="282">
        <v>42606</v>
      </c>
      <c r="F714" s="177"/>
      <c r="G714" s="176">
        <v>27</v>
      </c>
      <c r="H714" s="176" t="s">
        <v>16051</v>
      </c>
      <c r="I714" s="176" t="s">
        <v>16051</v>
      </c>
      <c r="J714" s="176">
        <v>7.6959999999999997</v>
      </c>
      <c r="K714" s="176">
        <v>27.1</v>
      </c>
      <c r="L714" s="176">
        <v>7.33</v>
      </c>
      <c r="M714" s="176">
        <v>37</v>
      </c>
      <c r="N714" s="177"/>
      <c r="O714" s="177"/>
      <c r="P714" s="177"/>
      <c r="Q714" s="177"/>
      <c r="R714">
        <f t="shared" si="44"/>
        <v>7.6959999999999997</v>
      </c>
      <c r="T714">
        <f t="shared" si="45"/>
        <v>27.1</v>
      </c>
      <c r="V714">
        <f t="shared" si="46"/>
        <v>7.33</v>
      </c>
      <c r="X714">
        <f t="shared" si="47"/>
        <v>37</v>
      </c>
      <c r="Z714" s="177"/>
      <c r="AA714" s="177"/>
      <c r="AB714" s="177"/>
      <c r="AC714" s="177"/>
      <c r="AD714" s="177"/>
      <c r="AE714" s="177"/>
      <c r="AF714" s="177"/>
    </row>
    <row r="715" spans="5:32" ht="16" x14ac:dyDescent="0.2">
      <c r="E715" s="282">
        <v>42606</v>
      </c>
      <c r="F715" s="177"/>
      <c r="G715" s="176">
        <v>27</v>
      </c>
      <c r="H715" s="176" t="s">
        <v>12457</v>
      </c>
      <c r="I715" s="176" t="s">
        <v>12422</v>
      </c>
      <c r="J715" s="176">
        <v>8.0289999999999999</v>
      </c>
      <c r="K715" s="176">
        <v>27.1</v>
      </c>
      <c r="L715" s="176">
        <v>7.49</v>
      </c>
      <c r="M715" s="176">
        <v>37.299999999999997</v>
      </c>
      <c r="N715" s="177"/>
      <c r="O715" s="177"/>
      <c r="P715" s="177"/>
      <c r="Q715" s="177"/>
      <c r="R715">
        <f t="shared" si="44"/>
        <v>8.0289999999999999</v>
      </c>
      <c r="T715">
        <f t="shared" si="45"/>
        <v>27.1</v>
      </c>
      <c r="V715">
        <f t="shared" si="46"/>
        <v>7.49</v>
      </c>
      <c r="X715">
        <f t="shared" si="47"/>
        <v>37.299999999999997</v>
      </c>
      <c r="Z715" s="176">
        <v>594.74</v>
      </c>
      <c r="AA715" s="177"/>
      <c r="AB715" s="177"/>
      <c r="AC715" s="177"/>
      <c r="AD715" s="177"/>
      <c r="AE715" s="177"/>
      <c r="AF715" s="177"/>
    </row>
    <row r="716" spans="5:32" ht="16" x14ac:dyDescent="0.2">
      <c r="E716" s="282">
        <v>42606</v>
      </c>
      <c r="F716" s="177"/>
      <c r="G716" s="176">
        <v>27</v>
      </c>
      <c r="H716" s="176" t="s">
        <v>12457</v>
      </c>
      <c r="I716" s="176" t="s">
        <v>12422</v>
      </c>
      <c r="J716" s="176">
        <v>8</v>
      </c>
      <c r="K716" s="176">
        <v>27.1</v>
      </c>
      <c r="L716" s="176">
        <v>7.44</v>
      </c>
      <c r="M716" s="176">
        <v>37.1</v>
      </c>
      <c r="N716" s="177"/>
      <c r="O716" s="177"/>
      <c r="P716" s="177"/>
      <c r="Q716" s="177"/>
      <c r="R716">
        <f t="shared" si="44"/>
        <v>8</v>
      </c>
      <c r="T716">
        <f t="shared" si="45"/>
        <v>27.1</v>
      </c>
      <c r="V716">
        <f t="shared" si="46"/>
        <v>7.44</v>
      </c>
      <c r="X716">
        <f t="shared" si="47"/>
        <v>37.1</v>
      </c>
      <c r="Z716" s="177"/>
      <c r="AA716" s="177"/>
      <c r="AB716" s="177"/>
      <c r="AC716" s="177"/>
      <c r="AD716" s="177"/>
      <c r="AE716" s="177"/>
      <c r="AF716" s="177"/>
    </row>
    <row r="717" spans="5:32" ht="16" x14ac:dyDescent="0.2">
      <c r="E717" s="282">
        <v>42606</v>
      </c>
      <c r="F717" s="177"/>
      <c r="G717" s="176">
        <v>27</v>
      </c>
      <c r="H717" s="176" t="s">
        <v>16051</v>
      </c>
      <c r="I717" s="176" t="s">
        <v>16051</v>
      </c>
      <c r="J717" s="176">
        <v>7.6429999999999998</v>
      </c>
      <c r="K717" s="176">
        <v>27</v>
      </c>
      <c r="L717" s="176">
        <v>7.42</v>
      </c>
      <c r="M717" s="176">
        <v>37</v>
      </c>
      <c r="N717" s="177"/>
      <c r="O717" s="177"/>
      <c r="P717" s="177"/>
      <c r="Q717" s="177"/>
      <c r="R717">
        <f t="shared" si="44"/>
        <v>7.6429999999999998</v>
      </c>
      <c r="T717">
        <f t="shared" si="45"/>
        <v>27</v>
      </c>
      <c r="V717">
        <f t="shared" si="46"/>
        <v>7.42</v>
      </c>
      <c r="X717">
        <f t="shared" si="47"/>
        <v>37</v>
      </c>
      <c r="Z717" s="177"/>
      <c r="AA717" s="177"/>
      <c r="AB717" s="177"/>
      <c r="AC717" s="177"/>
      <c r="AD717" s="177"/>
      <c r="AE717" s="177"/>
      <c r="AF717" s="177"/>
    </row>
    <row r="718" spans="5:32" ht="16" x14ac:dyDescent="0.2">
      <c r="E718" s="282">
        <v>42606</v>
      </c>
      <c r="F718" s="177"/>
      <c r="G718" s="176">
        <v>27</v>
      </c>
      <c r="H718" s="176" t="s">
        <v>12457</v>
      </c>
      <c r="I718" s="176" t="s">
        <v>12422</v>
      </c>
      <c r="J718" s="176">
        <v>8.01</v>
      </c>
      <c r="K718" s="176">
        <v>27.1</v>
      </c>
      <c r="L718" s="176">
        <v>7.41</v>
      </c>
      <c r="M718" s="176">
        <v>37.1</v>
      </c>
      <c r="N718" s="177"/>
      <c r="O718" s="177"/>
      <c r="P718" s="177"/>
      <c r="Q718" s="177"/>
      <c r="R718">
        <f t="shared" si="44"/>
        <v>8.01</v>
      </c>
      <c r="T718">
        <f t="shared" si="45"/>
        <v>27.1</v>
      </c>
      <c r="V718">
        <f t="shared" si="46"/>
        <v>7.41</v>
      </c>
      <c r="X718">
        <f t="shared" si="47"/>
        <v>37.1</v>
      </c>
      <c r="Z718" s="177"/>
      <c r="AA718" s="177"/>
      <c r="AB718" s="177"/>
      <c r="AC718" s="177"/>
      <c r="AD718" s="177"/>
      <c r="AE718" s="177"/>
      <c r="AF718" s="177"/>
    </row>
    <row r="719" spans="5:32" ht="16" x14ac:dyDescent="0.2">
      <c r="E719" s="282">
        <v>42606</v>
      </c>
      <c r="F719" s="177"/>
      <c r="G719" s="176">
        <v>27</v>
      </c>
      <c r="H719" s="176" t="s">
        <v>16051</v>
      </c>
      <c r="I719" s="176" t="s">
        <v>16051</v>
      </c>
      <c r="J719" s="176">
        <v>7.665</v>
      </c>
      <c r="K719" s="176">
        <v>27</v>
      </c>
      <c r="L719" s="176">
        <v>7.43</v>
      </c>
      <c r="M719" s="176">
        <v>37.1</v>
      </c>
      <c r="N719" s="177"/>
      <c r="O719" s="177"/>
      <c r="P719" s="177"/>
      <c r="Q719" s="177"/>
      <c r="R719">
        <f t="shared" si="44"/>
        <v>7.665</v>
      </c>
      <c r="T719">
        <f t="shared" si="45"/>
        <v>27</v>
      </c>
      <c r="V719">
        <f t="shared" si="46"/>
        <v>7.43</v>
      </c>
      <c r="X719">
        <f t="shared" si="47"/>
        <v>37.1</v>
      </c>
      <c r="Z719" s="177"/>
      <c r="AA719" s="177"/>
      <c r="AB719" s="177"/>
      <c r="AC719" s="177"/>
      <c r="AD719" s="177"/>
      <c r="AE719" s="177"/>
      <c r="AF719" s="177"/>
    </row>
    <row r="720" spans="5:32" ht="16" x14ac:dyDescent="0.2">
      <c r="E720" s="282">
        <v>42606</v>
      </c>
      <c r="F720" s="177"/>
      <c r="G720" s="176">
        <v>27</v>
      </c>
      <c r="H720" s="176" t="s">
        <v>12457</v>
      </c>
      <c r="I720" s="176" t="s">
        <v>12422</v>
      </c>
      <c r="J720" s="176">
        <v>7.98</v>
      </c>
      <c r="K720" s="176">
        <v>27</v>
      </c>
      <c r="L720" s="176">
        <v>7.32</v>
      </c>
      <c r="M720" s="176">
        <v>37.200000000000003</v>
      </c>
      <c r="N720" s="177"/>
      <c r="O720" s="177"/>
      <c r="P720" s="177"/>
      <c r="Q720" s="177"/>
      <c r="R720">
        <f t="shared" si="44"/>
        <v>7.98</v>
      </c>
      <c r="T720">
        <f t="shared" si="45"/>
        <v>27</v>
      </c>
      <c r="V720">
        <f t="shared" si="46"/>
        <v>7.32</v>
      </c>
      <c r="X720">
        <f t="shared" si="47"/>
        <v>37.200000000000003</v>
      </c>
      <c r="Z720" s="176">
        <v>102.04</v>
      </c>
      <c r="AA720" s="177"/>
      <c r="AB720" s="177"/>
      <c r="AC720" s="177"/>
      <c r="AD720" s="177"/>
      <c r="AE720" s="177"/>
      <c r="AF720" s="177"/>
    </row>
    <row r="721" spans="5:32" ht="16" x14ac:dyDescent="0.2">
      <c r="E721" s="282">
        <v>42607</v>
      </c>
      <c r="F721" s="177"/>
      <c r="G721" s="176">
        <v>31</v>
      </c>
      <c r="H721" s="176" t="s">
        <v>12457</v>
      </c>
      <c r="I721" s="176" t="s">
        <v>16050</v>
      </c>
      <c r="J721" s="176">
        <v>7.96</v>
      </c>
      <c r="K721" s="176">
        <v>31.9</v>
      </c>
      <c r="L721" s="176">
        <v>6.9</v>
      </c>
      <c r="M721" s="177"/>
      <c r="N721" s="177"/>
      <c r="O721" s="177"/>
      <c r="P721" s="177"/>
      <c r="Q721" s="177"/>
      <c r="R721">
        <f t="shared" si="44"/>
        <v>7.96</v>
      </c>
      <c r="T721">
        <f t="shared" si="45"/>
        <v>31.9</v>
      </c>
      <c r="V721">
        <f t="shared" si="46"/>
        <v>6.9</v>
      </c>
      <c r="Z721" s="176">
        <v>229.6</v>
      </c>
      <c r="AA721" s="177"/>
      <c r="AB721" s="177"/>
      <c r="AC721" s="177"/>
      <c r="AD721" s="177"/>
      <c r="AE721" s="177"/>
      <c r="AF721" s="177"/>
    </row>
    <row r="722" spans="5:32" ht="16" x14ac:dyDescent="0.2">
      <c r="E722" s="282">
        <v>42607</v>
      </c>
      <c r="F722" s="177"/>
      <c r="G722" s="176">
        <v>31</v>
      </c>
      <c r="H722" s="176" t="s">
        <v>16051</v>
      </c>
      <c r="I722" s="176" t="s">
        <v>12804</v>
      </c>
      <c r="J722" s="176">
        <v>7.64</v>
      </c>
      <c r="K722" s="176">
        <v>32</v>
      </c>
      <c r="L722" s="176">
        <v>6.58</v>
      </c>
      <c r="M722" s="176">
        <v>33.9</v>
      </c>
      <c r="N722" s="177"/>
      <c r="O722" s="177"/>
      <c r="P722" s="177"/>
      <c r="Q722" s="177"/>
      <c r="R722">
        <f t="shared" si="44"/>
        <v>7.64</v>
      </c>
      <c r="T722">
        <f t="shared" si="45"/>
        <v>32</v>
      </c>
      <c r="V722">
        <f t="shared" si="46"/>
        <v>6.58</v>
      </c>
      <c r="X722">
        <f t="shared" si="47"/>
        <v>33.9</v>
      </c>
      <c r="Z722" s="177"/>
      <c r="AA722" s="177"/>
      <c r="AB722" s="177"/>
      <c r="AC722" s="177"/>
      <c r="AD722" s="177"/>
      <c r="AE722" s="177"/>
      <c r="AF722" s="177"/>
    </row>
    <row r="723" spans="5:32" ht="16" x14ac:dyDescent="0.2">
      <c r="E723" s="282">
        <v>42607</v>
      </c>
      <c r="F723" s="177"/>
      <c r="G723" s="176">
        <v>31</v>
      </c>
      <c r="H723" s="176" t="s">
        <v>12457</v>
      </c>
      <c r="I723" s="176" t="s">
        <v>16050</v>
      </c>
      <c r="J723" s="176">
        <v>7.9649999999999999</v>
      </c>
      <c r="K723" s="176">
        <v>31.7</v>
      </c>
      <c r="L723" s="176">
        <v>6.79</v>
      </c>
      <c r="M723" s="176">
        <v>37.1</v>
      </c>
      <c r="N723" s="177"/>
      <c r="O723" s="177"/>
      <c r="P723" s="177"/>
      <c r="Q723" s="177"/>
      <c r="R723">
        <f t="shared" si="44"/>
        <v>7.9649999999999999</v>
      </c>
      <c r="T723">
        <f t="shared" si="45"/>
        <v>31.7</v>
      </c>
      <c r="V723">
        <f t="shared" si="46"/>
        <v>6.79</v>
      </c>
      <c r="X723">
        <f t="shared" si="47"/>
        <v>37.1</v>
      </c>
      <c r="Z723" s="177"/>
      <c r="AA723" s="177"/>
      <c r="AB723" s="177"/>
      <c r="AC723" s="177"/>
      <c r="AD723" s="177"/>
      <c r="AE723" s="177"/>
      <c r="AF723" s="177"/>
    </row>
    <row r="724" spans="5:32" ht="16" x14ac:dyDescent="0.2">
      <c r="E724" s="282">
        <v>42607</v>
      </c>
      <c r="F724" s="177"/>
      <c r="G724" s="176">
        <v>31</v>
      </c>
      <c r="H724" s="176" t="s">
        <v>12457</v>
      </c>
      <c r="I724" s="176" t="s">
        <v>16050</v>
      </c>
      <c r="J724" s="176">
        <v>7.9770000000000003</v>
      </c>
      <c r="K724" s="176">
        <v>31.9</v>
      </c>
      <c r="L724" s="176">
        <v>6.76</v>
      </c>
      <c r="M724" s="176">
        <v>35.299999999999997</v>
      </c>
      <c r="N724" s="177"/>
      <c r="O724" s="177"/>
      <c r="P724" s="177"/>
      <c r="Q724" s="177"/>
      <c r="R724">
        <f t="shared" si="44"/>
        <v>7.9770000000000003</v>
      </c>
      <c r="T724">
        <f t="shared" si="45"/>
        <v>31.9</v>
      </c>
      <c r="V724">
        <f t="shared" si="46"/>
        <v>6.76</v>
      </c>
      <c r="X724">
        <f t="shared" si="47"/>
        <v>35.299999999999997</v>
      </c>
      <c r="Z724" s="177"/>
      <c r="AA724" s="177"/>
      <c r="AB724" s="177"/>
      <c r="AC724" s="177"/>
      <c r="AD724" s="177"/>
      <c r="AE724" s="177"/>
      <c r="AF724" s="177"/>
    </row>
    <row r="725" spans="5:32" ht="16" x14ac:dyDescent="0.2">
      <c r="E725" s="282">
        <v>42607</v>
      </c>
      <c r="F725" s="177"/>
      <c r="G725" s="176">
        <v>31</v>
      </c>
      <c r="H725" s="176" t="s">
        <v>12457</v>
      </c>
      <c r="I725" s="176" t="s">
        <v>16050</v>
      </c>
      <c r="J725" s="176">
        <v>7.976</v>
      </c>
      <c r="K725" s="176">
        <v>32</v>
      </c>
      <c r="L725" s="176">
        <v>6.68</v>
      </c>
      <c r="M725" s="176">
        <v>37.299999999999997</v>
      </c>
      <c r="N725" s="177"/>
      <c r="O725" s="177"/>
      <c r="P725" s="177"/>
      <c r="Q725" s="177"/>
      <c r="R725">
        <f t="shared" si="44"/>
        <v>7.976</v>
      </c>
      <c r="T725">
        <f t="shared" si="45"/>
        <v>32</v>
      </c>
      <c r="V725">
        <f t="shared" si="46"/>
        <v>6.68</v>
      </c>
      <c r="X725">
        <f t="shared" si="47"/>
        <v>37.299999999999997</v>
      </c>
      <c r="Z725" s="176">
        <v>236.63</v>
      </c>
      <c r="AA725" s="177"/>
      <c r="AB725" s="177"/>
      <c r="AC725" s="177"/>
      <c r="AD725" s="177"/>
      <c r="AE725" s="177"/>
      <c r="AF725" s="177"/>
    </row>
    <row r="726" spans="5:32" ht="16" x14ac:dyDescent="0.2">
      <c r="E726" s="282">
        <v>42607</v>
      </c>
      <c r="F726" s="177"/>
      <c r="G726" s="176">
        <v>31</v>
      </c>
      <c r="H726" s="176" t="s">
        <v>16051</v>
      </c>
      <c r="I726" s="176" t="s">
        <v>12804</v>
      </c>
      <c r="J726" s="176">
        <v>7.58</v>
      </c>
      <c r="K726" s="176">
        <v>31.9</v>
      </c>
      <c r="L726" s="176">
        <v>6.75</v>
      </c>
      <c r="M726" s="176">
        <v>35.700000000000003</v>
      </c>
      <c r="N726" s="177"/>
      <c r="O726" s="177"/>
      <c r="P726" s="177"/>
      <c r="Q726" s="177"/>
      <c r="R726">
        <f t="shared" si="44"/>
        <v>7.58</v>
      </c>
      <c r="T726">
        <f t="shared" si="45"/>
        <v>31.9</v>
      </c>
      <c r="V726">
        <f t="shared" si="46"/>
        <v>6.75</v>
      </c>
      <c r="X726">
        <f t="shared" si="47"/>
        <v>35.700000000000003</v>
      </c>
      <c r="Z726" s="177"/>
      <c r="AA726" s="177"/>
      <c r="AB726" s="177"/>
      <c r="AC726" s="177"/>
      <c r="AD726" s="177"/>
      <c r="AE726" s="177"/>
      <c r="AF726" s="177"/>
    </row>
    <row r="727" spans="5:32" ht="16" x14ac:dyDescent="0.2">
      <c r="E727" s="282">
        <v>42607</v>
      </c>
      <c r="F727" s="177"/>
      <c r="G727" s="176">
        <v>31</v>
      </c>
      <c r="H727" s="176" t="s">
        <v>16051</v>
      </c>
      <c r="I727" s="176" t="s">
        <v>12804</v>
      </c>
      <c r="J727" s="176">
        <v>7.681</v>
      </c>
      <c r="K727" s="176">
        <v>31.9</v>
      </c>
      <c r="L727" s="176">
        <v>6.59</v>
      </c>
      <c r="M727" s="176">
        <v>34.799999999999997</v>
      </c>
      <c r="N727" s="177"/>
      <c r="O727" s="177"/>
      <c r="P727" s="177"/>
      <c r="Q727" s="177"/>
      <c r="R727">
        <f t="shared" si="44"/>
        <v>7.681</v>
      </c>
      <c r="T727">
        <f t="shared" si="45"/>
        <v>31.9</v>
      </c>
      <c r="V727">
        <f t="shared" si="46"/>
        <v>6.59</v>
      </c>
      <c r="X727">
        <f t="shared" si="47"/>
        <v>34.799999999999997</v>
      </c>
      <c r="Z727" s="177"/>
      <c r="AA727" s="177"/>
      <c r="AB727" s="177"/>
      <c r="AC727" s="177"/>
      <c r="AD727" s="177"/>
      <c r="AE727" s="177"/>
      <c r="AF727" s="177"/>
    </row>
    <row r="728" spans="5:32" ht="16" x14ac:dyDescent="0.2">
      <c r="E728" s="282">
        <v>42607</v>
      </c>
      <c r="F728" s="177"/>
      <c r="G728" s="176">
        <v>31</v>
      </c>
      <c r="H728" s="176" t="s">
        <v>16051</v>
      </c>
      <c r="I728" s="176" t="s">
        <v>12804</v>
      </c>
      <c r="J728" s="176">
        <v>7.6820000000000004</v>
      </c>
      <c r="K728" s="176">
        <v>31.9</v>
      </c>
      <c r="L728" s="176">
        <v>6.75</v>
      </c>
      <c r="M728" s="176">
        <v>35.1</v>
      </c>
      <c r="N728" s="177"/>
      <c r="O728" s="177"/>
      <c r="P728" s="177"/>
      <c r="Q728" s="177"/>
      <c r="R728">
        <f t="shared" si="44"/>
        <v>7.6820000000000004</v>
      </c>
      <c r="T728">
        <f t="shared" si="45"/>
        <v>31.9</v>
      </c>
      <c r="V728">
        <f t="shared" si="46"/>
        <v>6.75</v>
      </c>
      <c r="X728">
        <f t="shared" si="47"/>
        <v>35.1</v>
      </c>
      <c r="Z728" s="177"/>
      <c r="AA728" s="177"/>
      <c r="AB728" s="177"/>
      <c r="AC728" s="177"/>
      <c r="AD728" s="177"/>
      <c r="AE728" s="177"/>
      <c r="AF728" s="177"/>
    </row>
    <row r="729" spans="5:32" ht="16" x14ac:dyDescent="0.2">
      <c r="E729" s="282">
        <v>42607</v>
      </c>
      <c r="F729" s="177"/>
      <c r="G729" s="176">
        <v>31</v>
      </c>
      <c r="H729" s="176" t="s">
        <v>16051</v>
      </c>
      <c r="I729" s="176" t="s">
        <v>12804</v>
      </c>
      <c r="J729" s="176">
        <v>7.6449999999999996</v>
      </c>
      <c r="K729" s="176">
        <v>31.8</v>
      </c>
      <c r="L729" s="176">
        <v>6.74</v>
      </c>
      <c r="M729" s="176">
        <v>33.6</v>
      </c>
      <c r="N729" s="177"/>
      <c r="O729" s="177"/>
      <c r="P729" s="177"/>
      <c r="Q729" s="177"/>
      <c r="R729">
        <f t="shared" si="44"/>
        <v>7.6449999999999996</v>
      </c>
      <c r="T729">
        <f t="shared" si="45"/>
        <v>31.8</v>
      </c>
      <c r="V729">
        <f t="shared" si="46"/>
        <v>6.74</v>
      </c>
      <c r="X729">
        <f t="shared" si="47"/>
        <v>33.6</v>
      </c>
      <c r="Z729" s="177"/>
      <c r="AA729" s="177"/>
      <c r="AB729" s="177"/>
      <c r="AC729" s="177"/>
      <c r="AD729" s="177"/>
      <c r="AE729" s="177"/>
      <c r="AF729" s="177"/>
    </row>
    <row r="730" spans="5:32" ht="16" x14ac:dyDescent="0.2">
      <c r="E730" s="282">
        <v>42607</v>
      </c>
      <c r="F730" s="177"/>
      <c r="G730" s="176">
        <v>31</v>
      </c>
      <c r="H730" s="176" t="s">
        <v>16051</v>
      </c>
      <c r="I730" s="176" t="s">
        <v>16050</v>
      </c>
      <c r="J730" s="176">
        <v>7.9669999999999996</v>
      </c>
      <c r="K730" s="176">
        <v>32.200000000000003</v>
      </c>
      <c r="L730" s="176">
        <v>6.47</v>
      </c>
      <c r="M730" s="176">
        <v>35</v>
      </c>
      <c r="N730" s="177"/>
      <c r="O730" s="177"/>
      <c r="P730" s="177"/>
      <c r="Q730" s="177"/>
      <c r="R730">
        <f t="shared" si="44"/>
        <v>7.9669999999999996</v>
      </c>
      <c r="T730">
        <f t="shared" si="45"/>
        <v>32.200000000000003</v>
      </c>
      <c r="V730">
        <f t="shared" si="46"/>
        <v>6.47</v>
      </c>
      <c r="X730">
        <f t="shared" si="47"/>
        <v>35</v>
      </c>
      <c r="Z730" s="176">
        <v>268.42</v>
      </c>
      <c r="AA730" s="177"/>
      <c r="AB730" s="177"/>
      <c r="AC730" s="177"/>
      <c r="AD730" s="177"/>
      <c r="AE730" s="177"/>
      <c r="AF730" s="177"/>
    </row>
    <row r="731" spans="5:32" ht="16" x14ac:dyDescent="0.2">
      <c r="E731" s="282">
        <v>42607</v>
      </c>
      <c r="F731" s="177"/>
      <c r="G731" s="176">
        <v>27</v>
      </c>
      <c r="H731" s="176" t="s">
        <v>16051</v>
      </c>
      <c r="I731" s="176" t="s">
        <v>16051</v>
      </c>
      <c r="J731" s="176">
        <v>7.6769999999999996</v>
      </c>
      <c r="K731" s="176">
        <v>27.3</v>
      </c>
      <c r="L731" s="176">
        <v>7.11</v>
      </c>
      <c r="M731" s="176">
        <v>37.200000000000003</v>
      </c>
      <c r="N731" s="177"/>
      <c r="O731" s="177"/>
      <c r="P731" s="177"/>
      <c r="Q731" s="177"/>
      <c r="R731">
        <f t="shared" si="44"/>
        <v>7.6769999999999996</v>
      </c>
      <c r="T731">
        <f t="shared" si="45"/>
        <v>27.3</v>
      </c>
      <c r="V731">
        <f t="shared" si="46"/>
        <v>7.11</v>
      </c>
      <c r="X731">
        <f t="shared" si="47"/>
        <v>37.200000000000003</v>
      </c>
      <c r="Z731" s="176">
        <v>264.45999999999998</v>
      </c>
      <c r="AA731" s="177"/>
      <c r="AB731" s="177"/>
      <c r="AC731" s="177"/>
      <c r="AD731" s="177"/>
      <c r="AE731" s="177"/>
      <c r="AF731" s="177"/>
    </row>
    <row r="732" spans="5:32" ht="16" x14ac:dyDescent="0.2">
      <c r="E732" s="282">
        <v>42607</v>
      </c>
      <c r="F732" s="177"/>
      <c r="G732" s="176">
        <v>27</v>
      </c>
      <c r="H732" s="176" t="s">
        <v>12457</v>
      </c>
      <c r="I732" s="176" t="s">
        <v>12422</v>
      </c>
      <c r="J732" s="176">
        <v>7.9630000000000001</v>
      </c>
      <c r="K732" s="176">
        <v>27.2</v>
      </c>
      <c r="L732" s="176">
        <v>6.83</v>
      </c>
      <c r="M732" s="176">
        <v>36.799999999999997</v>
      </c>
      <c r="N732" s="177"/>
      <c r="O732" s="177"/>
      <c r="P732" s="177"/>
      <c r="Q732" s="177"/>
      <c r="R732">
        <f t="shared" si="44"/>
        <v>7.9630000000000001</v>
      </c>
      <c r="T732">
        <f t="shared" si="45"/>
        <v>27.2</v>
      </c>
      <c r="V732">
        <f t="shared" si="46"/>
        <v>6.83</v>
      </c>
      <c r="X732">
        <f t="shared" si="47"/>
        <v>36.799999999999997</v>
      </c>
      <c r="Z732" s="177"/>
      <c r="AA732" s="177"/>
      <c r="AB732" s="177"/>
      <c r="AC732" s="177"/>
      <c r="AD732" s="177"/>
      <c r="AE732" s="177"/>
      <c r="AF732" s="177"/>
    </row>
    <row r="733" spans="5:32" ht="16" x14ac:dyDescent="0.2">
      <c r="E733" s="282">
        <v>42607</v>
      </c>
      <c r="F733" s="177"/>
      <c r="G733" s="176">
        <v>27</v>
      </c>
      <c r="H733" s="176" t="s">
        <v>16051</v>
      </c>
      <c r="I733" s="176" t="s">
        <v>16051</v>
      </c>
      <c r="J733" s="176">
        <v>7.6509999999999998</v>
      </c>
      <c r="K733" s="176">
        <v>27.1</v>
      </c>
      <c r="L733" s="176">
        <v>7.14</v>
      </c>
      <c r="M733" s="176">
        <v>36</v>
      </c>
      <c r="N733" s="177"/>
      <c r="O733" s="177"/>
      <c r="P733" s="177"/>
      <c r="Q733" s="177"/>
      <c r="R733">
        <f t="shared" si="44"/>
        <v>7.6509999999999998</v>
      </c>
      <c r="T733">
        <f t="shared" si="45"/>
        <v>27.1</v>
      </c>
      <c r="V733">
        <f t="shared" si="46"/>
        <v>7.14</v>
      </c>
      <c r="X733">
        <f t="shared" si="47"/>
        <v>36</v>
      </c>
      <c r="Z733" s="177"/>
      <c r="AA733" s="177"/>
      <c r="AB733" s="177"/>
      <c r="AC733" s="177"/>
      <c r="AD733" s="177"/>
      <c r="AE733" s="177"/>
      <c r="AF733" s="177"/>
    </row>
    <row r="734" spans="5:32" ht="16" x14ac:dyDescent="0.2">
      <c r="E734" s="282">
        <v>42607</v>
      </c>
      <c r="F734" s="177"/>
      <c r="G734" s="176">
        <v>27</v>
      </c>
      <c r="H734" s="176" t="s">
        <v>16051</v>
      </c>
      <c r="I734" s="176" t="s">
        <v>16051</v>
      </c>
      <c r="J734" s="176">
        <v>7.6449999999999996</v>
      </c>
      <c r="K734" s="176">
        <v>27.1</v>
      </c>
      <c r="L734" s="176">
        <v>7.12</v>
      </c>
      <c r="M734" s="176">
        <v>36.9</v>
      </c>
      <c r="N734" s="177"/>
      <c r="O734" s="177"/>
      <c r="P734" s="177"/>
      <c r="Q734" s="177"/>
      <c r="R734">
        <f t="shared" si="44"/>
        <v>7.6449999999999996</v>
      </c>
      <c r="T734">
        <f t="shared" si="45"/>
        <v>27.1</v>
      </c>
      <c r="V734">
        <f t="shared" si="46"/>
        <v>7.12</v>
      </c>
      <c r="X734">
        <f t="shared" si="47"/>
        <v>36.9</v>
      </c>
      <c r="Z734" s="177"/>
      <c r="AA734" s="177"/>
      <c r="AB734" s="177"/>
      <c r="AC734" s="177"/>
      <c r="AD734" s="177"/>
      <c r="AE734" s="177"/>
      <c r="AF734" s="177"/>
    </row>
    <row r="735" spans="5:32" ht="16" x14ac:dyDescent="0.2">
      <c r="E735" s="282">
        <v>42607</v>
      </c>
      <c r="F735" s="177"/>
      <c r="G735" s="176">
        <v>27</v>
      </c>
      <c r="H735" s="176" t="s">
        <v>12457</v>
      </c>
      <c r="I735" s="176" t="s">
        <v>12422</v>
      </c>
      <c r="J735" s="176">
        <v>7.9889999999999999</v>
      </c>
      <c r="K735" s="176">
        <v>27.1</v>
      </c>
      <c r="L735" s="176">
        <v>7.12</v>
      </c>
      <c r="M735" s="176">
        <v>35.700000000000003</v>
      </c>
      <c r="N735" s="177"/>
      <c r="O735" s="177"/>
      <c r="P735" s="177"/>
      <c r="Q735" s="177"/>
      <c r="R735">
        <f t="shared" si="44"/>
        <v>7.9889999999999999</v>
      </c>
      <c r="T735">
        <f t="shared" si="45"/>
        <v>27.1</v>
      </c>
      <c r="V735">
        <f t="shared" si="46"/>
        <v>7.12</v>
      </c>
      <c r="X735">
        <f t="shared" si="47"/>
        <v>35.700000000000003</v>
      </c>
      <c r="Z735" s="176">
        <v>320.95</v>
      </c>
      <c r="AA735" s="177"/>
      <c r="AB735" s="177"/>
      <c r="AC735" s="177"/>
      <c r="AD735" s="177"/>
      <c r="AE735" s="177"/>
      <c r="AF735" s="177"/>
    </row>
    <row r="736" spans="5:32" ht="16" x14ac:dyDescent="0.2">
      <c r="E736" s="282">
        <v>42607</v>
      </c>
      <c r="F736" s="177"/>
      <c r="G736" s="176">
        <v>27</v>
      </c>
      <c r="H736" s="176" t="s">
        <v>12457</v>
      </c>
      <c r="I736" s="176" t="s">
        <v>12422</v>
      </c>
      <c r="J736" s="176">
        <v>7.9329999999999998</v>
      </c>
      <c r="K736" s="176">
        <v>27.1</v>
      </c>
      <c r="L736" s="176">
        <v>7.07</v>
      </c>
      <c r="M736" s="176">
        <v>35</v>
      </c>
      <c r="N736" s="177"/>
      <c r="O736" s="177"/>
      <c r="P736" s="177"/>
      <c r="Q736" s="177"/>
      <c r="R736">
        <f t="shared" si="44"/>
        <v>7.9329999999999998</v>
      </c>
      <c r="T736">
        <f t="shared" si="45"/>
        <v>27.1</v>
      </c>
      <c r="V736">
        <f t="shared" si="46"/>
        <v>7.07</v>
      </c>
      <c r="X736">
        <f t="shared" si="47"/>
        <v>35</v>
      </c>
      <c r="Z736" s="177"/>
      <c r="AA736" s="177"/>
      <c r="AB736" s="177"/>
      <c r="AC736" s="177"/>
      <c r="AD736" s="177"/>
      <c r="AE736" s="177"/>
      <c r="AF736" s="177"/>
    </row>
    <row r="737" spans="5:32" ht="16" x14ac:dyDescent="0.2">
      <c r="E737" s="282">
        <v>42607</v>
      </c>
      <c r="F737" s="177"/>
      <c r="G737" s="176">
        <v>27</v>
      </c>
      <c r="H737" s="176" t="s">
        <v>16051</v>
      </c>
      <c r="I737" s="176" t="s">
        <v>16051</v>
      </c>
      <c r="J737" s="176">
        <v>7.6159999999999997</v>
      </c>
      <c r="K737" s="176">
        <v>27.1</v>
      </c>
      <c r="L737" s="176">
        <v>6.96</v>
      </c>
      <c r="M737" s="176">
        <v>37.1</v>
      </c>
      <c r="N737" s="177"/>
      <c r="O737" s="177"/>
      <c r="P737" s="177"/>
      <c r="Q737" s="177"/>
      <c r="R737">
        <f t="shared" si="44"/>
        <v>7.6159999999999997</v>
      </c>
      <c r="T737">
        <f t="shared" si="45"/>
        <v>27.1</v>
      </c>
      <c r="V737">
        <f t="shared" si="46"/>
        <v>6.96</v>
      </c>
      <c r="X737">
        <f t="shared" si="47"/>
        <v>37.1</v>
      </c>
      <c r="Z737" s="177"/>
      <c r="AA737" s="177"/>
      <c r="AB737" s="177"/>
      <c r="AC737" s="177"/>
      <c r="AD737" s="177"/>
      <c r="AE737" s="177"/>
      <c r="AF737" s="177"/>
    </row>
    <row r="738" spans="5:32" ht="16" x14ac:dyDescent="0.2">
      <c r="E738" s="282">
        <v>42607</v>
      </c>
      <c r="F738" s="177"/>
      <c r="G738" s="176">
        <v>27</v>
      </c>
      <c r="H738" s="176" t="s">
        <v>12457</v>
      </c>
      <c r="I738" s="176" t="s">
        <v>12422</v>
      </c>
      <c r="J738" s="176">
        <v>7.99</v>
      </c>
      <c r="K738" s="176">
        <v>27.1</v>
      </c>
      <c r="L738" s="176">
        <v>7.2</v>
      </c>
      <c r="M738" s="176">
        <v>36.1</v>
      </c>
      <c r="N738" s="177"/>
      <c r="O738" s="177"/>
      <c r="P738" s="177"/>
      <c r="Q738" s="177"/>
      <c r="R738">
        <f t="shared" si="44"/>
        <v>7.99</v>
      </c>
      <c r="T738">
        <f t="shared" si="45"/>
        <v>27.1</v>
      </c>
      <c r="V738">
        <f t="shared" si="46"/>
        <v>7.2</v>
      </c>
      <c r="X738">
        <f t="shared" si="47"/>
        <v>36.1</v>
      </c>
      <c r="Z738" s="177"/>
      <c r="AA738" s="177"/>
      <c r="AB738" s="177"/>
      <c r="AC738" s="177"/>
      <c r="AD738" s="177"/>
      <c r="AE738" s="177"/>
      <c r="AF738" s="177"/>
    </row>
    <row r="739" spans="5:32" ht="16" x14ac:dyDescent="0.2">
      <c r="E739" s="282">
        <v>42607</v>
      </c>
      <c r="F739" s="177"/>
      <c r="G739" s="176">
        <v>27</v>
      </c>
      <c r="H739" s="176" t="s">
        <v>16051</v>
      </c>
      <c r="I739" s="176" t="s">
        <v>16051</v>
      </c>
      <c r="J739" s="176">
        <v>7.6929999999999996</v>
      </c>
      <c r="K739" s="176">
        <v>27.1</v>
      </c>
      <c r="L739" s="176">
        <v>7.09</v>
      </c>
      <c r="M739" s="176">
        <v>35.200000000000003</v>
      </c>
      <c r="N739" s="177"/>
      <c r="O739" s="177"/>
      <c r="P739" s="177"/>
      <c r="Q739" s="177"/>
      <c r="R739">
        <f t="shared" si="44"/>
        <v>7.6929999999999996</v>
      </c>
      <c r="T739">
        <f t="shared" si="45"/>
        <v>27.1</v>
      </c>
      <c r="V739">
        <f t="shared" si="46"/>
        <v>7.09</v>
      </c>
      <c r="X739">
        <f t="shared" si="47"/>
        <v>35.200000000000003</v>
      </c>
      <c r="Z739" s="177"/>
      <c r="AA739" s="177"/>
      <c r="AB739" s="177"/>
      <c r="AC739" s="177"/>
      <c r="AD739" s="177"/>
      <c r="AE739" s="177"/>
      <c r="AF739" s="177"/>
    </row>
    <row r="740" spans="5:32" ht="16" x14ac:dyDescent="0.2">
      <c r="E740" s="282">
        <v>42607</v>
      </c>
      <c r="F740" s="177"/>
      <c r="G740" s="176">
        <v>27</v>
      </c>
      <c r="H740" s="176" t="s">
        <v>12457</v>
      </c>
      <c r="I740" s="176" t="s">
        <v>12422</v>
      </c>
      <c r="J740" s="176">
        <v>7.9779999999999998</v>
      </c>
      <c r="K740" s="176">
        <v>27.1</v>
      </c>
      <c r="L740" s="176">
        <v>7.1</v>
      </c>
      <c r="M740" s="176">
        <v>36.1</v>
      </c>
      <c r="N740" s="177"/>
      <c r="O740" s="177"/>
      <c r="P740" s="177"/>
      <c r="Q740" s="177"/>
      <c r="R740">
        <f t="shared" si="44"/>
        <v>7.9779999999999998</v>
      </c>
      <c r="T740">
        <f t="shared" si="45"/>
        <v>27.1</v>
      </c>
      <c r="V740">
        <f t="shared" si="46"/>
        <v>7.1</v>
      </c>
      <c r="X740">
        <f t="shared" si="47"/>
        <v>36.1</v>
      </c>
      <c r="Z740" s="176">
        <v>151.54</v>
      </c>
      <c r="AA740" s="177"/>
      <c r="AB740" s="177"/>
      <c r="AC740" s="177"/>
      <c r="AD740" s="177"/>
      <c r="AE740" s="177"/>
      <c r="AF740" s="177"/>
    </row>
    <row r="741" spans="5:32" ht="16" x14ac:dyDescent="0.2">
      <c r="E741" s="282">
        <v>42608</v>
      </c>
      <c r="F741" s="177"/>
      <c r="G741" s="176">
        <v>31</v>
      </c>
      <c r="H741" s="176" t="s">
        <v>12457</v>
      </c>
      <c r="I741" s="176" t="s">
        <v>16050</v>
      </c>
      <c r="J741" s="176">
        <v>8.1007999999999996</v>
      </c>
      <c r="K741" s="176">
        <v>31.3</v>
      </c>
      <c r="L741" s="176">
        <v>6.5</v>
      </c>
      <c r="M741" s="176">
        <v>37.299999999999997</v>
      </c>
      <c r="N741" s="177"/>
      <c r="O741" s="177"/>
      <c r="P741" s="177"/>
      <c r="Q741" s="177"/>
      <c r="R741">
        <f t="shared" si="44"/>
        <v>8.1007999999999996</v>
      </c>
      <c r="T741">
        <f t="shared" si="45"/>
        <v>31.3</v>
      </c>
      <c r="V741">
        <f t="shared" si="46"/>
        <v>6.5</v>
      </c>
      <c r="X741">
        <f t="shared" si="47"/>
        <v>37.299999999999997</v>
      </c>
      <c r="Z741" s="176">
        <v>9.6183999999999994</v>
      </c>
      <c r="AA741" s="177"/>
      <c r="AB741" s="177"/>
      <c r="AC741" s="177"/>
      <c r="AD741" s="177"/>
      <c r="AE741" s="177"/>
      <c r="AF741" s="177"/>
    </row>
    <row r="742" spans="5:32" ht="16" x14ac:dyDescent="0.2">
      <c r="E742" s="282">
        <v>42608</v>
      </c>
      <c r="F742" s="177"/>
      <c r="G742" s="176">
        <v>31</v>
      </c>
      <c r="H742" s="176" t="s">
        <v>16051</v>
      </c>
      <c r="I742" s="176" t="s">
        <v>12804</v>
      </c>
      <c r="J742" s="176">
        <v>7.657</v>
      </c>
      <c r="K742" s="176">
        <v>31.4</v>
      </c>
      <c r="L742" s="176">
        <v>6.05</v>
      </c>
      <c r="M742" s="176">
        <v>37.1</v>
      </c>
      <c r="N742" s="177"/>
      <c r="O742" s="177"/>
      <c r="P742" s="177"/>
      <c r="Q742" s="177"/>
      <c r="R742">
        <f t="shared" si="44"/>
        <v>7.657</v>
      </c>
      <c r="T742">
        <f t="shared" si="45"/>
        <v>31.4</v>
      </c>
      <c r="V742">
        <f t="shared" si="46"/>
        <v>6.05</v>
      </c>
      <c r="X742">
        <f t="shared" si="47"/>
        <v>37.1</v>
      </c>
      <c r="Z742" s="177"/>
      <c r="AA742" s="177"/>
      <c r="AB742" s="177"/>
      <c r="AC742" s="177"/>
      <c r="AD742" s="177"/>
      <c r="AE742" s="177"/>
      <c r="AF742" s="177"/>
    </row>
    <row r="743" spans="5:32" ht="16" x14ac:dyDescent="0.2">
      <c r="E743" s="282">
        <v>42608</v>
      </c>
      <c r="F743" s="177"/>
      <c r="G743" s="176">
        <v>31</v>
      </c>
      <c r="H743" s="176" t="s">
        <v>12457</v>
      </c>
      <c r="I743" s="176" t="s">
        <v>16050</v>
      </c>
      <c r="J743" s="176">
        <v>8.02</v>
      </c>
      <c r="K743" s="176">
        <v>31.1</v>
      </c>
      <c r="L743" s="176">
        <v>6.62</v>
      </c>
      <c r="M743" s="176">
        <v>37.4</v>
      </c>
      <c r="N743" s="177"/>
      <c r="O743" s="177"/>
      <c r="P743" s="177"/>
      <c r="Q743" s="177"/>
      <c r="R743">
        <f t="shared" si="44"/>
        <v>8.02</v>
      </c>
      <c r="T743">
        <f t="shared" si="45"/>
        <v>31.1</v>
      </c>
      <c r="V743">
        <f t="shared" si="46"/>
        <v>6.62</v>
      </c>
      <c r="X743">
        <f t="shared" si="47"/>
        <v>37.4</v>
      </c>
      <c r="Z743" s="177"/>
      <c r="AA743" s="177"/>
      <c r="AB743" s="177"/>
      <c r="AC743" s="177"/>
      <c r="AD743" s="177"/>
      <c r="AE743" s="177"/>
      <c r="AF743" s="177"/>
    </row>
    <row r="744" spans="5:32" ht="16" x14ac:dyDescent="0.2">
      <c r="E744" s="282">
        <v>42608</v>
      </c>
      <c r="F744" s="177"/>
      <c r="G744" s="176">
        <v>31</v>
      </c>
      <c r="H744" s="176" t="s">
        <v>12457</v>
      </c>
      <c r="I744" s="176" t="s">
        <v>16050</v>
      </c>
      <c r="J744" s="176">
        <v>8.0060000000000002</v>
      </c>
      <c r="K744" s="176">
        <v>31.5</v>
      </c>
      <c r="L744" s="176">
        <v>6.25</v>
      </c>
      <c r="M744" s="176">
        <v>37.200000000000003</v>
      </c>
      <c r="N744" s="177"/>
      <c r="O744" s="177"/>
      <c r="P744" s="177"/>
      <c r="Q744" s="177"/>
      <c r="R744">
        <f t="shared" si="44"/>
        <v>8.0060000000000002</v>
      </c>
      <c r="T744">
        <f t="shared" si="45"/>
        <v>31.5</v>
      </c>
      <c r="V744">
        <f t="shared" si="46"/>
        <v>6.25</v>
      </c>
      <c r="X744">
        <f t="shared" si="47"/>
        <v>37.200000000000003</v>
      </c>
      <c r="Z744" s="177"/>
      <c r="AA744" s="177"/>
      <c r="AB744" s="177"/>
      <c r="AC744" s="177"/>
      <c r="AD744" s="177"/>
      <c r="AE744" s="177"/>
      <c r="AF744" s="177"/>
    </row>
    <row r="745" spans="5:32" ht="16" x14ac:dyDescent="0.2">
      <c r="E745" s="282">
        <v>42608</v>
      </c>
      <c r="F745" s="177"/>
      <c r="G745" s="176">
        <v>31</v>
      </c>
      <c r="H745" s="176" t="s">
        <v>12457</v>
      </c>
      <c r="I745" s="176" t="s">
        <v>16050</v>
      </c>
      <c r="J745" s="176">
        <v>8.0120000000000005</v>
      </c>
      <c r="K745" s="176">
        <v>31.4</v>
      </c>
      <c r="L745" s="176">
        <v>6.32</v>
      </c>
      <c r="M745" s="176">
        <v>36.5</v>
      </c>
      <c r="N745" s="177"/>
      <c r="O745" s="177"/>
      <c r="P745" s="177"/>
      <c r="Q745" s="177"/>
      <c r="R745">
        <f t="shared" si="44"/>
        <v>8.0120000000000005</v>
      </c>
      <c r="T745">
        <f t="shared" si="45"/>
        <v>31.4</v>
      </c>
      <c r="V745">
        <f t="shared" si="46"/>
        <v>6.32</v>
      </c>
      <c r="X745">
        <f t="shared" si="47"/>
        <v>36.5</v>
      </c>
      <c r="Z745" s="176">
        <v>236.43</v>
      </c>
      <c r="AA745" s="177"/>
      <c r="AB745" s="177"/>
      <c r="AC745" s="177"/>
      <c r="AD745" s="177"/>
      <c r="AE745" s="177"/>
      <c r="AF745" s="177"/>
    </row>
    <row r="746" spans="5:32" ht="16" x14ac:dyDescent="0.2">
      <c r="E746" s="282">
        <v>42608</v>
      </c>
      <c r="F746" s="177"/>
      <c r="G746" s="176">
        <v>31</v>
      </c>
      <c r="H746" s="176" t="s">
        <v>16051</v>
      </c>
      <c r="I746" s="176" t="s">
        <v>12804</v>
      </c>
      <c r="J746" s="176">
        <v>7.6449999999999996</v>
      </c>
      <c r="K746" s="176">
        <v>31.2</v>
      </c>
      <c r="L746" s="176">
        <v>6.11</v>
      </c>
      <c r="M746" s="176">
        <v>37.299999999999997</v>
      </c>
      <c r="N746" s="177"/>
      <c r="O746" s="177"/>
      <c r="P746" s="177"/>
      <c r="Q746" s="177"/>
      <c r="R746">
        <f t="shared" si="44"/>
        <v>7.6449999999999996</v>
      </c>
      <c r="T746">
        <f t="shared" si="45"/>
        <v>31.2</v>
      </c>
      <c r="V746">
        <f t="shared" si="46"/>
        <v>6.11</v>
      </c>
      <c r="X746">
        <f t="shared" si="47"/>
        <v>37.299999999999997</v>
      </c>
      <c r="Z746" s="177"/>
      <c r="AA746" s="177"/>
      <c r="AB746" s="177"/>
      <c r="AC746" s="177"/>
      <c r="AD746" s="177"/>
      <c r="AE746" s="177"/>
      <c r="AF746" s="177"/>
    </row>
    <row r="747" spans="5:32" ht="16" x14ac:dyDescent="0.2">
      <c r="E747" s="282">
        <v>42608</v>
      </c>
      <c r="F747" s="177"/>
      <c r="G747" s="176">
        <v>31</v>
      </c>
      <c r="H747" s="176" t="s">
        <v>16051</v>
      </c>
      <c r="I747" s="176" t="s">
        <v>12804</v>
      </c>
      <c r="J747" s="176">
        <v>7.6239999999999997</v>
      </c>
      <c r="K747" s="176">
        <v>31</v>
      </c>
      <c r="L747" s="176">
        <v>6.53</v>
      </c>
      <c r="M747" s="176">
        <v>36.4</v>
      </c>
      <c r="N747" s="177"/>
      <c r="O747" s="177"/>
      <c r="P747" s="177"/>
      <c r="Q747" s="177"/>
      <c r="R747">
        <f t="shared" si="44"/>
        <v>7.6239999999999997</v>
      </c>
      <c r="T747">
        <f t="shared" si="45"/>
        <v>31</v>
      </c>
      <c r="V747">
        <f t="shared" si="46"/>
        <v>6.53</v>
      </c>
      <c r="X747">
        <f t="shared" si="47"/>
        <v>36.4</v>
      </c>
      <c r="Z747" s="177"/>
      <c r="AA747" s="177"/>
      <c r="AB747" s="177"/>
      <c r="AC747" s="177"/>
      <c r="AD747" s="177"/>
      <c r="AE747" s="177"/>
      <c r="AF747" s="177"/>
    </row>
    <row r="748" spans="5:32" ht="16" x14ac:dyDescent="0.2">
      <c r="E748" s="282">
        <v>42608</v>
      </c>
      <c r="F748" s="177"/>
      <c r="G748" s="176">
        <v>31</v>
      </c>
      <c r="H748" s="176" t="s">
        <v>16051</v>
      </c>
      <c r="I748" s="176" t="s">
        <v>12804</v>
      </c>
      <c r="J748" s="176">
        <v>7.7489999999999997</v>
      </c>
      <c r="K748" s="176">
        <v>31.6</v>
      </c>
      <c r="L748" s="176">
        <v>6.23</v>
      </c>
      <c r="M748" s="176">
        <v>37</v>
      </c>
      <c r="N748" s="177"/>
      <c r="O748" s="177"/>
      <c r="P748" s="177"/>
      <c r="Q748" s="177"/>
      <c r="R748">
        <f t="shared" si="44"/>
        <v>7.7489999999999997</v>
      </c>
      <c r="T748">
        <f t="shared" si="45"/>
        <v>31.6</v>
      </c>
      <c r="V748">
        <f t="shared" si="46"/>
        <v>6.23</v>
      </c>
      <c r="X748">
        <f t="shared" si="47"/>
        <v>37</v>
      </c>
      <c r="Z748" s="177"/>
      <c r="AA748" s="177"/>
      <c r="AB748" s="177"/>
      <c r="AC748" s="177"/>
      <c r="AD748" s="177"/>
      <c r="AE748" s="177"/>
      <c r="AF748" s="177"/>
    </row>
    <row r="749" spans="5:32" ht="16" x14ac:dyDescent="0.2">
      <c r="E749" s="282">
        <v>42608</v>
      </c>
      <c r="F749" s="177"/>
      <c r="G749" s="176">
        <v>31</v>
      </c>
      <c r="H749" s="176" t="s">
        <v>16051</v>
      </c>
      <c r="I749" s="176" t="s">
        <v>12804</v>
      </c>
      <c r="J749" s="176">
        <v>7.6840000000000002</v>
      </c>
      <c r="K749" s="176">
        <v>31.4</v>
      </c>
      <c r="L749" s="176">
        <v>6.3</v>
      </c>
      <c r="M749" s="176">
        <v>36.5</v>
      </c>
      <c r="N749" s="177"/>
      <c r="O749" s="177"/>
      <c r="P749" s="177"/>
      <c r="Q749" s="177"/>
      <c r="R749">
        <f t="shared" si="44"/>
        <v>7.6840000000000002</v>
      </c>
      <c r="T749">
        <f t="shared" si="45"/>
        <v>31.4</v>
      </c>
      <c r="V749">
        <f t="shared" si="46"/>
        <v>6.3</v>
      </c>
      <c r="X749">
        <f t="shared" si="47"/>
        <v>36.5</v>
      </c>
      <c r="Z749" s="177"/>
      <c r="AA749" s="177"/>
      <c r="AB749" s="177"/>
      <c r="AC749" s="177"/>
      <c r="AD749" s="177"/>
      <c r="AE749" s="177"/>
      <c r="AF749" s="177"/>
    </row>
    <row r="750" spans="5:32" ht="16" x14ac:dyDescent="0.2">
      <c r="E750" s="282">
        <v>42608</v>
      </c>
      <c r="F750" s="177"/>
      <c r="G750" s="176">
        <v>31</v>
      </c>
      <c r="H750" s="176" t="s">
        <v>16051</v>
      </c>
      <c r="I750" s="176" t="s">
        <v>16050</v>
      </c>
      <c r="J750" s="176">
        <v>7.9950000000000001</v>
      </c>
      <c r="K750" s="176">
        <v>31.5</v>
      </c>
      <c r="L750" s="176">
        <v>6.15</v>
      </c>
      <c r="M750" s="176">
        <v>37.200000000000003</v>
      </c>
      <c r="N750" s="177"/>
      <c r="O750" s="177"/>
      <c r="P750" s="177"/>
      <c r="Q750" s="177"/>
      <c r="R750">
        <f t="shared" si="44"/>
        <v>7.9950000000000001</v>
      </c>
      <c r="T750">
        <f t="shared" si="45"/>
        <v>31.5</v>
      </c>
      <c r="V750">
        <f t="shared" si="46"/>
        <v>6.15</v>
      </c>
      <c r="X750">
        <f t="shared" si="47"/>
        <v>37.200000000000003</v>
      </c>
      <c r="Z750" s="176">
        <v>74.474999999999994</v>
      </c>
      <c r="AA750" s="177"/>
      <c r="AB750" s="177"/>
      <c r="AC750" s="177"/>
      <c r="AD750" s="177"/>
      <c r="AE750" s="177"/>
      <c r="AF750" s="177"/>
    </row>
    <row r="751" spans="5:32" ht="16" x14ac:dyDescent="0.2">
      <c r="E751" s="282">
        <v>42608</v>
      </c>
      <c r="F751" s="177"/>
      <c r="G751" s="176">
        <v>27</v>
      </c>
      <c r="H751" s="176" t="s">
        <v>16051</v>
      </c>
      <c r="I751" s="176" t="s">
        <v>16051</v>
      </c>
      <c r="J751" s="176">
        <v>7.6749999999999998</v>
      </c>
      <c r="K751" s="176">
        <v>27</v>
      </c>
      <c r="L751" s="176">
        <v>6.9</v>
      </c>
      <c r="M751" s="176">
        <v>37.4</v>
      </c>
      <c r="N751" s="177"/>
      <c r="O751" s="177"/>
      <c r="P751" s="177"/>
      <c r="Q751" s="177"/>
      <c r="R751">
        <f t="shared" si="44"/>
        <v>7.6749999999999998</v>
      </c>
      <c r="T751">
        <f t="shared" si="45"/>
        <v>27</v>
      </c>
      <c r="V751">
        <f t="shared" si="46"/>
        <v>6.9</v>
      </c>
      <c r="X751">
        <f t="shared" si="47"/>
        <v>37.4</v>
      </c>
      <c r="Z751" s="176">
        <v>249.45</v>
      </c>
      <c r="AA751" s="177"/>
      <c r="AB751" s="177"/>
      <c r="AC751" s="177"/>
      <c r="AD751" s="177"/>
      <c r="AE751" s="177"/>
      <c r="AF751" s="177"/>
    </row>
    <row r="752" spans="5:32" ht="16" x14ac:dyDescent="0.2">
      <c r="E752" s="282">
        <v>42608</v>
      </c>
      <c r="F752" s="177"/>
      <c r="G752" s="176">
        <v>27</v>
      </c>
      <c r="H752" s="176" t="s">
        <v>12457</v>
      </c>
      <c r="I752" s="176" t="s">
        <v>12422</v>
      </c>
      <c r="J752" s="176">
        <v>8.0310000000000006</v>
      </c>
      <c r="K752" s="176">
        <v>27</v>
      </c>
      <c r="L752" s="176">
        <v>6.85</v>
      </c>
      <c r="M752" s="176">
        <v>37.5</v>
      </c>
      <c r="N752" s="177"/>
      <c r="O752" s="177"/>
      <c r="P752" s="177"/>
      <c r="Q752" s="177"/>
      <c r="R752">
        <f t="shared" si="44"/>
        <v>8.0310000000000006</v>
      </c>
      <c r="T752">
        <f t="shared" si="45"/>
        <v>27</v>
      </c>
      <c r="V752">
        <f t="shared" si="46"/>
        <v>6.85</v>
      </c>
      <c r="X752">
        <f t="shared" si="47"/>
        <v>37.5</v>
      </c>
      <c r="Z752" s="177"/>
      <c r="AA752" s="177"/>
      <c r="AB752" s="177"/>
      <c r="AC752" s="177"/>
      <c r="AD752" s="177"/>
      <c r="AE752" s="177"/>
      <c r="AF752" s="177"/>
    </row>
    <row r="753" spans="5:32" ht="16" x14ac:dyDescent="0.2">
      <c r="E753" s="282">
        <v>42608</v>
      </c>
      <c r="F753" s="177"/>
      <c r="G753" s="176">
        <v>27</v>
      </c>
      <c r="H753" s="176" t="s">
        <v>16051</v>
      </c>
      <c r="I753" s="176" t="s">
        <v>16051</v>
      </c>
      <c r="J753" s="176">
        <v>7.6539999999999999</v>
      </c>
      <c r="K753" s="176">
        <v>26.9</v>
      </c>
      <c r="L753" s="176">
        <v>6.8</v>
      </c>
      <c r="M753" s="176">
        <v>37.200000000000003</v>
      </c>
      <c r="N753" s="177"/>
      <c r="O753" s="177"/>
      <c r="P753" s="177"/>
      <c r="Q753" s="177"/>
      <c r="R753">
        <f t="shared" si="44"/>
        <v>7.6539999999999999</v>
      </c>
      <c r="T753">
        <f t="shared" si="45"/>
        <v>26.9</v>
      </c>
      <c r="V753">
        <f t="shared" si="46"/>
        <v>6.8</v>
      </c>
      <c r="X753">
        <f t="shared" si="47"/>
        <v>37.200000000000003</v>
      </c>
      <c r="Z753" s="177"/>
      <c r="AA753" s="177"/>
      <c r="AB753" s="177"/>
      <c r="AC753" s="177"/>
      <c r="AD753" s="177"/>
      <c r="AE753" s="177"/>
      <c r="AF753" s="177"/>
    </row>
    <row r="754" spans="5:32" ht="16" x14ac:dyDescent="0.2">
      <c r="E754" s="282">
        <v>42608</v>
      </c>
      <c r="F754" s="177"/>
      <c r="G754" s="176">
        <v>27</v>
      </c>
      <c r="H754" s="176" t="s">
        <v>16051</v>
      </c>
      <c r="I754" s="176" t="s">
        <v>16051</v>
      </c>
      <c r="J754" s="176">
        <v>7.6520000000000001</v>
      </c>
      <c r="K754" s="176">
        <v>27</v>
      </c>
      <c r="L754" s="176">
        <v>6.9</v>
      </c>
      <c r="M754" s="176">
        <v>37.200000000000003</v>
      </c>
      <c r="N754" s="177"/>
      <c r="O754" s="177"/>
      <c r="P754" s="177"/>
      <c r="Q754" s="177"/>
      <c r="R754">
        <f t="shared" si="44"/>
        <v>7.6520000000000001</v>
      </c>
      <c r="T754">
        <f t="shared" si="45"/>
        <v>27</v>
      </c>
      <c r="V754">
        <f t="shared" si="46"/>
        <v>6.9</v>
      </c>
      <c r="X754">
        <f t="shared" si="47"/>
        <v>37.200000000000003</v>
      </c>
      <c r="Z754" s="177"/>
      <c r="AA754" s="177"/>
      <c r="AB754" s="177"/>
      <c r="AC754" s="177"/>
      <c r="AD754" s="177"/>
      <c r="AE754" s="177"/>
      <c r="AF754" s="177"/>
    </row>
    <row r="755" spans="5:32" ht="16" x14ac:dyDescent="0.2">
      <c r="E755" s="282">
        <v>42608</v>
      </c>
      <c r="F755" s="177"/>
      <c r="G755" s="176">
        <v>27</v>
      </c>
      <c r="H755" s="176" t="s">
        <v>12457</v>
      </c>
      <c r="I755" s="176" t="s">
        <v>12422</v>
      </c>
      <c r="J755" s="176">
        <v>8.0220000000000002</v>
      </c>
      <c r="K755" s="176">
        <v>26.9</v>
      </c>
      <c r="L755" s="176">
        <v>7.03</v>
      </c>
      <c r="M755" s="176">
        <v>37.299999999999997</v>
      </c>
      <c r="N755" s="177"/>
      <c r="O755" s="177"/>
      <c r="P755" s="177"/>
      <c r="Q755" s="177"/>
      <c r="R755">
        <f t="shared" si="44"/>
        <v>8.0220000000000002</v>
      </c>
      <c r="T755">
        <f t="shared" si="45"/>
        <v>26.9</v>
      </c>
      <c r="V755">
        <f t="shared" si="46"/>
        <v>7.03</v>
      </c>
      <c r="X755">
        <f t="shared" si="47"/>
        <v>37.299999999999997</v>
      </c>
      <c r="Z755" s="176">
        <v>310.93</v>
      </c>
      <c r="AA755" s="177"/>
      <c r="AB755" s="177"/>
      <c r="AC755" s="177"/>
      <c r="AD755" s="177"/>
      <c r="AE755" s="177"/>
      <c r="AF755" s="177"/>
    </row>
    <row r="756" spans="5:32" ht="16" x14ac:dyDescent="0.2">
      <c r="E756" s="282">
        <v>42608</v>
      </c>
      <c r="F756" s="177"/>
      <c r="G756" s="176">
        <v>27</v>
      </c>
      <c r="H756" s="176" t="s">
        <v>12457</v>
      </c>
      <c r="I756" s="176" t="s">
        <v>12422</v>
      </c>
      <c r="J756" s="176">
        <v>7.9870000000000001</v>
      </c>
      <c r="K756" s="176">
        <v>26.9</v>
      </c>
      <c r="L756" s="176">
        <v>6.65</v>
      </c>
      <c r="M756" s="176">
        <v>37.1</v>
      </c>
      <c r="N756" s="177"/>
      <c r="O756" s="177"/>
      <c r="P756" s="177"/>
      <c r="Q756" s="177"/>
      <c r="R756">
        <f t="shared" si="44"/>
        <v>7.9870000000000001</v>
      </c>
      <c r="T756">
        <f t="shared" si="45"/>
        <v>26.9</v>
      </c>
      <c r="V756">
        <f t="shared" si="46"/>
        <v>6.65</v>
      </c>
      <c r="X756">
        <f t="shared" si="47"/>
        <v>37.1</v>
      </c>
      <c r="Z756" s="177"/>
      <c r="AA756" s="177"/>
      <c r="AB756" s="177"/>
      <c r="AC756" s="177"/>
      <c r="AD756" s="177"/>
      <c r="AE756" s="177"/>
      <c r="AF756" s="177"/>
    </row>
    <row r="757" spans="5:32" ht="16" x14ac:dyDescent="0.2">
      <c r="E757" s="282">
        <v>42608</v>
      </c>
      <c r="F757" s="177"/>
      <c r="G757" s="176">
        <v>27</v>
      </c>
      <c r="H757" s="176" t="s">
        <v>16051</v>
      </c>
      <c r="I757" s="176" t="s">
        <v>16051</v>
      </c>
      <c r="J757" s="176">
        <v>7.6289999999999996</v>
      </c>
      <c r="K757" s="176">
        <v>26.9</v>
      </c>
      <c r="L757" s="176">
        <v>6.7</v>
      </c>
      <c r="M757" s="176">
        <v>37.299999999999997</v>
      </c>
      <c r="N757" s="177"/>
      <c r="O757" s="177"/>
      <c r="P757" s="177"/>
      <c r="Q757" s="177"/>
      <c r="R757">
        <f t="shared" si="44"/>
        <v>7.6289999999999996</v>
      </c>
      <c r="T757">
        <f t="shared" si="45"/>
        <v>26.9</v>
      </c>
      <c r="V757">
        <f t="shared" si="46"/>
        <v>6.7</v>
      </c>
      <c r="X757">
        <f t="shared" si="47"/>
        <v>37.299999999999997</v>
      </c>
      <c r="Z757" s="177"/>
      <c r="AA757" s="177"/>
      <c r="AB757" s="177"/>
      <c r="AC757" s="177"/>
      <c r="AD757" s="177"/>
      <c r="AE757" s="177"/>
      <c r="AF757" s="177"/>
    </row>
    <row r="758" spans="5:32" ht="16" x14ac:dyDescent="0.2">
      <c r="E758" s="282">
        <v>42608</v>
      </c>
      <c r="F758" s="177"/>
      <c r="G758" s="176">
        <v>27</v>
      </c>
      <c r="H758" s="176" t="s">
        <v>12457</v>
      </c>
      <c r="I758" s="176" t="s">
        <v>12422</v>
      </c>
      <c r="J758" s="176">
        <v>8.0340000000000007</v>
      </c>
      <c r="K758" s="176">
        <v>26.9</v>
      </c>
      <c r="L758" s="176">
        <v>7.05</v>
      </c>
      <c r="M758" s="176">
        <v>37.299999999999997</v>
      </c>
      <c r="N758" s="177"/>
      <c r="O758" s="177"/>
      <c r="P758" s="177"/>
      <c r="Q758" s="177"/>
      <c r="R758">
        <f t="shared" si="44"/>
        <v>8.0340000000000007</v>
      </c>
      <c r="T758">
        <f t="shared" si="45"/>
        <v>26.9</v>
      </c>
      <c r="V758">
        <f t="shared" si="46"/>
        <v>7.05</v>
      </c>
      <c r="X758">
        <f t="shared" si="47"/>
        <v>37.299999999999997</v>
      </c>
      <c r="Z758" s="177"/>
      <c r="AA758" s="177"/>
      <c r="AB758" s="177"/>
      <c r="AC758" s="177"/>
      <c r="AD758" s="177"/>
      <c r="AE758" s="177"/>
      <c r="AF758" s="177"/>
    </row>
    <row r="759" spans="5:32" ht="16" x14ac:dyDescent="0.2">
      <c r="E759" s="282">
        <v>42608</v>
      </c>
      <c r="F759" s="177"/>
      <c r="G759" s="176">
        <v>27</v>
      </c>
      <c r="H759" s="176" t="s">
        <v>16051</v>
      </c>
      <c r="I759" s="176" t="s">
        <v>16051</v>
      </c>
      <c r="J759" s="176">
        <v>7.6630000000000003</v>
      </c>
      <c r="K759" s="176">
        <v>26.9</v>
      </c>
      <c r="L759" s="176">
        <v>6.85</v>
      </c>
      <c r="M759" s="176">
        <v>37</v>
      </c>
      <c r="N759" s="177"/>
      <c r="O759" s="177"/>
      <c r="P759" s="177"/>
      <c r="Q759" s="177"/>
      <c r="R759">
        <f t="shared" si="44"/>
        <v>7.6630000000000003</v>
      </c>
      <c r="T759">
        <f t="shared" si="45"/>
        <v>26.9</v>
      </c>
      <c r="V759">
        <f t="shared" si="46"/>
        <v>6.85</v>
      </c>
      <c r="X759">
        <f t="shared" si="47"/>
        <v>37</v>
      </c>
      <c r="Z759" s="177"/>
      <c r="AA759" s="177"/>
      <c r="AB759" s="177"/>
      <c r="AC759" s="177"/>
      <c r="AD759" s="177"/>
      <c r="AE759" s="177"/>
      <c r="AF759" s="177"/>
    </row>
    <row r="760" spans="5:32" ht="16" x14ac:dyDescent="0.2">
      <c r="E760" s="282">
        <v>42608</v>
      </c>
      <c r="F760" s="177"/>
      <c r="G760" s="176">
        <v>27</v>
      </c>
      <c r="H760" s="176" t="s">
        <v>12457</v>
      </c>
      <c r="I760" s="176" t="s">
        <v>12422</v>
      </c>
      <c r="J760" s="176">
        <v>8.032</v>
      </c>
      <c r="K760" s="176">
        <v>27</v>
      </c>
      <c r="L760" s="176">
        <v>7</v>
      </c>
      <c r="M760" s="176">
        <v>37.5</v>
      </c>
      <c r="N760" s="177"/>
      <c r="O760" s="177"/>
      <c r="P760" s="177"/>
      <c r="Q760" s="177"/>
      <c r="R760">
        <f t="shared" si="44"/>
        <v>8.032</v>
      </c>
      <c r="T760">
        <f t="shared" si="45"/>
        <v>27</v>
      </c>
      <c r="V760">
        <f t="shared" si="46"/>
        <v>7</v>
      </c>
      <c r="X760">
        <f t="shared" si="47"/>
        <v>37.5</v>
      </c>
      <c r="Z760" s="176">
        <v>139.41</v>
      </c>
      <c r="AA760" s="177"/>
      <c r="AB760" s="177"/>
      <c r="AC760" s="177"/>
      <c r="AD760" s="177"/>
      <c r="AE760" s="177"/>
      <c r="AF760" s="177"/>
    </row>
    <row r="761" spans="5:32" ht="16" x14ac:dyDescent="0.2">
      <c r="E761" s="282">
        <v>42610</v>
      </c>
      <c r="F761" s="177"/>
      <c r="G761" s="176">
        <v>31</v>
      </c>
      <c r="H761" s="176" t="s">
        <v>12457</v>
      </c>
      <c r="I761" s="176" t="s">
        <v>16050</v>
      </c>
      <c r="J761" s="177"/>
      <c r="K761" s="177"/>
      <c r="L761" s="177"/>
      <c r="M761" s="177"/>
      <c r="N761" s="176">
        <v>8.1029999999999998</v>
      </c>
      <c r="O761" s="176">
        <v>31.5</v>
      </c>
      <c r="P761" s="176">
        <v>8.58</v>
      </c>
      <c r="Q761" s="176">
        <v>36.799999999999997</v>
      </c>
      <c r="R761">
        <f t="shared" si="44"/>
        <v>8.1029999999999998</v>
      </c>
      <c r="T761">
        <f t="shared" si="45"/>
        <v>31.5</v>
      </c>
      <c r="V761">
        <f t="shared" si="46"/>
        <v>8.58</v>
      </c>
      <c r="X761">
        <f t="shared" si="47"/>
        <v>36.799999999999997</v>
      </c>
      <c r="Z761" s="177"/>
      <c r="AA761" s="177"/>
      <c r="AB761" s="177"/>
      <c r="AC761" s="177"/>
      <c r="AD761" s="177"/>
      <c r="AE761" s="177"/>
      <c r="AF761" s="177"/>
    </row>
    <row r="762" spans="5:32" ht="16" x14ac:dyDescent="0.2">
      <c r="E762" s="282">
        <v>42610</v>
      </c>
      <c r="F762" s="177"/>
      <c r="G762" s="176">
        <v>31</v>
      </c>
      <c r="H762" s="176" t="s">
        <v>16051</v>
      </c>
      <c r="I762" s="176" t="s">
        <v>12804</v>
      </c>
      <c r="J762" s="177"/>
      <c r="K762" s="177"/>
      <c r="L762" s="177"/>
      <c r="M762" s="177"/>
      <c r="N762" s="176">
        <v>7.851</v>
      </c>
      <c r="O762" s="176">
        <v>31.2</v>
      </c>
      <c r="P762" s="176">
        <v>7.41</v>
      </c>
      <c r="Q762" s="176">
        <v>37</v>
      </c>
      <c r="R762">
        <f t="shared" si="44"/>
        <v>7.851</v>
      </c>
      <c r="T762">
        <f t="shared" si="45"/>
        <v>31.2</v>
      </c>
      <c r="V762">
        <f t="shared" si="46"/>
        <v>7.41</v>
      </c>
      <c r="X762">
        <f t="shared" si="47"/>
        <v>37</v>
      </c>
      <c r="Z762" s="177"/>
      <c r="AA762" s="177"/>
      <c r="AB762" s="177"/>
      <c r="AC762" s="177"/>
      <c r="AD762" s="177"/>
      <c r="AE762" s="177"/>
      <c r="AF762" s="177"/>
    </row>
    <row r="763" spans="5:32" ht="16" x14ac:dyDescent="0.2">
      <c r="E763" s="282">
        <v>42610</v>
      </c>
      <c r="F763" s="177"/>
      <c r="G763" s="176">
        <v>31</v>
      </c>
      <c r="H763" s="176" t="s">
        <v>12457</v>
      </c>
      <c r="I763" s="176" t="s">
        <v>16050</v>
      </c>
      <c r="J763" s="177"/>
      <c r="K763" s="177"/>
      <c r="L763" s="177"/>
      <c r="M763" s="177"/>
      <c r="N763" s="176">
        <v>8.0920000000000005</v>
      </c>
      <c r="O763" s="176">
        <v>30.9</v>
      </c>
      <c r="P763" s="176">
        <v>7.93</v>
      </c>
      <c r="Q763" s="176">
        <v>36.700000000000003</v>
      </c>
      <c r="R763">
        <f t="shared" si="44"/>
        <v>8.0920000000000005</v>
      </c>
      <c r="T763">
        <f t="shared" si="45"/>
        <v>30.9</v>
      </c>
      <c r="V763">
        <f t="shared" si="46"/>
        <v>7.93</v>
      </c>
      <c r="X763">
        <f t="shared" si="47"/>
        <v>36.700000000000003</v>
      </c>
      <c r="Z763" s="177"/>
      <c r="AA763" s="177"/>
      <c r="AB763" s="177"/>
      <c r="AC763" s="177"/>
      <c r="AD763" s="177"/>
      <c r="AE763" s="177"/>
      <c r="AF763" s="177"/>
    </row>
    <row r="764" spans="5:32" ht="16" x14ac:dyDescent="0.2">
      <c r="E764" s="282">
        <v>42610</v>
      </c>
      <c r="F764" s="177"/>
      <c r="G764" s="176">
        <v>31</v>
      </c>
      <c r="H764" s="176" t="s">
        <v>12457</v>
      </c>
      <c r="I764" s="176" t="s">
        <v>16050</v>
      </c>
      <c r="J764" s="177"/>
      <c r="K764" s="177"/>
      <c r="L764" s="177"/>
      <c r="M764" s="177"/>
      <c r="N764" s="176">
        <v>8.1059999999999999</v>
      </c>
      <c r="O764" s="176">
        <v>31.1</v>
      </c>
      <c r="P764" s="176">
        <v>7.98</v>
      </c>
      <c r="Q764" s="176">
        <v>36.5</v>
      </c>
      <c r="R764">
        <f t="shared" si="44"/>
        <v>8.1059999999999999</v>
      </c>
      <c r="T764">
        <f t="shared" si="45"/>
        <v>31.1</v>
      </c>
      <c r="V764">
        <f t="shared" si="46"/>
        <v>7.98</v>
      </c>
      <c r="X764">
        <f t="shared" si="47"/>
        <v>36.5</v>
      </c>
      <c r="Z764" s="177"/>
      <c r="AA764" s="177"/>
      <c r="AB764" s="177"/>
      <c r="AC764" s="177"/>
      <c r="AD764" s="177"/>
      <c r="AE764" s="177"/>
      <c r="AF764" s="177"/>
    </row>
    <row r="765" spans="5:32" ht="16" x14ac:dyDescent="0.2">
      <c r="E765" s="282">
        <v>42610</v>
      </c>
      <c r="F765" s="177"/>
      <c r="G765" s="176">
        <v>31</v>
      </c>
      <c r="H765" s="176" t="s">
        <v>12457</v>
      </c>
      <c r="I765" s="176" t="s">
        <v>16050</v>
      </c>
      <c r="J765" s="177"/>
      <c r="K765" s="177"/>
      <c r="L765" s="177"/>
      <c r="M765" s="177"/>
      <c r="N765" s="176">
        <v>8.0920000000000005</v>
      </c>
      <c r="O765" s="176">
        <v>30.6</v>
      </c>
      <c r="P765" s="176">
        <v>7.88</v>
      </c>
      <c r="Q765" s="176">
        <v>36.6</v>
      </c>
      <c r="R765">
        <f t="shared" si="44"/>
        <v>8.0920000000000005</v>
      </c>
      <c r="T765">
        <f t="shared" si="45"/>
        <v>30.6</v>
      </c>
      <c r="V765">
        <f t="shared" si="46"/>
        <v>7.88</v>
      </c>
      <c r="X765">
        <f t="shared" si="47"/>
        <v>36.6</v>
      </c>
      <c r="Z765" s="177"/>
      <c r="AA765" s="177"/>
      <c r="AB765" s="177"/>
      <c r="AC765" s="177"/>
      <c r="AD765" s="177"/>
      <c r="AE765" s="177"/>
      <c r="AF765" s="177"/>
    </row>
    <row r="766" spans="5:32" ht="16" x14ac:dyDescent="0.2">
      <c r="E766" s="282">
        <v>42610</v>
      </c>
      <c r="F766" s="177"/>
      <c r="G766" s="176">
        <v>31</v>
      </c>
      <c r="H766" s="176" t="s">
        <v>16051</v>
      </c>
      <c r="I766" s="176" t="s">
        <v>12804</v>
      </c>
      <c r="J766" s="177"/>
      <c r="K766" s="177"/>
      <c r="L766" s="177"/>
      <c r="M766" s="177"/>
      <c r="N766" s="176">
        <v>7.7030000000000003</v>
      </c>
      <c r="O766" s="176">
        <v>30.9</v>
      </c>
      <c r="P766" s="176"/>
      <c r="Q766" s="176">
        <v>36.6</v>
      </c>
      <c r="R766">
        <f t="shared" si="44"/>
        <v>7.7030000000000003</v>
      </c>
      <c r="T766">
        <f t="shared" si="45"/>
        <v>30.9</v>
      </c>
      <c r="X766">
        <f t="shared" si="47"/>
        <v>36.6</v>
      </c>
      <c r="Z766" s="177"/>
      <c r="AA766" s="177"/>
      <c r="AB766" s="177"/>
      <c r="AC766" s="177"/>
      <c r="AD766" s="177"/>
      <c r="AE766" s="177"/>
      <c r="AF766" s="177"/>
    </row>
    <row r="767" spans="5:32" ht="16" x14ac:dyDescent="0.2">
      <c r="E767" s="282">
        <v>42610</v>
      </c>
      <c r="F767" s="177"/>
      <c r="G767" s="176">
        <v>31</v>
      </c>
      <c r="H767" s="176" t="s">
        <v>16051</v>
      </c>
      <c r="I767" s="176" t="s">
        <v>12804</v>
      </c>
      <c r="J767" s="177"/>
      <c r="K767" s="177"/>
      <c r="L767" s="177"/>
      <c r="M767" s="177"/>
      <c r="N767" s="176">
        <v>7.7389999999999999</v>
      </c>
      <c r="O767" s="176">
        <v>30.9</v>
      </c>
      <c r="P767" s="176"/>
      <c r="Q767" s="176">
        <v>36.799999999999997</v>
      </c>
      <c r="R767">
        <f t="shared" si="44"/>
        <v>7.7389999999999999</v>
      </c>
      <c r="T767">
        <f t="shared" si="45"/>
        <v>30.9</v>
      </c>
      <c r="X767">
        <f t="shared" si="47"/>
        <v>36.799999999999997</v>
      </c>
      <c r="Z767" s="177"/>
      <c r="AA767" s="177"/>
      <c r="AB767" s="177"/>
      <c r="AC767" s="177"/>
      <c r="AD767" s="177"/>
      <c r="AE767" s="177"/>
      <c r="AF767" s="177"/>
    </row>
    <row r="768" spans="5:32" ht="16" x14ac:dyDescent="0.2">
      <c r="E768" s="282">
        <v>42610</v>
      </c>
      <c r="F768" s="177"/>
      <c r="G768" s="176">
        <v>31</v>
      </c>
      <c r="H768" s="176" t="s">
        <v>16051</v>
      </c>
      <c r="I768" s="176" t="s">
        <v>12804</v>
      </c>
      <c r="J768" s="177"/>
      <c r="K768" s="177"/>
      <c r="L768" s="177"/>
      <c r="M768" s="177"/>
      <c r="N768" s="176">
        <v>7.6609999999999996</v>
      </c>
      <c r="O768" s="176">
        <v>30.4</v>
      </c>
      <c r="P768" s="176"/>
      <c r="Q768" s="176">
        <v>36.6</v>
      </c>
      <c r="R768">
        <f t="shared" si="44"/>
        <v>7.6609999999999996</v>
      </c>
      <c r="T768">
        <f t="shared" si="45"/>
        <v>30.4</v>
      </c>
      <c r="X768">
        <f t="shared" si="47"/>
        <v>36.6</v>
      </c>
      <c r="Z768" s="177"/>
      <c r="AA768" s="177"/>
      <c r="AB768" s="177"/>
      <c r="AC768" s="177"/>
      <c r="AD768" s="177"/>
      <c r="AE768" s="177"/>
      <c r="AF768" s="177"/>
    </row>
    <row r="769" spans="5:32" ht="16" x14ac:dyDescent="0.2">
      <c r="E769" s="282">
        <v>42610</v>
      </c>
      <c r="F769" s="177"/>
      <c r="G769" s="176">
        <v>31</v>
      </c>
      <c r="H769" s="176" t="s">
        <v>16051</v>
      </c>
      <c r="I769" s="176" t="s">
        <v>12804</v>
      </c>
      <c r="J769" s="177"/>
      <c r="K769" s="177"/>
      <c r="L769" s="177"/>
      <c r="M769" s="177"/>
      <c r="N769" s="176">
        <v>7.81</v>
      </c>
      <c r="O769" s="176">
        <v>31.2</v>
      </c>
      <c r="P769" s="176"/>
      <c r="Q769" s="176">
        <v>36.299999999999997</v>
      </c>
      <c r="R769">
        <f t="shared" si="44"/>
        <v>7.81</v>
      </c>
      <c r="T769">
        <f t="shared" si="45"/>
        <v>31.2</v>
      </c>
      <c r="X769">
        <f t="shared" si="47"/>
        <v>36.299999999999997</v>
      </c>
      <c r="Z769" s="177"/>
      <c r="AA769" s="177"/>
      <c r="AB769" s="177"/>
      <c r="AC769" s="177"/>
      <c r="AD769" s="177"/>
      <c r="AE769" s="177"/>
      <c r="AF769" s="177"/>
    </row>
    <row r="770" spans="5:32" ht="16" x14ac:dyDescent="0.2">
      <c r="E770" s="282">
        <v>42610</v>
      </c>
      <c r="F770" s="177"/>
      <c r="G770" s="176">
        <v>31</v>
      </c>
      <c r="H770" s="176" t="s">
        <v>16051</v>
      </c>
      <c r="I770" s="176" t="s">
        <v>16050</v>
      </c>
      <c r="J770" s="177"/>
      <c r="K770" s="177"/>
      <c r="L770" s="177"/>
      <c r="M770" s="177"/>
      <c r="N770" s="176">
        <v>8.1059999999999999</v>
      </c>
      <c r="O770" s="176">
        <v>31.2</v>
      </c>
      <c r="P770" s="176"/>
      <c r="Q770" s="176">
        <v>36.1</v>
      </c>
      <c r="R770">
        <f t="shared" si="44"/>
        <v>8.1059999999999999</v>
      </c>
      <c r="T770">
        <f t="shared" si="45"/>
        <v>31.2</v>
      </c>
      <c r="X770">
        <f t="shared" si="47"/>
        <v>36.1</v>
      </c>
      <c r="Z770" s="177"/>
      <c r="AA770" s="177"/>
      <c r="AB770" s="177"/>
      <c r="AC770" s="177"/>
      <c r="AD770" s="177"/>
      <c r="AE770" s="177"/>
      <c r="AF770" s="177"/>
    </row>
    <row r="771" spans="5:32" ht="16" x14ac:dyDescent="0.2">
      <c r="E771" s="282">
        <v>42610</v>
      </c>
      <c r="F771" s="177"/>
      <c r="G771" s="176">
        <v>27</v>
      </c>
      <c r="H771" s="176" t="s">
        <v>16051</v>
      </c>
      <c r="I771" s="176" t="s">
        <v>16051</v>
      </c>
      <c r="J771" s="177"/>
      <c r="K771" s="177"/>
      <c r="L771" s="177"/>
      <c r="M771" s="177"/>
      <c r="N771" s="176">
        <v>7.7560000000000002</v>
      </c>
      <c r="O771" s="176">
        <v>26.9</v>
      </c>
      <c r="P771" s="176"/>
      <c r="Q771" s="176">
        <v>34.200000000000003</v>
      </c>
      <c r="R771">
        <f t="shared" si="44"/>
        <v>7.7560000000000002</v>
      </c>
      <c r="T771">
        <f t="shared" si="45"/>
        <v>26.9</v>
      </c>
      <c r="X771">
        <f t="shared" si="47"/>
        <v>34.200000000000003</v>
      </c>
      <c r="Z771" s="177"/>
      <c r="AA771" s="177"/>
      <c r="AB771" s="177"/>
      <c r="AC771" s="177"/>
      <c r="AD771" s="177"/>
      <c r="AE771" s="177"/>
      <c r="AF771" s="177"/>
    </row>
    <row r="772" spans="5:32" ht="16" x14ac:dyDescent="0.2">
      <c r="E772" s="282">
        <v>42610</v>
      </c>
      <c r="F772" s="177"/>
      <c r="G772" s="176">
        <v>27</v>
      </c>
      <c r="H772" s="176" t="s">
        <v>12457</v>
      </c>
      <c r="I772" s="176" t="s">
        <v>12422</v>
      </c>
      <c r="J772" s="177"/>
      <c r="K772" s="177"/>
      <c r="L772" s="177"/>
      <c r="M772" s="177"/>
      <c r="N772" s="176">
        <v>8.1549999999999994</v>
      </c>
      <c r="O772" s="176">
        <v>26.9</v>
      </c>
      <c r="P772" s="176"/>
      <c r="Q772" s="176">
        <v>27</v>
      </c>
      <c r="R772">
        <f t="shared" ref="R772:R835" si="48">AVERAGE(J772,N772)</f>
        <v>8.1549999999999994</v>
      </c>
      <c r="T772">
        <f t="shared" ref="T772:T835" si="49">AVERAGE(K772,O772)</f>
        <v>26.9</v>
      </c>
      <c r="X772">
        <f t="shared" ref="X772:X835" si="50">AVERAGE(M772,Q772)</f>
        <v>27</v>
      </c>
      <c r="Z772" s="177"/>
      <c r="AA772" s="177"/>
      <c r="AB772" s="177"/>
      <c r="AC772" s="177"/>
      <c r="AD772" s="177"/>
      <c r="AE772" s="177"/>
      <c r="AF772" s="177"/>
    </row>
    <row r="773" spans="5:32" ht="16" x14ac:dyDescent="0.2">
      <c r="E773" s="282">
        <v>42610</v>
      </c>
      <c r="F773" s="177"/>
      <c r="G773" s="176">
        <v>27</v>
      </c>
      <c r="H773" s="176" t="s">
        <v>16051</v>
      </c>
      <c r="I773" s="176" t="s">
        <v>16051</v>
      </c>
      <c r="J773" s="177"/>
      <c r="K773" s="177"/>
      <c r="L773" s="177"/>
      <c r="M773" s="177"/>
      <c r="N773" s="176">
        <v>7.6689999999999996</v>
      </c>
      <c r="O773" s="176">
        <v>26.8</v>
      </c>
      <c r="P773" s="176"/>
      <c r="Q773" s="176">
        <v>35.200000000000003</v>
      </c>
      <c r="R773">
        <f t="shared" si="48"/>
        <v>7.6689999999999996</v>
      </c>
      <c r="T773">
        <f t="shared" si="49"/>
        <v>26.8</v>
      </c>
      <c r="X773">
        <f t="shared" si="50"/>
        <v>35.200000000000003</v>
      </c>
      <c r="Z773" s="177"/>
      <c r="AA773" s="177"/>
      <c r="AB773" s="177"/>
      <c r="AC773" s="177"/>
      <c r="AD773" s="177"/>
      <c r="AE773" s="177"/>
      <c r="AF773" s="177"/>
    </row>
    <row r="774" spans="5:32" ht="16" x14ac:dyDescent="0.2">
      <c r="E774" s="282">
        <v>42610</v>
      </c>
      <c r="F774" s="177"/>
      <c r="G774" s="176">
        <v>27</v>
      </c>
      <c r="H774" s="176" t="s">
        <v>16051</v>
      </c>
      <c r="I774" s="176" t="s">
        <v>16051</v>
      </c>
      <c r="J774" s="177"/>
      <c r="K774" s="177"/>
      <c r="L774" s="177"/>
      <c r="M774" s="177"/>
      <c r="N774" s="176">
        <v>7.7759999999999998</v>
      </c>
      <c r="O774" s="176">
        <v>26.8</v>
      </c>
      <c r="P774" s="176"/>
      <c r="Q774" s="176">
        <v>37.1</v>
      </c>
      <c r="R774">
        <f t="shared" si="48"/>
        <v>7.7759999999999998</v>
      </c>
      <c r="T774">
        <f t="shared" si="49"/>
        <v>26.8</v>
      </c>
      <c r="X774">
        <f t="shared" si="50"/>
        <v>37.1</v>
      </c>
      <c r="Z774" s="177"/>
      <c r="AA774" s="177"/>
      <c r="AB774" s="177"/>
      <c r="AC774" s="177"/>
      <c r="AD774" s="177"/>
      <c r="AE774" s="177"/>
      <c r="AF774" s="177"/>
    </row>
    <row r="775" spans="5:32" ht="16" x14ac:dyDescent="0.2">
      <c r="E775" s="282">
        <v>42610</v>
      </c>
      <c r="F775" s="177"/>
      <c r="G775" s="176">
        <v>27</v>
      </c>
      <c r="H775" s="176" t="s">
        <v>12457</v>
      </c>
      <c r="I775" s="176" t="s">
        <v>12422</v>
      </c>
      <c r="J775" s="177"/>
      <c r="K775" s="177"/>
      <c r="L775" s="177"/>
      <c r="M775" s="177"/>
      <c r="N775" s="176">
        <v>8.1259999999999994</v>
      </c>
      <c r="O775" s="176">
        <v>26.7</v>
      </c>
      <c r="P775" s="176"/>
      <c r="Q775" s="176">
        <v>36.700000000000003</v>
      </c>
      <c r="R775">
        <f t="shared" si="48"/>
        <v>8.1259999999999994</v>
      </c>
      <c r="T775">
        <f t="shared" si="49"/>
        <v>26.7</v>
      </c>
      <c r="X775">
        <f t="shared" si="50"/>
        <v>36.700000000000003</v>
      </c>
      <c r="Z775" s="177"/>
      <c r="AA775" s="177"/>
      <c r="AB775" s="177"/>
      <c r="AC775" s="177"/>
      <c r="AD775" s="177"/>
      <c r="AE775" s="177"/>
      <c r="AF775" s="177"/>
    </row>
    <row r="776" spans="5:32" ht="16" x14ac:dyDescent="0.2">
      <c r="E776" s="282">
        <v>42610</v>
      </c>
      <c r="F776" s="177"/>
      <c r="G776" s="176">
        <v>27</v>
      </c>
      <c r="H776" s="176" t="s">
        <v>12457</v>
      </c>
      <c r="I776" s="176" t="s">
        <v>12422</v>
      </c>
      <c r="J776" s="177"/>
      <c r="K776" s="177"/>
      <c r="L776" s="177"/>
      <c r="M776" s="177"/>
      <c r="N776" s="176">
        <v>8.2110000000000003</v>
      </c>
      <c r="O776" s="176">
        <v>26.6</v>
      </c>
      <c r="P776" s="176"/>
      <c r="Q776" s="176">
        <v>36.5</v>
      </c>
      <c r="R776">
        <f t="shared" si="48"/>
        <v>8.2110000000000003</v>
      </c>
      <c r="T776">
        <f t="shared" si="49"/>
        <v>26.6</v>
      </c>
      <c r="X776">
        <f t="shared" si="50"/>
        <v>36.5</v>
      </c>
      <c r="Z776" s="177"/>
      <c r="AA776" s="177"/>
      <c r="AB776" s="177"/>
      <c r="AC776" s="177"/>
      <c r="AD776" s="177"/>
      <c r="AE776" s="177"/>
      <c r="AF776" s="177"/>
    </row>
    <row r="777" spans="5:32" ht="16" x14ac:dyDescent="0.2">
      <c r="E777" s="282">
        <v>42610</v>
      </c>
      <c r="F777" s="177"/>
      <c r="G777" s="176">
        <v>27</v>
      </c>
      <c r="H777" s="176" t="s">
        <v>16051</v>
      </c>
      <c r="I777" s="176" t="s">
        <v>16051</v>
      </c>
      <c r="J777" s="177"/>
      <c r="K777" s="177"/>
      <c r="L777" s="177"/>
      <c r="M777" s="177"/>
      <c r="N777" s="176">
        <v>7.7220000000000004</v>
      </c>
      <c r="O777" s="176">
        <v>26.6</v>
      </c>
      <c r="P777" s="176"/>
      <c r="Q777" s="176">
        <v>37.1</v>
      </c>
      <c r="R777">
        <f t="shared" si="48"/>
        <v>7.7220000000000004</v>
      </c>
      <c r="T777">
        <f t="shared" si="49"/>
        <v>26.6</v>
      </c>
      <c r="X777">
        <f t="shared" si="50"/>
        <v>37.1</v>
      </c>
      <c r="Z777" s="177"/>
      <c r="AA777" s="177"/>
      <c r="AB777" s="177"/>
      <c r="AC777" s="177"/>
      <c r="AD777" s="177"/>
      <c r="AE777" s="177"/>
      <c r="AF777" s="177"/>
    </row>
    <row r="778" spans="5:32" ht="16" x14ac:dyDescent="0.2">
      <c r="E778" s="282">
        <v>42610</v>
      </c>
      <c r="F778" s="177"/>
      <c r="G778" s="176">
        <v>27</v>
      </c>
      <c r="H778" s="176" t="s">
        <v>12457</v>
      </c>
      <c r="I778" s="176" t="s">
        <v>12422</v>
      </c>
      <c r="J778" s="177"/>
      <c r="K778" s="177"/>
      <c r="L778" s="177"/>
      <c r="M778" s="177"/>
      <c r="N778" s="176">
        <v>8.1519999999999992</v>
      </c>
      <c r="O778" s="176">
        <v>26.5</v>
      </c>
      <c r="P778" s="176"/>
      <c r="Q778" s="176">
        <v>36.6</v>
      </c>
      <c r="R778">
        <f t="shared" si="48"/>
        <v>8.1519999999999992</v>
      </c>
      <c r="T778">
        <f t="shared" si="49"/>
        <v>26.5</v>
      </c>
      <c r="X778">
        <f t="shared" si="50"/>
        <v>36.6</v>
      </c>
      <c r="Z778" s="177"/>
      <c r="AA778" s="177"/>
      <c r="AB778" s="177"/>
      <c r="AC778" s="177"/>
      <c r="AD778" s="177"/>
      <c r="AE778" s="177"/>
      <c r="AF778" s="177"/>
    </row>
    <row r="779" spans="5:32" ht="16" x14ac:dyDescent="0.2">
      <c r="E779" s="282">
        <v>42610</v>
      </c>
      <c r="F779" s="177"/>
      <c r="G779" s="176">
        <v>27</v>
      </c>
      <c r="H779" s="176" t="s">
        <v>16051</v>
      </c>
      <c r="I779" s="176" t="s">
        <v>16051</v>
      </c>
      <c r="J779" s="177"/>
      <c r="K779" s="177"/>
      <c r="L779" s="177"/>
      <c r="M779" s="177"/>
      <c r="N779" s="176">
        <v>7.782</v>
      </c>
      <c r="O779" s="176">
        <v>26.5</v>
      </c>
      <c r="P779" s="176"/>
      <c r="Q779" s="176">
        <v>36.4</v>
      </c>
      <c r="R779">
        <f t="shared" si="48"/>
        <v>7.782</v>
      </c>
      <c r="T779">
        <f t="shared" si="49"/>
        <v>26.5</v>
      </c>
      <c r="X779">
        <f t="shared" si="50"/>
        <v>36.4</v>
      </c>
      <c r="Z779" s="177"/>
      <c r="AA779" s="177"/>
      <c r="AB779" s="177"/>
      <c r="AC779" s="177"/>
      <c r="AD779" s="177"/>
      <c r="AE779" s="177"/>
      <c r="AF779" s="177"/>
    </row>
    <row r="780" spans="5:32" ht="16" x14ac:dyDescent="0.2">
      <c r="E780" s="282">
        <v>42610</v>
      </c>
      <c r="F780" s="177"/>
      <c r="G780" s="176">
        <v>27</v>
      </c>
      <c r="H780" s="176" t="s">
        <v>12457</v>
      </c>
      <c r="I780" s="176" t="s">
        <v>12422</v>
      </c>
      <c r="J780" s="177"/>
      <c r="K780" s="177"/>
      <c r="L780" s="177"/>
      <c r="M780" s="177"/>
      <c r="N780" s="176">
        <v>8.1720000000000006</v>
      </c>
      <c r="O780" s="176">
        <v>26.5</v>
      </c>
      <c r="P780" s="176"/>
      <c r="Q780" s="176">
        <v>36.6</v>
      </c>
      <c r="R780">
        <f t="shared" si="48"/>
        <v>8.1720000000000006</v>
      </c>
      <c r="T780">
        <f t="shared" si="49"/>
        <v>26.5</v>
      </c>
      <c r="X780">
        <f t="shared" si="50"/>
        <v>36.6</v>
      </c>
      <c r="Z780" s="177"/>
      <c r="AA780" s="177"/>
      <c r="AB780" s="177"/>
      <c r="AC780" s="177"/>
      <c r="AD780" s="177"/>
      <c r="AE780" s="177"/>
      <c r="AF780" s="177"/>
    </row>
    <row r="781" spans="5:32" ht="16" x14ac:dyDescent="0.2">
      <c r="E781" s="282">
        <v>42611</v>
      </c>
      <c r="F781" s="177"/>
      <c r="G781" s="176">
        <v>31</v>
      </c>
      <c r="H781" s="176" t="s">
        <v>12457</v>
      </c>
      <c r="I781" s="176" t="s">
        <v>16050</v>
      </c>
      <c r="J781" s="176">
        <v>8.0399999999999991</v>
      </c>
      <c r="K781" s="176">
        <v>30.6</v>
      </c>
      <c r="L781" s="176">
        <v>6.48</v>
      </c>
      <c r="M781" s="176">
        <v>35.5</v>
      </c>
      <c r="N781" s="177"/>
      <c r="O781" s="177"/>
      <c r="P781" s="177"/>
      <c r="Q781" s="177"/>
      <c r="R781">
        <f t="shared" si="48"/>
        <v>8.0399999999999991</v>
      </c>
      <c r="T781">
        <f t="shared" si="49"/>
        <v>30.6</v>
      </c>
      <c r="V781">
        <f t="shared" ref="V781:V835" si="51">AVERAGE(L781,P781)</f>
        <v>6.48</v>
      </c>
      <c r="X781">
        <f t="shared" si="50"/>
        <v>35.5</v>
      </c>
      <c r="Z781" s="176">
        <v>84.63</v>
      </c>
      <c r="AA781" s="177"/>
      <c r="AB781" s="177"/>
      <c r="AC781" s="177"/>
      <c r="AD781" s="177"/>
      <c r="AE781" s="177"/>
      <c r="AF781" s="177"/>
    </row>
    <row r="782" spans="5:32" ht="16" x14ac:dyDescent="0.2">
      <c r="E782" s="282">
        <v>42611</v>
      </c>
      <c r="F782" s="177"/>
      <c r="G782" s="176">
        <v>31</v>
      </c>
      <c r="H782" s="176" t="s">
        <v>16051</v>
      </c>
      <c r="I782" s="176" t="s">
        <v>12804</v>
      </c>
      <c r="J782" s="176">
        <v>7.673</v>
      </c>
      <c r="K782" s="176">
        <v>30.6</v>
      </c>
      <c r="L782" s="176">
        <v>6.66</v>
      </c>
      <c r="M782" s="176">
        <v>35</v>
      </c>
      <c r="N782" s="177"/>
      <c r="O782" s="177"/>
      <c r="P782" s="177"/>
      <c r="Q782" s="177"/>
      <c r="R782">
        <f t="shared" si="48"/>
        <v>7.673</v>
      </c>
      <c r="T782">
        <f t="shared" si="49"/>
        <v>30.6</v>
      </c>
      <c r="V782">
        <f t="shared" si="51"/>
        <v>6.66</v>
      </c>
      <c r="X782">
        <f t="shared" si="50"/>
        <v>35</v>
      </c>
      <c r="Z782" s="177"/>
      <c r="AA782" s="177"/>
      <c r="AB782" s="177"/>
      <c r="AC782" s="177"/>
      <c r="AD782" s="177"/>
      <c r="AE782" s="177"/>
      <c r="AF782" s="177"/>
    </row>
    <row r="783" spans="5:32" ht="16" x14ac:dyDescent="0.2">
      <c r="E783" s="282">
        <v>42611</v>
      </c>
      <c r="F783" s="177"/>
      <c r="G783" s="176">
        <v>31</v>
      </c>
      <c r="H783" s="176" t="s">
        <v>12457</v>
      </c>
      <c r="I783" s="176" t="s">
        <v>16050</v>
      </c>
      <c r="J783" s="176">
        <v>8.0139999999999993</v>
      </c>
      <c r="K783" s="176">
        <v>30.9</v>
      </c>
      <c r="L783" s="176">
        <v>6.47</v>
      </c>
      <c r="M783" s="176">
        <v>34.200000000000003</v>
      </c>
      <c r="N783" s="177"/>
      <c r="O783" s="177"/>
      <c r="P783" s="177"/>
      <c r="Q783" s="177"/>
      <c r="R783">
        <f t="shared" si="48"/>
        <v>8.0139999999999993</v>
      </c>
      <c r="T783">
        <f t="shared" si="49"/>
        <v>30.9</v>
      </c>
      <c r="V783">
        <f t="shared" si="51"/>
        <v>6.47</v>
      </c>
      <c r="X783">
        <f t="shared" si="50"/>
        <v>34.200000000000003</v>
      </c>
      <c r="Z783" s="177"/>
      <c r="AA783" s="177"/>
      <c r="AB783" s="177"/>
      <c r="AC783" s="177"/>
      <c r="AD783" s="177"/>
      <c r="AE783" s="177"/>
      <c r="AF783" s="177"/>
    </row>
    <row r="784" spans="5:32" ht="16" x14ac:dyDescent="0.2">
      <c r="E784" s="282">
        <v>42611</v>
      </c>
      <c r="F784" s="177"/>
      <c r="G784" s="176">
        <v>31</v>
      </c>
      <c r="H784" s="176" t="s">
        <v>12457</v>
      </c>
      <c r="I784" s="176" t="s">
        <v>16050</v>
      </c>
      <c r="J784" s="176">
        <v>8.0510000000000002</v>
      </c>
      <c r="K784" s="176">
        <v>30.8</v>
      </c>
      <c r="L784" s="176">
        <v>6.88</v>
      </c>
      <c r="M784" s="176">
        <v>29.5</v>
      </c>
      <c r="N784" s="177"/>
      <c r="O784" s="177"/>
      <c r="P784" s="177"/>
      <c r="Q784" s="177"/>
      <c r="R784">
        <f t="shared" si="48"/>
        <v>8.0510000000000002</v>
      </c>
      <c r="T784">
        <f t="shared" si="49"/>
        <v>30.8</v>
      </c>
      <c r="V784">
        <f t="shared" si="51"/>
        <v>6.88</v>
      </c>
      <c r="X784">
        <f t="shared" si="50"/>
        <v>29.5</v>
      </c>
      <c r="Z784" s="177"/>
      <c r="AA784" s="177"/>
      <c r="AB784" s="177"/>
      <c r="AC784" s="177"/>
      <c r="AD784" s="177"/>
      <c r="AE784" s="177"/>
      <c r="AF784" s="177"/>
    </row>
    <row r="785" spans="5:32" ht="16" x14ac:dyDescent="0.2">
      <c r="E785" s="282">
        <v>42611</v>
      </c>
      <c r="F785" s="177"/>
      <c r="G785" s="176">
        <v>31</v>
      </c>
      <c r="H785" s="176" t="s">
        <v>12457</v>
      </c>
      <c r="I785" s="176" t="s">
        <v>16050</v>
      </c>
      <c r="J785" s="176">
        <v>7.9880000000000004</v>
      </c>
      <c r="K785" s="176">
        <v>31.1</v>
      </c>
      <c r="L785" s="176">
        <v>6.36</v>
      </c>
      <c r="M785" s="176">
        <v>34.1</v>
      </c>
      <c r="N785" s="177"/>
      <c r="O785" s="177"/>
      <c r="P785" s="177"/>
      <c r="Q785" s="177"/>
      <c r="R785">
        <f t="shared" si="48"/>
        <v>7.9880000000000004</v>
      </c>
      <c r="T785">
        <f t="shared" si="49"/>
        <v>31.1</v>
      </c>
      <c r="V785">
        <f t="shared" si="51"/>
        <v>6.36</v>
      </c>
      <c r="X785">
        <f t="shared" si="50"/>
        <v>34.1</v>
      </c>
      <c r="Z785" s="176">
        <v>84.12</v>
      </c>
      <c r="AA785" s="177"/>
      <c r="AB785" s="177"/>
      <c r="AC785" s="177"/>
      <c r="AD785" s="177"/>
      <c r="AE785" s="177"/>
      <c r="AF785" s="177"/>
    </row>
    <row r="786" spans="5:32" ht="16" x14ac:dyDescent="0.2">
      <c r="E786" s="282">
        <v>42611</v>
      </c>
      <c r="F786" s="177"/>
      <c r="G786" s="176">
        <v>31</v>
      </c>
      <c r="H786" s="176" t="s">
        <v>16051</v>
      </c>
      <c r="I786" s="176" t="s">
        <v>12804</v>
      </c>
      <c r="J786" s="176">
        <v>7.633</v>
      </c>
      <c r="K786" s="176">
        <v>30.5</v>
      </c>
      <c r="L786" s="176">
        <v>6.75</v>
      </c>
      <c r="M786" s="176">
        <v>33.6</v>
      </c>
      <c r="N786" s="177"/>
      <c r="O786" s="177"/>
      <c r="P786" s="177"/>
      <c r="Q786" s="177"/>
      <c r="R786">
        <f t="shared" si="48"/>
        <v>7.633</v>
      </c>
      <c r="T786">
        <f t="shared" si="49"/>
        <v>30.5</v>
      </c>
      <c r="V786">
        <f t="shared" si="51"/>
        <v>6.75</v>
      </c>
      <c r="X786">
        <f t="shared" si="50"/>
        <v>33.6</v>
      </c>
      <c r="Z786" s="177"/>
      <c r="AA786" s="177"/>
      <c r="AB786" s="177"/>
      <c r="AC786" s="177"/>
      <c r="AD786" s="177"/>
      <c r="AE786" s="177"/>
      <c r="AF786" s="177"/>
    </row>
    <row r="787" spans="5:32" ht="16" x14ac:dyDescent="0.2">
      <c r="E787" s="282">
        <v>42611</v>
      </c>
      <c r="F787" s="177"/>
      <c r="G787" s="176">
        <v>31</v>
      </c>
      <c r="H787" s="176" t="s">
        <v>16051</v>
      </c>
      <c r="I787" s="176" t="s">
        <v>12804</v>
      </c>
      <c r="J787" s="176">
        <v>7.7380000000000004</v>
      </c>
      <c r="K787" s="176">
        <v>31</v>
      </c>
      <c r="L787" s="176">
        <v>6.23</v>
      </c>
      <c r="M787" s="176">
        <v>33.200000000000003</v>
      </c>
      <c r="N787" s="177"/>
      <c r="O787" s="177"/>
      <c r="P787" s="177"/>
      <c r="Q787" s="177"/>
      <c r="R787">
        <f t="shared" si="48"/>
        <v>7.7380000000000004</v>
      </c>
      <c r="T787">
        <f t="shared" si="49"/>
        <v>31</v>
      </c>
      <c r="V787">
        <f t="shared" si="51"/>
        <v>6.23</v>
      </c>
      <c r="X787">
        <f t="shared" si="50"/>
        <v>33.200000000000003</v>
      </c>
      <c r="Z787" s="177"/>
      <c r="AA787" s="177"/>
      <c r="AB787" s="177"/>
      <c r="AC787" s="177"/>
      <c r="AD787" s="177"/>
      <c r="AE787" s="177"/>
      <c r="AF787" s="177"/>
    </row>
    <row r="788" spans="5:32" ht="16" x14ac:dyDescent="0.2">
      <c r="E788" s="282">
        <v>42611</v>
      </c>
      <c r="F788" s="177"/>
      <c r="G788" s="176">
        <v>31</v>
      </c>
      <c r="H788" s="176" t="s">
        <v>16051</v>
      </c>
      <c r="I788" s="176" t="s">
        <v>12804</v>
      </c>
      <c r="J788" s="176">
        <v>7.6559999999999997</v>
      </c>
      <c r="K788" s="176">
        <v>30.6</v>
      </c>
      <c r="L788" s="176">
        <v>6.57</v>
      </c>
      <c r="M788" s="176">
        <v>35.6</v>
      </c>
      <c r="N788" s="177"/>
      <c r="O788" s="177"/>
      <c r="P788" s="177"/>
      <c r="Q788" s="177"/>
      <c r="R788">
        <f t="shared" si="48"/>
        <v>7.6559999999999997</v>
      </c>
      <c r="T788">
        <f t="shared" si="49"/>
        <v>30.6</v>
      </c>
      <c r="V788">
        <f t="shared" si="51"/>
        <v>6.57</v>
      </c>
      <c r="X788">
        <f t="shared" si="50"/>
        <v>35.6</v>
      </c>
      <c r="Z788" s="177"/>
      <c r="AA788" s="177"/>
      <c r="AB788" s="177"/>
      <c r="AC788" s="177"/>
      <c r="AD788" s="177"/>
      <c r="AE788" s="177"/>
      <c r="AF788" s="177"/>
    </row>
    <row r="789" spans="5:32" ht="16" x14ac:dyDescent="0.2">
      <c r="E789" s="282">
        <v>42611</v>
      </c>
      <c r="F789" s="177"/>
      <c r="G789" s="176">
        <v>31</v>
      </c>
      <c r="H789" s="176" t="s">
        <v>16051</v>
      </c>
      <c r="I789" s="176" t="s">
        <v>12804</v>
      </c>
      <c r="J789" s="176">
        <v>7.6289999999999996</v>
      </c>
      <c r="K789" s="176">
        <v>30.4</v>
      </c>
      <c r="L789" s="176">
        <v>6.76</v>
      </c>
      <c r="M789" s="176">
        <v>36</v>
      </c>
      <c r="N789" s="177"/>
      <c r="O789" s="177"/>
      <c r="P789" s="177"/>
      <c r="Q789" s="177"/>
      <c r="R789">
        <f t="shared" si="48"/>
        <v>7.6289999999999996</v>
      </c>
      <c r="T789">
        <f t="shared" si="49"/>
        <v>30.4</v>
      </c>
      <c r="V789">
        <f t="shared" si="51"/>
        <v>6.76</v>
      </c>
      <c r="X789">
        <f t="shared" si="50"/>
        <v>36</v>
      </c>
      <c r="Z789" s="177"/>
      <c r="AA789" s="177"/>
      <c r="AB789" s="177"/>
      <c r="AC789" s="177"/>
      <c r="AD789" s="177"/>
      <c r="AE789" s="177"/>
      <c r="AF789" s="177"/>
    </row>
    <row r="790" spans="5:32" ht="16" x14ac:dyDescent="0.2">
      <c r="E790" s="282">
        <v>42611</v>
      </c>
      <c r="F790" s="177"/>
      <c r="G790" s="176">
        <v>31</v>
      </c>
      <c r="H790" s="176" t="s">
        <v>16051</v>
      </c>
      <c r="I790" s="176" t="s">
        <v>16050</v>
      </c>
      <c r="J790" s="176">
        <v>7.9980000000000002</v>
      </c>
      <c r="K790" s="176">
        <v>30.8</v>
      </c>
      <c r="L790" s="176">
        <v>6.1</v>
      </c>
      <c r="M790" s="176">
        <v>34.6</v>
      </c>
      <c r="N790" s="177"/>
      <c r="O790" s="177"/>
      <c r="P790" s="177"/>
      <c r="Q790" s="177"/>
      <c r="R790">
        <f t="shared" si="48"/>
        <v>7.9980000000000002</v>
      </c>
      <c r="T790">
        <f t="shared" si="49"/>
        <v>30.8</v>
      </c>
      <c r="V790">
        <f t="shared" si="51"/>
        <v>6.1</v>
      </c>
      <c r="X790">
        <f t="shared" si="50"/>
        <v>34.6</v>
      </c>
      <c r="Z790" s="176">
        <v>84.29</v>
      </c>
      <c r="AA790" s="177"/>
      <c r="AB790" s="177"/>
      <c r="AC790" s="177"/>
      <c r="AD790" s="177"/>
      <c r="AE790" s="177"/>
      <c r="AF790" s="177"/>
    </row>
    <row r="791" spans="5:32" ht="16" x14ac:dyDescent="0.2">
      <c r="E791" s="282">
        <v>42611</v>
      </c>
      <c r="F791" s="177"/>
      <c r="G791" s="176">
        <v>27</v>
      </c>
      <c r="H791" s="176" t="s">
        <v>16051</v>
      </c>
      <c r="I791" s="176" t="s">
        <v>16051</v>
      </c>
      <c r="J791" s="176">
        <v>7.6429999999999998</v>
      </c>
      <c r="K791" s="176">
        <v>27.1</v>
      </c>
      <c r="L791" s="176">
        <v>7.42</v>
      </c>
      <c r="M791" s="176">
        <v>31.6</v>
      </c>
      <c r="N791" s="177"/>
      <c r="O791" s="177"/>
      <c r="P791" s="177"/>
      <c r="Q791" s="177"/>
      <c r="R791">
        <f t="shared" si="48"/>
        <v>7.6429999999999998</v>
      </c>
      <c r="T791">
        <f t="shared" si="49"/>
        <v>27.1</v>
      </c>
      <c r="V791">
        <f t="shared" si="51"/>
        <v>7.42</v>
      </c>
      <c r="X791">
        <f t="shared" si="50"/>
        <v>31.6</v>
      </c>
      <c r="Z791" s="176">
        <v>117.3</v>
      </c>
      <c r="AA791" s="177"/>
      <c r="AB791" s="177"/>
      <c r="AC791" s="177"/>
      <c r="AD791" s="177"/>
      <c r="AE791" s="177"/>
      <c r="AF791" s="177"/>
    </row>
    <row r="792" spans="5:32" ht="16" x14ac:dyDescent="0.2">
      <c r="E792" s="282">
        <v>42611</v>
      </c>
      <c r="F792" s="177"/>
      <c r="G792" s="176">
        <v>27</v>
      </c>
      <c r="H792" s="176" t="s">
        <v>12457</v>
      </c>
      <c r="I792" s="176" t="s">
        <v>12422</v>
      </c>
      <c r="J792" s="176">
        <v>8.0579999999999998</v>
      </c>
      <c r="K792" s="176">
        <v>27.2</v>
      </c>
      <c r="L792" s="176">
        <v>7.32</v>
      </c>
      <c r="M792" s="176">
        <v>34.9</v>
      </c>
      <c r="N792" s="177"/>
      <c r="O792" s="177"/>
      <c r="P792" s="177"/>
      <c r="Q792" s="177"/>
      <c r="R792">
        <f t="shared" si="48"/>
        <v>8.0579999999999998</v>
      </c>
      <c r="T792">
        <f t="shared" si="49"/>
        <v>27.2</v>
      </c>
      <c r="V792">
        <f t="shared" si="51"/>
        <v>7.32</v>
      </c>
      <c r="X792">
        <f t="shared" si="50"/>
        <v>34.9</v>
      </c>
      <c r="Z792" s="177"/>
      <c r="AA792" s="177"/>
      <c r="AB792" s="177"/>
      <c r="AC792" s="177"/>
      <c r="AD792" s="177"/>
      <c r="AE792" s="177"/>
      <c r="AF792" s="177"/>
    </row>
    <row r="793" spans="5:32" ht="16" x14ac:dyDescent="0.2">
      <c r="E793" s="282">
        <v>42611</v>
      </c>
      <c r="F793" s="177"/>
      <c r="G793" s="176">
        <v>27</v>
      </c>
      <c r="H793" s="176" t="s">
        <v>16051</v>
      </c>
      <c r="I793" s="176" t="s">
        <v>16051</v>
      </c>
      <c r="J793" s="176">
        <v>7.6260000000000003</v>
      </c>
      <c r="K793" s="176">
        <v>27.1</v>
      </c>
      <c r="L793" s="176">
        <v>7.23</v>
      </c>
      <c r="M793" s="176">
        <v>35.200000000000003</v>
      </c>
      <c r="N793" s="177"/>
      <c r="O793" s="177"/>
      <c r="P793" s="177"/>
      <c r="Q793" s="177"/>
      <c r="R793">
        <f t="shared" si="48"/>
        <v>7.6260000000000003</v>
      </c>
      <c r="T793">
        <f t="shared" si="49"/>
        <v>27.1</v>
      </c>
      <c r="V793">
        <f t="shared" si="51"/>
        <v>7.23</v>
      </c>
      <c r="X793">
        <f t="shared" si="50"/>
        <v>35.200000000000003</v>
      </c>
      <c r="Z793" s="177"/>
      <c r="AA793" s="177"/>
      <c r="AB793" s="177"/>
      <c r="AC793" s="177"/>
      <c r="AD793" s="177"/>
      <c r="AE793" s="177"/>
      <c r="AF793" s="177"/>
    </row>
    <row r="794" spans="5:32" ht="16" x14ac:dyDescent="0.2">
      <c r="E794" s="282">
        <v>42611</v>
      </c>
      <c r="F794" s="177"/>
      <c r="G794" s="176">
        <v>27</v>
      </c>
      <c r="H794" s="176" t="s">
        <v>16051</v>
      </c>
      <c r="I794" s="176" t="s">
        <v>16051</v>
      </c>
      <c r="J794" s="176">
        <v>7.633</v>
      </c>
      <c r="K794" s="176">
        <v>27.1</v>
      </c>
      <c r="L794" s="176">
        <v>7.22</v>
      </c>
      <c r="M794" s="176">
        <v>35.799999999999997</v>
      </c>
      <c r="N794" s="177"/>
      <c r="O794" s="177"/>
      <c r="P794" s="177"/>
      <c r="Q794" s="177"/>
      <c r="R794">
        <f t="shared" si="48"/>
        <v>7.633</v>
      </c>
      <c r="T794">
        <f t="shared" si="49"/>
        <v>27.1</v>
      </c>
      <c r="V794">
        <f t="shared" si="51"/>
        <v>7.22</v>
      </c>
      <c r="X794">
        <f t="shared" si="50"/>
        <v>35.799999999999997</v>
      </c>
      <c r="Z794" s="177"/>
      <c r="AA794" s="177"/>
      <c r="AB794" s="177"/>
      <c r="AC794" s="177"/>
      <c r="AD794" s="177"/>
      <c r="AE794" s="177"/>
      <c r="AF794" s="177"/>
    </row>
    <row r="795" spans="5:32" ht="16" x14ac:dyDescent="0.2">
      <c r="E795" s="282">
        <v>42611</v>
      </c>
      <c r="F795" s="177"/>
      <c r="G795" s="176">
        <v>27</v>
      </c>
      <c r="H795" s="176" t="s">
        <v>12457</v>
      </c>
      <c r="I795" s="176" t="s">
        <v>12422</v>
      </c>
      <c r="J795" s="176">
        <v>8.0760000000000005</v>
      </c>
      <c r="K795" s="176">
        <v>27.2</v>
      </c>
      <c r="L795" s="176">
        <v>7.36</v>
      </c>
      <c r="M795" s="176">
        <v>35.5</v>
      </c>
      <c r="N795" s="177"/>
      <c r="O795" s="177"/>
      <c r="P795" s="177"/>
      <c r="Q795" s="177"/>
      <c r="R795">
        <f t="shared" si="48"/>
        <v>8.0760000000000005</v>
      </c>
      <c r="T795">
        <f t="shared" si="49"/>
        <v>27.2</v>
      </c>
      <c r="V795">
        <f t="shared" si="51"/>
        <v>7.36</v>
      </c>
      <c r="X795">
        <f t="shared" si="50"/>
        <v>35.5</v>
      </c>
      <c r="Z795" s="176">
        <v>110.2</v>
      </c>
      <c r="AA795" s="177"/>
      <c r="AB795" s="177"/>
      <c r="AC795" s="177"/>
      <c r="AD795" s="177"/>
      <c r="AE795" s="177"/>
      <c r="AF795" s="177"/>
    </row>
    <row r="796" spans="5:32" ht="16" x14ac:dyDescent="0.2">
      <c r="E796" s="282">
        <v>42611</v>
      </c>
      <c r="F796" s="177"/>
      <c r="G796" s="176">
        <v>27</v>
      </c>
      <c r="H796" s="176" t="s">
        <v>12457</v>
      </c>
      <c r="I796" s="176" t="s">
        <v>12422</v>
      </c>
      <c r="J796" s="176">
        <v>8.0519999999999996</v>
      </c>
      <c r="K796" s="176">
        <v>27.2</v>
      </c>
      <c r="L796" s="176">
        <v>7.13</v>
      </c>
      <c r="M796" s="176">
        <v>35.299999999999997</v>
      </c>
      <c r="N796" s="177"/>
      <c r="O796" s="177"/>
      <c r="P796" s="177"/>
      <c r="Q796" s="177"/>
      <c r="R796">
        <f t="shared" si="48"/>
        <v>8.0519999999999996</v>
      </c>
      <c r="T796">
        <f t="shared" si="49"/>
        <v>27.2</v>
      </c>
      <c r="V796">
        <f t="shared" si="51"/>
        <v>7.13</v>
      </c>
      <c r="X796">
        <f t="shared" si="50"/>
        <v>35.299999999999997</v>
      </c>
      <c r="Z796" s="177"/>
      <c r="AA796" s="177"/>
      <c r="AB796" s="177"/>
      <c r="AC796" s="177"/>
      <c r="AD796" s="177"/>
      <c r="AE796" s="177"/>
      <c r="AF796" s="177"/>
    </row>
    <row r="797" spans="5:32" ht="16" x14ac:dyDescent="0.2">
      <c r="E797" s="282">
        <v>42611</v>
      </c>
      <c r="F797" s="177"/>
      <c r="G797" s="176">
        <v>27</v>
      </c>
      <c r="H797" s="176" t="s">
        <v>16051</v>
      </c>
      <c r="I797" s="176" t="s">
        <v>16051</v>
      </c>
      <c r="J797" s="176">
        <v>7.6420000000000003</v>
      </c>
      <c r="K797" s="176">
        <v>27.2</v>
      </c>
      <c r="L797" s="176">
        <v>7.01</v>
      </c>
      <c r="M797" s="176">
        <v>35.1</v>
      </c>
      <c r="N797" s="177"/>
      <c r="O797" s="177"/>
      <c r="P797" s="177"/>
      <c r="Q797" s="177"/>
      <c r="R797">
        <f t="shared" si="48"/>
        <v>7.6420000000000003</v>
      </c>
      <c r="T797">
        <f t="shared" si="49"/>
        <v>27.2</v>
      </c>
      <c r="V797">
        <f t="shared" si="51"/>
        <v>7.01</v>
      </c>
      <c r="X797">
        <f t="shared" si="50"/>
        <v>35.1</v>
      </c>
      <c r="Z797" s="177"/>
      <c r="AA797" s="177"/>
      <c r="AB797" s="177"/>
      <c r="AC797" s="177"/>
      <c r="AD797" s="177"/>
      <c r="AE797" s="177"/>
      <c r="AF797" s="177"/>
    </row>
    <row r="798" spans="5:32" ht="16" x14ac:dyDescent="0.2">
      <c r="E798" s="282">
        <v>42611</v>
      </c>
      <c r="F798" s="177"/>
      <c r="G798" s="176">
        <v>27</v>
      </c>
      <c r="H798" s="176" t="s">
        <v>12457</v>
      </c>
      <c r="I798" s="176" t="s">
        <v>12422</v>
      </c>
      <c r="J798" s="176">
        <v>8.0540000000000003</v>
      </c>
      <c r="K798" s="176">
        <v>27.2</v>
      </c>
      <c r="L798" s="176">
        <v>7.47</v>
      </c>
      <c r="M798" s="176">
        <v>33.4</v>
      </c>
      <c r="N798" s="177"/>
      <c r="O798" s="177"/>
      <c r="P798" s="177"/>
      <c r="Q798" s="177"/>
      <c r="R798">
        <f t="shared" si="48"/>
        <v>8.0540000000000003</v>
      </c>
      <c r="T798">
        <f t="shared" si="49"/>
        <v>27.2</v>
      </c>
      <c r="V798">
        <f t="shared" si="51"/>
        <v>7.47</v>
      </c>
      <c r="X798">
        <f t="shared" si="50"/>
        <v>33.4</v>
      </c>
      <c r="Z798" s="177"/>
      <c r="AA798" s="177"/>
      <c r="AB798" s="177"/>
      <c r="AC798" s="177"/>
      <c r="AD798" s="177"/>
      <c r="AE798" s="177"/>
      <c r="AF798" s="177"/>
    </row>
    <row r="799" spans="5:32" ht="16" x14ac:dyDescent="0.2">
      <c r="E799" s="282">
        <v>42611</v>
      </c>
      <c r="F799" s="177"/>
      <c r="G799" s="176">
        <v>27</v>
      </c>
      <c r="H799" s="176" t="s">
        <v>16051</v>
      </c>
      <c r="I799" s="176" t="s">
        <v>16051</v>
      </c>
      <c r="J799" s="176">
        <v>7.6689999999999996</v>
      </c>
      <c r="K799" s="176">
        <v>27.2</v>
      </c>
      <c r="L799" s="176">
        <v>7.08</v>
      </c>
      <c r="M799" s="176">
        <v>33.4</v>
      </c>
      <c r="N799" s="177"/>
      <c r="O799" s="177"/>
      <c r="P799" s="177"/>
      <c r="Q799" s="177"/>
      <c r="R799">
        <f t="shared" si="48"/>
        <v>7.6689999999999996</v>
      </c>
      <c r="T799">
        <f t="shared" si="49"/>
        <v>27.2</v>
      </c>
      <c r="V799">
        <f t="shared" si="51"/>
        <v>7.08</v>
      </c>
      <c r="X799">
        <f t="shared" si="50"/>
        <v>33.4</v>
      </c>
      <c r="Z799" s="177"/>
      <c r="AA799" s="177"/>
      <c r="AB799" s="177"/>
      <c r="AC799" s="177"/>
      <c r="AD799" s="177"/>
      <c r="AE799" s="177"/>
      <c r="AF799" s="177"/>
    </row>
    <row r="800" spans="5:32" ht="16" x14ac:dyDescent="0.2">
      <c r="E800" s="282">
        <v>42611</v>
      </c>
      <c r="F800" s="177"/>
      <c r="G800" s="176">
        <v>27</v>
      </c>
      <c r="H800" s="176" t="s">
        <v>12457</v>
      </c>
      <c r="I800" s="176" t="s">
        <v>12422</v>
      </c>
      <c r="J800" s="176">
        <v>8.0630000000000006</v>
      </c>
      <c r="K800" s="176">
        <v>27.2</v>
      </c>
      <c r="L800" s="176">
        <v>7.28</v>
      </c>
      <c r="M800" s="176">
        <v>33.5</v>
      </c>
      <c r="N800" s="177"/>
      <c r="O800" s="177"/>
      <c r="P800" s="177"/>
      <c r="Q800" s="177"/>
      <c r="R800">
        <f t="shared" si="48"/>
        <v>8.0630000000000006</v>
      </c>
      <c r="T800">
        <f t="shared" si="49"/>
        <v>27.2</v>
      </c>
      <c r="V800">
        <f t="shared" si="51"/>
        <v>7.28</v>
      </c>
      <c r="X800">
        <f t="shared" si="50"/>
        <v>33.5</v>
      </c>
      <c r="Z800" s="176">
        <v>84.1</v>
      </c>
      <c r="AA800" s="177"/>
      <c r="AB800" s="177"/>
      <c r="AC800" s="177"/>
      <c r="AD800" s="177"/>
      <c r="AE800" s="177"/>
      <c r="AF800" s="177"/>
    </row>
    <row r="801" spans="5:32" ht="16" x14ac:dyDescent="0.2">
      <c r="E801" s="282">
        <v>42612</v>
      </c>
      <c r="F801" s="177"/>
      <c r="G801" s="176">
        <v>31</v>
      </c>
      <c r="H801" s="176" t="s">
        <v>12457</v>
      </c>
      <c r="I801" s="176" t="s">
        <v>16050</v>
      </c>
      <c r="J801" s="176">
        <v>8.0299999999999994</v>
      </c>
      <c r="K801" s="176">
        <v>31</v>
      </c>
      <c r="L801" s="176">
        <v>6.68</v>
      </c>
      <c r="M801" s="176">
        <v>35.200000000000003</v>
      </c>
      <c r="N801" s="177"/>
      <c r="O801" s="177"/>
      <c r="P801" s="177"/>
      <c r="Q801" s="177"/>
      <c r="R801">
        <f t="shared" si="48"/>
        <v>8.0299999999999994</v>
      </c>
      <c r="T801">
        <f t="shared" si="49"/>
        <v>31</v>
      </c>
      <c r="V801">
        <f t="shared" si="51"/>
        <v>6.68</v>
      </c>
      <c r="X801">
        <f t="shared" si="50"/>
        <v>35.200000000000003</v>
      </c>
      <c r="Z801" s="176">
        <v>131.46</v>
      </c>
      <c r="AA801" s="177"/>
      <c r="AB801" s="177"/>
      <c r="AC801" s="177"/>
      <c r="AD801" s="177"/>
      <c r="AE801" s="177"/>
      <c r="AF801" s="177"/>
    </row>
    <row r="802" spans="5:32" ht="16" x14ac:dyDescent="0.2">
      <c r="E802" s="282">
        <v>42612</v>
      </c>
      <c r="F802" s="177"/>
      <c r="G802" s="176">
        <v>31</v>
      </c>
      <c r="H802" s="176" t="s">
        <v>16051</v>
      </c>
      <c r="I802" s="176" t="s">
        <v>12804</v>
      </c>
      <c r="J802" s="176">
        <v>7.6449999999999996</v>
      </c>
      <c r="K802" s="176">
        <v>31.1</v>
      </c>
      <c r="L802" s="176">
        <v>6.52</v>
      </c>
      <c r="M802" s="176">
        <v>36.299999999999997</v>
      </c>
      <c r="N802" s="177"/>
      <c r="O802" s="177"/>
      <c r="P802" s="177"/>
      <c r="Q802" s="177"/>
      <c r="R802">
        <f t="shared" si="48"/>
        <v>7.6449999999999996</v>
      </c>
      <c r="T802">
        <f t="shared" si="49"/>
        <v>31.1</v>
      </c>
      <c r="V802">
        <f t="shared" si="51"/>
        <v>6.52</v>
      </c>
      <c r="X802">
        <f t="shared" si="50"/>
        <v>36.299999999999997</v>
      </c>
      <c r="Z802" s="177"/>
      <c r="AA802" s="177"/>
      <c r="AB802" s="177"/>
      <c r="AC802" s="177"/>
      <c r="AD802" s="177"/>
      <c r="AE802" s="177"/>
      <c r="AF802" s="177"/>
    </row>
    <row r="803" spans="5:32" ht="16" x14ac:dyDescent="0.2">
      <c r="E803" s="282">
        <v>42612</v>
      </c>
      <c r="F803" s="177"/>
      <c r="G803" s="176">
        <v>31</v>
      </c>
      <c r="H803" s="176" t="s">
        <v>12457</v>
      </c>
      <c r="I803" s="176" t="s">
        <v>16050</v>
      </c>
      <c r="J803" s="176">
        <v>8.0239999999999991</v>
      </c>
      <c r="K803" s="176">
        <v>30.9</v>
      </c>
      <c r="L803" s="176">
        <v>6.72</v>
      </c>
      <c r="M803" s="176">
        <v>36.200000000000003</v>
      </c>
      <c r="N803" s="177"/>
      <c r="O803" s="177"/>
      <c r="P803" s="177"/>
      <c r="Q803" s="177"/>
      <c r="R803">
        <f t="shared" si="48"/>
        <v>8.0239999999999991</v>
      </c>
      <c r="T803">
        <f t="shared" si="49"/>
        <v>30.9</v>
      </c>
      <c r="V803">
        <f t="shared" si="51"/>
        <v>6.72</v>
      </c>
      <c r="X803">
        <f t="shared" si="50"/>
        <v>36.200000000000003</v>
      </c>
      <c r="Z803" s="177"/>
      <c r="AA803" s="177"/>
      <c r="AB803" s="177"/>
      <c r="AC803" s="177"/>
      <c r="AD803" s="177"/>
      <c r="AE803" s="177"/>
      <c r="AF803" s="177"/>
    </row>
    <row r="804" spans="5:32" ht="16" x14ac:dyDescent="0.2">
      <c r="E804" s="282">
        <v>42612</v>
      </c>
      <c r="F804" s="177"/>
      <c r="G804" s="176">
        <v>31</v>
      </c>
      <c r="H804" s="176" t="s">
        <v>12457</v>
      </c>
      <c r="I804" s="176" t="s">
        <v>16050</v>
      </c>
      <c r="J804" s="176">
        <v>8.0169999999999995</v>
      </c>
      <c r="K804" s="176">
        <v>31</v>
      </c>
      <c r="L804" s="176">
        <v>6.7</v>
      </c>
      <c r="M804" s="176">
        <v>35.799999999999997</v>
      </c>
      <c r="N804" s="177"/>
      <c r="O804" s="177"/>
      <c r="P804" s="177"/>
      <c r="Q804" s="177"/>
      <c r="R804">
        <f t="shared" si="48"/>
        <v>8.0169999999999995</v>
      </c>
      <c r="T804">
        <f t="shared" si="49"/>
        <v>31</v>
      </c>
      <c r="V804">
        <f t="shared" si="51"/>
        <v>6.7</v>
      </c>
      <c r="X804">
        <f t="shared" si="50"/>
        <v>35.799999999999997</v>
      </c>
      <c r="Z804" s="177"/>
      <c r="AA804" s="177"/>
      <c r="AB804" s="177"/>
      <c r="AC804" s="177"/>
      <c r="AD804" s="177"/>
      <c r="AE804" s="177"/>
      <c r="AF804" s="177"/>
    </row>
    <row r="805" spans="5:32" ht="16" x14ac:dyDescent="0.2">
      <c r="E805" s="282">
        <v>42612</v>
      </c>
      <c r="F805" s="177"/>
      <c r="G805" s="176">
        <v>31</v>
      </c>
      <c r="H805" s="176" t="s">
        <v>12457</v>
      </c>
      <c r="I805" s="176" t="s">
        <v>16050</v>
      </c>
      <c r="J805" s="176">
        <v>8.0530000000000008</v>
      </c>
      <c r="K805" s="176">
        <v>30.4</v>
      </c>
      <c r="L805" s="176">
        <v>7.02</v>
      </c>
      <c r="M805" s="176">
        <v>36</v>
      </c>
      <c r="N805" s="177"/>
      <c r="O805" s="177"/>
      <c r="P805" s="177"/>
      <c r="Q805" s="177"/>
      <c r="R805">
        <f t="shared" si="48"/>
        <v>8.0530000000000008</v>
      </c>
      <c r="T805">
        <f t="shared" si="49"/>
        <v>30.4</v>
      </c>
      <c r="V805">
        <f t="shared" si="51"/>
        <v>7.02</v>
      </c>
      <c r="X805">
        <f t="shared" si="50"/>
        <v>36</v>
      </c>
      <c r="Z805" s="176">
        <v>148.19999999999999</v>
      </c>
      <c r="AA805" s="177"/>
      <c r="AB805" s="177"/>
      <c r="AC805" s="177"/>
      <c r="AD805" s="177"/>
      <c r="AE805" s="177"/>
      <c r="AF805" s="177"/>
    </row>
    <row r="806" spans="5:32" ht="16" x14ac:dyDescent="0.2">
      <c r="E806" s="282">
        <v>42612</v>
      </c>
      <c r="F806" s="177"/>
      <c r="G806" s="176">
        <v>31</v>
      </c>
      <c r="H806" s="176" t="s">
        <v>16051</v>
      </c>
      <c r="I806" s="176" t="s">
        <v>12804</v>
      </c>
      <c r="J806" s="176">
        <v>7.5940000000000003</v>
      </c>
      <c r="K806" s="176">
        <v>30.9</v>
      </c>
      <c r="L806" s="176">
        <v>6.7</v>
      </c>
      <c r="M806" s="176">
        <v>36.299999999999997</v>
      </c>
      <c r="N806" s="177"/>
      <c r="O806" s="177"/>
      <c r="P806" s="177"/>
      <c r="Q806" s="177"/>
      <c r="R806">
        <f t="shared" si="48"/>
        <v>7.5940000000000003</v>
      </c>
      <c r="T806">
        <f t="shared" si="49"/>
        <v>30.9</v>
      </c>
      <c r="V806">
        <f t="shared" si="51"/>
        <v>6.7</v>
      </c>
      <c r="X806">
        <f t="shared" si="50"/>
        <v>36.299999999999997</v>
      </c>
      <c r="Z806" s="177"/>
      <c r="AA806" s="177"/>
      <c r="AB806" s="177"/>
      <c r="AC806" s="177"/>
      <c r="AD806" s="177"/>
      <c r="AE806" s="177"/>
      <c r="AF806" s="177"/>
    </row>
    <row r="807" spans="5:32" ht="16" x14ac:dyDescent="0.2">
      <c r="E807" s="282">
        <v>42612</v>
      </c>
      <c r="F807" s="177"/>
      <c r="G807" s="176">
        <v>31</v>
      </c>
      <c r="H807" s="176" t="s">
        <v>16051</v>
      </c>
      <c r="I807" s="176" t="s">
        <v>12804</v>
      </c>
      <c r="J807" s="176">
        <v>7.5789999999999997</v>
      </c>
      <c r="K807" s="176">
        <v>30.9</v>
      </c>
      <c r="L807" s="176">
        <v>6.59</v>
      </c>
      <c r="M807" s="176">
        <v>36.1</v>
      </c>
      <c r="N807" s="177"/>
      <c r="O807" s="177"/>
      <c r="P807" s="177"/>
      <c r="Q807" s="177"/>
      <c r="R807">
        <f t="shared" si="48"/>
        <v>7.5789999999999997</v>
      </c>
      <c r="T807">
        <f t="shared" si="49"/>
        <v>30.9</v>
      </c>
      <c r="V807">
        <f t="shared" si="51"/>
        <v>6.59</v>
      </c>
      <c r="X807">
        <f t="shared" si="50"/>
        <v>36.1</v>
      </c>
      <c r="Z807" s="177"/>
      <c r="AA807" s="177"/>
      <c r="AB807" s="177"/>
      <c r="AC807" s="177"/>
      <c r="AD807" s="177"/>
      <c r="AE807" s="177"/>
      <c r="AF807" s="177"/>
    </row>
    <row r="808" spans="5:32" ht="16" x14ac:dyDescent="0.2">
      <c r="E808" s="282">
        <v>42612</v>
      </c>
      <c r="F808" s="177"/>
      <c r="G808" s="176">
        <v>31</v>
      </c>
      <c r="H808" s="176" t="s">
        <v>16051</v>
      </c>
      <c r="I808" s="176" t="s">
        <v>12804</v>
      </c>
      <c r="J808" s="176">
        <v>7.742</v>
      </c>
      <c r="K808" s="176">
        <v>31.4</v>
      </c>
      <c r="L808" s="176">
        <v>6.33</v>
      </c>
      <c r="M808" s="176">
        <v>35.9</v>
      </c>
      <c r="N808" s="177"/>
      <c r="O808" s="177"/>
      <c r="P808" s="177"/>
      <c r="Q808" s="177"/>
      <c r="R808">
        <f t="shared" si="48"/>
        <v>7.742</v>
      </c>
      <c r="T808">
        <f t="shared" si="49"/>
        <v>31.4</v>
      </c>
      <c r="V808">
        <f t="shared" si="51"/>
        <v>6.33</v>
      </c>
      <c r="X808">
        <f t="shared" si="50"/>
        <v>35.9</v>
      </c>
      <c r="Z808" s="177"/>
      <c r="AA808" s="177"/>
      <c r="AB808" s="177"/>
      <c r="AC808" s="177"/>
      <c r="AD808" s="177"/>
      <c r="AE808" s="177"/>
      <c r="AF808" s="177"/>
    </row>
    <row r="809" spans="5:32" ht="16" x14ac:dyDescent="0.2">
      <c r="E809" s="282">
        <v>42612</v>
      </c>
      <c r="F809" s="177"/>
      <c r="G809" s="176">
        <v>31</v>
      </c>
      <c r="H809" s="176" t="s">
        <v>16051</v>
      </c>
      <c r="I809" s="176" t="s">
        <v>12804</v>
      </c>
      <c r="J809" s="176">
        <v>7.6020000000000003</v>
      </c>
      <c r="K809" s="176">
        <v>31.1</v>
      </c>
      <c r="L809" s="176">
        <v>6.63</v>
      </c>
      <c r="M809" s="176">
        <v>36</v>
      </c>
      <c r="N809" s="177"/>
      <c r="O809" s="177"/>
      <c r="P809" s="177"/>
      <c r="Q809" s="177"/>
      <c r="R809">
        <f t="shared" si="48"/>
        <v>7.6020000000000003</v>
      </c>
      <c r="T809">
        <f t="shared" si="49"/>
        <v>31.1</v>
      </c>
      <c r="V809">
        <f t="shared" si="51"/>
        <v>6.63</v>
      </c>
      <c r="X809">
        <f t="shared" si="50"/>
        <v>36</v>
      </c>
      <c r="Z809" s="177"/>
      <c r="AA809" s="177"/>
      <c r="AB809" s="177"/>
      <c r="AC809" s="177"/>
      <c r="AD809" s="177"/>
      <c r="AE809" s="177"/>
      <c r="AF809" s="177"/>
    </row>
    <row r="810" spans="5:32" ht="16" x14ac:dyDescent="0.2">
      <c r="E810" s="282">
        <v>42612</v>
      </c>
      <c r="F810" s="177"/>
      <c r="G810" s="176">
        <v>31</v>
      </c>
      <c r="H810" s="176" t="s">
        <v>16051</v>
      </c>
      <c r="I810" s="176" t="s">
        <v>16050</v>
      </c>
      <c r="J810" s="176">
        <v>8.0570000000000004</v>
      </c>
      <c r="K810" s="176">
        <v>29.4</v>
      </c>
      <c r="L810" s="176">
        <v>7.3</v>
      </c>
      <c r="M810" s="176">
        <v>35.9</v>
      </c>
      <c r="N810" s="177"/>
      <c r="O810" s="177"/>
      <c r="P810" s="177"/>
      <c r="Q810" s="177"/>
      <c r="R810">
        <f t="shared" si="48"/>
        <v>8.0570000000000004</v>
      </c>
      <c r="T810">
        <f t="shared" si="49"/>
        <v>29.4</v>
      </c>
      <c r="V810">
        <f t="shared" si="51"/>
        <v>7.3</v>
      </c>
      <c r="X810">
        <f t="shared" si="50"/>
        <v>35.9</v>
      </c>
      <c r="Z810" s="176">
        <v>127.67</v>
      </c>
      <c r="AA810" s="177"/>
      <c r="AB810" s="177"/>
      <c r="AC810" s="177"/>
      <c r="AD810" s="177"/>
      <c r="AE810" s="177"/>
      <c r="AF810" s="177"/>
    </row>
    <row r="811" spans="5:32" ht="16" x14ac:dyDescent="0.2">
      <c r="E811" s="282">
        <v>42612</v>
      </c>
      <c r="F811" s="177"/>
      <c r="G811" s="176">
        <v>27</v>
      </c>
      <c r="H811" s="176" t="s">
        <v>16051</v>
      </c>
      <c r="I811" s="176" t="s">
        <v>16051</v>
      </c>
      <c r="J811" s="176">
        <v>7.6280000000000001</v>
      </c>
      <c r="K811" s="176">
        <v>27</v>
      </c>
      <c r="L811" s="176">
        <v>6.92</v>
      </c>
      <c r="M811" s="176">
        <v>36.6</v>
      </c>
      <c r="N811" s="177"/>
      <c r="O811" s="177"/>
      <c r="P811" s="177"/>
      <c r="Q811" s="177"/>
      <c r="R811">
        <f t="shared" si="48"/>
        <v>7.6280000000000001</v>
      </c>
      <c r="T811">
        <f t="shared" si="49"/>
        <v>27</v>
      </c>
      <c r="V811">
        <f t="shared" si="51"/>
        <v>6.92</v>
      </c>
      <c r="X811">
        <f t="shared" si="50"/>
        <v>36.6</v>
      </c>
      <c r="Z811" s="176">
        <v>137.96</v>
      </c>
      <c r="AA811" s="177"/>
      <c r="AB811" s="177"/>
      <c r="AC811" s="177"/>
      <c r="AD811" s="177"/>
      <c r="AE811" s="177"/>
      <c r="AF811" s="177"/>
    </row>
    <row r="812" spans="5:32" ht="16" x14ac:dyDescent="0.2">
      <c r="E812" s="282">
        <v>42612</v>
      </c>
      <c r="F812" s="177"/>
      <c r="G812" s="176">
        <v>27</v>
      </c>
      <c r="H812" s="176" t="s">
        <v>12457</v>
      </c>
      <c r="I812" s="176" t="s">
        <v>12422</v>
      </c>
      <c r="J812" s="176">
        <v>8.0440000000000005</v>
      </c>
      <c r="K812" s="176">
        <v>27</v>
      </c>
      <c r="L812" s="176">
        <v>6.95</v>
      </c>
      <c r="M812" s="176">
        <v>36.200000000000003</v>
      </c>
      <c r="N812" s="177"/>
      <c r="O812" s="177"/>
      <c r="P812" s="177"/>
      <c r="Q812" s="177"/>
      <c r="R812">
        <f t="shared" si="48"/>
        <v>8.0440000000000005</v>
      </c>
      <c r="T812">
        <f t="shared" si="49"/>
        <v>27</v>
      </c>
      <c r="V812">
        <f t="shared" si="51"/>
        <v>6.95</v>
      </c>
      <c r="X812">
        <f t="shared" si="50"/>
        <v>36.200000000000003</v>
      </c>
      <c r="Z812" s="177"/>
      <c r="AA812" s="177"/>
      <c r="AB812" s="177"/>
      <c r="AC812" s="177"/>
      <c r="AD812" s="177"/>
      <c r="AE812" s="177"/>
      <c r="AF812" s="177"/>
    </row>
    <row r="813" spans="5:32" ht="16" x14ac:dyDescent="0.2">
      <c r="E813" s="282">
        <v>42612</v>
      </c>
      <c r="F813" s="177"/>
      <c r="G813" s="176">
        <v>27</v>
      </c>
      <c r="H813" s="176" t="s">
        <v>16051</v>
      </c>
      <c r="I813" s="176" t="s">
        <v>16051</v>
      </c>
      <c r="J813" s="176">
        <v>7.6779999999999999</v>
      </c>
      <c r="K813" s="176">
        <v>27</v>
      </c>
      <c r="L813" s="176">
        <v>7.05</v>
      </c>
      <c r="M813" s="176">
        <v>36.5</v>
      </c>
      <c r="N813" s="177"/>
      <c r="O813" s="177"/>
      <c r="P813" s="177"/>
      <c r="Q813" s="177"/>
      <c r="R813">
        <f t="shared" si="48"/>
        <v>7.6779999999999999</v>
      </c>
      <c r="T813">
        <f t="shared" si="49"/>
        <v>27</v>
      </c>
      <c r="V813">
        <f t="shared" si="51"/>
        <v>7.05</v>
      </c>
      <c r="X813">
        <f t="shared" si="50"/>
        <v>36.5</v>
      </c>
      <c r="Z813" s="177"/>
      <c r="AA813" s="177"/>
      <c r="AB813" s="177"/>
      <c r="AC813" s="177"/>
      <c r="AD813" s="177"/>
      <c r="AE813" s="177"/>
      <c r="AF813" s="177"/>
    </row>
    <row r="814" spans="5:32" ht="16" x14ac:dyDescent="0.2">
      <c r="E814" s="282">
        <v>42612</v>
      </c>
      <c r="F814" s="177"/>
      <c r="G814" s="176">
        <v>27</v>
      </c>
      <c r="H814" s="176" t="s">
        <v>16051</v>
      </c>
      <c r="I814" s="176" t="s">
        <v>16051</v>
      </c>
      <c r="J814" s="176">
        <v>7.641</v>
      </c>
      <c r="K814" s="176">
        <v>27</v>
      </c>
      <c r="L814" s="176">
        <v>7.09</v>
      </c>
      <c r="M814" s="176">
        <v>36.299999999999997</v>
      </c>
      <c r="N814" s="177"/>
      <c r="O814" s="177"/>
      <c r="P814" s="177"/>
      <c r="Q814" s="177"/>
      <c r="R814">
        <f t="shared" si="48"/>
        <v>7.641</v>
      </c>
      <c r="T814">
        <f t="shared" si="49"/>
        <v>27</v>
      </c>
      <c r="V814">
        <f t="shared" si="51"/>
        <v>7.09</v>
      </c>
      <c r="X814">
        <f t="shared" si="50"/>
        <v>36.299999999999997</v>
      </c>
      <c r="Z814" s="177"/>
      <c r="AA814" s="177"/>
      <c r="AB814" s="177"/>
      <c r="AC814" s="177"/>
      <c r="AD814" s="177"/>
      <c r="AE814" s="177"/>
      <c r="AF814" s="177"/>
    </row>
    <row r="815" spans="5:32" ht="16" x14ac:dyDescent="0.2">
      <c r="E815" s="282">
        <v>42612</v>
      </c>
      <c r="F815" s="177"/>
      <c r="G815" s="176">
        <v>27</v>
      </c>
      <c r="H815" s="176" t="s">
        <v>12457</v>
      </c>
      <c r="I815" s="176" t="s">
        <v>12422</v>
      </c>
      <c r="J815" s="176">
        <v>8.0630000000000006</v>
      </c>
      <c r="K815" s="176">
        <v>27</v>
      </c>
      <c r="L815" s="176">
        <v>6.95</v>
      </c>
      <c r="M815" s="176">
        <v>36.299999999999997</v>
      </c>
      <c r="N815" s="177"/>
      <c r="O815" s="177"/>
      <c r="P815" s="177"/>
      <c r="Q815" s="177"/>
      <c r="R815">
        <f t="shared" si="48"/>
        <v>8.0630000000000006</v>
      </c>
      <c r="T815">
        <f t="shared" si="49"/>
        <v>27</v>
      </c>
      <c r="V815">
        <f t="shared" si="51"/>
        <v>6.95</v>
      </c>
      <c r="X815">
        <f t="shared" si="50"/>
        <v>36.299999999999997</v>
      </c>
      <c r="Z815" s="176">
        <v>105.17</v>
      </c>
      <c r="AA815" s="177"/>
      <c r="AB815" s="177"/>
      <c r="AC815" s="177"/>
      <c r="AD815" s="177"/>
      <c r="AE815" s="177"/>
      <c r="AF815" s="177"/>
    </row>
    <row r="816" spans="5:32" ht="16" x14ac:dyDescent="0.2">
      <c r="E816" s="282">
        <v>42612</v>
      </c>
      <c r="F816" s="177"/>
      <c r="G816" s="176">
        <v>27</v>
      </c>
      <c r="H816" s="176" t="s">
        <v>12457</v>
      </c>
      <c r="I816" s="176" t="s">
        <v>12422</v>
      </c>
      <c r="J816" s="176">
        <v>8.0489999999999995</v>
      </c>
      <c r="K816" s="176">
        <v>27</v>
      </c>
      <c r="L816" s="176">
        <v>7.06</v>
      </c>
      <c r="M816" s="176">
        <v>36</v>
      </c>
      <c r="N816" s="177"/>
      <c r="O816" s="177"/>
      <c r="P816" s="177"/>
      <c r="Q816" s="177"/>
      <c r="R816">
        <f t="shared" si="48"/>
        <v>8.0489999999999995</v>
      </c>
      <c r="T816">
        <f t="shared" si="49"/>
        <v>27</v>
      </c>
      <c r="V816">
        <f t="shared" si="51"/>
        <v>7.06</v>
      </c>
      <c r="X816">
        <f t="shared" si="50"/>
        <v>36</v>
      </c>
      <c r="Z816" s="177"/>
      <c r="AA816" s="177"/>
      <c r="AB816" s="177"/>
      <c r="AC816" s="177"/>
      <c r="AD816" s="177"/>
      <c r="AE816" s="177"/>
      <c r="AF816" s="177"/>
    </row>
    <row r="817" spans="5:32" ht="16" x14ac:dyDescent="0.2">
      <c r="E817" s="282">
        <v>42612</v>
      </c>
      <c r="F817" s="177"/>
      <c r="G817" s="176">
        <v>27</v>
      </c>
      <c r="H817" s="176" t="s">
        <v>16051</v>
      </c>
      <c r="I817" s="176" t="s">
        <v>16051</v>
      </c>
      <c r="J817" s="176">
        <v>7.609</v>
      </c>
      <c r="K817" s="176">
        <v>27</v>
      </c>
      <c r="L817" s="176">
        <v>6.86</v>
      </c>
      <c r="M817" s="176">
        <v>36.299999999999997</v>
      </c>
      <c r="N817" s="177"/>
      <c r="O817" s="177"/>
      <c r="P817" s="177"/>
      <c r="Q817" s="177"/>
      <c r="R817">
        <f t="shared" si="48"/>
        <v>7.609</v>
      </c>
      <c r="T817">
        <f t="shared" si="49"/>
        <v>27</v>
      </c>
      <c r="V817">
        <f t="shared" si="51"/>
        <v>6.86</v>
      </c>
      <c r="X817">
        <f t="shared" si="50"/>
        <v>36.299999999999997</v>
      </c>
      <c r="Z817" s="177"/>
      <c r="AA817" s="177"/>
      <c r="AB817" s="177"/>
      <c r="AC817" s="177"/>
      <c r="AD817" s="177"/>
      <c r="AE817" s="177"/>
      <c r="AF817" s="177"/>
    </row>
    <row r="818" spans="5:32" ht="16" x14ac:dyDescent="0.2">
      <c r="E818" s="282">
        <v>42612</v>
      </c>
      <c r="F818" s="177"/>
      <c r="G818" s="176">
        <v>27</v>
      </c>
      <c r="H818" s="176" t="s">
        <v>12457</v>
      </c>
      <c r="I818" s="176" t="s">
        <v>12422</v>
      </c>
      <c r="J818" s="176">
        <v>8.0790000000000006</v>
      </c>
      <c r="K818" s="176">
        <v>27.1</v>
      </c>
      <c r="L818" s="176">
        <v>7.33</v>
      </c>
      <c r="M818" s="176">
        <v>36.200000000000003</v>
      </c>
      <c r="N818" s="177"/>
      <c r="O818" s="177"/>
      <c r="P818" s="177"/>
      <c r="Q818" s="177"/>
      <c r="R818">
        <f t="shared" si="48"/>
        <v>8.0790000000000006</v>
      </c>
      <c r="T818">
        <f t="shared" si="49"/>
        <v>27.1</v>
      </c>
      <c r="V818">
        <f t="shared" si="51"/>
        <v>7.33</v>
      </c>
      <c r="X818">
        <f t="shared" si="50"/>
        <v>36.200000000000003</v>
      </c>
      <c r="Z818" s="177"/>
      <c r="AA818" s="177"/>
      <c r="AB818" s="177"/>
      <c r="AC818" s="177"/>
      <c r="AD818" s="177"/>
      <c r="AE818" s="177"/>
      <c r="AF818" s="177"/>
    </row>
    <row r="819" spans="5:32" ht="16" x14ac:dyDescent="0.2">
      <c r="E819" s="282">
        <v>42612</v>
      </c>
      <c r="F819" s="177"/>
      <c r="G819" s="176">
        <v>27</v>
      </c>
      <c r="H819" s="176" t="s">
        <v>16051</v>
      </c>
      <c r="I819" s="176" t="s">
        <v>16051</v>
      </c>
      <c r="J819" s="176">
        <v>7.6040000000000001</v>
      </c>
      <c r="K819" s="176">
        <v>27</v>
      </c>
      <c r="L819" s="176">
        <v>6.99</v>
      </c>
      <c r="M819" s="176">
        <v>36.4</v>
      </c>
      <c r="N819" s="177"/>
      <c r="O819" s="177"/>
      <c r="P819" s="177"/>
      <c r="Q819" s="177"/>
      <c r="R819">
        <f t="shared" si="48"/>
        <v>7.6040000000000001</v>
      </c>
      <c r="T819">
        <f t="shared" si="49"/>
        <v>27</v>
      </c>
      <c r="V819">
        <f t="shared" si="51"/>
        <v>6.99</v>
      </c>
      <c r="X819">
        <f t="shared" si="50"/>
        <v>36.4</v>
      </c>
      <c r="Z819" s="177"/>
      <c r="AA819" s="177"/>
      <c r="AB819" s="177"/>
      <c r="AC819" s="177"/>
      <c r="AD819" s="177"/>
      <c r="AE819" s="177"/>
      <c r="AF819" s="177"/>
    </row>
    <row r="820" spans="5:32" ht="16" x14ac:dyDescent="0.2">
      <c r="E820" s="282">
        <v>42612</v>
      </c>
      <c r="F820" s="177"/>
      <c r="G820" s="176">
        <v>27</v>
      </c>
      <c r="H820" s="176" t="s">
        <v>12457</v>
      </c>
      <c r="I820" s="176" t="s">
        <v>12422</v>
      </c>
      <c r="J820" s="176">
        <v>8.0660000000000007</v>
      </c>
      <c r="K820" s="176">
        <v>27</v>
      </c>
      <c r="L820" s="176">
        <v>7.25</v>
      </c>
      <c r="M820" s="176">
        <v>36.1</v>
      </c>
      <c r="N820" s="177"/>
      <c r="O820" s="177"/>
      <c r="P820" s="177"/>
      <c r="Q820" s="177"/>
      <c r="R820">
        <f t="shared" si="48"/>
        <v>8.0660000000000007</v>
      </c>
      <c r="T820">
        <f t="shared" si="49"/>
        <v>27</v>
      </c>
      <c r="V820">
        <f t="shared" si="51"/>
        <v>7.25</v>
      </c>
      <c r="X820">
        <f t="shared" si="50"/>
        <v>36.1</v>
      </c>
      <c r="Z820" s="176">
        <v>122.61</v>
      </c>
      <c r="AA820" s="177"/>
      <c r="AB820" s="177"/>
      <c r="AC820" s="177"/>
      <c r="AD820" s="177"/>
      <c r="AE820" s="177"/>
      <c r="AF820" s="177"/>
    </row>
    <row r="821" spans="5:32" ht="16" x14ac:dyDescent="0.2">
      <c r="E821" s="282">
        <v>42613</v>
      </c>
      <c r="F821" s="177"/>
      <c r="G821" s="176">
        <v>31</v>
      </c>
      <c r="H821" s="176" t="s">
        <v>12457</v>
      </c>
      <c r="I821" s="176" t="s">
        <v>16050</v>
      </c>
      <c r="J821" s="176">
        <v>8.032</v>
      </c>
      <c r="K821" s="176">
        <v>31.4</v>
      </c>
      <c r="L821" s="176">
        <v>6.62</v>
      </c>
      <c r="M821" s="176">
        <v>36</v>
      </c>
      <c r="N821" s="177"/>
      <c r="O821" s="177"/>
      <c r="P821" s="177"/>
      <c r="Q821" s="177"/>
      <c r="R821">
        <f t="shared" si="48"/>
        <v>8.032</v>
      </c>
      <c r="T821">
        <f t="shared" si="49"/>
        <v>31.4</v>
      </c>
      <c r="V821">
        <f t="shared" si="51"/>
        <v>6.62</v>
      </c>
      <c r="X821">
        <f t="shared" si="50"/>
        <v>36</v>
      </c>
      <c r="Z821" s="176">
        <v>332.37</v>
      </c>
      <c r="AA821" s="177"/>
      <c r="AB821" s="177"/>
      <c r="AC821" s="177"/>
      <c r="AD821" s="177"/>
      <c r="AE821" s="177"/>
      <c r="AF821" s="177"/>
    </row>
    <row r="822" spans="5:32" ht="16" x14ac:dyDescent="0.2">
      <c r="E822" s="282">
        <v>42613</v>
      </c>
      <c r="F822" s="177"/>
      <c r="G822" s="176">
        <v>31</v>
      </c>
      <c r="H822" s="176" t="s">
        <v>16051</v>
      </c>
      <c r="I822" s="176" t="s">
        <v>12804</v>
      </c>
      <c r="J822" s="176">
        <v>7.6440000000000001</v>
      </c>
      <c r="K822" s="176">
        <v>31.1</v>
      </c>
      <c r="L822" s="176">
        <v>6.04</v>
      </c>
      <c r="M822" s="176">
        <v>36.200000000000003</v>
      </c>
      <c r="N822" s="177"/>
      <c r="O822" s="177"/>
      <c r="P822" s="177"/>
      <c r="Q822" s="177"/>
      <c r="R822">
        <f t="shared" si="48"/>
        <v>7.6440000000000001</v>
      </c>
      <c r="T822">
        <f t="shared" si="49"/>
        <v>31.1</v>
      </c>
      <c r="V822">
        <f t="shared" si="51"/>
        <v>6.04</v>
      </c>
      <c r="X822">
        <f t="shared" si="50"/>
        <v>36.200000000000003</v>
      </c>
      <c r="Z822" s="177"/>
      <c r="AA822" s="177"/>
      <c r="AB822" s="177"/>
      <c r="AC822" s="177"/>
      <c r="AD822" s="177"/>
      <c r="AE822" s="177"/>
      <c r="AF822" s="177"/>
    </row>
    <row r="823" spans="5:32" ht="16" x14ac:dyDescent="0.2">
      <c r="E823" s="282">
        <v>42613</v>
      </c>
      <c r="F823" s="177"/>
      <c r="G823" s="176">
        <v>31</v>
      </c>
      <c r="H823" s="176" t="s">
        <v>12457</v>
      </c>
      <c r="I823" s="176" t="s">
        <v>16050</v>
      </c>
      <c r="J823" s="176">
        <v>8.0489999999999995</v>
      </c>
      <c r="K823" s="176">
        <v>30.8</v>
      </c>
      <c r="L823" s="176">
        <v>7.13</v>
      </c>
      <c r="M823" s="176">
        <v>36.5</v>
      </c>
      <c r="N823" s="177"/>
      <c r="O823" s="177"/>
      <c r="P823" s="177"/>
      <c r="Q823" s="177"/>
      <c r="R823">
        <f t="shared" si="48"/>
        <v>8.0489999999999995</v>
      </c>
      <c r="T823">
        <f t="shared" si="49"/>
        <v>30.8</v>
      </c>
      <c r="V823">
        <f t="shared" si="51"/>
        <v>7.13</v>
      </c>
      <c r="X823">
        <f t="shared" si="50"/>
        <v>36.5</v>
      </c>
      <c r="Z823" s="177"/>
      <c r="AA823" s="177"/>
      <c r="AB823" s="177"/>
      <c r="AC823" s="177"/>
      <c r="AD823" s="177"/>
      <c r="AE823" s="177"/>
      <c r="AF823" s="177"/>
    </row>
    <row r="824" spans="5:32" ht="16" x14ac:dyDescent="0.2">
      <c r="E824" s="282">
        <v>42613</v>
      </c>
      <c r="F824" s="177"/>
      <c r="G824" s="176">
        <v>31</v>
      </c>
      <c r="H824" s="176" t="s">
        <v>12457</v>
      </c>
      <c r="I824" s="176" t="s">
        <v>16050</v>
      </c>
      <c r="J824" s="176">
        <v>8.0440000000000005</v>
      </c>
      <c r="K824" s="176">
        <v>31.3</v>
      </c>
      <c r="L824" s="176">
        <v>6.78</v>
      </c>
      <c r="M824" s="176">
        <v>36.5</v>
      </c>
      <c r="N824" s="177"/>
      <c r="O824" s="177"/>
      <c r="P824" s="177"/>
      <c r="Q824" s="177"/>
      <c r="R824">
        <f t="shared" si="48"/>
        <v>8.0440000000000005</v>
      </c>
      <c r="T824">
        <f t="shared" si="49"/>
        <v>31.3</v>
      </c>
      <c r="V824">
        <f t="shared" si="51"/>
        <v>6.78</v>
      </c>
      <c r="X824">
        <f t="shared" si="50"/>
        <v>36.5</v>
      </c>
      <c r="Z824" s="177"/>
      <c r="AA824" s="177"/>
      <c r="AB824" s="177"/>
      <c r="AC824" s="177"/>
      <c r="AD824" s="177"/>
      <c r="AE824" s="177"/>
      <c r="AF824" s="177"/>
    </row>
    <row r="825" spans="5:32" ht="16" x14ac:dyDescent="0.2">
      <c r="E825" s="282">
        <v>42613</v>
      </c>
      <c r="F825" s="177"/>
      <c r="G825" s="176">
        <v>31</v>
      </c>
      <c r="H825" s="176" t="s">
        <v>12457</v>
      </c>
      <c r="I825" s="176" t="s">
        <v>16050</v>
      </c>
      <c r="J825" s="176">
        <v>8.048</v>
      </c>
      <c r="K825" s="176">
        <v>31</v>
      </c>
      <c r="L825" s="176">
        <v>6.97</v>
      </c>
      <c r="M825" s="176">
        <v>36.5</v>
      </c>
      <c r="N825" s="177"/>
      <c r="O825" s="177"/>
      <c r="P825" s="177"/>
      <c r="Q825" s="177"/>
      <c r="R825">
        <f t="shared" si="48"/>
        <v>8.048</v>
      </c>
      <c r="T825">
        <f t="shared" si="49"/>
        <v>31</v>
      </c>
      <c r="V825">
        <f t="shared" si="51"/>
        <v>6.97</v>
      </c>
      <c r="X825">
        <f t="shared" si="50"/>
        <v>36.5</v>
      </c>
      <c r="Z825" s="176">
        <v>299.41000000000003</v>
      </c>
      <c r="AA825" s="177"/>
      <c r="AB825" s="177"/>
      <c r="AC825" s="177"/>
      <c r="AD825" s="177"/>
      <c r="AE825" s="177"/>
      <c r="AF825" s="177"/>
    </row>
    <row r="826" spans="5:32" ht="16" x14ac:dyDescent="0.2">
      <c r="E826" s="282">
        <v>42613</v>
      </c>
      <c r="F826" s="177"/>
      <c r="G826" s="176">
        <v>31</v>
      </c>
      <c r="H826" s="176" t="s">
        <v>16051</v>
      </c>
      <c r="I826" s="176" t="s">
        <v>12804</v>
      </c>
      <c r="J826" s="176">
        <v>7.649</v>
      </c>
      <c r="K826" s="176">
        <v>31.3</v>
      </c>
      <c r="L826" s="176">
        <v>6.7</v>
      </c>
      <c r="M826" s="176">
        <v>36.6</v>
      </c>
      <c r="N826" s="177"/>
      <c r="O826" s="177"/>
      <c r="P826" s="177"/>
      <c r="Q826" s="177"/>
      <c r="R826">
        <f t="shared" si="48"/>
        <v>7.649</v>
      </c>
      <c r="T826">
        <f t="shared" si="49"/>
        <v>31.3</v>
      </c>
      <c r="V826">
        <f t="shared" si="51"/>
        <v>6.7</v>
      </c>
      <c r="X826">
        <f t="shared" si="50"/>
        <v>36.6</v>
      </c>
      <c r="Z826" s="177"/>
      <c r="AA826" s="177"/>
      <c r="AB826" s="177"/>
      <c r="AC826" s="177"/>
      <c r="AD826" s="177"/>
      <c r="AE826" s="177"/>
      <c r="AF826" s="177"/>
    </row>
    <row r="827" spans="5:32" ht="16" x14ac:dyDescent="0.2">
      <c r="E827" s="282">
        <v>42613</v>
      </c>
      <c r="F827" s="177"/>
      <c r="G827" s="176">
        <v>31</v>
      </c>
      <c r="H827" s="176" t="s">
        <v>16051</v>
      </c>
      <c r="I827" s="176" t="s">
        <v>12804</v>
      </c>
      <c r="J827" s="176">
        <v>7.7</v>
      </c>
      <c r="K827" s="176">
        <v>31.7</v>
      </c>
      <c r="L827" s="176">
        <v>5.92</v>
      </c>
      <c r="M827" s="176">
        <v>36.5</v>
      </c>
      <c r="N827" s="177"/>
      <c r="O827" s="177"/>
      <c r="P827" s="177"/>
      <c r="Q827" s="177"/>
      <c r="R827">
        <f t="shared" si="48"/>
        <v>7.7</v>
      </c>
      <c r="T827">
        <f t="shared" si="49"/>
        <v>31.7</v>
      </c>
      <c r="V827">
        <f t="shared" si="51"/>
        <v>5.92</v>
      </c>
      <c r="X827">
        <f t="shared" si="50"/>
        <v>36.5</v>
      </c>
      <c r="Z827" s="177"/>
      <c r="AA827" s="177"/>
      <c r="AB827" s="177"/>
      <c r="AC827" s="177"/>
      <c r="AD827" s="177"/>
      <c r="AE827" s="177"/>
      <c r="AF827" s="177"/>
    </row>
    <row r="828" spans="5:32" ht="16" x14ac:dyDescent="0.2">
      <c r="E828" s="282">
        <v>42613</v>
      </c>
      <c r="F828" s="177"/>
      <c r="G828" s="176">
        <v>31</v>
      </c>
      <c r="H828" s="176" t="s">
        <v>16051</v>
      </c>
      <c r="I828" s="176" t="s">
        <v>12804</v>
      </c>
      <c r="J828" s="176">
        <v>7.609</v>
      </c>
      <c r="K828" s="176">
        <v>31.1</v>
      </c>
      <c r="L828" s="176">
        <v>6.82</v>
      </c>
      <c r="M828" s="176">
        <v>36.6</v>
      </c>
      <c r="N828" s="177"/>
      <c r="O828" s="177"/>
      <c r="P828" s="177"/>
      <c r="Q828" s="177"/>
      <c r="R828">
        <f t="shared" si="48"/>
        <v>7.609</v>
      </c>
      <c r="T828">
        <f t="shared" si="49"/>
        <v>31.1</v>
      </c>
      <c r="V828">
        <f t="shared" si="51"/>
        <v>6.82</v>
      </c>
      <c r="X828">
        <f t="shared" si="50"/>
        <v>36.6</v>
      </c>
      <c r="Z828" s="177"/>
      <c r="AA828" s="177"/>
      <c r="AB828" s="177"/>
      <c r="AC828" s="177"/>
      <c r="AD828" s="177"/>
      <c r="AE828" s="177"/>
      <c r="AF828" s="177"/>
    </row>
    <row r="829" spans="5:32" ht="16" x14ac:dyDescent="0.2">
      <c r="E829" s="282">
        <v>42613</v>
      </c>
      <c r="F829" s="177"/>
      <c r="G829" s="176">
        <v>31</v>
      </c>
      <c r="H829" s="176" t="s">
        <v>16051</v>
      </c>
      <c r="I829" s="176" t="s">
        <v>12804</v>
      </c>
      <c r="J829" s="176">
        <v>7.766</v>
      </c>
      <c r="K829" s="176">
        <v>31.7</v>
      </c>
      <c r="L829" s="176">
        <v>6.4</v>
      </c>
      <c r="M829" s="176">
        <v>36.4</v>
      </c>
      <c r="N829" s="177"/>
      <c r="O829" s="177"/>
      <c r="P829" s="177"/>
      <c r="Q829" s="177"/>
      <c r="R829">
        <f t="shared" si="48"/>
        <v>7.766</v>
      </c>
      <c r="T829">
        <f t="shared" si="49"/>
        <v>31.7</v>
      </c>
      <c r="V829">
        <f t="shared" si="51"/>
        <v>6.4</v>
      </c>
      <c r="X829">
        <f t="shared" si="50"/>
        <v>36.4</v>
      </c>
      <c r="Z829" s="177"/>
      <c r="AA829" s="177"/>
      <c r="AB829" s="177"/>
      <c r="AC829" s="177"/>
      <c r="AD829" s="177"/>
      <c r="AE829" s="177"/>
      <c r="AF829" s="177"/>
    </row>
    <row r="830" spans="5:32" ht="16" x14ac:dyDescent="0.2">
      <c r="E830" s="282">
        <v>42613</v>
      </c>
      <c r="F830" s="177"/>
      <c r="G830" s="176">
        <v>31</v>
      </c>
      <c r="H830" s="176" t="s">
        <v>16051</v>
      </c>
      <c r="I830" s="176" t="s">
        <v>16050</v>
      </c>
      <c r="J830" s="176">
        <v>8.0340000000000007</v>
      </c>
      <c r="K830" s="176">
        <v>31.4</v>
      </c>
      <c r="L830" s="176">
        <v>6.67</v>
      </c>
      <c r="M830" s="176">
        <v>36.5</v>
      </c>
      <c r="N830" s="177"/>
      <c r="O830" s="177"/>
      <c r="P830" s="177"/>
      <c r="Q830" s="177"/>
      <c r="R830">
        <f t="shared" si="48"/>
        <v>8.0340000000000007</v>
      </c>
      <c r="T830">
        <f t="shared" si="49"/>
        <v>31.4</v>
      </c>
      <c r="V830">
        <f t="shared" si="51"/>
        <v>6.67</v>
      </c>
      <c r="X830">
        <f t="shared" si="50"/>
        <v>36.5</v>
      </c>
      <c r="Z830" s="176">
        <v>328.76</v>
      </c>
      <c r="AA830" s="177"/>
      <c r="AB830" s="177"/>
      <c r="AC830" s="177"/>
      <c r="AD830" s="177"/>
      <c r="AE830" s="177"/>
      <c r="AF830" s="177"/>
    </row>
    <row r="831" spans="5:32" ht="16" x14ac:dyDescent="0.2">
      <c r="E831" s="282">
        <v>42613</v>
      </c>
      <c r="F831" s="177"/>
      <c r="G831" s="176">
        <v>27</v>
      </c>
      <c r="H831" s="176" t="s">
        <v>16051</v>
      </c>
      <c r="I831" s="176" t="s">
        <v>16051</v>
      </c>
      <c r="J831" s="176">
        <v>7.6539999999999999</v>
      </c>
      <c r="K831" s="176">
        <v>26.8</v>
      </c>
      <c r="L831" s="176">
        <v>7.42</v>
      </c>
      <c r="M831" s="176">
        <v>36.1</v>
      </c>
      <c r="N831" s="177"/>
      <c r="O831" s="177"/>
      <c r="P831" s="177"/>
      <c r="Q831" s="177"/>
      <c r="R831">
        <f t="shared" si="48"/>
        <v>7.6539999999999999</v>
      </c>
      <c r="T831">
        <f t="shared" si="49"/>
        <v>26.8</v>
      </c>
      <c r="V831">
        <f t="shared" si="51"/>
        <v>7.42</v>
      </c>
      <c r="X831">
        <f t="shared" si="50"/>
        <v>36.1</v>
      </c>
      <c r="Z831" s="176">
        <v>319.51</v>
      </c>
      <c r="AA831" s="177"/>
      <c r="AB831" s="177"/>
      <c r="AC831" s="177"/>
      <c r="AD831" s="177"/>
      <c r="AE831" s="177"/>
      <c r="AF831" s="177"/>
    </row>
    <row r="832" spans="5:32" ht="16" x14ac:dyDescent="0.2">
      <c r="E832" s="282">
        <v>42613</v>
      </c>
      <c r="F832" s="177"/>
      <c r="G832" s="176">
        <v>27</v>
      </c>
      <c r="H832" s="176" t="s">
        <v>12457</v>
      </c>
      <c r="I832" s="176" t="s">
        <v>12422</v>
      </c>
      <c r="J832" s="176">
        <v>8.0289999999999999</v>
      </c>
      <c r="K832" s="176">
        <v>26.7</v>
      </c>
      <c r="L832" s="176">
        <v>6.98</v>
      </c>
      <c r="M832" s="176">
        <v>35.799999999999997</v>
      </c>
      <c r="N832" s="177"/>
      <c r="O832" s="177"/>
      <c r="P832" s="177"/>
      <c r="Q832" s="177"/>
      <c r="R832">
        <f t="shared" si="48"/>
        <v>8.0289999999999999</v>
      </c>
      <c r="T832">
        <f t="shared" si="49"/>
        <v>26.7</v>
      </c>
      <c r="V832">
        <f t="shared" si="51"/>
        <v>6.98</v>
      </c>
      <c r="X832">
        <f t="shared" si="50"/>
        <v>35.799999999999997</v>
      </c>
      <c r="Z832" s="177"/>
      <c r="AA832" s="177"/>
      <c r="AB832" s="177"/>
      <c r="AC832" s="177"/>
      <c r="AD832" s="177"/>
      <c r="AE832" s="177"/>
      <c r="AF832" s="177"/>
    </row>
    <row r="833" spans="5:32" ht="16" x14ac:dyDescent="0.2">
      <c r="E833" s="282">
        <v>42613</v>
      </c>
      <c r="F833" s="177"/>
      <c r="G833" s="176">
        <v>27</v>
      </c>
      <c r="H833" s="176" t="s">
        <v>16051</v>
      </c>
      <c r="I833" s="176" t="s">
        <v>16051</v>
      </c>
      <c r="J833" s="176">
        <v>7.6639999999999997</v>
      </c>
      <c r="K833" s="176">
        <v>26.7</v>
      </c>
      <c r="L833" s="176">
        <v>7.37</v>
      </c>
      <c r="M833" s="176">
        <v>36.299999999999997</v>
      </c>
      <c r="N833" s="177"/>
      <c r="O833" s="177"/>
      <c r="P833" s="177"/>
      <c r="Q833" s="177"/>
      <c r="R833">
        <f t="shared" si="48"/>
        <v>7.6639999999999997</v>
      </c>
      <c r="T833">
        <f t="shared" si="49"/>
        <v>26.7</v>
      </c>
      <c r="V833">
        <f t="shared" si="51"/>
        <v>7.37</v>
      </c>
      <c r="X833">
        <f t="shared" si="50"/>
        <v>36.299999999999997</v>
      </c>
      <c r="Z833" s="177"/>
      <c r="AA833" s="177"/>
      <c r="AB833" s="177"/>
      <c r="AC833" s="177"/>
      <c r="AD833" s="177"/>
      <c r="AE833" s="177"/>
      <c r="AF833" s="177"/>
    </row>
    <row r="834" spans="5:32" ht="16" x14ac:dyDescent="0.2">
      <c r="E834" s="282">
        <v>42613</v>
      </c>
      <c r="F834" s="177"/>
      <c r="G834" s="176">
        <v>27</v>
      </c>
      <c r="H834" s="176" t="s">
        <v>16051</v>
      </c>
      <c r="I834" s="176" t="s">
        <v>16051</v>
      </c>
      <c r="J834" s="176">
        <v>7.6509999999999998</v>
      </c>
      <c r="K834" s="176">
        <v>26.7</v>
      </c>
      <c r="L834" s="176">
        <v>7.42</v>
      </c>
      <c r="M834" s="176">
        <v>36.1</v>
      </c>
      <c r="N834" s="177"/>
      <c r="O834" s="177"/>
      <c r="P834" s="177"/>
      <c r="Q834" s="177"/>
      <c r="R834">
        <f t="shared" si="48"/>
        <v>7.6509999999999998</v>
      </c>
      <c r="T834">
        <f t="shared" si="49"/>
        <v>26.7</v>
      </c>
      <c r="V834">
        <f t="shared" si="51"/>
        <v>7.42</v>
      </c>
      <c r="X834">
        <f t="shared" si="50"/>
        <v>36.1</v>
      </c>
      <c r="Z834" s="177"/>
      <c r="AA834" s="177"/>
      <c r="AB834" s="177"/>
      <c r="AC834" s="177"/>
      <c r="AD834" s="177"/>
      <c r="AE834" s="177"/>
      <c r="AF834" s="177"/>
    </row>
    <row r="835" spans="5:32" ht="16" x14ac:dyDescent="0.2">
      <c r="E835" s="282">
        <v>42613</v>
      </c>
      <c r="F835" s="177"/>
      <c r="G835" s="176">
        <v>27</v>
      </c>
      <c r="H835" s="176" t="s">
        <v>12457</v>
      </c>
      <c r="I835" s="176" t="s">
        <v>12422</v>
      </c>
      <c r="J835" s="176">
        <v>8.0589999999999993</v>
      </c>
      <c r="K835" s="176">
        <v>26.7</v>
      </c>
      <c r="L835" s="176">
        <v>7.06</v>
      </c>
      <c r="M835" s="176">
        <v>35.200000000000003</v>
      </c>
      <c r="N835" s="177"/>
      <c r="O835" s="177"/>
      <c r="P835" s="177"/>
      <c r="Q835" s="177"/>
      <c r="R835">
        <f t="shared" si="48"/>
        <v>8.0589999999999993</v>
      </c>
      <c r="T835">
        <f t="shared" si="49"/>
        <v>26.7</v>
      </c>
      <c r="V835">
        <f t="shared" si="51"/>
        <v>7.06</v>
      </c>
      <c r="X835">
        <f t="shared" si="50"/>
        <v>35.200000000000003</v>
      </c>
      <c r="Z835" s="176">
        <v>210.91</v>
      </c>
      <c r="AA835" s="177"/>
      <c r="AB835" s="177"/>
      <c r="AC835" s="177"/>
      <c r="AD835" s="177"/>
      <c r="AE835" s="177"/>
      <c r="AF835" s="177"/>
    </row>
    <row r="836" spans="5:32" ht="16" x14ac:dyDescent="0.2">
      <c r="E836" s="282">
        <v>42613</v>
      </c>
      <c r="F836" s="177"/>
      <c r="G836" s="176">
        <v>27</v>
      </c>
      <c r="H836" s="176" t="s">
        <v>12457</v>
      </c>
      <c r="I836" s="176" t="s">
        <v>12422</v>
      </c>
      <c r="J836" s="176">
        <v>8.0640000000000001</v>
      </c>
      <c r="K836" s="176">
        <v>26.6</v>
      </c>
      <c r="L836" s="176">
        <v>7.46</v>
      </c>
      <c r="M836" s="176">
        <v>35.6</v>
      </c>
      <c r="N836" s="177"/>
      <c r="O836" s="177"/>
      <c r="P836" s="177"/>
      <c r="Q836" s="177"/>
      <c r="R836">
        <f t="shared" ref="R836:R899" si="52">AVERAGE(J836,N836)</f>
        <v>8.0640000000000001</v>
      </c>
      <c r="T836">
        <f t="shared" ref="T836:T899" si="53">AVERAGE(K836,O836)</f>
        <v>26.6</v>
      </c>
      <c r="V836">
        <f t="shared" ref="V836:V899" si="54">AVERAGE(L836,P836)</f>
        <v>7.46</v>
      </c>
      <c r="X836">
        <f t="shared" ref="X836:X899" si="55">AVERAGE(M836,Q836)</f>
        <v>35.6</v>
      </c>
      <c r="Z836" s="177"/>
      <c r="AA836" s="177"/>
      <c r="AB836" s="177"/>
      <c r="AC836" s="177"/>
      <c r="AD836" s="177"/>
      <c r="AE836" s="177"/>
      <c r="AF836" s="177"/>
    </row>
    <row r="837" spans="5:32" ht="16" x14ac:dyDescent="0.2">
      <c r="E837" s="282">
        <v>42613</v>
      </c>
      <c r="F837" s="177"/>
      <c r="G837" s="176">
        <v>27</v>
      </c>
      <c r="H837" s="176" t="s">
        <v>16051</v>
      </c>
      <c r="I837" s="176" t="s">
        <v>16051</v>
      </c>
      <c r="J837" s="176">
        <v>7.6539999999999999</v>
      </c>
      <c r="K837" s="176">
        <v>26.6</v>
      </c>
      <c r="L837" s="176">
        <v>6.6</v>
      </c>
      <c r="M837" s="176">
        <v>35.700000000000003</v>
      </c>
      <c r="N837" s="177"/>
      <c r="O837" s="177"/>
      <c r="P837" s="177"/>
      <c r="Q837" s="177"/>
      <c r="R837">
        <f t="shared" si="52"/>
        <v>7.6539999999999999</v>
      </c>
      <c r="T837">
        <f t="shared" si="53"/>
        <v>26.6</v>
      </c>
      <c r="V837">
        <f t="shared" si="54"/>
        <v>6.6</v>
      </c>
      <c r="X837">
        <f t="shared" si="55"/>
        <v>35.700000000000003</v>
      </c>
      <c r="Z837" s="177"/>
      <c r="AA837" s="177"/>
      <c r="AB837" s="177"/>
      <c r="AC837" s="177"/>
      <c r="AD837" s="177"/>
      <c r="AE837" s="177"/>
      <c r="AF837" s="177"/>
    </row>
    <row r="838" spans="5:32" ht="16" x14ac:dyDescent="0.2">
      <c r="E838" s="282">
        <v>42613</v>
      </c>
      <c r="F838" s="177"/>
      <c r="G838" s="176">
        <v>27</v>
      </c>
      <c r="H838" s="176" t="s">
        <v>12457</v>
      </c>
      <c r="I838" s="176" t="s">
        <v>12422</v>
      </c>
      <c r="J838" s="176">
        <v>8.0920000000000005</v>
      </c>
      <c r="K838" s="176">
        <v>26.6</v>
      </c>
      <c r="L838" s="176">
        <v>7.81</v>
      </c>
      <c r="M838" s="176">
        <v>35</v>
      </c>
      <c r="N838" s="177"/>
      <c r="O838" s="177"/>
      <c r="P838" s="177"/>
      <c r="Q838" s="177"/>
      <c r="R838">
        <f t="shared" si="52"/>
        <v>8.0920000000000005</v>
      </c>
      <c r="T838">
        <f t="shared" si="53"/>
        <v>26.6</v>
      </c>
      <c r="V838">
        <f t="shared" si="54"/>
        <v>7.81</v>
      </c>
      <c r="X838">
        <f t="shared" si="55"/>
        <v>35</v>
      </c>
      <c r="Z838" s="177"/>
      <c r="AA838" s="177"/>
      <c r="AB838" s="177"/>
      <c r="AC838" s="177"/>
      <c r="AD838" s="177"/>
      <c r="AE838" s="177"/>
      <c r="AF838" s="177"/>
    </row>
    <row r="839" spans="5:32" ht="16" x14ac:dyDescent="0.2">
      <c r="E839" s="282">
        <v>42613</v>
      </c>
      <c r="F839" s="177"/>
      <c r="G839" s="176">
        <v>27</v>
      </c>
      <c r="H839" s="176" t="s">
        <v>16051</v>
      </c>
      <c r="I839" s="176" t="s">
        <v>16051</v>
      </c>
      <c r="J839" s="176">
        <v>7.6420000000000003</v>
      </c>
      <c r="K839" s="176">
        <v>26.5</v>
      </c>
      <c r="L839" s="176">
        <v>6.44</v>
      </c>
      <c r="M839" s="176">
        <v>36.1</v>
      </c>
      <c r="N839" s="177"/>
      <c r="O839" s="177"/>
      <c r="P839" s="177"/>
      <c r="Q839" s="177"/>
      <c r="R839">
        <f t="shared" si="52"/>
        <v>7.6420000000000003</v>
      </c>
      <c r="T839">
        <f t="shared" si="53"/>
        <v>26.5</v>
      </c>
      <c r="V839">
        <f t="shared" si="54"/>
        <v>6.44</v>
      </c>
      <c r="X839">
        <f t="shared" si="55"/>
        <v>36.1</v>
      </c>
      <c r="Z839" s="177"/>
      <c r="AA839" s="177"/>
      <c r="AB839" s="177"/>
      <c r="AC839" s="177"/>
      <c r="AD839" s="177"/>
      <c r="AE839" s="177"/>
      <c r="AF839" s="177"/>
    </row>
    <row r="840" spans="5:32" ht="16" x14ac:dyDescent="0.2">
      <c r="E840" s="282">
        <v>42613</v>
      </c>
      <c r="F840" s="177"/>
      <c r="G840" s="176">
        <v>27</v>
      </c>
      <c r="H840" s="176" t="s">
        <v>12457</v>
      </c>
      <c r="I840" s="176" t="s">
        <v>12422</v>
      </c>
      <c r="J840" s="176">
        <v>8.0779999999999994</v>
      </c>
      <c r="K840" s="176">
        <v>26.7</v>
      </c>
      <c r="L840" s="176">
        <v>7.41</v>
      </c>
      <c r="M840" s="176">
        <v>36.1</v>
      </c>
      <c r="N840" s="177"/>
      <c r="O840" s="177"/>
      <c r="P840" s="177"/>
      <c r="Q840" s="177"/>
      <c r="R840">
        <f t="shared" si="52"/>
        <v>8.0779999999999994</v>
      </c>
      <c r="T840">
        <f t="shared" si="53"/>
        <v>26.7</v>
      </c>
      <c r="V840">
        <f t="shared" si="54"/>
        <v>7.41</v>
      </c>
      <c r="X840">
        <f t="shared" si="55"/>
        <v>36.1</v>
      </c>
      <c r="Z840" s="176">
        <v>303.14</v>
      </c>
      <c r="AA840" s="177"/>
      <c r="AB840" s="177"/>
      <c r="AC840" s="177"/>
      <c r="AD840" s="177"/>
      <c r="AE840" s="177"/>
      <c r="AF840" s="177"/>
    </row>
    <row r="841" spans="5:32" ht="16" x14ac:dyDescent="0.2">
      <c r="E841" s="282">
        <v>42614</v>
      </c>
      <c r="F841" s="177"/>
      <c r="G841" s="176">
        <v>31</v>
      </c>
      <c r="H841" s="176" t="s">
        <v>12457</v>
      </c>
      <c r="I841" s="176" t="s">
        <v>16050</v>
      </c>
      <c r="J841" s="176">
        <v>8.0679999999999996</v>
      </c>
      <c r="K841" s="176">
        <v>30.5</v>
      </c>
      <c r="L841" s="176">
        <v>7.11</v>
      </c>
      <c r="M841" s="176">
        <v>36.5</v>
      </c>
      <c r="N841" s="177"/>
      <c r="O841" s="177"/>
      <c r="P841" s="177"/>
      <c r="Q841" s="177"/>
      <c r="R841">
        <f t="shared" si="52"/>
        <v>8.0679999999999996</v>
      </c>
      <c r="T841">
        <f t="shared" si="53"/>
        <v>30.5</v>
      </c>
      <c r="V841">
        <f t="shared" si="54"/>
        <v>7.11</v>
      </c>
      <c r="X841">
        <f t="shared" si="55"/>
        <v>36.5</v>
      </c>
      <c r="Z841" s="176">
        <v>246.28</v>
      </c>
      <c r="AA841" s="177"/>
      <c r="AB841" s="177"/>
      <c r="AC841" s="177"/>
      <c r="AD841" s="177"/>
      <c r="AE841" s="177"/>
      <c r="AF841" s="177"/>
    </row>
    <row r="842" spans="5:32" ht="16" x14ac:dyDescent="0.2">
      <c r="E842" s="282">
        <v>42614</v>
      </c>
      <c r="F842" s="177"/>
      <c r="G842" s="176">
        <v>31</v>
      </c>
      <c r="H842" s="176" t="s">
        <v>16051</v>
      </c>
      <c r="I842" s="176" t="s">
        <v>12804</v>
      </c>
      <c r="J842" s="176">
        <v>7.6920000000000002</v>
      </c>
      <c r="K842" s="176">
        <v>31.1</v>
      </c>
      <c r="L842" s="176">
        <v>6.78</v>
      </c>
      <c r="M842" s="176">
        <v>34.4</v>
      </c>
      <c r="N842" s="177"/>
      <c r="O842" s="177"/>
      <c r="P842" s="177"/>
      <c r="Q842" s="177"/>
      <c r="R842">
        <f t="shared" si="52"/>
        <v>7.6920000000000002</v>
      </c>
      <c r="T842">
        <f t="shared" si="53"/>
        <v>31.1</v>
      </c>
      <c r="V842">
        <f t="shared" si="54"/>
        <v>6.78</v>
      </c>
      <c r="X842">
        <f t="shared" si="55"/>
        <v>34.4</v>
      </c>
      <c r="Z842" s="177"/>
      <c r="AA842" s="177"/>
      <c r="AB842" s="177"/>
      <c r="AC842" s="177"/>
      <c r="AD842" s="177"/>
      <c r="AE842" s="177"/>
      <c r="AF842" s="177"/>
    </row>
    <row r="843" spans="5:32" ht="16" x14ac:dyDescent="0.2">
      <c r="E843" s="282">
        <v>42614</v>
      </c>
      <c r="F843" s="177"/>
      <c r="G843" s="176">
        <v>31</v>
      </c>
      <c r="H843" s="176" t="s">
        <v>12457</v>
      </c>
      <c r="I843" s="176" t="s">
        <v>16050</v>
      </c>
      <c r="J843" s="176">
        <v>8.0679999999999996</v>
      </c>
      <c r="K843" s="176">
        <v>31</v>
      </c>
      <c r="L843" s="176">
        <v>6.92</v>
      </c>
      <c r="M843" s="176">
        <v>35</v>
      </c>
      <c r="N843" s="177"/>
      <c r="O843" s="177"/>
      <c r="P843" s="177"/>
      <c r="Q843" s="177"/>
      <c r="R843">
        <f t="shared" si="52"/>
        <v>8.0679999999999996</v>
      </c>
      <c r="T843">
        <f t="shared" si="53"/>
        <v>31</v>
      </c>
      <c r="V843">
        <f t="shared" si="54"/>
        <v>6.92</v>
      </c>
      <c r="X843">
        <f t="shared" si="55"/>
        <v>35</v>
      </c>
      <c r="Z843" s="177"/>
      <c r="AA843" s="177"/>
      <c r="AB843" s="177"/>
      <c r="AC843" s="177"/>
      <c r="AD843" s="177"/>
      <c r="AE843" s="177"/>
      <c r="AF843" s="177"/>
    </row>
    <row r="844" spans="5:32" ht="16" x14ac:dyDescent="0.2">
      <c r="E844" s="282">
        <v>42614</v>
      </c>
      <c r="F844" s="177"/>
      <c r="G844" s="176">
        <v>31</v>
      </c>
      <c r="H844" s="176" t="s">
        <v>12457</v>
      </c>
      <c r="I844" s="176" t="s">
        <v>16050</v>
      </c>
      <c r="J844" s="176">
        <v>8.0540000000000003</v>
      </c>
      <c r="K844" s="176">
        <v>31.3</v>
      </c>
      <c r="L844" s="176">
        <v>6.59</v>
      </c>
      <c r="M844" s="176">
        <v>36.4</v>
      </c>
      <c r="N844" s="177"/>
      <c r="O844" s="177"/>
      <c r="P844" s="177"/>
      <c r="Q844" s="177"/>
      <c r="R844">
        <f t="shared" si="52"/>
        <v>8.0540000000000003</v>
      </c>
      <c r="T844">
        <f t="shared" si="53"/>
        <v>31.3</v>
      </c>
      <c r="V844">
        <f t="shared" si="54"/>
        <v>6.59</v>
      </c>
      <c r="X844">
        <f t="shared" si="55"/>
        <v>36.4</v>
      </c>
      <c r="Z844" s="177"/>
      <c r="AA844" s="177"/>
      <c r="AB844" s="177"/>
      <c r="AC844" s="177"/>
      <c r="AD844" s="177"/>
      <c r="AE844" s="177"/>
      <c r="AF844" s="177"/>
    </row>
    <row r="845" spans="5:32" ht="16" x14ac:dyDescent="0.2">
      <c r="E845" s="282">
        <v>42614</v>
      </c>
      <c r="F845" s="177"/>
      <c r="G845" s="176">
        <v>31</v>
      </c>
      <c r="H845" s="176" t="s">
        <v>12457</v>
      </c>
      <c r="I845" s="176" t="s">
        <v>16050</v>
      </c>
      <c r="J845" s="176">
        <v>8.0790000000000006</v>
      </c>
      <c r="K845" s="176">
        <v>30.9</v>
      </c>
      <c r="L845" s="176">
        <v>6.96</v>
      </c>
      <c r="M845" s="176">
        <v>36.5</v>
      </c>
      <c r="N845" s="177"/>
      <c r="O845" s="177"/>
      <c r="P845" s="177"/>
      <c r="Q845" s="177"/>
      <c r="R845">
        <f t="shared" si="52"/>
        <v>8.0790000000000006</v>
      </c>
      <c r="T845">
        <f t="shared" si="53"/>
        <v>30.9</v>
      </c>
      <c r="V845">
        <f t="shared" si="54"/>
        <v>6.96</v>
      </c>
      <c r="X845">
        <f t="shared" si="55"/>
        <v>36.5</v>
      </c>
      <c r="Z845" s="176">
        <v>308.85000000000002</v>
      </c>
      <c r="AA845" s="177"/>
      <c r="AB845" s="177"/>
      <c r="AC845" s="177"/>
      <c r="AD845" s="177"/>
      <c r="AE845" s="177"/>
      <c r="AF845" s="177"/>
    </row>
    <row r="846" spans="5:32" ht="16" x14ac:dyDescent="0.2">
      <c r="E846" s="282">
        <v>42614</v>
      </c>
      <c r="F846" s="177"/>
      <c r="G846" s="176">
        <v>31</v>
      </c>
      <c r="H846" s="176" t="s">
        <v>16051</v>
      </c>
      <c r="I846" s="176" t="s">
        <v>12804</v>
      </c>
      <c r="J846" s="176">
        <v>7.6689999999999996</v>
      </c>
      <c r="K846" s="176">
        <v>31.1</v>
      </c>
      <c r="L846" s="176">
        <v>6.68</v>
      </c>
      <c r="M846" s="176">
        <v>36</v>
      </c>
      <c r="N846" s="177"/>
      <c r="O846" s="177"/>
      <c r="P846" s="177"/>
      <c r="Q846" s="177"/>
      <c r="R846">
        <f t="shared" si="52"/>
        <v>7.6689999999999996</v>
      </c>
      <c r="T846">
        <f t="shared" si="53"/>
        <v>31.1</v>
      </c>
      <c r="V846">
        <f t="shared" si="54"/>
        <v>6.68</v>
      </c>
      <c r="X846">
        <f t="shared" si="55"/>
        <v>36</v>
      </c>
      <c r="Z846" s="177"/>
      <c r="AA846" s="177"/>
      <c r="AB846" s="177"/>
      <c r="AC846" s="177"/>
      <c r="AD846" s="177"/>
      <c r="AE846" s="177"/>
      <c r="AF846" s="177"/>
    </row>
    <row r="847" spans="5:32" ht="16" x14ac:dyDescent="0.2">
      <c r="E847" s="282">
        <v>42614</v>
      </c>
      <c r="F847" s="177"/>
      <c r="G847" s="176">
        <v>31</v>
      </c>
      <c r="H847" s="176" t="s">
        <v>16051</v>
      </c>
      <c r="I847" s="176" t="s">
        <v>12804</v>
      </c>
      <c r="J847" s="176">
        <v>7.6189999999999998</v>
      </c>
      <c r="K847" s="176">
        <v>30.5</v>
      </c>
      <c r="L847" s="176">
        <v>6.92</v>
      </c>
      <c r="M847" s="176">
        <v>36.4</v>
      </c>
      <c r="N847" s="177"/>
      <c r="O847" s="177"/>
      <c r="P847" s="177"/>
      <c r="Q847" s="177"/>
      <c r="R847">
        <f t="shared" si="52"/>
        <v>7.6189999999999998</v>
      </c>
      <c r="T847">
        <f t="shared" si="53"/>
        <v>30.5</v>
      </c>
      <c r="V847">
        <f t="shared" si="54"/>
        <v>6.92</v>
      </c>
      <c r="X847">
        <f t="shared" si="55"/>
        <v>36.4</v>
      </c>
      <c r="Z847" s="177"/>
      <c r="AA847" s="177"/>
      <c r="AB847" s="177"/>
      <c r="AC847" s="177"/>
      <c r="AD847" s="177"/>
      <c r="AE847" s="177"/>
      <c r="AF847" s="177"/>
    </row>
    <row r="848" spans="5:32" ht="16" x14ac:dyDescent="0.2">
      <c r="E848" s="282">
        <v>42614</v>
      </c>
      <c r="F848" s="177"/>
      <c r="G848" s="176">
        <v>31</v>
      </c>
      <c r="H848" s="176" t="s">
        <v>16051</v>
      </c>
      <c r="I848" s="176" t="s">
        <v>12804</v>
      </c>
      <c r="J848" s="176">
        <v>7.6260000000000003</v>
      </c>
      <c r="K848" s="176">
        <v>30.6</v>
      </c>
      <c r="L848" s="176">
        <v>6.94</v>
      </c>
      <c r="M848" s="176">
        <v>36.200000000000003</v>
      </c>
      <c r="N848" s="177"/>
      <c r="O848" s="177"/>
      <c r="P848" s="177"/>
      <c r="Q848" s="177"/>
      <c r="R848">
        <f t="shared" si="52"/>
        <v>7.6260000000000003</v>
      </c>
      <c r="T848">
        <f t="shared" si="53"/>
        <v>30.6</v>
      </c>
      <c r="V848">
        <f t="shared" si="54"/>
        <v>6.94</v>
      </c>
      <c r="X848">
        <f t="shared" si="55"/>
        <v>36.200000000000003</v>
      </c>
      <c r="Z848" s="177"/>
      <c r="AA848" s="177"/>
      <c r="AB848" s="177"/>
      <c r="AC848" s="177"/>
      <c r="AD848" s="177"/>
      <c r="AE848" s="177"/>
      <c r="AF848" s="177"/>
    </row>
    <row r="849" spans="5:32" ht="16" x14ac:dyDescent="0.2">
      <c r="E849" s="282">
        <v>42614</v>
      </c>
      <c r="F849" s="177"/>
      <c r="G849" s="176">
        <v>31</v>
      </c>
      <c r="H849" s="176" t="s">
        <v>16051</v>
      </c>
      <c r="I849" s="176" t="s">
        <v>12804</v>
      </c>
      <c r="J849" s="176">
        <v>7.7789999999999999</v>
      </c>
      <c r="K849" s="176">
        <v>31.3</v>
      </c>
      <c r="L849" s="176">
        <v>6.61</v>
      </c>
      <c r="M849" s="176">
        <v>35.9</v>
      </c>
      <c r="N849" s="177"/>
      <c r="O849" s="177"/>
      <c r="P849" s="177"/>
      <c r="Q849" s="177"/>
      <c r="R849">
        <f t="shared" si="52"/>
        <v>7.7789999999999999</v>
      </c>
      <c r="T849">
        <f t="shared" si="53"/>
        <v>31.3</v>
      </c>
      <c r="V849">
        <f t="shared" si="54"/>
        <v>6.61</v>
      </c>
      <c r="X849">
        <f t="shared" si="55"/>
        <v>35.9</v>
      </c>
      <c r="Z849" s="177"/>
      <c r="AA849" s="177"/>
      <c r="AB849" s="177"/>
      <c r="AC849" s="177"/>
      <c r="AD849" s="177"/>
      <c r="AE849" s="177"/>
      <c r="AF849" s="177"/>
    </row>
    <row r="850" spans="5:32" ht="16" x14ac:dyDescent="0.2">
      <c r="E850" s="282">
        <v>42614</v>
      </c>
      <c r="F850" s="177"/>
      <c r="G850" s="176">
        <v>31</v>
      </c>
      <c r="H850" s="176" t="s">
        <v>16051</v>
      </c>
      <c r="I850" s="176" t="s">
        <v>16050</v>
      </c>
      <c r="J850" s="176">
        <v>8.0879999999999992</v>
      </c>
      <c r="K850" s="176">
        <v>30.7</v>
      </c>
      <c r="L850" s="176">
        <v>7.15</v>
      </c>
      <c r="M850" s="176">
        <v>35.9</v>
      </c>
      <c r="N850" s="177"/>
      <c r="O850" s="177"/>
      <c r="P850" s="177"/>
      <c r="Q850" s="177"/>
      <c r="R850">
        <f t="shared" si="52"/>
        <v>8.0879999999999992</v>
      </c>
      <c r="T850">
        <f t="shared" si="53"/>
        <v>30.7</v>
      </c>
      <c r="V850">
        <f t="shared" si="54"/>
        <v>7.15</v>
      </c>
      <c r="X850">
        <f t="shared" si="55"/>
        <v>35.9</v>
      </c>
      <c r="Z850" s="176">
        <v>302.76</v>
      </c>
      <c r="AA850" s="177"/>
      <c r="AB850" s="177"/>
      <c r="AC850" s="177"/>
      <c r="AD850" s="177"/>
      <c r="AE850" s="177"/>
      <c r="AF850" s="177"/>
    </row>
    <row r="851" spans="5:32" ht="16" x14ac:dyDescent="0.2">
      <c r="E851" s="282">
        <v>42614</v>
      </c>
      <c r="F851" s="177"/>
      <c r="G851" s="176">
        <v>27</v>
      </c>
      <c r="H851" s="176" t="s">
        <v>16051</v>
      </c>
      <c r="I851" s="176" t="s">
        <v>16051</v>
      </c>
      <c r="J851" s="176">
        <v>7.681</v>
      </c>
      <c r="K851" s="176">
        <v>26.9</v>
      </c>
      <c r="L851" s="176">
        <v>7.4</v>
      </c>
      <c r="M851" s="176">
        <v>34.1</v>
      </c>
      <c r="N851" s="177"/>
      <c r="O851" s="177"/>
      <c r="P851" s="177"/>
      <c r="Q851" s="177"/>
      <c r="R851">
        <f t="shared" si="52"/>
        <v>7.681</v>
      </c>
      <c r="T851">
        <f t="shared" si="53"/>
        <v>26.9</v>
      </c>
      <c r="V851">
        <f t="shared" si="54"/>
        <v>7.4</v>
      </c>
      <c r="X851">
        <f t="shared" si="55"/>
        <v>34.1</v>
      </c>
      <c r="Z851" s="176">
        <v>240.16</v>
      </c>
      <c r="AA851" s="177"/>
      <c r="AB851" s="177"/>
      <c r="AC851" s="177"/>
      <c r="AD851" s="177"/>
      <c r="AE851" s="177"/>
      <c r="AF851" s="177"/>
    </row>
    <row r="852" spans="5:32" ht="16" x14ac:dyDescent="0.2">
      <c r="E852" s="282">
        <v>42614</v>
      </c>
      <c r="F852" s="177"/>
      <c r="G852" s="176">
        <v>27</v>
      </c>
      <c r="H852" s="176" t="s">
        <v>12457</v>
      </c>
      <c r="I852" s="176" t="s">
        <v>12422</v>
      </c>
      <c r="J852" s="176">
        <v>8.0719999999999992</v>
      </c>
      <c r="K852" s="176">
        <v>26.9</v>
      </c>
      <c r="L852" s="176">
        <v>7.09</v>
      </c>
      <c r="M852" s="176">
        <v>36.200000000000003</v>
      </c>
      <c r="N852" s="177"/>
      <c r="O852" s="177"/>
      <c r="P852" s="177"/>
      <c r="Q852" s="177"/>
      <c r="R852">
        <f t="shared" si="52"/>
        <v>8.0719999999999992</v>
      </c>
      <c r="T852">
        <f t="shared" si="53"/>
        <v>26.9</v>
      </c>
      <c r="V852">
        <f t="shared" si="54"/>
        <v>7.09</v>
      </c>
      <c r="X852">
        <f t="shared" si="55"/>
        <v>36.200000000000003</v>
      </c>
      <c r="Z852" s="177"/>
      <c r="AA852" s="177"/>
      <c r="AB852" s="177"/>
      <c r="AC852" s="177"/>
      <c r="AD852" s="177"/>
      <c r="AE852" s="177"/>
      <c r="AF852" s="177"/>
    </row>
    <row r="853" spans="5:32" ht="16" x14ac:dyDescent="0.2">
      <c r="E853" s="282">
        <v>42614</v>
      </c>
      <c r="F853" s="177"/>
      <c r="G853" s="176">
        <v>27</v>
      </c>
      <c r="H853" s="176" t="s">
        <v>16051</v>
      </c>
      <c r="I853" s="176" t="s">
        <v>16051</v>
      </c>
      <c r="J853" s="176">
        <v>7.6660000000000004</v>
      </c>
      <c r="K853" s="176">
        <v>26.9</v>
      </c>
      <c r="L853" s="176">
        <v>7.3</v>
      </c>
      <c r="M853" s="176">
        <v>35.799999999999997</v>
      </c>
      <c r="N853" s="177"/>
      <c r="O853" s="177"/>
      <c r="P853" s="177"/>
      <c r="Q853" s="177"/>
      <c r="R853">
        <f t="shared" si="52"/>
        <v>7.6660000000000004</v>
      </c>
      <c r="T853">
        <f t="shared" si="53"/>
        <v>26.9</v>
      </c>
      <c r="V853">
        <f t="shared" si="54"/>
        <v>7.3</v>
      </c>
      <c r="X853">
        <f t="shared" si="55"/>
        <v>35.799999999999997</v>
      </c>
      <c r="Z853" s="177"/>
      <c r="AA853" s="177"/>
      <c r="AB853" s="177"/>
      <c r="AC853" s="177"/>
      <c r="AD853" s="177"/>
      <c r="AE853" s="177"/>
      <c r="AF853" s="177"/>
    </row>
    <row r="854" spans="5:32" ht="16" x14ac:dyDescent="0.2">
      <c r="E854" s="282">
        <v>42614</v>
      </c>
      <c r="F854" s="177"/>
      <c r="G854" s="176">
        <v>27</v>
      </c>
      <c r="H854" s="176" t="s">
        <v>16051</v>
      </c>
      <c r="I854" s="176" t="s">
        <v>16051</v>
      </c>
      <c r="J854" s="176">
        <v>7.6689999999999996</v>
      </c>
      <c r="K854" s="176">
        <v>26.9</v>
      </c>
      <c r="L854" s="176">
        <v>7.37</v>
      </c>
      <c r="M854" s="176">
        <v>35.700000000000003</v>
      </c>
      <c r="N854" s="177"/>
      <c r="O854" s="177"/>
      <c r="P854" s="177"/>
      <c r="Q854" s="177"/>
      <c r="R854">
        <f t="shared" si="52"/>
        <v>7.6689999999999996</v>
      </c>
      <c r="T854">
        <f t="shared" si="53"/>
        <v>26.9</v>
      </c>
      <c r="V854">
        <f t="shared" si="54"/>
        <v>7.37</v>
      </c>
      <c r="X854">
        <f t="shared" si="55"/>
        <v>35.700000000000003</v>
      </c>
      <c r="Z854" s="177"/>
      <c r="AA854" s="177"/>
      <c r="AB854" s="177"/>
      <c r="AC854" s="177"/>
      <c r="AD854" s="177"/>
      <c r="AE854" s="177"/>
      <c r="AF854" s="177"/>
    </row>
    <row r="855" spans="5:32" ht="16" x14ac:dyDescent="0.2">
      <c r="E855" s="282">
        <v>42614</v>
      </c>
      <c r="F855" s="177"/>
      <c r="G855" s="176">
        <v>27</v>
      </c>
      <c r="H855" s="176" t="s">
        <v>12457</v>
      </c>
      <c r="I855" s="176" t="s">
        <v>12422</v>
      </c>
      <c r="J855" s="176">
        <v>8.0470000000000006</v>
      </c>
      <c r="K855" s="176">
        <v>27</v>
      </c>
      <c r="L855" s="176">
        <v>6.63</v>
      </c>
      <c r="M855" s="176">
        <v>36.1</v>
      </c>
      <c r="N855" s="177"/>
      <c r="O855" s="177"/>
      <c r="P855" s="177"/>
      <c r="Q855" s="177"/>
      <c r="R855">
        <f t="shared" si="52"/>
        <v>8.0470000000000006</v>
      </c>
      <c r="T855">
        <f t="shared" si="53"/>
        <v>27</v>
      </c>
      <c r="V855">
        <f t="shared" si="54"/>
        <v>6.63</v>
      </c>
      <c r="X855">
        <f t="shared" si="55"/>
        <v>36.1</v>
      </c>
      <c r="Z855" s="176">
        <v>337.12</v>
      </c>
      <c r="AA855" s="177"/>
      <c r="AB855" s="177"/>
      <c r="AC855" s="177"/>
      <c r="AD855" s="177"/>
      <c r="AE855" s="177"/>
      <c r="AF855" s="177"/>
    </row>
    <row r="856" spans="5:32" ht="16" x14ac:dyDescent="0.2">
      <c r="E856" s="282">
        <v>42614</v>
      </c>
      <c r="F856" s="177"/>
      <c r="G856" s="176">
        <v>27</v>
      </c>
      <c r="H856" s="176" t="s">
        <v>12457</v>
      </c>
      <c r="I856" s="176" t="s">
        <v>12422</v>
      </c>
      <c r="J856" s="176">
        <v>8.093</v>
      </c>
      <c r="K856" s="176">
        <v>26.9</v>
      </c>
      <c r="L856" s="176">
        <v>7.41</v>
      </c>
      <c r="M856" s="176">
        <v>35.799999999999997</v>
      </c>
      <c r="N856" s="177"/>
      <c r="O856" s="177"/>
      <c r="P856" s="177"/>
      <c r="Q856" s="177"/>
      <c r="R856">
        <f t="shared" si="52"/>
        <v>8.093</v>
      </c>
      <c r="T856">
        <f t="shared" si="53"/>
        <v>26.9</v>
      </c>
      <c r="V856">
        <f t="shared" si="54"/>
        <v>7.41</v>
      </c>
      <c r="X856">
        <f t="shared" si="55"/>
        <v>35.799999999999997</v>
      </c>
      <c r="Z856" s="177"/>
      <c r="AA856" s="177"/>
      <c r="AB856" s="177"/>
      <c r="AC856" s="177"/>
      <c r="AD856" s="177"/>
      <c r="AE856" s="177"/>
      <c r="AF856" s="177"/>
    </row>
    <row r="857" spans="5:32" ht="16" x14ac:dyDescent="0.2">
      <c r="E857" s="282">
        <v>42614</v>
      </c>
      <c r="F857" s="177"/>
      <c r="G857" s="176">
        <v>27</v>
      </c>
      <c r="H857" s="176" t="s">
        <v>16051</v>
      </c>
      <c r="I857" s="176" t="s">
        <v>16051</v>
      </c>
      <c r="J857" s="176">
        <v>7.633</v>
      </c>
      <c r="K857" s="176">
        <v>26.8</v>
      </c>
      <c r="L857" s="176">
        <v>7.15</v>
      </c>
      <c r="M857" s="176">
        <v>35.700000000000003</v>
      </c>
      <c r="N857" s="177"/>
      <c r="O857" s="177"/>
      <c r="P857" s="177"/>
      <c r="Q857" s="177"/>
      <c r="R857">
        <f t="shared" si="52"/>
        <v>7.633</v>
      </c>
      <c r="T857">
        <f t="shared" si="53"/>
        <v>26.8</v>
      </c>
      <c r="V857">
        <f t="shared" si="54"/>
        <v>7.15</v>
      </c>
      <c r="X857">
        <f t="shared" si="55"/>
        <v>35.700000000000003</v>
      </c>
      <c r="Z857" s="177"/>
      <c r="AA857" s="177"/>
      <c r="AB857" s="177"/>
      <c r="AC857" s="177"/>
      <c r="AD857" s="177"/>
      <c r="AE857" s="177"/>
      <c r="AF857" s="177"/>
    </row>
    <row r="858" spans="5:32" ht="16" x14ac:dyDescent="0.2">
      <c r="E858" s="282">
        <v>42614</v>
      </c>
      <c r="F858" s="177"/>
      <c r="G858" s="176">
        <v>27</v>
      </c>
      <c r="H858" s="176" t="s">
        <v>12457</v>
      </c>
      <c r="I858" s="176" t="s">
        <v>12422</v>
      </c>
      <c r="J858" s="176">
        <v>8.1449999999999996</v>
      </c>
      <c r="K858" s="176">
        <v>26.9</v>
      </c>
      <c r="L858" s="176">
        <v>7.94</v>
      </c>
      <c r="M858" s="176">
        <v>35.5</v>
      </c>
      <c r="N858" s="177"/>
      <c r="O858" s="177"/>
      <c r="P858" s="177"/>
      <c r="Q858" s="177"/>
      <c r="R858">
        <f t="shared" si="52"/>
        <v>8.1449999999999996</v>
      </c>
      <c r="T858">
        <f t="shared" si="53"/>
        <v>26.9</v>
      </c>
      <c r="V858">
        <f t="shared" si="54"/>
        <v>7.94</v>
      </c>
      <c r="X858">
        <f t="shared" si="55"/>
        <v>35.5</v>
      </c>
      <c r="Z858" s="177"/>
      <c r="AA858" s="177"/>
      <c r="AB858" s="177"/>
      <c r="AC858" s="177"/>
      <c r="AD858" s="177"/>
      <c r="AE858" s="177"/>
      <c r="AF858" s="177"/>
    </row>
    <row r="859" spans="5:32" ht="16" x14ac:dyDescent="0.2">
      <c r="E859" s="282">
        <v>42614</v>
      </c>
      <c r="F859" s="177"/>
      <c r="G859" s="176">
        <v>27</v>
      </c>
      <c r="H859" s="176" t="s">
        <v>16051</v>
      </c>
      <c r="I859" s="176" t="s">
        <v>16051</v>
      </c>
      <c r="J859" s="176">
        <v>7.6369999999999996</v>
      </c>
      <c r="K859" s="176">
        <v>26.8</v>
      </c>
      <c r="L859" s="176">
        <v>7.23</v>
      </c>
      <c r="M859" s="176">
        <v>35.299999999999997</v>
      </c>
      <c r="N859" s="177"/>
      <c r="O859" s="177"/>
      <c r="P859" s="177"/>
      <c r="Q859" s="177"/>
      <c r="R859">
        <f t="shared" si="52"/>
        <v>7.6369999999999996</v>
      </c>
      <c r="T859">
        <f t="shared" si="53"/>
        <v>26.8</v>
      </c>
      <c r="V859">
        <f t="shared" si="54"/>
        <v>7.23</v>
      </c>
      <c r="X859">
        <f t="shared" si="55"/>
        <v>35.299999999999997</v>
      </c>
      <c r="Z859" s="177"/>
      <c r="AA859" s="177"/>
      <c r="AB859" s="177"/>
      <c r="AC859" s="177"/>
      <c r="AD859" s="177"/>
      <c r="AE859" s="177"/>
      <c r="AF859" s="177"/>
    </row>
    <row r="860" spans="5:32" ht="16" x14ac:dyDescent="0.2">
      <c r="E860" s="282">
        <v>42614</v>
      </c>
      <c r="F860" s="177"/>
      <c r="G860" s="176">
        <v>27</v>
      </c>
      <c r="H860" s="176" t="s">
        <v>12457</v>
      </c>
      <c r="I860" s="176" t="s">
        <v>12422</v>
      </c>
      <c r="J860" s="176">
        <v>8.1110000000000007</v>
      </c>
      <c r="K860" s="176">
        <v>26.9</v>
      </c>
      <c r="L860" s="176">
        <v>7.44</v>
      </c>
      <c r="M860" s="176">
        <v>35.6</v>
      </c>
      <c r="N860" s="177"/>
      <c r="O860" s="177"/>
      <c r="P860" s="177"/>
      <c r="Q860" s="177"/>
      <c r="R860">
        <f t="shared" si="52"/>
        <v>8.1110000000000007</v>
      </c>
      <c r="T860">
        <f t="shared" si="53"/>
        <v>26.9</v>
      </c>
      <c r="V860">
        <f t="shared" si="54"/>
        <v>7.44</v>
      </c>
      <c r="X860">
        <f t="shared" si="55"/>
        <v>35.6</v>
      </c>
      <c r="Z860" s="176">
        <v>288.08999999999997</v>
      </c>
      <c r="AA860" s="177"/>
      <c r="AB860" s="177"/>
      <c r="AC860" s="177"/>
      <c r="AD860" s="177"/>
      <c r="AE860" s="177"/>
      <c r="AF860" s="177"/>
    </row>
    <row r="861" spans="5:32" ht="16" x14ac:dyDescent="0.2">
      <c r="E861" s="282">
        <v>42615</v>
      </c>
      <c r="F861" s="177"/>
      <c r="G861" s="176">
        <v>31</v>
      </c>
      <c r="H861" s="176" t="s">
        <v>12457</v>
      </c>
      <c r="I861" s="176" t="s">
        <v>16050</v>
      </c>
      <c r="J861" s="176">
        <v>8.077</v>
      </c>
      <c r="K861" s="176">
        <v>31.1</v>
      </c>
      <c r="L861" s="176">
        <v>7.27</v>
      </c>
      <c r="M861" s="176">
        <v>35.9</v>
      </c>
      <c r="N861" s="177"/>
      <c r="O861" s="177"/>
      <c r="P861" s="177"/>
      <c r="Q861" s="177"/>
      <c r="R861">
        <f t="shared" si="52"/>
        <v>8.077</v>
      </c>
      <c r="T861">
        <f t="shared" si="53"/>
        <v>31.1</v>
      </c>
      <c r="V861">
        <f t="shared" si="54"/>
        <v>7.27</v>
      </c>
      <c r="X861">
        <f t="shared" si="55"/>
        <v>35.9</v>
      </c>
      <c r="Z861" s="177"/>
      <c r="AA861" s="177"/>
      <c r="AB861" s="177"/>
      <c r="AC861" s="177"/>
      <c r="AD861" s="177"/>
      <c r="AE861" s="177"/>
      <c r="AF861" s="177"/>
    </row>
    <row r="862" spans="5:32" ht="16" x14ac:dyDescent="0.2">
      <c r="E862" s="282">
        <v>42615</v>
      </c>
      <c r="F862" s="177"/>
      <c r="G862" s="176">
        <v>31</v>
      </c>
      <c r="H862" s="176" t="s">
        <v>16051</v>
      </c>
      <c r="I862" s="176" t="s">
        <v>12804</v>
      </c>
      <c r="J862" s="176">
        <v>7.6459999999999999</v>
      </c>
      <c r="K862" s="176">
        <v>31.1</v>
      </c>
      <c r="L862" s="176">
        <v>7.02</v>
      </c>
      <c r="M862" s="176">
        <v>36.1</v>
      </c>
      <c r="N862" s="177"/>
      <c r="O862" s="177"/>
      <c r="P862" s="177"/>
      <c r="Q862" s="177"/>
      <c r="R862">
        <f t="shared" si="52"/>
        <v>7.6459999999999999</v>
      </c>
      <c r="T862">
        <f t="shared" si="53"/>
        <v>31.1</v>
      </c>
      <c r="V862">
        <f t="shared" si="54"/>
        <v>7.02</v>
      </c>
      <c r="X862">
        <f t="shared" si="55"/>
        <v>36.1</v>
      </c>
      <c r="Z862" s="177"/>
      <c r="AA862" s="177"/>
      <c r="AB862" s="177"/>
      <c r="AC862" s="177"/>
      <c r="AD862" s="177"/>
      <c r="AE862" s="177"/>
      <c r="AF862" s="177"/>
    </row>
    <row r="863" spans="5:32" ht="16" x14ac:dyDescent="0.2">
      <c r="E863" s="282">
        <v>42615</v>
      </c>
      <c r="F863" s="177"/>
      <c r="G863" s="176">
        <v>31</v>
      </c>
      <c r="H863" s="176" t="s">
        <v>12457</v>
      </c>
      <c r="I863" s="176" t="s">
        <v>16050</v>
      </c>
      <c r="J863" s="176">
        <v>8.0749999999999993</v>
      </c>
      <c r="K863" s="176">
        <v>31.1</v>
      </c>
      <c r="L863" s="176">
        <v>7.14</v>
      </c>
      <c r="M863" s="176">
        <v>36.299999999999997</v>
      </c>
      <c r="N863" s="177"/>
      <c r="O863" s="177"/>
      <c r="P863" s="177"/>
      <c r="Q863" s="177"/>
      <c r="R863">
        <f t="shared" si="52"/>
        <v>8.0749999999999993</v>
      </c>
      <c r="T863">
        <f t="shared" si="53"/>
        <v>31.1</v>
      </c>
      <c r="V863">
        <f t="shared" si="54"/>
        <v>7.14</v>
      </c>
      <c r="X863">
        <f t="shared" si="55"/>
        <v>36.299999999999997</v>
      </c>
      <c r="Z863" s="177"/>
      <c r="AA863" s="177"/>
      <c r="AB863" s="177"/>
      <c r="AC863" s="177"/>
      <c r="AD863" s="177"/>
      <c r="AE863" s="177"/>
      <c r="AF863" s="177"/>
    </row>
    <row r="864" spans="5:32" ht="16" x14ac:dyDescent="0.2">
      <c r="E864" s="282">
        <v>42615</v>
      </c>
      <c r="F864" s="177"/>
      <c r="G864" s="176">
        <v>31</v>
      </c>
      <c r="H864" s="176" t="s">
        <v>12457</v>
      </c>
      <c r="I864" s="176" t="s">
        <v>16050</v>
      </c>
      <c r="J864" s="176">
        <v>8.0739999999999998</v>
      </c>
      <c r="K864" s="176">
        <v>31.5</v>
      </c>
      <c r="L864" s="176">
        <v>6.97</v>
      </c>
      <c r="M864" s="176">
        <v>34.4</v>
      </c>
      <c r="N864" s="177"/>
      <c r="O864" s="177"/>
      <c r="P864" s="177"/>
      <c r="Q864" s="177"/>
      <c r="R864">
        <f t="shared" si="52"/>
        <v>8.0739999999999998</v>
      </c>
      <c r="T864">
        <f t="shared" si="53"/>
        <v>31.5</v>
      </c>
      <c r="V864">
        <f t="shared" si="54"/>
        <v>6.97</v>
      </c>
      <c r="X864">
        <f t="shared" si="55"/>
        <v>34.4</v>
      </c>
      <c r="Z864" s="177"/>
      <c r="AA864" s="177"/>
      <c r="AB864" s="177"/>
      <c r="AC864" s="177"/>
      <c r="AD864" s="177"/>
      <c r="AE864" s="177"/>
      <c r="AF864" s="177"/>
    </row>
    <row r="865" spans="5:32" ht="16" x14ac:dyDescent="0.2">
      <c r="E865" s="282">
        <v>42615</v>
      </c>
      <c r="F865" s="177"/>
      <c r="G865" s="176">
        <v>31</v>
      </c>
      <c r="H865" s="176" t="s">
        <v>12457</v>
      </c>
      <c r="I865" s="176" t="s">
        <v>16050</v>
      </c>
      <c r="J865" s="176">
        <v>8.08</v>
      </c>
      <c r="K865" s="176">
        <v>31.3</v>
      </c>
      <c r="L865" s="176">
        <v>7.03</v>
      </c>
      <c r="M865" s="176">
        <v>36.1</v>
      </c>
      <c r="N865" s="177"/>
      <c r="O865" s="177"/>
      <c r="P865" s="177"/>
      <c r="Q865" s="177"/>
      <c r="R865">
        <f t="shared" si="52"/>
        <v>8.08</v>
      </c>
      <c r="T865">
        <f t="shared" si="53"/>
        <v>31.3</v>
      </c>
      <c r="V865">
        <f t="shared" si="54"/>
        <v>7.03</v>
      </c>
      <c r="X865">
        <f t="shared" si="55"/>
        <v>36.1</v>
      </c>
      <c r="Z865" s="177"/>
      <c r="AA865" s="177"/>
      <c r="AB865" s="177"/>
      <c r="AC865" s="177"/>
      <c r="AD865" s="177"/>
      <c r="AE865" s="177"/>
      <c r="AF865" s="177"/>
    </row>
    <row r="866" spans="5:32" ht="16" x14ac:dyDescent="0.2">
      <c r="E866" s="282">
        <v>42615</v>
      </c>
      <c r="F866" s="177"/>
      <c r="G866" s="176">
        <v>31</v>
      </c>
      <c r="H866" s="176" t="s">
        <v>16051</v>
      </c>
      <c r="I866" s="176" t="s">
        <v>12804</v>
      </c>
      <c r="J866" s="176">
        <v>7.6130000000000004</v>
      </c>
      <c r="K866" s="176">
        <v>31</v>
      </c>
      <c r="L866" s="176">
        <v>7.15</v>
      </c>
      <c r="M866" s="176">
        <v>36.1</v>
      </c>
      <c r="N866" s="177"/>
      <c r="O866" s="177"/>
      <c r="P866" s="177"/>
      <c r="Q866" s="177"/>
      <c r="R866">
        <f t="shared" si="52"/>
        <v>7.6130000000000004</v>
      </c>
      <c r="T866">
        <f t="shared" si="53"/>
        <v>31</v>
      </c>
      <c r="V866">
        <f t="shared" si="54"/>
        <v>7.15</v>
      </c>
      <c r="X866">
        <f t="shared" si="55"/>
        <v>36.1</v>
      </c>
      <c r="Z866" s="177"/>
      <c r="AA866" s="177"/>
      <c r="AB866" s="177"/>
      <c r="AC866" s="177"/>
      <c r="AD866" s="177"/>
      <c r="AE866" s="177"/>
      <c r="AF866" s="177"/>
    </row>
    <row r="867" spans="5:32" ht="16" x14ac:dyDescent="0.2">
      <c r="E867" s="282">
        <v>42615</v>
      </c>
      <c r="F867" s="177"/>
      <c r="G867" s="176">
        <v>31</v>
      </c>
      <c r="H867" s="176" t="s">
        <v>16051</v>
      </c>
      <c r="I867" s="176" t="s">
        <v>12804</v>
      </c>
      <c r="J867" s="176">
        <v>7.6980000000000004</v>
      </c>
      <c r="K867" s="176">
        <v>31.5</v>
      </c>
      <c r="L867" s="176">
        <v>6.79</v>
      </c>
      <c r="M867" s="176">
        <v>36.299999999999997</v>
      </c>
      <c r="N867" s="177"/>
      <c r="O867" s="177"/>
      <c r="P867" s="177"/>
      <c r="Q867" s="177"/>
      <c r="R867">
        <f t="shared" si="52"/>
        <v>7.6980000000000004</v>
      </c>
      <c r="T867">
        <f t="shared" si="53"/>
        <v>31.5</v>
      </c>
      <c r="V867">
        <f t="shared" si="54"/>
        <v>6.79</v>
      </c>
      <c r="X867">
        <f t="shared" si="55"/>
        <v>36.299999999999997</v>
      </c>
      <c r="Z867" s="177"/>
      <c r="AA867" s="177"/>
      <c r="AB867" s="177"/>
      <c r="AC867" s="177"/>
      <c r="AD867" s="177"/>
      <c r="AE867" s="177"/>
      <c r="AF867" s="177"/>
    </row>
    <row r="868" spans="5:32" ht="16" x14ac:dyDescent="0.2">
      <c r="E868" s="282">
        <v>42615</v>
      </c>
      <c r="F868" s="177"/>
      <c r="G868" s="176">
        <v>31</v>
      </c>
      <c r="H868" s="176" t="s">
        <v>16051</v>
      </c>
      <c r="I868" s="176" t="s">
        <v>12804</v>
      </c>
      <c r="J868" s="176">
        <v>7.7279999999999998</v>
      </c>
      <c r="K868" s="176">
        <v>31.5</v>
      </c>
      <c r="L868" s="176">
        <v>6.77</v>
      </c>
      <c r="M868" s="176">
        <v>36.299999999999997</v>
      </c>
      <c r="N868" s="177"/>
      <c r="O868" s="177"/>
      <c r="P868" s="177"/>
      <c r="Q868" s="177"/>
      <c r="R868">
        <f t="shared" si="52"/>
        <v>7.7279999999999998</v>
      </c>
      <c r="T868">
        <f t="shared" si="53"/>
        <v>31.5</v>
      </c>
      <c r="V868">
        <f t="shared" si="54"/>
        <v>6.77</v>
      </c>
      <c r="X868">
        <f t="shared" si="55"/>
        <v>36.299999999999997</v>
      </c>
      <c r="Z868" s="177"/>
      <c r="AA868" s="177"/>
      <c r="AB868" s="177"/>
      <c r="AC868" s="177"/>
      <c r="AD868" s="177"/>
      <c r="AE868" s="177"/>
      <c r="AF868" s="177"/>
    </row>
    <row r="869" spans="5:32" ht="16" x14ac:dyDescent="0.2">
      <c r="E869" s="282">
        <v>42615</v>
      </c>
      <c r="F869" s="177"/>
      <c r="G869" s="176">
        <v>31</v>
      </c>
      <c r="H869" s="176" t="s">
        <v>16051</v>
      </c>
      <c r="I869" s="176" t="s">
        <v>12804</v>
      </c>
      <c r="J869" s="176">
        <v>7.6550000000000002</v>
      </c>
      <c r="K869" s="176">
        <v>31.3</v>
      </c>
      <c r="L869" s="176">
        <v>7.04</v>
      </c>
      <c r="M869" s="176">
        <v>36.4</v>
      </c>
      <c r="N869" s="177"/>
      <c r="O869" s="177"/>
      <c r="P869" s="177"/>
      <c r="Q869" s="177"/>
      <c r="R869">
        <f t="shared" si="52"/>
        <v>7.6550000000000002</v>
      </c>
      <c r="T869">
        <f t="shared" si="53"/>
        <v>31.3</v>
      </c>
      <c r="V869">
        <f t="shared" si="54"/>
        <v>7.04</v>
      </c>
      <c r="X869">
        <f t="shared" si="55"/>
        <v>36.4</v>
      </c>
      <c r="Z869" s="177"/>
      <c r="AA869" s="177"/>
      <c r="AB869" s="177"/>
      <c r="AC869" s="177"/>
      <c r="AD869" s="177"/>
      <c r="AE869" s="177"/>
      <c r="AF869" s="177"/>
    </row>
    <row r="870" spans="5:32" ht="16" x14ac:dyDescent="0.2">
      <c r="E870" s="282">
        <v>42615</v>
      </c>
      <c r="F870" s="177"/>
      <c r="G870" s="176">
        <v>31</v>
      </c>
      <c r="H870" s="176" t="s">
        <v>16051</v>
      </c>
      <c r="I870" s="176" t="s">
        <v>16050</v>
      </c>
      <c r="J870" s="176">
        <v>8.0950000000000006</v>
      </c>
      <c r="K870" s="176">
        <v>30.8</v>
      </c>
      <c r="L870" s="176">
        <v>7.36</v>
      </c>
      <c r="M870" s="176">
        <v>36.299999999999997</v>
      </c>
      <c r="N870" s="177"/>
      <c r="O870" s="177"/>
      <c r="P870" s="177"/>
      <c r="Q870" s="177"/>
      <c r="R870">
        <f t="shared" si="52"/>
        <v>8.0950000000000006</v>
      </c>
      <c r="T870">
        <f t="shared" si="53"/>
        <v>30.8</v>
      </c>
      <c r="V870">
        <f t="shared" si="54"/>
        <v>7.36</v>
      </c>
      <c r="X870">
        <f t="shared" si="55"/>
        <v>36.299999999999997</v>
      </c>
      <c r="Z870" s="177"/>
      <c r="AA870" s="177"/>
      <c r="AB870" s="177"/>
      <c r="AC870" s="177"/>
      <c r="AD870" s="177"/>
      <c r="AE870" s="177"/>
      <c r="AF870" s="177"/>
    </row>
    <row r="871" spans="5:32" ht="16" x14ac:dyDescent="0.2">
      <c r="E871" s="282">
        <v>42615</v>
      </c>
      <c r="F871" s="177"/>
      <c r="G871" s="176">
        <v>27</v>
      </c>
      <c r="H871" s="176" t="s">
        <v>16051</v>
      </c>
      <c r="I871" s="176" t="s">
        <v>16051</v>
      </c>
      <c r="J871" s="176">
        <v>7.6710000000000003</v>
      </c>
      <c r="K871" s="176">
        <v>27.1</v>
      </c>
      <c r="L871" s="176">
        <v>7.43</v>
      </c>
      <c r="M871" s="176">
        <v>36</v>
      </c>
      <c r="N871" s="177"/>
      <c r="O871" s="177"/>
      <c r="P871" s="177"/>
      <c r="Q871" s="177"/>
      <c r="R871">
        <f t="shared" si="52"/>
        <v>7.6710000000000003</v>
      </c>
      <c r="T871">
        <f t="shared" si="53"/>
        <v>27.1</v>
      </c>
      <c r="V871">
        <f t="shared" si="54"/>
        <v>7.43</v>
      </c>
      <c r="X871">
        <f t="shared" si="55"/>
        <v>36</v>
      </c>
      <c r="Z871" s="177"/>
      <c r="AA871" s="177"/>
      <c r="AB871" s="177"/>
      <c r="AC871" s="177"/>
      <c r="AD871" s="177"/>
      <c r="AE871" s="177"/>
      <c r="AF871" s="177"/>
    </row>
    <row r="872" spans="5:32" ht="16" x14ac:dyDescent="0.2">
      <c r="E872" s="282">
        <v>42615</v>
      </c>
      <c r="F872" s="177"/>
      <c r="G872" s="176">
        <v>27</v>
      </c>
      <c r="H872" s="176" t="s">
        <v>12457</v>
      </c>
      <c r="I872" s="176" t="s">
        <v>12422</v>
      </c>
      <c r="J872" s="176">
        <v>8.1080000000000005</v>
      </c>
      <c r="K872" s="176">
        <v>27</v>
      </c>
      <c r="L872" s="176">
        <v>7.7</v>
      </c>
      <c r="M872" s="176">
        <v>35.700000000000003</v>
      </c>
      <c r="N872" s="177"/>
      <c r="O872" s="177"/>
      <c r="P872" s="177"/>
      <c r="Q872" s="177"/>
      <c r="R872">
        <f t="shared" si="52"/>
        <v>8.1080000000000005</v>
      </c>
      <c r="T872">
        <f t="shared" si="53"/>
        <v>27</v>
      </c>
      <c r="V872">
        <f t="shared" si="54"/>
        <v>7.7</v>
      </c>
      <c r="X872">
        <f t="shared" si="55"/>
        <v>35.700000000000003</v>
      </c>
      <c r="Z872" s="177"/>
      <c r="AA872" s="177"/>
      <c r="AB872" s="177"/>
      <c r="AC872" s="177"/>
      <c r="AD872" s="177"/>
      <c r="AE872" s="177"/>
      <c r="AF872" s="177"/>
    </row>
    <row r="873" spans="5:32" ht="16" x14ac:dyDescent="0.2">
      <c r="E873" s="282">
        <v>42615</v>
      </c>
      <c r="F873" s="177"/>
      <c r="G873" s="176">
        <v>27</v>
      </c>
      <c r="H873" s="176" t="s">
        <v>16051</v>
      </c>
      <c r="I873" s="176" t="s">
        <v>16051</v>
      </c>
      <c r="J873" s="176">
        <v>7.6619999999999999</v>
      </c>
      <c r="K873" s="176">
        <v>26.8</v>
      </c>
      <c r="L873" s="176">
        <v>7.63</v>
      </c>
      <c r="M873" s="176">
        <v>35.700000000000003</v>
      </c>
      <c r="N873" s="177"/>
      <c r="O873" s="177"/>
      <c r="P873" s="177"/>
      <c r="Q873" s="177"/>
      <c r="R873">
        <f t="shared" si="52"/>
        <v>7.6619999999999999</v>
      </c>
      <c r="T873">
        <f t="shared" si="53"/>
        <v>26.8</v>
      </c>
      <c r="V873">
        <f t="shared" si="54"/>
        <v>7.63</v>
      </c>
      <c r="X873">
        <f t="shared" si="55"/>
        <v>35.700000000000003</v>
      </c>
      <c r="Z873" s="177"/>
      <c r="AA873" s="177"/>
      <c r="AB873" s="177"/>
      <c r="AC873" s="177"/>
      <c r="AD873" s="177"/>
      <c r="AE873" s="177"/>
      <c r="AF873" s="177"/>
    </row>
    <row r="874" spans="5:32" ht="16" x14ac:dyDescent="0.2">
      <c r="E874" s="282">
        <v>42615</v>
      </c>
      <c r="F874" s="177"/>
      <c r="G874" s="176">
        <v>27</v>
      </c>
      <c r="H874" s="176" t="s">
        <v>16051</v>
      </c>
      <c r="I874" s="176" t="s">
        <v>16051</v>
      </c>
      <c r="J874" s="176">
        <v>7.65</v>
      </c>
      <c r="K874" s="176">
        <v>26.8</v>
      </c>
      <c r="L874" s="176">
        <v>7.53</v>
      </c>
      <c r="M874" s="176">
        <v>35.799999999999997</v>
      </c>
      <c r="N874" s="177"/>
      <c r="O874" s="177"/>
      <c r="P874" s="177"/>
      <c r="Q874" s="177"/>
      <c r="R874">
        <f t="shared" si="52"/>
        <v>7.65</v>
      </c>
      <c r="T874">
        <f t="shared" si="53"/>
        <v>26.8</v>
      </c>
      <c r="V874">
        <f t="shared" si="54"/>
        <v>7.53</v>
      </c>
      <c r="X874">
        <f t="shared" si="55"/>
        <v>35.799999999999997</v>
      </c>
      <c r="Z874" s="177"/>
      <c r="AA874" s="177"/>
      <c r="AB874" s="177"/>
      <c r="AC874" s="177"/>
      <c r="AD874" s="177"/>
      <c r="AE874" s="177"/>
      <c r="AF874" s="177"/>
    </row>
    <row r="875" spans="5:32" ht="16" x14ac:dyDescent="0.2">
      <c r="E875" s="282">
        <v>42615</v>
      </c>
      <c r="F875" s="177"/>
      <c r="G875" s="176">
        <v>27</v>
      </c>
      <c r="H875" s="176" t="s">
        <v>12457</v>
      </c>
      <c r="I875" s="176" t="s">
        <v>12422</v>
      </c>
      <c r="J875" s="176">
        <v>8.1229999999999993</v>
      </c>
      <c r="K875" s="176">
        <v>26.8</v>
      </c>
      <c r="L875" s="176">
        <v>7.61</v>
      </c>
      <c r="M875" s="176">
        <v>35.799999999999997</v>
      </c>
      <c r="N875" s="177"/>
      <c r="O875" s="177"/>
      <c r="P875" s="177"/>
      <c r="Q875" s="177"/>
      <c r="R875">
        <f t="shared" si="52"/>
        <v>8.1229999999999993</v>
      </c>
      <c r="T875">
        <f t="shared" si="53"/>
        <v>26.8</v>
      </c>
      <c r="V875">
        <f t="shared" si="54"/>
        <v>7.61</v>
      </c>
      <c r="X875">
        <f t="shared" si="55"/>
        <v>35.799999999999997</v>
      </c>
      <c r="Z875" s="177"/>
      <c r="AA875" s="177"/>
      <c r="AB875" s="177"/>
      <c r="AC875" s="177"/>
      <c r="AD875" s="177"/>
      <c r="AE875" s="177"/>
      <c r="AF875" s="177"/>
    </row>
    <row r="876" spans="5:32" ht="16" x14ac:dyDescent="0.2">
      <c r="E876" s="282">
        <v>42615</v>
      </c>
      <c r="F876" s="177"/>
      <c r="G876" s="176">
        <v>27</v>
      </c>
      <c r="H876" s="176" t="s">
        <v>12457</v>
      </c>
      <c r="I876" s="176" t="s">
        <v>12422</v>
      </c>
      <c r="J876" s="176">
        <v>8.048</v>
      </c>
      <c r="K876" s="176">
        <v>26.6</v>
      </c>
      <c r="L876" s="176">
        <v>7.65</v>
      </c>
      <c r="M876" s="176">
        <v>35.6</v>
      </c>
      <c r="N876" s="177"/>
      <c r="O876" s="177"/>
      <c r="P876" s="177"/>
      <c r="Q876" s="177"/>
      <c r="R876">
        <f t="shared" si="52"/>
        <v>8.048</v>
      </c>
      <c r="T876">
        <f t="shared" si="53"/>
        <v>26.6</v>
      </c>
      <c r="V876">
        <f t="shared" si="54"/>
        <v>7.65</v>
      </c>
      <c r="X876">
        <f t="shared" si="55"/>
        <v>35.6</v>
      </c>
      <c r="Z876" s="177"/>
      <c r="AA876" s="177"/>
      <c r="AB876" s="177"/>
      <c r="AC876" s="177"/>
      <c r="AD876" s="177"/>
      <c r="AE876" s="177"/>
      <c r="AF876" s="177"/>
    </row>
    <row r="877" spans="5:32" ht="16" x14ac:dyDescent="0.2">
      <c r="E877" s="282">
        <v>42615</v>
      </c>
      <c r="F877" s="177"/>
      <c r="G877" s="176">
        <v>27</v>
      </c>
      <c r="H877" s="176" t="s">
        <v>16051</v>
      </c>
      <c r="I877" s="176" t="s">
        <v>16051</v>
      </c>
      <c r="J877" s="176">
        <v>7.625</v>
      </c>
      <c r="K877" s="176">
        <v>26.7</v>
      </c>
      <c r="L877" s="176">
        <v>7.48</v>
      </c>
      <c r="M877" s="176">
        <v>36</v>
      </c>
      <c r="N877" s="177"/>
      <c r="O877" s="177"/>
      <c r="P877" s="177"/>
      <c r="Q877" s="177"/>
      <c r="R877">
        <f t="shared" si="52"/>
        <v>7.625</v>
      </c>
      <c r="T877">
        <f t="shared" si="53"/>
        <v>26.7</v>
      </c>
      <c r="V877">
        <f t="shared" si="54"/>
        <v>7.48</v>
      </c>
      <c r="X877">
        <f t="shared" si="55"/>
        <v>36</v>
      </c>
      <c r="Z877" s="177"/>
      <c r="AA877" s="177"/>
      <c r="AB877" s="177"/>
      <c r="AC877" s="177"/>
      <c r="AD877" s="177"/>
      <c r="AE877" s="177"/>
      <c r="AF877" s="177"/>
    </row>
    <row r="878" spans="5:32" ht="16" x14ac:dyDescent="0.2">
      <c r="E878" s="282">
        <v>42615</v>
      </c>
      <c r="F878" s="177"/>
      <c r="G878" s="176">
        <v>27</v>
      </c>
      <c r="H878" s="176" t="s">
        <v>12457</v>
      </c>
      <c r="I878" s="176" t="s">
        <v>12422</v>
      </c>
      <c r="J878" s="176">
        <v>8.109</v>
      </c>
      <c r="K878" s="176">
        <v>26.6</v>
      </c>
      <c r="L878" s="176">
        <v>7.73</v>
      </c>
      <c r="M878" s="176">
        <v>36</v>
      </c>
      <c r="N878" s="177"/>
      <c r="O878" s="177"/>
      <c r="P878" s="177"/>
      <c r="Q878" s="177"/>
      <c r="R878">
        <f t="shared" si="52"/>
        <v>8.109</v>
      </c>
      <c r="T878">
        <f t="shared" si="53"/>
        <v>26.6</v>
      </c>
      <c r="V878">
        <f t="shared" si="54"/>
        <v>7.73</v>
      </c>
      <c r="X878">
        <f t="shared" si="55"/>
        <v>36</v>
      </c>
      <c r="Z878" s="177"/>
      <c r="AA878" s="177"/>
      <c r="AB878" s="177"/>
      <c r="AC878" s="177"/>
      <c r="AD878" s="177"/>
      <c r="AE878" s="177"/>
      <c r="AF878" s="177"/>
    </row>
    <row r="879" spans="5:32" ht="16" x14ac:dyDescent="0.2">
      <c r="E879" s="282">
        <v>42615</v>
      </c>
      <c r="F879" s="177"/>
      <c r="G879" s="176">
        <v>27</v>
      </c>
      <c r="H879" s="176" t="s">
        <v>16051</v>
      </c>
      <c r="I879" s="176" t="s">
        <v>16051</v>
      </c>
      <c r="J879" s="176">
        <v>7.66</v>
      </c>
      <c r="K879" s="176">
        <v>26.7</v>
      </c>
      <c r="L879" s="176">
        <v>7.45</v>
      </c>
      <c r="M879" s="176">
        <v>35.9</v>
      </c>
      <c r="N879" s="177"/>
      <c r="O879" s="177"/>
      <c r="P879" s="177"/>
      <c r="Q879" s="177"/>
      <c r="R879">
        <f t="shared" si="52"/>
        <v>7.66</v>
      </c>
      <c r="T879">
        <f t="shared" si="53"/>
        <v>26.7</v>
      </c>
      <c r="V879">
        <f t="shared" si="54"/>
        <v>7.45</v>
      </c>
      <c r="X879">
        <f t="shared" si="55"/>
        <v>35.9</v>
      </c>
      <c r="Z879" s="177"/>
      <c r="AA879" s="177"/>
      <c r="AB879" s="177"/>
      <c r="AC879" s="177"/>
      <c r="AD879" s="177"/>
      <c r="AE879" s="177"/>
      <c r="AF879" s="177"/>
    </row>
    <row r="880" spans="5:32" ht="16" x14ac:dyDescent="0.2">
      <c r="E880" s="282">
        <v>42615</v>
      </c>
      <c r="F880" s="177"/>
      <c r="G880" s="176">
        <v>27</v>
      </c>
      <c r="H880" s="176" t="s">
        <v>12457</v>
      </c>
      <c r="I880" s="176" t="s">
        <v>12422</v>
      </c>
      <c r="J880" s="176">
        <v>8.1329999999999991</v>
      </c>
      <c r="K880" s="176">
        <v>26.7</v>
      </c>
      <c r="L880" s="176">
        <v>7.72</v>
      </c>
      <c r="M880" s="176">
        <v>36.1</v>
      </c>
      <c r="N880" s="177"/>
      <c r="O880" s="177"/>
      <c r="P880" s="177"/>
      <c r="Q880" s="177"/>
      <c r="R880">
        <f t="shared" si="52"/>
        <v>8.1329999999999991</v>
      </c>
      <c r="T880">
        <f t="shared" si="53"/>
        <v>26.7</v>
      </c>
      <c r="V880">
        <f t="shared" si="54"/>
        <v>7.72</v>
      </c>
      <c r="X880">
        <f t="shared" si="55"/>
        <v>36.1</v>
      </c>
      <c r="Z880" s="177"/>
      <c r="AA880" s="177"/>
      <c r="AB880" s="177"/>
      <c r="AC880" s="177"/>
      <c r="AD880" s="177"/>
      <c r="AE880" s="177"/>
      <c r="AF880" s="177"/>
    </row>
    <row r="881" spans="5:32" ht="16" x14ac:dyDescent="0.2">
      <c r="E881" s="282">
        <v>42616</v>
      </c>
      <c r="F881" s="177"/>
      <c r="G881" s="176">
        <v>31</v>
      </c>
      <c r="H881" s="176" t="s">
        <v>12457</v>
      </c>
      <c r="I881" s="176" t="s">
        <v>16050</v>
      </c>
      <c r="J881" s="176">
        <v>8.0519999999999996</v>
      </c>
      <c r="K881" s="176">
        <v>31</v>
      </c>
      <c r="L881" s="176">
        <v>6.79</v>
      </c>
      <c r="M881" s="176">
        <v>35.4</v>
      </c>
      <c r="N881" s="177"/>
      <c r="O881" s="177"/>
      <c r="P881" s="177"/>
      <c r="Q881" s="177"/>
      <c r="R881">
        <f t="shared" si="52"/>
        <v>8.0519999999999996</v>
      </c>
      <c r="T881">
        <f t="shared" si="53"/>
        <v>31</v>
      </c>
      <c r="V881">
        <f t="shared" si="54"/>
        <v>6.79</v>
      </c>
      <c r="X881">
        <f t="shared" si="55"/>
        <v>35.4</v>
      </c>
      <c r="Z881" s="176">
        <v>343.02</v>
      </c>
      <c r="AA881" s="177"/>
      <c r="AB881" s="177"/>
      <c r="AC881" s="177"/>
      <c r="AD881" s="177"/>
      <c r="AE881" s="177"/>
      <c r="AF881" s="177"/>
    </row>
    <row r="882" spans="5:32" ht="16" x14ac:dyDescent="0.2">
      <c r="E882" s="282">
        <v>42616</v>
      </c>
      <c r="F882" s="177"/>
      <c r="G882" s="176">
        <v>31</v>
      </c>
      <c r="H882" s="176" t="s">
        <v>16051</v>
      </c>
      <c r="I882" s="176" t="s">
        <v>12804</v>
      </c>
      <c r="J882" s="176">
        <v>7.6059999999999999</v>
      </c>
      <c r="K882" s="176">
        <v>30.9</v>
      </c>
      <c r="L882" s="176">
        <v>6.72</v>
      </c>
      <c r="M882" s="176">
        <v>35.9</v>
      </c>
      <c r="N882" s="177"/>
      <c r="O882" s="177"/>
      <c r="P882" s="177"/>
      <c r="Q882" s="177"/>
      <c r="R882">
        <f t="shared" si="52"/>
        <v>7.6059999999999999</v>
      </c>
      <c r="T882">
        <f t="shared" si="53"/>
        <v>30.9</v>
      </c>
      <c r="V882">
        <f t="shared" si="54"/>
        <v>6.72</v>
      </c>
      <c r="X882">
        <f t="shared" si="55"/>
        <v>35.9</v>
      </c>
      <c r="Z882" s="177"/>
      <c r="AA882" s="177"/>
      <c r="AB882" s="177"/>
      <c r="AC882" s="177"/>
      <c r="AD882" s="177"/>
      <c r="AE882" s="177"/>
      <c r="AF882" s="177"/>
    </row>
    <row r="883" spans="5:32" ht="16" x14ac:dyDescent="0.2">
      <c r="E883" s="282">
        <v>42616</v>
      </c>
      <c r="F883" s="177"/>
      <c r="G883" s="176">
        <v>31</v>
      </c>
      <c r="H883" s="176" t="s">
        <v>12457</v>
      </c>
      <c r="I883" s="176" t="s">
        <v>16050</v>
      </c>
      <c r="J883" s="176">
        <v>8.0570000000000004</v>
      </c>
      <c r="K883" s="176">
        <v>30.9</v>
      </c>
      <c r="L883" s="176">
        <v>6.76</v>
      </c>
      <c r="M883" s="176">
        <v>36.200000000000003</v>
      </c>
      <c r="N883" s="177"/>
      <c r="O883" s="177"/>
      <c r="P883" s="177"/>
      <c r="Q883" s="177"/>
      <c r="R883">
        <f t="shared" si="52"/>
        <v>8.0570000000000004</v>
      </c>
      <c r="T883">
        <f t="shared" si="53"/>
        <v>30.9</v>
      </c>
      <c r="V883">
        <f t="shared" si="54"/>
        <v>6.76</v>
      </c>
      <c r="X883">
        <f t="shared" si="55"/>
        <v>36.200000000000003</v>
      </c>
      <c r="Z883" s="177"/>
      <c r="AA883" s="177"/>
      <c r="AB883" s="177"/>
      <c r="AC883" s="177"/>
      <c r="AD883" s="177"/>
      <c r="AE883" s="177"/>
      <c r="AF883" s="177"/>
    </row>
    <row r="884" spans="5:32" ht="16" x14ac:dyDescent="0.2">
      <c r="E884" s="282">
        <v>42616</v>
      </c>
      <c r="F884" s="177"/>
      <c r="G884" s="176">
        <v>31</v>
      </c>
      <c r="H884" s="176" t="s">
        <v>12457</v>
      </c>
      <c r="I884" s="176" t="s">
        <v>16050</v>
      </c>
      <c r="J884" s="176">
        <v>8.048</v>
      </c>
      <c r="K884" s="176">
        <v>31.1</v>
      </c>
      <c r="L884" s="176">
        <v>6.66</v>
      </c>
      <c r="M884" s="176">
        <v>36.1</v>
      </c>
      <c r="N884" s="177"/>
      <c r="O884" s="177"/>
      <c r="P884" s="177"/>
      <c r="Q884" s="177"/>
      <c r="R884">
        <f t="shared" si="52"/>
        <v>8.048</v>
      </c>
      <c r="T884">
        <f t="shared" si="53"/>
        <v>31.1</v>
      </c>
      <c r="V884">
        <f t="shared" si="54"/>
        <v>6.66</v>
      </c>
      <c r="X884">
        <f t="shared" si="55"/>
        <v>36.1</v>
      </c>
      <c r="Z884" s="177"/>
      <c r="AA884" s="177"/>
      <c r="AB884" s="177"/>
      <c r="AC884" s="177"/>
      <c r="AD884" s="177"/>
      <c r="AE884" s="177"/>
      <c r="AF884" s="177"/>
    </row>
    <row r="885" spans="5:32" ht="16" x14ac:dyDescent="0.2">
      <c r="E885" s="282">
        <v>42616</v>
      </c>
      <c r="F885" s="177"/>
      <c r="G885" s="176">
        <v>31</v>
      </c>
      <c r="H885" s="176" t="s">
        <v>12457</v>
      </c>
      <c r="I885" s="176" t="s">
        <v>16050</v>
      </c>
      <c r="J885" s="176">
        <v>8.048</v>
      </c>
      <c r="K885" s="176">
        <v>31.1</v>
      </c>
      <c r="L885" s="176">
        <v>6.66</v>
      </c>
      <c r="M885" s="176">
        <v>36.1</v>
      </c>
      <c r="N885" s="177"/>
      <c r="O885" s="177"/>
      <c r="P885" s="177"/>
      <c r="Q885" s="177"/>
      <c r="R885">
        <f t="shared" si="52"/>
        <v>8.048</v>
      </c>
      <c r="T885">
        <f t="shared" si="53"/>
        <v>31.1</v>
      </c>
      <c r="V885">
        <f t="shared" si="54"/>
        <v>6.66</v>
      </c>
      <c r="X885">
        <f t="shared" si="55"/>
        <v>36.1</v>
      </c>
      <c r="Z885" s="176">
        <v>378.19</v>
      </c>
      <c r="AA885" s="177"/>
      <c r="AB885" s="177"/>
      <c r="AC885" s="177"/>
      <c r="AD885" s="177"/>
      <c r="AE885" s="177"/>
      <c r="AF885" s="177"/>
    </row>
    <row r="886" spans="5:32" ht="16" x14ac:dyDescent="0.2">
      <c r="E886" s="282">
        <v>42616</v>
      </c>
      <c r="F886" s="177"/>
      <c r="G886" s="176">
        <v>31</v>
      </c>
      <c r="H886" s="176" t="s">
        <v>16051</v>
      </c>
      <c r="I886" s="176" t="s">
        <v>12804</v>
      </c>
      <c r="J886" s="176">
        <v>7.5659999999999998</v>
      </c>
      <c r="K886" s="176">
        <v>30.7</v>
      </c>
      <c r="L886" s="176">
        <v>6.8</v>
      </c>
      <c r="M886" s="176">
        <v>36</v>
      </c>
      <c r="N886" s="177"/>
      <c r="O886" s="177"/>
      <c r="P886" s="177"/>
      <c r="Q886" s="177"/>
      <c r="R886">
        <f t="shared" si="52"/>
        <v>7.5659999999999998</v>
      </c>
      <c r="T886">
        <f t="shared" si="53"/>
        <v>30.7</v>
      </c>
      <c r="V886">
        <f t="shared" si="54"/>
        <v>6.8</v>
      </c>
      <c r="X886">
        <f t="shared" si="55"/>
        <v>36</v>
      </c>
      <c r="Z886" s="177"/>
      <c r="AA886" s="177"/>
      <c r="AB886" s="177"/>
      <c r="AC886" s="177"/>
      <c r="AD886" s="177"/>
      <c r="AE886" s="177"/>
      <c r="AF886" s="177"/>
    </row>
    <row r="887" spans="5:32" ht="16" x14ac:dyDescent="0.2">
      <c r="E887" s="282">
        <v>42616</v>
      </c>
      <c r="F887" s="177"/>
      <c r="G887" s="176">
        <v>31</v>
      </c>
      <c r="H887" s="176" t="s">
        <v>16051</v>
      </c>
      <c r="I887" s="176" t="s">
        <v>12804</v>
      </c>
      <c r="J887" s="176">
        <v>7.5810000000000004</v>
      </c>
      <c r="K887" s="176">
        <v>30.6</v>
      </c>
      <c r="L887" s="176">
        <v>6.88</v>
      </c>
      <c r="M887" s="176">
        <v>36</v>
      </c>
      <c r="N887" s="177"/>
      <c r="O887" s="177"/>
      <c r="P887" s="177"/>
      <c r="Q887" s="177"/>
      <c r="R887">
        <f t="shared" si="52"/>
        <v>7.5810000000000004</v>
      </c>
      <c r="T887">
        <f t="shared" si="53"/>
        <v>30.6</v>
      </c>
      <c r="V887">
        <f t="shared" si="54"/>
        <v>6.88</v>
      </c>
      <c r="X887">
        <f t="shared" si="55"/>
        <v>36</v>
      </c>
      <c r="Z887" s="177"/>
      <c r="AA887" s="177"/>
      <c r="AB887" s="177"/>
      <c r="AC887" s="177"/>
      <c r="AD887" s="177"/>
      <c r="AE887" s="177"/>
      <c r="AF887" s="177"/>
    </row>
    <row r="888" spans="5:32" ht="16" x14ac:dyDescent="0.2">
      <c r="E888" s="282">
        <v>42616</v>
      </c>
      <c r="F888" s="177"/>
      <c r="G888" s="176">
        <v>31</v>
      </c>
      <c r="H888" s="176" t="s">
        <v>16051</v>
      </c>
      <c r="I888" s="176" t="s">
        <v>12804</v>
      </c>
      <c r="J888" s="176">
        <v>7.7220000000000004</v>
      </c>
      <c r="K888" s="176">
        <v>31.1</v>
      </c>
      <c r="L888" s="176">
        <v>6.2</v>
      </c>
      <c r="M888" s="176">
        <v>31.7</v>
      </c>
      <c r="N888" s="177"/>
      <c r="O888" s="177"/>
      <c r="P888" s="177"/>
      <c r="Q888" s="177"/>
      <c r="R888">
        <f t="shared" si="52"/>
        <v>7.7220000000000004</v>
      </c>
      <c r="T888">
        <f t="shared" si="53"/>
        <v>31.1</v>
      </c>
      <c r="V888">
        <f t="shared" si="54"/>
        <v>6.2</v>
      </c>
      <c r="X888">
        <f t="shared" si="55"/>
        <v>31.7</v>
      </c>
      <c r="Z888" s="177"/>
      <c r="AA888" s="177"/>
      <c r="AB888" s="177"/>
      <c r="AC888" s="177"/>
      <c r="AD888" s="177"/>
      <c r="AE888" s="177"/>
      <c r="AF888" s="177"/>
    </row>
    <row r="889" spans="5:32" ht="16" x14ac:dyDescent="0.2">
      <c r="E889" s="282">
        <v>42616</v>
      </c>
      <c r="F889" s="177"/>
      <c r="G889" s="176">
        <v>31</v>
      </c>
      <c r="H889" s="176" t="s">
        <v>16051</v>
      </c>
      <c r="I889" s="176" t="s">
        <v>12804</v>
      </c>
      <c r="J889" s="176">
        <v>7.61</v>
      </c>
      <c r="K889" s="176">
        <v>31</v>
      </c>
      <c r="L889" s="176">
        <v>6.65</v>
      </c>
      <c r="M889" s="176">
        <v>35.4</v>
      </c>
      <c r="N889" s="177"/>
      <c r="O889" s="177"/>
      <c r="P889" s="177"/>
      <c r="Q889" s="177"/>
      <c r="R889">
        <f t="shared" si="52"/>
        <v>7.61</v>
      </c>
      <c r="T889">
        <f t="shared" si="53"/>
        <v>31</v>
      </c>
      <c r="V889">
        <f t="shared" si="54"/>
        <v>6.65</v>
      </c>
      <c r="X889">
        <f t="shared" si="55"/>
        <v>35.4</v>
      </c>
      <c r="Z889" s="177"/>
      <c r="AA889" s="177"/>
      <c r="AB889" s="177"/>
      <c r="AC889" s="177"/>
      <c r="AD889" s="177"/>
      <c r="AE889" s="177"/>
      <c r="AF889" s="177"/>
    </row>
    <row r="890" spans="5:32" ht="16" x14ac:dyDescent="0.2">
      <c r="E890" s="282">
        <v>42616</v>
      </c>
      <c r="F890" s="177"/>
      <c r="G890" s="176">
        <v>31</v>
      </c>
      <c r="H890" s="176" t="s">
        <v>16051</v>
      </c>
      <c r="I890" s="176" t="s">
        <v>16050</v>
      </c>
      <c r="J890" s="176">
        <v>8.0640000000000001</v>
      </c>
      <c r="K890" s="176">
        <v>31</v>
      </c>
      <c r="L890" s="176">
        <v>6.87</v>
      </c>
      <c r="M890" s="176">
        <v>35.4</v>
      </c>
      <c r="N890" s="177"/>
      <c r="O890" s="177"/>
      <c r="P890" s="177"/>
      <c r="Q890" s="177"/>
      <c r="R890">
        <f t="shared" si="52"/>
        <v>8.0640000000000001</v>
      </c>
      <c r="T890">
        <f t="shared" si="53"/>
        <v>31</v>
      </c>
      <c r="V890">
        <f t="shared" si="54"/>
        <v>6.87</v>
      </c>
      <c r="X890">
        <f t="shared" si="55"/>
        <v>35.4</v>
      </c>
      <c r="Z890" s="176">
        <v>407.59</v>
      </c>
      <c r="AA890" s="177"/>
      <c r="AB890" s="177"/>
      <c r="AC890" s="177"/>
      <c r="AD890" s="177"/>
      <c r="AE890" s="177"/>
      <c r="AF890" s="177"/>
    </row>
    <row r="891" spans="5:32" ht="16" x14ac:dyDescent="0.2">
      <c r="E891" s="282">
        <v>42616</v>
      </c>
      <c r="F891" s="177"/>
      <c r="G891" s="176">
        <v>27</v>
      </c>
      <c r="H891" s="176" t="s">
        <v>16051</v>
      </c>
      <c r="I891" s="176" t="s">
        <v>16051</v>
      </c>
      <c r="J891" s="176">
        <v>7.6429999999999998</v>
      </c>
      <c r="K891" s="176">
        <v>27.2</v>
      </c>
      <c r="L891" s="176">
        <v>8.39</v>
      </c>
      <c r="M891" s="176">
        <v>36.299999999999997</v>
      </c>
      <c r="N891" s="177"/>
      <c r="O891" s="177"/>
      <c r="P891" s="177"/>
      <c r="Q891" s="177"/>
      <c r="R891">
        <f t="shared" si="52"/>
        <v>7.6429999999999998</v>
      </c>
      <c r="T891">
        <f t="shared" si="53"/>
        <v>27.2</v>
      </c>
      <c r="V891">
        <f t="shared" si="54"/>
        <v>8.39</v>
      </c>
      <c r="X891">
        <f t="shared" si="55"/>
        <v>36.299999999999997</v>
      </c>
      <c r="Z891" s="176">
        <v>282.39</v>
      </c>
      <c r="AA891" s="177"/>
      <c r="AB891" s="177"/>
      <c r="AC891" s="177"/>
      <c r="AD891" s="177"/>
      <c r="AE891" s="177"/>
      <c r="AF891" s="177"/>
    </row>
    <row r="892" spans="5:32" ht="16" x14ac:dyDescent="0.2">
      <c r="E892" s="282">
        <v>42616</v>
      </c>
      <c r="F892" s="177"/>
      <c r="G892" s="176">
        <v>27</v>
      </c>
      <c r="H892" s="176" t="s">
        <v>12457</v>
      </c>
      <c r="I892" s="176" t="s">
        <v>12422</v>
      </c>
      <c r="J892" s="176">
        <v>8.1010000000000009</v>
      </c>
      <c r="K892" s="176">
        <v>27.2</v>
      </c>
      <c r="L892" s="176">
        <v>7.46</v>
      </c>
      <c r="M892" s="176">
        <v>36.299999999999997</v>
      </c>
      <c r="N892" s="177"/>
      <c r="O892" s="177"/>
      <c r="P892" s="177"/>
      <c r="Q892" s="177"/>
      <c r="R892">
        <f t="shared" si="52"/>
        <v>8.1010000000000009</v>
      </c>
      <c r="T892">
        <f t="shared" si="53"/>
        <v>27.2</v>
      </c>
      <c r="V892">
        <f t="shared" si="54"/>
        <v>7.46</v>
      </c>
      <c r="X892">
        <f t="shared" si="55"/>
        <v>36.299999999999997</v>
      </c>
      <c r="Z892" s="177"/>
      <c r="AA892" s="177"/>
      <c r="AB892" s="177"/>
      <c r="AC892" s="177"/>
      <c r="AD892" s="177"/>
      <c r="AE892" s="177"/>
      <c r="AF892" s="177"/>
    </row>
    <row r="893" spans="5:32" ht="16" x14ac:dyDescent="0.2">
      <c r="E893" s="282">
        <v>42616</v>
      </c>
      <c r="F893" s="177"/>
      <c r="G893" s="176">
        <v>27</v>
      </c>
      <c r="H893" s="176" t="s">
        <v>16051</v>
      </c>
      <c r="I893" s="176" t="s">
        <v>16051</v>
      </c>
      <c r="J893" s="176">
        <v>7.5990000000000002</v>
      </c>
      <c r="K893" s="176">
        <v>27.1</v>
      </c>
      <c r="L893" s="176">
        <v>7.23</v>
      </c>
      <c r="M893" s="176">
        <v>36</v>
      </c>
      <c r="N893" s="177"/>
      <c r="O893" s="177"/>
      <c r="P893" s="177"/>
      <c r="Q893" s="177"/>
      <c r="R893">
        <f t="shared" si="52"/>
        <v>7.5990000000000002</v>
      </c>
      <c r="T893">
        <f t="shared" si="53"/>
        <v>27.1</v>
      </c>
      <c r="V893">
        <f t="shared" si="54"/>
        <v>7.23</v>
      </c>
      <c r="X893">
        <f t="shared" si="55"/>
        <v>36</v>
      </c>
      <c r="Z893" s="177"/>
      <c r="AA893" s="177"/>
      <c r="AB893" s="177"/>
      <c r="AC893" s="177"/>
      <c r="AD893" s="177"/>
      <c r="AE893" s="177"/>
      <c r="AF893" s="177"/>
    </row>
    <row r="894" spans="5:32" ht="16" x14ac:dyDescent="0.2">
      <c r="E894" s="282">
        <v>42616</v>
      </c>
      <c r="F894" s="177"/>
      <c r="G894" s="176">
        <v>27</v>
      </c>
      <c r="H894" s="176" t="s">
        <v>16051</v>
      </c>
      <c r="I894" s="176" t="s">
        <v>16051</v>
      </c>
      <c r="J894" s="176">
        <v>7.556</v>
      </c>
      <c r="K894" s="176">
        <v>27.1</v>
      </c>
      <c r="L894" s="176">
        <v>7.01</v>
      </c>
      <c r="M894" s="176">
        <v>35.9</v>
      </c>
      <c r="N894" s="177"/>
      <c r="O894" s="177"/>
      <c r="P894" s="177"/>
      <c r="Q894" s="177"/>
      <c r="R894">
        <f t="shared" si="52"/>
        <v>7.556</v>
      </c>
      <c r="T894">
        <f t="shared" si="53"/>
        <v>27.1</v>
      </c>
      <c r="V894">
        <f t="shared" si="54"/>
        <v>7.01</v>
      </c>
      <c r="X894">
        <f t="shared" si="55"/>
        <v>35.9</v>
      </c>
      <c r="Z894" s="177"/>
      <c r="AA894" s="177"/>
      <c r="AB894" s="177"/>
      <c r="AC894" s="177"/>
      <c r="AD894" s="177"/>
      <c r="AE894" s="177"/>
      <c r="AF894" s="177"/>
    </row>
    <row r="895" spans="5:32" ht="16" x14ac:dyDescent="0.2">
      <c r="E895" s="282">
        <v>42616</v>
      </c>
      <c r="F895" s="177"/>
      <c r="G895" s="176">
        <v>27</v>
      </c>
      <c r="H895" s="176" t="s">
        <v>12457</v>
      </c>
      <c r="I895" s="176" t="s">
        <v>12422</v>
      </c>
      <c r="J895" s="176">
        <v>8.1080000000000005</v>
      </c>
      <c r="K895" s="176">
        <v>27.1</v>
      </c>
      <c r="L895" s="176">
        <v>7.33</v>
      </c>
      <c r="M895" s="176">
        <v>36.1</v>
      </c>
      <c r="N895" s="177"/>
      <c r="O895" s="177"/>
      <c r="P895" s="177"/>
      <c r="Q895" s="177"/>
      <c r="R895">
        <f t="shared" si="52"/>
        <v>8.1080000000000005</v>
      </c>
      <c r="T895">
        <f t="shared" si="53"/>
        <v>27.1</v>
      </c>
      <c r="V895">
        <f t="shared" si="54"/>
        <v>7.33</v>
      </c>
      <c r="X895">
        <f t="shared" si="55"/>
        <v>36.1</v>
      </c>
      <c r="Z895" s="176">
        <v>379.22</v>
      </c>
      <c r="AA895" s="177"/>
      <c r="AB895" s="177"/>
      <c r="AC895" s="177"/>
      <c r="AD895" s="177"/>
      <c r="AE895" s="177"/>
      <c r="AF895" s="177"/>
    </row>
    <row r="896" spans="5:32" ht="16" x14ac:dyDescent="0.2">
      <c r="E896" s="282">
        <v>42616</v>
      </c>
      <c r="F896" s="177"/>
      <c r="G896" s="176">
        <v>27</v>
      </c>
      <c r="H896" s="176" t="s">
        <v>12457</v>
      </c>
      <c r="I896" s="176" t="s">
        <v>12422</v>
      </c>
      <c r="J896" s="176">
        <v>8.1110000000000007</v>
      </c>
      <c r="K896" s="176">
        <v>27.2</v>
      </c>
      <c r="L896" s="176">
        <v>7.49</v>
      </c>
      <c r="M896" s="176">
        <v>36.200000000000003</v>
      </c>
      <c r="N896" s="177"/>
      <c r="O896" s="177"/>
      <c r="P896" s="177"/>
      <c r="Q896" s="177"/>
      <c r="R896">
        <f t="shared" si="52"/>
        <v>8.1110000000000007</v>
      </c>
      <c r="T896">
        <f t="shared" si="53"/>
        <v>27.2</v>
      </c>
      <c r="V896">
        <f t="shared" si="54"/>
        <v>7.49</v>
      </c>
      <c r="X896">
        <f t="shared" si="55"/>
        <v>36.200000000000003</v>
      </c>
      <c r="Z896" s="177"/>
      <c r="AA896" s="177"/>
      <c r="AB896" s="177"/>
      <c r="AC896" s="177"/>
      <c r="AD896" s="177"/>
      <c r="AE896" s="177"/>
      <c r="AF896" s="177"/>
    </row>
    <row r="897" spans="5:32" ht="16" x14ac:dyDescent="0.2">
      <c r="E897" s="282">
        <v>42616</v>
      </c>
      <c r="F897" s="177"/>
      <c r="G897" s="176">
        <v>27</v>
      </c>
      <c r="H897" s="176" t="s">
        <v>16051</v>
      </c>
      <c r="I897" s="176" t="s">
        <v>16051</v>
      </c>
      <c r="J897" s="176">
        <v>7.5830000000000002</v>
      </c>
      <c r="K897" s="176">
        <v>27.1</v>
      </c>
      <c r="L897" s="176">
        <v>7.12</v>
      </c>
      <c r="M897" s="176">
        <v>35.9</v>
      </c>
      <c r="N897" s="177"/>
      <c r="O897" s="177"/>
      <c r="P897" s="177"/>
      <c r="Q897" s="177"/>
      <c r="R897">
        <f t="shared" si="52"/>
        <v>7.5830000000000002</v>
      </c>
      <c r="T897">
        <f t="shared" si="53"/>
        <v>27.1</v>
      </c>
      <c r="V897">
        <f t="shared" si="54"/>
        <v>7.12</v>
      </c>
      <c r="X897">
        <f t="shared" si="55"/>
        <v>35.9</v>
      </c>
      <c r="Z897" s="177"/>
      <c r="AA897" s="177"/>
      <c r="AB897" s="177"/>
      <c r="AC897" s="177"/>
      <c r="AD897" s="177"/>
      <c r="AE897" s="177"/>
      <c r="AF897" s="177"/>
    </row>
    <row r="898" spans="5:32" ht="16" x14ac:dyDescent="0.2">
      <c r="E898" s="282">
        <v>42616</v>
      </c>
      <c r="F898" s="177"/>
      <c r="G898" s="176">
        <v>27</v>
      </c>
      <c r="H898" s="176" t="s">
        <v>12457</v>
      </c>
      <c r="I898" s="176" t="s">
        <v>12422</v>
      </c>
      <c r="J898" s="176">
        <v>8.0879999999999992</v>
      </c>
      <c r="K898" s="176">
        <v>27.1</v>
      </c>
      <c r="L898" s="176">
        <v>7.14</v>
      </c>
      <c r="M898" s="176">
        <v>36</v>
      </c>
      <c r="N898" s="177"/>
      <c r="O898" s="177"/>
      <c r="P898" s="177"/>
      <c r="Q898" s="177"/>
      <c r="R898">
        <f t="shared" si="52"/>
        <v>8.0879999999999992</v>
      </c>
      <c r="T898">
        <f t="shared" si="53"/>
        <v>27.1</v>
      </c>
      <c r="V898">
        <f t="shared" si="54"/>
        <v>7.14</v>
      </c>
      <c r="X898">
        <f t="shared" si="55"/>
        <v>36</v>
      </c>
      <c r="Z898" s="177"/>
      <c r="AA898" s="177"/>
      <c r="AB898" s="177"/>
      <c r="AC898" s="177"/>
      <c r="AD898" s="177"/>
      <c r="AE898" s="177"/>
      <c r="AF898" s="177"/>
    </row>
    <row r="899" spans="5:32" ht="16" x14ac:dyDescent="0.2">
      <c r="E899" s="282">
        <v>42616</v>
      </c>
      <c r="F899" s="177"/>
      <c r="G899" s="176">
        <v>27</v>
      </c>
      <c r="H899" s="176" t="s">
        <v>16051</v>
      </c>
      <c r="I899" s="176" t="s">
        <v>16051</v>
      </c>
      <c r="J899" s="176">
        <v>7.6139999999999999</v>
      </c>
      <c r="K899" s="176">
        <v>27.1</v>
      </c>
      <c r="L899" s="176">
        <v>7.13</v>
      </c>
      <c r="M899" s="176">
        <v>36.1</v>
      </c>
      <c r="N899" s="177"/>
      <c r="O899" s="177"/>
      <c r="P899" s="177"/>
      <c r="Q899" s="177"/>
      <c r="R899">
        <f t="shared" si="52"/>
        <v>7.6139999999999999</v>
      </c>
      <c r="T899">
        <f t="shared" si="53"/>
        <v>27.1</v>
      </c>
      <c r="V899">
        <f t="shared" si="54"/>
        <v>7.13</v>
      </c>
      <c r="X899">
        <f t="shared" si="55"/>
        <v>36.1</v>
      </c>
      <c r="Z899" s="177"/>
      <c r="AA899" s="177"/>
      <c r="AB899" s="177"/>
      <c r="AC899" s="177"/>
      <c r="AD899" s="177"/>
      <c r="AE899" s="177"/>
      <c r="AF899" s="177"/>
    </row>
    <row r="900" spans="5:32" ht="16" x14ac:dyDescent="0.2">
      <c r="E900" s="282">
        <v>42616</v>
      </c>
      <c r="F900" s="177"/>
      <c r="G900" s="176">
        <v>27</v>
      </c>
      <c r="H900" s="176" t="s">
        <v>12457</v>
      </c>
      <c r="I900" s="176" t="s">
        <v>12422</v>
      </c>
      <c r="J900" s="176">
        <v>8.0850000000000009</v>
      </c>
      <c r="K900" s="176">
        <v>27.1</v>
      </c>
      <c r="L900" s="176">
        <v>7.08</v>
      </c>
      <c r="M900" s="176">
        <v>36</v>
      </c>
      <c r="N900" s="177"/>
      <c r="O900" s="177"/>
      <c r="P900" s="177"/>
      <c r="Q900" s="177"/>
      <c r="R900">
        <f t="shared" ref="R900:R940" si="56">AVERAGE(J900,N900)</f>
        <v>8.0850000000000009</v>
      </c>
      <c r="T900">
        <f t="shared" ref="T900:T940" si="57">AVERAGE(K900,O900)</f>
        <v>27.1</v>
      </c>
      <c r="V900">
        <f t="shared" ref="V900:V940" si="58">AVERAGE(L900,P900)</f>
        <v>7.08</v>
      </c>
      <c r="X900">
        <f t="shared" ref="X900:X940" si="59">AVERAGE(M900,Q900)</f>
        <v>36</v>
      </c>
      <c r="Z900" s="176">
        <v>408.88</v>
      </c>
      <c r="AA900" s="177"/>
      <c r="AB900" s="177"/>
      <c r="AC900" s="177"/>
      <c r="AD900" s="177"/>
      <c r="AE900" s="177"/>
      <c r="AF900" s="177"/>
    </row>
    <row r="901" spans="5:32" ht="16" x14ac:dyDescent="0.2">
      <c r="E901" s="282">
        <v>42617</v>
      </c>
      <c r="F901" s="177"/>
      <c r="G901" s="176">
        <v>31</v>
      </c>
      <c r="H901" s="176" t="s">
        <v>12457</v>
      </c>
      <c r="I901" s="176" t="s">
        <v>16050</v>
      </c>
      <c r="J901" s="176">
        <v>8.1170000000000009</v>
      </c>
      <c r="K901" s="176">
        <v>30.9</v>
      </c>
      <c r="L901" s="176">
        <v>6.66</v>
      </c>
      <c r="M901" s="176">
        <v>36.700000000000003</v>
      </c>
      <c r="N901" s="177"/>
      <c r="O901" s="177"/>
      <c r="P901" s="177"/>
      <c r="Q901" s="177"/>
      <c r="R901">
        <f t="shared" si="56"/>
        <v>8.1170000000000009</v>
      </c>
      <c r="T901">
        <f t="shared" si="57"/>
        <v>30.9</v>
      </c>
      <c r="V901">
        <f t="shared" si="58"/>
        <v>6.66</v>
      </c>
      <c r="X901">
        <f t="shared" si="59"/>
        <v>36.700000000000003</v>
      </c>
    </row>
    <row r="902" spans="5:32" ht="16" x14ac:dyDescent="0.2">
      <c r="E902" s="282">
        <v>42617</v>
      </c>
      <c r="F902" s="177"/>
      <c r="G902" s="176">
        <v>31</v>
      </c>
      <c r="H902" s="176" t="s">
        <v>16051</v>
      </c>
      <c r="I902" s="176" t="s">
        <v>12804</v>
      </c>
      <c r="J902" s="176">
        <v>7.6859999999999999</v>
      </c>
      <c r="K902" s="176">
        <v>30.9</v>
      </c>
      <c r="L902" s="176">
        <v>6.63</v>
      </c>
      <c r="M902" s="176">
        <v>36.6</v>
      </c>
      <c r="N902" s="177"/>
      <c r="O902" s="177"/>
      <c r="P902" s="177"/>
      <c r="Q902" s="177"/>
      <c r="R902">
        <f t="shared" si="56"/>
        <v>7.6859999999999999</v>
      </c>
      <c r="T902">
        <f t="shared" si="57"/>
        <v>30.9</v>
      </c>
      <c r="V902">
        <f t="shared" si="58"/>
        <v>6.63</v>
      </c>
      <c r="X902">
        <f t="shared" si="59"/>
        <v>36.6</v>
      </c>
    </row>
    <row r="903" spans="5:32" ht="16" x14ac:dyDescent="0.2">
      <c r="E903" s="282">
        <v>42617</v>
      </c>
      <c r="F903" s="177"/>
      <c r="G903" s="176">
        <v>31</v>
      </c>
      <c r="H903" s="176" t="s">
        <v>12457</v>
      </c>
      <c r="I903" s="176" t="s">
        <v>16050</v>
      </c>
      <c r="J903" s="176">
        <v>8.1199999999999992</v>
      </c>
      <c r="K903" s="176">
        <v>30.9</v>
      </c>
      <c r="L903" s="176">
        <v>6.56</v>
      </c>
      <c r="M903" s="176">
        <v>36.4</v>
      </c>
      <c r="N903" s="177"/>
      <c r="O903" s="177"/>
      <c r="P903" s="177"/>
      <c r="Q903" s="177"/>
      <c r="R903">
        <f t="shared" si="56"/>
        <v>8.1199999999999992</v>
      </c>
      <c r="T903">
        <f t="shared" si="57"/>
        <v>30.9</v>
      </c>
      <c r="V903">
        <f t="shared" si="58"/>
        <v>6.56</v>
      </c>
      <c r="X903">
        <f t="shared" si="59"/>
        <v>36.4</v>
      </c>
    </row>
    <row r="904" spans="5:32" ht="16" x14ac:dyDescent="0.2">
      <c r="E904" s="282">
        <v>42617</v>
      </c>
      <c r="F904" s="177"/>
      <c r="G904" s="176">
        <v>31</v>
      </c>
      <c r="H904" s="176" t="s">
        <v>12457</v>
      </c>
      <c r="I904" s="176" t="s">
        <v>16050</v>
      </c>
      <c r="J904" s="176">
        <v>8.1170000000000009</v>
      </c>
      <c r="K904" s="176">
        <v>30.7</v>
      </c>
      <c r="L904" s="176">
        <v>6.66</v>
      </c>
      <c r="M904" s="176">
        <v>36.700000000000003</v>
      </c>
      <c r="N904" s="177"/>
      <c r="O904" s="177"/>
      <c r="P904" s="177"/>
      <c r="Q904" s="177"/>
      <c r="R904">
        <f t="shared" si="56"/>
        <v>8.1170000000000009</v>
      </c>
      <c r="T904">
        <f t="shared" si="57"/>
        <v>30.7</v>
      </c>
      <c r="V904">
        <f t="shared" si="58"/>
        <v>6.66</v>
      </c>
      <c r="X904">
        <f t="shared" si="59"/>
        <v>36.700000000000003</v>
      </c>
    </row>
    <row r="905" spans="5:32" ht="16" x14ac:dyDescent="0.2">
      <c r="E905" s="282">
        <v>42617</v>
      </c>
      <c r="F905" s="177"/>
      <c r="G905" s="176">
        <v>31</v>
      </c>
      <c r="H905" s="176" t="s">
        <v>12457</v>
      </c>
      <c r="I905" s="176" t="s">
        <v>16050</v>
      </c>
      <c r="J905" s="176">
        <v>8.0679999999999996</v>
      </c>
      <c r="K905" s="176">
        <v>30.5</v>
      </c>
      <c r="L905" s="176">
        <v>6.6</v>
      </c>
      <c r="M905" s="176">
        <v>36</v>
      </c>
      <c r="N905" s="177"/>
      <c r="O905" s="177"/>
      <c r="P905" s="177"/>
      <c r="Q905" s="177"/>
      <c r="R905">
        <f t="shared" si="56"/>
        <v>8.0679999999999996</v>
      </c>
      <c r="T905">
        <f t="shared" si="57"/>
        <v>30.5</v>
      </c>
      <c r="V905">
        <f t="shared" si="58"/>
        <v>6.6</v>
      </c>
      <c r="X905">
        <f t="shared" si="59"/>
        <v>36</v>
      </c>
    </row>
    <row r="906" spans="5:32" ht="16" x14ac:dyDescent="0.2">
      <c r="E906" s="282">
        <v>42617</v>
      </c>
      <c r="F906" s="177"/>
      <c r="G906" s="176">
        <v>31</v>
      </c>
      <c r="H906" s="176" t="s">
        <v>16051</v>
      </c>
      <c r="I906" s="176" t="s">
        <v>12804</v>
      </c>
      <c r="J906" s="176">
        <v>7.6310000000000002</v>
      </c>
      <c r="K906" s="176">
        <v>30.7</v>
      </c>
      <c r="L906" s="176">
        <v>6.65</v>
      </c>
      <c r="M906" s="176">
        <v>36.6</v>
      </c>
      <c r="N906" s="177"/>
      <c r="O906" s="177"/>
      <c r="P906" s="177"/>
      <c r="Q906" s="177"/>
      <c r="R906">
        <f t="shared" si="56"/>
        <v>7.6310000000000002</v>
      </c>
      <c r="T906">
        <f t="shared" si="57"/>
        <v>30.7</v>
      </c>
      <c r="V906">
        <f t="shared" si="58"/>
        <v>6.65</v>
      </c>
      <c r="X906">
        <f t="shared" si="59"/>
        <v>36.6</v>
      </c>
    </row>
    <row r="907" spans="5:32" ht="16" x14ac:dyDescent="0.2">
      <c r="E907" s="282">
        <v>42617</v>
      </c>
      <c r="F907" s="177"/>
      <c r="G907" s="176">
        <v>31</v>
      </c>
      <c r="H907" s="176" t="s">
        <v>16051</v>
      </c>
      <c r="I907" s="176" t="s">
        <v>12804</v>
      </c>
      <c r="J907" s="176">
        <v>7.6369999999999996</v>
      </c>
      <c r="K907" s="176">
        <v>30.7</v>
      </c>
      <c r="L907" s="176">
        <v>6.63</v>
      </c>
      <c r="M907" s="176">
        <v>36.5</v>
      </c>
      <c r="N907" s="177"/>
      <c r="O907" s="177"/>
      <c r="P907" s="177"/>
      <c r="Q907" s="177"/>
      <c r="R907">
        <f t="shared" si="56"/>
        <v>7.6369999999999996</v>
      </c>
      <c r="T907">
        <f t="shared" si="57"/>
        <v>30.7</v>
      </c>
      <c r="V907">
        <f t="shared" si="58"/>
        <v>6.63</v>
      </c>
      <c r="X907">
        <f t="shared" si="59"/>
        <v>36.5</v>
      </c>
    </row>
    <row r="908" spans="5:32" ht="16" x14ac:dyDescent="0.2">
      <c r="E908" s="282">
        <v>42617</v>
      </c>
      <c r="F908" s="177"/>
      <c r="G908" s="176">
        <v>31</v>
      </c>
      <c r="H908" s="176" t="s">
        <v>16051</v>
      </c>
      <c r="I908" s="176" t="s">
        <v>12804</v>
      </c>
      <c r="J908" s="176">
        <v>7.6529999999999996</v>
      </c>
      <c r="K908" s="176">
        <v>30.4</v>
      </c>
      <c r="L908" s="176">
        <v>7.25</v>
      </c>
      <c r="M908" s="177"/>
      <c r="N908" s="177"/>
      <c r="O908" s="177"/>
      <c r="P908" s="177"/>
      <c r="Q908" s="177"/>
      <c r="R908">
        <f t="shared" si="56"/>
        <v>7.6529999999999996</v>
      </c>
      <c r="T908">
        <f t="shared" si="57"/>
        <v>30.4</v>
      </c>
      <c r="V908">
        <f t="shared" si="58"/>
        <v>7.25</v>
      </c>
    </row>
    <row r="909" spans="5:32" ht="16" x14ac:dyDescent="0.2">
      <c r="E909" s="282">
        <v>42617</v>
      </c>
      <c r="F909" s="177"/>
      <c r="G909" s="176">
        <v>31</v>
      </c>
      <c r="H909" s="176" t="s">
        <v>16051</v>
      </c>
      <c r="I909" s="176" t="s">
        <v>12804</v>
      </c>
      <c r="J909" s="176">
        <v>7.6909999999999998</v>
      </c>
      <c r="K909" s="176">
        <v>30.9</v>
      </c>
      <c r="L909" s="176">
        <v>6.66</v>
      </c>
      <c r="M909" s="176">
        <v>36.200000000000003</v>
      </c>
      <c r="N909" s="177"/>
      <c r="O909" s="177"/>
      <c r="P909" s="177"/>
      <c r="Q909" s="177"/>
      <c r="R909">
        <f t="shared" si="56"/>
        <v>7.6909999999999998</v>
      </c>
      <c r="T909">
        <f t="shared" si="57"/>
        <v>30.9</v>
      </c>
      <c r="V909">
        <f t="shared" si="58"/>
        <v>6.66</v>
      </c>
      <c r="X909">
        <f t="shared" si="59"/>
        <v>36.200000000000003</v>
      </c>
    </row>
    <row r="910" spans="5:32" ht="16" x14ac:dyDescent="0.2">
      <c r="E910" s="282">
        <v>42617</v>
      </c>
      <c r="F910" s="177"/>
      <c r="G910" s="176">
        <v>31</v>
      </c>
      <c r="H910" s="176" t="s">
        <v>16051</v>
      </c>
      <c r="I910" s="176" t="s">
        <v>16050</v>
      </c>
      <c r="J910" s="176">
        <v>8.1349999999999998</v>
      </c>
      <c r="K910" s="176">
        <v>30.6</v>
      </c>
      <c r="L910" s="176">
        <v>7.12</v>
      </c>
      <c r="M910" s="177"/>
      <c r="N910" s="177"/>
      <c r="O910" s="177"/>
      <c r="P910" s="177"/>
      <c r="Q910" s="177"/>
      <c r="R910">
        <f t="shared" si="56"/>
        <v>8.1349999999999998</v>
      </c>
      <c r="T910">
        <f t="shared" si="57"/>
        <v>30.6</v>
      </c>
      <c r="V910">
        <f t="shared" si="58"/>
        <v>7.12</v>
      </c>
    </row>
    <row r="911" spans="5:32" ht="16" x14ac:dyDescent="0.2">
      <c r="E911" s="282">
        <v>42617</v>
      </c>
      <c r="F911" s="177"/>
      <c r="G911" s="176">
        <v>27</v>
      </c>
      <c r="H911" s="176" t="s">
        <v>16051</v>
      </c>
      <c r="I911" s="176" t="s">
        <v>16051</v>
      </c>
      <c r="J911" s="176">
        <v>7.6539999999999999</v>
      </c>
      <c r="K911" s="176">
        <v>26.8</v>
      </c>
      <c r="L911" s="176">
        <v>7.08</v>
      </c>
      <c r="M911" s="176">
        <v>36.5</v>
      </c>
      <c r="N911" s="177"/>
      <c r="O911" s="177"/>
      <c r="P911" s="177"/>
      <c r="Q911" s="177"/>
      <c r="R911">
        <f t="shared" si="56"/>
        <v>7.6539999999999999</v>
      </c>
      <c r="T911">
        <f t="shared" si="57"/>
        <v>26.8</v>
      </c>
      <c r="V911">
        <f t="shared" si="58"/>
        <v>7.08</v>
      </c>
      <c r="X911">
        <f t="shared" si="59"/>
        <v>36.5</v>
      </c>
    </row>
    <row r="912" spans="5:32" ht="16" x14ac:dyDescent="0.2">
      <c r="E912" s="282">
        <v>42617</v>
      </c>
      <c r="F912" s="177"/>
      <c r="G912" s="176">
        <v>27</v>
      </c>
      <c r="H912" s="176" t="s">
        <v>12457</v>
      </c>
      <c r="I912" s="176" t="s">
        <v>12422</v>
      </c>
      <c r="J912" s="176">
        <v>8.1280000000000001</v>
      </c>
      <c r="K912" s="176">
        <v>26.8</v>
      </c>
      <c r="L912" s="176">
        <v>7.16</v>
      </c>
      <c r="M912" s="176">
        <v>36.5</v>
      </c>
      <c r="N912" s="177"/>
      <c r="O912" s="177"/>
      <c r="P912" s="177"/>
      <c r="Q912" s="177"/>
      <c r="R912">
        <f t="shared" si="56"/>
        <v>8.1280000000000001</v>
      </c>
      <c r="T912">
        <f t="shared" si="57"/>
        <v>26.8</v>
      </c>
      <c r="V912">
        <f t="shared" si="58"/>
        <v>7.16</v>
      </c>
      <c r="X912">
        <f t="shared" si="59"/>
        <v>36.5</v>
      </c>
    </row>
    <row r="913" spans="5:24" ht="16" x14ac:dyDescent="0.2">
      <c r="E913" s="282">
        <v>42617</v>
      </c>
      <c r="F913" s="177"/>
      <c r="G913" s="176">
        <v>27</v>
      </c>
      <c r="H913" s="176" t="s">
        <v>16051</v>
      </c>
      <c r="I913" s="176" t="s">
        <v>16051</v>
      </c>
      <c r="J913" s="176">
        <v>7.625</v>
      </c>
      <c r="K913" s="176">
        <v>26.6</v>
      </c>
      <c r="L913" s="176">
        <v>7.05</v>
      </c>
      <c r="M913" s="176">
        <v>36.5</v>
      </c>
      <c r="N913" s="177"/>
      <c r="O913" s="177"/>
      <c r="P913" s="177"/>
      <c r="Q913" s="177"/>
      <c r="R913">
        <f t="shared" si="56"/>
        <v>7.625</v>
      </c>
      <c r="T913">
        <f t="shared" si="57"/>
        <v>26.6</v>
      </c>
      <c r="V913">
        <f t="shared" si="58"/>
        <v>7.05</v>
      </c>
      <c r="X913">
        <f t="shared" si="59"/>
        <v>36.5</v>
      </c>
    </row>
    <row r="914" spans="5:24" ht="16" x14ac:dyDescent="0.2">
      <c r="E914" s="282">
        <v>42617</v>
      </c>
      <c r="F914" s="177"/>
      <c r="G914" s="176">
        <v>27</v>
      </c>
      <c r="H914" s="176" t="s">
        <v>16051</v>
      </c>
      <c r="I914" s="176" t="s">
        <v>16051</v>
      </c>
      <c r="J914" s="176">
        <v>7.5910000000000002</v>
      </c>
      <c r="K914" s="176">
        <v>26.6</v>
      </c>
      <c r="L914" s="176">
        <v>6.98</v>
      </c>
      <c r="M914" s="176">
        <v>36</v>
      </c>
      <c r="N914" s="177"/>
      <c r="O914" s="177"/>
      <c r="P914" s="177"/>
      <c r="Q914" s="177"/>
      <c r="R914">
        <f t="shared" si="56"/>
        <v>7.5910000000000002</v>
      </c>
      <c r="T914">
        <f t="shared" si="57"/>
        <v>26.6</v>
      </c>
      <c r="V914">
        <f t="shared" si="58"/>
        <v>6.98</v>
      </c>
      <c r="X914">
        <f t="shared" si="59"/>
        <v>36</v>
      </c>
    </row>
    <row r="915" spans="5:24" ht="16" x14ac:dyDescent="0.2">
      <c r="E915" s="282">
        <v>42617</v>
      </c>
      <c r="F915" s="177"/>
      <c r="G915" s="176">
        <v>27</v>
      </c>
      <c r="H915" s="176" t="s">
        <v>12457</v>
      </c>
      <c r="I915" s="176" t="s">
        <v>12422</v>
      </c>
      <c r="J915" s="176">
        <v>8.1359999999999992</v>
      </c>
      <c r="K915" s="176">
        <v>26.7</v>
      </c>
      <c r="L915" s="176">
        <v>7.26</v>
      </c>
      <c r="M915" s="176">
        <v>36.1</v>
      </c>
      <c r="N915" s="177"/>
      <c r="O915" s="177"/>
      <c r="P915" s="177"/>
      <c r="Q915" s="177"/>
      <c r="R915">
        <f t="shared" si="56"/>
        <v>8.1359999999999992</v>
      </c>
      <c r="T915">
        <f t="shared" si="57"/>
        <v>26.7</v>
      </c>
      <c r="V915">
        <f t="shared" si="58"/>
        <v>7.26</v>
      </c>
      <c r="X915">
        <f t="shared" si="59"/>
        <v>36.1</v>
      </c>
    </row>
    <row r="916" spans="5:24" ht="16" x14ac:dyDescent="0.2">
      <c r="E916" s="282">
        <v>42617</v>
      </c>
      <c r="F916" s="177"/>
      <c r="G916" s="176">
        <v>27</v>
      </c>
      <c r="H916" s="176" t="s">
        <v>12457</v>
      </c>
      <c r="I916" s="176" t="s">
        <v>12422</v>
      </c>
      <c r="J916" s="176">
        <v>8.1470000000000002</v>
      </c>
      <c r="K916" s="176">
        <v>26.7</v>
      </c>
      <c r="L916" s="176">
        <v>7.41</v>
      </c>
      <c r="M916" s="176">
        <v>36</v>
      </c>
      <c r="N916" s="177"/>
      <c r="O916" s="177"/>
      <c r="P916" s="177"/>
      <c r="Q916" s="177"/>
      <c r="R916">
        <f t="shared" si="56"/>
        <v>8.1470000000000002</v>
      </c>
      <c r="T916">
        <f t="shared" si="57"/>
        <v>26.7</v>
      </c>
      <c r="V916">
        <f t="shared" si="58"/>
        <v>7.41</v>
      </c>
      <c r="X916">
        <f t="shared" si="59"/>
        <v>36</v>
      </c>
    </row>
    <row r="917" spans="5:24" ht="16" x14ac:dyDescent="0.2">
      <c r="E917" s="282">
        <v>42617</v>
      </c>
      <c r="F917" s="177"/>
      <c r="G917" s="176">
        <v>27</v>
      </c>
      <c r="H917" s="176" t="s">
        <v>16051</v>
      </c>
      <c r="I917" s="176" t="s">
        <v>16051</v>
      </c>
      <c r="J917" s="176">
        <v>7.6740000000000004</v>
      </c>
      <c r="K917" s="176">
        <v>26.5</v>
      </c>
      <c r="L917" s="176">
        <v>6.95</v>
      </c>
      <c r="M917" s="176">
        <v>36.200000000000003</v>
      </c>
      <c r="N917" s="177"/>
      <c r="O917" s="177"/>
      <c r="P917" s="177"/>
      <c r="Q917" s="177"/>
      <c r="R917">
        <f t="shared" si="56"/>
        <v>7.6740000000000004</v>
      </c>
      <c r="T917">
        <f t="shared" si="57"/>
        <v>26.5</v>
      </c>
      <c r="V917">
        <f t="shared" si="58"/>
        <v>6.95</v>
      </c>
      <c r="X917">
        <f t="shared" si="59"/>
        <v>36.200000000000003</v>
      </c>
    </row>
    <row r="918" spans="5:24" ht="16" x14ac:dyDescent="0.2">
      <c r="E918" s="282">
        <v>42617</v>
      </c>
      <c r="F918" s="177"/>
      <c r="G918" s="176">
        <v>27</v>
      </c>
      <c r="H918" s="176" t="s">
        <v>12457</v>
      </c>
      <c r="I918" s="176" t="s">
        <v>12422</v>
      </c>
      <c r="J918" s="176">
        <v>8.1245999999999992</v>
      </c>
      <c r="K918" s="176">
        <v>26.6</v>
      </c>
      <c r="L918" s="176">
        <v>7.26</v>
      </c>
      <c r="M918" s="176">
        <v>36.5</v>
      </c>
      <c r="N918" s="177"/>
      <c r="O918" s="177"/>
      <c r="P918" s="177"/>
      <c r="Q918" s="177"/>
      <c r="R918">
        <f t="shared" si="56"/>
        <v>8.1245999999999992</v>
      </c>
      <c r="T918">
        <f t="shared" si="57"/>
        <v>26.6</v>
      </c>
      <c r="V918">
        <f t="shared" si="58"/>
        <v>7.26</v>
      </c>
      <c r="X918">
        <f t="shared" si="59"/>
        <v>36.5</v>
      </c>
    </row>
    <row r="919" spans="5:24" ht="16" x14ac:dyDescent="0.2">
      <c r="E919" s="282">
        <v>42617</v>
      </c>
      <c r="F919" s="177"/>
      <c r="G919" s="176">
        <v>27</v>
      </c>
      <c r="H919" s="176" t="s">
        <v>16051</v>
      </c>
      <c r="I919" s="176" t="s">
        <v>16051</v>
      </c>
      <c r="J919" s="176">
        <v>7.617</v>
      </c>
      <c r="K919" s="176">
        <v>26.5</v>
      </c>
      <c r="L919" s="176">
        <v>7.25</v>
      </c>
      <c r="M919" s="176">
        <v>35.799999999999997</v>
      </c>
      <c r="N919" s="177"/>
      <c r="O919" s="177"/>
      <c r="P919" s="177"/>
      <c r="Q919" s="177"/>
      <c r="R919">
        <f t="shared" si="56"/>
        <v>7.617</v>
      </c>
      <c r="T919">
        <f t="shared" si="57"/>
        <v>26.5</v>
      </c>
      <c r="V919">
        <f t="shared" si="58"/>
        <v>7.25</v>
      </c>
      <c r="X919">
        <f t="shared" si="59"/>
        <v>35.799999999999997</v>
      </c>
    </row>
    <row r="920" spans="5:24" ht="16" x14ac:dyDescent="0.2">
      <c r="E920" s="282">
        <v>42617</v>
      </c>
      <c r="F920" s="177"/>
      <c r="G920" s="176">
        <v>27</v>
      </c>
      <c r="H920" s="176" t="s">
        <v>12457</v>
      </c>
      <c r="I920" s="176" t="s">
        <v>12422</v>
      </c>
      <c r="J920" s="176">
        <v>8.1020000000000003</v>
      </c>
      <c r="K920" s="176">
        <v>26.5</v>
      </c>
      <c r="L920" s="176">
        <v>7.11</v>
      </c>
      <c r="M920" s="176">
        <v>36.5</v>
      </c>
      <c r="N920" s="177"/>
      <c r="O920" s="177"/>
      <c r="P920" s="177"/>
      <c r="Q920" s="177"/>
      <c r="R920">
        <f t="shared" si="56"/>
        <v>8.1020000000000003</v>
      </c>
      <c r="T920">
        <f t="shared" si="57"/>
        <v>26.5</v>
      </c>
      <c r="V920">
        <f t="shared" si="58"/>
        <v>7.11</v>
      </c>
      <c r="X920">
        <f t="shared" si="59"/>
        <v>36.5</v>
      </c>
    </row>
    <row r="921" spans="5:24" ht="16" x14ac:dyDescent="0.2">
      <c r="E921" s="282">
        <v>42619</v>
      </c>
      <c r="F921" s="177"/>
      <c r="G921" s="176">
        <v>31</v>
      </c>
      <c r="H921" s="176" t="s">
        <v>12457</v>
      </c>
      <c r="I921" s="176" t="s">
        <v>16050</v>
      </c>
      <c r="J921" s="176">
        <v>8.0850000000000009</v>
      </c>
      <c r="K921" s="176">
        <v>30.3</v>
      </c>
      <c r="L921" s="176">
        <v>7.32</v>
      </c>
      <c r="M921" s="176">
        <v>34.4</v>
      </c>
      <c r="N921" s="177"/>
      <c r="O921" s="177"/>
      <c r="P921" s="177"/>
      <c r="Q921" s="177"/>
      <c r="R921">
        <f t="shared" si="56"/>
        <v>8.0850000000000009</v>
      </c>
      <c r="T921">
        <f t="shared" si="57"/>
        <v>30.3</v>
      </c>
      <c r="V921">
        <f t="shared" si="58"/>
        <v>7.32</v>
      </c>
      <c r="X921">
        <f t="shared" si="59"/>
        <v>34.4</v>
      </c>
    </row>
    <row r="922" spans="5:24" ht="16" x14ac:dyDescent="0.2">
      <c r="E922" s="282">
        <v>42619</v>
      </c>
      <c r="F922" s="177"/>
      <c r="G922" s="176">
        <v>31</v>
      </c>
      <c r="H922" s="176" t="s">
        <v>16051</v>
      </c>
      <c r="I922" s="176" t="s">
        <v>12804</v>
      </c>
      <c r="J922" s="176">
        <v>7.585</v>
      </c>
      <c r="K922" s="176">
        <v>27.8</v>
      </c>
      <c r="L922" s="176">
        <v>7.21</v>
      </c>
      <c r="M922" s="176">
        <v>36</v>
      </c>
      <c r="N922" s="177"/>
      <c r="O922" s="177"/>
      <c r="P922" s="177"/>
      <c r="Q922" s="177"/>
      <c r="R922">
        <f t="shared" si="56"/>
        <v>7.585</v>
      </c>
      <c r="T922">
        <f t="shared" si="57"/>
        <v>27.8</v>
      </c>
      <c r="V922">
        <f t="shared" si="58"/>
        <v>7.21</v>
      </c>
      <c r="X922">
        <f t="shared" si="59"/>
        <v>36</v>
      </c>
    </row>
    <row r="923" spans="5:24" ht="16" x14ac:dyDescent="0.2">
      <c r="E923" s="282">
        <v>42619</v>
      </c>
      <c r="F923" s="177"/>
      <c r="G923" s="176">
        <v>31</v>
      </c>
      <c r="H923" s="176" t="s">
        <v>12457</v>
      </c>
      <c r="I923" s="176" t="s">
        <v>16050</v>
      </c>
      <c r="J923" s="176">
        <v>8.39</v>
      </c>
      <c r="K923" s="176">
        <v>30.2</v>
      </c>
      <c r="L923" s="176">
        <v>7.11</v>
      </c>
      <c r="M923" s="176">
        <v>36.299999999999997</v>
      </c>
      <c r="N923" s="177"/>
      <c r="O923" s="177"/>
      <c r="P923" s="177"/>
      <c r="Q923" s="177"/>
      <c r="R923">
        <f t="shared" si="56"/>
        <v>8.39</v>
      </c>
      <c r="T923">
        <f t="shared" si="57"/>
        <v>30.2</v>
      </c>
      <c r="V923">
        <f t="shared" si="58"/>
        <v>7.11</v>
      </c>
      <c r="X923">
        <f t="shared" si="59"/>
        <v>36.299999999999997</v>
      </c>
    </row>
    <row r="924" spans="5:24" ht="16" x14ac:dyDescent="0.2">
      <c r="E924" s="282">
        <v>42619</v>
      </c>
      <c r="F924" s="177"/>
      <c r="G924" s="176">
        <v>31</v>
      </c>
      <c r="H924" s="176" t="s">
        <v>12457</v>
      </c>
      <c r="I924" s="176" t="s">
        <v>16050</v>
      </c>
      <c r="J924" s="176">
        <v>8.0980000000000008</v>
      </c>
      <c r="K924" s="176">
        <v>31.1</v>
      </c>
      <c r="L924" s="176">
        <v>6.68</v>
      </c>
      <c r="M924" s="176">
        <v>36.5</v>
      </c>
      <c r="N924" s="177"/>
      <c r="O924" s="177"/>
      <c r="P924" s="177"/>
      <c r="Q924" s="177"/>
      <c r="R924">
        <f t="shared" si="56"/>
        <v>8.0980000000000008</v>
      </c>
      <c r="T924">
        <f t="shared" si="57"/>
        <v>31.1</v>
      </c>
      <c r="V924">
        <f t="shared" si="58"/>
        <v>6.68</v>
      </c>
      <c r="X924">
        <f t="shared" si="59"/>
        <v>36.5</v>
      </c>
    </row>
    <row r="925" spans="5:24" ht="16" x14ac:dyDescent="0.2">
      <c r="E925" s="282">
        <v>42619</v>
      </c>
      <c r="F925" s="177"/>
      <c r="G925" s="176">
        <v>31</v>
      </c>
      <c r="H925" s="176" t="s">
        <v>12457</v>
      </c>
      <c r="I925" s="176" t="s">
        <v>16050</v>
      </c>
      <c r="J925" s="176">
        <v>8.1039999999999992</v>
      </c>
      <c r="K925" s="176">
        <v>30.5</v>
      </c>
      <c r="L925" s="176">
        <v>7.16</v>
      </c>
      <c r="M925" s="176">
        <v>36</v>
      </c>
      <c r="N925" s="177"/>
      <c r="O925" s="177"/>
      <c r="P925" s="177"/>
      <c r="Q925" s="177"/>
      <c r="R925">
        <f t="shared" si="56"/>
        <v>8.1039999999999992</v>
      </c>
      <c r="T925">
        <f t="shared" si="57"/>
        <v>30.5</v>
      </c>
      <c r="V925">
        <f t="shared" si="58"/>
        <v>7.16</v>
      </c>
      <c r="X925">
        <f t="shared" si="59"/>
        <v>36</v>
      </c>
    </row>
    <row r="926" spans="5:24" ht="16" x14ac:dyDescent="0.2">
      <c r="E926" s="282">
        <v>42619</v>
      </c>
      <c r="F926" s="177"/>
      <c r="G926" s="176">
        <v>31</v>
      </c>
      <c r="H926" s="176" t="s">
        <v>16051</v>
      </c>
      <c r="I926" s="176" t="s">
        <v>12804</v>
      </c>
      <c r="J926" s="176">
        <v>7.641</v>
      </c>
      <c r="K926" s="176">
        <v>30.8</v>
      </c>
      <c r="L926" s="176">
        <v>7.12</v>
      </c>
      <c r="M926" s="176">
        <v>36.200000000000003</v>
      </c>
      <c r="N926" s="177"/>
      <c r="O926" s="177"/>
      <c r="P926" s="177"/>
      <c r="Q926" s="177"/>
      <c r="R926">
        <f t="shared" si="56"/>
        <v>7.641</v>
      </c>
      <c r="T926">
        <f t="shared" si="57"/>
        <v>30.8</v>
      </c>
      <c r="V926">
        <f t="shared" si="58"/>
        <v>7.12</v>
      </c>
      <c r="X926">
        <f t="shared" si="59"/>
        <v>36.200000000000003</v>
      </c>
    </row>
    <row r="927" spans="5:24" ht="16" x14ac:dyDescent="0.2">
      <c r="E927" s="282">
        <v>42619</v>
      </c>
      <c r="F927" s="177"/>
      <c r="G927" s="176">
        <v>31</v>
      </c>
      <c r="H927" s="176" t="s">
        <v>16051</v>
      </c>
      <c r="I927" s="176" t="s">
        <v>12804</v>
      </c>
      <c r="J927" s="176">
        <v>7.6269999999999998</v>
      </c>
      <c r="K927" s="176">
        <v>30.7</v>
      </c>
      <c r="L927" s="176">
        <v>6.88</v>
      </c>
      <c r="M927" s="176">
        <v>36.200000000000003</v>
      </c>
      <c r="N927" s="177"/>
      <c r="O927" s="177"/>
      <c r="P927" s="177"/>
      <c r="Q927" s="177"/>
      <c r="R927">
        <f t="shared" si="56"/>
        <v>7.6269999999999998</v>
      </c>
      <c r="T927">
        <f t="shared" si="57"/>
        <v>30.7</v>
      </c>
      <c r="V927">
        <f t="shared" si="58"/>
        <v>6.88</v>
      </c>
      <c r="X927">
        <f t="shared" si="59"/>
        <v>36.200000000000003</v>
      </c>
    </row>
    <row r="928" spans="5:24" ht="16" x14ac:dyDescent="0.2">
      <c r="E928" s="282">
        <v>42619</v>
      </c>
      <c r="F928" s="177"/>
      <c r="G928" s="176">
        <v>31</v>
      </c>
      <c r="H928" s="176" t="s">
        <v>16051</v>
      </c>
      <c r="I928" s="176" t="s">
        <v>12804</v>
      </c>
      <c r="J928" s="176">
        <v>7.62</v>
      </c>
      <c r="K928" s="176">
        <v>30.6</v>
      </c>
      <c r="L928" s="176">
        <v>6.91</v>
      </c>
      <c r="M928" s="176">
        <v>36.200000000000003</v>
      </c>
      <c r="N928" s="177"/>
      <c r="O928" s="177"/>
      <c r="P928" s="177"/>
      <c r="Q928" s="177"/>
      <c r="R928">
        <f t="shared" si="56"/>
        <v>7.62</v>
      </c>
      <c r="T928">
        <f t="shared" si="57"/>
        <v>30.6</v>
      </c>
      <c r="V928">
        <f t="shared" si="58"/>
        <v>6.91</v>
      </c>
      <c r="X928">
        <f t="shared" si="59"/>
        <v>36.200000000000003</v>
      </c>
    </row>
    <row r="929" spans="5:24" ht="16" x14ac:dyDescent="0.2">
      <c r="E929" s="282">
        <v>42619</v>
      </c>
      <c r="F929" s="177"/>
      <c r="G929" s="176">
        <v>31</v>
      </c>
      <c r="H929" s="176" t="s">
        <v>16051</v>
      </c>
      <c r="I929" s="176" t="s">
        <v>12804</v>
      </c>
      <c r="J929" s="176">
        <v>7.6539999999999999</v>
      </c>
      <c r="K929" s="176">
        <v>30.7</v>
      </c>
      <c r="L929" s="176">
        <v>7.12</v>
      </c>
      <c r="M929" s="176">
        <v>35.799999999999997</v>
      </c>
      <c r="N929" s="177"/>
      <c r="O929" s="177"/>
      <c r="P929" s="177"/>
      <c r="Q929" s="177"/>
      <c r="R929">
        <f t="shared" si="56"/>
        <v>7.6539999999999999</v>
      </c>
      <c r="T929">
        <f t="shared" si="57"/>
        <v>30.7</v>
      </c>
      <c r="V929">
        <f t="shared" si="58"/>
        <v>7.12</v>
      </c>
      <c r="X929">
        <f t="shared" si="59"/>
        <v>35.799999999999997</v>
      </c>
    </row>
    <row r="930" spans="5:24" ht="16" x14ac:dyDescent="0.2">
      <c r="E930" s="282">
        <v>42619</v>
      </c>
      <c r="F930" s="177"/>
      <c r="G930" s="176">
        <v>31</v>
      </c>
      <c r="H930" s="176" t="s">
        <v>16051</v>
      </c>
      <c r="I930" s="176" t="s">
        <v>16050</v>
      </c>
      <c r="J930" s="176">
        <v>8.1039999999999992</v>
      </c>
      <c r="K930" s="176">
        <v>30.6</v>
      </c>
      <c r="L930" s="176">
        <v>7.52</v>
      </c>
      <c r="M930" s="176">
        <v>33.9</v>
      </c>
      <c r="N930" s="177"/>
      <c r="O930" s="177"/>
      <c r="P930" s="177"/>
      <c r="Q930" s="177"/>
      <c r="R930">
        <f t="shared" si="56"/>
        <v>8.1039999999999992</v>
      </c>
      <c r="T930">
        <f t="shared" si="57"/>
        <v>30.6</v>
      </c>
      <c r="V930">
        <f t="shared" si="58"/>
        <v>7.52</v>
      </c>
      <c r="X930">
        <f t="shared" si="59"/>
        <v>33.9</v>
      </c>
    </row>
    <row r="931" spans="5:24" ht="16" x14ac:dyDescent="0.2">
      <c r="E931" s="282">
        <v>42619</v>
      </c>
      <c r="F931" s="177"/>
      <c r="G931" s="176">
        <v>27</v>
      </c>
      <c r="H931" s="176" t="s">
        <v>16051</v>
      </c>
      <c r="I931" s="176" t="s">
        <v>16051</v>
      </c>
      <c r="J931" s="176">
        <v>7.694</v>
      </c>
      <c r="K931" s="176">
        <v>27.3</v>
      </c>
      <c r="L931" s="176">
        <v>7.56</v>
      </c>
      <c r="M931" s="176">
        <v>35.700000000000003</v>
      </c>
      <c r="N931" s="177"/>
      <c r="O931" s="177"/>
      <c r="P931" s="177"/>
      <c r="Q931" s="177"/>
      <c r="R931">
        <f t="shared" si="56"/>
        <v>7.694</v>
      </c>
      <c r="T931">
        <f t="shared" si="57"/>
        <v>27.3</v>
      </c>
      <c r="V931">
        <f t="shared" si="58"/>
        <v>7.56</v>
      </c>
      <c r="X931">
        <f t="shared" si="59"/>
        <v>35.700000000000003</v>
      </c>
    </row>
    <row r="932" spans="5:24" ht="16" x14ac:dyDescent="0.2">
      <c r="E932" s="282">
        <v>42619</v>
      </c>
      <c r="F932" s="177"/>
      <c r="G932" s="176">
        <v>27</v>
      </c>
      <c r="H932" s="176" t="s">
        <v>12457</v>
      </c>
      <c r="I932" s="176" t="s">
        <v>12422</v>
      </c>
      <c r="J932" s="176">
        <v>8.0839999999999996</v>
      </c>
      <c r="K932" s="176">
        <v>27.2</v>
      </c>
      <c r="L932" s="176">
        <v>7.97</v>
      </c>
      <c r="M932" s="176">
        <v>36</v>
      </c>
      <c r="N932" s="177"/>
      <c r="O932" s="177"/>
      <c r="P932" s="177"/>
      <c r="Q932" s="177"/>
      <c r="R932">
        <f t="shared" si="56"/>
        <v>8.0839999999999996</v>
      </c>
      <c r="T932">
        <f t="shared" si="57"/>
        <v>27.2</v>
      </c>
      <c r="V932">
        <f t="shared" si="58"/>
        <v>7.97</v>
      </c>
      <c r="X932">
        <f t="shared" si="59"/>
        <v>36</v>
      </c>
    </row>
    <row r="933" spans="5:24" ht="16" x14ac:dyDescent="0.2">
      <c r="E933" s="282">
        <v>42619</v>
      </c>
      <c r="F933" s="177"/>
      <c r="G933" s="176">
        <v>27</v>
      </c>
      <c r="H933" s="176" t="s">
        <v>16051</v>
      </c>
      <c r="I933" s="176" t="s">
        <v>16051</v>
      </c>
      <c r="J933" s="176">
        <v>7.6520000000000001</v>
      </c>
      <c r="K933" s="176">
        <v>27.1</v>
      </c>
      <c r="L933" s="176">
        <v>7.53</v>
      </c>
      <c r="M933" s="176">
        <v>36.200000000000003</v>
      </c>
      <c r="N933" s="177"/>
      <c r="O933" s="177"/>
      <c r="P933" s="177"/>
      <c r="Q933" s="177"/>
      <c r="R933">
        <f t="shared" si="56"/>
        <v>7.6520000000000001</v>
      </c>
      <c r="T933">
        <f t="shared" si="57"/>
        <v>27.1</v>
      </c>
      <c r="V933">
        <f t="shared" si="58"/>
        <v>7.53</v>
      </c>
      <c r="X933">
        <f t="shared" si="59"/>
        <v>36.200000000000003</v>
      </c>
    </row>
    <row r="934" spans="5:24" ht="16" x14ac:dyDescent="0.2">
      <c r="E934" s="282">
        <v>42619</v>
      </c>
      <c r="F934" s="177"/>
      <c r="G934" s="176">
        <v>27</v>
      </c>
      <c r="H934" s="176" t="s">
        <v>16051</v>
      </c>
      <c r="I934" s="176" t="s">
        <v>16051</v>
      </c>
      <c r="J934" s="176">
        <v>7.6130000000000004</v>
      </c>
      <c r="K934" s="176">
        <v>27</v>
      </c>
      <c r="L934" s="176">
        <v>7.38</v>
      </c>
      <c r="M934" s="176">
        <v>36.299999999999997</v>
      </c>
      <c r="N934" s="177"/>
      <c r="O934" s="177"/>
      <c r="P934" s="177"/>
      <c r="Q934" s="177"/>
      <c r="R934">
        <f t="shared" si="56"/>
        <v>7.6130000000000004</v>
      </c>
      <c r="T934">
        <f t="shared" si="57"/>
        <v>27</v>
      </c>
      <c r="V934">
        <f t="shared" si="58"/>
        <v>7.38</v>
      </c>
      <c r="X934">
        <f t="shared" si="59"/>
        <v>36.299999999999997</v>
      </c>
    </row>
    <row r="935" spans="5:24" ht="16" x14ac:dyDescent="0.2">
      <c r="E935" s="282">
        <v>42619</v>
      </c>
      <c r="F935" s="177"/>
      <c r="G935" s="176">
        <v>27</v>
      </c>
      <c r="H935" s="176" t="s">
        <v>12457</v>
      </c>
      <c r="I935" s="176" t="s">
        <v>12422</v>
      </c>
      <c r="J935" s="176">
        <v>8.077</v>
      </c>
      <c r="K935" s="176">
        <v>27.1</v>
      </c>
      <c r="L935" s="176">
        <v>7.72</v>
      </c>
      <c r="M935" s="176">
        <v>36.6</v>
      </c>
      <c r="N935" s="177"/>
      <c r="O935" s="177"/>
      <c r="P935" s="177"/>
      <c r="Q935" s="177"/>
      <c r="R935">
        <f t="shared" si="56"/>
        <v>8.077</v>
      </c>
      <c r="T935">
        <f t="shared" si="57"/>
        <v>27.1</v>
      </c>
      <c r="V935">
        <f t="shared" si="58"/>
        <v>7.72</v>
      </c>
      <c r="X935">
        <f t="shared" si="59"/>
        <v>36.6</v>
      </c>
    </row>
    <row r="936" spans="5:24" ht="16" x14ac:dyDescent="0.2">
      <c r="E936" s="282">
        <v>42619</v>
      </c>
      <c r="F936" s="177"/>
      <c r="G936" s="176">
        <v>27</v>
      </c>
      <c r="H936" s="176" t="s">
        <v>12457</v>
      </c>
      <c r="I936" s="176" t="s">
        <v>12422</v>
      </c>
      <c r="J936" s="176">
        <v>8.1270000000000007</v>
      </c>
      <c r="K936" s="176">
        <v>26.9</v>
      </c>
      <c r="L936" s="176">
        <v>7.87</v>
      </c>
      <c r="M936" s="176">
        <v>35.700000000000003</v>
      </c>
      <c r="N936" s="177"/>
      <c r="O936" s="177"/>
      <c r="P936" s="177"/>
      <c r="Q936" s="177"/>
      <c r="R936">
        <f t="shared" si="56"/>
        <v>8.1270000000000007</v>
      </c>
      <c r="T936">
        <f t="shared" si="57"/>
        <v>26.9</v>
      </c>
      <c r="V936">
        <f t="shared" si="58"/>
        <v>7.87</v>
      </c>
      <c r="X936">
        <f t="shared" si="59"/>
        <v>35.700000000000003</v>
      </c>
    </row>
    <row r="937" spans="5:24" ht="16" x14ac:dyDescent="0.2">
      <c r="E937" s="282">
        <v>42619</v>
      </c>
      <c r="F937" s="177"/>
      <c r="G937" s="176">
        <v>27</v>
      </c>
      <c r="H937" s="176" t="s">
        <v>16051</v>
      </c>
      <c r="I937" s="176" t="s">
        <v>16051</v>
      </c>
      <c r="J937" s="176">
        <v>7.6669999999999998</v>
      </c>
      <c r="K937" s="176">
        <v>26.9</v>
      </c>
      <c r="L937" s="176">
        <v>7.4</v>
      </c>
      <c r="M937" s="176">
        <v>36</v>
      </c>
      <c r="N937" s="177"/>
      <c r="O937" s="177"/>
      <c r="P937" s="177"/>
      <c r="Q937" s="177"/>
      <c r="R937">
        <f t="shared" si="56"/>
        <v>7.6669999999999998</v>
      </c>
      <c r="T937">
        <f t="shared" si="57"/>
        <v>26.9</v>
      </c>
      <c r="V937">
        <f t="shared" si="58"/>
        <v>7.4</v>
      </c>
      <c r="X937">
        <f t="shared" si="59"/>
        <v>36</v>
      </c>
    </row>
    <row r="938" spans="5:24" ht="16" x14ac:dyDescent="0.2">
      <c r="E938" s="282">
        <v>42619</v>
      </c>
      <c r="F938" s="177"/>
      <c r="G938" s="176">
        <v>27</v>
      </c>
      <c r="H938" s="176" t="s">
        <v>12457</v>
      </c>
      <c r="I938" s="176" t="s">
        <v>12422</v>
      </c>
      <c r="J938" s="176">
        <v>8.093</v>
      </c>
      <c r="K938" s="176">
        <v>26.9</v>
      </c>
      <c r="L938" s="176">
        <v>7.91</v>
      </c>
      <c r="M938" s="176">
        <v>37.200000000000003</v>
      </c>
      <c r="N938" s="177"/>
      <c r="O938" s="177"/>
      <c r="P938" s="177"/>
      <c r="Q938" s="177"/>
      <c r="R938">
        <f t="shared" si="56"/>
        <v>8.093</v>
      </c>
      <c r="T938">
        <f t="shared" si="57"/>
        <v>26.9</v>
      </c>
      <c r="V938">
        <f t="shared" si="58"/>
        <v>7.91</v>
      </c>
      <c r="X938">
        <f t="shared" si="59"/>
        <v>37.200000000000003</v>
      </c>
    </row>
    <row r="939" spans="5:24" ht="16" x14ac:dyDescent="0.2">
      <c r="E939" s="282">
        <v>42619</v>
      </c>
      <c r="F939" s="177"/>
      <c r="G939" s="176">
        <v>27</v>
      </c>
      <c r="H939" s="176" t="s">
        <v>16051</v>
      </c>
      <c r="I939" s="176" t="s">
        <v>16051</v>
      </c>
      <c r="J939" s="176">
        <v>7.726</v>
      </c>
      <c r="K939" s="176">
        <v>26.8</v>
      </c>
      <c r="L939" s="176">
        <v>7.45</v>
      </c>
      <c r="M939" s="176">
        <v>33.200000000000003</v>
      </c>
      <c r="N939" s="177"/>
      <c r="O939" s="177"/>
      <c r="P939" s="177"/>
      <c r="Q939" s="177"/>
      <c r="R939">
        <f t="shared" si="56"/>
        <v>7.726</v>
      </c>
      <c r="T939">
        <f t="shared" si="57"/>
        <v>26.8</v>
      </c>
      <c r="V939">
        <f t="shared" si="58"/>
        <v>7.45</v>
      </c>
      <c r="X939">
        <f t="shared" si="59"/>
        <v>33.200000000000003</v>
      </c>
    </row>
    <row r="940" spans="5:24" ht="16" x14ac:dyDescent="0.2">
      <c r="E940" s="282">
        <v>42619</v>
      </c>
      <c r="F940" s="177"/>
      <c r="G940" s="176">
        <v>27</v>
      </c>
      <c r="H940" s="176" t="s">
        <v>12457</v>
      </c>
      <c r="I940" s="176" t="s">
        <v>12422</v>
      </c>
      <c r="J940" s="176">
        <v>8.0939999999999994</v>
      </c>
      <c r="K940" s="176">
        <v>26.8</v>
      </c>
      <c r="L940" s="176">
        <v>7.59</v>
      </c>
      <c r="M940" s="176">
        <v>35.799999999999997</v>
      </c>
      <c r="N940" s="177"/>
      <c r="O940" s="177"/>
      <c r="P940" s="177"/>
      <c r="Q940" s="177"/>
      <c r="R940">
        <f t="shared" si="56"/>
        <v>8.0939999999999994</v>
      </c>
      <c r="T940">
        <f t="shared" si="57"/>
        <v>26.8</v>
      </c>
      <c r="V940">
        <f t="shared" si="58"/>
        <v>7.59</v>
      </c>
      <c r="X940">
        <f t="shared" si="59"/>
        <v>35.799999999999997</v>
      </c>
    </row>
    <row r="945" spans="1:41" ht="16" x14ac:dyDescent="0.2">
      <c r="A945" s="276" t="s">
        <v>8975</v>
      </c>
      <c r="B945" s="283"/>
      <c r="D945" t="s">
        <v>16077</v>
      </c>
      <c r="E945" s="152" t="s">
        <v>12784</v>
      </c>
      <c r="F945" s="152" t="s">
        <v>16055</v>
      </c>
      <c r="G945" t="s">
        <v>16078</v>
      </c>
      <c r="H945" s="152" t="s">
        <v>12381</v>
      </c>
      <c r="I945" s="152" t="s">
        <v>12247</v>
      </c>
      <c r="J945" s="152"/>
      <c r="K945" s="152" t="s">
        <v>12426</v>
      </c>
      <c r="L945" s="152"/>
      <c r="M945" s="152" t="s">
        <v>12245</v>
      </c>
      <c r="N945" s="152"/>
      <c r="O945" s="152" t="s">
        <v>12429</v>
      </c>
      <c r="P945" s="152"/>
      <c r="Q945" s="152"/>
      <c r="R945" t="s">
        <v>12424</v>
      </c>
      <c r="T945" s="152" t="s">
        <v>12425</v>
      </c>
      <c r="V945" s="152" t="s">
        <v>14069</v>
      </c>
      <c r="X945" s="152" t="s">
        <v>16056</v>
      </c>
      <c r="Y945" s="152" t="s">
        <v>16070</v>
      </c>
      <c r="AA945">
        <v>1</v>
      </c>
      <c r="AB945">
        <v>2</v>
      </c>
      <c r="AC945">
        <v>3</v>
      </c>
      <c r="AD945">
        <v>4</v>
      </c>
      <c r="AE945">
        <v>5</v>
      </c>
      <c r="AF945">
        <v>6</v>
      </c>
      <c r="AG945">
        <v>7</v>
      </c>
      <c r="AH945">
        <v>8</v>
      </c>
      <c r="AI945">
        <v>9</v>
      </c>
      <c r="AJ945">
        <v>10</v>
      </c>
      <c r="AK945">
        <v>11</v>
      </c>
      <c r="AL945">
        <v>12</v>
      </c>
      <c r="AM945">
        <v>13</v>
      </c>
      <c r="AN945">
        <v>14</v>
      </c>
      <c r="AO945">
        <v>15</v>
      </c>
    </row>
    <row r="946" spans="1:41" ht="18" x14ac:dyDescent="0.25">
      <c r="E946" s="152" t="s">
        <v>16057</v>
      </c>
      <c r="F946" s="152" t="s">
        <v>16058</v>
      </c>
      <c r="G946" t="str">
        <f>_xlfn.CONCAT(F946, ", Florida Keys")</f>
        <v>Biscayne National Park, Florida Keys</v>
      </c>
      <c r="H946" s="152">
        <v>2</v>
      </c>
      <c r="I946" s="152">
        <v>27</v>
      </c>
      <c r="J946" s="152">
        <f t="shared" ref="J946:J1009" si="60">VLOOKUP($H946,$AA$948:$AO$953,3,FALSE)</f>
        <v>0.1</v>
      </c>
      <c r="K946" s="152">
        <v>900</v>
      </c>
      <c r="L946" s="152">
        <f t="shared" ref="L946:L1009" si="61">VLOOKUP($H946,$AA$948:$AO$953,5,FALSE)</f>
        <v>211</v>
      </c>
      <c r="M946" s="152">
        <v>7.8</v>
      </c>
      <c r="N946" s="152">
        <f t="shared" ref="N946:N1009" si="62">VLOOKUP($H946,$AA$948:$AO$953,7,FALSE)</f>
        <v>0.1</v>
      </c>
      <c r="O946" s="152">
        <v>2.2999999999999998</v>
      </c>
      <c r="P946" s="152">
        <f t="shared" ref="P946:P1009" si="63">VLOOKUP($H946,$AA$948:$AO$953,13,FALSE)</f>
        <v>0.5</v>
      </c>
      <c r="Q946" s="152"/>
      <c r="R946" s="152">
        <f t="shared" ref="R946:R1009" si="64">VLOOKUP($H946,$AA$948:$AO$953,8,FALSE)</f>
        <v>2422</v>
      </c>
      <c r="S946" s="152">
        <f>VLOOKUP($H946,$AA$948:$AO$953,9,FALSE)</f>
        <v>47</v>
      </c>
      <c r="T946" s="152">
        <f t="shared" ref="T946:T1009" si="65">VLOOKUP($H946,$AA$948:$AO$953,10,FALSE)</f>
        <v>2246</v>
      </c>
      <c r="U946" s="152">
        <f>VLOOKUP($H946,$AA$948:$AO$953,11,FALSE)</f>
        <v>41</v>
      </c>
      <c r="V946" s="152">
        <f t="shared" ref="V946:V1009" si="66">VLOOKUP($H946,$AA$948:$AO$953,14,FALSE)</f>
        <v>33</v>
      </c>
      <c r="W946" s="152">
        <f>VLOOKUP($H946,$AA$948:$AO$953,15,FALSE)</f>
        <v>1</v>
      </c>
      <c r="X946" s="152">
        <v>0.307</v>
      </c>
      <c r="Y946" t="s">
        <v>16068</v>
      </c>
      <c r="AA946" t="s">
        <v>12381</v>
      </c>
      <c r="AB946" t="s">
        <v>16071</v>
      </c>
      <c r="AD946" t="s">
        <v>12279</v>
      </c>
      <c r="AF946" t="s">
        <v>16076</v>
      </c>
      <c r="AH946" t="s">
        <v>16072</v>
      </c>
      <c r="AJ946" t="s">
        <v>16073</v>
      </c>
      <c r="AL946" t="s">
        <v>12489</v>
      </c>
      <c r="AN946" t="s">
        <v>14069</v>
      </c>
    </row>
    <row r="947" spans="1:41" ht="18" x14ac:dyDescent="0.25">
      <c r="E947" s="152" t="s">
        <v>16057</v>
      </c>
      <c r="F947" s="152" t="s">
        <v>16058</v>
      </c>
      <c r="G947" t="str">
        <f t="shared" ref="G947:G1010" si="67">_xlfn.CONCAT(F947, ", Florida Keys")</f>
        <v>Biscayne National Park, Florida Keys</v>
      </c>
      <c r="H947" s="152">
        <v>1</v>
      </c>
      <c r="I947" s="152">
        <v>27</v>
      </c>
      <c r="J947" s="152">
        <f t="shared" si="60"/>
        <v>0.1</v>
      </c>
      <c r="K947" s="152">
        <v>400</v>
      </c>
      <c r="L947" s="152">
        <f t="shared" si="61"/>
        <v>60</v>
      </c>
      <c r="M947" s="152">
        <v>8.1</v>
      </c>
      <c r="N947" s="152">
        <f t="shared" si="62"/>
        <v>0.05</v>
      </c>
      <c r="O947" s="152">
        <v>3.8</v>
      </c>
      <c r="P947" s="152">
        <f t="shared" si="63"/>
        <v>3</v>
      </c>
      <c r="Q947" s="152"/>
      <c r="R947" s="152">
        <f t="shared" si="64"/>
        <v>2377</v>
      </c>
      <c r="S947" s="152">
        <f t="shared" ref="S947:S1010" si="68">VLOOKUP($H947,$AA$948:$AO$953,9,FALSE)</f>
        <v>41</v>
      </c>
      <c r="T947" s="152">
        <f t="shared" si="65"/>
        <v>2057</v>
      </c>
      <c r="U947" s="152">
        <f t="shared" ref="U947:U1010" si="69">VLOOKUP($H947,$AA$948:$AO$953,11,FALSE)</f>
        <v>43</v>
      </c>
      <c r="V947" s="152">
        <f t="shared" si="66"/>
        <v>33</v>
      </c>
      <c r="W947" s="152">
        <f t="shared" ref="W947:W1010" si="70">VLOOKUP($H947,$AA$948:$AO$953,15,FALSE)</f>
        <v>1</v>
      </c>
      <c r="X947" s="152">
        <v>0.26900000000000002</v>
      </c>
      <c r="Y947" t="s">
        <v>16068</v>
      </c>
      <c r="AC947" t="s">
        <v>16074</v>
      </c>
      <c r="AF947" t="s">
        <v>16075</v>
      </c>
      <c r="AH947" t="s">
        <v>16075</v>
      </c>
    </row>
    <row r="948" spans="1:41" ht="18" x14ac:dyDescent="0.25">
      <c r="E948" s="152" t="s">
        <v>16057</v>
      </c>
      <c r="F948" s="152" t="s">
        <v>16058</v>
      </c>
      <c r="G948" t="str">
        <f t="shared" si="67"/>
        <v>Biscayne National Park, Florida Keys</v>
      </c>
      <c r="H948" s="152">
        <v>3</v>
      </c>
      <c r="I948" s="152">
        <v>27</v>
      </c>
      <c r="J948" s="152">
        <f t="shared" si="60"/>
        <v>0.1</v>
      </c>
      <c r="K948" s="152">
        <v>1340</v>
      </c>
      <c r="L948" s="152">
        <f t="shared" si="61"/>
        <v>207</v>
      </c>
      <c r="M948" s="152">
        <v>7.6</v>
      </c>
      <c r="N948" s="152">
        <f t="shared" si="62"/>
        <v>0.06</v>
      </c>
      <c r="O948" s="152">
        <v>1.7</v>
      </c>
      <c r="P948" s="152">
        <f t="shared" si="63"/>
        <v>0.2</v>
      </c>
      <c r="Q948" s="152"/>
      <c r="R948" s="152">
        <f t="shared" si="64"/>
        <v>2442</v>
      </c>
      <c r="S948" s="152">
        <f t="shared" si="68"/>
        <v>33</v>
      </c>
      <c r="T948" s="152">
        <f t="shared" si="65"/>
        <v>2336</v>
      </c>
      <c r="U948" s="152">
        <f t="shared" si="69"/>
        <v>33</v>
      </c>
      <c r="V948" s="152">
        <f t="shared" si="66"/>
        <v>33</v>
      </c>
      <c r="W948" s="152">
        <f t="shared" si="70"/>
        <v>1</v>
      </c>
      <c r="X948" s="152">
        <v>0.251</v>
      </c>
      <c r="Y948" t="s">
        <v>16069</v>
      </c>
      <c r="AA948">
        <v>1</v>
      </c>
      <c r="AB948">
        <v>27</v>
      </c>
      <c r="AC948">
        <v>0.1</v>
      </c>
      <c r="AD948">
        <v>400</v>
      </c>
      <c r="AE948">
        <v>60</v>
      </c>
      <c r="AF948">
        <v>8.06</v>
      </c>
      <c r="AG948">
        <v>0.05</v>
      </c>
      <c r="AH948">
        <v>2377</v>
      </c>
      <c r="AI948">
        <v>41</v>
      </c>
      <c r="AJ948">
        <v>2057</v>
      </c>
      <c r="AK948">
        <v>43</v>
      </c>
      <c r="AL948">
        <v>3.8</v>
      </c>
      <c r="AM948">
        <v>3</v>
      </c>
      <c r="AN948">
        <v>33</v>
      </c>
      <c r="AO948">
        <v>1</v>
      </c>
    </row>
    <row r="949" spans="1:41" ht="18" x14ac:dyDescent="0.25">
      <c r="E949" s="152" t="s">
        <v>16057</v>
      </c>
      <c r="F949" s="152" t="s">
        <v>16058</v>
      </c>
      <c r="G949" t="str">
        <f t="shared" si="67"/>
        <v>Biscayne National Park, Florida Keys</v>
      </c>
      <c r="H949" s="152">
        <v>5</v>
      </c>
      <c r="I949" s="152">
        <v>30.3</v>
      </c>
      <c r="J949" s="152">
        <f t="shared" si="60"/>
        <v>0.5</v>
      </c>
      <c r="K949" s="152">
        <v>950</v>
      </c>
      <c r="L949" s="152">
        <f t="shared" si="61"/>
        <v>196</v>
      </c>
      <c r="M949" s="152">
        <v>7.8</v>
      </c>
      <c r="N949" s="152">
        <f t="shared" si="62"/>
        <v>0.09</v>
      </c>
      <c r="O949" s="152">
        <v>2.5</v>
      </c>
      <c r="P949" s="152">
        <f t="shared" si="63"/>
        <v>0.5</v>
      </c>
      <c r="Q949" s="152"/>
      <c r="R949" s="152">
        <f t="shared" si="64"/>
        <v>2460</v>
      </c>
      <c r="S949" s="152">
        <f t="shared" si="68"/>
        <v>52</v>
      </c>
      <c r="T949" s="152">
        <f t="shared" si="65"/>
        <v>2268</v>
      </c>
      <c r="U949" s="152">
        <f t="shared" si="69"/>
        <v>54</v>
      </c>
      <c r="V949" s="152">
        <f t="shared" si="66"/>
        <v>33</v>
      </c>
      <c r="W949" s="152">
        <f t="shared" si="70"/>
        <v>1</v>
      </c>
      <c r="X949" s="152">
        <v>0.89700000000000002</v>
      </c>
      <c r="Y949" t="s">
        <v>16069</v>
      </c>
      <c r="AA949">
        <v>2</v>
      </c>
      <c r="AB949">
        <v>27.1</v>
      </c>
      <c r="AC949">
        <v>0.1</v>
      </c>
      <c r="AD949">
        <v>899</v>
      </c>
      <c r="AE949">
        <v>211</v>
      </c>
      <c r="AF949">
        <v>7.78</v>
      </c>
      <c r="AG949">
        <v>0.1</v>
      </c>
      <c r="AH949">
        <v>2422</v>
      </c>
      <c r="AI949">
        <v>47</v>
      </c>
      <c r="AJ949">
        <v>2246</v>
      </c>
      <c r="AK949">
        <v>41</v>
      </c>
      <c r="AL949">
        <v>2.2999999999999998</v>
      </c>
      <c r="AM949">
        <v>0.5</v>
      </c>
      <c r="AN949">
        <v>33</v>
      </c>
      <c r="AO949">
        <v>1</v>
      </c>
    </row>
    <row r="950" spans="1:41" ht="18" x14ac:dyDescent="0.25">
      <c r="E950" s="152" t="s">
        <v>16057</v>
      </c>
      <c r="F950" s="152" t="s">
        <v>16058</v>
      </c>
      <c r="G950" t="str">
        <f t="shared" si="67"/>
        <v>Biscayne National Park, Florida Keys</v>
      </c>
      <c r="H950" s="152">
        <v>4</v>
      </c>
      <c r="I950" s="152">
        <v>30.3</v>
      </c>
      <c r="J950" s="152">
        <f t="shared" si="60"/>
        <v>0.5</v>
      </c>
      <c r="K950" s="152">
        <v>400</v>
      </c>
      <c r="L950" s="152">
        <f t="shared" si="61"/>
        <v>49</v>
      </c>
      <c r="M950" s="152">
        <v>8.1</v>
      </c>
      <c r="N950" s="152">
        <f t="shared" si="62"/>
        <v>0.04</v>
      </c>
      <c r="O950" s="152">
        <v>4.3</v>
      </c>
      <c r="P950" s="152">
        <f t="shared" si="63"/>
        <v>4</v>
      </c>
      <c r="Q950" s="152"/>
      <c r="R950" s="152">
        <f t="shared" si="64"/>
        <v>2406</v>
      </c>
      <c r="S950" s="152">
        <f t="shared" si="68"/>
        <v>47</v>
      </c>
      <c r="T950" s="152">
        <f t="shared" si="65"/>
        <v>2052</v>
      </c>
      <c r="U950" s="152">
        <f t="shared" si="69"/>
        <v>38</v>
      </c>
      <c r="V950" s="152">
        <f t="shared" si="66"/>
        <v>33</v>
      </c>
      <c r="W950" s="152">
        <f t="shared" si="70"/>
        <v>1</v>
      </c>
      <c r="X950" s="152">
        <v>8.1000000000000003E-2</v>
      </c>
      <c r="Y950" t="s">
        <v>16069</v>
      </c>
      <c r="AA950">
        <v>3</v>
      </c>
      <c r="AB950">
        <v>27</v>
      </c>
      <c r="AC950">
        <v>0.1</v>
      </c>
      <c r="AD950">
        <v>1343</v>
      </c>
      <c r="AE950">
        <v>207</v>
      </c>
      <c r="AF950">
        <v>7.62</v>
      </c>
      <c r="AG950">
        <v>0.06</v>
      </c>
      <c r="AH950">
        <v>2442</v>
      </c>
      <c r="AI950">
        <v>33</v>
      </c>
      <c r="AJ950">
        <v>2336</v>
      </c>
      <c r="AK950">
        <v>33</v>
      </c>
      <c r="AL950">
        <v>1.7</v>
      </c>
      <c r="AM950">
        <v>0.2</v>
      </c>
      <c r="AN950">
        <v>33</v>
      </c>
      <c r="AO950">
        <v>1</v>
      </c>
    </row>
    <row r="951" spans="1:41" ht="18" x14ac:dyDescent="0.25">
      <c r="E951" s="152" t="s">
        <v>16057</v>
      </c>
      <c r="F951" s="152" t="s">
        <v>16058</v>
      </c>
      <c r="G951" t="str">
        <f t="shared" si="67"/>
        <v>Biscayne National Park, Florida Keys</v>
      </c>
      <c r="H951" s="152">
        <v>3</v>
      </c>
      <c r="I951" s="152">
        <v>27</v>
      </c>
      <c r="J951" s="152">
        <f t="shared" si="60"/>
        <v>0.1</v>
      </c>
      <c r="K951" s="152">
        <v>1340</v>
      </c>
      <c r="L951" s="152">
        <f t="shared" si="61"/>
        <v>207</v>
      </c>
      <c r="M951" s="152">
        <v>7.6</v>
      </c>
      <c r="N951" s="152">
        <f t="shared" si="62"/>
        <v>0.06</v>
      </c>
      <c r="O951" s="152">
        <v>1.7</v>
      </c>
      <c r="P951" s="152">
        <f t="shared" si="63"/>
        <v>0.2</v>
      </c>
      <c r="Q951" s="152"/>
      <c r="R951" s="152">
        <f t="shared" si="64"/>
        <v>2442</v>
      </c>
      <c r="S951" s="152">
        <f t="shared" si="68"/>
        <v>33</v>
      </c>
      <c r="T951" s="152">
        <f t="shared" si="65"/>
        <v>2336</v>
      </c>
      <c r="U951" s="152">
        <f t="shared" si="69"/>
        <v>33</v>
      </c>
      <c r="V951" s="152">
        <f t="shared" si="66"/>
        <v>33</v>
      </c>
      <c r="W951" s="152">
        <f t="shared" si="70"/>
        <v>1</v>
      </c>
      <c r="X951" s="152">
        <v>0.54300000000000004</v>
      </c>
      <c r="Y951" t="s">
        <v>16069</v>
      </c>
      <c r="AA951">
        <v>4</v>
      </c>
      <c r="AB951">
        <v>30.4</v>
      </c>
      <c r="AC951">
        <v>0.5</v>
      </c>
      <c r="AD951">
        <v>399</v>
      </c>
      <c r="AE951">
        <v>49</v>
      </c>
      <c r="AF951">
        <v>8.06</v>
      </c>
      <c r="AG951">
        <v>0.04</v>
      </c>
      <c r="AH951">
        <v>2406</v>
      </c>
      <c r="AI951">
        <v>47</v>
      </c>
      <c r="AJ951">
        <v>2052</v>
      </c>
      <c r="AK951">
        <v>38</v>
      </c>
      <c r="AL951">
        <v>4.3</v>
      </c>
      <c r="AM951">
        <v>4</v>
      </c>
      <c r="AN951">
        <v>33</v>
      </c>
      <c r="AO951">
        <v>1</v>
      </c>
    </row>
    <row r="952" spans="1:41" ht="18" x14ac:dyDescent="0.25">
      <c r="E952" s="152" t="s">
        <v>16057</v>
      </c>
      <c r="F952" s="152" t="s">
        <v>16058</v>
      </c>
      <c r="G952" t="str">
        <f t="shared" si="67"/>
        <v>Biscayne National Park, Florida Keys</v>
      </c>
      <c r="H952" s="152">
        <v>5</v>
      </c>
      <c r="I952" s="152">
        <v>30.3</v>
      </c>
      <c r="J952" s="152">
        <f t="shared" si="60"/>
        <v>0.5</v>
      </c>
      <c r="K952" s="152">
        <v>950</v>
      </c>
      <c r="L952" s="152">
        <f t="shared" si="61"/>
        <v>196</v>
      </c>
      <c r="M952" s="152">
        <v>7.8</v>
      </c>
      <c r="N952" s="152">
        <f t="shared" si="62"/>
        <v>0.09</v>
      </c>
      <c r="O952" s="152">
        <v>2.5</v>
      </c>
      <c r="P952" s="152">
        <f t="shared" si="63"/>
        <v>0.5</v>
      </c>
      <c r="Q952" s="152"/>
      <c r="R952" s="152">
        <f t="shared" si="64"/>
        <v>2460</v>
      </c>
      <c r="S952" s="152">
        <f t="shared" si="68"/>
        <v>52</v>
      </c>
      <c r="T952" s="152">
        <f t="shared" si="65"/>
        <v>2268</v>
      </c>
      <c r="U952" s="152">
        <f t="shared" si="69"/>
        <v>54</v>
      </c>
      <c r="V952" s="152">
        <f t="shared" si="66"/>
        <v>33</v>
      </c>
      <c r="W952" s="152">
        <f t="shared" si="70"/>
        <v>1</v>
      </c>
      <c r="X952" s="152">
        <v>-4.2000000000000003E-2</v>
      </c>
      <c r="Y952" t="s">
        <v>16069</v>
      </c>
      <c r="AA952">
        <v>5</v>
      </c>
      <c r="AB952">
        <v>30.4</v>
      </c>
      <c r="AC952">
        <v>0.5</v>
      </c>
      <c r="AD952">
        <v>946</v>
      </c>
      <c r="AE952">
        <v>196</v>
      </c>
      <c r="AF952">
        <v>7.77</v>
      </c>
      <c r="AG952">
        <v>0.09</v>
      </c>
      <c r="AH952">
        <v>2460</v>
      </c>
      <c r="AI952">
        <v>52</v>
      </c>
      <c r="AJ952">
        <v>2268</v>
      </c>
      <c r="AK952">
        <v>54</v>
      </c>
      <c r="AL952">
        <v>2.5</v>
      </c>
      <c r="AM952">
        <v>0.5</v>
      </c>
      <c r="AN952">
        <v>33</v>
      </c>
      <c r="AO952">
        <v>1</v>
      </c>
    </row>
    <row r="953" spans="1:41" ht="18" x14ac:dyDescent="0.25">
      <c r="E953" s="152" t="s">
        <v>16057</v>
      </c>
      <c r="F953" s="152" t="s">
        <v>16058</v>
      </c>
      <c r="G953" t="str">
        <f t="shared" si="67"/>
        <v>Biscayne National Park, Florida Keys</v>
      </c>
      <c r="H953" s="152">
        <v>2</v>
      </c>
      <c r="I953" s="152">
        <v>27</v>
      </c>
      <c r="J953" s="152">
        <f t="shared" si="60"/>
        <v>0.1</v>
      </c>
      <c r="K953" s="152">
        <v>900</v>
      </c>
      <c r="L953" s="152">
        <f t="shared" si="61"/>
        <v>211</v>
      </c>
      <c r="M953" s="152">
        <v>7.8</v>
      </c>
      <c r="N953" s="152">
        <f t="shared" si="62"/>
        <v>0.1</v>
      </c>
      <c r="O953" s="152">
        <v>2.2999999999999998</v>
      </c>
      <c r="P953" s="152">
        <f t="shared" si="63"/>
        <v>0.5</v>
      </c>
      <c r="Q953" s="152"/>
      <c r="R953" s="152">
        <f t="shared" si="64"/>
        <v>2422</v>
      </c>
      <c r="S953" s="152">
        <f t="shared" si="68"/>
        <v>47</v>
      </c>
      <c r="T953" s="152">
        <f t="shared" si="65"/>
        <v>2246</v>
      </c>
      <c r="U953" s="152">
        <f t="shared" si="69"/>
        <v>41</v>
      </c>
      <c r="V953" s="152">
        <f t="shared" si="66"/>
        <v>33</v>
      </c>
      <c r="W953" s="152">
        <f t="shared" si="70"/>
        <v>1</v>
      </c>
      <c r="X953" s="152">
        <v>0.188</v>
      </c>
      <c r="Y953" t="s">
        <v>16069</v>
      </c>
      <c r="AA953">
        <v>6</v>
      </c>
      <c r="AB953">
        <v>30.3</v>
      </c>
      <c r="AC953">
        <v>0.5</v>
      </c>
      <c r="AD953">
        <v>1292</v>
      </c>
      <c r="AE953">
        <v>247</v>
      </c>
      <c r="AF953">
        <v>7.64</v>
      </c>
      <c r="AG953">
        <v>0.08</v>
      </c>
      <c r="AH953">
        <v>2447</v>
      </c>
      <c r="AI953">
        <v>77</v>
      </c>
      <c r="AJ953">
        <v>2311</v>
      </c>
      <c r="AK953">
        <v>77</v>
      </c>
      <c r="AL953">
        <v>2</v>
      </c>
      <c r="AM953">
        <v>0.4</v>
      </c>
      <c r="AN953">
        <v>33</v>
      </c>
      <c r="AO953">
        <v>1</v>
      </c>
    </row>
    <row r="954" spans="1:41" ht="18" x14ac:dyDescent="0.25">
      <c r="E954" s="152" t="s">
        <v>16057</v>
      </c>
      <c r="F954" s="152" t="s">
        <v>16058</v>
      </c>
      <c r="G954" t="str">
        <f t="shared" si="67"/>
        <v>Biscayne National Park, Florida Keys</v>
      </c>
      <c r="H954" s="152">
        <v>2</v>
      </c>
      <c r="I954" s="152">
        <v>27</v>
      </c>
      <c r="J954" s="152">
        <f t="shared" si="60"/>
        <v>0.1</v>
      </c>
      <c r="K954" s="152">
        <v>900</v>
      </c>
      <c r="L954" s="152">
        <f t="shared" si="61"/>
        <v>211</v>
      </c>
      <c r="M954" s="152">
        <v>7.8</v>
      </c>
      <c r="N954" s="152">
        <f t="shared" si="62"/>
        <v>0.1</v>
      </c>
      <c r="O954" s="152">
        <v>2.2999999999999998</v>
      </c>
      <c r="P954" s="152">
        <f t="shared" si="63"/>
        <v>0.5</v>
      </c>
      <c r="Q954" s="152"/>
      <c r="R954" s="152">
        <f t="shared" si="64"/>
        <v>2422</v>
      </c>
      <c r="S954" s="152">
        <f t="shared" si="68"/>
        <v>47</v>
      </c>
      <c r="T954" s="152">
        <f t="shared" si="65"/>
        <v>2246</v>
      </c>
      <c r="U954" s="152">
        <f t="shared" si="69"/>
        <v>41</v>
      </c>
      <c r="V954" s="152">
        <f t="shared" si="66"/>
        <v>33</v>
      </c>
      <c r="W954" s="152">
        <f t="shared" si="70"/>
        <v>1</v>
      </c>
      <c r="X954" s="152">
        <v>9.4E-2</v>
      </c>
      <c r="Y954" t="s">
        <v>16069</v>
      </c>
    </row>
    <row r="955" spans="1:41" ht="18" x14ac:dyDescent="0.25">
      <c r="E955" s="152" t="s">
        <v>16057</v>
      </c>
      <c r="F955" s="152" t="s">
        <v>16058</v>
      </c>
      <c r="G955" t="str">
        <f t="shared" si="67"/>
        <v>Biscayne National Park, Florida Keys</v>
      </c>
      <c r="H955" s="152">
        <v>1</v>
      </c>
      <c r="I955" s="152">
        <v>27</v>
      </c>
      <c r="J955" s="152">
        <f t="shared" si="60"/>
        <v>0.1</v>
      </c>
      <c r="K955" s="152">
        <v>400</v>
      </c>
      <c r="L955" s="152">
        <f t="shared" si="61"/>
        <v>60</v>
      </c>
      <c r="M955" s="152">
        <v>8.1</v>
      </c>
      <c r="N955" s="152">
        <f t="shared" si="62"/>
        <v>0.05</v>
      </c>
      <c r="O955" s="152">
        <v>3.8</v>
      </c>
      <c r="P955" s="152">
        <f t="shared" si="63"/>
        <v>3</v>
      </c>
      <c r="Q955" s="152"/>
      <c r="R955" s="152">
        <f t="shared" si="64"/>
        <v>2377</v>
      </c>
      <c r="S955" s="152">
        <f t="shared" si="68"/>
        <v>41</v>
      </c>
      <c r="T955" s="152">
        <f t="shared" si="65"/>
        <v>2057</v>
      </c>
      <c r="U955" s="152">
        <f t="shared" si="69"/>
        <v>43</v>
      </c>
      <c r="V955" s="152">
        <f t="shared" si="66"/>
        <v>33</v>
      </c>
      <c r="W955" s="152">
        <f t="shared" si="70"/>
        <v>1</v>
      </c>
      <c r="X955" s="152">
        <v>0.38100000000000001</v>
      </c>
      <c r="Y955" t="s">
        <v>16069</v>
      </c>
    </row>
    <row r="956" spans="1:41" ht="18" x14ac:dyDescent="0.25">
      <c r="E956" s="152" t="s">
        <v>16057</v>
      </c>
      <c r="F956" s="152" t="s">
        <v>16058</v>
      </c>
      <c r="G956" t="str">
        <f t="shared" si="67"/>
        <v>Biscayne National Park, Florida Keys</v>
      </c>
      <c r="H956" s="152">
        <v>1</v>
      </c>
      <c r="I956" s="152">
        <v>27</v>
      </c>
      <c r="J956" s="152">
        <f t="shared" si="60"/>
        <v>0.1</v>
      </c>
      <c r="K956" s="152">
        <v>400</v>
      </c>
      <c r="L956" s="152">
        <f t="shared" si="61"/>
        <v>60</v>
      </c>
      <c r="M956" s="152">
        <v>8.1</v>
      </c>
      <c r="N956" s="152">
        <f t="shared" si="62"/>
        <v>0.05</v>
      </c>
      <c r="O956" s="152">
        <v>3.8</v>
      </c>
      <c r="P956" s="152">
        <f t="shared" si="63"/>
        <v>3</v>
      </c>
      <c r="Q956" s="152"/>
      <c r="R956" s="152">
        <f t="shared" si="64"/>
        <v>2377</v>
      </c>
      <c r="S956" s="152">
        <f t="shared" si="68"/>
        <v>41</v>
      </c>
      <c r="T956" s="152">
        <f t="shared" si="65"/>
        <v>2057</v>
      </c>
      <c r="U956" s="152">
        <f t="shared" si="69"/>
        <v>43</v>
      </c>
      <c r="V956" s="152">
        <f t="shared" si="66"/>
        <v>33</v>
      </c>
      <c r="W956" s="152">
        <f t="shared" si="70"/>
        <v>1</v>
      </c>
      <c r="X956" s="152">
        <v>0.42399999999999999</v>
      </c>
      <c r="Y956" t="s">
        <v>16069</v>
      </c>
    </row>
    <row r="957" spans="1:41" ht="18" x14ac:dyDescent="0.25">
      <c r="E957" s="152" t="s">
        <v>16057</v>
      </c>
      <c r="F957" s="152" t="s">
        <v>16058</v>
      </c>
      <c r="G957" t="str">
        <f t="shared" si="67"/>
        <v>Biscayne National Park, Florida Keys</v>
      </c>
      <c r="H957" s="152">
        <v>1</v>
      </c>
      <c r="I957" s="152">
        <v>27</v>
      </c>
      <c r="J957" s="152">
        <f t="shared" si="60"/>
        <v>0.1</v>
      </c>
      <c r="K957" s="152">
        <v>400</v>
      </c>
      <c r="L957" s="152">
        <f t="shared" si="61"/>
        <v>60</v>
      </c>
      <c r="M957" s="152">
        <v>8.1</v>
      </c>
      <c r="N957" s="152">
        <f t="shared" si="62"/>
        <v>0.05</v>
      </c>
      <c r="O957" s="152">
        <v>3.8</v>
      </c>
      <c r="P957" s="152">
        <f t="shared" si="63"/>
        <v>3</v>
      </c>
      <c r="Q957" s="152"/>
      <c r="R957" s="152">
        <f t="shared" si="64"/>
        <v>2377</v>
      </c>
      <c r="S957" s="152">
        <f t="shared" si="68"/>
        <v>41</v>
      </c>
      <c r="T957" s="152">
        <f t="shared" si="65"/>
        <v>2057</v>
      </c>
      <c r="U957" s="152">
        <f t="shared" si="69"/>
        <v>43</v>
      </c>
      <c r="V957" s="152">
        <f t="shared" si="66"/>
        <v>33</v>
      </c>
      <c r="W957" s="152">
        <f t="shared" si="70"/>
        <v>1</v>
      </c>
      <c r="X957" s="152">
        <v>0.11</v>
      </c>
      <c r="Y957" t="s">
        <v>16069</v>
      </c>
    </row>
    <row r="958" spans="1:41" ht="18" x14ac:dyDescent="0.25">
      <c r="E958" s="152" t="s">
        <v>16057</v>
      </c>
      <c r="F958" s="152" t="s">
        <v>16058</v>
      </c>
      <c r="G958" t="str">
        <f t="shared" si="67"/>
        <v>Biscayne National Park, Florida Keys</v>
      </c>
      <c r="H958" s="152">
        <v>3</v>
      </c>
      <c r="I958" s="152">
        <v>27</v>
      </c>
      <c r="J958" s="152">
        <f t="shared" si="60"/>
        <v>0.1</v>
      </c>
      <c r="K958" s="152">
        <v>1340</v>
      </c>
      <c r="L958" s="152">
        <f t="shared" si="61"/>
        <v>207</v>
      </c>
      <c r="M958" s="152">
        <v>7.6</v>
      </c>
      <c r="N958" s="152">
        <f t="shared" si="62"/>
        <v>0.06</v>
      </c>
      <c r="O958" s="152">
        <v>1.7</v>
      </c>
      <c r="P958" s="152">
        <f t="shared" si="63"/>
        <v>0.2</v>
      </c>
      <c r="Q958" s="152"/>
      <c r="R958" s="152">
        <f t="shared" si="64"/>
        <v>2442</v>
      </c>
      <c r="S958" s="152">
        <f t="shared" si="68"/>
        <v>33</v>
      </c>
      <c r="T958" s="152">
        <f t="shared" si="65"/>
        <v>2336</v>
      </c>
      <c r="U958" s="152">
        <f t="shared" si="69"/>
        <v>33</v>
      </c>
      <c r="V958" s="152">
        <f t="shared" si="66"/>
        <v>33</v>
      </c>
      <c r="W958" s="152">
        <f t="shared" si="70"/>
        <v>1</v>
      </c>
      <c r="X958" s="152">
        <v>0.307</v>
      </c>
      <c r="Y958" t="s">
        <v>16069</v>
      </c>
    </row>
    <row r="959" spans="1:41" ht="18" x14ac:dyDescent="0.25">
      <c r="E959" s="152" t="s">
        <v>16057</v>
      </c>
      <c r="F959" s="152" t="s">
        <v>16058</v>
      </c>
      <c r="G959" t="str">
        <f t="shared" si="67"/>
        <v>Biscayne National Park, Florida Keys</v>
      </c>
      <c r="H959" s="152">
        <v>3</v>
      </c>
      <c r="I959" s="152">
        <v>27</v>
      </c>
      <c r="J959" s="152">
        <f t="shared" si="60"/>
        <v>0.1</v>
      </c>
      <c r="K959" s="152">
        <v>1340</v>
      </c>
      <c r="L959" s="152">
        <f t="shared" si="61"/>
        <v>207</v>
      </c>
      <c r="M959" s="152">
        <v>7.6</v>
      </c>
      <c r="N959" s="152">
        <f t="shared" si="62"/>
        <v>0.06</v>
      </c>
      <c r="O959" s="152">
        <v>1.7</v>
      </c>
      <c r="P959" s="152">
        <f t="shared" si="63"/>
        <v>0.2</v>
      </c>
      <c r="Q959" s="152"/>
      <c r="R959" s="152">
        <f t="shared" si="64"/>
        <v>2442</v>
      </c>
      <c r="S959" s="152">
        <f t="shared" si="68"/>
        <v>33</v>
      </c>
      <c r="T959" s="152">
        <f t="shared" si="65"/>
        <v>2336</v>
      </c>
      <c r="U959" s="152">
        <f t="shared" si="69"/>
        <v>33</v>
      </c>
      <c r="V959" s="152">
        <f t="shared" si="66"/>
        <v>33</v>
      </c>
      <c r="W959" s="152">
        <f t="shared" si="70"/>
        <v>1</v>
      </c>
      <c r="X959" s="152">
        <v>0.16</v>
      </c>
      <c r="Y959" t="s">
        <v>16069</v>
      </c>
    </row>
    <row r="960" spans="1:41" ht="18" x14ac:dyDescent="0.25">
      <c r="E960" s="152" t="s">
        <v>16057</v>
      </c>
      <c r="F960" s="152" t="s">
        <v>16058</v>
      </c>
      <c r="G960" t="str">
        <f t="shared" si="67"/>
        <v>Biscayne National Park, Florida Keys</v>
      </c>
      <c r="H960" s="152">
        <v>3</v>
      </c>
      <c r="I960" s="152">
        <v>27</v>
      </c>
      <c r="J960" s="152">
        <f t="shared" si="60"/>
        <v>0.1</v>
      </c>
      <c r="K960" s="152">
        <v>1340</v>
      </c>
      <c r="L960" s="152">
        <f t="shared" si="61"/>
        <v>207</v>
      </c>
      <c r="M960" s="152">
        <v>7.6</v>
      </c>
      <c r="N960" s="152">
        <f t="shared" si="62"/>
        <v>0.06</v>
      </c>
      <c r="O960" s="152">
        <v>1.7</v>
      </c>
      <c r="P960" s="152">
        <f t="shared" si="63"/>
        <v>0.2</v>
      </c>
      <c r="Q960" s="152"/>
      <c r="R960" s="152">
        <f t="shared" si="64"/>
        <v>2442</v>
      </c>
      <c r="S960" s="152">
        <f t="shared" si="68"/>
        <v>33</v>
      </c>
      <c r="T960" s="152">
        <f t="shared" si="65"/>
        <v>2336</v>
      </c>
      <c r="U960" s="152">
        <f t="shared" si="69"/>
        <v>33</v>
      </c>
      <c r="V960" s="152">
        <f t="shared" si="66"/>
        <v>33</v>
      </c>
      <c r="W960" s="152">
        <f t="shared" si="70"/>
        <v>1</v>
      </c>
      <c r="X960" s="152">
        <v>-8.9999999999999993E-3</v>
      </c>
      <c r="Y960" t="s">
        <v>16069</v>
      </c>
    </row>
    <row r="961" spans="5:25" ht="18" x14ac:dyDescent="0.25">
      <c r="E961" s="152" t="s">
        <v>16057</v>
      </c>
      <c r="F961" s="152" t="s">
        <v>16058</v>
      </c>
      <c r="G961" t="str">
        <f t="shared" si="67"/>
        <v>Biscayne National Park, Florida Keys</v>
      </c>
      <c r="H961" s="152">
        <v>4</v>
      </c>
      <c r="I961" s="152">
        <v>30.3</v>
      </c>
      <c r="J961" s="152">
        <f t="shared" si="60"/>
        <v>0.5</v>
      </c>
      <c r="K961" s="152">
        <v>400</v>
      </c>
      <c r="L961" s="152">
        <f t="shared" si="61"/>
        <v>49</v>
      </c>
      <c r="M961" s="152">
        <v>8.1</v>
      </c>
      <c r="N961" s="152">
        <f t="shared" si="62"/>
        <v>0.04</v>
      </c>
      <c r="O961" s="152">
        <v>4.3</v>
      </c>
      <c r="P961" s="152">
        <f t="shared" si="63"/>
        <v>4</v>
      </c>
      <c r="Q961" s="152"/>
      <c r="R961" s="152">
        <f t="shared" si="64"/>
        <v>2406</v>
      </c>
      <c r="S961" s="152">
        <f t="shared" si="68"/>
        <v>47</v>
      </c>
      <c r="T961" s="152">
        <f t="shared" si="65"/>
        <v>2052</v>
      </c>
      <c r="U961" s="152">
        <f t="shared" si="69"/>
        <v>38</v>
      </c>
      <c r="V961" s="152">
        <f t="shared" si="66"/>
        <v>33</v>
      </c>
      <c r="W961" s="152">
        <f t="shared" si="70"/>
        <v>1</v>
      </c>
      <c r="X961" s="152">
        <v>-5.7000000000000002E-2</v>
      </c>
      <c r="Y961" t="s">
        <v>16069</v>
      </c>
    </row>
    <row r="962" spans="5:25" ht="18" x14ac:dyDescent="0.25">
      <c r="E962" s="152" t="s">
        <v>16057</v>
      </c>
      <c r="F962" s="152" t="s">
        <v>16058</v>
      </c>
      <c r="G962" t="str">
        <f t="shared" si="67"/>
        <v>Biscayne National Park, Florida Keys</v>
      </c>
      <c r="H962" s="152">
        <v>3</v>
      </c>
      <c r="I962" s="152">
        <v>27</v>
      </c>
      <c r="J962" s="152">
        <f t="shared" si="60"/>
        <v>0.1</v>
      </c>
      <c r="K962" s="152">
        <v>1340</v>
      </c>
      <c r="L962" s="152">
        <f t="shared" si="61"/>
        <v>207</v>
      </c>
      <c r="M962" s="152">
        <v>7.6</v>
      </c>
      <c r="N962" s="152">
        <f t="shared" si="62"/>
        <v>0.06</v>
      </c>
      <c r="O962" s="152">
        <v>1.7</v>
      </c>
      <c r="P962" s="152">
        <f t="shared" si="63"/>
        <v>0.2</v>
      </c>
      <c r="Q962" s="152"/>
      <c r="R962" s="152">
        <f t="shared" si="64"/>
        <v>2442</v>
      </c>
      <c r="S962" s="152">
        <f t="shared" si="68"/>
        <v>33</v>
      </c>
      <c r="T962" s="152">
        <f t="shared" si="65"/>
        <v>2336</v>
      </c>
      <c r="U962" s="152">
        <f t="shared" si="69"/>
        <v>33</v>
      </c>
      <c r="V962" s="152">
        <f t="shared" si="66"/>
        <v>33</v>
      </c>
      <c r="W962" s="152">
        <f t="shared" si="70"/>
        <v>1</v>
      </c>
      <c r="X962" s="152">
        <v>0.26200000000000001</v>
      </c>
      <c r="Y962" t="s">
        <v>16069</v>
      </c>
    </row>
    <row r="963" spans="5:25" ht="18" x14ac:dyDescent="0.25">
      <c r="E963" s="152" t="s">
        <v>16057</v>
      </c>
      <c r="F963" s="152" t="s">
        <v>16058</v>
      </c>
      <c r="G963" t="str">
        <f t="shared" si="67"/>
        <v>Biscayne National Park, Florida Keys</v>
      </c>
      <c r="H963" s="152">
        <v>4</v>
      </c>
      <c r="I963" s="152">
        <v>30.3</v>
      </c>
      <c r="J963" s="152">
        <f t="shared" si="60"/>
        <v>0.5</v>
      </c>
      <c r="K963" s="152">
        <v>400</v>
      </c>
      <c r="L963" s="152">
        <f t="shared" si="61"/>
        <v>49</v>
      </c>
      <c r="M963" s="152">
        <v>8.1</v>
      </c>
      <c r="N963" s="152">
        <f t="shared" si="62"/>
        <v>0.04</v>
      </c>
      <c r="O963" s="152">
        <v>4.3</v>
      </c>
      <c r="P963" s="152">
        <f t="shared" si="63"/>
        <v>4</v>
      </c>
      <c r="Q963" s="152"/>
      <c r="R963" s="152">
        <f t="shared" si="64"/>
        <v>2406</v>
      </c>
      <c r="S963" s="152">
        <f t="shared" si="68"/>
        <v>47</v>
      </c>
      <c r="T963" s="152">
        <f t="shared" si="65"/>
        <v>2052</v>
      </c>
      <c r="U963" s="152">
        <f t="shared" si="69"/>
        <v>38</v>
      </c>
      <c r="V963" s="152">
        <f t="shared" si="66"/>
        <v>33</v>
      </c>
      <c r="W963" s="152">
        <f t="shared" si="70"/>
        <v>1</v>
      </c>
      <c r="X963" s="152">
        <v>1.1659999999999999</v>
      </c>
      <c r="Y963" t="s">
        <v>16069</v>
      </c>
    </row>
    <row r="964" spans="5:25" ht="18" x14ac:dyDescent="0.25">
      <c r="E964" s="152" t="s">
        <v>16057</v>
      </c>
      <c r="F964" s="152" t="s">
        <v>16058</v>
      </c>
      <c r="G964" t="str">
        <f t="shared" si="67"/>
        <v>Biscayne National Park, Florida Keys</v>
      </c>
      <c r="H964" s="152">
        <v>2</v>
      </c>
      <c r="I964" s="152">
        <v>27</v>
      </c>
      <c r="J964" s="152">
        <f t="shared" si="60"/>
        <v>0.1</v>
      </c>
      <c r="K964" s="152">
        <v>900</v>
      </c>
      <c r="L964" s="152">
        <f t="shared" si="61"/>
        <v>211</v>
      </c>
      <c r="M964" s="152">
        <v>7.8</v>
      </c>
      <c r="N964" s="152">
        <f t="shared" si="62"/>
        <v>0.1</v>
      </c>
      <c r="O964" s="152">
        <v>2.2999999999999998</v>
      </c>
      <c r="P964" s="152">
        <f t="shared" si="63"/>
        <v>0.5</v>
      </c>
      <c r="Q964" s="152"/>
      <c r="R964" s="152">
        <f t="shared" si="64"/>
        <v>2422</v>
      </c>
      <c r="S964" s="152">
        <f t="shared" si="68"/>
        <v>47</v>
      </c>
      <c r="T964" s="152">
        <f t="shared" si="65"/>
        <v>2246</v>
      </c>
      <c r="U964" s="152">
        <f t="shared" si="69"/>
        <v>41</v>
      </c>
      <c r="V964" s="152">
        <f t="shared" si="66"/>
        <v>33</v>
      </c>
      <c r="W964" s="152">
        <f t="shared" si="70"/>
        <v>1</v>
      </c>
      <c r="X964" s="152">
        <v>0.39400000000000002</v>
      </c>
      <c r="Y964" t="s">
        <v>16069</v>
      </c>
    </row>
    <row r="965" spans="5:25" ht="18" x14ac:dyDescent="0.25">
      <c r="E965" s="152" t="s">
        <v>16057</v>
      </c>
      <c r="F965" s="152" t="s">
        <v>16058</v>
      </c>
      <c r="G965" t="str">
        <f t="shared" si="67"/>
        <v>Biscayne National Park, Florida Keys</v>
      </c>
      <c r="H965" s="152">
        <v>5</v>
      </c>
      <c r="I965" s="152">
        <v>30.3</v>
      </c>
      <c r="J965" s="152">
        <f t="shared" si="60"/>
        <v>0.5</v>
      </c>
      <c r="K965" s="152">
        <v>950</v>
      </c>
      <c r="L965" s="152">
        <f t="shared" si="61"/>
        <v>196</v>
      </c>
      <c r="M965" s="152">
        <v>7.8</v>
      </c>
      <c r="N965" s="152">
        <f t="shared" si="62"/>
        <v>0.09</v>
      </c>
      <c r="O965" s="152">
        <v>2.5</v>
      </c>
      <c r="P965" s="152">
        <f t="shared" si="63"/>
        <v>0.5</v>
      </c>
      <c r="Q965" s="152"/>
      <c r="R965" s="152">
        <f t="shared" si="64"/>
        <v>2460</v>
      </c>
      <c r="S965" s="152">
        <f t="shared" si="68"/>
        <v>52</v>
      </c>
      <c r="T965" s="152">
        <f t="shared" si="65"/>
        <v>2268</v>
      </c>
      <c r="U965" s="152">
        <f t="shared" si="69"/>
        <v>54</v>
      </c>
      <c r="V965" s="152">
        <f t="shared" si="66"/>
        <v>33</v>
      </c>
      <c r="W965" s="152">
        <f t="shared" si="70"/>
        <v>1</v>
      </c>
      <c r="X965" s="152">
        <v>-2.6269999999999998</v>
      </c>
      <c r="Y965" t="s">
        <v>16069</v>
      </c>
    </row>
    <row r="966" spans="5:25" ht="18" x14ac:dyDescent="0.25">
      <c r="E966" s="152" t="s">
        <v>16059</v>
      </c>
      <c r="F966" s="152" t="s">
        <v>16060</v>
      </c>
      <c r="G966" t="str">
        <f t="shared" si="67"/>
        <v>Key West, Florida Keys</v>
      </c>
      <c r="H966" s="152">
        <v>3</v>
      </c>
      <c r="I966" s="152">
        <v>27</v>
      </c>
      <c r="J966" s="152">
        <f t="shared" si="60"/>
        <v>0.1</v>
      </c>
      <c r="K966" s="152">
        <v>1340</v>
      </c>
      <c r="L966" s="152">
        <f t="shared" si="61"/>
        <v>207</v>
      </c>
      <c r="M966" s="152">
        <v>7.6</v>
      </c>
      <c r="N966" s="152">
        <f t="shared" si="62"/>
        <v>0.06</v>
      </c>
      <c r="O966" s="152">
        <v>1.7</v>
      </c>
      <c r="P966" s="152">
        <f t="shared" si="63"/>
        <v>0.2</v>
      </c>
      <c r="Q966" s="152"/>
      <c r="R966" s="152">
        <f t="shared" si="64"/>
        <v>2442</v>
      </c>
      <c r="S966" s="152">
        <f t="shared" si="68"/>
        <v>33</v>
      </c>
      <c r="T966" s="152">
        <f t="shared" si="65"/>
        <v>2336</v>
      </c>
      <c r="U966" s="152">
        <f t="shared" si="69"/>
        <v>33</v>
      </c>
      <c r="V966" s="152">
        <f t="shared" si="66"/>
        <v>33</v>
      </c>
      <c r="W966" s="152">
        <f t="shared" si="70"/>
        <v>1</v>
      </c>
      <c r="X966" s="152">
        <v>0.59099999999999997</v>
      </c>
      <c r="Y966" t="s">
        <v>16069</v>
      </c>
    </row>
    <row r="967" spans="5:25" ht="18" x14ac:dyDescent="0.25">
      <c r="E967" s="152" t="s">
        <v>16059</v>
      </c>
      <c r="F967" s="152" t="s">
        <v>16060</v>
      </c>
      <c r="G967" t="str">
        <f t="shared" si="67"/>
        <v>Key West, Florida Keys</v>
      </c>
      <c r="H967" s="152">
        <v>4</v>
      </c>
      <c r="I967" s="152">
        <v>30.3</v>
      </c>
      <c r="J967" s="152">
        <f t="shared" si="60"/>
        <v>0.5</v>
      </c>
      <c r="K967" s="152">
        <v>400</v>
      </c>
      <c r="L967" s="152">
        <f t="shared" si="61"/>
        <v>49</v>
      </c>
      <c r="M967" s="152">
        <v>8.1</v>
      </c>
      <c r="N967" s="152">
        <f t="shared" si="62"/>
        <v>0.04</v>
      </c>
      <c r="O967" s="152">
        <v>4.3</v>
      </c>
      <c r="P967" s="152">
        <f t="shared" si="63"/>
        <v>4</v>
      </c>
      <c r="Q967" s="152"/>
      <c r="R967" s="152">
        <f t="shared" si="64"/>
        <v>2406</v>
      </c>
      <c r="S967" s="152">
        <f t="shared" si="68"/>
        <v>47</v>
      </c>
      <c r="T967" s="152">
        <f t="shared" si="65"/>
        <v>2052</v>
      </c>
      <c r="U967" s="152">
        <f t="shared" si="69"/>
        <v>38</v>
      </c>
      <c r="V967" s="152">
        <f t="shared" si="66"/>
        <v>33</v>
      </c>
      <c r="W967" s="152">
        <f t="shared" si="70"/>
        <v>1</v>
      </c>
      <c r="X967" s="152">
        <v>0.91200000000000003</v>
      </c>
      <c r="Y967" t="s">
        <v>16069</v>
      </c>
    </row>
    <row r="968" spans="5:25" ht="18" x14ac:dyDescent="0.25">
      <c r="E968" s="152" t="s">
        <v>16059</v>
      </c>
      <c r="F968" s="152" t="s">
        <v>16060</v>
      </c>
      <c r="G968" t="str">
        <f t="shared" si="67"/>
        <v>Key West, Florida Keys</v>
      </c>
      <c r="H968" s="152">
        <v>6</v>
      </c>
      <c r="I968" s="152">
        <v>30.3</v>
      </c>
      <c r="J968" s="152">
        <f t="shared" si="60"/>
        <v>0.5</v>
      </c>
      <c r="K968" s="152">
        <v>1290</v>
      </c>
      <c r="L968" s="152">
        <f t="shared" si="61"/>
        <v>247</v>
      </c>
      <c r="M968" s="152">
        <v>7.6</v>
      </c>
      <c r="N968" s="152">
        <f t="shared" si="62"/>
        <v>0.08</v>
      </c>
      <c r="O968" s="152">
        <v>2</v>
      </c>
      <c r="P968" s="152">
        <f t="shared" si="63"/>
        <v>0.4</v>
      </c>
      <c r="Q968" s="152"/>
      <c r="R968" s="152">
        <f t="shared" si="64"/>
        <v>2447</v>
      </c>
      <c r="S968" s="152">
        <f t="shared" si="68"/>
        <v>77</v>
      </c>
      <c r="T968" s="152">
        <f t="shared" si="65"/>
        <v>2311</v>
      </c>
      <c r="U968" s="152">
        <f t="shared" si="69"/>
        <v>77</v>
      </c>
      <c r="V968" s="152">
        <f t="shared" si="66"/>
        <v>33</v>
      </c>
      <c r="W968" s="152">
        <f t="shared" si="70"/>
        <v>1</v>
      </c>
      <c r="X968" s="152">
        <v>0.27</v>
      </c>
      <c r="Y968" t="s">
        <v>16069</v>
      </c>
    </row>
    <row r="969" spans="5:25" ht="18" x14ac:dyDescent="0.25">
      <c r="E969" s="152" t="s">
        <v>16059</v>
      </c>
      <c r="F969" s="152" t="s">
        <v>16060</v>
      </c>
      <c r="G969" t="str">
        <f t="shared" si="67"/>
        <v>Key West, Florida Keys</v>
      </c>
      <c r="H969" s="152">
        <v>2</v>
      </c>
      <c r="I969" s="152">
        <v>27</v>
      </c>
      <c r="J969" s="152">
        <f t="shared" si="60"/>
        <v>0.1</v>
      </c>
      <c r="K969" s="152">
        <v>900</v>
      </c>
      <c r="L969" s="152">
        <f t="shared" si="61"/>
        <v>211</v>
      </c>
      <c r="M969" s="152">
        <v>7.8</v>
      </c>
      <c r="N969" s="152">
        <f t="shared" si="62"/>
        <v>0.1</v>
      </c>
      <c r="O969" s="152">
        <v>2.2999999999999998</v>
      </c>
      <c r="P969" s="152">
        <f t="shared" si="63"/>
        <v>0.5</v>
      </c>
      <c r="Q969" s="152"/>
      <c r="R969" s="152">
        <f t="shared" si="64"/>
        <v>2422</v>
      </c>
      <c r="S969" s="152">
        <f t="shared" si="68"/>
        <v>47</v>
      </c>
      <c r="T969" s="152">
        <f t="shared" si="65"/>
        <v>2246</v>
      </c>
      <c r="U969" s="152">
        <f t="shared" si="69"/>
        <v>41</v>
      </c>
      <c r="V969" s="152">
        <f t="shared" si="66"/>
        <v>33</v>
      </c>
      <c r="W969" s="152">
        <f t="shared" si="70"/>
        <v>1</v>
      </c>
      <c r="X969" s="152">
        <v>1.077</v>
      </c>
      <c r="Y969" t="s">
        <v>16069</v>
      </c>
    </row>
    <row r="970" spans="5:25" ht="18" x14ac:dyDescent="0.25">
      <c r="E970" s="152" t="s">
        <v>16059</v>
      </c>
      <c r="F970" s="152" t="s">
        <v>16060</v>
      </c>
      <c r="G970" t="str">
        <f t="shared" si="67"/>
        <v>Key West, Florida Keys</v>
      </c>
      <c r="H970" s="152">
        <v>1</v>
      </c>
      <c r="I970" s="152">
        <v>27</v>
      </c>
      <c r="J970" s="152">
        <f t="shared" si="60"/>
        <v>0.1</v>
      </c>
      <c r="K970" s="152">
        <v>400</v>
      </c>
      <c r="L970" s="152">
        <f t="shared" si="61"/>
        <v>60</v>
      </c>
      <c r="M970" s="152">
        <v>8.1</v>
      </c>
      <c r="N970" s="152">
        <f t="shared" si="62"/>
        <v>0.05</v>
      </c>
      <c r="O970" s="152">
        <v>3.8</v>
      </c>
      <c r="P970" s="152">
        <f t="shared" si="63"/>
        <v>3</v>
      </c>
      <c r="Q970" s="152"/>
      <c r="R970" s="152">
        <f t="shared" si="64"/>
        <v>2377</v>
      </c>
      <c r="S970" s="152">
        <f t="shared" si="68"/>
        <v>41</v>
      </c>
      <c r="T970" s="152">
        <f t="shared" si="65"/>
        <v>2057</v>
      </c>
      <c r="U970" s="152">
        <f t="shared" si="69"/>
        <v>43</v>
      </c>
      <c r="V970" s="152">
        <f t="shared" si="66"/>
        <v>33</v>
      </c>
      <c r="W970" s="152">
        <f t="shared" si="70"/>
        <v>1</v>
      </c>
      <c r="X970" s="152">
        <v>1.075</v>
      </c>
      <c r="Y970" t="s">
        <v>16069</v>
      </c>
    </row>
    <row r="971" spans="5:25" ht="18" x14ac:dyDescent="0.25">
      <c r="E971" s="152" t="s">
        <v>16059</v>
      </c>
      <c r="F971" s="152" t="s">
        <v>16060</v>
      </c>
      <c r="G971" t="str">
        <f t="shared" si="67"/>
        <v>Key West, Florida Keys</v>
      </c>
      <c r="H971" s="152">
        <v>3</v>
      </c>
      <c r="I971" s="152">
        <v>27</v>
      </c>
      <c r="J971" s="152">
        <f t="shared" si="60"/>
        <v>0.1</v>
      </c>
      <c r="K971" s="152">
        <v>1340</v>
      </c>
      <c r="L971" s="152">
        <f t="shared" si="61"/>
        <v>207</v>
      </c>
      <c r="M971" s="152">
        <v>7.6</v>
      </c>
      <c r="N971" s="152">
        <f t="shared" si="62"/>
        <v>0.06</v>
      </c>
      <c r="O971" s="152">
        <v>1.7</v>
      </c>
      <c r="P971" s="152">
        <f t="shared" si="63"/>
        <v>0.2</v>
      </c>
      <c r="Q971" s="152"/>
      <c r="R971" s="152">
        <f t="shared" si="64"/>
        <v>2442</v>
      </c>
      <c r="S971" s="152">
        <f t="shared" si="68"/>
        <v>33</v>
      </c>
      <c r="T971" s="152">
        <f t="shared" si="65"/>
        <v>2336</v>
      </c>
      <c r="U971" s="152">
        <f t="shared" si="69"/>
        <v>33</v>
      </c>
      <c r="V971" s="152">
        <f t="shared" si="66"/>
        <v>33</v>
      </c>
      <c r="W971" s="152">
        <f t="shared" si="70"/>
        <v>1</v>
      </c>
      <c r="X971" s="152">
        <v>0.58599999999999997</v>
      </c>
      <c r="Y971" t="s">
        <v>16069</v>
      </c>
    </row>
    <row r="972" spans="5:25" ht="18" x14ac:dyDescent="0.25">
      <c r="E972" s="152" t="s">
        <v>16059</v>
      </c>
      <c r="F972" s="152" t="s">
        <v>16060</v>
      </c>
      <c r="G972" t="str">
        <f t="shared" si="67"/>
        <v>Key West, Florida Keys</v>
      </c>
      <c r="H972" s="152">
        <v>5</v>
      </c>
      <c r="I972" s="152">
        <v>30.3</v>
      </c>
      <c r="J972" s="152">
        <f t="shared" si="60"/>
        <v>0.5</v>
      </c>
      <c r="K972" s="152">
        <v>950</v>
      </c>
      <c r="L972" s="152">
        <f t="shared" si="61"/>
        <v>196</v>
      </c>
      <c r="M972" s="152">
        <v>7.8</v>
      </c>
      <c r="N972" s="152">
        <f t="shared" si="62"/>
        <v>0.09</v>
      </c>
      <c r="O972" s="152">
        <v>2.5</v>
      </c>
      <c r="P972" s="152">
        <f t="shared" si="63"/>
        <v>0.5</v>
      </c>
      <c r="Q972" s="152"/>
      <c r="R972" s="152">
        <f t="shared" si="64"/>
        <v>2460</v>
      </c>
      <c r="S972" s="152">
        <f t="shared" si="68"/>
        <v>52</v>
      </c>
      <c r="T972" s="152">
        <f t="shared" si="65"/>
        <v>2268</v>
      </c>
      <c r="U972" s="152">
        <f t="shared" si="69"/>
        <v>54</v>
      </c>
      <c r="V972" s="152">
        <f t="shared" si="66"/>
        <v>33</v>
      </c>
      <c r="W972" s="152">
        <f t="shared" si="70"/>
        <v>1</v>
      </c>
      <c r="X972" s="152">
        <v>1.304</v>
      </c>
      <c r="Y972" t="s">
        <v>16069</v>
      </c>
    </row>
    <row r="973" spans="5:25" ht="18" x14ac:dyDescent="0.25">
      <c r="E973" s="152" t="s">
        <v>16059</v>
      </c>
      <c r="F973" s="152" t="s">
        <v>16060</v>
      </c>
      <c r="G973" t="str">
        <f t="shared" si="67"/>
        <v>Key West, Florida Keys</v>
      </c>
      <c r="H973" s="152">
        <v>3</v>
      </c>
      <c r="I973" s="152">
        <v>27</v>
      </c>
      <c r="J973" s="152">
        <f t="shared" si="60"/>
        <v>0.1</v>
      </c>
      <c r="K973" s="152">
        <v>1340</v>
      </c>
      <c r="L973" s="152">
        <f t="shared" si="61"/>
        <v>207</v>
      </c>
      <c r="M973" s="152">
        <v>7.6</v>
      </c>
      <c r="N973" s="152">
        <f t="shared" si="62"/>
        <v>0.06</v>
      </c>
      <c r="O973" s="152">
        <v>1.7</v>
      </c>
      <c r="P973" s="152">
        <f t="shared" si="63"/>
        <v>0.2</v>
      </c>
      <c r="Q973" s="152"/>
      <c r="R973" s="152">
        <f t="shared" si="64"/>
        <v>2442</v>
      </c>
      <c r="S973" s="152">
        <f t="shared" si="68"/>
        <v>33</v>
      </c>
      <c r="T973" s="152">
        <f t="shared" si="65"/>
        <v>2336</v>
      </c>
      <c r="U973" s="152">
        <f t="shared" si="69"/>
        <v>33</v>
      </c>
      <c r="V973" s="152">
        <f t="shared" si="66"/>
        <v>33</v>
      </c>
      <c r="W973" s="152">
        <f t="shared" si="70"/>
        <v>1</v>
      </c>
      <c r="X973" s="152">
        <v>1.403</v>
      </c>
      <c r="Y973" t="s">
        <v>16069</v>
      </c>
    </row>
    <row r="974" spans="5:25" ht="18" x14ac:dyDescent="0.25">
      <c r="E974" s="152" t="s">
        <v>16059</v>
      </c>
      <c r="F974" s="152" t="s">
        <v>16060</v>
      </c>
      <c r="G974" t="str">
        <f t="shared" si="67"/>
        <v>Key West, Florida Keys</v>
      </c>
      <c r="H974" s="152">
        <v>1</v>
      </c>
      <c r="I974" s="152">
        <v>27</v>
      </c>
      <c r="J974" s="152">
        <f t="shared" si="60"/>
        <v>0.1</v>
      </c>
      <c r="K974" s="152">
        <v>400</v>
      </c>
      <c r="L974" s="152">
        <f t="shared" si="61"/>
        <v>60</v>
      </c>
      <c r="M974" s="152">
        <v>8.1</v>
      </c>
      <c r="N974" s="152">
        <f t="shared" si="62"/>
        <v>0.05</v>
      </c>
      <c r="O974" s="152">
        <v>3.8</v>
      </c>
      <c r="P974" s="152">
        <f t="shared" si="63"/>
        <v>3</v>
      </c>
      <c r="Q974" s="152"/>
      <c r="R974" s="152">
        <f t="shared" si="64"/>
        <v>2377</v>
      </c>
      <c r="S974" s="152">
        <f t="shared" si="68"/>
        <v>41</v>
      </c>
      <c r="T974" s="152">
        <f t="shared" si="65"/>
        <v>2057</v>
      </c>
      <c r="U974" s="152">
        <f t="shared" si="69"/>
        <v>43</v>
      </c>
      <c r="V974" s="152">
        <f t="shared" si="66"/>
        <v>33</v>
      </c>
      <c r="W974" s="152">
        <f t="shared" si="70"/>
        <v>1</v>
      </c>
      <c r="X974" s="152">
        <v>1.2609999999999999</v>
      </c>
      <c r="Y974" t="s">
        <v>16069</v>
      </c>
    </row>
    <row r="975" spans="5:25" ht="18" x14ac:dyDescent="0.25">
      <c r="E975" s="152" t="s">
        <v>16059</v>
      </c>
      <c r="F975" s="152" t="s">
        <v>16060</v>
      </c>
      <c r="G975" t="str">
        <f t="shared" si="67"/>
        <v>Key West, Florida Keys</v>
      </c>
      <c r="H975" s="152">
        <v>5</v>
      </c>
      <c r="I975" s="152">
        <v>30.3</v>
      </c>
      <c r="J975" s="152">
        <f t="shared" si="60"/>
        <v>0.5</v>
      </c>
      <c r="K975" s="152">
        <v>950</v>
      </c>
      <c r="L975" s="152">
        <f t="shared" si="61"/>
        <v>196</v>
      </c>
      <c r="M975" s="152">
        <v>7.8</v>
      </c>
      <c r="N975" s="152">
        <f t="shared" si="62"/>
        <v>0.09</v>
      </c>
      <c r="O975" s="152">
        <v>2.5</v>
      </c>
      <c r="P975" s="152">
        <f t="shared" si="63"/>
        <v>0.5</v>
      </c>
      <c r="Q975" s="152"/>
      <c r="R975" s="152">
        <f t="shared" si="64"/>
        <v>2460</v>
      </c>
      <c r="S975" s="152">
        <f t="shared" si="68"/>
        <v>52</v>
      </c>
      <c r="T975" s="152">
        <f t="shared" si="65"/>
        <v>2268</v>
      </c>
      <c r="U975" s="152">
        <f t="shared" si="69"/>
        <v>54</v>
      </c>
      <c r="V975" s="152">
        <f t="shared" si="66"/>
        <v>33</v>
      </c>
      <c r="W975" s="152">
        <f t="shared" si="70"/>
        <v>1</v>
      </c>
      <c r="X975" s="152">
        <v>1.113</v>
      </c>
      <c r="Y975" t="s">
        <v>16069</v>
      </c>
    </row>
    <row r="976" spans="5:25" ht="18" x14ac:dyDescent="0.25">
      <c r="E976" s="152" t="s">
        <v>16059</v>
      </c>
      <c r="F976" s="152" t="s">
        <v>16060</v>
      </c>
      <c r="G976" t="str">
        <f t="shared" si="67"/>
        <v>Key West, Florida Keys</v>
      </c>
      <c r="H976" s="152">
        <v>4</v>
      </c>
      <c r="I976" s="152">
        <v>30.3</v>
      </c>
      <c r="J976" s="152">
        <f t="shared" si="60"/>
        <v>0.5</v>
      </c>
      <c r="K976" s="152">
        <v>400</v>
      </c>
      <c r="L976" s="152">
        <f t="shared" si="61"/>
        <v>49</v>
      </c>
      <c r="M976" s="152">
        <v>8.1</v>
      </c>
      <c r="N976" s="152">
        <f t="shared" si="62"/>
        <v>0.04</v>
      </c>
      <c r="O976" s="152">
        <v>4.3</v>
      </c>
      <c r="P976" s="152">
        <f t="shared" si="63"/>
        <v>4</v>
      </c>
      <c r="Q976" s="152"/>
      <c r="R976" s="152">
        <f t="shared" si="64"/>
        <v>2406</v>
      </c>
      <c r="S976" s="152">
        <f t="shared" si="68"/>
        <v>47</v>
      </c>
      <c r="T976" s="152">
        <f t="shared" si="65"/>
        <v>2052</v>
      </c>
      <c r="U976" s="152">
        <f t="shared" si="69"/>
        <v>38</v>
      </c>
      <c r="V976" s="152">
        <f t="shared" si="66"/>
        <v>33</v>
      </c>
      <c r="W976" s="152">
        <f t="shared" si="70"/>
        <v>1</v>
      </c>
      <c r="X976" s="152">
        <v>1.875</v>
      </c>
      <c r="Y976" t="s">
        <v>16069</v>
      </c>
    </row>
    <row r="977" spans="5:25" ht="18" x14ac:dyDescent="0.25">
      <c r="E977" s="152" t="s">
        <v>16059</v>
      </c>
      <c r="F977" s="152" t="s">
        <v>16060</v>
      </c>
      <c r="G977" t="str">
        <f t="shared" si="67"/>
        <v>Key West, Florida Keys</v>
      </c>
      <c r="H977" s="152">
        <v>1</v>
      </c>
      <c r="I977" s="152">
        <v>27</v>
      </c>
      <c r="J977" s="152">
        <f t="shared" si="60"/>
        <v>0.1</v>
      </c>
      <c r="K977" s="152">
        <v>400</v>
      </c>
      <c r="L977" s="152">
        <f t="shared" si="61"/>
        <v>60</v>
      </c>
      <c r="M977" s="152">
        <v>8.1</v>
      </c>
      <c r="N977" s="152">
        <f t="shared" si="62"/>
        <v>0.05</v>
      </c>
      <c r="O977" s="152">
        <v>3.8</v>
      </c>
      <c r="P977" s="152">
        <f t="shared" si="63"/>
        <v>3</v>
      </c>
      <c r="Q977" s="152"/>
      <c r="R977" s="152">
        <f t="shared" si="64"/>
        <v>2377</v>
      </c>
      <c r="S977" s="152">
        <f t="shared" si="68"/>
        <v>41</v>
      </c>
      <c r="T977" s="152">
        <f t="shared" si="65"/>
        <v>2057</v>
      </c>
      <c r="U977" s="152">
        <f t="shared" si="69"/>
        <v>43</v>
      </c>
      <c r="V977" s="152">
        <f t="shared" si="66"/>
        <v>33</v>
      </c>
      <c r="W977" s="152">
        <f t="shared" si="70"/>
        <v>1</v>
      </c>
      <c r="X977" s="152">
        <v>1.36</v>
      </c>
      <c r="Y977" t="s">
        <v>16069</v>
      </c>
    </row>
    <row r="978" spans="5:25" ht="18" x14ac:dyDescent="0.25">
      <c r="E978" s="152" t="s">
        <v>16059</v>
      </c>
      <c r="F978" s="152" t="s">
        <v>16060</v>
      </c>
      <c r="G978" t="str">
        <f t="shared" si="67"/>
        <v>Key West, Florida Keys</v>
      </c>
      <c r="H978" s="152">
        <v>2</v>
      </c>
      <c r="I978" s="152">
        <v>27</v>
      </c>
      <c r="J978" s="152">
        <f t="shared" si="60"/>
        <v>0.1</v>
      </c>
      <c r="K978" s="152">
        <v>900</v>
      </c>
      <c r="L978" s="152">
        <f t="shared" si="61"/>
        <v>211</v>
      </c>
      <c r="M978" s="152">
        <v>7.8</v>
      </c>
      <c r="N978" s="152">
        <f t="shared" si="62"/>
        <v>0.1</v>
      </c>
      <c r="O978" s="152">
        <v>2.2999999999999998</v>
      </c>
      <c r="P978" s="152">
        <f t="shared" si="63"/>
        <v>0.5</v>
      </c>
      <c r="Q978" s="152"/>
      <c r="R978" s="152">
        <f t="shared" si="64"/>
        <v>2422</v>
      </c>
      <c r="S978" s="152">
        <f t="shared" si="68"/>
        <v>47</v>
      </c>
      <c r="T978" s="152">
        <f t="shared" si="65"/>
        <v>2246</v>
      </c>
      <c r="U978" s="152">
        <f t="shared" si="69"/>
        <v>41</v>
      </c>
      <c r="V978" s="152">
        <f t="shared" si="66"/>
        <v>33</v>
      </c>
      <c r="W978" s="152">
        <f t="shared" si="70"/>
        <v>1</v>
      </c>
      <c r="X978" s="152">
        <v>0.69399999999999995</v>
      </c>
      <c r="Y978" t="s">
        <v>16069</v>
      </c>
    </row>
    <row r="979" spans="5:25" ht="18" x14ac:dyDescent="0.25">
      <c r="E979" s="152" t="s">
        <v>16059</v>
      </c>
      <c r="F979" s="152" t="s">
        <v>16060</v>
      </c>
      <c r="G979" t="str">
        <f t="shared" si="67"/>
        <v>Key West, Florida Keys</v>
      </c>
      <c r="H979" s="152">
        <v>6</v>
      </c>
      <c r="I979" s="152">
        <v>30.3</v>
      </c>
      <c r="J979" s="152">
        <f t="shared" si="60"/>
        <v>0.5</v>
      </c>
      <c r="K979" s="152">
        <v>1290</v>
      </c>
      <c r="L979" s="152">
        <f t="shared" si="61"/>
        <v>247</v>
      </c>
      <c r="M979" s="152">
        <v>7.6</v>
      </c>
      <c r="N979" s="152">
        <f t="shared" si="62"/>
        <v>0.08</v>
      </c>
      <c r="O979" s="152">
        <v>2</v>
      </c>
      <c r="P979" s="152">
        <f t="shared" si="63"/>
        <v>0.4</v>
      </c>
      <c r="Q979" s="152"/>
      <c r="R979" s="152">
        <f t="shared" si="64"/>
        <v>2447</v>
      </c>
      <c r="S979" s="152">
        <f t="shared" si="68"/>
        <v>77</v>
      </c>
      <c r="T979" s="152">
        <f t="shared" si="65"/>
        <v>2311</v>
      </c>
      <c r="U979" s="152">
        <f t="shared" si="69"/>
        <v>77</v>
      </c>
      <c r="V979" s="152">
        <f t="shared" si="66"/>
        <v>33</v>
      </c>
      <c r="W979" s="152">
        <f t="shared" si="70"/>
        <v>1</v>
      </c>
      <c r="X979" s="152">
        <v>0.23599999999999999</v>
      </c>
      <c r="Y979" t="s">
        <v>16069</v>
      </c>
    </row>
    <row r="980" spans="5:25" ht="18" x14ac:dyDescent="0.25">
      <c r="E980" s="152" t="s">
        <v>16059</v>
      </c>
      <c r="F980" s="152" t="s">
        <v>16060</v>
      </c>
      <c r="G980" t="str">
        <f t="shared" si="67"/>
        <v>Key West, Florida Keys</v>
      </c>
      <c r="H980" s="152">
        <v>5</v>
      </c>
      <c r="I980" s="152">
        <v>30.3</v>
      </c>
      <c r="J980" s="152">
        <f t="shared" si="60"/>
        <v>0.5</v>
      </c>
      <c r="K980" s="152">
        <v>950</v>
      </c>
      <c r="L980" s="152">
        <f t="shared" si="61"/>
        <v>196</v>
      </c>
      <c r="M980" s="152">
        <v>7.8</v>
      </c>
      <c r="N980" s="152">
        <f t="shared" si="62"/>
        <v>0.09</v>
      </c>
      <c r="O980" s="152">
        <v>2.5</v>
      </c>
      <c r="P980" s="152">
        <f t="shared" si="63"/>
        <v>0.5</v>
      </c>
      <c r="Q980" s="152"/>
      <c r="R980" s="152">
        <f t="shared" si="64"/>
        <v>2460</v>
      </c>
      <c r="S980" s="152">
        <f t="shared" si="68"/>
        <v>52</v>
      </c>
      <c r="T980" s="152">
        <f t="shared" si="65"/>
        <v>2268</v>
      </c>
      <c r="U980" s="152">
        <f t="shared" si="69"/>
        <v>54</v>
      </c>
      <c r="V980" s="152">
        <f t="shared" si="66"/>
        <v>33</v>
      </c>
      <c r="W980" s="152">
        <f t="shared" si="70"/>
        <v>1</v>
      </c>
      <c r="X980" s="152">
        <v>1.028</v>
      </c>
      <c r="Y980" t="s">
        <v>16069</v>
      </c>
    </row>
    <row r="981" spans="5:25" ht="18" x14ac:dyDescent="0.25">
      <c r="E981" s="152" t="s">
        <v>16059</v>
      </c>
      <c r="F981" s="152" t="s">
        <v>16060</v>
      </c>
      <c r="G981" t="str">
        <f t="shared" si="67"/>
        <v>Key West, Florida Keys</v>
      </c>
      <c r="H981" s="152">
        <v>4</v>
      </c>
      <c r="I981" s="152">
        <v>30.3</v>
      </c>
      <c r="J981" s="152">
        <f t="shared" si="60"/>
        <v>0.5</v>
      </c>
      <c r="K981" s="152">
        <v>400</v>
      </c>
      <c r="L981" s="152">
        <f t="shared" si="61"/>
        <v>49</v>
      </c>
      <c r="M981" s="152">
        <v>8.1</v>
      </c>
      <c r="N981" s="152">
        <f t="shared" si="62"/>
        <v>0.04</v>
      </c>
      <c r="O981" s="152">
        <v>4.3</v>
      </c>
      <c r="P981" s="152">
        <f t="shared" si="63"/>
        <v>4</v>
      </c>
      <c r="Q981" s="152"/>
      <c r="R981" s="152">
        <f t="shared" si="64"/>
        <v>2406</v>
      </c>
      <c r="S981" s="152">
        <f t="shared" si="68"/>
        <v>47</v>
      </c>
      <c r="T981" s="152">
        <f t="shared" si="65"/>
        <v>2052</v>
      </c>
      <c r="U981" s="152">
        <f t="shared" si="69"/>
        <v>38</v>
      </c>
      <c r="V981" s="152">
        <f t="shared" si="66"/>
        <v>33</v>
      </c>
      <c r="W981" s="152">
        <f t="shared" si="70"/>
        <v>1</v>
      </c>
      <c r="X981" s="152">
        <v>1.3979999999999999</v>
      </c>
      <c r="Y981" t="s">
        <v>16069</v>
      </c>
    </row>
    <row r="982" spans="5:25" ht="18" x14ac:dyDescent="0.25">
      <c r="E982" s="152" t="s">
        <v>16059</v>
      </c>
      <c r="F982" s="152" t="s">
        <v>16060</v>
      </c>
      <c r="G982" t="str">
        <f t="shared" si="67"/>
        <v>Key West, Florida Keys</v>
      </c>
      <c r="H982" s="152">
        <v>3</v>
      </c>
      <c r="I982" s="152">
        <v>27</v>
      </c>
      <c r="J982" s="152">
        <f t="shared" si="60"/>
        <v>0.1</v>
      </c>
      <c r="K982" s="152">
        <v>1340</v>
      </c>
      <c r="L982" s="152">
        <f t="shared" si="61"/>
        <v>207</v>
      </c>
      <c r="M982" s="152">
        <v>7.6</v>
      </c>
      <c r="N982" s="152">
        <f t="shared" si="62"/>
        <v>0.06</v>
      </c>
      <c r="O982" s="152">
        <v>1.7</v>
      </c>
      <c r="P982" s="152">
        <f t="shared" si="63"/>
        <v>0.2</v>
      </c>
      <c r="Q982" s="152"/>
      <c r="R982" s="152">
        <f t="shared" si="64"/>
        <v>2442</v>
      </c>
      <c r="S982" s="152">
        <f t="shared" si="68"/>
        <v>33</v>
      </c>
      <c r="T982" s="152">
        <f t="shared" si="65"/>
        <v>2336</v>
      </c>
      <c r="U982" s="152">
        <f t="shared" si="69"/>
        <v>33</v>
      </c>
      <c r="V982" s="152">
        <f t="shared" si="66"/>
        <v>33</v>
      </c>
      <c r="W982" s="152">
        <f t="shared" si="70"/>
        <v>1</v>
      </c>
      <c r="X982" s="152">
        <v>0.28199999999999997</v>
      </c>
      <c r="Y982" t="s">
        <v>16069</v>
      </c>
    </row>
    <row r="983" spans="5:25" ht="18" x14ac:dyDescent="0.25">
      <c r="E983" s="152" t="s">
        <v>16059</v>
      </c>
      <c r="F983" s="152" t="s">
        <v>16060</v>
      </c>
      <c r="G983" t="str">
        <f t="shared" si="67"/>
        <v>Key West, Florida Keys</v>
      </c>
      <c r="H983" s="152">
        <v>2</v>
      </c>
      <c r="I983" s="152">
        <v>27</v>
      </c>
      <c r="J983" s="152">
        <f t="shared" si="60"/>
        <v>0.1</v>
      </c>
      <c r="K983" s="152">
        <v>900</v>
      </c>
      <c r="L983" s="152">
        <f t="shared" si="61"/>
        <v>211</v>
      </c>
      <c r="M983" s="152">
        <v>7.8</v>
      </c>
      <c r="N983" s="152">
        <f t="shared" si="62"/>
        <v>0.1</v>
      </c>
      <c r="O983" s="152">
        <v>2.2999999999999998</v>
      </c>
      <c r="P983" s="152">
        <f t="shared" si="63"/>
        <v>0.5</v>
      </c>
      <c r="Q983" s="152"/>
      <c r="R983" s="152">
        <f t="shared" si="64"/>
        <v>2422</v>
      </c>
      <c r="S983" s="152">
        <f t="shared" si="68"/>
        <v>47</v>
      </c>
      <c r="T983" s="152">
        <f t="shared" si="65"/>
        <v>2246</v>
      </c>
      <c r="U983" s="152">
        <f t="shared" si="69"/>
        <v>41</v>
      </c>
      <c r="V983" s="152">
        <f t="shared" si="66"/>
        <v>33</v>
      </c>
      <c r="W983" s="152">
        <f t="shared" si="70"/>
        <v>1</v>
      </c>
      <c r="X983" s="152">
        <v>2.2370000000000001</v>
      </c>
      <c r="Y983" t="s">
        <v>16069</v>
      </c>
    </row>
    <row r="984" spans="5:25" ht="18" x14ac:dyDescent="0.25">
      <c r="E984" s="152" t="s">
        <v>16059</v>
      </c>
      <c r="F984" s="152" t="s">
        <v>16060</v>
      </c>
      <c r="G984" t="str">
        <f t="shared" si="67"/>
        <v>Key West, Florida Keys</v>
      </c>
      <c r="H984" s="152">
        <v>1</v>
      </c>
      <c r="I984" s="152">
        <v>27</v>
      </c>
      <c r="J984" s="152">
        <f t="shared" si="60"/>
        <v>0.1</v>
      </c>
      <c r="K984" s="152">
        <v>400</v>
      </c>
      <c r="L984" s="152">
        <f t="shared" si="61"/>
        <v>60</v>
      </c>
      <c r="M984" s="152">
        <v>8.1</v>
      </c>
      <c r="N984" s="152">
        <f t="shared" si="62"/>
        <v>0.05</v>
      </c>
      <c r="O984" s="152">
        <v>3.8</v>
      </c>
      <c r="P984" s="152">
        <f t="shared" si="63"/>
        <v>3</v>
      </c>
      <c r="Q984" s="152"/>
      <c r="R984" s="152">
        <f t="shared" si="64"/>
        <v>2377</v>
      </c>
      <c r="S984" s="152">
        <f t="shared" si="68"/>
        <v>41</v>
      </c>
      <c r="T984" s="152">
        <f t="shared" si="65"/>
        <v>2057</v>
      </c>
      <c r="U984" s="152">
        <f t="shared" si="69"/>
        <v>43</v>
      </c>
      <c r="V984" s="152">
        <f t="shared" si="66"/>
        <v>33</v>
      </c>
      <c r="W984" s="152">
        <f t="shared" si="70"/>
        <v>1</v>
      </c>
      <c r="X984" s="152">
        <v>1.7829999999999999</v>
      </c>
      <c r="Y984" t="s">
        <v>16069</v>
      </c>
    </row>
    <row r="985" spans="5:25" ht="18" x14ac:dyDescent="0.25">
      <c r="E985" s="152" t="s">
        <v>16059</v>
      </c>
      <c r="F985" s="152" t="s">
        <v>16060</v>
      </c>
      <c r="G985" t="str">
        <f t="shared" si="67"/>
        <v>Key West, Florida Keys</v>
      </c>
      <c r="H985" s="152">
        <v>4</v>
      </c>
      <c r="I985" s="152">
        <v>30.3</v>
      </c>
      <c r="J985" s="152">
        <f t="shared" si="60"/>
        <v>0.5</v>
      </c>
      <c r="K985" s="152">
        <v>400</v>
      </c>
      <c r="L985" s="152">
        <f t="shared" si="61"/>
        <v>49</v>
      </c>
      <c r="M985" s="152">
        <v>8.1</v>
      </c>
      <c r="N985" s="152">
        <f t="shared" si="62"/>
        <v>0.04</v>
      </c>
      <c r="O985" s="152">
        <v>4.3</v>
      </c>
      <c r="P985" s="152">
        <f t="shared" si="63"/>
        <v>4</v>
      </c>
      <c r="Q985" s="152"/>
      <c r="R985" s="152">
        <f t="shared" si="64"/>
        <v>2406</v>
      </c>
      <c r="S985" s="152">
        <f t="shared" si="68"/>
        <v>47</v>
      </c>
      <c r="T985" s="152">
        <f t="shared" si="65"/>
        <v>2052</v>
      </c>
      <c r="U985" s="152">
        <f t="shared" si="69"/>
        <v>38</v>
      </c>
      <c r="V985" s="152">
        <f t="shared" si="66"/>
        <v>33</v>
      </c>
      <c r="W985" s="152">
        <f t="shared" si="70"/>
        <v>1</v>
      </c>
      <c r="X985" s="152">
        <v>2.1549999999999998</v>
      </c>
      <c r="Y985" t="s">
        <v>16069</v>
      </c>
    </row>
    <row r="986" spans="5:25" ht="18" x14ac:dyDescent="0.25">
      <c r="E986" s="152" t="s">
        <v>16059</v>
      </c>
      <c r="F986" s="152" t="s">
        <v>16060</v>
      </c>
      <c r="G986" t="str">
        <f t="shared" si="67"/>
        <v>Key West, Florida Keys</v>
      </c>
      <c r="H986" s="152">
        <v>5</v>
      </c>
      <c r="I986" s="152">
        <v>30.3</v>
      </c>
      <c r="J986" s="152">
        <f t="shared" si="60"/>
        <v>0.5</v>
      </c>
      <c r="K986" s="152">
        <v>950</v>
      </c>
      <c r="L986" s="152">
        <f t="shared" si="61"/>
        <v>196</v>
      </c>
      <c r="M986" s="152">
        <v>7.8</v>
      </c>
      <c r="N986" s="152">
        <f t="shared" si="62"/>
        <v>0.09</v>
      </c>
      <c r="O986" s="152">
        <v>2.5</v>
      </c>
      <c r="P986" s="152">
        <f t="shared" si="63"/>
        <v>0.5</v>
      </c>
      <c r="Q986" s="152"/>
      <c r="R986" s="152">
        <f t="shared" si="64"/>
        <v>2460</v>
      </c>
      <c r="S986" s="152">
        <f t="shared" si="68"/>
        <v>52</v>
      </c>
      <c r="T986" s="152">
        <f t="shared" si="65"/>
        <v>2268</v>
      </c>
      <c r="U986" s="152">
        <f t="shared" si="69"/>
        <v>54</v>
      </c>
      <c r="V986" s="152">
        <f t="shared" si="66"/>
        <v>33</v>
      </c>
      <c r="W986" s="152">
        <f t="shared" si="70"/>
        <v>1</v>
      </c>
      <c r="X986" s="152">
        <v>0.95699999999999996</v>
      </c>
      <c r="Y986" t="s">
        <v>16069</v>
      </c>
    </row>
    <row r="987" spans="5:25" ht="18" x14ac:dyDescent="0.25">
      <c r="E987" s="152" t="s">
        <v>16059</v>
      </c>
      <c r="F987" s="152" t="s">
        <v>16060</v>
      </c>
      <c r="G987" t="str">
        <f t="shared" si="67"/>
        <v>Key West, Florida Keys</v>
      </c>
      <c r="H987" s="152">
        <v>5</v>
      </c>
      <c r="I987" s="152">
        <v>30.3</v>
      </c>
      <c r="J987" s="152">
        <f t="shared" si="60"/>
        <v>0.5</v>
      </c>
      <c r="K987" s="152">
        <v>950</v>
      </c>
      <c r="L987" s="152">
        <f t="shared" si="61"/>
        <v>196</v>
      </c>
      <c r="M987" s="152">
        <v>7.8</v>
      </c>
      <c r="N987" s="152">
        <f t="shared" si="62"/>
        <v>0.09</v>
      </c>
      <c r="O987" s="152">
        <v>2.5</v>
      </c>
      <c r="P987" s="152">
        <f t="shared" si="63"/>
        <v>0.5</v>
      </c>
      <c r="Q987" s="152"/>
      <c r="R987" s="152">
        <f t="shared" si="64"/>
        <v>2460</v>
      </c>
      <c r="S987" s="152">
        <f t="shared" si="68"/>
        <v>52</v>
      </c>
      <c r="T987" s="152">
        <f t="shared" si="65"/>
        <v>2268</v>
      </c>
      <c r="U987" s="152">
        <f t="shared" si="69"/>
        <v>54</v>
      </c>
      <c r="V987" s="152">
        <f t="shared" si="66"/>
        <v>33</v>
      </c>
      <c r="W987" s="152">
        <f t="shared" si="70"/>
        <v>1</v>
      </c>
      <c r="X987" s="152">
        <v>0.248</v>
      </c>
      <c r="Y987" t="s">
        <v>16069</v>
      </c>
    </row>
    <row r="988" spans="5:25" ht="18" x14ac:dyDescent="0.25">
      <c r="E988" s="152" t="s">
        <v>16059</v>
      </c>
      <c r="F988" s="152" t="s">
        <v>16060</v>
      </c>
      <c r="G988" t="str">
        <f t="shared" si="67"/>
        <v>Key West, Florida Keys</v>
      </c>
      <c r="H988" s="152">
        <v>3</v>
      </c>
      <c r="I988" s="152">
        <v>27</v>
      </c>
      <c r="J988" s="152">
        <f t="shared" si="60"/>
        <v>0.1</v>
      </c>
      <c r="K988" s="152">
        <v>1340</v>
      </c>
      <c r="L988" s="152">
        <f t="shared" si="61"/>
        <v>207</v>
      </c>
      <c r="M988" s="152">
        <v>7.6</v>
      </c>
      <c r="N988" s="152">
        <f t="shared" si="62"/>
        <v>0.06</v>
      </c>
      <c r="O988" s="152">
        <v>1.7</v>
      </c>
      <c r="P988" s="152">
        <f t="shared" si="63"/>
        <v>0.2</v>
      </c>
      <c r="Q988" s="152"/>
      <c r="R988" s="152">
        <f t="shared" si="64"/>
        <v>2442</v>
      </c>
      <c r="S988" s="152">
        <f t="shared" si="68"/>
        <v>33</v>
      </c>
      <c r="T988" s="152">
        <f t="shared" si="65"/>
        <v>2336</v>
      </c>
      <c r="U988" s="152">
        <f t="shared" si="69"/>
        <v>33</v>
      </c>
      <c r="V988" s="152">
        <f t="shared" si="66"/>
        <v>33</v>
      </c>
      <c r="W988" s="152">
        <f t="shared" si="70"/>
        <v>1</v>
      </c>
      <c r="X988" s="152">
        <v>0.97799999999999998</v>
      </c>
      <c r="Y988" t="s">
        <v>16069</v>
      </c>
    </row>
    <row r="989" spans="5:25" ht="18" x14ac:dyDescent="0.25">
      <c r="E989" s="152" t="s">
        <v>16059</v>
      </c>
      <c r="F989" s="152" t="s">
        <v>16060</v>
      </c>
      <c r="G989" t="str">
        <f t="shared" si="67"/>
        <v>Key West, Florida Keys</v>
      </c>
      <c r="H989" s="152">
        <v>3</v>
      </c>
      <c r="I989" s="152">
        <v>27</v>
      </c>
      <c r="J989" s="152">
        <f t="shared" si="60"/>
        <v>0.1</v>
      </c>
      <c r="K989" s="152">
        <v>1340</v>
      </c>
      <c r="L989" s="152">
        <f t="shared" si="61"/>
        <v>207</v>
      </c>
      <c r="M989" s="152">
        <v>7.6</v>
      </c>
      <c r="N989" s="152">
        <f t="shared" si="62"/>
        <v>0.06</v>
      </c>
      <c r="O989" s="152">
        <v>1.7</v>
      </c>
      <c r="P989" s="152">
        <f t="shared" si="63"/>
        <v>0.2</v>
      </c>
      <c r="Q989" s="152"/>
      <c r="R989" s="152">
        <f t="shared" si="64"/>
        <v>2442</v>
      </c>
      <c r="S989" s="152">
        <f t="shared" si="68"/>
        <v>33</v>
      </c>
      <c r="T989" s="152">
        <f t="shared" si="65"/>
        <v>2336</v>
      </c>
      <c r="U989" s="152">
        <f t="shared" si="69"/>
        <v>33</v>
      </c>
      <c r="V989" s="152">
        <f t="shared" si="66"/>
        <v>33</v>
      </c>
      <c r="W989" s="152">
        <f t="shared" si="70"/>
        <v>1</v>
      </c>
      <c r="X989" s="152">
        <v>1.5760000000000001</v>
      </c>
      <c r="Y989" t="s">
        <v>16069</v>
      </c>
    </row>
    <row r="990" spans="5:25" ht="18" x14ac:dyDescent="0.25">
      <c r="E990" s="152" t="s">
        <v>16059</v>
      </c>
      <c r="F990" s="152" t="s">
        <v>16060</v>
      </c>
      <c r="G990" t="str">
        <f t="shared" si="67"/>
        <v>Key West, Florida Keys</v>
      </c>
      <c r="H990" s="152">
        <v>4</v>
      </c>
      <c r="I990" s="152">
        <v>30.3</v>
      </c>
      <c r="J990" s="152">
        <f t="shared" si="60"/>
        <v>0.5</v>
      </c>
      <c r="K990" s="152">
        <v>400</v>
      </c>
      <c r="L990" s="152">
        <f t="shared" si="61"/>
        <v>49</v>
      </c>
      <c r="M990" s="152">
        <v>8.1</v>
      </c>
      <c r="N990" s="152">
        <f t="shared" si="62"/>
        <v>0.04</v>
      </c>
      <c r="O990" s="152">
        <v>4.3</v>
      </c>
      <c r="P990" s="152">
        <f t="shared" si="63"/>
        <v>4</v>
      </c>
      <c r="Q990" s="152"/>
      <c r="R990" s="152">
        <f t="shared" si="64"/>
        <v>2406</v>
      </c>
      <c r="S990" s="152">
        <f t="shared" si="68"/>
        <v>47</v>
      </c>
      <c r="T990" s="152">
        <f t="shared" si="65"/>
        <v>2052</v>
      </c>
      <c r="U990" s="152">
        <f t="shared" si="69"/>
        <v>38</v>
      </c>
      <c r="V990" s="152">
        <f t="shared" si="66"/>
        <v>33</v>
      </c>
      <c r="W990" s="152">
        <f t="shared" si="70"/>
        <v>1</v>
      </c>
      <c r="X990" s="152">
        <v>0.89300000000000002</v>
      </c>
      <c r="Y990" t="s">
        <v>16069</v>
      </c>
    </row>
    <row r="991" spans="5:25" ht="18" x14ac:dyDescent="0.25">
      <c r="E991" s="152" t="s">
        <v>16059</v>
      </c>
      <c r="F991" s="152" t="s">
        <v>16060</v>
      </c>
      <c r="G991" t="str">
        <f t="shared" si="67"/>
        <v>Key West, Florida Keys</v>
      </c>
      <c r="H991" s="152">
        <v>6</v>
      </c>
      <c r="I991" s="152">
        <v>30.3</v>
      </c>
      <c r="J991" s="152">
        <f t="shared" si="60"/>
        <v>0.5</v>
      </c>
      <c r="K991" s="152">
        <v>1290</v>
      </c>
      <c r="L991" s="152">
        <f t="shared" si="61"/>
        <v>247</v>
      </c>
      <c r="M991" s="152">
        <v>7.6</v>
      </c>
      <c r="N991" s="152">
        <f t="shared" si="62"/>
        <v>0.08</v>
      </c>
      <c r="O991" s="152">
        <v>2</v>
      </c>
      <c r="P991" s="152">
        <f t="shared" si="63"/>
        <v>0.4</v>
      </c>
      <c r="Q991" s="152"/>
      <c r="R991" s="152">
        <f t="shared" si="64"/>
        <v>2447</v>
      </c>
      <c r="S991" s="152">
        <f t="shared" si="68"/>
        <v>77</v>
      </c>
      <c r="T991" s="152">
        <f t="shared" si="65"/>
        <v>2311</v>
      </c>
      <c r="U991" s="152">
        <f t="shared" si="69"/>
        <v>77</v>
      </c>
      <c r="V991" s="152">
        <f t="shared" si="66"/>
        <v>33</v>
      </c>
      <c r="W991" s="152">
        <f t="shared" si="70"/>
        <v>1</v>
      </c>
      <c r="X991" s="152">
        <v>0.58299999999999996</v>
      </c>
      <c r="Y991" t="s">
        <v>16069</v>
      </c>
    </row>
    <row r="992" spans="5:25" ht="18" x14ac:dyDescent="0.25">
      <c r="E992" s="152" t="s">
        <v>16059</v>
      </c>
      <c r="F992" s="152" t="s">
        <v>16060</v>
      </c>
      <c r="G992" t="str">
        <f t="shared" si="67"/>
        <v>Key West, Florida Keys</v>
      </c>
      <c r="H992" s="152">
        <v>6</v>
      </c>
      <c r="I992" s="152">
        <v>30.3</v>
      </c>
      <c r="J992" s="152">
        <f t="shared" si="60"/>
        <v>0.5</v>
      </c>
      <c r="K992" s="152">
        <v>1290</v>
      </c>
      <c r="L992" s="152">
        <f t="shared" si="61"/>
        <v>247</v>
      </c>
      <c r="M992" s="152">
        <v>7.6</v>
      </c>
      <c r="N992" s="152">
        <f t="shared" si="62"/>
        <v>0.08</v>
      </c>
      <c r="O992" s="152">
        <v>2</v>
      </c>
      <c r="P992" s="152">
        <f t="shared" si="63"/>
        <v>0.4</v>
      </c>
      <c r="Q992" s="152"/>
      <c r="R992" s="152">
        <f t="shared" si="64"/>
        <v>2447</v>
      </c>
      <c r="S992" s="152">
        <f t="shared" si="68"/>
        <v>77</v>
      </c>
      <c r="T992" s="152">
        <f t="shared" si="65"/>
        <v>2311</v>
      </c>
      <c r="U992" s="152">
        <f t="shared" si="69"/>
        <v>77</v>
      </c>
      <c r="V992" s="152">
        <f t="shared" si="66"/>
        <v>33</v>
      </c>
      <c r="W992" s="152">
        <f t="shared" si="70"/>
        <v>1</v>
      </c>
      <c r="X992" s="152">
        <v>1.792</v>
      </c>
      <c r="Y992" t="s">
        <v>16069</v>
      </c>
    </row>
    <row r="993" spans="5:25" ht="18" x14ac:dyDescent="0.25">
      <c r="E993" s="152" t="s">
        <v>16059</v>
      </c>
      <c r="F993" s="152" t="s">
        <v>16060</v>
      </c>
      <c r="G993" t="str">
        <f t="shared" si="67"/>
        <v>Key West, Florida Keys</v>
      </c>
      <c r="H993" s="152">
        <v>1</v>
      </c>
      <c r="I993" s="152">
        <v>27</v>
      </c>
      <c r="J993" s="152">
        <f t="shared" si="60"/>
        <v>0.1</v>
      </c>
      <c r="K993" s="152">
        <v>400</v>
      </c>
      <c r="L993" s="152">
        <f t="shared" si="61"/>
        <v>60</v>
      </c>
      <c r="M993" s="152">
        <v>8.1</v>
      </c>
      <c r="N993" s="152">
        <f t="shared" si="62"/>
        <v>0.05</v>
      </c>
      <c r="O993" s="152">
        <v>3.8</v>
      </c>
      <c r="P993" s="152">
        <f t="shared" si="63"/>
        <v>3</v>
      </c>
      <c r="Q993" s="152"/>
      <c r="R993" s="152">
        <f t="shared" si="64"/>
        <v>2377</v>
      </c>
      <c r="S993" s="152">
        <f t="shared" si="68"/>
        <v>41</v>
      </c>
      <c r="T993" s="152">
        <f t="shared" si="65"/>
        <v>2057</v>
      </c>
      <c r="U993" s="152">
        <f t="shared" si="69"/>
        <v>43</v>
      </c>
      <c r="V993" s="152">
        <f t="shared" si="66"/>
        <v>33</v>
      </c>
      <c r="W993" s="152">
        <f t="shared" si="70"/>
        <v>1</v>
      </c>
      <c r="X993" s="152">
        <v>0.82399999999999995</v>
      </c>
      <c r="Y993" t="s">
        <v>16069</v>
      </c>
    </row>
    <row r="994" spans="5:25" ht="18" x14ac:dyDescent="0.25">
      <c r="E994" s="152" t="s">
        <v>16059</v>
      </c>
      <c r="F994" s="152" t="s">
        <v>16060</v>
      </c>
      <c r="G994" t="str">
        <f t="shared" si="67"/>
        <v>Key West, Florida Keys</v>
      </c>
      <c r="H994" s="152">
        <v>6</v>
      </c>
      <c r="I994" s="152">
        <v>30.3</v>
      </c>
      <c r="J994" s="152">
        <f t="shared" si="60"/>
        <v>0.5</v>
      </c>
      <c r="K994" s="152">
        <v>1290</v>
      </c>
      <c r="L994" s="152">
        <f t="shared" si="61"/>
        <v>247</v>
      </c>
      <c r="M994" s="152">
        <v>7.6</v>
      </c>
      <c r="N994" s="152">
        <f t="shared" si="62"/>
        <v>0.08</v>
      </c>
      <c r="O994" s="152">
        <v>2</v>
      </c>
      <c r="P994" s="152">
        <f t="shared" si="63"/>
        <v>0.4</v>
      </c>
      <c r="Q994" s="152"/>
      <c r="R994" s="152">
        <f t="shared" si="64"/>
        <v>2447</v>
      </c>
      <c r="S994" s="152">
        <f t="shared" si="68"/>
        <v>77</v>
      </c>
      <c r="T994" s="152">
        <f t="shared" si="65"/>
        <v>2311</v>
      </c>
      <c r="U994" s="152">
        <f t="shared" si="69"/>
        <v>77</v>
      </c>
      <c r="V994" s="152">
        <f t="shared" si="66"/>
        <v>33</v>
      </c>
      <c r="W994" s="152">
        <f t="shared" si="70"/>
        <v>1</v>
      </c>
      <c r="X994" s="152">
        <v>-0.57499999999999996</v>
      </c>
      <c r="Y994" t="s">
        <v>16069</v>
      </c>
    </row>
    <row r="995" spans="5:25" ht="18" x14ac:dyDescent="0.25">
      <c r="E995" s="152" t="s">
        <v>16059</v>
      </c>
      <c r="F995" s="152" t="s">
        <v>16060</v>
      </c>
      <c r="G995" t="str">
        <f t="shared" si="67"/>
        <v>Key West, Florida Keys</v>
      </c>
      <c r="H995" s="152">
        <v>4</v>
      </c>
      <c r="I995" s="152">
        <v>30.3</v>
      </c>
      <c r="J995" s="152">
        <f t="shared" si="60"/>
        <v>0.5</v>
      </c>
      <c r="K995" s="152">
        <v>400</v>
      </c>
      <c r="L995" s="152">
        <f t="shared" si="61"/>
        <v>49</v>
      </c>
      <c r="M995" s="152">
        <v>8.1</v>
      </c>
      <c r="N995" s="152">
        <f t="shared" si="62"/>
        <v>0.04</v>
      </c>
      <c r="O995" s="152">
        <v>4.3</v>
      </c>
      <c r="P995" s="152">
        <f t="shared" si="63"/>
        <v>4</v>
      </c>
      <c r="Q995" s="152"/>
      <c r="R995" s="152">
        <f t="shared" si="64"/>
        <v>2406</v>
      </c>
      <c r="S995" s="152">
        <f t="shared" si="68"/>
        <v>47</v>
      </c>
      <c r="T995" s="152">
        <f t="shared" si="65"/>
        <v>2052</v>
      </c>
      <c r="U995" s="152">
        <f t="shared" si="69"/>
        <v>38</v>
      </c>
      <c r="V995" s="152">
        <f t="shared" si="66"/>
        <v>33</v>
      </c>
      <c r="W995" s="152">
        <f t="shared" si="70"/>
        <v>1</v>
      </c>
      <c r="X995" s="152">
        <v>2.278</v>
      </c>
      <c r="Y995" t="s">
        <v>16069</v>
      </c>
    </row>
    <row r="996" spans="5:25" ht="18" x14ac:dyDescent="0.25">
      <c r="E996" s="152" t="s">
        <v>16059</v>
      </c>
      <c r="F996" s="152" t="s">
        <v>16060</v>
      </c>
      <c r="G996" t="str">
        <f t="shared" si="67"/>
        <v>Key West, Florida Keys</v>
      </c>
      <c r="H996" s="152">
        <v>3</v>
      </c>
      <c r="I996" s="152">
        <v>27</v>
      </c>
      <c r="J996" s="152">
        <f t="shared" si="60"/>
        <v>0.1</v>
      </c>
      <c r="K996" s="152">
        <v>1340</v>
      </c>
      <c r="L996" s="152">
        <f t="shared" si="61"/>
        <v>207</v>
      </c>
      <c r="M996" s="152">
        <v>7.6</v>
      </c>
      <c r="N996" s="152">
        <f t="shared" si="62"/>
        <v>0.06</v>
      </c>
      <c r="O996" s="152">
        <v>1.7</v>
      </c>
      <c r="P996" s="152">
        <f t="shared" si="63"/>
        <v>0.2</v>
      </c>
      <c r="Q996" s="152"/>
      <c r="R996" s="152">
        <f t="shared" si="64"/>
        <v>2442</v>
      </c>
      <c r="S996" s="152">
        <f t="shared" si="68"/>
        <v>33</v>
      </c>
      <c r="T996" s="152">
        <f t="shared" si="65"/>
        <v>2336</v>
      </c>
      <c r="U996" s="152">
        <f t="shared" si="69"/>
        <v>33</v>
      </c>
      <c r="V996" s="152">
        <f t="shared" si="66"/>
        <v>33</v>
      </c>
      <c r="W996" s="152">
        <f t="shared" si="70"/>
        <v>1</v>
      </c>
      <c r="X996" s="152">
        <v>0.90500000000000003</v>
      </c>
      <c r="Y996" t="s">
        <v>16069</v>
      </c>
    </row>
    <row r="997" spans="5:25" ht="18" x14ac:dyDescent="0.25">
      <c r="E997" s="152" t="s">
        <v>16059</v>
      </c>
      <c r="F997" s="152" t="s">
        <v>16060</v>
      </c>
      <c r="G997" t="str">
        <f t="shared" si="67"/>
        <v>Key West, Florida Keys</v>
      </c>
      <c r="H997" s="152">
        <v>2</v>
      </c>
      <c r="I997" s="152">
        <v>27</v>
      </c>
      <c r="J997" s="152">
        <f t="shared" si="60"/>
        <v>0.1</v>
      </c>
      <c r="K997" s="152">
        <v>900</v>
      </c>
      <c r="L997" s="152">
        <f t="shared" si="61"/>
        <v>211</v>
      </c>
      <c r="M997" s="152">
        <v>7.8</v>
      </c>
      <c r="N997" s="152">
        <f t="shared" si="62"/>
        <v>0.1</v>
      </c>
      <c r="O997" s="152">
        <v>2.2999999999999998</v>
      </c>
      <c r="P997" s="152">
        <f t="shared" si="63"/>
        <v>0.5</v>
      </c>
      <c r="Q997" s="152"/>
      <c r="R997" s="152">
        <f t="shared" si="64"/>
        <v>2422</v>
      </c>
      <c r="S997" s="152">
        <f t="shared" si="68"/>
        <v>47</v>
      </c>
      <c r="T997" s="152">
        <f t="shared" si="65"/>
        <v>2246</v>
      </c>
      <c r="U997" s="152">
        <f t="shared" si="69"/>
        <v>41</v>
      </c>
      <c r="V997" s="152">
        <f t="shared" si="66"/>
        <v>33</v>
      </c>
      <c r="W997" s="152">
        <f t="shared" si="70"/>
        <v>1</v>
      </c>
      <c r="X997" s="152">
        <v>0.95499999999999996</v>
      </c>
      <c r="Y997" t="s">
        <v>16069</v>
      </c>
    </row>
    <row r="998" spans="5:25" ht="18" x14ac:dyDescent="0.25">
      <c r="E998" s="152" t="s">
        <v>16059</v>
      </c>
      <c r="F998" s="152" t="s">
        <v>16060</v>
      </c>
      <c r="G998" t="str">
        <f t="shared" si="67"/>
        <v>Key West, Florida Keys</v>
      </c>
      <c r="H998" s="152">
        <v>1</v>
      </c>
      <c r="I998" s="152">
        <v>27</v>
      </c>
      <c r="J998" s="152">
        <f t="shared" si="60"/>
        <v>0.1</v>
      </c>
      <c r="K998" s="152">
        <v>400</v>
      </c>
      <c r="L998" s="152">
        <f t="shared" si="61"/>
        <v>60</v>
      </c>
      <c r="M998" s="152">
        <v>8.1</v>
      </c>
      <c r="N998" s="152">
        <f t="shared" si="62"/>
        <v>0.05</v>
      </c>
      <c r="O998" s="152">
        <v>3.8</v>
      </c>
      <c r="P998" s="152">
        <f t="shared" si="63"/>
        <v>3</v>
      </c>
      <c r="Q998" s="152"/>
      <c r="R998" s="152">
        <f t="shared" si="64"/>
        <v>2377</v>
      </c>
      <c r="S998" s="152">
        <f t="shared" si="68"/>
        <v>41</v>
      </c>
      <c r="T998" s="152">
        <f t="shared" si="65"/>
        <v>2057</v>
      </c>
      <c r="U998" s="152">
        <f t="shared" si="69"/>
        <v>43</v>
      </c>
      <c r="V998" s="152">
        <f t="shared" si="66"/>
        <v>33</v>
      </c>
      <c r="W998" s="152">
        <f t="shared" si="70"/>
        <v>1</v>
      </c>
      <c r="X998" s="152">
        <v>2.2149999999999999</v>
      </c>
      <c r="Y998" t="s">
        <v>16069</v>
      </c>
    </row>
    <row r="999" spans="5:25" ht="18" x14ac:dyDescent="0.25">
      <c r="E999" s="152" t="s">
        <v>16059</v>
      </c>
      <c r="F999" s="152" t="s">
        <v>16060</v>
      </c>
      <c r="G999" t="str">
        <f t="shared" si="67"/>
        <v>Key West, Florida Keys</v>
      </c>
      <c r="H999" s="152">
        <v>4</v>
      </c>
      <c r="I999" s="152">
        <v>30.3</v>
      </c>
      <c r="J999" s="152">
        <f t="shared" si="60"/>
        <v>0.5</v>
      </c>
      <c r="K999" s="152">
        <v>400</v>
      </c>
      <c r="L999" s="152">
        <f t="shared" si="61"/>
        <v>49</v>
      </c>
      <c r="M999" s="152">
        <v>8.1</v>
      </c>
      <c r="N999" s="152">
        <f t="shared" si="62"/>
        <v>0.04</v>
      </c>
      <c r="O999" s="152">
        <v>4.3</v>
      </c>
      <c r="P999" s="152">
        <f t="shared" si="63"/>
        <v>4</v>
      </c>
      <c r="Q999" s="152"/>
      <c r="R999" s="152">
        <f t="shared" si="64"/>
        <v>2406</v>
      </c>
      <c r="S999" s="152">
        <f t="shared" si="68"/>
        <v>47</v>
      </c>
      <c r="T999" s="152">
        <f t="shared" si="65"/>
        <v>2052</v>
      </c>
      <c r="U999" s="152">
        <f t="shared" si="69"/>
        <v>38</v>
      </c>
      <c r="V999" s="152">
        <f t="shared" si="66"/>
        <v>33</v>
      </c>
      <c r="W999" s="152">
        <f t="shared" si="70"/>
        <v>1</v>
      </c>
      <c r="X999" s="152">
        <v>2.95</v>
      </c>
      <c r="Y999" t="s">
        <v>16069</v>
      </c>
    </row>
    <row r="1000" spans="5:25" ht="18" x14ac:dyDescent="0.25">
      <c r="E1000" s="152" t="s">
        <v>16059</v>
      </c>
      <c r="F1000" s="152" t="s">
        <v>16060</v>
      </c>
      <c r="G1000" t="str">
        <f t="shared" si="67"/>
        <v>Key West, Florida Keys</v>
      </c>
      <c r="H1000" s="152">
        <v>2</v>
      </c>
      <c r="I1000" s="152">
        <v>27</v>
      </c>
      <c r="J1000" s="152">
        <f t="shared" si="60"/>
        <v>0.1</v>
      </c>
      <c r="K1000" s="152">
        <v>900</v>
      </c>
      <c r="L1000" s="152">
        <f t="shared" si="61"/>
        <v>211</v>
      </c>
      <c r="M1000" s="152">
        <v>7.8</v>
      </c>
      <c r="N1000" s="152">
        <f t="shared" si="62"/>
        <v>0.1</v>
      </c>
      <c r="O1000" s="152">
        <v>2.2999999999999998</v>
      </c>
      <c r="P1000" s="152">
        <f t="shared" si="63"/>
        <v>0.5</v>
      </c>
      <c r="Q1000" s="152"/>
      <c r="R1000" s="152">
        <f t="shared" si="64"/>
        <v>2422</v>
      </c>
      <c r="S1000" s="152">
        <f t="shared" si="68"/>
        <v>47</v>
      </c>
      <c r="T1000" s="152">
        <f t="shared" si="65"/>
        <v>2246</v>
      </c>
      <c r="U1000" s="152">
        <f t="shared" si="69"/>
        <v>41</v>
      </c>
      <c r="V1000" s="152">
        <f t="shared" si="66"/>
        <v>33</v>
      </c>
      <c r="W1000" s="152">
        <f t="shared" si="70"/>
        <v>1</v>
      </c>
      <c r="X1000" s="152">
        <v>1.7350000000000001</v>
      </c>
      <c r="Y1000" t="s">
        <v>16069</v>
      </c>
    </row>
    <row r="1001" spans="5:25" ht="18" x14ac:dyDescent="0.25">
      <c r="E1001" s="152" t="s">
        <v>16059</v>
      </c>
      <c r="F1001" s="152" t="s">
        <v>16060</v>
      </c>
      <c r="G1001" t="str">
        <f t="shared" si="67"/>
        <v>Key West, Florida Keys</v>
      </c>
      <c r="H1001" s="152">
        <v>1</v>
      </c>
      <c r="I1001" s="152">
        <v>27</v>
      </c>
      <c r="J1001" s="152">
        <f t="shared" si="60"/>
        <v>0.1</v>
      </c>
      <c r="K1001" s="152">
        <v>400</v>
      </c>
      <c r="L1001" s="152">
        <f t="shared" si="61"/>
        <v>60</v>
      </c>
      <c r="M1001" s="152">
        <v>8.1</v>
      </c>
      <c r="N1001" s="152">
        <f t="shared" si="62"/>
        <v>0.05</v>
      </c>
      <c r="O1001" s="152">
        <v>3.8</v>
      </c>
      <c r="P1001" s="152">
        <f t="shared" si="63"/>
        <v>3</v>
      </c>
      <c r="Q1001" s="152"/>
      <c r="R1001" s="152">
        <f t="shared" si="64"/>
        <v>2377</v>
      </c>
      <c r="S1001" s="152">
        <f t="shared" si="68"/>
        <v>41</v>
      </c>
      <c r="T1001" s="152">
        <f t="shared" si="65"/>
        <v>2057</v>
      </c>
      <c r="U1001" s="152">
        <f t="shared" si="69"/>
        <v>43</v>
      </c>
      <c r="V1001" s="152">
        <f t="shared" si="66"/>
        <v>33</v>
      </c>
      <c r="W1001" s="152">
        <f t="shared" si="70"/>
        <v>1</v>
      </c>
      <c r="X1001" s="152">
        <v>1.9219999999999999</v>
      </c>
      <c r="Y1001" t="s">
        <v>16069</v>
      </c>
    </row>
    <row r="1002" spans="5:25" ht="18" x14ac:dyDescent="0.25">
      <c r="E1002" s="152" t="s">
        <v>16059</v>
      </c>
      <c r="F1002" s="152" t="s">
        <v>16060</v>
      </c>
      <c r="G1002" t="str">
        <f t="shared" si="67"/>
        <v>Key West, Florida Keys</v>
      </c>
      <c r="H1002" s="152">
        <v>3</v>
      </c>
      <c r="I1002" s="152">
        <v>27</v>
      </c>
      <c r="J1002" s="152">
        <f t="shared" si="60"/>
        <v>0.1</v>
      </c>
      <c r="K1002" s="152">
        <v>1340</v>
      </c>
      <c r="L1002" s="152">
        <f t="shared" si="61"/>
        <v>207</v>
      </c>
      <c r="M1002" s="152">
        <v>7.6</v>
      </c>
      <c r="N1002" s="152">
        <f t="shared" si="62"/>
        <v>0.06</v>
      </c>
      <c r="O1002" s="152">
        <v>1.7</v>
      </c>
      <c r="P1002" s="152">
        <f t="shared" si="63"/>
        <v>0.2</v>
      </c>
      <c r="Q1002" s="152"/>
      <c r="R1002" s="152">
        <f t="shared" si="64"/>
        <v>2442</v>
      </c>
      <c r="S1002" s="152">
        <f t="shared" si="68"/>
        <v>33</v>
      </c>
      <c r="T1002" s="152">
        <f t="shared" si="65"/>
        <v>2336</v>
      </c>
      <c r="U1002" s="152">
        <f t="shared" si="69"/>
        <v>33</v>
      </c>
      <c r="V1002" s="152">
        <f t="shared" si="66"/>
        <v>33</v>
      </c>
      <c r="W1002" s="152">
        <f t="shared" si="70"/>
        <v>1</v>
      </c>
      <c r="X1002" s="152">
        <v>1.4790000000000001</v>
      </c>
      <c r="Y1002" t="s">
        <v>16069</v>
      </c>
    </row>
    <row r="1003" spans="5:25" ht="18" x14ac:dyDescent="0.25">
      <c r="E1003" s="152" t="s">
        <v>16059</v>
      </c>
      <c r="F1003" s="152" t="s">
        <v>16060</v>
      </c>
      <c r="G1003" t="str">
        <f t="shared" si="67"/>
        <v>Key West, Florida Keys</v>
      </c>
      <c r="H1003" s="152">
        <v>6</v>
      </c>
      <c r="I1003" s="152">
        <v>30.3</v>
      </c>
      <c r="J1003" s="152">
        <f t="shared" si="60"/>
        <v>0.5</v>
      </c>
      <c r="K1003" s="152">
        <v>1290</v>
      </c>
      <c r="L1003" s="152">
        <f t="shared" si="61"/>
        <v>247</v>
      </c>
      <c r="M1003" s="152">
        <v>7.6</v>
      </c>
      <c r="N1003" s="152">
        <f t="shared" si="62"/>
        <v>0.08</v>
      </c>
      <c r="O1003" s="152">
        <v>2</v>
      </c>
      <c r="P1003" s="152">
        <f t="shared" si="63"/>
        <v>0.4</v>
      </c>
      <c r="Q1003" s="152"/>
      <c r="R1003" s="152">
        <f t="shared" si="64"/>
        <v>2447</v>
      </c>
      <c r="S1003" s="152">
        <f t="shared" si="68"/>
        <v>77</v>
      </c>
      <c r="T1003" s="152">
        <f t="shared" si="65"/>
        <v>2311</v>
      </c>
      <c r="U1003" s="152">
        <f t="shared" si="69"/>
        <v>77</v>
      </c>
      <c r="V1003" s="152">
        <f t="shared" si="66"/>
        <v>33</v>
      </c>
      <c r="W1003" s="152">
        <f t="shared" si="70"/>
        <v>1</v>
      </c>
      <c r="X1003" s="152">
        <v>3.8809999999999998</v>
      </c>
      <c r="Y1003" t="s">
        <v>16069</v>
      </c>
    </row>
    <row r="1004" spans="5:25" ht="18" x14ac:dyDescent="0.25">
      <c r="E1004" s="152" t="s">
        <v>16059</v>
      </c>
      <c r="F1004" s="152" t="s">
        <v>16060</v>
      </c>
      <c r="G1004" t="str">
        <f t="shared" si="67"/>
        <v>Key West, Florida Keys</v>
      </c>
      <c r="H1004" s="152">
        <v>2</v>
      </c>
      <c r="I1004" s="152">
        <v>27</v>
      </c>
      <c r="J1004" s="152">
        <f t="shared" si="60"/>
        <v>0.1</v>
      </c>
      <c r="K1004" s="152">
        <v>900</v>
      </c>
      <c r="L1004" s="152">
        <f t="shared" si="61"/>
        <v>211</v>
      </c>
      <c r="M1004" s="152">
        <v>7.8</v>
      </c>
      <c r="N1004" s="152">
        <f t="shared" si="62"/>
        <v>0.1</v>
      </c>
      <c r="O1004" s="152">
        <v>2.2999999999999998</v>
      </c>
      <c r="P1004" s="152">
        <f t="shared" si="63"/>
        <v>0.5</v>
      </c>
      <c r="Q1004" s="152"/>
      <c r="R1004" s="152">
        <f t="shared" si="64"/>
        <v>2422</v>
      </c>
      <c r="S1004" s="152">
        <f t="shared" si="68"/>
        <v>47</v>
      </c>
      <c r="T1004" s="152">
        <f t="shared" si="65"/>
        <v>2246</v>
      </c>
      <c r="U1004" s="152">
        <f t="shared" si="69"/>
        <v>41</v>
      </c>
      <c r="V1004" s="152">
        <f t="shared" si="66"/>
        <v>33</v>
      </c>
      <c r="W1004" s="152">
        <f t="shared" si="70"/>
        <v>1</v>
      </c>
      <c r="X1004" s="152">
        <v>0.80300000000000005</v>
      </c>
      <c r="Y1004" t="s">
        <v>16069</v>
      </c>
    </row>
    <row r="1005" spans="5:25" ht="18" x14ac:dyDescent="0.25">
      <c r="E1005" s="152" t="s">
        <v>16059</v>
      </c>
      <c r="F1005" s="152" t="s">
        <v>16060</v>
      </c>
      <c r="G1005" t="str">
        <f t="shared" si="67"/>
        <v>Key West, Florida Keys</v>
      </c>
      <c r="H1005" s="152">
        <v>5</v>
      </c>
      <c r="I1005" s="152">
        <v>30.3</v>
      </c>
      <c r="J1005" s="152">
        <f t="shared" si="60"/>
        <v>0.5</v>
      </c>
      <c r="K1005" s="152">
        <v>950</v>
      </c>
      <c r="L1005" s="152">
        <f t="shared" si="61"/>
        <v>196</v>
      </c>
      <c r="M1005" s="152">
        <v>7.8</v>
      </c>
      <c r="N1005" s="152">
        <f t="shared" si="62"/>
        <v>0.09</v>
      </c>
      <c r="O1005" s="152">
        <v>2.5</v>
      </c>
      <c r="P1005" s="152">
        <f t="shared" si="63"/>
        <v>0.5</v>
      </c>
      <c r="Q1005" s="152"/>
      <c r="R1005" s="152">
        <f t="shared" si="64"/>
        <v>2460</v>
      </c>
      <c r="S1005" s="152">
        <f t="shared" si="68"/>
        <v>52</v>
      </c>
      <c r="T1005" s="152">
        <f t="shared" si="65"/>
        <v>2268</v>
      </c>
      <c r="U1005" s="152">
        <f t="shared" si="69"/>
        <v>54</v>
      </c>
      <c r="V1005" s="152">
        <f t="shared" si="66"/>
        <v>33</v>
      </c>
      <c r="W1005" s="152">
        <f t="shared" si="70"/>
        <v>1</v>
      </c>
      <c r="X1005" s="152">
        <v>0.72899999999999998</v>
      </c>
      <c r="Y1005" t="s">
        <v>16069</v>
      </c>
    </row>
    <row r="1006" spans="5:25" ht="18" x14ac:dyDescent="0.25">
      <c r="E1006" s="152" t="s">
        <v>16059</v>
      </c>
      <c r="F1006" s="152" t="s">
        <v>16060</v>
      </c>
      <c r="G1006" t="str">
        <f t="shared" si="67"/>
        <v>Key West, Florida Keys</v>
      </c>
      <c r="H1006" s="152">
        <v>2</v>
      </c>
      <c r="I1006" s="152">
        <v>27</v>
      </c>
      <c r="J1006" s="152">
        <f t="shared" si="60"/>
        <v>0.1</v>
      </c>
      <c r="K1006" s="152">
        <v>900</v>
      </c>
      <c r="L1006" s="152">
        <f t="shared" si="61"/>
        <v>211</v>
      </c>
      <c r="M1006" s="152">
        <v>7.8</v>
      </c>
      <c r="N1006" s="152">
        <f t="shared" si="62"/>
        <v>0.1</v>
      </c>
      <c r="O1006" s="152">
        <v>2.2999999999999998</v>
      </c>
      <c r="P1006" s="152">
        <f t="shared" si="63"/>
        <v>0.5</v>
      </c>
      <c r="Q1006" s="152"/>
      <c r="R1006" s="152">
        <f t="shared" si="64"/>
        <v>2422</v>
      </c>
      <c r="S1006" s="152">
        <f t="shared" si="68"/>
        <v>47</v>
      </c>
      <c r="T1006" s="152">
        <f t="shared" si="65"/>
        <v>2246</v>
      </c>
      <c r="U1006" s="152">
        <f t="shared" si="69"/>
        <v>41</v>
      </c>
      <c r="V1006" s="152">
        <f t="shared" si="66"/>
        <v>33</v>
      </c>
      <c r="W1006" s="152">
        <f t="shared" si="70"/>
        <v>1</v>
      </c>
      <c r="X1006" s="152">
        <v>0.871</v>
      </c>
      <c r="Y1006" t="s">
        <v>16069</v>
      </c>
    </row>
    <row r="1007" spans="5:25" ht="18" x14ac:dyDescent="0.25">
      <c r="E1007" s="152" t="s">
        <v>16059</v>
      </c>
      <c r="F1007" s="152" t="s">
        <v>16060</v>
      </c>
      <c r="G1007" t="str">
        <f t="shared" si="67"/>
        <v>Key West, Florida Keys</v>
      </c>
      <c r="H1007" s="152">
        <v>2</v>
      </c>
      <c r="I1007" s="152">
        <v>27</v>
      </c>
      <c r="J1007" s="152">
        <f t="shared" si="60"/>
        <v>0.1</v>
      </c>
      <c r="K1007" s="152">
        <v>900</v>
      </c>
      <c r="L1007" s="152">
        <f t="shared" si="61"/>
        <v>211</v>
      </c>
      <c r="M1007" s="152">
        <v>7.8</v>
      </c>
      <c r="N1007" s="152">
        <f t="shared" si="62"/>
        <v>0.1</v>
      </c>
      <c r="O1007" s="152">
        <v>2.2999999999999998</v>
      </c>
      <c r="P1007" s="152">
        <f t="shared" si="63"/>
        <v>0.5</v>
      </c>
      <c r="Q1007" s="152"/>
      <c r="R1007" s="152">
        <f t="shared" si="64"/>
        <v>2422</v>
      </c>
      <c r="S1007" s="152">
        <f t="shared" si="68"/>
        <v>47</v>
      </c>
      <c r="T1007" s="152">
        <f t="shared" si="65"/>
        <v>2246</v>
      </c>
      <c r="U1007" s="152">
        <f t="shared" si="69"/>
        <v>41</v>
      </c>
      <c r="V1007" s="152">
        <f t="shared" si="66"/>
        <v>33</v>
      </c>
      <c r="W1007" s="152">
        <f t="shared" si="70"/>
        <v>1</v>
      </c>
      <c r="X1007" s="152">
        <v>1.161</v>
      </c>
      <c r="Y1007" t="s">
        <v>16069</v>
      </c>
    </row>
    <row r="1008" spans="5:25" ht="18" x14ac:dyDescent="0.25">
      <c r="E1008" s="152" t="s">
        <v>16059</v>
      </c>
      <c r="F1008" s="152" t="s">
        <v>16060</v>
      </c>
      <c r="G1008" t="str">
        <f t="shared" si="67"/>
        <v>Key West, Florida Keys</v>
      </c>
      <c r="H1008" s="152">
        <v>4</v>
      </c>
      <c r="I1008" s="152">
        <v>30.3</v>
      </c>
      <c r="J1008" s="152">
        <f t="shared" si="60"/>
        <v>0.5</v>
      </c>
      <c r="K1008" s="152">
        <v>400</v>
      </c>
      <c r="L1008" s="152">
        <f t="shared" si="61"/>
        <v>49</v>
      </c>
      <c r="M1008" s="152">
        <v>8.1</v>
      </c>
      <c r="N1008" s="152">
        <f t="shared" si="62"/>
        <v>0.04</v>
      </c>
      <c r="O1008" s="152">
        <v>4.3</v>
      </c>
      <c r="P1008" s="152">
        <f t="shared" si="63"/>
        <v>4</v>
      </c>
      <c r="Q1008" s="152"/>
      <c r="R1008" s="152">
        <f t="shared" si="64"/>
        <v>2406</v>
      </c>
      <c r="S1008" s="152">
        <f t="shared" si="68"/>
        <v>47</v>
      </c>
      <c r="T1008" s="152">
        <f t="shared" si="65"/>
        <v>2052</v>
      </c>
      <c r="U1008" s="152">
        <f t="shared" si="69"/>
        <v>38</v>
      </c>
      <c r="V1008" s="152">
        <f t="shared" si="66"/>
        <v>33</v>
      </c>
      <c r="W1008" s="152">
        <f t="shared" si="70"/>
        <v>1</v>
      </c>
      <c r="X1008" s="152">
        <v>1.6859999999999999</v>
      </c>
      <c r="Y1008" t="s">
        <v>16069</v>
      </c>
    </row>
    <row r="1009" spans="5:25" ht="18" x14ac:dyDescent="0.25">
      <c r="E1009" s="152" t="s">
        <v>16059</v>
      </c>
      <c r="F1009" s="152" t="s">
        <v>16060</v>
      </c>
      <c r="G1009" t="str">
        <f t="shared" si="67"/>
        <v>Key West, Florida Keys</v>
      </c>
      <c r="H1009" s="152">
        <v>5</v>
      </c>
      <c r="I1009" s="152">
        <v>30.3</v>
      </c>
      <c r="J1009" s="152">
        <f t="shared" si="60"/>
        <v>0.5</v>
      </c>
      <c r="K1009" s="152">
        <v>950</v>
      </c>
      <c r="L1009" s="152">
        <f t="shared" si="61"/>
        <v>196</v>
      </c>
      <c r="M1009" s="152">
        <v>7.8</v>
      </c>
      <c r="N1009" s="152">
        <f t="shared" si="62"/>
        <v>0.09</v>
      </c>
      <c r="O1009" s="152">
        <v>2.5</v>
      </c>
      <c r="P1009" s="152">
        <f t="shared" si="63"/>
        <v>0.5</v>
      </c>
      <c r="Q1009" s="152"/>
      <c r="R1009" s="152">
        <f t="shared" si="64"/>
        <v>2460</v>
      </c>
      <c r="S1009" s="152">
        <f t="shared" si="68"/>
        <v>52</v>
      </c>
      <c r="T1009" s="152">
        <f t="shared" si="65"/>
        <v>2268</v>
      </c>
      <c r="U1009" s="152">
        <f t="shared" si="69"/>
        <v>54</v>
      </c>
      <c r="V1009" s="152">
        <f t="shared" si="66"/>
        <v>33</v>
      </c>
      <c r="W1009" s="152">
        <f t="shared" si="70"/>
        <v>1</v>
      </c>
      <c r="X1009" s="152">
        <v>1.5469999999999999</v>
      </c>
      <c r="Y1009" t="s">
        <v>16069</v>
      </c>
    </row>
    <row r="1010" spans="5:25" ht="18" x14ac:dyDescent="0.25">
      <c r="E1010" s="152" t="s">
        <v>16059</v>
      </c>
      <c r="F1010" s="152" t="s">
        <v>16060</v>
      </c>
      <c r="G1010" t="str">
        <f t="shared" si="67"/>
        <v>Key West, Florida Keys</v>
      </c>
      <c r="H1010" s="152">
        <v>5</v>
      </c>
      <c r="I1010" s="152">
        <v>30.3</v>
      </c>
      <c r="J1010" s="152">
        <f t="shared" ref="J1010:J1073" si="71">VLOOKUP($H1010,$AA$948:$AO$953,3,FALSE)</f>
        <v>0.5</v>
      </c>
      <c r="K1010" s="152">
        <v>950</v>
      </c>
      <c r="L1010" s="152">
        <f t="shared" ref="L1010:L1073" si="72">VLOOKUP($H1010,$AA$948:$AO$953,5,FALSE)</f>
        <v>196</v>
      </c>
      <c r="M1010" s="152">
        <v>7.8</v>
      </c>
      <c r="N1010" s="152">
        <f t="shared" ref="N1010:N1073" si="73">VLOOKUP($H1010,$AA$948:$AO$953,7,FALSE)</f>
        <v>0.09</v>
      </c>
      <c r="O1010" s="152">
        <v>2.5</v>
      </c>
      <c r="P1010" s="152">
        <f t="shared" ref="P1010:P1073" si="74">VLOOKUP($H1010,$AA$948:$AO$953,13,FALSE)</f>
        <v>0.5</v>
      </c>
      <c r="Q1010" s="152"/>
      <c r="R1010" s="152">
        <f t="shared" ref="R1010:R1073" si="75">VLOOKUP($H1010,$AA$948:$AO$953,8,FALSE)</f>
        <v>2460</v>
      </c>
      <c r="S1010" s="152">
        <f t="shared" si="68"/>
        <v>52</v>
      </c>
      <c r="T1010" s="152">
        <f t="shared" ref="T1010:T1073" si="76">VLOOKUP($H1010,$AA$948:$AO$953,10,FALSE)</f>
        <v>2268</v>
      </c>
      <c r="U1010" s="152">
        <f t="shared" si="69"/>
        <v>54</v>
      </c>
      <c r="V1010" s="152">
        <f t="shared" ref="V1010:V1073" si="77">VLOOKUP($H1010,$AA$948:$AO$953,14,FALSE)</f>
        <v>33</v>
      </c>
      <c r="W1010" s="152">
        <f t="shared" si="70"/>
        <v>1</v>
      </c>
      <c r="X1010" s="152">
        <v>1.804</v>
      </c>
      <c r="Y1010" t="s">
        <v>16069</v>
      </c>
    </row>
    <row r="1011" spans="5:25" ht="18" x14ac:dyDescent="0.25">
      <c r="E1011" s="152" t="s">
        <v>16059</v>
      </c>
      <c r="F1011" s="152" t="s">
        <v>16060</v>
      </c>
      <c r="G1011" t="str">
        <f t="shared" ref="G1011:G1074" si="78">_xlfn.CONCAT(F1011, ", Florida Keys")</f>
        <v>Key West, Florida Keys</v>
      </c>
      <c r="H1011" s="152">
        <v>1</v>
      </c>
      <c r="I1011" s="152">
        <v>27</v>
      </c>
      <c r="J1011" s="152">
        <f t="shared" si="71"/>
        <v>0.1</v>
      </c>
      <c r="K1011" s="152">
        <v>400</v>
      </c>
      <c r="L1011" s="152">
        <f t="shared" si="72"/>
        <v>60</v>
      </c>
      <c r="M1011" s="152">
        <v>8.1</v>
      </c>
      <c r="N1011" s="152">
        <f t="shared" si="73"/>
        <v>0.05</v>
      </c>
      <c r="O1011" s="152">
        <v>3.8</v>
      </c>
      <c r="P1011" s="152">
        <f t="shared" si="74"/>
        <v>3</v>
      </c>
      <c r="Q1011" s="152"/>
      <c r="R1011" s="152">
        <f t="shared" si="75"/>
        <v>2377</v>
      </c>
      <c r="S1011" s="152">
        <f t="shared" ref="S1011:S1074" si="79">VLOOKUP($H1011,$AA$948:$AO$953,9,FALSE)</f>
        <v>41</v>
      </c>
      <c r="T1011" s="152">
        <f t="shared" si="76"/>
        <v>2057</v>
      </c>
      <c r="U1011" s="152">
        <f t="shared" ref="U1011:U1074" si="80">VLOOKUP($H1011,$AA$948:$AO$953,11,FALSE)</f>
        <v>43</v>
      </c>
      <c r="V1011" s="152">
        <f t="shared" si="77"/>
        <v>33</v>
      </c>
      <c r="W1011" s="152">
        <f t="shared" ref="W1011:W1074" si="81">VLOOKUP($H1011,$AA$948:$AO$953,15,FALSE)</f>
        <v>1</v>
      </c>
      <c r="X1011" s="152">
        <v>2.1789999999999998</v>
      </c>
      <c r="Y1011" t="s">
        <v>16069</v>
      </c>
    </row>
    <row r="1012" spans="5:25" ht="18" x14ac:dyDescent="0.25">
      <c r="E1012" s="152" t="s">
        <v>16059</v>
      </c>
      <c r="F1012" s="152" t="s">
        <v>16060</v>
      </c>
      <c r="G1012" t="str">
        <f t="shared" si="78"/>
        <v>Key West, Florida Keys</v>
      </c>
      <c r="H1012" s="152">
        <v>2</v>
      </c>
      <c r="I1012" s="152">
        <v>27</v>
      </c>
      <c r="J1012" s="152">
        <f t="shared" si="71"/>
        <v>0.1</v>
      </c>
      <c r="K1012" s="152">
        <v>900</v>
      </c>
      <c r="L1012" s="152">
        <f t="shared" si="72"/>
        <v>211</v>
      </c>
      <c r="M1012" s="152">
        <v>7.8</v>
      </c>
      <c r="N1012" s="152">
        <f t="shared" si="73"/>
        <v>0.1</v>
      </c>
      <c r="O1012" s="152">
        <v>2.2999999999999998</v>
      </c>
      <c r="P1012" s="152">
        <f t="shared" si="74"/>
        <v>0.5</v>
      </c>
      <c r="Q1012" s="152"/>
      <c r="R1012" s="152">
        <f t="shared" si="75"/>
        <v>2422</v>
      </c>
      <c r="S1012" s="152">
        <f t="shared" si="79"/>
        <v>47</v>
      </c>
      <c r="T1012" s="152">
        <f t="shared" si="76"/>
        <v>2246</v>
      </c>
      <c r="U1012" s="152">
        <f t="shared" si="80"/>
        <v>41</v>
      </c>
      <c r="V1012" s="152">
        <f t="shared" si="77"/>
        <v>33</v>
      </c>
      <c r="W1012" s="152">
        <f t="shared" si="81"/>
        <v>1</v>
      </c>
      <c r="X1012" s="152">
        <v>1.181</v>
      </c>
      <c r="Y1012" t="s">
        <v>16069</v>
      </c>
    </row>
    <row r="1013" spans="5:25" ht="18" x14ac:dyDescent="0.25">
      <c r="E1013" s="152" t="s">
        <v>16059</v>
      </c>
      <c r="F1013" s="152" t="s">
        <v>16060</v>
      </c>
      <c r="G1013" t="str">
        <f t="shared" si="78"/>
        <v>Key West, Florida Keys</v>
      </c>
      <c r="H1013" s="152">
        <v>6</v>
      </c>
      <c r="I1013" s="152">
        <v>30.3</v>
      </c>
      <c r="J1013" s="152">
        <f t="shared" si="71"/>
        <v>0.5</v>
      </c>
      <c r="K1013" s="152">
        <v>1290</v>
      </c>
      <c r="L1013" s="152">
        <f t="shared" si="72"/>
        <v>247</v>
      </c>
      <c r="M1013" s="152">
        <v>7.6</v>
      </c>
      <c r="N1013" s="152">
        <f t="shared" si="73"/>
        <v>0.08</v>
      </c>
      <c r="O1013" s="152">
        <v>2</v>
      </c>
      <c r="P1013" s="152">
        <f t="shared" si="74"/>
        <v>0.4</v>
      </c>
      <c r="Q1013" s="152"/>
      <c r="R1013" s="152">
        <f t="shared" si="75"/>
        <v>2447</v>
      </c>
      <c r="S1013" s="152">
        <f t="shared" si="79"/>
        <v>77</v>
      </c>
      <c r="T1013" s="152">
        <f t="shared" si="76"/>
        <v>2311</v>
      </c>
      <c r="U1013" s="152">
        <f t="shared" si="80"/>
        <v>77</v>
      </c>
      <c r="V1013" s="152">
        <f t="shared" si="77"/>
        <v>33</v>
      </c>
      <c r="W1013" s="152">
        <f t="shared" si="81"/>
        <v>1</v>
      </c>
      <c r="X1013" s="152">
        <v>2.3889999999999998</v>
      </c>
      <c r="Y1013" t="s">
        <v>16069</v>
      </c>
    </row>
    <row r="1014" spans="5:25" ht="18" x14ac:dyDescent="0.25">
      <c r="E1014" s="152" t="s">
        <v>16059</v>
      </c>
      <c r="F1014" s="152" t="s">
        <v>16060</v>
      </c>
      <c r="G1014" t="str">
        <f t="shared" si="78"/>
        <v>Key West, Florida Keys</v>
      </c>
      <c r="H1014" s="152">
        <v>4</v>
      </c>
      <c r="I1014" s="152">
        <v>30.3</v>
      </c>
      <c r="J1014" s="152">
        <f t="shared" si="71"/>
        <v>0.5</v>
      </c>
      <c r="K1014" s="152">
        <v>400</v>
      </c>
      <c r="L1014" s="152">
        <f t="shared" si="72"/>
        <v>49</v>
      </c>
      <c r="M1014" s="152">
        <v>8.1</v>
      </c>
      <c r="N1014" s="152">
        <f t="shared" si="73"/>
        <v>0.04</v>
      </c>
      <c r="O1014" s="152">
        <v>4.3</v>
      </c>
      <c r="P1014" s="152">
        <f t="shared" si="74"/>
        <v>4</v>
      </c>
      <c r="Q1014" s="152"/>
      <c r="R1014" s="152">
        <f t="shared" si="75"/>
        <v>2406</v>
      </c>
      <c r="S1014" s="152">
        <f t="shared" si="79"/>
        <v>47</v>
      </c>
      <c r="T1014" s="152">
        <f t="shared" si="76"/>
        <v>2052</v>
      </c>
      <c r="U1014" s="152">
        <f t="shared" si="80"/>
        <v>38</v>
      </c>
      <c r="V1014" s="152">
        <f t="shared" si="77"/>
        <v>33</v>
      </c>
      <c r="W1014" s="152">
        <f t="shared" si="81"/>
        <v>1</v>
      </c>
      <c r="X1014" s="152">
        <v>2.4049999999999998</v>
      </c>
      <c r="Y1014" t="s">
        <v>16069</v>
      </c>
    </row>
    <row r="1015" spans="5:25" ht="18" x14ac:dyDescent="0.25">
      <c r="E1015" s="152" t="s">
        <v>16059</v>
      </c>
      <c r="F1015" s="152" t="s">
        <v>16060</v>
      </c>
      <c r="G1015" t="str">
        <f t="shared" si="78"/>
        <v>Key West, Florida Keys</v>
      </c>
      <c r="H1015" s="152">
        <v>5</v>
      </c>
      <c r="I1015" s="152">
        <v>30.3</v>
      </c>
      <c r="J1015" s="152">
        <f t="shared" si="71"/>
        <v>0.5</v>
      </c>
      <c r="K1015" s="152">
        <v>950</v>
      </c>
      <c r="L1015" s="152">
        <f t="shared" si="72"/>
        <v>196</v>
      </c>
      <c r="M1015" s="152">
        <v>7.8</v>
      </c>
      <c r="N1015" s="152">
        <f t="shared" si="73"/>
        <v>0.09</v>
      </c>
      <c r="O1015" s="152">
        <v>2.5</v>
      </c>
      <c r="P1015" s="152">
        <f t="shared" si="74"/>
        <v>0.5</v>
      </c>
      <c r="Q1015" s="152"/>
      <c r="R1015" s="152">
        <f t="shared" si="75"/>
        <v>2460</v>
      </c>
      <c r="S1015" s="152">
        <f t="shared" si="79"/>
        <v>52</v>
      </c>
      <c r="T1015" s="152">
        <f t="shared" si="76"/>
        <v>2268</v>
      </c>
      <c r="U1015" s="152">
        <f t="shared" si="80"/>
        <v>54</v>
      </c>
      <c r="V1015" s="152">
        <f t="shared" si="77"/>
        <v>33</v>
      </c>
      <c r="W1015" s="152">
        <f t="shared" si="81"/>
        <v>1</v>
      </c>
      <c r="X1015" s="152">
        <v>1.8109999999999999</v>
      </c>
      <c r="Y1015" t="s">
        <v>16069</v>
      </c>
    </row>
    <row r="1016" spans="5:25" ht="18" x14ac:dyDescent="0.25">
      <c r="E1016" s="152" t="s">
        <v>16059</v>
      </c>
      <c r="F1016" s="152" t="s">
        <v>16060</v>
      </c>
      <c r="G1016" t="str">
        <f t="shared" si="78"/>
        <v>Key West, Florida Keys</v>
      </c>
      <c r="H1016" s="152">
        <v>3</v>
      </c>
      <c r="I1016" s="152">
        <v>27</v>
      </c>
      <c r="J1016" s="152">
        <f t="shared" si="71"/>
        <v>0.1</v>
      </c>
      <c r="K1016" s="152">
        <v>1340</v>
      </c>
      <c r="L1016" s="152">
        <f t="shared" si="72"/>
        <v>207</v>
      </c>
      <c r="M1016" s="152">
        <v>7.6</v>
      </c>
      <c r="N1016" s="152">
        <f t="shared" si="73"/>
        <v>0.06</v>
      </c>
      <c r="O1016" s="152">
        <v>1.7</v>
      </c>
      <c r="P1016" s="152">
        <f t="shared" si="74"/>
        <v>0.2</v>
      </c>
      <c r="Q1016" s="152"/>
      <c r="R1016" s="152">
        <f t="shared" si="75"/>
        <v>2442</v>
      </c>
      <c r="S1016" s="152">
        <f t="shared" si="79"/>
        <v>33</v>
      </c>
      <c r="T1016" s="152">
        <f t="shared" si="76"/>
        <v>2336</v>
      </c>
      <c r="U1016" s="152">
        <f t="shared" si="80"/>
        <v>33</v>
      </c>
      <c r="V1016" s="152">
        <f t="shared" si="77"/>
        <v>33</v>
      </c>
      <c r="W1016" s="152">
        <f t="shared" si="81"/>
        <v>1</v>
      </c>
      <c r="X1016" s="152">
        <v>1.8859999999999999</v>
      </c>
      <c r="Y1016" t="s">
        <v>16069</v>
      </c>
    </row>
    <row r="1017" spans="5:25" ht="18" x14ac:dyDescent="0.25">
      <c r="E1017" s="152" t="s">
        <v>16059</v>
      </c>
      <c r="F1017" s="152" t="s">
        <v>16060</v>
      </c>
      <c r="G1017" t="str">
        <f t="shared" si="78"/>
        <v>Key West, Florida Keys</v>
      </c>
      <c r="H1017" s="152">
        <v>6</v>
      </c>
      <c r="I1017" s="152">
        <v>30.3</v>
      </c>
      <c r="J1017" s="152">
        <f t="shared" si="71"/>
        <v>0.5</v>
      </c>
      <c r="K1017" s="152">
        <v>1290</v>
      </c>
      <c r="L1017" s="152">
        <f t="shared" si="72"/>
        <v>247</v>
      </c>
      <c r="M1017" s="152">
        <v>7.6</v>
      </c>
      <c r="N1017" s="152">
        <f t="shared" si="73"/>
        <v>0.08</v>
      </c>
      <c r="O1017" s="152">
        <v>2</v>
      </c>
      <c r="P1017" s="152">
        <f t="shared" si="74"/>
        <v>0.4</v>
      </c>
      <c r="Q1017" s="152"/>
      <c r="R1017" s="152">
        <f t="shared" si="75"/>
        <v>2447</v>
      </c>
      <c r="S1017" s="152">
        <f t="shared" si="79"/>
        <v>77</v>
      </c>
      <c r="T1017" s="152">
        <f t="shared" si="76"/>
        <v>2311</v>
      </c>
      <c r="U1017" s="152">
        <f t="shared" si="80"/>
        <v>77</v>
      </c>
      <c r="V1017" s="152">
        <f t="shared" si="77"/>
        <v>33</v>
      </c>
      <c r="W1017" s="152">
        <f t="shared" si="81"/>
        <v>1</v>
      </c>
      <c r="X1017" s="152">
        <v>1.2430000000000001</v>
      </c>
      <c r="Y1017" t="s">
        <v>16069</v>
      </c>
    </row>
    <row r="1018" spans="5:25" ht="18" x14ac:dyDescent="0.25">
      <c r="E1018" s="152" t="s">
        <v>16059</v>
      </c>
      <c r="F1018" s="152" t="s">
        <v>16060</v>
      </c>
      <c r="G1018" t="str">
        <f t="shared" si="78"/>
        <v>Key West, Florida Keys</v>
      </c>
      <c r="H1018" s="152">
        <v>6</v>
      </c>
      <c r="I1018" s="152">
        <v>30.3</v>
      </c>
      <c r="J1018" s="152">
        <f t="shared" si="71"/>
        <v>0.5</v>
      </c>
      <c r="K1018" s="152">
        <v>1290</v>
      </c>
      <c r="L1018" s="152">
        <f t="shared" si="72"/>
        <v>247</v>
      </c>
      <c r="M1018" s="152">
        <v>7.6</v>
      </c>
      <c r="N1018" s="152">
        <f t="shared" si="73"/>
        <v>0.08</v>
      </c>
      <c r="O1018" s="152">
        <v>2</v>
      </c>
      <c r="P1018" s="152">
        <f t="shared" si="74"/>
        <v>0.4</v>
      </c>
      <c r="Q1018" s="152"/>
      <c r="R1018" s="152">
        <f t="shared" si="75"/>
        <v>2447</v>
      </c>
      <c r="S1018" s="152">
        <f t="shared" si="79"/>
        <v>77</v>
      </c>
      <c r="T1018" s="152">
        <f t="shared" si="76"/>
        <v>2311</v>
      </c>
      <c r="U1018" s="152">
        <f t="shared" si="80"/>
        <v>77</v>
      </c>
      <c r="V1018" s="152">
        <f t="shared" si="77"/>
        <v>33</v>
      </c>
      <c r="W1018" s="152">
        <f t="shared" si="81"/>
        <v>1</v>
      </c>
      <c r="X1018" s="152">
        <v>0.59899999999999998</v>
      </c>
      <c r="Y1018" t="s">
        <v>16069</v>
      </c>
    </row>
    <row r="1019" spans="5:25" ht="18" x14ac:dyDescent="0.25">
      <c r="E1019" s="152" t="s">
        <v>16059</v>
      </c>
      <c r="F1019" s="152" t="s">
        <v>16060</v>
      </c>
      <c r="G1019" t="str">
        <f t="shared" si="78"/>
        <v>Key West, Florida Keys</v>
      </c>
      <c r="H1019" s="152">
        <v>1</v>
      </c>
      <c r="I1019" s="152">
        <v>27</v>
      </c>
      <c r="J1019" s="152">
        <f t="shared" si="71"/>
        <v>0.1</v>
      </c>
      <c r="K1019" s="152">
        <v>400</v>
      </c>
      <c r="L1019" s="152">
        <f t="shared" si="72"/>
        <v>60</v>
      </c>
      <c r="M1019" s="152">
        <v>8.1</v>
      </c>
      <c r="N1019" s="152">
        <f t="shared" si="73"/>
        <v>0.05</v>
      </c>
      <c r="O1019" s="152">
        <v>3.8</v>
      </c>
      <c r="P1019" s="152">
        <f t="shared" si="74"/>
        <v>3</v>
      </c>
      <c r="Q1019" s="152"/>
      <c r="R1019" s="152">
        <f t="shared" si="75"/>
        <v>2377</v>
      </c>
      <c r="S1019" s="152">
        <f t="shared" si="79"/>
        <v>41</v>
      </c>
      <c r="T1019" s="152">
        <f t="shared" si="76"/>
        <v>2057</v>
      </c>
      <c r="U1019" s="152">
        <f t="shared" si="80"/>
        <v>43</v>
      </c>
      <c r="V1019" s="152">
        <f t="shared" si="77"/>
        <v>33</v>
      </c>
      <c r="W1019" s="152">
        <f t="shared" si="81"/>
        <v>1</v>
      </c>
      <c r="X1019" s="152">
        <v>0.98899999999999999</v>
      </c>
      <c r="Y1019" t="s">
        <v>16069</v>
      </c>
    </row>
    <row r="1020" spans="5:25" ht="18" x14ac:dyDescent="0.25">
      <c r="E1020" s="152" t="s">
        <v>16061</v>
      </c>
      <c r="F1020" s="152" t="s">
        <v>16060</v>
      </c>
      <c r="G1020" t="str">
        <f t="shared" si="78"/>
        <v>Key West, Florida Keys</v>
      </c>
      <c r="H1020" s="152">
        <v>4</v>
      </c>
      <c r="I1020" s="152">
        <v>30.3</v>
      </c>
      <c r="J1020" s="152">
        <f t="shared" si="71"/>
        <v>0.5</v>
      </c>
      <c r="K1020" s="152">
        <v>400</v>
      </c>
      <c r="L1020" s="152">
        <f t="shared" si="72"/>
        <v>49</v>
      </c>
      <c r="M1020" s="152">
        <v>8.1</v>
      </c>
      <c r="N1020" s="152">
        <f t="shared" si="73"/>
        <v>0.04</v>
      </c>
      <c r="O1020" s="152">
        <v>4.3</v>
      </c>
      <c r="P1020" s="152">
        <f t="shared" si="74"/>
        <v>4</v>
      </c>
      <c r="Q1020" s="152"/>
      <c r="R1020" s="152">
        <f t="shared" si="75"/>
        <v>2406</v>
      </c>
      <c r="S1020" s="152">
        <f t="shared" si="79"/>
        <v>47</v>
      </c>
      <c r="T1020" s="152">
        <f t="shared" si="76"/>
        <v>2052</v>
      </c>
      <c r="U1020" s="152">
        <f t="shared" si="80"/>
        <v>38</v>
      </c>
      <c r="V1020" s="152">
        <f t="shared" si="77"/>
        <v>33</v>
      </c>
      <c r="W1020" s="152">
        <f t="shared" si="81"/>
        <v>1</v>
      </c>
      <c r="X1020" s="152">
        <v>0.54700000000000004</v>
      </c>
      <c r="Y1020" t="s">
        <v>16069</v>
      </c>
    </row>
    <row r="1021" spans="5:25" ht="18" x14ac:dyDescent="0.25">
      <c r="E1021" s="152" t="s">
        <v>16061</v>
      </c>
      <c r="F1021" s="152" t="s">
        <v>16060</v>
      </c>
      <c r="G1021" t="str">
        <f t="shared" si="78"/>
        <v>Key West, Florida Keys</v>
      </c>
      <c r="H1021" s="152">
        <v>6</v>
      </c>
      <c r="I1021" s="152">
        <v>30.3</v>
      </c>
      <c r="J1021" s="152">
        <f t="shared" si="71"/>
        <v>0.5</v>
      </c>
      <c r="K1021" s="152">
        <v>1290</v>
      </c>
      <c r="L1021" s="152">
        <f t="shared" si="72"/>
        <v>247</v>
      </c>
      <c r="M1021" s="152">
        <v>7.6</v>
      </c>
      <c r="N1021" s="152">
        <f t="shared" si="73"/>
        <v>0.08</v>
      </c>
      <c r="O1021" s="152">
        <v>2</v>
      </c>
      <c r="P1021" s="152">
        <f t="shared" si="74"/>
        <v>0.4</v>
      </c>
      <c r="Q1021" s="152"/>
      <c r="R1021" s="152">
        <f t="shared" si="75"/>
        <v>2447</v>
      </c>
      <c r="S1021" s="152">
        <f t="shared" si="79"/>
        <v>77</v>
      </c>
      <c r="T1021" s="152">
        <f t="shared" si="76"/>
        <v>2311</v>
      </c>
      <c r="U1021" s="152">
        <f t="shared" si="80"/>
        <v>77</v>
      </c>
      <c r="V1021" s="152">
        <f t="shared" si="77"/>
        <v>33</v>
      </c>
      <c r="W1021" s="152">
        <f t="shared" si="81"/>
        <v>1</v>
      </c>
      <c r="X1021" s="152">
        <v>-2.3E-2</v>
      </c>
      <c r="Y1021" t="s">
        <v>16069</v>
      </c>
    </row>
    <row r="1022" spans="5:25" ht="18" x14ac:dyDescent="0.25">
      <c r="E1022" s="152" t="s">
        <v>16061</v>
      </c>
      <c r="F1022" s="152" t="s">
        <v>16060</v>
      </c>
      <c r="G1022" t="str">
        <f t="shared" si="78"/>
        <v>Key West, Florida Keys</v>
      </c>
      <c r="H1022" s="152">
        <v>5</v>
      </c>
      <c r="I1022" s="152">
        <v>30.3</v>
      </c>
      <c r="J1022" s="152">
        <f t="shared" si="71"/>
        <v>0.5</v>
      </c>
      <c r="K1022" s="152">
        <v>950</v>
      </c>
      <c r="L1022" s="152">
        <f t="shared" si="72"/>
        <v>196</v>
      </c>
      <c r="M1022" s="152">
        <v>7.8</v>
      </c>
      <c r="N1022" s="152">
        <f t="shared" si="73"/>
        <v>0.09</v>
      </c>
      <c r="O1022" s="152">
        <v>2.5</v>
      </c>
      <c r="P1022" s="152">
        <f t="shared" si="74"/>
        <v>0.5</v>
      </c>
      <c r="Q1022" s="152"/>
      <c r="R1022" s="152">
        <f t="shared" si="75"/>
        <v>2460</v>
      </c>
      <c r="S1022" s="152">
        <f t="shared" si="79"/>
        <v>52</v>
      </c>
      <c r="T1022" s="152">
        <f t="shared" si="76"/>
        <v>2268</v>
      </c>
      <c r="U1022" s="152">
        <f t="shared" si="80"/>
        <v>54</v>
      </c>
      <c r="V1022" s="152">
        <f t="shared" si="77"/>
        <v>33</v>
      </c>
      <c r="W1022" s="152">
        <f t="shared" si="81"/>
        <v>1</v>
      </c>
      <c r="X1022" s="152">
        <v>4.5999999999999999E-2</v>
      </c>
      <c r="Y1022" t="s">
        <v>16069</v>
      </c>
    </row>
    <row r="1023" spans="5:25" ht="18" x14ac:dyDescent="0.25">
      <c r="E1023" s="152" t="s">
        <v>16061</v>
      </c>
      <c r="F1023" s="152" t="s">
        <v>16060</v>
      </c>
      <c r="G1023" t="str">
        <f t="shared" si="78"/>
        <v>Key West, Florida Keys</v>
      </c>
      <c r="H1023" s="152">
        <v>3</v>
      </c>
      <c r="I1023" s="152">
        <v>27</v>
      </c>
      <c r="J1023" s="152">
        <f t="shared" si="71"/>
        <v>0.1</v>
      </c>
      <c r="K1023" s="152">
        <v>1340</v>
      </c>
      <c r="L1023" s="152">
        <f t="shared" si="72"/>
        <v>207</v>
      </c>
      <c r="M1023" s="152">
        <v>7.6</v>
      </c>
      <c r="N1023" s="152">
        <f t="shared" si="73"/>
        <v>0.06</v>
      </c>
      <c r="O1023" s="152">
        <v>1.7</v>
      </c>
      <c r="P1023" s="152">
        <f t="shared" si="74"/>
        <v>0.2</v>
      </c>
      <c r="Q1023" s="152"/>
      <c r="R1023" s="152">
        <f t="shared" si="75"/>
        <v>2442</v>
      </c>
      <c r="S1023" s="152">
        <f t="shared" si="79"/>
        <v>33</v>
      </c>
      <c r="T1023" s="152">
        <f t="shared" si="76"/>
        <v>2336</v>
      </c>
      <c r="U1023" s="152">
        <f t="shared" si="80"/>
        <v>33</v>
      </c>
      <c r="V1023" s="152">
        <f t="shared" si="77"/>
        <v>33</v>
      </c>
      <c r="W1023" s="152">
        <f t="shared" si="81"/>
        <v>1</v>
      </c>
      <c r="X1023" s="152">
        <v>6.0999999999999999E-2</v>
      </c>
      <c r="Y1023" t="s">
        <v>16069</v>
      </c>
    </row>
    <row r="1024" spans="5:25" ht="18" x14ac:dyDescent="0.25">
      <c r="E1024" s="152" t="s">
        <v>16061</v>
      </c>
      <c r="F1024" s="152" t="s">
        <v>16060</v>
      </c>
      <c r="G1024" t="str">
        <f t="shared" si="78"/>
        <v>Key West, Florida Keys</v>
      </c>
      <c r="H1024" s="152">
        <v>4</v>
      </c>
      <c r="I1024" s="152">
        <v>30.3</v>
      </c>
      <c r="J1024" s="152">
        <f t="shared" si="71"/>
        <v>0.5</v>
      </c>
      <c r="K1024" s="152">
        <v>400</v>
      </c>
      <c r="L1024" s="152">
        <f t="shared" si="72"/>
        <v>49</v>
      </c>
      <c r="M1024" s="152">
        <v>8.1</v>
      </c>
      <c r="N1024" s="152">
        <f t="shared" si="73"/>
        <v>0.04</v>
      </c>
      <c r="O1024" s="152">
        <v>4.3</v>
      </c>
      <c r="P1024" s="152">
        <f t="shared" si="74"/>
        <v>4</v>
      </c>
      <c r="Q1024" s="152"/>
      <c r="R1024" s="152">
        <f t="shared" si="75"/>
        <v>2406</v>
      </c>
      <c r="S1024" s="152">
        <f t="shared" si="79"/>
        <v>47</v>
      </c>
      <c r="T1024" s="152">
        <f t="shared" si="76"/>
        <v>2052</v>
      </c>
      <c r="U1024" s="152">
        <f t="shared" si="80"/>
        <v>38</v>
      </c>
      <c r="V1024" s="152">
        <f t="shared" si="77"/>
        <v>33</v>
      </c>
      <c r="W1024" s="152">
        <f t="shared" si="81"/>
        <v>1</v>
      </c>
      <c r="X1024" s="152">
        <v>0.97699999999999998</v>
      </c>
      <c r="Y1024" t="s">
        <v>16069</v>
      </c>
    </row>
    <row r="1025" spans="5:25" ht="18" x14ac:dyDescent="0.25">
      <c r="E1025" s="152" t="s">
        <v>16061</v>
      </c>
      <c r="F1025" s="152" t="s">
        <v>16060</v>
      </c>
      <c r="G1025" t="str">
        <f t="shared" si="78"/>
        <v>Key West, Florida Keys</v>
      </c>
      <c r="H1025" s="152">
        <v>6</v>
      </c>
      <c r="I1025" s="152">
        <v>30.3</v>
      </c>
      <c r="J1025" s="152">
        <f t="shared" si="71"/>
        <v>0.5</v>
      </c>
      <c r="K1025" s="152">
        <v>1290</v>
      </c>
      <c r="L1025" s="152">
        <f t="shared" si="72"/>
        <v>247</v>
      </c>
      <c r="M1025" s="152">
        <v>7.6</v>
      </c>
      <c r="N1025" s="152">
        <f t="shared" si="73"/>
        <v>0.08</v>
      </c>
      <c r="O1025" s="152">
        <v>2</v>
      </c>
      <c r="P1025" s="152">
        <f t="shared" si="74"/>
        <v>0.4</v>
      </c>
      <c r="Q1025" s="152"/>
      <c r="R1025" s="152">
        <f t="shared" si="75"/>
        <v>2447</v>
      </c>
      <c r="S1025" s="152">
        <f t="shared" si="79"/>
        <v>77</v>
      </c>
      <c r="T1025" s="152">
        <f t="shared" si="76"/>
        <v>2311</v>
      </c>
      <c r="U1025" s="152">
        <f t="shared" si="80"/>
        <v>77</v>
      </c>
      <c r="V1025" s="152">
        <f t="shared" si="77"/>
        <v>33</v>
      </c>
      <c r="W1025" s="152">
        <f t="shared" si="81"/>
        <v>1</v>
      </c>
      <c r="X1025" s="152">
        <v>-0.5</v>
      </c>
      <c r="Y1025" t="s">
        <v>16069</v>
      </c>
    </row>
    <row r="1026" spans="5:25" ht="18" x14ac:dyDescent="0.25">
      <c r="E1026" s="152" t="s">
        <v>16061</v>
      </c>
      <c r="F1026" s="152" t="s">
        <v>16060</v>
      </c>
      <c r="G1026" t="str">
        <f t="shared" si="78"/>
        <v>Key West, Florida Keys</v>
      </c>
      <c r="H1026" s="152">
        <v>3</v>
      </c>
      <c r="I1026" s="152">
        <v>27</v>
      </c>
      <c r="J1026" s="152">
        <f t="shared" si="71"/>
        <v>0.1</v>
      </c>
      <c r="K1026" s="152">
        <v>1340</v>
      </c>
      <c r="L1026" s="152">
        <f t="shared" si="72"/>
        <v>207</v>
      </c>
      <c r="M1026" s="152">
        <v>7.6</v>
      </c>
      <c r="N1026" s="152">
        <f t="shared" si="73"/>
        <v>0.06</v>
      </c>
      <c r="O1026" s="152">
        <v>1.7</v>
      </c>
      <c r="P1026" s="152">
        <f t="shared" si="74"/>
        <v>0.2</v>
      </c>
      <c r="Q1026" s="152"/>
      <c r="R1026" s="152">
        <f t="shared" si="75"/>
        <v>2442</v>
      </c>
      <c r="S1026" s="152">
        <f t="shared" si="79"/>
        <v>33</v>
      </c>
      <c r="T1026" s="152">
        <f t="shared" si="76"/>
        <v>2336</v>
      </c>
      <c r="U1026" s="152">
        <f t="shared" si="80"/>
        <v>33</v>
      </c>
      <c r="V1026" s="152">
        <f t="shared" si="77"/>
        <v>33</v>
      </c>
      <c r="W1026" s="152">
        <f t="shared" si="81"/>
        <v>1</v>
      </c>
      <c r="X1026" s="152">
        <v>0.34100000000000003</v>
      </c>
      <c r="Y1026" t="s">
        <v>16069</v>
      </c>
    </row>
    <row r="1027" spans="5:25" ht="18" x14ac:dyDescent="0.25">
      <c r="E1027" s="152" t="s">
        <v>16061</v>
      </c>
      <c r="F1027" s="152" t="s">
        <v>16060</v>
      </c>
      <c r="G1027" t="str">
        <f t="shared" si="78"/>
        <v>Key West, Florida Keys</v>
      </c>
      <c r="H1027" s="152">
        <v>2</v>
      </c>
      <c r="I1027" s="152">
        <v>27</v>
      </c>
      <c r="J1027" s="152">
        <f t="shared" si="71"/>
        <v>0.1</v>
      </c>
      <c r="K1027" s="152">
        <v>900</v>
      </c>
      <c r="L1027" s="152">
        <f t="shared" si="72"/>
        <v>211</v>
      </c>
      <c r="M1027" s="152">
        <v>7.8</v>
      </c>
      <c r="N1027" s="152">
        <f t="shared" si="73"/>
        <v>0.1</v>
      </c>
      <c r="O1027" s="152">
        <v>2.2999999999999998</v>
      </c>
      <c r="P1027" s="152">
        <f t="shared" si="74"/>
        <v>0.5</v>
      </c>
      <c r="Q1027" s="152"/>
      <c r="R1027" s="152">
        <f t="shared" si="75"/>
        <v>2422</v>
      </c>
      <c r="S1027" s="152">
        <f t="shared" si="79"/>
        <v>47</v>
      </c>
      <c r="T1027" s="152">
        <f t="shared" si="76"/>
        <v>2246</v>
      </c>
      <c r="U1027" s="152">
        <f t="shared" si="80"/>
        <v>41</v>
      </c>
      <c r="V1027" s="152">
        <f t="shared" si="77"/>
        <v>33</v>
      </c>
      <c r="W1027" s="152">
        <f t="shared" si="81"/>
        <v>1</v>
      </c>
      <c r="X1027" s="152">
        <v>0.83199999999999996</v>
      </c>
      <c r="Y1027" t="s">
        <v>16069</v>
      </c>
    </row>
    <row r="1028" spans="5:25" ht="18" x14ac:dyDescent="0.25">
      <c r="E1028" s="152" t="s">
        <v>16061</v>
      </c>
      <c r="F1028" s="152" t="s">
        <v>16060</v>
      </c>
      <c r="G1028" t="str">
        <f t="shared" si="78"/>
        <v>Key West, Florida Keys</v>
      </c>
      <c r="H1028" s="152">
        <v>1</v>
      </c>
      <c r="I1028" s="152">
        <v>27</v>
      </c>
      <c r="J1028" s="152">
        <f t="shared" si="71"/>
        <v>0.1</v>
      </c>
      <c r="K1028" s="152">
        <v>400</v>
      </c>
      <c r="L1028" s="152">
        <f t="shared" si="72"/>
        <v>60</v>
      </c>
      <c r="M1028" s="152">
        <v>8.1</v>
      </c>
      <c r="N1028" s="152">
        <f t="shared" si="73"/>
        <v>0.05</v>
      </c>
      <c r="O1028" s="152">
        <v>3.8</v>
      </c>
      <c r="P1028" s="152">
        <f t="shared" si="74"/>
        <v>3</v>
      </c>
      <c r="Q1028" s="152"/>
      <c r="R1028" s="152">
        <f t="shared" si="75"/>
        <v>2377</v>
      </c>
      <c r="S1028" s="152">
        <f t="shared" si="79"/>
        <v>41</v>
      </c>
      <c r="T1028" s="152">
        <f t="shared" si="76"/>
        <v>2057</v>
      </c>
      <c r="U1028" s="152">
        <f t="shared" si="80"/>
        <v>43</v>
      </c>
      <c r="V1028" s="152">
        <f t="shared" si="77"/>
        <v>33</v>
      </c>
      <c r="W1028" s="152">
        <f t="shared" si="81"/>
        <v>1</v>
      </c>
      <c r="X1028" s="152">
        <v>0.85899999999999999</v>
      </c>
      <c r="Y1028" t="s">
        <v>16069</v>
      </c>
    </row>
    <row r="1029" spans="5:25" ht="18" x14ac:dyDescent="0.25">
      <c r="E1029" s="152" t="s">
        <v>16061</v>
      </c>
      <c r="F1029" s="152" t="s">
        <v>16060</v>
      </c>
      <c r="G1029" t="str">
        <f t="shared" si="78"/>
        <v>Key West, Florida Keys</v>
      </c>
      <c r="H1029" s="152">
        <v>5</v>
      </c>
      <c r="I1029" s="152">
        <v>30.3</v>
      </c>
      <c r="J1029" s="152">
        <f t="shared" si="71"/>
        <v>0.5</v>
      </c>
      <c r="K1029" s="152">
        <v>950</v>
      </c>
      <c r="L1029" s="152">
        <f t="shared" si="72"/>
        <v>196</v>
      </c>
      <c r="M1029" s="152">
        <v>7.8</v>
      </c>
      <c r="N1029" s="152">
        <f t="shared" si="73"/>
        <v>0.09</v>
      </c>
      <c r="O1029" s="152">
        <v>2.5</v>
      </c>
      <c r="P1029" s="152">
        <f t="shared" si="74"/>
        <v>0.5</v>
      </c>
      <c r="Q1029" s="152"/>
      <c r="R1029" s="152">
        <f t="shared" si="75"/>
        <v>2460</v>
      </c>
      <c r="S1029" s="152">
        <f t="shared" si="79"/>
        <v>52</v>
      </c>
      <c r="T1029" s="152">
        <f t="shared" si="76"/>
        <v>2268</v>
      </c>
      <c r="U1029" s="152">
        <f t="shared" si="80"/>
        <v>54</v>
      </c>
      <c r="V1029" s="152">
        <f t="shared" si="77"/>
        <v>33</v>
      </c>
      <c r="W1029" s="152">
        <f t="shared" si="81"/>
        <v>1</v>
      </c>
      <c r="X1029" s="152">
        <v>0.78300000000000003</v>
      </c>
      <c r="Y1029" t="s">
        <v>16069</v>
      </c>
    </row>
    <row r="1030" spans="5:25" ht="18" x14ac:dyDescent="0.25">
      <c r="E1030" s="152" t="s">
        <v>16061</v>
      </c>
      <c r="F1030" s="152" t="s">
        <v>16060</v>
      </c>
      <c r="G1030" t="str">
        <f t="shared" si="78"/>
        <v>Key West, Florida Keys</v>
      </c>
      <c r="H1030" s="152">
        <v>5</v>
      </c>
      <c r="I1030" s="152">
        <v>30.3</v>
      </c>
      <c r="J1030" s="152">
        <f t="shared" si="71"/>
        <v>0.5</v>
      </c>
      <c r="K1030" s="152">
        <v>950</v>
      </c>
      <c r="L1030" s="152">
        <f t="shared" si="72"/>
        <v>196</v>
      </c>
      <c r="M1030" s="152">
        <v>7.8</v>
      </c>
      <c r="N1030" s="152">
        <f t="shared" si="73"/>
        <v>0.09</v>
      </c>
      <c r="O1030" s="152">
        <v>2.5</v>
      </c>
      <c r="P1030" s="152">
        <f t="shared" si="74"/>
        <v>0.5</v>
      </c>
      <c r="Q1030" s="152"/>
      <c r="R1030" s="152">
        <f t="shared" si="75"/>
        <v>2460</v>
      </c>
      <c r="S1030" s="152">
        <f t="shared" si="79"/>
        <v>52</v>
      </c>
      <c r="T1030" s="152">
        <f t="shared" si="76"/>
        <v>2268</v>
      </c>
      <c r="U1030" s="152">
        <f t="shared" si="80"/>
        <v>54</v>
      </c>
      <c r="V1030" s="152">
        <f t="shared" si="77"/>
        <v>33</v>
      </c>
      <c r="W1030" s="152">
        <f t="shared" si="81"/>
        <v>1</v>
      </c>
      <c r="X1030" s="152">
        <v>0.89500000000000002</v>
      </c>
      <c r="Y1030" t="s">
        <v>16069</v>
      </c>
    </row>
    <row r="1031" spans="5:25" ht="18" x14ac:dyDescent="0.25">
      <c r="E1031" s="152" t="s">
        <v>16061</v>
      </c>
      <c r="F1031" s="152" t="s">
        <v>16060</v>
      </c>
      <c r="G1031" t="str">
        <f t="shared" si="78"/>
        <v>Key West, Florida Keys</v>
      </c>
      <c r="H1031" s="152">
        <v>3</v>
      </c>
      <c r="I1031" s="152">
        <v>27</v>
      </c>
      <c r="J1031" s="152">
        <f t="shared" si="71"/>
        <v>0.1</v>
      </c>
      <c r="K1031" s="152">
        <v>1340</v>
      </c>
      <c r="L1031" s="152">
        <f t="shared" si="72"/>
        <v>207</v>
      </c>
      <c r="M1031" s="152">
        <v>7.6</v>
      </c>
      <c r="N1031" s="152">
        <f t="shared" si="73"/>
        <v>0.06</v>
      </c>
      <c r="O1031" s="152">
        <v>1.7</v>
      </c>
      <c r="P1031" s="152">
        <f t="shared" si="74"/>
        <v>0.2</v>
      </c>
      <c r="Q1031" s="152"/>
      <c r="R1031" s="152">
        <f t="shared" si="75"/>
        <v>2442</v>
      </c>
      <c r="S1031" s="152">
        <f t="shared" si="79"/>
        <v>33</v>
      </c>
      <c r="T1031" s="152">
        <f t="shared" si="76"/>
        <v>2336</v>
      </c>
      <c r="U1031" s="152">
        <f t="shared" si="80"/>
        <v>33</v>
      </c>
      <c r="V1031" s="152">
        <f t="shared" si="77"/>
        <v>33</v>
      </c>
      <c r="W1031" s="152">
        <f t="shared" si="81"/>
        <v>1</v>
      </c>
      <c r="X1031" s="152">
        <v>1.034</v>
      </c>
      <c r="Y1031" t="s">
        <v>16069</v>
      </c>
    </row>
    <row r="1032" spans="5:25" ht="18" x14ac:dyDescent="0.25">
      <c r="E1032" s="152" t="s">
        <v>16061</v>
      </c>
      <c r="F1032" s="152" t="s">
        <v>16060</v>
      </c>
      <c r="G1032" t="str">
        <f t="shared" si="78"/>
        <v>Key West, Florida Keys</v>
      </c>
      <c r="H1032" s="152">
        <v>1</v>
      </c>
      <c r="I1032" s="152">
        <v>27</v>
      </c>
      <c r="J1032" s="152">
        <f t="shared" si="71"/>
        <v>0.1</v>
      </c>
      <c r="K1032" s="152">
        <v>400</v>
      </c>
      <c r="L1032" s="152">
        <f t="shared" si="72"/>
        <v>60</v>
      </c>
      <c r="M1032" s="152">
        <v>8.1</v>
      </c>
      <c r="N1032" s="152">
        <f t="shared" si="73"/>
        <v>0.05</v>
      </c>
      <c r="O1032" s="152">
        <v>3.8</v>
      </c>
      <c r="P1032" s="152">
        <f t="shared" si="74"/>
        <v>3</v>
      </c>
      <c r="Q1032" s="152"/>
      <c r="R1032" s="152">
        <f t="shared" si="75"/>
        <v>2377</v>
      </c>
      <c r="S1032" s="152">
        <f t="shared" si="79"/>
        <v>41</v>
      </c>
      <c r="T1032" s="152">
        <f t="shared" si="76"/>
        <v>2057</v>
      </c>
      <c r="U1032" s="152">
        <f t="shared" si="80"/>
        <v>43</v>
      </c>
      <c r="V1032" s="152">
        <f t="shared" si="77"/>
        <v>33</v>
      </c>
      <c r="W1032" s="152">
        <f t="shared" si="81"/>
        <v>1</v>
      </c>
      <c r="X1032" s="152">
        <v>0.65400000000000003</v>
      </c>
      <c r="Y1032" t="s">
        <v>16069</v>
      </c>
    </row>
    <row r="1033" spans="5:25" ht="18" x14ac:dyDescent="0.25">
      <c r="E1033" s="152" t="s">
        <v>16061</v>
      </c>
      <c r="F1033" s="152" t="s">
        <v>16060</v>
      </c>
      <c r="G1033" t="str">
        <f t="shared" si="78"/>
        <v>Key West, Florida Keys</v>
      </c>
      <c r="H1033" s="152">
        <v>3</v>
      </c>
      <c r="I1033" s="152">
        <v>27</v>
      </c>
      <c r="J1033" s="152">
        <f t="shared" si="71"/>
        <v>0.1</v>
      </c>
      <c r="K1033" s="152">
        <v>1340</v>
      </c>
      <c r="L1033" s="152">
        <f t="shared" si="72"/>
        <v>207</v>
      </c>
      <c r="M1033" s="152">
        <v>7.6</v>
      </c>
      <c r="N1033" s="152">
        <f t="shared" si="73"/>
        <v>0.06</v>
      </c>
      <c r="O1033" s="152">
        <v>1.7</v>
      </c>
      <c r="P1033" s="152">
        <f t="shared" si="74"/>
        <v>0.2</v>
      </c>
      <c r="Q1033" s="152"/>
      <c r="R1033" s="152">
        <f t="shared" si="75"/>
        <v>2442</v>
      </c>
      <c r="S1033" s="152">
        <f t="shared" si="79"/>
        <v>33</v>
      </c>
      <c r="T1033" s="152">
        <f t="shared" si="76"/>
        <v>2336</v>
      </c>
      <c r="U1033" s="152">
        <f t="shared" si="80"/>
        <v>33</v>
      </c>
      <c r="V1033" s="152">
        <f t="shared" si="77"/>
        <v>33</v>
      </c>
      <c r="W1033" s="152">
        <f t="shared" si="81"/>
        <v>1</v>
      </c>
      <c r="X1033" s="152">
        <v>0.85399999999999998</v>
      </c>
      <c r="Y1033" t="s">
        <v>16069</v>
      </c>
    </row>
    <row r="1034" spans="5:25" ht="18" x14ac:dyDescent="0.25">
      <c r="E1034" s="152" t="s">
        <v>16061</v>
      </c>
      <c r="F1034" s="152" t="s">
        <v>16060</v>
      </c>
      <c r="G1034" t="str">
        <f t="shared" si="78"/>
        <v>Key West, Florida Keys</v>
      </c>
      <c r="H1034" s="152">
        <v>4</v>
      </c>
      <c r="I1034" s="152">
        <v>30.3</v>
      </c>
      <c r="J1034" s="152">
        <f t="shared" si="71"/>
        <v>0.5</v>
      </c>
      <c r="K1034" s="152">
        <v>400</v>
      </c>
      <c r="L1034" s="152">
        <f t="shared" si="72"/>
        <v>49</v>
      </c>
      <c r="M1034" s="152">
        <v>8.1</v>
      </c>
      <c r="N1034" s="152">
        <f t="shared" si="73"/>
        <v>0.04</v>
      </c>
      <c r="O1034" s="152">
        <v>4.3</v>
      </c>
      <c r="P1034" s="152">
        <f t="shared" si="74"/>
        <v>4</v>
      </c>
      <c r="Q1034" s="152"/>
      <c r="R1034" s="152">
        <f t="shared" si="75"/>
        <v>2406</v>
      </c>
      <c r="S1034" s="152">
        <f t="shared" si="79"/>
        <v>47</v>
      </c>
      <c r="T1034" s="152">
        <f t="shared" si="76"/>
        <v>2052</v>
      </c>
      <c r="U1034" s="152">
        <f t="shared" si="80"/>
        <v>38</v>
      </c>
      <c r="V1034" s="152">
        <f t="shared" si="77"/>
        <v>33</v>
      </c>
      <c r="W1034" s="152">
        <f t="shared" si="81"/>
        <v>1</v>
      </c>
      <c r="X1034" s="152">
        <v>0.81</v>
      </c>
      <c r="Y1034" t="s">
        <v>16069</v>
      </c>
    </row>
    <row r="1035" spans="5:25" ht="18" x14ac:dyDescent="0.25">
      <c r="E1035" s="152" t="s">
        <v>16061</v>
      </c>
      <c r="F1035" s="152" t="s">
        <v>16060</v>
      </c>
      <c r="G1035" t="str">
        <f t="shared" si="78"/>
        <v>Key West, Florida Keys</v>
      </c>
      <c r="H1035" s="152">
        <v>6</v>
      </c>
      <c r="I1035" s="152">
        <v>30.3</v>
      </c>
      <c r="J1035" s="152">
        <f t="shared" si="71"/>
        <v>0.5</v>
      </c>
      <c r="K1035" s="152">
        <v>1290</v>
      </c>
      <c r="L1035" s="152">
        <f t="shared" si="72"/>
        <v>247</v>
      </c>
      <c r="M1035" s="152">
        <v>7.6</v>
      </c>
      <c r="N1035" s="152">
        <f t="shared" si="73"/>
        <v>0.08</v>
      </c>
      <c r="O1035" s="152">
        <v>2</v>
      </c>
      <c r="P1035" s="152">
        <f t="shared" si="74"/>
        <v>0.4</v>
      </c>
      <c r="Q1035" s="152"/>
      <c r="R1035" s="152">
        <f t="shared" si="75"/>
        <v>2447</v>
      </c>
      <c r="S1035" s="152">
        <f t="shared" si="79"/>
        <v>77</v>
      </c>
      <c r="T1035" s="152">
        <f t="shared" si="76"/>
        <v>2311</v>
      </c>
      <c r="U1035" s="152">
        <f t="shared" si="80"/>
        <v>77</v>
      </c>
      <c r="V1035" s="152">
        <f t="shared" si="77"/>
        <v>33</v>
      </c>
      <c r="W1035" s="152">
        <f t="shared" si="81"/>
        <v>1</v>
      </c>
      <c r="X1035" s="152">
        <v>0.36799999999999999</v>
      </c>
      <c r="Y1035" t="s">
        <v>16069</v>
      </c>
    </row>
    <row r="1036" spans="5:25" ht="18" x14ac:dyDescent="0.25">
      <c r="E1036" s="152" t="s">
        <v>16061</v>
      </c>
      <c r="F1036" s="152" t="s">
        <v>16060</v>
      </c>
      <c r="G1036" t="str">
        <f t="shared" si="78"/>
        <v>Key West, Florida Keys</v>
      </c>
      <c r="H1036" s="152">
        <v>2</v>
      </c>
      <c r="I1036" s="152">
        <v>27</v>
      </c>
      <c r="J1036" s="152">
        <f t="shared" si="71"/>
        <v>0.1</v>
      </c>
      <c r="K1036" s="152">
        <v>900</v>
      </c>
      <c r="L1036" s="152">
        <f t="shared" si="72"/>
        <v>211</v>
      </c>
      <c r="M1036" s="152">
        <v>7.8</v>
      </c>
      <c r="N1036" s="152">
        <f t="shared" si="73"/>
        <v>0.1</v>
      </c>
      <c r="O1036" s="152">
        <v>2.2999999999999998</v>
      </c>
      <c r="P1036" s="152">
        <f t="shared" si="74"/>
        <v>0.5</v>
      </c>
      <c r="Q1036" s="152"/>
      <c r="R1036" s="152">
        <f t="shared" si="75"/>
        <v>2422</v>
      </c>
      <c r="S1036" s="152">
        <f t="shared" si="79"/>
        <v>47</v>
      </c>
      <c r="T1036" s="152">
        <f t="shared" si="76"/>
        <v>2246</v>
      </c>
      <c r="U1036" s="152">
        <f t="shared" si="80"/>
        <v>41</v>
      </c>
      <c r="V1036" s="152">
        <f t="shared" si="77"/>
        <v>33</v>
      </c>
      <c r="W1036" s="152">
        <f t="shared" si="81"/>
        <v>1</v>
      </c>
      <c r="X1036" s="152">
        <v>0.93</v>
      </c>
      <c r="Y1036" t="s">
        <v>16069</v>
      </c>
    </row>
    <row r="1037" spans="5:25" ht="18" x14ac:dyDescent="0.25">
      <c r="E1037" s="152" t="s">
        <v>16061</v>
      </c>
      <c r="F1037" s="152" t="s">
        <v>16060</v>
      </c>
      <c r="G1037" t="str">
        <f t="shared" si="78"/>
        <v>Key West, Florida Keys</v>
      </c>
      <c r="H1037" s="152">
        <v>5</v>
      </c>
      <c r="I1037" s="152">
        <v>30.3</v>
      </c>
      <c r="J1037" s="152">
        <f t="shared" si="71"/>
        <v>0.5</v>
      </c>
      <c r="K1037" s="152">
        <v>950</v>
      </c>
      <c r="L1037" s="152">
        <f t="shared" si="72"/>
        <v>196</v>
      </c>
      <c r="M1037" s="152">
        <v>7.8</v>
      </c>
      <c r="N1037" s="152">
        <f t="shared" si="73"/>
        <v>0.09</v>
      </c>
      <c r="O1037" s="152">
        <v>2.5</v>
      </c>
      <c r="P1037" s="152">
        <f t="shared" si="74"/>
        <v>0.5</v>
      </c>
      <c r="Q1037" s="152"/>
      <c r="R1037" s="152">
        <f t="shared" si="75"/>
        <v>2460</v>
      </c>
      <c r="S1037" s="152">
        <f t="shared" si="79"/>
        <v>52</v>
      </c>
      <c r="T1037" s="152">
        <f t="shared" si="76"/>
        <v>2268</v>
      </c>
      <c r="U1037" s="152">
        <f t="shared" si="80"/>
        <v>54</v>
      </c>
      <c r="V1037" s="152">
        <f t="shared" si="77"/>
        <v>33</v>
      </c>
      <c r="W1037" s="152">
        <f t="shared" si="81"/>
        <v>1</v>
      </c>
      <c r="X1037" s="152">
        <v>0.36899999999999999</v>
      </c>
      <c r="Y1037" t="s">
        <v>16069</v>
      </c>
    </row>
    <row r="1038" spans="5:25" ht="18" x14ac:dyDescent="0.25">
      <c r="E1038" s="152" t="s">
        <v>16061</v>
      </c>
      <c r="F1038" s="152" t="s">
        <v>16060</v>
      </c>
      <c r="G1038" t="str">
        <f t="shared" si="78"/>
        <v>Key West, Florida Keys</v>
      </c>
      <c r="H1038" s="152">
        <v>3</v>
      </c>
      <c r="I1038" s="152">
        <v>27</v>
      </c>
      <c r="J1038" s="152">
        <f t="shared" si="71"/>
        <v>0.1</v>
      </c>
      <c r="K1038" s="152">
        <v>1340</v>
      </c>
      <c r="L1038" s="152">
        <f t="shared" si="72"/>
        <v>207</v>
      </c>
      <c r="M1038" s="152">
        <v>7.6</v>
      </c>
      <c r="N1038" s="152">
        <f t="shared" si="73"/>
        <v>0.06</v>
      </c>
      <c r="O1038" s="152">
        <v>1.7</v>
      </c>
      <c r="P1038" s="152">
        <f t="shared" si="74"/>
        <v>0.2</v>
      </c>
      <c r="Q1038" s="152"/>
      <c r="R1038" s="152">
        <f t="shared" si="75"/>
        <v>2442</v>
      </c>
      <c r="S1038" s="152">
        <f t="shared" si="79"/>
        <v>33</v>
      </c>
      <c r="T1038" s="152">
        <f t="shared" si="76"/>
        <v>2336</v>
      </c>
      <c r="U1038" s="152">
        <f t="shared" si="80"/>
        <v>33</v>
      </c>
      <c r="V1038" s="152">
        <f t="shared" si="77"/>
        <v>33</v>
      </c>
      <c r="W1038" s="152">
        <f t="shared" si="81"/>
        <v>1</v>
      </c>
      <c r="X1038" s="152">
        <v>0.99199999999999999</v>
      </c>
      <c r="Y1038" t="s">
        <v>16069</v>
      </c>
    </row>
    <row r="1039" spans="5:25" ht="18" x14ac:dyDescent="0.25">
      <c r="E1039" s="152" t="s">
        <v>16061</v>
      </c>
      <c r="F1039" s="152" t="s">
        <v>16060</v>
      </c>
      <c r="G1039" t="str">
        <f t="shared" si="78"/>
        <v>Key West, Florida Keys</v>
      </c>
      <c r="H1039" s="152">
        <v>1</v>
      </c>
      <c r="I1039" s="152">
        <v>27</v>
      </c>
      <c r="J1039" s="152">
        <f t="shared" si="71"/>
        <v>0.1</v>
      </c>
      <c r="K1039" s="152">
        <v>400</v>
      </c>
      <c r="L1039" s="152">
        <f t="shared" si="72"/>
        <v>60</v>
      </c>
      <c r="M1039" s="152">
        <v>8.1</v>
      </c>
      <c r="N1039" s="152">
        <f t="shared" si="73"/>
        <v>0.05</v>
      </c>
      <c r="O1039" s="152">
        <v>3.8</v>
      </c>
      <c r="P1039" s="152">
        <f t="shared" si="74"/>
        <v>3</v>
      </c>
      <c r="Q1039" s="152"/>
      <c r="R1039" s="152">
        <f t="shared" si="75"/>
        <v>2377</v>
      </c>
      <c r="S1039" s="152">
        <f t="shared" si="79"/>
        <v>41</v>
      </c>
      <c r="T1039" s="152">
        <f t="shared" si="76"/>
        <v>2057</v>
      </c>
      <c r="U1039" s="152">
        <f t="shared" si="80"/>
        <v>43</v>
      </c>
      <c r="V1039" s="152">
        <f t="shared" si="77"/>
        <v>33</v>
      </c>
      <c r="W1039" s="152">
        <f t="shared" si="81"/>
        <v>1</v>
      </c>
      <c r="X1039" s="152">
        <v>0.63700000000000001</v>
      </c>
      <c r="Y1039" t="s">
        <v>16069</v>
      </c>
    </row>
    <row r="1040" spans="5:25" ht="18" x14ac:dyDescent="0.25">
      <c r="E1040" s="152" t="s">
        <v>16061</v>
      </c>
      <c r="F1040" s="152" t="s">
        <v>16060</v>
      </c>
      <c r="G1040" t="str">
        <f t="shared" si="78"/>
        <v>Key West, Florida Keys</v>
      </c>
      <c r="H1040" s="152">
        <v>6</v>
      </c>
      <c r="I1040" s="152">
        <v>30.3</v>
      </c>
      <c r="J1040" s="152">
        <f t="shared" si="71"/>
        <v>0.5</v>
      </c>
      <c r="K1040" s="152">
        <v>1290</v>
      </c>
      <c r="L1040" s="152">
        <f t="shared" si="72"/>
        <v>247</v>
      </c>
      <c r="M1040" s="152">
        <v>7.6</v>
      </c>
      <c r="N1040" s="152">
        <f t="shared" si="73"/>
        <v>0.08</v>
      </c>
      <c r="O1040" s="152">
        <v>2</v>
      </c>
      <c r="P1040" s="152">
        <f t="shared" si="74"/>
        <v>0.4</v>
      </c>
      <c r="Q1040" s="152"/>
      <c r="R1040" s="152">
        <f t="shared" si="75"/>
        <v>2447</v>
      </c>
      <c r="S1040" s="152">
        <f t="shared" si="79"/>
        <v>77</v>
      </c>
      <c r="T1040" s="152">
        <f t="shared" si="76"/>
        <v>2311</v>
      </c>
      <c r="U1040" s="152">
        <f t="shared" si="80"/>
        <v>77</v>
      </c>
      <c r="V1040" s="152">
        <f t="shared" si="77"/>
        <v>33</v>
      </c>
      <c r="W1040" s="152">
        <f t="shared" si="81"/>
        <v>1</v>
      </c>
      <c r="X1040" s="152">
        <v>0.627</v>
      </c>
      <c r="Y1040" t="s">
        <v>16069</v>
      </c>
    </row>
    <row r="1041" spans="5:25" ht="18" x14ac:dyDescent="0.25">
      <c r="E1041" s="152" t="s">
        <v>16061</v>
      </c>
      <c r="F1041" s="152" t="s">
        <v>16060</v>
      </c>
      <c r="G1041" t="str">
        <f t="shared" si="78"/>
        <v>Key West, Florida Keys</v>
      </c>
      <c r="H1041" s="152">
        <v>2</v>
      </c>
      <c r="I1041" s="152">
        <v>27</v>
      </c>
      <c r="J1041" s="152">
        <f t="shared" si="71"/>
        <v>0.1</v>
      </c>
      <c r="K1041" s="152">
        <v>900</v>
      </c>
      <c r="L1041" s="152">
        <f t="shared" si="72"/>
        <v>211</v>
      </c>
      <c r="M1041" s="152">
        <v>7.8</v>
      </c>
      <c r="N1041" s="152">
        <f t="shared" si="73"/>
        <v>0.1</v>
      </c>
      <c r="O1041" s="152">
        <v>2.2999999999999998</v>
      </c>
      <c r="P1041" s="152">
        <f t="shared" si="74"/>
        <v>0.5</v>
      </c>
      <c r="Q1041" s="152"/>
      <c r="R1041" s="152">
        <f t="shared" si="75"/>
        <v>2422</v>
      </c>
      <c r="S1041" s="152">
        <f t="shared" si="79"/>
        <v>47</v>
      </c>
      <c r="T1041" s="152">
        <f t="shared" si="76"/>
        <v>2246</v>
      </c>
      <c r="U1041" s="152">
        <f t="shared" si="80"/>
        <v>41</v>
      </c>
      <c r="V1041" s="152">
        <f t="shared" si="77"/>
        <v>33</v>
      </c>
      <c r="W1041" s="152">
        <f t="shared" si="81"/>
        <v>1</v>
      </c>
      <c r="X1041" s="152">
        <v>1.2030000000000001</v>
      </c>
      <c r="Y1041" t="s">
        <v>16069</v>
      </c>
    </row>
    <row r="1042" spans="5:25" ht="18" x14ac:dyDescent="0.25">
      <c r="E1042" s="152" t="s">
        <v>16061</v>
      </c>
      <c r="F1042" s="152" t="s">
        <v>16060</v>
      </c>
      <c r="G1042" t="str">
        <f t="shared" si="78"/>
        <v>Key West, Florida Keys</v>
      </c>
      <c r="H1042" s="152">
        <v>1</v>
      </c>
      <c r="I1042" s="152">
        <v>27</v>
      </c>
      <c r="J1042" s="152">
        <f t="shared" si="71"/>
        <v>0.1</v>
      </c>
      <c r="K1042" s="152">
        <v>400</v>
      </c>
      <c r="L1042" s="152">
        <f t="shared" si="72"/>
        <v>60</v>
      </c>
      <c r="M1042" s="152">
        <v>8.1</v>
      </c>
      <c r="N1042" s="152">
        <f t="shared" si="73"/>
        <v>0.05</v>
      </c>
      <c r="O1042" s="152">
        <v>3.8</v>
      </c>
      <c r="P1042" s="152">
        <f t="shared" si="74"/>
        <v>3</v>
      </c>
      <c r="Q1042" s="152"/>
      <c r="R1042" s="152">
        <f t="shared" si="75"/>
        <v>2377</v>
      </c>
      <c r="S1042" s="152">
        <f t="shared" si="79"/>
        <v>41</v>
      </c>
      <c r="T1042" s="152">
        <f t="shared" si="76"/>
        <v>2057</v>
      </c>
      <c r="U1042" s="152">
        <f t="shared" si="80"/>
        <v>43</v>
      </c>
      <c r="V1042" s="152">
        <f t="shared" si="77"/>
        <v>33</v>
      </c>
      <c r="W1042" s="152">
        <f t="shared" si="81"/>
        <v>1</v>
      </c>
      <c r="X1042" s="152">
        <v>0.57999999999999996</v>
      </c>
      <c r="Y1042" t="s">
        <v>16069</v>
      </c>
    </row>
    <row r="1043" spans="5:25" ht="18" x14ac:dyDescent="0.25">
      <c r="E1043" s="152" t="s">
        <v>16061</v>
      </c>
      <c r="F1043" s="152" t="s">
        <v>16060</v>
      </c>
      <c r="G1043" t="str">
        <f t="shared" si="78"/>
        <v>Key West, Florida Keys</v>
      </c>
      <c r="H1043" s="152">
        <v>4</v>
      </c>
      <c r="I1043" s="152">
        <v>30.3</v>
      </c>
      <c r="J1043" s="152">
        <f t="shared" si="71"/>
        <v>0.5</v>
      </c>
      <c r="K1043" s="152">
        <v>400</v>
      </c>
      <c r="L1043" s="152">
        <f t="shared" si="72"/>
        <v>49</v>
      </c>
      <c r="M1043" s="152">
        <v>8.1</v>
      </c>
      <c r="N1043" s="152">
        <f t="shared" si="73"/>
        <v>0.04</v>
      </c>
      <c r="O1043" s="152">
        <v>4.3</v>
      </c>
      <c r="P1043" s="152">
        <f t="shared" si="74"/>
        <v>4</v>
      </c>
      <c r="Q1043" s="152"/>
      <c r="R1043" s="152">
        <f t="shared" si="75"/>
        <v>2406</v>
      </c>
      <c r="S1043" s="152">
        <f t="shared" si="79"/>
        <v>47</v>
      </c>
      <c r="T1043" s="152">
        <f t="shared" si="76"/>
        <v>2052</v>
      </c>
      <c r="U1043" s="152">
        <f t="shared" si="80"/>
        <v>38</v>
      </c>
      <c r="V1043" s="152">
        <f t="shared" si="77"/>
        <v>33</v>
      </c>
      <c r="W1043" s="152">
        <f t="shared" si="81"/>
        <v>1</v>
      </c>
      <c r="X1043" s="152">
        <v>0.71499999999999997</v>
      </c>
      <c r="Y1043" t="s">
        <v>16069</v>
      </c>
    </row>
    <row r="1044" spans="5:25" ht="18" x14ac:dyDescent="0.25">
      <c r="E1044" s="152" t="s">
        <v>16061</v>
      </c>
      <c r="F1044" s="152" t="s">
        <v>16062</v>
      </c>
      <c r="G1044" t="str">
        <f t="shared" si="78"/>
        <v>Key Biscayne, Florida Keys</v>
      </c>
      <c r="H1044" s="152">
        <v>2</v>
      </c>
      <c r="I1044" s="152">
        <v>27</v>
      </c>
      <c r="J1044" s="152">
        <f t="shared" si="71"/>
        <v>0.1</v>
      </c>
      <c r="K1044" s="152">
        <v>900</v>
      </c>
      <c r="L1044" s="152">
        <f t="shared" si="72"/>
        <v>211</v>
      </c>
      <c r="M1044" s="152">
        <v>7.8</v>
      </c>
      <c r="N1044" s="152">
        <f t="shared" si="73"/>
        <v>0.1</v>
      </c>
      <c r="O1044" s="152">
        <v>2.2999999999999998</v>
      </c>
      <c r="P1044" s="152">
        <f t="shared" si="74"/>
        <v>0.5</v>
      </c>
      <c r="Q1044" s="152"/>
      <c r="R1044" s="152">
        <f t="shared" si="75"/>
        <v>2422</v>
      </c>
      <c r="S1044" s="152">
        <f t="shared" si="79"/>
        <v>47</v>
      </c>
      <c r="T1044" s="152">
        <f t="shared" si="76"/>
        <v>2246</v>
      </c>
      <c r="U1044" s="152">
        <f t="shared" si="80"/>
        <v>41</v>
      </c>
      <c r="V1044" s="152">
        <f t="shared" si="77"/>
        <v>33</v>
      </c>
      <c r="W1044" s="152">
        <f t="shared" si="81"/>
        <v>1</v>
      </c>
      <c r="X1044" s="152">
        <v>-4.5999999999999999E-2</v>
      </c>
      <c r="Y1044" t="s">
        <v>16069</v>
      </c>
    </row>
    <row r="1045" spans="5:25" ht="18" x14ac:dyDescent="0.25">
      <c r="E1045" s="152" t="s">
        <v>16061</v>
      </c>
      <c r="F1045" s="152" t="s">
        <v>16062</v>
      </c>
      <c r="G1045" t="str">
        <f t="shared" si="78"/>
        <v>Key Biscayne, Florida Keys</v>
      </c>
      <c r="H1045" s="152">
        <v>1</v>
      </c>
      <c r="I1045" s="152">
        <v>27</v>
      </c>
      <c r="J1045" s="152">
        <f t="shared" si="71"/>
        <v>0.1</v>
      </c>
      <c r="K1045" s="152">
        <v>400</v>
      </c>
      <c r="L1045" s="152">
        <f t="shared" si="72"/>
        <v>60</v>
      </c>
      <c r="M1045" s="152">
        <v>8.1</v>
      </c>
      <c r="N1045" s="152">
        <f t="shared" si="73"/>
        <v>0.05</v>
      </c>
      <c r="O1045" s="152">
        <v>3.8</v>
      </c>
      <c r="P1045" s="152">
        <f t="shared" si="74"/>
        <v>3</v>
      </c>
      <c r="Q1045" s="152"/>
      <c r="R1045" s="152">
        <f t="shared" si="75"/>
        <v>2377</v>
      </c>
      <c r="S1045" s="152">
        <f t="shared" si="79"/>
        <v>41</v>
      </c>
      <c r="T1045" s="152">
        <f t="shared" si="76"/>
        <v>2057</v>
      </c>
      <c r="U1045" s="152">
        <f t="shared" si="80"/>
        <v>43</v>
      </c>
      <c r="V1045" s="152">
        <f t="shared" si="77"/>
        <v>33</v>
      </c>
      <c r="W1045" s="152">
        <f t="shared" si="81"/>
        <v>1</v>
      </c>
      <c r="X1045" s="152">
        <v>0.872</v>
      </c>
      <c r="Y1045" t="s">
        <v>16069</v>
      </c>
    </row>
    <row r="1046" spans="5:25" ht="18" x14ac:dyDescent="0.25">
      <c r="E1046" s="152" t="s">
        <v>16061</v>
      </c>
      <c r="F1046" s="152" t="s">
        <v>16062</v>
      </c>
      <c r="G1046" t="str">
        <f t="shared" si="78"/>
        <v>Key Biscayne, Florida Keys</v>
      </c>
      <c r="H1046" s="152">
        <v>1</v>
      </c>
      <c r="I1046" s="152">
        <v>27</v>
      </c>
      <c r="J1046" s="152">
        <f t="shared" si="71"/>
        <v>0.1</v>
      </c>
      <c r="K1046" s="152">
        <v>400</v>
      </c>
      <c r="L1046" s="152">
        <f t="shared" si="72"/>
        <v>60</v>
      </c>
      <c r="M1046" s="152">
        <v>8.1</v>
      </c>
      <c r="N1046" s="152">
        <f t="shared" si="73"/>
        <v>0.05</v>
      </c>
      <c r="O1046" s="152">
        <v>3.8</v>
      </c>
      <c r="P1046" s="152">
        <f t="shared" si="74"/>
        <v>3</v>
      </c>
      <c r="Q1046" s="152"/>
      <c r="R1046" s="152">
        <f t="shared" si="75"/>
        <v>2377</v>
      </c>
      <c r="S1046" s="152">
        <f t="shared" si="79"/>
        <v>41</v>
      </c>
      <c r="T1046" s="152">
        <f t="shared" si="76"/>
        <v>2057</v>
      </c>
      <c r="U1046" s="152">
        <f t="shared" si="80"/>
        <v>43</v>
      </c>
      <c r="V1046" s="152">
        <f t="shared" si="77"/>
        <v>33</v>
      </c>
      <c r="W1046" s="152">
        <f t="shared" si="81"/>
        <v>1</v>
      </c>
      <c r="X1046" s="152">
        <v>0.22900000000000001</v>
      </c>
      <c r="Y1046" t="s">
        <v>16069</v>
      </c>
    </row>
    <row r="1047" spans="5:25" ht="18" x14ac:dyDescent="0.25">
      <c r="E1047" s="152" t="s">
        <v>16061</v>
      </c>
      <c r="F1047" s="152" t="s">
        <v>16062</v>
      </c>
      <c r="G1047" t="str">
        <f t="shared" si="78"/>
        <v>Key Biscayne, Florida Keys</v>
      </c>
      <c r="H1047" s="152">
        <v>6</v>
      </c>
      <c r="I1047" s="152">
        <v>30.3</v>
      </c>
      <c r="J1047" s="152">
        <f t="shared" si="71"/>
        <v>0.5</v>
      </c>
      <c r="K1047" s="152">
        <v>1290</v>
      </c>
      <c r="L1047" s="152">
        <f t="shared" si="72"/>
        <v>247</v>
      </c>
      <c r="M1047" s="152">
        <v>7.6</v>
      </c>
      <c r="N1047" s="152">
        <f t="shared" si="73"/>
        <v>0.08</v>
      </c>
      <c r="O1047" s="152">
        <v>2</v>
      </c>
      <c r="P1047" s="152">
        <f t="shared" si="74"/>
        <v>0.4</v>
      </c>
      <c r="Q1047" s="152"/>
      <c r="R1047" s="152">
        <f t="shared" si="75"/>
        <v>2447</v>
      </c>
      <c r="S1047" s="152">
        <f t="shared" si="79"/>
        <v>77</v>
      </c>
      <c r="T1047" s="152">
        <f t="shared" si="76"/>
        <v>2311</v>
      </c>
      <c r="U1047" s="152">
        <f t="shared" si="80"/>
        <v>77</v>
      </c>
      <c r="V1047" s="152">
        <f t="shared" si="77"/>
        <v>33</v>
      </c>
      <c r="W1047" s="152">
        <f t="shared" si="81"/>
        <v>1</v>
      </c>
      <c r="X1047" s="152">
        <v>0.2</v>
      </c>
      <c r="Y1047" t="s">
        <v>16069</v>
      </c>
    </row>
    <row r="1048" spans="5:25" ht="18" x14ac:dyDescent="0.25">
      <c r="E1048" s="152" t="s">
        <v>16061</v>
      </c>
      <c r="F1048" s="152" t="s">
        <v>16062</v>
      </c>
      <c r="G1048" t="str">
        <f t="shared" si="78"/>
        <v>Key Biscayne, Florida Keys</v>
      </c>
      <c r="H1048" s="152">
        <v>6</v>
      </c>
      <c r="I1048" s="152">
        <v>30.3</v>
      </c>
      <c r="J1048" s="152">
        <f t="shared" si="71"/>
        <v>0.5</v>
      </c>
      <c r="K1048" s="152">
        <v>1290</v>
      </c>
      <c r="L1048" s="152">
        <f t="shared" si="72"/>
        <v>247</v>
      </c>
      <c r="M1048" s="152">
        <v>7.6</v>
      </c>
      <c r="N1048" s="152">
        <f t="shared" si="73"/>
        <v>0.08</v>
      </c>
      <c r="O1048" s="152">
        <v>2</v>
      </c>
      <c r="P1048" s="152">
        <f t="shared" si="74"/>
        <v>0.4</v>
      </c>
      <c r="Q1048" s="152"/>
      <c r="R1048" s="152">
        <f t="shared" si="75"/>
        <v>2447</v>
      </c>
      <c r="S1048" s="152">
        <f t="shared" si="79"/>
        <v>77</v>
      </c>
      <c r="T1048" s="152">
        <f t="shared" si="76"/>
        <v>2311</v>
      </c>
      <c r="U1048" s="152">
        <f t="shared" si="80"/>
        <v>77</v>
      </c>
      <c r="V1048" s="152">
        <f t="shared" si="77"/>
        <v>33</v>
      </c>
      <c r="W1048" s="152">
        <f t="shared" si="81"/>
        <v>1</v>
      </c>
      <c r="X1048" s="152">
        <v>-0.375</v>
      </c>
      <c r="Y1048" t="s">
        <v>16069</v>
      </c>
    </row>
    <row r="1049" spans="5:25" ht="18" x14ac:dyDescent="0.25">
      <c r="E1049" s="152" t="s">
        <v>16061</v>
      </c>
      <c r="F1049" s="152" t="s">
        <v>16062</v>
      </c>
      <c r="G1049" t="str">
        <f t="shared" si="78"/>
        <v>Key Biscayne, Florida Keys</v>
      </c>
      <c r="H1049" s="152">
        <v>2</v>
      </c>
      <c r="I1049" s="152">
        <v>27</v>
      </c>
      <c r="J1049" s="152">
        <f t="shared" si="71"/>
        <v>0.1</v>
      </c>
      <c r="K1049" s="152">
        <v>900</v>
      </c>
      <c r="L1049" s="152">
        <f t="shared" si="72"/>
        <v>211</v>
      </c>
      <c r="M1049" s="152">
        <v>7.8</v>
      </c>
      <c r="N1049" s="152">
        <f t="shared" si="73"/>
        <v>0.1</v>
      </c>
      <c r="O1049" s="152">
        <v>2.2999999999999998</v>
      </c>
      <c r="P1049" s="152">
        <f t="shared" si="74"/>
        <v>0.5</v>
      </c>
      <c r="Q1049" s="152"/>
      <c r="R1049" s="152">
        <f t="shared" si="75"/>
        <v>2422</v>
      </c>
      <c r="S1049" s="152">
        <f t="shared" si="79"/>
        <v>47</v>
      </c>
      <c r="T1049" s="152">
        <f t="shared" si="76"/>
        <v>2246</v>
      </c>
      <c r="U1049" s="152">
        <f t="shared" si="80"/>
        <v>41</v>
      </c>
      <c r="V1049" s="152">
        <f t="shared" si="77"/>
        <v>33</v>
      </c>
      <c r="W1049" s="152">
        <f t="shared" si="81"/>
        <v>1</v>
      </c>
      <c r="X1049" s="152">
        <v>0.61499999999999999</v>
      </c>
      <c r="Y1049" t="s">
        <v>16069</v>
      </c>
    </row>
    <row r="1050" spans="5:25" ht="18" x14ac:dyDescent="0.25">
      <c r="E1050" s="152" t="s">
        <v>16061</v>
      </c>
      <c r="F1050" s="152" t="s">
        <v>16062</v>
      </c>
      <c r="G1050" t="str">
        <f t="shared" si="78"/>
        <v>Key Biscayne, Florida Keys</v>
      </c>
      <c r="H1050" s="152">
        <v>3</v>
      </c>
      <c r="I1050" s="152">
        <v>27</v>
      </c>
      <c r="J1050" s="152">
        <f t="shared" si="71"/>
        <v>0.1</v>
      </c>
      <c r="K1050" s="152">
        <v>1340</v>
      </c>
      <c r="L1050" s="152">
        <f t="shared" si="72"/>
        <v>207</v>
      </c>
      <c r="M1050" s="152">
        <v>7.6</v>
      </c>
      <c r="N1050" s="152">
        <f t="shared" si="73"/>
        <v>0.06</v>
      </c>
      <c r="O1050" s="152">
        <v>1.7</v>
      </c>
      <c r="P1050" s="152">
        <f t="shared" si="74"/>
        <v>0.2</v>
      </c>
      <c r="Q1050" s="152"/>
      <c r="R1050" s="152">
        <f t="shared" si="75"/>
        <v>2442</v>
      </c>
      <c r="S1050" s="152">
        <f t="shared" si="79"/>
        <v>33</v>
      </c>
      <c r="T1050" s="152">
        <f t="shared" si="76"/>
        <v>2336</v>
      </c>
      <c r="U1050" s="152">
        <f t="shared" si="80"/>
        <v>33</v>
      </c>
      <c r="V1050" s="152">
        <f t="shared" si="77"/>
        <v>33</v>
      </c>
      <c r="W1050" s="152">
        <f t="shared" si="81"/>
        <v>1</v>
      </c>
      <c r="X1050" s="152">
        <v>0.98599999999999999</v>
      </c>
      <c r="Y1050" t="s">
        <v>16069</v>
      </c>
    </row>
    <row r="1051" spans="5:25" ht="18" x14ac:dyDescent="0.25">
      <c r="E1051" s="152" t="s">
        <v>16061</v>
      </c>
      <c r="F1051" s="152" t="s">
        <v>16062</v>
      </c>
      <c r="G1051" t="str">
        <f t="shared" si="78"/>
        <v>Key Biscayne, Florida Keys</v>
      </c>
      <c r="H1051" s="152">
        <v>1</v>
      </c>
      <c r="I1051" s="152">
        <v>27</v>
      </c>
      <c r="J1051" s="152">
        <f t="shared" si="71"/>
        <v>0.1</v>
      </c>
      <c r="K1051" s="152">
        <v>400</v>
      </c>
      <c r="L1051" s="152">
        <f t="shared" si="72"/>
        <v>60</v>
      </c>
      <c r="M1051" s="152">
        <v>8.1</v>
      </c>
      <c r="N1051" s="152">
        <f t="shared" si="73"/>
        <v>0.05</v>
      </c>
      <c r="O1051" s="152">
        <v>3.8</v>
      </c>
      <c r="P1051" s="152">
        <f t="shared" si="74"/>
        <v>3</v>
      </c>
      <c r="Q1051" s="152"/>
      <c r="R1051" s="152">
        <f t="shared" si="75"/>
        <v>2377</v>
      </c>
      <c r="S1051" s="152">
        <f t="shared" si="79"/>
        <v>41</v>
      </c>
      <c r="T1051" s="152">
        <f t="shared" si="76"/>
        <v>2057</v>
      </c>
      <c r="U1051" s="152">
        <f t="shared" si="80"/>
        <v>43</v>
      </c>
      <c r="V1051" s="152">
        <f t="shared" si="77"/>
        <v>33</v>
      </c>
      <c r="W1051" s="152">
        <f t="shared" si="81"/>
        <v>1</v>
      </c>
      <c r="X1051" s="152">
        <v>2.1999999999999999E-2</v>
      </c>
      <c r="Y1051" t="s">
        <v>16069</v>
      </c>
    </row>
    <row r="1052" spans="5:25" ht="18" x14ac:dyDescent="0.25">
      <c r="E1052" s="152" t="s">
        <v>16061</v>
      </c>
      <c r="F1052" s="152" t="s">
        <v>16062</v>
      </c>
      <c r="G1052" t="str">
        <f t="shared" si="78"/>
        <v>Key Biscayne, Florida Keys</v>
      </c>
      <c r="H1052" s="152">
        <v>5</v>
      </c>
      <c r="I1052" s="152">
        <v>30.3</v>
      </c>
      <c r="J1052" s="152">
        <f t="shared" si="71"/>
        <v>0.5</v>
      </c>
      <c r="K1052" s="152">
        <v>950</v>
      </c>
      <c r="L1052" s="152">
        <f t="shared" si="72"/>
        <v>196</v>
      </c>
      <c r="M1052" s="152">
        <v>7.8</v>
      </c>
      <c r="N1052" s="152">
        <f t="shared" si="73"/>
        <v>0.09</v>
      </c>
      <c r="O1052" s="152">
        <v>2.5</v>
      </c>
      <c r="P1052" s="152">
        <f t="shared" si="74"/>
        <v>0.5</v>
      </c>
      <c r="Q1052" s="152"/>
      <c r="R1052" s="152">
        <f t="shared" si="75"/>
        <v>2460</v>
      </c>
      <c r="S1052" s="152">
        <f t="shared" si="79"/>
        <v>52</v>
      </c>
      <c r="T1052" s="152">
        <f t="shared" si="76"/>
        <v>2268</v>
      </c>
      <c r="U1052" s="152">
        <f t="shared" si="80"/>
        <v>54</v>
      </c>
      <c r="V1052" s="152">
        <f t="shared" si="77"/>
        <v>33</v>
      </c>
      <c r="W1052" s="152">
        <f t="shared" si="81"/>
        <v>1</v>
      </c>
      <c r="X1052" s="152">
        <v>-0.27500000000000002</v>
      </c>
      <c r="Y1052" t="s">
        <v>16069</v>
      </c>
    </row>
    <row r="1053" spans="5:25" ht="18" x14ac:dyDescent="0.25">
      <c r="E1053" s="152" t="s">
        <v>16061</v>
      </c>
      <c r="F1053" s="152" t="s">
        <v>16062</v>
      </c>
      <c r="G1053" t="str">
        <f t="shared" si="78"/>
        <v>Key Biscayne, Florida Keys</v>
      </c>
      <c r="H1053" s="152">
        <v>5</v>
      </c>
      <c r="I1053" s="152">
        <v>30.3</v>
      </c>
      <c r="J1053" s="152">
        <f t="shared" si="71"/>
        <v>0.5</v>
      </c>
      <c r="K1053" s="152">
        <v>950</v>
      </c>
      <c r="L1053" s="152">
        <f t="shared" si="72"/>
        <v>196</v>
      </c>
      <c r="M1053" s="152">
        <v>7.8</v>
      </c>
      <c r="N1053" s="152">
        <f t="shared" si="73"/>
        <v>0.09</v>
      </c>
      <c r="O1053" s="152">
        <v>2.5</v>
      </c>
      <c r="P1053" s="152">
        <f t="shared" si="74"/>
        <v>0.5</v>
      </c>
      <c r="Q1053" s="152"/>
      <c r="R1053" s="152">
        <f t="shared" si="75"/>
        <v>2460</v>
      </c>
      <c r="S1053" s="152">
        <f t="shared" si="79"/>
        <v>52</v>
      </c>
      <c r="T1053" s="152">
        <f t="shared" si="76"/>
        <v>2268</v>
      </c>
      <c r="U1053" s="152">
        <f t="shared" si="80"/>
        <v>54</v>
      </c>
      <c r="V1053" s="152">
        <f t="shared" si="77"/>
        <v>33</v>
      </c>
      <c r="W1053" s="152">
        <f t="shared" si="81"/>
        <v>1</v>
      </c>
      <c r="X1053" s="152">
        <v>-8.5000000000000006E-2</v>
      </c>
      <c r="Y1053" t="s">
        <v>16069</v>
      </c>
    </row>
    <row r="1054" spans="5:25" ht="18" x14ac:dyDescent="0.25">
      <c r="E1054" s="152" t="s">
        <v>16061</v>
      </c>
      <c r="F1054" s="152" t="s">
        <v>16062</v>
      </c>
      <c r="G1054" t="str">
        <f t="shared" si="78"/>
        <v>Key Biscayne, Florida Keys</v>
      </c>
      <c r="H1054" s="152">
        <v>4</v>
      </c>
      <c r="I1054" s="152">
        <v>30.3</v>
      </c>
      <c r="J1054" s="152">
        <f t="shared" si="71"/>
        <v>0.5</v>
      </c>
      <c r="K1054" s="152">
        <v>400</v>
      </c>
      <c r="L1054" s="152">
        <f t="shared" si="72"/>
        <v>49</v>
      </c>
      <c r="M1054" s="152">
        <v>8.1</v>
      </c>
      <c r="N1054" s="152">
        <f t="shared" si="73"/>
        <v>0.04</v>
      </c>
      <c r="O1054" s="152">
        <v>4.3</v>
      </c>
      <c r="P1054" s="152">
        <f t="shared" si="74"/>
        <v>4</v>
      </c>
      <c r="Q1054" s="152"/>
      <c r="R1054" s="152">
        <f t="shared" si="75"/>
        <v>2406</v>
      </c>
      <c r="S1054" s="152">
        <f t="shared" si="79"/>
        <v>47</v>
      </c>
      <c r="T1054" s="152">
        <f t="shared" si="76"/>
        <v>2052</v>
      </c>
      <c r="U1054" s="152">
        <f t="shared" si="80"/>
        <v>38</v>
      </c>
      <c r="V1054" s="152">
        <f t="shared" si="77"/>
        <v>33</v>
      </c>
      <c r="W1054" s="152">
        <f t="shared" si="81"/>
        <v>1</v>
      </c>
      <c r="X1054" s="152">
        <v>-9.1999999999999998E-2</v>
      </c>
      <c r="Y1054" t="s">
        <v>16069</v>
      </c>
    </row>
    <row r="1055" spans="5:25" ht="18" x14ac:dyDescent="0.25">
      <c r="E1055" s="152" t="s">
        <v>16061</v>
      </c>
      <c r="F1055" s="152" t="s">
        <v>16062</v>
      </c>
      <c r="G1055" t="str">
        <f t="shared" si="78"/>
        <v>Key Biscayne, Florida Keys</v>
      </c>
      <c r="H1055" s="152">
        <v>1</v>
      </c>
      <c r="I1055" s="152">
        <v>27</v>
      </c>
      <c r="J1055" s="152">
        <f t="shared" si="71"/>
        <v>0.1</v>
      </c>
      <c r="K1055" s="152">
        <v>400</v>
      </c>
      <c r="L1055" s="152">
        <f t="shared" si="72"/>
        <v>60</v>
      </c>
      <c r="M1055" s="152">
        <v>8.1</v>
      </c>
      <c r="N1055" s="152">
        <f t="shared" si="73"/>
        <v>0.05</v>
      </c>
      <c r="O1055" s="152">
        <v>3.8</v>
      </c>
      <c r="P1055" s="152">
        <f t="shared" si="74"/>
        <v>3</v>
      </c>
      <c r="Q1055" s="152"/>
      <c r="R1055" s="152">
        <f t="shared" si="75"/>
        <v>2377</v>
      </c>
      <c r="S1055" s="152">
        <f t="shared" si="79"/>
        <v>41</v>
      </c>
      <c r="T1055" s="152">
        <f t="shared" si="76"/>
        <v>2057</v>
      </c>
      <c r="U1055" s="152">
        <f t="shared" si="80"/>
        <v>43</v>
      </c>
      <c r="V1055" s="152">
        <f t="shared" si="77"/>
        <v>33</v>
      </c>
      <c r="W1055" s="152">
        <f t="shared" si="81"/>
        <v>1</v>
      </c>
      <c r="X1055" s="152">
        <v>0.627</v>
      </c>
      <c r="Y1055" t="s">
        <v>16069</v>
      </c>
    </row>
    <row r="1056" spans="5:25" ht="18" x14ac:dyDescent="0.25">
      <c r="E1056" s="152" t="s">
        <v>16061</v>
      </c>
      <c r="F1056" s="152" t="s">
        <v>16062</v>
      </c>
      <c r="G1056" t="str">
        <f t="shared" si="78"/>
        <v>Key Biscayne, Florida Keys</v>
      </c>
      <c r="H1056" s="152">
        <v>2</v>
      </c>
      <c r="I1056" s="152">
        <v>27</v>
      </c>
      <c r="J1056" s="152">
        <f t="shared" si="71"/>
        <v>0.1</v>
      </c>
      <c r="K1056" s="152">
        <v>900</v>
      </c>
      <c r="L1056" s="152">
        <f t="shared" si="72"/>
        <v>211</v>
      </c>
      <c r="M1056" s="152">
        <v>7.8</v>
      </c>
      <c r="N1056" s="152">
        <f t="shared" si="73"/>
        <v>0.1</v>
      </c>
      <c r="O1056" s="152">
        <v>2.2999999999999998</v>
      </c>
      <c r="P1056" s="152">
        <f t="shared" si="74"/>
        <v>0.5</v>
      </c>
      <c r="Q1056" s="152"/>
      <c r="R1056" s="152">
        <f t="shared" si="75"/>
        <v>2422</v>
      </c>
      <c r="S1056" s="152">
        <f t="shared" si="79"/>
        <v>47</v>
      </c>
      <c r="T1056" s="152">
        <f t="shared" si="76"/>
        <v>2246</v>
      </c>
      <c r="U1056" s="152">
        <f t="shared" si="80"/>
        <v>41</v>
      </c>
      <c r="V1056" s="152">
        <f t="shared" si="77"/>
        <v>33</v>
      </c>
      <c r="W1056" s="152">
        <f t="shared" si="81"/>
        <v>1</v>
      </c>
      <c r="X1056" s="152">
        <v>0.76</v>
      </c>
      <c r="Y1056" t="s">
        <v>16069</v>
      </c>
    </row>
    <row r="1057" spans="5:25" ht="18" x14ac:dyDescent="0.25">
      <c r="E1057" s="152" t="s">
        <v>16061</v>
      </c>
      <c r="F1057" s="152" t="s">
        <v>16062</v>
      </c>
      <c r="G1057" t="str">
        <f t="shared" si="78"/>
        <v>Key Biscayne, Florida Keys</v>
      </c>
      <c r="H1057" s="152">
        <v>6</v>
      </c>
      <c r="I1057" s="152">
        <v>30.3</v>
      </c>
      <c r="J1057" s="152">
        <f t="shared" si="71"/>
        <v>0.5</v>
      </c>
      <c r="K1057" s="152">
        <v>1290</v>
      </c>
      <c r="L1057" s="152">
        <f t="shared" si="72"/>
        <v>247</v>
      </c>
      <c r="M1057" s="152">
        <v>7.6</v>
      </c>
      <c r="N1057" s="152">
        <f t="shared" si="73"/>
        <v>0.08</v>
      </c>
      <c r="O1057" s="152">
        <v>2</v>
      </c>
      <c r="P1057" s="152">
        <f t="shared" si="74"/>
        <v>0.4</v>
      </c>
      <c r="Q1057" s="152"/>
      <c r="R1057" s="152">
        <f t="shared" si="75"/>
        <v>2447</v>
      </c>
      <c r="S1057" s="152">
        <f t="shared" si="79"/>
        <v>77</v>
      </c>
      <c r="T1057" s="152">
        <f t="shared" si="76"/>
        <v>2311</v>
      </c>
      <c r="U1057" s="152">
        <f t="shared" si="80"/>
        <v>77</v>
      </c>
      <c r="V1057" s="152">
        <f t="shared" si="77"/>
        <v>33</v>
      </c>
      <c r="W1057" s="152">
        <f t="shared" si="81"/>
        <v>1</v>
      </c>
      <c r="X1057" s="152">
        <v>-0.40500000000000003</v>
      </c>
      <c r="Y1057" t="s">
        <v>16069</v>
      </c>
    </row>
    <row r="1058" spans="5:25" ht="18" x14ac:dyDescent="0.25">
      <c r="E1058" s="152" t="s">
        <v>16061</v>
      </c>
      <c r="F1058" s="152" t="s">
        <v>16062</v>
      </c>
      <c r="G1058" t="str">
        <f t="shared" si="78"/>
        <v>Key Biscayne, Florida Keys</v>
      </c>
      <c r="H1058" s="152">
        <v>2</v>
      </c>
      <c r="I1058" s="152">
        <v>27</v>
      </c>
      <c r="J1058" s="152">
        <f t="shared" si="71"/>
        <v>0.1</v>
      </c>
      <c r="K1058" s="152">
        <v>900</v>
      </c>
      <c r="L1058" s="152">
        <f t="shared" si="72"/>
        <v>211</v>
      </c>
      <c r="M1058" s="152">
        <v>7.8</v>
      </c>
      <c r="N1058" s="152">
        <f t="shared" si="73"/>
        <v>0.1</v>
      </c>
      <c r="O1058" s="152">
        <v>2.2999999999999998</v>
      </c>
      <c r="P1058" s="152">
        <f t="shared" si="74"/>
        <v>0.5</v>
      </c>
      <c r="Q1058" s="152"/>
      <c r="R1058" s="152">
        <f t="shared" si="75"/>
        <v>2422</v>
      </c>
      <c r="S1058" s="152">
        <f t="shared" si="79"/>
        <v>47</v>
      </c>
      <c r="T1058" s="152">
        <f t="shared" si="76"/>
        <v>2246</v>
      </c>
      <c r="U1058" s="152">
        <f t="shared" si="80"/>
        <v>41</v>
      </c>
      <c r="V1058" s="152">
        <f t="shared" si="77"/>
        <v>33</v>
      </c>
      <c r="W1058" s="152">
        <f t="shared" si="81"/>
        <v>1</v>
      </c>
      <c r="X1058" s="152">
        <v>-0.32100000000000001</v>
      </c>
      <c r="Y1058" t="s">
        <v>16069</v>
      </c>
    </row>
    <row r="1059" spans="5:25" ht="18" x14ac:dyDescent="0.25">
      <c r="E1059" s="152" t="s">
        <v>16061</v>
      </c>
      <c r="F1059" s="152" t="s">
        <v>16062</v>
      </c>
      <c r="G1059" t="str">
        <f t="shared" si="78"/>
        <v>Key Biscayne, Florida Keys</v>
      </c>
      <c r="H1059" s="152">
        <v>6</v>
      </c>
      <c r="I1059" s="152">
        <v>30.3</v>
      </c>
      <c r="J1059" s="152">
        <f t="shared" si="71"/>
        <v>0.5</v>
      </c>
      <c r="K1059" s="152">
        <v>1290</v>
      </c>
      <c r="L1059" s="152">
        <f t="shared" si="72"/>
        <v>247</v>
      </c>
      <c r="M1059" s="152">
        <v>7.6</v>
      </c>
      <c r="N1059" s="152">
        <f t="shared" si="73"/>
        <v>0.08</v>
      </c>
      <c r="O1059" s="152">
        <v>2</v>
      </c>
      <c r="P1059" s="152">
        <f t="shared" si="74"/>
        <v>0.4</v>
      </c>
      <c r="Q1059" s="152"/>
      <c r="R1059" s="152">
        <f t="shared" si="75"/>
        <v>2447</v>
      </c>
      <c r="S1059" s="152">
        <f t="shared" si="79"/>
        <v>77</v>
      </c>
      <c r="T1059" s="152">
        <f t="shared" si="76"/>
        <v>2311</v>
      </c>
      <c r="U1059" s="152">
        <f t="shared" si="80"/>
        <v>77</v>
      </c>
      <c r="V1059" s="152">
        <f t="shared" si="77"/>
        <v>33</v>
      </c>
      <c r="W1059" s="152">
        <f t="shared" si="81"/>
        <v>1</v>
      </c>
      <c r="X1059" s="152">
        <v>-5.7000000000000002E-2</v>
      </c>
      <c r="Y1059" t="s">
        <v>16069</v>
      </c>
    </row>
    <row r="1060" spans="5:25" ht="18" x14ac:dyDescent="0.25">
      <c r="E1060" s="152" t="s">
        <v>16061</v>
      </c>
      <c r="F1060" s="152" t="s">
        <v>16062</v>
      </c>
      <c r="G1060" t="str">
        <f t="shared" si="78"/>
        <v>Key Biscayne, Florida Keys</v>
      </c>
      <c r="H1060" s="152">
        <v>5</v>
      </c>
      <c r="I1060" s="152">
        <v>30.3</v>
      </c>
      <c r="J1060" s="152">
        <f t="shared" si="71"/>
        <v>0.5</v>
      </c>
      <c r="K1060" s="152">
        <v>950</v>
      </c>
      <c r="L1060" s="152">
        <f t="shared" si="72"/>
        <v>196</v>
      </c>
      <c r="M1060" s="152">
        <v>7.8</v>
      </c>
      <c r="N1060" s="152">
        <f t="shared" si="73"/>
        <v>0.09</v>
      </c>
      <c r="O1060" s="152">
        <v>2.5</v>
      </c>
      <c r="P1060" s="152">
        <f t="shared" si="74"/>
        <v>0.5</v>
      </c>
      <c r="Q1060" s="152"/>
      <c r="R1060" s="152">
        <f t="shared" si="75"/>
        <v>2460</v>
      </c>
      <c r="S1060" s="152">
        <f t="shared" si="79"/>
        <v>52</v>
      </c>
      <c r="T1060" s="152">
        <f t="shared" si="76"/>
        <v>2268</v>
      </c>
      <c r="U1060" s="152">
        <f t="shared" si="80"/>
        <v>54</v>
      </c>
      <c r="V1060" s="152">
        <f t="shared" si="77"/>
        <v>33</v>
      </c>
      <c r="W1060" s="152">
        <f t="shared" si="81"/>
        <v>1</v>
      </c>
      <c r="X1060" s="152">
        <v>-0.377</v>
      </c>
      <c r="Y1060" t="s">
        <v>16069</v>
      </c>
    </row>
    <row r="1061" spans="5:25" ht="18" x14ac:dyDescent="0.25">
      <c r="E1061" s="152" t="s">
        <v>16061</v>
      </c>
      <c r="F1061" s="152" t="s">
        <v>16062</v>
      </c>
      <c r="G1061" t="str">
        <f t="shared" si="78"/>
        <v>Key Biscayne, Florida Keys</v>
      </c>
      <c r="H1061" s="152">
        <v>2</v>
      </c>
      <c r="I1061" s="152">
        <v>27</v>
      </c>
      <c r="J1061" s="152">
        <f t="shared" si="71"/>
        <v>0.1</v>
      </c>
      <c r="K1061" s="152">
        <v>900</v>
      </c>
      <c r="L1061" s="152">
        <f t="shared" si="72"/>
        <v>211</v>
      </c>
      <c r="M1061" s="152">
        <v>7.8</v>
      </c>
      <c r="N1061" s="152">
        <f t="shared" si="73"/>
        <v>0.1</v>
      </c>
      <c r="O1061" s="152">
        <v>2.2999999999999998</v>
      </c>
      <c r="P1061" s="152">
        <f t="shared" si="74"/>
        <v>0.5</v>
      </c>
      <c r="Q1061" s="152"/>
      <c r="R1061" s="152">
        <f t="shared" si="75"/>
        <v>2422</v>
      </c>
      <c r="S1061" s="152">
        <f t="shared" si="79"/>
        <v>47</v>
      </c>
      <c r="T1061" s="152">
        <f t="shared" si="76"/>
        <v>2246</v>
      </c>
      <c r="U1061" s="152">
        <f t="shared" si="80"/>
        <v>41</v>
      </c>
      <c r="V1061" s="152">
        <f t="shared" si="77"/>
        <v>33</v>
      </c>
      <c r="W1061" s="152">
        <f t="shared" si="81"/>
        <v>1</v>
      </c>
      <c r="X1061" s="152">
        <v>0.67500000000000004</v>
      </c>
      <c r="Y1061" t="s">
        <v>16069</v>
      </c>
    </row>
    <row r="1062" spans="5:25" ht="18" x14ac:dyDescent="0.25">
      <c r="E1062" s="152" t="s">
        <v>16061</v>
      </c>
      <c r="F1062" s="152" t="s">
        <v>16062</v>
      </c>
      <c r="G1062" t="str">
        <f t="shared" si="78"/>
        <v>Key Biscayne, Florida Keys</v>
      </c>
      <c r="H1062" s="152">
        <v>6</v>
      </c>
      <c r="I1062" s="152">
        <v>30.3</v>
      </c>
      <c r="J1062" s="152">
        <f t="shared" si="71"/>
        <v>0.5</v>
      </c>
      <c r="K1062" s="152">
        <v>1290</v>
      </c>
      <c r="L1062" s="152">
        <f t="shared" si="72"/>
        <v>247</v>
      </c>
      <c r="M1062" s="152">
        <v>7.6</v>
      </c>
      <c r="N1062" s="152">
        <f t="shared" si="73"/>
        <v>0.08</v>
      </c>
      <c r="O1062" s="152">
        <v>2</v>
      </c>
      <c r="P1062" s="152">
        <f t="shared" si="74"/>
        <v>0.4</v>
      </c>
      <c r="Q1062" s="152"/>
      <c r="R1062" s="152">
        <f t="shared" si="75"/>
        <v>2447</v>
      </c>
      <c r="S1062" s="152">
        <f t="shared" si="79"/>
        <v>77</v>
      </c>
      <c r="T1062" s="152">
        <f t="shared" si="76"/>
        <v>2311</v>
      </c>
      <c r="U1062" s="152">
        <f t="shared" si="80"/>
        <v>77</v>
      </c>
      <c r="V1062" s="152">
        <f t="shared" si="77"/>
        <v>33</v>
      </c>
      <c r="W1062" s="152">
        <f t="shared" si="81"/>
        <v>1</v>
      </c>
      <c r="X1062" s="152">
        <v>0.24399999999999999</v>
      </c>
      <c r="Y1062" t="s">
        <v>16069</v>
      </c>
    </row>
    <row r="1063" spans="5:25" ht="18" x14ac:dyDescent="0.25">
      <c r="E1063" s="152" t="s">
        <v>16061</v>
      </c>
      <c r="F1063" s="152" t="s">
        <v>16062</v>
      </c>
      <c r="G1063" t="str">
        <f t="shared" si="78"/>
        <v>Key Biscayne, Florida Keys</v>
      </c>
      <c r="H1063" s="152">
        <v>3</v>
      </c>
      <c r="I1063" s="152">
        <v>27</v>
      </c>
      <c r="J1063" s="152">
        <f t="shared" si="71"/>
        <v>0.1</v>
      </c>
      <c r="K1063" s="152">
        <v>1340</v>
      </c>
      <c r="L1063" s="152">
        <f t="shared" si="72"/>
        <v>207</v>
      </c>
      <c r="M1063" s="152">
        <v>7.6</v>
      </c>
      <c r="N1063" s="152">
        <f t="shared" si="73"/>
        <v>0.06</v>
      </c>
      <c r="O1063" s="152">
        <v>1.7</v>
      </c>
      <c r="P1063" s="152">
        <f t="shared" si="74"/>
        <v>0.2</v>
      </c>
      <c r="Q1063" s="152"/>
      <c r="R1063" s="152">
        <f t="shared" si="75"/>
        <v>2442</v>
      </c>
      <c r="S1063" s="152">
        <f t="shared" si="79"/>
        <v>33</v>
      </c>
      <c r="T1063" s="152">
        <f t="shared" si="76"/>
        <v>2336</v>
      </c>
      <c r="U1063" s="152">
        <f t="shared" si="80"/>
        <v>33</v>
      </c>
      <c r="V1063" s="152">
        <f t="shared" si="77"/>
        <v>33</v>
      </c>
      <c r="W1063" s="152">
        <f t="shared" si="81"/>
        <v>1</v>
      </c>
      <c r="X1063" s="152">
        <v>1.22</v>
      </c>
      <c r="Y1063" t="s">
        <v>16069</v>
      </c>
    </row>
    <row r="1064" spans="5:25" ht="18" x14ac:dyDescent="0.25">
      <c r="E1064" s="152" t="s">
        <v>16061</v>
      </c>
      <c r="F1064" s="152" t="s">
        <v>16062</v>
      </c>
      <c r="G1064" t="str">
        <f t="shared" si="78"/>
        <v>Key Biscayne, Florida Keys</v>
      </c>
      <c r="H1064" s="152">
        <v>6</v>
      </c>
      <c r="I1064" s="152">
        <v>30.3</v>
      </c>
      <c r="J1064" s="152">
        <f t="shared" si="71"/>
        <v>0.5</v>
      </c>
      <c r="K1064" s="152">
        <v>1290</v>
      </c>
      <c r="L1064" s="152">
        <f t="shared" si="72"/>
        <v>247</v>
      </c>
      <c r="M1064" s="152">
        <v>7.6</v>
      </c>
      <c r="N1064" s="152">
        <f t="shared" si="73"/>
        <v>0.08</v>
      </c>
      <c r="O1064" s="152">
        <v>2</v>
      </c>
      <c r="P1064" s="152">
        <f t="shared" si="74"/>
        <v>0.4</v>
      </c>
      <c r="Q1064" s="152"/>
      <c r="R1064" s="152">
        <f t="shared" si="75"/>
        <v>2447</v>
      </c>
      <c r="S1064" s="152">
        <f t="shared" si="79"/>
        <v>77</v>
      </c>
      <c r="T1064" s="152">
        <f t="shared" si="76"/>
        <v>2311</v>
      </c>
      <c r="U1064" s="152">
        <f t="shared" si="80"/>
        <v>77</v>
      </c>
      <c r="V1064" s="152">
        <f t="shared" si="77"/>
        <v>33</v>
      </c>
      <c r="W1064" s="152">
        <f t="shared" si="81"/>
        <v>1</v>
      </c>
      <c r="X1064" s="152">
        <v>-0.53</v>
      </c>
      <c r="Y1064" t="s">
        <v>16069</v>
      </c>
    </row>
    <row r="1065" spans="5:25" ht="18" x14ac:dyDescent="0.25">
      <c r="E1065" s="152" t="s">
        <v>16061</v>
      </c>
      <c r="F1065" s="152" t="s">
        <v>16062</v>
      </c>
      <c r="G1065" t="str">
        <f t="shared" si="78"/>
        <v>Key Biscayne, Florida Keys</v>
      </c>
      <c r="H1065" s="152">
        <v>5</v>
      </c>
      <c r="I1065" s="152">
        <v>30.3</v>
      </c>
      <c r="J1065" s="152">
        <f t="shared" si="71"/>
        <v>0.5</v>
      </c>
      <c r="K1065" s="152">
        <v>950</v>
      </c>
      <c r="L1065" s="152">
        <f t="shared" si="72"/>
        <v>196</v>
      </c>
      <c r="M1065" s="152">
        <v>7.8</v>
      </c>
      <c r="N1065" s="152">
        <f t="shared" si="73"/>
        <v>0.09</v>
      </c>
      <c r="O1065" s="152">
        <v>2.5</v>
      </c>
      <c r="P1065" s="152">
        <f t="shared" si="74"/>
        <v>0.5</v>
      </c>
      <c r="Q1065" s="152"/>
      <c r="R1065" s="152">
        <f t="shared" si="75"/>
        <v>2460</v>
      </c>
      <c r="S1065" s="152">
        <f t="shared" si="79"/>
        <v>52</v>
      </c>
      <c r="T1065" s="152">
        <f t="shared" si="76"/>
        <v>2268</v>
      </c>
      <c r="U1065" s="152">
        <f t="shared" si="80"/>
        <v>54</v>
      </c>
      <c r="V1065" s="152">
        <f t="shared" si="77"/>
        <v>33</v>
      </c>
      <c r="W1065" s="152">
        <f t="shared" si="81"/>
        <v>1</v>
      </c>
      <c r="X1065" s="152">
        <v>0.59899999999999998</v>
      </c>
      <c r="Y1065" t="s">
        <v>16069</v>
      </c>
    </row>
    <row r="1066" spans="5:25" ht="18" x14ac:dyDescent="0.25">
      <c r="E1066" s="152" t="s">
        <v>16061</v>
      </c>
      <c r="F1066" s="152" t="s">
        <v>16062</v>
      </c>
      <c r="G1066" t="str">
        <f t="shared" si="78"/>
        <v>Key Biscayne, Florida Keys</v>
      </c>
      <c r="H1066" s="152">
        <v>5</v>
      </c>
      <c r="I1066" s="152">
        <v>30.3</v>
      </c>
      <c r="J1066" s="152">
        <f t="shared" si="71"/>
        <v>0.5</v>
      </c>
      <c r="K1066" s="152">
        <v>950</v>
      </c>
      <c r="L1066" s="152">
        <f t="shared" si="72"/>
        <v>196</v>
      </c>
      <c r="M1066" s="152">
        <v>7.8</v>
      </c>
      <c r="N1066" s="152">
        <f t="shared" si="73"/>
        <v>0.09</v>
      </c>
      <c r="O1066" s="152">
        <v>2.5</v>
      </c>
      <c r="P1066" s="152">
        <f t="shared" si="74"/>
        <v>0.5</v>
      </c>
      <c r="Q1066" s="152"/>
      <c r="R1066" s="152">
        <f t="shared" si="75"/>
        <v>2460</v>
      </c>
      <c r="S1066" s="152">
        <f t="shared" si="79"/>
        <v>52</v>
      </c>
      <c r="T1066" s="152">
        <f t="shared" si="76"/>
        <v>2268</v>
      </c>
      <c r="U1066" s="152">
        <f t="shared" si="80"/>
        <v>54</v>
      </c>
      <c r="V1066" s="152">
        <f t="shared" si="77"/>
        <v>33</v>
      </c>
      <c r="W1066" s="152">
        <f t="shared" si="81"/>
        <v>1</v>
      </c>
      <c r="X1066" s="152">
        <v>0.24299999999999999</v>
      </c>
      <c r="Y1066" t="s">
        <v>16069</v>
      </c>
    </row>
    <row r="1067" spans="5:25" ht="18" x14ac:dyDescent="0.25">
      <c r="E1067" s="152" t="s">
        <v>16061</v>
      </c>
      <c r="F1067" s="152" t="s">
        <v>16062</v>
      </c>
      <c r="G1067" t="str">
        <f t="shared" si="78"/>
        <v>Key Biscayne, Florida Keys</v>
      </c>
      <c r="H1067" s="152">
        <v>3</v>
      </c>
      <c r="I1067" s="152">
        <v>27</v>
      </c>
      <c r="J1067" s="152">
        <f t="shared" si="71"/>
        <v>0.1</v>
      </c>
      <c r="K1067" s="152">
        <v>1340</v>
      </c>
      <c r="L1067" s="152">
        <f t="shared" si="72"/>
        <v>207</v>
      </c>
      <c r="M1067" s="152">
        <v>7.6</v>
      </c>
      <c r="N1067" s="152">
        <f t="shared" si="73"/>
        <v>0.06</v>
      </c>
      <c r="O1067" s="152">
        <v>1.7</v>
      </c>
      <c r="P1067" s="152">
        <f t="shared" si="74"/>
        <v>0.2</v>
      </c>
      <c r="Q1067" s="152"/>
      <c r="R1067" s="152">
        <f t="shared" si="75"/>
        <v>2442</v>
      </c>
      <c r="S1067" s="152">
        <f t="shared" si="79"/>
        <v>33</v>
      </c>
      <c r="T1067" s="152">
        <f t="shared" si="76"/>
        <v>2336</v>
      </c>
      <c r="U1067" s="152">
        <f t="shared" si="80"/>
        <v>33</v>
      </c>
      <c r="V1067" s="152">
        <f t="shared" si="77"/>
        <v>33</v>
      </c>
      <c r="W1067" s="152">
        <f t="shared" si="81"/>
        <v>1</v>
      </c>
      <c r="X1067" s="152">
        <v>-5.7000000000000002E-2</v>
      </c>
      <c r="Y1067" t="s">
        <v>16069</v>
      </c>
    </row>
    <row r="1068" spans="5:25" ht="18" x14ac:dyDescent="0.25">
      <c r="E1068" s="152" t="s">
        <v>16061</v>
      </c>
      <c r="F1068" s="152" t="s">
        <v>16062</v>
      </c>
      <c r="G1068" t="str">
        <f t="shared" si="78"/>
        <v>Key Biscayne, Florida Keys</v>
      </c>
      <c r="H1068" s="152">
        <v>4</v>
      </c>
      <c r="I1068" s="152">
        <v>30.3</v>
      </c>
      <c r="J1068" s="152">
        <f t="shared" si="71"/>
        <v>0.5</v>
      </c>
      <c r="K1068" s="152">
        <v>400</v>
      </c>
      <c r="L1068" s="152">
        <f t="shared" si="72"/>
        <v>49</v>
      </c>
      <c r="M1068" s="152">
        <v>8.1</v>
      </c>
      <c r="N1068" s="152">
        <f t="shared" si="73"/>
        <v>0.04</v>
      </c>
      <c r="O1068" s="152">
        <v>4.3</v>
      </c>
      <c r="P1068" s="152">
        <f t="shared" si="74"/>
        <v>4</v>
      </c>
      <c r="Q1068" s="152"/>
      <c r="R1068" s="152">
        <f t="shared" si="75"/>
        <v>2406</v>
      </c>
      <c r="S1068" s="152">
        <f t="shared" si="79"/>
        <v>47</v>
      </c>
      <c r="T1068" s="152">
        <f t="shared" si="76"/>
        <v>2052</v>
      </c>
      <c r="U1068" s="152">
        <f t="shared" si="80"/>
        <v>38</v>
      </c>
      <c r="V1068" s="152">
        <f t="shared" si="77"/>
        <v>33</v>
      </c>
      <c r="W1068" s="152">
        <f t="shared" si="81"/>
        <v>1</v>
      </c>
      <c r="X1068" s="152">
        <v>-0.375</v>
      </c>
      <c r="Y1068" t="s">
        <v>16069</v>
      </c>
    </row>
    <row r="1069" spans="5:25" ht="18" x14ac:dyDescent="0.25">
      <c r="E1069" s="152" t="s">
        <v>16061</v>
      </c>
      <c r="F1069" s="152" t="s">
        <v>16062</v>
      </c>
      <c r="G1069" t="str">
        <f t="shared" si="78"/>
        <v>Key Biscayne, Florida Keys</v>
      </c>
      <c r="H1069" s="152">
        <v>4</v>
      </c>
      <c r="I1069" s="152">
        <v>30.3</v>
      </c>
      <c r="J1069" s="152">
        <f t="shared" si="71"/>
        <v>0.5</v>
      </c>
      <c r="K1069" s="152">
        <v>400</v>
      </c>
      <c r="L1069" s="152">
        <f t="shared" si="72"/>
        <v>49</v>
      </c>
      <c r="M1069" s="152">
        <v>8.1</v>
      </c>
      <c r="N1069" s="152">
        <f t="shared" si="73"/>
        <v>0.04</v>
      </c>
      <c r="O1069" s="152">
        <v>4.3</v>
      </c>
      <c r="P1069" s="152">
        <f t="shared" si="74"/>
        <v>4</v>
      </c>
      <c r="Q1069" s="152"/>
      <c r="R1069" s="152">
        <f t="shared" si="75"/>
        <v>2406</v>
      </c>
      <c r="S1069" s="152">
        <f t="shared" si="79"/>
        <v>47</v>
      </c>
      <c r="T1069" s="152">
        <f t="shared" si="76"/>
        <v>2052</v>
      </c>
      <c r="U1069" s="152">
        <f t="shared" si="80"/>
        <v>38</v>
      </c>
      <c r="V1069" s="152">
        <f t="shared" si="77"/>
        <v>33</v>
      </c>
      <c r="W1069" s="152">
        <f t="shared" si="81"/>
        <v>1</v>
      </c>
      <c r="X1069" s="152">
        <v>5.0000000000000001E-3</v>
      </c>
      <c r="Y1069" t="s">
        <v>16069</v>
      </c>
    </row>
    <row r="1070" spans="5:25" ht="18" x14ac:dyDescent="0.25">
      <c r="E1070" s="152" t="s">
        <v>16061</v>
      </c>
      <c r="F1070" s="152" t="s">
        <v>16062</v>
      </c>
      <c r="G1070" t="str">
        <f t="shared" si="78"/>
        <v>Key Biscayne, Florida Keys</v>
      </c>
      <c r="H1070" s="152">
        <v>1</v>
      </c>
      <c r="I1070" s="152">
        <v>27</v>
      </c>
      <c r="J1070" s="152">
        <f t="shared" si="71"/>
        <v>0.1</v>
      </c>
      <c r="K1070" s="152">
        <v>400</v>
      </c>
      <c r="L1070" s="152">
        <f t="shared" si="72"/>
        <v>60</v>
      </c>
      <c r="M1070" s="152">
        <v>8.1</v>
      </c>
      <c r="N1070" s="152">
        <f t="shared" si="73"/>
        <v>0.05</v>
      </c>
      <c r="O1070" s="152">
        <v>3.8</v>
      </c>
      <c r="P1070" s="152">
        <f t="shared" si="74"/>
        <v>3</v>
      </c>
      <c r="Q1070" s="152"/>
      <c r="R1070" s="152">
        <f t="shared" si="75"/>
        <v>2377</v>
      </c>
      <c r="S1070" s="152">
        <f t="shared" si="79"/>
        <v>41</v>
      </c>
      <c r="T1070" s="152">
        <f t="shared" si="76"/>
        <v>2057</v>
      </c>
      <c r="U1070" s="152">
        <f t="shared" si="80"/>
        <v>43</v>
      </c>
      <c r="V1070" s="152">
        <f t="shared" si="77"/>
        <v>33</v>
      </c>
      <c r="W1070" s="152">
        <f t="shared" si="81"/>
        <v>1</v>
      </c>
      <c r="X1070" s="152">
        <v>8.4000000000000005E-2</v>
      </c>
      <c r="Y1070" t="s">
        <v>16069</v>
      </c>
    </row>
    <row r="1071" spans="5:25" ht="18" x14ac:dyDescent="0.25">
      <c r="E1071" s="152" t="s">
        <v>16061</v>
      </c>
      <c r="F1071" s="152" t="s">
        <v>16062</v>
      </c>
      <c r="G1071" t="str">
        <f t="shared" si="78"/>
        <v>Key Biscayne, Florida Keys</v>
      </c>
      <c r="H1071" s="152">
        <v>3</v>
      </c>
      <c r="I1071" s="152">
        <v>27</v>
      </c>
      <c r="J1071" s="152">
        <f t="shared" si="71"/>
        <v>0.1</v>
      </c>
      <c r="K1071" s="152">
        <v>1340</v>
      </c>
      <c r="L1071" s="152">
        <f t="shared" si="72"/>
        <v>207</v>
      </c>
      <c r="M1071" s="152">
        <v>7.6</v>
      </c>
      <c r="N1071" s="152">
        <f t="shared" si="73"/>
        <v>0.06</v>
      </c>
      <c r="O1071" s="152">
        <v>1.7</v>
      </c>
      <c r="P1071" s="152">
        <f t="shared" si="74"/>
        <v>0.2</v>
      </c>
      <c r="Q1071" s="152"/>
      <c r="R1071" s="152">
        <f t="shared" si="75"/>
        <v>2442</v>
      </c>
      <c r="S1071" s="152">
        <f t="shared" si="79"/>
        <v>33</v>
      </c>
      <c r="T1071" s="152">
        <f t="shared" si="76"/>
        <v>2336</v>
      </c>
      <c r="U1071" s="152">
        <f t="shared" si="80"/>
        <v>33</v>
      </c>
      <c r="V1071" s="152">
        <f t="shared" si="77"/>
        <v>33</v>
      </c>
      <c r="W1071" s="152">
        <f t="shared" si="81"/>
        <v>1</v>
      </c>
      <c r="X1071" s="152">
        <v>0.45700000000000002</v>
      </c>
      <c r="Y1071" t="s">
        <v>16069</v>
      </c>
    </row>
    <row r="1072" spans="5:25" ht="18" x14ac:dyDescent="0.25">
      <c r="E1072" s="152" t="s">
        <v>16061</v>
      </c>
      <c r="F1072" s="152" t="s">
        <v>16062</v>
      </c>
      <c r="G1072" t="str">
        <f t="shared" si="78"/>
        <v>Key Biscayne, Florida Keys</v>
      </c>
      <c r="H1072" s="152">
        <v>6</v>
      </c>
      <c r="I1072" s="152">
        <v>30.3</v>
      </c>
      <c r="J1072" s="152">
        <f t="shared" si="71"/>
        <v>0.5</v>
      </c>
      <c r="K1072" s="152">
        <v>1290</v>
      </c>
      <c r="L1072" s="152">
        <f t="shared" si="72"/>
        <v>247</v>
      </c>
      <c r="M1072" s="152">
        <v>7.6</v>
      </c>
      <c r="N1072" s="152">
        <f t="shared" si="73"/>
        <v>0.08</v>
      </c>
      <c r="O1072" s="152">
        <v>2</v>
      </c>
      <c r="P1072" s="152">
        <f t="shared" si="74"/>
        <v>0.4</v>
      </c>
      <c r="Q1072" s="152"/>
      <c r="R1072" s="152">
        <f t="shared" si="75"/>
        <v>2447</v>
      </c>
      <c r="S1072" s="152">
        <f t="shared" si="79"/>
        <v>77</v>
      </c>
      <c r="T1072" s="152">
        <f t="shared" si="76"/>
        <v>2311</v>
      </c>
      <c r="U1072" s="152">
        <f t="shared" si="80"/>
        <v>77</v>
      </c>
      <c r="V1072" s="152">
        <f t="shared" si="77"/>
        <v>33</v>
      </c>
      <c r="W1072" s="152">
        <f t="shared" si="81"/>
        <v>1</v>
      </c>
      <c r="X1072" s="152">
        <v>-0.187</v>
      </c>
      <c r="Y1072" t="s">
        <v>16069</v>
      </c>
    </row>
    <row r="1073" spans="5:25" ht="18" x14ac:dyDescent="0.25">
      <c r="E1073" s="152" t="s">
        <v>16061</v>
      </c>
      <c r="F1073" s="152" t="s">
        <v>16062</v>
      </c>
      <c r="G1073" t="str">
        <f t="shared" si="78"/>
        <v>Key Biscayne, Florida Keys</v>
      </c>
      <c r="H1073" s="152">
        <v>4</v>
      </c>
      <c r="I1073" s="152">
        <v>30.3</v>
      </c>
      <c r="J1073" s="152">
        <f t="shared" si="71"/>
        <v>0.5</v>
      </c>
      <c r="K1073" s="152">
        <v>400</v>
      </c>
      <c r="L1073" s="152">
        <f t="shared" si="72"/>
        <v>49</v>
      </c>
      <c r="M1073" s="152">
        <v>8.1</v>
      </c>
      <c r="N1073" s="152">
        <f t="shared" si="73"/>
        <v>0.04</v>
      </c>
      <c r="O1073" s="152">
        <v>4.3</v>
      </c>
      <c r="P1073" s="152">
        <f t="shared" si="74"/>
        <v>4</v>
      </c>
      <c r="Q1073" s="152"/>
      <c r="R1073" s="152">
        <f t="shared" si="75"/>
        <v>2406</v>
      </c>
      <c r="S1073" s="152">
        <f t="shared" si="79"/>
        <v>47</v>
      </c>
      <c r="T1073" s="152">
        <f t="shared" si="76"/>
        <v>2052</v>
      </c>
      <c r="U1073" s="152">
        <f t="shared" si="80"/>
        <v>38</v>
      </c>
      <c r="V1073" s="152">
        <f t="shared" si="77"/>
        <v>33</v>
      </c>
      <c r="W1073" s="152">
        <f t="shared" si="81"/>
        <v>1</v>
      </c>
      <c r="X1073" s="152">
        <v>-0.128</v>
      </c>
      <c r="Y1073" t="s">
        <v>16069</v>
      </c>
    </row>
    <row r="1074" spans="5:25" ht="18" x14ac:dyDescent="0.25">
      <c r="E1074" s="152" t="s">
        <v>16061</v>
      </c>
      <c r="F1074" s="152" t="s">
        <v>16062</v>
      </c>
      <c r="G1074" t="str">
        <f t="shared" si="78"/>
        <v>Key Biscayne, Florida Keys</v>
      </c>
      <c r="H1074" s="152">
        <v>2</v>
      </c>
      <c r="I1074" s="152">
        <v>27</v>
      </c>
      <c r="J1074" s="152">
        <f t="shared" ref="J1074:J1137" si="82">VLOOKUP($H1074,$AA$948:$AO$953,3,FALSE)</f>
        <v>0.1</v>
      </c>
      <c r="K1074" s="152">
        <v>900</v>
      </c>
      <c r="L1074" s="152">
        <f t="shared" ref="L1074:L1137" si="83">VLOOKUP($H1074,$AA$948:$AO$953,5,FALSE)</f>
        <v>211</v>
      </c>
      <c r="M1074" s="152">
        <v>7.8</v>
      </c>
      <c r="N1074" s="152">
        <f t="shared" ref="N1074:N1137" si="84">VLOOKUP($H1074,$AA$948:$AO$953,7,FALSE)</f>
        <v>0.1</v>
      </c>
      <c r="O1074" s="152">
        <v>2.2999999999999998</v>
      </c>
      <c r="P1074" s="152">
        <f t="shared" ref="P1074:P1137" si="85">VLOOKUP($H1074,$AA$948:$AO$953,13,FALSE)</f>
        <v>0.5</v>
      </c>
      <c r="Q1074" s="152"/>
      <c r="R1074" s="152">
        <f t="shared" ref="R1074:R1137" si="86">VLOOKUP($H1074,$AA$948:$AO$953,8,FALSE)</f>
        <v>2422</v>
      </c>
      <c r="S1074" s="152">
        <f t="shared" si="79"/>
        <v>47</v>
      </c>
      <c r="T1074" s="152">
        <f t="shared" ref="T1074:T1137" si="87">VLOOKUP($H1074,$AA$948:$AO$953,10,FALSE)</f>
        <v>2246</v>
      </c>
      <c r="U1074" s="152">
        <f t="shared" si="80"/>
        <v>41</v>
      </c>
      <c r="V1074" s="152">
        <f t="shared" ref="V1074:V1137" si="88">VLOOKUP($H1074,$AA$948:$AO$953,14,FALSE)</f>
        <v>33</v>
      </c>
      <c r="W1074" s="152">
        <f t="shared" si="81"/>
        <v>1</v>
      </c>
      <c r="X1074" s="152">
        <v>-0.05</v>
      </c>
      <c r="Y1074" t="s">
        <v>16069</v>
      </c>
    </row>
    <row r="1075" spans="5:25" ht="18" x14ac:dyDescent="0.25">
      <c r="E1075" s="152" t="s">
        <v>16061</v>
      </c>
      <c r="F1075" s="152" t="s">
        <v>16062</v>
      </c>
      <c r="G1075" t="str">
        <f t="shared" ref="G1075:G1138" si="89">_xlfn.CONCAT(F1075, ", Florida Keys")</f>
        <v>Key Biscayne, Florida Keys</v>
      </c>
      <c r="H1075" s="152">
        <v>4</v>
      </c>
      <c r="I1075" s="152">
        <v>30.3</v>
      </c>
      <c r="J1075" s="152">
        <f t="shared" si="82"/>
        <v>0.5</v>
      </c>
      <c r="K1075" s="152">
        <v>400</v>
      </c>
      <c r="L1075" s="152">
        <f t="shared" si="83"/>
        <v>49</v>
      </c>
      <c r="M1075" s="152">
        <v>8.1</v>
      </c>
      <c r="N1075" s="152">
        <f t="shared" si="84"/>
        <v>0.04</v>
      </c>
      <c r="O1075" s="152">
        <v>4.3</v>
      </c>
      <c r="P1075" s="152">
        <f t="shared" si="85"/>
        <v>4</v>
      </c>
      <c r="Q1075" s="152"/>
      <c r="R1075" s="152">
        <f t="shared" si="86"/>
        <v>2406</v>
      </c>
      <c r="S1075" s="152">
        <f t="shared" ref="S1075:S1138" si="90">VLOOKUP($H1075,$AA$948:$AO$953,9,FALSE)</f>
        <v>47</v>
      </c>
      <c r="T1075" s="152">
        <f t="shared" si="87"/>
        <v>2052</v>
      </c>
      <c r="U1075" s="152">
        <f t="shared" ref="U1075:U1138" si="91">VLOOKUP($H1075,$AA$948:$AO$953,11,FALSE)</f>
        <v>38</v>
      </c>
      <c r="V1075" s="152">
        <f t="shared" si="88"/>
        <v>33</v>
      </c>
      <c r="W1075" s="152">
        <f t="shared" ref="W1075:W1138" si="92">VLOOKUP($H1075,$AA$948:$AO$953,15,FALSE)</f>
        <v>1</v>
      </c>
      <c r="X1075" s="152">
        <v>-0.24199999999999999</v>
      </c>
      <c r="Y1075" t="s">
        <v>16069</v>
      </c>
    </row>
    <row r="1076" spans="5:25" ht="18" x14ac:dyDescent="0.25">
      <c r="E1076" s="152" t="s">
        <v>16061</v>
      </c>
      <c r="F1076" s="152" t="s">
        <v>16062</v>
      </c>
      <c r="G1076" t="str">
        <f t="shared" si="89"/>
        <v>Key Biscayne, Florida Keys</v>
      </c>
      <c r="H1076" s="152">
        <v>3</v>
      </c>
      <c r="I1076" s="152">
        <v>27</v>
      </c>
      <c r="J1076" s="152">
        <f t="shared" si="82"/>
        <v>0.1</v>
      </c>
      <c r="K1076" s="152">
        <v>1340</v>
      </c>
      <c r="L1076" s="152">
        <f t="shared" si="83"/>
        <v>207</v>
      </c>
      <c r="M1076" s="152">
        <v>7.6</v>
      </c>
      <c r="N1076" s="152">
        <f t="shared" si="84"/>
        <v>0.06</v>
      </c>
      <c r="O1076" s="152">
        <v>1.7</v>
      </c>
      <c r="P1076" s="152">
        <f t="shared" si="85"/>
        <v>0.2</v>
      </c>
      <c r="Q1076" s="152"/>
      <c r="R1076" s="152">
        <f t="shared" si="86"/>
        <v>2442</v>
      </c>
      <c r="S1076" s="152">
        <f t="shared" si="90"/>
        <v>33</v>
      </c>
      <c r="T1076" s="152">
        <f t="shared" si="87"/>
        <v>2336</v>
      </c>
      <c r="U1076" s="152">
        <f t="shared" si="91"/>
        <v>33</v>
      </c>
      <c r="V1076" s="152">
        <f t="shared" si="88"/>
        <v>33</v>
      </c>
      <c r="W1076" s="152">
        <f t="shared" si="92"/>
        <v>1</v>
      </c>
      <c r="X1076" s="152">
        <v>0.18</v>
      </c>
      <c r="Y1076" t="s">
        <v>16069</v>
      </c>
    </row>
    <row r="1077" spans="5:25" ht="18" x14ac:dyDescent="0.25">
      <c r="E1077" s="152" t="s">
        <v>16061</v>
      </c>
      <c r="F1077" s="152" t="s">
        <v>16062</v>
      </c>
      <c r="G1077" t="str">
        <f t="shared" si="89"/>
        <v>Key Biscayne, Florida Keys</v>
      </c>
      <c r="H1077" s="152">
        <v>6</v>
      </c>
      <c r="I1077" s="152">
        <v>30.3</v>
      </c>
      <c r="J1077" s="152">
        <f t="shared" si="82"/>
        <v>0.5</v>
      </c>
      <c r="K1077" s="152">
        <v>1290</v>
      </c>
      <c r="L1077" s="152">
        <f t="shared" si="83"/>
        <v>247</v>
      </c>
      <c r="M1077" s="152">
        <v>7.6</v>
      </c>
      <c r="N1077" s="152">
        <f t="shared" si="84"/>
        <v>0.08</v>
      </c>
      <c r="O1077" s="152">
        <v>2</v>
      </c>
      <c r="P1077" s="152">
        <f t="shared" si="85"/>
        <v>0.4</v>
      </c>
      <c r="Q1077" s="152"/>
      <c r="R1077" s="152">
        <f t="shared" si="86"/>
        <v>2447</v>
      </c>
      <c r="S1077" s="152">
        <f t="shared" si="90"/>
        <v>77</v>
      </c>
      <c r="T1077" s="152">
        <f t="shared" si="87"/>
        <v>2311</v>
      </c>
      <c r="U1077" s="152">
        <f t="shared" si="91"/>
        <v>77</v>
      </c>
      <c r="V1077" s="152">
        <f t="shared" si="88"/>
        <v>33</v>
      </c>
      <c r="W1077" s="152">
        <f t="shared" si="92"/>
        <v>1</v>
      </c>
      <c r="X1077" s="152">
        <v>2.1999999999999999E-2</v>
      </c>
      <c r="Y1077" t="s">
        <v>16069</v>
      </c>
    </row>
    <row r="1078" spans="5:25" ht="18" x14ac:dyDescent="0.25">
      <c r="E1078" s="152" t="s">
        <v>16061</v>
      </c>
      <c r="F1078" s="152" t="s">
        <v>16062</v>
      </c>
      <c r="G1078" t="str">
        <f t="shared" si="89"/>
        <v>Key Biscayne, Florida Keys</v>
      </c>
      <c r="H1078" s="152">
        <v>5</v>
      </c>
      <c r="I1078" s="152">
        <v>30.3</v>
      </c>
      <c r="J1078" s="152">
        <f t="shared" si="82"/>
        <v>0.5</v>
      </c>
      <c r="K1078" s="152">
        <v>950</v>
      </c>
      <c r="L1078" s="152">
        <f t="shared" si="83"/>
        <v>196</v>
      </c>
      <c r="M1078" s="152">
        <v>7.8</v>
      </c>
      <c r="N1078" s="152">
        <f t="shared" si="84"/>
        <v>0.09</v>
      </c>
      <c r="O1078" s="152">
        <v>2.5</v>
      </c>
      <c r="P1078" s="152">
        <f t="shared" si="85"/>
        <v>0.5</v>
      </c>
      <c r="Q1078" s="152"/>
      <c r="R1078" s="152">
        <f t="shared" si="86"/>
        <v>2460</v>
      </c>
      <c r="S1078" s="152">
        <f t="shared" si="90"/>
        <v>52</v>
      </c>
      <c r="T1078" s="152">
        <f t="shared" si="87"/>
        <v>2268</v>
      </c>
      <c r="U1078" s="152">
        <f t="shared" si="91"/>
        <v>54</v>
      </c>
      <c r="V1078" s="152">
        <f t="shared" si="88"/>
        <v>33</v>
      </c>
      <c r="W1078" s="152">
        <f t="shared" si="92"/>
        <v>1</v>
      </c>
      <c r="X1078" s="152">
        <v>0.498</v>
      </c>
      <c r="Y1078" t="s">
        <v>16069</v>
      </c>
    </row>
    <row r="1079" spans="5:25" ht="18" x14ac:dyDescent="0.25">
      <c r="E1079" s="152" t="s">
        <v>14075</v>
      </c>
      <c r="F1079" s="152" t="s">
        <v>16060</v>
      </c>
      <c r="G1079" t="str">
        <f t="shared" si="89"/>
        <v>Key West, Florida Keys</v>
      </c>
      <c r="H1079" s="152">
        <v>6</v>
      </c>
      <c r="I1079" s="152">
        <v>30.3</v>
      </c>
      <c r="J1079" s="152">
        <f t="shared" si="82"/>
        <v>0.5</v>
      </c>
      <c r="K1079" s="152">
        <v>1290</v>
      </c>
      <c r="L1079" s="152">
        <f t="shared" si="83"/>
        <v>247</v>
      </c>
      <c r="M1079" s="152">
        <v>7.6</v>
      </c>
      <c r="N1079" s="152">
        <f t="shared" si="84"/>
        <v>0.08</v>
      </c>
      <c r="O1079" s="152">
        <v>2</v>
      </c>
      <c r="P1079" s="152">
        <f t="shared" si="85"/>
        <v>0.4</v>
      </c>
      <c r="Q1079" s="152"/>
      <c r="R1079" s="152">
        <f t="shared" si="86"/>
        <v>2447</v>
      </c>
      <c r="S1079" s="152">
        <f t="shared" si="90"/>
        <v>77</v>
      </c>
      <c r="T1079" s="152">
        <f t="shared" si="87"/>
        <v>2311</v>
      </c>
      <c r="U1079" s="152">
        <f t="shared" si="91"/>
        <v>77</v>
      </c>
      <c r="V1079" s="152">
        <f t="shared" si="88"/>
        <v>33</v>
      </c>
      <c r="W1079" s="152">
        <f t="shared" si="92"/>
        <v>1</v>
      </c>
      <c r="X1079" s="152">
        <v>0.20599999999999999</v>
      </c>
      <c r="Y1079" t="s">
        <v>16069</v>
      </c>
    </row>
    <row r="1080" spans="5:25" ht="18" x14ac:dyDescent="0.25">
      <c r="E1080" s="152" t="s">
        <v>14075</v>
      </c>
      <c r="F1080" s="152" t="s">
        <v>16060</v>
      </c>
      <c r="G1080" t="str">
        <f t="shared" si="89"/>
        <v>Key West, Florida Keys</v>
      </c>
      <c r="H1080" s="152">
        <v>1</v>
      </c>
      <c r="I1080" s="152">
        <v>27</v>
      </c>
      <c r="J1080" s="152">
        <f t="shared" si="82"/>
        <v>0.1</v>
      </c>
      <c r="K1080" s="152">
        <v>400</v>
      </c>
      <c r="L1080" s="152">
        <f t="shared" si="83"/>
        <v>60</v>
      </c>
      <c r="M1080" s="152">
        <v>8.1</v>
      </c>
      <c r="N1080" s="152">
        <f t="shared" si="84"/>
        <v>0.05</v>
      </c>
      <c r="O1080" s="152">
        <v>3.8</v>
      </c>
      <c r="P1080" s="152">
        <f t="shared" si="85"/>
        <v>3</v>
      </c>
      <c r="Q1080" s="152"/>
      <c r="R1080" s="152">
        <f t="shared" si="86"/>
        <v>2377</v>
      </c>
      <c r="S1080" s="152">
        <f t="shared" si="90"/>
        <v>41</v>
      </c>
      <c r="T1080" s="152">
        <f t="shared" si="87"/>
        <v>2057</v>
      </c>
      <c r="U1080" s="152">
        <f t="shared" si="91"/>
        <v>43</v>
      </c>
      <c r="V1080" s="152">
        <f t="shared" si="88"/>
        <v>33</v>
      </c>
      <c r="W1080" s="152">
        <f t="shared" si="92"/>
        <v>1</v>
      </c>
      <c r="X1080" s="152">
        <v>-0.33600000000000002</v>
      </c>
      <c r="Y1080" t="s">
        <v>16069</v>
      </c>
    </row>
    <row r="1081" spans="5:25" ht="18" x14ac:dyDescent="0.25">
      <c r="E1081" s="152" t="s">
        <v>14075</v>
      </c>
      <c r="F1081" s="152" t="s">
        <v>16060</v>
      </c>
      <c r="G1081" t="str">
        <f t="shared" si="89"/>
        <v>Key West, Florida Keys</v>
      </c>
      <c r="H1081" s="152">
        <v>5</v>
      </c>
      <c r="I1081" s="152">
        <v>30.3</v>
      </c>
      <c r="J1081" s="152">
        <f t="shared" si="82"/>
        <v>0.5</v>
      </c>
      <c r="K1081" s="152">
        <v>950</v>
      </c>
      <c r="L1081" s="152">
        <f t="shared" si="83"/>
        <v>196</v>
      </c>
      <c r="M1081" s="152">
        <v>7.8</v>
      </c>
      <c r="N1081" s="152">
        <f t="shared" si="84"/>
        <v>0.09</v>
      </c>
      <c r="O1081" s="152">
        <v>2.5</v>
      </c>
      <c r="P1081" s="152">
        <f t="shared" si="85"/>
        <v>0.5</v>
      </c>
      <c r="Q1081" s="152"/>
      <c r="R1081" s="152">
        <f t="shared" si="86"/>
        <v>2460</v>
      </c>
      <c r="S1081" s="152">
        <f t="shared" si="90"/>
        <v>52</v>
      </c>
      <c r="T1081" s="152">
        <f t="shared" si="87"/>
        <v>2268</v>
      </c>
      <c r="U1081" s="152">
        <f t="shared" si="91"/>
        <v>54</v>
      </c>
      <c r="V1081" s="152">
        <f t="shared" si="88"/>
        <v>33</v>
      </c>
      <c r="W1081" s="152">
        <f t="shared" si="92"/>
        <v>1</v>
      </c>
      <c r="X1081" s="152">
        <v>-0.315</v>
      </c>
      <c r="Y1081" t="s">
        <v>16069</v>
      </c>
    </row>
    <row r="1082" spans="5:25" ht="18" x14ac:dyDescent="0.25">
      <c r="E1082" s="152" t="s">
        <v>14075</v>
      </c>
      <c r="F1082" s="152" t="s">
        <v>16062</v>
      </c>
      <c r="G1082" t="str">
        <f t="shared" si="89"/>
        <v>Key Biscayne, Florida Keys</v>
      </c>
      <c r="H1082" s="152">
        <v>1</v>
      </c>
      <c r="I1082" s="152">
        <v>27</v>
      </c>
      <c r="J1082" s="152">
        <f t="shared" si="82"/>
        <v>0.1</v>
      </c>
      <c r="K1082" s="152">
        <v>400</v>
      </c>
      <c r="L1082" s="152">
        <f t="shared" si="83"/>
        <v>60</v>
      </c>
      <c r="M1082" s="152">
        <v>8.1</v>
      </c>
      <c r="N1082" s="152">
        <f t="shared" si="84"/>
        <v>0.05</v>
      </c>
      <c r="O1082" s="152">
        <v>3.8</v>
      </c>
      <c r="P1082" s="152">
        <f t="shared" si="85"/>
        <v>3</v>
      </c>
      <c r="Q1082" s="152"/>
      <c r="R1082" s="152">
        <f t="shared" si="86"/>
        <v>2377</v>
      </c>
      <c r="S1082" s="152">
        <f t="shared" si="90"/>
        <v>41</v>
      </c>
      <c r="T1082" s="152">
        <f t="shared" si="87"/>
        <v>2057</v>
      </c>
      <c r="U1082" s="152">
        <f t="shared" si="91"/>
        <v>43</v>
      </c>
      <c r="V1082" s="152">
        <f t="shared" si="88"/>
        <v>33</v>
      </c>
      <c r="W1082" s="152">
        <f t="shared" si="92"/>
        <v>1</v>
      </c>
      <c r="X1082" s="152">
        <v>0.26400000000000001</v>
      </c>
      <c r="Y1082" t="s">
        <v>16069</v>
      </c>
    </row>
    <row r="1083" spans="5:25" ht="18" x14ac:dyDescent="0.25">
      <c r="E1083" s="152" t="s">
        <v>14075</v>
      </c>
      <c r="F1083" s="152" t="s">
        <v>16062</v>
      </c>
      <c r="G1083" t="str">
        <f t="shared" si="89"/>
        <v>Key Biscayne, Florida Keys</v>
      </c>
      <c r="H1083" s="152">
        <v>5</v>
      </c>
      <c r="I1083" s="152">
        <v>30.3</v>
      </c>
      <c r="J1083" s="152">
        <f t="shared" si="82"/>
        <v>0.5</v>
      </c>
      <c r="K1083" s="152">
        <v>950</v>
      </c>
      <c r="L1083" s="152">
        <f t="shared" si="83"/>
        <v>196</v>
      </c>
      <c r="M1083" s="152">
        <v>7.8</v>
      </c>
      <c r="N1083" s="152">
        <f t="shared" si="84"/>
        <v>0.09</v>
      </c>
      <c r="O1083" s="152">
        <v>2.5</v>
      </c>
      <c r="P1083" s="152">
        <f t="shared" si="85"/>
        <v>0.5</v>
      </c>
      <c r="Q1083" s="152"/>
      <c r="R1083" s="152">
        <f t="shared" si="86"/>
        <v>2460</v>
      </c>
      <c r="S1083" s="152">
        <f t="shared" si="90"/>
        <v>52</v>
      </c>
      <c r="T1083" s="152">
        <f t="shared" si="87"/>
        <v>2268</v>
      </c>
      <c r="U1083" s="152">
        <f t="shared" si="91"/>
        <v>54</v>
      </c>
      <c r="V1083" s="152">
        <f t="shared" si="88"/>
        <v>33</v>
      </c>
      <c r="W1083" s="152">
        <f t="shared" si="92"/>
        <v>1</v>
      </c>
      <c r="X1083" s="152">
        <v>6.2E-2</v>
      </c>
      <c r="Y1083" t="s">
        <v>16069</v>
      </c>
    </row>
    <row r="1084" spans="5:25" ht="18" x14ac:dyDescent="0.25">
      <c r="E1084" s="152" t="s">
        <v>14075</v>
      </c>
      <c r="F1084" s="152" t="s">
        <v>16062</v>
      </c>
      <c r="G1084" t="str">
        <f t="shared" si="89"/>
        <v>Key Biscayne, Florida Keys</v>
      </c>
      <c r="H1084" s="152">
        <v>3</v>
      </c>
      <c r="I1084" s="152">
        <v>27</v>
      </c>
      <c r="J1084" s="152">
        <f t="shared" si="82"/>
        <v>0.1</v>
      </c>
      <c r="K1084" s="152">
        <v>1340</v>
      </c>
      <c r="L1084" s="152">
        <f t="shared" si="83"/>
        <v>207</v>
      </c>
      <c r="M1084" s="152">
        <v>7.6</v>
      </c>
      <c r="N1084" s="152">
        <f t="shared" si="84"/>
        <v>0.06</v>
      </c>
      <c r="O1084" s="152">
        <v>1.7</v>
      </c>
      <c r="P1084" s="152">
        <f t="shared" si="85"/>
        <v>0.2</v>
      </c>
      <c r="Q1084" s="152"/>
      <c r="R1084" s="152">
        <f t="shared" si="86"/>
        <v>2442</v>
      </c>
      <c r="S1084" s="152">
        <f t="shared" si="90"/>
        <v>33</v>
      </c>
      <c r="T1084" s="152">
        <f t="shared" si="87"/>
        <v>2336</v>
      </c>
      <c r="U1084" s="152">
        <f t="shared" si="91"/>
        <v>33</v>
      </c>
      <c r="V1084" s="152">
        <f t="shared" si="88"/>
        <v>33</v>
      </c>
      <c r="W1084" s="152">
        <f t="shared" si="92"/>
        <v>1</v>
      </c>
      <c r="X1084" s="152">
        <v>0.4</v>
      </c>
      <c r="Y1084" t="s">
        <v>16069</v>
      </c>
    </row>
    <row r="1085" spans="5:25" ht="18" x14ac:dyDescent="0.25">
      <c r="E1085" s="152" t="s">
        <v>14075</v>
      </c>
      <c r="F1085" s="152" t="s">
        <v>16060</v>
      </c>
      <c r="G1085" t="str">
        <f t="shared" si="89"/>
        <v>Key West, Florida Keys</v>
      </c>
      <c r="H1085" s="152">
        <v>5</v>
      </c>
      <c r="I1085" s="152">
        <v>30.3</v>
      </c>
      <c r="J1085" s="152">
        <f t="shared" si="82"/>
        <v>0.5</v>
      </c>
      <c r="K1085" s="152">
        <v>950</v>
      </c>
      <c r="L1085" s="152">
        <f t="shared" si="83"/>
        <v>196</v>
      </c>
      <c r="M1085" s="152">
        <v>7.8</v>
      </c>
      <c r="N1085" s="152">
        <f t="shared" si="84"/>
        <v>0.09</v>
      </c>
      <c r="O1085" s="152">
        <v>2.5</v>
      </c>
      <c r="P1085" s="152">
        <f t="shared" si="85"/>
        <v>0.5</v>
      </c>
      <c r="Q1085" s="152"/>
      <c r="R1085" s="152">
        <f t="shared" si="86"/>
        <v>2460</v>
      </c>
      <c r="S1085" s="152">
        <f t="shared" si="90"/>
        <v>52</v>
      </c>
      <c r="T1085" s="152">
        <f t="shared" si="87"/>
        <v>2268</v>
      </c>
      <c r="U1085" s="152">
        <f t="shared" si="91"/>
        <v>54</v>
      </c>
      <c r="V1085" s="152">
        <f t="shared" si="88"/>
        <v>33</v>
      </c>
      <c r="W1085" s="152">
        <f t="shared" si="92"/>
        <v>1</v>
      </c>
      <c r="X1085" s="152">
        <v>0.24099999999999999</v>
      </c>
      <c r="Y1085" t="s">
        <v>16069</v>
      </c>
    </row>
    <row r="1086" spans="5:25" ht="18" x14ac:dyDescent="0.25">
      <c r="E1086" s="152" t="s">
        <v>14075</v>
      </c>
      <c r="F1086" s="152" t="s">
        <v>16060</v>
      </c>
      <c r="G1086" t="str">
        <f t="shared" si="89"/>
        <v>Key West, Florida Keys</v>
      </c>
      <c r="H1086" s="152">
        <v>4</v>
      </c>
      <c r="I1086" s="152">
        <v>30.3</v>
      </c>
      <c r="J1086" s="152">
        <f t="shared" si="82"/>
        <v>0.5</v>
      </c>
      <c r="K1086" s="152">
        <v>400</v>
      </c>
      <c r="L1086" s="152">
        <f t="shared" si="83"/>
        <v>49</v>
      </c>
      <c r="M1086" s="152">
        <v>8.1</v>
      </c>
      <c r="N1086" s="152">
        <f t="shared" si="84"/>
        <v>0.04</v>
      </c>
      <c r="O1086" s="152">
        <v>4.3</v>
      </c>
      <c r="P1086" s="152">
        <f t="shared" si="85"/>
        <v>4</v>
      </c>
      <c r="Q1086" s="152"/>
      <c r="R1086" s="152">
        <f t="shared" si="86"/>
        <v>2406</v>
      </c>
      <c r="S1086" s="152">
        <f t="shared" si="90"/>
        <v>47</v>
      </c>
      <c r="T1086" s="152">
        <f t="shared" si="87"/>
        <v>2052</v>
      </c>
      <c r="U1086" s="152">
        <f t="shared" si="91"/>
        <v>38</v>
      </c>
      <c r="V1086" s="152">
        <f t="shared" si="88"/>
        <v>33</v>
      </c>
      <c r="W1086" s="152">
        <f t="shared" si="92"/>
        <v>1</v>
      </c>
      <c r="X1086" s="152">
        <v>0.29299999999999998</v>
      </c>
      <c r="Y1086" t="s">
        <v>16069</v>
      </c>
    </row>
    <row r="1087" spans="5:25" ht="18" x14ac:dyDescent="0.25">
      <c r="E1087" s="152" t="s">
        <v>14075</v>
      </c>
      <c r="F1087" s="152" t="s">
        <v>16062</v>
      </c>
      <c r="G1087" t="str">
        <f t="shared" si="89"/>
        <v>Key Biscayne, Florida Keys</v>
      </c>
      <c r="H1087" s="152">
        <v>2</v>
      </c>
      <c r="I1087" s="152">
        <v>27</v>
      </c>
      <c r="J1087" s="152">
        <f t="shared" si="82"/>
        <v>0.1</v>
      </c>
      <c r="K1087" s="152">
        <v>900</v>
      </c>
      <c r="L1087" s="152">
        <f t="shared" si="83"/>
        <v>211</v>
      </c>
      <c r="M1087" s="152">
        <v>7.8</v>
      </c>
      <c r="N1087" s="152">
        <f t="shared" si="84"/>
        <v>0.1</v>
      </c>
      <c r="O1087" s="152">
        <v>2.2999999999999998</v>
      </c>
      <c r="P1087" s="152">
        <f t="shared" si="85"/>
        <v>0.5</v>
      </c>
      <c r="Q1087" s="152"/>
      <c r="R1087" s="152">
        <f t="shared" si="86"/>
        <v>2422</v>
      </c>
      <c r="S1087" s="152">
        <f t="shared" si="90"/>
        <v>47</v>
      </c>
      <c r="T1087" s="152">
        <f t="shared" si="87"/>
        <v>2246</v>
      </c>
      <c r="U1087" s="152">
        <f t="shared" si="91"/>
        <v>41</v>
      </c>
      <c r="V1087" s="152">
        <f t="shared" si="88"/>
        <v>33</v>
      </c>
      <c r="W1087" s="152">
        <f t="shared" si="92"/>
        <v>1</v>
      </c>
      <c r="X1087" s="152">
        <v>0.22500000000000001</v>
      </c>
      <c r="Y1087" t="s">
        <v>16069</v>
      </c>
    </row>
    <row r="1088" spans="5:25" ht="18" x14ac:dyDescent="0.25">
      <c r="E1088" s="152" t="s">
        <v>14075</v>
      </c>
      <c r="F1088" s="152" t="s">
        <v>16060</v>
      </c>
      <c r="G1088" t="str">
        <f t="shared" si="89"/>
        <v>Key West, Florida Keys</v>
      </c>
      <c r="H1088" s="152">
        <v>3</v>
      </c>
      <c r="I1088" s="152">
        <v>27</v>
      </c>
      <c r="J1088" s="152">
        <f t="shared" si="82"/>
        <v>0.1</v>
      </c>
      <c r="K1088" s="152">
        <v>1340</v>
      </c>
      <c r="L1088" s="152">
        <f t="shared" si="83"/>
        <v>207</v>
      </c>
      <c r="M1088" s="152">
        <v>7.6</v>
      </c>
      <c r="N1088" s="152">
        <f t="shared" si="84"/>
        <v>0.06</v>
      </c>
      <c r="O1088" s="152">
        <v>1.7</v>
      </c>
      <c r="P1088" s="152">
        <f t="shared" si="85"/>
        <v>0.2</v>
      </c>
      <c r="Q1088" s="152"/>
      <c r="R1088" s="152">
        <f t="shared" si="86"/>
        <v>2442</v>
      </c>
      <c r="S1088" s="152">
        <f t="shared" si="90"/>
        <v>33</v>
      </c>
      <c r="T1088" s="152">
        <f t="shared" si="87"/>
        <v>2336</v>
      </c>
      <c r="U1088" s="152">
        <f t="shared" si="91"/>
        <v>33</v>
      </c>
      <c r="V1088" s="152">
        <f t="shared" si="88"/>
        <v>33</v>
      </c>
      <c r="W1088" s="152">
        <f t="shared" si="92"/>
        <v>1</v>
      </c>
      <c r="X1088" s="152">
        <v>0.11899999999999999</v>
      </c>
      <c r="Y1088" t="s">
        <v>16069</v>
      </c>
    </row>
    <row r="1089" spans="5:25" ht="18" x14ac:dyDescent="0.25">
      <c r="E1089" s="152" t="s">
        <v>14075</v>
      </c>
      <c r="F1089" s="152" t="s">
        <v>16062</v>
      </c>
      <c r="G1089" t="str">
        <f t="shared" si="89"/>
        <v>Key Biscayne, Florida Keys</v>
      </c>
      <c r="H1089" s="152">
        <v>6</v>
      </c>
      <c r="I1089" s="152">
        <v>30.3</v>
      </c>
      <c r="J1089" s="152">
        <f t="shared" si="82"/>
        <v>0.5</v>
      </c>
      <c r="K1089" s="152">
        <v>1290</v>
      </c>
      <c r="L1089" s="152">
        <f t="shared" si="83"/>
        <v>247</v>
      </c>
      <c r="M1089" s="152">
        <v>7.6</v>
      </c>
      <c r="N1089" s="152">
        <f t="shared" si="84"/>
        <v>0.08</v>
      </c>
      <c r="O1089" s="152">
        <v>2</v>
      </c>
      <c r="P1089" s="152">
        <f t="shared" si="85"/>
        <v>0.4</v>
      </c>
      <c r="Q1089" s="152"/>
      <c r="R1089" s="152">
        <f t="shared" si="86"/>
        <v>2447</v>
      </c>
      <c r="S1089" s="152">
        <f t="shared" si="90"/>
        <v>77</v>
      </c>
      <c r="T1089" s="152">
        <f t="shared" si="87"/>
        <v>2311</v>
      </c>
      <c r="U1089" s="152">
        <f t="shared" si="91"/>
        <v>77</v>
      </c>
      <c r="V1089" s="152">
        <f t="shared" si="88"/>
        <v>33</v>
      </c>
      <c r="W1089" s="152">
        <f t="shared" si="92"/>
        <v>1</v>
      </c>
      <c r="X1089" s="152">
        <v>1E-3</v>
      </c>
      <c r="Y1089" t="s">
        <v>16069</v>
      </c>
    </row>
    <row r="1090" spans="5:25" ht="18" x14ac:dyDescent="0.25">
      <c r="E1090" s="152" t="s">
        <v>14075</v>
      </c>
      <c r="F1090" s="152" t="s">
        <v>16062</v>
      </c>
      <c r="G1090" t="str">
        <f t="shared" si="89"/>
        <v>Key Biscayne, Florida Keys</v>
      </c>
      <c r="H1090" s="152">
        <v>2</v>
      </c>
      <c r="I1090" s="152">
        <v>27</v>
      </c>
      <c r="J1090" s="152">
        <f t="shared" si="82"/>
        <v>0.1</v>
      </c>
      <c r="K1090" s="152">
        <v>900</v>
      </c>
      <c r="L1090" s="152">
        <f t="shared" si="83"/>
        <v>211</v>
      </c>
      <c r="M1090" s="152">
        <v>7.8</v>
      </c>
      <c r="N1090" s="152">
        <f t="shared" si="84"/>
        <v>0.1</v>
      </c>
      <c r="O1090" s="152">
        <v>2.2999999999999998</v>
      </c>
      <c r="P1090" s="152">
        <f t="shared" si="85"/>
        <v>0.5</v>
      </c>
      <c r="Q1090" s="152"/>
      <c r="R1090" s="152">
        <f t="shared" si="86"/>
        <v>2422</v>
      </c>
      <c r="S1090" s="152">
        <f t="shared" si="90"/>
        <v>47</v>
      </c>
      <c r="T1090" s="152">
        <f t="shared" si="87"/>
        <v>2246</v>
      </c>
      <c r="U1090" s="152">
        <f t="shared" si="91"/>
        <v>41</v>
      </c>
      <c r="V1090" s="152">
        <f t="shared" si="88"/>
        <v>33</v>
      </c>
      <c r="W1090" s="152">
        <f t="shared" si="92"/>
        <v>1</v>
      </c>
      <c r="X1090" s="152">
        <v>0.30299999999999999</v>
      </c>
      <c r="Y1090" t="s">
        <v>16069</v>
      </c>
    </row>
    <row r="1091" spans="5:25" ht="18" x14ac:dyDescent="0.25">
      <c r="E1091" s="152" t="s">
        <v>14075</v>
      </c>
      <c r="F1091" s="152" t="s">
        <v>16062</v>
      </c>
      <c r="G1091" t="str">
        <f t="shared" si="89"/>
        <v>Key Biscayne, Florida Keys</v>
      </c>
      <c r="H1091" s="152">
        <v>4</v>
      </c>
      <c r="I1091" s="152">
        <v>30.3</v>
      </c>
      <c r="J1091" s="152">
        <f t="shared" si="82"/>
        <v>0.5</v>
      </c>
      <c r="K1091" s="152">
        <v>400</v>
      </c>
      <c r="L1091" s="152">
        <f t="shared" si="83"/>
        <v>49</v>
      </c>
      <c r="M1091" s="152">
        <v>8.1</v>
      </c>
      <c r="N1091" s="152">
        <f t="shared" si="84"/>
        <v>0.04</v>
      </c>
      <c r="O1091" s="152">
        <v>4.3</v>
      </c>
      <c r="P1091" s="152">
        <f t="shared" si="85"/>
        <v>4</v>
      </c>
      <c r="Q1091" s="152"/>
      <c r="R1091" s="152">
        <f t="shared" si="86"/>
        <v>2406</v>
      </c>
      <c r="S1091" s="152">
        <f t="shared" si="90"/>
        <v>47</v>
      </c>
      <c r="T1091" s="152">
        <f t="shared" si="87"/>
        <v>2052</v>
      </c>
      <c r="U1091" s="152">
        <f t="shared" si="91"/>
        <v>38</v>
      </c>
      <c r="V1091" s="152">
        <f t="shared" si="88"/>
        <v>33</v>
      </c>
      <c r="W1091" s="152">
        <f t="shared" si="92"/>
        <v>1</v>
      </c>
      <c r="X1091" s="152">
        <v>0.15</v>
      </c>
      <c r="Y1091" t="s">
        <v>16069</v>
      </c>
    </row>
    <row r="1092" spans="5:25" ht="18" x14ac:dyDescent="0.25">
      <c r="E1092" s="152" t="s">
        <v>14075</v>
      </c>
      <c r="F1092" s="152" t="s">
        <v>16060</v>
      </c>
      <c r="G1092" t="str">
        <f t="shared" si="89"/>
        <v>Key West, Florida Keys</v>
      </c>
      <c r="H1092" s="152">
        <v>4</v>
      </c>
      <c r="I1092" s="152">
        <v>30.3</v>
      </c>
      <c r="J1092" s="152">
        <f t="shared" si="82"/>
        <v>0.5</v>
      </c>
      <c r="K1092" s="152">
        <v>400</v>
      </c>
      <c r="L1092" s="152">
        <f t="shared" si="83"/>
        <v>49</v>
      </c>
      <c r="M1092" s="152">
        <v>8.1</v>
      </c>
      <c r="N1092" s="152">
        <f t="shared" si="84"/>
        <v>0.04</v>
      </c>
      <c r="O1092" s="152">
        <v>4.3</v>
      </c>
      <c r="P1092" s="152">
        <f t="shared" si="85"/>
        <v>4</v>
      </c>
      <c r="Q1092" s="152"/>
      <c r="R1092" s="152">
        <f t="shared" si="86"/>
        <v>2406</v>
      </c>
      <c r="S1092" s="152">
        <f t="shared" si="90"/>
        <v>47</v>
      </c>
      <c r="T1092" s="152">
        <f t="shared" si="87"/>
        <v>2052</v>
      </c>
      <c r="U1092" s="152">
        <f t="shared" si="91"/>
        <v>38</v>
      </c>
      <c r="V1092" s="152">
        <f t="shared" si="88"/>
        <v>33</v>
      </c>
      <c r="W1092" s="152">
        <f t="shared" si="92"/>
        <v>1</v>
      </c>
      <c r="X1092" s="152">
        <v>2.4E-2</v>
      </c>
      <c r="Y1092" t="s">
        <v>16069</v>
      </c>
    </row>
    <row r="1093" spans="5:25" ht="18" x14ac:dyDescent="0.25">
      <c r="E1093" s="152" t="s">
        <v>14075</v>
      </c>
      <c r="F1093" s="152" t="s">
        <v>16060</v>
      </c>
      <c r="G1093" t="str">
        <f t="shared" si="89"/>
        <v>Key West, Florida Keys</v>
      </c>
      <c r="H1093" s="152">
        <v>5</v>
      </c>
      <c r="I1093" s="152">
        <v>30.3</v>
      </c>
      <c r="J1093" s="152">
        <f t="shared" si="82"/>
        <v>0.5</v>
      </c>
      <c r="K1093" s="152">
        <v>950</v>
      </c>
      <c r="L1093" s="152">
        <f t="shared" si="83"/>
        <v>196</v>
      </c>
      <c r="M1093" s="152">
        <v>7.8</v>
      </c>
      <c r="N1093" s="152">
        <f t="shared" si="84"/>
        <v>0.09</v>
      </c>
      <c r="O1093" s="152">
        <v>2.5</v>
      </c>
      <c r="P1093" s="152">
        <f t="shared" si="85"/>
        <v>0.5</v>
      </c>
      <c r="Q1093" s="152"/>
      <c r="R1093" s="152">
        <f t="shared" si="86"/>
        <v>2460</v>
      </c>
      <c r="S1093" s="152">
        <f t="shared" si="90"/>
        <v>52</v>
      </c>
      <c r="T1093" s="152">
        <f t="shared" si="87"/>
        <v>2268</v>
      </c>
      <c r="U1093" s="152">
        <f t="shared" si="91"/>
        <v>54</v>
      </c>
      <c r="V1093" s="152">
        <f t="shared" si="88"/>
        <v>33</v>
      </c>
      <c r="W1093" s="152">
        <f t="shared" si="92"/>
        <v>1</v>
      </c>
      <c r="X1093" s="152">
        <v>-1.1879999999999999</v>
      </c>
      <c r="Y1093" t="s">
        <v>16069</v>
      </c>
    </row>
    <row r="1094" spans="5:25" ht="18" x14ac:dyDescent="0.25">
      <c r="E1094" s="152" t="s">
        <v>14075</v>
      </c>
      <c r="F1094" s="152" t="s">
        <v>16062</v>
      </c>
      <c r="G1094" t="str">
        <f t="shared" si="89"/>
        <v>Key Biscayne, Florida Keys</v>
      </c>
      <c r="H1094" s="152">
        <v>4</v>
      </c>
      <c r="I1094" s="152">
        <v>30.3</v>
      </c>
      <c r="J1094" s="152">
        <f t="shared" si="82"/>
        <v>0.5</v>
      </c>
      <c r="K1094" s="152">
        <v>400</v>
      </c>
      <c r="L1094" s="152">
        <f t="shared" si="83"/>
        <v>49</v>
      </c>
      <c r="M1094" s="152">
        <v>8.1</v>
      </c>
      <c r="N1094" s="152">
        <f t="shared" si="84"/>
        <v>0.04</v>
      </c>
      <c r="O1094" s="152">
        <v>4.3</v>
      </c>
      <c r="P1094" s="152">
        <f t="shared" si="85"/>
        <v>4</v>
      </c>
      <c r="Q1094" s="152"/>
      <c r="R1094" s="152">
        <f t="shared" si="86"/>
        <v>2406</v>
      </c>
      <c r="S1094" s="152">
        <f t="shared" si="90"/>
        <v>47</v>
      </c>
      <c r="T1094" s="152">
        <f t="shared" si="87"/>
        <v>2052</v>
      </c>
      <c r="U1094" s="152">
        <f t="shared" si="91"/>
        <v>38</v>
      </c>
      <c r="V1094" s="152">
        <f t="shared" si="88"/>
        <v>33</v>
      </c>
      <c r="W1094" s="152">
        <f t="shared" si="92"/>
        <v>1</v>
      </c>
      <c r="X1094" s="152">
        <v>-3.2000000000000001E-2</v>
      </c>
      <c r="Y1094" t="s">
        <v>16069</v>
      </c>
    </row>
    <row r="1095" spans="5:25" ht="18" x14ac:dyDescent="0.25">
      <c r="E1095" s="152" t="s">
        <v>14075</v>
      </c>
      <c r="F1095" s="152" t="s">
        <v>16060</v>
      </c>
      <c r="G1095" t="str">
        <f t="shared" si="89"/>
        <v>Key West, Florida Keys</v>
      </c>
      <c r="H1095" s="152">
        <v>6</v>
      </c>
      <c r="I1095" s="152">
        <v>30.3</v>
      </c>
      <c r="J1095" s="152">
        <f t="shared" si="82"/>
        <v>0.5</v>
      </c>
      <c r="K1095" s="152">
        <v>1290</v>
      </c>
      <c r="L1095" s="152">
        <f t="shared" si="83"/>
        <v>247</v>
      </c>
      <c r="M1095" s="152">
        <v>7.6</v>
      </c>
      <c r="N1095" s="152">
        <f t="shared" si="84"/>
        <v>0.08</v>
      </c>
      <c r="O1095" s="152">
        <v>2</v>
      </c>
      <c r="P1095" s="152">
        <f t="shared" si="85"/>
        <v>0.4</v>
      </c>
      <c r="Q1095" s="152"/>
      <c r="R1095" s="152">
        <f t="shared" si="86"/>
        <v>2447</v>
      </c>
      <c r="S1095" s="152">
        <f t="shared" si="90"/>
        <v>77</v>
      </c>
      <c r="T1095" s="152">
        <f t="shared" si="87"/>
        <v>2311</v>
      </c>
      <c r="U1095" s="152">
        <f t="shared" si="91"/>
        <v>77</v>
      </c>
      <c r="V1095" s="152">
        <f t="shared" si="88"/>
        <v>33</v>
      </c>
      <c r="W1095" s="152">
        <f t="shared" si="92"/>
        <v>1</v>
      </c>
      <c r="X1095" s="152">
        <v>0.27200000000000002</v>
      </c>
      <c r="Y1095" t="s">
        <v>16069</v>
      </c>
    </row>
    <row r="1096" spans="5:25" ht="18" x14ac:dyDescent="0.25">
      <c r="E1096" s="152" t="s">
        <v>14075</v>
      </c>
      <c r="F1096" s="152" t="s">
        <v>16060</v>
      </c>
      <c r="G1096" t="str">
        <f t="shared" si="89"/>
        <v>Key West, Florida Keys</v>
      </c>
      <c r="H1096" s="152">
        <v>2</v>
      </c>
      <c r="I1096" s="152">
        <v>27</v>
      </c>
      <c r="J1096" s="152">
        <f t="shared" si="82"/>
        <v>0.1</v>
      </c>
      <c r="K1096" s="152">
        <v>900</v>
      </c>
      <c r="L1096" s="152">
        <f t="shared" si="83"/>
        <v>211</v>
      </c>
      <c r="M1096" s="152">
        <v>7.8</v>
      </c>
      <c r="N1096" s="152">
        <f t="shared" si="84"/>
        <v>0.1</v>
      </c>
      <c r="O1096" s="152">
        <v>2.2999999999999998</v>
      </c>
      <c r="P1096" s="152">
        <f t="shared" si="85"/>
        <v>0.5</v>
      </c>
      <c r="Q1096" s="152"/>
      <c r="R1096" s="152">
        <f t="shared" si="86"/>
        <v>2422</v>
      </c>
      <c r="S1096" s="152">
        <f t="shared" si="90"/>
        <v>47</v>
      </c>
      <c r="T1096" s="152">
        <f t="shared" si="87"/>
        <v>2246</v>
      </c>
      <c r="U1096" s="152">
        <f t="shared" si="91"/>
        <v>41</v>
      </c>
      <c r="V1096" s="152">
        <f t="shared" si="88"/>
        <v>33</v>
      </c>
      <c r="W1096" s="152">
        <f t="shared" si="92"/>
        <v>1</v>
      </c>
      <c r="X1096" s="152">
        <v>0.41799999999999998</v>
      </c>
      <c r="Y1096" t="s">
        <v>16069</v>
      </c>
    </row>
    <row r="1097" spans="5:25" ht="18" x14ac:dyDescent="0.25">
      <c r="E1097" s="152" t="s">
        <v>14075</v>
      </c>
      <c r="F1097" s="152" t="s">
        <v>16060</v>
      </c>
      <c r="G1097" t="str">
        <f t="shared" si="89"/>
        <v>Key West, Florida Keys</v>
      </c>
      <c r="H1097" s="152">
        <v>4</v>
      </c>
      <c r="I1097" s="152">
        <v>30.3</v>
      </c>
      <c r="J1097" s="152">
        <f t="shared" si="82"/>
        <v>0.5</v>
      </c>
      <c r="K1097" s="152">
        <v>400</v>
      </c>
      <c r="L1097" s="152">
        <f t="shared" si="83"/>
        <v>49</v>
      </c>
      <c r="M1097" s="152">
        <v>8.1</v>
      </c>
      <c r="N1097" s="152">
        <f t="shared" si="84"/>
        <v>0.04</v>
      </c>
      <c r="O1097" s="152">
        <v>4.3</v>
      </c>
      <c r="P1097" s="152">
        <f t="shared" si="85"/>
        <v>4</v>
      </c>
      <c r="Q1097" s="152"/>
      <c r="R1097" s="152">
        <f t="shared" si="86"/>
        <v>2406</v>
      </c>
      <c r="S1097" s="152">
        <f t="shared" si="90"/>
        <v>47</v>
      </c>
      <c r="T1097" s="152">
        <f t="shared" si="87"/>
        <v>2052</v>
      </c>
      <c r="U1097" s="152">
        <f t="shared" si="91"/>
        <v>38</v>
      </c>
      <c r="V1097" s="152">
        <f t="shared" si="88"/>
        <v>33</v>
      </c>
      <c r="W1097" s="152">
        <f t="shared" si="92"/>
        <v>1</v>
      </c>
      <c r="X1097" s="152">
        <v>0.40600000000000003</v>
      </c>
      <c r="Y1097" t="s">
        <v>16069</v>
      </c>
    </row>
    <row r="1098" spans="5:25" ht="18" x14ac:dyDescent="0.25">
      <c r="E1098" s="152" t="s">
        <v>14075</v>
      </c>
      <c r="F1098" s="152" t="s">
        <v>16062</v>
      </c>
      <c r="G1098" t="str">
        <f t="shared" si="89"/>
        <v>Key Biscayne, Florida Keys</v>
      </c>
      <c r="H1098" s="152">
        <v>6</v>
      </c>
      <c r="I1098" s="152">
        <v>30.3</v>
      </c>
      <c r="J1098" s="152">
        <f t="shared" si="82"/>
        <v>0.5</v>
      </c>
      <c r="K1098" s="152">
        <v>1290</v>
      </c>
      <c r="L1098" s="152">
        <f t="shared" si="83"/>
        <v>247</v>
      </c>
      <c r="M1098" s="152">
        <v>7.6</v>
      </c>
      <c r="N1098" s="152">
        <f t="shared" si="84"/>
        <v>0.08</v>
      </c>
      <c r="O1098" s="152">
        <v>2</v>
      </c>
      <c r="P1098" s="152">
        <f t="shared" si="85"/>
        <v>0.4</v>
      </c>
      <c r="Q1098" s="152"/>
      <c r="R1098" s="152">
        <f t="shared" si="86"/>
        <v>2447</v>
      </c>
      <c r="S1098" s="152">
        <f t="shared" si="90"/>
        <v>77</v>
      </c>
      <c r="T1098" s="152">
        <f t="shared" si="87"/>
        <v>2311</v>
      </c>
      <c r="U1098" s="152">
        <f t="shared" si="91"/>
        <v>77</v>
      </c>
      <c r="V1098" s="152">
        <f t="shared" si="88"/>
        <v>33</v>
      </c>
      <c r="W1098" s="152">
        <f t="shared" si="92"/>
        <v>1</v>
      </c>
      <c r="X1098" s="152">
        <v>0.23699999999999999</v>
      </c>
      <c r="Y1098" t="s">
        <v>16069</v>
      </c>
    </row>
    <row r="1099" spans="5:25" ht="18" x14ac:dyDescent="0.25">
      <c r="E1099" s="152" t="s">
        <v>14075</v>
      </c>
      <c r="F1099" s="152" t="s">
        <v>16060</v>
      </c>
      <c r="G1099" t="str">
        <f t="shared" si="89"/>
        <v>Key West, Florida Keys</v>
      </c>
      <c r="H1099" s="152">
        <v>2</v>
      </c>
      <c r="I1099" s="152">
        <v>27</v>
      </c>
      <c r="J1099" s="152">
        <f t="shared" si="82"/>
        <v>0.1</v>
      </c>
      <c r="K1099" s="152">
        <v>900</v>
      </c>
      <c r="L1099" s="152">
        <f t="shared" si="83"/>
        <v>211</v>
      </c>
      <c r="M1099" s="152">
        <v>7.8</v>
      </c>
      <c r="N1099" s="152">
        <f t="shared" si="84"/>
        <v>0.1</v>
      </c>
      <c r="O1099" s="152">
        <v>2.2999999999999998</v>
      </c>
      <c r="P1099" s="152">
        <f t="shared" si="85"/>
        <v>0.5</v>
      </c>
      <c r="Q1099" s="152"/>
      <c r="R1099" s="152">
        <f t="shared" si="86"/>
        <v>2422</v>
      </c>
      <c r="S1099" s="152">
        <f t="shared" si="90"/>
        <v>47</v>
      </c>
      <c r="T1099" s="152">
        <f t="shared" si="87"/>
        <v>2246</v>
      </c>
      <c r="U1099" s="152">
        <f t="shared" si="91"/>
        <v>41</v>
      </c>
      <c r="V1099" s="152">
        <f t="shared" si="88"/>
        <v>33</v>
      </c>
      <c r="W1099" s="152">
        <f t="shared" si="92"/>
        <v>1</v>
      </c>
      <c r="X1099" s="152">
        <v>0.192</v>
      </c>
      <c r="Y1099" t="s">
        <v>16069</v>
      </c>
    </row>
    <row r="1100" spans="5:25" ht="18" x14ac:dyDescent="0.25">
      <c r="E1100" s="152" t="s">
        <v>14075</v>
      </c>
      <c r="F1100" s="152" t="s">
        <v>16060</v>
      </c>
      <c r="G1100" t="str">
        <f t="shared" si="89"/>
        <v>Key West, Florida Keys</v>
      </c>
      <c r="H1100" s="152">
        <v>1</v>
      </c>
      <c r="I1100" s="152">
        <v>27</v>
      </c>
      <c r="J1100" s="152">
        <f t="shared" si="82"/>
        <v>0.1</v>
      </c>
      <c r="K1100" s="152">
        <v>400</v>
      </c>
      <c r="L1100" s="152">
        <f t="shared" si="83"/>
        <v>60</v>
      </c>
      <c r="M1100" s="152">
        <v>8.1</v>
      </c>
      <c r="N1100" s="152">
        <f t="shared" si="84"/>
        <v>0.05</v>
      </c>
      <c r="O1100" s="152">
        <v>3.8</v>
      </c>
      <c r="P1100" s="152">
        <f t="shared" si="85"/>
        <v>3</v>
      </c>
      <c r="Q1100" s="152"/>
      <c r="R1100" s="152">
        <f t="shared" si="86"/>
        <v>2377</v>
      </c>
      <c r="S1100" s="152">
        <f t="shared" si="90"/>
        <v>41</v>
      </c>
      <c r="T1100" s="152">
        <f t="shared" si="87"/>
        <v>2057</v>
      </c>
      <c r="U1100" s="152">
        <f t="shared" si="91"/>
        <v>43</v>
      </c>
      <c r="V1100" s="152">
        <f t="shared" si="88"/>
        <v>33</v>
      </c>
      <c r="W1100" s="152">
        <f t="shared" si="92"/>
        <v>1</v>
      </c>
      <c r="X1100" s="152">
        <v>0.35499999999999998</v>
      </c>
      <c r="Y1100" t="s">
        <v>16069</v>
      </c>
    </row>
    <row r="1101" spans="5:25" ht="18" x14ac:dyDescent="0.25">
      <c r="E1101" s="152" t="s">
        <v>14075</v>
      </c>
      <c r="F1101" s="152" t="s">
        <v>16060</v>
      </c>
      <c r="G1101" t="str">
        <f t="shared" si="89"/>
        <v>Key West, Florida Keys</v>
      </c>
      <c r="H1101" s="152">
        <v>3</v>
      </c>
      <c r="I1101" s="152">
        <v>27</v>
      </c>
      <c r="J1101" s="152">
        <f t="shared" si="82"/>
        <v>0.1</v>
      </c>
      <c r="K1101" s="152">
        <v>1340</v>
      </c>
      <c r="L1101" s="152">
        <f t="shared" si="83"/>
        <v>207</v>
      </c>
      <c r="M1101" s="152">
        <v>7.6</v>
      </c>
      <c r="N1101" s="152">
        <f t="shared" si="84"/>
        <v>0.06</v>
      </c>
      <c r="O1101" s="152">
        <v>1.7</v>
      </c>
      <c r="P1101" s="152">
        <f t="shared" si="85"/>
        <v>0.2</v>
      </c>
      <c r="Q1101" s="152"/>
      <c r="R1101" s="152">
        <f t="shared" si="86"/>
        <v>2442</v>
      </c>
      <c r="S1101" s="152">
        <f t="shared" si="90"/>
        <v>33</v>
      </c>
      <c r="T1101" s="152">
        <f t="shared" si="87"/>
        <v>2336</v>
      </c>
      <c r="U1101" s="152">
        <f t="shared" si="91"/>
        <v>33</v>
      </c>
      <c r="V1101" s="152">
        <f t="shared" si="88"/>
        <v>33</v>
      </c>
      <c r="W1101" s="152">
        <f t="shared" si="92"/>
        <v>1</v>
      </c>
      <c r="X1101" s="152">
        <v>0.62</v>
      </c>
      <c r="Y1101" t="s">
        <v>16069</v>
      </c>
    </row>
    <row r="1102" spans="5:25" ht="18" x14ac:dyDescent="0.25">
      <c r="E1102" s="152" t="s">
        <v>14075</v>
      </c>
      <c r="F1102" s="152" t="s">
        <v>16060</v>
      </c>
      <c r="G1102" t="str">
        <f t="shared" si="89"/>
        <v>Key West, Florida Keys</v>
      </c>
      <c r="H1102" s="152">
        <v>6</v>
      </c>
      <c r="I1102" s="152">
        <v>30.3</v>
      </c>
      <c r="J1102" s="152">
        <f t="shared" si="82"/>
        <v>0.5</v>
      </c>
      <c r="K1102" s="152">
        <v>1290</v>
      </c>
      <c r="L1102" s="152">
        <f t="shared" si="83"/>
        <v>247</v>
      </c>
      <c r="M1102" s="152">
        <v>7.6</v>
      </c>
      <c r="N1102" s="152">
        <f t="shared" si="84"/>
        <v>0.08</v>
      </c>
      <c r="O1102" s="152">
        <v>2</v>
      </c>
      <c r="P1102" s="152">
        <f t="shared" si="85"/>
        <v>0.4</v>
      </c>
      <c r="Q1102" s="152"/>
      <c r="R1102" s="152">
        <f t="shared" si="86"/>
        <v>2447</v>
      </c>
      <c r="S1102" s="152">
        <f t="shared" si="90"/>
        <v>77</v>
      </c>
      <c r="T1102" s="152">
        <f t="shared" si="87"/>
        <v>2311</v>
      </c>
      <c r="U1102" s="152">
        <f t="shared" si="91"/>
        <v>77</v>
      </c>
      <c r="V1102" s="152">
        <f t="shared" si="88"/>
        <v>33</v>
      </c>
      <c r="W1102" s="152">
        <f t="shared" si="92"/>
        <v>1</v>
      </c>
      <c r="X1102" s="152">
        <v>0.182</v>
      </c>
      <c r="Y1102" t="s">
        <v>16069</v>
      </c>
    </row>
    <row r="1103" spans="5:25" ht="18" x14ac:dyDescent="0.25">
      <c r="E1103" s="152" t="s">
        <v>14075</v>
      </c>
      <c r="F1103" s="152" t="s">
        <v>16062</v>
      </c>
      <c r="G1103" t="str">
        <f t="shared" si="89"/>
        <v>Key Biscayne, Florida Keys</v>
      </c>
      <c r="H1103" s="152">
        <v>5</v>
      </c>
      <c r="I1103" s="152">
        <v>30.3</v>
      </c>
      <c r="J1103" s="152">
        <f t="shared" si="82"/>
        <v>0.5</v>
      </c>
      <c r="K1103" s="152">
        <v>950</v>
      </c>
      <c r="L1103" s="152">
        <f t="shared" si="83"/>
        <v>196</v>
      </c>
      <c r="M1103" s="152">
        <v>7.8</v>
      </c>
      <c r="N1103" s="152">
        <f t="shared" si="84"/>
        <v>0.09</v>
      </c>
      <c r="O1103" s="152">
        <v>2.5</v>
      </c>
      <c r="P1103" s="152">
        <f t="shared" si="85"/>
        <v>0.5</v>
      </c>
      <c r="Q1103" s="152"/>
      <c r="R1103" s="152">
        <f t="shared" si="86"/>
        <v>2460</v>
      </c>
      <c r="S1103" s="152">
        <f t="shared" si="90"/>
        <v>52</v>
      </c>
      <c r="T1103" s="152">
        <f t="shared" si="87"/>
        <v>2268</v>
      </c>
      <c r="U1103" s="152">
        <f t="shared" si="91"/>
        <v>54</v>
      </c>
      <c r="V1103" s="152">
        <f t="shared" si="88"/>
        <v>33</v>
      </c>
      <c r="W1103" s="152">
        <f t="shared" si="92"/>
        <v>1</v>
      </c>
      <c r="X1103" s="152">
        <v>0.23200000000000001</v>
      </c>
      <c r="Y1103" t="s">
        <v>16069</v>
      </c>
    </row>
    <row r="1104" spans="5:25" ht="18" x14ac:dyDescent="0.25">
      <c r="E1104" s="152" t="s">
        <v>14075</v>
      </c>
      <c r="F1104" s="152" t="s">
        <v>16060</v>
      </c>
      <c r="G1104" t="str">
        <f t="shared" si="89"/>
        <v>Key West, Florida Keys</v>
      </c>
      <c r="H1104" s="152">
        <v>2</v>
      </c>
      <c r="I1104" s="152">
        <v>27</v>
      </c>
      <c r="J1104" s="152">
        <f t="shared" si="82"/>
        <v>0.1</v>
      </c>
      <c r="K1104" s="152">
        <v>900</v>
      </c>
      <c r="L1104" s="152">
        <f t="shared" si="83"/>
        <v>211</v>
      </c>
      <c r="M1104" s="152">
        <v>7.8</v>
      </c>
      <c r="N1104" s="152">
        <f t="shared" si="84"/>
        <v>0.1</v>
      </c>
      <c r="O1104" s="152">
        <v>2.2999999999999998</v>
      </c>
      <c r="P1104" s="152">
        <f t="shared" si="85"/>
        <v>0.5</v>
      </c>
      <c r="Q1104" s="152"/>
      <c r="R1104" s="152">
        <f t="shared" si="86"/>
        <v>2422</v>
      </c>
      <c r="S1104" s="152">
        <f t="shared" si="90"/>
        <v>47</v>
      </c>
      <c r="T1104" s="152">
        <f t="shared" si="87"/>
        <v>2246</v>
      </c>
      <c r="U1104" s="152">
        <f t="shared" si="91"/>
        <v>41</v>
      </c>
      <c r="V1104" s="152">
        <f t="shared" si="88"/>
        <v>33</v>
      </c>
      <c r="W1104" s="152">
        <f t="shared" si="92"/>
        <v>1</v>
      </c>
      <c r="X1104" s="152">
        <v>0.85499999999999998</v>
      </c>
      <c r="Y1104" t="s">
        <v>16069</v>
      </c>
    </row>
    <row r="1105" spans="5:25" ht="18" x14ac:dyDescent="0.25">
      <c r="E1105" s="152" t="s">
        <v>14075</v>
      </c>
      <c r="F1105" s="152" t="s">
        <v>16060</v>
      </c>
      <c r="G1105" t="str">
        <f t="shared" si="89"/>
        <v>Key West, Florida Keys</v>
      </c>
      <c r="H1105" s="152">
        <v>3</v>
      </c>
      <c r="I1105" s="152">
        <v>27</v>
      </c>
      <c r="J1105" s="152">
        <f t="shared" si="82"/>
        <v>0.1</v>
      </c>
      <c r="K1105" s="152">
        <v>1340</v>
      </c>
      <c r="L1105" s="152">
        <f t="shared" si="83"/>
        <v>207</v>
      </c>
      <c r="M1105" s="152">
        <v>7.6</v>
      </c>
      <c r="N1105" s="152">
        <f t="shared" si="84"/>
        <v>0.06</v>
      </c>
      <c r="O1105" s="152">
        <v>1.7</v>
      </c>
      <c r="P1105" s="152">
        <f t="shared" si="85"/>
        <v>0.2</v>
      </c>
      <c r="Q1105" s="152"/>
      <c r="R1105" s="152">
        <f t="shared" si="86"/>
        <v>2442</v>
      </c>
      <c r="S1105" s="152">
        <f t="shared" si="90"/>
        <v>33</v>
      </c>
      <c r="T1105" s="152">
        <f t="shared" si="87"/>
        <v>2336</v>
      </c>
      <c r="U1105" s="152">
        <f t="shared" si="91"/>
        <v>33</v>
      </c>
      <c r="V1105" s="152">
        <f t="shared" si="88"/>
        <v>33</v>
      </c>
      <c r="W1105" s="152">
        <f t="shared" si="92"/>
        <v>1</v>
      </c>
      <c r="X1105" s="152">
        <v>0.247</v>
      </c>
      <c r="Y1105" t="s">
        <v>16069</v>
      </c>
    </row>
    <row r="1106" spans="5:25" ht="18" x14ac:dyDescent="0.25">
      <c r="E1106" s="152" t="s">
        <v>14075</v>
      </c>
      <c r="F1106" s="152" t="s">
        <v>16060</v>
      </c>
      <c r="G1106" t="str">
        <f t="shared" si="89"/>
        <v>Key West, Florida Keys</v>
      </c>
      <c r="H1106" s="152">
        <v>1</v>
      </c>
      <c r="I1106" s="152">
        <v>27</v>
      </c>
      <c r="J1106" s="152">
        <f t="shared" si="82"/>
        <v>0.1</v>
      </c>
      <c r="K1106" s="152">
        <v>400</v>
      </c>
      <c r="L1106" s="152">
        <f t="shared" si="83"/>
        <v>60</v>
      </c>
      <c r="M1106" s="152">
        <v>8.1</v>
      </c>
      <c r="N1106" s="152">
        <f t="shared" si="84"/>
        <v>0.05</v>
      </c>
      <c r="O1106" s="152">
        <v>3.8</v>
      </c>
      <c r="P1106" s="152">
        <f t="shared" si="85"/>
        <v>3</v>
      </c>
      <c r="Q1106" s="152"/>
      <c r="R1106" s="152">
        <f t="shared" si="86"/>
        <v>2377</v>
      </c>
      <c r="S1106" s="152">
        <f t="shared" si="90"/>
        <v>41</v>
      </c>
      <c r="T1106" s="152">
        <f t="shared" si="87"/>
        <v>2057</v>
      </c>
      <c r="U1106" s="152">
        <f t="shared" si="91"/>
        <v>43</v>
      </c>
      <c r="V1106" s="152">
        <f t="shared" si="88"/>
        <v>33</v>
      </c>
      <c r="W1106" s="152">
        <f t="shared" si="92"/>
        <v>1</v>
      </c>
      <c r="X1106" s="152">
        <v>0.46500000000000002</v>
      </c>
      <c r="Y1106" t="s">
        <v>16069</v>
      </c>
    </row>
    <row r="1107" spans="5:25" ht="18" x14ac:dyDescent="0.25">
      <c r="E1107" s="152" t="s">
        <v>14075</v>
      </c>
      <c r="F1107" s="152" t="s">
        <v>16060</v>
      </c>
      <c r="G1107" t="str">
        <f t="shared" si="89"/>
        <v>Key West, Florida Keys</v>
      </c>
      <c r="H1107" s="152">
        <v>4</v>
      </c>
      <c r="I1107" s="152">
        <v>30.3</v>
      </c>
      <c r="J1107" s="152">
        <f t="shared" si="82"/>
        <v>0.5</v>
      </c>
      <c r="K1107" s="152">
        <v>400</v>
      </c>
      <c r="L1107" s="152">
        <f t="shared" si="83"/>
        <v>49</v>
      </c>
      <c r="M1107" s="152">
        <v>8.1</v>
      </c>
      <c r="N1107" s="152">
        <f t="shared" si="84"/>
        <v>0.04</v>
      </c>
      <c r="O1107" s="152">
        <v>4.3</v>
      </c>
      <c r="P1107" s="152">
        <f t="shared" si="85"/>
        <v>4</v>
      </c>
      <c r="Q1107" s="152"/>
      <c r="R1107" s="152">
        <f t="shared" si="86"/>
        <v>2406</v>
      </c>
      <c r="S1107" s="152">
        <f t="shared" si="90"/>
        <v>47</v>
      </c>
      <c r="T1107" s="152">
        <f t="shared" si="87"/>
        <v>2052</v>
      </c>
      <c r="U1107" s="152">
        <f t="shared" si="91"/>
        <v>38</v>
      </c>
      <c r="V1107" s="152">
        <f t="shared" si="88"/>
        <v>33</v>
      </c>
      <c r="W1107" s="152">
        <f t="shared" si="92"/>
        <v>1</v>
      </c>
      <c r="X1107" s="152">
        <v>0.70899999999999996</v>
      </c>
      <c r="Y1107" t="s">
        <v>16069</v>
      </c>
    </row>
    <row r="1108" spans="5:25" ht="18" x14ac:dyDescent="0.25">
      <c r="E1108" s="152" t="s">
        <v>14075</v>
      </c>
      <c r="F1108" s="152" t="s">
        <v>16062</v>
      </c>
      <c r="G1108" t="str">
        <f t="shared" si="89"/>
        <v>Key Biscayne, Florida Keys</v>
      </c>
      <c r="H1108" s="152">
        <v>6</v>
      </c>
      <c r="I1108" s="152">
        <v>30.3</v>
      </c>
      <c r="J1108" s="152">
        <f t="shared" si="82"/>
        <v>0.5</v>
      </c>
      <c r="K1108" s="152">
        <v>1290</v>
      </c>
      <c r="L1108" s="152">
        <f t="shared" si="83"/>
        <v>247</v>
      </c>
      <c r="M1108" s="152">
        <v>7.6</v>
      </c>
      <c r="N1108" s="152">
        <f t="shared" si="84"/>
        <v>0.08</v>
      </c>
      <c r="O1108" s="152">
        <v>2</v>
      </c>
      <c r="P1108" s="152">
        <f t="shared" si="85"/>
        <v>0.4</v>
      </c>
      <c r="Q1108" s="152"/>
      <c r="R1108" s="152">
        <f t="shared" si="86"/>
        <v>2447</v>
      </c>
      <c r="S1108" s="152">
        <f t="shared" si="90"/>
        <v>77</v>
      </c>
      <c r="T1108" s="152">
        <f t="shared" si="87"/>
        <v>2311</v>
      </c>
      <c r="U1108" s="152">
        <f t="shared" si="91"/>
        <v>77</v>
      </c>
      <c r="V1108" s="152">
        <f t="shared" si="88"/>
        <v>33</v>
      </c>
      <c r="W1108" s="152">
        <f t="shared" si="92"/>
        <v>1</v>
      </c>
      <c r="X1108" s="152">
        <v>0.17</v>
      </c>
      <c r="Y1108" t="s">
        <v>16069</v>
      </c>
    </row>
    <row r="1109" spans="5:25" ht="18" x14ac:dyDescent="0.25">
      <c r="E1109" s="152" t="s">
        <v>14075</v>
      </c>
      <c r="F1109" s="152" t="s">
        <v>16062</v>
      </c>
      <c r="G1109" t="str">
        <f t="shared" si="89"/>
        <v>Key Biscayne, Florida Keys</v>
      </c>
      <c r="H1109" s="152">
        <v>4</v>
      </c>
      <c r="I1109" s="152">
        <v>30.3</v>
      </c>
      <c r="J1109" s="152">
        <f t="shared" si="82"/>
        <v>0.5</v>
      </c>
      <c r="K1109" s="152">
        <v>400</v>
      </c>
      <c r="L1109" s="152">
        <f t="shared" si="83"/>
        <v>49</v>
      </c>
      <c r="M1109" s="152">
        <v>8.1</v>
      </c>
      <c r="N1109" s="152">
        <f t="shared" si="84"/>
        <v>0.04</v>
      </c>
      <c r="O1109" s="152">
        <v>4.3</v>
      </c>
      <c r="P1109" s="152">
        <f t="shared" si="85"/>
        <v>4</v>
      </c>
      <c r="Q1109" s="152"/>
      <c r="R1109" s="152">
        <f t="shared" si="86"/>
        <v>2406</v>
      </c>
      <c r="S1109" s="152">
        <f t="shared" si="90"/>
        <v>47</v>
      </c>
      <c r="T1109" s="152">
        <f t="shared" si="87"/>
        <v>2052</v>
      </c>
      <c r="U1109" s="152">
        <f t="shared" si="91"/>
        <v>38</v>
      </c>
      <c r="V1109" s="152">
        <f t="shared" si="88"/>
        <v>33</v>
      </c>
      <c r="W1109" s="152">
        <f t="shared" si="92"/>
        <v>1</v>
      </c>
      <c r="X1109" s="152">
        <v>0.441</v>
      </c>
      <c r="Y1109" t="s">
        <v>16069</v>
      </c>
    </row>
    <row r="1110" spans="5:25" ht="18" x14ac:dyDescent="0.25">
      <c r="E1110" s="152" t="s">
        <v>14075</v>
      </c>
      <c r="F1110" s="152" t="s">
        <v>16062</v>
      </c>
      <c r="G1110" t="str">
        <f t="shared" si="89"/>
        <v>Key Biscayne, Florida Keys</v>
      </c>
      <c r="H1110" s="152">
        <v>3</v>
      </c>
      <c r="I1110" s="152">
        <v>27</v>
      </c>
      <c r="J1110" s="152">
        <f t="shared" si="82"/>
        <v>0.1</v>
      </c>
      <c r="K1110" s="152">
        <v>1340</v>
      </c>
      <c r="L1110" s="152">
        <f t="shared" si="83"/>
        <v>207</v>
      </c>
      <c r="M1110" s="152">
        <v>7.6</v>
      </c>
      <c r="N1110" s="152">
        <f t="shared" si="84"/>
        <v>0.06</v>
      </c>
      <c r="O1110" s="152">
        <v>1.7</v>
      </c>
      <c r="P1110" s="152">
        <f t="shared" si="85"/>
        <v>0.2</v>
      </c>
      <c r="Q1110" s="152"/>
      <c r="R1110" s="152">
        <f t="shared" si="86"/>
        <v>2442</v>
      </c>
      <c r="S1110" s="152">
        <f t="shared" si="90"/>
        <v>33</v>
      </c>
      <c r="T1110" s="152">
        <f t="shared" si="87"/>
        <v>2336</v>
      </c>
      <c r="U1110" s="152">
        <f t="shared" si="91"/>
        <v>33</v>
      </c>
      <c r="V1110" s="152">
        <f t="shared" si="88"/>
        <v>33</v>
      </c>
      <c r="W1110" s="152">
        <f t="shared" si="92"/>
        <v>1</v>
      </c>
      <c r="X1110" s="152">
        <v>0.193</v>
      </c>
      <c r="Y1110" t="s">
        <v>16069</v>
      </c>
    </row>
    <row r="1111" spans="5:25" ht="18" x14ac:dyDescent="0.25">
      <c r="E1111" s="152" t="s">
        <v>14075</v>
      </c>
      <c r="F1111" s="152" t="s">
        <v>16060</v>
      </c>
      <c r="G1111" t="str">
        <f t="shared" si="89"/>
        <v>Key West, Florida Keys</v>
      </c>
      <c r="H1111" s="152">
        <v>6</v>
      </c>
      <c r="I1111" s="152">
        <v>30.3</v>
      </c>
      <c r="J1111" s="152">
        <f t="shared" si="82"/>
        <v>0.5</v>
      </c>
      <c r="K1111" s="152">
        <v>1290</v>
      </c>
      <c r="L1111" s="152">
        <f t="shared" si="83"/>
        <v>247</v>
      </c>
      <c r="M1111" s="152">
        <v>7.6</v>
      </c>
      <c r="N1111" s="152">
        <f t="shared" si="84"/>
        <v>0.08</v>
      </c>
      <c r="O1111" s="152">
        <v>2</v>
      </c>
      <c r="P1111" s="152">
        <f t="shared" si="85"/>
        <v>0.4</v>
      </c>
      <c r="Q1111" s="152"/>
      <c r="R1111" s="152">
        <f t="shared" si="86"/>
        <v>2447</v>
      </c>
      <c r="S1111" s="152">
        <f t="shared" si="90"/>
        <v>77</v>
      </c>
      <c r="T1111" s="152">
        <f t="shared" si="87"/>
        <v>2311</v>
      </c>
      <c r="U1111" s="152">
        <f t="shared" si="91"/>
        <v>77</v>
      </c>
      <c r="V1111" s="152">
        <f t="shared" si="88"/>
        <v>33</v>
      </c>
      <c r="W1111" s="152">
        <f t="shared" si="92"/>
        <v>1</v>
      </c>
      <c r="X1111" s="152">
        <v>-0.13500000000000001</v>
      </c>
      <c r="Y1111" t="s">
        <v>16069</v>
      </c>
    </row>
    <row r="1112" spans="5:25" ht="18" x14ac:dyDescent="0.25">
      <c r="E1112" s="152" t="s">
        <v>14075</v>
      </c>
      <c r="F1112" s="152" t="s">
        <v>16060</v>
      </c>
      <c r="G1112" t="str">
        <f t="shared" si="89"/>
        <v>Key West, Florida Keys</v>
      </c>
      <c r="H1112" s="152">
        <v>2</v>
      </c>
      <c r="I1112" s="152">
        <v>27</v>
      </c>
      <c r="J1112" s="152">
        <f t="shared" si="82"/>
        <v>0.1</v>
      </c>
      <c r="K1112" s="152">
        <v>900</v>
      </c>
      <c r="L1112" s="152">
        <f t="shared" si="83"/>
        <v>211</v>
      </c>
      <c r="M1112" s="152">
        <v>7.8</v>
      </c>
      <c r="N1112" s="152">
        <f t="shared" si="84"/>
        <v>0.1</v>
      </c>
      <c r="O1112" s="152">
        <v>2.2999999999999998</v>
      </c>
      <c r="P1112" s="152">
        <f t="shared" si="85"/>
        <v>0.5</v>
      </c>
      <c r="Q1112" s="152"/>
      <c r="R1112" s="152">
        <f t="shared" si="86"/>
        <v>2422</v>
      </c>
      <c r="S1112" s="152">
        <f t="shared" si="90"/>
        <v>47</v>
      </c>
      <c r="T1112" s="152">
        <f t="shared" si="87"/>
        <v>2246</v>
      </c>
      <c r="U1112" s="152">
        <f t="shared" si="91"/>
        <v>41</v>
      </c>
      <c r="V1112" s="152">
        <f t="shared" si="88"/>
        <v>33</v>
      </c>
      <c r="W1112" s="152">
        <f t="shared" si="92"/>
        <v>1</v>
      </c>
      <c r="X1112" s="152">
        <v>0.22</v>
      </c>
      <c r="Y1112" t="s">
        <v>16069</v>
      </c>
    </row>
    <row r="1113" spans="5:25" ht="18" x14ac:dyDescent="0.25">
      <c r="E1113" s="152" t="s">
        <v>14075</v>
      </c>
      <c r="F1113" s="152" t="s">
        <v>16060</v>
      </c>
      <c r="G1113" t="str">
        <f t="shared" si="89"/>
        <v>Key West, Florida Keys</v>
      </c>
      <c r="H1113" s="152">
        <v>5</v>
      </c>
      <c r="I1113" s="152">
        <v>30.3</v>
      </c>
      <c r="J1113" s="152">
        <f t="shared" si="82"/>
        <v>0.5</v>
      </c>
      <c r="K1113" s="152">
        <v>950</v>
      </c>
      <c r="L1113" s="152">
        <f t="shared" si="83"/>
        <v>196</v>
      </c>
      <c r="M1113" s="152">
        <v>7.8</v>
      </c>
      <c r="N1113" s="152">
        <f t="shared" si="84"/>
        <v>0.09</v>
      </c>
      <c r="O1113" s="152">
        <v>2.5</v>
      </c>
      <c r="P1113" s="152">
        <f t="shared" si="85"/>
        <v>0.5</v>
      </c>
      <c r="Q1113" s="152"/>
      <c r="R1113" s="152">
        <f t="shared" si="86"/>
        <v>2460</v>
      </c>
      <c r="S1113" s="152">
        <f t="shared" si="90"/>
        <v>52</v>
      </c>
      <c r="T1113" s="152">
        <f t="shared" si="87"/>
        <v>2268</v>
      </c>
      <c r="U1113" s="152">
        <f t="shared" si="91"/>
        <v>54</v>
      </c>
      <c r="V1113" s="152">
        <f t="shared" si="88"/>
        <v>33</v>
      </c>
      <c r="W1113" s="152">
        <f t="shared" si="92"/>
        <v>1</v>
      </c>
      <c r="X1113" s="152">
        <v>0.11700000000000001</v>
      </c>
      <c r="Y1113" t="s">
        <v>16069</v>
      </c>
    </row>
    <row r="1114" spans="5:25" ht="18" x14ac:dyDescent="0.25">
      <c r="E1114" s="152" t="s">
        <v>14075</v>
      </c>
      <c r="F1114" s="152" t="s">
        <v>16060</v>
      </c>
      <c r="G1114" t="str">
        <f t="shared" si="89"/>
        <v>Key West, Florida Keys</v>
      </c>
      <c r="H1114" s="152">
        <v>1</v>
      </c>
      <c r="I1114" s="152">
        <v>27</v>
      </c>
      <c r="J1114" s="152">
        <f t="shared" si="82"/>
        <v>0.1</v>
      </c>
      <c r="K1114" s="152">
        <v>400</v>
      </c>
      <c r="L1114" s="152">
        <f t="shared" si="83"/>
        <v>60</v>
      </c>
      <c r="M1114" s="152">
        <v>8.1</v>
      </c>
      <c r="N1114" s="152">
        <f t="shared" si="84"/>
        <v>0.05</v>
      </c>
      <c r="O1114" s="152">
        <v>3.8</v>
      </c>
      <c r="P1114" s="152">
        <f t="shared" si="85"/>
        <v>3</v>
      </c>
      <c r="Q1114" s="152"/>
      <c r="R1114" s="152">
        <f t="shared" si="86"/>
        <v>2377</v>
      </c>
      <c r="S1114" s="152">
        <f t="shared" si="90"/>
        <v>41</v>
      </c>
      <c r="T1114" s="152">
        <f t="shared" si="87"/>
        <v>2057</v>
      </c>
      <c r="U1114" s="152">
        <f t="shared" si="91"/>
        <v>43</v>
      </c>
      <c r="V1114" s="152">
        <f t="shared" si="88"/>
        <v>33</v>
      </c>
      <c r="W1114" s="152">
        <f t="shared" si="92"/>
        <v>1</v>
      </c>
      <c r="X1114" s="152">
        <v>0.124</v>
      </c>
      <c r="Y1114" t="s">
        <v>16069</v>
      </c>
    </row>
    <row r="1115" spans="5:25" ht="18" x14ac:dyDescent="0.25">
      <c r="E1115" s="152" t="s">
        <v>14075</v>
      </c>
      <c r="F1115" s="152" t="s">
        <v>16062</v>
      </c>
      <c r="G1115" t="str">
        <f t="shared" si="89"/>
        <v>Key Biscayne, Florida Keys</v>
      </c>
      <c r="H1115" s="152">
        <v>6</v>
      </c>
      <c r="I1115" s="152">
        <v>30.3</v>
      </c>
      <c r="J1115" s="152">
        <f t="shared" si="82"/>
        <v>0.5</v>
      </c>
      <c r="K1115" s="152">
        <v>1290</v>
      </c>
      <c r="L1115" s="152">
        <f t="shared" si="83"/>
        <v>247</v>
      </c>
      <c r="M1115" s="152">
        <v>7.6</v>
      </c>
      <c r="N1115" s="152">
        <f t="shared" si="84"/>
        <v>0.08</v>
      </c>
      <c r="O1115" s="152">
        <v>2</v>
      </c>
      <c r="P1115" s="152">
        <f t="shared" si="85"/>
        <v>0.4</v>
      </c>
      <c r="Q1115" s="152"/>
      <c r="R1115" s="152">
        <f t="shared" si="86"/>
        <v>2447</v>
      </c>
      <c r="S1115" s="152">
        <f t="shared" si="90"/>
        <v>77</v>
      </c>
      <c r="T1115" s="152">
        <f t="shared" si="87"/>
        <v>2311</v>
      </c>
      <c r="U1115" s="152">
        <f t="shared" si="91"/>
        <v>77</v>
      </c>
      <c r="V1115" s="152">
        <f t="shared" si="88"/>
        <v>33</v>
      </c>
      <c r="W1115" s="152">
        <f t="shared" si="92"/>
        <v>1</v>
      </c>
      <c r="X1115" s="152">
        <v>2.1999999999999999E-2</v>
      </c>
      <c r="Y1115" t="s">
        <v>16069</v>
      </c>
    </row>
    <row r="1116" spans="5:25" ht="18" x14ac:dyDescent="0.25">
      <c r="E1116" s="152" t="s">
        <v>14075</v>
      </c>
      <c r="F1116" s="152" t="s">
        <v>16062</v>
      </c>
      <c r="G1116" t="str">
        <f t="shared" si="89"/>
        <v>Key Biscayne, Florida Keys</v>
      </c>
      <c r="H1116" s="152">
        <v>4</v>
      </c>
      <c r="I1116" s="152">
        <v>30.3</v>
      </c>
      <c r="J1116" s="152">
        <f t="shared" si="82"/>
        <v>0.5</v>
      </c>
      <c r="K1116" s="152">
        <v>400</v>
      </c>
      <c r="L1116" s="152">
        <f t="shared" si="83"/>
        <v>49</v>
      </c>
      <c r="M1116" s="152">
        <v>8.1</v>
      </c>
      <c r="N1116" s="152">
        <f t="shared" si="84"/>
        <v>0.04</v>
      </c>
      <c r="O1116" s="152">
        <v>4.3</v>
      </c>
      <c r="P1116" s="152">
        <f t="shared" si="85"/>
        <v>4</v>
      </c>
      <c r="Q1116" s="152"/>
      <c r="R1116" s="152">
        <f t="shared" si="86"/>
        <v>2406</v>
      </c>
      <c r="S1116" s="152">
        <f t="shared" si="90"/>
        <v>47</v>
      </c>
      <c r="T1116" s="152">
        <f t="shared" si="87"/>
        <v>2052</v>
      </c>
      <c r="U1116" s="152">
        <f t="shared" si="91"/>
        <v>38</v>
      </c>
      <c r="V1116" s="152">
        <f t="shared" si="88"/>
        <v>33</v>
      </c>
      <c r="W1116" s="152">
        <f t="shared" si="92"/>
        <v>1</v>
      </c>
      <c r="X1116" s="152">
        <v>0.16900000000000001</v>
      </c>
      <c r="Y1116" t="s">
        <v>16069</v>
      </c>
    </row>
    <row r="1117" spans="5:25" ht="18" x14ac:dyDescent="0.25">
      <c r="E1117" s="152" t="s">
        <v>14075</v>
      </c>
      <c r="F1117" s="152" t="s">
        <v>16060</v>
      </c>
      <c r="G1117" t="str">
        <f t="shared" si="89"/>
        <v>Key West, Florida Keys</v>
      </c>
      <c r="H1117" s="152">
        <v>3</v>
      </c>
      <c r="I1117" s="152">
        <v>27</v>
      </c>
      <c r="J1117" s="152">
        <f t="shared" si="82"/>
        <v>0.1</v>
      </c>
      <c r="K1117" s="152">
        <v>1340</v>
      </c>
      <c r="L1117" s="152">
        <f t="shared" si="83"/>
        <v>207</v>
      </c>
      <c r="M1117" s="152">
        <v>7.6</v>
      </c>
      <c r="N1117" s="152">
        <f t="shared" si="84"/>
        <v>0.06</v>
      </c>
      <c r="O1117" s="152">
        <v>1.7</v>
      </c>
      <c r="P1117" s="152">
        <f t="shared" si="85"/>
        <v>0.2</v>
      </c>
      <c r="Q1117" s="152"/>
      <c r="R1117" s="152">
        <f t="shared" si="86"/>
        <v>2442</v>
      </c>
      <c r="S1117" s="152">
        <f t="shared" si="90"/>
        <v>33</v>
      </c>
      <c r="T1117" s="152">
        <f t="shared" si="87"/>
        <v>2336</v>
      </c>
      <c r="U1117" s="152">
        <f t="shared" si="91"/>
        <v>33</v>
      </c>
      <c r="V1117" s="152">
        <f t="shared" si="88"/>
        <v>33</v>
      </c>
      <c r="W1117" s="152">
        <f t="shared" si="92"/>
        <v>1</v>
      </c>
      <c r="X1117" s="152">
        <v>0.36899999999999999</v>
      </c>
      <c r="Y1117" t="s">
        <v>16069</v>
      </c>
    </row>
    <row r="1118" spans="5:25" ht="18" x14ac:dyDescent="0.25">
      <c r="E1118" s="152" t="s">
        <v>14075</v>
      </c>
      <c r="F1118" s="152" t="s">
        <v>16062</v>
      </c>
      <c r="G1118" t="str">
        <f t="shared" si="89"/>
        <v>Key Biscayne, Florida Keys</v>
      </c>
      <c r="H1118" s="152">
        <v>3</v>
      </c>
      <c r="I1118" s="152">
        <v>27</v>
      </c>
      <c r="J1118" s="152">
        <f t="shared" si="82"/>
        <v>0.1</v>
      </c>
      <c r="K1118" s="152">
        <v>1340</v>
      </c>
      <c r="L1118" s="152">
        <f t="shared" si="83"/>
        <v>207</v>
      </c>
      <c r="M1118" s="152">
        <v>7.6</v>
      </c>
      <c r="N1118" s="152">
        <f t="shared" si="84"/>
        <v>0.06</v>
      </c>
      <c r="O1118" s="152">
        <v>1.7</v>
      </c>
      <c r="P1118" s="152">
        <f t="shared" si="85"/>
        <v>0.2</v>
      </c>
      <c r="Q1118" s="152"/>
      <c r="R1118" s="152">
        <f t="shared" si="86"/>
        <v>2442</v>
      </c>
      <c r="S1118" s="152">
        <f t="shared" si="90"/>
        <v>33</v>
      </c>
      <c r="T1118" s="152">
        <f t="shared" si="87"/>
        <v>2336</v>
      </c>
      <c r="U1118" s="152">
        <f t="shared" si="91"/>
        <v>33</v>
      </c>
      <c r="V1118" s="152">
        <f t="shared" si="88"/>
        <v>33</v>
      </c>
      <c r="W1118" s="152">
        <f t="shared" si="92"/>
        <v>1</v>
      </c>
      <c r="X1118" s="152">
        <v>0.221</v>
      </c>
      <c r="Y1118" t="s">
        <v>16069</v>
      </c>
    </row>
    <row r="1119" spans="5:25" ht="18" x14ac:dyDescent="0.25">
      <c r="E1119" s="152" t="s">
        <v>14075</v>
      </c>
      <c r="F1119" s="152" t="s">
        <v>16062</v>
      </c>
      <c r="G1119" t="str">
        <f t="shared" si="89"/>
        <v>Key Biscayne, Florida Keys</v>
      </c>
      <c r="H1119" s="152">
        <v>6</v>
      </c>
      <c r="I1119" s="152">
        <v>30.3</v>
      </c>
      <c r="J1119" s="152">
        <f t="shared" si="82"/>
        <v>0.5</v>
      </c>
      <c r="K1119" s="152">
        <v>1290</v>
      </c>
      <c r="L1119" s="152">
        <f t="shared" si="83"/>
        <v>247</v>
      </c>
      <c r="M1119" s="152">
        <v>7.6</v>
      </c>
      <c r="N1119" s="152">
        <f t="shared" si="84"/>
        <v>0.08</v>
      </c>
      <c r="O1119" s="152">
        <v>2</v>
      </c>
      <c r="P1119" s="152">
        <f t="shared" si="85"/>
        <v>0.4</v>
      </c>
      <c r="Q1119" s="152"/>
      <c r="R1119" s="152">
        <f t="shared" si="86"/>
        <v>2447</v>
      </c>
      <c r="S1119" s="152">
        <f t="shared" si="90"/>
        <v>77</v>
      </c>
      <c r="T1119" s="152">
        <f t="shared" si="87"/>
        <v>2311</v>
      </c>
      <c r="U1119" s="152">
        <f t="shared" si="91"/>
        <v>77</v>
      </c>
      <c r="V1119" s="152">
        <f t="shared" si="88"/>
        <v>33</v>
      </c>
      <c r="W1119" s="152">
        <f t="shared" si="92"/>
        <v>1</v>
      </c>
      <c r="X1119" s="152">
        <v>0.309</v>
      </c>
      <c r="Y1119" t="s">
        <v>16069</v>
      </c>
    </row>
    <row r="1120" spans="5:25" ht="18" x14ac:dyDescent="0.25">
      <c r="E1120" s="152" t="s">
        <v>14075</v>
      </c>
      <c r="F1120" s="152" t="s">
        <v>16060</v>
      </c>
      <c r="G1120" t="str">
        <f t="shared" si="89"/>
        <v>Key West, Florida Keys</v>
      </c>
      <c r="H1120" s="152">
        <v>4</v>
      </c>
      <c r="I1120" s="152">
        <v>30.3</v>
      </c>
      <c r="J1120" s="152">
        <f t="shared" si="82"/>
        <v>0.5</v>
      </c>
      <c r="K1120" s="152">
        <v>400</v>
      </c>
      <c r="L1120" s="152">
        <f t="shared" si="83"/>
        <v>49</v>
      </c>
      <c r="M1120" s="152">
        <v>8.1</v>
      </c>
      <c r="N1120" s="152">
        <f t="shared" si="84"/>
        <v>0.04</v>
      </c>
      <c r="O1120" s="152">
        <v>4.3</v>
      </c>
      <c r="P1120" s="152">
        <f t="shared" si="85"/>
        <v>4</v>
      </c>
      <c r="Q1120" s="152"/>
      <c r="R1120" s="152">
        <f t="shared" si="86"/>
        <v>2406</v>
      </c>
      <c r="S1120" s="152">
        <f t="shared" si="90"/>
        <v>47</v>
      </c>
      <c r="T1120" s="152">
        <f t="shared" si="87"/>
        <v>2052</v>
      </c>
      <c r="U1120" s="152">
        <f t="shared" si="91"/>
        <v>38</v>
      </c>
      <c r="V1120" s="152">
        <f t="shared" si="88"/>
        <v>33</v>
      </c>
      <c r="W1120" s="152">
        <f t="shared" si="92"/>
        <v>1</v>
      </c>
      <c r="X1120" s="152">
        <v>0.24099999999999999</v>
      </c>
      <c r="Y1120" t="s">
        <v>16069</v>
      </c>
    </row>
    <row r="1121" spans="5:25" ht="18" x14ac:dyDescent="0.25">
      <c r="E1121" s="152" t="s">
        <v>14075</v>
      </c>
      <c r="F1121" s="152" t="s">
        <v>16062</v>
      </c>
      <c r="G1121" t="str">
        <f t="shared" si="89"/>
        <v>Key Biscayne, Florida Keys</v>
      </c>
      <c r="H1121" s="152">
        <v>1</v>
      </c>
      <c r="I1121" s="152">
        <v>27</v>
      </c>
      <c r="J1121" s="152">
        <f t="shared" si="82"/>
        <v>0.1</v>
      </c>
      <c r="K1121" s="152">
        <v>400</v>
      </c>
      <c r="L1121" s="152">
        <f t="shared" si="83"/>
        <v>60</v>
      </c>
      <c r="M1121" s="152">
        <v>8.1</v>
      </c>
      <c r="N1121" s="152">
        <f t="shared" si="84"/>
        <v>0.05</v>
      </c>
      <c r="O1121" s="152">
        <v>3.8</v>
      </c>
      <c r="P1121" s="152">
        <f t="shared" si="85"/>
        <v>3</v>
      </c>
      <c r="Q1121" s="152"/>
      <c r="R1121" s="152">
        <f t="shared" si="86"/>
        <v>2377</v>
      </c>
      <c r="S1121" s="152">
        <f t="shared" si="90"/>
        <v>41</v>
      </c>
      <c r="T1121" s="152">
        <f t="shared" si="87"/>
        <v>2057</v>
      </c>
      <c r="U1121" s="152">
        <f t="shared" si="91"/>
        <v>43</v>
      </c>
      <c r="V1121" s="152">
        <f t="shared" si="88"/>
        <v>33</v>
      </c>
      <c r="W1121" s="152">
        <f t="shared" si="92"/>
        <v>1</v>
      </c>
      <c r="X1121" s="152">
        <v>0.39400000000000002</v>
      </c>
      <c r="Y1121" t="s">
        <v>16069</v>
      </c>
    </row>
    <row r="1122" spans="5:25" ht="18" x14ac:dyDescent="0.25">
      <c r="E1122" s="152" t="s">
        <v>14075</v>
      </c>
      <c r="F1122" s="152" t="s">
        <v>16062</v>
      </c>
      <c r="G1122" t="str">
        <f t="shared" si="89"/>
        <v>Key Biscayne, Florida Keys</v>
      </c>
      <c r="H1122" s="152">
        <v>2</v>
      </c>
      <c r="I1122" s="152">
        <v>27</v>
      </c>
      <c r="J1122" s="152">
        <f t="shared" si="82"/>
        <v>0.1</v>
      </c>
      <c r="K1122" s="152">
        <v>900</v>
      </c>
      <c r="L1122" s="152">
        <f t="shared" si="83"/>
        <v>211</v>
      </c>
      <c r="M1122" s="152">
        <v>7.8</v>
      </c>
      <c r="N1122" s="152">
        <f t="shared" si="84"/>
        <v>0.1</v>
      </c>
      <c r="O1122" s="152">
        <v>2.2999999999999998</v>
      </c>
      <c r="P1122" s="152">
        <f t="shared" si="85"/>
        <v>0.5</v>
      </c>
      <c r="Q1122" s="152"/>
      <c r="R1122" s="152">
        <f t="shared" si="86"/>
        <v>2422</v>
      </c>
      <c r="S1122" s="152">
        <f t="shared" si="90"/>
        <v>47</v>
      </c>
      <c r="T1122" s="152">
        <f t="shared" si="87"/>
        <v>2246</v>
      </c>
      <c r="U1122" s="152">
        <f t="shared" si="91"/>
        <v>41</v>
      </c>
      <c r="V1122" s="152">
        <f t="shared" si="88"/>
        <v>33</v>
      </c>
      <c r="W1122" s="152">
        <f t="shared" si="92"/>
        <v>1</v>
      </c>
      <c r="X1122" s="152">
        <v>0.57799999999999996</v>
      </c>
      <c r="Y1122" t="s">
        <v>16069</v>
      </c>
    </row>
    <row r="1123" spans="5:25" ht="18" x14ac:dyDescent="0.25">
      <c r="E1123" s="152" t="s">
        <v>14075</v>
      </c>
      <c r="F1123" s="152" t="s">
        <v>16062</v>
      </c>
      <c r="G1123" t="str">
        <f t="shared" si="89"/>
        <v>Key Biscayne, Florida Keys</v>
      </c>
      <c r="H1123" s="152">
        <v>4</v>
      </c>
      <c r="I1123" s="152">
        <v>30.3</v>
      </c>
      <c r="J1123" s="152">
        <f t="shared" si="82"/>
        <v>0.5</v>
      </c>
      <c r="K1123" s="152">
        <v>400</v>
      </c>
      <c r="L1123" s="152">
        <f t="shared" si="83"/>
        <v>49</v>
      </c>
      <c r="M1123" s="152">
        <v>8.1</v>
      </c>
      <c r="N1123" s="152">
        <f t="shared" si="84"/>
        <v>0.04</v>
      </c>
      <c r="O1123" s="152">
        <v>4.3</v>
      </c>
      <c r="P1123" s="152">
        <f t="shared" si="85"/>
        <v>4</v>
      </c>
      <c r="Q1123" s="152"/>
      <c r="R1123" s="152">
        <f t="shared" si="86"/>
        <v>2406</v>
      </c>
      <c r="S1123" s="152">
        <f t="shared" si="90"/>
        <v>47</v>
      </c>
      <c r="T1123" s="152">
        <f t="shared" si="87"/>
        <v>2052</v>
      </c>
      <c r="U1123" s="152">
        <f t="shared" si="91"/>
        <v>38</v>
      </c>
      <c r="V1123" s="152">
        <f t="shared" si="88"/>
        <v>33</v>
      </c>
      <c r="W1123" s="152">
        <f t="shared" si="92"/>
        <v>1</v>
      </c>
      <c r="X1123" s="152">
        <v>-3.0000000000000001E-3</v>
      </c>
      <c r="Y1123" t="s">
        <v>16069</v>
      </c>
    </row>
    <row r="1124" spans="5:25" ht="18" x14ac:dyDescent="0.25">
      <c r="E1124" s="152" t="s">
        <v>14075</v>
      </c>
      <c r="F1124" s="152" t="s">
        <v>16062</v>
      </c>
      <c r="G1124" t="str">
        <f t="shared" si="89"/>
        <v>Key Biscayne, Florida Keys</v>
      </c>
      <c r="H1124" s="152">
        <v>6</v>
      </c>
      <c r="I1124" s="152">
        <v>30.3</v>
      </c>
      <c r="J1124" s="152">
        <f t="shared" si="82"/>
        <v>0.5</v>
      </c>
      <c r="K1124" s="152">
        <v>1290</v>
      </c>
      <c r="L1124" s="152">
        <f t="shared" si="83"/>
        <v>247</v>
      </c>
      <c r="M1124" s="152">
        <v>7.6</v>
      </c>
      <c r="N1124" s="152">
        <f t="shared" si="84"/>
        <v>0.08</v>
      </c>
      <c r="O1124" s="152">
        <v>2</v>
      </c>
      <c r="P1124" s="152">
        <f t="shared" si="85"/>
        <v>0.4</v>
      </c>
      <c r="Q1124" s="152"/>
      <c r="R1124" s="152">
        <f t="shared" si="86"/>
        <v>2447</v>
      </c>
      <c r="S1124" s="152">
        <f t="shared" si="90"/>
        <v>77</v>
      </c>
      <c r="T1124" s="152">
        <f t="shared" si="87"/>
        <v>2311</v>
      </c>
      <c r="U1124" s="152">
        <f t="shared" si="91"/>
        <v>77</v>
      </c>
      <c r="V1124" s="152">
        <f t="shared" si="88"/>
        <v>33</v>
      </c>
      <c r="W1124" s="152">
        <f t="shared" si="92"/>
        <v>1</v>
      </c>
      <c r="X1124" s="152">
        <v>-0.151</v>
      </c>
      <c r="Y1124" t="s">
        <v>16069</v>
      </c>
    </row>
    <row r="1125" spans="5:25" ht="18" x14ac:dyDescent="0.25">
      <c r="E1125" s="152" t="s">
        <v>14075</v>
      </c>
      <c r="F1125" s="152" t="s">
        <v>16062</v>
      </c>
      <c r="G1125" t="str">
        <f t="shared" si="89"/>
        <v>Key Biscayne, Florida Keys</v>
      </c>
      <c r="H1125" s="152">
        <v>6</v>
      </c>
      <c r="I1125" s="152">
        <v>30.3</v>
      </c>
      <c r="J1125" s="152">
        <f t="shared" si="82"/>
        <v>0.5</v>
      </c>
      <c r="K1125" s="152">
        <v>1290</v>
      </c>
      <c r="L1125" s="152">
        <f t="shared" si="83"/>
        <v>247</v>
      </c>
      <c r="M1125" s="152">
        <v>7.6</v>
      </c>
      <c r="N1125" s="152">
        <f t="shared" si="84"/>
        <v>0.08</v>
      </c>
      <c r="O1125" s="152">
        <v>2</v>
      </c>
      <c r="P1125" s="152">
        <f t="shared" si="85"/>
        <v>0.4</v>
      </c>
      <c r="Q1125" s="152"/>
      <c r="R1125" s="152">
        <f t="shared" si="86"/>
        <v>2447</v>
      </c>
      <c r="S1125" s="152">
        <f t="shared" si="90"/>
        <v>77</v>
      </c>
      <c r="T1125" s="152">
        <f t="shared" si="87"/>
        <v>2311</v>
      </c>
      <c r="U1125" s="152">
        <f t="shared" si="91"/>
        <v>77</v>
      </c>
      <c r="V1125" s="152">
        <f t="shared" si="88"/>
        <v>33</v>
      </c>
      <c r="W1125" s="152">
        <f t="shared" si="92"/>
        <v>1</v>
      </c>
      <c r="X1125" s="152">
        <v>0.39300000000000002</v>
      </c>
      <c r="Y1125" t="s">
        <v>16069</v>
      </c>
    </row>
    <row r="1126" spans="5:25" ht="18" x14ac:dyDescent="0.25">
      <c r="E1126" s="152" t="s">
        <v>14075</v>
      </c>
      <c r="F1126" s="152" t="s">
        <v>16062</v>
      </c>
      <c r="G1126" t="str">
        <f t="shared" si="89"/>
        <v>Key Biscayne, Florida Keys</v>
      </c>
      <c r="H1126" s="152">
        <v>2</v>
      </c>
      <c r="I1126" s="152">
        <v>27</v>
      </c>
      <c r="J1126" s="152">
        <f t="shared" si="82"/>
        <v>0.1</v>
      </c>
      <c r="K1126" s="152">
        <v>900</v>
      </c>
      <c r="L1126" s="152">
        <f t="shared" si="83"/>
        <v>211</v>
      </c>
      <c r="M1126" s="152">
        <v>7.8</v>
      </c>
      <c r="N1126" s="152">
        <f t="shared" si="84"/>
        <v>0.1</v>
      </c>
      <c r="O1126" s="152">
        <v>2.2999999999999998</v>
      </c>
      <c r="P1126" s="152">
        <f t="shared" si="85"/>
        <v>0.5</v>
      </c>
      <c r="Q1126" s="152"/>
      <c r="R1126" s="152">
        <f t="shared" si="86"/>
        <v>2422</v>
      </c>
      <c r="S1126" s="152">
        <f t="shared" si="90"/>
        <v>47</v>
      </c>
      <c r="T1126" s="152">
        <f t="shared" si="87"/>
        <v>2246</v>
      </c>
      <c r="U1126" s="152">
        <f t="shared" si="91"/>
        <v>41</v>
      </c>
      <c r="V1126" s="152">
        <f t="shared" si="88"/>
        <v>33</v>
      </c>
      <c r="W1126" s="152">
        <f t="shared" si="92"/>
        <v>1</v>
      </c>
      <c r="X1126" s="152">
        <v>0.47</v>
      </c>
      <c r="Y1126" t="s">
        <v>16069</v>
      </c>
    </row>
    <row r="1127" spans="5:25" ht="18" x14ac:dyDescent="0.25">
      <c r="E1127" s="152" t="s">
        <v>14075</v>
      </c>
      <c r="F1127" s="152" t="s">
        <v>16062</v>
      </c>
      <c r="G1127" t="str">
        <f t="shared" si="89"/>
        <v>Key Biscayne, Florida Keys</v>
      </c>
      <c r="H1127" s="152">
        <v>4</v>
      </c>
      <c r="I1127" s="152">
        <v>30.3</v>
      </c>
      <c r="J1127" s="152">
        <f t="shared" si="82"/>
        <v>0.5</v>
      </c>
      <c r="K1127" s="152">
        <v>400</v>
      </c>
      <c r="L1127" s="152">
        <f t="shared" si="83"/>
        <v>49</v>
      </c>
      <c r="M1127" s="152">
        <v>8.1</v>
      </c>
      <c r="N1127" s="152">
        <f t="shared" si="84"/>
        <v>0.04</v>
      </c>
      <c r="O1127" s="152">
        <v>4.3</v>
      </c>
      <c r="P1127" s="152">
        <f t="shared" si="85"/>
        <v>4</v>
      </c>
      <c r="Q1127" s="152"/>
      <c r="R1127" s="152">
        <f t="shared" si="86"/>
        <v>2406</v>
      </c>
      <c r="S1127" s="152">
        <f t="shared" si="90"/>
        <v>47</v>
      </c>
      <c r="T1127" s="152">
        <f t="shared" si="87"/>
        <v>2052</v>
      </c>
      <c r="U1127" s="152">
        <f t="shared" si="91"/>
        <v>38</v>
      </c>
      <c r="V1127" s="152">
        <f t="shared" si="88"/>
        <v>33</v>
      </c>
      <c r="W1127" s="152">
        <f t="shared" si="92"/>
        <v>1</v>
      </c>
      <c r="X1127" s="152">
        <v>0.47</v>
      </c>
      <c r="Y1127" t="s">
        <v>16069</v>
      </c>
    </row>
    <row r="1128" spans="5:25" ht="18" x14ac:dyDescent="0.25">
      <c r="E1128" s="152" t="s">
        <v>14075</v>
      </c>
      <c r="F1128" s="152" t="s">
        <v>16062</v>
      </c>
      <c r="G1128" t="str">
        <f t="shared" si="89"/>
        <v>Key Biscayne, Florida Keys</v>
      </c>
      <c r="H1128" s="152">
        <v>4</v>
      </c>
      <c r="I1128" s="152">
        <v>30.3</v>
      </c>
      <c r="J1128" s="152">
        <f t="shared" si="82"/>
        <v>0.5</v>
      </c>
      <c r="K1128" s="152">
        <v>400</v>
      </c>
      <c r="L1128" s="152">
        <f t="shared" si="83"/>
        <v>49</v>
      </c>
      <c r="M1128" s="152">
        <v>8.1</v>
      </c>
      <c r="N1128" s="152">
        <f t="shared" si="84"/>
        <v>0.04</v>
      </c>
      <c r="O1128" s="152">
        <v>4.3</v>
      </c>
      <c r="P1128" s="152">
        <f t="shared" si="85"/>
        <v>4</v>
      </c>
      <c r="Q1128" s="152"/>
      <c r="R1128" s="152">
        <f t="shared" si="86"/>
        <v>2406</v>
      </c>
      <c r="S1128" s="152">
        <f t="shared" si="90"/>
        <v>47</v>
      </c>
      <c r="T1128" s="152">
        <f t="shared" si="87"/>
        <v>2052</v>
      </c>
      <c r="U1128" s="152">
        <f t="shared" si="91"/>
        <v>38</v>
      </c>
      <c r="V1128" s="152">
        <f t="shared" si="88"/>
        <v>33</v>
      </c>
      <c r="W1128" s="152">
        <f t="shared" si="92"/>
        <v>1</v>
      </c>
      <c r="X1128" s="152">
        <v>0.26800000000000002</v>
      </c>
      <c r="Y1128" t="s">
        <v>16069</v>
      </c>
    </row>
    <row r="1129" spans="5:25" ht="18" x14ac:dyDescent="0.25">
      <c r="E1129" s="152" t="s">
        <v>14075</v>
      </c>
      <c r="F1129" s="152" t="s">
        <v>16062</v>
      </c>
      <c r="G1129" t="str">
        <f t="shared" si="89"/>
        <v>Key Biscayne, Florida Keys</v>
      </c>
      <c r="H1129" s="152">
        <v>5</v>
      </c>
      <c r="I1129" s="152">
        <v>30.3</v>
      </c>
      <c r="J1129" s="152">
        <f t="shared" si="82"/>
        <v>0.5</v>
      </c>
      <c r="K1129" s="152">
        <v>950</v>
      </c>
      <c r="L1129" s="152">
        <f t="shared" si="83"/>
        <v>196</v>
      </c>
      <c r="M1129" s="152">
        <v>7.8</v>
      </c>
      <c r="N1129" s="152">
        <f t="shared" si="84"/>
        <v>0.09</v>
      </c>
      <c r="O1129" s="152">
        <v>2.5</v>
      </c>
      <c r="P1129" s="152">
        <f t="shared" si="85"/>
        <v>0.5</v>
      </c>
      <c r="Q1129" s="152"/>
      <c r="R1129" s="152">
        <f t="shared" si="86"/>
        <v>2460</v>
      </c>
      <c r="S1129" s="152">
        <f t="shared" si="90"/>
        <v>52</v>
      </c>
      <c r="T1129" s="152">
        <f t="shared" si="87"/>
        <v>2268</v>
      </c>
      <c r="U1129" s="152">
        <f t="shared" si="91"/>
        <v>54</v>
      </c>
      <c r="V1129" s="152">
        <f t="shared" si="88"/>
        <v>33</v>
      </c>
      <c r="W1129" s="152">
        <f t="shared" si="92"/>
        <v>1</v>
      </c>
      <c r="X1129" s="152">
        <v>0.28799999999999998</v>
      </c>
      <c r="Y1129" t="s">
        <v>16069</v>
      </c>
    </row>
    <row r="1130" spans="5:25" ht="18" x14ac:dyDescent="0.25">
      <c r="E1130" s="152" t="s">
        <v>14075</v>
      </c>
      <c r="F1130" s="152" t="s">
        <v>16062</v>
      </c>
      <c r="G1130" t="str">
        <f t="shared" si="89"/>
        <v>Key Biscayne, Florida Keys</v>
      </c>
      <c r="H1130" s="152">
        <v>1</v>
      </c>
      <c r="I1130" s="152">
        <v>27</v>
      </c>
      <c r="J1130" s="152">
        <f t="shared" si="82"/>
        <v>0.1</v>
      </c>
      <c r="K1130" s="152">
        <v>400</v>
      </c>
      <c r="L1130" s="152">
        <f t="shared" si="83"/>
        <v>60</v>
      </c>
      <c r="M1130" s="152">
        <v>8.1</v>
      </c>
      <c r="N1130" s="152">
        <f t="shared" si="84"/>
        <v>0.05</v>
      </c>
      <c r="O1130" s="152">
        <v>3.8</v>
      </c>
      <c r="P1130" s="152">
        <f t="shared" si="85"/>
        <v>3</v>
      </c>
      <c r="Q1130" s="152"/>
      <c r="R1130" s="152">
        <f t="shared" si="86"/>
        <v>2377</v>
      </c>
      <c r="S1130" s="152">
        <f t="shared" si="90"/>
        <v>41</v>
      </c>
      <c r="T1130" s="152">
        <f t="shared" si="87"/>
        <v>2057</v>
      </c>
      <c r="U1130" s="152">
        <f t="shared" si="91"/>
        <v>43</v>
      </c>
      <c r="V1130" s="152">
        <f t="shared" si="88"/>
        <v>33</v>
      </c>
      <c r="W1130" s="152">
        <f t="shared" si="92"/>
        <v>1</v>
      </c>
      <c r="X1130" s="152">
        <v>0.64100000000000001</v>
      </c>
      <c r="Y1130" t="s">
        <v>16069</v>
      </c>
    </row>
    <row r="1131" spans="5:25" ht="18" x14ac:dyDescent="0.25">
      <c r="E1131" s="152" t="s">
        <v>14075</v>
      </c>
      <c r="F1131" s="152" t="s">
        <v>16062</v>
      </c>
      <c r="G1131" t="str">
        <f t="shared" si="89"/>
        <v>Key Biscayne, Florida Keys</v>
      </c>
      <c r="H1131" s="152">
        <v>1</v>
      </c>
      <c r="I1131" s="152">
        <v>27</v>
      </c>
      <c r="J1131" s="152">
        <f t="shared" si="82"/>
        <v>0.1</v>
      </c>
      <c r="K1131" s="152">
        <v>400</v>
      </c>
      <c r="L1131" s="152">
        <f t="shared" si="83"/>
        <v>60</v>
      </c>
      <c r="M1131" s="152">
        <v>8.1</v>
      </c>
      <c r="N1131" s="152">
        <f t="shared" si="84"/>
        <v>0.05</v>
      </c>
      <c r="O1131" s="152">
        <v>3.8</v>
      </c>
      <c r="P1131" s="152">
        <f t="shared" si="85"/>
        <v>3</v>
      </c>
      <c r="Q1131" s="152"/>
      <c r="R1131" s="152">
        <f t="shared" si="86"/>
        <v>2377</v>
      </c>
      <c r="S1131" s="152">
        <f t="shared" si="90"/>
        <v>41</v>
      </c>
      <c r="T1131" s="152">
        <f t="shared" si="87"/>
        <v>2057</v>
      </c>
      <c r="U1131" s="152">
        <f t="shared" si="91"/>
        <v>43</v>
      </c>
      <c r="V1131" s="152">
        <f t="shared" si="88"/>
        <v>33</v>
      </c>
      <c r="W1131" s="152">
        <f t="shared" si="92"/>
        <v>1</v>
      </c>
      <c r="X1131" s="152">
        <v>0.378</v>
      </c>
      <c r="Y1131" t="s">
        <v>16069</v>
      </c>
    </row>
    <row r="1132" spans="5:25" ht="18" x14ac:dyDescent="0.25">
      <c r="E1132" s="152" t="s">
        <v>14075</v>
      </c>
      <c r="F1132" s="152" t="s">
        <v>16062</v>
      </c>
      <c r="G1132" t="str">
        <f t="shared" si="89"/>
        <v>Key Biscayne, Florida Keys</v>
      </c>
      <c r="H1132" s="152">
        <v>4</v>
      </c>
      <c r="I1132" s="152">
        <v>30.3</v>
      </c>
      <c r="J1132" s="152">
        <f t="shared" si="82"/>
        <v>0.5</v>
      </c>
      <c r="K1132" s="152">
        <v>400</v>
      </c>
      <c r="L1132" s="152">
        <f t="shared" si="83"/>
        <v>49</v>
      </c>
      <c r="M1132" s="152">
        <v>8.1</v>
      </c>
      <c r="N1132" s="152">
        <f t="shared" si="84"/>
        <v>0.04</v>
      </c>
      <c r="O1132" s="152">
        <v>4.3</v>
      </c>
      <c r="P1132" s="152">
        <f t="shared" si="85"/>
        <v>4</v>
      </c>
      <c r="Q1132" s="152"/>
      <c r="R1132" s="152">
        <f t="shared" si="86"/>
        <v>2406</v>
      </c>
      <c r="S1132" s="152">
        <f t="shared" si="90"/>
        <v>47</v>
      </c>
      <c r="T1132" s="152">
        <f t="shared" si="87"/>
        <v>2052</v>
      </c>
      <c r="U1132" s="152">
        <f t="shared" si="91"/>
        <v>38</v>
      </c>
      <c r="V1132" s="152">
        <f t="shared" si="88"/>
        <v>33</v>
      </c>
      <c r="W1132" s="152">
        <f t="shared" si="92"/>
        <v>1</v>
      </c>
      <c r="X1132" s="152">
        <v>0.86299999999999999</v>
      </c>
      <c r="Y1132" t="s">
        <v>16069</v>
      </c>
    </row>
    <row r="1133" spans="5:25" ht="18" x14ac:dyDescent="0.25">
      <c r="E1133" s="152" t="s">
        <v>14075</v>
      </c>
      <c r="F1133" s="152" t="s">
        <v>16062</v>
      </c>
      <c r="G1133" t="str">
        <f t="shared" si="89"/>
        <v>Key Biscayne, Florida Keys</v>
      </c>
      <c r="H1133" s="152">
        <v>5</v>
      </c>
      <c r="I1133" s="152">
        <v>30.3</v>
      </c>
      <c r="J1133" s="152">
        <f t="shared" si="82"/>
        <v>0.5</v>
      </c>
      <c r="K1133" s="152">
        <v>950</v>
      </c>
      <c r="L1133" s="152">
        <f t="shared" si="83"/>
        <v>196</v>
      </c>
      <c r="M1133" s="152">
        <v>7.8</v>
      </c>
      <c r="N1133" s="152">
        <f t="shared" si="84"/>
        <v>0.09</v>
      </c>
      <c r="O1133" s="152">
        <v>2.5</v>
      </c>
      <c r="P1133" s="152">
        <f t="shared" si="85"/>
        <v>0.5</v>
      </c>
      <c r="Q1133" s="152"/>
      <c r="R1133" s="152">
        <f t="shared" si="86"/>
        <v>2460</v>
      </c>
      <c r="S1133" s="152">
        <f t="shared" si="90"/>
        <v>52</v>
      </c>
      <c r="T1133" s="152">
        <f t="shared" si="87"/>
        <v>2268</v>
      </c>
      <c r="U1133" s="152">
        <f t="shared" si="91"/>
        <v>54</v>
      </c>
      <c r="V1133" s="152">
        <f t="shared" si="88"/>
        <v>33</v>
      </c>
      <c r="W1133" s="152">
        <f t="shared" si="92"/>
        <v>1</v>
      </c>
      <c r="X1133" s="152">
        <v>0.41499999999999998</v>
      </c>
      <c r="Y1133" t="s">
        <v>16069</v>
      </c>
    </row>
    <row r="1134" spans="5:25" ht="18" x14ac:dyDescent="0.25">
      <c r="E1134" s="152" t="s">
        <v>14075</v>
      </c>
      <c r="F1134" s="152" t="s">
        <v>16062</v>
      </c>
      <c r="G1134" t="str">
        <f t="shared" si="89"/>
        <v>Key Biscayne, Florida Keys</v>
      </c>
      <c r="H1134" s="152">
        <v>1</v>
      </c>
      <c r="I1134" s="152">
        <v>27</v>
      </c>
      <c r="J1134" s="152">
        <f t="shared" si="82"/>
        <v>0.1</v>
      </c>
      <c r="K1134" s="152">
        <v>400</v>
      </c>
      <c r="L1134" s="152">
        <f t="shared" si="83"/>
        <v>60</v>
      </c>
      <c r="M1134" s="152">
        <v>8.1</v>
      </c>
      <c r="N1134" s="152">
        <f t="shared" si="84"/>
        <v>0.05</v>
      </c>
      <c r="O1134" s="152">
        <v>3.8</v>
      </c>
      <c r="P1134" s="152">
        <f t="shared" si="85"/>
        <v>3</v>
      </c>
      <c r="Q1134" s="152"/>
      <c r="R1134" s="152">
        <f t="shared" si="86"/>
        <v>2377</v>
      </c>
      <c r="S1134" s="152">
        <f t="shared" si="90"/>
        <v>41</v>
      </c>
      <c r="T1134" s="152">
        <f t="shared" si="87"/>
        <v>2057</v>
      </c>
      <c r="U1134" s="152">
        <f t="shared" si="91"/>
        <v>43</v>
      </c>
      <c r="V1134" s="152">
        <f t="shared" si="88"/>
        <v>33</v>
      </c>
      <c r="W1134" s="152">
        <f t="shared" si="92"/>
        <v>1</v>
      </c>
      <c r="X1134" s="152">
        <v>0.67300000000000004</v>
      </c>
      <c r="Y1134" t="s">
        <v>16069</v>
      </c>
    </row>
    <row r="1135" spans="5:25" ht="18" x14ac:dyDescent="0.25">
      <c r="E1135" s="152" t="s">
        <v>14075</v>
      </c>
      <c r="F1135" s="152" t="s">
        <v>16062</v>
      </c>
      <c r="G1135" t="str">
        <f t="shared" si="89"/>
        <v>Key Biscayne, Florida Keys</v>
      </c>
      <c r="H1135" s="152">
        <v>3</v>
      </c>
      <c r="I1135" s="152">
        <v>27</v>
      </c>
      <c r="J1135" s="152">
        <f t="shared" si="82"/>
        <v>0.1</v>
      </c>
      <c r="K1135" s="152">
        <v>1340</v>
      </c>
      <c r="L1135" s="152">
        <f t="shared" si="83"/>
        <v>207</v>
      </c>
      <c r="M1135" s="152">
        <v>7.6</v>
      </c>
      <c r="N1135" s="152">
        <f t="shared" si="84"/>
        <v>0.06</v>
      </c>
      <c r="O1135" s="152">
        <v>1.7</v>
      </c>
      <c r="P1135" s="152">
        <f t="shared" si="85"/>
        <v>0.2</v>
      </c>
      <c r="Q1135" s="152"/>
      <c r="R1135" s="152">
        <f t="shared" si="86"/>
        <v>2442</v>
      </c>
      <c r="S1135" s="152">
        <f t="shared" si="90"/>
        <v>33</v>
      </c>
      <c r="T1135" s="152">
        <f t="shared" si="87"/>
        <v>2336</v>
      </c>
      <c r="U1135" s="152">
        <f t="shared" si="91"/>
        <v>33</v>
      </c>
      <c r="V1135" s="152">
        <f t="shared" si="88"/>
        <v>33</v>
      </c>
      <c r="W1135" s="152">
        <f t="shared" si="92"/>
        <v>1</v>
      </c>
      <c r="X1135" s="152">
        <v>0.32800000000000001</v>
      </c>
      <c r="Y1135" t="s">
        <v>16069</v>
      </c>
    </row>
    <row r="1136" spans="5:25" ht="18" x14ac:dyDescent="0.25">
      <c r="E1136" s="152" t="s">
        <v>14075</v>
      </c>
      <c r="F1136" s="152" t="s">
        <v>16062</v>
      </c>
      <c r="G1136" t="str">
        <f t="shared" si="89"/>
        <v>Key Biscayne, Florida Keys</v>
      </c>
      <c r="H1136" s="152">
        <v>4</v>
      </c>
      <c r="I1136" s="152">
        <v>30.3</v>
      </c>
      <c r="J1136" s="152">
        <f t="shared" si="82"/>
        <v>0.5</v>
      </c>
      <c r="K1136" s="152">
        <v>400</v>
      </c>
      <c r="L1136" s="152">
        <f t="shared" si="83"/>
        <v>49</v>
      </c>
      <c r="M1136" s="152">
        <v>8.1</v>
      </c>
      <c r="N1136" s="152">
        <f t="shared" si="84"/>
        <v>0.04</v>
      </c>
      <c r="O1136" s="152">
        <v>4.3</v>
      </c>
      <c r="P1136" s="152">
        <f t="shared" si="85"/>
        <v>4</v>
      </c>
      <c r="Q1136" s="152"/>
      <c r="R1136" s="152">
        <f t="shared" si="86"/>
        <v>2406</v>
      </c>
      <c r="S1136" s="152">
        <f t="shared" si="90"/>
        <v>47</v>
      </c>
      <c r="T1136" s="152">
        <f t="shared" si="87"/>
        <v>2052</v>
      </c>
      <c r="U1136" s="152">
        <f t="shared" si="91"/>
        <v>38</v>
      </c>
      <c r="V1136" s="152">
        <f t="shared" si="88"/>
        <v>33</v>
      </c>
      <c r="W1136" s="152">
        <f t="shared" si="92"/>
        <v>1</v>
      </c>
      <c r="X1136" s="152">
        <v>0.38300000000000001</v>
      </c>
      <c r="Y1136" t="s">
        <v>16069</v>
      </c>
    </row>
    <row r="1137" spans="5:25" ht="18" x14ac:dyDescent="0.25">
      <c r="E1137" s="152" t="s">
        <v>14075</v>
      </c>
      <c r="F1137" s="152" t="s">
        <v>16062</v>
      </c>
      <c r="G1137" t="str">
        <f t="shared" si="89"/>
        <v>Key Biscayne, Florida Keys</v>
      </c>
      <c r="H1137" s="152">
        <v>1</v>
      </c>
      <c r="I1137" s="152">
        <v>27</v>
      </c>
      <c r="J1137" s="152">
        <f t="shared" si="82"/>
        <v>0.1</v>
      </c>
      <c r="K1137" s="152">
        <v>400</v>
      </c>
      <c r="L1137" s="152">
        <f t="shared" si="83"/>
        <v>60</v>
      </c>
      <c r="M1137" s="152">
        <v>8.1</v>
      </c>
      <c r="N1137" s="152">
        <f t="shared" si="84"/>
        <v>0.05</v>
      </c>
      <c r="O1137" s="152">
        <v>3.8</v>
      </c>
      <c r="P1137" s="152">
        <f t="shared" si="85"/>
        <v>3</v>
      </c>
      <c r="Q1137" s="152"/>
      <c r="R1137" s="152">
        <f t="shared" si="86"/>
        <v>2377</v>
      </c>
      <c r="S1137" s="152">
        <f t="shared" si="90"/>
        <v>41</v>
      </c>
      <c r="T1137" s="152">
        <f t="shared" si="87"/>
        <v>2057</v>
      </c>
      <c r="U1137" s="152">
        <f t="shared" si="91"/>
        <v>43</v>
      </c>
      <c r="V1137" s="152">
        <f t="shared" si="88"/>
        <v>33</v>
      </c>
      <c r="W1137" s="152">
        <f t="shared" si="92"/>
        <v>1</v>
      </c>
      <c r="X1137" s="152">
        <v>0.498</v>
      </c>
      <c r="Y1137" t="s">
        <v>16069</v>
      </c>
    </row>
    <row r="1138" spans="5:25" ht="18" x14ac:dyDescent="0.25">
      <c r="E1138" s="152" t="s">
        <v>14075</v>
      </c>
      <c r="F1138" s="152" t="s">
        <v>16062</v>
      </c>
      <c r="G1138" t="str">
        <f t="shared" si="89"/>
        <v>Key Biscayne, Florida Keys</v>
      </c>
      <c r="H1138" s="152">
        <v>5</v>
      </c>
      <c r="I1138" s="152">
        <v>30.3</v>
      </c>
      <c r="J1138" s="152">
        <f t="shared" ref="J1138:J1201" si="93">VLOOKUP($H1138,$AA$948:$AO$953,3,FALSE)</f>
        <v>0.5</v>
      </c>
      <c r="K1138" s="152">
        <v>950</v>
      </c>
      <c r="L1138" s="152">
        <f t="shared" ref="L1138:L1201" si="94">VLOOKUP($H1138,$AA$948:$AO$953,5,FALSE)</f>
        <v>196</v>
      </c>
      <c r="M1138" s="152">
        <v>7.8</v>
      </c>
      <c r="N1138" s="152">
        <f t="shared" ref="N1138:N1201" si="95">VLOOKUP($H1138,$AA$948:$AO$953,7,FALSE)</f>
        <v>0.09</v>
      </c>
      <c r="O1138" s="152">
        <v>2.5</v>
      </c>
      <c r="P1138" s="152">
        <f t="shared" ref="P1138:P1201" si="96">VLOOKUP($H1138,$AA$948:$AO$953,13,FALSE)</f>
        <v>0.5</v>
      </c>
      <c r="Q1138" s="152"/>
      <c r="R1138" s="152">
        <f t="shared" ref="R1138:R1201" si="97">VLOOKUP($H1138,$AA$948:$AO$953,8,FALSE)</f>
        <v>2460</v>
      </c>
      <c r="S1138" s="152">
        <f t="shared" si="90"/>
        <v>52</v>
      </c>
      <c r="T1138" s="152">
        <f t="shared" ref="T1138:T1201" si="98">VLOOKUP($H1138,$AA$948:$AO$953,10,FALSE)</f>
        <v>2268</v>
      </c>
      <c r="U1138" s="152">
        <f t="shared" si="91"/>
        <v>54</v>
      </c>
      <c r="V1138" s="152">
        <f t="shared" ref="V1138:V1201" si="99">VLOOKUP($H1138,$AA$948:$AO$953,14,FALSE)</f>
        <v>33</v>
      </c>
      <c r="W1138" s="152">
        <f t="shared" si="92"/>
        <v>1</v>
      </c>
      <c r="X1138" s="152">
        <v>0.19400000000000001</v>
      </c>
      <c r="Y1138" t="s">
        <v>16069</v>
      </c>
    </row>
    <row r="1139" spans="5:25" ht="18" x14ac:dyDescent="0.25">
      <c r="E1139" s="152" t="s">
        <v>14075</v>
      </c>
      <c r="F1139" s="152" t="s">
        <v>16062</v>
      </c>
      <c r="G1139" t="str">
        <f t="shared" ref="G1139:G1202" si="100">_xlfn.CONCAT(F1139, ", Florida Keys")</f>
        <v>Key Biscayne, Florida Keys</v>
      </c>
      <c r="H1139" s="152">
        <v>2</v>
      </c>
      <c r="I1139" s="152">
        <v>27</v>
      </c>
      <c r="J1139" s="152">
        <f t="shared" si="93"/>
        <v>0.1</v>
      </c>
      <c r="K1139" s="152">
        <v>900</v>
      </c>
      <c r="L1139" s="152">
        <f t="shared" si="94"/>
        <v>211</v>
      </c>
      <c r="M1139" s="152">
        <v>7.8</v>
      </c>
      <c r="N1139" s="152">
        <f t="shared" si="95"/>
        <v>0.1</v>
      </c>
      <c r="O1139" s="152">
        <v>2.2999999999999998</v>
      </c>
      <c r="P1139" s="152">
        <f t="shared" si="96"/>
        <v>0.5</v>
      </c>
      <c r="Q1139" s="152"/>
      <c r="R1139" s="152">
        <f t="shared" si="97"/>
        <v>2422</v>
      </c>
      <c r="S1139" s="152">
        <f t="shared" ref="S1139:S1202" si="101">VLOOKUP($H1139,$AA$948:$AO$953,9,FALSE)</f>
        <v>47</v>
      </c>
      <c r="T1139" s="152">
        <f t="shared" si="98"/>
        <v>2246</v>
      </c>
      <c r="U1139" s="152">
        <f t="shared" ref="U1139:U1202" si="102">VLOOKUP($H1139,$AA$948:$AO$953,11,FALSE)</f>
        <v>41</v>
      </c>
      <c r="V1139" s="152">
        <f t="shared" si="99"/>
        <v>33</v>
      </c>
      <c r="W1139" s="152">
        <f t="shared" ref="W1139:W1202" si="103">VLOOKUP($H1139,$AA$948:$AO$953,15,FALSE)</f>
        <v>1</v>
      </c>
      <c r="X1139" s="152">
        <v>0.443</v>
      </c>
      <c r="Y1139" t="s">
        <v>16069</v>
      </c>
    </row>
    <row r="1140" spans="5:25" ht="18" x14ac:dyDescent="0.25">
      <c r="E1140" s="152" t="s">
        <v>14075</v>
      </c>
      <c r="F1140" s="152" t="s">
        <v>16062</v>
      </c>
      <c r="G1140" t="str">
        <f t="shared" si="100"/>
        <v>Key Biscayne, Florida Keys</v>
      </c>
      <c r="H1140" s="152">
        <v>4</v>
      </c>
      <c r="I1140" s="152">
        <v>30.3</v>
      </c>
      <c r="J1140" s="152">
        <f t="shared" si="93"/>
        <v>0.5</v>
      </c>
      <c r="K1140" s="152">
        <v>400</v>
      </c>
      <c r="L1140" s="152">
        <f t="shared" si="94"/>
        <v>49</v>
      </c>
      <c r="M1140" s="152">
        <v>8.1</v>
      </c>
      <c r="N1140" s="152">
        <f t="shared" si="95"/>
        <v>0.04</v>
      </c>
      <c r="O1140" s="152">
        <v>4.3</v>
      </c>
      <c r="P1140" s="152">
        <f t="shared" si="96"/>
        <v>4</v>
      </c>
      <c r="Q1140" s="152"/>
      <c r="R1140" s="152">
        <f t="shared" si="97"/>
        <v>2406</v>
      </c>
      <c r="S1140" s="152">
        <f t="shared" si="101"/>
        <v>47</v>
      </c>
      <c r="T1140" s="152">
        <f t="shared" si="98"/>
        <v>2052</v>
      </c>
      <c r="U1140" s="152">
        <f t="shared" si="102"/>
        <v>38</v>
      </c>
      <c r="V1140" s="152">
        <f t="shared" si="99"/>
        <v>33</v>
      </c>
      <c r="W1140" s="152">
        <f t="shared" si="103"/>
        <v>1</v>
      </c>
      <c r="X1140" s="152">
        <v>1.9E-2</v>
      </c>
      <c r="Y1140" t="s">
        <v>16069</v>
      </c>
    </row>
    <row r="1141" spans="5:25" ht="18" x14ac:dyDescent="0.25">
      <c r="E1141" s="152" t="s">
        <v>14075</v>
      </c>
      <c r="F1141" s="152" t="s">
        <v>16062</v>
      </c>
      <c r="G1141" t="str">
        <f t="shared" si="100"/>
        <v>Key Biscayne, Florida Keys</v>
      </c>
      <c r="H1141" s="152">
        <v>4</v>
      </c>
      <c r="I1141" s="152">
        <v>30.3</v>
      </c>
      <c r="J1141" s="152">
        <f t="shared" si="93"/>
        <v>0.5</v>
      </c>
      <c r="K1141" s="152">
        <v>400</v>
      </c>
      <c r="L1141" s="152">
        <f t="shared" si="94"/>
        <v>49</v>
      </c>
      <c r="M1141" s="152">
        <v>8.1</v>
      </c>
      <c r="N1141" s="152">
        <f t="shared" si="95"/>
        <v>0.04</v>
      </c>
      <c r="O1141" s="152">
        <v>4.3</v>
      </c>
      <c r="P1141" s="152">
        <f t="shared" si="96"/>
        <v>4</v>
      </c>
      <c r="Q1141" s="152"/>
      <c r="R1141" s="152">
        <f t="shared" si="97"/>
        <v>2406</v>
      </c>
      <c r="S1141" s="152">
        <f t="shared" si="101"/>
        <v>47</v>
      </c>
      <c r="T1141" s="152">
        <f t="shared" si="98"/>
        <v>2052</v>
      </c>
      <c r="U1141" s="152">
        <f t="shared" si="102"/>
        <v>38</v>
      </c>
      <c r="V1141" s="152">
        <f t="shared" si="99"/>
        <v>33</v>
      </c>
      <c r="W1141" s="152">
        <f t="shared" si="103"/>
        <v>1</v>
      </c>
      <c r="X1141" s="152">
        <v>0.54100000000000004</v>
      </c>
      <c r="Y1141" t="s">
        <v>16069</v>
      </c>
    </row>
    <row r="1142" spans="5:25" ht="18" x14ac:dyDescent="0.25">
      <c r="E1142" s="152" t="s">
        <v>14075</v>
      </c>
      <c r="F1142" s="152" t="s">
        <v>16062</v>
      </c>
      <c r="G1142" t="str">
        <f t="shared" si="100"/>
        <v>Key Biscayne, Florida Keys</v>
      </c>
      <c r="H1142" s="152">
        <v>1</v>
      </c>
      <c r="I1142" s="152">
        <v>27</v>
      </c>
      <c r="J1142" s="152">
        <f t="shared" si="93"/>
        <v>0.1</v>
      </c>
      <c r="K1142" s="152">
        <v>400</v>
      </c>
      <c r="L1142" s="152">
        <f t="shared" si="94"/>
        <v>60</v>
      </c>
      <c r="M1142" s="152">
        <v>8.1</v>
      </c>
      <c r="N1142" s="152">
        <f t="shared" si="95"/>
        <v>0.05</v>
      </c>
      <c r="O1142" s="152">
        <v>3.8</v>
      </c>
      <c r="P1142" s="152">
        <f t="shared" si="96"/>
        <v>3</v>
      </c>
      <c r="Q1142" s="152"/>
      <c r="R1142" s="152">
        <f t="shared" si="97"/>
        <v>2377</v>
      </c>
      <c r="S1142" s="152">
        <f t="shared" si="101"/>
        <v>41</v>
      </c>
      <c r="T1142" s="152">
        <f t="shared" si="98"/>
        <v>2057</v>
      </c>
      <c r="U1142" s="152">
        <f t="shared" si="102"/>
        <v>43</v>
      </c>
      <c r="V1142" s="152">
        <f t="shared" si="99"/>
        <v>33</v>
      </c>
      <c r="W1142" s="152">
        <f t="shared" si="103"/>
        <v>1</v>
      </c>
      <c r="X1142" s="152">
        <v>0.41699999999999998</v>
      </c>
      <c r="Y1142" t="s">
        <v>16069</v>
      </c>
    </row>
    <row r="1143" spans="5:25" ht="18" x14ac:dyDescent="0.25">
      <c r="E1143" s="152" t="s">
        <v>14075</v>
      </c>
      <c r="F1143" s="152" t="s">
        <v>16062</v>
      </c>
      <c r="G1143" t="str">
        <f t="shared" si="100"/>
        <v>Key Biscayne, Florida Keys</v>
      </c>
      <c r="H1143" s="152">
        <v>4</v>
      </c>
      <c r="I1143" s="152">
        <v>30.3</v>
      </c>
      <c r="J1143" s="152">
        <f t="shared" si="93"/>
        <v>0.5</v>
      </c>
      <c r="K1143" s="152">
        <v>400</v>
      </c>
      <c r="L1143" s="152">
        <f t="shared" si="94"/>
        <v>49</v>
      </c>
      <c r="M1143" s="152">
        <v>8.1</v>
      </c>
      <c r="N1143" s="152">
        <f t="shared" si="95"/>
        <v>0.04</v>
      </c>
      <c r="O1143" s="152">
        <v>4.3</v>
      </c>
      <c r="P1143" s="152">
        <f t="shared" si="96"/>
        <v>4</v>
      </c>
      <c r="Q1143" s="152"/>
      <c r="R1143" s="152">
        <f t="shared" si="97"/>
        <v>2406</v>
      </c>
      <c r="S1143" s="152">
        <f t="shared" si="101"/>
        <v>47</v>
      </c>
      <c r="T1143" s="152">
        <f t="shared" si="98"/>
        <v>2052</v>
      </c>
      <c r="U1143" s="152">
        <f t="shared" si="102"/>
        <v>38</v>
      </c>
      <c r="V1143" s="152">
        <f t="shared" si="99"/>
        <v>33</v>
      </c>
      <c r="W1143" s="152">
        <f t="shared" si="103"/>
        <v>1</v>
      </c>
      <c r="X1143" s="152">
        <v>0.251</v>
      </c>
      <c r="Y1143" t="s">
        <v>16069</v>
      </c>
    </row>
    <row r="1144" spans="5:25" ht="18" x14ac:dyDescent="0.25">
      <c r="E1144" s="152" t="s">
        <v>14075</v>
      </c>
      <c r="F1144" s="152" t="s">
        <v>16062</v>
      </c>
      <c r="G1144" t="str">
        <f t="shared" si="100"/>
        <v>Key Biscayne, Florida Keys</v>
      </c>
      <c r="H1144" s="152">
        <v>3</v>
      </c>
      <c r="I1144" s="152">
        <v>27</v>
      </c>
      <c r="J1144" s="152">
        <f t="shared" si="93"/>
        <v>0.1</v>
      </c>
      <c r="K1144" s="152">
        <v>1340</v>
      </c>
      <c r="L1144" s="152">
        <f t="shared" si="94"/>
        <v>207</v>
      </c>
      <c r="M1144" s="152">
        <v>7.6</v>
      </c>
      <c r="N1144" s="152">
        <f t="shared" si="95"/>
        <v>0.06</v>
      </c>
      <c r="O1144" s="152">
        <v>1.7</v>
      </c>
      <c r="P1144" s="152">
        <f t="shared" si="96"/>
        <v>0.2</v>
      </c>
      <c r="Q1144" s="152"/>
      <c r="R1144" s="152">
        <f t="shared" si="97"/>
        <v>2442</v>
      </c>
      <c r="S1144" s="152">
        <f t="shared" si="101"/>
        <v>33</v>
      </c>
      <c r="T1144" s="152">
        <f t="shared" si="98"/>
        <v>2336</v>
      </c>
      <c r="U1144" s="152">
        <f t="shared" si="102"/>
        <v>33</v>
      </c>
      <c r="V1144" s="152">
        <f t="shared" si="99"/>
        <v>33</v>
      </c>
      <c r="W1144" s="152">
        <f t="shared" si="103"/>
        <v>1</v>
      </c>
      <c r="X1144" s="152">
        <v>0.52900000000000003</v>
      </c>
      <c r="Y1144" t="s">
        <v>16069</v>
      </c>
    </row>
    <row r="1145" spans="5:25" ht="18" x14ac:dyDescent="0.25">
      <c r="E1145" s="152" t="s">
        <v>14075</v>
      </c>
      <c r="F1145" s="152" t="s">
        <v>16062</v>
      </c>
      <c r="G1145" t="str">
        <f t="shared" si="100"/>
        <v>Key Biscayne, Florida Keys</v>
      </c>
      <c r="H1145" s="152">
        <v>3</v>
      </c>
      <c r="I1145" s="152">
        <v>27</v>
      </c>
      <c r="J1145" s="152">
        <f t="shared" si="93"/>
        <v>0.1</v>
      </c>
      <c r="K1145" s="152">
        <v>1340</v>
      </c>
      <c r="L1145" s="152">
        <f t="shared" si="94"/>
        <v>207</v>
      </c>
      <c r="M1145" s="152">
        <v>7.6</v>
      </c>
      <c r="N1145" s="152">
        <f t="shared" si="95"/>
        <v>0.06</v>
      </c>
      <c r="O1145" s="152">
        <v>1.7</v>
      </c>
      <c r="P1145" s="152">
        <f t="shared" si="96"/>
        <v>0.2</v>
      </c>
      <c r="Q1145" s="152"/>
      <c r="R1145" s="152">
        <f t="shared" si="97"/>
        <v>2442</v>
      </c>
      <c r="S1145" s="152">
        <f t="shared" si="101"/>
        <v>33</v>
      </c>
      <c r="T1145" s="152">
        <f t="shared" si="98"/>
        <v>2336</v>
      </c>
      <c r="U1145" s="152">
        <f t="shared" si="102"/>
        <v>33</v>
      </c>
      <c r="V1145" s="152">
        <f t="shared" si="99"/>
        <v>33</v>
      </c>
      <c r="W1145" s="152">
        <f t="shared" si="103"/>
        <v>1</v>
      </c>
      <c r="X1145" s="152">
        <v>7.3999999999999996E-2</v>
      </c>
      <c r="Y1145" t="s">
        <v>16069</v>
      </c>
    </row>
    <row r="1146" spans="5:25" ht="18" x14ac:dyDescent="0.25">
      <c r="E1146" s="152" t="s">
        <v>14075</v>
      </c>
      <c r="F1146" s="152" t="s">
        <v>16062</v>
      </c>
      <c r="G1146" t="str">
        <f t="shared" si="100"/>
        <v>Key Biscayne, Florida Keys</v>
      </c>
      <c r="H1146" s="152">
        <v>2</v>
      </c>
      <c r="I1146" s="152">
        <v>27</v>
      </c>
      <c r="J1146" s="152">
        <f t="shared" si="93"/>
        <v>0.1</v>
      </c>
      <c r="K1146" s="152">
        <v>900</v>
      </c>
      <c r="L1146" s="152">
        <f t="shared" si="94"/>
        <v>211</v>
      </c>
      <c r="M1146" s="152">
        <v>7.8</v>
      </c>
      <c r="N1146" s="152">
        <f t="shared" si="95"/>
        <v>0.1</v>
      </c>
      <c r="O1146" s="152">
        <v>2.2999999999999998</v>
      </c>
      <c r="P1146" s="152">
        <f t="shared" si="96"/>
        <v>0.5</v>
      </c>
      <c r="Q1146" s="152"/>
      <c r="R1146" s="152">
        <f t="shared" si="97"/>
        <v>2422</v>
      </c>
      <c r="S1146" s="152">
        <f t="shared" si="101"/>
        <v>47</v>
      </c>
      <c r="T1146" s="152">
        <f t="shared" si="98"/>
        <v>2246</v>
      </c>
      <c r="U1146" s="152">
        <f t="shared" si="102"/>
        <v>41</v>
      </c>
      <c r="V1146" s="152">
        <f t="shared" si="99"/>
        <v>33</v>
      </c>
      <c r="W1146" s="152">
        <f t="shared" si="103"/>
        <v>1</v>
      </c>
      <c r="X1146" s="152">
        <v>0.246</v>
      </c>
      <c r="Y1146" t="s">
        <v>16069</v>
      </c>
    </row>
    <row r="1147" spans="5:25" ht="18" x14ac:dyDescent="0.25">
      <c r="E1147" s="152" t="s">
        <v>14075</v>
      </c>
      <c r="F1147" s="152" t="s">
        <v>16062</v>
      </c>
      <c r="G1147" t="str">
        <f t="shared" si="100"/>
        <v>Key Biscayne, Florida Keys</v>
      </c>
      <c r="H1147" s="152">
        <v>4</v>
      </c>
      <c r="I1147" s="152">
        <v>30.3</v>
      </c>
      <c r="J1147" s="152">
        <f t="shared" si="93"/>
        <v>0.5</v>
      </c>
      <c r="K1147" s="152">
        <v>400</v>
      </c>
      <c r="L1147" s="152">
        <f t="shared" si="94"/>
        <v>49</v>
      </c>
      <c r="M1147" s="152">
        <v>8.1</v>
      </c>
      <c r="N1147" s="152">
        <f t="shared" si="95"/>
        <v>0.04</v>
      </c>
      <c r="O1147" s="152">
        <v>4.3</v>
      </c>
      <c r="P1147" s="152">
        <f t="shared" si="96"/>
        <v>4</v>
      </c>
      <c r="Q1147" s="152"/>
      <c r="R1147" s="152">
        <f t="shared" si="97"/>
        <v>2406</v>
      </c>
      <c r="S1147" s="152">
        <f t="shared" si="101"/>
        <v>47</v>
      </c>
      <c r="T1147" s="152">
        <f t="shared" si="98"/>
        <v>2052</v>
      </c>
      <c r="U1147" s="152">
        <f t="shared" si="102"/>
        <v>38</v>
      </c>
      <c r="V1147" s="152">
        <f t="shared" si="99"/>
        <v>33</v>
      </c>
      <c r="W1147" s="152">
        <f t="shared" si="103"/>
        <v>1</v>
      </c>
      <c r="X1147" s="152">
        <v>0.128</v>
      </c>
      <c r="Y1147" t="s">
        <v>16069</v>
      </c>
    </row>
    <row r="1148" spans="5:25" ht="18" x14ac:dyDescent="0.25">
      <c r="E1148" s="152" t="s">
        <v>14075</v>
      </c>
      <c r="F1148" s="152" t="s">
        <v>16062</v>
      </c>
      <c r="G1148" t="str">
        <f t="shared" si="100"/>
        <v>Key Biscayne, Florida Keys</v>
      </c>
      <c r="H1148" s="152">
        <v>6</v>
      </c>
      <c r="I1148" s="152">
        <v>30.3</v>
      </c>
      <c r="J1148" s="152">
        <f t="shared" si="93"/>
        <v>0.5</v>
      </c>
      <c r="K1148" s="152">
        <v>1290</v>
      </c>
      <c r="L1148" s="152">
        <f t="shared" si="94"/>
        <v>247</v>
      </c>
      <c r="M1148" s="152">
        <v>7.6</v>
      </c>
      <c r="N1148" s="152">
        <f t="shared" si="95"/>
        <v>0.08</v>
      </c>
      <c r="O1148" s="152">
        <v>2</v>
      </c>
      <c r="P1148" s="152">
        <f t="shared" si="96"/>
        <v>0.4</v>
      </c>
      <c r="Q1148" s="152"/>
      <c r="R1148" s="152">
        <f t="shared" si="97"/>
        <v>2447</v>
      </c>
      <c r="S1148" s="152">
        <f t="shared" si="101"/>
        <v>77</v>
      </c>
      <c r="T1148" s="152">
        <f t="shared" si="98"/>
        <v>2311</v>
      </c>
      <c r="U1148" s="152">
        <f t="shared" si="102"/>
        <v>77</v>
      </c>
      <c r="V1148" s="152">
        <f t="shared" si="99"/>
        <v>33</v>
      </c>
      <c r="W1148" s="152">
        <f t="shared" si="103"/>
        <v>1</v>
      </c>
      <c r="X1148" s="152">
        <v>-1.4999999999999999E-2</v>
      </c>
      <c r="Y1148" t="s">
        <v>16069</v>
      </c>
    </row>
    <row r="1149" spans="5:25" ht="18" x14ac:dyDescent="0.25">
      <c r="E1149" s="152" t="s">
        <v>14075</v>
      </c>
      <c r="F1149" s="152" t="s">
        <v>16062</v>
      </c>
      <c r="G1149" t="str">
        <f t="shared" si="100"/>
        <v>Key Biscayne, Florida Keys</v>
      </c>
      <c r="H1149" s="152">
        <v>1</v>
      </c>
      <c r="I1149" s="152">
        <v>27</v>
      </c>
      <c r="J1149" s="152">
        <f t="shared" si="93"/>
        <v>0.1</v>
      </c>
      <c r="K1149" s="152">
        <v>400</v>
      </c>
      <c r="L1149" s="152">
        <f t="shared" si="94"/>
        <v>60</v>
      </c>
      <c r="M1149" s="152">
        <v>8.1</v>
      </c>
      <c r="N1149" s="152">
        <f t="shared" si="95"/>
        <v>0.05</v>
      </c>
      <c r="O1149" s="152">
        <v>3.8</v>
      </c>
      <c r="P1149" s="152">
        <f t="shared" si="96"/>
        <v>3</v>
      </c>
      <c r="Q1149" s="152"/>
      <c r="R1149" s="152">
        <f t="shared" si="97"/>
        <v>2377</v>
      </c>
      <c r="S1149" s="152">
        <f t="shared" si="101"/>
        <v>41</v>
      </c>
      <c r="T1149" s="152">
        <f t="shared" si="98"/>
        <v>2057</v>
      </c>
      <c r="U1149" s="152">
        <f t="shared" si="102"/>
        <v>43</v>
      </c>
      <c r="V1149" s="152">
        <f t="shared" si="99"/>
        <v>33</v>
      </c>
      <c r="W1149" s="152">
        <f t="shared" si="103"/>
        <v>1</v>
      </c>
      <c r="X1149" s="152">
        <v>0.35899999999999999</v>
      </c>
      <c r="Y1149" t="s">
        <v>16069</v>
      </c>
    </row>
    <row r="1150" spans="5:25" ht="18" x14ac:dyDescent="0.25">
      <c r="E1150" s="152" t="s">
        <v>14075</v>
      </c>
      <c r="F1150" s="152" t="s">
        <v>16062</v>
      </c>
      <c r="G1150" t="str">
        <f t="shared" si="100"/>
        <v>Key Biscayne, Florida Keys</v>
      </c>
      <c r="H1150" s="152">
        <v>1</v>
      </c>
      <c r="I1150" s="152">
        <v>27</v>
      </c>
      <c r="J1150" s="152">
        <f t="shared" si="93"/>
        <v>0.1</v>
      </c>
      <c r="K1150" s="152">
        <v>400</v>
      </c>
      <c r="L1150" s="152">
        <f t="shared" si="94"/>
        <v>60</v>
      </c>
      <c r="M1150" s="152">
        <v>8.1</v>
      </c>
      <c r="N1150" s="152">
        <f t="shared" si="95"/>
        <v>0.05</v>
      </c>
      <c r="O1150" s="152">
        <v>3.8</v>
      </c>
      <c r="P1150" s="152">
        <f t="shared" si="96"/>
        <v>3</v>
      </c>
      <c r="Q1150" s="152"/>
      <c r="R1150" s="152">
        <f t="shared" si="97"/>
        <v>2377</v>
      </c>
      <c r="S1150" s="152">
        <f t="shared" si="101"/>
        <v>41</v>
      </c>
      <c r="T1150" s="152">
        <f t="shared" si="98"/>
        <v>2057</v>
      </c>
      <c r="U1150" s="152">
        <f t="shared" si="102"/>
        <v>43</v>
      </c>
      <c r="V1150" s="152">
        <f t="shared" si="99"/>
        <v>33</v>
      </c>
      <c r="W1150" s="152">
        <f t="shared" si="103"/>
        <v>1</v>
      </c>
      <c r="X1150" s="152">
        <v>0.34699999999999998</v>
      </c>
      <c r="Y1150" t="s">
        <v>16069</v>
      </c>
    </row>
    <row r="1151" spans="5:25" ht="18" x14ac:dyDescent="0.25">
      <c r="E1151" s="152" t="s">
        <v>14075</v>
      </c>
      <c r="F1151" s="152" t="s">
        <v>16062</v>
      </c>
      <c r="G1151" t="str">
        <f t="shared" si="100"/>
        <v>Key Biscayne, Florida Keys</v>
      </c>
      <c r="H1151" s="152">
        <v>5</v>
      </c>
      <c r="I1151" s="152">
        <v>30.3</v>
      </c>
      <c r="J1151" s="152">
        <f t="shared" si="93"/>
        <v>0.5</v>
      </c>
      <c r="K1151" s="152">
        <v>950</v>
      </c>
      <c r="L1151" s="152">
        <f t="shared" si="94"/>
        <v>196</v>
      </c>
      <c r="M1151" s="152">
        <v>7.8</v>
      </c>
      <c r="N1151" s="152">
        <f t="shared" si="95"/>
        <v>0.09</v>
      </c>
      <c r="O1151" s="152">
        <v>2.5</v>
      </c>
      <c r="P1151" s="152">
        <f t="shared" si="96"/>
        <v>0.5</v>
      </c>
      <c r="Q1151" s="152"/>
      <c r="R1151" s="152">
        <f t="shared" si="97"/>
        <v>2460</v>
      </c>
      <c r="S1151" s="152">
        <f t="shared" si="101"/>
        <v>52</v>
      </c>
      <c r="T1151" s="152">
        <f t="shared" si="98"/>
        <v>2268</v>
      </c>
      <c r="U1151" s="152">
        <f t="shared" si="102"/>
        <v>54</v>
      </c>
      <c r="V1151" s="152">
        <f t="shared" si="99"/>
        <v>33</v>
      </c>
      <c r="W1151" s="152">
        <f t="shared" si="103"/>
        <v>1</v>
      </c>
      <c r="X1151" s="152">
        <v>0.316</v>
      </c>
      <c r="Y1151" t="s">
        <v>16069</v>
      </c>
    </row>
    <row r="1152" spans="5:25" ht="18" x14ac:dyDescent="0.25">
      <c r="E1152" s="152" t="s">
        <v>14075</v>
      </c>
      <c r="F1152" s="152" t="s">
        <v>16062</v>
      </c>
      <c r="G1152" t="str">
        <f t="shared" si="100"/>
        <v>Key Biscayne, Florida Keys</v>
      </c>
      <c r="H1152" s="152">
        <v>5</v>
      </c>
      <c r="I1152" s="152">
        <v>30.3</v>
      </c>
      <c r="J1152" s="152">
        <f t="shared" si="93"/>
        <v>0.5</v>
      </c>
      <c r="K1152" s="152">
        <v>950</v>
      </c>
      <c r="L1152" s="152">
        <f t="shared" si="94"/>
        <v>196</v>
      </c>
      <c r="M1152" s="152">
        <v>7.8</v>
      </c>
      <c r="N1152" s="152">
        <f t="shared" si="95"/>
        <v>0.09</v>
      </c>
      <c r="O1152" s="152">
        <v>2.5</v>
      </c>
      <c r="P1152" s="152">
        <f t="shared" si="96"/>
        <v>0.5</v>
      </c>
      <c r="Q1152" s="152"/>
      <c r="R1152" s="152">
        <f t="shared" si="97"/>
        <v>2460</v>
      </c>
      <c r="S1152" s="152">
        <f t="shared" si="101"/>
        <v>52</v>
      </c>
      <c r="T1152" s="152">
        <f t="shared" si="98"/>
        <v>2268</v>
      </c>
      <c r="U1152" s="152">
        <f t="shared" si="102"/>
        <v>54</v>
      </c>
      <c r="V1152" s="152">
        <f t="shared" si="99"/>
        <v>33</v>
      </c>
      <c r="W1152" s="152">
        <f t="shared" si="103"/>
        <v>1</v>
      </c>
      <c r="X1152" s="152">
        <v>0.42199999999999999</v>
      </c>
      <c r="Y1152" t="s">
        <v>16069</v>
      </c>
    </row>
    <row r="1153" spans="5:25" ht="18" x14ac:dyDescent="0.25">
      <c r="E1153" s="152" t="s">
        <v>14075</v>
      </c>
      <c r="F1153" s="152" t="s">
        <v>16062</v>
      </c>
      <c r="G1153" t="str">
        <f t="shared" si="100"/>
        <v>Key Biscayne, Florida Keys</v>
      </c>
      <c r="H1153" s="152">
        <v>6</v>
      </c>
      <c r="I1153" s="152">
        <v>30.3</v>
      </c>
      <c r="J1153" s="152">
        <f t="shared" si="93"/>
        <v>0.5</v>
      </c>
      <c r="K1153" s="152">
        <v>1290</v>
      </c>
      <c r="L1153" s="152">
        <f t="shared" si="94"/>
        <v>247</v>
      </c>
      <c r="M1153" s="152">
        <v>7.6</v>
      </c>
      <c r="N1153" s="152">
        <f t="shared" si="95"/>
        <v>0.08</v>
      </c>
      <c r="O1153" s="152">
        <v>2</v>
      </c>
      <c r="P1153" s="152">
        <f t="shared" si="96"/>
        <v>0.4</v>
      </c>
      <c r="Q1153" s="152"/>
      <c r="R1153" s="152">
        <f t="shared" si="97"/>
        <v>2447</v>
      </c>
      <c r="S1153" s="152">
        <f t="shared" si="101"/>
        <v>77</v>
      </c>
      <c r="T1153" s="152">
        <f t="shared" si="98"/>
        <v>2311</v>
      </c>
      <c r="U1153" s="152">
        <f t="shared" si="102"/>
        <v>77</v>
      </c>
      <c r="V1153" s="152">
        <f t="shared" si="99"/>
        <v>33</v>
      </c>
      <c r="W1153" s="152">
        <f t="shared" si="103"/>
        <v>1</v>
      </c>
      <c r="X1153" s="152">
        <v>9.6000000000000002E-2</v>
      </c>
      <c r="Y1153" t="s">
        <v>16069</v>
      </c>
    </row>
    <row r="1154" spans="5:25" ht="18" x14ac:dyDescent="0.25">
      <c r="E1154" s="152" t="s">
        <v>14075</v>
      </c>
      <c r="F1154" s="152" t="s">
        <v>16062</v>
      </c>
      <c r="G1154" t="str">
        <f t="shared" si="100"/>
        <v>Key Biscayne, Florida Keys</v>
      </c>
      <c r="H1154" s="152">
        <v>5</v>
      </c>
      <c r="I1154" s="152">
        <v>30.3</v>
      </c>
      <c r="J1154" s="152">
        <f t="shared" si="93"/>
        <v>0.5</v>
      </c>
      <c r="K1154" s="152">
        <v>950</v>
      </c>
      <c r="L1154" s="152">
        <f t="shared" si="94"/>
        <v>196</v>
      </c>
      <c r="M1154" s="152">
        <v>7.8</v>
      </c>
      <c r="N1154" s="152">
        <f t="shared" si="95"/>
        <v>0.09</v>
      </c>
      <c r="O1154" s="152">
        <v>2.5</v>
      </c>
      <c r="P1154" s="152">
        <f t="shared" si="96"/>
        <v>0.5</v>
      </c>
      <c r="Q1154" s="152"/>
      <c r="R1154" s="152">
        <f t="shared" si="97"/>
        <v>2460</v>
      </c>
      <c r="S1154" s="152">
        <f t="shared" si="101"/>
        <v>52</v>
      </c>
      <c r="T1154" s="152">
        <f t="shared" si="98"/>
        <v>2268</v>
      </c>
      <c r="U1154" s="152">
        <f t="shared" si="102"/>
        <v>54</v>
      </c>
      <c r="V1154" s="152">
        <f t="shared" si="99"/>
        <v>33</v>
      </c>
      <c r="W1154" s="152">
        <f t="shared" si="103"/>
        <v>1</v>
      </c>
      <c r="X1154" s="152">
        <v>0.223</v>
      </c>
      <c r="Y1154" t="s">
        <v>16069</v>
      </c>
    </row>
    <row r="1155" spans="5:25" ht="18" x14ac:dyDescent="0.25">
      <c r="E1155" s="152" t="s">
        <v>14075</v>
      </c>
      <c r="F1155" s="152" t="s">
        <v>16062</v>
      </c>
      <c r="G1155" t="str">
        <f t="shared" si="100"/>
        <v>Key Biscayne, Florida Keys</v>
      </c>
      <c r="H1155" s="152">
        <v>2</v>
      </c>
      <c r="I1155" s="152">
        <v>27</v>
      </c>
      <c r="J1155" s="152">
        <f t="shared" si="93"/>
        <v>0.1</v>
      </c>
      <c r="K1155" s="152">
        <v>900</v>
      </c>
      <c r="L1155" s="152">
        <f t="shared" si="94"/>
        <v>211</v>
      </c>
      <c r="M1155" s="152">
        <v>7.8</v>
      </c>
      <c r="N1155" s="152">
        <f t="shared" si="95"/>
        <v>0.1</v>
      </c>
      <c r="O1155" s="152">
        <v>2.2999999999999998</v>
      </c>
      <c r="P1155" s="152">
        <f t="shared" si="96"/>
        <v>0.5</v>
      </c>
      <c r="Q1155" s="152"/>
      <c r="R1155" s="152">
        <f t="shared" si="97"/>
        <v>2422</v>
      </c>
      <c r="S1155" s="152">
        <f t="shared" si="101"/>
        <v>47</v>
      </c>
      <c r="T1155" s="152">
        <f t="shared" si="98"/>
        <v>2246</v>
      </c>
      <c r="U1155" s="152">
        <f t="shared" si="102"/>
        <v>41</v>
      </c>
      <c r="V1155" s="152">
        <f t="shared" si="99"/>
        <v>33</v>
      </c>
      <c r="W1155" s="152">
        <f t="shared" si="103"/>
        <v>1</v>
      </c>
      <c r="X1155" s="152">
        <v>0.624</v>
      </c>
      <c r="Y1155" t="s">
        <v>16069</v>
      </c>
    </row>
    <row r="1156" spans="5:25" ht="18" x14ac:dyDescent="0.25">
      <c r="E1156" s="152" t="s">
        <v>14075</v>
      </c>
      <c r="F1156" s="152" t="s">
        <v>16062</v>
      </c>
      <c r="G1156" t="str">
        <f t="shared" si="100"/>
        <v>Key Biscayne, Florida Keys</v>
      </c>
      <c r="H1156" s="152">
        <v>2</v>
      </c>
      <c r="I1156" s="152">
        <v>27</v>
      </c>
      <c r="J1156" s="152">
        <f t="shared" si="93"/>
        <v>0.1</v>
      </c>
      <c r="K1156" s="152">
        <v>900</v>
      </c>
      <c r="L1156" s="152">
        <f t="shared" si="94"/>
        <v>211</v>
      </c>
      <c r="M1156" s="152">
        <v>7.8</v>
      </c>
      <c r="N1156" s="152">
        <f t="shared" si="95"/>
        <v>0.1</v>
      </c>
      <c r="O1156" s="152">
        <v>2.2999999999999998</v>
      </c>
      <c r="P1156" s="152">
        <f t="shared" si="96"/>
        <v>0.5</v>
      </c>
      <c r="Q1156" s="152"/>
      <c r="R1156" s="152">
        <f t="shared" si="97"/>
        <v>2422</v>
      </c>
      <c r="S1156" s="152">
        <f t="shared" si="101"/>
        <v>47</v>
      </c>
      <c r="T1156" s="152">
        <f t="shared" si="98"/>
        <v>2246</v>
      </c>
      <c r="U1156" s="152">
        <f t="shared" si="102"/>
        <v>41</v>
      </c>
      <c r="V1156" s="152">
        <f t="shared" si="99"/>
        <v>33</v>
      </c>
      <c r="W1156" s="152">
        <f t="shared" si="103"/>
        <v>1</v>
      </c>
      <c r="X1156" s="152">
        <v>7.4999999999999997E-2</v>
      </c>
      <c r="Y1156" t="s">
        <v>16069</v>
      </c>
    </row>
    <row r="1157" spans="5:25" ht="18" x14ac:dyDescent="0.25">
      <c r="E1157" s="152" t="s">
        <v>14075</v>
      </c>
      <c r="F1157" s="152" t="s">
        <v>16062</v>
      </c>
      <c r="G1157" t="str">
        <f t="shared" si="100"/>
        <v>Key Biscayne, Florida Keys</v>
      </c>
      <c r="H1157" s="152">
        <v>5</v>
      </c>
      <c r="I1157" s="152">
        <v>30.3</v>
      </c>
      <c r="J1157" s="152">
        <f t="shared" si="93"/>
        <v>0.5</v>
      </c>
      <c r="K1157" s="152">
        <v>950</v>
      </c>
      <c r="L1157" s="152">
        <f t="shared" si="94"/>
        <v>196</v>
      </c>
      <c r="M1157" s="152">
        <v>7.8</v>
      </c>
      <c r="N1157" s="152">
        <f t="shared" si="95"/>
        <v>0.09</v>
      </c>
      <c r="O1157" s="152">
        <v>2.5</v>
      </c>
      <c r="P1157" s="152">
        <f t="shared" si="96"/>
        <v>0.5</v>
      </c>
      <c r="Q1157" s="152"/>
      <c r="R1157" s="152">
        <f t="shared" si="97"/>
        <v>2460</v>
      </c>
      <c r="S1157" s="152">
        <f t="shared" si="101"/>
        <v>52</v>
      </c>
      <c r="T1157" s="152">
        <f t="shared" si="98"/>
        <v>2268</v>
      </c>
      <c r="U1157" s="152">
        <f t="shared" si="102"/>
        <v>54</v>
      </c>
      <c r="V1157" s="152">
        <f t="shared" si="99"/>
        <v>33</v>
      </c>
      <c r="W1157" s="152">
        <f t="shared" si="103"/>
        <v>1</v>
      </c>
      <c r="X1157" s="152">
        <v>0.20799999999999999</v>
      </c>
      <c r="Y1157" t="s">
        <v>16069</v>
      </c>
    </row>
    <row r="1158" spans="5:25" ht="18" x14ac:dyDescent="0.25">
      <c r="E1158" s="152" t="s">
        <v>14075</v>
      </c>
      <c r="F1158" s="152" t="s">
        <v>16062</v>
      </c>
      <c r="G1158" t="str">
        <f t="shared" si="100"/>
        <v>Key Biscayne, Florida Keys</v>
      </c>
      <c r="H1158" s="152">
        <v>3</v>
      </c>
      <c r="I1158" s="152">
        <v>27</v>
      </c>
      <c r="J1158" s="152">
        <f t="shared" si="93"/>
        <v>0.1</v>
      </c>
      <c r="K1158" s="152">
        <v>1340</v>
      </c>
      <c r="L1158" s="152">
        <f t="shared" si="94"/>
        <v>207</v>
      </c>
      <c r="M1158" s="152">
        <v>7.6</v>
      </c>
      <c r="N1158" s="152">
        <f t="shared" si="95"/>
        <v>0.06</v>
      </c>
      <c r="O1158" s="152">
        <v>1.7</v>
      </c>
      <c r="P1158" s="152">
        <f t="shared" si="96"/>
        <v>0.2</v>
      </c>
      <c r="Q1158" s="152"/>
      <c r="R1158" s="152">
        <f t="shared" si="97"/>
        <v>2442</v>
      </c>
      <c r="S1158" s="152">
        <f t="shared" si="101"/>
        <v>33</v>
      </c>
      <c r="T1158" s="152">
        <f t="shared" si="98"/>
        <v>2336</v>
      </c>
      <c r="U1158" s="152">
        <f t="shared" si="102"/>
        <v>33</v>
      </c>
      <c r="V1158" s="152">
        <f t="shared" si="99"/>
        <v>33</v>
      </c>
      <c r="W1158" s="152">
        <f t="shared" si="103"/>
        <v>1</v>
      </c>
      <c r="X1158" s="152">
        <v>9.1999999999999998E-2</v>
      </c>
      <c r="Y1158" t="s">
        <v>16069</v>
      </c>
    </row>
    <row r="1159" spans="5:25" ht="18" x14ac:dyDescent="0.25">
      <c r="E1159" s="152" t="s">
        <v>14075</v>
      </c>
      <c r="F1159" s="152" t="s">
        <v>16062</v>
      </c>
      <c r="G1159" t="str">
        <f t="shared" si="100"/>
        <v>Key Biscayne, Florida Keys</v>
      </c>
      <c r="H1159" s="152">
        <v>3</v>
      </c>
      <c r="I1159" s="152">
        <v>27</v>
      </c>
      <c r="J1159" s="152">
        <f t="shared" si="93"/>
        <v>0.1</v>
      </c>
      <c r="K1159" s="152">
        <v>1340</v>
      </c>
      <c r="L1159" s="152">
        <f t="shared" si="94"/>
        <v>207</v>
      </c>
      <c r="M1159" s="152">
        <v>7.6</v>
      </c>
      <c r="N1159" s="152">
        <f t="shared" si="95"/>
        <v>0.06</v>
      </c>
      <c r="O1159" s="152">
        <v>1.7</v>
      </c>
      <c r="P1159" s="152">
        <f t="shared" si="96"/>
        <v>0.2</v>
      </c>
      <c r="Q1159" s="152"/>
      <c r="R1159" s="152">
        <f t="shared" si="97"/>
        <v>2442</v>
      </c>
      <c r="S1159" s="152">
        <f t="shared" si="101"/>
        <v>33</v>
      </c>
      <c r="T1159" s="152">
        <f t="shared" si="98"/>
        <v>2336</v>
      </c>
      <c r="U1159" s="152">
        <f t="shared" si="102"/>
        <v>33</v>
      </c>
      <c r="V1159" s="152">
        <f t="shared" si="99"/>
        <v>33</v>
      </c>
      <c r="W1159" s="152">
        <f t="shared" si="103"/>
        <v>1</v>
      </c>
      <c r="X1159" s="152">
        <v>3.6999999999999998E-2</v>
      </c>
      <c r="Y1159" t="s">
        <v>16069</v>
      </c>
    </row>
    <row r="1160" spans="5:25" ht="18" x14ac:dyDescent="0.25">
      <c r="E1160" s="152" t="s">
        <v>14075</v>
      </c>
      <c r="F1160" s="152" t="s">
        <v>16062</v>
      </c>
      <c r="G1160" t="str">
        <f t="shared" si="100"/>
        <v>Key Biscayne, Florida Keys</v>
      </c>
      <c r="H1160" s="152">
        <v>4</v>
      </c>
      <c r="I1160" s="152">
        <v>30.3</v>
      </c>
      <c r="J1160" s="152">
        <f t="shared" si="93"/>
        <v>0.5</v>
      </c>
      <c r="K1160" s="152">
        <v>400</v>
      </c>
      <c r="L1160" s="152">
        <f t="shared" si="94"/>
        <v>49</v>
      </c>
      <c r="M1160" s="152">
        <v>8.1</v>
      </c>
      <c r="N1160" s="152">
        <f t="shared" si="95"/>
        <v>0.04</v>
      </c>
      <c r="O1160" s="152">
        <v>4.3</v>
      </c>
      <c r="P1160" s="152">
        <f t="shared" si="96"/>
        <v>4</v>
      </c>
      <c r="Q1160" s="152"/>
      <c r="R1160" s="152">
        <f t="shared" si="97"/>
        <v>2406</v>
      </c>
      <c r="S1160" s="152">
        <f t="shared" si="101"/>
        <v>47</v>
      </c>
      <c r="T1160" s="152">
        <f t="shared" si="98"/>
        <v>2052</v>
      </c>
      <c r="U1160" s="152">
        <f t="shared" si="102"/>
        <v>38</v>
      </c>
      <c r="V1160" s="152">
        <f t="shared" si="99"/>
        <v>33</v>
      </c>
      <c r="W1160" s="152">
        <f t="shared" si="103"/>
        <v>1</v>
      </c>
      <c r="X1160" s="152">
        <v>0.50800000000000001</v>
      </c>
      <c r="Y1160" t="s">
        <v>16069</v>
      </c>
    </row>
    <row r="1161" spans="5:25" ht="18" x14ac:dyDescent="0.25">
      <c r="E1161" s="152" t="s">
        <v>14075</v>
      </c>
      <c r="F1161" s="152" t="s">
        <v>16062</v>
      </c>
      <c r="G1161" t="str">
        <f t="shared" si="100"/>
        <v>Key Biscayne, Florida Keys</v>
      </c>
      <c r="H1161" s="152">
        <v>5</v>
      </c>
      <c r="I1161" s="152">
        <v>30.3</v>
      </c>
      <c r="J1161" s="152">
        <f t="shared" si="93"/>
        <v>0.5</v>
      </c>
      <c r="K1161" s="152">
        <v>950</v>
      </c>
      <c r="L1161" s="152">
        <f t="shared" si="94"/>
        <v>196</v>
      </c>
      <c r="M1161" s="152">
        <v>7.8</v>
      </c>
      <c r="N1161" s="152">
        <f t="shared" si="95"/>
        <v>0.09</v>
      </c>
      <c r="O1161" s="152">
        <v>2.5</v>
      </c>
      <c r="P1161" s="152">
        <f t="shared" si="96"/>
        <v>0.5</v>
      </c>
      <c r="Q1161" s="152"/>
      <c r="R1161" s="152">
        <f t="shared" si="97"/>
        <v>2460</v>
      </c>
      <c r="S1161" s="152">
        <f t="shared" si="101"/>
        <v>52</v>
      </c>
      <c r="T1161" s="152">
        <f t="shared" si="98"/>
        <v>2268</v>
      </c>
      <c r="U1161" s="152">
        <f t="shared" si="102"/>
        <v>54</v>
      </c>
      <c r="V1161" s="152">
        <f t="shared" si="99"/>
        <v>33</v>
      </c>
      <c r="W1161" s="152">
        <f t="shared" si="103"/>
        <v>1</v>
      </c>
      <c r="X1161" s="152">
        <v>0.128</v>
      </c>
      <c r="Y1161" t="s">
        <v>16069</v>
      </c>
    </row>
    <row r="1162" spans="5:25" ht="18" x14ac:dyDescent="0.25">
      <c r="E1162" s="152" t="s">
        <v>14075</v>
      </c>
      <c r="F1162" s="152" t="s">
        <v>16062</v>
      </c>
      <c r="G1162" t="str">
        <f t="shared" si="100"/>
        <v>Key Biscayne, Florida Keys</v>
      </c>
      <c r="H1162" s="152">
        <v>1</v>
      </c>
      <c r="I1162" s="152">
        <v>27</v>
      </c>
      <c r="J1162" s="152">
        <f t="shared" si="93"/>
        <v>0.1</v>
      </c>
      <c r="K1162" s="152">
        <v>400</v>
      </c>
      <c r="L1162" s="152">
        <f t="shared" si="94"/>
        <v>60</v>
      </c>
      <c r="M1162" s="152">
        <v>8.1</v>
      </c>
      <c r="N1162" s="152">
        <f t="shared" si="95"/>
        <v>0.05</v>
      </c>
      <c r="O1162" s="152">
        <v>3.8</v>
      </c>
      <c r="P1162" s="152">
        <f t="shared" si="96"/>
        <v>3</v>
      </c>
      <c r="Q1162" s="152"/>
      <c r="R1162" s="152">
        <f t="shared" si="97"/>
        <v>2377</v>
      </c>
      <c r="S1162" s="152">
        <f t="shared" si="101"/>
        <v>41</v>
      </c>
      <c r="T1162" s="152">
        <f t="shared" si="98"/>
        <v>2057</v>
      </c>
      <c r="U1162" s="152">
        <f t="shared" si="102"/>
        <v>43</v>
      </c>
      <c r="V1162" s="152">
        <f t="shared" si="99"/>
        <v>33</v>
      </c>
      <c r="W1162" s="152">
        <f t="shared" si="103"/>
        <v>1</v>
      </c>
      <c r="X1162" s="152">
        <v>1.02</v>
      </c>
      <c r="Y1162" t="s">
        <v>16069</v>
      </c>
    </row>
    <row r="1163" spans="5:25" ht="18" x14ac:dyDescent="0.25">
      <c r="E1163" s="152" t="s">
        <v>14075</v>
      </c>
      <c r="F1163" s="152" t="s">
        <v>16062</v>
      </c>
      <c r="G1163" t="str">
        <f t="shared" si="100"/>
        <v>Key Biscayne, Florida Keys</v>
      </c>
      <c r="H1163" s="152">
        <v>5</v>
      </c>
      <c r="I1163" s="152">
        <v>30.3</v>
      </c>
      <c r="J1163" s="152">
        <f t="shared" si="93"/>
        <v>0.5</v>
      </c>
      <c r="K1163" s="152">
        <v>950</v>
      </c>
      <c r="L1163" s="152">
        <f t="shared" si="94"/>
        <v>196</v>
      </c>
      <c r="M1163" s="152">
        <v>7.8</v>
      </c>
      <c r="N1163" s="152">
        <f t="shared" si="95"/>
        <v>0.09</v>
      </c>
      <c r="O1163" s="152">
        <v>2.5</v>
      </c>
      <c r="P1163" s="152">
        <f t="shared" si="96"/>
        <v>0.5</v>
      </c>
      <c r="Q1163" s="152"/>
      <c r="R1163" s="152">
        <f t="shared" si="97"/>
        <v>2460</v>
      </c>
      <c r="S1163" s="152">
        <f t="shared" si="101"/>
        <v>52</v>
      </c>
      <c r="T1163" s="152">
        <f t="shared" si="98"/>
        <v>2268</v>
      </c>
      <c r="U1163" s="152">
        <f t="shared" si="102"/>
        <v>54</v>
      </c>
      <c r="V1163" s="152">
        <f t="shared" si="99"/>
        <v>33</v>
      </c>
      <c r="W1163" s="152">
        <f t="shared" si="103"/>
        <v>1</v>
      </c>
      <c r="X1163" s="152">
        <v>0.27700000000000002</v>
      </c>
      <c r="Y1163" t="s">
        <v>16069</v>
      </c>
    </row>
    <row r="1164" spans="5:25" ht="18" x14ac:dyDescent="0.25">
      <c r="E1164" s="152" t="s">
        <v>14075</v>
      </c>
      <c r="F1164" s="152" t="s">
        <v>16062</v>
      </c>
      <c r="G1164" t="str">
        <f t="shared" si="100"/>
        <v>Key Biscayne, Florida Keys</v>
      </c>
      <c r="H1164" s="152">
        <v>6</v>
      </c>
      <c r="I1164" s="152">
        <v>30.3</v>
      </c>
      <c r="J1164" s="152">
        <f t="shared" si="93"/>
        <v>0.5</v>
      </c>
      <c r="K1164" s="152">
        <v>1290</v>
      </c>
      <c r="L1164" s="152">
        <f t="shared" si="94"/>
        <v>247</v>
      </c>
      <c r="M1164" s="152">
        <v>7.6</v>
      </c>
      <c r="N1164" s="152">
        <f t="shared" si="95"/>
        <v>0.08</v>
      </c>
      <c r="O1164" s="152">
        <v>2</v>
      </c>
      <c r="P1164" s="152">
        <f t="shared" si="96"/>
        <v>0.4</v>
      </c>
      <c r="Q1164" s="152"/>
      <c r="R1164" s="152">
        <f t="shared" si="97"/>
        <v>2447</v>
      </c>
      <c r="S1164" s="152">
        <f t="shared" si="101"/>
        <v>77</v>
      </c>
      <c r="T1164" s="152">
        <f t="shared" si="98"/>
        <v>2311</v>
      </c>
      <c r="U1164" s="152">
        <f t="shared" si="102"/>
        <v>77</v>
      </c>
      <c r="V1164" s="152">
        <f t="shared" si="99"/>
        <v>33</v>
      </c>
      <c r="W1164" s="152">
        <f t="shared" si="103"/>
        <v>1</v>
      </c>
      <c r="X1164" s="152">
        <v>0.108</v>
      </c>
      <c r="Y1164" t="s">
        <v>16069</v>
      </c>
    </row>
    <row r="1165" spans="5:25" ht="18" x14ac:dyDescent="0.25">
      <c r="E1165" s="152" t="s">
        <v>14075</v>
      </c>
      <c r="F1165" s="152" t="s">
        <v>16062</v>
      </c>
      <c r="G1165" t="str">
        <f t="shared" si="100"/>
        <v>Key Biscayne, Florida Keys</v>
      </c>
      <c r="H1165" s="152">
        <v>5</v>
      </c>
      <c r="I1165" s="152">
        <v>30.3</v>
      </c>
      <c r="J1165" s="152">
        <f t="shared" si="93"/>
        <v>0.5</v>
      </c>
      <c r="K1165" s="152">
        <v>950</v>
      </c>
      <c r="L1165" s="152">
        <f t="shared" si="94"/>
        <v>196</v>
      </c>
      <c r="M1165" s="152">
        <v>7.8</v>
      </c>
      <c r="N1165" s="152">
        <f t="shared" si="95"/>
        <v>0.09</v>
      </c>
      <c r="O1165" s="152">
        <v>2.5</v>
      </c>
      <c r="P1165" s="152">
        <f t="shared" si="96"/>
        <v>0.5</v>
      </c>
      <c r="Q1165" s="152"/>
      <c r="R1165" s="152">
        <f t="shared" si="97"/>
        <v>2460</v>
      </c>
      <c r="S1165" s="152">
        <f t="shared" si="101"/>
        <v>52</v>
      </c>
      <c r="T1165" s="152">
        <f t="shared" si="98"/>
        <v>2268</v>
      </c>
      <c r="U1165" s="152">
        <f t="shared" si="102"/>
        <v>54</v>
      </c>
      <c r="V1165" s="152">
        <f t="shared" si="99"/>
        <v>33</v>
      </c>
      <c r="W1165" s="152">
        <f t="shared" si="103"/>
        <v>1</v>
      </c>
      <c r="X1165" s="152">
        <v>0.23899999999999999</v>
      </c>
      <c r="Y1165" t="s">
        <v>16069</v>
      </c>
    </row>
    <row r="1166" spans="5:25" ht="18" x14ac:dyDescent="0.25">
      <c r="E1166" s="152" t="s">
        <v>14075</v>
      </c>
      <c r="F1166" s="152" t="s">
        <v>16062</v>
      </c>
      <c r="G1166" t="str">
        <f t="shared" si="100"/>
        <v>Key Biscayne, Florida Keys</v>
      </c>
      <c r="H1166" s="152">
        <v>1</v>
      </c>
      <c r="I1166" s="152">
        <v>27</v>
      </c>
      <c r="J1166" s="152">
        <f t="shared" si="93"/>
        <v>0.1</v>
      </c>
      <c r="K1166" s="152">
        <v>400</v>
      </c>
      <c r="L1166" s="152">
        <f t="shared" si="94"/>
        <v>60</v>
      </c>
      <c r="M1166" s="152">
        <v>8.1</v>
      </c>
      <c r="N1166" s="152">
        <f t="shared" si="95"/>
        <v>0.05</v>
      </c>
      <c r="O1166" s="152">
        <v>3.8</v>
      </c>
      <c r="P1166" s="152">
        <f t="shared" si="96"/>
        <v>3</v>
      </c>
      <c r="Q1166" s="152"/>
      <c r="R1166" s="152">
        <f t="shared" si="97"/>
        <v>2377</v>
      </c>
      <c r="S1166" s="152">
        <f t="shared" si="101"/>
        <v>41</v>
      </c>
      <c r="T1166" s="152">
        <f t="shared" si="98"/>
        <v>2057</v>
      </c>
      <c r="U1166" s="152">
        <f t="shared" si="102"/>
        <v>43</v>
      </c>
      <c r="V1166" s="152">
        <f t="shared" si="99"/>
        <v>33</v>
      </c>
      <c r="W1166" s="152">
        <f t="shared" si="103"/>
        <v>1</v>
      </c>
      <c r="X1166" s="152">
        <v>0.45</v>
      </c>
      <c r="Y1166" t="s">
        <v>16069</v>
      </c>
    </row>
    <row r="1167" spans="5:25" ht="18" x14ac:dyDescent="0.25">
      <c r="E1167" s="152" t="s">
        <v>14075</v>
      </c>
      <c r="F1167" s="152" t="s">
        <v>16062</v>
      </c>
      <c r="G1167" t="str">
        <f t="shared" si="100"/>
        <v>Key Biscayne, Florida Keys</v>
      </c>
      <c r="H1167" s="152">
        <v>3</v>
      </c>
      <c r="I1167" s="152">
        <v>27</v>
      </c>
      <c r="J1167" s="152">
        <f t="shared" si="93"/>
        <v>0.1</v>
      </c>
      <c r="K1167" s="152">
        <v>1340</v>
      </c>
      <c r="L1167" s="152">
        <f t="shared" si="94"/>
        <v>207</v>
      </c>
      <c r="M1167" s="152">
        <v>7.6</v>
      </c>
      <c r="N1167" s="152">
        <f t="shared" si="95"/>
        <v>0.06</v>
      </c>
      <c r="O1167" s="152">
        <v>1.7</v>
      </c>
      <c r="P1167" s="152">
        <f t="shared" si="96"/>
        <v>0.2</v>
      </c>
      <c r="Q1167" s="152"/>
      <c r="R1167" s="152">
        <f t="shared" si="97"/>
        <v>2442</v>
      </c>
      <c r="S1167" s="152">
        <f t="shared" si="101"/>
        <v>33</v>
      </c>
      <c r="T1167" s="152">
        <f t="shared" si="98"/>
        <v>2336</v>
      </c>
      <c r="U1167" s="152">
        <f t="shared" si="102"/>
        <v>33</v>
      </c>
      <c r="V1167" s="152">
        <f t="shared" si="99"/>
        <v>33</v>
      </c>
      <c r="W1167" s="152">
        <f t="shared" si="103"/>
        <v>1</v>
      </c>
      <c r="X1167" s="152">
        <v>-8.0000000000000002E-3</v>
      </c>
      <c r="Y1167" t="s">
        <v>16069</v>
      </c>
    </row>
    <row r="1168" spans="5:25" ht="18" x14ac:dyDescent="0.25">
      <c r="E1168" s="152" t="s">
        <v>14075</v>
      </c>
      <c r="F1168" s="152" t="s">
        <v>16062</v>
      </c>
      <c r="G1168" t="str">
        <f t="shared" si="100"/>
        <v>Key Biscayne, Florida Keys</v>
      </c>
      <c r="H1168" s="152">
        <v>2</v>
      </c>
      <c r="I1168" s="152">
        <v>27</v>
      </c>
      <c r="J1168" s="152">
        <f t="shared" si="93"/>
        <v>0.1</v>
      </c>
      <c r="K1168" s="152">
        <v>900</v>
      </c>
      <c r="L1168" s="152">
        <f t="shared" si="94"/>
        <v>211</v>
      </c>
      <c r="M1168" s="152">
        <v>7.8</v>
      </c>
      <c r="N1168" s="152">
        <f t="shared" si="95"/>
        <v>0.1</v>
      </c>
      <c r="O1168" s="152">
        <v>2.2999999999999998</v>
      </c>
      <c r="P1168" s="152">
        <f t="shared" si="96"/>
        <v>0.5</v>
      </c>
      <c r="Q1168" s="152"/>
      <c r="R1168" s="152">
        <f t="shared" si="97"/>
        <v>2422</v>
      </c>
      <c r="S1168" s="152">
        <f t="shared" si="101"/>
        <v>47</v>
      </c>
      <c r="T1168" s="152">
        <f t="shared" si="98"/>
        <v>2246</v>
      </c>
      <c r="U1168" s="152">
        <f t="shared" si="102"/>
        <v>41</v>
      </c>
      <c r="V1168" s="152">
        <f t="shared" si="99"/>
        <v>33</v>
      </c>
      <c r="W1168" s="152">
        <f t="shared" si="103"/>
        <v>1</v>
      </c>
      <c r="X1168" s="152">
        <v>0.23599999999999999</v>
      </c>
      <c r="Y1168" t="s">
        <v>16069</v>
      </c>
    </row>
    <row r="1169" spans="5:25" ht="18" x14ac:dyDescent="0.25">
      <c r="E1169" s="152" t="s">
        <v>14075</v>
      </c>
      <c r="F1169" s="152" t="s">
        <v>16062</v>
      </c>
      <c r="G1169" t="str">
        <f t="shared" si="100"/>
        <v>Key Biscayne, Florida Keys</v>
      </c>
      <c r="H1169" s="152">
        <v>3</v>
      </c>
      <c r="I1169" s="152">
        <v>27</v>
      </c>
      <c r="J1169" s="152">
        <f t="shared" si="93"/>
        <v>0.1</v>
      </c>
      <c r="K1169" s="152">
        <v>1340</v>
      </c>
      <c r="L1169" s="152">
        <f t="shared" si="94"/>
        <v>207</v>
      </c>
      <c r="M1169" s="152">
        <v>7.6</v>
      </c>
      <c r="N1169" s="152">
        <f t="shared" si="95"/>
        <v>0.06</v>
      </c>
      <c r="O1169" s="152">
        <v>1.7</v>
      </c>
      <c r="P1169" s="152">
        <f t="shared" si="96"/>
        <v>0.2</v>
      </c>
      <c r="Q1169" s="152"/>
      <c r="R1169" s="152">
        <f t="shared" si="97"/>
        <v>2442</v>
      </c>
      <c r="S1169" s="152">
        <f t="shared" si="101"/>
        <v>33</v>
      </c>
      <c r="T1169" s="152">
        <f t="shared" si="98"/>
        <v>2336</v>
      </c>
      <c r="U1169" s="152">
        <f t="shared" si="102"/>
        <v>33</v>
      </c>
      <c r="V1169" s="152">
        <f t="shared" si="99"/>
        <v>33</v>
      </c>
      <c r="W1169" s="152">
        <f t="shared" si="103"/>
        <v>1</v>
      </c>
      <c r="X1169" s="152">
        <v>0.188</v>
      </c>
      <c r="Y1169" t="s">
        <v>16069</v>
      </c>
    </row>
    <row r="1170" spans="5:25" ht="18" x14ac:dyDescent="0.25">
      <c r="E1170" s="152" t="s">
        <v>14075</v>
      </c>
      <c r="F1170" s="152" t="s">
        <v>16062</v>
      </c>
      <c r="G1170" t="str">
        <f t="shared" si="100"/>
        <v>Key Biscayne, Florida Keys</v>
      </c>
      <c r="H1170" s="152">
        <v>4</v>
      </c>
      <c r="I1170" s="152">
        <v>30.3</v>
      </c>
      <c r="J1170" s="152">
        <f t="shared" si="93"/>
        <v>0.5</v>
      </c>
      <c r="K1170" s="152">
        <v>400</v>
      </c>
      <c r="L1170" s="152">
        <f t="shared" si="94"/>
        <v>49</v>
      </c>
      <c r="M1170" s="152">
        <v>8.1</v>
      </c>
      <c r="N1170" s="152">
        <f t="shared" si="95"/>
        <v>0.04</v>
      </c>
      <c r="O1170" s="152">
        <v>4.3</v>
      </c>
      <c r="P1170" s="152">
        <f t="shared" si="96"/>
        <v>4</v>
      </c>
      <c r="Q1170" s="152"/>
      <c r="R1170" s="152">
        <f t="shared" si="97"/>
        <v>2406</v>
      </c>
      <c r="S1170" s="152">
        <f t="shared" si="101"/>
        <v>47</v>
      </c>
      <c r="T1170" s="152">
        <f t="shared" si="98"/>
        <v>2052</v>
      </c>
      <c r="U1170" s="152">
        <f t="shared" si="102"/>
        <v>38</v>
      </c>
      <c r="V1170" s="152">
        <f t="shared" si="99"/>
        <v>33</v>
      </c>
      <c r="W1170" s="152">
        <f t="shared" si="103"/>
        <v>1</v>
      </c>
      <c r="X1170" s="152">
        <v>0.27900000000000003</v>
      </c>
      <c r="Y1170" t="s">
        <v>16069</v>
      </c>
    </row>
    <row r="1171" spans="5:25" ht="18" x14ac:dyDescent="0.25">
      <c r="E1171" s="152" t="s">
        <v>14075</v>
      </c>
      <c r="F1171" s="152" t="s">
        <v>16062</v>
      </c>
      <c r="G1171" t="str">
        <f t="shared" si="100"/>
        <v>Key Biscayne, Florida Keys</v>
      </c>
      <c r="H1171" s="152">
        <v>5</v>
      </c>
      <c r="I1171" s="152">
        <v>30.3</v>
      </c>
      <c r="J1171" s="152">
        <f t="shared" si="93"/>
        <v>0.5</v>
      </c>
      <c r="K1171" s="152">
        <v>950</v>
      </c>
      <c r="L1171" s="152">
        <f t="shared" si="94"/>
        <v>196</v>
      </c>
      <c r="M1171" s="152">
        <v>7.8</v>
      </c>
      <c r="N1171" s="152">
        <f t="shared" si="95"/>
        <v>0.09</v>
      </c>
      <c r="O1171" s="152">
        <v>2.5</v>
      </c>
      <c r="P1171" s="152">
        <f t="shared" si="96"/>
        <v>0.5</v>
      </c>
      <c r="Q1171" s="152"/>
      <c r="R1171" s="152">
        <f t="shared" si="97"/>
        <v>2460</v>
      </c>
      <c r="S1171" s="152">
        <f t="shared" si="101"/>
        <v>52</v>
      </c>
      <c r="T1171" s="152">
        <f t="shared" si="98"/>
        <v>2268</v>
      </c>
      <c r="U1171" s="152">
        <f t="shared" si="102"/>
        <v>54</v>
      </c>
      <c r="V1171" s="152">
        <f t="shared" si="99"/>
        <v>33</v>
      </c>
      <c r="W1171" s="152">
        <f t="shared" si="103"/>
        <v>1</v>
      </c>
      <c r="X1171" s="152">
        <v>4.5999999999999999E-2</v>
      </c>
      <c r="Y1171" t="s">
        <v>16069</v>
      </c>
    </row>
    <row r="1172" spans="5:25" ht="18" x14ac:dyDescent="0.25">
      <c r="E1172" s="152" t="s">
        <v>14075</v>
      </c>
      <c r="F1172" s="152" t="s">
        <v>16062</v>
      </c>
      <c r="G1172" t="str">
        <f t="shared" si="100"/>
        <v>Key Biscayne, Florida Keys</v>
      </c>
      <c r="H1172" s="152">
        <v>1</v>
      </c>
      <c r="I1172" s="152">
        <v>27</v>
      </c>
      <c r="J1172" s="152">
        <f t="shared" si="93"/>
        <v>0.1</v>
      </c>
      <c r="K1172" s="152">
        <v>400</v>
      </c>
      <c r="L1172" s="152">
        <f t="shared" si="94"/>
        <v>60</v>
      </c>
      <c r="M1172" s="152">
        <v>8.1</v>
      </c>
      <c r="N1172" s="152">
        <f t="shared" si="95"/>
        <v>0.05</v>
      </c>
      <c r="O1172" s="152">
        <v>3.8</v>
      </c>
      <c r="P1172" s="152">
        <f t="shared" si="96"/>
        <v>3</v>
      </c>
      <c r="Q1172" s="152"/>
      <c r="R1172" s="152">
        <f t="shared" si="97"/>
        <v>2377</v>
      </c>
      <c r="S1172" s="152">
        <f t="shared" si="101"/>
        <v>41</v>
      </c>
      <c r="T1172" s="152">
        <f t="shared" si="98"/>
        <v>2057</v>
      </c>
      <c r="U1172" s="152">
        <f t="shared" si="102"/>
        <v>43</v>
      </c>
      <c r="V1172" s="152">
        <f t="shared" si="99"/>
        <v>33</v>
      </c>
      <c r="W1172" s="152">
        <f t="shared" si="103"/>
        <v>1</v>
      </c>
      <c r="X1172" s="152">
        <v>0.24299999999999999</v>
      </c>
      <c r="Y1172" t="s">
        <v>16069</v>
      </c>
    </row>
    <row r="1173" spans="5:25" ht="18" x14ac:dyDescent="0.25">
      <c r="E1173" s="152" t="s">
        <v>14075</v>
      </c>
      <c r="F1173" s="152" t="s">
        <v>16062</v>
      </c>
      <c r="G1173" t="str">
        <f t="shared" si="100"/>
        <v>Key Biscayne, Florida Keys</v>
      </c>
      <c r="H1173" s="152">
        <v>2</v>
      </c>
      <c r="I1173" s="152">
        <v>27</v>
      </c>
      <c r="J1173" s="152">
        <f t="shared" si="93"/>
        <v>0.1</v>
      </c>
      <c r="K1173" s="152">
        <v>900</v>
      </c>
      <c r="L1173" s="152">
        <f t="shared" si="94"/>
        <v>211</v>
      </c>
      <c r="M1173" s="152">
        <v>7.8</v>
      </c>
      <c r="N1173" s="152">
        <f t="shared" si="95"/>
        <v>0.1</v>
      </c>
      <c r="O1173" s="152">
        <v>2.2999999999999998</v>
      </c>
      <c r="P1173" s="152">
        <f t="shared" si="96"/>
        <v>0.5</v>
      </c>
      <c r="Q1173" s="152"/>
      <c r="R1173" s="152">
        <f t="shared" si="97"/>
        <v>2422</v>
      </c>
      <c r="S1173" s="152">
        <f t="shared" si="101"/>
        <v>47</v>
      </c>
      <c r="T1173" s="152">
        <f t="shared" si="98"/>
        <v>2246</v>
      </c>
      <c r="U1173" s="152">
        <f t="shared" si="102"/>
        <v>41</v>
      </c>
      <c r="V1173" s="152">
        <f t="shared" si="99"/>
        <v>33</v>
      </c>
      <c r="W1173" s="152">
        <f t="shared" si="103"/>
        <v>1</v>
      </c>
      <c r="X1173" s="152">
        <v>0.56999999999999995</v>
      </c>
      <c r="Y1173" t="s">
        <v>16069</v>
      </c>
    </row>
    <row r="1174" spans="5:25" ht="18" x14ac:dyDescent="0.25">
      <c r="E1174" s="152" t="s">
        <v>14075</v>
      </c>
      <c r="F1174" s="152" t="s">
        <v>16062</v>
      </c>
      <c r="G1174" t="str">
        <f t="shared" si="100"/>
        <v>Key Biscayne, Florida Keys</v>
      </c>
      <c r="H1174" s="152">
        <v>3</v>
      </c>
      <c r="I1174" s="152">
        <v>27</v>
      </c>
      <c r="J1174" s="152">
        <f t="shared" si="93"/>
        <v>0.1</v>
      </c>
      <c r="K1174" s="152">
        <v>1340</v>
      </c>
      <c r="L1174" s="152">
        <f t="shared" si="94"/>
        <v>207</v>
      </c>
      <c r="M1174" s="152">
        <v>7.6</v>
      </c>
      <c r="N1174" s="152">
        <f t="shared" si="95"/>
        <v>0.06</v>
      </c>
      <c r="O1174" s="152">
        <v>1.7</v>
      </c>
      <c r="P1174" s="152">
        <f t="shared" si="96"/>
        <v>0.2</v>
      </c>
      <c r="Q1174" s="152"/>
      <c r="R1174" s="152">
        <f t="shared" si="97"/>
        <v>2442</v>
      </c>
      <c r="S1174" s="152">
        <f t="shared" si="101"/>
        <v>33</v>
      </c>
      <c r="T1174" s="152">
        <f t="shared" si="98"/>
        <v>2336</v>
      </c>
      <c r="U1174" s="152">
        <f t="shared" si="102"/>
        <v>33</v>
      </c>
      <c r="V1174" s="152">
        <f t="shared" si="99"/>
        <v>33</v>
      </c>
      <c r="W1174" s="152">
        <f t="shared" si="103"/>
        <v>1</v>
      </c>
      <c r="X1174" s="152">
        <v>0.29099999999999998</v>
      </c>
      <c r="Y1174" t="s">
        <v>16069</v>
      </c>
    </row>
    <row r="1175" spans="5:25" ht="18" x14ac:dyDescent="0.25">
      <c r="E1175" s="152" t="s">
        <v>14075</v>
      </c>
      <c r="F1175" s="152" t="s">
        <v>16062</v>
      </c>
      <c r="G1175" t="str">
        <f t="shared" si="100"/>
        <v>Key Biscayne, Florida Keys</v>
      </c>
      <c r="H1175" s="152">
        <v>1</v>
      </c>
      <c r="I1175" s="152">
        <v>27</v>
      </c>
      <c r="J1175" s="152">
        <f t="shared" si="93"/>
        <v>0.1</v>
      </c>
      <c r="K1175" s="152">
        <v>400</v>
      </c>
      <c r="L1175" s="152">
        <f t="shared" si="94"/>
        <v>60</v>
      </c>
      <c r="M1175" s="152">
        <v>8.1</v>
      </c>
      <c r="N1175" s="152">
        <f t="shared" si="95"/>
        <v>0.05</v>
      </c>
      <c r="O1175" s="152">
        <v>3.8</v>
      </c>
      <c r="P1175" s="152">
        <f t="shared" si="96"/>
        <v>3</v>
      </c>
      <c r="Q1175" s="152"/>
      <c r="R1175" s="152">
        <f t="shared" si="97"/>
        <v>2377</v>
      </c>
      <c r="S1175" s="152">
        <f t="shared" si="101"/>
        <v>41</v>
      </c>
      <c r="T1175" s="152">
        <f t="shared" si="98"/>
        <v>2057</v>
      </c>
      <c r="U1175" s="152">
        <f t="shared" si="102"/>
        <v>43</v>
      </c>
      <c r="V1175" s="152">
        <f t="shared" si="99"/>
        <v>33</v>
      </c>
      <c r="W1175" s="152">
        <f t="shared" si="103"/>
        <v>1</v>
      </c>
      <c r="X1175" s="152">
        <v>0.30399999999999999</v>
      </c>
      <c r="Y1175" t="s">
        <v>16069</v>
      </c>
    </row>
    <row r="1176" spans="5:25" ht="18" x14ac:dyDescent="0.25">
      <c r="E1176" s="152" t="s">
        <v>14075</v>
      </c>
      <c r="F1176" s="152" t="s">
        <v>16062</v>
      </c>
      <c r="G1176" t="str">
        <f t="shared" si="100"/>
        <v>Key Biscayne, Florida Keys</v>
      </c>
      <c r="H1176" s="152">
        <v>6</v>
      </c>
      <c r="I1176" s="152">
        <v>30.3</v>
      </c>
      <c r="J1176" s="152">
        <f t="shared" si="93"/>
        <v>0.5</v>
      </c>
      <c r="K1176" s="152">
        <v>1290</v>
      </c>
      <c r="L1176" s="152">
        <f t="shared" si="94"/>
        <v>247</v>
      </c>
      <c r="M1176" s="152">
        <v>7.6</v>
      </c>
      <c r="N1176" s="152">
        <f t="shared" si="95"/>
        <v>0.08</v>
      </c>
      <c r="O1176" s="152">
        <v>2</v>
      </c>
      <c r="P1176" s="152">
        <f t="shared" si="96"/>
        <v>0.4</v>
      </c>
      <c r="Q1176" s="152"/>
      <c r="R1176" s="152">
        <f t="shared" si="97"/>
        <v>2447</v>
      </c>
      <c r="S1176" s="152">
        <f t="shared" si="101"/>
        <v>77</v>
      </c>
      <c r="T1176" s="152">
        <f t="shared" si="98"/>
        <v>2311</v>
      </c>
      <c r="U1176" s="152">
        <f t="shared" si="102"/>
        <v>77</v>
      </c>
      <c r="V1176" s="152">
        <f t="shared" si="99"/>
        <v>33</v>
      </c>
      <c r="W1176" s="152">
        <f t="shared" si="103"/>
        <v>1</v>
      </c>
      <c r="X1176" s="152">
        <v>0.05</v>
      </c>
      <c r="Y1176" t="s">
        <v>16069</v>
      </c>
    </row>
    <row r="1177" spans="5:25" ht="18" x14ac:dyDescent="0.25">
      <c r="E1177" s="152" t="s">
        <v>14075</v>
      </c>
      <c r="F1177" s="152" t="s">
        <v>16062</v>
      </c>
      <c r="G1177" t="str">
        <f t="shared" si="100"/>
        <v>Key Biscayne, Florida Keys</v>
      </c>
      <c r="H1177" s="152">
        <v>5</v>
      </c>
      <c r="I1177" s="152">
        <v>30.3</v>
      </c>
      <c r="J1177" s="152">
        <f t="shared" si="93"/>
        <v>0.5</v>
      </c>
      <c r="K1177" s="152">
        <v>950</v>
      </c>
      <c r="L1177" s="152">
        <f t="shared" si="94"/>
        <v>196</v>
      </c>
      <c r="M1177" s="152">
        <v>7.8</v>
      </c>
      <c r="N1177" s="152">
        <f t="shared" si="95"/>
        <v>0.09</v>
      </c>
      <c r="O1177" s="152">
        <v>2.5</v>
      </c>
      <c r="P1177" s="152">
        <f t="shared" si="96"/>
        <v>0.5</v>
      </c>
      <c r="Q1177" s="152"/>
      <c r="R1177" s="152">
        <f t="shared" si="97"/>
        <v>2460</v>
      </c>
      <c r="S1177" s="152">
        <f t="shared" si="101"/>
        <v>52</v>
      </c>
      <c r="T1177" s="152">
        <f t="shared" si="98"/>
        <v>2268</v>
      </c>
      <c r="U1177" s="152">
        <f t="shared" si="102"/>
        <v>54</v>
      </c>
      <c r="V1177" s="152">
        <f t="shared" si="99"/>
        <v>33</v>
      </c>
      <c r="W1177" s="152">
        <f t="shared" si="103"/>
        <v>1</v>
      </c>
      <c r="X1177" s="152">
        <v>0.215</v>
      </c>
      <c r="Y1177" t="s">
        <v>16069</v>
      </c>
    </row>
    <row r="1178" spans="5:25" ht="18" x14ac:dyDescent="0.25">
      <c r="E1178" s="152" t="s">
        <v>14075</v>
      </c>
      <c r="F1178" s="152" t="s">
        <v>16062</v>
      </c>
      <c r="G1178" t="str">
        <f t="shared" si="100"/>
        <v>Key Biscayne, Florida Keys</v>
      </c>
      <c r="H1178" s="152">
        <v>5</v>
      </c>
      <c r="I1178" s="152">
        <v>30.3</v>
      </c>
      <c r="J1178" s="152">
        <f t="shared" si="93"/>
        <v>0.5</v>
      </c>
      <c r="K1178" s="152">
        <v>950</v>
      </c>
      <c r="L1178" s="152">
        <f t="shared" si="94"/>
        <v>196</v>
      </c>
      <c r="M1178" s="152">
        <v>7.8</v>
      </c>
      <c r="N1178" s="152">
        <f t="shared" si="95"/>
        <v>0.09</v>
      </c>
      <c r="O1178" s="152">
        <v>2.5</v>
      </c>
      <c r="P1178" s="152">
        <f t="shared" si="96"/>
        <v>0.5</v>
      </c>
      <c r="Q1178" s="152"/>
      <c r="R1178" s="152">
        <f t="shared" si="97"/>
        <v>2460</v>
      </c>
      <c r="S1178" s="152">
        <f t="shared" si="101"/>
        <v>52</v>
      </c>
      <c r="T1178" s="152">
        <f t="shared" si="98"/>
        <v>2268</v>
      </c>
      <c r="U1178" s="152">
        <f t="shared" si="102"/>
        <v>54</v>
      </c>
      <c r="V1178" s="152">
        <f t="shared" si="99"/>
        <v>33</v>
      </c>
      <c r="W1178" s="152">
        <f t="shared" si="103"/>
        <v>1</v>
      </c>
      <c r="X1178" s="152">
        <v>-5.8999999999999997E-2</v>
      </c>
      <c r="Y1178" t="s">
        <v>16069</v>
      </c>
    </row>
    <row r="1179" spans="5:25" ht="18" x14ac:dyDescent="0.25">
      <c r="E1179" s="152" t="s">
        <v>14075</v>
      </c>
      <c r="F1179" s="152" t="s">
        <v>16062</v>
      </c>
      <c r="G1179" t="str">
        <f t="shared" si="100"/>
        <v>Key Biscayne, Florida Keys</v>
      </c>
      <c r="H1179" s="152">
        <v>3</v>
      </c>
      <c r="I1179" s="152">
        <v>27</v>
      </c>
      <c r="J1179" s="152">
        <f t="shared" si="93"/>
        <v>0.1</v>
      </c>
      <c r="K1179" s="152">
        <v>1340</v>
      </c>
      <c r="L1179" s="152">
        <f t="shared" si="94"/>
        <v>207</v>
      </c>
      <c r="M1179" s="152">
        <v>7.6</v>
      </c>
      <c r="N1179" s="152">
        <f t="shared" si="95"/>
        <v>0.06</v>
      </c>
      <c r="O1179" s="152">
        <v>1.7</v>
      </c>
      <c r="P1179" s="152">
        <f t="shared" si="96"/>
        <v>0.2</v>
      </c>
      <c r="Q1179" s="152"/>
      <c r="R1179" s="152">
        <f t="shared" si="97"/>
        <v>2442</v>
      </c>
      <c r="S1179" s="152">
        <f t="shared" si="101"/>
        <v>33</v>
      </c>
      <c r="T1179" s="152">
        <f t="shared" si="98"/>
        <v>2336</v>
      </c>
      <c r="U1179" s="152">
        <f t="shared" si="102"/>
        <v>33</v>
      </c>
      <c r="V1179" s="152">
        <f t="shared" si="99"/>
        <v>33</v>
      </c>
      <c r="W1179" s="152">
        <f t="shared" si="103"/>
        <v>1</v>
      </c>
      <c r="X1179" s="152">
        <v>0.35899999999999999</v>
      </c>
      <c r="Y1179" t="s">
        <v>16069</v>
      </c>
    </row>
    <row r="1180" spans="5:25" ht="18" x14ac:dyDescent="0.25">
      <c r="E1180" s="152" t="s">
        <v>14075</v>
      </c>
      <c r="F1180" s="152" t="s">
        <v>16062</v>
      </c>
      <c r="G1180" t="str">
        <f t="shared" si="100"/>
        <v>Key Biscayne, Florida Keys</v>
      </c>
      <c r="H1180" s="152">
        <v>6</v>
      </c>
      <c r="I1180" s="152">
        <v>30.3</v>
      </c>
      <c r="J1180" s="152">
        <f t="shared" si="93"/>
        <v>0.5</v>
      </c>
      <c r="K1180" s="152">
        <v>1290</v>
      </c>
      <c r="L1180" s="152">
        <f t="shared" si="94"/>
        <v>247</v>
      </c>
      <c r="M1180" s="152">
        <v>7.6</v>
      </c>
      <c r="N1180" s="152">
        <f t="shared" si="95"/>
        <v>0.08</v>
      </c>
      <c r="O1180" s="152">
        <v>2</v>
      </c>
      <c r="P1180" s="152">
        <f t="shared" si="96"/>
        <v>0.4</v>
      </c>
      <c r="Q1180" s="152"/>
      <c r="R1180" s="152">
        <f t="shared" si="97"/>
        <v>2447</v>
      </c>
      <c r="S1180" s="152">
        <f t="shared" si="101"/>
        <v>77</v>
      </c>
      <c r="T1180" s="152">
        <f t="shared" si="98"/>
        <v>2311</v>
      </c>
      <c r="U1180" s="152">
        <f t="shared" si="102"/>
        <v>77</v>
      </c>
      <c r="V1180" s="152">
        <f t="shared" si="99"/>
        <v>33</v>
      </c>
      <c r="W1180" s="152">
        <f t="shared" si="103"/>
        <v>1</v>
      </c>
      <c r="X1180" s="152">
        <v>-8.0000000000000002E-3</v>
      </c>
      <c r="Y1180" t="s">
        <v>16069</v>
      </c>
    </row>
    <row r="1181" spans="5:25" ht="18" x14ac:dyDescent="0.25">
      <c r="E1181" s="152" t="s">
        <v>14075</v>
      </c>
      <c r="F1181" s="152" t="s">
        <v>16062</v>
      </c>
      <c r="G1181" t="str">
        <f t="shared" si="100"/>
        <v>Key Biscayne, Florida Keys</v>
      </c>
      <c r="H1181" s="152">
        <v>1</v>
      </c>
      <c r="I1181" s="152">
        <v>27</v>
      </c>
      <c r="J1181" s="152">
        <f t="shared" si="93"/>
        <v>0.1</v>
      </c>
      <c r="K1181" s="152">
        <v>400</v>
      </c>
      <c r="L1181" s="152">
        <f t="shared" si="94"/>
        <v>60</v>
      </c>
      <c r="M1181" s="152">
        <v>8.1</v>
      </c>
      <c r="N1181" s="152">
        <f t="shared" si="95"/>
        <v>0.05</v>
      </c>
      <c r="O1181" s="152">
        <v>3.8</v>
      </c>
      <c r="P1181" s="152">
        <f t="shared" si="96"/>
        <v>3</v>
      </c>
      <c r="Q1181" s="152"/>
      <c r="R1181" s="152">
        <f t="shared" si="97"/>
        <v>2377</v>
      </c>
      <c r="S1181" s="152">
        <f t="shared" si="101"/>
        <v>41</v>
      </c>
      <c r="T1181" s="152">
        <f t="shared" si="98"/>
        <v>2057</v>
      </c>
      <c r="U1181" s="152">
        <f t="shared" si="102"/>
        <v>43</v>
      </c>
      <c r="V1181" s="152">
        <f t="shared" si="99"/>
        <v>33</v>
      </c>
      <c r="W1181" s="152">
        <f t="shared" si="103"/>
        <v>1</v>
      </c>
      <c r="X1181" s="152">
        <v>0.38100000000000001</v>
      </c>
      <c r="Y1181" t="s">
        <v>16069</v>
      </c>
    </row>
    <row r="1182" spans="5:25" ht="18" x14ac:dyDescent="0.25">
      <c r="E1182" s="152" t="s">
        <v>14075</v>
      </c>
      <c r="F1182" s="152" t="s">
        <v>16062</v>
      </c>
      <c r="G1182" t="str">
        <f t="shared" si="100"/>
        <v>Key Biscayne, Florida Keys</v>
      </c>
      <c r="H1182" s="152">
        <v>3</v>
      </c>
      <c r="I1182" s="152">
        <v>27</v>
      </c>
      <c r="J1182" s="152">
        <f t="shared" si="93"/>
        <v>0.1</v>
      </c>
      <c r="K1182" s="152">
        <v>1340</v>
      </c>
      <c r="L1182" s="152">
        <f t="shared" si="94"/>
        <v>207</v>
      </c>
      <c r="M1182" s="152">
        <v>7.6</v>
      </c>
      <c r="N1182" s="152">
        <f t="shared" si="95"/>
        <v>0.06</v>
      </c>
      <c r="O1182" s="152">
        <v>1.7</v>
      </c>
      <c r="P1182" s="152">
        <f t="shared" si="96"/>
        <v>0.2</v>
      </c>
      <c r="Q1182" s="152"/>
      <c r="R1182" s="152">
        <f t="shared" si="97"/>
        <v>2442</v>
      </c>
      <c r="S1182" s="152">
        <f t="shared" si="101"/>
        <v>33</v>
      </c>
      <c r="T1182" s="152">
        <f t="shared" si="98"/>
        <v>2336</v>
      </c>
      <c r="U1182" s="152">
        <f t="shared" si="102"/>
        <v>33</v>
      </c>
      <c r="V1182" s="152">
        <f t="shared" si="99"/>
        <v>33</v>
      </c>
      <c r="W1182" s="152">
        <f t="shared" si="103"/>
        <v>1</v>
      </c>
      <c r="X1182" s="152">
        <v>0.17</v>
      </c>
      <c r="Y1182" t="s">
        <v>16069</v>
      </c>
    </row>
    <row r="1183" spans="5:25" ht="18" x14ac:dyDescent="0.25">
      <c r="E1183" s="152" t="s">
        <v>14075</v>
      </c>
      <c r="F1183" s="152" t="s">
        <v>16062</v>
      </c>
      <c r="G1183" t="str">
        <f t="shared" si="100"/>
        <v>Key Biscayne, Florida Keys</v>
      </c>
      <c r="H1183" s="152">
        <v>5</v>
      </c>
      <c r="I1183" s="152">
        <v>30.3</v>
      </c>
      <c r="J1183" s="152">
        <f t="shared" si="93"/>
        <v>0.5</v>
      </c>
      <c r="K1183" s="152">
        <v>950</v>
      </c>
      <c r="L1183" s="152">
        <f t="shared" si="94"/>
        <v>196</v>
      </c>
      <c r="M1183" s="152">
        <v>7.8</v>
      </c>
      <c r="N1183" s="152">
        <f t="shared" si="95"/>
        <v>0.09</v>
      </c>
      <c r="O1183" s="152">
        <v>2.5</v>
      </c>
      <c r="P1183" s="152">
        <f t="shared" si="96"/>
        <v>0.5</v>
      </c>
      <c r="Q1183" s="152"/>
      <c r="R1183" s="152">
        <f t="shared" si="97"/>
        <v>2460</v>
      </c>
      <c r="S1183" s="152">
        <f t="shared" si="101"/>
        <v>52</v>
      </c>
      <c r="T1183" s="152">
        <f t="shared" si="98"/>
        <v>2268</v>
      </c>
      <c r="U1183" s="152">
        <f t="shared" si="102"/>
        <v>54</v>
      </c>
      <c r="V1183" s="152">
        <f t="shared" si="99"/>
        <v>33</v>
      </c>
      <c r="W1183" s="152">
        <f t="shared" si="103"/>
        <v>1</v>
      </c>
      <c r="X1183" s="152">
        <v>9.2999999999999999E-2</v>
      </c>
      <c r="Y1183" t="s">
        <v>16069</v>
      </c>
    </row>
    <row r="1184" spans="5:25" ht="18" x14ac:dyDescent="0.25">
      <c r="E1184" s="152" t="s">
        <v>14075</v>
      </c>
      <c r="F1184" s="152" t="s">
        <v>16062</v>
      </c>
      <c r="G1184" t="str">
        <f t="shared" si="100"/>
        <v>Key Biscayne, Florida Keys</v>
      </c>
      <c r="H1184" s="152">
        <v>4</v>
      </c>
      <c r="I1184" s="152">
        <v>30.3</v>
      </c>
      <c r="J1184" s="152">
        <f t="shared" si="93"/>
        <v>0.5</v>
      </c>
      <c r="K1184" s="152">
        <v>400</v>
      </c>
      <c r="L1184" s="152">
        <f t="shared" si="94"/>
        <v>49</v>
      </c>
      <c r="M1184" s="152">
        <v>8.1</v>
      </c>
      <c r="N1184" s="152">
        <f t="shared" si="95"/>
        <v>0.04</v>
      </c>
      <c r="O1184" s="152">
        <v>4.3</v>
      </c>
      <c r="P1184" s="152">
        <f t="shared" si="96"/>
        <v>4</v>
      </c>
      <c r="Q1184" s="152"/>
      <c r="R1184" s="152">
        <f t="shared" si="97"/>
        <v>2406</v>
      </c>
      <c r="S1184" s="152">
        <f t="shared" si="101"/>
        <v>47</v>
      </c>
      <c r="T1184" s="152">
        <f t="shared" si="98"/>
        <v>2052</v>
      </c>
      <c r="U1184" s="152">
        <f t="shared" si="102"/>
        <v>38</v>
      </c>
      <c r="V1184" s="152">
        <f t="shared" si="99"/>
        <v>33</v>
      </c>
      <c r="W1184" s="152">
        <f t="shared" si="103"/>
        <v>1</v>
      </c>
      <c r="X1184" s="152">
        <v>0.36099999999999999</v>
      </c>
      <c r="Y1184" t="s">
        <v>16069</v>
      </c>
    </row>
    <row r="1185" spans="5:25" ht="18" x14ac:dyDescent="0.25">
      <c r="E1185" s="152" t="s">
        <v>14075</v>
      </c>
      <c r="F1185" s="152" t="s">
        <v>16062</v>
      </c>
      <c r="G1185" t="str">
        <f t="shared" si="100"/>
        <v>Key Biscayne, Florida Keys</v>
      </c>
      <c r="H1185" s="152">
        <v>2</v>
      </c>
      <c r="I1185" s="152">
        <v>27</v>
      </c>
      <c r="J1185" s="152">
        <f t="shared" si="93"/>
        <v>0.1</v>
      </c>
      <c r="K1185" s="152">
        <v>900</v>
      </c>
      <c r="L1185" s="152">
        <f t="shared" si="94"/>
        <v>211</v>
      </c>
      <c r="M1185" s="152">
        <v>7.8</v>
      </c>
      <c r="N1185" s="152">
        <f t="shared" si="95"/>
        <v>0.1</v>
      </c>
      <c r="O1185" s="152">
        <v>2.2999999999999998</v>
      </c>
      <c r="P1185" s="152">
        <f t="shared" si="96"/>
        <v>0.5</v>
      </c>
      <c r="Q1185" s="152"/>
      <c r="R1185" s="152">
        <f t="shared" si="97"/>
        <v>2422</v>
      </c>
      <c r="S1185" s="152">
        <f t="shared" si="101"/>
        <v>47</v>
      </c>
      <c r="T1185" s="152">
        <f t="shared" si="98"/>
        <v>2246</v>
      </c>
      <c r="U1185" s="152">
        <f t="shared" si="102"/>
        <v>41</v>
      </c>
      <c r="V1185" s="152">
        <f t="shared" si="99"/>
        <v>33</v>
      </c>
      <c r="W1185" s="152">
        <f t="shared" si="103"/>
        <v>1</v>
      </c>
      <c r="X1185" s="152">
        <v>0.26700000000000002</v>
      </c>
      <c r="Y1185" t="s">
        <v>16069</v>
      </c>
    </row>
    <row r="1186" spans="5:25" ht="18" x14ac:dyDescent="0.25">
      <c r="E1186" s="152" t="s">
        <v>14075</v>
      </c>
      <c r="F1186" s="152" t="s">
        <v>16062</v>
      </c>
      <c r="G1186" t="str">
        <f t="shared" si="100"/>
        <v>Key Biscayne, Florida Keys</v>
      </c>
      <c r="H1186" s="152">
        <v>2</v>
      </c>
      <c r="I1186" s="152">
        <v>27</v>
      </c>
      <c r="J1186" s="152">
        <f t="shared" si="93"/>
        <v>0.1</v>
      </c>
      <c r="K1186" s="152">
        <v>900</v>
      </c>
      <c r="L1186" s="152">
        <f t="shared" si="94"/>
        <v>211</v>
      </c>
      <c r="M1186" s="152">
        <v>7.8</v>
      </c>
      <c r="N1186" s="152">
        <f t="shared" si="95"/>
        <v>0.1</v>
      </c>
      <c r="O1186" s="152">
        <v>2.2999999999999998</v>
      </c>
      <c r="P1186" s="152">
        <f t="shared" si="96"/>
        <v>0.5</v>
      </c>
      <c r="Q1186" s="152"/>
      <c r="R1186" s="152">
        <f t="shared" si="97"/>
        <v>2422</v>
      </c>
      <c r="S1186" s="152">
        <f t="shared" si="101"/>
        <v>47</v>
      </c>
      <c r="T1186" s="152">
        <f t="shared" si="98"/>
        <v>2246</v>
      </c>
      <c r="U1186" s="152">
        <f t="shared" si="102"/>
        <v>41</v>
      </c>
      <c r="V1186" s="152">
        <f t="shared" si="99"/>
        <v>33</v>
      </c>
      <c r="W1186" s="152">
        <f t="shared" si="103"/>
        <v>1</v>
      </c>
      <c r="X1186" s="152">
        <v>0.55800000000000005</v>
      </c>
      <c r="Y1186" t="s">
        <v>16069</v>
      </c>
    </row>
    <row r="1187" spans="5:25" ht="18" x14ac:dyDescent="0.25">
      <c r="E1187" s="152" t="s">
        <v>14075</v>
      </c>
      <c r="F1187" s="152" t="s">
        <v>16062</v>
      </c>
      <c r="G1187" t="str">
        <f t="shared" si="100"/>
        <v>Key Biscayne, Florida Keys</v>
      </c>
      <c r="H1187" s="152">
        <v>1</v>
      </c>
      <c r="I1187" s="152">
        <v>27</v>
      </c>
      <c r="J1187" s="152">
        <f t="shared" si="93"/>
        <v>0.1</v>
      </c>
      <c r="K1187" s="152">
        <v>400</v>
      </c>
      <c r="L1187" s="152">
        <f t="shared" si="94"/>
        <v>60</v>
      </c>
      <c r="M1187" s="152">
        <v>8.1</v>
      </c>
      <c r="N1187" s="152">
        <f t="shared" si="95"/>
        <v>0.05</v>
      </c>
      <c r="O1187" s="152">
        <v>3.8</v>
      </c>
      <c r="P1187" s="152">
        <f t="shared" si="96"/>
        <v>3</v>
      </c>
      <c r="Q1187" s="152"/>
      <c r="R1187" s="152">
        <f t="shared" si="97"/>
        <v>2377</v>
      </c>
      <c r="S1187" s="152">
        <f t="shared" si="101"/>
        <v>41</v>
      </c>
      <c r="T1187" s="152">
        <f t="shared" si="98"/>
        <v>2057</v>
      </c>
      <c r="U1187" s="152">
        <f t="shared" si="102"/>
        <v>43</v>
      </c>
      <c r="V1187" s="152">
        <f t="shared" si="99"/>
        <v>33</v>
      </c>
      <c r="W1187" s="152">
        <f t="shared" si="103"/>
        <v>1</v>
      </c>
      <c r="X1187" s="152">
        <v>0.28199999999999997</v>
      </c>
      <c r="Y1187" t="s">
        <v>16069</v>
      </c>
    </row>
    <row r="1188" spans="5:25" ht="18" x14ac:dyDescent="0.25">
      <c r="E1188" s="152" t="s">
        <v>14075</v>
      </c>
      <c r="F1188" s="152" t="s">
        <v>16062</v>
      </c>
      <c r="G1188" t="str">
        <f t="shared" si="100"/>
        <v>Key Biscayne, Florida Keys</v>
      </c>
      <c r="H1188" s="152">
        <v>3</v>
      </c>
      <c r="I1188" s="152">
        <v>27</v>
      </c>
      <c r="J1188" s="152">
        <f t="shared" si="93"/>
        <v>0.1</v>
      </c>
      <c r="K1188" s="152">
        <v>1340</v>
      </c>
      <c r="L1188" s="152">
        <f t="shared" si="94"/>
        <v>207</v>
      </c>
      <c r="M1188" s="152">
        <v>7.6</v>
      </c>
      <c r="N1188" s="152">
        <f t="shared" si="95"/>
        <v>0.06</v>
      </c>
      <c r="O1188" s="152">
        <v>1.7</v>
      </c>
      <c r="P1188" s="152">
        <f t="shared" si="96"/>
        <v>0.2</v>
      </c>
      <c r="Q1188" s="152"/>
      <c r="R1188" s="152">
        <f t="shared" si="97"/>
        <v>2442</v>
      </c>
      <c r="S1188" s="152">
        <f t="shared" si="101"/>
        <v>33</v>
      </c>
      <c r="T1188" s="152">
        <f t="shared" si="98"/>
        <v>2336</v>
      </c>
      <c r="U1188" s="152">
        <f t="shared" si="102"/>
        <v>33</v>
      </c>
      <c r="V1188" s="152">
        <f t="shared" si="99"/>
        <v>33</v>
      </c>
      <c r="W1188" s="152">
        <f t="shared" si="103"/>
        <v>1</v>
      </c>
      <c r="X1188" s="152">
        <v>0.372</v>
      </c>
      <c r="Y1188" t="s">
        <v>16069</v>
      </c>
    </row>
    <row r="1189" spans="5:25" ht="18" x14ac:dyDescent="0.25">
      <c r="E1189" s="152" t="s">
        <v>14075</v>
      </c>
      <c r="F1189" s="152" t="s">
        <v>16062</v>
      </c>
      <c r="G1189" t="str">
        <f t="shared" si="100"/>
        <v>Key Biscayne, Florida Keys</v>
      </c>
      <c r="H1189" s="152">
        <v>4</v>
      </c>
      <c r="I1189" s="152">
        <v>30.3</v>
      </c>
      <c r="J1189" s="152">
        <f t="shared" si="93"/>
        <v>0.5</v>
      </c>
      <c r="K1189" s="152">
        <v>400</v>
      </c>
      <c r="L1189" s="152">
        <f t="shared" si="94"/>
        <v>49</v>
      </c>
      <c r="M1189" s="152">
        <v>8.1</v>
      </c>
      <c r="N1189" s="152">
        <f t="shared" si="95"/>
        <v>0.04</v>
      </c>
      <c r="O1189" s="152">
        <v>4.3</v>
      </c>
      <c r="P1189" s="152">
        <f t="shared" si="96"/>
        <v>4</v>
      </c>
      <c r="Q1189" s="152"/>
      <c r="R1189" s="152">
        <f t="shared" si="97"/>
        <v>2406</v>
      </c>
      <c r="S1189" s="152">
        <f t="shared" si="101"/>
        <v>47</v>
      </c>
      <c r="T1189" s="152">
        <f t="shared" si="98"/>
        <v>2052</v>
      </c>
      <c r="U1189" s="152">
        <f t="shared" si="102"/>
        <v>38</v>
      </c>
      <c r="V1189" s="152">
        <f t="shared" si="99"/>
        <v>33</v>
      </c>
      <c r="W1189" s="152">
        <f t="shared" si="103"/>
        <v>1</v>
      </c>
      <c r="X1189" s="152">
        <v>0.39400000000000002</v>
      </c>
      <c r="Y1189" t="s">
        <v>16069</v>
      </c>
    </row>
    <row r="1190" spans="5:25" ht="18" x14ac:dyDescent="0.25">
      <c r="E1190" s="152" t="s">
        <v>14075</v>
      </c>
      <c r="F1190" s="152" t="s">
        <v>16062</v>
      </c>
      <c r="G1190" t="str">
        <f t="shared" si="100"/>
        <v>Key Biscayne, Florida Keys</v>
      </c>
      <c r="H1190" s="152">
        <v>4</v>
      </c>
      <c r="I1190" s="152">
        <v>30.3</v>
      </c>
      <c r="J1190" s="152">
        <f t="shared" si="93"/>
        <v>0.5</v>
      </c>
      <c r="K1190" s="152">
        <v>400</v>
      </c>
      <c r="L1190" s="152">
        <f t="shared" si="94"/>
        <v>49</v>
      </c>
      <c r="M1190" s="152">
        <v>8.1</v>
      </c>
      <c r="N1190" s="152">
        <f t="shared" si="95"/>
        <v>0.04</v>
      </c>
      <c r="O1190" s="152">
        <v>4.3</v>
      </c>
      <c r="P1190" s="152">
        <f t="shared" si="96"/>
        <v>4</v>
      </c>
      <c r="Q1190" s="152"/>
      <c r="R1190" s="152">
        <f t="shared" si="97"/>
        <v>2406</v>
      </c>
      <c r="S1190" s="152">
        <f t="shared" si="101"/>
        <v>47</v>
      </c>
      <c r="T1190" s="152">
        <f t="shared" si="98"/>
        <v>2052</v>
      </c>
      <c r="U1190" s="152">
        <f t="shared" si="102"/>
        <v>38</v>
      </c>
      <c r="V1190" s="152">
        <f t="shared" si="99"/>
        <v>33</v>
      </c>
      <c r="W1190" s="152">
        <f t="shared" si="103"/>
        <v>1</v>
      </c>
      <c r="X1190" s="152">
        <v>0.20699999999999999</v>
      </c>
      <c r="Y1190" t="s">
        <v>16069</v>
      </c>
    </row>
    <row r="1191" spans="5:25" ht="18" x14ac:dyDescent="0.25">
      <c r="E1191" s="152" t="s">
        <v>14075</v>
      </c>
      <c r="F1191" s="152" t="s">
        <v>16062</v>
      </c>
      <c r="G1191" t="str">
        <f t="shared" si="100"/>
        <v>Key Biscayne, Florida Keys</v>
      </c>
      <c r="H1191" s="152">
        <v>2</v>
      </c>
      <c r="I1191" s="152">
        <v>27</v>
      </c>
      <c r="J1191" s="152">
        <f t="shared" si="93"/>
        <v>0.1</v>
      </c>
      <c r="K1191" s="152">
        <v>900</v>
      </c>
      <c r="L1191" s="152">
        <f t="shared" si="94"/>
        <v>211</v>
      </c>
      <c r="M1191" s="152">
        <v>7.8</v>
      </c>
      <c r="N1191" s="152">
        <f t="shared" si="95"/>
        <v>0.1</v>
      </c>
      <c r="O1191" s="152">
        <v>2.2999999999999998</v>
      </c>
      <c r="P1191" s="152">
        <f t="shared" si="96"/>
        <v>0.5</v>
      </c>
      <c r="Q1191" s="152"/>
      <c r="R1191" s="152">
        <f t="shared" si="97"/>
        <v>2422</v>
      </c>
      <c r="S1191" s="152">
        <f t="shared" si="101"/>
        <v>47</v>
      </c>
      <c r="T1191" s="152">
        <f t="shared" si="98"/>
        <v>2246</v>
      </c>
      <c r="U1191" s="152">
        <f t="shared" si="102"/>
        <v>41</v>
      </c>
      <c r="V1191" s="152">
        <f t="shared" si="99"/>
        <v>33</v>
      </c>
      <c r="W1191" s="152">
        <f t="shared" si="103"/>
        <v>1</v>
      </c>
      <c r="X1191" s="152">
        <v>0.26</v>
      </c>
      <c r="Y1191" t="s">
        <v>16069</v>
      </c>
    </row>
    <row r="1192" spans="5:25" ht="18" x14ac:dyDescent="0.25">
      <c r="E1192" s="152" t="s">
        <v>14075</v>
      </c>
      <c r="F1192" s="152" t="s">
        <v>16062</v>
      </c>
      <c r="G1192" t="str">
        <f t="shared" si="100"/>
        <v>Key Biscayne, Florida Keys</v>
      </c>
      <c r="H1192" s="152">
        <v>3</v>
      </c>
      <c r="I1192" s="152">
        <v>27</v>
      </c>
      <c r="J1192" s="152">
        <f t="shared" si="93"/>
        <v>0.1</v>
      </c>
      <c r="K1192" s="152">
        <v>1340</v>
      </c>
      <c r="L1192" s="152">
        <f t="shared" si="94"/>
        <v>207</v>
      </c>
      <c r="M1192" s="152">
        <v>7.6</v>
      </c>
      <c r="N1192" s="152">
        <f t="shared" si="95"/>
        <v>0.06</v>
      </c>
      <c r="O1192" s="152">
        <v>1.7</v>
      </c>
      <c r="P1192" s="152">
        <f t="shared" si="96"/>
        <v>0.2</v>
      </c>
      <c r="Q1192" s="152"/>
      <c r="R1192" s="152">
        <f t="shared" si="97"/>
        <v>2442</v>
      </c>
      <c r="S1192" s="152">
        <f t="shared" si="101"/>
        <v>33</v>
      </c>
      <c r="T1192" s="152">
        <f t="shared" si="98"/>
        <v>2336</v>
      </c>
      <c r="U1192" s="152">
        <f t="shared" si="102"/>
        <v>33</v>
      </c>
      <c r="V1192" s="152">
        <f t="shared" si="99"/>
        <v>33</v>
      </c>
      <c r="W1192" s="152">
        <f t="shared" si="103"/>
        <v>1</v>
      </c>
      <c r="X1192" s="152">
        <v>0.13200000000000001</v>
      </c>
      <c r="Y1192" t="s">
        <v>16069</v>
      </c>
    </row>
    <row r="1193" spans="5:25" ht="18" x14ac:dyDescent="0.25">
      <c r="E1193" s="152" t="s">
        <v>14075</v>
      </c>
      <c r="F1193" s="152" t="s">
        <v>16062</v>
      </c>
      <c r="G1193" t="str">
        <f t="shared" si="100"/>
        <v>Key Biscayne, Florida Keys</v>
      </c>
      <c r="H1193" s="152">
        <v>1</v>
      </c>
      <c r="I1193" s="152">
        <v>27</v>
      </c>
      <c r="J1193" s="152">
        <f t="shared" si="93"/>
        <v>0.1</v>
      </c>
      <c r="K1193" s="152">
        <v>400</v>
      </c>
      <c r="L1193" s="152">
        <f t="shared" si="94"/>
        <v>60</v>
      </c>
      <c r="M1193" s="152">
        <v>8.1</v>
      </c>
      <c r="N1193" s="152">
        <f t="shared" si="95"/>
        <v>0.05</v>
      </c>
      <c r="O1193" s="152">
        <v>3.8</v>
      </c>
      <c r="P1193" s="152">
        <f t="shared" si="96"/>
        <v>3</v>
      </c>
      <c r="Q1193" s="152"/>
      <c r="R1193" s="152">
        <f t="shared" si="97"/>
        <v>2377</v>
      </c>
      <c r="S1193" s="152">
        <f t="shared" si="101"/>
        <v>41</v>
      </c>
      <c r="T1193" s="152">
        <f t="shared" si="98"/>
        <v>2057</v>
      </c>
      <c r="U1193" s="152">
        <f t="shared" si="102"/>
        <v>43</v>
      </c>
      <c r="V1193" s="152">
        <f t="shared" si="99"/>
        <v>33</v>
      </c>
      <c r="W1193" s="152">
        <f t="shared" si="103"/>
        <v>1</v>
      </c>
      <c r="X1193" s="152">
        <v>0.40500000000000003</v>
      </c>
      <c r="Y1193" t="s">
        <v>16069</v>
      </c>
    </row>
    <row r="1194" spans="5:25" ht="18" x14ac:dyDescent="0.25">
      <c r="E1194" s="152" t="s">
        <v>14075</v>
      </c>
      <c r="F1194" s="152" t="s">
        <v>16062</v>
      </c>
      <c r="G1194" t="str">
        <f t="shared" si="100"/>
        <v>Key Biscayne, Florida Keys</v>
      </c>
      <c r="H1194" s="152">
        <v>6</v>
      </c>
      <c r="I1194" s="152">
        <v>30.3</v>
      </c>
      <c r="J1194" s="152">
        <f t="shared" si="93"/>
        <v>0.5</v>
      </c>
      <c r="K1194" s="152">
        <v>1290</v>
      </c>
      <c r="L1194" s="152">
        <f t="shared" si="94"/>
        <v>247</v>
      </c>
      <c r="M1194" s="152">
        <v>7.6</v>
      </c>
      <c r="N1194" s="152">
        <f t="shared" si="95"/>
        <v>0.08</v>
      </c>
      <c r="O1194" s="152">
        <v>2</v>
      </c>
      <c r="P1194" s="152">
        <f t="shared" si="96"/>
        <v>0.4</v>
      </c>
      <c r="Q1194" s="152"/>
      <c r="R1194" s="152">
        <f t="shared" si="97"/>
        <v>2447</v>
      </c>
      <c r="S1194" s="152">
        <f t="shared" si="101"/>
        <v>77</v>
      </c>
      <c r="T1194" s="152">
        <f t="shared" si="98"/>
        <v>2311</v>
      </c>
      <c r="U1194" s="152">
        <f t="shared" si="102"/>
        <v>77</v>
      </c>
      <c r="V1194" s="152">
        <f t="shared" si="99"/>
        <v>33</v>
      </c>
      <c r="W1194" s="152">
        <f t="shared" si="103"/>
        <v>1</v>
      </c>
      <c r="X1194" s="152">
        <v>0.17</v>
      </c>
      <c r="Y1194" t="s">
        <v>16069</v>
      </c>
    </row>
    <row r="1195" spans="5:25" ht="18" x14ac:dyDescent="0.25">
      <c r="E1195" s="152" t="s">
        <v>14075</v>
      </c>
      <c r="F1195" s="152" t="s">
        <v>16062</v>
      </c>
      <c r="G1195" t="str">
        <f t="shared" si="100"/>
        <v>Key Biscayne, Florida Keys</v>
      </c>
      <c r="H1195" s="152">
        <v>6</v>
      </c>
      <c r="I1195" s="152">
        <v>30.3</v>
      </c>
      <c r="J1195" s="152">
        <f t="shared" si="93"/>
        <v>0.5</v>
      </c>
      <c r="K1195" s="152">
        <v>1290</v>
      </c>
      <c r="L1195" s="152">
        <f t="shared" si="94"/>
        <v>247</v>
      </c>
      <c r="M1195" s="152">
        <v>7.6</v>
      </c>
      <c r="N1195" s="152">
        <f t="shared" si="95"/>
        <v>0.08</v>
      </c>
      <c r="O1195" s="152">
        <v>2</v>
      </c>
      <c r="P1195" s="152">
        <f t="shared" si="96"/>
        <v>0.4</v>
      </c>
      <c r="Q1195" s="152"/>
      <c r="R1195" s="152">
        <f t="shared" si="97"/>
        <v>2447</v>
      </c>
      <c r="S1195" s="152">
        <f t="shared" si="101"/>
        <v>77</v>
      </c>
      <c r="T1195" s="152">
        <f t="shared" si="98"/>
        <v>2311</v>
      </c>
      <c r="U1195" s="152">
        <f t="shared" si="102"/>
        <v>77</v>
      </c>
      <c r="V1195" s="152">
        <f t="shared" si="99"/>
        <v>33</v>
      </c>
      <c r="W1195" s="152">
        <f t="shared" si="103"/>
        <v>1</v>
      </c>
      <c r="X1195" s="152">
        <v>8.7999999999999995E-2</v>
      </c>
      <c r="Y1195" t="s">
        <v>16069</v>
      </c>
    </row>
    <row r="1196" spans="5:25" ht="18" x14ac:dyDescent="0.25">
      <c r="E1196" s="152" t="s">
        <v>14075</v>
      </c>
      <c r="F1196" s="152" t="s">
        <v>16062</v>
      </c>
      <c r="G1196" t="str">
        <f t="shared" si="100"/>
        <v>Key Biscayne, Florida Keys</v>
      </c>
      <c r="H1196" s="152">
        <v>6</v>
      </c>
      <c r="I1196" s="152">
        <v>30.3</v>
      </c>
      <c r="J1196" s="152">
        <f t="shared" si="93"/>
        <v>0.5</v>
      </c>
      <c r="K1196" s="152">
        <v>1290</v>
      </c>
      <c r="L1196" s="152">
        <f t="shared" si="94"/>
        <v>247</v>
      </c>
      <c r="M1196" s="152">
        <v>7.6</v>
      </c>
      <c r="N1196" s="152">
        <f t="shared" si="95"/>
        <v>0.08</v>
      </c>
      <c r="O1196" s="152">
        <v>2</v>
      </c>
      <c r="P1196" s="152">
        <f t="shared" si="96"/>
        <v>0.4</v>
      </c>
      <c r="Q1196" s="152"/>
      <c r="R1196" s="152">
        <f t="shared" si="97"/>
        <v>2447</v>
      </c>
      <c r="S1196" s="152">
        <f t="shared" si="101"/>
        <v>77</v>
      </c>
      <c r="T1196" s="152">
        <f t="shared" si="98"/>
        <v>2311</v>
      </c>
      <c r="U1196" s="152">
        <f t="shared" si="102"/>
        <v>77</v>
      </c>
      <c r="V1196" s="152">
        <f t="shared" si="99"/>
        <v>33</v>
      </c>
      <c r="W1196" s="152">
        <f t="shared" si="103"/>
        <v>1</v>
      </c>
      <c r="X1196" s="152">
        <v>0.39300000000000002</v>
      </c>
      <c r="Y1196" t="s">
        <v>16069</v>
      </c>
    </row>
    <row r="1197" spans="5:25" ht="18" x14ac:dyDescent="0.25">
      <c r="E1197" s="152" t="s">
        <v>14075</v>
      </c>
      <c r="F1197" s="152" t="s">
        <v>16062</v>
      </c>
      <c r="G1197" t="str">
        <f t="shared" si="100"/>
        <v>Key Biscayne, Florida Keys</v>
      </c>
      <c r="H1197" s="152">
        <v>5</v>
      </c>
      <c r="I1197" s="152">
        <v>30.3</v>
      </c>
      <c r="J1197" s="152">
        <f t="shared" si="93"/>
        <v>0.5</v>
      </c>
      <c r="K1197" s="152">
        <v>950</v>
      </c>
      <c r="L1197" s="152">
        <f t="shared" si="94"/>
        <v>196</v>
      </c>
      <c r="M1197" s="152">
        <v>7.8</v>
      </c>
      <c r="N1197" s="152">
        <f t="shared" si="95"/>
        <v>0.09</v>
      </c>
      <c r="O1197" s="152">
        <v>2.5</v>
      </c>
      <c r="P1197" s="152">
        <f t="shared" si="96"/>
        <v>0.5</v>
      </c>
      <c r="Q1197" s="152"/>
      <c r="R1197" s="152">
        <f t="shared" si="97"/>
        <v>2460</v>
      </c>
      <c r="S1197" s="152">
        <f t="shared" si="101"/>
        <v>52</v>
      </c>
      <c r="T1197" s="152">
        <f t="shared" si="98"/>
        <v>2268</v>
      </c>
      <c r="U1197" s="152">
        <f t="shared" si="102"/>
        <v>54</v>
      </c>
      <c r="V1197" s="152">
        <f t="shared" si="99"/>
        <v>33</v>
      </c>
      <c r="W1197" s="152">
        <f t="shared" si="103"/>
        <v>1</v>
      </c>
      <c r="X1197" s="152">
        <v>-0.156</v>
      </c>
      <c r="Y1197" t="s">
        <v>16069</v>
      </c>
    </row>
    <row r="1198" spans="5:25" ht="18" x14ac:dyDescent="0.25">
      <c r="E1198" s="152" t="s">
        <v>14075</v>
      </c>
      <c r="F1198" s="152" t="s">
        <v>16062</v>
      </c>
      <c r="G1198" t="str">
        <f t="shared" si="100"/>
        <v>Key Biscayne, Florida Keys</v>
      </c>
      <c r="H1198" s="152">
        <v>3</v>
      </c>
      <c r="I1198" s="152">
        <v>27</v>
      </c>
      <c r="J1198" s="152">
        <f t="shared" si="93"/>
        <v>0.1</v>
      </c>
      <c r="K1198" s="152">
        <v>1340</v>
      </c>
      <c r="L1198" s="152">
        <f t="shared" si="94"/>
        <v>207</v>
      </c>
      <c r="M1198" s="152">
        <v>7.6</v>
      </c>
      <c r="N1198" s="152">
        <f t="shared" si="95"/>
        <v>0.06</v>
      </c>
      <c r="O1198" s="152">
        <v>1.7</v>
      </c>
      <c r="P1198" s="152">
        <f t="shared" si="96"/>
        <v>0.2</v>
      </c>
      <c r="Q1198" s="152"/>
      <c r="R1198" s="152">
        <f t="shared" si="97"/>
        <v>2442</v>
      </c>
      <c r="S1198" s="152">
        <f t="shared" si="101"/>
        <v>33</v>
      </c>
      <c r="T1198" s="152">
        <f t="shared" si="98"/>
        <v>2336</v>
      </c>
      <c r="U1198" s="152">
        <f t="shared" si="102"/>
        <v>33</v>
      </c>
      <c r="V1198" s="152">
        <f t="shared" si="99"/>
        <v>33</v>
      </c>
      <c r="W1198" s="152">
        <f t="shared" si="103"/>
        <v>1</v>
      </c>
      <c r="X1198" s="152">
        <v>0.34799999999999998</v>
      </c>
      <c r="Y1198" t="s">
        <v>16069</v>
      </c>
    </row>
    <row r="1199" spans="5:25" ht="18" x14ac:dyDescent="0.25">
      <c r="E1199" s="152" t="s">
        <v>14075</v>
      </c>
      <c r="F1199" s="152" t="s">
        <v>16062</v>
      </c>
      <c r="G1199" t="str">
        <f t="shared" si="100"/>
        <v>Key Biscayne, Florida Keys</v>
      </c>
      <c r="H1199" s="152">
        <v>6</v>
      </c>
      <c r="I1199" s="152">
        <v>30.3</v>
      </c>
      <c r="J1199" s="152">
        <f t="shared" si="93"/>
        <v>0.5</v>
      </c>
      <c r="K1199" s="152">
        <v>1290</v>
      </c>
      <c r="L1199" s="152">
        <f t="shared" si="94"/>
        <v>247</v>
      </c>
      <c r="M1199" s="152">
        <v>7.6</v>
      </c>
      <c r="N1199" s="152">
        <f t="shared" si="95"/>
        <v>0.08</v>
      </c>
      <c r="O1199" s="152">
        <v>2</v>
      </c>
      <c r="P1199" s="152">
        <f t="shared" si="96"/>
        <v>0.4</v>
      </c>
      <c r="Q1199" s="152"/>
      <c r="R1199" s="152">
        <f t="shared" si="97"/>
        <v>2447</v>
      </c>
      <c r="S1199" s="152">
        <f t="shared" si="101"/>
        <v>77</v>
      </c>
      <c r="T1199" s="152">
        <f t="shared" si="98"/>
        <v>2311</v>
      </c>
      <c r="U1199" s="152">
        <f t="shared" si="102"/>
        <v>77</v>
      </c>
      <c r="V1199" s="152">
        <f t="shared" si="99"/>
        <v>33</v>
      </c>
      <c r="W1199" s="152">
        <f t="shared" si="103"/>
        <v>1</v>
      </c>
      <c r="X1199" s="152">
        <v>9.6000000000000002E-2</v>
      </c>
      <c r="Y1199" t="s">
        <v>16069</v>
      </c>
    </row>
    <row r="1200" spans="5:25" ht="18" x14ac:dyDescent="0.25">
      <c r="E1200" s="152" t="s">
        <v>14075</v>
      </c>
      <c r="F1200" s="152" t="s">
        <v>16062</v>
      </c>
      <c r="G1200" t="str">
        <f t="shared" si="100"/>
        <v>Key Biscayne, Florida Keys</v>
      </c>
      <c r="H1200" s="152">
        <v>2</v>
      </c>
      <c r="I1200" s="152">
        <v>27</v>
      </c>
      <c r="J1200" s="152">
        <f t="shared" si="93"/>
        <v>0.1</v>
      </c>
      <c r="K1200" s="152">
        <v>900</v>
      </c>
      <c r="L1200" s="152">
        <f t="shared" si="94"/>
        <v>211</v>
      </c>
      <c r="M1200" s="152">
        <v>7.8</v>
      </c>
      <c r="N1200" s="152">
        <f t="shared" si="95"/>
        <v>0.1</v>
      </c>
      <c r="O1200" s="152">
        <v>2.2999999999999998</v>
      </c>
      <c r="P1200" s="152">
        <f t="shared" si="96"/>
        <v>0.5</v>
      </c>
      <c r="Q1200" s="152"/>
      <c r="R1200" s="152">
        <f t="shared" si="97"/>
        <v>2422</v>
      </c>
      <c r="S1200" s="152">
        <f t="shared" si="101"/>
        <v>47</v>
      </c>
      <c r="T1200" s="152">
        <f t="shared" si="98"/>
        <v>2246</v>
      </c>
      <c r="U1200" s="152">
        <f t="shared" si="102"/>
        <v>41</v>
      </c>
      <c r="V1200" s="152">
        <f t="shared" si="99"/>
        <v>33</v>
      </c>
      <c r="W1200" s="152">
        <f t="shared" si="103"/>
        <v>1</v>
      </c>
      <c r="X1200" s="152">
        <v>0.371</v>
      </c>
      <c r="Y1200" t="s">
        <v>16069</v>
      </c>
    </row>
    <row r="1201" spans="5:25" ht="18" x14ac:dyDescent="0.25">
      <c r="E1201" s="152" t="s">
        <v>14075</v>
      </c>
      <c r="F1201" s="152" t="s">
        <v>16062</v>
      </c>
      <c r="G1201" t="str">
        <f t="shared" si="100"/>
        <v>Key Biscayne, Florida Keys</v>
      </c>
      <c r="H1201" s="152">
        <v>5</v>
      </c>
      <c r="I1201" s="152">
        <v>30.3</v>
      </c>
      <c r="J1201" s="152">
        <f t="shared" si="93"/>
        <v>0.5</v>
      </c>
      <c r="K1201" s="152">
        <v>950</v>
      </c>
      <c r="L1201" s="152">
        <f t="shared" si="94"/>
        <v>196</v>
      </c>
      <c r="M1201" s="152">
        <v>7.8</v>
      </c>
      <c r="N1201" s="152">
        <f t="shared" si="95"/>
        <v>0.09</v>
      </c>
      <c r="O1201" s="152">
        <v>2.5</v>
      </c>
      <c r="P1201" s="152">
        <f t="shared" si="96"/>
        <v>0.5</v>
      </c>
      <c r="Q1201" s="152"/>
      <c r="R1201" s="152">
        <f t="shared" si="97"/>
        <v>2460</v>
      </c>
      <c r="S1201" s="152">
        <f t="shared" si="101"/>
        <v>52</v>
      </c>
      <c r="T1201" s="152">
        <f t="shared" si="98"/>
        <v>2268</v>
      </c>
      <c r="U1201" s="152">
        <f t="shared" si="102"/>
        <v>54</v>
      </c>
      <c r="V1201" s="152">
        <f t="shared" si="99"/>
        <v>33</v>
      </c>
      <c r="W1201" s="152">
        <f t="shared" si="103"/>
        <v>1</v>
      </c>
      <c r="X1201" s="152">
        <v>7.9000000000000001E-2</v>
      </c>
      <c r="Y1201" t="s">
        <v>16069</v>
      </c>
    </row>
    <row r="1202" spans="5:25" ht="18" x14ac:dyDescent="0.25">
      <c r="E1202" s="152" t="s">
        <v>14075</v>
      </c>
      <c r="F1202" s="152" t="s">
        <v>16062</v>
      </c>
      <c r="G1202" t="str">
        <f t="shared" si="100"/>
        <v>Key Biscayne, Florida Keys</v>
      </c>
      <c r="H1202" s="152">
        <v>2</v>
      </c>
      <c r="I1202" s="152">
        <v>27</v>
      </c>
      <c r="J1202" s="152">
        <f t="shared" ref="J1202:J1265" si="104">VLOOKUP($H1202,$AA$948:$AO$953,3,FALSE)</f>
        <v>0.1</v>
      </c>
      <c r="K1202" s="152">
        <v>900</v>
      </c>
      <c r="L1202" s="152">
        <f t="shared" ref="L1202:L1265" si="105">VLOOKUP($H1202,$AA$948:$AO$953,5,FALSE)</f>
        <v>211</v>
      </c>
      <c r="M1202" s="152">
        <v>7.8</v>
      </c>
      <c r="N1202" s="152">
        <f t="shared" ref="N1202:N1265" si="106">VLOOKUP($H1202,$AA$948:$AO$953,7,FALSE)</f>
        <v>0.1</v>
      </c>
      <c r="O1202" s="152">
        <v>2.2999999999999998</v>
      </c>
      <c r="P1202" s="152">
        <f t="shared" ref="P1202:P1265" si="107">VLOOKUP($H1202,$AA$948:$AO$953,13,FALSE)</f>
        <v>0.5</v>
      </c>
      <c r="Q1202" s="152"/>
      <c r="R1202" s="152">
        <f t="shared" ref="R1202:R1265" si="108">VLOOKUP($H1202,$AA$948:$AO$953,8,FALSE)</f>
        <v>2422</v>
      </c>
      <c r="S1202" s="152">
        <f t="shared" si="101"/>
        <v>47</v>
      </c>
      <c r="T1202" s="152">
        <f t="shared" ref="T1202:T1265" si="109">VLOOKUP($H1202,$AA$948:$AO$953,10,FALSE)</f>
        <v>2246</v>
      </c>
      <c r="U1202" s="152">
        <f t="shared" si="102"/>
        <v>41</v>
      </c>
      <c r="V1202" s="152">
        <f t="shared" ref="V1202:V1265" si="110">VLOOKUP($H1202,$AA$948:$AO$953,14,FALSE)</f>
        <v>33</v>
      </c>
      <c r="W1202" s="152">
        <f t="shared" si="103"/>
        <v>1</v>
      </c>
      <c r="X1202" s="152">
        <v>0.48699999999999999</v>
      </c>
      <c r="Y1202" t="s">
        <v>16069</v>
      </c>
    </row>
    <row r="1203" spans="5:25" ht="18" x14ac:dyDescent="0.25">
      <c r="E1203" s="152" t="s">
        <v>14075</v>
      </c>
      <c r="F1203" s="152" t="s">
        <v>16062</v>
      </c>
      <c r="G1203" t="str">
        <f t="shared" ref="G1203:G1266" si="111">_xlfn.CONCAT(F1203, ", Florida Keys")</f>
        <v>Key Biscayne, Florida Keys</v>
      </c>
      <c r="H1203" s="152">
        <v>5</v>
      </c>
      <c r="I1203" s="152">
        <v>30.3</v>
      </c>
      <c r="J1203" s="152">
        <f t="shared" si="104"/>
        <v>0.5</v>
      </c>
      <c r="K1203" s="152">
        <v>950</v>
      </c>
      <c r="L1203" s="152">
        <f t="shared" si="105"/>
        <v>196</v>
      </c>
      <c r="M1203" s="152">
        <v>7.8</v>
      </c>
      <c r="N1203" s="152">
        <f t="shared" si="106"/>
        <v>0.09</v>
      </c>
      <c r="O1203" s="152">
        <v>2.5</v>
      </c>
      <c r="P1203" s="152">
        <f t="shared" si="107"/>
        <v>0.5</v>
      </c>
      <c r="Q1203" s="152"/>
      <c r="R1203" s="152">
        <f t="shared" si="108"/>
        <v>2460</v>
      </c>
      <c r="S1203" s="152">
        <f t="shared" ref="S1203:S1266" si="112">VLOOKUP($H1203,$AA$948:$AO$953,9,FALSE)</f>
        <v>52</v>
      </c>
      <c r="T1203" s="152">
        <f t="shared" si="109"/>
        <v>2268</v>
      </c>
      <c r="U1203" s="152">
        <f t="shared" ref="U1203:U1266" si="113">VLOOKUP($H1203,$AA$948:$AO$953,11,FALSE)</f>
        <v>54</v>
      </c>
      <c r="V1203" s="152">
        <f t="shared" si="110"/>
        <v>33</v>
      </c>
      <c r="W1203" s="152">
        <f t="shared" ref="W1203:W1266" si="114">VLOOKUP($H1203,$AA$948:$AO$953,15,FALSE)</f>
        <v>1</v>
      </c>
      <c r="X1203" s="152">
        <v>0.32400000000000001</v>
      </c>
      <c r="Y1203" t="s">
        <v>16069</v>
      </c>
    </row>
    <row r="1204" spans="5:25" ht="18" x14ac:dyDescent="0.25">
      <c r="E1204" s="152" t="s">
        <v>14075</v>
      </c>
      <c r="F1204" s="152" t="s">
        <v>16062</v>
      </c>
      <c r="G1204" t="str">
        <f t="shared" si="111"/>
        <v>Key Biscayne, Florida Keys</v>
      </c>
      <c r="H1204" s="152">
        <v>3</v>
      </c>
      <c r="I1204" s="152">
        <v>27</v>
      </c>
      <c r="J1204" s="152">
        <f t="shared" si="104"/>
        <v>0.1</v>
      </c>
      <c r="K1204" s="152">
        <v>1340</v>
      </c>
      <c r="L1204" s="152">
        <f t="shared" si="105"/>
        <v>207</v>
      </c>
      <c r="M1204" s="152">
        <v>7.6</v>
      </c>
      <c r="N1204" s="152">
        <f t="shared" si="106"/>
        <v>0.06</v>
      </c>
      <c r="O1204" s="152">
        <v>1.7</v>
      </c>
      <c r="P1204" s="152">
        <f t="shared" si="107"/>
        <v>0.2</v>
      </c>
      <c r="Q1204" s="152"/>
      <c r="R1204" s="152">
        <f t="shared" si="108"/>
        <v>2442</v>
      </c>
      <c r="S1204" s="152">
        <f t="shared" si="112"/>
        <v>33</v>
      </c>
      <c r="T1204" s="152">
        <f t="shared" si="109"/>
        <v>2336</v>
      </c>
      <c r="U1204" s="152">
        <f t="shared" si="113"/>
        <v>33</v>
      </c>
      <c r="V1204" s="152">
        <f t="shared" si="110"/>
        <v>33</v>
      </c>
      <c r="W1204" s="152">
        <f t="shared" si="114"/>
        <v>1</v>
      </c>
      <c r="X1204" s="152">
        <v>0.28599999999999998</v>
      </c>
      <c r="Y1204" t="s">
        <v>16069</v>
      </c>
    </row>
    <row r="1205" spans="5:25" ht="18" x14ac:dyDescent="0.25">
      <c r="E1205" s="152" t="s">
        <v>14075</v>
      </c>
      <c r="F1205" s="152" t="s">
        <v>16062</v>
      </c>
      <c r="G1205" t="str">
        <f t="shared" si="111"/>
        <v>Key Biscayne, Florida Keys</v>
      </c>
      <c r="H1205" s="152">
        <v>6</v>
      </c>
      <c r="I1205" s="152">
        <v>30.3</v>
      </c>
      <c r="J1205" s="152">
        <f t="shared" si="104"/>
        <v>0.5</v>
      </c>
      <c r="K1205" s="152">
        <v>1290</v>
      </c>
      <c r="L1205" s="152">
        <f t="shared" si="105"/>
        <v>247</v>
      </c>
      <c r="M1205" s="152">
        <v>7.6</v>
      </c>
      <c r="N1205" s="152">
        <f t="shared" si="106"/>
        <v>0.08</v>
      </c>
      <c r="O1205" s="152">
        <v>2</v>
      </c>
      <c r="P1205" s="152">
        <f t="shared" si="107"/>
        <v>0.4</v>
      </c>
      <c r="Q1205" s="152"/>
      <c r="R1205" s="152">
        <f t="shared" si="108"/>
        <v>2447</v>
      </c>
      <c r="S1205" s="152">
        <f t="shared" si="112"/>
        <v>77</v>
      </c>
      <c r="T1205" s="152">
        <f t="shared" si="109"/>
        <v>2311</v>
      </c>
      <c r="U1205" s="152">
        <f t="shared" si="113"/>
        <v>77</v>
      </c>
      <c r="V1205" s="152">
        <f t="shared" si="110"/>
        <v>33</v>
      </c>
      <c r="W1205" s="152">
        <f t="shared" si="114"/>
        <v>1</v>
      </c>
      <c r="X1205" s="152">
        <v>0.20399999999999999</v>
      </c>
      <c r="Y1205" t="s">
        <v>16069</v>
      </c>
    </row>
    <row r="1206" spans="5:25" ht="18" x14ac:dyDescent="0.25">
      <c r="E1206" s="152" t="s">
        <v>14075</v>
      </c>
      <c r="F1206" s="152" t="s">
        <v>16062</v>
      </c>
      <c r="G1206" t="str">
        <f t="shared" si="111"/>
        <v>Key Biscayne, Florida Keys</v>
      </c>
      <c r="H1206" s="152">
        <v>4</v>
      </c>
      <c r="I1206" s="152">
        <v>30.3</v>
      </c>
      <c r="J1206" s="152">
        <f t="shared" si="104"/>
        <v>0.5</v>
      </c>
      <c r="K1206" s="152">
        <v>400</v>
      </c>
      <c r="L1206" s="152">
        <f t="shared" si="105"/>
        <v>49</v>
      </c>
      <c r="M1206" s="152">
        <v>8.1</v>
      </c>
      <c r="N1206" s="152">
        <f t="shared" si="106"/>
        <v>0.04</v>
      </c>
      <c r="O1206" s="152">
        <v>4.3</v>
      </c>
      <c r="P1206" s="152">
        <f t="shared" si="107"/>
        <v>4</v>
      </c>
      <c r="Q1206" s="152"/>
      <c r="R1206" s="152">
        <f t="shared" si="108"/>
        <v>2406</v>
      </c>
      <c r="S1206" s="152">
        <f t="shared" si="112"/>
        <v>47</v>
      </c>
      <c r="T1206" s="152">
        <f t="shared" si="109"/>
        <v>2052</v>
      </c>
      <c r="U1206" s="152">
        <f t="shared" si="113"/>
        <v>38</v>
      </c>
      <c r="V1206" s="152">
        <f t="shared" si="110"/>
        <v>33</v>
      </c>
      <c r="W1206" s="152">
        <f t="shared" si="114"/>
        <v>1</v>
      </c>
      <c r="X1206" s="152">
        <v>0.69599999999999995</v>
      </c>
      <c r="Y1206" t="s">
        <v>16069</v>
      </c>
    </row>
    <row r="1207" spans="5:25" ht="18" x14ac:dyDescent="0.25">
      <c r="E1207" s="152" t="s">
        <v>14075</v>
      </c>
      <c r="F1207" s="152" t="s">
        <v>16062</v>
      </c>
      <c r="G1207" t="str">
        <f t="shared" si="111"/>
        <v>Key Biscayne, Florida Keys</v>
      </c>
      <c r="H1207" s="152">
        <v>6</v>
      </c>
      <c r="I1207" s="152">
        <v>30.3</v>
      </c>
      <c r="J1207" s="152">
        <f t="shared" si="104"/>
        <v>0.5</v>
      </c>
      <c r="K1207" s="152">
        <v>1290</v>
      </c>
      <c r="L1207" s="152">
        <f t="shared" si="105"/>
        <v>247</v>
      </c>
      <c r="M1207" s="152">
        <v>7.6</v>
      </c>
      <c r="N1207" s="152">
        <f t="shared" si="106"/>
        <v>0.08</v>
      </c>
      <c r="O1207" s="152">
        <v>2</v>
      </c>
      <c r="P1207" s="152">
        <f t="shared" si="107"/>
        <v>0.4</v>
      </c>
      <c r="Q1207" s="152"/>
      <c r="R1207" s="152">
        <f t="shared" si="108"/>
        <v>2447</v>
      </c>
      <c r="S1207" s="152">
        <f t="shared" si="112"/>
        <v>77</v>
      </c>
      <c r="T1207" s="152">
        <f t="shared" si="109"/>
        <v>2311</v>
      </c>
      <c r="U1207" s="152">
        <f t="shared" si="113"/>
        <v>77</v>
      </c>
      <c r="V1207" s="152">
        <f t="shared" si="110"/>
        <v>33</v>
      </c>
      <c r="W1207" s="152">
        <f t="shared" si="114"/>
        <v>1</v>
      </c>
      <c r="X1207" s="152">
        <v>1.7000000000000001E-2</v>
      </c>
      <c r="Y1207" t="s">
        <v>16069</v>
      </c>
    </row>
    <row r="1208" spans="5:25" ht="18" x14ac:dyDescent="0.25">
      <c r="E1208" s="152" t="s">
        <v>14075</v>
      </c>
      <c r="F1208" s="152" t="s">
        <v>16062</v>
      </c>
      <c r="G1208" t="str">
        <f t="shared" si="111"/>
        <v>Key Biscayne, Florida Keys</v>
      </c>
      <c r="H1208" s="152">
        <v>2</v>
      </c>
      <c r="I1208" s="152">
        <v>27</v>
      </c>
      <c r="J1208" s="152">
        <f t="shared" si="104"/>
        <v>0.1</v>
      </c>
      <c r="K1208" s="152">
        <v>900</v>
      </c>
      <c r="L1208" s="152">
        <f t="shared" si="105"/>
        <v>211</v>
      </c>
      <c r="M1208" s="152">
        <v>7.8</v>
      </c>
      <c r="N1208" s="152">
        <f t="shared" si="106"/>
        <v>0.1</v>
      </c>
      <c r="O1208" s="152">
        <v>2.2999999999999998</v>
      </c>
      <c r="P1208" s="152">
        <f t="shared" si="107"/>
        <v>0.5</v>
      </c>
      <c r="Q1208" s="152"/>
      <c r="R1208" s="152">
        <f t="shared" si="108"/>
        <v>2422</v>
      </c>
      <c r="S1208" s="152">
        <f t="shared" si="112"/>
        <v>47</v>
      </c>
      <c r="T1208" s="152">
        <f t="shared" si="109"/>
        <v>2246</v>
      </c>
      <c r="U1208" s="152">
        <f t="shared" si="113"/>
        <v>41</v>
      </c>
      <c r="V1208" s="152">
        <f t="shared" si="110"/>
        <v>33</v>
      </c>
      <c r="W1208" s="152">
        <f t="shared" si="114"/>
        <v>1</v>
      </c>
      <c r="X1208" s="152">
        <v>3.6999999999999998E-2</v>
      </c>
      <c r="Y1208" t="s">
        <v>16069</v>
      </c>
    </row>
    <row r="1209" spans="5:25" ht="18" x14ac:dyDescent="0.25">
      <c r="E1209" s="152" t="s">
        <v>14075</v>
      </c>
      <c r="F1209" s="152" t="s">
        <v>16062</v>
      </c>
      <c r="G1209" t="str">
        <f t="shared" si="111"/>
        <v>Key Biscayne, Florida Keys</v>
      </c>
      <c r="H1209" s="152">
        <v>1</v>
      </c>
      <c r="I1209" s="152">
        <v>27</v>
      </c>
      <c r="J1209" s="152">
        <f t="shared" si="104"/>
        <v>0.1</v>
      </c>
      <c r="K1209" s="152">
        <v>400</v>
      </c>
      <c r="L1209" s="152">
        <f t="shared" si="105"/>
        <v>60</v>
      </c>
      <c r="M1209" s="152">
        <v>8.1</v>
      </c>
      <c r="N1209" s="152">
        <f t="shared" si="106"/>
        <v>0.05</v>
      </c>
      <c r="O1209" s="152">
        <v>3.8</v>
      </c>
      <c r="P1209" s="152">
        <f t="shared" si="107"/>
        <v>3</v>
      </c>
      <c r="Q1209" s="152"/>
      <c r="R1209" s="152">
        <f t="shared" si="108"/>
        <v>2377</v>
      </c>
      <c r="S1209" s="152">
        <f t="shared" si="112"/>
        <v>41</v>
      </c>
      <c r="T1209" s="152">
        <f t="shared" si="109"/>
        <v>2057</v>
      </c>
      <c r="U1209" s="152">
        <f t="shared" si="113"/>
        <v>43</v>
      </c>
      <c r="V1209" s="152">
        <f t="shared" si="110"/>
        <v>33</v>
      </c>
      <c r="W1209" s="152">
        <f t="shared" si="114"/>
        <v>1</v>
      </c>
      <c r="X1209" s="152">
        <v>0.23100000000000001</v>
      </c>
      <c r="Y1209" t="s">
        <v>16069</v>
      </c>
    </row>
    <row r="1210" spans="5:25" ht="18" x14ac:dyDescent="0.25">
      <c r="E1210" s="152" t="s">
        <v>14075</v>
      </c>
      <c r="F1210" s="152" t="s">
        <v>16062</v>
      </c>
      <c r="G1210" t="str">
        <f t="shared" si="111"/>
        <v>Key Biscayne, Florida Keys</v>
      </c>
      <c r="H1210" s="152">
        <v>2</v>
      </c>
      <c r="I1210" s="152">
        <v>27</v>
      </c>
      <c r="J1210" s="152">
        <f t="shared" si="104"/>
        <v>0.1</v>
      </c>
      <c r="K1210" s="152">
        <v>900</v>
      </c>
      <c r="L1210" s="152">
        <f t="shared" si="105"/>
        <v>211</v>
      </c>
      <c r="M1210" s="152">
        <v>7.8</v>
      </c>
      <c r="N1210" s="152">
        <f t="shared" si="106"/>
        <v>0.1</v>
      </c>
      <c r="O1210" s="152">
        <v>2.2999999999999998</v>
      </c>
      <c r="P1210" s="152">
        <f t="shared" si="107"/>
        <v>0.5</v>
      </c>
      <c r="Q1210" s="152"/>
      <c r="R1210" s="152">
        <f t="shared" si="108"/>
        <v>2422</v>
      </c>
      <c r="S1210" s="152">
        <f t="shared" si="112"/>
        <v>47</v>
      </c>
      <c r="T1210" s="152">
        <f t="shared" si="109"/>
        <v>2246</v>
      </c>
      <c r="U1210" s="152">
        <f t="shared" si="113"/>
        <v>41</v>
      </c>
      <c r="V1210" s="152">
        <f t="shared" si="110"/>
        <v>33</v>
      </c>
      <c r="W1210" s="152">
        <f t="shared" si="114"/>
        <v>1</v>
      </c>
      <c r="X1210" s="152">
        <v>0.48399999999999999</v>
      </c>
      <c r="Y1210" t="s">
        <v>16069</v>
      </c>
    </row>
    <row r="1211" spans="5:25" ht="18" x14ac:dyDescent="0.25">
      <c r="E1211" s="152" t="s">
        <v>14075</v>
      </c>
      <c r="F1211" s="152" t="s">
        <v>16062</v>
      </c>
      <c r="G1211" t="str">
        <f t="shared" si="111"/>
        <v>Key Biscayne, Florida Keys</v>
      </c>
      <c r="H1211" s="152">
        <v>2</v>
      </c>
      <c r="I1211" s="152">
        <v>27</v>
      </c>
      <c r="J1211" s="152">
        <f t="shared" si="104"/>
        <v>0.1</v>
      </c>
      <c r="K1211" s="152">
        <v>900</v>
      </c>
      <c r="L1211" s="152">
        <f t="shared" si="105"/>
        <v>211</v>
      </c>
      <c r="M1211" s="152">
        <v>7.8</v>
      </c>
      <c r="N1211" s="152">
        <f t="shared" si="106"/>
        <v>0.1</v>
      </c>
      <c r="O1211" s="152">
        <v>2.2999999999999998</v>
      </c>
      <c r="P1211" s="152">
        <f t="shared" si="107"/>
        <v>0.5</v>
      </c>
      <c r="Q1211" s="152"/>
      <c r="R1211" s="152">
        <f t="shared" si="108"/>
        <v>2422</v>
      </c>
      <c r="S1211" s="152">
        <f t="shared" si="112"/>
        <v>47</v>
      </c>
      <c r="T1211" s="152">
        <f t="shared" si="109"/>
        <v>2246</v>
      </c>
      <c r="U1211" s="152">
        <f t="shared" si="113"/>
        <v>41</v>
      </c>
      <c r="V1211" s="152">
        <f t="shared" si="110"/>
        <v>33</v>
      </c>
      <c r="W1211" s="152">
        <f t="shared" si="114"/>
        <v>1</v>
      </c>
      <c r="X1211" s="152">
        <v>0.19500000000000001</v>
      </c>
      <c r="Y1211" t="s">
        <v>16069</v>
      </c>
    </row>
    <row r="1212" spans="5:25" ht="18" x14ac:dyDescent="0.25">
      <c r="E1212" s="152" t="s">
        <v>14075</v>
      </c>
      <c r="F1212" s="152" t="s">
        <v>16062</v>
      </c>
      <c r="G1212" t="str">
        <f t="shared" si="111"/>
        <v>Key Biscayne, Florida Keys</v>
      </c>
      <c r="H1212" s="152">
        <v>1</v>
      </c>
      <c r="I1212" s="152">
        <v>27</v>
      </c>
      <c r="J1212" s="152">
        <f t="shared" si="104"/>
        <v>0.1</v>
      </c>
      <c r="K1212" s="152">
        <v>400</v>
      </c>
      <c r="L1212" s="152">
        <f t="shared" si="105"/>
        <v>60</v>
      </c>
      <c r="M1212" s="152">
        <v>8.1</v>
      </c>
      <c r="N1212" s="152">
        <f t="shared" si="106"/>
        <v>0.05</v>
      </c>
      <c r="O1212" s="152">
        <v>3.8</v>
      </c>
      <c r="P1212" s="152">
        <f t="shared" si="107"/>
        <v>3</v>
      </c>
      <c r="Q1212" s="152"/>
      <c r="R1212" s="152">
        <f t="shared" si="108"/>
        <v>2377</v>
      </c>
      <c r="S1212" s="152">
        <f t="shared" si="112"/>
        <v>41</v>
      </c>
      <c r="T1212" s="152">
        <f t="shared" si="109"/>
        <v>2057</v>
      </c>
      <c r="U1212" s="152">
        <f t="shared" si="113"/>
        <v>43</v>
      </c>
      <c r="V1212" s="152">
        <f t="shared" si="110"/>
        <v>33</v>
      </c>
      <c r="W1212" s="152">
        <f t="shared" si="114"/>
        <v>1</v>
      </c>
      <c r="X1212" s="152">
        <v>4.2000000000000003E-2</v>
      </c>
      <c r="Y1212" t="s">
        <v>16069</v>
      </c>
    </row>
    <row r="1213" spans="5:25" ht="18" x14ac:dyDescent="0.25">
      <c r="E1213" s="152" t="s">
        <v>14075</v>
      </c>
      <c r="F1213" s="152" t="s">
        <v>16062</v>
      </c>
      <c r="G1213" t="str">
        <f t="shared" si="111"/>
        <v>Key Biscayne, Florida Keys</v>
      </c>
      <c r="H1213" s="152">
        <v>1</v>
      </c>
      <c r="I1213" s="152">
        <v>27</v>
      </c>
      <c r="J1213" s="152">
        <f t="shared" si="104"/>
        <v>0.1</v>
      </c>
      <c r="K1213" s="152">
        <v>400</v>
      </c>
      <c r="L1213" s="152">
        <f t="shared" si="105"/>
        <v>60</v>
      </c>
      <c r="M1213" s="152">
        <v>8.1</v>
      </c>
      <c r="N1213" s="152">
        <f t="shared" si="106"/>
        <v>0.05</v>
      </c>
      <c r="O1213" s="152">
        <v>3.8</v>
      </c>
      <c r="P1213" s="152">
        <f t="shared" si="107"/>
        <v>3</v>
      </c>
      <c r="Q1213" s="152"/>
      <c r="R1213" s="152">
        <f t="shared" si="108"/>
        <v>2377</v>
      </c>
      <c r="S1213" s="152">
        <f t="shared" si="112"/>
        <v>41</v>
      </c>
      <c r="T1213" s="152">
        <f t="shared" si="109"/>
        <v>2057</v>
      </c>
      <c r="U1213" s="152">
        <f t="shared" si="113"/>
        <v>43</v>
      </c>
      <c r="V1213" s="152">
        <f t="shared" si="110"/>
        <v>33</v>
      </c>
      <c r="W1213" s="152">
        <f t="shared" si="114"/>
        <v>1</v>
      </c>
      <c r="X1213" s="152">
        <v>0.58299999999999996</v>
      </c>
      <c r="Y1213" t="s">
        <v>16069</v>
      </c>
    </row>
    <row r="1214" spans="5:25" ht="18" x14ac:dyDescent="0.25">
      <c r="E1214" s="152" t="s">
        <v>14075</v>
      </c>
      <c r="F1214" s="152" t="s">
        <v>16062</v>
      </c>
      <c r="G1214" t="str">
        <f t="shared" si="111"/>
        <v>Key Biscayne, Florida Keys</v>
      </c>
      <c r="H1214" s="152">
        <v>5</v>
      </c>
      <c r="I1214" s="152">
        <v>30.3</v>
      </c>
      <c r="J1214" s="152">
        <f t="shared" si="104"/>
        <v>0.5</v>
      </c>
      <c r="K1214" s="152">
        <v>950</v>
      </c>
      <c r="L1214" s="152">
        <f t="shared" si="105"/>
        <v>196</v>
      </c>
      <c r="M1214" s="152">
        <v>7.8</v>
      </c>
      <c r="N1214" s="152">
        <f t="shared" si="106"/>
        <v>0.09</v>
      </c>
      <c r="O1214" s="152">
        <v>2.5</v>
      </c>
      <c r="P1214" s="152">
        <f t="shared" si="107"/>
        <v>0.5</v>
      </c>
      <c r="Q1214" s="152"/>
      <c r="R1214" s="152">
        <f t="shared" si="108"/>
        <v>2460</v>
      </c>
      <c r="S1214" s="152">
        <f t="shared" si="112"/>
        <v>52</v>
      </c>
      <c r="T1214" s="152">
        <f t="shared" si="109"/>
        <v>2268</v>
      </c>
      <c r="U1214" s="152">
        <f t="shared" si="113"/>
        <v>54</v>
      </c>
      <c r="V1214" s="152">
        <f t="shared" si="110"/>
        <v>33</v>
      </c>
      <c r="W1214" s="152">
        <f t="shared" si="114"/>
        <v>1</v>
      </c>
      <c r="X1214" s="152">
        <v>-3.6999999999999998E-2</v>
      </c>
      <c r="Y1214" t="s">
        <v>16069</v>
      </c>
    </row>
    <row r="1215" spans="5:25" ht="18" x14ac:dyDescent="0.25">
      <c r="E1215" s="152" t="s">
        <v>14075</v>
      </c>
      <c r="F1215" s="152" t="s">
        <v>16062</v>
      </c>
      <c r="G1215" t="str">
        <f t="shared" si="111"/>
        <v>Key Biscayne, Florida Keys</v>
      </c>
      <c r="H1215" s="152">
        <v>3</v>
      </c>
      <c r="I1215" s="152">
        <v>27</v>
      </c>
      <c r="J1215" s="152">
        <f t="shared" si="104"/>
        <v>0.1</v>
      </c>
      <c r="K1215" s="152">
        <v>1340</v>
      </c>
      <c r="L1215" s="152">
        <f t="shared" si="105"/>
        <v>207</v>
      </c>
      <c r="M1215" s="152">
        <v>7.6</v>
      </c>
      <c r="N1215" s="152">
        <f t="shared" si="106"/>
        <v>0.06</v>
      </c>
      <c r="O1215" s="152">
        <v>1.7</v>
      </c>
      <c r="P1215" s="152">
        <f t="shared" si="107"/>
        <v>0.2</v>
      </c>
      <c r="Q1215" s="152"/>
      <c r="R1215" s="152">
        <f t="shared" si="108"/>
        <v>2442</v>
      </c>
      <c r="S1215" s="152">
        <f t="shared" si="112"/>
        <v>33</v>
      </c>
      <c r="T1215" s="152">
        <f t="shared" si="109"/>
        <v>2336</v>
      </c>
      <c r="U1215" s="152">
        <f t="shared" si="113"/>
        <v>33</v>
      </c>
      <c r="V1215" s="152">
        <f t="shared" si="110"/>
        <v>33</v>
      </c>
      <c r="W1215" s="152">
        <f t="shared" si="114"/>
        <v>1</v>
      </c>
      <c r="X1215" s="152">
        <v>0.55700000000000005</v>
      </c>
      <c r="Y1215" t="s">
        <v>16069</v>
      </c>
    </row>
    <row r="1216" spans="5:25" ht="18" x14ac:dyDescent="0.25">
      <c r="E1216" s="152" t="s">
        <v>14075</v>
      </c>
      <c r="F1216" s="152" t="s">
        <v>16062</v>
      </c>
      <c r="G1216" t="str">
        <f t="shared" si="111"/>
        <v>Key Biscayne, Florida Keys</v>
      </c>
      <c r="H1216" s="152">
        <v>2</v>
      </c>
      <c r="I1216" s="152">
        <v>27</v>
      </c>
      <c r="J1216" s="152">
        <f t="shared" si="104"/>
        <v>0.1</v>
      </c>
      <c r="K1216" s="152">
        <v>900</v>
      </c>
      <c r="L1216" s="152">
        <f t="shared" si="105"/>
        <v>211</v>
      </c>
      <c r="M1216" s="152">
        <v>7.8</v>
      </c>
      <c r="N1216" s="152">
        <f t="shared" si="106"/>
        <v>0.1</v>
      </c>
      <c r="O1216" s="152">
        <v>2.2999999999999998</v>
      </c>
      <c r="P1216" s="152">
        <f t="shared" si="107"/>
        <v>0.5</v>
      </c>
      <c r="Q1216" s="152"/>
      <c r="R1216" s="152">
        <f t="shared" si="108"/>
        <v>2422</v>
      </c>
      <c r="S1216" s="152">
        <f t="shared" si="112"/>
        <v>47</v>
      </c>
      <c r="T1216" s="152">
        <f t="shared" si="109"/>
        <v>2246</v>
      </c>
      <c r="U1216" s="152">
        <f t="shared" si="113"/>
        <v>41</v>
      </c>
      <c r="V1216" s="152">
        <f t="shared" si="110"/>
        <v>33</v>
      </c>
      <c r="W1216" s="152">
        <f t="shared" si="114"/>
        <v>1</v>
      </c>
      <c r="X1216" s="152">
        <v>0.29099999999999998</v>
      </c>
      <c r="Y1216" t="s">
        <v>16069</v>
      </c>
    </row>
    <row r="1217" spans="5:25" ht="18" x14ac:dyDescent="0.25">
      <c r="E1217" s="152" t="s">
        <v>14075</v>
      </c>
      <c r="F1217" s="152" t="s">
        <v>16062</v>
      </c>
      <c r="G1217" t="str">
        <f t="shared" si="111"/>
        <v>Key Biscayne, Florida Keys</v>
      </c>
      <c r="H1217" s="152">
        <v>4</v>
      </c>
      <c r="I1217" s="152">
        <v>30.3</v>
      </c>
      <c r="J1217" s="152">
        <f t="shared" si="104"/>
        <v>0.5</v>
      </c>
      <c r="K1217" s="152">
        <v>400</v>
      </c>
      <c r="L1217" s="152">
        <f t="shared" si="105"/>
        <v>49</v>
      </c>
      <c r="M1217" s="152">
        <v>8.1</v>
      </c>
      <c r="N1217" s="152">
        <f t="shared" si="106"/>
        <v>0.04</v>
      </c>
      <c r="O1217" s="152">
        <v>4.3</v>
      </c>
      <c r="P1217" s="152">
        <f t="shared" si="107"/>
        <v>4</v>
      </c>
      <c r="Q1217" s="152"/>
      <c r="R1217" s="152">
        <f t="shared" si="108"/>
        <v>2406</v>
      </c>
      <c r="S1217" s="152">
        <f t="shared" si="112"/>
        <v>47</v>
      </c>
      <c r="T1217" s="152">
        <f t="shared" si="109"/>
        <v>2052</v>
      </c>
      <c r="U1217" s="152">
        <f t="shared" si="113"/>
        <v>38</v>
      </c>
      <c r="V1217" s="152">
        <f t="shared" si="110"/>
        <v>33</v>
      </c>
      <c r="W1217" s="152">
        <f t="shared" si="114"/>
        <v>1</v>
      </c>
      <c r="X1217" s="152">
        <v>0.17</v>
      </c>
      <c r="Y1217" t="s">
        <v>16069</v>
      </c>
    </row>
    <row r="1218" spans="5:25" ht="18" x14ac:dyDescent="0.25">
      <c r="E1218" s="152" t="s">
        <v>14075</v>
      </c>
      <c r="F1218" s="152" t="s">
        <v>16062</v>
      </c>
      <c r="G1218" t="str">
        <f t="shared" si="111"/>
        <v>Key Biscayne, Florida Keys</v>
      </c>
      <c r="H1218" s="152">
        <v>6</v>
      </c>
      <c r="I1218" s="152">
        <v>30.3</v>
      </c>
      <c r="J1218" s="152">
        <f t="shared" si="104"/>
        <v>0.5</v>
      </c>
      <c r="K1218" s="152">
        <v>1290</v>
      </c>
      <c r="L1218" s="152">
        <f t="shared" si="105"/>
        <v>247</v>
      </c>
      <c r="M1218" s="152">
        <v>7.6</v>
      </c>
      <c r="N1218" s="152">
        <f t="shared" si="106"/>
        <v>0.08</v>
      </c>
      <c r="O1218" s="152">
        <v>2</v>
      </c>
      <c r="P1218" s="152">
        <f t="shared" si="107"/>
        <v>0.4</v>
      </c>
      <c r="Q1218" s="152"/>
      <c r="R1218" s="152">
        <f t="shared" si="108"/>
        <v>2447</v>
      </c>
      <c r="S1218" s="152">
        <f t="shared" si="112"/>
        <v>77</v>
      </c>
      <c r="T1218" s="152">
        <f t="shared" si="109"/>
        <v>2311</v>
      </c>
      <c r="U1218" s="152">
        <f t="shared" si="113"/>
        <v>77</v>
      </c>
      <c r="V1218" s="152">
        <f t="shared" si="110"/>
        <v>33</v>
      </c>
      <c r="W1218" s="152">
        <f t="shared" si="114"/>
        <v>1</v>
      </c>
      <c r="X1218" s="152">
        <v>-2.5999999999999999E-2</v>
      </c>
      <c r="Y1218" t="s">
        <v>16069</v>
      </c>
    </row>
    <row r="1219" spans="5:25" ht="18" x14ac:dyDescent="0.25">
      <c r="E1219" s="152" t="s">
        <v>14075</v>
      </c>
      <c r="F1219" s="152" t="s">
        <v>16062</v>
      </c>
      <c r="G1219" t="str">
        <f t="shared" si="111"/>
        <v>Key Biscayne, Florida Keys</v>
      </c>
      <c r="H1219" s="152">
        <v>3</v>
      </c>
      <c r="I1219" s="152">
        <v>27</v>
      </c>
      <c r="J1219" s="152">
        <f t="shared" si="104"/>
        <v>0.1</v>
      </c>
      <c r="K1219" s="152">
        <v>1340</v>
      </c>
      <c r="L1219" s="152">
        <f t="shared" si="105"/>
        <v>207</v>
      </c>
      <c r="M1219" s="152">
        <v>7.6</v>
      </c>
      <c r="N1219" s="152">
        <f t="shared" si="106"/>
        <v>0.06</v>
      </c>
      <c r="O1219" s="152">
        <v>1.7</v>
      </c>
      <c r="P1219" s="152">
        <f t="shared" si="107"/>
        <v>0.2</v>
      </c>
      <c r="Q1219" s="152"/>
      <c r="R1219" s="152">
        <f t="shared" si="108"/>
        <v>2442</v>
      </c>
      <c r="S1219" s="152">
        <f t="shared" si="112"/>
        <v>33</v>
      </c>
      <c r="T1219" s="152">
        <f t="shared" si="109"/>
        <v>2336</v>
      </c>
      <c r="U1219" s="152">
        <f t="shared" si="113"/>
        <v>33</v>
      </c>
      <c r="V1219" s="152">
        <f t="shared" si="110"/>
        <v>33</v>
      </c>
      <c r="W1219" s="152">
        <f t="shared" si="114"/>
        <v>1</v>
      </c>
      <c r="X1219" s="152">
        <v>0.55500000000000005</v>
      </c>
      <c r="Y1219" t="s">
        <v>16069</v>
      </c>
    </row>
    <row r="1220" spans="5:25" ht="18" x14ac:dyDescent="0.25">
      <c r="E1220" s="152" t="s">
        <v>14075</v>
      </c>
      <c r="F1220" s="152" t="s">
        <v>16062</v>
      </c>
      <c r="G1220" t="str">
        <f t="shared" si="111"/>
        <v>Key Biscayne, Florida Keys</v>
      </c>
      <c r="H1220" s="152">
        <v>2</v>
      </c>
      <c r="I1220" s="152">
        <v>27</v>
      </c>
      <c r="J1220" s="152">
        <f t="shared" si="104"/>
        <v>0.1</v>
      </c>
      <c r="K1220" s="152">
        <v>900</v>
      </c>
      <c r="L1220" s="152">
        <f t="shared" si="105"/>
        <v>211</v>
      </c>
      <c r="M1220" s="152">
        <v>7.8</v>
      </c>
      <c r="N1220" s="152">
        <f t="shared" si="106"/>
        <v>0.1</v>
      </c>
      <c r="O1220" s="152">
        <v>2.2999999999999998</v>
      </c>
      <c r="P1220" s="152">
        <f t="shared" si="107"/>
        <v>0.5</v>
      </c>
      <c r="Q1220" s="152"/>
      <c r="R1220" s="152">
        <f t="shared" si="108"/>
        <v>2422</v>
      </c>
      <c r="S1220" s="152">
        <f t="shared" si="112"/>
        <v>47</v>
      </c>
      <c r="T1220" s="152">
        <f t="shared" si="109"/>
        <v>2246</v>
      </c>
      <c r="U1220" s="152">
        <f t="shared" si="113"/>
        <v>41</v>
      </c>
      <c r="V1220" s="152">
        <f t="shared" si="110"/>
        <v>33</v>
      </c>
      <c r="W1220" s="152">
        <f t="shared" si="114"/>
        <v>1</v>
      </c>
      <c r="X1220" s="152">
        <v>0.40899999999999997</v>
      </c>
      <c r="Y1220" t="s">
        <v>16069</v>
      </c>
    </row>
    <row r="1221" spans="5:25" ht="18" x14ac:dyDescent="0.25">
      <c r="E1221" s="152" t="s">
        <v>14075</v>
      </c>
      <c r="F1221" s="152" t="s">
        <v>16062</v>
      </c>
      <c r="G1221" t="str">
        <f t="shared" si="111"/>
        <v>Key Biscayne, Florida Keys</v>
      </c>
      <c r="H1221" s="152">
        <v>3</v>
      </c>
      <c r="I1221" s="152">
        <v>27</v>
      </c>
      <c r="J1221" s="152">
        <f t="shared" si="104"/>
        <v>0.1</v>
      </c>
      <c r="K1221" s="152">
        <v>1340</v>
      </c>
      <c r="L1221" s="152">
        <f t="shared" si="105"/>
        <v>207</v>
      </c>
      <c r="M1221" s="152">
        <v>7.6</v>
      </c>
      <c r="N1221" s="152">
        <f t="shared" si="106"/>
        <v>0.06</v>
      </c>
      <c r="O1221" s="152">
        <v>1.7</v>
      </c>
      <c r="P1221" s="152">
        <f t="shared" si="107"/>
        <v>0.2</v>
      </c>
      <c r="Q1221" s="152"/>
      <c r="R1221" s="152">
        <f t="shared" si="108"/>
        <v>2442</v>
      </c>
      <c r="S1221" s="152">
        <f t="shared" si="112"/>
        <v>33</v>
      </c>
      <c r="T1221" s="152">
        <f t="shared" si="109"/>
        <v>2336</v>
      </c>
      <c r="U1221" s="152">
        <f t="shared" si="113"/>
        <v>33</v>
      </c>
      <c r="V1221" s="152">
        <f t="shared" si="110"/>
        <v>33</v>
      </c>
      <c r="W1221" s="152">
        <f t="shared" si="114"/>
        <v>1</v>
      </c>
      <c r="X1221" s="152">
        <v>0.223</v>
      </c>
      <c r="Y1221" t="s">
        <v>16069</v>
      </c>
    </row>
    <row r="1222" spans="5:25" ht="18" x14ac:dyDescent="0.25">
      <c r="E1222" s="152" t="s">
        <v>14075</v>
      </c>
      <c r="F1222" s="152" t="s">
        <v>16062</v>
      </c>
      <c r="G1222" t="str">
        <f t="shared" si="111"/>
        <v>Key Biscayne, Florida Keys</v>
      </c>
      <c r="H1222" s="152">
        <v>1</v>
      </c>
      <c r="I1222" s="152">
        <v>27</v>
      </c>
      <c r="J1222" s="152">
        <f t="shared" si="104"/>
        <v>0.1</v>
      </c>
      <c r="K1222" s="152">
        <v>400</v>
      </c>
      <c r="L1222" s="152">
        <f t="shared" si="105"/>
        <v>60</v>
      </c>
      <c r="M1222" s="152">
        <v>8.1</v>
      </c>
      <c r="N1222" s="152">
        <f t="shared" si="106"/>
        <v>0.05</v>
      </c>
      <c r="O1222" s="152">
        <v>3.8</v>
      </c>
      <c r="P1222" s="152">
        <f t="shared" si="107"/>
        <v>3</v>
      </c>
      <c r="Q1222" s="152"/>
      <c r="R1222" s="152">
        <f t="shared" si="108"/>
        <v>2377</v>
      </c>
      <c r="S1222" s="152">
        <f t="shared" si="112"/>
        <v>41</v>
      </c>
      <c r="T1222" s="152">
        <f t="shared" si="109"/>
        <v>2057</v>
      </c>
      <c r="U1222" s="152">
        <f t="shared" si="113"/>
        <v>43</v>
      </c>
      <c r="V1222" s="152">
        <f t="shared" si="110"/>
        <v>33</v>
      </c>
      <c r="W1222" s="152">
        <f t="shared" si="114"/>
        <v>1</v>
      </c>
      <c r="X1222" s="152">
        <v>8.5999999999999993E-2</v>
      </c>
      <c r="Y1222" t="s">
        <v>16069</v>
      </c>
    </row>
    <row r="1223" spans="5:25" ht="18" x14ac:dyDescent="0.25">
      <c r="E1223" s="152" t="s">
        <v>14075</v>
      </c>
      <c r="F1223" s="152" t="s">
        <v>16062</v>
      </c>
      <c r="G1223" t="str">
        <f t="shared" si="111"/>
        <v>Key Biscayne, Florida Keys</v>
      </c>
      <c r="H1223" s="152">
        <v>6</v>
      </c>
      <c r="I1223" s="152">
        <v>30.3</v>
      </c>
      <c r="J1223" s="152">
        <f t="shared" si="104"/>
        <v>0.5</v>
      </c>
      <c r="K1223" s="152">
        <v>1290</v>
      </c>
      <c r="L1223" s="152">
        <f t="shared" si="105"/>
        <v>247</v>
      </c>
      <c r="M1223" s="152">
        <v>7.6</v>
      </c>
      <c r="N1223" s="152">
        <f t="shared" si="106"/>
        <v>0.08</v>
      </c>
      <c r="O1223" s="152">
        <v>2</v>
      </c>
      <c r="P1223" s="152">
        <f t="shared" si="107"/>
        <v>0.4</v>
      </c>
      <c r="Q1223" s="152"/>
      <c r="R1223" s="152">
        <f t="shared" si="108"/>
        <v>2447</v>
      </c>
      <c r="S1223" s="152">
        <f t="shared" si="112"/>
        <v>77</v>
      </c>
      <c r="T1223" s="152">
        <f t="shared" si="109"/>
        <v>2311</v>
      </c>
      <c r="U1223" s="152">
        <f t="shared" si="113"/>
        <v>77</v>
      </c>
      <c r="V1223" s="152">
        <f t="shared" si="110"/>
        <v>33</v>
      </c>
      <c r="W1223" s="152">
        <f t="shared" si="114"/>
        <v>1</v>
      </c>
      <c r="X1223" s="152">
        <v>0.246</v>
      </c>
      <c r="Y1223" t="s">
        <v>16069</v>
      </c>
    </row>
    <row r="1224" spans="5:25" ht="18" x14ac:dyDescent="0.25">
      <c r="E1224" s="152" t="s">
        <v>14077</v>
      </c>
      <c r="F1224" s="152" t="s">
        <v>16060</v>
      </c>
      <c r="G1224" t="str">
        <f t="shared" si="111"/>
        <v>Key West, Florida Keys</v>
      </c>
      <c r="H1224" s="152">
        <v>1</v>
      </c>
      <c r="I1224" s="152">
        <v>27</v>
      </c>
      <c r="J1224" s="152">
        <f t="shared" si="104"/>
        <v>0.1</v>
      </c>
      <c r="K1224" s="152">
        <v>400</v>
      </c>
      <c r="L1224" s="152">
        <f t="shared" si="105"/>
        <v>60</v>
      </c>
      <c r="M1224" s="152">
        <v>8.1</v>
      </c>
      <c r="N1224" s="152">
        <f t="shared" si="106"/>
        <v>0.05</v>
      </c>
      <c r="O1224" s="152">
        <v>3.8</v>
      </c>
      <c r="P1224" s="152">
        <f t="shared" si="107"/>
        <v>3</v>
      </c>
      <c r="Q1224" s="152"/>
      <c r="R1224" s="152">
        <f t="shared" si="108"/>
        <v>2377</v>
      </c>
      <c r="S1224" s="152">
        <f t="shared" si="112"/>
        <v>41</v>
      </c>
      <c r="T1224" s="152">
        <f t="shared" si="109"/>
        <v>2057</v>
      </c>
      <c r="U1224" s="152">
        <f t="shared" si="113"/>
        <v>43</v>
      </c>
      <c r="V1224" s="152">
        <f t="shared" si="110"/>
        <v>33</v>
      </c>
      <c r="W1224" s="152">
        <f t="shared" si="114"/>
        <v>1</v>
      </c>
      <c r="X1224" s="152">
        <v>1.2629999999999999</v>
      </c>
      <c r="Y1224" t="s">
        <v>16069</v>
      </c>
    </row>
    <row r="1225" spans="5:25" ht="18" x14ac:dyDescent="0.25">
      <c r="E1225" s="152" t="s">
        <v>14077</v>
      </c>
      <c r="F1225" s="152" t="s">
        <v>16060</v>
      </c>
      <c r="G1225" t="str">
        <f t="shared" si="111"/>
        <v>Key West, Florida Keys</v>
      </c>
      <c r="H1225" s="152">
        <v>4</v>
      </c>
      <c r="I1225" s="152">
        <v>30.3</v>
      </c>
      <c r="J1225" s="152">
        <f t="shared" si="104"/>
        <v>0.5</v>
      </c>
      <c r="K1225" s="152">
        <v>400</v>
      </c>
      <c r="L1225" s="152">
        <f t="shared" si="105"/>
        <v>49</v>
      </c>
      <c r="M1225" s="152">
        <v>8.1</v>
      </c>
      <c r="N1225" s="152">
        <f t="shared" si="106"/>
        <v>0.04</v>
      </c>
      <c r="O1225" s="152">
        <v>4.3</v>
      </c>
      <c r="P1225" s="152">
        <f t="shared" si="107"/>
        <v>4</v>
      </c>
      <c r="Q1225" s="152"/>
      <c r="R1225" s="152">
        <f t="shared" si="108"/>
        <v>2406</v>
      </c>
      <c r="S1225" s="152">
        <f t="shared" si="112"/>
        <v>47</v>
      </c>
      <c r="T1225" s="152">
        <f t="shared" si="109"/>
        <v>2052</v>
      </c>
      <c r="U1225" s="152">
        <f t="shared" si="113"/>
        <v>38</v>
      </c>
      <c r="V1225" s="152">
        <f t="shared" si="110"/>
        <v>33</v>
      </c>
      <c r="W1225" s="152">
        <f t="shared" si="114"/>
        <v>1</v>
      </c>
      <c r="X1225" s="152">
        <v>0.30099999999999999</v>
      </c>
      <c r="Y1225" t="s">
        <v>16069</v>
      </c>
    </row>
    <row r="1226" spans="5:25" ht="18" x14ac:dyDescent="0.25">
      <c r="E1226" s="152" t="s">
        <v>14077</v>
      </c>
      <c r="F1226" s="152" t="s">
        <v>16060</v>
      </c>
      <c r="G1226" t="str">
        <f t="shared" si="111"/>
        <v>Key West, Florida Keys</v>
      </c>
      <c r="H1226" s="152">
        <v>2</v>
      </c>
      <c r="I1226" s="152">
        <v>27</v>
      </c>
      <c r="J1226" s="152">
        <f t="shared" si="104"/>
        <v>0.1</v>
      </c>
      <c r="K1226" s="152">
        <v>900</v>
      </c>
      <c r="L1226" s="152">
        <f t="shared" si="105"/>
        <v>211</v>
      </c>
      <c r="M1226" s="152">
        <v>7.8</v>
      </c>
      <c r="N1226" s="152">
        <f t="shared" si="106"/>
        <v>0.1</v>
      </c>
      <c r="O1226" s="152">
        <v>2.2999999999999998</v>
      </c>
      <c r="P1226" s="152">
        <f t="shared" si="107"/>
        <v>0.5</v>
      </c>
      <c r="Q1226" s="152"/>
      <c r="R1226" s="152">
        <f t="shared" si="108"/>
        <v>2422</v>
      </c>
      <c r="S1226" s="152">
        <f t="shared" si="112"/>
        <v>47</v>
      </c>
      <c r="T1226" s="152">
        <f t="shared" si="109"/>
        <v>2246</v>
      </c>
      <c r="U1226" s="152">
        <f t="shared" si="113"/>
        <v>41</v>
      </c>
      <c r="V1226" s="152">
        <f t="shared" si="110"/>
        <v>33</v>
      </c>
      <c r="W1226" s="152">
        <f t="shared" si="114"/>
        <v>1</v>
      </c>
      <c r="X1226" s="152">
        <v>0.52900000000000003</v>
      </c>
      <c r="Y1226" t="s">
        <v>16069</v>
      </c>
    </row>
    <row r="1227" spans="5:25" ht="18" x14ac:dyDescent="0.25">
      <c r="E1227" s="152" t="s">
        <v>14077</v>
      </c>
      <c r="F1227" s="152" t="s">
        <v>16060</v>
      </c>
      <c r="G1227" t="str">
        <f t="shared" si="111"/>
        <v>Key West, Florida Keys</v>
      </c>
      <c r="H1227" s="152">
        <v>1</v>
      </c>
      <c r="I1227" s="152">
        <v>27</v>
      </c>
      <c r="J1227" s="152">
        <f t="shared" si="104"/>
        <v>0.1</v>
      </c>
      <c r="K1227" s="152">
        <v>400</v>
      </c>
      <c r="L1227" s="152">
        <f t="shared" si="105"/>
        <v>60</v>
      </c>
      <c r="M1227" s="152">
        <v>8.1</v>
      </c>
      <c r="N1227" s="152">
        <f t="shared" si="106"/>
        <v>0.05</v>
      </c>
      <c r="O1227" s="152">
        <v>3.8</v>
      </c>
      <c r="P1227" s="152">
        <f t="shared" si="107"/>
        <v>3</v>
      </c>
      <c r="Q1227" s="152"/>
      <c r="R1227" s="152">
        <f t="shared" si="108"/>
        <v>2377</v>
      </c>
      <c r="S1227" s="152">
        <f t="shared" si="112"/>
        <v>41</v>
      </c>
      <c r="T1227" s="152">
        <f t="shared" si="109"/>
        <v>2057</v>
      </c>
      <c r="U1227" s="152">
        <f t="shared" si="113"/>
        <v>43</v>
      </c>
      <c r="V1227" s="152">
        <f t="shared" si="110"/>
        <v>33</v>
      </c>
      <c r="W1227" s="152">
        <f t="shared" si="114"/>
        <v>1</v>
      </c>
      <c r="X1227" s="152">
        <v>0.378</v>
      </c>
      <c r="Y1227" t="s">
        <v>16069</v>
      </c>
    </row>
    <row r="1228" spans="5:25" ht="18" x14ac:dyDescent="0.25">
      <c r="E1228" s="152" t="s">
        <v>14077</v>
      </c>
      <c r="F1228" s="152" t="s">
        <v>16060</v>
      </c>
      <c r="G1228" t="str">
        <f t="shared" si="111"/>
        <v>Key West, Florida Keys</v>
      </c>
      <c r="H1228" s="152">
        <v>4</v>
      </c>
      <c r="I1228" s="152">
        <v>30.3</v>
      </c>
      <c r="J1228" s="152">
        <f t="shared" si="104"/>
        <v>0.5</v>
      </c>
      <c r="K1228" s="152">
        <v>400</v>
      </c>
      <c r="L1228" s="152">
        <f t="shared" si="105"/>
        <v>49</v>
      </c>
      <c r="M1228" s="152">
        <v>8.1</v>
      </c>
      <c r="N1228" s="152">
        <f t="shared" si="106"/>
        <v>0.04</v>
      </c>
      <c r="O1228" s="152">
        <v>4.3</v>
      </c>
      <c r="P1228" s="152">
        <f t="shared" si="107"/>
        <v>4</v>
      </c>
      <c r="Q1228" s="152"/>
      <c r="R1228" s="152">
        <f t="shared" si="108"/>
        <v>2406</v>
      </c>
      <c r="S1228" s="152">
        <f t="shared" si="112"/>
        <v>47</v>
      </c>
      <c r="T1228" s="152">
        <f t="shared" si="109"/>
        <v>2052</v>
      </c>
      <c r="U1228" s="152">
        <f t="shared" si="113"/>
        <v>38</v>
      </c>
      <c r="V1228" s="152">
        <f t="shared" si="110"/>
        <v>33</v>
      </c>
      <c r="W1228" s="152">
        <f t="shared" si="114"/>
        <v>1</v>
      </c>
      <c r="X1228" s="152">
        <v>0.93500000000000005</v>
      </c>
      <c r="Y1228" t="s">
        <v>16069</v>
      </c>
    </row>
    <row r="1229" spans="5:25" ht="18" x14ac:dyDescent="0.25">
      <c r="E1229" s="152" t="s">
        <v>14077</v>
      </c>
      <c r="F1229" s="152" t="s">
        <v>16060</v>
      </c>
      <c r="G1229" t="str">
        <f t="shared" si="111"/>
        <v>Key West, Florida Keys</v>
      </c>
      <c r="H1229" s="152">
        <v>2</v>
      </c>
      <c r="I1229" s="152">
        <v>27</v>
      </c>
      <c r="J1229" s="152">
        <f t="shared" si="104"/>
        <v>0.1</v>
      </c>
      <c r="K1229" s="152">
        <v>900</v>
      </c>
      <c r="L1229" s="152">
        <f t="shared" si="105"/>
        <v>211</v>
      </c>
      <c r="M1229" s="152">
        <v>7.8</v>
      </c>
      <c r="N1229" s="152">
        <f t="shared" si="106"/>
        <v>0.1</v>
      </c>
      <c r="O1229" s="152">
        <v>2.2999999999999998</v>
      </c>
      <c r="P1229" s="152">
        <f t="shared" si="107"/>
        <v>0.5</v>
      </c>
      <c r="Q1229" s="152"/>
      <c r="R1229" s="152">
        <f t="shared" si="108"/>
        <v>2422</v>
      </c>
      <c r="S1229" s="152">
        <f t="shared" si="112"/>
        <v>47</v>
      </c>
      <c r="T1229" s="152">
        <f t="shared" si="109"/>
        <v>2246</v>
      </c>
      <c r="U1229" s="152">
        <f t="shared" si="113"/>
        <v>41</v>
      </c>
      <c r="V1229" s="152">
        <f t="shared" si="110"/>
        <v>33</v>
      </c>
      <c r="W1229" s="152">
        <f t="shared" si="114"/>
        <v>1</v>
      </c>
      <c r="X1229" s="152">
        <v>1.0900000000000001</v>
      </c>
      <c r="Y1229" t="s">
        <v>16069</v>
      </c>
    </row>
    <row r="1230" spans="5:25" ht="18" x14ac:dyDescent="0.25">
      <c r="E1230" s="152" t="s">
        <v>14077</v>
      </c>
      <c r="F1230" s="152" t="s">
        <v>16060</v>
      </c>
      <c r="G1230" t="str">
        <f t="shared" si="111"/>
        <v>Key West, Florida Keys</v>
      </c>
      <c r="H1230" s="152">
        <v>1</v>
      </c>
      <c r="I1230" s="152">
        <v>27</v>
      </c>
      <c r="J1230" s="152">
        <f t="shared" si="104"/>
        <v>0.1</v>
      </c>
      <c r="K1230" s="152">
        <v>400</v>
      </c>
      <c r="L1230" s="152">
        <f t="shared" si="105"/>
        <v>60</v>
      </c>
      <c r="M1230" s="152">
        <v>8.1</v>
      </c>
      <c r="N1230" s="152">
        <f t="shared" si="106"/>
        <v>0.05</v>
      </c>
      <c r="O1230" s="152">
        <v>3.8</v>
      </c>
      <c r="P1230" s="152">
        <f t="shared" si="107"/>
        <v>3</v>
      </c>
      <c r="Q1230" s="152"/>
      <c r="R1230" s="152">
        <f t="shared" si="108"/>
        <v>2377</v>
      </c>
      <c r="S1230" s="152">
        <f t="shared" si="112"/>
        <v>41</v>
      </c>
      <c r="T1230" s="152">
        <f t="shared" si="109"/>
        <v>2057</v>
      </c>
      <c r="U1230" s="152">
        <f t="shared" si="113"/>
        <v>43</v>
      </c>
      <c r="V1230" s="152">
        <f t="shared" si="110"/>
        <v>33</v>
      </c>
      <c r="W1230" s="152">
        <f t="shared" si="114"/>
        <v>1</v>
      </c>
      <c r="X1230" s="152">
        <v>1.202</v>
      </c>
      <c r="Y1230" t="s">
        <v>16069</v>
      </c>
    </row>
    <row r="1231" spans="5:25" ht="18" x14ac:dyDescent="0.25">
      <c r="E1231" s="152" t="s">
        <v>14077</v>
      </c>
      <c r="F1231" s="152" t="s">
        <v>16060</v>
      </c>
      <c r="G1231" t="str">
        <f t="shared" si="111"/>
        <v>Key West, Florida Keys</v>
      </c>
      <c r="H1231" s="152">
        <v>5</v>
      </c>
      <c r="I1231" s="152">
        <v>30.3</v>
      </c>
      <c r="J1231" s="152">
        <f t="shared" si="104"/>
        <v>0.5</v>
      </c>
      <c r="K1231" s="152">
        <v>950</v>
      </c>
      <c r="L1231" s="152">
        <f t="shared" si="105"/>
        <v>196</v>
      </c>
      <c r="M1231" s="152">
        <v>7.8</v>
      </c>
      <c r="N1231" s="152">
        <f t="shared" si="106"/>
        <v>0.09</v>
      </c>
      <c r="O1231" s="152">
        <v>2.5</v>
      </c>
      <c r="P1231" s="152">
        <f t="shared" si="107"/>
        <v>0.5</v>
      </c>
      <c r="Q1231" s="152"/>
      <c r="R1231" s="152">
        <f t="shared" si="108"/>
        <v>2460</v>
      </c>
      <c r="S1231" s="152">
        <f t="shared" si="112"/>
        <v>52</v>
      </c>
      <c r="T1231" s="152">
        <f t="shared" si="109"/>
        <v>2268</v>
      </c>
      <c r="U1231" s="152">
        <f t="shared" si="113"/>
        <v>54</v>
      </c>
      <c r="V1231" s="152">
        <f t="shared" si="110"/>
        <v>33</v>
      </c>
      <c r="W1231" s="152">
        <f t="shared" si="114"/>
        <v>1</v>
      </c>
      <c r="X1231" s="152">
        <v>-4.9000000000000002E-2</v>
      </c>
      <c r="Y1231" t="s">
        <v>16069</v>
      </c>
    </row>
    <row r="1232" spans="5:25" ht="18" x14ac:dyDescent="0.25">
      <c r="E1232" s="152" t="s">
        <v>14077</v>
      </c>
      <c r="F1232" s="152" t="s">
        <v>16060</v>
      </c>
      <c r="G1232" t="str">
        <f t="shared" si="111"/>
        <v>Key West, Florida Keys</v>
      </c>
      <c r="H1232" s="152">
        <v>4</v>
      </c>
      <c r="I1232" s="152">
        <v>30.3</v>
      </c>
      <c r="J1232" s="152">
        <f t="shared" si="104"/>
        <v>0.5</v>
      </c>
      <c r="K1232" s="152">
        <v>400</v>
      </c>
      <c r="L1232" s="152">
        <f t="shared" si="105"/>
        <v>49</v>
      </c>
      <c r="M1232" s="152">
        <v>8.1</v>
      </c>
      <c r="N1232" s="152">
        <f t="shared" si="106"/>
        <v>0.04</v>
      </c>
      <c r="O1232" s="152">
        <v>4.3</v>
      </c>
      <c r="P1232" s="152">
        <f t="shared" si="107"/>
        <v>4</v>
      </c>
      <c r="Q1232" s="152"/>
      <c r="R1232" s="152">
        <f t="shared" si="108"/>
        <v>2406</v>
      </c>
      <c r="S1232" s="152">
        <f t="shared" si="112"/>
        <v>47</v>
      </c>
      <c r="T1232" s="152">
        <f t="shared" si="109"/>
        <v>2052</v>
      </c>
      <c r="U1232" s="152">
        <f t="shared" si="113"/>
        <v>38</v>
      </c>
      <c r="V1232" s="152">
        <f t="shared" si="110"/>
        <v>33</v>
      </c>
      <c r="W1232" s="152">
        <f t="shared" si="114"/>
        <v>1</v>
      </c>
      <c r="X1232" s="152">
        <v>3.6999999999999998E-2</v>
      </c>
      <c r="Y1232" t="s">
        <v>16069</v>
      </c>
    </row>
    <row r="1233" spans="5:25" ht="18" x14ac:dyDescent="0.25">
      <c r="E1233" s="152" t="s">
        <v>14077</v>
      </c>
      <c r="F1233" s="152" t="s">
        <v>16060</v>
      </c>
      <c r="G1233" t="str">
        <f t="shared" si="111"/>
        <v>Key West, Florida Keys</v>
      </c>
      <c r="H1233" s="152">
        <v>2</v>
      </c>
      <c r="I1233" s="152">
        <v>27</v>
      </c>
      <c r="J1233" s="152">
        <f t="shared" si="104"/>
        <v>0.1</v>
      </c>
      <c r="K1233" s="152">
        <v>900</v>
      </c>
      <c r="L1233" s="152">
        <f t="shared" si="105"/>
        <v>211</v>
      </c>
      <c r="M1233" s="152">
        <v>7.8</v>
      </c>
      <c r="N1233" s="152">
        <f t="shared" si="106"/>
        <v>0.1</v>
      </c>
      <c r="O1233" s="152">
        <v>2.2999999999999998</v>
      </c>
      <c r="P1233" s="152">
        <f t="shared" si="107"/>
        <v>0.5</v>
      </c>
      <c r="Q1233" s="152"/>
      <c r="R1233" s="152">
        <f t="shared" si="108"/>
        <v>2422</v>
      </c>
      <c r="S1233" s="152">
        <f t="shared" si="112"/>
        <v>47</v>
      </c>
      <c r="T1233" s="152">
        <f t="shared" si="109"/>
        <v>2246</v>
      </c>
      <c r="U1233" s="152">
        <f t="shared" si="113"/>
        <v>41</v>
      </c>
      <c r="V1233" s="152">
        <f t="shared" si="110"/>
        <v>33</v>
      </c>
      <c r="W1233" s="152">
        <f t="shared" si="114"/>
        <v>1</v>
      </c>
      <c r="X1233" s="152">
        <v>1.655</v>
      </c>
      <c r="Y1233" t="s">
        <v>16069</v>
      </c>
    </row>
    <row r="1234" spans="5:25" ht="18" x14ac:dyDescent="0.25">
      <c r="E1234" s="152" t="s">
        <v>14077</v>
      </c>
      <c r="F1234" s="152" t="s">
        <v>16060</v>
      </c>
      <c r="G1234" t="str">
        <f t="shared" si="111"/>
        <v>Key West, Florida Keys</v>
      </c>
      <c r="H1234" s="152">
        <v>3</v>
      </c>
      <c r="I1234" s="152">
        <v>27</v>
      </c>
      <c r="J1234" s="152">
        <f t="shared" si="104"/>
        <v>0.1</v>
      </c>
      <c r="K1234" s="152">
        <v>1340</v>
      </c>
      <c r="L1234" s="152">
        <f t="shared" si="105"/>
        <v>207</v>
      </c>
      <c r="M1234" s="152">
        <v>7.6</v>
      </c>
      <c r="N1234" s="152">
        <f t="shared" si="106"/>
        <v>0.06</v>
      </c>
      <c r="O1234" s="152">
        <v>1.7</v>
      </c>
      <c r="P1234" s="152">
        <f t="shared" si="107"/>
        <v>0.2</v>
      </c>
      <c r="Q1234" s="152"/>
      <c r="R1234" s="152">
        <f t="shared" si="108"/>
        <v>2442</v>
      </c>
      <c r="S1234" s="152">
        <f t="shared" si="112"/>
        <v>33</v>
      </c>
      <c r="T1234" s="152">
        <f t="shared" si="109"/>
        <v>2336</v>
      </c>
      <c r="U1234" s="152">
        <f t="shared" si="113"/>
        <v>33</v>
      </c>
      <c r="V1234" s="152">
        <f t="shared" si="110"/>
        <v>33</v>
      </c>
      <c r="W1234" s="152">
        <f t="shared" si="114"/>
        <v>1</v>
      </c>
      <c r="X1234" s="152">
        <v>-0.372</v>
      </c>
      <c r="Y1234" t="s">
        <v>16069</v>
      </c>
    </row>
    <row r="1235" spans="5:25" ht="18" x14ac:dyDescent="0.25">
      <c r="E1235" s="152" t="s">
        <v>14077</v>
      </c>
      <c r="F1235" s="152" t="s">
        <v>16060</v>
      </c>
      <c r="G1235" t="str">
        <f t="shared" si="111"/>
        <v>Key West, Florida Keys</v>
      </c>
      <c r="H1235" s="152">
        <v>6</v>
      </c>
      <c r="I1235" s="152">
        <v>30.3</v>
      </c>
      <c r="J1235" s="152">
        <f t="shared" si="104"/>
        <v>0.5</v>
      </c>
      <c r="K1235" s="152">
        <v>1290</v>
      </c>
      <c r="L1235" s="152">
        <f t="shared" si="105"/>
        <v>247</v>
      </c>
      <c r="M1235" s="152">
        <v>7.6</v>
      </c>
      <c r="N1235" s="152">
        <f t="shared" si="106"/>
        <v>0.08</v>
      </c>
      <c r="O1235" s="152">
        <v>2</v>
      </c>
      <c r="P1235" s="152">
        <f t="shared" si="107"/>
        <v>0.4</v>
      </c>
      <c r="Q1235" s="152"/>
      <c r="R1235" s="152">
        <f t="shared" si="108"/>
        <v>2447</v>
      </c>
      <c r="S1235" s="152">
        <f t="shared" si="112"/>
        <v>77</v>
      </c>
      <c r="T1235" s="152">
        <f t="shared" si="109"/>
        <v>2311</v>
      </c>
      <c r="U1235" s="152">
        <f t="shared" si="113"/>
        <v>77</v>
      </c>
      <c r="V1235" s="152">
        <f t="shared" si="110"/>
        <v>33</v>
      </c>
      <c r="W1235" s="152">
        <f t="shared" si="114"/>
        <v>1</v>
      </c>
      <c r="X1235" s="152">
        <v>1.669</v>
      </c>
      <c r="Y1235" t="s">
        <v>16069</v>
      </c>
    </row>
    <row r="1236" spans="5:25" ht="18" x14ac:dyDescent="0.25">
      <c r="E1236" s="152" t="s">
        <v>14077</v>
      </c>
      <c r="F1236" s="152" t="s">
        <v>16060</v>
      </c>
      <c r="G1236" t="str">
        <f t="shared" si="111"/>
        <v>Key West, Florida Keys</v>
      </c>
      <c r="H1236" s="152">
        <v>2</v>
      </c>
      <c r="I1236" s="152">
        <v>27</v>
      </c>
      <c r="J1236" s="152">
        <f t="shared" si="104"/>
        <v>0.1</v>
      </c>
      <c r="K1236" s="152">
        <v>900</v>
      </c>
      <c r="L1236" s="152">
        <f t="shared" si="105"/>
        <v>211</v>
      </c>
      <c r="M1236" s="152">
        <v>7.8</v>
      </c>
      <c r="N1236" s="152">
        <f t="shared" si="106"/>
        <v>0.1</v>
      </c>
      <c r="O1236" s="152">
        <v>2.2999999999999998</v>
      </c>
      <c r="P1236" s="152">
        <f t="shared" si="107"/>
        <v>0.5</v>
      </c>
      <c r="Q1236" s="152"/>
      <c r="R1236" s="152">
        <f t="shared" si="108"/>
        <v>2422</v>
      </c>
      <c r="S1236" s="152">
        <f t="shared" si="112"/>
        <v>47</v>
      </c>
      <c r="T1236" s="152">
        <f t="shared" si="109"/>
        <v>2246</v>
      </c>
      <c r="U1236" s="152">
        <f t="shared" si="113"/>
        <v>41</v>
      </c>
      <c r="V1236" s="152">
        <f t="shared" si="110"/>
        <v>33</v>
      </c>
      <c r="W1236" s="152">
        <f t="shared" si="114"/>
        <v>1</v>
      </c>
      <c r="X1236" s="152">
        <v>2.9000000000000001E-2</v>
      </c>
      <c r="Y1236" t="s">
        <v>16069</v>
      </c>
    </row>
    <row r="1237" spans="5:25" ht="18" x14ac:dyDescent="0.25">
      <c r="E1237" s="152" t="s">
        <v>14077</v>
      </c>
      <c r="F1237" s="152" t="s">
        <v>16060</v>
      </c>
      <c r="G1237" t="str">
        <f t="shared" si="111"/>
        <v>Key West, Florida Keys</v>
      </c>
      <c r="H1237" s="152">
        <v>3</v>
      </c>
      <c r="I1237" s="152">
        <v>27</v>
      </c>
      <c r="J1237" s="152">
        <f t="shared" si="104"/>
        <v>0.1</v>
      </c>
      <c r="K1237" s="152">
        <v>1340</v>
      </c>
      <c r="L1237" s="152">
        <f t="shared" si="105"/>
        <v>207</v>
      </c>
      <c r="M1237" s="152">
        <v>7.6</v>
      </c>
      <c r="N1237" s="152">
        <f t="shared" si="106"/>
        <v>0.06</v>
      </c>
      <c r="O1237" s="152">
        <v>1.7</v>
      </c>
      <c r="P1237" s="152">
        <f t="shared" si="107"/>
        <v>0.2</v>
      </c>
      <c r="Q1237" s="152"/>
      <c r="R1237" s="152">
        <f t="shared" si="108"/>
        <v>2442</v>
      </c>
      <c r="S1237" s="152">
        <f t="shared" si="112"/>
        <v>33</v>
      </c>
      <c r="T1237" s="152">
        <f t="shared" si="109"/>
        <v>2336</v>
      </c>
      <c r="U1237" s="152">
        <f t="shared" si="113"/>
        <v>33</v>
      </c>
      <c r="V1237" s="152">
        <f t="shared" si="110"/>
        <v>33</v>
      </c>
      <c r="W1237" s="152">
        <f t="shared" si="114"/>
        <v>1</v>
      </c>
      <c r="X1237" s="152">
        <v>0.433</v>
      </c>
      <c r="Y1237" t="s">
        <v>16069</v>
      </c>
    </row>
    <row r="1238" spans="5:25" ht="18" x14ac:dyDescent="0.25">
      <c r="E1238" s="152" t="s">
        <v>14077</v>
      </c>
      <c r="F1238" s="152" t="s">
        <v>16060</v>
      </c>
      <c r="G1238" t="str">
        <f t="shared" si="111"/>
        <v>Key West, Florida Keys</v>
      </c>
      <c r="H1238" s="152">
        <v>3</v>
      </c>
      <c r="I1238" s="152">
        <v>27</v>
      </c>
      <c r="J1238" s="152">
        <f t="shared" si="104"/>
        <v>0.1</v>
      </c>
      <c r="K1238" s="152">
        <v>1340</v>
      </c>
      <c r="L1238" s="152">
        <f t="shared" si="105"/>
        <v>207</v>
      </c>
      <c r="M1238" s="152">
        <v>7.6</v>
      </c>
      <c r="N1238" s="152">
        <f t="shared" si="106"/>
        <v>0.06</v>
      </c>
      <c r="O1238" s="152">
        <v>1.7</v>
      </c>
      <c r="P1238" s="152">
        <f t="shared" si="107"/>
        <v>0.2</v>
      </c>
      <c r="Q1238" s="152"/>
      <c r="R1238" s="152">
        <f t="shared" si="108"/>
        <v>2442</v>
      </c>
      <c r="S1238" s="152">
        <f t="shared" si="112"/>
        <v>33</v>
      </c>
      <c r="T1238" s="152">
        <f t="shared" si="109"/>
        <v>2336</v>
      </c>
      <c r="U1238" s="152">
        <f t="shared" si="113"/>
        <v>33</v>
      </c>
      <c r="V1238" s="152">
        <f t="shared" si="110"/>
        <v>33</v>
      </c>
      <c r="W1238" s="152">
        <f t="shared" si="114"/>
        <v>1</v>
      </c>
      <c r="X1238" s="152">
        <v>6.6000000000000003E-2</v>
      </c>
      <c r="Y1238" t="s">
        <v>16069</v>
      </c>
    </row>
    <row r="1239" spans="5:25" ht="18" x14ac:dyDescent="0.25">
      <c r="E1239" s="152" t="s">
        <v>14077</v>
      </c>
      <c r="F1239" s="152" t="s">
        <v>16060</v>
      </c>
      <c r="G1239" t="str">
        <f t="shared" si="111"/>
        <v>Key West, Florida Keys</v>
      </c>
      <c r="H1239" s="152">
        <v>5</v>
      </c>
      <c r="I1239" s="152">
        <v>30.3</v>
      </c>
      <c r="J1239" s="152">
        <f t="shared" si="104"/>
        <v>0.5</v>
      </c>
      <c r="K1239" s="152">
        <v>950</v>
      </c>
      <c r="L1239" s="152">
        <f t="shared" si="105"/>
        <v>196</v>
      </c>
      <c r="M1239" s="152">
        <v>7.8</v>
      </c>
      <c r="N1239" s="152">
        <f t="shared" si="106"/>
        <v>0.09</v>
      </c>
      <c r="O1239" s="152">
        <v>2.5</v>
      </c>
      <c r="P1239" s="152">
        <f t="shared" si="107"/>
        <v>0.5</v>
      </c>
      <c r="Q1239" s="152"/>
      <c r="R1239" s="152">
        <f t="shared" si="108"/>
        <v>2460</v>
      </c>
      <c r="S1239" s="152">
        <f t="shared" si="112"/>
        <v>52</v>
      </c>
      <c r="T1239" s="152">
        <f t="shared" si="109"/>
        <v>2268</v>
      </c>
      <c r="U1239" s="152">
        <f t="shared" si="113"/>
        <v>54</v>
      </c>
      <c r="V1239" s="152">
        <f t="shared" si="110"/>
        <v>33</v>
      </c>
      <c r="W1239" s="152">
        <f t="shared" si="114"/>
        <v>1</v>
      </c>
      <c r="X1239" s="152">
        <v>0.57699999999999996</v>
      </c>
      <c r="Y1239" t="s">
        <v>16069</v>
      </c>
    </row>
    <row r="1240" spans="5:25" ht="18" x14ac:dyDescent="0.25">
      <c r="E1240" s="152" t="s">
        <v>14077</v>
      </c>
      <c r="F1240" s="152" t="s">
        <v>16060</v>
      </c>
      <c r="G1240" t="str">
        <f t="shared" si="111"/>
        <v>Key West, Florida Keys</v>
      </c>
      <c r="H1240" s="152">
        <v>5</v>
      </c>
      <c r="I1240" s="152">
        <v>30.3</v>
      </c>
      <c r="J1240" s="152">
        <f t="shared" si="104"/>
        <v>0.5</v>
      </c>
      <c r="K1240" s="152">
        <v>950</v>
      </c>
      <c r="L1240" s="152">
        <f t="shared" si="105"/>
        <v>196</v>
      </c>
      <c r="M1240" s="152">
        <v>7.8</v>
      </c>
      <c r="N1240" s="152">
        <f t="shared" si="106"/>
        <v>0.09</v>
      </c>
      <c r="O1240" s="152">
        <v>2.5</v>
      </c>
      <c r="P1240" s="152">
        <f t="shared" si="107"/>
        <v>0.5</v>
      </c>
      <c r="Q1240" s="152"/>
      <c r="R1240" s="152">
        <f t="shared" si="108"/>
        <v>2460</v>
      </c>
      <c r="S1240" s="152">
        <f t="shared" si="112"/>
        <v>52</v>
      </c>
      <c r="T1240" s="152">
        <f t="shared" si="109"/>
        <v>2268</v>
      </c>
      <c r="U1240" s="152">
        <f t="shared" si="113"/>
        <v>54</v>
      </c>
      <c r="V1240" s="152">
        <f t="shared" si="110"/>
        <v>33</v>
      </c>
      <c r="W1240" s="152">
        <f t="shared" si="114"/>
        <v>1</v>
      </c>
      <c r="X1240" s="152">
        <v>0.32700000000000001</v>
      </c>
      <c r="Y1240" t="s">
        <v>16069</v>
      </c>
    </row>
    <row r="1241" spans="5:25" ht="18" x14ac:dyDescent="0.25">
      <c r="E1241" s="152" t="s">
        <v>14077</v>
      </c>
      <c r="F1241" s="152" t="s">
        <v>16060</v>
      </c>
      <c r="G1241" t="str">
        <f t="shared" si="111"/>
        <v>Key West, Florida Keys</v>
      </c>
      <c r="H1241" s="152">
        <v>4</v>
      </c>
      <c r="I1241" s="152">
        <v>30.3</v>
      </c>
      <c r="J1241" s="152">
        <f t="shared" si="104"/>
        <v>0.5</v>
      </c>
      <c r="K1241" s="152">
        <v>400</v>
      </c>
      <c r="L1241" s="152">
        <f t="shared" si="105"/>
        <v>49</v>
      </c>
      <c r="M1241" s="152">
        <v>8.1</v>
      </c>
      <c r="N1241" s="152">
        <f t="shared" si="106"/>
        <v>0.04</v>
      </c>
      <c r="O1241" s="152">
        <v>4.3</v>
      </c>
      <c r="P1241" s="152">
        <f t="shared" si="107"/>
        <v>4</v>
      </c>
      <c r="Q1241" s="152"/>
      <c r="R1241" s="152">
        <f t="shared" si="108"/>
        <v>2406</v>
      </c>
      <c r="S1241" s="152">
        <f t="shared" si="112"/>
        <v>47</v>
      </c>
      <c r="T1241" s="152">
        <f t="shared" si="109"/>
        <v>2052</v>
      </c>
      <c r="U1241" s="152">
        <f t="shared" si="113"/>
        <v>38</v>
      </c>
      <c r="V1241" s="152">
        <f t="shared" si="110"/>
        <v>33</v>
      </c>
      <c r="W1241" s="152">
        <f t="shared" si="114"/>
        <v>1</v>
      </c>
      <c r="X1241" s="152">
        <v>0.67800000000000005</v>
      </c>
      <c r="Y1241" t="s">
        <v>16069</v>
      </c>
    </row>
    <row r="1242" spans="5:25" ht="18" x14ac:dyDescent="0.25">
      <c r="E1242" s="152" t="s">
        <v>14077</v>
      </c>
      <c r="F1242" s="152" t="s">
        <v>16060</v>
      </c>
      <c r="G1242" t="str">
        <f t="shared" si="111"/>
        <v>Key West, Florida Keys</v>
      </c>
      <c r="H1242" s="152">
        <v>6</v>
      </c>
      <c r="I1242" s="152">
        <v>30.3</v>
      </c>
      <c r="J1242" s="152">
        <f t="shared" si="104"/>
        <v>0.5</v>
      </c>
      <c r="K1242" s="152">
        <v>1290</v>
      </c>
      <c r="L1242" s="152">
        <f t="shared" si="105"/>
        <v>247</v>
      </c>
      <c r="M1242" s="152">
        <v>7.6</v>
      </c>
      <c r="N1242" s="152">
        <f t="shared" si="106"/>
        <v>0.08</v>
      </c>
      <c r="O1242" s="152">
        <v>2</v>
      </c>
      <c r="P1242" s="152">
        <f t="shared" si="107"/>
        <v>0.4</v>
      </c>
      <c r="Q1242" s="152"/>
      <c r="R1242" s="152">
        <f t="shared" si="108"/>
        <v>2447</v>
      </c>
      <c r="S1242" s="152">
        <f t="shared" si="112"/>
        <v>77</v>
      </c>
      <c r="T1242" s="152">
        <f t="shared" si="109"/>
        <v>2311</v>
      </c>
      <c r="U1242" s="152">
        <f t="shared" si="113"/>
        <v>77</v>
      </c>
      <c r="V1242" s="152">
        <f t="shared" si="110"/>
        <v>33</v>
      </c>
      <c r="W1242" s="152">
        <f t="shared" si="114"/>
        <v>1</v>
      </c>
      <c r="X1242" s="152">
        <v>0.54400000000000004</v>
      </c>
      <c r="Y1242" t="s">
        <v>16069</v>
      </c>
    </row>
    <row r="1243" spans="5:25" ht="18" x14ac:dyDescent="0.25">
      <c r="E1243" s="152" t="s">
        <v>14077</v>
      </c>
      <c r="F1243" s="152" t="s">
        <v>16060</v>
      </c>
      <c r="G1243" t="str">
        <f t="shared" si="111"/>
        <v>Key West, Florida Keys</v>
      </c>
      <c r="H1243" s="152">
        <v>6</v>
      </c>
      <c r="I1243" s="152">
        <v>30.3</v>
      </c>
      <c r="J1243" s="152">
        <f t="shared" si="104"/>
        <v>0.5</v>
      </c>
      <c r="K1243" s="152">
        <v>1290</v>
      </c>
      <c r="L1243" s="152">
        <f t="shared" si="105"/>
        <v>247</v>
      </c>
      <c r="M1243" s="152">
        <v>7.6</v>
      </c>
      <c r="N1243" s="152">
        <f t="shared" si="106"/>
        <v>0.08</v>
      </c>
      <c r="O1243" s="152">
        <v>2</v>
      </c>
      <c r="P1243" s="152">
        <f t="shared" si="107"/>
        <v>0.4</v>
      </c>
      <c r="Q1243" s="152"/>
      <c r="R1243" s="152">
        <f t="shared" si="108"/>
        <v>2447</v>
      </c>
      <c r="S1243" s="152">
        <f t="shared" si="112"/>
        <v>77</v>
      </c>
      <c r="T1243" s="152">
        <f t="shared" si="109"/>
        <v>2311</v>
      </c>
      <c r="U1243" s="152">
        <f t="shared" si="113"/>
        <v>77</v>
      </c>
      <c r="V1243" s="152">
        <f t="shared" si="110"/>
        <v>33</v>
      </c>
      <c r="W1243" s="152">
        <f t="shared" si="114"/>
        <v>1</v>
      </c>
      <c r="X1243" s="152">
        <v>1.42</v>
      </c>
      <c r="Y1243" t="s">
        <v>16069</v>
      </c>
    </row>
    <row r="1244" spans="5:25" ht="18" x14ac:dyDescent="0.25">
      <c r="E1244" s="152" t="s">
        <v>14077</v>
      </c>
      <c r="F1244" s="152" t="s">
        <v>16060</v>
      </c>
      <c r="G1244" t="str">
        <f t="shared" si="111"/>
        <v>Key West, Florida Keys</v>
      </c>
      <c r="H1244" s="152">
        <v>5</v>
      </c>
      <c r="I1244" s="152">
        <v>30.3</v>
      </c>
      <c r="J1244" s="152">
        <f t="shared" si="104"/>
        <v>0.5</v>
      </c>
      <c r="K1244" s="152">
        <v>950</v>
      </c>
      <c r="L1244" s="152">
        <f t="shared" si="105"/>
        <v>196</v>
      </c>
      <c r="M1244" s="152">
        <v>7.8</v>
      </c>
      <c r="N1244" s="152">
        <f t="shared" si="106"/>
        <v>0.09</v>
      </c>
      <c r="O1244" s="152">
        <v>2.5</v>
      </c>
      <c r="P1244" s="152">
        <f t="shared" si="107"/>
        <v>0.5</v>
      </c>
      <c r="Q1244" s="152"/>
      <c r="R1244" s="152">
        <f t="shared" si="108"/>
        <v>2460</v>
      </c>
      <c r="S1244" s="152">
        <f t="shared" si="112"/>
        <v>52</v>
      </c>
      <c r="T1244" s="152">
        <f t="shared" si="109"/>
        <v>2268</v>
      </c>
      <c r="U1244" s="152">
        <f t="shared" si="113"/>
        <v>54</v>
      </c>
      <c r="V1244" s="152">
        <f t="shared" si="110"/>
        <v>33</v>
      </c>
      <c r="W1244" s="152">
        <f t="shared" si="114"/>
        <v>1</v>
      </c>
      <c r="X1244" s="152">
        <v>3.0000000000000001E-3</v>
      </c>
      <c r="Y1244" t="s">
        <v>16069</v>
      </c>
    </row>
    <row r="1245" spans="5:25" ht="18" x14ac:dyDescent="0.25">
      <c r="E1245" s="152" t="s">
        <v>14077</v>
      </c>
      <c r="F1245" s="152" t="s">
        <v>16060</v>
      </c>
      <c r="G1245" t="str">
        <f t="shared" si="111"/>
        <v>Key West, Florida Keys</v>
      </c>
      <c r="H1245" s="152">
        <v>3</v>
      </c>
      <c r="I1245" s="152">
        <v>27</v>
      </c>
      <c r="J1245" s="152">
        <f t="shared" si="104"/>
        <v>0.1</v>
      </c>
      <c r="K1245" s="152">
        <v>1340</v>
      </c>
      <c r="L1245" s="152">
        <f t="shared" si="105"/>
        <v>207</v>
      </c>
      <c r="M1245" s="152">
        <v>7.6</v>
      </c>
      <c r="N1245" s="152">
        <f t="shared" si="106"/>
        <v>0.06</v>
      </c>
      <c r="O1245" s="152">
        <v>1.7</v>
      </c>
      <c r="P1245" s="152">
        <f t="shared" si="107"/>
        <v>0.2</v>
      </c>
      <c r="Q1245" s="152"/>
      <c r="R1245" s="152">
        <f t="shared" si="108"/>
        <v>2442</v>
      </c>
      <c r="S1245" s="152">
        <f t="shared" si="112"/>
        <v>33</v>
      </c>
      <c r="T1245" s="152">
        <f t="shared" si="109"/>
        <v>2336</v>
      </c>
      <c r="U1245" s="152">
        <f t="shared" si="113"/>
        <v>33</v>
      </c>
      <c r="V1245" s="152">
        <f t="shared" si="110"/>
        <v>33</v>
      </c>
      <c r="W1245" s="152">
        <f t="shared" si="114"/>
        <v>1</v>
      </c>
      <c r="X1245" s="152">
        <v>2.149</v>
      </c>
      <c r="Y1245" t="s">
        <v>16069</v>
      </c>
    </row>
    <row r="1246" spans="5:25" ht="18" x14ac:dyDescent="0.25">
      <c r="E1246" s="152" t="s">
        <v>14077</v>
      </c>
      <c r="F1246" s="152" t="s">
        <v>16060</v>
      </c>
      <c r="G1246" t="str">
        <f t="shared" si="111"/>
        <v>Key West, Florida Keys</v>
      </c>
      <c r="H1246" s="152">
        <v>5</v>
      </c>
      <c r="I1246" s="152">
        <v>30.3</v>
      </c>
      <c r="J1246" s="152">
        <f t="shared" si="104"/>
        <v>0.5</v>
      </c>
      <c r="K1246" s="152">
        <v>950</v>
      </c>
      <c r="L1246" s="152">
        <f t="shared" si="105"/>
        <v>196</v>
      </c>
      <c r="M1246" s="152">
        <v>7.8</v>
      </c>
      <c r="N1246" s="152">
        <f t="shared" si="106"/>
        <v>0.09</v>
      </c>
      <c r="O1246" s="152">
        <v>2.5</v>
      </c>
      <c r="P1246" s="152">
        <f t="shared" si="107"/>
        <v>0.5</v>
      </c>
      <c r="Q1246" s="152"/>
      <c r="R1246" s="152">
        <f t="shared" si="108"/>
        <v>2460</v>
      </c>
      <c r="S1246" s="152">
        <f t="shared" si="112"/>
        <v>52</v>
      </c>
      <c r="T1246" s="152">
        <f t="shared" si="109"/>
        <v>2268</v>
      </c>
      <c r="U1246" s="152">
        <f t="shared" si="113"/>
        <v>54</v>
      </c>
      <c r="V1246" s="152">
        <f t="shared" si="110"/>
        <v>33</v>
      </c>
      <c r="W1246" s="152">
        <f t="shared" si="114"/>
        <v>1</v>
      </c>
      <c r="X1246" s="152">
        <v>-5.1999999999999998E-2</v>
      </c>
      <c r="Y1246" t="s">
        <v>16069</v>
      </c>
    </row>
    <row r="1247" spans="5:25" ht="18" x14ac:dyDescent="0.25">
      <c r="E1247" s="152" t="s">
        <v>14077</v>
      </c>
      <c r="F1247" s="152" t="s">
        <v>16060</v>
      </c>
      <c r="G1247" t="str">
        <f t="shared" si="111"/>
        <v>Key West, Florida Keys</v>
      </c>
      <c r="H1247" s="152">
        <v>1</v>
      </c>
      <c r="I1247" s="152">
        <v>27</v>
      </c>
      <c r="J1247" s="152">
        <f t="shared" si="104"/>
        <v>0.1</v>
      </c>
      <c r="K1247" s="152">
        <v>400</v>
      </c>
      <c r="L1247" s="152">
        <f t="shared" si="105"/>
        <v>60</v>
      </c>
      <c r="M1247" s="152">
        <v>8.1</v>
      </c>
      <c r="N1247" s="152">
        <f t="shared" si="106"/>
        <v>0.05</v>
      </c>
      <c r="O1247" s="152">
        <v>3.8</v>
      </c>
      <c r="P1247" s="152">
        <f t="shared" si="107"/>
        <v>3</v>
      </c>
      <c r="Q1247" s="152"/>
      <c r="R1247" s="152">
        <f t="shared" si="108"/>
        <v>2377</v>
      </c>
      <c r="S1247" s="152">
        <f t="shared" si="112"/>
        <v>41</v>
      </c>
      <c r="T1247" s="152">
        <f t="shared" si="109"/>
        <v>2057</v>
      </c>
      <c r="U1247" s="152">
        <f t="shared" si="113"/>
        <v>43</v>
      </c>
      <c r="V1247" s="152">
        <f t="shared" si="110"/>
        <v>33</v>
      </c>
      <c r="W1247" s="152">
        <f t="shared" si="114"/>
        <v>1</v>
      </c>
      <c r="X1247" s="152">
        <v>1.381</v>
      </c>
      <c r="Y1247" t="s">
        <v>16069</v>
      </c>
    </row>
    <row r="1248" spans="5:25" ht="18" x14ac:dyDescent="0.25">
      <c r="E1248" s="152" t="s">
        <v>14077</v>
      </c>
      <c r="F1248" s="152" t="s">
        <v>16060</v>
      </c>
      <c r="G1248" t="str">
        <f t="shared" si="111"/>
        <v>Key West, Florida Keys</v>
      </c>
      <c r="H1248" s="152">
        <v>2</v>
      </c>
      <c r="I1248" s="152">
        <v>27</v>
      </c>
      <c r="J1248" s="152">
        <f t="shared" si="104"/>
        <v>0.1</v>
      </c>
      <c r="K1248" s="152">
        <v>900</v>
      </c>
      <c r="L1248" s="152">
        <f t="shared" si="105"/>
        <v>211</v>
      </c>
      <c r="M1248" s="152">
        <v>7.8</v>
      </c>
      <c r="N1248" s="152">
        <f t="shared" si="106"/>
        <v>0.1</v>
      </c>
      <c r="O1248" s="152">
        <v>2.2999999999999998</v>
      </c>
      <c r="P1248" s="152">
        <f t="shared" si="107"/>
        <v>0.5</v>
      </c>
      <c r="Q1248" s="152"/>
      <c r="R1248" s="152">
        <f t="shared" si="108"/>
        <v>2422</v>
      </c>
      <c r="S1248" s="152">
        <f t="shared" si="112"/>
        <v>47</v>
      </c>
      <c r="T1248" s="152">
        <f t="shared" si="109"/>
        <v>2246</v>
      </c>
      <c r="U1248" s="152">
        <f t="shared" si="113"/>
        <v>41</v>
      </c>
      <c r="V1248" s="152">
        <f t="shared" si="110"/>
        <v>33</v>
      </c>
      <c r="W1248" s="152">
        <f t="shared" si="114"/>
        <v>1</v>
      </c>
      <c r="X1248" s="152">
        <v>1.73</v>
      </c>
      <c r="Y1248" t="s">
        <v>16069</v>
      </c>
    </row>
    <row r="1249" spans="5:25" ht="18" x14ac:dyDescent="0.25">
      <c r="E1249" s="152" t="s">
        <v>14077</v>
      </c>
      <c r="F1249" s="152" t="s">
        <v>16060</v>
      </c>
      <c r="G1249" t="str">
        <f t="shared" si="111"/>
        <v>Key West, Florida Keys</v>
      </c>
      <c r="H1249" s="152">
        <v>4</v>
      </c>
      <c r="I1249" s="152">
        <v>30.3</v>
      </c>
      <c r="J1249" s="152">
        <f t="shared" si="104"/>
        <v>0.5</v>
      </c>
      <c r="K1249" s="152">
        <v>400</v>
      </c>
      <c r="L1249" s="152">
        <f t="shared" si="105"/>
        <v>49</v>
      </c>
      <c r="M1249" s="152">
        <v>8.1</v>
      </c>
      <c r="N1249" s="152">
        <f t="shared" si="106"/>
        <v>0.04</v>
      </c>
      <c r="O1249" s="152">
        <v>4.3</v>
      </c>
      <c r="P1249" s="152">
        <f t="shared" si="107"/>
        <v>4</v>
      </c>
      <c r="Q1249" s="152"/>
      <c r="R1249" s="152">
        <f t="shared" si="108"/>
        <v>2406</v>
      </c>
      <c r="S1249" s="152">
        <f t="shared" si="112"/>
        <v>47</v>
      </c>
      <c r="T1249" s="152">
        <f t="shared" si="109"/>
        <v>2052</v>
      </c>
      <c r="U1249" s="152">
        <f t="shared" si="113"/>
        <v>38</v>
      </c>
      <c r="V1249" s="152">
        <f t="shared" si="110"/>
        <v>33</v>
      </c>
      <c r="W1249" s="152">
        <f t="shared" si="114"/>
        <v>1</v>
      </c>
      <c r="X1249" s="152">
        <v>1.3759999999999999</v>
      </c>
      <c r="Y1249" t="s">
        <v>16069</v>
      </c>
    </row>
    <row r="1250" spans="5:25" ht="18" x14ac:dyDescent="0.25">
      <c r="E1250" s="152" t="s">
        <v>14077</v>
      </c>
      <c r="F1250" s="152" t="s">
        <v>16060</v>
      </c>
      <c r="G1250" t="str">
        <f t="shared" si="111"/>
        <v>Key West, Florida Keys</v>
      </c>
      <c r="H1250" s="152">
        <v>6</v>
      </c>
      <c r="I1250" s="152">
        <v>30.3</v>
      </c>
      <c r="J1250" s="152">
        <f t="shared" si="104"/>
        <v>0.5</v>
      </c>
      <c r="K1250" s="152">
        <v>1290</v>
      </c>
      <c r="L1250" s="152">
        <f t="shared" si="105"/>
        <v>247</v>
      </c>
      <c r="M1250" s="152">
        <v>7.6</v>
      </c>
      <c r="N1250" s="152">
        <f t="shared" si="106"/>
        <v>0.08</v>
      </c>
      <c r="O1250" s="152">
        <v>2</v>
      </c>
      <c r="P1250" s="152">
        <f t="shared" si="107"/>
        <v>0.4</v>
      </c>
      <c r="Q1250" s="152"/>
      <c r="R1250" s="152">
        <f t="shared" si="108"/>
        <v>2447</v>
      </c>
      <c r="S1250" s="152">
        <f t="shared" si="112"/>
        <v>77</v>
      </c>
      <c r="T1250" s="152">
        <f t="shared" si="109"/>
        <v>2311</v>
      </c>
      <c r="U1250" s="152">
        <f t="shared" si="113"/>
        <v>77</v>
      </c>
      <c r="V1250" s="152">
        <f t="shared" si="110"/>
        <v>33</v>
      </c>
      <c r="W1250" s="152">
        <f t="shared" si="114"/>
        <v>1</v>
      </c>
      <c r="X1250" s="152">
        <v>1.9510000000000001</v>
      </c>
      <c r="Y1250" t="s">
        <v>16069</v>
      </c>
    </row>
    <row r="1251" spans="5:25" ht="18" x14ac:dyDescent="0.25">
      <c r="E1251" s="152" t="s">
        <v>14077</v>
      </c>
      <c r="F1251" s="152" t="s">
        <v>16060</v>
      </c>
      <c r="G1251" t="str">
        <f t="shared" si="111"/>
        <v>Key West, Florida Keys</v>
      </c>
      <c r="H1251" s="152">
        <v>1</v>
      </c>
      <c r="I1251" s="152">
        <v>27</v>
      </c>
      <c r="J1251" s="152">
        <f t="shared" si="104"/>
        <v>0.1</v>
      </c>
      <c r="K1251" s="152">
        <v>400</v>
      </c>
      <c r="L1251" s="152">
        <f t="shared" si="105"/>
        <v>60</v>
      </c>
      <c r="M1251" s="152">
        <v>8.1</v>
      </c>
      <c r="N1251" s="152">
        <f t="shared" si="106"/>
        <v>0.05</v>
      </c>
      <c r="O1251" s="152">
        <v>3.8</v>
      </c>
      <c r="P1251" s="152">
        <f t="shared" si="107"/>
        <v>3</v>
      </c>
      <c r="Q1251" s="152"/>
      <c r="R1251" s="152">
        <f t="shared" si="108"/>
        <v>2377</v>
      </c>
      <c r="S1251" s="152">
        <f t="shared" si="112"/>
        <v>41</v>
      </c>
      <c r="T1251" s="152">
        <f t="shared" si="109"/>
        <v>2057</v>
      </c>
      <c r="U1251" s="152">
        <f t="shared" si="113"/>
        <v>43</v>
      </c>
      <c r="V1251" s="152">
        <f t="shared" si="110"/>
        <v>33</v>
      </c>
      <c r="W1251" s="152">
        <f t="shared" si="114"/>
        <v>1</v>
      </c>
      <c r="X1251" s="152">
        <v>1.0389999999999999</v>
      </c>
      <c r="Y1251" t="s">
        <v>16069</v>
      </c>
    </row>
    <row r="1252" spans="5:25" ht="18" x14ac:dyDescent="0.25">
      <c r="E1252" s="152" t="s">
        <v>14077</v>
      </c>
      <c r="F1252" s="152" t="s">
        <v>16060</v>
      </c>
      <c r="G1252" t="str">
        <f t="shared" si="111"/>
        <v>Key West, Florida Keys</v>
      </c>
      <c r="H1252" s="152">
        <v>2</v>
      </c>
      <c r="I1252" s="152">
        <v>27</v>
      </c>
      <c r="J1252" s="152">
        <f t="shared" si="104"/>
        <v>0.1</v>
      </c>
      <c r="K1252" s="152">
        <v>900</v>
      </c>
      <c r="L1252" s="152">
        <f t="shared" si="105"/>
        <v>211</v>
      </c>
      <c r="M1252" s="152">
        <v>7.8</v>
      </c>
      <c r="N1252" s="152">
        <f t="shared" si="106"/>
        <v>0.1</v>
      </c>
      <c r="O1252" s="152">
        <v>2.2999999999999998</v>
      </c>
      <c r="P1252" s="152">
        <f t="shared" si="107"/>
        <v>0.5</v>
      </c>
      <c r="Q1252" s="152"/>
      <c r="R1252" s="152">
        <f t="shared" si="108"/>
        <v>2422</v>
      </c>
      <c r="S1252" s="152">
        <f t="shared" si="112"/>
        <v>47</v>
      </c>
      <c r="T1252" s="152">
        <f t="shared" si="109"/>
        <v>2246</v>
      </c>
      <c r="U1252" s="152">
        <f t="shared" si="113"/>
        <v>41</v>
      </c>
      <c r="V1252" s="152">
        <f t="shared" si="110"/>
        <v>33</v>
      </c>
      <c r="W1252" s="152">
        <f t="shared" si="114"/>
        <v>1</v>
      </c>
      <c r="X1252" s="152">
        <v>1.3839999999999999</v>
      </c>
      <c r="Y1252" t="s">
        <v>16069</v>
      </c>
    </row>
    <row r="1253" spans="5:25" ht="18" x14ac:dyDescent="0.25">
      <c r="E1253" s="152" t="s">
        <v>14077</v>
      </c>
      <c r="F1253" s="152" t="s">
        <v>16060</v>
      </c>
      <c r="G1253" t="str">
        <f t="shared" si="111"/>
        <v>Key West, Florida Keys</v>
      </c>
      <c r="H1253" s="152">
        <v>6</v>
      </c>
      <c r="I1253" s="152">
        <v>30.3</v>
      </c>
      <c r="J1253" s="152">
        <f t="shared" si="104"/>
        <v>0.5</v>
      </c>
      <c r="K1253" s="152">
        <v>1290</v>
      </c>
      <c r="L1253" s="152">
        <f t="shared" si="105"/>
        <v>247</v>
      </c>
      <c r="M1253" s="152">
        <v>7.6</v>
      </c>
      <c r="N1253" s="152">
        <f t="shared" si="106"/>
        <v>0.08</v>
      </c>
      <c r="O1253" s="152">
        <v>2</v>
      </c>
      <c r="P1253" s="152">
        <f t="shared" si="107"/>
        <v>0.4</v>
      </c>
      <c r="Q1253" s="152"/>
      <c r="R1253" s="152">
        <f t="shared" si="108"/>
        <v>2447</v>
      </c>
      <c r="S1253" s="152">
        <f t="shared" si="112"/>
        <v>77</v>
      </c>
      <c r="T1253" s="152">
        <f t="shared" si="109"/>
        <v>2311</v>
      </c>
      <c r="U1253" s="152">
        <f t="shared" si="113"/>
        <v>77</v>
      </c>
      <c r="V1253" s="152">
        <f t="shared" si="110"/>
        <v>33</v>
      </c>
      <c r="W1253" s="152">
        <f t="shared" si="114"/>
        <v>1</v>
      </c>
      <c r="X1253" s="152">
        <v>1.7649999999999999</v>
      </c>
      <c r="Y1253" t="s">
        <v>16069</v>
      </c>
    </row>
    <row r="1254" spans="5:25" ht="18" x14ac:dyDescent="0.25">
      <c r="E1254" s="152" t="s">
        <v>14077</v>
      </c>
      <c r="F1254" s="152" t="s">
        <v>16060</v>
      </c>
      <c r="G1254" t="str">
        <f t="shared" si="111"/>
        <v>Key West, Florida Keys</v>
      </c>
      <c r="H1254" s="152">
        <v>1</v>
      </c>
      <c r="I1254" s="152">
        <v>27</v>
      </c>
      <c r="J1254" s="152">
        <f t="shared" si="104"/>
        <v>0.1</v>
      </c>
      <c r="K1254" s="152">
        <v>400</v>
      </c>
      <c r="L1254" s="152">
        <f t="shared" si="105"/>
        <v>60</v>
      </c>
      <c r="M1254" s="152">
        <v>8.1</v>
      </c>
      <c r="N1254" s="152">
        <f t="shared" si="106"/>
        <v>0.05</v>
      </c>
      <c r="O1254" s="152">
        <v>3.8</v>
      </c>
      <c r="P1254" s="152">
        <f t="shared" si="107"/>
        <v>3</v>
      </c>
      <c r="Q1254" s="152"/>
      <c r="R1254" s="152">
        <f t="shared" si="108"/>
        <v>2377</v>
      </c>
      <c r="S1254" s="152">
        <f t="shared" si="112"/>
        <v>41</v>
      </c>
      <c r="T1254" s="152">
        <f t="shared" si="109"/>
        <v>2057</v>
      </c>
      <c r="U1254" s="152">
        <f t="shared" si="113"/>
        <v>43</v>
      </c>
      <c r="V1254" s="152">
        <f t="shared" si="110"/>
        <v>33</v>
      </c>
      <c r="W1254" s="152">
        <f t="shared" si="114"/>
        <v>1</v>
      </c>
      <c r="X1254" s="152">
        <v>1.423</v>
      </c>
      <c r="Y1254" t="s">
        <v>16069</v>
      </c>
    </row>
    <row r="1255" spans="5:25" ht="18" x14ac:dyDescent="0.25">
      <c r="E1255" s="152" t="s">
        <v>14077</v>
      </c>
      <c r="F1255" s="152" t="s">
        <v>16060</v>
      </c>
      <c r="G1255" t="str">
        <f t="shared" si="111"/>
        <v>Key West, Florida Keys</v>
      </c>
      <c r="H1255" s="152">
        <v>3</v>
      </c>
      <c r="I1255" s="152">
        <v>27</v>
      </c>
      <c r="J1255" s="152">
        <f t="shared" si="104"/>
        <v>0.1</v>
      </c>
      <c r="K1255" s="152">
        <v>1340</v>
      </c>
      <c r="L1255" s="152">
        <f t="shared" si="105"/>
        <v>207</v>
      </c>
      <c r="M1255" s="152">
        <v>7.6</v>
      </c>
      <c r="N1255" s="152">
        <f t="shared" si="106"/>
        <v>0.06</v>
      </c>
      <c r="O1255" s="152">
        <v>1.7</v>
      </c>
      <c r="P1255" s="152">
        <f t="shared" si="107"/>
        <v>0.2</v>
      </c>
      <c r="Q1255" s="152"/>
      <c r="R1255" s="152">
        <f t="shared" si="108"/>
        <v>2442</v>
      </c>
      <c r="S1255" s="152">
        <f t="shared" si="112"/>
        <v>33</v>
      </c>
      <c r="T1255" s="152">
        <f t="shared" si="109"/>
        <v>2336</v>
      </c>
      <c r="U1255" s="152">
        <f t="shared" si="113"/>
        <v>33</v>
      </c>
      <c r="V1255" s="152">
        <f t="shared" si="110"/>
        <v>33</v>
      </c>
      <c r="W1255" s="152">
        <f t="shared" si="114"/>
        <v>1</v>
      </c>
      <c r="X1255" s="152">
        <v>0.14099999999999999</v>
      </c>
      <c r="Y1255" t="s">
        <v>16069</v>
      </c>
    </row>
    <row r="1256" spans="5:25" ht="18" x14ac:dyDescent="0.25">
      <c r="E1256" s="152" t="s">
        <v>14077</v>
      </c>
      <c r="F1256" s="152" t="s">
        <v>16060</v>
      </c>
      <c r="G1256" t="str">
        <f t="shared" si="111"/>
        <v>Key West, Florida Keys</v>
      </c>
      <c r="H1256" s="152">
        <v>4</v>
      </c>
      <c r="I1256" s="152">
        <v>30.3</v>
      </c>
      <c r="J1256" s="152">
        <f t="shared" si="104"/>
        <v>0.5</v>
      </c>
      <c r="K1256" s="152">
        <v>400</v>
      </c>
      <c r="L1256" s="152">
        <f t="shared" si="105"/>
        <v>49</v>
      </c>
      <c r="M1256" s="152">
        <v>8.1</v>
      </c>
      <c r="N1256" s="152">
        <f t="shared" si="106"/>
        <v>0.04</v>
      </c>
      <c r="O1256" s="152">
        <v>4.3</v>
      </c>
      <c r="P1256" s="152">
        <f t="shared" si="107"/>
        <v>4</v>
      </c>
      <c r="Q1256" s="152"/>
      <c r="R1256" s="152">
        <f t="shared" si="108"/>
        <v>2406</v>
      </c>
      <c r="S1256" s="152">
        <f t="shared" si="112"/>
        <v>47</v>
      </c>
      <c r="T1256" s="152">
        <f t="shared" si="109"/>
        <v>2052</v>
      </c>
      <c r="U1256" s="152">
        <f t="shared" si="113"/>
        <v>38</v>
      </c>
      <c r="V1256" s="152">
        <f t="shared" si="110"/>
        <v>33</v>
      </c>
      <c r="W1256" s="152">
        <f t="shared" si="114"/>
        <v>1</v>
      </c>
      <c r="X1256" s="152">
        <v>1.8140000000000001</v>
      </c>
      <c r="Y1256" t="s">
        <v>16069</v>
      </c>
    </row>
    <row r="1257" spans="5:25" ht="18" x14ac:dyDescent="0.25">
      <c r="E1257" s="152" t="s">
        <v>14077</v>
      </c>
      <c r="F1257" s="152" t="s">
        <v>16060</v>
      </c>
      <c r="G1257" t="str">
        <f t="shared" si="111"/>
        <v>Key West, Florida Keys</v>
      </c>
      <c r="H1257" s="152">
        <v>2</v>
      </c>
      <c r="I1257" s="152">
        <v>27</v>
      </c>
      <c r="J1257" s="152">
        <f t="shared" si="104"/>
        <v>0.1</v>
      </c>
      <c r="K1257" s="152">
        <v>900</v>
      </c>
      <c r="L1257" s="152">
        <f t="shared" si="105"/>
        <v>211</v>
      </c>
      <c r="M1257" s="152">
        <v>7.8</v>
      </c>
      <c r="N1257" s="152">
        <f t="shared" si="106"/>
        <v>0.1</v>
      </c>
      <c r="O1257" s="152">
        <v>2.2999999999999998</v>
      </c>
      <c r="P1257" s="152">
        <f t="shared" si="107"/>
        <v>0.5</v>
      </c>
      <c r="Q1257" s="152"/>
      <c r="R1257" s="152">
        <f t="shared" si="108"/>
        <v>2422</v>
      </c>
      <c r="S1257" s="152">
        <f t="shared" si="112"/>
        <v>47</v>
      </c>
      <c r="T1257" s="152">
        <f t="shared" si="109"/>
        <v>2246</v>
      </c>
      <c r="U1257" s="152">
        <f t="shared" si="113"/>
        <v>41</v>
      </c>
      <c r="V1257" s="152">
        <f t="shared" si="110"/>
        <v>33</v>
      </c>
      <c r="W1257" s="152">
        <f t="shared" si="114"/>
        <v>1</v>
      </c>
      <c r="X1257" s="152">
        <v>1.079</v>
      </c>
      <c r="Y1257" t="s">
        <v>16069</v>
      </c>
    </row>
    <row r="1258" spans="5:25" ht="18" x14ac:dyDescent="0.25">
      <c r="E1258" s="152" t="s">
        <v>14077</v>
      </c>
      <c r="F1258" s="152" t="s">
        <v>16060</v>
      </c>
      <c r="G1258" t="str">
        <f t="shared" si="111"/>
        <v>Key West, Florida Keys</v>
      </c>
      <c r="H1258" s="152">
        <v>5</v>
      </c>
      <c r="I1258" s="152">
        <v>30.3</v>
      </c>
      <c r="J1258" s="152">
        <f t="shared" si="104"/>
        <v>0.5</v>
      </c>
      <c r="K1258" s="152">
        <v>950</v>
      </c>
      <c r="L1258" s="152">
        <f t="shared" si="105"/>
        <v>196</v>
      </c>
      <c r="M1258" s="152">
        <v>7.8</v>
      </c>
      <c r="N1258" s="152">
        <f t="shared" si="106"/>
        <v>0.09</v>
      </c>
      <c r="O1258" s="152">
        <v>2.5</v>
      </c>
      <c r="P1258" s="152">
        <f t="shared" si="107"/>
        <v>0.5</v>
      </c>
      <c r="Q1258" s="152"/>
      <c r="R1258" s="152">
        <f t="shared" si="108"/>
        <v>2460</v>
      </c>
      <c r="S1258" s="152">
        <f t="shared" si="112"/>
        <v>52</v>
      </c>
      <c r="T1258" s="152">
        <f t="shared" si="109"/>
        <v>2268</v>
      </c>
      <c r="U1258" s="152">
        <f t="shared" si="113"/>
        <v>54</v>
      </c>
      <c r="V1258" s="152">
        <f t="shared" si="110"/>
        <v>33</v>
      </c>
      <c r="W1258" s="152">
        <f t="shared" si="114"/>
        <v>1</v>
      </c>
      <c r="X1258" s="152">
        <v>8.5000000000000006E-2</v>
      </c>
      <c r="Y1258" t="s">
        <v>16069</v>
      </c>
    </row>
    <row r="1259" spans="5:25" ht="18" x14ac:dyDescent="0.25">
      <c r="E1259" s="152" t="s">
        <v>14077</v>
      </c>
      <c r="F1259" s="152" t="s">
        <v>16060</v>
      </c>
      <c r="G1259" t="str">
        <f t="shared" si="111"/>
        <v>Key West, Florida Keys</v>
      </c>
      <c r="H1259" s="152">
        <v>3</v>
      </c>
      <c r="I1259" s="152">
        <v>27</v>
      </c>
      <c r="J1259" s="152">
        <f t="shared" si="104"/>
        <v>0.1</v>
      </c>
      <c r="K1259" s="152">
        <v>1340</v>
      </c>
      <c r="L1259" s="152">
        <f t="shared" si="105"/>
        <v>207</v>
      </c>
      <c r="M1259" s="152">
        <v>7.6</v>
      </c>
      <c r="N1259" s="152">
        <f t="shared" si="106"/>
        <v>0.06</v>
      </c>
      <c r="O1259" s="152">
        <v>1.7</v>
      </c>
      <c r="P1259" s="152">
        <f t="shared" si="107"/>
        <v>0.2</v>
      </c>
      <c r="Q1259" s="152"/>
      <c r="R1259" s="152">
        <f t="shared" si="108"/>
        <v>2442</v>
      </c>
      <c r="S1259" s="152">
        <f t="shared" si="112"/>
        <v>33</v>
      </c>
      <c r="T1259" s="152">
        <f t="shared" si="109"/>
        <v>2336</v>
      </c>
      <c r="U1259" s="152">
        <f t="shared" si="113"/>
        <v>33</v>
      </c>
      <c r="V1259" s="152">
        <f t="shared" si="110"/>
        <v>33</v>
      </c>
      <c r="W1259" s="152">
        <f t="shared" si="114"/>
        <v>1</v>
      </c>
      <c r="X1259" s="152">
        <v>0.51600000000000001</v>
      </c>
      <c r="Y1259" t="s">
        <v>16069</v>
      </c>
    </row>
    <row r="1260" spans="5:25" ht="18" x14ac:dyDescent="0.25">
      <c r="E1260" s="152" t="s">
        <v>14077</v>
      </c>
      <c r="F1260" s="152" t="s">
        <v>16060</v>
      </c>
      <c r="G1260" t="str">
        <f t="shared" si="111"/>
        <v>Key West, Florida Keys</v>
      </c>
      <c r="H1260" s="152">
        <v>6</v>
      </c>
      <c r="I1260" s="152">
        <v>30.3</v>
      </c>
      <c r="J1260" s="152">
        <f t="shared" si="104"/>
        <v>0.5</v>
      </c>
      <c r="K1260" s="152">
        <v>1290</v>
      </c>
      <c r="L1260" s="152">
        <f t="shared" si="105"/>
        <v>247</v>
      </c>
      <c r="M1260" s="152">
        <v>7.6</v>
      </c>
      <c r="N1260" s="152">
        <f t="shared" si="106"/>
        <v>0.08</v>
      </c>
      <c r="O1260" s="152">
        <v>2</v>
      </c>
      <c r="P1260" s="152">
        <f t="shared" si="107"/>
        <v>0.4</v>
      </c>
      <c r="Q1260" s="152"/>
      <c r="R1260" s="152">
        <f t="shared" si="108"/>
        <v>2447</v>
      </c>
      <c r="S1260" s="152">
        <f t="shared" si="112"/>
        <v>77</v>
      </c>
      <c r="T1260" s="152">
        <f t="shared" si="109"/>
        <v>2311</v>
      </c>
      <c r="U1260" s="152">
        <f t="shared" si="113"/>
        <v>77</v>
      </c>
      <c r="V1260" s="152">
        <f t="shared" si="110"/>
        <v>33</v>
      </c>
      <c r="W1260" s="152">
        <f t="shared" si="114"/>
        <v>1</v>
      </c>
      <c r="X1260" s="152">
        <v>2.0150000000000001</v>
      </c>
      <c r="Y1260" t="s">
        <v>16069</v>
      </c>
    </row>
    <row r="1261" spans="5:25" ht="18" x14ac:dyDescent="0.25">
      <c r="E1261" s="152" t="s">
        <v>14077</v>
      </c>
      <c r="F1261" s="152" t="s">
        <v>16060</v>
      </c>
      <c r="G1261" t="str">
        <f t="shared" si="111"/>
        <v>Key West, Florida Keys</v>
      </c>
      <c r="H1261" s="152">
        <v>3</v>
      </c>
      <c r="I1261" s="152">
        <v>27</v>
      </c>
      <c r="J1261" s="152">
        <f t="shared" si="104"/>
        <v>0.1</v>
      </c>
      <c r="K1261" s="152">
        <v>1340</v>
      </c>
      <c r="L1261" s="152">
        <f t="shared" si="105"/>
        <v>207</v>
      </c>
      <c r="M1261" s="152">
        <v>7.6</v>
      </c>
      <c r="N1261" s="152">
        <f t="shared" si="106"/>
        <v>0.06</v>
      </c>
      <c r="O1261" s="152">
        <v>1.7</v>
      </c>
      <c r="P1261" s="152">
        <f t="shared" si="107"/>
        <v>0.2</v>
      </c>
      <c r="Q1261" s="152"/>
      <c r="R1261" s="152">
        <f t="shared" si="108"/>
        <v>2442</v>
      </c>
      <c r="S1261" s="152">
        <f t="shared" si="112"/>
        <v>33</v>
      </c>
      <c r="T1261" s="152">
        <f t="shared" si="109"/>
        <v>2336</v>
      </c>
      <c r="U1261" s="152">
        <f t="shared" si="113"/>
        <v>33</v>
      </c>
      <c r="V1261" s="152">
        <f t="shared" si="110"/>
        <v>33</v>
      </c>
      <c r="W1261" s="152">
        <f t="shared" si="114"/>
        <v>1</v>
      </c>
      <c r="X1261" s="152">
        <v>1.2110000000000001</v>
      </c>
      <c r="Y1261" t="s">
        <v>16069</v>
      </c>
    </row>
    <row r="1262" spans="5:25" ht="18" x14ac:dyDescent="0.25">
      <c r="E1262" s="152" t="s">
        <v>14077</v>
      </c>
      <c r="F1262" s="152" t="s">
        <v>16060</v>
      </c>
      <c r="G1262" t="str">
        <f t="shared" si="111"/>
        <v>Key West, Florida Keys</v>
      </c>
      <c r="H1262" s="152">
        <v>6</v>
      </c>
      <c r="I1262" s="152">
        <v>30.3</v>
      </c>
      <c r="J1262" s="152">
        <f t="shared" si="104"/>
        <v>0.5</v>
      </c>
      <c r="K1262" s="152">
        <v>1290</v>
      </c>
      <c r="L1262" s="152">
        <f t="shared" si="105"/>
        <v>247</v>
      </c>
      <c r="M1262" s="152">
        <v>7.6</v>
      </c>
      <c r="N1262" s="152">
        <f t="shared" si="106"/>
        <v>0.08</v>
      </c>
      <c r="O1262" s="152">
        <v>2</v>
      </c>
      <c r="P1262" s="152">
        <f t="shared" si="107"/>
        <v>0.4</v>
      </c>
      <c r="Q1262" s="152"/>
      <c r="R1262" s="152">
        <f t="shared" si="108"/>
        <v>2447</v>
      </c>
      <c r="S1262" s="152">
        <f t="shared" si="112"/>
        <v>77</v>
      </c>
      <c r="T1262" s="152">
        <f t="shared" si="109"/>
        <v>2311</v>
      </c>
      <c r="U1262" s="152">
        <f t="shared" si="113"/>
        <v>77</v>
      </c>
      <c r="V1262" s="152">
        <f t="shared" si="110"/>
        <v>33</v>
      </c>
      <c r="W1262" s="152">
        <f t="shared" si="114"/>
        <v>1</v>
      </c>
      <c r="X1262" s="152">
        <v>2.0150000000000001</v>
      </c>
      <c r="Y1262" t="s">
        <v>16069</v>
      </c>
    </row>
    <row r="1263" spans="5:25" ht="18" x14ac:dyDescent="0.25">
      <c r="E1263" s="152" t="s">
        <v>14077</v>
      </c>
      <c r="F1263" s="152" t="s">
        <v>16060</v>
      </c>
      <c r="G1263" t="str">
        <f t="shared" si="111"/>
        <v>Key West, Florida Keys</v>
      </c>
      <c r="H1263" s="152">
        <v>1</v>
      </c>
      <c r="I1263" s="152">
        <v>27</v>
      </c>
      <c r="J1263" s="152">
        <f t="shared" si="104"/>
        <v>0.1</v>
      </c>
      <c r="K1263" s="152">
        <v>400</v>
      </c>
      <c r="L1263" s="152">
        <f t="shared" si="105"/>
        <v>60</v>
      </c>
      <c r="M1263" s="152">
        <v>8.1</v>
      </c>
      <c r="N1263" s="152">
        <f t="shared" si="106"/>
        <v>0.05</v>
      </c>
      <c r="O1263" s="152">
        <v>3.8</v>
      </c>
      <c r="P1263" s="152">
        <f t="shared" si="107"/>
        <v>3</v>
      </c>
      <c r="Q1263" s="152"/>
      <c r="R1263" s="152">
        <f t="shared" si="108"/>
        <v>2377</v>
      </c>
      <c r="S1263" s="152">
        <f t="shared" si="112"/>
        <v>41</v>
      </c>
      <c r="T1263" s="152">
        <f t="shared" si="109"/>
        <v>2057</v>
      </c>
      <c r="U1263" s="152">
        <f t="shared" si="113"/>
        <v>43</v>
      </c>
      <c r="V1263" s="152">
        <f t="shared" si="110"/>
        <v>33</v>
      </c>
      <c r="W1263" s="152">
        <f t="shared" si="114"/>
        <v>1</v>
      </c>
      <c r="X1263" s="152">
        <v>1.546</v>
      </c>
      <c r="Y1263" t="s">
        <v>16069</v>
      </c>
    </row>
    <row r="1264" spans="5:25" ht="18" x14ac:dyDescent="0.25">
      <c r="E1264" s="152" t="s">
        <v>14077</v>
      </c>
      <c r="F1264" s="152" t="s">
        <v>16060</v>
      </c>
      <c r="G1264" t="str">
        <f t="shared" si="111"/>
        <v>Key West, Florida Keys</v>
      </c>
      <c r="H1264" s="152">
        <v>4</v>
      </c>
      <c r="I1264" s="152">
        <v>30.3</v>
      </c>
      <c r="J1264" s="152">
        <f t="shared" si="104"/>
        <v>0.5</v>
      </c>
      <c r="K1264" s="152">
        <v>400</v>
      </c>
      <c r="L1264" s="152">
        <f t="shared" si="105"/>
        <v>49</v>
      </c>
      <c r="M1264" s="152">
        <v>8.1</v>
      </c>
      <c r="N1264" s="152">
        <f t="shared" si="106"/>
        <v>0.04</v>
      </c>
      <c r="O1264" s="152">
        <v>4.3</v>
      </c>
      <c r="P1264" s="152">
        <f t="shared" si="107"/>
        <v>4</v>
      </c>
      <c r="Q1264" s="152"/>
      <c r="R1264" s="152">
        <f t="shared" si="108"/>
        <v>2406</v>
      </c>
      <c r="S1264" s="152">
        <f t="shared" si="112"/>
        <v>47</v>
      </c>
      <c r="T1264" s="152">
        <f t="shared" si="109"/>
        <v>2052</v>
      </c>
      <c r="U1264" s="152">
        <f t="shared" si="113"/>
        <v>38</v>
      </c>
      <c r="V1264" s="152">
        <f t="shared" si="110"/>
        <v>33</v>
      </c>
      <c r="W1264" s="152">
        <f t="shared" si="114"/>
        <v>1</v>
      </c>
      <c r="X1264" s="152">
        <v>1.48</v>
      </c>
      <c r="Y1264" t="s">
        <v>16069</v>
      </c>
    </row>
    <row r="1265" spans="5:25" ht="18" x14ac:dyDescent="0.25">
      <c r="E1265" s="152" t="s">
        <v>14077</v>
      </c>
      <c r="F1265" s="152" t="s">
        <v>16060</v>
      </c>
      <c r="G1265" t="str">
        <f t="shared" si="111"/>
        <v>Key West, Florida Keys</v>
      </c>
      <c r="H1265" s="152">
        <v>1</v>
      </c>
      <c r="I1265" s="152">
        <v>27</v>
      </c>
      <c r="J1265" s="152">
        <f t="shared" si="104"/>
        <v>0.1</v>
      </c>
      <c r="K1265" s="152">
        <v>400</v>
      </c>
      <c r="L1265" s="152">
        <f t="shared" si="105"/>
        <v>60</v>
      </c>
      <c r="M1265" s="152">
        <v>8.1</v>
      </c>
      <c r="N1265" s="152">
        <f t="shared" si="106"/>
        <v>0.05</v>
      </c>
      <c r="O1265" s="152">
        <v>3.8</v>
      </c>
      <c r="P1265" s="152">
        <f t="shared" si="107"/>
        <v>3</v>
      </c>
      <c r="Q1265" s="152"/>
      <c r="R1265" s="152">
        <f t="shared" si="108"/>
        <v>2377</v>
      </c>
      <c r="S1265" s="152">
        <f t="shared" si="112"/>
        <v>41</v>
      </c>
      <c r="T1265" s="152">
        <f t="shared" si="109"/>
        <v>2057</v>
      </c>
      <c r="U1265" s="152">
        <f t="shared" si="113"/>
        <v>43</v>
      </c>
      <c r="V1265" s="152">
        <f t="shared" si="110"/>
        <v>33</v>
      </c>
      <c r="W1265" s="152">
        <f t="shared" si="114"/>
        <v>1</v>
      </c>
      <c r="X1265" s="152">
        <v>0.29399999999999998</v>
      </c>
      <c r="Y1265" t="s">
        <v>16069</v>
      </c>
    </row>
    <row r="1266" spans="5:25" ht="18" x14ac:dyDescent="0.25">
      <c r="E1266" s="152" t="s">
        <v>14077</v>
      </c>
      <c r="F1266" s="152" t="s">
        <v>16060</v>
      </c>
      <c r="G1266" t="str">
        <f t="shared" si="111"/>
        <v>Key West, Florida Keys</v>
      </c>
      <c r="H1266" s="152">
        <v>4</v>
      </c>
      <c r="I1266" s="152">
        <v>30.3</v>
      </c>
      <c r="J1266" s="152">
        <f t="shared" ref="J1266:J1329" si="115">VLOOKUP($H1266,$AA$948:$AO$953,3,FALSE)</f>
        <v>0.5</v>
      </c>
      <c r="K1266" s="152">
        <v>400</v>
      </c>
      <c r="L1266" s="152">
        <f t="shared" ref="L1266:L1329" si="116">VLOOKUP($H1266,$AA$948:$AO$953,5,FALSE)</f>
        <v>49</v>
      </c>
      <c r="M1266" s="152">
        <v>8.1</v>
      </c>
      <c r="N1266" s="152">
        <f t="shared" ref="N1266:N1329" si="117">VLOOKUP($H1266,$AA$948:$AO$953,7,FALSE)</f>
        <v>0.04</v>
      </c>
      <c r="O1266" s="152">
        <v>4.3</v>
      </c>
      <c r="P1266" s="152">
        <f t="shared" ref="P1266:P1329" si="118">VLOOKUP($H1266,$AA$948:$AO$953,13,FALSE)</f>
        <v>4</v>
      </c>
      <c r="Q1266" s="152"/>
      <c r="R1266" s="152">
        <f t="shared" ref="R1266:R1329" si="119">VLOOKUP($H1266,$AA$948:$AO$953,8,FALSE)</f>
        <v>2406</v>
      </c>
      <c r="S1266" s="152">
        <f t="shared" si="112"/>
        <v>47</v>
      </c>
      <c r="T1266" s="152">
        <f t="shared" ref="T1266:T1329" si="120">VLOOKUP($H1266,$AA$948:$AO$953,10,FALSE)</f>
        <v>2052</v>
      </c>
      <c r="U1266" s="152">
        <f t="shared" si="113"/>
        <v>38</v>
      </c>
      <c r="V1266" s="152">
        <f t="shared" ref="V1266:V1329" si="121">VLOOKUP($H1266,$AA$948:$AO$953,14,FALSE)</f>
        <v>33</v>
      </c>
      <c r="W1266" s="152">
        <f t="shared" si="114"/>
        <v>1</v>
      </c>
      <c r="X1266" s="152">
        <v>2.7</v>
      </c>
      <c r="Y1266" t="s">
        <v>16069</v>
      </c>
    </row>
    <row r="1267" spans="5:25" ht="18" x14ac:dyDescent="0.25">
      <c r="E1267" s="152" t="s">
        <v>14077</v>
      </c>
      <c r="F1267" s="152" t="s">
        <v>16060</v>
      </c>
      <c r="G1267" t="str">
        <f t="shared" ref="G1267:G1330" si="122">_xlfn.CONCAT(F1267, ", Florida Keys")</f>
        <v>Key West, Florida Keys</v>
      </c>
      <c r="H1267" s="152">
        <v>5</v>
      </c>
      <c r="I1267" s="152">
        <v>30.3</v>
      </c>
      <c r="J1267" s="152">
        <f t="shared" si="115"/>
        <v>0.5</v>
      </c>
      <c r="K1267" s="152">
        <v>950</v>
      </c>
      <c r="L1267" s="152">
        <f t="shared" si="116"/>
        <v>196</v>
      </c>
      <c r="M1267" s="152">
        <v>7.8</v>
      </c>
      <c r="N1267" s="152">
        <f t="shared" si="117"/>
        <v>0.09</v>
      </c>
      <c r="O1267" s="152">
        <v>2.5</v>
      </c>
      <c r="P1267" s="152">
        <f t="shared" si="118"/>
        <v>0.5</v>
      </c>
      <c r="Q1267" s="152"/>
      <c r="R1267" s="152">
        <f t="shared" si="119"/>
        <v>2460</v>
      </c>
      <c r="S1267" s="152">
        <f t="shared" ref="S1267:S1330" si="123">VLOOKUP($H1267,$AA$948:$AO$953,9,FALSE)</f>
        <v>52</v>
      </c>
      <c r="T1267" s="152">
        <f t="shared" si="120"/>
        <v>2268</v>
      </c>
      <c r="U1267" s="152">
        <f t="shared" ref="U1267:U1330" si="124">VLOOKUP($H1267,$AA$948:$AO$953,11,FALSE)</f>
        <v>54</v>
      </c>
      <c r="V1267" s="152">
        <f t="shared" si="121"/>
        <v>33</v>
      </c>
      <c r="W1267" s="152">
        <f t="shared" ref="W1267:W1330" si="125">VLOOKUP($H1267,$AA$948:$AO$953,15,FALSE)</f>
        <v>1</v>
      </c>
      <c r="X1267" s="152">
        <v>0.223</v>
      </c>
      <c r="Y1267" t="s">
        <v>16069</v>
      </c>
    </row>
    <row r="1268" spans="5:25" ht="18" x14ac:dyDescent="0.25">
      <c r="E1268" s="152" t="s">
        <v>14077</v>
      </c>
      <c r="F1268" s="152" t="s">
        <v>16060</v>
      </c>
      <c r="G1268" t="str">
        <f t="shared" si="122"/>
        <v>Key West, Florida Keys</v>
      </c>
      <c r="H1268" s="152">
        <v>6</v>
      </c>
      <c r="I1268" s="152">
        <v>30.3</v>
      </c>
      <c r="J1268" s="152">
        <f t="shared" si="115"/>
        <v>0.5</v>
      </c>
      <c r="K1268" s="152">
        <v>1290</v>
      </c>
      <c r="L1268" s="152">
        <f t="shared" si="116"/>
        <v>247</v>
      </c>
      <c r="M1268" s="152">
        <v>7.6</v>
      </c>
      <c r="N1268" s="152">
        <f t="shared" si="117"/>
        <v>0.08</v>
      </c>
      <c r="O1268" s="152">
        <v>2</v>
      </c>
      <c r="P1268" s="152">
        <f t="shared" si="118"/>
        <v>0.4</v>
      </c>
      <c r="Q1268" s="152"/>
      <c r="R1268" s="152">
        <f t="shared" si="119"/>
        <v>2447</v>
      </c>
      <c r="S1268" s="152">
        <f t="shared" si="123"/>
        <v>77</v>
      </c>
      <c r="T1268" s="152">
        <f t="shared" si="120"/>
        <v>2311</v>
      </c>
      <c r="U1268" s="152">
        <f t="shared" si="124"/>
        <v>77</v>
      </c>
      <c r="V1268" s="152">
        <f t="shared" si="121"/>
        <v>33</v>
      </c>
      <c r="W1268" s="152">
        <f t="shared" si="125"/>
        <v>1</v>
      </c>
      <c r="X1268" s="152">
        <v>1.224</v>
      </c>
      <c r="Y1268" t="s">
        <v>16069</v>
      </c>
    </row>
    <row r="1269" spans="5:25" ht="18" x14ac:dyDescent="0.25">
      <c r="E1269" s="152" t="s">
        <v>14077</v>
      </c>
      <c r="F1269" s="152" t="s">
        <v>16060</v>
      </c>
      <c r="G1269" t="str">
        <f t="shared" si="122"/>
        <v>Key West, Florida Keys</v>
      </c>
      <c r="H1269" s="152">
        <v>3</v>
      </c>
      <c r="I1269" s="152">
        <v>27</v>
      </c>
      <c r="J1269" s="152">
        <f t="shared" si="115"/>
        <v>0.1</v>
      </c>
      <c r="K1269" s="152">
        <v>1340</v>
      </c>
      <c r="L1269" s="152">
        <f t="shared" si="116"/>
        <v>207</v>
      </c>
      <c r="M1269" s="152">
        <v>7.6</v>
      </c>
      <c r="N1269" s="152">
        <f t="shared" si="117"/>
        <v>0.06</v>
      </c>
      <c r="O1269" s="152">
        <v>1.7</v>
      </c>
      <c r="P1269" s="152">
        <f t="shared" si="118"/>
        <v>0.2</v>
      </c>
      <c r="Q1269" s="152"/>
      <c r="R1269" s="152">
        <f t="shared" si="119"/>
        <v>2442</v>
      </c>
      <c r="S1269" s="152">
        <f t="shared" si="123"/>
        <v>33</v>
      </c>
      <c r="T1269" s="152">
        <f t="shared" si="120"/>
        <v>2336</v>
      </c>
      <c r="U1269" s="152">
        <f t="shared" si="124"/>
        <v>33</v>
      </c>
      <c r="V1269" s="152">
        <f t="shared" si="121"/>
        <v>33</v>
      </c>
      <c r="W1269" s="152">
        <f t="shared" si="125"/>
        <v>1</v>
      </c>
      <c r="X1269" s="152">
        <v>0.71699999999999997</v>
      </c>
      <c r="Y1269" t="s">
        <v>16069</v>
      </c>
    </row>
    <row r="1270" spans="5:25" ht="18" x14ac:dyDescent="0.25">
      <c r="E1270" s="152" t="s">
        <v>14077</v>
      </c>
      <c r="F1270" s="152" t="s">
        <v>16060</v>
      </c>
      <c r="G1270" t="str">
        <f t="shared" si="122"/>
        <v>Key West, Florida Keys</v>
      </c>
      <c r="H1270" s="152">
        <v>6</v>
      </c>
      <c r="I1270" s="152">
        <v>30.3</v>
      </c>
      <c r="J1270" s="152">
        <f t="shared" si="115"/>
        <v>0.5</v>
      </c>
      <c r="K1270" s="152">
        <v>1290</v>
      </c>
      <c r="L1270" s="152">
        <f t="shared" si="116"/>
        <v>247</v>
      </c>
      <c r="M1270" s="152">
        <v>7.6</v>
      </c>
      <c r="N1270" s="152">
        <f t="shared" si="117"/>
        <v>0.08</v>
      </c>
      <c r="O1270" s="152">
        <v>2</v>
      </c>
      <c r="P1270" s="152">
        <f t="shared" si="118"/>
        <v>0.4</v>
      </c>
      <c r="Q1270" s="152"/>
      <c r="R1270" s="152">
        <f t="shared" si="119"/>
        <v>2447</v>
      </c>
      <c r="S1270" s="152">
        <f t="shared" si="123"/>
        <v>77</v>
      </c>
      <c r="T1270" s="152">
        <f t="shared" si="120"/>
        <v>2311</v>
      </c>
      <c r="U1270" s="152">
        <f t="shared" si="124"/>
        <v>77</v>
      </c>
      <c r="V1270" s="152">
        <f t="shared" si="121"/>
        <v>33</v>
      </c>
      <c r="W1270" s="152">
        <f t="shared" si="125"/>
        <v>1</v>
      </c>
      <c r="X1270" s="152">
        <v>1.42</v>
      </c>
      <c r="Y1270" t="s">
        <v>16069</v>
      </c>
    </row>
    <row r="1271" spans="5:25" ht="18" x14ac:dyDescent="0.25">
      <c r="E1271" s="152" t="s">
        <v>14077</v>
      </c>
      <c r="F1271" s="152" t="s">
        <v>16060</v>
      </c>
      <c r="G1271" t="str">
        <f t="shared" si="122"/>
        <v>Key West, Florida Keys</v>
      </c>
      <c r="H1271" s="152">
        <v>4</v>
      </c>
      <c r="I1271" s="152">
        <v>30.3</v>
      </c>
      <c r="J1271" s="152">
        <f t="shared" si="115"/>
        <v>0.5</v>
      </c>
      <c r="K1271" s="152">
        <v>400</v>
      </c>
      <c r="L1271" s="152">
        <f t="shared" si="116"/>
        <v>49</v>
      </c>
      <c r="M1271" s="152">
        <v>8.1</v>
      </c>
      <c r="N1271" s="152">
        <f t="shared" si="117"/>
        <v>0.04</v>
      </c>
      <c r="O1271" s="152">
        <v>4.3</v>
      </c>
      <c r="P1271" s="152">
        <f t="shared" si="118"/>
        <v>4</v>
      </c>
      <c r="Q1271" s="152"/>
      <c r="R1271" s="152">
        <f t="shared" si="119"/>
        <v>2406</v>
      </c>
      <c r="S1271" s="152">
        <f t="shared" si="123"/>
        <v>47</v>
      </c>
      <c r="T1271" s="152">
        <f t="shared" si="120"/>
        <v>2052</v>
      </c>
      <c r="U1271" s="152">
        <f t="shared" si="124"/>
        <v>38</v>
      </c>
      <c r="V1271" s="152">
        <f t="shared" si="121"/>
        <v>33</v>
      </c>
      <c r="W1271" s="152">
        <f t="shared" si="125"/>
        <v>1</v>
      </c>
      <c r="X1271" s="152">
        <v>1.667</v>
      </c>
      <c r="Y1271" t="s">
        <v>16069</v>
      </c>
    </row>
    <row r="1272" spans="5:25" ht="18" x14ac:dyDescent="0.25">
      <c r="E1272" s="152" t="s">
        <v>14077</v>
      </c>
      <c r="F1272" s="152" t="s">
        <v>16060</v>
      </c>
      <c r="G1272" t="str">
        <f t="shared" si="122"/>
        <v>Key West, Florida Keys</v>
      </c>
      <c r="H1272" s="152">
        <v>3</v>
      </c>
      <c r="I1272" s="152">
        <v>27</v>
      </c>
      <c r="J1272" s="152">
        <f t="shared" si="115"/>
        <v>0.1</v>
      </c>
      <c r="K1272" s="152">
        <v>1340</v>
      </c>
      <c r="L1272" s="152">
        <f t="shared" si="116"/>
        <v>207</v>
      </c>
      <c r="M1272" s="152">
        <v>7.6</v>
      </c>
      <c r="N1272" s="152">
        <f t="shared" si="117"/>
        <v>0.06</v>
      </c>
      <c r="O1272" s="152">
        <v>1.7</v>
      </c>
      <c r="P1272" s="152">
        <f t="shared" si="118"/>
        <v>0.2</v>
      </c>
      <c r="Q1272" s="152"/>
      <c r="R1272" s="152">
        <f t="shared" si="119"/>
        <v>2442</v>
      </c>
      <c r="S1272" s="152">
        <f t="shared" si="123"/>
        <v>33</v>
      </c>
      <c r="T1272" s="152">
        <f t="shared" si="120"/>
        <v>2336</v>
      </c>
      <c r="U1272" s="152">
        <f t="shared" si="124"/>
        <v>33</v>
      </c>
      <c r="V1272" s="152">
        <f t="shared" si="121"/>
        <v>33</v>
      </c>
      <c r="W1272" s="152">
        <f t="shared" si="125"/>
        <v>1</v>
      </c>
      <c r="X1272" s="152">
        <v>1.3340000000000001</v>
      </c>
      <c r="Y1272" t="s">
        <v>16069</v>
      </c>
    </row>
    <row r="1273" spans="5:25" ht="18" x14ac:dyDescent="0.25">
      <c r="E1273" s="152" t="s">
        <v>14077</v>
      </c>
      <c r="F1273" s="152" t="s">
        <v>16060</v>
      </c>
      <c r="G1273" t="str">
        <f t="shared" si="122"/>
        <v>Key West, Florida Keys</v>
      </c>
      <c r="H1273" s="152">
        <v>5</v>
      </c>
      <c r="I1273" s="152">
        <v>30.3</v>
      </c>
      <c r="J1273" s="152">
        <f t="shared" si="115"/>
        <v>0.5</v>
      </c>
      <c r="K1273" s="152">
        <v>950</v>
      </c>
      <c r="L1273" s="152">
        <f t="shared" si="116"/>
        <v>196</v>
      </c>
      <c r="M1273" s="152">
        <v>7.8</v>
      </c>
      <c r="N1273" s="152">
        <f t="shared" si="117"/>
        <v>0.09</v>
      </c>
      <c r="O1273" s="152">
        <v>2.5</v>
      </c>
      <c r="P1273" s="152">
        <f t="shared" si="118"/>
        <v>0.5</v>
      </c>
      <c r="Q1273" s="152"/>
      <c r="R1273" s="152">
        <f t="shared" si="119"/>
        <v>2460</v>
      </c>
      <c r="S1273" s="152">
        <f t="shared" si="123"/>
        <v>52</v>
      </c>
      <c r="T1273" s="152">
        <f t="shared" si="120"/>
        <v>2268</v>
      </c>
      <c r="U1273" s="152">
        <f t="shared" si="124"/>
        <v>54</v>
      </c>
      <c r="V1273" s="152">
        <f t="shared" si="121"/>
        <v>33</v>
      </c>
      <c r="W1273" s="152">
        <f t="shared" si="125"/>
        <v>1</v>
      </c>
      <c r="X1273" s="152">
        <v>0.64200000000000002</v>
      </c>
      <c r="Y1273" t="s">
        <v>16069</v>
      </c>
    </row>
    <row r="1274" spans="5:25" ht="18" x14ac:dyDescent="0.25">
      <c r="E1274" s="152" t="s">
        <v>14077</v>
      </c>
      <c r="F1274" s="152" t="s">
        <v>16060</v>
      </c>
      <c r="G1274" t="str">
        <f t="shared" si="122"/>
        <v>Key West, Florida Keys</v>
      </c>
      <c r="H1274" s="152">
        <v>3</v>
      </c>
      <c r="I1274" s="152">
        <v>27</v>
      </c>
      <c r="J1274" s="152">
        <f t="shared" si="115"/>
        <v>0.1</v>
      </c>
      <c r="K1274" s="152">
        <v>1340</v>
      </c>
      <c r="L1274" s="152">
        <f t="shared" si="116"/>
        <v>207</v>
      </c>
      <c r="M1274" s="152">
        <v>7.6</v>
      </c>
      <c r="N1274" s="152">
        <f t="shared" si="117"/>
        <v>0.06</v>
      </c>
      <c r="O1274" s="152">
        <v>1.7</v>
      </c>
      <c r="P1274" s="152">
        <f t="shared" si="118"/>
        <v>0.2</v>
      </c>
      <c r="Q1274" s="152"/>
      <c r="R1274" s="152">
        <f t="shared" si="119"/>
        <v>2442</v>
      </c>
      <c r="S1274" s="152">
        <f t="shared" si="123"/>
        <v>33</v>
      </c>
      <c r="T1274" s="152">
        <f t="shared" si="120"/>
        <v>2336</v>
      </c>
      <c r="U1274" s="152">
        <f t="shared" si="124"/>
        <v>33</v>
      </c>
      <c r="V1274" s="152">
        <f t="shared" si="121"/>
        <v>33</v>
      </c>
      <c r="W1274" s="152">
        <f t="shared" si="125"/>
        <v>1</v>
      </c>
      <c r="X1274" s="152">
        <v>2.3439999999999999</v>
      </c>
      <c r="Y1274" t="s">
        <v>16069</v>
      </c>
    </row>
    <row r="1275" spans="5:25" ht="18" x14ac:dyDescent="0.25">
      <c r="E1275" s="152" t="s">
        <v>14077</v>
      </c>
      <c r="F1275" s="152" t="s">
        <v>16060</v>
      </c>
      <c r="G1275" t="str">
        <f t="shared" si="122"/>
        <v>Key West, Florida Keys</v>
      </c>
      <c r="H1275" s="152">
        <v>1</v>
      </c>
      <c r="I1275" s="152">
        <v>27</v>
      </c>
      <c r="J1275" s="152">
        <f t="shared" si="115"/>
        <v>0.1</v>
      </c>
      <c r="K1275" s="152">
        <v>400</v>
      </c>
      <c r="L1275" s="152">
        <f t="shared" si="116"/>
        <v>60</v>
      </c>
      <c r="M1275" s="152">
        <v>8.1</v>
      </c>
      <c r="N1275" s="152">
        <f t="shared" si="117"/>
        <v>0.05</v>
      </c>
      <c r="O1275" s="152">
        <v>3.8</v>
      </c>
      <c r="P1275" s="152">
        <f t="shared" si="118"/>
        <v>3</v>
      </c>
      <c r="Q1275" s="152"/>
      <c r="R1275" s="152">
        <f t="shared" si="119"/>
        <v>2377</v>
      </c>
      <c r="S1275" s="152">
        <f t="shared" si="123"/>
        <v>41</v>
      </c>
      <c r="T1275" s="152">
        <f t="shared" si="120"/>
        <v>2057</v>
      </c>
      <c r="U1275" s="152">
        <f t="shared" si="124"/>
        <v>43</v>
      </c>
      <c r="V1275" s="152">
        <f t="shared" si="121"/>
        <v>33</v>
      </c>
      <c r="W1275" s="152">
        <f t="shared" si="125"/>
        <v>1</v>
      </c>
      <c r="X1275" s="152">
        <v>0.29299999999999998</v>
      </c>
      <c r="Y1275" t="s">
        <v>16069</v>
      </c>
    </row>
    <row r="1276" spans="5:25" ht="18" x14ac:dyDescent="0.25">
      <c r="E1276" s="152" t="s">
        <v>14077</v>
      </c>
      <c r="F1276" s="152" t="s">
        <v>16060</v>
      </c>
      <c r="G1276" t="str">
        <f t="shared" si="122"/>
        <v>Key West, Florida Keys</v>
      </c>
      <c r="H1276" s="152">
        <v>2</v>
      </c>
      <c r="I1276" s="152">
        <v>27</v>
      </c>
      <c r="J1276" s="152">
        <f t="shared" si="115"/>
        <v>0.1</v>
      </c>
      <c r="K1276" s="152">
        <v>900</v>
      </c>
      <c r="L1276" s="152">
        <f t="shared" si="116"/>
        <v>211</v>
      </c>
      <c r="M1276" s="152">
        <v>7.8</v>
      </c>
      <c r="N1276" s="152">
        <f t="shared" si="117"/>
        <v>0.1</v>
      </c>
      <c r="O1276" s="152">
        <v>2.2999999999999998</v>
      </c>
      <c r="P1276" s="152">
        <f t="shared" si="118"/>
        <v>0.5</v>
      </c>
      <c r="Q1276" s="152"/>
      <c r="R1276" s="152">
        <f t="shared" si="119"/>
        <v>2422</v>
      </c>
      <c r="S1276" s="152">
        <f t="shared" si="123"/>
        <v>47</v>
      </c>
      <c r="T1276" s="152">
        <f t="shared" si="120"/>
        <v>2246</v>
      </c>
      <c r="U1276" s="152">
        <f t="shared" si="124"/>
        <v>41</v>
      </c>
      <c r="V1276" s="152">
        <f t="shared" si="121"/>
        <v>33</v>
      </c>
      <c r="W1276" s="152">
        <f t="shared" si="125"/>
        <v>1</v>
      </c>
      <c r="X1276" s="152">
        <v>-0.17199999999999999</v>
      </c>
      <c r="Y1276" t="s">
        <v>16069</v>
      </c>
    </row>
    <row r="1277" spans="5:25" ht="18" x14ac:dyDescent="0.25">
      <c r="E1277" s="152" t="s">
        <v>14077</v>
      </c>
      <c r="F1277" s="152" t="s">
        <v>16060</v>
      </c>
      <c r="G1277" t="str">
        <f t="shared" si="122"/>
        <v>Key West, Florida Keys</v>
      </c>
      <c r="H1277" s="152">
        <v>5</v>
      </c>
      <c r="I1277" s="152">
        <v>30.3</v>
      </c>
      <c r="J1277" s="152">
        <f t="shared" si="115"/>
        <v>0.5</v>
      </c>
      <c r="K1277" s="152">
        <v>950</v>
      </c>
      <c r="L1277" s="152">
        <f t="shared" si="116"/>
        <v>196</v>
      </c>
      <c r="M1277" s="152">
        <v>7.8</v>
      </c>
      <c r="N1277" s="152">
        <f t="shared" si="117"/>
        <v>0.09</v>
      </c>
      <c r="O1277" s="152">
        <v>2.5</v>
      </c>
      <c r="P1277" s="152">
        <f t="shared" si="118"/>
        <v>0.5</v>
      </c>
      <c r="Q1277" s="152"/>
      <c r="R1277" s="152">
        <f t="shared" si="119"/>
        <v>2460</v>
      </c>
      <c r="S1277" s="152">
        <f t="shared" si="123"/>
        <v>52</v>
      </c>
      <c r="T1277" s="152">
        <f t="shared" si="120"/>
        <v>2268</v>
      </c>
      <c r="U1277" s="152">
        <f t="shared" si="124"/>
        <v>54</v>
      </c>
      <c r="V1277" s="152">
        <f t="shared" si="121"/>
        <v>33</v>
      </c>
      <c r="W1277" s="152">
        <f t="shared" si="125"/>
        <v>1</v>
      </c>
      <c r="X1277" s="152">
        <v>0.629</v>
      </c>
      <c r="Y1277" t="s">
        <v>16069</v>
      </c>
    </row>
    <row r="1278" spans="5:25" ht="18" x14ac:dyDescent="0.25">
      <c r="E1278" s="152" t="s">
        <v>14077</v>
      </c>
      <c r="F1278" s="152" t="s">
        <v>16060</v>
      </c>
      <c r="G1278" t="str">
        <f t="shared" si="122"/>
        <v>Key West, Florida Keys</v>
      </c>
      <c r="H1278" s="152">
        <v>6</v>
      </c>
      <c r="I1278" s="152">
        <v>30.3</v>
      </c>
      <c r="J1278" s="152">
        <f t="shared" si="115"/>
        <v>0.5</v>
      </c>
      <c r="K1278" s="152">
        <v>1290</v>
      </c>
      <c r="L1278" s="152">
        <f t="shared" si="116"/>
        <v>247</v>
      </c>
      <c r="M1278" s="152">
        <v>7.6</v>
      </c>
      <c r="N1278" s="152">
        <f t="shared" si="117"/>
        <v>0.08</v>
      </c>
      <c r="O1278" s="152">
        <v>2</v>
      </c>
      <c r="P1278" s="152">
        <f t="shared" si="118"/>
        <v>0.4</v>
      </c>
      <c r="Q1278" s="152"/>
      <c r="R1278" s="152">
        <f t="shared" si="119"/>
        <v>2447</v>
      </c>
      <c r="S1278" s="152">
        <f t="shared" si="123"/>
        <v>77</v>
      </c>
      <c r="T1278" s="152">
        <f t="shared" si="120"/>
        <v>2311</v>
      </c>
      <c r="U1278" s="152">
        <f t="shared" si="124"/>
        <v>77</v>
      </c>
      <c r="V1278" s="152">
        <f t="shared" si="121"/>
        <v>33</v>
      </c>
      <c r="W1278" s="152">
        <f t="shared" si="125"/>
        <v>1</v>
      </c>
      <c r="X1278" s="152">
        <v>2.7160000000000002</v>
      </c>
      <c r="Y1278" t="s">
        <v>16069</v>
      </c>
    </row>
    <row r="1279" spans="5:25" ht="18" x14ac:dyDescent="0.25">
      <c r="E1279" s="152" t="s">
        <v>14077</v>
      </c>
      <c r="F1279" s="152" t="s">
        <v>16060</v>
      </c>
      <c r="G1279" t="str">
        <f t="shared" si="122"/>
        <v>Key West, Florida Keys</v>
      </c>
      <c r="H1279" s="152">
        <v>5</v>
      </c>
      <c r="I1279" s="152">
        <v>30.3</v>
      </c>
      <c r="J1279" s="152">
        <f t="shared" si="115"/>
        <v>0.5</v>
      </c>
      <c r="K1279" s="152">
        <v>950</v>
      </c>
      <c r="L1279" s="152">
        <f t="shared" si="116"/>
        <v>196</v>
      </c>
      <c r="M1279" s="152">
        <v>7.8</v>
      </c>
      <c r="N1279" s="152">
        <f t="shared" si="117"/>
        <v>0.09</v>
      </c>
      <c r="O1279" s="152">
        <v>2.5</v>
      </c>
      <c r="P1279" s="152">
        <f t="shared" si="118"/>
        <v>0.5</v>
      </c>
      <c r="Q1279" s="152"/>
      <c r="R1279" s="152">
        <f t="shared" si="119"/>
        <v>2460</v>
      </c>
      <c r="S1279" s="152">
        <f t="shared" si="123"/>
        <v>52</v>
      </c>
      <c r="T1279" s="152">
        <f t="shared" si="120"/>
        <v>2268</v>
      </c>
      <c r="U1279" s="152">
        <f t="shared" si="124"/>
        <v>54</v>
      </c>
      <c r="V1279" s="152">
        <f t="shared" si="121"/>
        <v>33</v>
      </c>
      <c r="W1279" s="152">
        <f t="shared" si="125"/>
        <v>1</v>
      </c>
      <c r="X1279" s="152">
        <v>0.86099999999999999</v>
      </c>
      <c r="Y1279" t="s">
        <v>16069</v>
      </c>
    </row>
    <row r="1280" spans="5:25" ht="18" x14ac:dyDescent="0.25">
      <c r="E1280" s="152" t="s">
        <v>14077</v>
      </c>
      <c r="F1280" s="152" t="s">
        <v>16060</v>
      </c>
      <c r="G1280" t="str">
        <f t="shared" si="122"/>
        <v>Key West, Florida Keys</v>
      </c>
      <c r="H1280" s="152">
        <v>2</v>
      </c>
      <c r="I1280" s="152">
        <v>27</v>
      </c>
      <c r="J1280" s="152">
        <f t="shared" si="115"/>
        <v>0.1</v>
      </c>
      <c r="K1280" s="152">
        <v>900</v>
      </c>
      <c r="L1280" s="152">
        <f t="shared" si="116"/>
        <v>211</v>
      </c>
      <c r="M1280" s="152">
        <v>7.8</v>
      </c>
      <c r="N1280" s="152">
        <f t="shared" si="117"/>
        <v>0.1</v>
      </c>
      <c r="O1280" s="152">
        <v>2.2999999999999998</v>
      </c>
      <c r="P1280" s="152">
        <f t="shared" si="118"/>
        <v>0.5</v>
      </c>
      <c r="Q1280" s="152"/>
      <c r="R1280" s="152">
        <f t="shared" si="119"/>
        <v>2422</v>
      </c>
      <c r="S1280" s="152">
        <f t="shared" si="123"/>
        <v>47</v>
      </c>
      <c r="T1280" s="152">
        <f t="shared" si="120"/>
        <v>2246</v>
      </c>
      <c r="U1280" s="152">
        <f t="shared" si="124"/>
        <v>41</v>
      </c>
      <c r="V1280" s="152">
        <f t="shared" si="121"/>
        <v>33</v>
      </c>
      <c r="W1280" s="152">
        <f t="shared" si="125"/>
        <v>1</v>
      </c>
      <c r="X1280" s="152">
        <v>-0.28199999999999997</v>
      </c>
      <c r="Y1280" t="s">
        <v>16069</v>
      </c>
    </row>
    <row r="1281" spans="5:25" ht="18" x14ac:dyDescent="0.25">
      <c r="E1281" s="152" t="s">
        <v>14077</v>
      </c>
      <c r="F1281" s="152" t="s">
        <v>16060</v>
      </c>
      <c r="G1281" t="str">
        <f t="shared" si="122"/>
        <v>Key West, Florida Keys</v>
      </c>
      <c r="H1281" s="152">
        <v>1</v>
      </c>
      <c r="I1281" s="152">
        <v>27</v>
      </c>
      <c r="J1281" s="152">
        <f t="shared" si="115"/>
        <v>0.1</v>
      </c>
      <c r="K1281" s="152">
        <v>400</v>
      </c>
      <c r="L1281" s="152">
        <f t="shared" si="116"/>
        <v>60</v>
      </c>
      <c r="M1281" s="152">
        <v>8.1</v>
      </c>
      <c r="N1281" s="152">
        <f t="shared" si="117"/>
        <v>0.05</v>
      </c>
      <c r="O1281" s="152">
        <v>3.8</v>
      </c>
      <c r="P1281" s="152">
        <f t="shared" si="118"/>
        <v>3</v>
      </c>
      <c r="Q1281" s="152"/>
      <c r="R1281" s="152">
        <f t="shared" si="119"/>
        <v>2377</v>
      </c>
      <c r="S1281" s="152">
        <f t="shared" si="123"/>
        <v>41</v>
      </c>
      <c r="T1281" s="152">
        <f t="shared" si="120"/>
        <v>2057</v>
      </c>
      <c r="U1281" s="152">
        <f t="shared" si="124"/>
        <v>43</v>
      </c>
      <c r="V1281" s="152">
        <f t="shared" si="121"/>
        <v>33</v>
      </c>
      <c r="W1281" s="152">
        <f t="shared" si="125"/>
        <v>1</v>
      </c>
      <c r="X1281" s="152">
        <v>1.6</v>
      </c>
      <c r="Y1281" t="s">
        <v>16069</v>
      </c>
    </row>
    <row r="1282" spans="5:25" ht="18" x14ac:dyDescent="0.25">
      <c r="E1282" s="152" t="s">
        <v>14077</v>
      </c>
      <c r="F1282" s="152" t="s">
        <v>16060</v>
      </c>
      <c r="G1282" t="str">
        <f t="shared" si="122"/>
        <v>Key West, Florida Keys</v>
      </c>
      <c r="H1282" s="152">
        <v>2</v>
      </c>
      <c r="I1282" s="152">
        <v>27</v>
      </c>
      <c r="J1282" s="152">
        <f t="shared" si="115"/>
        <v>0.1</v>
      </c>
      <c r="K1282" s="152">
        <v>900</v>
      </c>
      <c r="L1282" s="152">
        <f t="shared" si="116"/>
        <v>211</v>
      </c>
      <c r="M1282" s="152">
        <v>7.8</v>
      </c>
      <c r="N1282" s="152">
        <f t="shared" si="117"/>
        <v>0.1</v>
      </c>
      <c r="O1282" s="152">
        <v>2.2999999999999998</v>
      </c>
      <c r="P1282" s="152">
        <f t="shared" si="118"/>
        <v>0.5</v>
      </c>
      <c r="Q1282" s="152"/>
      <c r="R1282" s="152">
        <f t="shared" si="119"/>
        <v>2422</v>
      </c>
      <c r="S1282" s="152">
        <f t="shared" si="123"/>
        <v>47</v>
      </c>
      <c r="T1282" s="152">
        <f t="shared" si="120"/>
        <v>2246</v>
      </c>
      <c r="U1282" s="152">
        <f t="shared" si="124"/>
        <v>41</v>
      </c>
      <c r="V1282" s="152">
        <f t="shared" si="121"/>
        <v>33</v>
      </c>
      <c r="W1282" s="152">
        <f t="shared" si="125"/>
        <v>1</v>
      </c>
      <c r="X1282" s="152">
        <v>2.0259999999999998</v>
      </c>
      <c r="Y1282" t="s">
        <v>16069</v>
      </c>
    </row>
    <row r="1283" spans="5:25" ht="18" x14ac:dyDescent="0.25">
      <c r="E1283" s="152" t="s">
        <v>14077</v>
      </c>
      <c r="F1283" s="152" t="s">
        <v>16060</v>
      </c>
      <c r="G1283" t="str">
        <f t="shared" si="122"/>
        <v>Key West, Florida Keys</v>
      </c>
      <c r="H1283" s="152">
        <v>4</v>
      </c>
      <c r="I1283" s="152">
        <v>30.3</v>
      </c>
      <c r="J1283" s="152">
        <f t="shared" si="115"/>
        <v>0.5</v>
      </c>
      <c r="K1283" s="152">
        <v>400</v>
      </c>
      <c r="L1283" s="152">
        <f t="shared" si="116"/>
        <v>49</v>
      </c>
      <c r="M1283" s="152">
        <v>8.1</v>
      </c>
      <c r="N1283" s="152">
        <f t="shared" si="117"/>
        <v>0.04</v>
      </c>
      <c r="O1283" s="152">
        <v>4.3</v>
      </c>
      <c r="P1283" s="152">
        <f t="shared" si="118"/>
        <v>4</v>
      </c>
      <c r="Q1283" s="152"/>
      <c r="R1283" s="152">
        <f t="shared" si="119"/>
        <v>2406</v>
      </c>
      <c r="S1283" s="152">
        <f t="shared" si="123"/>
        <v>47</v>
      </c>
      <c r="T1283" s="152">
        <f t="shared" si="120"/>
        <v>2052</v>
      </c>
      <c r="U1283" s="152">
        <f t="shared" si="124"/>
        <v>38</v>
      </c>
      <c r="V1283" s="152">
        <f t="shared" si="121"/>
        <v>33</v>
      </c>
      <c r="W1283" s="152">
        <f t="shared" si="125"/>
        <v>1</v>
      </c>
      <c r="X1283" s="152">
        <v>-3.1E-2</v>
      </c>
      <c r="Y1283" t="s">
        <v>16069</v>
      </c>
    </row>
    <row r="1284" spans="5:25" ht="18" x14ac:dyDescent="0.25">
      <c r="E1284" s="152" t="s">
        <v>14077</v>
      </c>
      <c r="F1284" s="152" t="s">
        <v>16060</v>
      </c>
      <c r="G1284" t="str">
        <f t="shared" si="122"/>
        <v>Key West, Florida Keys</v>
      </c>
      <c r="H1284" s="152">
        <v>5</v>
      </c>
      <c r="I1284" s="152">
        <v>30.3</v>
      </c>
      <c r="J1284" s="152">
        <f t="shared" si="115"/>
        <v>0.5</v>
      </c>
      <c r="K1284" s="152">
        <v>950</v>
      </c>
      <c r="L1284" s="152">
        <f t="shared" si="116"/>
        <v>196</v>
      </c>
      <c r="M1284" s="152">
        <v>7.8</v>
      </c>
      <c r="N1284" s="152">
        <f t="shared" si="117"/>
        <v>0.09</v>
      </c>
      <c r="O1284" s="152">
        <v>2.5</v>
      </c>
      <c r="P1284" s="152">
        <f t="shared" si="118"/>
        <v>0.5</v>
      </c>
      <c r="Q1284" s="152"/>
      <c r="R1284" s="152">
        <f t="shared" si="119"/>
        <v>2460</v>
      </c>
      <c r="S1284" s="152">
        <f t="shared" si="123"/>
        <v>52</v>
      </c>
      <c r="T1284" s="152">
        <f t="shared" si="120"/>
        <v>2268</v>
      </c>
      <c r="U1284" s="152">
        <f t="shared" si="124"/>
        <v>54</v>
      </c>
      <c r="V1284" s="152">
        <f t="shared" si="121"/>
        <v>33</v>
      </c>
      <c r="W1284" s="152">
        <f t="shared" si="125"/>
        <v>1</v>
      </c>
      <c r="X1284" s="152">
        <v>-0.35399999999999998</v>
      </c>
      <c r="Y1284" t="s">
        <v>16069</v>
      </c>
    </row>
    <row r="1285" spans="5:25" ht="18" x14ac:dyDescent="0.25">
      <c r="E1285" s="152" t="s">
        <v>14077</v>
      </c>
      <c r="F1285" s="152" t="s">
        <v>16060</v>
      </c>
      <c r="G1285" t="str">
        <f t="shared" si="122"/>
        <v>Key West, Florida Keys</v>
      </c>
      <c r="H1285" s="152">
        <v>2</v>
      </c>
      <c r="I1285" s="152">
        <v>27</v>
      </c>
      <c r="J1285" s="152">
        <f t="shared" si="115"/>
        <v>0.1</v>
      </c>
      <c r="K1285" s="152">
        <v>900</v>
      </c>
      <c r="L1285" s="152">
        <f t="shared" si="116"/>
        <v>211</v>
      </c>
      <c r="M1285" s="152">
        <v>7.8</v>
      </c>
      <c r="N1285" s="152">
        <f t="shared" si="117"/>
        <v>0.1</v>
      </c>
      <c r="O1285" s="152">
        <v>2.2999999999999998</v>
      </c>
      <c r="P1285" s="152">
        <f t="shared" si="118"/>
        <v>0.5</v>
      </c>
      <c r="Q1285" s="152"/>
      <c r="R1285" s="152">
        <f t="shared" si="119"/>
        <v>2422</v>
      </c>
      <c r="S1285" s="152">
        <f t="shared" si="123"/>
        <v>47</v>
      </c>
      <c r="T1285" s="152">
        <f t="shared" si="120"/>
        <v>2246</v>
      </c>
      <c r="U1285" s="152">
        <f t="shared" si="124"/>
        <v>41</v>
      </c>
      <c r="V1285" s="152">
        <f t="shared" si="121"/>
        <v>33</v>
      </c>
      <c r="W1285" s="152">
        <f t="shared" si="125"/>
        <v>1</v>
      </c>
      <c r="X1285" s="152">
        <v>0.36699999999999999</v>
      </c>
      <c r="Y1285" t="s">
        <v>16069</v>
      </c>
    </row>
    <row r="1286" spans="5:25" ht="18" x14ac:dyDescent="0.25">
      <c r="E1286" s="152" t="s">
        <v>14077</v>
      </c>
      <c r="F1286" s="152" t="s">
        <v>16060</v>
      </c>
      <c r="G1286" t="str">
        <f t="shared" si="122"/>
        <v>Key West, Florida Keys</v>
      </c>
      <c r="H1286" s="152">
        <v>3</v>
      </c>
      <c r="I1286" s="152">
        <v>27</v>
      </c>
      <c r="J1286" s="152">
        <f t="shared" si="115"/>
        <v>0.1</v>
      </c>
      <c r="K1286" s="152">
        <v>1340</v>
      </c>
      <c r="L1286" s="152">
        <f t="shared" si="116"/>
        <v>207</v>
      </c>
      <c r="M1286" s="152">
        <v>7.6</v>
      </c>
      <c r="N1286" s="152">
        <f t="shared" si="117"/>
        <v>0.06</v>
      </c>
      <c r="O1286" s="152">
        <v>1.7</v>
      </c>
      <c r="P1286" s="152">
        <f t="shared" si="118"/>
        <v>0.2</v>
      </c>
      <c r="Q1286" s="152"/>
      <c r="R1286" s="152">
        <f t="shared" si="119"/>
        <v>2442</v>
      </c>
      <c r="S1286" s="152">
        <f t="shared" si="123"/>
        <v>33</v>
      </c>
      <c r="T1286" s="152">
        <f t="shared" si="120"/>
        <v>2336</v>
      </c>
      <c r="U1286" s="152">
        <f t="shared" si="124"/>
        <v>33</v>
      </c>
      <c r="V1286" s="152">
        <f t="shared" si="121"/>
        <v>33</v>
      </c>
      <c r="W1286" s="152">
        <f t="shared" si="125"/>
        <v>1</v>
      </c>
      <c r="X1286" s="152">
        <v>1.9910000000000001</v>
      </c>
      <c r="Y1286" t="s">
        <v>16069</v>
      </c>
    </row>
    <row r="1287" spans="5:25" ht="18" x14ac:dyDescent="0.25">
      <c r="E1287" s="152" t="s">
        <v>14077</v>
      </c>
      <c r="F1287" s="152" t="s">
        <v>16060</v>
      </c>
      <c r="G1287" t="str">
        <f t="shared" si="122"/>
        <v>Key West, Florida Keys</v>
      </c>
      <c r="H1287" s="152">
        <v>5</v>
      </c>
      <c r="I1287" s="152">
        <v>30.3</v>
      </c>
      <c r="J1287" s="152">
        <f t="shared" si="115"/>
        <v>0.5</v>
      </c>
      <c r="K1287" s="152">
        <v>950</v>
      </c>
      <c r="L1287" s="152">
        <f t="shared" si="116"/>
        <v>196</v>
      </c>
      <c r="M1287" s="152">
        <v>7.8</v>
      </c>
      <c r="N1287" s="152">
        <f t="shared" si="117"/>
        <v>0.09</v>
      </c>
      <c r="O1287" s="152">
        <v>2.5</v>
      </c>
      <c r="P1287" s="152">
        <f t="shared" si="118"/>
        <v>0.5</v>
      </c>
      <c r="Q1287" s="152"/>
      <c r="R1287" s="152">
        <f t="shared" si="119"/>
        <v>2460</v>
      </c>
      <c r="S1287" s="152">
        <f t="shared" si="123"/>
        <v>52</v>
      </c>
      <c r="T1287" s="152">
        <f t="shared" si="120"/>
        <v>2268</v>
      </c>
      <c r="U1287" s="152">
        <f t="shared" si="124"/>
        <v>54</v>
      </c>
      <c r="V1287" s="152">
        <f t="shared" si="121"/>
        <v>33</v>
      </c>
      <c r="W1287" s="152">
        <f t="shared" si="125"/>
        <v>1</v>
      </c>
      <c r="X1287" s="152">
        <v>0.10199999999999999</v>
      </c>
      <c r="Y1287" t="s">
        <v>16069</v>
      </c>
    </row>
    <row r="1288" spans="5:25" ht="18" x14ac:dyDescent="0.25">
      <c r="E1288" s="152" t="s">
        <v>14077</v>
      </c>
      <c r="F1288" s="152" t="s">
        <v>16060</v>
      </c>
      <c r="G1288" t="str">
        <f t="shared" si="122"/>
        <v>Key West, Florida Keys</v>
      </c>
      <c r="H1288" s="152">
        <v>5</v>
      </c>
      <c r="I1288" s="152">
        <v>30.3</v>
      </c>
      <c r="J1288" s="152">
        <f t="shared" si="115"/>
        <v>0.5</v>
      </c>
      <c r="K1288" s="152">
        <v>950</v>
      </c>
      <c r="L1288" s="152">
        <f t="shared" si="116"/>
        <v>196</v>
      </c>
      <c r="M1288" s="152">
        <v>7.8</v>
      </c>
      <c r="N1288" s="152">
        <f t="shared" si="117"/>
        <v>0.09</v>
      </c>
      <c r="O1288" s="152">
        <v>2.5</v>
      </c>
      <c r="P1288" s="152">
        <f t="shared" si="118"/>
        <v>0.5</v>
      </c>
      <c r="Q1288" s="152"/>
      <c r="R1288" s="152">
        <f t="shared" si="119"/>
        <v>2460</v>
      </c>
      <c r="S1288" s="152">
        <f t="shared" si="123"/>
        <v>52</v>
      </c>
      <c r="T1288" s="152">
        <f t="shared" si="120"/>
        <v>2268</v>
      </c>
      <c r="U1288" s="152">
        <f t="shared" si="124"/>
        <v>54</v>
      </c>
      <c r="V1288" s="152">
        <f t="shared" si="121"/>
        <v>33</v>
      </c>
      <c r="W1288" s="152">
        <f t="shared" si="125"/>
        <v>1</v>
      </c>
      <c r="X1288" s="152">
        <v>5.7000000000000002E-2</v>
      </c>
      <c r="Y1288" t="s">
        <v>16069</v>
      </c>
    </row>
    <row r="1289" spans="5:25" ht="18" x14ac:dyDescent="0.25">
      <c r="E1289" s="152" t="s">
        <v>14077</v>
      </c>
      <c r="F1289" s="152" t="s">
        <v>16060</v>
      </c>
      <c r="G1289" t="str">
        <f t="shared" si="122"/>
        <v>Key West, Florida Keys</v>
      </c>
      <c r="H1289" s="152">
        <v>6</v>
      </c>
      <c r="I1289" s="152">
        <v>30.3</v>
      </c>
      <c r="J1289" s="152">
        <f t="shared" si="115"/>
        <v>0.5</v>
      </c>
      <c r="K1289" s="152">
        <v>1290</v>
      </c>
      <c r="L1289" s="152">
        <f t="shared" si="116"/>
        <v>247</v>
      </c>
      <c r="M1289" s="152">
        <v>7.6</v>
      </c>
      <c r="N1289" s="152">
        <f t="shared" si="117"/>
        <v>0.08</v>
      </c>
      <c r="O1289" s="152">
        <v>2</v>
      </c>
      <c r="P1289" s="152">
        <f t="shared" si="118"/>
        <v>0.4</v>
      </c>
      <c r="Q1289" s="152"/>
      <c r="R1289" s="152">
        <f t="shared" si="119"/>
        <v>2447</v>
      </c>
      <c r="S1289" s="152">
        <f t="shared" si="123"/>
        <v>77</v>
      </c>
      <c r="T1289" s="152">
        <f t="shared" si="120"/>
        <v>2311</v>
      </c>
      <c r="U1289" s="152">
        <f t="shared" si="124"/>
        <v>77</v>
      </c>
      <c r="V1289" s="152">
        <f t="shared" si="121"/>
        <v>33</v>
      </c>
      <c r="W1289" s="152">
        <f t="shared" si="125"/>
        <v>1</v>
      </c>
      <c r="X1289" s="152">
        <v>0.48399999999999999</v>
      </c>
      <c r="Y1289" t="s">
        <v>16069</v>
      </c>
    </row>
    <row r="1290" spans="5:25" ht="18" x14ac:dyDescent="0.25">
      <c r="E1290" s="152" t="s">
        <v>14077</v>
      </c>
      <c r="F1290" s="152" t="s">
        <v>16060</v>
      </c>
      <c r="G1290" t="str">
        <f t="shared" si="122"/>
        <v>Key West, Florida Keys</v>
      </c>
      <c r="H1290" s="152">
        <v>6</v>
      </c>
      <c r="I1290" s="152">
        <v>30.3</v>
      </c>
      <c r="J1290" s="152">
        <f t="shared" si="115"/>
        <v>0.5</v>
      </c>
      <c r="K1290" s="152">
        <v>1290</v>
      </c>
      <c r="L1290" s="152">
        <f t="shared" si="116"/>
        <v>247</v>
      </c>
      <c r="M1290" s="152">
        <v>7.6</v>
      </c>
      <c r="N1290" s="152">
        <f t="shared" si="117"/>
        <v>0.08</v>
      </c>
      <c r="O1290" s="152">
        <v>2</v>
      </c>
      <c r="P1290" s="152">
        <f t="shared" si="118"/>
        <v>0.4</v>
      </c>
      <c r="Q1290" s="152"/>
      <c r="R1290" s="152">
        <f t="shared" si="119"/>
        <v>2447</v>
      </c>
      <c r="S1290" s="152">
        <f t="shared" si="123"/>
        <v>77</v>
      </c>
      <c r="T1290" s="152">
        <f t="shared" si="120"/>
        <v>2311</v>
      </c>
      <c r="U1290" s="152">
        <f t="shared" si="124"/>
        <v>77</v>
      </c>
      <c r="V1290" s="152">
        <f t="shared" si="121"/>
        <v>33</v>
      </c>
      <c r="W1290" s="152">
        <f t="shared" si="125"/>
        <v>1</v>
      </c>
      <c r="X1290" s="152">
        <v>0.41</v>
      </c>
      <c r="Y1290" t="s">
        <v>16069</v>
      </c>
    </row>
    <row r="1291" spans="5:25" ht="18" x14ac:dyDescent="0.25">
      <c r="E1291" s="152" t="s">
        <v>14077</v>
      </c>
      <c r="F1291" s="152" t="s">
        <v>16060</v>
      </c>
      <c r="G1291" t="str">
        <f t="shared" si="122"/>
        <v>Key West, Florida Keys</v>
      </c>
      <c r="H1291" s="152">
        <v>2</v>
      </c>
      <c r="I1291" s="152">
        <v>27</v>
      </c>
      <c r="J1291" s="152">
        <f t="shared" si="115"/>
        <v>0.1</v>
      </c>
      <c r="K1291" s="152">
        <v>900</v>
      </c>
      <c r="L1291" s="152">
        <f t="shared" si="116"/>
        <v>211</v>
      </c>
      <c r="M1291" s="152">
        <v>7.8</v>
      </c>
      <c r="N1291" s="152">
        <f t="shared" si="117"/>
        <v>0.1</v>
      </c>
      <c r="O1291" s="152">
        <v>2.2999999999999998</v>
      </c>
      <c r="P1291" s="152">
        <f t="shared" si="118"/>
        <v>0.5</v>
      </c>
      <c r="Q1291" s="152"/>
      <c r="R1291" s="152">
        <f t="shared" si="119"/>
        <v>2422</v>
      </c>
      <c r="S1291" s="152">
        <f t="shared" si="123"/>
        <v>47</v>
      </c>
      <c r="T1291" s="152">
        <f t="shared" si="120"/>
        <v>2246</v>
      </c>
      <c r="U1291" s="152">
        <f t="shared" si="124"/>
        <v>41</v>
      </c>
      <c r="V1291" s="152">
        <f t="shared" si="121"/>
        <v>33</v>
      </c>
      <c r="W1291" s="152">
        <f t="shared" si="125"/>
        <v>1</v>
      </c>
      <c r="X1291" s="152">
        <v>1.17</v>
      </c>
      <c r="Y1291" t="s">
        <v>16069</v>
      </c>
    </row>
    <row r="1292" spans="5:25" ht="18" x14ac:dyDescent="0.25">
      <c r="E1292" s="152" t="s">
        <v>14077</v>
      </c>
      <c r="F1292" s="152" t="s">
        <v>16060</v>
      </c>
      <c r="G1292" t="str">
        <f t="shared" si="122"/>
        <v>Key West, Florida Keys</v>
      </c>
      <c r="H1292" s="152">
        <v>5</v>
      </c>
      <c r="I1292" s="152">
        <v>30.3</v>
      </c>
      <c r="J1292" s="152">
        <f t="shared" si="115"/>
        <v>0.5</v>
      </c>
      <c r="K1292" s="152">
        <v>950</v>
      </c>
      <c r="L1292" s="152">
        <f t="shared" si="116"/>
        <v>196</v>
      </c>
      <c r="M1292" s="152">
        <v>7.8</v>
      </c>
      <c r="N1292" s="152">
        <f t="shared" si="117"/>
        <v>0.09</v>
      </c>
      <c r="O1292" s="152">
        <v>2.5</v>
      </c>
      <c r="P1292" s="152">
        <f t="shared" si="118"/>
        <v>0.5</v>
      </c>
      <c r="Q1292" s="152"/>
      <c r="R1292" s="152">
        <f t="shared" si="119"/>
        <v>2460</v>
      </c>
      <c r="S1292" s="152">
        <f t="shared" si="123"/>
        <v>52</v>
      </c>
      <c r="T1292" s="152">
        <f t="shared" si="120"/>
        <v>2268</v>
      </c>
      <c r="U1292" s="152">
        <f t="shared" si="124"/>
        <v>54</v>
      </c>
      <c r="V1292" s="152">
        <f t="shared" si="121"/>
        <v>33</v>
      </c>
      <c r="W1292" s="152">
        <f t="shared" si="125"/>
        <v>1</v>
      </c>
      <c r="X1292" s="152">
        <v>-1.7000000000000001E-2</v>
      </c>
      <c r="Y1292" t="s">
        <v>16069</v>
      </c>
    </row>
    <row r="1293" spans="5:25" ht="18" x14ac:dyDescent="0.25">
      <c r="E1293" s="152" t="s">
        <v>14077</v>
      </c>
      <c r="F1293" s="152" t="s">
        <v>16060</v>
      </c>
      <c r="G1293" t="str">
        <f t="shared" si="122"/>
        <v>Key West, Florida Keys</v>
      </c>
      <c r="H1293" s="152">
        <v>1</v>
      </c>
      <c r="I1293" s="152">
        <v>27</v>
      </c>
      <c r="J1293" s="152">
        <f t="shared" si="115"/>
        <v>0.1</v>
      </c>
      <c r="K1293" s="152">
        <v>400</v>
      </c>
      <c r="L1293" s="152">
        <f t="shared" si="116"/>
        <v>60</v>
      </c>
      <c r="M1293" s="152">
        <v>8.1</v>
      </c>
      <c r="N1293" s="152">
        <f t="shared" si="117"/>
        <v>0.05</v>
      </c>
      <c r="O1293" s="152">
        <v>3.8</v>
      </c>
      <c r="P1293" s="152">
        <f t="shared" si="118"/>
        <v>3</v>
      </c>
      <c r="Q1293" s="152"/>
      <c r="R1293" s="152">
        <f t="shared" si="119"/>
        <v>2377</v>
      </c>
      <c r="S1293" s="152">
        <f t="shared" si="123"/>
        <v>41</v>
      </c>
      <c r="T1293" s="152">
        <f t="shared" si="120"/>
        <v>2057</v>
      </c>
      <c r="U1293" s="152">
        <f t="shared" si="124"/>
        <v>43</v>
      </c>
      <c r="V1293" s="152">
        <f t="shared" si="121"/>
        <v>33</v>
      </c>
      <c r="W1293" s="152">
        <f t="shared" si="125"/>
        <v>1</v>
      </c>
      <c r="X1293" s="152">
        <v>0.96</v>
      </c>
      <c r="Y1293" t="s">
        <v>16069</v>
      </c>
    </row>
    <row r="1294" spans="5:25" ht="18" x14ac:dyDescent="0.25">
      <c r="E1294" s="152" t="s">
        <v>14077</v>
      </c>
      <c r="F1294" s="152" t="s">
        <v>16060</v>
      </c>
      <c r="G1294" t="str">
        <f t="shared" si="122"/>
        <v>Key West, Florida Keys</v>
      </c>
      <c r="H1294" s="152">
        <v>4</v>
      </c>
      <c r="I1294" s="152">
        <v>30.3</v>
      </c>
      <c r="J1294" s="152">
        <f t="shared" si="115"/>
        <v>0.5</v>
      </c>
      <c r="K1294" s="152">
        <v>400</v>
      </c>
      <c r="L1294" s="152">
        <f t="shared" si="116"/>
        <v>49</v>
      </c>
      <c r="M1294" s="152">
        <v>8.1</v>
      </c>
      <c r="N1294" s="152">
        <f t="shared" si="117"/>
        <v>0.04</v>
      </c>
      <c r="O1294" s="152">
        <v>4.3</v>
      </c>
      <c r="P1294" s="152">
        <f t="shared" si="118"/>
        <v>4</v>
      </c>
      <c r="Q1294" s="152"/>
      <c r="R1294" s="152">
        <f t="shared" si="119"/>
        <v>2406</v>
      </c>
      <c r="S1294" s="152">
        <f t="shared" si="123"/>
        <v>47</v>
      </c>
      <c r="T1294" s="152">
        <f t="shared" si="120"/>
        <v>2052</v>
      </c>
      <c r="U1294" s="152">
        <f t="shared" si="124"/>
        <v>38</v>
      </c>
      <c r="V1294" s="152">
        <f t="shared" si="121"/>
        <v>33</v>
      </c>
      <c r="W1294" s="152">
        <f t="shared" si="125"/>
        <v>1</v>
      </c>
      <c r="X1294" s="152">
        <v>1.36</v>
      </c>
      <c r="Y1294" t="s">
        <v>16069</v>
      </c>
    </row>
    <row r="1295" spans="5:25" ht="18" x14ac:dyDescent="0.25">
      <c r="E1295" s="152" t="s">
        <v>14077</v>
      </c>
      <c r="F1295" s="152" t="s">
        <v>16060</v>
      </c>
      <c r="G1295" t="str">
        <f t="shared" si="122"/>
        <v>Key West, Florida Keys</v>
      </c>
      <c r="H1295" s="152">
        <v>5</v>
      </c>
      <c r="I1295" s="152">
        <v>30.3</v>
      </c>
      <c r="J1295" s="152">
        <f t="shared" si="115"/>
        <v>0.5</v>
      </c>
      <c r="K1295" s="152">
        <v>950</v>
      </c>
      <c r="L1295" s="152">
        <f t="shared" si="116"/>
        <v>196</v>
      </c>
      <c r="M1295" s="152">
        <v>7.8</v>
      </c>
      <c r="N1295" s="152">
        <f t="shared" si="117"/>
        <v>0.09</v>
      </c>
      <c r="O1295" s="152">
        <v>2.5</v>
      </c>
      <c r="P1295" s="152">
        <f t="shared" si="118"/>
        <v>0.5</v>
      </c>
      <c r="Q1295" s="152"/>
      <c r="R1295" s="152">
        <f t="shared" si="119"/>
        <v>2460</v>
      </c>
      <c r="S1295" s="152">
        <f t="shared" si="123"/>
        <v>52</v>
      </c>
      <c r="T1295" s="152">
        <f t="shared" si="120"/>
        <v>2268</v>
      </c>
      <c r="U1295" s="152">
        <f t="shared" si="124"/>
        <v>54</v>
      </c>
      <c r="V1295" s="152">
        <f t="shared" si="121"/>
        <v>33</v>
      </c>
      <c r="W1295" s="152">
        <f t="shared" si="125"/>
        <v>1</v>
      </c>
      <c r="X1295" s="152">
        <v>0.13400000000000001</v>
      </c>
      <c r="Y1295" t="s">
        <v>16069</v>
      </c>
    </row>
    <row r="1296" spans="5:25" ht="18" x14ac:dyDescent="0.25">
      <c r="E1296" s="152" t="s">
        <v>14077</v>
      </c>
      <c r="F1296" s="152" t="s">
        <v>16060</v>
      </c>
      <c r="G1296" t="str">
        <f t="shared" si="122"/>
        <v>Key West, Florida Keys</v>
      </c>
      <c r="H1296" s="152">
        <v>4</v>
      </c>
      <c r="I1296" s="152">
        <v>30.3</v>
      </c>
      <c r="J1296" s="152">
        <f t="shared" si="115"/>
        <v>0.5</v>
      </c>
      <c r="K1296" s="152">
        <v>400</v>
      </c>
      <c r="L1296" s="152">
        <f t="shared" si="116"/>
        <v>49</v>
      </c>
      <c r="M1296" s="152">
        <v>8.1</v>
      </c>
      <c r="N1296" s="152">
        <f t="shared" si="117"/>
        <v>0.04</v>
      </c>
      <c r="O1296" s="152">
        <v>4.3</v>
      </c>
      <c r="P1296" s="152">
        <f t="shared" si="118"/>
        <v>4</v>
      </c>
      <c r="Q1296" s="152"/>
      <c r="R1296" s="152">
        <f t="shared" si="119"/>
        <v>2406</v>
      </c>
      <c r="S1296" s="152">
        <f t="shared" si="123"/>
        <v>47</v>
      </c>
      <c r="T1296" s="152">
        <f t="shared" si="120"/>
        <v>2052</v>
      </c>
      <c r="U1296" s="152">
        <f t="shared" si="124"/>
        <v>38</v>
      </c>
      <c r="V1296" s="152">
        <f t="shared" si="121"/>
        <v>33</v>
      </c>
      <c r="W1296" s="152">
        <f t="shared" si="125"/>
        <v>1</v>
      </c>
      <c r="X1296" s="152">
        <v>2.0219999999999998</v>
      </c>
      <c r="Y1296" t="s">
        <v>16069</v>
      </c>
    </row>
    <row r="1297" spans="5:25" ht="18" x14ac:dyDescent="0.25">
      <c r="E1297" s="152" t="s">
        <v>14077</v>
      </c>
      <c r="F1297" s="152" t="s">
        <v>16060</v>
      </c>
      <c r="G1297" t="str">
        <f t="shared" si="122"/>
        <v>Key West, Florida Keys</v>
      </c>
      <c r="H1297" s="152">
        <v>3</v>
      </c>
      <c r="I1297" s="152">
        <v>27</v>
      </c>
      <c r="J1297" s="152">
        <f t="shared" si="115"/>
        <v>0.1</v>
      </c>
      <c r="K1297" s="152">
        <v>1340</v>
      </c>
      <c r="L1297" s="152">
        <f t="shared" si="116"/>
        <v>207</v>
      </c>
      <c r="M1297" s="152">
        <v>7.6</v>
      </c>
      <c r="N1297" s="152">
        <f t="shared" si="117"/>
        <v>0.06</v>
      </c>
      <c r="O1297" s="152">
        <v>1.7</v>
      </c>
      <c r="P1297" s="152">
        <f t="shared" si="118"/>
        <v>0.2</v>
      </c>
      <c r="Q1297" s="152"/>
      <c r="R1297" s="152">
        <f t="shared" si="119"/>
        <v>2442</v>
      </c>
      <c r="S1297" s="152">
        <f t="shared" si="123"/>
        <v>33</v>
      </c>
      <c r="T1297" s="152">
        <f t="shared" si="120"/>
        <v>2336</v>
      </c>
      <c r="U1297" s="152">
        <f t="shared" si="124"/>
        <v>33</v>
      </c>
      <c r="V1297" s="152">
        <f t="shared" si="121"/>
        <v>33</v>
      </c>
      <c r="W1297" s="152">
        <f t="shared" si="125"/>
        <v>1</v>
      </c>
      <c r="X1297" s="152">
        <v>-0.83399999999999996</v>
      </c>
      <c r="Y1297" t="s">
        <v>16069</v>
      </c>
    </row>
    <row r="1298" spans="5:25" ht="18" x14ac:dyDescent="0.25">
      <c r="E1298" s="152" t="s">
        <v>14077</v>
      </c>
      <c r="F1298" s="152" t="s">
        <v>16060</v>
      </c>
      <c r="G1298" t="str">
        <f t="shared" si="122"/>
        <v>Key West, Florida Keys</v>
      </c>
      <c r="H1298" s="152">
        <v>1</v>
      </c>
      <c r="I1298" s="152">
        <v>27</v>
      </c>
      <c r="J1298" s="152">
        <f t="shared" si="115"/>
        <v>0.1</v>
      </c>
      <c r="K1298" s="152">
        <v>400</v>
      </c>
      <c r="L1298" s="152">
        <f t="shared" si="116"/>
        <v>60</v>
      </c>
      <c r="M1298" s="152">
        <v>8.1</v>
      </c>
      <c r="N1298" s="152">
        <f t="shared" si="117"/>
        <v>0.05</v>
      </c>
      <c r="O1298" s="152">
        <v>3.8</v>
      </c>
      <c r="P1298" s="152">
        <f t="shared" si="118"/>
        <v>3</v>
      </c>
      <c r="Q1298" s="152"/>
      <c r="R1298" s="152">
        <f t="shared" si="119"/>
        <v>2377</v>
      </c>
      <c r="S1298" s="152">
        <f t="shared" si="123"/>
        <v>41</v>
      </c>
      <c r="T1298" s="152">
        <f t="shared" si="120"/>
        <v>2057</v>
      </c>
      <c r="U1298" s="152">
        <f t="shared" si="124"/>
        <v>43</v>
      </c>
      <c r="V1298" s="152">
        <f t="shared" si="121"/>
        <v>33</v>
      </c>
      <c r="W1298" s="152">
        <f t="shared" si="125"/>
        <v>1</v>
      </c>
      <c r="X1298" s="152">
        <v>1.65</v>
      </c>
      <c r="Y1298" t="s">
        <v>16069</v>
      </c>
    </row>
    <row r="1299" spans="5:25" ht="18" x14ac:dyDescent="0.25">
      <c r="E1299" s="152" t="s">
        <v>14077</v>
      </c>
      <c r="F1299" s="152" t="s">
        <v>16060</v>
      </c>
      <c r="G1299" t="str">
        <f t="shared" si="122"/>
        <v>Key West, Florida Keys</v>
      </c>
      <c r="H1299" s="152">
        <v>1</v>
      </c>
      <c r="I1299" s="152">
        <v>27</v>
      </c>
      <c r="J1299" s="152">
        <f t="shared" si="115"/>
        <v>0.1</v>
      </c>
      <c r="K1299" s="152">
        <v>400</v>
      </c>
      <c r="L1299" s="152">
        <f t="shared" si="116"/>
        <v>60</v>
      </c>
      <c r="M1299" s="152">
        <v>8.1</v>
      </c>
      <c r="N1299" s="152">
        <f t="shared" si="117"/>
        <v>0.05</v>
      </c>
      <c r="O1299" s="152">
        <v>3.8</v>
      </c>
      <c r="P1299" s="152">
        <f t="shared" si="118"/>
        <v>3</v>
      </c>
      <c r="Q1299" s="152"/>
      <c r="R1299" s="152">
        <f t="shared" si="119"/>
        <v>2377</v>
      </c>
      <c r="S1299" s="152">
        <f t="shared" si="123"/>
        <v>41</v>
      </c>
      <c r="T1299" s="152">
        <f t="shared" si="120"/>
        <v>2057</v>
      </c>
      <c r="U1299" s="152">
        <f t="shared" si="124"/>
        <v>43</v>
      </c>
      <c r="V1299" s="152">
        <f t="shared" si="121"/>
        <v>33</v>
      </c>
      <c r="W1299" s="152">
        <f t="shared" si="125"/>
        <v>1</v>
      </c>
      <c r="X1299" s="152">
        <v>0.995</v>
      </c>
      <c r="Y1299" t="s">
        <v>16069</v>
      </c>
    </row>
    <row r="1300" spans="5:25" ht="18" x14ac:dyDescent="0.25">
      <c r="E1300" s="152" t="s">
        <v>14077</v>
      </c>
      <c r="F1300" s="152" t="s">
        <v>16060</v>
      </c>
      <c r="G1300" t="str">
        <f t="shared" si="122"/>
        <v>Key West, Florida Keys</v>
      </c>
      <c r="H1300" s="152">
        <v>6</v>
      </c>
      <c r="I1300" s="152">
        <v>30.3</v>
      </c>
      <c r="J1300" s="152">
        <f t="shared" si="115"/>
        <v>0.5</v>
      </c>
      <c r="K1300" s="152">
        <v>1290</v>
      </c>
      <c r="L1300" s="152">
        <f t="shared" si="116"/>
        <v>247</v>
      </c>
      <c r="M1300" s="152">
        <v>7.6</v>
      </c>
      <c r="N1300" s="152">
        <f t="shared" si="117"/>
        <v>0.08</v>
      </c>
      <c r="O1300" s="152">
        <v>2</v>
      </c>
      <c r="P1300" s="152">
        <f t="shared" si="118"/>
        <v>0.4</v>
      </c>
      <c r="Q1300" s="152"/>
      <c r="R1300" s="152">
        <f t="shared" si="119"/>
        <v>2447</v>
      </c>
      <c r="S1300" s="152">
        <f t="shared" si="123"/>
        <v>77</v>
      </c>
      <c r="T1300" s="152">
        <f t="shared" si="120"/>
        <v>2311</v>
      </c>
      <c r="U1300" s="152">
        <f t="shared" si="124"/>
        <v>77</v>
      </c>
      <c r="V1300" s="152">
        <f t="shared" si="121"/>
        <v>33</v>
      </c>
      <c r="W1300" s="152">
        <f t="shared" si="125"/>
        <v>1</v>
      </c>
      <c r="X1300" s="152">
        <v>1.159</v>
      </c>
      <c r="Y1300" t="s">
        <v>16069</v>
      </c>
    </row>
    <row r="1301" spans="5:25" ht="18" x14ac:dyDescent="0.25">
      <c r="E1301" s="152" t="s">
        <v>14077</v>
      </c>
      <c r="F1301" s="152" t="s">
        <v>16060</v>
      </c>
      <c r="G1301" t="str">
        <f t="shared" si="122"/>
        <v>Key West, Florida Keys</v>
      </c>
      <c r="H1301" s="152">
        <v>1</v>
      </c>
      <c r="I1301" s="152">
        <v>27</v>
      </c>
      <c r="J1301" s="152">
        <f t="shared" si="115"/>
        <v>0.1</v>
      </c>
      <c r="K1301" s="152">
        <v>400</v>
      </c>
      <c r="L1301" s="152">
        <f t="shared" si="116"/>
        <v>60</v>
      </c>
      <c r="M1301" s="152">
        <v>8.1</v>
      </c>
      <c r="N1301" s="152">
        <f t="shared" si="117"/>
        <v>0.05</v>
      </c>
      <c r="O1301" s="152">
        <v>3.8</v>
      </c>
      <c r="P1301" s="152">
        <f t="shared" si="118"/>
        <v>3</v>
      </c>
      <c r="Q1301" s="152"/>
      <c r="R1301" s="152">
        <f t="shared" si="119"/>
        <v>2377</v>
      </c>
      <c r="S1301" s="152">
        <f t="shared" si="123"/>
        <v>41</v>
      </c>
      <c r="T1301" s="152">
        <f t="shared" si="120"/>
        <v>2057</v>
      </c>
      <c r="U1301" s="152">
        <f t="shared" si="124"/>
        <v>43</v>
      </c>
      <c r="V1301" s="152">
        <f t="shared" si="121"/>
        <v>33</v>
      </c>
      <c r="W1301" s="152">
        <f t="shared" si="125"/>
        <v>1</v>
      </c>
      <c r="X1301" s="152">
        <v>1.7</v>
      </c>
      <c r="Y1301" t="s">
        <v>16069</v>
      </c>
    </row>
    <row r="1302" spans="5:25" ht="18" x14ac:dyDescent="0.25">
      <c r="E1302" s="152" t="s">
        <v>14077</v>
      </c>
      <c r="F1302" s="152" t="s">
        <v>16060</v>
      </c>
      <c r="G1302" t="str">
        <f t="shared" si="122"/>
        <v>Key West, Florida Keys</v>
      </c>
      <c r="H1302" s="152">
        <v>6</v>
      </c>
      <c r="I1302" s="152">
        <v>30.3</v>
      </c>
      <c r="J1302" s="152">
        <f t="shared" si="115"/>
        <v>0.5</v>
      </c>
      <c r="K1302" s="152">
        <v>1290</v>
      </c>
      <c r="L1302" s="152">
        <f t="shared" si="116"/>
        <v>247</v>
      </c>
      <c r="M1302" s="152">
        <v>7.6</v>
      </c>
      <c r="N1302" s="152">
        <f t="shared" si="117"/>
        <v>0.08</v>
      </c>
      <c r="O1302" s="152">
        <v>2</v>
      </c>
      <c r="P1302" s="152">
        <f t="shared" si="118"/>
        <v>0.4</v>
      </c>
      <c r="Q1302" s="152"/>
      <c r="R1302" s="152">
        <f t="shared" si="119"/>
        <v>2447</v>
      </c>
      <c r="S1302" s="152">
        <f t="shared" si="123"/>
        <v>77</v>
      </c>
      <c r="T1302" s="152">
        <f t="shared" si="120"/>
        <v>2311</v>
      </c>
      <c r="U1302" s="152">
        <f t="shared" si="124"/>
        <v>77</v>
      </c>
      <c r="V1302" s="152">
        <f t="shared" si="121"/>
        <v>33</v>
      </c>
      <c r="W1302" s="152">
        <f t="shared" si="125"/>
        <v>1</v>
      </c>
      <c r="X1302" s="152">
        <v>-1.4999999999999999E-2</v>
      </c>
      <c r="Y1302" t="s">
        <v>16069</v>
      </c>
    </row>
    <row r="1303" spans="5:25" ht="18" x14ac:dyDescent="0.25">
      <c r="E1303" s="152" t="s">
        <v>14077</v>
      </c>
      <c r="F1303" s="152" t="s">
        <v>16060</v>
      </c>
      <c r="G1303" t="str">
        <f t="shared" si="122"/>
        <v>Key West, Florida Keys</v>
      </c>
      <c r="H1303" s="152">
        <v>1</v>
      </c>
      <c r="I1303" s="152">
        <v>27</v>
      </c>
      <c r="J1303" s="152">
        <f t="shared" si="115"/>
        <v>0.1</v>
      </c>
      <c r="K1303" s="152">
        <v>400</v>
      </c>
      <c r="L1303" s="152">
        <f t="shared" si="116"/>
        <v>60</v>
      </c>
      <c r="M1303" s="152">
        <v>8.1</v>
      </c>
      <c r="N1303" s="152">
        <f t="shared" si="117"/>
        <v>0.05</v>
      </c>
      <c r="O1303" s="152">
        <v>3.8</v>
      </c>
      <c r="P1303" s="152">
        <f t="shared" si="118"/>
        <v>3</v>
      </c>
      <c r="Q1303" s="152"/>
      <c r="R1303" s="152">
        <f t="shared" si="119"/>
        <v>2377</v>
      </c>
      <c r="S1303" s="152">
        <f t="shared" si="123"/>
        <v>41</v>
      </c>
      <c r="T1303" s="152">
        <f t="shared" si="120"/>
        <v>2057</v>
      </c>
      <c r="U1303" s="152">
        <f t="shared" si="124"/>
        <v>43</v>
      </c>
      <c r="V1303" s="152">
        <f t="shared" si="121"/>
        <v>33</v>
      </c>
      <c r="W1303" s="152">
        <f t="shared" si="125"/>
        <v>1</v>
      </c>
      <c r="X1303" s="152">
        <v>1.446</v>
      </c>
      <c r="Y1303" t="s">
        <v>16069</v>
      </c>
    </row>
    <row r="1304" spans="5:25" ht="18" x14ac:dyDescent="0.25">
      <c r="E1304" s="152" t="s">
        <v>14077</v>
      </c>
      <c r="F1304" s="152" t="s">
        <v>16060</v>
      </c>
      <c r="G1304" t="str">
        <f t="shared" si="122"/>
        <v>Key West, Florida Keys</v>
      </c>
      <c r="H1304" s="152">
        <v>2</v>
      </c>
      <c r="I1304" s="152">
        <v>27</v>
      </c>
      <c r="J1304" s="152">
        <f t="shared" si="115"/>
        <v>0.1</v>
      </c>
      <c r="K1304" s="152">
        <v>900</v>
      </c>
      <c r="L1304" s="152">
        <f t="shared" si="116"/>
        <v>211</v>
      </c>
      <c r="M1304" s="152">
        <v>7.8</v>
      </c>
      <c r="N1304" s="152">
        <f t="shared" si="117"/>
        <v>0.1</v>
      </c>
      <c r="O1304" s="152">
        <v>2.2999999999999998</v>
      </c>
      <c r="P1304" s="152">
        <f t="shared" si="118"/>
        <v>0.5</v>
      </c>
      <c r="Q1304" s="152"/>
      <c r="R1304" s="152">
        <f t="shared" si="119"/>
        <v>2422</v>
      </c>
      <c r="S1304" s="152">
        <f t="shared" si="123"/>
        <v>47</v>
      </c>
      <c r="T1304" s="152">
        <f t="shared" si="120"/>
        <v>2246</v>
      </c>
      <c r="U1304" s="152">
        <f t="shared" si="124"/>
        <v>41</v>
      </c>
      <c r="V1304" s="152">
        <f t="shared" si="121"/>
        <v>33</v>
      </c>
      <c r="W1304" s="152">
        <f t="shared" si="125"/>
        <v>1</v>
      </c>
      <c r="X1304" s="152">
        <v>1.6140000000000001</v>
      </c>
      <c r="Y1304" t="s">
        <v>16069</v>
      </c>
    </row>
    <row r="1305" spans="5:25" ht="18" x14ac:dyDescent="0.25">
      <c r="E1305" s="152" t="s">
        <v>14077</v>
      </c>
      <c r="F1305" s="152" t="s">
        <v>16060</v>
      </c>
      <c r="G1305" t="str">
        <f t="shared" si="122"/>
        <v>Key West, Florida Keys</v>
      </c>
      <c r="H1305" s="152">
        <v>3</v>
      </c>
      <c r="I1305" s="152">
        <v>27</v>
      </c>
      <c r="J1305" s="152">
        <f t="shared" si="115"/>
        <v>0.1</v>
      </c>
      <c r="K1305" s="152">
        <v>1340</v>
      </c>
      <c r="L1305" s="152">
        <f t="shared" si="116"/>
        <v>207</v>
      </c>
      <c r="M1305" s="152">
        <v>7.6</v>
      </c>
      <c r="N1305" s="152">
        <f t="shared" si="117"/>
        <v>0.06</v>
      </c>
      <c r="O1305" s="152">
        <v>1.7</v>
      </c>
      <c r="P1305" s="152">
        <f t="shared" si="118"/>
        <v>0.2</v>
      </c>
      <c r="Q1305" s="152"/>
      <c r="R1305" s="152">
        <f t="shared" si="119"/>
        <v>2442</v>
      </c>
      <c r="S1305" s="152">
        <f t="shared" si="123"/>
        <v>33</v>
      </c>
      <c r="T1305" s="152">
        <f t="shared" si="120"/>
        <v>2336</v>
      </c>
      <c r="U1305" s="152">
        <f t="shared" si="124"/>
        <v>33</v>
      </c>
      <c r="V1305" s="152">
        <f t="shared" si="121"/>
        <v>33</v>
      </c>
      <c r="W1305" s="152">
        <f t="shared" si="125"/>
        <v>1</v>
      </c>
      <c r="X1305" s="152">
        <v>1.6739999999999999</v>
      </c>
      <c r="Y1305" t="s">
        <v>16069</v>
      </c>
    </row>
    <row r="1306" spans="5:25" ht="18" x14ac:dyDescent="0.25">
      <c r="E1306" s="152" t="s">
        <v>14077</v>
      </c>
      <c r="F1306" s="152" t="s">
        <v>16060</v>
      </c>
      <c r="G1306" t="str">
        <f t="shared" si="122"/>
        <v>Key West, Florida Keys</v>
      </c>
      <c r="H1306" s="152">
        <v>2</v>
      </c>
      <c r="I1306" s="152">
        <v>27</v>
      </c>
      <c r="J1306" s="152">
        <f t="shared" si="115"/>
        <v>0.1</v>
      </c>
      <c r="K1306" s="152">
        <v>900</v>
      </c>
      <c r="L1306" s="152">
        <f t="shared" si="116"/>
        <v>211</v>
      </c>
      <c r="M1306" s="152">
        <v>7.8</v>
      </c>
      <c r="N1306" s="152">
        <f t="shared" si="117"/>
        <v>0.1</v>
      </c>
      <c r="O1306" s="152">
        <v>2.2999999999999998</v>
      </c>
      <c r="P1306" s="152">
        <f t="shared" si="118"/>
        <v>0.5</v>
      </c>
      <c r="Q1306" s="152"/>
      <c r="R1306" s="152">
        <f t="shared" si="119"/>
        <v>2422</v>
      </c>
      <c r="S1306" s="152">
        <f t="shared" si="123"/>
        <v>47</v>
      </c>
      <c r="T1306" s="152">
        <f t="shared" si="120"/>
        <v>2246</v>
      </c>
      <c r="U1306" s="152">
        <f t="shared" si="124"/>
        <v>41</v>
      </c>
      <c r="V1306" s="152">
        <f t="shared" si="121"/>
        <v>33</v>
      </c>
      <c r="W1306" s="152">
        <f t="shared" si="125"/>
        <v>1</v>
      </c>
      <c r="X1306" s="152">
        <v>-0.35699999999999998</v>
      </c>
      <c r="Y1306" t="s">
        <v>16069</v>
      </c>
    </row>
    <row r="1307" spans="5:25" ht="18" x14ac:dyDescent="0.25">
      <c r="E1307" s="152" t="s">
        <v>14077</v>
      </c>
      <c r="F1307" s="152" t="s">
        <v>16060</v>
      </c>
      <c r="G1307" t="str">
        <f t="shared" si="122"/>
        <v>Key West, Florida Keys</v>
      </c>
      <c r="H1307" s="152">
        <v>5</v>
      </c>
      <c r="I1307" s="152">
        <v>30.3</v>
      </c>
      <c r="J1307" s="152">
        <f t="shared" si="115"/>
        <v>0.5</v>
      </c>
      <c r="K1307" s="152">
        <v>950</v>
      </c>
      <c r="L1307" s="152">
        <f t="shared" si="116"/>
        <v>196</v>
      </c>
      <c r="M1307" s="152">
        <v>7.8</v>
      </c>
      <c r="N1307" s="152">
        <f t="shared" si="117"/>
        <v>0.09</v>
      </c>
      <c r="O1307" s="152">
        <v>2.5</v>
      </c>
      <c r="P1307" s="152">
        <f t="shared" si="118"/>
        <v>0.5</v>
      </c>
      <c r="Q1307" s="152"/>
      <c r="R1307" s="152">
        <f t="shared" si="119"/>
        <v>2460</v>
      </c>
      <c r="S1307" s="152">
        <f t="shared" si="123"/>
        <v>52</v>
      </c>
      <c r="T1307" s="152">
        <f t="shared" si="120"/>
        <v>2268</v>
      </c>
      <c r="U1307" s="152">
        <f t="shared" si="124"/>
        <v>54</v>
      </c>
      <c r="V1307" s="152">
        <f t="shared" si="121"/>
        <v>33</v>
      </c>
      <c r="W1307" s="152">
        <f t="shared" si="125"/>
        <v>1</v>
      </c>
      <c r="X1307" s="152">
        <v>0.315</v>
      </c>
      <c r="Y1307" t="s">
        <v>16069</v>
      </c>
    </row>
    <row r="1308" spans="5:25" ht="18" x14ac:dyDescent="0.25">
      <c r="E1308" s="152" t="s">
        <v>14077</v>
      </c>
      <c r="F1308" s="152" t="s">
        <v>16060</v>
      </c>
      <c r="G1308" t="str">
        <f t="shared" si="122"/>
        <v>Key West, Florida Keys</v>
      </c>
      <c r="H1308" s="152">
        <v>1</v>
      </c>
      <c r="I1308" s="152">
        <v>27</v>
      </c>
      <c r="J1308" s="152">
        <f t="shared" si="115"/>
        <v>0.1</v>
      </c>
      <c r="K1308" s="152">
        <v>400</v>
      </c>
      <c r="L1308" s="152">
        <f t="shared" si="116"/>
        <v>60</v>
      </c>
      <c r="M1308" s="152">
        <v>8.1</v>
      </c>
      <c r="N1308" s="152">
        <f t="shared" si="117"/>
        <v>0.05</v>
      </c>
      <c r="O1308" s="152">
        <v>3.8</v>
      </c>
      <c r="P1308" s="152">
        <f t="shared" si="118"/>
        <v>3</v>
      </c>
      <c r="Q1308" s="152"/>
      <c r="R1308" s="152">
        <f t="shared" si="119"/>
        <v>2377</v>
      </c>
      <c r="S1308" s="152">
        <f t="shared" si="123"/>
        <v>41</v>
      </c>
      <c r="T1308" s="152">
        <f t="shared" si="120"/>
        <v>2057</v>
      </c>
      <c r="U1308" s="152">
        <f t="shared" si="124"/>
        <v>43</v>
      </c>
      <c r="V1308" s="152">
        <f t="shared" si="121"/>
        <v>33</v>
      </c>
      <c r="W1308" s="152">
        <f t="shared" si="125"/>
        <v>1</v>
      </c>
      <c r="X1308" s="152">
        <v>1.7210000000000001</v>
      </c>
      <c r="Y1308" t="s">
        <v>16069</v>
      </c>
    </row>
    <row r="1309" spans="5:25" ht="18" x14ac:dyDescent="0.25">
      <c r="E1309" s="152" t="s">
        <v>14077</v>
      </c>
      <c r="F1309" s="152" t="s">
        <v>16060</v>
      </c>
      <c r="G1309" t="str">
        <f t="shared" si="122"/>
        <v>Key West, Florida Keys</v>
      </c>
      <c r="H1309" s="152">
        <v>3</v>
      </c>
      <c r="I1309" s="152">
        <v>27</v>
      </c>
      <c r="J1309" s="152">
        <f t="shared" si="115"/>
        <v>0.1</v>
      </c>
      <c r="K1309" s="152">
        <v>1340</v>
      </c>
      <c r="L1309" s="152">
        <f t="shared" si="116"/>
        <v>207</v>
      </c>
      <c r="M1309" s="152">
        <v>7.6</v>
      </c>
      <c r="N1309" s="152">
        <f t="shared" si="117"/>
        <v>0.06</v>
      </c>
      <c r="O1309" s="152">
        <v>1.7</v>
      </c>
      <c r="P1309" s="152">
        <f t="shared" si="118"/>
        <v>0.2</v>
      </c>
      <c r="Q1309" s="152"/>
      <c r="R1309" s="152">
        <f t="shared" si="119"/>
        <v>2442</v>
      </c>
      <c r="S1309" s="152">
        <f t="shared" si="123"/>
        <v>33</v>
      </c>
      <c r="T1309" s="152">
        <f t="shared" si="120"/>
        <v>2336</v>
      </c>
      <c r="U1309" s="152">
        <f t="shared" si="124"/>
        <v>33</v>
      </c>
      <c r="V1309" s="152">
        <f t="shared" si="121"/>
        <v>33</v>
      </c>
      <c r="W1309" s="152">
        <f t="shared" si="125"/>
        <v>1</v>
      </c>
      <c r="X1309" s="152">
        <v>0.378</v>
      </c>
      <c r="Y1309" t="s">
        <v>16069</v>
      </c>
    </row>
    <row r="1310" spans="5:25" ht="18" x14ac:dyDescent="0.25">
      <c r="E1310" s="152" t="s">
        <v>14077</v>
      </c>
      <c r="F1310" s="152" t="s">
        <v>16060</v>
      </c>
      <c r="G1310" t="str">
        <f t="shared" si="122"/>
        <v>Key West, Florida Keys</v>
      </c>
      <c r="H1310" s="152">
        <v>2</v>
      </c>
      <c r="I1310" s="152">
        <v>27</v>
      </c>
      <c r="J1310" s="152">
        <f t="shared" si="115"/>
        <v>0.1</v>
      </c>
      <c r="K1310" s="152">
        <v>900</v>
      </c>
      <c r="L1310" s="152">
        <f t="shared" si="116"/>
        <v>211</v>
      </c>
      <c r="M1310" s="152">
        <v>7.8</v>
      </c>
      <c r="N1310" s="152">
        <f t="shared" si="117"/>
        <v>0.1</v>
      </c>
      <c r="O1310" s="152">
        <v>2.2999999999999998</v>
      </c>
      <c r="P1310" s="152">
        <f t="shared" si="118"/>
        <v>0.5</v>
      </c>
      <c r="Q1310" s="152"/>
      <c r="R1310" s="152">
        <f t="shared" si="119"/>
        <v>2422</v>
      </c>
      <c r="S1310" s="152">
        <f t="shared" si="123"/>
        <v>47</v>
      </c>
      <c r="T1310" s="152">
        <f t="shared" si="120"/>
        <v>2246</v>
      </c>
      <c r="U1310" s="152">
        <f t="shared" si="124"/>
        <v>41</v>
      </c>
      <c r="V1310" s="152">
        <f t="shared" si="121"/>
        <v>33</v>
      </c>
      <c r="W1310" s="152">
        <f t="shared" si="125"/>
        <v>1</v>
      </c>
      <c r="X1310" s="152">
        <v>1.5620000000000001</v>
      </c>
      <c r="Y1310" t="s">
        <v>16069</v>
      </c>
    </row>
    <row r="1311" spans="5:25" ht="18" x14ac:dyDescent="0.25">
      <c r="E1311" s="152" t="s">
        <v>14077</v>
      </c>
      <c r="F1311" s="152" t="s">
        <v>16060</v>
      </c>
      <c r="G1311" t="str">
        <f t="shared" si="122"/>
        <v>Key West, Florida Keys</v>
      </c>
      <c r="H1311" s="152">
        <v>2</v>
      </c>
      <c r="I1311" s="152">
        <v>27</v>
      </c>
      <c r="J1311" s="152">
        <f t="shared" si="115"/>
        <v>0.1</v>
      </c>
      <c r="K1311" s="152">
        <v>900</v>
      </c>
      <c r="L1311" s="152">
        <f t="shared" si="116"/>
        <v>211</v>
      </c>
      <c r="M1311" s="152">
        <v>7.8</v>
      </c>
      <c r="N1311" s="152">
        <f t="shared" si="117"/>
        <v>0.1</v>
      </c>
      <c r="O1311" s="152">
        <v>2.2999999999999998</v>
      </c>
      <c r="P1311" s="152">
        <f t="shared" si="118"/>
        <v>0.5</v>
      </c>
      <c r="Q1311" s="152"/>
      <c r="R1311" s="152">
        <f t="shared" si="119"/>
        <v>2422</v>
      </c>
      <c r="S1311" s="152">
        <f t="shared" si="123"/>
        <v>47</v>
      </c>
      <c r="T1311" s="152">
        <f t="shared" si="120"/>
        <v>2246</v>
      </c>
      <c r="U1311" s="152">
        <f t="shared" si="124"/>
        <v>41</v>
      </c>
      <c r="V1311" s="152">
        <f t="shared" si="121"/>
        <v>33</v>
      </c>
      <c r="W1311" s="152">
        <f t="shared" si="125"/>
        <v>1</v>
      </c>
      <c r="X1311" s="152">
        <v>1.19</v>
      </c>
      <c r="Y1311" t="s">
        <v>16069</v>
      </c>
    </row>
    <row r="1312" spans="5:25" ht="18" x14ac:dyDescent="0.25">
      <c r="E1312" s="152" t="s">
        <v>14077</v>
      </c>
      <c r="F1312" s="152" t="s">
        <v>16060</v>
      </c>
      <c r="G1312" t="str">
        <f t="shared" si="122"/>
        <v>Key West, Florida Keys</v>
      </c>
      <c r="H1312" s="152">
        <v>5</v>
      </c>
      <c r="I1312" s="152">
        <v>30.3</v>
      </c>
      <c r="J1312" s="152">
        <f t="shared" si="115"/>
        <v>0.5</v>
      </c>
      <c r="K1312" s="152">
        <v>950</v>
      </c>
      <c r="L1312" s="152">
        <f t="shared" si="116"/>
        <v>196</v>
      </c>
      <c r="M1312" s="152">
        <v>7.8</v>
      </c>
      <c r="N1312" s="152">
        <f t="shared" si="117"/>
        <v>0.09</v>
      </c>
      <c r="O1312" s="152">
        <v>2.5</v>
      </c>
      <c r="P1312" s="152">
        <f t="shared" si="118"/>
        <v>0.5</v>
      </c>
      <c r="Q1312" s="152"/>
      <c r="R1312" s="152">
        <f t="shared" si="119"/>
        <v>2460</v>
      </c>
      <c r="S1312" s="152">
        <f t="shared" si="123"/>
        <v>52</v>
      </c>
      <c r="T1312" s="152">
        <f t="shared" si="120"/>
        <v>2268</v>
      </c>
      <c r="U1312" s="152">
        <f t="shared" si="124"/>
        <v>54</v>
      </c>
      <c r="V1312" s="152">
        <f t="shared" si="121"/>
        <v>33</v>
      </c>
      <c r="W1312" s="152">
        <f t="shared" si="125"/>
        <v>1</v>
      </c>
      <c r="X1312" s="152">
        <v>-0.29599999999999999</v>
      </c>
      <c r="Y1312" t="s">
        <v>16069</v>
      </c>
    </row>
    <row r="1313" spans="5:25" ht="18" x14ac:dyDescent="0.25">
      <c r="E1313" s="152" t="s">
        <v>14077</v>
      </c>
      <c r="F1313" s="152" t="s">
        <v>16060</v>
      </c>
      <c r="G1313" t="str">
        <f t="shared" si="122"/>
        <v>Key West, Florida Keys</v>
      </c>
      <c r="H1313" s="152">
        <v>1</v>
      </c>
      <c r="I1313" s="152">
        <v>27</v>
      </c>
      <c r="J1313" s="152">
        <f t="shared" si="115"/>
        <v>0.1</v>
      </c>
      <c r="K1313" s="152">
        <v>400</v>
      </c>
      <c r="L1313" s="152">
        <f t="shared" si="116"/>
        <v>60</v>
      </c>
      <c r="M1313" s="152">
        <v>8.1</v>
      </c>
      <c r="N1313" s="152">
        <f t="shared" si="117"/>
        <v>0.05</v>
      </c>
      <c r="O1313" s="152">
        <v>3.8</v>
      </c>
      <c r="P1313" s="152">
        <f t="shared" si="118"/>
        <v>3</v>
      </c>
      <c r="Q1313" s="152"/>
      <c r="R1313" s="152">
        <f t="shared" si="119"/>
        <v>2377</v>
      </c>
      <c r="S1313" s="152">
        <f t="shared" si="123"/>
        <v>41</v>
      </c>
      <c r="T1313" s="152">
        <f t="shared" si="120"/>
        <v>2057</v>
      </c>
      <c r="U1313" s="152">
        <f t="shared" si="124"/>
        <v>43</v>
      </c>
      <c r="V1313" s="152">
        <f t="shared" si="121"/>
        <v>33</v>
      </c>
      <c r="W1313" s="152">
        <f t="shared" si="125"/>
        <v>1</v>
      </c>
      <c r="X1313" s="152">
        <v>0.92500000000000004</v>
      </c>
      <c r="Y1313" t="s">
        <v>16069</v>
      </c>
    </row>
    <row r="1314" spans="5:25" ht="18" x14ac:dyDescent="0.25">
      <c r="E1314" s="152" t="s">
        <v>14077</v>
      </c>
      <c r="F1314" s="152" t="s">
        <v>16060</v>
      </c>
      <c r="G1314" t="str">
        <f t="shared" si="122"/>
        <v>Key West, Florida Keys</v>
      </c>
      <c r="H1314" s="152">
        <v>5</v>
      </c>
      <c r="I1314" s="152">
        <v>30.3</v>
      </c>
      <c r="J1314" s="152">
        <f t="shared" si="115"/>
        <v>0.5</v>
      </c>
      <c r="K1314" s="152">
        <v>950</v>
      </c>
      <c r="L1314" s="152">
        <f t="shared" si="116"/>
        <v>196</v>
      </c>
      <c r="M1314" s="152">
        <v>7.8</v>
      </c>
      <c r="N1314" s="152">
        <f t="shared" si="117"/>
        <v>0.09</v>
      </c>
      <c r="O1314" s="152">
        <v>2.5</v>
      </c>
      <c r="P1314" s="152">
        <f t="shared" si="118"/>
        <v>0.5</v>
      </c>
      <c r="Q1314" s="152"/>
      <c r="R1314" s="152">
        <f t="shared" si="119"/>
        <v>2460</v>
      </c>
      <c r="S1314" s="152">
        <f t="shared" si="123"/>
        <v>52</v>
      </c>
      <c r="T1314" s="152">
        <f t="shared" si="120"/>
        <v>2268</v>
      </c>
      <c r="U1314" s="152">
        <f t="shared" si="124"/>
        <v>54</v>
      </c>
      <c r="V1314" s="152">
        <f t="shared" si="121"/>
        <v>33</v>
      </c>
      <c r="W1314" s="152">
        <f t="shared" si="125"/>
        <v>1</v>
      </c>
      <c r="X1314" s="152">
        <v>0.18</v>
      </c>
      <c r="Y1314" t="s">
        <v>16069</v>
      </c>
    </row>
    <row r="1315" spans="5:25" ht="18" x14ac:dyDescent="0.25">
      <c r="E1315" s="152" t="s">
        <v>14077</v>
      </c>
      <c r="F1315" s="152" t="s">
        <v>16060</v>
      </c>
      <c r="G1315" t="str">
        <f t="shared" si="122"/>
        <v>Key West, Florida Keys</v>
      </c>
      <c r="H1315" s="152">
        <v>6</v>
      </c>
      <c r="I1315" s="152">
        <v>30.3</v>
      </c>
      <c r="J1315" s="152">
        <f t="shared" si="115"/>
        <v>0.5</v>
      </c>
      <c r="K1315" s="152">
        <v>1290</v>
      </c>
      <c r="L1315" s="152">
        <f t="shared" si="116"/>
        <v>247</v>
      </c>
      <c r="M1315" s="152">
        <v>7.6</v>
      </c>
      <c r="N1315" s="152">
        <f t="shared" si="117"/>
        <v>0.08</v>
      </c>
      <c r="O1315" s="152">
        <v>2</v>
      </c>
      <c r="P1315" s="152">
        <f t="shared" si="118"/>
        <v>0.4</v>
      </c>
      <c r="Q1315" s="152"/>
      <c r="R1315" s="152">
        <f t="shared" si="119"/>
        <v>2447</v>
      </c>
      <c r="S1315" s="152">
        <f t="shared" si="123"/>
        <v>77</v>
      </c>
      <c r="T1315" s="152">
        <f t="shared" si="120"/>
        <v>2311</v>
      </c>
      <c r="U1315" s="152">
        <f t="shared" si="124"/>
        <v>77</v>
      </c>
      <c r="V1315" s="152">
        <f t="shared" si="121"/>
        <v>33</v>
      </c>
      <c r="W1315" s="152">
        <f t="shared" si="125"/>
        <v>1</v>
      </c>
      <c r="X1315" s="152">
        <v>0.624</v>
      </c>
      <c r="Y1315" t="s">
        <v>16069</v>
      </c>
    </row>
    <row r="1316" spans="5:25" ht="18" x14ac:dyDescent="0.25">
      <c r="E1316" s="152" t="s">
        <v>14077</v>
      </c>
      <c r="F1316" s="152" t="s">
        <v>16060</v>
      </c>
      <c r="G1316" t="str">
        <f t="shared" si="122"/>
        <v>Key West, Florida Keys</v>
      </c>
      <c r="H1316" s="152">
        <v>3</v>
      </c>
      <c r="I1316" s="152">
        <v>27</v>
      </c>
      <c r="J1316" s="152">
        <f t="shared" si="115"/>
        <v>0.1</v>
      </c>
      <c r="K1316" s="152">
        <v>1340</v>
      </c>
      <c r="L1316" s="152">
        <f t="shared" si="116"/>
        <v>207</v>
      </c>
      <c r="M1316" s="152">
        <v>7.6</v>
      </c>
      <c r="N1316" s="152">
        <f t="shared" si="117"/>
        <v>0.06</v>
      </c>
      <c r="O1316" s="152">
        <v>1.7</v>
      </c>
      <c r="P1316" s="152">
        <f t="shared" si="118"/>
        <v>0.2</v>
      </c>
      <c r="Q1316" s="152"/>
      <c r="R1316" s="152">
        <f t="shared" si="119"/>
        <v>2442</v>
      </c>
      <c r="S1316" s="152">
        <f t="shared" si="123"/>
        <v>33</v>
      </c>
      <c r="T1316" s="152">
        <f t="shared" si="120"/>
        <v>2336</v>
      </c>
      <c r="U1316" s="152">
        <f t="shared" si="124"/>
        <v>33</v>
      </c>
      <c r="V1316" s="152">
        <f t="shared" si="121"/>
        <v>33</v>
      </c>
      <c r="W1316" s="152">
        <f t="shared" si="125"/>
        <v>1</v>
      </c>
      <c r="X1316" s="152">
        <v>-1.2E-2</v>
      </c>
      <c r="Y1316" t="s">
        <v>16069</v>
      </c>
    </row>
    <row r="1317" spans="5:25" ht="18" x14ac:dyDescent="0.25">
      <c r="E1317" s="152" t="s">
        <v>14077</v>
      </c>
      <c r="F1317" s="152" t="s">
        <v>16060</v>
      </c>
      <c r="G1317" t="str">
        <f t="shared" si="122"/>
        <v>Key West, Florida Keys</v>
      </c>
      <c r="H1317" s="152">
        <v>3</v>
      </c>
      <c r="I1317" s="152">
        <v>27</v>
      </c>
      <c r="J1317" s="152">
        <f t="shared" si="115"/>
        <v>0.1</v>
      </c>
      <c r="K1317" s="152">
        <v>1340</v>
      </c>
      <c r="L1317" s="152">
        <f t="shared" si="116"/>
        <v>207</v>
      </c>
      <c r="M1317" s="152">
        <v>7.6</v>
      </c>
      <c r="N1317" s="152">
        <f t="shared" si="117"/>
        <v>0.06</v>
      </c>
      <c r="O1317" s="152">
        <v>1.7</v>
      </c>
      <c r="P1317" s="152">
        <f t="shared" si="118"/>
        <v>0.2</v>
      </c>
      <c r="Q1317" s="152"/>
      <c r="R1317" s="152">
        <f t="shared" si="119"/>
        <v>2442</v>
      </c>
      <c r="S1317" s="152">
        <f t="shared" si="123"/>
        <v>33</v>
      </c>
      <c r="T1317" s="152">
        <f t="shared" si="120"/>
        <v>2336</v>
      </c>
      <c r="U1317" s="152">
        <f t="shared" si="124"/>
        <v>33</v>
      </c>
      <c r="V1317" s="152">
        <f t="shared" si="121"/>
        <v>33</v>
      </c>
      <c r="W1317" s="152">
        <f t="shared" si="125"/>
        <v>1</v>
      </c>
      <c r="X1317" s="152">
        <v>1.0820000000000001</v>
      </c>
      <c r="Y1317" t="s">
        <v>16069</v>
      </c>
    </row>
    <row r="1318" spans="5:25" ht="18" x14ac:dyDescent="0.25">
      <c r="E1318" s="152" t="s">
        <v>14077</v>
      </c>
      <c r="F1318" s="152" t="s">
        <v>16060</v>
      </c>
      <c r="G1318" t="str">
        <f t="shared" si="122"/>
        <v>Key West, Florida Keys</v>
      </c>
      <c r="H1318" s="152">
        <v>1</v>
      </c>
      <c r="I1318" s="152">
        <v>27</v>
      </c>
      <c r="J1318" s="152">
        <f t="shared" si="115"/>
        <v>0.1</v>
      </c>
      <c r="K1318" s="152">
        <v>400</v>
      </c>
      <c r="L1318" s="152">
        <f t="shared" si="116"/>
        <v>60</v>
      </c>
      <c r="M1318" s="152">
        <v>8.1</v>
      </c>
      <c r="N1318" s="152">
        <f t="shared" si="117"/>
        <v>0.05</v>
      </c>
      <c r="O1318" s="152">
        <v>3.8</v>
      </c>
      <c r="P1318" s="152">
        <f t="shared" si="118"/>
        <v>3</v>
      </c>
      <c r="Q1318" s="152"/>
      <c r="R1318" s="152">
        <f t="shared" si="119"/>
        <v>2377</v>
      </c>
      <c r="S1318" s="152">
        <f t="shared" si="123"/>
        <v>41</v>
      </c>
      <c r="T1318" s="152">
        <f t="shared" si="120"/>
        <v>2057</v>
      </c>
      <c r="U1318" s="152">
        <f t="shared" si="124"/>
        <v>43</v>
      </c>
      <c r="V1318" s="152">
        <f t="shared" si="121"/>
        <v>33</v>
      </c>
      <c r="W1318" s="152">
        <f t="shared" si="125"/>
        <v>1</v>
      </c>
      <c r="X1318" s="152">
        <v>1.3879999999999999</v>
      </c>
      <c r="Y1318" t="s">
        <v>16069</v>
      </c>
    </row>
    <row r="1319" spans="5:25" ht="18" x14ac:dyDescent="0.25">
      <c r="E1319" s="152" t="s">
        <v>14077</v>
      </c>
      <c r="F1319" s="152" t="s">
        <v>16060</v>
      </c>
      <c r="G1319" t="str">
        <f t="shared" si="122"/>
        <v>Key West, Florida Keys</v>
      </c>
      <c r="H1319" s="152">
        <v>2</v>
      </c>
      <c r="I1319" s="152">
        <v>27</v>
      </c>
      <c r="J1319" s="152">
        <f t="shared" si="115"/>
        <v>0.1</v>
      </c>
      <c r="K1319" s="152">
        <v>900</v>
      </c>
      <c r="L1319" s="152">
        <f t="shared" si="116"/>
        <v>211</v>
      </c>
      <c r="M1319" s="152">
        <v>7.8</v>
      </c>
      <c r="N1319" s="152">
        <f t="shared" si="117"/>
        <v>0.1</v>
      </c>
      <c r="O1319" s="152">
        <v>2.2999999999999998</v>
      </c>
      <c r="P1319" s="152">
        <f t="shared" si="118"/>
        <v>0.5</v>
      </c>
      <c r="Q1319" s="152"/>
      <c r="R1319" s="152">
        <f t="shared" si="119"/>
        <v>2422</v>
      </c>
      <c r="S1319" s="152">
        <f t="shared" si="123"/>
        <v>47</v>
      </c>
      <c r="T1319" s="152">
        <f t="shared" si="120"/>
        <v>2246</v>
      </c>
      <c r="U1319" s="152">
        <f t="shared" si="124"/>
        <v>41</v>
      </c>
      <c r="V1319" s="152">
        <f t="shared" si="121"/>
        <v>33</v>
      </c>
      <c r="W1319" s="152">
        <f t="shared" si="125"/>
        <v>1</v>
      </c>
      <c r="X1319" s="152">
        <v>0.78100000000000003</v>
      </c>
      <c r="Y1319" t="s">
        <v>16069</v>
      </c>
    </row>
    <row r="1320" spans="5:25" ht="18" x14ac:dyDescent="0.25">
      <c r="E1320" s="152" t="s">
        <v>14077</v>
      </c>
      <c r="F1320" s="152" t="s">
        <v>16060</v>
      </c>
      <c r="G1320" t="str">
        <f t="shared" si="122"/>
        <v>Key West, Florida Keys</v>
      </c>
      <c r="H1320" s="152">
        <v>6</v>
      </c>
      <c r="I1320" s="152">
        <v>30.3</v>
      </c>
      <c r="J1320" s="152">
        <f t="shared" si="115"/>
        <v>0.5</v>
      </c>
      <c r="K1320" s="152">
        <v>1290</v>
      </c>
      <c r="L1320" s="152">
        <f t="shared" si="116"/>
        <v>247</v>
      </c>
      <c r="M1320" s="152">
        <v>7.6</v>
      </c>
      <c r="N1320" s="152">
        <f t="shared" si="117"/>
        <v>0.08</v>
      </c>
      <c r="O1320" s="152">
        <v>2</v>
      </c>
      <c r="P1320" s="152">
        <f t="shared" si="118"/>
        <v>0.4</v>
      </c>
      <c r="Q1320" s="152"/>
      <c r="R1320" s="152">
        <f t="shared" si="119"/>
        <v>2447</v>
      </c>
      <c r="S1320" s="152">
        <f t="shared" si="123"/>
        <v>77</v>
      </c>
      <c r="T1320" s="152">
        <f t="shared" si="120"/>
        <v>2311</v>
      </c>
      <c r="U1320" s="152">
        <f t="shared" si="124"/>
        <v>77</v>
      </c>
      <c r="V1320" s="152">
        <f t="shared" si="121"/>
        <v>33</v>
      </c>
      <c r="W1320" s="152">
        <f t="shared" si="125"/>
        <v>1</v>
      </c>
      <c r="X1320" s="152">
        <v>1.2989999999999999</v>
      </c>
      <c r="Y1320" t="s">
        <v>16069</v>
      </c>
    </row>
    <row r="1321" spans="5:25" ht="18" x14ac:dyDescent="0.25">
      <c r="E1321" s="152" t="s">
        <v>14077</v>
      </c>
      <c r="F1321" s="152" t="s">
        <v>16060</v>
      </c>
      <c r="G1321" t="str">
        <f t="shared" si="122"/>
        <v>Key West, Florida Keys</v>
      </c>
      <c r="H1321" s="152">
        <v>4</v>
      </c>
      <c r="I1321" s="152">
        <v>30.3</v>
      </c>
      <c r="J1321" s="152">
        <f t="shared" si="115"/>
        <v>0.5</v>
      </c>
      <c r="K1321" s="152">
        <v>400</v>
      </c>
      <c r="L1321" s="152">
        <f t="shared" si="116"/>
        <v>49</v>
      </c>
      <c r="M1321" s="152">
        <v>8.1</v>
      </c>
      <c r="N1321" s="152">
        <f t="shared" si="117"/>
        <v>0.04</v>
      </c>
      <c r="O1321" s="152">
        <v>4.3</v>
      </c>
      <c r="P1321" s="152">
        <f t="shared" si="118"/>
        <v>4</v>
      </c>
      <c r="Q1321" s="152"/>
      <c r="R1321" s="152">
        <f t="shared" si="119"/>
        <v>2406</v>
      </c>
      <c r="S1321" s="152">
        <f t="shared" si="123"/>
        <v>47</v>
      </c>
      <c r="T1321" s="152">
        <f t="shared" si="120"/>
        <v>2052</v>
      </c>
      <c r="U1321" s="152">
        <f t="shared" si="124"/>
        <v>38</v>
      </c>
      <c r="V1321" s="152">
        <f t="shared" si="121"/>
        <v>33</v>
      </c>
      <c r="W1321" s="152">
        <f t="shared" si="125"/>
        <v>1</v>
      </c>
      <c r="X1321" s="152">
        <v>1.5129999999999999</v>
      </c>
      <c r="Y1321" t="s">
        <v>16069</v>
      </c>
    </row>
    <row r="1322" spans="5:25" ht="18" x14ac:dyDescent="0.25">
      <c r="E1322" s="152" t="s">
        <v>14077</v>
      </c>
      <c r="F1322" s="152" t="s">
        <v>16060</v>
      </c>
      <c r="G1322" t="str">
        <f t="shared" si="122"/>
        <v>Key West, Florida Keys</v>
      </c>
      <c r="H1322" s="152">
        <v>1</v>
      </c>
      <c r="I1322" s="152">
        <v>27</v>
      </c>
      <c r="J1322" s="152">
        <f t="shared" si="115"/>
        <v>0.1</v>
      </c>
      <c r="K1322" s="152">
        <v>400</v>
      </c>
      <c r="L1322" s="152">
        <f t="shared" si="116"/>
        <v>60</v>
      </c>
      <c r="M1322" s="152">
        <v>8.1</v>
      </c>
      <c r="N1322" s="152">
        <f t="shared" si="117"/>
        <v>0.05</v>
      </c>
      <c r="O1322" s="152">
        <v>3.8</v>
      </c>
      <c r="P1322" s="152">
        <f t="shared" si="118"/>
        <v>3</v>
      </c>
      <c r="Q1322" s="152"/>
      <c r="R1322" s="152">
        <f t="shared" si="119"/>
        <v>2377</v>
      </c>
      <c r="S1322" s="152">
        <f t="shared" si="123"/>
        <v>41</v>
      </c>
      <c r="T1322" s="152">
        <f t="shared" si="120"/>
        <v>2057</v>
      </c>
      <c r="U1322" s="152">
        <f t="shared" si="124"/>
        <v>43</v>
      </c>
      <c r="V1322" s="152">
        <f t="shared" si="121"/>
        <v>33</v>
      </c>
      <c r="W1322" s="152">
        <f t="shared" si="125"/>
        <v>1</v>
      </c>
      <c r="X1322" s="152">
        <v>1.044</v>
      </c>
      <c r="Y1322" t="s">
        <v>16069</v>
      </c>
    </row>
    <row r="1323" spans="5:25" ht="18" x14ac:dyDescent="0.25">
      <c r="E1323" s="152" t="s">
        <v>14077</v>
      </c>
      <c r="F1323" s="152" t="s">
        <v>16060</v>
      </c>
      <c r="G1323" t="str">
        <f t="shared" si="122"/>
        <v>Key West, Florida Keys</v>
      </c>
      <c r="H1323" s="152">
        <v>1</v>
      </c>
      <c r="I1323" s="152">
        <v>27</v>
      </c>
      <c r="J1323" s="152">
        <f t="shared" si="115"/>
        <v>0.1</v>
      </c>
      <c r="K1323" s="152">
        <v>400</v>
      </c>
      <c r="L1323" s="152">
        <f t="shared" si="116"/>
        <v>60</v>
      </c>
      <c r="M1323" s="152">
        <v>8.1</v>
      </c>
      <c r="N1323" s="152">
        <f t="shared" si="117"/>
        <v>0.05</v>
      </c>
      <c r="O1323" s="152">
        <v>3.8</v>
      </c>
      <c r="P1323" s="152">
        <f t="shared" si="118"/>
        <v>3</v>
      </c>
      <c r="Q1323" s="152"/>
      <c r="R1323" s="152">
        <f t="shared" si="119"/>
        <v>2377</v>
      </c>
      <c r="S1323" s="152">
        <f t="shared" si="123"/>
        <v>41</v>
      </c>
      <c r="T1323" s="152">
        <f t="shared" si="120"/>
        <v>2057</v>
      </c>
      <c r="U1323" s="152">
        <f t="shared" si="124"/>
        <v>43</v>
      </c>
      <c r="V1323" s="152">
        <f t="shared" si="121"/>
        <v>33</v>
      </c>
      <c r="W1323" s="152">
        <f t="shared" si="125"/>
        <v>1</v>
      </c>
      <c r="X1323" s="152">
        <v>1.58</v>
      </c>
      <c r="Y1323" t="s">
        <v>16069</v>
      </c>
    </row>
    <row r="1324" spans="5:25" ht="18" x14ac:dyDescent="0.25">
      <c r="E1324" s="152" t="s">
        <v>14077</v>
      </c>
      <c r="F1324" s="152" t="s">
        <v>16060</v>
      </c>
      <c r="G1324" t="str">
        <f t="shared" si="122"/>
        <v>Key West, Florida Keys</v>
      </c>
      <c r="H1324" s="152">
        <v>3</v>
      </c>
      <c r="I1324" s="152">
        <v>27</v>
      </c>
      <c r="J1324" s="152">
        <f t="shared" si="115"/>
        <v>0.1</v>
      </c>
      <c r="K1324" s="152">
        <v>1340</v>
      </c>
      <c r="L1324" s="152">
        <f t="shared" si="116"/>
        <v>207</v>
      </c>
      <c r="M1324" s="152">
        <v>7.6</v>
      </c>
      <c r="N1324" s="152">
        <f t="shared" si="117"/>
        <v>0.06</v>
      </c>
      <c r="O1324" s="152">
        <v>1.7</v>
      </c>
      <c r="P1324" s="152">
        <f t="shared" si="118"/>
        <v>0.2</v>
      </c>
      <c r="Q1324" s="152"/>
      <c r="R1324" s="152">
        <f t="shared" si="119"/>
        <v>2442</v>
      </c>
      <c r="S1324" s="152">
        <f t="shared" si="123"/>
        <v>33</v>
      </c>
      <c r="T1324" s="152">
        <f t="shared" si="120"/>
        <v>2336</v>
      </c>
      <c r="U1324" s="152">
        <f t="shared" si="124"/>
        <v>33</v>
      </c>
      <c r="V1324" s="152">
        <f t="shared" si="121"/>
        <v>33</v>
      </c>
      <c r="W1324" s="152">
        <f t="shared" si="125"/>
        <v>1</v>
      </c>
      <c r="X1324" s="152">
        <v>1.042</v>
      </c>
      <c r="Y1324" t="s">
        <v>16069</v>
      </c>
    </row>
    <row r="1325" spans="5:25" ht="18" x14ac:dyDescent="0.25">
      <c r="E1325" s="152" t="s">
        <v>14077</v>
      </c>
      <c r="F1325" s="152" t="s">
        <v>16060</v>
      </c>
      <c r="G1325" t="str">
        <f t="shared" si="122"/>
        <v>Key West, Florida Keys</v>
      </c>
      <c r="H1325" s="152">
        <v>1</v>
      </c>
      <c r="I1325" s="152">
        <v>27</v>
      </c>
      <c r="J1325" s="152">
        <f t="shared" si="115"/>
        <v>0.1</v>
      </c>
      <c r="K1325" s="152">
        <v>400</v>
      </c>
      <c r="L1325" s="152">
        <f t="shared" si="116"/>
        <v>60</v>
      </c>
      <c r="M1325" s="152">
        <v>8.1</v>
      </c>
      <c r="N1325" s="152">
        <f t="shared" si="117"/>
        <v>0.05</v>
      </c>
      <c r="O1325" s="152">
        <v>3.8</v>
      </c>
      <c r="P1325" s="152">
        <f t="shared" si="118"/>
        <v>3</v>
      </c>
      <c r="Q1325" s="152"/>
      <c r="R1325" s="152">
        <f t="shared" si="119"/>
        <v>2377</v>
      </c>
      <c r="S1325" s="152">
        <f t="shared" si="123"/>
        <v>41</v>
      </c>
      <c r="T1325" s="152">
        <f t="shared" si="120"/>
        <v>2057</v>
      </c>
      <c r="U1325" s="152">
        <f t="shared" si="124"/>
        <v>43</v>
      </c>
      <c r="V1325" s="152">
        <f t="shared" si="121"/>
        <v>33</v>
      </c>
      <c r="W1325" s="152">
        <f t="shared" si="125"/>
        <v>1</v>
      </c>
      <c r="X1325" s="152">
        <v>1.026</v>
      </c>
      <c r="Y1325" t="s">
        <v>16069</v>
      </c>
    </row>
    <row r="1326" spans="5:25" ht="18" x14ac:dyDescent="0.25">
      <c r="E1326" s="152" t="s">
        <v>14077</v>
      </c>
      <c r="F1326" s="152" t="s">
        <v>16060</v>
      </c>
      <c r="G1326" t="str">
        <f t="shared" si="122"/>
        <v>Key West, Florida Keys</v>
      </c>
      <c r="H1326" s="152">
        <v>6</v>
      </c>
      <c r="I1326" s="152">
        <v>30.3</v>
      </c>
      <c r="J1326" s="152">
        <f t="shared" si="115"/>
        <v>0.5</v>
      </c>
      <c r="K1326" s="152">
        <v>1290</v>
      </c>
      <c r="L1326" s="152">
        <f t="shared" si="116"/>
        <v>247</v>
      </c>
      <c r="M1326" s="152">
        <v>7.6</v>
      </c>
      <c r="N1326" s="152">
        <f t="shared" si="117"/>
        <v>0.08</v>
      </c>
      <c r="O1326" s="152">
        <v>2</v>
      </c>
      <c r="P1326" s="152">
        <f t="shared" si="118"/>
        <v>0.4</v>
      </c>
      <c r="Q1326" s="152"/>
      <c r="R1326" s="152">
        <f t="shared" si="119"/>
        <v>2447</v>
      </c>
      <c r="S1326" s="152">
        <f t="shared" si="123"/>
        <v>77</v>
      </c>
      <c r="T1326" s="152">
        <f t="shared" si="120"/>
        <v>2311</v>
      </c>
      <c r="U1326" s="152">
        <f t="shared" si="124"/>
        <v>77</v>
      </c>
      <c r="V1326" s="152">
        <f t="shared" si="121"/>
        <v>33</v>
      </c>
      <c r="W1326" s="152">
        <f t="shared" si="125"/>
        <v>1</v>
      </c>
      <c r="X1326" s="152">
        <v>1.7130000000000001</v>
      </c>
      <c r="Y1326" t="s">
        <v>16069</v>
      </c>
    </row>
    <row r="1327" spans="5:25" ht="18" x14ac:dyDescent="0.25">
      <c r="E1327" s="152" t="s">
        <v>14077</v>
      </c>
      <c r="F1327" s="152" t="s">
        <v>16060</v>
      </c>
      <c r="G1327" t="str">
        <f t="shared" si="122"/>
        <v>Key West, Florida Keys</v>
      </c>
      <c r="H1327" s="152">
        <v>4</v>
      </c>
      <c r="I1327" s="152">
        <v>30.3</v>
      </c>
      <c r="J1327" s="152">
        <f t="shared" si="115"/>
        <v>0.5</v>
      </c>
      <c r="K1327" s="152">
        <v>400</v>
      </c>
      <c r="L1327" s="152">
        <f t="shared" si="116"/>
        <v>49</v>
      </c>
      <c r="M1327" s="152">
        <v>8.1</v>
      </c>
      <c r="N1327" s="152">
        <f t="shared" si="117"/>
        <v>0.04</v>
      </c>
      <c r="O1327" s="152">
        <v>4.3</v>
      </c>
      <c r="P1327" s="152">
        <f t="shared" si="118"/>
        <v>4</v>
      </c>
      <c r="Q1327" s="152"/>
      <c r="R1327" s="152">
        <f t="shared" si="119"/>
        <v>2406</v>
      </c>
      <c r="S1327" s="152">
        <f t="shared" si="123"/>
        <v>47</v>
      </c>
      <c r="T1327" s="152">
        <f t="shared" si="120"/>
        <v>2052</v>
      </c>
      <c r="U1327" s="152">
        <f t="shared" si="124"/>
        <v>38</v>
      </c>
      <c r="V1327" s="152">
        <f t="shared" si="121"/>
        <v>33</v>
      </c>
      <c r="W1327" s="152">
        <f t="shared" si="125"/>
        <v>1</v>
      </c>
      <c r="X1327" s="152">
        <v>9.8000000000000004E-2</v>
      </c>
      <c r="Y1327" t="s">
        <v>16069</v>
      </c>
    </row>
    <row r="1328" spans="5:25" ht="18" x14ac:dyDescent="0.25">
      <c r="E1328" s="152" t="s">
        <v>14077</v>
      </c>
      <c r="F1328" s="152" t="s">
        <v>16060</v>
      </c>
      <c r="G1328" t="str">
        <f t="shared" si="122"/>
        <v>Key West, Florida Keys</v>
      </c>
      <c r="H1328" s="152">
        <v>3</v>
      </c>
      <c r="I1328" s="152">
        <v>27</v>
      </c>
      <c r="J1328" s="152">
        <f t="shared" si="115"/>
        <v>0.1</v>
      </c>
      <c r="K1328" s="152">
        <v>1340</v>
      </c>
      <c r="L1328" s="152">
        <f t="shared" si="116"/>
        <v>207</v>
      </c>
      <c r="M1328" s="152">
        <v>7.6</v>
      </c>
      <c r="N1328" s="152">
        <f t="shared" si="117"/>
        <v>0.06</v>
      </c>
      <c r="O1328" s="152">
        <v>1.7</v>
      </c>
      <c r="P1328" s="152">
        <f t="shared" si="118"/>
        <v>0.2</v>
      </c>
      <c r="Q1328" s="152"/>
      <c r="R1328" s="152">
        <f t="shared" si="119"/>
        <v>2442</v>
      </c>
      <c r="S1328" s="152">
        <f t="shared" si="123"/>
        <v>33</v>
      </c>
      <c r="T1328" s="152">
        <f t="shared" si="120"/>
        <v>2336</v>
      </c>
      <c r="U1328" s="152">
        <f t="shared" si="124"/>
        <v>33</v>
      </c>
      <c r="V1328" s="152">
        <f t="shared" si="121"/>
        <v>33</v>
      </c>
      <c r="W1328" s="152">
        <f t="shared" si="125"/>
        <v>1</v>
      </c>
      <c r="X1328" s="152">
        <v>0.99399999999999999</v>
      </c>
      <c r="Y1328" t="s">
        <v>16069</v>
      </c>
    </row>
    <row r="1329" spans="5:25" ht="18" x14ac:dyDescent="0.25">
      <c r="E1329" s="152" t="s">
        <v>14077</v>
      </c>
      <c r="F1329" s="152" t="s">
        <v>16060</v>
      </c>
      <c r="G1329" t="str">
        <f t="shared" si="122"/>
        <v>Key West, Florida Keys</v>
      </c>
      <c r="H1329" s="152">
        <v>2</v>
      </c>
      <c r="I1329" s="152">
        <v>27</v>
      </c>
      <c r="J1329" s="152">
        <f t="shared" si="115"/>
        <v>0.1</v>
      </c>
      <c r="K1329" s="152">
        <v>900</v>
      </c>
      <c r="L1329" s="152">
        <f t="shared" si="116"/>
        <v>211</v>
      </c>
      <c r="M1329" s="152">
        <v>7.8</v>
      </c>
      <c r="N1329" s="152">
        <f t="shared" si="117"/>
        <v>0.1</v>
      </c>
      <c r="O1329" s="152">
        <v>2.2999999999999998</v>
      </c>
      <c r="P1329" s="152">
        <f t="shared" si="118"/>
        <v>0.5</v>
      </c>
      <c r="Q1329" s="152"/>
      <c r="R1329" s="152">
        <f t="shared" si="119"/>
        <v>2422</v>
      </c>
      <c r="S1329" s="152">
        <f t="shared" si="123"/>
        <v>47</v>
      </c>
      <c r="T1329" s="152">
        <f t="shared" si="120"/>
        <v>2246</v>
      </c>
      <c r="U1329" s="152">
        <f t="shared" si="124"/>
        <v>41</v>
      </c>
      <c r="V1329" s="152">
        <f t="shared" si="121"/>
        <v>33</v>
      </c>
      <c r="W1329" s="152">
        <f t="shared" si="125"/>
        <v>1</v>
      </c>
      <c r="X1329" s="152">
        <v>1.571</v>
      </c>
      <c r="Y1329" t="s">
        <v>16069</v>
      </c>
    </row>
    <row r="1330" spans="5:25" ht="18" x14ac:dyDescent="0.25">
      <c r="E1330" s="152" t="s">
        <v>14077</v>
      </c>
      <c r="F1330" s="152" t="s">
        <v>16060</v>
      </c>
      <c r="G1330" t="str">
        <f t="shared" si="122"/>
        <v>Key West, Florida Keys</v>
      </c>
      <c r="H1330" s="152">
        <v>4</v>
      </c>
      <c r="I1330" s="152">
        <v>30.3</v>
      </c>
      <c r="J1330" s="152">
        <f t="shared" ref="J1330:J1393" si="126">VLOOKUP($H1330,$AA$948:$AO$953,3,FALSE)</f>
        <v>0.5</v>
      </c>
      <c r="K1330" s="152">
        <v>400</v>
      </c>
      <c r="L1330" s="152">
        <f t="shared" ref="L1330:L1393" si="127">VLOOKUP($H1330,$AA$948:$AO$953,5,FALSE)</f>
        <v>49</v>
      </c>
      <c r="M1330" s="152">
        <v>8.1</v>
      </c>
      <c r="N1330" s="152">
        <f t="shared" ref="N1330:N1393" si="128">VLOOKUP($H1330,$AA$948:$AO$953,7,FALSE)</f>
        <v>0.04</v>
      </c>
      <c r="O1330" s="152">
        <v>4.3</v>
      </c>
      <c r="P1330" s="152">
        <f t="shared" ref="P1330:P1393" si="129">VLOOKUP($H1330,$AA$948:$AO$953,13,FALSE)</f>
        <v>4</v>
      </c>
      <c r="Q1330" s="152"/>
      <c r="R1330" s="152">
        <f t="shared" ref="R1330:R1393" si="130">VLOOKUP($H1330,$AA$948:$AO$953,8,FALSE)</f>
        <v>2406</v>
      </c>
      <c r="S1330" s="152">
        <f t="shared" si="123"/>
        <v>47</v>
      </c>
      <c r="T1330" s="152">
        <f t="shared" ref="T1330:T1393" si="131">VLOOKUP($H1330,$AA$948:$AO$953,10,FALSE)</f>
        <v>2052</v>
      </c>
      <c r="U1330" s="152">
        <f t="shared" si="124"/>
        <v>38</v>
      </c>
      <c r="V1330" s="152">
        <f t="shared" ref="V1330:V1393" si="132">VLOOKUP($H1330,$AA$948:$AO$953,14,FALSE)</f>
        <v>33</v>
      </c>
      <c r="W1330" s="152">
        <f t="shared" si="125"/>
        <v>1</v>
      </c>
      <c r="X1330" s="152">
        <v>-0.27</v>
      </c>
      <c r="Y1330" t="s">
        <v>16069</v>
      </c>
    </row>
    <row r="1331" spans="5:25" ht="18" x14ac:dyDescent="0.25">
      <c r="E1331" s="152" t="s">
        <v>14077</v>
      </c>
      <c r="F1331" s="152" t="s">
        <v>16060</v>
      </c>
      <c r="G1331" t="str">
        <f t="shared" ref="G1331:G1394" si="133">_xlfn.CONCAT(F1331, ", Florida Keys")</f>
        <v>Key West, Florida Keys</v>
      </c>
      <c r="H1331" s="152">
        <v>6</v>
      </c>
      <c r="I1331" s="152">
        <v>30.3</v>
      </c>
      <c r="J1331" s="152">
        <f t="shared" si="126"/>
        <v>0.5</v>
      </c>
      <c r="K1331" s="152">
        <v>1290</v>
      </c>
      <c r="L1331" s="152">
        <f t="shared" si="127"/>
        <v>247</v>
      </c>
      <c r="M1331" s="152">
        <v>7.6</v>
      </c>
      <c r="N1331" s="152">
        <f t="shared" si="128"/>
        <v>0.08</v>
      </c>
      <c r="O1331" s="152">
        <v>2</v>
      </c>
      <c r="P1331" s="152">
        <f t="shared" si="129"/>
        <v>0.4</v>
      </c>
      <c r="Q1331" s="152"/>
      <c r="R1331" s="152">
        <f t="shared" si="130"/>
        <v>2447</v>
      </c>
      <c r="S1331" s="152">
        <f t="shared" ref="S1331:S1394" si="134">VLOOKUP($H1331,$AA$948:$AO$953,9,FALSE)</f>
        <v>77</v>
      </c>
      <c r="T1331" s="152">
        <f t="shared" si="131"/>
        <v>2311</v>
      </c>
      <c r="U1331" s="152">
        <f t="shared" ref="U1331:U1394" si="135">VLOOKUP($H1331,$AA$948:$AO$953,11,FALSE)</f>
        <v>77</v>
      </c>
      <c r="V1331" s="152">
        <f t="shared" si="132"/>
        <v>33</v>
      </c>
      <c r="W1331" s="152">
        <f t="shared" ref="W1331:W1394" si="136">VLOOKUP($H1331,$AA$948:$AO$953,15,FALSE)</f>
        <v>1</v>
      </c>
      <c r="X1331" s="152">
        <v>0.59799999999999998</v>
      </c>
      <c r="Y1331" t="s">
        <v>16069</v>
      </c>
    </row>
    <row r="1332" spans="5:25" ht="18" x14ac:dyDescent="0.25">
      <c r="E1332" s="152" t="s">
        <v>14077</v>
      </c>
      <c r="F1332" s="152" t="s">
        <v>16060</v>
      </c>
      <c r="G1332" t="str">
        <f t="shared" si="133"/>
        <v>Key West, Florida Keys</v>
      </c>
      <c r="H1332" s="152">
        <v>1</v>
      </c>
      <c r="I1332" s="152">
        <v>27</v>
      </c>
      <c r="J1332" s="152">
        <f t="shared" si="126"/>
        <v>0.1</v>
      </c>
      <c r="K1332" s="152">
        <v>400</v>
      </c>
      <c r="L1332" s="152">
        <f t="shared" si="127"/>
        <v>60</v>
      </c>
      <c r="M1332" s="152">
        <v>8.1</v>
      </c>
      <c r="N1332" s="152">
        <f t="shared" si="128"/>
        <v>0.05</v>
      </c>
      <c r="O1332" s="152">
        <v>3.8</v>
      </c>
      <c r="P1332" s="152">
        <f t="shared" si="129"/>
        <v>3</v>
      </c>
      <c r="Q1332" s="152"/>
      <c r="R1332" s="152">
        <f t="shared" si="130"/>
        <v>2377</v>
      </c>
      <c r="S1332" s="152">
        <f t="shared" si="134"/>
        <v>41</v>
      </c>
      <c r="T1332" s="152">
        <f t="shared" si="131"/>
        <v>2057</v>
      </c>
      <c r="U1332" s="152">
        <f t="shared" si="135"/>
        <v>43</v>
      </c>
      <c r="V1332" s="152">
        <f t="shared" si="132"/>
        <v>33</v>
      </c>
      <c r="W1332" s="152">
        <f t="shared" si="136"/>
        <v>1</v>
      </c>
      <c r="X1332" s="152">
        <v>1.1759999999999999</v>
      </c>
      <c r="Y1332" t="s">
        <v>16069</v>
      </c>
    </row>
    <row r="1333" spans="5:25" ht="18" x14ac:dyDescent="0.25">
      <c r="E1333" s="152" t="s">
        <v>14077</v>
      </c>
      <c r="F1333" s="152" t="s">
        <v>16060</v>
      </c>
      <c r="G1333" t="str">
        <f t="shared" si="133"/>
        <v>Key West, Florida Keys</v>
      </c>
      <c r="H1333" s="152">
        <v>5</v>
      </c>
      <c r="I1333" s="152">
        <v>30.3</v>
      </c>
      <c r="J1333" s="152">
        <f t="shared" si="126"/>
        <v>0.5</v>
      </c>
      <c r="K1333" s="152">
        <v>950</v>
      </c>
      <c r="L1333" s="152">
        <f t="shared" si="127"/>
        <v>196</v>
      </c>
      <c r="M1333" s="152">
        <v>7.8</v>
      </c>
      <c r="N1333" s="152">
        <f t="shared" si="128"/>
        <v>0.09</v>
      </c>
      <c r="O1333" s="152">
        <v>2.5</v>
      </c>
      <c r="P1333" s="152">
        <f t="shared" si="129"/>
        <v>0.5</v>
      </c>
      <c r="Q1333" s="152"/>
      <c r="R1333" s="152">
        <f t="shared" si="130"/>
        <v>2460</v>
      </c>
      <c r="S1333" s="152">
        <f t="shared" si="134"/>
        <v>52</v>
      </c>
      <c r="T1333" s="152">
        <f t="shared" si="131"/>
        <v>2268</v>
      </c>
      <c r="U1333" s="152">
        <f t="shared" si="135"/>
        <v>54</v>
      </c>
      <c r="V1333" s="152">
        <f t="shared" si="132"/>
        <v>33</v>
      </c>
      <c r="W1333" s="152">
        <f t="shared" si="136"/>
        <v>1</v>
      </c>
      <c r="X1333" s="152">
        <v>5.0000000000000001E-3</v>
      </c>
      <c r="Y1333" t="s">
        <v>16069</v>
      </c>
    </row>
    <row r="1334" spans="5:25" ht="18" x14ac:dyDescent="0.25">
      <c r="E1334" s="152" t="s">
        <v>14077</v>
      </c>
      <c r="F1334" s="152" t="s">
        <v>16060</v>
      </c>
      <c r="G1334" t="str">
        <f t="shared" si="133"/>
        <v>Key West, Florida Keys</v>
      </c>
      <c r="H1334" s="152">
        <v>5</v>
      </c>
      <c r="I1334" s="152">
        <v>30.3</v>
      </c>
      <c r="J1334" s="152">
        <f t="shared" si="126"/>
        <v>0.5</v>
      </c>
      <c r="K1334" s="152">
        <v>950</v>
      </c>
      <c r="L1334" s="152">
        <f t="shared" si="127"/>
        <v>196</v>
      </c>
      <c r="M1334" s="152">
        <v>7.8</v>
      </c>
      <c r="N1334" s="152">
        <f t="shared" si="128"/>
        <v>0.09</v>
      </c>
      <c r="O1334" s="152">
        <v>2.5</v>
      </c>
      <c r="P1334" s="152">
        <f t="shared" si="129"/>
        <v>0.5</v>
      </c>
      <c r="Q1334" s="152"/>
      <c r="R1334" s="152">
        <f t="shared" si="130"/>
        <v>2460</v>
      </c>
      <c r="S1334" s="152">
        <f t="shared" si="134"/>
        <v>52</v>
      </c>
      <c r="T1334" s="152">
        <f t="shared" si="131"/>
        <v>2268</v>
      </c>
      <c r="U1334" s="152">
        <f t="shared" si="135"/>
        <v>54</v>
      </c>
      <c r="V1334" s="152">
        <f t="shared" si="132"/>
        <v>33</v>
      </c>
      <c r="W1334" s="152">
        <f t="shared" si="136"/>
        <v>1</v>
      </c>
      <c r="X1334" s="152">
        <v>-2.1999999999999999E-2</v>
      </c>
      <c r="Y1334" t="s">
        <v>16069</v>
      </c>
    </row>
    <row r="1335" spans="5:25" ht="18" x14ac:dyDescent="0.25">
      <c r="E1335" s="152" t="s">
        <v>14077</v>
      </c>
      <c r="F1335" s="152" t="s">
        <v>16060</v>
      </c>
      <c r="G1335" t="str">
        <f t="shared" si="133"/>
        <v>Key West, Florida Keys</v>
      </c>
      <c r="H1335" s="152">
        <v>4</v>
      </c>
      <c r="I1335" s="152">
        <v>30.3</v>
      </c>
      <c r="J1335" s="152">
        <f t="shared" si="126"/>
        <v>0.5</v>
      </c>
      <c r="K1335" s="152">
        <v>400</v>
      </c>
      <c r="L1335" s="152">
        <f t="shared" si="127"/>
        <v>49</v>
      </c>
      <c r="M1335" s="152">
        <v>8.1</v>
      </c>
      <c r="N1335" s="152">
        <f t="shared" si="128"/>
        <v>0.04</v>
      </c>
      <c r="O1335" s="152">
        <v>4.3</v>
      </c>
      <c r="P1335" s="152">
        <f t="shared" si="129"/>
        <v>4</v>
      </c>
      <c r="Q1335" s="152"/>
      <c r="R1335" s="152">
        <f t="shared" si="130"/>
        <v>2406</v>
      </c>
      <c r="S1335" s="152">
        <f t="shared" si="134"/>
        <v>47</v>
      </c>
      <c r="T1335" s="152">
        <f t="shared" si="131"/>
        <v>2052</v>
      </c>
      <c r="U1335" s="152">
        <f t="shared" si="135"/>
        <v>38</v>
      </c>
      <c r="V1335" s="152">
        <f t="shared" si="132"/>
        <v>33</v>
      </c>
      <c r="W1335" s="152">
        <f t="shared" si="136"/>
        <v>1</v>
      </c>
      <c r="X1335" s="152">
        <v>1.145</v>
      </c>
      <c r="Y1335" t="s">
        <v>16069</v>
      </c>
    </row>
    <row r="1336" spans="5:25" ht="18" x14ac:dyDescent="0.25">
      <c r="E1336" s="152" t="s">
        <v>14077</v>
      </c>
      <c r="F1336" s="152" t="s">
        <v>16060</v>
      </c>
      <c r="G1336" t="str">
        <f t="shared" si="133"/>
        <v>Key West, Florida Keys</v>
      </c>
      <c r="H1336" s="152">
        <v>4</v>
      </c>
      <c r="I1336" s="152">
        <v>30.3</v>
      </c>
      <c r="J1336" s="152">
        <f t="shared" si="126"/>
        <v>0.5</v>
      </c>
      <c r="K1336" s="152">
        <v>400</v>
      </c>
      <c r="L1336" s="152">
        <f t="shared" si="127"/>
        <v>49</v>
      </c>
      <c r="M1336" s="152">
        <v>8.1</v>
      </c>
      <c r="N1336" s="152">
        <f t="shared" si="128"/>
        <v>0.04</v>
      </c>
      <c r="O1336" s="152">
        <v>4.3</v>
      </c>
      <c r="P1336" s="152">
        <f t="shared" si="129"/>
        <v>4</v>
      </c>
      <c r="Q1336" s="152"/>
      <c r="R1336" s="152">
        <f t="shared" si="130"/>
        <v>2406</v>
      </c>
      <c r="S1336" s="152">
        <f t="shared" si="134"/>
        <v>47</v>
      </c>
      <c r="T1336" s="152">
        <f t="shared" si="131"/>
        <v>2052</v>
      </c>
      <c r="U1336" s="152">
        <f t="shared" si="135"/>
        <v>38</v>
      </c>
      <c r="V1336" s="152">
        <f t="shared" si="132"/>
        <v>33</v>
      </c>
      <c r="W1336" s="152">
        <f t="shared" si="136"/>
        <v>1</v>
      </c>
      <c r="X1336" s="152">
        <v>-4.0000000000000001E-3</v>
      </c>
      <c r="Y1336" t="s">
        <v>16069</v>
      </c>
    </row>
    <row r="1337" spans="5:25" ht="18" x14ac:dyDescent="0.25">
      <c r="E1337" s="152" t="s">
        <v>14077</v>
      </c>
      <c r="F1337" s="152" t="s">
        <v>16060</v>
      </c>
      <c r="G1337" t="str">
        <f t="shared" si="133"/>
        <v>Key West, Florida Keys</v>
      </c>
      <c r="H1337" s="152">
        <v>2</v>
      </c>
      <c r="I1337" s="152">
        <v>27</v>
      </c>
      <c r="J1337" s="152">
        <f t="shared" si="126"/>
        <v>0.1</v>
      </c>
      <c r="K1337" s="152">
        <v>900</v>
      </c>
      <c r="L1337" s="152">
        <f t="shared" si="127"/>
        <v>211</v>
      </c>
      <c r="M1337" s="152">
        <v>7.8</v>
      </c>
      <c r="N1337" s="152">
        <f t="shared" si="128"/>
        <v>0.1</v>
      </c>
      <c r="O1337" s="152">
        <v>2.2999999999999998</v>
      </c>
      <c r="P1337" s="152">
        <f t="shared" si="129"/>
        <v>0.5</v>
      </c>
      <c r="Q1337" s="152"/>
      <c r="R1337" s="152">
        <f t="shared" si="130"/>
        <v>2422</v>
      </c>
      <c r="S1337" s="152">
        <f t="shared" si="134"/>
        <v>47</v>
      </c>
      <c r="T1337" s="152">
        <f t="shared" si="131"/>
        <v>2246</v>
      </c>
      <c r="U1337" s="152">
        <f t="shared" si="135"/>
        <v>41</v>
      </c>
      <c r="V1337" s="152">
        <f t="shared" si="132"/>
        <v>33</v>
      </c>
      <c r="W1337" s="152">
        <f t="shared" si="136"/>
        <v>1</v>
      </c>
      <c r="X1337" s="152">
        <v>1.107</v>
      </c>
      <c r="Y1337" t="s">
        <v>16069</v>
      </c>
    </row>
    <row r="1338" spans="5:25" ht="18" x14ac:dyDescent="0.25">
      <c r="E1338" s="152" t="s">
        <v>14077</v>
      </c>
      <c r="F1338" s="152" t="s">
        <v>16060</v>
      </c>
      <c r="G1338" t="str">
        <f t="shared" si="133"/>
        <v>Key West, Florida Keys</v>
      </c>
      <c r="H1338" s="152">
        <v>3</v>
      </c>
      <c r="I1338" s="152">
        <v>27</v>
      </c>
      <c r="J1338" s="152">
        <f t="shared" si="126"/>
        <v>0.1</v>
      </c>
      <c r="K1338" s="152">
        <v>1340</v>
      </c>
      <c r="L1338" s="152">
        <f t="shared" si="127"/>
        <v>207</v>
      </c>
      <c r="M1338" s="152">
        <v>7.6</v>
      </c>
      <c r="N1338" s="152">
        <f t="shared" si="128"/>
        <v>0.06</v>
      </c>
      <c r="O1338" s="152">
        <v>1.7</v>
      </c>
      <c r="P1338" s="152">
        <f t="shared" si="129"/>
        <v>0.2</v>
      </c>
      <c r="Q1338" s="152"/>
      <c r="R1338" s="152">
        <f t="shared" si="130"/>
        <v>2442</v>
      </c>
      <c r="S1338" s="152">
        <f t="shared" si="134"/>
        <v>33</v>
      </c>
      <c r="T1338" s="152">
        <f t="shared" si="131"/>
        <v>2336</v>
      </c>
      <c r="U1338" s="152">
        <f t="shared" si="135"/>
        <v>33</v>
      </c>
      <c r="V1338" s="152">
        <f t="shared" si="132"/>
        <v>33</v>
      </c>
      <c r="W1338" s="152">
        <f t="shared" si="136"/>
        <v>1</v>
      </c>
      <c r="X1338" s="152">
        <v>1.0389999999999999</v>
      </c>
      <c r="Y1338" t="s">
        <v>16069</v>
      </c>
    </row>
    <row r="1339" spans="5:25" ht="18" x14ac:dyDescent="0.25">
      <c r="E1339" s="152" t="s">
        <v>14077</v>
      </c>
      <c r="F1339" s="152" t="s">
        <v>16060</v>
      </c>
      <c r="G1339" t="str">
        <f t="shared" si="133"/>
        <v>Key West, Florida Keys</v>
      </c>
      <c r="H1339" s="152">
        <v>6</v>
      </c>
      <c r="I1339" s="152">
        <v>30.3</v>
      </c>
      <c r="J1339" s="152">
        <f t="shared" si="126"/>
        <v>0.5</v>
      </c>
      <c r="K1339" s="152">
        <v>1290</v>
      </c>
      <c r="L1339" s="152">
        <f t="shared" si="127"/>
        <v>247</v>
      </c>
      <c r="M1339" s="152">
        <v>7.6</v>
      </c>
      <c r="N1339" s="152">
        <f t="shared" si="128"/>
        <v>0.08</v>
      </c>
      <c r="O1339" s="152">
        <v>2</v>
      </c>
      <c r="P1339" s="152">
        <f t="shared" si="129"/>
        <v>0.4</v>
      </c>
      <c r="Q1339" s="152"/>
      <c r="R1339" s="152">
        <f t="shared" si="130"/>
        <v>2447</v>
      </c>
      <c r="S1339" s="152">
        <f t="shared" si="134"/>
        <v>77</v>
      </c>
      <c r="T1339" s="152">
        <f t="shared" si="131"/>
        <v>2311</v>
      </c>
      <c r="U1339" s="152">
        <f t="shared" si="135"/>
        <v>77</v>
      </c>
      <c r="V1339" s="152">
        <f t="shared" si="132"/>
        <v>33</v>
      </c>
      <c r="W1339" s="152">
        <f t="shared" si="136"/>
        <v>1</v>
      </c>
      <c r="X1339" s="152">
        <v>1.2849999999999999</v>
      </c>
      <c r="Y1339" t="s">
        <v>16069</v>
      </c>
    </row>
    <row r="1340" spans="5:25" ht="18" x14ac:dyDescent="0.25">
      <c r="E1340" s="152" t="s">
        <v>14077</v>
      </c>
      <c r="F1340" s="152" t="s">
        <v>16060</v>
      </c>
      <c r="G1340" t="str">
        <f t="shared" si="133"/>
        <v>Key West, Florida Keys</v>
      </c>
      <c r="H1340" s="152">
        <v>4</v>
      </c>
      <c r="I1340" s="152">
        <v>30.3</v>
      </c>
      <c r="J1340" s="152">
        <f t="shared" si="126"/>
        <v>0.5</v>
      </c>
      <c r="K1340" s="152">
        <v>400</v>
      </c>
      <c r="L1340" s="152">
        <f t="shared" si="127"/>
        <v>49</v>
      </c>
      <c r="M1340" s="152">
        <v>8.1</v>
      </c>
      <c r="N1340" s="152">
        <f t="shared" si="128"/>
        <v>0.04</v>
      </c>
      <c r="O1340" s="152">
        <v>4.3</v>
      </c>
      <c r="P1340" s="152">
        <f t="shared" si="129"/>
        <v>4</v>
      </c>
      <c r="Q1340" s="152"/>
      <c r="R1340" s="152">
        <f t="shared" si="130"/>
        <v>2406</v>
      </c>
      <c r="S1340" s="152">
        <f t="shared" si="134"/>
        <v>47</v>
      </c>
      <c r="T1340" s="152">
        <f t="shared" si="131"/>
        <v>2052</v>
      </c>
      <c r="U1340" s="152">
        <f t="shared" si="135"/>
        <v>38</v>
      </c>
      <c r="V1340" s="152">
        <f t="shared" si="132"/>
        <v>33</v>
      </c>
      <c r="W1340" s="152">
        <f t="shared" si="136"/>
        <v>1</v>
      </c>
      <c r="X1340" s="152">
        <v>0.82299999999999995</v>
      </c>
      <c r="Y1340" t="s">
        <v>16069</v>
      </c>
    </row>
    <row r="1341" spans="5:25" ht="18" x14ac:dyDescent="0.25">
      <c r="E1341" s="152" t="s">
        <v>14077</v>
      </c>
      <c r="F1341" s="152" t="s">
        <v>16060</v>
      </c>
      <c r="G1341" t="str">
        <f t="shared" si="133"/>
        <v>Key West, Florida Keys</v>
      </c>
      <c r="H1341" s="152">
        <v>2</v>
      </c>
      <c r="I1341" s="152">
        <v>27</v>
      </c>
      <c r="J1341" s="152">
        <f t="shared" si="126"/>
        <v>0.1</v>
      </c>
      <c r="K1341" s="152">
        <v>900</v>
      </c>
      <c r="L1341" s="152">
        <f t="shared" si="127"/>
        <v>211</v>
      </c>
      <c r="M1341" s="152">
        <v>7.8</v>
      </c>
      <c r="N1341" s="152">
        <f t="shared" si="128"/>
        <v>0.1</v>
      </c>
      <c r="O1341" s="152">
        <v>2.2999999999999998</v>
      </c>
      <c r="P1341" s="152">
        <f t="shared" si="129"/>
        <v>0.5</v>
      </c>
      <c r="Q1341" s="152"/>
      <c r="R1341" s="152">
        <f t="shared" si="130"/>
        <v>2422</v>
      </c>
      <c r="S1341" s="152">
        <f t="shared" si="134"/>
        <v>47</v>
      </c>
      <c r="T1341" s="152">
        <f t="shared" si="131"/>
        <v>2246</v>
      </c>
      <c r="U1341" s="152">
        <f t="shared" si="135"/>
        <v>41</v>
      </c>
      <c r="V1341" s="152">
        <f t="shared" si="132"/>
        <v>33</v>
      </c>
      <c r="W1341" s="152">
        <f t="shared" si="136"/>
        <v>1</v>
      </c>
      <c r="X1341" s="152">
        <v>1.4530000000000001</v>
      </c>
      <c r="Y1341" t="s">
        <v>16069</v>
      </c>
    </row>
    <row r="1342" spans="5:25" ht="18" x14ac:dyDescent="0.25">
      <c r="E1342" s="152" t="s">
        <v>14077</v>
      </c>
      <c r="F1342" s="152" t="s">
        <v>16060</v>
      </c>
      <c r="G1342" t="str">
        <f t="shared" si="133"/>
        <v>Key West, Florida Keys</v>
      </c>
      <c r="H1342" s="152">
        <v>4</v>
      </c>
      <c r="I1342" s="152">
        <v>30.3</v>
      </c>
      <c r="J1342" s="152">
        <f t="shared" si="126"/>
        <v>0.5</v>
      </c>
      <c r="K1342" s="152">
        <v>400</v>
      </c>
      <c r="L1342" s="152">
        <f t="shared" si="127"/>
        <v>49</v>
      </c>
      <c r="M1342" s="152">
        <v>8.1</v>
      </c>
      <c r="N1342" s="152">
        <f t="shared" si="128"/>
        <v>0.04</v>
      </c>
      <c r="O1342" s="152">
        <v>4.3</v>
      </c>
      <c r="P1342" s="152">
        <f t="shared" si="129"/>
        <v>4</v>
      </c>
      <c r="Q1342" s="152"/>
      <c r="R1342" s="152">
        <f t="shared" si="130"/>
        <v>2406</v>
      </c>
      <c r="S1342" s="152">
        <f t="shared" si="134"/>
        <v>47</v>
      </c>
      <c r="T1342" s="152">
        <f t="shared" si="131"/>
        <v>2052</v>
      </c>
      <c r="U1342" s="152">
        <f t="shared" si="135"/>
        <v>38</v>
      </c>
      <c r="V1342" s="152">
        <f t="shared" si="132"/>
        <v>33</v>
      </c>
      <c r="W1342" s="152">
        <f t="shared" si="136"/>
        <v>1</v>
      </c>
      <c r="X1342" s="152">
        <v>1.5669999999999999</v>
      </c>
      <c r="Y1342" t="s">
        <v>16069</v>
      </c>
    </row>
    <row r="1343" spans="5:25" ht="18" x14ac:dyDescent="0.25">
      <c r="E1343" s="152" t="s">
        <v>14077</v>
      </c>
      <c r="F1343" s="152" t="s">
        <v>16060</v>
      </c>
      <c r="G1343" t="str">
        <f t="shared" si="133"/>
        <v>Key West, Florida Keys</v>
      </c>
      <c r="H1343" s="152">
        <v>4</v>
      </c>
      <c r="I1343" s="152">
        <v>30.3</v>
      </c>
      <c r="J1343" s="152">
        <f t="shared" si="126"/>
        <v>0.5</v>
      </c>
      <c r="K1343" s="152">
        <v>400</v>
      </c>
      <c r="L1343" s="152">
        <f t="shared" si="127"/>
        <v>49</v>
      </c>
      <c r="M1343" s="152">
        <v>8.1</v>
      </c>
      <c r="N1343" s="152">
        <f t="shared" si="128"/>
        <v>0.04</v>
      </c>
      <c r="O1343" s="152">
        <v>4.3</v>
      </c>
      <c r="P1343" s="152">
        <f t="shared" si="129"/>
        <v>4</v>
      </c>
      <c r="Q1343" s="152"/>
      <c r="R1343" s="152">
        <f t="shared" si="130"/>
        <v>2406</v>
      </c>
      <c r="S1343" s="152">
        <f t="shared" si="134"/>
        <v>47</v>
      </c>
      <c r="T1343" s="152">
        <f t="shared" si="131"/>
        <v>2052</v>
      </c>
      <c r="U1343" s="152">
        <f t="shared" si="135"/>
        <v>38</v>
      </c>
      <c r="V1343" s="152">
        <f t="shared" si="132"/>
        <v>33</v>
      </c>
      <c r="W1343" s="152">
        <f t="shared" si="136"/>
        <v>1</v>
      </c>
      <c r="X1343" s="152">
        <v>0.93300000000000005</v>
      </c>
      <c r="Y1343" t="s">
        <v>16069</v>
      </c>
    </row>
    <row r="1344" spans="5:25" ht="18" x14ac:dyDescent="0.25">
      <c r="E1344" s="152" t="s">
        <v>14077</v>
      </c>
      <c r="F1344" s="152" t="s">
        <v>16060</v>
      </c>
      <c r="G1344" t="str">
        <f t="shared" si="133"/>
        <v>Key West, Florida Keys</v>
      </c>
      <c r="H1344" s="152">
        <v>3</v>
      </c>
      <c r="I1344" s="152">
        <v>27</v>
      </c>
      <c r="J1344" s="152">
        <f t="shared" si="126"/>
        <v>0.1</v>
      </c>
      <c r="K1344" s="152">
        <v>1340</v>
      </c>
      <c r="L1344" s="152">
        <f t="shared" si="127"/>
        <v>207</v>
      </c>
      <c r="M1344" s="152">
        <v>7.6</v>
      </c>
      <c r="N1344" s="152">
        <f t="shared" si="128"/>
        <v>0.06</v>
      </c>
      <c r="O1344" s="152">
        <v>1.7</v>
      </c>
      <c r="P1344" s="152">
        <f t="shared" si="129"/>
        <v>0.2</v>
      </c>
      <c r="Q1344" s="152"/>
      <c r="R1344" s="152">
        <f t="shared" si="130"/>
        <v>2442</v>
      </c>
      <c r="S1344" s="152">
        <f t="shared" si="134"/>
        <v>33</v>
      </c>
      <c r="T1344" s="152">
        <f t="shared" si="131"/>
        <v>2336</v>
      </c>
      <c r="U1344" s="152">
        <f t="shared" si="135"/>
        <v>33</v>
      </c>
      <c r="V1344" s="152">
        <f t="shared" si="132"/>
        <v>33</v>
      </c>
      <c r="W1344" s="152">
        <f t="shared" si="136"/>
        <v>1</v>
      </c>
      <c r="X1344" s="152">
        <v>1.37</v>
      </c>
      <c r="Y1344" t="s">
        <v>16069</v>
      </c>
    </row>
    <row r="1345" spans="5:25" ht="18" x14ac:dyDescent="0.25">
      <c r="E1345" s="152" t="s">
        <v>14077</v>
      </c>
      <c r="F1345" s="152" t="s">
        <v>16060</v>
      </c>
      <c r="G1345" t="str">
        <f t="shared" si="133"/>
        <v>Key West, Florida Keys</v>
      </c>
      <c r="H1345" s="152">
        <v>3</v>
      </c>
      <c r="I1345" s="152">
        <v>27</v>
      </c>
      <c r="J1345" s="152">
        <f t="shared" si="126"/>
        <v>0.1</v>
      </c>
      <c r="K1345" s="152">
        <v>1340</v>
      </c>
      <c r="L1345" s="152">
        <f t="shared" si="127"/>
        <v>207</v>
      </c>
      <c r="M1345" s="152">
        <v>7.6</v>
      </c>
      <c r="N1345" s="152">
        <f t="shared" si="128"/>
        <v>0.06</v>
      </c>
      <c r="O1345" s="152">
        <v>1.7</v>
      </c>
      <c r="P1345" s="152">
        <f t="shared" si="129"/>
        <v>0.2</v>
      </c>
      <c r="Q1345" s="152"/>
      <c r="R1345" s="152">
        <f t="shared" si="130"/>
        <v>2442</v>
      </c>
      <c r="S1345" s="152">
        <f t="shared" si="134"/>
        <v>33</v>
      </c>
      <c r="T1345" s="152">
        <f t="shared" si="131"/>
        <v>2336</v>
      </c>
      <c r="U1345" s="152">
        <f t="shared" si="135"/>
        <v>33</v>
      </c>
      <c r="V1345" s="152">
        <f t="shared" si="132"/>
        <v>33</v>
      </c>
      <c r="W1345" s="152">
        <f t="shared" si="136"/>
        <v>1</v>
      </c>
      <c r="X1345" s="152">
        <v>0.96</v>
      </c>
      <c r="Y1345" t="s">
        <v>16069</v>
      </c>
    </row>
    <row r="1346" spans="5:25" ht="18" x14ac:dyDescent="0.25">
      <c r="E1346" s="152" t="s">
        <v>14077</v>
      </c>
      <c r="F1346" s="152" t="s">
        <v>16060</v>
      </c>
      <c r="G1346" t="str">
        <f t="shared" si="133"/>
        <v>Key West, Florida Keys</v>
      </c>
      <c r="H1346" s="152">
        <v>2</v>
      </c>
      <c r="I1346" s="152">
        <v>27</v>
      </c>
      <c r="J1346" s="152">
        <f t="shared" si="126"/>
        <v>0.1</v>
      </c>
      <c r="K1346" s="152">
        <v>900</v>
      </c>
      <c r="L1346" s="152">
        <f t="shared" si="127"/>
        <v>211</v>
      </c>
      <c r="M1346" s="152">
        <v>7.8</v>
      </c>
      <c r="N1346" s="152">
        <f t="shared" si="128"/>
        <v>0.1</v>
      </c>
      <c r="O1346" s="152">
        <v>2.2999999999999998</v>
      </c>
      <c r="P1346" s="152">
        <f t="shared" si="129"/>
        <v>0.5</v>
      </c>
      <c r="Q1346" s="152"/>
      <c r="R1346" s="152">
        <f t="shared" si="130"/>
        <v>2422</v>
      </c>
      <c r="S1346" s="152">
        <f t="shared" si="134"/>
        <v>47</v>
      </c>
      <c r="T1346" s="152">
        <f t="shared" si="131"/>
        <v>2246</v>
      </c>
      <c r="U1346" s="152">
        <f t="shared" si="135"/>
        <v>41</v>
      </c>
      <c r="V1346" s="152">
        <f t="shared" si="132"/>
        <v>33</v>
      </c>
      <c r="W1346" s="152">
        <f t="shared" si="136"/>
        <v>1</v>
      </c>
      <c r="X1346" s="152">
        <v>-0.14099999999999999</v>
      </c>
      <c r="Y1346" t="s">
        <v>16069</v>
      </c>
    </row>
    <row r="1347" spans="5:25" ht="18" x14ac:dyDescent="0.25">
      <c r="E1347" s="152" t="s">
        <v>14077</v>
      </c>
      <c r="F1347" s="152" t="s">
        <v>16060</v>
      </c>
      <c r="G1347" t="str">
        <f t="shared" si="133"/>
        <v>Key West, Florida Keys</v>
      </c>
      <c r="H1347" s="152">
        <v>5</v>
      </c>
      <c r="I1347" s="152">
        <v>30.3</v>
      </c>
      <c r="J1347" s="152">
        <f t="shared" si="126"/>
        <v>0.5</v>
      </c>
      <c r="K1347" s="152">
        <v>950</v>
      </c>
      <c r="L1347" s="152">
        <f t="shared" si="127"/>
        <v>196</v>
      </c>
      <c r="M1347" s="152">
        <v>7.8</v>
      </c>
      <c r="N1347" s="152">
        <f t="shared" si="128"/>
        <v>0.09</v>
      </c>
      <c r="O1347" s="152">
        <v>2.5</v>
      </c>
      <c r="P1347" s="152">
        <f t="shared" si="129"/>
        <v>0.5</v>
      </c>
      <c r="Q1347" s="152"/>
      <c r="R1347" s="152">
        <f t="shared" si="130"/>
        <v>2460</v>
      </c>
      <c r="S1347" s="152">
        <f t="shared" si="134"/>
        <v>52</v>
      </c>
      <c r="T1347" s="152">
        <f t="shared" si="131"/>
        <v>2268</v>
      </c>
      <c r="U1347" s="152">
        <f t="shared" si="135"/>
        <v>54</v>
      </c>
      <c r="V1347" s="152">
        <f t="shared" si="132"/>
        <v>33</v>
      </c>
      <c r="W1347" s="152">
        <f t="shared" si="136"/>
        <v>1</v>
      </c>
      <c r="X1347" s="152">
        <v>-8.5000000000000006E-2</v>
      </c>
      <c r="Y1347" t="s">
        <v>16069</v>
      </c>
    </row>
    <row r="1348" spans="5:25" ht="18" x14ac:dyDescent="0.25">
      <c r="E1348" s="152" t="s">
        <v>14077</v>
      </c>
      <c r="F1348" s="152" t="s">
        <v>16060</v>
      </c>
      <c r="G1348" t="str">
        <f t="shared" si="133"/>
        <v>Key West, Florida Keys</v>
      </c>
      <c r="H1348" s="152">
        <v>6</v>
      </c>
      <c r="I1348" s="152">
        <v>30.3</v>
      </c>
      <c r="J1348" s="152">
        <f t="shared" si="126"/>
        <v>0.5</v>
      </c>
      <c r="K1348" s="152">
        <v>1290</v>
      </c>
      <c r="L1348" s="152">
        <f t="shared" si="127"/>
        <v>247</v>
      </c>
      <c r="M1348" s="152">
        <v>7.6</v>
      </c>
      <c r="N1348" s="152">
        <f t="shared" si="128"/>
        <v>0.08</v>
      </c>
      <c r="O1348" s="152">
        <v>2</v>
      </c>
      <c r="P1348" s="152">
        <f t="shared" si="129"/>
        <v>0.4</v>
      </c>
      <c r="Q1348" s="152"/>
      <c r="R1348" s="152">
        <f t="shared" si="130"/>
        <v>2447</v>
      </c>
      <c r="S1348" s="152">
        <f t="shared" si="134"/>
        <v>77</v>
      </c>
      <c r="T1348" s="152">
        <f t="shared" si="131"/>
        <v>2311</v>
      </c>
      <c r="U1348" s="152">
        <f t="shared" si="135"/>
        <v>77</v>
      </c>
      <c r="V1348" s="152">
        <f t="shared" si="132"/>
        <v>33</v>
      </c>
      <c r="W1348" s="152">
        <f t="shared" si="136"/>
        <v>1</v>
      </c>
      <c r="X1348" s="152">
        <v>0.80200000000000005</v>
      </c>
      <c r="Y1348" t="s">
        <v>16069</v>
      </c>
    </row>
    <row r="1349" spans="5:25" ht="18" x14ac:dyDescent="0.25">
      <c r="E1349" s="152" t="s">
        <v>14077</v>
      </c>
      <c r="F1349" s="152" t="s">
        <v>16060</v>
      </c>
      <c r="G1349" t="str">
        <f t="shared" si="133"/>
        <v>Key West, Florida Keys</v>
      </c>
      <c r="H1349" s="152">
        <v>6</v>
      </c>
      <c r="I1349" s="152">
        <v>30.3</v>
      </c>
      <c r="J1349" s="152">
        <f t="shared" si="126"/>
        <v>0.5</v>
      </c>
      <c r="K1349" s="152">
        <v>1290</v>
      </c>
      <c r="L1349" s="152">
        <f t="shared" si="127"/>
        <v>247</v>
      </c>
      <c r="M1349" s="152">
        <v>7.6</v>
      </c>
      <c r="N1349" s="152">
        <f t="shared" si="128"/>
        <v>0.08</v>
      </c>
      <c r="O1349" s="152">
        <v>2</v>
      </c>
      <c r="P1349" s="152">
        <f t="shared" si="129"/>
        <v>0.4</v>
      </c>
      <c r="Q1349" s="152"/>
      <c r="R1349" s="152">
        <f t="shared" si="130"/>
        <v>2447</v>
      </c>
      <c r="S1349" s="152">
        <f t="shared" si="134"/>
        <v>77</v>
      </c>
      <c r="T1349" s="152">
        <f t="shared" si="131"/>
        <v>2311</v>
      </c>
      <c r="U1349" s="152">
        <f t="shared" si="135"/>
        <v>77</v>
      </c>
      <c r="V1349" s="152">
        <f t="shared" si="132"/>
        <v>33</v>
      </c>
      <c r="W1349" s="152">
        <f t="shared" si="136"/>
        <v>1</v>
      </c>
      <c r="X1349" s="152">
        <v>-0.193</v>
      </c>
      <c r="Y1349" t="s">
        <v>16069</v>
      </c>
    </row>
    <row r="1350" spans="5:25" ht="18" x14ac:dyDescent="0.25">
      <c r="E1350" s="152" t="s">
        <v>14077</v>
      </c>
      <c r="F1350" s="152" t="s">
        <v>16060</v>
      </c>
      <c r="G1350" t="str">
        <f t="shared" si="133"/>
        <v>Key West, Florida Keys</v>
      </c>
      <c r="H1350" s="152">
        <v>2</v>
      </c>
      <c r="I1350" s="152">
        <v>27</v>
      </c>
      <c r="J1350" s="152">
        <f t="shared" si="126"/>
        <v>0.1</v>
      </c>
      <c r="K1350" s="152">
        <v>900</v>
      </c>
      <c r="L1350" s="152">
        <f t="shared" si="127"/>
        <v>211</v>
      </c>
      <c r="M1350" s="152">
        <v>7.8</v>
      </c>
      <c r="N1350" s="152">
        <f t="shared" si="128"/>
        <v>0.1</v>
      </c>
      <c r="O1350" s="152">
        <v>2.2999999999999998</v>
      </c>
      <c r="P1350" s="152">
        <f t="shared" si="129"/>
        <v>0.5</v>
      </c>
      <c r="Q1350" s="152"/>
      <c r="R1350" s="152">
        <f t="shared" si="130"/>
        <v>2422</v>
      </c>
      <c r="S1350" s="152">
        <f t="shared" si="134"/>
        <v>47</v>
      </c>
      <c r="T1350" s="152">
        <f t="shared" si="131"/>
        <v>2246</v>
      </c>
      <c r="U1350" s="152">
        <f t="shared" si="135"/>
        <v>41</v>
      </c>
      <c r="V1350" s="152">
        <f t="shared" si="132"/>
        <v>33</v>
      </c>
      <c r="W1350" s="152">
        <f t="shared" si="136"/>
        <v>1</v>
      </c>
      <c r="X1350" s="152">
        <v>0.68799999999999994</v>
      </c>
      <c r="Y1350" t="s">
        <v>16069</v>
      </c>
    </row>
    <row r="1351" spans="5:25" ht="18" x14ac:dyDescent="0.25">
      <c r="E1351" s="152" t="s">
        <v>14077</v>
      </c>
      <c r="F1351" s="152" t="s">
        <v>16060</v>
      </c>
      <c r="G1351" t="str">
        <f t="shared" si="133"/>
        <v>Key West, Florida Keys</v>
      </c>
      <c r="H1351" s="152">
        <v>6</v>
      </c>
      <c r="I1351" s="152">
        <v>30.3</v>
      </c>
      <c r="J1351" s="152">
        <f t="shared" si="126"/>
        <v>0.5</v>
      </c>
      <c r="K1351" s="152">
        <v>1290</v>
      </c>
      <c r="L1351" s="152">
        <f t="shared" si="127"/>
        <v>247</v>
      </c>
      <c r="M1351" s="152">
        <v>7.6</v>
      </c>
      <c r="N1351" s="152">
        <f t="shared" si="128"/>
        <v>0.08</v>
      </c>
      <c r="O1351" s="152">
        <v>2</v>
      </c>
      <c r="P1351" s="152">
        <f t="shared" si="129"/>
        <v>0.4</v>
      </c>
      <c r="Q1351" s="152"/>
      <c r="R1351" s="152">
        <f t="shared" si="130"/>
        <v>2447</v>
      </c>
      <c r="S1351" s="152">
        <f t="shared" si="134"/>
        <v>77</v>
      </c>
      <c r="T1351" s="152">
        <f t="shared" si="131"/>
        <v>2311</v>
      </c>
      <c r="U1351" s="152">
        <f t="shared" si="135"/>
        <v>77</v>
      </c>
      <c r="V1351" s="152">
        <f t="shared" si="132"/>
        <v>33</v>
      </c>
      <c r="W1351" s="152">
        <f t="shared" si="136"/>
        <v>1</v>
      </c>
      <c r="X1351" s="152">
        <v>0.21199999999999999</v>
      </c>
      <c r="Y1351" t="s">
        <v>16069</v>
      </c>
    </row>
    <row r="1352" spans="5:25" ht="18" x14ac:dyDescent="0.25">
      <c r="E1352" s="152" t="s">
        <v>14077</v>
      </c>
      <c r="F1352" s="152" t="s">
        <v>16060</v>
      </c>
      <c r="G1352" t="str">
        <f t="shared" si="133"/>
        <v>Key West, Florida Keys</v>
      </c>
      <c r="H1352" s="152">
        <v>3</v>
      </c>
      <c r="I1352" s="152">
        <v>27</v>
      </c>
      <c r="J1352" s="152">
        <f t="shared" si="126"/>
        <v>0.1</v>
      </c>
      <c r="K1352" s="152">
        <v>1340</v>
      </c>
      <c r="L1352" s="152">
        <f t="shared" si="127"/>
        <v>207</v>
      </c>
      <c r="M1352" s="152">
        <v>7.6</v>
      </c>
      <c r="N1352" s="152">
        <f t="shared" si="128"/>
        <v>0.06</v>
      </c>
      <c r="O1352" s="152">
        <v>1.7</v>
      </c>
      <c r="P1352" s="152">
        <f t="shared" si="129"/>
        <v>0.2</v>
      </c>
      <c r="Q1352" s="152"/>
      <c r="R1352" s="152">
        <f t="shared" si="130"/>
        <v>2442</v>
      </c>
      <c r="S1352" s="152">
        <f t="shared" si="134"/>
        <v>33</v>
      </c>
      <c r="T1352" s="152">
        <f t="shared" si="131"/>
        <v>2336</v>
      </c>
      <c r="U1352" s="152">
        <f t="shared" si="135"/>
        <v>33</v>
      </c>
      <c r="V1352" s="152">
        <f t="shared" si="132"/>
        <v>33</v>
      </c>
      <c r="W1352" s="152">
        <f t="shared" si="136"/>
        <v>1</v>
      </c>
      <c r="X1352" s="152">
        <v>0.98399999999999999</v>
      </c>
      <c r="Y1352" t="s">
        <v>16069</v>
      </c>
    </row>
    <row r="1353" spans="5:25" ht="18" x14ac:dyDescent="0.25">
      <c r="E1353" s="152" t="s">
        <v>14077</v>
      </c>
      <c r="F1353" s="152" t="s">
        <v>16060</v>
      </c>
      <c r="G1353" t="str">
        <f t="shared" si="133"/>
        <v>Key West, Florida Keys</v>
      </c>
      <c r="H1353" s="152">
        <v>4</v>
      </c>
      <c r="I1353" s="152">
        <v>30.3</v>
      </c>
      <c r="J1353" s="152">
        <f t="shared" si="126"/>
        <v>0.5</v>
      </c>
      <c r="K1353" s="152">
        <v>400</v>
      </c>
      <c r="L1353" s="152">
        <f t="shared" si="127"/>
        <v>49</v>
      </c>
      <c r="M1353" s="152">
        <v>8.1</v>
      </c>
      <c r="N1353" s="152">
        <f t="shared" si="128"/>
        <v>0.04</v>
      </c>
      <c r="O1353" s="152">
        <v>4.3</v>
      </c>
      <c r="P1353" s="152">
        <f t="shared" si="129"/>
        <v>4</v>
      </c>
      <c r="Q1353" s="152"/>
      <c r="R1353" s="152">
        <f t="shared" si="130"/>
        <v>2406</v>
      </c>
      <c r="S1353" s="152">
        <f t="shared" si="134"/>
        <v>47</v>
      </c>
      <c r="T1353" s="152">
        <f t="shared" si="131"/>
        <v>2052</v>
      </c>
      <c r="U1353" s="152">
        <f t="shared" si="135"/>
        <v>38</v>
      </c>
      <c r="V1353" s="152">
        <f t="shared" si="132"/>
        <v>33</v>
      </c>
      <c r="W1353" s="152">
        <f t="shared" si="136"/>
        <v>1</v>
      </c>
      <c r="X1353" s="152">
        <v>0.54400000000000004</v>
      </c>
      <c r="Y1353" t="s">
        <v>16069</v>
      </c>
    </row>
    <row r="1354" spans="5:25" ht="18" x14ac:dyDescent="0.25">
      <c r="E1354" s="152" t="s">
        <v>13748</v>
      </c>
      <c r="F1354" s="152" t="s">
        <v>16062</v>
      </c>
      <c r="G1354" t="str">
        <f t="shared" si="133"/>
        <v>Key Biscayne, Florida Keys</v>
      </c>
      <c r="H1354" s="152">
        <v>5</v>
      </c>
      <c r="I1354" s="152">
        <v>30.3</v>
      </c>
      <c r="J1354" s="152">
        <f t="shared" si="126"/>
        <v>0.5</v>
      </c>
      <c r="K1354" s="152">
        <v>950</v>
      </c>
      <c r="L1354" s="152">
        <f t="shared" si="127"/>
        <v>196</v>
      </c>
      <c r="M1354" s="152">
        <v>7.8</v>
      </c>
      <c r="N1354" s="152">
        <f t="shared" si="128"/>
        <v>0.09</v>
      </c>
      <c r="O1354" s="152">
        <v>2.5</v>
      </c>
      <c r="P1354" s="152">
        <f t="shared" si="129"/>
        <v>0.5</v>
      </c>
      <c r="Q1354" s="152"/>
      <c r="R1354" s="152">
        <f t="shared" si="130"/>
        <v>2460</v>
      </c>
      <c r="S1354" s="152">
        <f t="shared" si="134"/>
        <v>52</v>
      </c>
      <c r="T1354" s="152">
        <f t="shared" si="131"/>
        <v>2268</v>
      </c>
      <c r="U1354" s="152">
        <f t="shared" si="135"/>
        <v>54</v>
      </c>
      <c r="V1354" s="152">
        <f t="shared" si="132"/>
        <v>33</v>
      </c>
      <c r="W1354" s="152">
        <f t="shared" si="136"/>
        <v>1</v>
      </c>
      <c r="X1354" s="152">
        <v>-0.115</v>
      </c>
      <c r="Y1354" t="s">
        <v>16069</v>
      </c>
    </row>
    <row r="1355" spans="5:25" ht="18" x14ac:dyDescent="0.25">
      <c r="E1355" s="152" t="s">
        <v>13748</v>
      </c>
      <c r="F1355" s="152" t="s">
        <v>16062</v>
      </c>
      <c r="G1355" t="str">
        <f t="shared" si="133"/>
        <v>Key Biscayne, Florida Keys</v>
      </c>
      <c r="H1355" s="152">
        <v>4</v>
      </c>
      <c r="I1355" s="152">
        <v>30.3</v>
      </c>
      <c r="J1355" s="152">
        <f t="shared" si="126"/>
        <v>0.5</v>
      </c>
      <c r="K1355" s="152">
        <v>400</v>
      </c>
      <c r="L1355" s="152">
        <f t="shared" si="127"/>
        <v>49</v>
      </c>
      <c r="M1355" s="152">
        <v>8.1</v>
      </c>
      <c r="N1355" s="152">
        <f t="shared" si="128"/>
        <v>0.04</v>
      </c>
      <c r="O1355" s="152">
        <v>4.3</v>
      </c>
      <c r="P1355" s="152">
        <f t="shared" si="129"/>
        <v>4</v>
      </c>
      <c r="Q1355" s="152"/>
      <c r="R1355" s="152">
        <f t="shared" si="130"/>
        <v>2406</v>
      </c>
      <c r="S1355" s="152">
        <f t="shared" si="134"/>
        <v>47</v>
      </c>
      <c r="T1355" s="152">
        <f t="shared" si="131"/>
        <v>2052</v>
      </c>
      <c r="U1355" s="152">
        <f t="shared" si="135"/>
        <v>38</v>
      </c>
      <c r="V1355" s="152">
        <f t="shared" si="132"/>
        <v>33</v>
      </c>
      <c r="W1355" s="152">
        <f t="shared" si="136"/>
        <v>1</v>
      </c>
      <c r="X1355" s="152">
        <v>-0.04</v>
      </c>
      <c r="Y1355" t="s">
        <v>16069</v>
      </c>
    </row>
    <row r="1356" spans="5:25" ht="18" x14ac:dyDescent="0.25">
      <c r="E1356" s="152" t="s">
        <v>13748</v>
      </c>
      <c r="F1356" s="152" t="s">
        <v>16062</v>
      </c>
      <c r="G1356" t="str">
        <f t="shared" si="133"/>
        <v>Key Biscayne, Florida Keys</v>
      </c>
      <c r="H1356" s="152">
        <v>1</v>
      </c>
      <c r="I1356" s="152">
        <v>27</v>
      </c>
      <c r="J1356" s="152">
        <f t="shared" si="126"/>
        <v>0.1</v>
      </c>
      <c r="K1356" s="152">
        <v>400</v>
      </c>
      <c r="L1356" s="152">
        <f t="shared" si="127"/>
        <v>60</v>
      </c>
      <c r="M1356" s="152">
        <v>8.1</v>
      </c>
      <c r="N1356" s="152">
        <f t="shared" si="128"/>
        <v>0.05</v>
      </c>
      <c r="O1356" s="152">
        <v>3.8</v>
      </c>
      <c r="P1356" s="152">
        <f t="shared" si="129"/>
        <v>3</v>
      </c>
      <c r="Q1356" s="152"/>
      <c r="R1356" s="152">
        <f t="shared" si="130"/>
        <v>2377</v>
      </c>
      <c r="S1356" s="152">
        <f t="shared" si="134"/>
        <v>41</v>
      </c>
      <c r="T1356" s="152">
        <f t="shared" si="131"/>
        <v>2057</v>
      </c>
      <c r="U1356" s="152">
        <f t="shared" si="135"/>
        <v>43</v>
      </c>
      <c r="V1356" s="152">
        <f t="shared" si="132"/>
        <v>33</v>
      </c>
      <c r="W1356" s="152">
        <f t="shared" si="136"/>
        <v>1</v>
      </c>
      <c r="X1356" s="152">
        <v>0.222</v>
      </c>
      <c r="Y1356" t="s">
        <v>16069</v>
      </c>
    </row>
    <row r="1357" spans="5:25" ht="18" x14ac:dyDescent="0.25">
      <c r="E1357" s="152" t="s">
        <v>13748</v>
      </c>
      <c r="F1357" s="152" t="s">
        <v>16060</v>
      </c>
      <c r="G1357" t="str">
        <f t="shared" si="133"/>
        <v>Key West, Florida Keys</v>
      </c>
      <c r="H1357" s="152">
        <v>1</v>
      </c>
      <c r="I1357" s="152">
        <v>27</v>
      </c>
      <c r="J1357" s="152">
        <f t="shared" si="126"/>
        <v>0.1</v>
      </c>
      <c r="K1357" s="152">
        <v>400</v>
      </c>
      <c r="L1357" s="152">
        <f t="shared" si="127"/>
        <v>60</v>
      </c>
      <c r="M1357" s="152">
        <v>8.1</v>
      </c>
      <c r="N1357" s="152">
        <f t="shared" si="128"/>
        <v>0.05</v>
      </c>
      <c r="O1357" s="152">
        <v>3.8</v>
      </c>
      <c r="P1357" s="152">
        <f t="shared" si="129"/>
        <v>3</v>
      </c>
      <c r="Q1357" s="152"/>
      <c r="R1357" s="152">
        <f t="shared" si="130"/>
        <v>2377</v>
      </c>
      <c r="S1357" s="152">
        <f t="shared" si="134"/>
        <v>41</v>
      </c>
      <c r="T1357" s="152">
        <f t="shared" si="131"/>
        <v>2057</v>
      </c>
      <c r="U1357" s="152">
        <f t="shared" si="135"/>
        <v>43</v>
      </c>
      <c r="V1357" s="152">
        <f t="shared" si="132"/>
        <v>33</v>
      </c>
      <c r="W1357" s="152">
        <f t="shared" si="136"/>
        <v>1</v>
      </c>
      <c r="X1357" s="152">
        <v>0.315</v>
      </c>
      <c r="Y1357" t="s">
        <v>16069</v>
      </c>
    </row>
    <row r="1358" spans="5:25" ht="18" x14ac:dyDescent="0.25">
      <c r="E1358" s="152" t="s">
        <v>13748</v>
      </c>
      <c r="F1358" s="152" t="s">
        <v>16060</v>
      </c>
      <c r="G1358" t="str">
        <f t="shared" si="133"/>
        <v>Key West, Florida Keys</v>
      </c>
      <c r="H1358" s="152">
        <v>6</v>
      </c>
      <c r="I1358" s="152">
        <v>30.3</v>
      </c>
      <c r="J1358" s="152">
        <f t="shared" si="126"/>
        <v>0.5</v>
      </c>
      <c r="K1358" s="152">
        <v>1290</v>
      </c>
      <c r="L1358" s="152">
        <f t="shared" si="127"/>
        <v>247</v>
      </c>
      <c r="M1358" s="152">
        <v>7.6</v>
      </c>
      <c r="N1358" s="152">
        <f t="shared" si="128"/>
        <v>0.08</v>
      </c>
      <c r="O1358" s="152">
        <v>2</v>
      </c>
      <c r="P1358" s="152">
        <f t="shared" si="129"/>
        <v>0.4</v>
      </c>
      <c r="Q1358" s="152"/>
      <c r="R1358" s="152">
        <f t="shared" si="130"/>
        <v>2447</v>
      </c>
      <c r="S1358" s="152">
        <f t="shared" si="134"/>
        <v>77</v>
      </c>
      <c r="T1358" s="152">
        <f t="shared" si="131"/>
        <v>2311</v>
      </c>
      <c r="U1358" s="152">
        <f t="shared" si="135"/>
        <v>77</v>
      </c>
      <c r="V1358" s="152">
        <f t="shared" si="132"/>
        <v>33</v>
      </c>
      <c r="W1358" s="152">
        <f t="shared" si="136"/>
        <v>1</v>
      </c>
      <c r="X1358" s="152">
        <v>-0.124</v>
      </c>
      <c r="Y1358" t="s">
        <v>16069</v>
      </c>
    </row>
    <row r="1359" spans="5:25" ht="18" x14ac:dyDescent="0.25">
      <c r="E1359" s="152" t="s">
        <v>13748</v>
      </c>
      <c r="F1359" s="152" t="s">
        <v>16060</v>
      </c>
      <c r="G1359" t="str">
        <f t="shared" si="133"/>
        <v>Key West, Florida Keys</v>
      </c>
      <c r="H1359" s="152">
        <v>3</v>
      </c>
      <c r="I1359" s="152">
        <v>27</v>
      </c>
      <c r="J1359" s="152">
        <f t="shared" si="126"/>
        <v>0.1</v>
      </c>
      <c r="K1359" s="152">
        <v>1340</v>
      </c>
      <c r="L1359" s="152">
        <f t="shared" si="127"/>
        <v>207</v>
      </c>
      <c r="M1359" s="152">
        <v>7.6</v>
      </c>
      <c r="N1359" s="152">
        <f t="shared" si="128"/>
        <v>0.06</v>
      </c>
      <c r="O1359" s="152">
        <v>1.7</v>
      </c>
      <c r="P1359" s="152">
        <f t="shared" si="129"/>
        <v>0.2</v>
      </c>
      <c r="Q1359" s="152"/>
      <c r="R1359" s="152">
        <f t="shared" si="130"/>
        <v>2442</v>
      </c>
      <c r="S1359" s="152">
        <f t="shared" si="134"/>
        <v>33</v>
      </c>
      <c r="T1359" s="152">
        <f t="shared" si="131"/>
        <v>2336</v>
      </c>
      <c r="U1359" s="152">
        <f t="shared" si="135"/>
        <v>33</v>
      </c>
      <c r="V1359" s="152">
        <f t="shared" si="132"/>
        <v>33</v>
      </c>
      <c r="W1359" s="152">
        <f t="shared" si="136"/>
        <v>1</v>
      </c>
      <c r="X1359" s="152">
        <v>0.17899999999999999</v>
      </c>
      <c r="Y1359" t="s">
        <v>16069</v>
      </c>
    </row>
    <row r="1360" spans="5:25" ht="18" x14ac:dyDescent="0.25">
      <c r="E1360" s="152" t="s">
        <v>13748</v>
      </c>
      <c r="F1360" s="152" t="s">
        <v>16060</v>
      </c>
      <c r="G1360" t="str">
        <f t="shared" si="133"/>
        <v>Key West, Florida Keys</v>
      </c>
      <c r="H1360" s="152">
        <v>1</v>
      </c>
      <c r="I1360" s="152">
        <v>27</v>
      </c>
      <c r="J1360" s="152">
        <f t="shared" si="126"/>
        <v>0.1</v>
      </c>
      <c r="K1360" s="152">
        <v>400</v>
      </c>
      <c r="L1360" s="152">
        <f t="shared" si="127"/>
        <v>60</v>
      </c>
      <c r="M1360" s="152">
        <v>8.1</v>
      </c>
      <c r="N1360" s="152">
        <f t="shared" si="128"/>
        <v>0.05</v>
      </c>
      <c r="O1360" s="152">
        <v>3.8</v>
      </c>
      <c r="P1360" s="152">
        <f t="shared" si="129"/>
        <v>3</v>
      </c>
      <c r="Q1360" s="152"/>
      <c r="R1360" s="152">
        <f t="shared" si="130"/>
        <v>2377</v>
      </c>
      <c r="S1360" s="152">
        <f t="shared" si="134"/>
        <v>41</v>
      </c>
      <c r="T1360" s="152">
        <f t="shared" si="131"/>
        <v>2057</v>
      </c>
      <c r="U1360" s="152">
        <f t="shared" si="135"/>
        <v>43</v>
      </c>
      <c r="V1360" s="152">
        <f t="shared" si="132"/>
        <v>33</v>
      </c>
      <c r="W1360" s="152">
        <f t="shared" si="136"/>
        <v>1</v>
      </c>
      <c r="X1360" s="152">
        <v>7.0000000000000001E-3</v>
      </c>
      <c r="Y1360" t="s">
        <v>16069</v>
      </c>
    </row>
    <row r="1361" spans="5:25" ht="18" x14ac:dyDescent="0.25">
      <c r="E1361" s="152" t="s">
        <v>13748</v>
      </c>
      <c r="F1361" s="152" t="s">
        <v>16060</v>
      </c>
      <c r="G1361" t="str">
        <f t="shared" si="133"/>
        <v>Key West, Florida Keys</v>
      </c>
      <c r="H1361" s="152">
        <v>5</v>
      </c>
      <c r="I1361" s="152">
        <v>30.3</v>
      </c>
      <c r="J1361" s="152">
        <f t="shared" si="126"/>
        <v>0.5</v>
      </c>
      <c r="K1361" s="152">
        <v>950</v>
      </c>
      <c r="L1361" s="152">
        <f t="shared" si="127"/>
        <v>196</v>
      </c>
      <c r="M1361" s="152">
        <v>7.8</v>
      </c>
      <c r="N1361" s="152">
        <f t="shared" si="128"/>
        <v>0.09</v>
      </c>
      <c r="O1361" s="152">
        <v>2.5</v>
      </c>
      <c r="P1361" s="152">
        <f t="shared" si="129"/>
        <v>0.5</v>
      </c>
      <c r="Q1361" s="152"/>
      <c r="R1361" s="152">
        <f t="shared" si="130"/>
        <v>2460</v>
      </c>
      <c r="S1361" s="152">
        <f t="shared" si="134"/>
        <v>52</v>
      </c>
      <c r="T1361" s="152">
        <f t="shared" si="131"/>
        <v>2268</v>
      </c>
      <c r="U1361" s="152">
        <f t="shared" si="135"/>
        <v>54</v>
      </c>
      <c r="V1361" s="152">
        <f t="shared" si="132"/>
        <v>33</v>
      </c>
      <c r="W1361" s="152">
        <f t="shared" si="136"/>
        <v>1</v>
      </c>
      <c r="X1361" s="152">
        <v>6.3E-2</v>
      </c>
      <c r="Y1361" t="s">
        <v>16069</v>
      </c>
    </row>
    <row r="1362" spans="5:25" ht="18" x14ac:dyDescent="0.25">
      <c r="E1362" s="152" t="s">
        <v>13748</v>
      </c>
      <c r="F1362" s="152" t="s">
        <v>16060</v>
      </c>
      <c r="G1362" t="str">
        <f t="shared" si="133"/>
        <v>Key West, Florida Keys</v>
      </c>
      <c r="H1362" s="152">
        <v>4</v>
      </c>
      <c r="I1362" s="152">
        <v>30.3</v>
      </c>
      <c r="J1362" s="152">
        <f t="shared" si="126"/>
        <v>0.5</v>
      </c>
      <c r="K1362" s="152">
        <v>400</v>
      </c>
      <c r="L1362" s="152">
        <f t="shared" si="127"/>
        <v>49</v>
      </c>
      <c r="M1362" s="152">
        <v>8.1</v>
      </c>
      <c r="N1362" s="152">
        <f t="shared" si="128"/>
        <v>0.04</v>
      </c>
      <c r="O1362" s="152">
        <v>4.3</v>
      </c>
      <c r="P1362" s="152">
        <f t="shared" si="129"/>
        <v>4</v>
      </c>
      <c r="Q1362" s="152"/>
      <c r="R1362" s="152">
        <f t="shared" si="130"/>
        <v>2406</v>
      </c>
      <c r="S1362" s="152">
        <f t="shared" si="134"/>
        <v>47</v>
      </c>
      <c r="T1362" s="152">
        <f t="shared" si="131"/>
        <v>2052</v>
      </c>
      <c r="U1362" s="152">
        <f t="shared" si="135"/>
        <v>38</v>
      </c>
      <c r="V1362" s="152">
        <f t="shared" si="132"/>
        <v>33</v>
      </c>
      <c r="W1362" s="152">
        <f t="shared" si="136"/>
        <v>1</v>
      </c>
      <c r="X1362" s="152">
        <v>0.11700000000000001</v>
      </c>
      <c r="Y1362" t="s">
        <v>16069</v>
      </c>
    </row>
    <row r="1363" spans="5:25" ht="18" x14ac:dyDescent="0.25">
      <c r="E1363" s="152" t="s">
        <v>13748</v>
      </c>
      <c r="F1363" s="152" t="s">
        <v>16060</v>
      </c>
      <c r="G1363" t="str">
        <f t="shared" si="133"/>
        <v>Key West, Florida Keys</v>
      </c>
      <c r="H1363" s="152">
        <v>5</v>
      </c>
      <c r="I1363" s="152">
        <v>30.3</v>
      </c>
      <c r="J1363" s="152">
        <f t="shared" si="126"/>
        <v>0.5</v>
      </c>
      <c r="K1363" s="152">
        <v>950</v>
      </c>
      <c r="L1363" s="152">
        <f t="shared" si="127"/>
        <v>196</v>
      </c>
      <c r="M1363" s="152">
        <v>7.8</v>
      </c>
      <c r="N1363" s="152">
        <f t="shared" si="128"/>
        <v>0.09</v>
      </c>
      <c r="O1363" s="152">
        <v>2.5</v>
      </c>
      <c r="P1363" s="152">
        <f t="shared" si="129"/>
        <v>0.5</v>
      </c>
      <c r="Q1363" s="152"/>
      <c r="R1363" s="152">
        <f t="shared" si="130"/>
        <v>2460</v>
      </c>
      <c r="S1363" s="152">
        <f t="shared" si="134"/>
        <v>52</v>
      </c>
      <c r="T1363" s="152">
        <f t="shared" si="131"/>
        <v>2268</v>
      </c>
      <c r="U1363" s="152">
        <f t="shared" si="135"/>
        <v>54</v>
      </c>
      <c r="V1363" s="152">
        <f t="shared" si="132"/>
        <v>33</v>
      </c>
      <c r="W1363" s="152">
        <f t="shared" si="136"/>
        <v>1</v>
      </c>
      <c r="X1363" s="152">
        <v>7.3999999999999996E-2</v>
      </c>
      <c r="Y1363" t="s">
        <v>16069</v>
      </c>
    </row>
    <row r="1364" spans="5:25" ht="18" x14ac:dyDescent="0.25">
      <c r="E1364" s="152" t="s">
        <v>13748</v>
      </c>
      <c r="F1364" s="152" t="s">
        <v>16060</v>
      </c>
      <c r="G1364" t="str">
        <f t="shared" si="133"/>
        <v>Key West, Florida Keys</v>
      </c>
      <c r="H1364" s="152">
        <v>3</v>
      </c>
      <c r="I1364" s="152">
        <v>27</v>
      </c>
      <c r="J1364" s="152">
        <f t="shared" si="126"/>
        <v>0.1</v>
      </c>
      <c r="K1364" s="152">
        <v>1340</v>
      </c>
      <c r="L1364" s="152">
        <f t="shared" si="127"/>
        <v>207</v>
      </c>
      <c r="M1364" s="152">
        <v>7.6</v>
      </c>
      <c r="N1364" s="152">
        <f t="shared" si="128"/>
        <v>0.06</v>
      </c>
      <c r="O1364" s="152">
        <v>1.7</v>
      </c>
      <c r="P1364" s="152">
        <f t="shared" si="129"/>
        <v>0.2</v>
      </c>
      <c r="Q1364" s="152"/>
      <c r="R1364" s="152">
        <f t="shared" si="130"/>
        <v>2442</v>
      </c>
      <c r="S1364" s="152">
        <f t="shared" si="134"/>
        <v>33</v>
      </c>
      <c r="T1364" s="152">
        <f t="shared" si="131"/>
        <v>2336</v>
      </c>
      <c r="U1364" s="152">
        <f t="shared" si="135"/>
        <v>33</v>
      </c>
      <c r="V1364" s="152">
        <f t="shared" si="132"/>
        <v>33</v>
      </c>
      <c r="W1364" s="152">
        <f t="shared" si="136"/>
        <v>1</v>
      </c>
      <c r="X1364" s="152">
        <v>-2E-3</v>
      </c>
      <c r="Y1364" t="s">
        <v>16069</v>
      </c>
    </row>
    <row r="1365" spans="5:25" ht="18" x14ac:dyDescent="0.25">
      <c r="E1365" s="152" t="s">
        <v>13748</v>
      </c>
      <c r="F1365" s="152" t="s">
        <v>16060</v>
      </c>
      <c r="G1365" t="str">
        <f t="shared" si="133"/>
        <v>Key West, Florida Keys</v>
      </c>
      <c r="H1365" s="152">
        <v>2</v>
      </c>
      <c r="I1365" s="152">
        <v>27</v>
      </c>
      <c r="J1365" s="152">
        <f t="shared" si="126"/>
        <v>0.1</v>
      </c>
      <c r="K1365" s="152">
        <v>900</v>
      </c>
      <c r="L1365" s="152">
        <f t="shared" si="127"/>
        <v>211</v>
      </c>
      <c r="M1365" s="152">
        <v>7.8</v>
      </c>
      <c r="N1365" s="152">
        <f t="shared" si="128"/>
        <v>0.1</v>
      </c>
      <c r="O1365" s="152">
        <v>2.2999999999999998</v>
      </c>
      <c r="P1365" s="152">
        <f t="shared" si="129"/>
        <v>0.5</v>
      </c>
      <c r="Q1365" s="152"/>
      <c r="R1365" s="152">
        <f t="shared" si="130"/>
        <v>2422</v>
      </c>
      <c r="S1365" s="152">
        <f t="shared" si="134"/>
        <v>47</v>
      </c>
      <c r="T1365" s="152">
        <f t="shared" si="131"/>
        <v>2246</v>
      </c>
      <c r="U1365" s="152">
        <f t="shared" si="135"/>
        <v>41</v>
      </c>
      <c r="V1365" s="152">
        <f t="shared" si="132"/>
        <v>33</v>
      </c>
      <c r="W1365" s="152">
        <f t="shared" si="136"/>
        <v>1</v>
      </c>
      <c r="X1365" s="152">
        <v>0.11899999999999999</v>
      </c>
      <c r="Y1365" t="s">
        <v>16069</v>
      </c>
    </row>
    <row r="1366" spans="5:25" ht="18" x14ac:dyDescent="0.25">
      <c r="E1366" s="152" t="s">
        <v>13748</v>
      </c>
      <c r="F1366" s="152" t="s">
        <v>16060</v>
      </c>
      <c r="G1366" t="str">
        <f t="shared" si="133"/>
        <v>Key West, Florida Keys</v>
      </c>
      <c r="H1366" s="152">
        <v>4</v>
      </c>
      <c r="I1366" s="152">
        <v>30.3</v>
      </c>
      <c r="J1366" s="152">
        <f t="shared" si="126"/>
        <v>0.5</v>
      </c>
      <c r="K1366" s="152">
        <v>400</v>
      </c>
      <c r="L1366" s="152">
        <f t="shared" si="127"/>
        <v>49</v>
      </c>
      <c r="M1366" s="152">
        <v>8.1</v>
      </c>
      <c r="N1366" s="152">
        <f t="shared" si="128"/>
        <v>0.04</v>
      </c>
      <c r="O1366" s="152">
        <v>4.3</v>
      </c>
      <c r="P1366" s="152">
        <f t="shared" si="129"/>
        <v>4</v>
      </c>
      <c r="Q1366" s="152"/>
      <c r="R1366" s="152">
        <f t="shared" si="130"/>
        <v>2406</v>
      </c>
      <c r="S1366" s="152">
        <f t="shared" si="134"/>
        <v>47</v>
      </c>
      <c r="T1366" s="152">
        <f t="shared" si="131"/>
        <v>2052</v>
      </c>
      <c r="U1366" s="152">
        <f t="shared" si="135"/>
        <v>38</v>
      </c>
      <c r="V1366" s="152">
        <f t="shared" si="132"/>
        <v>33</v>
      </c>
      <c r="W1366" s="152">
        <f t="shared" si="136"/>
        <v>1</v>
      </c>
      <c r="X1366" s="152">
        <v>6.7000000000000004E-2</v>
      </c>
      <c r="Y1366" t="s">
        <v>16069</v>
      </c>
    </row>
    <row r="1367" spans="5:25" ht="18" x14ac:dyDescent="0.25">
      <c r="E1367" s="152" t="s">
        <v>13748</v>
      </c>
      <c r="F1367" s="152" t="s">
        <v>16060</v>
      </c>
      <c r="G1367" t="str">
        <f t="shared" si="133"/>
        <v>Key West, Florida Keys</v>
      </c>
      <c r="H1367" s="152">
        <v>2</v>
      </c>
      <c r="I1367" s="152">
        <v>27</v>
      </c>
      <c r="J1367" s="152">
        <f t="shared" si="126"/>
        <v>0.1</v>
      </c>
      <c r="K1367" s="152">
        <v>900</v>
      </c>
      <c r="L1367" s="152">
        <f t="shared" si="127"/>
        <v>211</v>
      </c>
      <c r="M1367" s="152">
        <v>7.8</v>
      </c>
      <c r="N1367" s="152">
        <f t="shared" si="128"/>
        <v>0.1</v>
      </c>
      <c r="O1367" s="152">
        <v>2.2999999999999998</v>
      </c>
      <c r="P1367" s="152">
        <f t="shared" si="129"/>
        <v>0.5</v>
      </c>
      <c r="Q1367" s="152"/>
      <c r="R1367" s="152">
        <f t="shared" si="130"/>
        <v>2422</v>
      </c>
      <c r="S1367" s="152">
        <f t="shared" si="134"/>
        <v>47</v>
      </c>
      <c r="T1367" s="152">
        <f t="shared" si="131"/>
        <v>2246</v>
      </c>
      <c r="U1367" s="152">
        <f t="shared" si="135"/>
        <v>41</v>
      </c>
      <c r="V1367" s="152">
        <f t="shared" si="132"/>
        <v>33</v>
      </c>
      <c r="W1367" s="152">
        <f t="shared" si="136"/>
        <v>1</v>
      </c>
      <c r="X1367" s="152">
        <v>0.26300000000000001</v>
      </c>
      <c r="Y1367" t="s">
        <v>16069</v>
      </c>
    </row>
    <row r="1368" spans="5:25" ht="18" x14ac:dyDescent="0.25">
      <c r="E1368" s="152" t="s">
        <v>13748</v>
      </c>
      <c r="F1368" s="152" t="s">
        <v>16060</v>
      </c>
      <c r="G1368" t="str">
        <f t="shared" si="133"/>
        <v>Key West, Florida Keys</v>
      </c>
      <c r="H1368" s="152">
        <v>6</v>
      </c>
      <c r="I1368" s="152">
        <v>30.3</v>
      </c>
      <c r="J1368" s="152">
        <f t="shared" si="126"/>
        <v>0.5</v>
      </c>
      <c r="K1368" s="152">
        <v>1290</v>
      </c>
      <c r="L1368" s="152">
        <f t="shared" si="127"/>
        <v>247</v>
      </c>
      <c r="M1368" s="152">
        <v>7.6</v>
      </c>
      <c r="N1368" s="152">
        <f t="shared" si="128"/>
        <v>0.08</v>
      </c>
      <c r="O1368" s="152">
        <v>2</v>
      </c>
      <c r="P1368" s="152">
        <f t="shared" si="129"/>
        <v>0.4</v>
      </c>
      <c r="Q1368" s="152"/>
      <c r="R1368" s="152">
        <f t="shared" si="130"/>
        <v>2447</v>
      </c>
      <c r="S1368" s="152">
        <f t="shared" si="134"/>
        <v>77</v>
      </c>
      <c r="T1368" s="152">
        <f t="shared" si="131"/>
        <v>2311</v>
      </c>
      <c r="U1368" s="152">
        <f t="shared" si="135"/>
        <v>77</v>
      </c>
      <c r="V1368" s="152">
        <f t="shared" si="132"/>
        <v>33</v>
      </c>
      <c r="W1368" s="152">
        <f t="shared" si="136"/>
        <v>1</v>
      </c>
      <c r="X1368" s="152">
        <v>1.2E-2</v>
      </c>
      <c r="Y1368" t="s">
        <v>16069</v>
      </c>
    </row>
    <row r="1369" spans="5:25" ht="18" x14ac:dyDescent="0.25">
      <c r="E1369" s="152" t="s">
        <v>13748</v>
      </c>
      <c r="F1369" s="152" t="s">
        <v>16060</v>
      </c>
      <c r="G1369" t="str">
        <f t="shared" si="133"/>
        <v>Key West, Florida Keys</v>
      </c>
      <c r="H1369" s="152">
        <v>5</v>
      </c>
      <c r="I1369" s="152">
        <v>30.3</v>
      </c>
      <c r="J1369" s="152">
        <f t="shared" si="126"/>
        <v>0.5</v>
      </c>
      <c r="K1369" s="152">
        <v>950</v>
      </c>
      <c r="L1369" s="152">
        <f t="shared" si="127"/>
        <v>196</v>
      </c>
      <c r="M1369" s="152">
        <v>7.8</v>
      </c>
      <c r="N1369" s="152">
        <f t="shared" si="128"/>
        <v>0.09</v>
      </c>
      <c r="O1369" s="152">
        <v>2.5</v>
      </c>
      <c r="P1369" s="152">
        <f t="shared" si="129"/>
        <v>0.5</v>
      </c>
      <c r="Q1369" s="152"/>
      <c r="R1369" s="152">
        <f t="shared" si="130"/>
        <v>2460</v>
      </c>
      <c r="S1369" s="152">
        <f t="shared" si="134"/>
        <v>52</v>
      </c>
      <c r="T1369" s="152">
        <f t="shared" si="131"/>
        <v>2268</v>
      </c>
      <c r="U1369" s="152">
        <f t="shared" si="135"/>
        <v>54</v>
      </c>
      <c r="V1369" s="152">
        <f t="shared" si="132"/>
        <v>33</v>
      </c>
      <c r="W1369" s="152">
        <f t="shared" si="136"/>
        <v>1</v>
      </c>
      <c r="X1369" s="152">
        <v>-5.2999999999999999E-2</v>
      </c>
      <c r="Y1369" t="s">
        <v>16069</v>
      </c>
    </row>
    <row r="1370" spans="5:25" ht="18" x14ac:dyDescent="0.25">
      <c r="E1370" s="152" t="s">
        <v>13748</v>
      </c>
      <c r="F1370" s="152" t="s">
        <v>16060</v>
      </c>
      <c r="G1370" t="str">
        <f t="shared" si="133"/>
        <v>Key West, Florida Keys</v>
      </c>
      <c r="H1370" s="152">
        <v>3</v>
      </c>
      <c r="I1370" s="152">
        <v>27</v>
      </c>
      <c r="J1370" s="152">
        <f t="shared" si="126"/>
        <v>0.1</v>
      </c>
      <c r="K1370" s="152">
        <v>1340</v>
      </c>
      <c r="L1370" s="152">
        <f t="shared" si="127"/>
        <v>207</v>
      </c>
      <c r="M1370" s="152">
        <v>7.6</v>
      </c>
      <c r="N1370" s="152">
        <f t="shared" si="128"/>
        <v>0.06</v>
      </c>
      <c r="O1370" s="152">
        <v>1.7</v>
      </c>
      <c r="P1370" s="152">
        <f t="shared" si="129"/>
        <v>0.2</v>
      </c>
      <c r="Q1370" s="152"/>
      <c r="R1370" s="152">
        <f t="shared" si="130"/>
        <v>2442</v>
      </c>
      <c r="S1370" s="152">
        <f t="shared" si="134"/>
        <v>33</v>
      </c>
      <c r="T1370" s="152">
        <f t="shared" si="131"/>
        <v>2336</v>
      </c>
      <c r="U1370" s="152">
        <f t="shared" si="135"/>
        <v>33</v>
      </c>
      <c r="V1370" s="152">
        <f t="shared" si="132"/>
        <v>33</v>
      </c>
      <c r="W1370" s="152">
        <f t="shared" si="136"/>
        <v>1</v>
      </c>
      <c r="X1370" s="152">
        <v>2.1999999999999999E-2</v>
      </c>
      <c r="Y1370" t="s">
        <v>16069</v>
      </c>
    </row>
    <row r="1371" spans="5:25" ht="18" x14ac:dyDescent="0.25">
      <c r="E1371" s="152" t="s">
        <v>13748</v>
      </c>
      <c r="F1371" s="152" t="s">
        <v>16060</v>
      </c>
      <c r="G1371" t="str">
        <f t="shared" si="133"/>
        <v>Key West, Florida Keys</v>
      </c>
      <c r="H1371" s="152">
        <v>2</v>
      </c>
      <c r="I1371" s="152">
        <v>27</v>
      </c>
      <c r="J1371" s="152">
        <f t="shared" si="126"/>
        <v>0.1</v>
      </c>
      <c r="K1371" s="152">
        <v>900</v>
      </c>
      <c r="L1371" s="152">
        <f t="shared" si="127"/>
        <v>211</v>
      </c>
      <c r="M1371" s="152">
        <v>7.8</v>
      </c>
      <c r="N1371" s="152">
        <f t="shared" si="128"/>
        <v>0.1</v>
      </c>
      <c r="O1371" s="152">
        <v>2.2999999999999998</v>
      </c>
      <c r="P1371" s="152">
        <f t="shared" si="129"/>
        <v>0.5</v>
      </c>
      <c r="Q1371" s="152"/>
      <c r="R1371" s="152">
        <f t="shared" si="130"/>
        <v>2422</v>
      </c>
      <c r="S1371" s="152">
        <f t="shared" si="134"/>
        <v>47</v>
      </c>
      <c r="T1371" s="152">
        <f t="shared" si="131"/>
        <v>2246</v>
      </c>
      <c r="U1371" s="152">
        <f t="shared" si="135"/>
        <v>41</v>
      </c>
      <c r="V1371" s="152">
        <f t="shared" si="132"/>
        <v>33</v>
      </c>
      <c r="W1371" s="152">
        <f t="shared" si="136"/>
        <v>1</v>
      </c>
      <c r="X1371" s="152">
        <v>0.15</v>
      </c>
      <c r="Y1371" t="s">
        <v>16069</v>
      </c>
    </row>
    <row r="1372" spans="5:25" ht="18" x14ac:dyDescent="0.25">
      <c r="E1372" s="152" t="s">
        <v>13748</v>
      </c>
      <c r="F1372" s="152" t="s">
        <v>16060</v>
      </c>
      <c r="G1372" t="str">
        <f t="shared" si="133"/>
        <v>Key West, Florida Keys</v>
      </c>
      <c r="H1372" s="152">
        <v>4</v>
      </c>
      <c r="I1372" s="152">
        <v>30.3</v>
      </c>
      <c r="J1372" s="152">
        <f t="shared" si="126"/>
        <v>0.5</v>
      </c>
      <c r="K1372" s="152">
        <v>400</v>
      </c>
      <c r="L1372" s="152">
        <f t="shared" si="127"/>
        <v>49</v>
      </c>
      <c r="M1372" s="152">
        <v>8.1</v>
      </c>
      <c r="N1372" s="152">
        <f t="shared" si="128"/>
        <v>0.04</v>
      </c>
      <c r="O1372" s="152">
        <v>4.3</v>
      </c>
      <c r="P1372" s="152">
        <f t="shared" si="129"/>
        <v>4</v>
      </c>
      <c r="Q1372" s="152"/>
      <c r="R1372" s="152">
        <f t="shared" si="130"/>
        <v>2406</v>
      </c>
      <c r="S1372" s="152">
        <f t="shared" si="134"/>
        <v>47</v>
      </c>
      <c r="T1372" s="152">
        <f t="shared" si="131"/>
        <v>2052</v>
      </c>
      <c r="U1372" s="152">
        <f t="shared" si="135"/>
        <v>38</v>
      </c>
      <c r="V1372" s="152">
        <f t="shared" si="132"/>
        <v>33</v>
      </c>
      <c r="W1372" s="152">
        <f t="shared" si="136"/>
        <v>1</v>
      </c>
      <c r="X1372" s="152">
        <v>7.6999999999999999E-2</v>
      </c>
      <c r="Y1372" t="s">
        <v>16069</v>
      </c>
    </row>
    <row r="1373" spans="5:25" ht="18" x14ac:dyDescent="0.25">
      <c r="E1373" s="152" t="s">
        <v>13748</v>
      </c>
      <c r="F1373" s="152" t="s">
        <v>16060</v>
      </c>
      <c r="G1373" t="str">
        <f t="shared" si="133"/>
        <v>Key West, Florida Keys</v>
      </c>
      <c r="H1373" s="152">
        <v>6</v>
      </c>
      <c r="I1373" s="152">
        <v>30.3</v>
      </c>
      <c r="J1373" s="152">
        <f t="shared" si="126"/>
        <v>0.5</v>
      </c>
      <c r="K1373" s="152">
        <v>1290</v>
      </c>
      <c r="L1373" s="152">
        <f t="shared" si="127"/>
        <v>247</v>
      </c>
      <c r="M1373" s="152">
        <v>7.6</v>
      </c>
      <c r="N1373" s="152">
        <f t="shared" si="128"/>
        <v>0.08</v>
      </c>
      <c r="O1373" s="152">
        <v>2</v>
      </c>
      <c r="P1373" s="152">
        <f t="shared" si="129"/>
        <v>0.4</v>
      </c>
      <c r="Q1373" s="152"/>
      <c r="R1373" s="152">
        <f t="shared" si="130"/>
        <v>2447</v>
      </c>
      <c r="S1373" s="152">
        <f t="shared" si="134"/>
        <v>77</v>
      </c>
      <c r="T1373" s="152">
        <f t="shared" si="131"/>
        <v>2311</v>
      </c>
      <c r="U1373" s="152">
        <f t="shared" si="135"/>
        <v>77</v>
      </c>
      <c r="V1373" s="152">
        <f t="shared" si="132"/>
        <v>33</v>
      </c>
      <c r="W1373" s="152">
        <f t="shared" si="136"/>
        <v>1</v>
      </c>
      <c r="X1373" s="152">
        <v>-6.7000000000000004E-2</v>
      </c>
      <c r="Y1373" t="s">
        <v>16069</v>
      </c>
    </row>
    <row r="1374" spans="5:25" ht="18" x14ac:dyDescent="0.25">
      <c r="E1374" s="152" t="s">
        <v>13748</v>
      </c>
      <c r="F1374" s="152" t="s">
        <v>16060</v>
      </c>
      <c r="G1374" t="str">
        <f t="shared" si="133"/>
        <v>Key West, Florida Keys</v>
      </c>
      <c r="H1374" s="152">
        <v>5</v>
      </c>
      <c r="I1374" s="152">
        <v>30.3</v>
      </c>
      <c r="J1374" s="152">
        <f t="shared" si="126"/>
        <v>0.5</v>
      </c>
      <c r="K1374" s="152">
        <v>950</v>
      </c>
      <c r="L1374" s="152">
        <f t="shared" si="127"/>
        <v>196</v>
      </c>
      <c r="M1374" s="152">
        <v>7.8</v>
      </c>
      <c r="N1374" s="152">
        <f t="shared" si="128"/>
        <v>0.09</v>
      </c>
      <c r="O1374" s="152">
        <v>2.5</v>
      </c>
      <c r="P1374" s="152">
        <f t="shared" si="129"/>
        <v>0.5</v>
      </c>
      <c r="Q1374" s="152"/>
      <c r="R1374" s="152">
        <f t="shared" si="130"/>
        <v>2460</v>
      </c>
      <c r="S1374" s="152">
        <f t="shared" si="134"/>
        <v>52</v>
      </c>
      <c r="T1374" s="152">
        <f t="shared" si="131"/>
        <v>2268</v>
      </c>
      <c r="U1374" s="152">
        <f t="shared" si="135"/>
        <v>54</v>
      </c>
      <c r="V1374" s="152">
        <f t="shared" si="132"/>
        <v>33</v>
      </c>
      <c r="W1374" s="152">
        <f t="shared" si="136"/>
        <v>1</v>
      </c>
      <c r="X1374" s="152">
        <v>-6.0000000000000001E-3</v>
      </c>
      <c r="Y1374" t="s">
        <v>16069</v>
      </c>
    </row>
    <row r="1375" spans="5:25" ht="18" x14ac:dyDescent="0.25">
      <c r="E1375" s="152" t="s">
        <v>13748</v>
      </c>
      <c r="F1375" s="152" t="s">
        <v>16060</v>
      </c>
      <c r="G1375" t="str">
        <f t="shared" si="133"/>
        <v>Key West, Florida Keys</v>
      </c>
      <c r="H1375" s="152">
        <v>6</v>
      </c>
      <c r="I1375" s="152">
        <v>30.3</v>
      </c>
      <c r="J1375" s="152">
        <f t="shared" si="126"/>
        <v>0.5</v>
      </c>
      <c r="K1375" s="152">
        <v>1290</v>
      </c>
      <c r="L1375" s="152">
        <f t="shared" si="127"/>
        <v>247</v>
      </c>
      <c r="M1375" s="152">
        <v>7.6</v>
      </c>
      <c r="N1375" s="152">
        <f t="shared" si="128"/>
        <v>0.08</v>
      </c>
      <c r="O1375" s="152">
        <v>2</v>
      </c>
      <c r="P1375" s="152">
        <f t="shared" si="129"/>
        <v>0.4</v>
      </c>
      <c r="Q1375" s="152"/>
      <c r="R1375" s="152">
        <f t="shared" si="130"/>
        <v>2447</v>
      </c>
      <c r="S1375" s="152">
        <f t="shared" si="134"/>
        <v>77</v>
      </c>
      <c r="T1375" s="152">
        <f t="shared" si="131"/>
        <v>2311</v>
      </c>
      <c r="U1375" s="152">
        <f t="shared" si="135"/>
        <v>77</v>
      </c>
      <c r="V1375" s="152">
        <f t="shared" si="132"/>
        <v>33</v>
      </c>
      <c r="W1375" s="152">
        <f t="shared" si="136"/>
        <v>1</v>
      </c>
      <c r="X1375" s="152">
        <v>-0.56499999999999995</v>
      </c>
      <c r="Y1375" t="s">
        <v>16069</v>
      </c>
    </row>
    <row r="1376" spans="5:25" ht="18" x14ac:dyDescent="0.25">
      <c r="E1376" s="152" t="s">
        <v>13748</v>
      </c>
      <c r="F1376" s="152" t="s">
        <v>16060</v>
      </c>
      <c r="G1376" t="str">
        <f t="shared" si="133"/>
        <v>Key West, Florida Keys</v>
      </c>
      <c r="H1376" s="152">
        <v>1</v>
      </c>
      <c r="I1376" s="152">
        <v>27</v>
      </c>
      <c r="J1376" s="152">
        <f t="shared" si="126"/>
        <v>0.1</v>
      </c>
      <c r="K1376" s="152">
        <v>400</v>
      </c>
      <c r="L1376" s="152">
        <f t="shared" si="127"/>
        <v>60</v>
      </c>
      <c r="M1376" s="152">
        <v>8.1</v>
      </c>
      <c r="N1376" s="152">
        <f t="shared" si="128"/>
        <v>0.05</v>
      </c>
      <c r="O1376" s="152">
        <v>3.8</v>
      </c>
      <c r="P1376" s="152">
        <f t="shared" si="129"/>
        <v>3</v>
      </c>
      <c r="Q1376" s="152"/>
      <c r="R1376" s="152">
        <f t="shared" si="130"/>
        <v>2377</v>
      </c>
      <c r="S1376" s="152">
        <f t="shared" si="134"/>
        <v>41</v>
      </c>
      <c r="T1376" s="152">
        <f t="shared" si="131"/>
        <v>2057</v>
      </c>
      <c r="U1376" s="152">
        <f t="shared" si="135"/>
        <v>43</v>
      </c>
      <c r="V1376" s="152">
        <f t="shared" si="132"/>
        <v>33</v>
      </c>
      <c r="W1376" s="152">
        <f t="shared" si="136"/>
        <v>1</v>
      </c>
      <c r="X1376" s="152">
        <v>0.188</v>
      </c>
      <c r="Y1376" t="s">
        <v>16069</v>
      </c>
    </row>
    <row r="1377" spans="5:25" ht="18" x14ac:dyDescent="0.25">
      <c r="E1377" s="152" t="s">
        <v>13748</v>
      </c>
      <c r="F1377" s="152" t="s">
        <v>16060</v>
      </c>
      <c r="G1377" t="str">
        <f t="shared" si="133"/>
        <v>Key West, Florida Keys</v>
      </c>
      <c r="H1377" s="152">
        <v>1</v>
      </c>
      <c r="I1377" s="152">
        <v>27</v>
      </c>
      <c r="J1377" s="152">
        <f t="shared" si="126"/>
        <v>0.1</v>
      </c>
      <c r="K1377" s="152">
        <v>400</v>
      </c>
      <c r="L1377" s="152">
        <f t="shared" si="127"/>
        <v>60</v>
      </c>
      <c r="M1377" s="152">
        <v>8.1</v>
      </c>
      <c r="N1377" s="152">
        <f t="shared" si="128"/>
        <v>0.05</v>
      </c>
      <c r="O1377" s="152">
        <v>3.8</v>
      </c>
      <c r="P1377" s="152">
        <f t="shared" si="129"/>
        <v>3</v>
      </c>
      <c r="Q1377" s="152"/>
      <c r="R1377" s="152">
        <f t="shared" si="130"/>
        <v>2377</v>
      </c>
      <c r="S1377" s="152">
        <f t="shared" si="134"/>
        <v>41</v>
      </c>
      <c r="T1377" s="152">
        <f t="shared" si="131"/>
        <v>2057</v>
      </c>
      <c r="U1377" s="152">
        <f t="shared" si="135"/>
        <v>43</v>
      </c>
      <c r="V1377" s="152">
        <f t="shared" si="132"/>
        <v>33</v>
      </c>
      <c r="W1377" s="152">
        <f t="shared" si="136"/>
        <v>1</v>
      </c>
      <c r="X1377" s="152">
        <v>4.7E-2</v>
      </c>
      <c r="Y1377" t="s">
        <v>16069</v>
      </c>
    </row>
    <row r="1378" spans="5:25" ht="18" x14ac:dyDescent="0.25">
      <c r="E1378" s="152" t="s">
        <v>13748</v>
      </c>
      <c r="F1378" s="152" t="s">
        <v>16062</v>
      </c>
      <c r="G1378" t="str">
        <f t="shared" si="133"/>
        <v>Key Biscayne, Florida Keys</v>
      </c>
      <c r="H1378" s="152">
        <v>2</v>
      </c>
      <c r="I1378" s="152">
        <v>27</v>
      </c>
      <c r="J1378" s="152">
        <f t="shared" si="126"/>
        <v>0.1</v>
      </c>
      <c r="K1378" s="152">
        <v>900</v>
      </c>
      <c r="L1378" s="152">
        <f t="shared" si="127"/>
        <v>211</v>
      </c>
      <c r="M1378" s="152">
        <v>7.8</v>
      </c>
      <c r="N1378" s="152">
        <f t="shared" si="128"/>
        <v>0.1</v>
      </c>
      <c r="O1378" s="152">
        <v>2.2999999999999998</v>
      </c>
      <c r="P1378" s="152">
        <f t="shared" si="129"/>
        <v>0.5</v>
      </c>
      <c r="Q1378" s="152"/>
      <c r="R1378" s="152">
        <f t="shared" si="130"/>
        <v>2422</v>
      </c>
      <c r="S1378" s="152">
        <f t="shared" si="134"/>
        <v>47</v>
      </c>
      <c r="T1378" s="152">
        <f t="shared" si="131"/>
        <v>2246</v>
      </c>
      <c r="U1378" s="152">
        <f t="shared" si="135"/>
        <v>41</v>
      </c>
      <c r="V1378" s="152">
        <f t="shared" si="132"/>
        <v>33</v>
      </c>
      <c r="W1378" s="152">
        <f t="shared" si="136"/>
        <v>1</v>
      </c>
      <c r="X1378" s="152">
        <v>-0.20699999999999999</v>
      </c>
      <c r="Y1378" t="s">
        <v>16069</v>
      </c>
    </row>
    <row r="1379" spans="5:25" ht="18" x14ac:dyDescent="0.25">
      <c r="E1379" s="152" t="s">
        <v>13748</v>
      </c>
      <c r="F1379" s="152" t="s">
        <v>16060</v>
      </c>
      <c r="G1379" t="str">
        <f t="shared" si="133"/>
        <v>Key West, Florida Keys</v>
      </c>
      <c r="H1379" s="152">
        <v>4</v>
      </c>
      <c r="I1379" s="152">
        <v>30.3</v>
      </c>
      <c r="J1379" s="152">
        <f t="shared" si="126"/>
        <v>0.5</v>
      </c>
      <c r="K1379" s="152">
        <v>400</v>
      </c>
      <c r="L1379" s="152">
        <f t="shared" si="127"/>
        <v>49</v>
      </c>
      <c r="M1379" s="152">
        <v>8.1</v>
      </c>
      <c r="N1379" s="152">
        <f t="shared" si="128"/>
        <v>0.04</v>
      </c>
      <c r="O1379" s="152">
        <v>4.3</v>
      </c>
      <c r="P1379" s="152">
        <f t="shared" si="129"/>
        <v>4</v>
      </c>
      <c r="Q1379" s="152"/>
      <c r="R1379" s="152">
        <f t="shared" si="130"/>
        <v>2406</v>
      </c>
      <c r="S1379" s="152">
        <f t="shared" si="134"/>
        <v>47</v>
      </c>
      <c r="T1379" s="152">
        <f t="shared" si="131"/>
        <v>2052</v>
      </c>
      <c r="U1379" s="152">
        <f t="shared" si="135"/>
        <v>38</v>
      </c>
      <c r="V1379" s="152">
        <f t="shared" si="132"/>
        <v>33</v>
      </c>
      <c r="W1379" s="152">
        <f t="shared" si="136"/>
        <v>1</v>
      </c>
      <c r="X1379" s="152">
        <v>-0.126</v>
      </c>
      <c r="Y1379" t="s">
        <v>16069</v>
      </c>
    </row>
    <row r="1380" spans="5:25" ht="18" x14ac:dyDescent="0.25">
      <c r="E1380" s="152" t="s">
        <v>13748</v>
      </c>
      <c r="F1380" s="152" t="s">
        <v>16060</v>
      </c>
      <c r="G1380" t="str">
        <f t="shared" si="133"/>
        <v>Key West, Florida Keys</v>
      </c>
      <c r="H1380" s="152">
        <v>3</v>
      </c>
      <c r="I1380" s="152">
        <v>27</v>
      </c>
      <c r="J1380" s="152">
        <f t="shared" si="126"/>
        <v>0.1</v>
      </c>
      <c r="K1380" s="152">
        <v>1340</v>
      </c>
      <c r="L1380" s="152">
        <f t="shared" si="127"/>
        <v>207</v>
      </c>
      <c r="M1380" s="152">
        <v>7.6</v>
      </c>
      <c r="N1380" s="152">
        <f t="shared" si="128"/>
        <v>0.06</v>
      </c>
      <c r="O1380" s="152">
        <v>1.7</v>
      </c>
      <c r="P1380" s="152">
        <f t="shared" si="129"/>
        <v>0.2</v>
      </c>
      <c r="Q1380" s="152"/>
      <c r="R1380" s="152">
        <f t="shared" si="130"/>
        <v>2442</v>
      </c>
      <c r="S1380" s="152">
        <f t="shared" si="134"/>
        <v>33</v>
      </c>
      <c r="T1380" s="152">
        <f t="shared" si="131"/>
        <v>2336</v>
      </c>
      <c r="U1380" s="152">
        <f t="shared" si="135"/>
        <v>33</v>
      </c>
      <c r="V1380" s="152">
        <f t="shared" si="132"/>
        <v>33</v>
      </c>
      <c r="W1380" s="152">
        <f t="shared" si="136"/>
        <v>1</v>
      </c>
      <c r="X1380" s="152">
        <v>2E-3</v>
      </c>
      <c r="Y1380" t="s">
        <v>16069</v>
      </c>
    </row>
    <row r="1381" spans="5:25" ht="18" x14ac:dyDescent="0.25">
      <c r="E1381" s="152" t="s">
        <v>13748</v>
      </c>
      <c r="F1381" s="152" t="s">
        <v>16060</v>
      </c>
      <c r="G1381" t="str">
        <f t="shared" si="133"/>
        <v>Key West, Florida Keys</v>
      </c>
      <c r="H1381" s="152">
        <v>6</v>
      </c>
      <c r="I1381" s="152">
        <v>30.3</v>
      </c>
      <c r="J1381" s="152">
        <f t="shared" si="126"/>
        <v>0.5</v>
      </c>
      <c r="K1381" s="152">
        <v>1290</v>
      </c>
      <c r="L1381" s="152">
        <f t="shared" si="127"/>
        <v>247</v>
      </c>
      <c r="M1381" s="152">
        <v>7.6</v>
      </c>
      <c r="N1381" s="152">
        <f t="shared" si="128"/>
        <v>0.08</v>
      </c>
      <c r="O1381" s="152">
        <v>2</v>
      </c>
      <c r="P1381" s="152">
        <f t="shared" si="129"/>
        <v>0.4</v>
      </c>
      <c r="Q1381" s="152"/>
      <c r="R1381" s="152">
        <f t="shared" si="130"/>
        <v>2447</v>
      </c>
      <c r="S1381" s="152">
        <f t="shared" si="134"/>
        <v>77</v>
      </c>
      <c r="T1381" s="152">
        <f t="shared" si="131"/>
        <v>2311</v>
      </c>
      <c r="U1381" s="152">
        <f t="shared" si="135"/>
        <v>77</v>
      </c>
      <c r="V1381" s="152">
        <f t="shared" si="132"/>
        <v>33</v>
      </c>
      <c r="W1381" s="152">
        <f t="shared" si="136"/>
        <v>1</v>
      </c>
      <c r="X1381" s="152">
        <v>-0.745</v>
      </c>
      <c r="Y1381" t="s">
        <v>16069</v>
      </c>
    </row>
    <row r="1382" spans="5:25" ht="18" x14ac:dyDescent="0.25">
      <c r="E1382" s="152" t="s">
        <v>13748</v>
      </c>
      <c r="F1382" s="152" t="s">
        <v>16062</v>
      </c>
      <c r="G1382" t="str">
        <f t="shared" si="133"/>
        <v>Key Biscayne, Florida Keys</v>
      </c>
      <c r="H1382" s="152">
        <v>3</v>
      </c>
      <c r="I1382" s="152">
        <v>27</v>
      </c>
      <c r="J1382" s="152">
        <f t="shared" si="126"/>
        <v>0.1</v>
      </c>
      <c r="K1382" s="152">
        <v>1340</v>
      </c>
      <c r="L1382" s="152">
        <f t="shared" si="127"/>
        <v>207</v>
      </c>
      <c r="M1382" s="152">
        <v>7.6</v>
      </c>
      <c r="N1382" s="152">
        <f t="shared" si="128"/>
        <v>0.06</v>
      </c>
      <c r="O1382" s="152">
        <v>1.7</v>
      </c>
      <c r="P1382" s="152">
        <f t="shared" si="129"/>
        <v>0.2</v>
      </c>
      <c r="Q1382" s="152"/>
      <c r="R1382" s="152">
        <f t="shared" si="130"/>
        <v>2442</v>
      </c>
      <c r="S1382" s="152">
        <f t="shared" si="134"/>
        <v>33</v>
      </c>
      <c r="T1382" s="152">
        <f t="shared" si="131"/>
        <v>2336</v>
      </c>
      <c r="U1382" s="152">
        <f t="shared" si="135"/>
        <v>33</v>
      </c>
      <c r="V1382" s="152">
        <f t="shared" si="132"/>
        <v>33</v>
      </c>
      <c r="W1382" s="152">
        <f t="shared" si="136"/>
        <v>1</v>
      </c>
      <c r="X1382" s="152">
        <v>0.501</v>
      </c>
      <c r="Y1382" t="s">
        <v>16069</v>
      </c>
    </row>
    <row r="1383" spans="5:25" ht="18" x14ac:dyDescent="0.25">
      <c r="E1383" s="152" t="s">
        <v>13748</v>
      </c>
      <c r="F1383" s="152" t="s">
        <v>16062</v>
      </c>
      <c r="G1383" t="str">
        <f t="shared" si="133"/>
        <v>Key Biscayne, Florida Keys</v>
      </c>
      <c r="H1383" s="152">
        <v>6</v>
      </c>
      <c r="I1383" s="152">
        <v>30.3</v>
      </c>
      <c r="J1383" s="152">
        <f t="shared" si="126"/>
        <v>0.5</v>
      </c>
      <c r="K1383" s="152">
        <v>1290</v>
      </c>
      <c r="L1383" s="152">
        <f t="shared" si="127"/>
        <v>247</v>
      </c>
      <c r="M1383" s="152">
        <v>7.6</v>
      </c>
      <c r="N1383" s="152">
        <f t="shared" si="128"/>
        <v>0.08</v>
      </c>
      <c r="O1383" s="152">
        <v>2</v>
      </c>
      <c r="P1383" s="152">
        <f t="shared" si="129"/>
        <v>0.4</v>
      </c>
      <c r="Q1383" s="152"/>
      <c r="R1383" s="152">
        <f t="shared" si="130"/>
        <v>2447</v>
      </c>
      <c r="S1383" s="152">
        <f t="shared" si="134"/>
        <v>77</v>
      </c>
      <c r="T1383" s="152">
        <f t="shared" si="131"/>
        <v>2311</v>
      </c>
      <c r="U1383" s="152">
        <f t="shared" si="135"/>
        <v>77</v>
      </c>
      <c r="V1383" s="152">
        <f t="shared" si="132"/>
        <v>33</v>
      </c>
      <c r="W1383" s="152">
        <f t="shared" si="136"/>
        <v>1</v>
      </c>
      <c r="X1383" s="152">
        <v>4.4999999999999998E-2</v>
      </c>
      <c r="Y1383" t="s">
        <v>16069</v>
      </c>
    </row>
    <row r="1384" spans="5:25" ht="18" x14ac:dyDescent="0.25">
      <c r="E1384" s="152" t="s">
        <v>13748</v>
      </c>
      <c r="F1384" s="152" t="s">
        <v>16062</v>
      </c>
      <c r="G1384" t="str">
        <f t="shared" si="133"/>
        <v>Key Biscayne, Florida Keys</v>
      </c>
      <c r="H1384" s="152">
        <v>6</v>
      </c>
      <c r="I1384" s="152">
        <v>30.3</v>
      </c>
      <c r="J1384" s="152">
        <f t="shared" si="126"/>
        <v>0.5</v>
      </c>
      <c r="K1384" s="152">
        <v>1290</v>
      </c>
      <c r="L1384" s="152">
        <f t="shared" si="127"/>
        <v>247</v>
      </c>
      <c r="M1384" s="152">
        <v>7.6</v>
      </c>
      <c r="N1384" s="152">
        <f t="shared" si="128"/>
        <v>0.08</v>
      </c>
      <c r="O1384" s="152">
        <v>2</v>
      </c>
      <c r="P1384" s="152">
        <f t="shared" si="129"/>
        <v>0.4</v>
      </c>
      <c r="Q1384" s="152"/>
      <c r="R1384" s="152">
        <f t="shared" si="130"/>
        <v>2447</v>
      </c>
      <c r="S1384" s="152">
        <f t="shared" si="134"/>
        <v>77</v>
      </c>
      <c r="T1384" s="152">
        <f t="shared" si="131"/>
        <v>2311</v>
      </c>
      <c r="U1384" s="152">
        <f t="shared" si="135"/>
        <v>77</v>
      </c>
      <c r="V1384" s="152">
        <f t="shared" si="132"/>
        <v>33</v>
      </c>
      <c r="W1384" s="152">
        <f t="shared" si="136"/>
        <v>1</v>
      </c>
      <c r="X1384" s="152">
        <v>-0.112</v>
      </c>
      <c r="Y1384" t="s">
        <v>16069</v>
      </c>
    </row>
    <row r="1385" spans="5:25" ht="18" x14ac:dyDescent="0.25">
      <c r="E1385" s="152" t="s">
        <v>13748</v>
      </c>
      <c r="F1385" s="152" t="s">
        <v>16062</v>
      </c>
      <c r="G1385" t="str">
        <f t="shared" si="133"/>
        <v>Key Biscayne, Florida Keys</v>
      </c>
      <c r="H1385" s="152">
        <v>1</v>
      </c>
      <c r="I1385" s="152">
        <v>27</v>
      </c>
      <c r="J1385" s="152">
        <f t="shared" si="126"/>
        <v>0.1</v>
      </c>
      <c r="K1385" s="152">
        <v>400</v>
      </c>
      <c r="L1385" s="152">
        <f t="shared" si="127"/>
        <v>60</v>
      </c>
      <c r="M1385" s="152">
        <v>8.1</v>
      </c>
      <c r="N1385" s="152">
        <f t="shared" si="128"/>
        <v>0.05</v>
      </c>
      <c r="O1385" s="152">
        <v>3.8</v>
      </c>
      <c r="P1385" s="152">
        <f t="shared" si="129"/>
        <v>3</v>
      </c>
      <c r="Q1385" s="152"/>
      <c r="R1385" s="152">
        <f t="shared" si="130"/>
        <v>2377</v>
      </c>
      <c r="S1385" s="152">
        <f t="shared" si="134"/>
        <v>41</v>
      </c>
      <c r="T1385" s="152">
        <f t="shared" si="131"/>
        <v>2057</v>
      </c>
      <c r="U1385" s="152">
        <f t="shared" si="135"/>
        <v>43</v>
      </c>
      <c r="V1385" s="152">
        <f t="shared" si="132"/>
        <v>33</v>
      </c>
      <c r="W1385" s="152">
        <f t="shared" si="136"/>
        <v>1</v>
      </c>
      <c r="X1385" s="152">
        <v>0.432</v>
      </c>
      <c r="Y1385" t="s">
        <v>16069</v>
      </c>
    </row>
    <row r="1386" spans="5:25" ht="18" x14ac:dyDescent="0.25">
      <c r="E1386" s="152" t="s">
        <v>13748</v>
      </c>
      <c r="F1386" s="152" t="s">
        <v>16062</v>
      </c>
      <c r="G1386" t="str">
        <f t="shared" si="133"/>
        <v>Key Biscayne, Florida Keys</v>
      </c>
      <c r="H1386" s="152">
        <v>4</v>
      </c>
      <c r="I1386" s="152">
        <v>30.3</v>
      </c>
      <c r="J1386" s="152">
        <f t="shared" si="126"/>
        <v>0.5</v>
      </c>
      <c r="K1386" s="152">
        <v>400</v>
      </c>
      <c r="L1386" s="152">
        <f t="shared" si="127"/>
        <v>49</v>
      </c>
      <c r="M1386" s="152">
        <v>8.1</v>
      </c>
      <c r="N1386" s="152">
        <f t="shared" si="128"/>
        <v>0.04</v>
      </c>
      <c r="O1386" s="152">
        <v>4.3</v>
      </c>
      <c r="P1386" s="152">
        <f t="shared" si="129"/>
        <v>4</v>
      </c>
      <c r="Q1386" s="152"/>
      <c r="R1386" s="152">
        <f t="shared" si="130"/>
        <v>2406</v>
      </c>
      <c r="S1386" s="152">
        <f t="shared" si="134"/>
        <v>47</v>
      </c>
      <c r="T1386" s="152">
        <f t="shared" si="131"/>
        <v>2052</v>
      </c>
      <c r="U1386" s="152">
        <f t="shared" si="135"/>
        <v>38</v>
      </c>
      <c r="V1386" s="152">
        <f t="shared" si="132"/>
        <v>33</v>
      </c>
      <c r="W1386" s="152">
        <f t="shared" si="136"/>
        <v>1</v>
      </c>
      <c r="X1386" s="152">
        <v>0.39</v>
      </c>
      <c r="Y1386" t="s">
        <v>16069</v>
      </c>
    </row>
    <row r="1387" spans="5:25" ht="18" x14ac:dyDescent="0.25">
      <c r="E1387" s="152" t="s">
        <v>13748</v>
      </c>
      <c r="F1387" s="152" t="s">
        <v>16062</v>
      </c>
      <c r="G1387" t="str">
        <f t="shared" si="133"/>
        <v>Key Biscayne, Florida Keys</v>
      </c>
      <c r="H1387" s="152">
        <v>2</v>
      </c>
      <c r="I1387" s="152">
        <v>27</v>
      </c>
      <c r="J1387" s="152">
        <f t="shared" si="126"/>
        <v>0.1</v>
      </c>
      <c r="K1387" s="152">
        <v>900</v>
      </c>
      <c r="L1387" s="152">
        <f t="shared" si="127"/>
        <v>211</v>
      </c>
      <c r="M1387" s="152">
        <v>7.8</v>
      </c>
      <c r="N1387" s="152">
        <f t="shared" si="128"/>
        <v>0.1</v>
      </c>
      <c r="O1387" s="152">
        <v>2.2999999999999998</v>
      </c>
      <c r="P1387" s="152">
        <f t="shared" si="129"/>
        <v>0.5</v>
      </c>
      <c r="Q1387" s="152"/>
      <c r="R1387" s="152">
        <f t="shared" si="130"/>
        <v>2422</v>
      </c>
      <c r="S1387" s="152">
        <f t="shared" si="134"/>
        <v>47</v>
      </c>
      <c r="T1387" s="152">
        <f t="shared" si="131"/>
        <v>2246</v>
      </c>
      <c r="U1387" s="152">
        <f t="shared" si="135"/>
        <v>41</v>
      </c>
      <c r="V1387" s="152">
        <f t="shared" si="132"/>
        <v>33</v>
      </c>
      <c r="W1387" s="152">
        <f t="shared" si="136"/>
        <v>1</v>
      </c>
      <c r="X1387" s="152">
        <v>0.47</v>
      </c>
      <c r="Y1387" t="s">
        <v>16069</v>
      </c>
    </row>
    <row r="1388" spans="5:25" ht="18" x14ac:dyDescent="0.25">
      <c r="E1388" s="152" t="s">
        <v>13748</v>
      </c>
      <c r="F1388" s="152" t="s">
        <v>16062</v>
      </c>
      <c r="G1388" t="str">
        <f t="shared" si="133"/>
        <v>Key Biscayne, Florida Keys</v>
      </c>
      <c r="H1388" s="152">
        <v>1</v>
      </c>
      <c r="I1388" s="152">
        <v>27</v>
      </c>
      <c r="J1388" s="152">
        <f t="shared" si="126"/>
        <v>0.1</v>
      </c>
      <c r="K1388" s="152">
        <v>400</v>
      </c>
      <c r="L1388" s="152">
        <f t="shared" si="127"/>
        <v>60</v>
      </c>
      <c r="M1388" s="152">
        <v>8.1</v>
      </c>
      <c r="N1388" s="152">
        <f t="shared" si="128"/>
        <v>0.05</v>
      </c>
      <c r="O1388" s="152">
        <v>3.8</v>
      </c>
      <c r="P1388" s="152">
        <f t="shared" si="129"/>
        <v>3</v>
      </c>
      <c r="Q1388" s="152"/>
      <c r="R1388" s="152">
        <f t="shared" si="130"/>
        <v>2377</v>
      </c>
      <c r="S1388" s="152">
        <f t="shared" si="134"/>
        <v>41</v>
      </c>
      <c r="T1388" s="152">
        <f t="shared" si="131"/>
        <v>2057</v>
      </c>
      <c r="U1388" s="152">
        <f t="shared" si="135"/>
        <v>43</v>
      </c>
      <c r="V1388" s="152">
        <f t="shared" si="132"/>
        <v>33</v>
      </c>
      <c r="W1388" s="152">
        <f t="shared" si="136"/>
        <v>1</v>
      </c>
      <c r="X1388" s="152">
        <v>0.61599999999999999</v>
      </c>
      <c r="Y1388" t="s">
        <v>16069</v>
      </c>
    </row>
    <row r="1389" spans="5:25" ht="18" x14ac:dyDescent="0.25">
      <c r="E1389" s="152" t="s">
        <v>13748</v>
      </c>
      <c r="F1389" s="152" t="s">
        <v>16062</v>
      </c>
      <c r="G1389" t="str">
        <f t="shared" si="133"/>
        <v>Key Biscayne, Florida Keys</v>
      </c>
      <c r="H1389" s="152">
        <v>5</v>
      </c>
      <c r="I1389" s="152">
        <v>30.3</v>
      </c>
      <c r="J1389" s="152">
        <f t="shared" si="126"/>
        <v>0.5</v>
      </c>
      <c r="K1389" s="152">
        <v>950</v>
      </c>
      <c r="L1389" s="152">
        <f t="shared" si="127"/>
        <v>196</v>
      </c>
      <c r="M1389" s="152">
        <v>7.8</v>
      </c>
      <c r="N1389" s="152">
        <f t="shared" si="128"/>
        <v>0.09</v>
      </c>
      <c r="O1389" s="152">
        <v>2.5</v>
      </c>
      <c r="P1389" s="152">
        <f t="shared" si="129"/>
        <v>0.5</v>
      </c>
      <c r="Q1389" s="152"/>
      <c r="R1389" s="152">
        <f t="shared" si="130"/>
        <v>2460</v>
      </c>
      <c r="S1389" s="152">
        <f t="shared" si="134"/>
        <v>52</v>
      </c>
      <c r="T1389" s="152">
        <f t="shared" si="131"/>
        <v>2268</v>
      </c>
      <c r="U1389" s="152">
        <f t="shared" si="135"/>
        <v>54</v>
      </c>
      <c r="V1389" s="152">
        <f t="shared" si="132"/>
        <v>33</v>
      </c>
      <c r="W1389" s="152">
        <f t="shared" si="136"/>
        <v>1</v>
      </c>
      <c r="X1389" s="152">
        <v>0.13300000000000001</v>
      </c>
      <c r="Y1389" t="s">
        <v>16069</v>
      </c>
    </row>
    <row r="1390" spans="5:25" ht="18" x14ac:dyDescent="0.25">
      <c r="E1390" s="152" t="s">
        <v>13748</v>
      </c>
      <c r="F1390" s="152" t="s">
        <v>16062</v>
      </c>
      <c r="G1390" t="str">
        <f t="shared" si="133"/>
        <v>Key Biscayne, Florida Keys</v>
      </c>
      <c r="H1390" s="152">
        <v>5</v>
      </c>
      <c r="I1390" s="152">
        <v>30.3</v>
      </c>
      <c r="J1390" s="152">
        <f t="shared" si="126"/>
        <v>0.5</v>
      </c>
      <c r="K1390" s="152">
        <v>950</v>
      </c>
      <c r="L1390" s="152">
        <f t="shared" si="127"/>
        <v>196</v>
      </c>
      <c r="M1390" s="152">
        <v>7.8</v>
      </c>
      <c r="N1390" s="152">
        <f t="shared" si="128"/>
        <v>0.09</v>
      </c>
      <c r="O1390" s="152">
        <v>2.5</v>
      </c>
      <c r="P1390" s="152">
        <f t="shared" si="129"/>
        <v>0.5</v>
      </c>
      <c r="Q1390" s="152"/>
      <c r="R1390" s="152">
        <f t="shared" si="130"/>
        <v>2460</v>
      </c>
      <c r="S1390" s="152">
        <f t="shared" si="134"/>
        <v>52</v>
      </c>
      <c r="T1390" s="152">
        <f t="shared" si="131"/>
        <v>2268</v>
      </c>
      <c r="U1390" s="152">
        <f t="shared" si="135"/>
        <v>54</v>
      </c>
      <c r="V1390" s="152">
        <f t="shared" si="132"/>
        <v>33</v>
      </c>
      <c r="W1390" s="152">
        <f t="shared" si="136"/>
        <v>1</v>
      </c>
      <c r="X1390" s="152">
        <v>1.2999999999999999E-2</v>
      </c>
      <c r="Y1390" t="s">
        <v>16069</v>
      </c>
    </row>
    <row r="1391" spans="5:25" ht="18" x14ac:dyDescent="0.25">
      <c r="E1391" s="152" t="s">
        <v>13748</v>
      </c>
      <c r="F1391" s="152" t="s">
        <v>16062</v>
      </c>
      <c r="G1391" t="str">
        <f t="shared" si="133"/>
        <v>Key Biscayne, Florida Keys</v>
      </c>
      <c r="H1391" s="152">
        <v>2</v>
      </c>
      <c r="I1391" s="152">
        <v>27</v>
      </c>
      <c r="J1391" s="152">
        <f t="shared" si="126"/>
        <v>0.1</v>
      </c>
      <c r="K1391" s="152">
        <v>900</v>
      </c>
      <c r="L1391" s="152">
        <f t="shared" si="127"/>
        <v>211</v>
      </c>
      <c r="M1391" s="152">
        <v>7.8</v>
      </c>
      <c r="N1391" s="152">
        <f t="shared" si="128"/>
        <v>0.1</v>
      </c>
      <c r="O1391" s="152">
        <v>2.2999999999999998</v>
      </c>
      <c r="P1391" s="152">
        <f t="shared" si="129"/>
        <v>0.5</v>
      </c>
      <c r="Q1391" s="152"/>
      <c r="R1391" s="152">
        <f t="shared" si="130"/>
        <v>2422</v>
      </c>
      <c r="S1391" s="152">
        <f t="shared" si="134"/>
        <v>47</v>
      </c>
      <c r="T1391" s="152">
        <f t="shared" si="131"/>
        <v>2246</v>
      </c>
      <c r="U1391" s="152">
        <f t="shared" si="135"/>
        <v>41</v>
      </c>
      <c r="V1391" s="152">
        <f t="shared" si="132"/>
        <v>33</v>
      </c>
      <c r="W1391" s="152">
        <f t="shared" si="136"/>
        <v>1</v>
      </c>
      <c r="X1391" s="152">
        <v>0.13600000000000001</v>
      </c>
      <c r="Y1391" t="s">
        <v>16069</v>
      </c>
    </row>
    <row r="1392" spans="5:25" ht="18" x14ac:dyDescent="0.25">
      <c r="E1392" s="152" t="s">
        <v>13748</v>
      </c>
      <c r="F1392" s="152" t="s">
        <v>16062</v>
      </c>
      <c r="G1392" t="str">
        <f t="shared" si="133"/>
        <v>Key Biscayne, Florida Keys</v>
      </c>
      <c r="H1392" s="152">
        <v>4</v>
      </c>
      <c r="I1392" s="152">
        <v>30.3</v>
      </c>
      <c r="J1392" s="152">
        <f t="shared" si="126"/>
        <v>0.5</v>
      </c>
      <c r="K1392" s="152">
        <v>400</v>
      </c>
      <c r="L1392" s="152">
        <f t="shared" si="127"/>
        <v>49</v>
      </c>
      <c r="M1392" s="152">
        <v>8.1</v>
      </c>
      <c r="N1392" s="152">
        <f t="shared" si="128"/>
        <v>0.04</v>
      </c>
      <c r="O1392" s="152">
        <v>4.3</v>
      </c>
      <c r="P1392" s="152">
        <f t="shared" si="129"/>
        <v>4</v>
      </c>
      <c r="Q1392" s="152"/>
      <c r="R1392" s="152">
        <f t="shared" si="130"/>
        <v>2406</v>
      </c>
      <c r="S1392" s="152">
        <f t="shared" si="134"/>
        <v>47</v>
      </c>
      <c r="T1392" s="152">
        <f t="shared" si="131"/>
        <v>2052</v>
      </c>
      <c r="U1392" s="152">
        <f t="shared" si="135"/>
        <v>38</v>
      </c>
      <c r="V1392" s="152">
        <f t="shared" si="132"/>
        <v>33</v>
      </c>
      <c r="W1392" s="152">
        <f t="shared" si="136"/>
        <v>1</v>
      </c>
      <c r="X1392" s="152">
        <v>0.19800000000000001</v>
      </c>
      <c r="Y1392" t="s">
        <v>16069</v>
      </c>
    </row>
    <row r="1393" spans="5:25" ht="18" x14ac:dyDescent="0.25">
      <c r="E1393" s="152" t="s">
        <v>13748</v>
      </c>
      <c r="F1393" s="152" t="s">
        <v>16062</v>
      </c>
      <c r="G1393" t="str">
        <f t="shared" si="133"/>
        <v>Key Biscayne, Florida Keys</v>
      </c>
      <c r="H1393" s="152">
        <v>3</v>
      </c>
      <c r="I1393" s="152">
        <v>27</v>
      </c>
      <c r="J1393" s="152">
        <f t="shared" si="126"/>
        <v>0.1</v>
      </c>
      <c r="K1393" s="152">
        <v>1340</v>
      </c>
      <c r="L1393" s="152">
        <f t="shared" si="127"/>
        <v>207</v>
      </c>
      <c r="M1393" s="152">
        <v>7.6</v>
      </c>
      <c r="N1393" s="152">
        <f t="shared" si="128"/>
        <v>0.06</v>
      </c>
      <c r="O1393" s="152">
        <v>1.7</v>
      </c>
      <c r="P1393" s="152">
        <f t="shared" si="129"/>
        <v>0.2</v>
      </c>
      <c r="Q1393" s="152"/>
      <c r="R1393" s="152">
        <f t="shared" si="130"/>
        <v>2442</v>
      </c>
      <c r="S1393" s="152">
        <f t="shared" si="134"/>
        <v>33</v>
      </c>
      <c r="T1393" s="152">
        <f t="shared" si="131"/>
        <v>2336</v>
      </c>
      <c r="U1393" s="152">
        <f t="shared" si="135"/>
        <v>33</v>
      </c>
      <c r="V1393" s="152">
        <f t="shared" si="132"/>
        <v>33</v>
      </c>
      <c r="W1393" s="152">
        <f t="shared" si="136"/>
        <v>1</v>
      </c>
      <c r="X1393" s="152">
        <v>-8.6999999999999994E-2</v>
      </c>
      <c r="Y1393" t="s">
        <v>16069</v>
      </c>
    </row>
    <row r="1394" spans="5:25" ht="18" x14ac:dyDescent="0.25">
      <c r="E1394" s="152" t="s">
        <v>13748</v>
      </c>
      <c r="F1394" s="152" t="s">
        <v>16062</v>
      </c>
      <c r="G1394" t="str">
        <f t="shared" si="133"/>
        <v>Key Biscayne, Florida Keys</v>
      </c>
      <c r="H1394" s="152">
        <v>2</v>
      </c>
      <c r="I1394" s="152">
        <v>27</v>
      </c>
      <c r="J1394" s="152">
        <f t="shared" ref="J1394:J1457" si="137">VLOOKUP($H1394,$AA$948:$AO$953,3,FALSE)</f>
        <v>0.1</v>
      </c>
      <c r="K1394" s="152">
        <v>900</v>
      </c>
      <c r="L1394" s="152">
        <f t="shared" ref="L1394:L1457" si="138">VLOOKUP($H1394,$AA$948:$AO$953,5,FALSE)</f>
        <v>211</v>
      </c>
      <c r="M1394" s="152">
        <v>7.8</v>
      </c>
      <c r="N1394" s="152">
        <f t="shared" ref="N1394:N1457" si="139">VLOOKUP($H1394,$AA$948:$AO$953,7,FALSE)</f>
        <v>0.1</v>
      </c>
      <c r="O1394" s="152">
        <v>2.2999999999999998</v>
      </c>
      <c r="P1394" s="152">
        <f t="shared" ref="P1394:P1457" si="140">VLOOKUP($H1394,$AA$948:$AO$953,13,FALSE)</f>
        <v>0.5</v>
      </c>
      <c r="Q1394" s="152"/>
      <c r="R1394" s="152">
        <f t="shared" ref="R1394:R1457" si="141">VLOOKUP($H1394,$AA$948:$AO$953,8,FALSE)</f>
        <v>2422</v>
      </c>
      <c r="S1394" s="152">
        <f t="shared" si="134"/>
        <v>47</v>
      </c>
      <c r="T1394" s="152">
        <f t="shared" ref="T1394:T1457" si="142">VLOOKUP($H1394,$AA$948:$AO$953,10,FALSE)</f>
        <v>2246</v>
      </c>
      <c r="U1394" s="152">
        <f t="shared" si="135"/>
        <v>41</v>
      </c>
      <c r="V1394" s="152">
        <f t="shared" ref="V1394:V1457" si="143">VLOOKUP($H1394,$AA$948:$AO$953,14,FALSE)</f>
        <v>33</v>
      </c>
      <c r="W1394" s="152">
        <f t="shared" si="136"/>
        <v>1</v>
      </c>
      <c r="X1394" s="152">
        <v>0.40200000000000002</v>
      </c>
      <c r="Y1394" t="s">
        <v>16069</v>
      </c>
    </row>
    <row r="1395" spans="5:25" ht="18" x14ac:dyDescent="0.25">
      <c r="E1395" s="152" t="s">
        <v>13748</v>
      </c>
      <c r="F1395" s="152" t="s">
        <v>16062</v>
      </c>
      <c r="G1395" t="str">
        <f t="shared" ref="G1395:G1458" si="144">_xlfn.CONCAT(F1395, ", Florida Keys")</f>
        <v>Key Biscayne, Florida Keys</v>
      </c>
      <c r="H1395" s="152">
        <v>6</v>
      </c>
      <c r="I1395" s="152">
        <v>30.3</v>
      </c>
      <c r="J1395" s="152">
        <f t="shared" si="137"/>
        <v>0.5</v>
      </c>
      <c r="K1395" s="152">
        <v>1290</v>
      </c>
      <c r="L1395" s="152">
        <f t="shared" si="138"/>
        <v>247</v>
      </c>
      <c r="M1395" s="152">
        <v>7.6</v>
      </c>
      <c r="N1395" s="152">
        <f t="shared" si="139"/>
        <v>0.08</v>
      </c>
      <c r="O1395" s="152">
        <v>2</v>
      </c>
      <c r="P1395" s="152">
        <f t="shared" si="140"/>
        <v>0.4</v>
      </c>
      <c r="Q1395" s="152"/>
      <c r="R1395" s="152">
        <f t="shared" si="141"/>
        <v>2447</v>
      </c>
      <c r="S1395" s="152">
        <f t="shared" ref="S1395:S1458" si="145">VLOOKUP($H1395,$AA$948:$AO$953,9,FALSE)</f>
        <v>77</v>
      </c>
      <c r="T1395" s="152">
        <f t="shared" si="142"/>
        <v>2311</v>
      </c>
      <c r="U1395" s="152">
        <f t="shared" ref="U1395:U1458" si="146">VLOOKUP($H1395,$AA$948:$AO$953,11,FALSE)</f>
        <v>77</v>
      </c>
      <c r="V1395" s="152">
        <f t="shared" si="143"/>
        <v>33</v>
      </c>
      <c r="W1395" s="152">
        <f t="shared" ref="W1395:W1458" si="147">VLOOKUP($H1395,$AA$948:$AO$953,15,FALSE)</f>
        <v>1</v>
      </c>
      <c r="X1395" s="152">
        <v>-3.3000000000000002E-2</v>
      </c>
      <c r="Y1395" t="s">
        <v>16069</v>
      </c>
    </row>
    <row r="1396" spans="5:25" ht="18" x14ac:dyDescent="0.25">
      <c r="E1396" s="152" t="s">
        <v>13748</v>
      </c>
      <c r="F1396" s="152" t="s">
        <v>16062</v>
      </c>
      <c r="G1396" t="str">
        <f t="shared" si="144"/>
        <v>Key Biscayne, Florida Keys</v>
      </c>
      <c r="H1396" s="152">
        <v>1</v>
      </c>
      <c r="I1396" s="152">
        <v>27</v>
      </c>
      <c r="J1396" s="152">
        <f t="shared" si="137"/>
        <v>0.1</v>
      </c>
      <c r="K1396" s="152">
        <v>400</v>
      </c>
      <c r="L1396" s="152">
        <f t="shared" si="138"/>
        <v>60</v>
      </c>
      <c r="M1396" s="152">
        <v>8.1</v>
      </c>
      <c r="N1396" s="152">
        <f t="shared" si="139"/>
        <v>0.05</v>
      </c>
      <c r="O1396" s="152">
        <v>3.8</v>
      </c>
      <c r="P1396" s="152">
        <f t="shared" si="140"/>
        <v>3</v>
      </c>
      <c r="Q1396" s="152"/>
      <c r="R1396" s="152">
        <f t="shared" si="141"/>
        <v>2377</v>
      </c>
      <c r="S1396" s="152">
        <f t="shared" si="145"/>
        <v>41</v>
      </c>
      <c r="T1396" s="152">
        <f t="shared" si="142"/>
        <v>2057</v>
      </c>
      <c r="U1396" s="152">
        <f t="shared" si="146"/>
        <v>43</v>
      </c>
      <c r="V1396" s="152">
        <f t="shared" si="143"/>
        <v>33</v>
      </c>
      <c r="W1396" s="152">
        <f t="shared" si="147"/>
        <v>1</v>
      </c>
      <c r="X1396" s="152">
        <v>0.28799999999999998</v>
      </c>
      <c r="Y1396" t="s">
        <v>16069</v>
      </c>
    </row>
    <row r="1397" spans="5:25" ht="18" x14ac:dyDescent="0.25">
      <c r="E1397" s="152" t="s">
        <v>13748</v>
      </c>
      <c r="F1397" s="152" t="s">
        <v>16062</v>
      </c>
      <c r="G1397" t="str">
        <f t="shared" si="144"/>
        <v>Key Biscayne, Florida Keys</v>
      </c>
      <c r="H1397" s="152">
        <v>3</v>
      </c>
      <c r="I1397" s="152">
        <v>27</v>
      </c>
      <c r="J1397" s="152">
        <f t="shared" si="137"/>
        <v>0.1</v>
      </c>
      <c r="K1397" s="152">
        <v>1340</v>
      </c>
      <c r="L1397" s="152">
        <f t="shared" si="138"/>
        <v>207</v>
      </c>
      <c r="M1397" s="152">
        <v>7.6</v>
      </c>
      <c r="N1397" s="152">
        <f t="shared" si="139"/>
        <v>0.06</v>
      </c>
      <c r="O1397" s="152">
        <v>1.7</v>
      </c>
      <c r="P1397" s="152">
        <f t="shared" si="140"/>
        <v>0.2</v>
      </c>
      <c r="Q1397" s="152"/>
      <c r="R1397" s="152">
        <f t="shared" si="141"/>
        <v>2442</v>
      </c>
      <c r="S1397" s="152">
        <f t="shared" si="145"/>
        <v>33</v>
      </c>
      <c r="T1397" s="152">
        <f t="shared" si="142"/>
        <v>2336</v>
      </c>
      <c r="U1397" s="152">
        <f t="shared" si="146"/>
        <v>33</v>
      </c>
      <c r="V1397" s="152">
        <f t="shared" si="143"/>
        <v>33</v>
      </c>
      <c r="W1397" s="152">
        <f t="shared" si="147"/>
        <v>1</v>
      </c>
      <c r="X1397" s="152">
        <v>1.2999999999999999E-2</v>
      </c>
      <c r="Y1397" t="s">
        <v>16069</v>
      </c>
    </row>
    <row r="1398" spans="5:25" ht="18" x14ac:dyDescent="0.25">
      <c r="E1398" s="152" t="s">
        <v>13748</v>
      </c>
      <c r="F1398" s="152" t="s">
        <v>16062</v>
      </c>
      <c r="G1398" t="str">
        <f t="shared" si="144"/>
        <v>Key Biscayne, Florida Keys</v>
      </c>
      <c r="H1398" s="152">
        <v>3</v>
      </c>
      <c r="I1398" s="152">
        <v>27</v>
      </c>
      <c r="J1398" s="152">
        <f t="shared" si="137"/>
        <v>0.1</v>
      </c>
      <c r="K1398" s="152">
        <v>1340</v>
      </c>
      <c r="L1398" s="152">
        <f t="shared" si="138"/>
        <v>207</v>
      </c>
      <c r="M1398" s="152">
        <v>7.6</v>
      </c>
      <c r="N1398" s="152">
        <f t="shared" si="139"/>
        <v>0.06</v>
      </c>
      <c r="O1398" s="152">
        <v>1.7</v>
      </c>
      <c r="P1398" s="152">
        <f t="shared" si="140"/>
        <v>0.2</v>
      </c>
      <c r="Q1398" s="152"/>
      <c r="R1398" s="152">
        <f t="shared" si="141"/>
        <v>2442</v>
      </c>
      <c r="S1398" s="152">
        <f t="shared" si="145"/>
        <v>33</v>
      </c>
      <c r="T1398" s="152">
        <f t="shared" si="142"/>
        <v>2336</v>
      </c>
      <c r="U1398" s="152">
        <f t="shared" si="146"/>
        <v>33</v>
      </c>
      <c r="V1398" s="152">
        <f t="shared" si="143"/>
        <v>33</v>
      </c>
      <c r="W1398" s="152">
        <f t="shared" si="147"/>
        <v>1</v>
      </c>
      <c r="X1398" s="152">
        <v>-0.20699999999999999</v>
      </c>
      <c r="Y1398" t="s">
        <v>16069</v>
      </c>
    </row>
    <row r="1399" spans="5:25" ht="18" x14ac:dyDescent="0.25">
      <c r="E1399" s="152" t="s">
        <v>13748</v>
      </c>
      <c r="F1399" s="152" t="s">
        <v>16062</v>
      </c>
      <c r="G1399" t="str">
        <f t="shared" si="144"/>
        <v>Key Biscayne, Florida Keys</v>
      </c>
      <c r="H1399" s="152">
        <v>3</v>
      </c>
      <c r="I1399" s="152">
        <v>27</v>
      </c>
      <c r="J1399" s="152">
        <f t="shared" si="137"/>
        <v>0.1</v>
      </c>
      <c r="K1399" s="152">
        <v>1340</v>
      </c>
      <c r="L1399" s="152">
        <f t="shared" si="138"/>
        <v>207</v>
      </c>
      <c r="M1399" s="152">
        <v>7.6</v>
      </c>
      <c r="N1399" s="152">
        <f t="shared" si="139"/>
        <v>0.06</v>
      </c>
      <c r="O1399" s="152">
        <v>1.7</v>
      </c>
      <c r="P1399" s="152">
        <f t="shared" si="140"/>
        <v>0.2</v>
      </c>
      <c r="Q1399" s="152"/>
      <c r="R1399" s="152">
        <f t="shared" si="141"/>
        <v>2442</v>
      </c>
      <c r="S1399" s="152">
        <f t="shared" si="145"/>
        <v>33</v>
      </c>
      <c r="T1399" s="152">
        <f t="shared" si="142"/>
        <v>2336</v>
      </c>
      <c r="U1399" s="152">
        <f t="shared" si="146"/>
        <v>33</v>
      </c>
      <c r="V1399" s="152">
        <f t="shared" si="143"/>
        <v>33</v>
      </c>
      <c r="W1399" s="152">
        <f t="shared" si="147"/>
        <v>1</v>
      </c>
      <c r="X1399" s="152">
        <v>-4.2999999999999997E-2</v>
      </c>
      <c r="Y1399" t="s">
        <v>16069</v>
      </c>
    </row>
    <row r="1400" spans="5:25" ht="18" x14ac:dyDescent="0.25">
      <c r="E1400" s="152" t="s">
        <v>13748</v>
      </c>
      <c r="F1400" s="152" t="s">
        <v>16062</v>
      </c>
      <c r="G1400" t="str">
        <f t="shared" si="144"/>
        <v>Key Biscayne, Florida Keys</v>
      </c>
      <c r="H1400" s="152">
        <v>1</v>
      </c>
      <c r="I1400" s="152">
        <v>27</v>
      </c>
      <c r="J1400" s="152">
        <f t="shared" si="137"/>
        <v>0.1</v>
      </c>
      <c r="K1400" s="152">
        <v>400</v>
      </c>
      <c r="L1400" s="152">
        <f t="shared" si="138"/>
        <v>60</v>
      </c>
      <c r="M1400" s="152">
        <v>8.1</v>
      </c>
      <c r="N1400" s="152">
        <f t="shared" si="139"/>
        <v>0.05</v>
      </c>
      <c r="O1400" s="152">
        <v>3.8</v>
      </c>
      <c r="P1400" s="152">
        <f t="shared" si="140"/>
        <v>3</v>
      </c>
      <c r="Q1400" s="152"/>
      <c r="R1400" s="152">
        <f t="shared" si="141"/>
        <v>2377</v>
      </c>
      <c r="S1400" s="152">
        <f t="shared" si="145"/>
        <v>41</v>
      </c>
      <c r="T1400" s="152">
        <f t="shared" si="142"/>
        <v>2057</v>
      </c>
      <c r="U1400" s="152">
        <f t="shared" si="146"/>
        <v>43</v>
      </c>
      <c r="V1400" s="152">
        <f t="shared" si="143"/>
        <v>33</v>
      </c>
      <c r="W1400" s="152">
        <f t="shared" si="147"/>
        <v>1</v>
      </c>
      <c r="X1400" s="152">
        <v>0.17</v>
      </c>
      <c r="Y1400" t="s">
        <v>16069</v>
      </c>
    </row>
    <row r="1401" spans="5:25" ht="18" x14ac:dyDescent="0.25">
      <c r="E1401" s="152" t="s">
        <v>13748</v>
      </c>
      <c r="F1401" s="152" t="s">
        <v>16062</v>
      </c>
      <c r="G1401" t="str">
        <f t="shared" si="144"/>
        <v>Key Biscayne, Florida Keys</v>
      </c>
      <c r="H1401" s="152">
        <v>4</v>
      </c>
      <c r="I1401" s="152">
        <v>30.3</v>
      </c>
      <c r="J1401" s="152">
        <f t="shared" si="137"/>
        <v>0.5</v>
      </c>
      <c r="K1401" s="152">
        <v>400</v>
      </c>
      <c r="L1401" s="152">
        <f t="shared" si="138"/>
        <v>49</v>
      </c>
      <c r="M1401" s="152">
        <v>8.1</v>
      </c>
      <c r="N1401" s="152">
        <f t="shared" si="139"/>
        <v>0.04</v>
      </c>
      <c r="O1401" s="152">
        <v>4.3</v>
      </c>
      <c r="P1401" s="152">
        <f t="shared" si="140"/>
        <v>4</v>
      </c>
      <c r="Q1401" s="152"/>
      <c r="R1401" s="152">
        <f t="shared" si="141"/>
        <v>2406</v>
      </c>
      <c r="S1401" s="152">
        <f t="shared" si="145"/>
        <v>47</v>
      </c>
      <c r="T1401" s="152">
        <f t="shared" si="142"/>
        <v>2052</v>
      </c>
      <c r="U1401" s="152">
        <f t="shared" si="146"/>
        <v>38</v>
      </c>
      <c r="V1401" s="152">
        <f t="shared" si="143"/>
        <v>33</v>
      </c>
      <c r="W1401" s="152">
        <f t="shared" si="147"/>
        <v>1</v>
      </c>
      <c r="X1401" s="152">
        <v>-8.1000000000000003E-2</v>
      </c>
      <c r="Y1401" t="s">
        <v>16069</v>
      </c>
    </row>
    <row r="1402" spans="5:25" ht="18" x14ac:dyDescent="0.25">
      <c r="E1402" s="152" t="s">
        <v>13748</v>
      </c>
      <c r="F1402" s="152" t="s">
        <v>16062</v>
      </c>
      <c r="G1402" t="str">
        <f t="shared" si="144"/>
        <v>Key Biscayne, Florida Keys</v>
      </c>
      <c r="H1402" s="152">
        <v>2</v>
      </c>
      <c r="I1402" s="152">
        <v>27</v>
      </c>
      <c r="J1402" s="152">
        <f t="shared" si="137"/>
        <v>0.1</v>
      </c>
      <c r="K1402" s="152">
        <v>900</v>
      </c>
      <c r="L1402" s="152">
        <f t="shared" si="138"/>
        <v>211</v>
      </c>
      <c r="M1402" s="152">
        <v>7.8</v>
      </c>
      <c r="N1402" s="152">
        <f t="shared" si="139"/>
        <v>0.1</v>
      </c>
      <c r="O1402" s="152">
        <v>2.2999999999999998</v>
      </c>
      <c r="P1402" s="152">
        <f t="shared" si="140"/>
        <v>0.5</v>
      </c>
      <c r="Q1402" s="152"/>
      <c r="R1402" s="152">
        <f t="shared" si="141"/>
        <v>2422</v>
      </c>
      <c r="S1402" s="152">
        <f t="shared" si="145"/>
        <v>47</v>
      </c>
      <c r="T1402" s="152">
        <f t="shared" si="142"/>
        <v>2246</v>
      </c>
      <c r="U1402" s="152">
        <f t="shared" si="146"/>
        <v>41</v>
      </c>
      <c r="V1402" s="152">
        <f t="shared" si="143"/>
        <v>33</v>
      </c>
      <c r="W1402" s="152">
        <f t="shared" si="147"/>
        <v>1</v>
      </c>
      <c r="X1402" s="152">
        <v>-9.9000000000000005E-2</v>
      </c>
      <c r="Y1402" t="s">
        <v>16069</v>
      </c>
    </row>
    <row r="1403" spans="5:25" ht="18" x14ac:dyDescent="0.25">
      <c r="E1403" s="152" t="s">
        <v>13748</v>
      </c>
      <c r="F1403" s="152" t="s">
        <v>16062</v>
      </c>
      <c r="G1403" t="str">
        <f t="shared" si="144"/>
        <v>Key Biscayne, Florida Keys</v>
      </c>
      <c r="H1403" s="152">
        <v>1</v>
      </c>
      <c r="I1403" s="152">
        <v>27</v>
      </c>
      <c r="J1403" s="152">
        <f t="shared" si="137"/>
        <v>0.1</v>
      </c>
      <c r="K1403" s="152">
        <v>400</v>
      </c>
      <c r="L1403" s="152">
        <f t="shared" si="138"/>
        <v>60</v>
      </c>
      <c r="M1403" s="152">
        <v>8.1</v>
      </c>
      <c r="N1403" s="152">
        <f t="shared" si="139"/>
        <v>0.05</v>
      </c>
      <c r="O1403" s="152">
        <v>3.8</v>
      </c>
      <c r="P1403" s="152">
        <f t="shared" si="140"/>
        <v>3</v>
      </c>
      <c r="Q1403" s="152"/>
      <c r="R1403" s="152">
        <f t="shared" si="141"/>
        <v>2377</v>
      </c>
      <c r="S1403" s="152">
        <f t="shared" si="145"/>
        <v>41</v>
      </c>
      <c r="T1403" s="152">
        <f t="shared" si="142"/>
        <v>2057</v>
      </c>
      <c r="U1403" s="152">
        <f t="shared" si="146"/>
        <v>43</v>
      </c>
      <c r="V1403" s="152">
        <f t="shared" si="143"/>
        <v>33</v>
      </c>
      <c r="W1403" s="152">
        <f t="shared" si="147"/>
        <v>1</v>
      </c>
      <c r="X1403" s="152">
        <v>-0.121</v>
      </c>
      <c r="Y1403" t="s">
        <v>16069</v>
      </c>
    </row>
    <row r="1404" spans="5:25" ht="18" x14ac:dyDescent="0.25">
      <c r="E1404" s="152" t="s">
        <v>13748</v>
      </c>
      <c r="F1404" s="152" t="s">
        <v>16062</v>
      </c>
      <c r="G1404" t="str">
        <f t="shared" si="144"/>
        <v>Key Biscayne, Florida Keys</v>
      </c>
      <c r="H1404" s="152">
        <v>5</v>
      </c>
      <c r="I1404" s="152">
        <v>30.3</v>
      </c>
      <c r="J1404" s="152">
        <f t="shared" si="137"/>
        <v>0.5</v>
      </c>
      <c r="K1404" s="152">
        <v>950</v>
      </c>
      <c r="L1404" s="152">
        <f t="shared" si="138"/>
        <v>196</v>
      </c>
      <c r="M1404" s="152">
        <v>7.8</v>
      </c>
      <c r="N1404" s="152">
        <f t="shared" si="139"/>
        <v>0.09</v>
      </c>
      <c r="O1404" s="152">
        <v>2.5</v>
      </c>
      <c r="P1404" s="152">
        <f t="shared" si="140"/>
        <v>0.5</v>
      </c>
      <c r="Q1404" s="152"/>
      <c r="R1404" s="152">
        <f t="shared" si="141"/>
        <v>2460</v>
      </c>
      <c r="S1404" s="152">
        <f t="shared" si="145"/>
        <v>52</v>
      </c>
      <c r="T1404" s="152">
        <f t="shared" si="142"/>
        <v>2268</v>
      </c>
      <c r="U1404" s="152">
        <f t="shared" si="146"/>
        <v>54</v>
      </c>
      <c r="V1404" s="152">
        <f t="shared" si="143"/>
        <v>33</v>
      </c>
      <c r="W1404" s="152">
        <f t="shared" si="147"/>
        <v>1</v>
      </c>
      <c r="X1404" s="152">
        <v>-0.28699999999999998</v>
      </c>
      <c r="Y1404" t="s">
        <v>16069</v>
      </c>
    </row>
    <row r="1405" spans="5:25" ht="18" x14ac:dyDescent="0.25">
      <c r="E1405" s="152" t="s">
        <v>13748</v>
      </c>
      <c r="F1405" s="152" t="s">
        <v>16062</v>
      </c>
      <c r="G1405" t="str">
        <f t="shared" si="144"/>
        <v>Key Biscayne, Florida Keys</v>
      </c>
      <c r="H1405" s="152">
        <v>5</v>
      </c>
      <c r="I1405" s="152">
        <v>30.3</v>
      </c>
      <c r="J1405" s="152">
        <f t="shared" si="137"/>
        <v>0.5</v>
      </c>
      <c r="K1405" s="152">
        <v>950</v>
      </c>
      <c r="L1405" s="152">
        <f t="shared" si="138"/>
        <v>196</v>
      </c>
      <c r="M1405" s="152">
        <v>7.8</v>
      </c>
      <c r="N1405" s="152">
        <f t="shared" si="139"/>
        <v>0.09</v>
      </c>
      <c r="O1405" s="152">
        <v>2.5</v>
      </c>
      <c r="P1405" s="152">
        <f t="shared" si="140"/>
        <v>0.5</v>
      </c>
      <c r="Q1405" s="152"/>
      <c r="R1405" s="152">
        <f t="shared" si="141"/>
        <v>2460</v>
      </c>
      <c r="S1405" s="152">
        <f t="shared" si="145"/>
        <v>52</v>
      </c>
      <c r="T1405" s="152">
        <f t="shared" si="142"/>
        <v>2268</v>
      </c>
      <c r="U1405" s="152">
        <f t="shared" si="146"/>
        <v>54</v>
      </c>
      <c r="V1405" s="152">
        <f t="shared" si="143"/>
        <v>33</v>
      </c>
      <c r="W1405" s="152">
        <f t="shared" si="147"/>
        <v>1</v>
      </c>
      <c r="X1405" s="152">
        <v>1.53</v>
      </c>
      <c r="Y1405" t="s">
        <v>16069</v>
      </c>
    </row>
    <row r="1406" spans="5:25" ht="18" x14ac:dyDescent="0.25">
      <c r="E1406" s="152" t="s">
        <v>13748</v>
      </c>
      <c r="F1406" s="152" t="s">
        <v>16062</v>
      </c>
      <c r="G1406" t="str">
        <f t="shared" si="144"/>
        <v>Key Biscayne, Florida Keys</v>
      </c>
      <c r="H1406" s="152">
        <v>6</v>
      </c>
      <c r="I1406" s="152">
        <v>30.3</v>
      </c>
      <c r="J1406" s="152">
        <f t="shared" si="137"/>
        <v>0.5</v>
      </c>
      <c r="K1406" s="152">
        <v>1290</v>
      </c>
      <c r="L1406" s="152">
        <f t="shared" si="138"/>
        <v>247</v>
      </c>
      <c r="M1406" s="152">
        <v>7.6</v>
      </c>
      <c r="N1406" s="152">
        <f t="shared" si="139"/>
        <v>0.08</v>
      </c>
      <c r="O1406" s="152">
        <v>2</v>
      </c>
      <c r="P1406" s="152">
        <f t="shared" si="140"/>
        <v>0.4</v>
      </c>
      <c r="Q1406" s="152"/>
      <c r="R1406" s="152">
        <f t="shared" si="141"/>
        <v>2447</v>
      </c>
      <c r="S1406" s="152">
        <f t="shared" si="145"/>
        <v>77</v>
      </c>
      <c r="T1406" s="152">
        <f t="shared" si="142"/>
        <v>2311</v>
      </c>
      <c r="U1406" s="152">
        <f t="shared" si="146"/>
        <v>77</v>
      </c>
      <c r="V1406" s="152">
        <f t="shared" si="143"/>
        <v>33</v>
      </c>
      <c r="W1406" s="152">
        <f t="shared" si="147"/>
        <v>1</v>
      </c>
      <c r="X1406" s="152">
        <v>-0.1</v>
      </c>
      <c r="Y1406" t="s">
        <v>16069</v>
      </c>
    </row>
    <row r="1407" spans="5:25" ht="18" x14ac:dyDescent="0.25">
      <c r="E1407" s="152" t="s">
        <v>13748</v>
      </c>
      <c r="F1407" s="152" t="s">
        <v>16062</v>
      </c>
      <c r="G1407" t="str">
        <f t="shared" si="144"/>
        <v>Key Biscayne, Florida Keys</v>
      </c>
      <c r="H1407" s="152">
        <v>1</v>
      </c>
      <c r="I1407" s="152">
        <v>27</v>
      </c>
      <c r="J1407" s="152">
        <f t="shared" si="137"/>
        <v>0.1</v>
      </c>
      <c r="K1407" s="152">
        <v>400</v>
      </c>
      <c r="L1407" s="152">
        <f t="shared" si="138"/>
        <v>60</v>
      </c>
      <c r="M1407" s="152">
        <v>8.1</v>
      </c>
      <c r="N1407" s="152">
        <f t="shared" si="139"/>
        <v>0.05</v>
      </c>
      <c r="O1407" s="152">
        <v>3.8</v>
      </c>
      <c r="P1407" s="152">
        <f t="shared" si="140"/>
        <v>3</v>
      </c>
      <c r="Q1407" s="152"/>
      <c r="R1407" s="152">
        <f t="shared" si="141"/>
        <v>2377</v>
      </c>
      <c r="S1407" s="152">
        <f t="shared" si="145"/>
        <v>41</v>
      </c>
      <c r="T1407" s="152">
        <f t="shared" si="142"/>
        <v>2057</v>
      </c>
      <c r="U1407" s="152">
        <f t="shared" si="146"/>
        <v>43</v>
      </c>
      <c r="V1407" s="152">
        <f t="shared" si="143"/>
        <v>33</v>
      </c>
      <c r="W1407" s="152">
        <f t="shared" si="147"/>
        <v>1</v>
      </c>
      <c r="X1407" s="152">
        <v>0.3</v>
      </c>
      <c r="Y1407" t="s">
        <v>16069</v>
      </c>
    </row>
    <row r="1408" spans="5:25" ht="18" x14ac:dyDescent="0.25">
      <c r="E1408" s="152" t="s">
        <v>13748</v>
      </c>
      <c r="F1408" s="152" t="s">
        <v>16062</v>
      </c>
      <c r="G1408" t="str">
        <f t="shared" si="144"/>
        <v>Key Biscayne, Florida Keys</v>
      </c>
      <c r="H1408" s="152">
        <v>5</v>
      </c>
      <c r="I1408" s="152">
        <v>30.3</v>
      </c>
      <c r="J1408" s="152">
        <f t="shared" si="137"/>
        <v>0.5</v>
      </c>
      <c r="K1408" s="152">
        <v>950</v>
      </c>
      <c r="L1408" s="152">
        <f t="shared" si="138"/>
        <v>196</v>
      </c>
      <c r="M1408" s="152">
        <v>7.8</v>
      </c>
      <c r="N1408" s="152">
        <f t="shared" si="139"/>
        <v>0.09</v>
      </c>
      <c r="O1408" s="152">
        <v>2.5</v>
      </c>
      <c r="P1408" s="152">
        <f t="shared" si="140"/>
        <v>0.5</v>
      </c>
      <c r="Q1408" s="152"/>
      <c r="R1408" s="152">
        <f t="shared" si="141"/>
        <v>2460</v>
      </c>
      <c r="S1408" s="152">
        <f t="shared" si="145"/>
        <v>52</v>
      </c>
      <c r="T1408" s="152">
        <f t="shared" si="142"/>
        <v>2268</v>
      </c>
      <c r="U1408" s="152">
        <f t="shared" si="146"/>
        <v>54</v>
      </c>
      <c r="V1408" s="152">
        <f t="shared" si="143"/>
        <v>33</v>
      </c>
      <c r="W1408" s="152">
        <f t="shared" si="147"/>
        <v>1</v>
      </c>
      <c r="X1408" s="152">
        <v>-0.183</v>
      </c>
      <c r="Y1408" t="s">
        <v>16069</v>
      </c>
    </row>
    <row r="1409" spans="5:25" ht="18" x14ac:dyDescent="0.25">
      <c r="E1409" s="152" t="s">
        <v>13748</v>
      </c>
      <c r="F1409" s="152" t="s">
        <v>16062</v>
      </c>
      <c r="G1409" t="str">
        <f t="shared" si="144"/>
        <v>Key Biscayne, Florida Keys</v>
      </c>
      <c r="H1409" s="152">
        <v>6</v>
      </c>
      <c r="I1409" s="152">
        <v>30.3</v>
      </c>
      <c r="J1409" s="152">
        <f t="shared" si="137"/>
        <v>0.5</v>
      </c>
      <c r="K1409" s="152">
        <v>1290</v>
      </c>
      <c r="L1409" s="152">
        <f t="shared" si="138"/>
        <v>247</v>
      </c>
      <c r="M1409" s="152">
        <v>7.6</v>
      </c>
      <c r="N1409" s="152">
        <f t="shared" si="139"/>
        <v>0.08</v>
      </c>
      <c r="O1409" s="152">
        <v>2</v>
      </c>
      <c r="P1409" s="152">
        <f t="shared" si="140"/>
        <v>0.4</v>
      </c>
      <c r="Q1409" s="152"/>
      <c r="R1409" s="152">
        <f t="shared" si="141"/>
        <v>2447</v>
      </c>
      <c r="S1409" s="152">
        <f t="shared" si="145"/>
        <v>77</v>
      </c>
      <c r="T1409" s="152">
        <f t="shared" si="142"/>
        <v>2311</v>
      </c>
      <c r="U1409" s="152">
        <f t="shared" si="146"/>
        <v>77</v>
      </c>
      <c r="V1409" s="152">
        <f t="shared" si="143"/>
        <v>33</v>
      </c>
      <c r="W1409" s="152">
        <f t="shared" si="147"/>
        <v>1</v>
      </c>
      <c r="X1409" s="152">
        <v>1.9E-2</v>
      </c>
      <c r="Y1409" t="s">
        <v>16069</v>
      </c>
    </row>
    <row r="1410" spans="5:25" ht="18" x14ac:dyDescent="0.25">
      <c r="E1410" s="152" t="s">
        <v>13748</v>
      </c>
      <c r="F1410" s="152" t="s">
        <v>16062</v>
      </c>
      <c r="G1410" t="str">
        <f t="shared" si="144"/>
        <v>Key Biscayne, Florida Keys</v>
      </c>
      <c r="H1410" s="152">
        <v>2</v>
      </c>
      <c r="I1410" s="152">
        <v>27</v>
      </c>
      <c r="J1410" s="152">
        <f t="shared" si="137"/>
        <v>0.1</v>
      </c>
      <c r="K1410" s="152">
        <v>900</v>
      </c>
      <c r="L1410" s="152">
        <f t="shared" si="138"/>
        <v>211</v>
      </c>
      <c r="M1410" s="152">
        <v>7.8</v>
      </c>
      <c r="N1410" s="152">
        <f t="shared" si="139"/>
        <v>0.1</v>
      </c>
      <c r="O1410" s="152">
        <v>2.2999999999999998</v>
      </c>
      <c r="P1410" s="152">
        <f t="shared" si="140"/>
        <v>0.5</v>
      </c>
      <c r="Q1410" s="152"/>
      <c r="R1410" s="152">
        <f t="shared" si="141"/>
        <v>2422</v>
      </c>
      <c r="S1410" s="152">
        <f t="shared" si="145"/>
        <v>47</v>
      </c>
      <c r="T1410" s="152">
        <f t="shared" si="142"/>
        <v>2246</v>
      </c>
      <c r="U1410" s="152">
        <f t="shared" si="146"/>
        <v>41</v>
      </c>
      <c r="V1410" s="152">
        <f t="shared" si="143"/>
        <v>33</v>
      </c>
      <c r="W1410" s="152">
        <f t="shared" si="147"/>
        <v>1</v>
      </c>
      <c r="X1410" s="152">
        <v>-0.184</v>
      </c>
      <c r="Y1410" t="s">
        <v>16069</v>
      </c>
    </row>
    <row r="1411" spans="5:25" ht="18" x14ac:dyDescent="0.25">
      <c r="E1411" s="152" t="s">
        <v>13748</v>
      </c>
      <c r="F1411" s="152" t="s">
        <v>16062</v>
      </c>
      <c r="G1411" t="str">
        <f t="shared" si="144"/>
        <v>Key Biscayne, Florida Keys</v>
      </c>
      <c r="H1411" s="152">
        <v>2</v>
      </c>
      <c r="I1411" s="152">
        <v>27</v>
      </c>
      <c r="J1411" s="152">
        <f t="shared" si="137"/>
        <v>0.1</v>
      </c>
      <c r="K1411" s="152">
        <v>900</v>
      </c>
      <c r="L1411" s="152">
        <f t="shared" si="138"/>
        <v>211</v>
      </c>
      <c r="M1411" s="152">
        <v>7.8</v>
      </c>
      <c r="N1411" s="152">
        <f t="shared" si="139"/>
        <v>0.1</v>
      </c>
      <c r="O1411" s="152">
        <v>2.2999999999999998</v>
      </c>
      <c r="P1411" s="152">
        <f t="shared" si="140"/>
        <v>0.5</v>
      </c>
      <c r="Q1411" s="152"/>
      <c r="R1411" s="152">
        <f t="shared" si="141"/>
        <v>2422</v>
      </c>
      <c r="S1411" s="152">
        <f t="shared" si="145"/>
        <v>47</v>
      </c>
      <c r="T1411" s="152">
        <f t="shared" si="142"/>
        <v>2246</v>
      </c>
      <c r="U1411" s="152">
        <f t="shared" si="146"/>
        <v>41</v>
      </c>
      <c r="V1411" s="152">
        <f t="shared" si="143"/>
        <v>33</v>
      </c>
      <c r="W1411" s="152">
        <f t="shared" si="147"/>
        <v>1</v>
      </c>
      <c r="X1411" s="152">
        <v>-0.129</v>
      </c>
      <c r="Y1411" t="s">
        <v>16069</v>
      </c>
    </row>
    <row r="1412" spans="5:25" ht="18" x14ac:dyDescent="0.25">
      <c r="E1412" s="152" t="s">
        <v>13748</v>
      </c>
      <c r="F1412" s="152" t="s">
        <v>16062</v>
      </c>
      <c r="G1412" t="str">
        <f t="shared" si="144"/>
        <v>Key Biscayne, Florida Keys</v>
      </c>
      <c r="H1412" s="152">
        <v>4</v>
      </c>
      <c r="I1412" s="152">
        <v>30.3</v>
      </c>
      <c r="J1412" s="152">
        <f t="shared" si="137"/>
        <v>0.5</v>
      </c>
      <c r="K1412" s="152">
        <v>400</v>
      </c>
      <c r="L1412" s="152">
        <f t="shared" si="138"/>
        <v>49</v>
      </c>
      <c r="M1412" s="152">
        <v>8.1</v>
      </c>
      <c r="N1412" s="152">
        <f t="shared" si="139"/>
        <v>0.04</v>
      </c>
      <c r="O1412" s="152">
        <v>4.3</v>
      </c>
      <c r="P1412" s="152">
        <f t="shared" si="140"/>
        <v>4</v>
      </c>
      <c r="Q1412" s="152"/>
      <c r="R1412" s="152">
        <f t="shared" si="141"/>
        <v>2406</v>
      </c>
      <c r="S1412" s="152">
        <f t="shared" si="145"/>
        <v>47</v>
      </c>
      <c r="T1412" s="152">
        <f t="shared" si="142"/>
        <v>2052</v>
      </c>
      <c r="U1412" s="152">
        <f t="shared" si="146"/>
        <v>38</v>
      </c>
      <c r="V1412" s="152">
        <f t="shared" si="143"/>
        <v>33</v>
      </c>
      <c r="W1412" s="152">
        <f t="shared" si="147"/>
        <v>1</v>
      </c>
      <c r="X1412" s="152">
        <v>-0.17499999999999999</v>
      </c>
      <c r="Y1412" t="s">
        <v>16069</v>
      </c>
    </row>
    <row r="1413" spans="5:25" ht="18" x14ac:dyDescent="0.25">
      <c r="E1413" s="152" t="s">
        <v>13748</v>
      </c>
      <c r="F1413" s="152" t="s">
        <v>16062</v>
      </c>
      <c r="G1413" t="str">
        <f t="shared" si="144"/>
        <v>Key Biscayne, Florida Keys</v>
      </c>
      <c r="H1413" s="152">
        <v>4</v>
      </c>
      <c r="I1413" s="152">
        <v>30.3</v>
      </c>
      <c r="J1413" s="152">
        <f t="shared" si="137"/>
        <v>0.5</v>
      </c>
      <c r="K1413" s="152">
        <v>400</v>
      </c>
      <c r="L1413" s="152">
        <f t="shared" si="138"/>
        <v>49</v>
      </c>
      <c r="M1413" s="152">
        <v>8.1</v>
      </c>
      <c r="N1413" s="152">
        <f t="shared" si="139"/>
        <v>0.04</v>
      </c>
      <c r="O1413" s="152">
        <v>4.3</v>
      </c>
      <c r="P1413" s="152">
        <f t="shared" si="140"/>
        <v>4</v>
      </c>
      <c r="Q1413" s="152"/>
      <c r="R1413" s="152">
        <f t="shared" si="141"/>
        <v>2406</v>
      </c>
      <c r="S1413" s="152">
        <f t="shared" si="145"/>
        <v>47</v>
      </c>
      <c r="T1413" s="152">
        <f t="shared" si="142"/>
        <v>2052</v>
      </c>
      <c r="U1413" s="152">
        <f t="shared" si="146"/>
        <v>38</v>
      </c>
      <c r="V1413" s="152">
        <f t="shared" si="143"/>
        <v>33</v>
      </c>
      <c r="W1413" s="152">
        <f t="shared" si="147"/>
        <v>1</v>
      </c>
      <c r="X1413" s="152">
        <v>7.0000000000000007E-2</v>
      </c>
      <c r="Y1413" t="s">
        <v>16069</v>
      </c>
    </row>
    <row r="1414" spans="5:25" ht="18" x14ac:dyDescent="0.25">
      <c r="E1414" s="152" t="s">
        <v>13748</v>
      </c>
      <c r="F1414" s="152" t="s">
        <v>16062</v>
      </c>
      <c r="G1414" t="str">
        <f t="shared" si="144"/>
        <v>Key Biscayne, Florida Keys</v>
      </c>
      <c r="H1414" s="152">
        <v>6</v>
      </c>
      <c r="I1414" s="152">
        <v>30.3</v>
      </c>
      <c r="J1414" s="152">
        <f t="shared" si="137"/>
        <v>0.5</v>
      </c>
      <c r="K1414" s="152">
        <v>1290</v>
      </c>
      <c r="L1414" s="152">
        <f t="shared" si="138"/>
        <v>247</v>
      </c>
      <c r="M1414" s="152">
        <v>7.6</v>
      </c>
      <c r="N1414" s="152">
        <f t="shared" si="139"/>
        <v>0.08</v>
      </c>
      <c r="O1414" s="152">
        <v>2</v>
      </c>
      <c r="P1414" s="152">
        <f t="shared" si="140"/>
        <v>0.4</v>
      </c>
      <c r="Q1414" s="152"/>
      <c r="R1414" s="152">
        <f t="shared" si="141"/>
        <v>2447</v>
      </c>
      <c r="S1414" s="152">
        <f t="shared" si="145"/>
        <v>77</v>
      </c>
      <c r="T1414" s="152">
        <f t="shared" si="142"/>
        <v>2311</v>
      </c>
      <c r="U1414" s="152">
        <f t="shared" si="146"/>
        <v>77</v>
      </c>
      <c r="V1414" s="152">
        <f t="shared" si="143"/>
        <v>33</v>
      </c>
      <c r="W1414" s="152">
        <f t="shared" si="147"/>
        <v>1</v>
      </c>
      <c r="X1414" s="152">
        <v>-0.54100000000000004</v>
      </c>
      <c r="Y1414" t="s">
        <v>16069</v>
      </c>
    </row>
    <row r="1415" spans="5:25" ht="18" x14ac:dyDescent="0.25">
      <c r="E1415" s="152" t="s">
        <v>13748</v>
      </c>
      <c r="F1415" s="152" t="s">
        <v>16062</v>
      </c>
      <c r="G1415" t="str">
        <f t="shared" si="144"/>
        <v>Key Biscayne, Florida Keys</v>
      </c>
      <c r="H1415" s="152">
        <v>4</v>
      </c>
      <c r="I1415" s="152">
        <v>30.3</v>
      </c>
      <c r="J1415" s="152">
        <f t="shared" si="137"/>
        <v>0.5</v>
      </c>
      <c r="K1415" s="152">
        <v>400</v>
      </c>
      <c r="L1415" s="152">
        <f t="shared" si="138"/>
        <v>49</v>
      </c>
      <c r="M1415" s="152">
        <v>8.1</v>
      </c>
      <c r="N1415" s="152">
        <f t="shared" si="139"/>
        <v>0.04</v>
      </c>
      <c r="O1415" s="152">
        <v>4.3</v>
      </c>
      <c r="P1415" s="152">
        <f t="shared" si="140"/>
        <v>4</v>
      </c>
      <c r="Q1415" s="152"/>
      <c r="R1415" s="152">
        <f t="shared" si="141"/>
        <v>2406</v>
      </c>
      <c r="S1415" s="152">
        <f t="shared" si="145"/>
        <v>47</v>
      </c>
      <c r="T1415" s="152">
        <f t="shared" si="142"/>
        <v>2052</v>
      </c>
      <c r="U1415" s="152">
        <f t="shared" si="146"/>
        <v>38</v>
      </c>
      <c r="V1415" s="152">
        <f t="shared" si="143"/>
        <v>33</v>
      </c>
      <c r="W1415" s="152">
        <f t="shared" si="147"/>
        <v>1</v>
      </c>
      <c r="X1415" s="152">
        <v>-3.5000000000000003E-2</v>
      </c>
      <c r="Y1415" t="s">
        <v>16069</v>
      </c>
    </row>
    <row r="1416" spans="5:25" ht="18" x14ac:dyDescent="0.25">
      <c r="E1416" s="152" t="s">
        <v>13748</v>
      </c>
      <c r="F1416" s="152" t="s">
        <v>16062</v>
      </c>
      <c r="G1416" t="str">
        <f t="shared" si="144"/>
        <v>Key Biscayne, Florida Keys</v>
      </c>
      <c r="H1416" s="152">
        <v>3</v>
      </c>
      <c r="I1416" s="152">
        <v>27</v>
      </c>
      <c r="J1416" s="152">
        <f t="shared" si="137"/>
        <v>0.1</v>
      </c>
      <c r="K1416" s="152">
        <v>1340</v>
      </c>
      <c r="L1416" s="152">
        <f t="shared" si="138"/>
        <v>207</v>
      </c>
      <c r="M1416" s="152">
        <v>7.6</v>
      </c>
      <c r="N1416" s="152">
        <f t="shared" si="139"/>
        <v>0.06</v>
      </c>
      <c r="O1416" s="152">
        <v>1.7</v>
      </c>
      <c r="P1416" s="152">
        <f t="shared" si="140"/>
        <v>0.2</v>
      </c>
      <c r="Q1416" s="152"/>
      <c r="R1416" s="152">
        <f t="shared" si="141"/>
        <v>2442</v>
      </c>
      <c r="S1416" s="152">
        <f t="shared" si="145"/>
        <v>33</v>
      </c>
      <c r="T1416" s="152">
        <f t="shared" si="142"/>
        <v>2336</v>
      </c>
      <c r="U1416" s="152">
        <f t="shared" si="146"/>
        <v>33</v>
      </c>
      <c r="V1416" s="152">
        <f t="shared" si="143"/>
        <v>33</v>
      </c>
      <c r="W1416" s="152">
        <f t="shared" si="147"/>
        <v>1</v>
      </c>
      <c r="X1416" s="152">
        <v>-0.127</v>
      </c>
      <c r="Y1416" t="s">
        <v>16069</v>
      </c>
    </row>
    <row r="1417" spans="5:25" ht="18" x14ac:dyDescent="0.25">
      <c r="E1417" s="152" t="s">
        <v>13748</v>
      </c>
      <c r="F1417" s="152" t="s">
        <v>16062</v>
      </c>
      <c r="G1417" t="str">
        <f t="shared" si="144"/>
        <v>Key Biscayne, Florida Keys</v>
      </c>
      <c r="H1417" s="152">
        <v>2</v>
      </c>
      <c r="I1417" s="152">
        <v>27</v>
      </c>
      <c r="J1417" s="152">
        <f t="shared" si="137"/>
        <v>0.1</v>
      </c>
      <c r="K1417" s="152">
        <v>900</v>
      </c>
      <c r="L1417" s="152">
        <f t="shared" si="138"/>
        <v>211</v>
      </c>
      <c r="M1417" s="152">
        <v>7.8</v>
      </c>
      <c r="N1417" s="152">
        <f t="shared" si="139"/>
        <v>0.1</v>
      </c>
      <c r="O1417" s="152">
        <v>2.2999999999999998</v>
      </c>
      <c r="P1417" s="152">
        <f t="shared" si="140"/>
        <v>0.5</v>
      </c>
      <c r="Q1417" s="152"/>
      <c r="R1417" s="152">
        <f t="shared" si="141"/>
        <v>2422</v>
      </c>
      <c r="S1417" s="152">
        <f t="shared" si="145"/>
        <v>47</v>
      </c>
      <c r="T1417" s="152">
        <f t="shared" si="142"/>
        <v>2246</v>
      </c>
      <c r="U1417" s="152">
        <f t="shared" si="146"/>
        <v>41</v>
      </c>
      <c r="V1417" s="152">
        <f t="shared" si="143"/>
        <v>33</v>
      </c>
      <c r="W1417" s="152">
        <f t="shared" si="147"/>
        <v>1</v>
      </c>
      <c r="X1417" s="152">
        <v>5.3999999999999999E-2</v>
      </c>
      <c r="Y1417" t="s">
        <v>16069</v>
      </c>
    </row>
    <row r="1418" spans="5:25" ht="18" x14ac:dyDescent="0.25">
      <c r="E1418" s="152" t="s">
        <v>13748</v>
      </c>
      <c r="F1418" s="152" t="s">
        <v>16062</v>
      </c>
      <c r="G1418" t="str">
        <f t="shared" si="144"/>
        <v>Key Biscayne, Florida Keys</v>
      </c>
      <c r="H1418" s="152">
        <v>5</v>
      </c>
      <c r="I1418" s="152">
        <v>30.3</v>
      </c>
      <c r="J1418" s="152">
        <f t="shared" si="137"/>
        <v>0.5</v>
      </c>
      <c r="K1418" s="152">
        <v>950</v>
      </c>
      <c r="L1418" s="152">
        <f t="shared" si="138"/>
        <v>196</v>
      </c>
      <c r="M1418" s="152">
        <v>7.8</v>
      </c>
      <c r="N1418" s="152">
        <f t="shared" si="139"/>
        <v>0.09</v>
      </c>
      <c r="O1418" s="152">
        <v>2.5</v>
      </c>
      <c r="P1418" s="152">
        <f t="shared" si="140"/>
        <v>0.5</v>
      </c>
      <c r="Q1418" s="152"/>
      <c r="R1418" s="152">
        <f t="shared" si="141"/>
        <v>2460</v>
      </c>
      <c r="S1418" s="152">
        <f t="shared" si="145"/>
        <v>52</v>
      </c>
      <c r="T1418" s="152">
        <f t="shared" si="142"/>
        <v>2268</v>
      </c>
      <c r="U1418" s="152">
        <f t="shared" si="146"/>
        <v>54</v>
      </c>
      <c r="V1418" s="152">
        <f t="shared" si="143"/>
        <v>33</v>
      </c>
      <c r="W1418" s="152">
        <f t="shared" si="147"/>
        <v>1</v>
      </c>
      <c r="X1418" s="152">
        <v>-7.2999999999999995E-2</v>
      </c>
      <c r="Y1418" t="s">
        <v>16069</v>
      </c>
    </row>
    <row r="1419" spans="5:25" ht="18" x14ac:dyDescent="0.25">
      <c r="E1419" s="152" t="s">
        <v>13748</v>
      </c>
      <c r="F1419" s="152" t="s">
        <v>16062</v>
      </c>
      <c r="G1419" t="str">
        <f t="shared" si="144"/>
        <v>Key Biscayne, Florida Keys</v>
      </c>
      <c r="H1419" s="152">
        <v>5</v>
      </c>
      <c r="I1419" s="152">
        <v>30.3</v>
      </c>
      <c r="J1419" s="152">
        <f t="shared" si="137"/>
        <v>0.5</v>
      </c>
      <c r="K1419" s="152">
        <v>950</v>
      </c>
      <c r="L1419" s="152">
        <f t="shared" si="138"/>
        <v>196</v>
      </c>
      <c r="M1419" s="152">
        <v>7.8</v>
      </c>
      <c r="N1419" s="152">
        <f t="shared" si="139"/>
        <v>0.09</v>
      </c>
      <c r="O1419" s="152">
        <v>2.5</v>
      </c>
      <c r="P1419" s="152">
        <f t="shared" si="140"/>
        <v>0.5</v>
      </c>
      <c r="Q1419" s="152"/>
      <c r="R1419" s="152">
        <f t="shared" si="141"/>
        <v>2460</v>
      </c>
      <c r="S1419" s="152">
        <f t="shared" si="145"/>
        <v>52</v>
      </c>
      <c r="T1419" s="152">
        <f t="shared" si="142"/>
        <v>2268</v>
      </c>
      <c r="U1419" s="152">
        <f t="shared" si="146"/>
        <v>54</v>
      </c>
      <c r="V1419" s="152">
        <f t="shared" si="143"/>
        <v>33</v>
      </c>
      <c r="W1419" s="152">
        <f t="shared" si="147"/>
        <v>1</v>
      </c>
      <c r="X1419" s="152">
        <v>-0.25700000000000001</v>
      </c>
      <c r="Y1419" t="s">
        <v>16069</v>
      </c>
    </row>
    <row r="1420" spans="5:25" ht="18" x14ac:dyDescent="0.25">
      <c r="E1420" s="152" t="s">
        <v>13748</v>
      </c>
      <c r="F1420" s="152" t="s">
        <v>16062</v>
      </c>
      <c r="G1420" t="str">
        <f t="shared" si="144"/>
        <v>Key Biscayne, Florida Keys</v>
      </c>
      <c r="H1420" s="152">
        <v>4</v>
      </c>
      <c r="I1420" s="152">
        <v>30.3</v>
      </c>
      <c r="J1420" s="152">
        <f t="shared" si="137"/>
        <v>0.5</v>
      </c>
      <c r="K1420" s="152">
        <v>400</v>
      </c>
      <c r="L1420" s="152">
        <f t="shared" si="138"/>
        <v>49</v>
      </c>
      <c r="M1420" s="152">
        <v>8.1</v>
      </c>
      <c r="N1420" s="152">
        <f t="shared" si="139"/>
        <v>0.04</v>
      </c>
      <c r="O1420" s="152">
        <v>4.3</v>
      </c>
      <c r="P1420" s="152">
        <f t="shared" si="140"/>
        <v>4</v>
      </c>
      <c r="Q1420" s="152"/>
      <c r="R1420" s="152">
        <f t="shared" si="141"/>
        <v>2406</v>
      </c>
      <c r="S1420" s="152">
        <f t="shared" si="145"/>
        <v>47</v>
      </c>
      <c r="T1420" s="152">
        <f t="shared" si="142"/>
        <v>2052</v>
      </c>
      <c r="U1420" s="152">
        <f t="shared" si="146"/>
        <v>38</v>
      </c>
      <c r="V1420" s="152">
        <f t="shared" si="143"/>
        <v>33</v>
      </c>
      <c r="W1420" s="152">
        <f t="shared" si="147"/>
        <v>1</v>
      </c>
      <c r="X1420" s="152">
        <v>0.32</v>
      </c>
      <c r="Y1420" t="s">
        <v>16069</v>
      </c>
    </row>
    <row r="1421" spans="5:25" ht="18" x14ac:dyDescent="0.25">
      <c r="E1421" s="152" t="s">
        <v>13748</v>
      </c>
      <c r="F1421" s="152" t="s">
        <v>16062</v>
      </c>
      <c r="G1421" t="str">
        <f t="shared" si="144"/>
        <v>Key Biscayne, Florida Keys</v>
      </c>
      <c r="H1421" s="152">
        <v>6</v>
      </c>
      <c r="I1421" s="152">
        <v>30.3</v>
      </c>
      <c r="J1421" s="152">
        <f t="shared" si="137"/>
        <v>0.5</v>
      </c>
      <c r="K1421" s="152">
        <v>1290</v>
      </c>
      <c r="L1421" s="152">
        <f t="shared" si="138"/>
        <v>247</v>
      </c>
      <c r="M1421" s="152">
        <v>7.6</v>
      </c>
      <c r="N1421" s="152">
        <f t="shared" si="139"/>
        <v>0.08</v>
      </c>
      <c r="O1421" s="152">
        <v>2</v>
      </c>
      <c r="P1421" s="152">
        <f t="shared" si="140"/>
        <v>0.4</v>
      </c>
      <c r="Q1421" s="152"/>
      <c r="R1421" s="152">
        <f t="shared" si="141"/>
        <v>2447</v>
      </c>
      <c r="S1421" s="152">
        <f t="shared" si="145"/>
        <v>77</v>
      </c>
      <c r="T1421" s="152">
        <f t="shared" si="142"/>
        <v>2311</v>
      </c>
      <c r="U1421" s="152">
        <f t="shared" si="146"/>
        <v>77</v>
      </c>
      <c r="V1421" s="152">
        <f t="shared" si="143"/>
        <v>33</v>
      </c>
      <c r="W1421" s="152">
        <f t="shared" si="147"/>
        <v>1</v>
      </c>
      <c r="X1421" s="152">
        <v>-7.0000000000000001E-3</v>
      </c>
      <c r="Y1421" t="s">
        <v>16069</v>
      </c>
    </row>
    <row r="1422" spans="5:25" ht="18" x14ac:dyDescent="0.25">
      <c r="E1422" s="152" t="s">
        <v>13748</v>
      </c>
      <c r="F1422" s="152" t="s">
        <v>16062</v>
      </c>
      <c r="G1422" t="str">
        <f t="shared" si="144"/>
        <v>Key Biscayne, Florida Keys</v>
      </c>
      <c r="H1422" s="152">
        <v>5</v>
      </c>
      <c r="I1422" s="152">
        <v>30.3</v>
      </c>
      <c r="J1422" s="152">
        <f t="shared" si="137"/>
        <v>0.5</v>
      </c>
      <c r="K1422" s="152">
        <v>950</v>
      </c>
      <c r="L1422" s="152">
        <f t="shared" si="138"/>
        <v>196</v>
      </c>
      <c r="M1422" s="152">
        <v>7.8</v>
      </c>
      <c r="N1422" s="152">
        <f t="shared" si="139"/>
        <v>0.09</v>
      </c>
      <c r="O1422" s="152">
        <v>2.5</v>
      </c>
      <c r="P1422" s="152">
        <f t="shared" si="140"/>
        <v>0.5</v>
      </c>
      <c r="Q1422" s="152"/>
      <c r="R1422" s="152">
        <f t="shared" si="141"/>
        <v>2460</v>
      </c>
      <c r="S1422" s="152">
        <f t="shared" si="145"/>
        <v>52</v>
      </c>
      <c r="T1422" s="152">
        <f t="shared" si="142"/>
        <v>2268</v>
      </c>
      <c r="U1422" s="152">
        <f t="shared" si="146"/>
        <v>54</v>
      </c>
      <c r="V1422" s="152">
        <f t="shared" si="143"/>
        <v>33</v>
      </c>
      <c r="W1422" s="152">
        <f t="shared" si="147"/>
        <v>1</v>
      </c>
      <c r="X1422" s="152">
        <v>-0.318</v>
      </c>
      <c r="Y1422" t="s">
        <v>16069</v>
      </c>
    </row>
    <row r="1423" spans="5:25" ht="18" x14ac:dyDescent="0.25">
      <c r="E1423" s="152" t="s">
        <v>13748</v>
      </c>
      <c r="F1423" s="152" t="s">
        <v>16062</v>
      </c>
      <c r="G1423" t="str">
        <f t="shared" si="144"/>
        <v>Key Biscayne, Florida Keys</v>
      </c>
      <c r="H1423" s="152">
        <v>6</v>
      </c>
      <c r="I1423" s="152">
        <v>30.3</v>
      </c>
      <c r="J1423" s="152">
        <f t="shared" si="137"/>
        <v>0.5</v>
      </c>
      <c r="K1423" s="152">
        <v>1290</v>
      </c>
      <c r="L1423" s="152">
        <f t="shared" si="138"/>
        <v>247</v>
      </c>
      <c r="M1423" s="152">
        <v>7.6</v>
      </c>
      <c r="N1423" s="152">
        <f t="shared" si="139"/>
        <v>0.08</v>
      </c>
      <c r="O1423" s="152">
        <v>2</v>
      </c>
      <c r="P1423" s="152">
        <f t="shared" si="140"/>
        <v>0.4</v>
      </c>
      <c r="Q1423" s="152"/>
      <c r="R1423" s="152">
        <f t="shared" si="141"/>
        <v>2447</v>
      </c>
      <c r="S1423" s="152">
        <f t="shared" si="145"/>
        <v>77</v>
      </c>
      <c r="T1423" s="152">
        <f t="shared" si="142"/>
        <v>2311</v>
      </c>
      <c r="U1423" s="152">
        <f t="shared" si="146"/>
        <v>77</v>
      </c>
      <c r="V1423" s="152">
        <f t="shared" si="143"/>
        <v>33</v>
      </c>
      <c r="W1423" s="152">
        <f t="shared" si="147"/>
        <v>1</v>
      </c>
      <c r="X1423" s="152">
        <v>4.5999999999999999E-2</v>
      </c>
      <c r="Y1423" t="s">
        <v>16069</v>
      </c>
    </row>
    <row r="1424" spans="5:25" ht="18" x14ac:dyDescent="0.25">
      <c r="E1424" s="152" t="s">
        <v>13748</v>
      </c>
      <c r="F1424" s="152" t="s">
        <v>16062</v>
      </c>
      <c r="G1424" t="str">
        <f t="shared" si="144"/>
        <v>Key Biscayne, Florida Keys</v>
      </c>
      <c r="H1424" s="152">
        <v>1</v>
      </c>
      <c r="I1424" s="152">
        <v>27</v>
      </c>
      <c r="J1424" s="152">
        <f t="shared" si="137"/>
        <v>0.1</v>
      </c>
      <c r="K1424" s="152">
        <v>400</v>
      </c>
      <c r="L1424" s="152">
        <f t="shared" si="138"/>
        <v>60</v>
      </c>
      <c r="M1424" s="152">
        <v>8.1</v>
      </c>
      <c r="N1424" s="152">
        <f t="shared" si="139"/>
        <v>0.05</v>
      </c>
      <c r="O1424" s="152">
        <v>3.8</v>
      </c>
      <c r="P1424" s="152">
        <f t="shared" si="140"/>
        <v>3</v>
      </c>
      <c r="Q1424" s="152"/>
      <c r="R1424" s="152">
        <f t="shared" si="141"/>
        <v>2377</v>
      </c>
      <c r="S1424" s="152">
        <f t="shared" si="145"/>
        <v>41</v>
      </c>
      <c r="T1424" s="152">
        <f t="shared" si="142"/>
        <v>2057</v>
      </c>
      <c r="U1424" s="152">
        <f t="shared" si="146"/>
        <v>43</v>
      </c>
      <c r="V1424" s="152">
        <f t="shared" si="143"/>
        <v>33</v>
      </c>
      <c r="W1424" s="152">
        <f t="shared" si="147"/>
        <v>1</v>
      </c>
      <c r="X1424" s="152">
        <v>-0.218</v>
      </c>
      <c r="Y1424" t="s">
        <v>16069</v>
      </c>
    </row>
    <row r="1425" spans="5:25" ht="18" x14ac:dyDescent="0.25">
      <c r="E1425" s="152" t="s">
        <v>13748</v>
      </c>
      <c r="F1425" s="152" t="s">
        <v>16062</v>
      </c>
      <c r="G1425" t="str">
        <f t="shared" si="144"/>
        <v>Key Biscayne, Florida Keys</v>
      </c>
      <c r="H1425" s="152">
        <v>2</v>
      </c>
      <c r="I1425" s="152">
        <v>27</v>
      </c>
      <c r="J1425" s="152">
        <f t="shared" si="137"/>
        <v>0.1</v>
      </c>
      <c r="K1425" s="152">
        <v>900</v>
      </c>
      <c r="L1425" s="152">
        <f t="shared" si="138"/>
        <v>211</v>
      </c>
      <c r="M1425" s="152">
        <v>7.8</v>
      </c>
      <c r="N1425" s="152">
        <f t="shared" si="139"/>
        <v>0.1</v>
      </c>
      <c r="O1425" s="152">
        <v>2.2999999999999998</v>
      </c>
      <c r="P1425" s="152">
        <f t="shared" si="140"/>
        <v>0.5</v>
      </c>
      <c r="Q1425" s="152"/>
      <c r="R1425" s="152">
        <f t="shared" si="141"/>
        <v>2422</v>
      </c>
      <c r="S1425" s="152">
        <f t="shared" si="145"/>
        <v>47</v>
      </c>
      <c r="T1425" s="152">
        <f t="shared" si="142"/>
        <v>2246</v>
      </c>
      <c r="U1425" s="152">
        <f t="shared" si="146"/>
        <v>41</v>
      </c>
      <c r="V1425" s="152">
        <f t="shared" si="143"/>
        <v>33</v>
      </c>
      <c r="W1425" s="152">
        <f t="shared" si="147"/>
        <v>1</v>
      </c>
      <c r="X1425" s="152">
        <v>-0.19700000000000001</v>
      </c>
      <c r="Y1425" t="s">
        <v>16069</v>
      </c>
    </row>
    <row r="1426" spans="5:25" ht="18" x14ac:dyDescent="0.25">
      <c r="E1426" s="152" t="s">
        <v>13748</v>
      </c>
      <c r="F1426" s="152" t="s">
        <v>16062</v>
      </c>
      <c r="G1426" t="str">
        <f t="shared" si="144"/>
        <v>Key Biscayne, Florida Keys</v>
      </c>
      <c r="H1426" s="152">
        <v>4</v>
      </c>
      <c r="I1426" s="152">
        <v>30.3</v>
      </c>
      <c r="J1426" s="152">
        <f t="shared" si="137"/>
        <v>0.5</v>
      </c>
      <c r="K1426" s="152">
        <v>400</v>
      </c>
      <c r="L1426" s="152">
        <f t="shared" si="138"/>
        <v>49</v>
      </c>
      <c r="M1426" s="152">
        <v>8.1</v>
      </c>
      <c r="N1426" s="152">
        <f t="shared" si="139"/>
        <v>0.04</v>
      </c>
      <c r="O1426" s="152">
        <v>4.3</v>
      </c>
      <c r="P1426" s="152">
        <f t="shared" si="140"/>
        <v>4</v>
      </c>
      <c r="Q1426" s="152"/>
      <c r="R1426" s="152">
        <f t="shared" si="141"/>
        <v>2406</v>
      </c>
      <c r="S1426" s="152">
        <f t="shared" si="145"/>
        <v>47</v>
      </c>
      <c r="T1426" s="152">
        <f t="shared" si="142"/>
        <v>2052</v>
      </c>
      <c r="U1426" s="152">
        <f t="shared" si="146"/>
        <v>38</v>
      </c>
      <c r="V1426" s="152">
        <f t="shared" si="143"/>
        <v>33</v>
      </c>
      <c r="W1426" s="152">
        <f t="shared" si="147"/>
        <v>1</v>
      </c>
      <c r="X1426" s="152">
        <v>-0.23300000000000001</v>
      </c>
      <c r="Y1426" t="s">
        <v>16069</v>
      </c>
    </row>
    <row r="1427" spans="5:25" ht="18" x14ac:dyDescent="0.25">
      <c r="E1427" s="152" t="s">
        <v>13748</v>
      </c>
      <c r="F1427" s="152" t="s">
        <v>16062</v>
      </c>
      <c r="G1427" t="str">
        <f t="shared" si="144"/>
        <v>Key Biscayne, Florida Keys</v>
      </c>
      <c r="H1427" s="152">
        <v>4</v>
      </c>
      <c r="I1427" s="152">
        <v>30.3</v>
      </c>
      <c r="J1427" s="152">
        <f t="shared" si="137"/>
        <v>0.5</v>
      </c>
      <c r="K1427" s="152">
        <v>400</v>
      </c>
      <c r="L1427" s="152">
        <f t="shared" si="138"/>
        <v>49</v>
      </c>
      <c r="M1427" s="152">
        <v>8.1</v>
      </c>
      <c r="N1427" s="152">
        <f t="shared" si="139"/>
        <v>0.04</v>
      </c>
      <c r="O1427" s="152">
        <v>4.3</v>
      </c>
      <c r="P1427" s="152">
        <f t="shared" si="140"/>
        <v>4</v>
      </c>
      <c r="Q1427" s="152"/>
      <c r="R1427" s="152">
        <f t="shared" si="141"/>
        <v>2406</v>
      </c>
      <c r="S1427" s="152">
        <f t="shared" si="145"/>
        <v>47</v>
      </c>
      <c r="T1427" s="152">
        <f t="shared" si="142"/>
        <v>2052</v>
      </c>
      <c r="U1427" s="152">
        <f t="shared" si="146"/>
        <v>38</v>
      </c>
      <c r="V1427" s="152">
        <f t="shared" si="143"/>
        <v>33</v>
      </c>
      <c r="W1427" s="152">
        <f t="shared" si="147"/>
        <v>1</v>
      </c>
      <c r="X1427" s="152">
        <v>-0.86</v>
      </c>
      <c r="Y1427" t="s">
        <v>16069</v>
      </c>
    </row>
    <row r="1428" spans="5:25" ht="18" x14ac:dyDescent="0.25">
      <c r="E1428" s="152" t="s">
        <v>13748</v>
      </c>
      <c r="F1428" s="152" t="s">
        <v>16062</v>
      </c>
      <c r="G1428" t="str">
        <f t="shared" si="144"/>
        <v>Key Biscayne, Florida Keys</v>
      </c>
      <c r="H1428" s="152">
        <v>3</v>
      </c>
      <c r="I1428" s="152">
        <v>27</v>
      </c>
      <c r="J1428" s="152">
        <f t="shared" si="137"/>
        <v>0.1</v>
      </c>
      <c r="K1428" s="152">
        <v>1340</v>
      </c>
      <c r="L1428" s="152">
        <f t="shared" si="138"/>
        <v>207</v>
      </c>
      <c r="M1428" s="152">
        <v>7.6</v>
      </c>
      <c r="N1428" s="152">
        <f t="shared" si="139"/>
        <v>0.06</v>
      </c>
      <c r="O1428" s="152">
        <v>1.7</v>
      </c>
      <c r="P1428" s="152">
        <f t="shared" si="140"/>
        <v>0.2</v>
      </c>
      <c r="Q1428" s="152"/>
      <c r="R1428" s="152">
        <f t="shared" si="141"/>
        <v>2442</v>
      </c>
      <c r="S1428" s="152">
        <f t="shared" si="145"/>
        <v>33</v>
      </c>
      <c r="T1428" s="152">
        <f t="shared" si="142"/>
        <v>2336</v>
      </c>
      <c r="U1428" s="152">
        <f t="shared" si="146"/>
        <v>33</v>
      </c>
      <c r="V1428" s="152">
        <f t="shared" si="143"/>
        <v>33</v>
      </c>
      <c r="W1428" s="152">
        <f t="shared" si="147"/>
        <v>1</v>
      </c>
      <c r="X1428" s="152">
        <v>-0.39300000000000002</v>
      </c>
      <c r="Y1428" t="s">
        <v>16069</v>
      </c>
    </row>
    <row r="1429" spans="5:25" ht="18" x14ac:dyDescent="0.25">
      <c r="E1429" s="152" t="s">
        <v>13748</v>
      </c>
      <c r="F1429" s="152" t="s">
        <v>16062</v>
      </c>
      <c r="G1429" t="str">
        <f t="shared" si="144"/>
        <v>Key Biscayne, Florida Keys</v>
      </c>
      <c r="H1429" s="152">
        <v>2</v>
      </c>
      <c r="I1429" s="152">
        <v>27</v>
      </c>
      <c r="J1429" s="152">
        <f t="shared" si="137"/>
        <v>0.1</v>
      </c>
      <c r="K1429" s="152">
        <v>900</v>
      </c>
      <c r="L1429" s="152">
        <f t="shared" si="138"/>
        <v>211</v>
      </c>
      <c r="M1429" s="152">
        <v>7.8</v>
      </c>
      <c r="N1429" s="152">
        <f t="shared" si="139"/>
        <v>0.1</v>
      </c>
      <c r="O1429" s="152">
        <v>2.2999999999999998</v>
      </c>
      <c r="P1429" s="152">
        <f t="shared" si="140"/>
        <v>0.5</v>
      </c>
      <c r="Q1429" s="152"/>
      <c r="R1429" s="152">
        <f t="shared" si="141"/>
        <v>2422</v>
      </c>
      <c r="S1429" s="152">
        <f t="shared" si="145"/>
        <v>47</v>
      </c>
      <c r="T1429" s="152">
        <f t="shared" si="142"/>
        <v>2246</v>
      </c>
      <c r="U1429" s="152">
        <f t="shared" si="146"/>
        <v>41</v>
      </c>
      <c r="V1429" s="152">
        <f t="shared" si="143"/>
        <v>33</v>
      </c>
      <c r="W1429" s="152">
        <f t="shared" si="147"/>
        <v>1</v>
      </c>
      <c r="X1429" s="152">
        <v>-0.33300000000000002</v>
      </c>
      <c r="Y1429" t="s">
        <v>16069</v>
      </c>
    </row>
    <row r="1430" spans="5:25" ht="18" x14ac:dyDescent="0.25">
      <c r="E1430" s="152" t="s">
        <v>13748</v>
      </c>
      <c r="F1430" s="152" t="s">
        <v>16062</v>
      </c>
      <c r="G1430" t="str">
        <f t="shared" si="144"/>
        <v>Key Biscayne, Florida Keys</v>
      </c>
      <c r="H1430" s="152">
        <v>1</v>
      </c>
      <c r="I1430" s="152">
        <v>27</v>
      </c>
      <c r="J1430" s="152">
        <f t="shared" si="137"/>
        <v>0.1</v>
      </c>
      <c r="K1430" s="152">
        <v>400</v>
      </c>
      <c r="L1430" s="152">
        <f t="shared" si="138"/>
        <v>60</v>
      </c>
      <c r="M1430" s="152">
        <v>8.1</v>
      </c>
      <c r="N1430" s="152">
        <f t="shared" si="139"/>
        <v>0.05</v>
      </c>
      <c r="O1430" s="152">
        <v>3.8</v>
      </c>
      <c r="P1430" s="152">
        <f t="shared" si="140"/>
        <v>3</v>
      </c>
      <c r="Q1430" s="152"/>
      <c r="R1430" s="152">
        <f t="shared" si="141"/>
        <v>2377</v>
      </c>
      <c r="S1430" s="152">
        <f t="shared" si="145"/>
        <v>41</v>
      </c>
      <c r="T1430" s="152">
        <f t="shared" si="142"/>
        <v>2057</v>
      </c>
      <c r="U1430" s="152">
        <f t="shared" si="146"/>
        <v>43</v>
      </c>
      <c r="V1430" s="152">
        <f t="shared" si="143"/>
        <v>33</v>
      </c>
      <c r="W1430" s="152">
        <f t="shared" si="147"/>
        <v>1</v>
      </c>
      <c r="X1430" s="152">
        <v>-0.125</v>
      </c>
      <c r="Y1430" t="s">
        <v>16069</v>
      </c>
    </row>
    <row r="1431" spans="5:25" ht="18" x14ac:dyDescent="0.25">
      <c r="E1431" s="152" t="s">
        <v>13748</v>
      </c>
      <c r="F1431" s="152" t="s">
        <v>16062</v>
      </c>
      <c r="G1431" t="str">
        <f t="shared" si="144"/>
        <v>Key Biscayne, Florida Keys</v>
      </c>
      <c r="H1431" s="152">
        <v>3</v>
      </c>
      <c r="I1431" s="152">
        <v>27</v>
      </c>
      <c r="J1431" s="152">
        <f t="shared" si="137"/>
        <v>0.1</v>
      </c>
      <c r="K1431" s="152">
        <v>1340</v>
      </c>
      <c r="L1431" s="152">
        <f t="shared" si="138"/>
        <v>207</v>
      </c>
      <c r="M1431" s="152">
        <v>7.6</v>
      </c>
      <c r="N1431" s="152">
        <f t="shared" si="139"/>
        <v>0.06</v>
      </c>
      <c r="O1431" s="152">
        <v>1.7</v>
      </c>
      <c r="P1431" s="152">
        <f t="shared" si="140"/>
        <v>0.2</v>
      </c>
      <c r="Q1431" s="152"/>
      <c r="R1431" s="152">
        <f t="shared" si="141"/>
        <v>2442</v>
      </c>
      <c r="S1431" s="152">
        <f t="shared" si="145"/>
        <v>33</v>
      </c>
      <c r="T1431" s="152">
        <f t="shared" si="142"/>
        <v>2336</v>
      </c>
      <c r="U1431" s="152">
        <f t="shared" si="146"/>
        <v>33</v>
      </c>
      <c r="V1431" s="152">
        <f t="shared" si="143"/>
        <v>33</v>
      </c>
      <c r="W1431" s="152">
        <f t="shared" si="147"/>
        <v>1</v>
      </c>
      <c r="X1431" s="152">
        <v>-0.13</v>
      </c>
      <c r="Y1431" t="s">
        <v>16069</v>
      </c>
    </row>
    <row r="1432" spans="5:25" ht="18" x14ac:dyDescent="0.25">
      <c r="E1432" s="152" t="s">
        <v>13748</v>
      </c>
      <c r="F1432" s="152" t="s">
        <v>16062</v>
      </c>
      <c r="G1432" t="str">
        <f t="shared" si="144"/>
        <v>Key Biscayne, Florida Keys</v>
      </c>
      <c r="H1432" s="152">
        <v>6</v>
      </c>
      <c r="I1432" s="152">
        <v>30.3</v>
      </c>
      <c r="J1432" s="152">
        <f t="shared" si="137"/>
        <v>0.5</v>
      </c>
      <c r="K1432" s="152">
        <v>1290</v>
      </c>
      <c r="L1432" s="152">
        <f t="shared" si="138"/>
        <v>247</v>
      </c>
      <c r="M1432" s="152">
        <v>7.6</v>
      </c>
      <c r="N1432" s="152">
        <f t="shared" si="139"/>
        <v>0.08</v>
      </c>
      <c r="O1432" s="152">
        <v>2</v>
      </c>
      <c r="P1432" s="152">
        <f t="shared" si="140"/>
        <v>0.4</v>
      </c>
      <c r="Q1432" s="152"/>
      <c r="R1432" s="152">
        <f t="shared" si="141"/>
        <v>2447</v>
      </c>
      <c r="S1432" s="152">
        <f t="shared" si="145"/>
        <v>77</v>
      </c>
      <c r="T1432" s="152">
        <f t="shared" si="142"/>
        <v>2311</v>
      </c>
      <c r="U1432" s="152">
        <f t="shared" si="146"/>
        <v>77</v>
      </c>
      <c r="V1432" s="152">
        <f t="shared" si="143"/>
        <v>33</v>
      </c>
      <c r="W1432" s="152">
        <f t="shared" si="147"/>
        <v>1</v>
      </c>
      <c r="X1432" s="152">
        <v>0.505</v>
      </c>
      <c r="Y1432" t="s">
        <v>16069</v>
      </c>
    </row>
    <row r="1433" spans="5:25" ht="18" x14ac:dyDescent="0.25">
      <c r="E1433" s="152" t="s">
        <v>13748</v>
      </c>
      <c r="F1433" s="152" t="s">
        <v>16062</v>
      </c>
      <c r="G1433" t="str">
        <f t="shared" si="144"/>
        <v>Key Biscayne, Florida Keys</v>
      </c>
      <c r="H1433" s="152">
        <v>1</v>
      </c>
      <c r="I1433" s="152">
        <v>27</v>
      </c>
      <c r="J1433" s="152">
        <f t="shared" si="137"/>
        <v>0.1</v>
      </c>
      <c r="K1433" s="152">
        <v>400</v>
      </c>
      <c r="L1433" s="152">
        <f t="shared" si="138"/>
        <v>60</v>
      </c>
      <c r="M1433" s="152">
        <v>8.1</v>
      </c>
      <c r="N1433" s="152">
        <f t="shared" si="139"/>
        <v>0.05</v>
      </c>
      <c r="O1433" s="152">
        <v>3.8</v>
      </c>
      <c r="P1433" s="152">
        <f t="shared" si="140"/>
        <v>3</v>
      </c>
      <c r="Q1433" s="152"/>
      <c r="R1433" s="152">
        <f t="shared" si="141"/>
        <v>2377</v>
      </c>
      <c r="S1433" s="152">
        <f t="shared" si="145"/>
        <v>41</v>
      </c>
      <c r="T1433" s="152">
        <f t="shared" si="142"/>
        <v>2057</v>
      </c>
      <c r="U1433" s="152">
        <f t="shared" si="146"/>
        <v>43</v>
      </c>
      <c r="V1433" s="152">
        <f t="shared" si="143"/>
        <v>33</v>
      </c>
      <c r="W1433" s="152">
        <f t="shared" si="147"/>
        <v>1</v>
      </c>
      <c r="X1433" s="152">
        <v>0.28599999999999998</v>
      </c>
      <c r="Y1433" t="s">
        <v>16069</v>
      </c>
    </row>
    <row r="1434" spans="5:25" ht="18" x14ac:dyDescent="0.25">
      <c r="E1434" s="152" t="s">
        <v>13748</v>
      </c>
      <c r="F1434" s="152" t="s">
        <v>16062</v>
      </c>
      <c r="G1434" t="str">
        <f t="shared" si="144"/>
        <v>Key Biscayne, Florida Keys</v>
      </c>
      <c r="H1434" s="152">
        <v>1</v>
      </c>
      <c r="I1434" s="152">
        <v>27</v>
      </c>
      <c r="J1434" s="152">
        <f t="shared" si="137"/>
        <v>0.1</v>
      </c>
      <c r="K1434" s="152">
        <v>400</v>
      </c>
      <c r="L1434" s="152">
        <f t="shared" si="138"/>
        <v>60</v>
      </c>
      <c r="M1434" s="152">
        <v>8.1</v>
      </c>
      <c r="N1434" s="152">
        <f t="shared" si="139"/>
        <v>0.05</v>
      </c>
      <c r="O1434" s="152">
        <v>3.8</v>
      </c>
      <c r="P1434" s="152">
        <f t="shared" si="140"/>
        <v>3</v>
      </c>
      <c r="Q1434" s="152"/>
      <c r="R1434" s="152">
        <f t="shared" si="141"/>
        <v>2377</v>
      </c>
      <c r="S1434" s="152">
        <f t="shared" si="145"/>
        <v>41</v>
      </c>
      <c r="T1434" s="152">
        <f t="shared" si="142"/>
        <v>2057</v>
      </c>
      <c r="U1434" s="152">
        <f t="shared" si="146"/>
        <v>43</v>
      </c>
      <c r="V1434" s="152">
        <f t="shared" si="143"/>
        <v>33</v>
      </c>
      <c r="W1434" s="152">
        <f t="shared" si="147"/>
        <v>1</v>
      </c>
      <c r="X1434" s="152">
        <v>0.441</v>
      </c>
      <c r="Y1434" t="s">
        <v>16069</v>
      </c>
    </row>
    <row r="1435" spans="5:25" ht="18" x14ac:dyDescent="0.25">
      <c r="E1435" s="152" t="s">
        <v>13748</v>
      </c>
      <c r="F1435" s="152" t="s">
        <v>16062</v>
      </c>
      <c r="G1435" t="str">
        <f t="shared" si="144"/>
        <v>Key Biscayne, Florida Keys</v>
      </c>
      <c r="H1435" s="152">
        <v>5</v>
      </c>
      <c r="I1435" s="152">
        <v>30.3</v>
      </c>
      <c r="J1435" s="152">
        <f t="shared" si="137"/>
        <v>0.5</v>
      </c>
      <c r="K1435" s="152">
        <v>950</v>
      </c>
      <c r="L1435" s="152">
        <f t="shared" si="138"/>
        <v>196</v>
      </c>
      <c r="M1435" s="152">
        <v>7.8</v>
      </c>
      <c r="N1435" s="152">
        <f t="shared" si="139"/>
        <v>0.09</v>
      </c>
      <c r="O1435" s="152">
        <v>2.5</v>
      </c>
      <c r="P1435" s="152">
        <f t="shared" si="140"/>
        <v>0.5</v>
      </c>
      <c r="Q1435" s="152"/>
      <c r="R1435" s="152">
        <f t="shared" si="141"/>
        <v>2460</v>
      </c>
      <c r="S1435" s="152">
        <f t="shared" si="145"/>
        <v>52</v>
      </c>
      <c r="T1435" s="152">
        <f t="shared" si="142"/>
        <v>2268</v>
      </c>
      <c r="U1435" s="152">
        <f t="shared" si="146"/>
        <v>54</v>
      </c>
      <c r="V1435" s="152">
        <f t="shared" si="143"/>
        <v>33</v>
      </c>
      <c r="W1435" s="152">
        <f t="shared" si="147"/>
        <v>1</v>
      </c>
      <c r="X1435" s="152">
        <v>-0.58899999999999997</v>
      </c>
      <c r="Y1435" t="s">
        <v>16069</v>
      </c>
    </row>
    <row r="1436" spans="5:25" ht="18" x14ac:dyDescent="0.25">
      <c r="E1436" s="152" t="s">
        <v>13748</v>
      </c>
      <c r="F1436" s="152" t="s">
        <v>16062</v>
      </c>
      <c r="G1436" t="str">
        <f t="shared" si="144"/>
        <v>Key Biscayne, Florida Keys</v>
      </c>
      <c r="H1436" s="152">
        <v>4</v>
      </c>
      <c r="I1436" s="152">
        <v>30.3</v>
      </c>
      <c r="J1436" s="152">
        <f t="shared" si="137"/>
        <v>0.5</v>
      </c>
      <c r="K1436" s="152">
        <v>400</v>
      </c>
      <c r="L1436" s="152">
        <f t="shared" si="138"/>
        <v>49</v>
      </c>
      <c r="M1436" s="152">
        <v>8.1</v>
      </c>
      <c r="N1436" s="152">
        <f t="shared" si="139"/>
        <v>0.04</v>
      </c>
      <c r="O1436" s="152">
        <v>4.3</v>
      </c>
      <c r="P1436" s="152">
        <f t="shared" si="140"/>
        <v>4</v>
      </c>
      <c r="Q1436" s="152"/>
      <c r="R1436" s="152">
        <f t="shared" si="141"/>
        <v>2406</v>
      </c>
      <c r="S1436" s="152">
        <f t="shared" si="145"/>
        <v>47</v>
      </c>
      <c r="T1436" s="152">
        <f t="shared" si="142"/>
        <v>2052</v>
      </c>
      <c r="U1436" s="152">
        <f t="shared" si="146"/>
        <v>38</v>
      </c>
      <c r="V1436" s="152">
        <f t="shared" si="143"/>
        <v>33</v>
      </c>
      <c r="W1436" s="152">
        <f t="shared" si="147"/>
        <v>1</v>
      </c>
      <c r="X1436" s="152">
        <v>0.217</v>
      </c>
      <c r="Y1436" t="s">
        <v>16069</v>
      </c>
    </row>
    <row r="1437" spans="5:25" ht="18" x14ac:dyDescent="0.25">
      <c r="E1437" s="152" t="s">
        <v>13748</v>
      </c>
      <c r="F1437" s="152" t="s">
        <v>16062</v>
      </c>
      <c r="G1437" t="str">
        <f t="shared" si="144"/>
        <v>Key Biscayne, Florida Keys</v>
      </c>
      <c r="H1437" s="152">
        <v>2</v>
      </c>
      <c r="I1437" s="152">
        <v>27</v>
      </c>
      <c r="J1437" s="152">
        <f t="shared" si="137"/>
        <v>0.1</v>
      </c>
      <c r="K1437" s="152">
        <v>900</v>
      </c>
      <c r="L1437" s="152">
        <f t="shared" si="138"/>
        <v>211</v>
      </c>
      <c r="M1437" s="152">
        <v>7.8</v>
      </c>
      <c r="N1437" s="152">
        <f t="shared" si="139"/>
        <v>0.1</v>
      </c>
      <c r="O1437" s="152">
        <v>2.2999999999999998</v>
      </c>
      <c r="P1437" s="152">
        <f t="shared" si="140"/>
        <v>0.5</v>
      </c>
      <c r="Q1437" s="152"/>
      <c r="R1437" s="152">
        <f t="shared" si="141"/>
        <v>2422</v>
      </c>
      <c r="S1437" s="152">
        <f t="shared" si="145"/>
        <v>47</v>
      </c>
      <c r="T1437" s="152">
        <f t="shared" si="142"/>
        <v>2246</v>
      </c>
      <c r="U1437" s="152">
        <f t="shared" si="146"/>
        <v>41</v>
      </c>
      <c r="V1437" s="152">
        <f t="shared" si="143"/>
        <v>33</v>
      </c>
      <c r="W1437" s="152">
        <f t="shared" si="147"/>
        <v>1</v>
      </c>
      <c r="X1437" s="152">
        <v>0.13900000000000001</v>
      </c>
      <c r="Y1437" t="s">
        <v>16069</v>
      </c>
    </row>
    <row r="1438" spans="5:25" ht="18" x14ac:dyDescent="0.25">
      <c r="E1438" s="152" t="s">
        <v>13748</v>
      </c>
      <c r="F1438" s="152" t="s">
        <v>16062</v>
      </c>
      <c r="G1438" t="str">
        <f t="shared" si="144"/>
        <v>Key Biscayne, Florida Keys</v>
      </c>
      <c r="H1438" s="152">
        <v>5</v>
      </c>
      <c r="I1438" s="152">
        <v>30.3</v>
      </c>
      <c r="J1438" s="152">
        <f t="shared" si="137"/>
        <v>0.5</v>
      </c>
      <c r="K1438" s="152">
        <v>950</v>
      </c>
      <c r="L1438" s="152">
        <f t="shared" si="138"/>
        <v>196</v>
      </c>
      <c r="M1438" s="152">
        <v>7.8</v>
      </c>
      <c r="N1438" s="152">
        <f t="shared" si="139"/>
        <v>0.09</v>
      </c>
      <c r="O1438" s="152">
        <v>2.5</v>
      </c>
      <c r="P1438" s="152">
        <f t="shared" si="140"/>
        <v>0.5</v>
      </c>
      <c r="Q1438" s="152"/>
      <c r="R1438" s="152">
        <f t="shared" si="141"/>
        <v>2460</v>
      </c>
      <c r="S1438" s="152">
        <f t="shared" si="145"/>
        <v>52</v>
      </c>
      <c r="T1438" s="152">
        <f t="shared" si="142"/>
        <v>2268</v>
      </c>
      <c r="U1438" s="152">
        <f t="shared" si="146"/>
        <v>54</v>
      </c>
      <c r="V1438" s="152">
        <f t="shared" si="143"/>
        <v>33</v>
      </c>
      <c r="W1438" s="152">
        <f t="shared" si="147"/>
        <v>1</v>
      </c>
      <c r="X1438" s="152">
        <v>-0.624</v>
      </c>
      <c r="Y1438" t="s">
        <v>16069</v>
      </c>
    </row>
    <row r="1439" spans="5:25" ht="18" x14ac:dyDescent="0.25">
      <c r="E1439" s="152" t="s">
        <v>13748</v>
      </c>
      <c r="F1439" s="152" t="s">
        <v>16062</v>
      </c>
      <c r="G1439" t="str">
        <f t="shared" si="144"/>
        <v>Key Biscayne, Florida Keys</v>
      </c>
      <c r="H1439" s="152">
        <v>4</v>
      </c>
      <c r="I1439" s="152">
        <v>30.3</v>
      </c>
      <c r="J1439" s="152">
        <f t="shared" si="137"/>
        <v>0.5</v>
      </c>
      <c r="K1439" s="152">
        <v>400</v>
      </c>
      <c r="L1439" s="152">
        <f t="shared" si="138"/>
        <v>49</v>
      </c>
      <c r="M1439" s="152">
        <v>8.1</v>
      </c>
      <c r="N1439" s="152">
        <f t="shared" si="139"/>
        <v>0.04</v>
      </c>
      <c r="O1439" s="152">
        <v>4.3</v>
      </c>
      <c r="P1439" s="152">
        <f t="shared" si="140"/>
        <v>4</v>
      </c>
      <c r="Q1439" s="152"/>
      <c r="R1439" s="152">
        <f t="shared" si="141"/>
        <v>2406</v>
      </c>
      <c r="S1439" s="152">
        <f t="shared" si="145"/>
        <v>47</v>
      </c>
      <c r="T1439" s="152">
        <f t="shared" si="142"/>
        <v>2052</v>
      </c>
      <c r="U1439" s="152">
        <f t="shared" si="146"/>
        <v>38</v>
      </c>
      <c r="V1439" s="152">
        <f t="shared" si="143"/>
        <v>33</v>
      </c>
      <c r="W1439" s="152">
        <f t="shared" si="147"/>
        <v>1</v>
      </c>
      <c r="X1439" s="152">
        <v>0.32500000000000001</v>
      </c>
      <c r="Y1439" t="s">
        <v>16069</v>
      </c>
    </row>
    <row r="1440" spans="5:25" ht="18" x14ac:dyDescent="0.25">
      <c r="E1440" s="152" t="s">
        <v>13748</v>
      </c>
      <c r="F1440" s="152" t="s">
        <v>16062</v>
      </c>
      <c r="G1440" t="str">
        <f t="shared" si="144"/>
        <v>Key Biscayne, Florida Keys</v>
      </c>
      <c r="H1440" s="152">
        <v>3</v>
      </c>
      <c r="I1440" s="152">
        <v>27</v>
      </c>
      <c r="J1440" s="152">
        <f t="shared" si="137"/>
        <v>0.1</v>
      </c>
      <c r="K1440" s="152">
        <v>1340</v>
      </c>
      <c r="L1440" s="152">
        <f t="shared" si="138"/>
        <v>207</v>
      </c>
      <c r="M1440" s="152">
        <v>7.6</v>
      </c>
      <c r="N1440" s="152">
        <f t="shared" si="139"/>
        <v>0.06</v>
      </c>
      <c r="O1440" s="152">
        <v>1.7</v>
      </c>
      <c r="P1440" s="152">
        <f t="shared" si="140"/>
        <v>0.2</v>
      </c>
      <c r="Q1440" s="152"/>
      <c r="R1440" s="152">
        <f t="shared" si="141"/>
        <v>2442</v>
      </c>
      <c r="S1440" s="152">
        <f t="shared" si="145"/>
        <v>33</v>
      </c>
      <c r="T1440" s="152">
        <f t="shared" si="142"/>
        <v>2336</v>
      </c>
      <c r="U1440" s="152">
        <f t="shared" si="146"/>
        <v>33</v>
      </c>
      <c r="V1440" s="152">
        <f t="shared" si="143"/>
        <v>33</v>
      </c>
      <c r="W1440" s="152">
        <f t="shared" si="147"/>
        <v>1</v>
      </c>
      <c r="X1440" s="152">
        <v>-0.18</v>
      </c>
      <c r="Y1440" t="s">
        <v>16069</v>
      </c>
    </row>
    <row r="1441" spans="5:25" ht="18" x14ac:dyDescent="0.25">
      <c r="E1441" s="152" t="s">
        <v>13748</v>
      </c>
      <c r="F1441" s="152" t="s">
        <v>16062</v>
      </c>
      <c r="G1441" t="str">
        <f t="shared" si="144"/>
        <v>Key Biscayne, Florida Keys</v>
      </c>
      <c r="H1441" s="152">
        <v>6</v>
      </c>
      <c r="I1441" s="152">
        <v>30.3</v>
      </c>
      <c r="J1441" s="152">
        <f t="shared" si="137"/>
        <v>0.5</v>
      </c>
      <c r="K1441" s="152">
        <v>1290</v>
      </c>
      <c r="L1441" s="152">
        <f t="shared" si="138"/>
        <v>247</v>
      </c>
      <c r="M1441" s="152">
        <v>7.6</v>
      </c>
      <c r="N1441" s="152">
        <f t="shared" si="139"/>
        <v>0.08</v>
      </c>
      <c r="O1441" s="152">
        <v>2</v>
      </c>
      <c r="P1441" s="152">
        <f t="shared" si="140"/>
        <v>0.4</v>
      </c>
      <c r="Q1441" s="152"/>
      <c r="R1441" s="152">
        <f t="shared" si="141"/>
        <v>2447</v>
      </c>
      <c r="S1441" s="152">
        <f t="shared" si="145"/>
        <v>77</v>
      </c>
      <c r="T1441" s="152">
        <f t="shared" si="142"/>
        <v>2311</v>
      </c>
      <c r="U1441" s="152">
        <f t="shared" si="146"/>
        <v>77</v>
      </c>
      <c r="V1441" s="152">
        <f t="shared" si="143"/>
        <v>33</v>
      </c>
      <c r="W1441" s="152">
        <f t="shared" si="147"/>
        <v>1</v>
      </c>
      <c r="X1441" s="152">
        <v>-0.13700000000000001</v>
      </c>
      <c r="Y1441" t="s">
        <v>16069</v>
      </c>
    </row>
    <row r="1442" spans="5:25" ht="18" x14ac:dyDescent="0.25">
      <c r="E1442" s="152" t="s">
        <v>13748</v>
      </c>
      <c r="F1442" s="152" t="s">
        <v>16062</v>
      </c>
      <c r="G1442" t="str">
        <f t="shared" si="144"/>
        <v>Key Biscayne, Florida Keys</v>
      </c>
      <c r="H1442" s="152">
        <v>3</v>
      </c>
      <c r="I1442" s="152">
        <v>27</v>
      </c>
      <c r="J1442" s="152">
        <f t="shared" si="137"/>
        <v>0.1</v>
      </c>
      <c r="K1442" s="152">
        <v>1340</v>
      </c>
      <c r="L1442" s="152">
        <f t="shared" si="138"/>
        <v>207</v>
      </c>
      <c r="M1442" s="152">
        <v>7.6</v>
      </c>
      <c r="N1442" s="152">
        <f t="shared" si="139"/>
        <v>0.06</v>
      </c>
      <c r="O1442" s="152">
        <v>1.7</v>
      </c>
      <c r="P1442" s="152">
        <f t="shared" si="140"/>
        <v>0.2</v>
      </c>
      <c r="Q1442" s="152"/>
      <c r="R1442" s="152">
        <f t="shared" si="141"/>
        <v>2442</v>
      </c>
      <c r="S1442" s="152">
        <f t="shared" si="145"/>
        <v>33</v>
      </c>
      <c r="T1442" s="152">
        <f t="shared" si="142"/>
        <v>2336</v>
      </c>
      <c r="U1442" s="152">
        <f t="shared" si="146"/>
        <v>33</v>
      </c>
      <c r="V1442" s="152">
        <f t="shared" si="143"/>
        <v>33</v>
      </c>
      <c r="W1442" s="152">
        <f t="shared" si="147"/>
        <v>1</v>
      </c>
      <c r="X1442" s="152">
        <v>0.32800000000000001</v>
      </c>
      <c r="Y1442" t="s">
        <v>16069</v>
      </c>
    </row>
    <row r="1443" spans="5:25" ht="18" x14ac:dyDescent="0.25">
      <c r="E1443" s="152" t="s">
        <v>13748</v>
      </c>
      <c r="F1443" s="152" t="s">
        <v>16062</v>
      </c>
      <c r="G1443" t="str">
        <f t="shared" si="144"/>
        <v>Key Biscayne, Florida Keys</v>
      </c>
      <c r="H1443" s="152">
        <v>6</v>
      </c>
      <c r="I1443" s="152">
        <v>30.3</v>
      </c>
      <c r="J1443" s="152">
        <f t="shared" si="137"/>
        <v>0.5</v>
      </c>
      <c r="K1443" s="152">
        <v>1290</v>
      </c>
      <c r="L1443" s="152">
        <f t="shared" si="138"/>
        <v>247</v>
      </c>
      <c r="M1443" s="152">
        <v>7.6</v>
      </c>
      <c r="N1443" s="152">
        <f t="shared" si="139"/>
        <v>0.08</v>
      </c>
      <c r="O1443" s="152">
        <v>2</v>
      </c>
      <c r="P1443" s="152">
        <f t="shared" si="140"/>
        <v>0.4</v>
      </c>
      <c r="Q1443" s="152"/>
      <c r="R1443" s="152">
        <f t="shared" si="141"/>
        <v>2447</v>
      </c>
      <c r="S1443" s="152">
        <f t="shared" si="145"/>
        <v>77</v>
      </c>
      <c r="T1443" s="152">
        <f t="shared" si="142"/>
        <v>2311</v>
      </c>
      <c r="U1443" s="152">
        <f t="shared" si="146"/>
        <v>77</v>
      </c>
      <c r="V1443" s="152">
        <f t="shared" si="143"/>
        <v>33</v>
      </c>
      <c r="W1443" s="152">
        <f t="shared" si="147"/>
        <v>1</v>
      </c>
      <c r="X1443" s="152">
        <v>-0.221</v>
      </c>
      <c r="Y1443" t="s">
        <v>16069</v>
      </c>
    </row>
    <row r="1444" spans="5:25" ht="18" x14ac:dyDescent="0.25">
      <c r="E1444" s="152" t="s">
        <v>13748</v>
      </c>
      <c r="F1444" s="152" t="s">
        <v>16062</v>
      </c>
      <c r="G1444" t="str">
        <f t="shared" si="144"/>
        <v>Key Biscayne, Florida Keys</v>
      </c>
      <c r="H1444" s="152">
        <v>5</v>
      </c>
      <c r="I1444" s="152">
        <v>30.3</v>
      </c>
      <c r="J1444" s="152">
        <f t="shared" si="137"/>
        <v>0.5</v>
      </c>
      <c r="K1444" s="152">
        <v>950</v>
      </c>
      <c r="L1444" s="152">
        <f t="shared" si="138"/>
        <v>196</v>
      </c>
      <c r="M1444" s="152">
        <v>7.8</v>
      </c>
      <c r="N1444" s="152">
        <f t="shared" si="139"/>
        <v>0.09</v>
      </c>
      <c r="O1444" s="152">
        <v>2.5</v>
      </c>
      <c r="P1444" s="152">
        <f t="shared" si="140"/>
        <v>0.5</v>
      </c>
      <c r="Q1444" s="152"/>
      <c r="R1444" s="152">
        <f t="shared" si="141"/>
        <v>2460</v>
      </c>
      <c r="S1444" s="152">
        <f t="shared" si="145"/>
        <v>52</v>
      </c>
      <c r="T1444" s="152">
        <f t="shared" si="142"/>
        <v>2268</v>
      </c>
      <c r="U1444" s="152">
        <f t="shared" si="146"/>
        <v>54</v>
      </c>
      <c r="V1444" s="152">
        <f t="shared" si="143"/>
        <v>33</v>
      </c>
      <c r="W1444" s="152">
        <f t="shared" si="147"/>
        <v>1</v>
      </c>
      <c r="X1444" s="152">
        <v>2.7E-2</v>
      </c>
      <c r="Y1444" t="s">
        <v>16069</v>
      </c>
    </row>
    <row r="1445" spans="5:25" ht="18" x14ac:dyDescent="0.25">
      <c r="E1445" s="152" t="s">
        <v>13748</v>
      </c>
      <c r="F1445" s="152" t="s">
        <v>16062</v>
      </c>
      <c r="G1445" t="str">
        <f t="shared" si="144"/>
        <v>Key Biscayne, Florida Keys</v>
      </c>
      <c r="H1445" s="152">
        <v>1</v>
      </c>
      <c r="I1445" s="152">
        <v>27</v>
      </c>
      <c r="J1445" s="152">
        <f t="shared" si="137"/>
        <v>0.1</v>
      </c>
      <c r="K1445" s="152">
        <v>400</v>
      </c>
      <c r="L1445" s="152">
        <f t="shared" si="138"/>
        <v>60</v>
      </c>
      <c r="M1445" s="152">
        <v>8.1</v>
      </c>
      <c r="N1445" s="152">
        <f t="shared" si="139"/>
        <v>0.05</v>
      </c>
      <c r="O1445" s="152">
        <v>3.8</v>
      </c>
      <c r="P1445" s="152">
        <f t="shared" si="140"/>
        <v>3</v>
      </c>
      <c r="Q1445" s="152"/>
      <c r="R1445" s="152">
        <f t="shared" si="141"/>
        <v>2377</v>
      </c>
      <c r="S1445" s="152">
        <f t="shared" si="145"/>
        <v>41</v>
      </c>
      <c r="T1445" s="152">
        <f t="shared" si="142"/>
        <v>2057</v>
      </c>
      <c r="U1445" s="152">
        <f t="shared" si="146"/>
        <v>43</v>
      </c>
      <c r="V1445" s="152">
        <f t="shared" si="143"/>
        <v>33</v>
      </c>
      <c r="W1445" s="152">
        <f t="shared" si="147"/>
        <v>1</v>
      </c>
      <c r="X1445" s="152">
        <v>-9.8000000000000004E-2</v>
      </c>
      <c r="Y1445" t="s">
        <v>16069</v>
      </c>
    </row>
    <row r="1446" spans="5:25" ht="18" x14ac:dyDescent="0.25">
      <c r="E1446" s="152" t="s">
        <v>13748</v>
      </c>
      <c r="F1446" s="152" t="s">
        <v>16062</v>
      </c>
      <c r="G1446" t="str">
        <f t="shared" si="144"/>
        <v>Key Biscayne, Florida Keys</v>
      </c>
      <c r="H1446" s="152">
        <v>5</v>
      </c>
      <c r="I1446" s="152">
        <v>30.3</v>
      </c>
      <c r="J1446" s="152">
        <f t="shared" si="137"/>
        <v>0.5</v>
      </c>
      <c r="K1446" s="152">
        <v>950</v>
      </c>
      <c r="L1446" s="152">
        <f t="shared" si="138"/>
        <v>196</v>
      </c>
      <c r="M1446" s="152">
        <v>7.8</v>
      </c>
      <c r="N1446" s="152">
        <f t="shared" si="139"/>
        <v>0.09</v>
      </c>
      <c r="O1446" s="152">
        <v>2.5</v>
      </c>
      <c r="P1446" s="152">
        <f t="shared" si="140"/>
        <v>0.5</v>
      </c>
      <c r="Q1446" s="152"/>
      <c r="R1446" s="152">
        <f t="shared" si="141"/>
        <v>2460</v>
      </c>
      <c r="S1446" s="152">
        <f t="shared" si="145"/>
        <v>52</v>
      </c>
      <c r="T1446" s="152">
        <f t="shared" si="142"/>
        <v>2268</v>
      </c>
      <c r="U1446" s="152">
        <f t="shared" si="146"/>
        <v>54</v>
      </c>
      <c r="V1446" s="152">
        <f t="shared" si="143"/>
        <v>33</v>
      </c>
      <c r="W1446" s="152">
        <f t="shared" si="147"/>
        <v>1</v>
      </c>
      <c r="X1446" s="152">
        <v>0.22</v>
      </c>
      <c r="Y1446" t="s">
        <v>16069</v>
      </c>
    </row>
    <row r="1447" spans="5:25" ht="18" x14ac:dyDescent="0.25">
      <c r="E1447" s="152" t="s">
        <v>13748</v>
      </c>
      <c r="F1447" s="152" t="s">
        <v>16062</v>
      </c>
      <c r="G1447" t="str">
        <f t="shared" si="144"/>
        <v>Key Biscayne, Florida Keys</v>
      </c>
      <c r="H1447" s="152">
        <v>6</v>
      </c>
      <c r="I1447" s="152">
        <v>30.3</v>
      </c>
      <c r="J1447" s="152">
        <f t="shared" si="137"/>
        <v>0.5</v>
      </c>
      <c r="K1447" s="152">
        <v>1290</v>
      </c>
      <c r="L1447" s="152">
        <f t="shared" si="138"/>
        <v>247</v>
      </c>
      <c r="M1447" s="152">
        <v>7.6</v>
      </c>
      <c r="N1447" s="152">
        <f t="shared" si="139"/>
        <v>0.08</v>
      </c>
      <c r="O1447" s="152">
        <v>2</v>
      </c>
      <c r="P1447" s="152">
        <f t="shared" si="140"/>
        <v>0.4</v>
      </c>
      <c r="Q1447" s="152"/>
      <c r="R1447" s="152">
        <f t="shared" si="141"/>
        <v>2447</v>
      </c>
      <c r="S1447" s="152">
        <f t="shared" si="145"/>
        <v>77</v>
      </c>
      <c r="T1447" s="152">
        <f t="shared" si="142"/>
        <v>2311</v>
      </c>
      <c r="U1447" s="152">
        <f t="shared" si="146"/>
        <v>77</v>
      </c>
      <c r="V1447" s="152">
        <f t="shared" si="143"/>
        <v>33</v>
      </c>
      <c r="W1447" s="152">
        <f t="shared" si="147"/>
        <v>1</v>
      </c>
      <c r="X1447" s="152">
        <v>-0.16</v>
      </c>
      <c r="Y1447" t="s">
        <v>16069</v>
      </c>
    </row>
    <row r="1448" spans="5:25" ht="18" x14ac:dyDescent="0.25">
      <c r="E1448" s="152" t="s">
        <v>13748</v>
      </c>
      <c r="F1448" s="152" t="s">
        <v>16062</v>
      </c>
      <c r="G1448" t="str">
        <f t="shared" si="144"/>
        <v>Key Biscayne, Florida Keys</v>
      </c>
      <c r="H1448" s="152">
        <v>6</v>
      </c>
      <c r="I1448" s="152">
        <v>30.3</v>
      </c>
      <c r="J1448" s="152">
        <f t="shared" si="137"/>
        <v>0.5</v>
      </c>
      <c r="K1448" s="152">
        <v>1290</v>
      </c>
      <c r="L1448" s="152">
        <f t="shared" si="138"/>
        <v>247</v>
      </c>
      <c r="M1448" s="152">
        <v>7.6</v>
      </c>
      <c r="N1448" s="152">
        <f t="shared" si="139"/>
        <v>0.08</v>
      </c>
      <c r="O1448" s="152">
        <v>2</v>
      </c>
      <c r="P1448" s="152">
        <f t="shared" si="140"/>
        <v>0.4</v>
      </c>
      <c r="Q1448" s="152"/>
      <c r="R1448" s="152">
        <f t="shared" si="141"/>
        <v>2447</v>
      </c>
      <c r="S1448" s="152">
        <f t="shared" si="145"/>
        <v>77</v>
      </c>
      <c r="T1448" s="152">
        <f t="shared" si="142"/>
        <v>2311</v>
      </c>
      <c r="U1448" s="152">
        <f t="shared" si="146"/>
        <v>77</v>
      </c>
      <c r="V1448" s="152">
        <f t="shared" si="143"/>
        <v>33</v>
      </c>
      <c r="W1448" s="152">
        <f t="shared" si="147"/>
        <v>1</v>
      </c>
      <c r="X1448" s="152">
        <v>-0.59699999999999998</v>
      </c>
      <c r="Y1448" t="s">
        <v>16069</v>
      </c>
    </row>
    <row r="1449" spans="5:25" ht="18" x14ac:dyDescent="0.25">
      <c r="E1449" s="152" t="s">
        <v>13748</v>
      </c>
      <c r="F1449" s="152" t="s">
        <v>16062</v>
      </c>
      <c r="G1449" t="str">
        <f t="shared" si="144"/>
        <v>Key Biscayne, Florida Keys</v>
      </c>
      <c r="H1449" s="152">
        <v>2</v>
      </c>
      <c r="I1449" s="152">
        <v>27</v>
      </c>
      <c r="J1449" s="152">
        <f t="shared" si="137"/>
        <v>0.1</v>
      </c>
      <c r="K1449" s="152">
        <v>900</v>
      </c>
      <c r="L1449" s="152">
        <f t="shared" si="138"/>
        <v>211</v>
      </c>
      <c r="M1449" s="152">
        <v>7.8</v>
      </c>
      <c r="N1449" s="152">
        <f t="shared" si="139"/>
        <v>0.1</v>
      </c>
      <c r="O1449" s="152">
        <v>2.2999999999999998</v>
      </c>
      <c r="P1449" s="152">
        <f t="shared" si="140"/>
        <v>0.5</v>
      </c>
      <c r="Q1449" s="152"/>
      <c r="R1449" s="152">
        <f t="shared" si="141"/>
        <v>2422</v>
      </c>
      <c r="S1449" s="152">
        <f t="shared" si="145"/>
        <v>47</v>
      </c>
      <c r="T1449" s="152">
        <f t="shared" si="142"/>
        <v>2246</v>
      </c>
      <c r="U1449" s="152">
        <f t="shared" si="146"/>
        <v>41</v>
      </c>
      <c r="V1449" s="152">
        <f t="shared" si="143"/>
        <v>33</v>
      </c>
      <c r="W1449" s="152">
        <f t="shared" si="147"/>
        <v>1</v>
      </c>
      <c r="X1449" s="152">
        <v>0.58799999999999997</v>
      </c>
      <c r="Y1449" t="s">
        <v>16069</v>
      </c>
    </row>
    <row r="1450" spans="5:25" ht="18" x14ac:dyDescent="0.25">
      <c r="E1450" s="152" t="s">
        <v>13748</v>
      </c>
      <c r="F1450" s="152" t="s">
        <v>16062</v>
      </c>
      <c r="G1450" t="str">
        <f t="shared" si="144"/>
        <v>Key Biscayne, Florida Keys</v>
      </c>
      <c r="H1450" s="152">
        <v>6</v>
      </c>
      <c r="I1450" s="152">
        <v>30.3</v>
      </c>
      <c r="J1450" s="152">
        <f t="shared" si="137"/>
        <v>0.5</v>
      </c>
      <c r="K1450" s="152">
        <v>1290</v>
      </c>
      <c r="L1450" s="152">
        <f t="shared" si="138"/>
        <v>247</v>
      </c>
      <c r="M1450" s="152">
        <v>7.6</v>
      </c>
      <c r="N1450" s="152">
        <f t="shared" si="139"/>
        <v>0.08</v>
      </c>
      <c r="O1450" s="152">
        <v>2</v>
      </c>
      <c r="P1450" s="152">
        <f t="shared" si="140"/>
        <v>0.4</v>
      </c>
      <c r="Q1450" s="152"/>
      <c r="R1450" s="152">
        <f t="shared" si="141"/>
        <v>2447</v>
      </c>
      <c r="S1450" s="152">
        <f t="shared" si="145"/>
        <v>77</v>
      </c>
      <c r="T1450" s="152">
        <f t="shared" si="142"/>
        <v>2311</v>
      </c>
      <c r="U1450" s="152">
        <f t="shared" si="146"/>
        <v>77</v>
      </c>
      <c r="V1450" s="152">
        <f t="shared" si="143"/>
        <v>33</v>
      </c>
      <c r="W1450" s="152">
        <f t="shared" si="147"/>
        <v>1</v>
      </c>
      <c r="X1450" s="152">
        <v>-2.1999999999999999E-2</v>
      </c>
      <c r="Y1450" t="s">
        <v>16069</v>
      </c>
    </row>
    <row r="1451" spans="5:25" ht="18" x14ac:dyDescent="0.25">
      <c r="E1451" s="152" t="s">
        <v>13748</v>
      </c>
      <c r="F1451" s="152" t="s">
        <v>16062</v>
      </c>
      <c r="G1451" t="str">
        <f t="shared" si="144"/>
        <v>Key Biscayne, Florida Keys</v>
      </c>
      <c r="H1451" s="152">
        <v>4</v>
      </c>
      <c r="I1451" s="152">
        <v>30.3</v>
      </c>
      <c r="J1451" s="152">
        <f t="shared" si="137"/>
        <v>0.5</v>
      </c>
      <c r="K1451" s="152">
        <v>400</v>
      </c>
      <c r="L1451" s="152">
        <f t="shared" si="138"/>
        <v>49</v>
      </c>
      <c r="M1451" s="152">
        <v>8.1</v>
      </c>
      <c r="N1451" s="152">
        <f t="shared" si="139"/>
        <v>0.04</v>
      </c>
      <c r="O1451" s="152">
        <v>4.3</v>
      </c>
      <c r="P1451" s="152">
        <f t="shared" si="140"/>
        <v>4</v>
      </c>
      <c r="Q1451" s="152"/>
      <c r="R1451" s="152">
        <f t="shared" si="141"/>
        <v>2406</v>
      </c>
      <c r="S1451" s="152">
        <f t="shared" si="145"/>
        <v>47</v>
      </c>
      <c r="T1451" s="152">
        <f t="shared" si="142"/>
        <v>2052</v>
      </c>
      <c r="U1451" s="152">
        <f t="shared" si="146"/>
        <v>38</v>
      </c>
      <c r="V1451" s="152">
        <f t="shared" si="143"/>
        <v>33</v>
      </c>
      <c r="W1451" s="152">
        <f t="shared" si="147"/>
        <v>1</v>
      </c>
      <c r="X1451" s="152">
        <v>-2.8000000000000001E-2</v>
      </c>
      <c r="Y1451" t="s">
        <v>16069</v>
      </c>
    </row>
    <row r="1452" spans="5:25" ht="18" x14ac:dyDescent="0.25">
      <c r="E1452" s="152" t="s">
        <v>13748</v>
      </c>
      <c r="F1452" s="152" t="s">
        <v>16062</v>
      </c>
      <c r="G1452" t="str">
        <f t="shared" si="144"/>
        <v>Key Biscayne, Florida Keys</v>
      </c>
      <c r="H1452" s="152">
        <v>2</v>
      </c>
      <c r="I1452" s="152">
        <v>27</v>
      </c>
      <c r="J1452" s="152">
        <f t="shared" si="137"/>
        <v>0.1</v>
      </c>
      <c r="K1452" s="152">
        <v>900</v>
      </c>
      <c r="L1452" s="152">
        <f t="shared" si="138"/>
        <v>211</v>
      </c>
      <c r="M1452" s="152">
        <v>7.8</v>
      </c>
      <c r="N1452" s="152">
        <f t="shared" si="139"/>
        <v>0.1</v>
      </c>
      <c r="O1452" s="152">
        <v>2.2999999999999998</v>
      </c>
      <c r="P1452" s="152">
        <f t="shared" si="140"/>
        <v>0.5</v>
      </c>
      <c r="Q1452" s="152"/>
      <c r="R1452" s="152">
        <f t="shared" si="141"/>
        <v>2422</v>
      </c>
      <c r="S1452" s="152">
        <f t="shared" si="145"/>
        <v>47</v>
      </c>
      <c r="T1452" s="152">
        <f t="shared" si="142"/>
        <v>2246</v>
      </c>
      <c r="U1452" s="152">
        <f t="shared" si="146"/>
        <v>41</v>
      </c>
      <c r="V1452" s="152">
        <f t="shared" si="143"/>
        <v>33</v>
      </c>
      <c r="W1452" s="152">
        <f t="shared" si="147"/>
        <v>1</v>
      </c>
      <c r="X1452" s="152">
        <v>0.112</v>
      </c>
      <c r="Y1452" t="s">
        <v>16069</v>
      </c>
    </row>
    <row r="1453" spans="5:25" ht="18" x14ac:dyDescent="0.25">
      <c r="E1453" s="152" t="s">
        <v>13748</v>
      </c>
      <c r="F1453" s="152" t="s">
        <v>16062</v>
      </c>
      <c r="G1453" t="str">
        <f t="shared" si="144"/>
        <v>Key Biscayne, Florida Keys</v>
      </c>
      <c r="H1453" s="152">
        <v>4</v>
      </c>
      <c r="I1453" s="152">
        <v>30.3</v>
      </c>
      <c r="J1453" s="152">
        <f t="shared" si="137"/>
        <v>0.5</v>
      </c>
      <c r="K1453" s="152">
        <v>400</v>
      </c>
      <c r="L1453" s="152">
        <f t="shared" si="138"/>
        <v>49</v>
      </c>
      <c r="M1453" s="152">
        <v>8.1</v>
      </c>
      <c r="N1453" s="152">
        <f t="shared" si="139"/>
        <v>0.04</v>
      </c>
      <c r="O1453" s="152">
        <v>4.3</v>
      </c>
      <c r="P1453" s="152">
        <f t="shared" si="140"/>
        <v>4</v>
      </c>
      <c r="Q1453" s="152"/>
      <c r="R1453" s="152">
        <f t="shared" si="141"/>
        <v>2406</v>
      </c>
      <c r="S1453" s="152">
        <f t="shared" si="145"/>
        <v>47</v>
      </c>
      <c r="T1453" s="152">
        <f t="shared" si="142"/>
        <v>2052</v>
      </c>
      <c r="U1453" s="152">
        <f t="shared" si="146"/>
        <v>38</v>
      </c>
      <c r="V1453" s="152">
        <f t="shared" si="143"/>
        <v>33</v>
      </c>
      <c r="W1453" s="152">
        <f t="shared" si="147"/>
        <v>1</v>
      </c>
      <c r="X1453" s="152">
        <v>-6.5000000000000002E-2</v>
      </c>
      <c r="Y1453" t="s">
        <v>16069</v>
      </c>
    </row>
    <row r="1454" spans="5:25" ht="18" x14ac:dyDescent="0.25">
      <c r="E1454" s="152" t="s">
        <v>13748</v>
      </c>
      <c r="F1454" s="152" t="s">
        <v>16062</v>
      </c>
      <c r="G1454" t="str">
        <f t="shared" si="144"/>
        <v>Key Biscayne, Florida Keys</v>
      </c>
      <c r="H1454" s="152">
        <v>1</v>
      </c>
      <c r="I1454" s="152">
        <v>27</v>
      </c>
      <c r="J1454" s="152">
        <f t="shared" si="137"/>
        <v>0.1</v>
      </c>
      <c r="K1454" s="152">
        <v>400</v>
      </c>
      <c r="L1454" s="152">
        <f t="shared" si="138"/>
        <v>60</v>
      </c>
      <c r="M1454" s="152">
        <v>8.1</v>
      </c>
      <c r="N1454" s="152">
        <f t="shared" si="139"/>
        <v>0.05</v>
      </c>
      <c r="O1454" s="152">
        <v>3.8</v>
      </c>
      <c r="P1454" s="152">
        <f t="shared" si="140"/>
        <v>3</v>
      </c>
      <c r="Q1454" s="152"/>
      <c r="R1454" s="152">
        <f t="shared" si="141"/>
        <v>2377</v>
      </c>
      <c r="S1454" s="152">
        <f t="shared" si="145"/>
        <v>41</v>
      </c>
      <c r="T1454" s="152">
        <f t="shared" si="142"/>
        <v>2057</v>
      </c>
      <c r="U1454" s="152">
        <f t="shared" si="146"/>
        <v>43</v>
      </c>
      <c r="V1454" s="152">
        <f t="shared" si="143"/>
        <v>33</v>
      </c>
      <c r="W1454" s="152">
        <f t="shared" si="147"/>
        <v>1</v>
      </c>
      <c r="X1454" s="152">
        <v>-6.5000000000000002E-2</v>
      </c>
      <c r="Y1454" t="s">
        <v>16069</v>
      </c>
    </row>
    <row r="1455" spans="5:25" ht="18" x14ac:dyDescent="0.25">
      <c r="E1455" s="152" t="s">
        <v>13748</v>
      </c>
      <c r="F1455" s="152" t="s">
        <v>16062</v>
      </c>
      <c r="G1455" t="str">
        <f t="shared" si="144"/>
        <v>Key Biscayne, Florida Keys</v>
      </c>
      <c r="H1455" s="152">
        <v>6</v>
      </c>
      <c r="I1455" s="152">
        <v>30.3</v>
      </c>
      <c r="J1455" s="152">
        <f t="shared" si="137"/>
        <v>0.5</v>
      </c>
      <c r="K1455" s="152">
        <v>1290</v>
      </c>
      <c r="L1455" s="152">
        <f t="shared" si="138"/>
        <v>247</v>
      </c>
      <c r="M1455" s="152">
        <v>7.6</v>
      </c>
      <c r="N1455" s="152">
        <f t="shared" si="139"/>
        <v>0.08</v>
      </c>
      <c r="O1455" s="152">
        <v>2</v>
      </c>
      <c r="P1455" s="152">
        <f t="shared" si="140"/>
        <v>0.4</v>
      </c>
      <c r="Q1455" s="152"/>
      <c r="R1455" s="152">
        <f t="shared" si="141"/>
        <v>2447</v>
      </c>
      <c r="S1455" s="152">
        <f t="shared" si="145"/>
        <v>77</v>
      </c>
      <c r="T1455" s="152">
        <f t="shared" si="142"/>
        <v>2311</v>
      </c>
      <c r="U1455" s="152">
        <f t="shared" si="146"/>
        <v>77</v>
      </c>
      <c r="V1455" s="152">
        <f t="shared" si="143"/>
        <v>33</v>
      </c>
      <c r="W1455" s="152">
        <f t="shared" si="147"/>
        <v>1</v>
      </c>
      <c r="X1455" s="152">
        <v>-0.05</v>
      </c>
      <c r="Y1455" t="s">
        <v>16069</v>
      </c>
    </row>
    <row r="1456" spans="5:25" ht="18" x14ac:dyDescent="0.25">
      <c r="E1456" s="152" t="s">
        <v>13748</v>
      </c>
      <c r="F1456" s="152" t="s">
        <v>16062</v>
      </c>
      <c r="G1456" t="str">
        <f t="shared" si="144"/>
        <v>Key Biscayne, Florida Keys</v>
      </c>
      <c r="H1456" s="152">
        <v>1</v>
      </c>
      <c r="I1456" s="152">
        <v>27</v>
      </c>
      <c r="J1456" s="152">
        <f t="shared" si="137"/>
        <v>0.1</v>
      </c>
      <c r="K1456" s="152">
        <v>400</v>
      </c>
      <c r="L1456" s="152">
        <f t="shared" si="138"/>
        <v>60</v>
      </c>
      <c r="M1456" s="152">
        <v>8.1</v>
      </c>
      <c r="N1456" s="152">
        <f t="shared" si="139"/>
        <v>0.05</v>
      </c>
      <c r="O1456" s="152">
        <v>3.8</v>
      </c>
      <c r="P1456" s="152">
        <f t="shared" si="140"/>
        <v>3</v>
      </c>
      <c r="Q1456" s="152"/>
      <c r="R1456" s="152">
        <f t="shared" si="141"/>
        <v>2377</v>
      </c>
      <c r="S1456" s="152">
        <f t="shared" si="145"/>
        <v>41</v>
      </c>
      <c r="T1456" s="152">
        <f t="shared" si="142"/>
        <v>2057</v>
      </c>
      <c r="U1456" s="152">
        <f t="shared" si="146"/>
        <v>43</v>
      </c>
      <c r="V1456" s="152">
        <f t="shared" si="143"/>
        <v>33</v>
      </c>
      <c r="W1456" s="152">
        <f t="shared" si="147"/>
        <v>1</v>
      </c>
      <c r="X1456" s="152">
        <v>0.38</v>
      </c>
      <c r="Y1456" t="s">
        <v>16069</v>
      </c>
    </row>
    <row r="1457" spans="5:25" ht="18" x14ac:dyDescent="0.25">
      <c r="E1457" s="152" t="s">
        <v>13748</v>
      </c>
      <c r="F1457" s="152" t="s">
        <v>16062</v>
      </c>
      <c r="G1457" t="str">
        <f t="shared" si="144"/>
        <v>Key Biscayne, Florida Keys</v>
      </c>
      <c r="H1457" s="152">
        <v>1</v>
      </c>
      <c r="I1457" s="152">
        <v>27</v>
      </c>
      <c r="J1457" s="152">
        <f t="shared" si="137"/>
        <v>0.1</v>
      </c>
      <c r="K1457" s="152">
        <v>400</v>
      </c>
      <c r="L1457" s="152">
        <f t="shared" si="138"/>
        <v>60</v>
      </c>
      <c r="M1457" s="152">
        <v>8.1</v>
      </c>
      <c r="N1457" s="152">
        <f t="shared" si="139"/>
        <v>0.05</v>
      </c>
      <c r="O1457" s="152">
        <v>3.8</v>
      </c>
      <c r="P1457" s="152">
        <f t="shared" si="140"/>
        <v>3</v>
      </c>
      <c r="Q1457" s="152"/>
      <c r="R1457" s="152">
        <f t="shared" si="141"/>
        <v>2377</v>
      </c>
      <c r="S1457" s="152">
        <f t="shared" si="145"/>
        <v>41</v>
      </c>
      <c r="T1457" s="152">
        <f t="shared" si="142"/>
        <v>2057</v>
      </c>
      <c r="U1457" s="152">
        <f t="shared" si="146"/>
        <v>43</v>
      </c>
      <c r="V1457" s="152">
        <f t="shared" si="143"/>
        <v>33</v>
      </c>
      <c r="W1457" s="152">
        <f t="shared" si="147"/>
        <v>1</v>
      </c>
      <c r="X1457" s="152">
        <v>0.154</v>
      </c>
      <c r="Y1457" t="s">
        <v>16069</v>
      </c>
    </row>
    <row r="1458" spans="5:25" ht="18" x14ac:dyDescent="0.25">
      <c r="E1458" s="152" t="s">
        <v>13748</v>
      </c>
      <c r="F1458" s="152" t="s">
        <v>16062</v>
      </c>
      <c r="G1458" t="str">
        <f t="shared" si="144"/>
        <v>Key Biscayne, Florida Keys</v>
      </c>
      <c r="H1458" s="152">
        <v>5</v>
      </c>
      <c r="I1458" s="152">
        <v>30.3</v>
      </c>
      <c r="J1458" s="152">
        <f t="shared" ref="J1458:J1521" si="148">VLOOKUP($H1458,$AA$948:$AO$953,3,FALSE)</f>
        <v>0.5</v>
      </c>
      <c r="K1458" s="152">
        <v>950</v>
      </c>
      <c r="L1458" s="152">
        <f t="shared" ref="L1458:L1521" si="149">VLOOKUP($H1458,$AA$948:$AO$953,5,FALSE)</f>
        <v>196</v>
      </c>
      <c r="M1458" s="152">
        <v>7.8</v>
      </c>
      <c r="N1458" s="152">
        <f t="shared" ref="N1458:N1521" si="150">VLOOKUP($H1458,$AA$948:$AO$953,7,FALSE)</f>
        <v>0.09</v>
      </c>
      <c r="O1458" s="152">
        <v>2.5</v>
      </c>
      <c r="P1458" s="152">
        <f t="shared" ref="P1458:P1521" si="151">VLOOKUP($H1458,$AA$948:$AO$953,13,FALSE)</f>
        <v>0.5</v>
      </c>
      <c r="Q1458" s="152"/>
      <c r="R1458" s="152">
        <f t="shared" ref="R1458:R1521" si="152">VLOOKUP($H1458,$AA$948:$AO$953,8,FALSE)</f>
        <v>2460</v>
      </c>
      <c r="S1458" s="152">
        <f t="shared" si="145"/>
        <v>52</v>
      </c>
      <c r="T1458" s="152">
        <f t="shared" ref="T1458:T1521" si="153">VLOOKUP($H1458,$AA$948:$AO$953,10,FALSE)</f>
        <v>2268</v>
      </c>
      <c r="U1458" s="152">
        <f t="shared" si="146"/>
        <v>54</v>
      </c>
      <c r="V1458" s="152">
        <f t="shared" ref="V1458:V1521" si="154">VLOOKUP($H1458,$AA$948:$AO$953,14,FALSE)</f>
        <v>33</v>
      </c>
      <c r="W1458" s="152">
        <f t="shared" si="147"/>
        <v>1</v>
      </c>
      <c r="X1458" s="152">
        <v>-4.8000000000000001E-2</v>
      </c>
      <c r="Y1458" t="s">
        <v>16069</v>
      </c>
    </row>
    <row r="1459" spans="5:25" ht="18" x14ac:dyDescent="0.25">
      <c r="E1459" s="152" t="s">
        <v>13748</v>
      </c>
      <c r="F1459" s="152" t="s">
        <v>16062</v>
      </c>
      <c r="G1459" t="str">
        <f t="shared" ref="G1459:G1522" si="155">_xlfn.CONCAT(F1459, ", Florida Keys")</f>
        <v>Key Biscayne, Florida Keys</v>
      </c>
      <c r="H1459" s="152">
        <v>2</v>
      </c>
      <c r="I1459" s="152">
        <v>27</v>
      </c>
      <c r="J1459" s="152">
        <f t="shared" si="148"/>
        <v>0.1</v>
      </c>
      <c r="K1459" s="152">
        <v>900</v>
      </c>
      <c r="L1459" s="152">
        <f t="shared" si="149"/>
        <v>211</v>
      </c>
      <c r="M1459" s="152">
        <v>7.8</v>
      </c>
      <c r="N1459" s="152">
        <f t="shared" si="150"/>
        <v>0.1</v>
      </c>
      <c r="O1459" s="152">
        <v>2.2999999999999998</v>
      </c>
      <c r="P1459" s="152">
        <f t="shared" si="151"/>
        <v>0.5</v>
      </c>
      <c r="Q1459" s="152"/>
      <c r="R1459" s="152">
        <f t="shared" si="152"/>
        <v>2422</v>
      </c>
      <c r="S1459" s="152">
        <f t="shared" ref="S1459:S1522" si="156">VLOOKUP($H1459,$AA$948:$AO$953,9,FALSE)</f>
        <v>47</v>
      </c>
      <c r="T1459" s="152">
        <f t="shared" si="153"/>
        <v>2246</v>
      </c>
      <c r="U1459" s="152">
        <f t="shared" ref="U1459:U1522" si="157">VLOOKUP($H1459,$AA$948:$AO$953,11,FALSE)</f>
        <v>41</v>
      </c>
      <c r="V1459" s="152">
        <f t="shared" si="154"/>
        <v>33</v>
      </c>
      <c r="W1459" s="152">
        <f t="shared" ref="W1459:W1522" si="158">VLOOKUP($H1459,$AA$948:$AO$953,15,FALSE)</f>
        <v>1</v>
      </c>
      <c r="X1459" s="152">
        <v>0.33900000000000002</v>
      </c>
      <c r="Y1459" t="s">
        <v>16069</v>
      </c>
    </row>
    <row r="1460" spans="5:25" ht="18" x14ac:dyDescent="0.25">
      <c r="E1460" s="152" t="s">
        <v>13748</v>
      </c>
      <c r="F1460" s="152" t="s">
        <v>16062</v>
      </c>
      <c r="G1460" t="str">
        <f t="shared" si="155"/>
        <v>Key Biscayne, Florida Keys</v>
      </c>
      <c r="H1460" s="152">
        <v>3</v>
      </c>
      <c r="I1460" s="152">
        <v>27</v>
      </c>
      <c r="J1460" s="152">
        <f t="shared" si="148"/>
        <v>0.1</v>
      </c>
      <c r="K1460" s="152">
        <v>1340</v>
      </c>
      <c r="L1460" s="152">
        <f t="shared" si="149"/>
        <v>207</v>
      </c>
      <c r="M1460" s="152">
        <v>7.6</v>
      </c>
      <c r="N1460" s="152">
        <f t="shared" si="150"/>
        <v>0.06</v>
      </c>
      <c r="O1460" s="152">
        <v>1.7</v>
      </c>
      <c r="P1460" s="152">
        <f t="shared" si="151"/>
        <v>0.2</v>
      </c>
      <c r="Q1460" s="152"/>
      <c r="R1460" s="152">
        <f t="shared" si="152"/>
        <v>2442</v>
      </c>
      <c r="S1460" s="152">
        <f t="shared" si="156"/>
        <v>33</v>
      </c>
      <c r="T1460" s="152">
        <f t="shared" si="153"/>
        <v>2336</v>
      </c>
      <c r="U1460" s="152">
        <f t="shared" si="157"/>
        <v>33</v>
      </c>
      <c r="V1460" s="152">
        <f t="shared" si="154"/>
        <v>33</v>
      </c>
      <c r="W1460" s="152">
        <f t="shared" si="158"/>
        <v>1</v>
      </c>
      <c r="X1460" s="152">
        <v>0.09</v>
      </c>
      <c r="Y1460" t="s">
        <v>16069</v>
      </c>
    </row>
    <row r="1461" spans="5:25" ht="18" x14ac:dyDescent="0.25">
      <c r="E1461" s="152" t="s">
        <v>13748</v>
      </c>
      <c r="F1461" s="152" t="s">
        <v>16062</v>
      </c>
      <c r="G1461" t="str">
        <f t="shared" si="155"/>
        <v>Key Biscayne, Florida Keys</v>
      </c>
      <c r="H1461" s="152">
        <v>5</v>
      </c>
      <c r="I1461" s="152">
        <v>30.3</v>
      </c>
      <c r="J1461" s="152">
        <f t="shared" si="148"/>
        <v>0.5</v>
      </c>
      <c r="K1461" s="152">
        <v>950</v>
      </c>
      <c r="L1461" s="152">
        <f t="shared" si="149"/>
        <v>196</v>
      </c>
      <c r="M1461" s="152">
        <v>7.8</v>
      </c>
      <c r="N1461" s="152">
        <f t="shared" si="150"/>
        <v>0.09</v>
      </c>
      <c r="O1461" s="152">
        <v>2.5</v>
      </c>
      <c r="P1461" s="152">
        <f t="shared" si="151"/>
        <v>0.5</v>
      </c>
      <c r="Q1461" s="152"/>
      <c r="R1461" s="152">
        <f t="shared" si="152"/>
        <v>2460</v>
      </c>
      <c r="S1461" s="152">
        <f t="shared" si="156"/>
        <v>52</v>
      </c>
      <c r="T1461" s="152">
        <f t="shared" si="153"/>
        <v>2268</v>
      </c>
      <c r="U1461" s="152">
        <f t="shared" si="157"/>
        <v>54</v>
      </c>
      <c r="V1461" s="152">
        <f t="shared" si="154"/>
        <v>33</v>
      </c>
      <c r="W1461" s="152">
        <f t="shared" si="158"/>
        <v>1</v>
      </c>
      <c r="X1461" s="152">
        <v>0.05</v>
      </c>
      <c r="Y1461" t="s">
        <v>16069</v>
      </c>
    </row>
    <row r="1462" spans="5:25" ht="18" x14ac:dyDescent="0.25">
      <c r="E1462" s="152" t="s">
        <v>13748</v>
      </c>
      <c r="F1462" s="152" t="s">
        <v>16062</v>
      </c>
      <c r="G1462" t="str">
        <f t="shared" si="155"/>
        <v>Key Biscayne, Florida Keys</v>
      </c>
      <c r="H1462" s="152">
        <v>5</v>
      </c>
      <c r="I1462" s="152">
        <v>30.3</v>
      </c>
      <c r="J1462" s="152">
        <f t="shared" si="148"/>
        <v>0.5</v>
      </c>
      <c r="K1462" s="152">
        <v>950</v>
      </c>
      <c r="L1462" s="152">
        <f t="shared" si="149"/>
        <v>196</v>
      </c>
      <c r="M1462" s="152">
        <v>7.8</v>
      </c>
      <c r="N1462" s="152">
        <f t="shared" si="150"/>
        <v>0.09</v>
      </c>
      <c r="O1462" s="152">
        <v>2.5</v>
      </c>
      <c r="P1462" s="152">
        <f t="shared" si="151"/>
        <v>0.5</v>
      </c>
      <c r="Q1462" s="152"/>
      <c r="R1462" s="152">
        <f t="shared" si="152"/>
        <v>2460</v>
      </c>
      <c r="S1462" s="152">
        <f t="shared" si="156"/>
        <v>52</v>
      </c>
      <c r="T1462" s="152">
        <f t="shared" si="153"/>
        <v>2268</v>
      </c>
      <c r="U1462" s="152">
        <f t="shared" si="157"/>
        <v>54</v>
      </c>
      <c r="V1462" s="152">
        <f t="shared" si="154"/>
        <v>33</v>
      </c>
      <c r="W1462" s="152">
        <f t="shared" si="158"/>
        <v>1</v>
      </c>
      <c r="X1462" s="152">
        <v>-0.84099999999999997</v>
      </c>
      <c r="Y1462" t="s">
        <v>16069</v>
      </c>
    </row>
    <row r="1463" spans="5:25" ht="18" x14ac:dyDescent="0.25">
      <c r="E1463" s="152" t="s">
        <v>13748</v>
      </c>
      <c r="F1463" s="152" t="s">
        <v>16062</v>
      </c>
      <c r="G1463" t="str">
        <f t="shared" si="155"/>
        <v>Key Biscayne, Florida Keys</v>
      </c>
      <c r="H1463" s="152">
        <v>3</v>
      </c>
      <c r="I1463" s="152">
        <v>27</v>
      </c>
      <c r="J1463" s="152">
        <f t="shared" si="148"/>
        <v>0.1</v>
      </c>
      <c r="K1463" s="152">
        <v>1340</v>
      </c>
      <c r="L1463" s="152">
        <f t="shared" si="149"/>
        <v>207</v>
      </c>
      <c r="M1463" s="152">
        <v>7.6</v>
      </c>
      <c r="N1463" s="152">
        <f t="shared" si="150"/>
        <v>0.06</v>
      </c>
      <c r="O1463" s="152">
        <v>1.7</v>
      </c>
      <c r="P1463" s="152">
        <f t="shared" si="151"/>
        <v>0.2</v>
      </c>
      <c r="Q1463" s="152"/>
      <c r="R1463" s="152">
        <f t="shared" si="152"/>
        <v>2442</v>
      </c>
      <c r="S1463" s="152">
        <f t="shared" si="156"/>
        <v>33</v>
      </c>
      <c r="T1463" s="152">
        <f t="shared" si="153"/>
        <v>2336</v>
      </c>
      <c r="U1463" s="152">
        <f t="shared" si="157"/>
        <v>33</v>
      </c>
      <c r="V1463" s="152">
        <f t="shared" si="154"/>
        <v>33</v>
      </c>
      <c r="W1463" s="152">
        <f t="shared" si="158"/>
        <v>1</v>
      </c>
      <c r="X1463" s="152">
        <v>-0.109</v>
      </c>
      <c r="Y1463" t="s">
        <v>16069</v>
      </c>
    </row>
    <row r="1464" spans="5:25" ht="18" x14ac:dyDescent="0.25">
      <c r="E1464" s="152" t="s">
        <v>13748</v>
      </c>
      <c r="F1464" s="152" t="s">
        <v>16062</v>
      </c>
      <c r="G1464" t="str">
        <f t="shared" si="155"/>
        <v>Key Biscayne, Florida Keys</v>
      </c>
      <c r="H1464" s="152">
        <v>1</v>
      </c>
      <c r="I1464" s="152">
        <v>27</v>
      </c>
      <c r="J1464" s="152">
        <f t="shared" si="148"/>
        <v>0.1</v>
      </c>
      <c r="K1464" s="152">
        <v>400</v>
      </c>
      <c r="L1464" s="152">
        <f t="shared" si="149"/>
        <v>60</v>
      </c>
      <c r="M1464" s="152">
        <v>8.1</v>
      </c>
      <c r="N1464" s="152">
        <f t="shared" si="150"/>
        <v>0.05</v>
      </c>
      <c r="O1464" s="152">
        <v>3.8</v>
      </c>
      <c r="P1464" s="152">
        <f t="shared" si="151"/>
        <v>3</v>
      </c>
      <c r="Q1464" s="152"/>
      <c r="R1464" s="152">
        <f t="shared" si="152"/>
        <v>2377</v>
      </c>
      <c r="S1464" s="152">
        <f t="shared" si="156"/>
        <v>41</v>
      </c>
      <c r="T1464" s="152">
        <f t="shared" si="153"/>
        <v>2057</v>
      </c>
      <c r="U1464" s="152">
        <f t="shared" si="157"/>
        <v>43</v>
      </c>
      <c r="V1464" s="152">
        <f t="shared" si="154"/>
        <v>33</v>
      </c>
      <c r="W1464" s="152">
        <f t="shared" si="158"/>
        <v>1</v>
      </c>
      <c r="X1464" s="152">
        <v>0.128</v>
      </c>
      <c r="Y1464" t="s">
        <v>16069</v>
      </c>
    </row>
    <row r="1465" spans="5:25" ht="18" x14ac:dyDescent="0.25">
      <c r="E1465" s="152" t="s">
        <v>13748</v>
      </c>
      <c r="F1465" s="152" t="s">
        <v>16062</v>
      </c>
      <c r="G1465" t="str">
        <f t="shared" si="155"/>
        <v>Key Biscayne, Florida Keys</v>
      </c>
      <c r="H1465" s="152">
        <v>1</v>
      </c>
      <c r="I1465" s="152">
        <v>27</v>
      </c>
      <c r="J1465" s="152">
        <f t="shared" si="148"/>
        <v>0.1</v>
      </c>
      <c r="K1465" s="152">
        <v>400</v>
      </c>
      <c r="L1465" s="152">
        <f t="shared" si="149"/>
        <v>60</v>
      </c>
      <c r="M1465" s="152">
        <v>8.1</v>
      </c>
      <c r="N1465" s="152">
        <f t="shared" si="150"/>
        <v>0.05</v>
      </c>
      <c r="O1465" s="152">
        <v>3.8</v>
      </c>
      <c r="P1465" s="152">
        <f t="shared" si="151"/>
        <v>3</v>
      </c>
      <c r="Q1465" s="152"/>
      <c r="R1465" s="152">
        <f t="shared" si="152"/>
        <v>2377</v>
      </c>
      <c r="S1465" s="152">
        <f t="shared" si="156"/>
        <v>41</v>
      </c>
      <c r="T1465" s="152">
        <f t="shared" si="153"/>
        <v>2057</v>
      </c>
      <c r="U1465" s="152">
        <f t="shared" si="157"/>
        <v>43</v>
      </c>
      <c r="V1465" s="152">
        <f t="shared" si="154"/>
        <v>33</v>
      </c>
      <c r="W1465" s="152">
        <f t="shared" si="158"/>
        <v>1</v>
      </c>
      <c r="X1465" s="152">
        <v>0.189</v>
      </c>
      <c r="Y1465" t="s">
        <v>16069</v>
      </c>
    </row>
    <row r="1466" spans="5:25" ht="18" x14ac:dyDescent="0.25">
      <c r="E1466" s="152" t="s">
        <v>13748</v>
      </c>
      <c r="F1466" s="152" t="s">
        <v>16062</v>
      </c>
      <c r="G1466" t="str">
        <f t="shared" si="155"/>
        <v>Key Biscayne, Florida Keys</v>
      </c>
      <c r="H1466" s="152">
        <v>1</v>
      </c>
      <c r="I1466" s="152">
        <v>27</v>
      </c>
      <c r="J1466" s="152">
        <f t="shared" si="148"/>
        <v>0.1</v>
      </c>
      <c r="K1466" s="152">
        <v>400</v>
      </c>
      <c r="L1466" s="152">
        <f t="shared" si="149"/>
        <v>60</v>
      </c>
      <c r="M1466" s="152">
        <v>8.1</v>
      </c>
      <c r="N1466" s="152">
        <f t="shared" si="150"/>
        <v>0.05</v>
      </c>
      <c r="O1466" s="152">
        <v>3.8</v>
      </c>
      <c r="P1466" s="152">
        <f t="shared" si="151"/>
        <v>3</v>
      </c>
      <c r="Q1466" s="152"/>
      <c r="R1466" s="152">
        <f t="shared" si="152"/>
        <v>2377</v>
      </c>
      <c r="S1466" s="152">
        <f t="shared" si="156"/>
        <v>41</v>
      </c>
      <c r="T1466" s="152">
        <f t="shared" si="153"/>
        <v>2057</v>
      </c>
      <c r="U1466" s="152">
        <f t="shared" si="157"/>
        <v>43</v>
      </c>
      <c r="V1466" s="152">
        <f t="shared" si="154"/>
        <v>33</v>
      </c>
      <c r="W1466" s="152">
        <f t="shared" si="158"/>
        <v>1</v>
      </c>
      <c r="X1466" s="152">
        <v>0.13300000000000001</v>
      </c>
      <c r="Y1466" t="s">
        <v>16069</v>
      </c>
    </row>
    <row r="1467" spans="5:25" ht="18" x14ac:dyDescent="0.25">
      <c r="E1467" s="152" t="s">
        <v>13748</v>
      </c>
      <c r="F1467" s="152" t="s">
        <v>16062</v>
      </c>
      <c r="G1467" t="str">
        <f t="shared" si="155"/>
        <v>Key Biscayne, Florida Keys</v>
      </c>
      <c r="H1467" s="152">
        <v>4</v>
      </c>
      <c r="I1467" s="152">
        <v>30.3</v>
      </c>
      <c r="J1467" s="152">
        <f t="shared" si="148"/>
        <v>0.5</v>
      </c>
      <c r="K1467" s="152">
        <v>400</v>
      </c>
      <c r="L1467" s="152">
        <f t="shared" si="149"/>
        <v>49</v>
      </c>
      <c r="M1467" s="152">
        <v>8.1</v>
      </c>
      <c r="N1467" s="152">
        <f t="shared" si="150"/>
        <v>0.04</v>
      </c>
      <c r="O1467" s="152">
        <v>4.3</v>
      </c>
      <c r="P1467" s="152">
        <f t="shared" si="151"/>
        <v>4</v>
      </c>
      <c r="Q1467" s="152"/>
      <c r="R1467" s="152">
        <f t="shared" si="152"/>
        <v>2406</v>
      </c>
      <c r="S1467" s="152">
        <f t="shared" si="156"/>
        <v>47</v>
      </c>
      <c r="T1467" s="152">
        <f t="shared" si="153"/>
        <v>2052</v>
      </c>
      <c r="U1467" s="152">
        <f t="shared" si="157"/>
        <v>38</v>
      </c>
      <c r="V1467" s="152">
        <f t="shared" si="154"/>
        <v>33</v>
      </c>
      <c r="W1467" s="152">
        <f t="shared" si="158"/>
        <v>1</v>
      </c>
      <c r="X1467" s="152">
        <v>0.15</v>
      </c>
      <c r="Y1467" t="s">
        <v>16069</v>
      </c>
    </row>
    <row r="1468" spans="5:25" ht="18" x14ac:dyDescent="0.25">
      <c r="E1468" s="152" t="s">
        <v>13748</v>
      </c>
      <c r="F1468" s="152" t="s">
        <v>16062</v>
      </c>
      <c r="G1468" t="str">
        <f t="shared" si="155"/>
        <v>Key Biscayne, Florida Keys</v>
      </c>
      <c r="H1468" s="152">
        <v>2</v>
      </c>
      <c r="I1468" s="152">
        <v>27</v>
      </c>
      <c r="J1468" s="152">
        <f t="shared" si="148"/>
        <v>0.1</v>
      </c>
      <c r="K1468" s="152">
        <v>900</v>
      </c>
      <c r="L1468" s="152">
        <f t="shared" si="149"/>
        <v>211</v>
      </c>
      <c r="M1468" s="152">
        <v>7.8</v>
      </c>
      <c r="N1468" s="152">
        <f t="shared" si="150"/>
        <v>0.1</v>
      </c>
      <c r="O1468" s="152">
        <v>2.2999999999999998</v>
      </c>
      <c r="P1468" s="152">
        <f t="shared" si="151"/>
        <v>0.5</v>
      </c>
      <c r="Q1468" s="152"/>
      <c r="R1468" s="152">
        <f t="shared" si="152"/>
        <v>2422</v>
      </c>
      <c r="S1468" s="152">
        <f t="shared" si="156"/>
        <v>47</v>
      </c>
      <c r="T1468" s="152">
        <f t="shared" si="153"/>
        <v>2246</v>
      </c>
      <c r="U1468" s="152">
        <f t="shared" si="157"/>
        <v>41</v>
      </c>
      <c r="V1468" s="152">
        <f t="shared" si="154"/>
        <v>33</v>
      </c>
      <c r="W1468" s="152">
        <f t="shared" si="158"/>
        <v>1</v>
      </c>
      <c r="X1468" s="152">
        <v>3.6999999999999998E-2</v>
      </c>
      <c r="Y1468" t="s">
        <v>16069</v>
      </c>
    </row>
    <row r="1469" spans="5:25" ht="18" x14ac:dyDescent="0.25">
      <c r="E1469" s="152" t="s">
        <v>13748</v>
      </c>
      <c r="F1469" s="152" t="s">
        <v>16062</v>
      </c>
      <c r="G1469" t="str">
        <f t="shared" si="155"/>
        <v>Key Biscayne, Florida Keys</v>
      </c>
      <c r="H1469" s="152">
        <v>4</v>
      </c>
      <c r="I1469" s="152">
        <v>30.3</v>
      </c>
      <c r="J1469" s="152">
        <f t="shared" si="148"/>
        <v>0.5</v>
      </c>
      <c r="K1469" s="152">
        <v>400</v>
      </c>
      <c r="L1469" s="152">
        <f t="shared" si="149"/>
        <v>49</v>
      </c>
      <c r="M1469" s="152">
        <v>8.1</v>
      </c>
      <c r="N1469" s="152">
        <f t="shared" si="150"/>
        <v>0.04</v>
      </c>
      <c r="O1469" s="152">
        <v>4.3</v>
      </c>
      <c r="P1469" s="152">
        <f t="shared" si="151"/>
        <v>4</v>
      </c>
      <c r="Q1469" s="152"/>
      <c r="R1469" s="152">
        <f t="shared" si="152"/>
        <v>2406</v>
      </c>
      <c r="S1469" s="152">
        <f t="shared" si="156"/>
        <v>47</v>
      </c>
      <c r="T1469" s="152">
        <f t="shared" si="153"/>
        <v>2052</v>
      </c>
      <c r="U1469" s="152">
        <f t="shared" si="157"/>
        <v>38</v>
      </c>
      <c r="V1469" s="152">
        <f t="shared" si="154"/>
        <v>33</v>
      </c>
      <c r="W1469" s="152">
        <f t="shared" si="158"/>
        <v>1</v>
      </c>
      <c r="X1469" s="152">
        <v>3.6999999999999998E-2</v>
      </c>
      <c r="Y1469" t="s">
        <v>16069</v>
      </c>
    </row>
    <row r="1470" spans="5:25" ht="18" x14ac:dyDescent="0.25">
      <c r="E1470" s="152" t="s">
        <v>13748</v>
      </c>
      <c r="F1470" s="152" t="s">
        <v>16062</v>
      </c>
      <c r="G1470" t="str">
        <f t="shared" si="155"/>
        <v>Key Biscayne, Florida Keys</v>
      </c>
      <c r="H1470" s="152">
        <v>6</v>
      </c>
      <c r="I1470" s="152">
        <v>30.3</v>
      </c>
      <c r="J1470" s="152">
        <f t="shared" si="148"/>
        <v>0.5</v>
      </c>
      <c r="K1470" s="152">
        <v>1290</v>
      </c>
      <c r="L1470" s="152">
        <f t="shared" si="149"/>
        <v>247</v>
      </c>
      <c r="M1470" s="152">
        <v>7.6</v>
      </c>
      <c r="N1470" s="152">
        <f t="shared" si="150"/>
        <v>0.08</v>
      </c>
      <c r="O1470" s="152">
        <v>2</v>
      </c>
      <c r="P1470" s="152">
        <f t="shared" si="151"/>
        <v>0.4</v>
      </c>
      <c r="Q1470" s="152"/>
      <c r="R1470" s="152">
        <f t="shared" si="152"/>
        <v>2447</v>
      </c>
      <c r="S1470" s="152">
        <f t="shared" si="156"/>
        <v>77</v>
      </c>
      <c r="T1470" s="152">
        <f t="shared" si="153"/>
        <v>2311</v>
      </c>
      <c r="U1470" s="152">
        <f t="shared" si="157"/>
        <v>77</v>
      </c>
      <c r="V1470" s="152">
        <f t="shared" si="154"/>
        <v>33</v>
      </c>
      <c r="W1470" s="152">
        <f t="shared" si="158"/>
        <v>1</v>
      </c>
      <c r="X1470" s="152">
        <v>-4.1000000000000002E-2</v>
      </c>
      <c r="Y1470" t="s">
        <v>16069</v>
      </c>
    </row>
    <row r="1471" spans="5:25" ht="18" x14ac:dyDescent="0.25">
      <c r="E1471" s="152" t="s">
        <v>13748</v>
      </c>
      <c r="F1471" s="152" t="s">
        <v>16062</v>
      </c>
      <c r="G1471" t="str">
        <f t="shared" si="155"/>
        <v>Key Biscayne, Florida Keys</v>
      </c>
      <c r="H1471" s="152">
        <v>2</v>
      </c>
      <c r="I1471" s="152">
        <v>27</v>
      </c>
      <c r="J1471" s="152">
        <f t="shared" si="148"/>
        <v>0.1</v>
      </c>
      <c r="K1471" s="152">
        <v>900</v>
      </c>
      <c r="L1471" s="152">
        <f t="shared" si="149"/>
        <v>211</v>
      </c>
      <c r="M1471" s="152">
        <v>7.8</v>
      </c>
      <c r="N1471" s="152">
        <f t="shared" si="150"/>
        <v>0.1</v>
      </c>
      <c r="O1471" s="152">
        <v>2.2999999999999998</v>
      </c>
      <c r="P1471" s="152">
        <f t="shared" si="151"/>
        <v>0.5</v>
      </c>
      <c r="Q1471" s="152"/>
      <c r="R1471" s="152">
        <f t="shared" si="152"/>
        <v>2422</v>
      </c>
      <c r="S1471" s="152">
        <f t="shared" si="156"/>
        <v>47</v>
      </c>
      <c r="T1471" s="152">
        <f t="shared" si="153"/>
        <v>2246</v>
      </c>
      <c r="U1471" s="152">
        <f t="shared" si="157"/>
        <v>41</v>
      </c>
      <c r="V1471" s="152">
        <f t="shared" si="154"/>
        <v>33</v>
      </c>
      <c r="W1471" s="152">
        <f t="shared" si="158"/>
        <v>1</v>
      </c>
      <c r="X1471" s="152">
        <v>0.14099999999999999</v>
      </c>
      <c r="Y1471" t="s">
        <v>16069</v>
      </c>
    </row>
    <row r="1472" spans="5:25" ht="18" x14ac:dyDescent="0.25">
      <c r="E1472" s="152" t="s">
        <v>13748</v>
      </c>
      <c r="F1472" s="152" t="s">
        <v>16062</v>
      </c>
      <c r="G1472" t="str">
        <f t="shared" si="155"/>
        <v>Key Biscayne, Florida Keys</v>
      </c>
      <c r="H1472" s="152">
        <v>5</v>
      </c>
      <c r="I1472" s="152">
        <v>30.3</v>
      </c>
      <c r="J1472" s="152">
        <f t="shared" si="148"/>
        <v>0.5</v>
      </c>
      <c r="K1472" s="152">
        <v>950</v>
      </c>
      <c r="L1472" s="152">
        <f t="shared" si="149"/>
        <v>196</v>
      </c>
      <c r="M1472" s="152">
        <v>7.8</v>
      </c>
      <c r="N1472" s="152">
        <f t="shared" si="150"/>
        <v>0.09</v>
      </c>
      <c r="O1472" s="152">
        <v>2.5</v>
      </c>
      <c r="P1472" s="152">
        <f t="shared" si="151"/>
        <v>0.5</v>
      </c>
      <c r="Q1472" s="152"/>
      <c r="R1472" s="152">
        <f t="shared" si="152"/>
        <v>2460</v>
      </c>
      <c r="S1472" s="152">
        <f t="shared" si="156"/>
        <v>52</v>
      </c>
      <c r="T1472" s="152">
        <f t="shared" si="153"/>
        <v>2268</v>
      </c>
      <c r="U1472" s="152">
        <f t="shared" si="157"/>
        <v>54</v>
      </c>
      <c r="V1472" s="152">
        <f t="shared" si="154"/>
        <v>33</v>
      </c>
      <c r="W1472" s="152">
        <f t="shared" si="158"/>
        <v>1</v>
      </c>
      <c r="X1472" s="152">
        <v>0.10100000000000001</v>
      </c>
      <c r="Y1472" t="s">
        <v>16069</v>
      </c>
    </row>
    <row r="1473" spans="5:25" ht="18" x14ac:dyDescent="0.25">
      <c r="E1473" s="152" t="s">
        <v>13748</v>
      </c>
      <c r="F1473" s="152" t="s">
        <v>16062</v>
      </c>
      <c r="G1473" t="str">
        <f t="shared" si="155"/>
        <v>Key Biscayne, Florida Keys</v>
      </c>
      <c r="H1473" s="152">
        <v>4</v>
      </c>
      <c r="I1473" s="152">
        <v>30.3</v>
      </c>
      <c r="J1473" s="152">
        <f t="shared" si="148"/>
        <v>0.5</v>
      </c>
      <c r="K1473" s="152">
        <v>400</v>
      </c>
      <c r="L1473" s="152">
        <f t="shared" si="149"/>
        <v>49</v>
      </c>
      <c r="M1473" s="152">
        <v>8.1</v>
      </c>
      <c r="N1473" s="152">
        <f t="shared" si="150"/>
        <v>0.04</v>
      </c>
      <c r="O1473" s="152">
        <v>4.3</v>
      </c>
      <c r="P1473" s="152">
        <f t="shared" si="151"/>
        <v>4</v>
      </c>
      <c r="Q1473" s="152"/>
      <c r="R1473" s="152">
        <f t="shared" si="152"/>
        <v>2406</v>
      </c>
      <c r="S1473" s="152">
        <f t="shared" si="156"/>
        <v>47</v>
      </c>
      <c r="T1473" s="152">
        <f t="shared" si="153"/>
        <v>2052</v>
      </c>
      <c r="U1473" s="152">
        <f t="shared" si="157"/>
        <v>38</v>
      </c>
      <c r="V1473" s="152">
        <f t="shared" si="154"/>
        <v>33</v>
      </c>
      <c r="W1473" s="152">
        <f t="shared" si="158"/>
        <v>1</v>
      </c>
      <c r="X1473" s="152">
        <v>0.189</v>
      </c>
      <c r="Y1473" t="s">
        <v>16069</v>
      </c>
    </row>
    <row r="1474" spans="5:25" ht="18" x14ac:dyDescent="0.25">
      <c r="E1474" s="152" t="s">
        <v>13748</v>
      </c>
      <c r="F1474" s="152" t="s">
        <v>16062</v>
      </c>
      <c r="G1474" t="str">
        <f t="shared" si="155"/>
        <v>Key Biscayne, Florida Keys</v>
      </c>
      <c r="H1474" s="152">
        <v>4</v>
      </c>
      <c r="I1474" s="152">
        <v>30.3</v>
      </c>
      <c r="J1474" s="152">
        <f t="shared" si="148"/>
        <v>0.5</v>
      </c>
      <c r="K1474" s="152">
        <v>400</v>
      </c>
      <c r="L1474" s="152">
        <f t="shared" si="149"/>
        <v>49</v>
      </c>
      <c r="M1474" s="152">
        <v>8.1</v>
      </c>
      <c r="N1474" s="152">
        <f t="shared" si="150"/>
        <v>0.04</v>
      </c>
      <c r="O1474" s="152">
        <v>4.3</v>
      </c>
      <c r="P1474" s="152">
        <f t="shared" si="151"/>
        <v>4</v>
      </c>
      <c r="Q1474" s="152"/>
      <c r="R1474" s="152">
        <f t="shared" si="152"/>
        <v>2406</v>
      </c>
      <c r="S1474" s="152">
        <f t="shared" si="156"/>
        <v>47</v>
      </c>
      <c r="T1474" s="152">
        <f t="shared" si="153"/>
        <v>2052</v>
      </c>
      <c r="U1474" s="152">
        <f t="shared" si="157"/>
        <v>38</v>
      </c>
      <c r="V1474" s="152">
        <f t="shared" si="154"/>
        <v>33</v>
      </c>
      <c r="W1474" s="152">
        <f t="shared" si="158"/>
        <v>1</v>
      </c>
      <c r="X1474" s="152">
        <v>-0.21199999999999999</v>
      </c>
      <c r="Y1474" t="s">
        <v>16069</v>
      </c>
    </row>
    <row r="1475" spans="5:25" ht="18" x14ac:dyDescent="0.25">
      <c r="E1475" s="152" t="s">
        <v>13748</v>
      </c>
      <c r="F1475" s="152" t="s">
        <v>16062</v>
      </c>
      <c r="G1475" t="str">
        <f t="shared" si="155"/>
        <v>Key Biscayne, Florida Keys</v>
      </c>
      <c r="H1475" s="152">
        <v>2</v>
      </c>
      <c r="I1475" s="152">
        <v>27</v>
      </c>
      <c r="J1475" s="152">
        <f t="shared" si="148"/>
        <v>0.1</v>
      </c>
      <c r="K1475" s="152">
        <v>900</v>
      </c>
      <c r="L1475" s="152">
        <f t="shared" si="149"/>
        <v>211</v>
      </c>
      <c r="M1475" s="152">
        <v>7.8</v>
      </c>
      <c r="N1475" s="152">
        <f t="shared" si="150"/>
        <v>0.1</v>
      </c>
      <c r="O1475" s="152">
        <v>2.2999999999999998</v>
      </c>
      <c r="P1475" s="152">
        <f t="shared" si="151"/>
        <v>0.5</v>
      </c>
      <c r="Q1475" s="152"/>
      <c r="R1475" s="152">
        <f t="shared" si="152"/>
        <v>2422</v>
      </c>
      <c r="S1475" s="152">
        <f t="shared" si="156"/>
        <v>47</v>
      </c>
      <c r="T1475" s="152">
        <f t="shared" si="153"/>
        <v>2246</v>
      </c>
      <c r="U1475" s="152">
        <f t="shared" si="157"/>
        <v>41</v>
      </c>
      <c r="V1475" s="152">
        <f t="shared" si="154"/>
        <v>33</v>
      </c>
      <c r="W1475" s="152">
        <f t="shared" si="158"/>
        <v>1</v>
      </c>
      <c r="X1475" s="152">
        <v>7.6999999999999999E-2</v>
      </c>
      <c r="Y1475" t="s">
        <v>16069</v>
      </c>
    </row>
    <row r="1476" spans="5:25" ht="18" x14ac:dyDescent="0.25">
      <c r="E1476" s="152" t="s">
        <v>13748</v>
      </c>
      <c r="F1476" s="152" t="s">
        <v>16062</v>
      </c>
      <c r="G1476" t="str">
        <f t="shared" si="155"/>
        <v>Key Biscayne, Florida Keys</v>
      </c>
      <c r="H1476" s="152">
        <v>3</v>
      </c>
      <c r="I1476" s="152">
        <v>27</v>
      </c>
      <c r="J1476" s="152">
        <f t="shared" si="148"/>
        <v>0.1</v>
      </c>
      <c r="K1476" s="152">
        <v>1340</v>
      </c>
      <c r="L1476" s="152">
        <f t="shared" si="149"/>
        <v>207</v>
      </c>
      <c r="M1476" s="152">
        <v>7.6</v>
      </c>
      <c r="N1476" s="152">
        <f t="shared" si="150"/>
        <v>0.06</v>
      </c>
      <c r="O1476" s="152">
        <v>1.7</v>
      </c>
      <c r="P1476" s="152">
        <f t="shared" si="151"/>
        <v>0.2</v>
      </c>
      <c r="Q1476" s="152"/>
      <c r="R1476" s="152">
        <f t="shared" si="152"/>
        <v>2442</v>
      </c>
      <c r="S1476" s="152">
        <f t="shared" si="156"/>
        <v>33</v>
      </c>
      <c r="T1476" s="152">
        <f t="shared" si="153"/>
        <v>2336</v>
      </c>
      <c r="U1476" s="152">
        <f t="shared" si="157"/>
        <v>33</v>
      </c>
      <c r="V1476" s="152">
        <f t="shared" si="154"/>
        <v>33</v>
      </c>
      <c r="W1476" s="152">
        <f t="shared" si="158"/>
        <v>1</v>
      </c>
      <c r="X1476" s="152">
        <v>0.25900000000000001</v>
      </c>
      <c r="Y1476" t="s">
        <v>16069</v>
      </c>
    </row>
    <row r="1477" spans="5:25" ht="18" x14ac:dyDescent="0.25">
      <c r="E1477" s="152" t="s">
        <v>13748</v>
      </c>
      <c r="F1477" s="152" t="s">
        <v>16062</v>
      </c>
      <c r="G1477" t="str">
        <f t="shared" si="155"/>
        <v>Key Biscayne, Florida Keys</v>
      </c>
      <c r="H1477" s="152">
        <v>3</v>
      </c>
      <c r="I1477" s="152">
        <v>27</v>
      </c>
      <c r="J1477" s="152">
        <f t="shared" si="148"/>
        <v>0.1</v>
      </c>
      <c r="K1477" s="152">
        <v>1340</v>
      </c>
      <c r="L1477" s="152">
        <f t="shared" si="149"/>
        <v>207</v>
      </c>
      <c r="M1477" s="152">
        <v>7.6</v>
      </c>
      <c r="N1477" s="152">
        <f t="shared" si="150"/>
        <v>0.06</v>
      </c>
      <c r="O1477" s="152">
        <v>1.7</v>
      </c>
      <c r="P1477" s="152">
        <f t="shared" si="151"/>
        <v>0.2</v>
      </c>
      <c r="Q1477" s="152"/>
      <c r="R1477" s="152">
        <f t="shared" si="152"/>
        <v>2442</v>
      </c>
      <c r="S1477" s="152">
        <f t="shared" si="156"/>
        <v>33</v>
      </c>
      <c r="T1477" s="152">
        <f t="shared" si="153"/>
        <v>2336</v>
      </c>
      <c r="U1477" s="152">
        <f t="shared" si="157"/>
        <v>33</v>
      </c>
      <c r="V1477" s="152">
        <f t="shared" si="154"/>
        <v>33</v>
      </c>
      <c r="W1477" s="152">
        <f t="shared" si="158"/>
        <v>1</v>
      </c>
      <c r="X1477" s="152">
        <v>6.2E-2</v>
      </c>
      <c r="Y1477" t="s">
        <v>16069</v>
      </c>
    </row>
    <row r="1478" spans="5:25" ht="18" x14ac:dyDescent="0.25">
      <c r="E1478" s="152" t="s">
        <v>13748</v>
      </c>
      <c r="F1478" s="152" t="s">
        <v>16062</v>
      </c>
      <c r="G1478" t="str">
        <f t="shared" si="155"/>
        <v>Key Biscayne, Florida Keys</v>
      </c>
      <c r="H1478" s="152">
        <v>3</v>
      </c>
      <c r="I1478" s="152">
        <v>27</v>
      </c>
      <c r="J1478" s="152">
        <f t="shared" si="148"/>
        <v>0.1</v>
      </c>
      <c r="K1478" s="152">
        <v>1340</v>
      </c>
      <c r="L1478" s="152">
        <f t="shared" si="149"/>
        <v>207</v>
      </c>
      <c r="M1478" s="152">
        <v>7.6</v>
      </c>
      <c r="N1478" s="152">
        <f t="shared" si="150"/>
        <v>0.06</v>
      </c>
      <c r="O1478" s="152">
        <v>1.7</v>
      </c>
      <c r="P1478" s="152">
        <f t="shared" si="151"/>
        <v>0.2</v>
      </c>
      <c r="Q1478" s="152"/>
      <c r="R1478" s="152">
        <f t="shared" si="152"/>
        <v>2442</v>
      </c>
      <c r="S1478" s="152">
        <f t="shared" si="156"/>
        <v>33</v>
      </c>
      <c r="T1478" s="152">
        <f t="shared" si="153"/>
        <v>2336</v>
      </c>
      <c r="U1478" s="152">
        <f t="shared" si="157"/>
        <v>33</v>
      </c>
      <c r="V1478" s="152">
        <f t="shared" si="154"/>
        <v>33</v>
      </c>
      <c r="W1478" s="152">
        <f t="shared" si="158"/>
        <v>1</v>
      </c>
      <c r="X1478" s="152">
        <v>0.34599999999999997</v>
      </c>
      <c r="Y1478" t="s">
        <v>16069</v>
      </c>
    </row>
    <row r="1479" spans="5:25" ht="18" x14ac:dyDescent="0.25">
      <c r="E1479" s="152" t="s">
        <v>13748</v>
      </c>
      <c r="F1479" s="152" t="s">
        <v>16062</v>
      </c>
      <c r="G1479" t="str">
        <f t="shared" si="155"/>
        <v>Key Biscayne, Florida Keys</v>
      </c>
      <c r="H1479" s="152">
        <v>3</v>
      </c>
      <c r="I1479" s="152">
        <v>27</v>
      </c>
      <c r="J1479" s="152">
        <f t="shared" si="148"/>
        <v>0.1</v>
      </c>
      <c r="K1479" s="152">
        <v>1340</v>
      </c>
      <c r="L1479" s="152">
        <f t="shared" si="149"/>
        <v>207</v>
      </c>
      <c r="M1479" s="152">
        <v>7.6</v>
      </c>
      <c r="N1479" s="152">
        <f t="shared" si="150"/>
        <v>0.06</v>
      </c>
      <c r="O1479" s="152">
        <v>1.7</v>
      </c>
      <c r="P1479" s="152">
        <f t="shared" si="151"/>
        <v>0.2</v>
      </c>
      <c r="Q1479" s="152"/>
      <c r="R1479" s="152">
        <f t="shared" si="152"/>
        <v>2442</v>
      </c>
      <c r="S1479" s="152">
        <f t="shared" si="156"/>
        <v>33</v>
      </c>
      <c r="T1479" s="152">
        <f t="shared" si="153"/>
        <v>2336</v>
      </c>
      <c r="U1479" s="152">
        <f t="shared" si="157"/>
        <v>33</v>
      </c>
      <c r="V1479" s="152">
        <f t="shared" si="154"/>
        <v>33</v>
      </c>
      <c r="W1479" s="152">
        <f t="shared" si="158"/>
        <v>1</v>
      </c>
      <c r="X1479" s="152">
        <v>7.8E-2</v>
      </c>
      <c r="Y1479" t="s">
        <v>16069</v>
      </c>
    </row>
    <row r="1480" spans="5:25" ht="18" x14ac:dyDescent="0.25">
      <c r="E1480" s="152" t="s">
        <v>13748</v>
      </c>
      <c r="F1480" s="152" t="s">
        <v>16062</v>
      </c>
      <c r="G1480" t="str">
        <f t="shared" si="155"/>
        <v>Key Biscayne, Florida Keys</v>
      </c>
      <c r="H1480" s="152">
        <v>2</v>
      </c>
      <c r="I1480" s="152">
        <v>27</v>
      </c>
      <c r="J1480" s="152">
        <f t="shared" si="148"/>
        <v>0.1</v>
      </c>
      <c r="K1480" s="152">
        <v>900</v>
      </c>
      <c r="L1480" s="152">
        <f t="shared" si="149"/>
        <v>211</v>
      </c>
      <c r="M1480" s="152">
        <v>7.8</v>
      </c>
      <c r="N1480" s="152">
        <f t="shared" si="150"/>
        <v>0.1</v>
      </c>
      <c r="O1480" s="152">
        <v>2.2999999999999998</v>
      </c>
      <c r="P1480" s="152">
        <f t="shared" si="151"/>
        <v>0.5</v>
      </c>
      <c r="Q1480" s="152"/>
      <c r="R1480" s="152">
        <f t="shared" si="152"/>
        <v>2422</v>
      </c>
      <c r="S1480" s="152">
        <f t="shared" si="156"/>
        <v>47</v>
      </c>
      <c r="T1480" s="152">
        <f t="shared" si="153"/>
        <v>2246</v>
      </c>
      <c r="U1480" s="152">
        <f t="shared" si="157"/>
        <v>41</v>
      </c>
      <c r="V1480" s="152">
        <f t="shared" si="154"/>
        <v>33</v>
      </c>
      <c r="W1480" s="152">
        <f t="shared" si="158"/>
        <v>1</v>
      </c>
      <c r="X1480" s="152">
        <v>9.4E-2</v>
      </c>
      <c r="Y1480" t="s">
        <v>16069</v>
      </c>
    </row>
    <row r="1481" spans="5:25" ht="18" x14ac:dyDescent="0.25">
      <c r="E1481" s="152" t="s">
        <v>13748</v>
      </c>
      <c r="F1481" s="152" t="s">
        <v>16062</v>
      </c>
      <c r="G1481" t="str">
        <f t="shared" si="155"/>
        <v>Key Biscayne, Florida Keys</v>
      </c>
      <c r="H1481" s="152">
        <v>2</v>
      </c>
      <c r="I1481" s="152">
        <v>27</v>
      </c>
      <c r="J1481" s="152">
        <f t="shared" si="148"/>
        <v>0.1</v>
      </c>
      <c r="K1481" s="152">
        <v>900</v>
      </c>
      <c r="L1481" s="152">
        <f t="shared" si="149"/>
        <v>211</v>
      </c>
      <c r="M1481" s="152">
        <v>7.8</v>
      </c>
      <c r="N1481" s="152">
        <f t="shared" si="150"/>
        <v>0.1</v>
      </c>
      <c r="O1481" s="152">
        <v>2.2999999999999998</v>
      </c>
      <c r="P1481" s="152">
        <f t="shared" si="151"/>
        <v>0.5</v>
      </c>
      <c r="Q1481" s="152"/>
      <c r="R1481" s="152">
        <f t="shared" si="152"/>
        <v>2422</v>
      </c>
      <c r="S1481" s="152">
        <f t="shared" si="156"/>
        <v>47</v>
      </c>
      <c r="T1481" s="152">
        <f t="shared" si="153"/>
        <v>2246</v>
      </c>
      <c r="U1481" s="152">
        <f t="shared" si="157"/>
        <v>41</v>
      </c>
      <c r="V1481" s="152">
        <f t="shared" si="154"/>
        <v>33</v>
      </c>
      <c r="W1481" s="152">
        <f t="shared" si="158"/>
        <v>1</v>
      </c>
      <c r="X1481" s="152">
        <v>-8.1000000000000003E-2</v>
      </c>
      <c r="Y1481" t="s">
        <v>16069</v>
      </c>
    </row>
    <row r="1482" spans="5:25" ht="18" x14ac:dyDescent="0.25">
      <c r="E1482" s="152" t="s">
        <v>13748</v>
      </c>
      <c r="F1482" s="152" t="s">
        <v>16062</v>
      </c>
      <c r="G1482" t="str">
        <f t="shared" si="155"/>
        <v>Key Biscayne, Florida Keys</v>
      </c>
      <c r="H1482" s="152">
        <v>4</v>
      </c>
      <c r="I1482" s="152">
        <v>30.3</v>
      </c>
      <c r="J1482" s="152">
        <f t="shared" si="148"/>
        <v>0.5</v>
      </c>
      <c r="K1482" s="152">
        <v>400</v>
      </c>
      <c r="L1482" s="152">
        <f t="shared" si="149"/>
        <v>49</v>
      </c>
      <c r="M1482" s="152">
        <v>8.1</v>
      </c>
      <c r="N1482" s="152">
        <f t="shared" si="150"/>
        <v>0.04</v>
      </c>
      <c r="O1482" s="152">
        <v>4.3</v>
      </c>
      <c r="P1482" s="152">
        <f t="shared" si="151"/>
        <v>4</v>
      </c>
      <c r="Q1482" s="152"/>
      <c r="R1482" s="152">
        <f t="shared" si="152"/>
        <v>2406</v>
      </c>
      <c r="S1482" s="152">
        <f t="shared" si="156"/>
        <v>47</v>
      </c>
      <c r="T1482" s="152">
        <f t="shared" si="153"/>
        <v>2052</v>
      </c>
      <c r="U1482" s="152">
        <f t="shared" si="157"/>
        <v>38</v>
      </c>
      <c r="V1482" s="152">
        <f t="shared" si="154"/>
        <v>33</v>
      </c>
      <c r="W1482" s="152">
        <f t="shared" si="158"/>
        <v>1</v>
      </c>
      <c r="X1482" s="152">
        <v>0.16500000000000001</v>
      </c>
      <c r="Y1482" t="s">
        <v>16069</v>
      </c>
    </row>
    <row r="1483" spans="5:25" ht="18" x14ac:dyDescent="0.25">
      <c r="E1483" s="152" t="s">
        <v>13748</v>
      </c>
      <c r="F1483" s="152" t="s">
        <v>16062</v>
      </c>
      <c r="G1483" t="str">
        <f t="shared" si="155"/>
        <v>Key Biscayne, Florida Keys</v>
      </c>
      <c r="H1483" s="152">
        <v>6</v>
      </c>
      <c r="I1483" s="152">
        <v>30.3</v>
      </c>
      <c r="J1483" s="152">
        <f t="shared" si="148"/>
        <v>0.5</v>
      </c>
      <c r="K1483" s="152">
        <v>1290</v>
      </c>
      <c r="L1483" s="152">
        <f t="shared" si="149"/>
        <v>247</v>
      </c>
      <c r="M1483" s="152">
        <v>7.6</v>
      </c>
      <c r="N1483" s="152">
        <f t="shared" si="150"/>
        <v>0.08</v>
      </c>
      <c r="O1483" s="152">
        <v>2</v>
      </c>
      <c r="P1483" s="152">
        <f t="shared" si="151"/>
        <v>0.4</v>
      </c>
      <c r="Q1483" s="152"/>
      <c r="R1483" s="152">
        <f t="shared" si="152"/>
        <v>2447</v>
      </c>
      <c r="S1483" s="152">
        <f t="shared" si="156"/>
        <v>77</v>
      </c>
      <c r="T1483" s="152">
        <f t="shared" si="153"/>
        <v>2311</v>
      </c>
      <c r="U1483" s="152">
        <f t="shared" si="157"/>
        <v>77</v>
      </c>
      <c r="V1483" s="152">
        <f t="shared" si="154"/>
        <v>33</v>
      </c>
      <c r="W1483" s="152">
        <f t="shared" si="158"/>
        <v>1</v>
      </c>
      <c r="X1483" s="152">
        <v>-1.7000000000000001E-2</v>
      </c>
      <c r="Y1483" t="s">
        <v>16069</v>
      </c>
    </row>
    <row r="1484" spans="5:25" ht="18" x14ac:dyDescent="0.25">
      <c r="E1484" s="152" t="s">
        <v>13748</v>
      </c>
      <c r="F1484" s="152" t="s">
        <v>16062</v>
      </c>
      <c r="G1484" t="str">
        <f t="shared" si="155"/>
        <v>Key Biscayne, Florida Keys</v>
      </c>
      <c r="H1484" s="152">
        <v>3</v>
      </c>
      <c r="I1484" s="152">
        <v>27</v>
      </c>
      <c r="J1484" s="152">
        <f t="shared" si="148"/>
        <v>0.1</v>
      </c>
      <c r="K1484" s="152">
        <v>1340</v>
      </c>
      <c r="L1484" s="152">
        <f t="shared" si="149"/>
        <v>207</v>
      </c>
      <c r="M1484" s="152">
        <v>7.6</v>
      </c>
      <c r="N1484" s="152">
        <f t="shared" si="150"/>
        <v>0.06</v>
      </c>
      <c r="O1484" s="152">
        <v>1.7</v>
      </c>
      <c r="P1484" s="152">
        <f t="shared" si="151"/>
        <v>0.2</v>
      </c>
      <c r="Q1484" s="152"/>
      <c r="R1484" s="152">
        <f t="shared" si="152"/>
        <v>2442</v>
      </c>
      <c r="S1484" s="152">
        <f t="shared" si="156"/>
        <v>33</v>
      </c>
      <c r="T1484" s="152">
        <f t="shared" si="153"/>
        <v>2336</v>
      </c>
      <c r="U1484" s="152">
        <f t="shared" si="157"/>
        <v>33</v>
      </c>
      <c r="V1484" s="152">
        <f t="shared" si="154"/>
        <v>33</v>
      </c>
      <c r="W1484" s="152">
        <f t="shared" si="158"/>
        <v>1</v>
      </c>
      <c r="X1484" s="152">
        <v>0.13700000000000001</v>
      </c>
      <c r="Y1484" t="s">
        <v>16069</v>
      </c>
    </row>
    <row r="1485" spans="5:25" ht="18" x14ac:dyDescent="0.25">
      <c r="E1485" s="152" t="s">
        <v>13748</v>
      </c>
      <c r="F1485" s="152" t="s">
        <v>16062</v>
      </c>
      <c r="G1485" t="str">
        <f t="shared" si="155"/>
        <v>Key Biscayne, Florida Keys</v>
      </c>
      <c r="H1485" s="152">
        <v>4</v>
      </c>
      <c r="I1485" s="152">
        <v>30.3</v>
      </c>
      <c r="J1485" s="152">
        <f t="shared" si="148"/>
        <v>0.5</v>
      </c>
      <c r="K1485" s="152">
        <v>400</v>
      </c>
      <c r="L1485" s="152">
        <f t="shared" si="149"/>
        <v>49</v>
      </c>
      <c r="M1485" s="152">
        <v>8.1</v>
      </c>
      <c r="N1485" s="152">
        <f t="shared" si="150"/>
        <v>0.04</v>
      </c>
      <c r="O1485" s="152">
        <v>4.3</v>
      </c>
      <c r="P1485" s="152">
        <f t="shared" si="151"/>
        <v>4</v>
      </c>
      <c r="Q1485" s="152"/>
      <c r="R1485" s="152">
        <f t="shared" si="152"/>
        <v>2406</v>
      </c>
      <c r="S1485" s="152">
        <f t="shared" si="156"/>
        <v>47</v>
      </c>
      <c r="T1485" s="152">
        <f t="shared" si="153"/>
        <v>2052</v>
      </c>
      <c r="U1485" s="152">
        <f t="shared" si="157"/>
        <v>38</v>
      </c>
      <c r="V1485" s="152">
        <f t="shared" si="154"/>
        <v>33</v>
      </c>
      <c r="W1485" s="152">
        <f t="shared" si="158"/>
        <v>1</v>
      </c>
      <c r="X1485" s="152">
        <v>0.156</v>
      </c>
      <c r="Y1485" t="s">
        <v>16069</v>
      </c>
    </row>
    <row r="1486" spans="5:25" ht="18" x14ac:dyDescent="0.25">
      <c r="E1486" s="152" t="s">
        <v>13748</v>
      </c>
      <c r="F1486" s="152" t="s">
        <v>16062</v>
      </c>
      <c r="G1486" t="str">
        <f t="shared" si="155"/>
        <v>Key Biscayne, Florida Keys</v>
      </c>
      <c r="H1486" s="152">
        <v>2</v>
      </c>
      <c r="I1486" s="152">
        <v>27</v>
      </c>
      <c r="J1486" s="152">
        <f t="shared" si="148"/>
        <v>0.1</v>
      </c>
      <c r="K1486" s="152">
        <v>900</v>
      </c>
      <c r="L1486" s="152">
        <f t="shared" si="149"/>
        <v>211</v>
      </c>
      <c r="M1486" s="152">
        <v>7.8</v>
      </c>
      <c r="N1486" s="152">
        <f t="shared" si="150"/>
        <v>0.1</v>
      </c>
      <c r="O1486" s="152">
        <v>2.2999999999999998</v>
      </c>
      <c r="P1486" s="152">
        <f t="shared" si="151"/>
        <v>0.5</v>
      </c>
      <c r="Q1486" s="152"/>
      <c r="R1486" s="152">
        <f t="shared" si="152"/>
        <v>2422</v>
      </c>
      <c r="S1486" s="152">
        <f t="shared" si="156"/>
        <v>47</v>
      </c>
      <c r="T1486" s="152">
        <f t="shared" si="153"/>
        <v>2246</v>
      </c>
      <c r="U1486" s="152">
        <f t="shared" si="157"/>
        <v>41</v>
      </c>
      <c r="V1486" s="152">
        <f t="shared" si="154"/>
        <v>33</v>
      </c>
      <c r="W1486" s="152">
        <f t="shared" si="158"/>
        <v>1</v>
      </c>
      <c r="X1486" s="152">
        <v>0.25900000000000001</v>
      </c>
      <c r="Y1486" t="s">
        <v>16069</v>
      </c>
    </row>
    <row r="1487" spans="5:25" ht="18" x14ac:dyDescent="0.25">
      <c r="E1487" s="152" t="s">
        <v>13748</v>
      </c>
      <c r="F1487" s="152" t="s">
        <v>16062</v>
      </c>
      <c r="G1487" t="str">
        <f t="shared" si="155"/>
        <v>Key Biscayne, Florida Keys</v>
      </c>
      <c r="H1487" s="152">
        <v>3</v>
      </c>
      <c r="I1487" s="152">
        <v>27</v>
      </c>
      <c r="J1487" s="152">
        <f t="shared" si="148"/>
        <v>0.1</v>
      </c>
      <c r="K1487" s="152">
        <v>1340</v>
      </c>
      <c r="L1487" s="152">
        <f t="shared" si="149"/>
        <v>207</v>
      </c>
      <c r="M1487" s="152">
        <v>7.6</v>
      </c>
      <c r="N1487" s="152">
        <f t="shared" si="150"/>
        <v>0.06</v>
      </c>
      <c r="O1487" s="152">
        <v>1.7</v>
      </c>
      <c r="P1487" s="152">
        <f t="shared" si="151"/>
        <v>0.2</v>
      </c>
      <c r="Q1487" s="152"/>
      <c r="R1487" s="152">
        <f t="shared" si="152"/>
        <v>2442</v>
      </c>
      <c r="S1487" s="152">
        <f t="shared" si="156"/>
        <v>33</v>
      </c>
      <c r="T1487" s="152">
        <f t="shared" si="153"/>
        <v>2336</v>
      </c>
      <c r="U1487" s="152">
        <f t="shared" si="157"/>
        <v>33</v>
      </c>
      <c r="V1487" s="152">
        <f t="shared" si="154"/>
        <v>33</v>
      </c>
      <c r="W1487" s="152">
        <f t="shared" si="158"/>
        <v>1</v>
      </c>
      <c r="X1487" s="152">
        <v>-0.14899999999999999</v>
      </c>
      <c r="Y1487" t="s">
        <v>16069</v>
      </c>
    </row>
    <row r="1488" spans="5:25" ht="18" x14ac:dyDescent="0.25">
      <c r="E1488" s="152" t="s">
        <v>13748</v>
      </c>
      <c r="F1488" s="152" t="s">
        <v>16062</v>
      </c>
      <c r="G1488" t="str">
        <f t="shared" si="155"/>
        <v>Key Biscayne, Florida Keys</v>
      </c>
      <c r="H1488" s="152">
        <v>6</v>
      </c>
      <c r="I1488" s="152">
        <v>30.3</v>
      </c>
      <c r="J1488" s="152">
        <f t="shared" si="148"/>
        <v>0.5</v>
      </c>
      <c r="K1488" s="152">
        <v>1290</v>
      </c>
      <c r="L1488" s="152">
        <f t="shared" si="149"/>
        <v>247</v>
      </c>
      <c r="M1488" s="152">
        <v>7.6</v>
      </c>
      <c r="N1488" s="152">
        <f t="shared" si="150"/>
        <v>0.08</v>
      </c>
      <c r="O1488" s="152">
        <v>2</v>
      </c>
      <c r="P1488" s="152">
        <f t="shared" si="151"/>
        <v>0.4</v>
      </c>
      <c r="Q1488" s="152"/>
      <c r="R1488" s="152">
        <f t="shared" si="152"/>
        <v>2447</v>
      </c>
      <c r="S1488" s="152">
        <f t="shared" si="156"/>
        <v>77</v>
      </c>
      <c r="T1488" s="152">
        <f t="shared" si="153"/>
        <v>2311</v>
      </c>
      <c r="U1488" s="152">
        <f t="shared" si="157"/>
        <v>77</v>
      </c>
      <c r="V1488" s="152">
        <f t="shared" si="154"/>
        <v>33</v>
      </c>
      <c r="W1488" s="152">
        <f t="shared" si="158"/>
        <v>1</v>
      </c>
      <c r="X1488" s="152">
        <v>9.1999999999999998E-2</v>
      </c>
      <c r="Y1488" t="s">
        <v>16069</v>
      </c>
    </row>
    <row r="1489" spans="5:25" ht="18" x14ac:dyDescent="0.25">
      <c r="E1489" s="152" t="s">
        <v>13748</v>
      </c>
      <c r="F1489" s="152" t="s">
        <v>16062</v>
      </c>
      <c r="G1489" t="str">
        <f t="shared" si="155"/>
        <v>Key Biscayne, Florida Keys</v>
      </c>
      <c r="H1489" s="152">
        <v>1</v>
      </c>
      <c r="I1489" s="152">
        <v>27</v>
      </c>
      <c r="J1489" s="152">
        <f t="shared" si="148"/>
        <v>0.1</v>
      </c>
      <c r="K1489" s="152">
        <v>400</v>
      </c>
      <c r="L1489" s="152">
        <f t="shared" si="149"/>
        <v>60</v>
      </c>
      <c r="M1489" s="152">
        <v>8.1</v>
      </c>
      <c r="N1489" s="152">
        <f t="shared" si="150"/>
        <v>0.05</v>
      </c>
      <c r="O1489" s="152">
        <v>3.8</v>
      </c>
      <c r="P1489" s="152">
        <f t="shared" si="151"/>
        <v>3</v>
      </c>
      <c r="Q1489" s="152"/>
      <c r="R1489" s="152">
        <f t="shared" si="152"/>
        <v>2377</v>
      </c>
      <c r="S1489" s="152">
        <f t="shared" si="156"/>
        <v>41</v>
      </c>
      <c r="T1489" s="152">
        <f t="shared" si="153"/>
        <v>2057</v>
      </c>
      <c r="U1489" s="152">
        <f t="shared" si="157"/>
        <v>43</v>
      </c>
      <c r="V1489" s="152">
        <f t="shared" si="154"/>
        <v>33</v>
      </c>
      <c r="W1489" s="152">
        <f t="shared" si="158"/>
        <v>1</v>
      </c>
      <c r="X1489" s="152">
        <v>0.23699999999999999</v>
      </c>
      <c r="Y1489" t="s">
        <v>16069</v>
      </c>
    </row>
    <row r="1490" spans="5:25" ht="18" x14ac:dyDescent="0.25">
      <c r="E1490" s="152" t="s">
        <v>13748</v>
      </c>
      <c r="F1490" s="152" t="s">
        <v>16062</v>
      </c>
      <c r="G1490" t="str">
        <f t="shared" si="155"/>
        <v>Key Biscayne, Florida Keys</v>
      </c>
      <c r="H1490" s="152">
        <v>2</v>
      </c>
      <c r="I1490" s="152">
        <v>27</v>
      </c>
      <c r="J1490" s="152">
        <f t="shared" si="148"/>
        <v>0.1</v>
      </c>
      <c r="K1490" s="152">
        <v>900</v>
      </c>
      <c r="L1490" s="152">
        <f t="shared" si="149"/>
        <v>211</v>
      </c>
      <c r="M1490" s="152">
        <v>7.8</v>
      </c>
      <c r="N1490" s="152">
        <f t="shared" si="150"/>
        <v>0.1</v>
      </c>
      <c r="O1490" s="152">
        <v>2.2999999999999998</v>
      </c>
      <c r="P1490" s="152">
        <f t="shared" si="151"/>
        <v>0.5</v>
      </c>
      <c r="Q1490" s="152"/>
      <c r="R1490" s="152">
        <f t="shared" si="152"/>
        <v>2422</v>
      </c>
      <c r="S1490" s="152">
        <f t="shared" si="156"/>
        <v>47</v>
      </c>
      <c r="T1490" s="152">
        <f t="shared" si="153"/>
        <v>2246</v>
      </c>
      <c r="U1490" s="152">
        <f t="shared" si="157"/>
        <v>41</v>
      </c>
      <c r="V1490" s="152">
        <f t="shared" si="154"/>
        <v>33</v>
      </c>
      <c r="W1490" s="152">
        <f t="shared" si="158"/>
        <v>1</v>
      </c>
      <c r="X1490" s="152">
        <v>0.16500000000000001</v>
      </c>
      <c r="Y1490" t="s">
        <v>16069</v>
      </c>
    </row>
    <row r="1491" spans="5:25" ht="18" x14ac:dyDescent="0.25">
      <c r="E1491" s="152" t="s">
        <v>13748</v>
      </c>
      <c r="F1491" s="152" t="s">
        <v>16062</v>
      </c>
      <c r="G1491" t="str">
        <f t="shared" si="155"/>
        <v>Key Biscayne, Florida Keys</v>
      </c>
      <c r="H1491" s="152">
        <v>5</v>
      </c>
      <c r="I1491" s="152">
        <v>30.3</v>
      </c>
      <c r="J1491" s="152">
        <f t="shared" si="148"/>
        <v>0.5</v>
      </c>
      <c r="K1491" s="152">
        <v>950</v>
      </c>
      <c r="L1491" s="152">
        <f t="shared" si="149"/>
        <v>196</v>
      </c>
      <c r="M1491" s="152">
        <v>7.8</v>
      </c>
      <c r="N1491" s="152">
        <f t="shared" si="150"/>
        <v>0.09</v>
      </c>
      <c r="O1491" s="152">
        <v>2.5</v>
      </c>
      <c r="P1491" s="152">
        <f t="shared" si="151"/>
        <v>0.5</v>
      </c>
      <c r="Q1491" s="152"/>
      <c r="R1491" s="152">
        <f t="shared" si="152"/>
        <v>2460</v>
      </c>
      <c r="S1491" s="152">
        <f t="shared" si="156"/>
        <v>52</v>
      </c>
      <c r="T1491" s="152">
        <f t="shared" si="153"/>
        <v>2268</v>
      </c>
      <c r="U1491" s="152">
        <f t="shared" si="157"/>
        <v>54</v>
      </c>
      <c r="V1491" s="152">
        <f t="shared" si="154"/>
        <v>33</v>
      </c>
      <c r="W1491" s="152">
        <f t="shared" si="158"/>
        <v>1</v>
      </c>
      <c r="X1491" s="152">
        <v>-1.2E-2</v>
      </c>
      <c r="Y1491" t="s">
        <v>16069</v>
      </c>
    </row>
    <row r="1492" spans="5:25" ht="18" x14ac:dyDescent="0.25">
      <c r="E1492" s="152" t="s">
        <v>13748</v>
      </c>
      <c r="F1492" s="152" t="s">
        <v>16062</v>
      </c>
      <c r="G1492" t="str">
        <f t="shared" si="155"/>
        <v>Key Biscayne, Florida Keys</v>
      </c>
      <c r="H1492" s="152">
        <v>4</v>
      </c>
      <c r="I1492" s="152">
        <v>30.3</v>
      </c>
      <c r="J1492" s="152">
        <f t="shared" si="148"/>
        <v>0.5</v>
      </c>
      <c r="K1492" s="152">
        <v>400</v>
      </c>
      <c r="L1492" s="152">
        <f t="shared" si="149"/>
        <v>49</v>
      </c>
      <c r="M1492" s="152">
        <v>8.1</v>
      </c>
      <c r="N1492" s="152">
        <f t="shared" si="150"/>
        <v>0.04</v>
      </c>
      <c r="O1492" s="152">
        <v>4.3</v>
      </c>
      <c r="P1492" s="152">
        <f t="shared" si="151"/>
        <v>4</v>
      </c>
      <c r="Q1492" s="152"/>
      <c r="R1492" s="152">
        <f t="shared" si="152"/>
        <v>2406</v>
      </c>
      <c r="S1492" s="152">
        <f t="shared" si="156"/>
        <v>47</v>
      </c>
      <c r="T1492" s="152">
        <f t="shared" si="153"/>
        <v>2052</v>
      </c>
      <c r="U1492" s="152">
        <f t="shared" si="157"/>
        <v>38</v>
      </c>
      <c r="V1492" s="152">
        <f t="shared" si="154"/>
        <v>33</v>
      </c>
      <c r="W1492" s="152">
        <f t="shared" si="158"/>
        <v>1</v>
      </c>
      <c r="X1492" s="152">
        <v>9.9000000000000005E-2</v>
      </c>
      <c r="Y1492" t="s">
        <v>16069</v>
      </c>
    </row>
    <row r="1493" spans="5:25" ht="18" x14ac:dyDescent="0.25">
      <c r="E1493" s="152" t="s">
        <v>13748</v>
      </c>
      <c r="F1493" s="152" t="s">
        <v>16062</v>
      </c>
      <c r="G1493" t="str">
        <f t="shared" si="155"/>
        <v>Key Biscayne, Florida Keys</v>
      </c>
      <c r="H1493" s="152">
        <v>2</v>
      </c>
      <c r="I1493" s="152">
        <v>27</v>
      </c>
      <c r="J1493" s="152">
        <f t="shared" si="148"/>
        <v>0.1</v>
      </c>
      <c r="K1493" s="152">
        <v>900</v>
      </c>
      <c r="L1493" s="152">
        <f t="shared" si="149"/>
        <v>211</v>
      </c>
      <c r="M1493" s="152">
        <v>7.8</v>
      </c>
      <c r="N1493" s="152">
        <f t="shared" si="150"/>
        <v>0.1</v>
      </c>
      <c r="O1493" s="152">
        <v>2.2999999999999998</v>
      </c>
      <c r="P1493" s="152">
        <f t="shared" si="151"/>
        <v>0.5</v>
      </c>
      <c r="Q1493" s="152"/>
      <c r="R1493" s="152">
        <f t="shared" si="152"/>
        <v>2422</v>
      </c>
      <c r="S1493" s="152">
        <f t="shared" si="156"/>
        <v>47</v>
      </c>
      <c r="T1493" s="152">
        <f t="shared" si="153"/>
        <v>2246</v>
      </c>
      <c r="U1493" s="152">
        <f t="shared" si="157"/>
        <v>41</v>
      </c>
      <c r="V1493" s="152">
        <f t="shared" si="154"/>
        <v>33</v>
      </c>
      <c r="W1493" s="152">
        <f t="shared" si="158"/>
        <v>1</v>
      </c>
      <c r="X1493" s="152">
        <v>-0.06</v>
      </c>
      <c r="Y1493" t="s">
        <v>16069</v>
      </c>
    </row>
    <row r="1494" spans="5:25" ht="18" x14ac:dyDescent="0.25">
      <c r="E1494" s="152" t="s">
        <v>13748</v>
      </c>
      <c r="F1494" s="152" t="s">
        <v>16062</v>
      </c>
      <c r="G1494" t="str">
        <f t="shared" si="155"/>
        <v>Key Biscayne, Florida Keys</v>
      </c>
      <c r="H1494" s="152">
        <v>1</v>
      </c>
      <c r="I1494" s="152">
        <v>27</v>
      </c>
      <c r="J1494" s="152">
        <f t="shared" si="148"/>
        <v>0.1</v>
      </c>
      <c r="K1494" s="152">
        <v>400</v>
      </c>
      <c r="L1494" s="152">
        <f t="shared" si="149"/>
        <v>60</v>
      </c>
      <c r="M1494" s="152">
        <v>8.1</v>
      </c>
      <c r="N1494" s="152">
        <f t="shared" si="150"/>
        <v>0.05</v>
      </c>
      <c r="O1494" s="152">
        <v>3.8</v>
      </c>
      <c r="P1494" s="152">
        <f t="shared" si="151"/>
        <v>3</v>
      </c>
      <c r="Q1494" s="152"/>
      <c r="R1494" s="152">
        <f t="shared" si="152"/>
        <v>2377</v>
      </c>
      <c r="S1494" s="152">
        <f t="shared" si="156"/>
        <v>41</v>
      </c>
      <c r="T1494" s="152">
        <f t="shared" si="153"/>
        <v>2057</v>
      </c>
      <c r="U1494" s="152">
        <f t="shared" si="157"/>
        <v>43</v>
      </c>
      <c r="V1494" s="152">
        <f t="shared" si="154"/>
        <v>33</v>
      </c>
      <c r="W1494" s="152">
        <f t="shared" si="158"/>
        <v>1</v>
      </c>
      <c r="X1494" s="152">
        <v>0.36699999999999999</v>
      </c>
      <c r="Y1494" t="s">
        <v>16069</v>
      </c>
    </row>
    <row r="1495" spans="5:25" ht="18" x14ac:dyDescent="0.25">
      <c r="E1495" s="152" t="s">
        <v>13748</v>
      </c>
      <c r="F1495" s="152" t="s">
        <v>16062</v>
      </c>
      <c r="G1495" t="str">
        <f t="shared" si="155"/>
        <v>Key Biscayne, Florida Keys</v>
      </c>
      <c r="H1495" s="152">
        <v>3</v>
      </c>
      <c r="I1495" s="152">
        <v>27</v>
      </c>
      <c r="J1495" s="152">
        <f t="shared" si="148"/>
        <v>0.1</v>
      </c>
      <c r="K1495" s="152">
        <v>1340</v>
      </c>
      <c r="L1495" s="152">
        <f t="shared" si="149"/>
        <v>207</v>
      </c>
      <c r="M1495" s="152">
        <v>7.6</v>
      </c>
      <c r="N1495" s="152">
        <f t="shared" si="150"/>
        <v>0.06</v>
      </c>
      <c r="O1495" s="152">
        <v>1.7</v>
      </c>
      <c r="P1495" s="152">
        <f t="shared" si="151"/>
        <v>0.2</v>
      </c>
      <c r="Q1495" s="152"/>
      <c r="R1495" s="152">
        <f t="shared" si="152"/>
        <v>2442</v>
      </c>
      <c r="S1495" s="152">
        <f t="shared" si="156"/>
        <v>33</v>
      </c>
      <c r="T1495" s="152">
        <f t="shared" si="153"/>
        <v>2336</v>
      </c>
      <c r="U1495" s="152">
        <f t="shared" si="157"/>
        <v>33</v>
      </c>
      <c r="V1495" s="152">
        <f t="shared" si="154"/>
        <v>33</v>
      </c>
      <c r="W1495" s="152">
        <f t="shared" si="158"/>
        <v>1</v>
      </c>
      <c r="X1495" s="152">
        <v>-8.6999999999999994E-2</v>
      </c>
      <c r="Y1495" t="s">
        <v>16069</v>
      </c>
    </row>
    <row r="1496" spans="5:25" ht="18" x14ac:dyDescent="0.25">
      <c r="E1496" s="152" t="s">
        <v>13748</v>
      </c>
      <c r="F1496" s="152" t="s">
        <v>16062</v>
      </c>
      <c r="G1496" t="str">
        <f t="shared" si="155"/>
        <v>Key Biscayne, Florida Keys</v>
      </c>
      <c r="H1496" s="152">
        <v>1</v>
      </c>
      <c r="I1496" s="152">
        <v>27</v>
      </c>
      <c r="J1496" s="152">
        <f t="shared" si="148"/>
        <v>0.1</v>
      </c>
      <c r="K1496" s="152">
        <v>400</v>
      </c>
      <c r="L1496" s="152">
        <f t="shared" si="149"/>
        <v>60</v>
      </c>
      <c r="M1496" s="152">
        <v>8.1</v>
      </c>
      <c r="N1496" s="152">
        <f t="shared" si="150"/>
        <v>0.05</v>
      </c>
      <c r="O1496" s="152">
        <v>3.8</v>
      </c>
      <c r="P1496" s="152">
        <f t="shared" si="151"/>
        <v>3</v>
      </c>
      <c r="Q1496" s="152"/>
      <c r="R1496" s="152">
        <f t="shared" si="152"/>
        <v>2377</v>
      </c>
      <c r="S1496" s="152">
        <f t="shared" si="156"/>
        <v>41</v>
      </c>
      <c r="T1496" s="152">
        <f t="shared" si="153"/>
        <v>2057</v>
      </c>
      <c r="U1496" s="152">
        <f t="shared" si="157"/>
        <v>43</v>
      </c>
      <c r="V1496" s="152">
        <f t="shared" si="154"/>
        <v>33</v>
      </c>
      <c r="W1496" s="152">
        <f t="shared" si="158"/>
        <v>1</v>
      </c>
      <c r="X1496" s="152">
        <v>0.32100000000000001</v>
      </c>
      <c r="Y1496" t="s">
        <v>16069</v>
      </c>
    </row>
    <row r="1497" spans="5:25" ht="18" x14ac:dyDescent="0.25">
      <c r="E1497" s="152" t="s">
        <v>13748</v>
      </c>
      <c r="F1497" s="152" t="s">
        <v>16062</v>
      </c>
      <c r="G1497" t="str">
        <f t="shared" si="155"/>
        <v>Key Biscayne, Florida Keys</v>
      </c>
      <c r="H1497" s="152">
        <v>5</v>
      </c>
      <c r="I1497" s="152">
        <v>30.3</v>
      </c>
      <c r="J1497" s="152">
        <f t="shared" si="148"/>
        <v>0.5</v>
      </c>
      <c r="K1497" s="152">
        <v>950</v>
      </c>
      <c r="L1497" s="152">
        <f t="shared" si="149"/>
        <v>196</v>
      </c>
      <c r="M1497" s="152">
        <v>7.8</v>
      </c>
      <c r="N1497" s="152">
        <f t="shared" si="150"/>
        <v>0.09</v>
      </c>
      <c r="O1497" s="152">
        <v>2.5</v>
      </c>
      <c r="P1497" s="152">
        <f t="shared" si="151"/>
        <v>0.5</v>
      </c>
      <c r="Q1497" s="152"/>
      <c r="R1497" s="152">
        <f t="shared" si="152"/>
        <v>2460</v>
      </c>
      <c r="S1497" s="152">
        <f t="shared" si="156"/>
        <v>52</v>
      </c>
      <c r="T1497" s="152">
        <f t="shared" si="153"/>
        <v>2268</v>
      </c>
      <c r="U1497" s="152">
        <f t="shared" si="157"/>
        <v>54</v>
      </c>
      <c r="V1497" s="152">
        <f t="shared" si="154"/>
        <v>33</v>
      </c>
      <c r="W1497" s="152">
        <f t="shared" si="158"/>
        <v>1</v>
      </c>
      <c r="X1497" s="152">
        <v>0.19600000000000001</v>
      </c>
      <c r="Y1497" t="s">
        <v>16069</v>
      </c>
    </row>
    <row r="1498" spans="5:25" ht="18" x14ac:dyDescent="0.25">
      <c r="E1498" s="152" t="s">
        <v>13748</v>
      </c>
      <c r="F1498" s="152" t="s">
        <v>16062</v>
      </c>
      <c r="G1498" t="str">
        <f t="shared" si="155"/>
        <v>Key Biscayne, Florida Keys</v>
      </c>
      <c r="H1498" s="152">
        <v>6</v>
      </c>
      <c r="I1498" s="152">
        <v>30.3</v>
      </c>
      <c r="J1498" s="152">
        <f t="shared" si="148"/>
        <v>0.5</v>
      </c>
      <c r="K1498" s="152">
        <v>1290</v>
      </c>
      <c r="L1498" s="152">
        <f t="shared" si="149"/>
        <v>247</v>
      </c>
      <c r="M1498" s="152">
        <v>7.6</v>
      </c>
      <c r="N1498" s="152">
        <f t="shared" si="150"/>
        <v>0.08</v>
      </c>
      <c r="O1498" s="152">
        <v>2</v>
      </c>
      <c r="P1498" s="152">
        <f t="shared" si="151"/>
        <v>0.4</v>
      </c>
      <c r="Q1498" s="152"/>
      <c r="R1498" s="152">
        <f t="shared" si="152"/>
        <v>2447</v>
      </c>
      <c r="S1498" s="152">
        <f t="shared" si="156"/>
        <v>77</v>
      </c>
      <c r="T1498" s="152">
        <f t="shared" si="153"/>
        <v>2311</v>
      </c>
      <c r="U1498" s="152">
        <f t="shared" si="157"/>
        <v>77</v>
      </c>
      <c r="V1498" s="152">
        <f t="shared" si="154"/>
        <v>33</v>
      </c>
      <c r="W1498" s="152">
        <f t="shared" si="158"/>
        <v>1</v>
      </c>
      <c r="X1498" s="152">
        <v>7.0000000000000001E-3</v>
      </c>
      <c r="Y1498" t="s">
        <v>16069</v>
      </c>
    </row>
    <row r="1499" spans="5:25" ht="18" x14ac:dyDescent="0.25">
      <c r="E1499" s="152" t="s">
        <v>13748</v>
      </c>
      <c r="F1499" s="152" t="s">
        <v>16062</v>
      </c>
      <c r="G1499" t="str">
        <f t="shared" si="155"/>
        <v>Key Biscayne, Florida Keys</v>
      </c>
      <c r="H1499" s="152">
        <v>5</v>
      </c>
      <c r="I1499" s="152">
        <v>30.3</v>
      </c>
      <c r="J1499" s="152">
        <f t="shared" si="148"/>
        <v>0.5</v>
      </c>
      <c r="K1499" s="152">
        <v>950</v>
      </c>
      <c r="L1499" s="152">
        <f t="shared" si="149"/>
        <v>196</v>
      </c>
      <c r="M1499" s="152">
        <v>7.8</v>
      </c>
      <c r="N1499" s="152">
        <f t="shared" si="150"/>
        <v>0.09</v>
      </c>
      <c r="O1499" s="152">
        <v>2.5</v>
      </c>
      <c r="P1499" s="152">
        <f t="shared" si="151"/>
        <v>0.5</v>
      </c>
      <c r="Q1499" s="152"/>
      <c r="R1499" s="152">
        <f t="shared" si="152"/>
        <v>2460</v>
      </c>
      <c r="S1499" s="152">
        <f t="shared" si="156"/>
        <v>52</v>
      </c>
      <c r="T1499" s="152">
        <f t="shared" si="153"/>
        <v>2268</v>
      </c>
      <c r="U1499" s="152">
        <f t="shared" si="157"/>
        <v>54</v>
      </c>
      <c r="V1499" s="152">
        <f t="shared" si="154"/>
        <v>33</v>
      </c>
      <c r="W1499" s="152">
        <f t="shared" si="158"/>
        <v>1</v>
      </c>
      <c r="X1499" s="152">
        <v>-7.2999999999999995E-2</v>
      </c>
      <c r="Y1499" t="s">
        <v>16069</v>
      </c>
    </row>
    <row r="1500" spans="5:25" ht="18" x14ac:dyDescent="0.25">
      <c r="E1500" s="152" t="s">
        <v>13748</v>
      </c>
      <c r="F1500" s="152" t="s">
        <v>16062</v>
      </c>
      <c r="G1500" t="str">
        <f t="shared" si="155"/>
        <v>Key Biscayne, Florida Keys</v>
      </c>
      <c r="H1500" s="152">
        <v>2</v>
      </c>
      <c r="I1500" s="152">
        <v>27</v>
      </c>
      <c r="J1500" s="152">
        <f t="shared" si="148"/>
        <v>0.1</v>
      </c>
      <c r="K1500" s="152">
        <v>900</v>
      </c>
      <c r="L1500" s="152">
        <f t="shared" si="149"/>
        <v>211</v>
      </c>
      <c r="M1500" s="152">
        <v>7.8</v>
      </c>
      <c r="N1500" s="152">
        <f t="shared" si="150"/>
        <v>0.1</v>
      </c>
      <c r="O1500" s="152">
        <v>2.2999999999999998</v>
      </c>
      <c r="P1500" s="152">
        <f t="shared" si="151"/>
        <v>0.5</v>
      </c>
      <c r="Q1500" s="152"/>
      <c r="R1500" s="152">
        <f t="shared" si="152"/>
        <v>2422</v>
      </c>
      <c r="S1500" s="152">
        <f t="shared" si="156"/>
        <v>47</v>
      </c>
      <c r="T1500" s="152">
        <f t="shared" si="153"/>
        <v>2246</v>
      </c>
      <c r="U1500" s="152">
        <f t="shared" si="157"/>
        <v>41</v>
      </c>
      <c r="V1500" s="152">
        <f t="shared" si="154"/>
        <v>33</v>
      </c>
      <c r="W1500" s="152">
        <f t="shared" si="158"/>
        <v>1</v>
      </c>
      <c r="X1500" s="152">
        <v>-0.122</v>
      </c>
      <c r="Y1500" t="s">
        <v>16069</v>
      </c>
    </row>
    <row r="1501" spans="5:25" ht="18" x14ac:dyDescent="0.25">
      <c r="E1501" s="152" t="s">
        <v>13748</v>
      </c>
      <c r="F1501" s="152" t="s">
        <v>16062</v>
      </c>
      <c r="G1501" t="str">
        <f t="shared" si="155"/>
        <v>Key Biscayne, Florida Keys</v>
      </c>
      <c r="H1501" s="152">
        <v>3</v>
      </c>
      <c r="I1501" s="152">
        <v>27</v>
      </c>
      <c r="J1501" s="152">
        <f t="shared" si="148"/>
        <v>0.1</v>
      </c>
      <c r="K1501" s="152">
        <v>1340</v>
      </c>
      <c r="L1501" s="152">
        <f t="shared" si="149"/>
        <v>207</v>
      </c>
      <c r="M1501" s="152">
        <v>7.6</v>
      </c>
      <c r="N1501" s="152">
        <f t="shared" si="150"/>
        <v>0.06</v>
      </c>
      <c r="O1501" s="152">
        <v>1.7</v>
      </c>
      <c r="P1501" s="152">
        <f t="shared" si="151"/>
        <v>0.2</v>
      </c>
      <c r="Q1501" s="152"/>
      <c r="R1501" s="152">
        <f t="shared" si="152"/>
        <v>2442</v>
      </c>
      <c r="S1501" s="152">
        <f t="shared" si="156"/>
        <v>33</v>
      </c>
      <c r="T1501" s="152">
        <f t="shared" si="153"/>
        <v>2336</v>
      </c>
      <c r="U1501" s="152">
        <f t="shared" si="157"/>
        <v>33</v>
      </c>
      <c r="V1501" s="152">
        <f t="shared" si="154"/>
        <v>33</v>
      </c>
      <c r="W1501" s="152">
        <f t="shared" si="158"/>
        <v>1</v>
      </c>
      <c r="X1501" s="152">
        <v>0.26</v>
      </c>
      <c r="Y1501" t="s">
        <v>16069</v>
      </c>
    </row>
    <row r="1502" spans="5:25" ht="18" x14ac:dyDescent="0.25">
      <c r="E1502" s="152" t="s">
        <v>13748</v>
      </c>
      <c r="F1502" s="152" t="s">
        <v>16062</v>
      </c>
      <c r="G1502" t="str">
        <f t="shared" si="155"/>
        <v>Key Biscayne, Florida Keys</v>
      </c>
      <c r="H1502" s="152">
        <v>6</v>
      </c>
      <c r="I1502" s="152">
        <v>30.3</v>
      </c>
      <c r="J1502" s="152">
        <f t="shared" si="148"/>
        <v>0.5</v>
      </c>
      <c r="K1502" s="152">
        <v>1290</v>
      </c>
      <c r="L1502" s="152">
        <f t="shared" si="149"/>
        <v>247</v>
      </c>
      <c r="M1502" s="152">
        <v>7.6</v>
      </c>
      <c r="N1502" s="152">
        <f t="shared" si="150"/>
        <v>0.08</v>
      </c>
      <c r="O1502" s="152">
        <v>2</v>
      </c>
      <c r="P1502" s="152">
        <f t="shared" si="151"/>
        <v>0.4</v>
      </c>
      <c r="Q1502" s="152"/>
      <c r="R1502" s="152">
        <f t="shared" si="152"/>
        <v>2447</v>
      </c>
      <c r="S1502" s="152">
        <f t="shared" si="156"/>
        <v>77</v>
      </c>
      <c r="T1502" s="152">
        <f t="shared" si="153"/>
        <v>2311</v>
      </c>
      <c r="U1502" s="152">
        <f t="shared" si="157"/>
        <v>77</v>
      </c>
      <c r="V1502" s="152">
        <f t="shared" si="154"/>
        <v>33</v>
      </c>
      <c r="W1502" s="152">
        <f t="shared" si="158"/>
        <v>1</v>
      </c>
      <c r="X1502" s="152">
        <v>0.39500000000000002</v>
      </c>
      <c r="Y1502" t="s">
        <v>16069</v>
      </c>
    </row>
    <row r="1503" spans="5:25" ht="18" x14ac:dyDescent="0.25">
      <c r="E1503" s="152" t="s">
        <v>13748</v>
      </c>
      <c r="F1503" s="152" t="s">
        <v>16062</v>
      </c>
      <c r="G1503" t="str">
        <f t="shared" si="155"/>
        <v>Key Biscayne, Florida Keys</v>
      </c>
      <c r="H1503" s="152">
        <v>5</v>
      </c>
      <c r="I1503" s="152">
        <v>30.3</v>
      </c>
      <c r="J1503" s="152">
        <f t="shared" si="148"/>
        <v>0.5</v>
      </c>
      <c r="K1503" s="152">
        <v>950</v>
      </c>
      <c r="L1503" s="152">
        <f t="shared" si="149"/>
        <v>196</v>
      </c>
      <c r="M1503" s="152">
        <v>7.8</v>
      </c>
      <c r="N1503" s="152">
        <f t="shared" si="150"/>
        <v>0.09</v>
      </c>
      <c r="O1503" s="152">
        <v>2.5</v>
      </c>
      <c r="P1503" s="152">
        <f t="shared" si="151"/>
        <v>0.5</v>
      </c>
      <c r="Q1503" s="152"/>
      <c r="R1503" s="152">
        <f t="shared" si="152"/>
        <v>2460</v>
      </c>
      <c r="S1503" s="152">
        <f t="shared" si="156"/>
        <v>52</v>
      </c>
      <c r="T1503" s="152">
        <f t="shared" si="153"/>
        <v>2268</v>
      </c>
      <c r="U1503" s="152">
        <f t="shared" si="157"/>
        <v>54</v>
      </c>
      <c r="V1503" s="152">
        <f t="shared" si="154"/>
        <v>33</v>
      </c>
      <c r="W1503" s="152">
        <f t="shared" si="158"/>
        <v>1</v>
      </c>
      <c r="X1503" s="152">
        <v>-1.0369999999999999</v>
      </c>
      <c r="Y1503" t="s">
        <v>16069</v>
      </c>
    </row>
    <row r="1504" spans="5:25" ht="18" x14ac:dyDescent="0.25">
      <c r="E1504" s="152" t="s">
        <v>13748</v>
      </c>
      <c r="F1504" s="152" t="s">
        <v>16062</v>
      </c>
      <c r="G1504" t="str">
        <f t="shared" si="155"/>
        <v>Key Biscayne, Florida Keys</v>
      </c>
      <c r="H1504" s="152">
        <v>3</v>
      </c>
      <c r="I1504" s="152">
        <v>27</v>
      </c>
      <c r="J1504" s="152">
        <f t="shared" si="148"/>
        <v>0.1</v>
      </c>
      <c r="K1504" s="152">
        <v>1340</v>
      </c>
      <c r="L1504" s="152">
        <f t="shared" si="149"/>
        <v>207</v>
      </c>
      <c r="M1504" s="152">
        <v>7.6</v>
      </c>
      <c r="N1504" s="152">
        <f t="shared" si="150"/>
        <v>0.06</v>
      </c>
      <c r="O1504" s="152">
        <v>1.7</v>
      </c>
      <c r="P1504" s="152">
        <f t="shared" si="151"/>
        <v>0.2</v>
      </c>
      <c r="Q1504" s="152"/>
      <c r="R1504" s="152">
        <f t="shared" si="152"/>
        <v>2442</v>
      </c>
      <c r="S1504" s="152">
        <f t="shared" si="156"/>
        <v>33</v>
      </c>
      <c r="T1504" s="152">
        <f t="shared" si="153"/>
        <v>2336</v>
      </c>
      <c r="U1504" s="152">
        <f t="shared" si="157"/>
        <v>33</v>
      </c>
      <c r="V1504" s="152">
        <f t="shared" si="154"/>
        <v>33</v>
      </c>
      <c r="W1504" s="152">
        <f t="shared" si="158"/>
        <v>1</v>
      </c>
      <c r="X1504" s="152">
        <v>0.28699999999999998</v>
      </c>
      <c r="Y1504" t="s">
        <v>16069</v>
      </c>
    </row>
    <row r="1505" spans="5:25" ht="18" x14ac:dyDescent="0.25">
      <c r="E1505" s="152" t="s">
        <v>13748</v>
      </c>
      <c r="F1505" s="152" t="s">
        <v>16062</v>
      </c>
      <c r="G1505" t="str">
        <f t="shared" si="155"/>
        <v>Key Biscayne, Florida Keys</v>
      </c>
      <c r="H1505" s="152">
        <v>5</v>
      </c>
      <c r="I1505" s="152">
        <v>30.3</v>
      </c>
      <c r="J1505" s="152">
        <f t="shared" si="148"/>
        <v>0.5</v>
      </c>
      <c r="K1505" s="152">
        <v>950</v>
      </c>
      <c r="L1505" s="152">
        <f t="shared" si="149"/>
        <v>196</v>
      </c>
      <c r="M1505" s="152">
        <v>7.8</v>
      </c>
      <c r="N1505" s="152">
        <f t="shared" si="150"/>
        <v>0.09</v>
      </c>
      <c r="O1505" s="152">
        <v>2.5</v>
      </c>
      <c r="P1505" s="152">
        <f t="shared" si="151"/>
        <v>0.5</v>
      </c>
      <c r="Q1505" s="152"/>
      <c r="R1505" s="152">
        <f t="shared" si="152"/>
        <v>2460</v>
      </c>
      <c r="S1505" s="152">
        <f t="shared" si="156"/>
        <v>52</v>
      </c>
      <c r="T1505" s="152">
        <f t="shared" si="153"/>
        <v>2268</v>
      </c>
      <c r="U1505" s="152">
        <f t="shared" si="157"/>
        <v>54</v>
      </c>
      <c r="V1505" s="152">
        <f t="shared" si="154"/>
        <v>33</v>
      </c>
      <c r="W1505" s="152">
        <f t="shared" si="158"/>
        <v>1</v>
      </c>
      <c r="X1505" s="152">
        <v>0.14399999999999999</v>
      </c>
      <c r="Y1505" t="s">
        <v>16069</v>
      </c>
    </row>
    <row r="1506" spans="5:25" ht="18" x14ac:dyDescent="0.25">
      <c r="E1506" s="152" t="s">
        <v>16063</v>
      </c>
      <c r="F1506" s="152" t="s">
        <v>16060</v>
      </c>
      <c r="G1506" t="str">
        <f t="shared" si="155"/>
        <v>Key West, Florida Keys</v>
      </c>
      <c r="H1506" s="152">
        <v>5</v>
      </c>
      <c r="I1506" s="152">
        <v>30.3</v>
      </c>
      <c r="J1506" s="152">
        <f t="shared" si="148"/>
        <v>0.5</v>
      </c>
      <c r="K1506" s="152">
        <v>950</v>
      </c>
      <c r="L1506" s="152">
        <f t="shared" si="149"/>
        <v>196</v>
      </c>
      <c r="M1506" s="152">
        <v>7.8</v>
      </c>
      <c r="N1506" s="152">
        <f t="shared" si="150"/>
        <v>0.09</v>
      </c>
      <c r="O1506" s="152">
        <v>2.5</v>
      </c>
      <c r="P1506" s="152">
        <f t="shared" si="151"/>
        <v>0.5</v>
      </c>
      <c r="Q1506" s="152"/>
      <c r="R1506" s="152">
        <f t="shared" si="152"/>
        <v>2460</v>
      </c>
      <c r="S1506" s="152">
        <f t="shared" si="156"/>
        <v>52</v>
      </c>
      <c r="T1506" s="152">
        <f t="shared" si="153"/>
        <v>2268</v>
      </c>
      <c r="U1506" s="152">
        <f t="shared" si="157"/>
        <v>54</v>
      </c>
      <c r="V1506" s="152">
        <f t="shared" si="154"/>
        <v>33</v>
      </c>
      <c r="W1506" s="152">
        <f t="shared" si="158"/>
        <v>1</v>
      </c>
      <c r="X1506" s="152">
        <v>0.124</v>
      </c>
      <c r="Y1506" t="s">
        <v>16069</v>
      </c>
    </row>
    <row r="1507" spans="5:25" ht="18" x14ac:dyDescent="0.25">
      <c r="E1507" s="152" t="s">
        <v>16063</v>
      </c>
      <c r="F1507" s="152" t="s">
        <v>16060</v>
      </c>
      <c r="G1507" t="str">
        <f t="shared" si="155"/>
        <v>Key West, Florida Keys</v>
      </c>
      <c r="H1507" s="152">
        <v>3</v>
      </c>
      <c r="I1507" s="152">
        <v>27</v>
      </c>
      <c r="J1507" s="152">
        <f t="shared" si="148"/>
        <v>0.1</v>
      </c>
      <c r="K1507" s="152">
        <v>1340</v>
      </c>
      <c r="L1507" s="152">
        <f t="shared" si="149"/>
        <v>207</v>
      </c>
      <c r="M1507" s="152">
        <v>7.6</v>
      </c>
      <c r="N1507" s="152">
        <f t="shared" si="150"/>
        <v>0.06</v>
      </c>
      <c r="O1507" s="152">
        <v>1.7</v>
      </c>
      <c r="P1507" s="152">
        <f t="shared" si="151"/>
        <v>0.2</v>
      </c>
      <c r="Q1507" s="152"/>
      <c r="R1507" s="152">
        <f t="shared" si="152"/>
        <v>2442</v>
      </c>
      <c r="S1507" s="152">
        <f t="shared" si="156"/>
        <v>33</v>
      </c>
      <c r="T1507" s="152">
        <f t="shared" si="153"/>
        <v>2336</v>
      </c>
      <c r="U1507" s="152">
        <f t="shared" si="157"/>
        <v>33</v>
      </c>
      <c r="V1507" s="152">
        <f t="shared" si="154"/>
        <v>33</v>
      </c>
      <c r="W1507" s="152">
        <f t="shared" si="158"/>
        <v>1</v>
      </c>
      <c r="X1507" s="152">
        <v>0.40400000000000003</v>
      </c>
      <c r="Y1507" t="s">
        <v>16069</v>
      </c>
    </row>
    <row r="1508" spans="5:25" ht="18" x14ac:dyDescent="0.25">
      <c r="E1508" s="152" t="s">
        <v>16063</v>
      </c>
      <c r="F1508" s="152" t="s">
        <v>16060</v>
      </c>
      <c r="G1508" t="str">
        <f t="shared" si="155"/>
        <v>Key West, Florida Keys</v>
      </c>
      <c r="H1508" s="152">
        <v>1</v>
      </c>
      <c r="I1508" s="152">
        <v>27</v>
      </c>
      <c r="J1508" s="152">
        <f t="shared" si="148"/>
        <v>0.1</v>
      </c>
      <c r="K1508" s="152">
        <v>400</v>
      </c>
      <c r="L1508" s="152">
        <f t="shared" si="149"/>
        <v>60</v>
      </c>
      <c r="M1508" s="152">
        <v>8.1</v>
      </c>
      <c r="N1508" s="152">
        <f t="shared" si="150"/>
        <v>0.05</v>
      </c>
      <c r="O1508" s="152">
        <v>3.8</v>
      </c>
      <c r="P1508" s="152">
        <f t="shared" si="151"/>
        <v>3</v>
      </c>
      <c r="Q1508" s="152"/>
      <c r="R1508" s="152">
        <f t="shared" si="152"/>
        <v>2377</v>
      </c>
      <c r="S1508" s="152">
        <f t="shared" si="156"/>
        <v>41</v>
      </c>
      <c r="T1508" s="152">
        <f t="shared" si="153"/>
        <v>2057</v>
      </c>
      <c r="U1508" s="152">
        <f t="shared" si="157"/>
        <v>43</v>
      </c>
      <c r="V1508" s="152">
        <f t="shared" si="154"/>
        <v>33</v>
      </c>
      <c r="W1508" s="152">
        <f t="shared" si="158"/>
        <v>1</v>
      </c>
      <c r="X1508" s="152">
        <v>-1.9E-2</v>
      </c>
      <c r="Y1508" t="s">
        <v>16069</v>
      </c>
    </row>
    <row r="1509" spans="5:25" ht="18" x14ac:dyDescent="0.25">
      <c r="E1509" s="152" t="s">
        <v>16063</v>
      </c>
      <c r="F1509" s="152" t="s">
        <v>16060</v>
      </c>
      <c r="G1509" t="str">
        <f t="shared" si="155"/>
        <v>Key West, Florida Keys</v>
      </c>
      <c r="H1509" s="152">
        <v>5</v>
      </c>
      <c r="I1509" s="152">
        <v>30.3</v>
      </c>
      <c r="J1509" s="152">
        <f t="shared" si="148"/>
        <v>0.5</v>
      </c>
      <c r="K1509" s="152">
        <v>950</v>
      </c>
      <c r="L1509" s="152">
        <f t="shared" si="149"/>
        <v>196</v>
      </c>
      <c r="M1509" s="152">
        <v>7.8</v>
      </c>
      <c r="N1509" s="152">
        <f t="shared" si="150"/>
        <v>0.09</v>
      </c>
      <c r="O1509" s="152">
        <v>2.5</v>
      </c>
      <c r="P1509" s="152">
        <f t="shared" si="151"/>
        <v>0.5</v>
      </c>
      <c r="Q1509" s="152"/>
      <c r="R1509" s="152">
        <f t="shared" si="152"/>
        <v>2460</v>
      </c>
      <c r="S1509" s="152">
        <f t="shared" si="156"/>
        <v>52</v>
      </c>
      <c r="T1509" s="152">
        <f t="shared" si="153"/>
        <v>2268</v>
      </c>
      <c r="U1509" s="152">
        <f t="shared" si="157"/>
        <v>54</v>
      </c>
      <c r="V1509" s="152">
        <f t="shared" si="154"/>
        <v>33</v>
      </c>
      <c r="W1509" s="152">
        <f t="shared" si="158"/>
        <v>1</v>
      </c>
      <c r="X1509" s="152">
        <v>0.122</v>
      </c>
      <c r="Y1509" t="s">
        <v>16069</v>
      </c>
    </row>
    <row r="1510" spans="5:25" ht="18" x14ac:dyDescent="0.25">
      <c r="E1510" s="152" t="s">
        <v>16063</v>
      </c>
      <c r="F1510" s="152" t="s">
        <v>16060</v>
      </c>
      <c r="G1510" t="str">
        <f t="shared" si="155"/>
        <v>Key West, Florida Keys</v>
      </c>
      <c r="H1510" s="152">
        <v>4</v>
      </c>
      <c r="I1510" s="152">
        <v>30.3</v>
      </c>
      <c r="J1510" s="152">
        <f t="shared" si="148"/>
        <v>0.5</v>
      </c>
      <c r="K1510" s="152">
        <v>400</v>
      </c>
      <c r="L1510" s="152">
        <f t="shared" si="149"/>
        <v>49</v>
      </c>
      <c r="M1510" s="152">
        <v>8.1</v>
      </c>
      <c r="N1510" s="152">
        <f t="shared" si="150"/>
        <v>0.04</v>
      </c>
      <c r="O1510" s="152">
        <v>4.3</v>
      </c>
      <c r="P1510" s="152">
        <f t="shared" si="151"/>
        <v>4</v>
      </c>
      <c r="Q1510" s="152"/>
      <c r="R1510" s="152">
        <f t="shared" si="152"/>
        <v>2406</v>
      </c>
      <c r="S1510" s="152">
        <f t="shared" si="156"/>
        <v>47</v>
      </c>
      <c r="T1510" s="152">
        <f t="shared" si="153"/>
        <v>2052</v>
      </c>
      <c r="U1510" s="152">
        <f t="shared" si="157"/>
        <v>38</v>
      </c>
      <c r="V1510" s="152">
        <f t="shared" si="154"/>
        <v>33</v>
      </c>
      <c r="W1510" s="152">
        <f t="shared" si="158"/>
        <v>1</v>
      </c>
      <c r="X1510" s="152">
        <v>-0.24399999999999999</v>
      </c>
      <c r="Y1510" t="s">
        <v>16069</v>
      </c>
    </row>
    <row r="1511" spans="5:25" ht="18" x14ac:dyDescent="0.25">
      <c r="E1511" s="152" t="s">
        <v>16063</v>
      </c>
      <c r="F1511" s="152" t="s">
        <v>16060</v>
      </c>
      <c r="G1511" t="str">
        <f t="shared" si="155"/>
        <v>Key West, Florida Keys</v>
      </c>
      <c r="H1511" s="152">
        <v>1</v>
      </c>
      <c r="I1511" s="152">
        <v>27</v>
      </c>
      <c r="J1511" s="152">
        <f t="shared" si="148"/>
        <v>0.1</v>
      </c>
      <c r="K1511" s="152">
        <v>400</v>
      </c>
      <c r="L1511" s="152">
        <f t="shared" si="149"/>
        <v>60</v>
      </c>
      <c r="M1511" s="152">
        <v>8.1</v>
      </c>
      <c r="N1511" s="152">
        <f t="shared" si="150"/>
        <v>0.05</v>
      </c>
      <c r="O1511" s="152">
        <v>3.8</v>
      </c>
      <c r="P1511" s="152">
        <f t="shared" si="151"/>
        <v>3</v>
      </c>
      <c r="Q1511" s="152"/>
      <c r="R1511" s="152">
        <f t="shared" si="152"/>
        <v>2377</v>
      </c>
      <c r="S1511" s="152">
        <f t="shared" si="156"/>
        <v>41</v>
      </c>
      <c r="T1511" s="152">
        <f t="shared" si="153"/>
        <v>2057</v>
      </c>
      <c r="U1511" s="152">
        <f t="shared" si="157"/>
        <v>43</v>
      </c>
      <c r="V1511" s="152">
        <f t="shared" si="154"/>
        <v>33</v>
      </c>
      <c r="W1511" s="152">
        <f t="shared" si="158"/>
        <v>1</v>
      </c>
      <c r="X1511" s="152">
        <v>0.47099999999999997</v>
      </c>
      <c r="Y1511" t="s">
        <v>16069</v>
      </c>
    </row>
    <row r="1512" spans="5:25" ht="18" x14ac:dyDescent="0.25">
      <c r="E1512" s="152" t="s">
        <v>16063</v>
      </c>
      <c r="F1512" s="152" t="s">
        <v>16060</v>
      </c>
      <c r="G1512" t="str">
        <f t="shared" si="155"/>
        <v>Key West, Florida Keys</v>
      </c>
      <c r="H1512" s="152">
        <v>1</v>
      </c>
      <c r="I1512" s="152">
        <v>27</v>
      </c>
      <c r="J1512" s="152">
        <f t="shared" si="148"/>
        <v>0.1</v>
      </c>
      <c r="K1512" s="152">
        <v>400</v>
      </c>
      <c r="L1512" s="152">
        <f t="shared" si="149"/>
        <v>60</v>
      </c>
      <c r="M1512" s="152">
        <v>8.1</v>
      </c>
      <c r="N1512" s="152">
        <f t="shared" si="150"/>
        <v>0.05</v>
      </c>
      <c r="O1512" s="152">
        <v>3.8</v>
      </c>
      <c r="P1512" s="152">
        <f t="shared" si="151"/>
        <v>3</v>
      </c>
      <c r="Q1512" s="152"/>
      <c r="R1512" s="152">
        <f t="shared" si="152"/>
        <v>2377</v>
      </c>
      <c r="S1512" s="152">
        <f t="shared" si="156"/>
        <v>41</v>
      </c>
      <c r="T1512" s="152">
        <f t="shared" si="153"/>
        <v>2057</v>
      </c>
      <c r="U1512" s="152">
        <f t="shared" si="157"/>
        <v>43</v>
      </c>
      <c r="V1512" s="152">
        <f t="shared" si="154"/>
        <v>33</v>
      </c>
      <c r="W1512" s="152">
        <f t="shared" si="158"/>
        <v>1</v>
      </c>
      <c r="X1512" s="152">
        <v>-0.13100000000000001</v>
      </c>
      <c r="Y1512" t="s">
        <v>16069</v>
      </c>
    </row>
    <row r="1513" spans="5:25" ht="18" x14ac:dyDescent="0.25">
      <c r="E1513" s="152" t="s">
        <v>16063</v>
      </c>
      <c r="F1513" s="152" t="s">
        <v>16060</v>
      </c>
      <c r="G1513" t="str">
        <f t="shared" si="155"/>
        <v>Key West, Florida Keys</v>
      </c>
      <c r="H1513" s="152">
        <v>5</v>
      </c>
      <c r="I1513" s="152">
        <v>30.3</v>
      </c>
      <c r="J1513" s="152">
        <f t="shared" si="148"/>
        <v>0.5</v>
      </c>
      <c r="K1513" s="152">
        <v>950</v>
      </c>
      <c r="L1513" s="152">
        <f t="shared" si="149"/>
        <v>196</v>
      </c>
      <c r="M1513" s="152">
        <v>7.8</v>
      </c>
      <c r="N1513" s="152">
        <f t="shared" si="150"/>
        <v>0.09</v>
      </c>
      <c r="O1513" s="152">
        <v>2.5</v>
      </c>
      <c r="P1513" s="152">
        <f t="shared" si="151"/>
        <v>0.5</v>
      </c>
      <c r="Q1513" s="152"/>
      <c r="R1513" s="152">
        <f t="shared" si="152"/>
        <v>2460</v>
      </c>
      <c r="S1513" s="152">
        <f t="shared" si="156"/>
        <v>52</v>
      </c>
      <c r="T1513" s="152">
        <f t="shared" si="153"/>
        <v>2268</v>
      </c>
      <c r="U1513" s="152">
        <f t="shared" si="157"/>
        <v>54</v>
      </c>
      <c r="V1513" s="152">
        <f t="shared" si="154"/>
        <v>33</v>
      </c>
      <c r="W1513" s="152">
        <f t="shared" si="158"/>
        <v>1</v>
      </c>
      <c r="X1513" s="152">
        <v>0.20399999999999999</v>
      </c>
      <c r="Y1513" t="s">
        <v>16069</v>
      </c>
    </row>
    <row r="1514" spans="5:25" ht="18" x14ac:dyDescent="0.25">
      <c r="E1514" s="152" t="s">
        <v>16063</v>
      </c>
      <c r="F1514" s="152" t="s">
        <v>16060</v>
      </c>
      <c r="G1514" t="str">
        <f t="shared" si="155"/>
        <v>Key West, Florida Keys</v>
      </c>
      <c r="H1514" s="152">
        <v>4</v>
      </c>
      <c r="I1514" s="152">
        <v>30.3</v>
      </c>
      <c r="J1514" s="152">
        <f t="shared" si="148"/>
        <v>0.5</v>
      </c>
      <c r="K1514" s="152">
        <v>400</v>
      </c>
      <c r="L1514" s="152">
        <f t="shared" si="149"/>
        <v>49</v>
      </c>
      <c r="M1514" s="152">
        <v>8.1</v>
      </c>
      <c r="N1514" s="152">
        <f t="shared" si="150"/>
        <v>0.04</v>
      </c>
      <c r="O1514" s="152">
        <v>4.3</v>
      </c>
      <c r="P1514" s="152">
        <f t="shared" si="151"/>
        <v>4</v>
      </c>
      <c r="Q1514" s="152"/>
      <c r="R1514" s="152">
        <f t="shared" si="152"/>
        <v>2406</v>
      </c>
      <c r="S1514" s="152">
        <f t="shared" si="156"/>
        <v>47</v>
      </c>
      <c r="T1514" s="152">
        <f t="shared" si="153"/>
        <v>2052</v>
      </c>
      <c r="U1514" s="152">
        <f t="shared" si="157"/>
        <v>38</v>
      </c>
      <c r="V1514" s="152">
        <f t="shared" si="154"/>
        <v>33</v>
      </c>
      <c r="W1514" s="152">
        <f t="shared" si="158"/>
        <v>1</v>
      </c>
      <c r="X1514" s="152">
        <v>0.625</v>
      </c>
      <c r="Y1514" t="s">
        <v>16069</v>
      </c>
    </row>
    <row r="1515" spans="5:25" ht="18" x14ac:dyDescent="0.25">
      <c r="E1515" s="152" t="s">
        <v>16063</v>
      </c>
      <c r="F1515" s="152" t="s">
        <v>16060</v>
      </c>
      <c r="G1515" t="str">
        <f t="shared" si="155"/>
        <v>Key West, Florida Keys</v>
      </c>
      <c r="H1515" s="152">
        <v>2</v>
      </c>
      <c r="I1515" s="152">
        <v>27</v>
      </c>
      <c r="J1515" s="152">
        <f t="shared" si="148"/>
        <v>0.1</v>
      </c>
      <c r="K1515" s="152">
        <v>900</v>
      </c>
      <c r="L1515" s="152">
        <f t="shared" si="149"/>
        <v>211</v>
      </c>
      <c r="M1515" s="152">
        <v>7.8</v>
      </c>
      <c r="N1515" s="152">
        <f t="shared" si="150"/>
        <v>0.1</v>
      </c>
      <c r="O1515" s="152">
        <v>2.2999999999999998</v>
      </c>
      <c r="P1515" s="152">
        <f t="shared" si="151"/>
        <v>0.5</v>
      </c>
      <c r="Q1515" s="152"/>
      <c r="R1515" s="152">
        <f t="shared" si="152"/>
        <v>2422</v>
      </c>
      <c r="S1515" s="152">
        <f t="shared" si="156"/>
        <v>47</v>
      </c>
      <c r="T1515" s="152">
        <f t="shared" si="153"/>
        <v>2246</v>
      </c>
      <c r="U1515" s="152">
        <f t="shared" si="157"/>
        <v>41</v>
      </c>
      <c r="V1515" s="152">
        <f t="shared" si="154"/>
        <v>33</v>
      </c>
      <c r="W1515" s="152">
        <f t="shared" si="158"/>
        <v>1</v>
      </c>
      <c r="X1515" s="152">
        <v>-0.49</v>
      </c>
      <c r="Y1515" t="s">
        <v>16069</v>
      </c>
    </row>
    <row r="1516" spans="5:25" ht="18" x14ac:dyDescent="0.25">
      <c r="E1516" s="152" t="s">
        <v>16063</v>
      </c>
      <c r="F1516" s="152" t="s">
        <v>16060</v>
      </c>
      <c r="G1516" t="str">
        <f t="shared" si="155"/>
        <v>Key West, Florida Keys</v>
      </c>
      <c r="H1516" s="152">
        <v>4</v>
      </c>
      <c r="I1516" s="152">
        <v>30.3</v>
      </c>
      <c r="J1516" s="152">
        <f t="shared" si="148"/>
        <v>0.5</v>
      </c>
      <c r="K1516" s="152">
        <v>400</v>
      </c>
      <c r="L1516" s="152">
        <f t="shared" si="149"/>
        <v>49</v>
      </c>
      <c r="M1516" s="152">
        <v>8.1</v>
      </c>
      <c r="N1516" s="152">
        <f t="shared" si="150"/>
        <v>0.04</v>
      </c>
      <c r="O1516" s="152">
        <v>4.3</v>
      </c>
      <c r="P1516" s="152">
        <f t="shared" si="151"/>
        <v>4</v>
      </c>
      <c r="Q1516" s="152"/>
      <c r="R1516" s="152">
        <f t="shared" si="152"/>
        <v>2406</v>
      </c>
      <c r="S1516" s="152">
        <f t="shared" si="156"/>
        <v>47</v>
      </c>
      <c r="T1516" s="152">
        <f t="shared" si="153"/>
        <v>2052</v>
      </c>
      <c r="U1516" s="152">
        <f t="shared" si="157"/>
        <v>38</v>
      </c>
      <c r="V1516" s="152">
        <f t="shared" si="154"/>
        <v>33</v>
      </c>
      <c r="W1516" s="152">
        <f t="shared" si="158"/>
        <v>1</v>
      </c>
      <c r="X1516" s="152">
        <v>-0.21</v>
      </c>
      <c r="Y1516" t="s">
        <v>16069</v>
      </c>
    </row>
    <row r="1517" spans="5:25" ht="18" x14ac:dyDescent="0.25">
      <c r="E1517" s="152" t="s">
        <v>16063</v>
      </c>
      <c r="F1517" s="152" t="s">
        <v>16060</v>
      </c>
      <c r="G1517" t="str">
        <f t="shared" si="155"/>
        <v>Key West, Florida Keys</v>
      </c>
      <c r="H1517" s="152">
        <v>1</v>
      </c>
      <c r="I1517" s="152">
        <v>27</v>
      </c>
      <c r="J1517" s="152">
        <f t="shared" si="148"/>
        <v>0.1</v>
      </c>
      <c r="K1517" s="152">
        <v>400</v>
      </c>
      <c r="L1517" s="152">
        <f t="shared" si="149"/>
        <v>60</v>
      </c>
      <c r="M1517" s="152">
        <v>8.1</v>
      </c>
      <c r="N1517" s="152">
        <f t="shared" si="150"/>
        <v>0.05</v>
      </c>
      <c r="O1517" s="152">
        <v>3.8</v>
      </c>
      <c r="P1517" s="152">
        <f t="shared" si="151"/>
        <v>3</v>
      </c>
      <c r="Q1517" s="152"/>
      <c r="R1517" s="152">
        <f t="shared" si="152"/>
        <v>2377</v>
      </c>
      <c r="S1517" s="152">
        <f t="shared" si="156"/>
        <v>41</v>
      </c>
      <c r="T1517" s="152">
        <f t="shared" si="153"/>
        <v>2057</v>
      </c>
      <c r="U1517" s="152">
        <f t="shared" si="157"/>
        <v>43</v>
      </c>
      <c r="V1517" s="152">
        <f t="shared" si="154"/>
        <v>33</v>
      </c>
      <c r="W1517" s="152">
        <f t="shared" si="158"/>
        <v>1</v>
      </c>
      <c r="X1517" s="152">
        <v>0.51800000000000002</v>
      </c>
      <c r="Y1517" t="s">
        <v>16069</v>
      </c>
    </row>
    <row r="1518" spans="5:25" ht="18" x14ac:dyDescent="0.25">
      <c r="E1518" s="152" t="s">
        <v>16063</v>
      </c>
      <c r="F1518" s="152" t="s">
        <v>16060</v>
      </c>
      <c r="G1518" t="str">
        <f t="shared" si="155"/>
        <v>Key West, Florida Keys</v>
      </c>
      <c r="H1518" s="152">
        <v>2</v>
      </c>
      <c r="I1518" s="152">
        <v>27</v>
      </c>
      <c r="J1518" s="152">
        <f t="shared" si="148"/>
        <v>0.1</v>
      </c>
      <c r="K1518" s="152">
        <v>900</v>
      </c>
      <c r="L1518" s="152">
        <f t="shared" si="149"/>
        <v>211</v>
      </c>
      <c r="M1518" s="152">
        <v>7.8</v>
      </c>
      <c r="N1518" s="152">
        <f t="shared" si="150"/>
        <v>0.1</v>
      </c>
      <c r="O1518" s="152">
        <v>2.2999999999999998</v>
      </c>
      <c r="P1518" s="152">
        <f t="shared" si="151"/>
        <v>0.5</v>
      </c>
      <c r="Q1518" s="152"/>
      <c r="R1518" s="152">
        <f t="shared" si="152"/>
        <v>2422</v>
      </c>
      <c r="S1518" s="152">
        <f t="shared" si="156"/>
        <v>47</v>
      </c>
      <c r="T1518" s="152">
        <f t="shared" si="153"/>
        <v>2246</v>
      </c>
      <c r="U1518" s="152">
        <f t="shared" si="157"/>
        <v>41</v>
      </c>
      <c r="V1518" s="152">
        <f t="shared" si="154"/>
        <v>33</v>
      </c>
      <c r="W1518" s="152">
        <f t="shared" si="158"/>
        <v>1</v>
      </c>
      <c r="X1518" s="152">
        <v>-0.188</v>
      </c>
      <c r="Y1518" t="s">
        <v>16069</v>
      </c>
    </row>
    <row r="1519" spans="5:25" ht="18" x14ac:dyDescent="0.25">
      <c r="E1519" s="152" t="s">
        <v>16063</v>
      </c>
      <c r="F1519" s="152" t="s">
        <v>16060</v>
      </c>
      <c r="G1519" t="str">
        <f t="shared" si="155"/>
        <v>Key West, Florida Keys</v>
      </c>
      <c r="H1519" s="152">
        <v>6</v>
      </c>
      <c r="I1519" s="152">
        <v>30.3</v>
      </c>
      <c r="J1519" s="152">
        <f t="shared" si="148"/>
        <v>0.5</v>
      </c>
      <c r="K1519" s="152">
        <v>1290</v>
      </c>
      <c r="L1519" s="152">
        <f t="shared" si="149"/>
        <v>247</v>
      </c>
      <c r="M1519" s="152">
        <v>7.6</v>
      </c>
      <c r="N1519" s="152">
        <f t="shared" si="150"/>
        <v>0.08</v>
      </c>
      <c r="O1519" s="152">
        <v>2</v>
      </c>
      <c r="P1519" s="152">
        <f t="shared" si="151"/>
        <v>0.4</v>
      </c>
      <c r="Q1519" s="152"/>
      <c r="R1519" s="152">
        <f t="shared" si="152"/>
        <v>2447</v>
      </c>
      <c r="S1519" s="152">
        <f t="shared" si="156"/>
        <v>77</v>
      </c>
      <c r="T1519" s="152">
        <f t="shared" si="153"/>
        <v>2311</v>
      </c>
      <c r="U1519" s="152">
        <f t="shared" si="157"/>
        <v>77</v>
      </c>
      <c r="V1519" s="152">
        <f t="shared" si="154"/>
        <v>33</v>
      </c>
      <c r="W1519" s="152">
        <f t="shared" si="158"/>
        <v>1</v>
      </c>
      <c r="X1519" s="152">
        <v>-0.20200000000000001</v>
      </c>
      <c r="Y1519" t="s">
        <v>16069</v>
      </c>
    </row>
    <row r="1520" spans="5:25" ht="18" x14ac:dyDescent="0.25">
      <c r="E1520" s="152" t="s">
        <v>16063</v>
      </c>
      <c r="F1520" s="152" t="s">
        <v>16060</v>
      </c>
      <c r="G1520" t="str">
        <f t="shared" si="155"/>
        <v>Key West, Florida Keys</v>
      </c>
      <c r="H1520" s="152">
        <v>6</v>
      </c>
      <c r="I1520" s="152">
        <v>30.3</v>
      </c>
      <c r="J1520" s="152">
        <f t="shared" si="148"/>
        <v>0.5</v>
      </c>
      <c r="K1520" s="152">
        <v>1290</v>
      </c>
      <c r="L1520" s="152">
        <f t="shared" si="149"/>
        <v>247</v>
      </c>
      <c r="M1520" s="152">
        <v>7.6</v>
      </c>
      <c r="N1520" s="152">
        <f t="shared" si="150"/>
        <v>0.08</v>
      </c>
      <c r="O1520" s="152">
        <v>2</v>
      </c>
      <c r="P1520" s="152">
        <f t="shared" si="151"/>
        <v>0.4</v>
      </c>
      <c r="Q1520" s="152"/>
      <c r="R1520" s="152">
        <f t="shared" si="152"/>
        <v>2447</v>
      </c>
      <c r="S1520" s="152">
        <f t="shared" si="156"/>
        <v>77</v>
      </c>
      <c r="T1520" s="152">
        <f t="shared" si="153"/>
        <v>2311</v>
      </c>
      <c r="U1520" s="152">
        <f t="shared" si="157"/>
        <v>77</v>
      </c>
      <c r="V1520" s="152">
        <f t="shared" si="154"/>
        <v>33</v>
      </c>
      <c r="W1520" s="152">
        <f t="shared" si="158"/>
        <v>1</v>
      </c>
      <c r="X1520" s="152">
        <v>0.28899999999999998</v>
      </c>
      <c r="Y1520" t="s">
        <v>16069</v>
      </c>
    </row>
    <row r="1521" spans="5:25" ht="18" x14ac:dyDescent="0.25">
      <c r="E1521" s="152" t="s">
        <v>16063</v>
      </c>
      <c r="F1521" s="152" t="s">
        <v>16060</v>
      </c>
      <c r="G1521" t="str">
        <f t="shared" si="155"/>
        <v>Key West, Florida Keys</v>
      </c>
      <c r="H1521" s="152">
        <v>3</v>
      </c>
      <c r="I1521" s="152">
        <v>27</v>
      </c>
      <c r="J1521" s="152">
        <f t="shared" si="148"/>
        <v>0.1</v>
      </c>
      <c r="K1521" s="152">
        <v>1340</v>
      </c>
      <c r="L1521" s="152">
        <f t="shared" si="149"/>
        <v>207</v>
      </c>
      <c r="M1521" s="152">
        <v>7.6</v>
      </c>
      <c r="N1521" s="152">
        <f t="shared" si="150"/>
        <v>0.06</v>
      </c>
      <c r="O1521" s="152">
        <v>1.7</v>
      </c>
      <c r="P1521" s="152">
        <f t="shared" si="151"/>
        <v>0.2</v>
      </c>
      <c r="Q1521" s="152"/>
      <c r="R1521" s="152">
        <f t="shared" si="152"/>
        <v>2442</v>
      </c>
      <c r="S1521" s="152">
        <f t="shared" si="156"/>
        <v>33</v>
      </c>
      <c r="T1521" s="152">
        <f t="shared" si="153"/>
        <v>2336</v>
      </c>
      <c r="U1521" s="152">
        <f t="shared" si="157"/>
        <v>33</v>
      </c>
      <c r="V1521" s="152">
        <f t="shared" si="154"/>
        <v>33</v>
      </c>
      <c r="W1521" s="152">
        <f t="shared" si="158"/>
        <v>1</v>
      </c>
      <c r="X1521" s="152">
        <v>-8.2000000000000003E-2</v>
      </c>
      <c r="Y1521" t="s">
        <v>16069</v>
      </c>
    </row>
    <row r="1522" spans="5:25" ht="18" x14ac:dyDescent="0.25">
      <c r="E1522" s="152" t="s">
        <v>16063</v>
      </c>
      <c r="F1522" s="152" t="s">
        <v>16060</v>
      </c>
      <c r="G1522" t="str">
        <f t="shared" si="155"/>
        <v>Key West, Florida Keys</v>
      </c>
      <c r="H1522" s="152">
        <v>2</v>
      </c>
      <c r="I1522" s="152">
        <v>27</v>
      </c>
      <c r="J1522" s="152">
        <f t="shared" ref="J1522:J1585" si="159">VLOOKUP($H1522,$AA$948:$AO$953,3,FALSE)</f>
        <v>0.1</v>
      </c>
      <c r="K1522" s="152">
        <v>900</v>
      </c>
      <c r="L1522" s="152">
        <f t="shared" ref="L1522:L1585" si="160">VLOOKUP($H1522,$AA$948:$AO$953,5,FALSE)</f>
        <v>211</v>
      </c>
      <c r="M1522" s="152">
        <v>7.8</v>
      </c>
      <c r="N1522" s="152">
        <f t="shared" ref="N1522:N1585" si="161">VLOOKUP($H1522,$AA$948:$AO$953,7,FALSE)</f>
        <v>0.1</v>
      </c>
      <c r="O1522" s="152">
        <v>2.2999999999999998</v>
      </c>
      <c r="P1522" s="152">
        <f t="shared" ref="P1522:P1585" si="162">VLOOKUP($H1522,$AA$948:$AO$953,13,FALSE)</f>
        <v>0.5</v>
      </c>
      <c r="Q1522" s="152"/>
      <c r="R1522" s="152">
        <f t="shared" ref="R1522:R1585" si="163">VLOOKUP($H1522,$AA$948:$AO$953,8,FALSE)</f>
        <v>2422</v>
      </c>
      <c r="S1522" s="152">
        <f t="shared" si="156"/>
        <v>47</v>
      </c>
      <c r="T1522" s="152">
        <f t="shared" ref="T1522:T1585" si="164">VLOOKUP($H1522,$AA$948:$AO$953,10,FALSE)</f>
        <v>2246</v>
      </c>
      <c r="U1522" s="152">
        <f t="shared" si="157"/>
        <v>41</v>
      </c>
      <c r="V1522" s="152">
        <f t="shared" ref="V1522:V1585" si="165">VLOOKUP($H1522,$AA$948:$AO$953,14,FALSE)</f>
        <v>33</v>
      </c>
      <c r="W1522" s="152">
        <f t="shared" si="158"/>
        <v>1</v>
      </c>
      <c r="X1522" s="152">
        <v>-0.17199999999999999</v>
      </c>
      <c r="Y1522" t="s">
        <v>16069</v>
      </c>
    </row>
    <row r="1523" spans="5:25" ht="18" x14ac:dyDescent="0.25">
      <c r="E1523" s="152" t="s">
        <v>16063</v>
      </c>
      <c r="F1523" s="152" t="s">
        <v>16060</v>
      </c>
      <c r="G1523" t="str">
        <f t="shared" ref="G1523:G1586" si="166">_xlfn.CONCAT(F1523, ", Florida Keys")</f>
        <v>Key West, Florida Keys</v>
      </c>
      <c r="H1523" s="152">
        <v>1</v>
      </c>
      <c r="I1523" s="152">
        <v>27</v>
      </c>
      <c r="J1523" s="152">
        <f t="shared" si="159"/>
        <v>0.1</v>
      </c>
      <c r="K1523" s="152">
        <v>400</v>
      </c>
      <c r="L1523" s="152">
        <f t="shared" si="160"/>
        <v>60</v>
      </c>
      <c r="M1523" s="152">
        <v>8.1</v>
      </c>
      <c r="N1523" s="152">
        <f t="shared" si="161"/>
        <v>0.05</v>
      </c>
      <c r="O1523" s="152">
        <v>3.8</v>
      </c>
      <c r="P1523" s="152">
        <f t="shared" si="162"/>
        <v>3</v>
      </c>
      <c r="Q1523" s="152"/>
      <c r="R1523" s="152">
        <f t="shared" si="163"/>
        <v>2377</v>
      </c>
      <c r="S1523" s="152">
        <f t="shared" ref="S1523:S1586" si="167">VLOOKUP($H1523,$AA$948:$AO$953,9,FALSE)</f>
        <v>41</v>
      </c>
      <c r="T1523" s="152">
        <f t="shared" si="164"/>
        <v>2057</v>
      </c>
      <c r="U1523" s="152">
        <f t="shared" ref="U1523:U1586" si="168">VLOOKUP($H1523,$AA$948:$AO$953,11,FALSE)</f>
        <v>43</v>
      </c>
      <c r="V1523" s="152">
        <f t="shared" si="165"/>
        <v>33</v>
      </c>
      <c r="W1523" s="152">
        <f t="shared" ref="W1523:W1586" si="169">VLOOKUP($H1523,$AA$948:$AO$953,15,FALSE)</f>
        <v>1</v>
      </c>
      <c r="X1523" s="152">
        <v>0.46700000000000003</v>
      </c>
      <c r="Y1523" t="s">
        <v>16069</v>
      </c>
    </row>
    <row r="1524" spans="5:25" ht="18" x14ac:dyDescent="0.25">
      <c r="E1524" s="152" t="s">
        <v>16063</v>
      </c>
      <c r="F1524" s="152" t="s">
        <v>16060</v>
      </c>
      <c r="G1524" t="str">
        <f t="shared" si="166"/>
        <v>Key West, Florida Keys</v>
      </c>
      <c r="H1524" s="152">
        <v>1</v>
      </c>
      <c r="I1524" s="152">
        <v>27</v>
      </c>
      <c r="J1524" s="152">
        <f t="shared" si="159"/>
        <v>0.1</v>
      </c>
      <c r="K1524" s="152">
        <v>400</v>
      </c>
      <c r="L1524" s="152">
        <f t="shared" si="160"/>
        <v>60</v>
      </c>
      <c r="M1524" s="152">
        <v>8.1</v>
      </c>
      <c r="N1524" s="152">
        <f t="shared" si="161"/>
        <v>0.05</v>
      </c>
      <c r="O1524" s="152">
        <v>3.8</v>
      </c>
      <c r="P1524" s="152">
        <f t="shared" si="162"/>
        <v>3</v>
      </c>
      <c r="Q1524" s="152"/>
      <c r="R1524" s="152">
        <f t="shared" si="163"/>
        <v>2377</v>
      </c>
      <c r="S1524" s="152">
        <f t="shared" si="167"/>
        <v>41</v>
      </c>
      <c r="T1524" s="152">
        <f t="shared" si="164"/>
        <v>2057</v>
      </c>
      <c r="U1524" s="152">
        <f t="shared" si="168"/>
        <v>43</v>
      </c>
      <c r="V1524" s="152">
        <f t="shared" si="165"/>
        <v>33</v>
      </c>
      <c r="W1524" s="152">
        <f t="shared" si="169"/>
        <v>1</v>
      </c>
      <c r="X1524" s="152">
        <v>-6.3E-2</v>
      </c>
      <c r="Y1524" t="s">
        <v>16069</v>
      </c>
    </row>
    <row r="1525" spans="5:25" ht="18" x14ac:dyDescent="0.25">
      <c r="E1525" s="152" t="s">
        <v>16063</v>
      </c>
      <c r="F1525" s="152" t="s">
        <v>16060</v>
      </c>
      <c r="G1525" t="str">
        <f t="shared" si="166"/>
        <v>Key West, Florida Keys</v>
      </c>
      <c r="H1525" s="152">
        <v>3</v>
      </c>
      <c r="I1525" s="152">
        <v>27</v>
      </c>
      <c r="J1525" s="152">
        <f t="shared" si="159"/>
        <v>0.1</v>
      </c>
      <c r="K1525" s="152">
        <v>1340</v>
      </c>
      <c r="L1525" s="152">
        <f t="shared" si="160"/>
        <v>207</v>
      </c>
      <c r="M1525" s="152">
        <v>7.6</v>
      </c>
      <c r="N1525" s="152">
        <f t="shared" si="161"/>
        <v>0.06</v>
      </c>
      <c r="O1525" s="152">
        <v>1.7</v>
      </c>
      <c r="P1525" s="152">
        <f t="shared" si="162"/>
        <v>0.2</v>
      </c>
      <c r="Q1525" s="152"/>
      <c r="R1525" s="152">
        <f t="shared" si="163"/>
        <v>2442</v>
      </c>
      <c r="S1525" s="152">
        <f t="shared" si="167"/>
        <v>33</v>
      </c>
      <c r="T1525" s="152">
        <f t="shared" si="164"/>
        <v>2336</v>
      </c>
      <c r="U1525" s="152">
        <f t="shared" si="168"/>
        <v>33</v>
      </c>
      <c r="V1525" s="152">
        <f t="shared" si="165"/>
        <v>33</v>
      </c>
      <c r="W1525" s="152">
        <f t="shared" si="169"/>
        <v>1</v>
      </c>
      <c r="X1525" s="152">
        <v>0.184</v>
      </c>
      <c r="Y1525" t="s">
        <v>16069</v>
      </c>
    </row>
    <row r="1526" spans="5:25" ht="18" x14ac:dyDescent="0.25">
      <c r="E1526" s="152" t="s">
        <v>16063</v>
      </c>
      <c r="F1526" s="152" t="s">
        <v>16064</v>
      </c>
      <c r="G1526" t="str">
        <f t="shared" si="166"/>
        <v>Florida Bay, Florida Keys</v>
      </c>
      <c r="H1526" s="152">
        <v>2</v>
      </c>
      <c r="I1526" s="152">
        <v>27</v>
      </c>
      <c r="J1526" s="152">
        <f t="shared" si="159"/>
        <v>0.1</v>
      </c>
      <c r="K1526" s="152">
        <v>900</v>
      </c>
      <c r="L1526" s="152">
        <f t="shared" si="160"/>
        <v>211</v>
      </c>
      <c r="M1526" s="152">
        <v>7.8</v>
      </c>
      <c r="N1526" s="152">
        <f t="shared" si="161"/>
        <v>0.1</v>
      </c>
      <c r="O1526" s="152">
        <v>2.2999999999999998</v>
      </c>
      <c r="P1526" s="152">
        <f t="shared" si="162"/>
        <v>0.5</v>
      </c>
      <c r="Q1526" s="152"/>
      <c r="R1526" s="152">
        <f t="shared" si="163"/>
        <v>2422</v>
      </c>
      <c r="S1526" s="152">
        <f t="shared" si="167"/>
        <v>47</v>
      </c>
      <c r="T1526" s="152">
        <f t="shared" si="164"/>
        <v>2246</v>
      </c>
      <c r="U1526" s="152">
        <f t="shared" si="168"/>
        <v>41</v>
      </c>
      <c r="V1526" s="152">
        <f t="shared" si="165"/>
        <v>33</v>
      </c>
      <c r="W1526" s="152">
        <f t="shared" si="169"/>
        <v>1</v>
      </c>
      <c r="X1526" s="152">
        <v>-0.14599999999999999</v>
      </c>
      <c r="Y1526" t="s">
        <v>16069</v>
      </c>
    </row>
    <row r="1527" spans="5:25" ht="18" x14ac:dyDescent="0.25">
      <c r="E1527" s="152" t="s">
        <v>16063</v>
      </c>
      <c r="F1527" s="152" t="s">
        <v>16064</v>
      </c>
      <c r="G1527" t="str">
        <f t="shared" si="166"/>
        <v>Florida Bay, Florida Keys</v>
      </c>
      <c r="H1527" s="152">
        <v>4</v>
      </c>
      <c r="I1527" s="152">
        <v>30.3</v>
      </c>
      <c r="J1527" s="152">
        <f t="shared" si="159"/>
        <v>0.5</v>
      </c>
      <c r="K1527" s="152">
        <v>400</v>
      </c>
      <c r="L1527" s="152">
        <f t="shared" si="160"/>
        <v>49</v>
      </c>
      <c r="M1527" s="152">
        <v>8.1</v>
      </c>
      <c r="N1527" s="152">
        <f t="shared" si="161"/>
        <v>0.04</v>
      </c>
      <c r="O1527" s="152">
        <v>4.3</v>
      </c>
      <c r="P1527" s="152">
        <f t="shared" si="162"/>
        <v>4</v>
      </c>
      <c r="Q1527" s="152"/>
      <c r="R1527" s="152">
        <f t="shared" si="163"/>
        <v>2406</v>
      </c>
      <c r="S1527" s="152">
        <f t="shared" si="167"/>
        <v>47</v>
      </c>
      <c r="T1527" s="152">
        <f t="shared" si="164"/>
        <v>2052</v>
      </c>
      <c r="U1527" s="152">
        <f t="shared" si="168"/>
        <v>38</v>
      </c>
      <c r="V1527" s="152">
        <f t="shared" si="165"/>
        <v>33</v>
      </c>
      <c r="W1527" s="152">
        <f t="shared" si="169"/>
        <v>1</v>
      </c>
      <c r="X1527" s="152">
        <v>-0.53700000000000003</v>
      </c>
      <c r="Y1527" t="s">
        <v>16069</v>
      </c>
    </row>
    <row r="1528" spans="5:25" ht="18" x14ac:dyDescent="0.25">
      <c r="E1528" s="152" t="s">
        <v>16063</v>
      </c>
      <c r="F1528" s="152" t="s">
        <v>16064</v>
      </c>
      <c r="G1528" t="str">
        <f t="shared" si="166"/>
        <v>Florida Bay, Florida Keys</v>
      </c>
      <c r="H1528" s="152">
        <v>1</v>
      </c>
      <c r="I1528" s="152">
        <v>27</v>
      </c>
      <c r="J1528" s="152">
        <f t="shared" si="159"/>
        <v>0.1</v>
      </c>
      <c r="K1528" s="152">
        <v>400</v>
      </c>
      <c r="L1528" s="152">
        <f t="shared" si="160"/>
        <v>60</v>
      </c>
      <c r="M1528" s="152">
        <v>8.1</v>
      </c>
      <c r="N1528" s="152">
        <f t="shared" si="161"/>
        <v>0.05</v>
      </c>
      <c r="O1528" s="152">
        <v>3.8</v>
      </c>
      <c r="P1528" s="152">
        <f t="shared" si="162"/>
        <v>3</v>
      </c>
      <c r="Q1528" s="152"/>
      <c r="R1528" s="152">
        <f t="shared" si="163"/>
        <v>2377</v>
      </c>
      <c r="S1528" s="152">
        <f t="shared" si="167"/>
        <v>41</v>
      </c>
      <c r="T1528" s="152">
        <f t="shared" si="164"/>
        <v>2057</v>
      </c>
      <c r="U1528" s="152">
        <f t="shared" si="168"/>
        <v>43</v>
      </c>
      <c r="V1528" s="152">
        <f t="shared" si="165"/>
        <v>33</v>
      </c>
      <c r="W1528" s="152">
        <f t="shared" si="169"/>
        <v>1</v>
      </c>
      <c r="X1528" s="152">
        <v>0.20100000000000001</v>
      </c>
      <c r="Y1528" t="s">
        <v>16069</v>
      </c>
    </row>
    <row r="1529" spans="5:25" ht="18" x14ac:dyDescent="0.25">
      <c r="E1529" s="152" t="s">
        <v>16063</v>
      </c>
      <c r="F1529" s="152" t="s">
        <v>16064</v>
      </c>
      <c r="G1529" t="str">
        <f t="shared" si="166"/>
        <v>Florida Bay, Florida Keys</v>
      </c>
      <c r="H1529" s="152">
        <v>5</v>
      </c>
      <c r="I1529" s="152">
        <v>30.3</v>
      </c>
      <c r="J1529" s="152">
        <f t="shared" si="159"/>
        <v>0.5</v>
      </c>
      <c r="K1529" s="152">
        <v>950</v>
      </c>
      <c r="L1529" s="152">
        <f t="shared" si="160"/>
        <v>196</v>
      </c>
      <c r="M1529" s="152">
        <v>7.8</v>
      </c>
      <c r="N1529" s="152">
        <f t="shared" si="161"/>
        <v>0.09</v>
      </c>
      <c r="O1529" s="152">
        <v>2.5</v>
      </c>
      <c r="P1529" s="152">
        <f t="shared" si="162"/>
        <v>0.5</v>
      </c>
      <c r="Q1529" s="152"/>
      <c r="R1529" s="152">
        <f t="shared" si="163"/>
        <v>2460</v>
      </c>
      <c r="S1529" s="152">
        <f t="shared" si="167"/>
        <v>52</v>
      </c>
      <c r="T1529" s="152">
        <f t="shared" si="164"/>
        <v>2268</v>
      </c>
      <c r="U1529" s="152">
        <f t="shared" si="168"/>
        <v>54</v>
      </c>
      <c r="V1529" s="152">
        <f t="shared" si="165"/>
        <v>33</v>
      </c>
      <c r="W1529" s="152">
        <f t="shared" si="169"/>
        <v>1</v>
      </c>
      <c r="X1529" s="152">
        <v>-0.25700000000000001</v>
      </c>
      <c r="Y1529" t="s">
        <v>16069</v>
      </c>
    </row>
    <row r="1530" spans="5:25" ht="18" x14ac:dyDescent="0.25">
      <c r="E1530" s="152" t="s">
        <v>16063</v>
      </c>
      <c r="F1530" s="152" t="s">
        <v>16064</v>
      </c>
      <c r="G1530" t="str">
        <f t="shared" si="166"/>
        <v>Florida Bay, Florida Keys</v>
      </c>
      <c r="H1530" s="152">
        <v>5</v>
      </c>
      <c r="I1530" s="152">
        <v>30.3</v>
      </c>
      <c r="J1530" s="152">
        <f t="shared" si="159"/>
        <v>0.5</v>
      </c>
      <c r="K1530" s="152">
        <v>950</v>
      </c>
      <c r="L1530" s="152">
        <f t="shared" si="160"/>
        <v>196</v>
      </c>
      <c r="M1530" s="152">
        <v>7.8</v>
      </c>
      <c r="N1530" s="152">
        <f t="shared" si="161"/>
        <v>0.09</v>
      </c>
      <c r="O1530" s="152">
        <v>2.5</v>
      </c>
      <c r="P1530" s="152">
        <f t="shared" si="162"/>
        <v>0.5</v>
      </c>
      <c r="Q1530" s="152"/>
      <c r="R1530" s="152">
        <f t="shared" si="163"/>
        <v>2460</v>
      </c>
      <c r="S1530" s="152">
        <f t="shared" si="167"/>
        <v>52</v>
      </c>
      <c r="T1530" s="152">
        <f t="shared" si="164"/>
        <v>2268</v>
      </c>
      <c r="U1530" s="152">
        <f t="shared" si="168"/>
        <v>54</v>
      </c>
      <c r="V1530" s="152">
        <f t="shared" si="165"/>
        <v>33</v>
      </c>
      <c r="W1530" s="152">
        <f t="shared" si="169"/>
        <v>1</v>
      </c>
      <c r="X1530" s="152">
        <v>9.8000000000000004E-2</v>
      </c>
      <c r="Y1530" t="s">
        <v>16069</v>
      </c>
    </row>
    <row r="1531" spans="5:25" ht="18" x14ac:dyDescent="0.25">
      <c r="E1531" s="152" t="s">
        <v>16063</v>
      </c>
      <c r="F1531" s="152" t="s">
        <v>16064</v>
      </c>
      <c r="G1531" t="str">
        <f t="shared" si="166"/>
        <v>Florida Bay, Florida Keys</v>
      </c>
      <c r="H1531" s="152">
        <v>2</v>
      </c>
      <c r="I1531" s="152">
        <v>27</v>
      </c>
      <c r="J1531" s="152">
        <f t="shared" si="159"/>
        <v>0.1</v>
      </c>
      <c r="K1531" s="152">
        <v>900</v>
      </c>
      <c r="L1531" s="152">
        <f t="shared" si="160"/>
        <v>211</v>
      </c>
      <c r="M1531" s="152">
        <v>7.8</v>
      </c>
      <c r="N1531" s="152">
        <f t="shared" si="161"/>
        <v>0.1</v>
      </c>
      <c r="O1531" s="152">
        <v>2.2999999999999998</v>
      </c>
      <c r="P1531" s="152">
        <f t="shared" si="162"/>
        <v>0.5</v>
      </c>
      <c r="Q1531" s="152"/>
      <c r="R1531" s="152">
        <f t="shared" si="163"/>
        <v>2422</v>
      </c>
      <c r="S1531" s="152">
        <f t="shared" si="167"/>
        <v>47</v>
      </c>
      <c r="T1531" s="152">
        <f t="shared" si="164"/>
        <v>2246</v>
      </c>
      <c r="U1531" s="152">
        <f t="shared" si="168"/>
        <v>41</v>
      </c>
      <c r="V1531" s="152">
        <f t="shared" si="165"/>
        <v>33</v>
      </c>
      <c r="W1531" s="152">
        <f t="shared" si="169"/>
        <v>1</v>
      </c>
      <c r="X1531" s="152">
        <v>-2.4E-2</v>
      </c>
      <c r="Y1531" t="s">
        <v>16069</v>
      </c>
    </row>
    <row r="1532" spans="5:25" ht="18" x14ac:dyDescent="0.25">
      <c r="E1532" s="152" t="s">
        <v>16063</v>
      </c>
      <c r="F1532" s="152" t="s">
        <v>16064</v>
      </c>
      <c r="G1532" t="str">
        <f t="shared" si="166"/>
        <v>Florida Bay, Florida Keys</v>
      </c>
      <c r="H1532" s="152">
        <v>2</v>
      </c>
      <c r="I1532" s="152">
        <v>27</v>
      </c>
      <c r="J1532" s="152">
        <f t="shared" si="159"/>
        <v>0.1</v>
      </c>
      <c r="K1532" s="152">
        <v>900</v>
      </c>
      <c r="L1532" s="152">
        <f t="shared" si="160"/>
        <v>211</v>
      </c>
      <c r="M1532" s="152">
        <v>7.8</v>
      </c>
      <c r="N1532" s="152">
        <f t="shared" si="161"/>
        <v>0.1</v>
      </c>
      <c r="O1532" s="152">
        <v>2.2999999999999998</v>
      </c>
      <c r="P1532" s="152">
        <f t="shared" si="162"/>
        <v>0.5</v>
      </c>
      <c r="Q1532" s="152"/>
      <c r="R1532" s="152">
        <f t="shared" si="163"/>
        <v>2422</v>
      </c>
      <c r="S1532" s="152">
        <f t="shared" si="167"/>
        <v>47</v>
      </c>
      <c r="T1532" s="152">
        <f t="shared" si="164"/>
        <v>2246</v>
      </c>
      <c r="U1532" s="152">
        <f t="shared" si="168"/>
        <v>41</v>
      </c>
      <c r="V1532" s="152">
        <f t="shared" si="165"/>
        <v>33</v>
      </c>
      <c r="W1532" s="152">
        <f t="shared" si="169"/>
        <v>1</v>
      </c>
      <c r="X1532" s="152">
        <v>0.82499999999999996</v>
      </c>
      <c r="Y1532" t="s">
        <v>16069</v>
      </c>
    </row>
    <row r="1533" spans="5:25" ht="18" x14ac:dyDescent="0.25">
      <c r="E1533" s="152" t="s">
        <v>16063</v>
      </c>
      <c r="F1533" s="152" t="s">
        <v>16064</v>
      </c>
      <c r="G1533" t="str">
        <f t="shared" si="166"/>
        <v>Florida Bay, Florida Keys</v>
      </c>
      <c r="H1533" s="152">
        <v>6</v>
      </c>
      <c r="I1533" s="152">
        <v>30.3</v>
      </c>
      <c r="J1533" s="152">
        <f t="shared" si="159"/>
        <v>0.5</v>
      </c>
      <c r="K1533" s="152">
        <v>1290</v>
      </c>
      <c r="L1533" s="152">
        <f t="shared" si="160"/>
        <v>247</v>
      </c>
      <c r="M1533" s="152">
        <v>7.6</v>
      </c>
      <c r="N1533" s="152">
        <f t="shared" si="161"/>
        <v>0.08</v>
      </c>
      <c r="O1533" s="152">
        <v>2</v>
      </c>
      <c r="P1533" s="152">
        <f t="shared" si="162"/>
        <v>0.4</v>
      </c>
      <c r="Q1533" s="152"/>
      <c r="R1533" s="152">
        <f t="shared" si="163"/>
        <v>2447</v>
      </c>
      <c r="S1533" s="152">
        <f t="shared" si="167"/>
        <v>77</v>
      </c>
      <c r="T1533" s="152">
        <f t="shared" si="164"/>
        <v>2311</v>
      </c>
      <c r="U1533" s="152">
        <f t="shared" si="168"/>
        <v>77</v>
      </c>
      <c r="V1533" s="152">
        <f t="shared" si="165"/>
        <v>33</v>
      </c>
      <c r="W1533" s="152">
        <f t="shared" si="169"/>
        <v>1</v>
      </c>
      <c r="X1533" s="152">
        <v>0.41199999999999998</v>
      </c>
      <c r="Y1533" t="s">
        <v>16069</v>
      </c>
    </row>
    <row r="1534" spans="5:25" ht="18" x14ac:dyDescent="0.25">
      <c r="E1534" s="152" t="s">
        <v>16063</v>
      </c>
      <c r="F1534" s="152" t="s">
        <v>16064</v>
      </c>
      <c r="G1534" t="str">
        <f t="shared" si="166"/>
        <v>Florida Bay, Florida Keys</v>
      </c>
      <c r="H1534" s="152">
        <v>5</v>
      </c>
      <c r="I1534" s="152">
        <v>30.3</v>
      </c>
      <c r="J1534" s="152">
        <f t="shared" si="159"/>
        <v>0.5</v>
      </c>
      <c r="K1534" s="152">
        <v>950</v>
      </c>
      <c r="L1534" s="152">
        <f t="shared" si="160"/>
        <v>196</v>
      </c>
      <c r="M1534" s="152">
        <v>7.8</v>
      </c>
      <c r="N1534" s="152">
        <f t="shared" si="161"/>
        <v>0.09</v>
      </c>
      <c r="O1534" s="152">
        <v>2.5</v>
      </c>
      <c r="P1534" s="152">
        <f t="shared" si="162"/>
        <v>0.5</v>
      </c>
      <c r="Q1534" s="152"/>
      <c r="R1534" s="152">
        <f t="shared" si="163"/>
        <v>2460</v>
      </c>
      <c r="S1534" s="152">
        <f t="shared" si="167"/>
        <v>52</v>
      </c>
      <c r="T1534" s="152">
        <f t="shared" si="164"/>
        <v>2268</v>
      </c>
      <c r="U1534" s="152">
        <f t="shared" si="168"/>
        <v>54</v>
      </c>
      <c r="V1534" s="152">
        <f t="shared" si="165"/>
        <v>33</v>
      </c>
      <c r="W1534" s="152">
        <f t="shared" si="169"/>
        <v>1</v>
      </c>
      <c r="X1534" s="152">
        <v>0.69199999999999995</v>
      </c>
      <c r="Y1534" t="s">
        <v>16069</v>
      </c>
    </row>
    <row r="1535" spans="5:25" ht="18" x14ac:dyDescent="0.25">
      <c r="E1535" s="152" t="s">
        <v>16063</v>
      </c>
      <c r="F1535" s="152" t="s">
        <v>16064</v>
      </c>
      <c r="G1535" t="str">
        <f t="shared" si="166"/>
        <v>Florida Bay, Florida Keys</v>
      </c>
      <c r="H1535" s="152">
        <v>1</v>
      </c>
      <c r="I1535" s="152">
        <v>27</v>
      </c>
      <c r="J1535" s="152">
        <f t="shared" si="159"/>
        <v>0.1</v>
      </c>
      <c r="K1535" s="152">
        <v>400</v>
      </c>
      <c r="L1535" s="152">
        <f t="shared" si="160"/>
        <v>60</v>
      </c>
      <c r="M1535" s="152">
        <v>8.1</v>
      </c>
      <c r="N1535" s="152">
        <f t="shared" si="161"/>
        <v>0.05</v>
      </c>
      <c r="O1535" s="152">
        <v>3.8</v>
      </c>
      <c r="P1535" s="152">
        <f t="shared" si="162"/>
        <v>3</v>
      </c>
      <c r="Q1535" s="152"/>
      <c r="R1535" s="152">
        <f t="shared" si="163"/>
        <v>2377</v>
      </c>
      <c r="S1535" s="152">
        <f t="shared" si="167"/>
        <v>41</v>
      </c>
      <c r="T1535" s="152">
        <f t="shared" si="164"/>
        <v>2057</v>
      </c>
      <c r="U1535" s="152">
        <f t="shared" si="168"/>
        <v>43</v>
      </c>
      <c r="V1535" s="152">
        <f t="shared" si="165"/>
        <v>33</v>
      </c>
      <c r="W1535" s="152">
        <f t="shared" si="169"/>
        <v>1</v>
      </c>
      <c r="X1535" s="152">
        <v>3.6999999999999998E-2</v>
      </c>
      <c r="Y1535" t="s">
        <v>16069</v>
      </c>
    </row>
    <row r="1536" spans="5:25" ht="18" x14ac:dyDescent="0.25">
      <c r="E1536" s="152" t="s">
        <v>16063</v>
      </c>
      <c r="F1536" s="152" t="s">
        <v>16064</v>
      </c>
      <c r="G1536" t="str">
        <f t="shared" si="166"/>
        <v>Florida Bay, Florida Keys</v>
      </c>
      <c r="H1536" s="152">
        <v>3</v>
      </c>
      <c r="I1536" s="152">
        <v>27</v>
      </c>
      <c r="J1536" s="152">
        <f t="shared" si="159"/>
        <v>0.1</v>
      </c>
      <c r="K1536" s="152">
        <v>1340</v>
      </c>
      <c r="L1536" s="152">
        <f t="shared" si="160"/>
        <v>207</v>
      </c>
      <c r="M1536" s="152">
        <v>7.6</v>
      </c>
      <c r="N1536" s="152">
        <f t="shared" si="161"/>
        <v>0.06</v>
      </c>
      <c r="O1536" s="152">
        <v>1.7</v>
      </c>
      <c r="P1536" s="152">
        <f t="shared" si="162"/>
        <v>0.2</v>
      </c>
      <c r="Q1536" s="152"/>
      <c r="R1536" s="152">
        <f t="shared" si="163"/>
        <v>2442</v>
      </c>
      <c r="S1536" s="152">
        <f t="shared" si="167"/>
        <v>33</v>
      </c>
      <c r="T1536" s="152">
        <f t="shared" si="164"/>
        <v>2336</v>
      </c>
      <c r="U1536" s="152">
        <f t="shared" si="168"/>
        <v>33</v>
      </c>
      <c r="V1536" s="152">
        <f t="shared" si="165"/>
        <v>33</v>
      </c>
      <c r="W1536" s="152">
        <f t="shared" si="169"/>
        <v>1</v>
      </c>
      <c r="X1536" s="152">
        <v>0.13800000000000001</v>
      </c>
      <c r="Y1536" t="s">
        <v>16069</v>
      </c>
    </row>
    <row r="1537" spans="5:25" ht="18" x14ac:dyDescent="0.25">
      <c r="E1537" s="152" t="s">
        <v>16063</v>
      </c>
      <c r="F1537" s="152" t="s">
        <v>16064</v>
      </c>
      <c r="G1537" t="str">
        <f t="shared" si="166"/>
        <v>Florida Bay, Florida Keys</v>
      </c>
      <c r="H1537" s="152">
        <v>4</v>
      </c>
      <c r="I1537" s="152">
        <v>30.3</v>
      </c>
      <c r="J1537" s="152">
        <f t="shared" si="159"/>
        <v>0.5</v>
      </c>
      <c r="K1537" s="152">
        <v>400</v>
      </c>
      <c r="L1537" s="152">
        <f t="shared" si="160"/>
        <v>49</v>
      </c>
      <c r="M1537" s="152">
        <v>8.1</v>
      </c>
      <c r="N1537" s="152">
        <f t="shared" si="161"/>
        <v>0.04</v>
      </c>
      <c r="O1537" s="152">
        <v>4.3</v>
      </c>
      <c r="P1537" s="152">
        <f t="shared" si="162"/>
        <v>4</v>
      </c>
      <c r="Q1537" s="152"/>
      <c r="R1537" s="152">
        <f t="shared" si="163"/>
        <v>2406</v>
      </c>
      <c r="S1537" s="152">
        <f t="shared" si="167"/>
        <v>47</v>
      </c>
      <c r="T1537" s="152">
        <f t="shared" si="164"/>
        <v>2052</v>
      </c>
      <c r="U1537" s="152">
        <f t="shared" si="168"/>
        <v>38</v>
      </c>
      <c r="V1537" s="152">
        <f t="shared" si="165"/>
        <v>33</v>
      </c>
      <c r="W1537" s="152">
        <f t="shared" si="169"/>
        <v>1</v>
      </c>
      <c r="X1537" s="152">
        <v>-0.35799999999999998</v>
      </c>
      <c r="Y1537" t="s">
        <v>16069</v>
      </c>
    </row>
    <row r="1538" spans="5:25" ht="18" x14ac:dyDescent="0.25">
      <c r="E1538" s="152" t="s">
        <v>16063</v>
      </c>
      <c r="F1538" s="152" t="s">
        <v>16064</v>
      </c>
      <c r="G1538" t="str">
        <f t="shared" si="166"/>
        <v>Florida Bay, Florida Keys</v>
      </c>
      <c r="H1538" s="152">
        <v>3</v>
      </c>
      <c r="I1538" s="152">
        <v>27</v>
      </c>
      <c r="J1538" s="152">
        <f t="shared" si="159"/>
        <v>0.1</v>
      </c>
      <c r="K1538" s="152">
        <v>1340</v>
      </c>
      <c r="L1538" s="152">
        <f t="shared" si="160"/>
        <v>207</v>
      </c>
      <c r="M1538" s="152">
        <v>7.6</v>
      </c>
      <c r="N1538" s="152">
        <f t="shared" si="161"/>
        <v>0.06</v>
      </c>
      <c r="O1538" s="152">
        <v>1.7</v>
      </c>
      <c r="P1538" s="152">
        <f t="shared" si="162"/>
        <v>0.2</v>
      </c>
      <c r="Q1538" s="152"/>
      <c r="R1538" s="152">
        <f t="shared" si="163"/>
        <v>2442</v>
      </c>
      <c r="S1538" s="152">
        <f t="shared" si="167"/>
        <v>33</v>
      </c>
      <c r="T1538" s="152">
        <f t="shared" si="164"/>
        <v>2336</v>
      </c>
      <c r="U1538" s="152">
        <f t="shared" si="168"/>
        <v>33</v>
      </c>
      <c r="V1538" s="152">
        <f t="shared" si="165"/>
        <v>33</v>
      </c>
      <c r="W1538" s="152">
        <f t="shared" si="169"/>
        <v>1</v>
      </c>
      <c r="X1538" s="152">
        <v>-0.60799999999999998</v>
      </c>
      <c r="Y1538" t="s">
        <v>16069</v>
      </c>
    </row>
    <row r="1539" spans="5:25" ht="18" x14ac:dyDescent="0.25">
      <c r="E1539" s="152" t="s">
        <v>16063</v>
      </c>
      <c r="F1539" s="152" t="s">
        <v>16064</v>
      </c>
      <c r="G1539" t="str">
        <f t="shared" si="166"/>
        <v>Florida Bay, Florida Keys</v>
      </c>
      <c r="H1539" s="152">
        <v>4</v>
      </c>
      <c r="I1539" s="152">
        <v>30.3</v>
      </c>
      <c r="J1539" s="152">
        <f t="shared" si="159"/>
        <v>0.5</v>
      </c>
      <c r="K1539" s="152">
        <v>400</v>
      </c>
      <c r="L1539" s="152">
        <f t="shared" si="160"/>
        <v>49</v>
      </c>
      <c r="M1539" s="152">
        <v>8.1</v>
      </c>
      <c r="N1539" s="152">
        <f t="shared" si="161"/>
        <v>0.04</v>
      </c>
      <c r="O1539" s="152">
        <v>4.3</v>
      </c>
      <c r="P1539" s="152">
        <f t="shared" si="162"/>
        <v>4</v>
      </c>
      <c r="Q1539" s="152"/>
      <c r="R1539" s="152">
        <f t="shared" si="163"/>
        <v>2406</v>
      </c>
      <c r="S1539" s="152">
        <f t="shared" si="167"/>
        <v>47</v>
      </c>
      <c r="T1539" s="152">
        <f t="shared" si="164"/>
        <v>2052</v>
      </c>
      <c r="U1539" s="152">
        <f t="shared" si="168"/>
        <v>38</v>
      </c>
      <c r="V1539" s="152">
        <f t="shared" si="165"/>
        <v>33</v>
      </c>
      <c r="W1539" s="152">
        <f t="shared" si="169"/>
        <v>1</v>
      </c>
      <c r="X1539" s="152">
        <v>0.08</v>
      </c>
      <c r="Y1539" t="s">
        <v>16069</v>
      </c>
    </row>
    <row r="1540" spans="5:25" ht="18" x14ac:dyDescent="0.25">
      <c r="E1540" s="152" t="s">
        <v>16063</v>
      </c>
      <c r="F1540" s="152" t="s">
        <v>16064</v>
      </c>
      <c r="G1540" t="str">
        <f t="shared" si="166"/>
        <v>Florida Bay, Florida Keys</v>
      </c>
      <c r="H1540" s="152">
        <v>5</v>
      </c>
      <c r="I1540" s="152">
        <v>30.3</v>
      </c>
      <c r="J1540" s="152">
        <f t="shared" si="159"/>
        <v>0.5</v>
      </c>
      <c r="K1540" s="152">
        <v>950</v>
      </c>
      <c r="L1540" s="152">
        <f t="shared" si="160"/>
        <v>196</v>
      </c>
      <c r="M1540" s="152">
        <v>7.8</v>
      </c>
      <c r="N1540" s="152">
        <f t="shared" si="161"/>
        <v>0.09</v>
      </c>
      <c r="O1540" s="152">
        <v>2.5</v>
      </c>
      <c r="P1540" s="152">
        <f t="shared" si="162"/>
        <v>0.5</v>
      </c>
      <c r="Q1540" s="152"/>
      <c r="R1540" s="152">
        <f t="shared" si="163"/>
        <v>2460</v>
      </c>
      <c r="S1540" s="152">
        <f t="shared" si="167"/>
        <v>52</v>
      </c>
      <c r="T1540" s="152">
        <f t="shared" si="164"/>
        <v>2268</v>
      </c>
      <c r="U1540" s="152">
        <f t="shared" si="168"/>
        <v>54</v>
      </c>
      <c r="V1540" s="152">
        <f t="shared" si="165"/>
        <v>33</v>
      </c>
      <c r="W1540" s="152">
        <f t="shared" si="169"/>
        <v>1</v>
      </c>
      <c r="X1540" s="152">
        <v>0.19500000000000001</v>
      </c>
      <c r="Y1540" t="s">
        <v>16069</v>
      </c>
    </row>
    <row r="1541" spans="5:25" ht="18" x14ac:dyDescent="0.25">
      <c r="E1541" s="152" t="s">
        <v>16063</v>
      </c>
      <c r="F1541" s="152" t="s">
        <v>16064</v>
      </c>
      <c r="G1541" t="str">
        <f t="shared" si="166"/>
        <v>Florida Bay, Florida Keys</v>
      </c>
      <c r="H1541" s="152">
        <v>1</v>
      </c>
      <c r="I1541" s="152">
        <v>27</v>
      </c>
      <c r="J1541" s="152">
        <f t="shared" si="159"/>
        <v>0.1</v>
      </c>
      <c r="K1541" s="152">
        <v>400</v>
      </c>
      <c r="L1541" s="152">
        <f t="shared" si="160"/>
        <v>60</v>
      </c>
      <c r="M1541" s="152">
        <v>8.1</v>
      </c>
      <c r="N1541" s="152">
        <f t="shared" si="161"/>
        <v>0.05</v>
      </c>
      <c r="O1541" s="152">
        <v>3.8</v>
      </c>
      <c r="P1541" s="152">
        <f t="shared" si="162"/>
        <v>3</v>
      </c>
      <c r="Q1541" s="152"/>
      <c r="R1541" s="152">
        <f t="shared" si="163"/>
        <v>2377</v>
      </c>
      <c r="S1541" s="152">
        <f t="shared" si="167"/>
        <v>41</v>
      </c>
      <c r="T1541" s="152">
        <f t="shared" si="164"/>
        <v>2057</v>
      </c>
      <c r="U1541" s="152">
        <f t="shared" si="168"/>
        <v>43</v>
      </c>
      <c r="V1541" s="152">
        <f t="shared" si="165"/>
        <v>33</v>
      </c>
      <c r="W1541" s="152">
        <f t="shared" si="169"/>
        <v>1</v>
      </c>
      <c r="X1541" s="152">
        <v>-0.248</v>
      </c>
      <c r="Y1541" t="s">
        <v>16069</v>
      </c>
    </row>
    <row r="1542" spans="5:25" ht="18" x14ac:dyDescent="0.25">
      <c r="E1542" s="152" t="s">
        <v>16063</v>
      </c>
      <c r="F1542" s="152" t="s">
        <v>16064</v>
      </c>
      <c r="G1542" t="str">
        <f t="shared" si="166"/>
        <v>Florida Bay, Florida Keys</v>
      </c>
      <c r="H1542" s="152">
        <v>6</v>
      </c>
      <c r="I1542" s="152">
        <v>30.3</v>
      </c>
      <c r="J1542" s="152">
        <f t="shared" si="159"/>
        <v>0.5</v>
      </c>
      <c r="K1542" s="152">
        <v>1290</v>
      </c>
      <c r="L1542" s="152">
        <f t="shared" si="160"/>
        <v>247</v>
      </c>
      <c r="M1542" s="152">
        <v>7.6</v>
      </c>
      <c r="N1542" s="152">
        <f t="shared" si="161"/>
        <v>0.08</v>
      </c>
      <c r="O1542" s="152">
        <v>2</v>
      </c>
      <c r="P1542" s="152">
        <f t="shared" si="162"/>
        <v>0.4</v>
      </c>
      <c r="Q1542" s="152"/>
      <c r="R1542" s="152">
        <f t="shared" si="163"/>
        <v>2447</v>
      </c>
      <c r="S1542" s="152">
        <f t="shared" si="167"/>
        <v>77</v>
      </c>
      <c r="T1542" s="152">
        <f t="shared" si="164"/>
        <v>2311</v>
      </c>
      <c r="U1542" s="152">
        <f t="shared" si="168"/>
        <v>77</v>
      </c>
      <c r="V1542" s="152">
        <f t="shared" si="165"/>
        <v>33</v>
      </c>
      <c r="W1542" s="152">
        <f t="shared" si="169"/>
        <v>1</v>
      </c>
      <c r="X1542" s="152">
        <v>0.14399999999999999</v>
      </c>
      <c r="Y1542" t="s">
        <v>16069</v>
      </c>
    </row>
    <row r="1543" spans="5:25" ht="18" x14ac:dyDescent="0.25">
      <c r="E1543" s="152" t="s">
        <v>16063</v>
      </c>
      <c r="F1543" s="152" t="s">
        <v>16064</v>
      </c>
      <c r="G1543" t="str">
        <f t="shared" si="166"/>
        <v>Florida Bay, Florida Keys</v>
      </c>
      <c r="H1543" s="152">
        <v>3</v>
      </c>
      <c r="I1543" s="152">
        <v>27</v>
      </c>
      <c r="J1543" s="152">
        <f t="shared" si="159"/>
        <v>0.1</v>
      </c>
      <c r="K1543" s="152">
        <v>1340</v>
      </c>
      <c r="L1543" s="152">
        <f t="shared" si="160"/>
        <v>207</v>
      </c>
      <c r="M1543" s="152">
        <v>7.6</v>
      </c>
      <c r="N1543" s="152">
        <f t="shared" si="161"/>
        <v>0.06</v>
      </c>
      <c r="O1543" s="152">
        <v>1.7</v>
      </c>
      <c r="P1543" s="152">
        <f t="shared" si="162"/>
        <v>0.2</v>
      </c>
      <c r="Q1543" s="152"/>
      <c r="R1543" s="152">
        <f t="shared" si="163"/>
        <v>2442</v>
      </c>
      <c r="S1543" s="152">
        <f t="shared" si="167"/>
        <v>33</v>
      </c>
      <c r="T1543" s="152">
        <f t="shared" si="164"/>
        <v>2336</v>
      </c>
      <c r="U1543" s="152">
        <f t="shared" si="168"/>
        <v>33</v>
      </c>
      <c r="V1543" s="152">
        <f t="shared" si="165"/>
        <v>33</v>
      </c>
      <c r="W1543" s="152">
        <f t="shared" si="169"/>
        <v>1</v>
      </c>
      <c r="X1543" s="152">
        <v>0.154</v>
      </c>
      <c r="Y1543" t="s">
        <v>16069</v>
      </c>
    </row>
    <row r="1544" spans="5:25" ht="18" x14ac:dyDescent="0.25">
      <c r="E1544" s="152" t="s">
        <v>16063</v>
      </c>
      <c r="F1544" s="152" t="s">
        <v>16064</v>
      </c>
      <c r="G1544" t="str">
        <f t="shared" si="166"/>
        <v>Florida Bay, Florida Keys</v>
      </c>
      <c r="H1544" s="152">
        <v>3</v>
      </c>
      <c r="I1544" s="152">
        <v>27</v>
      </c>
      <c r="J1544" s="152">
        <f t="shared" si="159"/>
        <v>0.1</v>
      </c>
      <c r="K1544" s="152">
        <v>1340</v>
      </c>
      <c r="L1544" s="152">
        <f t="shared" si="160"/>
        <v>207</v>
      </c>
      <c r="M1544" s="152">
        <v>7.6</v>
      </c>
      <c r="N1544" s="152">
        <f t="shared" si="161"/>
        <v>0.06</v>
      </c>
      <c r="O1544" s="152">
        <v>1.7</v>
      </c>
      <c r="P1544" s="152">
        <f t="shared" si="162"/>
        <v>0.2</v>
      </c>
      <c r="Q1544" s="152"/>
      <c r="R1544" s="152">
        <f t="shared" si="163"/>
        <v>2442</v>
      </c>
      <c r="S1544" s="152">
        <f t="shared" si="167"/>
        <v>33</v>
      </c>
      <c r="T1544" s="152">
        <f t="shared" si="164"/>
        <v>2336</v>
      </c>
      <c r="U1544" s="152">
        <f t="shared" si="168"/>
        <v>33</v>
      </c>
      <c r="V1544" s="152">
        <f t="shared" si="165"/>
        <v>33</v>
      </c>
      <c r="W1544" s="152">
        <f t="shared" si="169"/>
        <v>1</v>
      </c>
      <c r="X1544" s="152">
        <v>0.23</v>
      </c>
      <c r="Y1544" t="s">
        <v>16069</v>
      </c>
    </row>
    <row r="1545" spans="5:25" ht="18" x14ac:dyDescent="0.25">
      <c r="E1545" s="152" t="s">
        <v>16063</v>
      </c>
      <c r="F1545" s="152" t="s">
        <v>16064</v>
      </c>
      <c r="G1545" t="str">
        <f t="shared" si="166"/>
        <v>Florida Bay, Florida Keys</v>
      </c>
      <c r="H1545" s="152">
        <v>3</v>
      </c>
      <c r="I1545" s="152">
        <v>27</v>
      </c>
      <c r="J1545" s="152">
        <f t="shared" si="159"/>
        <v>0.1</v>
      </c>
      <c r="K1545" s="152">
        <v>1340</v>
      </c>
      <c r="L1545" s="152">
        <f t="shared" si="160"/>
        <v>207</v>
      </c>
      <c r="M1545" s="152">
        <v>7.6</v>
      </c>
      <c r="N1545" s="152">
        <f t="shared" si="161"/>
        <v>0.06</v>
      </c>
      <c r="O1545" s="152">
        <v>1.7</v>
      </c>
      <c r="P1545" s="152">
        <f t="shared" si="162"/>
        <v>0.2</v>
      </c>
      <c r="Q1545" s="152"/>
      <c r="R1545" s="152">
        <f t="shared" si="163"/>
        <v>2442</v>
      </c>
      <c r="S1545" s="152">
        <f t="shared" si="167"/>
        <v>33</v>
      </c>
      <c r="T1545" s="152">
        <f t="shared" si="164"/>
        <v>2336</v>
      </c>
      <c r="U1545" s="152">
        <f t="shared" si="168"/>
        <v>33</v>
      </c>
      <c r="V1545" s="152">
        <f t="shared" si="165"/>
        <v>33</v>
      </c>
      <c r="W1545" s="152">
        <f t="shared" si="169"/>
        <v>1</v>
      </c>
      <c r="X1545" s="152">
        <v>-0.53300000000000003</v>
      </c>
      <c r="Y1545" t="s">
        <v>16069</v>
      </c>
    </row>
    <row r="1546" spans="5:25" ht="18" x14ac:dyDescent="0.25">
      <c r="E1546" s="152" t="s">
        <v>16063</v>
      </c>
      <c r="F1546" s="152" t="s">
        <v>16064</v>
      </c>
      <c r="G1546" t="str">
        <f t="shared" si="166"/>
        <v>Florida Bay, Florida Keys</v>
      </c>
      <c r="H1546" s="152">
        <v>2</v>
      </c>
      <c r="I1546" s="152">
        <v>27</v>
      </c>
      <c r="J1546" s="152">
        <f t="shared" si="159"/>
        <v>0.1</v>
      </c>
      <c r="K1546" s="152">
        <v>900</v>
      </c>
      <c r="L1546" s="152">
        <f t="shared" si="160"/>
        <v>211</v>
      </c>
      <c r="M1546" s="152">
        <v>7.8</v>
      </c>
      <c r="N1546" s="152">
        <f t="shared" si="161"/>
        <v>0.1</v>
      </c>
      <c r="O1546" s="152">
        <v>2.2999999999999998</v>
      </c>
      <c r="P1546" s="152">
        <f t="shared" si="162"/>
        <v>0.5</v>
      </c>
      <c r="Q1546" s="152"/>
      <c r="R1546" s="152">
        <f t="shared" si="163"/>
        <v>2422</v>
      </c>
      <c r="S1546" s="152">
        <f t="shared" si="167"/>
        <v>47</v>
      </c>
      <c r="T1546" s="152">
        <f t="shared" si="164"/>
        <v>2246</v>
      </c>
      <c r="U1546" s="152">
        <f t="shared" si="168"/>
        <v>41</v>
      </c>
      <c r="V1546" s="152">
        <f t="shared" si="165"/>
        <v>33</v>
      </c>
      <c r="W1546" s="152">
        <f t="shared" si="169"/>
        <v>1</v>
      </c>
      <c r="X1546" s="152">
        <v>-0.107</v>
      </c>
      <c r="Y1546" t="s">
        <v>16069</v>
      </c>
    </row>
    <row r="1547" spans="5:25" ht="18" x14ac:dyDescent="0.25">
      <c r="E1547" s="152" t="s">
        <v>16063</v>
      </c>
      <c r="F1547" s="152" t="s">
        <v>16064</v>
      </c>
      <c r="G1547" t="str">
        <f t="shared" si="166"/>
        <v>Florida Bay, Florida Keys</v>
      </c>
      <c r="H1547" s="152">
        <v>6</v>
      </c>
      <c r="I1547" s="152">
        <v>30.3</v>
      </c>
      <c r="J1547" s="152">
        <f t="shared" si="159"/>
        <v>0.5</v>
      </c>
      <c r="K1547" s="152">
        <v>1290</v>
      </c>
      <c r="L1547" s="152">
        <f t="shared" si="160"/>
        <v>247</v>
      </c>
      <c r="M1547" s="152">
        <v>7.6</v>
      </c>
      <c r="N1547" s="152">
        <f t="shared" si="161"/>
        <v>0.08</v>
      </c>
      <c r="O1547" s="152">
        <v>2</v>
      </c>
      <c r="P1547" s="152">
        <f t="shared" si="162"/>
        <v>0.4</v>
      </c>
      <c r="Q1547" s="152"/>
      <c r="R1547" s="152">
        <f t="shared" si="163"/>
        <v>2447</v>
      </c>
      <c r="S1547" s="152">
        <f t="shared" si="167"/>
        <v>77</v>
      </c>
      <c r="T1547" s="152">
        <f t="shared" si="164"/>
        <v>2311</v>
      </c>
      <c r="U1547" s="152">
        <f t="shared" si="168"/>
        <v>77</v>
      </c>
      <c r="V1547" s="152">
        <f t="shared" si="165"/>
        <v>33</v>
      </c>
      <c r="W1547" s="152">
        <f t="shared" si="169"/>
        <v>1</v>
      </c>
      <c r="X1547" s="152">
        <v>-0.317</v>
      </c>
      <c r="Y1547" t="s">
        <v>16069</v>
      </c>
    </row>
    <row r="1548" spans="5:25" ht="18" x14ac:dyDescent="0.25">
      <c r="E1548" s="152" t="s">
        <v>16063</v>
      </c>
      <c r="F1548" s="152" t="s">
        <v>16064</v>
      </c>
      <c r="G1548" t="str">
        <f t="shared" si="166"/>
        <v>Florida Bay, Florida Keys</v>
      </c>
      <c r="H1548" s="152">
        <v>3</v>
      </c>
      <c r="I1548" s="152">
        <v>27</v>
      </c>
      <c r="J1548" s="152">
        <f t="shared" si="159"/>
        <v>0.1</v>
      </c>
      <c r="K1548" s="152">
        <v>1340</v>
      </c>
      <c r="L1548" s="152">
        <f t="shared" si="160"/>
        <v>207</v>
      </c>
      <c r="M1548" s="152">
        <v>7.6</v>
      </c>
      <c r="N1548" s="152">
        <f t="shared" si="161"/>
        <v>0.06</v>
      </c>
      <c r="O1548" s="152">
        <v>1.7</v>
      </c>
      <c r="P1548" s="152">
        <f t="shared" si="162"/>
        <v>0.2</v>
      </c>
      <c r="Q1548" s="152"/>
      <c r="R1548" s="152">
        <f t="shared" si="163"/>
        <v>2442</v>
      </c>
      <c r="S1548" s="152">
        <f t="shared" si="167"/>
        <v>33</v>
      </c>
      <c r="T1548" s="152">
        <f t="shared" si="164"/>
        <v>2336</v>
      </c>
      <c r="U1548" s="152">
        <f t="shared" si="168"/>
        <v>33</v>
      </c>
      <c r="V1548" s="152">
        <f t="shared" si="165"/>
        <v>33</v>
      </c>
      <c r="W1548" s="152">
        <f t="shared" si="169"/>
        <v>1</v>
      </c>
      <c r="X1548" s="152">
        <v>0.54600000000000004</v>
      </c>
      <c r="Y1548" t="s">
        <v>16069</v>
      </c>
    </row>
    <row r="1549" spans="5:25" ht="18" x14ac:dyDescent="0.25">
      <c r="E1549" s="152" t="s">
        <v>16063</v>
      </c>
      <c r="F1549" s="152" t="s">
        <v>16064</v>
      </c>
      <c r="G1549" t="str">
        <f t="shared" si="166"/>
        <v>Florida Bay, Florida Keys</v>
      </c>
      <c r="H1549" s="152">
        <v>3</v>
      </c>
      <c r="I1549" s="152">
        <v>27</v>
      </c>
      <c r="J1549" s="152">
        <f t="shared" si="159"/>
        <v>0.1</v>
      </c>
      <c r="K1549" s="152">
        <v>1340</v>
      </c>
      <c r="L1549" s="152">
        <f t="shared" si="160"/>
        <v>207</v>
      </c>
      <c r="M1549" s="152">
        <v>7.6</v>
      </c>
      <c r="N1549" s="152">
        <f t="shared" si="161"/>
        <v>0.06</v>
      </c>
      <c r="O1549" s="152">
        <v>1.7</v>
      </c>
      <c r="P1549" s="152">
        <f t="shared" si="162"/>
        <v>0.2</v>
      </c>
      <c r="Q1549" s="152"/>
      <c r="R1549" s="152">
        <f t="shared" si="163"/>
        <v>2442</v>
      </c>
      <c r="S1549" s="152">
        <f t="shared" si="167"/>
        <v>33</v>
      </c>
      <c r="T1549" s="152">
        <f t="shared" si="164"/>
        <v>2336</v>
      </c>
      <c r="U1549" s="152">
        <f t="shared" si="168"/>
        <v>33</v>
      </c>
      <c r="V1549" s="152">
        <f t="shared" si="165"/>
        <v>33</v>
      </c>
      <c r="W1549" s="152">
        <f t="shared" si="169"/>
        <v>1</v>
      </c>
      <c r="X1549" s="152">
        <v>-0.218</v>
      </c>
      <c r="Y1549" t="s">
        <v>16069</v>
      </c>
    </row>
    <row r="1550" spans="5:25" ht="18" x14ac:dyDescent="0.25">
      <c r="E1550" s="152" t="s">
        <v>16063</v>
      </c>
      <c r="F1550" s="152" t="s">
        <v>16064</v>
      </c>
      <c r="G1550" t="str">
        <f t="shared" si="166"/>
        <v>Florida Bay, Florida Keys</v>
      </c>
      <c r="H1550" s="152">
        <v>5</v>
      </c>
      <c r="I1550" s="152">
        <v>30.3</v>
      </c>
      <c r="J1550" s="152">
        <f t="shared" si="159"/>
        <v>0.5</v>
      </c>
      <c r="K1550" s="152">
        <v>950</v>
      </c>
      <c r="L1550" s="152">
        <f t="shared" si="160"/>
        <v>196</v>
      </c>
      <c r="M1550" s="152">
        <v>7.8</v>
      </c>
      <c r="N1550" s="152">
        <f t="shared" si="161"/>
        <v>0.09</v>
      </c>
      <c r="O1550" s="152">
        <v>2.5</v>
      </c>
      <c r="P1550" s="152">
        <f t="shared" si="162"/>
        <v>0.5</v>
      </c>
      <c r="Q1550" s="152"/>
      <c r="R1550" s="152">
        <f t="shared" si="163"/>
        <v>2460</v>
      </c>
      <c r="S1550" s="152">
        <f t="shared" si="167"/>
        <v>52</v>
      </c>
      <c r="T1550" s="152">
        <f t="shared" si="164"/>
        <v>2268</v>
      </c>
      <c r="U1550" s="152">
        <f t="shared" si="168"/>
        <v>54</v>
      </c>
      <c r="V1550" s="152">
        <f t="shared" si="165"/>
        <v>33</v>
      </c>
      <c r="W1550" s="152">
        <f t="shared" si="169"/>
        <v>1</v>
      </c>
      <c r="X1550" s="152">
        <v>0.11600000000000001</v>
      </c>
      <c r="Y1550" t="s">
        <v>16069</v>
      </c>
    </row>
    <row r="1551" spans="5:25" ht="18" x14ac:dyDescent="0.25">
      <c r="E1551" s="152" t="s">
        <v>16063</v>
      </c>
      <c r="F1551" s="152" t="s">
        <v>16064</v>
      </c>
      <c r="G1551" t="str">
        <f t="shared" si="166"/>
        <v>Florida Bay, Florida Keys</v>
      </c>
      <c r="H1551" s="152">
        <v>5</v>
      </c>
      <c r="I1551" s="152">
        <v>30.3</v>
      </c>
      <c r="J1551" s="152">
        <f t="shared" si="159"/>
        <v>0.5</v>
      </c>
      <c r="K1551" s="152">
        <v>950</v>
      </c>
      <c r="L1551" s="152">
        <f t="shared" si="160"/>
        <v>196</v>
      </c>
      <c r="M1551" s="152">
        <v>7.8</v>
      </c>
      <c r="N1551" s="152">
        <f t="shared" si="161"/>
        <v>0.09</v>
      </c>
      <c r="O1551" s="152">
        <v>2.5</v>
      </c>
      <c r="P1551" s="152">
        <f t="shared" si="162"/>
        <v>0.5</v>
      </c>
      <c r="Q1551" s="152"/>
      <c r="R1551" s="152">
        <f t="shared" si="163"/>
        <v>2460</v>
      </c>
      <c r="S1551" s="152">
        <f t="shared" si="167"/>
        <v>52</v>
      </c>
      <c r="T1551" s="152">
        <f t="shared" si="164"/>
        <v>2268</v>
      </c>
      <c r="U1551" s="152">
        <f t="shared" si="168"/>
        <v>54</v>
      </c>
      <c r="V1551" s="152">
        <f t="shared" si="165"/>
        <v>33</v>
      </c>
      <c r="W1551" s="152">
        <f t="shared" si="169"/>
        <v>1</v>
      </c>
      <c r="X1551" s="152">
        <v>-0.69499999999999995</v>
      </c>
      <c r="Y1551" t="s">
        <v>16069</v>
      </c>
    </row>
    <row r="1552" spans="5:25" ht="18" x14ac:dyDescent="0.25">
      <c r="E1552" s="152" t="s">
        <v>16063</v>
      </c>
      <c r="F1552" s="152" t="s">
        <v>16064</v>
      </c>
      <c r="G1552" t="str">
        <f t="shared" si="166"/>
        <v>Florida Bay, Florida Keys</v>
      </c>
      <c r="H1552" s="152">
        <v>4</v>
      </c>
      <c r="I1552" s="152">
        <v>30.3</v>
      </c>
      <c r="J1552" s="152">
        <f t="shared" si="159"/>
        <v>0.5</v>
      </c>
      <c r="K1552" s="152">
        <v>400</v>
      </c>
      <c r="L1552" s="152">
        <f t="shared" si="160"/>
        <v>49</v>
      </c>
      <c r="M1552" s="152">
        <v>8.1</v>
      </c>
      <c r="N1552" s="152">
        <f t="shared" si="161"/>
        <v>0.04</v>
      </c>
      <c r="O1552" s="152">
        <v>4.3</v>
      </c>
      <c r="P1552" s="152">
        <f t="shared" si="162"/>
        <v>4</v>
      </c>
      <c r="Q1552" s="152"/>
      <c r="R1552" s="152">
        <f t="shared" si="163"/>
        <v>2406</v>
      </c>
      <c r="S1552" s="152">
        <f t="shared" si="167"/>
        <v>47</v>
      </c>
      <c r="T1552" s="152">
        <f t="shared" si="164"/>
        <v>2052</v>
      </c>
      <c r="U1552" s="152">
        <f t="shared" si="168"/>
        <v>38</v>
      </c>
      <c r="V1552" s="152">
        <f t="shared" si="165"/>
        <v>33</v>
      </c>
      <c r="W1552" s="152">
        <f t="shared" si="169"/>
        <v>1</v>
      </c>
      <c r="X1552" s="152">
        <v>-0.38</v>
      </c>
      <c r="Y1552" t="s">
        <v>16069</v>
      </c>
    </row>
    <row r="1553" spans="5:25" ht="18" x14ac:dyDescent="0.25">
      <c r="E1553" s="152" t="s">
        <v>16063</v>
      </c>
      <c r="F1553" s="152" t="s">
        <v>16064</v>
      </c>
      <c r="G1553" t="str">
        <f t="shared" si="166"/>
        <v>Florida Bay, Florida Keys</v>
      </c>
      <c r="H1553" s="152">
        <v>6</v>
      </c>
      <c r="I1553" s="152">
        <v>30.3</v>
      </c>
      <c r="J1553" s="152">
        <f t="shared" si="159"/>
        <v>0.5</v>
      </c>
      <c r="K1553" s="152">
        <v>1290</v>
      </c>
      <c r="L1553" s="152">
        <f t="shared" si="160"/>
        <v>247</v>
      </c>
      <c r="M1553" s="152">
        <v>7.6</v>
      </c>
      <c r="N1553" s="152">
        <f t="shared" si="161"/>
        <v>0.08</v>
      </c>
      <c r="O1553" s="152">
        <v>2</v>
      </c>
      <c r="P1553" s="152">
        <f t="shared" si="162"/>
        <v>0.4</v>
      </c>
      <c r="Q1553" s="152"/>
      <c r="R1553" s="152">
        <f t="shared" si="163"/>
        <v>2447</v>
      </c>
      <c r="S1553" s="152">
        <f t="shared" si="167"/>
        <v>77</v>
      </c>
      <c r="T1553" s="152">
        <f t="shared" si="164"/>
        <v>2311</v>
      </c>
      <c r="U1553" s="152">
        <f t="shared" si="168"/>
        <v>77</v>
      </c>
      <c r="V1553" s="152">
        <f t="shared" si="165"/>
        <v>33</v>
      </c>
      <c r="W1553" s="152">
        <f t="shared" si="169"/>
        <v>1</v>
      </c>
      <c r="X1553" s="152">
        <v>0.155</v>
      </c>
      <c r="Y1553" t="s">
        <v>16069</v>
      </c>
    </row>
    <row r="1554" spans="5:25" ht="18" x14ac:dyDescent="0.25">
      <c r="E1554" s="152" t="s">
        <v>16063</v>
      </c>
      <c r="F1554" s="152" t="s">
        <v>16064</v>
      </c>
      <c r="G1554" t="str">
        <f t="shared" si="166"/>
        <v>Florida Bay, Florida Keys</v>
      </c>
      <c r="H1554" s="152">
        <v>1</v>
      </c>
      <c r="I1554" s="152">
        <v>27</v>
      </c>
      <c r="J1554" s="152">
        <f t="shared" si="159"/>
        <v>0.1</v>
      </c>
      <c r="K1554" s="152">
        <v>400</v>
      </c>
      <c r="L1554" s="152">
        <f t="shared" si="160"/>
        <v>60</v>
      </c>
      <c r="M1554" s="152">
        <v>8.1</v>
      </c>
      <c r="N1554" s="152">
        <f t="shared" si="161"/>
        <v>0.05</v>
      </c>
      <c r="O1554" s="152">
        <v>3.8</v>
      </c>
      <c r="P1554" s="152">
        <f t="shared" si="162"/>
        <v>3</v>
      </c>
      <c r="Q1554" s="152"/>
      <c r="R1554" s="152">
        <f t="shared" si="163"/>
        <v>2377</v>
      </c>
      <c r="S1554" s="152">
        <f t="shared" si="167"/>
        <v>41</v>
      </c>
      <c r="T1554" s="152">
        <f t="shared" si="164"/>
        <v>2057</v>
      </c>
      <c r="U1554" s="152">
        <f t="shared" si="168"/>
        <v>43</v>
      </c>
      <c r="V1554" s="152">
        <f t="shared" si="165"/>
        <v>33</v>
      </c>
      <c r="W1554" s="152">
        <f t="shared" si="169"/>
        <v>1</v>
      </c>
      <c r="X1554" s="152">
        <v>-0.76100000000000001</v>
      </c>
      <c r="Y1554" t="s">
        <v>16069</v>
      </c>
    </row>
    <row r="1555" spans="5:25" ht="18" x14ac:dyDescent="0.25">
      <c r="E1555" s="152" t="s">
        <v>16063</v>
      </c>
      <c r="F1555" s="152" t="s">
        <v>16064</v>
      </c>
      <c r="G1555" t="str">
        <f t="shared" si="166"/>
        <v>Florida Bay, Florida Keys</v>
      </c>
      <c r="H1555" s="152">
        <v>2</v>
      </c>
      <c r="I1555" s="152">
        <v>27</v>
      </c>
      <c r="J1555" s="152">
        <f t="shared" si="159"/>
        <v>0.1</v>
      </c>
      <c r="K1555" s="152">
        <v>900</v>
      </c>
      <c r="L1555" s="152">
        <f t="shared" si="160"/>
        <v>211</v>
      </c>
      <c r="M1555" s="152">
        <v>7.8</v>
      </c>
      <c r="N1555" s="152">
        <f t="shared" si="161"/>
        <v>0.1</v>
      </c>
      <c r="O1555" s="152">
        <v>2.2999999999999998</v>
      </c>
      <c r="P1555" s="152">
        <f t="shared" si="162"/>
        <v>0.5</v>
      </c>
      <c r="Q1555" s="152"/>
      <c r="R1555" s="152">
        <f t="shared" si="163"/>
        <v>2422</v>
      </c>
      <c r="S1555" s="152">
        <f t="shared" si="167"/>
        <v>47</v>
      </c>
      <c r="T1555" s="152">
        <f t="shared" si="164"/>
        <v>2246</v>
      </c>
      <c r="U1555" s="152">
        <f t="shared" si="168"/>
        <v>41</v>
      </c>
      <c r="V1555" s="152">
        <f t="shared" si="165"/>
        <v>33</v>
      </c>
      <c r="W1555" s="152">
        <f t="shared" si="169"/>
        <v>1</v>
      </c>
      <c r="X1555" s="152">
        <v>-0.89200000000000002</v>
      </c>
      <c r="Y1555" t="s">
        <v>16069</v>
      </c>
    </row>
    <row r="1556" spans="5:25" ht="18" x14ac:dyDescent="0.25">
      <c r="E1556" s="152" t="s">
        <v>16063</v>
      </c>
      <c r="F1556" s="152" t="s">
        <v>16064</v>
      </c>
      <c r="G1556" t="str">
        <f t="shared" si="166"/>
        <v>Florida Bay, Florida Keys</v>
      </c>
      <c r="H1556" s="152">
        <v>4</v>
      </c>
      <c r="I1556" s="152">
        <v>30.3</v>
      </c>
      <c r="J1556" s="152">
        <f t="shared" si="159"/>
        <v>0.5</v>
      </c>
      <c r="K1556" s="152">
        <v>400</v>
      </c>
      <c r="L1556" s="152">
        <f t="shared" si="160"/>
        <v>49</v>
      </c>
      <c r="M1556" s="152">
        <v>8.1</v>
      </c>
      <c r="N1556" s="152">
        <f t="shared" si="161"/>
        <v>0.04</v>
      </c>
      <c r="O1556" s="152">
        <v>4.3</v>
      </c>
      <c r="P1556" s="152">
        <f t="shared" si="162"/>
        <v>4</v>
      </c>
      <c r="Q1556" s="152"/>
      <c r="R1556" s="152">
        <f t="shared" si="163"/>
        <v>2406</v>
      </c>
      <c r="S1556" s="152">
        <f t="shared" si="167"/>
        <v>47</v>
      </c>
      <c r="T1556" s="152">
        <f t="shared" si="164"/>
        <v>2052</v>
      </c>
      <c r="U1556" s="152">
        <f t="shared" si="168"/>
        <v>38</v>
      </c>
      <c r="V1556" s="152">
        <f t="shared" si="165"/>
        <v>33</v>
      </c>
      <c r="W1556" s="152">
        <f t="shared" si="169"/>
        <v>1</v>
      </c>
      <c r="X1556" s="152">
        <v>7.9000000000000001E-2</v>
      </c>
      <c r="Y1556" t="s">
        <v>16069</v>
      </c>
    </row>
    <row r="1557" spans="5:25" ht="18" x14ac:dyDescent="0.25">
      <c r="E1557" s="152" t="s">
        <v>16063</v>
      </c>
      <c r="F1557" s="152" t="s">
        <v>16064</v>
      </c>
      <c r="G1557" t="str">
        <f t="shared" si="166"/>
        <v>Florida Bay, Florida Keys</v>
      </c>
      <c r="H1557" s="152">
        <v>6</v>
      </c>
      <c r="I1557" s="152">
        <v>30.3</v>
      </c>
      <c r="J1557" s="152">
        <f t="shared" si="159"/>
        <v>0.5</v>
      </c>
      <c r="K1557" s="152">
        <v>1290</v>
      </c>
      <c r="L1557" s="152">
        <f t="shared" si="160"/>
        <v>247</v>
      </c>
      <c r="M1557" s="152">
        <v>7.6</v>
      </c>
      <c r="N1557" s="152">
        <f t="shared" si="161"/>
        <v>0.08</v>
      </c>
      <c r="O1557" s="152">
        <v>2</v>
      </c>
      <c r="P1557" s="152">
        <f t="shared" si="162"/>
        <v>0.4</v>
      </c>
      <c r="Q1557" s="152"/>
      <c r="R1557" s="152">
        <f t="shared" si="163"/>
        <v>2447</v>
      </c>
      <c r="S1557" s="152">
        <f t="shared" si="167"/>
        <v>77</v>
      </c>
      <c r="T1557" s="152">
        <f t="shared" si="164"/>
        <v>2311</v>
      </c>
      <c r="U1557" s="152">
        <f t="shared" si="168"/>
        <v>77</v>
      </c>
      <c r="V1557" s="152">
        <f t="shared" si="165"/>
        <v>33</v>
      </c>
      <c r="W1557" s="152">
        <f t="shared" si="169"/>
        <v>1</v>
      </c>
      <c r="X1557" s="152">
        <v>-8.3000000000000004E-2</v>
      </c>
      <c r="Y1557" t="s">
        <v>16069</v>
      </c>
    </row>
    <row r="1558" spans="5:25" ht="18" x14ac:dyDescent="0.25">
      <c r="E1558" s="152" t="s">
        <v>16063</v>
      </c>
      <c r="F1558" s="152" t="s">
        <v>16064</v>
      </c>
      <c r="G1558" t="str">
        <f t="shared" si="166"/>
        <v>Florida Bay, Florida Keys</v>
      </c>
      <c r="H1558" s="152">
        <v>2</v>
      </c>
      <c r="I1558" s="152">
        <v>27</v>
      </c>
      <c r="J1558" s="152">
        <f t="shared" si="159"/>
        <v>0.1</v>
      </c>
      <c r="K1558" s="152">
        <v>900</v>
      </c>
      <c r="L1558" s="152">
        <f t="shared" si="160"/>
        <v>211</v>
      </c>
      <c r="M1558" s="152">
        <v>7.8</v>
      </c>
      <c r="N1558" s="152">
        <f t="shared" si="161"/>
        <v>0.1</v>
      </c>
      <c r="O1558" s="152">
        <v>2.2999999999999998</v>
      </c>
      <c r="P1558" s="152">
        <f t="shared" si="162"/>
        <v>0.5</v>
      </c>
      <c r="Q1558" s="152"/>
      <c r="R1558" s="152">
        <f t="shared" si="163"/>
        <v>2422</v>
      </c>
      <c r="S1558" s="152">
        <f t="shared" si="167"/>
        <v>47</v>
      </c>
      <c r="T1558" s="152">
        <f t="shared" si="164"/>
        <v>2246</v>
      </c>
      <c r="U1558" s="152">
        <f t="shared" si="168"/>
        <v>41</v>
      </c>
      <c r="V1558" s="152">
        <f t="shared" si="165"/>
        <v>33</v>
      </c>
      <c r="W1558" s="152">
        <f t="shared" si="169"/>
        <v>1</v>
      </c>
      <c r="X1558" s="152">
        <v>-0.621</v>
      </c>
      <c r="Y1558" t="s">
        <v>16069</v>
      </c>
    </row>
    <row r="1559" spans="5:25" ht="18" x14ac:dyDescent="0.25">
      <c r="E1559" s="152" t="s">
        <v>16063</v>
      </c>
      <c r="F1559" s="152" t="s">
        <v>16064</v>
      </c>
      <c r="G1559" t="str">
        <f t="shared" si="166"/>
        <v>Florida Bay, Florida Keys</v>
      </c>
      <c r="H1559" s="152">
        <v>4</v>
      </c>
      <c r="I1559" s="152">
        <v>30.3</v>
      </c>
      <c r="J1559" s="152">
        <f t="shared" si="159"/>
        <v>0.5</v>
      </c>
      <c r="K1559" s="152">
        <v>400</v>
      </c>
      <c r="L1559" s="152">
        <f t="shared" si="160"/>
        <v>49</v>
      </c>
      <c r="M1559" s="152">
        <v>8.1</v>
      </c>
      <c r="N1559" s="152">
        <f t="shared" si="161"/>
        <v>0.04</v>
      </c>
      <c r="O1559" s="152">
        <v>4.3</v>
      </c>
      <c r="P1559" s="152">
        <f t="shared" si="162"/>
        <v>4</v>
      </c>
      <c r="Q1559" s="152"/>
      <c r="R1559" s="152">
        <f t="shared" si="163"/>
        <v>2406</v>
      </c>
      <c r="S1559" s="152">
        <f t="shared" si="167"/>
        <v>47</v>
      </c>
      <c r="T1559" s="152">
        <f t="shared" si="164"/>
        <v>2052</v>
      </c>
      <c r="U1559" s="152">
        <f t="shared" si="168"/>
        <v>38</v>
      </c>
      <c r="V1559" s="152">
        <f t="shared" si="165"/>
        <v>33</v>
      </c>
      <c r="W1559" s="152">
        <f t="shared" si="169"/>
        <v>1</v>
      </c>
      <c r="X1559" s="152">
        <v>0.26900000000000002</v>
      </c>
      <c r="Y1559" t="s">
        <v>16069</v>
      </c>
    </row>
    <row r="1560" spans="5:25" ht="18" x14ac:dyDescent="0.25">
      <c r="E1560" s="152" t="s">
        <v>16063</v>
      </c>
      <c r="F1560" s="152" t="s">
        <v>16064</v>
      </c>
      <c r="G1560" t="str">
        <f t="shared" si="166"/>
        <v>Florida Bay, Florida Keys</v>
      </c>
      <c r="H1560" s="152">
        <v>6</v>
      </c>
      <c r="I1560" s="152">
        <v>30.3</v>
      </c>
      <c r="J1560" s="152">
        <f t="shared" si="159"/>
        <v>0.5</v>
      </c>
      <c r="K1560" s="152">
        <v>1290</v>
      </c>
      <c r="L1560" s="152">
        <f t="shared" si="160"/>
        <v>247</v>
      </c>
      <c r="M1560" s="152">
        <v>7.6</v>
      </c>
      <c r="N1560" s="152">
        <f t="shared" si="161"/>
        <v>0.08</v>
      </c>
      <c r="O1560" s="152">
        <v>2</v>
      </c>
      <c r="P1560" s="152">
        <f t="shared" si="162"/>
        <v>0.4</v>
      </c>
      <c r="Q1560" s="152"/>
      <c r="R1560" s="152">
        <f t="shared" si="163"/>
        <v>2447</v>
      </c>
      <c r="S1560" s="152">
        <f t="shared" si="167"/>
        <v>77</v>
      </c>
      <c r="T1560" s="152">
        <f t="shared" si="164"/>
        <v>2311</v>
      </c>
      <c r="U1560" s="152">
        <f t="shared" si="168"/>
        <v>77</v>
      </c>
      <c r="V1560" s="152">
        <f t="shared" si="165"/>
        <v>33</v>
      </c>
      <c r="W1560" s="152">
        <f t="shared" si="169"/>
        <v>1</v>
      </c>
      <c r="X1560" s="152">
        <v>-0.18</v>
      </c>
      <c r="Y1560" t="s">
        <v>16069</v>
      </c>
    </row>
    <row r="1561" spans="5:25" ht="18" x14ac:dyDescent="0.25">
      <c r="E1561" s="152" t="s">
        <v>16063</v>
      </c>
      <c r="F1561" s="152" t="s">
        <v>16064</v>
      </c>
      <c r="G1561" t="str">
        <f t="shared" si="166"/>
        <v>Florida Bay, Florida Keys</v>
      </c>
      <c r="H1561" s="152">
        <v>3</v>
      </c>
      <c r="I1561" s="152">
        <v>27</v>
      </c>
      <c r="J1561" s="152">
        <f t="shared" si="159"/>
        <v>0.1</v>
      </c>
      <c r="K1561" s="152">
        <v>1340</v>
      </c>
      <c r="L1561" s="152">
        <f t="shared" si="160"/>
        <v>207</v>
      </c>
      <c r="M1561" s="152">
        <v>7.6</v>
      </c>
      <c r="N1561" s="152">
        <f t="shared" si="161"/>
        <v>0.06</v>
      </c>
      <c r="O1561" s="152">
        <v>1.7</v>
      </c>
      <c r="P1561" s="152">
        <f t="shared" si="162"/>
        <v>0.2</v>
      </c>
      <c r="Q1561" s="152"/>
      <c r="R1561" s="152">
        <f t="shared" si="163"/>
        <v>2442</v>
      </c>
      <c r="S1561" s="152">
        <f t="shared" si="167"/>
        <v>33</v>
      </c>
      <c r="T1561" s="152">
        <f t="shared" si="164"/>
        <v>2336</v>
      </c>
      <c r="U1561" s="152">
        <f t="shared" si="168"/>
        <v>33</v>
      </c>
      <c r="V1561" s="152">
        <f t="shared" si="165"/>
        <v>33</v>
      </c>
      <c r="W1561" s="152">
        <f t="shared" si="169"/>
        <v>1</v>
      </c>
      <c r="X1561" s="152">
        <v>7.0000000000000001E-3</v>
      </c>
      <c r="Y1561" t="s">
        <v>16069</v>
      </c>
    </row>
    <row r="1562" spans="5:25" ht="18" x14ac:dyDescent="0.25">
      <c r="E1562" s="152" t="s">
        <v>16063</v>
      </c>
      <c r="F1562" s="152" t="s">
        <v>16064</v>
      </c>
      <c r="G1562" t="str">
        <f t="shared" si="166"/>
        <v>Florida Bay, Florida Keys</v>
      </c>
      <c r="H1562" s="152">
        <v>5</v>
      </c>
      <c r="I1562" s="152">
        <v>30.3</v>
      </c>
      <c r="J1562" s="152">
        <f t="shared" si="159"/>
        <v>0.5</v>
      </c>
      <c r="K1562" s="152">
        <v>950</v>
      </c>
      <c r="L1562" s="152">
        <f t="shared" si="160"/>
        <v>196</v>
      </c>
      <c r="M1562" s="152">
        <v>7.8</v>
      </c>
      <c r="N1562" s="152">
        <f t="shared" si="161"/>
        <v>0.09</v>
      </c>
      <c r="O1562" s="152">
        <v>2.5</v>
      </c>
      <c r="P1562" s="152">
        <f t="shared" si="162"/>
        <v>0.5</v>
      </c>
      <c r="Q1562" s="152"/>
      <c r="R1562" s="152">
        <f t="shared" si="163"/>
        <v>2460</v>
      </c>
      <c r="S1562" s="152">
        <f t="shared" si="167"/>
        <v>52</v>
      </c>
      <c r="T1562" s="152">
        <f t="shared" si="164"/>
        <v>2268</v>
      </c>
      <c r="U1562" s="152">
        <f t="shared" si="168"/>
        <v>54</v>
      </c>
      <c r="V1562" s="152">
        <f t="shared" si="165"/>
        <v>33</v>
      </c>
      <c r="W1562" s="152">
        <f t="shared" si="169"/>
        <v>1</v>
      </c>
      <c r="X1562" s="152">
        <v>-0.189</v>
      </c>
      <c r="Y1562" t="s">
        <v>16069</v>
      </c>
    </row>
    <row r="1563" spans="5:25" ht="18" x14ac:dyDescent="0.25">
      <c r="E1563" s="152" t="s">
        <v>16063</v>
      </c>
      <c r="F1563" s="152" t="s">
        <v>16064</v>
      </c>
      <c r="G1563" t="str">
        <f t="shared" si="166"/>
        <v>Florida Bay, Florida Keys</v>
      </c>
      <c r="H1563" s="152">
        <v>6</v>
      </c>
      <c r="I1563" s="152">
        <v>30.3</v>
      </c>
      <c r="J1563" s="152">
        <f t="shared" si="159"/>
        <v>0.5</v>
      </c>
      <c r="K1563" s="152">
        <v>1290</v>
      </c>
      <c r="L1563" s="152">
        <f t="shared" si="160"/>
        <v>247</v>
      </c>
      <c r="M1563" s="152">
        <v>7.6</v>
      </c>
      <c r="N1563" s="152">
        <f t="shared" si="161"/>
        <v>0.08</v>
      </c>
      <c r="O1563" s="152">
        <v>2</v>
      </c>
      <c r="P1563" s="152">
        <f t="shared" si="162"/>
        <v>0.4</v>
      </c>
      <c r="Q1563" s="152"/>
      <c r="R1563" s="152">
        <f t="shared" si="163"/>
        <v>2447</v>
      </c>
      <c r="S1563" s="152">
        <f t="shared" si="167"/>
        <v>77</v>
      </c>
      <c r="T1563" s="152">
        <f t="shared" si="164"/>
        <v>2311</v>
      </c>
      <c r="U1563" s="152">
        <f t="shared" si="168"/>
        <v>77</v>
      </c>
      <c r="V1563" s="152">
        <f t="shared" si="165"/>
        <v>33</v>
      </c>
      <c r="W1563" s="152">
        <f t="shared" si="169"/>
        <v>1</v>
      </c>
      <c r="X1563" s="152">
        <v>-0.152</v>
      </c>
      <c r="Y1563" t="s">
        <v>16069</v>
      </c>
    </row>
    <row r="1564" spans="5:25" ht="18" x14ac:dyDescent="0.25">
      <c r="E1564" s="152" t="s">
        <v>16063</v>
      </c>
      <c r="F1564" s="152" t="s">
        <v>16064</v>
      </c>
      <c r="G1564" t="str">
        <f t="shared" si="166"/>
        <v>Florida Bay, Florida Keys</v>
      </c>
      <c r="H1564" s="152">
        <v>2</v>
      </c>
      <c r="I1564" s="152">
        <v>27</v>
      </c>
      <c r="J1564" s="152">
        <f t="shared" si="159"/>
        <v>0.1</v>
      </c>
      <c r="K1564" s="152">
        <v>900</v>
      </c>
      <c r="L1564" s="152">
        <f t="shared" si="160"/>
        <v>211</v>
      </c>
      <c r="M1564" s="152">
        <v>7.8</v>
      </c>
      <c r="N1564" s="152">
        <f t="shared" si="161"/>
        <v>0.1</v>
      </c>
      <c r="O1564" s="152">
        <v>2.2999999999999998</v>
      </c>
      <c r="P1564" s="152">
        <f t="shared" si="162"/>
        <v>0.5</v>
      </c>
      <c r="Q1564" s="152"/>
      <c r="R1564" s="152">
        <f t="shared" si="163"/>
        <v>2422</v>
      </c>
      <c r="S1564" s="152">
        <f t="shared" si="167"/>
        <v>47</v>
      </c>
      <c r="T1564" s="152">
        <f t="shared" si="164"/>
        <v>2246</v>
      </c>
      <c r="U1564" s="152">
        <f t="shared" si="168"/>
        <v>41</v>
      </c>
      <c r="V1564" s="152">
        <f t="shared" si="165"/>
        <v>33</v>
      </c>
      <c r="W1564" s="152">
        <f t="shared" si="169"/>
        <v>1</v>
      </c>
      <c r="X1564" s="152">
        <v>-0.22</v>
      </c>
      <c r="Y1564" t="s">
        <v>16069</v>
      </c>
    </row>
    <row r="1565" spans="5:25" ht="18" x14ac:dyDescent="0.25">
      <c r="E1565" s="152" t="s">
        <v>16063</v>
      </c>
      <c r="F1565" s="152" t="s">
        <v>16064</v>
      </c>
      <c r="G1565" t="str">
        <f t="shared" si="166"/>
        <v>Florida Bay, Florida Keys</v>
      </c>
      <c r="H1565" s="152">
        <v>2</v>
      </c>
      <c r="I1565" s="152">
        <v>27</v>
      </c>
      <c r="J1565" s="152">
        <f t="shared" si="159"/>
        <v>0.1</v>
      </c>
      <c r="K1565" s="152">
        <v>900</v>
      </c>
      <c r="L1565" s="152">
        <f t="shared" si="160"/>
        <v>211</v>
      </c>
      <c r="M1565" s="152">
        <v>7.8</v>
      </c>
      <c r="N1565" s="152">
        <f t="shared" si="161"/>
        <v>0.1</v>
      </c>
      <c r="O1565" s="152">
        <v>2.2999999999999998</v>
      </c>
      <c r="P1565" s="152">
        <f t="shared" si="162"/>
        <v>0.5</v>
      </c>
      <c r="Q1565" s="152"/>
      <c r="R1565" s="152">
        <f t="shared" si="163"/>
        <v>2422</v>
      </c>
      <c r="S1565" s="152">
        <f t="shared" si="167"/>
        <v>47</v>
      </c>
      <c r="T1565" s="152">
        <f t="shared" si="164"/>
        <v>2246</v>
      </c>
      <c r="U1565" s="152">
        <f t="shared" si="168"/>
        <v>41</v>
      </c>
      <c r="V1565" s="152">
        <f t="shared" si="165"/>
        <v>33</v>
      </c>
      <c r="W1565" s="152">
        <f t="shared" si="169"/>
        <v>1</v>
      </c>
      <c r="X1565" s="152">
        <v>-1.2E-2</v>
      </c>
      <c r="Y1565" t="s">
        <v>16069</v>
      </c>
    </row>
    <row r="1566" spans="5:25" ht="18" x14ac:dyDescent="0.25">
      <c r="E1566" s="152" t="s">
        <v>16063</v>
      </c>
      <c r="F1566" s="152" t="s">
        <v>16064</v>
      </c>
      <c r="G1566" t="str">
        <f t="shared" si="166"/>
        <v>Florida Bay, Florida Keys</v>
      </c>
      <c r="H1566" s="152">
        <v>1</v>
      </c>
      <c r="I1566" s="152">
        <v>27</v>
      </c>
      <c r="J1566" s="152">
        <f t="shared" si="159"/>
        <v>0.1</v>
      </c>
      <c r="K1566" s="152">
        <v>400</v>
      </c>
      <c r="L1566" s="152">
        <f t="shared" si="160"/>
        <v>60</v>
      </c>
      <c r="M1566" s="152">
        <v>8.1</v>
      </c>
      <c r="N1566" s="152">
        <f t="shared" si="161"/>
        <v>0.05</v>
      </c>
      <c r="O1566" s="152">
        <v>3.8</v>
      </c>
      <c r="P1566" s="152">
        <f t="shared" si="162"/>
        <v>3</v>
      </c>
      <c r="Q1566" s="152"/>
      <c r="R1566" s="152">
        <f t="shared" si="163"/>
        <v>2377</v>
      </c>
      <c r="S1566" s="152">
        <f t="shared" si="167"/>
        <v>41</v>
      </c>
      <c r="T1566" s="152">
        <f t="shared" si="164"/>
        <v>2057</v>
      </c>
      <c r="U1566" s="152">
        <f t="shared" si="168"/>
        <v>43</v>
      </c>
      <c r="V1566" s="152">
        <f t="shared" si="165"/>
        <v>33</v>
      </c>
      <c r="W1566" s="152">
        <f t="shared" si="169"/>
        <v>1</v>
      </c>
      <c r="X1566" s="152">
        <v>-0.156</v>
      </c>
      <c r="Y1566" t="s">
        <v>16069</v>
      </c>
    </row>
    <row r="1567" spans="5:25" ht="18" x14ac:dyDescent="0.25">
      <c r="E1567" s="152" t="s">
        <v>16063</v>
      </c>
      <c r="F1567" s="152" t="s">
        <v>16064</v>
      </c>
      <c r="G1567" t="str">
        <f t="shared" si="166"/>
        <v>Florida Bay, Florida Keys</v>
      </c>
      <c r="H1567" s="152">
        <v>4</v>
      </c>
      <c r="I1567" s="152">
        <v>30.3</v>
      </c>
      <c r="J1567" s="152">
        <f t="shared" si="159"/>
        <v>0.5</v>
      </c>
      <c r="K1567" s="152">
        <v>400</v>
      </c>
      <c r="L1567" s="152">
        <f t="shared" si="160"/>
        <v>49</v>
      </c>
      <c r="M1567" s="152">
        <v>8.1</v>
      </c>
      <c r="N1567" s="152">
        <f t="shared" si="161"/>
        <v>0.04</v>
      </c>
      <c r="O1567" s="152">
        <v>4.3</v>
      </c>
      <c r="P1567" s="152">
        <f t="shared" si="162"/>
        <v>4</v>
      </c>
      <c r="Q1567" s="152"/>
      <c r="R1567" s="152">
        <f t="shared" si="163"/>
        <v>2406</v>
      </c>
      <c r="S1567" s="152">
        <f t="shared" si="167"/>
        <v>47</v>
      </c>
      <c r="T1567" s="152">
        <f t="shared" si="164"/>
        <v>2052</v>
      </c>
      <c r="U1567" s="152">
        <f t="shared" si="168"/>
        <v>38</v>
      </c>
      <c r="V1567" s="152">
        <f t="shared" si="165"/>
        <v>33</v>
      </c>
      <c r="W1567" s="152">
        <f t="shared" si="169"/>
        <v>1</v>
      </c>
      <c r="X1567" s="152">
        <v>0.36399999999999999</v>
      </c>
      <c r="Y1567" t="s">
        <v>16069</v>
      </c>
    </row>
    <row r="1568" spans="5:25" ht="18" x14ac:dyDescent="0.25">
      <c r="E1568" s="152" t="s">
        <v>16063</v>
      </c>
      <c r="F1568" s="152" t="s">
        <v>16060</v>
      </c>
      <c r="G1568" t="str">
        <f t="shared" si="166"/>
        <v>Key West, Florida Keys</v>
      </c>
      <c r="H1568" s="152">
        <v>3</v>
      </c>
      <c r="I1568" s="152">
        <v>27</v>
      </c>
      <c r="J1568" s="152">
        <f t="shared" si="159"/>
        <v>0.1</v>
      </c>
      <c r="K1568" s="152">
        <v>1340</v>
      </c>
      <c r="L1568" s="152">
        <f t="shared" si="160"/>
        <v>207</v>
      </c>
      <c r="M1568" s="152">
        <v>7.6</v>
      </c>
      <c r="N1568" s="152">
        <f t="shared" si="161"/>
        <v>0.06</v>
      </c>
      <c r="O1568" s="152">
        <v>1.7</v>
      </c>
      <c r="P1568" s="152">
        <f t="shared" si="162"/>
        <v>0.2</v>
      </c>
      <c r="Q1568" s="152"/>
      <c r="R1568" s="152">
        <f t="shared" si="163"/>
        <v>2442</v>
      </c>
      <c r="S1568" s="152">
        <f t="shared" si="167"/>
        <v>33</v>
      </c>
      <c r="T1568" s="152">
        <f t="shared" si="164"/>
        <v>2336</v>
      </c>
      <c r="U1568" s="152">
        <f t="shared" si="168"/>
        <v>33</v>
      </c>
      <c r="V1568" s="152">
        <f t="shared" si="165"/>
        <v>33</v>
      </c>
      <c r="W1568" s="152">
        <f t="shared" si="169"/>
        <v>1</v>
      </c>
      <c r="X1568" s="152">
        <v>0.122</v>
      </c>
      <c r="Y1568" t="s">
        <v>16069</v>
      </c>
    </row>
    <row r="1569" spans="5:25" ht="18" x14ac:dyDescent="0.25">
      <c r="E1569" s="152" t="s">
        <v>16063</v>
      </c>
      <c r="F1569" s="152" t="s">
        <v>16060</v>
      </c>
      <c r="G1569" t="str">
        <f t="shared" si="166"/>
        <v>Key West, Florida Keys</v>
      </c>
      <c r="H1569" s="152">
        <v>6</v>
      </c>
      <c r="I1569" s="152">
        <v>30.3</v>
      </c>
      <c r="J1569" s="152">
        <f t="shared" si="159"/>
        <v>0.5</v>
      </c>
      <c r="K1569" s="152">
        <v>1290</v>
      </c>
      <c r="L1569" s="152">
        <f t="shared" si="160"/>
        <v>247</v>
      </c>
      <c r="M1569" s="152">
        <v>7.6</v>
      </c>
      <c r="N1569" s="152">
        <f t="shared" si="161"/>
        <v>0.08</v>
      </c>
      <c r="O1569" s="152">
        <v>2</v>
      </c>
      <c r="P1569" s="152">
        <f t="shared" si="162"/>
        <v>0.4</v>
      </c>
      <c r="Q1569" s="152"/>
      <c r="R1569" s="152">
        <f t="shared" si="163"/>
        <v>2447</v>
      </c>
      <c r="S1569" s="152">
        <f t="shared" si="167"/>
        <v>77</v>
      </c>
      <c r="T1569" s="152">
        <f t="shared" si="164"/>
        <v>2311</v>
      </c>
      <c r="U1569" s="152">
        <f t="shared" si="168"/>
        <v>77</v>
      </c>
      <c r="V1569" s="152">
        <f t="shared" si="165"/>
        <v>33</v>
      </c>
      <c r="W1569" s="152">
        <f t="shared" si="169"/>
        <v>1</v>
      </c>
      <c r="X1569" s="152">
        <v>4.9000000000000002E-2</v>
      </c>
      <c r="Y1569" t="s">
        <v>16069</v>
      </c>
    </row>
    <row r="1570" spans="5:25" ht="18" x14ac:dyDescent="0.25">
      <c r="E1570" s="152" t="s">
        <v>16063</v>
      </c>
      <c r="F1570" s="152" t="s">
        <v>16060</v>
      </c>
      <c r="G1570" t="str">
        <f t="shared" si="166"/>
        <v>Key West, Florida Keys</v>
      </c>
      <c r="H1570" s="152">
        <v>6</v>
      </c>
      <c r="I1570" s="152">
        <v>30.3</v>
      </c>
      <c r="J1570" s="152">
        <f t="shared" si="159"/>
        <v>0.5</v>
      </c>
      <c r="K1570" s="152">
        <v>1290</v>
      </c>
      <c r="L1570" s="152">
        <f t="shared" si="160"/>
        <v>247</v>
      </c>
      <c r="M1570" s="152">
        <v>7.6</v>
      </c>
      <c r="N1570" s="152">
        <f t="shared" si="161"/>
        <v>0.08</v>
      </c>
      <c r="O1570" s="152">
        <v>2</v>
      </c>
      <c r="P1570" s="152">
        <f t="shared" si="162"/>
        <v>0.4</v>
      </c>
      <c r="Q1570" s="152"/>
      <c r="R1570" s="152">
        <f t="shared" si="163"/>
        <v>2447</v>
      </c>
      <c r="S1570" s="152">
        <f t="shared" si="167"/>
        <v>77</v>
      </c>
      <c r="T1570" s="152">
        <f t="shared" si="164"/>
        <v>2311</v>
      </c>
      <c r="U1570" s="152">
        <f t="shared" si="168"/>
        <v>77</v>
      </c>
      <c r="V1570" s="152">
        <f t="shared" si="165"/>
        <v>33</v>
      </c>
      <c r="W1570" s="152">
        <f t="shared" si="169"/>
        <v>1</v>
      </c>
      <c r="X1570" s="152">
        <v>-0.40699999999999997</v>
      </c>
      <c r="Y1570" t="s">
        <v>16069</v>
      </c>
    </row>
    <row r="1571" spans="5:25" ht="18" x14ac:dyDescent="0.25">
      <c r="E1571" s="152" t="s">
        <v>16063</v>
      </c>
      <c r="F1571" s="152" t="s">
        <v>16060</v>
      </c>
      <c r="G1571" t="str">
        <f t="shared" si="166"/>
        <v>Key West, Florida Keys</v>
      </c>
      <c r="H1571" s="152">
        <v>3</v>
      </c>
      <c r="I1571" s="152">
        <v>27</v>
      </c>
      <c r="J1571" s="152">
        <f t="shared" si="159"/>
        <v>0.1</v>
      </c>
      <c r="K1571" s="152">
        <v>1340</v>
      </c>
      <c r="L1571" s="152">
        <f t="shared" si="160"/>
        <v>207</v>
      </c>
      <c r="M1571" s="152">
        <v>7.6</v>
      </c>
      <c r="N1571" s="152">
        <f t="shared" si="161"/>
        <v>0.06</v>
      </c>
      <c r="O1571" s="152">
        <v>1.7</v>
      </c>
      <c r="P1571" s="152">
        <f t="shared" si="162"/>
        <v>0.2</v>
      </c>
      <c r="Q1571" s="152"/>
      <c r="R1571" s="152">
        <f t="shared" si="163"/>
        <v>2442</v>
      </c>
      <c r="S1571" s="152">
        <f t="shared" si="167"/>
        <v>33</v>
      </c>
      <c r="T1571" s="152">
        <f t="shared" si="164"/>
        <v>2336</v>
      </c>
      <c r="U1571" s="152">
        <f t="shared" si="168"/>
        <v>33</v>
      </c>
      <c r="V1571" s="152">
        <f t="shared" si="165"/>
        <v>33</v>
      </c>
      <c r="W1571" s="152">
        <f t="shared" si="169"/>
        <v>1</v>
      </c>
      <c r="X1571" s="152">
        <v>0.32200000000000001</v>
      </c>
      <c r="Y1571" t="s">
        <v>16069</v>
      </c>
    </row>
    <row r="1572" spans="5:25" ht="18" x14ac:dyDescent="0.25">
      <c r="E1572" s="152" t="s">
        <v>16063</v>
      </c>
      <c r="F1572" s="152" t="s">
        <v>16060</v>
      </c>
      <c r="G1572" t="str">
        <f t="shared" si="166"/>
        <v>Key West, Florida Keys</v>
      </c>
      <c r="H1572" s="152">
        <v>1</v>
      </c>
      <c r="I1572" s="152">
        <v>27</v>
      </c>
      <c r="J1572" s="152">
        <f t="shared" si="159"/>
        <v>0.1</v>
      </c>
      <c r="K1572" s="152">
        <v>400</v>
      </c>
      <c r="L1572" s="152">
        <f t="shared" si="160"/>
        <v>60</v>
      </c>
      <c r="M1572" s="152">
        <v>8.1</v>
      </c>
      <c r="N1572" s="152">
        <f t="shared" si="161"/>
        <v>0.05</v>
      </c>
      <c r="O1572" s="152">
        <v>3.8</v>
      </c>
      <c r="P1572" s="152">
        <f t="shared" si="162"/>
        <v>3</v>
      </c>
      <c r="Q1572" s="152"/>
      <c r="R1572" s="152">
        <f t="shared" si="163"/>
        <v>2377</v>
      </c>
      <c r="S1572" s="152">
        <f t="shared" si="167"/>
        <v>41</v>
      </c>
      <c r="T1572" s="152">
        <f t="shared" si="164"/>
        <v>2057</v>
      </c>
      <c r="U1572" s="152">
        <f t="shared" si="168"/>
        <v>43</v>
      </c>
      <c r="V1572" s="152">
        <f t="shared" si="165"/>
        <v>33</v>
      </c>
      <c r="W1572" s="152">
        <f t="shared" si="169"/>
        <v>1</v>
      </c>
      <c r="X1572" s="152">
        <v>0.32100000000000001</v>
      </c>
      <c r="Y1572" t="s">
        <v>16069</v>
      </c>
    </row>
    <row r="1573" spans="5:25" ht="18" x14ac:dyDescent="0.25">
      <c r="E1573" s="152" t="s">
        <v>16063</v>
      </c>
      <c r="F1573" s="152" t="s">
        <v>16060</v>
      </c>
      <c r="G1573" t="str">
        <f t="shared" si="166"/>
        <v>Key West, Florida Keys</v>
      </c>
      <c r="H1573" s="152">
        <v>6</v>
      </c>
      <c r="I1573" s="152">
        <v>30.3</v>
      </c>
      <c r="J1573" s="152">
        <f t="shared" si="159"/>
        <v>0.5</v>
      </c>
      <c r="K1573" s="152">
        <v>1290</v>
      </c>
      <c r="L1573" s="152">
        <f t="shared" si="160"/>
        <v>247</v>
      </c>
      <c r="M1573" s="152">
        <v>7.6</v>
      </c>
      <c r="N1573" s="152">
        <f t="shared" si="161"/>
        <v>0.08</v>
      </c>
      <c r="O1573" s="152">
        <v>2</v>
      </c>
      <c r="P1573" s="152">
        <f t="shared" si="162"/>
        <v>0.4</v>
      </c>
      <c r="Q1573" s="152"/>
      <c r="R1573" s="152">
        <f t="shared" si="163"/>
        <v>2447</v>
      </c>
      <c r="S1573" s="152">
        <f t="shared" si="167"/>
        <v>77</v>
      </c>
      <c r="T1573" s="152">
        <f t="shared" si="164"/>
        <v>2311</v>
      </c>
      <c r="U1573" s="152">
        <f t="shared" si="168"/>
        <v>77</v>
      </c>
      <c r="V1573" s="152">
        <f t="shared" si="165"/>
        <v>33</v>
      </c>
      <c r="W1573" s="152">
        <f t="shared" si="169"/>
        <v>1</v>
      </c>
      <c r="X1573" s="152">
        <v>0.26600000000000001</v>
      </c>
      <c r="Y1573" t="s">
        <v>16069</v>
      </c>
    </row>
    <row r="1574" spans="5:25" ht="18" x14ac:dyDescent="0.25">
      <c r="E1574" s="152" t="s">
        <v>16063</v>
      </c>
      <c r="F1574" s="152" t="s">
        <v>16060</v>
      </c>
      <c r="G1574" t="str">
        <f t="shared" si="166"/>
        <v>Key West, Florida Keys</v>
      </c>
      <c r="H1574" s="152">
        <v>5</v>
      </c>
      <c r="I1574" s="152">
        <v>30.3</v>
      </c>
      <c r="J1574" s="152">
        <f t="shared" si="159"/>
        <v>0.5</v>
      </c>
      <c r="K1574" s="152">
        <v>950</v>
      </c>
      <c r="L1574" s="152">
        <f t="shared" si="160"/>
        <v>196</v>
      </c>
      <c r="M1574" s="152">
        <v>7.8</v>
      </c>
      <c r="N1574" s="152">
        <f t="shared" si="161"/>
        <v>0.09</v>
      </c>
      <c r="O1574" s="152">
        <v>2.5</v>
      </c>
      <c r="P1574" s="152">
        <f t="shared" si="162"/>
        <v>0.5</v>
      </c>
      <c r="Q1574" s="152"/>
      <c r="R1574" s="152">
        <f t="shared" si="163"/>
        <v>2460</v>
      </c>
      <c r="S1574" s="152">
        <f t="shared" si="167"/>
        <v>52</v>
      </c>
      <c r="T1574" s="152">
        <f t="shared" si="164"/>
        <v>2268</v>
      </c>
      <c r="U1574" s="152">
        <f t="shared" si="168"/>
        <v>54</v>
      </c>
      <c r="V1574" s="152">
        <f t="shared" si="165"/>
        <v>33</v>
      </c>
      <c r="W1574" s="152">
        <f t="shared" si="169"/>
        <v>1</v>
      </c>
      <c r="X1574" s="152">
        <v>0.39500000000000002</v>
      </c>
      <c r="Y1574" t="s">
        <v>16069</v>
      </c>
    </row>
    <row r="1575" spans="5:25" ht="18" x14ac:dyDescent="0.25">
      <c r="E1575" s="152" t="s">
        <v>16063</v>
      </c>
      <c r="F1575" s="152" t="s">
        <v>16060</v>
      </c>
      <c r="G1575" t="str">
        <f t="shared" si="166"/>
        <v>Key West, Florida Keys</v>
      </c>
      <c r="H1575" s="152">
        <v>3</v>
      </c>
      <c r="I1575" s="152">
        <v>27</v>
      </c>
      <c r="J1575" s="152">
        <f t="shared" si="159"/>
        <v>0.1</v>
      </c>
      <c r="K1575" s="152">
        <v>1340</v>
      </c>
      <c r="L1575" s="152">
        <f t="shared" si="160"/>
        <v>207</v>
      </c>
      <c r="M1575" s="152">
        <v>7.6</v>
      </c>
      <c r="N1575" s="152">
        <f t="shared" si="161"/>
        <v>0.06</v>
      </c>
      <c r="O1575" s="152">
        <v>1.7</v>
      </c>
      <c r="P1575" s="152">
        <f t="shared" si="162"/>
        <v>0.2</v>
      </c>
      <c r="Q1575" s="152"/>
      <c r="R1575" s="152">
        <f t="shared" si="163"/>
        <v>2442</v>
      </c>
      <c r="S1575" s="152">
        <f t="shared" si="167"/>
        <v>33</v>
      </c>
      <c r="T1575" s="152">
        <f t="shared" si="164"/>
        <v>2336</v>
      </c>
      <c r="U1575" s="152">
        <f t="shared" si="168"/>
        <v>33</v>
      </c>
      <c r="V1575" s="152">
        <f t="shared" si="165"/>
        <v>33</v>
      </c>
      <c r="W1575" s="152">
        <f t="shared" si="169"/>
        <v>1</v>
      </c>
      <c r="X1575" s="152">
        <v>-0.25700000000000001</v>
      </c>
      <c r="Y1575" t="s">
        <v>16069</v>
      </c>
    </row>
    <row r="1576" spans="5:25" ht="18" x14ac:dyDescent="0.25">
      <c r="E1576" s="152" t="s">
        <v>16063</v>
      </c>
      <c r="F1576" s="152" t="s">
        <v>16060</v>
      </c>
      <c r="G1576" t="str">
        <f t="shared" si="166"/>
        <v>Key West, Florida Keys</v>
      </c>
      <c r="H1576" s="152">
        <v>5</v>
      </c>
      <c r="I1576" s="152">
        <v>30.3</v>
      </c>
      <c r="J1576" s="152">
        <f t="shared" si="159"/>
        <v>0.5</v>
      </c>
      <c r="K1576" s="152">
        <v>950</v>
      </c>
      <c r="L1576" s="152">
        <f t="shared" si="160"/>
        <v>196</v>
      </c>
      <c r="M1576" s="152">
        <v>7.8</v>
      </c>
      <c r="N1576" s="152">
        <f t="shared" si="161"/>
        <v>0.09</v>
      </c>
      <c r="O1576" s="152">
        <v>2.5</v>
      </c>
      <c r="P1576" s="152">
        <f t="shared" si="162"/>
        <v>0.5</v>
      </c>
      <c r="Q1576" s="152"/>
      <c r="R1576" s="152">
        <f t="shared" si="163"/>
        <v>2460</v>
      </c>
      <c r="S1576" s="152">
        <f t="shared" si="167"/>
        <v>52</v>
      </c>
      <c r="T1576" s="152">
        <f t="shared" si="164"/>
        <v>2268</v>
      </c>
      <c r="U1576" s="152">
        <f t="shared" si="168"/>
        <v>54</v>
      </c>
      <c r="V1576" s="152">
        <f t="shared" si="165"/>
        <v>33</v>
      </c>
      <c r="W1576" s="152">
        <f t="shared" si="169"/>
        <v>1</v>
      </c>
      <c r="X1576" s="152">
        <v>0.3</v>
      </c>
      <c r="Y1576" t="s">
        <v>16069</v>
      </c>
    </row>
    <row r="1577" spans="5:25" ht="18" x14ac:dyDescent="0.25">
      <c r="E1577" s="152" t="s">
        <v>16063</v>
      </c>
      <c r="F1577" s="152" t="s">
        <v>16060</v>
      </c>
      <c r="G1577" t="str">
        <f t="shared" si="166"/>
        <v>Key West, Florida Keys</v>
      </c>
      <c r="H1577" s="152">
        <v>2</v>
      </c>
      <c r="I1577" s="152">
        <v>27</v>
      </c>
      <c r="J1577" s="152">
        <f t="shared" si="159"/>
        <v>0.1</v>
      </c>
      <c r="K1577" s="152">
        <v>900</v>
      </c>
      <c r="L1577" s="152">
        <f t="shared" si="160"/>
        <v>211</v>
      </c>
      <c r="M1577" s="152">
        <v>7.8</v>
      </c>
      <c r="N1577" s="152">
        <f t="shared" si="161"/>
        <v>0.1</v>
      </c>
      <c r="O1577" s="152">
        <v>2.2999999999999998</v>
      </c>
      <c r="P1577" s="152">
        <f t="shared" si="162"/>
        <v>0.5</v>
      </c>
      <c r="Q1577" s="152"/>
      <c r="R1577" s="152">
        <f t="shared" si="163"/>
        <v>2422</v>
      </c>
      <c r="S1577" s="152">
        <f t="shared" si="167"/>
        <v>47</v>
      </c>
      <c r="T1577" s="152">
        <f t="shared" si="164"/>
        <v>2246</v>
      </c>
      <c r="U1577" s="152">
        <f t="shared" si="168"/>
        <v>41</v>
      </c>
      <c r="V1577" s="152">
        <f t="shared" si="165"/>
        <v>33</v>
      </c>
      <c r="W1577" s="152">
        <f t="shared" si="169"/>
        <v>1</v>
      </c>
      <c r="X1577" s="152">
        <v>-0.122</v>
      </c>
      <c r="Y1577" t="s">
        <v>16069</v>
      </c>
    </row>
    <row r="1578" spans="5:25" ht="18" x14ac:dyDescent="0.25">
      <c r="E1578" s="152" t="s">
        <v>16063</v>
      </c>
      <c r="F1578" s="152" t="s">
        <v>16060</v>
      </c>
      <c r="G1578" t="str">
        <f t="shared" si="166"/>
        <v>Key West, Florida Keys</v>
      </c>
      <c r="H1578" s="152">
        <v>6</v>
      </c>
      <c r="I1578" s="152">
        <v>30.3</v>
      </c>
      <c r="J1578" s="152">
        <f t="shared" si="159"/>
        <v>0.5</v>
      </c>
      <c r="K1578" s="152">
        <v>1290</v>
      </c>
      <c r="L1578" s="152">
        <f t="shared" si="160"/>
        <v>247</v>
      </c>
      <c r="M1578" s="152">
        <v>7.6</v>
      </c>
      <c r="N1578" s="152">
        <f t="shared" si="161"/>
        <v>0.08</v>
      </c>
      <c r="O1578" s="152">
        <v>2</v>
      </c>
      <c r="P1578" s="152">
        <f t="shared" si="162"/>
        <v>0.4</v>
      </c>
      <c r="Q1578" s="152"/>
      <c r="R1578" s="152">
        <f t="shared" si="163"/>
        <v>2447</v>
      </c>
      <c r="S1578" s="152">
        <f t="shared" si="167"/>
        <v>77</v>
      </c>
      <c r="T1578" s="152">
        <f t="shared" si="164"/>
        <v>2311</v>
      </c>
      <c r="U1578" s="152">
        <f t="shared" si="168"/>
        <v>77</v>
      </c>
      <c r="V1578" s="152">
        <f t="shared" si="165"/>
        <v>33</v>
      </c>
      <c r="W1578" s="152">
        <f t="shared" si="169"/>
        <v>1</v>
      </c>
      <c r="X1578" s="152">
        <v>5.6000000000000001E-2</v>
      </c>
      <c r="Y1578" t="s">
        <v>16069</v>
      </c>
    </row>
    <row r="1579" spans="5:25" ht="18" x14ac:dyDescent="0.25">
      <c r="E1579" s="152" t="s">
        <v>16063</v>
      </c>
      <c r="F1579" s="152" t="s">
        <v>16060</v>
      </c>
      <c r="G1579" t="str">
        <f t="shared" si="166"/>
        <v>Key West, Florida Keys</v>
      </c>
      <c r="H1579" s="152">
        <v>4</v>
      </c>
      <c r="I1579" s="152">
        <v>30.3</v>
      </c>
      <c r="J1579" s="152">
        <f t="shared" si="159"/>
        <v>0.5</v>
      </c>
      <c r="K1579" s="152">
        <v>400</v>
      </c>
      <c r="L1579" s="152">
        <f t="shared" si="160"/>
        <v>49</v>
      </c>
      <c r="M1579" s="152">
        <v>8.1</v>
      </c>
      <c r="N1579" s="152">
        <f t="shared" si="161"/>
        <v>0.04</v>
      </c>
      <c r="O1579" s="152">
        <v>4.3</v>
      </c>
      <c r="P1579" s="152">
        <f t="shared" si="162"/>
        <v>4</v>
      </c>
      <c r="Q1579" s="152"/>
      <c r="R1579" s="152">
        <f t="shared" si="163"/>
        <v>2406</v>
      </c>
      <c r="S1579" s="152">
        <f t="shared" si="167"/>
        <v>47</v>
      </c>
      <c r="T1579" s="152">
        <f t="shared" si="164"/>
        <v>2052</v>
      </c>
      <c r="U1579" s="152">
        <f t="shared" si="168"/>
        <v>38</v>
      </c>
      <c r="V1579" s="152">
        <f t="shared" si="165"/>
        <v>33</v>
      </c>
      <c r="W1579" s="152">
        <f t="shared" si="169"/>
        <v>1</v>
      </c>
      <c r="X1579" s="152">
        <v>0.28199999999999997</v>
      </c>
      <c r="Y1579" t="s">
        <v>16069</v>
      </c>
    </row>
    <row r="1580" spans="5:25" ht="18" x14ac:dyDescent="0.25">
      <c r="E1580" s="152" t="s">
        <v>16063</v>
      </c>
      <c r="F1580" s="152" t="s">
        <v>16060</v>
      </c>
      <c r="G1580" t="str">
        <f t="shared" si="166"/>
        <v>Key West, Florida Keys</v>
      </c>
      <c r="H1580" s="152">
        <v>5</v>
      </c>
      <c r="I1580" s="152">
        <v>30.3</v>
      </c>
      <c r="J1580" s="152">
        <f t="shared" si="159"/>
        <v>0.5</v>
      </c>
      <c r="K1580" s="152">
        <v>950</v>
      </c>
      <c r="L1580" s="152">
        <f t="shared" si="160"/>
        <v>196</v>
      </c>
      <c r="M1580" s="152">
        <v>7.8</v>
      </c>
      <c r="N1580" s="152">
        <f t="shared" si="161"/>
        <v>0.09</v>
      </c>
      <c r="O1580" s="152">
        <v>2.5</v>
      </c>
      <c r="P1580" s="152">
        <f t="shared" si="162"/>
        <v>0.5</v>
      </c>
      <c r="Q1580" s="152"/>
      <c r="R1580" s="152">
        <f t="shared" si="163"/>
        <v>2460</v>
      </c>
      <c r="S1580" s="152">
        <f t="shared" si="167"/>
        <v>52</v>
      </c>
      <c r="T1580" s="152">
        <f t="shared" si="164"/>
        <v>2268</v>
      </c>
      <c r="U1580" s="152">
        <f t="shared" si="168"/>
        <v>54</v>
      </c>
      <c r="V1580" s="152">
        <f t="shared" si="165"/>
        <v>33</v>
      </c>
      <c r="W1580" s="152">
        <f t="shared" si="169"/>
        <v>1</v>
      </c>
      <c r="X1580" s="152">
        <v>-0.253</v>
      </c>
      <c r="Y1580" t="s">
        <v>16069</v>
      </c>
    </row>
    <row r="1581" spans="5:25" ht="18" x14ac:dyDescent="0.25">
      <c r="E1581" s="152" t="s">
        <v>16063</v>
      </c>
      <c r="F1581" s="152" t="s">
        <v>16060</v>
      </c>
      <c r="G1581" t="str">
        <f t="shared" si="166"/>
        <v>Key West, Florida Keys</v>
      </c>
      <c r="H1581" s="152">
        <v>6</v>
      </c>
      <c r="I1581" s="152">
        <v>30.3</v>
      </c>
      <c r="J1581" s="152">
        <f t="shared" si="159"/>
        <v>0.5</v>
      </c>
      <c r="K1581" s="152">
        <v>1290</v>
      </c>
      <c r="L1581" s="152">
        <f t="shared" si="160"/>
        <v>247</v>
      </c>
      <c r="M1581" s="152">
        <v>7.6</v>
      </c>
      <c r="N1581" s="152">
        <f t="shared" si="161"/>
        <v>0.08</v>
      </c>
      <c r="O1581" s="152">
        <v>2</v>
      </c>
      <c r="P1581" s="152">
        <f t="shared" si="162"/>
        <v>0.4</v>
      </c>
      <c r="Q1581" s="152"/>
      <c r="R1581" s="152">
        <f t="shared" si="163"/>
        <v>2447</v>
      </c>
      <c r="S1581" s="152">
        <f t="shared" si="167"/>
        <v>77</v>
      </c>
      <c r="T1581" s="152">
        <f t="shared" si="164"/>
        <v>2311</v>
      </c>
      <c r="U1581" s="152">
        <f t="shared" si="168"/>
        <v>77</v>
      </c>
      <c r="V1581" s="152">
        <f t="shared" si="165"/>
        <v>33</v>
      </c>
      <c r="W1581" s="152">
        <f t="shared" si="169"/>
        <v>1</v>
      </c>
      <c r="X1581" s="152">
        <v>0.32800000000000001</v>
      </c>
      <c r="Y1581" t="s">
        <v>16069</v>
      </c>
    </row>
    <row r="1582" spans="5:25" ht="18" x14ac:dyDescent="0.25">
      <c r="E1582" s="152" t="s">
        <v>16063</v>
      </c>
      <c r="F1582" s="152" t="s">
        <v>16060</v>
      </c>
      <c r="G1582" t="str">
        <f t="shared" si="166"/>
        <v>Key West, Florida Keys</v>
      </c>
      <c r="H1582" s="152">
        <v>1</v>
      </c>
      <c r="I1582" s="152">
        <v>27</v>
      </c>
      <c r="J1582" s="152">
        <f t="shared" si="159"/>
        <v>0.1</v>
      </c>
      <c r="K1582" s="152">
        <v>400</v>
      </c>
      <c r="L1582" s="152">
        <f t="shared" si="160"/>
        <v>60</v>
      </c>
      <c r="M1582" s="152">
        <v>8.1</v>
      </c>
      <c r="N1582" s="152">
        <f t="shared" si="161"/>
        <v>0.05</v>
      </c>
      <c r="O1582" s="152">
        <v>3.8</v>
      </c>
      <c r="P1582" s="152">
        <f t="shared" si="162"/>
        <v>3</v>
      </c>
      <c r="Q1582" s="152"/>
      <c r="R1582" s="152">
        <f t="shared" si="163"/>
        <v>2377</v>
      </c>
      <c r="S1582" s="152">
        <f t="shared" si="167"/>
        <v>41</v>
      </c>
      <c r="T1582" s="152">
        <f t="shared" si="164"/>
        <v>2057</v>
      </c>
      <c r="U1582" s="152">
        <f t="shared" si="168"/>
        <v>43</v>
      </c>
      <c r="V1582" s="152">
        <f t="shared" si="165"/>
        <v>33</v>
      </c>
      <c r="W1582" s="152">
        <f t="shared" si="169"/>
        <v>1</v>
      </c>
      <c r="X1582" s="152">
        <v>5.1999999999999998E-2</v>
      </c>
      <c r="Y1582" t="s">
        <v>16069</v>
      </c>
    </row>
    <row r="1583" spans="5:25" ht="18" x14ac:dyDescent="0.25">
      <c r="E1583" s="152" t="s">
        <v>16063</v>
      </c>
      <c r="F1583" s="152" t="s">
        <v>16060</v>
      </c>
      <c r="G1583" t="str">
        <f t="shared" si="166"/>
        <v>Key West, Florida Keys</v>
      </c>
      <c r="H1583" s="152">
        <v>4</v>
      </c>
      <c r="I1583" s="152">
        <v>30.3</v>
      </c>
      <c r="J1583" s="152">
        <f t="shared" si="159"/>
        <v>0.5</v>
      </c>
      <c r="K1583" s="152">
        <v>400</v>
      </c>
      <c r="L1583" s="152">
        <f t="shared" si="160"/>
        <v>49</v>
      </c>
      <c r="M1583" s="152">
        <v>8.1</v>
      </c>
      <c r="N1583" s="152">
        <f t="shared" si="161"/>
        <v>0.04</v>
      </c>
      <c r="O1583" s="152">
        <v>4.3</v>
      </c>
      <c r="P1583" s="152">
        <f t="shared" si="162"/>
        <v>4</v>
      </c>
      <c r="Q1583" s="152"/>
      <c r="R1583" s="152">
        <f t="shared" si="163"/>
        <v>2406</v>
      </c>
      <c r="S1583" s="152">
        <f t="shared" si="167"/>
        <v>47</v>
      </c>
      <c r="T1583" s="152">
        <f t="shared" si="164"/>
        <v>2052</v>
      </c>
      <c r="U1583" s="152">
        <f t="shared" si="168"/>
        <v>38</v>
      </c>
      <c r="V1583" s="152">
        <f t="shared" si="165"/>
        <v>33</v>
      </c>
      <c r="W1583" s="152">
        <f t="shared" si="169"/>
        <v>1</v>
      </c>
      <c r="X1583" s="152">
        <v>0.39500000000000002</v>
      </c>
      <c r="Y1583" t="s">
        <v>16069</v>
      </c>
    </row>
    <row r="1584" spans="5:25" ht="18" x14ac:dyDescent="0.25">
      <c r="E1584" s="152" t="s">
        <v>16063</v>
      </c>
      <c r="F1584" s="152" t="s">
        <v>16060</v>
      </c>
      <c r="G1584" t="str">
        <f t="shared" si="166"/>
        <v>Key West, Florida Keys</v>
      </c>
      <c r="H1584" s="152">
        <v>4</v>
      </c>
      <c r="I1584" s="152">
        <v>30.3</v>
      </c>
      <c r="J1584" s="152">
        <f t="shared" si="159"/>
        <v>0.5</v>
      </c>
      <c r="K1584" s="152">
        <v>400</v>
      </c>
      <c r="L1584" s="152">
        <f t="shared" si="160"/>
        <v>49</v>
      </c>
      <c r="M1584" s="152">
        <v>8.1</v>
      </c>
      <c r="N1584" s="152">
        <f t="shared" si="161"/>
        <v>0.04</v>
      </c>
      <c r="O1584" s="152">
        <v>4.3</v>
      </c>
      <c r="P1584" s="152">
        <f t="shared" si="162"/>
        <v>4</v>
      </c>
      <c r="Q1584" s="152"/>
      <c r="R1584" s="152">
        <f t="shared" si="163"/>
        <v>2406</v>
      </c>
      <c r="S1584" s="152">
        <f t="shared" si="167"/>
        <v>47</v>
      </c>
      <c r="T1584" s="152">
        <f t="shared" si="164"/>
        <v>2052</v>
      </c>
      <c r="U1584" s="152">
        <f t="shared" si="168"/>
        <v>38</v>
      </c>
      <c r="V1584" s="152">
        <f t="shared" si="165"/>
        <v>33</v>
      </c>
      <c r="W1584" s="152">
        <f t="shared" si="169"/>
        <v>1</v>
      </c>
      <c r="X1584" s="152">
        <v>0.97099999999999997</v>
      </c>
      <c r="Y1584" t="s">
        <v>16069</v>
      </c>
    </row>
    <row r="1585" spans="5:25" ht="18" x14ac:dyDescent="0.25">
      <c r="E1585" s="152" t="s">
        <v>16063</v>
      </c>
      <c r="F1585" s="152" t="s">
        <v>16060</v>
      </c>
      <c r="G1585" t="str">
        <f t="shared" si="166"/>
        <v>Key West, Florida Keys</v>
      </c>
      <c r="H1585" s="152">
        <v>1</v>
      </c>
      <c r="I1585" s="152">
        <v>27</v>
      </c>
      <c r="J1585" s="152">
        <f t="shared" si="159"/>
        <v>0.1</v>
      </c>
      <c r="K1585" s="152">
        <v>400</v>
      </c>
      <c r="L1585" s="152">
        <f t="shared" si="160"/>
        <v>60</v>
      </c>
      <c r="M1585" s="152">
        <v>8.1</v>
      </c>
      <c r="N1585" s="152">
        <f t="shared" si="161"/>
        <v>0.05</v>
      </c>
      <c r="O1585" s="152">
        <v>3.8</v>
      </c>
      <c r="P1585" s="152">
        <f t="shared" si="162"/>
        <v>3</v>
      </c>
      <c r="Q1585" s="152"/>
      <c r="R1585" s="152">
        <f t="shared" si="163"/>
        <v>2377</v>
      </c>
      <c r="S1585" s="152">
        <f t="shared" si="167"/>
        <v>41</v>
      </c>
      <c r="T1585" s="152">
        <f t="shared" si="164"/>
        <v>2057</v>
      </c>
      <c r="U1585" s="152">
        <f t="shared" si="168"/>
        <v>43</v>
      </c>
      <c r="V1585" s="152">
        <f t="shared" si="165"/>
        <v>33</v>
      </c>
      <c r="W1585" s="152">
        <f t="shared" si="169"/>
        <v>1</v>
      </c>
      <c r="X1585" s="152">
        <v>0.34300000000000003</v>
      </c>
      <c r="Y1585" t="s">
        <v>16069</v>
      </c>
    </row>
    <row r="1586" spans="5:25" ht="18" x14ac:dyDescent="0.25">
      <c r="E1586" s="152" t="s">
        <v>16063</v>
      </c>
      <c r="F1586" s="152" t="s">
        <v>16060</v>
      </c>
      <c r="G1586" t="str">
        <f t="shared" si="166"/>
        <v>Key West, Florida Keys</v>
      </c>
      <c r="H1586" s="152">
        <v>2</v>
      </c>
      <c r="I1586" s="152">
        <v>27</v>
      </c>
      <c r="J1586" s="152">
        <f t="shared" ref="J1586:J1649" si="170">VLOOKUP($H1586,$AA$948:$AO$953,3,FALSE)</f>
        <v>0.1</v>
      </c>
      <c r="K1586" s="152">
        <v>900</v>
      </c>
      <c r="L1586" s="152">
        <f t="shared" ref="L1586:L1649" si="171">VLOOKUP($H1586,$AA$948:$AO$953,5,FALSE)</f>
        <v>211</v>
      </c>
      <c r="M1586" s="152">
        <v>7.8</v>
      </c>
      <c r="N1586" s="152">
        <f t="shared" ref="N1586:N1649" si="172">VLOOKUP($H1586,$AA$948:$AO$953,7,FALSE)</f>
        <v>0.1</v>
      </c>
      <c r="O1586" s="152">
        <v>2.2999999999999998</v>
      </c>
      <c r="P1586" s="152">
        <f t="shared" ref="P1586:P1649" si="173">VLOOKUP($H1586,$AA$948:$AO$953,13,FALSE)</f>
        <v>0.5</v>
      </c>
      <c r="Q1586" s="152"/>
      <c r="R1586" s="152">
        <f t="shared" ref="R1586:R1649" si="174">VLOOKUP($H1586,$AA$948:$AO$953,8,FALSE)</f>
        <v>2422</v>
      </c>
      <c r="S1586" s="152">
        <f t="shared" si="167"/>
        <v>47</v>
      </c>
      <c r="T1586" s="152">
        <f t="shared" ref="T1586:T1649" si="175">VLOOKUP($H1586,$AA$948:$AO$953,10,FALSE)</f>
        <v>2246</v>
      </c>
      <c r="U1586" s="152">
        <f t="shared" si="168"/>
        <v>41</v>
      </c>
      <c r="V1586" s="152">
        <f t="shared" ref="V1586:V1649" si="176">VLOOKUP($H1586,$AA$948:$AO$953,14,FALSE)</f>
        <v>33</v>
      </c>
      <c r="W1586" s="152">
        <f t="shared" si="169"/>
        <v>1</v>
      </c>
      <c r="X1586" s="152">
        <v>-0.14399999999999999</v>
      </c>
      <c r="Y1586" t="s">
        <v>16069</v>
      </c>
    </row>
    <row r="1587" spans="5:25" ht="18" x14ac:dyDescent="0.25">
      <c r="E1587" s="152" t="s">
        <v>16063</v>
      </c>
      <c r="F1587" s="152" t="s">
        <v>16060</v>
      </c>
      <c r="G1587" t="str">
        <f t="shared" ref="G1587:G1650" si="177">_xlfn.CONCAT(F1587, ", Florida Keys")</f>
        <v>Key West, Florida Keys</v>
      </c>
      <c r="H1587" s="152">
        <v>4</v>
      </c>
      <c r="I1587" s="152">
        <v>30.3</v>
      </c>
      <c r="J1587" s="152">
        <f t="shared" si="170"/>
        <v>0.5</v>
      </c>
      <c r="K1587" s="152">
        <v>400</v>
      </c>
      <c r="L1587" s="152">
        <f t="shared" si="171"/>
        <v>49</v>
      </c>
      <c r="M1587" s="152">
        <v>8.1</v>
      </c>
      <c r="N1587" s="152">
        <f t="shared" si="172"/>
        <v>0.04</v>
      </c>
      <c r="O1587" s="152">
        <v>4.3</v>
      </c>
      <c r="P1587" s="152">
        <f t="shared" si="173"/>
        <v>4</v>
      </c>
      <c r="Q1587" s="152"/>
      <c r="R1587" s="152">
        <f t="shared" si="174"/>
        <v>2406</v>
      </c>
      <c r="S1587" s="152">
        <f t="shared" ref="S1587:S1650" si="178">VLOOKUP($H1587,$AA$948:$AO$953,9,FALSE)</f>
        <v>47</v>
      </c>
      <c r="T1587" s="152">
        <f t="shared" si="175"/>
        <v>2052</v>
      </c>
      <c r="U1587" s="152">
        <f t="shared" ref="U1587:U1650" si="179">VLOOKUP($H1587,$AA$948:$AO$953,11,FALSE)</f>
        <v>38</v>
      </c>
      <c r="V1587" s="152">
        <f t="shared" si="176"/>
        <v>33</v>
      </c>
      <c r="W1587" s="152">
        <f t="shared" ref="W1587:W1650" si="180">VLOOKUP($H1587,$AA$948:$AO$953,15,FALSE)</f>
        <v>1</v>
      </c>
      <c r="X1587" s="152">
        <v>0.64800000000000002</v>
      </c>
      <c r="Y1587" t="s">
        <v>16069</v>
      </c>
    </row>
    <row r="1588" spans="5:25" ht="18" x14ac:dyDescent="0.25">
      <c r="E1588" s="152" t="s">
        <v>16063</v>
      </c>
      <c r="F1588" s="152" t="s">
        <v>16060</v>
      </c>
      <c r="G1588" t="str">
        <f t="shared" si="177"/>
        <v>Key West, Florida Keys</v>
      </c>
      <c r="H1588" s="152">
        <v>2</v>
      </c>
      <c r="I1588" s="152">
        <v>27</v>
      </c>
      <c r="J1588" s="152">
        <f t="shared" si="170"/>
        <v>0.1</v>
      </c>
      <c r="K1588" s="152">
        <v>900</v>
      </c>
      <c r="L1588" s="152">
        <f t="shared" si="171"/>
        <v>211</v>
      </c>
      <c r="M1588" s="152">
        <v>7.8</v>
      </c>
      <c r="N1588" s="152">
        <f t="shared" si="172"/>
        <v>0.1</v>
      </c>
      <c r="O1588" s="152">
        <v>2.2999999999999998</v>
      </c>
      <c r="P1588" s="152">
        <f t="shared" si="173"/>
        <v>0.5</v>
      </c>
      <c r="Q1588" s="152"/>
      <c r="R1588" s="152">
        <f t="shared" si="174"/>
        <v>2422</v>
      </c>
      <c r="S1588" s="152">
        <f t="shared" si="178"/>
        <v>47</v>
      </c>
      <c r="T1588" s="152">
        <f t="shared" si="175"/>
        <v>2246</v>
      </c>
      <c r="U1588" s="152">
        <f t="shared" si="179"/>
        <v>41</v>
      </c>
      <c r="V1588" s="152">
        <f t="shared" si="176"/>
        <v>33</v>
      </c>
      <c r="W1588" s="152">
        <f t="shared" si="180"/>
        <v>1</v>
      </c>
      <c r="X1588" s="152">
        <v>1.24</v>
      </c>
      <c r="Y1588" t="s">
        <v>16069</v>
      </c>
    </row>
    <row r="1589" spans="5:25" ht="18" x14ac:dyDescent="0.25">
      <c r="E1589" s="152" t="s">
        <v>16063</v>
      </c>
      <c r="F1589" s="152" t="s">
        <v>16060</v>
      </c>
      <c r="G1589" t="str">
        <f t="shared" si="177"/>
        <v>Key West, Florida Keys</v>
      </c>
      <c r="H1589" s="152">
        <v>5</v>
      </c>
      <c r="I1589" s="152">
        <v>30.3</v>
      </c>
      <c r="J1589" s="152">
        <f t="shared" si="170"/>
        <v>0.5</v>
      </c>
      <c r="K1589" s="152">
        <v>950</v>
      </c>
      <c r="L1589" s="152">
        <f t="shared" si="171"/>
        <v>196</v>
      </c>
      <c r="M1589" s="152">
        <v>7.8</v>
      </c>
      <c r="N1589" s="152">
        <f t="shared" si="172"/>
        <v>0.09</v>
      </c>
      <c r="O1589" s="152">
        <v>2.5</v>
      </c>
      <c r="P1589" s="152">
        <f t="shared" si="173"/>
        <v>0.5</v>
      </c>
      <c r="Q1589" s="152"/>
      <c r="R1589" s="152">
        <f t="shared" si="174"/>
        <v>2460</v>
      </c>
      <c r="S1589" s="152">
        <f t="shared" si="178"/>
        <v>52</v>
      </c>
      <c r="T1589" s="152">
        <f t="shared" si="175"/>
        <v>2268</v>
      </c>
      <c r="U1589" s="152">
        <f t="shared" si="179"/>
        <v>54</v>
      </c>
      <c r="V1589" s="152">
        <f t="shared" si="176"/>
        <v>33</v>
      </c>
      <c r="W1589" s="152">
        <f t="shared" si="180"/>
        <v>1</v>
      </c>
      <c r="X1589" s="152">
        <v>0.19</v>
      </c>
      <c r="Y1589" t="s">
        <v>16069</v>
      </c>
    </row>
    <row r="1590" spans="5:25" ht="18" x14ac:dyDescent="0.25">
      <c r="E1590" s="152" t="s">
        <v>16063</v>
      </c>
      <c r="F1590" s="152" t="s">
        <v>16060</v>
      </c>
      <c r="G1590" t="str">
        <f t="shared" si="177"/>
        <v>Key West, Florida Keys</v>
      </c>
      <c r="H1590" s="152">
        <v>1</v>
      </c>
      <c r="I1590" s="152">
        <v>27</v>
      </c>
      <c r="J1590" s="152">
        <f t="shared" si="170"/>
        <v>0.1</v>
      </c>
      <c r="K1590" s="152">
        <v>400</v>
      </c>
      <c r="L1590" s="152">
        <f t="shared" si="171"/>
        <v>60</v>
      </c>
      <c r="M1590" s="152">
        <v>8.1</v>
      </c>
      <c r="N1590" s="152">
        <f t="shared" si="172"/>
        <v>0.05</v>
      </c>
      <c r="O1590" s="152">
        <v>3.8</v>
      </c>
      <c r="P1590" s="152">
        <f t="shared" si="173"/>
        <v>3</v>
      </c>
      <c r="Q1590" s="152"/>
      <c r="R1590" s="152">
        <f t="shared" si="174"/>
        <v>2377</v>
      </c>
      <c r="S1590" s="152">
        <f t="shared" si="178"/>
        <v>41</v>
      </c>
      <c r="T1590" s="152">
        <f t="shared" si="175"/>
        <v>2057</v>
      </c>
      <c r="U1590" s="152">
        <f t="shared" si="179"/>
        <v>43</v>
      </c>
      <c r="V1590" s="152">
        <f t="shared" si="176"/>
        <v>33</v>
      </c>
      <c r="W1590" s="152">
        <f t="shared" si="180"/>
        <v>1</v>
      </c>
      <c r="X1590" s="152">
        <v>7.0999999999999994E-2</v>
      </c>
      <c r="Y1590" t="s">
        <v>16069</v>
      </c>
    </row>
    <row r="1591" spans="5:25" ht="18" x14ac:dyDescent="0.25">
      <c r="E1591" s="152" t="s">
        <v>16063</v>
      </c>
      <c r="F1591" s="152" t="s">
        <v>16060</v>
      </c>
      <c r="G1591" t="str">
        <f t="shared" si="177"/>
        <v>Key West, Florida Keys</v>
      </c>
      <c r="H1591" s="152">
        <v>1</v>
      </c>
      <c r="I1591" s="152">
        <v>27</v>
      </c>
      <c r="J1591" s="152">
        <f t="shared" si="170"/>
        <v>0.1</v>
      </c>
      <c r="K1591" s="152">
        <v>400</v>
      </c>
      <c r="L1591" s="152">
        <f t="shared" si="171"/>
        <v>60</v>
      </c>
      <c r="M1591" s="152">
        <v>8.1</v>
      </c>
      <c r="N1591" s="152">
        <f t="shared" si="172"/>
        <v>0.05</v>
      </c>
      <c r="O1591" s="152">
        <v>3.8</v>
      </c>
      <c r="P1591" s="152">
        <f t="shared" si="173"/>
        <v>3</v>
      </c>
      <c r="Q1591" s="152"/>
      <c r="R1591" s="152">
        <f t="shared" si="174"/>
        <v>2377</v>
      </c>
      <c r="S1591" s="152">
        <f t="shared" si="178"/>
        <v>41</v>
      </c>
      <c r="T1591" s="152">
        <f t="shared" si="175"/>
        <v>2057</v>
      </c>
      <c r="U1591" s="152">
        <f t="shared" si="179"/>
        <v>43</v>
      </c>
      <c r="V1591" s="152">
        <f t="shared" si="176"/>
        <v>33</v>
      </c>
      <c r="W1591" s="152">
        <f t="shared" si="180"/>
        <v>1</v>
      </c>
      <c r="X1591" s="152">
        <v>-0.78400000000000003</v>
      </c>
      <c r="Y1591" t="s">
        <v>16069</v>
      </c>
    </row>
    <row r="1592" spans="5:25" ht="18" x14ac:dyDescent="0.25">
      <c r="E1592" s="152" t="s">
        <v>16063</v>
      </c>
      <c r="F1592" s="152" t="s">
        <v>16060</v>
      </c>
      <c r="G1592" t="str">
        <f t="shared" si="177"/>
        <v>Key West, Florida Keys</v>
      </c>
      <c r="H1592" s="152">
        <v>6</v>
      </c>
      <c r="I1592" s="152">
        <v>30.3</v>
      </c>
      <c r="J1592" s="152">
        <f t="shared" si="170"/>
        <v>0.5</v>
      </c>
      <c r="K1592" s="152">
        <v>1290</v>
      </c>
      <c r="L1592" s="152">
        <f t="shared" si="171"/>
        <v>247</v>
      </c>
      <c r="M1592" s="152">
        <v>7.6</v>
      </c>
      <c r="N1592" s="152">
        <f t="shared" si="172"/>
        <v>0.08</v>
      </c>
      <c r="O1592" s="152">
        <v>2</v>
      </c>
      <c r="P1592" s="152">
        <f t="shared" si="173"/>
        <v>0.4</v>
      </c>
      <c r="Q1592" s="152"/>
      <c r="R1592" s="152">
        <f t="shared" si="174"/>
        <v>2447</v>
      </c>
      <c r="S1592" s="152">
        <f t="shared" si="178"/>
        <v>77</v>
      </c>
      <c r="T1592" s="152">
        <f t="shared" si="175"/>
        <v>2311</v>
      </c>
      <c r="U1592" s="152">
        <f t="shared" si="179"/>
        <v>77</v>
      </c>
      <c r="V1592" s="152">
        <f t="shared" si="176"/>
        <v>33</v>
      </c>
      <c r="W1592" s="152">
        <f t="shared" si="180"/>
        <v>1</v>
      </c>
      <c r="X1592" s="152">
        <v>-0.254</v>
      </c>
      <c r="Y1592" t="s">
        <v>16069</v>
      </c>
    </row>
    <row r="1593" spans="5:25" ht="18" x14ac:dyDescent="0.25">
      <c r="E1593" s="152" t="s">
        <v>16063</v>
      </c>
      <c r="F1593" s="152" t="s">
        <v>16060</v>
      </c>
      <c r="G1593" t="str">
        <f t="shared" si="177"/>
        <v>Key West, Florida Keys</v>
      </c>
      <c r="H1593" s="152">
        <v>2</v>
      </c>
      <c r="I1593" s="152">
        <v>27</v>
      </c>
      <c r="J1593" s="152">
        <f t="shared" si="170"/>
        <v>0.1</v>
      </c>
      <c r="K1593" s="152">
        <v>900</v>
      </c>
      <c r="L1593" s="152">
        <f t="shared" si="171"/>
        <v>211</v>
      </c>
      <c r="M1593" s="152">
        <v>7.8</v>
      </c>
      <c r="N1593" s="152">
        <f t="shared" si="172"/>
        <v>0.1</v>
      </c>
      <c r="O1593" s="152">
        <v>2.2999999999999998</v>
      </c>
      <c r="P1593" s="152">
        <f t="shared" si="173"/>
        <v>0.5</v>
      </c>
      <c r="Q1593" s="152"/>
      <c r="R1593" s="152">
        <f t="shared" si="174"/>
        <v>2422</v>
      </c>
      <c r="S1593" s="152">
        <f t="shared" si="178"/>
        <v>47</v>
      </c>
      <c r="T1593" s="152">
        <f t="shared" si="175"/>
        <v>2246</v>
      </c>
      <c r="U1593" s="152">
        <f t="shared" si="179"/>
        <v>41</v>
      </c>
      <c r="V1593" s="152">
        <f t="shared" si="176"/>
        <v>33</v>
      </c>
      <c r="W1593" s="152">
        <f t="shared" si="180"/>
        <v>1</v>
      </c>
      <c r="X1593" s="152">
        <v>0.26300000000000001</v>
      </c>
      <c r="Y1593" t="s">
        <v>16069</v>
      </c>
    </row>
    <row r="1594" spans="5:25" ht="18" x14ac:dyDescent="0.25">
      <c r="E1594" s="152" t="s">
        <v>16063</v>
      </c>
      <c r="F1594" s="152" t="s">
        <v>16060</v>
      </c>
      <c r="G1594" t="str">
        <f t="shared" si="177"/>
        <v>Key West, Florida Keys</v>
      </c>
      <c r="H1594" s="152">
        <v>5</v>
      </c>
      <c r="I1594" s="152">
        <v>30.3</v>
      </c>
      <c r="J1594" s="152">
        <f t="shared" si="170"/>
        <v>0.5</v>
      </c>
      <c r="K1594" s="152">
        <v>950</v>
      </c>
      <c r="L1594" s="152">
        <f t="shared" si="171"/>
        <v>196</v>
      </c>
      <c r="M1594" s="152">
        <v>7.8</v>
      </c>
      <c r="N1594" s="152">
        <f t="shared" si="172"/>
        <v>0.09</v>
      </c>
      <c r="O1594" s="152">
        <v>2.5</v>
      </c>
      <c r="P1594" s="152">
        <f t="shared" si="173"/>
        <v>0.5</v>
      </c>
      <c r="Q1594" s="152"/>
      <c r="R1594" s="152">
        <f t="shared" si="174"/>
        <v>2460</v>
      </c>
      <c r="S1594" s="152">
        <f t="shared" si="178"/>
        <v>52</v>
      </c>
      <c r="T1594" s="152">
        <f t="shared" si="175"/>
        <v>2268</v>
      </c>
      <c r="U1594" s="152">
        <f t="shared" si="179"/>
        <v>54</v>
      </c>
      <c r="V1594" s="152">
        <f t="shared" si="176"/>
        <v>33</v>
      </c>
      <c r="W1594" s="152">
        <f t="shared" si="180"/>
        <v>1</v>
      </c>
      <c r="X1594" s="152">
        <v>-0.54200000000000004</v>
      </c>
      <c r="Y1594" t="s">
        <v>16069</v>
      </c>
    </row>
    <row r="1595" spans="5:25" ht="18" x14ac:dyDescent="0.25">
      <c r="E1595" s="152" t="s">
        <v>16063</v>
      </c>
      <c r="F1595" s="152" t="s">
        <v>16060</v>
      </c>
      <c r="G1595" t="str">
        <f t="shared" si="177"/>
        <v>Key West, Florida Keys</v>
      </c>
      <c r="H1595" s="152">
        <v>4</v>
      </c>
      <c r="I1595" s="152">
        <v>30.3</v>
      </c>
      <c r="J1595" s="152">
        <f t="shared" si="170"/>
        <v>0.5</v>
      </c>
      <c r="K1595" s="152">
        <v>400</v>
      </c>
      <c r="L1595" s="152">
        <f t="shared" si="171"/>
        <v>49</v>
      </c>
      <c r="M1595" s="152">
        <v>8.1</v>
      </c>
      <c r="N1595" s="152">
        <f t="shared" si="172"/>
        <v>0.04</v>
      </c>
      <c r="O1595" s="152">
        <v>4.3</v>
      </c>
      <c r="P1595" s="152">
        <f t="shared" si="173"/>
        <v>4</v>
      </c>
      <c r="Q1595" s="152"/>
      <c r="R1595" s="152">
        <f t="shared" si="174"/>
        <v>2406</v>
      </c>
      <c r="S1595" s="152">
        <f t="shared" si="178"/>
        <v>47</v>
      </c>
      <c r="T1595" s="152">
        <f t="shared" si="175"/>
        <v>2052</v>
      </c>
      <c r="U1595" s="152">
        <f t="shared" si="179"/>
        <v>38</v>
      </c>
      <c r="V1595" s="152">
        <f t="shared" si="176"/>
        <v>33</v>
      </c>
      <c r="W1595" s="152">
        <f t="shared" si="180"/>
        <v>1</v>
      </c>
      <c r="X1595" s="152">
        <v>-1.3</v>
      </c>
      <c r="Y1595" t="s">
        <v>16069</v>
      </c>
    </row>
    <row r="1596" spans="5:25" ht="18" x14ac:dyDescent="0.25">
      <c r="E1596" s="152" t="s">
        <v>16063</v>
      </c>
      <c r="F1596" s="152" t="s">
        <v>16060</v>
      </c>
      <c r="G1596" t="str">
        <f t="shared" si="177"/>
        <v>Key West, Florida Keys</v>
      </c>
      <c r="H1596" s="152">
        <v>5</v>
      </c>
      <c r="I1596" s="152">
        <v>30.3</v>
      </c>
      <c r="J1596" s="152">
        <f t="shared" si="170"/>
        <v>0.5</v>
      </c>
      <c r="K1596" s="152">
        <v>950</v>
      </c>
      <c r="L1596" s="152">
        <f t="shared" si="171"/>
        <v>196</v>
      </c>
      <c r="M1596" s="152">
        <v>7.8</v>
      </c>
      <c r="N1596" s="152">
        <f t="shared" si="172"/>
        <v>0.09</v>
      </c>
      <c r="O1596" s="152">
        <v>2.5</v>
      </c>
      <c r="P1596" s="152">
        <f t="shared" si="173"/>
        <v>0.5</v>
      </c>
      <c r="Q1596" s="152"/>
      <c r="R1596" s="152">
        <f t="shared" si="174"/>
        <v>2460</v>
      </c>
      <c r="S1596" s="152">
        <f t="shared" si="178"/>
        <v>52</v>
      </c>
      <c r="T1596" s="152">
        <f t="shared" si="175"/>
        <v>2268</v>
      </c>
      <c r="U1596" s="152">
        <f t="shared" si="179"/>
        <v>54</v>
      </c>
      <c r="V1596" s="152">
        <f t="shared" si="176"/>
        <v>33</v>
      </c>
      <c r="W1596" s="152">
        <f t="shared" si="180"/>
        <v>1</v>
      </c>
      <c r="X1596" s="152">
        <v>1.3169999999999999</v>
      </c>
      <c r="Y1596" t="s">
        <v>16069</v>
      </c>
    </row>
    <row r="1597" spans="5:25" ht="18" x14ac:dyDescent="0.25">
      <c r="E1597" s="152" t="s">
        <v>16063</v>
      </c>
      <c r="F1597" s="152" t="s">
        <v>16060</v>
      </c>
      <c r="G1597" t="str">
        <f t="shared" si="177"/>
        <v>Key West, Florida Keys</v>
      </c>
      <c r="H1597" s="152">
        <v>1</v>
      </c>
      <c r="I1597" s="152">
        <v>27</v>
      </c>
      <c r="J1597" s="152">
        <f t="shared" si="170"/>
        <v>0.1</v>
      </c>
      <c r="K1597" s="152">
        <v>400</v>
      </c>
      <c r="L1597" s="152">
        <f t="shared" si="171"/>
        <v>60</v>
      </c>
      <c r="M1597" s="152">
        <v>8.1</v>
      </c>
      <c r="N1597" s="152">
        <f t="shared" si="172"/>
        <v>0.05</v>
      </c>
      <c r="O1597" s="152">
        <v>3.8</v>
      </c>
      <c r="P1597" s="152">
        <f t="shared" si="173"/>
        <v>3</v>
      </c>
      <c r="Q1597" s="152"/>
      <c r="R1597" s="152">
        <f t="shared" si="174"/>
        <v>2377</v>
      </c>
      <c r="S1597" s="152">
        <f t="shared" si="178"/>
        <v>41</v>
      </c>
      <c r="T1597" s="152">
        <f t="shared" si="175"/>
        <v>2057</v>
      </c>
      <c r="U1597" s="152">
        <f t="shared" si="179"/>
        <v>43</v>
      </c>
      <c r="V1597" s="152">
        <f t="shared" si="176"/>
        <v>33</v>
      </c>
      <c r="W1597" s="152">
        <f t="shared" si="180"/>
        <v>1</v>
      </c>
      <c r="X1597" s="152">
        <v>-0.85599999999999998</v>
      </c>
      <c r="Y1597" t="s">
        <v>16069</v>
      </c>
    </row>
    <row r="1598" spans="5:25" ht="18" x14ac:dyDescent="0.25">
      <c r="E1598" s="152" t="s">
        <v>16063</v>
      </c>
      <c r="F1598" s="152" t="s">
        <v>16060</v>
      </c>
      <c r="G1598" t="str">
        <f t="shared" si="177"/>
        <v>Key West, Florida Keys</v>
      </c>
      <c r="H1598" s="152">
        <v>2</v>
      </c>
      <c r="I1598" s="152">
        <v>27</v>
      </c>
      <c r="J1598" s="152">
        <f t="shared" si="170"/>
        <v>0.1</v>
      </c>
      <c r="K1598" s="152">
        <v>900</v>
      </c>
      <c r="L1598" s="152">
        <f t="shared" si="171"/>
        <v>211</v>
      </c>
      <c r="M1598" s="152">
        <v>7.8</v>
      </c>
      <c r="N1598" s="152">
        <f t="shared" si="172"/>
        <v>0.1</v>
      </c>
      <c r="O1598" s="152">
        <v>2.2999999999999998</v>
      </c>
      <c r="P1598" s="152">
        <f t="shared" si="173"/>
        <v>0.5</v>
      </c>
      <c r="Q1598" s="152"/>
      <c r="R1598" s="152">
        <f t="shared" si="174"/>
        <v>2422</v>
      </c>
      <c r="S1598" s="152">
        <f t="shared" si="178"/>
        <v>47</v>
      </c>
      <c r="T1598" s="152">
        <f t="shared" si="175"/>
        <v>2246</v>
      </c>
      <c r="U1598" s="152">
        <f t="shared" si="179"/>
        <v>41</v>
      </c>
      <c r="V1598" s="152">
        <f t="shared" si="176"/>
        <v>33</v>
      </c>
      <c r="W1598" s="152">
        <f t="shared" si="180"/>
        <v>1</v>
      </c>
      <c r="X1598" s="152">
        <v>-0.23499999999999999</v>
      </c>
      <c r="Y1598" t="s">
        <v>16069</v>
      </c>
    </row>
    <row r="1599" spans="5:25" ht="18" x14ac:dyDescent="0.25">
      <c r="E1599" s="152" t="s">
        <v>16063</v>
      </c>
      <c r="F1599" s="152" t="s">
        <v>16060</v>
      </c>
      <c r="G1599" t="str">
        <f t="shared" si="177"/>
        <v>Key West, Florida Keys</v>
      </c>
      <c r="H1599" s="152">
        <v>2</v>
      </c>
      <c r="I1599" s="152">
        <v>27</v>
      </c>
      <c r="J1599" s="152">
        <f t="shared" si="170"/>
        <v>0.1</v>
      </c>
      <c r="K1599" s="152">
        <v>900</v>
      </c>
      <c r="L1599" s="152">
        <f t="shared" si="171"/>
        <v>211</v>
      </c>
      <c r="M1599" s="152">
        <v>7.8</v>
      </c>
      <c r="N1599" s="152">
        <f t="shared" si="172"/>
        <v>0.1</v>
      </c>
      <c r="O1599" s="152">
        <v>2.2999999999999998</v>
      </c>
      <c r="P1599" s="152">
        <f t="shared" si="173"/>
        <v>0.5</v>
      </c>
      <c r="Q1599" s="152"/>
      <c r="R1599" s="152">
        <f t="shared" si="174"/>
        <v>2422</v>
      </c>
      <c r="S1599" s="152">
        <f t="shared" si="178"/>
        <v>47</v>
      </c>
      <c r="T1599" s="152">
        <f t="shared" si="175"/>
        <v>2246</v>
      </c>
      <c r="U1599" s="152">
        <f t="shared" si="179"/>
        <v>41</v>
      </c>
      <c r="V1599" s="152">
        <f t="shared" si="176"/>
        <v>33</v>
      </c>
      <c r="W1599" s="152">
        <f t="shared" si="180"/>
        <v>1</v>
      </c>
      <c r="X1599" s="152">
        <v>0.68300000000000005</v>
      </c>
      <c r="Y1599" t="s">
        <v>16069</v>
      </c>
    </row>
    <row r="1600" spans="5:25" ht="18" x14ac:dyDescent="0.25">
      <c r="E1600" s="152" t="s">
        <v>16063</v>
      </c>
      <c r="F1600" s="152" t="s">
        <v>16060</v>
      </c>
      <c r="G1600" t="str">
        <f t="shared" si="177"/>
        <v>Key West, Florida Keys</v>
      </c>
      <c r="H1600" s="152">
        <v>3</v>
      </c>
      <c r="I1600" s="152">
        <v>27</v>
      </c>
      <c r="J1600" s="152">
        <f t="shared" si="170"/>
        <v>0.1</v>
      </c>
      <c r="K1600" s="152">
        <v>1340</v>
      </c>
      <c r="L1600" s="152">
        <f t="shared" si="171"/>
        <v>207</v>
      </c>
      <c r="M1600" s="152">
        <v>7.6</v>
      </c>
      <c r="N1600" s="152">
        <f t="shared" si="172"/>
        <v>0.06</v>
      </c>
      <c r="O1600" s="152">
        <v>1.7</v>
      </c>
      <c r="P1600" s="152">
        <f t="shared" si="173"/>
        <v>0.2</v>
      </c>
      <c r="Q1600" s="152"/>
      <c r="R1600" s="152">
        <f t="shared" si="174"/>
        <v>2442</v>
      </c>
      <c r="S1600" s="152">
        <f t="shared" si="178"/>
        <v>33</v>
      </c>
      <c r="T1600" s="152">
        <f t="shared" si="175"/>
        <v>2336</v>
      </c>
      <c r="U1600" s="152">
        <f t="shared" si="179"/>
        <v>33</v>
      </c>
      <c r="V1600" s="152">
        <f t="shared" si="176"/>
        <v>33</v>
      </c>
      <c r="W1600" s="152">
        <f t="shared" si="180"/>
        <v>1</v>
      </c>
      <c r="X1600" s="152">
        <v>-4.4999999999999998E-2</v>
      </c>
      <c r="Y1600" t="s">
        <v>16069</v>
      </c>
    </row>
    <row r="1601" spans="5:25" ht="18" x14ac:dyDescent="0.25">
      <c r="E1601" s="152" t="s">
        <v>16063</v>
      </c>
      <c r="F1601" s="152" t="s">
        <v>16060</v>
      </c>
      <c r="G1601" t="str">
        <f t="shared" si="177"/>
        <v>Key West, Florida Keys</v>
      </c>
      <c r="H1601" s="152">
        <v>1</v>
      </c>
      <c r="I1601" s="152">
        <v>27</v>
      </c>
      <c r="J1601" s="152">
        <f t="shared" si="170"/>
        <v>0.1</v>
      </c>
      <c r="K1601" s="152">
        <v>400</v>
      </c>
      <c r="L1601" s="152">
        <f t="shared" si="171"/>
        <v>60</v>
      </c>
      <c r="M1601" s="152">
        <v>8.1</v>
      </c>
      <c r="N1601" s="152">
        <f t="shared" si="172"/>
        <v>0.05</v>
      </c>
      <c r="O1601" s="152">
        <v>3.8</v>
      </c>
      <c r="P1601" s="152">
        <f t="shared" si="173"/>
        <v>3</v>
      </c>
      <c r="Q1601" s="152"/>
      <c r="R1601" s="152">
        <f t="shared" si="174"/>
        <v>2377</v>
      </c>
      <c r="S1601" s="152">
        <f t="shared" si="178"/>
        <v>41</v>
      </c>
      <c r="T1601" s="152">
        <f t="shared" si="175"/>
        <v>2057</v>
      </c>
      <c r="U1601" s="152">
        <f t="shared" si="179"/>
        <v>43</v>
      </c>
      <c r="V1601" s="152">
        <f t="shared" si="176"/>
        <v>33</v>
      </c>
      <c r="W1601" s="152">
        <f t="shared" si="180"/>
        <v>1</v>
      </c>
      <c r="X1601" s="152">
        <v>1.2130000000000001</v>
      </c>
      <c r="Y1601" t="s">
        <v>16069</v>
      </c>
    </row>
    <row r="1602" spans="5:25" ht="18" x14ac:dyDescent="0.25">
      <c r="E1602" s="152" t="s">
        <v>16063</v>
      </c>
      <c r="F1602" s="152" t="s">
        <v>16060</v>
      </c>
      <c r="G1602" t="str">
        <f t="shared" si="177"/>
        <v>Key West, Florida Keys</v>
      </c>
      <c r="H1602" s="152">
        <v>3</v>
      </c>
      <c r="I1602" s="152">
        <v>27</v>
      </c>
      <c r="J1602" s="152">
        <f t="shared" si="170"/>
        <v>0.1</v>
      </c>
      <c r="K1602" s="152">
        <v>1340</v>
      </c>
      <c r="L1602" s="152">
        <f t="shared" si="171"/>
        <v>207</v>
      </c>
      <c r="M1602" s="152">
        <v>7.6</v>
      </c>
      <c r="N1602" s="152">
        <f t="shared" si="172"/>
        <v>0.06</v>
      </c>
      <c r="O1602" s="152">
        <v>1.7</v>
      </c>
      <c r="P1602" s="152">
        <f t="shared" si="173"/>
        <v>0.2</v>
      </c>
      <c r="Q1602" s="152"/>
      <c r="R1602" s="152">
        <f t="shared" si="174"/>
        <v>2442</v>
      </c>
      <c r="S1602" s="152">
        <f t="shared" si="178"/>
        <v>33</v>
      </c>
      <c r="T1602" s="152">
        <f t="shared" si="175"/>
        <v>2336</v>
      </c>
      <c r="U1602" s="152">
        <f t="shared" si="179"/>
        <v>33</v>
      </c>
      <c r="V1602" s="152">
        <f t="shared" si="176"/>
        <v>33</v>
      </c>
      <c r="W1602" s="152">
        <f t="shared" si="180"/>
        <v>1</v>
      </c>
      <c r="X1602" s="152">
        <v>9.6000000000000002E-2</v>
      </c>
      <c r="Y1602" t="s">
        <v>16069</v>
      </c>
    </row>
    <row r="1603" spans="5:25" ht="18" x14ac:dyDescent="0.25">
      <c r="E1603" s="152" t="s">
        <v>16063</v>
      </c>
      <c r="F1603" s="152" t="s">
        <v>16060</v>
      </c>
      <c r="G1603" t="str">
        <f t="shared" si="177"/>
        <v>Key West, Florida Keys</v>
      </c>
      <c r="H1603" s="152">
        <v>4</v>
      </c>
      <c r="I1603" s="152">
        <v>30.3</v>
      </c>
      <c r="J1603" s="152">
        <f t="shared" si="170"/>
        <v>0.5</v>
      </c>
      <c r="K1603" s="152">
        <v>400</v>
      </c>
      <c r="L1603" s="152">
        <f t="shared" si="171"/>
        <v>49</v>
      </c>
      <c r="M1603" s="152">
        <v>8.1</v>
      </c>
      <c r="N1603" s="152">
        <f t="shared" si="172"/>
        <v>0.04</v>
      </c>
      <c r="O1603" s="152">
        <v>4.3</v>
      </c>
      <c r="P1603" s="152">
        <f t="shared" si="173"/>
        <v>4</v>
      </c>
      <c r="Q1603" s="152"/>
      <c r="R1603" s="152">
        <f t="shared" si="174"/>
        <v>2406</v>
      </c>
      <c r="S1603" s="152">
        <f t="shared" si="178"/>
        <v>47</v>
      </c>
      <c r="T1603" s="152">
        <f t="shared" si="175"/>
        <v>2052</v>
      </c>
      <c r="U1603" s="152">
        <f t="shared" si="179"/>
        <v>38</v>
      </c>
      <c r="V1603" s="152">
        <f t="shared" si="176"/>
        <v>33</v>
      </c>
      <c r="W1603" s="152">
        <f t="shared" si="180"/>
        <v>1</v>
      </c>
      <c r="X1603" s="152">
        <v>1.7250000000000001</v>
      </c>
      <c r="Y1603" t="s">
        <v>16069</v>
      </c>
    </row>
    <row r="1604" spans="5:25" ht="18" x14ac:dyDescent="0.25">
      <c r="E1604" s="152" t="s">
        <v>16063</v>
      </c>
      <c r="F1604" s="152" t="s">
        <v>16060</v>
      </c>
      <c r="G1604" t="str">
        <f t="shared" si="177"/>
        <v>Key West, Florida Keys</v>
      </c>
      <c r="H1604" s="152">
        <v>4</v>
      </c>
      <c r="I1604" s="152">
        <v>30.3</v>
      </c>
      <c r="J1604" s="152">
        <f t="shared" si="170"/>
        <v>0.5</v>
      </c>
      <c r="K1604" s="152">
        <v>400</v>
      </c>
      <c r="L1604" s="152">
        <f t="shared" si="171"/>
        <v>49</v>
      </c>
      <c r="M1604" s="152">
        <v>8.1</v>
      </c>
      <c r="N1604" s="152">
        <f t="shared" si="172"/>
        <v>0.04</v>
      </c>
      <c r="O1604" s="152">
        <v>4.3</v>
      </c>
      <c r="P1604" s="152">
        <f t="shared" si="173"/>
        <v>4</v>
      </c>
      <c r="Q1604" s="152"/>
      <c r="R1604" s="152">
        <f t="shared" si="174"/>
        <v>2406</v>
      </c>
      <c r="S1604" s="152">
        <f t="shared" si="178"/>
        <v>47</v>
      </c>
      <c r="T1604" s="152">
        <f t="shared" si="175"/>
        <v>2052</v>
      </c>
      <c r="U1604" s="152">
        <f t="shared" si="179"/>
        <v>38</v>
      </c>
      <c r="V1604" s="152">
        <f t="shared" si="176"/>
        <v>33</v>
      </c>
      <c r="W1604" s="152">
        <f t="shared" si="180"/>
        <v>1</v>
      </c>
      <c r="X1604" s="152">
        <v>1.194</v>
      </c>
      <c r="Y1604" t="s">
        <v>16069</v>
      </c>
    </row>
    <row r="1605" spans="5:25" ht="18" x14ac:dyDescent="0.25">
      <c r="E1605" s="152" t="s">
        <v>16063</v>
      </c>
      <c r="F1605" s="152" t="s">
        <v>16060</v>
      </c>
      <c r="G1605" t="str">
        <f t="shared" si="177"/>
        <v>Key West, Florida Keys</v>
      </c>
      <c r="H1605" s="152">
        <v>3</v>
      </c>
      <c r="I1605" s="152">
        <v>27</v>
      </c>
      <c r="J1605" s="152">
        <f t="shared" si="170"/>
        <v>0.1</v>
      </c>
      <c r="K1605" s="152">
        <v>1340</v>
      </c>
      <c r="L1605" s="152">
        <f t="shared" si="171"/>
        <v>207</v>
      </c>
      <c r="M1605" s="152">
        <v>7.6</v>
      </c>
      <c r="N1605" s="152">
        <f t="shared" si="172"/>
        <v>0.06</v>
      </c>
      <c r="O1605" s="152">
        <v>1.7</v>
      </c>
      <c r="P1605" s="152">
        <f t="shared" si="173"/>
        <v>0.2</v>
      </c>
      <c r="Q1605" s="152"/>
      <c r="R1605" s="152">
        <f t="shared" si="174"/>
        <v>2442</v>
      </c>
      <c r="S1605" s="152">
        <f t="shared" si="178"/>
        <v>33</v>
      </c>
      <c r="T1605" s="152">
        <f t="shared" si="175"/>
        <v>2336</v>
      </c>
      <c r="U1605" s="152">
        <f t="shared" si="179"/>
        <v>33</v>
      </c>
      <c r="V1605" s="152">
        <f t="shared" si="176"/>
        <v>33</v>
      </c>
      <c r="W1605" s="152">
        <f t="shared" si="180"/>
        <v>1</v>
      </c>
      <c r="X1605" s="152">
        <v>0.871</v>
      </c>
      <c r="Y1605" t="s">
        <v>16069</v>
      </c>
    </row>
    <row r="1606" spans="5:25" ht="18" x14ac:dyDescent="0.25">
      <c r="E1606" s="152" t="s">
        <v>16063</v>
      </c>
      <c r="F1606" s="152" t="s">
        <v>16060</v>
      </c>
      <c r="G1606" t="str">
        <f t="shared" si="177"/>
        <v>Key West, Florida Keys</v>
      </c>
      <c r="H1606" s="152">
        <v>5</v>
      </c>
      <c r="I1606" s="152">
        <v>30.3</v>
      </c>
      <c r="J1606" s="152">
        <f t="shared" si="170"/>
        <v>0.5</v>
      </c>
      <c r="K1606" s="152">
        <v>950</v>
      </c>
      <c r="L1606" s="152">
        <f t="shared" si="171"/>
        <v>196</v>
      </c>
      <c r="M1606" s="152">
        <v>7.8</v>
      </c>
      <c r="N1606" s="152">
        <f t="shared" si="172"/>
        <v>0.09</v>
      </c>
      <c r="O1606" s="152">
        <v>2.5</v>
      </c>
      <c r="P1606" s="152">
        <f t="shared" si="173"/>
        <v>0.5</v>
      </c>
      <c r="Q1606" s="152"/>
      <c r="R1606" s="152">
        <f t="shared" si="174"/>
        <v>2460</v>
      </c>
      <c r="S1606" s="152">
        <f t="shared" si="178"/>
        <v>52</v>
      </c>
      <c r="T1606" s="152">
        <f t="shared" si="175"/>
        <v>2268</v>
      </c>
      <c r="U1606" s="152">
        <f t="shared" si="179"/>
        <v>54</v>
      </c>
      <c r="V1606" s="152">
        <f t="shared" si="176"/>
        <v>33</v>
      </c>
      <c r="W1606" s="152">
        <f t="shared" si="180"/>
        <v>1</v>
      </c>
      <c r="X1606" s="152">
        <v>1.179</v>
      </c>
      <c r="Y1606" t="s">
        <v>16069</v>
      </c>
    </row>
    <row r="1607" spans="5:25" ht="18" x14ac:dyDescent="0.25">
      <c r="E1607" s="152" t="s">
        <v>16063</v>
      </c>
      <c r="F1607" s="152" t="s">
        <v>16060</v>
      </c>
      <c r="G1607" t="str">
        <f t="shared" si="177"/>
        <v>Key West, Florida Keys</v>
      </c>
      <c r="H1607" s="152">
        <v>6</v>
      </c>
      <c r="I1607" s="152">
        <v>30.3</v>
      </c>
      <c r="J1607" s="152">
        <f t="shared" si="170"/>
        <v>0.5</v>
      </c>
      <c r="K1607" s="152">
        <v>1290</v>
      </c>
      <c r="L1607" s="152">
        <f t="shared" si="171"/>
        <v>247</v>
      </c>
      <c r="M1607" s="152">
        <v>7.6</v>
      </c>
      <c r="N1607" s="152">
        <f t="shared" si="172"/>
        <v>0.08</v>
      </c>
      <c r="O1607" s="152">
        <v>2</v>
      </c>
      <c r="P1607" s="152">
        <f t="shared" si="173"/>
        <v>0.4</v>
      </c>
      <c r="Q1607" s="152"/>
      <c r="R1607" s="152">
        <f t="shared" si="174"/>
        <v>2447</v>
      </c>
      <c r="S1607" s="152">
        <f t="shared" si="178"/>
        <v>77</v>
      </c>
      <c r="T1607" s="152">
        <f t="shared" si="175"/>
        <v>2311</v>
      </c>
      <c r="U1607" s="152">
        <f t="shared" si="179"/>
        <v>77</v>
      </c>
      <c r="V1607" s="152">
        <f t="shared" si="176"/>
        <v>33</v>
      </c>
      <c r="W1607" s="152">
        <f t="shared" si="180"/>
        <v>1</v>
      </c>
      <c r="X1607" s="152">
        <v>-0.60799999999999998</v>
      </c>
      <c r="Y1607" t="s">
        <v>16069</v>
      </c>
    </row>
    <row r="1608" spans="5:25" ht="18" x14ac:dyDescent="0.25">
      <c r="E1608" s="152" t="s">
        <v>16063</v>
      </c>
      <c r="F1608" s="152" t="s">
        <v>16060</v>
      </c>
      <c r="G1608" t="str">
        <f t="shared" si="177"/>
        <v>Key West, Florida Keys</v>
      </c>
      <c r="H1608" s="152">
        <v>5</v>
      </c>
      <c r="I1608" s="152">
        <v>30.3</v>
      </c>
      <c r="J1608" s="152">
        <f t="shared" si="170"/>
        <v>0.5</v>
      </c>
      <c r="K1608" s="152">
        <v>950</v>
      </c>
      <c r="L1608" s="152">
        <f t="shared" si="171"/>
        <v>196</v>
      </c>
      <c r="M1608" s="152">
        <v>7.8</v>
      </c>
      <c r="N1608" s="152">
        <f t="shared" si="172"/>
        <v>0.09</v>
      </c>
      <c r="O1608" s="152">
        <v>2.5</v>
      </c>
      <c r="P1608" s="152">
        <f t="shared" si="173"/>
        <v>0.5</v>
      </c>
      <c r="Q1608" s="152"/>
      <c r="R1608" s="152">
        <f t="shared" si="174"/>
        <v>2460</v>
      </c>
      <c r="S1608" s="152">
        <f t="shared" si="178"/>
        <v>52</v>
      </c>
      <c r="T1608" s="152">
        <f t="shared" si="175"/>
        <v>2268</v>
      </c>
      <c r="U1608" s="152">
        <f t="shared" si="179"/>
        <v>54</v>
      </c>
      <c r="V1608" s="152">
        <f t="shared" si="176"/>
        <v>33</v>
      </c>
      <c r="W1608" s="152">
        <f t="shared" si="180"/>
        <v>1</v>
      </c>
      <c r="X1608" s="152">
        <v>0.27100000000000002</v>
      </c>
      <c r="Y1608" t="s">
        <v>16069</v>
      </c>
    </row>
    <row r="1609" spans="5:25" ht="18" x14ac:dyDescent="0.25">
      <c r="E1609" s="152" t="s">
        <v>16063</v>
      </c>
      <c r="F1609" s="152" t="s">
        <v>16060</v>
      </c>
      <c r="G1609" t="str">
        <f t="shared" si="177"/>
        <v>Key West, Florida Keys</v>
      </c>
      <c r="H1609" s="152">
        <v>2</v>
      </c>
      <c r="I1609" s="152">
        <v>27</v>
      </c>
      <c r="J1609" s="152">
        <f t="shared" si="170"/>
        <v>0.1</v>
      </c>
      <c r="K1609" s="152">
        <v>900</v>
      </c>
      <c r="L1609" s="152">
        <f t="shared" si="171"/>
        <v>211</v>
      </c>
      <c r="M1609" s="152">
        <v>7.8</v>
      </c>
      <c r="N1609" s="152">
        <f t="shared" si="172"/>
        <v>0.1</v>
      </c>
      <c r="O1609" s="152">
        <v>2.2999999999999998</v>
      </c>
      <c r="P1609" s="152">
        <f t="shared" si="173"/>
        <v>0.5</v>
      </c>
      <c r="Q1609" s="152"/>
      <c r="R1609" s="152">
        <f t="shared" si="174"/>
        <v>2422</v>
      </c>
      <c r="S1609" s="152">
        <f t="shared" si="178"/>
        <v>47</v>
      </c>
      <c r="T1609" s="152">
        <f t="shared" si="175"/>
        <v>2246</v>
      </c>
      <c r="U1609" s="152">
        <f t="shared" si="179"/>
        <v>41</v>
      </c>
      <c r="V1609" s="152">
        <f t="shared" si="176"/>
        <v>33</v>
      </c>
      <c r="W1609" s="152">
        <f t="shared" si="180"/>
        <v>1</v>
      </c>
      <c r="X1609" s="152">
        <v>-0.108</v>
      </c>
      <c r="Y1609" t="s">
        <v>16069</v>
      </c>
    </row>
    <row r="1610" spans="5:25" ht="18" x14ac:dyDescent="0.25">
      <c r="E1610" s="152" t="s">
        <v>16063</v>
      </c>
      <c r="F1610" s="152" t="s">
        <v>16060</v>
      </c>
      <c r="G1610" t="str">
        <f t="shared" si="177"/>
        <v>Key West, Florida Keys</v>
      </c>
      <c r="H1610" s="152">
        <v>3</v>
      </c>
      <c r="I1610" s="152">
        <v>27</v>
      </c>
      <c r="J1610" s="152">
        <f t="shared" si="170"/>
        <v>0.1</v>
      </c>
      <c r="K1610" s="152">
        <v>1340</v>
      </c>
      <c r="L1610" s="152">
        <f t="shared" si="171"/>
        <v>207</v>
      </c>
      <c r="M1610" s="152">
        <v>7.6</v>
      </c>
      <c r="N1610" s="152">
        <f t="shared" si="172"/>
        <v>0.06</v>
      </c>
      <c r="O1610" s="152">
        <v>1.7</v>
      </c>
      <c r="P1610" s="152">
        <f t="shared" si="173"/>
        <v>0.2</v>
      </c>
      <c r="Q1610" s="152"/>
      <c r="R1610" s="152">
        <f t="shared" si="174"/>
        <v>2442</v>
      </c>
      <c r="S1610" s="152">
        <f t="shared" si="178"/>
        <v>33</v>
      </c>
      <c r="T1610" s="152">
        <f t="shared" si="175"/>
        <v>2336</v>
      </c>
      <c r="U1610" s="152">
        <f t="shared" si="179"/>
        <v>33</v>
      </c>
      <c r="V1610" s="152">
        <f t="shared" si="176"/>
        <v>33</v>
      </c>
      <c r="W1610" s="152">
        <f t="shared" si="180"/>
        <v>1</v>
      </c>
      <c r="X1610" s="152">
        <v>-0.216</v>
      </c>
      <c r="Y1610" t="s">
        <v>16069</v>
      </c>
    </row>
    <row r="1611" spans="5:25" ht="18" x14ac:dyDescent="0.25">
      <c r="E1611" s="152" t="s">
        <v>16063</v>
      </c>
      <c r="F1611" s="152" t="s">
        <v>16060</v>
      </c>
      <c r="G1611" t="str">
        <f t="shared" si="177"/>
        <v>Key West, Florida Keys</v>
      </c>
      <c r="H1611" s="152">
        <v>2</v>
      </c>
      <c r="I1611" s="152">
        <v>27</v>
      </c>
      <c r="J1611" s="152">
        <f t="shared" si="170"/>
        <v>0.1</v>
      </c>
      <c r="K1611" s="152">
        <v>900</v>
      </c>
      <c r="L1611" s="152">
        <f t="shared" si="171"/>
        <v>211</v>
      </c>
      <c r="M1611" s="152">
        <v>7.8</v>
      </c>
      <c r="N1611" s="152">
        <f t="shared" si="172"/>
        <v>0.1</v>
      </c>
      <c r="O1611" s="152">
        <v>2.2999999999999998</v>
      </c>
      <c r="P1611" s="152">
        <f t="shared" si="173"/>
        <v>0.5</v>
      </c>
      <c r="Q1611" s="152"/>
      <c r="R1611" s="152">
        <f t="shared" si="174"/>
        <v>2422</v>
      </c>
      <c r="S1611" s="152">
        <f t="shared" si="178"/>
        <v>47</v>
      </c>
      <c r="T1611" s="152">
        <f t="shared" si="175"/>
        <v>2246</v>
      </c>
      <c r="U1611" s="152">
        <f t="shared" si="179"/>
        <v>41</v>
      </c>
      <c r="V1611" s="152">
        <f t="shared" si="176"/>
        <v>33</v>
      </c>
      <c r="W1611" s="152">
        <f t="shared" si="180"/>
        <v>1</v>
      </c>
      <c r="X1611" s="152">
        <v>-0.106</v>
      </c>
      <c r="Y1611" t="s">
        <v>16069</v>
      </c>
    </row>
    <row r="1612" spans="5:25" ht="18" x14ac:dyDescent="0.25">
      <c r="E1612" s="152" t="s">
        <v>16063</v>
      </c>
      <c r="F1612" s="152" t="s">
        <v>16060</v>
      </c>
      <c r="G1612" t="str">
        <f t="shared" si="177"/>
        <v>Key West, Florida Keys</v>
      </c>
      <c r="H1612" s="152">
        <v>3</v>
      </c>
      <c r="I1612" s="152">
        <v>27</v>
      </c>
      <c r="J1612" s="152">
        <f t="shared" si="170"/>
        <v>0.1</v>
      </c>
      <c r="K1612" s="152">
        <v>1340</v>
      </c>
      <c r="L1612" s="152">
        <f t="shared" si="171"/>
        <v>207</v>
      </c>
      <c r="M1612" s="152">
        <v>7.6</v>
      </c>
      <c r="N1612" s="152">
        <f t="shared" si="172"/>
        <v>0.06</v>
      </c>
      <c r="O1612" s="152">
        <v>1.7</v>
      </c>
      <c r="P1612" s="152">
        <f t="shared" si="173"/>
        <v>0.2</v>
      </c>
      <c r="Q1612" s="152"/>
      <c r="R1612" s="152">
        <f t="shared" si="174"/>
        <v>2442</v>
      </c>
      <c r="S1612" s="152">
        <f t="shared" si="178"/>
        <v>33</v>
      </c>
      <c r="T1612" s="152">
        <f t="shared" si="175"/>
        <v>2336</v>
      </c>
      <c r="U1612" s="152">
        <f t="shared" si="179"/>
        <v>33</v>
      </c>
      <c r="V1612" s="152">
        <f t="shared" si="176"/>
        <v>33</v>
      </c>
      <c r="W1612" s="152">
        <f t="shared" si="180"/>
        <v>1</v>
      </c>
      <c r="X1612" s="152">
        <v>-0.51100000000000001</v>
      </c>
      <c r="Y1612" t="s">
        <v>16069</v>
      </c>
    </row>
    <row r="1613" spans="5:25" ht="18" x14ac:dyDescent="0.25">
      <c r="E1613" s="152" t="s">
        <v>16063</v>
      </c>
      <c r="F1613" s="152" t="s">
        <v>16060</v>
      </c>
      <c r="G1613" t="str">
        <f t="shared" si="177"/>
        <v>Key West, Florida Keys</v>
      </c>
      <c r="H1613" s="152">
        <v>4</v>
      </c>
      <c r="I1613" s="152">
        <v>30.3</v>
      </c>
      <c r="J1613" s="152">
        <f t="shared" si="170"/>
        <v>0.5</v>
      </c>
      <c r="K1613" s="152">
        <v>400</v>
      </c>
      <c r="L1613" s="152">
        <f t="shared" si="171"/>
        <v>49</v>
      </c>
      <c r="M1613" s="152">
        <v>8.1</v>
      </c>
      <c r="N1613" s="152">
        <f t="shared" si="172"/>
        <v>0.04</v>
      </c>
      <c r="O1613" s="152">
        <v>4.3</v>
      </c>
      <c r="P1613" s="152">
        <f t="shared" si="173"/>
        <v>4</v>
      </c>
      <c r="Q1613" s="152"/>
      <c r="R1613" s="152">
        <f t="shared" si="174"/>
        <v>2406</v>
      </c>
      <c r="S1613" s="152">
        <f t="shared" si="178"/>
        <v>47</v>
      </c>
      <c r="T1613" s="152">
        <f t="shared" si="175"/>
        <v>2052</v>
      </c>
      <c r="U1613" s="152">
        <f t="shared" si="179"/>
        <v>38</v>
      </c>
      <c r="V1613" s="152">
        <f t="shared" si="176"/>
        <v>33</v>
      </c>
      <c r="W1613" s="152">
        <f t="shared" si="180"/>
        <v>1</v>
      </c>
      <c r="X1613" s="152">
        <v>2.294</v>
      </c>
      <c r="Y1613" t="s">
        <v>16069</v>
      </c>
    </row>
    <row r="1614" spans="5:25" ht="18" x14ac:dyDescent="0.25">
      <c r="E1614" s="152" t="s">
        <v>16063</v>
      </c>
      <c r="F1614" s="152" t="s">
        <v>16060</v>
      </c>
      <c r="G1614" t="str">
        <f t="shared" si="177"/>
        <v>Key West, Florida Keys</v>
      </c>
      <c r="H1614" s="152">
        <v>6</v>
      </c>
      <c r="I1614" s="152">
        <v>30.3</v>
      </c>
      <c r="J1614" s="152">
        <f t="shared" si="170"/>
        <v>0.5</v>
      </c>
      <c r="K1614" s="152">
        <v>1290</v>
      </c>
      <c r="L1614" s="152">
        <f t="shared" si="171"/>
        <v>247</v>
      </c>
      <c r="M1614" s="152">
        <v>7.6</v>
      </c>
      <c r="N1614" s="152">
        <f t="shared" si="172"/>
        <v>0.08</v>
      </c>
      <c r="O1614" s="152">
        <v>2</v>
      </c>
      <c r="P1614" s="152">
        <f t="shared" si="173"/>
        <v>0.4</v>
      </c>
      <c r="Q1614" s="152"/>
      <c r="R1614" s="152">
        <f t="shared" si="174"/>
        <v>2447</v>
      </c>
      <c r="S1614" s="152">
        <f t="shared" si="178"/>
        <v>77</v>
      </c>
      <c r="T1614" s="152">
        <f t="shared" si="175"/>
        <v>2311</v>
      </c>
      <c r="U1614" s="152">
        <f t="shared" si="179"/>
        <v>77</v>
      </c>
      <c r="V1614" s="152">
        <f t="shared" si="176"/>
        <v>33</v>
      </c>
      <c r="W1614" s="152">
        <f t="shared" si="180"/>
        <v>1</v>
      </c>
      <c r="X1614" s="152">
        <v>0.85299999999999998</v>
      </c>
      <c r="Y1614" t="s">
        <v>16069</v>
      </c>
    </row>
    <row r="1615" spans="5:25" ht="18" x14ac:dyDescent="0.25">
      <c r="E1615" s="152" t="s">
        <v>16063</v>
      </c>
      <c r="F1615" s="152" t="s">
        <v>16060</v>
      </c>
      <c r="G1615" t="str">
        <f t="shared" si="177"/>
        <v>Key West, Florida Keys</v>
      </c>
      <c r="H1615" s="152">
        <v>6</v>
      </c>
      <c r="I1615" s="152">
        <v>30.3</v>
      </c>
      <c r="J1615" s="152">
        <f t="shared" si="170"/>
        <v>0.5</v>
      </c>
      <c r="K1615" s="152">
        <v>1290</v>
      </c>
      <c r="L1615" s="152">
        <f t="shared" si="171"/>
        <v>247</v>
      </c>
      <c r="M1615" s="152">
        <v>7.6</v>
      </c>
      <c r="N1615" s="152">
        <f t="shared" si="172"/>
        <v>0.08</v>
      </c>
      <c r="O1615" s="152">
        <v>2</v>
      </c>
      <c r="P1615" s="152">
        <f t="shared" si="173"/>
        <v>0.4</v>
      </c>
      <c r="Q1615" s="152"/>
      <c r="R1615" s="152">
        <f t="shared" si="174"/>
        <v>2447</v>
      </c>
      <c r="S1615" s="152">
        <f t="shared" si="178"/>
        <v>77</v>
      </c>
      <c r="T1615" s="152">
        <f t="shared" si="175"/>
        <v>2311</v>
      </c>
      <c r="U1615" s="152">
        <f t="shared" si="179"/>
        <v>77</v>
      </c>
      <c r="V1615" s="152">
        <f t="shared" si="176"/>
        <v>33</v>
      </c>
      <c r="W1615" s="152">
        <f t="shared" si="180"/>
        <v>1</v>
      </c>
      <c r="X1615" s="152">
        <v>-0.13800000000000001</v>
      </c>
      <c r="Y1615" t="s">
        <v>16069</v>
      </c>
    </row>
    <row r="1616" spans="5:25" ht="18" x14ac:dyDescent="0.25">
      <c r="E1616" s="152" t="s">
        <v>16063</v>
      </c>
      <c r="F1616" s="152" t="s">
        <v>16060</v>
      </c>
      <c r="G1616" t="str">
        <f t="shared" si="177"/>
        <v>Key West, Florida Keys</v>
      </c>
      <c r="H1616" s="152">
        <v>1</v>
      </c>
      <c r="I1616" s="152">
        <v>27</v>
      </c>
      <c r="J1616" s="152">
        <f t="shared" si="170"/>
        <v>0.1</v>
      </c>
      <c r="K1616" s="152">
        <v>400</v>
      </c>
      <c r="L1616" s="152">
        <f t="shared" si="171"/>
        <v>60</v>
      </c>
      <c r="M1616" s="152">
        <v>8.1</v>
      </c>
      <c r="N1616" s="152">
        <f t="shared" si="172"/>
        <v>0.05</v>
      </c>
      <c r="O1616" s="152">
        <v>3.8</v>
      </c>
      <c r="P1616" s="152">
        <f t="shared" si="173"/>
        <v>3</v>
      </c>
      <c r="Q1616" s="152"/>
      <c r="R1616" s="152">
        <f t="shared" si="174"/>
        <v>2377</v>
      </c>
      <c r="S1616" s="152">
        <f t="shared" si="178"/>
        <v>41</v>
      </c>
      <c r="T1616" s="152">
        <f t="shared" si="175"/>
        <v>2057</v>
      </c>
      <c r="U1616" s="152">
        <f t="shared" si="179"/>
        <v>43</v>
      </c>
      <c r="V1616" s="152">
        <f t="shared" si="176"/>
        <v>33</v>
      </c>
      <c r="W1616" s="152">
        <f t="shared" si="180"/>
        <v>1</v>
      </c>
      <c r="X1616" s="152">
        <v>0.66700000000000004</v>
      </c>
      <c r="Y1616" t="s">
        <v>16069</v>
      </c>
    </row>
    <row r="1617" spans="5:25" ht="18" x14ac:dyDescent="0.25">
      <c r="E1617" s="152" t="s">
        <v>16063</v>
      </c>
      <c r="F1617" s="152" t="s">
        <v>16060</v>
      </c>
      <c r="G1617" t="str">
        <f t="shared" si="177"/>
        <v>Key West, Florida Keys</v>
      </c>
      <c r="H1617" s="152">
        <v>4</v>
      </c>
      <c r="I1617" s="152">
        <v>30.3</v>
      </c>
      <c r="J1617" s="152">
        <f t="shared" si="170"/>
        <v>0.5</v>
      </c>
      <c r="K1617" s="152">
        <v>400</v>
      </c>
      <c r="L1617" s="152">
        <f t="shared" si="171"/>
        <v>49</v>
      </c>
      <c r="M1617" s="152">
        <v>8.1</v>
      </c>
      <c r="N1617" s="152">
        <f t="shared" si="172"/>
        <v>0.04</v>
      </c>
      <c r="O1617" s="152">
        <v>4.3</v>
      </c>
      <c r="P1617" s="152">
        <f t="shared" si="173"/>
        <v>4</v>
      </c>
      <c r="Q1617" s="152"/>
      <c r="R1617" s="152">
        <f t="shared" si="174"/>
        <v>2406</v>
      </c>
      <c r="S1617" s="152">
        <f t="shared" si="178"/>
        <v>47</v>
      </c>
      <c r="T1617" s="152">
        <f t="shared" si="175"/>
        <v>2052</v>
      </c>
      <c r="U1617" s="152">
        <f t="shared" si="179"/>
        <v>38</v>
      </c>
      <c r="V1617" s="152">
        <f t="shared" si="176"/>
        <v>33</v>
      </c>
      <c r="W1617" s="152">
        <f t="shared" si="180"/>
        <v>1</v>
      </c>
      <c r="X1617" s="152">
        <v>2.6909999999999998</v>
      </c>
      <c r="Y1617" t="s">
        <v>16069</v>
      </c>
    </row>
    <row r="1618" spans="5:25" ht="18" x14ac:dyDescent="0.25">
      <c r="E1618" s="152" t="s">
        <v>16063</v>
      </c>
      <c r="F1618" s="152" t="s">
        <v>16060</v>
      </c>
      <c r="G1618" t="str">
        <f t="shared" si="177"/>
        <v>Key West, Florida Keys</v>
      </c>
      <c r="H1618" s="152">
        <v>6</v>
      </c>
      <c r="I1618" s="152">
        <v>30.3</v>
      </c>
      <c r="J1618" s="152">
        <f t="shared" si="170"/>
        <v>0.5</v>
      </c>
      <c r="K1618" s="152">
        <v>1290</v>
      </c>
      <c r="L1618" s="152">
        <f t="shared" si="171"/>
        <v>247</v>
      </c>
      <c r="M1618" s="152">
        <v>7.6</v>
      </c>
      <c r="N1618" s="152">
        <f t="shared" si="172"/>
        <v>0.08</v>
      </c>
      <c r="O1618" s="152">
        <v>2</v>
      </c>
      <c r="P1618" s="152">
        <f t="shared" si="173"/>
        <v>0.4</v>
      </c>
      <c r="Q1618" s="152"/>
      <c r="R1618" s="152">
        <f t="shared" si="174"/>
        <v>2447</v>
      </c>
      <c r="S1618" s="152">
        <f t="shared" si="178"/>
        <v>77</v>
      </c>
      <c r="T1618" s="152">
        <f t="shared" si="175"/>
        <v>2311</v>
      </c>
      <c r="U1618" s="152">
        <f t="shared" si="179"/>
        <v>77</v>
      </c>
      <c r="V1618" s="152">
        <f t="shared" si="176"/>
        <v>33</v>
      </c>
      <c r="W1618" s="152">
        <f t="shared" si="180"/>
        <v>1</v>
      </c>
      <c r="X1618" s="152">
        <v>3.032</v>
      </c>
      <c r="Y1618" t="s">
        <v>16069</v>
      </c>
    </row>
    <row r="1619" spans="5:25" ht="18" x14ac:dyDescent="0.25">
      <c r="E1619" s="152" t="s">
        <v>16063</v>
      </c>
      <c r="F1619" s="152" t="s">
        <v>16060</v>
      </c>
      <c r="G1619" t="str">
        <f t="shared" si="177"/>
        <v>Key West, Florida Keys</v>
      </c>
      <c r="H1619" s="152">
        <v>1</v>
      </c>
      <c r="I1619" s="152">
        <v>27</v>
      </c>
      <c r="J1619" s="152">
        <f t="shared" si="170"/>
        <v>0.1</v>
      </c>
      <c r="K1619" s="152">
        <v>400</v>
      </c>
      <c r="L1619" s="152">
        <f t="shared" si="171"/>
        <v>60</v>
      </c>
      <c r="M1619" s="152">
        <v>8.1</v>
      </c>
      <c r="N1619" s="152">
        <f t="shared" si="172"/>
        <v>0.05</v>
      </c>
      <c r="O1619" s="152">
        <v>3.8</v>
      </c>
      <c r="P1619" s="152">
        <f t="shared" si="173"/>
        <v>3</v>
      </c>
      <c r="Q1619" s="152"/>
      <c r="R1619" s="152">
        <f t="shared" si="174"/>
        <v>2377</v>
      </c>
      <c r="S1619" s="152">
        <f t="shared" si="178"/>
        <v>41</v>
      </c>
      <c r="T1619" s="152">
        <f t="shared" si="175"/>
        <v>2057</v>
      </c>
      <c r="U1619" s="152">
        <f t="shared" si="179"/>
        <v>43</v>
      </c>
      <c r="V1619" s="152">
        <f t="shared" si="176"/>
        <v>33</v>
      </c>
      <c r="W1619" s="152">
        <f t="shared" si="180"/>
        <v>1</v>
      </c>
      <c r="X1619" s="152">
        <v>0.24399999999999999</v>
      </c>
      <c r="Y1619" t="s">
        <v>16069</v>
      </c>
    </row>
    <row r="1620" spans="5:25" ht="18" x14ac:dyDescent="0.25">
      <c r="E1620" s="152" t="s">
        <v>16063</v>
      </c>
      <c r="F1620" s="152" t="s">
        <v>16060</v>
      </c>
      <c r="G1620" t="str">
        <f t="shared" si="177"/>
        <v>Key West, Florida Keys</v>
      </c>
      <c r="H1620" s="152">
        <v>5</v>
      </c>
      <c r="I1620" s="152">
        <v>30.3</v>
      </c>
      <c r="J1620" s="152">
        <f t="shared" si="170"/>
        <v>0.5</v>
      </c>
      <c r="K1620" s="152">
        <v>950</v>
      </c>
      <c r="L1620" s="152">
        <f t="shared" si="171"/>
        <v>196</v>
      </c>
      <c r="M1620" s="152">
        <v>7.8</v>
      </c>
      <c r="N1620" s="152">
        <f t="shared" si="172"/>
        <v>0.09</v>
      </c>
      <c r="O1620" s="152">
        <v>2.5</v>
      </c>
      <c r="P1620" s="152">
        <f t="shared" si="173"/>
        <v>0.5</v>
      </c>
      <c r="Q1620" s="152"/>
      <c r="R1620" s="152">
        <f t="shared" si="174"/>
        <v>2460</v>
      </c>
      <c r="S1620" s="152">
        <f t="shared" si="178"/>
        <v>52</v>
      </c>
      <c r="T1620" s="152">
        <f t="shared" si="175"/>
        <v>2268</v>
      </c>
      <c r="U1620" s="152">
        <f t="shared" si="179"/>
        <v>54</v>
      </c>
      <c r="V1620" s="152">
        <f t="shared" si="176"/>
        <v>33</v>
      </c>
      <c r="W1620" s="152">
        <f t="shared" si="180"/>
        <v>1</v>
      </c>
      <c r="X1620" s="152">
        <v>0.184</v>
      </c>
      <c r="Y1620" t="s">
        <v>16069</v>
      </c>
    </row>
    <row r="1621" spans="5:25" ht="18" x14ac:dyDescent="0.25">
      <c r="E1621" s="152" t="s">
        <v>16065</v>
      </c>
      <c r="F1621" s="152" t="s">
        <v>16060</v>
      </c>
      <c r="G1621" t="str">
        <f t="shared" si="177"/>
        <v>Key West, Florida Keys</v>
      </c>
      <c r="H1621" s="152">
        <v>2</v>
      </c>
      <c r="I1621" s="152">
        <v>27</v>
      </c>
      <c r="J1621" s="152">
        <f t="shared" si="170"/>
        <v>0.1</v>
      </c>
      <c r="K1621" s="152">
        <v>900</v>
      </c>
      <c r="L1621" s="152">
        <f t="shared" si="171"/>
        <v>211</v>
      </c>
      <c r="M1621" s="152">
        <v>7.8</v>
      </c>
      <c r="N1621" s="152">
        <f t="shared" si="172"/>
        <v>0.1</v>
      </c>
      <c r="O1621" s="152">
        <v>2.2999999999999998</v>
      </c>
      <c r="P1621" s="152">
        <f t="shared" si="173"/>
        <v>0.5</v>
      </c>
      <c r="Q1621" s="152"/>
      <c r="R1621" s="152">
        <f t="shared" si="174"/>
        <v>2422</v>
      </c>
      <c r="S1621" s="152">
        <f t="shared" si="178"/>
        <v>47</v>
      </c>
      <c r="T1621" s="152">
        <f t="shared" si="175"/>
        <v>2246</v>
      </c>
      <c r="U1621" s="152">
        <f t="shared" si="179"/>
        <v>41</v>
      </c>
      <c r="V1621" s="152">
        <f t="shared" si="176"/>
        <v>33</v>
      </c>
      <c r="W1621" s="152">
        <f t="shared" si="180"/>
        <v>1</v>
      </c>
      <c r="X1621" s="152">
        <v>0.128</v>
      </c>
      <c r="Y1621" t="s">
        <v>16069</v>
      </c>
    </row>
    <row r="1622" spans="5:25" ht="18" x14ac:dyDescent="0.25">
      <c r="E1622" s="152" t="s">
        <v>16065</v>
      </c>
      <c r="F1622" s="152" t="s">
        <v>16060</v>
      </c>
      <c r="G1622" t="str">
        <f t="shared" si="177"/>
        <v>Key West, Florida Keys</v>
      </c>
      <c r="H1622" s="152">
        <v>4</v>
      </c>
      <c r="I1622" s="152">
        <v>30.3</v>
      </c>
      <c r="J1622" s="152">
        <f t="shared" si="170"/>
        <v>0.5</v>
      </c>
      <c r="K1622" s="152">
        <v>400</v>
      </c>
      <c r="L1622" s="152">
        <f t="shared" si="171"/>
        <v>49</v>
      </c>
      <c r="M1622" s="152">
        <v>8.1</v>
      </c>
      <c r="N1622" s="152">
        <f t="shared" si="172"/>
        <v>0.04</v>
      </c>
      <c r="O1622" s="152">
        <v>4.3</v>
      </c>
      <c r="P1622" s="152">
        <f t="shared" si="173"/>
        <v>4</v>
      </c>
      <c r="Q1622" s="152"/>
      <c r="R1622" s="152">
        <f t="shared" si="174"/>
        <v>2406</v>
      </c>
      <c r="S1622" s="152">
        <f t="shared" si="178"/>
        <v>47</v>
      </c>
      <c r="T1622" s="152">
        <f t="shared" si="175"/>
        <v>2052</v>
      </c>
      <c r="U1622" s="152">
        <f t="shared" si="179"/>
        <v>38</v>
      </c>
      <c r="V1622" s="152">
        <f t="shared" si="176"/>
        <v>33</v>
      </c>
      <c r="W1622" s="152">
        <f t="shared" si="180"/>
        <v>1</v>
      </c>
      <c r="X1622" s="152">
        <v>1.0329999999999999</v>
      </c>
      <c r="Y1622" t="s">
        <v>16069</v>
      </c>
    </row>
    <row r="1623" spans="5:25" ht="18" x14ac:dyDescent="0.25">
      <c r="E1623" s="152" t="s">
        <v>16065</v>
      </c>
      <c r="F1623" s="152" t="s">
        <v>16060</v>
      </c>
      <c r="G1623" t="str">
        <f t="shared" si="177"/>
        <v>Key West, Florida Keys</v>
      </c>
      <c r="H1623" s="152">
        <v>3</v>
      </c>
      <c r="I1623" s="152">
        <v>27</v>
      </c>
      <c r="J1623" s="152">
        <f t="shared" si="170"/>
        <v>0.1</v>
      </c>
      <c r="K1623" s="152">
        <v>1340</v>
      </c>
      <c r="L1623" s="152">
        <f t="shared" si="171"/>
        <v>207</v>
      </c>
      <c r="M1623" s="152">
        <v>7.6</v>
      </c>
      <c r="N1623" s="152">
        <f t="shared" si="172"/>
        <v>0.06</v>
      </c>
      <c r="O1623" s="152">
        <v>1.7</v>
      </c>
      <c r="P1623" s="152">
        <f t="shared" si="173"/>
        <v>0.2</v>
      </c>
      <c r="Q1623" s="152"/>
      <c r="R1623" s="152">
        <f t="shared" si="174"/>
        <v>2442</v>
      </c>
      <c r="S1623" s="152">
        <f t="shared" si="178"/>
        <v>33</v>
      </c>
      <c r="T1623" s="152">
        <f t="shared" si="175"/>
        <v>2336</v>
      </c>
      <c r="U1623" s="152">
        <f t="shared" si="179"/>
        <v>33</v>
      </c>
      <c r="V1623" s="152">
        <f t="shared" si="176"/>
        <v>33</v>
      </c>
      <c r="W1623" s="152">
        <f t="shared" si="180"/>
        <v>1</v>
      </c>
      <c r="X1623" s="152">
        <v>0.98599999999999999</v>
      </c>
      <c r="Y1623" t="s">
        <v>16069</v>
      </c>
    </row>
    <row r="1624" spans="5:25" ht="18" x14ac:dyDescent="0.25">
      <c r="E1624" s="152" t="s">
        <v>16065</v>
      </c>
      <c r="F1624" s="152" t="s">
        <v>16060</v>
      </c>
      <c r="G1624" t="str">
        <f t="shared" si="177"/>
        <v>Key West, Florida Keys</v>
      </c>
      <c r="H1624" s="152">
        <v>5</v>
      </c>
      <c r="I1624" s="152">
        <v>30.3</v>
      </c>
      <c r="J1624" s="152">
        <f t="shared" si="170"/>
        <v>0.5</v>
      </c>
      <c r="K1624" s="152">
        <v>950</v>
      </c>
      <c r="L1624" s="152">
        <f t="shared" si="171"/>
        <v>196</v>
      </c>
      <c r="M1624" s="152">
        <v>7.8</v>
      </c>
      <c r="N1624" s="152">
        <f t="shared" si="172"/>
        <v>0.09</v>
      </c>
      <c r="O1624" s="152">
        <v>2.5</v>
      </c>
      <c r="P1624" s="152">
        <f t="shared" si="173"/>
        <v>0.5</v>
      </c>
      <c r="Q1624" s="152"/>
      <c r="R1624" s="152">
        <f t="shared" si="174"/>
        <v>2460</v>
      </c>
      <c r="S1624" s="152">
        <f t="shared" si="178"/>
        <v>52</v>
      </c>
      <c r="T1624" s="152">
        <f t="shared" si="175"/>
        <v>2268</v>
      </c>
      <c r="U1624" s="152">
        <f t="shared" si="179"/>
        <v>54</v>
      </c>
      <c r="V1624" s="152">
        <f t="shared" si="176"/>
        <v>33</v>
      </c>
      <c r="W1624" s="152">
        <f t="shared" si="180"/>
        <v>1</v>
      </c>
      <c r="X1624" s="152">
        <v>-0.16700000000000001</v>
      </c>
      <c r="Y1624" t="s">
        <v>16069</v>
      </c>
    </row>
    <row r="1625" spans="5:25" ht="18" x14ac:dyDescent="0.25">
      <c r="E1625" s="152" t="s">
        <v>16065</v>
      </c>
      <c r="F1625" s="152" t="s">
        <v>16060</v>
      </c>
      <c r="G1625" t="str">
        <f t="shared" si="177"/>
        <v>Key West, Florida Keys</v>
      </c>
      <c r="H1625" s="152">
        <v>1</v>
      </c>
      <c r="I1625" s="152">
        <v>27</v>
      </c>
      <c r="J1625" s="152">
        <f t="shared" si="170"/>
        <v>0.1</v>
      </c>
      <c r="K1625" s="152">
        <v>400</v>
      </c>
      <c r="L1625" s="152">
        <f t="shared" si="171"/>
        <v>60</v>
      </c>
      <c r="M1625" s="152">
        <v>8.1</v>
      </c>
      <c r="N1625" s="152">
        <f t="shared" si="172"/>
        <v>0.05</v>
      </c>
      <c r="O1625" s="152">
        <v>3.8</v>
      </c>
      <c r="P1625" s="152">
        <f t="shared" si="173"/>
        <v>3</v>
      </c>
      <c r="Q1625" s="152"/>
      <c r="R1625" s="152">
        <f t="shared" si="174"/>
        <v>2377</v>
      </c>
      <c r="S1625" s="152">
        <f t="shared" si="178"/>
        <v>41</v>
      </c>
      <c r="T1625" s="152">
        <f t="shared" si="175"/>
        <v>2057</v>
      </c>
      <c r="U1625" s="152">
        <f t="shared" si="179"/>
        <v>43</v>
      </c>
      <c r="V1625" s="152">
        <f t="shared" si="176"/>
        <v>33</v>
      </c>
      <c r="W1625" s="152">
        <f t="shared" si="180"/>
        <v>1</v>
      </c>
      <c r="X1625" s="152">
        <v>-0.14499999999999999</v>
      </c>
      <c r="Y1625" t="s">
        <v>16069</v>
      </c>
    </row>
    <row r="1626" spans="5:25" ht="18" x14ac:dyDescent="0.25">
      <c r="E1626" s="152" t="s">
        <v>16065</v>
      </c>
      <c r="F1626" s="152" t="s">
        <v>16060</v>
      </c>
      <c r="G1626" t="str">
        <f t="shared" si="177"/>
        <v>Key West, Florida Keys</v>
      </c>
      <c r="H1626" s="152">
        <v>5</v>
      </c>
      <c r="I1626" s="152">
        <v>30.3</v>
      </c>
      <c r="J1626" s="152">
        <f t="shared" si="170"/>
        <v>0.5</v>
      </c>
      <c r="K1626" s="152">
        <v>950</v>
      </c>
      <c r="L1626" s="152">
        <f t="shared" si="171"/>
        <v>196</v>
      </c>
      <c r="M1626" s="152">
        <v>7.8</v>
      </c>
      <c r="N1626" s="152">
        <f t="shared" si="172"/>
        <v>0.09</v>
      </c>
      <c r="O1626" s="152">
        <v>2.5</v>
      </c>
      <c r="P1626" s="152">
        <f t="shared" si="173"/>
        <v>0.5</v>
      </c>
      <c r="Q1626" s="152"/>
      <c r="R1626" s="152">
        <f t="shared" si="174"/>
        <v>2460</v>
      </c>
      <c r="S1626" s="152">
        <f t="shared" si="178"/>
        <v>52</v>
      </c>
      <c r="T1626" s="152">
        <f t="shared" si="175"/>
        <v>2268</v>
      </c>
      <c r="U1626" s="152">
        <f t="shared" si="179"/>
        <v>54</v>
      </c>
      <c r="V1626" s="152">
        <f t="shared" si="176"/>
        <v>33</v>
      </c>
      <c r="W1626" s="152">
        <f t="shared" si="180"/>
        <v>1</v>
      </c>
      <c r="X1626" s="152">
        <v>-2.1000000000000001E-2</v>
      </c>
      <c r="Y1626" t="s">
        <v>16069</v>
      </c>
    </row>
    <row r="1627" spans="5:25" ht="18" x14ac:dyDescent="0.25">
      <c r="E1627" s="152" t="s">
        <v>16065</v>
      </c>
      <c r="F1627" s="152" t="s">
        <v>16060</v>
      </c>
      <c r="G1627" t="str">
        <f t="shared" si="177"/>
        <v>Key West, Florida Keys</v>
      </c>
      <c r="H1627" s="152">
        <v>3</v>
      </c>
      <c r="I1627" s="152">
        <v>27</v>
      </c>
      <c r="J1627" s="152">
        <f t="shared" si="170"/>
        <v>0.1</v>
      </c>
      <c r="K1627" s="152">
        <v>1340</v>
      </c>
      <c r="L1627" s="152">
        <f t="shared" si="171"/>
        <v>207</v>
      </c>
      <c r="M1627" s="152">
        <v>7.6</v>
      </c>
      <c r="N1627" s="152">
        <f t="shared" si="172"/>
        <v>0.06</v>
      </c>
      <c r="O1627" s="152">
        <v>1.7</v>
      </c>
      <c r="P1627" s="152">
        <f t="shared" si="173"/>
        <v>0.2</v>
      </c>
      <c r="Q1627" s="152"/>
      <c r="R1627" s="152">
        <f t="shared" si="174"/>
        <v>2442</v>
      </c>
      <c r="S1627" s="152">
        <f t="shared" si="178"/>
        <v>33</v>
      </c>
      <c r="T1627" s="152">
        <f t="shared" si="175"/>
        <v>2336</v>
      </c>
      <c r="U1627" s="152">
        <f t="shared" si="179"/>
        <v>33</v>
      </c>
      <c r="V1627" s="152">
        <f t="shared" si="176"/>
        <v>33</v>
      </c>
      <c r="W1627" s="152">
        <f t="shared" si="180"/>
        <v>1</v>
      </c>
      <c r="X1627" s="152">
        <v>0.26900000000000002</v>
      </c>
      <c r="Y1627" t="s">
        <v>16069</v>
      </c>
    </row>
    <row r="1628" spans="5:25" ht="18" x14ac:dyDescent="0.25">
      <c r="E1628" s="152" t="s">
        <v>16065</v>
      </c>
      <c r="F1628" s="152" t="s">
        <v>16060</v>
      </c>
      <c r="G1628" t="str">
        <f t="shared" si="177"/>
        <v>Key West, Florida Keys</v>
      </c>
      <c r="H1628" s="152">
        <v>5</v>
      </c>
      <c r="I1628" s="152">
        <v>30.3</v>
      </c>
      <c r="J1628" s="152">
        <f t="shared" si="170"/>
        <v>0.5</v>
      </c>
      <c r="K1628" s="152">
        <v>950</v>
      </c>
      <c r="L1628" s="152">
        <f t="shared" si="171"/>
        <v>196</v>
      </c>
      <c r="M1628" s="152">
        <v>7.8</v>
      </c>
      <c r="N1628" s="152">
        <f t="shared" si="172"/>
        <v>0.09</v>
      </c>
      <c r="O1628" s="152">
        <v>2.5</v>
      </c>
      <c r="P1628" s="152">
        <f t="shared" si="173"/>
        <v>0.5</v>
      </c>
      <c r="Q1628" s="152"/>
      <c r="R1628" s="152">
        <f t="shared" si="174"/>
        <v>2460</v>
      </c>
      <c r="S1628" s="152">
        <f t="shared" si="178"/>
        <v>52</v>
      </c>
      <c r="T1628" s="152">
        <f t="shared" si="175"/>
        <v>2268</v>
      </c>
      <c r="U1628" s="152">
        <f t="shared" si="179"/>
        <v>54</v>
      </c>
      <c r="V1628" s="152">
        <f t="shared" si="176"/>
        <v>33</v>
      </c>
      <c r="W1628" s="152">
        <f t="shared" si="180"/>
        <v>1</v>
      </c>
      <c r="X1628" s="152">
        <v>-0.111</v>
      </c>
      <c r="Y1628" t="s">
        <v>16069</v>
      </c>
    </row>
    <row r="1629" spans="5:25" ht="18" x14ac:dyDescent="0.25">
      <c r="E1629" s="152" t="s">
        <v>16065</v>
      </c>
      <c r="F1629" s="152" t="s">
        <v>16060</v>
      </c>
      <c r="G1629" t="str">
        <f t="shared" si="177"/>
        <v>Key West, Florida Keys</v>
      </c>
      <c r="H1629" s="152">
        <v>6</v>
      </c>
      <c r="I1629" s="152">
        <v>30.3</v>
      </c>
      <c r="J1629" s="152">
        <f t="shared" si="170"/>
        <v>0.5</v>
      </c>
      <c r="K1629" s="152">
        <v>1290</v>
      </c>
      <c r="L1629" s="152">
        <f t="shared" si="171"/>
        <v>247</v>
      </c>
      <c r="M1629" s="152">
        <v>7.6</v>
      </c>
      <c r="N1629" s="152">
        <f t="shared" si="172"/>
        <v>0.08</v>
      </c>
      <c r="O1629" s="152">
        <v>2</v>
      </c>
      <c r="P1629" s="152">
        <f t="shared" si="173"/>
        <v>0.4</v>
      </c>
      <c r="Q1629" s="152"/>
      <c r="R1629" s="152">
        <f t="shared" si="174"/>
        <v>2447</v>
      </c>
      <c r="S1629" s="152">
        <f t="shared" si="178"/>
        <v>77</v>
      </c>
      <c r="T1629" s="152">
        <f t="shared" si="175"/>
        <v>2311</v>
      </c>
      <c r="U1629" s="152">
        <f t="shared" si="179"/>
        <v>77</v>
      </c>
      <c r="V1629" s="152">
        <f t="shared" si="176"/>
        <v>33</v>
      </c>
      <c r="W1629" s="152">
        <f t="shared" si="180"/>
        <v>1</v>
      </c>
      <c r="X1629" s="152">
        <v>0.23300000000000001</v>
      </c>
      <c r="Y1629" t="s">
        <v>16069</v>
      </c>
    </row>
    <row r="1630" spans="5:25" ht="18" x14ac:dyDescent="0.25">
      <c r="E1630" s="152" t="s">
        <v>16065</v>
      </c>
      <c r="F1630" s="152" t="s">
        <v>16060</v>
      </c>
      <c r="G1630" t="str">
        <f t="shared" si="177"/>
        <v>Key West, Florida Keys</v>
      </c>
      <c r="H1630" s="152">
        <v>4</v>
      </c>
      <c r="I1630" s="152">
        <v>30.3</v>
      </c>
      <c r="J1630" s="152">
        <f t="shared" si="170"/>
        <v>0.5</v>
      </c>
      <c r="K1630" s="152">
        <v>400</v>
      </c>
      <c r="L1630" s="152">
        <f t="shared" si="171"/>
        <v>49</v>
      </c>
      <c r="M1630" s="152">
        <v>8.1</v>
      </c>
      <c r="N1630" s="152">
        <f t="shared" si="172"/>
        <v>0.04</v>
      </c>
      <c r="O1630" s="152">
        <v>4.3</v>
      </c>
      <c r="P1630" s="152">
        <f t="shared" si="173"/>
        <v>4</v>
      </c>
      <c r="Q1630" s="152"/>
      <c r="R1630" s="152">
        <f t="shared" si="174"/>
        <v>2406</v>
      </c>
      <c r="S1630" s="152">
        <f t="shared" si="178"/>
        <v>47</v>
      </c>
      <c r="T1630" s="152">
        <f t="shared" si="175"/>
        <v>2052</v>
      </c>
      <c r="U1630" s="152">
        <f t="shared" si="179"/>
        <v>38</v>
      </c>
      <c r="V1630" s="152">
        <f t="shared" si="176"/>
        <v>33</v>
      </c>
      <c r="W1630" s="152">
        <f t="shared" si="180"/>
        <v>1</v>
      </c>
      <c r="X1630" s="152">
        <v>0.45</v>
      </c>
      <c r="Y1630" t="s">
        <v>16069</v>
      </c>
    </row>
    <row r="1631" spans="5:25" ht="18" x14ac:dyDescent="0.25">
      <c r="E1631" s="152" t="s">
        <v>16065</v>
      </c>
      <c r="F1631" s="152" t="s">
        <v>16060</v>
      </c>
      <c r="G1631" t="str">
        <f t="shared" si="177"/>
        <v>Key West, Florida Keys</v>
      </c>
      <c r="H1631" s="152">
        <v>3</v>
      </c>
      <c r="I1631" s="152">
        <v>27</v>
      </c>
      <c r="J1631" s="152">
        <f t="shared" si="170"/>
        <v>0.1</v>
      </c>
      <c r="K1631" s="152">
        <v>1340</v>
      </c>
      <c r="L1631" s="152">
        <f t="shared" si="171"/>
        <v>207</v>
      </c>
      <c r="M1631" s="152">
        <v>7.6</v>
      </c>
      <c r="N1631" s="152">
        <f t="shared" si="172"/>
        <v>0.06</v>
      </c>
      <c r="O1631" s="152">
        <v>1.7</v>
      </c>
      <c r="P1631" s="152">
        <f t="shared" si="173"/>
        <v>0.2</v>
      </c>
      <c r="Q1631" s="152"/>
      <c r="R1631" s="152">
        <f t="shared" si="174"/>
        <v>2442</v>
      </c>
      <c r="S1631" s="152">
        <f t="shared" si="178"/>
        <v>33</v>
      </c>
      <c r="T1631" s="152">
        <f t="shared" si="175"/>
        <v>2336</v>
      </c>
      <c r="U1631" s="152">
        <f t="shared" si="179"/>
        <v>33</v>
      </c>
      <c r="V1631" s="152">
        <f t="shared" si="176"/>
        <v>33</v>
      </c>
      <c r="W1631" s="152">
        <f t="shared" si="180"/>
        <v>1</v>
      </c>
      <c r="X1631" s="152">
        <v>-8.8999999999999996E-2</v>
      </c>
      <c r="Y1631" t="s">
        <v>16069</v>
      </c>
    </row>
    <row r="1632" spans="5:25" ht="18" x14ac:dyDescent="0.25">
      <c r="E1632" s="152" t="s">
        <v>16065</v>
      </c>
      <c r="F1632" s="152" t="s">
        <v>16060</v>
      </c>
      <c r="G1632" t="str">
        <f t="shared" si="177"/>
        <v>Key West, Florida Keys</v>
      </c>
      <c r="H1632" s="152">
        <v>4</v>
      </c>
      <c r="I1632" s="152">
        <v>30.3</v>
      </c>
      <c r="J1632" s="152">
        <f t="shared" si="170"/>
        <v>0.5</v>
      </c>
      <c r="K1632" s="152">
        <v>400</v>
      </c>
      <c r="L1632" s="152">
        <f t="shared" si="171"/>
        <v>49</v>
      </c>
      <c r="M1632" s="152">
        <v>8.1</v>
      </c>
      <c r="N1632" s="152">
        <f t="shared" si="172"/>
        <v>0.04</v>
      </c>
      <c r="O1632" s="152">
        <v>4.3</v>
      </c>
      <c r="P1632" s="152">
        <f t="shared" si="173"/>
        <v>4</v>
      </c>
      <c r="Q1632" s="152"/>
      <c r="R1632" s="152">
        <f t="shared" si="174"/>
        <v>2406</v>
      </c>
      <c r="S1632" s="152">
        <f t="shared" si="178"/>
        <v>47</v>
      </c>
      <c r="T1632" s="152">
        <f t="shared" si="175"/>
        <v>2052</v>
      </c>
      <c r="U1632" s="152">
        <f t="shared" si="179"/>
        <v>38</v>
      </c>
      <c r="V1632" s="152">
        <f t="shared" si="176"/>
        <v>33</v>
      </c>
      <c r="W1632" s="152">
        <f t="shared" si="180"/>
        <v>1</v>
      </c>
      <c r="X1632" s="152">
        <v>0.71199999999999997</v>
      </c>
      <c r="Y1632" t="s">
        <v>16069</v>
      </c>
    </row>
    <row r="1633" spans="5:25" ht="18" x14ac:dyDescent="0.25">
      <c r="E1633" s="152" t="s">
        <v>16065</v>
      </c>
      <c r="F1633" s="152" t="s">
        <v>16060</v>
      </c>
      <c r="G1633" t="str">
        <f t="shared" si="177"/>
        <v>Key West, Florida Keys</v>
      </c>
      <c r="H1633" s="152">
        <v>2</v>
      </c>
      <c r="I1633" s="152">
        <v>27</v>
      </c>
      <c r="J1633" s="152">
        <f t="shared" si="170"/>
        <v>0.1</v>
      </c>
      <c r="K1633" s="152">
        <v>900</v>
      </c>
      <c r="L1633" s="152">
        <f t="shared" si="171"/>
        <v>211</v>
      </c>
      <c r="M1633" s="152">
        <v>7.8</v>
      </c>
      <c r="N1633" s="152">
        <f t="shared" si="172"/>
        <v>0.1</v>
      </c>
      <c r="O1633" s="152">
        <v>2.2999999999999998</v>
      </c>
      <c r="P1633" s="152">
        <f t="shared" si="173"/>
        <v>0.5</v>
      </c>
      <c r="Q1633" s="152"/>
      <c r="R1633" s="152">
        <f t="shared" si="174"/>
        <v>2422</v>
      </c>
      <c r="S1633" s="152">
        <f t="shared" si="178"/>
        <v>47</v>
      </c>
      <c r="T1633" s="152">
        <f t="shared" si="175"/>
        <v>2246</v>
      </c>
      <c r="U1633" s="152">
        <f t="shared" si="179"/>
        <v>41</v>
      </c>
      <c r="V1633" s="152">
        <f t="shared" si="176"/>
        <v>33</v>
      </c>
      <c r="W1633" s="152">
        <f t="shared" si="180"/>
        <v>1</v>
      </c>
      <c r="X1633" s="152">
        <v>-0.17699999999999999</v>
      </c>
      <c r="Y1633" t="s">
        <v>16069</v>
      </c>
    </row>
    <row r="1634" spans="5:25" ht="18" x14ac:dyDescent="0.25">
      <c r="E1634" s="152" t="s">
        <v>16065</v>
      </c>
      <c r="F1634" s="152" t="s">
        <v>16060</v>
      </c>
      <c r="G1634" t="str">
        <f t="shared" si="177"/>
        <v>Key West, Florida Keys</v>
      </c>
      <c r="H1634" s="152">
        <v>6</v>
      </c>
      <c r="I1634" s="152">
        <v>30.3</v>
      </c>
      <c r="J1634" s="152">
        <f t="shared" si="170"/>
        <v>0.5</v>
      </c>
      <c r="K1634" s="152">
        <v>1290</v>
      </c>
      <c r="L1634" s="152">
        <f t="shared" si="171"/>
        <v>247</v>
      </c>
      <c r="M1634" s="152">
        <v>7.6</v>
      </c>
      <c r="N1634" s="152">
        <f t="shared" si="172"/>
        <v>0.08</v>
      </c>
      <c r="O1634" s="152">
        <v>2</v>
      </c>
      <c r="P1634" s="152">
        <f t="shared" si="173"/>
        <v>0.4</v>
      </c>
      <c r="Q1634" s="152"/>
      <c r="R1634" s="152">
        <f t="shared" si="174"/>
        <v>2447</v>
      </c>
      <c r="S1634" s="152">
        <f t="shared" si="178"/>
        <v>77</v>
      </c>
      <c r="T1634" s="152">
        <f t="shared" si="175"/>
        <v>2311</v>
      </c>
      <c r="U1634" s="152">
        <f t="shared" si="179"/>
        <v>77</v>
      </c>
      <c r="V1634" s="152">
        <f t="shared" si="176"/>
        <v>33</v>
      </c>
      <c r="W1634" s="152">
        <f t="shared" si="180"/>
        <v>1</v>
      </c>
      <c r="X1634" s="152">
        <v>-0.248</v>
      </c>
      <c r="Y1634" t="s">
        <v>16069</v>
      </c>
    </row>
    <row r="1635" spans="5:25" ht="18" x14ac:dyDescent="0.25">
      <c r="E1635" s="152" t="s">
        <v>16065</v>
      </c>
      <c r="F1635" s="152" t="s">
        <v>16060</v>
      </c>
      <c r="G1635" t="str">
        <f t="shared" si="177"/>
        <v>Key West, Florida Keys</v>
      </c>
      <c r="H1635" s="152">
        <v>2</v>
      </c>
      <c r="I1635" s="152">
        <v>27</v>
      </c>
      <c r="J1635" s="152">
        <f t="shared" si="170"/>
        <v>0.1</v>
      </c>
      <c r="K1635" s="152">
        <v>900</v>
      </c>
      <c r="L1635" s="152">
        <f t="shared" si="171"/>
        <v>211</v>
      </c>
      <c r="M1635" s="152">
        <v>7.8</v>
      </c>
      <c r="N1635" s="152">
        <f t="shared" si="172"/>
        <v>0.1</v>
      </c>
      <c r="O1635" s="152">
        <v>2.2999999999999998</v>
      </c>
      <c r="P1635" s="152">
        <f t="shared" si="173"/>
        <v>0.5</v>
      </c>
      <c r="Q1635" s="152"/>
      <c r="R1635" s="152">
        <f t="shared" si="174"/>
        <v>2422</v>
      </c>
      <c r="S1635" s="152">
        <f t="shared" si="178"/>
        <v>47</v>
      </c>
      <c r="T1635" s="152">
        <f t="shared" si="175"/>
        <v>2246</v>
      </c>
      <c r="U1635" s="152">
        <f t="shared" si="179"/>
        <v>41</v>
      </c>
      <c r="V1635" s="152">
        <f t="shared" si="176"/>
        <v>33</v>
      </c>
      <c r="W1635" s="152">
        <f t="shared" si="180"/>
        <v>1</v>
      </c>
      <c r="X1635" s="152">
        <v>0.34699999999999998</v>
      </c>
      <c r="Y1635" t="s">
        <v>16069</v>
      </c>
    </row>
    <row r="1636" spans="5:25" ht="18" x14ac:dyDescent="0.25">
      <c r="E1636" s="152" t="s">
        <v>16065</v>
      </c>
      <c r="F1636" s="152" t="s">
        <v>16060</v>
      </c>
      <c r="G1636" t="str">
        <f t="shared" si="177"/>
        <v>Key West, Florida Keys</v>
      </c>
      <c r="H1636" s="152">
        <v>4</v>
      </c>
      <c r="I1636" s="152">
        <v>30.3</v>
      </c>
      <c r="J1636" s="152">
        <f t="shared" si="170"/>
        <v>0.5</v>
      </c>
      <c r="K1636" s="152">
        <v>400</v>
      </c>
      <c r="L1636" s="152">
        <f t="shared" si="171"/>
        <v>49</v>
      </c>
      <c r="M1636" s="152">
        <v>8.1</v>
      </c>
      <c r="N1636" s="152">
        <f t="shared" si="172"/>
        <v>0.04</v>
      </c>
      <c r="O1636" s="152">
        <v>4.3</v>
      </c>
      <c r="P1636" s="152">
        <f t="shared" si="173"/>
        <v>4</v>
      </c>
      <c r="Q1636" s="152"/>
      <c r="R1636" s="152">
        <f t="shared" si="174"/>
        <v>2406</v>
      </c>
      <c r="S1636" s="152">
        <f t="shared" si="178"/>
        <v>47</v>
      </c>
      <c r="T1636" s="152">
        <f t="shared" si="175"/>
        <v>2052</v>
      </c>
      <c r="U1636" s="152">
        <f t="shared" si="179"/>
        <v>38</v>
      </c>
      <c r="V1636" s="152">
        <f t="shared" si="176"/>
        <v>33</v>
      </c>
      <c r="W1636" s="152">
        <f t="shared" si="180"/>
        <v>1</v>
      </c>
      <c r="X1636" s="152">
        <v>-2.1160000000000001</v>
      </c>
      <c r="Y1636" t="s">
        <v>16069</v>
      </c>
    </row>
    <row r="1637" spans="5:25" ht="18" x14ac:dyDescent="0.25">
      <c r="E1637" s="152" t="s">
        <v>16065</v>
      </c>
      <c r="F1637" s="152" t="s">
        <v>16060</v>
      </c>
      <c r="G1637" t="str">
        <f t="shared" si="177"/>
        <v>Key West, Florida Keys</v>
      </c>
      <c r="H1637" s="152">
        <v>1</v>
      </c>
      <c r="I1637" s="152">
        <v>27</v>
      </c>
      <c r="J1637" s="152">
        <f t="shared" si="170"/>
        <v>0.1</v>
      </c>
      <c r="K1637" s="152">
        <v>400</v>
      </c>
      <c r="L1637" s="152">
        <f t="shared" si="171"/>
        <v>60</v>
      </c>
      <c r="M1637" s="152">
        <v>8.1</v>
      </c>
      <c r="N1637" s="152">
        <f t="shared" si="172"/>
        <v>0.05</v>
      </c>
      <c r="O1637" s="152">
        <v>3.8</v>
      </c>
      <c r="P1637" s="152">
        <f t="shared" si="173"/>
        <v>3</v>
      </c>
      <c r="Q1637" s="152"/>
      <c r="R1637" s="152">
        <f t="shared" si="174"/>
        <v>2377</v>
      </c>
      <c r="S1637" s="152">
        <f t="shared" si="178"/>
        <v>41</v>
      </c>
      <c r="T1637" s="152">
        <f t="shared" si="175"/>
        <v>2057</v>
      </c>
      <c r="U1637" s="152">
        <f t="shared" si="179"/>
        <v>43</v>
      </c>
      <c r="V1637" s="152">
        <f t="shared" si="176"/>
        <v>33</v>
      </c>
      <c r="W1637" s="152">
        <f t="shared" si="180"/>
        <v>1</v>
      </c>
      <c r="X1637" s="152">
        <v>-5.0000000000000001E-3</v>
      </c>
      <c r="Y1637" t="s">
        <v>16069</v>
      </c>
    </row>
    <row r="1638" spans="5:25" ht="18" x14ac:dyDescent="0.25">
      <c r="E1638" s="152" t="s">
        <v>16065</v>
      </c>
      <c r="F1638" s="152" t="s">
        <v>16060</v>
      </c>
      <c r="G1638" t="str">
        <f t="shared" si="177"/>
        <v>Key West, Florida Keys</v>
      </c>
      <c r="H1638" s="152">
        <v>2</v>
      </c>
      <c r="I1638" s="152">
        <v>27</v>
      </c>
      <c r="J1638" s="152">
        <f t="shared" si="170"/>
        <v>0.1</v>
      </c>
      <c r="K1638" s="152">
        <v>900</v>
      </c>
      <c r="L1638" s="152">
        <f t="shared" si="171"/>
        <v>211</v>
      </c>
      <c r="M1638" s="152">
        <v>7.8</v>
      </c>
      <c r="N1638" s="152">
        <f t="shared" si="172"/>
        <v>0.1</v>
      </c>
      <c r="O1638" s="152">
        <v>2.2999999999999998</v>
      </c>
      <c r="P1638" s="152">
        <f t="shared" si="173"/>
        <v>0.5</v>
      </c>
      <c r="Q1638" s="152"/>
      <c r="R1638" s="152">
        <f t="shared" si="174"/>
        <v>2422</v>
      </c>
      <c r="S1638" s="152">
        <f t="shared" si="178"/>
        <v>47</v>
      </c>
      <c r="T1638" s="152">
        <f t="shared" si="175"/>
        <v>2246</v>
      </c>
      <c r="U1638" s="152">
        <f t="shared" si="179"/>
        <v>41</v>
      </c>
      <c r="V1638" s="152">
        <f t="shared" si="176"/>
        <v>33</v>
      </c>
      <c r="W1638" s="152">
        <f t="shared" si="180"/>
        <v>1</v>
      </c>
      <c r="X1638" s="152">
        <v>0.14199999999999999</v>
      </c>
      <c r="Y1638" t="s">
        <v>16069</v>
      </c>
    </row>
    <row r="1639" spans="5:25" ht="18" x14ac:dyDescent="0.25">
      <c r="E1639" s="152" t="s">
        <v>16065</v>
      </c>
      <c r="F1639" s="152" t="s">
        <v>16060</v>
      </c>
      <c r="G1639" t="str">
        <f t="shared" si="177"/>
        <v>Key West, Florida Keys</v>
      </c>
      <c r="H1639" s="152">
        <v>3</v>
      </c>
      <c r="I1639" s="152">
        <v>27</v>
      </c>
      <c r="J1639" s="152">
        <f t="shared" si="170"/>
        <v>0.1</v>
      </c>
      <c r="K1639" s="152">
        <v>1340</v>
      </c>
      <c r="L1639" s="152">
        <f t="shared" si="171"/>
        <v>207</v>
      </c>
      <c r="M1639" s="152">
        <v>7.6</v>
      </c>
      <c r="N1639" s="152">
        <f t="shared" si="172"/>
        <v>0.06</v>
      </c>
      <c r="O1639" s="152">
        <v>1.7</v>
      </c>
      <c r="P1639" s="152">
        <f t="shared" si="173"/>
        <v>0.2</v>
      </c>
      <c r="Q1639" s="152"/>
      <c r="R1639" s="152">
        <f t="shared" si="174"/>
        <v>2442</v>
      </c>
      <c r="S1639" s="152">
        <f t="shared" si="178"/>
        <v>33</v>
      </c>
      <c r="T1639" s="152">
        <f t="shared" si="175"/>
        <v>2336</v>
      </c>
      <c r="U1639" s="152">
        <f t="shared" si="179"/>
        <v>33</v>
      </c>
      <c r="V1639" s="152">
        <f t="shared" si="176"/>
        <v>33</v>
      </c>
      <c r="W1639" s="152">
        <f t="shared" si="180"/>
        <v>1</v>
      </c>
      <c r="X1639" s="152">
        <v>-0.36399999999999999</v>
      </c>
      <c r="Y1639" t="s">
        <v>16069</v>
      </c>
    </row>
    <row r="1640" spans="5:25" ht="18" x14ac:dyDescent="0.25">
      <c r="E1640" s="152" t="s">
        <v>16065</v>
      </c>
      <c r="F1640" s="152" t="s">
        <v>16060</v>
      </c>
      <c r="G1640" t="str">
        <f t="shared" si="177"/>
        <v>Key West, Florida Keys</v>
      </c>
      <c r="H1640" s="152">
        <v>6</v>
      </c>
      <c r="I1640" s="152">
        <v>30.3</v>
      </c>
      <c r="J1640" s="152">
        <f t="shared" si="170"/>
        <v>0.5</v>
      </c>
      <c r="K1640" s="152">
        <v>1290</v>
      </c>
      <c r="L1640" s="152">
        <f t="shared" si="171"/>
        <v>247</v>
      </c>
      <c r="M1640" s="152">
        <v>7.6</v>
      </c>
      <c r="N1640" s="152">
        <f t="shared" si="172"/>
        <v>0.08</v>
      </c>
      <c r="O1640" s="152">
        <v>2</v>
      </c>
      <c r="P1640" s="152">
        <f t="shared" si="173"/>
        <v>0.4</v>
      </c>
      <c r="Q1640" s="152"/>
      <c r="R1640" s="152">
        <f t="shared" si="174"/>
        <v>2447</v>
      </c>
      <c r="S1640" s="152">
        <f t="shared" si="178"/>
        <v>77</v>
      </c>
      <c r="T1640" s="152">
        <f t="shared" si="175"/>
        <v>2311</v>
      </c>
      <c r="U1640" s="152">
        <f t="shared" si="179"/>
        <v>77</v>
      </c>
      <c r="V1640" s="152">
        <f t="shared" si="176"/>
        <v>33</v>
      </c>
      <c r="W1640" s="152">
        <f t="shared" si="180"/>
        <v>1</v>
      </c>
      <c r="X1640" s="152">
        <v>-0.17599999999999999</v>
      </c>
      <c r="Y1640" t="s">
        <v>16069</v>
      </c>
    </row>
    <row r="1641" spans="5:25" ht="18" x14ac:dyDescent="0.25">
      <c r="E1641" s="152" t="s">
        <v>16065</v>
      </c>
      <c r="F1641" s="152" t="s">
        <v>16060</v>
      </c>
      <c r="G1641" t="str">
        <f t="shared" si="177"/>
        <v>Key West, Florida Keys</v>
      </c>
      <c r="H1641" s="152">
        <v>5</v>
      </c>
      <c r="I1641" s="152">
        <v>30.3</v>
      </c>
      <c r="J1641" s="152">
        <f t="shared" si="170"/>
        <v>0.5</v>
      </c>
      <c r="K1641" s="152">
        <v>950</v>
      </c>
      <c r="L1641" s="152">
        <f t="shared" si="171"/>
        <v>196</v>
      </c>
      <c r="M1641" s="152">
        <v>7.8</v>
      </c>
      <c r="N1641" s="152">
        <f t="shared" si="172"/>
        <v>0.09</v>
      </c>
      <c r="O1641" s="152">
        <v>2.5</v>
      </c>
      <c r="P1641" s="152">
        <f t="shared" si="173"/>
        <v>0.5</v>
      </c>
      <c r="Q1641" s="152"/>
      <c r="R1641" s="152">
        <f t="shared" si="174"/>
        <v>2460</v>
      </c>
      <c r="S1641" s="152">
        <f t="shared" si="178"/>
        <v>52</v>
      </c>
      <c r="T1641" s="152">
        <f t="shared" si="175"/>
        <v>2268</v>
      </c>
      <c r="U1641" s="152">
        <f t="shared" si="179"/>
        <v>54</v>
      </c>
      <c r="V1641" s="152">
        <f t="shared" si="176"/>
        <v>33</v>
      </c>
      <c r="W1641" s="152">
        <f t="shared" si="180"/>
        <v>1</v>
      </c>
      <c r="X1641" s="152">
        <v>-0.81699999999999995</v>
      </c>
      <c r="Y1641" t="s">
        <v>16069</v>
      </c>
    </row>
    <row r="1642" spans="5:25" ht="18" x14ac:dyDescent="0.25">
      <c r="E1642" s="152" t="s">
        <v>16065</v>
      </c>
      <c r="F1642" s="152" t="s">
        <v>16060</v>
      </c>
      <c r="G1642" t="str">
        <f t="shared" si="177"/>
        <v>Key West, Florida Keys</v>
      </c>
      <c r="H1642" s="152">
        <v>3</v>
      </c>
      <c r="I1642" s="152">
        <v>27</v>
      </c>
      <c r="J1642" s="152">
        <f t="shared" si="170"/>
        <v>0.1</v>
      </c>
      <c r="K1642" s="152">
        <v>1340</v>
      </c>
      <c r="L1642" s="152">
        <f t="shared" si="171"/>
        <v>207</v>
      </c>
      <c r="M1642" s="152">
        <v>7.6</v>
      </c>
      <c r="N1642" s="152">
        <f t="shared" si="172"/>
        <v>0.06</v>
      </c>
      <c r="O1642" s="152">
        <v>1.7</v>
      </c>
      <c r="P1642" s="152">
        <f t="shared" si="173"/>
        <v>0.2</v>
      </c>
      <c r="Q1642" s="152"/>
      <c r="R1642" s="152">
        <f t="shared" si="174"/>
        <v>2442</v>
      </c>
      <c r="S1642" s="152">
        <f t="shared" si="178"/>
        <v>33</v>
      </c>
      <c r="T1642" s="152">
        <f t="shared" si="175"/>
        <v>2336</v>
      </c>
      <c r="U1642" s="152">
        <f t="shared" si="179"/>
        <v>33</v>
      </c>
      <c r="V1642" s="152">
        <f t="shared" si="176"/>
        <v>33</v>
      </c>
      <c r="W1642" s="152">
        <f t="shared" si="180"/>
        <v>1</v>
      </c>
      <c r="X1642" s="152">
        <v>0.38400000000000001</v>
      </c>
      <c r="Y1642" t="s">
        <v>16069</v>
      </c>
    </row>
    <row r="1643" spans="5:25" ht="18" x14ac:dyDescent="0.25">
      <c r="E1643" s="152" t="s">
        <v>16065</v>
      </c>
      <c r="F1643" s="152" t="s">
        <v>16060</v>
      </c>
      <c r="G1643" t="str">
        <f t="shared" si="177"/>
        <v>Key West, Florida Keys</v>
      </c>
      <c r="H1643" s="152">
        <v>2</v>
      </c>
      <c r="I1643" s="152">
        <v>27</v>
      </c>
      <c r="J1643" s="152">
        <f t="shared" si="170"/>
        <v>0.1</v>
      </c>
      <c r="K1643" s="152">
        <v>900</v>
      </c>
      <c r="L1643" s="152">
        <f t="shared" si="171"/>
        <v>211</v>
      </c>
      <c r="M1643" s="152">
        <v>7.8</v>
      </c>
      <c r="N1643" s="152">
        <f t="shared" si="172"/>
        <v>0.1</v>
      </c>
      <c r="O1643" s="152">
        <v>2.2999999999999998</v>
      </c>
      <c r="P1643" s="152">
        <f t="shared" si="173"/>
        <v>0.5</v>
      </c>
      <c r="Q1643" s="152"/>
      <c r="R1643" s="152">
        <f t="shared" si="174"/>
        <v>2422</v>
      </c>
      <c r="S1643" s="152">
        <f t="shared" si="178"/>
        <v>47</v>
      </c>
      <c r="T1643" s="152">
        <f t="shared" si="175"/>
        <v>2246</v>
      </c>
      <c r="U1643" s="152">
        <f t="shared" si="179"/>
        <v>41</v>
      </c>
      <c r="V1643" s="152">
        <f t="shared" si="176"/>
        <v>33</v>
      </c>
      <c r="W1643" s="152">
        <f t="shared" si="180"/>
        <v>1</v>
      </c>
      <c r="X1643" s="152">
        <v>1.272</v>
      </c>
      <c r="Y1643" t="s">
        <v>16069</v>
      </c>
    </row>
    <row r="1644" spans="5:25" ht="18" x14ac:dyDescent="0.25">
      <c r="E1644" s="152" t="s">
        <v>16065</v>
      </c>
      <c r="F1644" s="152" t="s">
        <v>16060</v>
      </c>
      <c r="G1644" t="str">
        <f t="shared" si="177"/>
        <v>Key West, Florida Keys</v>
      </c>
      <c r="H1644" s="152">
        <v>2</v>
      </c>
      <c r="I1644" s="152">
        <v>27</v>
      </c>
      <c r="J1644" s="152">
        <f t="shared" si="170"/>
        <v>0.1</v>
      </c>
      <c r="K1644" s="152">
        <v>900</v>
      </c>
      <c r="L1644" s="152">
        <f t="shared" si="171"/>
        <v>211</v>
      </c>
      <c r="M1644" s="152">
        <v>7.8</v>
      </c>
      <c r="N1644" s="152">
        <f t="shared" si="172"/>
        <v>0.1</v>
      </c>
      <c r="O1644" s="152">
        <v>2.2999999999999998</v>
      </c>
      <c r="P1644" s="152">
        <f t="shared" si="173"/>
        <v>0.5</v>
      </c>
      <c r="Q1644" s="152"/>
      <c r="R1644" s="152">
        <f t="shared" si="174"/>
        <v>2422</v>
      </c>
      <c r="S1644" s="152">
        <f t="shared" si="178"/>
        <v>47</v>
      </c>
      <c r="T1644" s="152">
        <f t="shared" si="175"/>
        <v>2246</v>
      </c>
      <c r="U1644" s="152">
        <f t="shared" si="179"/>
        <v>41</v>
      </c>
      <c r="V1644" s="152">
        <f t="shared" si="176"/>
        <v>33</v>
      </c>
      <c r="W1644" s="152">
        <f t="shared" si="180"/>
        <v>1</v>
      </c>
      <c r="X1644" s="152">
        <v>0.16500000000000001</v>
      </c>
      <c r="Y1644" t="s">
        <v>16069</v>
      </c>
    </row>
    <row r="1645" spans="5:25" ht="18" x14ac:dyDescent="0.25">
      <c r="E1645" s="152" t="s">
        <v>16065</v>
      </c>
      <c r="F1645" s="152" t="s">
        <v>16060</v>
      </c>
      <c r="G1645" t="str">
        <f t="shared" si="177"/>
        <v>Key West, Florida Keys</v>
      </c>
      <c r="H1645" s="152">
        <v>1</v>
      </c>
      <c r="I1645" s="152">
        <v>27</v>
      </c>
      <c r="J1645" s="152">
        <f t="shared" si="170"/>
        <v>0.1</v>
      </c>
      <c r="K1645" s="152">
        <v>400</v>
      </c>
      <c r="L1645" s="152">
        <f t="shared" si="171"/>
        <v>60</v>
      </c>
      <c r="M1645" s="152">
        <v>8.1</v>
      </c>
      <c r="N1645" s="152">
        <f t="shared" si="172"/>
        <v>0.05</v>
      </c>
      <c r="O1645" s="152">
        <v>3.8</v>
      </c>
      <c r="P1645" s="152">
        <f t="shared" si="173"/>
        <v>3</v>
      </c>
      <c r="Q1645" s="152"/>
      <c r="R1645" s="152">
        <f t="shared" si="174"/>
        <v>2377</v>
      </c>
      <c r="S1645" s="152">
        <f t="shared" si="178"/>
        <v>41</v>
      </c>
      <c r="T1645" s="152">
        <f t="shared" si="175"/>
        <v>2057</v>
      </c>
      <c r="U1645" s="152">
        <f t="shared" si="179"/>
        <v>43</v>
      </c>
      <c r="V1645" s="152">
        <f t="shared" si="176"/>
        <v>33</v>
      </c>
      <c r="W1645" s="152">
        <f t="shared" si="180"/>
        <v>1</v>
      </c>
      <c r="X1645" s="152">
        <v>0.79</v>
      </c>
      <c r="Y1645" t="s">
        <v>16069</v>
      </c>
    </row>
    <row r="1646" spans="5:25" ht="18" x14ac:dyDescent="0.25">
      <c r="E1646" s="152" t="s">
        <v>16065</v>
      </c>
      <c r="F1646" s="152" t="s">
        <v>16060</v>
      </c>
      <c r="G1646" t="str">
        <f t="shared" si="177"/>
        <v>Key West, Florida Keys</v>
      </c>
      <c r="H1646" s="152">
        <v>4</v>
      </c>
      <c r="I1646" s="152">
        <v>30.3</v>
      </c>
      <c r="J1646" s="152">
        <f t="shared" si="170"/>
        <v>0.5</v>
      </c>
      <c r="K1646" s="152">
        <v>400</v>
      </c>
      <c r="L1646" s="152">
        <f t="shared" si="171"/>
        <v>49</v>
      </c>
      <c r="M1646" s="152">
        <v>8.1</v>
      </c>
      <c r="N1646" s="152">
        <f t="shared" si="172"/>
        <v>0.04</v>
      </c>
      <c r="O1646" s="152">
        <v>4.3</v>
      </c>
      <c r="P1646" s="152">
        <f t="shared" si="173"/>
        <v>4</v>
      </c>
      <c r="Q1646" s="152"/>
      <c r="R1646" s="152">
        <f t="shared" si="174"/>
        <v>2406</v>
      </c>
      <c r="S1646" s="152">
        <f t="shared" si="178"/>
        <v>47</v>
      </c>
      <c r="T1646" s="152">
        <f t="shared" si="175"/>
        <v>2052</v>
      </c>
      <c r="U1646" s="152">
        <f t="shared" si="179"/>
        <v>38</v>
      </c>
      <c r="V1646" s="152">
        <f t="shared" si="176"/>
        <v>33</v>
      </c>
      <c r="W1646" s="152">
        <f t="shared" si="180"/>
        <v>1</v>
      </c>
      <c r="X1646" s="152">
        <v>-0.189</v>
      </c>
      <c r="Y1646" t="s">
        <v>16069</v>
      </c>
    </row>
    <row r="1647" spans="5:25" ht="18" x14ac:dyDescent="0.25">
      <c r="E1647" s="152" t="s">
        <v>16065</v>
      </c>
      <c r="F1647" s="152" t="s">
        <v>16060</v>
      </c>
      <c r="G1647" t="str">
        <f t="shared" si="177"/>
        <v>Key West, Florida Keys</v>
      </c>
      <c r="H1647" s="152">
        <v>1</v>
      </c>
      <c r="I1647" s="152">
        <v>27</v>
      </c>
      <c r="J1647" s="152">
        <f t="shared" si="170"/>
        <v>0.1</v>
      </c>
      <c r="K1647" s="152">
        <v>400</v>
      </c>
      <c r="L1647" s="152">
        <f t="shared" si="171"/>
        <v>60</v>
      </c>
      <c r="M1647" s="152">
        <v>8.1</v>
      </c>
      <c r="N1647" s="152">
        <f t="shared" si="172"/>
        <v>0.05</v>
      </c>
      <c r="O1647" s="152">
        <v>3.8</v>
      </c>
      <c r="P1647" s="152">
        <f t="shared" si="173"/>
        <v>3</v>
      </c>
      <c r="Q1647" s="152"/>
      <c r="R1647" s="152">
        <f t="shared" si="174"/>
        <v>2377</v>
      </c>
      <c r="S1647" s="152">
        <f t="shared" si="178"/>
        <v>41</v>
      </c>
      <c r="T1647" s="152">
        <f t="shared" si="175"/>
        <v>2057</v>
      </c>
      <c r="U1647" s="152">
        <f t="shared" si="179"/>
        <v>43</v>
      </c>
      <c r="V1647" s="152">
        <f t="shared" si="176"/>
        <v>33</v>
      </c>
      <c r="W1647" s="152">
        <f t="shared" si="180"/>
        <v>1</v>
      </c>
      <c r="X1647" s="152">
        <v>0.75600000000000001</v>
      </c>
      <c r="Y1647" t="s">
        <v>16069</v>
      </c>
    </row>
    <row r="1648" spans="5:25" ht="18" x14ac:dyDescent="0.25">
      <c r="E1648" s="152" t="s">
        <v>16065</v>
      </c>
      <c r="F1648" s="152" t="s">
        <v>16060</v>
      </c>
      <c r="G1648" t="str">
        <f t="shared" si="177"/>
        <v>Key West, Florida Keys</v>
      </c>
      <c r="H1648" s="152">
        <v>6</v>
      </c>
      <c r="I1648" s="152">
        <v>30.3</v>
      </c>
      <c r="J1648" s="152">
        <f t="shared" si="170"/>
        <v>0.5</v>
      </c>
      <c r="K1648" s="152">
        <v>1290</v>
      </c>
      <c r="L1648" s="152">
        <f t="shared" si="171"/>
        <v>247</v>
      </c>
      <c r="M1648" s="152">
        <v>7.6</v>
      </c>
      <c r="N1648" s="152">
        <f t="shared" si="172"/>
        <v>0.08</v>
      </c>
      <c r="O1648" s="152">
        <v>2</v>
      </c>
      <c r="P1648" s="152">
        <f t="shared" si="173"/>
        <v>0.4</v>
      </c>
      <c r="Q1648" s="152"/>
      <c r="R1648" s="152">
        <f t="shared" si="174"/>
        <v>2447</v>
      </c>
      <c r="S1648" s="152">
        <f t="shared" si="178"/>
        <v>77</v>
      </c>
      <c r="T1648" s="152">
        <f t="shared" si="175"/>
        <v>2311</v>
      </c>
      <c r="U1648" s="152">
        <f t="shared" si="179"/>
        <v>77</v>
      </c>
      <c r="V1648" s="152">
        <f t="shared" si="176"/>
        <v>33</v>
      </c>
      <c r="W1648" s="152">
        <f t="shared" si="180"/>
        <v>1</v>
      </c>
      <c r="X1648" s="152">
        <v>0.16200000000000001</v>
      </c>
      <c r="Y1648" t="s">
        <v>16069</v>
      </c>
    </row>
    <row r="1649" spans="5:25" ht="18" x14ac:dyDescent="0.25">
      <c r="E1649" s="152" t="s">
        <v>16065</v>
      </c>
      <c r="F1649" s="152" t="s">
        <v>16060</v>
      </c>
      <c r="G1649" t="str">
        <f t="shared" si="177"/>
        <v>Key West, Florida Keys</v>
      </c>
      <c r="H1649" s="152">
        <v>3</v>
      </c>
      <c r="I1649" s="152">
        <v>27</v>
      </c>
      <c r="J1649" s="152">
        <f t="shared" si="170"/>
        <v>0.1</v>
      </c>
      <c r="K1649" s="152">
        <v>1340</v>
      </c>
      <c r="L1649" s="152">
        <f t="shared" si="171"/>
        <v>207</v>
      </c>
      <c r="M1649" s="152">
        <v>7.6</v>
      </c>
      <c r="N1649" s="152">
        <f t="shared" si="172"/>
        <v>0.06</v>
      </c>
      <c r="O1649" s="152">
        <v>1.7</v>
      </c>
      <c r="P1649" s="152">
        <f t="shared" si="173"/>
        <v>0.2</v>
      </c>
      <c r="Q1649" s="152"/>
      <c r="R1649" s="152">
        <f t="shared" si="174"/>
        <v>2442</v>
      </c>
      <c r="S1649" s="152">
        <f t="shared" si="178"/>
        <v>33</v>
      </c>
      <c r="T1649" s="152">
        <f t="shared" si="175"/>
        <v>2336</v>
      </c>
      <c r="U1649" s="152">
        <f t="shared" si="179"/>
        <v>33</v>
      </c>
      <c r="V1649" s="152">
        <f t="shared" si="176"/>
        <v>33</v>
      </c>
      <c r="W1649" s="152">
        <f t="shared" si="180"/>
        <v>1</v>
      </c>
      <c r="X1649" s="152">
        <v>-1.508</v>
      </c>
      <c r="Y1649" t="s">
        <v>16069</v>
      </c>
    </row>
    <row r="1650" spans="5:25" ht="18" x14ac:dyDescent="0.25">
      <c r="E1650" s="152" t="s">
        <v>16065</v>
      </c>
      <c r="F1650" s="152" t="s">
        <v>16060</v>
      </c>
      <c r="G1650" t="str">
        <f t="shared" si="177"/>
        <v>Key West, Florida Keys</v>
      </c>
      <c r="H1650" s="152">
        <v>1</v>
      </c>
      <c r="I1650" s="152">
        <v>27</v>
      </c>
      <c r="J1650" s="152">
        <f t="shared" ref="J1650:J1713" si="181">VLOOKUP($H1650,$AA$948:$AO$953,3,FALSE)</f>
        <v>0.1</v>
      </c>
      <c r="K1650" s="152">
        <v>400</v>
      </c>
      <c r="L1650" s="152">
        <f t="shared" ref="L1650:L1713" si="182">VLOOKUP($H1650,$AA$948:$AO$953,5,FALSE)</f>
        <v>60</v>
      </c>
      <c r="M1650" s="152">
        <v>8.1</v>
      </c>
      <c r="N1650" s="152">
        <f t="shared" ref="N1650:N1713" si="183">VLOOKUP($H1650,$AA$948:$AO$953,7,FALSE)</f>
        <v>0.05</v>
      </c>
      <c r="O1650" s="152">
        <v>3.8</v>
      </c>
      <c r="P1650" s="152">
        <f t="shared" ref="P1650:P1713" si="184">VLOOKUP($H1650,$AA$948:$AO$953,13,FALSE)</f>
        <v>3</v>
      </c>
      <c r="Q1650" s="152"/>
      <c r="R1650" s="152">
        <f t="shared" ref="R1650:R1713" si="185">VLOOKUP($H1650,$AA$948:$AO$953,8,FALSE)</f>
        <v>2377</v>
      </c>
      <c r="S1650" s="152">
        <f t="shared" si="178"/>
        <v>41</v>
      </c>
      <c r="T1650" s="152">
        <f t="shared" ref="T1650:T1713" si="186">VLOOKUP($H1650,$AA$948:$AO$953,10,FALSE)</f>
        <v>2057</v>
      </c>
      <c r="U1650" s="152">
        <f t="shared" si="179"/>
        <v>43</v>
      </c>
      <c r="V1650" s="152">
        <f t="shared" ref="V1650:V1713" si="187">VLOOKUP($H1650,$AA$948:$AO$953,14,FALSE)</f>
        <v>33</v>
      </c>
      <c r="W1650" s="152">
        <f t="shared" si="180"/>
        <v>1</v>
      </c>
      <c r="X1650" s="152">
        <v>-1.5269999999999999</v>
      </c>
      <c r="Y1650" t="s">
        <v>16069</v>
      </c>
    </row>
    <row r="1651" spans="5:25" ht="18" x14ac:dyDescent="0.25">
      <c r="E1651" s="152" t="s">
        <v>16065</v>
      </c>
      <c r="F1651" s="152" t="s">
        <v>16060</v>
      </c>
      <c r="G1651" t="str">
        <f t="shared" ref="G1651:G1714" si="188">_xlfn.CONCAT(F1651, ", Florida Keys")</f>
        <v>Key West, Florida Keys</v>
      </c>
      <c r="H1651" s="152">
        <v>5</v>
      </c>
      <c r="I1651" s="152">
        <v>30.3</v>
      </c>
      <c r="J1651" s="152">
        <f t="shared" si="181"/>
        <v>0.5</v>
      </c>
      <c r="K1651" s="152">
        <v>950</v>
      </c>
      <c r="L1651" s="152">
        <f t="shared" si="182"/>
        <v>196</v>
      </c>
      <c r="M1651" s="152">
        <v>7.8</v>
      </c>
      <c r="N1651" s="152">
        <f t="shared" si="183"/>
        <v>0.09</v>
      </c>
      <c r="O1651" s="152">
        <v>2.5</v>
      </c>
      <c r="P1651" s="152">
        <f t="shared" si="184"/>
        <v>0.5</v>
      </c>
      <c r="Q1651" s="152"/>
      <c r="R1651" s="152">
        <f t="shared" si="185"/>
        <v>2460</v>
      </c>
      <c r="S1651" s="152">
        <f t="shared" ref="S1651:S1714" si="189">VLOOKUP($H1651,$AA$948:$AO$953,9,FALSE)</f>
        <v>52</v>
      </c>
      <c r="T1651" s="152">
        <f t="shared" si="186"/>
        <v>2268</v>
      </c>
      <c r="U1651" s="152">
        <f t="shared" ref="U1651:U1714" si="190">VLOOKUP($H1651,$AA$948:$AO$953,11,FALSE)</f>
        <v>54</v>
      </c>
      <c r="V1651" s="152">
        <f t="shared" si="187"/>
        <v>33</v>
      </c>
      <c r="W1651" s="152">
        <f t="shared" ref="W1651:W1714" si="191">VLOOKUP($H1651,$AA$948:$AO$953,15,FALSE)</f>
        <v>1</v>
      </c>
      <c r="X1651" s="152">
        <v>-0.78300000000000003</v>
      </c>
      <c r="Y1651" t="s">
        <v>16069</v>
      </c>
    </row>
    <row r="1652" spans="5:25" ht="18" x14ac:dyDescent="0.25">
      <c r="E1652" s="152" t="s">
        <v>16065</v>
      </c>
      <c r="F1652" s="152" t="s">
        <v>16060</v>
      </c>
      <c r="G1652" t="str">
        <f t="shared" si="188"/>
        <v>Key West, Florida Keys</v>
      </c>
      <c r="H1652" s="152">
        <v>4</v>
      </c>
      <c r="I1652" s="152">
        <v>30.3</v>
      </c>
      <c r="J1652" s="152">
        <f t="shared" si="181"/>
        <v>0.5</v>
      </c>
      <c r="K1652" s="152">
        <v>400</v>
      </c>
      <c r="L1652" s="152">
        <f t="shared" si="182"/>
        <v>49</v>
      </c>
      <c r="M1652" s="152">
        <v>8.1</v>
      </c>
      <c r="N1652" s="152">
        <f t="shared" si="183"/>
        <v>0.04</v>
      </c>
      <c r="O1652" s="152">
        <v>4.3</v>
      </c>
      <c r="P1652" s="152">
        <f t="shared" si="184"/>
        <v>4</v>
      </c>
      <c r="Q1652" s="152"/>
      <c r="R1652" s="152">
        <f t="shared" si="185"/>
        <v>2406</v>
      </c>
      <c r="S1652" s="152">
        <f t="shared" si="189"/>
        <v>47</v>
      </c>
      <c r="T1652" s="152">
        <f t="shared" si="186"/>
        <v>2052</v>
      </c>
      <c r="U1652" s="152">
        <f t="shared" si="190"/>
        <v>38</v>
      </c>
      <c r="V1652" s="152">
        <f t="shared" si="187"/>
        <v>33</v>
      </c>
      <c r="W1652" s="152">
        <f t="shared" si="191"/>
        <v>1</v>
      </c>
      <c r="X1652" s="152">
        <v>0.48899999999999999</v>
      </c>
      <c r="Y1652" t="s">
        <v>16069</v>
      </c>
    </row>
    <row r="1653" spans="5:25" ht="18" x14ac:dyDescent="0.25">
      <c r="E1653" s="152" t="s">
        <v>16065</v>
      </c>
      <c r="F1653" s="152" t="s">
        <v>16060</v>
      </c>
      <c r="G1653" t="str">
        <f t="shared" si="188"/>
        <v>Key West, Florida Keys</v>
      </c>
      <c r="H1653" s="152">
        <v>6</v>
      </c>
      <c r="I1653" s="152">
        <v>30.3</v>
      </c>
      <c r="J1653" s="152">
        <f t="shared" si="181"/>
        <v>0.5</v>
      </c>
      <c r="K1653" s="152">
        <v>1290</v>
      </c>
      <c r="L1653" s="152">
        <f t="shared" si="182"/>
        <v>247</v>
      </c>
      <c r="M1653" s="152">
        <v>7.6</v>
      </c>
      <c r="N1653" s="152">
        <f t="shared" si="183"/>
        <v>0.08</v>
      </c>
      <c r="O1653" s="152">
        <v>2</v>
      </c>
      <c r="P1653" s="152">
        <f t="shared" si="184"/>
        <v>0.4</v>
      </c>
      <c r="Q1653" s="152"/>
      <c r="R1653" s="152">
        <f t="shared" si="185"/>
        <v>2447</v>
      </c>
      <c r="S1653" s="152">
        <f t="shared" si="189"/>
        <v>77</v>
      </c>
      <c r="T1653" s="152">
        <f t="shared" si="186"/>
        <v>2311</v>
      </c>
      <c r="U1653" s="152">
        <f t="shared" si="190"/>
        <v>77</v>
      </c>
      <c r="V1653" s="152">
        <f t="shared" si="187"/>
        <v>33</v>
      </c>
      <c r="W1653" s="152">
        <f t="shared" si="191"/>
        <v>1</v>
      </c>
      <c r="X1653" s="152">
        <v>-0.18</v>
      </c>
      <c r="Y1653" t="s">
        <v>16069</v>
      </c>
    </row>
    <row r="1654" spans="5:25" ht="18" x14ac:dyDescent="0.25">
      <c r="E1654" s="152" t="s">
        <v>16065</v>
      </c>
      <c r="F1654" s="152" t="s">
        <v>16060</v>
      </c>
      <c r="G1654" t="str">
        <f t="shared" si="188"/>
        <v>Key West, Florida Keys</v>
      </c>
      <c r="H1654" s="152">
        <v>3</v>
      </c>
      <c r="I1654" s="152">
        <v>27</v>
      </c>
      <c r="J1654" s="152">
        <f t="shared" si="181"/>
        <v>0.1</v>
      </c>
      <c r="K1654" s="152">
        <v>1340</v>
      </c>
      <c r="L1654" s="152">
        <f t="shared" si="182"/>
        <v>207</v>
      </c>
      <c r="M1654" s="152">
        <v>7.6</v>
      </c>
      <c r="N1654" s="152">
        <f t="shared" si="183"/>
        <v>0.06</v>
      </c>
      <c r="O1654" s="152">
        <v>1.7</v>
      </c>
      <c r="P1654" s="152">
        <f t="shared" si="184"/>
        <v>0.2</v>
      </c>
      <c r="Q1654" s="152"/>
      <c r="R1654" s="152">
        <f t="shared" si="185"/>
        <v>2442</v>
      </c>
      <c r="S1654" s="152">
        <f t="shared" si="189"/>
        <v>33</v>
      </c>
      <c r="T1654" s="152">
        <f t="shared" si="186"/>
        <v>2336</v>
      </c>
      <c r="U1654" s="152">
        <f t="shared" si="190"/>
        <v>33</v>
      </c>
      <c r="V1654" s="152">
        <f t="shared" si="187"/>
        <v>33</v>
      </c>
      <c r="W1654" s="152">
        <f t="shared" si="191"/>
        <v>1</v>
      </c>
      <c r="X1654" s="152">
        <v>2.5000000000000001E-2</v>
      </c>
      <c r="Y1654" t="s">
        <v>16069</v>
      </c>
    </row>
    <row r="1655" spans="5:25" ht="18" x14ac:dyDescent="0.25">
      <c r="E1655" s="152" t="s">
        <v>16065</v>
      </c>
      <c r="F1655" s="152" t="s">
        <v>16060</v>
      </c>
      <c r="G1655" t="str">
        <f t="shared" si="188"/>
        <v>Key West, Florida Keys</v>
      </c>
      <c r="H1655" s="152">
        <v>1</v>
      </c>
      <c r="I1655" s="152">
        <v>27</v>
      </c>
      <c r="J1655" s="152">
        <f t="shared" si="181"/>
        <v>0.1</v>
      </c>
      <c r="K1655" s="152">
        <v>400</v>
      </c>
      <c r="L1655" s="152">
        <f t="shared" si="182"/>
        <v>60</v>
      </c>
      <c r="M1655" s="152">
        <v>8.1</v>
      </c>
      <c r="N1655" s="152">
        <f t="shared" si="183"/>
        <v>0.05</v>
      </c>
      <c r="O1655" s="152">
        <v>3.8</v>
      </c>
      <c r="P1655" s="152">
        <f t="shared" si="184"/>
        <v>3</v>
      </c>
      <c r="Q1655" s="152"/>
      <c r="R1655" s="152">
        <f t="shared" si="185"/>
        <v>2377</v>
      </c>
      <c r="S1655" s="152">
        <f t="shared" si="189"/>
        <v>41</v>
      </c>
      <c r="T1655" s="152">
        <f t="shared" si="186"/>
        <v>2057</v>
      </c>
      <c r="U1655" s="152">
        <f t="shared" si="190"/>
        <v>43</v>
      </c>
      <c r="V1655" s="152">
        <f t="shared" si="187"/>
        <v>33</v>
      </c>
      <c r="W1655" s="152">
        <f t="shared" si="191"/>
        <v>1</v>
      </c>
      <c r="X1655" s="152">
        <v>-0.84699999999999998</v>
      </c>
      <c r="Y1655" t="s">
        <v>16069</v>
      </c>
    </row>
    <row r="1656" spans="5:25" ht="18" x14ac:dyDescent="0.25">
      <c r="E1656" s="152" t="s">
        <v>16065</v>
      </c>
      <c r="F1656" s="152" t="s">
        <v>16060</v>
      </c>
      <c r="G1656" t="str">
        <f t="shared" si="188"/>
        <v>Key West, Florida Keys</v>
      </c>
      <c r="H1656" s="152">
        <v>6</v>
      </c>
      <c r="I1656" s="152">
        <v>30.3</v>
      </c>
      <c r="J1656" s="152">
        <f t="shared" si="181"/>
        <v>0.5</v>
      </c>
      <c r="K1656" s="152">
        <v>1290</v>
      </c>
      <c r="L1656" s="152">
        <f t="shared" si="182"/>
        <v>247</v>
      </c>
      <c r="M1656" s="152">
        <v>7.6</v>
      </c>
      <c r="N1656" s="152">
        <f t="shared" si="183"/>
        <v>0.08</v>
      </c>
      <c r="O1656" s="152">
        <v>2</v>
      </c>
      <c r="P1656" s="152">
        <f t="shared" si="184"/>
        <v>0.4</v>
      </c>
      <c r="Q1656" s="152"/>
      <c r="R1656" s="152">
        <f t="shared" si="185"/>
        <v>2447</v>
      </c>
      <c r="S1656" s="152">
        <f t="shared" si="189"/>
        <v>77</v>
      </c>
      <c r="T1656" s="152">
        <f t="shared" si="186"/>
        <v>2311</v>
      </c>
      <c r="U1656" s="152">
        <f t="shared" si="190"/>
        <v>77</v>
      </c>
      <c r="V1656" s="152">
        <f t="shared" si="187"/>
        <v>33</v>
      </c>
      <c r="W1656" s="152">
        <f t="shared" si="191"/>
        <v>1</v>
      </c>
      <c r="X1656" s="152">
        <v>-0.16400000000000001</v>
      </c>
      <c r="Y1656" t="s">
        <v>16069</v>
      </c>
    </row>
    <row r="1657" spans="5:25" ht="18" x14ac:dyDescent="0.25">
      <c r="E1657" s="152" t="s">
        <v>16065</v>
      </c>
      <c r="F1657" s="152" t="s">
        <v>16060</v>
      </c>
      <c r="G1657" t="str">
        <f t="shared" si="188"/>
        <v>Key West, Florida Keys</v>
      </c>
      <c r="H1657" s="152">
        <v>4</v>
      </c>
      <c r="I1657" s="152">
        <v>30.3</v>
      </c>
      <c r="J1657" s="152">
        <f t="shared" si="181"/>
        <v>0.5</v>
      </c>
      <c r="K1657" s="152">
        <v>400</v>
      </c>
      <c r="L1657" s="152">
        <f t="shared" si="182"/>
        <v>49</v>
      </c>
      <c r="M1657" s="152">
        <v>8.1</v>
      </c>
      <c r="N1657" s="152">
        <f t="shared" si="183"/>
        <v>0.04</v>
      </c>
      <c r="O1657" s="152">
        <v>4.3</v>
      </c>
      <c r="P1657" s="152">
        <f t="shared" si="184"/>
        <v>4</v>
      </c>
      <c r="Q1657" s="152"/>
      <c r="R1657" s="152">
        <f t="shared" si="185"/>
        <v>2406</v>
      </c>
      <c r="S1657" s="152">
        <f t="shared" si="189"/>
        <v>47</v>
      </c>
      <c r="T1657" s="152">
        <f t="shared" si="186"/>
        <v>2052</v>
      </c>
      <c r="U1657" s="152">
        <f t="shared" si="190"/>
        <v>38</v>
      </c>
      <c r="V1657" s="152">
        <f t="shared" si="187"/>
        <v>33</v>
      </c>
      <c r="W1657" s="152">
        <f t="shared" si="191"/>
        <v>1</v>
      </c>
      <c r="X1657" s="152">
        <v>-0.70699999999999996</v>
      </c>
      <c r="Y1657" t="s">
        <v>16069</v>
      </c>
    </row>
    <row r="1658" spans="5:25" ht="18" x14ac:dyDescent="0.25">
      <c r="E1658" s="152" t="s">
        <v>16065</v>
      </c>
      <c r="F1658" s="152" t="s">
        <v>16060</v>
      </c>
      <c r="G1658" t="str">
        <f t="shared" si="188"/>
        <v>Key West, Florida Keys</v>
      </c>
      <c r="H1658" s="152">
        <v>5</v>
      </c>
      <c r="I1658" s="152">
        <v>30.3</v>
      </c>
      <c r="J1658" s="152">
        <f t="shared" si="181"/>
        <v>0.5</v>
      </c>
      <c r="K1658" s="152">
        <v>950</v>
      </c>
      <c r="L1658" s="152">
        <f t="shared" si="182"/>
        <v>196</v>
      </c>
      <c r="M1658" s="152">
        <v>7.8</v>
      </c>
      <c r="N1658" s="152">
        <f t="shared" si="183"/>
        <v>0.09</v>
      </c>
      <c r="O1658" s="152">
        <v>2.5</v>
      </c>
      <c r="P1658" s="152">
        <f t="shared" si="184"/>
        <v>0.5</v>
      </c>
      <c r="Q1658" s="152"/>
      <c r="R1658" s="152">
        <f t="shared" si="185"/>
        <v>2460</v>
      </c>
      <c r="S1658" s="152">
        <f t="shared" si="189"/>
        <v>52</v>
      </c>
      <c r="T1658" s="152">
        <f t="shared" si="186"/>
        <v>2268</v>
      </c>
      <c r="U1658" s="152">
        <f t="shared" si="190"/>
        <v>54</v>
      </c>
      <c r="V1658" s="152">
        <f t="shared" si="187"/>
        <v>33</v>
      </c>
      <c r="W1658" s="152">
        <f t="shared" si="191"/>
        <v>1</v>
      </c>
      <c r="X1658" s="152">
        <v>-3.181</v>
      </c>
      <c r="Y1658" t="s">
        <v>16069</v>
      </c>
    </row>
    <row r="1659" spans="5:25" ht="18" x14ac:dyDescent="0.25">
      <c r="E1659" s="152" t="s">
        <v>16065</v>
      </c>
      <c r="F1659" s="152" t="s">
        <v>16060</v>
      </c>
      <c r="G1659" t="str">
        <f t="shared" si="188"/>
        <v>Key West, Florida Keys</v>
      </c>
      <c r="H1659" s="152">
        <v>6</v>
      </c>
      <c r="I1659" s="152">
        <v>30.3</v>
      </c>
      <c r="J1659" s="152">
        <f t="shared" si="181"/>
        <v>0.5</v>
      </c>
      <c r="K1659" s="152">
        <v>1290</v>
      </c>
      <c r="L1659" s="152">
        <f t="shared" si="182"/>
        <v>247</v>
      </c>
      <c r="M1659" s="152">
        <v>7.6</v>
      </c>
      <c r="N1659" s="152">
        <f t="shared" si="183"/>
        <v>0.08</v>
      </c>
      <c r="O1659" s="152">
        <v>2</v>
      </c>
      <c r="P1659" s="152">
        <f t="shared" si="184"/>
        <v>0.4</v>
      </c>
      <c r="Q1659" s="152"/>
      <c r="R1659" s="152">
        <f t="shared" si="185"/>
        <v>2447</v>
      </c>
      <c r="S1659" s="152">
        <f t="shared" si="189"/>
        <v>77</v>
      </c>
      <c r="T1659" s="152">
        <f t="shared" si="186"/>
        <v>2311</v>
      </c>
      <c r="U1659" s="152">
        <f t="shared" si="190"/>
        <v>77</v>
      </c>
      <c r="V1659" s="152">
        <f t="shared" si="187"/>
        <v>33</v>
      </c>
      <c r="W1659" s="152">
        <f t="shared" si="191"/>
        <v>1</v>
      </c>
      <c r="X1659" s="152">
        <v>-0.186</v>
      </c>
      <c r="Y1659" t="s">
        <v>16069</v>
      </c>
    </row>
    <row r="1660" spans="5:25" ht="18" x14ac:dyDescent="0.25">
      <c r="E1660" s="152" t="s">
        <v>16065</v>
      </c>
      <c r="F1660" s="152" t="s">
        <v>16060</v>
      </c>
      <c r="G1660" t="str">
        <f t="shared" si="188"/>
        <v>Key West, Florida Keys</v>
      </c>
      <c r="H1660" s="152">
        <v>1</v>
      </c>
      <c r="I1660" s="152">
        <v>27</v>
      </c>
      <c r="J1660" s="152">
        <f t="shared" si="181"/>
        <v>0.1</v>
      </c>
      <c r="K1660" s="152">
        <v>400</v>
      </c>
      <c r="L1660" s="152">
        <f t="shared" si="182"/>
        <v>60</v>
      </c>
      <c r="M1660" s="152">
        <v>8.1</v>
      </c>
      <c r="N1660" s="152">
        <f t="shared" si="183"/>
        <v>0.05</v>
      </c>
      <c r="O1660" s="152">
        <v>3.8</v>
      </c>
      <c r="P1660" s="152">
        <f t="shared" si="184"/>
        <v>3</v>
      </c>
      <c r="Q1660" s="152"/>
      <c r="R1660" s="152">
        <f t="shared" si="185"/>
        <v>2377</v>
      </c>
      <c r="S1660" s="152">
        <f t="shared" si="189"/>
        <v>41</v>
      </c>
      <c r="T1660" s="152">
        <f t="shared" si="186"/>
        <v>2057</v>
      </c>
      <c r="U1660" s="152">
        <f t="shared" si="190"/>
        <v>43</v>
      </c>
      <c r="V1660" s="152">
        <f t="shared" si="187"/>
        <v>33</v>
      </c>
      <c r="W1660" s="152">
        <f t="shared" si="191"/>
        <v>1</v>
      </c>
      <c r="X1660" s="152">
        <v>0.96</v>
      </c>
      <c r="Y1660" t="s">
        <v>16069</v>
      </c>
    </row>
    <row r="1661" spans="5:25" ht="18" x14ac:dyDescent="0.25">
      <c r="E1661" s="152" t="s">
        <v>16065</v>
      </c>
      <c r="F1661" s="152" t="s">
        <v>16060</v>
      </c>
      <c r="G1661" t="str">
        <f t="shared" si="188"/>
        <v>Key West, Florida Keys</v>
      </c>
      <c r="H1661" s="152">
        <v>4</v>
      </c>
      <c r="I1661" s="152">
        <v>30.3</v>
      </c>
      <c r="J1661" s="152">
        <f t="shared" si="181"/>
        <v>0.5</v>
      </c>
      <c r="K1661" s="152">
        <v>400</v>
      </c>
      <c r="L1661" s="152">
        <f t="shared" si="182"/>
        <v>49</v>
      </c>
      <c r="M1661" s="152">
        <v>8.1</v>
      </c>
      <c r="N1661" s="152">
        <f t="shared" si="183"/>
        <v>0.04</v>
      </c>
      <c r="O1661" s="152">
        <v>4.3</v>
      </c>
      <c r="P1661" s="152">
        <f t="shared" si="184"/>
        <v>4</v>
      </c>
      <c r="Q1661" s="152"/>
      <c r="R1661" s="152">
        <f t="shared" si="185"/>
        <v>2406</v>
      </c>
      <c r="S1661" s="152">
        <f t="shared" si="189"/>
        <v>47</v>
      </c>
      <c r="T1661" s="152">
        <f t="shared" si="186"/>
        <v>2052</v>
      </c>
      <c r="U1661" s="152">
        <f t="shared" si="190"/>
        <v>38</v>
      </c>
      <c r="V1661" s="152">
        <f t="shared" si="187"/>
        <v>33</v>
      </c>
      <c r="W1661" s="152">
        <f t="shared" si="191"/>
        <v>1</v>
      </c>
      <c r="X1661" s="152">
        <v>-0.19700000000000001</v>
      </c>
      <c r="Y1661" t="s">
        <v>16069</v>
      </c>
    </row>
    <row r="1662" spans="5:25" ht="18" x14ac:dyDescent="0.25">
      <c r="E1662" s="152" t="s">
        <v>16065</v>
      </c>
      <c r="F1662" s="152" t="s">
        <v>16060</v>
      </c>
      <c r="G1662" t="str">
        <f t="shared" si="188"/>
        <v>Key West, Florida Keys</v>
      </c>
      <c r="H1662" s="152">
        <v>5</v>
      </c>
      <c r="I1662" s="152">
        <v>30.3</v>
      </c>
      <c r="J1662" s="152">
        <f t="shared" si="181"/>
        <v>0.5</v>
      </c>
      <c r="K1662" s="152">
        <v>950</v>
      </c>
      <c r="L1662" s="152">
        <f t="shared" si="182"/>
        <v>196</v>
      </c>
      <c r="M1662" s="152">
        <v>7.8</v>
      </c>
      <c r="N1662" s="152">
        <f t="shared" si="183"/>
        <v>0.09</v>
      </c>
      <c r="O1662" s="152">
        <v>2.5</v>
      </c>
      <c r="P1662" s="152">
        <f t="shared" si="184"/>
        <v>0.5</v>
      </c>
      <c r="Q1662" s="152"/>
      <c r="R1662" s="152">
        <f t="shared" si="185"/>
        <v>2460</v>
      </c>
      <c r="S1662" s="152">
        <f t="shared" si="189"/>
        <v>52</v>
      </c>
      <c r="T1662" s="152">
        <f t="shared" si="186"/>
        <v>2268</v>
      </c>
      <c r="U1662" s="152">
        <f t="shared" si="190"/>
        <v>54</v>
      </c>
      <c r="V1662" s="152">
        <f t="shared" si="187"/>
        <v>33</v>
      </c>
      <c r="W1662" s="152">
        <f t="shared" si="191"/>
        <v>1</v>
      </c>
      <c r="X1662" s="152">
        <v>-0.95899999999999996</v>
      </c>
      <c r="Y1662" t="s">
        <v>16069</v>
      </c>
    </row>
    <row r="1663" spans="5:25" ht="18" x14ac:dyDescent="0.25">
      <c r="E1663" s="152" t="s">
        <v>16065</v>
      </c>
      <c r="F1663" s="152" t="s">
        <v>16060</v>
      </c>
      <c r="G1663" t="str">
        <f t="shared" si="188"/>
        <v>Key West, Florida Keys</v>
      </c>
      <c r="H1663" s="152">
        <v>2</v>
      </c>
      <c r="I1663" s="152">
        <v>27</v>
      </c>
      <c r="J1663" s="152">
        <f t="shared" si="181"/>
        <v>0.1</v>
      </c>
      <c r="K1663" s="152">
        <v>900</v>
      </c>
      <c r="L1663" s="152">
        <f t="shared" si="182"/>
        <v>211</v>
      </c>
      <c r="M1663" s="152">
        <v>7.8</v>
      </c>
      <c r="N1663" s="152">
        <f t="shared" si="183"/>
        <v>0.1</v>
      </c>
      <c r="O1663" s="152">
        <v>2.2999999999999998</v>
      </c>
      <c r="P1663" s="152">
        <f t="shared" si="184"/>
        <v>0.5</v>
      </c>
      <c r="Q1663" s="152"/>
      <c r="R1663" s="152">
        <f t="shared" si="185"/>
        <v>2422</v>
      </c>
      <c r="S1663" s="152">
        <f t="shared" si="189"/>
        <v>47</v>
      </c>
      <c r="T1663" s="152">
        <f t="shared" si="186"/>
        <v>2246</v>
      </c>
      <c r="U1663" s="152">
        <f t="shared" si="190"/>
        <v>41</v>
      </c>
      <c r="V1663" s="152">
        <f t="shared" si="187"/>
        <v>33</v>
      </c>
      <c r="W1663" s="152">
        <f t="shared" si="191"/>
        <v>1</v>
      </c>
      <c r="X1663" s="152">
        <v>3.129</v>
      </c>
      <c r="Y1663" t="s">
        <v>16069</v>
      </c>
    </row>
    <row r="1664" spans="5:25" ht="18" x14ac:dyDescent="0.25">
      <c r="E1664" s="152" t="s">
        <v>14074</v>
      </c>
      <c r="F1664" s="152" t="s">
        <v>16060</v>
      </c>
      <c r="G1664" t="str">
        <f t="shared" si="188"/>
        <v>Key West, Florida Keys</v>
      </c>
      <c r="H1664" s="152">
        <v>3</v>
      </c>
      <c r="I1664" s="152">
        <v>27</v>
      </c>
      <c r="J1664" s="152">
        <f t="shared" si="181"/>
        <v>0.1</v>
      </c>
      <c r="K1664" s="152">
        <v>1340</v>
      </c>
      <c r="L1664" s="152">
        <f t="shared" si="182"/>
        <v>207</v>
      </c>
      <c r="M1664" s="152">
        <v>7.6</v>
      </c>
      <c r="N1664" s="152">
        <f t="shared" si="183"/>
        <v>0.06</v>
      </c>
      <c r="O1664" s="152">
        <v>1.7</v>
      </c>
      <c r="P1664" s="152">
        <f t="shared" si="184"/>
        <v>0.2</v>
      </c>
      <c r="Q1664" s="152"/>
      <c r="R1664" s="152">
        <f t="shared" si="185"/>
        <v>2442</v>
      </c>
      <c r="S1664" s="152">
        <f t="shared" si="189"/>
        <v>33</v>
      </c>
      <c r="T1664" s="152">
        <f t="shared" si="186"/>
        <v>2336</v>
      </c>
      <c r="U1664" s="152">
        <f t="shared" si="190"/>
        <v>33</v>
      </c>
      <c r="V1664" s="152">
        <f t="shared" si="187"/>
        <v>33</v>
      </c>
      <c r="W1664" s="152">
        <f t="shared" si="191"/>
        <v>1</v>
      </c>
      <c r="X1664" s="152">
        <v>-0.58499999999999996</v>
      </c>
      <c r="Y1664" t="s">
        <v>16069</v>
      </c>
    </row>
    <row r="1665" spans="5:25" ht="18" x14ac:dyDescent="0.25">
      <c r="E1665" s="152" t="s">
        <v>14074</v>
      </c>
      <c r="F1665" s="152" t="s">
        <v>16060</v>
      </c>
      <c r="G1665" t="str">
        <f t="shared" si="188"/>
        <v>Key West, Florida Keys</v>
      </c>
      <c r="H1665" s="152">
        <v>2</v>
      </c>
      <c r="I1665" s="152">
        <v>27</v>
      </c>
      <c r="J1665" s="152">
        <f t="shared" si="181"/>
        <v>0.1</v>
      </c>
      <c r="K1665" s="152">
        <v>900</v>
      </c>
      <c r="L1665" s="152">
        <f t="shared" si="182"/>
        <v>211</v>
      </c>
      <c r="M1665" s="152">
        <v>7.8</v>
      </c>
      <c r="N1665" s="152">
        <f t="shared" si="183"/>
        <v>0.1</v>
      </c>
      <c r="O1665" s="152">
        <v>2.2999999999999998</v>
      </c>
      <c r="P1665" s="152">
        <f t="shared" si="184"/>
        <v>0.5</v>
      </c>
      <c r="Q1665" s="152"/>
      <c r="R1665" s="152">
        <f t="shared" si="185"/>
        <v>2422</v>
      </c>
      <c r="S1665" s="152">
        <f t="shared" si="189"/>
        <v>47</v>
      </c>
      <c r="T1665" s="152">
        <f t="shared" si="186"/>
        <v>2246</v>
      </c>
      <c r="U1665" s="152">
        <f t="shared" si="190"/>
        <v>41</v>
      </c>
      <c r="V1665" s="152">
        <f t="shared" si="187"/>
        <v>33</v>
      </c>
      <c r="W1665" s="152">
        <f t="shared" si="191"/>
        <v>1</v>
      </c>
      <c r="X1665" s="152">
        <v>0.64700000000000002</v>
      </c>
      <c r="Y1665" t="s">
        <v>16069</v>
      </c>
    </row>
    <row r="1666" spans="5:25" ht="18" x14ac:dyDescent="0.25">
      <c r="E1666" s="152" t="s">
        <v>14074</v>
      </c>
      <c r="F1666" s="152" t="s">
        <v>16060</v>
      </c>
      <c r="G1666" t="str">
        <f t="shared" si="188"/>
        <v>Key West, Florida Keys</v>
      </c>
      <c r="H1666" s="152">
        <v>2</v>
      </c>
      <c r="I1666" s="152">
        <v>27</v>
      </c>
      <c r="J1666" s="152">
        <f t="shared" si="181"/>
        <v>0.1</v>
      </c>
      <c r="K1666" s="152">
        <v>900</v>
      </c>
      <c r="L1666" s="152">
        <f t="shared" si="182"/>
        <v>211</v>
      </c>
      <c r="M1666" s="152">
        <v>7.8</v>
      </c>
      <c r="N1666" s="152">
        <f t="shared" si="183"/>
        <v>0.1</v>
      </c>
      <c r="O1666" s="152">
        <v>2.2999999999999998</v>
      </c>
      <c r="P1666" s="152">
        <f t="shared" si="184"/>
        <v>0.5</v>
      </c>
      <c r="Q1666" s="152"/>
      <c r="R1666" s="152">
        <f t="shared" si="185"/>
        <v>2422</v>
      </c>
      <c r="S1666" s="152">
        <f t="shared" si="189"/>
        <v>47</v>
      </c>
      <c r="T1666" s="152">
        <f t="shared" si="186"/>
        <v>2246</v>
      </c>
      <c r="U1666" s="152">
        <f t="shared" si="190"/>
        <v>41</v>
      </c>
      <c r="V1666" s="152">
        <f t="shared" si="187"/>
        <v>33</v>
      </c>
      <c r="W1666" s="152">
        <f t="shared" si="191"/>
        <v>1</v>
      </c>
      <c r="X1666" s="152">
        <v>-0.88100000000000001</v>
      </c>
      <c r="Y1666" t="s">
        <v>16069</v>
      </c>
    </row>
    <row r="1667" spans="5:25" ht="18" x14ac:dyDescent="0.25">
      <c r="E1667" s="152" t="s">
        <v>14074</v>
      </c>
      <c r="F1667" s="152" t="s">
        <v>16060</v>
      </c>
      <c r="G1667" t="str">
        <f t="shared" si="188"/>
        <v>Key West, Florida Keys</v>
      </c>
      <c r="H1667" s="152">
        <v>6</v>
      </c>
      <c r="I1667" s="152">
        <v>30.3</v>
      </c>
      <c r="J1667" s="152">
        <f t="shared" si="181"/>
        <v>0.5</v>
      </c>
      <c r="K1667" s="152">
        <v>1290</v>
      </c>
      <c r="L1667" s="152">
        <f t="shared" si="182"/>
        <v>247</v>
      </c>
      <c r="M1667" s="152">
        <v>7.6</v>
      </c>
      <c r="N1667" s="152">
        <f t="shared" si="183"/>
        <v>0.08</v>
      </c>
      <c r="O1667" s="152">
        <v>2</v>
      </c>
      <c r="P1667" s="152">
        <f t="shared" si="184"/>
        <v>0.4</v>
      </c>
      <c r="Q1667" s="152"/>
      <c r="R1667" s="152">
        <f t="shared" si="185"/>
        <v>2447</v>
      </c>
      <c r="S1667" s="152">
        <f t="shared" si="189"/>
        <v>77</v>
      </c>
      <c r="T1667" s="152">
        <f t="shared" si="186"/>
        <v>2311</v>
      </c>
      <c r="U1667" s="152">
        <f t="shared" si="190"/>
        <v>77</v>
      </c>
      <c r="V1667" s="152">
        <f t="shared" si="187"/>
        <v>33</v>
      </c>
      <c r="W1667" s="152">
        <f t="shared" si="191"/>
        <v>1</v>
      </c>
      <c r="X1667" s="152">
        <v>0.73599999999999999</v>
      </c>
      <c r="Y1667" t="s">
        <v>16069</v>
      </c>
    </row>
    <row r="1668" spans="5:25" ht="18" x14ac:dyDescent="0.25">
      <c r="E1668" s="152" t="s">
        <v>14074</v>
      </c>
      <c r="F1668" s="152" t="s">
        <v>16060</v>
      </c>
      <c r="G1668" t="str">
        <f t="shared" si="188"/>
        <v>Key West, Florida Keys</v>
      </c>
      <c r="H1668" s="152">
        <v>3</v>
      </c>
      <c r="I1668" s="152">
        <v>27</v>
      </c>
      <c r="J1668" s="152">
        <f t="shared" si="181"/>
        <v>0.1</v>
      </c>
      <c r="K1668" s="152">
        <v>1340</v>
      </c>
      <c r="L1668" s="152">
        <f t="shared" si="182"/>
        <v>207</v>
      </c>
      <c r="M1668" s="152">
        <v>7.6</v>
      </c>
      <c r="N1668" s="152">
        <f t="shared" si="183"/>
        <v>0.06</v>
      </c>
      <c r="O1668" s="152">
        <v>1.7</v>
      </c>
      <c r="P1668" s="152">
        <f t="shared" si="184"/>
        <v>0.2</v>
      </c>
      <c r="Q1668" s="152"/>
      <c r="R1668" s="152">
        <f t="shared" si="185"/>
        <v>2442</v>
      </c>
      <c r="S1668" s="152">
        <f t="shared" si="189"/>
        <v>33</v>
      </c>
      <c r="T1668" s="152">
        <f t="shared" si="186"/>
        <v>2336</v>
      </c>
      <c r="U1668" s="152">
        <f t="shared" si="190"/>
        <v>33</v>
      </c>
      <c r="V1668" s="152">
        <f t="shared" si="187"/>
        <v>33</v>
      </c>
      <c r="W1668" s="152">
        <f t="shared" si="191"/>
        <v>1</v>
      </c>
      <c r="X1668" s="152">
        <v>-7.0000000000000001E-3</v>
      </c>
      <c r="Y1668" t="s">
        <v>16069</v>
      </c>
    </row>
    <row r="1669" spans="5:25" ht="18" x14ac:dyDescent="0.25">
      <c r="E1669" s="152" t="s">
        <v>14074</v>
      </c>
      <c r="F1669" s="152" t="s">
        <v>16060</v>
      </c>
      <c r="G1669" t="str">
        <f t="shared" si="188"/>
        <v>Key West, Florida Keys</v>
      </c>
      <c r="H1669" s="152">
        <v>5</v>
      </c>
      <c r="I1669" s="152">
        <v>30.3</v>
      </c>
      <c r="J1669" s="152">
        <f t="shared" si="181"/>
        <v>0.5</v>
      </c>
      <c r="K1669" s="152">
        <v>950</v>
      </c>
      <c r="L1669" s="152">
        <f t="shared" si="182"/>
        <v>196</v>
      </c>
      <c r="M1669" s="152">
        <v>7.8</v>
      </c>
      <c r="N1669" s="152">
        <f t="shared" si="183"/>
        <v>0.09</v>
      </c>
      <c r="O1669" s="152">
        <v>2.5</v>
      </c>
      <c r="P1669" s="152">
        <f t="shared" si="184"/>
        <v>0.5</v>
      </c>
      <c r="Q1669" s="152"/>
      <c r="R1669" s="152">
        <f t="shared" si="185"/>
        <v>2460</v>
      </c>
      <c r="S1669" s="152">
        <f t="shared" si="189"/>
        <v>52</v>
      </c>
      <c r="T1669" s="152">
        <f t="shared" si="186"/>
        <v>2268</v>
      </c>
      <c r="U1669" s="152">
        <f t="shared" si="190"/>
        <v>54</v>
      </c>
      <c r="V1669" s="152">
        <f t="shared" si="187"/>
        <v>33</v>
      </c>
      <c r="W1669" s="152">
        <f t="shared" si="191"/>
        <v>1</v>
      </c>
      <c r="X1669" s="152">
        <v>0.23599999999999999</v>
      </c>
      <c r="Y1669" t="s">
        <v>16069</v>
      </c>
    </row>
    <row r="1670" spans="5:25" ht="18" x14ac:dyDescent="0.25">
      <c r="E1670" s="152" t="s">
        <v>14074</v>
      </c>
      <c r="F1670" s="152" t="s">
        <v>16060</v>
      </c>
      <c r="G1670" t="str">
        <f t="shared" si="188"/>
        <v>Key West, Florida Keys</v>
      </c>
      <c r="H1670" s="152">
        <v>5</v>
      </c>
      <c r="I1670" s="152">
        <v>30.3</v>
      </c>
      <c r="J1670" s="152">
        <f t="shared" si="181"/>
        <v>0.5</v>
      </c>
      <c r="K1670" s="152">
        <v>950</v>
      </c>
      <c r="L1670" s="152">
        <f t="shared" si="182"/>
        <v>196</v>
      </c>
      <c r="M1670" s="152">
        <v>7.8</v>
      </c>
      <c r="N1670" s="152">
        <f t="shared" si="183"/>
        <v>0.09</v>
      </c>
      <c r="O1670" s="152">
        <v>2.5</v>
      </c>
      <c r="P1670" s="152">
        <f t="shared" si="184"/>
        <v>0.5</v>
      </c>
      <c r="Q1670" s="152"/>
      <c r="R1670" s="152">
        <f t="shared" si="185"/>
        <v>2460</v>
      </c>
      <c r="S1670" s="152">
        <f t="shared" si="189"/>
        <v>52</v>
      </c>
      <c r="T1670" s="152">
        <f t="shared" si="186"/>
        <v>2268</v>
      </c>
      <c r="U1670" s="152">
        <f t="shared" si="190"/>
        <v>54</v>
      </c>
      <c r="V1670" s="152">
        <f t="shared" si="187"/>
        <v>33</v>
      </c>
      <c r="W1670" s="152">
        <f t="shared" si="191"/>
        <v>1</v>
      </c>
      <c r="X1670" s="152">
        <v>0.73799999999999999</v>
      </c>
      <c r="Y1670" t="s">
        <v>16069</v>
      </c>
    </row>
    <row r="1671" spans="5:25" ht="18" x14ac:dyDescent="0.25">
      <c r="E1671" s="152" t="s">
        <v>14074</v>
      </c>
      <c r="F1671" s="152" t="s">
        <v>16060</v>
      </c>
      <c r="G1671" t="str">
        <f t="shared" si="188"/>
        <v>Key West, Florida Keys</v>
      </c>
      <c r="H1671" s="152">
        <v>4</v>
      </c>
      <c r="I1671" s="152">
        <v>30.3</v>
      </c>
      <c r="J1671" s="152">
        <f t="shared" si="181"/>
        <v>0.5</v>
      </c>
      <c r="K1671" s="152">
        <v>400</v>
      </c>
      <c r="L1671" s="152">
        <f t="shared" si="182"/>
        <v>49</v>
      </c>
      <c r="M1671" s="152">
        <v>8.1</v>
      </c>
      <c r="N1671" s="152">
        <f t="shared" si="183"/>
        <v>0.04</v>
      </c>
      <c r="O1671" s="152">
        <v>4.3</v>
      </c>
      <c r="P1671" s="152">
        <f t="shared" si="184"/>
        <v>4</v>
      </c>
      <c r="Q1671" s="152"/>
      <c r="R1671" s="152">
        <f t="shared" si="185"/>
        <v>2406</v>
      </c>
      <c r="S1671" s="152">
        <f t="shared" si="189"/>
        <v>47</v>
      </c>
      <c r="T1671" s="152">
        <f t="shared" si="186"/>
        <v>2052</v>
      </c>
      <c r="U1671" s="152">
        <f t="shared" si="190"/>
        <v>38</v>
      </c>
      <c r="V1671" s="152">
        <f t="shared" si="187"/>
        <v>33</v>
      </c>
      <c r="W1671" s="152">
        <f t="shared" si="191"/>
        <v>1</v>
      </c>
      <c r="X1671" s="152">
        <v>-3.4000000000000002E-2</v>
      </c>
      <c r="Y1671" t="s">
        <v>16069</v>
      </c>
    </row>
    <row r="1672" spans="5:25" ht="18" x14ac:dyDescent="0.25">
      <c r="E1672" s="152" t="s">
        <v>14074</v>
      </c>
      <c r="F1672" s="152" t="s">
        <v>16060</v>
      </c>
      <c r="G1672" t="str">
        <f t="shared" si="188"/>
        <v>Key West, Florida Keys</v>
      </c>
      <c r="H1672" s="152">
        <v>4</v>
      </c>
      <c r="I1672" s="152">
        <v>30.3</v>
      </c>
      <c r="J1672" s="152">
        <f t="shared" si="181"/>
        <v>0.5</v>
      </c>
      <c r="K1672" s="152">
        <v>400</v>
      </c>
      <c r="L1672" s="152">
        <f t="shared" si="182"/>
        <v>49</v>
      </c>
      <c r="M1672" s="152">
        <v>8.1</v>
      </c>
      <c r="N1672" s="152">
        <f t="shared" si="183"/>
        <v>0.04</v>
      </c>
      <c r="O1672" s="152">
        <v>4.3</v>
      </c>
      <c r="P1672" s="152">
        <f t="shared" si="184"/>
        <v>4</v>
      </c>
      <c r="Q1672" s="152"/>
      <c r="R1672" s="152">
        <f t="shared" si="185"/>
        <v>2406</v>
      </c>
      <c r="S1672" s="152">
        <f t="shared" si="189"/>
        <v>47</v>
      </c>
      <c r="T1672" s="152">
        <f t="shared" si="186"/>
        <v>2052</v>
      </c>
      <c r="U1672" s="152">
        <f t="shared" si="190"/>
        <v>38</v>
      </c>
      <c r="V1672" s="152">
        <f t="shared" si="187"/>
        <v>33</v>
      </c>
      <c r="W1672" s="152">
        <f t="shared" si="191"/>
        <v>1</v>
      </c>
      <c r="X1672" s="152">
        <v>1.4179999999999999</v>
      </c>
      <c r="Y1672" t="s">
        <v>16069</v>
      </c>
    </row>
    <row r="1673" spans="5:25" ht="18" x14ac:dyDescent="0.25">
      <c r="E1673" s="152" t="s">
        <v>14074</v>
      </c>
      <c r="F1673" s="152" t="s">
        <v>16060</v>
      </c>
      <c r="G1673" t="str">
        <f t="shared" si="188"/>
        <v>Key West, Florida Keys</v>
      </c>
      <c r="H1673" s="152">
        <v>2</v>
      </c>
      <c r="I1673" s="152">
        <v>27</v>
      </c>
      <c r="J1673" s="152">
        <f t="shared" si="181"/>
        <v>0.1</v>
      </c>
      <c r="K1673" s="152">
        <v>900</v>
      </c>
      <c r="L1673" s="152">
        <f t="shared" si="182"/>
        <v>211</v>
      </c>
      <c r="M1673" s="152">
        <v>7.8</v>
      </c>
      <c r="N1673" s="152">
        <f t="shared" si="183"/>
        <v>0.1</v>
      </c>
      <c r="O1673" s="152">
        <v>2.2999999999999998</v>
      </c>
      <c r="P1673" s="152">
        <f t="shared" si="184"/>
        <v>0.5</v>
      </c>
      <c r="Q1673" s="152"/>
      <c r="R1673" s="152">
        <f t="shared" si="185"/>
        <v>2422</v>
      </c>
      <c r="S1673" s="152">
        <f t="shared" si="189"/>
        <v>47</v>
      </c>
      <c r="T1673" s="152">
        <f t="shared" si="186"/>
        <v>2246</v>
      </c>
      <c r="U1673" s="152">
        <f t="shared" si="190"/>
        <v>41</v>
      </c>
      <c r="V1673" s="152">
        <f t="shared" si="187"/>
        <v>33</v>
      </c>
      <c r="W1673" s="152">
        <f t="shared" si="191"/>
        <v>1</v>
      </c>
      <c r="X1673" s="152">
        <v>0.34799999999999998</v>
      </c>
      <c r="Y1673" t="s">
        <v>16069</v>
      </c>
    </row>
    <row r="1674" spans="5:25" ht="18" x14ac:dyDescent="0.25">
      <c r="E1674" s="152" t="s">
        <v>14074</v>
      </c>
      <c r="F1674" s="152" t="s">
        <v>16060</v>
      </c>
      <c r="G1674" t="str">
        <f t="shared" si="188"/>
        <v>Key West, Florida Keys</v>
      </c>
      <c r="H1674" s="152">
        <v>5</v>
      </c>
      <c r="I1674" s="152">
        <v>30.3</v>
      </c>
      <c r="J1674" s="152">
        <f t="shared" si="181"/>
        <v>0.5</v>
      </c>
      <c r="K1674" s="152">
        <v>950</v>
      </c>
      <c r="L1674" s="152">
        <f t="shared" si="182"/>
        <v>196</v>
      </c>
      <c r="M1674" s="152">
        <v>7.8</v>
      </c>
      <c r="N1674" s="152">
        <f t="shared" si="183"/>
        <v>0.09</v>
      </c>
      <c r="O1674" s="152">
        <v>2.5</v>
      </c>
      <c r="P1674" s="152">
        <f t="shared" si="184"/>
        <v>0.5</v>
      </c>
      <c r="Q1674" s="152"/>
      <c r="R1674" s="152">
        <f t="shared" si="185"/>
        <v>2460</v>
      </c>
      <c r="S1674" s="152">
        <f t="shared" si="189"/>
        <v>52</v>
      </c>
      <c r="T1674" s="152">
        <f t="shared" si="186"/>
        <v>2268</v>
      </c>
      <c r="U1674" s="152">
        <f t="shared" si="190"/>
        <v>54</v>
      </c>
      <c r="V1674" s="152">
        <f t="shared" si="187"/>
        <v>33</v>
      </c>
      <c r="W1674" s="152">
        <f t="shared" si="191"/>
        <v>1</v>
      </c>
      <c r="X1674" s="152">
        <v>-0.31</v>
      </c>
      <c r="Y1674" t="s">
        <v>16069</v>
      </c>
    </row>
    <row r="1675" spans="5:25" ht="18" x14ac:dyDescent="0.25">
      <c r="E1675" s="152" t="s">
        <v>14074</v>
      </c>
      <c r="F1675" s="152" t="s">
        <v>16060</v>
      </c>
      <c r="G1675" t="str">
        <f t="shared" si="188"/>
        <v>Key West, Florida Keys</v>
      </c>
      <c r="H1675" s="152">
        <v>3</v>
      </c>
      <c r="I1675" s="152">
        <v>27</v>
      </c>
      <c r="J1675" s="152">
        <f t="shared" si="181"/>
        <v>0.1</v>
      </c>
      <c r="K1675" s="152">
        <v>1340</v>
      </c>
      <c r="L1675" s="152">
        <f t="shared" si="182"/>
        <v>207</v>
      </c>
      <c r="M1675" s="152">
        <v>7.6</v>
      </c>
      <c r="N1675" s="152">
        <f t="shared" si="183"/>
        <v>0.06</v>
      </c>
      <c r="O1675" s="152">
        <v>1.7</v>
      </c>
      <c r="P1675" s="152">
        <f t="shared" si="184"/>
        <v>0.2</v>
      </c>
      <c r="Q1675" s="152"/>
      <c r="R1675" s="152">
        <f t="shared" si="185"/>
        <v>2442</v>
      </c>
      <c r="S1675" s="152">
        <f t="shared" si="189"/>
        <v>33</v>
      </c>
      <c r="T1675" s="152">
        <f t="shared" si="186"/>
        <v>2336</v>
      </c>
      <c r="U1675" s="152">
        <f t="shared" si="190"/>
        <v>33</v>
      </c>
      <c r="V1675" s="152">
        <f t="shared" si="187"/>
        <v>33</v>
      </c>
      <c r="W1675" s="152">
        <f t="shared" si="191"/>
        <v>1</v>
      </c>
      <c r="X1675" s="152">
        <v>0.48</v>
      </c>
      <c r="Y1675" t="s">
        <v>16069</v>
      </c>
    </row>
    <row r="1676" spans="5:25" ht="18" x14ac:dyDescent="0.25">
      <c r="E1676" s="152" t="s">
        <v>14074</v>
      </c>
      <c r="F1676" s="152" t="s">
        <v>16060</v>
      </c>
      <c r="G1676" t="str">
        <f t="shared" si="188"/>
        <v>Key West, Florida Keys</v>
      </c>
      <c r="H1676" s="152">
        <v>1</v>
      </c>
      <c r="I1676" s="152">
        <v>27</v>
      </c>
      <c r="J1676" s="152">
        <f t="shared" si="181"/>
        <v>0.1</v>
      </c>
      <c r="K1676" s="152">
        <v>400</v>
      </c>
      <c r="L1676" s="152">
        <f t="shared" si="182"/>
        <v>60</v>
      </c>
      <c r="M1676" s="152">
        <v>8.1</v>
      </c>
      <c r="N1676" s="152">
        <f t="shared" si="183"/>
        <v>0.05</v>
      </c>
      <c r="O1676" s="152">
        <v>3.8</v>
      </c>
      <c r="P1676" s="152">
        <f t="shared" si="184"/>
        <v>3</v>
      </c>
      <c r="Q1676" s="152"/>
      <c r="R1676" s="152">
        <f t="shared" si="185"/>
        <v>2377</v>
      </c>
      <c r="S1676" s="152">
        <f t="shared" si="189"/>
        <v>41</v>
      </c>
      <c r="T1676" s="152">
        <f t="shared" si="186"/>
        <v>2057</v>
      </c>
      <c r="U1676" s="152">
        <f t="shared" si="190"/>
        <v>43</v>
      </c>
      <c r="V1676" s="152">
        <f t="shared" si="187"/>
        <v>33</v>
      </c>
      <c r="W1676" s="152">
        <f t="shared" si="191"/>
        <v>1</v>
      </c>
      <c r="X1676" s="152">
        <v>-9.7000000000000003E-2</v>
      </c>
      <c r="Y1676" t="s">
        <v>16069</v>
      </c>
    </row>
    <row r="1677" spans="5:25" ht="18" x14ac:dyDescent="0.25">
      <c r="E1677" s="152" t="s">
        <v>14074</v>
      </c>
      <c r="F1677" s="152" t="s">
        <v>16060</v>
      </c>
      <c r="G1677" t="str">
        <f t="shared" si="188"/>
        <v>Key West, Florida Keys</v>
      </c>
      <c r="H1677" s="152">
        <v>1</v>
      </c>
      <c r="I1677" s="152">
        <v>27</v>
      </c>
      <c r="J1677" s="152">
        <f t="shared" si="181"/>
        <v>0.1</v>
      </c>
      <c r="K1677" s="152">
        <v>400</v>
      </c>
      <c r="L1677" s="152">
        <f t="shared" si="182"/>
        <v>60</v>
      </c>
      <c r="M1677" s="152">
        <v>8.1</v>
      </c>
      <c r="N1677" s="152">
        <f t="shared" si="183"/>
        <v>0.05</v>
      </c>
      <c r="O1677" s="152">
        <v>3.8</v>
      </c>
      <c r="P1677" s="152">
        <f t="shared" si="184"/>
        <v>3</v>
      </c>
      <c r="Q1677" s="152"/>
      <c r="R1677" s="152">
        <f t="shared" si="185"/>
        <v>2377</v>
      </c>
      <c r="S1677" s="152">
        <f t="shared" si="189"/>
        <v>41</v>
      </c>
      <c r="T1677" s="152">
        <f t="shared" si="186"/>
        <v>2057</v>
      </c>
      <c r="U1677" s="152">
        <f t="shared" si="190"/>
        <v>43</v>
      </c>
      <c r="V1677" s="152">
        <f t="shared" si="187"/>
        <v>33</v>
      </c>
      <c r="W1677" s="152">
        <f t="shared" si="191"/>
        <v>1</v>
      </c>
      <c r="X1677" s="152">
        <v>-8.8999999999999996E-2</v>
      </c>
      <c r="Y1677" t="s">
        <v>16069</v>
      </c>
    </row>
    <row r="1678" spans="5:25" ht="18" x14ac:dyDescent="0.25">
      <c r="E1678" s="152" t="s">
        <v>14074</v>
      </c>
      <c r="F1678" s="152" t="s">
        <v>16060</v>
      </c>
      <c r="G1678" t="str">
        <f t="shared" si="188"/>
        <v>Key West, Florida Keys</v>
      </c>
      <c r="H1678" s="152">
        <v>6</v>
      </c>
      <c r="I1678" s="152">
        <v>30.3</v>
      </c>
      <c r="J1678" s="152">
        <f t="shared" si="181"/>
        <v>0.5</v>
      </c>
      <c r="K1678" s="152">
        <v>1290</v>
      </c>
      <c r="L1678" s="152">
        <f t="shared" si="182"/>
        <v>247</v>
      </c>
      <c r="M1678" s="152">
        <v>7.6</v>
      </c>
      <c r="N1678" s="152">
        <f t="shared" si="183"/>
        <v>0.08</v>
      </c>
      <c r="O1678" s="152">
        <v>2</v>
      </c>
      <c r="P1678" s="152">
        <f t="shared" si="184"/>
        <v>0.4</v>
      </c>
      <c r="Q1678" s="152"/>
      <c r="R1678" s="152">
        <f t="shared" si="185"/>
        <v>2447</v>
      </c>
      <c r="S1678" s="152">
        <f t="shared" si="189"/>
        <v>77</v>
      </c>
      <c r="T1678" s="152">
        <f t="shared" si="186"/>
        <v>2311</v>
      </c>
      <c r="U1678" s="152">
        <f t="shared" si="190"/>
        <v>77</v>
      </c>
      <c r="V1678" s="152">
        <f t="shared" si="187"/>
        <v>33</v>
      </c>
      <c r="W1678" s="152">
        <f t="shared" si="191"/>
        <v>1</v>
      </c>
      <c r="X1678" s="152">
        <v>0.65300000000000002</v>
      </c>
      <c r="Y1678" t="s">
        <v>16069</v>
      </c>
    </row>
    <row r="1679" spans="5:25" ht="18" x14ac:dyDescent="0.25">
      <c r="E1679" s="152" t="s">
        <v>14074</v>
      </c>
      <c r="F1679" s="152" t="s">
        <v>16060</v>
      </c>
      <c r="G1679" t="str">
        <f t="shared" si="188"/>
        <v>Key West, Florida Keys</v>
      </c>
      <c r="H1679" s="152">
        <v>2</v>
      </c>
      <c r="I1679" s="152">
        <v>27</v>
      </c>
      <c r="J1679" s="152">
        <f t="shared" si="181"/>
        <v>0.1</v>
      </c>
      <c r="K1679" s="152">
        <v>900</v>
      </c>
      <c r="L1679" s="152">
        <f t="shared" si="182"/>
        <v>211</v>
      </c>
      <c r="M1679" s="152">
        <v>7.8</v>
      </c>
      <c r="N1679" s="152">
        <f t="shared" si="183"/>
        <v>0.1</v>
      </c>
      <c r="O1679" s="152">
        <v>2.2999999999999998</v>
      </c>
      <c r="P1679" s="152">
        <f t="shared" si="184"/>
        <v>0.5</v>
      </c>
      <c r="Q1679" s="152"/>
      <c r="R1679" s="152">
        <f t="shared" si="185"/>
        <v>2422</v>
      </c>
      <c r="S1679" s="152">
        <f t="shared" si="189"/>
        <v>47</v>
      </c>
      <c r="T1679" s="152">
        <f t="shared" si="186"/>
        <v>2246</v>
      </c>
      <c r="U1679" s="152">
        <f t="shared" si="190"/>
        <v>41</v>
      </c>
      <c r="V1679" s="152">
        <f t="shared" si="187"/>
        <v>33</v>
      </c>
      <c r="W1679" s="152">
        <f t="shared" si="191"/>
        <v>1</v>
      </c>
      <c r="X1679" s="152">
        <v>-0.39300000000000002</v>
      </c>
      <c r="Y1679" t="s">
        <v>16069</v>
      </c>
    </row>
    <row r="1680" spans="5:25" ht="18" x14ac:dyDescent="0.25">
      <c r="E1680" s="152" t="s">
        <v>14074</v>
      </c>
      <c r="F1680" s="152" t="s">
        <v>16060</v>
      </c>
      <c r="G1680" t="str">
        <f t="shared" si="188"/>
        <v>Key West, Florida Keys</v>
      </c>
      <c r="H1680" s="152">
        <v>1</v>
      </c>
      <c r="I1680" s="152">
        <v>27</v>
      </c>
      <c r="J1680" s="152">
        <f t="shared" si="181"/>
        <v>0.1</v>
      </c>
      <c r="K1680" s="152">
        <v>400</v>
      </c>
      <c r="L1680" s="152">
        <f t="shared" si="182"/>
        <v>60</v>
      </c>
      <c r="M1680" s="152">
        <v>8.1</v>
      </c>
      <c r="N1680" s="152">
        <f t="shared" si="183"/>
        <v>0.05</v>
      </c>
      <c r="O1680" s="152">
        <v>3.8</v>
      </c>
      <c r="P1680" s="152">
        <f t="shared" si="184"/>
        <v>3</v>
      </c>
      <c r="Q1680" s="152"/>
      <c r="R1680" s="152">
        <f t="shared" si="185"/>
        <v>2377</v>
      </c>
      <c r="S1680" s="152">
        <f t="shared" si="189"/>
        <v>41</v>
      </c>
      <c r="T1680" s="152">
        <f t="shared" si="186"/>
        <v>2057</v>
      </c>
      <c r="U1680" s="152">
        <f t="shared" si="190"/>
        <v>43</v>
      </c>
      <c r="V1680" s="152">
        <f t="shared" si="187"/>
        <v>33</v>
      </c>
      <c r="W1680" s="152">
        <f t="shared" si="191"/>
        <v>1</v>
      </c>
      <c r="X1680" s="152">
        <v>0.56399999999999995</v>
      </c>
      <c r="Y1680" t="s">
        <v>16069</v>
      </c>
    </row>
    <row r="1681" spans="5:25" ht="18" x14ac:dyDescent="0.25">
      <c r="E1681" s="152" t="s">
        <v>14074</v>
      </c>
      <c r="F1681" s="152" t="s">
        <v>16060</v>
      </c>
      <c r="G1681" t="str">
        <f t="shared" si="188"/>
        <v>Key West, Florida Keys</v>
      </c>
      <c r="H1681" s="152">
        <v>6</v>
      </c>
      <c r="I1681" s="152">
        <v>30.3</v>
      </c>
      <c r="J1681" s="152">
        <f t="shared" si="181"/>
        <v>0.5</v>
      </c>
      <c r="K1681" s="152">
        <v>1290</v>
      </c>
      <c r="L1681" s="152">
        <f t="shared" si="182"/>
        <v>247</v>
      </c>
      <c r="M1681" s="152">
        <v>7.6</v>
      </c>
      <c r="N1681" s="152">
        <f t="shared" si="183"/>
        <v>0.08</v>
      </c>
      <c r="O1681" s="152">
        <v>2</v>
      </c>
      <c r="P1681" s="152">
        <f t="shared" si="184"/>
        <v>0.4</v>
      </c>
      <c r="Q1681" s="152"/>
      <c r="R1681" s="152">
        <f t="shared" si="185"/>
        <v>2447</v>
      </c>
      <c r="S1681" s="152">
        <f t="shared" si="189"/>
        <v>77</v>
      </c>
      <c r="T1681" s="152">
        <f t="shared" si="186"/>
        <v>2311</v>
      </c>
      <c r="U1681" s="152">
        <f t="shared" si="190"/>
        <v>77</v>
      </c>
      <c r="V1681" s="152">
        <f t="shared" si="187"/>
        <v>33</v>
      </c>
      <c r="W1681" s="152">
        <f t="shared" si="191"/>
        <v>1</v>
      </c>
      <c r="X1681" s="152">
        <v>-0.59899999999999998</v>
      </c>
      <c r="Y1681" t="s">
        <v>16069</v>
      </c>
    </row>
    <row r="1682" spans="5:25" ht="18" x14ac:dyDescent="0.25">
      <c r="E1682" s="152" t="s">
        <v>14074</v>
      </c>
      <c r="F1682" s="152" t="s">
        <v>16060</v>
      </c>
      <c r="G1682" t="str">
        <f t="shared" si="188"/>
        <v>Key West, Florida Keys</v>
      </c>
      <c r="H1682" s="152">
        <v>4</v>
      </c>
      <c r="I1682" s="152">
        <v>30.3</v>
      </c>
      <c r="J1682" s="152">
        <f t="shared" si="181"/>
        <v>0.5</v>
      </c>
      <c r="K1682" s="152">
        <v>400</v>
      </c>
      <c r="L1682" s="152">
        <f t="shared" si="182"/>
        <v>49</v>
      </c>
      <c r="M1682" s="152">
        <v>8.1</v>
      </c>
      <c r="N1682" s="152">
        <f t="shared" si="183"/>
        <v>0.04</v>
      </c>
      <c r="O1682" s="152">
        <v>4.3</v>
      </c>
      <c r="P1682" s="152">
        <f t="shared" si="184"/>
        <v>4</v>
      </c>
      <c r="Q1682" s="152"/>
      <c r="R1682" s="152">
        <f t="shared" si="185"/>
        <v>2406</v>
      </c>
      <c r="S1682" s="152">
        <f t="shared" si="189"/>
        <v>47</v>
      </c>
      <c r="T1682" s="152">
        <f t="shared" si="186"/>
        <v>2052</v>
      </c>
      <c r="U1682" s="152">
        <f t="shared" si="190"/>
        <v>38</v>
      </c>
      <c r="V1682" s="152">
        <f t="shared" si="187"/>
        <v>33</v>
      </c>
      <c r="W1682" s="152">
        <f t="shared" si="191"/>
        <v>1</v>
      </c>
      <c r="X1682" s="152">
        <v>0.13900000000000001</v>
      </c>
      <c r="Y1682" t="s">
        <v>16069</v>
      </c>
    </row>
    <row r="1683" spans="5:25" ht="18" x14ac:dyDescent="0.25">
      <c r="E1683" s="152" t="s">
        <v>14074</v>
      </c>
      <c r="F1683" s="152" t="s">
        <v>16060</v>
      </c>
      <c r="G1683" t="str">
        <f t="shared" si="188"/>
        <v>Key West, Florida Keys</v>
      </c>
      <c r="H1683" s="152">
        <v>3</v>
      </c>
      <c r="I1683" s="152">
        <v>27</v>
      </c>
      <c r="J1683" s="152">
        <f t="shared" si="181"/>
        <v>0.1</v>
      </c>
      <c r="K1683" s="152">
        <v>1340</v>
      </c>
      <c r="L1683" s="152">
        <f t="shared" si="182"/>
        <v>207</v>
      </c>
      <c r="M1683" s="152">
        <v>7.6</v>
      </c>
      <c r="N1683" s="152">
        <f t="shared" si="183"/>
        <v>0.06</v>
      </c>
      <c r="O1683" s="152">
        <v>1.7</v>
      </c>
      <c r="P1683" s="152">
        <f t="shared" si="184"/>
        <v>0.2</v>
      </c>
      <c r="Q1683" s="152"/>
      <c r="R1683" s="152">
        <f t="shared" si="185"/>
        <v>2442</v>
      </c>
      <c r="S1683" s="152">
        <f t="shared" si="189"/>
        <v>33</v>
      </c>
      <c r="T1683" s="152">
        <f t="shared" si="186"/>
        <v>2336</v>
      </c>
      <c r="U1683" s="152">
        <f t="shared" si="190"/>
        <v>33</v>
      </c>
      <c r="V1683" s="152">
        <f t="shared" si="187"/>
        <v>33</v>
      </c>
      <c r="W1683" s="152">
        <f t="shared" si="191"/>
        <v>1</v>
      </c>
      <c r="X1683" s="152">
        <v>1.2230000000000001</v>
      </c>
      <c r="Y1683" t="s">
        <v>16069</v>
      </c>
    </row>
    <row r="1684" spans="5:25" ht="18" x14ac:dyDescent="0.25">
      <c r="E1684" s="152" t="s">
        <v>14074</v>
      </c>
      <c r="F1684" s="152" t="s">
        <v>16060</v>
      </c>
      <c r="G1684" t="str">
        <f t="shared" si="188"/>
        <v>Key West, Florida Keys</v>
      </c>
      <c r="H1684" s="152">
        <v>4</v>
      </c>
      <c r="I1684" s="152">
        <v>30.3</v>
      </c>
      <c r="J1684" s="152">
        <f t="shared" si="181"/>
        <v>0.5</v>
      </c>
      <c r="K1684" s="152">
        <v>400</v>
      </c>
      <c r="L1684" s="152">
        <f t="shared" si="182"/>
        <v>49</v>
      </c>
      <c r="M1684" s="152">
        <v>8.1</v>
      </c>
      <c r="N1684" s="152">
        <f t="shared" si="183"/>
        <v>0.04</v>
      </c>
      <c r="O1684" s="152">
        <v>4.3</v>
      </c>
      <c r="P1684" s="152">
        <f t="shared" si="184"/>
        <v>4</v>
      </c>
      <c r="Q1684" s="152"/>
      <c r="R1684" s="152">
        <f t="shared" si="185"/>
        <v>2406</v>
      </c>
      <c r="S1684" s="152">
        <f t="shared" si="189"/>
        <v>47</v>
      </c>
      <c r="T1684" s="152">
        <f t="shared" si="186"/>
        <v>2052</v>
      </c>
      <c r="U1684" s="152">
        <f t="shared" si="190"/>
        <v>38</v>
      </c>
      <c r="V1684" s="152">
        <f t="shared" si="187"/>
        <v>33</v>
      </c>
      <c r="W1684" s="152">
        <f t="shared" si="191"/>
        <v>1</v>
      </c>
      <c r="X1684" s="152">
        <v>-0.26800000000000002</v>
      </c>
      <c r="Y1684" t="s">
        <v>16069</v>
      </c>
    </row>
    <row r="1685" spans="5:25" ht="18" x14ac:dyDescent="0.25">
      <c r="E1685" s="152" t="s">
        <v>14074</v>
      </c>
      <c r="F1685" s="152" t="s">
        <v>16060</v>
      </c>
      <c r="G1685" t="str">
        <f t="shared" si="188"/>
        <v>Key West, Florida Keys</v>
      </c>
      <c r="H1685" s="152">
        <v>5</v>
      </c>
      <c r="I1685" s="152">
        <v>30.3</v>
      </c>
      <c r="J1685" s="152">
        <f t="shared" si="181"/>
        <v>0.5</v>
      </c>
      <c r="K1685" s="152">
        <v>950</v>
      </c>
      <c r="L1685" s="152">
        <f t="shared" si="182"/>
        <v>196</v>
      </c>
      <c r="M1685" s="152">
        <v>7.8</v>
      </c>
      <c r="N1685" s="152">
        <f t="shared" si="183"/>
        <v>0.09</v>
      </c>
      <c r="O1685" s="152">
        <v>2.5</v>
      </c>
      <c r="P1685" s="152">
        <f t="shared" si="184"/>
        <v>0.5</v>
      </c>
      <c r="Q1685" s="152"/>
      <c r="R1685" s="152">
        <f t="shared" si="185"/>
        <v>2460</v>
      </c>
      <c r="S1685" s="152">
        <f t="shared" si="189"/>
        <v>52</v>
      </c>
      <c r="T1685" s="152">
        <f t="shared" si="186"/>
        <v>2268</v>
      </c>
      <c r="U1685" s="152">
        <f t="shared" si="190"/>
        <v>54</v>
      </c>
      <c r="V1685" s="152">
        <f t="shared" si="187"/>
        <v>33</v>
      </c>
      <c r="W1685" s="152">
        <f t="shared" si="191"/>
        <v>1</v>
      </c>
      <c r="X1685" s="152">
        <v>0.47199999999999998</v>
      </c>
      <c r="Y1685" t="s">
        <v>16069</v>
      </c>
    </row>
    <row r="1686" spans="5:25" ht="18" x14ac:dyDescent="0.25">
      <c r="E1686" s="152" t="s">
        <v>14074</v>
      </c>
      <c r="F1686" s="152" t="s">
        <v>16060</v>
      </c>
      <c r="G1686" t="str">
        <f t="shared" si="188"/>
        <v>Key West, Florida Keys</v>
      </c>
      <c r="H1686" s="152">
        <v>1</v>
      </c>
      <c r="I1686" s="152">
        <v>27</v>
      </c>
      <c r="J1686" s="152">
        <f t="shared" si="181"/>
        <v>0.1</v>
      </c>
      <c r="K1686" s="152">
        <v>400</v>
      </c>
      <c r="L1686" s="152">
        <f t="shared" si="182"/>
        <v>60</v>
      </c>
      <c r="M1686" s="152">
        <v>8.1</v>
      </c>
      <c r="N1686" s="152">
        <f t="shared" si="183"/>
        <v>0.05</v>
      </c>
      <c r="O1686" s="152">
        <v>3.8</v>
      </c>
      <c r="P1686" s="152">
        <f t="shared" si="184"/>
        <v>3</v>
      </c>
      <c r="Q1686" s="152"/>
      <c r="R1686" s="152">
        <f t="shared" si="185"/>
        <v>2377</v>
      </c>
      <c r="S1686" s="152">
        <f t="shared" si="189"/>
        <v>41</v>
      </c>
      <c r="T1686" s="152">
        <f t="shared" si="186"/>
        <v>2057</v>
      </c>
      <c r="U1686" s="152">
        <f t="shared" si="190"/>
        <v>43</v>
      </c>
      <c r="V1686" s="152">
        <f t="shared" si="187"/>
        <v>33</v>
      </c>
      <c r="W1686" s="152">
        <f t="shared" si="191"/>
        <v>1</v>
      </c>
      <c r="X1686" s="152">
        <v>0.65300000000000002</v>
      </c>
      <c r="Y1686" t="s">
        <v>16069</v>
      </c>
    </row>
    <row r="1687" spans="5:25" ht="18" x14ac:dyDescent="0.25">
      <c r="E1687" s="152" t="s">
        <v>14074</v>
      </c>
      <c r="F1687" s="152" t="s">
        <v>16060</v>
      </c>
      <c r="G1687" t="str">
        <f t="shared" si="188"/>
        <v>Key West, Florida Keys</v>
      </c>
      <c r="H1687" s="152">
        <v>4</v>
      </c>
      <c r="I1687" s="152">
        <v>30.3</v>
      </c>
      <c r="J1687" s="152">
        <f t="shared" si="181"/>
        <v>0.5</v>
      </c>
      <c r="K1687" s="152">
        <v>400</v>
      </c>
      <c r="L1687" s="152">
        <f t="shared" si="182"/>
        <v>49</v>
      </c>
      <c r="M1687" s="152">
        <v>8.1</v>
      </c>
      <c r="N1687" s="152">
        <f t="shared" si="183"/>
        <v>0.04</v>
      </c>
      <c r="O1687" s="152">
        <v>4.3</v>
      </c>
      <c r="P1687" s="152">
        <f t="shared" si="184"/>
        <v>4</v>
      </c>
      <c r="Q1687" s="152"/>
      <c r="R1687" s="152">
        <f t="shared" si="185"/>
        <v>2406</v>
      </c>
      <c r="S1687" s="152">
        <f t="shared" si="189"/>
        <v>47</v>
      </c>
      <c r="T1687" s="152">
        <f t="shared" si="186"/>
        <v>2052</v>
      </c>
      <c r="U1687" s="152">
        <f t="shared" si="190"/>
        <v>38</v>
      </c>
      <c r="V1687" s="152">
        <f t="shared" si="187"/>
        <v>33</v>
      </c>
      <c r="W1687" s="152">
        <f t="shared" si="191"/>
        <v>1</v>
      </c>
      <c r="X1687" s="152">
        <v>0.46800000000000003</v>
      </c>
      <c r="Y1687" t="s">
        <v>16069</v>
      </c>
    </row>
    <row r="1688" spans="5:25" ht="18" x14ac:dyDescent="0.25">
      <c r="E1688" s="152" t="s">
        <v>14074</v>
      </c>
      <c r="F1688" s="152" t="s">
        <v>16060</v>
      </c>
      <c r="G1688" t="str">
        <f t="shared" si="188"/>
        <v>Key West, Florida Keys</v>
      </c>
      <c r="H1688" s="152">
        <v>5</v>
      </c>
      <c r="I1688" s="152">
        <v>30.3</v>
      </c>
      <c r="J1688" s="152">
        <f t="shared" si="181"/>
        <v>0.5</v>
      </c>
      <c r="K1688" s="152">
        <v>950</v>
      </c>
      <c r="L1688" s="152">
        <f t="shared" si="182"/>
        <v>196</v>
      </c>
      <c r="M1688" s="152">
        <v>7.8</v>
      </c>
      <c r="N1688" s="152">
        <f t="shared" si="183"/>
        <v>0.09</v>
      </c>
      <c r="O1688" s="152">
        <v>2.5</v>
      </c>
      <c r="P1688" s="152">
        <f t="shared" si="184"/>
        <v>0.5</v>
      </c>
      <c r="Q1688" s="152"/>
      <c r="R1688" s="152">
        <f t="shared" si="185"/>
        <v>2460</v>
      </c>
      <c r="S1688" s="152">
        <f t="shared" si="189"/>
        <v>52</v>
      </c>
      <c r="T1688" s="152">
        <f t="shared" si="186"/>
        <v>2268</v>
      </c>
      <c r="U1688" s="152">
        <f t="shared" si="190"/>
        <v>54</v>
      </c>
      <c r="V1688" s="152">
        <f t="shared" si="187"/>
        <v>33</v>
      </c>
      <c r="W1688" s="152">
        <f t="shared" si="191"/>
        <v>1</v>
      </c>
      <c r="X1688" s="152">
        <v>0.47299999999999998</v>
      </c>
      <c r="Y1688" t="s">
        <v>16069</v>
      </c>
    </row>
    <row r="1689" spans="5:25" ht="18" x14ac:dyDescent="0.25">
      <c r="E1689" s="152" t="s">
        <v>14074</v>
      </c>
      <c r="F1689" s="152" t="s">
        <v>16060</v>
      </c>
      <c r="G1689" t="str">
        <f t="shared" si="188"/>
        <v>Key West, Florida Keys</v>
      </c>
      <c r="H1689" s="152">
        <v>6</v>
      </c>
      <c r="I1689" s="152">
        <v>30.3</v>
      </c>
      <c r="J1689" s="152">
        <f t="shared" si="181"/>
        <v>0.5</v>
      </c>
      <c r="K1689" s="152">
        <v>1290</v>
      </c>
      <c r="L1689" s="152">
        <f t="shared" si="182"/>
        <v>247</v>
      </c>
      <c r="M1689" s="152">
        <v>7.6</v>
      </c>
      <c r="N1689" s="152">
        <f t="shared" si="183"/>
        <v>0.08</v>
      </c>
      <c r="O1689" s="152">
        <v>2</v>
      </c>
      <c r="P1689" s="152">
        <f t="shared" si="184"/>
        <v>0.4</v>
      </c>
      <c r="Q1689" s="152"/>
      <c r="R1689" s="152">
        <f t="shared" si="185"/>
        <v>2447</v>
      </c>
      <c r="S1689" s="152">
        <f t="shared" si="189"/>
        <v>77</v>
      </c>
      <c r="T1689" s="152">
        <f t="shared" si="186"/>
        <v>2311</v>
      </c>
      <c r="U1689" s="152">
        <f t="shared" si="190"/>
        <v>77</v>
      </c>
      <c r="V1689" s="152">
        <f t="shared" si="187"/>
        <v>33</v>
      </c>
      <c r="W1689" s="152">
        <f t="shared" si="191"/>
        <v>1</v>
      </c>
      <c r="X1689" s="152">
        <v>0.11799999999999999</v>
      </c>
      <c r="Y1689" t="s">
        <v>16069</v>
      </c>
    </row>
    <row r="1690" spans="5:25" ht="18" x14ac:dyDescent="0.25">
      <c r="E1690" s="152" t="s">
        <v>14074</v>
      </c>
      <c r="F1690" s="152" t="s">
        <v>16060</v>
      </c>
      <c r="G1690" t="str">
        <f t="shared" si="188"/>
        <v>Key West, Florida Keys</v>
      </c>
      <c r="H1690" s="152">
        <v>6</v>
      </c>
      <c r="I1690" s="152">
        <v>30.3</v>
      </c>
      <c r="J1690" s="152">
        <f t="shared" si="181"/>
        <v>0.5</v>
      </c>
      <c r="K1690" s="152">
        <v>1290</v>
      </c>
      <c r="L1690" s="152">
        <f t="shared" si="182"/>
        <v>247</v>
      </c>
      <c r="M1690" s="152">
        <v>7.6</v>
      </c>
      <c r="N1690" s="152">
        <f t="shared" si="183"/>
        <v>0.08</v>
      </c>
      <c r="O1690" s="152">
        <v>2</v>
      </c>
      <c r="P1690" s="152">
        <f t="shared" si="184"/>
        <v>0.4</v>
      </c>
      <c r="Q1690" s="152"/>
      <c r="R1690" s="152">
        <f t="shared" si="185"/>
        <v>2447</v>
      </c>
      <c r="S1690" s="152">
        <f t="shared" si="189"/>
        <v>77</v>
      </c>
      <c r="T1690" s="152">
        <f t="shared" si="186"/>
        <v>2311</v>
      </c>
      <c r="U1690" s="152">
        <f t="shared" si="190"/>
        <v>77</v>
      </c>
      <c r="V1690" s="152">
        <f t="shared" si="187"/>
        <v>33</v>
      </c>
      <c r="W1690" s="152">
        <f t="shared" si="191"/>
        <v>1</v>
      </c>
      <c r="X1690" s="152">
        <v>0.57499999999999996</v>
      </c>
      <c r="Y1690" t="s">
        <v>16069</v>
      </c>
    </row>
    <row r="1691" spans="5:25" ht="18" x14ac:dyDescent="0.25">
      <c r="E1691" s="152" t="s">
        <v>14074</v>
      </c>
      <c r="F1691" s="152" t="s">
        <v>16060</v>
      </c>
      <c r="G1691" t="str">
        <f t="shared" si="188"/>
        <v>Key West, Florida Keys</v>
      </c>
      <c r="H1691" s="152">
        <v>3</v>
      </c>
      <c r="I1691" s="152">
        <v>27</v>
      </c>
      <c r="J1691" s="152">
        <f t="shared" si="181"/>
        <v>0.1</v>
      </c>
      <c r="K1691" s="152">
        <v>1340</v>
      </c>
      <c r="L1691" s="152">
        <f t="shared" si="182"/>
        <v>207</v>
      </c>
      <c r="M1691" s="152">
        <v>7.6</v>
      </c>
      <c r="N1691" s="152">
        <f t="shared" si="183"/>
        <v>0.06</v>
      </c>
      <c r="O1691" s="152">
        <v>1.7</v>
      </c>
      <c r="P1691" s="152">
        <f t="shared" si="184"/>
        <v>0.2</v>
      </c>
      <c r="Q1691" s="152"/>
      <c r="R1691" s="152">
        <f t="shared" si="185"/>
        <v>2442</v>
      </c>
      <c r="S1691" s="152">
        <f t="shared" si="189"/>
        <v>33</v>
      </c>
      <c r="T1691" s="152">
        <f t="shared" si="186"/>
        <v>2336</v>
      </c>
      <c r="U1691" s="152">
        <f t="shared" si="190"/>
        <v>33</v>
      </c>
      <c r="V1691" s="152">
        <f t="shared" si="187"/>
        <v>33</v>
      </c>
      <c r="W1691" s="152">
        <f t="shared" si="191"/>
        <v>1</v>
      </c>
      <c r="X1691" s="152">
        <v>-0.46300000000000002</v>
      </c>
      <c r="Y1691" t="s">
        <v>16069</v>
      </c>
    </row>
    <row r="1692" spans="5:25" ht="18" x14ac:dyDescent="0.25">
      <c r="E1692" s="152" t="s">
        <v>14074</v>
      </c>
      <c r="F1692" s="152" t="s">
        <v>16060</v>
      </c>
      <c r="G1692" t="str">
        <f t="shared" si="188"/>
        <v>Key West, Florida Keys</v>
      </c>
      <c r="H1692" s="152">
        <v>2</v>
      </c>
      <c r="I1692" s="152">
        <v>27</v>
      </c>
      <c r="J1692" s="152">
        <f t="shared" si="181"/>
        <v>0.1</v>
      </c>
      <c r="K1692" s="152">
        <v>900</v>
      </c>
      <c r="L1692" s="152">
        <f t="shared" si="182"/>
        <v>211</v>
      </c>
      <c r="M1692" s="152">
        <v>7.8</v>
      </c>
      <c r="N1692" s="152">
        <f t="shared" si="183"/>
        <v>0.1</v>
      </c>
      <c r="O1692" s="152">
        <v>2.2999999999999998</v>
      </c>
      <c r="P1692" s="152">
        <f t="shared" si="184"/>
        <v>0.5</v>
      </c>
      <c r="Q1692" s="152"/>
      <c r="R1692" s="152">
        <f t="shared" si="185"/>
        <v>2422</v>
      </c>
      <c r="S1692" s="152">
        <f t="shared" si="189"/>
        <v>47</v>
      </c>
      <c r="T1692" s="152">
        <f t="shared" si="186"/>
        <v>2246</v>
      </c>
      <c r="U1692" s="152">
        <f t="shared" si="190"/>
        <v>41</v>
      </c>
      <c r="V1692" s="152">
        <f t="shared" si="187"/>
        <v>33</v>
      </c>
      <c r="W1692" s="152">
        <f t="shared" si="191"/>
        <v>1</v>
      </c>
      <c r="X1692" s="152">
        <v>0.20100000000000001</v>
      </c>
      <c r="Y1692" t="s">
        <v>16069</v>
      </c>
    </row>
    <row r="1693" spans="5:25" ht="18" x14ac:dyDescent="0.25">
      <c r="E1693" s="152" t="s">
        <v>14074</v>
      </c>
      <c r="F1693" s="152" t="s">
        <v>16060</v>
      </c>
      <c r="G1693" t="str">
        <f t="shared" si="188"/>
        <v>Key West, Florida Keys</v>
      </c>
      <c r="H1693" s="152">
        <v>1</v>
      </c>
      <c r="I1693" s="152">
        <v>27</v>
      </c>
      <c r="J1693" s="152">
        <f t="shared" si="181"/>
        <v>0.1</v>
      </c>
      <c r="K1693" s="152">
        <v>400</v>
      </c>
      <c r="L1693" s="152">
        <f t="shared" si="182"/>
        <v>60</v>
      </c>
      <c r="M1693" s="152">
        <v>8.1</v>
      </c>
      <c r="N1693" s="152">
        <f t="shared" si="183"/>
        <v>0.05</v>
      </c>
      <c r="O1693" s="152">
        <v>3.8</v>
      </c>
      <c r="P1693" s="152">
        <f t="shared" si="184"/>
        <v>3</v>
      </c>
      <c r="Q1693" s="152"/>
      <c r="R1693" s="152">
        <f t="shared" si="185"/>
        <v>2377</v>
      </c>
      <c r="S1693" s="152">
        <f t="shared" si="189"/>
        <v>41</v>
      </c>
      <c r="T1693" s="152">
        <f t="shared" si="186"/>
        <v>2057</v>
      </c>
      <c r="U1693" s="152">
        <f t="shared" si="190"/>
        <v>43</v>
      </c>
      <c r="V1693" s="152">
        <f t="shared" si="187"/>
        <v>33</v>
      </c>
      <c r="W1693" s="152">
        <f t="shared" si="191"/>
        <v>1</v>
      </c>
      <c r="X1693" s="152">
        <v>1.0029999999999999</v>
      </c>
      <c r="Y1693" t="s">
        <v>16069</v>
      </c>
    </row>
    <row r="1694" spans="5:25" ht="18" x14ac:dyDescent="0.25">
      <c r="E1694" s="152" t="s">
        <v>14074</v>
      </c>
      <c r="F1694" s="152" t="s">
        <v>16060</v>
      </c>
      <c r="G1694" t="str">
        <f t="shared" si="188"/>
        <v>Key West, Florida Keys</v>
      </c>
      <c r="H1694" s="152">
        <v>3</v>
      </c>
      <c r="I1694" s="152">
        <v>27</v>
      </c>
      <c r="J1694" s="152">
        <f t="shared" si="181"/>
        <v>0.1</v>
      </c>
      <c r="K1694" s="152">
        <v>1340</v>
      </c>
      <c r="L1694" s="152">
        <f t="shared" si="182"/>
        <v>207</v>
      </c>
      <c r="M1694" s="152">
        <v>7.6</v>
      </c>
      <c r="N1694" s="152">
        <f t="shared" si="183"/>
        <v>0.06</v>
      </c>
      <c r="O1694" s="152">
        <v>1.7</v>
      </c>
      <c r="P1694" s="152">
        <f t="shared" si="184"/>
        <v>0.2</v>
      </c>
      <c r="Q1694" s="152"/>
      <c r="R1694" s="152">
        <f t="shared" si="185"/>
        <v>2442</v>
      </c>
      <c r="S1694" s="152">
        <f t="shared" si="189"/>
        <v>33</v>
      </c>
      <c r="T1694" s="152">
        <f t="shared" si="186"/>
        <v>2336</v>
      </c>
      <c r="U1694" s="152">
        <f t="shared" si="190"/>
        <v>33</v>
      </c>
      <c r="V1694" s="152">
        <f t="shared" si="187"/>
        <v>33</v>
      </c>
      <c r="W1694" s="152">
        <f t="shared" si="191"/>
        <v>1</v>
      </c>
      <c r="X1694" s="152">
        <v>0.19700000000000001</v>
      </c>
      <c r="Y1694" t="s">
        <v>16069</v>
      </c>
    </row>
    <row r="1695" spans="5:25" ht="18" x14ac:dyDescent="0.25">
      <c r="E1695" s="152" t="s">
        <v>14074</v>
      </c>
      <c r="F1695" s="152" t="s">
        <v>16060</v>
      </c>
      <c r="G1695" t="str">
        <f t="shared" si="188"/>
        <v>Key West, Florida Keys</v>
      </c>
      <c r="H1695" s="152">
        <v>3</v>
      </c>
      <c r="I1695" s="152">
        <v>27</v>
      </c>
      <c r="J1695" s="152">
        <f t="shared" si="181"/>
        <v>0.1</v>
      </c>
      <c r="K1695" s="152">
        <v>1340</v>
      </c>
      <c r="L1695" s="152">
        <f t="shared" si="182"/>
        <v>207</v>
      </c>
      <c r="M1695" s="152">
        <v>7.6</v>
      </c>
      <c r="N1695" s="152">
        <f t="shared" si="183"/>
        <v>0.06</v>
      </c>
      <c r="O1695" s="152">
        <v>1.7</v>
      </c>
      <c r="P1695" s="152">
        <f t="shared" si="184"/>
        <v>0.2</v>
      </c>
      <c r="Q1695" s="152"/>
      <c r="R1695" s="152">
        <f t="shared" si="185"/>
        <v>2442</v>
      </c>
      <c r="S1695" s="152">
        <f t="shared" si="189"/>
        <v>33</v>
      </c>
      <c r="T1695" s="152">
        <f t="shared" si="186"/>
        <v>2336</v>
      </c>
      <c r="U1695" s="152">
        <f t="shared" si="190"/>
        <v>33</v>
      </c>
      <c r="V1695" s="152">
        <f t="shared" si="187"/>
        <v>33</v>
      </c>
      <c r="W1695" s="152">
        <f t="shared" si="191"/>
        <v>1</v>
      </c>
      <c r="X1695" s="152">
        <v>0.04</v>
      </c>
      <c r="Y1695" t="s">
        <v>16069</v>
      </c>
    </row>
    <row r="1696" spans="5:25" ht="18" x14ac:dyDescent="0.25">
      <c r="E1696" s="152" t="s">
        <v>14074</v>
      </c>
      <c r="F1696" s="152" t="s">
        <v>16060</v>
      </c>
      <c r="G1696" t="str">
        <f t="shared" si="188"/>
        <v>Key West, Florida Keys</v>
      </c>
      <c r="H1696" s="152">
        <v>2</v>
      </c>
      <c r="I1696" s="152">
        <v>27</v>
      </c>
      <c r="J1696" s="152">
        <f t="shared" si="181"/>
        <v>0.1</v>
      </c>
      <c r="K1696" s="152">
        <v>900</v>
      </c>
      <c r="L1696" s="152">
        <f t="shared" si="182"/>
        <v>211</v>
      </c>
      <c r="M1696" s="152">
        <v>7.8</v>
      </c>
      <c r="N1696" s="152">
        <f t="shared" si="183"/>
        <v>0.1</v>
      </c>
      <c r="O1696" s="152">
        <v>2.2999999999999998</v>
      </c>
      <c r="P1696" s="152">
        <f t="shared" si="184"/>
        <v>0.5</v>
      </c>
      <c r="Q1696" s="152"/>
      <c r="R1696" s="152">
        <f t="shared" si="185"/>
        <v>2422</v>
      </c>
      <c r="S1696" s="152">
        <f t="shared" si="189"/>
        <v>47</v>
      </c>
      <c r="T1696" s="152">
        <f t="shared" si="186"/>
        <v>2246</v>
      </c>
      <c r="U1696" s="152">
        <f t="shared" si="190"/>
        <v>41</v>
      </c>
      <c r="V1696" s="152">
        <f t="shared" si="187"/>
        <v>33</v>
      </c>
      <c r="W1696" s="152">
        <f t="shared" si="191"/>
        <v>1</v>
      </c>
      <c r="X1696" s="152">
        <v>0.45500000000000002</v>
      </c>
      <c r="Y1696" t="s">
        <v>16069</v>
      </c>
    </row>
    <row r="1697" spans="5:25" ht="18" x14ac:dyDescent="0.25">
      <c r="E1697" s="152" t="s">
        <v>14074</v>
      </c>
      <c r="F1697" s="152" t="s">
        <v>16060</v>
      </c>
      <c r="G1697" t="str">
        <f t="shared" si="188"/>
        <v>Key West, Florida Keys</v>
      </c>
      <c r="H1697" s="152">
        <v>6</v>
      </c>
      <c r="I1697" s="152">
        <v>30.3</v>
      </c>
      <c r="J1697" s="152">
        <f t="shared" si="181"/>
        <v>0.5</v>
      </c>
      <c r="K1697" s="152">
        <v>1290</v>
      </c>
      <c r="L1697" s="152">
        <f t="shared" si="182"/>
        <v>247</v>
      </c>
      <c r="M1697" s="152">
        <v>7.6</v>
      </c>
      <c r="N1697" s="152">
        <f t="shared" si="183"/>
        <v>0.08</v>
      </c>
      <c r="O1697" s="152">
        <v>2</v>
      </c>
      <c r="P1697" s="152">
        <f t="shared" si="184"/>
        <v>0.4</v>
      </c>
      <c r="Q1697" s="152"/>
      <c r="R1697" s="152">
        <f t="shared" si="185"/>
        <v>2447</v>
      </c>
      <c r="S1697" s="152">
        <f t="shared" si="189"/>
        <v>77</v>
      </c>
      <c r="T1697" s="152">
        <f t="shared" si="186"/>
        <v>2311</v>
      </c>
      <c r="U1697" s="152">
        <f t="shared" si="190"/>
        <v>77</v>
      </c>
      <c r="V1697" s="152">
        <f t="shared" si="187"/>
        <v>33</v>
      </c>
      <c r="W1697" s="152">
        <f t="shared" si="191"/>
        <v>1</v>
      </c>
      <c r="X1697" s="152">
        <v>0.158</v>
      </c>
      <c r="Y1697" t="s">
        <v>16069</v>
      </c>
    </row>
    <row r="1698" spans="5:25" ht="18" x14ac:dyDescent="0.25">
      <c r="E1698" s="152" t="s">
        <v>14074</v>
      </c>
      <c r="F1698" s="152" t="s">
        <v>16060</v>
      </c>
      <c r="G1698" t="str">
        <f t="shared" si="188"/>
        <v>Key West, Florida Keys</v>
      </c>
      <c r="H1698" s="152">
        <v>4</v>
      </c>
      <c r="I1698" s="152">
        <v>30.3</v>
      </c>
      <c r="J1698" s="152">
        <f t="shared" si="181"/>
        <v>0.5</v>
      </c>
      <c r="K1698" s="152">
        <v>400</v>
      </c>
      <c r="L1698" s="152">
        <f t="shared" si="182"/>
        <v>49</v>
      </c>
      <c r="M1698" s="152">
        <v>8.1</v>
      </c>
      <c r="N1698" s="152">
        <f t="shared" si="183"/>
        <v>0.04</v>
      </c>
      <c r="O1698" s="152">
        <v>4.3</v>
      </c>
      <c r="P1698" s="152">
        <f t="shared" si="184"/>
        <v>4</v>
      </c>
      <c r="Q1698" s="152"/>
      <c r="R1698" s="152">
        <f t="shared" si="185"/>
        <v>2406</v>
      </c>
      <c r="S1698" s="152">
        <f t="shared" si="189"/>
        <v>47</v>
      </c>
      <c r="T1698" s="152">
        <f t="shared" si="186"/>
        <v>2052</v>
      </c>
      <c r="U1698" s="152">
        <f t="shared" si="190"/>
        <v>38</v>
      </c>
      <c r="V1698" s="152">
        <f t="shared" si="187"/>
        <v>33</v>
      </c>
      <c r="W1698" s="152">
        <f t="shared" si="191"/>
        <v>1</v>
      </c>
      <c r="X1698" s="152">
        <v>-0.28899999999999998</v>
      </c>
      <c r="Y1698" t="s">
        <v>16069</v>
      </c>
    </row>
    <row r="1699" spans="5:25" ht="18" x14ac:dyDescent="0.25">
      <c r="E1699" s="152" t="s">
        <v>14074</v>
      </c>
      <c r="F1699" s="152" t="s">
        <v>16060</v>
      </c>
      <c r="G1699" t="str">
        <f t="shared" si="188"/>
        <v>Key West, Florida Keys</v>
      </c>
      <c r="H1699" s="152">
        <v>1</v>
      </c>
      <c r="I1699" s="152">
        <v>27</v>
      </c>
      <c r="J1699" s="152">
        <f t="shared" si="181"/>
        <v>0.1</v>
      </c>
      <c r="K1699" s="152">
        <v>400</v>
      </c>
      <c r="L1699" s="152">
        <f t="shared" si="182"/>
        <v>60</v>
      </c>
      <c r="M1699" s="152">
        <v>8.1</v>
      </c>
      <c r="N1699" s="152">
        <f t="shared" si="183"/>
        <v>0.05</v>
      </c>
      <c r="O1699" s="152">
        <v>3.8</v>
      </c>
      <c r="P1699" s="152">
        <f t="shared" si="184"/>
        <v>3</v>
      </c>
      <c r="Q1699" s="152"/>
      <c r="R1699" s="152">
        <f t="shared" si="185"/>
        <v>2377</v>
      </c>
      <c r="S1699" s="152">
        <f t="shared" si="189"/>
        <v>41</v>
      </c>
      <c r="T1699" s="152">
        <f t="shared" si="186"/>
        <v>2057</v>
      </c>
      <c r="U1699" s="152">
        <f t="shared" si="190"/>
        <v>43</v>
      </c>
      <c r="V1699" s="152">
        <f t="shared" si="187"/>
        <v>33</v>
      </c>
      <c r="W1699" s="152">
        <f t="shared" si="191"/>
        <v>1</v>
      </c>
      <c r="X1699" s="152">
        <v>0.34599999999999997</v>
      </c>
      <c r="Y1699" t="s">
        <v>16069</v>
      </c>
    </row>
    <row r="1700" spans="5:25" ht="18" x14ac:dyDescent="0.25">
      <c r="E1700" s="152" t="s">
        <v>14074</v>
      </c>
      <c r="F1700" s="152" t="s">
        <v>16060</v>
      </c>
      <c r="G1700" t="str">
        <f t="shared" si="188"/>
        <v>Key West, Florida Keys</v>
      </c>
      <c r="H1700" s="152">
        <v>1</v>
      </c>
      <c r="I1700" s="152">
        <v>27</v>
      </c>
      <c r="J1700" s="152">
        <f t="shared" si="181"/>
        <v>0.1</v>
      </c>
      <c r="K1700" s="152">
        <v>400</v>
      </c>
      <c r="L1700" s="152">
        <f t="shared" si="182"/>
        <v>60</v>
      </c>
      <c r="M1700" s="152">
        <v>8.1</v>
      </c>
      <c r="N1700" s="152">
        <f t="shared" si="183"/>
        <v>0.05</v>
      </c>
      <c r="O1700" s="152">
        <v>3.8</v>
      </c>
      <c r="P1700" s="152">
        <f t="shared" si="184"/>
        <v>3</v>
      </c>
      <c r="Q1700" s="152"/>
      <c r="R1700" s="152">
        <f t="shared" si="185"/>
        <v>2377</v>
      </c>
      <c r="S1700" s="152">
        <f t="shared" si="189"/>
        <v>41</v>
      </c>
      <c r="T1700" s="152">
        <f t="shared" si="186"/>
        <v>2057</v>
      </c>
      <c r="U1700" s="152">
        <f t="shared" si="190"/>
        <v>43</v>
      </c>
      <c r="V1700" s="152">
        <f t="shared" si="187"/>
        <v>33</v>
      </c>
      <c r="W1700" s="152">
        <f t="shared" si="191"/>
        <v>1</v>
      </c>
      <c r="X1700" s="152">
        <v>0.25600000000000001</v>
      </c>
      <c r="Y1700" t="s">
        <v>16069</v>
      </c>
    </row>
    <row r="1701" spans="5:25" ht="18" x14ac:dyDescent="0.25">
      <c r="E1701" s="152" t="s">
        <v>14074</v>
      </c>
      <c r="F1701" s="152" t="s">
        <v>16060</v>
      </c>
      <c r="G1701" t="str">
        <f t="shared" si="188"/>
        <v>Key West, Florida Keys</v>
      </c>
      <c r="H1701" s="152">
        <v>5</v>
      </c>
      <c r="I1701" s="152">
        <v>30.3</v>
      </c>
      <c r="J1701" s="152">
        <f t="shared" si="181"/>
        <v>0.5</v>
      </c>
      <c r="K1701" s="152">
        <v>950</v>
      </c>
      <c r="L1701" s="152">
        <f t="shared" si="182"/>
        <v>196</v>
      </c>
      <c r="M1701" s="152">
        <v>7.8</v>
      </c>
      <c r="N1701" s="152">
        <f t="shared" si="183"/>
        <v>0.09</v>
      </c>
      <c r="O1701" s="152">
        <v>2.5</v>
      </c>
      <c r="P1701" s="152">
        <f t="shared" si="184"/>
        <v>0.5</v>
      </c>
      <c r="Q1701" s="152"/>
      <c r="R1701" s="152">
        <f t="shared" si="185"/>
        <v>2460</v>
      </c>
      <c r="S1701" s="152">
        <f t="shared" si="189"/>
        <v>52</v>
      </c>
      <c r="T1701" s="152">
        <f t="shared" si="186"/>
        <v>2268</v>
      </c>
      <c r="U1701" s="152">
        <f t="shared" si="190"/>
        <v>54</v>
      </c>
      <c r="V1701" s="152">
        <f t="shared" si="187"/>
        <v>33</v>
      </c>
      <c r="W1701" s="152">
        <f t="shared" si="191"/>
        <v>1</v>
      </c>
      <c r="X1701" s="152">
        <v>0.45100000000000001</v>
      </c>
      <c r="Y1701" t="s">
        <v>16069</v>
      </c>
    </row>
    <row r="1702" spans="5:25" ht="18" x14ac:dyDescent="0.25">
      <c r="E1702" s="152" t="s">
        <v>14074</v>
      </c>
      <c r="F1702" s="152" t="s">
        <v>16060</v>
      </c>
      <c r="G1702" t="str">
        <f t="shared" si="188"/>
        <v>Key West, Florida Keys</v>
      </c>
      <c r="H1702" s="152">
        <v>5</v>
      </c>
      <c r="I1702" s="152">
        <v>30.3</v>
      </c>
      <c r="J1702" s="152">
        <f t="shared" si="181"/>
        <v>0.5</v>
      </c>
      <c r="K1702" s="152">
        <v>950</v>
      </c>
      <c r="L1702" s="152">
        <f t="shared" si="182"/>
        <v>196</v>
      </c>
      <c r="M1702" s="152">
        <v>7.8</v>
      </c>
      <c r="N1702" s="152">
        <f t="shared" si="183"/>
        <v>0.09</v>
      </c>
      <c r="O1702" s="152">
        <v>2.5</v>
      </c>
      <c r="P1702" s="152">
        <f t="shared" si="184"/>
        <v>0.5</v>
      </c>
      <c r="Q1702" s="152"/>
      <c r="R1702" s="152">
        <f t="shared" si="185"/>
        <v>2460</v>
      </c>
      <c r="S1702" s="152">
        <f t="shared" si="189"/>
        <v>52</v>
      </c>
      <c r="T1702" s="152">
        <f t="shared" si="186"/>
        <v>2268</v>
      </c>
      <c r="U1702" s="152">
        <f t="shared" si="190"/>
        <v>54</v>
      </c>
      <c r="V1702" s="152">
        <f t="shared" si="187"/>
        <v>33</v>
      </c>
      <c r="W1702" s="152">
        <f t="shared" si="191"/>
        <v>1</v>
      </c>
      <c r="X1702" s="152">
        <v>-0.88300000000000001</v>
      </c>
      <c r="Y1702" t="s">
        <v>16069</v>
      </c>
    </row>
    <row r="1703" spans="5:25" ht="18" x14ac:dyDescent="0.25">
      <c r="E1703" s="152" t="s">
        <v>14074</v>
      </c>
      <c r="F1703" s="152" t="s">
        <v>16060</v>
      </c>
      <c r="G1703" t="str">
        <f t="shared" si="188"/>
        <v>Key West, Florida Keys</v>
      </c>
      <c r="H1703" s="152">
        <v>4</v>
      </c>
      <c r="I1703" s="152">
        <v>30.3</v>
      </c>
      <c r="J1703" s="152">
        <f t="shared" si="181"/>
        <v>0.5</v>
      </c>
      <c r="K1703" s="152">
        <v>400</v>
      </c>
      <c r="L1703" s="152">
        <f t="shared" si="182"/>
        <v>49</v>
      </c>
      <c r="M1703" s="152">
        <v>8.1</v>
      </c>
      <c r="N1703" s="152">
        <f t="shared" si="183"/>
        <v>0.04</v>
      </c>
      <c r="O1703" s="152">
        <v>4.3</v>
      </c>
      <c r="P1703" s="152">
        <f t="shared" si="184"/>
        <v>4</v>
      </c>
      <c r="Q1703" s="152"/>
      <c r="R1703" s="152">
        <f t="shared" si="185"/>
        <v>2406</v>
      </c>
      <c r="S1703" s="152">
        <f t="shared" si="189"/>
        <v>47</v>
      </c>
      <c r="T1703" s="152">
        <f t="shared" si="186"/>
        <v>2052</v>
      </c>
      <c r="U1703" s="152">
        <f t="shared" si="190"/>
        <v>38</v>
      </c>
      <c r="V1703" s="152">
        <f t="shared" si="187"/>
        <v>33</v>
      </c>
      <c r="W1703" s="152">
        <f t="shared" si="191"/>
        <v>1</v>
      </c>
      <c r="X1703" s="152">
        <v>-7.1999999999999995E-2</v>
      </c>
      <c r="Y1703" t="s">
        <v>16069</v>
      </c>
    </row>
    <row r="1704" spans="5:25" ht="18" x14ac:dyDescent="0.25">
      <c r="E1704" s="152" t="s">
        <v>14074</v>
      </c>
      <c r="F1704" s="152" t="s">
        <v>16060</v>
      </c>
      <c r="G1704" t="str">
        <f t="shared" si="188"/>
        <v>Key West, Florida Keys</v>
      </c>
      <c r="H1704" s="152">
        <v>6</v>
      </c>
      <c r="I1704" s="152">
        <v>30.3</v>
      </c>
      <c r="J1704" s="152">
        <f t="shared" si="181"/>
        <v>0.5</v>
      </c>
      <c r="K1704" s="152">
        <v>1290</v>
      </c>
      <c r="L1704" s="152">
        <f t="shared" si="182"/>
        <v>247</v>
      </c>
      <c r="M1704" s="152">
        <v>7.6</v>
      </c>
      <c r="N1704" s="152">
        <f t="shared" si="183"/>
        <v>0.08</v>
      </c>
      <c r="O1704" s="152">
        <v>2</v>
      </c>
      <c r="P1704" s="152">
        <f t="shared" si="184"/>
        <v>0.4</v>
      </c>
      <c r="Q1704" s="152"/>
      <c r="R1704" s="152">
        <f t="shared" si="185"/>
        <v>2447</v>
      </c>
      <c r="S1704" s="152">
        <f t="shared" si="189"/>
        <v>77</v>
      </c>
      <c r="T1704" s="152">
        <f t="shared" si="186"/>
        <v>2311</v>
      </c>
      <c r="U1704" s="152">
        <f t="shared" si="190"/>
        <v>77</v>
      </c>
      <c r="V1704" s="152">
        <f t="shared" si="187"/>
        <v>33</v>
      </c>
      <c r="W1704" s="152">
        <f t="shared" si="191"/>
        <v>1</v>
      </c>
      <c r="X1704" s="152">
        <v>0.33400000000000002</v>
      </c>
      <c r="Y1704" t="s">
        <v>16069</v>
      </c>
    </row>
    <row r="1705" spans="5:25" ht="18" x14ac:dyDescent="0.25">
      <c r="E1705" s="152" t="s">
        <v>14074</v>
      </c>
      <c r="F1705" s="152" t="s">
        <v>16060</v>
      </c>
      <c r="G1705" t="str">
        <f t="shared" si="188"/>
        <v>Key West, Florida Keys</v>
      </c>
      <c r="H1705" s="152">
        <v>2</v>
      </c>
      <c r="I1705" s="152">
        <v>27</v>
      </c>
      <c r="J1705" s="152">
        <f t="shared" si="181"/>
        <v>0.1</v>
      </c>
      <c r="K1705" s="152">
        <v>900</v>
      </c>
      <c r="L1705" s="152">
        <f t="shared" si="182"/>
        <v>211</v>
      </c>
      <c r="M1705" s="152">
        <v>7.8</v>
      </c>
      <c r="N1705" s="152">
        <f t="shared" si="183"/>
        <v>0.1</v>
      </c>
      <c r="O1705" s="152">
        <v>2.2999999999999998</v>
      </c>
      <c r="P1705" s="152">
        <f t="shared" si="184"/>
        <v>0.5</v>
      </c>
      <c r="Q1705" s="152"/>
      <c r="R1705" s="152">
        <f t="shared" si="185"/>
        <v>2422</v>
      </c>
      <c r="S1705" s="152">
        <f t="shared" si="189"/>
        <v>47</v>
      </c>
      <c r="T1705" s="152">
        <f t="shared" si="186"/>
        <v>2246</v>
      </c>
      <c r="U1705" s="152">
        <f t="shared" si="190"/>
        <v>41</v>
      </c>
      <c r="V1705" s="152">
        <f t="shared" si="187"/>
        <v>33</v>
      </c>
      <c r="W1705" s="152">
        <f t="shared" si="191"/>
        <v>1</v>
      </c>
      <c r="X1705" s="152">
        <v>0.53900000000000003</v>
      </c>
      <c r="Y1705" t="s">
        <v>16069</v>
      </c>
    </row>
    <row r="1706" spans="5:25" ht="18" x14ac:dyDescent="0.25">
      <c r="E1706" s="152" t="s">
        <v>16066</v>
      </c>
      <c r="F1706" s="152" t="s">
        <v>16064</v>
      </c>
      <c r="G1706" t="str">
        <f t="shared" si="188"/>
        <v>Florida Bay, Florida Keys</v>
      </c>
      <c r="H1706" s="152">
        <v>3</v>
      </c>
      <c r="I1706" s="152">
        <v>27</v>
      </c>
      <c r="J1706" s="152">
        <f t="shared" si="181"/>
        <v>0.1</v>
      </c>
      <c r="K1706" s="152">
        <v>1340</v>
      </c>
      <c r="L1706" s="152">
        <f t="shared" si="182"/>
        <v>207</v>
      </c>
      <c r="M1706" s="152">
        <v>7.6</v>
      </c>
      <c r="N1706" s="152">
        <f t="shared" si="183"/>
        <v>0.06</v>
      </c>
      <c r="O1706" s="152">
        <v>1.7</v>
      </c>
      <c r="P1706" s="152">
        <f t="shared" si="184"/>
        <v>0.2</v>
      </c>
      <c r="Q1706" s="152"/>
      <c r="R1706" s="152">
        <f t="shared" si="185"/>
        <v>2442</v>
      </c>
      <c r="S1706" s="152">
        <f t="shared" si="189"/>
        <v>33</v>
      </c>
      <c r="T1706" s="152">
        <f t="shared" si="186"/>
        <v>2336</v>
      </c>
      <c r="U1706" s="152">
        <f t="shared" si="190"/>
        <v>33</v>
      </c>
      <c r="V1706" s="152">
        <f t="shared" si="187"/>
        <v>33</v>
      </c>
      <c r="W1706" s="152">
        <f t="shared" si="191"/>
        <v>1</v>
      </c>
      <c r="X1706" s="152">
        <v>0.625</v>
      </c>
      <c r="Y1706" t="s">
        <v>16069</v>
      </c>
    </row>
    <row r="1707" spans="5:25" ht="18" x14ac:dyDescent="0.25">
      <c r="E1707" s="152" t="s">
        <v>16066</v>
      </c>
      <c r="F1707" s="152" t="s">
        <v>16064</v>
      </c>
      <c r="G1707" t="str">
        <f t="shared" si="188"/>
        <v>Florida Bay, Florida Keys</v>
      </c>
      <c r="H1707" s="152">
        <v>6</v>
      </c>
      <c r="I1707" s="152">
        <v>30.3</v>
      </c>
      <c r="J1707" s="152">
        <f t="shared" si="181"/>
        <v>0.5</v>
      </c>
      <c r="K1707" s="152">
        <v>1290</v>
      </c>
      <c r="L1707" s="152">
        <f t="shared" si="182"/>
        <v>247</v>
      </c>
      <c r="M1707" s="152">
        <v>7.6</v>
      </c>
      <c r="N1707" s="152">
        <f t="shared" si="183"/>
        <v>0.08</v>
      </c>
      <c r="O1707" s="152">
        <v>2</v>
      </c>
      <c r="P1707" s="152">
        <f t="shared" si="184"/>
        <v>0.4</v>
      </c>
      <c r="Q1707" s="152"/>
      <c r="R1707" s="152">
        <f t="shared" si="185"/>
        <v>2447</v>
      </c>
      <c r="S1707" s="152">
        <f t="shared" si="189"/>
        <v>77</v>
      </c>
      <c r="T1707" s="152">
        <f t="shared" si="186"/>
        <v>2311</v>
      </c>
      <c r="U1707" s="152">
        <f t="shared" si="190"/>
        <v>77</v>
      </c>
      <c r="V1707" s="152">
        <f t="shared" si="187"/>
        <v>33</v>
      </c>
      <c r="W1707" s="152">
        <f t="shared" si="191"/>
        <v>1</v>
      </c>
      <c r="X1707" s="152">
        <v>-5.6000000000000001E-2</v>
      </c>
      <c r="Y1707" t="s">
        <v>16069</v>
      </c>
    </row>
    <row r="1708" spans="5:25" ht="18" x14ac:dyDescent="0.25">
      <c r="E1708" s="152" t="s">
        <v>16066</v>
      </c>
      <c r="F1708" s="152" t="s">
        <v>16064</v>
      </c>
      <c r="G1708" t="str">
        <f t="shared" si="188"/>
        <v>Florida Bay, Florida Keys</v>
      </c>
      <c r="H1708" s="152">
        <v>5</v>
      </c>
      <c r="I1708" s="152">
        <v>30.3</v>
      </c>
      <c r="J1708" s="152">
        <f t="shared" si="181"/>
        <v>0.5</v>
      </c>
      <c r="K1708" s="152">
        <v>950</v>
      </c>
      <c r="L1708" s="152">
        <f t="shared" si="182"/>
        <v>196</v>
      </c>
      <c r="M1708" s="152">
        <v>7.8</v>
      </c>
      <c r="N1708" s="152">
        <f t="shared" si="183"/>
        <v>0.09</v>
      </c>
      <c r="O1708" s="152">
        <v>2.5</v>
      </c>
      <c r="P1708" s="152">
        <f t="shared" si="184"/>
        <v>0.5</v>
      </c>
      <c r="Q1708" s="152"/>
      <c r="R1708" s="152">
        <f t="shared" si="185"/>
        <v>2460</v>
      </c>
      <c r="S1708" s="152">
        <f t="shared" si="189"/>
        <v>52</v>
      </c>
      <c r="T1708" s="152">
        <f t="shared" si="186"/>
        <v>2268</v>
      </c>
      <c r="U1708" s="152">
        <f t="shared" si="190"/>
        <v>54</v>
      </c>
      <c r="V1708" s="152">
        <f t="shared" si="187"/>
        <v>33</v>
      </c>
      <c r="W1708" s="152">
        <f t="shared" si="191"/>
        <v>1</v>
      </c>
      <c r="X1708" s="152">
        <v>0.41299999999999998</v>
      </c>
      <c r="Y1708" t="s">
        <v>16069</v>
      </c>
    </row>
    <row r="1709" spans="5:25" ht="18" x14ac:dyDescent="0.25">
      <c r="E1709" s="152" t="s">
        <v>16066</v>
      </c>
      <c r="F1709" s="152" t="s">
        <v>16064</v>
      </c>
      <c r="G1709" t="str">
        <f t="shared" si="188"/>
        <v>Florida Bay, Florida Keys</v>
      </c>
      <c r="H1709" s="152">
        <v>4</v>
      </c>
      <c r="I1709" s="152">
        <v>30.3</v>
      </c>
      <c r="J1709" s="152">
        <f t="shared" si="181"/>
        <v>0.5</v>
      </c>
      <c r="K1709" s="152">
        <v>400</v>
      </c>
      <c r="L1709" s="152">
        <f t="shared" si="182"/>
        <v>49</v>
      </c>
      <c r="M1709" s="152">
        <v>8.1</v>
      </c>
      <c r="N1709" s="152">
        <f t="shared" si="183"/>
        <v>0.04</v>
      </c>
      <c r="O1709" s="152">
        <v>4.3</v>
      </c>
      <c r="P1709" s="152">
        <f t="shared" si="184"/>
        <v>4</v>
      </c>
      <c r="Q1709" s="152"/>
      <c r="R1709" s="152">
        <f t="shared" si="185"/>
        <v>2406</v>
      </c>
      <c r="S1709" s="152">
        <f t="shared" si="189"/>
        <v>47</v>
      </c>
      <c r="T1709" s="152">
        <f t="shared" si="186"/>
        <v>2052</v>
      </c>
      <c r="U1709" s="152">
        <f t="shared" si="190"/>
        <v>38</v>
      </c>
      <c r="V1709" s="152">
        <f t="shared" si="187"/>
        <v>33</v>
      </c>
      <c r="W1709" s="152">
        <f t="shared" si="191"/>
        <v>1</v>
      </c>
      <c r="X1709" s="152">
        <v>0.19500000000000001</v>
      </c>
      <c r="Y1709" t="s">
        <v>16069</v>
      </c>
    </row>
    <row r="1710" spans="5:25" ht="18" x14ac:dyDescent="0.25">
      <c r="E1710" s="152" t="s">
        <v>16066</v>
      </c>
      <c r="F1710" s="152" t="s">
        <v>16064</v>
      </c>
      <c r="G1710" t="str">
        <f t="shared" si="188"/>
        <v>Florida Bay, Florida Keys</v>
      </c>
      <c r="H1710" s="152">
        <v>2</v>
      </c>
      <c r="I1710" s="152">
        <v>27</v>
      </c>
      <c r="J1710" s="152">
        <f t="shared" si="181"/>
        <v>0.1</v>
      </c>
      <c r="K1710" s="152">
        <v>900</v>
      </c>
      <c r="L1710" s="152">
        <f t="shared" si="182"/>
        <v>211</v>
      </c>
      <c r="M1710" s="152">
        <v>7.8</v>
      </c>
      <c r="N1710" s="152">
        <f t="shared" si="183"/>
        <v>0.1</v>
      </c>
      <c r="O1710" s="152">
        <v>2.2999999999999998</v>
      </c>
      <c r="P1710" s="152">
        <f t="shared" si="184"/>
        <v>0.5</v>
      </c>
      <c r="Q1710" s="152"/>
      <c r="R1710" s="152">
        <f t="shared" si="185"/>
        <v>2422</v>
      </c>
      <c r="S1710" s="152">
        <f t="shared" si="189"/>
        <v>47</v>
      </c>
      <c r="T1710" s="152">
        <f t="shared" si="186"/>
        <v>2246</v>
      </c>
      <c r="U1710" s="152">
        <f t="shared" si="190"/>
        <v>41</v>
      </c>
      <c r="V1710" s="152">
        <f t="shared" si="187"/>
        <v>33</v>
      </c>
      <c r="W1710" s="152">
        <f t="shared" si="191"/>
        <v>1</v>
      </c>
      <c r="X1710" s="152">
        <v>0.45100000000000001</v>
      </c>
      <c r="Y1710" t="s">
        <v>16069</v>
      </c>
    </row>
    <row r="1711" spans="5:25" ht="18" x14ac:dyDescent="0.25">
      <c r="E1711" s="152" t="s">
        <v>16066</v>
      </c>
      <c r="F1711" s="152" t="s">
        <v>16064</v>
      </c>
      <c r="G1711" t="str">
        <f t="shared" si="188"/>
        <v>Florida Bay, Florida Keys</v>
      </c>
      <c r="H1711" s="152">
        <v>5</v>
      </c>
      <c r="I1711" s="152">
        <v>30.3</v>
      </c>
      <c r="J1711" s="152">
        <f t="shared" si="181"/>
        <v>0.5</v>
      </c>
      <c r="K1711" s="152">
        <v>950</v>
      </c>
      <c r="L1711" s="152">
        <f t="shared" si="182"/>
        <v>196</v>
      </c>
      <c r="M1711" s="152">
        <v>7.8</v>
      </c>
      <c r="N1711" s="152">
        <f t="shared" si="183"/>
        <v>0.09</v>
      </c>
      <c r="O1711" s="152">
        <v>2.5</v>
      </c>
      <c r="P1711" s="152">
        <f t="shared" si="184"/>
        <v>0.5</v>
      </c>
      <c r="Q1711" s="152"/>
      <c r="R1711" s="152">
        <f t="shared" si="185"/>
        <v>2460</v>
      </c>
      <c r="S1711" s="152">
        <f t="shared" si="189"/>
        <v>52</v>
      </c>
      <c r="T1711" s="152">
        <f t="shared" si="186"/>
        <v>2268</v>
      </c>
      <c r="U1711" s="152">
        <f t="shared" si="190"/>
        <v>54</v>
      </c>
      <c r="V1711" s="152">
        <f t="shared" si="187"/>
        <v>33</v>
      </c>
      <c r="W1711" s="152">
        <f t="shared" si="191"/>
        <v>1</v>
      </c>
      <c r="X1711" s="152">
        <v>0.29699999999999999</v>
      </c>
      <c r="Y1711" t="s">
        <v>16069</v>
      </c>
    </row>
    <row r="1712" spans="5:25" ht="18" x14ac:dyDescent="0.25">
      <c r="E1712" s="152" t="s">
        <v>16066</v>
      </c>
      <c r="F1712" s="152" t="s">
        <v>16064</v>
      </c>
      <c r="G1712" t="str">
        <f t="shared" si="188"/>
        <v>Florida Bay, Florida Keys</v>
      </c>
      <c r="H1712" s="152">
        <v>2</v>
      </c>
      <c r="I1712" s="152">
        <v>27</v>
      </c>
      <c r="J1712" s="152">
        <f t="shared" si="181"/>
        <v>0.1</v>
      </c>
      <c r="K1712" s="152">
        <v>900</v>
      </c>
      <c r="L1712" s="152">
        <f t="shared" si="182"/>
        <v>211</v>
      </c>
      <c r="M1712" s="152">
        <v>7.8</v>
      </c>
      <c r="N1712" s="152">
        <f t="shared" si="183"/>
        <v>0.1</v>
      </c>
      <c r="O1712" s="152">
        <v>2.2999999999999998</v>
      </c>
      <c r="P1712" s="152">
        <f t="shared" si="184"/>
        <v>0.5</v>
      </c>
      <c r="Q1712" s="152"/>
      <c r="R1712" s="152">
        <f t="shared" si="185"/>
        <v>2422</v>
      </c>
      <c r="S1712" s="152">
        <f t="shared" si="189"/>
        <v>47</v>
      </c>
      <c r="T1712" s="152">
        <f t="shared" si="186"/>
        <v>2246</v>
      </c>
      <c r="U1712" s="152">
        <f t="shared" si="190"/>
        <v>41</v>
      </c>
      <c r="V1712" s="152">
        <f t="shared" si="187"/>
        <v>33</v>
      </c>
      <c r="W1712" s="152">
        <f t="shared" si="191"/>
        <v>1</v>
      </c>
      <c r="X1712" s="152">
        <v>-0.16600000000000001</v>
      </c>
      <c r="Y1712" t="s">
        <v>16069</v>
      </c>
    </row>
    <row r="1713" spans="5:25" ht="18" x14ac:dyDescent="0.25">
      <c r="E1713" s="152" t="s">
        <v>16066</v>
      </c>
      <c r="F1713" s="152" t="s">
        <v>16064</v>
      </c>
      <c r="G1713" t="str">
        <f t="shared" si="188"/>
        <v>Florida Bay, Florida Keys</v>
      </c>
      <c r="H1713" s="152">
        <v>5</v>
      </c>
      <c r="I1713" s="152">
        <v>30.3</v>
      </c>
      <c r="J1713" s="152">
        <f t="shared" si="181"/>
        <v>0.5</v>
      </c>
      <c r="K1713" s="152">
        <v>950</v>
      </c>
      <c r="L1713" s="152">
        <f t="shared" si="182"/>
        <v>196</v>
      </c>
      <c r="M1713" s="152">
        <v>7.8</v>
      </c>
      <c r="N1713" s="152">
        <f t="shared" si="183"/>
        <v>0.09</v>
      </c>
      <c r="O1713" s="152">
        <v>2.5</v>
      </c>
      <c r="P1713" s="152">
        <f t="shared" si="184"/>
        <v>0.5</v>
      </c>
      <c r="Q1713" s="152"/>
      <c r="R1713" s="152">
        <f t="shared" si="185"/>
        <v>2460</v>
      </c>
      <c r="S1713" s="152">
        <f t="shared" si="189"/>
        <v>52</v>
      </c>
      <c r="T1713" s="152">
        <f t="shared" si="186"/>
        <v>2268</v>
      </c>
      <c r="U1713" s="152">
        <f t="shared" si="190"/>
        <v>54</v>
      </c>
      <c r="V1713" s="152">
        <f t="shared" si="187"/>
        <v>33</v>
      </c>
      <c r="W1713" s="152">
        <f t="shared" si="191"/>
        <v>1</v>
      </c>
      <c r="X1713" s="152">
        <v>0.377</v>
      </c>
      <c r="Y1713" t="s">
        <v>16069</v>
      </c>
    </row>
    <row r="1714" spans="5:25" ht="18" x14ac:dyDescent="0.25">
      <c r="E1714" s="152" t="s">
        <v>16066</v>
      </c>
      <c r="F1714" s="152" t="s">
        <v>16064</v>
      </c>
      <c r="G1714" t="str">
        <f t="shared" si="188"/>
        <v>Florida Bay, Florida Keys</v>
      </c>
      <c r="H1714" s="152">
        <v>2</v>
      </c>
      <c r="I1714" s="152">
        <v>27</v>
      </c>
      <c r="J1714" s="152">
        <f t="shared" ref="J1714:J1777" si="192">VLOOKUP($H1714,$AA$948:$AO$953,3,FALSE)</f>
        <v>0.1</v>
      </c>
      <c r="K1714" s="152">
        <v>900</v>
      </c>
      <c r="L1714" s="152">
        <f t="shared" ref="L1714:L1777" si="193">VLOOKUP($H1714,$AA$948:$AO$953,5,FALSE)</f>
        <v>211</v>
      </c>
      <c r="M1714" s="152">
        <v>7.8</v>
      </c>
      <c r="N1714" s="152">
        <f t="shared" ref="N1714:N1777" si="194">VLOOKUP($H1714,$AA$948:$AO$953,7,FALSE)</f>
        <v>0.1</v>
      </c>
      <c r="O1714" s="152">
        <v>2.2999999999999998</v>
      </c>
      <c r="P1714" s="152">
        <f t="shared" ref="P1714:P1777" si="195">VLOOKUP($H1714,$AA$948:$AO$953,13,FALSE)</f>
        <v>0.5</v>
      </c>
      <c r="Q1714" s="152"/>
      <c r="R1714" s="152">
        <f t="shared" ref="R1714:R1777" si="196">VLOOKUP($H1714,$AA$948:$AO$953,8,FALSE)</f>
        <v>2422</v>
      </c>
      <c r="S1714" s="152">
        <f t="shared" si="189"/>
        <v>47</v>
      </c>
      <c r="T1714" s="152">
        <f t="shared" ref="T1714:T1777" si="197">VLOOKUP($H1714,$AA$948:$AO$953,10,FALSE)</f>
        <v>2246</v>
      </c>
      <c r="U1714" s="152">
        <f t="shared" si="190"/>
        <v>41</v>
      </c>
      <c r="V1714" s="152">
        <f t="shared" ref="V1714:V1777" si="198">VLOOKUP($H1714,$AA$948:$AO$953,14,FALSE)</f>
        <v>33</v>
      </c>
      <c r="W1714" s="152">
        <f t="shared" si="191"/>
        <v>1</v>
      </c>
      <c r="X1714" s="152">
        <v>4.2999999999999997E-2</v>
      </c>
      <c r="Y1714" t="s">
        <v>16069</v>
      </c>
    </row>
    <row r="1715" spans="5:25" ht="18" x14ac:dyDescent="0.25">
      <c r="E1715" s="152" t="s">
        <v>16066</v>
      </c>
      <c r="F1715" s="152" t="s">
        <v>16064</v>
      </c>
      <c r="G1715" t="str">
        <f t="shared" ref="G1715:G1778" si="199">_xlfn.CONCAT(F1715, ", Florida Keys")</f>
        <v>Florida Bay, Florida Keys</v>
      </c>
      <c r="H1715" s="152">
        <v>2</v>
      </c>
      <c r="I1715" s="152">
        <v>27</v>
      </c>
      <c r="J1715" s="152">
        <f t="shared" si="192"/>
        <v>0.1</v>
      </c>
      <c r="K1715" s="152">
        <v>900</v>
      </c>
      <c r="L1715" s="152">
        <f t="shared" si="193"/>
        <v>211</v>
      </c>
      <c r="M1715" s="152">
        <v>7.8</v>
      </c>
      <c r="N1715" s="152">
        <f t="shared" si="194"/>
        <v>0.1</v>
      </c>
      <c r="O1715" s="152">
        <v>2.2999999999999998</v>
      </c>
      <c r="P1715" s="152">
        <f t="shared" si="195"/>
        <v>0.5</v>
      </c>
      <c r="Q1715" s="152"/>
      <c r="R1715" s="152">
        <f t="shared" si="196"/>
        <v>2422</v>
      </c>
      <c r="S1715" s="152">
        <f t="shared" ref="S1715:S1778" si="200">VLOOKUP($H1715,$AA$948:$AO$953,9,FALSE)</f>
        <v>47</v>
      </c>
      <c r="T1715" s="152">
        <f t="shared" si="197"/>
        <v>2246</v>
      </c>
      <c r="U1715" s="152">
        <f t="shared" ref="U1715:U1778" si="201">VLOOKUP($H1715,$AA$948:$AO$953,11,FALSE)</f>
        <v>41</v>
      </c>
      <c r="V1715" s="152">
        <f t="shared" si="198"/>
        <v>33</v>
      </c>
      <c r="W1715" s="152">
        <f t="shared" ref="W1715:W1778" si="202">VLOOKUP($H1715,$AA$948:$AO$953,15,FALSE)</f>
        <v>1</v>
      </c>
      <c r="X1715" s="152">
        <v>0.29299999999999998</v>
      </c>
      <c r="Y1715" t="s">
        <v>16069</v>
      </c>
    </row>
    <row r="1716" spans="5:25" ht="18" x14ac:dyDescent="0.25">
      <c r="E1716" s="152" t="s">
        <v>16066</v>
      </c>
      <c r="F1716" s="152" t="s">
        <v>16064</v>
      </c>
      <c r="G1716" t="str">
        <f t="shared" si="199"/>
        <v>Florida Bay, Florida Keys</v>
      </c>
      <c r="H1716" s="152">
        <v>6</v>
      </c>
      <c r="I1716" s="152">
        <v>30.3</v>
      </c>
      <c r="J1716" s="152">
        <f t="shared" si="192"/>
        <v>0.5</v>
      </c>
      <c r="K1716" s="152">
        <v>1290</v>
      </c>
      <c r="L1716" s="152">
        <f t="shared" si="193"/>
        <v>247</v>
      </c>
      <c r="M1716" s="152">
        <v>7.6</v>
      </c>
      <c r="N1716" s="152">
        <f t="shared" si="194"/>
        <v>0.08</v>
      </c>
      <c r="O1716" s="152">
        <v>2</v>
      </c>
      <c r="P1716" s="152">
        <f t="shared" si="195"/>
        <v>0.4</v>
      </c>
      <c r="Q1716" s="152"/>
      <c r="R1716" s="152">
        <f t="shared" si="196"/>
        <v>2447</v>
      </c>
      <c r="S1716" s="152">
        <f t="shared" si="200"/>
        <v>77</v>
      </c>
      <c r="T1716" s="152">
        <f t="shared" si="197"/>
        <v>2311</v>
      </c>
      <c r="U1716" s="152">
        <f t="shared" si="201"/>
        <v>77</v>
      </c>
      <c r="V1716" s="152">
        <f t="shared" si="198"/>
        <v>33</v>
      </c>
      <c r="W1716" s="152">
        <f t="shared" si="202"/>
        <v>1</v>
      </c>
      <c r="X1716" s="152">
        <v>1.31</v>
      </c>
      <c r="Y1716" t="s">
        <v>16069</v>
      </c>
    </row>
    <row r="1717" spans="5:25" ht="18" x14ac:dyDescent="0.25">
      <c r="E1717" s="152" t="s">
        <v>16066</v>
      </c>
      <c r="F1717" s="152" t="s">
        <v>16064</v>
      </c>
      <c r="G1717" t="str">
        <f t="shared" si="199"/>
        <v>Florida Bay, Florida Keys</v>
      </c>
      <c r="H1717" s="152">
        <v>4</v>
      </c>
      <c r="I1717" s="152">
        <v>30.3</v>
      </c>
      <c r="J1717" s="152">
        <f t="shared" si="192"/>
        <v>0.5</v>
      </c>
      <c r="K1717" s="152">
        <v>400</v>
      </c>
      <c r="L1717" s="152">
        <f t="shared" si="193"/>
        <v>49</v>
      </c>
      <c r="M1717" s="152">
        <v>8.1</v>
      </c>
      <c r="N1717" s="152">
        <f t="shared" si="194"/>
        <v>0.04</v>
      </c>
      <c r="O1717" s="152">
        <v>4.3</v>
      </c>
      <c r="P1717" s="152">
        <f t="shared" si="195"/>
        <v>4</v>
      </c>
      <c r="Q1717" s="152"/>
      <c r="R1717" s="152">
        <f t="shared" si="196"/>
        <v>2406</v>
      </c>
      <c r="S1717" s="152">
        <f t="shared" si="200"/>
        <v>47</v>
      </c>
      <c r="T1717" s="152">
        <f t="shared" si="197"/>
        <v>2052</v>
      </c>
      <c r="U1717" s="152">
        <f t="shared" si="201"/>
        <v>38</v>
      </c>
      <c r="V1717" s="152">
        <f t="shared" si="198"/>
        <v>33</v>
      </c>
      <c r="W1717" s="152">
        <f t="shared" si="202"/>
        <v>1</v>
      </c>
      <c r="X1717" s="152">
        <v>1.095</v>
      </c>
      <c r="Y1717" t="s">
        <v>16069</v>
      </c>
    </row>
    <row r="1718" spans="5:25" ht="18" x14ac:dyDescent="0.25">
      <c r="E1718" s="152" t="s">
        <v>16066</v>
      </c>
      <c r="F1718" s="152" t="s">
        <v>16064</v>
      </c>
      <c r="G1718" t="str">
        <f t="shared" si="199"/>
        <v>Florida Bay, Florida Keys</v>
      </c>
      <c r="H1718" s="152">
        <v>3</v>
      </c>
      <c r="I1718" s="152">
        <v>27</v>
      </c>
      <c r="J1718" s="152">
        <f t="shared" si="192"/>
        <v>0.1</v>
      </c>
      <c r="K1718" s="152">
        <v>1340</v>
      </c>
      <c r="L1718" s="152">
        <f t="shared" si="193"/>
        <v>207</v>
      </c>
      <c r="M1718" s="152">
        <v>7.6</v>
      </c>
      <c r="N1718" s="152">
        <f t="shared" si="194"/>
        <v>0.06</v>
      </c>
      <c r="O1718" s="152">
        <v>1.7</v>
      </c>
      <c r="P1718" s="152">
        <f t="shared" si="195"/>
        <v>0.2</v>
      </c>
      <c r="Q1718" s="152"/>
      <c r="R1718" s="152">
        <f t="shared" si="196"/>
        <v>2442</v>
      </c>
      <c r="S1718" s="152">
        <f t="shared" si="200"/>
        <v>33</v>
      </c>
      <c r="T1718" s="152">
        <f t="shared" si="197"/>
        <v>2336</v>
      </c>
      <c r="U1718" s="152">
        <f t="shared" si="201"/>
        <v>33</v>
      </c>
      <c r="V1718" s="152">
        <f t="shared" si="198"/>
        <v>33</v>
      </c>
      <c r="W1718" s="152">
        <f t="shared" si="202"/>
        <v>1</v>
      </c>
      <c r="X1718" s="152">
        <v>0.109</v>
      </c>
      <c r="Y1718" t="s">
        <v>16069</v>
      </c>
    </row>
    <row r="1719" spans="5:25" ht="18" x14ac:dyDescent="0.25">
      <c r="E1719" s="152" t="s">
        <v>16066</v>
      </c>
      <c r="F1719" s="152" t="s">
        <v>16064</v>
      </c>
      <c r="G1719" t="str">
        <f t="shared" si="199"/>
        <v>Florida Bay, Florida Keys</v>
      </c>
      <c r="H1719" s="152">
        <v>1</v>
      </c>
      <c r="I1719" s="152">
        <v>27</v>
      </c>
      <c r="J1719" s="152">
        <f t="shared" si="192"/>
        <v>0.1</v>
      </c>
      <c r="K1719" s="152">
        <v>400</v>
      </c>
      <c r="L1719" s="152">
        <f t="shared" si="193"/>
        <v>60</v>
      </c>
      <c r="M1719" s="152">
        <v>8.1</v>
      </c>
      <c r="N1719" s="152">
        <f t="shared" si="194"/>
        <v>0.05</v>
      </c>
      <c r="O1719" s="152">
        <v>3.8</v>
      </c>
      <c r="P1719" s="152">
        <f t="shared" si="195"/>
        <v>3</v>
      </c>
      <c r="Q1719" s="152"/>
      <c r="R1719" s="152">
        <f t="shared" si="196"/>
        <v>2377</v>
      </c>
      <c r="S1719" s="152">
        <f t="shared" si="200"/>
        <v>41</v>
      </c>
      <c r="T1719" s="152">
        <f t="shared" si="197"/>
        <v>2057</v>
      </c>
      <c r="U1719" s="152">
        <f t="shared" si="201"/>
        <v>43</v>
      </c>
      <c r="V1719" s="152">
        <f t="shared" si="198"/>
        <v>33</v>
      </c>
      <c r="W1719" s="152">
        <f t="shared" si="202"/>
        <v>1</v>
      </c>
      <c r="X1719" s="152">
        <v>-4.8000000000000001E-2</v>
      </c>
      <c r="Y1719" t="s">
        <v>16069</v>
      </c>
    </row>
    <row r="1720" spans="5:25" ht="18" x14ac:dyDescent="0.25">
      <c r="E1720" s="152" t="s">
        <v>16066</v>
      </c>
      <c r="F1720" s="152" t="s">
        <v>16064</v>
      </c>
      <c r="G1720" t="str">
        <f t="shared" si="199"/>
        <v>Florida Bay, Florida Keys</v>
      </c>
      <c r="H1720" s="152">
        <v>2</v>
      </c>
      <c r="I1720" s="152">
        <v>27</v>
      </c>
      <c r="J1720" s="152">
        <f t="shared" si="192"/>
        <v>0.1</v>
      </c>
      <c r="K1720" s="152">
        <v>900</v>
      </c>
      <c r="L1720" s="152">
        <f t="shared" si="193"/>
        <v>211</v>
      </c>
      <c r="M1720" s="152">
        <v>7.8</v>
      </c>
      <c r="N1720" s="152">
        <f t="shared" si="194"/>
        <v>0.1</v>
      </c>
      <c r="O1720" s="152">
        <v>2.2999999999999998</v>
      </c>
      <c r="P1720" s="152">
        <f t="shared" si="195"/>
        <v>0.5</v>
      </c>
      <c r="Q1720" s="152"/>
      <c r="R1720" s="152">
        <f t="shared" si="196"/>
        <v>2422</v>
      </c>
      <c r="S1720" s="152">
        <f t="shared" si="200"/>
        <v>47</v>
      </c>
      <c r="T1720" s="152">
        <f t="shared" si="197"/>
        <v>2246</v>
      </c>
      <c r="U1720" s="152">
        <f t="shared" si="201"/>
        <v>41</v>
      </c>
      <c r="V1720" s="152">
        <f t="shared" si="198"/>
        <v>33</v>
      </c>
      <c r="W1720" s="152">
        <f t="shared" si="202"/>
        <v>1</v>
      </c>
      <c r="X1720" s="152">
        <v>5.8000000000000003E-2</v>
      </c>
      <c r="Y1720" t="s">
        <v>16069</v>
      </c>
    </row>
    <row r="1721" spans="5:25" ht="18" x14ac:dyDescent="0.25">
      <c r="E1721" s="152" t="s">
        <v>16066</v>
      </c>
      <c r="F1721" s="152" t="s">
        <v>16064</v>
      </c>
      <c r="G1721" t="str">
        <f t="shared" si="199"/>
        <v>Florida Bay, Florida Keys</v>
      </c>
      <c r="H1721" s="152">
        <v>3</v>
      </c>
      <c r="I1721" s="152">
        <v>27</v>
      </c>
      <c r="J1721" s="152">
        <f t="shared" si="192"/>
        <v>0.1</v>
      </c>
      <c r="K1721" s="152">
        <v>1340</v>
      </c>
      <c r="L1721" s="152">
        <f t="shared" si="193"/>
        <v>207</v>
      </c>
      <c r="M1721" s="152">
        <v>7.6</v>
      </c>
      <c r="N1721" s="152">
        <f t="shared" si="194"/>
        <v>0.06</v>
      </c>
      <c r="O1721" s="152">
        <v>1.7</v>
      </c>
      <c r="P1721" s="152">
        <f t="shared" si="195"/>
        <v>0.2</v>
      </c>
      <c r="Q1721" s="152"/>
      <c r="R1721" s="152">
        <f t="shared" si="196"/>
        <v>2442</v>
      </c>
      <c r="S1721" s="152">
        <f t="shared" si="200"/>
        <v>33</v>
      </c>
      <c r="T1721" s="152">
        <f t="shared" si="197"/>
        <v>2336</v>
      </c>
      <c r="U1721" s="152">
        <f t="shared" si="201"/>
        <v>33</v>
      </c>
      <c r="V1721" s="152">
        <f t="shared" si="198"/>
        <v>33</v>
      </c>
      <c r="W1721" s="152">
        <f t="shared" si="202"/>
        <v>1</v>
      </c>
      <c r="X1721" s="152">
        <v>-2.9000000000000001E-2</v>
      </c>
      <c r="Y1721" t="s">
        <v>16069</v>
      </c>
    </row>
    <row r="1722" spans="5:25" ht="18" x14ac:dyDescent="0.25">
      <c r="E1722" s="152" t="s">
        <v>16066</v>
      </c>
      <c r="F1722" s="152" t="s">
        <v>16064</v>
      </c>
      <c r="G1722" t="str">
        <f t="shared" si="199"/>
        <v>Florida Bay, Florida Keys</v>
      </c>
      <c r="H1722" s="152">
        <v>4</v>
      </c>
      <c r="I1722" s="152">
        <v>30.3</v>
      </c>
      <c r="J1722" s="152">
        <f t="shared" si="192"/>
        <v>0.5</v>
      </c>
      <c r="K1722" s="152">
        <v>400</v>
      </c>
      <c r="L1722" s="152">
        <f t="shared" si="193"/>
        <v>49</v>
      </c>
      <c r="M1722" s="152">
        <v>8.1</v>
      </c>
      <c r="N1722" s="152">
        <f t="shared" si="194"/>
        <v>0.04</v>
      </c>
      <c r="O1722" s="152">
        <v>4.3</v>
      </c>
      <c r="P1722" s="152">
        <f t="shared" si="195"/>
        <v>4</v>
      </c>
      <c r="Q1722" s="152"/>
      <c r="R1722" s="152">
        <f t="shared" si="196"/>
        <v>2406</v>
      </c>
      <c r="S1722" s="152">
        <f t="shared" si="200"/>
        <v>47</v>
      </c>
      <c r="T1722" s="152">
        <f t="shared" si="197"/>
        <v>2052</v>
      </c>
      <c r="U1722" s="152">
        <f t="shared" si="201"/>
        <v>38</v>
      </c>
      <c r="V1722" s="152">
        <f t="shared" si="198"/>
        <v>33</v>
      </c>
      <c r="W1722" s="152">
        <f t="shared" si="202"/>
        <v>1</v>
      </c>
      <c r="X1722" s="152">
        <v>0.29199999999999998</v>
      </c>
      <c r="Y1722" t="s">
        <v>16069</v>
      </c>
    </row>
    <row r="1723" spans="5:25" ht="18" x14ac:dyDescent="0.25">
      <c r="E1723" s="152" t="s">
        <v>16066</v>
      </c>
      <c r="F1723" s="152" t="s">
        <v>16064</v>
      </c>
      <c r="G1723" t="str">
        <f t="shared" si="199"/>
        <v>Florida Bay, Florida Keys</v>
      </c>
      <c r="H1723" s="152">
        <v>3</v>
      </c>
      <c r="I1723" s="152">
        <v>27</v>
      </c>
      <c r="J1723" s="152">
        <f t="shared" si="192"/>
        <v>0.1</v>
      </c>
      <c r="K1723" s="152">
        <v>1340</v>
      </c>
      <c r="L1723" s="152">
        <f t="shared" si="193"/>
        <v>207</v>
      </c>
      <c r="M1723" s="152">
        <v>7.6</v>
      </c>
      <c r="N1723" s="152">
        <f t="shared" si="194"/>
        <v>0.06</v>
      </c>
      <c r="O1723" s="152">
        <v>1.7</v>
      </c>
      <c r="P1723" s="152">
        <f t="shared" si="195"/>
        <v>0.2</v>
      </c>
      <c r="Q1723" s="152"/>
      <c r="R1723" s="152">
        <f t="shared" si="196"/>
        <v>2442</v>
      </c>
      <c r="S1723" s="152">
        <f t="shared" si="200"/>
        <v>33</v>
      </c>
      <c r="T1723" s="152">
        <f t="shared" si="197"/>
        <v>2336</v>
      </c>
      <c r="U1723" s="152">
        <f t="shared" si="201"/>
        <v>33</v>
      </c>
      <c r="V1723" s="152">
        <f t="shared" si="198"/>
        <v>33</v>
      </c>
      <c r="W1723" s="152">
        <f t="shared" si="202"/>
        <v>1</v>
      </c>
      <c r="X1723" s="152">
        <v>0.45600000000000002</v>
      </c>
      <c r="Y1723" t="s">
        <v>16069</v>
      </c>
    </row>
    <row r="1724" spans="5:25" ht="18" x14ac:dyDescent="0.25">
      <c r="E1724" s="152" t="s">
        <v>16066</v>
      </c>
      <c r="F1724" s="152" t="s">
        <v>16064</v>
      </c>
      <c r="G1724" t="str">
        <f t="shared" si="199"/>
        <v>Florida Bay, Florida Keys</v>
      </c>
      <c r="H1724" s="152">
        <v>5</v>
      </c>
      <c r="I1724" s="152">
        <v>30.3</v>
      </c>
      <c r="J1724" s="152">
        <f t="shared" si="192"/>
        <v>0.5</v>
      </c>
      <c r="K1724" s="152">
        <v>950</v>
      </c>
      <c r="L1724" s="152">
        <f t="shared" si="193"/>
        <v>196</v>
      </c>
      <c r="M1724" s="152">
        <v>7.8</v>
      </c>
      <c r="N1724" s="152">
        <f t="shared" si="194"/>
        <v>0.09</v>
      </c>
      <c r="O1724" s="152">
        <v>2.5</v>
      </c>
      <c r="P1724" s="152">
        <f t="shared" si="195"/>
        <v>0.5</v>
      </c>
      <c r="Q1724" s="152"/>
      <c r="R1724" s="152">
        <f t="shared" si="196"/>
        <v>2460</v>
      </c>
      <c r="S1724" s="152">
        <f t="shared" si="200"/>
        <v>52</v>
      </c>
      <c r="T1724" s="152">
        <f t="shared" si="197"/>
        <v>2268</v>
      </c>
      <c r="U1724" s="152">
        <f t="shared" si="201"/>
        <v>54</v>
      </c>
      <c r="V1724" s="152">
        <f t="shared" si="198"/>
        <v>33</v>
      </c>
      <c r="W1724" s="152">
        <f t="shared" si="202"/>
        <v>1</v>
      </c>
      <c r="X1724" s="152">
        <v>0.19</v>
      </c>
      <c r="Y1724" t="s">
        <v>16069</v>
      </c>
    </row>
    <row r="1725" spans="5:25" ht="18" x14ac:dyDescent="0.25">
      <c r="E1725" s="152" t="s">
        <v>16066</v>
      </c>
      <c r="F1725" s="152" t="s">
        <v>16064</v>
      </c>
      <c r="G1725" t="str">
        <f t="shared" si="199"/>
        <v>Florida Bay, Florida Keys</v>
      </c>
      <c r="H1725" s="152">
        <v>2</v>
      </c>
      <c r="I1725" s="152">
        <v>27</v>
      </c>
      <c r="J1725" s="152">
        <f t="shared" si="192"/>
        <v>0.1</v>
      </c>
      <c r="K1725" s="152">
        <v>900</v>
      </c>
      <c r="L1725" s="152">
        <f t="shared" si="193"/>
        <v>211</v>
      </c>
      <c r="M1725" s="152">
        <v>7.8</v>
      </c>
      <c r="N1725" s="152">
        <f t="shared" si="194"/>
        <v>0.1</v>
      </c>
      <c r="O1725" s="152">
        <v>2.2999999999999998</v>
      </c>
      <c r="P1725" s="152">
        <f t="shared" si="195"/>
        <v>0.5</v>
      </c>
      <c r="Q1725" s="152"/>
      <c r="R1725" s="152">
        <f t="shared" si="196"/>
        <v>2422</v>
      </c>
      <c r="S1725" s="152">
        <f t="shared" si="200"/>
        <v>47</v>
      </c>
      <c r="T1725" s="152">
        <f t="shared" si="197"/>
        <v>2246</v>
      </c>
      <c r="U1725" s="152">
        <f t="shared" si="201"/>
        <v>41</v>
      </c>
      <c r="V1725" s="152">
        <f t="shared" si="198"/>
        <v>33</v>
      </c>
      <c r="W1725" s="152">
        <f t="shared" si="202"/>
        <v>1</v>
      </c>
      <c r="X1725" s="152">
        <v>-2.1000000000000001E-2</v>
      </c>
      <c r="Y1725" t="s">
        <v>16069</v>
      </c>
    </row>
    <row r="1726" spans="5:25" ht="18" x14ac:dyDescent="0.25">
      <c r="E1726" s="152" t="s">
        <v>16066</v>
      </c>
      <c r="F1726" s="152" t="s">
        <v>16064</v>
      </c>
      <c r="G1726" t="str">
        <f t="shared" si="199"/>
        <v>Florida Bay, Florida Keys</v>
      </c>
      <c r="H1726" s="152">
        <v>6</v>
      </c>
      <c r="I1726" s="152">
        <v>30.3</v>
      </c>
      <c r="J1726" s="152">
        <f t="shared" si="192"/>
        <v>0.5</v>
      </c>
      <c r="K1726" s="152">
        <v>1290</v>
      </c>
      <c r="L1726" s="152">
        <f t="shared" si="193"/>
        <v>247</v>
      </c>
      <c r="M1726" s="152">
        <v>7.6</v>
      </c>
      <c r="N1726" s="152">
        <f t="shared" si="194"/>
        <v>0.08</v>
      </c>
      <c r="O1726" s="152">
        <v>2</v>
      </c>
      <c r="P1726" s="152">
        <f t="shared" si="195"/>
        <v>0.4</v>
      </c>
      <c r="Q1726" s="152"/>
      <c r="R1726" s="152">
        <f t="shared" si="196"/>
        <v>2447</v>
      </c>
      <c r="S1726" s="152">
        <f t="shared" si="200"/>
        <v>77</v>
      </c>
      <c r="T1726" s="152">
        <f t="shared" si="197"/>
        <v>2311</v>
      </c>
      <c r="U1726" s="152">
        <f t="shared" si="201"/>
        <v>77</v>
      </c>
      <c r="V1726" s="152">
        <f t="shared" si="198"/>
        <v>33</v>
      </c>
      <c r="W1726" s="152">
        <f t="shared" si="202"/>
        <v>1</v>
      </c>
      <c r="X1726" s="152">
        <v>6.5000000000000002E-2</v>
      </c>
      <c r="Y1726" t="s">
        <v>16069</v>
      </c>
    </row>
    <row r="1727" spans="5:25" ht="18" x14ac:dyDescent="0.25">
      <c r="E1727" s="152" t="s">
        <v>16066</v>
      </c>
      <c r="F1727" s="152" t="s">
        <v>16064</v>
      </c>
      <c r="G1727" t="str">
        <f t="shared" si="199"/>
        <v>Florida Bay, Florida Keys</v>
      </c>
      <c r="H1727" s="152">
        <v>1</v>
      </c>
      <c r="I1727" s="152">
        <v>27</v>
      </c>
      <c r="J1727" s="152">
        <f t="shared" si="192"/>
        <v>0.1</v>
      </c>
      <c r="K1727" s="152">
        <v>400</v>
      </c>
      <c r="L1727" s="152">
        <f t="shared" si="193"/>
        <v>60</v>
      </c>
      <c r="M1727" s="152">
        <v>8.1</v>
      </c>
      <c r="N1727" s="152">
        <f t="shared" si="194"/>
        <v>0.05</v>
      </c>
      <c r="O1727" s="152">
        <v>3.8</v>
      </c>
      <c r="P1727" s="152">
        <f t="shared" si="195"/>
        <v>3</v>
      </c>
      <c r="Q1727" s="152"/>
      <c r="R1727" s="152">
        <f t="shared" si="196"/>
        <v>2377</v>
      </c>
      <c r="S1727" s="152">
        <f t="shared" si="200"/>
        <v>41</v>
      </c>
      <c r="T1727" s="152">
        <f t="shared" si="197"/>
        <v>2057</v>
      </c>
      <c r="U1727" s="152">
        <f t="shared" si="201"/>
        <v>43</v>
      </c>
      <c r="V1727" s="152">
        <f t="shared" si="198"/>
        <v>33</v>
      </c>
      <c r="W1727" s="152">
        <f t="shared" si="202"/>
        <v>1</v>
      </c>
      <c r="X1727" s="152">
        <v>0.20100000000000001</v>
      </c>
      <c r="Y1727" t="s">
        <v>16069</v>
      </c>
    </row>
    <row r="1728" spans="5:25" ht="18" x14ac:dyDescent="0.25">
      <c r="E1728" s="152" t="s">
        <v>16066</v>
      </c>
      <c r="F1728" s="152" t="s">
        <v>16064</v>
      </c>
      <c r="G1728" t="str">
        <f t="shared" si="199"/>
        <v>Florida Bay, Florida Keys</v>
      </c>
      <c r="H1728" s="152">
        <v>4</v>
      </c>
      <c r="I1728" s="152">
        <v>30.3</v>
      </c>
      <c r="J1728" s="152">
        <f t="shared" si="192"/>
        <v>0.5</v>
      </c>
      <c r="K1728" s="152">
        <v>400</v>
      </c>
      <c r="L1728" s="152">
        <f t="shared" si="193"/>
        <v>49</v>
      </c>
      <c r="M1728" s="152">
        <v>8.1</v>
      </c>
      <c r="N1728" s="152">
        <f t="shared" si="194"/>
        <v>0.04</v>
      </c>
      <c r="O1728" s="152">
        <v>4.3</v>
      </c>
      <c r="P1728" s="152">
        <f t="shared" si="195"/>
        <v>4</v>
      </c>
      <c r="Q1728" s="152"/>
      <c r="R1728" s="152">
        <f t="shared" si="196"/>
        <v>2406</v>
      </c>
      <c r="S1728" s="152">
        <f t="shared" si="200"/>
        <v>47</v>
      </c>
      <c r="T1728" s="152">
        <f t="shared" si="197"/>
        <v>2052</v>
      </c>
      <c r="U1728" s="152">
        <f t="shared" si="201"/>
        <v>38</v>
      </c>
      <c r="V1728" s="152">
        <f t="shared" si="198"/>
        <v>33</v>
      </c>
      <c r="W1728" s="152">
        <f t="shared" si="202"/>
        <v>1</v>
      </c>
      <c r="X1728" s="152">
        <v>0.55800000000000005</v>
      </c>
      <c r="Y1728" t="s">
        <v>16069</v>
      </c>
    </row>
    <row r="1729" spans="5:25" ht="18" x14ac:dyDescent="0.25">
      <c r="E1729" s="152" t="s">
        <v>16066</v>
      </c>
      <c r="F1729" s="152" t="s">
        <v>16064</v>
      </c>
      <c r="G1729" t="str">
        <f t="shared" si="199"/>
        <v>Florida Bay, Florida Keys</v>
      </c>
      <c r="H1729" s="152">
        <v>4</v>
      </c>
      <c r="I1729" s="152">
        <v>30.3</v>
      </c>
      <c r="J1729" s="152">
        <f t="shared" si="192"/>
        <v>0.5</v>
      </c>
      <c r="K1729" s="152">
        <v>400</v>
      </c>
      <c r="L1729" s="152">
        <f t="shared" si="193"/>
        <v>49</v>
      </c>
      <c r="M1729" s="152">
        <v>8.1</v>
      </c>
      <c r="N1729" s="152">
        <f t="shared" si="194"/>
        <v>0.04</v>
      </c>
      <c r="O1729" s="152">
        <v>4.3</v>
      </c>
      <c r="P1729" s="152">
        <f t="shared" si="195"/>
        <v>4</v>
      </c>
      <c r="Q1729" s="152"/>
      <c r="R1729" s="152">
        <f t="shared" si="196"/>
        <v>2406</v>
      </c>
      <c r="S1729" s="152">
        <f t="shared" si="200"/>
        <v>47</v>
      </c>
      <c r="T1729" s="152">
        <f t="shared" si="197"/>
        <v>2052</v>
      </c>
      <c r="U1729" s="152">
        <f t="shared" si="201"/>
        <v>38</v>
      </c>
      <c r="V1729" s="152">
        <f t="shared" si="198"/>
        <v>33</v>
      </c>
      <c r="W1729" s="152">
        <f t="shared" si="202"/>
        <v>1</v>
      </c>
      <c r="X1729" s="152">
        <v>0.26</v>
      </c>
      <c r="Y1729" t="s">
        <v>16069</v>
      </c>
    </row>
    <row r="1730" spans="5:25" ht="18" x14ac:dyDescent="0.25">
      <c r="E1730" s="152" t="s">
        <v>16066</v>
      </c>
      <c r="F1730" s="152" t="s">
        <v>16064</v>
      </c>
      <c r="G1730" t="str">
        <f t="shared" si="199"/>
        <v>Florida Bay, Florida Keys</v>
      </c>
      <c r="H1730" s="152">
        <v>1</v>
      </c>
      <c r="I1730" s="152">
        <v>27</v>
      </c>
      <c r="J1730" s="152">
        <f t="shared" si="192"/>
        <v>0.1</v>
      </c>
      <c r="K1730" s="152">
        <v>400</v>
      </c>
      <c r="L1730" s="152">
        <f t="shared" si="193"/>
        <v>60</v>
      </c>
      <c r="M1730" s="152">
        <v>8.1</v>
      </c>
      <c r="N1730" s="152">
        <f t="shared" si="194"/>
        <v>0.05</v>
      </c>
      <c r="O1730" s="152">
        <v>3.8</v>
      </c>
      <c r="P1730" s="152">
        <f t="shared" si="195"/>
        <v>3</v>
      </c>
      <c r="Q1730" s="152"/>
      <c r="R1730" s="152">
        <f t="shared" si="196"/>
        <v>2377</v>
      </c>
      <c r="S1730" s="152">
        <f t="shared" si="200"/>
        <v>41</v>
      </c>
      <c r="T1730" s="152">
        <f t="shared" si="197"/>
        <v>2057</v>
      </c>
      <c r="U1730" s="152">
        <f t="shared" si="201"/>
        <v>43</v>
      </c>
      <c r="V1730" s="152">
        <f t="shared" si="198"/>
        <v>33</v>
      </c>
      <c r="W1730" s="152">
        <f t="shared" si="202"/>
        <v>1</v>
      </c>
      <c r="X1730" s="152">
        <v>0.11</v>
      </c>
      <c r="Y1730" t="s">
        <v>16069</v>
      </c>
    </row>
    <row r="1731" spans="5:25" ht="18" x14ac:dyDescent="0.25">
      <c r="E1731" s="152" t="s">
        <v>16066</v>
      </c>
      <c r="F1731" s="152" t="s">
        <v>16064</v>
      </c>
      <c r="G1731" t="str">
        <f t="shared" si="199"/>
        <v>Florida Bay, Florida Keys</v>
      </c>
      <c r="H1731" s="152">
        <v>5</v>
      </c>
      <c r="I1731" s="152">
        <v>30.3</v>
      </c>
      <c r="J1731" s="152">
        <f t="shared" si="192"/>
        <v>0.5</v>
      </c>
      <c r="K1731" s="152">
        <v>950</v>
      </c>
      <c r="L1731" s="152">
        <f t="shared" si="193"/>
        <v>196</v>
      </c>
      <c r="M1731" s="152">
        <v>7.8</v>
      </c>
      <c r="N1731" s="152">
        <f t="shared" si="194"/>
        <v>0.09</v>
      </c>
      <c r="O1731" s="152">
        <v>2.5</v>
      </c>
      <c r="P1731" s="152">
        <f t="shared" si="195"/>
        <v>0.5</v>
      </c>
      <c r="Q1731" s="152"/>
      <c r="R1731" s="152">
        <f t="shared" si="196"/>
        <v>2460</v>
      </c>
      <c r="S1731" s="152">
        <f t="shared" si="200"/>
        <v>52</v>
      </c>
      <c r="T1731" s="152">
        <f t="shared" si="197"/>
        <v>2268</v>
      </c>
      <c r="U1731" s="152">
        <f t="shared" si="201"/>
        <v>54</v>
      </c>
      <c r="V1731" s="152">
        <f t="shared" si="198"/>
        <v>33</v>
      </c>
      <c r="W1731" s="152">
        <f t="shared" si="202"/>
        <v>1</v>
      </c>
      <c r="X1731" s="152">
        <v>0.58399999999999996</v>
      </c>
      <c r="Y1731" t="s">
        <v>16069</v>
      </c>
    </row>
    <row r="1732" spans="5:25" ht="18" x14ac:dyDescent="0.25">
      <c r="E1732" s="152" t="s">
        <v>16066</v>
      </c>
      <c r="F1732" s="152" t="s">
        <v>16064</v>
      </c>
      <c r="G1732" t="str">
        <f t="shared" si="199"/>
        <v>Florida Bay, Florida Keys</v>
      </c>
      <c r="H1732" s="152">
        <v>5</v>
      </c>
      <c r="I1732" s="152">
        <v>30.3</v>
      </c>
      <c r="J1732" s="152">
        <f t="shared" si="192"/>
        <v>0.5</v>
      </c>
      <c r="K1732" s="152">
        <v>950</v>
      </c>
      <c r="L1732" s="152">
        <f t="shared" si="193"/>
        <v>196</v>
      </c>
      <c r="M1732" s="152">
        <v>7.8</v>
      </c>
      <c r="N1732" s="152">
        <f t="shared" si="194"/>
        <v>0.09</v>
      </c>
      <c r="O1732" s="152">
        <v>2.5</v>
      </c>
      <c r="P1732" s="152">
        <f t="shared" si="195"/>
        <v>0.5</v>
      </c>
      <c r="Q1732" s="152"/>
      <c r="R1732" s="152">
        <f t="shared" si="196"/>
        <v>2460</v>
      </c>
      <c r="S1732" s="152">
        <f t="shared" si="200"/>
        <v>52</v>
      </c>
      <c r="T1732" s="152">
        <f t="shared" si="197"/>
        <v>2268</v>
      </c>
      <c r="U1732" s="152">
        <f t="shared" si="201"/>
        <v>54</v>
      </c>
      <c r="V1732" s="152">
        <f t="shared" si="198"/>
        <v>33</v>
      </c>
      <c r="W1732" s="152">
        <f t="shared" si="202"/>
        <v>1</v>
      </c>
      <c r="X1732" s="152">
        <v>0.31900000000000001</v>
      </c>
      <c r="Y1732" t="s">
        <v>16069</v>
      </c>
    </row>
    <row r="1733" spans="5:25" ht="18" x14ac:dyDescent="0.25">
      <c r="E1733" s="152" t="s">
        <v>16066</v>
      </c>
      <c r="F1733" s="152" t="s">
        <v>16064</v>
      </c>
      <c r="G1733" t="str">
        <f t="shared" si="199"/>
        <v>Florida Bay, Florida Keys</v>
      </c>
      <c r="H1733" s="152">
        <v>4</v>
      </c>
      <c r="I1733" s="152">
        <v>30.3</v>
      </c>
      <c r="J1733" s="152">
        <f t="shared" si="192"/>
        <v>0.5</v>
      </c>
      <c r="K1733" s="152">
        <v>400</v>
      </c>
      <c r="L1733" s="152">
        <f t="shared" si="193"/>
        <v>49</v>
      </c>
      <c r="M1733" s="152">
        <v>8.1</v>
      </c>
      <c r="N1733" s="152">
        <f t="shared" si="194"/>
        <v>0.04</v>
      </c>
      <c r="O1733" s="152">
        <v>4.3</v>
      </c>
      <c r="P1733" s="152">
        <f t="shared" si="195"/>
        <v>4</v>
      </c>
      <c r="Q1733" s="152"/>
      <c r="R1733" s="152">
        <f t="shared" si="196"/>
        <v>2406</v>
      </c>
      <c r="S1733" s="152">
        <f t="shared" si="200"/>
        <v>47</v>
      </c>
      <c r="T1733" s="152">
        <f t="shared" si="197"/>
        <v>2052</v>
      </c>
      <c r="U1733" s="152">
        <f t="shared" si="201"/>
        <v>38</v>
      </c>
      <c r="V1733" s="152">
        <f t="shared" si="198"/>
        <v>33</v>
      </c>
      <c r="W1733" s="152">
        <f t="shared" si="202"/>
        <v>1</v>
      </c>
      <c r="X1733" s="152">
        <v>0.46300000000000002</v>
      </c>
      <c r="Y1733" t="s">
        <v>16069</v>
      </c>
    </row>
    <row r="1734" spans="5:25" ht="18" x14ac:dyDescent="0.25">
      <c r="E1734" s="152" t="s">
        <v>16066</v>
      </c>
      <c r="F1734" s="152" t="s">
        <v>16064</v>
      </c>
      <c r="G1734" t="str">
        <f t="shared" si="199"/>
        <v>Florida Bay, Florida Keys</v>
      </c>
      <c r="H1734" s="152">
        <v>4</v>
      </c>
      <c r="I1734" s="152">
        <v>30.3</v>
      </c>
      <c r="J1734" s="152">
        <f t="shared" si="192"/>
        <v>0.5</v>
      </c>
      <c r="K1734" s="152">
        <v>400</v>
      </c>
      <c r="L1734" s="152">
        <f t="shared" si="193"/>
        <v>49</v>
      </c>
      <c r="M1734" s="152">
        <v>8.1</v>
      </c>
      <c r="N1734" s="152">
        <f t="shared" si="194"/>
        <v>0.04</v>
      </c>
      <c r="O1734" s="152">
        <v>4.3</v>
      </c>
      <c r="P1734" s="152">
        <f t="shared" si="195"/>
        <v>4</v>
      </c>
      <c r="Q1734" s="152"/>
      <c r="R1734" s="152">
        <f t="shared" si="196"/>
        <v>2406</v>
      </c>
      <c r="S1734" s="152">
        <f t="shared" si="200"/>
        <v>47</v>
      </c>
      <c r="T1734" s="152">
        <f t="shared" si="197"/>
        <v>2052</v>
      </c>
      <c r="U1734" s="152">
        <f t="shared" si="201"/>
        <v>38</v>
      </c>
      <c r="V1734" s="152">
        <f t="shared" si="198"/>
        <v>33</v>
      </c>
      <c r="W1734" s="152">
        <f t="shared" si="202"/>
        <v>1</v>
      </c>
      <c r="X1734" s="152">
        <v>0.65300000000000002</v>
      </c>
      <c r="Y1734" t="s">
        <v>16069</v>
      </c>
    </row>
    <row r="1735" spans="5:25" ht="18" x14ac:dyDescent="0.25">
      <c r="E1735" s="152" t="s">
        <v>16066</v>
      </c>
      <c r="F1735" s="152" t="s">
        <v>16064</v>
      </c>
      <c r="G1735" t="str">
        <f t="shared" si="199"/>
        <v>Florida Bay, Florida Keys</v>
      </c>
      <c r="H1735" s="152">
        <v>4</v>
      </c>
      <c r="I1735" s="152">
        <v>30.3</v>
      </c>
      <c r="J1735" s="152">
        <f t="shared" si="192"/>
        <v>0.5</v>
      </c>
      <c r="K1735" s="152">
        <v>400</v>
      </c>
      <c r="L1735" s="152">
        <f t="shared" si="193"/>
        <v>49</v>
      </c>
      <c r="M1735" s="152">
        <v>8.1</v>
      </c>
      <c r="N1735" s="152">
        <f t="shared" si="194"/>
        <v>0.04</v>
      </c>
      <c r="O1735" s="152">
        <v>4.3</v>
      </c>
      <c r="P1735" s="152">
        <f t="shared" si="195"/>
        <v>4</v>
      </c>
      <c r="Q1735" s="152"/>
      <c r="R1735" s="152">
        <f t="shared" si="196"/>
        <v>2406</v>
      </c>
      <c r="S1735" s="152">
        <f t="shared" si="200"/>
        <v>47</v>
      </c>
      <c r="T1735" s="152">
        <f t="shared" si="197"/>
        <v>2052</v>
      </c>
      <c r="U1735" s="152">
        <f t="shared" si="201"/>
        <v>38</v>
      </c>
      <c r="V1735" s="152">
        <f t="shared" si="198"/>
        <v>33</v>
      </c>
      <c r="W1735" s="152">
        <f t="shared" si="202"/>
        <v>1</v>
      </c>
      <c r="X1735" s="152">
        <v>0.20300000000000001</v>
      </c>
      <c r="Y1735" t="s">
        <v>16069</v>
      </c>
    </row>
    <row r="1736" spans="5:25" ht="18" x14ac:dyDescent="0.25">
      <c r="E1736" s="152" t="s">
        <v>16066</v>
      </c>
      <c r="F1736" s="152" t="s">
        <v>16064</v>
      </c>
      <c r="G1736" t="str">
        <f t="shared" si="199"/>
        <v>Florida Bay, Florida Keys</v>
      </c>
      <c r="H1736" s="152">
        <v>6</v>
      </c>
      <c r="I1736" s="152">
        <v>30.3</v>
      </c>
      <c r="J1736" s="152">
        <f t="shared" si="192"/>
        <v>0.5</v>
      </c>
      <c r="K1736" s="152">
        <v>1290</v>
      </c>
      <c r="L1736" s="152">
        <f t="shared" si="193"/>
        <v>247</v>
      </c>
      <c r="M1736" s="152">
        <v>7.6</v>
      </c>
      <c r="N1736" s="152">
        <f t="shared" si="194"/>
        <v>0.08</v>
      </c>
      <c r="O1736" s="152">
        <v>2</v>
      </c>
      <c r="P1736" s="152">
        <f t="shared" si="195"/>
        <v>0.4</v>
      </c>
      <c r="Q1736" s="152"/>
      <c r="R1736" s="152">
        <f t="shared" si="196"/>
        <v>2447</v>
      </c>
      <c r="S1736" s="152">
        <f t="shared" si="200"/>
        <v>77</v>
      </c>
      <c r="T1736" s="152">
        <f t="shared" si="197"/>
        <v>2311</v>
      </c>
      <c r="U1736" s="152">
        <f t="shared" si="201"/>
        <v>77</v>
      </c>
      <c r="V1736" s="152">
        <f t="shared" si="198"/>
        <v>33</v>
      </c>
      <c r="W1736" s="152">
        <f t="shared" si="202"/>
        <v>1</v>
      </c>
      <c r="X1736" s="152">
        <v>0.128</v>
      </c>
      <c r="Y1736" t="s">
        <v>16069</v>
      </c>
    </row>
    <row r="1737" spans="5:25" ht="18" x14ac:dyDescent="0.25">
      <c r="E1737" s="152" t="s">
        <v>16066</v>
      </c>
      <c r="F1737" s="152" t="s">
        <v>16064</v>
      </c>
      <c r="G1737" t="str">
        <f t="shared" si="199"/>
        <v>Florida Bay, Florida Keys</v>
      </c>
      <c r="H1737" s="152">
        <v>3</v>
      </c>
      <c r="I1737" s="152">
        <v>27</v>
      </c>
      <c r="J1737" s="152">
        <f t="shared" si="192"/>
        <v>0.1</v>
      </c>
      <c r="K1737" s="152">
        <v>1340</v>
      </c>
      <c r="L1737" s="152">
        <f t="shared" si="193"/>
        <v>207</v>
      </c>
      <c r="M1737" s="152">
        <v>7.6</v>
      </c>
      <c r="N1737" s="152">
        <f t="shared" si="194"/>
        <v>0.06</v>
      </c>
      <c r="O1737" s="152">
        <v>1.7</v>
      </c>
      <c r="P1737" s="152">
        <f t="shared" si="195"/>
        <v>0.2</v>
      </c>
      <c r="Q1737" s="152"/>
      <c r="R1737" s="152">
        <f t="shared" si="196"/>
        <v>2442</v>
      </c>
      <c r="S1737" s="152">
        <f t="shared" si="200"/>
        <v>33</v>
      </c>
      <c r="T1737" s="152">
        <f t="shared" si="197"/>
        <v>2336</v>
      </c>
      <c r="U1737" s="152">
        <f t="shared" si="201"/>
        <v>33</v>
      </c>
      <c r="V1737" s="152">
        <f t="shared" si="198"/>
        <v>33</v>
      </c>
      <c r="W1737" s="152">
        <f t="shared" si="202"/>
        <v>1</v>
      </c>
      <c r="X1737" s="152">
        <v>-7.3999999999999996E-2</v>
      </c>
      <c r="Y1737" t="s">
        <v>16069</v>
      </c>
    </row>
    <row r="1738" spans="5:25" ht="18" x14ac:dyDescent="0.25">
      <c r="E1738" s="152" t="s">
        <v>16066</v>
      </c>
      <c r="F1738" s="152" t="s">
        <v>16064</v>
      </c>
      <c r="G1738" t="str">
        <f t="shared" si="199"/>
        <v>Florida Bay, Florida Keys</v>
      </c>
      <c r="H1738" s="152">
        <v>5</v>
      </c>
      <c r="I1738" s="152">
        <v>30.3</v>
      </c>
      <c r="J1738" s="152">
        <f t="shared" si="192"/>
        <v>0.5</v>
      </c>
      <c r="K1738" s="152">
        <v>950</v>
      </c>
      <c r="L1738" s="152">
        <f t="shared" si="193"/>
        <v>196</v>
      </c>
      <c r="M1738" s="152">
        <v>7.8</v>
      </c>
      <c r="N1738" s="152">
        <f t="shared" si="194"/>
        <v>0.09</v>
      </c>
      <c r="O1738" s="152">
        <v>2.5</v>
      </c>
      <c r="P1738" s="152">
        <f t="shared" si="195"/>
        <v>0.5</v>
      </c>
      <c r="Q1738" s="152"/>
      <c r="R1738" s="152">
        <f t="shared" si="196"/>
        <v>2460</v>
      </c>
      <c r="S1738" s="152">
        <f t="shared" si="200"/>
        <v>52</v>
      </c>
      <c r="T1738" s="152">
        <f t="shared" si="197"/>
        <v>2268</v>
      </c>
      <c r="U1738" s="152">
        <f t="shared" si="201"/>
        <v>54</v>
      </c>
      <c r="V1738" s="152">
        <f t="shared" si="198"/>
        <v>33</v>
      </c>
      <c r="W1738" s="152">
        <f t="shared" si="202"/>
        <v>1</v>
      </c>
      <c r="X1738" s="152">
        <v>0.38800000000000001</v>
      </c>
      <c r="Y1738" t="s">
        <v>16069</v>
      </c>
    </row>
    <row r="1739" spans="5:25" ht="18" x14ac:dyDescent="0.25">
      <c r="E1739" s="152" t="s">
        <v>16066</v>
      </c>
      <c r="F1739" s="152" t="s">
        <v>16064</v>
      </c>
      <c r="G1739" t="str">
        <f t="shared" si="199"/>
        <v>Florida Bay, Florida Keys</v>
      </c>
      <c r="H1739" s="152">
        <v>6</v>
      </c>
      <c r="I1739" s="152">
        <v>30.3</v>
      </c>
      <c r="J1739" s="152">
        <f t="shared" si="192"/>
        <v>0.5</v>
      </c>
      <c r="K1739" s="152">
        <v>1290</v>
      </c>
      <c r="L1739" s="152">
        <f t="shared" si="193"/>
        <v>247</v>
      </c>
      <c r="M1739" s="152">
        <v>7.6</v>
      </c>
      <c r="N1739" s="152">
        <f t="shared" si="194"/>
        <v>0.08</v>
      </c>
      <c r="O1739" s="152">
        <v>2</v>
      </c>
      <c r="P1739" s="152">
        <f t="shared" si="195"/>
        <v>0.4</v>
      </c>
      <c r="Q1739" s="152"/>
      <c r="R1739" s="152">
        <f t="shared" si="196"/>
        <v>2447</v>
      </c>
      <c r="S1739" s="152">
        <f t="shared" si="200"/>
        <v>77</v>
      </c>
      <c r="T1739" s="152">
        <f t="shared" si="197"/>
        <v>2311</v>
      </c>
      <c r="U1739" s="152">
        <f t="shared" si="201"/>
        <v>77</v>
      </c>
      <c r="V1739" s="152">
        <f t="shared" si="198"/>
        <v>33</v>
      </c>
      <c r="W1739" s="152">
        <f t="shared" si="202"/>
        <v>1</v>
      </c>
      <c r="X1739" s="152">
        <v>0.26400000000000001</v>
      </c>
      <c r="Y1739" t="s">
        <v>16069</v>
      </c>
    </row>
    <row r="1740" spans="5:25" ht="18" x14ac:dyDescent="0.25">
      <c r="E1740" s="152" t="s">
        <v>16066</v>
      </c>
      <c r="F1740" s="152" t="s">
        <v>16064</v>
      </c>
      <c r="G1740" t="str">
        <f t="shared" si="199"/>
        <v>Florida Bay, Florida Keys</v>
      </c>
      <c r="H1740" s="152">
        <v>6</v>
      </c>
      <c r="I1740" s="152">
        <v>30.3</v>
      </c>
      <c r="J1740" s="152">
        <f t="shared" si="192"/>
        <v>0.5</v>
      </c>
      <c r="K1740" s="152">
        <v>1290</v>
      </c>
      <c r="L1740" s="152">
        <f t="shared" si="193"/>
        <v>247</v>
      </c>
      <c r="M1740" s="152">
        <v>7.6</v>
      </c>
      <c r="N1740" s="152">
        <f t="shared" si="194"/>
        <v>0.08</v>
      </c>
      <c r="O1740" s="152">
        <v>2</v>
      </c>
      <c r="P1740" s="152">
        <f t="shared" si="195"/>
        <v>0.4</v>
      </c>
      <c r="Q1740" s="152"/>
      <c r="R1740" s="152">
        <f t="shared" si="196"/>
        <v>2447</v>
      </c>
      <c r="S1740" s="152">
        <f t="shared" si="200"/>
        <v>77</v>
      </c>
      <c r="T1740" s="152">
        <f t="shared" si="197"/>
        <v>2311</v>
      </c>
      <c r="U1740" s="152">
        <f t="shared" si="201"/>
        <v>77</v>
      </c>
      <c r="V1740" s="152">
        <f t="shared" si="198"/>
        <v>33</v>
      </c>
      <c r="W1740" s="152">
        <f t="shared" si="202"/>
        <v>1</v>
      </c>
      <c r="X1740" s="152">
        <v>0.59799999999999998</v>
      </c>
      <c r="Y1740" t="s">
        <v>16069</v>
      </c>
    </row>
    <row r="1741" spans="5:25" ht="18" x14ac:dyDescent="0.25">
      <c r="E1741" s="152" t="s">
        <v>16066</v>
      </c>
      <c r="F1741" s="152" t="s">
        <v>16064</v>
      </c>
      <c r="G1741" t="str">
        <f t="shared" si="199"/>
        <v>Florida Bay, Florida Keys</v>
      </c>
      <c r="H1741" s="152">
        <v>2</v>
      </c>
      <c r="I1741" s="152">
        <v>27</v>
      </c>
      <c r="J1741" s="152">
        <f t="shared" si="192"/>
        <v>0.1</v>
      </c>
      <c r="K1741" s="152">
        <v>900</v>
      </c>
      <c r="L1741" s="152">
        <f t="shared" si="193"/>
        <v>211</v>
      </c>
      <c r="M1741" s="152">
        <v>7.8</v>
      </c>
      <c r="N1741" s="152">
        <f t="shared" si="194"/>
        <v>0.1</v>
      </c>
      <c r="O1741" s="152">
        <v>2.2999999999999998</v>
      </c>
      <c r="P1741" s="152">
        <f t="shared" si="195"/>
        <v>0.5</v>
      </c>
      <c r="Q1741" s="152"/>
      <c r="R1741" s="152">
        <f t="shared" si="196"/>
        <v>2422</v>
      </c>
      <c r="S1741" s="152">
        <f t="shared" si="200"/>
        <v>47</v>
      </c>
      <c r="T1741" s="152">
        <f t="shared" si="197"/>
        <v>2246</v>
      </c>
      <c r="U1741" s="152">
        <f t="shared" si="201"/>
        <v>41</v>
      </c>
      <c r="V1741" s="152">
        <f t="shared" si="198"/>
        <v>33</v>
      </c>
      <c r="W1741" s="152">
        <f t="shared" si="202"/>
        <v>1</v>
      </c>
      <c r="X1741" s="152">
        <v>0.23899999999999999</v>
      </c>
      <c r="Y1741" t="s">
        <v>16069</v>
      </c>
    </row>
    <row r="1742" spans="5:25" ht="18" x14ac:dyDescent="0.25">
      <c r="E1742" s="152" t="s">
        <v>16066</v>
      </c>
      <c r="F1742" s="152" t="s">
        <v>16064</v>
      </c>
      <c r="G1742" t="str">
        <f t="shared" si="199"/>
        <v>Florida Bay, Florida Keys</v>
      </c>
      <c r="H1742" s="152">
        <v>1</v>
      </c>
      <c r="I1742" s="152">
        <v>27</v>
      </c>
      <c r="J1742" s="152">
        <f t="shared" si="192"/>
        <v>0.1</v>
      </c>
      <c r="K1742" s="152">
        <v>400</v>
      </c>
      <c r="L1742" s="152">
        <f t="shared" si="193"/>
        <v>60</v>
      </c>
      <c r="M1742" s="152">
        <v>8.1</v>
      </c>
      <c r="N1742" s="152">
        <f t="shared" si="194"/>
        <v>0.05</v>
      </c>
      <c r="O1742" s="152">
        <v>3.8</v>
      </c>
      <c r="P1742" s="152">
        <f t="shared" si="195"/>
        <v>3</v>
      </c>
      <c r="Q1742" s="152"/>
      <c r="R1742" s="152">
        <f t="shared" si="196"/>
        <v>2377</v>
      </c>
      <c r="S1742" s="152">
        <f t="shared" si="200"/>
        <v>41</v>
      </c>
      <c r="T1742" s="152">
        <f t="shared" si="197"/>
        <v>2057</v>
      </c>
      <c r="U1742" s="152">
        <f t="shared" si="201"/>
        <v>43</v>
      </c>
      <c r="V1742" s="152">
        <f t="shared" si="198"/>
        <v>33</v>
      </c>
      <c r="W1742" s="152">
        <f t="shared" si="202"/>
        <v>1</v>
      </c>
      <c r="X1742" s="152">
        <v>0.30099999999999999</v>
      </c>
      <c r="Y1742" t="s">
        <v>16069</v>
      </c>
    </row>
    <row r="1743" spans="5:25" ht="18" x14ac:dyDescent="0.25">
      <c r="E1743" s="152" t="s">
        <v>16066</v>
      </c>
      <c r="F1743" s="152" t="s">
        <v>16064</v>
      </c>
      <c r="G1743" t="str">
        <f t="shared" si="199"/>
        <v>Florida Bay, Florida Keys</v>
      </c>
      <c r="H1743" s="152">
        <v>2</v>
      </c>
      <c r="I1743" s="152">
        <v>27</v>
      </c>
      <c r="J1743" s="152">
        <f t="shared" si="192"/>
        <v>0.1</v>
      </c>
      <c r="K1743" s="152">
        <v>900</v>
      </c>
      <c r="L1743" s="152">
        <f t="shared" si="193"/>
        <v>211</v>
      </c>
      <c r="M1743" s="152">
        <v>7.8</v>
      </c>
      <c r="N1743" s="152">
        <f t="shared" si="194"/>
        <v>0.1</v>
      </c>
      <c r="O1743" s="152">
        <v>2.2999999999999998</v>
      </c>
      <c r="P1743" s="152">
        <f t="shared" si="195"/>
        <v>0.5</v>
      </c>
      <c r="Q1743" s="152"/>
      <c r="R1743" s="152">
        <f t="shared" si="196"/>
        <v>2422</v>
      </c>
      <c r="S1743" s="152">
        <f t="shared" si="200"/>
        <v>47</v>
      </c>
      <c r="T1743" s="152">
        <f t="shared" si="197"/>
        <v>2246</v>
      </c>
      <c r="U1743" s="152">
        <f t="shared" si="201"/>
        <v>41</v>
      </c>
      <c r="V1743" s="152">
        <f t="shared" si="198"/>
        <v>33</v>
      </c>
      <c r="W1743" s="152">
        <f t="shared" si="202"/>
        <v>1</v>
      </c>
      <c r="X1743" s="152">
        <v>0.59799999999999998</v>
      </c>
      <c r="Y1743" t="s">
        <v>16069</v>
      </c>
    </row>
    <row r="1744" spans="5:25" ht="18" x14ac:dyDescent="0.25">
      <c r="E1744" s="152" t="s">
        <v>16066</v>
      </c>
      <c r="F1744" s="152" t="s">
        <v>16064</v>
      </c>
      <c r="G1744" t="str">
        <f t="shared" si="199"/>
        <v>Florida Bay, Florida Keys</v>
      </c>
      <c r="H1744" s="152">
        <v>6</v>
      </c>
      <c r="I1744" s="152">
        <v>30.3</v>
      </c>
      <c r="J1744" s="152">
        <f t="shared" si="192"/>
        <v>0.5</v>
      </c>
      <c r="K1744" s="152">
        <v>1290</v>
      </c>
      <c r="L1744" s="152">
        <f t="shared" si="193"/>
        <v>247</v>
      </c>
      <c r="M1744" s="152">
        <v>7.6</v>
      </c>
      <c r="N1744" s="152">
        <f t="shared" si="194"/>
        <v>0.08</v>
      </c>
      <c r="O1744" s="152">
        <v>2</v>
      </c>
      <c r="P1744" s="152">
        <f t="shared" si="195"/>
        <v>0.4</v>
      </c>
      <c r="Q1744" s="152"/>
      <c r="R1744" s="152">
        <f t="shared" si="196"/>
        <v>2447</v>
      </c>
      <c r="S1744" s="152">
        <f t="shared" si="200"/>
        <v>77</v>
      </c>
      <c r="T1744" s="152">
        <f t="shared" si="197"/>
        <v>2311</v>
      </c>
      <c r="U1744" s="152">
        <f t="shared" si="201"/>
        <v>77</v>
      </c>
      <c r="V1744" s="152">
        <f t="shared" si="198"/>
        <v>33</v>
      </c>
      <c r="W1744" s="152">
        <f t="shared" si="202"/>
        <v>1</v>
      </c>
      <c r="X1744" s="152">
        <v>0.46400000000000002</v>
      </c>
      <c r="Y1744" t="s">
        <v>16069</v>
      </c>
    </row>
    <row r="1745" spans="5:25" ht="18" x14ac:dyDescent="0.25">
      <c r="E1745" s="152" t="s">
        <v>16066</v>
      </c>
      <c r="F1745" s="152" t="s">
        <v>16064</v>
      </c>
      <c r="G1745" t="str">
        <f t="shared" si="199"/>
        <v>Florida Bay, Florida Keys</v>
      </c>
      <c r="H1745" s="152">
        <v>1</v>
      </c>
      <c r="I1745" s="152">
        <v>27</v>
      </c>
      <c r="J1745" s="152">
        <f t="shared" si="192"/>
        <v>0.1</v>
      </c>
      <c r="K1745" s="152">
        <v>400</v>
      </c>
      <c r="L1745" s="152">
        <f t="shared" si="193"/>
        <v>60</v>
      </c>
      <c r="M1745" s="152">
        <v>8.1</v>
      </c>
      <c r="N1745" s="152">
        <f t="shared" si="194"/>
        <v>0.05</v>
      </c>
      <c r="O1745" s="152">
        <v>3.8</v>
      </c>
      <c r="P1745" s="152">
        <f t="shared" si="195"/>
        <v>3</v>
      </c>
      <c r="Q1745" s="152"/>
      <c r="R1745" s="152">
        <f t="shared" si="196"/>
        <v>2377</v>
      </c>
      <c r="S1745" s="152">
        <f t="shared" si="200"/>
        <v>41</v>
      </c>
      <c r="T1745" s="152">
        <f t="shared" si="197"/>
        <v>2057</v>
      </c>
      <c r="U1745" s="152">
        <f t="shared" si="201"/>
        <v>43</v>
      </c>
      <c r="V1745" s="152">
        <f t="shared" si="198"/>
        <v>33</v>
      </c>
      <c r="W1745" s="152">
        <f t="shared" si="202"/>
        <v>1</v>
      </c>
      <c r="X1745" s="152">
        <v>0.09</v>
      </c>
      <c r="Y1745" t="s">
        <v>16069</v>
      </c>
    </row>
    <row r="1746" spans="5:25" ht="18" x14ac:dyDescent="0.25">
      <c r="E1746" s="152" t="s">
        <v>16066</v>
      </c>
      <c r="F1746" s="152" t="s">
        <v>16064</v>
      </c>
      <c r="G1746" t="str">
        <f t="shared" si="199"/>
        <v>Florida Bay, Florida Keys</v>
      </c>
      <c r="H1746" s="152">
        <v>6</v>
      </c>
      <c r="I1746" s="152">
        <v>30.3</v>
      </c>
      <c r="J1746" s="152">
        <f t="shared" si="192"/>
        <v>0.5</v>
      </c>
      <c r="K1746" s="152">
        <v>1290</v>
      </c>
      <c r="L1746" s="152">
        <f t="shared" si="193"/>
        <v>247</v>
      </c>
      <c r="M1746" s="152">
        <v>7.6</v>
      </c>
      <c r="N1746" s="152">
        <f t="shared" si="194"/>
        <v>0.08</v>
      </c>
      <c r="O1746" s="152">
        <v>2</v>
      </c>
      <c r="P1746" s="152">
        <f t="shared" si="195"/>
        <v>0.4</v>
      </c>
      <c r="Q1746" s="152"/>
      <c r="R1746" s="152">
        <f t="shared" si="196"/>
        <v>2447</v>
      </c>
      <c r="S1746" s="152">
        <f t="shared" si="200"/>
        <v>77</v>
      </c>
      <c r="T1746" s="152">
        <f t="shared" si="197"/>
        <v>2311</v>
      </c>
      <c r="U1746" s="152">
        <f t="shared" si="201"/>
        <v>77</v>
      </c>
      <c r="V1746" s="152">
        <f t="shared" si="198"/>
        <v>33</v>
      </c>
      <c r="W1746" s="152">
        <f t="shared" si="202"/>
        <v>1</v>
      </c>
      <c r="X1746" s="152">
        <v>2.3E-2</v>
      </c>
      <c r="Y1746" t="s">
        <v>16069</v>
      </c>
    </row>
    <row r="1747" spans="5:25" ht="18" x14ac:dyDescent="0.25">
      <c r="E1747" s="152" t="s">
        <v>16066</v>
      </c>
      <c r="F1747" s="152" t="s">
        <v>16064</v>
      </c>
      <c r="G1747" t="str">
        <f t="shared" si="199"/>
        <v>Florida Bay, Florida Keys</v>
      </c>
      <c r="H1747" s="152">
        <v>1</v>
      </c>
      <c r="I1747" s="152">
        <v>27</v>
      </c>
      <c r="J1747" s="152">
        <f t="shared" si="192"/>
        <v>0.1</v>
      </c>
      <c r="K1747" s="152">
        <v>400</v>
      </c>
      <c r="L1747" s="152">
        <f t="shared" si="193"/>
        <v>60</v>
      </c>
      <c r="M1747" s="152">
        <v>8.1</v>
      </c>
      <c r="N1747" s="152">
        <f t="shared" si="194"/>
        <v>0.05</v>
      </c>
      <c r="O1747" s="152">
        <v>3.8</v>
      </c>
      <c r="P1747" s="152">
        <f t="shared" si="195"/>
        <v>3</v>
      </c>
      <c r="Q1747" s="152"/>
      <c r="R1747" s="152">
        <f t="shared" si="196"/>
        <v>2377</v>
      </c>
      <c r="S1747" s="152">
        <f t="shared" si="200"/>
        <v>41</v>
      </c>
      <c r="T1747" s="152">
        <f t="shared" si="197"/>
        <v>2057</v>
      </c>
      <c r="U1747" s="152">
        <f t="shared" si="201"/>
        <v>43</v>
      </c>
      <c r="V1747" s="152">
        <f t="shared" si="198"/>
        <v>33</v>
      </c>
      <c r="W1747" s="152">
        <f t="shared" si="202"/>
        <v>1</v>
      </c>
      <c r="X1747" s="152">
        <v>0.373</v>
      </c>
      <c r="Y1747" t="s">
        <v>16069</v>
      </c>
    </row>
    <row r="1748" spans="5:25" ht="18" x14ac:dyDescent="0.25">
      <c r="E1748" s="152" t="s">
        <v>16066</v>
      </c>
      <c r="F1748" s="152" t="s">
        <v>16064</v>
      </c>
      <c r="G1748" t="str">
        <f t="shared" si="199"/>
        <v>Florida Bay, Florida Keys</v>
      </c>
      <c r="H1748" s="152">
        <v>2</v>
      </c>
      <c r="I1748" s="152">
        <v>27</v>
      </c>
      <c r="J1748" s="152">
        <f t="shared" si="192"/>
        <v>0.1</v>
      </c>
      <c r="K1748" s="152">
        <v>900</v>
      </c>
      <c r="L1748" s="152">
        <f t="shared" si="193"/>
        <v>211</v>
      </c>
      <c r="M1748" s="152">
        <v>7.8</v>
      </c>
      <c r="N1748" s="152">
        <f t="shared" si="194"/>
        <v>0.1</v>
      </c>
      <c r="O1748" s="152">
        <v>2.2999999999999998</v>
      </c>
      <c r="P1748" s="152">
        <f t="shared" si="195"/>
        <v>0.5</v>
      </c>
      <c r="Q1748" s="152"/>
      <c r="R1748" s="152">
        <f t="shared" si="196"/>
        <v>2422</v>
      </c>
      <c r="S1748" s="152">
        <f t="shared" si="200"/>
        <v>47</v>
      </c>
      <c r="T1748" s="152">
        <f t="shared" si="197"/>
        <v>2246</v>
      </c>
      <c r="U1748" s="152">
        <f t="shared" si="201"/>
        <v>41</v>
      </c>
      <c r="V1748" s="152">
        <f t="shared" si="198"/>
        <v>33</v>
      </c>
      <c r="W1748" s="152">
        <f t="shared" si="202"/>
        <v>1</v>
      </c>
      <c r="X1748" s="152">
        <v>0.56899999999999995</v>
      </c>
      <c r="Y1748" t="s">
        <v>16069</v>
      </c>
    </row>
    <row r="1749" spans="5:25" ht="18" x14ac:dyDescent="0.25">
      <c r="E1749" s="152" t="s">
        <v>16066</v>
      </c>
      <c r="F1749" s="152" t="s">
        <v>16064</v>
      </c>
      <c r="G1749" t="str">
        <f t="shared" si="199"/>
        <v>Florida Bay, Florida Keys</v>
      </c>
      <c r="H1749" s="152">
        <v>5</v>
      </c>
      <c r="I1749" s="152">
        <v>30.3</v>
      </c>
      <c r="J1749" s="152">
        <f t="shared" si="192"/>
        <v>0.5</v>
      </c>
      <c r="K1749" s="152">
        <v>950</v>
      </c>
      <c r="L1749" s="152">
        <f t="shared" si="193"/>
        <v>196</v>
      </c>
      <c r="M1749" s="152">
        <v>7.8</v>
      </c>
      <c r="N1749" s="152">
        <f t="shared" si="194"/>
        <v>0.09</v>
      </c>
      <c r="O1749" s="152">
        <v>2.5</v>
      </c>
      <c r="P1749" s="152">
        <f t="shared" si="195"/>
        <v>0.5</v>
      </c>
      <c r="Q1749" s="152"/>
      <c r="R1749" s="152">
        <f t="shared" si="196"/>
        <v>2460</v>
      </c>
      <c r="S1749" s="152">
        <f t="shared" si="200"/>
        <v>52</v>
      </c>
      <c r="T1749" s="152">
        <f t="shared" si="197"/>
        <v>2268</v>
      </c>
      <c r="U1749" s="152">
        <f t="shared" si="201"/>
        <v>54</v>
      </c>
      <c r="V1749" s="152">
        <f t="shared" si="198"/>
        <v>33</v>
      </c>
      <c r="W1749" s="152">
        <f t="shared" si="202"/>
        <v>1</v>
      </c>
      <c r="X1749" s="152">
        <v>0.27900000000000003</v>
      </c>
      <c r="Y1749" t="s">
        <v>16069</v>
      </c>
    </row>
    <row r="1750" spans="5:25" ht="18" x14ac:dyDescent="0.25">
      <c r="E1750" s="152" t="s">
        <v>16066</v>
      </c>
      <c r="F1750" s="152" t="s">
        <v>16064</v>
      </c>
      <c r="G1750" t="str">
        <f t="shared" si="199"/>
        <v>Florida Bay, Florida Keys</v>
      </c>
      <c r="H1750" s="152">
        <v>3</v>
      </c>
      <c r="I1750" s="152">
        <v>27</v>
      </c>
      <c r="J1750" s="152">
        <f t="shared" si="192"/>
        <v>0.1</v>
      </c>
      <c r="K1750" s="152">
        <v>1340</v>
      </c>
      <c r="L1750" s="152">
        <f t="shared" si="193"/>
        <v>207</v>
      </c>
      <c r="M1750" s="152">
        <v>7.6</v>
      </c>
      <c r="N1750" s="152">
        <f t="shared" si="194"/>
        <v>0.06</v>
      </c>
      <c r="O1750" s="152">
        <v>1.7</v>
      </c>
      <c r="P1750" s="152">
        <f t="shared" si="195"/>
        <v>0.2</v>
      </c>
      <c r="Q1750" s="152"/>
      <c r="R1750" s="152">
        <f t="shared" si="196"/>
        <v>2442</v>
      </c>
      <c r="S1750" s="152">
        <f t="shared" si="200"/>
        <v>33</v>
      </c>
      <c r="T1750" s="152">
        <f t="shared" si="197"/>
        <v>2336</v>
      </c>
      <c r="U1750" s="152">
        <f t="shared" si="201"/>
        <v>33</v>
      </c>
      <c r="V1750" s="152">
        <f t="shared" si="198"/>
        <v>33</v>
      </c>
      <c r="W1750" s="152">
        <f t="shared" si="202"/>
        <v>1</v>
      </c>
      <c r="X1750" s="152">
        <v>0.497</v>
      </c>
      <c r="Y1750" t="s">
        <v>16069</v>
      </c>
    </row>
    <row r="1751" spans="5:25" ht="18" x14ac:dyDescent="0.25">
      <c r="E1751" s="152" t="s">
        <v>16066</v>
      </c>
      <c r="F1751" s="152" t="s">
        <v>16064</v>
      </c>
      <c r="G1751" t="str">
        <f t="shared" si="199"/>
        <v>Florida Bay, Florida Keys</v>
      </c>
      <c r="H1751" s="152">
        <v>4</v>
      </c>
      <c r="I1751" s="152">
        <v>30.3</v>
      </c>
      <c r="J1751" s="152">
        <f t="shared" si="192"/>
        <v>0.5</v>
      </c>
      <c r="K1751" s="152">
        <v>400</v>
      </c>
      <c r="L1751" s="152">
        <f t="shared" si="193"/>
        <v>49</v>
      </c>
      <c r="M1751" s="152">
        <v>8.1</v>
      </c>
      <c r="N1751" s="152">
        <f t="shared" si="194"/>
        <v>0.04</v>
      </c>
      <c r="O1751" s="152">
        <v>4.3</v>
      </c>
      <c r="P1751" s="152">
        <f t="shared" si="195"/>
        <v>4</v>
      </c>
      <c r="Q1751" s="152"/>
      <c r="R1751" s="152">
        <f t="shared" si="196"/>
        <v>2406</v>
      </c>
      <c r="S1751" s="152">
        <f t="shared" si="200"/>
        <v>47</v>
      </c>
      <c r="T1751" s="152">
        <f t="shared" si="197"/>
        <v>2052</v>
      </c>
      <c r="U1751" s="152">
        <f t="shared" si="201"/>
        <v>38</v>
      </c>
      <c r="V1751" s="152">
        <f t="shared" si="198"/>
        <v>33</v>
      </c>
      <c r="W1751" s="152">
        <f t="shared" si="202"/>
        <v>1</v>
      </c>
      <c r="X1751" s="152">
        <v>1.0189999999999999</v>
      </c>
      <c r="Y1751" t="s">
        <v>16069</v>
      </c>
    </row>
    <row r="1752" spans="5:25" ht="18" x14ac:dyDescent="0.25">
      <c r="E1752" s="152" t="s">
        <v>16066</v>
      </c>
      <c r="F1752" s="152" t="s">
        <v>16064</v>
      </c>
      <c r="G1752" t="str">
        <f t="shared" si="199"/>
        <v>Florida Bay, Florida Keys</v>
      </c>
      <c r="H1752" s="152">
        <v>3</v>
      </c>
      <c r="I1752" s="152">
        <v>27</v>
      </c>
      <c r="J1752" s="152">
        <f t="shared" si="192"/>
        <v>0.1</v>
      </c>
      <c r="K1752" s="152">
        <v>1340</v>
      </c>
      <c r="L1752" s="152">
        <f t="shared" si="193"/>
        <v>207</v>
      </c>
      <c r="M1752" s="152">
        <v>7.6</v>
      </c>
      <c r="N1752" s="152">
        <f t="shared" si="194"/>
        <v>0.06</v>
      </c>
      <c r="O1752" s="152">
        <v>1.7</v>
      </c>
      <c r="P1752" s="152">
        <f t="shared" si="195"/>
        <v>0.2</v>
      </c>
      <c r="Q1752" s="152"/>
      <c r="R1752" s="152">
        <f t="shared" si="196"/>
        <v>2442</v>
      </c>
      <c r="S1752" s="152">
        <f t="shared" si="200"/>
        <v>33</v>
      </c>
      <c r="T1752" s="152">
        <f t="shared" si="197"/>
        <v>2336</v>
      </c>
      <c r="U1752" s="152">
        <f t="shared" si="201"/>
        <v>33</v>
      </c>
      <c r="V1752" s="152">
        <f t="shared" si="198"/>
        <v>33</v>
      </c>
      <c r="W1752" s="152">
        <f t="shared" si="202"/>
        <v>1</v>
      </c>
      <c r="X1752" s="152">
        <v>0.434</v>
      </c>
      <c r="Y1752" t="s">
        <v>16069</v>
      </c>
    </row>
    <row r="1753" spans="5:25" ht="18" x14ac:dyDescent="0.25">
      <c r="E1753" s="152" t="s">
        <v>16066</v>
      </c>
      <c r="F1753" s="152" t="s">
        <v>16064</v>
      </c>
      <c r="G1753" t="str">
        <f t="shared" si="199"/>
        <v>Florida Bay, Florida Keys</v>
      </c>
      <c r="H1753" s="152">
        <v>5</v>
      </c>
      <c r="I1753" s="152">
        <v>30.3</v>
      </c>
      <c r="J1753" s="152">
        <f t="shared" si="192"/>
        <v>0.5</v>
      </c>
      <c r="K1753" s="152">
        <v>950</v>
      </c>
      <c r="L1753" s="152">
        <f t="shared" si="193"/>
        <v>196</v>
      </c>
      <c r="M1753" s="152">
        <v>7.8</v>
      </c>
      <c r="N1753" s="152">
        <f t="shared" si="194"/>
        <v>0.09</v>
      </c>
      <c r="O1753" s="152">
        <v>2.5</v>
      </c>
      <c r="P1753" s="152">
        <f t="shared" si="195"/>
        <v>0.5</v>
      </c>
      <c r="Q1753" s="152"/>
      <c r="R1753" s="152">
        <f t="shared" si="196"/>
        <v>2460</v>
      </c>
      <c r="S1753" s="152">
        <f t="shared" si="200"/>
        <v>52</v>
      </c>
      <c r="T1753" s="152">
        <f t="shared" si="197"/>
        <v>2268</v>
      </c>
      <c r="U1753" s="152">
        <f t="shared" si="201"/>
        <v>54</v>
      </c>
      <c r="V1753" s="152">
        <f t="shared" si="198"/>
        <v>33</v>
      </c>
      <c r="W1753" s="152">
        <f t="shared" si="202"/>
        <v>1</v>
      </c>
      <c r="X1753" s="152">
        <v>0.88700000000000001</v>
      </c>
      <c r="Y1753" t="s">
        <v>16069</v>
      </c>
    </row>
    <row r="1754" spans="5:25" ht="18" x14ac:dyDescent="0.25">
      <c r="E1754" s="152" t="s">
        <v>16066</v>
      </c>
      <c r="F1754" s="152" t="s">
        <v>16064</v>
      </c>
      <c r="G1754" t="str">
        <f t="shared" si="199"/>
        <v>Florida Bay, Florida Keys</v>
      </c>
      <c r="H1754" s="152">
        <v>4</v>
      </c>
      <c r="I1754" s="152">
        <v>30.3</v>
      </c>
      <c r="J1754" s="152">
        <f t="shared" si="192"/>
        <v>0.5</v>
      </c>
      <c r="K1754" s="152">
        <v>400</v>
      </c>
      <c r="L1754" s="152">
        <f t="shared" si="193"/>
        <v>49</v>
      </c>
      <c r="M1754" s="152">
        <v>8.1</v>
      </c>
      <c r="N1754" s="152">
        <f t="shared" si="194"/>
        <v>0.04</v>
      </c>
      <c r="O1754" s="152">
        <v>4.3</v>
      </c>
      <c r="P1754" s="152">
        <f t="shared" si="195"/>
        <v>4</v>
      </c>
      <c r="Q1754" s="152"/>
      <c r="R1754" s="152">
        <f t="shared" si="196"/>
        <v>2406</v>
      </c>
      <c r="S1754" s="152">
        <f t="shared" si="200"/>
        <v>47</v>
      </c>
      <c r="T1754" s="152">
        <f t="shared" si="197"/>
        <v>2052</v>
      </c>
      <c r="U1754" s="152">
        <f t="shared" si="201"/>
        <v>38</v>
      </c>
      <c r="V1754" s="152">
        <f t="shared" si="198"/>
        <v>33</v>
      </c>
      <c r="W1754" s="152">
        <f t="shared" si="202"/>
        <v>1</v>
      </c>
      <c r="X1754" s="152">
        <v>-5.0999999999999997E-2</v>
      </c>
      <c r="Y1754" t="s">
        <v>16069</v>
      </c>
    </row>
    <row r="1755" spans="5:25" ht="18" x14ac:dyDescent="0.25">
      <c r="E1755" s="152" t="s">
        <v>16066</v>
      </c>
      <c r="F1755" s="152" t="s">
        <v>16064</v>
      </c>
      <c r="G1755" t="str">
        <f t="shared" si="199"/>
        <v>Florida Bay, Florida Keys</v>
      </c>
      <c r="H1755" s="152">
        <v>3</v>
      </c>
      <c r="I1755" s="152">
        <v>27</v>
      </c>
      <c r="J1755" s="152">
        <f t="shared" si="192"/>
        <v>0.1</v>
      </c>
      <c r="K1755" s="152">
        <v>1340</v>
      </c>
      <c r="L1755" s="152">
        <f t="shared" si="193"/>
        <v>207</v>
      </c>
      <c r="M1755" s="152">
        <v>7.6</v>
      </c>
      <c r="N1755" s="152">
        <f t="shared" si="194"/>
        <v>0.06</v>
      </c>
      <c r="O1755" s="152">
        <v>1.7</v>
      </c>
      <c r="P1755" s="152">
        <f t="shared" si="195"/>
        <v>0.2</v>
      </c>
      <c r="Q1755" s="152"/>
      <c r="R1755" s="152">
        <f t="shared" si="196"/>
        <v>2442</v>
      </c>
      <c r="S1755" s="152">
        <f t="shared" si="200"/>
        <v>33</v>
      </c>
      <c r="T1755" s="152">
        <f t="shared" si="197"/>
        <v>2336</v>
      </c>
      <c r="U1755" s="152">
        <f t="shared" si="201"/>
        <v>33</v>
      </c>
      <c r="V1755" s="152">
        <f t="shared" si="198"/>
        <v>33</v>
      </c>
      <c r="W1755" s="152">
        <f t="shared" si="202"/>
        <v>1</v>
      </c>
      <c r="X1755" s="152">
        <v>3.6999999999999998E-2</v>
      </c>
      <c r="Y1755" t="s">
        <v>16069</v>
      </c>
    </row>
    <row r="1756" spans="5:25" ht="18" x14ac:dyDescent="0.25">
      <c r="E1756" s="152" t="s">
        <v>16066</v>
      </c>
      <c r="F1756" s="152" t="s">
        <v>16064</v>
      </c>
      <c r="G1756" t="str">
        <f t="shared" si="199"/>
        <v>Florida Bay, Florida Keys</v>
      </c>
      <c r="H1756" s="152">
        <v>6</v>
      </c>
      <c r="I1756" s="152">
        <v>30.3</v>
      </c>
      <c r="J1756" s="152">
        <f t="shared" si="192"/>
        <v>0.5</v>
      </c>
      <c r="K1756" s="152">
        <v>1290</v>
      </c>
      <c r="L1756" s="152">
        <f t="shared" si="193"/>
        <v>247</v>
      </c>
      <c r="M1756" s="152">
        <v>7.6</v>
      </c>
      <c r="N1756" s="152">
        <f t="shared" si="194"/>
        <v>0.08</v>
      </c>
      <c r="O1756" s="152">
        <v>2</v>
      </c>
      <c r="P1756" s="152">
        <f t="shared" si="195"/>
        <v>0.4</v>
      </c>
      <c r="Q1756" s="152"/>
      <c r="R1756" s="152">
        <f t="shared" si="196"/>
        <v>2447</v>
      </c>
      <c r="S1756" s="152">
        <f t="shared" si="200"/>
        <v>77</v>
      </c>
      <c r="T1756" s="152">
        <f t="shared" si="197"/>
        <v>2311</v>
      </c>
      <c r="U1756" s="152">
        <f t="shared" si="201"/>
        <v>77</v>
      </c>
      <c r="V1756" s="152">
        <f t="shared" si="198"/>
        <v>33</v>
      </c>
      <c r="W1756" s="152">
        <f t="shared" si="202"/>
        <v>1</v>
      </c>
      <c r="X1756" s="152">
        <v>0.09</v>
      </c>
      <c r="Y1756" t="s">
        <v>16069</v>
      </c>
    </row>
    <row r="1757" spans="5:25" ht="18" x14ac:dyDescent="0.25">
      <c r="E1757" s="152" t="s">
        <v>16066</v>
      </c>
      <c r="F1757" s="152" t="s">
        <v>16064</v>
      </c>
      <c r="G1757" t="str">
        <f t="shared" si="199"/>
        <v>Florida Bay, Florida Keys</v>
      </c>
      <c r="H1757" s="152">
        <v>5</v>
      </c>
      <c r="I1757" s="152">
        <v>30.3</v>
      </c>
      <c r="J1757" s="152">
        <f t="shared" si="192"/>
        <v>0.5</v>
      </c>
      <c r="K1757" s="152">
        <v>950</v>
      </c>
      <c r="L1757" s="152">
        <f t="shared" si="193"/>
        <v>196</v>
      </c>
      <c r="M1757" s="152">
        <v>7.8</v>
      </c>
      <c r="N1757" s="152">
        <f t="shared" si="194"/>
        <v>0.09</v>
      </c>
      <c r="O1757" s="152">
        <v>2.5</v>
      </c>
      <c r="P1757" s="152">
        <f t="shared" si="195"/>
        <v>0.5</v>
      </c>
      <c r="Q1757" s="152"/>
      <c r="R1757" s="152">
        <f t="shared" si="196"/>
        <v>2460</v>
      </c>
      <c r="S1757" s="152">
        <f t="shared" si="200"/>
        <v>52</v>
      </c>
      <c r="T1757" s="152">
        <f t="shared" si="197"/>
        <v>2268</v>
      </c>
      <c r="U1757" s="152">
        <f t="shared" si="201"/>
        <v>54</v>
      </c>
      <c r="V1757" s="152">
        <f t="shared" si="198"/>
        <v>33</v>
      </c>
      <c r="W1757" s="152">
        <f t="shared" si="202"/>
        <v>1</v>
      </c>
      <c r="X1757" s="152">
        <v>0.41899999999999998</v>
      </c>
      <c r="Y1757" t="s">
        <v>16069</v>
      </c>
    </row>
    <row r="1758" spans="5:25" ht="18" x14ac:dyDescent="0.25">
      <c r="E1758" s="152" t="s">
        <v>16066</v>
      </c>
      <c r="F1758" s="152" t="s">
        <v>16064</v>
      </c>
      <c r="G1758" t="str">
        <f t="shared" si="199"/>
        <v>Florida Bay, Florida Keys</v>
      </c>
      <c r="H1758" s="152">
        <v>1</v>
      </c>
      <c r="I1758" s="152">
        <v>27</v>
      </c>
      <c r="J1758" s="152">
        <f t="shared" si="192"/>
        <v>0.1</v>
      </c>
      <c r="K1758" s="152">
        <v>400</v>
      </c>
      <c r="L1758" s="152">
        <f t="shared" si="193"/>
        <v>60</v>
      </c>
      <c r="M1758" s="152">
        <v>8.1</v>
      </c>
      <c r="N1758" s="152">
        <f t="shared" si="194"/>
        <v>0.05</v>
      </c>
      <c r="O1758" s="152">
        <v>3.8</v>
      </c>
      <c r="P1758" s="152">
        <f t="shared" si="195"/>
        <v>3</v>
      </c>
      <c r="Q1758" s="152"/>
      <c r="R1758" s="152">
        <f t="shared" si="196"/>
        <v>2377</v>
      </c>
      <c r="S1758" s="152">
        <f t="shared" si="200"/>
        <v>41</v>
      </c>
      <c r="T1758" s="152">
        <f t="shared" si="197"/>
        <v>2057</v>
      </c>
      <c r="U1758" s="152">
        <f t="shared" si="201"/>
        <v>43</v>
      </c>
      <c r="V1758" s="152">
        <f t="shared" si="198"/>
        <v>33</v>
      </c>
      <c r="W1758" s="152">
        <f t="shared" si="202"/>
        <v>1</v>
      </c>
      <c r="X1758" s="152">
        <v>0.51800000000000002</v>
      </c>
      <c r="Y1758" t="s">
        <v>16069</v>
      </c>
    </row>
    <row r="1759" spans="5:25" ht="18" x14ac:dyDescent="0.25">
      <c r="E1759" s="152" t="s">
        <v>16066</v>
      </c>
      <c r="F1759" s="152" t="s">
        <v>16064</v>
      </c>
      <c r="G1759" t="str">
        <f t="shared" si="199"/>
        <v>Florida Bay, Florida Keys</v>
      </c>
      <c r="H1759" s="152">
        <v>6</v>
      </c>
      <c r="I1759" s="152">
        <v>30.3</v>
      </c>
      <c r="J1759" s="152">
        <f t="shared" si="192"/>
        <v>0.5</v>
      </c>
      <c r="K1759" s="152">
        <v>1290</v>
      </c>
      <c r="L1759" s="152">
        <f t="shared" si="193"/>
        <v>247</v>
      </c>
      <c r="M1759" s="152">
        <v>7.6</v>
      </c>
      <c r="N1759" s="152">
        <f t="shared" si="194"/>
        <v>0.08</v>
      </c>
      <c r="O1759" s="152">
        <v>2</v>
      </c>
      <c r="P1759" s="152">
        <f t="shared" si="195"/>
        <v>0.4</v>
      </c>
      <c r="Q1759" s="152"/>
      <c r="R1759" s="152">
        <f t="shared" si="196"/>
        <v>2447</v>
      </c>
      <c r="S1759" s="152">
        <f t="shared" si="200"/>
        <v>77</v>
      </c>
      <c r="T1759" s="152">
        <f t="shared" si="197"/>
        <v>2311</v>
      </c>
      <c r="U1759" s="152">
        <f t="shared" si="201"/>
        <v>77</v>
      </c>
      <c r="V1759" s="152">
        <f t="shared" si="198"/>
        <v>33</v>
      </c>
      <c r="W1759" s="152">
        <f t="shared" si="202"/>
        <v>1</v>
      </c>
      <c r="X1759" s="152">
        <v>0.85899999999999999</v>
      </c>
      <c r="Y1759" t="s">
        <v>16069</v>
      </c>
    </row>
    <row r="1760" spans="5:25" ht="18" x14ac:dyDescent="0.25">
      <c r="E1760" s="152" t="s">
        <v>16066</v>
      </c>
      <c r="F1760" s="152" t="s">
        <v>16064</v>
      </c>
      <c r="G1760" t="str">
        <f t="shared" si="199"/>
        <v>Florida Bay, Florida Keys</v>
      </c>
      <c r="H1760" s="152">
        <v>4</v>
      </c>
      <c r="I1760" s="152">
        <v>30.3</v>
      </c>
      <c r="J1760" s="152">
        <f t="shared" si="192"/>
        <v>0.5</v>
      </c>
      <c r="K1760" s="152">
        <v>400</v>
      </c>
      <c r="L1760" s="152">
        <f t="shared" si="193"/>
        <v>49</v>
      </c>
      <c r="M1760" s="152">
        <v>8.1</v>
      </c>
      <c r="N1760" s="152">
        <f t="shared" si="194"/>
        <v>0.04</v>
      </c>
      <c r="O1760" s="152">
        <v>4.3</v>
      </c>
      <c r="P1760" s="152">
        <f t="shared" si="195"/>
        <v>4</v>
      </c>
      <c r="Q1760" s="152"/>
      <c r="R1760" s="152">
        <f t="shared" si="196"/>
        <v>2406</v>
      </c>
      <c r="S1760" s="152">
        <f t="shared" si="200"/>
        <v>47</v>
      </c>
      <c r="T1760" s="152">
        <f t="shared" si="197"/>
        <v>2052</v>
      </c>
      <c r="U1760" s="152">
        <f t="shared" si="201"/>
        <v>38</v>
      </c>
      <c r="V1760" s="152">
        <f t="shared" si="198"/>
        <v>33</v>
      </c>
      <c r="W1760" s="152">
        <f t="shared" si="202"/>
        <v>1</v>
      </c>
      <c r="X1760" s="152">
        <v>1.2549999999999999</v>
      </c>
      <c r="Y1760" t="s">
        <v>16069</v>
      </c>
    </row>
    <row r="1761" spans="5:25" ht="18" x14ac:dyDescent="0.25">
      <c r="E1761" s="152" t="s">
        <v>16066</v>
      </c>
      <c r="F1761" s="152" t="s">
        <v>16064</v>
      </c>
      <c r="G1761" t="str">
        <f t="shared" si="199"/>
        <v>Florida Bay, Florida Keys</v>
      </c>
      <c r="H1761" s="152">
        <v>2</v>
      </c>
      <c r="I1761" s="152">
        <v>27</v>
      </c>
      <c r="J1761" s="152">
        <f t="shared" si="192"/>
        <v>0.1</v>
      </c>
      <c r="K1761" s="152">
        <v>900</v>
      </c>
      <c r="L1761" s="152">
        <f t="shared" si="193"/>
        <v>211</v>
      </c>
      <c r="M1761" s="152">
        <v>7.8</v>
      </c>
      <c r="N1761" s="152">
        <f t="shared" si="194"/>
        <v>0.1</v>
      </c>
      <c r="O1761" s="152">
        <v>2.2999999999999998</v>
      </c>
      <c r="P1761" s="152">
        <f t="shared" si="195"/>
        <v>0.5</v>
      </c>
      <c r="Q1761" s="152"/>
      <c r="R1761" s="152">
        <f t="shared" si="196"/>
        <v>2422</v>
      </c>
      <c r="S1761" s="152">
        <f t="shared" si="200"/>
        <v>47</v>
      </c>
      <c r="T1761" s="152">
        <f t="shared" si="197"/>
        <v>2246</v>
      </c>
      <c r="U1761" s="152">
        <f t="shared" si="201"/>
        <v>41</v>
      </c>
      <c r="V1761" s="152">
        <f t="shared" si="198"/>
        <v>33</v>
      </c>
      <c r="W1761" s="152">
        <f t="shared" si="202"/>
        <v>1</v>
      </c>
      <c r="X1761" s="152">
        <v>0.72599999999999998</v>
      </c>
      <c r="Y1761" t="s">
        <v>16069</v>
      </c>
    </row>
    <row r="1762" spans="5:25" ht="18" x14ac:dyDescent="0.25">
      <c r="E1762" s="152" t="s">
        <v>16066</v>
      </c>
      <c r="F1762" s="152" t="s">
        <v>16064</v>
      </c>
      <c r="G1762" t="str">
        <f t="shared" si="199"/>
        <v>Florida Bay, Florida Keys</v>
      </c>
      <c r="H1762" s="152">
        <v>1</v>
      </c>
      <c r="I1762" s="152">
        <v>27</v>
      </c>
      <c r="J1762" s="152">
        <f t="shared" si="192"/>
        <v>0.1</v>
      </c>
      <c r="K1762" s="152">
        <v>400</v>
      </c>
      <c r="L1762" s="152">
        <f t="shared" si="193"/>
        <v>60</v>
      </c>
      <c r="M1762" s="152">
        <v>8.1</v>
      </c>
      <c r="N1762" s="152">
        <f t="shared" si="194"/>
        <v>0.05</v>
      </c>
      <c r="O1762" s="152">
        <v>3.8</v>
      </c>
      <c r="P1762" s="152">
        <f t="shared" si="195"/>
        <v>3</v>
      </c>
      <c r="Q1762" s="152"/>
      <c r="R1762" s="152">
        <f t="shared" si="196"/>
        <v>2377</v>
      </c>
      <c r="S1762" s="152">
        <f t="shared" si="200"/>
        <v>41</v>
      </c>
      <c r="T1762" s="152">
        <f t="shared" si="197"/>
        <v>2057</v>
      </c>
      <c r="U1762" s="152">
        <f t="shared" si="201"/>
        <v>43</v>
      </c>
      <c r="V1762" s="152">
        <f t="shared" si="198"/>
        <v>33</v>
      </c>
      <c r="W1762" s="152">
        <f t="shared" si="202"/>
        <v>1</v>
      </c>
      <c r="X1762" s="152">
        <v>0.86399999999999999</v>
      </c>
      <c r="Y1762" t="s">
        <v>16069</v>
      </c>
    </row>
    <row r="1763" spans="5:25" ht="18" x14ac:dyDescent="0.25">
      <c r="E1763" s="152" t="s">
        <v>16066</v>
      </c>
      <c r="F1763" s="152" t="s">
        <v>16064</v>
      </c>
      <c r="G1763" t="str">
        <f t="shared" si="199"/>
        <v>Florida Bay, Florida Keys</v>
      </c>
      <c r="H1763" s="152">
        <v>2</v>
      </c>
      <c r="I1763" s="152">
        <v>27</v>
      </c>
      <c r="J1763" s="152">
        <f t="shared" si="192"/>
        <v>0.1</v>
      </c>
      <c r="K1763" s="152">
        <v>900</v>
      </c>
      <c r="L1763" s="152">
        <f t="shared" si="193"/>
        <v>211</v>
      </c>
      <c r="M1763" s="152">
        <v>7.8</v>
      </c>
      <c r="N1763" s="152">
        <f t="shared" si="194"/>
        <v>0.1</v>
      </c>
      <c r="O1763" s="152">
        <v>2.2999999999999998</v>
      </c>
      <c r="P1763" s="152">
        <f t="shared" si="195"/>
        <v>0.5</v>
      </c>
      <c r="Q1763" s="152"/>
      <c r="R1763" s="152">
        <f t="shared" si="196"/>
        <v>2422</v>
      </c>
      <c r="S1763" s="152">
        <f t="shared" si="200"/>
        <v>47</v>
      </c>
      <c r="T1763" s="152">
        <f t="shared" si="197"/>
        <v>2246</v>
      </c>
      <c r="U1763" s="152">
        <f t="shared" si="201"/>
        <v>41</v>
      </c>
      <c r="V1763" s="152">
        <f t="shared" si="198"/>
        <v>33</v>
      </c>
      <c r="W1763" s="152">
        <f t="shared" si="202"/>
        <v>1</v>
      </c>
      <c r="X1763" s="152">
        <v>0.51100000000000001</v>
      </c>
      <c r="Y1763" t="s">
        <v>16069</v>
      </c>
    </row>
    <row r="1764" spans="5:25" ht="18" x14ac:dyDescent="0.25">
      <c r="E1764" s="152" t="s">
        <v>16066</v>
      </c>
      <c r="F1764" s="152" t="s">
        <v>16064</v>
      </c>
      <c r="G1764" t="str">
        <f t="shared" si="199"/>
        <v>Florida Bay, Florida Keys</v>
      </c>
      <c r="H1764" s="152">
        <v>1</v>
      </c>
      <c r="I1764" s="152">
        <v>27</v>
      </c>
      <c r="J1764" s="152">
        <f t="shared" si="192"/>
        <v>0.1</v>
      </c>
      <c r="K1764" s="152">
        <v>400</v>
      </c>
      <c r="L1764" s="152">
        <f t="shared" si="193"/>
        <v>60</v>
      </c>
      <c r="M1764" s="152">
        <v>8.1</v>
      </c>
      <c r="N1764" s="152">
        <f t="shared" si="194"/>
        <v>0.05</v>
      </c>
      <c r="O1764" s="152">
        <v>3.8</v>
      </c>
      <c r="P1764" s="152">
        <f t="shared" si="195"/>
        <v>3</v>
      </c>
      <c r="Q1764" s="152"/>
      <c r="R1764" s="152">
        <f t="shared" si="196"/>
        <v>2377</v>
      </c>
      <c r="S1764" s="152">
        <f t="shared" si="200"/>
        <v>41</v>
      </c>
      <c r="T1764" s="152">
        <f t="shared" si="197"/>
        <v>2057</v>
      </c>
      <c r="U1764" s="152">
        <f t="shared" si="201"/>
        <v>43</v>
      </c>
      <c r="V1764" s="152">
        <f t="shared" si="198"/>
        <v>33</v>
      </c>
      <c r="W1764" s="152">
        <f t="shared" si="202"/>
        <v>1</v>
      </c>
      <c r="X1764" s="152">
        <v>9.4E-2</v>
      </c>
      <c r="Y1764" t="s">
        <v>16069</v>
      </c>
    </row>
    <row r="1765" spans="5:25" ht="18" x14ac:dyDescent="0.25">
      <c r="E1765" s="152" t="s">
        <v>16066</v>
      </c>
      <c r="F1765" s="152" t="s">
        <v>16064</v>
      </c>
      <c r="G1765" t="str">
        <f t="shared" si="199"/>
        <v>Florida Bay, Florida Keys</v>
      </c>
      <c r="H1765" s="152">
        <v>3</v>
      </c>
      <c r="I1765" s="152">
        <v>27</v>
      </c>
      <c r="J1765" s="152">
        <f t="shared" si="192"/>
        <v>0.1</v>
      </c>
      <c r="K1765" s="152">
        <v>1340</v>
      </c>
      <c r="L1765" s="152">
        <f t="shared" si="193"/>
        <v>207</v>
      </c>
      <c r="M1765" s="152">
        <v>7.6</v>
      </c>
      <c r="N1765" s="152">
        <f t="shared" si="194"/>
        <v>0.06</v>
      </c>
      <c r="O1765" s="152">
        <v>1.7</v>
      </c>
      <c r="P1765" s="152">
        <f t="shared" si="195"/>
        <v>0.2</v>
      </c>
      <c r="Q1765" s="152"/>
      <c r="R1765" s="152">
        <f t="shared" si="196"/>
        <v>2442</v>
      </c>
      <c r="S1765" s="152">
        <f t="shared" si="200"/>
        <v>33</v>
      </c>
      <c r="T1765" s="152">
        <f t="shared" si="197"/>
        <v>2336</v>
      </c>
      <c r="U1765" s="152">
        <f t="shared" si="201"/>
        <v>33</v>
      </c>
      <c r="V1765" s="152">
        <f t="shared" si="198"/>
        <v>33</v>
      </c>
      <c r="W1765" s="152">
        <f t="shared" si="202"/>
        <v>1</v>
      </c>
      <c r="X1765" s="152">
        <v>0.44500000000000001</v>
      </c>
      <c r="Y1765" t="s">
        <v>16069</v>
      </c>
    </row>
    <row r="1766" spans="5:25" ht="18" x14ac:dyDescent="0.25">
      <c r="E1766" s="152" t="s">
        <v>16066</v>
      </c>
      <c r="F1766" s="152" t="s">
        <v>16064</v>
      </c>
      <c r="G1766" t="str">
        <f t="shared" si="199"/>
        <v>Florida Bay, Florida Keys</v>
      </c>
      <c r="H1766" s="152">
        <v>5</v>
      </c>
      <c r="I1766" s="152">
        <v>30.3</v>
      </c>
      <c r="J1766" s="152">
        <f t="shared" si="192"/>
        <v>0.5</v>
      </c>
      <c r="K1766" s="152">
        <v>950</v>
      </c>
      <c r="L1766" s="152">
        <f t="shared" si="193"/>
        <v>196</v>
      </c>
      <c r="M1766" s="152">
        <v>7.8</v>
      </c>
      <c r="N1766" s="152">
        <f t="shared" si="194"/>
        <v>0.09</v>
      </c>
      <c r="O1766" s="152">
        <v>2.5</v>
      </c>
      <c r="P1766" s="152">
        <f t="shared" si="195"/>
        <v>0.5</v>
      </c>
      <c r="Q1766" s="152"/>
      <c r="R1766" s="152">
        <f t="shared" si="196"/>
        <v>2460</v>
      </c>
      <c r="S1766" s="152">
        <f t="shared" si="200"/>
        <v>52</v>
      </c>
      <c r="T1766" s="152">
        <f t="shared" si="197"/>
        <v>2268</v>
      </c>
      <c r="U1766" s="152">
        <f t="shared" si="201"/>
        <v>54</v>
      </c>
      <c r="V1766" s="152">
        <f t="shared" si="198"/>
        <v>33</v>
      </c>
      <c r="W1766" s="152">
        <f t="shared" si="202"/>
        <v>1</v>
      </c>
      <c r="X1766" s="152">
        <v>0.52400000000000002</v>
      </c>
      <c r="Y1766" t="s">
        <v>16069</v>
      </c>
    </row>
    <row r="1767" spans="5:25" ht="18" x14ac:dyDescent="0.25">
      <c r="E1767" s="152" t="s">
        <v>16066</v>
      </c>
      <c r="F1767" s="152" t="s">
        <v>16060</v>
      </c>
      <c r="G1767" t="str">
        <f t="shared" si="199"/>
        <v>Key West, Florida Keys</v>
      </c>
      <c r="H1767" s="152">
        <v>6</v>
      </c>
      <c r="I1767" s="152">
        <v>30.3</v>
      </c>
      <c r="J1767" s="152">
        <f t="shared" si="192"/>
        <v>0.5</v>
      </c>
      <c r="K1767" s="152">
        <v>1290</v>
      </c>
      <c r="L1767" s="152">
        <f t="shared" si="193"/>
        <v>247</v>
      </c>
      <c r="M1767" s="152">
        <v>7.6</v>
      </c>
      <c r="N1767" s="152">
        <f t="shared" si="194"/>
        <v>0.08</v>
      </c>
      <c r="O1767" s="152">
        <v>2</v>
      </c>
      <c r="P1767" s="152">
        <f t="shared" si="195"/>
        <v>0.4</v>
      </c>
      <c r="Q1767" s="152"/>
      <c r="R1767" s="152">
        <f t="shared" si="196"/>
        <v>2447</v>
      </c>
      <c r="S1767" s="152">
        <f t="shared" si="200"/>
        <v>77</v>
      </c>
      <c r="T1767" s="152">
        <f t="shared" si="197"/>
        <v>2311</v>
      </c>
      <c r="U1767" s="152">
        <f t="shared" si="201"/>
        <v>77</v>
      </c>
      <c r="V1767" s="152">
        <f t="shared" si="198"/>
        <v>33</v>
      </c>
      <c r="W1767" s="152">
        <f t="shared" si="202"/>
        <v>1</v>
      </c>
      <c r="X1767" s="152">
        <v>0.60499999999999998</v>
      </c>
      <c r="Y1767" t="s">
        <v>16069</v>
      </c>
    </row>
    <row r="1768" spans="5:25" ht="18" x14ac:dyDescent="0.25">
      <c r="E1768" s="152" t="s">
        <v>16066</v>
      </c>
      <c r="F1768" s="152" t="s">
        <v>16060</v>
      </c>
      <c r="G1768" t="str">
        <f t="shared" si="199"/>
        <v>Key West, Florida Keys</v>
      </c>
      <c r="H1768" s="152">
        <v>2</v>
      </c>
      <c r="I1768" s="152">
        <v>27</v>
      </c>
      <c r="J1768" s="152">
        <f t="shared" si="192"/>
        <v>0.1</v>
      </c>
      <c r="K1768" s="152">
        <v>900</v>
      </c>
      <c r="L1768" s="152">
        <f t="shared" si="193"/>
        <v>211</v>
      </c>
      <c r="M1768" s="152">
        <v>7.8</v>
      </c>
      <c r="N1768" s="152">
        <f t="shared" si="194"/>
        <v>0.1</v>
      </c>
      <c r="O1768" s="152">
        <v>2.2999999999999998</v>
      </c>
      <c r="P1768" s="152">
        <f t="shared" si="195"/>
        <v>0.5</v>
      </c>
      <c r="Q1768" s="152"/>
      <c r="R1768" s="152">
        <f t="shared" si="196"/>
        <v>2422</v>
      </c>
      <c r="S1768" s="152">
        <f t="shared" si="200"/>
        <v>47</v>
      </c>
      <c r="T1768" s="152">
        <f t="shared" si="197"/>
        <v>2246</v>
      </c>
      <c r="U1768" s="152">
        <f t="shared" si="201"/>
        <v>41</v>
      </c>
      <c r="V1768" s="152">
        <f t="shared" si="198"/>
        <v>33</v>
      </c>
      <c r="W1768" s="152">
        <f t="shared" si="202"/>
        <v>1</v>
      </c>
      <c r="X1768" s="152">
        <v>0.28399999999999997</v>
      </c>
      <c r="Y1768" t="s">
        <v>16069</v>
      </c>
    </row>
    <row r="1769" spans="5:25" ht="18" x14ac:dyDescent="0.25">
      <c r="E1769" s="152" t="s">
        <v>16066</v>
      </c>
      <c r="F1769" s="152" t="s">
        <v>16060</v>
      </c>
      <c r="G1769" t="str">
        <f t="shared" si="199"/>
        <v>Key West, Florida Keys</v>
      </c>
      <c r="H1769" s="152">
        <v>6</v>
      </c>
      <c r="I1769" s="152">
        <v>30.3</v>
      </c>
      <c r="J1769" s="152">
        <f t="shared" si="192"/>
        <v>0.5</v>
      </c>
      <c r="K1769" s="152">
        <v>1290</v>
      </c>
      <c r="L1769" s="152">
        <f t="shared" si="193"/>
        <v>247</v>
      </c>
      <c r="M1769" s="152">
        <v>7.6</v>
      </c>
      <c r="N1769" s="152">
        <f t="shared" si="194"/>
        <v>0.08</v>
      </c>
      <c r="O1769" s="152">
        <v>2</v>
      </c>
      <c r="P1769" s="152">
        <f t="shared" si="195"/>
        <v>0.4</v>
      </c>
      <c r="Q1769" s="152"/>
      <c r="R1769" s="152">
        <f t="shared" si="196"/>
        <v>2447</v>
      </c>
      <c r="S1769" s="152">
        <f t="shared" si="200"/>
        <v>77</v>
      </c>
      <c r="T1769" s="152">
        <f t="shared" si="197"/>
        <v>2311</v>
      </c>
      <c r="U1769" s="152">
        <f t="shared" si="201"/>
        <v>77</v>
      </c>
      <c r="V1769" s="152">
        <f t="shared" si="198"/>
        <v>33</v>
      </c>
      <c r="W1769" s="152">
        <f t="shared" si="202"/>
        <v>1</v>
      </c>
      <c r="X1769" s="152">
        <v>0.48799999999999999</v>
      </c>
      <c r="Y1769" t="s">
        <v>16069</v>
      </c>
    </row>
    <row r="1770" spans="5:25" ht="18" x14ac:dyDescent="0.25">
      <c r="E1770" s="152" t="s">
        <v>16066</v>
      </c>
      <c r="F1770" s="152" t="s">
        <v>16060</v>
      </c>
      <c r="G1770" t="str">
        <f t="shared" si="199"/>
        <v>Key West, Florida Keys</v>
      </c>
      <c r="H1770" s="152">
        <v>1</v>
      </c>
      <c r="I1770" s="152">
        <v>27</v>
      </c>
      <c r="J1770" s="152">
        <f t="shared" si="192"/>
        <v>0.1</v>
      </c>
      <c r="K1770" s="152">
        <v>400</v>
      </c>
      <c r="L1770" s="152">
        <f t="shared" si="193"/>
        <v>60</v>
      </c>
      <c r="M1770" s="152">
        <v>8.1</v>
      </c>
      <c r="N1770" s="152">
        <f t="shared" si="194"/>
        <v>0.05</v>
      </c>
      <c r="O1770" s="152">
        <v>3.8</v>
      </c>
      <c r="P1770" s="152">
        <f t="shared" si="195"/>
        <v>3</v>
      </c>
      <c r="Q1770" s="152"/>
      <c r="R1770" s="152">
        <f t="shared" si="196"/>
        <v>2377</v>
      </c>
      <c r="S1770" s="152">
        <f t="shared" si="200"/>
        <v>41</v>
      </c>
      <c r="T1770" s="152">
        <f t="shared" si="197"/>
        <v>2057</v>
      </c>
      <c r="U1770" s="152">
        <f t="shared" si="201"/>
        <v>43</v>
      </c>
      <c r="V1770" s="152">
        <f t="shared" si="198"/>
        <v>33</v>
      </c>
      <c r="W1770" s="152">
        <f t="shared" si="202"/>
        <v>1</v>
      </c>
      <c r="X1770" s="152">
        <v>0.14599999999999999</v>
      </c>
      <c r="Y1770" t="s">
        <v>16069</v>
      </c>
    </row>
    <row r="1771" spans="5:25" ht="18" x14ac:dyDescent="0.25">
      <c r="E1771" s="152" t="s">
        <v>16066</v>
      </c>
      <c r="F1771" s="152" t="s">
        <v>16060</v>
      </c>
      <c r="G1771" t="str">
        <f t="shared" si="199"/>
        <v>Key West, Florida Keys</v>
      </c>
      <c r="H1771" s="152">
        <v>2</v>
      </c>
      <c r="I1771" s="152">
        <v>27</v>
      </c>
      <c r="J1771" s="152">
        <f t="shared" si="192"/>
        <v>0.1</v>
      </c>
      <c r="K1771" s="152">
        <v>900</v>
      </c>
      <c r="L1771" s="152">
        <f t="shared" si="193"/>
        <v>211</v>
      </c>
      <c r="M1771" s="152">
        <v>7.8</v>
      </c>
      <c r="N1771" s="152">
        <f t="shared" si="194"/>
        <v>0.1</v>
      </c>
      <c r="O1771" s="152">
        <v>2.2999999999999998</v>
      </c>
      <c r="P1771" s="152">
        <f t="shared" si="195"/>
        <v>0.5</v>
      </c>
      <c r="Q1771" s="152"/>
      <c r="R1771" s="152">
        <f t="shared" si="196"/>
        <v>2422</v>
      </c>
      <c r="S1771" s="152">
        <f t="shared" si="200"/>
        <v>47</v>
      </c>
      <c r="T1771" s="152">
        <f t="shared" si="197"/>
        <v>2246</v>
      </c>
      <c r="U1771" s="152">
        <f t="shared" si="201"/>
        <v>41</v>
      </c>
      <c r="V1771" s="152">
        <f t="shared" si="198"/>
        <v>33</v>
      </c>
      <c r="W1771" s="152">
        <f t="shared" si="202"/>
        <v>1</v>
      </c>
      <c r="X1771" s="152">
        <v>0.52700000000000002</v>
      </c>
      <c r="Y1771" t="s">
        <v>16069</v>
      </c>
    </row>
    <row r="1772" spans="5:25" ht="18" x14ac:dyDescent="0.25">
      <c r="E1772" s="152" t="s">
        <v>16066</v>
      </c>
      <c r="F1772" s="152" t="s">
        <v>16060</v>
      </c>
      <c r="G1772" t="str">
        <f t="shared" si="199"/>
        <v>Key West, Florida Keys</v>
      </c>
      <c r="H1772" s="152">
        <v>4</v>
      </c>
      <c r="I1772" s="152">
        <v>30.3</v>
      </c>
      <c r="J1772" s="152">
        <f t="shared" si="192"/>
        <v>0.5</v>
      </c>
      <c r="K1772" s="152">
        <v>400</v>
      </c>
      <c r="L1772" s="152">
        <f t="shared" si="193"/>
        <v>49</v>
      </c>
      <c r="M1772" s="152">
        <v>8.1</v>
      </c>
      <c r="N1772" s="152">
        <f t="shared" si="194"/>
        <v>0.04</v>
      </c>
      <c r="O1772" s="152">
        <v>4.3</v>
      </c>
      <c r="P1772" s="152">
        <f t="shared" si="195"/>
        <v>4</v>
      </c>
      <c r="Q1772" s="152"/>
      <c r="R1772" s="152">
        <f t="shared" si="196"/>
        <v>2406</v>
      </c>
      <c r="S1772" s="152">
        <f t="shared" si="200"/>
        <v>47</v>
      </c>
      <c r="T1772" s="152">
        <f t="shared" si="197"/>
        <v>2052</v>
      </c>
      <c r="U1772" s="152">
        <f t="shared" si="201"/>
        <v>38</v>
      </c>
      <c r="V1772" s="152">
        <f t="shared" si="198"/>
        <v>33</v>
      </c>
      <c r="W1772" s="152">
        <f t="shared" si="202"/>
        <v>1</v>
      </c>
      <c r="X1772" s="152">
        <v>0.46500000000000002</v>
      </c>
      <c r="Y1772" t="s">
        <v>16069</v>
      </c>
    </row>
    <row r="1773" spans="5:25" ht="18" x14ac:dyDescent="0.25">
      <c r="E1773" s="152" t="s">
        <v>16066</v>
      </c>
      <c r="F1773" s="152" t="s">
        <v>16060</v>
      </c>
      <c r="G1773" t="str">
        <f t="shared" si="199"/>
        <v>Key West, Florida Keys</v>
      </c>
      <c r="H1773" s="152">
        <v>1</v>
      </c>
      <c r="I1773" s="152">
        <v>27</v>
      </c>
      <c r="J1773" s="152">
        <f t="shared" si="192"/>
        <v>0.1</v>
      </c>
      <c r="K1773" s="152">
        <v>400</v>
      </c>
      <c r="L1773" s="152">
        <f t="shared" si="193"/>
        <v>60</v>
      </c>
      <c r="M1773" s="152">
        <v>8.1</v>
      </c>
      <c r="N1773" s="152">
        <f t="shared" si="194"/>
        <v>0.05</v>
      </c>
      <c r="O1773" s="152">
        <v>3.8</v>
      </c>
      <c r="P1773" s="152">
        <f t="shared" si="195"/>
        <v>3</v>
      </c>
      <c r="Q1773" s="152"/>
      <c r="R1773" s="152">
        <f t="shared" si="196"/>
        <v>2377</v>
      </c>
      <c r="S1773" s="152">
        <f t="shared" si="200"/>
        <v>41</v>
      </c>
      <c r="T1773" s="152">
        <f t="shared" si="197"/>
        <v>2057</v>
      </c>
      <c r="U1773" s="152">
        <f t="shared" si="201"/>
        <v>43</v>
      </c>
      <c r="V1773" s="152">
        <f t="shared" si="198"/>
        <v>33</v>
      </c>
      <c r="W1773" s="152">
        <f t="shared" si="202"/>
        <v>1</v>
      </c>
      <c r="X1773" s="152">
        <v>0.48599999999999999</v>
      </c>
      <c r="Y1773" t="s">
        <v>16069</v>
      </c>
    </row>
    <row r="1774" spans="5:25" ht="18" x14ac:dyDescent="0.25">
      <c r="E1774" s="152" t="s">
        <v>16066</v>
      </c>
      <c r="F1774" s="152" t="s">
        <v>16060</v>
      </c>
      <c r="G1774" t="str">
        <f t="shared" si="199"/>
        <v>Key West, Florida Keys</v>
      </c>
      <c r="H1774" s="152">
        <v>5</v>
      </c>
      <c r="I1774" s="152">
        <v>30.3</v>
      </c>
      <c r="J1774" s="152">
        <f t="shared" si="192"/>
        <v>0.5</v>
      </c>
      <c r="K1774" s="152">
        <v>950</v>
      </c>
      <c r="L1774" s="152">
        <f t="shared" si="193"/>
        <v>196</v>
      </c>
      <c r="M1774" s="152">
        <v>7.8</v>
      </c>
      <c r="N1774" s="152">
        <f t="shared" si="194"/>
        <v>0.09</v>
      </c>
      <c r="O1774" s="152">
        <v>2.5</v>
      </c>
      <c r="P1774" s="152">
        <f t="shared" si="195"/>
        <v>0.5</v>
      </c>
      <c r="Q1774" s="152"/>
      <c r="R1774" s="152">
        <f t="shared" si="196"/>
        <v>2460</v>
      </c>
      <c r="S1774" s="152">
        <f t="shared" si="200"/>
        <v>52</v>
      </c>
      <c r="T1774" s="152">
        <f t="shared" si="197"/>
        <v>2268</v>
      </c>
      <c r="U1774" s="152">
        <f t="shared" si="201"/>
        <v>54</v>
      </c>
      <c r="V1774" s="152">
        <f t="shared" si="198"/>
        <v>33</v>
      </c>
      <c r="W1774" s="152">
        <f t="shared" si="202"/>
        <v>1</v>
      </c>
      <c r="X1774" s="152">
        <v>0.216</v>
      </c>
      <c r="Y1774" t="s">
        <v>16069</v>
      </c>
    </row>
    <row r="1775" spans="5:25" ht="18" x14ac:dyDescent="0.25">
      <c r="E1775" s="152" t="s">
        <v>16066</v>
      </c>
      <c r="F1775" s="152" t="s">
        <v>16060</v>
      </c>
      <c r="G1775" t="str">
        <f t="shared" si="199"/>
        <v>Key West, Florida Keys</v>
      </c>
      <c r="H1775" s="152">
        <v>3</v>
      </c>
      <c r="I1775" s="152">
        <v>27</v>
      </c>
      <c r="J1775" s="152">
        <f t="shared" si="192"/>
        <v>0.1</v>
      </c>
      <c r="K1775" s="152">
        <v>1340</v>
      </c>
      <c r="L1775" s="152">
        <f t="shared" si="193"/>
        <v>207</v>
      </c>
      <c r="M1775" s="152">
        <v>7.6</v>
      </c>
      <c r="N1775" s="152">
        <f t="shared" si="194"/>
        <v>0.06</v>
      </c>
      <c r="O1775" s="152">
        <v>1.7</v>
      </c>
      <c r="P1775" s="152">
        <f t="shared" si="195"/>
        <v>0.2</v>
      </c>
      <c r="Q1775" s="152"/>
      <c r="R1775" s="152">
        <f t="shared" si="196"/>
        <v>2442</v>
      </c>
      <c r="S1775" s="152">
        <f t="shared" si="200"/>
        <v>33</v>
      </c>
      <c r="T1775" s="152">
        <f t="shared" si="197"/>
        <v>2336</v>
      </c>
      <c r="U1775" s="152">
        <f t="shared" si="201"/>
        <v>33</v>
      </c>
      <c r="V1775" s="152">
        <f t="shared" si="198"/>
        <v>33</v>
      </c>
      <c r="W1775" s="152">
        <f t="shared" si="202"/>
        <v>1</v>
      </c>
      <c r="X1775" s="152">
        <v>0.221</v>
      </c>
      <c r="Y1775" t="s">
        <v>16069</v>
      </c>
    </row>
    <row r="1776" spans="5:25" ht="18" x14ac:dyDescent="0.25">
      <c r="E1776" s="152" t="s">
        <v>16066</v>
      </c>
      <c r="F1776" s="152" t="s">
        <v>16060</v>
      </c>
      <c r="G1776" t="str">
        <f t="shared" si="199"/>
        <v>Key West, Florida Keys</v>
      </c>
      <c r="H1776" s="152">
        <v>2</v>
      </c>
      <c r="I1776" s="152">
        <v>27</v>
      </c>
      <c r="J1776" s="152">
        <f t="shared" si="192"/>
        <v>0.1</v>
      </c>
      <c r="K1776" s="152">
        <v>900</v>
      </c>
      <c r="L1776" s="152">
        <f t="shared" si="193"/>
        <v>211</v>
      </c>
      <c r="M1776" s="152">
        <v>7.8</v>
      </c>
      <c r="N1776" s="152">
        <f t="shared" si="194"/>
        <v>0.1</v>
      </c>
      <c r="O1776" s="152">
        <v>2.2999999999999998</v>
      </c>
      <c r="P1776" s="152">
        <f t="shared" si="195"/>
        <v>0.5</v>
      </c>
      <c r="Q1776" s="152"/>
      <c r="R1776" s="152">
        <f t="shared" si="196"/>
        <v>2422</v>
      </c>
      <c r="S1776" s="152">
        <f t="shared" si="200"/>
        <v>47</v>
      </c>
      <c r="T1776" s="152">
        <f t="shared" si="197"/>
        <v>2246</v>
      </c>
      <c r="U1776" s="152">
        <f t="shared" si="201"/>
        <v>41</v>
      </c>
      <c r="V1776" s="152">
        <f t="shared" si="198"/>
        <v>33</v>
      </c>
      <c r="W1776" s="152">
        <f t="shared" si="202"/>
        <v>1</v>
      </c>
      <c r="X1776" s="152">
        <v>-0.23200000000000001</v>
      </c>
      <c r="Y1776" t="s">
        <v>16069</v>
      </c>
    </row>
    <row r="1777" spans="5:25" ht="18" x14ac:dyDescent="0.25">
      <c r="E1777" s="152" t="s">
        <v>16066</v>
      </c>
      <c r="F1777" s="152" t="s">
        <v>16060</v>
      </c>
      <c r="G1777" t="str">
        <f t="shared" si="199"/>
        <v>Key West, Florida Keys</v>
      </c>
      <c r="H1777" s="152">
        <v>4</v>
      </c>
      <c r="I1777" s="152">
        <v>30.3</v>
      </c>
      <c r="J1777" s="152">
        <f t="shared" si="192"/>
        <v>0.5</v>
      </c>
      <c r="K1777" s="152">
        <v>400</v>
      </c>
      <c r="L1777" s="152">
        <f t="shared" si="193"/>
        <v>49</v>
      </c>
      <c r="M1777" s="152">
        <v>8.1</v>
      </c>
      <c r="N1777" s="152">
        <f t="shared" si="194"/>
        <v>0.04</v>
      </c>
      <c r="O1777" s="152">
        <v>4.3</v>
      </c>
      <c r="P1777" s="152">
        <f t="shared" si="195"/>
        <v>4</v>
      </c>
      <c r="Q1777" s="152"/>
      <c r="R1777" s="152">
        <f t="shared" si="196"/>
        <v>2406</v>
      </c>
      <c r="S1777" s="152">
        <f t="shared" si="200"/>
        <v>47</v>
      </c>
      <c r="T1777" s="152">
        <f t="shared" si="197"/>
        <v>2052</v>
      </c>
      <c r="U1777" s="152">
        <f t="shared" si="201"/>
        <v>38</v>
      </c>
      <c r="V1777" s="152">
        <f t="shared" si="198"/>
        <v>33</v>
      </c>
      <c r="W1777" s="152">
        <f t="shared" si="202"/>
        <v>1</v>
      </c>
      <c r="X1777" s="152">
        <v>0.376</v>
      </c>
      <c r="Y1777" t="s">
        <v>16069</v>
      </c>
    </row>
    <row r="1778" spans="5:25" ht="18" x14ac:dyDescent="0.25">
      <c r="E1778" s="152" t="s">
        <v>16066</v>
      </c>
      <c r="F1778" s="152" t="s">
        <v>16060</v>
      </c>
      <c r="G1778" t="str">
        <f t="shared" si="199"/>
        <v>Key West, Florida Keys</v>
      </c>
      <c r="H1778" s="152">
        <v>1</v>
      </c>
      <c r="I1778" s="152">
        <v>27</v>
      </c>
      <c r="J1778" s="152">
        <f t="shared" ref="J1778:J1841" si="203">VLOOKUP($H1778,$AA$948:$AO$953,3,FALSE)</f>
        <v>0.1</v>
      </c>
      <c r="K1778" s="152">
        <v>400</v>
      </c>
      <c r="L1778" s="152">
        <f t="shared" ref="L1778:L1841" si="204">VLOOKUP($H1778,$AA$948:$AO$953,5,FALSE)</f>
        <v>60</v>
      </c>
      <c r="M1778" s="152">
        <v>8.1</v>
      </c>
      <c r="N1778" s="152">
        <f t="shared" ref="N1778:N1841" si="205">VLOOKUP($H1778,$AA$948:$AO$953,7,FALSE)</f>
        <v>0.05</v>
      </c>
      <c r="O1778" s="152">
        <v>3.8</v>
      </c>
      <c r="P1778" s="152">
        <f t="shared" ref="P1778:P1841" si="206">VLOOKUP($H1778,$AA$948:$AO$953,13,FALSE)</f>
        <v>3</v>
      </c>
      <c r="Q1778" s="152"/>
      <c r="R1778" s="152">
        <f t="shared" ref="R1778:R1841" si="207">VLOOKUP($H1778,$AA$948:$AO$953,8,FALSE)</f>
        <v>2377</v>
      </c>
      <c r="S1778" s="152">
        <f t="shared" si="200"/>
        <v>41</v>
      </c>
      <c r="T1778" s="152">
        <f t="shared" ref="T1778:T1841" si="208">VLOOKUP($H1778,$AA$948:$AO$953,10,FALSE)</f>
        <v>2057</v>
      </c>
      <c r="U1778" s="152">
        <f t="shared" si="201"/>
        <v>43</v>
      </c>
      <c r="V1778" s="152">
        <f t="shared" ref="V1778:V1841" si="209">VLOOKUP($H1778,$AA$948:$AO$953,14,FALSE)</f>
        <v>33</v>
      </c>
      <c r="W1778" s="152">
        <f t="shared" si="202"/>
        <v>1</v>
      </c>
      <c r="X1778" s="152">
        <v>0.20799999999999999</v>
      </c>
      <c r="Y1778" t="s">
        <v>16069</v>
      </c>
    </row>
    <row r="1779" spans="5:25" ht="18" x14ac:dyDescent="0.25">
      <c r="E1779" s="152" t="s">
        <v>16066</v>
      </c>
      <c r="F1779" s="152" t="s">
        <v>16060</v>
      </c>
      <c r="G1779" t="str">
        <f t="shared" ref="G1779:G1842" si="210">_xlfn.CONCAT(F1779, ", Florida Keys")</f>
        <v>Key West, Florida Keys</v>
      </c>
      <c r="H1779" s="152">
        <v>3</v>
      </c>
      <c r="I1779" s="152">
        <v>27</v>
      </c>
      <c r="J1779" s="152">
        <f t="shared" si="203"/>
        <v>0.1</v>
      </c>
      <c r="K1779" s="152">
        <v>1340</v>
      </c>
      <c r="L1779" s="152">
        <f t="shared" si="204"/>
        <v>207</v>
      </c>
      <c r="M1779" s="152">
        <v>7.6</v>
      </c>
      <c r="N1779" s="152">
        <f t="shared" si="205"/>
        <v>0.06</v>
      </c>
      <c r="O1779" s="152">
        <v>1.7</v>
      </c>
      <c r="P1779" s="152">
        <f t="shared" si="206"/>
        <v>0.2</v>
      </c>
      <c r="Q1779" s="152"/>
      <c r="R1779" s="152">
        <f t="shared" si="207"/>
        <v>2442</v>
      </c>
      <c r="S1779" s="152">
        <f t="shared" ref="S1779:S1842" si="211">VLOOKUP($H1779,$AA$948:$AO$953,9,FALSE)</f>
        <v>33</v>
      </c>
      <c r="T1779" s="152">
        <f t="shared" si="208"/>
        <v>2336</v>
      </c>
      <c r="U1779" s="152">
        <f t="shared" ref="U1779:U1842" si="212">VLOOKUP($H1779,$AA$948:$AO$953,11,FALSE)</f>
        <v>33</v>
      </c>
      <c r="V1779" s="152">
        <f t="shared" si="209"/>
        <v>33</v>
      </c>
      <c r="W1779" s="152">
        <f t="shared" ref="W1779:W1842" si="213">VLOOKUP($H1779,$AA$948:$AO$953,15,FALSE)</f>
        <v>1</v>
      </c>
      <c r="X1779" s="152">
        <v>9.6000000000000002E-2</v>
      </c>
      <c r="Y1779" t="s">
        <v>16069</v>
      </c>
    </row>
    <row r="1780" spans="5:25" ht="18" x14ac:dyDescent="0.25">
      <c r="E1780" s="152" t="s">
        <v>16066</v>
      </c>
      <c r="F1780" s="152" t="s">
        <v>16060</v>
      </c>
      <c r="G1780" t="str">
        <f t="shared" si="210"/>
        <v>Key West, Florida Keys</v>
      </c>
      <c r="H1780" s="152">
        <v>5</v>
      </c>
      <c r="I1780" s="152">
        <v>30.3</v>
      </c>
      <c r="J1780" s="152">
        <f t="shared" si="203"/>
        <v>0.5</v>
      </c>
      <c r="K1780" s="152">
        <v>950</v>
      </c>
      <c r="L1780" s="152">
        <f t="shared" si="204"/>
        <v>196</v>
      </c>
      <c r="M1780" s="152">
        <v>7.8</v>
      </c>
      <c r="N1780" s="152">
        <f t="shared" si="205"/>
        <v>0.09</v>
      </c>
      <c r="O1780" s="152">
        <v>2.5</v>
      </c>
      <c r="P1780" s="152">
        <f t="shared" si="206"/>
        <v>0.5</v>
      </c>
      <c r="Q1780" s="152"/>
      <c r="R1780" s="152">
        <f t="shared" si="207"/>
        <v>2460</v>
      </c>
      <c r="S1780" s="152">
        <f t="shared" si="211"/>
        <v>52</v>
      </c>
      <c r="T1780" s="152">
        <f t="shared" si="208"/>
        <v>2268</v>
      </c>
      <c r="U1780" s="152">
        <f t="shared" si="212"/>
        <v>54</v>
      </c>
      <c r="V1780" s="152">
        <f t="shared" si="209"/>
        <v>33</v>
      </c>
      <c r="W1780" s="152">
        <f t="shared" si="213"/>
        <v>1</v>
      </c>
      <c r="X1780" s="152">
        <v>0.22700000000000001</v>
      </c>
      <c r="Y1780" t="s">
        <v>16069</v>
      </c>
    </row>
    <row r="1781" spans="5:25" ht="18" x14ac:dyDescent="0.25">
      <c r="E1781" s="152" t="s">
        <v>16066</v>
      </c>
      <c r="F1781" s="152" t="s">
        <v>16060</v>
      </c>
      <c r="G1781" t="str">
        <f t="shared" si="210"/>
        <v>Key West, Florida Keys</v>
      </c>
      <c r="H1781" s="152">
        <v>4</v>
      </c>
      <c r="I1781" s="152">
        <v>30.3</v>
      </c>
      <c r="J1781" s="152">
        <f t="shared" si="203"/>
        <v>0.5</v>
      </c>
      <c r="K1781" s="152">
        <v>400</v>
      </c>
      <c r="L1781" s="152">
        <f t="shared" si="204"/>
        <v>49</v>
      </c>
      <c r="M1781" s="152">
        <v>8.1</v>
      </c>
      <c r="N1781" s="152">
        <f t="shared" si="205"/>
        <v>0.04</v>
      </c>
      <c r="O1781" s="152">
        <v>4.3</v>
      </c>
      <c r="P1781" s="152">
        <f t="shared" si="206"/>
        <v>4</v>
      </c>
      <c r="Q1781" s="152"/>
      <c r="R1781" s="152">
        <f t="shared" si="207"/>
        <v>2406</v>
      </c>
      <c r="S1781" s="152">
        <f t="shared" si="211"/>
        <v>47</v>
      </c>
      <c r="T1781" s="152">
        <f t="shared" si="208"/>
        <v>2052</v>
      </c>
      <c r="U1781" s="152">
        <f t="shared" si="212"/>
        <v>38</v>
      </c>
      <c r="V1781" s="152">
        <f t="shared" si="209"/>
        <v>33</v>
      </c>
      <c r="W1781" s="152">
        <f t="shared" si="213"/>
        <v>1</v>
      </c>
      <c r="X1781" s="152">
        <v>0.34899999999999998</v>
      </c>
      <c r="Y1781" t="s">
        <v>16069</v>
      </c>
    </row>
    <row r="1782" spans="5:25" ht="18" x14ac:dyDescent="0.25">
      <c r="E1782" s="152" t="s">
        <v>16066</v>
      </c>
      <c r="F1782" s="152" t="s">
        <v>16060</v>
      </c>
      <c r="G1782" t="str">
        <f t="shared" si="210"/>
        <v>Key West, Florida Keys</v>
      </c>
      <c r="H1782" s="152">
        <v>4</v>
      </c>
      <c r="I1782" s="152">
        <v>30.3</v>
      </c>
      <c r="J1782" s="152">
        <f t="shared" si="203"/>
        <v>0.5</v>
      </c>
      <c r="K1782" s="152">
        <v>400</v>
      </c>
      <c r="L1782" s="152">
        <f t="shared" si="204"/>
        <v>49</v>
      </c>
      <c r="M1782" s="152">
        <v>8.1</v>
      </c>
      <c r="N1782" s="152">
        <f t="shared" si="205"/>
        <v>0.04</v>
      </c>
      <c r="O1782" s="152">
        <v>4.3</v>
      </c>
      <c r="P1782" s="152">
        <f t="shared" si="206"/>
        <v>4</v>
      </c>
      <c r="Q1782" s="152"/>
      <c r="R1782" s="152">
        <f t="shared" si="207"/>
        <v>2406</v>
      </c>
      <c r="S1782" s="152">
        <f t="shared" si="211"/>
        <v>47</v>
      </c>
      <c r="T1782" s="152">
        <f t="shared" si="208"/>
        <v>2052</v>
      </c>
      <c r="U1782" s="152">
        <f t="shared" si="212"/>
        <v>38</v>
      </c>
      <c r="V1782" s="152">
        <f t="shared" si="209"/>
        <v>33</v>
      </c>
      <c r="W1782" s="152">
        <f t="shared" si="213"/>
        <v>1</v>
      </c>
      <c r="X1782" s="152">
        <v>7.3999999999999996E-2</v>
      </c>
      <c r="Y1782" t="s">
        <v>16069</v>
      </c>
    </row>
    <row r="1783" spans="5:25" ht="18" x14ac:dyDescent="0.25">
      <c r="E1783" s="152" t="s">
        <v>16066</v>
      </c>
      <c r="F1783" s="152" t="s">
        <v>16060</v>
      </c>
      <c r="G1783" t="str">
        <f t="shared" si="210"/>
        <v>Key West, Florida Keys</v>
      </c>
      <c r="H1783" s="152">
        <v>3</v>
      </c>
      <c r="I1783" s="152">
        <v>27</v>
      </c>
      <c r="J1783" s="152">
        <f t="shared" si="203"/>
        <v>0.1</v>
      </c>
      <c r="K1783" s="152">
        <v>1340</v>
      </c>
      <c r="L1783" s="152">
        <f t="shared" si="204"/>
        <v>207</v>
      </c>
      <c r="M1783" s="152">
        <v>7.6</v>
      </c>
      <c r="N1783" s="152">
        <f t="shared" si="205"/>
        <v>0.06</v>
      </c>
      <c r="O1783" s="152">
        <v>1.7</v>
      </c>
      <c r="P1783" s="152">
        <f t="shared" si="206"/>
        <v>0.2</v>
      </c>
      <c r="Q1783" s="152"/>
      <c r="R1783" s="152">
        <f t="shared" si="207"/>
        <v>2442</v>
      </c>
      <c r="S1783" s="152">
        <f t="shared" si="211"/>
        <v>33</v>
      </c>
      <c r="T1783" s="152">
        <f t="shared" si="208"/>
        <v>2336</v>
      </c>
      <c r="U1783" s="152">
        <f t="shared" si="212"/>
        <v>33</v>
      </c>
      <c r="V1783" s="152">
        <f t="shared" si="209"/>
        <v>33</v>
      </c>
      <c r="W1783" s="152">
        <f t="shared" si="213"/>
        <v>1</v>
      </c>
      <c r="X1783" s="152">
        <v>7.0999999999999994E-2</v>
      </c>
      <c r="Y1783" t="s">
        <v>16069</v>
      </c>
    </row>
    <row r="1784" spans="5:25" ht="18" x14ac:dyDescent="0.25">
      <c r="E1784" s="152" t="s">
        <v>16066</v>
      </c>
      <c r="F1784" s="152" t="s">
        <v>16060</v>
      </c>
      <c r="G1784" t="str">
        <f t="shared" si="210"/>
        <v>Key West, Florida Keys</v>
      </c>
      <c r="H1784" s="152">
        <v>1</v>
      </c>
      <c r="I1784" s="152">
        <v>27</v>
      </c>
      <c r="J1784" s="152">
        <f t="shared" si="203"/>
        <v>0.1</v>
      </c>
      <c r="K1784" s="152">
        <v>400</v>
      </c>
      <c r="L1784" s="152">
        <f t="shared" si="204"/>
        <v>60</v>
      </c>
      <c r="M1784" s="152">
        <v>8.1</v>
      </c>
      <c r="N1784" s="152">
        <f t="shared" si="205"/>
        <v>0.05</v>
      </c>
      <c r="O1784" s="152">
        <v>3.8</v>
      </c>
      <c r="P1784" s="152">
        <f t="shared" si="206"/>
        <v>3</v>
      </c>
      <c r="Q1784" s="152"/>
      <c r="R1784" s="152">
        <f t="shared" si="207"/>
        <v>2377</v>
      </c>
      <c r="S1784" s="152">
        <f t="shared" si="211"/>
        <v>41</v>
      </c>
      <c r="T1784" s="152">
        <f t="shared" si="208"/>
        <v>2057</v>
      </c>
      <c r="U1784" s="152">
        <f t="shared" si="212"/>
        <v>43</v>
      </c>
      <c r="V1784" s="152">
        <f t="shared" si="209"/>
        <v>33</v>
      </c>
      <c r="W1784" s="152">
        <f t="shared" si="213"/>
        <v>1</v>
      </c>
      <c r="X1784" s="152">
        <v>0.112</v>
      </c>
      <c r="Y1784" t="s">
        <v>16069</v>
      </c>
    </row>
    <row r="1785" spans="5:25" ht="18" x14ac:dyDescent="0.25">
      <c r="E1785" s="152" t="s">
        <v>16066</v>
      </c>
      <c r="F1785" s="152" t="s">
        <v>16060</v>
      </c>
      <c r="G1785" t="str">
        <f t="shared" si="210"/>
        <v>Key West, Florida Keys</v>
      </c>
      <c r="H1785" s="152">
        <v>5</v>
      </c>
      <c r="I1785" s="152">
        <v>30.3</v>
      </c>
      <c r="J1785" s="152">
        <f t="shared" si="203"/>
        <v>0.5</v>
      </c>
      <c r="K1785" s="152">
        <v>950</v>
      </c>
      <c r="L1785" s="152">
        <f t="shared" si="204"/>
        <v>196</v>
      </c>
      <c r="M1785" s="152">
        <v>7.8</v>
      </c>
      <c r="N1785" s="152">
        <f t="shared" si="205"/>
        <v>0.09</v>
      </c>
      <c r="O1785" s="152">
        <v>2.5</v>
      </c>
      <c r="P1785" s="152">
        <f t="shared" si="206"/>
        <v>0.5</v>
      </c>
      <c r="Q1785" s="152"/>
      <c r="R1785" s="152">
        <f t="shared" si="207"/>
        <v>2460</v>
      </c>
      <c r="S1785" s="152">
        <f t="shared" si="211"/>
        <v>52</v>
      </c>
      <c r="T1785" s="152">
        <f t="shared" si="208"/>
        <v>2268</v>
      </c>
      <c r="U1785" s="152">
        <f t="shared" si="212"/>
        <v>54</v>
      </c>
      <c r="V1785" s="152">
        <f t="shared" si="209"/>
        <v>33</v>
      </c>
      <c r="W1785" s="152">
        <f t="shared" si="213"/>
        <v>1</v>
      </c>
      <c r="X1785" s="152">
        <v>0.214</v>
      </c>
      <c r="Y1785" t="s">
        <v>16069</v>
      </c>
    </row>
    <row r="1786" spans="5:25" ht="18" x14ac:dyDescent="0.25">
      <c r="E1786" s="152" t="s">
        <v>16066</v>
      </c>
      <c r="F1786" s="152" t="s">
        <v>16060</v>
      </c>
      <c r="G1786" t="str">
        <f t="shared" si="210"/>
        <v>Key West, Florida Keys</v>
      </c>
      <c r="H1786" s="152">
        <v>1</v>
      </c>
      <c r="I1786" s="152">
        <v>27</v>
      </c>
      <c r="J1786" s="152">
        <f t="shared" si="203"/>
        <v>0.1</v>
      </c>
      <c r="K1786" s="152">
        <v>400</v>
      </c>
      <c r="L1786" s="152">
        <f t="shared" si="204"/>
        <v>60</v>
      </c>
      <c r="M1786" s="152">
        <v>8.1</v>
      </c>
      <c r="N1786" s="152">
        <f t="shared" si="205"/>
        <v>0.05</v>
      </c>
      <c r="O1786" s="152">
        <v>3.8</v>
      </c>
      <c r="P1786" s="152">
        <f t="shared" si="206"/>
        <v>3</v>
      </c>
      <c r="Q1786" s="152"/>
      <c r="R1786" s="152">
        <f t="shared" si="207"/>
        <v>2377</v>
      </c>
      <c r="S1786" s="152">
        <f t="shared" si="211"/>
        <v>41</v>
      </c>
      <c r="T1786" s="152">
        <f t="shared" si="208"/>
        <v>2057</v>
      </c>
      <c r="U1786" s="152">
        <f t="shared" si="212"/>
        <v>43</v>
      </c>
      <c r="V1786" s="152">
        <f t="shared" si="209"/>
        <v>33</v>
      </c>
      <c r="W1786" s="152">
        <f t="shared" si="213"/>
        <v>1</v>
      </c>
      <c r="X1786" s="152">
        <v>0.161</v>
      </c>
      <c r="Y1786" t="s">
        <v>16069</v>
      </c>
    </row>
    <row r="1787" spans="5:25" ht="18" x14ac:dyDescent="0.25">
      <c r="E1787" s="152" t="s">
        <v>16066</v>
      </c>
      <c r="F1787" s="152" t="s">
        <v>16060</v>
      </c>
      <c r="G1787" t="str">
        <f t="shared" si="210"/>
        <v>Key West, Florida Keys</v>
      </c>
      <c r="H1787" s="152">
        <v>4</v>
      </c>
      <c r="I1787" s="152">
        <v>30.3</v>
      </c>
      <c r="J1787" s="152">
        <f t="shared" si="203"/>
        <v>0.5</v>
      </c>
      <c r="K1787" s="152">
        <v>400</v>
      </c>
      <c r="L1787" s="152">
        <f t="shared" si="204"/>
        <v>49</v>
      </c>
      <c r="M1787" s="152">
        <v>8.1</v>
      </c>
      <c r="N1787" s="152">
        <f t="shared" si="205"/>
        <v>0.04</v>
      </c>
      <c r="O1787" s="152">
        <v>4.3</v>
      </c>
      <c r="P1787" s="152">
        <f t="shared" si="206"/>
        <v>4</v>
      </c>
      <c r="Q1787" s="152"/>
      <c r="R1787" s="152">
        <f t="shared" si="207"/>
        <v>2406</v>
      </c>
      <c r="S1787" s="152">
        <f t="shared" si="211"/>
        <v>47</v>
      </c>
      <c r="T1787" s="152">
        <f t="shared" si="208"/>
        <v>2052</v>
      </c>
      <c r="U1787" s="152">
        <f t="shared" si="212"/>
        <v>38</v>
      </c>
      <c r="V1787" s="152">
        <f t="shared" si="209"/>
        <v>33</v>
      </c>
      <c r="W1787" s="152">
        <f t="shared" si="213"/>
        <v>1</v>
      </c>
      <c r="X1787" s="152">
        <v>-0.61299999999999999</v>
      </c>
      <c r="Y1787" t="s">
        <v>16069</v>
      </c>
    </row>
    <row r="1788" spans="5:25" ht="18" x14ac:dyDescent="0.25">
      <c r="E1788" s="152" t="s">
        <v>16066</v>
      </c>
      <c r="F1788" s="152" t="s">
        <v>16060</v>
      </c>
      <c r="G1788" t="str">
        <f t="shared" si="210"/>
        <v>Key West, Florida Keys</v>
      </c>
      <c r="H1788" s="152">
        <v>6</v>
      </c>
      <c r="I1788" s="152">
        <v>30.3</v>
      </c>
      <c r="J1788" s="152">
        <f t="shared" si="203"/>
        <v>0.5</v>
      </c>
      <c r="K1788" s="152">
        <v>1290</v>
      </c>
      <c r="L1788" s="152">
        <f t="shared" si="204"/>
        <v>247</v>
      </c>
      <c r="M1788" s="152">
        <v>7.6</v>
      </c>
      <c r="N1788" s="152">
        <f t="shared" si="205"/>
        <v>0.08</v>
      </c>
      <c r="O1788" s="152">
        <v>2</v>
      </c>
      <c r="P1788" s="152">
        <f t="shared" si="206"/>
        <v>0.4</v>
      </c>
      <c r="Q1788" s="152"/>
      <c r="R1788" s="152">
        <f t="shared" si="207"/>
        <v>2447</v>
      </c>
      <c r="S1788" s="152">
        <f t="shared" si="211"/>
        <v>77</v>
      </c>
      <c r="T1788" s="152">
        <f t="shared" si="208"/>
        <v>2311</v>
      </c>
      <c r="U1788" s="152">
        <f t="shared" si="212"/>
        <v>77</v>
      </c>
      <c r="V1788" s="152">
        <f t="shared" si="209"/>
        <v>33</v>
      </c>
      <c r="W1788" s="152">
        <f t="shared" si="213"/>
        <v>1</v>
      </c>
      <c r="X1788" s="152">
        <v>2.9000000000000001E-2</v>
      </c>
      <c r="Y1788" t="s">
        <v>16069</v>
      </c>
    </row>
    <row r="1789" spans="5:25" ht="18" x14ac:dyDescent="0.25">
      <c r="E1789" s="152" t="s">
        <v>16066</v>
      </c>
      <c r="F1789" s="152" t="s">
        <v>16060</v>
      </c>
      <c r="G1789" t="str">
        <f t="shared" si="210"/>
        <v>Key West, Florida Keys</v>
      </c>
      <c r="H1789" s="152">
        <v>5</v>
      </c>
      <c r="I1789" s="152">
        <v>30.3</v>
      </c>
      <c r="J1789" s="152">
        <f t="shared" si="203"/>
        <v>0.5</v>
      </c>
      <c r="K1789" s="152">
        <v>950</v>
      </c>
      <c r="L1789" s="152">
        <f t="shared" si="204"/>
        <v>196</v>
      </c>
      <c r="M1789" s="152">
        <v>7.8</v>
      </c>
      <c r="N1789" s="152">
        <f t="shared" si="205"/>
        <v>0.09</v>
      </c>
      <c r="O1789" s="152">
        <v>2.5</v>
      </c>
      <c r="P1789" s="152">
        <f t="shared" si="206"/>
        <v>0.5</v>
      </c>
      <c r="Q1789" s="152"/>
      <c r="R1789" s="152">
        <f t="shared" si="207"/>
        <v>2460</v>
      </c>
      <c r="S1789" s="152">
        <f t="shared" si="211"/>
        <v>52</v>
      </c>
      <c r="T1789" s="152">
        <f t="shared" si="208"/>
        <v>2268</v>
      </c>
      <c r="U1789" s="152">
        <f t="shared" si="212"/>
        <v>54</v>
      </c>
      <c r="V1789" s="152">
        <f t="shared" si="209"/>
        <v>33</v>
      </c>
      <c r="W1789" s="152">
        <f t="shared" si="213"/>
        <v>1</v>
      </c>
      <c r="X1789" s="152">
        <v>0.44600000000000001</v>
      </c>
      <c r="Y1789" t="s">
        <v>16069</v>
      </c>
    </row>
    <row r="1790" spans="5:25" ht="18" x14ac:dyDescent="0.25">
      <c r="E1790" s="152" t="s">
        <v>16066</v>
      </c>
      <c r="F1790" s="152" t="s">
        <v>16060</v>
      </c>
      <c r="G1790" t="str">
        <f t="shared" si="210"/>
        <v>Key West, Florida Keys</v>
      </c>
      <c r="H1790" s="152">
        <v>3</v>
      </c>
      <c r="I1790" s="152">
        <v>27</v>
      </c>
      <c r="J1790" s="152">
        <f t="shared" si="203"/>
        <v>0.1</v>
      </c>
      <c r="K1790" s="152">
        <v>1340</v>
      </c>
      <c r="L1790" s="152">
        <f t="shared" si="204"/>
        <v>207</v>
      </c>
      <c r="M1790" s="152">
        <v>7.6</v>
      </c>
      <c r="N1790" s="152">
        <f t="shared" si="205"/>
        <v>0.06</v>
      </c>
      <c r="O1790" s="152">
        <v>1.7</v>
      </c>
      <c r="P1790" s="152">
        <f t="shared" si="206"/>
        <v>0.2</v>
      </c>
      <c r="Q1790" s="152"/>
      <c r="R1790" s="152">
        <f t="shared" si="207"/>
        <v>2442</v>
      </c>
      <c r="S1790" s="152">
        <f t="shared" si="211"/>
        <v>33</v>
      </c>
      <c r="T1790" s="152">
        <f t="shared" si="208"/>
        <v>2336</v>
      </c>
      <c r="U1790" s="152">
        <f t="shared" si="212"/>
        <v>33</v>
      </c>
      <c r="V1790" s="152">
        <f t="shared" si="209"/>
        <v>33</v>
      </c>
      <c r="W1790" s="152">
        <f t="shared" si="213"/>
        <v>1</v>
      </c>
      <c r="X1790" s="152">
        <v>9.9000000000000005E-2</v>
      </c>
      <c r="Y1790" t="s">
        <v>16069</v>
      </c>
    </row>
    <row r="1791" spans="5:25" ht="18" x14ac:dyDescent="0.25">
      <c r="E1791" s="152" t="s">
        <v>16066</v>
      </c>
      <c r="F1791" s="152" t="s">
        <v>16060</v>
      </c>
      <c r="G1791" t="str">
        <f t="shared" si="210"/>
        <v>Key West, Florida Keys</v>
      </c>
      <c r="H1791" s="152">
        <v>1</v>
      </c>
      <c r="I1791" s="152">
        <v>27</v>
      </c>
      <c r="J1791" s="152">
        <f t="shared" si="203"/>
        <v>0.1</v>
      </c>
      <c r="K1791" s="152">
        <v>400</v>
      </c>
      <c r="L1791" s="152">
        <f t="shared" si="204"/>
        <v>60</v>
      </c>
      <c r="M1791" s="152">
        <v>8.1</v>
      </c>
      <c r="N1791" s="152">
        <f t="shared" si="205"/>
        <v>0.05</v>
      </c>
      <c r="O1791" s="152">
        <v>3.8</v>
      </c>
      <c r="P1791" s="152">
        <f t="shared" si="206"/>
        <v>3</v>
      </c>
      <c r="Q1791" s="152"/>
      <c r="R1791" s="152">
        <f t="shared" si="207"/>
        <v>2377</v>
      </c>
      <c r="S1791" s="152">
        <f t="shared" si="211"/>
        <v>41</v>
      </c>
      <c r="T1791" s="152">
        <f t="shared" si="208"/>
        <v>2057</v>
      </c>
      <c r="U1791" s="152">
        <f t="shared" si="212"/>
        <v>43</v>
      </c>
      <c r="V1791" s="152">
        <f t="shared" si="209"/>
        <v>33</v>
      </c>
      <c r="W1791" s="152">
        <f t="shared" si="213"/>
        <v>1</v>
      </c>
      <c r="X1791" s="152">
        <v>0.49099999999999999</v>
      </c>
      <c r="Y1791" t="s">
        <v>16069</v>
      </c>
    </row>
    <row r="1792" spans="5:25" ht="18" x14ac:dyDescent="0.25">
      <c r="E1792" s="152" t="s">
        <v>16066</v>
      </c>
      <c r="F1792" s="152" t="s">
        <v>16060</v>
      </c>
      <c r="G1792" t="str">
        <f t="shared" si="210"/>
        <v>Key West, Florida Keys</v>
      </c>
      <c r="H1792" s="152">
        <v>6</v>
      </c>
      <c r="I1792" s="152">
        <v>30.3</v>
      </c>
      <c r="J1792" s="152">
        <f t="shared" si="203"/>
        <v>0.5</v>
      </c>
      <c r="K1792" s="152">
        <v>1290</v>
      </c>
      <c r="L1792" s="152">
        <f t="shared" si="204"/>
        <v>247</v>
      </c>
      <c r="M1792" s="152">
        <v>7.6</v>
      </c>
      <c r="N1792" s="152">
        <f t="shared" si="205"/>
        <v>0.08</v>
      </c>
      <c r="O1792" s="152">
        <v>2</v>
      </c>
      <c r="P1792" s="152">
        <f t="shared" si="206"/>
        <v>0.4</v>
      </c>
      <c r="Q1792" s="152"/>
      <c r="R1792" s="152">
        <f t="shared" si="207"/>
        <v>2447</v>
      </c>
      <c r="S1792" s="152">
        <f t="shared" si="211"/>
        <v>77</v>
      </c>
      <c r="T1792" s="152">
        <f t="shared" si="208"/>
        <v>2311</v>
      </c>
      <c r="U1792" s="152">
        <f t="shared" si="212"/>
        <v>77</v>
      </c>
      <c r="V1792" s="152">
        <f t="shared" si="209"/>
        <v>33</v>
      </c>
      <c r="W1792" s="152">
        <f t="shared" si="213"/>
        <v>1</v>
      </c>
      <c r="X1792" s="152">
        <v>0.72899999999999998</v>
      </c>
      <c r="Y1792" t="s">
        <v>16069</v>
      </c>
    </row>
    <row r="1793" spans="5:25" ht="18" x14ac:dyDescent="0.25">
      <c r="E1793" s="152" t="s">
        <v>16066</v>
      </c>
      <c r="F1793" s="152" t="s">
        <v>16060</v>
      </c>
      <c r="G1793" t="str">
        <f t="shared" si="210"/>
        <v>Key West, Florida Keys</v>
      </c>
      <c r="H1793" s="152">
        <v>2</v>
      </c>
      <c r="I1793" s="152">
        <v>27</v>
      </c>
      <c r="J1793" s="152">
        <f t="shared" si="203"/>
        <v>0.1</v>
      </c>
      <c r="K1793" s="152">
        <v>900</v>
      </c>
      <c r="L1793" s="152">
        <f t="shared" si="204"/>
        <v>211</v>
      </c>
      <c r="M1793" s="152">
        <v>7.8</v>
      </c>
      <c r="N1793" s="152">
        <f t="shared" si="205"/>
        <v>0.1</v>
      </c>
      <c r="O1793" s="152">
        <v>2.2999999999999998</v>
      </c>
      <c r="P1793" s="152">
        <f t="shared" si="206"/>
        <v>0.5</v>
      </c>
      <c r="Q1793" s="152"/>
      <c r="R1793" s="152">
        <f t="shared" si="207"/>
        <v>2422</v>
      </c>
      <c r="S1793" s="152">
        <f t="shared" si="211"/>
        <v>47</v>
      </c>
      <c r="T1793" s="152">
        <f t="shared" si="208"/>
        <v>2246</v>
      </c>
      <c r="U1793" s="152">
        <f t="shared" si="212"/>
        <v>41</v>
      </c>
      <c r="V1793" s="152">
        <f t="shared" si="209"/>
        <v>33</v>
      </c>
      <c r="W1793" s="152">
        <f t="shared" si="213"/>
        <v>1</v>
      </c>
      <c r="X1793" s="152">
        <v>0.19400000000000001</v>
      </c>
      <c r="Y1793" t="s">
        <v>16069</v>
      </c>
    </row>
    <row r="1794" spans="5:25" ht="18" x14ac:dyDescent="0.25">
      <c r="E1794" s="152" t="s">
        <v>16066</v>
      </c>
      <c r="F1794" s="152" t="s">
        <v>16060</v>
      </c>
      <c r="G1794" t="str">
        <f t="shared" si="210"/>
        <v>Key West, Florida Keys</v>
      </c>
      <c r="H1794" s="152">
        <v>3</v>
      </c>
      <c r="I1794" s="152">
        <v>27</v>
      </c>
      <c r="J1794" s="152">
        <f t="shared" si="203"/>
        <v>0.1</v>
      </c>
      <c r="K1794" s="152">
        <v>1340</v>
      </c>
      <c r="L1794" s="152">
        <f t="shared" si="204"/>
        <v>207</v>
      </c>
      <c r="M1794" s="152">
        <v>7.6</v>
      </c>
      <c r="N1794" s="152">
        <f t="shared" si="205"/>
        <v>0.06</v>
      </c>
      <c r="O1794" s="152">
        <v>1.7</v>
      </c>
      <c r="P1794" s="152">
        <f t="shared" si="206"/>
        <v>0.2</v>
      </c>
      <c r="Q1794" s="152"/>
      <c r="R1794" s="152">
        <f t="shared" si="207"/>
        <v>2442</v>
      </c>
      <c r="S1794" s="152">
        <f t="shared" si="211"/>
        <v>33</v>
      </c>
      <c r="T1794" s="152">
        <f t="shared" si="208"/>
        <v>2336</v>
      </c>
      <c r="U1794" s="152">
        <f t="shared" si="212"/>
        <v>33</v>
      </c>
      <c r="V1794" s="152">
        <f t="shared" si="209"/>
        <v>33</v>
      </c>
      <c r="W1794" s="152">
        <f t="shared" si="213"/>
        <v>1</v>
      </c>
      <c r="X1794" s="152">
        <v>-8.0000000000000002E-3</v>
      </c>
      <c r="Y1794" t="s">
        <v>16069</v>
      </c>
    </row>
    <row r="1795" spans="5:25" ht="18" x14ac:dyDescent="0.25">
      <c r="E1795" s="152" t="s">
        <v>16066</v>
      </c>
      <c r="F1795" s="152" t="s">
        <v>16060</v>
      </c>
      <c r="G1795" t="str">
        <f t="shared" si="210"/>
        <v>Key West, Florida Keys</v>
      </c>
      <c r="H1795" s="152">
        <v>3</v>
      </c>
      <c r="I1795" s="152">
        <v>27</v>
      </c>
      <c r="J1795" s="152">
        <f t="shared" si="203"/>
        <v>0.1</v>
      </c>
      <c r="K1795" s="152">
        <v>1340</v>
      </c>
      <c r="L1795" s="152">
        <f t="shared" si="204"/>
        <v>207</v>
      </c>
      <c r="M1795" s="152">
        <v>7.6</v>
      </c>
      <c r="N1795" s="152">
        <f t="shared" si="205"/>
        <v>0.06</v>
      </c>
      <c r="O1795" s="152">
        <v>1.7</v>
      </c>
      <c r="P1795" s="152">
        <f t="shared" si="206"/>
        <v>0.2</v>
      </c>
      <c r="Q1795" s="152"/>
      <c r="R1795" s="152">
        <f t="shared" si="207"/>
        <v>2442</v>
      </c>
      <c r="S1795" s="152">
        <f t="shared" si="211"/>
        <v>33</v>
      </c>
      <c r="T1795" s="152">
        <f t="shared" si="208"/>
        <v>2336</v>
      </c>
      <c r="U1795" s="152">
        <f t="shared" si="212"/>
        <v>33</v>
      </c>
      <c r="V1795" s="152">
        <f t="shared" si="209"/>
        <v>33</v>
      </c>
      <c r="W1795" s="152">
        <f t="shared" si="213"/>
        <v>1</v>
      </c>
      <c r="X1795" s="152">
        <v>3.5000000000000003E-2</v>
      </c>
      <c r="Y1795" t="s">
        <v>16069</v>
      </c>
    </row>
    <row r="1796" spans="5:25" ht="18" x14ac:dyDescent="0.25">
      <c r="E1796" s="152" t="s">
        <v>16066</v>
      </c>
      <c r="F1796" s="152" t="s">
        <v>16060</v>
      </c>
      <c r="G1796" t="str">
        <f t="shared" si="210"/>
        <v>Key West, Florida Keys</v>
      </c>
      <c r="H1796" s="152">
        <v>5</v>
      </c>
      <c r="I1796" s="152">
        <v>30.3</v>
      </c>
      <c r="J1796" s="152">
        <f t="shared" si="203"/>
        <v>0.5</v>
      </c>
      <c r="K1796" s="152">
        <v>950</v>
      </c>
      <c r="L1796" s="152">
        <f t="shared" si="204"/>
        <v>196</v>
      </c>
      <c r="M1796" s="152">
        <v>7.8</v>
      </c>
      <c r="N1796" s="152">
        <f t="shared" si="205"/>
        <v>0.09</v>
      </c>
      <c r="O1796" s="152">
        <v>2.5</v>
      </c>
      <c r="P1796" s="152">
        <f t="shared" si="206"/>
        <v>0.5</v>
      </c>
      <c r="Q1796" s="152"/>
      <c r="R1796" s="152">
        <f t="shared" si="207"/>
        <v>2460</v>
      </c>
      <c r="S1796" s="152">
        <f t="shared" si="211"/>
        <v>52</v>
      </c>
      <c r="T1796" s="152">
        <f t="shared" si="208"/>
        <v>2268</v>
      </c>
      <c r="U1796" s="152">
        <f t="shared" si="212"/>
        <v>54</v>
      </c>
      <c r="V1796" s="152">
        <f t="shared" si="209"/>
        <v>33</v>
      </c>
      <c r="W1796" s="152">
        <f t="shared" si="213"/>
        <v>1</v>
      </c>
      <c r="X1796" s="152">
        <v>9.0999999999999998E-2</v>
      </c>
      <c r="Y1796" t="s">
        <v>16069</v>
      </c>
    </row>
    <row r="1797" spans="5:25" ht="18" x14ac:dyDescent="0.25">
      <c r="E1797" s="152" t="s">
        <v>16066</v>
      </c>
      <c r="F1797" s="152" t="s">
        <v>16060</v>
      </c>
      <c r="G1797" t="str">
        <f t="shared" si="210"/>
        <v>Key West, Florida Keys</v>
      </c>
      <c r="H1797" s="152">
        <v>3</v>
      </c>
      <c r="I1797" s="152">
        <v>27</v>
      </c>
      <c r="J1797" s="152">
        <f t="shared" si="203"/>
        <v>0.1</v>
      </c>
      <c r="K1797" s="152">
        <v>1340</v>
      </c>
      <c r="L1797" s="152">
        <f t="shared" si="204"/>
        <v>207</v>
      </c>
      <c r="M1797" s="152">
        <v>7.6</v>
      </c>
      <c r="N1797" s="152">
        <f t="shared" si="205"/>
        <v>0.06</v>
      </c>
      <c r="O1797" s="152">
        <v>1.7</v>
      </c>
      <c r="P1797" s="152">
        <f t="shared" si="206"/>
        <v>0.2</v>
      </c>
      <c r="Q1797" s="152"/>
      <c r="R1797" s="152">
        <f t="shared" si="207"/>
        <v>2442</v>
      </c>
      <c r="S1797" s="152">
        <f t="shared" si="211"/>
        <v>33</v>
      </c>
      <c r="T1797" s="152">
        <f t="shared" si="208"/>
        <v>2336</v>
      </c>
      <c r="U1797" s="152">
        <f t="shared" si="212"/>
        <v>33</v>
      </c>
      <c r="V1797" s="152">
        <f t="shared" si="209"/>
        <v>33</v>
      </c>
      <c r="W1797" s="152">
        <f t="shared" si="213"/>
        <v>1</v>
      </c>
      <c r="X1797" s="152">
        <v>0.115</v>
      </c>
      <c r="Y1797" t="s">
        <v>16069</v>
      </c>
    </row>
    <row r="1798" spans="5:25" ht="18" x14ac:dyDescent="0.25">
      <c r="E1798" s="152" t="s">
        <v>16066</v>
      </c>
      <c r="F1798" s="152" t="s">
        <v>16060</v>
      </c>
      <c r="G1798" t="str">
        <f t="shared" si="210"/>
        <v>Key West, Florida Keys</v>
      </c>
      <c r="H1798" s="152">
        <v>5</v>
      </c>
      <c r="I1798" s="152">
        <v>30.3</v>
      </c>
      <c r="J1798" s="152">
        <f t="shared" si="203"/>
        <v>0.5</v>
      </c>
      <c r="K1798" s="152">
        <v>950</v>
      </c>
      <c r="L1798" s="152">
        <f t="shared" si="204"/>
        <v>196</v>
      </c>
      <c r="M1798" s="152">
        <v>7.8</v>
      </c>
      <c r="N1798" s="152">
        <f t="shared" si="205"/>
        <v>0.09</v>
      </c>
      <c r="O1798" s="152">
        <v>2.5</v>
      </c>
      <c r="P1798" s="152">
        <f t="shared" si="206"/>
        <v>0.5</v>
      </c>
      <c r="Q1798" s="152"/>
      <c r="R1798" s="152">
        <f t="shared" si="207"/>
        <v>2460</v>
      </c>
      <c r="S1798" s="152">
        <f t="shared" si="211"/>
        <v>52</v>
      </c>
      <c r="T1798" s="152">
        <f t="shared" si="208"/>
        <v>2268</v>
      </c>
      <c r="U1798" s="152">
        <f t="shared" si="212"/>
        <v>54</v>
      </c>
      <c r="V1798" s="152">
        <f t="shared" si="209"/>
        <v>33</v>
      </c>
      <c r="W1798" s="152">
        <f t="shared" si="213"/>
        <v>1</v>
      </c>
      <c r="X1798" s="152">
        <v>-0.14399999999999999</v>
      </c>
      <c r="Y1798" t="s">
        <v>16069</v>
      </c>
    </row>
    <row r="1799" spans="5:25" ht="18" x14ac:dyDescent="0.25">
      <c r="E1799" s="152" t="s">
        <v>16066</v>
      </c>
      <c r="F1799" s="152" t="s">
        <v>16060</v>
      </c>
      <c r="G1799" t="str">
        <f t="shared" si="210"/>
        <v>Key West, Florida Keys</v>
      </c>
      <c r="H1799" s="152">
        <v>2</v>
      </c>
      <c r="I1799" s="152">
        <v>27</v>
      </c>
      <c r="J1799" s="152">
        <f t="shared" si="203"/>
        <v>0.1</v>
      </c>
      <c r="K1799" s="152">
        <v>900</v>
      </c>
      <c r="L1799" s="152">
        <f t="shared" si="204"/>
        <v>211</v>
      </c>
      <c r="M1799" s="152">
        <v>7.8</v>
      </c>
      <c r="N1799" s="152">
        <f t="shared" si="205"/>
        <v>0.1</v>
      </c>
      <c r="O1799" s="152">
        <v>2.2999999999999998</v>
      </c>
      <c r="P1799" s="152">
        <f t="shared" si="206"/>
        <v>0.5</v>
      </c>
      <c r="Q1799" s="152"/>
      <c r="R1799" s="152">
        <f t="shared" si="207"/>
        <v>2422</v>
      </c>
      <c r="S1799" s="152">
        <f t="shared" si="211"/>
        <v>47</v>
      </c>
      <c r="T1799" s="152">
        <f t="shared" si="208"/>
        <v>2246</v>
      </c>
      <c r="U1799" s="152">
        <f t="shared" si="212"/>
        <v>41</v>
      </c>
      <c r="V1799" s="152">
        <f t="shared" si="209"/>
        <v>33</v>
      </c>
      <c r="W1799" s="152">
        <f t="shared" si="213"/>
        <v>1</v>
      </c>
      <c r="X1799" s="152">
        <v>9.4E-2</v>
      </c>
      <c r="Y1799" t="s">
        <v>16069</v>
      </c>
    </row>
    <row r="1800" spans="5:25" ht="18" x14ac:dyDescent="0.25">
      <c r="E1800" s="152" t="s">
        <v>16066</v>
      </c>
      <c r="F1800" s="152" t="s">
        <v>16060</v>
      </c>
      <c r="G1800" t="str">
        <f t="shared" si="210"/>
        <v>Key West, Florida Keys</v>
      </c>
      <c r="H1800" s="152">
        <v>6</v>
      </c>
      <c r="I1800" s="152">
        <v>30.3</v>
      </c>
      <c r="J1800" s="152">
        <f t="shared" si="203"/>
        <v>0.5</v>
      </c>
      <c r="K1800" s="152">
        <v>1290</v>
      </c>
      <c r="L1800" s="152">
        <f t="shared" si="204"/>
        <v>247</v>
      </c>
      <c r="M1800" s="152">
        <v>7.6</v>
      </c>
      <c r="N1800" s="152">
        <f t="shared" si="205"/>
        <v>0.08</v>
      </c>
      <c r="O1800" s="152">
        <v>2</v>
      </c>
      <c r="P1800" s="152">
        <f t="shared" si="206"/>
        <v>0.4</v>
      </c>
      <c r="Q1800" s="152"/>
      <c r="R1800" s="152">
        <f t="shared" si="207"/>
        <v>2447</v>
      </c>
      <c r="S1800" s="152">
        <f t="shared" si="211"/>
        <v>77</v>
      </c>
      <c r="T1800" s="152">
        <f t="shared" si="208"/>
        <v>2311</v>
      </c>
      <c r="U1800" s="152">
        <f t="shared" si="212"/>
        <v>77</v>
      </c>
      <c r="V1800" s="152">
        <f t="shared" si="209"/>
        <v>33</v>
      </c>
      <c r="W1800" s="152">
        <f t="shared" si="213"/>
        <v>1</v>
      </c>
      <c r="X1800" s="152">
        <v>0.20599999999999999</v>
      </c>
      <c r="Y1800" t="s">
        <v>16069</v>
      </c>
    </row>
    <row r="1801" spans="5:25" ht="18" x14ac:dyDescent="0.25">
      <c r="E1801" s="152" t="s">
        <v>16066</v>
      </c>
      <c r="F1801" s="152" t="s">
        <v>16060</v>
      </c>
      <c r="G1801" t="str">
        <f t="shared" si="210"/>
        <v>Key West, Florida Keys</v>
      </c>
      <c r="H1801" s="152">
        <v>1</v>
      </c>
      <c r="I1801" s="152">
        <v>27</v>
      </c>
      <c r="J1801" s="152">
        <f t="shared" si="203"/>
        <v>0.1</v>
      </c>
      <c r="K1801" s="152">
        <v>400</v>
      </c>
      <c r="L1801" s="152">
        <f t="shared" si="204"/>
        <v>60</v>
      </c>
      <c r="M1801" s="152">
        <v>8.1</v>
      </c>
      <c r="N1801" s="152">
        <f t="shared" si="205"/>
        <v>0.05</v>
      </c>
      <c r="O1801" s="152">
        <v>3.8</v>
      </c>
      <c r="P1801" s="152">
        <f t="shared" si="206"/>
        <v>3</v>
      </c>
      <c r="Q1801" s="152"/>
      <c r="R1801" s="152">
        <f t="shared" si="207"/>
        <v>2377</v>
      </c>
      <c r="S1801" s="152">
        <f t="shared" si="211"/>
        <v>41</v>
      </c>
      <c r="T1801" s="152">
        <f t="shared" si="208"/>
        <v>2057</v>
      </c>
      <c r="U1801" s="152">
        <f t="shared" si="212"/>
        <v>43</v>
      </c>
      <c r="V1801" s="152">
        <f t="shared" si="209"/>
        <v>33</v>
      </c>
      <c r="W1801" s="152">
        <f t="shared" si="213"/>
        <v>1</v>
      </c>
      <c r="X1801" s="152">
        <v>0.17899999999999999</v>
      </c>
      <c r="Y1801" t="s">
        <v>16069</v>
      </c>
    </row>
    <row r="1802" spans="5:25" ht="18" x14ac:dyDescent="0.25">
      <c r="E1802" s="152" t="s">
        <v>16066</v>
      </c>
      <c r="F1802" s="152" t="s">
        <v>16060</v>
      </c>
      <c r="G1802" t="str">
        <f t="shared" si="210"/>
        <v>Key West, Florida Keys</v>
      </c>
      <c r="H1802" s="152">
        <v>6</v>
      </c>
      <c r="I1802" s="152">
        <v>30.3</v>
      </c>
      <c r="J1802" s="152">
        <f t="shared" si="203"/>
        <v>0.5</v>
      </c>
      <c r="K1802" s="152">
        <v>1290</v>
      </c>
      <c r="L1802" s="152">
        <f t="shared" si="204"/>
        <v>247</v>
      </c>
      <c r="M1802" s="152">
        <v>7.6</v>
      </c>
      <c r="N1802" s="152">
        <f t="shared" si="205"/>
        <v>0.08</v>
      </c>
      <c r="O1802" s="152">
        <v>2</v>
      </c>
      <c r="P1802" s="152">
        <f t="shared" si="206"/>
        <v>0.4</v>
      </c>
      <c r="Q1802" s="152"/>
      <c r="R1802" s="152">
        <f t="shared" si="207"/>
        <v>2447</v>
      </c>
      <c r="S1802" s="152">
        <f t="shared" si="211"/>
        <v>77</v>
      </c>
      <c r="T1802" s="152">
        <f t="shared" si="208"/>
        <v>2311</v>
      </c>
      <c r="U1802" s="152">
        <f t="shared" si="212"/>
        <v>77</v>
      </c>
      <c r="V1802" s="152">
        <f t="shared" si="209"/>
        <v>33</v>
      </c>
      <c r="W1802" s="152">
        <f t="shared" si="213"/>
        <v>1</v>
      </c>
      <c r="X1802" s="152">
        <v>0.16300000000000001</v>
      </c>
      <c r="Y1802" t="s">
        <v>16069</v>
      </c>
    </row>
    <row r="1803" spans="5:25" ht="18" x14ac:dyDescent="0.25">
      <c r="E1803" s="152" t="s">
        <v>16066</v>
      </c>
      <c r="F1803" s="152" t="s">
        <v>16060</v>
      </c>
      <c r="G1803" t="str">
        <f t="shared" si="210"/>
        <v>Key West, Florida Keys</v>
      </c>
      <c r="H1803" s="152">
        <v>4</v>
      </c>
      <c r="I1803" s="152">
        <v>30.3</v>
      </c>
      <c r="J1803" s="152">
        <f t="shared" si="203"/>
        <v>0.5</v>
      </c>
      <c r="K1803" s="152">
        <v>400</v>
      </c>
      <c r="L1803" s="152">
        <f t="shared" si="204"/>
        <v>49</v>
      </c>
      <c r="M1803" s="152">
        <v>8.1</v>
      </c>
      <c r="N1803" s="152">
        <f t="shared" si="205"/>
        <v>0.04</v>
      </c>
      <c r="O1803" s="152">
        <v>4.3</v>
      </c>
      <c r="P1803" s="152">
        <f t="shared" si="206"/>
        <v>4</v>
      </c>
      <c r="Q1803" s="152"/>
      <c r="R1803" s="152">
        <f t="shared" si="207"/>
        <v>2406</v>
      </c>
      <c r="S1803" s="152">
        <f t="shared" si="211"/>
        <v>47</v>
      </c>
      <c r="T1803" s="152">
        <f t="shared" si="208"/>
        <v>2052</v>
      </c>
      <c r="U1803" s="152">
        <f t="shared" si="212"/>
        <v>38</v>
      </c>
      <c r="V1803" s="152">
        <f t="shared" si="209"/>
        <v>33</v>
      </c>
      <c r="W1803" s="152">
        <f t="shared" si="213"/>
        <v>1</v>
      </c>
      <c r="X1803" s="152">
        <v>-2.1000000000000001E-2</v>
      </c>
      <c r="Y1803" t="s">
        <v>16069</v>
      </c>
    </row>
    <row r="1804" spans="5:25" ht="18" x14ac:dyDescent="0.25">
      <c r="E1804" s="152" t="s">
        <v>16066</v>
      </c>
      <c r="F1804" s="152" t="s">
        <v>16060</v>
      </c>
      <c r="G1804" t="str">
        <f t="shared" si="210"/>
        <v>Key West, Florida Keys</v>
      </c>
      <c r="H1804" s="152">
        <v>4</v>
      </c>
      <c r="I1804" s="152">
        <v>30.3</v>
      </c>
      <c r="J1804" s="152">
        <f t="shared" si="203"/>
        <v>0.5</v>
      </c>
      <c r="K1804" s="152">
        <v>400</v>
      </c>
      <c r="L1804" s="152">
        <f t="shared" si="204"/>
        <v>49</v>
      </c>
      <c r="M1804" s="152">
        <v>8.1</v>
      </c>
      <c r="N1804" s="152">
        <f t="shared" si="205"/>
        <v>0.04</v>
      </c>
      <c r="O1804" s="152">
        <v>4.3</v>
      </c>
      <c r="P1804" s="152">
        <f t="shared" si="206"/>
        <v>4</v>
      </c>
      <c r="Q1804" s="152"/>
      <c r="R1804" s="152">
        <f t="shared" si="207"/>
        <v>2406</v>
      </c>
      <c r="S1804" s="152">
        <f t="shared" si="211"/>
        <v>47</v>
      </c>
      <c r="T1804" s="152">
        <f t="shared" si="208"/>
        <v>2052</v>
      </c>
      <c r="U1804" s="152">
        <f t="shared" si="212"/>
        <v>38</v>
      </c>
      <c r="V1804" s="152">
        <f t="shared" si="209"/>
        <v>33</v>
      </c>
      <c r="W1804" s="152">
        <f t="shared" si="213"/>
        <v>1</v>
      </c>
      <c r="X1804" s="152">
        <v>0.443</v>
      </c>
      <c r="Y1804" t="s">
        <v>16069</v>
      </c>
    </row>
    <row r="1805" spans="5:25" ht="18" x14ac:dyDescent="0.25">
      <c r="E1805" s="152" t="s">
        <v>16066</v>
      </c>
      <c r="F1805" s="152" t="s">
        <v>16060</v>
      </c>
      <c r="G1805" t="str">
        <f t="shared" si="210"/>
        <v>Key West, Florida Keys</v>
      </c>
      <c r="H1805" s="152">
        <v>3</v>
      </c>
      <c r="I1805" s="152">
        <v>27</v>
      </c>
      <c r="J1805" s="152">
        <f t="shared" si="203"/>
        <v>0.1</v>
      </c>
      <c r="K1805" s="152">
        <v>1340</v>
      </c>
      <c r="L1805" s="152">
        <f t="shared" si="204"/>
        <v>207</v>
      </c>
      <c r="M1805" s="152">
        <v>7.6</v>
      </c>
      <c r="N1805" s="152">
        <f t="shared" si="205"/>
        <v>0.06</v>
      </c>
      <c r="O1805" s="152">
        <v>1.7</v>
      </c>
      <c r="P1805" s="152">
        <f t="shared" si="206"/>
        <v>0.2</v>
      </c>
      <c r="Q1805" s="152"/>
      <c r="R1805" s="152">
        <f t="shared" si="207"/>
        <v>2442</v>
      </c>
      <c r="S1805" s="152">
        <f t="shared" si="211"/>
        <v>33</v>
      </c>
      <c r="T1805" s="152">
        <f t="shared" si="208"/>
        <v>2336</v>
      </c>
      <c r="U1805" s="152">
        <f t="shared" si="212"/>
        <v>33</v>
      </c>
      <c r="V1805" s="152">
        <f t="shared" si="209"/>
        <v>33</v>
      </c>
      <c r="W1805" s="152">
        <f t="shared" si="213"/>
        <v>1</v>
      </c>
      <c r="X1805" s="152">
        <v>3.9E-2</v>
      </c>
      <c r="Y1805" t="s">
        <v>16069</v>
      </c>
    </row>
    <row r="1806" spans="5:25" ht="18" x14ac:dyDescent="0.25">
      <c r="E1806" s="152" t="s">
        <v>16066</v>
      </c>
      <c r="F1806" s="152" t="s">
        <v>16060</v>
      </c>
      <c r="G1806" t="str">
        <f t="shared" si="210"/>
        <v>Key West, Florida Keys</v>
      </c>
      <c r="H1806" s="152">
        <v>6</v>
      </c>
      <c r="I1806" s="152">
        <v>30.3</v>
      </c>
      <c r="J1806" s="152">
        <f t="shared" si="203"/>
        <v>0.5</v>
      </c>
      <c r="K1806" s="152">
        <v>1290</v>
      </c>
      <c r="L1806" s="152">
        <f t="shared" si="204"/>
        <v>247</v>
      </c>
      <c r="M1806" s="152">
        <v>7.6</v>
      </c>
      <c r="N1806" s="152">
        <f t="shared" si="205"/>
        <v>0.08</v>
      </c>
      <c r="O1806" s="152">
        <v>2</v>
      </c>
      <c r="P1806" s="152">
        <f t="shared" si="206"/>
        <v>0.4</v>
      </c>
      <c r="Q1806" s="152"/>
      <c r="R1806" s="152">
        <f t="shared" si="207"/>
        <v>2447</v>
      </c>
      <c r="S1806" s="152">
        <f t="shared" si="211"/>
        <v>77</v>
      </c>
      <c r="T1806" s="152">
        <f t="shared" si="208"/>
        <v>2311</v>
      </c>
      <c r="U1806" s="152">
        <f t="shared" si="212"/>
        <v>77</v>
      </c>
      <c r="V1806" s="152">
        <f t="shared" si="209"/>
        <v>33</v>
      </c>
      <c r="W1806" s="152">
        <f t="shared" si="213"/>
        <v>1</v>
      </c>
      <c r="X1806" s="152">
        <v>7.5999999999999998E-2</v>
      </c>
      <c r="Y1806" t="s">
        <v>16069</v>
      </c>
    </row>
    <row r="1807" spans="5:25" ht="18" x14ac:dyDescent="0.25">
      <c r="E1807" s="152" t="s">
        <v>16066</v>
      </c>
      <c r="F1807" s="152" t="s">
        <v>16060</v>
      </c>
      <c r="G1807" t="str">
        <f t="shared" si="210"/>
        <v>Key West, Florida Keys</v>
      </c>
      <c r="H1807" s="152">
        <v>4</v>
      </c>
      <c r="I1807" s="152">
        <v>30.3</v>
      </c>
      <c r="J1807" s="152">
        <f t="shared" si="203"/>
        <v>0.5</v>
      </c>
      <c r="K1807" s="152">
        <v>400</v>
      </c>
      <c r="L1807" s="152">
        <f t="shared" si="204"/>
        <v>49</v>
      </c>
      <c r="M1807" s="152">
        <v>8.1</v>
      </c>
      <c r="N1807" s="152">
        <f t="shared" si="205"/>
        <v>0.04</v>
      </c>
      <c r="O1807" s="152">
        <v>4.3</v>
      </c>
      <c r="P1807" s="152">
        <f t="shared" si="206"/>
        <v>4</v>
      </c>
      <c r="Q1807" s="152"/>
      <c r="R1807" s="152">
        <f t="shared" si="207"/>
        <v>2406</v>
      </c>
      <c r="S1807" s="152">
        <f t="shared" si="211"/>
        <v>47</v>
      </c>
      <c r="T1807" s="152">
        <f t="shared" si="208"/>
        <v>2052</v>
      </c>
      <c r="U1807" s="152">
        <f t="shared" si="212"/>
        <v>38</v>
      </c>
      <c r="V1807" s="152">
        <f t="shared" si="209"/>
        <v>33</v>
      </c>
      <c r="W1807" s="152">
        <f t="shared" si="213"/>
        <v>1</v>
      </c>
      <c r="X1807" s="152">
        <v>0.04</v>
      </c>
      <c r="Y1807" t="s">
        <v>16069</v>
      </c>
    </row>
    <row r="1808" spans="5:25" ht="18" x14ac:dyDescent="0.25">
      <c r="E1808" s="152" t="s">
        <v>16066</v>
      </c>
      <c r="F1808" s="152" t="s">
        <v>16060</v>
      </c>
      <c r="G1808" t="str">
        <f t="shared" si="210"/>
        <v>Key West, Florida Keys</v>
      </c>
      <c r="H1808" s="152">
        <v>2</v>
      </c>
      <c r="I1808" s="152">
        <v>27</v>
      </c>
      <c r="J1808" s="152">
        <f t="shared" si="203"/>
        <v>0.1</v>
      </c>
      <c r="K1808" s="152">
        <v>900</v>
      </c>
      <c r="L1808" s="152">
        <f t="shared" si="204"/>
        <v>211</v>
      </c>
      <c r="M1808" s="152">
        <v>7.8</v>
      </c>
      <c r="N1808" s="152">
        <f t="shared" si="205"/>
        <v>0.1</v>
      </c>
      <c r="O1808" s="152">
        <v>2.2999999999999998</v>
      </c>
      <c r="P1808" s="152">
        <f t="shared" si="206"/>
        <v>0.5</v>
      </c>
      <c r="Q1808" s="152"/>
      <c r="R1808" s="152">
        <f t="shared" si="207"/>
        <v>2422</v>
      </c>
      <c r="S1808" s="152">
        <f t="shared" si="211"/>
        <v>47</v>
      </c>
      <c r="T1808" s="152">
        <f t="shared" si="208"/>
        <v>2246</v>
      </c>
      <c r="U1808" s="152">
        <f t="shared" si="212"/>
        <v>41</v>
      </c>
      <c r="V1808" s="152">
        <f t="shared" si="209"/>
        <v>33</v>
      </c>
      <c r="W1808" s="152">
        <f t="shared" si="213"/>
        <v>1</v>
      </c>
      <c r="X1808" s="152">
        <v>0.11899999999999999</v>
      </c>
      <c r="Y1808" t="s">
        <v>16069</v>
      </c>
    </row>
    <row r="1809" spans="5:25" ht="18" x14ac:dyDescent="0.25">
      <c r="E1809" s="152" t="s">
        <v>16066</v>
      </c>
      <c r="F1809" s="152" t="s">
        <v>16060</v>
      </c>
      <c r="G1809" t="str">
        <f t="shared" si="210"/>
        <v>Key West, Florida Keys</v>
      </c>
      <c r="H1809" s="152">
        <v>3</v>
      </c>
      <c r="I1809" s="152">
        <v>27</v>
      </c>
      <c r="J1809" s="152">
        <f t="shared" si="203"/>
        <v>0.1</v>
      </c>
      <c r="K1809" s="152">
        <v>1340</v>
      </c>
      <c r="L1809" s="152">
        <f t="shared" si="204"/>
        <v>207</v>
      </c>
      <c r="M1809" s="152">
        <v>7.6</v>
      </c>
      <c r="N1809" s="152">
        <f t="shared" si="205"/>
        <v>0.06</v>
      </c>
      <c r="O1809" s="152">
        <v>1.7</v>
      </c>
      <c r="P1809" s="152">
        <f t="shared" si="206"/>
        <v>0.2</v>
      </c>
      <c r="Q1809" s="152"/>
      <c r="R1809" s="152">
        <f t="shared" si="207"/>
        <v>2442</v>
      </c>
      <c r="S1809" s="152">
        <f t="shared" si="211"/>
        <v>33</v>
      </c>
      <c r="T1809" s="152">
        <f t="shared" si="208"/>
        <v>2336</v>
      </c>
      <c r="U1809" s="152">
        <f t="shared" si="212"/>
        <v>33</v>
      </c>
      <c r="V1809" s="152">
        <f t="shared" si="209"/>
        <v>33</v>
      </c>
      <c r="W1809" s="152">
        <f t="shared" si="213"/>
        <v>1</v>
      </c>
      <c r="X1809" s="152">
        <v>-3.3000000000000002E-2</v>
      </c>
      <c r="Y1809" t="s">
        <v>16069</v>
      </c>
    </row>
    <row r="1810" spans="5:25" ht="18" x14ac:dyDescent="0.25">
      <c r="E1810" s="152" t="s">
        <v>16066</v>
      </c>
      <c r="F1810" s="152" t="s">
        <v>16060</v>
      </c>
      <c r="G1810" t="str">
        <f t="shared" si="210"/>
        <v>Key West, Florida Keys</v>
      </c>
      <c r="H1810" s="152">
        <v>6</v>
      </c>
      <c r="I1810" s="152">
        <v>30.3</v>
      </c>
      <c r="J1810" s="152">
        <f t="shared" si="203"/>
        <v>0.5</v>
      </c>
      <c r="K1810" s="152">
        <v>1290</v>
      </c>
      <c r="L1810" s="152">
        <f t="shared" si="204"/>
        <v>247</v>
      </c>
      <c r="M1810" s="152">
        <v>7.6</v>
      </c>
      <c r="N1810" s="152">
        <f t="shared" si="205"/>
        <v>0.08</v>
      </c>
      <c r="O1810" s="152">
        <v>2</v>
      </c>
      <c r="P1810" s="152">
        <f t="shared" si="206"/>
        <v>0.4</v>
      </c>
      <c r="Q1810" s="152"/>
      <c r="R1810" s="152">
        <f t="shared" si="207"/>
        <v>2447</v>
      </c>
      <c r="S1810" s="152">
        <f t="shared" si="211"/>
        <v>77</v>
      </c>
      <c r="T1810" s="152">
        <f t="shared" si="208"/>
        <v>2311</v>
      </c>
      <c r="U1810" s="152">
        <f t="shared" si="212"/>
        <v>77</v>
      </c>
      <c r="V1810" s="152">
        <f t="shared" si="209"/>
        <v>33</v>
      </c>
      <c r="W1810" s="152">
        <f t="shared" si="213"/>
        <v>1</v>
      </c>
      <c r="X1810" s="152">
        <v>-0.27500000000000002</v>
      </c>
      <c r="Y1810" t="s">
        <v>16069</v>
      </c>
    </row>
    <row r="1811" spans="5:25" ht="18" x14ac:dyDescent="0.25">
      <c r="E1811" s="152" t="s">
        <v>16066</v>
      </c>
      <c r="F1811" s="152" t="s">
        <v>16060</v>
      </c>
      <c r="G1811" t="str">
        <f t="shared" si="210"/>
        <v>Key West, Florida Keys</v>
      </c>
      <c r="H1811" s="152">
        <v>5</v>
      </c>
      <c r="I1811" s="152">
        <v>30.3</v>
      </c>
      <c r="J1811" s="152">
        <f t="shared" si="203"/>
        <v>0.5</v>
      </c>
      <c r="K1811" s="152">
        <v>950</v>
      </c>
      <c r="L1811" s="152">
        <f t="shared" si="204"/>
        <v>196</v>
      </c>
      <c r="M1811" s="152">
        <v>7.8</v>
      </c>
      <c r="N1811" s="152">
        <f t="shared" si="205"/>
        <v>0.09</v>
      </c>
      <c r="O1811" s="152">
        <v>2.5</v>
      </c>
      <c r="P1811" s="152">
        <f t="shared" si="206"/>
        <v>0.5</v>
      </c>
      <c r="Q1811" s="152"/>
      <c r="R1811" s="152">
        <f t="shared" si="207"/>
        <v>2460</v>
      </c>
      <c r="S1811" s="152">
        <f t="shared" si="211"/>
        <v>52</v>
      </c>
      <c r="T1811" s="152">
        <f t="shared" si="208"/>
        <v>2268</v>
      </c>
      <c r="U1811" s="152">
        <f t="shared" si="212"/>
        <v>54</v>
      </c>
      <c r="V1811" s="152">
        <f t="shared" si="209"/>
        <v>33</v>
      </c>
      <c r="W1811" s="152">
        <f t="shared" si="213"/>
        <v>1</v>
      </c>
      <c r="X1811" s="152">
        <v>0.05</v>
      </c>
      <c r="Y1811" t="s">
        <v>16069</v>
      </c>
    </row>
    <row r="1812" spans="5:25" ht="18" x14ac:dyDescent="0.25">
      <c r="E1812" s="152" t="s">
        <v>16066</v>
      </c>
      <c r="F1812" s="152" t="s">
        <v>16060</v>
      </c>
      <c r="G1812" t="str">
        <f t="shared" si="210"/>
        <v>Key West, Florida Keys</v>
      </c>
      <c r="H1812" s="152">
        <v>3</v>
      </c>
      <c r="I1812" s="152">
        <v>27</v>
      </c>
      <c r="J1812" s="152">
        <f t="shared" si="203"/>
        <v>0.1</v>
      </c>
      <c r="K1812" s="152">
        <v>1340</v>
      </c>
      <c r="L1812" s="152">
        <f t="shared" si="204"/>
        <v>207</v>
      </c>
      <c r="M1812" s="152">
        <v>7.6</v>
      </c>
      <c r="N1812" s="152">
        <f t="shared" si="205"/>
        <v>0.06</v>
      </c>
      <c r="O1812" s="152">
        <v>1.7</v>
      </c>
      <c r="P1812" s="152">
        <f t="shared" si="206"/>
        <v>0.2</v>
      </c>
      <c r="Q1812" s="152"/>
      <c r="R1812" s="152">
        <f t="shared" si="207"/>
        <v>2442</v>
      </c>
      <c r="S1812" s="152">
        <f t="shared" si="211"/>
        <v>33</v>
      </c>
      <c r="T1812" s="152">
        <f t="shared" si="208"/>
        <v>2336</v>
      </c>
      <c r="U1812" s="152">
        <f t="shared" si="212"/>
        <v>33</v>
      </c>
      <c r="V1812" s="152">
        <f t="shared" si="209"/>
        <v>33</v>
      </c>
      <c r="W1812" s="152">
        <f t="shared" si="213"/>
        <v>1</v>
      </c>
      <c r="X1812" s="152">
        <v>-3.1E-2</v>
      </c>
      <c r="Y1812" t="s">
        <v>16069</v>
      </c>
    </row>
    <row r="1813" spans="5:25" ht="18" x14ac:dyDescent="0.25">
      <c r="E1813" s="152" t="s">
        <v>16066</v>
      </c>
      <c r="F1813" s="152" t="s">
        <v>16060</v>
      </c>
      <c r="G1813" t="str">
        <f t="shared" si="210"/>
        <v>Key West, Florida Keys</v>
      </c>
      <c r="H1813" s="152">
        <v>1</v>
      </c>
      <c r="I1813" s="152">
        <v>27</v>
      </c>
      <c r="J1813" s="152">
        <f t="shared" si="203"/>
        <v>0.1</v>
      </c>
      <c r="K1813" s="152">
        <v>400</v>
      </c>
      <c r="L1813" s="152">
        <f t="shared" si="204"/>
        <v>60</v>
      </c>
      <c r="M1813" s="152">
        <v>8.1</v>
      </c>
      <c r="N1813" s="152">
        <f t="shared" si="205"/>
        <v>0.05</v>
      </c>
      <c r="O1813" s="152">
        <v>3.8</v>
      </c>
      <c r="P1813" s="152">
        <f t="shared" si="206"/>
        <v>3</v>
      </c>
      <c r="Q1813" s="152"/>
      <c r="R1813" s="152">
        <f t="shared" si="207"/>
        <v>2377</v>
      </c>
      <c r="S1813" s="152">
        <f t="shared" si="211"/>
        <v>41</v>
      </c>
      <c r="T1813" s="152">
        <f t="shared" si="208"/>
        <v>2057</v>
      </c>
      <c r="U1813" s="152">
        <f t="shared" si="212"/>
        <v>43</v>
      </c>
      <c r="V1813" s="152">
        <f t="shared" si="209"/>
        <v>33</v>
      </c>
      <c r="W1813" s="152">
        <f t="shared" si="213"/>
        <v>1</v>
      </c>
      <c r="X1813" s="152">
        <v>0.14399999999999999</v>
      </c>
      <c r="Y1813" t="s">
        <v>16069</v>
      </c>
    </row>
    <row r="1814" spans="5:25" ht="18" x14ac:dyDescent="0.25">
      <c r="E1814" s="152" t="s">
        <v>16066</v>
      </c>
      <c r="F1814" s="152" t="s">
        <v>16060</v>
      </c>
      <c r="G1814" t="str">
        <f t="shared" si="210"/>
        <v>Key West, Florida Keys</v>
      </c>
      <c r="H1814" s="152">
        <v>5</v>
      </c>
      <c r="I1814" s="152">
        <v>30.3</v>
      </c>
      <c r="J1814" s="152">
        <f t="shared" si="203"/>
        <v>0.5</v>
      </c>
      <c r="K1814" s="152">
        <v>950</v>
      </c>
      <c r="L1814" s="152">
        <f t="shared" si="204"/>
        <v>196</v>
      </c>
      <c r="M1814" s="152">
        <v>7.8</v>
      </c>
      <c r="N1814" s="152">
        <f t="shared" si="205"/>
        <v>0.09</v>
      </c>
      <c r="O1814" s="152">
        <v>2.5</v>
      </c>
      <c r="P1814" s="152">
        <f t="shared" si="206"/>
        <v>0.5</v>
      </c>
      <c r="Q1814" s="152"/>
      <c r="R1814" s="152">
        <f t="shared" si="207"/>
        <v>2460</v>
      </c>
      <c r="S1814" s="152">
        <f t="shared" si="211"/>
        <v>52</v>
      </c>
      <c r="T1814" s="152">
        <f t="shared" si="208"/>
        <v>2268</v>
      </c>
      <c r="U1814" s="152">
        <f t="shared" si="212"/>
        <v>54</v>
      </c>
      <c r="V1814" s="152">
        <f t="shared" si="209"/>
        <v>33</v>
      </c>
      <c r="W1814" s="152">
        <f t="shared" si="213"/>
        <v>1</v>
      </c>
      <c r="X1814" s="152">
        <v>-3.5999999999999997E-2</v>
      </c>
      <c r="Y1814" t="s">
        <v>16069</v>
      </c>
    </row>
    <row r="1815" spans="5:25" ht="18" x14ac:dyDescent="0.25">
      <c r="E1815" s="152" t="s">
        <v>16066</v>
      </c>
      <c r="F1815" s="152" t="s">
        <v>16060</v>
      </c>
      <c r="G1815" t="str">
        <f t="shared" si="210"/>
        <v>Key West, Florida Keys</v>
      </c>
      <c r="H1815" s="152">
        <v>1</v>
      </c>
      <c r="I1815" s="152">
        <v>27</v>
      </c>
      <c r="J1815" s="152">
        <f t="shared" si="203"/>
        <v>0.1</v>
      </c>
      <c r="K1815" s="152">
        <v>400</v>
      </c>
      <c r="L1815" s="152">
        <f t="shared" si="204"/>
        <v>60</v>
      </c>
      <c r="M1815" s="152">
        <v>8.1</v>
      </c>
      <c r="N1815" s="152">
        <f t="shared" si="205"/>
        <v>0.05</v>
      </c>
      <c r="O1815" s="152">
        <v>3.8</v>
      </c>
      <c r="P1815" s="152">
        <f t="shared" si="206"/>
        <v>3</v>
      </c>
      <c r="Q1815" s="152"/>
      <c r="R1815" s="152">
        <f t="shared" si="207"/>
        <v>2377</v>
      </c>
      <c r="S1815" s="152">
        <f t="shared" si="211"/>
        <v>41</v>
      </c>
      <c r="T1815" s="152">
        <f t="shared" si="208"/>
        <v>2057</v>
      </c>
      <c r="U1815" s="152">
        <f t="shared" si="212"/>
        <v>43</v>
      </c>
      <c r="V1815" s="152">
        <f t="shared" si="209"/>
        <v>33</v>
      </c>
      <c r="W1815" s="152">
        <f t="shared" si="213"/>
        <v>1</v>
      </c>
      <c r="X1815" s="152">
        <v>0.19900000000000001</v>
      </c>
      <c r="Y1815" t="s">
        <v>16069</v>
      </c>
    </row>
    <row r="1816" spans="5:25" ht="18" x14ac:dyDescent="0.25">
      <c r="E1816" s="152" t="s">
        <v>16066</v>
      </c>
      <c r="F1816" s="152" t="s">
        <v>16060</v>
      </c>
      <c r="G1816" t="str">
        <f t="shared" si="210"/>
        <v>Key West, Florida Keys</v>
      </c>
      <c r="H1816" s="152">
        <v>4</v>
      </c>
      <c r="I1816" s="152">
        <v>30.3</v>
      </c>
      <c r="J1816" s="152">
        <f t="shared" si="203"/>
        <v>0.5</v>
      </c>
      <c r="K1816" s="152">
        <v>400</v>
      </c>
      <c r="L1816" s="152">
        <f t="shared" si="204"/>
        <v>49</v>
      </c>
      <c r="M1816" s="152">
        <v>8.1</v>
      </c>
      <c r="N1816" s="152">
        <f t="shared" si="205"/>
        <v>0.04</v>
      </c>
      <c r="O1816" s="152">
        <v>4.3</v>
      </c>
      <c r="P1816" s="152">
        <f t="shared" si="206"/>
        <v>4</v>
      </c>
      <c r="Q1816" s="152"/>
      <c r="R1816" s="152">
        <f t="shared" si="207"/>
        <v>2406</v>
      </c>
      <c r="S1816" s="152">
        <f t="shared" si="211"/>
        <v>47</v>
      </c>
      <c r="T1816" s="152">
        <f t="shared" si="208"/>
        <v>2052</v>
      </c>
      <c r="U1816" s="152">
        <f t="shared" si="212"/>
        <v>38</v>
      </c>
      <c r="V1816" s="152">
        <f t="shared" si="209"/>
        <v>33</v>
      </c>
      <c r="W1816" s="152">
        <f t="shared" si="213"/>
        <v>1</v>
      </c>
      <c r="X1816" s="152">
        <v>0.17599999999999999</v>
      </c>
      <c r="Y1816" t="s">
        <v>16069</v>
      </c>
    </row>
    <row r="1817" spans="5:25" ht="18" x14ac:dyDescent="0.25">
      <c r="E1817" s="152" t="s">
        <v>16066</v>
      </c>
      <c r="F1817" s="152" t="s">
        <v>16060</v>
      </c>
      <c r="G1817" t="str">
        <f t="shared" si="210"/>
        <v>Key West, Florida Keys</v>
      </c>
      <c r="H1817" s="152">
        <v>4</v>
      </c>
      <c r="I1817" s="152">
        <v>30.3</v>
      </c>
      <c r="J1817" s="152">
        <f t="shared" si="203"/>
        <v>0.5</v>
      </c>
      <c r="K1817" s="152">
        <v>400</v>
      </c>
      <c r="L1817" s="152">
        <f t="shared" si="204"/>
        <v>49</v>
      </c>
      <c r="M1817" s="152">
        <v>8.1</v>
      </c>
      <c r="N1817" s="152">
        <f t="shared" si="205"/>
        <v>0.04</v>
      </c>
      <c r="O1817" s="152">
        <v>4.3</v>
      </c>
      <c r="P1817" s="152">
        <f t="shared" si="206"/>
        <v>4</v>
      </c>
      <c r="Q1817" s="152"/>
      <c r="R1817" s="152">
        <f t="shared" si="207"/>
        <v>2406</v>
      </c>
      <c r="S1817" s="152">
        <f t="shared" si="211"/>
        <v>47</v>
      </c>
      <c r="T1817" s="152">
        <f t="shared" si="208"/>
        <v>2052</v>
      </c>
      <c r="U1817" s="152">
        <f t="shared" si="212"/>
        <v>38</v>
      </c>
      <c r="V1817" s="152">
        <f t="shared" si="209"/>
        <v>33</v>
      </c>
      <c r="W1817" s="152">
        <f t="shared" si="213"/>
        <v>1</v>
      </c>
      <c r="X1817" s="152">
        <v>0.13100000000000001</v>
      </c>
      <c r="Y1817" t="s">
        <v>16069</v>
      </c>
    </row>
    <row r="1818" spans="5:25" ht="18" x14ac:dyDescent="0.25">
      <c r="E1818" s="152" t="s">
        <v>16066</v>
      </c>
      <c r="F1818" s="152" t="s">
        <v>16060</v>
      </c>
      <c r="G1818" t="str">
        <f t="shared" si="210"/>
        <v>Key West, Florida Keys</v>
      </c>
      <c r="H1818" s="152">
        <v>4</v>
      </c>
      <c r="I1818" s="152">
        <v>30.3</v>
      </c>
      <c r="J1818" s="152">
        <f t="shared" si="203"/>
        <v>0.5</v>
      </c>
      <c r="K1818" s="152">
        <v>400</v>
      </c>
      <c r="L1818" s="152">
        <f t="shared" si="204"/>
        <v>49</v>
      </c>
      <c r="M1818" s="152">
        <v>8.1</v>
      </c>
      <c r="N1818" s="152">
        <f t="shared" si="205"/>
        <v>0.04</v>
      </c>
      <c r="O1818" s="152">
        <v>4.3</v>
      </c>
      <c r="P1818" s="152">
        <f t="shared" si="206"/>
        <v>4</v>
      </c>
      <c r="Q1818" s="152"/>
      <c r="R1818" s="152">
        <f t="shared" si="207"/>
        <v>2406</v>
      </c>
      <c r="S1818" s="152">
        <f t="shared" si="211"/>
        <v>47</v>
      </c>
      <c r="T1818" s="152">
        <f t="shared" si="208"/>
        <v>2052</v>
      </c>
      <c r="U1818" s="152">
        <f t="shared" si="212"/>
        <v>38</v>
      </c>
      <c r="V1818" s="152">
        <f t="shared" si="209"/>
        <v>33</v>
      </c>
      <c r="W1818" s="152">
        <f t="shared" si="213"/>
        <v>1</v>
      </c>
      <c r="X1818" s="152">
        <v>0.629</v>
      </c>
      <c r="Y1818" t="s">
        <v>16069</v>
      </c>
    </row>
    <row r="1819" spans="5:25" ht="18" x14ac:dyDescent="0.25">
      <c r="E1819" s="152" t="s">
        <v>16066</v>
      </c>
      <c r="F1819" s="152" t="s">
        <v>16060</v>
      </c>
      <c r="G1819" t="str">
        <f t="shared" si="210"/>
        <v>Key West, Florida Keys</v>
      </c>
      <c r="H1819" s="152">
        <v>4</v>
      </c>
      <c r="I1819" s="152">
        <v>30.3</v>
      </c>
      <c r="J1819" s="152">
        <f t="shared" si="203"/>
        <v>0.5</v>
      </c>
      <c r="K1819" s="152">
        <v>400</v>
      </c>
      <c r="L1819" s="152">
        <f t="shared" si="204"/>
        <v>49</v>
      </c>
      <c r="M1819" s="152">
        <v>8.1</v>
      </c>
      <c r="N1819" s="152">
        <f t="shared" si="205"/>
        <v>0.04</v>
      </c>
      <c r="O1819" s="152">
        <v>4.3</v>
      </c>
      <c r="P1819" s="152">
        <f t="shared" si="206"/>
        <v>4</v>
      </c>
      <c r="Q1819" s="152"/>
      <c r="R1819" s="152">
        <f t="shared" si="207"/>
        <v>2406</v>
      </c>
      <c r="S1819" s="152">
        <f t="shared" si="211"/>
        <v>47</v>
      </c>
      <c r="T1819" s="152">
        <f t="shared" si="208"/>
        <v>2052</v>
      </c>
      <c r="U1819" s="152">
        <f t="shared" si="212"/>
        <v>38</v>
      </c>
      <c r="V1819" s="152">
        <f t="shared" si="209"/>
        <v>33</v>
      </c>
      <c r="W1819" s="152">
        <f t="shared" si="213"/>
        <v>1</v>
      </c>
      <c r="X1819" s="152">
        <v>0.36299999999999999</v>
      </c>
      <c r="Y1819" t="s">
        <v>16069</v>
      </c>
    </row>
    <row r="1820" spans="5:25" ht="18" x14ac:dyDescent="0.25">
      <c r="E1820" s="152" t="s">
        <v>16066</v>
      </c>
      <c r="F1820" s="152" t="s">
        <v>16060</v>
      </c>
      <c r="G1820" t="str">
        <f t="shared" si="210"/>
        <v>Key West, Florida Keys</v>
      </c>
      <c r="H1820" s="152">
        <v>3</v>
      </c>
      <c r="I1820" s="152">
        <v>27</v>
      </c>
      <c r="J1820" s="152">
        <f t="shared" si="203"/>
        <v>0.1</v>
      </c>
      <c r="K1820" s="152">
        <v>1340</v>
      </c>
      <c r="L1820" s="152">
        <f t="shared" si="204"/>
        <v>207</v>
      </c>
      <c r="M1820" s="152">
        <v>7.6</v>
      </c>
      <c r="N1820" s="152">
        <f t="shared" si="205"/>
        <v>0.06</v>
      </c>
      <c r="O1820" s="152">
        <v>1.7</v>
      </c>
      <c r="P1820" s="152">
        <f t="shared" si="206"/>
        <v>0.2</v>
      </c>
      <c r="Q1820" s="152"/>
      <c r="R1820" s="152">
        <f t="shared" si="207"/>
        <v>2442</v>
      </c>
      <c r="S1820" s="152">
        <f t="shared" si="211"/>
        <v>33</v>
      </c>
      <c r="T1820" s="152">
        <f t="shared" si="208"/>
        <v>2336</v>
      </c>
      <c r="U1820" s="152">
        <f t="shared" si="212"/>
        <v>33</v>
      </c>
      <c r="V1820" s="152">
        <f t="shared" si="209"/>
        <v>33</v>
      </c>
      <c r="W1820" s="152">
        <f t="shared" si="213"/>
        <v>1</v>
      </c>
      <c r="X1820" s="152">
        <v>-0.17599999999999999</v>
      </c>
      <c r="Y1820" t="s">
        <v>16069</v>
      </c>
    </row>
    <row r="1821" spans="5:25" ht="18" x14ac:dyDescent="0.25">
      <c r="E1821" s="152" t="s">
        <v>16066</v>
      </c>
      <c r="F1821" s="152" t="s">
        <v>16060</v>
      </c>
      <c r="G1821" t="str">
        <f t="shared" si="210"/>
        <v>Key West, Florida Keys</v>
      </c>
      <c r="H1821" s="152">
        <v>5</v>
      </c>
      <c r="I1821" s="152">
        <v>30.3</v>
      </c>
      <c r="J1821" s="152">
        <f t="shared" si="203"/>
        <v>0.5</v>
      </c>
      <c r="K1821" s="152">
        <v>950</v>
      </c>
      <c r="L1821" s="152">
        <f t="shared" si="204"/>
        <v>196</v>
      </c>
      <c r="M1821" s="152">
        <v>7.8</v>
      </c>
      <c r="N1821" s="152">
        <f t="shared" si="205"/>
        <v>0.09</v>
      </c>
      <c r="O1821" s="152">
        <v>2.5</v>
      </c>
      <c r="P1821" s="152">
        <f t="shared" si="206"/>
        <v>0.5</v>
      </c>
      <c r="Q1821" s="152"/>
      <c r="R1821" s="152">
        <f t="shared" si="207"/>
        <v>2460</v>
      </c>
      <c r="S1821" s="152">
        <f t="shared" si="211"/>
        <v>52</v>
      </c>
      <c r="T1821" s="152">
        <f t="shared" si="208"/>
        <v>2268</v>
      </c>
      <c r="U1821" s="152">
        <f t="shared" si="212"/>
        <v>54</v>
      </c>
      <c r="V1821" s="152">
        <f t="shared" si="209"/>
        <v>33</v>
      </c>
      <c r="W1821" s="152">
        <f t="shared" si="213"/>
        <v>1</v>
      </c>
      <c r="X1821" s="152">
        <v>0.20699999999999999</v>
      </c>
      <c r="Y1821" t="s">
        <v>16069</v>
      </c>
    </row>
    <row r="1822" spans="5:25" ht="18" x14ac:dyDescent="0.25">
      <c r="E1822" s="152" t="s">
        <v>16066</v>
      </c>
      <c r="F1822" s="152" t="s">
        <v>16060</v>
      </c>
      <c r="G1822" t="str">
        <f t="shared" si="210"/>
        <v>Key West, Florida Keys</v>
      </c>
      <c r="H1822" s="152">
        <v>2</v>
      </c>
      <c r="I1822" s="152">
        <v>27</v>
      </c>
      <c r="J1822" s="152">
        <f t="shared" si="203"/>
        <v>0.1</v>
      </c>
      <c r="K1822" s="152">
        <v>900</v>
      </c>
      <c r="L1822" s="152">
        <f t="shared" si="204"/>
        <v>211</v>
      </c>
      <c r="M1822" s="152">
        <v>7.8</v>
      </c>
      <c r="N1822" s="152">
        <f t="shared" si="205"/>
        <v>0.1</v>
      </c>
      <c r="O1822" s="152">
        <v>2.2999999999999998</v>
      </c>
      <c r="P1822" s="152">
        <f t="shared" si="206"/>
        <v>0.5</v>
      </c>
      <c r="Q1822" s="152"/>
      <c r="R1822" s="152">
        <f t="shared" si="207"/>
        <v>2422</v>
      </c>
      <c r="S1822" s="152">
        <f t="shared" si="211"/>
        <v>47</v>
      </c>
      <c r="T1822" s="152">
        <f t="shared" si="208"/>
        <v>2246</v>
      </c>
      <c r="U1822" s="152">
        <f t="shared" si="212"/>
        <v>41</v>
      </c>
      <c r="V1822" s="152">
        <f t="shared" si="209"/>
        <v>33</v>
      </c>
      <c r="W1822" s="152">
        <f t="shared" si="213"/>
        <v>1</v>
      </c>
      <c r="X1822" s="152">
        <v>0.11700000000000001</v>
      </c>
      <c r="Y1822" t="s">
        <v>16069</v>
      </c>
    </row>
    <row r="1823" spans="5:25" ht="18" x14ac:dyDescent="0.25">
      <c r="E1823" s="152" t="s">
        <v>16066</v>
      </c>
      <c r="F1823" s="152" t="s">
        <v>16060</v>
      </c>
      <c r="G1823" t="str">
        <f t="shared" si="210"/>
        <v>Key West, Florida Keys</v>
      </c>
      <c r="H1823" s="152">
        <v>5</v>
      </c>
      <c r="I1823" s="152">
        <v>30.3</v>
      </c>
      <c r="J1823" s="152">
        <f t="shared" si="203"/>
        <v>0.5</v>
      </c>
      <c r="K1823" s="152">
        <v>950</v>
      </c>
      <c r="L1823" s="152">
        <f t="shared" si="204"/>
        <v>196</v>
      </c>
      <c r="M1823" s="152">
        <v>7.8</v>
      </c>
      <c r="N1823" s="152">
        <f t="shared" si="205"/>
        <v>0.09</v>
      </c>
      <c r="O1823" s="152">
        <v>2.5</v>
      </c>
      <c r="P1823" s="152">
        <f t="shared" si="206"/>
        <v>0.5</v>
      </c>
      <c r="Q1823" s="152"/>
      <c r="R1823" s="152">
        <f t="shared" si="207"/>
        <v>2460</v>
      </c>
      <c r="S1823" s="152">
        <f t="shared" si="211"/>
        <v>52</v>
      </c>
      <c r="T1823" s="152">
        <f t="shared" si="208"/>
        <v>2268</v>
      </c>
      <c r="U1823" s="152">
        <f t="shared" si="212"/>
        <v>54</v>
      </c>
      <c r="V1823" s="152">
        <f t="shared" si="209"/>
        <v>33</v>
      </c>
      <c r="W1823" s="152">
        <f t="shared" si="213"/>
        <v>1</v>
      </c>
      <c r="X1823" s="152">
        <v>5.1999999999999998E-2</v>
      </c>
      <c r="Y1823" t="s">
        <v>16069</v>
      </c>
    </row>
    <row r="1824" spans="5:25" ht="18" x14ac:dyDescent="0.25">
      <c r="E1824" s="152" t="s">
        <v>16066</v>
      </c>
      <c r="F1824" s="152" t="s">
        <v>16060</v>
      </c>
      <c r="G1824" t="str">
        <f t="shared" si="210"/>
        <v>Key West, Florida Keys</v>
      </c>
      <c r="H1824" s="152">
        <v>2</v>
      </c>
      <c r="I1824" s="152">
        <v>27</v>
      </c>
      <c r="J1824" s="152">
        <f t="shared" si="203"/>
        <v>0.1</v>
      </c>
      <c r="K1824" s="152">
        <v>900</v>
      </c>
      <c r="L1824" s="152">
        <f t="shared" si="204"/>
        <v>211</v>
      </c>
      <c r="M1824" s="152">
        <v>7.8</v>
      </c>
      <c r="N1824" s="152">
        <f t="shared" si="205"/>
        <v>0.1</v>
      </c>
      <c r="O1824" s="152">
        <v>2.2999999999999998</v>
      </c>
      <c r="P1824" s="152">
        <f t="shared" si="206"/>
        <v>0.5</v>
      </c>
      <c r="Q1824" s="152"/>
      <c r="R1824" s="152">
        <f t="shared" si="207"/>
        <v>2422</v>
      </c>
      <c r="S1824" s="152">
        <f t="shared" si="211"/>
        <v>47</v>
      </c>
      <c r="T1824" s="152">
        <f t="shared" si="208"/>
        <v>2246</v>
      </c>
      <c r="U1824" s="152">
        <f t="shared" si="212"/>
        <v>41</v>
      </c>
      <c r="V1824" s="152">
        <f t="shared" si="209"/>
        <v>33</v>
      </c>
      <c r="W1824" s="152">
        <f t="shared" si="213"/>
        <v>1</v>
      </c>
      <c r="X1824" s="152">
        <v>-8.0000000000000002E-3</v>
      </c>
      <c r="Y1824" t="s">
        <v>16069</v>
      </c>
    </row>
    <row r="1825" spans="5:25" ht="18" x14ac:dyDescent="0.25">
      <c r="E1825" s="152" t="s">
        <v>16066</v>
      </c>
      <c r="F1825" s="152" t="s">
        <v>16060</v>
      </c>
      <c r="G1825" t="str">
        <f t="shared" si="210"/>
        <v>Key West, Florida Keys</v>
      </c>
      <c r="H1825" s="152">
        <v>6</v>
      </c>
      <c r="I1825" s="152">
        <v>30.3</v>
      </c>
      <c r="J1825" s="152">
        <f t="shared" si="203"/>
        <v>0.5</v>
      </c>
      <c r="K1825" s="152">
        <v>1290</v>
      </c>
      <c r="L1825" s="152">
        <f t="shared" si="204"/>
        <v>247</v>
      </c>
      <c r="M1825" s="152">
        <v>7.6</v>
      </c>
      <c r="N1825" s="152">
        <f t="shared" si="205"/>
        <v>0.08</v>
      </c>
      <c r="O1825" s="152">
        <v>2</v>
      </c>
      <c r="P1825" s="152">
        <f t="shared" si="206"/>
        <v>0.4</v>
      </c>
      <c r="Q1825" s="152"/>
      <c r="R1825" s="152">
        <f t="shared" si="207"/>
        <v>2447</v>
      </c>
      <c r="S1825" s="152">
        <f t="shared" si="211"/>
        <v>77</v>
      </c>
      <c r="T1825" s="152">
        <f t="shared" si="208"/>
        <v>2311</v>
      </c>
      <c r="U1825" s="152">
        <f t="shared" si="212"/>
        <v>77</v>
      </c>
      <c r="V1825" s="152">
        <f t="shared" si="209"/>
        <v>33</v>
      </c>
      <c r="W1825" s="152">
        <f t="shared" si="213"/>
        <v>1</v>
      </c>
      <c r="X1825" s="152">
        <v>0.13100000000000001</v>
      </c>
      <c r="Y1825" t="s">
        <v>16069</v>
      </c>
    </row>
    <row r="1826" spans="5:25" ht="18" x14ac:dyDescent="0.25">
      <c r="E1826" s="152" t="s">
        <v>16066</v>
      </c>
      <c r="F1826" s="152" t="s">
        <v>16060</v>
      </c>
      <c r="G1826" t="str">
        <f t="shared" si="210"/>
        <v>Key West, Florida Keys</v>
      </c>
      <c r="H1826" s="152">
        <v>1</v>
      </c>
      <c r="I1826" s="152">
        <v>27</v>
      </c>
      <c r="J1826" s="152">
        <f t="shared" si="203"/>
        <v>0.1</v>
      </c>
      <c r="K1826" s="152">
        <v>400</v>
      </c>
      <c r="L1826" s="152">
        <f t="shared" si="204"/>
        <v>60</v>
      </c>
      <c r="M1826" s="152">
        <v>8.1</v>
      </c>
      <c r="N1826" s="152">
        <f t="shared" si="205"/>
        <v>0.05</v>
      </c>
      <c r="O1826" s="152">
        <v>3.8</v>
      </c>
      <c r="P1826" s="152">
        <f t="shared" si="206"/>
        <v>3</v>
      </c>
      <c r="Q1826" s="152"/>
      <c r="R1826" s="152">
        <f t="shared" si="207"/>
        <v>2377</v>
      </c>
      <c r="S1826" s="152">
        <f t="shared" si="211"/>
        <v>41</v>
      </c>
      <c r="T1826" s="152">
        <f t="shared" si="208"/>
        <v>2057</v>
      </c>
      <c r="U1826" s="152">
        <f t="shared" si="212"/>
        <v>43</v>
      </c>
      <c r="V1826" s="152">
        <f t="shared" si="209"/>
        <v>33</v>
      </c>
      <c r="W1826" s="152">
        <f t="shared" si="213"/>
        <v>1</v>
      </c>
      <c r="X1826" s="152">
        <v>0.03</v>
      </c>
      <c r="Y1826" t="s">
        <v>16069</v>
      </c>
    </row>
    <row r="1827" spans="5:25" ht="18" x14ac:dyDescent="0.25">
      <c r="E1827" s="152" t="s">
        <v>16066</v>
      </c>
      <c r="F1827" s="152" t="s">
        <v>16060</v>
      </c>
      <c r="G1827" t="str">
        <f t="shared" si="210"/>
        <v>Key West, Florida Keys</v>
      </c>
      <c r="H1827" s="152">
        <v>6</v>
      </c>
      <c r="I1827" s="152">
        <v>30.3</v>
      </c>
      <c r="J1827" s="152">
        <f t="shared" si="203"/>
        <v>0.5</v>
      </c>
      <c r="K1827" s="152">
        <v>1290</v>
      </c>
      <c r="L1827" s="152">
        <f t="shared" si="204"/>
        <v>247</v>
      </c>
      <c r="M1827" s="152">
        <v>7.6</v>
      </c>
      <c r="N1827" s="152">
        <f t="shared" si="205"/>
        <v>0.08</v>
      </c>
      <c r="O1827" s="152">
        <v>2</v>
      </c>
      <c r="P1827" s="152">
        <f t="shared" si="206"/>
        <v>0.4</v>
      </c>
      <c r="Q1827" s="152"/>
      <c r="R1827" s="152">
        <f t="shared" si="207"/>
        <v>2447</v>
      </c>
      <c r="S1827" s="152">
        <f t="shared" si="211"/>
        <v>77</v>
      </c>
      <c r="T1827" s="152">
        <f t="shared" si="208"/>
        <v>2311</v>
      </c>
      <c r="U1827" s="152">
        <f t="shared" si="212"/>
        <v>77</v>
      </c>
      <c r="V1827" s="152">
        <f t="shared" si="209"/>
        <v>33</v>
      </c>
      <c r="W1827" s="152">
        <f t="shared" si="213"/>
        <v>1</v>
      </c>
      <c r="X1827" s="152">
        <v>0.17299999999999999</v>
      </c>
      <c r="Y1827" t="s">
        <v>16069</v>
      </c>
    </row>
    <row r="1828" spans="5:25" ht="18" x14ac:dyDescent="0.25">
      <c r="E1828" s="152" t="s">
        <v>16066</v>
      </c>
      <c r="F1828" s="152" t="s">
        <v>16060</v>
      </c>
      <c r="G1828" t="str">
        <f t="shared" si="210"/>
        <v>Key West, Florida Keys</v>
      </c>
      <c r="H1828" s="152">
        <v>2</v>
      </c>
      <c r="I1828" s="152">
        <v>27</v>
      </c>
      <c r="J1828" s="152">
        <f t="shared" si="203"/>
        <v>0.1</v>
      </c>
      <c r="K1828" s="152">
        <v>900</v>
      </c>
      <c r="L1828" s="152">
        <f t="shared" si="204"/>
        <v>211</v>
      </c>
      <c r="M1828" s="152">
        <v>7.8</v>
      </c>
      <c r="N1828" s="152">
        <f t="shared" si="205"/>
        <v>0.1</v>
      </c>
      <c r="O1828" s="152">
        <v>2.2999999999999998</v>
      </c>
      <c r="P1828" s="152">
        <f t="shared" si="206"/>
        <v>0.5</v>
      </c>
      <c r="Q1828" s="152"/>
      <c r="R1828" s="152">
        <f t="shared" si="207"/>
        <v>2422</v>
      </c>
      <c r="S1828" s="152">
        <f t="shared" si="211"/>
        <v>47</v>
      </c>
      <c r="T1828" s="152">
        <f t="shared" si="208"/>
        <v>2246</v>
      </c>
      <c r="U1828" s="152">
        <f t="shared" si="212"/>
        <v>41</v>
      </c>
      <c r="V1828" s="152">
        <f t="shared" si="209"/>
        <v>33</v>
      </c>
      <c r="W1828" s="152">
        <f t="shared" si="213"/>
        <v>1</v>
      </c>
      <c r="X1828" s="152">
        <v>1.0999999999999999E-2</v>
      </c>
      <c r="Y1828" t="s">
        <v>16069</v>
      </c>
    </row>
    <row r="1829" spans="5:25" ht="18" x14ac:dyDescent="0.25">
      <c r="E1829" s="152" t="s">
        <v>16066</v>
      </c>
      <c r="F1829" s="152" t="s">
        <v>16060</v>
      </c>
      <c r="G1829" t="str">
        <f t="shared" si="210"/>
        <v>Key West, Florida Keys</v>
      </c>
      <c r="H1829" s="152">
        <v>6</v>
      </c>
      <c r="I1829" s="152">
        <v>30.3</v>
      </c>
      <c r="J1829" s="152">
        <f t="shared" si="203"/>
        <v>0.5</v>
      </c>
      <c r="K1829" s="152">
        <v>1290</v>
      </c>
      <c r="L1829" s="152">
        <f t="shared" si="204"/>
        <v>247</v>
      </c>
      <c r="M1829" s="152">
        <v>7.6</v>
      </c>
      <c r="N1829" s="152">
        <f t="shared" si="205"/>
        <v>0.08</v>
      </c>
      <c r="O1829" s="152">
        <v>2</v>
      </c>
      <c r="P1829" s="152">
        <f t="shared" si="206"/>
        <v>0.4</v>
      </c>
      <c r="Q1829" s="152"/>
      <c r="R1829" s="152">
        <f t="shared" si="207"/>
        <v>2447</v>
      </c>
      <c r="S1829" s="152">
        <f t="shared" si="211"/>
        <v>77</v>
      </c>
      <c r="T1829" s="152">
        <f t="shared" si="208"/>
        <v>2311</v>
      </c>
      <c r="U1829" s="152">
        <f t="shared" si="212"/>
        <v>77</v>
      </c>
      <c r="V1829" s="152">
        <f t="shared" si="209"/>
        <v>33</v>
      </c>
      <c r="W1829" s="152">
        <f t="shared" si="213"/>
        <v>1</v>
      </c>
      <c r="X1829" s="152">
        <v>-2.5999999999999999E-2</v>
      </c>
      <c r="Y1829" t="s">
        <v>16069</v>
      </c>
    </row>
    <row r="1830" spans="5:25" ht="18" x14ac:dyDescent="0.25">
      <c r="E1830" s="152" t="s">
        <v>16066</v>
      </c>
      <c r="F1830" s="152" t="s">
        <v>16060</v>
      </c>
      <c r="G1830" t="str">
        <f t="shared" si="210"/>
        <v>Key West, Florida Keys</v>
      </c>
      <c r="H1830" s="152">
        <v>5</v>
      </c>
      <c r="I1830" s="152">
        <v>30.3</v>
      </c>
      <c r="J1830" s="152">
        <f t="shared" si="203"/>
        <v>0.5</v>
      </c>
      <c r="K1830" s="152">
        <v>950</v>
      </c>
      <c r="L1830" s="152">
        <f t="shared" si="204"/>
        <v>196</v>
      </c>
      <c r="M1830" s="152">
        <v>7.8</v>
      </c>
      <c r="N1830" s="152">
        <f t="shared" si="205"/>
        <v>0.09</v>
      </c>
      <c r="O1830" s="152">
        <v>2.5</v>
      </c>
      <c r="P1830" s="152">
        <f t="shared" si="206"/>
        <v>0.5</v>
      </c>
      <c r="Q1830" s="152"/>
      <c r="R1830" s="152">
        <f t="shared" si="207"/>
        <v>2460</v>
      </c>
      <c r="S1830" s="152">
        <f t="shared" si="211"/>
        <v>52</v>
      </c>
      <c r="T1830" s="152">
        <f t="shared" si="208"/>
        <v>2268</v>
      </c>
      <c r="U1830" s="152">
        <f t="shared" si="212"/>
        <v>54</v>
      </c>
      <c r="V1830" s="152">
        <f t="shared" si="209"/>
        <v>33</v>
      </c>
      <c r="W1830" s="152">
        <f t="shared" si="213"/>
        <v>1</v>
      </c>
      <c r="X1830" s="152">
        <v>0.80300000000000005</v>
      </c>
      <c r="Y1830" t="s">
        <v>16069</v>
      </c>
    </row>
    <row r="1831" spans="5:25" ht="18" x14ac:dyDescent="0.25">
      <c r="E1831" s="152" t="s">
        <v>16066</v>
      </c>
      <c r="F1831" s="152" t="s">
        <v>16060</v>
      </c>
      <c r="G1831" t="str">
        <f t="shared" si="210"/>
        <v>Key West, Florida Keys</v>
      </c>
      <c r="H1831" s="152">
        <v>1</v>
      </c>
      <c r="I1831" s="152">
        <v>27</v>
      </c>
      <c r="J1831" s="152">
        <f t="shared" si="203"/>
        <v>0.1</v>
      </c>
      <c r="K1831" s="152">
        <v>400</v>
      </c>
      <c r="L1831" s="152">
        <f t="shared" si="204"/>
        <v>60</v>
      </c>
      <c r="M1831" s="152">
        <v>8.1</v>
      </c>
      <c r="N1831" s="152">
        <f t="shared" si="205"/>
        <v>0.05</v>
      </c>
      <c r="O1831" s="152">
        <v>3.8</v>
      </c>
      <c r="P1831" s="152">
        <f t="shared" si="206"/>
        <v>3</v>
      </c>
      <c r="Q1831" s="152"/>
      <c r="R1831" s="152">
        <f t="shared" si="207"/>
        <v>2377</v>
      </c>
      <c r="S1831" s="152">
        <f t="shared" si="211"/>
        <v>41</v>
      </c>
      <c r="T1831" s="152">
        <f t="shared" si="208"/>
        <v>2057</v>
      </c>
      <c r="U1831" s="152">
        <f t="shared" si="212"/>
        <v>43</v>
      </c>
      <c r="V1831" s="152">
        <f t="shared" si="209"/>
        <v>33</v>
      </c>
      <c r="W1831" s="152">
        <f t="shared" si="213"/>
        <v>1</v>
      </c>
      <c r="X1831" s="152">
        <v>0.56799999999999995</v>
      </c>
      <c r="Y1831" t="s">
        <v>16069</v>
      </c>
    </row>
    <row r="1832" spans="5:25" ht="18" x14ac:dyDescent="0.25">
      <c r="E1832" s="152" t="s">
        <v>16066</v>
      </c>
      <c r="F1832" s="152" t="s">
        <v>16060</v>
      </c>
      <c r="G1832" t="str">
        <f t="shared" si="210"/>
        <v>Key West, Florida Keys</v>
      </c>
      <c r="H1832" s="152">
        <v>2</v>
      </c>
      <c r="I1832" s="152">
        <v>27</v>
      </c>
      <c r="J1832" s="152">
        <f t="shared" si="203"/>
        <v>0.1</v>
      </c>
      <c r="K1832" s="152">
        <v>900</v>
      </c>
      <c r="L1832" s="152">
        <f t="shared" si="204"/>
        <v>211</v>
      </c>
      <c r="M1832" s="152">
        <v>7.8</v>
      </c>
      <c r="N1832" s="152">
        <f t="shared" si="205"/>
        <v>0.1</v>
      </c>
      <c r="O1832" s="152">
        <v>2.2999999999999998</v>
      </c>
      <c r="P1832" s="152">
        <f t="shared" si="206"/>
        <v>0.5</v>
      </c>
      <c r="Q1832" s="152"/>
      <c r="R1832" s="152">
        <f t="shared" si="207"/>
        <v>2422</v>
      </c>
      <c r="S1832" s="152">
        <f t="shared" si="211"/>
        <v>47</v>
      </c>
      <c r="T1832" s="152">
        <f t="shared" si="208"/>
        <v>2246</v>
      </c>
      <c r="U1832" s="152">
        <f t="shared" si="212"/>
        <v>41</v>
      </c>
      <c r="V1832" s="152">
        <f t="shared" si="209"/>
        <v>33</v>
      </c>
      <c r="W1832" s="152">
        <f t="shared" si="213"/>
        <v>1</v>
      </c>
      <c r="X1832" s="152">
        <v>0.55700000000000005</v>
      </c>
      <c r="Y1832" t="s">
        <v>16069</v>
      </c>
    </row>
    <row r="1833" spans="5:25" ht="18" x14ac:dyDescent="0.25">
      <c r="E1833" s="152" t="s">
        <v>16066</v>
      </c>
      <c r="F1833" s="152" t="s">
        <v>16060</v>
      </c>
      <c r="G1833" t="str">
        <f t="shared" si="210"/>
        <v>Key West, Florida Keys</v>
      </c>
      <c r="H1833" s="152">
        <v>3</v>
      </c>
      <c r="I1833" s="152">
        <v>27</v>
      </c>
      <c r="J1833" s="152">
        <f t="shared" si="203"/>
        <v>0.1</v>
      </c>
      <c r="K1833" s="152">
        <v>1340</v>
      </c>
      <c r="L1833" s="152">
        <f t="shared" si="204"/>
        <v>207</v>
      </c>
      <c r="M1833" s="152">
        <v>7.6</v>
      </c>
      <c r="N1833" s="152">
        <f t="shared" si="205"/>
        <v>0.06</v>
      </c>
      <c r="O1833" s="152">
        <v>1.7</v>
      </c>
      <c r="P1833" s="152">
        <f t="shared" si="206"/>
        <v>0.2</v>
      </c>
      <c r="Q1833" s="152"/>
      <c r="R1833" s="152">
        <f t="shared" si="207"/>
        <v>2442</v>
      </c>
      <c r="S1833" s="152">
        <f t="shared" si="211"/>
        <v>33</v>
      </c>
      <c r="T1833" s="152">
        <f t="shared" si="208"/>
        <v>2336</v>
      </c>
      <c r="U1833" s="152">
        <f t="shared" si="212"/>
        <v>33</v>
      </c>
      <c r="V1833" s="152">
        <f t="shared" si="209"/>
        <v>33</v>
      </c>
      <c r="W1833" s="152">
        <f t="shared" si="213"/>
        <v>1</v>
      </c>
      <c r="X1833" s="152">
        <v>0.56499999999999995</v>
      </c>
      <c r="Y1833" t="s">
        <v>16069</v>
      </c>
    </row>
    <row r="1834" spans="5:25" ht="18" x14ac:dyDescent="0.25">
      <c r="E1834" s="152" t="s">
        <v>16066</v>
      </c>
      <c r="F1834" s="152" t="s">
        <v>16060</v>
      </c>
      <c r="G1834" t="str">
        <f t="shared" si="210"/>
        <v>Key West, Florida Keys</v>
      </c>
      <c r="H1834" s="152">
        <v>5</v>
      </c>
      <c r="I1834" s="152">
        <v>30.3</v>
      </c>
      <c r="J1834" s="152">
        <f t="shared" si="203"/>
        <v>0.5</v>
      </c>
      <c r="K1834" s="152">
        <v>950</v>
      </c>
      <c r="L1834" s="152">
        <f t="shared" si="204"/>
        <v>196</v>
      </c>
      <c r="M1834" s="152">
        <v>7.8</v>
      </c>
      <c r="N1834" s="152">
        <f t="shared" si="205"/>
        <v>0.09</v>
      </c>
      <c r="O1834" s="152">
        <v>2.5</v>
      </c>
      <c r="P1834" s="152">
        <f t="shared" si="206"/>
        <v>0.5</v>
      </c>
      <c r="Q1834" s="152"/>
      <c r="R1834" s="152">
        <f t="shared" si="207"/>
        <v>2460</v>
      </c>
      <c r="S1834" s="152">
        <f t="shared" si="211"/>
        <v>52</v>
      </c>
      <c r="T1834" s="152">
        <f t="shared" si="208"/>
        <v>2268</v>
      </c>
      <c r="U1834" s="152">
        <f t="shared" si="212"/>
        <v>54</v>
      </c>
      <c r="V1834" s="152">
        <f t="shared" si="209"/>
        <v>33</v>
      </c>
      <c r="W1834" s="152">
        <f t="shared" si="213"/>
        <v>1</v>
      </c>
      <c r="X1834" s="152">
        <v>1.0840000000000001</v>
      </c>
      <c r="Y1834" t="s">
        <v>16069</v>
      </c>
    </row>
    <row r="1835" spans="5:25" ht="18" x14ac:dyDescent="0.25">
      <c r="E1835" s="152" t="s">
        <v>16066</v>
      </c>
      <c r="F1835" s="152" t="s">
        <v>16060</v>
      </c>
      <c r="G1835" t="str">
        <f t="shared" si="210"/>
        <v>Key West, Florida Keys</v>
      </c>
      <c r="H1835" s="152">
        <v>6</v>
      </c>
      <c r="I1835" s="152">
        <v>30.3</v>
      </c>
      <c r="J1835" s="152">
        <f t="shared" si="203"/>
        <v>0.5</v>
      </c>
      <c r="K1835" s="152">
        <v>1290</v>
      </c>
      <c r="L1835" s="152">
        <f t="shared" si="204"/>
        <v>247</v>
      </c>
      <c r="M1835" s="152">
        <v>7.6</v>
      </c>
      <c r="N1835" s="152">
        <f t="shared" si="205"/>
        <v>0.08</v>
      </c>
      <c r="O1835" s="152">
        <v>2</v>
      </c>
      <c r="P1835" s="152">
        <f t="shared" si="206"/>
        <v>0.4</v>
      </c>
      <c r="Q1835" s="152"/>
      <c r="R1835" s="152">
        <f t="shared" si="207"/>
        <v>2447</v>
      </c>
      <c r="S1835" s="152">
        <f t="shared" si="211"/>
        <v>77</v>
      </c>
      <c r="T1835" s="152">
        <f t="shared" si="208"/>
        <v>2311</v>
      </c>
      <c r="U1835" s="152">
        <f t="shared" si="212"/>
        <v>77</v>
      </c>
      <c r="V1835" s="152">
        <f t="shared" si="209"/>
        <v>33</v>
      </c>
      <c r="W1835" s="152">
        <f t="shared" si="213"/>
        <v>1</v>
      </c>
      <c r="X1835" s="152">
        <v>0.68799999999999994</v>
      </c>
      <c r="Y1835" t="s">
        <v>16069</v>
      </c>
    </row>
    <row r="1836" spans="5:25" ht="18" x14ac:dyDescent="0.25">
      <c r="E1836" s="152" t="s">
        <v>16066</v>
      </c>
      <c r="F1836" s="152" t="s">
        <v>16060</v>
      </c>
      <c r="G1836" t="str">
        <f t="shared" si="210"/>
        <v>Key West, Florida Keys</v>
      </c>
      <c r="H1836" s="152">
        <v>4</v>
      </c>
      <c r="I1836" s="152">
        <v>30.3</v>
      </c>
      <c r="J1836" s="152">
        <f t="shared" si="203"/>
        <v>0.5</v>
      </c>
      <c r="K1836" s="152">
        <v>400</v>
      </c>
      <c r="L1836" s="152">
        <f t="shared" si="204"/>
        <v>49</v>
      </c>
      <c r="M1836" s="152">
        <v>8.1</v>
      </c>
      <c r="N1836" s="152">
        <f t="shared" si="205"/>
        <v>0.04</v>
      </c>
      <c r="O1836" s="152">
        <v>4.3</v>
      </c>
      <c r="P1836" s="152">
        <f t="shared" si="206"/>
        <v>4</v>
      </c>
      <c r="Q1836" s="152"/>
      <c r="R1836" s="152">
        <f t="shared" si="207"/>
        <v>2406</v>
      </c>
      <c r="S1836" s="152">
        <f t="shared" si="211"/>
        <v>47</v>
      </c>
      <c r="T1836" s="152">
        <f t="shared" si="208"/>
        <v>2052</v>
      </c>
      <c r="U1836" s="152">
        <f t="shared" si="212"/>
        <v>38</v>
      </c>
      <c r="V1836" s="152">
        <f t="shared" si="209"/>
        <v>33</v>
      </c>
      <c r="W1836" s="152">
        <f t="shared" si="213"/>
        <v>1</v>
      </c>
      <c r="X1836" s="152">
        <v>0.66500000000000004</v>
      </c>
      <c r="Y1836" t="s">
        <v>16069</v>
      </c>
    </row>
    <row r="1837" spans="5:25" ht="18" x14ac:dyDescent="0.25">
      <c r="E1837" s="152" t="s">
        <v>16066</v>
      </c>
      <c r="F1837" s="152" t="s">
        <v>16060</v>
      </c>
      <c r="G1837" t="str">
        <f t="shared" si="210"/>
        <v>Key West, Florida Keys</v>
      </c>
      <c r="H1837" s="152">
        <v>1</v>
      </c>
      <c r="I1837" s="152">
        <v>27</v>
      </c>
      <c r="J1837" s="152">
        <f t="shared" si="203"/>
        <v>0.1</v>
      </c>
      <c r="K1837" s="152">
        <v>400</v>
      </c>
      <c r="L1837" s="152">
        <f t="shared" si="204"/>
        <v>60</v>
      </c>
      <c r="M1837" s="152">
        <v>8.1</v>
      </c>
      <c r="N1837" s="152">
        <f t="shared" si="205"/>
        <v>0.05</v>
      </c>
      <c r="O1837" s="152">
        <v>3.8</v>
      </c>
      <c r="P1837" s="152">
        <f t="shared" si="206"/>
        <v>3</v>
      </c>
      <c r="Q1837" s="152"/>
      <c r="R1837" s="152">
        <f t="shared" si="207"/>
        <v>2377</v>
      </c>
      <c r="S1837" s="152">
        <f t="shared" si="211"/>
        <v>41</v>
      </c>
      <c r="T1837" s="152">
        <f t="shared" si="208"/>
        <v>2057</v>
      </c>
      <c r="U1837" s="152">
        <f t="shared" si="212"/>
        <v>43</v>
      </c>
      <c r="V1837" s="152">
        <f t="shared" si="209"/>
        <v>33</v>
      </c>
      <c r="W1837" s="152">
        <f t="shared" si="213"/>
        <v>1</v>
      </c>
      <c r="X1837" s="152">
        <v>0.47099999999999997</v>
      </c>
      <c r="Y1837" t="s">
        <v>16069</v>
      </c>
    </row>
    <row r="1838" spans="5:25" ht="18" x14ac:dyDescent="0.25">
      <c r="E1838" s="152" t="s">
        <v>16066</v>
      </c>
      <c r="F1838" s="152" t="s">
        <v>16060</v>
      </c>
      <c r="G1838" t="str">
        <f t="shared" si="210"/>
        <v>Key West, Florida Keys</v>
      </c>
      <c r="H1838" s="152">
        <v>2</v>
      </c>
      <c r="I1838" s="152">
        <v>27</v>
      </c>
      <c r="J1838" s="152">
        <f t="shared" si="203"/>
        <v>0.1</v>
      </c>
      <c r="K1838" s="152">
        <v>900</v>
      </c>
      <c r="L1838" s="152">
        <f t="shared" si="204"/>
        <v>211</v>
      </c>
      <c r="M1838" s="152">
        <v>7.8</v>
      </c>
      <c r="N1838" s="152">
        <f t="shared" si="205"/>
        <v>0.1</v>
      </c>
      <c r="O1838" s="152">
        <v>2.2999999999999998</v>
      </c>
      <c r="P1838" s="152">
        <f t="shared" si="206"/>
        <v>0.5</v>
      </c>
      <c r="Q1838" s="152"/>
      <c r="R1838" s="152">
        <f t="shared" si="207"/>
        <v>2422</v>
      </c>
      <c r="S1838" s="152">
        <f t="shared" si="211"/>
        <v>47</v>
      </c>
      <c r="T1838" s="152">
        <f t="shared" si="208"/>
        <v>2246</v>
      </c>
      <c r="U1838" s="152">
        <f t="shared" si="212"/>
        <v>41</v>
      </c>
      <c r="V1838" s="152">
        <f t="shared" si="209"/>
        <v>33</v>
      </c>
      <c r="W1838" s="152">
        <f t="shared" si="213"/>
        <v>1</v>
      </c>
      <c r="X1838" s="152">
        <v>0.64800000000000002</v>
      </c>
      <c r="Y1838" t="s">
        <v>16069</v>
      </c>
    </row>
    <row r="1839" spans="5:25" ht="18" x14ac:dyDescent="0.25">
      <c r="E1839" s="152" t="s">
        <v>16066</v>
      </c>
      <c r="F1839" s="152" t="s">
        <v>16060</v>
      </c>
      <c r="G1839" t="str">
        <f t="shared" si="210"/>
        <v>Key West, Florida Keys</v>
      </c>
      <c r="H1839" s="152">
        <v>1</v>
      </c>
      <c r="I1839" s="152">
        <v>27</v>
      </c>
      <c r="J1839" s="152">
        <f t="shared" si="203"/>
        <v>0.1</v>
      </c>
      <c r="K1839" s="152">
        <v>400</v>
      </c>
      <c r="L1839" s="152">
        <f t="shared" si="204"/>
        <v>60</v>
      </c>
      <c r="M1839" s="152">
        <v>8.1</v>
      </c>
      <c r="N1839" s="152">
        <f t="shared" si="205"/>
        <v>0.05</v>
      </c>
      <c r="O1839" s="152">
        <v>3.8</v>
      </c>
      <c r="P1839" s="152">
        <f t="shared" si="206"/>
        <v>3</v>
      </c>
      <c r="Q1839" s="152"/>
      <c r="R1839" s="152">
        <f t="shared" si="207"/>
        <v>2377</v>
      </c>
      <c r="S1839" s="152">
        <f t="shared" si="211"/>
        <v>41</v>
      </c>
      <c r="T1839" s="152">
        <f t="shared" si="208"/>
        <v>2057</v>
      </c>
      <c r="U1839" s="152">
        <f t="shared" si="212"/>
        <v>43</v>
      </c>
      <c r="V1839" s="152">
        <f t="shared" si="209"/>
        <v>33</v>
      </c>
      <c r="W1839" s="152">
        <f t="shared" si="213"/>
        <v>1</v>
      </c>
      <c r="X1839" s="152">
        <v>0.23599999999999999</v>
      </c>
      <c r="Y1839" t="s">
        <v>16069</v>
      </c>
    </row>
    <row r="1840" spans="5:25" ht="18" x14ac:dyDescent="0.25">
      <c r="E1840" s="152" t="s">
        <v>16066</v>
      </c>
      <c r="F1840" s="152" t="s">
        <v>16060</v>
      </c>
      <c r="G1840" t="str">
        <f t="shared" si="210"/>
        <v>Key West, Florida Keys</v>
      </c>
      <c r="H1840" s="152">
        <v>5</v>
      </c>
      <c r="I1840" s="152">
        <v>30.3</v>
      </c>
      <c r="J1840" s="152">
        <f t="shared" si="203"/>
        <v>0.5</v>
      </c>
      <c r="K1840" s="152">
        <v>950</v>
      </c>
      <c r="L1840" s="152">
        <f t="shared" si="204"/>
        <v>196</v>
      </c>
      <c r="M1840" s="152">
        <v>7.8</v>
      </c>
      <c r="N1840" s="152">
        <f t="shared" si="205"/>
        <v>0.09</v>
      </c>
      <c r="O1840" s="152">
        <v>2.5</v>
      </c>
      <c r="P1840" s="152">
        <f t="shared" si="206"/>
        <v>0.5</v>
      </c>
      <c r="Q1840" s="152"/>
      <c r="R1840" s="152">
        <f t="shared" si="207"/>
        <v>2460</v>
      </c>
      <c r="S1840" s="152">
        <f t="shared" si="211"/>
        <v>52</v>
      </c>
      <c r="T1840" s="152">
        <f t="shared" si="208"/>
        <v>2268</v>
      </c>
      <c r="U1840" s="152">
        <f t="shared" si="212"/>
        <v>54</v>
      </c>
      <c r="V1840" s="152">
        <f t="shared" si="209"/>
        <v>33</v>
      </c>
      <c r="W1840" s="152">
        <f t="shared" si="213"/>
        <v>1</v>
      </c>
      <c r="X1840" s="152">
        <v>5.0000000000000001E-3</v>
      </c>
      <c r="Y1840" t="s">
        <v>16069</v>
      </c>
    </row>
    <row r="1841" spans="5:25" ht="18" x14ac:dyDescent="0.25">
      <c r="E1841" s="152" t="s">
        <v>16066</v>
      </c>
      <c r="F1841" s="152" t="s">
        <v>16060</v>
      </c>
      <c r="G1841" t="str">
        <f t="shared" si="210"/>
        <v>Key West, Florida Keys</v>
      </c>
      <c r="H1841" s="152">
        <v>2</v>
      </c>
      <c r="I1841" s="152">
        <v>27</v>
      </c>
      <c r="J1841" s="152">
        <f t="shared" si="203"/>
        <v>0.1</v>
      </c>
      <c r="K1841" s="152">
        <v>900</v>
      </c>
      <c r="L1841" s="152">
        <f t="shared" si="204"/>
        <v>211</v>
      </c>
      <c r="M1841" s="152">
        <v>7.8</v>
      </c>
      <c r="N1841" s="152">
        <f t="shared" si="205"/>
        <v>0.1</v>
      </c>
      <c r="O1841" s="152">
        <v>2.2999999999999998</v>
      </c>
      <c r="P1841" s="152">
        <f t="shared" si="206"/>
        <v>0.5</v>
      </c>
      <c r="Q1841" s="152"/>
      <c r="R1841" s="152">
        <f t="shared" si="207"/>
        <v>2422</v>
      </c>
      <c r="S1841" s="152">
        <f t="shared" si="211"/>
        <v>47</v>
      </c>
      <c r="T1841" s="152">
        <f t="shared" si="208"/>
        <v>2246</v>
      </c>
      <c r="U1841" s="152">
        <f t="shared" si="212"/>
        <v>41</v>
      </c>
      <c r="V1841" s="152">
        <f t="shared" si="209"/>
        <v>33</v>
      </c>
      <c r="W1841" s="152">
        <f t="shared" si="213"/>
        <v>1</v>
      </c>
      <c r="X1841" s="152">
        <v>-4.0000000000000001E-3</v>
      </c>
      <c r="Y1841" t="s">
        <v>16069</v>
      </c>
    </row>
    <row r="1842" spans="5:25" ht="18" x14ac:dyDescent="0.25">
      <c r="E1842" s="152" t="s">
        <v>16066</v>
      </c>
      <c r="F1842" s="152" t="s">
        <v>16060</v>
      </c>
      <c r="G1842" t="str">
        <f t="shared" si="210"/>
        <v>Key West, Florida Keys</v>
      </c>
      <c r="H1842" s="152">
        <v>2</v>
      </c>
      <c r="I1842" s="152">
        <v>27</v>
      </c>
      <c r="J1842" s="152">
        <f t="shared" ref="J1842:J1905" si="214">VLOOKUP($H1842,$AA$948:$AO$953,3,FALSE)</f>
        <v>0.1</v>
      </c>
      <c r="K1842" s="152">
        <v>900</v>
      </c>
      <c r="L1842" s="152">
        <f t="shared" ref="L1842:L1905" si="215">VLOOKUP($H1842,$AA$948:$AO$953,5,FALSE)</f>
        <v>211</v>
      </c>
      <c r="M1842" s="152">
        <v>7.8</v>
      </c>
      <c r="N1842" s="152">
        <f t="shared" ref="N1842:N1905" si="216">VLOOKUP($H1842,$AA$948:$AO$953,7,FALSE)</f>
        <v>0.1</v>
      </c>
      <c r="O1842" s="152">
        <v>2.2999999999999998</v>
      </c>
      <c r="P1842" s="152">
        <f t="shared" ref="P1842:P1905" si="217">VLOOKUP($H1842,$AA$948:$AO$953,13,FALSE)</f>
        <v>0.5</v>
      </c>
      <c r="Q1842" s="152"/>
      <c r="R1842" s="152">
        <f t="shared" ref="R1842:R1905" si="218">VLOOKUP($H1842,$AA$948:$AO$953,8,FALSE)</f>
        <v>2422</v>
      </c>
      <c r="S1842" s="152">
        <f t="shared" si="211"/>
        <v>47</v>
      </c>
      <c r="T1842" s="152">
        <f t="shared" ref="T1842:T1905" si="219">VLOOKUP($H1842,$AA$948:$AO$953,10,FALSE)</f>
        <v>2246</v>
      </c>
      <c r="U1842" s="152">
        <f t="shared" si="212"/>
        <v>41</v>
      </c>
      <c r="V1842" s="152">
        <f t="shared" ref="V1842:V1905" si="220">VLOOKUP($H1842,$AA$948:$AO$953,14,FALSE)</f>
        <v>33</v>
      </c>
      <c r="W1842" s="152">
        <f t="shared" si="213"/>
        <v>1</v>
      </c>
      <c r="X1842" s="152">
        <v>0.26400000000000001</v>
      </c>
      <c r="Y1842" t="s">
        <v>16069</v>
      </c>
    </row>
    <row r="1843" spans="5:25" ht="18" x14ac:dyDescent="0.25">
      <c r="E1843" s="152" t="s">
        <v>16066</v>
      </c>
      <c r="F1843" s="152" t="s">
        <v>16060</v>
      </c>
      <c r="G1843" t="str">
        <f t="shared" ref="G1843:G1906" si="221">_xlfn.CONCAT(F1843, ", Florida Keys")</f>
        <v>Key West, Florida Keys</v>
      </c>
      <c r="H1843" s="152">
        <v>3</v>
      </c>
      <c r="I1843" s="152">
        <v>27</v>
      </c>
      <c r="J1843" s="152">
        <f t="shared" si="214"/>
        <v>0.1</v>
      </c>
      <c r="K1843" s="152">
        <v>1340</v>
      </c>
      <c r="L1843" s="152">
        <f t="shared" si="215"/>
        <v>207</v>
      </c>
      <c r="M1843" s="152">
        <v>7.6</v>
      </c>
      <c r="N1843" s="152">
        <f t="shared" si="216"/>
        <v>0.06</v>
      </c>
      <c r="O1843" s="152">
        <v>1.7</v>
      </c>
      <c r="P1843" s="152">
        <f t="shared" si="217"/>
        <v>0.2</v>
      </c>
      <c r="Q1843" s="152"/>
      <c r="R1843" s="152">
        <f t="shared" si="218"/>
        <v>2442</v>
      </c>
      <c r="S1843" s="152">
        <f t="shared" ref="S1843:S1906" si="222">VLOOKUP($H1843,$AA$948:$AO$953,9,FALSE)</f>
        <v>33</v>
      </c>
      <c r="T1843" s="152">
        <f t="shared" si="219"/>
        <v>2336</v>
      </c>
      <c r="U1843" s="152">
        <f t="shared" ref="U1843:U1906" si="223">VLOOKUP($H1843,$AA$948:$AO$953,11,FALSE)</f>
        <v>33</v>
      </c>
      <c r="V1843" s="152">
        <f t="shared" si="220"/>
        <v>33</v>
      </c>
      <c r="W1843" s="152">
        <f t="shared" ref="W1843:W1906" si="224">VLOOKUP($H1843,$AA$948:$AO$953,15,FALSE)</f>
        <v>1</v>
      </c>
      <c r="X1843" s="152">
        <v>8.8999999999999996E-2</v>
      </c>
      <c r="Y1843" t="s">
        <v>16069</v>
      </c>
    </row>
    <row r="1844" spans="5:25" ht="18" x14ac:dyDescent="0.25">
      <c r="E1844" s="152" t="s">
        <v>16066</v>
      </c>
      <c r="F1844" s="152" t="s">
        <v>16060</v>
      </c>
      <c r="G1844" t="str">
        <f t="shared" si="221"/>
        <v>Key West, Florida Keys</v>
      </c>
      <c r="H1844" s="152">
        <v>6</v>
      </c>
      <c r="I1844" s="152">
        <v>30.3</v>
      </c>
      <c r="J1844" s="152">
        <f t="shared" si="214"/>
        <v>0.5</v>
      </c>
      <c r="K1844" s="152">
        <v>1290</v>
      </c>
      <c r="L1844" s="152">
        <f t="shared" si="215"/>
        <v>247</v>
      </c>
      <c r="M1844" s="152">
        <v>7.6</v>
      </c>
      <c r="N1844" s="152">
        <f t="shared" si="216"/>
        <v>0.08</v>
      </c>
      <c r="O1844" s="152">
        <v>2</v>
      </c>
      <c r="P1844" s="152">
        <f t="shared" si="217"/>
        <v>0.4</v>
      </c>
      <c r="Q1844" s="152"/>
      <c r="R1844" s="152">
        <f t="shared" si="218"/>
        <v>2447</v>
      </c>
      <c r="S1844" s="152">
        <f t="shared" si="222"/>
        <v>77</v>
      </c>
      <c r="T1844" s="152">
        <f t="shared" si="219"/>
        <v>2311</v>
      </c>
      <c r="U1844" s="152">
        <f t="shared" si="223"/>
        <v>77</v>
      </c>
      <c r="V1844" s="152">
        <f t="shared" si="220"/>
        <v>33</v>
      </c>
      <c r="W1844" s="152">
        <f t="shared" si="224"/>
        <v>1</v>
      </c>
      <c r="X1844" s="152">
        <v>0.189</v>
      </c>
      <c r="Y1844" t="s">
        <v>16069</v>
      </c>
    </row>
    <row r="1845" spans="5:25" ht="18" x14ac:dyDescent="0.25">
      <c r="E1845" s="152" t="s">
        <v>16066</v>
      </c>
      <c r="F1845" s="152" t="s">
        <v>16060</v>
      </c>
      <c r="G1845" t="str">
        <f t="shared" si="221"/>
        <v>Key West, Florida Keys</v>
      </c>
      <c r="H1845" s="152">
        <v>5</v>
      </c>
      <c r="I1845" s="152">
        <v>30.3</v>
      </c>
      <c r="J1845" s="152">
        <f t="shared" si="214"/>
        <v>0.5</v>
      </c>
      <c r="K1845" s="152">
        <v>950</v>
      </c>
      <c r="L1845" s="152">
        <f t="shared" si="215"/>
        <v>196</v>
      </c>
      <c r="M1845" s="152">
        <v>7.8</v>
      </c>
      <c r="N1845" s="152">
        <f t="shared" si="216"/>
        <v>0.09</v>
      </c>
      <c r="O1845" s="152">
        <v>2.5</v>
      </c>
      <c r="P1845" s="152">
        <f t="shared" si="217"/>
        <v>0.5</v>
      </c>
      <c r="Q1845" s="152"/>
      <c r="R1845" s="152">
        <f t="shared" si="218"/>
        <v>2460</v>
      </c>
      <c r="S1845" s="152">
        <f t="shared" si="222"/>
        <v>52</v>
      </c>
      <c r="T1845" s="152">
        <f t="shared" si="219"/>
        <v>2268</v>
      </c>
      <c r="U1845" s="152">
        <f t="shared" si="223"/>
        <v>54</v>
      </c>
      <c r="V1845" s="152">
        <f t="shared" si="220"/>
        <v>33</v>
      </c>
      <c r="W1845" s="152">
        <f t="shared" si="224"/>
        <v>1</v>
      </c>
      <c r="X1845" s="152">
        <v>0.51500000000000001</v>
      </c>
      <c r="Y1845" t="s">
        <v>16069</v>
      </c>
    </row>
    <row r="1846" spans="5:25" ht="18" x14ac:dyDescent="0.25">
      <c r="E1846" s="152" t="s">
        <v>16066</v>
      </c>
      <c r="F1846" s="152" t="s">
        <v>16060</v>
      </c>
      <c r="G1846" t="str">
        <f t="shared" si="221"/>
        <v>Key West, Florida Keys</v>
      </c>
      <c r="H1846" s="152">
        <v>2</v>
      </c>
      <c r="I1846" s="152">
        <v>27</v>
      </c>
      <c r="J1846" s="152">
        <f t="shared" si="214"/>
        <v>0.1</v>
      </c>
      <c r="K1846" s="152">
        <v>900</v>
      </c>
      <c r="L1846" s="152">
        <f t="shared" si="215"/>
        <v>211</v>
      </c>
      <c r="M1846" s="152">
        <v>7.8</v>
      </c>
      <c r="N1846" s="152">
        <f t="shared" si="216"/>
        <v>0.1</v>
      </c>
      <c r="O1846" s="152">
        <v>2.2999999999999998</v>
      </c>
      <c r="P1846" s="152">
        <f t="shared" si="217"/>
        <v>0.5</v>
      </c>
      <c r="Q1846" s="152"/>
      <c r="R1846" s="152">
        <f t="shared" si="218"/>
        <v>2422</v>
      </c>
      <c r="S1846" s="152">
        <f t="shared" si="222"/>
        <v>47</v>
      </c>
      <c r="T1846" s="152">
        <f t="shared" si="219"/>
        <v>2246</v>
      </c>
      <c r="U1846" s="152">
        <f t="shared" si="223"/>
        <v>41</v>
      </c>
      <c r="V1846" s="152">
        <f t="shared" si="220"/>
        <v>33</v>
      </c>
      <c r="W1846" s="152">
        <f t="shared" si="224"/>
        <v>1</v>
      </c>
      <c r="X1846" s="152">
        <v>0.17599999999999999</v>
      </c>
      <c r="Y1846" t="s">
        <v>16069</v>
      </c>
    </row>
    <row r="1847" spans="5:25" ht="18" x14ac:dyDescent="0.25">
      <c r="E1847" s="152" t="s">
        <v>16066</v>
      </c>
      <c r="F1847" s="152" t="s">
        <v>16060</v>
      </c>
      <c r="G1847" t="str">
        <f t="shared" si="221"/>
        <v>Key West, Florida Keys</v>
      </c>
      <c r="H1847" s="152">
        <v>1</v>
      </c>
      <c r="I1847" s="152">
        <v>27</v>
      </c>
      <c r="J1847" s="152">
        <f t="shared" si="214"/>
        <v>0.1</v>
      </c>
      <c r="K1847" s="152">
        <v>400</v>
      </c>
      <c r="L1847" s="152">
        <f t="shared" si="215"/>
        <v>60</v>
      </c>
      <c r="M1847" s="152">
        <v>8.1</v>
      </c>
      <c r="N1847" s="152">
        <f t="shared" si="216"/>
        <v>0.05</v>
      </c>
      <c r="O1847" s="152">
        <v>3.8</v>
      </c>
      <c r="P1847" s="152">
        <f t="shared" si="217"/>
        <v>3</v>
      </c>
      <c r="Q1847" s="152"/>
      <c r="R1847" s="152">
        <f t="shared" si="218"/>
        <v>2377</v>
      </c>
      <c r="S1847" s="152">
        <f t="shared" si="222"/>
        <v>41</v>
      </c>
      <c r="T1847" s="152">
        <f t="shared" si="219"/>
        <v>2057</v>
      </c>
      <c r="U1847" s="152">
        <f t="shared" si="223"/>
        <v>43</v>
      </c>
      <c r="V1847" s="152">
        <f t="shared" si="220"/>
        <v>33</v>
      </c>
      <c r="W1847" s="152">
        <f t="shared" si="224"/>
        <v>1</v>
      </c>
      <c r="X1847" s="152">
        <v>0.32900000000000001</v>
      </c>
      <c r="Y1847" t="s">
        <v>16069</v>
      </c>
    </row>
    <row r="1848" spans="5:25" ht="18" x14ac:dyDescent="0.25">
      <c r="E1848" s="152" t="s">
        <v>16066</v>
      </c>
      <c r="F1848" s="152" t="s">
        <v>16060</v>
      </c>
      <c r="G1848" t="str">
        <f t="shared" si="221"/>
        <v>Key West, Florida Keys</v>
      </c>
      <c r="H1848" s="152">
        <v>3</v>
      </c>
      <c r="I1848" s="152">
        <v>27</v>
      </c>
      <c r="J1848" s="152">
        <f t="shared" si="214"/>
        <v>0.1</v>
      </c>
      <c r="K1848" s="152">
        <v>1340</v>
      </c>
      <c r="L1848" s="152">
        <f t="shared" si="215"/>
        <v>207</v>
      </c>
      <c r="M1848" s="152">
        <v>7.6</v>
      </c>
      <c r="N1848" s="152">
        <f t="shared" si="216"/>
        <v>0.06</v>
      </c>
      <c r="O1848" s="152">
        <v>1.7</v>
      </c>
      <c r="P1848" s="152">
        <f t="shared" si="217"/>
        <v>0.2</v>
      </c>
      <c r="Q1848" s="152"/>
      <c r="R1848" s="152">
        <f t="shared" si="218"/>
        <v>2442</v>
      </c>
      <c r="S1848" s="152">
        <f t="shared" si="222"/>
        <v>33</v>
      </c>
      <c r="T1848" s="152">
        <f t="shared" si="219"/>
        <v>2336</v>
      </c>
      <c r="U1848" s="152">
        <f t="shared" si="223"/>
        <v>33</v>
      </c>
      <c r="V1848" s="152">
        <f t="shared" si="220"/>
        <v>33</v>
      </c>
      <c r="W1848" s="152">
        <f t="shared" si="224"/>
        <v>1</v>
      </c>
      <c r="X1848" s="152">
        <v>0.20699999999999999</v>
      </c>
      <c r="Y1848" t="s">
        <v>16069</v>
      </c>
    </row>
    <row r="1849" spans="5:25" ht="18" x14ac:dyDescent="0.25">
      <c r="E1849" s="152" t="s">
        <v>16066</v>
      </c>
      <c r="F1849" s="152" t="s">
        <v>16060</v>
      </c>
      <c r="G1849" t="str">
        <f t="shared" si="221"/>
        <v>Key West, Florida Keys</v>
      </c>
      <c r="H1849" s="152">
        <v>1</v>
      </c>
      <c r="I1849" s="152">
        <v>27</v>
      </c>
      <c r="J1849" s="152">
        <f t="shared" si="214"/>
        <v>0.1</v>
      </c>
      <c r="K1849" s="152">
        <v>400</v>
      </c>
      <c r="L1849" s="152">
        <f t="shared" si="215"/>
        <v>60</v>
      </c>
      <c r="M1849" s="152">
        <v>8.1</v>
      </c>
      <c r="N1849" s="152">
        <f t="shared" si="216"/>
        <v>0.05</v>
      </c>
      <c r="O1849" s="152">
        <v>3.8</v>
      </c>
      <c r="P1849" s="152">
        <f t="shared" si="217"/>
        <v>3</v>
      </c>
      <c r="Q1849" s="152"/>
      <c r="R1849" s="152">
        <f t="shared" si="218"/>
        <v>2377</v>
      </c>
      <c r="S1849" s="152">
        <f t="shared" si="222"/>
        <v>41</v>
      </c>
      <c r="T1849" s="152">
        <f t="shared" si="219"/>
        <v>2057</v>
      </c>
      <c r="U1849" s="152">
        <f t="shared" si="223"/>
        <v>43</v>
      </c>
      <c r="V1849" s="152">
        <f t="shared" si="220"/>
        <v>33</v>
      </c>
      <c r="W1849" s="152">
        <f t="shared" si="224"/>
        <v>1</v>
      </c>
      <c r="X1849" s="152">
        <v>7.9000000000000001E-2</v>
      </c>
      <c r="Y1849" t="s">
        <v>16069</v>
      </c>
    </row>
    <row r="1850" spans="5:25" ht="18" x14ac:dyDescent="0.25">
      <c r="E1850" s="152" t="s">
        <v>16066</v>
      </c>
      <c r="F1850" s="152" t="s">
        <v>16060</v>
      </c>
      <c r="G1850" t="str">
        <f t="shared" si="221"/>
        <v>Key West, Florida Keys</v>
      </c>
      <c r="H1850" s="152">
        <v>4</v>
      </c>
      <c r="I1850" s="152">
        <v>30.3</v>
      </c>
      <c r="J1850" s="152">
        <f t="shared" si="214"/>
        <v>0.5</v>
      </c>
      <c r="K1850" s="152">
        <v>400</v>
      </c>
      <c r="L1850" s="152">
        <f t="shared" si="215"/>
        <v>49</v>
      </c>
      <c r="M1850" s="152">
        <v>8.1</v>
      </c>
      <c r="N1850" s="152">
        <f t="shared" si="216"/>
        <v>0.04</v>
      </c>
      <c r="O1850" s="152">
        <v>4.3</v>
      </c>
      <c r="P1850" s="152">
        <f t="shared" si="217"/>
        <v>4</v>
      </c>
      <c r="Q1850" s="152"/>
      <c r="R1850" s="152">
        <f t="shared" si="218"/>
        <v>2406</v>
      </c>
      <c r="S1850" s="152">
        <f t="shared" si="222"/>
        <v>47</v>
      </c>
      <c r="T1850" s="152">
        <f t="shared" si="219"/>
        <v>2052</v>
      </c>
      <c r="U1850" s="152">
        <f t="shared" si="223"/>
        <v>38</v>
      </c>
      <c r="V1850" s="152">
        <f t="shared" si="220"/>
        <v>33</v>
      </c>
      <c r="W1850" s="152">
        <f t="shared" si="224"/>
        <v>1</v>
      </c>
      <c r="X1850" s="152">
        <v>0.26900000000000002</v>
      </c>
      <c r="Y1850" t="s">
        <v>16069</v>
      </c>
    </row>
    <row r="1851" spans="5:25" ht="18" x14ac:dyDescent="0.25">
      <c r="E1851" s="152" t="s">
        <v>16066</v>
      </c>
      <c r="F1851" s="152" t="s">
        <v>16060</v>
      </c>
      <c r="G1851" t="str">
        <f t="shared" si="221"/>
        <v>Key West, Florida Keys</v>
      </c>
      <c r="H1851" s="152">
        <v>2</v>
      </c>
      <c r="I1851" s="152">
        <v>27</v>
      </c>
      <c r="J1851" s="152">
        <f t="shared" si="214"/>
        <v>0.1</v>
      </c>
      <c r="K1851" s="152">
        <v>900</v>
      </c>
      <c r="L1851" s="152">
        <f t="shared" si="215"/>
        <v>211</v>
      </c>
      <c r="M1851" s="152">
        <v>7.8</v>
      </c>
      <c r="N1851" s="152">
        <f t="shared" si="216"/>
        <v>0.1</v>
      </c>
      <c r="O1851" s="152">
        <v>2.2999999999999998</v>
      </c>
      <c r="P1851" s="152">
        <f t="shared" si="217"/>
        <v>0.5</v>
      </c>
      <c r="Q1851" s="152"/>
      <c r="R1851" s="152">
        <f t="shared" si="218"/>
        <v>2422</v>
      </c>
      <c r="S1851" s="152">
        <f t="shared" si="222"/>
        <v>47</v>
      </c>
      <c r="T1851" s="152">
        <f t="shared" si="219"/>
        <v>2246</v>
      </c>
      <c r="U1851" s="152">
        <f t="shared" si="223"/>
        <v>41</v>
      </c>
      <c r="V1851" s="152">
        <f t="shared" si="220"/>
        <v>33</v>
      </c>
      <c r="W1851" s="152">
        <f t="shared" si="224"/>
        <v>1</v>
      </c>
      <c r="X1851" s="152">
        <v>0.86299999999999999</v>
      </c>
      <c r="Y1851" t="s">
        <v>16069</v>
      </c>
    </row>
    <row r="1852" spans="5:25" ht="18" x14ac:dyDescent="0.25">
      <c r="E1852" s="152" t="s">
        <v>14078</v>
      </c>
      <c r="F1852" s="152" t="s">
        <v>16060</v>
      </c>
      <c r="G1852" t="str">
        <f t="shared" si="221"/>
        <v>Key West, Florida Keys</v>
      </c>
      <c r="H1852" s="152">
        <v>4</v>
      </c>
      <c r="I1852" s="152">
        <v>30.3</v>
      </c>
      <c r="J1852" s="152">
        <f t="shared" si="214"/>
        <v>0.5</v>
      </c>
      <c r="K1852" s="152">
        <v>400</v>
      </c>
      <c r="L1852" s="152">
        <f t="shared" si="215"/>
        <v>49</v>
      </c>
      <c r="M1852" s="152">
        <v>8.1</v>
      </c>
      <c r="N1852" s="152">
        <f t="shared" si="216"/>
        <v>0.04</v>
      </c>
      <c r="O1852" s="152">
        <v>4.3</v>
      </c>
      <c r="P1852" s="152">
        <f t="shared" si="217"/>
        <v>4</v>
      </c>
      <c r="Q1852" s="152"/>
      <c r="R1852" s="152">
        <f t="shared" si="218"/>
        <v>2406</v>
      </c>
      <c r="S1852" s="152">
        <f t="shared" si="222"/>
        <v>47</v>
      </c>
      <c r="T1852" s="152">
        <f t="shared" si="219"/>
        <v>2052</v>
      </c>
      <c r="U1852" s="152">
        <f t="shared" si="223"/>
        <v>38</v>
      </c>
      <c r="V1852" s="152">
        <f t="shared" si="220"/>
        <v>33</v>
      </c>
      <c r="W1852" s="152">
        <f t="shared" si="224"/>
        <v>1</v>
      </c>
      <c r="X1852" s="152">
        <v>1.0449999999999999</v>
      </c>
      <c r="Y1852" t="s">
        <v>16069</v>
      </c>
    </row>
    <row r="1853" spans="5:25" ht="18" x14ac:dyDescent="0.25">
      <c r="E1853" s="152" t="s">
        <v>14078</v>
      </c>
      <c r="F1853" s="152" t="s">
        <v>16062</v>
      </c>
      <c r="G1853" t="str">
        <f t="shared" si="221"/>
        <v>Key Biscayne, Florida Keys</v>
      </c>
      <c r="H1853" s="152">
        <v>6</v>
      </c>
      <c r="I1853" s="152">
        <v>30.3</v>
      </c>
      <c r="J1853" s="152">
        <f t="shared" si="214"/>
        <v>0.5</v>
      </c>
      <c r="K1853" s="152">
        <v>1290</v>
      </c>
      <c r="L1853" s="152">
        <f t="shared" si="215"/>
        <v>247</v>
      </c>
      <c r="M1853" s="152">
        <v>7.6</v>
      </c>
      <c r="N1853" s="152">
        <f t="shared" si="216"/>
        <v>0.08</v>
      </c>
      <c r="O1853" s="152">
        <v>2</v>
      </c>
      <c r="P1853" s="152">
        <f t="shared" si="217"/>
        <v>0.4</v>
      </c>
      <c r="Q1853" s="152"/>
      <c r="R1853" s="152">
        <f t="shared" si="218"/>
        <v>2447</v>
      </c>
      <c r="S1853" s="152">
        <f t="shared" si="222"/>
        <v>77</v>
      </c>
      <c r="T1853" s="152">
        <f t="shared" si="219"/>
        <v>2311</v>
      </c>
      <c r="U1853" s="152">
        <f t="shared" si="223"/>
        <v>77</v>
      </c>
      <c r="V1853" s="152">
        <f t="shared" si="220"/>
        <v>33</v>
      </c>
      <c r="W1853" s="152">
        <f t="shared" si="224"/>
        <v>1</v>
      </c>
      <c r="X1853" s="152">
        <v>0.28699999999999998</v>
      </c>
      <c r="Y1853" t="s">
        <v>16069</v>
      </c>
    </row>
    <row r="1854" spans="5:25" ht="18" x14ac:dyDescent="0.25">
      <c r="E1854" s="152" t="s">
        <v>14078</v>
      </c>
      <c r="F1854" s="152" t="s">
        <v>16060</v>
      </c>
      <c r="G1854" t="str">
        <f t="shared" si="221"/>
        <v>Key West, Florida Keys</v>
      </c>
      <c r="H1854" s="152">
        <v>3</v>
      </c>
      <c r="I1854" s="152">
        <v>27</v>
      </c>
      <c r="J1854" s="152">
        <f t="shared" si="214"/>
        <v>0.1</v>
      </c>
      <c r="K1854" s="152">
        <v>1340</v>
      </c>
      <c r="L1854" s="152">
        <f t="shared" si="215"/>
        <v>207</v>
      </c>
      <c r="M1854" s="152">
        <v>7.6</v>
      </c>
      <c r="N1854" s="152">
        <f t="shared" si="216"/>
        <v>0.06</v>
      </c>
      <c r="O1854" s="152">
        <v>1.7</v>
      </c>
      <c r="P1854" s="152">
        <f t="shared" si="217"/>
        <v>0.2</v>
      </c>
      <c r="Q1854" s="152"/>
      <c r="R1854" s="152">
        <f t="shared" si="218"/>
        <v>2442</v>
      </c>
      <c r="S1854" s="152">
        <f t="shared" si="222"/>
        <v>33</v>
      </c>
      <c r="T1854" s="152">
        <f t="shared" si="219"/>
        <v>2336</v>
      </c>
      <c r="U1854" s="152">
        <f t="shared" si="223"/>
        <v>33</v>
      </c>
      <c r="V1854" s="152">
        <f t="shared" si="220"/>
        <v>33</v>
      </c>
      <c r="W1854" s="152">
        <f t="shared" si="224"/>
        <v>1</v>
      </c>
      <c r="X1854" s="152">
        <v>1.266</v>
      </c>
      <c r="Y1854" t="s">
        <v>16069</v>
      </c>
    </row>
    <row r="1855" spans="5:25" ht="18" x14ac:dyDescent="0.25">
      <c r="E1855" s="152" t="s">
        <v>14078</v>
      </c>
      <c r="F1855" s="152" t="s">
        <v>16060</v>
      </c>
      <c r="G1855" t="str">
        <f t="shared" si="221"/>
        <v>Key West, Florida Keys</v>
      </c>
      <c r="H1855" s="152">
        <v>5</v>
      </c>
      <c r="I1855" s="152">
        <v>30.3</v>
      </c>
      <c r="J1855" s="152">
        <f t="shared" si="214"/>
        <v>0.5</v>
      </c>
      <c r="K1855" s="152">
        <v>950</v>
      </c>
      <c r="L1855" s="152">
        <f t="shared" si="215"/>
        <v>196</v>
      </c>
      <c r="M1855" s="152">
        <v>7.8</v>
      </c>
      <c r="N1855" s="152">
        <f t="shared" si="216"/>
        <v>0.09</v>
      </c>
      <c r="O1855" s="152">
        <v>2.5</v>
      </c>
      <c r="P1855" s="152">
        <f t="shared" si="217"/>
        <v>0.5</v>
      </c>
      <c r="Q1855" s="152"/>
      <c r="R1855" s="152">
        <f t="shared" si="218"/>
        <v>2460</v>
      </c>
      <c r="S1855" s="152">
        <f t="shared" si="222"/>
        <v>52</v>
      </c>
      <c r="T1855" s="152">
        <f t="shared" si="219"/>
        <v>2268</v>
      </c>
      <c r="U1855" s="152">
        <f t="shared" si="223"/>
        <v>54</v>
      </c>
      <c r="V1855" s="152">
        <f t="shared" si="220"/>
        <v>33</v>
      </c>
      <c r="W1855" s="152">
        <f t="shared" si="224"/>
        <v>1</v>
      </c>
      <c r="X1855" s="152">
        <v>1.8149999999999999</v>
      </c>
      <c r="Y1855" t="s">
        <v>16069</v>
      </c>
    </row>
    <row r="1856" spans="5:25" ht="18" x14ac:dyDescent="0.25">
      <c r="E1856" s="152" t="s">
        <v>14078</v>
      </c>
      <c r="F1856" s="152" t="s">
        <v>16060</v>
      </c>
      <c r="G1856" t="str">
        <f t="shared" si="221"/>
        <v>Key West, Florida Keys</v>
      </c>
      <c r="H1856" s="152">
        <v>2</v>
      </c>
      <c r="I1856" s="152">
        <v>27</v>
      </c>
      <c r="J1856" s="152">
        <f t="shared" si="214"/>
        <v>0.1</v>
      </c>
      <c r="K1856" s="152">
        <v>900</v>
      </c>
      <c r="L1856" s="152">
        <f t="shared" si="215"/>
        <v>211</v>
      </c>
      <c r="M1856" s="152">
        <v>7.8</v>
      </c>
      <c r="N1856" s="152">
        <f t="shared" si="216"/>
        <v>0.1</v>
      </c>
      <c r="O1856" s="152">
        <v>2.2999999999999998</v>
      </c>
      <c r="P1856" s="152">
        <f t="shared" si="217"/>
        <v>0.5</v>
      </c>
      <c r="Q1856" s="152"/>
      <c r="R1856" s="152">
        <f t="shared" si="218"/>
        <v>2422</v>
      </c>
      <c r="S1856" s="152">
        <f t="shared" si="222"/>
        <v>47</v>
      </c>
      <c r="T1856" s="152">
        <f t="shared" si="219"/>
        <v>2246</v>
      </c>
      <c r="U1856" s="152">
        <f t="shared" si="223"/>
        <v>41</v>
      </c>
      <c r="V1856" s="152">
        <f t="shared" si="220"/>
        <v>33</v>
      </c>
      <c r="W1856" s="152">
        <f t="shared" si="224"/>
        <v>1</v>
      </c>
      <c r="X1856" s="152">
        <v>0.81100000000000005</v>
      </c>
      <c r="Y1856" t="s">
        <v>16069</v>
      </c>
    </row>
    <row r="1857" spans="5:25" ht="18" x14ac:dyDescent="0.25">
      <c r="E1857" s="152" t="s">
        <v>14078</v>
      </c>
      <c r="F1857" s="152" t="s">
        <v>16060</v>
      </c>
      <c r="G1857" t="str">
        <f t="shared" si="221"/>
        <v>Key West, Florida Keys</v>
      </c>
      <c r="H1857" s="152">
        <v>5</v>
      </c>
      <c r="I1857" s="152">
        <v>30.3</v>
      </c>
      <c r="J1857" s="152">
        <f t="shared" si="214"/>
        <v>0.5</v>
      </c>
      <c r="K1857" s="152">
        <v>950</v>
      </c>
      <c r="L1857" s="152">
        <f t="shared" si="215"/>
        <v>196</v>
      </c>
      <c r="M1857" s="152">
        <v>7.8</v>
      </c>
      <c r="N1857" s="152">
        <f t="shared" si="216"/>
        <v>0.09</v>
      </c>
      <c r="O1857" s="152">
        <v>2.5</v>
      </c>
      <c r="P1857" s="152">
        <f t="shared" si="217"/>
        <v>0.5</v>
      </c>
      <c r="Q1857" s="152"/>
      <c r="R1857" s="152">
        <f t="shared" si="218"/>
        <v>2460</v>
      </c>
      <c r="S1857" s="152">
        <f t="shared" si="222"/>
        <v>52</v>
      </c>
      <c r="T1857" s="152">
        <f t="shared" si="219"/>
        <v>2268</v>
      </c>
      <c r="U1857" s="152">
        <f t="shared" si="223"/>
        <v>54</v>
      </c>
      <c r="V1857" s="152">
        <f t="shared" si="220"/>
        <v>33</v>
      </c>
      <c r="W1857" s="152">
        <f t="shared" si="224"/>
        <v>1</v>
      </c>
      <c r="X1857" s="152">
        <v>1.085</v>
      </c>
      <c r="Y1857" t="s">
        <v>16069</v>
      </c>
    </row>
    <row r="1858" spans="5:25" ht="18" x14ac:dyDescent="0.25">
      <c r="E1858" s="152" t="s">
        <v>14078</v>
      </c>
      <c r="F1858" s="152" t="s">
        <v>16062</v>
      </c>
      <c r="G1858" t="str">
        <f t="shared" si="221"/>
        <v>Key Biscayne, Florida Keys</v>
      </c>
      <c r="H1858" s="152">
        <v>6</v>
      </c>
      <c r="I1858" s="152">
        <v>30.3</v>
      </c>
      <c r="J1858" s="152">
        <f t="shared" si="214"/>
        <v>0.5</v>
      </c>
      <c r="K1858" s="152">
        <v>1290</v>
      </c>
      <c r="L1858" s="152">
        <f t="shared" si="215"/>
        <v>247</v>
      </c>
      <c r="M1858" s="152">
        <v>7.6</v>
      </c>
      <c r="N1858" s="152">
        <f t="shared" si="216"/>
        <v>0.08</v>
      </c>
      <c r="O1858" s="152">
        <v>2</v>
      </c>
      <c r="P1858" s="152">
        <f t="shared" si="217"/>
        <v>0.4</v>
      </c>
      <c r="Q1858" s="152"/>
      <c r="R1858" s="152">
        <f t="shared" si="218"/>
        <v>2447</v>
      </c>
      <c r="S1858" s="152">
        <f t="shared" si="222"/>
        <v>77</v>
      </c>
      <c r="T1858" s="152">
        <f t="shared" si="219"/>
        <v>2311</v>
      </c>
      <c r="U1858" s="152">
        <f t="shared" si="223"/>
        <v>77</v>
      </c>
      <c r="V1858" s="152">
        <f t="shared" si="220"/>
        <v>33</v>
      </c>
      <c r="W1858" s="152">
        <f t="shared" si="224"/>
        <v>1</v>
      </c>
      <c r="X1858" s="152">
        <v>1.0409999999999999</v>
      </c>
      <c r="Y1858" t="s">
        <v>16069</v>
      </c>
    </row>
    <row r="1859" spans="5:25" ht="18" x14ac:dyDescent="0.25">
      <c r="E1859" s="152" t="s">
        <v>14078</v>
      </c>
      <c r="F1859" s="152" t="s">
        <v>16060</v>
      </c>
      <c r="G1859" t="str">
        <f t="shared" si="221"/>
        <v>Key West, Florida Keys</v>
      </c>
      <c r="H1859" s="152">
        <v>3</v>
      </c>
      <c r="I1859" s="152">
        <v>27</v>
      </c>
      <c r="J1859" s="152">
        <f t="shared" si="214"/>
        <v>0.1</v>
      </c>
      <c r="K1859" s="152">
        <v>1340</v>
      </c>
      <c r="L1859" s="152">
        <f t="shared" si="215"/>
        <v>207</v>
      </c>
      <c r="M1859" s="152">
        <v>7.6</v>
      </c>
      <c r="N1859" s="152">
        <f t="shared" si="216"/>
        <v>0.06</v>
      </c>
      <c r="O1859" s="152">
        <v>1.7</v>
      </c>
      <c r="P1859" s="152">
        <f t="shared" si="217"/>
        <v>0.2</v>
      </c>
      <c r="Q1859" s="152"/>
      <c r="R1859" s="152">
        <f t="shared" si="218"/>
        <v>2442</v>
      </c>
      <c r="S1859" s="152">
        <f t="shared" si="222"/>
        <v>33</v>
      </c>
      <c r="T1859" s="152">
        <f t="shared" si="219"/>
        <v>2336</v>
      </c>
      <c r="U1859" s="152">
        <f t="shared" si="223"/>
        <v>33</v>
      </c>
      <c r="V1859" s="152">
        <f t="shared" si="220"/>
        <v>33</v>
      </c>
      <c r="W1859" s="152">
        <f t="shared" si="224"/>
        <v>1</v>
      </c>
      <c r="X1859" s="152">
        <v>1.159</v>
      </c>
      <c r="Y1859" t="s">
        <v>16069</v>
      </c>
    </row>
    <row r="1860" spans="5:25" ht="18" x14ac:dyDescent="0.25">
      <c r="E1860" s="152" t="s">
        <v>14078</v>
      </c>
      <c r="F1860" s="152" t="s">
        <v>16060</v>
      </c>
      <c r="G1860" t="str">
        <f t="shared" si="221"/>
        <v>Key West, Florida Keys</v>
      </c>
      <c r="H1860" s="152">
        <v>2</v>
      </c>
      <c r="I1860" s="152">
        <v>27</v>
      </c>
      <c r="J1860" s="152">
        <f t="shared" si="214"/>
        <v>0.1</v>
      </c>
      <c r="K1860" s="152">
        <v>900</v>
      </c>
      <c r="L1860" s="152">
        <f t="shared" si="215"/>
        <v>211</v>
      </c>
      <c r="M1860" s="152">
        <v>7.8</v>
      </c>
      <c r="N1860" s="152">
        <f t="shared" si="216"/>
        <v>0.1</v>
      </c>
      <c r="O1860" s="152">
        <v>2.2999999999999998</v>
      </c>
      <c r="P1860" s="152">
        <f t="shared" si="217"/>
        <v>0.5</v>
      </c>
      <c r="Q1860" s="152"/>
      <c r="R1860" s="152">
        <f t="shared" si="218"/>
        <v>2422</v>
      </c>
      <c r="S1860" s="152">
        <f t="shared" si="222"/>
        <v>47</v>
      </c>
      <c r="T1860" s="152">
        <f t="shared" si="219"/>
        <v>2246</v>
      </c>
      <c r="U1860" s="152">
        <f t="shared" si="223"/>
        <v>41</v>
      </c>
      <c r="V1860" s="152">
        <f t="shared" si="220"/>
        <v>33</v>
      </c>
      <c r="W1860" s="152">
        <f t="shared" si="224"/>
        <v>1</v>
      </c>
      <c r="X1860" s="152">
        <v>1.47</v>
      </c>
      <c r="Y1860" t="s">
        <v>16069</v>
      </c>
    </row>
    <row r="1861" spans="5:25" ht="18" x14ac:dyDescent="0.25">
      <c r="E1861" s="152" t="s">
        <v>14078</v>
      </c>
      <c r="F1861" s="152" t="s">
        <v>16060</v>
      </c>
      <c r="G1861" t="str">
        <f t="shared" si="221"/>
        <v>Key West, Florida Keys</v>
      </c>
      <c r="H1861" s="152">
        <v>4</v>
      </c>
      <c r="I1861" s="152">
        <v>30.3</v>
      </c>
      <c r="J1861" s="152">
        <f t="shared" si="214"/>
        <v>0.5</v>
      </c>
      <c r="K1861" s="152">
        <v>400</v>
      </c>
      <c r="L1861" s="152">
        <f t="shared" si="215"/>
        <v>49</v>
      </c>
      <c r="M1861" s="152">
        <v>8.1</v>
      </c>
      <c r="N1861" s="152">
        <f t="shared" si="216"/>
        <v>0.04</v>
      </c>
      <c r="O1861" s="152">
        <v>4.3</v>
      </c>
      <c r="P1861" s="152">
        <f t="shared" si="217"/>
        <v>4</v>
      </c>
      <c r="Q1861" s="152"/>
      <c r="R1861" s="152">
        <f t="shared" si="218"/>
        <v>2406</v>
      </c>
      <c r="S1861" s="152">
        <f t="shared" si="222"/>
        <v>47</v>
      </c>
      <c r="T1861" s="152">
        <f t="shared" si="219"/>
        <v>2052</v>
      </c>
      <c r="U1861" s="152">
        <f t="shared" si="223"/>
        <v>38</v>
      </c>
      <c r="V1861" s="152">
        <f t="shared" si="220"/>
        <v>33</v>
      </c>
      <c r="W1861" s="152">
        <f t="shared" si="224"/>
        <v>1</v>
      </c>
      <c r="X1861" s="152">
        <v>2.093</v>
      </c>
      <c r="Y1861" t="s">
        <v>16069</v>
      </c>
    </row>
    <row r="1862" spans="5:25" ht="18" x14ac:dyDescent="0.25">
      <c r="E1862" s="152" t="s">
        <v>14078</v>
      </c>
      <c r="F1862" s="152" t="s">
        <v>16060</v>
      </c>
      <c r="G1862" t="str">
        <f t="shared" si="221"/>
        <v>Key West, Florida Keys</v>
      </c>
      <c r="H1862" s="152">
        <v>3</v>
      </c>
      <c r="I1862" s="152">
        <v>27</v>
      </c>
      <c r="J1862" s="152">
        <f t="shared" si="214"/>
        <v>0.1</v>
      </c>
      <c r="K1862" s="152">
        <v>1340</v>
      </c>
      <c r="L1862" s="152">
        <f t="shared" si="215"/>
        <v>207</v>
      </c>
      <c r="M1862" s="152">
        <v>7.6</v>
      </c>
      <c r="N1862" s="152">
        <f t="shared" si="216"/>
        <v>0.06</v>
      </c>
      <c r="O1862" s="152">
        <v>1.7</v>
      </c>
      <c r="P1862" s="152">
        <f t="shared" si="217"/>
        <v>0.2</v>
      </c>
      <c r="Q1862" s="152"/>
      <c r="R1862" s="152">
        <f t="shared" si="218"/>
        <v>2442</v>
      </c>
      <c r="S1862" s="152">
        <f t="shared" si="222"/>
        <v>33</v>
      </c>
      <c r="T1862" s="152">
        <f t="shared" si="219"/>
        <v>2336</v>
      </c>
      <c r="U1862" s="152">
        <f t="shared" si="223"/>
        <v>33</v>
      </c>
      <c r="V1862" s="152">
        <f t="shared" si="220"/>
        <v>33</v>
      </c>
      <c r="W1862" s="152">
        <f t="shared" si="224"/>
        <v>1</v>
      </c>
      <c r="X1862" s="152">
        <v>0.63700000000000001</v>
      </c>
      <c r="Y1862" t="s">
        <v>16069</v>
      </c>
    </row>
    <row r="1863" spans="5:25" ht="18" x14ac:dyDescent="0.25">
      <c r="E1863" s="152" t="s">
        <v>14078</v>
      </c>
      <c r="F1863" s="152" t="s">
        <v>16060</v>
      </c>
      <c r="G1863" t="str">
        <f t="shared" si="221"/>
        <v>Key West, Florida Keys</v>
      </c>
      <c r="H1863" s="152">
        <v>1</v>
      </c>
      <c r="I1863" s="152">
        <v>27</v>
      </c>
      <c r="J1863" s="152">
        <f t="shared" si="214"/>
        <v>0.1</v>
      </c>
      <c r="K1863" s="152">
        <v>400</v>
      </c>
      <c r="L1863" s="152">
        <f t="shared" si="215"/>
        <v>60</v>
      </c>
      <c r="M1863" s="152">
        <v>8.1</v>
      </c>
      <c r="N1863" s="152">
        <f t="shared" si="216"/>
        <v>0.05</v>
      </c>
      <c r="O1863" s="152">
        <v>3.8</v>
      </c>
      <c r="P1863" s="152">
        <f t="shared" si="217"/>
        <v>3</v>
      </c>
      <c r="Q1863" s="152"/>
      <c r="R1863" s="152">
        <f t="shared" si="218"/>
        <v>2377</v>
      </c>
      <c r="S1863" s="152">
        <f t="shared" si="222"/>
        <v>41</v>
      </c>
      <c r="T1863" s="152">
        <f t="shared" si="219"/>
        <v>2057</v>
      </c>
      <c r="U1863" s="152">
        <f t="shared" si="223"/>
        <v>43</v>
      </c>
      <c r="V1863" s="152">
        <f t="shared" si="220"/>
        <v>33</v>
      </c>
      <c r="W1863" s="152">
        <f t="shared" si="224"/>
        <v>1</v>
      </c>
      <c r="X1863" s="152">
        <v>0.499</v>
      </c>
      <c r="Y1863" t="s">
        <v>16069</v>
      </c>
    </row>
    <row r="1864" spans="5:25" ht="18" x14ac:dyDescent="0.25">
      <c r="E1864" s="152" t="s">
        <v>14078</v>
      </c>
      <c r="F1864" s="152" t="s">
        <v>16060</v>
      </c>
      <c r="G1864" t="str">
        <f t="shared" si="221"/>
        <v>Key West, Florida Keys</v>
      </c>
      <c r="H1864" s="152">
        <v>6</v>
      </c>
      <c r="I1864" s="152">
        <v>30.3</v>
      </c>
      <c r="J1864" s="152">
        <f t="shared" si="214"/>
        <v>0.5</v>
      </c>
      <c r="K1864" s="152">
        <v>1290</v>
      </c>
      <c r="L1864" s="152">
        <f t="shared" si="215"/>
        <v>247</v>
      </c>
      <c r="M1864" s="152">
        <v>7.6</v>
      </c>
      <c r="N1864" s="152">
        <f t="shared" si="216"/>
        <v>0.08</v>
      </c>
      <c r="O1864" s="152">
        <v>2</v>
      </c>
      <c r="P1864" s="152">
        <f t="shared" si="217"/>
        <v>0.4</v>
      </c>
      <c r="Q1864" s="152"/>
      <c r="R1864" s="152">
        <f t="shared" si="218"/>
        <v>2447</v>
      </c>
      <c r="S1864" s="152">
        <f t="shared" si="222"/>
        <v>77</v>
      </c>
      <c r="T1864" s="152">
        <f t="shared" si="219"/>
        <v>2311</v>
      </c>
      <c r="U1864" s="152">
        <f t="shared" si="223"/>
        <v>77</v>
      </c>
      <c r="V1864" s="152">
        <f t="shared" si="220"/>
        <v>33</v>
      </c>
      <c r="W1864" s="152">
        <f t="shared" si="224"/>
        <v>1</v>
      </c>
      <c r="X1864" s="152">
        <v>2.9000000000000001E-2</v>
      </c>
      <c r="Y1864" t="s">
        <v>16069</v>
      </c>
    </row>
    <row r="1865" spans="5:25" ht="18" x14ac:dyDescent="0.25">
      <c r="E1865" s="152" t="s">
        <v>14078</v>
      </c>
      <c r="F1865" s="152" t="s">
        <v>16060</v>
      </c>
      <c r="G1865" t="str">
        <f t="shared" si="221"/>
        <v>Key West, Florida Keys</v>
      </c>
      <c r="H1865" s="152">
        <v>1</v>
      </c>
      <c r="I1865" s="152">
        <v>27</v>
      </c>
      <c r="J1865" s="152">
        <f t="shared" si="214"/>
        <v>0.1</v>
      </c>
      <c r="K1865" s="152">
        <v>400</v>
      </c>
      <c r="L1865" s="152">
        <f t="shared" si="215"/>
        <v>60</v>
      </c>
      <c r="M1865" s="152">
        <v>8.1</v>
      </c>
      <c r="N1865" s="152">
        <f t="shared" si="216"/>
        <v>0.05</v>
      </c>
      <c r="O1865" s="152">
        <v>3.8</v>
      </c>
      <c r="P1865" s="152">
        <f t="shared" si="217"/>
        <v>3</v>
      </c>
      <c r="Q1865" s="152"/>
      <c r="R1865" s="152">
        <f t="shared" si="218"/>
        <v>2377</v>
      </c>
      <c r="S1865" s="152">
        <f t="shared" si="222"/>
        <v>41</v>
      </c>
      <c r="T1865" s="152">
        <f t="shared" si="219"/>
        <v>2057</v>
      </c>
      <c r="U1865" s="152">
        <f t="shared" si="223"/>
        <v>43</v>
      </c>
      <c r="V1865" s="152">
        <f t="shared" si="220"/>
        <v>33</v>
      </c>
      <c r="W1865" s="152">
        <f t="shared" si="224"/>
        <v>1</v>
      </c>
      <c r="X1865" s="152">
        <v>0.40200000000000002</v>
      </c>
      <c r="Y1865" t="s">
        <v>16069</v>
      </c>
    </row>
    <row r="1866" spans="5:25" ht="18" x14ac:dyDescent="0.25">
      <c r="E1866" s="152" t="s">
        <v>14078</v>
      </c>
      <c r="F1866" s="152" t="s">
        <v>16060</v>
      </c>
      <c r="G1866" t="str">
        <f t="shared" si="221"/>
        <v>Key West, Florida Keys</v>
      </c>
      <c r="H1866" s="152">
        <v>2</v>
      </c>
      <c r="I1866" s="152">
        <v>27</v>
      </c>
      <c r="J1866" s="152">
        <f t="shared" si="214"/>
        <v>0.1</v>
      </c>
      <c r="K1866" s="152">
        <v>900</v>
      </c>
      <c r="L1866" s="152">
        <f t="shared" si="215"/>
        <v>211</v>
      </c>
      <c r="M1866" s="152">
        <v>7.8</v>
      </c>
      <c r="N1866" s="152">
        <f t="shared" si="216"/>
        <v>0.1</v>
      </c>
      <c r="O1866" s="152">
        <v>2.2999999999999998</v>
      </c>
      <c r="P1866" s="152">
        <f t="shared" si="217"/>
        <v>0.5</v>
      </c>
      <c r="Q1866" s="152"/>
      <c r="R1866" s="152">
        <f t="shared" si="218"/>
        <v>2422</v>
      </c>
      <c r="S1866" s="152">
        <f t="shared" si="222"/>
        <v>47</v>
      </c>
      <c r="T1866" s="152">
        <f t="shared" si="219"/>
        <v>2246</v>
      </c>
      <c r="U1866" s="152">
        <f t="shared" si="223"/>
        <v>41</v>
      </c>
      <c r="V1866" s="152">
        <f t="shared" si="220"/>
        <v>33</v>
      </c>
      <c r="W1866" s="152">
        <f t="shared" si="224"/>
        <v>1</v>
      </c>
      <c r="X1866" s="152">
        <v>1.492</v>
      </c>
      <c r="Y1866" t="s">
        <v>16069</v>
      </c>
    </row>
    <row r="1867" spans="5:25" ht="18" x14ac:dyDescent="0.25">
      <c r="E1867" s="152" t="s">
        <v>14078</v>
      </c>
      <c r="F1867" s="152" t="s">
        <v>16060</v>
      </c>
      <c r="G1867" t="str">
        <f t="shared" si="221"/>
        <v>Key West, Florida Keys</v>
      </c>
      <c r="H1867" s="152">
        <v>5</v>
      </c>
      <c r="I1867" s="152">
        <v>30.3</v>
      </c>
      <c r="J1867" s="152">
        <f t="shared" si="214"/>
        <v>0.5</v>
      </c>
      <c r="K1867" s="152">
        <v>950</v>
      </c>
      <c r="L1867" s="152">
        <f t="shared" si="215"/>
        <v>196</v>
      </c>
      <c r="M1867" s="152">
        <v>7.8</v>
      </c>
      <c r="N1867" s="152">
        <f t="shared" si="216"/>
        <v>0.09</v>
      </c>
      <c r="O1867" s="152">
        <v>2.5</v>
      </c>
      <c r="P1867" s="152">
        <f t="shared" si="217"/>
        <v>0.5</v>
      </c>
      <c r="Q1867" s="152"/>
      <c r="R1867" s="152">
        <f t="shared" si="218"/>
        <v>2460</v>
      </c>
      <c r="S1867" s="152">
        <f t="shared" si="222"/>
        <v>52</v>
      </c>
      <c r="T1867" s="152">
        <f t="shared" si="219"/>
        <v>2268</v>
      </c>
      <c r="U1867" s="152">
        <f t="shared" si="223"/>
        <v>54</v>
      </c>
      <c r="V1867" s="152">
        <f t="shared" si="220"/>
        <v>33</v>
      </c>
      <c r="W1867" s="152">
        <f t="shared" si="224"/>
        <v>1</v>
      </c>
      <c r="X1867" s="152">
        <v>0.89300000000000002</v>
      </c>
      <c r="Y1867" t="s">
        <v>16069</v>
      </c>
    </row>
    <row r="1868" spans="5:25" ht="18" x14ac:dyDescent="0.25">
      <c r="E1868" s="152" t="s">
        <v>14078</v>
      </c>
      <c r="F1868" s="152" t="s">
        <v>16060</v>
      </c>
      <c r="G1868" t="str">
        <f t="shared" si="221"/>
        <v>Key West, Florida Keys</v>
      </c>
      <c r="H1868" s="152">
        <v>1</v>
      </c>
      <c r="I1868" s="152">
        <v>27</v>
      </c>
      <c r="J1868" s="152">
        <f t="shared" si="214"/>
        <v>0.1</v>
      </c>
      <c r="K1868" s="152">
        <v>400</v>
      </c>
      <c r="L1868" s="152">
        <f t="shared" si="215"/>
        <v>60</v>
      </c>
      <c r="M1868" s="152">
        <v>8.1</v>
      </c>
      <c r="N1868" s="152">
        <f t="shared" si="216"/>
        <v>0.05</v>
      </c>
      <c r="O1868" s="152">
        <v>3.8</v>
      </c>
      <c r="P1868" s="152">
        <f t="shared" si="217"/>
        <v>3</v>
      </c>
      <c r="Q1868" s="152"/>
      <c r="R1868" s="152">
        <f t="shared" si="218"/>
        <v>2377</v>
      </c>
      <c r="S1868" s="152">
        <f t="shared" si="222"/>
        <v>41</v>
      </c>
      <c r="T1868" s="152">
        <f t="shared" si="219"/>
        <v>2057</v>
      </c>
      <c r="U1868" s="152">
        <f t="shared" si="223"/>
        <v>43</v>
      </c>
      <c r="V1868" s="152">
        <f t="shared" si="220"/>
        <v>33</v>
      </c>
      <c r="W1868" s="152">
        <f t="shared" si="224"/>
        <v>1</v>
      </c>
      <c r="X1868" s="152">
        <v>0.72499999999999998</v>
      </c>
      <c r="Y1868" t="s">
        <v>16069</v>
      </c>
    </row>
    <row r="1869" spans="5:25" ht="18" x14ac:dyDescent="0.25">
      <c r="E1869" s="152" t="s">
        <v>14078</v>
      </c>
      <c r="F1869" s="152" t="s">
        <v>16060</v>
      </c>
      <c r="G1869" t="str">
        <f t="shared" si="221"/>
        <v>Key West, Florida Keys</v>
      </c>
      <c r="H1869" s="152">
        <v>4</v>
      </c>
      <c r="I1869" s="152">
        <v>30.3</v>
      </c>
      <c r="J1869" s="152">
        <f t="shared" si="214"/>
        <v>0.5</v>
      </c>
      <c r="K1869" s="152">
        <v>400</v>
      </c>
      <c r="L1869" s="152">
        <f t="shared" si="215"/>
        <v>49</v>
      </c>
      <c r="M1869" s="152">
        <v>8.1</v>
      </c>
      <c r="N1869" s="152">
        <f t="shared" si="216"/>
        <v>0.04</v>
      </c>
      <c r="O1869" s="152">
        <v>4.3</v>
      </c>
      <c r="P1869" s="152">
        <f t="shared" si="217"/>
        <v>4</v>
      </c>
      <c r="Q1869" s="152"/>
      <c r="R1869" s="152">
        <f t="shared" si="218"/>
        <v>2406</v>
      </c>
      <c r="S1869" s="152">
        <f t="shared" si="222"/>
        <v>47</v>
      </c>
      <c r="T1869" s="152">
        <f t="shared" si="219"/>
        <v>2052</v>
      </c>
      <c r="U1869" s="152">
        <f t="shared" si="223"/>
        <v>38</v>
      </c>
      <c r="V1869" s="152">
        <f t="shared" si="220"/>
        <v>33</v>
      </c>
      <c r="W1869" s="152">
        <f t="shared" si="224"/>
        <v>1</v>
      </c>
      <c r="X1869" s="152">
        <v>1.0289999999999999</v>
      </c>
      <c r="Y1869" t="s">
        <v>16069</v>
      </c>
    </row>
    <row r="1870" spans="5:25" ht="18" x14ac:dyDescent="0.25">
      <c r="E1870" s="152" t="s">
        <v>14078</v>
      </c>
      <c r="F1870" s="152" t="s">
        <v>16060</v>
      </c>
      <c r="G1870" t="str">
        <f t="shared" si="221"/>
        <v>Key West, Florida Keys</v>
      </c>
      <c r="H1870" s="152">
        <v>4</v>
      </c>
      <c r="I1870" s="152">
        <v>30.3</v>
      </c>
      <c r="J1870" s="152">
        <f t="shared" si="214"/>
        <v>0.5</v>
      </c>
      <c r="K1870" s="152">
        <v>400</v>
      </c>
      <c r="L1870" s="152">
        <f t="shared" si="215"/>
        <v>49</v>
      </c>
      <c r="M1870" s="152">
        <v>8.1</v>
      </c>
      <c r="N1870" s="152">
        <f t="shared" si="216"/>
        <v>0.04</v>
      </c>
      <c r="O1870" s="152">
        <v>4.3</v>
      </c>
      <c r="P1870" s="152">
        <f t="shared" si="217"/>
        <v>4</v>
      </c>
      <c r="Q1870" s="152"/>
      <c r="R1870" s="152">
        <f t="shared" si="218"/>
        <v>2406</v>
      </c>
      <c r="S1870" s="152">
        <f t="shared" si="222"/>
        <v>47</v>
      </c>
      <c r="T1870" s="152">
        <f t="shared" si="219"/>
        <v>2052</v>
      </c>
      <c r="U1870" s="152">
        <f t="shared" si="223"/>
        <v>38</v>
      </c>
      <c r="V1870" s="152">
        <f t="shared" si="220"/>
        <v>33</v>
      </c>
      <c r="W1870" s="152">
        <f t="shared" si="224"/>
        <v>1</v>
      </c>
      <c r="X1870" s="152">
        <v>0.77600000000000002</v>
      </c>
      <c r="Y1870" t="s">
        <v>16069</v>
      </c>
    </row>
    <row r="1871" spans="5:25" ht="18" x14ac:dyDescent="0.25">
      <c r="E1871" s="152" t="s">
        <v>14078</v>
      </c>
      <c r="F1871" s="152" t="s">
        <v>16060</v>
      </c>
      <c r="G1871" t="str">
        <f t="shared" si="221"/>
        <v>Key West, Florida Keys</v>
      </c>
      <c r="H1871" s="152">
        <v>6</v>
      </c>
      <c r="I1871" s="152">
        <v>30.3</v>
      </c>
      <c r="J1871" s="152">
        <f t="shared" si="214"/>
        <v>0.5</v>
      </c>
      <c r="K1871" s="152">
        <v>1290</v>
      </c>
      <c r="L1871" s="152">
        <f t="shared" si="215"/>
        <v>247</v>
      </c>
      <c r="M1871" s="152">
        <v>7.6</v>
      </c>
      <c r="N1871" s="152">
        <f t="shared" si="216"/>
        <v>0.08</v>
      </c>
      <c r="O1871" s="152">
        <v>2</v>
      </c>
      <c r="P1871" s="152">
        <f t="shared" si="217"/>
        <v>0.4</v>
      </c>
      <c r="Q1871" s="152"/>
      <c r="R1871" s="152">
        <f t="shared" si="218"/>
        <v>2447</v>
      </c>
      <c r="S1871" s="152">
        <f t="shared" si="222"/>
        <v>77</v>
      </c>
      <c r="T1871" s="152">
        <f t="shared" si="219"/>
        <v>2311</v>
      </c>
      <c r="U1871" s="152">
        <f t="shared" si="223"/>
        <v>77</v>
      </c>
      <c r="V1871" s="152">
        <f t="shared" si="220"/>
        <v>33</v>
      </c>
      <c r="W1871" s="152">
        <f t="shared" si="224"/>
        <v>1</v>
      </c>
      <c r="X1871" s="152">
        <v>0.91800000000000004</v>
      </c>
      <c r="Y1871" t="s">
        <v>16069</v>
      </c>
    </row>
    <row r="1872" spans="5:25" ht="18" x14ac:dyDescent="0.25">
      <c r="E1872" s="152" t="s">
        <v>14078</v>
      </c>
      <c r="F1872" s="152" t="s">
        <v>16060</v>
      </c>
      <c r="G1872" t="str">
        <f t="shared" si="221"/>
        <v>Key West, Florida Keys</v>
      </c>
      <c r="H1872" s="152">
        <v>5</v>
      </c>
      <c r="I1872" s="152">
        <v>30.3</v>
      </c>
      <c r="J1872" s="152">
        <f t="shared" si="214"/>
        <v>0.5</v>
      </c>
      <c r="K1872" s="152">
        <v>950</v>
      </c>
      <c r="L1872" s="152">
        <f t="shared" si="215"/>
        <v>196</v>
      </c>
      <c r="M1872" s="152">
        <v>7.8</v>
      </c>
      <c r="N1872" s="152">
        <f t="shared" si="216"/>
        <v>0.09</v>
      </c>
      <c r="O1872" s="152">
        <v>2.5</v>
      </c>
      <c r="P1872" s="152">
        <f t="shared" si="217"/>
        <v>0.5</v>
      </c>
      <c r="Q1872" s="152"/>
      <c r="R1872" s="152">
        <f t="shared" si="218"/>
        <v>2460</v>
      </c>
      <c r="S1872" s="152">
        <f t="shared" si="222"/>
        <v>52</v>
      </c>
      <c r="T1872" s="152">
        <f t="shared" si="219"/>
        <v>2268</v>
      </c>
      <c r="U1872" s="152">
        <f t="shared" si="223"/>
        <v>54</v>
      </c>
      <c r="V1872" s="152">
        <f t="shared" si="220"/>
        <v>33</v>
      </c>
      <c r="W1872" s="152">
        <f t="shared" si="224"/>
        <v>1</v>
      </c>
      <c r="X1872" s="152">
        <v>1.145</v>
      </c>
      <c r="Y1872" t="s">
        <v>16069</v>
      </c>
    </row>
    <row r="1873" spans="5:25" ht="18" x14ac:dyDescent="0.25">
      <c r="E1873" s="152" t="s">
        <v>14078</v>
      </c>
      <c r="F1873" s="152" t="s">
        <v>16060</v>
      </c>
      <c r="G1873" t="str">
        <f t="shared" si="221"/>
        <v>Key West, Florida Keys</v>
      </c>
      <c r="H1873" s="152">
        <v>4</v>
      </c>
      <c r="I1873" s="152">
        <v>30.3</v>
      </c>
      <c r="J1873" s="152">
        <f t="shared" si="214"/>
        <v>0.5</v>
      </c>
      <c r="K1873" s="152">
        <v>400</v>
      </c>
      <c r="L1873" s="152">
        <f t="shared" si="215"/>
        <v>49</v>
      </c>
      <c r="M1873" s="152">
        <v>8.1</v>
      </c>
      <c r="N1873" s="152">
        <f t="shared" si="216"/>
        <v>0.04</v>
      </c>
      <c r="O1873" s="152">
        <v>4.3</v>
      </c>
      <c r="P1873" s="152">
        <f t="shared" si="217"/>
        <v>4</v>
      </c>
      <c r="Q1873" s="152"/>
      <c r="R1873" s="152">
        <f t="shared" si="218"/>
        <v>2406</v>
      </c>
      <c r="S1873" s="152">
        <f t="shared" si="222"/>
        <v>47</v>
      </c>
      <c r="T1873" s="152">
        <f t="shared" si="219"/>
        <v>2052</v>
      </c>
      <c r="U1873" s="152">
        <f t="shared" si="223"/>
        <v>38</v>
      </c>
      <c r="V1873" s="152">
        <f t="shared" si="220"/>
        <v>33</v>
      </c>
      <c r="W1873" s="152">
        <f t="shared" si="224"/>
        <v>1</v>
      </c>
      <c r="X1873" s="152">
        <v>1.966</v>
      </c>
      <c r="Y1873" t="s">
        <v>16069</v>
      </c>
    </row>
    <row r="1874" spans="5:25" ht="18" x14ac:dyDescent="0.25">
      <c r="E1874" s="152" t="s">
        <v>14078</v>
      </c>
      <c r="F1874" s="152" t="s">
        <v>16060</v>
      </c>
      <c r="G1874" t="str">
        <f t="shared" si="221"/>
        <v>Key West, Florida Keys</v>
      </c>
      <c r="H1874" s="152">
        <v>6</v>
      </c>
      <c r="I1874" s="152">
        <v>30.3</v>
      </c>
      <c r="J1874" s="152">
        <f t="shared" si="214"/>
        <v>0.5</v>
      </c>
      <c r="K1874" s="152">
        <v>1290</v>
      </c>
      <c r="L1874" s="152">
        <f t="shared" si="215"/>
        <v>247</v>
      </c>
      <c r="M1874" s="152">
        <v>7.6</v>
      </c>
      <c r="N1874" s="152">
        <f t="shared" si="216"/>
        <v>0.08</v>
      </c>
      <c r="O1874" s="152">
        <v>2</v>
      </c>
      <c r="P1874" s="152">
        <f t="shared" si="217"/>
        <v>0.4</v>
      </c>
      <c r="Q1874" s="152"/>
      <c r="R1874" s="152">
        <f t="shared" si="218"/>
        <v>2447</v>
      </c>
      <c r="S1874" s="152">
        <f t="shared" si="222"/>
        <v>77</v>
      </c>
      <c r="T1874" s="152">
        <f t="shared" si="219"/>
        <v>2311</v>
      </c>
      <c r="U1874" s="152">
        <f t="shared" si="223"/>
        <v>77</v>
      </c>
      <c r="V1874" s="152">
        <f t="shared" si="220"/>
        <v>33</v>
      </c>
      <c r="W1874" s="152">
        <f t="shared" si="224"/>
        <v>1</v>
      </c>
      <c r="X1874" s="152">
        <v>1.593</v>
      </c>
      <c r="Y1874" t="s">
        <v>16069</v>
      </c>
    </row>
    <row r="1875" spans="5:25" ht="18" x14ac:dyDescent="0.25">
      <c r="E1875" s="152" t="s">
        <v>14078</v>
      </c>
      <c r="F1875" s="152" t="s">
        <v>16060</v>
      </c>
      <c r="G1875" t="str">
        <f t="shared" si="221"/>
        <v>Key West, Florida Keys</v>
      </c>
      <c r="H1875" s="152">
        <v>4</v>
      </c>
      <c r="I1875" s="152">
        <v>30.3</v>
      </c>
      <c r="J1875" s="152">
        <f t="shared" si="214"/>
        <v>0.5</v>
      </c>
      <c r="K1875" s="152">
        <v>400</v>
      </c>
      <c r="L1875" s="152">
        <f t="shared" si="215"/>
        <v>49</v>
      </c>
      <c r="M1875" s="152">
        <v>8.1</v>
      </c>
      <c r="N1875" s="152">
        <f t="shared" si="216"/>
        <v>0.04</v>
      </c>
      <c r="O1875" s="152">
        <v>4.3</v>
      </c>
      <c r="P1875" s="152">
        <f t="shared" si="217"/>
        <v>4</v>
      </c>
      <c r="Q1875" s="152"/>
      <c r="R1875" s="152">
        <f t="shared" si="218"/>
        <v>2406</v>
      </c>
      <c r="S1875" s="152">
        <f t="shared" si="222"/>
        <v>47</v>
      </c>
      <c r="T1875" s="152">
        <f t="shared" si="219"/>
        <v>2052</v>
      </c>
      <c r="U1875" s="152">
        <f t="shared" si="223"/>
        <v>38</v>
      </c>
      <c r="V1875" s="152">
        <f t="shared" si="220"/>
        <v>33</v>
      </c>
      <c r="W1875" s="152">
        <f t="shared" si="224"/>
        <v>1</v>
      </c>
      <c r="X1875" s="152">
        <v>0.76600000000000001</v>
      </c>
      <c r="Y1875" t="s">
        <v>16069</v>
      </c>
    </row>
    <row r="1876" spans="5:25" ht="18" x14ac:dyDescent="0.25">
      <c r="E1876" s="152" t="s">
        <v>14078</v>
      </c>
      <c r="F1876" s="152" t="s">
        <v>16060</v>
      </c>
      <c r="G1876" t="str">
        <f t="shared" si="221"/>
        <v>Key West, Florida Keys</v>
      </c>
      <c r="H1876" s="152">
        <v>6</v>
      </c>
      <c r="I1876" s="152">
        <v>30.3</v>
      </c>
      <c r="J1876" s="152">
        <f t="shared" si="214"/>
        <v>0.5</v>
      </c>
      <c r="K1876" s="152">
        <v>1290</v>
      </c>
      <c r="L1876" s="152">
        <f t="shared" si="215"/>
        <v>247</v>
      </c>
      <c r="M1876" s="152">
        <v>7.6</v>
      </c>
      <c r="N1876" s="152">
        <f t="shared" si="216"/>
        <v>0.08</v>
      </c>
      <c r="O1876" s="152">
        <v>2</v>
      </c>
      <c r="P1876" s="152">
        <f t="shared" si="217"/>
        <v>0.4</v>
      </c>
      <c r="Q1876" s="152"/>
      <c r="R1876" s="152">
        <f t="shared" si="218"/>
        <v>2447</v>
      </c>
      <c r="S1876" s="152">
        <f t="shared" si="222"/>
        <v>77</v>
      </c>
      <c r="T1876" s="152">
        <f t="shared" si="219"/>
        <v>2311</v>
      </c>
      <c r="U1876" s="152">
        <f t="shared" si="223"/>
        <v>77</v>
      </c>
      <c r="V1876" s="152">
        <f t="shared" si="220"/>
        <v>33</v>
      </c>
      <c r="W1876" s="152">
        <f t="shared" si="224"/>
        <v>1</v>
      </c>
      <c r="X1876" s="152">
        <v>0.99199999999999999</v>
      </c>
      <c r="Y1876" t="s">
        <v>16069</v>
      </c>
    </row>
    <row r="1877" spans="5:25" ht="18" x14ac:dyDescent="0.25">
      <c r="E1877" s="152" t="s">
        <v>14078</v>
      </c>
      <c r="F1877" s="152" t="s">
        <v>16060</v>
      </c>
      <c r="G1877" t="str">
        <f t="shared" si="221"/>
        <v>Key West, Florida Keys</v>
      </c>
      <c r="H1877" s="152">
        <v>3</v>
      </c>
      <c r="I1877" s="152">
        <v>27</v>
      </c>
      <c r="J1877" s="152">
        <f t="shared" si="214"/>
        <v>0.1</v>
      </c>
      <c r="K1877" s="152">
        <v>1340</v>
      </c>
      <c r="L1877" s="152">
        <f t="shared" si="215"/>
        <v>207</v>
      </c>
      <c r="M1877" s="152">
        <v>7.6</v>
      </c>
      <c r="N1877" s="152">
        <f t="shared" si="216"/>
        <v>0.06</v>
      </c>
      <c r="O1877" s="152">
        <v>1.7</v>
      </c>
      <c r="P1877" s="152">
        <f t="shared" si="217"/>
        <v>0.2</v>
      </c>
      <c r="Q1877" s="152"/>
      <c r="R1877" s="152">
        <f t="shared" si="218"/>
        <v>2442</v>
      </c>
      <c r="S1877" s="152">
        <f t="shared" si="222"/>
        <v>33</v>
      </c>
      <c r="T1877" s="152">
        <f t="shared" si="219"/>
        <v>2336</v>
      </c>
      <c r="U1877" s="152">
        <f t="shared" si="223"/>
        <v>33</v>
      </c>
      <c r="V1877" s="152">
        <f t="shared" si="220"/>
        <v>33</v>
      </c>
      <c r="W1877" s="152">
        <f t="shared" si="224"/>
        <v>1</v>
      </c>
      <c r="X1877" s="152">
        <v>1.042</v>
      </c>
      <c r="Y1877" t="s">
        <v>16069</v>
      </c>
    </row>
    <row r="1878" spans="5:25" ht="18" x14ac:dyDescent="0.25">
      <c r="E1878" s="152" t="s">
        <v>14078</v>
      </c>
      <c r="F1878" s="152" t="s">
        <v>16060</v>
      </c>
      <c r="G1878" t="str">
        <f t="shared" si="221"/>
        <v>Key West, Florida Keys</v>
      </c>
      <c r="H1878" s="152">
        <v>2</v>
      </c>
      <c r="I1878" s="152">
        <v>27</v>
      </c>
      <c r="J1878" s="152">
        <f t="shared" si="214"/>
        <v>0.1</v>
      </c>
      <c r="K1878" s="152">
        <v>900</v>
      </c>
      <c r="L1878" s="152">
        <f t="shared" si="215"/>
        <v>211</v>
      </c>
      <c r="M1878" s="152">
        <v>7.8</v>
      </c>
      <c r="N1878" s="152">
        <f t="shared" si="216"/>
        <v>0.1</v>
      </c>
      <c r="O1878" s="152">
        <v>2.2999999999999998</v>
      </c>
      <c r="P1878" s="152">
        <f t="shared" si="217"/>
        <v>0.5</v>
      </c>
      <c r="Q1878" s="152"/>
      <c r="R1878" s="152">
        <f t="shared" si="218"/>
        <v>2422</v>
      </c>
      <c r="S1878" s="152">
        <f t="shared" si="222"/>
        <v>47</v>
      </c>
      <c r="T1878" s="152">
        <f t="shared" si="219"/>
        <v>2246</v>
      </c>
      <c r="U1878" s="152">
        <f t="shared" si="223"/>
        <v>41</v>
      </c>
      <c r="V1878" s="152">
        <f t="shared" si="220"/>
        <v>33</v>
      </c>
      <c r="W1878" s="152">
        <f t="shared" si="224"/>
        <v>1</v>
      </c>
      <c r="X1878" s="152">
        <v>1.383</v>
      </c>
      <c r="Y1878" t="s">
        <v>16069</v>
      </c>
    </row>
    <row r="1879" spans="5:25" ht="18" x14ac:dyDescent="0.25">
      <c r="E1879" s="152" t="s">
        <v>14078</v>
      </c>
      <c r="F1879" s="152" t="s">
        <v>16062</v>
      </c>
      <c r="G1879" t="str">
        <f t="shared" si="221"/>
        <v>Key Biscayne, Florida Keys</v>
      </c>
      <c r="H1879" s="152">
        <v>5</v>
      </c>
      <c r="I1879" s="152">
        <v>30.3</v>
      </c>
      <c r="J1879" s="152">
        <f t="shared" si="214"/>
        <v>0.5</v>
      </c>
      <c r="K1879" s="152">
        <v>950</v>
      </c>
      <c r="L1879" s="152">
        <f t="shared" si="215"/>
        <v>196</v>
      </c>
      <c r="M1879" s="152">
        <v>7.8</v>
      </c>
      <c r="N1879" s="152">
        <f t="shared" si="216"/>
        <v>0.09</v>
      </c>
      <c r="O1879" s="152">
        <v>2.5</v>
      </c>
      <c r="P1879" s="152">
        <f t="shared" si="217"/>
        <v>0.5</v>
      </c>
      <c r="Q1879" s="152"/>
      <c r="R1879" s="152">
        <f t="shared" si="218"/>
        <v>2460</v>
      </c>
      <c r="S1879" s="152">
        <f t="shared" si="222"/>
        <v>52</v>
      </c>
      <c r="T1879" s="152">
        <f t="shared" si="219"/>
        <v>2268</v>
      </c>
      <c r="U1879" s="152">
        <f t="shared" si="223"/>
        <v>54</v>
      </c>
      <c r="V1879" s="152">
        <f t="shared" si="220"/>
        <v>33</v>
      </c>
      <c r="W1879" s="152">
        <f t="shared" si="224"/>
        <v>1</v>
      </c>
      <c r="X1879" s="152">
        <v>1.26</v>
      </c>
      <c r="Y1879" t="s">
        <v>16069</v>
      </c>
    </row>
    <row r="1880" spans="5:25" ht="18" x14ac:dyDescent="0.25">
      <c r="E1880" s="152" t="s">
        <v>14078</v>
      </c>
      <c r="F1880" s="152" t="s">
        <v>16060</v>
      </c>
      <c r="G1880" t="str">
        <f t="shared" si="221"/>
        <v>Key West, Florida Keys</v>
      </c>
      <c r="H1880" s="152">
        <v>2</v>
      </c>
      <c r="I1880" s="152">
        <v>27</v>
      </c>
      <c r="J1880" s="152">
        <f t="shared" si="214"/>
        <v>0.1</v>
      </c>
      <c r="K1880" s="152">
        <v>900</v>
      </c>
      <c r="L1880" s="152">
        <f t="shared" si="215"/>
        <v>211</v>
      </c>
      <c r="M1880" s="152">
        <v>7.8</v>
      </c>
      <c r="N1880" s="152">
        <f t="shared" si="216"/>
        <v>0.1</v>
      </c>
      <c r="O1880" s="152">
        <v>2.2999999999999998</v>
      </c>
      <c r="P1880" s="152">
        <f t="shared" si="217"/>
        <v>0.5</v>
      </c>
      <c r="Q1880" s="152"/>
      <c r="R1880" s="152">
        <f t="shared" si="218"/>
        <v>2422</v>
      </c>
      <c r="S1880" s="152">
        <f t="shared" si="222"/>
        <v>47</v>
      </c>
      <c r="T1880" s="152">
        <f t="shared" si="219"/>
        <v>2246</v>
      </c>
      <c r="U1880" s="152">
        <f t="shared" si="223"/>
        <v>41</v>
      </c>
      <c r="V1880" s="152">
        <f t="shared" si="220"/>
        <v>33</v>
      </c>
      <c r="W1880" s="152">
        <f t="shared" si="224"/>
        <v>1</v>
      </c>
      <c r="X1880" s="152">
        <v>1.145</v>
      </c>
      <c r="Y1880" t="s">
        <v>16069</v>
      </c>
    </row>
    <row r="1881" spans="5:25" ht="18" x14ac:dyDescent="0.25">
      <c r="E1881" s="152" t="s">
        <v>14078</v>
      </c>
      <c r="F1881" s="152" t="s">
        <v>16060</v>
      </c>
      <c r="G1881" t="str">
        <f t="shared" si="221"/>
        <v>Key West, Florida Keys</v>
      </c>
      <c r="H1881" s="152">
        <v>5</v>
      </c>
      <c r="I1881" s="152">
        <v>30.3</v>
      </c>
      <c r="J1881" s="152">
        <f t="shared" si="214"/>
        <v>0.5</v>
      </c>
      <c r="K1881" s="152">
        <v>950</v>
      </c>
      <c r="L1881" s="152">
        <f t="shared" si="215"/>
        <v>196</v>
      </c>
      <c r="M1881" s="152">
        <v>7.8</v>
      </c>
      <c r="N1881" s="152">
        <f t="shared" si="216"/>
        <v>0.09</v>
      </c>
      <c r="O1881" s="152">
        <v>2.5</v>
      </c>
      <c r="P1881" s="152">
        <f t="shared" si="217"/>
        <v>0.5</v>
      </c>
      <c r="Q1881" s="152"/>
      <c r="R1881" s="152">
        <f t="shared" si="218"/>
        <v>2460</v>
      </c>
      <c r="S1881" s="152">
        <f t="shared" si="222"/>
        <v>52</v>
      </c>
      <c r="T1881" s="152">
        <f t="shared" si="219"/>
        <v>2268</v>
      </c>
      <c r="U1881" s="152">
        <f t="shared" si="223"/>
        <v>54</v>
      </c>
      <c r="V1881" s="152">
        <f t="shared" si="220"/>
        <v>33</v>
      </c>
      <c r="W1881" s="152">
        <f t="shared" si="224"/>
        <v>1</v>
      </c>
      <c r="X1881" s="152">
        <v>0.91600000000000004</v>
      </c>
      <c r="Y1881" t="s">
        <v>16069</v>
      </c>
    </row>
    <row r="1882" spans="5:25" ht="18" x14ac:dyDescent="0.25">
      <c r="E1882" s="152" t="s">
        <v>14078</v>
      </c>
      <c r="F1882" s="152" t="s">
        <v>16060</v>
      </c>
      <c r="G1882" t="str">
        <f t="shared" si="221"/>
        <v>Key West, Florida Keys</v>
      </c>
      <c r="H1882" s="152">
        <v>6</v>
      </c>
      <c r="I1882" s="152">
        <v>30.3</v>
      </c>
      <c r="J1882" s="152">
        <f t="shared" si="214"/>
        <v>0.5</v>
      </c>
      <c r="K1882" s="152">
        <v>1290</v>
      </c>
      <c r="L1882" s="152">
        <f t="shared" si="215"/>
        <v>247</v>
      </c>
      <c r="M1882" s="152">
        <v>7.6</v>
      </c>
      <c r="N1882" s="152">
        <f t="shared" si="216"/>
        <v>0.08</v>
      </c>
      <c r="O1882" s="152">
        <v>2</v>
      </c>
      <c r="P1882" s="152">
        <f t="shared" si="217"/>
        <v>0.4</v>
      </c>
      <c r="Q1882" s="152"/>
      <c r="R1882" s="152">
        <f t="shared" si="218"/>
        <v>2447</v>
      </c>
      <c r="S1882" s="152">
        <f t="shared" si="222"/>
        <v>77</v>
      </c>
      <c r="T1882" s="152">
        <f t="shared" si="219"/>
        <v>2311</v>
      </c>
      <c r="U1882" s="152">
        <f t="shared" si="223"/>
        <v>77</v>
      </c>
      <c r="V1882" s="152">
        <f t="shared" si="220"/>
        <v>33</v>
      </c>
      <c r="W1882" s="152">
        <f t="shared" si="224"/>
        <v>1</v>
      </c>
      <c r="X1882" s="152">
        <v>1.4870000000000001</v>
      </c>
      <c r="Y1882" t="s">
        <v>16069</v>
      </c>
    </row>
    <row r="1883" spans="5:25" ht="18" x14ac:dyDescent="0.25">
      <c r="E1883" s="152" t="s">
        <v>14078</v>
      </c>
      <c r="F1883" s="152" t="s">
        <v>16060</v>
      </c>
      <c r="G1883" t="str">
        <f t="shared" si="221"/>
        <v>Key West, Florida Keys</v>
      </c>
      <c r="H1883" s="152">
        <v>2</v>
      </c>
      <c r="I1883" s="152">
        <v>27</v>
      </c>
      <c r="J1883" s="152">
        <f t="shared" si="214"/>
        <v>0.1</v>
      </c>
      <c r="K1883" s="152">
        <v>900</v>
      </c>
      <c r="L1883" s="152">
        <f t="shared" si="215"/>
        <v>211</v>
      </c>
      <c r="M1883" s="152">
        <v>7.8</v>
      </c>
      <c r="N1883" s="152">
        <f t="shared" si="216"/>
        <v>0.1</v>
      </c>
      <c r="O1883" s="152">
        <v>2.2999999999999998</v>
      </c>
      <c r="P1883" s="152">
        <f t="shared" si="217"/>
        <v>0.5</v>
      </c>
      <c r="Q1883" s="152"/>
      <c r="R1883" s="152">
        <f t="shared" si="218"/>
        <v>2422</v>
      </c>
      <c r="S1883" s="152">
        <f t="shared" si="222"/>
        <v>47</v>
      </c>
      <c r="T1883" s="152">
        <f t="shared" si="219"/>
        <v>2246</v>
      </c>
      <c r="U1883" s="152">
        <f t="shared" si="223"/>
        <v>41</v>
      </c>
      <c r="V1883" s="152">
        <f t="shared" si="220"/>
        <v>33</v>
      </c>
      <c r="W1883" s="152">
        <f t="shared" si="224"/>
        <v>1</v>
      </c>
      <c r="X1883" s="152">
        <v>1.5489999999999999</v>
      </c>
      <c r="Y1883" t="s">
        <v>16069</v>
      </c>
    </row>
    <row r="1884" spans="5:25" ht="18" x14ac:dyDescent="0.25">
      <c r="E1884" s="152" t="s">
        <v>14078</v>
      </c>
      <c r="F1884" s="152" t="s">
        <v>16060</v>
      </c>
      <c r="G1884" t="str">
        <f t="shared" si="221"/>
        <v>Key West, Florida Keys</v>
      </c>
      <c r="H1884" s="152">
        <v>3</v>
      </c>
      <c r="I1884" s="152">
        <v>27</v>
      </c>
      <c r="J1884" s="152">
        <f t="shared" si="214"/>
        <v>0.1</v>
      </c>
      <c r="K1884" s="152">
        <v>1340</v>
      </c>
      <c r="L1884" s="152">
        <f t="shared" si="215"/>
        <v>207</v>
      </c>
      <c r="M1884" s="152">
        <v>7.6</v>
      </c>
      <c r="N1884" s="152">
        <f t="shared" si="216"/>
        <v>0.06</v>
      </c>
      <c r="O1884" s="152">
        <v>1.7</v>
      </c>
      <c r="P1884" s="152">
        <f t="shared" si="217"/>
        <v>0.2</v>
      </c>
      <c r="Q1884" s="152"/>
      <c r="R1884" s="152">
        <f t="shared" si="218"/>
        <v>2442</v>
      </c>
      <c r="S1884" s="152">
        <f t="shared" si="222"/>
        <v>33</v>
      </c>
      <c r="T1884" s="152">
        <f t="shared" si="219"/>
        <v>2336</v>
      </c>
      <c r="U1884" s="152">
        <f t="shared" si="223"/>
        <v>33</v>
      </c>
      <c r="V1884" s="152">
        <f t="shared" si="220"/>
        <v>33</v>
      </c>
      <c r="W1884" s="152">
        <f t="shared" si="224"/>
        <v>1</v>
      </c>
      <c r="X1884" s="152">
        <v>1.5169999999999999</v>
      </c>
      <c r="Y1884" t="s">
        <v>16069</v>
      </c>
    </row>
    <row r="1885" spans="5:25" ht="18" x14ac:dyDescent="0.25">
      <c r="E1885" s="152" t="s">
        <v>14078</v>
      </c>
      <c r="F1885" s="152" t="s">
        <v>16060</v>
      </c>
      <c r="G1885" t="str">
        <f t="shared" si="221"/>
        <v>Key West, Florida Keys</v>
      </c>
      <c r="H1885" s="152">
        <v>1</v>
      </c>
      <c r="I1885" s="152">
        <v>27</v>
      </c>
      <c r="J1885" s="152">
        <f t="shared" si="214"/>
        <v>0.1</v>
      </c>
      <c r="K1885" s="152">
        <v>400</v>
      </c>
      <c r="L1885" s="152">
        <f t="shared" si="215"/>
        <v>60</v>
      </c>
      <c r="M1885" s="152">
        <v>8.1</v>
      </c>
      <c r="N1885" s="152">
        <f t="shared" si="216"/>
        <v>0.05</v>
      </c>
      <c r="O1885" s="152">
        <v>3.8</v>
      </c>
      <c r="P1885" s="152">
        <f t="shared" si="217"/>
        <v>3</v>
      </c>
      <c r="Q1885" s="152"/>
      <c r="R1885" s="152">
        <f t="shared" si="218"/>
        <v>2377</v>
      </c>
      <c r="S1885" s="152">
        <f t="shared" si="222"/>
        <v>41</v>
      </c>
      <c r="T1885" s="152">
        <f t="shared" si="219"/>
        <v>2057</v>
      </c>
      <c r="U1885" s="152">
        <f t="shared" si="223"/>
        <v>43</v>
      </c>
      <c r="V1885" s="152">
        <f t="shared" si="220"/>
        <v>33</v>
      </c>
      <c r="W1885" s="152">
        <f t="shared" si="224"/>
        <v>1</v>
      </c>
      <c r="X1885" s="152">
        <v>1.8340000000000001</v>
      </c>
      <c r="Y1885" t="s">
        <v>16069</v>
      </c>
    </row>
    <row r="1886" spans="5:25" ht="18" x14ac:dyDescent="0.25">
      <c r="E1886" s="152" t="s">
        <v>14078</v>
      </c>
      <c r="F1886" s="152" t="s">
        <v>16060</v>
      </c>
      <c r="G1886" t="str">
        <f t="shared" si="221"/>
        <v>Key West, Florida Keys</v>
      </c>
      <c r="H1886" s="152">
        <v>4</v>
      </c>
      <c r="I1886" s="152">
        <v>30.3</v>
      </c>
      <c r="J1886" s="152">
        <f t="shared" si="214"/>
        <v>0.5</v>
      </c>
      <c r="K1886" s="152">
        <v>400</v>
      </c>
      <c r="L1886" s="152">
        <f t="shared" si="215"/>
        <v>49</v>
      </c>
      <c r="M1886" s="152">
        <v>8.1</v>
      </c>
      <c r="N1886" s="152">
        <f t="shared" si="216"/>
        <v>0.04</v>
      </c>
      <c r="O1886" s="152">
        <v>4.3</v>
      </c>
      <c r="P1886" s="152">
        <f t="shared" si="217"/>
        <v>4</v>
      </c>
      <c r="Q1886" s="152"/>
      <c r="R1886" s="152">
        <f t="shared" si="218"/>
        <v>2406</v>
      </c>
      <c r="S1886" s="152">
        <f t="shared" si="222"/>
        <v>47</v>
      </c>
      <c r="T1886" s="152">
        <f t="shared" si="219"/>
        <v>2052</v>
      </c>
      <c r="U1886" s="152">
        <f t="shared" si="223"/>
        <v>38</v>
      </c>
      <c r="V1886" s="152">
        <f t="shared" si="220"/>
        <v>33</v>
      </c>
      <c r="W1886" s="152">
        <f t="shared" si="224"/>
        <v>1</v>
      </c>
      <c r="X1886" s="152">
        <v>1.7310000000000001</v>
      </c>
      <c r="Y1886" t="s">
        <v>16069</v>
      </c>
    </row>
    <row r="1887" spans="5:25" ht="18" x14ac:dyDescent="0.25">
      <c r="E1887" s="152" t="s">
        <v>14078</v>
      </c>
      <c r="F1887" s="152" t="s">
        <v>16060</v>
      </c>
      <c r="G1887" t="str">
        <f t="shared" si="221"/>
        <v>Key West, Florida Keys</v>
      </c>
      <c r="H1887" s="152">
        <v>1</v>
      </c>
      <c r="I1887" s="152">
        <v>27</v>
      </c>
      <c r="J1887" s="152">
        <f t="shared" si="214"/>
        <v>0.1</v>
      </c>
      <c r="K1887" s="152">
        <v>400</v>
      </c>
      <c r="L1887" s="152">
        <f t="shared" si="215"/>
        <v>60</v>
      </c>
      <c r="M1887" s="152">
        <v>8.1</v>
      </c>
      <c r="N1887" s="152">
        <f t="shared" si="216"/>
        <v>0.05</v>
      </c>
      <c r="O1887" s="152">
        <v>3.8</v>
      </c>
      <c r="P1887" s="152">
        <f t="shared" si="217"/>
        <v>3</v>
      </c>
      <c r="Q1887" s="152"/>
      <c r="R1887" s="152">
        <f t="shared" si="218"/>
        <v>2377</v>
      </c>
      <c r="S1887" s="152">
        <f t="shared" si="222"/>
        <v>41</v>
      </c>
      <c r="T1887" s="152">
        <f t="shared" si="219"/>
        <v>2057</v>
      </c>
      <c r="U1887" s="152">
        <f t="shared" si="223"/>
        <v>43</v>
      </c>
      <c r="V1887" s="152">
        <f t="shared" si="220"/>
        <v>33</v>
      </c>
      <c r="W1887" s="152">
        <f t="shared" si="224"/>
        <v>1</v>
      </c>
      <c r="X1887" s="152">
        <v>1.341</v>
      </c>
      <c r="Y1887" t="s">
        <v>16069</v>
      </c>
    </row>
    <row r="1888" spans="5:25" ht="18" x14ac:dyDescent="0.25">
      <c r="E1888" s="152" t="s">
        <v>14078</v>
      </c>
      <c r="F1888" s="152" t="s">
        <v>16060</v>
      </c>
      <c r="G1888" t="str">
        <f t="shared" si="221"/>
        <v>Key West, Florida Keys</v>
      </c>
      <c r="H1888" s="152">
        <v>1</v>
      </c>
      <c r="I1888" s="152">
        <v>27</v>
      </c>
      <c r="J1888" s="152">
        <f t="shared" si="214"/>
        <v>0.1</v>
      </c>
      <c r="K1888" s="152">
        <v>400</v>
      </c>
      <c r="L1888" s="152">
        <f t="shared" si="215"/>
        <v>60</v>
      </c>
      <c r="M1888" s="152">
        <v>8.1</v>
      </c>
      <c r="N1888" s="152">
        <f t="shared" si="216"/>
        <v>0.05</v>
      </c>
      <c r="O1888" s="152">
        <v>3.8</v>
      </c>
      <c r="P1888" s="152">
        <f t="shared" si="217"/>
        <v>3</v>
      </c>
      <c r="Q1888" s="152"/>
      <c r="R1888" s="152">
        <f t="shared" si="218"/>
        <v>2377</v>
      </c>
      <c r="S1888" s="152">
        <f t="shared" si="222"/>
        <v>41</v>
      </c>
      <c r="T1888" s="152">
        <f t="shared" si="219"/>
        <v>2057</v>
      </c>
      <c r="U1888" s="152">
        <f t="shared" si="223"/>
        <v>43</v>
      </c>
      <c r="V1888" s="152">
        <f t="shared" si="220"/>
        <v>33</v>
      </c>
      <c r="W1888" s="152">
        <f t="shared" si="224"/>
        <v>1</v>
      </c>
      <c r="X1888" s="152">
        <v>1.629</v>
      </c>
      <c r="Y1888" t="s">
        <v>16069</v>
      </c>
    </row>
    <row r="1889" spans="5:25" ht="18" x14ac:dyDescent="0.25">
      <c r="E1889" s="152" t="s">
        <v>14078</v>
      </c>
      <c r="F1889" s="152" t="s">
        <v>16060</v>
      </c>
      <c r="G1889" t="str">
        <f t="shared" si="221"/>
        <v>Key West, Florida Keys</v>
      </c>
      <c r="H1889" s="152">
        <v>5</v>
      </c>
      <c r="I1889" s="152">
        <v>30.3</v>
      </c>
      <c r="J1889" s="152">
        <f t="shared" si="214"/>
        <v>0.5</v>
      </c>
      <c r="K1889" s="152">
        <v>950</v>
      </c>
      <c r="L1889" s="152">
        <f t="shared" si="215"/>
        <v>196</v>
      </c>
      <c r="M1889" s="152">
        <v>7.8</v>
      </c>
      <c r="N1889" s="152">
        <f t="shared" si="216"/>
        <v>0.09</v>
      </c>
      <c r="O1889" s="152">
        <v>2.5</v>
      </c>
      <c r="P1889" s="152">
        <f t="shared" si="217"/>
        <v>0.5</v>
      </c>
      <c r="Q1889" s="152"/>
      <c r="R1889" s="152">
        <f t="shared" si="218"/>
        <v>2460</v>
      </c>
      <c r="S1889" s="152">
        <f t="shared" si="222"/>
        <v>52</v>
      </c>
      <c r="T1889" s="152">
        <f t="shared" si="219"/>
        <v>2268</v>
      </c>
      <c r="U1889" s="152">
        <f t="shared" si="223"/>
        <v>54</v>
      </c>
      <c r="V1889" s="152">
        <f t="shared" si="220"/>
        <v>33</v>
      </c>
      <c r="W1889" s="152">
        <f t="shared" si="224"/>
        <v>1</v>
      </c>
      <c r="X1889" s="152">
        <v>1.5509999999999999</v>
      </c>
      <c r="Y1889" t="s">
        <v>16069</v>
      </c>
    </row>
    <row r="1890" spans="5:25" ht="18" x14ac:dyDescent="0.25">
      <c r="E1890" s="152" t="s">
        <v>14078</v>
      </c>
      <c r="F1890" s="152" t="s">
        <v>16060</v>
      </c>
      <c r="G1890" t="str">
        <f t="shared" si="221"/>
        <v>Key West, Florida Keys</v>
      </c>
      <c r="H1890" s="152">
        <v>6</v>
      </c>
      <c r="I1890" s="152">
        <v>30.3</v>
      </c>
      <c r="J1890" s="152">
        <f t="shared" si="214"/>
        <v>0.5</v>
      </c>
      <c r="K1890" s="152">
        <v>1290</v>
      </c>
      <c r="L1890" s="152">
        <f t="shared" si="215"/>
        <v>247</v>
      </c>
      <c r="M1890" s="152">
        <v>7.6</v>
      </c>
      <c r="N1890" s="152">
        <f t="shared" si="216"/>
        <v>0.08</v>
      </c>
      <c r="O1890" s="152">
        <v>2</v>
      </c>
      <c r="P1890" s="152">
        <f t="shared" si="217"/>
        <v>0.4</v>
      </c>
      <c r="Q1890" s="152"/>
      <c r="R1890" s="152">
        <f t="shared" si="218"/>
        <v>2447</v>
      </c>
      <c r="S1890" s="152">
        <f t="shared" si="222"/>
        <v>77</v>
      </c>
      <c r="T1890" s="152">
        <f t="shared" si="219"/>
        <v>2311</v>
      </c>
      <c r="U1890" s="152">
        <f t="shared" si="223"/>
        <v>77</v>
      </c>
      <c r="V1890" s="152">
        <f t="shared" si="220"/>
        <v>33</v>
      </c>
      <c r="W1890" s="152">
        <f t="shared" si="224"/>
        <v>1</v>
      </c>
      <c r="X1890" s="152">
        <v>1.704</v>
      </c>
      <c r="Y1890" t="s">
        <v>16069</v>
      </c>
    </row>
    <row r="1891" spans="5:25" ht="18" x14ac:dyDescent="0.25">
      <c r="E1891" s="152" t="s">
        <v>14078</v>
      </c>
      <c r="F1891" s="152" t="s">
        <v>16060</v>
      </c>
      <c r="G1891" t="str">
        <f t="shared" si="221"/>
        <v>Key West, Florida Keys</v>
      </c>
      <c r="H1891" s="152">
        <v>1</v>
      </c>
      <c r="I1891" s="152">
        <v>27</v>
      </c>
      <c r="J1891" s="152">
        <f t="shared" si="214"/>
        <v>0.1</v>
      </c>
      <c r="K1891" s="152">
        <v>400</v>
      </c>
      <c r="L1891" s="152">
        <f t="shared" si="215"/>
        <v>60</v>
      </c>
      <c r="M1891" s="152">
        <v>8.1</v>
      </c>
      <c r="N1891" s="152">
        <f t="shared" si="216"/>
        <v>0.05</v>
      </c>
      <c r="O1891" s="152">
        <v>3.8</v>
      </c>
      <c r="P1891" s="152">
        <f t="shared" si="217"/>
        <v>3</v>
      </c>
      <c r="Q1891" s="152"/>
      <c r="R1891" s="152">
        <f t="shared" si="218"/>
        <v>2377</v>
      </c>
      <c r="S1891" s="152">
        <f t="shared" si="222"/>
        <v>41</v>
      </c>
      <c r="T1891" s="152">
        <f t="shared" si="219"/>
        <v>2057</v>
      </c>
      <c r="U1891" s="152">
        <f t="shared" si="223"/>
        <v>43</v>
      </c>
      <c r="V1891" s="152">
        <f t="shared" si="220"/>
        <v>33</v>
      </c>
      <c r="W1891" s="152">
        <f t="shared" si="224"/>
        <v>1</v>
      </c>
      <c r="X1891" s="152">
        <v>1.32</v>
      </c>
      <c r="Y1891" t="s">
        <v>16069</v>
      </c>
    </row>
    <row r="1892" spans="5:25" ht="18" x14ac:dyDescent="0.25">
      <c r="E1892" s="152" t="s">
        <v>14078</v>
      </c>
      <c r="F1892" s="152" t="s">
        <v>16060</v>
      </c>
      <c r="G1892" t="str">
        <f t="shared" si="221"/>
        <v>Key West, Florida Keys</v>
      </c>
      <c r="H1892" s="152">
        <v>5</v>
      </c>
      <c r="I1892" s="152">
        <v>30.3</v>
      </c>
      <c r="J1892" s="152">
        <f t="shared" si="214"/>
        <v>0.5</v>
      </c>
      <c r="K1892" s="152">
        <v>950</v>
      </c>
      <c r="L1892" s="152">
        <f t="shared" si="215"/>
        <v>196</v>
      </c>
      <c r="M1892" s="152">
        <v>7.8</v>
      </c>
      <c r="N1892" s="152">
        <f t="shared" si="216"/>
        <v>0.09</v>
      </c>
      <c r="O1892" s="152">
        <v>2.5</v>
      </c>
      <c r="P1892" s="152">
        <f t="shared" si="217"/>
        <v>0.5</v>
      </c>
      <c r="Q1892" s="152"/>
      <c r="R1892" s="152">
        <f t="shared" si="218"/>
        <v>2460</v>
      </c>
      <c r="S1892" s="152">
        <f t="shared" si="222"/>
        <v>52</v>
      </c>
      <c r="T1892" s="152">
        <f t="shared" si="219"/>
        <v>2268</v>
      </c>
      <c r="U1892" s="152">
        <f t="shared" si="223"/>
        <v>54</v>
      </c>
      <c r="V1892" s="152">
        <f t="shared" si="220"/>
        <v>33</v>
      </c>
      <c r="W1892" s="152">
        <f t="shared" si="224"/>
        <v>1</v>
      </c>
      <c r="X1892" s="152">
        <v>1.492</v>
      </c>
      <c r="Y1892" t="s">
        <v>16069</v>
      </c>
    </row>
    <row r="1893" spans="5:25" ht="18" x14ac:dyDescent="0.25">
      <c r="E1893" s="152" t="s">
        <v>14078</v>
      </c>
      <c r="F1893" s="152" t="s">
        <v>16060</v>
      </c>
      <c r="G1893" t="str">
        <f t="shared" si="221"/>
        <v>Key West, Florida Keys</v>
      </c>
      <c r="H1893" s="152">
        <v>3</v>
      </c>
      <c r="I1893" s="152">
        <v>27</v>
      </c>
      <c r="J1893" s="152">
        <f t="shared" si="214"/>
        <v>0.1</v>
      </c>
      <c r="K1893" s="152">
        <v>1340</v>
      </c>
      <c r="L1893" s="152">
        <f t="shared" si="215"/>
        <v>207</v>
      </c>
      <c r="M1893" s="152">
        <v>7.6</v>
      </c>
      <c r="N1893" s="152">
        <f t="shared" si="216"/>
        <v>0.06</v>
      </c>
      <c r="O1893" s="152">
        <v>1.7</v>
      </c>
      <c r="P1893" s="152">
        <f t="shared" si="217"/>
        <v>0.2</v>
      </c>
      <c r="Q1893" s="152"/>
      <c r="R1893" s="152">
        <f t="shared" si="218"/>
        <v>2442</v>
      </c>
      <c r="S1893" s="152">
        <f t="shared" si="222"/>
        <v>33</v>
      </c>
      <c r="T1893" s="152">
        <f t="shared" si="219"/>
        <v>2336</v>
      </c>
      <c r="U1893" s="152">
        <f t="shared" si="223"/>
        <v>33</v>
      </c>
      <c r="V1893" s="152">
        <f t="shared" si="220"/>
        <v>33</v>
      </c>
      <c r="W1893" s="152">
        <f t="shared" si="224"/>
        <v>1</v>
      </c>
      <c r="X1893" s="152">
        <v>0.96099999999999997</v>
      </c>
      <c r="Y1893" t="s">
        <v>16069</v>
      </c>
    </row>
    <row r="1894" spans="5:25" ht="18" x14ac:dyDescent="0.25">
      <c r="E1894" s="152" t="s">
        <v>14078</v>
      </c>
      <c r="F1894" s="152" t="s">
        <v>16060</v>
      </c>
      <c r="G1894" t="str">
        <f t="shared" si="221"/>
        <v>Key West, Florida Keys</v>
      </c>
      <c r="H1894" s="152">
        <v>2</v>
      </c>
      <c r="I1894" s="152">
        <v>27</v>
      </c>
      <c r="J1894" s="152">
        <f t="shared" si="214"/>
        <v>0.1</v>
      </c>
      <c r="K1894" s="152">
        <v>900</v>
      </c>
      <c r="L1894" s="152">
        <f t="shared" si="215"/>
        <v>211</v>
      </c>
      <c r="M1894" s="152">
        <v>7.8</v>
      </c>
      <c r="N1894" s="152">
        <f t="shared" si="216"/>
        <v>0.1</v>
      </c>
      <c r="O1894" s="152">
        <v>2.2999999999999998</v>
      </c>
      <c r="P1894" s="152">
        <f t="shared" si="217"/>
        <v>0.5</v>
      </c>
      <c r="Q1894" s="152"/>
      <c r="R1894" s="152">
        <f t="shared" si="218"/>
        <v>2422</v>
      </c>
      <c r="S1894" s="152">
        <f t="shared" si="222"/>
        <v>47</v>
      </c>
      <c r="T1894" s="152">
        <f t="shared" si="219"/>
        <v>2246</v>
      </c>
      <c r="U1894" s="152">
        <f t="shared" si="223"/>
        <v>41</v>
      </c>
      <c r="V1894" s="152">
        <f t="shared" si="220"/>
        <v>33</v>
      </c>
      <c r="W1894" s="152">
        <f t="shared" si="224"/>
        <v>1</v>
      </c>
      <c r="X1894" s="152">
        <v>1.1299999999999999</v>
      </c>
      <c r="Y1894" t="s">
        <v>16069</v>
      </c>
    </row>
    <row r="1895" spans="5:25" ht="18" x14ac:dyDescent="0.25">
      <c r="E1895" s="152" t="s">
        <v>14078</v>
      </c>
      <c r="F1895" s="152" t="s">
        <v>16060</v>
      </c>
      <c r="G1895" t="str">
        <f t="shared" si="221"/>
        <v>Key West, Florida Keys</v>
      </c>
      <c r="H1895" s="152">
        <v>1</v>
      </c>
      <c r="I1895" s="152">
        <v>27</v>
      </c>
      <c r="J1895" s="152">
        <f t="shared" si="214"/>
        <v>0.1</v>
      </c>
      <c r="K1895" s="152">
        <v>400</v>
      </c>
      <c r="L1895" s="152">
        <f t="shared" si="215"/>
        <v>60</v>
      </c>
      <c r="M1895" s="152">
        <v>8.1</v>
      </c>
      <c r="N1895" s="152">
        <f t="shared" si="216"/>
        <v>0.05</v>
      </c>
      <c r="O1895" s="152">
        <v>3.8</v>
      </c>
      <c r="P1895" s="152">
        <f t="shared" si="217"/>
        <v>3</v>
      </c>
      <c r="Q1895" s="152"/>
      <c r="R1895" s="152">
        <f t="shared" si="218"/>
        <v>2377</v>
      </c>
      <c r="S1895" s="152">
        <f t="shared" si="222"/>
        <v>41</v>
      </c>
      <c r="T1895" s="152">
        <f t="shared" si="219"/>
        <v>2057</v>
      </c>
      <c r="U1895" s="152">
        <f t="shared" si="223"/>
        <v>43</v>
      </c>
      <c r="V1895" s="152">
        <f t="shared" si="220"/>
        <v>33</v>
      </c>
      <c r="W1895" s="152">
        <f t="shared" si="224"/>
        <v>1</v>
      </c>
      <c r="X1895" s="152">
        <v>1.8680000000000001</v>
      </c>
      <c r="Y1895" t="s">
        <v>16069</v>
      </c>
    </row>
    <row r="1896" spans="5:25" ht="18" x14ac:dyDescent="0.25">
      <c r="E1896" s="152" t="s">
        <v>14078</v>
      </c>
      <c r="F1896" s="152" t="s">
        <v>16060</v>
      </c>
      <c r="G1896" t="str">
        <f t="shared" si="221"/>
        <v>Key West, Florida Keys</v>
      </c>
      <c r="H1896" s="152">
        <v>2</v>
      </c>
      <c r="I1896" s="152">
        <v>27</v>
      </c>
      <c r="J1896" s="152">
        <f t="shared" si="214"/>
        <v>0.1</v>
      </c>
      <c r="K1896" s="152">
        <v>900</v>
      </c>
      <c r="L1896" s="152">
        <f t="shared" si="215"/>
        <v>211</v>
      </c>
      <c r="M1896" s="152">
        <v>7.8</v>
      </c>
      <c r="N1896" s="152">
        <f t="shared" si="216"/>
        <v>0.1</v>
      </c>
      <c r="O1896" s="152">
        <v>2.2999999999999998</v>
      </c>
      <c r="P1896" s="152">
        <f t="shared" si="217"/>
        <v>0.5</v>
      </c>
      <c r="Q1896" s="152"/>
      <c r="R1896" s="152">
        <f t="shared" si="218"/>
        <v>2422</v>
      </c>
      <c r="S1896" s="152">
        <f t="shared" si="222"/>
        <v>47</v>
      </c>
      <c r="T1896" s="152">
        <f t="shared" si="219"/>
        <v>2246</v>
      </c>
      <c r="U1896" s="152">
        <f t="shared" si="223"/>
        <v>41</v>
      </c>
      <c r="V1896" s="152">
        <f t="shared" si="220"/>
        <v>33</v>
      </c>
      <c r="W1896" s="152">
        <f t="shared" si="224"/>
        <v>1</v>
      </c>
      <c r="X1896" s="152">
        <v>1.643</v>
      </c>
      <c r="Y1896" t="s">
        <v>16069</v>
      </c>
    </row>
    <row r="1897" spans="5:25" ht="18" x14ac:dyDescent="0.25">
      <c r="E1897" s="152" t="s">
        <v>14078</v>
      </c>
      <c r="F1897" s="152" t="s">
        <v>16060</v>
      </c>
      <c r="G1897" t="str">
        <f t="shared" si="221"/>
        <v>Key West, Florida Keys</v>
      </c>
      <c r="H1897" s="152">
        <v>5</v>
      </c>
      <c r="I1897" s="152">
        <v>30.3</v>
      </c>
      <c r="J1897" s="152">
        <f t="shared" si="214"/>
        <v>0.5</v>
      </c>
      <c r="K1897" s="152">
        <v>950</v>
      </c>
      <c r="L1897" s="152">
        <f t="shared" si="215"/>
        <v>196</v>
      </c>
      <c r="M1897" s="152">
        <v>7.8</v>
      </c>
      <c r="N1897" s="152">
        <f t="shared" si="216"/>
        <v>0.09</v>
      </c>
      <c r="O1897" s="152">
        <v>2.5</v>
      </c>
      <c r="P1897" s="152">
        <f t="shared" si="217"/>
        <v>0.5</v>
      </c>
      <c r="Q1897" s="152"/>
      <c r="R1897" s="152">
        <f t="shared" si="218"/>
        <v>2460</v>
      </c>
      <c r="S1897" s="152">
        <f t="shared" si="222"/>
        <v>52</v>
      </c>
      <c r="T1897" s="152">
        <f t="shared" si="219"/>
        <v>2268</v>
      </c>
      <c r="U1897" s="152">
        <f t="shared" si="223"/>
        <v>54</v>
      </c>
      <c r="V1897" s="152">
        <f t="shared" si="220"/>
        <v>33</v>
      </c>
      <c r="W1897" s="152">
        <f t="shared" si="224"/>
        <v>1</v>
      </c>
      <c r="X1897" s="152">
        <v>1.427</v>
      </c>
      <c r="Y1897" t="s">
        <v>16069</v>
      </c>
    </row>
    <row r="1898" spans="5:25" ht="18" x14ac:dyDescent="0.25">
      <c r="E1898" s="152" t="s">
        <v>14078</v>
      </c>
      <c r="F1898" s="152" t="s">
        <v>16060</v>
      </c>
      <c r="G1898" t="str">
        <f t="shared" si="221"/>
        <v>Key West, Florida Keys</v>
      </c>
      <c r="H1898" s="152">
        <v>3</v>
      </c>
      <c r="I1898" s="152">
        <v>27</v>
      </c>
      <c r="J1898" s="152">
        <f t="shared" si="214"/>
        <v>0.1</v>
      </c>
      <c r="K1898" s="152">
        <v>1340</v>
      </c>
      <c r="L1898" s="152">
        <f t="shared" si="215"/>
        <v>207</v>
      </c>
      <c r="M1898" s="152">
        <v>7.6</v>
      </c>
      <c r="N1898" s="152">
        <f t="shared" si="216"/>
        <v>0.06</v>
      </c>
      <c r="O1898" s="152">
        <v>1.7</v>
      </c>
      <c r="P1898" s="152">
        <f t="shared" si="217"/>
        <v>0.2</v>
      </c>
      <c r="Q1898" s="152"/>
      <c r="R1898" s="152">
        <f t="shared" si="218"/>
        <v>2442</v>
      </c>
      <c r="S1898" s="152">
        <f t="shared" si="222"/>
        <v>33</v>
      </c>
      <c r="T1898" s="152">
        <f t="shared" si="219"/>
        <v>2336</v>
      </c>
      <c r="U1898" s="152">
        <f t="shared" si="223"/>
        <v>33</v>
      </c>
      <c r="V1898" s="152">
        <f t="shared" si="220"/>
        <v>33</v>
      </c>
      <c r="W1898" s="152">
        <f t="shared" si="224"/>
        <v>1</v>
      </c>
      <c r="X1898" s="152">
        <v>1.667</v>
      </c>
      <c r="Y1898" t="s">
        <v>16069</v>
      </c>
    </row>
    <row r="1899" spans="5:25" ht="18" x14ac:dyDescent="0.25">
      <c r="E1899" s="152" t="s">
        <v>14078</v>
      </c>
      <c r="F1899" s="152" t="s">
        <v>16060</v>
      </c>
      <c r="G1899" t="str">
        <f t="shared" si="221"/>
        <v>Key West, Florida Keys</v>
      </c>
      <c r="H1899" s="152">
        <v>2</v>
      </c>
      <c r="I1899" s="152">
        <v>27</v>
      </c>
      <c r="J1899" s="152">
        <f t="shared" si="214"/>
        <v>0.1</v>
      </c>
      <c r="K1899" s="152">
        <v>900</v>
      </c>
      <c r="L1899" s="152">
        <f t="shared" si="215"/>
        <v>211</v>
      </c>
      <c r="M1899" s="152">
        <v>7.8</v>
      </c>
      <c r="N1899" s="152">
        <f t="shared" si="216"/>
        <v>0.1</v>
      </c>
      <c r="O1899" s="152">
        <v>2.2999999999999998</v>
      </c>
      <c r="P1899" s="152">
        <f t="shared" si="217"/>
        <v>0.5</v>
      </c>
      <c r="Q1899" s="152"/>
      <c r="R1899" s="152">
        <f t="shared" si="218"/>
        <v>2422</v>
      </c>
      <c r="S1899" s="152">
        <f t="shared" si="222"/>
        <v>47</v>
      </c>
      <c r="T1899" s="152">
        <f t="shared" si="219"/>
        <v>2246</v>
      </c>
      <c r="U1899" s="152">
        <f t="shared" si="223"/>
        <v>41</v>
      </c>
      <c r="V1899" s="152">
        <f t="shared" si="220"/>
        <v>33</v>
      </c>
      <c r="W1899" s="152">
        <f t="shared" si="224"/>
        <v>1</v>
      </c>
      <c r="X1899" s="152">
        <v>0.252</v>
      </c>
      <c r="Y1899" t="s">
        <v>16069</v>
      </c>
    </row>
    <row r="1900" spans="5:25" ht="18" x14ac:dyDescent="0.25">
      <c r="E1900" s="152" t="s">
        <v>14078</v>
      </c>
      <c r="F1900" s="152" t="s">
        <v>16060</v>
      </c>
      <c r="G1900" t="str">
        <f t="shared" si="221"/>
        <v>Key West, Florida Keys</v>
      </c>
      <c r="H1900" s="152">
        <v>1</v>
      </c>
      <c r="I1900" s="152">
        <v>27</v>
      </c>
      <c r="J1900" s="152">
        <f t="shared" si="214"/>
        <v>0.1</v>
      </c>
      <c r="K1900" s="152">
        <v>400</v>
      </c>
      <c r="L1900" s="152">
        <f t="shared" si="215"/>
        <v>60</v>
      </c>
      <c r="M1900" s="152">
        <v>8.1</v>
      </c>
      <c r="N1900" s="152">
        <f t="shared" si="216"/>
        <v>0.05</v>
      </c>
      <c r="O1900" s="152">
        <v>3.8</v>
      </c>
      <c r="P1900" s="152">
        <f t="shared" si="217"/>
        <v>3</v>
      </c>
      <c r="Q1900" s="152"/>
      <c r="R1900" s="152">
        <f t="shared" si="218"/>
        <v>2377</v>
      </c>
      <c r="S1900" s="152">
        <f t="shared" si="222"/>
        <v>41</v>
      </c>
      <c r="T1900" s="152">
        <f t="shared" si="219"/>
        <v>2057</v>
      </c>
      <c r="U1900" s="152">
        <f t="shared" si="223"/>
        <v>43</v>
      </c>
      <c r="V1900" s="152">
        <f t="shared" si="220"/>
        <v>33</v>
      </c>
      <c r="W1900" s="152">
        <f t="shared" si="224"/>
        <v>1</v>
      </c>
      <c r="X1900" s="152">
        <v>0.21</v>
      </c>
      <c r="Y1900" t="s">
        <v>16069</v>
      </c>
    </row>
    <row r="1901" spans="5:25" ht="18" x14ac:dyDescent="0.25">
      <c r="E1901" s="152" t="s">
        <v>14078</v>
      </c>
      <c r="F1901" s="152" t="s">
        <v>16060</v>
      </c>
      <c r="G1901" t="str">
        <f t="shared" si="221"/>
        <v>Key West, Florida Keys</v>
      </c>
      <c r="H1901" s="152">
        <v>6</v>
      </c>
      <c r="I1901" s="152">
        <v>30.3</v>
      </c>
      <c r="J1901" s="152">
        <f t="shared" si="214"/>
        <v>0.5</v>
      </c>
      <c r="K1901" s="152">
        <v>1290</v>
      </c>
      <c r="L1901" s="152">
        <f t="shared" si="215"/>
        <v>247</v>
      </c>
      <c r="M1901" s="152">
        <v>7.6</v>
      </c>
      <c r="N1901" s="152">
        <f t="shared" si="216"/>
        <v>0.08</v>
      </c>
      <c r="O1901" s="152">
        <v>2</v>
      </c>
      <c r="P1901" s="152">
        <f t="shared" si="217"/>
        <v>0.4</v>
      </c>
      <c r="Q1901" s="152"/>
      <c r="R1901" s="152">
        <f t="shared" si="218"/>
        <v>2447</v>
      </c>
      <c r="S1901" s="152">
        <f t="shared" si="222"/>
        <v>77</v>
      </c>
      <c r="T1901" s="152">
        <f t="shared" si="219"/>
        <v>2311</v>
      </c>
      <c r="U1901" s="152">
        <f t="shared" si="223"/>
        <v>77</v>
      </c>
      <c r="V1901" s="152">
        <f t="shared" si="220"/>
        <v>33</v>
      </c>
      <c r="W1901" s="152">
        <f t="shared" si="224"/>
        <v>1</v>
      </c>
      <c r="X1901" s="152">
        <v>0.32500000000000001</v>
      </c>
      <c r="Y1901" t="s">
        <v>16069</v>
      </c>
    </row>
    <row r="1902" spans="5:25" ht="18" x14ac:dyDescent="0.25">
      <c r="E1902" s="152" t="s">
        <v>14078</v>
      </c>
      <c r="F1902" s="152" t="s">
        <v>16060</v>
      </c>
      <c r="G1902" t="str">
        <f t="shared" si="221"/>
        <v>Key West, Florida Keys</v>
      </c>
      <c r="H1902" s="152">
        <v>4</v>
      </c>
      <c r="I1902" s="152">
        <v>30.3</v>
      </c>
      <c r="J1902" s="152">
        <f t="shared" si="214"/>
        <v>0.5</v>
      </c>
      <c r="K1902" s="152">
        <v>400</v>
      </c>
      <c r="L1902" s="152">
        <f t="shared" si="215"/>
        <v>49</v>
      </c>
      <c r="M1902" s="152">
        <v>8.1</v>
      </c>
      <c r="N1902" s="152">
        <f t="shared" si="216"/>
        <v>0.04</v>
      </c>
      <c r="O1902" s="152">
        <v>4.3</v>
      </c>
      <c r="P1902" s="152">
        <f t="shared" si="217"/>
        <v>4</v>
      </c>
      <c r="Q1902" s="152"/>
      <c r="R1902" s="152">
        <f t="shared" si="218"/>
        <v>2406</v>
      </c>
      <c r="S1902" s="152">
        <f t="shared" si="222"/>
        <v>47</v>
      </c>
      <c r="T1902" s="152">
        <f t="shared" si="219"/>
        <v>2052</v>
      </c>
      <c r="U1902" s="152">
        <f t="shared" si="223"/>
        <v>38</v>
      </c>
      <c r="V1902" s="152">
        <f t="shared" si="220"/>
        <v>33</v>
      </c>
      <c r="W1902" s="152">
        <f t="shared" si="224"/>
        <v>1</v>
      </c>
      <c r="X1902" s="152">
        <v>0.29399999999999998</v>
      </c>
      <c r="Y1902" t="s">
        <v>16069</v>
      </c>
    </row>
    <row r="1903" spans="5:25" ht="18" x14ac:dyDescent="0.25">
      <c r="E1903" s="152" t="s">
        <v>14078</v>
      </c>
      <c r="F1903" s="152" t="s">
        <v>16060</v>
      </c>
      <c r="G1903" t="str">
        <f t="shared" si="221"/>
        <v>Key West, Florida Keys</v>
      </c>
      <c r="H1903" s="152">
        <v>6</v>
      </c>
      <c r="I1903" s="152">
        <v>30.3</v>
      </c>
      <c r="J1903" s="152">
        <f t="shared" si="214"/>
        <v>0.5</v>
      </c>
      <c r="K1903" s="152">
        <v>1290</v>
      </c>
      <c r="L1903" s="152">
        <f t="shared" si="215"/>
        <v>247</v>
      </c>
      <c r="M1903" s="152">
        <v>7.6</v>
      </c>
      <c r="N1903" s="152">
        <f t="shared" si="216"/>
        <v>0.08</v>
      </c>
      <c r="O1903" s="152">
        <v>2</v>
      </c>
      <c r="P1903" s="152">
        <f t="shared" si="217"/>
        <v>0.4</v>
      </c>
      <c r="Q1903" s="152"/>
      <c r="R1903" s="152">
        <f t="shared" si="218"/>
        <v>2447</v>
      </c>
      <c r="S1903" s="152">
        <f t="shared" si="222"/>
        <v>77</v>
      </c>
      <c r="T1903" s="152">
        <f t="shared" si="219"/>
        <v>2311</v>
      </c>
      <c r="U1903" s="152">
        <f t="shared" si="223"/>
        <v>77</v>
      </c>
      <c r="V1903" s="152">
        <f t="shared" si="220"/>
        <v>33</v>
      </c>
      <c r="W1903" s="152">
        <f t="shared" si="224"/>
        <v>1</v>
      </c>
      <c r="X1903" s="152">
        <v>9.5000000000000001E-2</v>
      </c>
      <c r="Y1903" t="s">
        <v>16069</v>
      </c>
    </row>
    <row r="1904" spans="5:25" ht="18" x14ac:dyDescent="0.25">
      <c r="E1904" s="152" t="s">
        <v>14078</v>
      </c>
      <c r="F1904" s="152" t="s">
        <v>16060</v>
      </c>
      <c r="G1904" t="str">
        <f t="shared" si="221"/>
        <v>Key West, Florida Keys</v>
      </c>
      <c r="H1904" s="152">
        <v>3</v>
      </c>
      <c r="I1904" s="152">
        <v>27</v>
      </c>
      <c r="J1904" s="152">
        <f t="shared" si="214"/>
        <v>0.1</v>
      </c>
      <c r="K1904" s="152">
        <v>1340</v>
      </c>
      <c r="L1904" s="152">
        <f t="shared" si="215"/>
        <v>207</v>
      </c>
      <c r="M1904" s="152">
        <v>7.6</v>
      </c>
      <c r="N1904" s="152">
        <f t="shared" si="216"/>
        <v>0.06</v>
      </c>
      <c r="O1904" s="152">
        <v>1.7</v>
      </c>
      <c r="P1904" s="152">
        <f t="shared" si="217"/>
        <v>0.2</v>
      </c>
      <c r="Q1904" s="152"/>
      <c r="R1904" s="152">
        <f t="shared" si="218"/>
        <v>2442</v>
      </c>
      <c r="S1904" s="152">
        <f t="shared" si="222"/>
        <v>33</v>
      </c>
      <c r="T1904" s="152">
        <f t="shared" si="219"/>
        <v>2336</v>
      </c>
      <c r="U1904" s="152">
        <f t="shared" si="223"/>
        <v>33</v>
      </c>
      <c r="V1904" s="152">
        <f t="shared" si="220"/>
        <v>33</v>
      </c>
      <c r="W1904" s="152">
        <f t="shared" si="224"/>
        <v>1</v>
      </c>
      <c r="X1904" s="152">
        <v>1.093</v>
      </c>
      <c r="Y1904" t="s">
        <v>16069</v>
      </c>
    </row>
    <row r="1905" spans="5:25" ht="18" x14ac:dyDescent="0.25">
      <c r="E1905" s="152" t="s">
        <v>14078</v>
      </c>
      <c r="F1905" s="152" t="s">
        <v>16060</v>
      </c>
      <c r="G1905" t="str">
        <f t="shared" si="221"/>
        <v>Key West, Florida Keys</v>
      </c>
      <c r="H1905" s="152">
        <v>5</v>
      </c>
      <c r="I1905" s="152">
        <v>30.3</v>
      </c>
      <c r="J1905" s="152">
        <f t="shared" si="214"/>
        <v>0.5</v>
      </c>
      <c r="K1905" s="152">
        <v>950</v>
      </c>
      <c r="L1905" s="152">
        <f t="shared" si="215"/>
        <v>196</v>
      </c>
      <c r="M1905" s="152">
        <v>7.8</v>
      </c>
      <c r="N1905" s="152">
        <f t="shared" si="216"/>
        <v>0.09</v>
      </c>
      <c r="O1905" s="152">
        <v>2.5</v>
      </c>
      <c r="P1905" s="152">
        <f t="shared" si="217"/>
        <v>0.5</v>
      </c>
      <c r="Q1905" s="152"/>
      <c r="R1905" s="152">
        <f t="shared" si="218"/>
        <v>2460</v>
      </c>
      <c r="S1905" s="152">
        <f t="shared" si="222"/>
        <v>52</v>
      </c>
      <c r="T1905" s="152">
        <f t="shared" si="219"/>
        <v>2268</v>
      </c>
      <c r="U1905" s="152">
        <f t="shared" si="223"/>
        <v>54</v>
      </c>
      <c r="V1905" s="152">
        <f t="shared" si="220"/>
        <v>33</v>
      </c>
      <c r="W1905" s="152">
        <f t="shared" si="224"/>
        <v>1</v>
      </c>
      <c r="X1905" s="152">
        <v>0.93899999999999995</v>
      </c>
      <c r="Y1905" t="s">
        <v>16069</v>
      </c>
    </row>
    <row r="1906" spans="5:25" ht="18" x14ac:dyDescent="0.25">
      <c r="E1906" s="152" t="s">
        <v>14078</v>
      </c>
      <c r="F1906" s="152" t="s">
        <v>16060</v>
      </c>
      <c r="G1906" t="str">
        <f t="shared" si="221"/>
        <v>Key West, Florida Keys</v>
      </c>
      <c r="H1906" s="152">
        <v>1</v>
      </c>
      <c r="I1906" s="152">
        <v>27</v>
      </c>
      <c r="J1906" s="152">
        <f t="shared" ref="J1906:J1969" si="225">VLOOKUP($H1906,$AA$948:$AO$953,3,FALSE)</f>
        <v>0.1</v>
      </c>
      <c r="K1906" s="152">
        <v>400</v>
      </c>
      <c r="L1906" s="152">
        <f t="shared" ref="L1906:L1969" si="226">VLOOKUP($H1906,$AA$948:$AO$953,5,FALSE)</f>
        <v>60</v>
      </c>
      <c r="M1906" s="152">
        <v>8.1</v>
      </c>
      <c r="N1906" s="152">
        <f t="shared" ref="N1906:N1969" si="227">VLOOKUP($H1906,$AA$948:$AO$953,7,FALSE)</f>
        <v>0.05</v>
      </c>
      <c r="O1906" s="152">
        <v>3.8</v>
      </c>
      <c r="P1906" s="152">
        <f t="shared" ref="P1906:P1969" si="228">VLOOKUP($H1906,$AA$948:$AO$953,13,FALSE)</f>
        <v>3</v>
      </c>
      <c r="Q1906" s="152"/>
      <c r="R1906" s="152">
        <f t="shared" ref="R1906:R1969" si="229">VLOOKUP($H1906,$AA$948:$AO$953,8,FALSE)</f>
        <v>2377</v>
      </c>
      <c r="S1906" s="152">
        <f t="shared" si="222"/>
        <v>41</v>
      </c>
      <c r="T1906" s="152">
        <f t="shared" ref="T1906:T1969" si="230">VLOOKUP($H1906,$AA$948:$AO$953,10,FALSE)</f>
        <v>2057</v>
      </c>
      <c r="U1906" s="152">
        <f t="shared" si="223"/>
        <v>43</v>
      </c>
      <c r="V1906" s="152">
        <f t="shared" ref="V1906:V1969" si="231">VLOOKUP($H1906,$AA$948:$AO$953,14,FALSE)</f>
        <v>33</v>
      </c>
      <c r="W1906" s="152">
        <f t="shared" si="224"/>
        <v>1</v>
      </c>
      <c r="X1906" s="152">
        <v>2.1789999999999998</v>
      </c>
      <c r="Y1906" t="s">
        <v>16069</v>
      </c>
    </row>
    <row r="1907" spans="5:25" ht="18" x14ac:dyDescent="0.25">
      <c r="E1907" s="152" t="s">
        <v>14078</v>
      </c>
      <c r="F1907" s="152" t="s">
        <v>16060</v>
      </c>
      <c r="G1907" t="str">
        <f t="shared" ref="G1907:G1970" si="232">_xlfn.CONCAT(F1907, ", Florida Keys")</f>
        <v>Key West, Florida Keys</v>
      </c>
      <c r="H1907" s="152">
        <v>5</v>
      </c>
      <c r="I1907" s="152">
        <v>30.3</v>
      </c>
      <c r="J1907" s="152">
        <f t="shared" si="225"/>
        <v>0.5</v>
      </c>
      <c r="K1907" s="152">
        <v>950</v>
      </c>
      <c r="L1907" s="152">
        <f t="shared" si="226"/>
        <v>196</v>
      </c>
      <c r="M1907" s="152">
        <v>7.8</v>
      </c>
      <c r="N1907" s="152">
        <f t="shared" si="227"/>
        <v>0.09</v>
      </c>
      <c r="O1907" s="152">
        <v>2.5</v>
      </c>
      <c r="P1907" s="152">
        <f t="shared" si="228"/>
        <v>0.5</v>
      </c>
      <c r="Q1907" s="152"/>
      <c r="R1907" s="152">
        <f t="shared" si="229"/>
        <v>2460</v>
      </c>
      <c r="S1907" s="152">
        <f t="shared" ref="S1907:S1970" si="233">VLOOKUP($H1907,$AA$948:$AO$953,9,FALSE)</f>
        <v>52</v>
      </c>
      <c r="T1907" s="152">
        <f t="shared" si="230"/>
        <v>2268</v>
      </c>
      <c r="U1907" s="152">
        <f t="shared" ref="U1907:U1970" si="234">VLOOKUP($H1907,$AA$948:$AO$953,11,FALSE)</f>
        <v>54</v>
      </c>
      <c r="V1907" s="152">
        <f t="shared" si="231"/>
        <v>33</v>
      </c>
      <c r="W1907" s="152">
        <f t="shared" ref="W1907:W1970" si="235">VLOOKUP($H1907,$AA$948:$AO$953,15,FALSE)</f>
        <v>1</v>
      </c>
      <c r="X1907" s="152">
        <v>1.6060000000000001</v>
      </c>
      <c r="Y1907" t="s">
        <v>16069</v>
      </c>
    </row>
    <row r="1908" spans="5:25" ht="18" x14ac:dyDescent="0.25">
      <c r="E1908" s="152" t="s">
        <v>14078</v>
      </c>
      <c r="F1908" s="152" t="s">
        <v>16060</v>
      </c>
      <c r="G1908" t="str">
        <f t="shared" si="232"/>
        <v>Key West, Florida Keys</v>
      </c>
      <c r="H1908" s="152">
        <v>6</v>
      </c>
      <c r="I1908" s="152">
        <v>30.3</v>
      </c>
      <c r="J1908" s="152">
        <f t="shared" si="225"/>
        <v>0.5</v>
      </c>
      <c r="K1908" s="152">
        <v>1290</v>
      </c>
      <c r="L1908" s="152">
        <f t="shared" si="226"/>
        <v>247</v>
      </c>
      <c r="M1908" s="152">
        <v>7.6</v>
      </c>
      <c r="N1908" s="152">
        <f t="shared" si="227"/>
        <v>0.08</v>
      </c>
      <c r="O1908" s="152">
        <v>2</v>
      </c>
      <c r="P1908" s="152">
        <f t="shared" si="228"/>
        <v>0.4</v>
      </c>
      <c r="Q1908" s="152"/>
      <c r="R1908" s="152">
        <f t="shared" si="229"/>
        <v>2447</v>
      </c>
      <c r="S1908" s="152">
        <f t="shared" si="233"/>
        <v>77</v>
      </c>
      <c r="T1908" s="152">
        <f t="shared" si="230"/>
        <v>2311</v>
      </c>
      <c r="U1908" s="152">
        <f t="shared" si="234"/>
        <v>77</v>
      </c>
      <c r="V1908" s="152">
        <f t="shared" si="231"/>
        <v>33</v>
      </c>
      <c r="W1908" s="152">
        <f t="shared" si="235"/>
        <v>1</v>
      </c>
      <c r="X1908" s="152">
        <v>1.831</v>
      </c>
      <c r="Y1908" t="s">
        <v>16069</v>
      </c>
    </row>
    <row r="1909" spans="5:25" ht="18" x14ac:dyDescent="0.25">
      <c r="E1909" s="152" t="s">
        <v>14078</v>
      </c>
      <c r="F1909" s="152" t="s">
        <v>16060</v>
      </c>
      <c r="G1909" t="str">
        <f t="shared" si="232"/>
        <v>Key West, Florida Keys</v>
      </c>
      <c r="H1909" s="152">
        <v>4</v>
      </c>
      <c r="I1909" s="152">
        <v>30.3</v>
      </c>
      <c r="J1909" s="152">
        <f t="shared" si="225"/>
        <v>0.5</v>
      </c>
      <c r="K1909" s="152">
        <v>400</v>
      </c>
      <c r="L1909" s="152">
        <f t="shared" si="226"/>
        <v>49</v>
      </c>
      <c r="M1909" s="152">
        <v>8.1</v>
      </c>
      <c r="N1909" s="152">
        <f t="shared" si="227"/>
        <v>0.04</v>
      </c>
      <c r="O1909" s="152">
        <v>4.3</v>
      </c>
      <c r="P1909" s="152">
        <f t="shared" si="228"/>
        <v>4</v>
      </c>
      <c r="Q1909" s="152"/>
      <c r="R1909" s="152">
        <f t="shared" si="229"/>
        <v>2406</v>
      </c>
      <c r="S1909" s="152">
        <f t="shared" si="233"/>
        <v>47</v>
      </c>
      <c r="T1909" s="152">
        <f t="shared" si="230"/>
        <v>2052</v>
      </c>
      <c r="U1909" s="152">
        <f t="shared" si="234"/>
        <v>38</v>
      </c>
      <c r="V1909" s="152">
        <f t="shared" si="231"/>
        <v>33</v>
      </c>
      <c r="W1909" s="152">
        <f t="shared" si="235"/>
        <v>1</v>
      </c>
      <c r="X1909" s="152">
        <v>0.41599999999999998</v>
      </c>
      <c r="Y1909" t="s">
        <v>16069</v>
      </c>
    </row>
    <row r="1910" spans="5:25" ht="18" x14ac:dyDescent="0.25">
      <c r="E1910" s="152" t="s">
        <v>14078</v>
      </c>
      <c r="F1910" s="152" t="s">
        <v>16060</v>
      </c>
      <c r="G1910" t="str">
        <f t="shared" si="232"/>
        <v>Key West, Florida Keys</v>
      </c>
      <c r="H1910" s="152">
        <v>2</v>
      </c>
      <c r="I1910" s="152">
        <v>27</v>
      </c>
      <c r="J1910" s="152">
        <f t="shared" si="225"/>
        <v>0.1</v>
      </c>
      <c r="K1910" s="152">
        <v>900</v>
      </c>
      <c r="L1910" s="152">
        <f t="shared" si="226"/>
        <v>211</v>
      </c>
      <c r="M1910" s="152">
        <v>7.8</v>
      </c>
      <c r="N1910" s="152">
        <f t="shared" si="227"/>
        <v>0.1</v>
      </c>
      <c r="O1910" s="152">
        <v>2.2999999999999998</v>
      </c>
      <c r="P1910" s="152">
        <f t="shared" si="228"/>
        <v>0.5</v>
      </c>
      <c r="Q1910" s="152"/>
      <c r="R1910" s="152">
        <f t="shared" si="229"/>
        <v>2422</v>
      </c>
      <c r="S1910" s="152">
        <f t="shared" si="233"/>
        <v>47</v>
      </c>
      <c r="T1910" s="152">
        <f t="shared" si="230"/>
        <v>2246</v>
      </c>
      <c r="U1910" s="152">
        <f t="shared" si="234"/>
        <v>41</v>
      </c>
      <c r="V1910" s="152">
        <f t="shared" si="231"/>
        <v>33</v>
      </c>
      <c r="W1910" s="152">
        <f t="shared" si="235"/>
        <v>1</v>
      </c>
      <c r="X1910" s="152">
        <v>3.3000000000000002E-2</v>
      </c>
      <c r="Y1910" t="s">
        <v>16069</v>
      </c>
    </row>
    <row r="1911" spans="5:25" ht="18" x14ac:dyDescent="0.25">
      <c r="E1911" s="152" t="s">
        <v>14078</v>
      </c>
      <c r="F1911" s="152" t="s">
        <v>16060</v>
      </c>
      <c r="G1911" t="str">
        <f t="shared" si="232"/>
        <v>Key West, Florida Keys</v>
      </c>
      <c r="H1911" s="152">
        <v>6</v>
      </c>
      <c r="I1911" s="152">
        <v>30.3</v>
      </c>
      <c r="J1911" s="152">
        <f t="shared" si="225"/>
        <v>0.5</v>
      </c>
      <c r="K1911" s="152">
        <v>1290</v>
      </c>
      <c r="L1911" s="152">
        <f t="shared" si="226"/>
        <v>247</v>
      </c>
      <c r="M1911" s="152">
        <v>7.6</v>
      </c>
      <c r="N1911" s="152">
        <f t="shared" si="227"/>
        <v>0.08</v>
      </c>
      <c r="O1911" s="152">
        <v>2</v>
      </c>
      <c r="P1911" s="152">
        <f t="shared" si="228"/>
        <v>0.4</v>
      </c>
      <c r="Q1911" s="152"/>
      <c r="R1911" s="152">
        <f t="shared" si="229"/>
        <v>2447</v>
      </c>
      <c r="S1911" s="152">
        <f t="shared" si="233"/>
        <v>77</v>
      </c>
      <c r="T1911" s="152">
        <f t="shared" si="230"/>
        <v>2311</v>
      </c>
      <c r="U1911" s="152">
        <f t="shared" si="234"/>
        <v>77</v>
      </c>
      <c r="V1911" s="152">
        <f t="shared" si="231"/>
        <v>33</v>
      </c>
      <c r="W1911" s="152">
        <f t="shared" si="235"/>
        <v>1</v>
      </c>
      <c r="X1911" s="152">
        <v>-3.3000000000000002E-2</v>
      </c>
      <c r="Y1911" t="s">
        <v>16069</v>
      </c>
    </row>
    <row r="1912" spans="5:25" ht="18" x14ac:dyDescent="0.25">
      <c r="E1912" s="152" t="s">
        <v>14078</v>
      </c>
      <c r="F1912" s="152" t="s">
        <v>16060</v>
      </c>
      <c r="G1912" t="str">
        <f t="shared" si="232"/>
        <v>Key West, Florida Keys</v>
      </c>
      <c r="H1912" s="152">
        <v>3</v>
      </c>
      <c r="I1912" s="152">
        <v>27</v>
      </c>
      <c r="J1912" s="152">
        <f t="shared" si="225"/>
        <v>0.1</v>
      </c>
      <c r="K1912" s="152">
        <v>1340</v>
      </c>
      <c r="L1912" s="152">
        <f t="shared" si="226"/>
        <v>207</v>
      </c>
      <c r="M1912" s="152">
        <v>7.6</v>
      </c>
      <c r="N1912" s="152">
        <f t="shared" si="227"/>
        <v>0.06</v>
      </c>
      <c r="O1912" s="152">
        <v>1.7</v>
      </c>
      <c r="P1912" s="152">
        <f t="shared" si="228"/>
        <v>0.2</v>
      </c>
      <c r="Q1912" s="152"/>
      <c r="R1912" s="152">
        <f t="shared" si="229"/>
        <v>2442</v>
      </c>
      <c r="S1912" s="152">
        <f t="shared" si="233"/>
        <v>33</v>
      </c>
      <c r="T1912" s="152">
        <f t="shared" si="230"/>
        <v>2336</v>
      </c>
      <c r="U1912" s="152">
        <f t="shared" si="234"/>
        <v>33</v>
      </c>
      <c r="V1912" s="152">
        <f t="shared" si="231"/>
        <v>33</v>
      </c>
      <c r="W1912" s="152">
        <f t="shared" si="235"/>
        <v>1</v>
      </c>
      <c r="X1912" s="152">
        <v>-4.1000000000000002E-2</v>
      </c>
      <c r="Y1912" t="s">
        <v>16069</v>
      </c>
    </row>
    <row r="1913" spans="5:25" ht="18" x14ac:dyDescent="0.25">
      <c r="E1913" s="152" t="s">
        <v>14078</v>
      </c>
      <c r="F1913" s="152" t="s">
        <v>16060</v>
      </c>
      <c r="G1913" t="str">
        <f t="shared" si="232"/>
        <v>Key West, Florida Keys</v>
      </c>
      <c r="H1913" s="152">
        <v>1</v>
      </c>
      <c r="I1913" s="152">
        <v>27</v>
      </c>
      <c r="J1913" s="152">
        <f t="shared" si="225"/>
        <v>0.1</v>
      </c>
      <c r="K1913" s="152">
        <v>400</v>
      </c>
      <c r="L1913" s="152">
        <f t="shared" si="226"/>
        <v>60</v>
      </c>
      <c r="M1913" s="152">
        <v>8.1</v>
      </c>
      <c r="N1913" s="152">
        <f t="shared" si="227"/>
        <v>0.05</v>
      </c>
      <c r="O1913" s="152">
        <v>3.8</v>
      </c>
      <c r="P1913" s="152">
        <f t="shared" si="228"/>
        <v>3</v>
      </c>
      <c r="Q1913" s="152"/>
      <c r="R1913" s="152">
        <f t="shared" si="229"/>
        <v>2377</v>
      </c>
      <c r="S1913" s="152">
        <f t="shared" si="233"/>
        <v>41</v>
      </c>
      <c r="T1913" s="152">
        <f t="shared" si="230"/>
        <v>2057</v>
      </c>
      <c r="U1913" s="152">
        <f t="shared" si="234"/>
        <v>43</v>
      </c>
      <c r="V1913" s="152">
        <f t="shared" si="231"/>
        <v>33</v>
      </c>
      <c r="W1913" s="152">
        <f t="shared" si="235"/>
        <v>1</v>
      </c>
      <c r="X1913" s="152">
        <v>0.88200000000000001</v>
      </c>
      <c r="Y1913" t="s">
        <v>16069</v>
      </c>
    </row>
    <row r="1914" spans="5:25" ht="18" x14ac:dyDescent="0.25">
      <c r="E1914" s="152" t="s">
        <v>14078</v>
      </c>
      <c r="F1914" s="152" t="s">
        <v>16060</v>
      </c>
      <c r="G1914" t="str">
        <f t="shared" si="232"/>
        <v>Key West, Florida Keys</v>
      </c>
      <c r="H1914" s="152">
        <v>5</v>
      </c>
      <c r="I1914" s="152">
        <v>30.3</v>
      </c>
      <c r="J1914" s="152">
        <f t="shared" si="225"/>
        <v>0.5</v>
      </c>
      <c r="K1914" s="152">
        <v>950</v>
      </c>
      <c r="L1914" s="152">
        <f t="shared" si="226"/>
        <v>196</v>
      </c>
      <c r="M1914" s="152">
        <v>7.8</v>
      </c>
      <c r="N1914" s="152">
        <f t="shared" si="227"/>
        <v>0.09</v>
      </c>
      <c r="O1914" s="152">
        <v>2.5</v>
      </c>
      <c r="P1914" s="152">
        <f t="shared" si="228"/>
        <v>0.5</v>
      </c>
      <c r="Q1914" s="152"/>
      <c r="R1914" s="152">
        <f t="shared" si="229"/>
        <v>2460</v>
      </c>
      <c r="S1914" s="152">
        <f t="shared" si="233"/>
        <v>52</v>
      </c>
      <c r="T1914" s="152">
        <f t="shared" si="230"/>
        <v>2268</v>
      </c>
      <c r="U1914" s="152">
        <f t="shared" si="234"/>
        <v>54</v>
      </c>
      <c r="V1914" s="152">
        <f t="shared" si="231"/>
        <v>33</v>
      </c>
      <c r="W1914" s="152">
        <f t="shared" si="235"/>
        <v>1</v>
      </c>
      <c r="X1914" s="152">
        <v>1.82</v>
      </c>
      <c r="Y1914" t="s">
        <v>16069</v>
      </c>
    </row>
    <row r="1915" spans="5:25" ht="18" x14ac:dyDescent="0.25">
      <c r="E1915" s="152" t="s">
        <v>14078</v>
      </c>
      <c r="F1915" s="152" t="s">
        <v>16060</v>
      </c>
      <c r="G1915" t="str">
        <f t="shared" si="232"/>
        <v>Key West, Florida Keys</v>
      </c>
      <c r="H1915" s="152">
        <v>6</v>
      </c>
      <c r="I1915" s="152">
        <v>30.3</v>
      </c>
      <c r="J1915" s="152">
        <f t="shared" si="225"/>
        <v>0.5</v>
      </c>
      <c r="K1915" s="152">
        <v>1290</v>
      </c>
      <c r="L1915" s="152">
        <f t="shared" si="226"/>
        <v>247</v>
      </c>
      <c r="M1915" s="152">
        <v>7.6</v>
      </c>
      <c r="N1915" s="152">
        <f t="shared" si="227"/>
        <v>0.08</v>
      </c>
      <c r="O1915" s="152">
        <v>2</v>
      </c>
      <c r="P1915" s="152">
        <f t="shared" si="228"/>
        <v>0.4</v>
      </c>
      <c r="Q1915" s="152"/>
      <c r="R1915" s="152">
        <f t="shared" si="229"/>
        <v>2447</v>
      </c>
      <c r="S1915" s="152">
        <f t="shared" si="233"/>
        <v>77</v>
      </c>
      <c r="T1915" s="152">
        <f t="shared" si="230"/>
        <v>2311</v>
      </c>
      <c r="U1915" s="152">
        <f t="shared" si="234"/>
        <v>77</v>
      </c>
      <c r="V1915" s="152">
        <f t="shared" si="231"/>
        <v>33</v>
      </c>
      <c r="W1915" s="152">
        <f t="shared" si="235"/>
        <v>1</v>
      </c>
      <c r="X1915" s="152">
        <v>1.216</v>
      </c>
      <c r="Y1915" t="s">
        <v>16069</v>
      </c>
    </row>
    <row r="1916" spans="5:25" ht="18" x14ac:dyDescent="0.25">
      <c r="E1916" s="152" t="s">
        <v>14078</v>
      </c>
      <c r="F1916" s="152" t="s">
        <v>16060</v>
      </c>
      <c r="G1916" t="str">
        <f t="shared" si="232"/>
        <v>Key West, Florida Keys</v>
      </c>
      <c r="H1916" s="152">
        <v>6</v>
      </c>
      <c r="I1916" s="152">
        <v>30.3</v>
      </c>
      <c r="J1916" s="152">
        <f t="shared" si="225"/>
        <v>0.5</v>
      </c>
      <c r="K1916" s="152">
        <v>1290</v>
      </c>
      <c r="L1916" s="152">
        <f t="shared" si="226"/>
        <v>247</v>
      </c>
      <c r="M1916" s="152">
        <v>7.6</v>
      </c>
      <c r="N1916" s="152">
        <f t="shared" si="227"/>
        <v>0.08</v>
      </c>
      <c r="O1916" s="152">
        <v>2</v>
      </c>
      <c r="P1916" s="152">
        <f t="shared" si="228"/>
        <v>0.4</v>
      </c>
      <c r="Q1916" s="152"/>
      <c r="R1916" s="152">
        <f t="shared" si="229"/>
        <v>2447</v>
      </c>
      <c r="S1916" s="152">
        <f t="shared" si="233"/>
        <v>77</v>
      </c>
      <c r="T1916" s="152">
        <f t="shared" si="230"/>
        <v>2311</v>
      </c>
      <c r="U1916" s="152">
        <f t="shared" si="234"/>
        <v>77</v>
      </c>
      <c r="V1916" s="152">
        <f t="shared" si="231"/>
        <v>33</v>
      </c>
      <c r="W1916" s="152">
        <f t="shared" si="235"/>
        <v>1</v>
      </c>
      <c r="X1916" s="152">
        <v>8.5000000000000006E-2</v>
      </c>
      <c r="Y1916" t="s">
        <v>16069</v>
      </c>
    </row>
    <row r="1917" spans="5:25" ht="18" x14ac:dyDescent="0.25">
      <c r="E1917" s="152" t="s">
        <v>14078</v>
      </c>
      <c r="F1917" s="152" t="s">
        <v>16060</v>
      </c>
      <c r="G1917" t="str">
        <f t="shared" si="232"/>
        <v>Key West, Florida Keys</v>
      </c>
      <c r="H1917" s="152">
        <v>4</v>
      </c>
      <c r="I1917" s="152">
        <v>30.3</v>
      </c>
      <c r="J1917" s="152">
        <f t="shared" si="225"/>
        <v>0.5</v>
      </c>
      <c r="K1917" s="152">
        <v>400</v>
      </c>
      <c r="L1917" s="152">
        <f t="shared" si="226"/>
        <v>49</v>
      </c>
      <c r="M1917" s="152">
        <v>8.1</v>
      </c>
      <c r="N1917" s="152">
        <f t="shared" si="227"/>
        <v>0.04</v>
      </c>
      <c r="O1917" s="152">
        <v>4.3</v>
      </c>
      <c r="P1917" s="152">
        <f t="shared" si="228"/>
        <v>4</v>
      </c>
      <c r="Q1917" s="152"/>
      <c r="R1917" s="152">
        <f t="shared" si="229"/>
        <v>2406</v>
      </c>
      <c r="S1917" s="152">
        <f t="shared" si="233"/>
        <v>47</v>
      </c>
      <c r="T1917" s="152">
        <f t="shared" si="230"/>
        <v>2052</v>
      </c>
      <c r="U1917" s="152">
        <f t="shared" si="234"/>
        <v>38</v>
      </c>
      <c r="V1917" s="152">
        <f t="shared" si="231"/>
        <v>33</v>
      </c>
      <c r="W1917" s="152">
        <f t="shared" si="235"/>
        <v>1</v>
      </c>
      <c r="X1917" s="152">
        <v>1.224</v>
      </c>
      <c r="Y1917" t="s">
        <v>16069</v>
      </c>
    </row>
    <row r="1918" spans="5:25" ht="18" x14ac:dyDescent="0.25">
      <c r="E1918" s="152" t="s">
        <v>14078</v>
      </c>
      <c r="F1918" s="152" t="s">
        <v>16060</v>
      </c>
      <c r="G1918" t="str">
        <f t="shared" si="232"/>
        <v>Key West, Florida Keys</v>
      </c>
      <c r="H1918" s="152">
        <v>5</v>
      </c>
      <c r="I1918" s="152">
        <v>30.3</v>
      </c>
      <c r="J1918" s="152">
        <f t="shared" si="225"/>
        <v>0.5</v>
      </c>
      <c r="K1918" s="152">
        <v>950</v>
      </c>
      <c r="L1918" s="152">
        <f t="shared" si="226"/>
        <v>196</v>
      </c>
      <c r="M1918" s="152">
        <v>7.8</v>
      </c>
      <c r="N1918" s="152">
        <f t="shared" si="227"/>
        <v>0.09</v>
      </c>
      <c r="O1918" s="152">
        <v>2.5</v>
      </c>
      <c r="P1918" s="152">
        <f t="shared" si="228"/>
        <v>0.5</v>
      </c>
      <c r="Q1918" s="152"/>
      <c r="R1918" s="152">
        <f t="shared" si="229"/>
        <v>2460</v>
      </c>
      <c r="S1918" s="152">
        <f t="shared" si="233"/>
        <v>52</v>
      </c>
      <c r="T1918" s="152">
        <f t="shared" si="230"/>
        <v>2268</v>
      </c>
      <c r="U1918" s="152">
        <f t="shared" si="234"/>
        <v>54</v>
      </c>
      <c r="V1918" s="152">
        <f t="shared" si="231"/>
        <v>33</v>
      </c>
      <c r="W1918" s="152">
        <f t="shared" si="235"/>
        <v>1</v>
      </c>
      <c r="X1918" s="152">
        <v>0.36099999999999999</v>
      </c>
      <c r="Y1918" t="s">
        <v>16069</v>
      </c>
    </row>
    <row r="1919" spans="5:25" ht="18" x14ac:dyDescent="0.25">
      <c r="E1919" s="152" t="s">
        <v>14078</v>
      </c>
      <c r="F1919" s="152" t="s">
        <v>16060</v>
      </c>
      <c r="G1919" t="str">
        <f t="shared" si="232"/>
        <v>Key West, Florida Keys</v>
      </c>
      <c r="H1919" s="152">
        <v>6</v>
      </c>
      <c r="I1919" s="152">
        <v>30.3</v>
      </c>
      <c r="J1919" s="152">
        <f t="shared" si="225"/>
        <v>0.5</v>
      </c>
      <c r="K1919" s="152">
        <v>1290</v>
      </c>
      <c r="L1919" s="152">
        <f t="shared" si="226"/>
        <v>247</v>
      </c>
      <c r="M1919" s="152">
        <v>7.6</v>
      </c>
      <c r="N1919" s="152">
        <f t="shared" si="227"/>
        <v>0.08</v>
      </c>
      <c r="O1919" s="152">
        <v>2</v>
      </c>
      <c r="P1919" s="152">
        <f t="shared" si="228"/>
        <v>0.4</v>
      </c>
      <c r="Q1919" s="152"/>
      <c r="R1919" s="152">
        <f t="shared" si="229"/>
        <v>2447</v>
      </c>
      <c r="S1919" s="152">
        <f t="shared" si="233"/>
        <v>77</v>
      </c>
      <c r="T1919" s="152">
        <f t="shared" si="230"/>
        <v>2311</v>
      </c>
      <c r="U1919" s="152">
        <f t="shared" si="234"/>
        <v>77</v>
      </c>
      <c r="V1919" s="152">
        <f t="shared" si="231"/>
        <v>33</v>
      </c>
      <c r="W1919" s="152">
        <f t="shared" si="235"/>
        <v>1</v>
      </c>
      <c r="X1919" s="152">
        <v>0.51800000000000002</v>
      </c>
      <c r="Y1919" t="s">
        <v>16069</v>
      </c>
    </row>
    <row r="1920" spans="5:25" ht="18" x14ac:dyDescent="0.25">
      <c r="E1920" s="152" t="s">
        <v>14078</v>
      </c>
      <c r="F1920" s="152" t="s">
        <v>16060</v>
      </c>
      <c r="G1920" t="str">
        <f t="shared" si="232"/>
        <v>Key West, Florida Keys</v>
      </c>
      <c r="H1920" s="152">
        <v>6</v>
      </c>
      <c r="I1920" s="152">
        <v>30.3</v>
      </c>
      <c r="J1920" s="152">
        <f t="shared" si="225"/>
        <v>0.5</v>
      </c>
      <c r="K1920" s="152">
        <v>1290</v>
      </c>
      <c r="L1920" s="152">
        <f t="shared" si="226"/>
        <v>247</v>
      </c>
      <c r="M1920" s="152">
        <v>7.6</v>
      </c>
      <c r="N1920" s="152">
        <f t="shared" si="227"/>
        <v>0.08</v>
      </c>
      <c r="O1920" s="152">
        <v>2</v>
      </c>
      <c r="P1920" s="152">
        <f t="shared" si="228"/>
        <v>0.4</v>
      </c>
      <c r="Q1920" s="152"/>
      <c r="R1920" s="152">
        <f t="shared" si="229"/>
        <v>2447</v>
      </c>
      <c r="S1920" s="152">
        <f t="shared" si="233"/>
        <v>77</v>
      </c>
      <c r="T1920" s="152">
        <f t="shared" si="230"/>
        <v>2311</v>
      </c>
      <c r="U1920" s="152">
        <f t="shared" si="234"/>
        <v>77</v>
      </c>
      <c r="V1920" s="152">
        <f t="shared" si="231"/>
        <v>33</v>
      </c>
      <c r="W1920" s="152">
        <f t="shared" si="235"/>
        <v>1</v>
      </c>
      <c r="X1920" s="152">
        <v>0.93300000000000005</v>
      </c>
      <c r="Y1920" t="s">
        <v>16069</v>
      </c>
    </row>
    <row r="1921" spans="5:25" ht="18" x14ac:dyDescent="0.25">
      <c r="E1921" s="152" t="s">
        <v>14078</v>
      </c>
      <c r="F1921" s="152" t="s">
        <v>16060</v>
      </c>
      <c r="G1921" t="str">
        <f t="shared" si="232"/>
        <v>Key West, Florida Keys</v>
      </c>
      <c r="H1921" s="152">
        <v>4</v>
      </c>
      <c r="I1921" s="152">
        <v>30.3</v>
      </c>
      <c r="J1921" s="152">
        <f t="shared" si="225"/>
        <v>0.5</v>
      </c>
      <c r="K1921" s="152">
        <v>400</v>
      </c>
      <c r="L1921" s="152">
        <f t="shared" si="226"/>
        <v>49</v>
      </c>
      <c r="M1921" s="152">
        <v>8.1</v>
      </c>
      <c r="N1921" s="152">
        <f t="shared" si="227"/>
        <v>0.04</v>
      </c>
      <c r="O1921" s="152">
        <v>4.3</v>
      </c>
      <c r="P1921" s="152">
        <f t="shared" si="228"/>
        <v>4</v>
      </c>
      <c r="Q1921" s="152"/>
      <c r="R1921" s="152">
        <f t="shared" si="229"/>
        <v>2406</v>
      </c>
      <c r="S1921" s="152">
        <f t="shared" si="233"/>
        <v>47</v>
      </c>
      <c r="T1921" s="152">
        <f t="shared" si="230"/>
        <v>2052</v>
      </c>
      <c r="U1921" s="152">
        <f t="shared" si="234"/>
        <v>38</v>
      </c>
      <c r="V1921" s="152">
        <f t="shared" si="231"/>
        <v>33</v>
      </c>
      <c r="W1921" s="152">
        <f t="shared" si="235"/>
        <v>1</v>
      </c>
      <c r="X1921" s="152">
        <v>0.748</v>
      </c>
      <c r="Y1921" t="s">
        <v>16069</v>
      </c>
    </row>
    <row r="1922" spans="5:25" ht="18" x14ac:dyDescent="0.25">
      <c r="E1922" s="152" t="s">
        <v>14078</v>
      </c>
      <c r="F1922" s="152" t="s">
        <v>16060</v>
      </c>
      <c r="G1922" t="str">
        <f t="shared" si="232"/>
        <v>Key West, Florida Keys</v>
      </c>
      <c r="H1922" s="152">
        <v>3</v>
      </c>
      <c r="I1922" s="152">
        <v>27</v>
      </c>
      <c r="J1922" s="152">
        <f t="shared" si="225"/>
        <v>0.1</v>
      </c>
      <c r="K1922" s="152">
        <v>1340</v>
      </c>
      <c r="L1922" s="152">
        <f t="shared" si="226"/>
        <v>207</v>
      </c>
      <c r="M1922" s="152">
        <v>7.6</v>
      </c>
      <c r="N1922" s="152">
        <f t="shared" si="227"/>
        <v>0.06</v>
      </c>
      <c r="O1922" s="152">
        <v>1.7</v>
      </c>
      <c r="P1922" s="152">
        <f t="shared" si="228"/>
        <v>0.2</v>
      </c>
      <c r="Q1922" s="152"/>
      <c r="R1922" s="152">
        <f t="shared" si="229"/>
        <v>2442</v>
      </c>
      <c r="S1922" s="152">
        <f t="shared" si="233"/>
        <v>33</v>
      </c>
      <c r="T1922" s="152">
        <f t="shared" si="230"/>
        <v>2336</v>
      </c>
      <c r="U1922" s="152">
        <f t="shared" si="234"/>
        <v>33</v>
      </c>
      <c r="V1922" s="152">
        <f t="shared" si="231"/>
        <v>33</v>
      </c>
      <c r="W1922" s="152">
        <f t="shared" si="235"/>
        <v>1</v>
      </c>
      <c r="X1922" s="152">
        <v>0.80600000000000005</v>
      </c>
      <c r="Y1922" t="s">
        <v>16069</v>
      </c>
    </row>
    <row r="1923" spans="5:25" ht="18" x14ac:dyDescent="0.25">
      <c r="E1923" s="152" t="s">
        <v>14078</v>
      </c>
      <c r="F1923" s="152" t="s">
        <v>16062</v>
      </c>
      <c r="G1923" t="str">
        <f t="shared" si="232"/>
        <v>Key Biscayne, Florida Keys</v>
      </c>
      <c r="H1923" s="152">
        <v>4</v>
      </c>
      <c r="I1923" s="152">
        <v>30.3</v>
      </c>
      <c r="J1923" s="152">
        <f t="shared" si="225"/>
        <v>0.5</v>
      </c>
      <c r="K1923" s="152">
        <v>400</v>
      </c>
      <c r="L1923" s="152">
        <f t="shared" si="226"/>
        <v>49</v>
      </c>
      <c r="M1923" s="152">
        <v>8.1</v>
      </c>
      <c r="N1923" s="152">
        <f t="shared" si="227"/>
        <v>0.04</v>
      </c>
      <c r="O1923" s="152">
        <v>4.3</v>
      </c>
      <c r="P1923" s="152">
        <f t="shared" si="228"/>
        <v>4</v>
      </c>
      <c r="Q1923" s="152"/>
      <c r="R1923" s="152">
        <f t="shared" si="229"/>
        <v>2406</v>
      </c>
      <c r="S1923" s="152">
        <f t="shared" si="233"/>
        <v>47</v>
      </c>
      <c r="T1923" s="152">
        <f t="shared" si="230"/>
        <v>2052</v>
      </c>
      <c r="U1923" s="152">
        <f t="shared" si="234"/>
        <v>38</v>
      </c>
      <c r="V1923" s="152">
        <f t="shared" si="231"/>
        <v>33</v>
      </c>
      <c r="W1923" s="152">
        <f t="shared" si="235"/>
        <v>1</v>
      </c>
      <c r="X1923" s="152">
        <v>0.46899999999999997</v>
      </c>
      <c r="Y1923" t="s">
        <v>16069</v>
      </c>
    </row>
    <row r="1924" spans="5:25" ht="18" x14ac:dyDescent="0.25">
      <c r="E1924" s="152" t="s">
        <v>14078</v>
      </c>
      <c r="F1924" s="152" t="s">
        <v>16062</v>
      </c>
      <c r="G1924" t="str">
        <f t="shared" si="232"/>
        <v>Key Biscayne, Florida Keys</v>
      </c>
      <c r="H1924" s="152">
        <v>2</v>
      </c>
      <c r="I1924" s="152">
        <v>27</v>
      </c>
      <c r="J1924" s="152">
        <f t="shared" si="225"/>
        <v>0.1</v>
      </c>
      <c r="K1924" s="152">
        <v>900</v>
      </c>
      <c r="L1924" s="152">
        <f t="shared" si="226"/>
        <v>211</v>
      </c>
      <c r="M1924" s="152">
        <v>7.8</v>
      </c>
      <c r="N1924" s="152">
        <f t="shared" si="227"/>
        <v>0.1</v>
      </c>
      <c r="O1924" s="152">
        <v>2.2999999999999998</v>
      </c>
      <c r="P1924" s="152">
        <f t="shared" si="228"/>
        <v>0.5</v>
      </c>
      <c r="Q1924" s="152"/>
      <c r="R1924" s="152">
        <f t="shared" si="229"/>
        <v>2422</v>
      </c>
      <c r="S1924" s="152">
        <f t="shared" si="233"/>
        <v>47</v>
      </c>
      <c r="T1924" s="152">
        <f t="shared" si="230"/>
        <v>2246</v>
      </c>
      <c r="U1924" s="152">
        <f t="shared" si="234"/>
        <v>41</v>
      </c>
      <c r="V1924" s="152">
        <f t="shared" si="231"/>
        <v>33</v>
      </c>
      <c r="W1924" s="152">
        <f t="shared" si="235"/>
        <v>1</v>
      </c>
      <c r="X1924" s="284">
        <v>0.32</v>
      </c>
      <c r="Y1924" t="s">
        <v>16069</v>
      </c>
    </row>
    <row r="1925" spans="5:25" ht="18" x14ac:dyDescent="0.25">
      <c r="E1925" s="152" t="s">
        <v>14078</v>
      </c>
      <c r="F1925" s="152" t="s">
        <v>16060</v>
      </c>
      <c r="G1925" t="str">
        <f t="shared" si="232"/>
        <v>Key West, Florida Keys</v>
      </c>
      <c r="H1925" s="152">
        <v>3</v>
      </c>
      <c r="I1925" s="152">
        <v>27</v>
      </c>
      <c r="J1925" s="152">
        <f t="shared" si="225"/>
        <v>0.1</v>
      </c>
      <c r="K1925" s="152">
        <v>1340</v>
      </c>
      <c r="L1925" s="152">
        <f t="shared" si="226"/>
        <v>207</v>
      </c>
      <c r="M1925" s="152">
        <v>7.6</v>
      </c>
      <c r="N1925" s="152">
        <f t="shared" si="227"/>
        <v>0.06</v>
      </c>
      <c r="O1925" s="152">
        <v>1.7</v>
      </c>
      <c r="P1925" s="152">
        <f t="shared" si="228"/>
        <v>0.2</v>
      </c>
      <c r="Q1925" s="152"/>
      <c r="R1925" s="152">
        <f t="shared" si="229"/>
        <v>2442</v>
      </c>
      <c r="S1925" s="152">
        <f t="shared" si="233"/>
        <v>33</v>
      </c>
      <c r="T1925" s="152">
        <f t="shared" si="230"/>
        <v>2336</v>
      </c>
      <c r="U1925" s="152">
        <f t="shared" si="234"/>
        <v>33</v>
      </c>
      <c r="V1925" s="152">
        <f t="shared" si="231"/>
        <v>33</v>
      </c>
      <c r="W1925" s="152">
        <f t="shared" si="235"/>
        <v>1</v>
      </c>
      <c r="X1925" s="152">
        <v>0.871</v>
      </c>
      <c r="Y1925" t="s">
        <v>16069</v>
      </c>
    </row>
    <row r="1926" spans="5:25" ht="18" x14ac:dyDescent="0.25">
      <c r="E1926" s="152" t="s">
        <v>14078</v>
      </c>
      <c r="F1926" s="152" t="s">
        <v>16060</v>
      </c>
      <c r="G1926" t="str">
        <f t="shared" si="232"/>
        <v>Key West, Florida Keys</v>
      </c>
      <c r="H1926" s="152">
        <v>2</v>
      </c>
      <c r="I1926" s="152">
        <v>27</v>
      </c>
      <c r="J1926" s="152">
        <f t="shared" si="225"/>
        <v>0.1</v>
      </c>
      <c r="K1926" s="152">
        <v>900</v>
      </c>
      <c r="L1926" s="152">
        <f t="shared" si="226"/>
        <v>211</v>
      </c>
      <c r="M1926" s="152">
        <v>7.8</v>
      </c>
      <c r="N1926" s="152">
        <f t="shared" si="227"/>
        <v>0.1</v>
      </c>
      <c r="O1926" s="152">
        <v>2.2999999999999998</v>
      </c>
      <c r="P1926" s="152">
        <f t="shared" si="228"/>
        <v>0.5</v>
      </c>
      <c r="Q1926" s="152"/>
      <c r="R1926" s="152">
        <f t="shared" si="229"/>
        <v>2422</v>
      </c>
      <c r="S1926" s="152">
        <f t="shared" si="233"/>
        <v>47</v>
      </c>
      <c r="T1926" s="152">
        <f t="shared" si="230"/>
        <v>2246</v>
      </c>
      <c r="U1926" s="152">
        <f t="shared" si="234"/>
        <v>41</v>
      </c>
      <c r="V1926" s="152">
        <f t="shared" si="231"/>
        <v>33</v>
      </c>
      <c r="W1926" s="152">
        <f t="shared" si="235"/>
        <v>1</v>
      </c>
      <c r="X1926" s="152">
        <v>0.98299999999999998</v>
      </c>
      <c r="Y1926" t="s">
        <v>16069</v>
      </c>
    </row>
    <row r="1927" spans="5:25" ht="18" x14ac:dyDescent="0.25">
      <c r="E1927" s="152" t="s">
        <v>14078</v>
      </c>
      <c r="F1927" s="152" t="s">
        <v>16060</v>
      </c>
      <c r="G1927" t="str">
        <f t="shared" si="232"/>
        <v>Key West, Florida Keys</v>
      </c>
      <c r="H1927" s="152">
        <v>4</v>
      </c>
      <c r="I1927" s="152">
        <v>30.3</v>
      </c>
      <c r="J1927" s="152">
        <f t="shared" si="225"/>
        <v>0.5</v>
      </c>
      <c r="K1927" s="152">
        <v>400</v>
      </c>
      <c r="L1927" s="152">
        <f t="shared" si="226"/>
        <v>49</v>
      </c>
      <c r="M1927" s="152">
        <v>8.1</v>
      </c>
      <c r="N1927" s="152">
        <f t="shared" si="227"/>
        <v>0.04</v>
      </c>
      <c r="O1927" s="152">
        <v>4.3</v>
      </c>
      <c r="P1927" s="152">
        <f t="shared" si="228"/>
        <v>4</v>
      </c>
      <c r="Q1927" s="152"/>
      <c r="R1927" s="152">
        <f t="shared" si="229"/>
        <v>2406</v>
      </c>
      <c r="S1927" s="152">
        <f t="shared" si="233"/>
        <v>47</v>
      </c>
      <c r="T1927" s="152">
        <f t="shared" si="230"/>
        <v>2052</v>
      </c>
      <c r="U1927" s="152">
        <f t="shared" si="234"/>
        <v>38</v>
      </c>
      <c r="V1927" s="152">
        <f t="shared" si="231"/>
        <v>33</v>
      </c>
      <c r="W1927" s="152">
        <f t="shared" si="235"/>
        <v>1</v>
      </c>
      <c r="X1927" s="152">
        <v>0.73199999999999998</v>
      </c>
      <c r="Y1927" t="s">
        <v>16069</v>
      </c>
    </row>
    <row r="1928" spans="5:25" ht="18" x14ac:dyDescent="0.25">
      <c r="E1928" s="152" t="s">
        <v>14078</v>
      </c>
      <c r="F1928" s="152" t="s">
        <v>16060</v>
      </c>
      <c r="G1928" t="str">
        <f t="shared" si="232"/>
        <v>Key West, Florida Keys</v>
      </c>
      <c r="H1928" s="152">
        <v>1</v>
      </c>
      <c r="I1928" s="152">
        <v>27</v>
      </c>
      <c r="J1928" s="152">
        <f t="shared" si="225"/>
        <v>0.1</v>
      </c>
      <c r="K1928" s="152">
        <v>400</v>
      </c>
      <c r="L1928" s="152">
        <f t="shared" si="226"/>
        <v>60</v>
      </c>
      <c r="M1928" s="152">
        <v>8.1</v>
      </c>
      <c r="N1928" s="152">
        <f t="shared" si="227"/>
        <v>0.05</v>
      </c>
      <c r="O1928" s="152">
        <v>3.8</v>
      </c>
      <c r="P1928" s="152">
        <f t="shared" si="228"/>
        <v>3</v>
      </c>
      <c r="Q1928" s="152"/>
      <c r="R1928" s="152">
        <f t="shared" si="229"/>
        <v>2377</v>
      </c>
      <c r="S1928" s="152">
        <f t="shared" si="233"/>
        <v>41</v>
      </c>
      <c r="T1928" s="152">
        <f t="shared" si="230"/>
        <v>2057</v>
      </c>
      <c r="U1928" s="152">
        <f t="shared" si="234"/>
        <v>43</v>
      </c>
      <c r="V1928" s="152">
        <f t="shared" si="231"/>
        <v>33</v>
      </c>
      <c r="W1928" s="152">
        <f t="shared" si="235"/>
        <v>1</v>
      </c>
      <c r="X1928" s="152">
        <v>1.208</v>
      </c>
      <c r="Y1928" t="s">
        <v>16069</v>
      </c>
    </row>
    <row r="1929" spans="5:25" ht="18" x14ac:dyDescent="0.25">
      <c r="E1929" s="152" t="s">
        <v>14078</v>
      </c>
      <c r="F1929" s="152" t="s">
        <v>16060</v>
      </c>
      <c r="G1929" t="str">
        <f t="shared" si="232"/>
        <v>Key West, Florida Keys</v>
      </c>
      <c r="H1929" s="152">
        <v>4</v>
      </c>
      <c r="I1929" s="152">
        <v>30.3</v>
      </c>
      <c r="J1929" s="152">
        <f t="shared" si="225"/>
        <v>0.5</v>
      </c>
      <c r="K1929" s="152">
        <v>400</v>
      </c>
      <c r="L1929" s="152">
        <f t="shared" si="226"/>
        <v>49</v>
      </c>
      <c r="M1929" s="152">
        <v>8.1</v>
      </c>
      <c r="N1929" s="152">
        <f t="shared" si="227"/>
        <v>0.04</v>
      </c>
      <c r="O1929" s="152">
        <v>4.3</v>
      </c>
      <c r="P1929" s="152">
        <f t="shared" si="228"/>
        <v>4</v>
      </c>
      <c r="Q1929" s="152"/>
      <c r="R1929" s="152">
        <f t="shared" si="229"/>
        <v>2406</v>
      </c>
      <c r="S1929" s="152">
        <f t="shared" si="233"/>
        <v>47</v>
      </c>
      <c r="T1929" s="152">
        <f t="shared" si="230"/>
        <v>2052</v>
      </c>
      <c r="U1929" s="152">
        <f t="shared" si="234"/>
        <v>38</v>
      </c>
      <c r="V1929" s="152">
        <f t="shared" si="231"/>
        <v>33</v>
      </c>
      <c r="W1929" s="152">
        <f t="shared" si="235"/>
        <v>1</v>
      </c>
      <c r="X1929" s="152">
        <v>0.214</v>
      </c>
      <c r="Y1929" t="s">
        <v>16069</v>
      </c>
    </row>
    <row r="1930" spans="5:25" ht="18" x14ac:dyDescent="0.25">
      <c r="E1930" s="152" t="s">
        <v>14078</v>
      </c>
      <c r="F1930" s="152" t="s">
        <v>16060</v>
      </c>
      <c r="G1930" t="str">
        <f t="shared" si="232"/>
        <v>Key West, Florida Keys</v>
      </c>
      <c r="H1930" s="152">
        <v>5</v>
      </c>
      <c r="I1930" s="152">
        <v>30.3</v>
      </c>
      <c r="J1930" s="152">
        <f t="shared" si="225"/>
        <v>0.5</v>
      </c>
      <c r="K1930" s="152">
        <v>950</v>
      </c>
      <c r="L1930" s="152">
        <f t="shared" si="226"/>
        <v>196</v>
      </c>
      <c r="M1930" s="152">
        <v>7.8</v>
      </c>
      <c r="N1930" s="152">
        <f t="shared" si="227"/>
        <v>0.09</v>
      </c>
      <c r="O1930" s="152">
        <v>2.5</v>
      </c>
      <c r="P1930" s="152">
        <f t="shared" si="228"/>
        <v>0.5</v>
      </c>
      <c r="Q1930" s="152"/>
      <c r="R1930" s="152">
        <f t="shared" si="229"/>
        <v>2460</v>
      </c>
      <c r="S1930" s="152">
        <f t="shared" si="233"/>
        <v>52</v>
      </c>
      <c r="T1930" s="152">
        <f t="shared" si="230"/>
        <v>2268</v>
      </c>
      <c r="U1930" s="152">
        <f t="shared" si="234"/>
        <v>54</v>
      </c>
      <c r="V1930" s="152">
        <f t="shared" si="231"/>
        <v>33</v>
      </c>
      <c r="W1930" s="152">
        <f t="shared" si="235"/>
        <v>1</v>
      </c>
      <c r="X1930" s="152">
        <v>0.60599999999999998</v>
      </c>
      <c r="Y1930" t="s">
        <v>16069</v>
      </c>
    </row>
    <row r="1931" spans="5:25" ht="18" x14ac:dyDescent="0.25">
      <c r="E1931" s="152" t="s">
        <v>14078</v>
      </c>
      <c r="F1931" s="152" t="s">
        <v>16060</v>
      </c>
      <c r="G1931" t="str">
        <f t="shared" si="232"/>
        <v>Key West, Florida Keys</v>
      </c>
      <c r="H1931" s="152">
        <v>2</v>
      </c>
      <c r="I1931" s="152">
        <v>27</v>
      </c>
      <c r="J1931" s="152">
        <f t="shared" si="225"/>
        <v>0.1</v>
      </c>
      <c r="K1931" s="152">
        <v>900</v>
      </c>
      <c r="L1931" s="152">
        <f t="shared" si="226"/>
        <v>211</v>
      </c>
      <c r="M1931" s="152">
        <v>7.8</v>
      </c>
      <c r="N1931" s="152">
        <f t="shared" si="227"/>
        <v>0.1</v>
      </c>
      <c r="O1931" s="152">
        <v>2.2999999999999998</v>
      </c>
      <c r="P1931" s="152">
        <f t="shared" si="228"/>
        <v>0.5</v>
      </c>
      <c r="Q1931" s="152"/>
      <c r="R1931" s="152">
        <f t="shared" si="229"/>
        <v>2422</v>
      </c>
      <c r="S1931" s="152">
        <f t="shared" si="233"/>
        <v>47</v>
      </c>
      <c r="T1931" s="152">
        <f t="shared" si="230"/>
        <v>2246</v>
      </c>
      <c r="U1931" s="152">
        <f t="shared" si="234"/>
        <v>41</v>
      </c>
      <c r="V1931" s="152">
        <f t="shared" si="231"/>
        <v>33</v>
      </c>
      <c r="W1931" s="152">
        <f t="shared" si="235"/>
        <v>1</v>
      </c>
      <c r="X1931" s="152">
        <v>1.9E-2</v>
      </c>
      <c r="Y1931" t="s">
        <v>16069</v>
      </c>
    </row>
    <row r="1932" spans="5:25" ht="18" x14ac:dyDescent="0.25">
      <c r="E1932" s="152" t="s">
        <v>14078</v>
      </c>
      <c r="F1932" s="152" t="s">
        <v>16060</v>
      </c>
      <c r="G1932" t="str">
        <f t="shared" si="232"/>
        <v>Key West, Florida Keys</v>
      </c>
      <c r="H1932" s="152">
        <v>3</v>
      </c>
      <c r="I1932" s="152">
        <v>27</v>
      </c>
      <c r="J1932" s="152">
        <f t="shared" si="225"/>
        <v>0.1</v>
      </c>
      <c r="K1932" s="152">
        <v>1340</v>
      </c>
      <c r="L1932" s="152">
        <f t="shared" si="226"/>
        <v>207</v>
      </c>
      <c r="M1932" s="152">
        <v>7.6</v>
      </c>
      <c r="N1932" s="152">
        <f t="shared" si="227"/>
        <v>0.06</v>
      </c>
      <c r="O1932" s="152">
        <v>1.7</v>
      </c>
      <c r="P1932" s="152">
        <f t="shared" si="228"/>
        <v>0.2</v>
      </c>
      <c r="Q1932" s="152"/>
      <c r="R1932" s="152">
        <f t="shared" si="229"/>
        <v>2442</v>
      </c>
      <c r="S1932" s="152">
        <f t="shared" si="233"/>
        <v>33</v>
      </c>
      <c r="T1932" s="152">
        <f t="shared" si="230"/>
        <v>2336</v>
      </c>
      <c r="U1932" s="152">
        <f t="shared" si="234"/>
        <v>33</v>
      </c>
      <c r="V1932" s="152">
        <f t="shared" si="231"/>
        <v>33</v>
      </c>
      <c r="W1932" s="152">
        <f t="shared" si="235"/>
        <v>1</v>
      </c>
      <c r="X1932" s="152">
        <v>9.4E-2</v>
      </c>
      <c r="Y1932" t="s">
        <v>16069</v>
      </c>
    </row>
    <row r="1933" spans="5:25" ht="18" x14ac:dyDescent="0.25">
      <c r="E1933" s="152" t="s">
        <v>14078</v>
      </c>
      <c r="F1933" s="152" t="s">
        <v>16060</v>
      </c>
      <c r="G1933" t="str">
        <f t="shared" si="232"/>
        <v>Key West, Florida Keys</v>
      </c>
      <c r="H1933" s="152">
        <v>3</v>
      </c>
      <c r="I1933" s="152">
        <v>27</v>
      </c>
      <c r="J1933" s="152">
        <f t="shared" si="225"/>
        <v>0.1</v>
      </c>
      <c r="K1933" s="152">
        <v>1340</v>
      </c>
      <c r="L1933" s="152">
        <f t="shared" si="226"/>
        <v>207</v>
      </c>
      <c r="M1933" s="152">
        <v>7.6</v>
      </c>
      <c r="N1933" s="152">
        <f t="shared" si="227"/>
        <v>0.06</v>
      </c>
      <c r="O1933" s="152">
        <v>1.7</v>
      </c>
      <c r="P1933" s="152">
        <f t="shared" si="228"/>
        <v>0.2</v>
      </c>
      <c r="Q1933" s="152"/>
      <c r="R1933" s="152">
        <f t="shared" si="229"/>
        <v>2442</v>
      </c>
      <c r="S1933" s="152">
        <f t="shared" si="233"/>
        <v>33</v>
      </c>
      <c r="T1933" s="152">
        <f t="shared" si="230"/>
        <v>2336</v>
      </c>
      <c r="U1933" s="152">
        <f t="shared" si="234"/>
        <v>33</v>
      </c>
      <c r="V1933" s="152">
        <f t="shared" si="231"/>
        <v>33</v>
      </c>
      <c r="W1933" s="152">
        <f t="shared" si="235"/>
        <v>1</v>
      </c>
      <c r="X1933" s="152">
        <v>0.41899999999999998</v>
      </c>
      <c r="Y1933" t="s">
        <v>16069</v>
      </c>
    </row>
    <row r="1934" spans="5:25" ht="18" x14ac:dyDescent="0.25">
      <c r="E1934" s="152" t="s">
        <v>14078</v>
      </c>
      <c r="F1934" s="152" t="s">
        <v>16060</v>
      </c>
      <c r="G1934" t="str">
        <f t="shared" si="232"/>
        <v>Key West, Florida Keys</v>
      </c>
      <c r="H1934" s="152">
        <v>1</v>
      </c>
      <c r="I1934" s="152">
        <v>27</v>
      </c>
      <c r="J1934" s="152">
        <f t="shared" si="225"/>
        <v>0.1</v>
      </c>
      <c r="K1934" s="152">
        <v>400</v>
      </c>
      <c r="L1934" s="152">
        <f t="shared" si="226"/>
        <v>60</v>
      </c>
      <c r="M1934" s="152">
        <v>8.1</v>
      </c>
      <c r="N1934" s="152">
        <f t="shared" si="227"/>
        <v>0.05</v>
      </c>
      <c r="O1934" s="152">
        <v>3.8</v>
      </c>
      <c r="P1934" s="152">
        <f t="shared" si="228"/>
        <v>3</v>
      </c>
      <c r="Q1934" s="152"/>
      <c r="R1934" s="152">
        <f t="shared" si="229"/>
        <v>2377</v>
      </c>
      <c r="S1934" s="152">
        <f t="shared" si="233"/>
        <v>41</v>
      </c>
      <c r="T1934" s="152">
        <f t="shared" si="230"/>
        <v>2057</v>
      </c>
      <c r="U1934" s="152">
        <f t="shared" si="234"/>
        <v>43</v>
      </c>
      <c r="V1934" s="152">
        <f t="shared" si="231"/>
        <v>33</v>
      </c>
      <c r="W1934" s="152">
        <f t="shared" si="235"/>
        <v>1</v>
      </c>
      <c r="X1934" s="152">
        <v>0.16900000000000001</v>
      </c>
      <c r="Y1934" t="s">
        <v>16069</v>
      </c>
    </row>
    <row r="1935" spans="5:25" ht="18" x14ac:dyDescent="0.25">
      <c r="E1935" s="152" t="s">
        <v>14078</v>
      </c>
      <c r="F1935" s="152" t="s">
        <v>16060</v>
      </c>
      <c r="G1935" t="str">
        <f t="shared" si="232"/>
        <v>Key West, Florida Keys</v>
      </c>
      <c r="H1935" s="152">
        <v>4</v>
      </c>
      <c r="I1935" s="152">
        <v>30.3</v>
      </c>
      <c r="J1935" s="152">
        <f t="shared" si="225"/>
        <v>0.5</v>
      </c>
      <c r="K1935" s="152">
        <v>400</v>
      </c>
      <c r="L1935" s="152">
        <f t="shared" si="226"/>
        <v>49</v>
      </c>
      <c r="M1935" s="152">
        <v>8.1</v>
      </c>
      <c r="N1935" s="152">
        <f t="shared" si="227"/>
        <v>0.04</v>
      </c>
      <c r="O1935" s="152">
        <v>4.3</v>
      </c>
      <c r="P1935" s="152">
        <f t="shared" si="228"/>
        <v>4</v>
      </c>
      <c r="Q1935" s="152"/>
      <c r="R1935" s="152">
        <f t="shared" si="229"/>
        <v>2406</v>
      </c>
      <c r="S1935" s="152">
        <f t="shared" si="233"/>
        <v>47</v>
      </c>
      <c r="T1935" s="152">
        <f t="shared" si="230"/>
        <v>2052</v>
      </c>
      <c r="U1935" s="152">
        <f t="shared" si="234"/>
        <v>38</v>
      </c>
      <c r="V1935" s="152">
        <f t="shared" si="231"/>
        <v>33</v>
      </c>
      <c r="W1935" s="152">
        <f t="shared" si="235"/>
        <v>1</v>
      </c>
      <c r="X1935" s="152">
        <v>1.179</v>
      </c>
      <c r="Y1935" t="s">
        <v>16069</v>
      </c>
    </row>
    <row r="1936" spans="5:25" ht="18" x14ac:dyDescent="0.25">
      <c r="E1936" s="152" t="s">
        <v>14078</v>
      </c>
      <c r="F1936" s="152" t="s">
        <v>16060</v>
      </c>
      <c r="G1936" t="str">
        <f t="shared" si="232"/>
        <v>Key West, Florida Keys</v>
      </c>
      <c r="H1936" s="152">
        <v>3</v>
      </c>
      <c r="I1936" s="152">
        <v>27</v>
      </c>
      <c r="J1936" s="152">
        <f t="shared" si="225"/>
        <v>0.1</v>
      </c>
      <c r="K1936" s="152">
        <v>1340</v>
      </c>
      <c r="L1936" s="152">
        <f t="shared" si="226"/>
        <v>207</v>
      </c>
      <c r="M1936" s="152">
        <v>7.6</v>
      </c>
      <c r="N1936" s="152">
        <f t="shared" si="227"/>
        <v>0.06</v>
      </c>
      <c r="O1936" s="152">
        <v>1.7</v>
      </c>
      <c r="P1936" s="152">
        <f t="shared" si="228"/>
        <v>0.2</v>
      </c>
      <c r="Q1936" s="152"/>
      <c r="R1936" s="152">
        <f t="shared" si="229"/>
        <v>2442</v>
      </c>
      <c r="S1936" s="152">
        <f t="shared" si="233"/>
        <v>33</v>
      </c>
      <c r="T1936" s="152">
        <f t="shared" si="230"/>
        <v>2336</v>
      </c>
      <c r="U1936" s="152">
        <f t="shared" si="234"/>
        <v>33</v>
      </c>
      <c r="V1936" s="152">
        <f t="shared" si="231"/>
        <v>33</v>
      </c>
      <c r="W1936" s="152">
        <f t="shared" si="235"/>
        <v>1</v>
      </c>
      <c r="X1936" s="152">
        <v>1.369</v>
      </c>
      <c r="Y1936" t="s">
        <v>16069</v>
      </c>
    </row>
    <row r="1937" spans="5:25" ht="18" x14ac:dyDescent="0.25">
      <c r="E1937" s="152" t="s">
        <v>14078</v>
      </c>
      <c r="F1937" s="152" t="s">
        <v>16060</v>
      </c>
      <c r="G1937" t="str">
        <f t="shared" si="232"/>
        <v>Key West, Florida Keys</v>
      </c>
      <c r="H1937" s="152">
        <v>3</v>
      </c>
      <c r="I1937" s="152">
        <v>27</v>
      </c>
      <c r="J1937" s="152">
        <f t="shared" si="225"/>
        <v>0.1</v>
      </c>
      <c r="K1937" s="152">
        <v>1340</v>
      </c>
      <c r="L1937" s="152">
        <f t="shared" si="226"/>
        <v>207</v>
      </c>
      <c r="M1937" s="152">
        <v>7.6</v>
      </c>
      <c r="N1937" s="152">
        <f t="shared" si="227"/>
        <v>0.06</v>
      </c>
      <c r="O1937" s="152">
        <v>1.7</v>
      </c>
      <c r="P1937" s="152">
        <f t="shared" si="228"/>
        <v>0.2</v>
      </c>
      <c r="Q1937" s="152"/>
      <c r="R1937" s="152">
        <f t="shared" si="229"/>
        <v>2442</v>
      </c>
      <c r="S1937" s="152">
        <f t="shared" si="233"/>
        <v>33</v>
      </c>
      <c r="T1937" s="152">
        <f t="shared" si="230"/>
        <v>2336</v>
      </c>
      <c r="U1937" s="152">
        <f t="shared" si="234"/>
        <v>33</v>
      </c>
      <c r="V1937" s="152">
        <f t="shared" si="231"/>
        <v>33</v>
      </c>
      <c r="W1937" s="152">
        <f t="shared" si="235"/>
        <v>1</v>
      </c>
      <c r="X1937" s="152">
        <v>1.238</v>
      </c>
      <c r="Y1937" t="s">
        <v>16069</v>
      </c>
    </row>
    <row r="1938" spans="5:25" ht="18" x14ac:dyDescent="0.25">
      <c r="E1938" s="152" t="s">
        <v>14078</v>
      </c>
      <c r="F1938" s="152" t="s">
        <v>16060</v>
      </c>
      <c r="G1938" t="str">
        <f t="shared" si="232"/>
        <v>Key West, Florida Keys</v>
      </c>
      <c r="H1938" s="152">
        <v>5</v>
      </c>
      <c r="I1938" s="152">
        <v>30.3</v>
      </c>
      <c r="J1938" s="152">
        <f t="shared" si="225"/>
        <v>0.5</v>
      </c>
      <c r="K1938" s="152">
        <v>950</v>
      </c>
      <c r="L1938" s="152">
        <f t="shared" si="226"/>
        <v>196</v>
      </c>
      <c r="M1938" s="152">
        <v>7.8</v>
      </c>
      <c r="N1938" s="152">
        <f t="shared" si="227"/>
        <v>0.09</v>
      </c>
      <c r="O1938" s="152">
        <v>2.5</v>
      </c>
      <c r="P1938" s="152">
        <f t="shared" si="228"/>
        <v>0.5</v>
      </c>
      <c r="Q1938" s="152"/>
      <c r="R1938" s="152">
        <f t="shared" si="229"/>
        <v>2460</v>
      </c>
      <c r="S1938" s="152">
        <f t="shared" si="233"/>
        <v>52</v>
      </c>
      <c r="T1938" s="152">
        <f t="shared" si="230"/>
        <v>2268</v>
      </c>
      <c r="U1938" s="152">
        <f t="shared" si="234"/>
        <v>54</v>
      </c>
      <c r="V1938" s="152">
        <f t="shared" si="231"/>
        <v>33</v>
      </c>
      <c r="W1938" s="152">
        <f t="shared" si="235"/>
        <v>1</v>
      </c>
      <c r="X1938" s="152">
        <v>1.0229999999999999</v>
      </c>
      <c r="Y1938" t="s">
        <v>16069</v>
      </c>
    </row>
    <row r="1939" spans="5:25" ht="18" x14ac:dyDescent="0.25">
      <c r="E1939" s="152" t="s">
        <v>14078</v>
      </c>
      <c r="F1939" s="152" t="s">
        <v>16062</v>
      </c>
      <c r="G1939" t="str">
        <f t="shared" si="232"/>
        <v>Key Biscayne, Florida Keys</v>
      </c>
      <c r="H1939" s="152">
        <v>4</v>
      </c>
      <c r="I1939" s="152">
        <v>30.3</v>
      </c>
      <c r="J1939" s="152">
        <f t="shared" si="225"/>
        <v>0.5</v>
      </c>
      <c r="K1939" s="152">
        <v>400</v>
      </c>
      <c r="L1939" s="152">
        <f t="shared" si="226"/>
        <v>49</v>
      </c>
      <c r="M1939" s="152">
        <v>8.1</v>
      </c>
      <c r="N1939" s="152">
        <f t="shared" si="227"/>
        <v>0.04</v>
      </c>
      <c r="O1939" s="152">
        <v>4.3</v>
      </c>
      <c r="P1939" s="152">
        <f t="shared" si="228"/>
        <v>4</v>
      </c>
      <c r="Q1939" s="152"/>
      <c r="R1939" s="152">
        <f t="shared" si="229"/>
        <v>2406</v>
      </c>
      <c r="S1939" s="152">
        <f t="shared" si="233"/>
        <v>47</v>
      </c>
      <c r="T1939" s="152">
        <f t="shared" si="230"/>
        <v>2052</v>
      </c>
      <c r="U1939" s="152">
        <f t="shared" si="234"/>
        <v>38</v>
      </c>
      <c r="V1939" s="152">
        <f t="shared" si="231"/>
        <v>33</v>
      </c>
      <c r="W1939" s="152">
        <f t="shared" si="235"/>
        <v>1</v>
      </c>
      <c r="X1939" s="152">
        <v>1.395</v>
      </c>
      <c r="Y1939" t="s">
        <v>16069</v>
      </c>
    </row>
    <row r="1940" spans="5:25" ht="18" x14ac:dyDescent="0.25">
      <c r="E1940" s="152" t="s">
        <v>14078</v>
      </c>
      <c r="F1940" s="152" t="s">
        <v>16062</v>
      </c>
      <c r="G1940" t="str">
        <f t="shared" si="232"/>
        <v>Key Biscayne, Florida Keys</v>
      </c>
      <c r="H1940" s="152">
        <v>1</v>
      </c>
      <c r="I1940" s="152">
        <v>27</v>
      </c>
      <c r="J1940" s="152">
        <f t="shared" si="225"/>
        <v>0.1</v>
      </c>
      <c r="K1940" s="152">
        <v>400</v>
      </c>
      <c r="L1940" s="152">
        <f t="shared" si="226"/>
        <v>60</v>
      </c>
      <c r="M1940" s="152">
        <v>8.1</v>
      </c>
      <c r="N1940" s="152">
        <f t="shared" si="227"/>
        <v>0.05</v>
      </c>
      <c r="O1940" s="152">
        <v>3.8</v>
      </c>
      <c r="P1940" s="152">
        <f t="shared" si="228"/>
        <v>3</v>
      </c>
      <c r="Q1940" s="152"/>
      <c r="R1940" s="152">
        <f t="shared" si="229"/>
        <v>2377</v>
      </c>
      <c r="S1940" s="152">
        <f t="shared" si="233"/>
        <v>41</v>
      </c>
      <c r="T1940" s="152">
        <f t="shared" si="230"/>
        <v>2057</v>
      </c>
      <c r="U1940" s="152">
        <f t="shared" si="234"/>
        <v>43</v>
      </c>
      <c r="V1940" s="152">
        <f t="shared" si="231"/>
        <v>33</v>
      </c>
      <c r="W1940" s="152">
        <f t="shared" si="235"/>
        <v>1</v>
      </c>
      <c r="X1940" s="152">
        <v>0.45200000000000001</v>
      </c>
      <c r="Y1940" t="s">
        <v>16069</v>
      </c>
    </row>
    <row r="1941" spans="5:25" ht="18" x14ac:dyDescent="0.25">
      <c r="E1941" s="152" t="s">
        <v>14078</v>
      </c>
      <c r="F1941" s="152" t="s">
        <v>16060</v>
      </c>
      <c r="G1941" t="str">
        <f t="shared" si="232"/>
        <v>Key West, Florida Keys</v>
      </c>
      <c r="H1941" s="152">
        <v>2</v>
      </c>
      <c r="I1941" s="152">
        <v>27</v>
      </c>
      <c r="J1941" s="152">
        <f t="shared" si="225"/>
        <v>0.1</v>
      </c>
      <c r="K1941" s="152">
        <v>900</v>
      </c>
      <c r="L1941" s="152">
        <f t="shared" si="226"/>
        <v>211</v>
      </c>
      <c r="M1941" s="152">
        <v>7.8</v>
      </c>
      <c r="N1941" s="152">
        <f t="shared" si="227"/>
        <v>0.1</v>
      </c>
      <c r="O1941" s="152">
        <v>2.2999999999999998</v>
      </c>
      <c r="P1941" s="152">
        <f t="shared" si="228"/>
        <v>0.5</v>
      </c>
      <c r="Q1941" s="152"/>
      <c r="R1941" s="152">
        <f t="shared" si="229"/>
        <v>2422</v>
      </c>
      <c r="S1941" s="152">
        <f t="shared" si="233"/>
        <v>47</v>
      </c>
      <c r="T1941" s="152">
        <f t="shared" si="230"/>
        <v>2246</v>
      </c>
      <c r="U1941" s="152">
        <f t="shared" si="234"/>
        <v>41</v>
      </c>
      <c r="V1941" s="152">
        <f t="shared" si="231"/>
        <v>33</v>
      </c>
      <c r="W1941" s="152">
        <f t="shared" si="235"/>
        <v>1</v>
      </c>
      <c r="X1941" s="152">
        <v>1.9770000000000001</v>
      </c>
      <c r="Y1941" t="s">
        <v>16069</v>
      </c>
    </row>
    <row r="1942" spans="5:25" ht="18" x14ac:dyDescent="0.25">
      <c r="E1942" s="152" t="s">
        <v>14078</v>
      </c>
      <c r="F1942" s="152" t="s">
        <v>16060</v>
      </c>
      <c r="G1942" t="str">
        <f t="shared" si="232"/>
        <v>Key West, Florida Keys</v>
      </c>
      <c r="H1942" s="152">
        <v>1</v>
      </c>
      <c r="I1942" s="152">
        <v>27</v>
      </c>
      <c r="J1942" s="152">
        <f t="shared" si="225"/>
        <v>0.1</v>
      </c>
      <c r="K1942" s="152">
        <v>400</v>
      </c>
      <c r="L1942" s="152">
        <f t="shared" si="226"/>
        <v>60</v>
      </c>
      <c r="M1942" s="152">
        <v>8.1</v>
      </c>
      <c r="N1942" s="152">
        <f t="shared" si="227"/>
        <v>0.05</v>
      </c>
      <c r="O1942" s="152">
        <v>3.8</v>
      </c>
      <c r="P1942" s="152">
        <f t="shared" si="228"/>
        <v>3</v>
      </c>
      <c r="Q1942" s="152"/>
      <c r="R1942" s="152">
        <f t="shared" si="229"/>
        <v>2377</v>
      </c>
      <c r="S1942" s="152">
        <f t="shared" si="233"/>
        <v>41</v>
      </c>
      <c r="T1942" s="152">
        <f t="shared" si="230"/>
        <v>2057</v>
      </c>
      <c r="U1942" s="152">
        <f t="shared" si="234"/>
        <v>43</v>
      </c>
      <c r="V1942" s="152">
        <f t="shared" si="231"/>
        <v>33</v>
      </c>
      <c r="W1942" s="152">
        <f t="shared" si="235"/>
        <v>1</v>
      </c>
      <c r="X1942" s="152">
        <v>0.311</v>
      </c>
      <c r="Y1942" t="s">
        <v>16069</v>
      </c>
    </row>
    <row r="1943" spans="5:25" ht="18" x14ac:dyDescent="0.25">
      <c r="E1943" s="152" t="s">
        <v>14078</v>
      </c>
      <c r="F1943" s="152" t="s">
        <v>16062</v>
      </c>
      <c r="G1943" t="str">
        <f t="shared" si="232"/>
        <v>Key Biscayne, Florida Keys</v>
      </c>
      <c r="H1943" s="152">
        <v>6</v>
      </c>
      <c r="I1943" s="152">
        <v>30.3</v>
      </c>
      <c r="J1943" s="152">
        <f t="shared" si="225"/>
        <v>0.5</v>
      </c>
      <c r="K1943" s="152">
        <v>1290</v>
      </c>
      <c r="L1943" s="152">
        <f t="shared" si="226"/>
        <v>247</v>
      </c>
      <c r="M1943" s="152">
        <v>7.6</v>
      </c>
      <c r="N1943" s="152">
        <f t="shared" si="227"/>
        <v>0.08</v>
      </c>
      <c r="O1943" s="152">
        <v>2</v>
      </c>
      <c r="P1943" s="152">
        <f t="shared" si="228"/>
        <v>0.4</v>
      </c>
      <c r="Q1943" s="152"/>
      <c r="R1943" s="152">
        <f t="shared" si="229"/>
        <v>2447</v>
      </c>
      <c r="S1943" s="152">
        <f t="shared" si="233"/>
        <v>77</v>
      </c>
      <c r="T1943" s="152">
        <f t="shared" si="230"/>
        <v>2311</v>
      </c>
      <c r="U1943" s="152">
        <f t="shared" si="234"/>
        <v>77</v>
      </c>
      <c r="V1943" s="152">
        <f t="shared" si="231"/>
        <v>33</v>
      </c>
      <c r="W1943" s="152">
        <f t="shared" si="235"/>
        <v>1</v>
      </c>
      <c r="X1943" s="152">
        <v>1.073</v>
      </c>
      <c r="Y1943" t="s">
        <v>16069</v>
      </c>
    </row>
    <row r="1944" spans="5:25" ht="18" x14ac:dyDescent="0.25">
      <c r="E1944" s="152" t="s">
        <v>14078</v>
      </c>
      <c r="F1944" s="152" t="s">
        <v>16060</v>
      </c>
      <c r="G1944" t="str">
        <f t="shared" si="232"/>
        <v>Key West, Florida Keys</v>
      </c>
      <c r="H1944" s="152">
        <v>6</v>
      </c>
      <c r="I1944" s="152">
        <v>30.3</v>
      </c>
      <c r="J1944" s="152">
        <f t="shared" si="225"/>
        <v>0.5</v>
      </c>
      <c r="K1944" s="152">
        <v>1290</v>
      </c>
      <c r="L1944" s="152">
        <f t="shared" si="226"/>
        <v>247</v>
      </c>
      <c r="M1944" s="152">
        <v>7.6</v>
      </c>
      <c r="N1944" s="152">
        <f t="shared" si="227"/>
        <v>0.08</v>
      </c>
      <c r="O1944" s="152">
        <v>2</v>
      </c>
      <c r="P1944" s="152">
        <f t="shared" si="228"/>
        <v>0.4</v>
      </c>
      <c r="Q1944" s="152"/>
      <c r="R1944" s="152">
        <f t="shared" si="229"/>
        <v>2447</v>
      </c>
      <c r="S1944" s="152">
        <f t="shared" si="233"/>
        <v>77</v>
      </c>
      <c r="T1944" s="152">
        <f t="shared" si="230"/>
        <v>2311</v>
      </c>
      <c r="U1944" s="152">
        <f t="shared" si="234"/>
        <v>77</v>
      </c>
      <c r="V1944" s="152">
        <f t="shared" si="231"/>
        <v>33</v>
      </c>
      <c r="W1944" s="152">
        <f t="shared" si="235"/>
        <v>1</v>
      </c>
      <c r="X1944" s="152">
        <v>0.57699999999999996</v>
      </c>
      <c r="Y1944" t="s">
        <v>16069</v>
      </c>
    </row>
    <row r="1945" spans="5:25" ht="18" x14ac:dyDescent="0.25">
      <c r="E1945" s="152" t="s">
        <v>14078</v>
      </c>
      <c r="F1945" s="152" t="s">
        <v>16062</v>
      </c>
      <c r="G1945" t="str">
        <f t="shared" si="232"/>
        <v>Key Biscayne, Florida Keys</v>
      </c>
      <c r="H1945" s="152">
        <v>4</v>
      </c>
      <c r="I1945" s="152">
        <v>30.3</v>
      </c>
      <c r="J1945" s="152">
        <f t="shared" si="225"/>
        <v>0.5</v>
      </c>
      <c r="K1945" s="152">
        <v>400</v>
      </c>
      <c r="L1945" s="152">
        <f t="shared" si="226"/>
        <v>49</v>
      </c>
      <c r="M1945" s="152">
        <v>8.1</v>
      </c>
      <c r="N1945" s="152">
        <f t="shared" si="227"/>
        <v>0.04</v>
      </c>
      <c r="O1945" s="152">
        <v>4.3</v>
      </c>
      <c r="P1945" s="152">
        <f t="shared" si="228"/>
        <v>4</v>
      </c>
      <c r="Q1945" s="152"/>
      <c r="R1945" s="152">
        <f t="shared" si="229"/>
        <v>2406</v>
      </c>
      <c r="S1945" s="152">
        <f t="shared" si="233"/>
        <v>47</v>
      </c>
      <c r="T1945" s="152">
        <f t="shared" si="230"/>
        <v>2052</v>
      </c>
      <c r="U1945" s="152">
        <f t="shared" si="234"/>
        <v>38</v>
      </c>
      <c r="V1945" s="152">
        <f t="shared" si="231"/>
        <v>33</v>
      </c>
      <c r="W1945" s="152">
        <f t="shared" si="235"/>
        <v>1</v>
      </c>
      <c r="X1945" s="152">
        <v>0.63300000000000001</v>
      </c>
      <c r="Y1945" t="s">
        <v>16069</v>
      </c>
    </row>
    <row r="1946" spans="5:25" ht="18" x14ac:dyDescent="0.25">
      <c r="E1946" s="152" t="s">
        <v>14078</v>
      </c>
      <c r="F1946" s="152" t="s">
        <v>16060</v>
      </c>
      <c r="G1946" t="str">
        <f t="shared" si="232"/>
        <v>Key West, Florida Keys</v>
      </c>
      <c r="H1946" s="152">
        <v>3</v>
      </c>
      <c r="I1946" s="152">
        <v>27</v>
      </c>
      <c r="J1946" s="152">
        <f t="shared" si="225"/>
        <v>0.1</v>
      </c>
      <c r="K1946" s="152">
        <v>1340</v>
      </c>
      <c r="L1946" s="152">
        <f t="shared" si="226"/>
        <v>207</v>
      </c>
      <c r="M1946" s="152">
        <v>7.6</v>
      </c>
      <c r="N1946" s="152">
        <f t="shared" si="227"/>
        <v>0.06</v>
      </c>
      <c r="O1946" s="152">
        <v>1.7</v>
      </c>
      <c r="P1946" s="152">
        <f t="shared" si="228"/>
        <v>0.2</v>
      </c>
      <c r="Q1946" s="152"/>
      <c r="R1946" s="152">
        <f t="shared" si="229"/>
        <v>2442</v>
      </c>
      <c r="S1946" s="152">
        <f t="shared" si="233"/>
        <v>33</v>
      </c>
      <c r="T1946" s="152">
        <f t="shared" si="230"/>
        <v>2336</v>
      </c>
      <c r="U1946" s="152">
        <f t="shared" si="234"/>
        <v>33</v>
      </c>
      <c r="V1946" s="152">
        <f t="shared" si="231"/>
        <v>33</v>
      </c>
      <c r="W1946" s="152">
        <f t="shared" si="235"/>
        <v>1</v>
      </c>
      <c r="X1946" s="152">
        <v>0.60699999999999998</v>
      </c>
      <c r="Y1946" t="s">
        <v>16069</v>
      </c>
    </row>
    <row r="1947" spans="5:25" ht="18" x14ac:dyDescent="0.25">
      <c r="E1947" s="152" t="s">
        <v>14078</v>
      </c>
      <c r="F1947" s="152" t="s">
        <v>16062</v>
      </c>
      <c r="G1947" t="str">
        <f t="shared" si="232"/>
        <v>Key Biscayne, Florida Keys</v>
      </c>
      <c r="H1947" s="152">
        <v>5</v>
      </c>
      <c r="I1947" s="152">
        <v>30.3</v>
      </c>
      <c r="J1947" s="152">
        <f t="shared" si="225"/>
        <v>0.5</v>
      </c>
      <c r="K1947" s="152">
        <v>950</v>
      </c>
      <c r="L1947" s="152">
        <f t="shared" si="226"/>
        <v>196</v>
      </c>
      <c r="M1947" s="152">
        <v>7.8</v>
      </c>
      <c r="N1947" s="152">
        <f t="shared" si="227"/>
        <v>0.09</v>
      </c>
      <c r="O1947" s="152">
        <v>2.5</v>
      </c>
      <c r="P1947" s="152">
        <f t="shared" si="228"/>
        <v>0.5</v>
      </c>
      <c r="Q1947" s="152"/>
      <c r="R1947" s="152">
        <f t="shared" si="229"/>
        <v>2460</v>
      </c>
      <c r="S1947" s="152">
        <f t="shared" si="233"/>
        <v>52</v>
      </c>
      <c r="T1947" s="152">
        <f t="shared" si="230"/>
        <v>2268</v>
      </c>
      <c r="U1947" s="152">
        <f t="shared" si="234"/>
        <v>54</v>
      </c>
      <c r="V1947" s="152">
        <f t="shared" si="231"/>
        <v>33</v>
      </c>
      <c r="W1947" s="152">
        <f t="shared" si="235"/>
        <v>1</v>
      </c>
      <c r="X1947" s="152">
        <v>-4.7E-2</v>
      </c>
      <c r="Y1947" t="s">
        <v>16069</v>
      </c>
    </row>
    <row r="1948" spans="5:25" ht="18" x14ac:dyDescent="0.25">
      <c r="E1948" s="152" t="s">
        <v>14078</v>
      </c>
      <c r="F1948" s="152" t="s">
        <v>16060</v>
      </c>
      <c r="G1948" t="str">
        <f t="shared" si="232"/>
        <v>Key West, Florida Keys</v>
      </c>
      <c r="H1948" s="152">
        <v>2</v>
      </c>
      <c r="I1948" s="152">
        <v>27</v>
      </c>
      <c r="J1948" s="152">
        <f t="shared" si="225"/>
        <v>0.1</v>
      </c>
      <c r="K1948" s="152">
        <v>900</v>
      </c>
      <c r="L1948" s="152">
        <f t="shared" si="226"/>
        <v>211</v>
      </c>
      <c r="M1948" s="152">
        <v>7.8</v>
      </c>
      <c r="N1948" s="152">
        <f t="shared" si="227"/>
        <v>0.1</v>
      </c>
      <c r="O1948" s="152">
        <v>2.2999999999999998</v>
      </c>
      <c r="P1948" s="152">
        <f t="shared" si="228"/>
        <v>0.5</v>
      </c>
      <c r="Q1948" s="152"/>
      <c r="R1948" s="152">
        <f t="shared" si="229"/>
        <v>2422</v>
      </c>
      <c r="S1948" s="152">
        <f t="shared" si="233"/>
        <v>47</v>
      </c>
      <c r="T1948" s="152">
        <f t="shared" si="230"/>
        <v>2246</v>
      </c>
      <c r="U1948" s="152">
        <f t="shared" si="234"/>
        <v>41</v>
      </c>
      <c r="V1948" s="152">
        <f t="shared" si="231"/>
        <v>33</v>
      </c>
      <c r="W1948" s="152">
        <f t="shared" si="235"/>
        <v>1</v>
      </c>
      <c r="X1948" s="152">
        <v>0.92800000000000005</v>
      </c>
      <c r="Y1948" t="s">
        <v>16069</v>
      </c>
    </row>
    <row r="1949" spans="5:25" ht="18" x14ac:dyDescent="0.25">
      <c r="E1949" s="152" t="s">
        <v>14078</v>
      </c>
      <c r="F1949" s="152" t="s">
        <v>16060</v>
      </c>
      <c r="G1949" t="str">
        <f t="shared" si="232"/>
        <v>Key West, Florida Keys</v>
      </c>
      <c r="H1949" s="152">
        <v>4</v>
      </c>
      <c r="I1949" s="152">
        <v>30.3</v>
      </c>
      <c r="J1949" s="152">
        <f t="shared" si="225"/>
        <v>0.5</v>
      </c>
      <c r="K1949" s="152">
        <v>400</v>
      </c>
      <c r="L1949" s="152">
        <f t="shared" si="226"/>
        <v>49</v>
      </c>
      <c r="M1949" s="152">
        <v>8.1</v>
      </c>
      <c r="N1949" s="152">
        <f t="shared" si="227"/>
        <v>0.04</v>
      </c>
      <c r="O1949" s="152">
        <v>4.3</v>
      </c>
      <c r="P1949" s="152">
        <f t="shared" si="228"/>
        <v>4</v>
      </c>
      <c r="Q1949" s="152"/>
      <c r="R1949" s="152">
        <f t="shared" si="229"/>
        <v>2406</v>
      </c>
      <c r="S1949" s="152">
        <f t="shared" si="233"/>
        <v>47</v>
      </c>
      <c r="T1949" s="152">
        <f t="shared" si="230"/>
        <v>2052</v>
      </c>
      <c r="U1949" s="152">
        <f t="shared" si="234"/>
        <v>38</v>
      </c>
      <c r="V1949" s="152">
        <f t="shared" si="231"/>
        <v>33</v>
      </c>
      <c r="W1949" s="152">
        <f t="shared" si="235"/>
        <v>1</v>
      </c>
      <c r="X1949" s="152">
        <v>0.88400000000000001</v>
      </c>
      <c r="Y1949" t="s">
        <v>16069</v>
      </c>
    </row>
    <row r="1950" spans="5:25" ht="18" x14ac:dyDescent="0.25">
      <c r="E1950" s="152" t="s">
        <v>14078</v>
      </c>
      <c r="F1950" s="152" t="s">
        <v>16060</v>
      </c>
      <c r="G1950" t="str">
        <f t="shared" si="232"/>
        <v>Key West, Florida Keys</v>
      </c>
      <c r="H1950" s="152">
        <v>3</v>
      </c>
      <c r="I1950" s="152">
        <v>27</v>
      </c>
      <c r="J1950" s="152">
        <f t="shared" si="225"/>
        <v>0.1</v>
      </c>
      <c r="K1950" s="152">
        <v>1340</v>
      </c>
      <c r="L1950" s="152">
        <f t="shared" si="226"/>
        <v>207</v>
      </c>
      <c r="M1950" s="152">
        <v>7.6</v>
      </c>
      <c r="N1950" s="152">
        <f t="shared" si="227"/>
        <v>0.06</v>
      </c>
      <c r="O1950" s="152">
        <v>1.7</v>
      </c>
      <c r="P1950" s="152">
        <f t="shared" si="228"/>
        <v>0.2</v>
      </c>
      <c r="Q1950" s="152"/>
      <c r="R1950" s="152">
        <f t="shared" si="229"/>
        <v>2442</v>
      </c>
      <c r="S1950" s="152">
        <f t="shared" si="233"/>
        <v>33</v>
      </c>
      <c r="T1950" s="152">
        <f t="shared" si="230"/>
        <v>2336</v>
      </c>
      <c r="U1950" s="152">
        <f t="shared" si="234"/>
        <v>33</v>
      </c>
      <c r="V1950" s="152">
        <f t="shared" si="231"/>
        <v>33</v>
      </c>
      <c r="W1950" s="152">
        <f t="shared" si="235"/>
        <v>1</v>
      </c>
      <c r="X1950" s="152">
        <v>0.78200000000000003</v>
      </c>
      <c r="Y1950" t="s">
        <v>16069</v>
      </c>
    </row>
    <row r="1951" spans="5:25" ht="18" x14ac:dyDescent="0.25">
      <c r="E1951" s="152" t="s">
        <v>14078</v>
      </c>
      <c r="F1951" s="152" t="s">
        <v>16060</v>
      </c>
      <c r="G1951" t="str">
        <f t="shared" si="232"/>
        <v>Key West, Florida Keys</v>
      </c>
      <c r="H1951" s="152">
        <v>1</v>
      </c>
      <c r="I1951" s="152">
        <v>27</v>
      </c>
      <c r="J1951" s="152">
        <f t="shared" si="225"/>
        <v>0.1</v>
      </c>
      <c r="K1951" s="152">
        <v>400</v>
      </c>
      <c r="L1951" s="152">
        <f t="shared" si="226"/>
        <v>60</v>
      </c>
      <c r="M1951" s="152">
        <v>8.1</v>
      </c>
      <c r="N1951" s="152">
        <f t="shared" si="227"/>
        <v>0.05</v>
      </c>
      <c r="O1951" s="152">
        <v>3.8</v>
      </c>
      <c r="P1951" s="152">
        <f t="shared" si="228"/>
        <v>3</v>
      </c>
      <c r="Q1951" s="152"/>
      <c r="R1951" s="152">
        <f t="shared" si="229"/>
        <v>2377</v>
      </c>
      <c r="S1951" s="152">
        <f t="shared" si="233"/>
        <v>41</v>
      </c>
      <c r="T1951" s="152">
        <f t="shared" si="230"/>
        <v>2057</v>
      </c>
      <c r="U1951" s="152">
        <f t="shared" si="234"/>
        <v>43</v>
      </c>
      <c r="V1951" s="152">
        <f t="shared" si="231"/>
        <v>33</v>
      </c>
      <c r="W1951" s="152">
        <f t="shared" si="235"/>
        <v>1</v>
      </c>
      <c r="X1951" s="152">
        <v>1.0860000000000001</v>
      </c>
      <c r="Y1951" t="s">
        <v>16069</v>
      </c>
    </row>
    <row r="1952" spans="5:25" ht="18" x14ac:dyDescent="0.25">
      <c r="E1952" s="152" t="s">
        <v>14078</v>
      </c>
      <c r="F1952" s="152" t="s">
        <v>16060</v>
      </c>
      <c r="G1952" t="str">
        <f t="shared" si="232"/>
        <v>Key West, Florida Keys</v>
      </c>
      <c r="H1952" s="152">
        <v>5</v>
      </c>
      <c r="I1952" s="152">
        <v>30.3</v>
      </c>
      <c r="J1952" s="152">
        <f t="shared" si="225"/>
        <v>0.5</v>
      </c>
      <c r="K1952" s="152">
        <v>950</v>
      </c>
      <c r="L1952" s="152">
        <f t="shared" si="226"/>
        <v>196</v>
      </c>
      <c r="M1952" s="152">
        <v>7.8</v>
      </c>
      <c r="N1952" s="152">
        <f t="shared" si="227"/>
        <v>0.09</v>
      </c>
      <c r="O1952" s="152">
        <v>2.5</v>
      </c>
      <c r="P1952" s="152">
        <f t="shared" si="228"/>
        <v>0.5</v>
      </c>
      <c r="Q1952" s="152"/>
      <c r="R1952" s="152">
        <f t="shared" si="229"/>
        <v>2460</v>
      </c>
      <c r="S1952" s="152">
        <f t="shared" si="233"/>
        <v>52</v>
      </c>
      <c r="T1952" s="152">
        <f t="shared" si="230"/>
        <v>2268</v>
      </c>
      <c r="U1952" s="152">
        <f t="shared" si="234"/>
        <v>54</v>
      </c>
      <c r="V1952" s="152">
        <f t="shared" si="231"/>
        <v>33</v>
      </c>
      <c r="W1952" s="152">
        <f t="shared" si="235"/>
        <v>1</v>
      </c>
      <c r="X1952" s="152">
        <v>0.41</v>
      </c>
      <c r="Y1952" t="s">
        <v>16069</v>
      </c>
    </row>
    <row r="1953" spans="5:25" ht="18" x14ac:dyDescent="0.25">
      <c r="E1953" s="152" t="s">
        <v>14078</v>
      </c>
      <c r="F1953" s="152" t="s">
        <v>16060</v>
      </c>
      <c r="G1953" t="str">
        <f t="shared" si="232"/>
        <v>Key West, Florida Keys</v>
      </c>
      <c r="H1953" s="152">
        <v>5</v>
      </c>
      <c r="I1953" s="152">
        <v>30.3</v>
      </c>
      <c r="J1953" s="152">
        <f t="shared" si="225"/>
        <v>0.5</v>
      </c>
      <c r="K1953" s="152">
        <v>950</v>
      </c>
      <c r="L1953" s="152">
        <f t="shared" si="226"/>
        <v>196</v>
      </c>
      <c r="M1953" s="152">
        <v>7.8</v>
      </c>
      <c r="N1953" s="152">
        <f t="shared" si="227"/>
        <v>0.09</v>
      </c>
      <c r="O1953" s="152">
        <v>2.5</v>
      </c>
      <c r="P1953" s="152">
        <f t="shared" si="228"/>
        <v>0.5</v>
      </c>
      <c r="Q1953" s="152"/>
      <c r="R1953" s="152">
        <f t="shared" si="229"/>
        <v>2460</v>
      </c>
      <c r="S1953" s="152">
        <f t="shared" si="233"/>
        <v>52</v>
      </c>
      <c r="T1953" s="152">
        <f t="shared" si="230"/>
        <v>2268</v>
      </c>
      <c r="U1953" s="152">
        <f t="shared" si="234"/>
        <v>54</v>
      </c>
      <c r="V1953" s="152">
        <f t="shared" si="231"/>
        <v>33</v>
      </c>
      <c r="W1953" s="152">
        <f t="shared" si="235"/>
        <v>1</v>
      </c>
      <c r="X1953" s="152">
        <v>0.129</v>
      </c>
      <c r="Y1953" t="s">
        <v>16069</v>
      </c>
    </row>
    <row r="1954" spans="5:25" ht="18" x14ac:dyDescent="0.25">
      <c r="E1954" s="152" t="s">
        <v>14078</v>
      </c>
      <c r="F1954" s="152" t="s">
        <v>16060</v>
      </c>
      <c r="G1954" t="str">
        <f t="shared" si="232"/>
        <v>Key West, Florida Keys</v>
      </c>
      <c r="H1954" s="152">
        <v>6</v>
      </c>
      <c r="I1954" s="152">
        <v>30.3</v>
      </c>
      <c r="J1954" s="152">
        <f t="shared" si="225"/>
        <v>0.5</v>
      </c>
      <c r="K1954" s="152">
        <v>1290</v>
      </c>
      <c r="L1954" s="152">
        <f t="shared" si="226"/>
        <v>247</v>
      </c>
      <c r="M1954" s="152">
        <v>7.6</v>
      </c>
      <c r="N1954" s="152">
        <f t="shared" si="227"/>
        <v>0.08</v>
      </c>
      <c r="O1954" s="152">
        <v>2</v>
      </c>
      <c r="P1954" s="152">
        <f t="shared" si="228"/>
        <v>0.4</v>
      </c>
      <c r="Q1954" s="152"/>
      <c r="R1954" s="152">
        <f t="shared" si="229"/>
        <v>2447</v>
      </c>
      <c r="S1954" s="152">
        <f t="shared" si="233"/>
        <v>77</v>
      </c>
      <c r="T1954" s="152">
        <f t="shared" si="230"/>
        <v>2311</v>
      </c>
      <c r="U1954" s="152">
        <f t="shared" si="234"/>
        <v>77</v>
      </c>
      <c r="V1954" s="152">
        <f t="shared" si="231"/>
        <v>33</v>
      </c>
      <c r="W1954" s="152">
        <f t="shared" si="235"/>
        <v>1</v>
      </c>
      <c r="X1954" s="152">
        <v>0.6</v>
      </c>
      <c r="Y1954" t="s">
        <v>16069</v>
      </c>
    </row>
    <row r="1955" spans="5:25" ht="18" x14ac:dyDescent="0.25">
      <c r="E1955" s="152" t="s">
        <v>14078</v>
      </c>
      <c r="F1955" s="152" t="s">
        <v>16060</v>
      </c>
      <c r="G1955" t="str">
        <f t="shared" si="232"/>
        <v>Key West, Florida Keys</v>
      </c>
      <c r="H1955" s="152">
        <v>2</v>
      </c>
      <c r="I1955" s="152">
        <v>27</v>
      </c>
      <c r="J1955" s="152">
        <f t="shared" si="225"/>
        <v>0.1</v>
      </c>
      <c r="K1955" s="152">
        <v>900</v>
      </c>
      <c r="L1955" s="152">
        <f t="shared" si="226"/>
        <v>211</v>
      </c>
      <c r="M1955" s="152">
        <v>7.8</v>
      </c>
      <c r="N1955" s="152">
        <f t="shared" si="227"/>
        <v>0.1</v>
      </c>
      <c r="O1955" s="152">
        <v>2.2999999999999998</v>
      </c>
      <c r="P1955" s="152">
        <f t="shared" si="228"/>
        <v>0.5</v>
      </c>
      <c r="Q1955" s="152"/>
      <c r="R1955" s="152">
        <f t="shared" si="229"/>
        <v>2422</v>
      </c>
      <c r="S1955" s="152">
        <f t="shared" si="233"/>
        <v>47</v>
      </c>
      <c r="T1955" s="152">
        <f t="shared" si="230"/>
        <v>2246</v>
      </c>
      <c r="U1955" s="152">
        <f t="shared" si="234"/>
        <v>41</v>
      </c>
      <c r="V1955" s="152">
        <f t="shared" si="231"/>
        <v>33</v>
      </c>
      <c r="W1955" s="152">
        <f t="shared" si="235"/>
        <v>1</v>
      </c>
      <c r="X1955" s="152">
        <v>9.0999999999999998E-2</v>
      </c>
      <c r="Y1955" t="s">
        <v>16069</v>
      </c>
    </row>
    <row r="1956" spans="5:25" ht="18" x14ac:dyDescent="0.25">
      <c r="E1956" s="152" t="s">
        <v>14078</v>
      </c>
      <c r="F1956" s="152" t="s">
        <v>16060</v>
      </c>
      <c r="G1956" t="str">
        <f t="shared" si="232"/>
        <v>Key West, Florida Keys</v>
      </c>
      <c r="H1956" s="152">
        <v>3</v>
      </c>
      <c r="I1956" s="152">
        <v>27</v>
      </c>
      <c r="J1956" s="152">
        <f t="shared" si="225"/>
        <v>0.1</v>
      </c>
      <c r="K1956" s="152">
        <v>1340</v>
      </c>
      <c r="L1956" s="152">
        <f t="shared" si="226"/>
        <v>207</v>
      </c>
      <c r="M1956" s="152">
        <v>7.6</v>
      </c>
      <c r="N1956" s="152">
        <f t="shared" si="227"/>
        <v>0.06</v>
      </c>
      <c r="O1956" s="152">
        <v>1.7</v>
      </c>
      <c r="P1956" s="152">
        <f t="shared" si="228"/>
        <v>0.2</v>
      </c>
      <c r="Q1956" s="152"/>
      <c r="R1956" s="152">
        <f t="shared" si="229"/>
        <v>2442</v>
      </c>
      <c r="S1956" s="152">
        <f t="shared" si="233"/>
        <v>33</v>
      </c>
      <c r="T1956" s="152">
        <f t="shared" si="230"/>
        <v>2336</v>
      </c>
      <c r="U1956" s="152">
        <f t="shared" si="234"/>
        <v>33</v>
      </c>
      <c r="V1956" s="152">
        <f t="shared" si="231"/>
        <v>33</v>
      </c>
      <c r="W1956" s="152">
        <f t="shared" si="235"/>
        <v>1</v>
      </c>
      <c r="X1956" s="152">
        <v>0.871</v>
      </c>
      <c r="Y1956" t="s">
        <v>16069</v>
      </c>
    </row>
    <row r="1957" spans="5:25" ht="18" x14ac:dyDescent="0.25">
      <c r="E1957" s="152" t="s">
        <v>14078</v>
      </c>
      <c r="F1957" s="152" t="s">
        <v>16060</v>
      </c>
      <c r="G1957" t="str">
        <f t="shared" si="232"/>
        <v>Key West, Florida Keys</v>
      </c>
      <c r="H1957" s="152">
        <v>2</v>
      </c>
      <c r="I1957" s="152">
        <v>27</v>
      </c>
      <c r="J1957" s="152">
        <f t="shared" si="225"/>
        <v>0.1</v>
      </c>
      <c r="K1957" s="152">
        <v>900</v>
      </c>
      <c r="L1957" s="152">
        <f t="shared" si="226"/>
        <v>211</v>
      </c>
      <c r="M1957" s="152">
        <v>7.8</v>
      </c>
      <c r="N1957" s="152">
        <f t="shared" si="227"/>
        <v>0.1</v>
      </c>
      <c r="O1957" s="152">
        <v>2.2999999999999998</v>
      </c>
      <c r="P1957" s="152">
        <f t="shared" si="228"/>
        <v>0.5</v>
      </c>
      <c r="Q1957" s="152"/>
      <c r="R1957" s="152">
        <f t="shared" si="229"/>
        <v>2422</v>
      </c>
      <c r="S1957" s="152">
        <f t="shared" si="233"/>
        <v>47</v>
      </c>
      <c r="T1957" s="152">
        <f t="shared" si="230"/>
        <v>2246</v>
      </c>
      <c r="U1957" s="152">
        <f t="shared" si="234"/>
        <v>41</v>
      </c>
      <c r="V1957" s="152">
        <f t="shared" si="231"/>
        <v>33</v>
      </c>
      <c r="W1957" s="152">
        <f t="shared" si="235"/>
        <v>1</v>
      </c>
      <c r="X1957" s="152">
        <v>1.0620000000000001</v>
      </c>
      <c r="Y1957" t="s">
        <v>16069</v>
      </c>
    </row>
    <row r="1958" spans="5:25" ht="18" x14ac:dyDescent="0.25">
      <c r="E1958" s="152" t="s">
        <v>14078</v>
      </c>
      <c r="F1958" s="152" t="s">
        <v>16060</v>
      </c>
      <c r="G1958" t="str">
        <f t="shared" si="232"/>
        <v>Key West, Florida Keys</v>
      </c>
      <c r="H1958" s="152">
        <v>4</v>
      </c>
      <c r="I1958" s="152">
        <v>30.3</v>
      </c>
      <c r="J1958" s="152">
        <f t="shared" si="225"/>
        <v>0.5</v>
      </c>
      <c r="K1958" s="152">
        <v>400</v>
      </c>
      <c r="L1958" s="152">
        <f t="shared" si="226"/>
        <v>49</v>
      </c>
      <c r="M1958" s="152">
        <v>8.1</v>
      </c>
      <c r="N1958" s="152">
        <f t="shared" si="227"/>
        <v>0.04</v>
      </c>
      <c r="O1958" s="152">
        <v>4.3</v>
      </c>
      <c r="P1958" s="152">
        <f t="shared" si="228"/>
        <v>4</v>
      </c>
      <c r="Q1958" s="152"/>
      <c r="R1958" s="152">
        <f t="shared" si="229"/>
        <v>2406</v>
      </c>
      <c r="S1958" s="152">
        <f t="shared" si="233"/>
        <v>47</v>
      </c>
      <c r="T1958" s="152">
        <f t="shared" si="230"/>
        <v>2052</v>
      </c>
      <c r="U1958" s="152">
        <f t="shared" si="234"/>
        <v>38</v>
      </c>
      <c r="V1958" s="152">
        <f t="shared" si="231"/>
        <v>33</v>
      </c>
      <c r="W1958" s="152">
        <f t="shared" si="235"/>
        <v>1</v>
      </c>
      <c r="X1958" s="152">
        <v>0.255</v>
      </c>
      <c r="Y1958" t="s">
        <v>16069</v>
      </c>
    </row>
    <row r="1959" spans="5:25" ht="18" x14ac:dyDescent="0.25">
      <c r="E1959" s="152" t="s">
        <v>14078</v>
      </c>
      <c r="F1959" s="152" t="s">
        <v>16060</v>
      </c>
      <c r="G1959" t="str">
        <f t="shared" si="232"/>
        <v>Key West, Florida Keys</v>
      </c>
      <c r="H1959" s="152">
        <v>2</v>
      </c>
      <c r="I1959" s="152">
        <v>27</v>
      </c>
      <c r="J1959" s="152">
        <f t="shared" si="225"/>
        <v>0.1</v>
      </c>
      <c r="K1959" s="152">
        <v>900</v>
      </c>
      <c r="L1959" s="152">
        <f t="shared" si="226"/>
        <v>211</v>
      </c>
      <c r="M1959" s="152">
        <v>7.8</v>
      </c>
      <c r="N1959" s="152">
        <f t="shared" si="227"/>
        <v>0.1</v>
      </c>
      <c r="O1959" s="152">
        <v>2.2999999999999998</v>
      </c>
      <c r="P1959" s="152">
        <f t="shared" si="228"/>
        <v>0.5</v>
      </c>
      <c r="Q1959" s="152"/>
      <c r="R1959" s="152">
        <f t="shared" si="229"/>
        <v>2422</v>
      </c>
      <c r="S1959" s="152">
        <f t="shared" si="233"/>
        <v>47</v>
      </c>
      <c r="T1959" s="152">
        <f t="shared" si="230"/>
        <v>2246</v>
      </c>
      <c r="U1959" s="152">
        <f t="shared" si="234"/>
        <v>41</v>
      </c>
      <c r="V1959" s="152">
        <f t="shared" si="231"/>
        <v>33</v>
      </c>
      <c r="W1959" s="152">
        <f t="shared" si="235"/>
        <v>1</v>
      </c>
      <c r="X1959" s="152">
        <v>0.80600000000000005</v>
      </c>
      <c r="Y1959" t="s">
        <v>16069</v>
      </c>
    </row>
    <row r="1960" spans="5:25" ht="18" x14ac:dyDescent="0.25">
      <c r="E1960" s="152" t="s">
        <v>14078</v>
      </c>
      <c r="F1960" s="152" t="s">
        <v>16060</v>
      </c>
      <c r="G1960" t="str">
        <f t="shared" si="232"/>
        <v>Key West, Florida Keys</v>
      </c>
      <c r="H1960" s="152">
        <v>5</v>
      </c>
      <c r="I1960" s="152">
        <v>30.3</v>
      </c>
      <c r="J1960" s="152">
        <f t="shared" si="225"/>
        <v>0.5</v>
      </c>
      <c r="K1960" s="152">
        <v>950</v>
      </c>
      <c r="L1960" s="152">
        <f t="shared" si="226"/>
        <v>196</v>
      </c>
      <c r="M1960" s="152">
        <v>7.8</v>
      </c>
      <c r="N1960" s="152">
        <f t="shared" si="227"/>
        <v>0.09</v>
      </c>
      <c r="O1960" s="152">
        <v>2.5</v>
      </c>
      <c r="P1960" s="152">
        <f t="shared" si="228"/>
        <v>0.5</v>
      </c>
      <c r="Q1960" s="152"/>
      <c r="R1960" s="152">
        <f t="shared" si="229"/>
        <v>2460</v>
      </c>
      <c r="S1960" s="152">
        <f t="shared" si="233"/>
        <v>52</v>
      </c>
      <c r="T1960" s="152">
        <f t="shared" si="230"/>
        <v>2268</v>
      </c>
      <c r="U1960" s="152">
        <f t="shared" si="234"/>
        <v>54</v>
      </c>
      <c r="V1960" s="152">
        <f t="shared" si="231"/>
        <v>33</v>
      </c>
      <c r="W1960" s="152">
        <f t="shared" si="235"/>
        <v>1</v>
      </c>
      <c r="X1960" s="152">
        <v>0.66100000000000003</v>
      </c>
      <c r="Y1960" t="s">
        <v>16069</v>
      </c>
    </row>
    <row r="1961" spans="5:25" ht="18" x14ac:dyDescent="0.25">
      <c r="E1961" s="152" t="s">
        <v>14078</v>
      </c>
      <c r="F1961" s="152" t="s">
        <v>16062</v>
      </c>
      <c r="G1961" t="str">
        <f t="shared" si="232"/>
        <v>Key Biscayne, Florida Keys</v>
      </c>
      <c r="H1961" s="152">
        <v>5</v>
      </c>
      <c r="I1961" s="152">
        <v>30.3</v>
      </c>
      <c r="J1961" s="152">
        <f t="shared" si="225"/>
        <v>0.5</v>
      </c>
      <c r="K1961" s="152">
        <v>950</v>
      </c>
      <c r="L1961" s="152">
        <f t="shared" si="226"/>
        <v>196</v>
      </c>
      <c r="M1961" s="152">
        <v>7.8</v>
      </c>
      <c r="N1961" s="152">
        <f t="shared" si="227"/>
        <v>0.09</v>
      </c>
      <c r="O1961" s="152">
        <v>2.5</v>
      </c>
      <c r="P1961" s="152">
        <f t="shared" si="228"/>
        <v>0.5</v>
      </c>
      <c r="Q1961" s="152"/>
      <c r="R1961" s="152">
        <f t="shared" si="229"/>
        <v>2460</v>
      </c>
      <c r="S1961" s="152">
        <f t="shared" si="233"/>
        <v>52</v>
      </c>
      <c r="T1961" s="152">
        <f t="shared" si="230"/>
        <v>2268</v>
      </c>
      <c r="U1961" s="152">
        <f t="shared" si="234"/>
        <v>54</v>
      </c>
      <c r="V1961" s="152">
        <f t="shared" si="231"/>
        <v>33</v>
      </c>
      <c r="W1961" s="152">
        <f t="shared" si="235"/>
        <v>1</v>
      </c>
      <c r="X1961" s="152">
        <v>0.29599999999999999</v>
      </c>
      <c r="Y1961" t="s">
        <v>16069</v>
      </c>
    </row>
    <row r="1962" spans="5:25" ht="18" x14ac:dyDescent="0.25">
      <c r="E1962" s="152" t="s">
        <v>14078</v>
      </c>
      <c r="F1962" s="152" t="s">
        <v>16062</v>
      </c>
      <c r="G1962" t="str">
        <f t="shared" si="232"/>
        <v>Key Biscayne, Florida Keys</v>
      </c>
      <c r="H1962" s="152">
        <v>1</v>
      </c>
      <c r="I1962" s="152">
        <v>27</v>
      </c>
      <c r="J1962" s="152">
        <f t="shared" si="225"/>
        <v>0.1</v>
      </c>
      <c r="K1962" s="152">
        <v>400</v>
      </c>
      <c r="L1962" s="152">
        <f t="shared" si="226"/>
        <v>60</v>
      </c>
      <c r="M1962" s="152">
        <v>8.1</v>
      </c>
      <c r="N1962" s="152">
        <f t="shared" si="227"/>
        <v>0.05</v>
      </c>
      <c r="O1962" s="152">
        <v>3.8</v>
      </c>
      <c r="P1962" s="152">
        <f t="shared" si="228"/>
        <v>3</v>
      </c>
      <c r="Q1962" s="152"/>
      <c r="R1962" s="152">
        <f t="shared" si="229"/>
        <v>2377</v>
      </c>
      <c r="S1962" s="152">
        <f t="shared" si="233"/>
        <v>41</v>
      </c>
      <c r="T1962" s="152">
        <f t="shared" si="230"/>
        <v>2057</v>
      </c>
      <c r="U1962" s="152">
        <f t="shared" si="234"/>
        <v>43</v>
      </c>
      <c r="V1962" s="152">
        <f t="shared" si="231"/>
        <v>33</v>
      </c>
      <c r="W1962" s="152">
        <f t="shared" si="235"/>
        <v>1</v>
      </c>
      <c r="X1962" s="152">
        <v>0.27500000000000002</v>
      </c>
      <c r="Y1962" t="s">
        <v>16069</v>
      </c>
    </row>
    <row r="1963" spans="5:25" ht="18" x14ac:dyDescent="0.25">
      <c r="E1963" s="152" t="s">
        <v>14078</v>
      </c>
      <c r="F1963" s="152" t="s">
        <v>16062</v>
      </c>
      <c r="G1963" t="str">
        <f t="shared" si="232"/>
        <v>Key Biscayne, Florida Keys</v>
      </c>
      <c r="H1963" s="152">
        <v>2</v>
      </c>
      <c r="I1963" s="152">
        <v>27</v>
      </c>
      <c r="J1963" s="152">
        <f t="shared" si="225"/>
        <v>0.1</v>
      </c>
      <c r="K1963" s="152">
        <v>900</v>
      </c>
      <c r="L1963" s="152">
        <f t="shared" si="226"/>
        <v>211</v>
      </c>
      <c r="M1963" s="152">
        <v>7.8</v>
      </c>
      <c r="N1963" s="152">
        <f t="shared" si="227"/>
        <v>0.1</v>
      </c>
      <c r="O1963" s="152">
        <v>2.2999999999999998</v>
      </c>
      <c r="P1963" s="152">
        <f t="shared" si="228"/>
        <v>0.5</v>
      </c>
      <c r="Q1963" s="152"/>
      <c r="R1963" s="152">
        <f t="shared" si="229"/>
        <v>2422</v>
      </c>
      <c r="S1963" s="152">
        <f t="shared" si="233"/>
        <v>47</v>
      </c>
      <c r="T1963" s="152">
        <f t="shared" si="230"/>
        <v>2246</v>
      </c>
      <c r="U1963" s="152">
        <f t="shared" si="234"/>
        <v>41</v>
      </c>
      <c r="V1963" s="152">
        <f t="shared" si="231"/>
        <v>33</v>
      </c>
      <c r="W1963" s="152">
        <f t="shared" si="235"/>
        <v>1</v>
      </c>
      <c r="X1963" s="152">
        <v>1.288</v>
      </c>
      <c r="Y1963" t="s">
        <v>16069</v>
      </c>
    </row>
    <row r="1964" spans="5:25" ht="18" x14ac:dyDescent="0.25">
      <c r="E1964" s="152" t="s">
        <v>14078</v>
      </c>
      <c r="F1964" s="152" t="s">
        <v>16062</v>
      </c>
      <c r="G1964" t="str">
        <f t="shared" si="232"/>
        <v>Key Biscayne, Florida Keys</v>
      </c>
      <c r="H1964" s="152">
        <v>4</v>
      </c>
      <c r="I1964" s="152">
        <v>30.3</v>
      </c>
      <c r="J1964" s="152">
        <f t="shared" si="225"/>
        <v>0.5</v>
      </c>
      <c r="K1964" s="152">
        <v>400</v>
      </c>
      <c r="L1964" s="152">
        <f t="shared" si="226"/>
        <v>49</v>
      </c>
      <c r="M1964" s="152">
        <v>8.1</v>
      </c>
      <c r="N1964" s="152">
        <f t="shared" si="227"/>
        <v>0.04</v>
      </c>
      <c r="O1964" s="152">
        <v>4.3</v>
      </c>
      <c r="P1964" s="152">
        <f t="shared" si="228"/>
        <v>4</v>
      </c>
      <c r="Q1964" s="152"/>
      <c r="R1964" s="152">
        <f t="shared" si="229"/>
        <v>2406</v>
      </c>
      <c r="S1964" s="152">
        <f t="shared" si="233"/>
        <v>47</v>
      </c>
      <c r="T1964" s="152">
        <f t="shared" si="230"/>
        <v>2052</v>
      </c>
      <c r="U1964" s="152">
        <f t="shared" si="234"/>
        <v>38</v>
      </c>
      <c r="V1964" s="152">
        <f t="shared" si="231"/>
        <v>33</v>
      </c>
      <c r="W1964" s="152">
        <f t="shared" si="235"/>
        <v>1</v>
      </c>
      <c r="X1964" s="152">
        <v>1.0920000000000001</v>
      </c>
      <c r="Y1964" t="s">
        <v>16069</v>
      </c>
    </row>
    <row r="1965" spans="5:25" ht="18" x14ac:dyDescent="0.25">
      <c r="E1965" s="152" t="s">
        <v>14078</v>
      </c>
      <c r="F1965" s="152" t="s">
        <v>16060</v>
      </c>
      <c r="G1965" t="str">
        <f t="shared" si="232"/>
        <v>Key West, Florida Keys</v>
      </c>
      <c r="H1965" s="152">
        <v>4</v>
      </c>
      <c r="I1965" s="152">
        <v>30.3</v>
      </c>
      <c r="J1965" s="152">
        <f t="shared" si="225"/>
        <v>0.5</v>
      </c>
      <c r="K1965" s="152">
        <v>400</v>
      </c>
      <c r="L1965" s="152">
        <f t="shared" si="226"/>
        <v>49</v>
      </c>
      <c r="M1965" s="152">
        <v>8.1</v>
      </c>
      <c r="N1965" s="152">
        <f t="shared" si="227"/>
        <v>0.04</v>
      </c>
      <c r="O1965" s="152">
        <v>4.3</v>
      </c>
      <c r="P1965" s="152">
        <f t="shared" si="228"/>
        <v>4</v>
      </c>
      <c r="Q1965" s="152"/>
      <c r="R1965" s="152">
        <f t="shared" si="229"/>
        <v>2406</v>
      </c>
      <c r="S1965" s="152">
        <f t="shared" si="233"/>
        <v>47</v>
      </c>
      <c r="T1965" s="152">
        <f t="shared" si="230"/>
        <v>2052</v>
      </c>
      <c r="U1965" s="152">
        <f t="shared" si="234"/>
        <v>38</v>
      </c>
      <c r="V1965" s="152">
        <f t="shared" si="231"/>
        <v>33</v>
      </c>
      <c r="W1965" s="152">
        <f t="shared" si="235"/>
        <v>1</v>
      </c>
      <c r="X1965" s="152">
        <v>0.29299999999999998</v>
      </c>
      <c r="Y1965" t="s">
        <v>16069</v>
      </c>
    </row>
    <row r="1966" spans="5:25" ht="18" x14ac:dyDescent="0.25">
      <c r="E1966" s="152" t="s">
        <v>14078</v>
      </c>
      <c r="F1966" s="152" t="s">
        <v>16060</v>
      </c>
      <c r="G1966" t="str">
        <f t="shared" si="232"/>
        <v>Key West, Florida Keys</v>
      </c>
      <c r="H1966" s="152">
        <v>6</v>
      </c>
      <c r="I1966" s="152">
        <v>30.3</v>
      </c>
      <c r="J1966" s="152">
        <f t="shared" si="225"/>
        <v>0.5</v>
      </c>
      <c r="K1966" s="152">
        <v>1290</v>
      </c>
      <c r="L1966" s="152">
        <f t="shared" si="226"/>
        <v>247</v>
      </c>
      <c r="M1966" s="152">
        <v>7.6</v>
      </c>
      <c r="N1966" s="152">
        <f t="shared" si="227"/>
        <v>0.08</v>
      </c>
      <c r="O1966" s="152">
        <v>2</v>
      </c>
      <c r="P1966" s="152">
        <f t="shared" si="228"/>
        <v>0.4</v>
      </c>
      <c r="Q1966" s="152"/>
      <c r="R1966" s="152">
        <f t="shared" si="229"/>
        <v>2447</v>
      </c>
      <c r="S1966" s="152">
        <f t="shared" si="233"/>
        <v>77</v>
      </c>
      <c r="T1966" s="152">
        <f t="shared" si="230"/>
        <v>2311</v>
      </c>
      <c r="U1966" s="152">
        <f t="shared" si="234"/>
        <v>77</v>
      </c>
      <c r="V1966" s="152">
        <f t="shared" si="231"/>
        <v>33</v>
      </c>
      <c r="W1966" s="152">
        <f t="shared" si="235"/>
        <v>1</v>
      </c>
      <c r="X1966" s="152">
        <v>0.90200000000000002</v>
      </c>
      <c r="Y1966" t="s">
        <v>16069</v>
      </c>
    </row>
    <row r="1967" spans="5:25" ht="18" x14ac:dyDescent="0.25">
      <c r="E1967" s="152" t="s">
        <v>14078</v>
      </c>
      <c r="F1967" s="152" t="s">
        <v>16060</v>
      </c>
      <c r="G1967" t="str">
        <f t="shared" si="232"/>
        <v>Key West, Florida Keys</v>
      </c>
      <c r="H1967" s="152">
        <v>3</v>
      </c>
      <c r="I1967" s="152">
        <v>27</v>
      </c>
      <c r="J1967" s="152">
        <f t="shared" si="225"/>
        <v>0.1</v>
      </c>
      <c r="K1967" s="152">
        <v>1340</v>
      </c>
      <c r="L1967" s="152">
        <f t="shared" si="226"/>
        <v>207</v>
      </c>
      <c r="M1967" s="152">
        <v>7.6</v>
      </c>
      <c r="N1967" s="152">
        <f t="shared" si="227"/>
        <v>0.06</v>
      </c>
      <c r="O1967" s="152">
        <v>1.7</v>
      </c>
      <c r="P1967" s="152">
        <f t="shared" si="228"/>
        <v>0.2</v>
      </c>
      <c r="Q1967" s="152"/>
      <c r="R1967" s="152">
        <f t="shared" si="229"/>
        <v>2442</v>
      </c>
      <c r="S1967" s="152">
        <f t="shared" si="233"/>
        <v>33</v>
      </c>
      <c r="T1967" s="152">
        <f t="shared" si="230"/>
        <v>2336</v>
      </c>
      <c r="U1967" s="152">
        <f t="shared" si="234"/>
        <v>33</v>
      </c>
      <c r="V1967" s="152">
        <f t="shared" si="231"/>
        <v>33</v>
      </c>
      <c r="W1967" s="152">
        <f t="shared" si="235"/>
        <v>1</v>
      </c>
      <c r="X1967" s="152">
        <v>8.2000000000000003E-2</v>
      </c>
      <c r="Y1967" t="s">
        <v>16069</v>
      </c>
    </row>
    <row r="1968" spans="5:25" ht="18" x14ac:dyDescent="0.25">
      <c r="E1968" s="152" t="s">
        <v>14078</v>
      </c>
      <c r="F1968" s="152" t="s">
        <v>16062</v>
      </c>
      <c r="G1968" t="str">
        <f t="shared" si="232"/>
        <v>Key Biscayne, Florida Keys</v>
      </c>
      <c r="H1968" s="152">
        <v>3</v>
      </c>
      <c r="I1968" s="152">
        <v>27</v>
      </c>
      <c r="J1968" s="152">
        <f t="shared" si="225"/>
        <v>0.1</v>
      </c>
      <c r="K1968" s="152">
        <v>1340</v>
      </c>
      <c r="L1968" s="152">
        <f t="shared" si="226"/>
        <v>207</v>
      </c>
      <c r="M1968" s="152">
        <v>7.6</v>
      </c>
      <c r="N1968" s="152">
        <f t="shared" si="227"/>
        <v>0.06</v>
      </c>
      <c r="O1968" s="152">
        <v>1.7</v>
      </c>
      <c r="P1968" s="152">
        <f t="shared" si="228"/>
        <v>0.2</v>
      </c>
      <c r="Q1968" s="152"/>
      <c r="R1968" s="152">
        <f t="shared" si="229"/>
        <v>2442</v>
      </c>
      <c r="S1968" s="152">
        <f t="shared" si="233"/>
        <v>33</v>
      </c>
      <c r="T1968" s="152">
        <f t="shared" si="230"/>
        <v>2336</v>
      </c>
      <c r="U1968" s="152">
        <f t="shared" si="234"/>
        <v>33</v>
      </c>
      <c r="V1968" s="152">
        <f t="shared" si="231"/>
        <v>33</v>
      </c>
      <c r="W1968" s="152">
        <f t="shared" si="235"/>
        <v>1</v>
      </c>
      <c r="X1968" s="152">
        <v>0.42699999999999999</v>
      </c>
      <c r="Y1968" t="s">
        <v>16069</v>
      </c>
    </row>
    <row r="1969" spans="5:25" ht="18" x14ac:dyDescent="0.25">
      <c r="E1969" s="152" t="s">
        <v>14078</v>
      </c>
      <c r="F1969" s="152" t="s">
        <v>16062</v>
      </c>
      <c r="G1969" t="str">
        <f t="shared" si="232"/>
        <v>Key Biscayne, Florida Keys</v>
      </c>
      <c r="H1969" s="152">
        <v>3</v>
      </c>
      <c r="I1969" s="152">
        <v>27</v>
      </c>
      <c r="J1969" s="152">
        <f t="shared" si="225"/>
        <v>0.1</v>
      </c>
      <c r="K1969" s="152">
        <v>1340</v>
      </c>
      <c r="L1969" s="152">
        <f t="shared" si="226"/>
        <v>207</v>
      </c>
      <c r="M1969" s="152">
        <v>7.6</v>
      </c>
      <c r="N1969" s="152">
        <f t="shared" si="227"/>
        <v>0.06</v>
      </c>
      <c r="O1969" s="152">
        <v>1.7</v>
      </c>
      <c r="P1969" s="152">
        <f t="shared" si="228"/>
        <v>0.2</v>
      </c>
      <c r="Q1969" s="152"/>
      <c r="R1969" s="152">
        <f t="shared" si="229"/>
        <v>2442</v>
      </c>
      <c r="S1969" s="152">
        <f t="shared" si="233"/>
        <v>33</v>
      </c>
      <c r="T1969" s="152">
        <f t="shared" si="230"/>
        <v>2336</v>
      </c>
      <c r="U1969" s="152">
        <f t="shared" si="234"/>
        <v>33</v>
      </c>
      <c r="V1969" s="152">
        <f t="shared" si="231"/>
        <v>33</v>
      </c>
      <c r="W1969" s="152">
        <f t="shared" si="235"/>
        <v>1</v>
      </c>
      <c r="X1969" s="152">
        <v>0.92100000000000004</v>
      </c>
      <c r="Y1969" t="s">
        <v>16069</v>
      </c>
    </row>
    <row r="1970" spans="5:25" ht="18" x14ac:dyDescent="0.25">
      <c r="E1970" s="152" t="s">
        <v>14078</v>
      </c>
      <c r="F1970" s="152" t="s">
        <v>16062</v>
      </c>
      <c r="G1970" t="str">
        <f t="shared" si="232"/>
        <v>Key Biscayne, Florida Keys</v>
      </c>
      <c r="H1970" s="152">
        <v>2</v>
      </c>
      <c r="I1970" s="152">
        <v>27</v>
      </c>
      <c r="J1970" s="152">
        <f t="shared" ref="J1970:J2033" si="236">VLOOKUP($H1970,$AA$948:$AO$953,3,FALSE)</f>
        <v>0.1</v>
      </c>
      <c r="K1970" s="152">
        <v>900</v>
      </c>
      <c r="L1970" s="152">
        <f t="shared" ref="L1970:L2033" si="237">VLOOKUP($H1970,$AA$948:$AO$953,5,FALSE)</f>
        <v>211</v>
      </c>
      <c r="M1970" s="152">
        <v>7.8</v>
      </c>
      <c r="N1970" s="152">
        <f t="shared" ref="N1970:N2033" si="238">VLOOKUP($H1970,$AA$948:$AO$953,7,FALSE)</f>
        <v>0.1</v>
      </c>
      <c r="O1970" s="152">
        <v>2.2999999999999998</v>
      </c>
      <c r="P1970" s="152">
        <f t="shared" ref="P1970:P2033" si="239">VLOOKUP($H1970,$AA$948:$AO$953,13,FALSE)</f>
        <v>0.5</v>
      </c>
      <c r="Q1970" s="152"/>
      <c r="R1970" s="152">
        <f t="shared" ref="R1970:R2033" si="240">VLOOKUP($H1970,$AA$948:$AO$953,8,FALSE)</f>
        <v>2422</v>
      </c>
      <c r="S1970" s="152">
        <f t="shared" si="233"/>
        <v>47</v>
      </c>
      <c r="T1970" s="152">
        <f t="shared" ref="T1970:T2033" si="241">VLOOKUP($H1970,$AA$948:$AO$953,10,FALSE)</f>
        <v>2246</v>
      </c>
      <c r="U1970" s="152">
        <f t="shared" si="234"/>
        <v>41</v>
      </c>
      <c r="V1970" s="152">
        <f t="shared" ref="V1970:V2033" si="242">VLOOKUP($H1970,$AA$948:$AO$953,14,FALSE)</f>
        <v>33</v>
      </c>
      <c r="W1970" s="152">
        <f t="shared" si="235"/>
        <v>1</v>
      </c>
      <c r="X1970" s="152">
        <v>0.94499999999999995</v>
      </c>
      <c r="Y1970" t="s">
        <v>16069</v>
      </c>
    </row>
    <row r="1971" spans="5:25" ht="18" x14ac:dyDescent="0.25">
      <c r="E1971" s="152" t="s">
        <v>14078</v>
      </c>
      <c r="F1971" s="152" t="s">
        <v>16062</v>
      </c>
      <c r="G1971" t="str">
        <f t="shared" ref="G1971:G2034" si="243">_xlfn.CONCAT(F1971, ", Florida Keys")</f>
        <v>Key Biscayne, Florida Keys</v>
      </c>
      <c r="H1971" s="152">
        <v>1</v>
      </c>
      <c r="I1971" s="152">
        <v>27</v>
      </c>
      <c r="J1971" s="152">
        <f t="shared" si="236"/>
        <v>0.1</v>
      </c>
      <c r="K1971" s="152">
        <v>400</v>
      </c>
      <c r="L1971" s="152">
        <f t="shared" si="237"/>
        <v>60</v>
      </c>
      <c r="M1971" s="152">
        <v>8.1</v>
      </c>
      <c r="N1971" s="152">
        <f t="shared" si="238"/>
        <v>0.05</v>
      </c>
      <c r="O1971" s="152">
        <v>3.8</v>
      </c>
      <c r="P1971" s="152">
        <f t="shared" si="239"/>
        <v>3</v>
      </c>
      <c r="Q1971" s="152"/>
      <c r="R1971" s="152">
        <f t="shared" si="240"/>
        <v>2377</v>
      </c>
      <c r="S1971" s="152">
        <f t="shared" ref="S1971:S2034" si="244">VLOOKUP($H1971,$AA$948:$AO$953,9,FALSE)</f>
        <v>41</v>
      </c>
      <c r="T1971" s="152">
        <f t="shared" si="241"/>
        <v>2057</v>
      </c>
      <c r="U1971" s="152">
        <f t="shared" ref="U1971:U2034" si="245">VLOOKUP($H1971,$AA$948:$AO$953,11,FALSE)</f>
        <v>43</v>
      </c>
      <c r="V1971" s="152">
        <f t="shared" si="242"/>
        <v>33</v>
      </c>
      <c r="W1971" s="152">
        <f t="shared" ref="W1971:W2034" si="246">VLOOKUP($H1971,$AA$948:$AO$953,15,FALSE)</f>
        <v>1</v>
      </c>
      <c r="X1971" s="152">
        <v>0.73299999999999998</v>
      </c>
      <c r="Y1971" t="s">
        <v>16069</v>
      </c>
    </row>
    <row r="1972" spans="5:25" ht="18" x14ac:dyDescent="0.25">
      <c r="E1972" s="152" t="s">
        <v>14078</v>
      </c>
      <c r="F1972" s="152" t="s">
        <v>16062</v>
      </c>
      <c r="G1972" t="str">
        <f t="shared" si="243"/>
        <v>Key Biscayne, Florida Keys</v>
      </c>
      <c r="H1972" s="152">
        <v>5</v>
      </c>
      <c r="I1972" s="152">
        <v>30.3</v>
      </c>
      <c r="J1972" s="152">
        <f t="shared" si="236"/>
        <v>0.5</v>
      </c>
      <c r="K1972" s="152">
        <v>950</v>
      </c>
      <c r="L1972" s="152">
        <f t="shared" si="237"/>
        <v>196</v>
      </c>
      <c r="M1972" s="152">
        <v>7.8</v>
      </c>
      <c r="N1972" s="152">
        <f t="shared" si="238"/>
        <v>0.09</v>
      </c>
      <c r="O1972" s="152">
        <v>2.5</v>
      </c>
      <c r="P1972" s="152">
        <f t="shared" si="239"/>
        <v>0.5</v>
      </c>
      <c r="Q1972" s="152"/>
      <c r="R1972" s="152">
        <f t="shared" si="240"/>
        <v>2460</v>
      </c>
      <c r="S1972" s="152">
        <f t="shared" si="244"/>
        <v>52</v>
      </c>
      <c r="T1972" s="152">
        <f t="shared" si="241"/>
        <v>2268</v>
      </c>
      <c r="U1972" s="152">
        <f t="shared" si="245"/>
        <v>54</v>
      </c>
      <c r="V1972" s="152">
        <f t="shared" si="242"/>
        <v>33</v>
      </c>
      <c r="W1972" s="152">
        <f t="shared" si="246"/>
        <v>1</v>
      </c>
      <c r="X1972" s="152">
        <v>0.65</v>
      </c>
      <c r="Y1972" t="s">
        <v>16069</v>
      </c>
    </row>
    <row r="1973" spans="5:25" ht="18" x14ac:dyDescent="0.25">
      <c r="E1973" s="152" t="s">
        <v>14078</v>
      </c>
      <c r="F1973" s="152" t="s">
        <v>16060</v>
      </c>
      <c r="G1973" t="str">
        <f t="shared" si="243"/>
        <v>Key West, Florida Keys</v>
      </c>
      <c r="H1973" s="152">
        <v>6</v>
      </c>
      <c r="I1973" s="152">
        <v>30.3</v>
      </c>
      <c r="J1973" s="152">
        <f t="shared" si="236"/>
        <v>0.5</v>
      </c>
      <c r="K1973" s="152">
        <v>1290</v>
      </c>
      <c r="L1973" s="152">
        <f t="shared" si="237"/>
        <v>247</v>
      </c>
      <c r="M1973" s="152">
        <v>7.6</v>
      </c>
      <c r="N1973" s="152">
        <f t="shared" si="238"/>
        <v>0.08</v>
      </c>
      <c r="O1973" s="152">
        <v>2</v>
      </c>
      <c r="P1973" s="152">
        <f t="shared" si="239"/>
        <v>0.4</v>
      </c>
      <c r="Q1973" s="152"/>
      <c r="R1973" s="152">
        <f t="shared" si="240"/>
        <v>2447</v>
      </c>
      <c r="S1973" s="152">
        <f t="shared" si="244"/>
        <v>77</v>
      </c>
      <c r="T1973" s="152">
        <f t="shared" si="241"/>
        <v>2311</v>
      </c>
      <c r="U1973" s="152">
        <f t="shared" si="245"/>
        <v>77</v>
      </c>
      <c r="V1973" s="152">
        <f t="shared" si="242"/>
        <v>33</v>
      </c>
      <c r="W1973" s="152">
        <f t="shared" si="246"/>
        <v>1</v>
      </c>
      <c r="X1973" s="152">
        <v>0.68500000000000005</v>
      </c>
      <c r="Y1973" t="s">
        <v>16069</v>
      </c>
    </row>
    <row r="1974" spans="5:25" ht="18" x14ac:dyDescent="0.25">
      <c r="E1974" s="152" t="s">
        <v>14078</v>
      </c>
      <c r="F1974" s="152" t="s">
        <v>16060</v>
      </c>
      <c r="G1974" t="str">
        <f t="shared" si="243"/>
        <v>Key West, Florida Keys</v>
      </c>
      <c r="H1974" s="152">
        <v>4</v>
      </c>
      <c r="I1974" s="152">
        <v>30.3</v>
      </c>
      <c r="J1974" s="152">
        <f t="shared" si="236"/>
        <v>0.5</v>
      </c>
      <c r="K1974" s="152">
        <v>400</v>
      </c>
      <c r="L1974" s="152">
        <f t="shared" si="237"/>
        <v>49</v>
      </c>
      <c r="M1974" s="152">
        <v>8.1</v>
      </c>
      <c r="N1974" s="152">
        <f t="shared" si="238"/>
        <v>0.04</v>
      </c>
      <c r="O1974" s="152">
        <v>4.3</v>
      </c>
      <c r="P1974" s="152">
        <f t="shared" si="239"/>
        <v>4</v>
      </c>
      <c r="Q1974" s="152"/>
      <c r="R1974" s="152">
        <f t="shared" si="240"/>
        <v>2406</v>
      </c>
      <c r="S1974" s="152">
        <f t="shared" si="244"/>
        <v>47</v>
      </c>
      <c r="T1974" s="152">
        <f t="shared" si="241"/>
        <v>2052</v>
      </c>
      <c r="U1974" s="152">
        <f t="shared" si="245"/>
        <v>38</v>
      </c>
      <c r="V1974" s="152">
        <f t="shared" si="242"/>
        <v>33</v>
      </c>
      <c r="W1974" s="152">
        <f t="shared" si="246"/>
        <v>1</v>
      </c>
      <c r="X1974" s="152">
        <v>0.749</v>
      </c>
      <c r="Y1974" t="s">
        <v>16069</v>
      </c>
    </row>
    <row r="1975" spans="5:25" ht="18" x14ac:dyDescent="0.25">
      <c r="E1975" s="152" t="s">
        <v>14078</v>
      </c>
      <c r="F1975" s="152" t="s">
        <v>16060</v>
      </c>
      <c r="G1975" t="str">
        <f t="shared" si="243"/>
        <v>Key West, Florida Keys</v>
      </c>
      <c r="H1975" s="152">
        <v>1</v>
      </c>
      <c r="I1975" s="152">
        <v>27</v>
      </c>
      <c r="J1975" s="152">
        <f t="shared" si="236"/>
        <v>0.1</v>
      </c>
      <c r="K1975" s="152">
        <v>400</v>
      </c>
      <c r="L1975" s="152">
        <f t="shared" si="237"/>
        <v>60</v>
      </c>
      <c r="M1975" s="152">
        <v>8.1</v>
      </c>
      <c r="N1975" s="152">
        <f t="shared" si="238"/>
        <v>0.05</v>
      </c>
      <c r="O1975" s="152">
        <v>3.8</v>
      </c>
      <c r="P1975" s="152">
        <f t="shared" si="239"/>
        <v>3</v>
      </c>
      <c r="Q1975" s="152"/>
      <c r="R1975" s="152">
        <f t="shared" si="240"/>
        <v>2377</v>
      </c>
      <c r="S1975" s="152">
        <f t="shared" si="244"/>
        <v>41</v>
      </c>
      <c r="T1975" s="152">
        <f t="shared" si="241"/>
        <v>2057</v>
      </c>
      <c r="U1975" s="152">
        <f t="shared" si="245"/>
        <v>43</v>
      </c>
      <c r="V1975" s="152">
        <f t="shared" si="242"/>
        <v>33</v>
      </c>
      <c r="W1975" s="152">
        <f t="shared" si="246"/>
        <v>1</v>
      </c>
      <c r="X1975" s="152">
        <v>0.54700000000000004</v>
      </c>
      <c r="Y1975" t="s">
        <v>16069</v>
      </c>
    </row>
    <row r="1976" spans="5:25" ht="18" x14ac:dyDescent="0.25">
      <c r="E1976" s="152" t="s">
        <v>14078</v>
      </c>
      <c r="F1976" s="152" t="s">
        <v>16062</v>
      </c>
      <c r="G1976" t="str">
        <f t="shared" si="243"/>
        <v>Key Biscayne, Florida Keys</v>
      </c>
      <c r="H1976" s="152">
        <v>6</v>
      </c>
      <c r="I1976" s="152">
        <v>30.3</v>
      </c>
      <c r="J1976" s="152">
        <f t="shared" si="236"/>
        <v>0.5</v>
      </c>
      <c r="K1976" s="152">
        <v>1290</v>
      </c>
      <c r="L1976" s="152">
        <f t="shared" si="237"/>
        <v>247</v>
      </c>
      <c r="M1976" s="152">
        <v>7.6</v>
      </c>
      <c r="N1976" s="152">
        <f t="shared" si="238"/>
        <v>0.08</v>
      </c>
      <c r="O1976" s="152">
        <v>2</v>
      </c>
      <c r="P1976" s="152">
        <f t="shared" si="239"/>
        <v>0.4</v>
      </c>
      <c r="Q1976" s="152"/>
      <c r="R1976" s="152">
        <f t="shared" si="240"/>
        <v>2447</v>
      </c>
      <c r="S1976" s="152">
        <f t="shared" si="244"/>
        <v>77</v>
      </c>
      <c r="T1976" s="152">
        <f t="shared" si="241"/>
        <v>2311</v>
      </c>
      <c r="U1976" s="152">
        <f t="shared" si="245"/>
        <v>77</v>
      </c>
      <c r="V1976" s="152">
        <f t="shared" si="242"/>
        <v>33</v>
      </c>
      <c r="W1976" s="152">
        <f t="shared" si="246"/>
        <v>1</v>
      </c>
      <c r="X1976" s="152">
        <v>0.76400000000000001</v>
      </c>
      <c r="Y1976" t="s">
        <v>16069</v>
      </c>
    </row>
    <row r="1977" spans="5:25" ht="18" x14ac:dyDescent="0.25">
      <c r="E1977" s="152" t="s">
        <v>14078</v>
      </c>
      <c r="F1977" s="152" t="s">
        <v>16062</v>
      </c>
      <c r="G1977" t="str">
        <f t="shared" si="243"/>
        <v>Key Biscayne, Florida Keys</v>
      </c>
      <c r="H1977" s="152">
        <v>5</v>
      </c>
      <c r="I1977" s="152">
        <v>30.3</v>
      </c>
      <c r="J1977" s="152">
        <f t="shared" si="236"/>
        <v>0.5</v>
      </c>
      <c r="K1977" s="152">
        <v>950</v>
      </c>
      <c r="L1977" s="152">
        <f t="shared" si="237"/>
        <v>196</v>
      </c>
      <c r="M1977" s="152">
        <v>7.8</v>
      </c>
      <c r="N1977" s="152">
        <f t="shared" si="238"/>
        <v>0.09</v>
      </c>
      <c r="O1977" s="152">
        <v>2.5</v>
      </c>
      <c r="P1977" s="152">
        <f t="shared" si="239"/>
        <v>0.5</v>
      </c>
      <c r="Q1977" s="152"/>
      <c r="R1977" s="152">
        <f t="shared" si="240"/>
        <v>2460</v>
      </c>
      <c r="S1977" s="152">
        <f t="shared" si="244"/>
        <v>52</v>
      </c>
      <c r="T1977" s="152">
        <f t="shared" si="241"/>
        <v>2268</v>
      </c>
      <c r="U1977" s="152">
        <f t="shared" si="245"/>
        <v>54</v>
      </c>
      <c r="V1977" s="152">
        <f t="shared" si="242"/>
        <v>33</v>
      </c>
      <c r="W1977" s="152">
        <f t="shared" si="246"/>
        <v>1</v>
      </c>
      <c r="X1977" s="152">
        <v>0.40899999999999997</v>
      </c>
      <c r="Y1977" t="s">
        <v>16069</v>
      </c>
    </row>
    <row r="1978" spans="5:25" ht="18" x14ac:dyDescent="0.25">
      <c r="E1978" s="152" t="s">
        <v>14078</v>
      </c>
      <c r="F1978" s="152" t="s">
        <v>16062</v>
      </c>
      <c r="G1978" t="str">
        <f t="shared" si="243"/>
        <v>Key Biscayne, Florida Keys</v>
      </c>
      <c r="H1978" s="152">
        <v>3</v>
      </c>
      <c r="I1978" s="152">
        <v>27</v>
      </c>
      <c r="J1978" s="152">
        <f t="shared" si="236"/>
        <v>0.1</v>
      </c>
      <c r="K1978" s="152">
        <v>1340</v>
      </c>
      <c r="L1978" s="152">
        <f t="shared" si="237"/>
        <v>207</v>
      </c>
      <c r="M1978" s="152">
        <v>7.6</v>
      </c>
      <c r="N1978" s="152">
        <f t="shared" si="238"/>
        <v>0.06</v>
      </c>
      <c r="O1978" s="152">
        <v>1.7</v>
      </c>
      <c r="P1978" s="152">
        <f t="shared" si="239"/>
        <v>0.2</v>
      </c>
      <c r="Q1978" s="152"/>
      <c r="R1978" s="152">
        <f t="shared" si="240"/>
        <v>2442</v>
      </c>
      <c r="S1978" s="152">
        <f t="shared" si="244"/>
        <v>33</v>
      </c>
      <c r="T1978" s="152">
        <f t="shared" si="241"/>
        <v>2336</v>
      </c>
      <c r="U1978" s="152">
        <f t="shared" si="245"/>
        <v>33</v>
      </c>
      <c r="V1978" s="152">
        <f t="shared" si="242"/>
        <v>33</v>
      </c>
      <c r="W1978" s="152">
        <f t="shared" si="246"/>
        <v>1</v>
      </c>
      <c r="X1978" s="152">
        <v>0.38900000000000001</v>
      </c>
      <c r="Y1978" t="s">
        <v>16069</v>
      </c>
    </row>
    <row r="1979" spans="5:25" ht="18" x14ac:dyDescent="0.25">
      <c r="E1979" s="152" t="s">
        <v>14078</v>
      </c>
      <c r="F1979" s="152" t="s">
        <v>16062</v>
      </c>
      <c r="G1979" t="str">
        <f t="shared" si="243"/>
        <v>Key Biscayne, Florida Keys</v>
      </c>
      <c r="H1979" s="152">
        <v>1</v>
      </c>
      <c r="I1979" s="152">
        <v>27</v>
      </c>
      <c r="J1979" s="152">
        <f t="shared" si="236"/>
        <v>0.1</v>
      </c>
      <c r="K1979" s="152">
        <v>400</v>
      </c>
      <c r="L1979" s="152">
        <f t="shared" si="237"/>
        <v>60</v>
      </c>
      <c r="M1979" s="152">
        <v>8.1</v>
      </c>
      <c r="N1979" s="152">
        <f t="shared" si="238"/>
        <v>0.05</v>
      </c>
      <c r="O1979" s="152">
        <v>3.8</v>
      </c>
      <c r="P1979" s="152">
        <f t="shared" si="239"/>
        <v>3</v>
      </c>
      <c r="Q1979" s="152"/>
      <c r="R1979" s="152">
        <f t="shared" si="240"/>
        <v>2377</v>
      </c>
      <c r="S1979" s="152">
        <f t="shared" si="244"/>
        <v>41</v>
      </c>
      <c r="T1979" s="152">
        <f t="shared" si="241"/>
        <v>2057</v>
      </c>
      <c r="U1979" s="152">
        <f t="shared" si="245"/>
        <v>43</v>
      </c>
      <c r="V1979" s="152">
        <f t="shared" si="242"/>
        <v>33</v>
      </c>
      <c r="W1979" s="152">
        <f t="shared" si="246"/>
        <v>1</v>
      </c>
      <c r="X1979" s="152">
        <v>1.2929999999999999</v>
      </c>
      <c r="Y1979" t="s">
        <v>16069</v>
      </c>
    </row>
    <row r="1980" spans="5:25" ht="18" x14ac:dyDescent="0.25">
      <c r="E1980" s="152" t="s">
        <v>14078</v>
      </c>
      <c r="F1980" s="152" t="s">
        <v>16062</v>
      </c>
      <c r="G1980" t="str">
        <f t="shared" si="243"/>
        <v>Key Biscayne, Florida Keys</v>
      </c>
      <c r="H1980" s="152">
        <v>2</v>
      </c>
      <c r="I1980" s="152">
        <v>27</v>
      </c>
      <c r="J1980" s="152">
        <f t="shared" si="236"/>
        <v>0.1</v>
      </c>
      <c r="K1980" s="152">
        <v>900</v>
      </c>
      <c r="L1980" s="152">
        <f t="shared" si="237"/>
        <v>211</v>
      </c>
      <c r="M1980" s="152">
        <v>7.8</v>
      </c>
      <c r="N1980" s="152">
        <f t="shared" si="238"/>
        <v>0.1</v>
      </c>
      <c r="O1980" s="152">
        <v>2.2999999999999998</v>
      </c>
      <c r="P1980" s="152">
        <f t="shared" si="239"/>
        <v>0.5</v>
      </c>
      <c r="Q1980" s="152"/>
      <c r="R1980" s="152">
        <f t="shared" si="240"/>
        <v>2422</v>
      </c>
      <c r="S1980" s="152">
        <f t="shared" si="244"/>
        <v>47</v>
      </c>
      <c r="T1980" s="152">
        <f t="shared" si="241"/>
        <v>2246</v>
      </c>
      <c r="U1980" s="152">
        <f t="shared" si="245"/>
        <v>41</v>
      </c>
      <c r="V1980" s="152">
        <f t="shared" si="242"/>
        <v>33</v>
      </c>
      <c r="W1980" s="152">
        <f t="shared" si="246"/>
        <v>1</v>
      </c>
      <c r="X1980" s="152">
        <v>1.18</v>
      </c>
      <c r="Y1980" t="s">
        <v>16069</v>
      </c>
    </row>
    <row r="1981" spans="5:25" ht="18" x14ac:dyDescent="0.25">
      <c r="E1981" s="152" t="s">
        <v>14078</v>
      </c>
      <c r="F1981" s="152" t="s">
        <v>16062</v>
      </c>
      <c r="G1981" t="str">
        <f t="shared" si="243"/>
        <v>Key Biscayne, Florida Keys</v>
      </c>
      <c r="H1981" s="152">
        <v>1</v>
      </c>
      <c r="I1981" s="152">
        <v>27</v>
      </c>
      <c r="J1981" s="152">
        <f t="shared" si="236"/>
        <v>0.1</v>
      </c>
      <c r="K1981" s="152">
        <v>400</v>
      </c>
      <c r="L1981" s="152">
        <f t="shared" si="237"/>
        <v>60</v>
      </c>
      <c r="M1981" s="152">
        <v>8.1</v>
      </c>
      <c r="N1981" s="152">
        <f t="shared" si="238"/>
        <v>0.05</v>
      </c>
      <c r="O1981" s="152">
        <v>3.8</v>
      </c>
      <c r="P1981" s="152">
        <f t="shared" si="239"/>
        <v>3</v>
      </c>
      <c r="Q1981" s="152"/>
      <c r="R1981" s="152">
        <f t="shared" si="240"/>
        <v>2377</v>
      </c>
      <c r="S1981" s="152">
        <f t="shared" si="244"/>
        <v>41</v>
      </c>
      <c r="T1981" s="152">
        <f t="shared" si="241"/>
        <v>2057</v>
      </c>
      <c r="U1981" s="152">
        <f t="shared" si="245"/>
        <v>43</v>
      </c>
      <c r="V1981" s="152">
        <f t="shared" si="242"/>
        <v>33</v>
      </c>
      <c r="W1981" s="152">
        <f t="shared" si="246"/>
        <v>1</v>
      </c>
      <c r="X1981" s="152">
        <v>0.80100000000000005</v>
      </c>
      <c r="Y1981" t="s">
        <v>16069</v>
      </c>
    </row>
    <row r="1982" spans="5:25" ht="18" x14ac:dyDescent="0.25">
      <c r="E1982" s="152" t="s">
        <v>14078</v>
      </c>
      <c r="F1982" s="152" t="s">
        <v>16062</v>
      </c>
      <c r="G1982" t="str">
        <f t="shared" si="243"/>
        <v>Key Biscayne, Florida Keys</v>
      </c>
      <c r="H1982" s="152">
        <v>3</v>
      </c>
      <c r="I1982" s="152">
        <v>27</v>
      </c>
      <c r="J1982" s="152">
        <f t="shared" si="236"/>
        <v>0.1</v>
      </c>
      <c r="K1982" s="152">
        <v>1340</v>
      </c>
      <c r="L1982" s="152">
        <f t="shared" si="237"/>
        <v>207</v>
      </c>
      <c r="M1982" s="152">
        <v>7.6</v>
      </c>
      <c r="N1982" s="152">
        <f t="shared" si="238"/>
        <v>0.06</v>
      </c>
      <c r="O1982" s="152">
        <v>1.7</v>
      </c>
      <c r="P1982" s="152">
        <f t="shared" si="239"/>
        <v>0.2</v>
      </c>
      <c r="Q1982" s="152"/>
      <c r="R1982" s="152">
        <f t="shared" si="240"/>
        <v>2442</v>
      </c>
      <c r="S1982" s="152">
        <f t="shared" si="244"/>
        <v>33</v>
      </c>
      <c r="T1982" s="152">
        <f t="shared" si="241"/>
        <v>2336</v>
      </c>
      <c r="U1982" s="152">
        <f t="shared" si="245"/>
        <v>33</v>
      </c>
      <c r="V1982" s="152">
        <f t="shared" si="242"/>
        <v>33</v>
      </c>
      <c r="W1982" s="152">
        <f t="shared" si="246"/>
        <v>1</v>
      </c>
      <c r="X1982" s="152">
        <v>1.5</v>
      </c>
      <c r="Y1982" t="s">
        <v>16069</v>
      </c>
    </row>
    <row r="1983" spans="5:25" ht="18" x14ac:dyDescent="0.25">
      <c r="E1983" s="152" t="s">
        <v>14078</v>
      </c>
      <c r="F1983" s="152" t="s">
        <v>16062</v>
      </c>
      <c r="G1983" t="str">
        <f t="shared" si="243"/>
        <v>Key Biscayne, Florida Keys</v>
      </c>
      <c r="H1983" s="152">
        <v>4</v>
      </c>
      <c r="I1983" s="152">
        <v>30.3</v>
      </c>
      <c r="J1983" s="152">
        <f t="shared" si="236"/>
        <v>0.5</v>
      </c>
      <c r="K1983" s="152">
        <v>400</v>
      </c>
      <c r="L1983" s="152">
        <f t="shared" si="237"/>
        <v>49</v>
      </c>
      <c r="M1983" s="152">
        <v>8.1</v>
      </c>
      <c r="N1983" s="152">
        <f t="shared" si="238"/>
        <v>0.04</v>
      </c>
      <c r="O1983" s="152">
        <v>4.3</v>
      </c>
      <c r="P1983" s="152">
        <f t="shared" si="239"/>
        <v>4</v>
      </c>
      <c r="Q1983" s="152"/>
      <c r="R1983" s="152">
        <f t="shared" si="240"/>
        <v>2406</v>
      </c>
      <c r="S1983" s="152">
        <f t="shared" si="244"/>
        <v>47</v>
      </c>
      <c r="T1983" s="152">
        <f t="shared" si="241"/>
        <v>2052</v>
      </c>
      <c r="U1983" s="152">
        <f t="shared" si="245"/>
        <v>38</v>
      </c>
      <c r="V1983" s="152">
        <f t="shared" si="242"/>
        <v>33</v>
      </c>
      <c r="W1983" s="152">
        <f t="shared" si="246"/>
        <v>1</v>
      </c>
      <c r="X1983" s="152">
        <v>5.2999999999999999E-2</v>
      </c>
      <c r="Y1983" t="s">
        <v>16069</v>
      </c>
    </row>
    <row r="1984" spans="5:25" ht="18" x14ac:dyDescent="0.25">
      <c r="E1984" s="152" t="s">
        <v>14078</v>
      </c>
      <c r="F1984" s="152" t="s">
        <v>16062</v>
      </c>
      <c r="G1984" t="str">
        <f t="shared" si="243"/>
        <v>Key Biscayne, Florida Keys</v>
      </c>
      <c r="H1984" s="152">
        <v>4</v>
      </c>
      <c r="I1984" s="152">
        <v>30.3</v>
      </c>
      <c r="J1984" s="152">
        <f t="shared" si="236"/>
        <v>0.5</v>
      </c>
      <c r="K1984" s="152">
        <v>400</v>
      </c>
      <c r="L1984" s="152">
        <f t="shared" si="237"/>
        <v>49</v>
      </c>
      <c r="M1984" s="152">
        <v>8.1</v>
      </c>
      <c r="N1984" s="152">
        <f t="shared" si="238"/>
        <v>0.04</v>
      </c>
      <c r="O1984" s="152">
        <v>4.3</v>
      </c>
      <c r="P1984" s="152">
        <f t="shared" si="239"/>
        <v>4</v>
      </c>
      <c r="Q1984" s="152"/>
      <c r="R1984" s="152">
        <f t="shared" si="240"/>
        <v>2406</v>
      </c>
      <c r="S1984" s="152">
        <f t="shared" si="244"/>
        <v>47</v>
      </c>
      <c r="T1984" s="152">
        <f t="shared" si="241"/>
        <v>2052</v>
      </c>
      <c r="U1984" s="152">
        <f t="shared" si="245"/>
        <v>38</v>
      </c>
      <c r="V1984" s="152">
        <f t="shared" si="242"/>
        <v>33</v>
      </c>
      <c r="W1984" s="152">
        <f t="shared" si="246"/>
        <v>1</v>
      </c>
      <c r="X1984" s="152">
        <v>1.266</v>
      </c>
      <c r="Y1984" t="s">
        <v>16069</v>
      </c>
    </row>
    <row r="1985" spans="5:25" ht="18" x14ac:dyDescent="0.25">
      <c r="E1985" s="152" t="s">
        <v>14078</v>
      </c>
      <c r="F1985" s="152" t="s">
        <v>16062</v>
      </c>
      <c r="G1985" t="str">
        <f t="shared" si="243"/>
        <v>Key Biscayne, Florida Keys</v>
      </c>
      <c r="H1985" s="152">
        <v>3</v>
      </c>
      <c r="I1985" s="152">
        <v>27</v>
      </c>
      <c r="J1985" s="152">
        <f t="shared" si="236"/>
        <v>0.1</v>
      </c>
      <c r="K1985" s="152">
        <v>1340</v>
      </c>
      <c r="L1985" s="152">
        <f t="shared" si="237"/>
        <v>207</v>
      </c>
      <c r="M1985" s="152">
        <v>7.6</v>
      </c>
      <c r="N1985" s="152">
        <f t="shared" si="238"/>
        <v>0.06</v>
      </c>
      <c r="O1985" s="152">
        <v>1.7</v>
      </c>
      <c r="P1985" s="152">
        <f t="shared" si="239"/>
        <v>0.2</v>
      </c>
      <c r="Q1985" s="152"/>
      <c r="R1985" s="152">
        <f t="shared" si="240"/>
        <v>2442</v>
      </c>
      <c r="S1985" s="152">
        <f t="shared" si="244"/>
        <v>33</v>
      </c>
      <c r="T1985" s="152">
        <f t="shared" si="241"/>
        <v>2336</v>
      </c>
      <c r="U1985" s="152">
        <f t="shared" si="245"/>
        <v>33</v>
      </c>
      <c r="V1985" s="152">
        <f t="shared" si="242"/>
        <v>33</v>
      </c>
      <c r="W1985" s="152">
        <f t="shared" si="246"/>
        <v>1</v>
      </c>
      <c r="X1985" s="152">
        <v>1.2649999999999999</v>
      </c>
      <c r="Y1985" t="s">
        <v>16069</v>
      </c>
    </row>
    <row r="1986" spans="5:25" ht="18" x14ac:dyDescent="0.25">
      <c r="E1986" s="152" t="s">
        <v>14078</v>
      </c>
      <c r="F1986" s="152" t="s">
        <v>16062</v>
      </c>
      <c r="G1986" t="str">
        <f t="shared" si="243"/>
        <v>Key Biscayne, Florida Keys</v>
      </c>
      <c r="H1986" s="152">
        <v>1</v>
      </c>
      <c r="I1986" s="152">
        <v>27</v>
      </c>
      <c r="J1986" s="152">
        <f t="shared" si="236"/>
        <v>0.1</v>
      </c>
      <c r="K1986" s="152">
        <v>400</v>
      </c>
      <c r="L1986" s="152">
        <f t="shared" si="237"/>
        <v>60</v>
      </c>
      <c r="M1986" s="152">
        <v>8.1</v>
      </c>
      <c r="N1986" s="152">
        <f t="shared" si="238"/>
        <v>0.05</v>
      </c>
      <c r="O1986" s="152">
        <v>3.8</v>
      </c>
      <c r="P1986" s="152">
        <f t="shared" si="239"/>
        <v>3</v>
      </c>
      <c r="Q1986" s="152"/>
      <c r="R1986" s="152">
        <f t="shared" si="240"/>
        <v>2377</v>
      </c>
      <c r="S1986" s="152">
        <f t="shared" si="244"/>
        <v>41</v>
      </c>
      <c r="T1986" s="152">
        <f t="shared" si="241"/>
        <v>2057</v>
      </c>
      <c r="U1986" s="152">
        <f t="shared" si="245"/>
        <v>43</v>
      </c>
      <c r="V1986" s="152">
        <f t="shared" si="242"/>
        <v>33</v>
      </c>
      <c r="W1986" s="152">
        <f t="shared" si="246"/>
        <v>1</v>
      </c>
      <c r="X1986" s="152">
        <v>1.1499999999999999</v>
      </c>
      <c r="Y1986" t="s">
        <v>16069</v>
      </c>
    </row>
    <row r="1987" spans="5:25" ht="18" x14ac:dyDescent="0.25">
      <c r="E1987" s="152" t="s">
        <v>14078</v>
      </c>
      <c r="F1987" s="152" t="s">
        <v>16062</v>
      </c>
      <c r="G1987" t="str">
        <f t="shared" si="243"/>
        <v>Key Biscayne, Florida Keys</v>
      </c>
      <c r="H1987" s="152">
        <v>5</v>
      </c>
      <c r="I1987" s="152">
        <v>30.3</v>
      </c>
      <c r="J1987" s="152">
        <f t="shared" si="236"/>
        <v>0.5</v>
      </c>
      <c r="K1987" s="152">
        <v>950</v>
      </c>
      <c r="L1987" s="152">
        <f t="shared" si="237"/>
        <v>196</v>
      </c>
      <c r="M1987" s="152">
        <v>7.8</v>
      </c>
      <c r="N1987" s="152">
        <f t="shared" si="238"/>
        <v>0.09</v>
      </c>
      <c r="O1987" s="152">
        <v>2.5</v>
      </c>
      <c r="P1987" s="152">
        <f t="shared" si="239"/>
        <v>0.5</v>
      </c>
      <c r="Q1987" s="152"/>
      <c r="R1987" s="152">
        <f t="shared" si="240"/>
        <v>2460</v>
      </c>
      <c r="S1987" s="152">
        <f t="shared" si="244"/>
        <v>52</v>
      </c>
      <c r="T1987" s="152">
        <f t="shared" si="241"/>
        <v>2268</v>
      </c>
      <c r="U1987" s="152">
        <f t="shared" si="245"/>
        <v>54</v>
      </c>
      <c r="V1987" s="152">
        <f t="shared" si="242"/>
        <v>33</v>
      </c>
      <c r="W1987" s="152">
        <f t="shared" si="246"/>
        <v>1</v>
      </c>
      <c r="X1987" s="152">
        <v>1.2290000000000001</v>
      </c>
      <c r="Y1987" t="s">
        <v>16069</v>
      </c>
    </row>
    <row r="1988" spans="5:25" ht="18" x14ac:dyDescent="0.25">
      <c r="E1988" s="152" t="s">
        <v>14078</v>
      </c>
      <c r="F1988" s="152" t="s">
        <v>16062</v>
      </c>
      <c r="G1988" t="str">
        <f t="shared" si="243"/>
        <v>Key Biscayne, Florida Keys</v>
      </c>
      <c r="H1988" s="152">
        <v>2</v>
      </c>
      <c r="I1988" s="152">
        <v>27</v>
      </c>
      <c r="J1988" s="152">
        <f t="shared" si="236"/>
        <v>0.1</v>
      </c>
      <c r="K1988" s="152">
        <v>900</v>
      </c>
      <c r="L1988" s="152">
        <f t="shared" si="237"/>
        <v>211</v>
      </c>
      <c r="M1988" s="152">
        <v>7.8</v>
      </c>
      <c r="N1988" s="152">
        <f t="shared" si="238"/>
        <v>0.1</v>
      </c>
      <c r="O1988" s="152">
        <v>2.2999999999999998</v>
      </c>
      <c r="P1988" s="152">
        <f t="shared" si="239"/>
        <v>0.5</v>
      </c>
      <c r="Q1988" s="152"/>
      <c r="R1988" s="152">
        <f t="shared" si="240"/>
        <v>2422</v>
      </c>
      <c r="S1988" s="152">
        <f t="shared" si="244"/>
        <v>47</v>
      </c>
      <c r="T1988" s="152">
        <f t="shared" si="241"/>
        <v>2246</v>
      </c>
      <c r="U1988" s="152">
        <f t="shared" si="245"/>
        <v>41</v>
      </c>
      <c r="V1988" s="152">
        <f t="shared" si="242"/>
        <v>33</v>
      </c>
      <c r="W1988" s="152">
        <f t="shared" si="246"/>
        <v>1</v>
      </c>
      <c r="X1988" s="152">
        <v>0.38600000000000001</v>
      </c>
      <c r="Y1988" t="s">
        <v>16069</v>
      </c>
    </row>
    <row r="1989" spans="5:25" ht="18" x14ac:dyDescent="0.25">
      <c r="E1989" s="152" t="s">
        <v>14078</v>
      </c>
      <c r="F1989" s="152" t="s">
        <v>16062</v>
      </c>
      <c r="G1989" t="str">
        <f t="shared" si="243"/>
        <v>Key Biscayne, Florida Keys</v>
      </c>
      <c r="H1989" s="152">
        <v>2</v>
      </c>
      <c r="I1989" s="152">
        <v>27</v>
      </c>
      <c r="J1989" s="152">
        <f t="shared" si="236"/>
        <v>0.1</v>
      </c>
      <c r="K1989" s="152">
        <v>900</v>
      </c>
      <c r="L1989" s="152">
        <f t="shared" si="237"/>
        <v>211</v>
      </c>
      <c r="M1989" s="152">
        <v>7.8</v>
      </c>
      <c r="N1989" s="152">
        <f t="shared" si="238"/>
        <v>0.1</v>
      </c>
      <c r="O1989" s="152">
        <v>2.2999999999999998</v>
      </c>
      <c r="P1989" s="152">
        <f t="shared" si="239"/>
        <v>0.5</v>
      </c>
      <c r="Q1989" s="152"/>
      <c r="R1989" s="152">
        <f t="shared" si="240"/>
        <v>2422</v>
      </c>
      <c r="S1989" s="152">
        <f t="shared" si="244"/>
        <v>47</v>
      </c>
      <c r="T1989" s="152">
        <f t="shared" si="241"/>
        <v>2246</v>
      </c>
      <c r="U1989" s="152">
        <f t="shared" si="245"/>
        <v>41</v>
      </c>
      <c r="V1989" s="152">
        <f t="shared" si="242"/>
        <v>33</v>
      </c>
      <c r="W1989" s="152">
        <f t="shared" si="246"/>
        <v>1</v>
      </c>
      <c r="X1989" s="152">
        <v>1.069</v>
      </c>
      <c r="Y1989" t="s">
        <v>16069</v>
      </c>
    </row>
    <row r="1990" spans="5:25" ht="18" x14ac:dyDescent="0.25">
      <c r="E1990" s="152" t="s">
        <v>14078</v>
      </c>
      <c r="F1990" s="152" t="s">
        <v>16062</v>
      </c>
      <c r="G1990" t="str">
        <f t="shared" si="243"/>
        <v>Key Biscayne, Florida Keys</v>
      </c>
      <c r="H1990" s="152">
        <v>6</v>
      </c>
      <c r="I1990" s="152">
        <v>30.3</v>
      </c>
      <c r="J1990" s="152">
        <f t="shared" si="236"/>
        <v>0.5</v>
      </c>
      <c r="K1990" s="152">
        <v>1290</v>
      </c>
      <c r="L1990" s="152">
        <f t="shared" si="237"/>
        <v>247</v>
      </c>
      <c r="M1990" s="152">
        <v>7.6</v>
      </c>
      <c r="N1990" s="152">
        <f t="shared" si="238"/>
        <v>0.08</v>
      </c>
      <c r="O1990" s="152">
        <v>2</v>
      </c>
      <c r="P1990" s="152">
        <f t="shared" si="239"/>
        <v>0.4</v>
      </c>
      <c r="Q1990" s="152"/>
      <c r="R1990" s="152">
        <f t="shared" si="240"/>
        <v>2447</v>
      </c>
      <c r="S1990" s="152">
        <f t="shared" si="244"/>
        <v>77</v>
      </c>
      <c r="T1990" s="152">
        <f t="shared" si="241"/>
        <v>2311</v>
      </c>
      <c r="U1990" s="152">
        <f t="shared" si="245"/>
        <v>77</v>
      </c>
      <c r="V1990" s="152">
        <f t="shared" si="242"/>
        <v>33</v>
      </c>
      <c r="W1990" s="152">
        <f t="shared" si="246"/>
        <v>1</v>
      </c>
      <c r="X1990" s="152">
        <v>1.673</v>
      </c>
      <c r="Y1990" t="s">
        <v>16069</v>
      </c>
    </row>
    <row r="1991" spans="5:25" ht="18" x14ac:dyDescent="0.25">
      <c r="E1991" s="152" t="s">
        <v>16067</v>
      </c>
      <c r="F1991" s="152" t="s">
        <v>16064</v>
      </c>
      <c r="G1991" t="str">
        <f t="shared" si="243"/>
        <v>Florida Bay, Florida Keys</v>
      </c>
      <c r="H1991" s="152">
        <v>1</v>
      </c>
      <c r="I1991" s="152">
        <v>27</v>
      </c>
      <c r="J1991" s="152">
        <f t="shared" si="236"/>
        <v>0.1</v>
      </c>
      <c r="K1991" s="152">
        <v>400</v>
      </c>
      <c r="L1991" s="152">
        <f t="shared" si="237"/>
        <v>60</v>
      </c>
      <c r="M1991" s="152">
        <v>8.1</v>
      </c>
      <c r="N1991" s="152">
        <f t="shared" si="238"/>
        <v>0.05</v>
      </c>
      <c r="O1991" s="152">
        <v>3.8</v>
      </c>
      <c r="P1991" s="152">
        <f t="shared" si="239"/>
        <v>3</v>
      </c>
      <c r="Q1991" s="152"/>
      <c r="R1991" s="152">
        <f t="shared" si="240"/>
        <v>2377</v>
      </c>
      <c r="S1991" s="152">
        <f t="shared" si="244"/>
        <v>41</v>
      </c>
      <c r="T1991" s="152">
        <f t="shared" si="241"/>
        <v>2057</v>
      </c>
      <c r="U1991" s="152">
        <f t="shared" si="245"/>
        <v>43</v>
      </c>
      <c r="V1991" s="152">
        <f t="shared" si="242"/>
        <v>33</v>
      </c>
      <c r="W1991" s="152">
        <f t="shared" si="246"/>
        <v>1</v>
      </c>
      <c r="X1991" s="152">
        <v>0.39900000000000002</v>
      </c>
      <c r="Y1991" t="s">
        <v>16069</v>
      </c>
    </row>
    <row r="1992" spans="5:25" ht="18" x14ac:dyDescent="0.25">
      <c r="E1992" s="152" t="s">
        <v>16067</v>
      </c>
      <c r="F1992" s="152" t="s">
        <v>16064</v>
      </c>
      <c r="G1992" t="str">
        <f t="shared" si="243"/>
        <v>Florida Bay, Florida Keys</v>
      </c>
      <c r="H1992" s="152">
        <v>2</v>
      </c>
      <c r="I1992" s="152">
        <v>27</v>
      </c>
      <c r="J1992" s="152">
        <f t="shared" si="236"/>
        <v>0.1</v>
      </c>
      <c r="K1992" s="152">
        <v>900</v>
      </c>
      <c r="L1992" s="152">
        <f t="shared" si="237"/>
        <v>211</v>
      </c>
      <c r="M1992" s="152">
        <v>7.8</v>
      </c>
      <c r="N1992" s="152">
        <f t="shared" si="238"/>
        <v>0.1</v>
      </c>
      <c r="O1992" s="152">
        <v>2.2999999999999998</v>
      </c>
      <c r="P1992" s="152">
        <f t="shared" si="239"/>
        <v>0.5</v>
      </c>
      <c r="Q1992" s="152"/>
      <c r="R1992" s="152">
        <f t="shared" si="240"/>
        <v>2422</v>
      </c>
      <c r="S1992" s="152">
        <f t="shared" si="244"/>
        <v>47</v>
      </c>
      <c r="T1992" s="152">
        <f t="shared" si="241"/>
        <v>2246</v>
      </c>
      <c r="U1992" s="152">
        <f t="shared" si="245"/>
        <v>41</v>
      </c>
      <c r="V1992" s="152">
        <f t="shared" si="242"/>
        <v>33</v>
      </c>
      <c r="W1992" s="152">
        <f t="shared" si="246"/>
        <v>1</v>
      </c>
      <c r="X1992" s="152">
        <v>1.0629999999999999</v>
      </c>
      <c r="Y1992" t="s">
        <v>16069</v>
      </c>
    </row>
    <row r="1993" spans="5:25" ht="18" x14ac:dyDescent="0.25">
      <c r="E1993" s="152" t="s">
        <v>16067</v>
      </c>
      <c r="F1993" s="152" t="s">
        <v>16064</v>
      </c>
      <c r="G1993" t="str">
        <f t="shared" si="243"/>
        <v>Florida Bay, Florida Keys</v>
      </c>
      <c r="H1993" s="152">
        <v>6</v>
      </c>
      <c r="I1993" s="152">
        <v>30.3</v>
      </c>
      <c r="J1993" s="152">
        <f t="shared" si="236"/>
        <v>0.5</v>
      </c>
      <c r="K1993" s="152">
        <v>1290</v>
      </c>
      <c r="L1993" s="152">
        <f t="shared" si="237"/>
        <v>247</v>
      </c>
      <c r="M1993" s="152">
        <v>7.6</v>
      </c>
      <c r="N1993" s="152">
        <f t="shared" si="238"/>
        <v>0.08</v>
      </c>
      <c r="O1993" s="152">
        <v>2</v>
      </c>
      <c r="P1993" s="152">
        <f t="shared" si="239"/>
        <v>0.4</v>
      </c>
      <c r="Q1993" s="152"/>
      <c r="R1993" s="152">
        <f t="shared" si="240"/>
        <v>2447</v>
      </c>
      <c r="S1993" s="152">
        <f t="shared" si="244"/>
        <v>77</v>
      </c>
      <c r="T1993" s="152">
        <f t="shared" si="241"/>
        <v>2311</v>
      </c>
      <c r="U1993" s="152">
        <f t="shared" si="245"/>
        <v>77</v>
      </c>
      <c r="V1993" s="152">
        <f t="shared" si="242"/>
        <v>33</v>
      </c>
      <c r="W1993" s="152">
        <f t="shared" si="246"/>
        <v>1</v>
      </c>
      <c r="X1993" s="152">
        <v>1.1499999999999999</v>
      </c>
      <c r="Y1993" t="s">
        <v>16069</v>
      </c>
    </row>
    <row r="1994" spans="5:25" ht="18" x14ac:dyDescent="0.25">
      <c r="E1994" s="152" t="s">
        <v>16067</v>
      </c>
      <c r="F1994" s="152" t="s">
        <v>16064</v>
      </c>
      <c r="G1994" t="str">
        <f t="shared" si="243"/>
        <v>Florida Bay, Florida Keys</v>
      </c>
      <c r="H1994" s="152">
        <v>5</v>
      </c>
      <c r="I1994" s="152">
        <v>30.3</v>
      </c>
      <c r="J1994" s="152">
        <f t="shared" si="236"/>
        <v>0.5</v>
      </c>
      <c r="K1994" s="152">
        <v>950</v>
      </c>
      <c r="L1994" s="152">
        <f t="shared" si="237"/>
        <v>196</v>
      </c>
      <c r="M1994" s="152">
        <v>7.8</v>
      </c>
      <c r="N1994" s="152">
        <f t="shared" si="238"/>
        <v>0.09</v>
      </c>
      <c r="O1994" s="152">
        <v>2.5</v>
      </c>
      <c r="P1994" s="152">
        <f t="shared" si="239"/>
        <v>0.5</v>
      </c>
      <c r="Q1994" s="152"/>
      <c r="R1994" s="152">
        <f t="shared" si="240"/>
        <v>2460</v>
      </c>
      <c r="S1994" s="152">
        <f t="shared" si="244"/>
        <v>52</v>
      </c>
      <c r="T1994" s="152">
        <f t="shared" si="241"/>
        <v>2268</v>
      </c>
      <c r="U1994" s="152">
        <f t="shared" si="245"/>
        <v>54</v>
      </c>
      <c r="V1994" s="152">
        <f t="shared" si="242"/>
        <v>33</v>
      </c>
      <c r="W1994" s="152">
        <f t="shared" si="246"/>
        <v>1</v>
      </c>
      <c r="X1994" s="152">
        <v>0.86</v>
      </c>
      <c r="Y1994" t="s">
        <v>16069</v>
      </c>
    </row>
    <row r="1995" spans="5:25" ht="18" x14ac:dyDescent="0.25">
      <c r="E1995" s="152" t="s">
        <v>16067</v>
      </c>
      <c r="F1995" s="152" t="s">
        <v>16064</v>
      </c>
      <c r="G1995" t="str">
        <f t="shared" si="243"/>
        <v>Florida Bay, Florida Keys</v>
      </c>
      <c r="H1995" s="152">
        <v>3</v>
      </c>
      <c r="I1995" s="152">
        <v>27</v>
      </c>
      <c r="J1995" s="152">
        <f t="shared" si="236"/>
        <v>0.1</v>
      </c>
      <c r="K1995" s="152">
        <v>1340</v>
      </c>
      <c r="L1995" s="152">
        <f t="shared" si="237"/>
        <v>207</v>
      </c>
      <c r="M1995" s="152">
        <v>7.6</v>
      </c>
      <c r="N1995" s="152">
        <f t="shared" si="238"/>
        <v>0.06</v>
      </c>
      <c r="O1995" s="152">
        <v>1.7</v>
      </c>
      <c r="P1995" s="152">
        <f t="shared" si="239"/>
        <v>0.2</v>
      </c>
      <c r="Q1995" s="152"/>
      <c r="R1995" s="152">
        <f t="shared" si="240"/>
        <v>2442</v>
      </c>
      <c r="S1995" s="152">
        <f t="shared" si="244"/>
        <v>33</v>
      </c>
      <c r="T1995" s="152">
        <f t="shared" si="241"/>
        <v>2336</v>
      </c>
      <c r="U1995" s="152">
        <f t="shared" si="245"/>
        <v>33</v>
      </c>
      <c r="V1995" s="152">
        <f t="shared" si="242"/>
        <v>33</v>
      </c>
      <c r="W1995" s="152">
        <f t="shared" si="246"/>
        <v>1</v>
      </c>
      <c r="X1995" s="152">
        <v>0.58299999999999996</v>
      </c>
      <c r="Y1995" t="s">
        <v>16069</v>
      </c>
    </row>
    <row r="1996" spans="5:25" ht="18" x14ac:dyDescent="0.25">
      <c r="E1996" s="152" t="s">
        <v>16067</v>
      </c>
      <c r="F1996" s="152" t="s">
        <v>16064</v>
      </c>
      <c r="G1996" t="str">
        <f t="shared" si="243"/>
        <v>Florida Bay, Florida Keys</v>
      </c>
      <c r="H1996" s="152">
        <v>6</v>
      </c>
      <c r="I1996" s="152">
        <v>30.3</v>
      </c>
      <c r="J1996" s="152">
        <f t="shared" si="236"/>
        <v>0.5</v>
      </c>
      <c r="K1996" s="152">
        <v>1290</v>
      </c>
      <c r="L1996" s="152">
        <f t="shared" si="237"/>
        <v>247</v>
      </c>
      <c r="M1996" s="152">
        <v>7.6</v>
      </c>
      <c r="N1996" s="152">
        <f t="shared" si="238"/>
        <v>0.08</v>
      </c>
      <c r="O1996" s="152">
        <v>2</v>
      </c>
      <c r="P1996" s="152">
        <f t="shared" si="239"/>
        <v>0.4</v>
      </c>
      <c r="Q1996" s="152"/>
      <c r="R1996" s="152">
        <f t="shared" si="240"/>
        <v>2447</v>
      </c>
      <c r="S1996" s="152">
        <f t="shared" si="244"/>
        <v>77</v>
      </c>
      <c r="T1996" s="152">
        <f t="shared" si="241"/>
        <v>2311</v>
      </c>
      <c r="U1996" s="152">
        <f t="shared" si="245"/>
        <v>77</v>
      </c>
      <c r="V1996" s="152">
        <f t="shared" si="242"/>
        <v>33</v>
      </c>
      <c r="W1996" s="152">
        <f t="shared" si="246"/>
        <v>1</v>
      </c>
      <c r="X1996" s="152">
        <v>0.70699999999999996</v>
      </c>
      <c r="Y1996" t="s">
        <v>16069</v>
      </c>
    </row>
    <row r="1997" spans="5:25" ht="18" x14ac:dyDescent="0.25">
      <c r="E1997" s="152" t="s">
        <v>16067</v>
      </c>
      <c r="F1997" s="152" t="s">
        <v>16064</v>
      </c>
      <c r="G1997" t="str">
        <f t="shared" si="243"/>
        <v>Florida Bay, Florida Keys</v>
      </c>
      <c r="H1997" s="152">
        <v>2</v>
      </c>
      <c r="I1997" s="152">
        <v>27</v>
      </c>
      <c r="J1997" s="152">
        <f t="shared" si="236"/>
        <v>0.1</v>
      </c>
      <c r="K1997" s="152">
        <v>900</v>
      </c>
      <c r="L1997" s="152">
        <f t="shared" si="237"/>
        <v>211</v>
      </c>
      <c r="M1997" s="152">
        <v>7.8</v>
      </c>
      <c r="N1997" s="152">
        <f t="shared" si="238"/>
        <v>0.1</v>
      </c>
      <c r="O1997" s="152">
        <v>2.2999999999999998</v>
      </c>
      <c r="P1997" s="152">
        <f t="shared" si="239"/>
        <v>0.5</v>
      </c>
      <c r="Q1997" s="152"/>
      <c r="R1997" s="152">
        <f t="shared" si="240"/>
        <v>2422</v>
      </c>
      <c r="S1997" s="152">
        <f t="shared" si="244"/>
        <v>47</v>
      </c>
      <c r="T1997" s="152">
        <f t="shared" si="241"/>
        <v>2246</v>
      </c>
      <c r="U1997" s="152">
        <f t="shared" si="245"/>
        <v>41</v>
      </c>
      <c r="V1997" s="152">
        <f t="shared" si="242"/>
        <v>33</v>
      </c>
      <c r="W1997" s="152">
        <f t="shared" si="246"/>
        <v>1</v>
      </c>
      <c r="X1997" s="152">
        <v>0.17299999999999999</v>
      </c>
      <c r="Y1997" t="s">
        <v>16069</v>
      </c>
    </row>
    <row r="1998" spans="5:25" ht="18" x14ac:dyDescent="0.25">
      <c r="E1998" s="152" t="s">
        <v>16067</v>
      </c>
      <c r="F1998" s="152" t="s">
        <v>16064</v>
      </c>
      <c r="G1998" t="str">
        <f t="shared" si="243"/>
        <v>Florida Bay, Florida Keys</v>
      </c>
      <c r="H1998" s="152">
        <v>1</v>
      </c>
      <c r="I1998" s="152">
        <v>27</v>
      </c>
      <c r="J1998" s="152">
        <f t="shared" si="236"/>
        <v>0.1</v>
      </c>
      <c r="K1998" s="152">
        <v>400</v>
      </c>
      <c r="L1998" s="152">
        <f t="shared" si="237"/>
        <v>60</v>
      </c>
      <c r="M1998" s="152">
        <v>8.1</v>
      </c>
      <c r="N1998" s="152">
        <f t="shared" si="238"/>
        <v>0.05</v>
      </c>
      <c r="O1998" s="152">
        <v>3.8</v>
      </c>
      <c r="P1998" s="152">
        <f t="shared" si="239"/>
        <v>3</v>
      </c>
      <c r="Q1998" s="152"/>
      <c r="R1998" s="152">
        <f t="shared" si="240"/>
        <v>2377</v>
      </c>
      <c r="S1998" s="152">
        <f t="shared" si="244"/>
        <v>41</v>
      </c>
      <c r="T1998" s="152">
        <f t="shared" si="241"/>
        <v>2057</v>
      </c>
      <c r="U1998" s="152">
        <f t="shared" si="245"/>
        <v>43</v>
      </c>
      <c r="V1998" s="152">
        <f t="shared" si="242"/>
        <v>33</v>
      </c>
      <c r="W1998" s="152">
        <f t="shared" si="246"/>
        <v>1</v>
      </c>
      <c r="X1998" s="152">
        <v>0.39100000000000001</v>
      </c>
      <c r="Y1998" t="s">
        <v>16069</v>
      </c>
    </row>
    <row r="1999" spans="5:25" ht="18" x14ac:dyDescent="0.25">
      <c r="E1999" s="152" t="s">
        <v>16067</v>
      </c>
      <c r="F1999" s="152" t="s">
        <v>16064</v>
      </c>
      <c r="G1999" t="str">
        <f t="shared" si="243"/>
        <v>Florida Bay, Florida Keys</v>
      </c>
      <c r="H1999" s="152">
        <v>4</v>
      </c>
      <c r="I1999" s="152">
        <v>30.3</v>
      </c>
      <c r="J1999" s="152">
        <f t="shared" si="236"/>
        <v>0.5</v>
      </c>
      <c r="K1999" s="152">
        <v>400</v>
      </c>
      <c r="L1999" s="152">
        <f t="shared" si="237"/>
        <v>49</v>
      </c>
      <c r="M1999" s="152">
        <v>8.1</v>
      </c>
      <c r="N1999" s="152">
        <f t="shared" si="238"/>
        <v>0.04</v>
      </c>
      <c r="O1999" s="152">
        <v>4.3</v>
      </c>
      <c r="P1999" s="152">
        <f t="shared" si="239"/>
        <v>4</v>
      </c>
      <c r="Q1999" s="152"/>
      <c r="R1999" s="152">
        <f t="shared" si="240"/>
        <v>2406</v>
      </c>
      <c r="S1999" s="152">
        <f t="shared" si="244"/>
        <v>47</v>
      </c>
      <c r="T1999" s="152">
        <f t="shared" si="241"/>
        <v>2052</v>
      </c>
      <c r="U1999" s="152">
        <f t="shared" si="245"/>
        <v>38</v>
      </c>
      <c r="V1999" s="152">
        <f t="shared" si="242"/>
        <v>33</v>
      </c>
      <c r="W1999" s="152">
        <f t="shared" si="246"/>
        <v>1</v>
      </c>
      <c r="X1999" s="152">
        <v>0.879</v>
      </c>
      <c r="Y1999" t="s">
        <v>16069</v>
      </c>
    </row>
    <row r="2000" spans="5:25" ht="18" x14ac:dyDescent="0.25">
      <c r="E2000" s="152" t="s">
        <v>16067</v>
      </c>
      <c r="F2000" s="152" t="s">
        <v>16064</v>
      </c>
      <c r="G2000" t="str">
        <f t="shared" si="243"/>
        <v>Florida Bay, Florida Keys</v>
      </c>
      <c r="H2000" s="152">
        <v>2</v>
      </c>
      <c r="I2000" s="152">
        <v>27</v>
      </c>
      <c r="J2000" s="152">
        <f t="shared" si="236"/>
        <v>0.1</v>
      </c>
      <c r="K2000" s="152">
        <v>900</v>
      </c>
      <c r="L2000" s="152">
        <f t="shared" si="237"/>
        <v>211</v>
      </c>
      <c r="M2000" s="152">
        <v>7.8</v>
      </c>
      <c r="N2000" s="152">
        <f t="shared" si="238"/>
        <v>0.1</v>
      </c>
      <c r="O2000" s="152">
        <v>2.2999999999999998</v>
      </c>
      <c r="P2000" s="152">
        <f t="shared" si="239"/>
        <v>0.5</v>
      </c>
      <c r="Q2000" s="152"/>
      <c r="R2000" s="152">
        <f t="shared" si="240"/>
        <v>2422</v>
      </c>
      <c r="S2000" s="152">
        <f t="shared" si="244"/>
        <v>47</v>
      </c>
      <c r="T2000" s="152">
        <f t="shared" si="241"/>
        <v>2246</v>
      </c>
      <c r="U2000" s="152">
        <f t="shared" si="245"/>
        <v>41</v>
      </c>
      <c r="V2000" s="152">
        <f t="shared" si="242"/>
        <v>33</v>
      </c>
      <c r="W2000" s="152">
        <f t="shared" si="246"/>
        <v>1</v>
      </c>
      <c r="X2000" s="152">
        <v>0.41699999999999998</v>
      </c>
      <c r="Y2000" t="s">
        <v>16069</v>
      </c>
    </row>
    <row r="2001" spans="5:25" ht="18" x14ac:dyDescent="0.25">
      <c r="E2001" s="152" t="s">
        <v>16067</v>
      </c>
      <c r="F2001" s="152" t="s">
        <v>16064</v>
      </c>
      <c r="G2001" t="str">
        <f t="shared" si="243"/>
        <v>Florida Bay, Florida Keys</v>
      </c>
      <c r="H2001" s="152">
        <v>6</v>
      </c>
      <c r="I2001" s="152">
        <v>30.3</v>
      </c>
      <c r="J2001" s="152">
        <f t="shared" si="236"/>
        <v>0.5</v>
      </c>
      <c r="K2001" s="152">
        <v>1290</v>
      </c>
      <c r="L2001" s="152">
        <f t="shared" si="237"/>
        <v>247</v>
      </c>
      <c r="M2001" s="152">
        <v>7.6</v>
      </c>
      <c r="N2001" s="152">
        <f t="shared" si="238"/>
        <v>0.08</v>
      </c>
      <c r="O2001" s="152">
        <v>2</v>
      </c>
      <c r="P2001" s="152">
        <f t="shared" si="239"/>
        <v>0.4</v>
      </c>
      <c r="Q2001" s="152"/>
      <c r="R2001" s="152">
        <f t="shared" si="240"/>
        <v>2447</v>
      </c>
      <c r="S2001" s="152">
        <f t="shared" si="244"/>
        <v>77</v>
      </c>
      <c r="T2001" s="152">
        <f t="shared" si="241"/>
        <v>2311</v>
      </c>
      <c r="U2001" s="152">
        <f t="shared" si="245"/>
        <v>77</v>
      </c>
      <c r="V2001" s="152">
        <f t="shared" si="242"/>
        <v>33</v>
      </c>
      <c r="W2001" s="152">
        <f t="shared" si="246"/>
        <v>1</v>
      </c>
      <c r="X2001" s="152">
        <v>0.88600000000000001</v>
      </c>
      <c r="Y2001" t="s">
        <v>16069</v>
      </c>
    </row>
    <row r="2002" spans="5:25" ht="18" x14ac:dyDescent="0.25">
      <c r="E2002" s="152" t="s">
        <v>16067</v>
      </c>
      <c r="F2002" s="152" t="s">
        <v>16064</v>
      </c>
      <c r="G2002" t="str">
        <f t="shared" si="243"/>
        <v>Florida Bay, Florida Keys</v>
      </c>
      <c r="H2002" s="152">
        <v>1</v>
      </c>
      <c r="I2002" s="152">
        <v>27</v>
      </c>
      <c r="J2002" s="152">
        <f t="shared" si="236"/>
        <v>0.1</v>
      </c>
      <c r="K2002" s="152">
        <v>400</v>
      </c>
      <c r="L2002" s="152">
        <f t="shared" si="237"/>
        <v>60</v>
      </c>
      <c r="M2002" s="152">
        <v>8.1</v>
      </c>
      <c r="N2002" s="152">
        <f t="shared" si="238"/>
        <v>0.05</v>
      </c>
      <c r="O2002" s="152">
        <v>3.8</v>
      </c>
      <c r="P2002" s="152">
        <f t="shared" si="239"/>
        <v>3</v>
      </c>
      <c r="Q2002" s="152"/>
      <c r="R2002" s="152">
        <f t="shared" si="240"/>
        <v>2377</v>
      </c>
      <c r="S2002" s="152">
        <f t="shared" si="244"/>
        <v>41</v>
      </c>
      <c r="T2002" s="152">
        <f t="shared" si="241"/>
        <v>2057</v>
      </c>
      <c r="U2002" s="152">
        <f t="shared" si="245"/>
        <v>43</v>
      </c>
      <c r="V2002" s="152">
        <f t="shared" si="242"/>
        <v>33</v>
      </c>
      <c r="W2002" s="152">
        <f t="shared" si="246"/>
        <v>1</v>
      </c>
      <c r="X2002" s="152">
        <v>0.14299999999999999</v>
      </c>
      <c r="Y2002" t="s">
        <v>16069</v>
      </c>
    </row>
    <row r="2003" spans="5:25" ht="18" x14ac:dyDescent="0.25">
      <c r="E2003" s="152" t="s">
        <v>16067</v>
      </c>
      <c r="F2003" s="152" t="s">
        <v>16064</v>
      </c>
      <c r="G2003" t="str">
        <f t="shared" si="243"/>
        <v>Florida Bay, Florida Keys</v>
      </c>
      <c r="H2003" s="152">
        <v>1</v>
      </c>
      <c r="I2003" s="152">
        <v>27</v>
      </c>
      <c r="J2003" s="152">
        <f t="shared" si="236"/>
        <v>0.1</v>
      </c>
      <c r="K2003" s="152">
        <v>400</v>
      </c>
      <c r="L2003" s="152">
        <f t="shared" si="237"/>
        <v>60</v>
      </c>
      <c r="M2003" s="152">
        <v>8.1</v>
      </c>
      <c r="N2003" s="152">
        <f t="shared" si="238"/>
        <v>0.05</v>
      </c>
      <c r="O2003" s="152">
        <v>3.8</v>
      </c>
      <c r="P2003" s="152">
        <f t="shared" si="239"/>
        <v>3</v>
      </c>
      <c r="Q2003" s="152"/>
      <c r="R2003" s="152">
        <f t="shared" si="240"/>
        <v>2377</v>
      </c>
      <c r="S2003" s="152">
        <f t="shared" si="244"/>
        <v>41</v>
      </c>
      <c r="T2003" s="152">
        <f t="shared" si="241"/>
        <v>2057</v>
      </c>
      <c r="U2003" s="152">
        <f t="shared" si="245"/>
        <v>43</v>
      </c>
      <c r="V2003" s="152">
        <f t="shared" si="242"/>
        <v>33</v>
      </c>
      <c r="W2003" s="152">
        <f t="shared" si="246"/>
        <v>1</v>
      </c>
      <c r="X2003" s="152">
        <v>0.11700000000000001</v>
      </c>
      <c r="Y2003" t="s">
        <v>16069</v>
      </c>
    </row>
    <row r="2004" spans="5:25" ht="18" x14ac:dyDescent="0.25">
      <c r="E2004" s="152" t="s">
        <v>16067</v>
      </c>
      <c r="F2004" s="152" t="s">
        <v>16064</v>
      </c>
      <c r="G2004" t="str">
        <f t="shared" si="243"/>
        <v>Florida Bay, Florida Keys</v>
      </c>
      <c r="H2004" s="152">
        <v>3</v>
      </c>
      <c r="I2004" s="152">
        <v>27</v>
      </c>
      <c r="J2004" s="152">
        <f t="shared" si="236"/>
        <v>0.1</v>
      </c>
      <c r="K2004" s="152">
        <v>1340</v>
      </c>
      <c r="L2004" s="152">
        <f t="shared" si="237"/>
        <v>207</v>
      </c>
      <c r="M2004" s="152">
        <v>7.6</v>
      </c>
      <c r="N2004" s="152">
        <f t="shared" si="238"/>
        <v>0.06</v>
      </c>
      <c r="O2004" s="152">
        <v>1.7</v>
      </c>
      <c r="P2004" s="152">
        <f t="shared" si="239"/>
        <v>0.2</v>
      </c>
      <c r="Q2004" s="152"/>
      <c r="R2004" s="152">
        <f t="shared" si="240"/>
        <v>2442</v>
      </c>
      <c r="S2004" s="152">
        <f t="shared" si="244"/>
        <v>33</v>
      </c>
      <c r="T2004" s="152">
        <f t="shared" si="241"/>
        <v>2336</v>
      </c>
      <c r="U2004" s="152">
        <f t="shared" si="245"/>
        <v>33</v>
      </c>
      <c r="V2004" s="152">
        <f t="shared" si="242"/>
        <v>33</v>
      </c>
      <c r="W2004" s="152">
        <f t="shared" si="246"/>
        <v>1</v>
      </c>
      <c r="X2004" s="152">
        <v>0.81499999999999995</v>
      </c>
      <c r="Y2004" t="s">
        <v>16069</v>
      </c>
    </row>
    <row r="2005" spans="5:25" ht="18" x14ac:dyDescent="0.25">
      <c r="E2005" s="152" t="s">
        <v>16067</v>
      </c>
      <c r="F2005" s="152" t="s">
        <v>16064</v>
      </c>
      <c r="G2005" t="str">
        <f t="shared" si="243"/>
        <v>Florida Bay, Florida Keys</v>
      </c>
      <c r="H2005" s="152">
        <v>6</v>
      </c>
      <c r="I2005" s="152">
        <v>30.3</v>
      </c>
      <c r="J2005" s="152">
        <f t="shared" si="236"/>
        <v>0.5</v>
      </c>
      <c r="K2005" s="152">
        <v>1290</v>
      </c>
      <c r="L2005" s="152">
        <f t="shared" si="237"/>
        <v>247</v>
      </c>
      <c r="M2005" s="152">
        <v>7.6</v>
      </c>
      <c r="N2005" s="152">
        <f t="shared" si="238"/>
        <v>0.08</v>
      </c>
      <c r="O2005" s="152">
        <v>2</v>
      </c>
      <c r="P2005" s="152">
        <f t="shared" si="239"/>
        <v>0.4</v>
      </c>
      <c r="Q2005" s="152"/>
      <c r="R2005" s="152">
        <f t="shared" si="240"/>
        <v>2447</v>
      </c>
      <c r="S2005" s="152">
        <f t="shared" si="244"/>
        <v>77</v>
      </c>
      <c r="T2005" s="152">
        <f t="shared" si="241"/>
        <v>2311</v>
      </c>
      <c r="U2005" s="152">
        <f t="shared" si="245"/>
        <v>77</v>
      </c>
      <c r="V2005" s="152">
        <f t="shared" si="242"/>
        <v>33</v>
      </c>
      <c r="W2005" s="152">
        <f t="shared" si="246"/>
        <v>1</v>
      </c>
      <c r="X2005" s="152">
        <v>0.999</v>
      </c>
      <c r="Y2005" t="s">
        <v>16069</v>
      </c>
    </row>
    <row r="2006" spans="5:25" ht="18" x14ac:dyDescent="0.25">
      <c r="E2006" s="152" t="s">
        <v>16067</v>
      </c>
      <c r="F2006" s="152" t="s">
        <v>16064</v>
      </c>
      <c r="G2006" t="str">
        <f t="shared" si="243"/>
        <v>Florida Bay, Florida Keys</v>
      </c>
      <c r="H2006" s="152">
        <v>2</v>
      </c>
      <c r="I2006" s="152">
        <v>27</v>
      </c>
      <c r="J2006" s="152">
        <f t="shared" si="236"/>
        <v>0.1</v>
      </c>
      <c r="K2006" s="152">
        <v>900</v>
      </c>
      <c r="L2006" s="152">
        <f t="shared" si="237"/>
        <v>211</v>
      </c>
      <c r="M2006" s="152">
        <v>7.8</v>
      </c>
      <c r="N2006" s="152">
        <f t="shared" si="238"/>
        <v>0.1</v>
      </c>
      <c r="O2006" s="152">
        <v>2.2999999999999998</v>
      </c>
      <c r="P2006" s="152">
        <f t="shared" si="239"/>
        <v>0.5</v>
      </c>
      <c r="Q2006" s="152"/>
      <c r="R2006" s="152">
        <f t="shared" si="240"/>
        <v>2422</v>
      </c>
      <c r="S2006" s="152">
        <f t="shared" si="244"/>
        <v>47</v>
      </c>
      <c r="T2006" s="152">
        <f t="shared" si="241"/>
        <v>2246</v>
      </c>
      <c r="U2006" s="152">
        <f t="shared" si="245"/>
        <v>41</v>
      </c>
      <c r="V2006" s="152">
        <f t="shared" si="242"/>
        <v>33</v>
      </c>
      <c r="W2006" s="152">
        <f t="shared" si="246"/>
        <v>1</v>
      </c>
      <c r="X2006" s="152">
        <v>0.47199999999999998</v>
      </c>
      <c r="Y2006" t="s">
        <v>16069</v>
      </c>
    </row>
    <row r="2007" spans="5:25" ht="18" x14ac:dyDescent="0.25">
      <c r="E2007" s="152" t="s">
        <v>16067</v>
      </c>
      <c r="F2007" s="152" t="s">
        <v>16064</v>
      </c>
      <c r="G2007" t="str">
        <f t="shared" si="243"/>
        <v>Florida Bay, Florida Keys</v>
      </c>
      <c r="H2007" s="152">
        <v>5</v>
      </c>
      <c r="I2007" s="152">
        <v>30.3</v>
      </c>
      <c r="J2007" s="152">
        <f t="shared" si="236"/>
        <v>0.5</v>
      </c>
      <c r="K2007" s="152">
        <v>950</v>
      </c>
      <c r="L2007" s="152">
        <f t="shared" si="237"/>
        <v>196</v>
      </c>
      <c r="M2007" s="152">
        <v>7.8</v>
      </c>
      <c r="N2007" s="152">
        <f t="shared" si="238"/>
        <v>0.09</v>
      </c>
      <c r="O2007" s="152">
        <v>2.5</v>
      </c>
      <c r="P2007" s="152">
        <f t="shared" si="239"/>
        <v>0.5</v>
      </c>
      <c r="Q2007" s="152"/>
      <c r="R2007" s="152">
        <f t="shared" si="240"/>
        <v>2460</v>
      </c>
      <c r="S2007" s="152">
        <f t="shared" si="244"/>
        <v>52</v>
      </c>
      <c r="T2007" s="152">
        <f t="shared" si="241"/>
        <v>2268</v>
      </c>
      <c r="U2007" s="152">
        <f t="shared" si="245"/>
        <v>54</v>
      </c>
      <c r="V2007" s="152">
        <f t="shared" si="242"/>
        <v>33</v>
      </c>
      <c r="W2007" s="152">
        <f t="shared" si="246"/>
        <v>1</v>
      </c>
      <c r="X2007" s="152">
        <v>0.63</v>
      </c>
      <c r="Y2007" t="s">
        <v>16069</v>
      </c>
    </row>
    <row r="2008" spans="5:25" ht="18" x14ac:dyDescent="0.25">
      <c r="E2008" s="152" t="s">
        <v>16067</v>
      </c>
      <c r="F2008" s="152" t="s">
        <v>16064</v>
      </c>
      <c r="G2008" t="str">
        <f t="shared" si="243"/>
        <v>Florida Bay, Florida Keys</v>
      </c>
      <c r="H2008" s="152">
        <v>4</v>
      </c>
      <c r="I2008" s="152">
        <v>30.3</v>
      </c>
      <c r="J2008" s="152">
        <f t="shared" si="236"/>
        <v>0.5</v>
      </c>
      <c r="K2008" s="152">
        <v>400</v>
      </c>
      <c r="L2008" s="152">
        <f t="shared" si="237"/>
        <v>49</v>
      </c>
      <c r="M2008" s="152">
        <v>8.1</v>
      </c>
      <c r="N2008" s="152">
        <f t="shared" si="238"/>
        <v>0.04</v>
      </c>
      <c r="O2008" s="152">
        <v>4.3</v>
      </c>
      <c r="P2008" s="152">
        <f t="shared" si="239"/>
        <v>4</v>
      </c>
      <c r="Q2008" s="152"/>
      <c r="R2008" s="152">
        <f t="shared" si="240"/>
        <v>2406</v>
      </c>
      <c r="S2008" s="152">
        <f t="shared" si="244"/>
        <v>47</v>
      </c>
      <c r="T2008" s="152">
        <f t="shared" si="241"/>
        <v>2052</v>
      </c>
      <c r="U2008" s="152">
        <f t="shared" si="245"/>
        <v>38</v>
      </c>
      <c r="V2008" s="152">
        <f t="shared" si="242"/>
        <v>33</v>
      </c>
      <c r="W2008" s="152">
        <f t="shared" si="246"/>
        <v>1</v>
      </c>
      <c r="X2008" s="152">
        <v>1.619</v>
      </c>
      <c r="Y2008" t="s">
        <v>16069</v>
      </c>
    </row>
    <row r="2009" spans="5:25" ht="18" x14ac:dyDescent="0.25">
      <c r="E2009" s="152" t="s">
        <v>16067</v>
      </c>
      <c r="F2009" s="152" t="s">
        <v>16064</v>
      </c>
      <c r="G2009" t="str">
        <f t="shared" si="243"/>
        <v>Florida Bay, Florida Keys</v>
      </c>
      <c r="H2009" s="152">
        <v>4</v>
      </c>
      <c r="I2009" s="152">
        <v>30.3</v>
      </c>
      <c r="J2009" s="152">
        <f t="shared" si="236"/>
        <v>0.5</v>
      </c>
      <c r="K2009" s="152">
        <v>400</v>
      </c>
      <c r="L2009" s="152">
        <f t="shared" si="237"/>
        <v>49</v>
      </c>
      <c r="M2009" s="152">
        <v>8.1</v>
      </c>
      <c r="N2009" s="152">
        <f t="shared" si="238"/>
        <v>0.04</v>
      </c>
      <c r="O2009" s="152">
        <v>4.3</v>
      </c>
      <c r="P2009" s="152">
        <f t="shared" si="239"/>
        <v>4</v>
      </c>
      <c r="Q2009" s="152"/>
      <c r="R2009" s="152">
        <f t="shared" si="240"/>
        <v>2406</v>
      </c>
      <c r="S2009" s="152">
        <f t="shared" si="244"/>
        <v>47</v>
      </c>
      <c r="T2009" s="152">
        <f t="shared" si="241"/>
        <v>2052</v>
      </c>
      <c r="U2009" s="152">
        <f t="shared" si="245"/>
        <v>38</v>
      </c>
      <c r="V2009" s="152">
        <f t="shared" si="242"/>
        <v>33</v>
      </c>
      <c r="W2009" s="152">
        <f t="shared" si="246"/>
        <v>1</v>
      </c>
      <c r="X2009" s="152">
        <v>1.498</v>
      </c>
      <c r="Y2009" t="s">
        <v>16069</v>
      </c>
    </row>
    <row r="2010" spans="5:25" ht="18" x14ac:dyDescent="0.25">
      <c r="E2010" s="152" t="s">
        <v>16067</v>
      </c>
      <c r="F2010" s="152" t="s">
        <v>16064</v>
      </c>
      <c r="G2010" t="str">
        <f t="shared" si="243"/>
        <v>Florida Bay, Florida Keys</v>
      </c>
      <c r="H2010" s="152">
        <v>3</v>
      </c>
      <c r="I2010" s="152">
        <v>27</v>
      </c>
      <c r="J2010" s="152">
        <f t="shared" si="236"/>
        <v>0.1</v>
      </c>
      <c r="K2010" s="152">
        <v>1340</v>
      </c>
      <c r="L2010" s="152">
        <f t="shared" si="237"/>
        <v>207</v>
      </c>
      <c r="M2010" s="152">
        <v>7.6</v>
      </c>
      <c r="N2010" s="152">
        <f t="shared" si="238"/>
        <v>0.06</v>
      </c>
      <c r="O2010" s="152">
        <v>1.7</v>
      </c>
      <c r="P2010" s="152">
        <f t="shared" si="239"/>
        <v>0.2</v>
      </c>
      <c r="Q2010" s="152"/>
      <c r="R2010" s="152">
        <f t="shared" si="240"/>
        <v>2442</v>
      </c>
      <c r="S2010" s="152">
        <f t="shared" si="244"/>
        <v>33</v>
      </c>
      <c r="T2010" s="152">
        <f t="shared" si="241"/>
        <v>2336</v>
      </c>
      <c r="U2010" s="152">
        <f t="shared" si="245"/>
        <v>33</v>
      </c>
      <c r="V2010" s="152">
        <f t="shared" si="242"/>
        <v>33</v>
      </c>
      <c r="W2010" s="152">
        <f t="shared" si="246"/>
        <v>1</v>
      </c>
      <c r="X2010" s="152">
        <v>0.86199999999999999</v>
      </c>
      <c r="Y2010" t="s">
        <v>16069</v>
      </c>
    </row>
    <row r="2011" spans="5:25" ht="18" x14ac:dyDescent="0.25">
      <c r="E2011" s="152" t="s">
        <v>16067</v>
      </c>
      <c r="F2011" s="152" t="s">
        <v>16064</v>
      </c>
      <c r="G2011" t="str">
        <f t="shared" si="243"/>
        <v>Florida Bay, Florida Keys</v>
      </c>
      <c r="H2011" s="152">
        <v>5</v>
      </c>
      <c r="I2011" s="152">
        <v>30.3</v>
      </c>
      <c r="J2011" s="152">
        <f t="shared" si="236"/>
        <v>0.5</v>
      </c>
      <c r="K2011" s="152">
        <v>950</v>
      </c>
      <c r="L2011" s="152">
        <f t="shared" si="237"/>
        <v>196</v>
      </c>
      <c r="M2011" s="152">
        <v>7.8</v>
      </c>
      <c r="N2011" s="152">
        <f t="shared" si="238"/>
        <v>0.09</v>
      </c>
      <c r="O2011" s="152">
        <v>2.5</v>
      </c>
      <c r="P2011" s="152">
        <f t="shared" si="239"/>
        <v>0.5</v>
      </c>
      <c r="Q2011" s="152"/>
      <c r="R2011" s="152">
        <f t="shared" si="240"/>
        <v>2460</v>
      </c>
      <c r="S2011" s="152">
        <f t="shared" si="244"/>
        <v>52</v>
      </c>
      <c r="T2011" s="152">
        <f t="shared" si="241"/>
        <v>2268</v>
      </c>
      <c r="U2011" s="152">
        <f t="shared" si="245"/>
        <v>54</v>
      </c>
      <c r="V2011" s="152">
        <f t="shared" si="242"/>
        <v>33</v>
      </c>
      <c r="W2011" s="152">
        <f t="shared" si="246"/>
        <v>1</v>
      </c>
      <c r="X2011" s="152">
        <v>-0.114</v>
      </c>
      <c r="Y2011" t="s">
        <v>16069</v>
      </c>
    </row>
    <row r="2012" spans="5:25" ht="18" x14ac:dyDescent="0.25">
      <c r="E2012" s="152" t="s">
        <v>16067</v>
      </c>
      <c r="F2012" s="152" t="s">
        <v>16064</v>
      </c>
      <c r="G2012" t="str">
        <f t="shared" si="243"/>
        <v>Florida Bay, Florida Keys</v>
      </c>
      <c r="H2012" s="152">
        <v>6</v>
      </c>
      <c r="I2012" s="152">
        <v>30.3</v>
      </c>
      <c r="J2012" s="152">
        <f t="shared" si="236"/>
        <v>0.5</v>
      </c>
      <c r="K2012" s="152">
        <v>1290</v>
      </c>
      <c r="L2012" s="152">
        <f t="shared" si="237"/>
        <v>247</v>
      </c>
      <c r="M2012" s="152">
        <v>7.6</v>
      </c>
      <c r="N2012" s="152">
        <f t="shared" si="238"/>
        <v>0.08</v>
      </c>
      <c r="O2012" s="152">
        <v>2</v>
      </c>
      <c r="P2012" s="152">
        <f t="shared" si="239"/>
        <v>0.4</v>
      </c>
      <c r="Q2012" s="152"/>
      <c r="R2012" s="152">
        <f t="shared" si="240"/>
        <v>2447</v>
      </c>
      <c r="S2012" s="152">
        <f t="shared" si="244"/>
        <v>77</v>
      </c>
      <c r="T2012" s="152">
        <f t="shared" si="241"/>
        <v>2311</v>
      </c>
      <c r="U2012" s="152">
        <f t="shared" si="245"/>
        <v>77</v>
      </c>
      <c r="V2012" s="152">
        <f t="shared" si="242"/>
        <v>33</v>
      </c>
      <c r="W2012" s="152">
        <f t="shared" si="246"/>
        <v>1</v>
      </c>
      <c r="X2012" s="152">
        <v>0.70099999999999996</v>
      </c>
      <c r="Y2012" t="s">
        <v>16069</v>
      </c>
    </row>
    <row r="2013" spans="5:25" ht="18" x14ac:dyDescent="0.25">
      <c r="E2013" s="152" t="s">
        <v>16067</v>
      </c>
      <c r="F2013" s="152" t="s">
        <v>16064</v>
      </c>
      <c r="G2013" t="str">
        <f t="shared" si="243"/>
        <v>Florida Bay, Florida Keys</v>
      </c>
      <c r="H2013" s="152">
        <v>2</v>
      </c>
      <c r="I2013" s="152">
        <v>27</v>
      </c>
      <c r="J2013" s="152">
        <f t="shared" si="236"/>
        <v>0.1</v>
      </c>
      <c r="K2013" s="152">
        <v>900</v>
      </c>
      <c r="L2013" s="152">
        <f t="shared" si="237"/>
        <v>211</v>
      </c>
      <c r="M2013" s="152">
        <v>7.8</v>
      </c>
      <c r="N2013" s="152">
        <f t="shared" si="238"/>
        <v>0.1</v>
      </c>
      <c r="O2013" s="152">
        <v>2.2999999999999998</v>
      </c>
      <c r="P2013" s="152">
        <f t="shared" si="239"/>
        <v>0.5</v>
      </c>
      <c r="Q2013" s="152"/>
      <c r="R2013" s="152">
        <f t="shared" si="240"/>
        <v>2422</v>
      </c>
      <c r="S2013" s="152">
        <f t="shared" si="244"/>
        <v>47</v>
      </c>
      <c r="T2013" s="152">
        <f t="shared" si="241"/>
        <v>2246</v>
      </c>
      <c r="U2013" s="152">
        <f t="shared" si="245"/>
        <v>41</v>
      </c>
      <c r="V2013" s="152">
        <f t="shared" si="242"/>
        <v>33</v>
      </c>
      <c r="W2013" s="152">
        <f t="shared" si="246"/>
        <v>1</v>
      </c>
      <c r="X2013" s="152">
        <v>0.32600000000000001</v>
      </c>
      <c r="Y2013" t="s">
        <v>16069</v>
      </c>
    </row>
    <row r="2014" spans="5:25" ht="18" x14ac:dyDescent="0.25">
      <c r="E2014" s="152" t="s">
        <v>16067</v>
      </c>
      <c r="F2014" s="152" t="s">
        <v>16064</v>
      </c>
      <c r="G2014" t="str">
        <f t="shared" si="243"/>
        <v>Florida Bay, Florida Keys</v>
      </c>
      <c r="H2014" s="152">
        <v>4</v>
      </c>
      <c r="I2014" s="152">
        <v>30.3</v>
      </c>
      <c r="J2014" s="152">
        <f t="shared" si="236"/>
        <v>0.5</v>
      </c>
      <c r="K2014" s="152">
        <v>400</v>
      </c>
      <c r="L2014" s="152">
        <f t="shared" si="237"/>
        <v>49</v>
      </c>
      <c r="M2014" s="152">
        <v>8.1</v>
      </c>
      <c r="N2014" s="152">
        <f t="shared" si="238"/>
        <v>0.04</v>
      </c>
      <c r="O2014" s="152">
        <v>4.3</v>
      </c>
      <c r="P2014" s="152">
        <f t="shared" si="239"/>
        <v>4</v>
      </c>
      <c r="Q2014" s="152"/>
      <c r="R2014" s="152">
        <f t="shared" si="240"/>
        <v>2406</v>
      </c>
      <c r="S2014" s="152">
        <f t="shared" si="244"/>
        <v>47</v>
      </c>
      <c r="T2014" s="152">
        <f t="shared" si="241"/>
        <v>2052</v>
      </c>
      <c r="U2014" s="152">
        <f t="shared" si="245"/>
        <v>38</v>
      </c>
      <c r="V2014" s="152">
        <f t="shared" si="242"/>
        <v>33</v>
      </c>
      <c r="W2014" s="152">
        <f t="shared" si="246"/>
        <v>1</v>
      </c>
      <c r="X2014" s="152">
        <v>1.381</v>
      </c>
      <c r="Y2014" t="s">
        <v>16069</v>
      </c>
    </row>
    <row r="2015" spans="5:25" ht="18" x14ac:dyDescent="0.25">
      <c r="E2015" s="152" t="s">
        <v>16067</v>
      </c>
      <c r="F2015" s="152" t="s">
        <v>16064</v>
      </c>
      <c r="G2015" t="str">
        <f t="shared" si="243"/>
        <v>Florida Bay, Florida Keys</v>
      </c>
      <c r="H2015" s="152">
        <v>2</v>
      </c>
      <c r="I2015" s="152">
        <v>27</v>
      </c>
      <c r="J2015" s="152">
        <f t="shared" si="236"/>
        <v>0.1</v>
      </c>
      <c r="K2015" s="152">
        <v>900</v>
      </c>
      <c r="L2015" s="152">
        <f t="shared" si="237"/>
        <v>211</v>
      </c>
      <c r="M2015" s="152">
        <v>7.8</v>
      </c>
      <c r="N2015" s="152">
        <f t="shared" si="238"/>
        <v>0.1</v>
      </c>
      <c r="O2015" s="152">
        <v>2.2999999999999998</v>
      </c>
      <c r="P2015" s="152">
        <f t="shared" si="239"/>
        <v>0.5</v>
      </c>
      <c r="Q2015" s="152"/>
      <c r="R2015" s="152">
        <f t="shared" si="240"/>
        <v>2422</v>
      </c>
      <c r="S2015" s="152">
        <f t="shared" si="244"/>
        <v>47</v>
      </c>
      <c r="T2015" s="152">
        <f t="shared" si="241"/>
        <v>2246</v>
      </c>
      <c r="U2015" s="152">
        <f t="shared" si="245"/>
        <v>41</v>
      </c>
      <c r="V2015" s="152">
        <f t="shared" si="242"/>
        <v>33</v>
      </c>
      <c r="W2015" s="152">
        <f t="shared" si="246"/>
        <v>1</v>
      </c>
      <c r="X2015" s="152">
        <v>0.72199999999999998</v>
      </c>
      <c r="Y2015" t="s">
        <v>16069</v>
      </c>
    </row>
    <row r="2016" spans="5:25" ht="18" x14ac:dyDescent="0.25">
      <c r="E2016" s="152" t="s">
        <v>16067</v>
      </c>
      <c r="F2016" s="152" t="s">
        <v>16064</v>
      </c>
      <c r="G2016" t="str">
        <f t="shared" si="243"/>
        <v>Florida Bay, Florida Keys</v>
      </c>
      <c r="H2016" s="152">
        <v>6</v>
      </c>
      <c r="I2016" s="152">
        <v>30.3</v>
      </c>
      <c r="J2016" s="152">
        <f t="shared" si="236"/>
        <v>0.5</v>
      </c>
      <c r="K2016" s="152">
        <v>1290</v>
      </c>
      <c r="L2016" s="152">
        <f t="shared" si="237"/>
        <v>247</v>
      </c>
      <c r="M2016" s="152">
        <v>7.6</v>
      </c>
      <c r="N2016" s="152">
        <f t="shared" si="238"/>
        <v>0.08</v>
      </c>
      <c r="O2016" s="152">
        <v>2</v>
      </c>
      <c r="P2016" s="152">
        <f t="shared" si="239"/>
        <v>0.4</v>
      </c>
      <c r="Q2016" s="152"/>
      <c r="R2016" s="152">
        <f t="shared" si="240"/>
        <v>2447</v>
      </c>
      <c r="S2016" s="152">
        <f t="shared" si="244"/>
        <v>77</v>
      </c>
      <c r="T2016" s="152">
        <f t="shared" si="241"/>
        <v>2311</v>
      </c>
      <c r="U2016" s="152">
        <f t="shared" si="245"/>
        <v>77</v>
      </c>
      <c r="V2016" s="152">
        <f t="shared" si="242"/>
        <v>33</v>
      </c>
      <c r="W2016" s="152">
        <f t="shared" si="246"/>
        <v>1</v>
      </c>
      <c r="X2016" s="152">
        <v>0.83699999999999997</v>
      </c>
      <c r="Y2016" t="s">
        <v>16069</v>
      </c>
    </row>
    <row r="2017" spans="5:25" ht="18" x14ac:dyDescent="0.25">
      <c r="E2017" s="152" t="s">
        <v>16067</v>
      </c>
      <c r="F2017" s="152" t="s">
        <v>16064</v>
      </c>
      <c r="G2017" t="str">
        <f t="shared" si="243"/>
        <v>Florida Bay, Florida Keys</v>
      </c>
      <c r="H2017" s="152">
        <v>5</v>
      </c>
      <c r="I2017" s="152">
        <v>30.3</v>
      </c>
      <c r="J2017" s="152">
        <f t="shared" si="236"/>
        <v>0.5</v>
      </c>
      <c r="K2017" s="152">
        <v>950</v>
      </c>
      <c r="L2017" s="152">
        <f t="shared" si="237"/>
        <v>196</v>
      </c>
      <c r="M2017" s="152">
        <v>7.8</v>
      </c>
      <c r="N2017" s="152">
        <f t="shared" si="238"/>
        <v>0.09</v>
      </c>
      <c r="O2017" s="152">
        <v>2.5</v>
      </c>
      <c r="P2017" s="152">
        <f t="shared" si="239"/>
        <v>0.5</v>
      </c>
      <c r="Q2017" s="152"/>
      <c r="R2017" s="152">
        <f t="shared" si="240"/>
        <v>2460</v>
      </c>
      <c r="S2017" s="152">
        <f t="shared" si="244"/>
        <v>52</v>
      </c>
      <c r="T2017" s="152">
        <f t="shared" si="241"/>
        <v>2268</v>
      </c>
      <c r="U2017" s="152">
        <f t="shared" si="245"/>
        <v>54</v>
      </c>
      <c r="V2017" s="152">
        <f t="shared" si="242"/>
        <v>33</v>
      </c>
      <c r="W2017" s="152">
        <f t="shared" si="246"/>
        <v>1</v>
      </c>
      <c r="X2017" s="152">
        <v>0.56000000000000005</v>
      </c>
      <c r="Y2017" t="s">
        <v>16069</v>
      </c>
    </row>
    <row r="2018" spans="5:25" ht="18" x14ac:dyDescent="0.25">
      <c r="E2018" s="152" t="s">
        <v>16067</v>
      </c>
      <c r="F2018" s="152" t="s">
        <v>16064</v>
      </c>
      <c r="G2018" t="str">
        <f t="shared" si="243"/>
        <v>Florida Bay, Florida Keys</v>
      </c>
      <c r="H2018" s="152">
        <v>1</v>
      </c>
      <c r="I2018" s="152">
        <v>27</v>
      </c>
      <c r="J2018" s="152">
        <f t="shared" si="236"/>
        <v>0.1</v>
      </c>
      <c r="K2018" s="152">
        <v>400</v>
      </c>
      <c r="L2018" s="152">
        <f t="shared" si="237"/>
        <v>60</v>
      </c>
      <c r="M2018" s="152">
        <v>8.1</v>
      </c>
      <c r="N2018" s="152">
        <f t="shared" si="238"/>
        <v>0.05</v>
      </c>
      <c r="O2018" s="152">
        <v>3.8</v>
      </c>
      <c r="P2018" s="152">
        <f t="shared" si="239"/>
        <v>3</v>
      </c>
      <c r="Q2018" s="152"/>
      <c r="R2018" s="152">
        <f t="shared" si="240"/>
        <v>2377</v>
      </c>
      <c r="S2018" s="152">
        <f t="shared" si="244"/>
        <v>41</v>
      </c>
      <c r="T2018" s="152">
        <f t="shared" si="241"/>
        <v>2057</v>
      </c>
      <c r="U2018" s="152">
        <f t="shared" si="245"/>
        <v>43</v>
      </c>
      <c r="V2018" s="152">
        <f t="shared" si="242"/>
        <v>33</v>
      </c>
      <c r="W2018" s="152">
        <f t="shared" si="246"/>
        <v>1</v>
      </c>
      <c r="X2018" s="152">
        <v>0.749</v>
      </c>
      <c r="Y2018" t="s">
        <v>16069</v>
      </c>
    </row>
    <row r="2019" spans="5:25" ht="18" x14ac:dyDescent="0.25">
      <c r="E2019" s="152" t="s">
        <v>16067</v>
      </c>
      <c r="F2019" s="152" t="s">
        <v>16064</v>
      </c>
      <c r="G2019" t="str">
        <f t="shared" si="243"/>
        <v>Florida Bay, Florida Keys</v>
      </c>
      <c r="H2019" s="152">
        <v>3</v>
      </c>
      <c r="I2019" s="152">
        <v>27</v>
      </c>
      <c r="J2019" s="152">
        <f t="shared" si="236"/>
        <v>0.1</v>
      </c>
      <c r="K2019" s="152">
        <v>1340</v>
      </c>
      <c r="L2019" s="152">
        <f t="shared" si="237"/>
        <v>207</v>
      </c>
      <c r="M2019" s="152">
        <v>7.6</v>
      </c>
      <c r="N2019" s="152">
        <f t="shared" si="238"/>
        <v>0.06</v>
      </c>
      <c r="O2019" s="152">
        <v>1.7</v>
      </c>
      <c r="P2019" s="152">
        <f t="shared" si="239"/>
        <v>0.2</v>
      </c>
      <c r="Q2019" s="152"/>
      <c r="R2019" s="152">
        <f t="shared" si="240"/>
        <v>2442</v>
      </c>
      <c r="S2019" s="152">
        <f t="shared" si="244"/>
        <v>33</v>
      </c>
      <c r="T2019" s="152">
        <f t="shared" si="241"/>
        <v>2336</v>
      </c>
      <c r="U2019" s="152">
        <f t="shared" si="245"/>
        <v>33</v>
      </c>
      <c r="V2019" s="152">
        <f t="shared" si="242"/>
        <v>33</v>
      </c>
      <c r="W2019" s="152">
        <f t="shared" si="246"/>
        <v>1</v>
      </c>
      <c r="X2019" s="152">
        <v>0.61899999999999999</v>
      </c>
      <c r="Y2019" t="s">
        <v>16069</v>
      </c>
    </row>
    <row r="2020" spans="5:25" ht="18" x14ac:dyDescent="0.25">
      <c r="E2020" s="152" t="s">
        <v>16067</v>
      </c>
      <c r="F2020" s="152" t="s">
        <v>16064</v>
      </c>
      <c r="G2020" t="str">
        <f t="shared" si="243"/>
        <v>Florida Bay, Florida Keys</v>
      </c>
      <c r="H2020" s="152">
        <v>4</v>
      </c>
      <c r="I2020" s="152">
        <v>30.3</v>
      </c>
      <c r="J2020" s="152">
        <f t="shared" si="236"/>
        <v>0.5</v>
      </c>
      <c r="K2020" s="152">
        <v>400</v>
      </c>
      <c r="L2020" s="152">
        <f t="shared" si="237"/>
        <v>49</v>
      </c>
      <c r="M2020" s="152">
        <v>8.1</v>
      </c>
      <c r="N2020" s="152">
        <f t="shared" si="238"/>
        <v>0.04</v>
      </c>
      <c r="O2020" s="152">
        <v>4.3</v>
      </c>
      <c r="P2020" s="152">
        <f t="shared" si="239"/>
        <v>4</v>
      </c>
      <c r="Q2020" s="152"/>
      <c r="R2020" s="152">
        <f t="shared" si="240"/>
        <v>2406</v>
      </c>
      <c r="S2020" s="152">
        <f t="shared" si="244"/>
        <v>47</v>
      </c>
      <c r="T2020" s="152">
        <f t="shared" si="241"/>
        <v>2052</v>
      </c>
      <c r="U2020" s="152">
        <f t="shared" si="245"/>
        <v>38</v>
      </c>
      <c r="V2020" s="152">
        <f t="shared" si="242"/>
        <v>33</v>
      </c>
      <c r="W2020" s="152">
        <f t="shared" si="246"/>
        <v>1</v>
      </c>
      <c r="X2020" s="152">
        <v>1.113</v>
      </c>
      <c r="Y2020" t="s">
        <v>16069</v>
      </c>
    </row>
    <row r="2021" spans="5:25" ht="18" x14ac:dyDescent="0.25">
      <c r="E2021" s="152" t="s">
        <v>16067</v>
      </c>
      <c r="F2021" s="152" t="s">
        <v>16064</v>
      </c>
      <c r="G2021" t="str">
        <f t="shared" si="243"/>
        <v>Florida Bay, Florida Keys</v>
      </c>
      <c r="H2021" s="152">
        <v>5</v>
      </c>
      <c r="I2021" s="152">
        <v>30.3</v>
      </c>
      <c r="J2021" s="152">
        <f t="shared" si="236"/>
        <v>0.5</v>
      </c>
      <c r="K2021" s="152">
        <v>950</v>
      </c>
      <c r="L2021" s="152">
        <f t="shared" si="237"/>
        <v>196</v>
      </c>
      <c r="M2021" s="152">
        <v>7.8</v>
      </c>
      <c r="N2021" s="152">
        <f t="shared" si="238"/>
        <v>0.09</v>
      </c>
      <c r="O2021" s="152">
        <v>2.5</v>
      </c>
      <c r="P2021" s="152">
        <f t="shared" si="239"/>
        <v>0.5</v>
      </c>
      <c r="Q2021" s="152"/>
      <c r="R2021" s="152">
        <f t="shared" si="240"/>
        <v>2460</v>
      </c>
      <c r="S2021" s="152">
        <f t="shared" si="244"/>
        <v>52</v>
      </c>
      <c r="T2021" s="152">
        <f t="shared" si="241"/>
        <v>2268</v>
      </c>
      <c r="U2021" s="152">
        <f t="shared" si="245"/>
        <v>54</v>
      </c>
      <c r="V2021" s="152">
        <f t="shared" si="242"/>
        <v>33</v>
      </c>
      <c r="W2021" s="152">
        <f t="shared" si="246"/>
        <v>1</v>
      </c>
      <c r="X2021" s="152">
        <v>0.92100000000000004</v>
      </c>
      <c r="Y2021" t="s">
        <v>16069</v>
      </c>
    </row>
    <row r="2022" spans="5:25" ht="18" x14ac:dyDescent="0.25">
      <c r="E2022" s="152" t="s">
        <v>16067</v>
      </c>
      <c r="F2022" s="152" t="s">
        <v>16064</v>
      </c>
      <c r="G2022" t="str">
        <f t="shared" si="243"/>
        <v>Florida Bay, Florida Keys</v>
      </c>
      <c r="H2022" s="152">
        <v>4</v>
      </c>
      <c r="I2022" s="152">
        <v>30.3</v>
      </c>
      <c r="J2022" s="152">
        <f t="shared" si="236"/>
        <v>0.5</v>
      </c>
      <c r="K2022" s="152">
        <v>400</v>
      </c>
      <c r="L2022" s="152">
        <f t="shared" si="237"/>
        <v>49</v>
      </c>
      <c r="M2022" s="152">
        <v>8.1</v>
      </c>
      <c r="N2022" s="152">
        <f t="shared" si="238"/>
        <v>0.04</v>
      </c>
      <c r="O2022" s="152">
        <v>4.3</v>
      </c>
      <c r="P2022" s="152">
        <f t="shared" si="239"/>
        <v>4</v>
      </c>
      <c r="Q2022" s="152"/>
      <c r="R2022" s="152">
        <f t="shared" si="240"/>
        <v>2406</v>
      </c>
      <c r="S2022" s="152">
        <f t="shared" si="244"/>
        <v>47</v>
      </c>
      <c r="T2022" s="152">
        <f t="shared" si="241"/>
        <v>2052</v>
      </c>
      <c r="U2022" s="152">
        <f t="shared" si="245"/>
        <v>38</v>
      </c>
      <c r="V2022" s="152">
        <f t="shared" si="242"/>
        <v>33</v>
      </c>
      <c r="W2022" s="152">
        <f t="shared" si="246"/>
        <v>1</v>
      </c>
      <c r="X2022" s="152">
        <v>0.52900000000000003</v>
      </c>
      <c r="Y2022" t="s">
        <v>16069</v>
      </c>
    </row>
    <row r="2023" spans="5:25" ht="18" x14ac:dyDescent="0.25">
      <c r="E2023" s="152" t="s">
        <v>16067</v>
      </c>
      <c r="F2023" s="152" t="s">
        <v>16064</v>
      </c>
      <c r="G2023" t="str">
        <f t="shared" si="243"/>
        <v>Florida Bay, Florida Keys</v>
      </c>
      <c r="H2023" s="152">
        <v>5</v>
      </c>
      <c r="I2023" s="152">
        <v>30.3</v>
      </c>
      <c r="J2023" s="152">
        <f t="shared" si="236"/>
        <v>0.5</v>
      </c>
      <c r="K2023" s="152">
        <v>950</v>
      </c>
      <c r="L2023" s="152">
        <f t="shared" si="237"/>
        <v>196</v>
      </c>
      <c r="M2023" s="152">
        <v>7.8</v>
      </c>
      <c r="N2023" s="152">
        <f t="shared" si="238"/>
        <v>0.09</v>
      </c>
      <c r="O2023" s="152">
        <v>2.5</v>
      </c>
      <c r="P2023" s="152">
        <f t="shared" si="239"/>
        <v>0.5</v>
      </c>
      <c r="Q2023" s="152"/>
      <c r="R2023" s="152">
        <f t="shared" si="240"/>
        <v>2460</v>
      </c>
      <c r="S2023" s="152">
        <f t="shared" si="244"/>
        <v>52</v>
      </c>
      <c r="T2023" s="152">
        <f t="shared" si="241"/>
        <v>2268</v>
      </c>
      <c r="U2023" s="152">
        <f t="shared" si="245"/>
        <v>54</v>
      </c>
      <c r="V2023" s="152">
        <f t="shared" si="242"/>
        <v>33</v>
      </c>
      <c r="W2023" s="152">
        <f t="shared" si="246"/>
        <v>1</v>
      </c>
      <c r="X2023" s="152">
        <v>0.503</v>
      </c>
      <c r="Y2023" t="s">
        <v>16069</v>
      </c>
    </row>
    <row r="2024" spans="5:25" ht="18" x14ac:dyDescent="0.25">
      <c r="E2024" s="152" t="s">
        <v>16067</v>
      </c>
      <c r="F2024" s="152" t="s">
        <v>16064</v>
      </c>
      <c r="G2024" t="str">
        <f t="shared" si="243"/>
        <v>Florida Bay, Florida Keys</v>
      </c>
      <c r="H2024" s="152">
        <v>1</v>
      </c>
      <c r="I2024" s="152">
        <v>27</v>
      </c>
      <c r="J2024" s="152">
        <f t="shared" si="236"/>
        <v>0.1</v>
      </c>
      <c r="K2024" s="152">
        <v>400</v>
      </c>
      <c r="L2024" s="152">
        <f t="shared" si="237"/>
        <v>60</v>
      </c>
      <c r="M2024" s="152">
        <v>8.1</v>
      </c>
      <c r="N2024" s="152">
        <f t="shared" si="238"/>
        <v>0.05</v>
      </c>
      <c r="O2024" s="152">
        <v>3.8</v>
      </c>
      <c r="P2024" s="152">
        <f t="shared" si="239"/>
        <v>3</v>
      </c>
      <c r="Q2024" s="152"/>
      <c r="R2024" s="152">
        <f t="shared" si="240"/>
        <v>2377</v>
      </c>
      <c r="S2024" s="152">
        <f t="shared" si="244"/>
        <v>41</v>
      </c>
      <c r="T2024" s="152">
        <f t="shared" si="241"/>
        <v>2057</v>
      </c>
      <c r="U2024" s="152">
        <f t="shared" si="245"/>
        <v>43</v>
      </c>
      <c r="V2024" s="152">
        <f t="shared" si="242"/>
        <v>33</v>
      </c>
      <c r="W2024" s="152">
        <f t="shared" si="246"/>
        <v>1</v>
      </c>
      <c r="X2024" s="152">
        <v>0.41799999999999998</v>
      </c>
      <c r="Y2024" t="s">
        <v>16069</v>
      </c>
    </row>
    <row r="2025" spans="5:25" ht="18" x14ac:dyDescent="0.25">
      <c r="E2025" s="152" t="s">
        <v>16067</v>
      </c>
      <c r="F2025" s="152" t="s">
        <v>16064</v>
      </c>
      <c r="G2025" t="str">
        <f t="shared" si="243"/>
        <v>Florida Bay, Florida Keys</v>
      </c>
      <c r="H2025" s="152">
        <v>3</v>
      </c>
      <c r="I2025" s="152">
        <v>27</v>
      </c>
      <c r="J2025" s="152">
        <f t="shared" si="236"/>
        <v>0.1</v>
      </c>
      <c r="K2025" s="152">
        <v>1340</v>
      </c>
      <c r="L2025" s="152">
        <f t="shared" si="237"/>
        <v>207</v>
      </c>
      <c r="M2025" s="152">
        <v>7.6</v>
      </c>
      <c r="N2025" s="152">
        <f t="shared" si="238"/>
        <v>0.06</v>
      </c>
      <c r="O2025" s="152">
        <v>1.7</v>
      </c>
      <c r="P2025" s="152">
        <f t="shared" si="239"/>
        <v>0.2</v>
      </c>
      <c r="Q2025" s="152"/>
      <c r="R2025" s="152">
        <f t="shared" si="240"/>
        <v>2442</v>
      </c>
      <c r="S2025" s="152">
        <f t="shared" si="244"/>
        <v>33</v>
      </c>
      <c r="T2025" s="152">
        <f t="shared" si="241"/>
        <v>2336</v>
      </c>
      <c r="U2025" s="152">
        <f t="shared" si="245"/>
        <v>33</v>
      </c>
      <c r="V2025" s="152">
        <f t="shared" si="242"/>
        <v>33</v>
      </c>
      <c r="W2025" s="152">
        <f t="shared" si="246"/>
        <v>1</v>
      </c>
      <c r="X2025" s="152">
        <v>0.38600000000000001</v>
      </c>
      <c r="Y2025" t="s">
        <v>16069</v>
      </c>
    </row>
    <row r="2026" spans="5:25" ht="18" x14ac:dyDescent="0.25">
      <c r="E2026" s="152" t="s">
        <v>16067</v>
      </c>
      <c r="F2026" s="152" t="s">
        <v>16064</v>
      </c>
      <c r="G2026" t="str">
        <f t="shared" si="243"/>
        <v>Florida Bay, Florida Keys</v>
      </c>
      <c r="H2026" s="152">
        <v>6</v>
      </c>
      <c r="I2026" s="152">
        <v>30.3</v>
      </c>
      <c r="J2026" s="152">
        <f t="shared" si="236"/>
        <v>0.5</v>
      </c>
      <c r="K2026" s="152">
        <v>1290</v>
      </c>
      <c r="L2026" s="152">
        <f t="shared" si="237"/>
        <v>247</v>
      </c>
      <c r="M2026" s="152">
        <v>7.6</v>
      </c>
      <c r="N2026" s="152">
        <f t="shared" si="238"/>
        <v>0.08</v>
      </c>
      <c r="O2026" s="152">
        <v>2</v>
      </c>
      <c r="P2026" s="152">
        <f t="shared" si="239"/>
        <v>0.4</v>
      </c>
      <c r="Q2026" s="152"/>
      <c r="R2026" s="152">
        <f t="shared" si="240"/>
        <v>2447</v>
      </c>
      <c r="S2026" s="152">
        <f t="shared" si="244"/>
        <v>77</v>
      </c>
      <c r="T2026" s="152">
        <f t="shared" si="241"/>
        <v>2311</v>
      </c>
      <c r="U2026" s="152">
        <f t="shared" si="245"/>
        <v>77</v>
      </c>
      <c r="V2026" s="152">
        <f t="shared" si="242"/>
        <v>33</v>
      </c>
      <c r="W2026" s="152">
        <f t="shared" si="246"/>
        <v>1</v>
      </c>
      <c r="X2026" s="152">
        <v>0.32700000000000001</v>
      </c>
      <c r="Y2026" t="s">
        <v>16069</v>
      </c>
    </row>
    <row r="2027" spans="5:25" ht="18" x14ac:dyDescent="0.25">
      <c r="E2027" s="152" t="s">
        <v>16067</v>
      </c>
      <c r="F2027" s="152" t="s">
        <v>16064</v>
      </c>
      <c r="G2027" t="str">
        <f t="shared" si="243"/>
        <v>Florida Bay, Florida Keys</v>
      </c>
      <c r="H2027" s="152">
        <v>2</v>
      </c>
      <c r="I2027" s="152">
        <v>27</v>
      </c>
      <c r="J2027" s="152">
        <f t="shared" si="236"/>
        <v>0.1</v>
      </c>
      <c r="K2027" s="152">
        <v>900</v>
      </c>
      <c r="L2027" s="152">
        <f t="shared" si="237"/>
        <v>211</v>
      </c>
      <c r="M2027" s="152">
        <v>7.8</v>
      </c>
      <c r="N2027" s="152">
        <f t="shared" si="238"/>
        <v>0.1</v>
      </c>
      <c r="O2027" s="152">
        <v>2.2999999999999998</v>
      </c>
      <c r="P2027" s="152">
        <f t="shared" si="239"/>
        <v>0.5</v>
      </c>
      <c r="Q2027" s="152"/>
      <c r="R2027" s="152">
        <f t="shared" si="240"/>
        <v>2422</v>
      </c>
      <c r="S2027" s="152">
        <f t="shared" si="244"/>
        <v>47</v>
      </c>
      <c r="T2027" s="152">
        <f t="shared" si="241"/>
        <v>2246</v>
      </c>
      <c r="U2027" s="152">
        <f t="shared" si="245"/>
        <v>41</v>
      </c>
      <c r="V2027" s="152">
        <f t="shared" si="242"/>
        <v>33</v>
      </c>
      <c r="W2027" s="152">
        <f t="shared" si="246"/>
        <v>1</v>
      </c>
      <c r="X2027" s="152">
        <v>0.46899999999999997</v>
      </c>
      <c r="Y2027" t="s">
        <v>16069</v>
      </c>
    </row>
    <row r="2028" spans="5:25" ht="18" x14ac:dyDescent="0.25">
      <c r="E2028" s="152" t="s">
        <v>16067</v>
      </c>
      <c r="F2028" s="152" t="s">
        <v>16064</v>
      </c>
      <c r="G2028" t="str">
        <f t="shared" si="243"/>
        <v>Florida Bay, Florida Keys</v>
      </c>
      <c r="H2028" s="152">
        <v>1</v>
      </c>
      <c r="I2028" s="152">
        <v>27</v>
      </c>
      <c r="J2028" s="152">
        <f t="shared" si="236"/>
        <v>0.1</v>
      </c>
      <c r="K2028" s="152">
        <v>400</v>
      </c>
      <c r="L2028" s="152">
        <f t="shared" si="237"/>
        <v>60</v>
      </c>
      <c r="M2028" s="152">
        <v>8.1</v>
      </c>
      <c r="N2028" s="152">
        <f t="shared" si="238"/>
        <v>0.05</v>
      </c>
      <c r="O2028" s="152">
        <v>3.8</v>
      </c>
      <c r="P2028" s="152">
        <f t="shared" si="239"/>
        <v>3</v>
      </c>
      <c r="Q2028" s="152"/>
      <c r="R2028" s="152">
        <f t="shared" si="240"/>
        <v>2377</v>
      </c>
      <c r="S2028" s="152">
        <f t="shared" si="244"/>
        <v>41</v>
      </c>
      <c r="T2028" s="152">
        <f t="shared" si="241"/>
        <v>2057</v>
      </c>
      <c r="U2028" s="152">
        <f t="shared" si="245"/>
        <v>43</v>
      </c>
      <c r="V2028" s="152">
        <f t="shared" si="242"/>
        <v>33</v>
      </c>
      <c r="W2028" s="152">
        <f t="shared" si="246"/>
        <v>1</v>
      </c>
      <c r="X2028" s="152">
        <v>0.13700000000000001</v>
      </c>
      <c r="Y2028" t="s">
        <v>16069</v>
      </c>
    </row>
    <row r="2029" spans="5:25" ht="18" x14ac:dyDescent="0.25">
      <c r="E2029" s="152" t="s">
        <v>16067</v>
      </c>
      <c r="F2029" s="152" t="s">
        <v>16064</v>
      </c>
      <c r="G2029" t="str">
        <f t="shared" si="243"/>
        <v>Florida Bay, Florida Keys</v>
      </c>
      <c r="H2029" s="152">
        <v>4</v>
      </c>
      <c r="I2029" s="152">
        <v>30.3</v>
      </c>
      <c r="J2029" s="152">
        <f t="shared" si="236"/>
        <v>0.5</v>
      </c>
      <c r="K2029" s="152">
        <v>400</v>
      </c>
      <c r="L2029" s="152">
        <f t="shared" si="237"/>
        <v>49</v>
      </c>
      <c r="M2029" s="152">
        <v>8.1</v>
      </c>
      <c r="N2029" s="152">
        <f t="shared" si="238"/>
        <v>0.04</v>
      </c>
      <c r="O2029" s="152">
        <v>4.3</v>
      </c>
      <c r="P2029" s="152">
        <f t="shared" si="239"/>
        <v>4</v>
      </c>
      <c r="Q2029" s="152"/>
      <c r="R2029" s="152">
        <f t="shared" si="240"/>
        <v>2406</v>
      </c>
      <c r="S2029" s="152">
        <f t="shared" si="244"/>
        <v>47</v>
      </c>
      <c r="T2029" s="152">
        <f t="shared" si="241"/>
        <v>2052</v>
      </c>
      <c r="U2029" s="152">
        <f t="shared" si="245"/>
        <v>38</v>
      </c>
      <c r="V2029" s="152">
        <f t="shared" si="242"/>
        <v>33</v>
      </c>
      <c r="W2029" s="152">
        <f t="shared" si="246"/>
        <v>1</v>
      </c>
      <c r="X2029" s="152">
        <v>0.51400000000000001</v>
      </c>
      <c r="Y2029" t="s">
        <v>16069</v>
      </c>
    </row>
    <row r="2030" spans="5:25" ht="18" x14ac:dyDescent="0.25">
      <c r="E2030" s="152" t="s">
        <v>16067</v>
      </c>
      <c r="F2030" s="152" t="s">
        <v>16064</v>
      </c>
      <c r="G2030" t="str">
        <f t="shared" si="243"/>
        <v>Florida Bay, Florida Keys</v>
      </c>
      <c r="H2030" s="152">
        <v>1</v>
      </c>
      <c r="I2030" s="152">
        <v>27</v>
      </c>
      <c r="J2030" s="152">
        <f t="shared" si="236"/>
        <v>0.1</v>
      </c>
      <c r="K2030" s="152">
        <v>400</v>
      </c>
      <c r="L2030" s="152">
        <f t="shared" si="237"/>
        <v>60</v>
      </c>
      <c r="M2030" s="152">
        <v>8.1</v>
      </c>
      <c r="N2030" s="152">
        <f t="shared" si="238"/>
        <v>0.05</v>
      </c>
      <c r="O2030" s="152">
        <v>3.8</v>
      </c>
      <c r="P2030" s="152">
        <f t="shared" si="239"/>
        <v>3</v>
      </c>
      <c r="Q2030" s="152"/>
      <c r="R2030" s="152">
        <f t="shared" si="240"/>
        <v>2377</v>
      </c>
      <c r="S2030" s="152">
        <f t="shared" si="244"/>
        <v>41</v>
      </c>
      <c r="T2030" s="152">
        <f t="shared" si="241"/>
        <v>2057</v>
      </c>
      <c r="U2030" s="152">
        <f t="shared" si="245"/>
        <v>43</v>
      </c>
      <c r="V2030" s="152">
        <f t="shared" si="242"/>
        <v>33</v>
      </c>
      <c r="W2030" s="152">
        <f t="shared" si="246"/>
        <v>1</v>
      </c>
      <c r="X2030" s="152">
        <v>0.219</v>
      </c>
      <c r="Y2030" t="s">
        <v>16069</v>
      </c>
    </row>
    <row r="2031" spans="5:25" ht="18" x14ac:dyDescent="0.25">
      <c r="E2031" s="152" t="s">
        <v>16067</v>
      </c>
      <c r="F2031" s="152" t="s">
        <v>16064</v>
      </c>
      <c r="G2031" t="str">
        <f t="shared" si="243"/>
        <v>Florida Bay, Florida Keys</v>
      </c>
      <c r="H2031" s="152">
        <v>6</v>
      </c>
      <c r="I2031" s="152">
        <v>30.3</v>
      </c>
      <c r="J2031" s="152">
        <f t="shared" si="236"/>
        <v>0.5</v>
      </c>
      <c r="K2031" s="152">
        <v>1290</v>
      </c>
      <c r="L2031" s="152">
        <f t="shared" si="237"/>
        <v>247</v>
      </c>
      <c r="M2031" s="152">
        <v>7.6</v>
      </c>
      <c r="N2031" s="152">
        <f t="shared" si="238"/>
        <v>0.08</v>
      </c>
      <c r="O2031" s="152">
        <v>2</v>
      </c>
      <c r="P2031" s="152">
        <f t="shared" si="239"/>
        <v>0.4</v>
      </c>
      <c r="Q2031" s="152"/>
      <c r="R2031" s="152">
        <f t="shared" si="240"/>
        <v>2447</v>
      </c>
      <c r="S2031" s="152">
        <f t="shared" si="244"/>
        <v>77</v>
      </c>
      <c r="T2031" s="152">
        <f t="shared" si="241"/>
        <v>2311</v>
      </c>
      <c r="U2031" s="152">
        <f t="shared" si="245"/>
        <v>77</v>
      </c>
      <c r="V2031" s="152">
        <f t="shared" si="242"/>
        <v>33</v>
      </c>
      <c r="W2031" s="152">
        <f t="shared" si="246"/>
        <v>1</v>
      </c>
      <c r="X2031" s="152">
        <v>1.89</v>
      </c>
      <c r="Y2031" t="s">
        <v>16069</v>
      </c>
    </row>
    <row r="2032" spans="5:25" ht="18" x14ac:dyDescent="0.25">
      <c r="E2032" s="152" t="s">
        <v>16067</v>
      </c>
      <c r="F2032" s="152" t="s">
        <v>16064</v>
      </c>
      <c r="G2032" t="str">
        <f t="shared" si="243"/>
        <v>Florida Bay, Florida Keys</v>
      </c>
      <c r="H2032" s="152">
        <v>3</v>
      </c>
      <c r="I2032" s="152">
        <v>27</v>
      </c>
      <c r="J2032" s="152">
        <f t="shared" si="236"/>
        <v>0.1</v>
      </c>
      <c r="K2032" s="152">
        <v>1340</v>
      </c>
      <c r="L2032" s="152">
        <f t="shared" si="237"/>
        <v>207</v>
      </c>
      <c r="M2032" s="152">
        <v>7.6</v>
      </c>
      <c r="N2032" s="152">
        <f t="shared" si="238"/>
        <v>0.06</v>
      </c>
      <c r="O2032" s="152">
        <v>1.7</v>
      </c>
      <c r="P2032" s="152">
        <f t="shared" si="239"/>
        <v>0.2</v>
      </c>
      <c r="Q2032" s="152"/>
      <c r="R2032" s="152">
        <f t="shared" si="240"/>
        <v>2442</v>
      </c>
      <c r="S2032" s="152">
        <f t="shared" si="244"/>
        <v>33</v>
      </c>
      <c r="T2032" s="152">
        <f t="shared" si="241"/>
        <v>2336</v>
      </c>
      <c r="U2032" s="152">
        <f t="shared" si="245"/>
        <v>33</v>
      </c>
      <c r="V2032" s="152">
        <f t="shared" si="242"/>
        <v>33</v>
      </c>
      <c r="W2032" s="152">
        <f t="shared" si="246"/>
        <v>1</v>
      </c>
      <c r="X2032" s="152">
        <v>1.2310000000000001</v>
      </c>
      <c r="Y2032" t="s">
        <v>16069</v>
      </c>
    </row>
    <row r="2033" spans="5:25" ht="18" x14ac:dyDescent="0.25">
      <c r="E2033" s="152" t="s">
        <v>16067</v>
      </c>
      <c r="F2033" s="152" t="s">
        <v>16064</v>
      </c>
      <c r="G2033" t="str">
        <f t="shared" si="243"/>
        <v>Florida Bay, Florida Keys</v>
      </c>
      <c r="H2033" s="152">
        <v>5</v>
      </c>
      <c r="I2033" s="152">
        <v>30.3</v>
      </c>
      <c r="J2033" s="152">
        <f t="shared" si="236"/>
        <v>0.5</v>
      </c>
      <c r="K2033" s="152">
        <v>950</v>
      </c>
      <c r="L2033" s="152">
        <f t="shared" si="237"/>
        <v>196</v>
      </c>
      <c r="M2033" s="152">
        <v>7.8</v>
      </c>
      <c r="N2033" s="152">
        <f t="shared" si="238"/>
        <v>0.09</v>
      </c>
      <c r="O2033" s="152">
        <v>2.5</v>
      </c>
      <c r="P2033" s="152">
        <f t="shared" si="239"/>
        <v>0.5</v>
      </c>
      <c r="Q2033" s="152"/>
      <c r="R2033" s="152">
        <f t="shared" si="240"/>
        <v>2460</v>
      </c>
      <c r="S2033" s="152">
        <f t="shared" si="244"/>
        <v>52</v>
      </c>
      <c r="T2033" s="152">
        <f t="shared" si="241"/>
        <v>2268</v>
      </c>
      <c r="U2033" s="152">
        <f t="shared" si="245"/>
        <v>54</v>
      </c>
      <c r="V2033" s="152">
        <f t="shared" si="242"/>
        <v>33</v>
      </c>
      <c r="W2033" s="152">
        <f t="shared" si="246"/>
        <v>1</v>
      </c>
      <c r="X2033" s="152">
        <v>0.95</v>
      </c>
      <c r="Y2033" t="s">
        <v>16069</v>
      </c>
    </row>
    <row r="2034" spans="5:25" ht="18" x14ac:dyDescent="0.25">
      <c r="E2034" s="152" t="s">
        <v>16067</v>
      </c>
      <c r="F2034" s="152" t="s">
        <v>16064</v>
      </c>
      <c r="G2034" t="str">
        <f t="shared" si="243"/>
        <v>Florida Bay, Florida Keys</v>
      </c>
      <c r="H2034" s="152">
        <v>2</v>
      </c>
      <c r="I2034" s="152">
        <v>27</v>
      </c>
      <c r="J2034" s="152">
        <f t="shared" ref="J2034:J2097" si="247">VLOOKUP($H2034,$AA$948:$AO$953,3,FALSE)</f>
        <v>0.1</v>
      </c>
      <c r="K2034" s="152">
        <v>900</v>
      </c>
      <c r="L2034" s="152">
        <f t="shared" ref="L2034:L2097" si="248">VLOOKUP($H2034,$AA$948:$AO$953,5,FALSE)</f>
        <v>211</v>
      </c>
      <c r="M2034" s="152">
        <v>7.8</v>
      </c>
      <c r="N2034" s="152">
        <f t="shared" ref="N2034:N2097" si="249">VLOOKUP($H2034,$AA$948:$AO$953,7,FALSE)</f>
        <v>0.1</v>
      </c>
      <c r="O2034" s="152">
        <v>2.2999999999999998</v>
      </c>
      <c r="P2034" s="152">
        <f t="shared" ref="P2034:P2097" si="250">VLOOKUP($H2034,$AA$948:$AO$953,13,FALSE)</f>
        <v>0.5</v>
      </c>
      <c r="Q2034" s="152"/>
      <c r="R2034" s="152">
        <f t="shared" ref="R2034:R2097" si="251">VLOOKUP($H2034,$AA$948:$AO$953,8,FALSE)</f>
        <v>2422</v>
      </c>
      <c r="S2034" s="152">
        <f t="shared" si="244"/>
        <v>47</v>
      </c>
      <c r="T2034" s="152">
        <f t="shared" ref="T2034:T2097" si="252">VLOOKUP($H2034,$AA$948:$AO$953,10,FALSE)</f>
        <v>2246</v>
      </c>
      <c r="U2034" s="152">
        <f t="shared" si="245"/>
        <v>41</v>
      </c>
      <c r="V2034" s="152">
        <f t="shared" ref="V2034:V2097" si="253">VLOOKUP($H2034,$AA$948:$AO$953,14,FALSE)</f>
        <v>33</v>
      </c>
      <c r="W2034" s="152">
        <f t="shared" si="246"/>
        <v>1</v>
      </c>
      <c r="X2034" s="152">
        <v>0.995</v>
      </c>
      <c r="Y2034" t="s">
        <v>16069</v>
      </c>
    </row>
    <row r="2035" spans="5:25" ht="18" x14ac:dyDescent="0.25">
      <c r="E2035" s="152" t="s">
        <v>16067</v>
      </c>
      <c r="F2035" s="152" t="s">
        <v>16064</v>
      </c>
      <c r="G2035" t="str">
        <f t="shared" ref="G2035:G2098" si="254">_xlfn.CONCAT(F2035, ", Florida Keys")</f>
        <v>Florida Bay, Florida Keys</v>
      </c>
      <c r="H2035" s="152">
        <v>5</v>
      </c>
      <c r="I2035" s="152">
        <v>30.3</v>
      </c>
      <c r="J2035" s="152">
        <f t="shared" si="247"/>
        <v>0.5</v>
      </c>
      <c r="K2035" s="152">
        <v>950</v>
      </c>
      <c r="L2035" s="152">
        <f t="shared" si="248"/>
        <v>196</v>
      </c>
      <c r="M2035" s="152">
        <v>7.8</v>
      </c>
      <c r="N2035" s="152">
        <f t="shared" si="249"/>
        <v>0.09</v>
      </c>
      <c r="O2035" s="152">
        <v>2.5</v>
      </c>
      <c r="P2035" s="152">
        <f t="shared" si="250"/>
        <v>0.5</v>
      </c>
      <c r="Q2035" s="152"/>
      <c r="R2035" s="152">
        <f t="shared" si="251"/>
        <v>2460</v>
      </c>
      <c r="S2035" s="152">
        <f t="shared" ref="S2035:S2098" si="255">VLOOKUP($H2035,$AA$948:$AO$953,9,FALSE)</f>
        <v>52</v>
      </c>
      <c r="T2035" s="152">
        <f t="shared" si="252"/>
        <v>2268</v>
      </c>
      <c r="U2035" s="152">
        <f t="shared" ref="U2035:U2098" si="256">VLOOKUP($H2035,$AA$948:$AO$953,11,FALSE)</f>
        <v>54</v>
      </c>
      <c r="V2035" s="152">
        <f t="shared" si="253"/>
        <v>33</v>
      </c>
      <c r="W2035" s="152">
        <f t="shared" ref="W2035:W2098" si="257">VLOOKUP($H2035,$AA$948:$AO$953,15,FALSE)</f>
        <v>1</v>
      </c>
      <c r="X2035" s="152">
        <v>0.39500000000000002</v>
      </c>
      <c r="Y2035" t="s">
        <v>16069</v>
      </c>
    </row>
    <row r="2036" spans="5:25" ht="18" x14ac:dyDescent="0.25">
      <c r="E2036" s="152" t="s">
        <v>16067</v>
      </c>
      <c r="F2036" s="152" t="s">
        <v>16064</v>
      </c>
      <c r="G2036" t="str">
        <f t="shared" si="254"/>
        <v>Florida Bay, Florida Keys</v>
      </c>
      <c r="H2036" s="152">
        <v>1</v>
      </c>
      <c r="I2036" s="152">
        <v>27</v>
      </c>
      <c r="J2036" s="152">
        <f t="shared" si="247"/>
        <v>0.1</v>
      </c>
      <c r="K2036" s="152">
        <v>400</v>
      </c>
      <c r="L2036" s="152">
        <f t="shared" si="248"/>
        <v>60</v>
      </c>
      <c r="M2036" s="152">
        <v>8.1</v>
      </c>
      <c r="N2036" s="152">
        <f t="shared" si="249"/>
        <v>0.05</v>
      </c>
      <c r="O2036" s="152">
        <v>3.8</v>
      </c>
      <c r="P2036" s="152">
        <f t="shared" si="250"/>
        <v>3</v>
      </c>
      <c r="Q2036" s="152"/>
      <c r="R2036" s="152">
        <f t="shared" si="251"/>
        <v>2377</v>
      </c>
      <c r="S2036" s="152">
        <f t="shared" si="255"/>
        <v>41</v>
      </c>
      <c r="T2036" s="152">
        <f t="shared" si="252"/>
        <v>2057</v>
      </c>
      <c r="U2036" s="152">
        <f t="shared" si="256"/>
        <v>43</v>
      </c>
      <c r="V2036" s="152">
        <f t="shared" si="253"/>
        <v>33</v>
      </c>
      <c r="W2036" s="152">
        <f t="shared" si="257"/>
        <v>1</v>
      </c>
      <c r="X2036" s="152">
        <v>0.80200000000000005</v>
      </c>
      <c r="Y2036" t="s">
        <v>16069</v>
      </c>
    </row>
    <row r="2037" spans="5:25" ht="18" x14ac:dyDescent="0.25">
      <c r="E2037" s="152" t="s">
        <v>16067</v>
      </c>
      <c r="F2037" s="152" t="s">
        <v>16064</v>
      </c>
      <c r="G2037" t="str">
        <f t="shared" si="254"/>
        <v>Florida Bay, Florida Keys</v>
      </c>
      <c r="H2037" s="152">
        <v>1</v>
      </c>
      <c r="I2037" s="152">
        <v>27</v>
      </c>
      <c r="J2037" s="152">
        <f t="shared" si="247"/>
        <v>0.1</v>
      </c>
      <c r="K2037" s="152">
        <v>400</v>
      </c>
      <c r="L2037" s="152">
        <f t="shared" si="248"/>
        <v>60</v>
      </c>
      <c r="M2037" s="152">
        <v>8.1</v>
      </c>
      <c r="N2037" s="152">
        <f t="shared" si="249"/>
        <v>0.05</v>
      </c>
      <c r="O2037" s="152">
        <v>3.8</v>
      </c>
      <c r="P2037" s="152">
        <f t="shared" si="250"/>
        <v>3</v>
      </c>
      <c r="Q2037" s="152"/>
      <c r="R2037" s="152">
        <f t="shared" si="251"/>
        <v>2377</v>
      </c>
      <c r="S2037" s="152">
        <f t="shared" si="255"/>
        <v>41</v>
      </c>
      <c r="T2037" s="152">
        <f t="shared" si="252"/>
        <v>2057</v>
      </c>
      <c r="U2037" s="152">
        <f t="shared" si="256"/>
        <v>43</v>
      </c>
      <c r="V2037" s="152">
        <f t="shared" si="253"/>
        <v>33</v>
      </c>
      <c r="W2037" s="152">
        <f t="shared" si="257"/>
        <v>1</v>
      </c>
      <c r="X2037" s="152">
        <v>0.16600000000000001</v>
      </c>
      <c r="Y2037" t="s">
        <v>16069</v>
      </c>
    </row>
    <row r="2038" spans="5:25" ht="18" x14ac:dyDescent="0.25">
      <c r="E2038" s="152" t="s">
        <v>16067</v>
      </c>
      <c r="F2038" s="152" t="s">
        <v>16064</v>
      </c>
      <c r="G2038" t="str">
        <f t="shared" si="254"/>
        <v>Florida Bay, Florida Keys</v>
      </c>
      <c r="H2038" s="152">
        <v>2</v>
      </c>
      <c r="I2038" s="152">
        <v>27</v>
      </c>
      <c r="J2038" s="152">
        <f t="shared" si="247"/>
        <v>0.1</v>
      </c>
      <c r="K2038" s="152">
        <v>900</v>
      </c>
      <c r="L2038" s="152">
        <f t="shared" si="248"/>
        <v>211</v>
      </c>
      <c r="M2038" s="152">
        <v>7.8</v>
      </c>
      <c r="N2038" s="152">
        <f t="shared" si="249"/>
        <v>0.1</v>
      </c>
      <c r="O2038" s="152">
        <v>2.2999999999999998</v>
      </c>
      <c r="P2038" s="152">
        <f t="shared" si="250"/>
        <v>0.5</v>
      </c>
      <c r="Q2038" s="152"/>
      <c r="R2038" s="152">
        <f t="shared" si="251"/>
        <v>2422</v>
      </c>
      <c r="S2038" s="152">
        <f t="shared" si="255"/>
        <v>47</v>
      </c>
      <c r="T2038" s="152">
        <f t="shared" si="252"/>
        <v>2246</v>
      </c>
      <c r="U2038" s="152">
        <f t="shared" si="256"/>
        <v>41</v>
      </c>
      <c r="V2038" s="152">
        <f t="shared" si="253"/>
        <v>33</v>
      </c>
      <c r="W2038" s="152">
        <f t="shared" si="257"/>
        <v>1</v>
      </c>
      <c r="X2038" s="152">
        <v>0.55900000000000005</v>
      </c>
      <c r="Y2038" t="s">
        <v>16069</v>
      </c>
    </row>
    <row r="2039" spans="5:25" ht="18" x14ac:dyDescent="0.25">
      <c r="E2039" s="152" t="s">
        <v>16067</v>
      </c>
      <c r="F2039" s="152" t="s">
        <v>16064</v>
      </c>
      <c r="G2039" t="str">
        <f t="shared" si="254"/>
        <v>Florida Bay, Florida Keys</v>
      </c>
      <c r="H2039" s="152">
        <v>2</v>
      </c>
      <c r="I2039" s="152">
        <v>27</v>
      </c>
      <c r="J2039" s="152">
        <f t="shared" si="247"/>
        <v>0.1</v>
      </c>
      <c r="K2039" s="152">
        <v>900</v>
      </c>
      <c r="L2039" s="152">
        <f t="shared" si="248"/>
        <v>211</v>
      </c>
      <c r="M2039" s="152">
        <v>7.8</v>
      </c>
      <c r="N2039" s="152">
        <f t="shared" si="249"/>
        <v>0.1</v>
      </c>
      <c r="O2039" s="152">
        <v>2.2999999999999998</v>
      </c>
      <c r="P2039" s="152">
        <f t="shared" si="250"/>
        <v>0.5</v>
      </c>
      <c r="Q2039" s="152"/>
      <c r="R2039" s="152">
        <f t="shared" si="251"/>
        <v>2422</v>
      </c>
      <c r="S2039" s="152">
        <f t="shared" si="255"/>
        <v>47</v>
      </c>
      <c r="T2039" s="152">
        <f t="shared" si="252"/>
        <v>2246</v>
      </c>
      <c r="U2039" s="152">
        <f t="shared" si="256"/>
        <v>41</v>
      </c>
      <c r="V2039" s="152">
        <f t="shared" si="253"/>
        <v>33</v>
      </c>
      <c r="W2039" s="152">
        <f t="shared" si="257"/>
        <v>1</v>
      </c>
      <c r="X2039" s="152">
        <v>0.59399999999999997</v>
      </c>
      <c r="Y2039" t="s">
        <v>16069</v>
      </c>
    </row>
    <row r="2040" spans="5:25" ht="18" x14ac:dyDescent="0.25">
      <c r="E2040" s="152" t="s">
        <v>16067</v>
      </c>
      <c r="F2040" s="152" t="s">
        <v>16064</v>
      </c>
      <c r="G2040" t="str">
        <f t="shared" si="254"/>
        <v>Florida Bay, Florida Keys</v>
      </c>
      <c r="H2040" s="152">
        <v>5</v>
      </c>
      <c r="I2040" s="152">
        <v>30.3</v>
      </c>
      <c r="J2040" s="152">
        <f t="shared" si="247"/>
        <v>0.5</v>
      </c>
      <c r="K2040" s="152">
        <v>950</v>
      </c>
      <c r="L2040" s="152">
        <f t="shared" si="248"/>
        <v>196</v>
      </c>
      <c r="M2040" s="152">
        <v>7.8</v>
      </c>
      <c r="N2040" s="152">
        <f t="shared" si="249"/>
        <v>0.09</v>
      </c>
      <c r="O2040" s="152">
        <v>2.5</v>
      </c>
      <c r="P2040" s="152">
        <f t="shared" si="250"/>
        <v>0.5</v>
      </c>
      <c r="Q2040" s="152"/>
      <c r="R2040" s="152">
        <f t="shared" si="251"/>
        <v>2460</v>
      </c>
      <c r="S2040" s="152">
        <f t="shared" si="255"/>
        <v>52</v>
      </c>
      <c r="T2040" s="152">
        <f t="shared" si="252"/>
        <v>2268</v>
      </c>
      <c r="U2040" s="152">
        <f t="shared" si="256"/>
        <v>54</v>
      </c>
      <c r="V2040" s="152">
        <f t="shared" si="253"/>
        <v>33</v>
      </c>
      <c r="W2040" s="152">
        <f t="shared" si="257"/>
        <v>1</v>
      </c>
      <c r="X2040" s="152">
        <v>0.63800000000000001</v>
      </c>
      <c r="Y2040" t="s">
        <v>16069</v>
      </c>
    </row>
    <row r="2041" spans="5:25" ht="18" x14ac:dyDescent="0.25">
      <c r="E2041" s="152" t="s">
        <v>16067</v>
      </c>
      <c r="F2041" s="152" t="s">
        <v>16064</v>
      </c>
      <c r="G2041" t="str">
        <f t="shared" si="254"/>
        <v>Florida Bay, Florida Keys</v>
      </c>
      <c r="H2041" s="152">
        <v>3</v>
      </c>
      <c r="I2041" s="152">
        <v>27</v>
      </c>
      <c r="J2041" s="152">
        <f t="shared" si="247"/>
        <v>0.1</v>
      </c>
      <c r="K2041" s="152">
        <v>1340</v>
      </c>
      <c r="L2041" s="152">
        <f t="shared" si="248"/>
        <v>207</v>
      </c>
      <c r="M2041" s="152">
        <v>7.6</v>
      </c>
      <c r="N2041" s="152">
        <f t="shared" si="249"/>
        <v>0.06</v>
      </c>
      <c r="O2041" s="152">
        <v>1.7</v>
      </c>
      <c r="P2041" s="152">
        <f t="shared" si="250"/>
        <v>0.2</v>
      </c>
      <c r="Q2041" s="152"/>
      <c r="R2041" s="152">
        <f t="shared" si="251"/>
        <v>2442</v>
      </c>
      <c r="S2041" s="152">
        <f t="shared" si="255"/>
        <v>33</v>
      </c>
      <c r="T2041" s="152">
        <f t="shared" si="252"/>
        <v>2336</v>
      </c>
      <c r="U2041" s="152">
        <f t="shared" si="256"/>
        <v>33</v>
      </c>
      <c r="V2041" s="152">
        <f t="shared" si="253"/>
        <v>33</v>
      </c>
      <c r="W2041" s="152">
        <f t="shared" si="257"/>
        <v>1</v>
      </c>
      <c r="X2041" s="152">
        <v>0.30499999999999999</v>
      </c>
      <c r="Y2041" t="s">
        <v>16069</v>
      </c>
    </row>
    <row r="2042" spans="5:25" ht="18" x14ac:dyDescent="0.25">
      <c r="E2042" s="152" t="s">
        <v>16067</v>
      </c>
      <c r="F2042" s="152" t="s">
        <v>16064</v>
      </c>
      <c r="G2042" t="str">
        <f t="shared" si="254"/>
        <v>Florida Bay, Florida Keys</v>
      </c>
      <c r="H2042" s="152">
        <v>5</v>
      </c>
      <c r="I2042" s="152">
        <v>30.3</v>
      </c>
      <c r="J2042" s="152">
        <f t="shared" si="247"/>
        <v>0.5</v>
      </c>
      <c r="K2042" s="152">
        <v>950</v>
      </c>
      <c r="L2042" s="152">
        <f t="shared" si="248"/>
        <v>196</v>
      </c>
      <c r="M2042" s="152">
        <v>7.8</v>
      </c>
      <c r="N2042" s="152">
        <f t="shared" si="249"/>
        <v>0.09</v>
      </c>
      <c r="O2042" s="152">
        <v>2.5</v>
      </c>
      <c r="P2042" s="152">
        <f t="shared" si="250"/>
        <v>0.5</v>
      </c>
      <c r="Q2042" s="152"/>
      <c r="R2042" s="152">
        <f t="shared" si="251"/>
        <v>2460</v>
      </c>
      <c r="S2042" s="152">
        <f t="shared" si="255"/>
        <v>52</v>
      </c>
      <c r="T2042" s="152">
        <f t="shared" si="252"/>
        <v>2268</v>
      </c>
      <c r="U2042" s="152">
        <f t="shared" si="256"/>
        <v>54</v>
      </c>
      <c r="V2042" s="152">
        <f t="shared" si="253"/>
        <v>33</v>
      </c>
      <c r="W2042" s="152">
        <f t="shared" si="257"/>
        <v>1</v>
      </c>
      <c r="X2042" s="152">
        <v>0.34200000000000003</v>
      </c>
      <c r="Y2042" t="s">
        <v>16069</v>
      </c>
    </row>
    <row r="2043" spans="5:25" ht="18" x14ac:dyDescent="0.25">
      <c r="E2043" s="152" t="s">
        <v>16067</v>
      </c>
      <c r="F2043" s="152" t="s">
        <v>16064</v>
      </c>
      <c r="G2043" t="str">
        <f t="shared" si="254"/>
        <v>Florida Bay, Florida Keys</v>
      </c>
      <c r="H2043" s="152">
        <v>6</v>
      </c>
      <c r="I2043" s="152">
        <v>30.3</v>
      </c>
      <c r="J2043" s="152">
        <f t="shared" si="247"/>
        <v>0.5</v>
      </c>
      <c r="K2043" s="152">
        <v>1290</v>
      </c>
      <c r="L2043" s="152">
        <f t="shared" si="248"/>
        <v>247</v>
      </c>
      <c r="M2043" s="152">
        <v>7.6</v>
      </c>
      <c r="N2043" s="152">
        <f t="shared" si="249"/>
        <v>0.08</v>
      </c>
      <c r="O2043" s="152">
        <v>2</v>
      </c>
      <c r="P2043" s="152">
        <f t="shared" si="250"/>
        <v>0.4</v>
      </c>
      <c r="Q2043" s="152"/>
      <c r="R2043" s="152">
        <f t="shared" si="251"/>
        <v>2447</v>
      </c>
      <c r="S2043" s="152">
        <f t="shared" si="255"/>
        <v>77</v>
      </c>
      <c r="T2043" s="152">
        <f t="shared" si="252"/>
        <v>2311</v>
      </c>
      <c r="U2043" s="152">
        <f t="shared" si="256"/>
        <v>77</v>
      </c>
      <c r="V2043" s="152">
        <f t="shared" si="253"/>
        <v>33</v>
      </c>
      <c r="W2043" s="152">
        <f t="shared" si="257"/>
        <v>1</v>
      </c>
      <c r="X2043" s="152">
        <v>-0.02</v>
      </c>
      <c r="Y2043" t="s">
        <v>16069</v>
      </c>
    </row>
    <row r="2044" spans="5:25" ht="18" x14ac:dyDescent="0.25">
      <c r="E2044" s="152" t="s">
        <v>16067</v>
      </c>
      <c r="F2044" s="152" t="s">
        <v>16064</v>
      </c>
      <c r="G2044" t="str">
        <f t="shared" si="254"/>
        <v>Florida Bay, Florida Keys</v>
      </c>
      <c r="H2044" s="152">
        <v>2</v>
      </c>
      <c r="I2044" s="152">
        <v>27</v>
      </c>
      <c r="J2044" s="152">
        <f t="shared" si="247"/>
        <v>0.1</v>
      </c>
      <c r="K2044" s="152">
        <v>900</v>
      </c>
      <c r="L2044" s="152">
        <f t="shared" si="248"/>
        <v>211</v>
      </c>
      <c r="M2044" s="152">
        <v>7.8</v>
      </c>
      <c r="N2044" s="152">
        <f t="shared" si="249"/>
        <v>0.1</v>
      </c>
      <c r="O2044" s="152">
        <v>2.2999999999999998</v>
      </c>
      <c r="P2044" s="152">
        <f t="shared" si="250"/>
        <v>0.5</v>
      </c>
      <c r="Q2044" s="152"/>
      <c r="R2044" s="152">
        <f t="shared" si="251"/>
        <v>2422</v>
      </c>
      <c r="S2044" s="152">
        <f t="shared" si="255"/>
        <v>47</v>
      </c>
      <c r="T2044" s="152">
        <f t="shared" si="252"/>
        <v>2246</v>
      </c>
      <c r="U2044" s="152">
        <f t="shared" si="256"/>
        <v>41</v>
      </c>
      <c r="V2044" s="152">
        <f t="shared" si="253"/>
        <v>33</v>
      </c>
      <c r="W2044" s="152">
        <f t="shared" si="257"/>
        <v>1</v>
      </c>
      <c r="X2044" s="152">
        <v>0.25</v>
      </c>
      <c r="Y2044" t="s">
        <v>16069</v>
      </c>
    </row>
    <row r="2045" spans="5:25" ht="18" x14ac:dyDescent="0.25">
      <c r="E2045" s="152" t="s">
        <v>16067</v>
      </c>
      <c r="F2045" s="152" t="s">
        <v>16064</v>
      </c>
      <c r="G2045" t="str">
        <f t="shared" si="254"/>
        <v>Florida Bay, Florida Keys</v>
      </c>
      <c r="H2045" s="152">
        <v>3</v>
      </c>
      <c r="I2045" s="152">
        <v>27</v>
      </c>
      <c r="J2045" s="152">
        <f t="shared" si="247"/>
        <v>0.1</v>
      </c>
      <c r="K2045" s="152">
        <v>1340</v>
      </c>
      <c r="L2045" s="152">
        <f t="shared" si="248"/>
        <v>207</v>
      </c>
      <c r="M2045" s="152">
        <v>7.6</v>
      </c>
      <c r="N2045" s="152">
        <f t="shared" si="249"/>
        <v>0.06</v>
      </c>
      <c r="O2045" s="152">
        <v>1.7</v>
      </c>
      <c r="P2045" s="152">
        <f t="shared" si="250"/>
        <v>0.2</v>
      </c>
      <c r="Q2045" s="152"/>
      <c r="R2045" s="152">
        <f t="shared" si="251"/>
        <v>2442</v>
      </c>
      <c r="S2045" s="152">
        <f t="shared" si="255"/>
        <v>33</v>
      </c>
      <c r="T2045" s="152">
        <f t="shared" si="252"/>
        <v>2336</v>
      </c>
      <c r="U2045" s="152">
        <f t="shared" si="256"/>
        <v>33</v>
      </c>
      <c r="V2045" s="152">
        <f t="shared" si="253"/>
        <v>33</v>
      </c>
      <c r="W2045" s="152">
        <f t="shared" si="257"/>
        <v>1</v>
      </c>
      <c r="X2045" s="152">
        <v>0.17599999999999999</v>
      </c>
      <c r="Y2045" t="s">
        <v>16069</v>
      </c>
    </row>
    <row r="2046" spans="5:25" ht="18" x14ac:dyDescent="0.25">
      <c r="E2046" s="152" t="s">
        <v>16067</v>
      </c>
      <c r="F2046" s="152" t="s">
        <v>16064</v>
      </c>
      <c r="G2046" t="str">
        <f t="shared" si="254"/>
        <v>Florida Bay, Florida Keys</v>
      </c>
      <c r="H2046" s="152">
        <v>6</v>
      </c>
      <c r="I2046" s="152">
        <v>30.3</v>
      </c>
      <c r="J2046" s="152">
        <f t="shared" si="247"/>
        <v>0.5</v>
      </c>
      <c r="K2046" s="152">
        <v>1290</v>
      </c>
      <c r="L2046" s="152">
        <f t="shared" si="248"/>
        <v>247</v>
      </c>
      <c r="M2046" s="152">
        <v>7.6</v>
      </c>
      <c r="N2046" s="152">
        <f t="shared" si="249"/>
        <v>0.08</v>
      </c>
      <c r="O2046" s="152">
        <v>2</v>
      </c>
      <c r="P2046" s="152">
        <f t="shared" si="250"/>
        <v>0.4</v>
      </c>
      <c r="Q2046" s="152"/>
      <c r="R2046" s="152">
        <f t="shared" si="251"/>
        <v>2447</v>
      </c>
      <c r="S2046" s="152">
        <f t="shared" si="255"/>
        <v>77</v>
      </c>
      <c r="T2046" s="152">
        <f t="shared" si="252"/>
        <v>2311</v>
      </c>
      <c r="U2046" s="152">
        <f t="shared" si="256"/>
        <v>77</v>
      </c>
      <c r="V2046" s="152">
        <f t="shared" si="253"/>
        <v>33</v>
      </c>
      <c r="W2046" s="152">
        <f t="shared" si="257"/>
        <v>1</v>
      </c>
      <c r="X2046" s="152">
        <v>0.56000000000000005</v>
      </c>
      <c r="Y2046" t="s">
        <v>16069</v>
      </c>
    </row>
    <row r="2047" spans="5:25" ht="18" x14ac:dyDescent="0.25">
      <c r="E2047" s="152" t="s">
        <v>16067</v>
      </c>
      <c r="F2047" s="152" t="s">
        <v>16064</v>
      </c>
      <c r="G2047" t="str">
        <f t="shared" si="254"/>
        <v>Florida Bay, Florida Keys</v>
      </c>
      <c r="H2047" s="152">
        <v>4</v>
      </c>
      <c r="I2047" s="152">
        <v>30.3</v>
      </c>
      <c r="J2047" s="152">
        <f t="shared" si="247"/>
        <v>0.5</v>
      </c>
      <c r="K2047" s="152">
        <v>400</v>
      </c>
      <c r="L2047" s="152">
        <f t="shared" si="248"/>
        <v>49</v>
      </c>
      <c r="M2047" s="152">
        <v>8.1</v>
      </c>
      <c r="N2047" s="152">
        <f t="shared" si="249"/>
        <v>0.04</v>
      </c>
      <c r="O2047" s="152">
        <v>4.3</v>
      </c>
      <c r="P2047" s="152">
        <f t="shared" si="250"/>
        <v>4</v>
      </c>
      <c r="Q2047" s="152"/>
      <c r="R2047" s="152">
        <f t="shared" si="251"/>
        <v>2406</v>
      </c>
      <c r="S2047" s="152">
        <f t="shared" si="255"/>
        <v>47</v>
      </c>
      <c r="T2047" s="152">
        <f t="shared" si="252"/>
        <v>2052</v>
      </c>
      <c r="U2047" s="152">
        <f t="shared" si="256"/>
        <v>38</v>
      </c>
      <c r="V2047" s="152">
        <f t="shared" si="253"/>
        <v>33</v>
      </c>
      <c r="W2047" s="152">
        <f t="shared" si="257"/>
        <v>1</v>
      </c>
      <c r="X2047" s="152">
        <v>0.60799999999999998</v>
      </c>
      <c r="Y2047" t="s">
        <v>16069</v>
      </c>
    </row>
    <row r="2048" spans="5:25" ht="18" x14ac:dyDescent="0.25">
      <c r="E2048" s="152" t="s">
        <v>16067</v>
      </c>
      <c r="F2048" s="152" t="s">
        <v>16064</v>
      </c>
      <c r="G2048" t="str">
        <f t="shared" si="254"/>
        <v>Florida Bay, Florida Keys</v>
      </c>
      <c r="H2048" s="152">
        <v>3</v>
      </c>
      <c r="I2048" s="152">
        <v>27</v>
      </c>
      <c r="J2048" s="152">
        <f t="shared" si="247"/>
        <v>0.1</v>
      </c>
      <c r="K2048" s="152">
        <v>1340</v>
      </c>
      <c r="L2048" s="152">
        <f t="shared" si="248"/>
        <v>207</v>
      </c>
      <c r="M2048" s="152">
        <v>7.6</v>
      </c>
      <c r="N2048" s="152">
        <f t="shared" si="249"/>
        <v>0.06</v>
      </c>
      <c r="O2048" s="152">
        <v>1.7</v>
      </c>
      <c r="P2048" s="152">
        <f t="shared" si="250"/>
        <v>0.2</v>
      </c>
      <c r="Q2048" s="152"/>
      <c r="R2048" s="152">
        <f t="shared" si="251"/>
        <v>2442</v>
      </c>
      <c r="S2048" s="152">
        <f t="shared" si="255"/>
        <v>33</v>
      </c>
      <c r="T2048" s="152">
        <f t="shared" si="252"/>
        <v>2336</v>
      </c>
      <c r="U2048" s="152">
        <f t="shared" si="256"/>
        <v>33</v>
      </c>
      <c r="V2048" s="152">
        <f t="shared" si="253"/>
        <v>33</v>
      </c>
      <c r="W2048" s="152">
        <f t="shared" si="257"/>
        <v>1</v>
      </c>
      <c r="X2048" s="152">
        <v>0.16900000000000001</v>
      </c>
      <c r="Y2048" t="s">
        <v>16069</v>
      </c>
    </row>
    <row r="2049" spans="5:25" ht="18" x14ac:dyDescent="0.25">
      <c r="E2049" s="152" t="s">
        <v>16067</v>
      </c>
      <c r="F2049" s="152" t="s">
        <v>16064</v>
      </c>
      <c r="G2049" t="str">
        <f t="shared" si="254"/>
        <v>Florida Bay, Florida Keys</v>
      </c>
      <c r="H2049" s="152">
        <v>6</v>
      </c>
      <c r="I2049" s="152">
        <v>30.3</v>
      </c>
      <c r="J2049" s="152">
        <f t="shared" si="247"/>
        <v>0.5</v>
      </c>
      <c r="K2049" s="152">
        <v>1290</v>
      </c>
      <c r="L2049" s="152">
        <f t="shared" si="248"/>
        <v>247</v>
      </c>
      <c r="M2049" s="152">
        <v>7.6</v>
      </c>
      <c r="N2049" s="152">
        <f t="shared" si="249"/>
        <v>0.08</v>
      </c>
      <c r="O2049" s="152">
        <v>2</v>
      </c>
      <c r="P2049" s="152">
        <f t="shared" si="250"/>
        <v>0.4</v>
      </c>
      <c r="Q2049" s="152"/>
      <c r="R2049" s="152">
        <f t="shared" si="251"/>
        <v>2447</v>
      </c>
      <c r="S2049" s="152">
        <f t="shared" si="255"/>
        <v>77</v>
      </c>
      <c r="T2049" s="152">
        <f t="shared" si="252"/>
        <v>2311</v>
      </c>
      <c r="U2049" s="152">
        <f t="shared" si="256"/>
        <v>77</v>
      </c>
      <c r="V2049" s="152">
        <f t="shared" si="253"/>
        <v>33</v>
      </c>
      <c r="W2049" s="152">
        <f t="shared" si="257"/>
        <v>1</v>
      </c>
      <c r="X2049" s="152">
        <v>0.40500000000000003</v>
      </c>
      <c r="Y2049" t="s">
        <v>16069</v>
      </c>
    </row>
    <row r="2050" spans="5:25" ht="18" x14ac:dyDescent="0.25">
      <c r="E2050" s="152" t="s">
        <v>16067</v>
      </c>
      <c r="F2050" s="152" t="s">
        <v>16064</v>
      </c>
      <c r="G2050" t="str">
        <f t="shared" si="254"/>
        <v>Florida Bay, Florida Keys</v>
      </c>
      <c r="H2050" s="152">
        <v>4</v>
      </c>
      <c r="I2050" s="152">
        <v>30.3</v>
      </c>
      <c r="J2050" s="152">
        <f t="shared" si="247"/>
        <v>0.5</v>
      </c>
      <c r="K2050" s="152">
        <v>400</v>
      </c>
      <c r="L2050" s="152">
        <f t="shared" si="248"/>
        <v>49</v>
      </c>
      <c r="M2050" s="152">
        <v>8.1</v>
      </c>
      <c r="N2050" s="152">
        <f t="shared" si="249"/>
        <v>0.04</v>
      </c>
      <c r="O2050" s="152">
        <v>4.3</v>
      </c>
      <c r="P2050" s="152">
        <f t="shared" si="250"/>
        <v>4</v>
      </c>
      <c r="Q2050" s="152"/>
      <c r="R2050" s="152">
        <f t="shared" si="251"/>
        <v>2406</v>
      </c>
      <c r="S2050" s="152">
        <f t="shared" si="255"/>
        <v>47</v>
      </c>
      <c r="T2050" s="152">
        <f t="shared" si="252"/>
        <v>2052</v>
      </c>
      <c r="U2050" s="152">
        <f t="shared" si="256"/>
        <v>38</v>
      </c>
      <c r="V2050" s="152">
        <f t="shared" si="253"/>
        <v>33</v>
      </c>
      <c r="W2050" s="152">
        <f t="shared" si="257"/>
        <v>1</v>
      </c>
      <c r="X2050" s="152">
        <v>0.995</v>
      </c>
      <c r="Y2050" t="s">
        <v>16069</v>
      </c>
    </row>
    <row r="2051" spans="5:25" ht="18" x14ac:dyDescent="0.25">
      <c r="E2051" s="152" t="s">
        <v>16067</v>
      </c>
      <c r="F2051" s="152" t="s">
        <v>16064</v>
      </c>
      <c r="G2051" t="str">
        <f t="shared" si="254"/>
        <v>Florida Bay, Florida Keys</v>
      </c>
      <c r="H2051" s="152">
        <v>4</v>
      </c>
      <c r="I2051" s="152">
        <v>30.3</v>
      </c>
      <c r="J2051" s="152">
        <f t="shared" si="247"/>
        <v>0.5</v>
      </c>
      <c r="K2051" s="152">
        <v>400</v>
      </c>
      <c r="L2051" s="152">
        <f t="shared" si="248"/>
        <v>49</v>
      </c>
      <c r="M2051" s="152">
        <v>8.1</v>
      </c>
      <c r="N2051" s="152">
        <f t="shared" si="249"/>
        <v>0.04</v>
      </c>
      <c r="O2051" s="152">
        <v>4.3</v>
      </c>
      <c r="P2051" s="152">
        <f t="shared" si="250"/>
        <v>4</v>
      </c>
      <c r="Q2051" s="152"/>
      <c r="R2051" s="152">
        <f t="shared" si="251"/>
        <v>2406</v>
      </c>
      <c r="S2051" s="152">
        <f t="shared" si="255"/>
        <v>47</v>
      </c>
      <c r="T2051" s="152">
        <f t="shared" si="252"/>
        <v>2052</v>
      </c>
      <c r="U2051" s="152">
        <f t="shared" si="256"/>
        <v>38</v>
      </c>
      <c r="V2051" s="152">
        <f t="shared" si="253"/>
        <v>33</v>
      </c>
      <c r="W2051" s="152">
        <f t="shared" si="257"/>
        <v>1</v>
      </c>
      <c r="X2051" s="152">
        <v>0.371</v>
      </c>
      <c r="Y2051" t="s">
        <v>16069</v>
      </c>
    </row>
    <row r="2052" spans="5:25" ht="18" x14ac:dyDescent="0.25">
      <c r="E2052" s="152" t="s">
        <v>16067</v>
      </c>
      <c r="F2052" s="152" t="s">
        <v>16064</v>
      </c>
      <c r="G2052" t="str">
        <f t="shared" si="254"/>
        <v>Florida Bay, Florida Keys</v>
      </c>
      <c r="H2052" s="152">
        <v>6</v>
      </c>
      <c r="I2052" s="152">
        <v>30.3</v>
      </c>
      <c r="J2052" s="152">
        <f t="shared" si="247"/>
        <v>0.5</v>
      </c>
      <c r="K2052" s="152">
        <v>1290</v>
      </c>
      <c r="L2052" s="152">
        <f t="shared" si="248"/>
        <v>247</v>
      </c>
      <c r="M2052" s="152">
        <v>7.6</v>
      </c>
      <c r="N2052" s="152">
        <f t="shared" si="249"/>
        <v>0.08</v>
      </c>
      <c r="O2052" s="152">
        <v>2</v>
      </c>
      <c r="P2052" s="152">
        <f t="shared" si="250"/>
        <v>0.4</v>
      </c>
      <c r="Q2052" s="152"/>
      <c r="R2052" s="152">
        <f t="shared" si="251"/>
        <v>2447</v>
      </c>
      <c r="S2052" s="152">
        <f t="shared" si="255"/>
        <v>77</v>
      </c>
      <c r="T2052" s="152">
        <f t="shared" si="252"/>
        <v>2311</v>
      </c>
      <c r="U2052" s="152">
        <f t="shared" si="256"/>
        <v>77</v>
      </c>
      <c r="V2052" s="152">
        <f t="shared" si="253"/>
        <v>33</v>
      </c>
      <c r="W2052" s="152">
        <f t="shared" si="257"/>
        <v>1</v>
      </c>
      <c r="X2052" s="152">
        <v>0.89800000000000002</v>
      </c>
      <c r="Y2052" t="s">
        <v>16069</v>
      </c>
    </row>
    <row r="2053" spans="5:25" ht="18" x14ac:dyDescent="0.25">
      <c r="E2053" s="152" t="s">
        <v>16067</v>
      </c>
      <c r="F2053" s="152" t="s">
        <v>16064</v>
      </c>
      <c r="G2053" t="str">
        <f t="shared" si="254"/>
        <v>Florida Bay, Florida Keys</v>
      </c>
      <c r="H2053" s="152">
        <v>5</v>
      </c>
      <c r="I2053" s="152">
        <v>30.3</v>
      </c>
      <c r="J2053" s="152">
        <f t="shared" si="247"/>
        <v>0.5</v>
      </c>
      <c r="K2053" s="152">
        <v>950</v>
      </c>
      <c r="L2053" s="152">
        <f t="shared" si="248"/>
        <v>196</v>
      </c>
      <c r="M2053" s="152">
        <v>7.8</v>
      </c>
      <c r="N2053" s="152">
        <f t="shared" si="249"/>
        <v>0.09</v>
      </c>
      <c r="O2053" s="152">
        <v>2.5</v>
      </c>
      <c r="P2053" s="152">
        <f t="shared" si="250"/>
        <v>0.5</v>
      </c>
      <c r="Q2053" s="152"/>
      <c r="R2053" s="152">
        <f t="shared" si="251"/>
        <v>2460</v>
      </c>
      <c r="S2053" s="152">
        <f t="shared" si="255"/>
        <v>52</v>
      </c>
      <c r="T2053" s="152">
        <f t="shared" si="252"/>
        <v>2268</v>
      </c>
      <c r="U2053" s="152">
        <f t="shared" si="256"/>
        <v>54</v>
      </c>
      <c r="V2053" s="152">
        <f t="shared" si="253"/>
        <v>33</v>
      </c>
      <c r="W2053" s="152">
        <f t="shared" si="257"/>
        <v>1</v>
      </c>
      <c r="X2053" s="152">
        <v>0.9</v>
      </c>
      <c r="Y2053" t="s">
        <v>16069</v>
      </c>
    </row>
    <row r="2054" spans="5:25" ht="18" x14ac:dyDescent="0.25">
      <c r="E2054" s="152" t="s">
        <v>16067</v>
      </c>
      <c r="F2054" s="152" t="s">
        <v>16064</v>
      </c>
      <c r="G2054" t="str">
        <f t="shared" si="254"/>
        <v>Florida Bay, Florida Keys</v>
      </c>
      <c r="H2054" s="152">
        <v>5</v>
      </c>
      <c r="I2054" s="152">
        <v>30.3</v>
      </c>
      <c r="J2054" s="152">
        <f t="shared" si="247"/>
        <v>0.5</v>
      </c>
      <c r="K2054" s="152">
        <v>950</v>
      </c>
      <c r="L2054" s="152">
        <f t="shared" si="248"/>
        <v>196</v>
      </c>
      <c r="M2054" s="152">
        <v>7.8</v>
      </c>
      <c r="N2054" s="152">
        <f t="shared" si="249"/>
        <v>0.09</v>
      </c>
      <c r="O2054" s="152">
        <v>2.5</v>
      </c>
      <c r="P2054" s="152">
        <f t="shared" si="250"/>
        <v>0.5</v>
      </c>
      <c r="Q2054" s="152"/>
      <c r="R2054" s="152">
        <f t="shared" si="251"/>
        <v>2460</v>
      </c>
      <c r="S2054" s="152">
        <f t="shared" si="255"/>
        <v>52</v>
      </c>
      <c r="T2054" s="152">
        <f t="shared" si="252"/>
        <v>2268</v>
      </c>
      <c r="U2054" s="152">
        <f t="shared" si="256"/>
        <v>54</v>
      </c>
      <c r="V2054" s="152">
        <f t="shared" si="253"/>
        <v>33</v>
      </c>
      <c r="W2054" s="152">
        <f t="shared" si="257"/>
        <v>1</v>
      </c>
      <c r="X2054" s="152">
        <v>0.442</v>
      </c>
      <c r="Y2054" t="s">
        <v>16069</v>
      </c>
    </row>
    <row r="2055" spans="5:25" ht="18" x14ac:dyDescent="0.25">
      <c r="E2055" s="152" t="s">
        <v>16067</v>
      </c>
      <c r="F2055" s="152" t="s">
        <v>16064</v>
      </c>
      <c r="G2055" t="str">
        <f t="shared" si="254"/>
        <v>Florida Bay, Florida Keys</v>
      </c>
      <c r="H2055" s="152">
        <v>3</v>
      </c>
      <c r="I2055" s="152">
        <v>27</v>
      </c>
      <c r="J2055" s="152">
        <f t="shared" si="247"/>
        <v>0.1</v>
      </c>
      <c r="K2055" s="152">
        <v>1340</v>
      </c>
      <c r="L2055" s="152">
        <f t="shared" si="248"/>
        <v>207</v>
      </c>
      <c r="M2055" s="152">
        <v>7.6</v>
      </c>
      <c r="N2055" s="152">
        <f t="shared" si="249"/>
        <v>0.06</v>
      </c>
      <c r="O2055" s="152">
        <v>1.7</v>
      </c>
      <c r="P2055" s="152">
        <f t="shared" si="250"/>
        <v>0.2</v>
      </c>
      <c r="Q2055" s="152"/>
      <c r="R2055" s="152">
        <f t="shared" si="251"/>
        <v>2442</v>
      </c>
      <c r="S2055" s="152">
        <f t="shared" si="255"/>
        <v>33</v>
      </c>
      <c r="T2055" s="152">
        <f t="shared" si="252"/>
        <v>2336</v>
      </c>
      <c r="U2055" s="152">
        <f t="shared" si="256"/>
        <v>33</v>
      </c>
      <c r="V2055" s="152">
        <f t="shared" si="253"/>
        <v>33</v>
      </c>
      <c r="W2055" s="152">
        <f t="shared" si="257"/>
        <v>1</v>
      </c>
      <c r="X2055" s="152">
        <v>7.4999999999999997E-2</v>
      </c>
      <c r="Y2055" t="s">
        <v>16069</v>
      </c>
    </row>
    <row r="2056" spans="5:25" ht="18" x14ac:dyDescent="0.25">
      <c r="E2056" s="152" t="s">
        <v>16067</v>
      </c>
      <c r="F2056" s="152" t="s">
        <v>16064</v>
      </c>
      <c r="G2056" t="str">
        <f t="shared" si="254"/>
        <v>Florida Bay, Florida Keys</v>
      </c>
      <c r="H2056" s="152">
        <v>4</v>
      </c>
      <c r="I2056" s="152">
        <v>30.3</v>
      </c>
      <c r="J2056" s="152">
        <f t="shared" si="247"/>
        <v>0.5</v>
      </c>
      <c r="K2056" s="152">
        <v>400</v>
      </c>
      <c r="L2056" s="152">
        <f t="shared" si="248"/>
        <v>49</v>
      </c>
      <c r="M2056" s="152">
        <v>8.1</v>
      </c>
      <c r="N2056" s="152">
        <f t="shared" si="249"/>
        <v>0.04</v>
      </c>
      <c r="O2056" s="152">
        <v>4.3</v>
      </c>
      <c r="P2056" s="152">
        <f t="shared" si="250"/>
        <v>4</v>
      </c>
      <c r="Q2056" s="152"/>
      <c r="R2056" s="152">
        <f t="shared" si="251"/>
        <v>2406</v>
      </c>
      <c r="S2056" s="152">
        <f t="shared" si="255"/>
        <v>47</v>
      </c>
      <c r="T2056" s="152">
        <f t="shared" si="252"/>
        <v>2052</v>
      </c>
      <c r="U2056" s="152">
        <f t="shared" si="256"/>
        <v>38</v>
      </c>
      <c r="V2056" s="152">
        <f t="shared" si="253"/>
        <v>33</v>
      </c>
      <c r="W2056" s="152">
        <f t="shared" si="257"/>
        <v>1</v>
      </c>
      <c r="X2056" s="152">
        <v>1.1459999999999999</v>
      </c>
      <c r="Y2056" t="s">
        <v>16069</v>
      </c>
    </row>
    <row r="2057" spans="5:25" ht="18" x14ac:dyDescent="0.25">
      <c r="E2057" s="152" t="s">
        <v>16067</v>
      </c>
      <c r="F2057" s="152" t="s">
        <v>16064</v>
      </c>
      <c r="G2057" t="str">
        <f t="shared" si="254"/>
        <v>Florida Bay, Florida Keys</v>
      </c>
      <c r="H2057" s="152">
        <v>1</v>
      </c>
      <c r="I2057" s="152">
        <v>27</v>
      </c>
      <c r="J2057" s="152">
        <f t="shared" si="247"/>
        <v>0.1</v>
      </c>
      <c r="K2057" s="152">
        <v>400</v>
      </c>
      <c r="L2057" s="152">
        <f t="shared" si="248"/>
        <v>60</v>
      </c>
      <c r="M2057" s="152">
        <v>8.1</v>
      </c>
      <c r="N2057" s="152">
        <f t="shared" si="249"/>
        <v>0.05</v>
      </c>
      <c r="O2057" s="152">
        <v>3.8</v>
      </c>
      <c r="P2057" s="152">
        <f t="shared" si="250"/>
        <v>3</v>
      </c>
      <c r="Q2057" s="152"/>
      <c r="R2057" s="152">
        <f t="shared" si="251"/>
        <v>2377</v>
      </c>
      <c r="S2057" s="152">
        <f t="shared" si="255"/>
        <v>41</v>
      </c>
      <c r="T2057" s="152">
        <f t="shared" si="252"/>
        <v>2057</v>
      </c>
      <c r="U2057" s="152">
        <f t="shared" si="256"/>
        <v>43</v>
      </c>
      <c r="V2057" s="152">
        <f t="shared" si="253"/>
        <v>33</v>
      </c>
      <c r="W2057" s="152">
        <f t="shared" si="257"/>
        <v>1</v>
      </c>
      <c r="X2057" s="152">
        <v>0.61599999999999999</v>
      </c>
      <c r="Y2057" t="s">
        <v>16069</v>
      </c>
    </row>
    <row r="2058" spans="5:25" ht="18" x14ac:dyDescent="0.25">
      <c r="E2058" s="152" t="s">
        <v>16067</v>
      </c>
      <c r="F2058" s="152" t="s">
        <v>16064</v>
      </c>
      <c r="G2058" t="str">
        <f t="shared" si="254"/>
        <v>Florida Bay, Florida Keys</v>
      </c>
      <c r="H2058" s="152">
        <v>4</v>
      </c>
      <c r="I2058" s="152">
        <v>30.3</v>
      </c>
      <c r="J2058" s="152">
        <f t="shared" si="247"/>
        <v>0.5</v>
      </c>
      <c r="K2058" s="152">
        <v>400</v>
      </c>
      <c r="L2058" s="152">
        <f t="shared" si="248"/>
        <v>49</v>
      </c>
      <c r="M2058" s="152">
        <v>8.1</v>
      </c>
      <c r="N2058" s="152">
        <f t="shared" si="249"/>
        <v>0.04</v>
      </c>
      <c r="O2058" s="152">
        <v>4.3</v>
      </c>
      <c r="P2058" s="152">
        <f t="shared" si="250"/>
        <v>4</v>
      </c>
      <c r="Q2058" s="152"/>
      <c r="R2058" s="152">
        <f t="shared" si="251"/>
        <v>2406</v>
      </c>
      <c r="S2058" s="152">
        <f t="shared" si="255"/>
        <v>47</v>
      </c>
      <c r="T2058" s="152">
        <f t="shared" si="252"/>
        <v>2052</v>
      </c>
      <c r="U2058" s="152">
        <f t="shared" si="256"/>
        <v>38</v>
      </c>
      <c r="V2058" s="152">
        <f t="shared" si="253"/>
        <v>33</v>
      </c>
      <c r="W2058" s="152">
        <f t="shared" si="257"/>
        <v>1</v>
      </c>
      <c r="X2058" s="152">
        <v>0.97</v>
      </c>
      <c r="Y2058" t="s">
        <v>16069</v>
      </c>
    </row>
    <row r="2059" spans="5:25" ht="18" x14ac:dyDescent="0.25">
      <c r="E2059" s="152" t="s">
        <v>16067</v>
      </c>
      <c r="F2059" s="152" t="s">
        <v>16064</v>
      </c>
      <c r="G2059" t="str">
        <f t="shared" si="254"/>
        <v>Florida Bay, Florida Keys</v>
      </c>
      <c r="H2059" s="152">
        <v>1</v>
      </c>
      <c r="I2059" s="152">
        <v>27</v>
      </c>
      <c r="J2059" s="152">
        <f t="shared" si="247"/>
        <v>0.1</v>
      </c>
      <c r="K2059" s="152">
        <v>400</v>
      </c>
      <c r="L2059" s="152">
        <f t="shared" si="248"/>
        <v>60</v>
      </c>
      <c r="M2059" s="152">
        <v>8.1</v>
      </c>
      <c r="N2059" s="152">
        <f t="shared" si="249"/>
        <v>0.05</v>
      </c>
      <c r="O2059" s="152">
        <v>3.8</v>
      </c>
      <c r="P2059" s="152">
        <f t="shared" si="250"/>
        <v>3</v>
      </c>
      <c r="Q2059" s="152"/>
      <c r="R2059" s="152">
        <f t="shared" si="251"/>
        <v>2377</v>
      </c>
      <c r="S2059" s="152">
        <f t="shared" si="255"/>
        <v>41</v>
      </c>
      <c r="T2059" s="152">
        <f t="shared" si="252"/>
        <v>2057</v>
      </c>
      <c r="U2059" s="152">
        <f t="shared" si="256"/>
        <v>43</v>
      </c>
      <c r="V2059" s="152">
        <f t="shared" si="253"/>
        <v>33</v>
      </c>
      <c r="W2059" s="152">
        <f t="shared" si="257"/>
        <v>1</v>
      </c>
      <c r="X2059" s="152">
        <v>0.23499999999999999</v>
      </c>
      <c r="Y2059" t="s">
        <v>16069</v>
      </c>
    </row>
    <row r="2060" spans="5:25" ht="18" x14ac:dyDescent="0.25">
      <c r="E2060" s="152" t="s">
        <v>16067</v>
      </c>
      <c r="F2060" s="152" t="s">
        <v>16064</v>
      </c>
      <c r="G2060" t="str">
        <f t="shared" si="254"/>
        <v>Florida Bay, Florida Keys</v>
      </c>
      <c r="H2060" s="152">
        <v>1</v>
      </c>
      <c r="I2060" s="152">
        <v>27</v>
      </c>
      <c r="J2060" s="152">
        <f t="shared" si="247"/>
        <v>0.1</v>
      </c>
      <c r="K2060" s="152">
        <v>400</v>
      </c>
      <c r="L2060" s="152">
        <f t="shared" si="248"/>
        <v>60</v>
      </c>
      <c r="M2060" s="152">
        <v>8.1</v>
      </c>
      <c r="N2060" s="152">
        <f t="shared" si="249"/>
        <v>0.05</v>
      </c>
      <c r="O2060" s="152">
        <v>3.8</v>
      </c>
      <c r="P2060" s="152">
        <f t="shared" si="250"/>
        <v>3</v>
      </c>
      <c r="Q2060" s="152"/>
      <c r="R2060" s="152">
        <f t="shared" si="251"/>
        <v>2377</v>
      </c>
      <c r="S2060" s="152">
        <f t="shared" si="255"/>
        <v>41</v>
      </c>
      <c r="T2060" s="152">
        <f t="shared" si="252"/>
        <v>2057</v>
      </c>
      <c r="U2060" s="152">
        <f t="shared" si="256"/>
        <v>43</v>
      </c>
      <c r="V2060" s="152">
        <f t="shared" si="253"/>
        <v>33</v>
      </c>
      <c r="W2060" s="152">
        <f t="shared" si="257"/>
        <v>1</v>
      </c>
      <c r="X2060" s="152">
        <v>0.73799999999999999</v>
      </c>
      <c r="Y2060" t="s">
        <v>16069</v>
      </c>
    </row>
    <row r="2061" spans="5:25" ht="18" x14ac:dyDescent="0.25">
      <c r="E2061" s="152" t="s">
        <v>16067</v>
      </c>
      <c r="F2061" s="152" t="s">
        <v>16064</v>
      </c>
      <c r="G2061" t="str">
        <f t="shared" si="254"/>
        <v>Florida Bay, Florida Keys</v>
      </c>
      <c r="H2061" s="152">
        <v>3</v>
      </c>
      <c r="I2061" s="152">
        <v>27</v>
      </c>
      <c r="J2061" s="152">
        <f t="shared" si="247"/>
        <v>0.1</v>
      </c>
      <c r="K2061" s="152">
        <v>1340</v>
      </c>
      <c r="L2061" s="152">
        <f t="shared" si="248"/>
        <v>207</v>
      </c>
      <c r="M2061" s="152">
        <v>7.6</v>
      </c>
      <c r="N2061" s="152">
        <f t="shared" si="249"/>
        <v>0.06</v>
      </c>
      <c r="O2061" s="152">
        <v>1.7</v>
      </c>
      <c r="P2061" s="152">
        <f t="shared" si="250"/>
        <v>0.2</v>
      </c>
      <c r="Q2061" s="152"/>
      <c r="R2061" s="152">
        <f t="shared" si="251"/>
        <v>2442</v>
      </c>
      <c r="S2061" s="152">
        <f t="shared" si="255"/>
        <v>33</v>
      </c>
      <c r="T2061" s="152">
        <f t="shared" si="252"/>
        <v>2336</v>
      </c>
      <c r="U2061" s="152">
        <f t="shared" si="256"/>
        <v>33</v>
      </c>
      <c r="V2061" s="152">
        <f t="shared" si="253"/>
        <v>33</v>
      </c>
      <c r="W2061" s="152">
        <f t="shared" si="257"/>
        <v>1</v>
      </c>
      <c r="X2061" s="152">
        <v>0.501</v>
      </c>
      <c r="Y2061" t="s">
        <v>16069</v>
      </c>
    </row>
    <row r="2062" spans="5:25" ht="18" x14ac:dyDescent="0.25">
      <c r="E2062" s="152" t="s">
        <v>16067</v>
      </c>
      <c r="F2062" s="152" t="s">
        <v>16064</v>
      </c>
      <c r="G2062" t="str">
        <f t="shared" si="254"/>
        <v>Florida Bay, Florida Keys</v>
      </c>
      <c r="H2062" s="152">
        <v>6</v>
      </c>
      <c r="I2062" s="152">
        <v>30.3</v>
      </c>
      <c r="J2062" s="152">
        <f t="shared" si="247"/>
        <v>0.5</v>
      </c>
      <c r="K2062" s="152">
        <v>1290</v>
      </c>
      <c r="L2062" s="152">
        <f t="shared" si="248"/>
        <v>247</v>
      </c>
      <c r="M2062" s="152">
        <v>7.6</v>
      </c>
      <c r="N2062" s="152">
        <f t="shared" si="249"/>
        <v>0.08</v>
      </c>
      <c r="O2062" s="152">
        <v>2</v>
      </c>
      <c r="P2062" s="152">
        <f t="shared" si="250"/>
        <v>0.4</v>
      </c>
      <c r="Q2062" s="152"/>
      <c r="R2062" s="152">
        <f t="shared" si="251"/>
        <v>2447</v>
      </c>
      <c r="S2062" s="152">
        <f t="shared" si="255"/>
        <v>77</v>
      </c>
      <c r="T2062" s="152">
        <f t="shared" si="252"/>
        <v>2311</v>
      </c>
      <c r="U2062" s="152">
        <f t="shared" si="256"/>
        <v>77</v>
      </c>
      <c r="V2062" s="152">
        <f t="shared" si="253"/>
        <v>33</v>
      </c>
      <c r="W2062" s="152">
        <f t="shared" si="257"/>
        <v>1</v>
      </c>
      <c r="X2062" s="152">
        <v>0.90700000000000003</v>
      </c>
      <c r="Y2062" t="s">
        <v>16069</v>
      </c>
    </row>
    <row r="2063" spans="5:25" ht="18" x14ac:dyDescent="0.25">
      <c r="E2063" s="152" t="s">
        <v>16067</v>
      </c>
      <c r="F2063" s="152" t="s">
        <v>16064</v>
      </c>
      <c r="G2063" t="str">
        <f t="shared" si="254"/>
        <v>Florida Bay, Florida Keys</v>
      </c>
      <c r="H2063" s="152">
        <v>1</v>
      </c>
      <c r="I2063" s="152">
        <v>27</v>
      </c>
      <c r="J2063" s="152">
        <f t="shared" si="247"/>
        <v>0.1</v>
      </c>
      <c r="K2063" s="152">
        <v>400</v>
      </c>
      <c r="L2063" s="152">
        <f t="shared" si="248"/>
        <v>60</v>
      </c>
      <c r="M2063" s="152">
        <v>8.1</v>
      </c>
      <c r="N2063" s="152">
        <f t="shared" si="249"/>
        <v>0.05</v>
      </c>
      <c r="O2063" s="152">
        <v>3.8</v>
      </c>
      <c r="P2063" s="152">
        <f t="shared" si="250"/>
        <v>3</v>
      </c>
      <c r="Q2063" s="152"/>
      <c r="R2063" s="152">
        <f t="shared" si="251"/>
        <v>2377</v>
      </c>
      <c r="S2063" s="152">
        <f t="shared" si="255"/>
        <v>41</v>
      </c>
      <c r="T2063" s="152">
        <f t="shared" si="252"/>
        <v>2057</v>
      </c>
      <c r="U2063" s="152">
        <f t="shared" si="256"/>
        <v>43</v>
      </c>
      <c r="V2063" s="152">
        <f t="shared" si="253"/>
        <v>33</v>
      </c>
      <c r="W2063" s="152">
        <f t="shared" si="257"/>
        <v>1</v>
      </c>
      <c r="X2063" s="152">
        <v>0.52300000000000002</v>
      </c>
      <c r="Y2063" t="s">
        <v>16069</v>
      </c>
    </row>
    <row r="2064" spans="5:25" ht="18" x14ac:dyDescent="0.25">
      <c r="E2064" s="152" t="s">
        <v>16067</v>
      </c>
      <c r="F2064" s="152" t="s">
        <v>16064</v>
      </c>
      <c r="G2064" t="str">
        <f t="shared" si="254"/>
        <v>Florida Bay, Florida Keys</v>
      </c>
      <c r="H2064" s="152">
        <v>2</v>
      </c>
      <c r="I2064" s="152">
        <v>27</v>
      </c>
      <c r="J2064" s="152">
        <f t="shared" si="247"/>
        <v>0.1</v>
      </c>
      <c r="K2064" s="152">
        <v>900</v>
      </c>
      <c r="L2064" s="152">
        <f t="shared" si="248"/>
        <v>211</v>
      </c>
      <c r="M2064" s="152">
        <v>7.8</v>
      </c>
      <c r="N2064" s="152">
        <f t="shared" si="249"/>
        <v>0.1</v>
      </c>
      <c r="O2064" s="152">
        <v>2.2999999999999998</v>
      </c>
      <c r="P2064" s="152">
        <f t="shared" si="250"/>
        <v>0.5</v>
      </c>
      <c r="Q2064" s="152"/>
      <c r="R2064" s="152">
        <f t="shared" si="251"/>
        <v>2422</v>
      </c>
      <c r="S2064" s="152">
        <f t="shared" si="255"/>
        <v>47</v>
      </c>
      <c r="T2064" s="152">
        <f t="shared" si="252"/>
        <v>2246</v>
      </c>
      <c r="U2064" s="152">
        <f t="shared" si="256"/>
        <v>41</v>
      </c>
      <c r="V2064" s="152">
        <f t="shared" si="253"/>
        <v>33</v>
      </c>
      <c r="W2064" s="152">
        <f t="shared" si="257"/>
        <v>1</v>
      </c>
      <c r="X2064" s="152">
        <v>0.98699999999999999</v>
      </c>
      <c r="Y2064" t="s">
        <v>16069</v>
      </c>
    </row>
    <row r="2065" spans="5:25" ht="18" x14ac:dyDescent="0.25">
      <c r="E2065" s="152" t="s">
        <v>16067</v>
      </c>
      <c r="F2065" s="152" t="s">
        <v>16064</v>
      </c>
      <c r="G2065" t="str">
        <f t="shared" si="254"/>
        <v>Florida Bay, Florida Keys</v>
      </c>
      <c r="H2065" s="152">
        <v>1</v>
      </c>
      <c r="I2065" s="152">
        <v>27</v>
      </c>
      <c r="J2065" s="152">
        <f t="shared" si="247"/>
        <v>0.1</v>
      </c>
      <c r="K2065" s="152">
        <v>400</v>
      </c>
      <c r="L2065" s="152">
        <f t="shared" si="248"/>
        <v>60</v>
      </c>
      <c r="M2065" s="152">
        <v>8.1</v>
      </c>
      <c r="N2065" s="152">
        <f t="shared" si="249"/>
        <v>0.05</v>
      </c>
      <c r="O2065" s="152">
        <v>3.8</v>
      </c>
      <c r="P2065" s="152">
        <f t="shared" si="250"/>
        <v>3</v>
      </c>
      <c r="Q2065" s="152"/>
      <c r="R2065" s="152">
        <f t="shared" si="251"/>
        <v>2377</v>
      </c>
      <c r="S2065" s="152">
        <f t="shared" si="255"/>
        <v>41</v>
      </c>
      <c r="T2065" s="152">
        <f t="shared" si="252"/>
        <v>2057</v>
      </c>
      <c r="U2065" s="152">
        <f t="shared" si="256"/>
        <v>43</v>
      </c>
      <c r="V2065" s="152">
        <f t="shared" si="253"/>
        <v>33</v>
      </c>
      <c r="W2065" s="152">
        <f t="shared" si="257"/>
        <v>1</v>
      </c>
      <c r="X2065" s="152">
        <v>1.089</v>
      </c>
      <c r="Y2065" t="s">
        <v>16069</v>
      </c>
    </row>
    <row r="2066" spans="5:25" ht="18" x14ac:dyDescent="0.25">
      <c r="E2066" s="152" t="s">
        <v>16067</v>
      </c>
      <c r="F2066" s="152" t="s">
        <v>16064</v>
      </c>
      <c r="G2066" t="str">
        <f t="shared" si="254"/>
        <v>Florida Bay, Florida Keys</v>
      </c>
      <c r="H2066" s="152">
        <v>6</v>
      </c>
      <c r="I2066" s="152">
        <v>30.3</v>
      </c>
      <c r="J2066" s="152">
        <f t="shared" si="247"/>
        <v>0.5</v>
      </c>
      <c r="K2066" s="152">
        <v>1290</v>
      </c>
      <c r="L2066" s="152">
        <f t="shared" si="248"/>
        <v>247</v>
      </c>
      <c r="M2066" s="152">
        <v>7.6</v>
      </c>
      <c r="N2066" s="152">
        <f t="shared" si="249"/>
        <v>0.08</v>
      </c>
      <c r="O2066" s="152">
        <v>2</v>
      </c>
      <c r="P2066" s="152">
        <f t="shared" si="250"/>
        <v>0.4</v>
      </c>
      <c r="Q2066" s="152"/>
      <c r="R2066" s="152">
        <f t="shared" si="251"/>
        <v>2447</v>
      </c>
      <c r="S2066" s="152">
        <f t="shared" si="255"/>
        <v>77</v>
      </c>
      <c r="T2066" s="152">
        <f t="shared" si="252"/>
        <v>2311</v>
      </c>
      <c r="U2066" s="152">
        <f t="shared" si="256"/>
        <v>77</v>
      </c>
      <c r="V2066" s="152">
        <f t="shared" si="253"/>
        <v>33</v>
      </c>
      <c r="W2066" s="152">
        <f t="shared" si="257"/>
        <v>1</v>
      </c>
      <c r="X2066" s="152">
        <v>0.91100000000000003</v>
      </c>
      <c r="Y2066" t="s">
        <v>16069</v>
      </c>
    </row>
    <row r="2067" spans="5:25" ht="18" x14ac:dyDescent="0.25">
      <c r="E2067" s="152" t="s">
        <v>16067</v>
      </c>
      <c r="F2067" s="152" t="s">
        <v>16064</v>
      </c>
      <c r="G2067" t="str">
        <f t="shared" si="254"/>
        <v>Florida Bay, Florida Keys</v>
      </c>
      <c r="H2067" s="152">
        <v>4</v>
      </c>
      <c r="I2067" s="152">
        <v>30.3</v>
      </c>
      <c r="J2067" s="152">
        <f t="shared" si="247"/>
        <v>0.5</v>
      </c>
      <c r="K2067" s="152">
        <v>400</v>
      </c>
      <c r="L2067" s="152">
        <f t="shared" si="248"/>
        <v>49</v>
      </c>
      <c r="M2067" s="152">
        <v>8.1</v>
      </c>
      <c r="N2067" s="152">
        <f t="shared" si="249"/>
        <v>0.04</v>
      </c>
      <c r="O2067" s="152">
        <v>4.3</v>
      </c>
      <c r="P2067" s="152">
        <f t="shared" si="250"/>
        <v>4</v>
      </c>
      <c r="Q2067" s="152"/>
      <c r="R2067" s="152">
        <f t="shared" si="251"/>
        <v>2406</v>
      </c>
      <c r="S2067" s="152">
        <f t="shared" si="255"/>
        <v>47</v>
      </c>
      <c r="T2067" s="152">
        <f t="shared" si="252"/>
        <v>2052</v>
      </c>
      <c r="U2067" s="152">
        <f t="shared" si="256"/>
        <v>38</v>
      </c>
      <c r="V2067" s="152">
        <f t="shared" si="253"/>
        <v>33</v>
      </c>
      <c r="W2067" s="152">
        <f t="shared" si="257"/>
        <v>1</v>
      </c>
      <c r="X2067" s="152">
        <v>1.0620000000000001</v>
      </c>
      <c r="Y2067" t="s">
        <v>16069</v>
      </c>
    </row>
    <row r="2068" spans="5:25" ht="18" x14ac:dyDescent="0.25">
      <c r="E2068" s="152" t="s">
        <v>16067</v>
      </c>
      <c r="F2068" s="152" t="s">
        <v>16064</v>
      </c>
      <c r="G2068" t="str">
        <f t="shared" si="254"/>
        <v>Florida Bay, Florida Keys</v>
      </c>
      <c r="H2068" s="152">
        <v>3</v>
      </c>
      <c r="I2068" s="152">
        <v>27</v>
      </c>
      <c r="J2068" s="152">
        <f t="shared" si="247"/>
        <v>0.1</v>
      </c>
      <c r="K2068" s="152">
        <v>1340</v>
      </c>
      <c r="L2068" s="152">
        <f t="shared" si="248"/>
        <v>207</v>
      </c>
      <c r="M2068" s="152">
        <v>7.6</v>
      </c>
      <c r="N2068" s="152">
        <f t="shared" si="249"/>
        <v>0.06</v>
      </c>
      <c r="O2068" s="152">
        <v>1.7</v>
      </c>
      <c r="P2068" s="152">
        <f t="shared" si="250"/>
        <v>0.2</v>
      </c>
      <c r="Q2068" s="152"/>
      <c r="R2068" s="152">
        <f t="shared" si="251"/>
        <v>2442</v>
      </c>
      <c r="S2068" s="152">
        <f t="shared" si="255"/>
        <v>33</v>
      </c>
      <c r="T2068" s="152">
        <f t="shared" si="252"/>
        <v>2336</v>
      </c>
      <c r="U2068" s="152">
        <f t="shared" si="256"/>
        <v>33</v>
      </c>
      <c r="V2068" s="152">
        <f t="shared" si="253"/>
        <v>33</v>
      </c>
      <c r="W2068" s="152">
        <f t="shared" si="257"/>
        <v>1</v>
      </c>
      <c r="X2068" s="152">
        <v>0.47599999999999998</v>
      </c>
      <c r="Y2068" t="s">
        <v>16069</v>
      </c>
    </row>
    <row r="2069" spans="5:25" ht="18" x14ac:dyDescent="0.25">
      <c r="E2069" s="152" t="s">
        <v>16067</v>
      </c>
      <c r="F2069" s="152" t="s">
        <v>16064</v>
      </c>
      <c r="G2069" t="str">
        <f t="shared" si="254"/>
        <v>Florida Bay, Florida Keys</v>
      </c>
      <c r="H2069" s="152">
        <v>5</v>
      </c>
      <c r="I2069" s="152">
        <v>30.3</v>
      </c>
      <c r="J2069" s="152">
        <f t="shared" si="247"/>
        <v>0.5</v>
      </c>
      <c r="K2069" s="152">
        <v>950</v>
      </c>
      <c r="L2069" s="152">
        <f t="shared" si="248"/>
        <v>196</v>
      </c>
      <c r="M2069" s="152">
        <v>7.8</v>
      </c>
      <c r="N2069" s="152">
        <f t="shared" si="249"/>
        <v>0.09</v>
      </c>
      <c r="O2069" s="152">
        <v>2.5</v>
      </c>
      <c r="P2069" s="152">
        <f t="shared" si="250"/>
        <v>0.5</v>
      </c>
      <c r="Q2069" s="152"/>
      <c r="R2069" s="152">
        <f t="shared" si="251"/>
        <v>2460</v>
      </c>
      <c r="S2069" s="152">
        <f t="shared" si="255"/>
        <v>52</v>
      </c>
      <c r="T2069" s="152">
        <f t="shared" si="252"/>
        <v>2268</v>
      </c>
      <c r="U2069" s="152">
        <f t="shared" si="256"/>
        <v>54</v>
      </c>
      <c r="V2069" s="152">
        <f t="shared" si="253"/>
        <v>33</v>
      </c>
      <c r="W2069" s="152">
        <f t="shared" si="257"/>
        <v>1</v>
      </c>
      <c r="X2069" s="152">
        <v>0.91200000000000003</v>
      </c>
      <c r="Y2069" t="s">
        <v>16069</v>
      </c>
    </row>
    <row r="2070" spans="5:25" ht="18" x14ac:dyDescent="0.25">
      <c r="E2070" s="152" t="s">
        <v>16067</v>
      </c>
      <c r="F2070" s="152" t="s">
        <v>16064</v>
      </c>
      <c r="G2070" t="str">
        <f t="shared" si="254"/>
        <v>Florida Bay, Florida Keys</v>
      </c>
      <c r="H2070" s="152">
        <v>3</v>
      </c>
      <c r="I2070" s="152">
        <v>27</v>
      </c>
      <c r="J2070" s="152">
        <f t="shared" si="247"/>
        <v>0.1</v>
      </c>
      <c r="K2070" s="152">
        <v>1340</v>
      </c>
      <c r="L2070" s="152">
        <f t="shared" si="248"/>
        <v>207</v>
      </c>
      <c r="M2070" s="152">
        <v>7.6</v>
      </c>
      <c r="N2070" s="152">
        <f t="shared" si="249"/>
        <v>0.06</v>
      </c>
      <c r="O2070" s="152">
        <v>1.7</v>
      </c>
      <c r="P2070" s="152">
        <f t="shared" si="250"/>
        <v>0.2</v>
      </c>
      <c r="Q2070" s="152"/>
      <c r="R2070" s="152">
        <f t="shared" si="251"/>
        <v>2442</v>
      </c>
      <c r="S2070" s="152">
        <f t="shared" si="255"/>
        <v>33</v>
      </c>
      <c r="T2070" s="152">
        <f t="shared" si="252"/>
        <v>2336</v>
      </c>
      <c r="U2070" s="152">
        <f t="shared" si="256"/>
        <v>33</v>
      </c>
      <c r="V2070" s="152">
        <f t="shared" si="253"/>
        <v>33</v>
      </c>
      <c r="W2070" s="152">
        <f t="shared" si="257"/>
        <v>1</v>
      </c>
      <c r="X2070" s="152">
        <v>0.67400000000000004</v>
      </c>
      <c r="Y2070" t="s">
        <v>16069</v>
      </c>
    </row>
    <row r="2071" spans="5:25" ht="18" x14ac:dyDescent="0.25">
      <c r="E2071" s="152" t="s">
        <v>16067</v>
      </c>
      <c r="F2071" s="152" t="s">
        <v>16064</v>
      </c>
      <c r="G2071" t="str">
        <f t="shared" si="254"/>
        <v>Florida Bay, Florida Keys</v>
      </c>
      <c r="H2071" s="152">
        <v>1</v>
      </c>
      <c r="I2071" s="152">
        <v>27</v>
      </c>
      <c r="J2071" s="152">
        <f t="shared" si="247"/>
        <v>0.1</v>
      </c>
      <c r="K2071" s="152">
        <v>400</v>
      </c>
      <c r="L2071" s="152">
        <f t="shared" si="248"/>
        <v>60</v>
      </c>
      <c r="M2071" s="152">
        <v>8.1</v>
      </c>
      <c r="N2071" s="152">
        <f t="shared" si="249"/>
        <v>0.05</v>
      </c>
      <c r="O2071" s="152">
        <v>3.8</v>
      </c>
      <c r="P2071" s="152">
        <f t="shared" si="250"/>
        <v>3</v>
      </c>
      <c r="Q2071" s="152"/>
      <c r="R2071" s="152">
        <f t="shared" si="251"/>
        <v>2377</v>
      </c>
      <c r="S2071" s="152">
        <f t="shared" si="255"/>
        <v>41</v>
      </c>
      <c r="T2071" s="152">
        <f t="shared" si="252"/>
        <v>2057</v>
      </c>
      <c r="U2071" s="152">
        <f t="shared" si="256"/>
        <v>43</v>
      </c>
      <c r="V2071" s="152">
        <f t="shared" si="253"/>
        <v>33</v>
      </c>
      <c r="W2071" s="152">
        <f t="shared" si="257"/>
        <v>1</v>
      </c>
      <c r="X2071" s="152">
        <v>0.72299999999999998</v>
      </c>
      <c r="Y2071" t="s">
        <v>16069</v>
      </c>
    </row>
    <row r="2072" spans="5:25" ht="18" x14ac:dyDescent="0.25">
      <c r="E2072" s="152" t="s">
        <v>16067</v>
      </c>
      <c r="F2072" s="152" t="s">
        <v>16064</v>
      </c>
      <c r="G2072" t="str">
        <f t="shared" si="254"/>
        <v>Florida Bay, Florida Keys</v>
      </c>
      <c r="H2072" s="152">
        <v>2</v>
      </c>
      <c r="I2072" s="152">
        <v>27</v>
      </c>
      <c r="J2072" s="152">
        <f t="shared" si="247"/>
        <v>0.1</v>
      </c>
      <c r="K2072" s="152">
        <v>900</v>
      </c>
      <c r="L2072" s="152">
        <f t="shared" si="248"/>
        <v>211</v>
      </c>
      <c r="M2072" s="152">
        <v>7.8</v>
      </c>
      <c r="N2072" s="152">
        <f t="shared" si="249"/>
        <v>0.1</v>
      </c>
      <c r="O2072" s="152">
        <v>2.2999999999999998</v>
      </c>
      <c r="P2072" s="152">
        <f t="shared" si="250"/>
        <v>0.5</v>
      </c>
      <c r="Q2072" s="152"/>
      <c r="R2072" s="152">
        <f t="shared" si="251"/>
        <v>2422</v>
      </c>
      <c r="S2072" s="152">
        <f t="shared" si="255"/>
        <v>47</v>
      </c>
      <c r="T2072" s="152">
        <f t="shared" si="252"/>
        <v>2246</v>
      </c>
      <c r="U2072" s="152">
        <f t="shared" si="256"/>
        <v>41</v>
      </c>
      <c r="V2072" s="152">
        <f t="shared" si="253"/>
        <v>33</v>
      </c>
      <c r="W2072" s="152">
        <f t="shared" si="257"/>
        <v>1</v>
      </c>
      <c r="X2072" s="152">
        <v>0.56999999999999995</v>
      </c>
      <c r="Y2072" t="s">
        <v>16069</v>
      </c>
    </row>
    <row r="2073" spans="5:25" ht="18" x14ac:dyDescent="0.25">
      <c r="E2073" s="152" t="s">
        <v>16067</v>
      </c>
      <c r="F2073" s="152" t="s">
        <v>16064</v>
      </c>
      <c r="G2073" t="str">
        <f t="shared" si="254"/>
        <v>Florida Bay, Florida Keys</v>
      </c>
      <c r="H2073" s="152">
        <v>5</v>
      </c>
      <c r="I2073" s="152">
        <v>30.3</v>
      </c>
      <c r="J2073" s="152">
        <f t="shared" si="247"/>
        <v>0.5</v>
      </c>
      <c r="K2073" s="152">
        <v>950</v>
      </c>
      <c r="L2073" s="152">
        <f t="shared" si="248"/>
        <v>196</v>
      </c>
      <c r="M2073" s="152">
        <v>7.8</v>
      </c>
      <c r="N2073" s="152">
        <f t="shared" si="249"/>
        <v>0.09</v>
      </c>
      <c r="O2073" s="152">
        <v>2.5</v>
      </c>
      <c r="P2073" s="152">
        <f t="shared" si="250"/>
        <v>0.5</v>
      </c>
      <c r="Q2073" s="152"/>
      <c r="R2073" s="152">
        <f t="shared" si="251"/>
        <v>2460</v>
      </c>
      <c r="S2073" s="152">
        <f t="shared" si="255"/>
        <v>52</v>
      </c>
      <c r="T2073" s="152">
        <f t="shared" si="252"/>
        <v>2268</v>
      </c>
      <c r="U2073" s="152">
        <f t="shared" si="256"/>
        <v>54</v>
      </c>
      <c r="V2073" s="152">
        <f t="shared" si="253"/>
        <v>33</v>
      </c>
      <c r="W2073" s="152">
        <f t="shared" si="257"/>
        <v>1</v>
      </c>
      <c r="X2073" s="152">
        <v>0.51400000000000001</v>
      </c>
      <c r="Y2073" t="s">
        <v>16069</v>
      </c>
    </row>
    <row r="2074" spans="5:25" ht="18" x14ac:dyDescent="0.25">
      <c r="E2074" s="152" t="s">
        <v>16067</v>
      </c>
      <c r="F2074" s="152" t="s">
        <v>16064</v>
      </c>
      <c r="G2074" t="str">
        <f t="shared" si="254"/>
        <v>Florida Bay, Florida Keys</v>
      </c>
      <c r="H2074" s="152">
        <v>5</v>
      </c>
      <c r="I2074" s="152">
        <v>30.3</v>
      </c>
      <c r="J2074" s="152">
        <f t="shared" si="247"/>
        <v>0.5</v>
      </c>
      <c r="K2074" s="152">
        <v>950</v>
      </c>
      <c r="L2074" s="152">
        <f t="shared" si="248"/>
        <v>196</v>
      </c>
      <c r="M2074" s="152">
        <v>7.8</v>
      </c>
      <c r="N2074" s="152">
        <f t="shared" si="249"/>
        <v>0.09</v>
      </c>
      <c r="O2074" s="152">
        <v>2.5</v>
      </c>
      <c r="P2074" s="152">
        <f t="shared" si="250"/>
        <v>0.5</v>
      </c>
      <c r="Q2074" s="152"/>
      <c r="R2074" s="152">
        <f t="shared" si="251"/>
        <v>2460</v>
      </c>
      <c r="S2074" s="152">
        <f t="shared" si="255"/>
        <v>52</v>
      </c>
      <c r="T2074" s="152">
        <f t="shared" si="252"/>
        <v>2268</v>
      </c>
      <c r="U2074" s="152">
        <f t="shared" si="256"/>
        <v>54</v>
      </c>
      <c r="V2074" s="152">
        <f t="shared" si="253"/>
        <v>33</v>
      </c>
      <c r="W2074" s="152">
        <f t="shared" si="257"/>
        <v>1</v>
      </c>
      <c r="X2074" s="152">
        <v>0.39400000000000002</v>
      </c>
      <c r="Y2074" t="s">
        <v>16069</v>
      </c>
    </row>
    <row r="2075" spans="5:25" ht="18" x14ac:dyDescent="0.25">
      <c r="E2075" s="152" t="s">
        <v>16067</v>
      </c>
      <c r="F2075" s="152" t="s">
        <v>16064</v>
      </c>
      <c r="G2075" t="str">
        <f t="shared" si="254"/>
        <v>Florida Bay, Florida Keys</v>
      </c>
      <c r="H2075" s="152">
        <v>1</v>
      </c>
      <c r="I2075" s="152">
        <v>27</v>
      </c>
      <c r="J2075" s="152">
        <f t="shared" si="247"/>
        <v>0.1</v>
      </c>
      <c r="K2075" s="152">
        <v>400</v>
      </c>
      <c r="L2075" s="152">
        <f t="shared" si="248"/>
        <v>60</v>
      </c>
      <c r="M2075" s="152">
        <v>8.1</v>
      </c>
      <c r="N2075" s="152">
        <f t="shared" si="249"/>
        <v>0.05</v>
      </c>
      <c r="O2075" s="152">
        <v>3.8</v>
      </c>
      <c r="P2075" s="152">
        <f t="shared" si="250"/>
        <v>3</v>
      </c>
      <c r="Q2075" s="152"/>
      <c r="R2075" s="152">
        <f t="shared" si="251"/>
        <v>2377</v>
      </c>
      <c r="S2075" s="152">
        <f t="shared" si="255"/>
        <v>41</v>
      </c>
      <c r="T2075" s="152">
        <f t="shared" si="252"/>
        <v>2057</v>
      </c>
      <c r="U2075" s="152">
        <f t="shared" si="256"/>
        <v>43</v>
      </c>
      <c r="V2075" s="152">
        <f t="shared" si="253"/>
        <v>33</v>
      </c>
      <c r="W2075" s="152">
        <f t="shared" si="257"/>
        <v>1</v>
      </c>
      <c r="X2075" s="152">
        <v>0.16800000000000001</v>
      </c>
      <c r="Y2075" t="s">
        <v>16069</v>
      </c>
    </row>
    <row r="2076" spans="5:25" ht="18" x14ac:dyDescent="0.25">
      <c r="E2076" s="152" t="s">
        <v>16067</v>
      </c>
      <c r="F2076" s="152" t="s">
        <v>16064</v>
      </c>
      <c r="G2076" t="str">
        <f t="shared" si="254"/>
        <v>Florida Bay, Florida Keys</v>
      </c>
      <c r="H2076" s="152">
        <v>6</v>
      </c>
      <c r="I2076" s="152">
        <v>30.3</v>
      </c>
      <c r="J2076" s="152">
        <f t="shared" si="247"/>
        <v>0.5</v>
      </c>
      <c r="K2076" s="152">
        <v>1290</v>
      </c>
      <c r="L2076" s="152">
        <f t="shared" si="248"/>
        <v>247</v>
      </c>
      <c r="M2076" s="152">
        <v>7.6</v>
      </c>
      <c r="N2076" s="152">
        <f t="shared" si="249"/>
        <v>0.08</v>
      </c>
      <c r="O2076" s="152">
        <v>2</v>
      </c>
      <c r="P2076" s="152">
        <f t="shared" si="250"/>
        <v>0.4</v>
      </c>
      <c r="Q2076" s="152"/>
      <c r="R2076" s="152">
        <f t="shared" si="251"/>
        <v>2447</v>
      </c>
      <c r="S2076" s="152">
        <f t="shared" si="255"/>
        <v>77</v>
      </c>
      <c r="T2076" s="152">
        <f t="shared" si="252"/>
        <v>2311</v>
      </c>
      <c r="U2076" s="152">
        <f t="shared" si="256"/>
        <v>77</v>
      </c>
      <c r="V2076" s="152">
        <f t="shared" si="253"/>
        <v>33</v>
      </c>
      <c r="W2076" s="152">
        <f t="shared" si="257"/>
        <v>1</v>
      </c>
      <c r="X2076" s="152">
        <v>0.57099999999999995</v>
      </c>
      <c r="Y2076" t="s">
        <v>16069</v>
      </c>
    </row>
    <row r="2077" spans="5:25" ht="18" x14ac:dyDescent="0.25">
      <c r="E2077" s="152" t="s">
        <v>16067</v>
      </c>
      <c r="F2077" s="152" t="s">
        <v>16064</v>
      </c>
      <c r="G2077" t="str">
        <f t="shared" si="254"/>
        <v>Florida Bay, Florida Keys</v>
      </c>
      <c r="H2077" s="152">
        <v>6</v>
      </c>
      <c r="I2077" s="152">
        <v>30.3</v>
      </c>
      <c r="J2077" s="152">
        <f t="shared" si="247"/>
        <v>0.5</v>
      </c>
      <c r="K2077" s="152">
        <v>1290</v>
      </c>
      <c r="L2077" s="152">
        <f t="shared" si="248"/>
        <v>247</v>
      </c>
      <c r="M2077" s="152">
        <v>7.6</v>
      </c>
      <c r="N2077" s="152">
        <f t="shared" si="249"/>
        <v>0.08</v>
      </c>
      <c r="O2077" s="152">
        <v>2</v>
      </c>
      <c r="P2077" s="152">
        <f t="shared" si="250"/>
        <v>0.4</v>
      </c>
      <c r="Q2077" s="152"/>
      <c r="R2077" s="152">
        <f t="shared" si="251"/>
        <v>2447</v>
      </c>
      <c r="S2077" s="152">
        <f t="shared" si="255"/>
        <v>77</v>
      </c>
      <c r="T2077" s="152">
        <f t="shared" si="252"/>
        <v>2311</v>
      </c>
      <c r="U2077" s="152">
        <f t="shared" si="256"/>
        <v>77</v>
      </c>
      <c r="V2077" s="152">
        <f t="shared" si="253"/>
        <v>33</v>
      </c>
      <c r="W2077" s="152">
        <f t="shared" si="257"/>
        <v>1</v>
      </c>
      <c r="X2077" s="152">
        <v>0.34799999999999998</v>
      </c>
      <c r="Y2077" t="s">
        <v>16069</v>
      </c>
    </row>
    <row r="2078" spans="5:25" ht="18" x14ac:dyDescent="0.25">
      <c r="E2078" s="152" t="s">
        <v>16067</v>
      </c>
      <c r="F2078" s="152" t="s">
        <v>16064</v>
      </c>
      <c r="G2078" t="str">
        <f t="shared" si="254"/>
        <v>Florida Bay, Florida Keys</v>
      </c>
      <c r="H2078" s="152">
        <v>5</v>
      </c>
      <c r="I2078" s="152">
        <v>30.3</v>
      </c>
      <c r="J2078" s="152">
        <f t="shared" si="247"/>
        <v>0.5</v>
      </c>
      <c r="K2078" s="152">
        <v>950</v>
      </c>
      <c r="L2078" s="152">
        <f t="shared" si="248"/>
        <v>196</v>
      </c>
      <c r="M2078" s="152">
        <v>7.8</v>
      </c>
      <c r="N2078" s="152">
        <f t="shared" si="249"/>
        <v>0.09</v>
      </c>
      <c r="O2078" s="152">
        <v>2.5</v>
      </c>
      <c r="P2078" s="152">
        <f t="shared" si="250"/>
        <v>0.5</v>
      </c>
      <c r="Q2078" s="152"/>
      <c r="R2078" s="152">
        <f t="shared" si="251"/>
        <v>2460</v>
      </c>
      <c r="S2078" s="152">
        <f t="shared" si="255"/>
        <v>52</v>
      </c>
      <c r="T2078" s="152">
        <f t="shared" si="252"/>
        <v>2268</v>
      </c>
      <c r="U2078" s="152">
        <f t="shared" si="256"/>
        <v>54</v>
      </c>
      <c r="V2078" s="152">
        <f t="shared" si="253"/>
        <v>33</v>
      </c>
      <c r="W2078" s="152">
        <f t="shared" si="257"/>
        <v>1</v>
      </c>
      <c r="X2078" s="152">
        <v>0.17599999999999999</v>
      </c>
      <c r="Y2078" t="s">
        <v>16069</v>
      </c>
    </row>
    <row r="2079" spans="5:25" ht="18" x14ac:dyDescent="0.25">
      <c r="E2079" s="152" t="s">
        <v>16067</v>
      </c>
      <c r="F2079" s="152" t="s">
        <v>16064</v>
      </c>
      <c r="G2079" t="str">
        <f t="shared" si="254"/>
        <v>Florida Bay, Florida Keys</v>
      </c>
      <c r="H2079" s="152">
        <v>5</v>
      </c>
      <c r="I2079" s="152">
        <v>30.3</v>
      </c>
      <c r="J2079" s="152">
        <f t="shared" si="247"/>
        <v>0.5</v>
      </c>
      <c r="K2079" s="152">
        <v>950</v>
      </c>
      <c r="L2079" s="152">
        <f t="shared" si="248"/>
        <v>196</v>
      </c>
      <c r="M2079" s="152">
        <v>7.8</v>
      </c>
      <c r="N2079" s="152">
        <f t="shared" si="249"/>
        <v>0.09</v>
      </c>
      <c r="O2079" s="152">
        <v>2.5</v>
      </c>
      <c r="P2079" s="152">
        <f t="shared" si="250"/>
        <v>0.5</v>
      </c>
      <c r="Q2079" s="152"/>
      <c r="R2079" s="152">
        <f t="shared" si="251"/>
        <v>2460</v>
      </c>
      <c r="S2079" s="152">
        <f t="shared" si="255"/>
        <v>52</v>
      </c>
      <c r="T2079" s="152">
        <f t="shared" si="252"/>
        <v>2268</v>
      </c>
      <c r="U2079" s="152">
        <f t="shared" si="256"/>
        <v>54</v>
      </c>
      <c r="V2079" s="152">
        <f t="shared" si="253"/>
        <v>33</v>
      </c>
      <c r="W2079" s="152">
        <f t="shared" si="257"/>
        <v>1</v>
      </c>
      <c r="X2079" s="152">
        <v>0.35799999999999998</v>
      </c>
      <c r="Y2079" t="s">
        <v>16069</v>
      </c>
    </row>
    <row r="2080" spans="5:25" ht="18" x14ac:dyDescent="0.25">
      <c r="E2080" s="152" t="s">
        <v>16067</v>
      </c>
      <c r="F2080" s="152" t="s">
        <v>16064</v>
      </c>
      <c r="G2080" t="str">
        <f t="shared" si="254"/>
        <v>Florida Bay, Florida Keys</v>
      </c>
      <c r="H2080" s="152">
        <v>2</v>
      </c>
      <c r="I2080" s="152">
        <v>27</v>
      </c>
      <c r="J2080" s="152">
        <f t="shared" si="247"/>
        <v>0.1</v>
      </c>
      <c r="K2080" s="152">
        <v>900</v>
      </c>
      <c r="L2080" s="152">
        <f t="shared" si="248"/>
        <v>211</v>
      </c>
      <c r="M2080" s="152">
        <v>7.8</v>
      </c>
      <c r="N2080" s="152">
        <f t="shared" si="249"/>
        <v>0.1</v>
      </c>
      <c r="O2080" s="152">
        <v>2.2999999999999998</v>
      </c>
      <c r="P2080" s="152">
        <f t="shared" si="250"/>
        <v>0.5</v>
      </c>
      <c r="Q2080" s="152"/>
      <c r="R2080" s="152">
        <f t="shared" si="251"/>
        <v>2422</v>
      </c>
      <c r="S2080" s="152">
        <f t="shared" si="255"/>
        <v>47</v>
      </c>
      <c r="T2080" s="152">
        <f t="shared" si="252"/>
        <v>2246</v>
      </c>
      <c r="U2080" s="152">
        <f t="shared" si="256"/>
        <v>41</v>
      </c>
      <c r="V2080" s="152">
        <f t="shared" si="253"/>
        <v>33</v>
      </c>
      <c r="W2080" s="152">
        <f t="shared" si="257"/>
        <v>1</v>
      </c>
      <c r="X2080" s="152">
        <v>-4.2999999999999997E-2</v>
      </c>
      <c r="Y2080" t="s">
        <v>16069</v>
      </c>
    </row>
    <row r="2081" spans="5:25" ht="18" x14ac:dyDescent="0.25">
      <c r="E2081" s="152" t="s">
        <v>16067</v>
      </c>
      <c r="F2081" s="152" t="s">
        <v>16064</v>
      </c>
      <c r="G2081" t="str">
        <f t="shared" si="254"/>
        <v>Florida Bay, Florida Keys</v>
      </c>
      <c r="H2081" s="152">
        <v>1</v>
      </c>
      <c r="I2081" s="152">
        <v>27</v>
      </c>
      <c r="J2081" s="152">
        <f t="shared" si="247"/>
        <v>0.1</v>
      </c>
      <c r="K2081" s="152">
        <v>400</v>
      </c>
      <c r="L2081" s="152">
        <f t="shared" si="248"/>
        <v>60</v>
      </c>
      <c r="M2081" s="152">
        <v>8.1</v>
      </c>
      <c r="N2081" s="152">
        <f t="shared" si="249"/>
        <v>0.05</v>
      </c>
      <c r="O2081" s="152">
        <v>3.8</v>
      </c>
      <c r="P2081" s="152">
        <f t="shared" si="250"/>
        <v>3</v>
      </c>
      <c r="Q2081" s="152"/>
      <c r="R2081" s="152">
        <f t="shared" si="251"/>
        <v>2377</v>
      </c>
      <c r="S2081" s="152">
        <f t="shared" si="255"/>
        <v>41</v>
      </c>
      <c r="T2081" s="152">
        <f t="shared" si="252"/>
        <v>2057</v>
      </c>
      <c r="U2081" s="152">
        <f t="shared" si="256"/>
        <v>43</v>
      </c>
      <c r="V2081" s="152">
        <f t="shared" si="253"/>
        <v>33</v>
      </c>
      <c r="W2081" s="152">
        <f t="shared" si="257"/>
        <v>1</v>
      </c>
      <c r="X2081" s="152">
        <v>0.24099999999999999</v>
      </c>
      <c r="Y2081" t="s">
        <v>16069</v>
      </c>
    </row>
    <row r="2082" spans="5:25" ht="18" x14ac:dyDescent="0.25">
      <c r="E2082" s="152" t="s">
        <v>16067</v>
      </c>
      <c r="F2082" s="152" t="s">
        <v>16064</v>
      </c>
      <c r="G2082" t="str">
        <f t="shared" si="254"/>
        <v>Florida Bay, Florida Keys</v>
      </c>
      <c r="H2082" s="152">
        <v>3</v>
      </c>
      <c r="I2082" s="152">
        <v>27</v>
      </c>
      <c r="J2082" s="152">
        <f t="shared" si="247"/>
        <v>0.1</v>
      </c>
      <c r="K2082" s="152">
        <v>1340</v>
      </c>
      <c r="L2082" s="152">
        <f t="shared" si="248"/>
        <v>207</v>
      </c>
      <c r="M2082" s="152">
        <v>7.6</v>
      </c>
      <c r="N2082" s="152">
        <f t="shared" si="249"/>
        <v>0.06</v>
      </c>
      <c r="O2082" s="152">
        <v>1.7</v>
      </c>
      <c r="P2082" s="152">
        <f t="shared" si="250"/>
        <v>0.2</v>
      </c>
      <c r="Q2082" s="152"/>
      <c r="R2082" s="152">
        <f t="shared" si="251"/>
        <v>2442</v>
      </c>
      <c r="S2082" s="152">
        <f t="shared" si="255"/>
        <v>33</v>
      </c>
      <c r="T2082" s="152">
        <f t="shared" si="252"/>
        <v>2336</v>
      </c>
      <c r="U2082" s="152">
        <f t="shared" si="256"/>
        <v>33</v>
      </c>
      <c r="V2082" s="152">
        <f t="shared" si="253"/>
        <v>33</v>
      </c>
      <c r="W2082" s="152">
        <f t="shared" si="257"/>
        <v>1</v>
      </c>
      <c r="X2082" s="152">
        <v>0.39</v>
      </c>
      <c r="Y2082" t="s">
        <v>16069</v>
      </c>
    </row>
    <row r="2083" spans="5:25" ht="18" x14ac:dyDescent="0.25">
      <c r="E2083" s="152" t="s">
        <v>16067</v>
      </c>
      <c r="F2083" s="152" t="s">
        <v>16064</v>
      </c>
      <c r="G2083" t="str">
        <f t="shared" si="254"/>
        <v>Florida Bay, Florida Keys</v>
      </c>
      <c r="H2083" s="152">
        <v>5</v>
      </c>
      <c r="I2083" s="152">
        <v>30.3</v>
      </c>
      <c r="J2083" s="152">
        <f t="shared" si="247"/>
        <v>0.5</v>
      </c>
      <c r="K2083" s="152">
        <v>950</v>
      </c>
      <c r="L2083" s="152">
        <f t="shared" si="248"/>
        <v>196</v>
      </c>
      <c r="M2083" s="152">
        <v>7.8</v>
      </c>
      <c r="N2083" s="152">
        <f t="shared" si="249"/>
        <v>0.09</v>
      </c>
      <c r="O2083" s="152">
        <v>2.5</v>
      </c>
      <c r="P2083" s="152">
        <f t="shared" si="250"/>
        <v>0.5</v>
      </c>
      <c r="Q2083" s="152"/>
      <c r="R2083" s="152">
        <f t="shared" si="251"/>
        <v>2460</v>
      </c>
      <c r="S2083" s="152">
        <f t="shared" si="255"/>
        <v>52</v>
      </c>
      <c r="T2083" s="152">
        <f t="shared" si="252"/>
        <v>2268</v>
      </c>
      <c r="U2083" s="152">
        <f t="shared" si="256"/>
        <v>54</v>
      </c>
      <c r="V2083" s="152">
        <f t="shared" si="253"/>
        <v>33</v>
      </c>
      <c r="W2083" s="152">
        <f t="shared" si="257"/>
        <v>1</v>
      </c>
      <c r="X2083" s="152">
        <v>0.745</v>
      </c>
      <c r="Y2083" t="s">
        <v>16069</v>
      </c>
    </row>
    <row r="2084" spans="5:25" ht="18" x14ac:dyDescent="0.25">
      <c r="E2084" s="152" t="s">
        <v>16067</v>
      </c>
      <c r="F2084" s="152" t="s">
        <v>16064</v>
      </c>
      <c r="G2084" t="str">
        <f t="shared" si="254"/>
        <v>Florida Bay, Florida Keys</v>
      </c>
      <c r="H2084" s="152">
        <v>1</v>
      </c>
      <c r="I2084" s="152">
        <v>27</v>
      </c>
      <c r="J2084" s="152">
        <f t="shared" si="247"/>
        <v>0.1</v>
      </c>
      <c r="K2084" s="152">
        <v>400</v>
      </c>
      <c r="L2084" s="152">
        <f t="shared" si="248"/>
        <v>60</v>
      </c>
      <c r="M2084" s="152">
        <v>8.1</v>
      </c>
      <c r="N2084" s="152">
        <f t="shared" si="249"/>
        <v>0.05</v>
      </c>
      <c r="O2084" s="152">
        <v>3.8</v>
      </c>
      <c r="P2084" s="152">
        <f t="shared" si="250"/>
        <v>3</v>
      </c>
      <c r="Q2084" s="152"/>
      <c r="R2084" s="152">
        <f t="shared" si="251"/>
        <v>2377</v>
      </c>
      <c r="S2084" s="152">
        <f t="shared" si="255"/>
        <v>41</v>
      </c>
      <c r="T2084" s="152">
        <f t="shared" si="252"/>
        <v>2057</v>
      </c>
      <c r="U2084" s="152">
        <f t="shared" si="256"/>
        <v>43</v>
      </c>
      <c r="V2084" s="152">
        <f t="shared" si="253"/>
        <v>33</v>
      </c>
      <c r="W2084" s="152">
        <f t="shared" si="257"/>
        <v>1</v>
      </c>
      <c r="X2084" s="152">
        <v>0.42299999999999999</v>
      </c>
      <c r="Y2084" t="s">
        <v>16069</v>
      </c>
    </row>
    <row r="2085" spans="5:25" ht="18" x14ac:dyDescent="0.25">
      <c r="E2085" s="152" t="s">
        <v>16067</v>
      </c>
      <c r="F2085" s="152" t="s">
        <v>16064</v>
      </c>
      <c r="G2085" t="str">
        <f t="shared" si="254"/>
        <v>Florida Bay, Florida Keys</v>
      </c>
      <c r="H2085" s="152">
        <v>3</v>
      </c>
      <c r="I2085" s="152">
        <v>27</v>
      </c>
      <c r="J2085" s="152">
        <f t="shared" si="247"/>
        <v>0.1</v>
      </c>
      <c r="K2085" s="152">
        <v>1340</v>
      </c>
      <c r="L2085" s="152">
        <f t="shared" si="248"/>
        <v>207</v>
      </c>
      <c r="M2085" s="152">
        <v>7.6</v>
      </c>
      <c r="N2085" s="152">
        <f t="shared" si="249"/>
        <v>0.06</v>
      </c>
      <c r="O2085" s="152">
        <v>1.7</v>
      </c>
      <c r="P2085" s="152">
        <f t="shared" si="250"/>
        <v>0.2</v>
      </c>
      <c r="Q2085" s="152"/>
      <c r="R2085" s="152">
        <f t="shared" si="251"/>
        <v>2442</v>
      </c>
      <c r="S2085" s="152">
        <f t="shared" si="255"/>
        <v>33</v>
      </c>
      <c r="T2085" s="152">
        <f t="shared" si="252"/>
        <v>2336</v>
      </c>
      <c r="U2085" s="152">
        <f t="shared" si="256"/>
        <v>33</v>
      </c>
      <c r="V2085" s="152">
        <f t="shared" si="253"/>
        <v>33</v>
      </c>
      <c r="W2085" s="152">
        <f t="shared" si="257"/>
        <v>1</v>
      </c>
      <c r="X2085" s="152">
        <v>0.88100000000000001</v>
      </c>
      <c r="Y2085" t="s">
        <v>16069</v>
      </c>
    </row>
    <row r="2086" spans="5:25" ht="18" x14ac:dyDescent="0.25">
      <c r="E2086" s="152" t="s">
        <v>16067</v>
      </c>
      <c r="F2086" s="152" t="s">
        <v>16064</v>
      </c>
      <c r="G2086" t="str">
        <f t="shared" si="254"/>
        <v>Florida Bay, Florida Keys</v>
      </c>
      <c r="H2086" s="152">
        <v>5</v>
      </c>
      <c r="I2086" s="152">
        <v>30.3</v>
      </c>
      <c r="J2086" s="152">
        <f t="shared" si="247"/>
        <v>0.5</v>
      </c>
      <c r="K2086" s="152">
        <v>950</v>
      </c>
      <c r="L2086" s="152">
        <f t="shared" si="248"/>
        <v>196</v>
      </c>
      <c r="M2086" s="152">
        <v>7.8</v>
      </c>
      <c r="N2086" s="152">
        <f t="shared" si="249"/>
        <v>0.09</v>
      </c>
      <c r="O2086" s="152">
        <v>2.5</v>
      </c>
      <c r="P2086" s="152">
        <f t="shared" si="250"/>
        <v>0.5</v>
      </c>
      <c r="Q2086" s="152"/>
      <c r="R2086" s="152">
        <f t="shared" si="251"/>
        <v>2460</v>
      </c>
      <c r="S2086" s="152">
        <f t="shared" si="255"/>
        <v>52</v>
      </c>
      <c r="T2086" s="152">
        <f t="shared" si="252"/>
        <v>2268</v>
      </c>
      <c r="U2086" s="152">
        <f t="shared" si="256"/>
        <v>54</v>
      </c>
      <c r="V2086" s="152">
        <f t="shared" si="253"/>
        <v>33</v>
      </c>
      <c r="W2086" s="152">
        <f t="shared" si="257"/>
        <v>1</v>
      </c>
      <c r="X2086" s="152">
        <v>0.32</v>
      </c>
      <c r="Y2086" t="s">
        <v>16069</v>
      </c>
    </row>
    <row r="2087" spans="5:25" ht="18" x14ac:dyDescent="0.25">
      <c r="E2087" s="152" t="s">
        <v>16067</v>
      </c>
      <c r="F2087" s="152" t="s">
        <v>16064</v>
      </c>
      <c r="G2087" t="str">
        <f t="shared" si="254"/>
        <v>Florida Bay, Florida Keys</v>
      </c>
      <c r="H2087" s="152">
        <v>2</v>
      </c>
      <c r="I2087" s="152">
        <v>27</v>
      </c>
      <c r="J2087" s="152">
        <f t="shared" si="247"/>
        <v>0.1</v>
      </c>
      <c r="K2087" s="152">
        <v>900</v>
      </c>
      <c r="L2087" s="152">
        <f t="shared" si="248"/>
        <v>211</v>
      </c>
      <c r="M2087" s="152">
        <v>7.8</v>
      </c>
      <c r="N2087" s="152">
        <f t="shared" si="249"/>
        <v>0.1</v>
      </c>
      <c r="O2087" s="152">
        <v>2.2999999999999998</v>
      </c>
      <c r="P2087" s="152">
        <f t="shared" si="250"/>
        <v>0.5</v>
      </c>
      <c r="Q2087" s="152"/>
      <c r="R2087" s="152">
        <f t="shared" si="251"/>
        <v>2422</v>
      </c>
      <c r="S2087" s="152">
        <f t="shared" si="255"/>
        <v>47</v>
      </c>
      <c r="T2087" s="152">
        <f t="shared" si="252"/>
        <v>2246</v>
      </c>
      <c r="U2087" s="152">
        <f t="shared" si="256"/>
        <v>41</v>
      </c>
      <c r="V2087" s="152">
        <f t="shared" si="253"/>
        <v>33</v>
      </c>
      <c r="W2087" s="152">
        <f t="shared" si="257"/>
        <v>1</v>
      </c>
      <c r="X2087" s="152">
        <v>-0.121</v>
      </c>
      <c r="Y2087" t="s">
        <v>16069</v>
      </c>
    </row>
    <row r="2088" spans="5:25" ht="18" x14ac:dyDescent="0.25">
      <c r="E2088" s="152" t="s">
        <v>16067</v>
      </c>
      <c r="F2088" s="152" t="s">
        <v>16064</v>
      </c>
      <c r="G2088" t="str">
        <f t="shared" si="254"/>
        <v>Florida Bay, Florida Keys</v>
      </c>
      <c r="H2088" s="152">
        <v>4</v>
      </c>
      <c r="I2088" s="152">
        <v>30.3</v>
      </c>
      <c r="J2088" s="152">
        <f t="shared" si="247"/>
        <v>0.5</v>
      </c>
      <c r="K2088" s="152">
        <v>400</v>
      </c>
      <c r="L2088" s="152">
        <f t="shared" si="248"/>
        <v>49</v>
      </c>
      <c r="M2088" s="152">
        <v>8.1</v>
      </c>
      <c r="N2088" s="152">
        <f t="shared" si="249"/>
        <v>0.04</v>
      </c>
      <c r="O2088" s="152">
        <v>4.3</v>
      </c>
      <c r="P2088" s="152">
        <f t="shared" si="250"/>
        <v>4</v>
      </c>
      <c r="Q2088" s="152"/>
      <c r="R2088" s="152">
        <f t="shared" si="251"/>
        <v>2406</v>
      </c>
      <c r="S2088" s="152">
        <f t="shared" si="255"/>
        <v>47</v>
      </c>
      <c r="T2088" s="152">
        <f t="shared" si="252"/>
        <v>2052</v>
      </c>
      <c r="U2088" s="152">
        <f t="shared" si="256"/>
        <v>38</v>
      </c>
      <c r="V2088" s="152">
        <f t="shared" si="253"/>
        <v>33</v>
      </c>
      <c r="W2088" s="152">
        <f t="shared" si="257"/>
        <v>1</v>
      </c>
      <c r="X2088" s="152">
        <v>0.61299999999999999</v>
      </c>
      <c r="Y2088" t="s">
        <v>16069</v>
      </c>
    </row>
    <row r="2089" spans="5:25" ht="18" x14ac:dyDescent="0.25">
      <c r="E2089" s="152" t="s">
        <v>16067</v>
      </c>
      <c r="F2089" s="152" t="s">
        <v>16064</v>
      </c>
      <c r="G2089" t="str">
        <f t="shared" si="254"/>
        <v>Florida Bay, Florida Keys</v>
      </c>
      <c r="H2089" s="152">
        <v>2</v>
      </c>
      <c r="I2089" s="152">
        <v>27</v>
      </c>
      <c r="J2089" s="152">
        <f t="shared" si="247"/>
        <v>0.1</v>
      </c>
      <c r="K2089" s="152">
        <v>900</v>
      </c>
      <c r="L2089" s="152">
        <f t="shared" si="248"/>
        <v>211</v>
      </c>
      <c r="M2089" s="152">
        <v>7.8</v>
      </c>
      <c r="N2089" s="152">
        <f t="shared" si="249"/>
        <v>0.1</v>
      </c>
      <c r="O2089" s="152">
        <v>2.2999999999999998</v>
      </c>
      <c r="P2089" s="152">
        <f t="shared" si="250"/>
        <v>0.5</v>
      </c>
      <c r="Q2089" s="152"/>
      <c r="R2089" s="152">
        <f t="shared" si="251"/>
        <v>2422</v>
      </c>
      <c r="S2089" s="152">
        <f t="shared" si="255"/>
        <v>47</v>
      </c>
      <c r="T2089" s="152">
        <f t="shared" si="252"/>
        <v>2246</v>
      </c>
      <c r="U2089" s="152">
        <f t="shared" si="256"/>
        <v>41</v>
      </c>
      <c r="V2089" s="152">
        <f t="shared" si="253"/>
        <v>33</v>
      </c>
      <c r="W2089" s="152">
        <f t="shared" si="257"/>
        <v>1</v>
      </c>
      <c r="X2089" s="152">
        <v>0.69</v>
      </c>
      <c r="Y2089" t="s">
        <v>16069</v>
      </c>
    </row>
    <row r="2090" spans="5:25" ht="18" x14ac:dyDescent="0.25">
      <c r="E2090" s="152" t="s">
        <v>16067</v>
      </c>
      <c r="F2090" s="152" t="s">
        <v>16064</v>
      </c>
      <c r="G2090" t="str">
        <f t="shared" si="254"/>
        <v>Florida Bay, Florida Keys</v>
      </c>
      <c r="H2090" s="152">
        <v>5</v>
      </c>
      <c r="I2090" s="152">
        <v>30.3</v>
      </c>
      <c r="J2090" s="152">
        <f t="shared" si="247"/>
        <v>0.5</v>
      </c>
      <c r="K2090" s="152">
        <v>950</v>
      </c>
      <c r="L2090" s="152">
        <f t="shared" si="248"/>
        <v>196</v>
      </c>
      <c r="M2090" s="152">
        <v>7.8</v>
      </c>
      <c r="N2090" s="152">
        <f t="shared" si="249"/>
        <v>0.09</v>
      </c>
      <c r="O2090" s="152">
        <v>2.5</v>
      </c>
      <c r="P2090" s="152">
        <f t="shared" si="250"/>
        <v>0.5</v>
      </c>
      <c r="Q2090" s="152"/>
      <c r="R2090" s="152">
        <f t="shared" si="251"/>
        <v>2460</v>
      </c>
      <c r="S2090" s="152">
        <f t="shared" si="255"/>
        <v>52</v>
      </c>
      <c r="T2090" s="152">
        <f t="shared" si="252"/>
        <v>2268</v>
      </c>
      <c r="U2090" s="152">
        <f t="shared" si="256"/>
        <v>54</v>
      </c>
      <c r="V2090" s="152">
        <f t="shared" si="253"/>
        <v>33</v>
      </c>
      <c r="W2090" s="152">
        <f t="shared" si="257"/>
        <v>1</v>
      </c>
      <c r="X2090" s="152">
        <v>0.307</v>
      </c>
      <c r="Y2090" t="s">
        <v>16069</v>
      </c>
    </row>
    <row r="2091" spans="5:25" ht="18" x14ac:dyDescent="0.25">
      <c r="E2091" s="152" t="s">
        <v>16067</v>
      </c>
      <c r="F2091" s="152" t="s">
        <v>16064</v>
      </c>
      <c r="G2091" t="str">
        <f t="shared" si="254"/>
        <v>Florida Bay, Florida Keys</v>
      </c>
      <c r="H2091" s="152">
        <v>4</v>
      </c>
      <c r="I2091" s="152">
        <v>30.3</v>
      </c>
      <c r="J2091" s="152">
        <f t="shared" si="247"/>
        <v>0.5</v>
      </c>
      <c r="K2091" s="152">
        <v>400</v>
      </c>
      <c r="L2091" s="152">
        <f t="shared" si="248"/>
        <v>49</v>
      </c>
      <c r="M2091" s="152">
        <v>8.1</v>
      </c>
      <c r="N2091" s="152">
        <f t="shared" si="249"/>
        <v>0.04</v>
      </c>
      <c r="O2091" s="152">
        <v>4.3</v>
      </c>
      <c r="P2091" s="152">
        <f t="shared" si="250"/>
        <v>4</v>
      </c>
      <c r="Q2091" s="152"/>
      <c r="R2091" s="152">
        <f t="shared" si="251"/>
        <v>2406</v>
      </c>
      <c r="S2091" s="152">
        <f t="shared" si="255"/>
        <v>47</v>
      </c>
      <c r="T2091" s="152">
        <f t="shared" si="252"/>
        <v>2052</v>
      </c>
      <c r="U2091" s="152">
        <f t="shared" si="256"/>
        <v>38</v>
      </c>
      <c r="V2091" s="152">
        <f t="shared" si="253"/>
        <v>33</v>
      </c>
      <c r="W2091" s="152">
        <f t="shared" si="257"/>
        <v>1</v>
      </c>
      <c r="X2091" s="152">
        <v>1.0489999999999999</v>
      </c>
      <c r="Y2091" t="s">
        <v>16069</v>
      </c>
    </row>
    <row r="2092" spans="5:25" ht="18" x14ac:dyDescent="0.25">
      <c r="E2092" s="152" t="s">
        <v>16067</v>
      </c>
      <c r="F2092" s="152" t="s">
        <v>16064</v>
      </c>
      <c r="G2092" t="str">
        <f t="shared" si="254"/>
        <v>Florida Bay, Florida Keys</v>
      </c>
      <c r="H2092" s="152">
        <v>6</v>
      </c>
      <c r="I2092" s="152">
        <v>30.3</v>
      </c>
      <c r="J2092" s="152">
        <f t="shared" si="247"/>
        <v>0.5</v>
      </c>
      <c r="K2092" s="152">
        <v>1290</v>
      </c>
      <c r="L2092" s="152">
        <f t="shared" si="248"/>
        <v>247</v>
      </c>
      <c r="M2092" s="152">
        <v>7.6</v>
      </c>
      <c r="N2092" s="152">
        <f t="shared" si="249"/>
        <v>0.08</v>
      </c>
      <c r="O2092" s="152">
        <v>2</v>
      </c>
      <c r="P2092" s="152">
        <f t="shared" si="250"/>
        <v>0.4</v>
      </c>
      <c r="Q2092" s="152"/>
      <c r="R2092" s="152">
        <f t="shared" si="251"/>
        <v>2447</v>
      </c>
      <c r="S2092" s="152">
        <f t="shared" si="255"/>
        <v>77</v>
      </c>
      <c r="T2092" s="152">
        <f t="shared" si="252"/>
        <v>2311</v>
      </c>
      <c r="U2092" s="152">
        <f t="shared" si="256"/>
        <v>77</v>
      </c>
      <c r="V2092" s="152">
        <f t="shared" si="253"/>
        <v>33</v>
      </c>
      <c r="W2092" s="152">
        <f t="shared" si="257"/>
        <v>1</v>
      </c>
      <c r="X2092" s="152">
        <v>0.95499999999999996</v>
      </c>
      <c r="Y2092" t="s">
        <v>16069</v>
      </c>
    </row>
    <row r="2093" spans="5:25" ht="18" x14ac:dyDescent="0.25">
      <c r="E2093" s="152" t="s">
        <v>16067</v>
      </c>
      <c r="F2093" s="152" t="s">
        <v>16064</v>
      </c>
      <c r="G2093" t="str">
        <f t="shared" si="254"/>
        <v>Florida Bay, Florida Keys</v>
      </c>
      <c r="H2093" s="152">
        <v>2</v>
      </c>
      <c r="I2093" s="152">
        <v>27</v>
      </c>
      <c r="J2093" s="152">
        <f t="shared" si="247"/>
        <v>0.1</v>
      </c>
      <c r="K2093" s="152">
        <v>900</v>
      </c>
      <c r="L2093" s="152">
        <f t="shared" si="248"/>
        <v>211</v>
      </c>
      <c r="M2093" s="152">
        <v>7.8</v>
      </c>
      <c r="N2093" s="152">
        <f t="shared" si="249"/>
        <v>0.1</v>
      </c>
      <c r="O2093" s="152">
        <v>2.2999999999999998</v>
      </c>
      <c r="P2093" s="152">
        <f t="shared" si="250"/>
        <v>0.5</v>
      </c>
      <c r="Q2093" s="152"/>
      <c r="R2093" s="152">
        <f t="shared" si="251"/>
        <v>2422</v>
      </c>
      <c r="S2093" s="152">
        <f t="shared" si="255"/>
        <v>47</v>
      </c>
      <c r="T2093" s="152">
        <f t="shared" si="252"/>
        <v>2246</v>
      </c>
      <c r="U2093" s="152">
        <f t="shared" si="256"/>
        <v>41</v>
      </c>
      <c r="V2093" s="152">
        <f t="shared" si="253"/>
        <v>33</v>
      </c>
      <c r="W2093" s="152">
        <f t="shared" si="257"/>
        <v>1</v>
      </c>
      <c r="X2093" s="152">
        <v>-7.2999999999999995E-2</v>
      </c>
      <c r="Y2093" t="s">
        <v>16069</v>
      </c>
    </row>
    <row r="2094" spans="5:25" ht="18" x14ac:dyDescent="0.25">
      <c r="E2094" s="152" t="s">
        <v>16067</v>
      </c>
      <c r="F2094" s="152" t="s">
        <v>16064</v>
      </c>
      <c r="G2094" t="str">
        <f t="shared" si="254"/>
        <v>Florida Bay, Florida Keys</v>
      </c>
      <c r="H2094" s="152">
        <v>4</v>
      </c>
      <c r="I2094" s="152">
        <v>30.3</v>
      </c>
      <c r="J2094" s="152">
        <f t="shared" si="247"/>
        <v>0.5</v>
      </c>
      <c r="K2094" s="152">
        <v>400</v>
      </c>
      <c r="L2094" s="152">
        <f t="shared" si="248"/>
        <v>49</v>
      </c>
      <c r="M2094" s="152">
        <v>8.1</v>
      </c>
      <c r="N2094" s="152">
        <f t="shared" si="249"/>
        <v>0.04</v>
      </c>
      <c r="O2094" s="152">
        <v>4.3</v>
      </c>
      <c r="P2094" s="152">
        <f t="shared" si="250"/>
        <v>4</v>
      </c>
      <c r="Q2094" s="152"/>
      <c r="R2094" s="152">
        <f t="shared" si="251"/>
        <v>2406</v>
      </c>
      <c r="S2094" s="152">
        <f t="shared" si="255"/>
        <v>47</v>
      </c>
      <c r="T2094" s="152">
        <f t="shared" si="252"/>
        <v>2052</v>
      </c>
      <c r="U2094" s="152">
        <f t="shared" si="256"/>
        <v>38</v>
      </c>
      <c r="V2094" s="152">
        <f t="shared" si="253"/>
        <v>33</v>
      </c>
      <c r="W2094" s="152">
        <f t="shared" si="257"/>
        <v>1</v>
      </c>
      <c r="X2094" s="152">
        <v>0.64600000000000002</v>
      </c>
      <c r="Y2094" t="s">
        <v>16069</v>
      </c>
    </row>
    <row r="2095" spans="5:25" ht="18" x14ac:dyDescent="0.25">
      <c r="E2095" s="152" t="s">
        <v>16067</v>
      </c>
      <c r="F2095" s="152" t="s">
        <v>16064</v>
      </c>
      <c r="G2095" t="str">
        <f t="shared" si="254"/>
        <v>Florida Bay, Florida Keys</v>
      </c>
      <c r="H2095" s="152">
        <v>2</v>
      </c>
      <c r="I2095" s="152">
        <v>27</v>
      </c>
      <c r="J2095" s="152">
        <f t="shared" si="247"/>
        <v>0.1</v>
      </c>
      <c r="K2095" s="152">
        <v>900</v>
      </c>
      <c r="L2095" s="152">
        <f t="shared" si="248"/>
        <v>211</v>
      </c>
      <c r="M2095" s="152">
        <v>7.8</v>
      </c>
      <c r="N2095" s="152">
        <f t="shared" si="249"/>
        <v>0.1</v>
      </c>
      <c r="O2095" s="152">
        <v>2.2999999999999998</v>
      </c>
      <c r="P2095" s="152">
        <f t="shared" si="250"/>
        <v>0.5</v>
      </c>
      <c r="Q2095" s="152"/>
      <c r="R2095" s="152">
        <f t="shared" si="251"/>
        <v>2422</v>
      </c>
      <c r="S2095" s="152">
        <f t="shared" si="255"/>
        <v>47</v>
      </c>
      <c r="T2095" s="152">
        <f t="shared" si="252"/>
        <v>2246</v>
      </c>
      <c r="U2095" s="152">
        <f t="shared" si="256"/>
        <v>41</v>
      </c>
      <c r="V2095" s="152">
        <f t="shared" si="253"/>
        <v>33</v>
      </c>
      <c r="W2095" s="152">
        <f t="shared" si="257"/>
        <v>1</v>
      </c>
      <c r="X2095" s="152">
        <v>3.5000000000000003E-2</v>
      </c>
      <c r="Y2095" t="s">
        <v>16069</v>
      </c>
    </row>
    <row r="2096" spans="5:25" ht="18" x14ac:dyDescent="0.25">
      <c r="E2096" s="152" t="s">
        <v>16067</v>
      </c>
      <c r="F2096" s="152" t="s">
        <v>16064</v>
      </c>
      <c r="G2096" t="str">
        <f t="shared" si="254"/>
        <v>Florida Bay, Florida Keys</v>
      </c>
      <c r="H2096" s="152">
        <v>4</v>
      </c>
      <c r="I2096" s="152">
        <v>30.3</v>
      </c>
      <c r="J2096" s="152">
        <f t="shared" si="247"/>
        <v>0.5</v>
      </c>
      <c r="K2096" s="152">
        <v>400</v>
      </c>
      <c r="L2096" s="152">
        <f t="shared" si="248"/>
        <v>49</v>
      </c>
      <c r="M2096" s="152">
        <v>8.1</v>
      </c>
      <c r="N2096" s="152">
        <f t="shared" si="249"/>
        <v>0.04</v>
      </c>
      <c r="O2096" s="152">
        <v>4.3</v>
      </c>
      <c r="P2096" s="152">
        <f t="shared" si="250"/>
        <v>4</v>
      </c>
      <c r="Q2096" s="152"/>
      <c r="R2096" s="152">
        <f t="shared" si="251"/>
        <v>2406</v>
      </c>
      <c r="S2096" s="152">
        <f t="shared" si="255"/>
        <v>47</v>
      </c>
      <c r="T2096" s="152">
        <f t="shared" si="252"/>
        <v>2052</v>
      </c>
      <c r="U2096" s="152">
        <f t="shared" si="256"/>
        <v>38</v>
      </c>
      <c r="V2096" s="152">
        <f t="shared" si="253"/>
        <v>33</v>
      </c>
      <c r="W2096" s="152">
        <f t="shared" si="257"/>
        <v>1</v>
      </c>
      <c r="X2096" s="152">
        <v>3.9E-2</v>
      </c>
      <c r="Y2096" t="s">
        <v>16069</v>
      </c>
    </row>
    <row r="2097" spans="5:25" ht="18" x14ac:dyDescent="0.25">
      <c r="E2097" s="152" t="s">
        <v>16067</v>
      </c>
      <c r="F2097" s="152" t="s">
        <v>16064</v>
      </c>
      <c r="G2097" t="str">
        <f t="shared" si="254"/>
        <v>Florida Bay, Florida Keys</v>
      </c>
      <c r="H2097" s="152">
        <v>2</v>
      </c>
      <c r="I2097" s="152">
        <v>27</v>
      </c>
      <c r="J2097" s="152">
        <f t="shared" si="247"/>
        <v>0.1</v>
      </c>
      <c r="K2097" s="152">
        <v>900</v>
      </c>
      <c r="L2097" s="152">
        <f t="shared" si="248"/>
        <v>211</v>
      </c>
      <c r="M2097" s="152">
        <v>7.8</v>
      </c>
      <c r="N2097" s="152">
        <f t="shared" si="249"/>
        <v>0.1</v>
      </c>
      <c r="O2097" s="152">
        <v>2.2999999999999998</v>
      </c>
      <c r="P2097" s="152">
        <f t="shared" si="250"/>
        <v>0.5</v>
      </c>
      <c r="Q2097" s="152"/>
      <c r="R2097" s="152">
        <f t="shared" si="251"/>
        <v>2422</v>
      </c>
      <c r="S2097" s="152">
        <f t="shared" si="255"/>
        <v>47</v>
      </c>
      <c r="T2097" s="152">
        <f t="shared" si="252"/>
        <v>2246</v>
      </c>
      <c r="U2097" s="152">
        <f t="shared" si="256"/>
        <v>41</v>
      </c>
      <c r="V2097" s="152">
        <f t="shared" si="253"/>
        <v>33</v>
      </c>
      <c r="W2097" s="152">
        <f t="shared" si="257"/>
        <v>1</v>
      </c>
      <c r="X2097" s="152">
        <v>0.379</v>
      </c>
      <c r="Y2097" t="s">
        <v>16069</v>
      </c>
    </row>
    <row r="2098" spans="5:25" ht="18" x14ac:dyDescent="0.25">
      <c r="E2098" s="152" t="s">
        <v>16067</v>
      </c>
      <c r="F2098" s="152" t="s">
        <v>16064</v>
      </c>
      <c r="G2098" t="str">
        <f t="shared" si="254"/>
        <v>Florida Bay, Florida Keys</v>
      </c>
      <c r="H2098" s="152">
        <v>2</v>
      </c>
      <c r="I2098" s="152">
        <v>27</v>
      </c>
      <c r="J2098" s="152">
        <f t="shared" ref="J2098:J2128" si="258">VLOOKUP($H2098,$AA$948:$AO$953,3,FALSE)</f>
        <v>0.1</v>
      </c>
      <c r="K2098" s="152">
        <v>900</v>
      </c>
      <c r="L2098" s="152">
        <f t="shared" ref="L2098:L2128" si="259">VLOOKUP($H2098,$AA$948:$AO$953,5,FALSE)</f>
        <v>211</v>
      </c>
      <c r="M2098" s="152">
        <v>7.8</v>
      </c>
      <c r="N2098" s="152">
        <f t="shared" ref="N2098:N2128" si="260">VLOOKUP($H2098,$AA$948:$AO$953,7,FALSE)</f>
        <v>0.1</v>
      </c>
      <c r="O2098" s="152">
        <v>2.2999999999999998</v>
      </c>
      <c r="P2098" s="152">
        <f t="shared" ref="P2098:P2128" si="261">VLOOKUP($H2098,$AA$948:$AO$953,13,FALSE)</f>
        <v>0.5</v>
      </c>
      <c r="Q2098" s="152"/>
      <c r="R2098" s="152">
        <f t="shared" ref="R2098:R2128" si="262">VLOOKUP($H2098,$AA$948:$AO$953,8,FALSE)</f>
        <v>2422</v>
      </c>
      <c r="S2098" s="152">
        <f t="shared" si="255"/>
        <v>47</v>
      </c>
      <c r="T2098" s="152">
        <f t="shared" ref="T2098:T2128" si="263">VLOOKUP($H2098,$AA$948:$AO$953,10,FALSE)</f>
        <v>2246</v>
      </c>
      <c r="U2098" s="152">
        <f t="shared" si="256"/>
        <v>41</v>
      </c>
      <c r="V2098" s="152">
        <f t="shared" ref="V2098:V2128" si="264">VLOOKUP($H2098,$AA$948:$AO$953,14,FALSE)</f>
        <v>33</v>
      </c>
      <c r="W2098" s="152">
        <f t="shared" si="257"/>
        <v>1</v>
      </c>
      <c r="X2098" s="152">
        <v>0.56100000000000005</v>
      </c>
      <c r="Y2098" t="s">
        <v>16069</v>
      </c>
    </row>
    <row r="2099" spans="5:25" ht="18" x14ac:dyDescent="0.25">
      <c r="E2099" s="152" t="s">
        <v>16067</v>
      </c>
      <c r="F2099" s="152" t="s">
        <v>16064</v>
      </c>
      <c r="G2099" t="str">
        <f t="shared" ref="G2099:G2128" si="265">_xlfn.CONCAT(F2099, ", Florida Keys")</f>
        <v>Florida Bay, Florida Keys</v>
      </c>
      <c r="H2099" s="152">
        <v>1</v>
      </c>
      <c r="I2099" s="152">
        <v>27</v>
      </c>
      <c r="J2099" s="152">
        <f t="shared" si="258"/>
        <v>0.1</v>
      </c>
      <c r="K2099" s="152">
        <v>400</v>
      </c>
      <c r="L2099" s="152">
        <f t="shared" si="259"/>
        <v>60</v>
      </c>
      <c r="M2099" s="152">
        <v>8.1</v>
      </c>
      <c r="N2099" s="152">
        <f t="shared" si="260"/>
        <v>0.05</v>
      </c>
      <c r="O2099" s="152">
        <v>3.8</v>
      </c>
      <c r="P2099" s="152">
        <f t="shared" si="261"/>
        <v>3</v>
      </c>
      <c r="Q2099" s="152"/>
      <c r="R2099" s="152">
        <f t="shared" si="262"/>
        <v>2377</v>
      </c>
      <c r="S2099" s="152">
        <f t="shared" ref="S2099:S2128" si="266">VLOOKUP($H2099,$AA$948:$AO$953,9,FALSE)</f>
        <v>41</v>
      </c>
      <c r="T2099" s="152">
        <f t="shared" si="263"/>
        <v>2057</v>
      </c>
      <c r="U2099" s="152">
        <f t="shared" ref="U2099:U2128" si="267">VLOOKUP($H2099,$AA$948:$AO$953,11,FALSE)</f>
        <v>43</v>
      </c>
      <c r="V2099" s="152">
        <f t="shared" si="264"/>
        <v>33</v>
      </c>
      <c r="W2099" s="152">
        <f t="shared" ref="W2099:W2128" si="268">VLOOKUP($H2099,$AA$948:$AO$953,15,FALSE)</f>
        <v>1</v>
      </c>
      <c r="X2099" s="152">
        <v>0.54100000000000004</v>
      </c>
      <c r="Y2099" t="s">
        <v>16069</v>
      </c>
    </row>
    <row r="2100" spans="5:25" ht="18" x14ac:dyDescent="0.25">
      <c r="E2100" s="152" t="s">
        <v>16067</v>
      </c>
      <c r="F2100" s="152" t="s">
        <v>16064</v>
      </c>
      <c r="G2100" t="str">
        <f t="shared" si="265"/>
        <v>Florida Bay, Florida Keys</v>
      </c>
      <c r="H2100" s="152">
        <v>2</v>
      </c>
      <c r="I2100" s="152">
        <v>27</v>
      </c>
      <c r="J2100" s="152">
        <f t="shared" si="258"/>
        <v>0.1</v>
      </c>
      <c r="K2100" s="152">
        <v>900</v>
      </c>
      <c r="L2100" s="152">
        <f t="shared" si="259"/>
        <v>211</v>
      </c>
      <c r="M2100" s="152">
        <v>7.8</v>
      </c>
      <c r="N2100" s="152">
        <f t="shared" si="260"/>
        <v>0.1</v>
      </c>
      <c r="O2100" s="152">
        <v>2.2999999999999998</v>
      </c>
      <c r="P2100" s="152">
        <f t="shared" si="261"/>
        <v>0.5</v>
      </c>
      <c r="Q2100" s="152"/>
      <c r="R2100" s="152">
        <f t="shared" si="262"/>
        <v>2422</v>
      </c>
      <c r="S2100" s="152">
        <f t="shared" si="266"/>
        <v>47</v>
      </c>
      <c r="T2100" s="152">
        <f t="shared" si="263"/>
        <v>2246</v>
      </c>
      <c r="U2100" s="152">
        <f t="shared" si="267"/>
        <v>41</v>
      </c>
      <c r="V2100" s="152">
        <f t="shared" si="264"/>
        <v>33</v>
      </c>
      <c r="W2100" s="152">
        <f t="shared" si="268"/>
        <v>1</v>
      </c>
      <c r="X2100" s="152">
        <v>0.85</v>
      </c>
      <c r="Y2100" t="s">
        <v>16069</v>
      </c>
    </row>
    <row r="2101" spans="5:25" ht="18" x14ac:dyDescent="0.25">
      <c r="E2101" s="152" t="s">
        <v>16067</v>
      </c>
      <c r="F2101" s="152" t="s">
        <v>16064</v>
      </c>
      <c r="G2101" t="str">
        <f t="shared" si="265"/>
        <v>Florida Bay, Florida Keys</v>
      </c>
      <c r="H2101" s="152">
        <v>3</v>
      </c>
      <c r="I2101" s="152">
        <v>27</v>
      </c>
      <c r="J2101" s="152">
        <f t="shared" si="258"/>
        <v>0.1</v>
      </c>
      <c r="K2101" s="152">
        <v>1340</v>
      </c>
      <c r="L2101" s="152">
        <f t="shared" si="259"/>
        <v>207</v>
      </c>
      <c r="M2101" s="152">
        <v>7.6</v>
      </c>
      <c r="N2101" s="152">
        <f t="shared" si="260"/>
        <v>0.06</v>
      </c>
      <c r="O2101" s="152">
        <v>1.7</v>
      </c>
      <c r="P2101" s="152">
        <f t="shared" si="261"/>
        <v>0.2</v>
      </c>
      <c r="Q2101" s="152"/>
      <c r="R2101" s="152">
        <f t="shared" si="262"/>
        <v>2442</v>
      </c>
      <c r="S2101" s="152">
        <f t="shared" si="266"/>
        <v>33</v>
      </c>
      <c r="T2101" s="152">
        <f t="shared" si="263"/>
        <v>2336</v>
      </c>
      <c r="U2101" s="152">
        <f t="shared" si="267"/>
        <v>33</v>
      </c>
      <c r="V2101" s="152">
        <f t="shared" si="264"/>
        <v>33</v>
      </c>
      <c r="W2101" s="152">
        <f t="shared" si="268"/>
        <v>1</v>
      </c>
      <c r="X2101" s="152">
        <v>0.28999999999999998</v>
      </c>
      <c r="Y2101" t="s">
        <v>16069</v>
      </c>
    </row>
    <row r="2102" spans="5:25" ht="18" x14ac:dyDescent="0.25">
      <c r="E2102" s="152" t="s">
        <v>16067</v>
      </c>
      <c r="F2102" s="152" t="s">
        <v>16064</v>
      </c>
      <c r="G2102" t="str">
        <f t="shared" si="265"/>
        <v>Florida Bay, Florida Keys</v>
      </c>
      <c r="H2102" s="152">
        <v>6</v>
      </c>
      <c r="I2102" s="152">
        <v>30.3</v>
      </c>
      <c r="J2102" s="152">
        <f t="shared" si="258"/>
        <v>0.5</v>
      </c>
      <c r="K2102" s="152">
        <v>1290</v>
      </c>
      <c r="L2102" s="152">
        <f t="shared" si="259"/>
        <v>247</v>
      </c>
      <c r="M2102" s="152">
        <v>7.6</v>
      </c>
      <c r="N2102" s="152">
        <f t="shared" si="260"/>
        <v>0.08</v>
      </c>
      <c r="O2102" s="152">
        <v>2</v>
      </c>
      <c r="P2102" s="152">
        <f t="shared" si="261"/>
        <v>0.4</v>
      </c>
      <c r="Q2102" s="152"/>
      <c r="R2102" s="152">
        <f t="shared" si="262"/>
        <v>2447</v>
      </c>
      <c r="S2102" s="152">
        <f t="shared" si="266"/>
        <v>77</v>
      </c>
      <c r="T2102" s="152">
        <f t="shared" si="263"/>
        <v>2311</v>
      </c>
      <c r="U2102" s="152">
        <f t="shared" si="267"/>
        <v>77</v>
      </c>
      <c r="V2102" s="152">
        <f t="shared" si="264"/>
        <v>33</v>
      </c>
      <c r="W2102" s="152">
        <f t="shared" si="268"/>
        <v>1</v>
      </c>
      <c r="X2102" s="152">
        <v>0.61399999999999999</v>
      </c>
      <c r="Y2102" t="s">
        <v>16069</v>
      </c>
    </row>
    <row r="2103" spans="5:25" ht="18" x14ac:dyDescent="0.25">
      <c r="E2103" s="152" t="s">
        <v>16067</v>
      </c>
      <c r="F2103" s="152" t="s">
        <v>16064</v>
      </c>
      <c r="G2103" t="str">
        <f t="shared" si="265"/>
        <v>Florida Bay, Florida Keys</v>
      </c>
      <c r="H2103" s="152">
        <v>3</v>
      </c>
      <c r="I2103" s="152">
        <v>27</v>
      </c>
      <c r="J2103" s="152">
        <f t="shared" si="258"/>
        <v>0.1</v>
      </c>
      <c r="K2103" s="152">
        <v>1340</v>
      </c>
      <c r="L2103" s="152">
        <f t="shared" si="259"/>
        <v>207</v>
      </c>
      <c r="M2103" s="152">
        <v>7.6</v>
      </c>
      <c r="N2103" s="152">
        <f t="shared" si="260"/>
        <v>0.06</v>
      </c>
      <c r="O2103" s="152">
        <v>1.7</v>
      </c>
      <c r="P2103" s="152">
        <f t="shared" si="261"/>
        <v>0.2</v>
      </c>
      <c r="Q2103" s="152"/>
      <c r="R2103" s="152">
        <f t="shared" si="262"/>
        <v>2442</v>
      </c>
      <c r="S2103" s="152">
        <f t="shared" si="266"/>
        <v>33</v>
      </c>
      <c r="T2103" s="152">
        <f t="shared" si="263"/>
        <v>2336</v>
      </c>
      <c r="U2103" s="152">
        <f t="shared" si="267"/>
        <v>33</v>
      </c>
      <c r="V2103" s="152">
        <f t="shared" si="264"/>
        <v>33</v>
      </c>
      <c r="W2103" s="152">
        <f t="shared" si="268"/>
        <v>1</v>
      </c>
      <c r="X2103" s="152">
        <v>0.29899999999999999</v>
      </c>
      <c r="Y2103" t="s">
        <v>16069</v>
      </c>
    </row>
    <row r="2104" spans="5:25" ht="18" x14ac:dyDescent="0.25">
      <c r="E2104" s="152" t="s">
        <v>16067</v>
      </c>
      <c r="F2104" s="152" t="s">
        <v>16064</v>
      </c>
      <c r="G2104" t="str">
        <f t="shared" si="265"/>
        <v>Florida Bay, Florida Keys</v>
      </c>
      <c r="H2104" s="152">
        <v>1</v>
      </c>
      <c r="I2104" s="152">
        <v>27</v>
      </c>
      <c r="J2104" s="152">
        <f t="shared" si="258"/>
        <v>0.1</v>
      </c>
      <c r="K2104" s="152">
        <v>400</v>
      </c>
      <c r="L2104" s="152">
        <f t="shared" si="259"/>
        <v>60</v>
      </c>
      <c r="M2104" s="152">
        <v>8.1</v>
      </c>
      <c r="N2104" s="152">
        <f t="shared" si="260"/>
        <v>0.05</v>
      </c>
      <c r="O2104" s="152">
        <v>3.8</v>
      </c>
      <c r="P2104" s="152">
        <f t="shared" si="261"/>
        <v>3</v>
      </c>
      <c r="Q2104" s="152"/>
      <c r="R2104" s="152">
        <f t="shared" si="262"/>
        <v>2377</v>
      </c>
      <c r="S2104" s="152">
        <f t="shared" si="266"/>
        <v>41</v>
      </c>
      <c r="T2104" s="152">
        <f t="shared" si="263"/>
        <v>2057</v>
      </c>
      <c r="U2104" s="152">
        <f t="shared" si="267"/>
        <v>43</v>
      </c>
      <c r="V2104" s="152">
        <f t="shared" si="264"/>
        <v>33</v>
      </c>
      <c r="W2104" s="152">
        <f t="shared" si="268"/>
        <v>1</v>
      </c>
      <c r="X2104" s="152">
        <v>0.57099999999999995</v>
      </c>
      <c r="Y2104" t="s">
        <v>16069</v>
      </c>
    </row>
    <row r="2105" spans="5:25" ht="18" x14ac:dyDescent="0.25">
      <c r="E2105" s="152" t="s">
        <v>16067</v>
      </c>
      <c r="F2105" s="152" t="s">
        <v>16064</v>
      </c>
      <c r="G2105" t="str">
        <f t="shared" si="265"/>
        <v>Florida Bay, Florida Keys</v>
      </c>
      <c r="H2105" s="152">
        <v>2</v>
      </c>
      <c r="I2105" s="152">
        <v>27</v>
      </c>
      <c r="J2105" s="152">
        <f t="shared" si="258"/>
        <v>0.1</v>
      </c>
      <c r="K2105" s="152">
        <v>900</v>
      </c>
      <c r="L2105" s="152">
        <f t="shared" si="259"/>
        <v>211</v>
      </c>
      <c r="M2105" s="152">
        <v>7.8</v>
      </c>
      <c r="N2105" s="152">
        <f t="shared" si="260"/>
        <v>0.1</v>
      </c>
      <c r="O2105" s="152">
        <v>2.2999999999999998</v>
      </c>
      <c r="P2105" s="152">
        <f t="shared" si="261"/>
        <v>0.5</v>
      </c>
      <c r="Q2105" s="152"/>
      <c r="R2105" s="152">
        <f t="shared" si="262"/>
        <v>2422</v>
      </c>
      <c r="S2105" s="152">
        <f t="shared" si="266"/>
        <v>47</v>
      </c>
      <c r="T2105" s="152">
        <f t="shared" si="263"/>
        <v>2246</v>
      </c>
      <c r="U2105" s="152">
        <f t="shared" si="267"/>
        <v>41</v>
      </c>
      <c r="V2105" s="152">
        <f t="shared" si="264"/>
        <v>33</v>
      </c>
      <c r="W2105" s="152">
        <f t="shared" si="268"/>
        <v>1</v>
      </c>
      <c r="X2105" s="152">
        <v>0.38800000000000001</v>
      </c>
      <c r="Y2105" t="s">
        <v>16069</v>
      </c>
    </row>
    <row r="2106" spans="5:25" ht="18" x14ac:dyDescent="0.25">
      <c r="E2106" s="152" t="s">
        <v>16067</v>
      </c>
      <c r="F2106" s="152" t="s">
        <v>16064</v>
      </c>
      <c r="G2106" t="str">
        <f t="shared" si="265"/>
        <v>Florida Bay, Florida Keys</v>
      </c>
      <c r="H2106" s="152">
        <v>3</v>
      </c>
      <c r="I2106" s="152">
        <v>27</v>
      </c>
      <c r="J2106" s="152">
        <f t="shared" si="258"/>
        <v>0.1</v>
      </c>
      <c r="K2106" s="152">
        <v>1340</v>
      </c>
      <c r="L2106" s="152">
        <f t="shared" si="259"/>
        <v>207</v>
      </c>
      <c r="M2106" s="152">
        <v>7.6</v>
      </c>
      <c r="N2106" s="152">
        <f t="shared" si="260"/>
        <v>0.06</v>
      </c>
      <c r="O2106" s="152">
        <v>1.7</v>
      </c>
      <c r="P2106" s="152">
        <f t="shared" si="261"/>
        <v>0.2</v>
      </c>
      <c r="Q2106" s="152"/>
      <c r="R2106" s="152">
        <f t="shared" si="262"/>
        <v>2442</v>
      </c>
      <c r="S2106" s="152">
        <f t="shared" si="266"/>
        <v>33</v>
      </c>
      <c r="T2106" s="152">
        <f t="shared" si="263"/>
        <v>2336</v>
      </c>
      <c r="U2106" s="152">
        <f t="shared" si="267"/>
        <v>33</v>
      </c>
      <c r="V2106" s="152">
        <f t="shared" si="264"/>
        <v>33</v>
      </c>
      <c r="W2106" s="152">
        <f t="shared" si="268"/>
        <v>1</v>
      </c>
      <c r="X2106" s="152">
        <v>0.439</v>
      </c>
      <c r="Y2106" t="s">
        <v>16069</v>
      </c>
    </row>
    <row r="2107" spans="5:25" ht="18" x14ac:dyDescent="0.25">
      <c r="E2107" s="152" t="s">
        <v>16067</v>
      </c>
      <c r="F2107" s="152" t="s">
        <v>16064</v>
      </c>
      <c r="G2107" t="str">
        <f t="shared" si="265"/>
        <v>Florida Bay, Florida Keys</v>
      </c>
      <c r="H2107" s="152">
        <v>4</v>
      </c>
      <c r="I2107" s="152">
        <v>30.3</v>
      </c>
      <c r="J2107" s="152">
        <f t="shared" si="258"/>
        <v>0.5</v>
      </c>
      <c r="K2107" s="152">
        <v>400</v>
      </c>
      <c r="L2107" s="152">
        <f t="shared" si="259"/>
        <v>49</v>
      </c>
      <c r="M2107" s="152">
        <v>8.1</v>
      </c>
      <c r="N2107" s="152">
        <f t="shared" si="260"/>
        <v>0.04</v>
      </c>
      <c r="O2107" s="152">
        <v>4.3</v>
      </c>
      <c r="P2107" s="152">
        <f t="shared" si="261"/>
        <v>4</v>
      </c>
      <c r="Q2107" s="152"/>
      <c r="R2107" s="152">
        <f t="shared" si="262"/>
        <v>2406</v>
      </c>
      <c r="S2107" s="152">
        <f t="shared" si="266"/>
        <v>47</v>
      </c>
      <c r="T2107" s="152">
        <f t="shared" si="263"/>
        <v>2052</v>
      </c>
      <c r="U2107" s="152">
        <f t="shared" si="267"/>
        <v>38</v>
      </c>
      <c r="V2107" s="152">
        <f t="shared" si="264"/>
        <v>33</v>
      </c>
      <c r="W2107" s="152">
        <f t="shared" si="268"/>
        <v>1</v>
      </c>
      <c r="X2107" s="152">
        <v>0.75700000000000001</v>
      </c>
      <c r="Y2107" t="s">
        <v>16069</v>
      </c>
    </row>
    <row r="2108" spans="5:25" ht="18" x14ac:dyDescent="0.25">
      <c r="E2108" s="152" t="s">
        <v>16067</v>
      </c>
      <c r="F2108" s="152" t="s">
        <v>16064</v>
      </c>
      <c r="G2108" t="str">
        <f t="shared" si="265"/>
        <v>Florida Bay, Florida Keys</v>
      </c>
      <c r="H2108" s="152">
        <v>6</v>
      </c>
      <c r="I2108" s="152">
        <v>30.3</v>
      </c>
      <c r="J2108" s="152">
        <f t="shared" si="258"/>
        <v>0.5</v>
      </c>
      <c r="K2108" s="152">
        <v>1290</v>
      </c>
      <c r="L2108" s="152">
        <f t="shared" si="259"/>
        <v>247</v>
      </c>
      <c r="M2108" s="152">
        <v>7.6</v>
      </c>
      <c r="N2108" s="152">
        <f t="shared" si="260"/>
        <v>0.08</v>
      </c>
      <c r="O2108" s="152">
        <v>2</v>
      </c>
      <c r="P2108" s="152">
        <f t="shared" si="261"/>
        <v>0.4</v>
      </c>
      <c r="Q2108" s="152"/>
      <c r="R2108" s="152">
        <f t="shared" si="262"/>
        <v>2447</v>
      </c>
      <c r="S2108" s="152">
        <f t="shared" si="266"/>
        <v>77</v>
      </c>
      <c r="T2108" s="152">
        <f t="shared" si="263"/>
        <v>2311</v>
      </c>
      <c r="U2108" s="152">
        <f t="shared" si="267"/>
        <v>77</v>
      </c>
      <c r="V2108" s="152">
        <f t="shared" si="264"/>
        <v>33</v>
      </c>
      <c r="W2108" s="152">
        <f t="shared" si="268"/>
        <v>1</v>
      </c>
      <c r="X2108" s="152">
        <v>0.67400000000000004</v>
      </c>
      <c r="Y2108" t="s">
        <v>16069</v>
      </c>
    </row>
    <row r="2109" spans="5:25" ht="18" x14ac:dyDescent="0.25">
      <c r="E2109" s="152" t="s">
        <v>16067</v>
      </c>
      <c r="F2109" s="152" t="s">
        <v>16064</v>
      </c>
      <c r="G2109" t="str">
        <f t="shared" si="265"/>
        <v>Florida Bay, Florida Keys</v>
      </c>
      <c r="H2109" s="152">
        <v>3</v>
      </c>
      <c r="I2109" s="152">
        <v>27</v>
      </c>
      <c r="J2109" s="152">
        <f t="shared" si="258"/>
        <v>0.1</v>
      </c>
      <c r="K2109" s="152">
        <v>1340</v>
      </c>
      <c r="L2109" s="152">
        <f t="shared" si="259"/>
        <v>207</v>
      </c>
      <c r="M2109" s="152">
        <v>7.6</v>
      </c>
      <c r="N2109" s="152">
        <f t="shared" si="260"/>
        <v>0.06</v>
      </c>
      <c r="O2109" s="152">
        <v>1.7</v>
      </c>
      <c r="P2109" s="152">
        <f t="shared" si="261"/>
        <v>0.2</v>
      </c>
      <c r="Q2109" s="152"/>
      <c r="R2109" s="152">
        <f t="shared" si="262"/>
        <v>2442</v>
      </c>
      <c r="S2109" s="152">
        <f t="shared" si="266"/>
        <v>33</v>
      </c>
      <c r="T2109" s="152">
        <f t="shared" si="263"/>
        <v>2336</v>
      </c>
      <c r="U2109" s="152">
        <f t="shared" si="267"/>
        <v>33</v>
      </c>
      <c r="V2109" s="152">
        <f t="shared" si="264"/>
        <v>33</v>
      </c>
      <c r="W2109" s="152">
        <f t="shared" si="268"/>
        <v>1</v>
      </c>
      <c r="X2109" s="152">
        <v>0.28799999999999998</v>
      </c>
      <c r="Y2109" t="s">
        <v>16069</v>
      </c>
    </row>
    <row r="2110" spans="5:25" ht="18" x14ac:dyDescent="0.25">
      <c r="E2110" s="152" t="s">
        <v>16067</v>
      </c>
      <c r="F2110" s="152" t="s">
        <v>16064</v>
      </c>
      <c r="G2110" t="str">
        <f t="shared" si="265"/>
        <v>Florida Bay, Florida Keys</v>
      </c>
      <c r="H2110" s="152">
        <v>4</v>
      </c>
      <c r="I2110" s="152">
        <v>30.3</v>
      </c>
      <c r="J2110" s="152">
        <f t="shared" si="258"/>
        <v>0.5</v>
      </c>
      <c r="K2110" s="152">
        <v>400</v>
      </c>
      <c r="L2110" s="152">
        <f t="shared" si="259"/>
        <v>49</v>
      </c>
      <c r="M2110" s="152">
        <v>8.1</v>
      </c>
      <c r="N2110" s="152">
        <f t="shared" si="260"/>
        <v>0.04</v>
      </c>
      <c r="O2110" s="152">
        <v>4.3</v>
      </c>
      <c r="P2110" s="152">
        <f t="shared" si="261"/>
        <v>4</v>
      </c>
      <c r="Q2110" s="152"/>
      <c r="R2110" s="152">
        <f t="shared" si="262"/>
        <v>2406</v>
      </c>
      <c r="S2110" s="152">
        <f t="shared" si="266"/>
        <v>47</v>
      </c>
      <c r="T2110" s="152">
        <f t="shared" si="263"/>
        <v>2052</v>
      </c>
      <c r="U2110" s="152">
        <f t="shared" si="267"/>
        <v>38</v>
      </c>
      <c r="V2110" s="152">
        <f t="shared" si="264"/>
        <v>33</v>
      </c>
      <c r="W2110" s="152">
        <f t="shared" si="268"/>
        <v>1</v>
      </c>
      <c r="X2110" s="152">
        <v>0.69199999999999995</v>
      </c>
      <c r="Y2110" t="s">
        <v>16069</v>
      </c>
    </row>
    <row r="2111" spans="5:25" ht="18" x14ac:dyDescent="0.25">
      <c r="E2111" s="152" t="s">
        <v>16067</v>
      </c>
      <c r="F2111" s="152" t="s">
        <v>16064</v>
      </c>
      <c r="G2111" t="str">
        <f t="shared" si="265"/>
        <v>Florida Bay, Florida Keys</v>
      </c>
      <c r="H2111" s="152">
        <v>2</v>
      </c>
      <c r="I2111" s="152">
        <v>27</v>
      </c>
      <c r="J2111" s="152">
        <f t="shared" si="258"/>
        <v>0.1</v>
      </c>
      <c r="K2111" s="152">
        <v>900</v>
      </c>
      <c r="L2111" s="152">
        <f t="shared" si="259"/>
        <v>211</v>
      </c>
      <c r="M2111" s="152">
        <v>7.8</v>
      </c>
      <c r="N2111" s="152">
        <f t="shared" si="260"/>
        <v>0.1</v>
      </c>
      <c r="O2111" s="152">
        <v>2.2999999999999998</v>
      </c>
      <c r="P2111" s="152">
        <f t="shared" si="261"/>
        <v>0.5</v>
      </c>
      <c r="Q2111" s="152"/>
      <c r="R2111" s="152">
        <f t="shared" si="262"/>
        <v>2422</v>
      </c>
      <c r="S2111" s="152">
        <f t="shared" si="266"/>
        <v>47</v>
      </c>
      <c r="T2111" s="152">
        <f t="shared" si="263"/>
        <v>2246</v>
      </c>
      <c r="U2111" s="152">
        <f t="shared" si="267"/>
        <v>41</v>
      </c>
      <c r="V2111" s="152">
        <f t="shared" si="264"/>
        <v>33</v>
      </c>
      <c r="W2111" s="152">
        <f t="shared" si="268"/>
        <v>1</v>
      </c>
      <c r="X2111" s="152">
        <v>0.26400000000000001</v>
      </c>
      <c r="Y2111" t="s">
        <v>16069</v>
      </c>
    </row>
    <row r="2112" spans="5:25" ht="18" x14ac:dyDescent="0.25">
      <c r="E2112" s="152" t="s">
        <v>16067</v>
      </c>
      <c r="F2112" s="152" t="s">
        <v>16064</v>
      </c>
      <c r="G2112" t="str">
        <f t="shared" si="265"/>
        <v>Florida Bay, Florida Keys</v>
      </c>
      <c r="H2112" s="152">
        <v>1</v>
      </c>
      <c r="I2112" s="152">
        <v>27</v>
      </c>
      <c r="J2112" s="152">
        <f t="shared" si="258"/>
        <v>0.1</v>
      </c>
      <c r="K2112" s="152">
        <v>400</v>
      </c>
      <c r="L2112" s="152">
        <f t="shared" si="259"/>
        <v>60</v>
      </c>
      <c r="M2112" s="152">
        <v>8.1</v>
      </c>
      <c r="N2112" s="152">
        <f t="shared" si="260"/>
        <v>0.05</v>
      </c>
      <c r="O2112" s="152">
        <v>3.8</v>
      </c>
      <c r="P2112" s="152">
        <f t="shared" si="261"/>
        <v>3</v>
      </c>
      <c r="Q2112" s="152"/>
      <c r="R2112" s="152">
        <f t="shared" si="262"/>
        <v>2377</v>
      </c>
      <c r="S2112" s="152">
        <f t="shared" si="266"/>
        <v>41</v>
      </c>
      <c r="T2112" s="152">
        <f t="shared" si="263"/>
        <v>2057</v>
      </c>
      <c r="U2112" s="152">
        <f t="shared" si="267"/>
        <v>43</v>
      </c>
      <c r="V2112" s="152">
        <f t="shared" si="264"/>
        <v>33</v>
      </c>
      <c r="W2112" s="152">
        <f t="shared" si="268"/>
        <v>1</v>
      </c>
      <c r="X2112" s="152">
        <v>0.376</v>
      </c>
      <c r="Y2112" t="s">
        <v>16069</v>
      </c>
    </row>
    <row r="2113" spans="5:25" ht="18" x14ac:dyDescent="0.25">
      <c r="E2113" s="152" t="s">
        <v>16067</v>
      </c>
      <c r="F2113" s="152" t="s">
        <v>16064</v>
      </c>
      <c r="G2113" t="str">
        <f t="shared" si="265"/>
        <v>Florida Bay, Florida Keys</v>
      </c>
      <c r="H2113" s="152">
        <v>5</v>
      </c>
      <c r="I2113" s="152">
        <v>30.3</v>
      </c>
      <c r="J2113" s="152">
        <f t="shared" si="258"/>
        <v>0.5</v>
      </c>
      <c r="K2113" s="152">
        <v>950</v>
      </c>
      <c r="L2113" s="152">
        <f t="shared" si="259"/>
        <v>196</v>
      </c>
      <c r="M2113" s="152">
        <v>7.8</v>
      </c>
      <c r="N2113" s="152">
        <f t="shared" si="260"/>
        <v>0.09</v>
      </c>
      <c r="O2113" s="152">
        <v>2.5</v>
      </c>
      <c r="P2113" s="152">
        <f t="shared" si="261"/>
        <v>0.5</v>
      </c>
      <c r="Q2113" s="152"/>
      <c r="R2113" s="152">
        <f t="shared" si="262"/>
        <v>2460</v>
      </c>
      <c r="S2113" s="152">
        <f t="shared" si="266"/>
        <v>52</v>
      </c>
      <c r="T2113" s="152">
        <f t="shared" si="263"/>
        <v>2268</v>
      </c>
      <c r="U2113" s="152">
        <f t="shared" si="267"/>
        <v>54</v>
      </c>
      <c r="V2113" s="152">
        <f t="shared" si="264"/>
        <v>33</v>
      </c>
      <c r="W2113" s="152">
        <f t="shared" si="268"/>
        <v>1</v>
      </c>
      <c r="X2113" s="152">
        <v>0.60899999999999999</v>
      </c>
      <c r="Y2113" t="s">
        <v>16069</v>
      </c>
    </row>
    <row r="2114" spans="5:25" ht="18" x14ac:dyDescent="0.25">
      <c r="E2114" s="152" t="s">
        <v>16067</v>
      </c>
      <c r="F2114" s="152" t="s">
        <v>16064</v>
      </c>
      <c r="G2114" t="str">
        <f t="shared" si="265"/>
        <v>Florida Bay, Florida Keys</v>
      </c>
      <c r="H2114" s="152">
        <v>4</v>
      </c>
      <c r="I2114" s="152">
        <v>30.3</v>
      </c>
      <c r="J2114" s="152">
        <f t="shared" si="258"/>
        <v>0.5</v>
      </c>
      <c r="K2114" s="152">
        <v>400</v>
      </c>
      <c r="L2114" s="152">
        <f t="shared" si="259"/>
        <v>49</v>
      </c>
      <c r="M2114" s="152">
        <v>8.1</v>
      </c>
      <c r="N2114" s="152">
        <f t="shared" si="260"/>
        <v>0.04</v>
      </c>
      <c r="O2114" s="152">
        <v>4.3</v>
      </c>
      <c r="P2114" s="152">
        <f t="shared" si="261"/>
        <v>4</v>
      </c>
      <c r="Q2114" s="152"/>
      <c r="R2114" s="152">
        <f t="shared" si="262"/>
        <v>2406</v>
      </c>
      <c r="S2114" s="152">
        <f t="shared" si="266"/>
        <v>47</v>
      </c>
      <c r="T2114" s="152">
        <f t="shared" si="263"/>
        <v>2052</v>
      </c>
      <c r="U2114" s="152">
        <f t="shared" si="267"/>
        <v>38</v>
      </c>
      <c r="V2114" s="152">
        <f t="shared" si="264"/>
        <v>33</v>
      </c>
      <c r="W2114" s="152">
        <f t="shared" si="268"/>
        <v>1</v>
      </c>
      <c r="X2114" s="152">
        <v>0.84599999999999997</v>
      </c>
      <c r="Y2114" t="s">
        <v>16069</v>
      </c>
    </row>
    <row r="2115" spans="5:25" ht="18" x14ac:dyDescent="0.25">
      <c r="E2115" s="152" t="s">
        <v>16067</v>
      </c>
      <c r="F2115" s="152" t="s">
        <v>16064</v>
      </c>
      <c r="G2115" t="str">
        <f t="shared" si="265"/>
        <v>Florida Bay, Florida Keys</v>
      </c>
      <c r="H2115" s="152">
        <v>6</v>
      </c>
      <c r="I2115" s="152">
        <v>30.3</v>
      </c>
      <c r="J2115" s="152">
        <f t="shared" si="258"/>
        <v>0.5</v>
      </c>
      <c r="K2115" s="152">
        <v>1290</v>
      </c>
      <c r="L2115" s="152">
        <f t="shared" si="259"/>
        <v>247</v>
      </c>
      <c r="M2115" s="152">
        <v>7.6</v>
      </c>
      <c r="N2115" s="152">
        <f t="shared" si="260"/>
        <v>0.08</v>
      </c>
      <c r="O2115" s="152">
        <v>2</v>
      </c>
      <c r="P2115" s="152">
        <f t="shared" si="261"/>
        <v>0.4</v>
      </c>
      <c r="Q2115" s="152"/>
      <c r="R2115" s="152">
        <f t="shared" si="262"/>
        <v>2447</v>
      </c>
      <c r="S2115" s="152">
        <f t="shared" si="266"/>
        <v>77</v>
      </c>
      <c r="T2115" s="152">
        <f t="shared" si="263"/>
        <v>2311</v>
      </c>
      <c r="U2115" s="152">
        <f t="shared" si="267"/>
        <v>77</v>
      </c>
      <c r="V2115" s="152">
        <f t="shared" si="264"/>
        <v>33</v>
      </c>
      <c r="W2115" s="152">
        <f t="shared" si="268"/>
        <v>1</v>
      </c>
      <c r="X2115" s="152">
        <v>0.46400000000000002</v>
      </c>
      <c r="Y2115" t="s">
        <v>16069</v>
      </c>
    </row>
    <row r="2116" spans="5:25" ht="18" x14ac:dyDescent="0.25">
      <c r="E2116" s="152" t="s">
        <v>16067</v>
      </c>
      <c r="F2116" s="152" t="s">
        <v>16064</v>
      </c>
      <c r="G2116" t="str">
        <f t="shared" si="265"/>
        <v>Florida Bay, Florida Keys</v>
      </c>
      <c r="H2116" s="152">
        <v>5</v>
      </c>
      <c r="I2116" s="152">
        <v>30.3</v>
      </c>
      <c r="J2116" s="152">
        <f t="shared" si="258"/>
        <v>0.5</v>
      </c>
      <c r="K2116" s="152">
        <v>950</v>
      </c>
      <c r="L2116" s="152">
        <f t="shared" si="259"/>
        <v>196</v>
      </c>
      <c r="M2116" s="152">
        <v>7.8</v>
      </c>
      <c r="N2116" s="152">
        <f t="shared" si="260"/>
        <v>0.09</v>
      </c>
      <c r="O2116" s="152">
        <v>2.5</v>
      </c>
      <c r="P2116" s="152">
        <f t="shared" si="261"/>
        <v>0.5</v>
      </c>
      <c r="Q2116" s="152"/>
      <c r="R2116" s="152">
        <f t="shared" si="262"/>
        <v>2460</v>
      </c>
      <c r="S2116" s="152">
        <f t="shared" si="266"/>
        <v>52</v>
      </c>
      <c r="T2116" s="152">
        <f t="shared" si="263"/>
        <v>2268</v>
      </c>
      <c r="U2116" s="152">
        <f t="shared" si="267"/>
        <v>54</v>
      </c>
      <c r="V2116" s="152">
        <f t="shared" si="264"/>
        <v>33</v>
      </c>
      <c r="W2116" s="152">
        <f t="shared" si="268"/>
        <v>1</v>
      </c>
      <c r="X2116" s="152">
        <v>0.68799999999999994</v>
      </c>
      <c r="Y2116" t="s">
        <v>16069</v>
      </c>
    </row>
    <row r="2117" spans="5:25" ht="18" x14ac:dyDescent="0.25">
      <c r="E2117" s="152" t="s">
        <v>16067</v>
      </c>
      <c r="F2117" s="152" t="s">
        <v>16064</v>
      </c>
      <c r="G2117" t="str">
        <f t="shared" si="265"/>
        <v>Florida Bay, Florida Keys</v>
      </c>
      <c r="H2117" s="152">
        <v>6</v>
      </c>
      <c r="I2117" s="152">
        <v>30.3</v>
      </c>
      <c r="J2117" s="152">
        <f t="shared" si="258"/>
        <v>0.5</v>
      </c>
      <c r="K2117" s="152">
        <v>1290</v>
      </c>
      <c r="L2117" s="152">
        <f t="shared" si="259"/>
        <v>247</v>
      </c>
      <c r="M2117" s="152">
        <v>7.6</v>
      </c>
      <c r="N2117" s="152">
        <f t="shared" si="260"/>
        <v>0.08</v>
      </c>
      <c r="O2117" s="152">
        <v>2</v>
      </c>
      <c r="P2117" s="152">
        <f t="shared" si="261"/>
        <v>0.4</v>
      </c>
      <c r="Q2117" s="152"/>
      <c r="R2117" s="152">
        <f t="shared" si="262"/>
        <v>2447</v>
      </c>
      <c r="S2117" s="152">
        <f t="shared" si="266"/>
        <v>77</v>
      </c>
      <c r="T2117" s="152">
        <f t="shared" si="263"/>
        <v>2311</v>
      </c>
      <c r="U2117" s="152">
        <f t="shared" si="267"/>
        <v>77</v>
      </c>
      <c r="V2117" s="152">
        <f t="shared" si="264"/>
        <v>33</v>
      </c>
      <c r="W2117" s="152">
        <f t="shared" si="268"/>
        <v>1</v>
      </c>
      <c r="X2117" s="152">
        <v>0.41699999999999998</v>
      </c>
      <c r="Y2117" t="s">
        <v>16069</v>
      </c>
    </row>
    <row r="2118" spans="5:25" ht="18" x14ac:dyDescent="0.25">
      <c r="E2118" s="152" t="s">
        <v>16067</v>
      </c>
      <c r="F2118" s="152" t="s">
        <v>16064</v>
      </c>
      <c r="G2118" t="str">
        <f t="shared" si="265"/>
        <v>Florida Bay, Florida Keys</v>
      </c>
      <c r="H2118" s="152">
        <v>1</v>
      </c>
      <c r="I2118" s="152">
        <v>27</v>
      </c>
      <c r="J2118" s="152">
        <f t="shared" si="258"/>
        <v>0.1</v>
      </c>
      <c r="K2118" s="152">
        <v>400</v>
      </c>
      <c r="L2118" s="152">
        <f t="shared" si="259"/>
        <v>60</v>
      </c>
      <c r="M2118" s="152">
        <v>8.1</v>
      </c>
      <c r="N2118" s="152">
        <f t="shared" si="260"/>
        <v>0.05</v>
      </c>
      <c r="O2118" s="152">
        <v>3.8</v>
      </c>
      <c r="P2118" s="152">
        <f t="shared" si="261"/>
        <v>3</v>
      </c>
      <c r="Q2118" s="152"/>
      <c r="R2118" s="152">
        <f t="shared" si="262"/>
        <v>2377</v>
      </c>
      <c r="S2118" s="152">
        <f t="shared" si="266"/>
        <v>41</v>
      </c>
      <c r="T2118" s="152">
        <f t="shared" si="263"/>
        <v>2057</v>
      </c>
      <c r="U2118" s="152">
        <f t="shared" si="267"/>
        <v>43</v>
      </c>
      <c r="V2118" s="152">
        <f t="shared" si="264"/>
        <v>33</v>
      </c>
      <c r="W2118" s="152">
        <f t="shared" si="268"/>
        <v>1</v>
      </c>
      <c r="X2118" s="152">
        <v>5.6000000000000001E-2</v>
      </c>
      <c r="Y2118" t="s">
        <v>16069</v>
      </c>
    </row>
    <row r="2119" spans="5:25" ht="18" x14ac:dyDescent="0.25">
      <c r="E2119" s="152" t="s">
        <v>16067</v>
      </c>
      <c r="F2119" s="152" t="s">
        <v>16064</v>
      </c>
      <c r="G2119" t="str">
        <f t="shared" si="265"/>
        <v>Florida Bay, Florida Keys</v>
      </c>
      <c r="H2119" s="152">
        <v>3</v>
      </c>
      <c r="I2119" s="152">
        <v>27</v>
      </c>
      <c r="J2119" s="152">
        <f t="shared" si="258"/>
        <v>0.1</v>
      </c>
      <c r="K2119" s="152">
        <v>1340</v>
      </c>
      <c r="L2119" s="152">
        <f t="shared" si="259"/>
        <v>207</v>
      </c>
      <c r="M2119" s="152">
        <v>7.6</v>
      </c>
      <c r="N2119" s="152">
        <f t="shared" si="260"/>
        <v>0.06</v>
      </c>
      <c r="O2119" s="152">
        <v>1.7</v>
      </c>
      <c r="P2119" s="152">
        <f t="shared" si="261"/>
        <v>0.2</v>
      </c>
      <c r="Q2119" s="152"/>
      <c r="R2119" s="152">
        <f t="shared" si="262"/>
        <v>2442</v>
      </c>
      <c r="S2119" s="152">
        <f t="shared" si="266"/>
        <v>33</v>
      </c>
      <c r="T2119" s="152">
        <f t="shared" si="263"/>
        <v>2336</v>
      </c>
      <c r="U2119" s="152">
        <f t="shared" si="267"/>
        <v>33</v>
      </c>
      <c r="V2119" s="152">
        <f t="shared" si="264"/>
        <v>33</v>
      </c>
      <c r="W2119" s="152">
        <f t="shared" si="268"/>
        <v>1</v>
      </c>
      <c r="X2119" s="152">
        <v>0.16700000000000001</v>
      </c>
      <c r="Y2119" t="s">
        <v>16069</v>
      </c>
    </row>
    <row r="2120" spans="5:25" ht="18" x14ac:dyDescent="0.25">
      <c r="E2120" s="152" t="s">
        <v>16067</v>
      </c>
      <c r="F2120" s="152" t="s">
        <v>16064</v>
      </c>
      <c r="G2120" t="str">
        <f t="shared" si="265"/>
        <v>Florida Bay, Florida Keys</v>
      </c>
      <c r="H2120" s="152">
        <v>4</v>
      </c>
      <c r="I2120" s="152">
        <v>30.3</v>
      </c>
      <c r="J2120" s="152">
        <f t="shared" si="258"/>
        <v>0.5</v>
      </c>
      <c r="K2120" s="152">
        <v>400</v>
      </c>
      <c r="L2120" s="152">
        <f t="shared" si="259"/>
        <v>49</v>
      </c>
      <c r="M2120" s="152">
        <v>8.1</v>
      </c>
      <c r="N2120" s="152">
        <f t="shared" si="260"/>
        <v>0.04</v>
      </c>
      <c r="O2120" s="152">
        <v>4.3</v>
      </c>
      <c r="P2120" s="152">
        <f t="shared" si="261"/>
        <v>4</v>
      </c>
      <c r="Q2120" s="152"/>
      <c r="R2120" s="152">
        <f t="shared" si="262"/>
        <v>2406</v>
      </c>
      <c r="S2120" s="152">
        <f t="shared" si="266"/>
        <v>47</v>
      </c>
      <c r="T2120" s="152">
        <f t="shared" si="263"/>
        <v>2052</v>
      </c>
      <c r="U2120" s="152">
        <f t="shared" si="267"/>
        <v>38</v>
      </c>
      <c r="V2120" s="152">
        <f t="shared" si="264"/>
        <v>33</v>
      </c>
      <c r="W2120" s="152">
        <f t="shared" si="268"/>
        <v>1</v>
      </c>
      <c r="X2120" s="152">
        <v>0.32300000000000001</v>
      </c>
      <c r="Y2120" t="s">
        <v>16069</v>
      </c>
    </row>
    <row r="2121" spans="5:25" ht="18" x14ac:dyDescent="0.25">
      <c r="E2121" s="152" t="s">
        <v>16067</v>
      </c>
      <c r="F2121" s="152" t="s">
        <v>16064</v>
      </c>
      <c r="G2121" t="str">
        <f t="shared" si="265"/>
        <v>Florida Bay, Florida Keys</v>
      </c>
      <c r="H2121" s="152">
        <v>6</v>
      </c>
      <c r="I2121" s="152">
        <v>30.3</v>
      </c>
      <c r="J2121" s="152">
        <f t="shared" si="258"/>
        <v>0.5</v>
      </c>
      <c r="K2121" s="152">
        <v>1290</v>
      </c>
      <c r="L2121" s="152">
        <f t="shared" si="259"/>
        <v>247</v>
      </c>
      <c r="M2121" s="152">
        <v>7.6</v>
      </c>
      <c r="N2121" s="152">
        <f t="shared" si="260"/>
        <v>0.08</v>
      </c>
      <c r="O2121" s="152">
        <v>2</v>
      </c>
      <c r="P2121" s="152">
        <f t="shared" si="261"/>
        <v>0.4</v>
      </c>
      <c r="Q2121" s="152"/>
      <c r="R2121" s="152">
        <f t="shared" si="262"/>
        <v>2447</v>
      </c>
      <c r="S2121" s="152">
        <f t="shared" si="266"/>
        <v>77</v>
      </c>
      <c r="T2121" s="152">
        <f t="shared" si="263"/>
        <v>2311</v>
      </c>
      <c r="U2121" s="152">
        <f t="shared" si="267"/>
        <v>77</v>
      </c>
      <c r="V2121" s="152">
        <f t="shared" si="264"/>
        <v>33</v>
      </c>
      <c r="W2121" s="152">
        <f t="shared" si="268"/>
        <v>1</v>
      </c>
      <c r="X2121" s="152">
        <v>0.114</v>
      </c>
      <c r="Y2121" t="s">
        <v>16069</v>
      </c>
    </row>
    <row r="2122" spans="5:25" ht="18" x14ac:dyDescent="0.25">
      <c r="E2122" s="152" t="s">
        <v>16067</v>
      </c>
      <c r="F2122" s="152" t="s">
        <v>16064</v>
      </c>
      <c r="G2122" t="str">
        <f t="shared" si="265"/>
        <v>Florida Bay, Florida Keys</v>
      </c>
      <c r="H2122" s="152">
        <v>4</v>
      </c>
      <c r="I2122" s="152">
        <v>30.3</v>
      </c>
      <c r="J2122" s="152">
        <f t="shared" si="258"/>
        <v>0.5</v>
      </c>
      <c r="K2122" s="152">
        <v>400</v>
      </c>
      <c r="L2122" s="152">
        <f t="shared" si="259"/>
        <v>49</v>
      </c>
      <c r="M2122" s="152">
        <v>8.1</v>
      </c>
      <c r="N2122" s="152">
        <f t="shared" si="260"/>
        <v>0.04</v>
      </c>
      <c r="O2122" s="152">
        <v>4.3</v>
      </c>
      <c r="P2122" s="152">
        <f t="shared" si="261"/>
        <v>4</v>
      </c>
      <c r="Q2122" s="152"/>
      <c r="R2122" s="152">
        <f t="shared" si="262"/>
        <v>2406</v>
      </c>
      <c r="S2122" s="152">
        <f t="shared" si="266"/>
        <v>47</v>
      </c>
      <c r="T2122" s="152">
        <f t="shared" si="263"/>
        <v>2052</v>
      </c>
      <c r="U2122" s="152">
        <f t="shared" si="267"/>
        <v>38</v>
      </c>
      <c r="V2122" s="152">
        <f t="shared" si="264"/>
        <v>33</v>
      </c>
      <c r="W2122" s="152">
        <f t="shared" si="268"/>
        <v>1</v>
      </c>
      <c r="X2122" s="152">
        <v>0.78300000000000003</v>
      </c>
      <c r="Y2122" t="s">
        <v>16069</v>
      </c>
    </row>
    <row r="2123" spans="5:25" ht="18" x14ac:dyDescent="0.25">
      <c r="E2123" s="152" t="s">
        <v>16067</v>
      </c>
      <c r="F2123" s="152" t="s">
        <v>16064</v>
      </c>
      <c r="G2123" t="str">
        <f t="shared" si="265"/>
        <v>Florida Bay, Florida Keys</v>
      </c>
      <c r="H2123" s="152">
        <v>6</v>
      </c>
      <c r="I2123" s="152">
        <v>30.3</v>
      </c>
      <c r="J2123" s="152">
        <f t="shared" si="258"/>
        <v>0.5</v>
      </c>
      <c r="K2123" s="152">
        <v>1290</v>
      </c>
      <c r="L2123" s="152">
        <f t="shared" si="259"/>
        <v>247</v>
      </c>
      <c r="M2123" s="152">
        <v>7.6</v>
      </c>
      <c r="N2123" s="152">
        <f t="shared" si="260"/>
        <v>0.08</v>
      </c>
      <c r="O2123" s="152">
        <v>2</v>
      </c>
      <c r="P2123" s="152">
        <f t="shared" si="261"/>
        <v>0.4</v>
      </c>
      <c r="Q2123" s="152"/>
      <c r="R2123" s="152">
        <f t="shared" si="262"/>
        <v>2447</v>
      </c>
      <c r="S2123" s="152">
        <f t="shared" si="266"/>
        <v>77</v>
      </c>
      <c r="T2123" s="152">
        <f t="shared" si="263"/>
        <v>2311</v>
      </c>
      <c r="U2123" s="152">
        <f t="shared" si="267"/>
        <v>77</v>
      </c>
      <c r="V2123" s="152">
        <f t="shared" si="264"/>
        <v>33</v>
      </c>
      <c r="W2123" s="152">
        <f t="shared" si="268"/>
        <v>1</v>
      </c>
      <c r="X2123" s="152">
        <v>0.309</v>
      </c>
      <c r="Y2123" t="s">
        <v>16069</v>
      </c>
    </row>
    <row r="2124" spans="5:25" ht="18" x14ac:dyDescent="0.25">
      <c r="E2124" s="152" t="s">
        <v>16067</v>
      </c>
      <c r="F2124" s="152" t="s">
        <v>16064</v>
      </c>
      <c r="G2124" t="str">
        <f t="shared" si="265"/>
        <v>Florida Bay, Florida Keys</v>
      </c>
      <c r="H2124" s="152">
        <v>4</v>
      </c>
      <c r="I2124" s="152">
        <v>30.3</v>
      </c>
      <c r="J2124" s="152">
        <f t="shared" si="258"/>
        <v>0.5</v>
      </c>
      <c r="K2124" s="152">
        <v>400</v>
      </c>
      <c r="L2124" s="152">
        <f t="shared" si="259"/>
        <v>49</v>
      </c>
      <c r="M2124" s="152">
        <v>8.1</v>
      </c>
      <c r="N2124" s="152">
        <f t="shared" si="260"/>
        <v>0.04</v>
      </c>
      <c r="O2124" s="152">
        <v>4.3</v>
      </c>
      <c r="P2124" s="152">
        <f t="shared" si="261"/>
        <v>4</v>
      </c>
      <c r="Q2124" s="152"/>
      <c r="R2124" s="152">
        <f t="shared" si="262"/>
        <v>2406</v>
      </c>
      <c r="S2124" s="152">
        <f t="shared" si="266"/>
        <v>47</v>
      </c>
      <c r="T2124" s="152">
        <f t="shared" si="263"/>
        <v>2052</v>
      </c>
      <c r="U2124" s="152">
        <f t="shared" si="267"/>
        <v>38</v>
      </c>
      <c r="V2124" s="152">
        <f t="shared" si="264"/>
        <v>33</v>
      </c>
      <c r="W2124" s="152">
        <f t="shared" si="268"/>
        <v>1</v>
      </c>
      <c r="X2124" s="152">
        <v>0.40100000000000002</v>
      </c>
      <c r="Y2124" t="s">
        <v>16069</v>
      </c>
    </row>
    <row r="2125" spans="5:25" ht="18" x14ac:dyDescent="0.25">
      <c r="E2125" s="152" t="s">
        <v>16067</v>
      </c>
      <c r="F2125" s="152" t="s">
        <v>16064</v>
      </c>
      <c r="G2125" t="str">
        <f t="shared" si="265"/>
        <v>Florida Bay, Florida Keys</v>
      </c>
      <c r="H2125" s="152">
        <v>1</v>
      </c>
      <c r="I2125" s="152">
        <v>27</v>
      </c>
      <c r="J2125" s="152">
        <f t="shared" si="258"/>
        <v>0.1</v>
      </c>
      <c r="K2125" s="152">
        <v>400</v>
      </c>
      <c r="L2125" s="152">
        <f t="shared" si="259"/>
        <v>60</v>
      </c>
      <c r="M2125" s="152">
        <v>8.1</v>
      </c>
      <c r="N2125" s="152">
        <f t="shared" si="260"/>
        <v>0.05</v>
      </c>
      <c r="O2125" s="152">
        <v>3.8</v>
      </c>
      <c r="P2125" s="152">
        <f t="shared" si="261"/>
        <v>3</v>
      </c>
      <c r="Q2125" s="152"/>
      <c r="R2125" s="152">
        <f t="shared" si="262"/>
        <v>2377</v>
      </c>
      <c r="S2125" s="152">
        <f t="shared" si="266"/>
        <v>41</v>
      </c>
      <c r="T2125" s="152">
        <f t="shared" si="263"/>
        <v>2057</v>
      </c>
      <c r="U2125" s="152">
        <f t="shared" si="267"/>
        <v>43</v>
      </c>
      <c r="V2125" s="152">
        <f t="shared" si="264"/>
        <v>33</v>
      </c>
      <c r="W2125" s="152">
        <f t="shared" si="268"/>
        <v>1</v>
      </c>
      <c r="X2125" s="152">
        <v>0.27200000000000002</v>
      </c>
      <c r="Y2125" t="s">
        <v>16069</v>
      </c>
    </row>
    <row r="2126" spans="5:25" ht="18" x14ac:dyDescent="0.25">
      <c r="E2126" s="152" t="s">
        <v>16067</v>
      </c>
      <c r="F2126" s="152" t="s">
        <v>16064</v>
      </c>
      <c r="G2126" t="str">
        <f t="shared" si="265"/>
        <v>Florida Bay, Florida Keys</v>
      </c>
      <c r="H2126" s="152">
        <v>3</v>
      </c>
      <c r="I2126" s="152">
        <v>27</v>
      </c>
      <c r="J2126" s="152">
        <f t="shared" si="258"/>
        <v>0.1</v>
      </c>
      <c r="K2126" s="152">
        <v>1340</v>
      </c>
      <c r="L2126" s="152">
        <f t="shared" si="259"/>
        <v>207</v>
      </c>
      <c r="M2126" s="152">
        <v>7.6</v>
      </c>
      <c r="N2126" s="152">
        <f t="shared" si="260"/>
        <v>0.06</v>
      </c>
      <c r="O2126" s="152">
        <v>1.7</v>
      </c>
      <c r="P2126" s="152">
        <f t="shared" si="261"/>
        <v>0.2</v>
      </c>
      <c r="Q2126" s="152"/>
      <c r="R2126" s="152">
        <f t="shared" si="262"/>
        <v>2442</v>
      </c>
      <c r="S2126" s="152">
        <f t="shared" si="266"/>
        <v>33</v>
      </c>
      <c r="T2126" s="152">
        <f t="shared" si="263"/>
        <v>2336</v>
      </c>
      <c r="U2126" s="152">
        <f t="shared" si="267"/>
        <v>33</v>
      </c>
      <c r="V2126" s="152">
        <f t="shared" si="264"/>
        <v>33</v>
      </c>
      <c r="W2126" s="152">
        <f t="shared" si="268"/>
        <v>1</v>
      </c>
      <c r="X2126" s="152">
        <v>6.8000000000000005E-2</v>
      </c>
      <c r="Y2126" t="s">
        <v>16069</v>
      </c>
    </row>
    <row r="2127" spans="5:25" ht="18" x14ac:dyDescent="0.25">
      <c r="E2127" s="152" t="s">
        <v>16067</v>
      </c>
      <c r="F2127" s="152" t="s">
        <v>16064</v>
      </c>
      <c r="G2127" t="str">
        <f t="shared" si="265"/>
        <v>Florida Bay, Florida Keys</v>
      </c>
      <c r="H2127" s="152">
        <v>3</v>
      </c>
      <c r="I2127" s="152">
        <v>27</v>
      </c>
      <c r="J2127" s="152">
        <f t="shared" si="258"/>
        <v>0.1</v>
      </c>
      <c r="K2127" s="152">
        <v>1340</v>
      </c>
      <c r="L2127" s="152">
        <f t="shared" si="259"/>
        <v>207</v>
      </c>
      <c r="M2127" s="152">
        <v>7.6</v>
      </c>
      <c r="N2127" s="152">
        <f t="shared" si="260"/>
        <v>0.06</v>
      </c>
      <c r="O2127" s="152">
        <v>1.7</v>
      </c>
      <c r="P2127" s="152">
        <f t="shared" si="261"/>
        <v>0.2</v>
      </c>
      <c r="Q2127" s="152"/>
      <c r="R2127" s="152">
        <f t="shared" si="262"/>
        <v>2442</v>
      </c>
      <c r="S2127" s="152">
        <f t="shared" si="266"/>
        <v>33</v>
      </c>
      <c r="T2127" s="152">
        <f t="shared" si="263"/>
        <v>2336</v>
      </c>
      <c r="U2127" s="152">
        <f t="shared" si="267"/>
        <v>33</v>
      </c>
      <c r="V2127" s="152">
        <f t="shared" si="264"/>
        <v>33</v>
      </c>
      <c r="W2127" s="152">
        <f t="shared" si="268"/>
        <v>1</v>
      </c>
      <c r="X2127" s="152">
        <v>0.36499999999999999</v>
      </c>
      <c r="Y2127" t="s">
        <v>16069</v>
      </c>
    </row>
    <row r="2128" spans="5:25" ht="18" x14ac:dyDescent="0.25">
      <c r="E2128" s="152" t="s">
        <v>16067</v>
      </c>
      <c r="F2128" s="152" t="s">
        <v>16064</v>
      </c>
      <c r="G2128" t="str">
        <f t="shared" si="265"/>
        <v>Florida Bay, Florida Keys</v>
      </c>
      <c r="H2128" s="152">
        <v>3</v>
      </c>
      <c r="I2128" s="152">
        <v>27</v>
      </c>
      <c r="J2128" s="152">
        <f t="shared" si="258"/>
        <v>0.1</v>
      </c>
      <c r="K2128" s="152">
        <v>1340</v>
      </c>
      <c r="L2128" s="152">
        <f t="shared" si="259"/>
        <v>207</v>
      </c>
      <c r="M2128" s="152">
        <v>7.6</v>
      </c>
      <c r="N2128" s="152">
        <f t="shared" si="260"/>
        <v>0.06</v>
      </c>
      <c r="O2128" s="152">
        <v>1.7</v>
      </c>
      <c r="P2128" s="152">
        <f t="shared" si="261"/>
        <v>0.2</v>
      </c>
      <c r="Q2128" s="152"/>
      <c r="R2128" s="152">
        <f t="shared" si="262"/>
        <v>2442</v>
      </c>
      <c r="S2128" s="152">
        <f t="shared" si="266"/>
        <v>33</v>
      </c>
      <c r="T2128" s="152">
        <f t="shared" si="263"/>
        <v>2336</v>
      </c>
      <c r="U2128" s="152">
        <f t="shared" si="267"/>
        <v>33</v>
      </c>
      <c r="V2128" s="152">
        <f t="shared" si="264"/>
        <v>33</v>
      </c>
      <c r="W2128" s="152">
        <f t="shared" si="268"/>
        <v>1</v>
      </c>
      <c r="X2128" s="152">
        <v>0.38700000000000001</v>
      </c>
      <c r="Y2128" t="s">
        <v>16069</v>
      </c>
    </row>
    <row r="2133" spans="1:45" ht="104" x14ac:dyDescent="0.2">
      <c r="A2133" s="276" t="s">
        <v>9061</v>
      </c>
      <c r="E2133" s="175" t="s">
        <v>12288</v>
      </c>
      <c r="F2133" s="175" t="s">
        <v>13749</v>
      </c>
      <c r="G2133" s="175" t="s">
        <v>12481</v>
      </c>
      <c r="H2133" s="175" t="s">
        <v>16083</v>
      </c>
      <c r="I2133" s="175" t="s">
        <v>16084</v>
      </c>
      <c r="J2133" s="175" t="s">
        <v>12754</v>
      </c>
      <c r="K2133" s="175" t="s">
        <v>12248</v>
      </c>
      <c r="L2133" s="175" t="s">
        <v>16085</v>
      </c>
      <c r="M2133" s="175" t="s">
        <v>16086</v>
      </c>
      <c r="T2133" s="287" t="s">
        <v>16117</v>
      </c>
      <c r="U2133" s="288" t="s">
        <v>16083</v>
      </c>
      <c r="V2133" s="288" t="s">
        <v>16118</v>
      </c>
      <c r="W2133" s="289" t="s">
        <v>16119</v>
      </c>
      <c r="X2133" s="289"/>
      <c r="Y2133" s="289" t="s">
        <v>16120</v>
      </c>
      <c r="AA2133" s="4" t="s">
        <v>16125</v>
      </c>
      <c r="AB2133" s="4"/>
      <c r="AC2133" s="4" t="s">
        <v>12248</v>
      </c>
      <c r="AD2133" s="4"/>
      <c r="AE2133" s="4" t="s">
        <v>16126</v>
      </c>
      <c r="AF2133" s="4"/>
      <c r="AG2133" s="4" t="s">
        <v>16127</v>
      </c>
      <c r="AH2133" s="4"/>
      <c r="AI2133" s="4" t="s">
        <v>12737</v>
      </c>
      <c r="AJ2133" s="4"/>
      <c r="AK2133" s="4">
        <v>2</v>
      </c>
      <c r="AL2133" s="4"/>
      <c r="AM2133" s="4" t="s">
        <v>16128</v>
      </c>
      <c r="AO2133" t="s">
        <v>12727</v>
      </c>
      <c r="AQ2133" t="s">
        <v>13908</v>
      </c>
      <c r="AR2133" t="s">
        <v>13863</v>
      </c>
      <c r="AS2133" t="s">
        <v>16135</v>
      </c>
    </row>
    <row r="2134" spans="1:45" ht="16" x14ac:dyDescent="0.2">
      <c r="E2134" s="175" t="s">
        <v>16087</v>
      </c>
      <c r="F2134" s="285">
        <v>0.37708333333333333</v>
      </c>
      <c r="G2134" s="176">
        <v>1</v>
      </c>
      <c r="H2134" s="176" t="s">
        <v>16088</v>
      </c>
      <c r="I2134" s="176" t="s">
        <v>16089</v>
      </c>
      <c r="J2134" s="176">
        <v>27.5</v>
      </c>
      <c r="K2134" s="176">
        <v>40.200000000000003</v>
      </c>
      <c r="L2134" s="176">
        <v>2030.03</v>
      </c>
      <c r="M2134" s="176">
        <v>2097.48</v>
      </c>
      <c r="T2134" s="290" t="s">
        <v>11553</v>
      </c>
      <c r="U2134" s="294" t="s">
        <v>16121</v>
      </c>
      <c r="V2134" s="294" t="s">
        <v>12457</v>
      </c>
      <c r="W2134" s="295">
        <v>148.03</v>
      </c>
      <c r="X2134" s="295">
        <v>16.11</v>
      </c>
      <c r="Y2134" s="295">
        <v>149.44999999999999</v>
      </c>
      <c r="Z2134" s="295">
        <v>15.77</v>
      </c>
      <c r="AA2134" s="296">
        <v>27.1</v>
      </c>
      <c r="AB2134" s="296">
        <v>0.3</v>
      </c>
      <c r="AC2134" s="296">
        <v>37.61</v>
      </c>
      <c r="AD2134" s="296">
        <v>1.37</v>
      </c>
      <c r="AE2134" s="296">
        <v>1926</v>
      </c>
      <c r="AF2134" s="296">
        <v>58</v>
      </c>
      <c r="AG2134" s="296">
        <v>2149</v>
      </c>
      <c r="AH2134" s="296">
        <v>63</v>
      </c>
      <c r="AI2134" s="296">
        <v>7.86</v>
      </c>
      <c r="AJ2134" s="296">
        <v>0.05</v>
      </c>
      <c r="AK2134" s="296">
        <v>603</v>
      </c>
      <c r="AL2134" s="296">
        <v>88</v>
      </c>
      <c r="AM2134" s="296">
        <v>2.5</v>
      </c>
      <c r="AN2134" s="298">
        <v>0.24</v>
      </c>
      <c r="AO2134" s="299">
        <f>Y2134-W2134</f>
        <v>1.4199999999999875</v>
      </c>
      <c r="AP2134" s="298">
        <f>SQRT(X2134^2+Z2134^2)</f>
        <v>22.543846166969821</v>
      </c>
      <c r="AQ2134" s="298">
        <v>28</v>
      </c>
      <c r="AR2134" s="298">
        <f>AO2134/AQ2134</f>
        <v>5.0714285714285268E-2</v>
      </c>
      <c r="AS2134" s="298">
        <f>AP2134/AQ2134</f>
        <v>0.8051373631060651</v>
      </c>
    </row>
    <row r="2135" spans="1:45" ht="16" x14ac:dyDescent="0.2">
      <c r="E2135" s="175" t="s">
        <v>16087</v>
      </c>
      <c r="F2135" s="285">
        <v>0.37847222222222221</v>
      </c>
      <c r="G2135" s="176">
        <v>2</v>
      </c>
      <c r="H2135" s="176" t="s">
        <v>16090</v>
      </c>
      <c r="I2135" s="176" t="s">
        <v>16089</v>
      </c>
      <c r="J2135" s="176">
        <v>27.6</v>
      </c>
      <c r="K2135" s="176">
        <v>40.21</v>
      </c>
      <c r="L2135" s="176">
        <v>2027.09</v>
      </c>
      <c r="M2135" s="176">
        <v>2099.5500000000002</v>
      </c>
      <c r="T2135" s="290"/>
      <c r="U2135" s="290" t="s">
        <v>16091</v>
      </c>
      <c r="V2135" s="290" t="s">
        <v>12457</v>
      </c>
      <c r="W2135" s="291">
        <v>146.1</v>
      </c>
      <c r="X2135" s="291">
        <v>11.06</v>
      </c>
      <c r="Y2135" s="291">
        <v>147.85</v>
      </c>
      <c r="Z2135" s="291">
        <v>10.63</v>
      </c>
      <c r="AA2135">
        <v>27.1</v>
      </c>
      <c r="AB2135">
        <v>0.3</v>
      </c>
      <c r="AC2135">
        <v>37.61</v>
      </c>
      <c r="AD2135">
        <v>1.37</v>
      </c>
      <c r="AE2135">
        <v>1926</v>
      </c>
      <c r="AF2135">
        <v>58</v>
      </c>
      <c r="AG2135">
        <v>2149</v>
      </c>
      <c r="AH2135">
        <v>63</v>
      </c>
      <c r="AI2135">
        <v>7.86</v>
      </c>
      <c r="AJ2135">
        <v>0.05</v>
      </c>
      <c r="AK2135">
        <v>603</v>
      </c>
      <c r="AL2135">
        <v>88</v>
      </c>
      <c r="AM2135">
        <v>2.5</v>
      </c>
      <c r="AN2135">
        <v>0.24</v>
      </c>
      <c r="AO2135" s="297">
        <f t="shared" ref="AO2135:AO2151" si="269">Y2135-W2135</f>
        <v>1.75</v>
      </c>
      <c r="AP2135">
        <f t="shared" ref="AP2135:AP2151" si="270">SQRT(X2135^2+Z2135^2)</f>
        <v>15.340159712336767</v>
      </c>
      <c r="AQ2135" s="296">
        <v>29</v>
      </c>
      <c r="AR2135">
        <f t="shared" ref="AR2135:AR2151" si="271">AO2135/AQ2135</f>
        <v>6.0344827586206899E-2</v>
      </c>
      <c r="AS2135">
        <f t="shared" ref="AS2135:AS2151" si="272">AP2135/AQ2135</f>
        <v>0.52897102456333678</v>
      </c>
    </row>
    <row r="2136" spans="1:45" ht="16" x14ac:dyDescent="0.2">
      <c r="E2136" s="175" t="s">
        <v>16087</v>
      </c>
      <c r="F2136" s="285">
        <v>0.37916666666666665</v>
      </c>
      <c r="G2136" s="176">
        <v>3</v>
      </c>
      <c r="H2136" s="176" t="s">
        <v>16091</v>
      </c>
      <c r="I2136" s="176" t="s">
        <v>12457</v>
      </c>
      <c r="J2136" s="176">
        <v>27.2</v>
      </c>
      <c r="K2136" s="176">
        <v>40.22</v>
      </c>
      <c r="L2136" s="177"/>
      <c r="M2136" s="177"/>
      <c r="T2136" s="290"/>
      <c r="U2136" s="290" t="s">
        <v>16088</v>
      </c>
      <c r="V2136" s="290" t="s">
        <v>12457</v>
      </c>
      <c r="W2136" s="291">
        <v>137.93</v>
      </c>
      <c r="X2136" s="291">
        <v>15.78</v>
      </c>
      <c r="Y2136" s="291">
        <v>138.69999999999999</v>
      </c>
      <c r="Z2136" s="291">
        <v>14.89</v>
      </c>
      <c r="AA2136">
        <v>27.1</v>
      </c>
      <c r="AB2136">
        <v>0.3</v>
      </c>
      <c r="AC2136">
        <v>37.61</v>
      </c>
      <c r="AD2136">
        <v>1.37</v>
      </c>
      <c r="AE2136">
        <v>1926</v>
      </c>
      <c r="AF2136">
        <v>58</v>
      </c>
      <c r="AG2136">
        <v>2149</v>
      </c>
      <c r="AH2136">
        <v>63</v>
      </c>
      <c r="AI2136">
        <v>7.86</v>
      </c>
      <c r="AJ2136">
        <v>0.05</v>
      </c>
      <c r="AK2136">
        <v>603</v>
      </c>
      <c r="AL2136">
        <v>88</v>
      </c>
      <c r="AM2136">
        <v>2.5</v>
      </c>
      <c r="AN2136">
        <v>0.24</v>
      </c>
      <c r="AO2136" s="297">
        <f t="shared" si="269"/>
        <v>0.76999999999998181</v>
      </c>
      <c r="AP2136">
        <f t="shared" si="270"/>
        <v>21.696094118527419</v>
      </c>
      <c r="AQ2136" s="296">
        <v>30</v>
      </c>
      <c r="AR2136">
        <f t="shared" si="271"/>
        <v>2.566666666666606E-2</v>
      </c>
      <c r="AS2136">
        <f t="shared" si="272"/>
        <v>0.72320313728424734</v>
      </c>
    </row>
    <row r="2137" spans="1:45" ht="16" x14ac:dyDescent="0.2">
      <c r="E2137" s="175" t="s">
        <v>16087</v>
      </c>
      <c r="F2137" s="285">
        <v>0.38055555555555554</v>
      </c>
      <c r="G2137" s="176">
        <v>4</v>
      </c>
      <c r="H2137" s="176" t="s">
        <v>16090</v>
      </c>
      <c r="I2137" s="176" t="s">
        <v>12457</v>
      </c>
      <c r="J2137" s="176">
        <v>27.3</v>
      </c>
      <c r="K2137" s="176">
        <v>40.22</v>
      </c>
      <c r="L2137" s="177"/>
      <c r="M2137" s="177"/>
      <c r="T2137" s="290"/>
      <c r="U2137" s="294" t="s">
        <v>16121</v>
      </c>
      <c r="V2137" s="294" t="s">
        <v>16089</v>
      </c>
      <c r="W2137" s="295">
        <v>143.18</v>
      </c>
      <c r="X2137" s="295">
        <v>11.38</v>
      </c>
      <c r="Y2137" s="295">
        <v>144.69999999999999</v>
      </c>
      <c r="Z2137" s="295">
        <v>10.95</v>
      </c>
      <c r="AA2137" s="296">
        <v>27.2</v>
      </c>
      <c r="AB2137" s="296">
        <v>0.3</v>
      </c>
      <c r="AC2137" s="296">
        <v>37.54</v>
      </c>
      <c r="AD2137" s="296">
        <v>1.31</v>
      </c>
      <c r="AE2137" s="296">
        <v>2021</v>
      </c>
      <c r="AF2137" s="296">
        <v>56</v>
      </c>
      <c r="AG2137" s="296">
        <v>2144</v>
      </c>
      <c r="AH2137" s="296">
        <v>67</v>
      </c>
      <c r="AI2137" s="296">
        <v>7.63</v>
      </c>
      <c r="AJ2137" s="296">
        <v>0.04</v>
      </c>
      <c r="AK2137" s="296">
        <v>1105</v>
      </c>
      <c r="AL2137" s="296">
        <v>89</v>
      </c>
      <c r="AM2137" s="296">
        <v>1.59</v>
      </c>
      <c r="AN2137" s="298">
        <v>0.18</v>
      </c>
      <c r="AO2137" s="299">
        <f t="shared" si="269"/>
        <v>1.5199999999999818</v>
      </c>
      <c r="AP2137" s="298">
        <f t="shared" si="270"/>
        <v>15.792621694956161</v>
      </c>
      <c r="AQ2137" s="298">
        <v>31</v>
      </c>
      <c r="AR2137" s="298">
        <f t="shared" si="271"/>
        <v>4.9032258064515541E-2</v>
      </c>
      <c r="AS2137" s="298">
        <f t="shared" si="272"/>
        <v>0.50943940951471489</v>
      </c>
    </row>
    <row r="2138" spans="1:45" ht="16" x14ac:dyDescent="0.2">
      <c r="E2138" s="175" t="s">
        <v>16087</v>
      </c>
      <c r="F2138" s="285">
        <v>0.38124999999999998</v>
      </c>
      <c r="G2138" s="176">
        <v>5</v>
      </c>
      <c r="H2138" s="176" t="s">
        <v>11553</v>
      </c>
      <c r="I2138" s="176" t="s">
        <v>12457</v>
      </c>
      <c r="J2138" s="176">
        <v>27.5</v>
      </c>
      <c r="K2138" s="176">
        <v>40.21</v>
      </c>
      <c r="L2138" s="176">
        <v>1926.61</v>
      </c>
      <c r="M2138" s="176">
        <v>2096.1</v>
      </c>
      <c r="T2138" s="290"/>
      <c r="U2138" s="290" t="s">
        <v>16091</v>
      </c>
      <c r="V2138" s="290" t="s">
        <v>16089</v>
      </c>
      <c r="W2138" s="291">
        <v>134.68</v>
      </c>
      <c r="X2138" s="291">
        <v>11.4</v>
      </c>
      <c r="Y2138" s="291">
        <v>136.35</v>
      </c>
      <c r="Z2138" s="291">
        <v>11.21</v>
      </c>
      <c r="AA2138">
        <v>27.2</v>
      </c>
      <c r="AB2138">
        <v>0.3</v>
      </c>
      <c r="AC2138">
        <v>37.54</v>
      </c>
      <c r="AD2138">
        <v>1.31</v>
      </c>
      <c r="AE2138">
        <v>2021</v>
      </c>
      <c r="AF2138">
        <v>56</v>
      </c>
      <c r="AG2138">
        <v>2144</v>
      </c>
      <c r="AH2138">
        <v>67</v>
      </c>
      <c r="AI2138">
        <v>7.63</v>
      </c>
      <c r="AJ2138">
        <v>0.04</v>
      </c>
      <c r="AK2138">
        <v>1105</v>
      </c>
      <c r="AL2138">
        <v>89</v>
      </c>
      <c r="AM2138">
        <v>1.59</v>
      </c>
      <c r="AN2138">
        <v>0.18</v>
      </c>
      <c r="AO2138" s="297">
        <f t="shared" si="269"/>
        <v>1.6699999999999875</v>
      </c>
      <c r="AP2138">
        <f t="shared" si="270"/>
        <v>15.988248809672685</v>
      </c>
      <c r="AQ2138" s="296">
        <v>32</v>
      </c>
      <c r="AR2138">
        <f t="shared" si="271"/>
        <v>5.2187499999999609E-2</v>
      </c>
      <c r="AS2138">
        <f t="shared" si="272"/>
        <v>0.4996327753022714</v>
      </c>
    </row>
    <row r="2139" spans="1:45" ht="16" x14ac:dyDescent="0.2">
      <c r="E2139" s="175" t="s">
        <v>16087</v>
      </c>
      <c r="F2139" s="285">
        <v>0.38263888888888886</v>
      </c>
      <c r="G2139" s="176">
        <v>6</v>
      </c>
      <c r="H2139" s="176" t="s">
        <v>16090</v>
      </c>
      <c r="I2139" s="176" t="s">
        <v>16089</v>
      </c>
      <c r="J2139" s="176">
        <v>27.7</v>
      </c>
      <c r="K2139" s="176">
        <v>40.200000000000003</v>
      </c>
      <c r="L2139" s="177"/>
      <c r="M2139" s="177"/>
      <c r="T2139" s="292"/>
      <c r="U2139" s="292" t="s">
        <v>16088</v>
      </c>
      <c r="V2139" s="292" t="s">
        <v>16089</v>
      </c>
      <c r="W2139" s="293">
        <v>145.93</v>
      </c>
      <c r="X2139" s="293">
        <v>13.33</v>
      </c>
      <c r="Y2139" s="293">
        <v>147.69999999999999</v>
      </c>
      <c r="Z2139" s="291">
        <v>12.77</v>
      </c>
      <c r="AA2139">
        <v>27.2</v>
      </c>
      <c r="AB2139">
        <v>0.3</v>
      </c>
      <c r="AC2139">
        <v>37.54</v>
      </c>
      <c r="AD2139">
        <v>1.31</v>
      </c>
      <c r="AE2139">
        <v>2021</v>
      </c>
      <c r="AF2139">
        <v>56</v>
      </c>
      <c r="AG2139">
        <v>2144</v>
      </c>
      <c r="AH2139">
        <v>67</v>
      </c>
      <c r="AI2139">
        <v>7.63</v>
      </c>
      <c r="AJ2139">
        <v>0.04</v>
      </c>
      <c r="AK2139">
        <v>1105</v>
      </c>
      <c r="AL2139">
        <v>89</v>
      </c>
      <c r="AM2139">
        <v>1.59</v>
      </c>
      <c r="AN2139">
        <v>0.18</v>
      </c>
      <c r="AO2139" s="297">
        <f t="shared" si="269"/>
        <v>1.7699999999999818</v>
      </c>
      <c r="AP2139">
        <f t="shared" si="270"/>
        <v>18.459734559305016</v>
      </c>
      <c r="AQ2139" s="296">
        <v>33</v>
      </c>
      <c r="AR2139">
        <f t="shared" si="271"/>
        <v>5.3636363636363087E-2</v>
      </c>
      <c r="AS2139">
        <f t="shared" si="272"/>
        <v>0.55938589573651565</v>
      </c>
    </row>
    <row r="2140" spans="1:45" ht="16" x14ac:dyDescent="0.2">
      <c r="E2140" s="175" t="s">
        <v>16087</v>
      </c>
      <c r="F2140" s="285">
        <v>0.38333333333333336</v>
      </c>
      <c r="G2140" s="176">
        <v>7</v>
      </c>
      <c r="H2140" s="176" t="s">
        <v>16088</v>
      </c>
      <c r="I2140" s="176" t="s">
        <v>16089</v>
      </c>
      <c r="J2140" s="176">
        <v>27.4</v>
      </c>
      <c r="K2140" s="176">
        <v>40.200000000000003</v>
      </c>
      <c r="L2140" s="176">
        <v>2028.22</v>
      </c>
      <c r="M2140" s="176">
        <v>2098.27</v>
      </c>
      <c r="T2140" s="290" t="s">
        <v>8443</v>
      </c>
      <c r="U2140" s="294" t="s">
        <v>16121</v>
      </c>
      <c r="V2140" s="294" t="s">
        <v>12457</v>
      </c>
      <c r="W2140" s="295">
        <v>4.7699999999999996</v>
      </c>
      <c r="X2140" s="295">
        <v>0.01</v>
      </c>
      <c r="Y2140" s="295">
        <v>3.97</v>
      </c>
      <c r="Z2140" s="295">
        <v>1.96</v>
      </c>
      <c r="AA2140" s="296">
        <v>27.1</v>
      </c>
      <c r="AB2140" s="296">
        <v>0.3</v>
      </c>
      <c r="AC2140" s="296">
        <v>37.61</v>
      </c>
      <c r="AD2140" s="296">
        <v>1.37</v>
      </c>
      <c r="AE2140" s="296">
        <v>1926</v>
      </c>
      <c r="AF2140" s="296">
        <v>58</v>
      </c>
      <c r="AG2140" s="296">
        <v>2149</v>
      </c>
      <c r="AH2140" s="296">
        <v>63</v>
      </c>
      <c r="AI2140" s="296">
        <v>7.86</v>
      </c>
      <c r="AJ2140" s="296">
        <v>0.05</v>
      </c>
      <c r="AK2140" s="296">
        <v>603</v>
      </c>
      <c r="AL2140" s="296">
        <v>88</v>
      </c>
      <c r="AM2140" s="296">
        <v>2.5</v>
      </c>
      <c r="AN2140" s="296">
        <v>0.24</v>
      </c>
      <c r="AO2140" s="299">
        <f t="shared" si="269"/>
        <v>-0.79999999999999938</v>
      </c>
      <c r="AP2140" s="298">
        <f t="shared" si="270"/>
        <v>1.9600255100380708</v>
      </c>
      <c r="AQ2140" s="298">
        <v>34</v>
      </c>
      <c r="AR2140" s="298">
        <f t="shared" si="271"/>
        <v>-2.3529411764705865E-2</v>
      </c>
      <c r="AS2140" s="298">
        <f t="shared" si="272"/>
        <v>5.7647809118766789E-2</v>
      </c>
    </row>
    <row r="2141" spans="1:45" ht="16" x14ac:dyDescent="0.2">
      <c r="E2141" s="175" t="s">
        <v>16087</v>
      </c>
      <c r="F2141" s="285">
        <v>0.38541666666666669</v>
      </c>
      <c r="G2141" s="176">
        <v>8</v>
      </c>
      <c r="H2141" s="176" t="s">
        <v>11553</v>
      </c>
      <c r="I2141" s="176" t="s">
        <v>12457</v>
      </c>
      <c r="J2141" s="176">
        <v>27.3</v>
      </c>
      <c r="K2141" s="176">
        <v>40.21</v>
      </c>
      <c r="L2141" s="177"/>
      <c r="M2141" s="177"/>
      <c r="T2141" s="290"/>
      <c r="U2141" s="290" t="s">
        <v>16122</v>
      </c>
      <c r="V2141" s="290" t="s">
        <v>12457</v>
      </c>
      <c r="W2141" s="291">
        <v>4.76</v>
      </c>
      <c r="X2141" s="291">
        <v>0.01</v>
      </c>
      <c r="Y2141" s="291">
        <v>3.4</v>
      </c>
      <c r="Z2141" s="291">
        <v>0.46</v>
      </c>
      <c r="AA2141">
        <v>27.1</v>
      </c>
      <c r="AB2141">
        <v>0.3</v>
      </c>
      <c r="AC2141">
        <v>37.61</v>
      </c>
      <c r="AD2141">
        <v>1.37</v>
      </c>
      <c r="AE2141">
        <v>1926</v>
      </c>
      <c r="AF2141">
        <v>58</v>
      </c>
      <c r="AG2141">
        <v>2149</v>
      </c>
      <c r="AH2141">
        <v>63</v>
      </c>
      <c r="AI2141">
        <v>7.86</v>
      </c>
      <c r="AJ2141">
        <v>0.05</v>
      </c>
      <c r="AK2141">
        <v>603</v>
      </c>
      <c r="AL2141">
        <v>88</v>
      </c>
      <c r="AM2141">
        <v>2.5</v>
      </c>
      <c r="AN2141">
        <v>0.24</v>
      </c>
      <c r="AO2141" s="297">
        <f t="shared" si="269"/>
        <v>-1.3599999999999999</v>
      </c>
      <c r="AP2141">
        <f t="shared" si="270"/>
        <v>0.46010868281309364</v>
      </c>
      <c r="AQ2141" s="296">
        <v>35</v>
      </c>
      <c r="AR2141">
        <f t="shared" si="271"/>
        <v>-3.8857142857142854E-2</v>
      </c>
      <c r="AS2141">
        <f t="shared" si="272"/>
        <v>1.3145962366088389E-2</v>
      </c>
    </row>
    <row r="2142" spans="1:45" ht="16" x14ac:dyDescent="0.2">
      <c r="E2142" s="175" t="s">
        <v>16087</v>
      </c>
      <c r="F2142" s="285">
        <v>0.38611111111111113</v>
      </c>
      <c r="G2142" s="176">
        <v>9</v>
      </c>
      <c r="H2142" s="176" t="s">
        <v>8443</v>
      </c>
      <c r="I2142" s="176" t="s">
        <v>16089</v>
      </c>
      <c r="J2142" s="176">
        <v>27.3</v>
      </c>
      <c r="K2142" s="176">
        <v>40.21</v>
      </c>
      <c r="L2142" s="177"/>
      <c r="M2142" s="177"/>
      <c r="T2142" s="290"/>
      <c r="U2142" s="290" t="s">
        <v>16092</v>
      </c>
      <c r="V2142" s="290" t="s">
        <v>12457</v>
      </c>
      <c r="W2142" s="291">
        <v>4.76</v>
      </c>
      <c r="X2142" s="291">
        <v>0.02</v>
      </c>
      <c r="Y2142" s="291">
        <v>5.43</v>
      </c>
      <c r="Z2142" s="291">
        <v>2.59</v>
      </c>
      <c r="AA2142">
        <v>27.1</v>
      </c>
      <c r="AB2142">
        <v>0.3</v>
      </c>
      <c r="AC2142">
        <v>37.61</v>
      </c>
      <c r="AD2142">
        <v>1.37</v>
      </c>
      <c r="AE2142">
        <v>1926</v>
      </c>
      <c r="AF2142">
        <v>58</v>
      </c>
      <c r="AG2142">
        <v>2149</v>
      </c>
      <c r="AH2142">
        <v>63</v>
      </c>
      <c r="AI2142">
        <v>7.86</v>
      </c>
      <c r="AJ2142">
        <v>0.05</v>
      </c>
      <c r="AK2142">
        <v>603</v>
      </c>
      <c r="AL2142">
        <v>88</v>
      </c>
      <c r="AM2142">
        <v>2.5</v>
      </c>
      <c r="AN2142">
        <v>0.24</v>
      </c>
      <c r="AO2142" s="297">
        <f t="shared" si="269"/>
        <v>0.66999999999999993</v>
      </c>
      <c r="AP2142">
        <f t="shared" si="270"/>
        <v>2.5900772189261074</v>
      </c>
      <c r="AQ2142" s="296">
        <v>36</v>
      </c>
      <c r="AR2142">
        <f t="shared" si="271"/>
        <v>1.861111111111111E-2</v>
      </c>
      <c r="AS2142">
        <f t="shared" si="272"/>
        <v>7.1946589414614098E-2</v>
      </c>
    </row>
    <row r="2143" spans="1:45" ht="16" x14ac:dyDescent="0.2">
      <c r="E2143" s="175" t="s">
        <v>16087</v>
      </c>
      <c r="F2143" s="285">
        <v>0.38680555555555557</v>
      </c>
      <c r="G2143" s="176">
        <v>10</v>
      </c>
      <c r="H2143" s="176" t="s">
        <v>12422</v>
      </c>
      <c r="I2143" s="176" t="s">
        <v>12457</v>
      </c>
      <c r="J2143" s="176">
        <v>27.2</v>
      </c>
      <c r="K2143" s="176">
        <v>40.21</v>
      </c>
      <c r="L2143" s="177"/>
      <c r="M2143" s="177"/>
      <c r="T2143" s="290"/>
      <c r="U2143" s="294" t="s">
        <v>16121</v>
      </c>
      <c r="V2143" s="294" t="s">
        <v>16089</v>
      </c>
      <c r="W2143" s="295">
        <v>4.76</v>
      </c>
      <c r="X2143" s="295">
        <v>0.01</v>
      </c>
      <c r="Y2143" s="295">
        <v>3.79</v>
      </c>
      <c r="Z2143" s="295">
        <v>0.23</v>
      </c>
      <c r="AA2143" s="296">
        <v>27.2</v>
      </c>
      <c r="AB2143" s="296">
        <v>0.3</v>
      </c>
      <c r="AC2143" s="296">
        <v>37.54</v>
      </c>
      <c r="AD2143" s="296">
        <v>1.31</v>
      </c>
      <c r="AE2143" s="296">
        <v>2021</v>
      </c>
      <c r="AF2143" s="296">
        <v>56</v>
      </c>
      <c r="AG2143" s="296">
        <v>2144</v>
      </c>
      <c r="AH2143" s="296">
        <v>67</v>
      </c>
      <c r="AI2143" s="296">
        <v>7.63</v>
      </c>
      <c r="AJ2143" s="296">
        <v>0.04</v>
      </c>
      <c r="AK2143" s="296">
        <v>1105</v>
      </c>
      <c r="AL2143" s="296">
        <v>89</v>
      </c>
      <c r="AM2143" s="296">
        <v>1.59</v>
      </c>
      <c r="AN2143" s="296">
        <v>0.18</v>
      </c>
      <c r="AO2143" s="299">
        <f t="shared" si="269"/>
        <v>-0.96999999999999975</v>
      </c>
      <c r="AP2143" s="298">
        <f t="shared" si="270"/>
        <v>0.23021728866442678</v>
      </c>
      <c r="AQ2143" s="298">
        <v>37</v>
      </c>
      <c r="AR2143" s="298">
        <f t="shared" si="271"/>
        <v>-2.6216216216216209E-2</v>
      </c>
      <c r="AS2143" s="298">
        <f t="shared" si="272"/>
        <v>6.2220888828223454E-3</v>
      </c>
    </row>
    <row r="2144" spans="1:45" ht="16" x14ac:dyDescent="0.2">
      <c r="E2144" s="175" t="s">
        <v>16087</v>
      </c>
      <c r="F2144" s="285">
        <v>0.38750000000000001</v>
      </c>
      <c r="G2144" s="176">
        <v>11</v>
      </c>
      <c r="H2144" s="176" t="s">
        <v>11553</v>
      </c>
      <c r="I2144" s="176" t="s">
        <v>16089</v>
      </c>
      <c r="J2144" s="176">
        <v>27.3</v>
      </c>
      <c r="K2144" s="176">
        <v>40.200000000000003</v>
      </c>
      <c r="L2144" s="177"/>
      <c r="M2144" s="177"/>
      <c r="T2144" s="290"/>
      <c r="U2144" s="290" t="s">
        <v>16122</v>
      </c>
      <c r="V2144" s="290" t="s">
        <v>16089</v>
      </c>
      <c r="W2144" s="291">
        <v>4.7699999999999996</v>
      </c>
      <c r="X2144" s="291">
        <v>0.01</v>
      </c>
      <c r="Y2144" s="291">
        <v>3.71</v>
      </c>
      <c r="Z2144" s="291">
        <v>0.8</v>
      </c>
      <c r="AA2144">
        <v>27.2</v>
      </c>
      <c r="AB2144">
        <v>0.3</v>
      </c>
      <c r="AC2144">
        <v>37.54</v>
      </c>
      <c r="AD2144">
        <v>1.31</v>
      </c>
      <c r="AE2144">
        <v>2021</v>
      </c>
      <c r="AF2144">
        <v>56</v>
      </c>
      <c r="AG2144">
        <v>2144</v>
      </c>
      <c r="AH2144">
        <v>67</v>
      </c>
      <c r="AI2144">
        <v>7.63</v>
      </c>
      <c r="AJ2144">
        <v>0.04</v>
      </c>
      <c r="AK2144">
        <v>1105</v>
      </c>
      <c r="AL2144">
        <v>89</v>
      </c>
      <c r="AM2144">
        <v>1.59</v>
      </c>
      <c r="AN2144">
        <v>0.18</v>
      </c>
      <c r="AO2144" s="297">
        <f t="shared" si="269"/>
        <v>-1.0599999999999996</v>
      </c>
      <c r="AP2144">
        <f t="shared" si="270"/>
        <v>0.80006249755878456</v>
      </c>
      <c r="AQ2144" s="296">
        <v>38</v>
      </c>
      <c r="AR2144">
        <f t="shared" si="271"/>
        <v>-2.7894736842105253E-2</v>
      </c>
      <c r="AS2144">
        <f t="shared" si="272"/>
        <v>2.1054276251546961E-2</v>
      </c>
    </row>
    <row r="2145" spans="5:45" ht="16" x14ac:dyDescent="0.2">
      <c r="E2145" s="175" t="s">
        <v>16087</v>
      </c>
      <c r="F2145" s="285">
        <v>0.3888888888888889</v>
      </c>
      <c r="G2145" s="176">
        <v>12</v>
      </c>
      <c r="H2145" s="176" t="s">
        <v>16092</v>
      </c>
      <c r="I2145" s="176" t="s">
        <v>12457</v>
      </c>
      <c r="J2145" s="176">
        <v>27.2</v>
      </c>
      <c r="K2145" s="176">
        <v>40.22</v>
      </c>
      <c r="L2145" s="176">
        <v>1931.64</v>
      </c>
      <c r="M2145" s="176">
        <v>2099.9499999999998</v>
      </c>
      <c r="T2145" s="292"/>
      <c r="U2145" s="292" t="s">
        <v>16092</v>
      </c>
      <c r="V2145" s="292" t="s">
        <v>16089</v>
      </c>
      <c r="W2145" s="293">
        <v>4.76</v>
      </c>
      <c r="X2145" s="293">
        <v>0.01</v>
      </c>
      <c r="Y2145" s="293">
        <v>6.66</v>
      </c>
      <c r="Z2145" s="291">
        <v>0.5</v>
      </c>
      <c r="AA2145">
        <v>27.2</v>
      </c>
      <c r="AB2145">
        <v>0.3</v>
      </c>
      <c r="AC2145">
        <v>37.54</v>
      </c>
      <c r="AD2145">
        <v>1.31</v>
      </c>
      <c r="AE2145">
        <v>2021</v>
      </c>
      <c r="AF2145">
        <v>56</v>
      </c>
      <c r="AG2145">
        <v>2144</v>
      </c>
      <c r="AH2145">
        <v>67</v>
      </c>
      <c r="AI2145">
        <v>7.63</v>
      </c>
      <c r="AJ2145">
        <v>0.04</v>
      </c>
      <c r="AK2145">
        <v>1105</v>
      </c>
      <c r="AL2145">
        <v>89</v>
      </c>
      <c r="AM2145">
        <v>1.59</v>
      </c>
      <c r="AN2145">
        <v>0.18</v>
      </c>
      <c r="AO2145" s="297">
        <f t="shared" si="269"/>
        <v>1.9000000000000004</v>
      </c>
      <c r="AP2145">
        <f t="shared" si="270"/>
        <v>0.50009999000199945</v>
      </c>
      <c r="AQ2145" s="296">
        <v>39</v>
      </c>
      <c r="AR2145">
        <f t="shared" si="271"/>
        <v>4.8717948717948725E-2</v>
      </c>
      <c r="AS2145">
        <f t="shared" si="272"/>
        <v>1.2823076666717935E-2</v>
      </c>
    </row>
    <row r="2146" spans="5:45" ht="16" x14ac:dyDescent="0.2">
      <c r="E2146" s="175" t="s">
        <v>16087</v>
      </c>
      <c r="F2146" s="285">
        <v>0.39027777777777778</v>
      </c>
      <c r="G2146" s="176">
        <v>13</v>
      </c>
      <c r="H2146" s="176" t="s">
        <v>16092</v>
      </c>
      <c r="I2146" s="176" t="s">
        <v>16089</v>
      </c>
      <c r="J2146" s="176">
        <v>27.4</v>
      </c>
      <c r="K2146" s="176">
        <v>40.200000000000003</v>
      </c>
      <c r="L2146" s="177"/>
      <c r="M2146" s="177"/>
      <c r="T2146" s="290" t="s">
        <v>16090</v>
      </c>
      <c r="U2146" s="294" t="s">
        <v>16121</v>
      </c>
      <c r="V2146" s="294" t="s">
        <v>12457</v>
      </c>
      <c r="W2146" s="295">
        <v>64.510000000000005</v>
      </c>
      <c r="X2146" s="295">
        <v>0.78</v>
      </c>
      <c r="Y2146" s="295">
        <v>64.260000000000005</v>
      </c>
      <c r="Z2146" s="295">
        <v>0.75</v>
      </c>
      <c r="AA2146" s="296">
        <v>27.1</v>
      </c>
      <c r="AB2146" s="296">
        <v>0.3</v>
      </c>
      <c r="AC2146" s="296">
        <v>37.61</v>
      </c>
      <c r="AD2146" s="296">
        <v>1.37</v>
      </c>
      <c r="AE2146" s="296">
        <v>1926</v>
      </c>
      <c r="AF2146" s="296">
        <v>58</v>
      </c>
      <c r="AG2146" s="296">
        <v>2149</v>
      </c>
      <c r="AH2146" s="296">
        <v>63</v>
      </c>
      <c r="AI2146" s="296">
        <v>7.86</v>
      </c>
      <c r="AJ2146" s="296">
        <v>0.05</v>
      </c>
      <c r="AK2146" s="296">
        <v>603</v>
      </c>
      <c r="AL2146" s="296">
        <v>88</v>
      </c>
      <c r="AM2146" s="296">
        <v>2.5</v>
      </c>
      <c r="AN2146" s="296">
        <v>0.24</v>
      </c>
      <c r="AO2146" s="299">
        <f t="shared" si="269"/>
        <v>-0.25</v>
      </c>
      <c r="AP2146" s="298">
        <f t="shared" si="270"/>
        <v>1.0820813278122861</v>
      </c>
      <c r="AQ2146" s="298">
        <v>40</v>
      </c>
      <c r="AR2146" s="298">
        <f t="shared" si="271"/>
        <v>-6.2500000000000003E-3</v>
      </c>
      <c r="AS2146" s="298">
        <f t="shared" si="272"/>
        <v>2.7052033195307152E-2</v>
      </c>
    </row>
    <row r="2147" spans="5:45" ht="16" x14ac:dyDescent="0.2">
      <c r="E2147" s="175" t="s">
        <v>16087</v>
      </c>
      <c r="F2147" s="285">
        <v>0.39097222222222222</v>
      </c>
      <c r="G2147" s="176">
        <v>14</v>
      </c>
      <c r="H2147" s="176" t="s">
        <v>16092</v>
      </c>
      <c r="I2147" s="176" t="s">
        <v>16089</v>
      </c>
      <c r="J2147" s="176">
        <v>27.4</v>
      </c>
      <c r="K2147" s="176">
        <v>40.200000000000003</v>
      </c>
      <c r="L2147" s="176">
        <v>2022.59</v>
      </c>
      <c r="M2147" s="176">
        <v>2092.91</v>
      </c>
      <c r="T2147" s="290"/>
      <c r="U2147" s="290" t="s">
        <v>16123</v>
      </c>
      <c r="V2147" s="290" t="s">
        <v>12457</v>
      </c>
      <c r="W2147" s="291">
        <v>62.69</v>
      </c>
      <c r="X2147" s="291">
        <v>1.75</v>
      </c>
      <c r="Y2147" s="291">
        <v>62.56</v>
      </c>
      <c r="Z2147" s="291">
        <v>1.69</v>
      </c>
      <c r="AA2147">
        <v>27.1</v>
      </c>
      <c r="AB2147">
        <v>0.3</v>
      </c>
      <c r="AC2147">
        <v>37.61</v>
      </c>
      <c r="AD2147">
        <v>1.37</v>
      </c>
      <c r="AE2147">
        <v>1926</v>
      </c>
      <c r="AF2147">
        <v>58</v>
      </c>
      <c r="AG2147">
        <v>2149</v>
      </c>
      <c r="AH2147">
        <v>63</v>
      </c>
      <c r="AI2147">
        <v>7.86</v>
      </c>
      <c r="AJ2147">
        <v>0.05</v>
      </c>
      <c r="AK2147">
        <v>603</v>
      </c>
      <c r="AL2147">
        <v>88</v>
      </c>
      <c r="AM2147">
        <v>2.5</v>
      </c>
      <c r="AN2147">
        <v>0.24</v>
      </c>
      <c r="AO2147" s="297">
        <f t="shared" si="269"/>
        <v>-0.12999999999999545</v>
      </c>
      <c r="AP2147">
        <f t="shared" si="270"/>
        <v>2.4328172968803061</v>
      </c>
      <c r="AQ2147" s="296">
        <v>41</v>
      </c>
      <c r="AR2147">
        <f t="shared" si="271"/>
        <v>-3.1707317073169624E-3</v>
      </c>
      <c r="AS2147">
        <f t="shared" si="272"/>
        <v>5.9337007240983078E-2</v>
      </c>
    </row>
    <row r="2148" spans="5:45" ht="16" x14ac:dyDescent="0.2">
      <c r="E2148" s="175" t="s">
        <v>16087</v>
      </c>
      <c r="F2148" s="285">
        <v>0.39166666666666666</v>
      </c>
      <c r="G2148" s="176">
        <v>15</v>
      </c>
      <c r="H2148" s="176" t="s">
        <v>8443</v>
      </c>
      <c r="I2148" s="176" t="s">
        <v>12457</v>
      </c>
      <c r="J2148" s="176">
        <v>27.3</v>
      </c>
      <c r="K2148" s="176">
        <v>40.22</v>
      </c>
      <c r="L2148" s="177"/>
      <c r="M2148" s="177"/>
      <c r="T2148" s="290"/>
      <c r="U2148" s="290" t="s">
        <v>16124</v>
      </c>
      <c r="V2148" s="290" t="s">
        <v>12457</v>
      </c>
      <c r="W2148" s="291">
        <v>62.3</v>
      </c>
      <c r="X2148" s="291">
        <v>1.41</v>
      </c>
      <c r="Y2148" s="291">
        <v>62.13</v>
      </c>
      <c r="Z2148" s="291">
        <v>1.46</v>
      </c>
      <c r="AA2148">
        <v>27.1</v>
      </c>
      <c r="AB2148">
        <v>0.3</v>
      </c>
      <c r="AC2148">
        <v>37.61</v>
      </c>
      <c r="AD2148">
        <v>1.37</v>
      </c>
      <c r="AE2148">
        <v>1926</v>
      </c>
      <c r="AF2148">
        <v>58</v>
      </c>
      <c r="AG2148">
        <v>2149</v>
      </c>
      <c r="AH2148">
        <v>63</v>
      </c>
      <c r="AI2148">
        <v>7.86</v>
      </c>
      <c r="AJ2148">
        <v>0.05</v>
      </c>
      <c r="AK2148">
        <v>603</v>
      </c>
      <c r="AL2148">
        <v>88</v>
      </c>
      <c r="AM2148">
        <v>2.5</v>
      </c>
      <c r="AN2148">
        <v>0.24</v>
      </c>
      <c r="AO2148" s="297">
        <f t="shared" si="269"/>
        <v>-0.1699999999999946</v>
      </c>
      <c r="AP2148">
        <f t="shared" si="270"/>
        <v>2.0297044119772711</v>
      </c>
      <c r="AQ2148" s="296">
        <v>42</v>
      </c>
      <c r="AR2148">
        <f t="shared" si="271"/>
        <v>-4.0476190476189189E-3</v>
      </c>
      <c r="AS2148">
        <f t="shared" si="272"/>
        <v>4.8326295523268357E-2</v>
      </c>
    </row>
    <row r="2149" spans="5:45" ht="16" x14ac:dyDescent="0.2">
      <c r="E2149" s="175" t="s">
        <v>16087</v>
      </c>
      <c r="F2149" s="285">
        <v>0.39305555555555555</v>
      </c>
      <c r="G2149" s="176">
        <v>16</v>
      </c>
      <c r="H2149" s="176" t="s">
        <v>8443</v>
      </c>
      <c r="I2149" s="176" t="s">
        <v>16089</v>
      </c>
      <c r="J2149" s="176">
        <v>27.5</v>
      </c>
      <c r="K2149" s="176">
        <v>40.200000000000003</v>
      </c>
      <c r="L2149" s="177"/>
      <c r="M2149" s="177"/>
      <c r="T2149" s="290"/>
      <c r="U2149" s="294" t="s">
        <v>16121</v>
      </c>
      <c r="V2149" s="294" t="s">
        <v>16089</v>
      </c>
      <c r="W2149" s="295">
        <v>63.8</v>
      </c>
      <c r="X2149" s="295">
        <v>2.02</v>
      </c>
      <c r="Y2149" s="295">
        <v>64.23</v>
      </c>
      <c r="Z2149" s="295">
        <v>1.95</v>
      </c>
      <c r="AA2149" s="296">
        <v>27.2</v>
      </c>
      <c r="AB2149" s="296">
        <v>0.3</v>
      </c>
      <c r="AC2149" s="296">
        <v>37.54</v>
      </c>
      <c r="AD2149" s="296">
        <v>1.31</v>
      </c>
      <c r="AE2149" s="296">
        <v>2021</v>
      </c>
      <c r="AF2149" s="296">
        <v>56</v>
      </c>
      <c r="AG2149" s="296">
        <v>2144</v>
      </c>
      <c r="AH2149" s="296">
        <v>67</v>
      </c>
      <c r="AI2149" s="296">
        <v>7.63</v>
      </c>
      <c r="AJ2149" s="296">
        <v>0.04</v>
      </c>
      <c r="AK2149" s="296">
        <v>1105</v>
      </c>
      <c r="AL2149" s="296">
        <v>89</v>
      </c>
      <c r="AM2149" s="296">
        <v>1.59</v>
      </c>
      <c r="AN2149" s="296">
        <v>0.18</v>
      </c>
      <c r="AO2149" s="299">
        <f t="shared" si="269"/>
        <v>0.43000000000000682</v>
      </c>
      <c r="AP2149" s="298">
        <f t="shared" si="270"/>
        <v>2.8076502631203906</v>
      </c>
      <c r="AQ2149" s="298">
        <v>43</v>
      </c>
      <c r="AR2149" s="298">
        <f t="shared" si="271"/>
        <v>1.0000000000000158E-2</v>
      </c>
      <c r="AS2149" s="298">
        <f t="shared" si="272"/>
        <v>6.5294192165590473E-2</v>
      </c>
    </row>
    <row r="2150" spans="5:45" ht="16" x14ac:dyDescent="0.2">
      <c r="E2150" s="175" t="s">
        <v>16087</v>
      </c>
      <c r="F2150" s="285">
        <v>0.39513888888888887</v>
      </c>
      <c r="G2150" s="176">
        <v>17</v>
      </c>
      <c r="H2150" s="176" t="s">
        <v>12422</v>
      </c>
      <c r="I2150" s="176" t="s">
        <v>12457</v>
      </c>
      <c r="J2150" s="176">
        <v>27.1</v>
      </c>
      <c r="K2150" s="176">
        <v>40.21</v>
      </c>
      <c r="L2150" s="176">
        <v>1951.98</v>
      </c>
      <c r="M2150" s="176">
        <v>2099.52</v>
      </c>
      <c r="T2150" s="290"/>
      <c r="U2150" s="290" t="s">
        <v>16123</v>
      </c>
      <c r="V2150" s="290" t="s">
        <v>16089</v>
      </c>
      <c r="W2150" s="291">
        <v>63.18</v>
      </c>
      <c r="X2150" s="291">
        <v>2.1</v>
      </c>
      <c r="Y2150" s="291">
        <v>63.41</v>
      </c>
      <c r="Z2150" s="291">
        <v>2.02</v>
      </c>
      <c r="AA2150">
        <v>27.2</v>
      </c>
      <c r="AB2150">
        <v>0.3</v>
      </c>
      <c r="AC2150">
        <v>37.54</v>
      </c>
      <c r="AD2150">
        <v>1.31</v>
      </c>
      <c r="AE2150">
        <v>2021</v>
      </c>
      <c r="AF2150">
        <v>56</v>
      </c>
      <c r="AG2150">
        <v>2144</v>
      </c>
      <c r="AH2150">
        <v>67</v>
      </c>
      <c r="AI2150">
        <v>7.63</v>
      </c>
      <c r="AJ2150">
        <v>0.04</v>
      </c>
      <c r="AK2150">
        <v>1105</v>
      </c>
      <c r="AL2150">
        <v>89</v>
      </c>
      <c r="AM2150">
        <v>1.59</v>
      </c>
      <c r="AN2150">
        <v>0.18</v>
      </c>
      <c r="AO2150" s="297">
        <f t="shared" si="269"/>
        <v>0.22999999999999687</v>
      </c>
      <c r="AP2150">
        <f t="shared" si="270"/>
        <v>2.9138290958805393</v>
      </c>
      <c r="AQ2150" s="296">
        <v>44</v>
      </c>
      <c r="AR2150">
        <f t="shared" si="271"/>
        <v>5.227272727272656E-3</v>
      </c>
      <c r="AS2150">
        <f t="shared" si="272"/>
        <v>6.6223388542739528E-2</v>
      </c>
    </row>
    <row r="2151" spans="5:45" ht="16" x14ac:dyDescent="0.2">
      <c r="E2151" s="175" t="s">
        <v>16087</v>
      </c>
      <c r="F2151" s="285">
        <v>0.39652777777777776</v>
      </c>
      <c r="G2151" s="176">
        <v>18</v>
      </c>
      <c r="H2151" s="176" t="s">
        <v>16092</v>
      </c>
      <c r="I2151" s="176" t="s">
        <v>16089</v>
      </c>
      <c r="J2151" s="176">
        <v>27.3</v>
      </c>
      <c r="K2151" s="176">
        <v>40.200000000000003</v>
      </c>
      <c r="L2151" s="177"/>
      <c r="M2151" s="177"/>
      <c r="T2151" s="292"/>
      <c r="U2151" s="292" t="s">
        <v>16124</v>
      </c>
      <c r="V2151" s="292" t="s">
        <v>16089</v>
      </c>
      <c r="W2151" s="293">
        <v>64.040000000000006</v>
      </c>
      <c r="X2151" s="293">
        <v>2.21</v>
      </c>
      <c r="Y2151" s="293">
        <v>64.22</v>
      </c>
      <c r="Z2151" s="291">
        <v>2.16</v>
      </c>
      <c r="AA2151">
        <v>27.2</v>
      </c>
      <c r="AB2151">
        <v>0.3</v>
      </c>
      <c r="AC2151">
        <v>37.54</v>
      </c>
      <c r="AD2151">
        <v>1.31</v>
      </c>
      <c r="AE2151">
        <v>2021</v>
      </c>
      <c r="AF2151">
        <v>56</v>
      </c>
      <c r="AG2151">
        <v>2144</v>
      </c>
      <c r="AH2151">
        <v>67</v>
      </c>
      <c r="AI2151">
        <v>7.63</v>
      </c>
      <c r="AJ2151">
        <v>0.04</v>
      </c>
      <c r="AK2151">
        <v>1105</v>
      </c>
      <c r="AL2151">
        <v>89</v>
      </c>
      <c r="AM2151">
        <v>1.59</v>
      </c>
      <c r="AN2151">
        <v>0.18</v>
      </c>
      <c r="AO2151" s="297">
        <f t="shared" si="269"/>
        <v>0.17999999999999261</v>
      </c>
      <c r="AP2151">
        <f t="shared" si="270"/>
        <v>3.0902588888311611</v>
      </c>
      <c r="AQ2151" s="296">
        <v>45</v>
      </c>
      <c r="AR2151">
        <f t="shared" si="271"/>
        <v>3.9999999999998362E-3</v>
      </c>
      <c r="AS2151">
        <f t="shared" si="272"/>
        <v>6.8672419751803576E-2</v>
      </c>
    </row>
    <row r="2152" spans="5:45" ht="16" x14ac:dyDescent="0.2">
      <c r="E2152" s="175" t="s">
        <v>16087</v>
      </c>
      <c r="F2152" s="285">
        <v>0.3972222222222222</v>
      </c>
      <c r="G2152" s="176">
        <v>19</v>
      </c>
      <c r="H2152" s="176" t="s">
        <v>16091</v>
      </c>
      <c r="I2152" s="176" t="s">
        <v>12457</v>
      </c>
      <c r="J2152" s="176">
        <v>27.2</v>
      </c>
      <c r="K2152" s="176">
        <v>40.200000000000003</v>
      </c>
      <c r="L2152" s="177"/>
      <c r="M2152" s="176">
        <v>2104.17</v>
      </c>
    </row>
    <row r="2153" spans="5:45" x14ac:dyDescent="0.2">
      <c r="E2153" s="175" t="s">
        <v>16087</v>
      </c>
      <c r="F2153" s="285">
        <v>0.39791666666666664</v>
      </c>
      <c r="G2153" s="176">
        <v>20</v>
      </c>
      <c r="H2153" s="176" t="s">
        <v>16090</v>
      </c>
      <c r="I2153" s="176" t="s">
        <v>16089</v>
      </c>
      <c r="J2153" s="176">
        <v>27.5</v>
      </c>
      <c r="K2153" s="176">
        <v>40.200000000000003</v>
      </c>
      <c r="L2153" s="176">
        <v>2021.21</v>
      </c>
      <c r="M2153" s="176">
        <v>2100.14</v>
      </c>
    </row>
    <row r="2154" spans="5:45" x14ac:dyDescent="0.2">
      <c r="E2154" s="175" t="s">
        <v>16087</v>
      </c>
      <c r="F2154" s="285">
        <v>0.39861111111111114</v>
      </c>
      <c r="G2154" s="176">
        <v>21</v>
      </c>
      <c r="H2154" s="176" t="s">
        <v>16092</v>
      </c>
      <c r="I2154" s="176" t="s">
        <v>12457</v>
      </c>
      <c r="J2154" s="176">
        <v>27.3</v>
      </c>
      <c r="K2154" s="176">
        <v>40.21</v>
      </c>
      <c r="L2154" s="176">
        <v>1929.21</v>
      </c>
      <c r="M2154" s="176">
        <v>2101.6999999999998</v>
      </c>
    </row>
    <row r="2155" spans="5:45" ht="16" x14ac:dyDescent="0.2">
      <c r="E2155" s="175" t="s">
        <v>16087</v>
      </c>
      <c r="F2155" s="285">
        <v>0.4</v>
      </c>
      <c r="G2155" s="176">
        <v>22</v>
      </c>
      <c r="H2155" s="176" t="s">
        <v>16091</v>
      </c>
      <c r="I2155" s="176" t="s">
        <v>16089</v>
      </c>
      <c r="J2155" s="176">
        <v>27.6</v>
      </c>
      <c r="K2155" s="176">
        <v>40.19</v>
      </c>
      <c r="L2155" s="177"/>
      <c r="M2155" s="177"/>
      <c r="U2155" t="s">
        <v>16125</v>
      </c>
      <c r="W2155" t="s">
        <v>12248</v>
      </c>
      <c r="Y2155" t="s">
        <v>16126</v>
      </c>
      <c r="AA2155" t="s">
        <v>16127</v>
      </c>
      <c r="AC2155" t="s">
        <v>12737</v>
      </c>
      <c r="AE2155">
        <v>2</v>
      </c>
      <c r="AG2155" t="s">
        <v>16128</v>
      </c>
    </row>
    <row r="2156" spans="5:45" ht="16" x14ac:dyDescent="0.2">
      <c r="E2156" s="175" t="s">
        <v>16087</v>
      </c>
      <c r="F2156" s="285">
        <v>0.40069444444444446</v>
      </c>
      <c r="G2156" s="176">
        <v>23</v>
      </c>
      <c r="H2156" s="176" t="s">
        <v>16088</v>
      </c>
      <c r="I2156" s="176" t="s">
        <v>12457</v>
      </c>
      <c r="J2156" s="176">
        <v>27.2</v>
      </c>
      <c r="K2156" s="176">
        <v>40.22</v>
      </c>
      <c r="L2156" s="177"/>
      <c r="M2156" s="177"/>
      <c r="S2156" t="s">
        <v>16132</v>
      </c>
      <c r="T2156" t="s">
        <v>16131</v>
      </c>
      <c r="U2156">
        <v>28.6</v>
      </c>
      <c r="V2156">
        <v>0.1</v>
      </c>
      <c r="W2156">
        <v>37.74</v>
      </c>
      <c r="X2156">
        <v>1.74</v>
      </c>
      <c r="Y2156">
        <v>1953</v>
      </c>
      <c r="Z2156">
        <v>56</v>
      </c>
      <c r="AA2156">
        <v>2169</v>
      </c>
      <c r="AB2156">
        <v>73</v>
      </c>
      <c r="AC2156">
        <v>7.82</v>
      </c>
      <c r="AD2156">
        <v>0.04</v>
      </c>
      <c r="AE2156">
        <v>676</v>
      </c>
      <c r="AF2156">
        <v>65</v>
      </c>
      <c r="AG2156">
        <v>2.46</v>
      </c>
      <c r="AH2156">
        <v>0.28000000000000003</v>
      </c>
    </row>
    <row r="2157" spans="5:45" ht="16" x14ac:dyDescent="0.2">
      <c r="E2157" s="175" t="s">
        <v>16087</v>
      </c>
      <c r="F2157" s="285">
        <v>0.40138888888888891</v>
      </c>
      <c r="G2157" s="176">
        <v>24</v>
      </c>
      <c r="H2157" s="176" t="s">
        <v>11553</v>
      </c>
      <c r="I2157" s="176" t="s">
        <v>12457</v>
      </c>
      <c r="J2157" s="176">
        <v>27.4</v>
      </c>
      <c r="K2157" s="176">
        <v>40.22</v>
      </c>
      <c r="L2157" s="177"/>
      <c r="M2157" s="177"/>
      <c r="T2157" t="s">
        <v>16129</v>
      </c>
      <c r="U2157">
        <v>28.8</v>
      </c>
      <c r="V2157">
        <v>0.2</v>
      </c>
      <c r="W2157">
        <v>37.6</v>
      </c>
      <c r="X2157">
        <v>1.52</v>
      </c>
      <c r="Y2157">
        <v>2040</v>
      </c>
      <c r="Z2157">
        <v>67</v>
      </c>
      <c r="AA2157">
        <v>2152</v>
      </c>
      <c r="AB2157">
        <v>70</v>
      </c>
      <c r="AC2157">
        <v>7.58</v>
      </c>
      <c r="AD2157">
        <v>0.02</v>
      </c>
      <c r="AE2157">
        <v>1263</v>
      </c>
      <c r="AF2157">
        <v>76</v>
      </c>
      <c r="AG2157">
        <v>1.52</v>
      </c>
      <c r="AH2157">
        <v>0.09</v>
      </c>
    </row>
    <row r="2158" spans="5:45" ht="16" x14ac:dyDescent="0.2">
      <c r="E2158" s="175" t="s">
        <v>16087</v>
      </c>
      <c r="F2158" s="285">
        <v>0.40208333333333335</v>
      </c>
      <c r="G2158" s="176">
        <v>25</v>
      </c>
      <c r="H2158" s="176" t="s">
        <v>16090</v>
      </c>
      <c r="I2158" s="176" t="s">
        <v>16089</v>
      </c>
      <c r="J2158" s="176">
        <v>27.6</v>
      </c>
      <c r="K2158" s="176">
        <v>40.19</v>
      </c>
      <c r="L2158" s="177"/>
      <c r="M2158" s="177"/>
      <c r="S2158" t="s">
        <v>16130</v>
      </c>
      <c r="T2158" t="s">
        <v>16131</v>
      </c>
      <c r="U2158">
        <v>27.1</v>
      </c>
      <c r="V2158">
        <v>0.3</v>
      </c>
      <c r="W2158">
        <v>37.61</v>
      </c>
      <c r="X2158">
        <v>1.37</v>
      </c>
      <c r="Y2158">
        <v>1926</v>
      </c>
      <c r="Z2158">
        <v>58</v>
      </c>
      <c r="AA2158">
        <v>2149</v>
      </c>
      <c r="AB2158">
        <v>63</v>
      </c>
      <c r="AC2158">
        <v>7.86</v>
      </c>
      <c r="AD2158">
        <v>0.05</v>
      </c>
      <c r="AE2158">
        <v>603</v>
      </c>
      <c r="AF2158">
        <v>88</v>
      </c>
      <c r="AG2158">
        <v>2.5</v>
      </c>
      <c r="AH2158">
        <v>0.24</v>
      </c>
    </row>
    <row r="2159" spans="5:45" x14ac:dyDescent="0.2">
      <c r="E2159" s="175" t="s">
        <v>16087</v>
      </c>
      <c r="F2159" s="285">
        <v>0.40416666666666667</v>
      </c>
      <c r="G2159" s="176">
        <v>26</v>
      </c>
      <c r="H2159" s="176" t="s">
        <v>12422</v>
      </c>
      <c r="I2159" s="176" t="s">
        <v>16089</v>
      </c>
      <c r="J2159" s="176">
        <v>27.7</v>
      </c>
      <c r="K2159" s="176">
        <v>40.19</v>
      </c>
      <c r="L2159" s="176">
        <v>2023.66</v>
      </c>
      <c r="M2159" s="176">
        <v>2096.83</v>
      </c>
      <c r="T2159" t="s">
        <v>16129</v>
      </c>
      <c r="U2159">
        <v>27.2</v>
      </c>
      <c r="V2159">
        <v>0.3</v>
      </c>
      <c r="W2159">
        <v>37.54</v>
      </c>
      <c r="X2159">
        <v>1.31</v>
      </c>
      <c r="Y2159">
        <v>2021</v>
      </c>
      <c r="Z2159">
        <v>56</v>
      </c>
      <c r="AA2159">
        <v>2144</v>
      </c>
      <c r="AB2159">
        <v>67</v>
      </c>
      <c r="AC2159">
        <v>7.63</v>
      </c>
      <c r="AD2159">
        <v>0.04</v>
      </c>
      <c r="AE2159">
        <v>1105</v>
      </c>
      <c r="AF2159">
        <v>89</v>
      </c>
      <c r="AG2159">
        <v>1.59</v>
      </c>
      <c r="AH2159">
        <v>0.18</v>
      </c>
    </row>
    <row r="2160" spans="5:45" x14ac:dyDescent="0.2">
      <c r="E2160" s="175" t="s">
        <v>16087</v>
      </c>
      <c r="F2160" s="285">
        <v>0.40486111111111112</v>
      </c>
      <c r="G2160" s="176">
        <v>27</v>
      </c>
      <c r="H2160" s="176" t="s">
        <v>16091</v>
      </c>
      <c r="I2160" s="176" t="s">
        <v>12457</v>
      </c>
      <c r="J2160" s="176">
        <v>27.3</v>
      </c>
      <c r="K2160" s="176">
        <v>40.22</v>
      </c>
      <c r="L2160" s="176">
        <v>1932.97</v>
      </c>
      <c r="M2160" s="176">
        <v>2101.8200000000002</v>
      </c>
    </row>
    <row r="2161" spans="5:13" x14ac:dyDescent="0.2">
      <c r="E2161" s="175" t="s">
        <v>16087</v>
      </c>
      <c r="F2161" s="285">
        <v>0.40555555555555556</v>
      </c>
      <c r="G2161" s="176">
        <v>28</v>
      </c>
      <c r="H2161" s="176" t="s">
        <v>11553</v>
      </c>
      <c r="I2161" s="176" t="s">
        <v>12457</v>
      </c>
      <c r="J2161" s="176">
        <v>27.4</v>
      </c>
      <c r="K2161" s="176">
        <v>40.200000000000003</v>
      </c>
      <c r="L2161" s="176">
        <v>1931.51</v>
      </c>
      <c r="M2161" s="176">
        <v>2100.7199999999998</v>
      </c>
    </row>
    <row r="2162" spans="5:13" ht="16" x14ac:dyDescent="0.2">
      <c r="E2162" s="175" t="s">
        <v>16087</v>
      </c>
      <c r="F2162" s="285">
        <v>0.40694444444444444</v>
      </c>
      <c r="G2162" s="176">
        <v>29</v>
      </c>
      <c r="H2162" s="176" t="s">
        <v>11553</v>
      </c>
      <c r="I2162" s="176" t="s">
        <v>16089</v>
      </c>
      <c r="J2162" s="176">
        <v>27.5</v>
      </c>
      <c r="K2162" s="176">
        <v>40.200000000000003</v>
      </c>
      <c r="L2162" s="177"/>
      <c r="M2162" s="177"/>
    </row>
    <row r="2163" spans="5:13" ht="16" x14ac:dyDescent="0.2">
      <c r="E2163" s="175" t="s">
        <v>16087</v>
      </c>
      <c r="F2163" s="285">
        <v>0.40763888888888888</v>
      </c>
      <c r="G2163" s="176">
        <v>30</v>
      </c>
      <c r="H2163" s="176" t="s">
        <v>11553</v>
      </c>
      <c r="I2163" s="176" t="s">
        <v>16089</v>
      </c>
      <c r="J2163" s="176">
        <v>27.5</v>
      </c>
      <c r="K2163" s="176">
        <v>40.200000000000003</v>
      </c>
      <c r="L2163" s="177"/>
      <c r="M2163" s="177"/>
    </row>
    <row r="2164" spans="5:13" ht="16" x14ac:dyDescent="0.2">
      <c r="E2164" s="175" t="s">
        <v>16087</v>
      </c>
      <c r="F2164" s="285">
        <v>0.40833333333333333</v>
      </c>
      <c r="G2164" s="176">
        <v>31</v>
      </c>
      <c r="H2164" s="176" t="s">
        <v>8443</v>
      </c>
      <c r="I2164" s="176" t="s">
        <v>16089</v>
      </c>
      <c r="J2164" s="176">
        <v>27.2</v>
      </c>
      <c r="K2164" s="176">
        <v>40.21</v>
      </c>
      <c r="L2164" s="177"/>
      <c r="M2164" s="177"/>
    </row>
    <row r="2165" spans="5:13" ht="16" x14ac:dyDescent="0.2">
      <c r="E2165" s="175" t="s">
        <v>16087</v>
      </c>
      <c r="F2165" s="285">
        <v>0.40902777777777777</v>
      </c>
      <c r="G2165" s="176">
        <v>32</v>
      </c>
      <c r="H2165" s="176" t="s">
        <v>12422</v>
      </c>
      <c r="I2165" s="176" t="s">
        <v>16089</v>
      </c>
      <c r="J2165" s="176">
        <v>27.3</v>
      </c>
      <c r="K2165" s="176">
        <v>40.21</v>
      </c>
      <c r="L2165" s="177"/>
      <c r="M2165" s="177"/>
    </row>
    <row r="2166" spans="5:13" x14ac:dyDescent="0.2">
      <c r="E2166" s="175" t="s">
        <v>16087</v>
      </c>
      <c r="F2166" s="285">
        <v>0.40972222222222221</v>
      </c>
      <c r="G2166" s="176">
        <v>33</v>
      </c>
      <c r="H2166" s="176" t="s">
        <v>12422</v>
      </c>
      <c r="I2166" s="176" t="s">
        <v>12457</v>
      </c>
      <c r="J2166" s="176">
        <v>27.3</v>
      </c>
      <c r="K2166" s="176">
        <v>40.22</v>
      </c>
      <c r="L2166" s="176">
        <v>1932.64</v>
      </c>
      <c r="M2166" s="176">
        <v>2110.79</v>
      </c>
    </row>
    <row r="2167" spans="5:13" ht="16" x14ac:dyDescent="0.2">
      <c r="E2167" s="175" t="s">
        <v>16087</v>
      </c>
      <c r="F2167" s="285">
        <v>0.41249999999999998</v>
      </c>
      <c r="G2167" s="176">
        <v>34</v>
      </c>
      <c r="H2167" s="176" t="s">
        <v>12422</v>
      </c>
      <c r="I2167" s="176" t="s">
        <v>16089</v>
      </c>
      <c r="J2167" s="176">
        <v>27.4</v>
      </c>
      <c r="K2167" s="176">
        <v>40.19</v>
      </c>
      <c r="L2167" s="177"/>
      <c r="M2167" s="177"/>
    </row>
    <row r="2168" spans="5:13" x14ac:dyDescent="0.2">
      <c r="E2168" s="175" t="s">
        <v>16087</v>
      </c>
      <c r="F2168" s="285">
        <v>0.41388888888888886</v>
      </c>
      <c r="G2168" s="176">
        <v>35</v>
      </c>
      <c r="H2168" s="176" t="s">
        <v>16091</v>
      </c>
      <c r="I2168" s="176" t="s">
        <v>16089</v>
      </c>
      <c r="J2168" s="176">
        <v>27.4</v>
      </c>
      <c r="K2168" s="176">
        <v>40.22</v>
      </c>
      <c r="L2168" s="176">
        <v>2028.15</v>
      </c>
      <c r="M2168" s="176">
        <v>2093.9899999999998</v>
      </c>
    </row>
    <row r="2169" spans="5:13" ht="16" x14ac:dyDescent="0.2">
      <c r="E2169" s="175" t="s">
        <v>16087</v>
      </c>
      <c r="F2169" s="285">
        <v>0.4152777777777778</v>
      </c>
      <c r="G2169" s="176">
        <v>36</v>
      </c>
      <c r="H2169" s="176" t="s">
        <v>16092</v>
      </c>
      <c r="I2169" s="176" t="s">
        <v>12457</v>
      </c>
      <c r="J2169" s="176">
        <v>27.2</v>
      </c>
      <c r="K2169" s="176">
        <v>40.22</v>
      </c>
      <c r="L2169" s="177"/>
      <c r="M2169" s="177"/>
    </row>
    <row r="2170" spans="5:13" ht="16" x14ac:dyDescent="0.2">
      <c r="E2170" s="175" t="s">
        <v>16087</v>
      </c>
      <c r="F2170" s="285">
        <v>0.41597222222222224</v>
      </c>
      <c r="G2170" s="176">
        <v>37</v>
      </c>
      <c r="H2170" s="176" t="s">
        <v>16092</v>
      </c>
      <c r="I2170" s="176" t="s">
        <v>12457</v>
      </c>
      <c r="J2170" s="176">
        <v>27.2</v>
      </c>
      <c r="K2170" s="176">
        <v>40.200000000000003</v>
      </c>
      <c r="L2170" s="177"/>
      <c r="M2170" s="177"/>
    </row>
    <row r="2171" spans="5:13" x14ac:dyDescent="0.2">
      <c r="E2171" s="175" t="s">
        <v>16087</v>
      </c>
      <c r="F2171" s="285">
        <v>0.41666666666666669</v>
      </c>
      <c r="G2171" s="176">
        <v>38</v>
      </c>
      <c r="H2171" s="176" t="s">
        <v>8443</v>
      </c>
      <c r="I2171" s="176" t="s">
        <v>12457</v>
      </c>
      <c r="J2171" s="176">
        <v>27.1</v>
      </c>
      <c r="K2171" s="176">
        <v>40.24</v>
      </c>
      <c r="L2171" s="176">
        <v>1916.13</v>
      </c>
      <c r="M2171" s="176">
        <v>2052.5700000000002</v>
      </c>
    </row>
    <row r="2172" spans="5:13" x14ac:dyDescent="0.2">
      <c r="E2172" s="175" t="s">
        <v>16087</v>
      </c>
      <c r="F2172" s="285">
        <v>0.41805555555555557</v>
      </c>
      <c r="G2172" s="176">
        <v>39</v>
      </c>
      <c r="H2172" s="176" t="s">
        <v>12422</v>
      </c>
      <c r="I2172" s="176" t="s">
        <v>16089</v>
      </c>
      <c r="J2172" s="176">
        <v>27.4</v>
      </c>
      <c r="K2172" s="176">
        <v>40.200000000000003</v>
      </c>
      <c r="L2172" s="176">
        <v>2026.33</v>
      </c>
      <c r="M2172" s="176">
        <v>2097.27</v>
      </c>
    </row>
    <row r="2173" spans="5:13" x14ac:dyDescent="0.2">
      <c r="E2173" s="175" t="s">
        <v>16087</v>
      </c>
      <c r="F2173" s="285">
        <v>0.42222222222222222</v>
      </c>
      <c r="G2173" s="176">
        <v>40</v>
      </c>
      <c r="H2173" s="176" t="s">
        <v>16092</v>
      </c>
      <c r="I2173" s="176" t="s">
        <v>16089</v>
      </c>
      <c r="J2173" s="176">
        <v>27.1</v>
      </c>
      <c r="K2173" s="176">
        <v>40.200000000000003</v>
      </c>
      <c r="L2173" s="176">
        <v>2026.65</v>
      </c>
      <c r="M2173" s="176">
        <v>2096.14</v>
      </c>
    </row>
    <row r="2174" spans="5:13" ht="16" x14ac:dyDescent="0.2">
      <c r="E2174" s="175" t="s">
        <v>16087</v>
      </c>
      <c r="F2174" s="285">
        <v>0.42291666666666666</v>
      </c>
      <c r="G2174" s="176">
        <v>41</v>
      </c>
      <c r="H2174" s="176" t="s">
        <v>16088</v>
      </c>
      <c r="I2174" s="176" t="s">
        <v>16089</v>
      </c>
      <c r="J2174" s="176">
        <v>27.2</v>
      </c>
      <c r="K2174" s="176">
        <v>40.21</v>
      </c>
      <c r="L2174" s="177"/>
      <c r="M2174" s="177"/>
    </row>
    <row r="2175" spans="5:13" ht="16" x14ac:dyDescent="0.2">
      <c r="E2175" s="175" t="s">
        <v>16087</v>
      </c>
      <c r="F2175" s="285">
        <v>0.42430555555555555</v>
      </c>
      <c r="G2175" s="176">
        <v>42</v>
      </c>
      <c r="H2175" s="176" t="s">
        <v>8443</v>
      </c>
      <c r="I2175" s="176" t="s">
        <v>12457</v>
      </c>
      <c r="J2175" s="176">
        <v>27.2</v>
      </c>
      <c r="K2175" s="176">
        <v>40.21</v>
      </c>
      <c r="L2175" s="177"/>
      <c r="M2175" s="177"/>
    </row>
    <row r="2176" spans="5:13" x14ac:dyDescent="0.2">
      <c r="E2176" s="175" t="s">
        <v>16087</v>
      </c>
      <c r="F2176" s="285">
        <v>0.42499999999999999</v>
      </c>
      <c r="G2176" s="176">
        <v>43</v>
      </c>
      <c r="H2176" s="176" t="s">
        <v>8443</v>
      </c>
      <c r="I2176" s="176" t="s">
        <v>12457</v>
      </c>
      <c r="J2176" s="176">
        <v>27.2</v>
      </c>
      <c r="K2176" s="176">
        <v>40.24</v>
      </c>
      <c r="L2176" s="176">
        <v>1930.63</v>
      </c>
      <c r="M2176" s="176">
        <v>2095.9</v>
      </c>
    </row>
    <row r="2177" spans="5:13" ht="16" x14ac:dyDescent="0.2">
      <c r="E2177" s="175" t="s">
        <v>16087</v>
      </c>
      <c r="F2177" s="285">
        <v>0.42638888888888887</v>
      </c>
      <c r="G2177" s="176">
        <v>44</v>
      </c>
      <c r="H2177" s="176" t="s">
        <v>16088</v>
      </c>
      <c r="I2177" s="176" t="s">
        <v>16089</v>
      </c>
      <c r="J2177" s="176">
        <v>27.3</v>
      </c>
      <c r="K2177" s="176">
        <v>40.200000000000003</v>
      </c>
      <c r="L2177" s="177"/>
      <c r="M2177" s="177"/>
    </row>
    <row r="2178" spans="5:13" ht="16" x14ac:dyDescent="0.2">
      <c r="E2178" s="175" t="s">
        <v>16087</v>
      </c>
      <c r="F2178" s="285">
        <v>0.42708333333333331</v>
      </c>
      <c r="G2178" s="176">
        <v>45</v>
      </c>
      <c r="H2178" s="176" t="s">
        <v>16088</v>
      </c>
      <c r="I2178" s="176" t="s">
        <v>12457</v>
      </c>
      <c r="J2178" s="176">
        <v>27.2</v>
      </c>
      <c r="K2178" s="176">
        <v>40.24</v>
      </c>
      <c r="L2178" s="177"/>
      <c r="M2178" s="177"/>
    </row>
    <row r="2179" spans="5:13" ht="16" x14ac:dyDescent="0.2">
      <c r="E2179" s="175" t="s">
        <v>16087</v>
      </c>
      <c r="F2179" s="285">
        <v>0.42777777777777776</v>
      </c>
      <c r="G2179" s="176">
        <v>46</v>
      </c>
      <c r="H2179" s="176" t="s">
        <v>12422</v>
      </c>
      <c r="I2179" s="176" t="s">
        <v>12457</v>
      </c>
      <c r="J2179" s="176">
        <v>27.3</v>
      </c>
      <c r="K2179" s="176">
        <v>40.229999999999997</v>
      </c>
      <c r="L2179" s="177"/>
      <c r="M2179" s="177"/>
    </row>
    <row r="2180" spans="5:13" x14ac:dyDescent="0.2">
      <c r="E2180" s="175" t="s">
        <v>16087</v>
      </c>
      <c r="F2180" s="285">
        <v>0.42916666666666664</v>
      </c>
      <c r="G2180" s="176">
        <v>47</v>
      </c>
      <c r="H2180" s="176" t="s">
        <v>16088</v>
      </c>
      <c r="I2180" s="176" t="s">
        <v>12457</v>
      </c>
      <c r="J2180" s="176">
        <v>27.3</v>
      </c>
      <c r="K2180" s="176">
        <v>40.21</v>
      </c>
      <c r="L2180" s="176">
        <v>1932.56</v>
      </c>
      <c r="M2180" s="176">
        <v>2100.13</v>
      </c>
    </row>
    <row r="2181" spans="5:13" x14ac:dyDescent="0.2">
      <c r="E2181" s="175" t="s">
        <v>16087</v>
      </c>
      <c r="F2181" s="285">
        <v>0.43055555555555558</v>
      </c>
      <c r="G2181" s="176">
        <v>48</v>
      </c>
      <c r="H2181" s="176" t="s">
        <v>16088</v>
      </c>
      <c r="I2181" s="176" t="s">
        <v>12457</v>
      </c>
      <c r="J2181" s="176">
        <v>27.2</v>
      </c>
      <c r="K2181" s="176">
        <v>40.24</v>
      </c>
      <c r="L2181" s="176">
        <v>1932.84</v>
      </c>
      <c r="M2181" s="176">
        <v>2109.9899999999998</v>
      </c>
    </row>
    <row r="2182" spans="5:13" x14ac:dyDescent="0.2">
      <c r="E2182" s="175" t="s">
        <v>16087</v>
      </c>
      <c r="F2182" s="285">
        <v>0.43194444444444446</v>
      </c>
      <c r="G2182" s="176">
        <v>49</v>
      </c>
      <c r="H2182" s="176" t="s">
        <v>11553</v>
      </c>
      <c r="I2182" s="176" t="s">
        <v>16089</v>
      </c>
      <c r="J2182" s="176">
        <v>27.7</v>
      </c>
      <c r="K2182" s="176">
        <v>40.200000000000003</v>
      </c>
      <c r="L2182" s="176">
        <v>2027.76</v>
      </c>
      <c r="M2182" s="176">
        <v>2099.2800000000002</v>
      </c>
    </row>
    <row r="2183" spans="5:13" x14ac:dyDescent="0.2">
      <c r="E2183" s="175" t="s">
        <v>16087</v>
      </c>
      <c r="F2183" s="285">
        <v>0.43263888888888891</v>
      </c>
      <c r="G2183" s="176">
        <v>50</v>
      </c>
      <c r="H2183" s="176" t="s">
        <v>16090</v>
      </c>
      <c r="I2183" s="176" t="s">
        <v>12457</v>
      </c>
      <c r="J2183" s="176">
        <v>27.4</v>
      </c>
      <c r="K2183" s="176">
        <v>40.229999999999997</v>
      </c>
      <c r="L2183" s="176">
        <v>1933.18</v>
      </c>
      <c r="M2183" s="176">
        <v>2098.7600000000002</v>
      </c>
    </row>
    <row r="2184" spans="5:13" x14ac:dyDescent="0.2">
      <c r="E2184" s="175" t="s">
        <v>16087</v>
      </c>
      <c r="F2184" s="285">
        <v>0.43402777777777779</v>
      </c>
      <c r="G2184" s="176">
        <v>51</v>
      </c>
      <c r="H2184" s="176" t="s">
        <v>16091</v>
      </c>
      <c r="I2184" s="176" t="s">
        <v>16089</v>
      </c>
      <c r="J2184" s="176">
        <v>27.4</v>
      </c>
      <c r="K2184" s="176">
        <v>40.200000000000003</v>
      </c>
      <c r="L2184" s="176">
        <v>2023.9</v>
      </c>
      <c r="M2184" s="176">
        <v>2094.8000000000002</v>
      </c>
    </row>
    <row r="2185" spans="5:13" x14ac:dyDescent="0.2">
      <c r="E2185" s="175" t="s">
        <v>16087</v>
      </c>
      <c r="F2185" s="285">
        <v>0.43541666666666667</v>
      </c>
      <c r="G2185" s="176">
        <v>52</v>
      </c>
      <c r="H2185" s="176" t="s">
        <v>8443</v>
      </c>
      <c r="I2185" s="176" t="s">
        <v>16089</v>
      </c>
      <c r="J2185" s="176">
        <v>27.5</v>
      </c>
      <c r="K2185" s="176">
        <v>40.229999999999997</v>
      </c>
      <c r="L2185" s="176">
        <v>2028.58</v>
      </c>
      <c r="M2185" s="176">
        <v>2104.44</v>
      </c>
    </row>
    <row r="2186" spans="5:13" ht="16" x14ac:dyDescent="0.2">
      <c r="E2186" s="175" t="s">
        <v>16087</v>
      </c>
      <c r="F2186" s="285">
        <v>0.43680555555555556</v>
      </c>
      <c r="G2186" s="176">
        <v>53</v>
      </c>
      <c r="H2186" s="176" t="s">
        <v>16091</v>
      </c>
      <c r="I2186" s="176" t="s">
        <v>12457</v>
      </c>
      <c r="J2186" s="176">
        <v>27.3</v>
      </c>
      <c r="K2186" s="176">
        <v>40.22</v>
      </c>
      <c r="L2186" s="177"/>
      <c r="M2186" s="177"/>
    </row>
    <row r="2187" spans="5:13" ht="16" x14ac:dyDescent="0.2">
      <c r="E2187" s="175" t="s">
        <v>16087</v>
      </c>
      <c r="F2187" s="285">
        <v>0.43819444444444444</v>
      </c>
      <c r="G2187" s="176">
        <v>54</v>
      </c>
      <c r="H2187" s="176" t="s">
        <v>16091</v>
      </c>
      <c r="I2187" s="176" t="s">
        <v>16089</v>
      </c>
      <c r="J2187" s="176">
        <v>27.5</v>
      </c>
      <c r="K2187" s="176">
        <v>40.200000000000003</v>
      </c>
      <c r="L2187" s="177"/>
      <c r="M2187" s="177"/>
    </row>
    <row r="2188" spans="5:13" x14ac:dyDescent="0.2">
      <c r="E2188" s="175" t="s">
        <v>16087</v>
      </c>
      <c r="F2188" s="285">
        <v>0.43888888888888888</v>
      </c>
      <c r="G2188" s="176">
        <v>55</v>
      </c>
      <c r="H2188" s="176" t="s">
        <v>16090</v>
      </c>
      <c r="I2188" s="176" t="s">
        <v>12457</v>
      </c>
      <c r="J2188" s="176">
        <v>27.4</v>
      </c>
      <c r="K2188" s="176">
        <v>40.22</v>
      </c>
      <c r="L2188" s="176">
        <v>1940.37</v>
      </c>
      <c r="M2188" s="176">
        <v>2102.33</v>
      </c>
    </row>
    <row r="2189" spans="5:13" ht="16" x14ac:dyDescent="0.2">
      <c r="E2189" s="175" t="s">
        <v>16087</v>
      </c>
      <c r="F2189" s="285">
        <v>0.43958333333333333</v>
      </c>
      <c r="G2189" s="176">
        <v>56</v>
      </c>
      <c r="H2189" s="176" t="s">
        <v>16090</v>
      </c>
      <c r="I2189" s="176" t="s">
        <v>12457</v>
      </c>
      <c r="J2189" s="176">
        <v>27.3</v>
      </c>
      <c r="K2189" s="176">
        <v>40.22</v>
      </c>
      <c r="L2189" s="177"/>
      <c r="M2189" s="177"/>
    </row>
    <row r="2190" spans="5:13" x14ac:dyDescent="0.2">
      <c r="E2190" s="175" t="s">
        <v>16087</v>
      </c>
      <c r="F2190" s="285">
        <v>0.44374999999999998</v>
      </c>
      <c r="G2190" s="176" t="s">
        <v>16093</v>
      </c>
      <c r="H2190" s="176" t="s">
        <v>16094</v>
      </c>
      <c r="I2190" s="176" t="s">
        <v>16089</v>
      </c>
      <c r="J2190" s="176">
        <v>28.8</v>
      </c>
      <c r="K2190" s="176">
        <v>40.19</v>
      </c>
      <c r="L2190" s="176">
        <v>2037.11</v>
      </c>
      <c r="M2190" s="176">
        <v>2102.83</v>
      </c>
    </row>
    <row r="2191" spans="5:13" x14ac:dyDescent="0.2">
      <c r="E2191" s="175" t="s">
        <v>16087</v>
      </c>
      <c r="F2191" s="285">
        <v>0.4465277777777778</v>
      </c>
      <c r="G2191" s="176" t="s">
        <v>16095</v>
      </c>
      <c r="H2191" s="176" t="s">
        <v>16094</v>
      </c>
      <c r="I2191" s="176" t="s">
        <v>12457</v>
      </c>
      <c r="J2191" s="176">
        <v>28.4</v>
      </c>
      <c r="K2191" s="176">
        <v>40.229999999999997</v>
      </c>
      <c r="L2191" s="176">
        <v>1933.48</v>
      </c>
      <c r="M2191" s="176">
        <v>2104.21</v>
      </c>
    </row>
    <row r="2192" spans="5:13" ht="16" x14ac:dyDescent="0.2">
      <c r="E2192" s="175" t="s">
        <v>16096</v>
      </c>
      <c r="F2192" s="285">
        <v>0.37361111111111112</v>
      </c>
      <c r="G2192" s="176">
        <v>1</v>
      </c>
      <c r="H2192" s="176" t="s">
        <v>16088</v>
      </c>
      <c r="I2192" s="176" t="s">
        <v>16089</v>
      </c>
      <c r="J2192" s="176">
        <v>27.6</v>
      </c>
      <c r="K2192" s="176">
        <v>38.18</v>
      </c>
      <c r="L2192" s="177"/>
      <c r="M2192" s="177"/>
    </row>
    <row r="2193" spans="5:13" ht="16" x14ac:dyDescent="0.2">
      <c r="E2193" s="175" t="s">
        <v>16096</v>
      </c>
      <c r="F2193" s="285">
        <v>0.375</v>
      </c>
      <c r="G2193" s="176">
        <v>2</v>
      </c>
      <c r="H2193" s="176" t="s">
        <v>16090</v>
      </c>
      <c r="I2193" s="176" t="s">
        <v>16089</v>
      </c>
      <c r="J2193" s="176">
        <v>27.7</v>
      </c>
      <c r="K2193" s="176">
        <v>38.19</v>
      </c>
      <c r="L2193" s="177"/>
      <c r="M2193" s="177"/>
    </row>
    <row r="2194" spans="5:13" ht="16" x14ac:dyDescent="0.2">
      <c r="E2194" s="175" t="s">
        <v>16096</v>
      </c>
      <c r="F2194" s="285">
        <v>0.375</v>
      </c>
      <c r="G2194" s="176">
        <v>3</v>
      </c>
      <c r="H2194" s="176" t="s">
        <v>16091</v>
      </c>
      <c r="I2194" s="176" t="s">
        <v>12457</v>
      </c>
      <c r="J2194" s="176">
        <v>27.3</v>
      </c>
      <c r="K2194" s="176">
        <v>38.21</v>
      </c>
      <c r="L2194" s="177"/>
      <c r="M2194" s="177"/>
    </row>
    <row r="2195" spans="5:13" ht="16" x14ac:dyDescent="0.2">
      <c r="E2195" s="175" t="s">
        <v>16096</v>
      </c>
      <c r="F2195" s="285">
        <v>0.38263888888888886</v>
      </c>
      <c r="G2195" s="176">
        <v>4</v>
      </c>
      <c r="H2195" s="176" t="s">
        <v>16090</v>
      </c>
      <c r="I2195" s="176" t="s">
        <v>12457</v>
      </c>
      <c r="J2195" s="176">
        <v>27.6</v>
      </c>
      <c r="K2195" s="176">
        <v>38.22</v>
      </c>
      <c r="L2195" s="177"/>
      <c r="M2195" s="177"/>
    </row>
    <row r="2196" spans="5:13" ht="16" x14ac:dyDescent="0.2">
      <c r="E2196" s="175" t="s">
        <v>16096</v>
      </c>
      <c r="F2196" s="285">
        <v>0.37638888888888888</v>
      </c>
      <c r="G2196" s="176">
        <v>5</v>
      </c>
      <c r="H2196" s="176" t="s">
        <v>11553</v>
      </c>
      <c r="I2196" s="176" t="s">
        <v>12457</v>
      </c>
      <c r="J2196" s="176">
        <v>27.4</v>
      </c>
      <c r="K2196" s="176">
        <v>38.200000000000003</v>
      </c>
      <c r="L2196" s="177"/>
      <c r="M2196" s="177"/>
    </row>
    <row r="2197" spans="5:13" ht="16" x14ac:dyDescent="0.2">
      <c r="E2197" s="175" t="s">
        <v>16096</v>
      </c>
      <c r="F2197" s="285">
        <v>0.37708333333333333</v>
      </c>
      <c r="G2197" s="176">
        <v>6</v>
      </c>
      <c r="H2197" s="176" t="s">
        <v>16090</v>
      </c>
      <c r="I2197" s="176" t="s">
        <v>16089</v>
      </c>
      <c r="J2197" s="176">
        <v>27.6</v>
      </c>
      <c r="K2197" s="176">
        <v>38.17</v>
      </c>
      <c r="L2197" s="177"/>
      <c r="M2197" s="177"/>
    </row>
    <row r="2198" spans="5:13" ht="16" x14ac:dyDescent="0.2">
      <c r="E2198" s="175" t="s">
        <v>16096</v>
      </c>
      <c r="F2198" s="285">
        <v>0.37777777777777777</v>
      </c>
      <c r="G2198" s="176">
        <v>7</v>
      </c>
      <c r="H2198" s="176" t="s">
        <v>16088</v>
      </c>
      <c r="I2198" s="176" t="s">
        <v>16089</v>
      </c>
      <c r="J2198" s="176">
        <v>27.4</v>
      </c>
      <c r="K2198" s="176">
        <v>38.17</v>
      </c>
      <c r="L2198" s="177"/>
      <c r="M2198" s="177"/>
    </row>
    <row r="2199" spans="5:13" ht="16" x14ac:dyDescent="0.2">
      <c r="E2199" s="175" t="s">
        <v>16096</v>
      </c>
      <c r="F2199" s="285">
        <v>0.37847222222222221</v>
      </c>
      <c r="G2199" s="176">
        <v>8</v>
      </c>
      <c r="H2199" s="176" t="s">
        <v>11553</v>
      </c>
      <c r="I2199" s="176" t="s">
        <v>12457</v>
      </c>
      <c r="J2199" s="176">
        <v>27.4</v>
      </c>
      <c r="K2199" s="176">
        <v>38.21</v>
      </c>
      <c r="L2199" s="177"/>
      <c r="M2199" s="177"/>
    </row>
    <row r="2200" spans="5:13" ht="16" x14ac:dyDescent="0.2">
      <c r="E2200" s="175" t="s">
        <v>16096</v>
      </c>
      <c r="F2200" s="285">
        <v>0.37916666666666665</v>
      </c>
      <c r="G2200" s="176">
        <v>9</v>
      </c>
      <c r="H2200" s="176" t="s">
        <v>8443</v>
      </c>
      <c r="I2200" s="176" t="s">
        <v>16089</v>
      </c>
      <c r="J2200" s="176">
        <v>27.5</v>
      </c>
      <c r="K2200" s="176">
        <v>38.18</v>
      </c>
      <c r="L2200" s="177"/>
      <c r="M2200" s="177"/>
    </row>
    <row r="2201" spans="5:13" ht="16" x14ac:dyDescent="0.2">
      <c r="E2201" s="175" t="s">
        <v>16096</v>
      </c>
      <c r="F2201" s="285">
        <v>0.37986111111111109</v>
      </c>
      <c r="G2201" s="176">
        <v>10</v>
      </c>
      <c r="H2201" s="176" t="s">
        <v>12422</v>
      </c>
      <c r="I2201" s="176" t="s">
        <v>12457</v>
      </c>
      <c r="J2201" s="176">
        <v>27.1</v>
      </c>
      <c r="K2201" s="176">
        <v>38.200000000000003</v>
      </c>
      <c r="L2201" s="177"/>
      <c r="M2201" s="177"/>
    </row>
    <row r="2202" spans="5:13" ht="16" x14ac:dyDescent="0.2">
      <c r="E2202" s="175" t="s">
        <v>16096</v>
      </c>
      <c r="F2202" s="285">
        <v>0.38124999999999998</v>
      </c>
      <c r="G2202" s="176">
        <v>11</v>
      </c>
      <c r="H2202" s="176" t="s">
        <v>11553</v>
      </c>
      <c r="I2202" s="176" t="s">
        <v>16089</v>
      </c>
      <c r="J2202" s="176">
        <v>27.3</v>
      </c>
      <c r="K2202" s="176">
        <v>38.19</v>
      </c>
      <c r="L2202" s="177"/>
      <c r="M2202" s="177"/>
    </row>
    <row r="2203" spans="5:13" ht="16" x14ac:dyDescent="0.2">
      <c r="E2203" s="175" t="s">
        <v>16096</v>
      </c>
      <c r="F2203" s="285">
        <v>0.38194444444444442</v>
      </c>
      <c r="G2203" s="176">
        <v>12</v>
      </c>
      <c r="H2203" s="176" t="s">
        <v>16092</v>
      </c>
      <c r="I2203" s="176" t="s">
        <v>12457</v>
      </c>
      <c r="J2203" s="176">
        <v>27.2</v>
      </c>
      <c r="K2203" s="176">
        <v>38.21</v>
      </c>
      <c r="L2203" s="177"/>
      <c r="M2203" s="177"/>
    </row>
    <row r="2204" spans="5:13" ht="16" x14ac:dyDescent="0.2">
      <c r="E2204" s="175" t="s">
        <v>16096</v>
      </c>
      <c r="F2204" s="285">
        <v>0.3840277777777778</v>
      </c>
      <c r="G2204" s="176">
        <v>13</v>
      </c>
      <c r="H2204" s="176" t="s">
        <v>16092</v>
      </c>
      <c r="I2204" s="176" t="s">
        <v>16089</v>
      </c>
      <c r="J2204" s="176">
        <v>27.4</v>
      </c>
      <c r="K2204" s="176">
        <v>38.18</v>
      </c>
      <c r="L2204" s="177"/>
      <c r="M2204" s="177"/>
    </row>
    <row r="2205" spans="5:13" ht="16" x14ac:dyDescent="0.2">
      <c r="E2205" s="175" t="s">
        <v>16096</v>
      </c>
      <c r="F2205" s="285">
        <v>0.3840277777777778</v>
      </c>
      <c r="G2205" s="176">
        <v>14</v>
      </c>
      <c r="H2205" s="176" t="s">
        <v>16092</v>
      </c>
      <c r="I2205" s="176" t="s">
        <v>16089</v>
      </c>
      <c r="J2205" s="176">
        <v>27.5</v>
      </c>
      <c r="K2205" s="176">
        <v>38.18</v>
      </c>
      <c r="L2205" s="177"/>
      <c r="M2205" s="177"/>
    </row>
    <row r="2206" spans="5:13" ht="16" x14ac:dyDescent="0.2">
      <c r="E2206" s="175" t="s">
        <v>16096</v>
      </c>
      <c r="F2206" s="285">
        <v>0.38472222222222224</v>
      </c>
      <c r="G2206" s="176">
        <v>15</v>
      </c>
      <c r="H2206" s="176" t="s">
        <v>8443</v>
      </c>
      <c r="I2206" s="176" t="s">
        <v>12457</v>
      </c>
      <c r="J2206" s="176">
        <v>27.6</v>
      </c>
      <c r="K2206" s="176">
        <v>38.200000000000003</v>
      </c>
      <c r="L2206" s="177"/>
      <c r="M2206" s="177"/>
    </row>
    <row r="2207" spans="5:13" ht="16" x14ac:dyDescent="0.2">
      <c r="E2207" s="175" t="s">
        <v>16096</v>
      </c>
      <c r="F2207" s="285">
        <v>0.38541666666666669</v>
      </c>
      <c r="G2207" s="176">
        <v>16</v>
      </c>
      <c r="H2207" s="176" t="s">
        <v>8443</v>
      </c>
      <c r="I2207" s="176" t="s">
        <v>16089</v>
      </c>
      <c r="J2207" s="176">
        <v>27.5</v>
      </c>
      <c r="K2207" s="176">
        <v>38.19</v>
      </c>
      <c r="L2207" s="177"/>
      <c r="M2207" s="177"/>
    </row>
    <row r="2208" spans="5:13" ht="16" x14ac:dyDescent="0.2">
      <c r="E2208" s="175" t="s">
        <v>16096</v>
      </c>
      <c r="F2208" s="285">
        <v>0.38611111111111113</v>
      </c>
      <c r="G2208" s="176">
        <v>17</v>
      </c>
      <c r="H2208" s="176" t="s">
        <v>12422</v>
      </c>
      <c r="I2208" s="176" t="s">
        <v>12457</v>
      </c>
      <c r="J2208" s="176">
        <v>27.2</v>
      </c>
      <c r="K2208" s="176">
        <v>38.21</v>
      </c>
      <c r="L2208" s="177"/>
      <c r="M2208" s="177"/>
    </row>
    <row r="2209" spans="5:13" ht="16" x14ac:dyDescent="0.2">
      <c r="E2209" s="175" t="s">
        <v>16096</v>
      </c>
      <c r="F2209" s="285">
        <v>0.38680555555555557</v>
      </c>
      <c r="G2209" s="176">
        <v>18</v>
      </c>
      <c r="H2209" s="176" t="s">
        <v>16092</v>
      </c>
      <c r="I2209" s="176" t="s">
        <v>16089</v>
      </c>
      <c r="J2209" s="176">
        <v>27.3</v>
      </c>
      <c r="K2209" s="176">
        <v>38.19</v>
      </c>
      <c r="L2209" s="177"/>
      <c r="M2209" s="177"/>
    </row>
    <row r="2210" spans="5:13" ht="16" x14ac:dyDescent="0.2">
      <c r="E2210" s="175" t="s">
        <v>16096</v>
      </c>
      <c r="F2210" s="285">
        <v>0.38750000000000001</v>
      </c>
      <c r="G2210" s="176">
        <v>19</v>
      </c>
      <c r="H2210" s="176" t="s">
        <v>16091</v>
      </c>
      <c r="I2210" s="176" t="s">
        <v>12457</v>
      </c>
      <c r="J2210" s="176">
        <v>27.3</v>
      </c>
      <c r="K2210" s="176">
        <v>38.229999999999997</v>
      </c>
      <c r="L2210" s="177"/>
      <c r="M2210" s="177"/>
    </row>
    <row r="2211" spans="5:13" ht="16" x14ac:dyDescent="0.2">
      <c r="E2211" s="175" t="s">
        <v>16096</v>
      </c>
      <c r="F2211" s="285">
        <v>0.38819444444444445</v>
      </c>
      <c r="G2211" s="176">
        <v>20</v>
      </c>
      <c r="H2211" s="176" t="s">
        <v>16090</v>
      </c>
      <c r="I2211" s="176" t="s">
        <v>16089</v>
      </c>
      <c r="J2211" s="176">
        <v>27.5</v>
      </c>
      <c r="K2211" s="176">
        <v>38.18</v>
      </c>
      <c r="L2211" s="177"/>
      <c r="M2211" s="177"/>
    </row>
    <row r="2212" spans="5:13" ht="16" x14ac:dyDescent="0.2">
      <c r="E2212" s="175" t="s">
        <v>16096</v>
      </c>
      <c r="F2212" s="285">
        <v>0.38958333333333334</v>
      </c>
      <c r="G2212" s="176">
        <v>21</v>
      </c>
      <c r="H2212" s="176" t="s">
        <v>16092</v>
      </c>
      <c r="I2212" s="176" t="s">
        <v>12457</v>
      </c>
      <c r="J2212" s="176">
        <v>27.6</v>
      </c>
      <c r="K2212" s="176">
        <v>38.22</v>
      </c>
      <c r="L2212" s="177"/>
      <c r="M2212" s="177"/>
    </row>
    <row r="2213" spans="5:13" ht="16" x14ac:dyDescent="0.2">
      <c r="E2213" s="175" t="s">
        <v>16096</v>
      </c>
      <c r="F2213" s="285">
        <v>0.39513888888888887</v>
      </c>
      <c r="G2213" s="176">
        <v>22</v>
      </c>
      <c r="H2213" s="176" t="s">
        <v>16091</v>
      </c>
      <c r="I2213" s="176" t="s">
        <v>16089</v>
      </c>
      <c r="J2213" s="176">
        <v>27.2</v>
      </c>
      <c r="K2213" s="176">
        <v>38.19</v>
      </c>
      <c r="L2213" s="177"/>
      <c r="M2213" s="177"/>
    </row>
    <row r="2214" spans="5:13" ht="16" x14ac:dyDescent="0.2">
      <c r="E2214" s="175" t="s">
        <v>16096</v>
      </c>
      <c r="F2214" s="285">
        <v>0.39444444444444443</v>
      </c>
      <c r="G2214" s="176">
        <v>23</v>
      </c>
      <c r="H2214" s="176" t="s">
        <v>16088</v>
      </c>
      <c r="I2214" s="176" t="s">
        <v>12457</v>
      </c>
      <c r="J2214" s="176">
        <v>27.2</v>
      </c>
      <c r="K2214" s="176">
        <v>38.22</v>
      </c>
      <c r="L2214" s="177"/>
      <c r="M2214" s="177"/>
    </row>
    <row r="2215" spans="5:13" ht="16" x14ac:dyDescent="0.2">
      <c r="E2215" s="175" t="s">
        <v>16096</v>
      </c>
      <c r="F2215" s="285">
        <v>0.39374999999999999</v>
      </c>
      <c r="G2215" s="176">
        <v>24</v>
      </c>
      <c r="H2215" s="176" t="s">
        <v>11553</v>
      </c>
      <c r="I2215" s="176" t="s">
        <v>12457</v>
      </c>
      <c r="J2215" s="176">
        <v>27.3</v>
      </c>
      <c r="K2215" s="176">
        <v>38.21</v>
      </c>
      <c r="L2215" s="177"/>
      <c r="M2215" s="177"/>
    </row>
    <row r="2216" spans="5:13" ht="16" x14ac:dyDescent="0.2">
      <c r="E2216" s="175" t="s">
        <v>16096</v>
      </c>
      <c r="F2216" s="285">
        <v>0.3923611111111111</v>
      </c>
      <c r="G2216" s="176">
        <v>25</v>
      </c>
      <c r="H2216" s="176" t="s">
        <v>16090</v>
      </c>
      <c r="I2216" s="176" t="s">
        <v>16089</v>
      </c>
      <c r="J2216" s="176">
        <v>26.9</v>
      </c>
      <c r="K2216" s="176">
        <v>38.159999999999997</v>
      </c>
      <c r="L2216" s="177"/>
      <c r="M2216" s="177"/>
    </row>
    <row r="2217" spans="5:13" ht="16" x14ac:dyDescent="0.2">
      <c r="E2217" s="175" t="s">
        <v>16096</v>
      </c>
      <c r="F2217" s="285">
        <v>0.39166666666666666</v>
      </c>
      <c r="G2217" s="176">
        <v>26</v>
      </c>
      <c r="H2217" s="176" t="s">
        <v>12422</v>
      </c>
      <c r="I2217" s="176" t="s">
        <v>16089</v>
      </c>
      <c r="J2217" s="176">
        <v>27.6</v>
      </c>
      <c r="K2217" s="176">
        <v>38.19</v>
      </c>
      <c r="L2217" s="177"/>
      <c r="M2217" s="177"/>
    </row>
    <row r="2218" spans="5:13" ht="16" x14ac:dyDescent="0.2">
      <c r="E2218" s="175" t="s">
        <v>16096</v>
      </c>
      <c r="F2218" s="285">
        <v>0.39097222222222222</v>
      </c>
      <c r="G2218" s="176">
        <v>27</v>
      </c>
      <c r="H2218" s="176" t="s">
        <v>16091</v>
      </c>
      <c r="I2218" s="176" t="s">
        <v>12457</v>
      </c>
      <c r="J2218" s="176">
        <v>27.5</v>
      </c>
      <c r="K2218" s="176">
        <v>38.22</v>
      </c>
      <c r="L2218" s="177"/>
      <c r="M2218" s="177"/>
    </row>
    <row r="2219" spans="5:13" ht="16" x14ac:dyDescent="0.2">
      <c r="E2219" s="175" t="s">
        <v>16096</v>
      </c>
      <c r="F2219" s="285">
        <v>0.39027777777777778</v>
      </c>
      <c r="G2219" s="176">
        <v>28</v>
      </c>
      <c r="H2219" s="176" t="s">
        <v>11553</v>
      </c>
      <c r="I2219" s="176" t="s">
        <v>12457</v>
      </c>
      <c r="J2219" s="176">
        <v>27.6</v>
      </c>
      <c r="K2219" s="176">
        <v>38.21</v>
      </c>
      <c r="L2219" s="177"/>
      <c r="M2219" s="177"/>
    </row>
    <row r="2220" spans="5:13" ht="16" x14ac:dyDescent="0.2">
      <c r="E2220" s="175" t="s">
        <v>16096</v>
      </c>
      <c r="F2220" s="285">
        <v>0.39583333333333331</v>
      </c>
      <c r="G2220" s="176">
        <v>29</v>
      </c>
      <c r="H2220" s="176" t="s">
        <v>11553</v>
      </c>
      <c r="I2220" s="176" t="s">
        <v>16089</v>
      </c>
      <c r="J2220" s="176">
        <v>27.5</v>
      </c>
      <c r="K2220" s="176">
        <v>38.19</v>
      </c>
      <c r="L2220" s="177"/>
      <c r="M2220" s="177"/>
    </row>
    <row r="2221" spans="5:13" ht="16" x14ac:dyDescent="0.2">
      <c r="E2221" s="175" t="s">
        <v>16096</v>
      </c>
      <c r="F2221" s="285">
        <v>0.39652777777777776</v>
      </c>
      <c r="G2221" s="176">
        <v>30</v>
      </c>
      <c r="H2221" s="176" t="s">
        <v>11553</v>
      </c>
      <c r="I2221" s="176" t="s">
        <v>16089</v>
      </c>
      <c r="J2221" s="176">
        <v>27.4</v>
      </c>
      <c r="K2221" s="176">
        <v>38.18</v>
      </c>
      <c r="L2221" s="177"/>
      <c r="M2221" s="177"/>
    </row>
    <row r="2222" spans="5:13" ht="16" x14ac:dyDescent="0.2">
      <c r="E2222" s="175" t="s">
        <v>16096</v>
      </c>
      <c r="F2222" s="285">
        <v>0.41388888888888886</v>
      </c>
      <c r="G2222" s="176">
        <v>31</v>
      </c>
      <c r="H2222" s="176" t="s">
        <v>8443</v>
      </c>
      <c r="I2222" s="176" t="s">
        <v>16089</v>
      </c>
      <c r="J2222" s="176">
        <v>27.4</v>
      </c>
      <c r="K2222" s="176">
        <v>38.200000000000003</v>
      </c>
      <c r="L2222" s="177"/>
      <c r="M2222" s="177"/>
    </row>
    <row r="2223" spans="5:13" ht="16" x14ac:dyDescent="0.2">
      <c r="E2223" s="175" t="s">
        <v>16096</v>
      </c>
      <c r="F2223" s="285">
        <v>0.41319444444444442</v>
      </c>
      <c r="G2223" s="176">
        <v>32</v>
      </c>
      <c r="H2223" s="176" t="s">
        <v>12422</v>
      </c>
      <c r="I2223" s="176" t="s">
        <v>16089</v>
      </c>
      <c r="J2223" s="176">
        <v>27.4</v>
      </c>
      <c r="K2223" s="176">
        <v>38.21</v>
      </c>
      <c r="L2223" s="177"/>
      <c r="M2223" s="177"/>
    </row>
    <row r="2224" spans="5:13" ht="16" x14ac:dyDescent="0.2">
      <c r="E2224" s="175" t="s">
        <v>16096</v>
      </c>
      <c r="F2224" s="285">
        <v>0.41249999999999998</v>
      </c>
      <c r="G2224" s="176">
        <v>33</v>
      </c>
      <c r="H2224" s="176" t="s">
        <v>12422</v>
      </c>
      <c r="I2224" s="176" t="s">
        <v>12457</v>
      </c>
      <c r="J2224" s="176">
        <v>27.2</v>
      </c>
      <c r="K2224" s="176">
        <v>38.229999999999997</v>
      </c>
      <c r="L2224" s="177"/>
      <c r="M2224" s="177"/>
    </row>
    <row r="2225" spans="5:13" ht="16" x14ac:dyDescent="0.2">
      <c r="E2225" s="175" t="s">
        <v>16096</v>
      </c>
      <c r="F2225" s="285">
        <v>0.41180555555555554</v>
      </c>
      <c r="G2225" s="176">
        <v>34</v>
      </c>
      <c r="H2225" s="176" t="s">
        <v>12422</v>
      </c>
      <c r="I2225" s="176" t="s">
        <v>16089</v>
      </c>
      <c r="J2225" s="176">
        <v>27.5</v>
      </c>
      <c r="K2225" s="176">
        <v>38.19</v>
      </c>
      <c r="L2225" s="177"/>
      <c r="M2225" s="177"/>
    </row>
    <row r="2226" spans="5:13" ht="16" x14ac:dyDescent="0.2">
      <c r="E2226" s="175" t="s">
        <v>16096</v>
      </c>
      <c r="F2226" s="285">
        <v>0.41111111111111109</v>
      </c>
      <c r="G2226" s="176">
        <v>35</v>
      </c>
      <c r="H2226" s="176" t="s">
        <v>16091</v>
      </c>
      <c r="I2226" s="176" t="s">
        <v>16089</v>
      </c>
      <c r="J2226" s="176">
        <v>27.4</v>
      </c>
      <c r="K2226" s="176">
        <v>38.200000000000003</v>
      </c>
      <c r="L2226" s="177"/>
      <c r="M2226" s="177"/>
    </row>
    <row r="2227" spans="5:13" ht="16" x14ac:dyDescent="0.2">
      <c r="E2227" s="175" t="s">
        <v>16096</v>
      </c>
      <c r="F2227" s="285">
        <v>0.3972222222222222</v>
      </c>
      <c r="G2227" s="176">
        <v>36</v>
      </c>
      <c r="H2227" s="176" t="s">
        <v>16092</v>
      </c>
      <c r="I2227" s="176" t="s">
        <v>12457</v>
      </c>
      <c r="J2227" s="176">
        <v>27.1</v>
      </c>
      <c r="K2227" s="176">
        <v>38.21</v>
      </c>
      <c r="L2227" s="177"/>
      <c r="M2227" s="177"/>
    </row>
    <row r="2228" spans="5:13" ht="16" x14ac:dyDescent="0.2">
      <c r="E2228" s="175" t="s">
        <v>16096</v>
      </c>
      <c r="F2228" s="285">
        <v>0.39791666666666664</v>
      </c>
      <c r="G2228" s="176">
        <v>37</v>
      </c>
      <c r="H2228" s="176" t="s">
        <v>16092</v>
      </c>
      <c r="I2228" s="176" t="s">
        <v>12457</v>
      </c>
      <c r="J2228" s="176">
        <v>27.1</v>
      </c>
      <c r="K2228" s="176">
        <v>38.21</v>
      </c>
      <c r="L2228" s="177"/>
      <c r="M2228" s="177"/>
    </row>
    <row r="2229" spans="5:13" ht="16" x14ac:dyDescent="0.2">
      <c r="E2229" s="175" t="s">
        <v>16096</v>
      </c>
      <c r="F2229" s="285">
        <v>0.40138888888888891</v>
      </c>
      <c r="G2229" s="176">
        <v>38</v>
      </c>
      <c r="H2229" s="176" t="s">
        <v>8443</v>
      </c>
      <c r="I2229" s="176" t="s">
        <v>12457</v>
      </c>
      <c r="J2229" s="176">
        <v>27.2</v>
      </c>
      <c r="K2229" s="176">
        <v>38.22</v>
      </c>
      <c r="L2229" s="177"/>
      <c r="M2229" s="177"/>
    </row>
    <row r="2230" spans="5:13" ht="16" x14ac:dyDescent="0.2">
      <c r="E2230" s="175" t="s">
        <v>16096</v>
      </c>
      <c r="F2230" s="285">
        <v>0.40347222222222223</v>
      </c>
      <c r="G2230" s="176">
        <v>39</v>
      </c>
      <c r="H2230" s="176" t="s">
        <v>12422</v>
      </c>
      <c r="I2230" s="176" t="s">
        <v>16089</v>
      </c>
      <c r="J2230" s="176">
        <v>27.5</v>
      </c>
      <c r="K2230" s="176">
        <v>38.19</v>
      </c>
      <c r="L2230" s="177"/>
      <c r="M2230" s="177"/>
    </row>
    <row r="2231" spans="5:13" ht="16" x14ac:dyDescent="0.2">
      <c r="E2231" s="175" t="s">
        <v>16096</v>
      </c>
      <c r="F2231" s="285">
        <v>0.40555555555555556</v>
      </c>
      <c r="G2231" s="176">
        <v>40</v>
      </c>
      <c r="H2231" s="176" t="s">
        <v>16092</v>
      </c>
      <c r="I2231" s="176" t="s">
        <v>16089</v>
      </c>
      <c r="J2231" s="176">
        <v>27.5</v>
      </c>
      <c r="K2231" s="176">
        <v>38.200000000000003</v>
      </c>
      <c r="L2231" s="177"/>
      <c r="M2231" s="177"/>
    </row>
    <row r="2232" spans="5:13" ht="16" x14ac:dyDescent="0.2">
      <c r="E2232" s="175" t="s">
        <v>16096</v>
      </c>
      <c r="F2232" s="285">
        <v>0.40763888888888888</v>
      </c>
      <c r="G2232" s="176">
        <v>41</v>
      </c>
      <c r="H2232" s="176" t="s">
        <v>16088</v>
      </c>
      <c r="I2232" s="176" t="s">
        <v>16089</v>
      </c>
      <c r="J2232" s="176">
        <v>27.5</v>
      </c>
      <c r="K2232" s="176">
        <v>38.19</v>
      </c>
      <c r="L2232" s="177"/>
      <c r="M2232" s="177"/>
    </row>
    <row r="2233" spans="5:13" ht="16" x14ac:dyDescent="0.2">
      <c r="E2233" s="175" t="s">
        <v>16096</v>
      </c>
      <c r="F2233" s="285">
        <v>0.41041666666666665</v>
      </c>
      <c r="G2233" s="176">
        <v>42</v>
      </c>
      <c r="H2233" s="176" t="s">
        <v>8443</v>
      </c>
      <c r="I2233" s="176" t="s">
        <v>12457</v>
      </c>
      <c r="J2233" s="176">
        <v>27.3</v>
      </c>
      <c r="K2233" s="176">
        <v>38.22</v>
      </c>
      <c r="L2233" s="177"/>
      <c r="M2233" s="177"/>
    </row>
    <row r="2234" spans="5:13" ht="16" x14ac:dyDescent="0.2">
      <c r="E2234" s="175" t="s">
        <v>16096</v>
      </c>
      <c r="F2234" s="285">
        <v>0.40972222222222221</v>
      </c>
      <c r="G2234" s="176">
        <v>43</v>
      </c>
      <c r="H2234" s="176" t="s">
        <v>8443</v>
      </c>
      <c r="I2234" s="176" t="s">
        <v>12457</v>
      </c>
      <c r="J2234" s="176">
        <v>27.3</v>
      </c>
      <c r="K2234" s="176">
        <v>38.22</v>
      </c>
      <c r="L2234" s="177"/>
      <c r="M2234" s="177"/>
    </row>
    <row r="2235" spans="5:13" ht="16" x14ac:dyDescent="0.2">
      <c r="E2235" s="175" t="s">
        <v>16096</v>
      </c>
      <c r="F2235" s="285">
        <v>0.39861111111111114</v>
      </c>
      <c r="G2235" s="176">
        <v>44</v>
      </c>
      <c r="H2235" s="176" t="s">
        <v>16088</v>
      </c>
      <c r="I2235" s="176" t="s">
        <v>16089</v>
      </c>
      <c r="J2235" s="176">
        <v>27.3</v>
      </c>
      <c r="K2235" s="176">
        <v>38.19</v>
      </c>
      <c r="L2235" s="177"/>
      <c r="M2235" s="177"/>
    </row>
    <row r="2236" spans="5:13" ht="16" x14ac:dyDescent="0.2">
      <c r="E2236" s="175" t="s">
        <v>16096</v>
      </c>
      <c r="F2236" s="285">
        <v>0.40069444444444446</v>
      </c>
      <c r="G2236" s="176">
        <v>45</v>
      </c>
      <c r="H2236" s="176" t="s">
        <v>16088</v>
      </c>
      <c r="I2236" s="176" t="s">
        <v>12457</v>
      </c>
      <c r="J2236" s="176">
        <v>27.3</v>
      </c>
      <c r="K2236" s="176">
        <v>38.22</v>
      </c>
      <c r="L2236" s="177"/>
      <c r="M2236" s="177"/>
    </row>
    <row r="2237" spans="5:13" ht="16" x14ac:dyDescent="0.2">
      <c r="E2237" s="175" t="s">
        <v>16096</v>
      </c>
      <c r="F2237" s="285">
        <v>0.40277777777777779</v>
      </c>
      <c r="G2237" s="176">
        <v>46</v>
      </c>
      <c r="H2237" s="176" t="s">
        <v>12422</v>
      </c>
      <c r="I2237" s="176" t="s">
        <v>12457</v>
      </c>
      <c r="J2237" s="176">
        <v>27.3</v>
      </c>
      <c r="K2237" s="176">
        <v>38.21</v>
      </c>
      <c r="L2237" s="177"/>
      <c r="M2237" s="177"/>
    </row>
    <row r="2238" spans="5:13" ht="16" x14ac:dyDescent="0.2">
      <c r="E2238" s="175" t="s">
        <v>16096</v>
      </c>
      <c r="F2238" s="285">
        <v>0.40486111111111112</v>
      </c>
      <c r="G2238" s="176">
        <v>47</v>
      </c>
      <c r="H2238" s="176" t="s">
        <v>16088</v>
      </c>
      <c r="I2238" s="176" t="s">
        <v>12457</v>
      </c>
      <c r="J2238" s="176">
        <v>27.3</v>
      </c>
      <c r="K2238" s="176">
        <v>38.22</v>
      </c>
      <c r="L2238" s="177"/>
      <c r="M2238" s="177"/>
    </row>
    <row r="2239" spans="5:13" ht="16" x14ac:dyDescent="0.2">
      <c r="E2239" s="175" t="s">
        <v>16096</v>
      </c>
      <c r="F2239" s="285">
        <v>0.40694444444444444</v>
      </c>
      <c r="G2239" s="176">
        <v>48</v>
      </c>
      <c r="H2239" s="176" t="s">
        <v>16088</v>
      </c>
      <c r="I2239" s="176" t="s">
        <v>12457</v>
      </c>
      <c r="J2239" s="176">
        <v>27.3</v>
      </c>
      <c r="K2239" s="176">
        <v>38.22</v>
      </c>
      <c r="L2239" s="177"/>
      <c r="M2239" s="177"/>
    </row>
    <row r="2240" spans="5:13" ht="16" x14ac:dyDescent="0.2">
      <c r="E2240" s="175" t="s">
        <v>16096</v>
      </c>
      <c r="F2240" s="285">
        <v>0.40902777777777777</v>
      </c>
      <c r="G2240" s="176">
        <v>49</v>
      </c>
      <c r="H2240" s="176" t="s">
        <v>11553</v>
      </c>
      <c r="I2240" s="176" t="s">
        <v>16089</v>
      </c>
      <c r="J2240" s="176">
        <v>27.6</v>
      </c>
      <c r="K2240" s="176">
        <v>38.19</v>
      </c>
      <c r="L2240" s="177"/>
      <c r="M2240" s="177"/>
    </row>
    <row r="2241" spans="5:13" ht="16" x14ac:dyDescent="0.2">
      <c r="E2241" s="175" t="s">
        <v>16096</v>
      </c>
      <c r="F2241" s="285">
        <v>0.39930555555555558</v>
      </c>
      <c r="G2241" s="176">
        <v>50</v>
      </c>
      <c r="H2241" s="176" t="s">
        <v>16090</v>
      </c>
      <c r="I2241" s="176" t="s">
        <v>12457</v>
      </c>
      <c r="J2241" s="176">
        <v>27.3</v>
      </c>
      <c r="K2241" s="176">
        <v>38.22</v>
      </c>
      <c r="L2241" s="177"/>
      <c r="M2241" s="177"/>
    </row>
    <row r="2242" spans="5:13" ht="16" x14ac:dyDescent="0.2">
      <c r="E2242" s="175" t="s">
        <v>16096</v>
      </c>
      <c r="F2242" s="285">
        <v>0.39930555555555558</v>
      </c>
      <c r="G2242" s="176">
        <v>51</v>
      </c>
      <c r="H2242" s="176" t="s">
        <v>16091</v>
      </c>
      <c r="I2242" s="176" t="s">
        <v>16089</v>
      </c>
      <c r="J2242" s="176">
        <v>27.3</v>
      </c>
      <c r="K2242" s="176">
        <v>38.19</v>
      </c>
      <c r="L2242" s="177"/>
      <c r="M2242" s="177"/>
    </row>
    <row r="2243" spans="5:13" ht="16" x14ac:dyDescent="0.2">
      <c r="E2243" s="175" t="s">
        <v>16096</v>
      </c>
      <c r="F2243" s="285">
        <v>0.40208333333333335</v>
      </c>
      <c r="G2243" s="176">
        <v>52</v>
      </c>
      <c r="H2243" s="176" t="s">
        <v>8443</v>
      </c>
      <c r="I2243" s="176" t="s">
        <v>16089</v>
      </c>
      <c r="J2243" s="176">
        <v>26.9</v>
      </c>
      <c r="K2243" s="176">
        <v>38.17</v>
      </c>
      <c r="L2243" s="177"/>
      <c r="M2243" s="177"/>
    </row>
    <row r="2244" spans="5:13" ht="16" x14ac:dyDescent="0.2">
      <c r="E2244" s="175" t="s">
        <v>16096</v>
      </c>
      <c r="F2244" s="285">
        <v>0.40416666666666667</v>
      </c>
      <c r="G2244" s="176">
        <v>53</v>
      </c>
      <c r="H2244" s="176" t="s">
        <v>16091</v>
      </c>
      <c r="I2244" s="176" t="s">
        <v>12457</v>
      </c>
      <c r="J2244" s="176">
        <v>27.3</v>
      </c>
      <c r="K2244" s="176">
        <v>38.22</v>
      </c>
      <c r="L2244" s="177"/>
      <c r="M2244" s="177"/>
    </row>
    <row r="2245" spans="5:13" ht="16" x14ac:dyDescent="0.2">
      <c r="E2245" s="175" t="s">
        <v>16096</v>
      </c>
      <c r="F2245" s="285">
        <v>0.40625</v>
      </c>
      <c r="G2245" s="176">
        <v>54</v>
      </c>
      <c r="H2245" s="176" t="s">
        <v>16091</v>
      </c>
      <c r="I2245" s="176" t="s">
        <v>16089</v>
      </c>
      <c r="J2245" s="176">
        <v>27.5</v>
      </c>
      <c r="K2245" s="176">
        <v>38.19</v>
      </c>
      <c r="L2245" s="177"/>
      <c r="M2245" s="177"/>
    </row>
    <row r="2246" spans="5:13" ht="16" x14ac:dyDescent="0.2">
      <c r="E2246" s="175" t="s">
        <v>16096</v>
      </c>
      <c r="F2246" s="285">
        <v>0.40763888888888888</v>
      </c>
      <c r="G2246" s="176">
        <v>55</v>
      </c>
      <c r="H2246" s="176" t="s">
        <v>16090</v>
      </c>
      <c r="I2246" s="176" t="s">
        <v>12457</v>
      </c>
      <c r="J2246" s="176">
        <v>27.4</v>
      </c>
      <c r="K2246" s="176">
        <v>38.229999999999997</v>
      </c>
      <c r="L2246" s="177"/>
      <c r="M2246" s="177"/>
    </row>
    <row r="2247" spans="5:13" ht="16" x14ac:dyDescent="0.2">
      <c r="E2247" s="175" t="s">
        <v>16096</v>
      </c>
      <c r="F2247" s="285">
        <v>0.40902777777777777</v>
      </c>
      <c r="G2247" s="176">
        <v>56</v>
      </c>
      <c r="H2247" s="176" t="s">
        <v>16090</v>
      </c>
      <c r="I2247" s="176" t="s">
        <v>12457</v>
      </c>
      <c r="J2247" s="176">
        <v>27.3</v>
      </c>
      <c r="K2247" s="176">
        <v>38.22</v>
      </c>
      <c r="L2247" s="177"/>
      <c r="M2247" s="177"/>
    </row>
    <row r="2248" spans="5:13" ht="16" x14ac:dyDescent="0.2">
      <c r="E2248" s="175" t="s">
        <v>16096</v>
      </c>
      <c r="F2248" s="285">
        <v>0.41666666666666669</v>
      </c>
      <c r="G2248" s="176" t="s">
        <v>16093</v>
      </c>
      <c r="H2248" s="176" t="s">
        <v>16094</v>
      </c>
      <c r="I2248" s="176" t="s">
        <v>16089</v>
      </c>
      <c r="J2248" s="176">
        <v>28.8</v>
      </c>
      <c r="K2248" s="176">
        <v>38.200000000000003</v>
      </c>
      <c r="L2248" s="177"/>
      <c r="M2248" s="177"/>
    </row>
    <row r="2249" spans="5:13" ht="16" x14ac:dyDescent="0.2">
      <c r="E2249" s="175" t="s">
        <v>16096</v>
      </c>
      <c r="F2249" s="285">
        <v>0.4152777777777778</v>
      </c>
      <c r="G2249" s="176" t="s">
        <v>16095</v>
      </c>
      <c r="H2249" s="176" t="s">
        <v>16094</v>
      </c>
      <c r="I2249" s="176" t="s">
        <v>12457</v>
      </c>
      <c r="J2249" s="176">
        <v>28.5</v>
      </c>
      <c r="K2249" s="176">
        <v>38.17</v>
      </c>
      <c r="L2249" s="177"/>
      <c r="M2249" s="177"/>
    </row>
    <row r="2250" spans="5:13" ht="16" x14ac:dyDescent="0.2">
      <c r="E2250" s="175" t="s">
        <v>16097</v>
      </c>
      <c r="F2250" s="285">
        <v>0.37430555555555556</v>
      </c>
      <c r="G2250" s="176">
        <v>1</v>
      </c>
      <c r="H2250" s="176" t="s">
        <v>16088</v>
      </c>
      <c r="I2250" s="176" t="s">
        <v>16089</v>
      </c>
      <c r="J2250" s="176">
        <v>27.4</v>
      </c>
      <c r="K2250" s="176">
        <v>37.57</v>
      </c>
      <c r="L2250" s="177"/>
      <c r="M2250" s="177"/>
    </row>
    <row r="2251" spans="5:13" ht="16" x14ac:dyDescent="0.2">
      <c r="E2251" s="175" t="s">
        <v>16097</v>
      </c>
      <c r="F2251" s="285">
        <v>0.3923611111111111</v>
      </c>
      <c r="G2251" s="176">
        <v>2</v>
      </c>
      <c r="H2251" s="176" t="s">
        <v>16090</v>
      </c>
      <c r="I2251" s="176" t="s">
        <v>16089</v>
      </c>
      <c r="J2251" s="176">
        <v>27.4</v>
      </c>
      <c r="K2251" s="176">
        <v>37.53</v>
      </c>
      <c r="L2251" s="177"/>
      <c r="M2251" s="177"/>
    </row>
    <row r="2252" spans="5:13" ht="16" x14ac:dyDescent="0.2">
      <c r="E2252" s="175" t="s">
        <v>16097</v>
      </c>
      <c r="F2252" s="285">
        <v>0.39166666666666666</v>
      </c>
      <c r="G2252" s="176">
        <v>3</v>
      </c>
      <c r="H2252" s="176" t="s">
        <v>16091</v>
      </c>
      <c r="I2252" s="176" t="s">
        <v>12457</v>
      </c>
      <c r="J2252" s="176">
        <v>27</v>
      </c>
      <c r="K2252" s="176">
        <v>37.369999999999997</v>
      </c>
      <c r="L2252" s="177"/>
      <c r="M2252" s="177"/>
    </row>
    <row r="2253" spans="5:13" ht="16" x14ac:dyDescent="0.2">
      <c r="E2253" s="175" t="s">
        <v>16097</v>
      </c>
      <c r="F2253" s="285">
        <v>0.39097222222222222</v>
      </c>
      <c r="G2253" s="176">
        <v>4</v>
      </c>
      <c r="H2253" s="176" t="s">
        <v>16090</v>
      </c>
      <c r="I2253" s="176" t="s">
        <v>12457</v>
      </c>
      <c r="J2253" s="176">
        <v>27.1</v>
      </c>
      <c r="K2253" s="176">
        <v>37.369999999999997</v>
      </c>
      <c r="L2253" s="177"/>
      <c r="M2253" s="177"/>
    </row>
    <row r="2254" spans="5:13" ht="16" x14ac:dyDescent="0.2">
      <c r="E2254" s="175" t="s">
        <v>16097</v>
      </c>
      <c r="F2254" s="285">
        <v>0.39027777777777778</v>
      </c>
      <c r="G2254" s="176">
        <v>5</v>
      </c>
      <c r="H2254" s="176" t="s">
        <v>11553</v>
      </c>
      <c r="I2254" s="176" t="s">
        <v>12457</v>
      </c>
      <c r="J2254" s="176">
        <v>27.1</v>
      </c>
      <c r="K2254" s="176">
        <v>37.369999999999997</v>
      </c>
      <c r="L2254" s="177"/>
      <c r="M2254" s="177"/>
    </row>
    <row r="2255" spans="5:13" ht="16" x14ac:dyDescent="0.2">
      <c r="E2255" s="175" t="s">
        <v>16097</v>
      </c>
      <c r="F2255" s="285">
        <v>0.38958333333333334</v>
      </c>
      <c r="G2255" s="176">
        <v>6</v>
      </c>
      <c r="H2255" s="176" t="s">
        <v>16090</v>
      </c>
      <c r="I2255" s="176" t="s">
        <v>16089</v>
      </c>
      <c r="J2255" s="176">
        <v>27.3</v>
      </c>
      <c r="K2255" s="176">
        <v>37.479999999999997</v>
      </c>
      <c r="L2255" s="177"/>
      <c r="M2255" s="177"/>
    </row>
    <row r="2256" spans="5:13" ht="16" x14ac:dyDescent="0.2">
      <c r="E2256" s="175" t="s">
        <v>16097</v>
      </c>
      <c r="F2256" s="285">
        <v>0.3888888888888889</v>
      </c>
      <c r="G2256" s="176">
        <v>7</v>
      </c>
      <c r="H2256" s="176" t="s">
        <v>16088</v>
      </c>
      <c r="I2256" s="176" t="s">
        <v>16089</v>
      </c>
      <c r="J2256" s="176">
        <v>27</v>
      </c>
      <c r="K2256" s="176">
        <v>37.51</v>
      </c>
      <c r="L2256" s="177"/>
      <c r="M2256" s="177"/>
    </row>
    <row r="2257" spans="5:13" ht="16" x14ac:dyDescent="0.2">
      <c r="E2257" s="175" t="s">
        <v>16097</v>
      </c>
      <c r="F2257" s="285">
        <v>0.375</v>
      </c>
      <c r="G2257" s="176">
        <v>8</v>
      </c>
      <c r="H2257" s="176" t="s">
        <v>11553</v>
      </c>
      <c r="I2257" s="176" t="s">
        <v>12457</v>
      </c>
      <c r="J2257" s="176">
        <v>27.1</v>
      </c>
      <c r="K2257" s="176">
        <v>37.450000000000003</v>
      </c>
      <c r="L2257" s="177"/>
      <c r="M2257" s="177"/>
    </row>
    <row r="2258" spans="5:13" ht="16" x14ac:dyDescent="0.2">
      <c r="E2258" s="175" t="s">
        <v>16097</v>
      </c>
      <c r="F2258" s="285">
        <v>0.37638888888888888</v>
      </c>
      <c r="G2258" s="176">
        <v>9</v>
      </c>
      <c r="H2258" s="176" t="s">
        <v>8443</v>
      </c>
      <c r="I2258" s="176" t="s">
        <v>16089</v>
      </c>
      <c r="J2258" s="176">
        <v>27.2</v>
      </c>
      <c r="K2258" s="176">
        <v>37.57</v>
      </c>
      <c r="L2258" s="177"/>
      <c r="M2258" s="177"/>
    </row>
    <row r="2259" spans="5:13" ht="16" x14ac:dyDescent="0.2">
      <c r="E2259" s="175" t="s">
        <v>16097</v>
      </c>
      <c r="F2259" s="285">
        <v>0.37916666666666665</v>
      </c>
      <c r="G2259" s="176">
        <v>10</v>
      </c>
      <c r="H2259" s="176" t="s">
        <v>12422</v>
      </c>
      <c r="I2259" s="176" t="s">
        <v>12457</v>
      </c>
      <c r="J2259" s="176">
        <v>26.8</v>
      </c>
      <c r="K2259" s="176">
        <v>37.409999999999997</v>
      </c>
      <c r="L2259" s="177"/>
      <c r="M2259" s="177"/>
    </row>
    <row r="2260" spans="5:13" ht="16" x14ac:dyDescent="0.2">
      <c r="E2260" s="175" t="s">
        <v>16097</v>
      </c>
      <c r="F2260" s="285">
        <v>0.38124999999999998</v>
      </c>
      <c r="G2260" s="176">
        <v>11</v>
      </c>
      <c r="H2260" s="176" t="s">
        <v>11553</v>
      </c>
      <c r="I2260" s="176" t="s">
        <v>16089</v>
      </c>
      <c r="J2260" s="176">
        <v>26.9</v>
      </c>
      <c r="K2260" s="176">
        <v>37.53</v>
      </c>
      <c r="L2260" s="177"/>
      <c r="M2260" s="177"/>
    </row>
    <row r="2261" spans="5:13" ht="16" x14ac:dyDescent="0.2">
      <c r="E2261" s="175" t="s">
        <v>16097</v>
      </c>
      <c r="F2261" s="285">
        <v>0.38333333333333336</v>
      </c>
      <c r="G2261" s="176">
        <v>12</v>
      </c>
      <c r="H2261" s="176" t="s">
        <v>16092</v>
      </c>
      <c r="I2261" s="176" t="s">
        <v>12457</v>
      </c>
      <c r="J2261" s="176">
        <v>26.9</v>
      </c>
      <c r="K2261" s="176">
        <v>37.4</v>
      </c>
      <c r="L2261" s="177"/>
      <c r="M2261" s="177"/>
    </row>
    <row r="2262" spans="5:13" ht="16" x14ac:dyDescent="0.2">
      <c r="E2262" s="175" t="s">
        <v>16097</v>
      </c>
      <c r="F2262" s="285">
        <v>0.38472222222222224</v>
      </c>
      <c r="G2262" s="176">
        <v>13</v>
      </c>
      <c r="H2262" s="176" t="s">
        <v>16092</v>
      </c>
      <c r="I2262" s="176" t="s">
        <v>16089</v>
      </c>
      <c r="J2262" s="176">
        <v>27.1</v>
      </c>
      <c r="K2262" s="176">
        <v>37.51</v>
      </c>
      <c r="L2262" s="177"/>
      <c r="M2262" s="177"/>
    </row>
    <row r="2263" spans="5:13" ht="16" x14ac:dyDescent="0.2">
      <c r="E2263" s="175" t="s">
        <v>16097</v>
      </c>
      <c r="F2263" s="285">
        <v>0.38750000000000001</v>
      </c>
      <c r="G2263" s="176">
        <v>14</v>
      </c>
      <c r="H2263" s="176" t="s">
        <v>16092</v>
      </c>
      <c r="I2263" s="176" t="s">
        <v>16089</v>
      </c>
      <c r="J2263" s="176">
        <v>27.2</v>
      </c>
      <c r="K2263" s="176">
        <v>37.520000000000003</v>
      </c>
      <c r="L2263" s="177"/>
      <c r="M2263" s="177"/>
    </row>
    <row r="2264" spans="5:13" ht="16" x14ac:dyDescent="0.2">
      <c r="E2264" s="175" t="s">
        <v>16097</v>
      </c>
      <c r="F2264" s="285">
        <v>0.38819444444444445</v>
      </c>
      <c r="G2264" s="176">
        <v>15</v>
      </c>
      <c r="H2264" s="176" t="s">
        <v>8443</v>
      </c>
      <c r="I2264" s="176" t="s">
        <v>12457</v>
      </c>
      <c r="J2264" s="176">
        <v>27.4</v>
      </c>
      <c r="K2264" s="176">
        <v>37.35</v>
      </c>
      <c r="L2264" s="177"/>
      <c r="M2264" s="177"/>
    </row>
    <row r="2265" spans="5:13" ht="16" x14ac:dyDescent="0.2">
      <c r="E2265" s="175" t="s">
        <v>16097</v>
      </c>
      <c r="F2265" s="285">
        <v>0.37708333333333333</v>
      </c>
      <c r="G2265" s="176">
        <v>16</v>
      </c>
      <c r="H2265" s="176" t="s">
        <v>8443</v>
      </c>
      <c r="I2265" s="176" t="s">
        <v>16089</v>
      </c>
      <c r="J2265" s="176">
        <v>27.2</v>
      </c>
      <c r="K2265" s="176">
        <v>37.57</v>
      </c>
      <c r="L2265" s="177"/>
      <c r="M2265" s="177"/>
    </row>
    <row r="2266" spans="5:13" ht="16" x14ac:dyDescent="0.2">
      <c r="E2266" s="175" t="s">
        <v>16097</v>
      </c>
      <c r="F2266" s="285">
        <v>0.37847222222222221</v>
      </c>
      <c r="G2266" s="176">
        <v>17</v>
      </c>
      <c r="H2266" s="176" t="s">
        <v>12422</v>
      </c>
      <c r="I2266" s="176" t="s">
        <v>12457</v>
      </c>
      <c r="J2266" s="176">
        <v>26.8</v>
      </c>
      <c r="K2266" s="176">
        <v>37.409999999999997</v>
      </c>
      <c r="L2266" s="177"/>
      <c r="M2266" s="177"/>
    </row>
    <row r="2267" spans="5:13" ht="16" x14ac:dyDescent="0.2">
      <c r="E2267" s="175" t="s">
        <v>16097</v>
      </c>
      <c r="F2267" s="285">
        <v>0.38055555555555554</v>
      </c>
      <c r="G2267" s="176">
        <v>18</v>
      </c>
      <c r="H2267" s="176" t="s">
        <v>16092</v>
      </c>
      <c r="I2267" s="176" t="s">
        <v>16089</v>
      </c>
      <c r="J2267" s="176">
        <v>27</v>
      </c>
      <c r="K2267" s="176">
        <v>37.53</v>
      </c>
      <c r="L2267" s="177"/>
      <c r="M2267" s="177"/>
    </row>
    <row r="2268" spans="5:13" ht="16" x14ac:dyDescent="0.2">
      <c r="E2268" s="175" t="s">
        <v>16097</v>
      </c>
      <c r="F2268" s="285">
        <v>0.38263888888888886</v>
      </c>
      <c r="G2268" s="176">
        <v>19</v>
      </c>
      <c r="H2268" s="176" t="s">
        <v>16091</v>
      </c>
      <c r="I2268" s="176" t="s">
        <v>12457</v>
      </c>
      <c r="J2268" s="176">
        <v>26.8</v>
      </c>
      <c r="K2268" s="176">
        <v>37.409999999999997</v>
      </c>
      <c r="L2268" s="177"/>
      <c r="M2268" s="177"/>
    </row>
    <row r="2269" spans="5:13" ht="16" x14ac:dyDescent="0.2">
      <c r="E2269" s="175" t="s">
        <v>16097</v>
      </c>
      <c r="F2269" s="285">
        <v>0.3840277777777778</v>
      </c>
      <c r="G2269" s="176">
        <v>20</v>
      </c>
      <c r="H2269" s="176" t="s">
        <v>16090</v>
      </c>
      <c r="I2269" s="176" t="s">
        <v>16089</v>
      </c>
      <c r="J2269" s="176">
        <v>27.2</v>
      </c>
      <c r="K2269" s="176">
        <v>37.5</v>
      </c>
      <c r="L2269" s="177"/>
      <c r="M2269" s="177"/>
    </row>
    <row r="2270" spans="5:13" ht="16" x14ac:dyDescent="0.2">
      <c r="E2270" s="175" t="s">
        <v>16097</v>
      </c>
      <c r="F2270" s="285">
        <v>0.38680555555555557</v>
      </c>
      <c r="G2270" s="176">
        <v>21</v>
      </c>
      <c r="H2270" s="176" t="s">
        <v>16092</v>
      </c>
      <c r="I2270" s="176" t="s">
        <v>12457</v>
      </c>
      <c r="J2270" s="176">
        <v>27.3</v>
      </c>
      <c r="K2270" s="176">
        <v>37.369999999999997</v>
      </c>
      <c r="L2270" s="177"/>
      <c r="M2270" s="177"/>
    </row>
    <row r="2271" spans="5:13" ht="16" x14ac:dyDescent="0.2">
      <c r="E2271" s="175" t="s">
        <v>16097</v>
      </c>
      <c r="F2271" s="285">
        <v>0.37777777777777777</v>
      </c>
      <c r="G2271" s="176">
        <v>22</v>
      </c>
      <c r="H2271" s="176" t="s">
        <v>16091</v>
      </c>
      <c r="I2271" s="176" t="s">
        <v>16089</v>
      </c>
      <c r="J2271" s="176">
        <v>27.3</v>
      </c>
      <c r="K2271" s="176">
        <v>37.54</v>
      </c>
      <c r="L2271" s="177"/>
      <c r="M2271" s="177"/>
    </row>
    <row r="2272" spans="5:13" ht="16" x14ac:dyDescent="0.2">
      <c r="E2272" s="175" t="s">
        <v>16097</v>
      </c>
      <c r="F2272" s="285">
        <v>0.37847222222222221</v>
      </c>
      <c r="G2272" s="176">
        <v>23</v>
      </c>
      <c r="H2272" s="176" t="s">
        <v>16088</v>
      </c>
      <c r="I2272" s="176" t="s">
        <v>12457</v>
      </c>
      <c r="J2272" s="176">
        <v>26.9</v>
      </c>
      <c r="K2272" s="176">
        <v>37.409999999999997</v>
      </c>
      <c r="L2272" s="177"/>
      <c r="M2272" s="177"/>
    </row>
    <row r="2273" spans="5:13" ht="16" x14ac:dyDescent="0.2">
      <c r="E2273" s="175" t="s">
        <v>16097</v>
      </c>
      <c r="F2273" s="285">
        <v>0.37986111111111109</v>
      </c>
      <c r="G2273" s="176">
        <v>24</v>
      </c>
      <c r="H2273" s="176" t="s">
        <v>11553</v>
      </c>
      <c r="I2273" s="176" t="s">
        <v>12457</v>
      </c>
      <c r="J2273" s="176">
        <v>27</v>
      </c>
      <c r="K2273" s="176">
        <v>37.409999999999997</v>
      </c>
      <c r="L2273" s="177"/>
      <c r="M2273" s="177"/>
    </row>
    <row r="2274" spans="5:13" ht="16" x14ac:dyDescent="0.2">
      <c r="E2274" s="175" t="s">
        <v>16097</v>
      </c>
      <c r="F2274" s="285">
        <v>0.38194444444444442</v>
      </c>
      <c r="G2274" s="176">
        <v>25</v>
      </c>
      <c r="H2274" s="176" t="s">
        <v>16090</v>
      </c>
      <c r="I2274" s="176" t="s">
        <v>16089</v>
      </c>
      <c r="J2274" s="176">
        <v>27.2</v>
      </c>
      <c r="K2274" s="176">
        <v>37.520000000000003</v>
      </c>
      <c r="L2274" s="177"/>
      <c r="M2274" s="177"/>
    </row>
    <row r="2275" spans="5:13" ht="16" x14ac:dyDescent="0.2">
      <c r="E2275" s="175" t="s">
        <v>16097</v>
      </c>
      <c r="F2275" s="285">
        <v>0.3840277777777778</v>
      </c>
      <c r="G2275" s="176">
        <v>26</v>
      </c>
      <c r="H2275" s="176" t="s">
        <v>12422</v>
      </c>
      <c r="I2275" s="176" t="s">
        <v>16089</v>
      </c>
      <c r="J2275" s="176">
        <v>27.3</v>
      </c>
      <c r="K2275" s="176">
        <v>37.51</v>
      </c>
      <c r="L2275" s="177"/>
      <c r="M2275" s="177"/>
    </row>
    <row r="2276" spans="5:13" ht="16" x14ac:dyDescent="0.2">
      <c r="E2276" s="175" t="s">
        <v>16097</v>
      </c>
      <c r="F2276" s="285">
        <v>0.38541666666666669</v>
      </c>
      <c r="G2276" s="176">
        <v>27</v>
      </c>
      <c r="H2276" s="176" t="s">
        <v>16091</v>
      </c>
      <c r="I2276" s="176" t="s">
        <v>12457</v>
      </c>
      <c r="J2276" s="176">
        <v>27.1</v>
      </c>
      <c r="K2276" s="176">
        <v>37.39</v>
      </c>
      <c r="L2276" s="177"/>
      <c r="M2276" s="177"/>
    </row>
    <row r="2277" spans="5:13" ht="16" x14ac:dyDescent="0.2">
      <c r="E2277" s="175" t="s">
        <v>16097</v>
      </c>
      <c r="F2277" s="285">
        <v>0.38611111111111113</v>
      </c>
      <c r="G2277" s="176">
        <v>28</v>
      </c>
      <c r="H2277" s="176" t="s">
        <v>11553</v>
      </c>
      <c r="I2277" s="176" t="s">
        <v>12457</v>
      </c>
      <c r="J2277" s="176">
        <v>27.3</v>
      </c>
      <c r="K2277" s="176">
        <v>37.369999999999997</v>
      </c>
      <c r="L2277" s="177"/>
      <c r="M2277" s="177"/>
    </row>
    <row r="2278" spans="5:13" ht="16" x14ac:dyDescent="0.2">
      <c r="E2278" s="175" t="s">
        <v>16097</v>
      </c>
      <c r="F2278" s="285">
        <v>0.39444444444444443</v>
      </c>
      <c r="G2278" s="176">
        <v>29</v>
      </c>
      <c r="H2278" s="176" t="s">
        <v>11553</v>
      </c>
      <c r="I2278" s="176" t="s">
        <v>16089</v>
      </c>
      <c r="J2278" s="176">
        <v>27.3</v>
      </c>
      <c r="K2278" s="176">
        <v>37.47</v>
      </c>
      <c r="L2278" s="177"/>
      <c r="M2278" s="177"/>
    </row>
    <row r="2279" spans="5:13" ht="16" x14ac:dyDescent="0.2">
      <c r="E2279" s="175" t="s">
        <v>16097</v>
      </c>
      <c r="F2279" s="285">
        <v>0.39513888888888887</v>
      </c>
      <c r="G2279" s="176">
        <v>30</v>
      </c>
      <c r="H2279" s="176" t="s">
        <v>11553</v>
      </c>
      <c r="I2279" s="176" t="s">
        <v>16089</v>
      </c>
      <c r="J2279" s="176">
        <v>27.1</v>
      </c>
      <c r="K2279" s="176">
        <v>37.49</v>
      </c>
      <c r="L2279" s="177"/>
      <c r="M2279" s="177"/>
    </row>
    <row r="2280" spans="5:13" ht="16" x14ac:dyDescent="0.2">
      <c r="E2280" s="175" t="s">
        <v>16097</v>
      </c>
      <c r="F2280" s="285">
        <v>0.40138888888888891</v>
      </c>
      <c r="G2280" s="176">
        <v>31</v>
      </c>
      <c r="H2280" s="176" t="s">
        <v>8443</v>
      </c>
      <c r="I2280" s="176" t="s">
        <v>16089</v>
      </c>
      <c r="J2280" s="176">
        <v>27.1</v>
      </c>
      <c r="K2280" s="176">
        <v>37.46</v>
      </c>
      <c r="L2280" s="177"/>
      <c r="M2280" s="177"/>
    </row>
    <row r="2281" spans="5:13" ht="16" x14ac:dyDescent="0.2">
      <c r="E2281" s="175" t="s">
        <v>16097</v>
      </c>
      <c r="F2281" s="285">
        <v>0.40208333333333335</v>
      </c>
      <c r="G2281" s="176">
        <v>32</v>
      </c>
      <c r="H2281" s="176" t="s">
        <v>12422</v>
      </c>
      <c r="I2281" s="176" t="s">
        <v>16089</v>
      </c>
      <c r="J2281" s="176">
        <v>27.2</v>
      </c>
      <c r="K2281" s="176">
        <v>37.46</v>
      </c>
      <c r="L2281" s="177"/>
      <c r="M2281" s="177"/>
    </row>
    <row r="2282" spans="5:13" ht="16" x14ac:dyDescent="0.2">
      <c r="E2282" s="175" t="s">
        <v>16097</v>
      </c>
      <c r="F2282" s="285">
        <v>0.40416666666666667</v>
      </c>
      <c r="G2282" s="176">
        <v>33</v>
      </c>
      <c r="H2282" s="176" t="s">
        <v>12422</v>
      </c>
      <c r="I2282" s="176" t="s">
        <v>12457</v>
      </c>
      <c r="J2282" s="176">
        <v>26.9</v>
      </c>
      <c r="K2282" s="176">
        <v>37.340000000000003</v>
      </c>
      <c r="L2282" s="177"/>
      <c r="M2282" s="177"/>
    </row>
    <row r="2283" spans="5:13" ht="16" x14ac:dyDescent="0.2">
      <c r="E2283" s="175" t="s">
        <v>16097</v>
      </c>
      <c r="F2283" s="285">
        <v>0.41041666666666665</v>
      </c>
      <c r="G2283" s="176">
        <v>34</v>
      </c>
      <c r="H2283" s="176" t="s">
        <v>12422</v>
      </c>
      <c r="I2283" s="176" t="s">
        <v>16089</v>
      </c>
      <c r="J2283" s="176">
        <v>27.3</v>
      </c>
      <c r="K2283" s="176">
        <v>37.43</v>
      </c>
      <c r="L2283" s="177"/>
      <c r="M2283" s="177"/>
    </row>
    <row r="2284" spans="5:13" ht="16" x14ac:dyDescent="0.2">
      <c r="E2284" s="175" t="s">
        <v>16097</v>
      </c>
      <c r="F2284" s="285">
        <v>0.40972222222222221</v>
      </c>
      <c r="G2284" s="176">
        <v>35</v>
      </c>
      <c r="H2284" s="176" t="s">
        <v>16091</v>
      </c>
      <c r="I2284" s="176" t="s">
        <v>16089</v>
      </c>
      <c r="J2284" s="176">
        <v>27.2</v>
      </c>
      <c r="K2284" s="176">
        <v>37.43</v>
      </c>
      <c r="L2284" s="177"/>
      <c r="M2284" s="177"/>
    </row>
    <row r="2285" spans="5:13" ht="16" x14ac:dyDescent="0.2">
      <c r="E2285" s="175" t="s">
        <v>16097</v>
      </c>
      <c r="F2285" s="285">
        <v>0.39583333333333331</v>
      </c>
      <c r="G2285" s="176">
        <v>36</v>
      </c>
      <c r="H2285" s="176" t="s">
        <v>16092</v>
      </c>
      <c r="I2285" s="176" t="s">
        <v>12457</v>
      </c>
      <c r="J2285" s="176">
        <v>26.8</v>
      </c>
      <c r="K2285" s="176">
        <v>37.35</v>
      </c>
      <c r="L2285" s="177"/>
      <c r="M2285" s="177"/>
    </row>
    <row r="2286" spans="5:13" ht="16" x14ac:dyDescent="0.2">
      <c r="E2286" s="175" t="s">
        <v>16097</v>
      </c>
      <c r="F2286" s="285">
        <v>0.39652777777777776</v>
      </c>
      <c r="G2286" s="176">
        <v>37</v>
      </c>
      <c r="H2286" s="176" t="s">
        <v>16092</v>
      </c>
      <c r="I2286" s="176" t="s">
        <v>12457</v>
      </c>
      <c r="J2286" s="176">
        <v>26.8</v>
      </c>
      <c r="K2286" s="176">
        <v>37.35</v>
      </c>
      <c r="L2286" s="177"/>
      <c r="M2286" s="177"/>
    </row>
    <row r="2287" spans="5:13" ht="16" x14ac:dyDescent="0.2">
      <c r="E2287" s="175" t="s">
        <v>16097</v>
      </c>
      <c r="F2287" s="285">
        <v>0.39861111111111114</v>
      </c>
      <c r="G2287" s="176">
        <v>38</v>
      </c>
      <c r="H2287" s="176" t="s">
        <v>8443</v>
      </c>
      <c r="I2287" s="176" t="s">
        <v>12457</v>
      </c>
      <c r="J2287" s="176">
        <v>27</v>
      </c>
      <c r="K2287" s="176">
        <v>37.340000000000003</v>
      </c>
      <c r="L2287" s="177"/>
      <c r="M2287" s="177"/>
    </row>
    <row r="2288" spans="5:13" ht="16" x14ac:dyDescent="0.2">
      <c r="E2288" s="175" t="s">
        <v>16097</v>
      </c>
      <c r="F2288" s="285">
        <v>0.40069444444444446</v>
      </c>
      <c r="G2288" s="176">
        <v>39</v>
      </c>
      <c r="H2288" s="176" t="s">
        <v>12422</v>
      </c>
      <c r="I2288" s="176" t="s">
        <v>16089</v>
      </c>
      <c r="J2288" s="176">
        <v>27.3</v>
      </c>
      <c r="K2288" s="176">
        <v>37.46</v>
      </c>
      <c r="L2288" s="177"/>
      <c r="M2288" s="177"/>
    </row>
    <row r="2289" spans="5:13" ht="16" x14ac:dyDescent="0.2">
      <c r="E2289" s="175" t="s">
        <v>16097</v>
      </c>
      <c r="F2289" s="285">
        <v>0.40347222222222223</v>
      </c>
      <c r="G2289" s="176">
        <v>40</v>
      </c>
      <c r="H2289" s="176" t="s">
        <v>16092</v>
      </c>
      <c r="I2289" s="176" t="s">
        <v>16089</v>
      </c>
      <c r="J2289" s="176">
        <v>27</v>
      </c>
      <c r="K2289" s="176">
        <v>37.479999999999997</v>
      </c>
      <c r="L2289" s="177"/>
      <c r="M2289" s="177"/>
    </row>
    <row r="2290" spans="5:13" ht="16" x14ac:dyDescent="0.2">
      <c r="E2290" s="175" t="s">
        <v>16097</v>
      </c>
      <c r="F2290" s="285">
        <v>0.40486111111111112</v>
      </c>
      <c r="G2290" s="176">
        <v>41</v>
      </c>
      <c r="H2290" s="176" t="s">
        <v>16088</v>
      </c>
      <c r="I2290" s="176" t="s">
        <v>16089</v>
      </c>
      <c r="J2290" s="176">
        <v>27.2</v>
      </c>
      <c r="K2290" s="176">
        <v>37.46</v>
      </c>
      <c r="L2290" s="177"/>
      <c r="M2290" s="177"/>
    </row>
    <row r="2291" spans="5:13" ht="16" x14ac:dyDescent="0.2">
      <c r="E2291" s="175" t="s">
        <v>16097</v>
      </c>
      <c r="F2291" s="285">
        <v>0.40902777777777777</v>
      </c>
      <c r="G2291" s="176">
        <v>42</v>
      </c>
      <c r="H2291" s="176" t="s">
        <v>8443</v>
      </c>
      <c r="I2291" s="176" t="s">
        <v>12457</v>
      </c>
      <c r="J2291" s="176">
        <v>27.1</v>
      </c>
      <c r="K2291" s="176">
        <v>37.33</v>
      </c>
      <c r="L2291" s="177"/>
      <c r="M2291" s="177"/>
    </row>
    <row r="2292" spans="5:13" ht="16" x14ac:dyDescent="0.2">
      <c r="E2292" s="175" t="s">
        <v>16097</v>
      </c>
      <c r="F2292" s="285">
        <v>0.40833333333333333</v>
      </c>
      <c r="G2292" s="176">
        <v>43</v>
      </c>
      <c r="H2292" s="176" t="s">
        <v>8443</v>
      </c>
      <c r="I2292" s="176" t="s">
        <v>12457</v>
      </c>
      <c r="J2292" s="176">
        <v>27.1</v>
      </c>
      <c r="K2292" s="176">
        <v>37.32</v>
      </c>
      <c r="L2292" s="177"/>
      <c r="M2292" s="177"/>
    </row>
    <row r="2293" spans="5:13" ht="16" x14ac:dyDescent="0.2">
      <c r="E2293" s="175" t="s">
        <v>16097</v>
      </c>
      <c r="F2293" s="285">
        <v>0.3972222222222222</v>
      </c>
      <c r="G2293" s="176">
        <v>44</v>
      </c>
      <c r="H2293" s="176" t="s">
        <v>16088</v>
      </c>
      <c r="I2293" s="176" t="s">
        <v>16089</v>
      </c>
      <c r="J2293" s="176">
        <v>26.9</v>
      </c>
      <c r="K2293" s="176">
        <v>37.47</v>
      </c>
      <c r="L2293" s="177"/>
      <c r="M2293" s="177"/>
    </row>
    <row r="2294" spans="5:13" ht="16" x14ac:dyDescent="0.2">
      <c r="E2294" s="175" t="s">
        <v>16097</v>
      </c>
      <c r="F2294" s="285">
        <v>0.39791666666666664</v>
      </c>
      <c r="G2294" s="176">
        <v>45</v>
      </c>
      <c r="H2294" s="176" t="s">
        <v>16088</v>
      </c>
      <c r="I2294" s="176" t="s">
        <v>12457</v>
      </c>
      <c r="J2294" s="176">
        <v>27</v>
      </c>
      <c r="K2294" s="176">
        <v>37.33</v>
      </c>
      <c r="L2294" s="177"/>
      <c r="M2294" s="177"/>
    </row>
    <row r="2295" spans="5:13" ht="16" x14ac:dyDescent="0.2">
      <c r="E2295" s="175" t="s">
        <v>16097</v>
      </c>
      <c r="F2295" s="285">
        <v>0.4</v>
      </c>
      <c r="G2295" s="176">
        <v>46</v>
      </c>
      <c r="H2295" s="176" t="s">
        <v>12422</v>
      </c>
      <c r="I2295" s="176" t="s">
        <v>12457</v>
      </c>
      <c r="J2295" s="176">
        <v>27.1</v>
      </c>
      <c r="K2295" s="176">
        <v>37.340000000000003</v>
      </c>
      <c r="L2295" s="177"/>
      <c r="M2295" s="177"/>
    </row>
    <row r="2296" spans="5:13" ht="16" x14ac:dyDescent="0.2">
      <c r="E2296" s="175" t="s">
        <v>16097</v>
      </c>
      <c r="F2296" s="285">
        <v>0.40347222222222223</v>
      </c>
      <c r="G2296" s="176">
        <v>47</v>
      </c>
      <c r="H2296" s="176" t="s">
        <v>16088</v>
      </c>
      <c r="I2296" s="176" t="s">
        <v>12457</v>
      </c>
      <c r="J2296" s="176">
        <v>27.1</v>
      </c>
      <c r="K2296" s="176">
        <v>37.32</v>
      </c>
      <c r="L2296" s="177"/>
      <c r="M2296" s="177"/>
    </row>
    <row r="2297" spans="5:13" ht="16" x14ac:dyDescent="0.2">
      <c r="E2297" s="175" t="s">
        <v>16097</v>
      </c>
      <c r="F2297" s="285">
        <v>0.40555555555555556</v>
      </c>
      <c r="G2297" s="176">
        <v>48</v>
      </c>
      <c r="H2297" s="176" t="s">
        <v>16088</v>
      </c>
      <c r="I2297" s="176" t="s">
        <v>12457</v>
      </c>
      <c r="J2297" s="176">
        <v>27.1</v>
      </c>
      <c r="K2297" s="176">
        <v>37.33</v>
      </c>
      <c r="L2297" s="177"/>
      <c r="M2297" s="177"/>
    </row>
    <row r="2298" spans="5:13" ht="16" x14ac:dyDescent="0.2">
      <c r="E2298" s="175" t="s">
        <v>16097</v>
      </c>
      <c r="F2298" s="285">
        <v>0.40763888888888888</v>
      </c>
      <c r="G2298" s="176">
        <v>49</v>
      </c>
      <c r="H2298" s="176" t="s">
        <v>11553</v>
      </c>
      <c r="I2298" s="176" t="s">
        <v>16089</v>
      </c>
      <c r="J2298" s="176">
        <v>27.3</v>
      </c>
      <c r="K2298" s="176">
        <v>37.450000000000003</v>
      </c>
      <c r="L2298" s="177"/>
      <c r="M2298" s="177"/>
    </row>
    <row r="2299" spans="5:13" ht="16" x14ac:dyDescent="0.2">
      <c r="E2299" s="175" t="s">
        <v>16097</v>
      </c>
      <c r="F2299" s="285">
        <v>0.3972222222222222</v>
      </c>
      <c r="G2299" s="176">
        <v>50</v>
      </c>
      <c r="H2299" s="176" t="s">
        <v>16090</v>
      </c>
      <c r="I2299" s="176" t="s">
        <v>12457</v>
      </c>
      <c r="J2299" s="176">
        <v>27.1</v>
      </c>
      <c r="K2299" s="176">
        <v>37.340000000000003</v>
      </c>
      <c r="L2299" s="177"/>
      <c r="M2299" s="177"/>
    </row>
    <row r="2300" spans="5:13" ht="16" x14ac:dyDescent="0.2">
      <c r="E2300" s="175" t="s">
        <v>16097</v>
      </c>
      <c r="F2300" s="285">
        <v>0.39791666666666664</v>
      </c>
      <c r="G2300" s="176">
        <v>51</v>
      </c>
      <c r="H2300" s="176" t="s">
        <v>16091</v>
      </c>
      <c r="I2300" s="176" t="s">
        <v>16089</v>
      </c>
      <c r="J2300" s="176">
        <v>27.1</v>
      </c>
      <c r="K2300" s="176">
        <v>37.47</v>
      </c>
      <c r="L2300" s="177"/>
      <c r="M2300" s="177"/>
    </row>
    <row r="2301" spans="5:13" ht="16" x14ac:dyDescent="0.2">
      <c r="E2301" s="175" t="s">
        <v>16097</v>
      </c>
      <c r="F2301" s="285">
        <v>0.39930555555555558</v>
      </c>
      <c r="G2301" s="176">
        <v>52</v>
      </c>
      <c r="H2301" s="176" t="s">
        <v>8443</v>
      </c>
      <c r="I2301" s="176" t="s">
        <v>16089</v>
      </c>
      <c r="J2301" s="176">
        <v>26.6</v>
      </c>
      <c r="K2301" s="176">
        <v>37.549999999999997</v>
      </c>
      <c r="L2301" s="177"/>
      <c r="M2301" s="177"/>
    </row>
    <row r="2302" spans="5:13" ht="16" x14ac:dyDescent="0.2">
      <c r="E2302" s="175" t="s">
        <v>16097</v>
      </c>
      <c r="F2302" s="285">
        <v>0.40277777777777779</v>
      </c>
      <c r="G2302" s="176">
        <v>53</v>
      </c>
      <c r="H2302" s="176" t="s">
        <v>16091</v>
      </c>
      <c r="I2302" s="176" t="s">
        <v>12457</v>
      </c>
      <c r="J2302" s="176">
        <v>27</v>
      </c>
      <c r="K2302" s="176">
        <v>37.33</v>
      </c>
      <c r="L2302" s="177"/>
      <c r="M2302" s="177"/>
    </row>
    <row r="2303" spans="5:13" ht="16" x14ac:dyDescent="0.2">
      <c r="E2303" s="175" t="s">
        <v>16097</v>
      </c>
      <c r="F2303" s="285">
        <v>0.40625</v>
      </c>
      <c r="G2303" s="176">
        <v>54</v>
      </c>
      <c r="H2303" s="176" t="s">
        <v>16091</v>
      </c>
      <c r="I2303" s="176" t="s">
        <v>16089</v>
      </c>
      <c r="J2303" s="176">
        <v>27.2</v>
      </c>
      <c r="K2303" s="176">
        <v>37.44</v>
      </c>
      <c r="L2303" s="177"/>
      <c r="M2303" s="177"/>
    </row>
    <row r="2304" spans="5:13" ht="16" x14ac:dyDescent="0.2">
      <c r="E2304" s="175" t="s">
        <v>16097</v>
      </c>
      <c r="F2304" s="285">
        <v>0.40694444444444444</v>
      </c>
      <c r="G2304" s="176">
        <v>55</v>
      </c>
      <c r="H2304" s="176" t="s">
        <v>16090</v>
      </c>
      <c r="I2304" s="176" t="s">
        <v>12457</v>
      </c>
      <c r="J2304" s="176">
        <v>27.2</v>
      </c>
      <c r="K2304" s="176">
        <v>37.32</v>
      </c>
      <c r="L2304" s="177"/>
      <c r="M2304" s="177"/>
    </row>
    <row r="2305" spans="5:13" ht="16" x14ac:dyDescent="0.2">
      <c r="E2305" s="175" t="s">
        <v>16097</v>
      </c>
      <c r="F2305" s="285">
        <v>0.40763888888888888</v>
      </c>
      <c r="G2305" s="176">
        <v>56</v>
      </c>
      <c r="H2305" s="176" t="s">
        <v>16090</v>
      </c>
      <c r="I2305" s="176" t="s">
        <v>12457</v>
      </c>
      <c r="J2305" s="176">
        <v>27</v>
      </c>
      <c r="K2305" s="176">
        <v>37.33</v>
      </c>
      <c r="L2305" s="177"/>
      <c r="M2305" s="177"/>
    </row>
    <row r="2306" spans="5:13" ht="16" x14ac:dyDescent="0.2">
      <c r="E2306" s="175" t="s">
        <v>16097</v>
      </c>
      <c r="F2306" s="285">
        <v>0.3923611111111111</v>
      </c>
      <c r="G2306" s="176" t="s">
        <v>16093</v>
      </c>
      <c r="H2306" s="176" t="s">
        <v>16094</v>
      </c>
      <c r="I2306" s="176" t="s">
        <v>16089</v>
      </c>
      <c r="J2306" s="176">
        <v>28.7</v>
      </c>
      <c r="K2306" s="176">
        <v>37.33</v>
      </c>
      <c r="L2306" s="177"/>
      <c r="M2306" s="177"/>
    </row>
    <row r="2307" spans="5:13" ht="16" x14ac:dyDescent="0.2">
      <c r="E2307" s="175" t="s">
        <v>16097</v>
      </c>
      <c r="F2307" s="285">
        <v>0.41319444444444442</v>
      </c>
      <c r="G2307" s="176" t="s">
        <v>16095</v>
      </c>
      <c r="H2307" s="176" t="s">
        <v>16094</v>
      </c>
      <c r="I2307" s="176" t="s">
        <v>12457</v>
      </c>
      <c r="J2307" s="176">
        <v>28.5</v>
      </c>
      <c r="K2307" s="176">
        <v>37.04</v>
      </c>
      <c r="L2307" s="177"/>
      <c r="M2307" s="177"/>
    </row>
    <row r="2308" spans="5:13" ht="16" x14ac:dyDescent="0.2">
      <c r="E2308" s="175" t="s">
        <v>16098</v>
      </c>
      <c r="F2308" s="285">
        <v>0.37430555555555556</v>
      </c>
      <c r="G2308" s="176">
        <v>1</v>
      </c>
      <c r="H2308" s="176" t="s">
        <v>16088</v>
      </c>
      <c r="I2308" s="176" t="s">
        <v>16089</v>
      </c>
      <c r="J2308" s="176">
        <v>27.3</v>
      </c>
      <c r="K2308" s="176">
        <v>36.93</v>
      </c>
      <c r="L2308" s="177"/>
      <c r="M2308" s="177"/>
    </row>
    <row r="2309" spans="5:13" ht="16" x14ac:dyDescent="0.2">
      <c r="E2309" s="175" t="s">
        <v>16098</v>
      </c>
      <c r="F2309" s="285">
        <v>0.375</v>
      </c>
      <c r="G2309" s="176">
        <v>2</v>
      </c>
      <c r="H2309" s="176" t="s">
        <v>16090</v>
      </c>
      <c r="I2309" s="176" t="s">
        <v>16089</v>
      </c>
      <c r="J2309" s="176">
        <v>27.4</v>
      </c>
      <c r="K2309" s="176">
        <v>36.89</v>
      </c>
      <c r="L2309" s="177"/>
      <c r="M2309" s="177"/>
    </row>
    <row r="2310" spans="5:13" ht="16" x14ac:dyDescent="0.2">
      <c r="E2310" s="175" t="s">
        <v>16098</v>
      </c>
      <c r="F2310" s="285">
        <v>0.375</v>
      </c>
      <c r="G2310" s="176">
        <v>3</v>
      </c>
      <c r="H2310" s="176" t="s">
        <v>16091</v>
      </c>
      <c r="I2310" s="176" t="s">
        <v>12457</v>
      </c>
      <c r="J2310" s="176">
        <v>27</v>
      </c>
      <c r="K2310" s="176">
        <v>36.89</v>
      </c>
      <c r="L2310" s="177"/>
      <c r="M2310" s="177"/>
    </row>
    <row r="2311" spans="5:13" ht="16" x14ac:dyDescent="0.2">
      <c r="E2311" s="175" t="s">
        <v>16098</v>
      </c>
      <c r="F2311" s="285">
        <v>0.37569444444444444</v>
      </c>
      <c r="G2311" s="176">
        <v>4</v>
      </c>
      <c r="H2311" s="176" t="s">
        <v>16090</v>
      </c>
      <c r="I2311" s="176" t="s">
        <v>12457</v>
      </c>
      <c r="J2311" s="176">
        <v>27.2</v>
      </c>
      <c r="K2311" s="176">
        <v>36.83</v>
      </c>
      <c r="L2311" s="177"/>
      <c r="M2311" s="177"/>
    </row>
    <row r="2312" spans="5:13" ht="16" x14ac:dyDescent="0.2">
      <c r="E2312" s="175" t="s">
        <v>16098</v>
      </c>
      <c r="F2312" s="285">
        <v>0.37638888888888888</v>
      </c>
      <c r="G2312" s="176">
        <v>5</v>
      </c>
      <c r="H2312" s="176" t="s">
        <v>11553</v>
      </c>
      <c r="I2312" s="176" t="s">
        <v>12457</v>
      </c>
      <c r="J2312" s="176">
        <v>27.2</v>
      </c>
      <c r="K2312" s="176">
        <v>36.86</v>
      </c>
      <c r="L2312" s="177"/>
      <c r="M2312" s="177"/>
    </row>
    <row r="2313" spans="5:13" ht="16" x14ac:dyDescent="0.2">
      <c r="E2313" s="175" t="s">
        <v>16098</v>
      </c>
      <c r="F2313" s="285">
        <v>0.37708333333333333</v>
      </c>
      <c r="G2313" s="176">
        <v>6</v>
      </c>
      <c r="H2313" s="176" t="s">
        <v>16090</v>
      </c>
      <c r="I2313" s="176" t="s">
        <v>16089</v>
      </c>
      <c r="J2313" s="176">
        <v>27.3</v>
      </c>
      <c r="K2313" s="176">
        <v>36.909999999999997</v>
      </c>
      <c r="L2313" s="177"/>
      <c r="M2313" s="177"/>
    </row>
    <row r="2314" spans="5:13" ht="16" x14ac:dyDescent="0.2">
      <c r="E2314" s="175" t="s">
        <v>16098</v>
      </c>
      <c r="F2314" s="285">
        <v>0.37777777777777777</v>
      </c>
      <c r="G2314" s="176">
        <v>7</v>
      </c>
      <c r="H2314" s="176" t="s">
        <v>16088</v>
      </c>
      <c r="I2314" s="176" t="s">
        <v>16089</v>
      </c>
      <c r="J2314" s="176">
        <v>27.2</v>
      </c>
      <c r="K2314" s="176">
        <v>36.89</v>
      </c>
      <c r="L2314" s="177"/>
      <c r="M2314" s="177"/>
    </row>
    <row r="2315" spans="5:13" ht="16" x14ac:dyDescent="0.2">
      <c r="E2315" s="175" t="s">
        <v>16098</v>
      </c>
      <c r="F2315" s="285">
        <v>0.38055555555555554</v>
      </c>
      <c r="G2315" s="176">
        <v>8</v>
      </c>
      <c r="H2315" s="176" t="s">
        <v>11553</v>
      </c>
      <c r="I2315" s="176" t="s">
        <v>12457</v>
      </c>
      <c r="J2315" s="176">
        <v>27.2</v>
      </c>
      <c r="K2315" s="176">
        <v>36.9</v>
      </c>
      <c r="L2315" s="177"/>
      <c r="M2315" s="177"/>
    </row>
    <row r="2316" spans="5:13" ht="16" x14ac:dyDescent="0.2">
      <c r="E2316" s="175" t="s">
        <v>16098</v>
      </c>
      <c r="F2316" s="285">
        <v>0.38124999999999998</v>
      </c>
      <c r="G2316" s="176">
        <v>9</v>
      </c>
      <c r="H2316" s="176" t="s">
        <v>8443</v>
      </c>
      <c r="I2316" s="176" t="s">
        <v>16089</v>
      </c>
      <c r="J2316" s="176">
        <v>27.2</v>
      </c>
      <c r="K2316" s="176">
        <v>36.880000000000003</v>
      </c>
      <c r="L2316" s="177"/>
      <c r="M2316" s="177"/>
    </row>
    <row r="2317" spans="5:13" ht="16" x14ac:dyDescent="0.2">
      <c r="E2317" s="175" t="s">
        <v>16098</v>
      </c>
      <c r="F2317" s="285">
        <v>0.38194444444444442</v>
      </c>
      <c r="G2317" s="176">
        <v>10</v>
      </c>
      <c r="H2317" s="176" t="s">
        <v>12422</v>
      </c>
      <c r="I2317" s="176" t="s">
        <v>12457</v>
      </c>
      <c r="J2317" s="176">
        <v>27</v>
      </c>
      <c r="K2317" s="176">
        <v>36.869999999999997</v>
      </c>
      <c r="L2317" s="177"/>
      <c r="M2317" s="177"/>
    </row>
    <row r="2318" spans="5:13" ht="16" x14ac:dyDescent="0.2">
      <c r="E2318" s="175" t="s">
        <v>16098</v>
      </c>
      <c r="F2318" s="285">
        <v>0.38263888888888886</v>
      </c>
      <c r="G2318" s="176">
        <v>11</v>
      </c>
      <c r="H2318" s="176" t="s">
        <v>11553</v>
      </c>
      <c r="I2318" s="176" t="s">
        <v>16089</v>
      </c>
      <c r="J2318" s="176">
        <v>27.1</v>
      </c>
      <c r="K2318" s="176">
        <v>36.86</v>
      </c>
      <c r="L2318" s="177"/>
      <c r="M2318" s="177"/>
    </row>
    <row r="2319" spans="5:13" ht="16" x14ac:dyDescent="0.2">
      <c r="E2319" s="175" t="s">
        <v>16098</v>
      </c>
      <c r="F2319" s="285">
        <v>0.38263888888888886</v>
      </c>
      <c r="G2319" s="176">
        <v>12</v>
      </c>
      <c r="H2319" s="176" t="s">
        <v>16092</v>
      </c>
      <c r="I2319" s="176" t="s">
        <v>12457</v>
      </c>
      <c r="J2319" s="176">
        <v>27</v>
      </c>
      <c r="K2319" s="176">
        <v>36.83</v>
      </c>
      <c r="L2319" s="177"/>
      <c r="M2319" s="177"/>
    </row>
    <row r="2320" spans="5:13" ht="16" x14ac:dyDescent="0.2">
      <c r="E2320" s="175" t="s">
        <v>16098</v>
      </c>
      <c r="F2320" s="285">
        <v>0.38333333333333336</v>
      </c>
      <c r="G2320" s="176">
        <v>13</v>
      </c>
      <c r="H2320" s="176" t="s">
        <v>16092</v>
      </c>
      <c r="I2320" s="176" t="s">
        <v>16089</v>
      </c>
      <c r="J2320" s="176">
        <v>27.1</v>
      </c>
      <c r="K2320" s="176">
        <v>36.869999999999997</v>
      </c>
      <c r="L2320" s="177"/>
      <c r="M2320" s="177"/>
    </row>
    <row r="2321" spans="5:13" ht="16" x14ac:dyDescent="0.2">
      <c r="E2321" s="175" t="s">
        <v>16098</v>
      </c>
      <c r="F2321" s="285">
        <v>0.3840277777777778</v>
      </c>
      <c r="G2321" s="176">
        <v>14</v>
      </c>
      <c r="H2321" s="176" t="s">
        <v>16092</v>
      </c>
      <c r="I2321" s="176" t="s">
        <v>16089</v>
      </c>
      <c r="J2321" s="176">
        <v>27.1</v>
      </c>
      <c r="K2321" s="176">
        <v>36.869999999999997</v>
      </c>
      <c r="L2321" s="177"/>
      <c r="M2321" s="177"/>
    </row>
    <row r="2322" spans="5:13" ht="16" x14ac:dyDescent="0.2">
      <c r="E2322" s="175" t="s">
        <v>16098</v>
      </c>
      <c r="F2322" s="285">
        <v>0.38611111111111113</v>
      </c>
      <c r="G2322" s="176">
        <v>15</v>
      </c>
      <c r="H2322" s="176" t="s">
        <v>8443</v>
      </c>
      <c r="I2322" s="176" t="s">
        <v>12457</v>
      </c>
      <c r="J2322" s="176">
        <v>27.2</v>
      </c>
      <c r="K2322" s="176">
        <v>36.840000000000003</v>
      </c>
      <c r="L2322" s="177"/>
      <c r="M2322" s="177"/>
    </row>
    <row r="2323" spans="5:13" ht="16" x14ac:dyDescent="0.2">
      <c r="E2323" s="175" t="s">
        <v>16098</v>
      </c>
      <c r="F2323" s="285">
        <v>0.38680555555555557</v>
      </c>
      <c r="G2323" s="176">
        <v>16</v>
      </c>
      <c r="H2323" s="176" t="s">
        <v>8443</v>
      </c>
      <c r="I2323" s="176" t="s">
        <v>16089</v>
      </c>
      <c r="J2323" s="176">
        <v>27.2</v>
      </c>
      <c r="K2323" s="176">
        <v>36.99</v>
      </c>
      <c r="L2323" s="177"/>
      <c r="M2323" s="177"/>
    </row>
    <row r="2324" spans="5:13" ht="16" x14ac:dyDescent="0.2">
      <c r="E2324" s="175" t="s">
        <v>16098</v>
      </c>
      <c r="F2324" s="285">
        <v>0.38750000000000001</v>
      </c>
      <c r="G2324" s="176">
        <v>17</v>
      </c>
      <c r="H2324" s="176" t="s">
        <v>12422</v>
      </c>
      <c r="I2324" s="176" t="s">
        <v>12457</v>
      </c>
      <c r="J2324" s="176">
        <v>26.8</v>
      </c>
      <c r="K2324" s="176">
        <v>36.86</v>
      </c>
      <c r="L2324" s="177"/>
      <c r="M2324" s="177"/>
    </row>
    <row r="2325" spans="5:13" ht="16" x14ac:dyDescent="0.2">
      <c r="E2325" s="175" t="s">
        <v>16098</v>
      </c>
      <c r="F2325" s="285">
        <v>0.38750000000000001</v>
      </c>
      <c r="G2325" s="176">
        <v>18</v>
      </c>
      <c r="H2325" s="176" t="s">
        <v>16092</v>
      </c>
      <c r="I2325" s="176" t="s">
        <v>16089</v>
      </c>
      <c r="J2325" s="176">
        <v>26.9</v>
      </c>
      <c r="K2325" s="176">
        <v>36.9</v>
      </c>
      <c r="L2325" s="177"/>
      <c r="M2325" s="177"/>
    </row>
    <row r="2326" spans="5:13" ht="16" x14ac:dyDescent="0.2">
      <c r="E2326" s="175" t="s">
        <v>16098</v>
      </c>
      <c r="F2326" s="285">
        <v>0.38819444444444445</v>
      </c>
      <c r="G2326" s="176">
        <v>19</v>
      </c>
      <c r="H2326" s="176" t="s">
        <v>16091</v>
      </c>
      <c r="I2326" s="176" t="s">
        <v>12457</v>
      </c>
      <c r="J2326" s="176">
        <v>26.9</v>
      </c>
      <c r="K2326" s="176">
        <v>36.840000000000003</v>
      </c>
      <c r="L2326" s="177"/>
      <c r="M2326" s="177"/>
    </row>
    <row r="2327" spans="5:13" ht="16" x14ac:dyDescent="0.2">
      <c r="E2327" s="175" t="s">
        <v>16098</v>
      </c>
      <c r="F2327" s="285">
        <v>0.3888888888888889</v>
      </c>
      <c r="G2327" s="176">
        <v>20</v>
      </c>
      <c r="H2327" s="176" t="s">
        <v>16090</v>
      </c>
      <c r="I2327" s="176" t="s">
        <v>16089</v>
      </c>
      <c r="J2327" s="176">
        <v>27.2</v>
      </c>
      <c r="K2327" s="176">
        <v>36.92</v>
      </c>
      <c r="L2327" s="177"/>
      <c r="M2327" s="177"/>
    </row>
    <row r="2328" spans="5:13" ht="16" x14ac:dyDescent="0.2">
      <c r="E2328" s="175" t="s">
        <v>16098</v>
      </c>
      <c r="F2328" s="285">
        <v>0.38958333333333334</v>
      </c>
      <c r="G2328" s="176">
        <v>21</v>
      </c>
      <c r="H2328" s="176" t="s">
        <v>16092</v>
      </c>
      <c r="I2328" s="176" t="s">
        <v>12457</v>
      </c>
      <c r="J2328" s="176">
        <v>27.3</v>
      </c>
      <c r="K2328" s="176">
        <v>36.85</v>
      </c>
      <c r="L2328" s="177"/>
      <c r="M2328" s="177"/>
    </row>
    <row r="2329" spans="5:13" ht="16" x14ac:dyDescent="0.2">
      <c r="E2329" s="175" t="s">
        <v>16098</v>
      </c>
      <c r="F2329" s="285">
        <v>0.39027777777777778</v>
      </c>
      <c r="G2329" s="176">
        <v>22</v>
      </c>
      <c r="H2329" s="176" t="s">
        <v>16091</v>
      </c>
      <c r="I2329" s="176" t="s">
        <v>16089</v>
      </c>
      <c r="J2329" s="176">
        <v>27.4</v>
      </c>
      <c r="K2329" s="176">
        <v>36.89</v>
      </c>
      <c r="L2329" s="177"/>
      <c r="M2329" s="177"/>
    </row>
    <row r="2330" spans="5:13" ht="16" x14ac:dyDescent="0.2">
      <c r="E2330" s="175" t="s">
        <v>16098</v>
      </c>
      <c r="F2330" s="285">
        <v>0.39166666666666666</v>
      </c>
      <c r="G2330" s="176">
        <v>23</v>
      </c>
      <c r="H2330" s="176" t="s">
        <v>16088</v>
      </c>
      <c r="I2330" s="176" t="s">
        <v>12457</v>
      </c>
      <c r="J2330" s="176">
        <v>26.9</v>
      </c>
      <c r="K2330" s="176">
        <v>36.86</v>
      </c>
      <c r="L2330" s="177"/>
      <c r="M2330" s="177"/>
    </row>
    <row r="2331" spans="5:13" ht="16" x14ac:dyDescent="0.2">
      <c r="E2331" s="175" t="s">
        <v>16098</v>
      </c>
      <c r="F2331" s="285">
        <v>0.39166666666666666</v>
      </c>
      <c r="G2331" s="176">
        <v>24</v>
      </c>
      <c r="H2331" s="176" t="s">
        <v>11553</v>
      </c>
      <c r="I2331" s="176" t="s">
        <v>12457</v>
      </c>
      <c r="J2331" s="176">
        <v>27.7</v>
      </c>
      <c r="K2331" s="176">
        <v>36.85</v>
      </c>
      <c r="L2331" s="177"/>
      <c r="M2331" s="177"/>
    </row>
    <row r="2332" spans="5:13" ht="16" x14ac:dyDescent="0.2">
      <c r="E2332" s="175" t="s">
        <v>16098</v>
      </c>
      <c r="F2332" s="285">
        <v>0.3923611111111111</v>
      </c>
      <c r="G2332" s="176">
        <v>25</v>
      </c>
      <c r="H2332" s="176" t="s">
        <v>16090</v>
      </c>
      <c r="I2332" s="176" t="s">
        <v>16089</v>
      </c>
      <c r="J2332" s="176">
        <v>27.3</v>
      </c>
      <c r="K2332" s="176">
        <v>36.83</v>
      </c>
      <c r="L2332" s="177"/>
      <c r="M2332" s="177"/>
    </row>
    <row r="2333" spans="5:13" ht="16" x14ac:dyDescent="0.2">
      <c r="E2333" s="175" t="s">
        <v>16098</v>
      </c>
      <c r="F2333" s="285">
        <v>0.39305555555555555</v>
      </c>
      <c r="G2333" s="176">
        <v>26</v>
      </c>
      <c r="H2333" s="176" t="s">
        <v>12422</v>
      </c>
      <c r="I2333" s="176" t="s">
        <v>16089</v>
      </c>
      <c r="J2333" s="176">
        <v>27.3</v>
      </c>
      <c r="K2333" s="176">
        <v>36.880000000000003</v>
      </c>
      <c r="L2333" s="177"/>
      <c r="M2333" s="177"/>
    </row>
    <row r="2334" spans="5:13" ht="16" x14ac:dyDescent="0.2">
      <c r="E2334" s="175" t="s">
        <v>16098</v>
      </c>
      <c r="F2334" s="285">
        <v>0.39374999999999999</v>
      </c>
      <c r="G2334" s="176">
        <v>27</v>
      </c>
      <c r="H2334" s="176" t="s">
        <v>16091</v>
      </c>
      <c r="I2334" s="176" t="s">
        <v>12457</v>
      </c>
      <c r="J2334" s="176">
        <v>27.7</v>
      </c>
      <c r="K2334" s="176">
        <v>36.74</v>
      </c>
      <c r="L2334" s="177"/>
      <c r="M2334" s="177"/>
    </row>
    <row r="2335" spans="5:13" ht="16" x14ac:dyDescent="0.2">
      <c r="E2335" s="175" t="s">
        <v>16098</v>
      </c>
      <c r="F2335" s="285">
        <v>0.39444444444444443</v>
      </c>
      <c r="G2335" s="176">
        <v>28</v>
      </c>
      <c r="H2335" s="176" t="s">
        <v>11553</v>
      </c>
      <c r="I2335" s="176" t="s">
        <v>12457</v>
      </c>
      <c r="J2335" s="176">
        <v>27.3</v>
      </c>
      <c r="K2335" s="176">
        <v>36.85</v>
      </c>
      <c r="L2335" s="177"/>
      <c r="M2335" s="177"/>
    </row>
    <row r="2336" spans="5:13" ht="16" x14ac:dyDescent="0.2">
      <c r="E2336" s="175" t="s">
        <v>16098</v>
      </c>
      <c r="F2336" s="285">
        <v>0.39583333333333331</v>
      </c>
      <c r="G2336" s="176">
        <v>29</v>
      </c>
      <c r="H2336" s="176" t="s">
        <v>11553</v>
      </c>
      <c r="I2336" s="176" t="s">
        <v>16089</v>
      </c>
      <c r="J2336" s="176">
        <v>27.4</v>
      </c>
      <c r="K2336" s="176">
        <v>36.880000000000003</v>
      </c>
      <c r="L2336" s="177"/>
      <c r="M2336" s="177"/>
    </row>
    <row r="2337" spans="5:13" ht="16" x14ac:dyDescent="0.2">
      <c r="E2337" s="175" t="s">
        <v>16098</v>
      </c>
      <c r="F2337" s="285">
        <v>0.39652777777777776</v>
      </c>
      <c r="G2337" s="176">
        <v>30</v>
      </c>
      <c r="H2337" s="176" t="s">
        <v>11553</v>
      </c>
      <c r="I2337" s="176" t="s">
        <v>16089</v>
      </c>
      <c r="J2337" s="176">
        <v>27.1</v>
      </c>
      <c r="K2337" s="176">
        <v>36.880000000000003</v>
      </c>
      <c r="L2337" s="177"/>
      <c r="M2337" s="177"/>
    </row>
    <row r="2338" spans="5:13" ht="16" x14ac:dyDescent="0.2">
      <c r="E2338" s="175" t="s">
        <v>16098</v>
      </c>
      <c r="F2338" s="285">
        <v>0.39652777777777776</v>
      </c>
      <c r="G2338" s="176">
        <v>31</v>
      </c>
      <c r="H2338" s="176" t="s">
        <v>8443</v>
      </c>
      <c r="I2338" s="176" t="s">
        <v>16089</v>
      </c>
      <c r="J2338" s="176">
        <v>27.1</v>
      </c>
      <c r="K2338" s="176">
        <v>36.89</v>
      </c>
      <c r="L2338" s="177"/>
      <c r="M2338" s="177"/>
    </row>
    <row r="2339" spans="5:13" ht="16" x14ac:dyDescent="0.2">
      <c r="E2339" s="175" t="s">
        <v>16098</v>
      </c>
      <c r="F2339" s="285">
        <v>0.3972222222222222</v>
      </c>
      <c r="G2339" s="176">
        <v>32</v>
      </c>
      <c r="H2339" s="176" t="s">
        <v>12422</v>
      </c>
      <c r="I2339" s="176" t="s">
        <v>16089</v>
      </c>
      <c r="J2339" s="176">
        <v>27.2</v>
      </c>
      <c r="K2339" s="176">
        <v>36.880000000000003</v>
      </c>
      <c r="L2339" s="177"/>
      <c r="M2339" s="177"/>
    </row>
    <row r="2340" spans="5:13" ht="16" x14ac:dyDescent="0.2">
      <c r="E2340" s="175" t="s">
        <v>16098</v>
      </c>
      <c r="F2340" s="285">
        <v>0.39791666666666664</v>
      </c>
      <c r="G2340" s="176">
        <v>33</v>
      </c>
      <c r="H2340" s="176" t="s">
        <v>12422</v>
      </c>
      <c r="I2340" s="176" t="s">
        <v>12457</v>
      </c>
      <c r="J2340" s="176">
        <v>27</v>
      </c>
      <c r="K2340" s="176">
        <v>36.840000000000003</v>
      </c>
      <c r="L2340" s="177"/>
      <c r="M2340" s="177"/>
    </row>
    <row r="2341" spans="5:13" ht="16" x14ac:dyDescent="0.2">
      <c r="E2341" s="175" t="s">
        <v>16098</v>
      </c>
      <c r="F2341" s="285">
        <v>0.39861111111111114</v>
      </c>
      <c r="G2341" s="176">
        <v>34</v>
      </c>
      <c r="H2341" s="176" t="s">
        <v>12422</v>
      </c>
      <c r="I2341" s="176" t="s">
        <v>16089</v>
      </c>
      <c r="J2341" s="176">
        <v>27.3</v>
      </c>
      <c r="K2341" s="176">
        <v>36.85</v>
      </c>
      <c r="L2341" s="177"/>
      <c r="M2341" s="177"/>
    </row>
    <row r="2342" spans="5:13" ht="16" x14ac:dyDescent="0.2">
      <c r="E2342" s="175" t="s">
        <v>16098</v>
      </c>
      <c r="F2342" s="285">
        <v>0.39930555555555558</v>
      </c>
      <c r="G2342" s="176">
        <v>35</v>
      </c>
      <c r="H2342" s="176" t="s">
        <v>16091</v>
      </c>
      <c r="I2342" s="176" t="s">
        <v>16089</v>
      </c>
      <c r="J2342" s="176">
        <v>27.2</v>
      </c>
      <c r="K2342" s="176">
        <v>36.86</v>
      </c>
      <c r="L2342" s="177"/>
      <c r="M2342" s="177"/>
    </row>
    <row r="2343" spans="5:13" ht="16" x14ac:dyDescent="0.2">
      <c r="E2343" s="175" t="s">
        <v>16098</v>
      </c>
      <c r="F2343" s="285">
        <v>0.4</v>
      </c>
      <c r="G2343" s="176">
        <v>36</v>
      </c>
      <c r="H2343" s="176" t="s">
        <v>16092</v>
      </c>
      <c r="I2343" s="176" t="s">
        <v>12457</v>
      </c>
      <c r="J2343" s="176">
        <v>26.9</v>
      </c>
      <c r="K2343" s="176">
        <v>36.82</v>
      </c>
      <c r="L2343" s="177"/>
      <c r="M2343" s="177"/>
    </row>
    <row r="2344" spans="5:13" ht="16" x14ac:dyDescent="0.2">
      <c r="E2344" s="175" t="s">
        <v>16098</v>
      </c>
      <c r="F2344" s="285">
        <v>0.40069444444444446</v>
      </c>
      <c r="G2344" s="176">
        <v>37</v>
      </c>
      <c r="H2344" s="176" t="s">
        <v>16092</v>
      </c>
      <c r="I2344" s="176" t="s">
        <v>12457</v>
      </c>
      <c r="J2344" s="176">
        <v>26.9</v>
      </c>
      <c r="K2344" s="176">
        <v>36.86</v>
      </c>
      <c r="L2344" s="177"/>
      <c r="M2344" s="177"/>
    </row>
    <row r="2345" spans="5:13" ht="16" x14ac:dyDescent="0.2">
      <c r="E2345" s="175" t="s">
        <v>16098</v>
      </c>
      <c r="F2345" s="285">
        <v>0.40208333333333335</v>
      </c>
      <c r="G2345" s="176">
        <v>38</v>
      </c>
      <c r="H2345" s="176" t="s">
        <v>8443</v>
      </c>
      <c r="I2345" s="176" t="s">
        <v>12457</v>
      </c>
      <c r="J2345" s="176">
        <v>27</v>
      </c>
      <c r="K2345" s="176">
        <v>36.86</v>
      </c>
      <c r="L2345" s="177"/>
      <c r="M2345" s="177"/>
    </row>
    <row r="2346" spans="5:13" ht="16" x14ac:dyDescent="0.2">
      <c r="E2346" s="175" t="s">
        <v>16098</v>
      </c>
      <c r="F2346" s="285">
        <v>0.40277777777777779</v>
      </c>
      <c r="G2346" s="176">
        <v>39</v>
      </c>
      <c r="H2346" s="176" t="s">
        <v>12422</v>
      </c>
      <c r="I2346" s="176" t="s">
        <v>16089</v>
      </c>
      <c r="J2346" s="176">
        <v>27.5</v>
      </c>
      <c r="K2346" s="176">
        <v>36.86</v>
      </c>
      <c r="L2346" s="177"/>
      <c r="M2346" s="177"/>
    </row>
    <row r="2347" spans="5:13" ht="16" x14ac:dyDescent="0.2">
      <c r="E2347" s="175" t="s">
        <v>16098</v>
      </c>
      <c r="F2347" s="285">
        <v>0.40347222222222223</v>
      </c>
      <c r="G2347" s="176">
        <v>40</v>
      </c>
      <c r="H2347" s="176" t="s">
        <v>16092</v>
      </c>
      <c r="I2347" s="176" t="s">
        <v>16089</v>
      </c>
      <c r="J2347" s="176">
        <v>26.6</v>
      </c>
      <c r="K2347" s="176">
        <v>36.909999999999997</v>
      </c>
      <c r="L2347" s="177"/>
      <c r="M2347" s="177"/>
    </row>
    <row r="2348" spans="5:13" ht="16" x14ac:dyDescent="0.2">
      <c r="E2348" s="175" t="s">
        <v>16098</v>
      </c>
      <c r="F2348" s="285">
        <v>0.40416666666666667</v>
      </c>
      <c r="G2348" s="176">
        <v>41</v>
      </c>
      <c r="H2348" s="176" t="s">
        <v>16088</v>
      </c>
      <c r="I2348" s="176" t="s">
        <v>16089</v>
      </c>
      <c r="J2348" s="176">
        <v>27.3</v>
      </c>
      <c r="K2348" s="176">
        <v>36.869999999999997</v>
      </c>
      <c r="L2348" s="177"/>
      <c r="M2348" s="177"/>
    </row>
    <row r="2349" spans="5:13" ht="16" x14ac:dyDescent="0.2">
      <c r="E2349" s="175" t="s">
        <v>16098</v>
      </c>
      <c r="F2349" s="285">
        <v>0.40486111111111112</v>
      </c>
      <c r="G2349" s="176">
        <v>42</v>
      </c>
      <c r="H2349" s="176" t="s">
        <v>8443</v>
      </c>
      <c r="I2349" s="176" t="s">
        <v>12457</v>
      </c>
      <c r="J2349" s="176">
        <v>27</v>
      </c>
      <c r="K2349" s="176">
        <v>36.840000000000003</v>
      </c>
      <c r="L2349" s="177"/>
      <c r="M2349" s="177"/>
    </row>
    <row r="2350" spans="5:13" ht="16" x14ac:dyDescent="0.2">
      <c r="E2350" s="175" t="s">
        <v>16098</v>
      </c>
      <c r="F2350" s="285">
        <v>0.40625</v>
      </c>
      <c r="G2350" s="176">
        <v>43</v>
      </c>
      <c r="H2350" s="176" t="s">
        <v>8443</v>
      </c>
      <c r="I2350" s="176" t="s">
        <v>12457</v>
      </c>
      <c r="J2350" s="176">
        <v>27.1</v>
      </c>
      <c r="K2350" s="176">
        <v>36.840000000000003</v>
      </c>
      <c r="L2350" s="177"/>
      <c r="M2350" s="177"/>
    </row>
    <row r="2351" spans="5:13" ht="16" x14ac:dyDescent="0.2">
      <c r="E2351" s="175" t="s">
        <v>16098</v>
      </c>
      <c r="F2351" s="285">
        <v>0.40625</v>
      </c>
      <c r="G2351" s="176">
        <v>44</v>
      </c>
      <c r="H2351" s="176" t="s">
        <v>16088</v>
      </c>
      <c r="I2351" s="176" t="s">
        <v>16089</v>
      </c>
      <c r="J2351" s="176">
        <v>26.9</v>
      </c>
      <c r="K2351" s="176">
        <v>36.880000000000003</v>
      </c>
      <c r="L2351" s="177"/>
      <c r="M2351" s="177"/>
    </row>
    <row r="2352" spans="5:13" ht="16" x14ac:dyDescent="0.2">
      <c r="E2352" s="175" t="s">
        <v>16098</v>
      </c>
      <c r="F2352" s="285">
        <v>0.40694444444444444</v>
      </c>
      <c r="G2352" s="176">
        <v>45</v>
      </c>
      <c r="H2352" s="176" t="s">
        <v>16088</v>
      </c>
      <c r="I2352" s="176" t="s">
        <v>12457</v>
      </c>
      <c r="J2352" s="176">
        <v>27.1</v>
      </c>
      <c r="K2352" s="176">
        <v>36.799999999999997</v>
      </c>
      <c r="L2352" s="177"/>
      <c r="M2352" s="177"/>
    </row>
    <row r="2353" spans="5:13" ht="16" x14ac:dyDescent="0.2">
      <c r="E2353" s="175" t="s">
        <v>16098</v>
      </c>
      <c r="F2353" s="285">
        <v>0.40763888888888888</v>
      </c>
      <c r="G2353" s="176">
        <v>46</v>
      </c>
      <c r="H2353" s="176" t="s">
        <v>12422</v>
      </c>
      <c r="I2353" s="176" t="s">
        <v>12457</v>
      </c>
      <c r="J2353" s="176">
        <v>27.1</v>
      </c>
      <c r="K2353" s="176">
        <v>36.86</v>
      </c>
      <c r="L2353" s="177"/>
      <c r="M2353" s="177"/>
    </row>
    <row r="2354" spans="5:13" ht="16" x14ac:dyDescent="0.2">
      <c r="E2354" s="175" t="s">
        <v>16098</v>
      </c>
      <c r="F2354" s="285">
        <v>0.40833333333333333</v>
      </c>
      <c r="G2354" s="176">
        <v>47</v>
      </c>
      <c r="H2354" s="176" t="s">
        <v>16088</v>
      </c>
      <c r="I2354" s="176" t="s">
        <v>12457</v>
      </c>
      <c r="J2354" s="176">
        <v>27</v>
      </c>
      <c r="K2354" s="176">
        <v>36.86</v>
      </c>
      <c r="L2354" s="177"/>
      <c r="M2354" s="177"/>
    </row>
    <row r="2355" spans="5:13" ht="16" x14ac:dyDescent="0.2">
      <c r="E2355" s="175" t="s">
        <v>16098</v>
      </c>
      <c r="F2355" s="285">
        <v>0.40833333333333333</v>
      </c>
      <c r="G2355" s="176">
        <v>48</v>
      </c>
      <c r="H2355" s="176" t="s">
        <v>16088</v>
      </c>
      <c r="I2355" s="176" t="s">
        <v>12457</v>
      </c>
      <c r="J2355" s="176">
        <v>27.2</v>
      </c>
      <c r="K2355" s="176">
        <v>36.86</v>
      </c>
      <c r="L2355" s="177"/>
      <c r="M2355" s="177"/>
    </row>
    <row r="2356" spans="5:13" ht="16" x14ac:dyDescent="0.2">
      <c r="E2356" s="175" t="s">
        <v>16098</v>
      </c>
      <c r="F2356" s="285">
        <v>0.40902777777777777</v>
      </c>
      <c r="G2356" s="176">
        <v>49</v>
      </c>
      <c r="H2356" s="176" t="s">
        <v>11553</v>
      </c>
      <c r="I2356" s="176" t="s">
        <v>16089</v>
      </c>
      <c r="J2356" s="176">
        <v>27.3</v>
      </c>
      <c r="K2356" s="176">
        <v>36.880000000000003</v>
      </c>
      <c r="L2356" s="177"/>
      <c r="M2356" s="177"/>
    </row>
    <row r="2357" spans="5:13" ht="16" x14ac:dyDescent="0.2">
      <c r="E2357" s="175" t="s">
        <v>16098</v>
      </c>
      <c r="F2357" s="285">
        <v>0.40972222222222221</v>
      </c>
      <c r="G2357" s="176">
        <v>50</v>
      </c>
      <c r="H2357" s="176" t="s">
        <v>16090</v>
      </c>
      <c r="I2357" s="176" t="s">
        <v>12457</v>
      </c>
      <c r="J2357" s="176">
        <v>27.3</v>
      </c>
      <c r="K2357" s="176">
        <v>36.83</v>
      </c>
      <c r="L2357" s="177"/>
      <c r="M2357" s="177"/>
    </row>
    <row r="2358" spans="5:13" ht="16" x14ac:dyDescent="0.2">
      <c r="E2358" s="175" t="s">
        <v>16098</v>
      </c>
      <c r="F2358" s="285">
        <v>0.40972222222222221</v>
      </c>
      <c r="G2358" s="176">
        <v>51</v>
      </c>
      <c r="H2358" s="176" t="s">
        <v>16091</v>
      </c>
      <c r="I2358" s="176" t="s">
        <v>16089</v>
      </c>
      <c r="J2358" s="176">
        <v>27.2</v>
      </c>
      <c r="K2358" s="176">
        <v>36.86</v>
      </c>
      <c r="L2358" s="177"/>
      <c r="M2358" s="177"/>
    </row>
    <row r="2359" spans="5:13" ht="16" x14ac:dyDescent="0.2">
      <c r="E2359" s="175" t="s">
        <v>16098</v>
      </c>
      <c r="F2359" s="285">
        <v>0.41111111111111109</v>
      </c>
      <c r="G2359" s="176">
        <v>52</v>
      </c>
      <c r="H2359" s="176" t="s">
        <v>8443</v>
      </c>
      <c r="I2359" s="176" t="s">
        <v>16089</v>
      </c>
      <c r="J2359" s="176">
        <v>26.6</v>
      </c>
      <c r="K2359" s="176">
        <v>36.9</v>
      </c>
      <c r="L2359" s="177"/>
      <c r="M2359" s="177"/>
    </row>
    <row r="2360" spans="5:13" ht="16" x14ac:dyDescent="0.2">
      <c r="E2360" s="175" t="s">
        <v>16098</v>
      </c>
      <c r="F2360" s="285">
        <v>0.41180555555555554</v>
      </c>
      <c r="G2360" s="176">
        <v>53</v>
      </c>
      <c r="H2360" s="176" t="s">
        <v>16091</v>
      </c>
      <c r="I2360" s="176" t="s">
        <v>12457</v>
      </c>
      <c r="J2360" s="176">
        <v>27</v>
      </c>
      <c r="K2360" s="176">
        <v>36.83</v>
      </c>
      <c r="L2360" s="177"/>
      <c r="M2360" s="177"/>
    </row>
    <row r="2361" spans="5:13" ht="16" x14ac:dyDescent="0.2">
      <c r="E2361" s="175" t="s">
        <v>16098</v>
      </c>
      <c r="F2361" s="285">
        <v>0.41249999999999998</v>
      </c>
      <c r="G2361" s="176">
        <v>54</v>
      </c>
      <c r="H2361" s="176" t="s">
        <v>16091</v>
      </c>
      <c r="I2361" s="176" t="s">
        <v>16089</v>
      </c>
      <c r="J2361" s="176">
        <v>27.3</v>
      </c>
      <c r="K2361" s="176">
        <v>36.85</v>
      </c>
      <c r="L2361" s="177"/>
      <c r="M2361" s="177"/>
    </row>
    <row r="2362" spans="5:13" ht="16" x14ac:dyDescent="0.2">
      <c r="E2362" s="175" t="s">
        <v>16098</v>
      </c>
      <c r="F2362" s="285">
        <v>0.41319444444444442</v>
      </c>
      <c r="G2362" s="176">
        <v>55</v>
      </c>
      <c r="H2362" s="176" t="s">
        <v>16090</v>
      </c>
      <c r="I2362" s="176" t="s">
        <v>12457</v>
      </c>
      <c r="J2362" s="176">
        <v>27.3</v>
      </c>
      <c r="K2362" s="176">
        <v>36.83</v>
      </c>
      <c r="L2362" s="177"/>
      <c r="M2362" s="177"/>
    </row>
    <row r="2363" spans="5:13" ht="16" x14ac:dyDescent="0.2">
      <c r="E2363" s="175" t="s">
        <v>16098</v>
      </c>
      <c r="F2363" s="285">
        <v>0.41388888888888886</v>
      </c>
      <c r="G2363" s="176">
        <v>56</v>
      </c>
      <c r="H2363" s="176" t="s">
        <v>16090</v>
      </c>
      <c r="I2363" s="176" t="s">
        <v>12457</v>
      </c>
      <c r="J2363" s="176">
        <v>27.1</v>
      </c>
      <c r="K2363" s="176">
        <v>36.85</v>
      </c>
      <c r="L2363" s="177"/>
      <c r="M2363" s="177"/>
    </row>
    <row r="2364" spans="5:13" ht="16" x14ac:dyDescent="0.2">
      <c r="E2364" s="175" t="s">
        <v>16098</v>
      </c>
      <c r="F2364" s="285">
        <v>0.41736111111111113</v>
      </c>
      <c r="G2364" s="176" t="s">
        <v>16093</v>
      </c>
      <c r="H2364" s="176" t="s">
        <v>16094</v>
      </c>
      <c r="I2364" s="176" t="s">
        <v>16089</v>
      </c>
      <c r="J2364" s="176">
        <v>28.7</v>
      </c>
      <c r="K2364" s="176">
        <v>36.869999999999997</v>
      </c>
      <c r="L2364" s="177"/>
      <c r="M2364" s="177"/>
    </row>
    <row r="2365" spans="5:13" ht="16" x14ac:dyDescent="0.2">
      <c r="E2365" s="175" t="s">
        <v>16098</v>
      </c>
      <c r="F2365" s="285">
        <v>0.4152777777777778</v>
      </c>
      <c r="G2365" s="176" t="s">
        <v>16095</v>
      </c>
      <c r="H2365" s="176" t="s">
        <v>16094</v>
      </c>
      <c r="I2365" s="176" t="s">
        <v>12457</v>
      </c>
      <c r="J2365" s="176">
        <v>28.3</v>
      </c>
      <c r="K2365" s="176">
        <v>36.799999999999997</v>
      </c>
      <c r="L2365" s="177"/>
      <c r="M2365" s="177"/>
    </row>
    <row r="2366" spans="5:13" ht="16" x14ac:dyDescent="0.2">
      <c r="E2366" s="175" t="s">
        <v>16099</v>
      </c>
      <c r="F2366" s="285">
        <v>0.37361111111111112</v>
      </c>
      <c r="G2366" s="176">
        <v>1</v>
      </c>
      <c r="H2366" s="176" t="s">
        <v>16088</v>
      </c>
      <c r="I2366" s="176" t="s">
        <v>16089</v>
      </c>
      <c r="J2366" s="176">
        <v>27.1</v>
      </c>
      <c r="K2366" s="176">
        <v>36.65</v>
      </c>
      <c r="L2366" s="177"/>
      <c r="M2366" s="177"/>
    </row>
    <row r="2367" spans="5:13" ht="16" x14ac:dyDescent="0.2">
      <c r="E2367" s="175" t="s">
        <v>16099</v>
      </c>
      <c r="F2367" s="285">
        <v>0.375</v>
      </c>
      <c r="G2367" s="176">
        <v>2</v>
      </c>
      <c r="H2367" s="176" t="s">
        <v>16090</v>
      </c>
      <c r="I2367" s="176" t="s">
        <v>16089</v>
      </c>
      <c r="J2367" s="176">
        <v>26.9</v>
      </c>
      <c r="K2367" s="176">
        <v>36.630000000000003</v>
      </c>
      <c r="L2367" s="177"/>
      <c r="M2367" s="177"/>
    </row>
    <row r="2368" spans="5:13" ht="16" x14ac:dyDescent="0.2">
      <c r="E2368" s="175" t="s">
        <v>16099</v>
      </c>
      <c r="F2368" s="285">
        <v>0.37569444444444444</v>
      </c>
      <c r="G2368" s="176">
        <v>3</v>
      </c>
      <c r="H2368" s="176" t="s">
        <v>16091</v>
      </c>
      <c r="I2368" s="176" t="s">
        <v>12457</v>
      </c>
      <c r="J2368" s="176">
        <v>26.9</v>
      </c>
      <c r="K2368" s="176">
        <v>36.590000000000003</v>
      </c>
      <c r="L2368" s="177"/>
      <c r="M2368" s="177"/>
    </row>
    <row r="2369" spans="5:13" ht="16" x14ac:dyDescent="0.2">
      <c r="E2369" s="175" t="s">
        <v>16099</v>
      </c>
      <c r="F2369" s="285">
        <v>0.37638888888888888</v>
      </c>
      <c r="G2369" s="176">
        <v>4</v>
      </c>
      <c r="H2369" s="176" t="s">
        <v>16090</v>
      </c>
      <c r="I2369" s="176" t="s">
        <v>12457</v>
      </c>
      <c r="J2369" s="176">
        <v>27</v>
      </c>
      <c r="K2369" s="176">
        <v>36.590000000000003</v>
      </c>
      <c r="L2369" s="177"/>
      <c r="M2369" s="177"/>
    </row>
    <row r="2370" spans="5:13" ht="16" x14ac:dyDescent="0.2">
      <c r="E2370" s="175" t="s">
        <v>16099</v>
      </c>
      <c r="F2370" s="285">
        <v>0.37708333333333333</v>
      </c>
      <c r="G2370" s="176">
        <v>5</v>
      </c>
      <c r="H2370" s="176" t="s">
        <v>11553</v>
      </c>
      <c r="I2370" s="176" t="s">
        <v>12457</v>
      </c>
      <c r="J2370" s="176">
        <v>27.1</v>
      </c>
      <c r="K2370" s="176">
        <v>36.58</v>
      </c>
      <c r="L2370" s="177"/>
      <c r="M2370" s="177"/>
    </row>
    <row r="2371" spans="5:13" ht="16" x14ac:dyDescent="0.2">
      <c r="E2371" s="175" t="s">
        <v>16099</v>
      </c>
      <c r="F2371" s="285">
        <v>0.37777777777777777</v>
      </c>
      <c r="G2371" s="176">
        <v>6</v>
      </c>
      <c r="H2371" s="176" t="s">
        <v>16090</v>
      </c>
      <c r="I2371" s="176" t="s">
        <v>16089</v>
      </c>
      <c r="J2371" s="176">
        <v>27.6</v>
      </c>
      <c r="K2371" s="176">
        <v>36.6</v>
      </c>
      <c r="L2371" s="177"/>
      <c r="M2371" s="177"/>
    </row>
    <row r="2372" spans="5:13" ht="16" x14ac:dyDescent="0.2">
      <c r="E2372" s="175" t="s">
        <v>16099</v>
      </c>
      <c r="F2372" s="285">
        <v>0.37847222222222221</v>
      </c>
      <c r="G2372" s="176">
        <v>7</v>
      </c>
      <c r="H2372" s="176" t="s">
        <v>16088</v>
      </c>
      <c r="I2372" s="176" t="s">
        <v>16089</v>
      </c>
      <c r="J2372" s="176">
        <v>27.4</v>
      </c>
      <c r="K2372" s="176">
        <v>36.6</v>
      </c>
      <c r="L2372" s="177"/>
      <c r="M2372" s="177"/>
    </row>
    <row r="2373" spans="5:13" ht="16" x14ac:dyDescent="0.2">
      <c r="E2373" s="175" t="s">
        <v>16099</v>
      </c>
      <c r="F2373" s="285">
        <v>0.37916666666666665</v>
      </c>
      <c r="G2373" s="176">
        <v>8</v>
      </c>
      <c r="H2373" s="176" t="s">
        <v>11553</v>
      </c>
      <c r="I2373" s="176" t="s">
        <v>12457</v>
      </c>
      <c r="J2373" s="176">
        <v>26.8</v>
      </c>
      <c r="K2373" s="176">
        <v>36.57</v>
      </c>
      <c r="L2373" s="177"/>
      <c r="M2373" s="177"/>
    </row>
    <row r="2374" spans="5:13" ht="16" x14ac:dyDescent="0.2">
      <c r="E2374" s="175" t="s">
        <v>16099</v>
      </c>
      <c r="F2374" s="285">
        <v>0.37986111111111109</v>
      </c>
      <c r="G2374" s="176">
        <v>9</v>
      </c>
      <c r="H2374" s="176" t="s">
        <v>8443</v>
      </c>
      <c r="I2374" s="176" t="s">
        <v>16089</v>
      </c>
      <c r="J2374" s="176">
        <v>26.7</v>
      </c>
      <c r="K2374" s="176">
        <v>36.61</v>
      </c>
      <c r="L2374" s="177"/>
      <c r="M2374" s="177"/>
    </row>
    <row r="2375" spans="5:13" ht="16" x14ac:dyDescent="0.2">
      <c r="E2375" s="175" t="s">
        <v>16099</v>
      </c>
      <c r="F2375" s="285">
        <v>0.38055555555555554</v>
      </c>
      <c r="G2375" s="176">
        <v>10</v>
      </c>
      <c r="H2375" s="176" t="s">
        <v>12422</v>
      </c>
      <c r="I2375" s="176" t="s">
        <v>12457</v>
      </c>
      <c r="J2375" s="176">
        <v>26.8</v>
      </c>
      <c r="K2375" s="176">
        <v>36.56</v>
      </c>
      <c r="L2375" s="177"/>
      <c r="M2375" s="177"/>
    </row>
    <row r="2376" spans="5:13" ht="16" x14ac:dyDescent="0.2">
      <c r="E2376" s="175" t="s">
        <v>16099</v>
      </c>
      <c r="F2376" s="285">
        <v>0.38194444444444442</v>
      </c>
      <c r="G2376" s="176">
        <v>11</v>
      </c>
      <c r="H2376" s="176" t="s">
        <v>11553</v>
      </c>
      <c r="I2376" s="176" t="s">
        <v>16089</v>
      </c>
      <c r="J2376" s="176">
        <v>27.2</v>
      </c>
      <c r="K2376" s="176">
        <v>36.590000000000003</v>
      </c>
      <c r="L2376" s="177"/>
      <c r="M2376" s="177"/>
    </row>
    <row r="2377" spans="5:13" ht="16" x14ac:dyDescent="0.2">
      <c r="E2377" s="175" t="s">
        <v>16099</v>
      </c>
      <c r="F2377" s="285">
        <v>0.38333333333333336</v>
      </c>
      <c r="G2377" s="176">
        <v>12</v>
      </c>
      <c r="H2377" s="176" t="s">
        <v>16092</v>
      </c>
      <c r="I2377" s="176" t="s">
        <v>12457</v>
      </c>
      <c r="J2377" s="176">
        <v>26.9</v>
      </c>
      <c r="K2377" s="176">
        <v>36.56</v>
      </c>
      <c r="L2377" s="177"/>
      <c r="M2377" s="177"/>
    </row>
    <row r="2378" spans="5:13" ht="16" x14ac:dyDescent="0.2">
      <c r="E2378" s="175" t="s">
        <v>16099</v>
      </c>
      <c r="F2378" s="285">
        <v>0.3840277777777778</v>
      </c>
      <c r="G2378" s="176">
        <v>13</v>
      </c>
      <c r="H2378" s="176" t="s">
        <v>16092</v>
      </c>
      <c r="I2378" s="176" t="s">
        <v>16089</v>
      </c>
      <c r="J2378" s="176">
        <v>27.1</v>
      </c>
      <c r="K2378" s="176">
        <v>36.6</v>
      </c>
      <c r="L2378" s="177"/>
      <c r="M2378" s="177"/>
    </row>
    <row r="2379" spans="5:13" ht="16" x14ac:dyDescent="0.2">
      <c r="E2379" s="175" t="s">
        <v>16099</v>
      </c>
      <c r="F2379" s="285">
        <v>0.38472222222222224</v>
      </c>
      <c r="G2379" s="176">
        <v>14</v>
      </c>
      <c r="H2379" s="176" t="s">
        <v>16092</v>
      </c>
      <c r="I2379" s="176" t="s">
        <v>16089</v>
      </c>
      <c r="J2379" s="176">
        <v>27.1</v>
      </c>
      <c r="K2379" s="176">
        <v>36.590000000000003</v>
      </c>
      <c r="L2379" s="177"/>
      <c r="M2379" s="177"/>
    </row>
    <row r="2380" spans="5:13" ht="16" x14ac:dyDescent="0.2">
      <c r="E2380" s="175" t="s">
        <v>16099</v>
      </c>
      <c r="F2380" s="285">
        <v>0.38541666666666669</v>
      </c>
      <c r="G2380" s="176">
        <v>15</v>
      </c>
      <c r="H2380" s="176" t="s">
        <v>8443</v>
      </c>
      <c r="I2380" s="176" t="s">
        <v>12457</v>
      </c>
      <c r="J2380" s="176">
        <v>27.2</v>
      </c>
      <c r="K2380" s="176">
        <v>36.53</v>
      </c>
      <c r="L2380" s="177"/>
      <c r="M2380" s="177"/>
    </row>
    <row r="2381" spans="5:13" ht="16" x14ac:dyDescent="0.2">
      <c r="E2381" s="175" t="s">
        <v>16099</v>
      </c>
      <c r="F2381" s="285">
        <v>0.38680555555555557</v>
      </c>
      <c r="G2381" s="176">
        <v>16</v>
      </c>
      <c r="H2381" s="176" t="s">
        <v>8443</v>
      </c>
      <c r="I2381" s="176" t="s">
        <v>16089</v>
      </c>
      <c r="J2381" s="176">
        <v>26.9</v>
      </c>
      <c r="K2381" s="176">
        <v>36.58</v>
      </c>
      <c r="L2381" s="177"/>
      <c r="M2381" s="177"/>
    </row>
    <row r="2382" spans="5:13" ht="16" x14ac:dyDescent="0.2">
      <c r="E2382" s="175" t="s">
        <v>16099</v>
      </c>
      <c r="F2382" s="285">
        <v>0.38124999999999998</v>
      </c>
      <c r="G2382" s="176">
        <v>17</v>
      </c>
      <c r="H2382" s="176" t="s">
        <v>12422</v>
      </c>
      <c r="I2382" s="176" t="s">
        <v>12457</v>
      </c>
      <c r="J2382" s="176">
        <v>26.8</v>
      </c>
      <c r="K2382" s="176">
        <v>36.56</v>
      </c>
      <c r="L2382" s="177"/>
      <c r="M2382" s="177"/>
    </row>
    <row r="2383" spans="5:13" ht="16" x14ac:dyDescent="0.2">
      <c r="E2383" s="175" t="s">
        <v>16099</v>
      </c>
      <c r="F2383" s="285">
        <v>0.38263888888888886</v>
      </c>
      <c r="G2383" s="176">
        <v>18</v>
      </c>
      <c r="H2383" s="176" t="s">
        <v>16092</v>
      </c>
      <c r="I2383" s="176" t="s">
        <v>16089</v>
      </c>
      <c r="J2383" s="176">
        <v>27.1</v>
      </c>
      <c r="K2383" s="176">
        <v>36.58</v>
      </c>
      <c r="L2383" s="177"/>
      <c r="M2383" s="177"/>
    </row>
    <row r="2384" spans="5:13" ht="16" x14ac:dyDescent="0.2">
      <c r="E2384" s="175" t="s">
        <v>16099</v>
      </c>
      <c r="F2384" s="285">
        <v>0.38750000000000001</v>
      </c>
      <c r="G2384" s="176">
        <v>19</v>
      </c>
      <c r="H2384" s="176" t="s">
        <v>16091</v>
      </c>
      <c r="I2384" s="176" t="s">
        <v>12457</v>
      </c>
      <c r="J2384" s="176">
        <v>26.9</v>
      </c>
      <c r="K2384" s="176">
        <v>36.54</v>
      </c>
      <c r="L2384" s="177"/>
      <c r="M2384" s="177"/>
    </row>
    <row r="2385" spans="5:13" ht="16" x14ac:dyDescent="0.2">
      <c r="E2385" s="175" t="s">
        <v>16099</v>
      </c>
      <c r="F2385" s="285">
        <v>0.38819444444444445</v>
      </c>
      <c r="G2385" s="176">
        <v>20</v>
      </c>
      <c r="H2385" s="176" t="s">
        <v>16090</v>
      </c>
      <c r="I2385" s="176" t="s">
        <v>16089</v>
      </c>
      <c r="J2385" s="176">
        <v>27.2</v>
      </c>
      <c r="K2385" s="176">
        <v>36.58</v>
      </c>
      <c r="L2385" s="177"/>
      <c r="M2385" s="177"/>
    </row>
    <row r="2386" spans="5:13" ht="16" x14ac:dyDescent="0.2">
      <c r="E2386" s="175" t="s">
        <v>16099</v>
      </c>
      <c r="F2386" s="285">
        <v>0.38611111111111113</v>
      </c>
      <c r="G2386" s="176">
        <v>21</v>
      </c>
      <c r="H2386" s="176" t="s">
        <v>16092</v>
      </c>
      <c r="I2386" s="176" t="s">
        <v>12457</v>
      </c>
      <c r="J2386" s="176">
        <v>27</v>
      </c>
      <c r="K2386" s="176">
        <v>36.549999999999997</v>
      </c>
      <c r="L2386" s="177"/>
      <c r="M2386" s="177"/>
    </row>
    <row r="2387" spans="5:13" ht="16" x14ac:dyDescent="0.2">
      <c r="E2387" s="175" t="s">
        <v>16099</v>
      </c>
      <c r="F2387" s="285">
        <v>0.38958333333333334</v>
      </c>
      <c r="G2387" s="176">
        <v>22</v>
      </c>
      <c r="H2387" s="176" t="s">
        <v>16091</v>
      </c>
      <c r="I2387" s="176" t="s">
        <v>16089</v>
      </c>
      <c r="J2387" s="176">
        <v>26.4</v>
      </c>
      <c r="K2387" s="176">
        <v>36.6</v>
      </c>
      <c r="L2387" s="177"/>
      <c r="M2387" s="177"/>
    </row>
    <row r="2388" spans="5:13" ht="16" x14ac:dyDescent="0.2">
      <c r="E2388" s="175" t="s">
        <v>16099</v>
      </c>
      <c r="F2388" s="285">
        <v>0.38958333333333334</v>
      </c>
      <c r="G2388" s="176">
        <v>23</v>
      </c>
      <c r="H2388" s="176" t="s">
        <v>16088</v>
      </c>
      <c r="I2388" s="176" t="s">
        <v>12457</v>
      </c>
      <c r="J2388" s="176">
        <v>26.9</v>
      </c>
      <c r="K2388" s="176">
        <v>36.53</v>
      </c>
      <c r="L2388" s="177"/>
      <c r="M2388" s="177"/>
    </row>
    <row r="2389" spans="5:13" ht="16" x14ac:dyDescent="0.2">
      <c r="E2389" s="175" t="s">
        <v>16099</v>
      </c>
      <c r="F2389" s="285">
        <v>0.39027777777777778</v>
      </c>
      <c r="G2389" s="176">
        <v>24</v>
      </c>
      <c r="H2389" s="176" t="s">
        <v>11553</v>
      </c>
      <c r="I2389" s="176" t="s">
        <v>12457</v>
      </c>
      <c r="J2389" s="176">
        <v>27</v>
      </c>
      <c r="K2389" s="176">
        <v>36.53</v>
      </c>
      <c r="L2389" s="177"/>
      <c r="M2389" s="177"/>
    </row>
    <row r="2390" spans="5:13" ht="16" x14ac:dyDescent="0.2">
      <c r="E2390" s="175" t="s">
        <v>16099</v>
      </c>
      <c r="F2390" s="285">
        <v>0.39097222222222222</v>
      </c>
      <c r="G2390" s="176">
        <v>25</v>
      </c>
      <c r="H2390" s="176" t="s">
        <v>16090</v>
      </c>
      <c r="I2390" s="176" t="s">
        <v>16089</v>
      </c>
      <c r="J2390" s="176">
        <v>27.1</v>
      </c>
      <c r="K2390" s="176">
        <v>36.57</v>
      </c>
      <c r="L2390" s="177"/>
      <c r="M2390" s="177"/>
    </row>
    <row r="2391" spans="5:13" ht="16" x14ac:dyDescent="0.2">
      <c r="E2391" s="175" t="s">
        <v>16099</v>
      </c>
      <c r="F2391" s="285">
        <v>0.39166666666666666</v>
      </c>
      <c r="G2391" s="176">
        <v>26</v>
      </c>
      <c r="H2391" s="176" t="s">
        <v>12422</v>
      </c>
      <c r="I2391" s="176" t="s">
        <v>16089</v>
      </c>
      <c r="J2391" s="176">
        <v>27.2</v>
      </c>
      <c r="K2391" s="176">
        <v>36.58</v>
      </c>
      <c r="L2391" s="177"/>
      <c r="M2391" s="177"/>
    </row>
    <row r="2392" spans="5:13" ht="16" x14ac:dyDescent="0.2">
      <c r="E2392" s="175" t="s">
        <v>16099</v>
      </c>
      <c r="F2392" s="285">
        <v>0.3923611111111111</v>
      </c>
      <c r="G2392" s="176">
        <v>27</v>
      </c>
      <c r="H2392" s="176" t="s">
        <v>16091</v>
      </c>
      <c r="I2392" s="176" t="s">
        <v>12457</v>
      </c>
      <c r="J2392" s="176">
        <v>27.1</v>
      </c>
      <c r="K2392" s="176">
        <v>36.54</v>
      </c>
      <c r="L2392" s="177"/>
      <c r="M2392" s="177"/>
    </row>
    <row r="2393" spans="5:13" ht="16" x14ac:dyDescent="0.2">
      <c r="E2393" s="175" t="s">
        <v>16099</v>
      </c>
      <c r="F2393" s="285">
        <v>0.39305555555555555</v>
      </c>
      <c r="G2393" s="176">
        <v>28</v>
      </c>
      <c r="H2393" s="176" t="s">
        <v>11553</v>
      </c>
      <c r="I2393" s="176" t="s">
        <v>12457</v>
      </c>
      <c r="J2393" s="176">
        <v>27.2</v>
      </c>
      <c r="K2393" s="176">
        <v>36.520000000000003</v>
      </c>
      <c r="L2393" s="177"/>
      <c r="M2393" s="177"/>
    </row>
    <row r="2394" spans="5:13" ht="16" x14ac:dyDescent="0.2">
      <c r="E2394" s="175" t="s">
        <v>16099</v>
      </c>
      <c r="F2394" s="285">
        <v>0.39374999999999999</v>
      </c>
      <c r="G2394" s="176">
        <v>29</v>
      </c>
      <c r="H2394" s="176" t="s">
        <v>11553</v>
      </c>
      <c r="I2394" s="176" t="s">
        <v>16089</v>
      </c>
      <c r="J2394" s="176">
        <v>27.4</v>
      </c>
      <c r="K2394" s="176">
        <v>36.57</v>
      </c>
      <c r="L2394" s="177"/>
      <c r="M2394" s="177"/>
    </row>
    <row r="2395" spans="5:13" ht="16" x14ac:dyDescent="0.2">
      <c r="E2395" s="175" t="s">
        <v>16099</v>
      </c>
      <c r="F2395" s="285">
        <v>0.39513888888888887</v>
      </c>
      <c r="G2395" s="176">
        <v>30</v>
      </c>
      <c r="H2395" s="176" t="s">
        <v>11553</v>
      </c>
      <c r="I2395" s="176" t="s">
        <v>16089</v>
      </c>
      <c r="J2395" s="176">
        <v>27.1</v>
      </c>
      <c r="K2395" s="176">
        <v>36.56</v>
      </c>
      <c r="L2395" s="177"/>
      <c r="M2395" s="177"/>
    </row>
    <row r="2396" spans="5:13" ht="16" x14ac:dyDescent="0.2">
      <c r="E2396" s="175" t="s">
        <v>16099</v>
      </c>
      <c r="F2396" s="285">
        <v>0.39583333333333331</v>
      </c>
      <c r="G2396" s="176">
        <v>31</v>
      </c>
      <c r="H2396" s="176" t="s">
        <v>8443</v>
      </c>
      <c r="I2396" s="176" t="s">
        <v>16089</v>
      </c>
      <c r="J2396" s="176">
        <v>27.2</v>
      </c>
      <c r="K2396" s="176">
        <v>36.56</v>
      </c>
      <c r="L2396" s="177"/>
      <c r="M2396" s="177"/>
    </row>
    <row r="2397" spans="5:13" ht="16" x14ac:dyDescent="0.2">
      <c r="E2397" s="175" t="s">
        <v>16099</v>
      </c>
      <c r="F2397" s="285">
        <v>0.39652777777777776</v>
      </c>
      <c r="G2397" s="176">
        <v>32</v>
      </c>
      <c r="H2397" s="176" t="s">
        <v>12422</v>
      </c>
      <c r="I2397" s="176" t="s">
        <v>16089</v>
      </c>
      <c r="J2397" s="176">
        <v>27.3</v>
      </c>
      <c r="K2397" s="176">
        <v>36.56</v>
      </c>
      <c r="L2397" s="177"/>
      <c r="M2397" s="177"/>
    </row>
    <row r="2398" spans="5:13" ht="16" x14ac:dyDescent="0.2">
      <c r="E2398" s="175" t="s">
        <v>16099</v>
      </c>
      <c r="F2398" s="285">
        <v>0.3972222222222222</v>
      </c>
      <c r="G2398" s="176">
        <v>33</v>
      </c>
      <c r="H2398" s="176" t="s">
        <v>12422</v>
      </c>
      <c r="I2398" s="176" t="s">
        <v>12457</v>
      </c>
      <c r="J2398" s="176">
        <v>27.3</v>
      </c>
      <c r="K2398" s="176">
        <v>36.51</v>
      </c>
      <c r="L2398" s="177"/>
      <c r="M2398" s="177"/>
    </row>
    <row r="2399" spans="5:13" ht="16" x14ac:dyDescent="0.2">
      <c r="E2399" s="175" t="s">
        <v>16099</v>
      </c>
      <c r="F2399" s="285">
        <v>0.39791666666666664</v>
      </c>
      <c r="G2399" s="176">
        <v>34</v>
      </c>
      <c r="H2399" s="176" t="s">
        <v>12422</v>
      </c>
      <c r="I2399" s="176" t="s">
        <v>16089</v>
      </c>
      <c r="J2399" s="176">
        <v>27.9</v>
      </c>
      <c r="K2399" s="176">
        <v>36.53</v>
      </c>
      <c r="L2399" s="177"/>
      <c r="M2399" s="177"/>
    </row>
    <row r="2400" spans="5:13" ht="16" x14ac:dyDescent="0.2">
      <c r="E2400" s="175" t="s">
        <v>16099</v>
      </c>
      <c r="F2400" s="285">
        <v>0.39930555555555558</v>
      </c>
      <c r="G2400" s="176">
        <v>35</v>
      </c>
      <c r="H2400" s="176" t="s">
        <v>16091</v>
      </c>
      <c r="I2400" s="176" t="s">
        <v>16089</v>
      </c>
      <c r="J2400" s="176">
        <v>27.8</v>
      </c>
      <c r="K2400" s="176">
        <v>36.54</v>
      </c>
      <c r="L2400" s="177"/>
      <c r="M2400" s="177"/>
    </row>
    <row r="2401" spans="5:13" ht="16" x14ac:dyDescent="0.2">
      <c r="E2401" s="175" t="s">
        <v>16099</v>
      </c>
      <c r="F2401" s="285">
        <v>0.40069444444444446</v>
      </c>
      <c r="G2401" s="176">
        <v>36</v>
      </c>
      <c r="H2401" s="176" t="s">
        <v>16092</v>
      </c>
      <c r="I2401" s="176" t="s">
        <v>12457</v>
      </c>
      <c r="J2401" s="176">
        <v>27.9</v>
      </c>
      <c r="K2401" s="176">
        <v>36.5</v>
      </c>
      <c r="L2401" s="177"/>
      <c r="M2401" s="177"/>
    </row>
    <row r="2402" spans="5:13" ht="16" x14ac:dyDescent="0.2">
      <c r="E2402" s="175" t="s">
        <v>16099</v>
      </c>
      <c r="F2402" s="285">
        <v>0.40138888888888891</v>
      </c>
      <c r="G2402" s="176">
        <v>37</v>
      </c>
      <c r="H2402" s="176" t="s">
        <v>16092</v>
      </c>
      <c r="I2402" s="176" t="s">
        <v>12457</v>
      </c>
      <c r="J2402" s="176">
        <v>27.9</v>
      </c>
      <c r="K2402" s="176">
        <v>36.51</v>
      </c>
      <c r="L2402" s="177"/>
      <c r="M2402" s="177"/>
    </row>
    <row r="2403" spans="5:13" ht="16" x14ac:dyDescent="0.2">
      <c r="E2403" s="175" t="s">
        <v>16099</v>
      </c>
      <c r="F2403" s="285">
        <v>0.40208333333333335</v>
      </c>
      <c r="G2403" s="176">
        <v>38</v>
      </c>
      <c r="H2403" s="176" t="s">
        <v>8443</v>
      </c>
      <c r="I2403" s="176" t="s">
        <v>12457</v>
      </c>
      <c r="J2403" s="176">
        <v>27.9</v>
      </c>
      <c r="K2403" s="176">
        <v>36.520000000000003</v>
      </c>
      <c r="L2403" s="177"/>
      <c r="M2403" s="177"/>
    </row>
    <row r="2404" spans="5:13" ht="16" x14ac:dyDescent="0.2">
      <c r="E2404" s="175" t="s">
        <v>16099</v>
      </c>
      <c r="F2404" s="285">
        <v>0.40277777777777779</v>
      </c>
      <c r="G2404" s="176">
        <v>39</v>
      </c>
      <c r="H2404" s="176" t="s">
        <v>12422</v>
      </c>
      <c r="I2404" s="176" t="s">
        <v>16089</v>
      </c>
      <c r="J2404" s="176">
        <v>27.3</v>
      </c>
      <c r="K2404" s="176">
        <v>36.549999999999997</v>
      </c>
      <c r="L2404" s="177"/>
      <c r="M2404" s="177"/>
    </row>
    <row r="2405" spans="5:13" ht="16" x14ac:dyDescent="0.2">
      <c r="E2405" s="175" t="s">
        <v>16099</v>
      </c>
      <c r="F2405" s="285">
        <v>0.40347222222222223</v>
      </c>
      <c r="G2405" s="176">
        <v>40</v>
      </c>
      <c r="H2405" s="176" t="s">
        <v>16092</v>
      </c>
      <c r="I2405" s="176" t="s">
        <v>16089</v>
      </c>
      <c r="J2405" s="176">
        <v>27.4</v>
      </c>
      <c r="K2405" s="176">
        <v>36.549999999999997</v>
      </c>
      <c r="L2405" s="177"/>
      <c r="M2405" s="177"/>
    </row>
    <row r="2406" spans="5:13" ht="16" x14ac:dyDescent="0.2">
      <c r="E2406" s="175" t="s">
        <v>16099</v>
      </c>
      <c r="F2406" s="285">
        <v>0.40416666666666667</v>
      </c>
      <c r="G2406" s="176">
        <v>41</v>
      </c>
      <c r="H2406" s="176" t="s">
        <v>16088</v>
      </c>
      <c r="I2406" s="176" t="s">
        <v>16089</v>
      </c>
      <c r="J2406" s="176">
        <v>27.4</v>
      </c>
      <c r="K2406" s="176">
        <v>36.54</v>
      </c>
      <c r="L2406" s="177"/>
      <c r="M2406" s="177"/>
    </row>
    <row r="2407" spans="5:13" ht="16" x14ac:dyDescent="0.2">
      <c r="E2407" s="175" t="s">
        <v>16099</v>
      </c>
      <c r="F2407" s="285">
        <v>0.40486111111111112</v>
      </c>
      <c r="G2407" s="176">
        <v>42</v>
      </c>
      <c r="H2407" s="176" t="s">
        <v>8443</v>
      </c>
      <c r="I2407" s="176" t="s">
        <v>12457</v>
      </c>
      <c r="J2407" s="176">
        <v>27.4</v>
      </c>
      <c r="K2407" s="176">
        <v>36.97</v>
      </c>
      <c r="L2407" s="177"/>
      <c r="M2407" s="177"/>
    </row>
    <row r="2408" spans="5:13" ht="16" x14ac:dyDescent="0.2">
      <c r="E2408" s="175" t="s">
        <v>16099</v>
      </c>
      <c r="F2408" s="285">
        <v>0.40555555555555556</v>
      </c>
      <c r="G2408" s="176">
        <v>43</v>
      </c>
      <c r="H2408" s="176" t="s">
        <v>8443</v>
      </c>
      <c r="I2408" s="176" t="s">
        <v>12457</v>
      </c>
      <c r="J2408" s="176">
        <v>27.2</v>
      </c>
      <c r="K2408" s="176">
        <v>36.5</v>
      </c>
      <c r="L2408" s="177"/>
      <c r="M2408" s="177"/>
    </row>
    <row r="2409" spans="5:13" ht="16" x14ac:dyDescent="0.2">
      <c r="E2409" s="175" t="s">
        <v>16099</v>
      </c>
      <c r="F2409" s="285">
        <v>0.40763888888888888</v>
      </c>
      <c r="G2409" s="176">
        <v>44</v>
      </c>
      <c r="H2409" s="176" t="s">
        <v>16088</v>
      </c>
      <c r="I2409" s="176" t="s">
        <v>16089</v>
      </c>
      <c r="J2409" s="176">
        <v>27</v>
      </c>
      <c r="K2409" s="176">
        <v>36.549999999999997</v>
      </c>
      <c r="L2409" s="177"/>
      <c r="M2409" s="177"/>
    </row>
    <row r="2410" spans="5:13" ht="16" x14ac:dyDescent="0.2">
      <c r="E2410" s="175" t="s">
        <v>16099</v>
      </c>
      <c r="F2410" s="285">
        <v>0.40833333333333333</v>
      </c>
      <c r="G2410" s="176">
        <v>45</v>
      </c>
      <c r="H2410" s="176" t="s">
        <v>16088</v>
      </c>
      <c r="I2410" s="176" t="s">
        <v>12457</v>
      </c>
      <c r="J2410" s="176">
        <v>27</v>
      </c>
      <c r="K2410" s="176">
        <v>36.479999999999997</v>
      </c>
      <c r="L2410" s="177"/>
      <c r="M2410" s="177"/>
    </row>
    <row r="2411" spans="5:13" ht="16" x14ac:dyDescent="0.2">
      <c r="E2411" s="175" t="s">
        <v>16099</v>
      </c>
      <c r="F2411" s="285">
        <v>0.40902777777777777</v>
      </c>
      <c r="G2411" s="176">
        <v>46</v>
      </c>
      <c r="H2411" s="176" t="s">
        <v>12422</v>
      </c>
      <c r="I2411" s="176" t="s">
        <v>12457</v>
      </c>
      <c r="J2411" s="176">
        <v>27.3</v>
      </c>
      <c r="K2411" s="176">
        <v>36.49</v>
      </c>
      <c r="L2411" s="177"/>
      <c r="M2411" s="177"/>
    </row>
    <row r="2412" spans="5:13" ht="16" x14ac:dyDescent="0.2">
      <c r="E2412" s="175" t="s">
        <v>16099</v>
      </c>
      <c r="F2412" s="285">
        <v>0.40902777777777777</v>
      </c>
      <c r="G2412" s="176">
        <v>47</v>
      </c>
      <c r="H2412" s="176" t="s">
        <v>16088</v>
      </c>
      <c r="I2412" s="176" t="s">
        <v>12457</v>
      </c>
      <c r="J2412" s="176">
        <v>27.2</v>
      </c>
      <c r="K2412" s="176">
        <v>36.49</v>
      </c>
      <c r="L2412" s="177"/>
      <c r="M2412" s="177"/>
    </row>
    <row r="2413" spans="5:13" ht="16" x14ac:dyDescent="0.2">
      <c r="E2413" s="175" t="s">
        <v>16099</v>
      </c>
      <c r="F2413" s="285">
        <v>0.40972222222222221</v>
      </c>
      <c r="G2413" s="176">
        <v>48</v>
      </c>
      <c r="H2413" s="176" t="s">
        <v>16088</v>
      </c>
      <c r="I2413" s="176" t="s">
        <v>12457</v>
      </c>
      <c r="J2413" s="176">
        <v>27.3</v>
      </c>
      <c r="K2413" s="176">
        <v>36.49</v>
      </c>
      <c r="L2413" s="177"/>
      <c r="M2413" s="177"/>
    </row>
    <row r="2414" spans="5:13" ht="16" x14ac:dyDescent="0.2">
      <c r="E2414" s="175" t="s">
        <v>16099</v>
      </c>
      <c r="F2414" s="285">
        <v>0.41041666666666665</v>
      </c>
      <c r="G2414" s="176">
        <v>49</v>
      </c>
      <c r="H2414" s="176" t="s">
        <v>11553</v>
      </c>
      <c r="I2414" s="176" t="s">
        <v>16089</v>
      </c>
      <c r="J2414" s="176">
        <v>27.4</v>
      </c>
      <c r="K2414" s="176">
        <v>36.54</v>
      </c>
      <c r="L2414" s="177"/>
      <c r="M2414" s="177"/>
    </row>
    <row r="2415" spans="5:13" ht="16" x14ac:dyDescent="0.2">
      <c r="E2415" s="175" t="s">
        <v>16099</v>
      </c>
      <c r="F2415" s="285">
        <v>0.41111111111111109</v>
      </c>
      <c r="G2415" s="176">
        <v>50</v>
      </c>
      <c r="H2415" s="176" t="s">
        <v>16090</v>
      </c>
      <c r="I2415" s="176" t="s">
        <v>12457</v>
      </c>
      <c r="J2415" s="176">
        <v>27.2</v>
      </c>
      <c r="K2415" s="176">
        <v>36.49</v>
      </c>
      <c r="L2415" s="177"/>
      <c r="M2415" s="177"/>
    </row>
    <row r="2416" spans="5:13" ht="16" x14ac:dyDescent="0.2">
      <c r="E2416" s="175" t="s">
        <v>16099</v>
      </c>
      <c r="F2416" s="285">
        <v>0.41180555555555554</v>
      </c>
      <c r="G2416" s="176">
        <v>51</v>
      </c>
      <c r="H2416" s="176" t="s">
        <v>16091</v>
      </c>
      <c r="I2416" s="176" t="s">
        <v>16089</v>
      </c>
      <c r="J2416" s="176">
        <v>27.2</v>
      </c>
      <c r="K2416" s="176">
        <v>36.54</v>
      </c>
      <c r="L2416" s="177"/>
      <c r="M2416" s="177"/>
    </row>
    <row r="2417" spans="5:13" ht="16" x14ac:dyDescent="0.2">
      <c r="E2417" s="175" t="s">
        <v>16099</v>
      </c>
      <c r="F2417" s="285">
        <v>0.41249999999999998</v>
      </c>
      <c r="G2417" s="176">
        <v>52</v>
      </c>
      <c r="H2417" s="176" t="s">
        <v>8443</v>
      </c>
      <c r="I2417" s="176" t="s">
        <v>16089</v>
      </c>
      <c r="J2417" s="176">
        <v>27.1</v>
      </c>
      <c r="K2417" s="176">
        <v>36.54</v>
      </c>
      <c r="L2417" s="177"/>
      <c r="M2417" s="177"/>
    </row>
    <row r="2418" spans="5:13" ht="16" x14ac:dyDescent="0.2">
      <c r="E2418" s="175" t="s">
        <v>16099</v>
      </c>
      <c r="F2418" s="285">
        <v>0.41319444444444442</v>
      </c>
      <c r="G2418" s="176">
        <v>53</v>
      </c>
      <c r="H2418" s="176" t="s">
        <v>16091</v>
      </c>
      <c r="I2418" s="176" t="s">
        <v>12457</v>
      </c>
      <c r="J2418" s="176">
        <v>27</v>
      </c>
      <c r="K2418" s="176">
        <v>36.49</v>
      </c>
      <c r="L2418" s="177"/>
      <c r="M2418" s="177"/>
    </row>
    <row r="2419" spans="5:13" ht="16" x14ac:dyDescent="0.2">
      <c r="E2419" s="175" t="s">
        <v>16099</v>
      </c>
      <c r="F2419" s="285">
        <v>0.41319444444444442</v>
      </c>
      <c r="G2419" s="176">
        <v>54</v>
      </c>
      <c r="H2419" s="176" t="s">
        <v>16091</v>
      </c>
      <c r="I2419" s="176" t="s">
        <v>16089</v>
      </c>
      <c r="J2419" s="176">
        <v>27.2</v>
      </c>
      <c r="K2419" s="176">
        <v>36.53</v>
      </c>
      <c r="L2419" s="177"/>
      <c r="M2419" s="177"/>
    </row>
    <row r="2420" spans="5:13" ht="16" x14ac:dyDescent="0.2">
      <c r="E2420" s="175" t="s">
        <v>16099</v>
      </c>
      <c r="F2420" s="285">
        <v>0.41388888888888886</v>
      </c>
      <c r="G2420" s="176">
        <v>55</v>
      </c>
      <c r="H2420" s="176" t="s">
        <v>16090</v>
      </c>
      <c r="I2420" s="176" t="s">
        <v>12457</v>
      </c>
      <c r="J2420" s="176">
        <v>27.1</v>
      </c>
      <c r="K2420" s="176">
        <v>36.49</v>
      </c>
      <c r="L2420" s="177"/>
      <c r="M2420" s="177"/>
    </row>
    <row r="2421" spans="5:13" ht="16" x14ac:dyDescent="0.2">
      <c r="E2421" s="175" t="s">
        <v>16099</v>
      </c>
      <c r="F2421" s="285">
        <v>0.41458333333333336</v>
      </c>
      <c r="G2421" s="176">
        <v>56</v>
      </c>
      <c r="H2421" s="176" t="s">
        <v>16090</v>
      </c>
      <c r="I2421" s="176" t="s">
        <v>12457</v>
      </c>
      <c r="J2421" s="176">
        <v>27.2</v>
      </c>
      <c r="K2421" s="176">
        <v>36.479999999999997</v>
      </c>
      <c r="L2421" s="177"/>
      <c r="M2421" s="177"/>
    </row>
    <row r="2422" spans="5:13" ht="16" x14ac:dyDescent="0.2">
      <c r="E2422" s="175" t="s">
        <v>16099</v>
      </c>
      <c r="F2422" s="285">
        <v>0.41875000000000001</v>
      </c>
      <c r="G2422" s="176" t="s">
        <v>16093</v>
      </c>
      <c r="H2422" s="176" t="s">
        <v>16094</v>
      </c>
      <c r="I2422" s="176" t="s">
        <v>16089</v>
      </c>
      <c r="J2422" s="176">
        <v>28.7</v>
      </c>
      <c r="K2422" s="176">
        <v>36.5</v>
      </c>
      <c r="L2422" s="177"/>
      <c r="M2422" s="177"/>
    </row>
    <row r="2423" spans="5:13" ht="16" x14ac:dyDescent="0.2">
      <c r="E2423" s="175" t="s">
        <v>16099</v>
      </c>
      <c r="F2423" s="285">
        <v>0.41736111111111113</v>
      </c>
      <c r="G2423" s="176" t="s">
        <v>16095</v>
      </c>
      <c r="H2423" s="176" t="s">
        <v>16094</v>
      </c>
      <c r="I2423" s="176" t="s">
        <v>12457</v>
      </c>
      <c r="J2423" s="176">
        <v>28.3</v>
      </c>
      <c r="K2423" s="176">
        <v>36.340000000000003</v>
      </c>
      <c r="L2423" s="177"/>
      <c r="M2423" s="177"/>
    </row>
    <row r="2424" spans="5:13" ht="16" x14ac:dyDescent="0.2">
      <c r="E2424" s="286">
        <v>43108</v>
      </c>
      <c r="F2424" s="285">
        <v>0.37291666666666667</v>
      </c>
      <c r="G2424" s="176">
        <v>1</v>
      </c>
      <c r="H2424" s="176" t="s">
        <v>16088</v>
      </c>
      <c r="I2424" s="176" t="s">
        <v>16089</v>
      </c>
      <c r="J2424" s="176">
        <v>27.1</v>
      </c>
      <c r="K2424" s="176">
        <v>36.380000000000003</v>
      </c>
      <c r="L2424" s="177"/>
      <c r="M2424" s="177"/>
    </row>
    <row r="2425" spans="5:13" ht="16" x14ac:dyDescent="0.2">
      <c r="E2425" s="286">
        <v>43108</v>
      </c>
      <c r="F2425" s="285">
        <v>0.37361111111111112</v>
      </c>
      <c r="G2425" s="176">
        <v>2</v>
      </c>
      <c r="H2425" s="176" t="s">
        <v>16090</v>
      </c>
      <c r="I2425" s="176" t="s">
        <v>16089</v>
      </c>
      <c r="J2425" s="176">
        <v>27.2</v>
      </c>
      <c r="K2425" s="176">
        <v>36.4</v>
      </c>
      <c r="L2425" s="177"/>
      <c r="M2425" s="177"/>
    </row>
    <row r="2426" spans="5:13" ht="16" x14ac:dyDescent="0.2">
      <c r="E2426" s="286">
        <v>43108</v>
      </c>
      <c r="F2426" s="285">
        <v>0.37430555555555556</v>
      </c>
      <c r="G2426" s="176">
        <v>3</v>
      </c>
      <c r="H2426" s="176" t="s">
        <v>16091</v>
      </c>
      <c r="I2426" s="176" t="s">
        <v>12457</v>
      </c>
      <c r="J2426" s="176">
        <v>26.9</v>
      </c>
      <c r="K2426" s="176">
        <v>36.4</v>
      </c>
      <c r="L2426" s="177"/>
      <c r="M2426" s="177"/>
    </row>
    <row r="2427" spans="5:13" ht="16" x14ac:dyDescent="0.2">
      <c r="E2427" s="286">
        <v>43108</v>
      </c>
      <c r="F2427" s="285">
        <v>0.375</v>
      </c>
      <c r="G2427" s="176">
        <v>4</v>
      </c>
      <c r="H2427" s="176" t="s">
        <v>16090</v>
      </c>
      <c r="I2427" s="176" t="s">
        <v>12457</v>
      </c>
      <c r="J2427" s="176">
        <v>27</v>
      </c>
      <c r="K2427" s="176">
        <v>36.4</v>
      </c>
      <c r="L2427" s="177"/>
      <c r="M2427" s="177"/>
    </row>
    <row r="2428" spans="5:13" ht="16" x14ac:dyDescent="0.2">
      <c r="E2428" s="286">
        <v>43108</v>
      </c>
      <c r="F2428" s="285">
        <v>0.37569444444444444</v>
      </c>
      <c r="G2428" s="176">
        <v>5</v>
      </c>
      <c r="H2428" s="176" t="s">
        <v>11553</v>
      </c>
      <c r="I2428" s="176" t="s">
        <v>12457</v>
      </c>
      <c r="J2428" s="176">
        <v>27.1</v>
      </c>
      <c r="K2428" s="176">
        <v>36.39</v>
      </c>
      <c r="L2428" s="177"/>
      <c r="M2428" s="177"/>
    </row>
    <row r="2429" spans="5:13" ht="16" x14ac:dyDescent="0.2">
      <c r="E2429" s="286">
        <v>43108</v>
      </c>
      <c r="F2429" s="285">
        <v>0.37569444444444444</v>
      </c>
      <c r="G2429" s="176">
        <v>6</v>
      </c>
      <c r="H2429" s="176" t="s">
        <v>16090</v>
      </c>
      <c r="I2429" s="176" t="s">
        <v>16089</v>
      </c>
      <c r="J2429" s="176">
        <v>27.4</v>
      </c>
      <c r="K2429" s="176">
        <v>36.380000000000003</v>
      </c>
      <c r="L2429" s="177"/>
      <c r="M2429" s="177"/>
    </row>
    <row r="2430" spans="5:13" ht="16" x14ac:dyDescent="0.2">
      <c r="E2430" s="286">
        <v>43108</v>
      </c>
      <c r="F2430" s="285">
        <v>0.37638888888888888</v>
      </c>
      <c r="G2430" s="176">
        <v>7</v>
      </c>
      <c r="H2430" s="176" t="s">
        <v>16088</v>
      </c>
      <c r="I2430" s="176" t="s">
        <v>16089</v>
      </c>
      <c r="J2430" s="176">
        <v>27.2</v>
      </c>
      <c r="K2430" s="176">
        <v>36.39</v>
      </c>
      <c r="L2430" s="177"/>
      <c r="M2430" s="177"/>
    </row>
    <row r="2431" spans="5:13" ht="16" x14ac:dyDescent="0.2">
      <c r="E2431" s="286">
        <v>43108</v>
      </c>
      <c r="F2431" s="285">
        <v>0.37638888888888888</v>
      </c>
      <c r="G2431" s="176">
        <v>8</v>
      </c>
      <c r="H2431" s="176" t="s">
        <v>11553</v>
      </c>
      <c r="I2431" s="176" t="s">
        <v>12457</v>
      </c>
      <c r="J2431" s="176">
        <v>26.8</v>
      </c>
      <c r="K2431" s="176">
        <v>36.409999999999997</v>
      </c>
      <c r="L2431" s="177"/>
      <c r="M2431" s="177"/>
    </row>
    <row r="2432" spans="5:13" ht="16" x14ac:dyDescent="0.2">
      <c r="E2432" s="286">
        <v>43108</v>
      </c>
      <c r="F2432" s="285">
        <v>0.37708333333333333</v>
      </c>
      <c r="G2432" s="176">
        <v>9</v>
      </c>
      <c r="H2432" s="176" t="s">
        <v>8443</v>
      </c>
      <c r="I2432" s="176" t="s">
        <v>16089</v>
      </c>
      <c r="J2432" s="176">
        <v>26.7</v>
      </c>
      <c r="K2432" s="176">
        <v>36.39</v>
      </c>
      <c r="L2432" s="177"/>
      <c r="M2432" s="177"/>
    </row>
    <row r="2433" spans="5:13" ht="16" x14ac:dyDescent="0.2">
      <c r="E2433" s="286">
        <v>43108</v>
      </c>
      <c r="F2433" s="285">
        <v>0.37777777777777777</v>
      </c>
      <c r="G2433" s="176">
        <v>10</v>
      </c>
      <c r="H2433" s="176" t="s">
        <v>12422</v>
      </c>
      <c r="I2433" s="176" t="s">
        <v>12457</v>
      </c>
      <c r="J2433" s="176">
        <v>26.8</v>
      </c>
      <c r="K2433" s="176">
        <v>36.380000000000003</v>
      </c>
      <c r="L2433" s="177"/>
      <c r="M2433" s="177"/>
    </row>
    <row r="2434" spans="5:13" ht="16" x14ac:dyDescent="0.2">
      <c r="E2434" s="286">
        <v>43108</v>
      </c>
      <c r="F2434" s="285">
        <v>0.37847222222222221</v>
      </c>
      <c r="G2434" s="176">
        <v>11</v>
      </c>
      <c r="H2434" s="176" t="s">
        <v>11553</v>
      </c>
      <c r="I2434" s="176" t="s">
        <v>16089</v>
      </c>
      <c r="J2434" s="176">
        <v>27.2</v>
      </c>
      <c r="K2434" s="176">
        <v>36.39</v>
      </c>
      <c r="L2434" s="177"/>
      <c r="M2434" s="177"/>
    </row>
    <row r="2435" spans="5:13" ht="16" x14ac:dyDescent="0.2">
      <c r="E2435" s="286">
        <v>43108</v>
      </c>
      <c r="F2435" s="285">
        <v>0.37916666666666665</v>
      </c>
      <c r="G2435" s="176">
        <v>12</v>
      </c>
      <c r="H2435" s="176" t="s">
        <v>16092</v>
      </c>
      <c r="I2435" s="176" t="s">
        <v>12457</v>
      </c>
      <c r="J2435" s="176">
        <v>27.3</v>
      </c>
      <c r="K2435" s="176">
        <v>36.39</v>
      </c>
      <c r="L2435" s="177"/>
      <c r="M2435" s="177"/>
    </row>
    <row r="2436" spans="5:13" ht="16" x14ac:dyDescent="0.2">
      <c r="E2436" s="286">
        <v>43108</v>
      </c>
      <c r="F2436" s="285">
        <v>0.37986111111111109</v>
      </c>
      <c r="G2436" s="176">
        <v>13</v>
      </c>
      <c r="H2436" s="176" t="s">
        <v>16092</v>
      </c>
      <c r="I2436" s="176" t="s">
        <v>16089</v>
      </c>
      <c r="J2436" s="176">
        <v>27.2</v>
      </c>
      <c r="K2436" s="176">
        <v>36.39</v>
      </c>
      <c r="L2436" s="177"/>
      <c r="M2436" s="177"/>
    </row>
    <row r="2437" spans="5:13" ht="16" x14ac:dyDescent="0.2">
      <c r="E2437" s="286">
        <v>43108</v>
      </c>
      <c r="F2437" s="285">
        <v>0.38055555555555554</v>
      </c>
      <c r="G2437" s="176">
        <v>14</v>
      </c>
      <c r="H2437" s="176" t="s">
        <v>16092</v>
      </c>
      <c r="I2437" s="176" t="s">
        <v>16089</v>
      </c>
      <c r="J2437" s="176">
        <v>27.1</v>
      </c>
      <c r="K2437" s="176">
        <v>36.380000000000003</v>
      </c>
      <c r="L2437" s="177"/>
      <c r="M2437" s="177"/>
    </row>
    <row r="2438" spans="5:13" ht="16" x14ac:dyDescent="0.2">
      <c r="E2438" s="286">
        <v>43108</v>
      </c>
      <c r="F2438" s="285">
        <v>0.38124999999999998</v>
      </c>
      <c r="G2438" s="176">
        <v>15</v>
      </c>
      <c r="H2438" s="176" t="s">
        <v>8443</v>
      </c>
      <c r="I2438" s="176" t="s">
        <v>12457</v>
      </c>
      <c r="J2438" s="176">
        <v>27.1</v>
      </c>
      <c r="K2438" s="176">
        <v>36.380000000000003</v>
      </c>
      <c r="L2438" s="177"/>
      <c r="M2438" s="177"/>
    </row>
    <row r="2439" spans="5:13" ht="16" x14ac:dyDescent="0.2">
      <c r="E2439" s="286">
        <v>43108</v>
      </c>
      <c r="F2439" s="285">
        <v>0.38194444444444442</v>
      </c>
      <c r="G2439" s="176">
        <v>16</v>
      </c>
      <c r="H2439" s="176" t="s">
        <v>8443</v>
      </c>
      <c r="I2439" s="176" t="s">
        <v>16089</v>
      </c>
      <c r="J2439" s="176">
        <v>26.9</v>
      </c>
      <c r="K2439" s="176">
        <v>36.380000000000003</v>
      </c>
      <c r="L2439" s="177"/>
      <c r="M2439" s="177"/>
    </row>
    <row r="2440" spans="5:13" ht="16" x14ac:dyDescent="0.2">
      <c r="E2440" s="286">
        <v>43108</v>
      </c>
      <c r="F2440" s="285">
        <v>0.38263888888888886</v>
      </c>
      <c r="G2440" s="176">
        <v>17</v>
      </c>
      <c r="H2440" s="176" t="s">
        <v>12422</v>
      </c>
      <c r="I2440" s="176" t="s">
        <v>12457</v>
      </c>
      <c r="J2440" s="176">
        <v>26.8</v>
      </c>
      <c r="K2440" s="176">
        <v>36.369999999999997</v>
      </c>
      <c r="L2440" s="177"/>
      <c r="M2440" s="177"/>
    </row>
    <row r="2441" spans="5:13" ht="16" x14ac:dyDescent="0.2">
      <c r="E2441" s="286">
        <v>43108</v>
      </c>
      <c r="F2441" s="285">
        <v>0.38333333333333336</v>
      </c>
      <c r="G2441" s="176">
        <v>18</v>
      </c>
      <c r="H2441" s="176" t="s">
        <v>16092</v>
      </c>
      <c r="I2441" s="176" t="s">
        <v>16089</v>
      </c>
      <c r="J2441" s="176">
        <v>27.1</v>
      </c>
      <c r="K2441" s="176">
        <v>36.380000000000003</v>
      </c>
      <c r="L2441" s="177"/>
      <c r="M2441" s="177"/>
    </row>
    <row r="2442" spans="5:13" ht="16" x14ac:dyDescent="0.2">
      <c r="E2442" s="286">
        <v>43108</v>
      </c>
      <c r="F2442" s="285">
        <v>0.3840277777777778</v>
      </c>
      <c r="G2442" s="176">
        <v>19</v>
      </c>
      <c r="H2442" s="176" t="s">
        <v>16091</v>
      </c>
      <c r="I2442" s="176" t="s">
        <v>12457</v>
      </c>
      <c r="J2442" s="176">
        <v>26.9</v>
      </c>
      <c r="K2442" s="176">
        <v>36.369999999999997</v>
      </c>
      <c r="L2442" s="177"/>
      <c r="M2442" s="177"/>
    </row>
    <row r="2443" spans="5:13" ht="16" x14ac:dyDescent="0.2">
      <c r="E2443" s="286">
        <v>43108</v>
      </c>
      <c r="F2443" s="285">
        <v>0.38472222222222224</v>
      </c>
      <c r="G2443" s="176">
        <v>20</v>
      </c>
      <c r="H2443" s="176" t="s">
        <v>16090</v>
      </c>
      <c r="I2443" s="176" t="s">
        <v>16089</v>
      </c>
      <c r="J2443" s="176">
        <v>27.2</v>
      </c>
      <c r="K2443" s="176">
        <v>36.369999999999997</v>
      </c>
      <c r="L2443" s="177"/>
      <c r="M2443" s="177"/>
    </row>
    <row r="2444" spans="5:13" ht="16" x14ac:dyDescent="0.2">
      <c r="E2444" s="286">
        <v>43108</v>
      </c>
      <c r="F2444" s="285">
        <v>0.38541666666666669</v>
      </c>
      <c r="G2444" s="176">
        <v>21</v>
      </c>
      <c r="H2444" s="176" t="s">
        <v>16092</v>
      </c>
      <c r="I2444" s="176" t="s">
        <v>12457</v>
      </c>
      <c r="J2444" s="176">
        <v>27</v>
      </c>
      <c r="K2444" s="176">
        <v>36.380000000000003</v>
      </c>
      <c r="L2444" s="177"/>
      <c r="M2444" s="177"/>
    </row>
    <row r="2445" spans="5:13" ht="16" x14ac:dyDescent="0.2">
      <c r="E2445" s="286">
        <v>43108</v>
      </c>
      <c r="F2445" s="285">
        <v>0.38611111111111113</v>
      </c>
      <c r="G2445" s="176">
        <v>22</v>
      </c>
      <c r="H2445" s="176" t="s">
        <v>16091</v>
      </c>
      <c r="I2445" s="176" t="s">
        <v>16089</v>
      </c>
      <c r="J2445" s="176">
        <v>26.9</v>
      </c>
      <c r="K2445" s="176">
        <v>36.380000000000003</v>
      </c>
      <c r="L2445" s="177"/>
      <c r="M2445" s="177"/>
    </row>
    <row r="2446" spans="5:13" ht="16" x14ac:dyDescent="0.2">
      <c r="E2446" s="286">
        <v>43108</v>
      </c>
      <c r="F2446" s="285">
        <v>0.38680555555555557</v>
      </c>
      <c r="G2446" s="176">
        <v>23</v>
      </c>
      <c r="H2446" s="176" t="s">
        <v>16088</v>
      </c>
      <c r="I2446" s="176" t="s">
        <v>12457</v>
      </c>
      <c r="J2446" s="176">
        <v>26.8</v>
      </c>
      <c r="K2446" s="176">
        <v>36.369999999999997</v>
      </c>
      <c r="L2446" s="177"/>
      <c r="M2446" s="177"/>
    </row>
    <row r="2447" spans="5:13" ht="16" x14ac:dyDescent="0.2">
      <c r="E2447" s="286">
        <v>43108</v>
      </c>
      <c r="F2447" s="285">
        <v>0.39027777777777778</v>
      </c>
      <c r="G2447" s="176">
        <v>24</v>
      </c>
      <c r="H2447" s="176" t="s">
        <v>11553</v>
      </c>
      <c r="I2447" s="176" t="s">
        <v>12457</v>
      </c>
      <c r="J2447" s="176">
        <v>26.9</v>
      </c>
      <c r="K2447" s="176">
        <v>36.380000000000003</v>
      </c>
      <c r="L2447" s="177"/>
      <c r="M2447" s="177"/>
    </row>
    <row r="2448" spans="5:13" ht="16" x14ac:dyDescent="0.2">
      <c r="E2448" s="286">
        <v>43108</v>
      </c>
      <c r="F2448" s="285">
        <v>0.38750000000000001</v>
      </c>
      <c r="G2448" s="176">
        <v>25</v>
      </c>
      <c r="H2448" s="176" t="s">
        <v>16090</v>
      </c>
      <c r="I2448" s="176" t="s">
        <v>16089</v>
      </c>
      <c r="J2448" s="176">
        <v>27</v>
      </c>
      <c r="K2448" s="176">
        <v>36.369999999999997</v>
      </c>
      <c r="L2448" s="177"/>
      <c r="M2448" s="177"/>
    </row>
    <row r="2449" spans="5:13" ht="16" x14ac:dyDescent="0.2">
      <c r="E2449" s="286">
        <v>43108</v>
      </c>
      <c r="F2449" s="285">
        <v>0.38819444444444445</v>
      </c>
      <c r="G2449" s="176">
        <v>26</v>
      </c>
      <c r="H2449" s="176" t="s">
        <v>12422</v>
      </c>
      <c r="I2449" s="176" t="s">
        <v>16089</v>
      </c>
      <c r="J2449" s="176">
        <v>27</v>
      </c>
      <c r="K2449" s="176">
        <v>36.380000000000003</v>
      </c>
      <c r="L2449" s="177"/>
      <c r="M2449" s="177"/>
    </row>
    <row r="2450" spans="5:13" ht="16" x14ac:dyDescent="0.2">
      <c r="E2450" s="286">
        <v>43108</v>
      </c>
      <c r="F2450" s="285">
        <v>0.3888888888888889</v>
      </c>
      <c r="G2450" s="176">
        <v>27</v>
      </c>
      <c r="H2450" s="176" t="s">
        <v>16091</v>
      </c>
      <c r="I2450" s="176" t="s">
        <v>12457</v>
      </c>
      <c r="J2450" s="176">
        <v>26.9</v>
      </c>
      <c r="K2450" s="176">
        <v>36.380000000000003</v>
      </c>
      <c r="L2450" s="177"/>
      <c r="M2450" s="177"/>
    </row>
    <row r="2451" spans="5:13" ht="16" x14ac:dyDescent="0.2">
      <c r="E2451" s="286">
        <v>43108</v>
      </c>
      <c r="F2451" s="285">
        <v>0.38958333333333334</v>
      </c>
      <c r="G2451" s="176">
        <v>28</v>
      </c>
      <c r="H2451" s="176" t="s">
        <v>11553</v>
      </c>
      <c r="I2451" s="176" t="s">
        <v>12457</v>
      </c>
      <c r="J2451" s="176">
        <v>27.1</v>
      </c>
      <c r="K2451" s="176">
        <v>36.369999999999997</v>
      </c>
      <c r="L2451" s="177"/>
      <c r="M2451" s="177"/>
    </row>
    <row r="2452" spans="5:13" ht="16" x14ac:dyDescent="0.2">
      <c r="E2452" s="286">
        <v>43108</v>
      </c>
      <c r="F2452" s="285">
        <v>0.39097222222222222</v>
      </c>
      <c r="G2452" s="176">
        <v>29</v>
      </c>
      <c r="H2452" s="176" t="s">
        <v>11553</v>
      </c>
      <c r="I2452" s="176" t="s">
        <v>16089</v>
      </c>
      <c r="J2452" s="176">
        <v>27.2</v>
      </c>
      <c r="K2452" s="176">
        <v>36.35</v>
      </c>
      <c r="L2452" s="177"/>
      <c r="M2452" s="177"/>
    </row>
    <row r="2453" spans="5:13" ht="16" x14ac:dyDescent="0.2">
      <c r="E2453" s="286">
        <v>43108</v>
      </c>
      <c r="F2453" s="285">
        <v>0.3923611111111111</v>
      </c>
      <c r="G2453" s="176">
        <v>30</v>
      </c>
      <c r="H2453" s="176" t="s">
        <v>11553</v>
      </c>
      <c r="I2453" s="176" t="s">
        <v>16089</v>
      </c>
      <c r="J2453" s="176">
        <v>27</v>
      </c>
      <c r="K2453" s="176">
        <v>36.369999999999997</v>
      </c>
      <c r="L2453" s="177"/>
      <c r="M2453" s="177"/>
    </row>
    <row r="2454" spans="5:13" ht="16" x14ac:dyDescent="0.2">
      <c r="E2454" s="286">
        <v>43108</v>
      </c>
      <c r="F2454" s="285">
        <v>0.39444444444444443</v>
      </c>
      <c r="G2454" s="176">
        <v>31</v>
      </c>
      <c r="H2454" s="176" t="s">
        <v>8443</v>
      </c>
      <c r="I2454" s="176" t="s">
        <v>16089</v>
      </c>
      <c r="J2454" s="176">
        <v>27</v>
      </c>
      <c r="K2454" s="176">
        <v>36.380000000000003</v>
      </c>
      <c r="L2454" s="177"/>
      <c r="M2454" s="177"/>
    </row>
    <row r="2455" spans="5:13" ht="16" x14ac:dyDescent="0.2">
      <c r="E2455" s="286">
        <v>43108</v>
      </c>
      <c r="F2455" s="285">
        <v>0.39513888888888887</v>
      </c>
      <c r="G2455" s="176">
        <v>32</v>
      </c>
      <c r="H2455" s="176" t="s">
        <v>12422</v>
      </c>
      <c r="I2455" s="176" t="s">
        <v>16089</v>
      </c>
      <c r="J2455" s="176">
        <v>27.1</v>
      </c>
      <c r="K2455" s="176">
        <v>36.369999999999997</v>
      </c>
      <c r="L2455" s="177"/>
      <c r="M2455" s="177"/>
    </row>
    <row r="2456" spans="5:13" ht="16" x14ac:dyDescent="0.2">
      <c r="E2456" s="286">
        <v>43108</v>
      </c>
      <c r="F2456" s="285">
        <v>0.39583333333333331</v>
      </c>
      <c r="G2456" s="176">
        <v>33</v>
      </c>
      <c r="H2456" s="176" t="s">
        <v>12422</v>
      </c>
      <c r="I2456" s="176" t="s">
        <v>12457</v>
      </c>
      <c r="J2456" s="176">
        <v>27</v>
      </c>
      <c r="K2456" s="176">
        <v>36.369999999999997</v>
      </c>
      <c r="L2456" s="177"/>
      <c r="M2456" s="177"/>
    </row>
    <row r="2457" spans="5:13" ht="16" x14ac:dyDescent="0.2">
      <c r="E2457" s="286">
        <v>43108</v>
      </c>
      <c r="F2457" s="285">
        <v>0.39652777777777776</v>
      </c>
      <c r="G2457" s="176">
        <v>34</v>
      </c>
      <c r="H2457" s="176" t="s">
        <v>12422</v>
      </c>
      <c r="I2457" s="176" t="s">
        <v>16089</v>
      </c>
      <c r="J2457" s="176">
        <v>27.1</v>
      </c>
      <c r="K2457" s="176">
        <v>36.369999999999997</v>
      </c>
      <c r="L2457" s="177"/>
      <c r="M2457" s="177"/>
    </row>
    <row r="2458" spans="5:13" ht="16" x14ac:dyDescent="0.2">
      <c r="E2458" s="286">
        <v>43108</v>
      </c>
      <c r="F2458" s="285">
        <v>0.3972222222222222</v>
      </c>
      <c r="G2458" s="176">
        <v>35</v>
      </c>
      <c r="H2458" s="176" t="s">
        <v>16091</v>
      </c>
      <c r="I2458" s="176" t="s">
        <v>16089</v>
      </c>
      <c r="J2458" s="176">
        <v>27</v>
      </c>
      <c r="K2458" s="176">
        <v>36.369999999999997</v>
      </c>
      <c r="L2458" s="177"/>
      <c r="M2458" s="177"/>
    </row>
    <row r="2459" spans="5:13" ht="16" x14ac:dyDescent="0.2">
      <c r="E2459" s="286">
        <v>43108</v>
      </c>
      <c r="F2459" s="285">
        <v>0.39791666666666664</v>
      </c>
      <c r="G2459" s="176">
        <v>36</v>
      </c>
      <c r="H2459" s="176" t="s">
        <v>16092</v>
      </c>
      <c r="I2459" s="176" t="s">
        <v>12457</v>
      </c>
      <c r="J2459" s="176">
        <v>26.9</v>
      </c>
      <c r="K2459" s="176">
        <v>36.369999999999997</v>
      </c>
      <c r="L2459" s="177"/>
      <c r="M2459" s="177"/>
    </row>
    <row r="2460" spans="5:13" ht="16" x14ac:dyDescent="0.2">
      <c r="E2460" s="286">
        <v>43108</v>
      </c>
      <c r="F2460" s="285">
        <v>0.39861111111111114</v>
      </c>
      <c r="G2460" s="176">
        <v>37</v>
      </c>
      <c r="H2460" s="176" t="s">
        <v>16092</v>
      </c>
      <c r="I2460" s="176" t="s">
        <v>12457</v>
      </c>
      <c r="J2460" s="176">
        <v>26.9</v>
      </c>
      <c r="K2460" s="176">
        <v>36.36</v>
      </c>
      <c r="L2460" s="177"/>
      <c r="M2460" s="177"/>
    </row>
    <row r="2461" spans="5:13" ht="16" x14ac:dyDescent="0.2">
      <c r="E2461" s="286">
        <v>43108</v>
      </c>
      <c r="F2461" s="285">
        <v>0.39930555555555558</v>
      </c>
      <c r="G2461" s="176">
        <v>38</v>
      </c>
      <c r="H2461" s="176" t="s">
        <v>8443</v>
      </c>
      <c r="I2461" s="176" t="s">
        <v>12457</v>
      </c>
      <c r="J2461" s="176">
        <v>26.9</v>
      </c>
      <c r="K2461" s="176">
        <v>36.36</v>
      </c>
      <c r="L2461" s="177"/>
      <c r="M2461" s="177"/>
    </row>
    <row r="2462" spans="5:13" ht="16" x14ac:dyDescent="0.2">
      <c r="E2462" s="286">
        <v>43108</v>
      </c>
      <c r="F2462" s="285">
        <v>0.4</v>
      </c>
      <c r="G2462" s="176">
        <v>39</v>
      </c>
      <c r="H2462" s="176" t="s">
        <v>12422</v>
      </c>
      <c r="I2462" s="176" t="s">
        <v>16089</v>
      </c>
      <c r="J2462" s="176">
        <v>27.2</v>
      </c>
      <c r="K2462" s="176">
        <v>36.380000000000003</v>
      </c>
      <c r="L2462" s="177"/>
      <c r="M2462" s="177"/>
    </row>
    <row r="2463" spans="5:13" ht="16" x14ac:dyDescent="0.2">
      <c r="E2463" s="286">
        <v>43108</v>
      </c>
      <c r="F2463" s="285">
        <v>0.40069444444444446</v>
      </c>
      <c r="G2463" s="176">
        <v>40</v>
      </c>
      <c r="H2463" s="176" t="s">
        <v>16092</v>
      </c>
      <c r="I2463" s="176" t="s">
        <v>16089</v>
      </c>
      <c r="J2463" s="176">
        <v>27.2</v>
      </c>
      <c r="K2463" s="176">
        <v>36.369999999999997</v>
      </c>
      <c r="L2463" s="177"/>
      <c r="M2463" s="177"/>
    </row>
    <row r="2464" spans="5:13" ht="16" x14ac:dyDescent="0.2">
      <c r="E2464" s="286">
        <v>43108</v>
      </c>
      <c r="F2464" s="285">
        <v>0.40138888888888891</v>
      </c>
      <c r="G2464" s="176">
        <v>41</v>
      </c>
      <c r="H2464" s="176" t="s">
        <v>16088</v>
      </c>
      <c r="I2464" s="176" t="s">
        <v>16089</v>
      </c>
      <c r="J2464" s="176">
        <v>27.1</v>
      </c>
      <c r="K2464" s="176">
        <v>36.369999999999997</v>
      </c>
      <c r="L2464" s="177"/>
      <c r="M2464" s="177"/>
    </row>
    <row r="2465" spans="5:13" ht="16" x14ac:dyDescent="0.2">
      <c r="E2465" s="286">
        <v>43108</v>
      </c>
      <c r="F2465" s="285">
        <v>0.40208333333333335</v>
      </c>
      <c r="G2465" s="176">
        <v>42</v>
      </c>
      <c r="H2465" s="176" t="s">
        <v>8443</v>
      </c>
      <c r="I2465" s="176" t="s">
        <v>12457</v>
      </c>
      <c r="J2465" s="176">
        <v>27.1</v>
      </c>
      <c r="K2465" s="176">
        <v>36.369999999999997</v>
      </c>
      <c r="L2465" s="177"/>
      <c r="M2465" s="177"/>
    </row>
    <row r="2466" spans="5:13" ht="16" x14ac:dyDescent="0.2">
      <c r="E2466" s="286">
        <v>43108</v>
      </c>
      <c r="F2466" s="285">
        <v>0.40277777777777779</v>
      </c>
      <c r="G2466" s="176">
        <v>43</v>
      </c>
      <c r="H2466" s="176" t="s">
        <v>8443</v>
      </c>
      <c r="I2466" s="176" t="s">
        <v>12457</v>
      </c>
      <c r="J2466" s="176">
        <v>27.1</v>
      </c>
      <c r="K2466" s="176">
        <v>36.369999999999997</v>
      </c>
      <c r="L2466" s="177"/>
      <c r="M2466" s="177"/>
    </row>
    <row r="2467" spans="5:13" ht="16" x14ac:dyDescent="0.2">
      <c r="E2467" s="286">
        <v>43108</v>
      </c>
      <c r="F2467" s="285">
        <v>0.40763888888888888</v>
      </c>
      <c r="G2467" s="176">
        <v>44</v>
      </c>
      <c r="H2467" s="176" t="s">
        <v>16088</v>
      </c>
      <c r="I2467" s="176" t="s">
        <v>16089</v>
      </c>
      <c r="J2467" s="176">
        <v>27.4</v>
      </c>
      <c r="K2467" s="176">
        <v>36.369999999999997</v>
      </c>
      <c r="L2467" s="177"/>
      <c r="M2467" s="177"/>
    </row>
    <row r="2468" spans="5:13" ht="16" x14ac:dyDescent="0.2">
      <c r="E2468" s="286">
        <v>43108</v>
      </c>
      <c r="F2468" s="285">
        <v>0.40763888888888888</v>
      </c>
      <c r="G2468" s="176">
        <v>45</v>
      </c>
      <c r="H2468" s="176" t="s">
        <v>16088</v>
      </c>
      <c r="I2468" s="176" t="s">
        <v>12457</v>
      </c>
      <c r="J2468" s="176">
        <v>27</v>
      </c>
      <c r="K2468" s="176">
        <v>36.36</v>
      </c>
      <c r="L2468" s="177"/>
      <c r="M2468" s="177"/>
    </row>
    <row r="2469" spans="5:13" ht="16" x14ac:dyDescent="0.2">
      <c r="E2469" s="286">
        <v>43108</v>
      </c>
      <c r="F2469" s="285">
        <v>0.40833333333333333</v>
      </c>
      <c r="G2469" s="176">
        <v>46</v>
      </c>
      <c r="H2469" s="176" t="s">
        <v>12422</v>
      </c>
      <c r="I2469" s="176" t="s">
        <v>12457</v>
      </c>
      <c r="J2469" s="176">
        <v>27</v>
      </c>
      <c r="K2469" s="176">
        <v>36.36</v>
      </c>
      <c r="L2469" s="177"/>
      <c r="M2469" s="177"/>
    </row>
    <row r="2470" spans="5:13" ht="16" x14ac:dyDescent="0.2">
      <c r="E2470" s="286">
        <v>43108</v>
      </c>
      <c r="F2470" s="285">
        <v>0.40902777777777777</v>
      </c>
      <c r="G2470" s="176">
        <v>47</v>
      </c>
      <c r="H2470" s="176" t="s">
        <v>16088</v>
      </c>
      <c r="I2470" s="176" t="s">
        <v>12457</v>
      </c>
      <c r="J2470" s="176">
        <v>27</v>
      </c>
      <c r="K2470" s="176">
        <v>36.369999999999997</v>
      </c>
      <c r="L2470" s="177"/>
      <c r="M2470" s="177"/>
    </row>
    <row r="2471" spans="5:13" ht="16" x14ac:dyDescent="0.2">
      <c r="E2471" s="286">
        <v>43108</v>
      </c>
      <c r="F2471" s="285">
        <v>0.40694444444444444</v>
      </c>
      <c r="G2471" s="176">
        <v>48</v>
      </c>
      <c r="H2471" s="176" t="s">
        <v>16088</v>
      </c>
      <c r="I2471" s="176" t="s">
        <v>12457</v>
      </c>
      <c r="J2471" s="176">
        <v>27.1</v>
      </c>
      <c r="K2471" s="176">
        <v>36.369999999999997</v>
      </c>
      <c r="L2471" s="177"/>
      <c r="M2471" s="177"/>
    </row>
    <row r="2472" spans="5:13" ht="16" x14ac:dyDescent="0.2">
      <c r="E2472" s="286">
        <v>43108</v>
      </c>
      <c r="F2472" s="285">
        <v>0.40625</v>
      </c>
      <c r="G2472" s="176">
        <v>49</v>
      </c>
      <c r="H2472" s="176" t="s">
        <v>11553</v>
      </c>
      <c r="I2472" s="176" t="s">
        <v>16089</v>
      </c>
      <c r="J2472" s="176">
        <v>27.2</v>
      </c>
      <c r="K2472" s="176">
        <v>36.369999999999997</v>
      </c>
      <c r="L2472" s="177"/>
      <c r="M2472" s="177"/>
    </row>
    <row r="2473" spans="5:13" ht="16" x14ac:dyDescent="0.2">
      <c r="E2473" s="286">
        <v>43108</v>
      </c>
      <c r="F2473" s="285">
        <v>0.40902777777777777</v>
      </c>
      <c r="G2473" s="176">
        <v>50</v>
      </c>
      <c r="H2473" s="176" t="s">
        <v>16090</v>
      </c>
      <c r="I2473" s="176" t="s">
        <v>12457</v>
      </c>
      <c r="J2473" s="176">
        <v>27.1</v>
      </c>
      <c r="K2473" s="176">
        <v>36.369999999999997</v>
      </c>
      <c r="L2473" s="177"/>
      <c r="M2473" s="177"/>
    </row>
    <row r="2474" spans="5:13" ht="16" x14ac:dyDescent="0.2">
      <c r="E2474" s="286">
        <v>43108</v>
      </c>
      <c r="F2474" s="285">
        <v>0.40972222222222221</v>
      </c>
      <c r="G2474" s="176">
        <v>51</v>
      </c>
      <c r="H2474" s="176" t="s">
        <v>16091</v>
      </c>
      <c r="I2474" s="176" t="s">
        <v>16089</v>
      </c>
      <c r="J2474" s="176">
        <v>27.1</v>
      </c>
      <c r="K2474" s="176">
        <v>36.369999999999997</v>
      </c>
      <c r="L2474" s="177"/>
      <c r="M2474" s="177"/>
    </row>
    <row r="2475" spans="5:13" ht="16" x14ac:dyDescent="0.2">
      <c r="E2475" s="286">
        <v>43108</v>
      </c>
      <c r="F2475" s="285">
        <v>0.41111111111111109</v>
      </c>
      <c r="G2475" s="176">
        <v>52</v>
      </c>
      <c r="H2475" s="176" t="s">
        <v>8443</v>
      </c>
      <c r="I2475" s="176" t="s">
        <v>16089</v>
      </c>
      <c r="J2475" s="176">
        <v>27.2</v>
      </c>
      <c r="K2475" s="176">
        <v>36.369999999999997</v>
      </c>
      <c r="L2475" s="177"/>
      <c r="M2475" s="177"/>
    </row>
    <row r="2476" spans="5:13" ht="16" x14ac:dyDescent="0.2">
      <c r="E2476" s="286">
        <v>43108</v>
      </c>
      <c r="F2476" s="285">
        <v>0.41458333333333336</v>
      </c>
      <c r="G2476" s="176">
        <v>53</v>
      </c>
      <c r="H2476" s="176" t="s">
        <v>16091</v>
      </c>
      <c r="I2476" s="176" t="s">
        <v>12457</v>
      </c>
      <c r="J2476" s="176">
        <v>26.9</v>
      </c>
      <c r="K2476" s="176">
        <v>36.369999999999997</v>
      </c>
      <c r="L2476" s="177"/>
      <c r="M2476" s="177"/>
    </row>
    <row r="2477" spans="5:13" ht="16" x14ac:dyDescent="0.2">
      <c r="E2477" s="286">
        <v>43108</v>
      </c>
      <c r="F2477" s="285">
        <v>0.40555555555555556</v>
      </c>
      <c r="G2477" s="176">
        <v>54</v>
      </c>
      <c r="H2477" s="176" t="s">
        <v>16091</v>
      </c>
      <c r="I2477" s="176" t="s">
        <v>16089</v>
      </c>
      <c r="J2477" s="176">
        <v>27.1</v>
      </c>
      <c r="K2477" s="176">
        <v>36.369999999999997</v>
      </c>
      <c r="L2477" s="177"/>
      <c r="M2477" s="177"/>
    </row>
    <row r="2478" spans="5:13" ht="16" x14ac:dyDescent="0.2">
      <c r="E2478" s="286">
        <v>43108</v>
      </c>
      <c r="F2478" s="285">
        <v>0.40486111111111112</v>
      </c>
      <c r="G2478" s="176">
        <v>55</v>
      </c>
      <c r="H2478" s="176" t="s">
        <v>16090</v>
      </c>
      <c r="I2478" s="176" t="s">
        <v>12457</v>
      </c>
      <c r="J2478" s="176">
        <v>27.1</v>
      </c>
      <c r="K2478" s="176">
        <v>36.369999999999997</v>
      </c>
      <c r="L2478" s="177"/>
      <c r="M2478" s="177"/>
    </row>
    <row r="2479" spans="5:13" ht="16" x14ac:dyDescent="0.2">
      <c r="E2479" s="286">
        <v>43108</v>
      </c>
      <c r="F2479" s="285">
        <v>0.40416666666666667</v>
      </c>
      <c r="G2479" s="176">
        <v>56</v>
      </c>
      <c r="H2479" s="176" t="s">
        <v>16090</v>
      </c>
      <c r="I2479" s="176" t="s">
        <v>12457</v>
      </c>
      <c r="J2479" s="176">
        <v>27.1</v>
      </c>
      <c r="K2479" s="176">
        <v>36.369999999999997</v>
      </c>
      <c r="L2479" s="177"/>
      <c r="M2479" s="177"/>
    </row>
    <row r="2480" spans="5:13" ht="16" x14ac:dyDescent="0.2">
      <c r="E2480" s="286">
        <v>43108</v>
      </c>
      <c r="F2480" s="285">
        <v>0.41666666666666669</v>
      </c>
      <c r="G2480" s="176" t="s">
        <v>16093</v>
      </c>
      <c r="H2480" s="176" t="s">
        <v>16094</v>
      </c>
      <c r="I2480" s="176" t="s">
        <v>16089</v>
      </c>
      <c r="J2480" s="176">
        <v>28.6</v>
      </c>
      <c r="K2480" s="176">
        <v>36.35</v>
      </c>
      <c r="L2480" s="177"/>
      <c r="M2480" s="177"/>
    </row>
    <row r="2481" spans="5:13" ht="16" x14ac:dyDescent="0.2">
      <c r="E2481" s="286">
        <v>43108</v>
      </c>
      <c r="F2481" s="285">
        <v>0.41597222222222224</v>
      </c>
      <c r="G2481" s="176" t="s">
        <v>16095</v>
      </c>
      <c r="H2481" s="176" t="s">
        <v>16094</v>
      </c>
      <c r="I2481" s="176" t="s">
        <v>12457</v>
      </c>
      <c r="J2481" s="176">
        <v>28.3</v>
      </c>
      <c r="K2481" s="176">
        <v>36.29</v>
      </c>
      <c r="L2481" s="177"/>
      <c r="M2481" s="177"/>
    </row>
    <row r="2482" spans="5:13" ht="16" x14ac:dyDescent="0.2">
      <c r="E2482" s="286">
        <v>43139</v>
      </c>
      <c r="F2482" s="285">
        <v>0.375</v>
      </c>
      <c r="G2482" s="176">
        <v>1</v>
      </c>
      <c r="H2482" s="176" t="s">
        <v>16088</v>
      </c>
      <c r="I2482" s="176" t="s">
        <v>16089</v>
      </c>
      <c r="J2482" s="176">
        <v>26.1</v>
      </c>
      <c r="K2482" s="176">
        <v>36.409999999999997</v>
      </c>
      <c r="L2482" s="177"/>
      <c r="M2482" s="177"/>
    </row>
    <row r="2483" spans="5:13" ht="16" x14ac:dyDescent="0.2">
      <c r="E2483" s="286">
        <v>43139</v>
      </c>
      <c r="F2483" s="285">
        <v>0.37569444444444444</v>
      </c>
      <c r="G2483" s="176">
        <v>2</v>
      </c>
      <c r="H2483" s="176" t="s">
        <v>16090</v>
      </c>
      <c r="I2483" s="176" t="s">
        <v>16089</v>
      </c>
      <c r="J2483" s="176">
        <v>26.4</v>
      </c>
      <c r="K2483" s="176">
        <v>36.380000000000003</v>
      </c>
      <c r="L2483" s="177"/>
      <c r="M2483" s="177"/>
    </row>
    <row r="2484" spans="5:13" x14ac:dyDescent="0.2">
      <c r="E2484" s="286">
        <v>43139</v>
      </c>
      <c r="F2484" s="285">
        <v>0.37708333333333333</v>
      </c>
      <c r="G2484" s="176">
        <v>3</v>
      </c>
      <c r="H2484" s="176" t="s">
        <v>16091</v>
      </c>
      <c r="I2484" s="176" t="s">
        <v>12457</v>
      </c>
      <c r="J2484" s="176">
        <v>27.2</v>
      </c>
      <c r="K2484" s="176">
        <v>36.369999999999997</v>
      </c>
      <c r="L2484" s="176">
        <v>1934.89</v>
      </c>
      <c r="M2484" s="176">
        <v>2098.73</v>
      </c>
    </row>
    <row r="2485" spans="5:13" x14ac:dyDescent="0.2">
      <c r="E2485" s="286">
        <v>43139</v>
      </c>
      <c r="F2485" s="285">
        <v>0.37847222222222221</v>
      </c>
      <c r="G2485" s="176">
        <v>4</v>
      </c>
      <c r="H2485" s="176" t="s">
        <v>16090</v>
      </c>
      <c r="I2485" s="176" t="s">
        <v>12457</v>
      </c>
      <c r="J2485" s="176">
        <v>27.4</v>
      </c>
      <c r="K2485" s="176">
        <v>36.369999999999997</v>
      </c>
      <c r="L2485" s="176">
        <v>1940.54</v>
      </c>
      <c r="M2485" s="176">
        <v>2086.54</v>
      </c>
    </row>
    <row r="2486" spans="5:13" x14ac:dyDescent="0.2">
      <c r="E2486" s="286">
        <v>43139</v>
      </c>
      <c r="F2486" s="285">
        <v>0.37916666666666665</v>
      </c>
      <c r="G2486" s="176">
        <v>5</v>
      </c>
      <c r="H2486" s="176" t="s">
        <v>11553</v>
      </c>
      <c r="I2486" s="176" t="s">
        <v>12457</v>
      </c>
      <c r="J2486" s="176">
        <v>27.4</v>
      </c>
      <c r="K2486" s="176">
        <v>36.36</v>
      </c>
      <c r="L2486" s="176">
        <v>1939.76</v>
      </c>
      <c r="M2486" s="176">
        <v>2089.9699999999998</v>
      </c>
    </row>
    <row r="2487" spans="5:13" x14ac:dyDescent="0.2">
      <c r="E2487" s="286">
        <v>43139</v>
      </c>
      <c r="F2487" s="285">
        <v>0.37986111111111109</v>
      </c>
      <c r="G2487" s="176">
        <v>6</v>
      </c>
      <c r="H2487" s="176" t="s">
        <v>16090</v>
      </c>
      <c r="I2487" s="176" t="s">
        <v>16089</v>
      </c>
      <c r="J2487" s="176">
        <v>26.6</v>
      </c>
      <c r="K2487" s="176">
        <v>36.36</v>
      </c>
      <c r="L2487" s="176">
        <v>2018.51</v>
      </c>
      <c r="M2487" s="176">
        <v>2076.73</v>
      </c>
    </row>
    <row r="2488" spans="5:13" ht="16" x14ac:dyDescent="0.2">
      <c r="E2488" s="286">
        <v>43139</v>
      </c>
      <c r="F2488" s="285">
        <v>0.38055555555555554</v>
      </c>
      <c r="G2488" s="176">
        <v>7</v>
      </c>
      <c r="H2488" s="176" t="s">
        <v>16088</v>
      </c>
      <c r="I2488" s="176" t="s">
        <v>16089</v>
      </c>
      <c r="J2488" s="176">
        <v>26.7</v>
      </c>
      <c r="K2488" s="176">
        <v>36.380000000000003</v>
      </c>
      <c r="L2488" s="177"/>
      <c r="M2488" s="177"/>
    </row>
    <row r="2489" spans="5:13" ht="16" x14ac:dyDescent="0.2">
      <c r="E2489" s="286">
        <v>43139</v>
      </c>
      <c r="F2489" s="285">
        <v>0.38194444444444442</v>
      </c>
      <c r="G2489" s="176">
        <v>8</v>
      </c>
      <c r="H2489" s="176" t="s">
        <v>11553</v>
      </c>
      <c r="I2489" s="176" t="s">
        <v>12457</v>
      </c>
      <c r="J2489" s="176">
        <v>27</v>
      </c>
      <c r="K2489" s="176">
        <v>36.36</v>
      </c>
      <c r="L2489" s="177"/>
      <c r="M2489" s="177"/>
    </row>
    <row r="2490" spans="5:13" x14ac:dyDescent="0.2">
      <c r="E2490" s="286">
        <v>43139</v>
      </c>
      <c r="F2490" s="285">
        <v>0.38263888888888886</v>
      </c>
      <c r="G2490" s="176">
        <v>9</v>
      </c>
      <c r="H2490" s="176" t="s">
        <v>8443</v>
      </c>
      <c r="I2490" s="176" t="s">
        <v>16089</v>
      </c>
      <c r="J2490" s="176">
        <v>27.1</v>
      </c>
      <c r="K2490" s="176">
        <v>36.36</v>
      </c>
      <c r="L2490" s="176">
        <v>2022.76</v>
      </c>
      <c r="M2490" s="176">
        <v>2079.0500000000002</v>
      </c>
    </row>
    <row r="2491" spans="5:13" ht="16" x14ac:dyDescent="0.2">
      <c r="E2491" s="286">
        <v>43139</v>
      </c>
      <c r="F2491" s="285">
        <v>0.38333333333333336</v>
      </c>
      <c r="G2491" s="176">
        <v>10</v>
      </c>
      <c r="H2491" s="176" t="s">
        <v>12422</v>
      </c>
      <c r="I2491" s="176" t="s">
        <v>12457</v>
      </c>
      <c r="J2491" s="176">
        <v>27.1</v>
      </c>
      <c r="K2491" s="176">
        <v>36.36</v>
      </c>
      <c r="L2491" s="177"/>
      <c r="M2491" s="177"/>
    </row>
    <row r="2492" spans="5:13" ht="16" x14ac:dyDescent="0.2">
      <c r="E2492" s="286">
        <v>43139</v>
      </c>
      <c r="F2492" s="285">
        <v>0.3840277777777778</v>
      </c>
      <c r="G2492" s="176">
        <v>11</v>
      </c>
      <c r="H2492" s="176" t="s">
        <v>11553</v>
      </c>
      <c r="I2492" s="176" t="s">
        <v>16089</v>
      </c>
      <c r="J2492" s="176">
        <v>27.4</v>
      </c>
      <c r="K2492" s="176">
        <v>36.36</v>
      </c>
      <c r="L2492" s="177"/>
      <c r="M2492" s="177"/>
    </row>
    <row r="2493" spans="5:13" ht="16" x14ac:dyDescent="0.2">
      <c r="E2493" s="286">
        <v>43139</v>
      </c>
      <c r="F2493" s="285">
        <v>0.38472222222222224</v>
      </c>
      <c r="G2493" s="176">
        <v>12</v>
      </c>
      <c r="H2493" s="176" t="s">
        <v>16092</v>
      </c>
      <c r="I2493" s="176" t="s">
        <v>12457</v>
      </c>
      <c r="J2493" s="176">
        <v>27.3</v>
      </c>
      <c r="K2493" s="176">
        <v>36.36</v>
      </c>
      <c r="L2493" s="177"/>
      <c r="M2493" s="177"/>
    </row>
    <row r="2494" spans="5:13" ht="16" x14ac:dyDescent="0.2">
      <c r="E2494" s="286">
        <v>43139</v>
      </c>
      <c r="F2494" s="285">
        <v>0.38541666666666669</v>
      </c>
      <c r="G2494" s="176">
        <v>13</v>
      </c>
      <c r="H2494" s="176" t="s">
        <v>16092</v>
      </c>
      <c r="I2494" s="176" t="s">
        <v>16089</v>
      </c>
      <c r="J2494" s="176">
        <v>27.3</v>
      </c>
      <c r="K2494" s="176">
        <v>36.36</v>
      </c>
      <c r="L2494" s="177"/>
      <c r="M2494" s="177"/>
    </row>
    <row r="2495" spans="5:13" x14ac:dyDescent="0.2">
      <c r="E2495" s="286">
        <v>43139</v>
      </c>
      <c r="F2495" s="285">
        <v>0.38611111111111113</v>
      </c>
      <c r="G2495" s="176">
        <v>14</v>
      </c>
      <c r="H2495" s="176" t="s">
        <v>16092</v>
      </c>
      <c r="I2495" s="176" t="s">
        <v>16089</v>
      </c>
      <c r="J2495" s="176">
        <v>27.2</v>
      </c>
      <c r="K2495" s="176">
        <v>36.369999999999997</v>
      </c>
      <c r="L2495" s="176">
        <v>2017.25</v>
      </c>
      <c r="M2495" s="176">
        <v>2073.63</v>
      </c>
    </row>
    <row r="2496" spans="5:13" ht="16" x14ac:dyDescent="0.2">
      <c r="E2496" s="286">
        <v>43139</v>
      </c>
      <c r="F2496" s="285">
        <v>0.38750000000000001</v>
      </c>
      <c r="G2496" s="176">
        <v>15</v>
      </c>
      <c r="H2496" s="176" t="s">
        <v>8443</v>
      </c>
      <c r="I2496" s="176" t="s">
        <v>12457</v>
      </c>
      <c r="J2496" s="176">
        <v>27.3</v>
      </c>
      <c r="K2496" s="176">
        <v>36.36</v>
      </c>
      <c r="L2496" s="177"/>
      <c r="M2496" s="177"/>
    </row>
    <row r="2497" spans="5:13" ht="16" x14ac:dyDescent="0.2">
      <c r="E2497" s="286">
        <v>43139</v>
      </c>
      <c r="F2497" s="285">
        <v>0.38819444444444445</v>
      </c>
      <c r="G2497" s="176">
        <v>16</v>
      </c>
      <c r="H2497" s="176" t="s">
        <v>8443</v>
      </c>
      <c r="I2497" s="176" t="s">
        <v>16089</v>
      </c>
      <c r="J2497" s="176">
        <v>27.1</v>
      </c>
      <c r="K2497" s="176">
        <v>36.36</v>
      </c>
      <c r="L2497" s="177"/>
      <c r="M2497" s="177"/>
    </row>
    <row r="2498" spans="5:13" ht="16" x14ac:dyDescent="0.2">
      <c r="E2498" s="286">
        <v>43139</v>
      </c>
      <c r="F2498" s="285">
        <v>0.38958333333333334</v>
      </c>
      <c r="G2498" s="176">
        <v>17</v>
      </c>
      <c r="H2498" s="176" t="s">
        <v>12422</v>
      </c>
      <c r="I2498" s="176" t="s">
        <v>12457</v>
      </c>
      <c r="J2498" s="176">
        <v>26.5</v>
      </c>
      <c r="K2498" s="176">
        <v>36.369999999999997</v>
      </c>
      <c r="L2498" s="177"/>
      <c r="M2498" s="177"/>
    </row>
    <row r="2499" spans="5:13" ht="16" x14ac:dyDescent="0.2">
      <c r="E2499" s="286">
        <v>43139</v>
      </c>
      <c r="F2499" s="285">
        <v>0.39097222222222222</v>
      </c>
      <c r="G2499" s="176">
        <v>18</v>
      </c>
      <c r="H2499" s="176" t="s">
        <v>16092</v>
      </c>
      <c r="I2499" s="176" t="s">
        <v>16089</v>
      </c>
      <c r="J2499" s="176">
        <v>27.3</v>
      </c>
      <c r="K2499" s="176">
        <v>36.36</v>
      </c>
      <c r="L2499" s="177"/>
      <c r="M2499" s="177"/>
    </row>
    <row r="2500" spans="5:13" ht="16" x14ac:dyDescent="0.2">
      <c r="E2500" s="286">
        <v>43139</v>
      </c>
      <c r="F2500" s="285">
        <v>0.39166666666666666</v>
      </c>
      <c r="G2500" s="176">
        <v>19</v>
      </c>
      <c r="H2500" s="176" t="s">
        <v>16091</v>
      </c>
      <c r="I2500" s="176" t="s">
        <v>12457</v>
      </c>
      <c r="J2500" s="176">
        <v>27.2</v>
      </c>
      <c r="K2500" s="176">
        <v>36.340000000000003</v>
      </c>
      <c r="L2500" s="177"/>
      <c r="M2500" s="177"/>
    </row>
    <row r="2501" spans="5:13" x14ac:dyDescent="0.2">
      <c r="E2501" s="286">
        <v>43139</v>
      </c>
      <c r="F2501" s="285">
        <v>0.3923611111111111</v>
      </c>
      <c r="G2501" s="176">
        <v>20</v>
      </c>
      <c r="H2501" s="176" t="s">
        <v>16090</v>
      </c>
      <c r="I2501" s="176" t="s">
        <v>16089</v>
      </c>
      <c r="J2501" s="176">
        <v>27.4</v>
      </c>
      <c r="K2501" s="176">
        <v>36.36</v>
      </c>
      <c r="L2501" s="176">
        <v>2016.47</v>
      </c>
      <c r="M2501" s="176">
        <v>2079.52</v>
      </c>
    </row>
    <row r="2502" spans="5:13" x14ac:dyDescent="0.2">
      <c r="E2502" s="286">
        <v>43139</v>
      </c>
      <c r="F2502" s="285">
        <v>0.39305555555555555</v>
      </c>
      <c r="G2502" s="176">
        <v>21</v>
      </c>
      <c r="H2502" s="176" t="s">
        <v>16092</v>
      </c>
      <c r="I2502" s="176" t="s">
        <v>12457</v>
      </c>
      <c r="J2502" s="176">
        <v>27.3</v>
      </c>
      <c r="K2502" s="176">
        <v>36.35</v>
      </c>
      <c r="L2502" s="176">
        <v>1951.33</v>
      </c>
      <c r="M2502" s="176">
        <v>2100.31</v>
      </c>
    </row>
    <row r="2503" spans="5:13" ht="16" x14ac:dyDescent="0.2">
      <c r="E2503" s="286">
        <v>43139</v>
      </c>
      <c r="F2503" s="285">
        <v>0.39374999999999999</v>
      </c>
      <c r="G2503" s="176">
        <v>22</v>
      </c>
      <c r="H2503" s="176" t="s">
        <v>16091</v>
      </c>
      <c r="I2503" s="176" t="s">
        <v>16089</v>
      </c>
      <c r="J2503" s="176">
        <v>27.4</v>
      </c>
      <c r="K2503" s="176">
        <v>36.35</v>
      </c>
      <c r="L2503" s="177"/>
      <c r="M2503" s="177"/>
    </row>
    <row r="2504" spans="5:13" x14ac:dyDescent="0.2">
      <c r="E2504" s="286">
        <v>43139</v>
      </c>
      <c r="F2504" s="285">
        <v>0.39444444444444443</v>
      </c>
      <c r="G2504" s="176">
        <v>23</v>
      </c>
      <c r="H2504" s="176" t="s">
        <v>16088</v>
      </c>
      <c r="I2504" s="176" t="s">
        <v>12457</v>
      </c>
      <c r="J2504" s="176">
        <v>27</v>
      </c>
      <c r="K2504" s="176">
        <v>36.35</v>
      </c>
      <c r="L2504" s="176">
        <v>1944.08</v>
      </c>
      <c r="M2504" s="176">
        <v>2098.5300000000002</v>
      </c>
    </row>
    <row r="2505" spans="5:13" x14ac:dyDescent="0.2">
      <c r="E2505" s="286">
        <v>43139</v>
      </c>
      <c r="F2505" s="285">
        <v>0.39513888888888887</v>
      </c>
      <c r="G2505" s="176">
        <v>24</v>
      </c>
      <c r="H2505" s="176" t="s">
        <v>11553</v>
      </c>
      <c r="I2505" s="176" t="s">
        <v>12457</v>
      </c>
      <c r="J2505" s="176">
        <v>27.3</v>
      </c>
      <c r="K2505" s="176">
        <v>36.340000000000003</v>
      </c>
      <c r="L2505" s="176">
        <v>1951.28</v>
      </c>
      <c r="M2505" s="176">
        <v>2104.0300000000002</v>
      </c>
    </row>
    <row r="2506" spans="5:13" ht="16" x14ac:dyDescent="0.2">
      <c r="E2506" s="286">
        <v>43139</v>
      </c>
      <c r="F2506" s="285">
        <v>0.39583333333333331</v>
      </c>
      <c r="G2506" s="176">
        <v>25</v>
      </c>
      <c r="H2506" s="176" t="s">
        <v>16090</v>
      </c>
      <c r="I2506" s="176" t="s">
        <v>16089</v>
      </c>
      <c r="J2506" s="176">
        <v>27.3</v>
      </c>
      <c r="K2506" s="176">
        <v>36.35</v>
      </c>
      <c r="L2506" s="177"/>
      <c r="M2506" s="177"/>
    </row>
    <row r="2507" spans="5:13" x14ac:dyDescent="0.2">
      <c r="E2507" s="286">
        <v>43139</v>
      </c>
      <c r="F2507" s="285">
        <v>0.39652777777777776</v>
      </c>
      <c r="G2507" s="176">
        <v>26</v>
      </c>
      <c r="H2507" s="176" t="s">
        <v>12422</v>
      </c>
      <c r="I2507" s="176" t="s">
        <v>16089</v>
      </c>
      <c r="J2507" s="176">
        <v>27.4</v>
      </c>
      <c r="K2507" s="176">
        <v>36.35</v>
      </c>
      <c r="L2507" s="176">
        <v>2022</v>
      </c>
      <c r="M2507" s="176">
        <v>2078.86</v>
      </c>
    </row>
    <row r="2508" spans="5:13" ht="16" x14ac:dyDescent="0.2">
      <c r="E2508" s="286">
        <v>43139</v>
      </c>
      <c r="F2508" s="285">
        <v>0.3972222222222222</v>
      </c>
      <c r="G2508" s="176">
        <v>27</v>
      </c>
      <c r="H2508" s="176" t="s">
        <v>16091</v>
      </c>
      <c r="I2508" s="176" t="s">
        <v>12457</v>
      </c>
      <c r="J2508" s="176">
        <v>27.3</v>
      </c>
      <c r="K2508" s="176">
        <v>36.35</v>
      </c>
      <c r="L2508" s="177"/>
      <c r="M2508" s="177"/>
    </row>
    <row r="2509" spans="5:13" ht="16" x14ac:dyDescent="0.2">
      <c r="E2509" s="286">
        <v>43139</v>
      </c>
      <c r="F2509" s="285">
        <v>0.39791666666666664</v>
      </c>
      <c r="G2509" s="176">
        <v>28</v>
      </c>
      <c r="H2509" s="176" t="s">
        <v>11553</v>
      </c>
      <c r="I2509" s="176" t="s">
        <v>12457</v>
      </c>
      <c r="J2509" s="176">
        <v>27.5</v>
      </c>
      <c r="K2509" s="176">
        <v>36.340000000000003</v>
      </c>
      <c r="L2509" s="177"/>
      <c r="M2509" s="177"/>
    </row>
    <row r="2510" spans="5:13" ht="16" x14ac:dyDescent="0.2">
      <c r="E2510" s="286">
        <v>43139</v>
      </c>
      <c r="F2510" s="285">
        <v>0.39861111111111114</v>
      </c>
      <c r="G2510" s="176">
        <v>29</v>
      </c>
      <c r="H2510" s="176" t="s">
        <v>11553</v>
      </c>
      <c r="I2510" s="176" t="s">
        <v>16089</v>
      </c>
      <c r="J2510" s="176">
        <v>27.3</v>
      </c>
      <c r="K2510" s="176">
        <v>36.35</v>
      </c>
      <c r="L2510" s="177"/>
      <c r="M2510" s="177"/>
    </row>
    <row r="2511" spans="5:13" x14ac:dyDescent="0.2">
      <c r="E2511" s="286">
        <v>43139</v>
      </c>
      <c r="F2511" s="285">
        <v>0.4</v>
      </c>
      <c r="G2511" s="176">
        <v>30</v>
      </c>
      <c r="H2511" s="176" t="s">
        <v>11553</v>
      </c>
      <c r="I2511" s="176" t="s">
        <v>16089</v>
      </c>
      <c r="J2511" s="176">
        <v>27.1</v>
      </c>
      <c r="K2511" s="176">
        <v>36.35</v>
      </c>
      <c r="L2511" s="176">
        <v>2014.26</v>
      </c>
      <c r="M2511" s="176">
        <v>2085.11</v>
      </c>
    </row>
    <row r="2512" spans="5:13" x14ac:dyDescent="0.2">
      <c r="E2512" s="286">
        <v>43139</v>
      </c>
      <c r="F2512" s="285">
        <v>0.40069444444444446</v>
      </c>
      <c r="G2512" s="176">
        <v>31</v>
      </c>
      <c r="H2512" s="176" t="s">
        <v>8443</v>
      </c>
      <c r="I2512" s="176" t="s">
        <v>16089</v>
      </c>
      <c r="J2512" s="176">
        <v>27.1</v>
      </c>
      <c r="K2512" s="176">
        <v>36.33</v>
      </c>
      <c r="L2512" s="176">
        <v>2016.45</v>
      </c>
      <c r="M2512" s="176">
        <v>2080.1</v>
      </c>
    </row>
    <row r="2513" spans="5:13" ht="16" x14ac:dyDescent="0.2">
      <c r="E2513" s="286">
        <v>43139</v>
      </c>
      <c r="F2513" s="285">
        <v>0.40069444444444446</v>
      </c>
      <c r="G2513" s="176">
        <v>32</v>
      </c>
      <c r="H2513" s="176" t="s">
        <v>12422</v>
      </c>
      <c r="I2513" s="176" t="s">
        <v>16089</v>
      </c>
      <c r="J2513" s="176">
        <v>27.1</v>
      </c>
      <c r="K2513" s="176">
        <v>36.32</v>
      </c>
      <c r="L2513" s="177"/>
      <c r="M2513" s="177"/>
    </row>
    <row r="2514" spans="5:13" x14ac:dyDescent="0.2">
      <c r="E2514" s="286">
        <v>43139</v>
      </c>
      <c r="F2514" s="285">
        <v>0.40208333333333335</v>
      </c>
      <c r="G2514" s="176">
        <v>33</v>
      </c>
      <c r="H2514" s="176" t="s">
        <v>12422</v>
      </c>
      <c r="I2514" s="176" t="s">
        <v>12457</v>
      </c>
      <c r="J2514" s="176">
        <v>27.2</v>
      </c>
      <c r="K2514" s="176">
        <v>36.33</v>
      </c>
      <c r="L2514" s="176">
        <v>1955.39</v>
      </c>
      <c r="M2514" s="176">
        <v>2104.8200000000002</v>
      </c>
    </row>
    <row r="2515" spans="5:13" x14ac:dyDescent="0.2">
      <c r="E2515" s="286">
        <v>43139</v>
      </c>
      <c r="F2515" s="285">
        <v>0.40277777777777779</v>
      </c>
      <c r="G2515" s="176">
        <v>34</v>
      </c>
      <c r="H2515" s="176" t="s">
        <v>12422</v>
      </c>
      <c r="I2515" s="176" t="s">
        <v>16089</v>
      </c>
      <c r="J2515" s="176">
        <v>27.2</v>
      </c>
      <c r="K2515" s="176">
        <v>36.33</v>
      </c>
      <c r="L2515" s="176">
        <v>2013.92</v>
      </c>
      <c r="M2515" s="176">
        <v>2075.08</v>
      </c>
    </row>
    <row r="2516" spans="5:13" x14ac:dyDescent="0.2">
      <c r="E2516" s="286">
        <v>43139</v>
      </c>
      <c r="F2516" s="285">
        <v>0.40347222222222223</v>
      </c>
      <c r="G2516" s="176">
        <v>35</v>
      </c>
      <c r="H2516" s="176" t="s">
        <v>16091</v>
      </c>
      <c r="I2516" s="176" t="s">
        <v>16089</v>
      </c>
      <c r="J2516" s="176">
        <v>27.2</v>
      </c>
      <c r="K2516" s="176">
        <v>36.35</v>
      </c>
      <c r="L2516" s="176">
        <v>2011.7</v>
      </c>
      <c r="M2516" s="176">
        <v>2084.5100000000002</v>
      </c>
    </row>
    <row r="2517" spans="5:13" x14ac:dyDescent="0.2">
      <c r="E2517" s="286">
        <v>43139</v>
      </c>
      <c r="F2517" s="285">
        <v>0.40416666666666667</v>
      </c>
      <c r="G2517" s="176">
        <v>36</v>
      </c>
      <c r="H2517" s="176" t="s">
        <v>16092</v>
      </c>
      <c r="I2517" s="176" t="s">
        <v>12457</v>
      </c>
      <c r="J2517" s="176">
        <v>26.8</v>
      </c>
      <c r="K2517" s="176">
        <v>36.340000000000003</v>
      </c>
      <c r="L2517" s="176">
        <v>1943.37</v>
      </c>
      <c r="M2517" s="176">
        <v>2098.38</v>
      </c>
    </row>
    <row r="2518" spans="5:13" ht="16" x14ac:dyDescent="0.2">
      <c r="E2518" s="286">
        <v>43139</v>
      </c>
      <c r="F2518" s="285">
        <v>0.40486111111111112</v>
      </c>
      <c r="G2518" s="176">
        <v>37</v>
      </c>
      <c r="H2518" s="176" t="s">
        <v>16092</v>
      </c>
      <c r="I2518" s="176" t="s">
        <v>12457</v>
      </c>
      <c r="J2518" s="176">
        <v>26.7</v>
      </c>
      <c r="K2518" s="176">
        <v>36.340000000000003</v>
      </c>
      <c r="L2518" s="177"/>
      <c r="M2518" s="177"/>
    </row>
    <row r="2519" spans="5:13" ht="16" x14ac:dyDescent="0.2">
      <c r="E2519" s="286">
        <v>43139</v>
      </c>
      <c r="F2519" s="285">
        <v>0.40555555555555556</v>
      </c>
      <c r="G2519" s="176">
        <v>38</v>
      </c>
      <c r="H2519" s="176" t="s">
        <v>8443</v>
      </c>
      <c r="I2519" s="176" t="s">
        <v>12457</v>
      </c>
      <c r="J2519" s="176">
        <v>26.8</v>
      </c>
      <c r="K2519" s="176">
        <v>36.340000000000003</v>
      </c>
      <c r="L2519" s="177"/>
      <c r="M2519" s="177"/>
    </row>
    <row r="2520" spans="5:13" ht="16" x14ac:dyDescent="0.2">
      <c r="E2520" s="286">
        <v>43139</v>
      </c>
      <c r="F2520" s="285">
        <v>0.40625</v>
      </c>
      <c r="G2520" s="176">
        <v>39</v>
      </c>
      <c r="H2520" s="176" t="s">
        <v>12422</v>
      </c>
      <c r="I2520" s="176" t="s">
        <v>16089</v>
      </c>
      <c r="J2520" s="176">
        <v>27.2</v>
      </c>
      <c r="K2520" s="176">
        <v>36.35</v>
      </c>
      <c r="L2520" s="177"/>
      <c r="M2520" s="177"/>
    </row>
    <row r="2521" spans="5:13" x14ac:dyDescent="0.2">
      <c r="E2521" s="286">
        <v>43139</v>
      </c>
      <c r="F2521" s="285">
        <v>0.40763888888888888</v>
      </c>
      <c r="G2521" s="176">
        <v>40</v>
      </c>
      <c r="H2521" s="176" t="s">
        <v>16092</v>
      </c>
      <c r="I2521" s="176" t="s">
        <v>16089</v>
      </c>
      <c r="J2521" s="176">
        <v>27.4</v>
      </c>
      <c r="K2521" s="176">
        <v>36.35</v>
      </c>
      <c r="L2521" s="176">
        <v>2012.05</v>
      </c>
      <c r="M2521" s="176">
        <v>2086.7800000000002</v>
      </c>
    </row>
    <row r="2522" spans="5:13" x14ac:dyDescent="0.2">
      <c r="E2522" s="286">
        <v>43139</v>
      </c>
      <c r="F2522" s="285">
        <v>0.40833333333333333</v>
      </c>
      <c r="G2522" s="176">
        <v>41</v>
      </c>
      <c r="H2522" s="176" t="s">
        <v>16088</v>
      </c>
      <c r="I2522" s="176" t="s">
        <v>16089</v>
      </c>
      <c r="J2522" s="176">
        <v>27.3</v>
      </c>
      <c r="K2522" s="176">
        <v>36.31</v>
      </c>
      <c r="L2522" s="176">
        <v>2009.8</v>
      </c>
      <c r="M2522" s="176">
        <v>2080.8000000000002</v>
      </c>
    </row>
    <row r="2523" spans="5:13" x14ac:dyDescent="0.2">
      <c r="E2523" s="286">
        <v>43139</v>
      </c>
      <c r="F2523" s="285">
        <v>0.40902777777777777</v>
      </c>
      <c r="G2523" s="176">
        <v>42</v>
      </c>
      <c r="H2523" s="176" t="s">
        <v>8443</v>
      </c>
      <c r="I2523" s="176" t="s">
        <v>12457</v>
      </c>
      <c r="J2523" s="176">
        <v>27.3</v>
      </c>
      <c r="K2523" s="176">
        <v>36.33</v>
      </c>
      <c r="L2523" s="176">
        <v>1956.69</v>
      </c>
      <c r="M2523" s="176">
        <v>2096.84</v>
      </c>
    </row>
    <row r="2524" spans="5:13" x14ac:dyDescent="0.2">
      <c r="E2524" s="286">
        <v>43139</v>
      </c>
      <c r="F2524" s="285">
        <v>0.40972222222222221</v>
      </c>
      <c r="G2524" s="176">
        <v>43</v>
      </c>
      <c r="H2524" s="176" t="s">
        <v>8443</v>
      </c>
      <c r="I2524" s="176" t="s">
        <v>12457</v>
      </c>
      <c r="J2524" s="176">
        <v>27.3</v>
      </c>
      <c r="K2524" s="176">
        <v>36.33</v>
      </c>
      <c r="L2524" s="176">
        <v>1954.44</v>
      </c>
      <c r="M2524" s="176">
        <v>2097.84</v>
      </c>
    </row>
    <row r="2525" spans="5:13" x14ac:dyDescent="0.2">
      <c r="E2525" s="286">
        <v>43139</v>
      </c>
      <c r="F2525" s="285">
        <v>0.41041666666666665</v>
      </c>
      <c r="G2525" s="176">
        <v>44</v>
      </c>
      <c r="H2525" s="176" t="s">
        <v>16088</v>
      </c>
      <c r="I2525" s="176" t="s">
        <v>16089</v>
      </c>
      <c r="J2525" s="176">
        <v>27.1</v>
      </c>
      <c r="K2525" s="176">
        <v>36.340000000000003</v>
      </c>
      <c r="L2525" s="176">
        <v>2014.44</v>
      </c>
      <c r="M2525" s="176">
        <v>2079.5500000000002</v>
      </c>
    </row>
    <row r="2526" spans="5:13" x14ac:dyDescent="0.2">
      <c r="E2526" s="286">
        <v>43139</v>
      </c>
      <c r="F2526" s="285">
        <v>0.41180555555555554</v>
      </c>
      <c r="G2526" s="176">
        <v>45</v>
      </c>
      <c r="H2526" s="176" t="s">
        <v>16088</v>
      </c>
      <c r="I2526" s="176" t="s">
        <v>12457</v>
      </c>
      <c r="J2526" s="176">
        <v>27.1</v>
      </c>
      <c r="K2526" s="176">
        <v>36.33</v>
      </c>
      <c r="L2526" s="176">
        <v>1948.71</v>
      </c>
      <c r="M2526" s="176">
        <v>2110.89</v>
      </c>
    </row>
    <row r="2527" spans="5:13" x14ac:dyDescent="0.2">
      <c r="E2527" s="286">
        <v>43139</v>
      </c>
      <c r="F2527" s="285">
        <v>0.41249999999999998</v>
      </c>
      <c r="G2527" s="176">
        <v>46</v>
      </c>
      <c r="H2527" s="176" t="s">
        <v>12422</v>
      </c>
      <c r="I2527" s="176" t="s">
        <v>12457</v>
      </c>
      <c r="J2527" s="176">
        <v>27.3</v>
      </c>
      <c r="K2527" s="176">
        <v>36.33</v>
      </c>
      <c r="L2527" s="176">
        <v>1960.28</v>
      </c>
      <c r="M2527" s="176">
        <v>2102</v>
      </c>
    </row>
    <row r="2528" spans="5:13" ht="16" x14ac:dyDescent="0.2">
      <c r="E2528" s="286">
        <v>43139</v>
      </c>
      <c r="F2528" s="285">
        <v>0.41458333333333336</v>
      </c>
      <c r="G2528" s="176">
        <v>47</v>
      </c>
      <c r="H2528" s="176" t="s">
        <v>16088</v>
      </c>
      <c r="I2528" s="176" t="s">
        <v>12457</v>
      </c>
      <c r="J2528" s="176">
        <v>27.3</v>
      </c>
      <c r="K2528" s="176">
        <v>36.33</v>
      </c>
      <c r="L2528" s="177"/>
      <c r="M2528" s="177"/>
    </row>
    <row r="2529" spans="5:13" ht="16" x14ac:dyDescent="0.2">
      <c r="E2529" s="286">
        <v>43139</v>
      </c>
      <c r="F2529" s="285">
        <v>0.4152777777777778</v>
      </c>
      <c r="G2529" s="176">
        <v>48</v>
      </c>
      <c r="H2529" s="176" t="s">
        <v>16088</v>
      </c>
      <c r="I2529" s="176" t="s">
        <v>12457</v>
      </c>
      <c r="J2529" s="176">
        <v>27.3</v>
      </c>
      <c r="K2529" s="176">
        <v>36.33</v>
      </c>
      <c r="L2529" s="177"/>
      <c r="M2529" s="177"/>
    </row>
    <row r="2530" spans="5:13" x14ac:dyDescent="0.2">
      <c r="E2530" s="286">
        <v>43139</v>
      </c>
      <c r="F2530" s="285">
        <v>0.4152777777777778</v>
      </c>
      <c r="G2530" s="176">
        <v>49</v>
      </c>
      <c r="H2530" s="176" t="s">
        <v>11553</v>
      </c>
      <c r="I2530" s="176" t="s">
        <v>16089</v>
      </c>
      <c r="J2530" s="176">
        <v>27.3</v>
      </c>
      <c r="K2530" s="176">
        <v>36.35</v>
      </c>
      <c r="L2530" s="176">
        <v>2016.47</v>
      </c>
      <c r="M2530" s="176">
        <v>2080.9899999999998</v>
      </c>
    </row>
    <row r="2531" spans="5:13" ht="16" x14ac:dyDescent="0.2">
      <c r="E2531" s="286">
        <v>43139</v>
      </c>
      <c r="F2531" s="285">
        <v>0.41666666666666669</v>
      </c>
      <c r="G2531" s="176">
        <v>50</v>
      </c>
      <c r="H2531" s="176" t="s">
        <v>16090</v>
      </c>
      <c r="I2531" s="176" t="s">
        <v>12457</v>
      </c>
      <c r="J2531" s="176">
        <v>27.4</v>
      </c>
      <c r="K2531" s="176">
        <v>36.33</v>
      </c>
      <c r="L2531" s="177"/>
      <c r="M2531" s="177"/>
    </row>
    <row r="2532" spans="5:13" x14ac:dyDescent="0.2">
      <c r="E2532" s="286">
        <v>43139</v>
      </c>
      <c r="F2532" s="285">
        <v>0.41736111111111113</v>
      </c>
      <c r="G2532" s="176">
        <v>51</v>
      </c>
      <c r="H2532" s="176" t="s">
        <v>16091</v>
      </c>
      <c r="I2532" s="176" t="s">
        <v>16089</v>
      </c>
      <c r="J2532" s="176">
        <v>27.3</v>
      </c>
      <c r="K2532" s="176">
        <v>36.340000000000003</v>
      </c>
      <c r="L2532" s="176">
        <v>2021.26</v>
      </c>
      <c r="M2532" s="176">
        <v>2089.35</v>
      </c>
    </row>
    <row r="2533" spans="5:13" ht="16" x14ac:dyDescent="0.2">
      <c r="E2533" s="286">
        <v>43139</v>
      </c>
      <c r="F2533" s="285">
        <v>0.41805555555555557</v>
      </c>
      <c r="G2533" s="176">
        <v>52</v>
      </c>
      <c r="H2533" s="176" t="s">
        <v>8443</v>
      </c>
      <c r="I2533" s="176" t="s">
        <v>16089</v>
      </c>
      <c r="J2533" s="176">
        <v>27.2</v>
      </c>
      <c r="K2533" s="176">
        <v>36.340000000000003</v>
      </c>
      <c r="L2533" s="177"/>
      <c r="M2533" s="177"/>
    </row>
    <row r="2534" spans="5:13" x14ac:dyDescent="0.2">
      <c r="E2534" s="286">
        <v>43139</v>
      </c>
      <c r="F2534" s="285">
        <v>0.41875000000000001</v>
      </c>
      <c r="G2534" s="176">
        <v>53</v>
      </c>
      <c r="H2534" s="176" t="s">
        <v>16091</v>
      </c>
      <c r="I2534" s="176" t="s">
        <v>12457</v>
      </c>
      <c r="J2534" s="176">
        <v>27.2</v>
      </c>
      <c r="K2534" s="176">
        <v>36.33</v>
      </c>
      <c r="L2534" s="176">
        <v>1959.66</v>
      </c>
      <c r="M2534" s="176">
        <v>2095.08</v>
      </c>
    </row>
    <row r="2535" spans="5:13" ht="16" x14ac:dyDescent="0.2">
      <c r="E2535" s="286">
        <v>43139</v>
      </c>
      <c r="F2535" s="285">
        <v>0.41944444444444445</v>
      </c>
      <c r="G2535" s="176">
        <v>54</v>
      </c>
      <c r="H2535" s="176" t="s">
        <v>16091</v>
      </c>
      <c r="I2535" s="176" t="s">
        <v>16089</v>
      </c>
      <c r="J2535" s="176">
        <v>27.4</v>
      </c>
      <c r="K2535" s="176">
        <v>36.340000000000003</v>
      </c>
      <c r="L2535" s="177"/>
      <c r="M2535" s="177"/>
    </row>
    <row r="2536" spans="5:13" x14ac:dyDescent="0.2">
      <c r="E2536" s="286">
        <v>43139</v>
      </c>
      <c r="F2536" s="285">
        <v>0.4201388888888889</v>
      </c>
      <c r="G2536" s="176">
        <v>55</v>
      </c>
      <c r="H2536" s="176" t="s">
        <v>16090</v>
      </c>
      <c r="I2536" s="176" t="s">
        <v>12457</v>
      </c>
      <c r="J2536" s="176">
        <v>27.3</v>
      </c>
      <c r="K2536" s="176">
        <v>36.33</v>
      </c>
      <c r="L2536" s="176">
        <v>1947.02</v>
      </c>
      <c r="M2536" s="176">
        <v>2110.15</v>
      </c>
    </row>
    <row r="2537" spans="5:13" ht="16" x14ac:dyDescent="0.2">
      <c r="E2537" s="286">
        <v>43139</v>
      </c>
      <c r="F2537" s="285">
        <v>0.42083333333333334</v>
      </c>
      <c r="G2537" s="176">
        <v>56</v>
      </c>
      <c r="H2537" s="176" t="s">
        <v>16090</v>
      </c>
      <c r="I2537" s="176" t="s">
        <v>12457</v>
      </c>
      <c r="J2537" s="176">
        <v>27.2</v>
      </c>
      <c r="K2537" s="176">
        <v>36.32</v>
      </c>
      <c r="L2537" s="177"/>
      <c r="M2537" s="177"/>
    </row>
    <row r="2538" spans="5:13" x14ac:dyDescent="0.2">
      <c r="E2538" s="286">
        <v>43139</v>
      </c>
      <c r="F2538" s="285">
        <v>0.42499999999999999</v>
      </c>
      <c r="G2538" s="176" t="s">
        <v>16100</v>
      </c>
      <c r="H2538" s="176" t="s">
        <v>16094</v>
      </c>
      <c r="I2538" s="176" t="s">
        <v>16089</v>
      </c>
      <c r="J2538" s="176">
        <v>28.9</v>
      </c>
      <c r="K2538" s="176">
        <v>36.340000000000003</v>
      </c>
      <c r="L2538" s="176">
        <v>2027.91</v>
      </c>
      <c r="M2538" s="176">
        <v>2098.29</v>
      </c>
    </row>
    <row r="2539" spans="5:13" x14ac:dyDescent="0.2">
      <c r="E2539" s="286">
        <v>43139</v>
      </c>
      <c r="F2539" s="285">
        <v>0.42638888888888887</v>
      </c>
      <c r="G2539" s="176" t="s">
        <v>16101</v>
      </c>
      <c r="H2539" s="176" t="s">
        <v>16094</v>
      </c>
      <c r="I2539" s="176" t="s">
        <v>12457</v>
      </c>
      <c r="J2539" s="176">
        <v>28.7</v>
      </c>
      <c r="K2539" s="176">
        <v>36.29</v>
      </c>
      <c r="L2539" s="176">
        <v>1975.88</v>
      </c>
      <c r="M2539" s="176">
        <v>2110.66</v>
      </c>
    </row>
    <row r="2540" spans="5:13" ht="16" x14ac:dyDescent="0.2">
      <c r="E2540" s="286">
        <v>43167</v>
      </c>
      <c r="F2540" s="285">
        <v>0.37152777777777779</v>
      </c>
      <c r="G2540" s="176">
        <v>1</v>
      </c>
      <c r="H2540" s="176" t="s">
        <v>16088</v>
      </c>
      <c r="I2540" s="176" t="s">
        <v>16089</v>
      </c>
      <c r="J2540" s="176">
        <v>27.4</v>
      </c>
      <c r="K2540" s="176">
        <v>36.549999999999997</v>
      </c>
      <c r="L2540" s="177"/>
      <c r="M2540" s="177"/>
    </row>
    <row r="2541" spans="5:13" ht="16" x14ac:dyDescent="0.2">
      <c r="E2541" s="286">
        <v>43167</v>
      </c>
      <c r="F2541" s="285">
        <v>0.37222222222222223</v>
      </c>
      <c r="G2541" s="176">
        <v>2</v>
      </c>
      <c r="H2541" s="176" t="s">
        <v>16090</v>
      </c>
      <c r="I2541" s="176" t="s">
        <v>16089</v>
      </c>
      <c r="J2541" s="176">
        <v>27.4</v>
      </c>
      <c r="K2541" s="176">
        <v>36.56</v>
      </c>
      <c r="L2541" s="177"/>
      <c r="M2541" s="177"/>
    </row>
    <row r="2542" spans="5:13" ht="16" x14ac:dyDescent="0.2">
      <c r="E2542" s="286">
        <v>43167</v>
      </c>
      <c r="F2542" s="285">
        <v>0.37291666666666667</v>
      </c>
      <c r="G2542" s="176">
        <v>3</v>
      </c>
      <c r="H2542" s="176" t="s">
        <v>16091</v>
      </c>
      <c r="I2542" s="176" t="s">
        <v>12457</v>
      </c>
      <c r="J2542" s="176">
        <v>27.1</v>
      </c>
      <c r="K2542" s="176">
        <v>36.57</v>
      </c>
      <c r="L2542" s="177"/>
      <c r="M2542" s="177"/>
    </row>
    <row r="2543" spans="5:13" ht="16" x14ac:dyDescent="0.2">
      <c r="E2543" s="286">
        <v>43167</v>
      </c>
      <c r="F2543" s="285">
        <v>0.37361111111111112</v>
      </c>
      <c r="G2543" s="176">
        <v>4</v>
      </c>
      <c r="H2543" s="176" t="s">
        <v>16090</v>
      </c>
      <c r="I2543" s="176" t="s">
        <v>12457</v>
      </c>
      <c r="J2543" s="176">
        <v>27.3</v>
      </c>
      <c r="K2543" s="176">
        <v>36.57</v>
      </c>
      <c r="L2543" s="177"/>
      <c r="M2543" s="177"/>
    </row>
    <row r="2544" spans="5:13" ht="16" x14ac:dyDescent="0.2">
      <c r="E2544" s="286">
        <v>43167</v>
      </c>
      <c r="F2544" s="285">
        <v>0.37430555555555556</v>
      </c>
      <c r="G2544" s="176">
        <v>5</v>
      </c>
      <c r="H2544" s="176" t="s">
        <v>11553</v>
      </c>
      <c r="I2544" s="176" t="s">
        <v>12457</v>
      </c>
      <c r="J2544" s="176">
        <v>27.4</v>
      </c>
      <c r="K2544" s="176">
        <v>36.590000000000003</v>
      </c>
      <c r="L2544" s="177"/>
      <c r="M2544" s="177"/>
    </row>
    <row r="2545" spans="5:13" ht="16" x14ac:dyDescent="0.2">
      <c r="E2545" s="286">
        <v>43167</v>
      </c>
      <c r="F2545" s="285">
        <v>0.375</v>
      </c>
      <c r="G2545" s="176">
        <v>6</v>
      </c>
      <c r="H2545" s="176" t="s">
        <v>16090</v>
      </c>
      <c r="I2545" s="176" t="s">
        <v>16089</v>
      </c>
      <c r="J2545" s="177"/>
      <c r="K2545" s="176">
        <v>36.57</v>
      </c>
      <c r="L2545" s="177"/>
      <c r="M2545" s="177"/>
    </row>
    <row r="2546" spans="5:13" ht="16" x14ac:dyDescent="0.2">
      <c r="E2546" s="286">
        <v>43167</v>
      </c>
      <c r="F2546" s="285">
        <v>0.37569444444444444</v>
      </c>
      <c r="G2546" s="176">
        <v>7</v>
      </c>
      <c r="H2546" s="176" t="s">
        <v>16088</v>
      </c>
      <c r="I2546" s="176" t="s">
        <v>16089</v>
      </c>
      <c r="J2546" s="176">
        <v>27.6</v>
      </c>
      <c r="K2546" s="176">
        <v>36.549999999999997</v>
      </c>
      <c r="L2546" s="177"/>
      <c r="M2546" s="177"/>
    </row>
    <row r="2547" spans="5:13" ht="16" x14ac:dyDescent="0.2">
      <c r="E2547" s="286">
        <v>43167</v>
      </c>
      <c r="F2547" s="285">
        <v>0.37708333333333333</v>
      </c>
      <c r="G2547" s="176">
        <v>8</v>
      </c>
      <c r="H2547" s="176" t="s">
        <v>11553</v>
      </c>
      <c r="I2547" s="176" t="s">
        <v>12457</v>
      </c>
      <c r="J2547" s="176">
        <v>27.2</v>
      </c>
      <c r="K2547" s="176">
        <v>36.590000000000003</v>
      </c>
      <c r="L2547" s="177"/>
      <c r="M2547" s="177"/>
    </row>
    <row r="2548" spans="5:13" ht="16" x14ac:dyDescent="0.2">
      <c r="E2548" s="286">
        <v>43167</v>
      </c>
      <c r="F2548" s="285">
        <v>0.37777777777777777</v>
      </c>
      <c r="G2548" s="176">
        <v>9</v>
      </c>
      <c r="H2548" s="176" t="s">
        <v>8443</v>
      </c>
      <c r="I2548" s="176" t="s">
        <v>16089</v>
      </c>
      <c r="J2548" s="176">
        <v>27.1</v>
      </c>
      <c r="K2548" s="176">
        <v>36.54</v>
      </c>
      <c r="L2548" s="177"/>
      <c r="M2548" s="177"/>
    </row>
    <row r="2549" spans="5:13" ht="16" x14ac:dyDescent="0.2">
      <c r="E2549" s="286">
        <v>43167</v>
      </c>
      <c r="F2549" s="285">
        <v>0.37847222222222221</v>
      </c>
      <c r="G2549" s="176">
        <v>10</v>
      </c>
      <c r="H2549" s="176" t="s">
        <v>12422</v>
      </c>
      <c r="I2549" s="176" t="s">
        <v>12457</v>
      </c>
      <c r="J2549" s="176">
        <v>27.1</v>
      </c>
      <c r="K2549" s="176">
        <v>36.590000000000003</v>
      </c>
      <c r="L2549" s="177"/>
      <c r="M2549" s="177"/>
    </row>
    <row r="2550" spans="5:13" ht="16" x14ac:dyDescent="0.2">
      <c r="E2550" s="286">
        <v>43167</v>
      </c>
      <c r="F2550" s="285">
        <v>0.37916666666666665</v>
      </c>
      <c r="G2550" s="176">
        <v>11</v>
      </c>
      <c r="H2550" s="176" t="s">
        <v>11553</v>
      </c>
      <c r="I2550" s="176" t="s">
        <v>16089</v>
      </c>
      <c r="J2550" s="176">
        <v>27.2</v>
      </c>
      <c r="K2550" s="176">
        <v>36.54</v>
      </c>
      <c r="L2550" s="177"/>
      <c r="M2550" s="177"/>
    </row>
    <row r="2551" spans="5:13" ht="16" x14ac:dyDescent="0.2">
      <c r="E2551" s="286">
        <v>43167</v>
      </c>
      <c r="F2551" s="285">
        <v>0.37986111111111109</v>
      </c>
      <c r="G2551" s="176">
        <v>12</v>
      </c>
      <c r="H2551" s="176" t="s">
        <v>16092</v>
      </c>
      <c r="I2551" s="176" t="s">
        <v>12457</v>
      </c>
      <c r="J2551" s="176">
        <v>27.2</v>
      </c>
      <c r="K2551" s="176">
        <v>36.57</v>
      </c>
      <c r="L2551" s="177"/>
      <c r="M2551" s="177"/>
    </row>
    <row r="2552" spans="5:13" ht="16" x14ac:dyDescent="0.2">
      <c r="E2552" s="286">
        <v>43167</v>
      </c>
      <c r="F2552" s="285">
        <v>0.38055555555555554</v>
      </c>
      <c r="G2552" s="176">
        <v>13</v>
      </c>
      <c r="H2552" s="176" t="s">
        <v>16092</v>
      </c>
      <c r="I2552" s="176" t="s">
        <v>16089</v>
      </c>
      <c r="J2552" s="176">
        <v>27.3</v>
      </c>
      <c r="K2552" s="176">
        <v>36.54</v>
      </c>
      <c r="L2552" s="177"/>
      <c r="M2552" s="177"/>
    </row>
    <row r="2553" spans="5:13" ht="16" x14ac:dyDescent="0.2">
      <c r="E2553" s="286">
        <v>43167</v>
      </c>
      <c r="F2553" s="285">
        <v>0.38124999999999998</v>
      </c>
      <c r="G2553" s="176">
        <v>14</v>
      </c>
      <c r="H2553" s="176" t="s">
        <v>16092</v>
      </c>
      <c r="I2553" s="176" t="s">
        <v>16089</v>
      </c>
      <c r="J2553" s="176">
        <v>27.4</v>
      </c>
      <c r="K2553" s="176">
        <v>36.549999999999997</v>
      </c>
      <c r="L2553" s="177"/>
      <c r="M2553" s="177"/>
    </row>
    <row r="2554" spans="5:13" ht="16" x14ac:dyDescent="0.2">
      <c r="E2554" s="286">
        <v>43167</v>
      </c>
      <c r="F2554" s="285">
        <v>0.38194444444444442</v>
      </c>
      <c r="G2554" s="176">
        <v>15</v>
      </c>
      <c r="H2554" s="176" t="s">
        <v>8443</v>
      </c>
      <c r="I2554" s="176" t="s">
        <v>12457</v>
      </c>
      <c r="J2554" s="176">
        <v>27</v>
      </c>
      <c r="K2554" s="176">
        <v>36.58</v>
      </c>
      <c r="L2554" s="177"/>
      <c r="M2554" s="177"/>
    </row>
    <row r="2555" spans="5:13" ht="16" x14ac:dyDescent="0.2">
      <c r="E2555" s="286">
        <v>43167</v>
      </c>
      <c r="F2555" s="285">
        <v>0.38263888888888886</v>
      </c>
      <c r="G2555" s="176">
        <v>16</v>
      </c>
      <c r="H2555" s="176" t="s">
        <v>8443</v>
      </c>
      <c r="I2555" s="176" t="s">
        <v>16089</v>
      </c>
      <c r="J2555" s="176">
        <v>27</v>
      </c>
      <c r="K2555" s="176">
        <v>36.54</v>
      </c>
      <c r="L2555" s="177"/>
      <c r="M2555" s="177"/>
    </row>
    <row r="2556" spans="5:13" ht="16" x14ac:dyDescent="0.2">
      <c r="E2556" s="286">
        <v>43167</v>
      </c>
      <c r="F2556" s="285">
        <v>0.38333333333333336</v>
      </c>
      <c r="G2556" s="176">
        <v>17</v>
      </c>
      <c r="H2556" s="176" t="s">
        <v>12422</v>
      </c>
      <c r="I2556" s="176" t="s">
        <v>12457</v>
      </c>
      <c r="J2556" s="176">
        <v>27.2</v>
      </c>
      <c r="K2556" s="176">
        <v>36.58</v>
      </c>
      <c r="L2556" s="177"/>
      <c r="M2556" s="177"/>
    </row>
    <row r="2557" spans="5:13" ht="16" x14ac:dyDescent="0.2">
      <c r="E2557" s="286">
        <v>43167</v>
      </c>
      <c r="F2557" s="285">
        <v>0.3840277777777778</v>
      </c>
      <c r="G2557" s="176">
        <v>18</v>
      </c>
      <c r="H2557" s="176" t="s">
        <v>16092</v>
      </c>
      <c r="I2557" s="176" t="s">
        <v>16089</v>
      </c>
      <c r="J2557" s="176">
        <v>27.2</v>
      </c>
      <c r="K2557" s="176">
        <v>36.549999999999997</v>
      </c>
      <c r="L2557" s="177"/>
      <c r="M2557" s="177"/>
    </row>
    <row r="2558" spans="5:13" ht="16" x14ac:dyDescent="0.2">
      <c r="E2558" s="286">
        <v>43167</v>
      </c>
      <c r="F2558" s="285">
        <v>0.38472222222222224</v>
      </c>
      <c r="G2558" s="176">
        <v>19</v>
      </c>
      <c r="H2558" s="176" t="s">
        <v>16091</v>
      </c>
      <c r="I2558" s="176" t="s">
        <v>12457</v>
      </c>
      <c r="J2558" s="176">
        <v>27.2</v>
      </c>
      <c r="K2558" s="176">
        <v>36.590000000000003</v>
      </c>
      <c r="L2558" s="177"/>
      <c r="M2558" s="177"/>
    </row>
    <row r="2559" spans="5:13" ht="16" x14ac:dyDescent="0.2">
      <c r="E2559" s="286">
        <v>43167</v>
      </c>
      <c r="F2559" s="285">
        <v>0.38541666666666669</v>
      </c>
      <c r="G2559" s="176">
        <v>20</v>
      </c>
      <c r="H2559" s="176" t="s">
        <v>16090</v>
      </c>
      <c r="I2559" s="176" t="s">
        <v>16089</v>
      </c>
      <c r="J2559" s="176">
        <v>27.5</v>
      </c>
      <c r="K2559" s="176">
        <v>36.54</v>
      </c>
      <c r="L2559" s="177"/>
      <c r="M2559" s="177"/>
    </row>
    <row r="2560" spans="5:13" ht="16" x14ac:dyDescent="0.2">
      <c r="E2560" s="286">
        <v>43167</v>
      </c>
      <c r="F2560" s="285">
        <v>0.38611111111111113</v>
      </c>
      <c r="G2560" s="176">
        <v>21</v>
      </c>
      <c r="H2560" s="176" t="s">
        <v>16092</v>
      </c>
      <c r="I2560" s="176" t="s">
        <v>12457</v>
      </c>
      <c r="J2560" s="176">
        <v>27.3</v>
      </c>
      <c r="K2560" s="176">
        <v>36.590000000000003</v>
      </c>
      <c r="L2560" s="177"/>
      <c r="M2560" s="177"/>
    </row>
    <row r="2561" spans="5:13" ht="16" x14ac:dyDescent="0.2">
      <c r="E2561" s="286">
        <v>43167</v>
      </c>
      <c r="F2561" s="285">
        <v>0.38680555555555557</v>
      </c>
      <c r="G2561" s="176">
        <v>22</v>
      </c>
      <c r="H2561" s="176" t="s">
        <v>16091</v>
      </c>
      <c r="I2561" s="176" t="s">
        <v>16089</v>
      </c>
      <c r="J2561" s="176">
        <v>27.3</v>
      </c>
      <c r="K2561" s="176">
        <v>36.549999999999997</v>
      </c>
      <c r="L2561" s="177"/>
      <c r="M2561" s="177"/>
    </row>
    <row r="2562" spans="5:13" ht="16" x14ac:dyDescent="0.2">
      <c r="E2562" s="286">
        <v>43167</v>
      </c>
      <c r="F2562" s="285">
        <v>0.38750000000000001</v>
      </c>
      <c r="G2562" s="176">
        <v>23</v>
      </c>
      <c r="H2562" s="176" t="s">
        <v>16088</v>
      </c>
      <c r="I2562" s="176" t="s">
        <v>12457</v>
      </c>
      <c r="J2562" s="176">
        <v>27</v>
      </c>
      <c r="K2562" s="176">
        <v>36.57</v>
      </c>
      <c r="L2562" s="177"/>
      <c r="M2562" s="177"/>
    </row>
    <row r="2563" spans="5:13" ht="16" x14ac:dyDescent="0.2">
      <c r="E2563" s="286">
        <v>43167</v>
      </c>
      <c r="F2563" s="285">
        <v>0.38819444444444445</v>
      </c>
      <c r="G2563" s="176">
        <v>24</v>
      </c>
      <c r="H2563" s="176" t="s">
        <v>11553</v>
      </c>
      <c r="I2563" s="176" t="s">
        <v>12457</v>
      </c>
      <c r="J2563" s="176">
        <v>27.3</v>
      </c>
      <c r="K2563" s="176">
        <v>36.590000000000003</v>
      </c>
      <c r="L2563" s="177"/>
      <c r="M2563" s="177"/>
    </row>
    <row r="2564" spans="5:13" ht="16" x14ac:dyDescent="0.2">
      <c r="E2564" s="286">
        <v>43167</v>
      </c>
      <c r="F2564" s="285">
        <v>0.3888888888888889</v>
      </c>
      <c r="G2564" s="176">
        <v>25</v>
      </c>
      <c r="H2564" s="176" t="s">
        <v>16090</v>
      </c>
      <c r="I2564" s="176" t="s">
        <v>16089</v>
      </c>
      <c r="J2564" s="176">
        <v>27.3</v>
      </c>
      <c r="K2564" s="176">
        <v>36.54</v>
      </c>
      <c r="L2564" s="177"/>
      <c r="M2564" s="177"/>
    </row>
    <row r="2565" spans="5:13" ht="16" x14ac:dyDescent="0.2">
      <c r="E2565" s="286">
        <v>43167</v>
      </c>
      <c r="F2565" s="285">
        <v>0.38958333333333334</v>
      </c>
      <c r="G2565" s="176">
        <v>26</v>
      </c>
      <c r="H2565" s="176" t="s">
        <v>12422</v>
      </c>
      <c r="I2565" s="176" t="s">
        <v>16089</v>
      </c>
      <c r="J2565" s="176">
        <v>27.3</v>
      </c>
      <c r="K2565" s="176">
        <v>36.54</v>
      </c>
      <c r="L2565" s="177"/>
      <c r="M2565" s="177"/>
    </row>
    <row r="2566" spans="5:13" ht="16" x14ac:dyDescent="0.2">
      <c r="E2566" s="286">
        <v>43167</v>
      </c>
      <c r="F2566" s="285">
        <v>0.39027777777777778</v>
      </c>
      <c r="G2566" s="176">
        <v>27</v>
      </c>
      <c r="H2566" s="176" t="s">
        <v>16091</v>
      </c>
      <c r="I2566" s="176" t="s">
        <v>12457</v>
      </c>
      <c r="J2566" s="176">
        <v>27.3</v>
      </c>
      <c r="K2566" s="176">
        <v>36.58</v>
      </c>
      <c r="L2566" s="177"/>
      <c r="M2566" s="177"/>
    </row>
    <row r="2567" spans="5:13" ht="16" x14ac:dyDescent="0.2">
      <c r="E2567" s="286">
        <v>43167</v>
      </c>
      <c r="F2567" s="285">
        <v>0.39166666666666666</v>
      </c>
      <c r="G2567" s="176">
        <v>28</v>
      </c>
      <c r="H2567" s="176" t="s">
        <v>11553</v>
      </c>
      <c r="I2567" s="176" t="s">
        <v>12457</v>
      </c>
      <c r="J2567" s="176">
        <v>27.4</v>
      </c>
      <c r="K2567" s="176">
        <v>36.58</v>
      </c>
      <c r="L2567" s="177"/>
      <c r="M2567" s="177"/>
    </row>
    <row r="2568" spans="5:13" ht="16" x14ac:dyDescent="0.2">
      <c r="E2568" s="286">
        <v>43167</v>
      </c>
      <c r="F2568" s="285">
        <v>0.39305555555555555</v>
      </c>
      <c r="G2568" s="176">
        <v>29</v>
      </c>
      <c r="H2568" s="176" t="s">
        <v>11553</v>
      </c>
      <c r="I2568" s="176" t="s">
        <v>16089</v>
      </c>
      <c r="J2568" s="176">
        <v>26.8</v>
      </c>
      <c r="K2568" s="176">
        <v>36.54</v>
      </c>
      <c r="L2568" s="177"/>
      <c r="M2568" s="177"/>
    </row>
    <row r="2569" spans="5:13" ht="16" x14ac:dyDescent="0.2">
      <c r="E2569" s="286">
        <v>43167</v>
      </c>
      <c r="F2569" s="285">
        <v>0.39374999999999999</v>
      </c>
      <c r="G2569" s="176">
        <v>30</v>
      </c>
      <c r="H2569" s="176" t="s">
        <v>11553</v>
      </c>
      <c r="I2569" s="176" t="s">
        <v>16089</v>
      </c>
      <c r="J2569" s="176">
        <v>27.4</v>
      </c>
      <c r="K2569" s="176">
        <v>36.58</v>
      </c>
      <c r="L2569" s="177"/>
      <c r="M2569" s="177"/>
    </row>
    <row r="2570" spans="5:13" ht="16" x14ac:dyDescent="0.2">
      <c r="E2570" s="286">
        <v>43167</v>
      </c>
      <c r="F2570" s="285">
        <v>0.39444444444444443</v>
      </c>
      <c r="G2570" s="176">
        <v>31</v>
      </c>
      <c r="H2570" s="176" t="s">
        <v>8443</v>
      </c>
      <c r="I2570" s="176" t="s">
        <v>16089</v>
      </c>
      <c r="J2570" s="176">
        <v>27</v>
      </c>
      <c r="K2570" s="176">
        <v>36.54</v>
      </c>
      <c r="L2570" s="177"/>
      <c r="M2570" s="177"/>
    </row>
    <row r="2571" spans="5:13" ht="16" x14ac:dyDescent="0.2">
      <c r="E2571" s="286">
        <v>43167</v>
      </c>
      <c r="F2571" s="285">
        <v>0.39513888888888887</v>
      </c>
      <c r="G2571" s="176">
        <v>32</v>
      </c>
      <c r="H2571" s="176" t="s">
        <v>12422</v>
      </c>
      <c r="I2571" s="176" t="s">
        <v>16089</v>
      </c>
      <c r="J2571" s="176">
        <v>27</v>
      </c>
      <c r="K2571" s="176">
        <v>36.54</v>
      </c>
      <c r="L2571" s="177"/>
      <c r="M2571" s="177"/>
    </row>
    <row r="2572" spans="5:13" ht="16" x14ac:dyDescent="0.2">
      <c r="E2572" s="286">
        <v>43167</v>
      </c>
      <c r="F2572" s="285">
        <v>0.39652777777777776</v>
      </c>
      <c r="G2572" s="176">
        <v>33</v>
      </c>
      <c r="H2572" s="176" t="s">
        <v>12422</v>
      </c>
      <c r="I2572" s="176" t="s">
        <v>12457</v>
      </c>
      <c r="J2572" s="176">
        <v>27.1</v>
      </c>
      <c r="K2572" s="176">
        <v>36.56</v>
      </c>
      <c r="L2572" s="177"/>
      <c r="M2572" s="177"/>
    </row>
    <row r="2573" spans="5:13" ht="16" x14ac:dyDescent="0.2">
      <c r="E2573" s="286">
        <v>43167</v>
      </c>
      <c r="F2573" s="285">
        <v>0.3972222222222222</v>
      </c>
      <c r="G2573" s="176">
        <v>34</v>
      </c>
      <c r="H2573" s="176" t="s">
        <v>12422</v>
      </c>
      <c r="I2573" s="176" t="s">
        <v>16089</v>
      </c>
      <c r="J2573" s="176">
        <v>27.2</v>
      </c>
      <c r="K2573" s="176">
        <v>36.549999999999997</v>
      </c>
      <c r="L2573" s="177"/>
      <c r="M2573" s="177"/>
    </row>
    <row r="2574" spans="5:13" ht="16" x14ac:dyDescent="0.2">
      <c r="E2574" s="286">
        <v>43167</v>
      </c>
      <c r="F2574" s="285">
        <v>0.39791666666666664</v>
      </c>
      <c r="G2574" s="176">
        <v>35</v>
      </c>
      <c r="H2574" s="176" t="s">
        <v>16091</v>
      </c>
      <c r="I2574" s="176" t="s">
        <v>16089</v>
      </c>
      <c r="J2574" s="176">
        <v>27.3</v>
      </c>
      <c r="K2574" s="176">
        <v>36.57</v>
      </c>
      <c r="L2574" s="177"/>
      <c r="M2574" s="177"/>
    </row>
    <row r="2575" spans="5:13" ht="16" x14ac:dyDescent="0.2">
      <c r="E2575" s="286">
        <v>43167</v>
      </c>
      <c r="F2575" s="285">
        <v>0.39861111111111114</v>
      </c>
      <c r="G2575" s="176">
        <v>36</v>
      </c>
      <c r="H2575" s="176" t="s">
        <v>16092</v>
      </c>
      <c r="I2575" s="176" t="s">
        <v>12457</v>
      </c>
      <c r="J2575" s="176">
        <v>27</v>
      </c>
      <c r="K2575" s="176">
        <v>36.58</v>
      </c>
      <c r="L2575" s="177"/>
      <c r="M2575" s="177"/>
    </row>
    <row r="2576" spans="5:13" ht="16" x14ac:dyDescent="0.2">
      <c r="E2576" s="286">
        <v>43167</v>
      </c>
      <c r="F2576" s="285">
        <v>0.39930555555555558</v>
      </c>
      <c r="G2576" s="176">
        <v>37</v>
      </c>
      <c r="H2576" s="176" t="s">
        <v>16092</v>
      </c>
      <c r="I2576" s="176" t="s">
        <v>12457</v>
      </c>
      <c r="J2576" s="176">
        <v>27</v>
      </c>
      <c r="K2576" s="176">
        <v>36.58</v>
      </c>
      <c r="L2576" s="177"/>
      <c r="M2576" s="177"/>
    </row>
    <row r="2577" spans="5:13" ht="16" x14ac:dyDescent="0.2">
      <c r="E2577" s="286">
        <v>43167</v>
      </c>
      <c r="F2577" s="285">
        <v>0.4</v>
      </c>
      <c r="G2577" s="176">
        <v>38</v>
      </c>
      <c r="H2577" s="176" t="s">
        <v>8443</v>
      </c>
      <c r="I2577" s="176" t="s">
        <v>12457</v>
      </c>
      <c r="J2577" s="176">
        <v>27.2</v>
      </c>
      <c r="K2577" s="176">
        <v>36.58</v>
      </c>
      <c r="L2577" s="177"/>
      <c r="M2577" s="177"/>
    </row>
    <row r="2578" spans="5:13" ht="16" x14ac:dyDescent="0.2">
      <c r="E2578" s="286">
        <v>43167</v>
      </c>
      <c r="F2578" s="285">
        <v>0.40069444444444446</v>
      </c>
      <c r="G2578" s="176">
        <v>39</v>
      </c>
      <c r="H2578" s="176" t="s">
        <v>12422</v>
      </c>
      <c r="I2578" s="176" t="s">
        <v>16089</v>
      </c>
      <c r="J2578" s="176">
        <v>27.4</v>
      </c>
      <c r="K2578" s="176">
        <v>36.53</v>
      </c>
      <c r="L2578" s="177"/>
      <c r="M2578" s="177"/>
    </row>
    <row r="2579" spans="5:13" ht="16" x14ac:dyDescent="0.2">
      <c r="E2579" s="286">
        <v>43167</v>
      </c>
      <c r="F2579" s="285">
        <v>0.40138888888888891</v>
      </c>
      <c r="G2579" s="176">
        <v>40</v>
      </c>
      <c r="H2579" s="176" t="s">
        <v>16092</v>
      </c>
      <c r="I2579" s="176" t="s">
        <v>16089</v>
      </c>
      <c r="J2579" s="176">
        <v>27.5</v>
      </c>
      <c r="K2579" s="176">
        <v>36.549999999999997</v>
      </c>
      <c r="L2579" s="177"/>
      <c r="M2579" s="177"/>
    </row>
    <row r="2580" spans="5:13" ht="16" x14ac:dyDescent="0.2">
      <c r="E2580" s="286">
        <v>43167</v>
      </c>
      <c r="F2580" s="285">
        <v>0.40208333333333335</v>
      </c>
      <c r="G2580" s="176">
        <v>41</v>
      </c>
      <c r="H2580" s="176" t="s">
        <v>16088</v>
      </c>
      <c r="I2580" s="176" t="s">
        <v>16089</v>
      </c>
      <c r="J2580" s="176">
        <v>27.2</v>
      </c>
      <c r="K2580" s="176">
        <v>36.549999999999997</v>
      </c>
      <c r="L2580" s="177"/>
      <c r="M2580" s="177"/>
    </row>
    <row r="2581" spans="5:13" ht="16" x14ac:dyDescent="0.2">
      <c r="E2581" s="286">
        <v>43167</v>
      </c>
      <c r="F2581" s="285">
        <v>0.40277777777777779</v>
      </c>
      <c r="G2581" s="176">
        <v>42</v>
      </c>
      <c r="H2581" s="176" t="s">
        <v>8443</v>
      </c>
      <c r="I2581" s="176" t="s">
        <v>12457</v>
      </c>
      <c r="J2581" s="176">
        <v>27.3</v>
      </c>
      <c r="K2581" s="176">
        <v>36.590000000000003</v>
      </c>
      <c r="L2581" s="177"/>
      <c r="M2581" s="177"/>
    </row>
    <row r="2582" spans="5:13" ht="16" x14ac:dyDescent="0.2">
      <c r="E2582" s="286">
        <v>43167</v>
      </c>
      <c r="F2582" s="285">
        <v>0.40347222222222223</v>
      </c>
      <c r="G2582" s="176">
        <v>43</v>
      </c>
      <c r="H2582" s="176" t="s">
        <v>8443</v>
      </c>
      <c r="I2582" s="176" t="s">
        <v>12457</v>
      </c>
      <c r="J2582" s="176">
        <v>27.2</v>
      </c>
      <c r="K2582" s="176">
        <v>36.58</v>
      </c>
      <c r="L2582" s="177"/>
      <c r="M2582" s="177"/>
    </row>
    <row r="2583" spans="5:13" ht="16" x14ac:dyDescent="0.2">
      <c r="E2583" s="286">
        <v>43167</v>
      </c>
      <c r="F2583" s="285">
        <v>0.40416666666666667</v>
      </c>
      <c r="G2583" s="176">
        <v>44</v>
      </c>
      <c r="H2583" s="176" t="s">
        <v>16088</v>
      </c>
      <c r="I2583" s="176" t="s">
        <v>16089</v>
      </c>
      <c r="J2583" s="176">
        <v>27.1</v>
      </c>
      <c r="K2583" s="176">
        <v>36.54</v>
      </c>
      <c r="L2583" s="177"/>
      <c r="M2583" s="177"/>
    </row>
    <row r="2584" spans="5:13" ht="16" x14ac:dyDescent="0.2">
      <c r="E2584" s="286">
        <v>43167</v>
      </c>
      <c r="F2584" s="285">
        <v>0.40486111111111112</v>
      </c>
      <c r="G2584" s="176">
        <v>45</v>
      </c>
      <c r="H2584" s="176" t="s">
        <v>16088</v>
      </c>
      <c r="I2584" s="176" t="s">
        <v>12457</v>
      </c>
      <c r="J2584" s="176">
        <v>27.2</v>
      </c>
      <c r="K2584" s="176">
        <v>36.58</v>
      </c>
      <c r="L2584" s="177"/>
      <c r="M2584" s="177"/>
    </row>
    <row r="2585" spans="5:13" ht="16" x14ac:dyDescent="0.2">
      <c r="E2585" s="286">
        <v>43167</v>
      </c>
      <c r="F2585" s="285">
        <v>0.40555555555555556</v>
      </c>
      <c r="G2585" s="176">
        <v>46</v>
      </c>
      <c r="H2585" s="176" t="s">
        <v>12422</v>
      </c>
      <c r="I2585" s="176" t="s">
        <v>12457</v>
      </c>
      <c r="J2585" s="176">
        <v>26.4</v>
      </c>
      <c r="K2585" s="176">
        <v>36.590000000000003</v>
      </c>
      <c r="L2585" s="177"/>
      <c r="M2585" s="177"/>
    </row>
    <row r="2586" spans="5:13" ht="16" x14ac:dyDescent="0.2">
      <c r="E2586" s="286">
        <v>43167</v>
      </c>
      <c r="F2586" s="285">
        <v>0.40625</v>
      </c>
      <c r="G2586" s="176">
        <v>47</v>
      </c>
      <c r="H2586" s="176" t="s">
        <v>16088</v>
      </c>
      <c r="I2586" s="176" t="s">
        <v>12457</v>
      </c>
      <c r="J2586" s="176">
        <v>27.4</v>
      </c>
      <c r="K2586" s="176">
        <v>36.58</v>
      </c>
      <c r="L2586" s="177"/>
      <c r="M2586" s="177"/>
    </row>
    <row r="2587" spans="5:13" ht="16" x14ac:dyDescent="0.2">
      <c r="E2587" s="286">
        <v>43167</v>
      </c>
      <c r="F2587" s="285">
        <v>0.40694444444444444</v>
      </c>
      <c r="G2587" s="176">
        <v>48</v>
      </c>
      <c r="H2587" s="176" t="s">
        <v>16088</v>
      </c>
      <c r="I2587" s="176" t="s">
        <v>12457</v>
      </c>
      <c r="J2587" s="176">
        <v>27.4</v>
      </c>
      <c r="K2587" s="176">
        <v>36.590000000000003</v>
      </c>
      <c r="L2587" s="177"/>
      <c r="M2587" s="177"/>
    </row>
    <row r="2588" spans="5:13" ht="16" x14ac:dyDescent="0.2">
      <c r="E2588" s="286">
        <v>43167</v>
      </c>
      <c r="F2588" s="285">
        <v>0.40763888888888888</v>
      </c>
      <c r="G2588" s="176">
        <v>49</v>
      </c>
      <c r="H2588" s="176" t="s">
        <v>11553</v>
      </c>
      <c r="I2588" s="176" t="s">
        <v>16089</v>
      </c>
      <c r="J2588" s="176">
        <v>27.3</v>
      </c>
      <c r="K2588" s="176">
        <v>36.549999999999997</v>
      </c>
      <c r="L2588" s="177"/>
      <c r="M2588" s="177"/>
    </row>
    <row r="2589" spans="5:13" ht="16" x14ac:dyDescent="0.2">
      <c r="E2589" s="286">
        <v>43167</v>
      </c>
      <c r="F2589" s="285">
        <v>0.40833333333333333</v>
      </c>
      <c r="G2589" s="176">
        <v>50</v>
      </c>
      <c r="H2589" s="176" t="s">
        <v>16090</v>
      </c>
      <c r="I2589" s="176" t="s">
        <v>12457</v>
      </c>
      <c r="J2589" s="176">
        <v>27.3</v>
      </c>
      <c r="K2589" s="176">
        <v>36.590000000000003</v>
      </c>
      <c r="L2589" s="177"/>
      <c r="M2589" s="177"/>
    </row>
    <row r="2590" spans="5:13" ht="16" x14ac:dyDescent="0.2">
      <c r="E2590" s="286">
        <v>43167</v>
      </c>
      <c r="F2590" s="285">
        <v>0.40902777777777777</v>
      </c>
      <c r="G2590" s="176">
        <v>51</v>
      </c>
      <c r="H2590" s="176" t="s">
        <v>16091</v>
      </c>
      <c r="I2590" s="176" t="s">
        <v>16089</v>
      </c>
      <c r="J2590" s="176">
        <v>27.3</v>
      </c>
      <c r="K2590" s="176">
        <v>36.549999999999997</v>
      </c>
      <c r="L2590" s="177"/>
      <c r="M2590" s="177"/>
    </row>
    <row r="2591" spans="5:13" ht="16" x14ac:dyDescent="0.2">
      <c r="E2591" s="286">
        <v>43167</v>
      </c>
      <c r="F2591" s="285">
        <v>0.40972222222222221</v>
      </c>
      <c r="G2591" s="176">
        <v>52</v>
      </c>
      <c r="H2591" s="176" t="s">
        <v>8443</v>
      </c>
      <c r="I2591" s="176" t="s">
        <v>16089</v>
      </c>
      <c r="J2591" s="176">
        <v>27.2</v>
      </c>
      <c r="K2591" s="176">
        <v>36.549999999999997</v>
      </c>
      <c r="L2591" s="177"/>
      <c r="M2591" s="177"/>
    </row>
    <row r="2592" spans="5:13" ht="16" x14ac:dyDescent="0.2">
      <c r="E2592" s="286">
        <v>43167</v>
      </c>
      <c r="F2592" s="285">
        <v>0.41041666666666665</v>
      </c>
      <c r="G2592" s="176">
        <v>53</v>
      </c>
      <c r="H2592" s="176" t="s">
        <v>16091</v>
      </c>
      <c r="I2592" s="176" t="s">
        <v>12457</v>
      </c>
      <c r="J2592" s="176">
        <v>27.2</v>
      </c>
      <c r="K2592" s="176">
        <v>36.590000000000003</v>
      </c>
      <c r="L2592" s="177"/>
      <c r="M2592" s="177"/>
    </row>
    <row r="2593" spans="5:13" ht="16" x14ac:dyDescent="0.2">
      <c r="E2593" s="286">
        <v>43167</v>
      </c>
      <c r="F2593" s="285">
        <v>0.41111111111111109</v>
      </c>
      <c r="G2593" s="176">
        <v>54</v>
      </c>
      <c r="H2593" s="176" t="s">
        <v>16091</v>
      </c>
      <c r="I2593" s="176" t="s">
        <v>16089</v>
      </c>
      <c r="J2593" s="176">
        <v>27.4</v>
      </c>
      <c r="K2593" s="176">
        <v>36.56</v>
      </c>
      <c r="L2593" s="177"/>
      <c r="M2593" s="177"/>
    </row>
    <row r="2594" spans="5:13" ht="16" x14ac:dyDescent="0.2">
      <c r="E2594" s="286">
        <v>43167</v>
      </c>
      <c r="F2594" s="285">
        <v>0.41180555555555554</v>
      </c>
      <c r="G2594" s="176">
        <v>55</v>
      </c>
      <c r="H2594" s="176" t="s">
        <v>16090</v>
      </c>
      <c r="I2594" s="176" t="s">
        <v>12457</v>
      </c>
      <c r="J2594" s="176">
        <v>27.3</v>
      </c>
      <c r="K2594" s="176">
        <v>36.6</v>
      </c>
      <c r="L2594" s="177"/>
      <c r="M2594" s="177"/>
    </row>
    <row r="2595" spans="5:13" ht="16" x14ac:dyDescent="0.2">
      <c r="E2595" s="286">
        <v>43167</v>
      </c>
      <c r="F2595" s="285">
        <v>0.41249999999999998</v>
      </c>
      <c r="G2595" s="176">
        <v>56</v>
      </c>
      <c r="H2595" s="176" t="s">
        <v>16090</v>
      </c>
      <c r="I2595" s="176" t="s">
        <v>12457</v>
      </c>
      <c r="J2595" s="176">
        <v>27.2</v>
      </c>
      <c r="K2595" s="176">
        <v>36.54</v>
      </c>
      <c r="L2595" s="177"/>
      <c r="M2595" s="177"/>
    </row>
    <row r="2596" spans="5:13" ht="16" x14ac:dyDescent="0.2">
      <c r="E2596" s="286">
        <v>43167</v>
      </c>
      <c r="F2596" s="285">
        <v>0.41458333333333336</v>
      </c>
      <c r="G2596" s="176" t="s">
        <v>16102</v>
      </c>
      <c r="H2596" s="176" t="s">
        <v>16094</v>
      </c>
      <c r="I2596" s="176" t="s">
        <v>16089</v>
      </c>
      <c r="J2596" s="176">
        <v>28.9</v>
      </c>
      <c r="K2596" s="176">
        <v>36.54</v>
      </c>
      <c r="L2596" s="177"/>
      <c r="M2596" s="177"/>
    </row>
    <row r="2597" spans="5:13" ht="16" x14ac:dyDescent="0.2">
      <c r="E2597" s="286">
        <v>43167</v>
      </c>
      <c r="F2597" s="285">
        <v>0.41388888888888886</v>
      </c>
      <c r="G2597" s="176" t="s">
        <v>16103</v>
      </c>
      <c r="H2597" s="176" t="s">
        <v>16094</v>
      </c>
      <c r="I2597" s="176" t="s">
        <v>12457</v>
      </c>
      <c r="J2597" s="176">
        <v>28.7</v>
      </c>
      <c r="K2597" s="176">
        <v>36.6</v>
      </c>
      <c r="L2597" s="177"/>
      <c r="M2597" s="177"/>
    </row>
    <row r="2598" spans="5:13" ht="16" x14ac:dyDescent="0.2">
      <c r="E2598" s="286">
        <v>43198</v>
      </c>
      <c r="F2598" s="285">
        <v>0.37430555555555556</v>
      </c>
      <c r="G2598" s="176">
        <v>1</v>
      </c>
      <c r="H2598" s="176" t="s">
        <v>16088</v>
      </c>
      <c r="I2598" s="176" t="s">
        <v>16089</v>
      </c>
      <c r="J2598" s="176">
        <v>27.3</v>
      </c>
      <c r="K2598" s="176">
        <v>36.630000000000003</v>
      </c>
      <c r="L2598" s="177"/>
      <c r="M2598" s="177"/>
    </row>
    <row r="2599" spans="5:13" ht="16" x14ac:dyDescent="0.2">
      <c r="E2599" s="286">
        <v>43198</v>
      </c>
      <c r="F2599" s="285">
        <v>0.375</v>
      </c>
      <c r="G2599" s="176">
        <v>2</v>
      </c>
      <c r="H2599" s="176" t="s">
        <v>16090</v>
      </c>
      <c r="I2599" s="176" t="s">
        <v>16089</v>
      </c>
      <c r="J2599" s="176">
        <v>27.5</v>
      </c>
      <c r="K2599" s="176">
        <v>36.630000000000003</v>
      </c>
      <c r="L2599" s="177"/>
      <c r="M2599" s="177"/>
    </row>
    <row r="2600" spans="5:13" ht="16" x14ac:dyDescent="0.2">
      <c r="E2600" s="286">
        <v>43198</v>
      </c>
      <c r="F2600" s="285">
        <v>0.38055555555555554</v>
      </c>
      <c r="G2600" s="176">
        <v>3</v>
      </c>
      <c r="H2600" s="176" t="s">
        <v>16091</v>
      </c>
      <c r="I2600" s="176" t="s">
        <v>12457</v>
      </c>
      <c r="J2600" s="176">
        <v>27.3</v>
      </c>
      <c r="K2600" s="176">
        <v>36.58</v>
      </c>
      <c r="L2600" s="177"/>
      <c r="M2600" s="177"/>
    </row>
    <row r="2601" spans="5:13" ht="16" x14ac:dyDescent="0.2">
      <c r="E2601" s="286">
        <v>43198</v>
      </c>
      <c r="F2601" s="285">
        <v>0.38124999999999998</v>
      </c>
      <c r="G2601" s="176">
        <v>4</v>
      </c>
      <c r="H2601" s="176" t="s">
        <v>16090</v>
      </c>
      <c r="I2601" s="176" t="s">
        <v>12457</v>
      </c>
      <c r="J2601" s="176">
        <v>27.3</v>
      </c>
      <c r="K2601" s="176">
        <v>36.57</v>
      </c>
      <c r="L2601" s="177"/>
      <c r="M2601" s="177"/>
    </row>
    <row r="2602" spans="5:13" ht="16" x14ac:dyDescent="0.2">
      <c r="E2602" s="286">
        <v>43198</v>
      </c>
      <c r="F2602" s="285">
        <v>0.39097222222222222</v>
      </c>
      <c r="G2602" s="176">
        <v>5</v>
      </c>
      <c r="H2602" s="176" t="s">
        <v>11553</v>
      </c>
      <c r="I2602" s="176" t="s">
        <v>12457</v>
      </c>
      <c r="J2602" s="176">
        <v>27.4</v>
      </c>
      <c r="K2602" s="176">
        <v>36.53</v>
      </c>
      <c r="L2602" s="177"/>
      <c r="M2602" s="177"/>
    </row>
    <row r="2603" spans="5:13" ht="16" x14ac:dyDescent="0.2">
      <c r="E2603" s="286">
        <v>43198</v>
      </c>
      <c r="F2603" s="285">
        <v>0.39097222222222222</v>
      </c>
      <c r="G2603" s="176">
        <v>6</v>
      </c>
      <c r="H2603" s="176" t="s">
        <v>16090</v>
      </c>
      <c r="I2603" s="176" t="s">
        <v>16089</v>
      </c>
      <c r="J2603" s="176">
        <v>27.8</v>
      </c>
      <c r="K2603" s="176">
        <v>36.590000000000003</v>
      </c>
      <c r="L2603" s="177"/>
      <c r="M2603" s="177"/>
    </row>
    <row r="2604" spans="5:13" ht="16" x14ac:dyDescent="0.2">
      <c r="E2604" s="286">
        <v>43198</v>
      </c>
      <c r="F2604" s="285">
        <v>0.39027777777777778</v>
      </c>
      <c r="G2604" s="176">
        <v>7</v>
      </c>
      <c r="H2604" s="176" t="s">
        <v>16088</v>
      </c>
      <c r="I2604" s="176" t="s">
        <v>16089</v>
      </c>
      <c r="J2604" s="176">
        <v>27.4</v>
      </c>
      <c r="K2604" s="176">
        <v>36.61</v>
      </c>
      <c r="L2604" s="177"/>
      <c r="M2604" s="177"/>
    </row>
    <row r="2605" spans="5:13" ht="16" x14ac:dyDescent="0.2">
      <c r="E2605" s="286">
        <v>43198</v>
      </c>
      <c r="F2605" s="285">
        <v>0.37638888888888888</v>
      </c>
      <c r="G2605" s="176">
        <v>8</v>
      </c>
      <c r="H2605" s="176" t="s">
        <v>11553</v>
      </c>
      <c r="I2605" s="176" t="s">
        <v>12457</v>
      </c>
      <c r="J2605" s="176">
        <v>27.1</v>
      </c>
      <c r="K2605" s="176">
        <v>36.590000000000003</v>
      </c>
      <c r="L2605" s="177"/>
      <c r="M2605" s="177"/>
    </row>
    <row r="2606" spans="5:13" ht="16" x14ac:dyDescent="0.2">
      <c r="E2606" s="286">
        <v>43198</v>
      </c>
      <c r="F2606" s="285">
        <v>0.37638888888888888</v>
      </c>
      <c r="G2606" s="176">
        <v>9</v>
      </c>
      <c r="H2606" s="176" t="s">
        <v>8443</v>
      </c>
      <c r="I2606" s="176" t="s">
        <v>16089</v>
      </c>
      <c r="J2606" s="176">
        <v>27.1</v>
      </c>
      <c r="K2606" s="176">
        <v>36.630000000000003</v>
      </c>
      <c r="L2606" s="177"/>
      <c r="M2606" s="177"/>
    </row>
    <row r="2607" spans="5:13" ht="16" x14ac:dyDescent="0.2">
      <c r="E2607" s="286">
        <v>43198</v>
      </c>
      <c r="F2607" s="285">
        <v>0.37986111111111109</v>
      </c>
      <c r="G2607" s="176">
        <v>10</v>
      </c>
      <c r="H2607" s="176" t="s">
        <v>12422</v>
      </c>
      <c r="I2607" s="176" t="s">
        <v>12457</v>
      </c>
      <c r="J2607" s="176">
        <v>26.9</v>
      </c>
      <c r="K2607" s="176">
        <v>36.590000000000003</v>
      </c>
      <c r="L2607" s="177"/>
      <c r="M2607" s="177"/>
    </row>
    <row r="2608" spans="5:13" ht="16" x14ac:dyDescent="0.2">
      <c r="E2608" s="286">
        <v>43198</v>
      </c>
      <c r="F2608" s="285">
        <v>0.38194444444444442</v>
      </c>
      <c r="G2608" s="176">
        <v>11</v>
      </c>
      <c r="H2608" s="176" t="s">
        <v>11553</v>
      </c>
      <c r="I2608" s="176" t="s">
        <v>16089</v>
      </c>
      <c r="J2608" s="176">
        <v>27.1</v>
      </c>
      <c r="K2608" s="176">
        <v>36.619999999999997</v>
      </c>
      <c r="L2608" s="177"/>
      <c r="M2608" s="177"/>
    </row>
    <row r="2609" spans="5:13" ht="16" x14ac:dyDescent="0.2">
      <c r="E2609" s="286">
        <v>43198</v>
      </c>
      <c r="F2609" s="285">
        <v>0.38472222222222224</v>
      </c>
      <c r="G2609" s="176">
        <v>12</v>
      </c>
      <c r="H2609" s="176" t="s">
        <v>16092</v>
      </c>
      <c r="I2609" s="176" t="s">
        <v>12457</v>
      </c>
      <c r="J2609" s="176">
        <v>27.2</v>
      </c>
      <c r="K2609" s="176">
        <v>36.549999999999997</v>
      </c>
      <c r="L2609" s="177"/>
      <c r="M2609" s="177"/>
    </row>
    <row r="2610" spans="5:13" ht="16" x14ac:dyDescent="0.2">
      <c r="E2610" s="286">
        <v>43198</v>
      </c>
      <c r="F2610" s="285">
        <v>0.38680555555555557</v>
      </c>
      <c r="G2610" s="176">
        <v>13</v>
      </c>
      <c r="H2610" s="176" t="s">
        <v>16092</v>
      </c>
      <c r="I2610" s="176" t="s">
        <v>16089</v>
      </c>
      <c r="J2610" s="176">
        <v>27.4</v>
      </c>
      <c r="K2610" s="176">
        <v>36.61</v>
      </c>
      <c r="L2610" s="177"/>
      <c r="M2610" s="177"/>
    </row>
    <row r="2611" spans="5:13" ht="16" x14ac:dyDescent="0.2">
      <c r="E2611" s="286">
        <v>43198</v>
      </c>
      <c r="F2611" s="285">
        <v>0.3888888888888889</v>
      </c>
      <c r="G2611" s="176">
        <v>14</v>
      </c>
      <c r="H2611" s="176" t="s">
        <v>16092</v>
      </c>
      <c r="I2611" s="176" t="s">
        <v>16089</v>
      </c>
      <c r="J2611" s="176">
        <v>27.3</v>
      </c>
      <c r="K2611" s="176">
        <v>36.6</v>
      </c>
      <c r="L2611" s="177"/>
      <c r="M2611" s="177"/>
    </row>
    <row r="2612" spans="5:13" ht="16" x14ac:dyDescent="0.2">
      <c r="E2612" s="286">
        <v>43198</v>
      </c>
      <c r="F2612" s="285">
        <v>0.38958333333333334</v>
      </c>
      <c r="G2612" s="176">
        <v>15</v>
      </c>
      <c r="H2612" s="176" t="s">
        <v>8443</v>
      </c>
      <c r="I2612" s="176" t="s">
        <v>12457</v>
      </c>
      <c r="J2612" s="176">
        <v>27.4</v>
      </c>
      <c r="K2612" s="176">
        <v>36.53</v>
      </c>
      <c r="L2612" s="177"/>
      <c r="M2612" s="177"/>
    </row>
    <row r="2613" spans="5:13" ht="16" x14ac:dyDescent="0.2">
      <c r="E2613" s="286">
        <v>43198</v>
      </c>
      <c r="F2613" s="285">
        <v>0.37708333333333333</v>
      </c>
      <c r="G2613" s="176">
        <v>16</v>
      </c>
      <c r="H2613" s="176" t="s">
        <v>8443</v>
      </c>
      <c r="I2613" s="176" t="s">
        <v>16089</v>
      </c>
      <c r="J2613" s="176">
        <v>26.9</v>
      </c>
      <c r="K2613" s="176">
        <v>36.630000000000003</v>
      </c>
      <c r="L2613" s="177"/>
      <c r="M2613" s="177"/>
    </row>
    <row r="2614" spans="5:13" ht="16" x14ac:dyDescent="0.2">
      <c r="E2614" s="286">
        <v>43198</v>
      </c>
      <c r="F2614" s="285">
        <v>0.37916666666666665</v>
      </c>
      <c r="G2614" s="176">
        <v>17</v>
      </c>
      <c r="H2614" s="176" t="s">
        <v>12422</v>
      </c>
      <c r="I2614" s="176" t="s">
        <v>12457</v>
      </c>
      <c r="J2614" s="176">
        <v>27.1</v>
      </c>
      <c r="K2614" s="176">
        <v>36.6</v>
      </c>
      <c r="L2614" s="177"/>
      <c r="M2614" s="177"/>
    </row>
    <row r="2615" spans="5:13" ht="16" x14ac:dyDescent="0.2">
      <c r="E2615" s="286">
        <v>43198</v>
      </c>
      <c r="F2615" s="285">
        <v>0.38263888888888886</v>
      </c>
      <c r="G2615" s="176">
        <v>18</v>
      </c>
      <c r="H2615" s="176" t="s">
        <v>16092</v>
      </c>
      <c r="I2615" s="176" t="s">
        <v>16089</v>
      </c>
      <c r="J2615" s="176">
        <v>27.2</v>
      </c>
      <c r="K2615" s="176">
        <v>36.619999999999997</v>
      </c>
      <c r="L2615" s="177"/>
      <c r="M2615" s="177"/>
    </row>
    <row r="2616" spans="5:13" ht="16" x14ac:dyDescent="0.2">
      <c r="E2616" s="286">
        <v>43198</v>
      </c>
      <c r="F2616" s="285">
        <v>0.3840277777777778</v>
      </c>
      <c r="G2616" s="176">
        <v>19</v>
      </c>
      <c r="H2616" s="176" t="s">
        <v>16091</v>
      </c>
      <c r="I2616" s="176" t="s">
        <v>12457</v>
      </c>
      <c r="J2616" s="176">
        <v>27.1</v>
      </c>
      <c r="K2616" s="176">
        <v>36.56</v>
      </c>
      <c r="L2616" s="177"/>
      <c r="M2616" s="177"/>
    </row>
    <row r="2617" spans="5:13" ht="16" x14ac:dyDescent="0.2">
      <c r="E2617" s="286">
        <v>43198</v>
      </c>
      <c r="F2617" s="285">
        <v>0.38611111111111113</v>
      </c>
      <c r="G2617" s="176">
        <v>20</v>
      </c>
      <c r="H2617" s="176" t="s">
        <v>16090</v>
      </c>
      <c r="I2617" s="176" t="s">
        <v>16089</v>
      </c>
      <c r="J2617" s="176">
        <v>27.4</v>
      </c>
      <c r="K2617" s="176">
        <v>36.6</v>
      </c>
      <c r="L2617" s="177"/>
      <c r="M2617" s="177"/>
    </row>
    <row r="2618" spans="5:13" ht="16" x14ac:dyDescent="0.2">
      <c r="E2618" s="286">
        <v>43198</v>
      </c>
      <c r="F2618" s="285">
        <v>0.38819444444444445</v>
      </c>
      <c r="G2618" s="176">
        <v>21</v>
      </c>
      <c r="H2618" s="176" t="s">
        <v>16092</v>
      </c>
      <c r="I2618" s="176" t="s">
        <v>12457</v>
      </c>
      <c r="J2618" s="176">
        <v>27.3</v>
      </c>
      <c r="K2618" s="176">
        <v>36.54</v>
      </c>
      <c r="L2618" s="177"/>
      <c r="M2618" s="177"/>
    </row>
    <row r="2619" spans="5:13" ht="16" x14ac:dyDescent="0.2">
      <c r="E2619" s="286">
        <v>43198</v>
      </c>
      <c r="F2619" s="285">
        <v>0.37777777777777777</v>
      </c>
      <c r="G2619" s="176">
        <v>22</v>
      </c>
      <c r="H2619" s="176" t="s">
        <v>16091</v>
      </c>
      <c r="I2619" s="176" t="s">
        <v>16089</v>
      </c>
      <c r="J2619" s="176">
        <v>27.2</v>
      </c>
      <c r="K2619" s="176">
        <v>36.619999999999997</v>
      </c>
      <c r="L2619" s="177"/>
      <c r="M2619" s="177"/>
    </row>
    <row r="2620" spans="5:13" ht="16" x14ac:dyDescent="0.2">
      <c r="E2620" s="286">
        <v>43198</v>
      </c>
      <c r="F2620" s="285">
        <v>0.37847222222222221</v>
      </c>
      <c r="G2620" s="176">
        <v>23</v>
      </c>
      <c r="H2620" s="176" t="s">
        <v>16088</v>
      </c>
      <c r="I2620" s="176" t="s">
        <v>12457</v>
      </c>
      <c r="J2620" s="176">
        <v>26.9</v>
      </c>
      <c r="K2620" s="176">
        <v>36.58</v>
      </c>
      <c r="L2620" s="177"/>
      <c r="M2620" s="177"/>
    </row>
    <row r="2621" spans="5:13" ht="16" x14ac:dyDescent="0.2">
      <c r="E2621" s="286">
        <v>43198</v>
      </c>
      <c r="F2621" s="285">
        <v>0.38333333333333336</v>
      </c>
      <c r="G2621" s="176">
        <v>24</v>
      </c>
      <c r="H2621" s="176" t="s">
        <v>11553</v>
      </c>
      <c r="I2621" s="176" t="s">
        <v>12457</v>
      </c>
      <c r="J2621" s="176">
        <v>27.2</v>
      </c>
      <c r="K2621" s="176">
        <v>36.56</v>
      </c>
      <c r="L2621" s="177"/>
      <c r="M2621" s="177"/>
    </row>
    <row r="2622" spans="5:13" ht="16" x14ac:dyDescent="0.2">
      <c r="E2622" s="286">
        <v>43198</v>
      </c>
      <c r="F2622" s="285">
        <v>0.38333333333333336</v>
      </c>
      <c r="G2622" s="176">
        <v>25</v>
      </c>
      <c r="H2622" s="176" t="s">
        <v>16090</v>
      </c>
      <c r="I2622" s="176" t="s">
        <v>16089</v>
      </c>
      <c r="J2622" s="176">
        <v>27.2</v>
      </c>
      <c r="K2622" s="176">
        <v>36.619999999999997</v>
      </c>
      <c r="L2622" s="177"/>
      <c r="M2622" s="177"/>
    </row>
    <row r="2623" spans="5:13" ht="16" x14ac:dyDescent="0.2">
      <c r="E2623" s="286">
        <v>43198</v>
      </c>
      <c r="F2623" s="285">
        <v>0.38541666666666669</v>
      </c>
      <c r="G2623" s="176">
        <v>26</v>
      </c>
      <c r="H2623" s="176" t="s">
        <v>12422</v>
      </c>
      <c r="I2623" s="176" t="s">
        <v>16089</v>
      </c>
      <c r="J2623" s="176">
        <v>27.2</v>
      </c>
      <c r="K2623" s="176">
        <v>36.61</v>
      </c>
      <c r="L2623" s="177"/>
      <c r="M2623" s="177"/>
    </row>
    <row r="2624" spans="5:13" ht="16" x14ac:dyDescent="0.2">
      <c r="E2624" s="286">
        <v>43198</v>
      </c>
      <c r="F2624" s="285">
        <v>0.38680555555555557</v>
      </c>
      <c r="G2624" s="176">
        <v>27</v>
      </c>
      <c r="H2624" s="176" t="s">
        <v>16091</v>
      </c>
      <c r="I2624" s="176" t="s">
        <v>12457</v>
      </c>
      <c r="J2624" s="176">
        <v>27.2</v>
      </c>
      <c r="K2624" s="176">
        <v>36.549999999999997</v>
      </c>
      <c r="L2624" s="177"/>
      <c r="M2624" s="177"/>
    </row>
    <row r="2625" spans="5:13" ht="16" x14ac:dyDescent="0.2">
      <c r="E2625" s="286">
        <v>43198</v>
      </c>
      <c r="F2625" s="285">
        <v>0.38750000000000001</v>
      </c>
      <c r="G2625" s="176">
        <v>28</v>
      </c>
      <c r="H2625" s="176" t="s">
        <v>11553</v>
      </c>
      <c r="I2625" s="176" t="s">
        <v>12457</v>
      </c>
      <c r="J2625" s="176">
        <v>27.4</v>
      </c>
      <c r="K2625" s="176">
        <v>36.54</v>
      </c>
      <c r="L2625" s="177"/>
      <c r="M2625" s="177"/>
    </row>
    <row r="2626" spans="5:13" ht="16" x14ac:dyDescent="0.2">
      <c r="E2626" s="286">
        <v>43198</v>
      </c>
      <c r="F2626" s="285">
        <v>0.39513888888888887</v>
      </c>
      <c r="G2626" s="176">
        <v>29</v>
      </c>
      <c r="H2626" s="176" t="s">
        <v>11553</v>
      </c>
      <c r="I2626" s="176" t="s">
        <v>16089</v>
      </c>
      <c r="J2626" s="176">
        <v>27.2</v>
      </c>
      <c r="K2626" s="176">
        <v>36.58</v>
      </c>
      <c r="L2626" s="177"/>
      <c r="M2626" s="177"/>
    </row>
    <row r="2627" spans="5:13" ht="16" x14ac:dyDescent="0.2">
      <c r="E2627" s="286">
        <v>43198</v>
      </c>
      <c r="F2627" s="285">
        <v>0.39583333333333331</v>
      </c>
      <c r="G2627" s="176">
        <v>30</v>
      </c>
      <c r="H2627" s="176" t="s">
        <v>11553</v>
      </c>
      <c r="I2627" s="176" t="s">
        <v>16089</v>
      </c>
      <c r="J2627" s="176">
        <v>27.2</v>
      </c>
      <c r="K2627" s="176">
        <v>36.58</v>
      </c>
      <c r="L2627" s="177"/>
      <c r="M2627" s="177"/>
    </row>
    <row r="2628" spans="5:13" ht="16" x14ac:dyDescent="0.2">
      <c r="E2628" s="286">
        <v>43198</v>
      </c>
      <c r="F2628" s="285">
        <v>0.39861111111111114</v>
      </c>
      <c r="G2628" s="176">
        <v>31</v>
      </c>
      <c r="H2628" s="176" t="s">
        <v>8443</v>
      </c>
      <c r="I2628" s="176" t="s">
        <v>16089</v>
      </c>
      <c r="J2628" s="176">
        <v>27.2</v>
      </c>
      <c r="K2628" s="176">
        <v>36.57</v>
      </c>
      <c r="L2628" s="177"/>
      <c r="M2628" s="177"/>
    </row>
    <row r="2629" spans="5:13" ht="16" x14ac:dyDescent="0.2">
      <c r="E2629" s="286">
        <v>43198</v>
      </c>
      <c r="F2629" s="285">
        <v>0.40277777777777779</v>
      </c>
      <c r="G2629" s="176">
        <v>32</v>
      </c>
      <c r="H2629" s="176" t="s">
        <v>12422</v>
      </c>
      <c r="I2629" s="176" t="s">
        <v>16089</v>
      </c>
      <c r="J2629" s="176">
        <v>27.4</v>
      </c>
      <c r="K2629" s="176">
        <v>36.56</v>
      </c>
      <c r="L2629" s="177"/>
      <c r="M2629" s="177"/>
    </row>
    <row r="2630" spans="5:13" ht="16" x14ac:dyDescent="0.2">
      <c r="E2630" s="286">
        <v>43198</v>
      </c>
      <c r="F2630" s="285">
        <v>0.40763888888888888</v>
      </c>
      <c r="G2630" s="176">
        <v>33</v>
      </c>
      <c r="H2630" s="176" t="s">
        <v>12422</v>
      </c>
      <c r="I2630" s="176" t="s">
        <v>12457</v>
      </c>
      <c r="J2630" s="176">
        <v>27.2</v>
      </c>
      <c r="K2630" s="176">
        <v>36.450000000000003</v>
      </c>
      <c r="L2630" s="177"/>
      <c r="M2630" s="177"/>
    </row>
    <row r="2631" spans="5:13" ht="16" x14ac:dyDescent="0.2">
      <c r="E2631" s="286">
        <v>43198</v>
      </c>
      <c r="F2631" s="285">
        <v>0.40763888888888888</v>
      </c>
      <c r="G2631" s="176">
        <v>34</v>
      </c>
      <c r="H2631" s="176" t="s">
        <v>12422</v>
      </c>
      <c r="I2631" s="176" t="s">
        <v>16089</v>
      </c>
      <c r="J2631" s="176">
        <v>27.4</v>
      </c>
      <c r="K2631" s="176">
        <v>36.56</v>
      </c>
      <c r="L2631" s="177"/>
      <c r="M2631" s="177"/>
    </row>
    <row r="2632" spans="5:13" ht="16" x14ac:dyDescent="0.2">
      <c r="E2632" s="286">
        <v>43198</v>
      </c>
      <c r="F2632" s="285">
        <v>0.40833333333333333</v>
      </c>
      <c r="G2632" s="176">
        <v>35</v>
      </c>
      <c r="H2632" s="176" t="s">
        <v>16091</v>
      </c>
      <c r="I2632" s="176" t="s">
        <v>16089</v>
      </c>
      <c r="J2632" s="176">
        <v>27.4</v>
      </c>
      <c r="K2632" s="176">
        <v>36.549999999999997</v>
      </c>
      <c r="L2632" s="177"/>
      <c r="M2632" s="177"/>
    </row>
    <row r="2633" spans="5:13" ht="16" x14ac:dyDescent="0.2">
      <c r="E2633" s="286">
        <v>43198</v>
      </c>
      <c r="F2633" s="285">
        <v>0.39444444444444443</v>
      </c>
      <c r="G2633" s="176">
        <v>36</v>
      </c>
      <c r="H2633" s="176" t="s">
        <v>16092</v>
      </c>
      <c r="I2633" s="176" t="s">
        <v>12457</v>
      </c>
      <c r="J2633" s="176">
        <v>27</v>
      </c>
      <c r="K2633" s="176">
        <v>36.5</v>
      </c>
      <c r="L2633" s="177"/>
      <c r="M2633" s="177"/>
    </row>
    <row r="2634" spans="5:13" ht="16" x14ac:dyDescent="0.2">
      <c r="E2634" s="286">
        <v>43198</v>
      </c>
      <c r="F2634" s="285">
        <v>0.39374999999999999</v>
      </c>
      <c r="G2634" s="176">
        <v>37</v>
      </c>
      <c r="H2634" s="176" t="s">
        <v>16092</v>
      </c>
      <c r="I2634" s="176" t="s">
        <v>12457</v>
      </c>
      <c r="J2634" s="176">
        <v>26.9</v>
      </c>
      <c r="K2634" s="176">
        <v>36.5</v>
      </c>
      <c r="L2634" s="177"/>
      <c r="M2634" s="177"/>
    </row>
    <row r="2635" spans="5:13" ht="16" x14ac:dyDescent="0.2">
      <c r="E2635" s="286">
        <v>43198</v>
      </c>
      <c r="F2635" s="285">
        <v>0.39791666666666664</v>
      </c>
      <c r="G2635" s="176">
        <v>38</v>
      </c>
      <c r="H2635" s="176" t="s">
        <v>8443</v>
      </c>
      <c r="I2635" s="176" t="s">
        <v>12457</v>
      </c>
      <c r="J2635" s="176">
        <v>26.9</v>
      </c>
      <c r="K2635" s="176">
        <v>36.51</v>
      </c>
      <c r="L2635" s="177"/>
      <c r="M2635" s="177"/>
    </row>
    <row r="2636" spans="5:13" ht="16" x14ac:dyDescent="0.2">
      <c r="E2636" s="286">
        <v>43198</v>
      </c>
      <c r="F2636" s="285">
        <v>0.39861111111111114</v>
      </c>
      <c r="G2636" s="176">
        <v>39</v>
      </c>
      <c r="H2636" s="176" t="s">
        <v>12422</v>
      </c>
      <c r="I2636" s="176" t="s">
        <v>16089</v>
      </c>
      <c r="J2636" s="176">
        <v>27.3</v>
      </c>
      <c r="K2636" s="176">
        <v>36.58</v>
      </c>
      <c r="L2636" s="177"/>
      <c r="M2636" s="177"/>
    </row>
    <row r="2637" spans="5:13" ht="16" x14ac:dyDescent="0.2">
      <c r="E2637" s="286">
        <v>43198</v>
      </c>
      <c r="F2637" s="285">
        <v>0.40208333333333335</v>
      </c>
      <c r="G2637" s="176">
        <v>40</v>
      </c>
      <c r="H2637" s="176" t="s">
        <v>16092</v>
      </c>
      <c r="I2637" s="176" t="s">
        <v>16089</v>
      </c>
      <c r="J2637" s="176">
        <v>27.4</v>
      </c>
      <c r="K2637" s="176">
        <v>36.56</v>
      </c>
      <c r="L2637" s="177"/>
      <c r="M2637" s="177"/>
    </row>
    <row r="2638" spans="5:13" ht="16" x14ac:dyDescent="0.2">
      <c r="E2638" s="286">
        <v>43198</v>
      </c>
      <c r="F2638" s="285">
        <v>0.40625</v>
      </c>
      <c r="G2638" s="176">
        <v>41</v>
      </c>
      <c r="H2638" s="176" t="s">
        <v>16088</v>
      </c>
      <c r="I2638" s="176" t="s">
        <v>16089</v>
      </c>
      <c r="J2638" s="176">
        <v>27.2</v>
      </c>
      <c r="K2638" s="176">
        <v>36.57</v>
      </c>
      <c r="L2638" s="177"/>
      <c r="M2638" s="177"/>
    </row>
    <row r="2639" spans="5:13" ht="16" x14ac:dyDescent="0.2">
      <c r="E2639" s="286">
        <v>43198</v>
      </c>
      <c r="F2639" s="285">
        <v>0.40625</v>
      </c>
      <c r="G2639" s="176">
        <v>42</v>
      </c>
      <c r="H2639" s="176" t="s">
        <v>8443</v>
      </c>
      <c r="I2639" s="176" t="s">
        <v>12457</v>
      </c>
      <c r="J2639" s="176">
        <v>27.3</v>
      </c>
      <c r="K2639" s="176">
        <v>36.44</v>
      </c>
      <c r="L2639" s="177"/>
      <c r="M2639" s="177"/>
    </row>
    <row r="2640" spans="5:13" ht="16" x14ac:dyDescent="0.2">
      <c r="E2640" s="286">
        <v>43198</v>
      </c>
      <c r="F2640" s="285">
        <v>0.40694444444444444</v>
      </c>
      <c r="G2640" s="176">
        <v>43</v>
      </c>
      <c r="H2640" s="176" t="s">
        <v>8443</v>
      </c>
      <c r="I2640" s="176" t="s">
        <v>12457</v>
      </c>
      <c r="J2640" s="176">
        <v>27.4</v>
      </c>
      <c r="K2640" s="176">
        <v>36.450000000000003</v>
      </c>
      <c r="L2640" s="177"/>
      <c r="M2640" s="177"/>
    </row>
    <row r="2641" spans="5:13" ht="16" x14ac:dyDescent="0.2">
      <c r="E2641" s="286">
        <v>43198</v>
      </c>
      <c r="F2641" s="285">
        <v>0.39374999999999999</v>
      </c>
      <c r="G2641" s="176">
        <v>44</v>
      </c>
      <c r="H2641" s="176" t="s">
        <v>16088</v>
      </c>
      <c r="I2641" s="176" t="s">
        <v>16089</v>
      </c>
      <c r="J2641" s="176">
        <v>27</v>
      </c>
      <c r="K2641" s="176">
        <v>36.58</v>
      </c>
      <c r="L2641" s="177"/>
      <c r="M2641" s="177"/>
    </row>
    <row r="2642" spans="5:13" ht="16" x14ac:dyDescent="0.2">
      <c r="E2642" s="286">
        <v>43198</v>
      </c>
      <c r="F2642" s="285">
        <v>0.39652777777777776</v>
      </c>
      <c r="G2642" s="176">
        <v>45</v>
      </c>
      <c r="H2642" s="176" t="s">
        <v>16088</v>
      </c>
      <c r="I2642" s="176" t="s">
        <v>12457</v>
      </c>
      <c r="J2642" s="176">
        <v>27.1</v>
      </c>
      <c r="K2642" s="176">
        <v>36.49</v>
      </c>
      <c r="L2642" s="177"/>
      <c r="M2642" s="177"/>
    </row>
    <row r="2643" spans="5:13" ht="16" x14ac:dyDescent="0.2">
      <c r="E2643" s="286">
        <v>43198</v>
      </c>
      <c r="F2643" s="285">
        <v>0.3972222222222222</v>
      </c>
      <c r="G2643" s="176">
        <v>46</v>
      </c>
      <c r="H2643" s="176" t="s">
        <v>12422</v>
      </c>
      <c r="I2643" s="176" t="s">
        <v>12457</v>
      </c>
      <c r="J2643" s="176">
        <v>27.4</v>
      </c>
      <c r="K2643" s="176">
        <v>36.49</v>
      </c>
      <c r="L2643" s="177"/>
      <c r="M2643" s="177"/>
    </row>
    <row r="2644" spans="5:13" ht="16" x14ac:dyDescent="0.2">
      <c r="E2644" s="286">
        <v>43198</v>
      </c>
      <c r="F2644" s="285">
        <v>0.40138888888888891</v>
      </c>
      <c r="G2644" s="176">
        <v>47</v>
      </c>
      <c r="H2644" s="176" t="s">
        <v>16088</v>
      </c>
      <c r="I2644" s="176" t="s">
        <v>12457</v>
      </c>
      <c r="J2644" s="176">
        <v>27.4</v>
      </c>
      <c r="K2644" s="176">
        <v>36.46</v>
      </c>
      <c r="L2644" s="177"/>
      <c r="M2644" s="177"/>
    </row>
    <row r="2645" spans="5:13" ht="16" x14ac:dyDescent="0.2">
      <c r="E2645" s="286">
        <v>43198</v>
      </c>
      <c r="F2645" s="285">
        <v>0.40486111111111112</v>
      </c>
      <c r="G2645" s="176">
        <v>48</v>
      </c>
      <c r="H2645" s="176" t="s">
        <v>16088</v>
      </c>
      <c r="I2645" s="176" t="s">
        <v>12457</v>
      </c>
      <c r="J2645" s="176">
        <v>27.2</v>
      </c>
      <c r="K2645" s="176">
        <v>36.47</v>
      </c>
      <c r="L2645" s="177"/>
      <c r="M2645" s="177"/>
    </row>
    <row r="2646" spans="5:13" ht="16" x14ac:dyDescent="0.2">
      <c r="E2646" s="286">
        <v>43198</v>
      </c>
      <c r="F2646" s="285">
        <v>0.40555555555555556</v>
      </c>
      <c r="G2646" s="176">
        <v>49</v>
      </c>
      <c r="H2646" s="176" t="s">
        <v>11553</v>
      </c>
      <c r="I2646" s="176" t="s">
        <v>16089</v>
      </c>
      <c r="J2646" s="176">
        <v>27.6</v>
      </c>
      <c r="K2646" s="176">
        <v>36.56</v>
      </c>
      <c r="L2646" s="177"/>
      <c r="M2646" s="177"/>
    </row>
    <row r="2647" spans="5:13" ht="16" x14ac:dyDescent="0.2">
      <c r="E2647" s="286">
        <v>43198</v>
      </c>
      <c r="F2647" s="285">
        <v>0.3923611111111111</v>
      </c>
      <c r="G2647" s="176">
        <v>50</v>
      </c>
      <c r="H2647" s="176" t="s">
        <v>16090</v>
      </c>
      <c r="I2647" s="176" t="s">
        <v>12457</v>
      </c>
      <c r="J2647" s="176">
        <v>27.4</v>
      </c>
      <c r="K2647" s="176">
        <v>36.520000000000003</v>
      </c>
      <c r="L2647" s="177"/>
      <c r="M2647" s="177"/>
    </row>
    <row r="2648" spans="5:13" ht="16" x14ac:dyDescent="0.2">
      <c r="E2648" s="286">
        <v>43198</v>
      </c>
      <c r="F2648" s="285">
        <v>0.39305555555555555</v>
      </c>
      <c r="G2648" s="176">
        <v>51</v>
      </c>
      <c r="H2648" s="176" t="s">
        <v>16091</v>
      </c>
      <c r="I2648" s="176" t="s">
        <v>16089</v>
      </c>
      <c r="J2648" s="176">
        <v>27.1</v>
      </c>
      <c r="K2648" s="176">
        <v>36.590000000000003</v>
      </c>
      <c r="L2648" s="177"/>
      <c r="M2648" s="177"/>
    </row>
    <row r="2649" spans="5:13" ht="16" x14ac:dyDescent="0.2">
      <c r="E2649" s="286">
        <v>43198</v>
      </c>
      <c r="F2649" s="285">
        <v>0.39583333333333331</v>
      </c>
      <c r="G2649" s="176">
        <v>52</v>
      </c>
      <c r="H2649" s="176" t="s">
        <v>8443</v>
      </c>
      <c r="I2649" s="176" t="s">
        <v>16089</v>
      </c>
      <c r="J2649" s="176">
        <v>27.2</v>
      </c>
      <c r="K2649" s="176">
        <v>36.590000000000003</v>
      </c>
      <c r="L2649" s="177"/>
      <c r="M2649" s="177"/>
    </row>
    <row r="2650" spans="5:13" ht="16" x14ac:dyDescent="0.2">
      <c r="E2650" s="286">
        <v>43198</v>
      </c>
      <c r="F2650" s="285">
        <v>0.39930555555555558</v>
      </c>
      <c r="G2650" s="176">
        <v>53</v>
      </c>
      <c r="H2650" s="176" t="s">
        <v>16091</v>
      </c>
      <c r="I2650" s="176" t="s">
        <v>12457</v>
      </c>
      <c r="J2650" s="176">
        <v>27.1</v>
      </c>
      <c r="K2650" s="176">
        <v>36.49</v>
      </c>
      <c r="L2650" s="177"/>
      <c r="M2650" s="177"/>
    </row>
    <row r="2651" spans="5:13" ht="16" x14ac:dyDescent="0.2">
      <c r="E2651" s="286">
        <v>43198</v>
      </c>
      <c r="F2651" s="285">
        <v>0.4</v>
      </c>
      <c r="G2651" s="176">
        <v>54</v>
      </c>
      <c r="H2651" s="176" t="s">
        <v>16091</v>
      </c>
      <c r="I2651" s="176" t="s">
        <v>16089</v>
      </c>
      <c r="J2651" s="176">
        <v>27.3</v>
      </c>
      <c r="K2651" s="176">
        <v>36.57</v>
      </c>
      <c r="L2651" s="177"/>
      <c r="M2651" s="177"/>
    </row>
    <row r="2652" spans="5:13" ht="16" x14ac:dyDescent="0.2">
      <c r="E2652" s="286">
        <v>43198</v>
      </c>
      <c r="F2652" s="285">
        <v>0.40347222222222223</v>
      </c>
      <c r="G2652" s="176">
        <v>55</v>
      </c>
      <c r="H2652" s="176" t="s">
        <v>16090</v>
      </c>
      <c r="I2652" s="176" t="s">
        <v>12457</v>
      </c>
      <c r="J2652" s="176">
        <v>27.4</v>
      </c>
      <c r="K2652" s="176">
        <v>36.46</v>
      </c>
      <c r="L2652" s="177"/>
      <c r="M2652" s="177"/>
    </row>
    <row r="2653" spans="5:13" ht="16" x14ac:dyDescent="0.2">
      <c r="E2653" s="286">
        <v>43198</v>
      </c>
      <c r="F2653" s="285">
        <v>0.40416666666666667</v>
      </c>
      <c r="G2653" s="176">
        <v>56</v>
      </c>
      <c r="H2653" s="176" t="s">
        <v>16090</v>
      </c>
      <c r="I2653" s="176" t="s">
        <v>12457</v>
      </c>
      <c r="J2653" s="176">
        <v>27.3</v>
      </c>
      <c r="K2653" s="176">
        <v>36.47</v>
      </c>
      <c r="L2653" s="177"/>
      <c r="M2653" s="177"/>
    </row>
    <row r="2654" spans="5:13" ht="16" x14ac:dyDescent="0.2">
      <c r="E2654" s="286">
        <v>43198</v>
      </c>
      <c r="F2654" s="285">
        <v>0.40972222222222221</v>
      </c>
      <c r="G2654" s="176" t="s">
        <v>16104</v>
      </c>
      <c r="H2654" s="176" t="s">
        <v>16094</v>
      </c>
      <c r="I2654" s="176" t="s">
        <v>12457</v>
      </c>
      <c r="J2654" s="176">
        <v>28.7</v>
      </c>
      <c r="K2654" s="176">
        <v>36.200000000000003</v>
      </c>
      <c r="L2654" s="177"/>
      <c r="M2654" s="177"/>
    </row>
    <row r="2655" spans="5:13" ht="16" x14ac:dyDescent="0.2">
      <c r="E2655" s="286">
        <v>43198</v>
      </c>
      <c r="F2655" s="285">
        <v>0.41180555555555554</v>
      </c>
      <c r="G2655" s="176" t="s">
        <v>16095</v>
      </c>
      <c r="H2655" s="176" t="s">
        <v>16094</v>
      </c>
      <c r="I2655" s="176" t="s">
        <v>16089</v>
      </c>
      <c r="J2655" s="176">
        <v>28.8</v>
      </c>
      <c r="K2655" s="176">
        <v>36.5</v>
      </c>
      <c r="L2655" s="177"/>
      <c r="M2655" s="177"/>
    </row>
    <row r="2656" spans="5:13" ht="16" x14ac:dyDescent="0.2">
      <c r="E2656" s="286">
        <v>43228</v>
      </c>
      <c r="F2656" s="285">
        <v>0.38124999999999998</v>
      </c>
      <c r="G2656" s="176">
        <v>1</v>
      </c>
      <c r="H2656" s="176" t="s">
        <v>16088</v>
      </c>
      <c r="I2656" s="176" t="s">
        <v>16089</v>
      </c>
      <c r="J2656" s="176">
        <v>27.1</v>
      </c>
      <c r="K2656" s="176">
        <v>36.36</v>
      </c>
      <c r="L2656" s="177"/>
      <c r="M2656" s="177"/>
    </row>
    <row r="2657" spans="5:13" ht="16" x14ac:dyDescent="0.2">
      <c r="E2657" s="286">
        <v>43228</v>
      </c>
      <c r="F2657" s="285">
        <v>0.38194444444444442</v>
      </c>
      <c r="G2657" s="176">
        <v>2</v>
      </c>
      <c r="H2657" s="176" t="s">
        <v>16090</v>
      </c>
      <c r="I2657" s="176" t="s">
        <v>16089</v>
      </c>
      <c r="J2657" s="176">
        <v>27.2</v>
      </c>
      <c r="K2657" s="176">
        <v>36.35</v>
      </c>
      <c r="L2657" s="177"/>
      <c r="M2657" s="177"/>
    </row>
    <row r="2658" spans="5:13" ht="16" x14ac:dyDescent="0.2">
      <c r="E2658" s="286">
        <v>43228</v>
      </c>
      <c r="F2658" s="285">
        <v>0.39444444444444443</v>
      </c>
      <c r="G2658" s="176">
        <v>3</v>
      </c>
      <c r="H2658" s="176" t="s">
        <v>16091</v>
      </c>
      <c r="I2658" s="176" t="s">
        <v>12457</v>
      </c>
      <c r="J2658" s="176">
        <v>27.2</v>
      </c>
      <c r="K2658" s="176">
        <v>36.35</v>
      </c>
      <c r="L2658" s="177"/>
      <c r="M2658" s="177"/>
    </row>
    <row r="2659" spans="5:13" ht="16" x14ac:dyDescent="0.2">
      <c r="E2659" s="286">
        <v>43228</v>
      </c>
      <c r="F2659" s="285">
        <v>0.39374999999999999</v>
      </c>
      <c r="G2659" s="176">
        <v>4</v>
      </c>
      <c r="H2659" s="176" t="s">
        <v>16090</v>
      </c>
      <c r="I2659" s="176" t="s">
        <v>12457</v>
      </c>
      <c r="J2659" s="176">
        <v>27.2</v>
      </c>
      <c r="K2659" s="176">
        <v>36.380000000000003</v>
      </c>
      <c r="L2659" s="177"/>
      <c r="M2659" s="177"/>
    </row>
    <row r="2660" spans="5:13" ht="16" x14ac:dyDescent="0.2">
      <c r="E2660" s="286">
        <v>43228</v>
      </c>
      <c r="F2660" s="285">
        <v>0.39305555555555555</v>
      </c>
      <c r="G2660" s="176">
        <v>5</v>
      </c>
      <c r="H2660" s="176" t="s">
        <v>11553</v>
      </c>
      <c r="I2660" s="176" t="s">
        <v>12457</v>
      </c>
      <c r="J2660" s="176">
        <v>27.3</v>
      </c>
      <c r="K2660" s="176">
        <v>36.35</v>
      </c>
      <c r="L2660" s="177"/>
      <c r="M2660" s="177"/>
    </row>
    <row r="2661" spans="5:13" ht="16" x14ac:dyDescent="0.2">
      <c r="E2661" s="286">
        <v>43228</v>
      </c>
      <c r="F2661" s="285">
        <v>0.3923611111111111</v>
      </c>
      <c r="G2661" s="176">
        <v>6</v>
      </c>
      <c r="H2661" s="176" t="s">
        <v>16090</v>
      </c>
      <c r="I2661" s="176" t="s">
        <v>16089</v>
      </c>
      <c r="J2661" s="177"/>
      <c r="K2661" s="177"/>
      <c r="L2661" s="177"/>
      <c r="M2661" s="177"/>
    </row>
    <row r="2662" spans="5:13" ht="16" x14ac:dyDescent="0.2">
      <c r="E2662" s="286">
        <v>43228</v>
      </c>
      <c r="F2662" s="285">
        <v>0.39166666666666666</v>
      </c>
      <c r="G2662" s="176">
        <v>7</v>
      </c>
      <c r="H2662" s="176" t="s">
        <v>16088</v>
      </c>
      <c r="I2662" s="176" t="s">
        <v>16089</v>
      </c>
      <c r="J2662" s="176">
        <v>27.4</v>
      </c>
      <c r="K2662" s="176">
        <v>36.340000000000003</v>
      </c>
      <c r="L2662" s="177"/>
      <c r="M2662" s="177"/>
    </row>
    <row r="2663" spans="5:13" ht="16" x14ac:dyDescent="0.2">
      <c r="E2663" s="286">
        <v>43228</v>
      </c>
      <c r="F2663" s="285">
        <v>0.38055555555555554</v>
      </c>
      <c r="G2663" s="176">
        <v>8</v>
      </c>
      <c r="H2663" s="176" t="s">
        <v>11553</v>
      </c>
      <c r="I2663" s="176" t="s">
        <v>12457</v>
      </c>
      <c r="J2663" s="176">
        <v>27.1</v>
      </c>
      <c r="K2663" s="176">
        <v>36.380000000000003</v>
      </c>
      <c r="L2663" s="177"/>
      <c r="M2663" s="177"/>
    </row>
    <row r="2664" spans="5:13" ht="16" x14ac:dyDescent="0.2">
      <c r="E2664" s="286">
        <v>43228</v>
      </c>
      <c r="F2664" s="285">
        <v>0.37986111111111109</v>
      </c>
      <c r="G2664" s="176">
        <v>9</v>
      </c>
      <c r="H2664" s="176" t="s">
        <v>8443</v>
      </c>
      <c r="I2664" s="176" t="s">
        <v>16089</v>
      </c>
      <c r="J2664" s="176">
        <v>27.1</v>
      </c>
      <c r="K2664" s="176">
        <v>36.35</v>
      </c>
      <c r="L2664" s="177"/>
      <c r="M2664" s="177"/>
    </row>
    <row r="2665" spans="5:13" ht="16" x14ac:dyDescent="0.2">
      <c r="E2665" s="286">
        <v>43228</v>
      </c>
      <c r="F2665" s="285">
        <v>0.38333333333333336</v>
      </c>
      <c r="G2665" s="176">
        <v>10</v>
      </c>
      <c r="H2665" s="176" t="s">
        <v>12422</v>
      </c>
      <c r="I2665" s="176" t="s">
        <v>12457</v>
      </c>
      <c r="J2665" s="176">
        <v>27</v>
      </c>
      <c r="K2665" s="176">
        <v>36.369999999999997</v>
      </c>
      <c r="L2665" s="177"/>
      <c r="M2665" s="177"/>
    </row>
    <row r="2666" spans="5:13" ht="16" x14ac:dyDescent="0.2">
      <c r="E2666" s="286">
        <v>43228</v>
      </c>
      <c r="F2666" s="285">
        <v>0.38472222222222224</v>
      </c>
      <c r="G2666" s="176">
        <v>11</v>
      </c>
      <c r="H2666" s="176" t="s">
        <v>11553</v>
      </c>
      <c r="I2666" s="176" t="s">
        <v>16089</v>
      </c>
      <c r="J2666" s="176">
        <v>27.1</v>
      </c>
      <c r="K2666" s="176">
        <v>36.35</v>
      </c>
      <c r="L2666" s="177"/>
      <c r="M2666" s="177"/>
    </row>
    <row r="2667" spans="5:13" ht="16" x14ac:dyDescent="0.2">
      <c r="E2667" s="286">
        <v>43228</v>
      </c>
      <c r="F2667" s="285">
        <v>0.38680555555555557</v>
      </c>
      <c r="G2667" s="176">
        <v>12</v>
      </c>
      <c r="H2667" s="176" t="s">
        <v>16092</v>
      </c>
      <c r="I2667" s="176" t="s">
        <v>12457</v>
      </c>
      <c r="J2667" s="176">
        <v>27.2</v>
      </c>
      <c r="K2667" s="176">
        <v>36.380000000000003</v>
      </c>
      <c r="L2667" s="177"/>
      <c r="M2667" s="177"/>
    </row>
    <row r="2668" spans="5:13" ht="16" x14ac:dyDescent="0.2">
      <c r="E2668" s="286">
        <v>43228</v>
      </c>
      <c r="F2668" s="285">
        <v>0.38819444444444445</v>
      </c>
      <c r="G2668" s="176">
        <v>13</v>
      </c>
      <c r="H2668" s="176" t="s">
        <v>16092</v>
      </c>
      <c r="I2668" s="176" t="s">
        <v>16089</v>
      </c>
      <c r="J2668" s="176">
        <v>27.3</v>
      </c>
      <c r="K2668" s="176">
        <v>36.35</v>
      </c>
      <c r="L2668" s="177"/>
      <c r="M2668" s="177"/>
    </row>
    <row r="2669" spans="5:13" ht="16" x14ac:dyDescent="0.2">
      <c r="E2669" s="286">
        <v>43228</v>
      </c>
      <c r="F2669" s="285">
        <v>0.38958333333333334</v>
      </c>
      <c r="G2669" s="176">
        <v>14</v>
      </c>
      <c r="H2669" s="176" t="s">
        <v>16092</v>
      </c>
      <c r="I2669" s="176" t="s">
        <v>16089</v>
      </c>
      <c r="J2669" s="176">
        <v>27.4</v>
      </c>
      <c r="K2669" s="176">
        <v>36.36</v>
      </c>
      <c r="L2669" s="177"/>
      <c r="M2669" s="177"/>
    </row>
    <row r="2670" spans="5:13" ht="16" x14ac:dyDescent="0.2">
      <c r="E2670" s="286">
        <v>43228</v>
      </c>
      <c r="F2670" s="285">
        <v>0.39097222222222222</v>
      </c>
      <c r="G2670" s="176">
        <v>15</v>
      </c>
      <c r="H2670" s="176" t="s">
        <v>8443</v>
      </c>
      <c r="I2670" s="176" t="s">
        <v>12457</v>
      </c>
      <c r="J2670" s="176">
        <v>27.4</v>
      </c>
      <c r="K2670" s="176">
        <v>36.380000000000003</v>
      </c>
      <c r="L2670" s="177"/>
      <c r="M2670" s="177"/>
    </row>
    <row r="2671" spans="5:13" ht="16" x14ac:dyDescent="0.2">
      <c r="E2671" s="286">
        <v>43228</v>
      </c>
      <c r="F2671" s="285">
        <v>0.37916666666666665</v>
      </c>
      <c r="G2671" s="176">
        <v>16</v>
      </c>
      <c r="H2671" s="176" t="s">
        <v>8443</v>
      </c>
      <c r="I2671" s="176" t="s">
        <v>16089</v>
      </c>
      <c r="J2671" s="176">
        <v>27.1</v>
      </c>
      <c r="K2671" s="176">
        <v>36.35</v>
      </c>
      <c r="L2671" s="177"/>
      <c r="M2671" s="177"/>
    </row>
    <row r="2672" spans="5:13" ht="16" x14ac:dyDescent="0.2">
      <c r="E2672" s="286">
        <v>43228</v>
      </c>
      <c r="F2672" s="285">
        <v>0.37847222222222221</v>
      </c>
      <c r="G2672" s="176">
        <v>17</v>
      </c>
      <c r="H2672" s="176" t="s">
        <v>12422</v>
      </c>
      <c r="I2672" s="176" t="s">
        <v>12457</v>
      </c>
      <c r="J2672" s="176">
        <v>27</v>
      </c>
      <c r="K2672" s="176">
        <v>36.380000000000003</v>
      </c>
      <c r="L2672" s="177"/>
      <c r="M2672" s="177"/>
    </row>
    <row r="2673" spans="5:13" ht="16" x14ac:dyDescent="0.2">
      <c r="E2673" s="286">
        <v>43228</v>
      </c>
      <c r="F2673" s="285">
        <v>0.3840277777777778</v>
      </c>
      <c r="G2673" s="176">
        <v>18</v>
      </c>
      <c r="H2673" s="176" t="s">
        <v>16092</v>
      </c>
      <c r="I2673" s="176" t="s">
        <v>16089</v>
      </c>
      <c r="J2673" s="176">
        <v>27.2</v>
      </c>
      <c r="K2673" s="176">
        <v>36.36</v>
      </c>
      <c r="L2673" s="177"/>
      <c r="M2673" s="177"/>
    </row>
    <row r="2674" spans="5:13" ht="16" x14ac:dyDescent="0.2">
      <c r="E2674" s="286">
        <v>43228</v>
      </c>
      <c r="F2674" s="285">
        <v>0.38611111111111113</v>
      </c>
      <c r="G2674" s="176">
        <v>19</v>
      </c>
      <c r="H2674" s="176" t="s">
        <v>16091</v>
      </c>
      <c r="I2674" s="176" t="s">
        <v>12457</v>
      </c>
      <c r="J2674" s="176">
        <v>27</v>
      </c>
      <c r="K2674" s="176">
        <v>36.380000000000003</v>
      </c>
      <c r="L2674" s="177"/>
      <c r="M2674" s="177"/>
    </row>
    <row r="2675" spans="5:13" ht="16" x14ac:dyDescent="0.2">
      <c r="E2675" s="286">
        <v>43228</v>
      </c>
      <c r="F2675" s="285">
        <v>0.38750000000000001</v>
      </c>
      <c r="G2675" s="176">
        <v>20</v>
      </c>
      <c r="H2675" s="176" t="s">
        <v>16090</v>
      </c>
      <c r="I2675" s="176" t="s">
        <v>16089</v>
      </c>
      <c r="J2675" s="176">
        <v>27.3</v>
      </c>
      <c r="K2675" s="176">
        <v>36.340000000000003</v>
      </c>
      <c r="L2675" s="177"/>
      <c r="M2675" s="177"/>
    </row>
    <row r="2676" spans="5:13" ht="16" x14ac:dyDescent="0.2">
      <c r="E2676" s="286">
        <v>43228</v>
      </c>
      <c r="F2676" s="285">
        <v>0.3888888888888889</v>
      </c>
      <c r="G2676" s="176">
        <v>21</v>
      </c>
      <c r="H2676" s="176" t="s">
        <v>16092</v>
      </c>
      <c r="I2676" s="176" t="s">
        <v>12457</v>
      </c>
      <c r="J2676" s="176">
        <v>27.3</v>
      </c>
      <c r="K2676" s="176">
        <v>36.369999999999997</v>
      </c>
      <c r="L2676" s="177"/>
      <c r="M2676" s="177"/>
    </row>
    <row r="2677" spans="5:13" ht="16" x14ac:dyDescent="0.2">
      <c r="E2677" s="286">
        <v>43228</v>
      </c>
      <c r="F2677" s="285">
        <v>0.37777777777777777</v>
      </c>
      <c r="G2677" s="176">
        <v>22</v>
      </c>
      <c r="H2677" s="176" t="s">
        <v>16091</v>
      </c>
      <c r="I2677" s="176" t="s">
        <v>16089</v>
      </c>
      <c r="J2677" s="176">
        <v>27.3</v>
      </c>
      <c r="K2677" s="176">
        <v>36.36</v>
      </c>
      <c r="L2677" s="177"/>
      <c r="M2677" s="177"/>
    </row>
    <row r="2678" spans="5:13" ht="16" x14ac:dyDescent="0.2">
      <c r="E2678" s="286">
        <v>43228</v>
      </c>
      <c r="F2678" s="285">
        <v>0.38263888888888886</v>
      </c>
      <c r="G2678" s="176">
        <v>23</v>
      </c>
      <c r="H2678" s="176" t="s">
        <v>16088</v>
      </c>
      <c r="I2678" s="176" t="s">
        <v>12457</v>
      </c>
      <c r="J2678" s="176">
        <v>26.9</v>
      </c>
      <c r="K2678" s="176">
        <v>36.369999999999997</v>
      </c>
      <c r="L2678" s="177"/>
      <c r="M2678" s="177"/>
    </row>
    <row r="2679" spans="5:13" ht="16" x14ac:dyDescent="0.2">
      <c r="E2679" s="286">
        <v>43228</v>
      </c>
      <c r="F2679" s="285">
        <v>0.3840277777777778</v>
      </c>
      <c r="G2679" s="176">
        <v>24</v>
      </c>
      <c r="H2679" s="176" t="s">
        <v>11553</v>
      </c>
      <c r="I2679" s="176" t="s">
        <v>12457</v>
      </c>
      <c r="J2679" s="176">
        <v>27.2</v>
      </c>
      <c r="K2679" s="176">
        <v>36.369999999999997</v>
      </c>
      <c r="L2679" s="177"/>
      <c r="M2679" s="177"/>
    </row>
    <row r="2680" spans="5:13" ht="16" x14ac:dyDescent="0.2">
      <c r="E2680" s="286">
        <v>43228</v>
      </c>
      <c r="F2680" s="285">
        <v>0.38541666666666669</v>
      </c>
      <c r="G2680" s="176">
        <v>25</v>
      </c>
      <c r="H2680" s="176" t="s">
        <v>16090</v>
      </c>
      <c r="I2680" s="176" t="s">
        <v>16089</v>
      </c>
      <c r="J2680" s="176">
        <v>27.2</v>
      </c>
      <c r="K2680" s="176">
        <v>36.36</v>
      </c>
      <c r="L2680" s="177"/>
      <c r="M2680" s="177"/>
    </row>
    <row r="2681" spans="5:13" ht="16" x14ac:dyDescent="0.2">
      <c r="E2681" s="286">
        <v>43228</v>
      </c>
      <c r="F2681" s="285">
        <v>0.38750000000000001</v>
      </c>
      <c r="G2681" s="176">
        <v>26</v>
      </c>
      <c r="H2681" s="176" t="s">
        <v>12422</v>
      </c>
      <c r="I2681" s="176" t="s">
        <v>16089</v>
      </c>
      <c r="J2681" s="176">
        <v>27.2</v>
      </c>
      <c r="K2681" s="176">
        <v>36.35</v>
      </c>
      <c r="L2681" s="177"/>
      <c r="M2681" s="177"/>
    </row>
    <row r="2682" spans="5:13" ht="16" x14ac:dyDescent="0.2">
      <c r="E2682" s="286">
        <v>43228</v>
      </c>
      <c r="F2682" s="285">
        <v>0.3888888888888889</v>
      </c>
      <c r="G2682" s="176">
        <v>27</v>
      </c>
      <c r="H2682" s="176" t="s">
        <v>16091</v>
      </c>
      <c r="I2682" s="176" t="s">
        <v>12457</v>
      </c>
      <c r="J2682" s="176">
        <v>27.2</v>
      </c>
      <c r="K2682" s="176">
        <v>36.369999999999997</v>
      </c>
      <c r="L2682" s="177"/>
      <c r="M2682" s="177"/>
    </row>
    <row r="2683" spans="5:13" ht="16" x14ac:dyDescent="0.2">
      <c r="E2683" s="286">
        <v>43228</v>
      </c>
      <c r="F2683" s="285">
        <v>0.39027777777777778</v>
      </c>
      <c r="G2683" s="176">
        <v>28</v>
      </c>
      <c r="H2683" s="176" t="s">
        <v>11553</v>
      </c>
      <c r="I2683" s="176" t="s">
        <v>12457</v>
      </c>
      <c r="J2683" s="176">
        <v>27.4</v>
      </c>
      <c r="K2683" s="176">
        <v>36.369999999999997</v>
      </c>
      <c r="L2683" s="177"/>
      <c r="M2683" s="177"/>
    </row>
    <row r="2684" spans="5:13" ht="16" x14ac:dyDescent="0.2">
      <c r="E2684" s="286">
        <v>43228</v>
      </c>
      <c r="F2684" s="285">
        <v>0.3972222222222222</v>
      </c>
      <c r="G2684" s="176">
        <v>29</v>
      </c>
      <c r="H2684" s="176" t="s">
        <v>11553</v>
      </c>
      <c r="I2684" s="176" t="s">
        <v>16089</v>
      </c>
      <c r="J2684" s="176">
        <v>27.2</v>
      </c>
      <c r="K2684" s="176">
        <v>36.35</v>
      </c>
      <c r="L2684" s="177"/>
      <c r="M2684" s="177"/>
    </row>
    <row r="2685" spans="5:13" ht="16" x14ac:dyDescent="0.2">
      <c r="E2685" s="286">
        <v>43228</v>
      </c>
      <c r="F2685" s="285">
        <v>0.41180555555555554</v>
      </c>
      <c r="G2685" s="176">
        <v>30</v>
      </c>
      <c r="H2685" s="176" t="s">
        <v>11553</v>
      </c>
      <c r="I2685" s="176" t="s">
        <v>16089</v>
      </c>
      <c r="J2685" s="176">
        <v>27.4</v>
      </c>
      <c r="K2685" s="176">
        <v>36.4</v>
      </c>
      <c r="L2685" s="177"/>
      <c r="M2685" s="177"/>
    </row>
    <row r="2686" spans="5:13" ht="16" x14ac:dyDescent="0.2">
      <c r="E2686" s="286">
        <v>43228</v>
      </c>
      <c r="F2686" s="285">
        <v>0.41111111111111109</v>
      </c>
      <c r="G2686" s="176">
        <v>31</v>
      </c>
      <c r="H2686" s="176" t="s">
        <v>8443</v>
      </c>
      <c r="I2686" s="176" t="s">
        <v>16089</v>
      </c>
      <c r="J2686" s="176">
        <v>27.2</v>
      </c>
      <c r="K2686" s="176">
        <v>36.36</v>
      </c>
      <c r="L2686" s="177"/>
      <c r="M2686" s="177"/>
    </row>
    <row r="2687" spans="5:13" ht="16" x14ac:dyDescent="0.2">
      <c r="E2687" s="286">
        <v>43228</v>
      </c>
      <c r="F2687" s="285">
        <v>0.41041666666666665</v>
      </c>
      <c r="G2687" s="176">
        <v>32</v>
      </c>
      <c r="H2687" s="176" t="s">
        <v>12422</v>
      </c>
      <c r="I2687" s="176" t="s">
        <v>16089</v>
      </c>
      <c r="J2687" s="176">
        <v>27.4</v>
      </c>
      <c r="K2687" s="176">
        <v>36.36</v>
      </c>
      <c r="L2687" s="177"/>
      <c r="M2687" s="177"/>
    </row>
    <row r="2688" spans="5:13" ht="16" x14ac:dyDescent="0.2">
      <c r="E2688" s="286">
        <v>43228</v>
      </c>
      <c r="F2688" s="285">
        <v>0.41041666666666665</v>
      </c>
      <c r="G2688" s="176">
        <v>33</v>
      </c>
      <c r="H2688" s="176" t="s">
        <v>12422</v>
      </c>
      <c r="I2688" s="176" t="s">
        <v>12457</v>
      </c>
      <c r="J2688" s="176">
        <v>27.2</v>
      </c>
      <c r="K2688" s="176">
        <v>36.369999999999997</v>
      </c>
      <c r="L2688" s="177"/>
      <c r="M2688" s="177"/>
    </row>
    <row r="2689" spans="5:13" ht="16" x14ac:dyDescent="0.2">
      <c r="E2689" s="286">
        <v>43228</v>
      </c>
      <c r="F2689" s="285">
        <v>0.40972222222222221</v>
      </c>
      <c r="G2689" s="176">
        <v>34</v>
      </c>
      <c r="H2689" s="176" t="s">
        <v>12422</v>
      </c>
      <c r="I2689" s="176" t="s">
        <v>16089</v>
      </c>
      <c r="J2689" s="176">
        <v>27.4</v>
      </c>
      <c r="K2689" s="176">
        <v>36.36</v>
      </c>
      <c r="L2689" s="177"/>
      <c r="M2689" s="177"/>
    </row>
    <row r="2690" spans="5:13" ht="16" x14ac:dyDescent="0.2">
      <c r="E2690" s="286">
        <v>43228</v>
      </c>
      <c r="F2690" s="285">
        <v>0.40902777777777777</v>
      </c>
      <c r="G2690" s="176">
        <v>35</v>
      </c>
      <c r="H2690" s="176" t="s">
        <v>16091</v>
      </c>
      <c r="I2690" s="176" t="s">
        <v>16089</v>
      </c>
      <c r="J2690" s="176">
        <v>27.4</v>
      </c>
      <c r="K2690" s="176">
        <v>36.36</v>
      </c>
      <c r="L2690" s="177"/>
      <c r="M2690" s="177"/>
    </row>
    <row r="2691" spans="5:13" ht="16" x14ac:dyDescent="0.2">
      <c r="E2691" s="286">
        <v>43228</v>
      </c>
      <c r="F2691" s="285">
        <v>0.3972222222222222</v>
      </c>
      <c r="G2691" s="176">
        <v>36</v>
      </c>
      <c r="H2691" s="176" t="s">
        <v>16092</v>
      </c>
      <c r="I2691" s="176" t="s">
        <v>12457</v>
      </c>
      <c r="J2691" s="176">
        <v>26.8</v>
      </c>
      <c r="K2691" s="176">
        <v>36.36</v>
      </c>
      <c r="L2691" s="177"/>
      <c r="M2691" s="177"/>
    </row>
    <row r="2692" spans="5:13" ht="16" x14ac:dyDescent="0.2">
      <c r="E2692" s="286">
        <v>43228</v>
      </c>
      <c r="F2692" s="285">
        <v>0.39791666666666664</v>
      </c>
      <c r="G2692" s="176">
        <v>37</v>
      </c>
      <c r="H2692" s="176" t="s">
        <v>16092</v>
      </c>
      <c r="I2692" s="176" t="s">
        <v>12457</v>
      </c>
      <c r="J2692" s="176">
        <v>26.8</v>
      </c>
      <c r="K2692" s="176">
        <v>36.380000000000003</v>
      </c>
      <c r="L2692" s="177"/>
      <c r="M2692" s="177"/>
    </row>
    <row r="2693" spans="5:13" ht="16" x14ac:dyDescent="0.2">
      <c r="E2693" s="286">
        <v>43228</v>
      </c>
      <c r="F2693" s="285">
        <v>0.40138888888888891</v>
      </c>
      <c r="G2693" s="176">
        <v>38</v>
      </c>
      <c r="H2693" s="176" t="s">
        <v>8443</v>
      </c>
      <c r="I2693" s="176" t="s">
        <v>12457</v>
      </c>
      <c r="J2693" s="176">
        <v>26.8</v>
      </c>
      <c r="K2693" s="176">
        <v>36.369999999999997</v>
      </c>
      <c r="L2693" s="177"/>
      <c r="M2693" s="177"/>
    </row>
    <row r="2694" spans="5:13" ht="16" x14ac:dyDescent="0.2">
      <c r="E2694" s="286">
        <v>43228</v>
      </c>
      <c r="F2694" s="285">
        <v>0.40277777777777779</v>
      </c>
      <c r="G2694" s="176">
        <v>39</v>
      </c>
      <c r="H2694" s="176" t="s">
        <v>12422</v>
      </c>
      <c r="I2694" s="176" t="s">
        <v>16089</v>
      </c>
      <c r="J2694" s="176">
        <v>27.2</v>
      </c>
      <c r="K2694" s="176">
        <v>36.36</v>
      </c>
      <c r="L2694" s="177"/>
      <c r="M2694" s="177"/>
    </row>
    <row r="2695" spans="5:13" ht="16" x14ac:dyDescent="0.2">
      <c r="E2695" s="286">
        <v>43228</v>
      </c>
      <c r="F2695" s="285">
        <v>0.40486111111111112</v>
      </c>
      <c r="G2695" s="176">
        <v>40</v>
      </c>
      <c r="H2695" s="176" t="s">
        <v>16092</v>
      </c>
      <c r="I2695" s="176" t="s">
        <v>16089</v>
      </c>
      <c r="J2695" s="176">
        <v>26.6</v>
      </c>
      <c r="K2695" s="176">
        <v>36.36</v>
      </c>
      <c r="L2695" s="177"/>
      <c r="M2695" s="177"/>
    </row>
    <row r="2696" spans="5:13" ht="16" x14ac:dyDescent="0.2">
      <c r="E2696" s="286">
        <v>43228</v>
      </c>
      <c r="F2696" s="285">
        <v>0.40625</v>
      </c>
      <c r="G2696" s="176">
        <v>41</v>
      </c>
      <c r="H2696" s="176" t="s">
        <v>16088</v>
      </c>
      <c r="I2696" s="176" t="s">
        <v>16089</v>
      </c>
      <c r="J2696" s="176">
        <v>27</v>
      </c>
      <c r="K2696" s="176">
        <v>36.35</v>
      </c>
      <c r="L2696" s="177"/>
      <c r="M2696" s="177"/>
    </row>
    <row r="2697" spans="5:13" ht="16" x14ac:dyDescent="0.2">
      <c r="E2697" s="286">
        <v>43228</v>
      </c>
      <c r="F2697" s="285">
        <v>0.40833333333333333</v>
      </c>
      <c r="G2697" s="176">
        <v>42</v>
      </c>
      <c r="H2697" s="176" t="s">
        <v>8443</v>
      </c>
      <c r="I2697" s="176" t="s">
        <v>12457</v>
      </c>
      <c r="J2697" s="176">
        <v>27.3</v>
      </c>
      <c r="K2697" s="176">
        <v>36.340000000000003</v>
      </c>
      <c r="L2697" s="177"/>
      <c r="M2697" s="177"/>
    </row>
    <row r="2698" spans="5:13" ht="16" x14ac:dyDescent="0.2">
      <c r="E2698" s="286">
        <v>43228</v>
      </c>
      <c r="F2698" s="285">
        <v>0.40763888888888888</v>
      </c>
      <c r="G2698" s="176">
        <v>43</v>
      </c>
      <c r="H2698" s="176" t="s">
        <v>8443</v>
      </c>
      <c r="I2698" s="176" t="s">
        <v>12457</v>
      </c>
      <c r="J2698" s="176">
        <v>27.2</v>
      </c>
      <c r="K2698" s="176">
        <v>36.380000000000003</v>
      </c>
      <c r="L2698" s="177"/>
      <c r="M2698" s="177"/>
    </row>
    <row r="2699" spans="5:13" ht="16" x14ac:dyDescent="0.2">
      <c r="E2699" s="286">
        <v>43228</v>
      </c>
      <c r="F2699" s="285">
        <v>0.39861111111111114</v>
      </c>
      <c r="G2699" s="176">
        <v>44</v>
      </c>
      <c r="H2699" s="176" t="s">
        <v>16088</v>
      </c>
      <c r="I2699" s="176" t="s">
        <v>16089</v>
      </c>
      <c r="J2699" s="176">
        <v>26.9</v>
      </c>
      <c r="K2699" s="176">
        <v>36.340000000000003</v>
      </c>
      <c r="L2699" s="177"/>
      <c r="M2699" s="177"/>
    </row>
    <row r="2700" spans="5:13" ht="16" x14ac:dyDescent="0.2">
      <c r="E2700" s="286">
        <v>43228</v>
      </c>
      <c r="F2700" s="285">
        <v>0.40069444444444446</v>
      </c>
      <c r="G2700" s="176">
        <v>45</v>
      </c>
      <c r="H2700" s="176" t="s">
        <v>16088</v>
      </c>
      <c r="I2700" s="176" t="s">
        <v>12457</v>
      </c>
      <c r="J2700" s="176">
        <v>27</v>
      </c>
      <c r="K2700" s="176">
        <v>36.369999999999997</v>
      </c>
      <c r="L2700" s="177"/>
      <c r="M2700" s="177"/>
    </row>
    <row r="2701" spans="5:13" ht="16" x14ac:dyDescent="0.2">
      <c r="E2701" s="286">
        <v>43228</v>
      </c>
      <c r="F2701" s="285">
        <v>0.40208333333333335</v>
      </c>
      <c r="G2701" s="176">
        <v>46</v>
      </c>
      <c r="H2701" s="176" t="s">
        <v>12422</v>
      </c>
      <c r="I2701" s="176" t="s">
        <v>12457</v>
      </c>
      <c r="J2701" s="176">
        <v>27.4</v>
      </c>
      <c r="K2701" s="176">
        <v>36.369999999999997</v>
      </c>
      <c r="L2701" s="177"/>
      <c r="M2701" s="177"/>
    </row>
    <row r="2702" spans="5:13" ht="16" x14ac:dyDescent="0.2">
      <c r="E2702" s="286">
        <v>43228</v>
      </c>
      <c r="F2702" s="285">
        <v>0.40416666666666667</v>
      </c>
      <c r="G2702" s="176">
        <v>47</v>
      </c>
      <c r="H2702" s="176" t="s">
        <v>16088</v>
      </c>
      <c r="I2702" s="176" t="s">
        <v>12457</v>
      </c>
      <c r="J2702" s="176">
        <v>27.2</v>
      </c>
      <c r="K2702" s="176">
        <v>36.369999999999997</v>
      </c>
      <c r="L2702" s="177"/>
      <c r="M2702" s="177"/>
    </row>
    <row r="2703" spans="5:13" ht="16" x14ac:dyDescent="0.2">
      <c r="E2703" s="286">
        <v>43228</v>
      </c>
      <c r="F2703" s="285">
        <v>0.40555555555555556</v>
      </c>
      <c r="G2703" s="176">
        <v>48</v>
      </c>
      <c r="H2703" s="176" t="s">
        <v>16088</v>
      </c>
      <c r="I2703" s="176" t="s">
        <v>12457</v>
      </c>
      <c r="J2703" s="176">
        <v>27.3</v>
      </c>
      <c r="K2703" s="176">
        <v>36.369999999999997</v>
      </c>
      <c r="L2703" s="177"/>
      <c r="M2703" s="177"/>
    </row>
    <row r="2704" spans="5:13" ht="16" x14ac:dyDescent="0.2">
      <c r="E2704" s="286">
        <v>43228</v>
      </c>
      <c r="F2704" s="285">
        <v>0.40694444444444444</v>
      </c>
      <c r="G2704" s="176">
        <v>49</v>
      </c>
      <c r="H2704" s="176" t="s">
        <v>11553</v>
      </c>
      <c r="I2704" s="176" t="s">
        <v>16089</v>
      </c>
      <c r="J2704" s="176">
        <v>27.5</v>
      </c>
      <c r="K2704" s="176">
        <v>36.340000000000003</v>
      </c>
      <c r="L2704" s="177"/>
      <c r="M2704" s="177"/>
    </row>
    <row r="2705" spans="5:13" ht="16" x14ac:dyDescent="0.2">
      <c r="E2705" s="286">
        <v>43228</v>
      </c>
      <c r="F2705" s="285">
        <v>0.39930555555555558</v>
      </c>
      <c r="G2705" s="176">
        <v>50</v>
      </c>
      <c r="H2705" s="176" t="s">
        <v>16090</v>
      </c>
      <c r="I2705" s="176" t="s">
        <v>12457</v>
      </c>
      <c r="J2705" s="176">
        <v>27.3</v>
      </c>
      <c r="K2705" s="176">
        <v>36.380000000000003</v>
      </c>
      <c r="L2705" s="177"/>
      <c r="M2705" s="177"/>
    </row>
    <row r="2706" spans="5:13" ht="16" x14ac:dyDescent="0.2">
      <c r="E2706" s="286">
        <v>43228</v>
      </c>
      <c r="F2706" s="285">
        <v>0.39930555555555558</v>
      </c>
      <c r="G2706" s="176">
        <v>51</v>
      </c>
      <c r="H2706" s="176" t="s">
        <v>16091</v>
      </c>
      <c r="I2706" s="176" t="s">
        <v>16089</v>
      </c>
      <c r="J2706" s="176">
        <v>27.1</v>
      </c>
      <c r="K2706" s="176">
        <v>36.340000000000003</v>
      </c>
      <c r="L2706" s="177"/>
      <c r="M2706" s="177"/>
    </row>
    <row r="2707" spans="5:13" ht="16" x14ac:dyDescent="0.2">
      <c r="E2707" s="286">
        <v>43228</v>
      </c>
      <c r="F2707" s="285">
        <v>0.4</v>
      </c>
      <c r="G2707" s="176">
        <v>52</v>
      </c>
      <c r="H2707" s="176" t="s">
        <v>8443</v>
      </c>
      <c r="I2707" s="176" t="s">
        <v>16089</v>
      </c>
      <c r="J2707" s="176">
        <v>27.1</v>
      </c>
      <c r="K2707" s="176">
        <v>36.36</v>
      </c>
      <c r="L2707" s="177"/>
      <c r="M2707" s="177"/>
    </row>
    <row r="2708" spans="5:13" ht="16" x14ac:dyDescent="0.2">
      <c r="E2708" s="286">
        <v>43228</v>
      </c>
      <c r="F2708" s="285">
        <v>0.40138888888888891</v>
      </c>
      <c r="G2708" s="176">
        <v>53</v>
      </c>
      <c r="H2708" s="176" t="s">
        <v>16091</v>
      </c>
      <c r="I2708" s="176" t="s">
        <v>12457</v>
      </c>
      <c r="J2708" s="176">
        <v>27.1</v>
      </c>
      <c r="K2708" s="176">
        <v>36.36</v>
      </c>
      <c r="L2708" s="177"/>
      <c r="M2708" s="177"/>
    </row>
    <row r="2709" spans="5:13" ht="16" x14ac:dyDescent="0.2">
      <c r="E2709" s="286">
        <v>43228</v>
      </c>
      <c r="F2709" s="285">
        <v>0.40347222222222223</v>
      </c>
      <c r="G2709" s="176">
        <v>54</v>
      </c>
      <c r="H2709" s="176" t="s">
        <v>16091</v>
      </c>
      <c r="I2709" s="176" t="s">
        <v>16089</v>
      </c>
      <c r="J2709" s="176">
        <v>27.2</v>
      </c>
      <c r="K2709" s="176">
        <v>36.340000000000003</v>
      </c>
      <c r="L2709" s="177"/>
      <c r="M2709" s="177"/>
    </row>
    <row r="2710" spans="5:13" ht="16" x14ac:dyDescent="0.2">
      <c r="E2710" s="286">
        <v>43228</v>
      </c>
      <c r="F2710" s="285">
        <v>0.40555555555555556</v>
      </c>
      <c r="G2710" s="176">
        <v>55</v>
      </c>
      <c r="H2710" s="176" t="s">
        <v>16090</v>
      </c>
      <c r="I2710" s="176" t="s">
        <v>12457</v>
      </c>
      <c r="J2710" s="176">
        <v>27.3</v>
      </c>
      <c r="K2710" s="176">
        <v>36.369999999999997</v>
      </c>
      <c r="L2710" s="177"/>
      <c r="M2710" s="177"/>
    </row>
    <row r="2711" spans="5:13" ht="16" x14ac:dyDescent="0.2">
      <c r="E2711" s="286">
        <v>43228</v>
      </c>
      <c r="F2711" s="285">
        <v>0.40694444444444444</v>
      </c>
      <c r="G2711" s="176">
        <v>56</v>
      </c>
      <c r="H2711" s="176" t="s">
        <v>16090</v>
      </c>
      <c r="I2711" s="176" t="s">
        <v>12457</v>
      </c>
      <c r="J2711" s="176">
        <v>27.3</v>
      </c>
      <c r="K2711" s="176">
        <v>36.369999999999997</v>
      </c>
      <c r="L2711" s="177"/>
      <c r="M2711" s="177"/>
    </row>
    <row r="2712" spans="5:13" ht="16" x14ac:dyDescent="0.2">
      <c r="E2712" s="286">
        <v>43228</v>
      </c>
      <c r="F2712" s="285">
        <v>0.41458333333333336</v>
      </c>
      <c r="G2712" s="176" t="s">
        <v>16104</v>
      </c>
      <c r="H2712" s="176" t="s">
        <v>16094</v>
      </c>
      <c r="I2712" s="176" t="s">
        <v>12457</v>
      </c>
      <c r="J2712" s="176">
        <v>28.8</v>
      </c>
      <c r="K2712" s="176">
        <v>36.15</v>
      </c>
      <c r="L2712" s="177"/>
      <c r="M2712" s="177"/>
    </row>
    <row r="2713" spans="5:13" ht="16" x14ac:dyDescent="0.2">
      <c r="E2713" s="286">
        <v>43228</v>
      </c>
      <c r="F2713" s="285">
        <v>0.41319444444444442</v>
      </c>
      <c r="G2713" s="176" t="s">
        <v>16095</v>
      </c>
      <c r="H2713" s="176" t="s">
        <v>16094</v>
      </c>
      <c r="I2713" s="176" t="s">
        <v>16089</v>
      </c>
      <c r="J2713" s="176">
        <v>28.9</v>
      </c>
      <c r="K2713" s="176">
        <v>36.409999999999997</v>
      </c>
      <c r="L2713" s="177"/>
      <c r="M2713" s="177"/>
    </row>
    <row r="2714" spans="5:13" ht="16" x14ac:dyDescent="0.2">
      <c r="E2714" s="286">
        <v>43259</v>
      </c>
      <c r="F2714" s="285">
        <v>0.37847222222222221</v>
      </c>
      <c r="G2714" s="176">
        <v>1</v>
      </c>
      <c r="H2714" s="176" t="s">
        <v>16088</v>
      </c>
      <c r="I2714" s="176" t="s">
        <v>16089</v>
      </c>
      <c r="J2714" s="176">
        <v>26.9</v>
      </c>
      <c r="K2714" s="176">
        <v>36.659999999999997</v>
      </c>
      <c r="L2714" s="177"/>
      <c r="M2714" s="177"/>
    </row>
    <row r="2715" spans="5:13" ht="16" x14ac:dyDescent="0.2">
      <c r="E2715" s="286">
        <v>43259</v>
      </c>
      <c r="F2715" s="285">
        <v>0.37916666666666665</v>
      </c>
      <c r="G2715" s="176">
        <v>2</v>
      </c>
      <c r="H2715" s="176" t="s">
        <v>16090</v>
      </c>
      <c r="I2715" s="176" t="s">
        <v>16089</v>
      </c>
      <c r="J2715" s="176">
        <v>27.1</v>
      </c>
      <c r="K2715" s="176">
        <v>36.64</v>
      </c>
      <c r="L2715" s="177"/>
      <c r="M2715" s="177"/>
    </row>
    <row r="2716" spans="5:13" ht="16" x14ac:dyDescent="0.2">
      <c r="E2716" s="286">
        <v>43259</v>
      </c>
      <c r="F2716" s="285">
        <v>0.37986111111111109</v>
      </c>
      <c r="G2716" s="176">
        <v>3</v>
      </c>
      <c r="H2716" s="176" t="s">
        <v>16091</v>
      </c>
      <c r="I2716" s="176" t="s">
        <v>12457</v>
      </c>
      <c r="J2716" s="176">
        <v>27.2</v>
      </c>
      <c r="K2716" s="176">
        <v>36.64</v>
      </c>
      <c r="L2716" s="177"/>
      <c r="M2716" s="177"/>
    </row>
    <row r="2717" spans="5:13" ht="16" x14ac:dyDescent="0.2">
      <c r="E2717" s="286">
        <v>43259</v>
      </c>
      <c r="F2717" s="285">
        <v>0.38055555555555554</v>
      </c>
      <c r="G2717" s="176">
        <v>4</v>
      </c>
      <c r="H2717" s="176" t="s">
        <v>16090</v>
      </c>
      <c r="I2717" s="176" t="s">
        <v>12457</v>
      </c>
      <c r="J2717" s="176">
        <v>27.3</v>
      </c>
      <c r="K2717" s="176">
        <v>36.630000000000003</v>
      </c>
      <c r="L2717" s="177"/>
      <c r="M2717" s="177"/>
    </row>
    <row r="2718" spans="5:13" ht="16" x14ac:dyDescent="0.2">
      <c r="E2718" s="286">
        <v>43259</v>
      </c>
      <c r="F2718" s="285">
        <v>0.38124999999999998</v>
      </c>
      <c r="G2718" s="176">
        <v>5</v>
      </c>
      <c r="H2718" s="176" t="s">
        <v>11553</v>
      </c>
      <c r="I2718" s="176" t="s">
        <v>12457</v>
      </c>
      <c r="J2718" s="176">
        <v>27.3</v>
      </c>
      <c r="K2718" s="176">
        <v>36.64</v>
      </c>
      <c r="L2718" s="177"/>
      <c r="M2718" s="177"/>
    </row>
    <row r="2719" spans="5:13" ht="16" x14ac:dyDescent="0.2">
      <c r="E2719" s="286">
        <v>43259</v>
      </c>
      <c r="F2719" s="285">
        <v>0.38263888888888886</v>
      </c>
      <c r="G2719" s="176">
        <v>6</v>
      </c>
      <c r="H2719" s="176" t="s">
        <v>16090</v>
      </c>
      <c r="I2719" s="176" t="s">
        <v>16089</v>
      </c>
      <c r="J2719" s="176">
        <v>26.6</v>
      </c>
      <c r="K2719" s="176">
        <v>36.64</v>
      </c>
      <c r="L2719" s="177"/>
      <c r="M2719" s="177"/>
    </row>
    <row r="2720" spans="5:13" ht="16" x14ac:dyDescent="0.2">
      <c r="E2720" s="286">
        <v>43259</v>
      </c>
      <c r="F2720" s="285">
        <v>0.38333333333333336</v>
      </c>
      <c r="G2720" s="176">
        <v>7</v>
      </c>
      <c r="H2720" s="176" t="s">
        <v>16088</v>
      </c>
      <c r="I2720" s="176" t="s">
        <v>16089</v>
      </c>
      <c r="J2720" s="176">
        <v>27.4</v>
      </c>
      <c r="K2720" s="176">
        <v>36.64</v>
      </c>
      <c r="L2720" s="177"/>
      <c r="M2720" s="177"/>
    </row>
    <row r="2721" spans="5:13" ht="16" x14ac:dyDescent="0.2">
      <c r="E2721" s="286">
        <v>43259</v>
      </c>
      <c r="F2721" s="285">
        <v>0.3840277777777778</v>
      </c>
      <c r="G2721" s="176">
        <v>8</v>
      </c>
      <c r="H2721" s="176" t="s">
        <v>11553</v>
      </c>
      <c r="I2721" s="176" t="s">
        <v>12457</v>
      </c>
      <c r="J2721" s="176">
        <v>27</v>
      </c>
      <c r="K2721" s="176">
        <v>36.619999999999997</v>
      </c>
      <c r="L2721" s="177"/>
      <c r="M2721" s="177"/>
    </row>
    <row r="2722" spans="5:13" ht="16" x14ac:dyDescent="0.2">
      <c r="E2722" s="286">
        <v>43259</v>
      </c>
      <c r="F2722" s="285">
        <v>0.38472222222222224</v>
      </c>
      <c r="G2722" s="176">
        <v>9</v>
      </c>
      <c r="H2722" s="176" t="s">
        <v>8443</v>
      </c>
      <c r="I2722" s="176" t="s">
        <v>16089</v>
      </c>
      <c r="J2722" s="176">
        <v>27</v>
      </c>
      <c r="K2722" s="176">
        <v>36.64</v>
      </c>
      <c r="L2722" s="177"/>
      <c r="M2722" s="177"/>
    </row>
    <row r="2723" spans="5:13" ht="16" x14ac:dyDescent="0.2">
      <c r="E2723" s="286">
        <v>43259</v>
      </c>
      <c r="F2723" s="285">
        <v>0.38541666666666669</v>
      </c>
      <c r="G2723" s="176">
        <v>10</v>
      </c>
      <c r="H2723" s="176" t="s">
        <v>12422</v>
      </c>
      <c r="I2723" s="176" t="s">
        <v>12457</v>
      </c>
      <c r="J2723" s="176">
        <v>27</v>
      </c>
      <c r="K2723" s="176">
        <v>36.630000000000003</v>
      </c>
      <c r="L2723" s="177"/>
      <c r="M2723" s="177"/>
    </row>
    <row r="2724" spans="5:13" ht="16" x14ac:dyDescent="0.2">
      <c r="E2724" s="286">
        <v>43259</v>
      </c>
      <c r="F2724" s="285">
        <v>0.38611111111111113</v>
      </c>
      <c r="G2724" s="176">
        <v>11</v>
      </c>
      <c r="H2724" s="176" t="s">
        <v>11553</v>
      </c>
      <c r="I2724" s="176" t="s">
        <v>16089</v>
      </c>
      <c r="J2724" s="176">
        <v>27</v>
      </c>
      <c r="K2724" s="176">
        <v>36.64</v>
      </c>
      <c r="L2724" s="177"/>
      <c r="M2724" s="177"/>
    </row>
    <row r="2725" spans="5:13" ht="16" x14ac:dyDescent="0.2">
      <c r="E2725" s="286">
        <v>43259</v>
      </c>
      <c r="F2725" s="285">
        <v>0.38194444444444442</v>
      </c>
      <c r="G2725" s="176">
        <v>12</v>
      </c>
      <c r="H2725" s="176" t="s">
        <v>16092</v>
      </c>
      <c r="I2725" s="176" t="s">
        <v>12457</v>
      </c>
      <c r="J2725" s="176">
        <v>27.2</v>
      </c>
      <c r="K2725" s="176">
        <v>36.630000000000003</v>
      </c>
      <c r="L2725" s="177"/>
      <c r="M2725" s="177"/>
    </row>
    <row r="2726" spans="5:13" ht="16" x14ac:dyDescent="0.2">
      <c r="E2726" s="286">
        <v>43259</v>
      </c>
      <c r="F2726" s="285">
        <v>0.38819444444444445</v>
      </c>
      <c r="G2726" s="176">
        <v>13</v>
      </c>
      <c r="H2726" s="176" t="s">
        <v>16092</v>
      </c>
      <c r="I2726" s="176" t="s">
        <v>16089</v>
      </c>
      <c r="J2726" s="176">
        <v>27.3</v>
      </c>
      <c r="K2726" s="176">
        <v>36.64</v>
      </c>
      <c r="L2726" s="177"/>
      <c r="M2726" s="177"/>
    </row>
    <row r="2727" spans="5:13" ht="16" x14ac:dyDescent="0.2">
      <c r="E2727" s="286">
        <v>43259</v>
      </c>
      <c r="F2727" s="285">
        <v>0.38819444444444445</v>
      </c>
      <c r="G2727" s="176">
        <v>14</v>
      </c>
      <c r="H2727" s="176" t="s">
        <v>16092</v>
      </c>
      <c r="I2727" s="176" t="s">
        <v>16089</v>
      </c>
      <c r="J2727" s="176">
        <v>27.3</v>
      </c>
      <c r="K2727" s="176">
        <v>36.64</v>
      </c>
      <c r="L2727" s="177"/>
      <c r="M2727" s="177"/>
    </row>
    <row r="2728" spans="5:13" ht="16" x14ac:dyDescent="0.2">
      <c r="E2728" s="286">
        <v>43259</v>
      </c>
      <c r="F2728" s="285">
        <v>0.3888888888888889</v>
      </c>
      <c r="G2728" s="176">
        <v>15</v>
      </c>
      <c r="H2728" s="176" t="s">
        <v>8443</v>
      </c>
      <c r="I2728" s="176" t="s">
        <v>12457</v>
      </c>
      <c r="J2728" s="176">
        <v>27.3</v>
      </c>
      <c r="K2728" s="176">
        <v>36.630000000000003</v>
      </c>
      <c r="L2728" s="177"/>
      <c r="M2728" s="177"/>
    </row>
    <row r="2729" spans="5:13" ht="16" x14ac:dyDescent="0.2">
      <c r="E2729" s="286">
        <v>43259</v>
      </c>
      <c r="F2729" s="285">
        <v>0.38958333333333334</v>
      </c>
      <c r="G2729" s="176">
        <v>16</v>
      </c>
      <c r="H2729" s="176" t="s">
        <v>8443</v>
      </c>
      <c r="I2729" s="176" t="s">
        <v>16089</v>
      </c>
      <c r="J2729" s="176">
        <v>26.9</v>
      </c>
      <c r="K2729" s="176">
        <v>36.64</v>
      </c>
      <c r="L2729" s="177"/>
      <c r="M2729" s="177"/>
    </row>
    <row r="2730" spans="5:13" ht="16" x14ac:dyDescent="0.2">
      <c r="E2730" s="286">
        <v>43259</v>
      </c>
      <c r="F2730" s="285">
        <v>0.39097222222222222</v>
      </c>
      <c r="G2730" s="176">
        <v>17</v>
      </c>
      <c r="H2730" s="176" t="s">
        <v>12422</v>
      </c>
      <c r="I2730" s="176" t="s">
        <v>12457</v>
      </c>
      <c r="J2730" s="176">
        <v>26.9</v>
      </c>
      <c r="K2730" s="176">
        <v>36.630000000000003</v>
      </c>
      <c r="L2730" s="177"/>
      <c r="M2730" s="177"/>
    </row>
    <row r="2731" spans="5:13" ht="16" x14ac:dyDescent="0.2">
      <c r="E2731" s="286">
        <v>43259</v>
      </c>
      <c r="F2731" s="285">
        <v>0.39166666666666666</v>
      </c>
      <c r="G2731" s="176">
        <v>18</v>
      </c>
      <c r="H2731" s="176" t="s">
        <v>16092</v>
      </c>
      <c r="I2731" s="176" t="s">
        <v>16089</v>
      </c>
      <c r="J2731" s="176">
        <v>27.1</v>
      </c>
      <c r="K2731" s="176">
        <v>36.64</v>
      </c>
      <c r="L2731" s="177"/>
      <c r="M2731" s="177"/>
    </row>
    <row r="2732" spans="5:13" ht="16" x14ac:dyDescent="0.2">
      <c r="E2732" s="286">
        <v>43259</v>
      </c>
      <c r="F2732" s="285">
        <v>0.3923611111111111</v>
      </c>
      <c r="G2732" s="176">
        <v>19</v>
      </c>
      <c r="H2732" s="176" t="s">
        <v>16091</v>
      </c>
      <c r="I2732" s="176" t="s">
        <v>12457</v>
      </c>
      <c r="J2732" s="176">
        <v>27</v>
      </c>
      <c r="K2732" s="176">
        <v>36.630000000000003</v>
      </c>
      <c r="L2732" s="177"/>
      <c r="M2732" s="177"/>
    </row>
    <row r="2733" spans="5:13" ht="16" x14ac:dyDescent="0.2">
      <c r="E2733" s="286">
        <v>43259</v>
      </c>
      <c r="F2733" s="285">
        <v>0.3923611111111111</v>
      </c>
      <c r="G2733" s="176">
        <v>20</v>
      </c>
      <c r="H2733" s="176" t="s">
        <v>16090</v>
      </c>
      <c r="I2733" s="176" t="s">
        <v>16089</v>
      </c>
      <c r="J2733" s="176">
        <v>27.3</v>
      </c>
      <c r="K2733" s="176">
        <v>36.64</v>
      </c>
      <c r="L2733" s="177"/>
      <c r="M2733" s="177"/>
    </row>
    <row r="2734" spans="5:13" ht="16" x14ac:dyDescent="0.2">
      <c r="E2734" s="286">
        <v>43259</v>
      </c>
      <c r="F2734" s="285">
        <v>0.39305555555555555</v>
      </c>
      <c r="G2734" s="176">
        <v>21</v>
      </c>
      <c r="H2734" s="176" t="s">
        <v>16092</v>
      </c>
      <c r="I2734" s="176" t="s">
        <v>12457</v>
      </c>
      <c r="J2734" s="176">
        <v>27.3</v>
      </c>
      <c r="K2734" s="176">
        <v>36.630000000000003</v>
      </c>
      <c r="L2734" s="177"/>
      <c r="M2734" s="177"/>
    </row>
    <row r="2735" spans="5:13" ht="16" x14ac:dyDescent="0.2">
      <c r="E2735" s="286">
        <v>43259</v>
      </c>
      <c r="F2735" s="285">
        <v>0.39374999999999999</v>
      </c>
      <c r="G2735" s="176">
        <v>22</v>
      </c>
      <c r="H2735" s="176" t="s">
        <v>16091</v>
      </c>
      <c r="I2735" s="176" t="s">
        <v>16089</v>
      </c>
      <c r="J2735" s="176">
        <v>27.1</v>
      </c>
      <c r="K2735" s="176">
        <v>36.630000000000003</v>
      </c>
      <c r="L2735" s="177"/>
      <c r="M2735" s="177"/>
    </row>
    <row r="2736" spans="5:13" ht="16" x14ac:dyDescent="0.2">
      <c r="E2736" s="286">
        <v>43259</v>
      </c>
      <c r="F2736" s="285">
        <v>0.39444444444444443</v>
      </c>
      <c r="G2736" s="176">
        <v>23</v>
      </c>
      <c r="H2736" s="176" t="s">
        <v>16088</v>
      </c>
      <c r="I2736" s="176" t="s">
        <v>12457</v>
      </c>
      <c r="J2736" s="176">
        <v>26.9</v>
      </c>
      <c r="K2736" s="176">
        <v>36.619999999999997</v>
      </c>
      <c r="L2736" s="177"/>
      <c r="M2736" s="177"/>
    </row>
    <row r="2737" spans="5:13" ht="16" x14ac:dyDescent="0.2">
      <c r="E2737" s="286">
        <v>43259</v>
      </c>
      <c r="F2737" s="285">
        <v>0.39513888888888887</v>
      </c>
      <c r="G2737" s="176">
        <v>24</v>
      </c>
      <c r="H2737" s="176" t="s">
        <v>11553</v>
      </c>
      <c r="I2737" s="176" t="s">
        <v>12457</v>
      </c>
      <c r="J2737" s="176">
        <v>27.2</v>
      </c>
      <c r="K2737" s="176">
        <v>36.619999999999997</v>
      </c>
      <c r="L2737" s="177"/>
      <c r="M2737" s="177"/>
    </row>
    <row r="2738" spans="5:13" ht="16" x14ac:dyDescent="0.2">
      <c r="E2738" s="286">
        <v>43259</v>
      </c>
      <c r="F2738" s="285">
        <v>0.39583333333333331</v>
      </c>
      <c r="G2738" s="176">
        <v>25</v>
      </c>
      <c r="H2738" s="176" t="s">
        <v>16090</v>
      </c>
      <c r="I2738" s="176" t="s">
        <v>16089</v>
      </c>
      <c r="J2738" s="176">
        <v>27.2</v>
      </c>
      <c r="K2738" s="176">
        <v>36.64</v>
      </c>
      <c r="L2738" s="177"/>
      <c r="M2738" s="177"/>
    </row>
    <row r="2739" spans="5:13" ht="16" x14ac:dyDescent="0.2">
      <c r="E2739" s="286">
        <v>43259</v>
      </c>
      <c r="F2739" s="285">
        <v>0.39583333333333331</v>
      </c>
      <c r="G2739" s="176">
        <v>26</v>
      </c>
      <c r="H2739" s="176" t="s">
        <v>12422</v>
      </c>
      <c r="I2739" s="176" t="s">
        <v>16089</v>
      </c>
      <c r="J2739" s="176">
        <v>27.2</v>
      </c>
      <c r="K2739" s="176">
        <v>36.64</v>
      </c>
      <c r="L2739" s="177"/>
      <c r="M2739" s="177"/>
    </row>
    <row r="2740" spans="5:13" ht="16" x14ac:dyDescent="0.2">
      <c r="E2740" s="286">
        <v>43259</v>
      </c>
      <c r="F2740" s="285">
        <v>0.39652777777777776</v>
      </c>
      <c r="G2740" s="176">
        <v>27</v>
      </c>
      <c r="H2740" s="176" t="s">
        <v>16091</v>
      </c>
      <c r="I2740" s="176" t="s">
        <v>12457</v>
      </c>
      <c r="J2740" s="176">
        <v>27.3</v>
      </c>
      <c r="K2740" s="176">
        <v>36.619999999999997</v>
      </c>
      <c r="L2740" s="177"/>
      <c r="M2740" s="177"/>
    </row>
    <row r="2741" spans="5:13" ht="16" x14ac:dyDescent="0.2">
      <c r="E2741" s="286">
        <v>43259</v>
      </c>
      <c r="F2741" s="285">
        <v>0.3972222222222222</v>
      </c>
      <c r="G2741" s="176">
        <v>28</v>
      </c>
      <c r="H2741" s="176" t="s">
        <v>11553</v>
      </c>
      <c r="I2741" s="176" t="s">
        <v>12457</v>
      </c>
      <c r="J2741" s="176">
        <v>27.4</v>
      </c>
      <c r="K2741" s="176">
        <v>36.619999999999997</v>
      </c>
      <c r="L2741" s="177"/>
      <c r="M2741" s="177"/>
    </row>
    <row r="2742" spans="5:13" ht="16" x14ac:dyDescent="0.2">
      <c r="E2742" s="286">
        <v>43259</v>
      </c>
      <c r="F2742" s="285">
        <v>0.39930555555555558</v>
      </c>
      <c r="G2742" s="176">
        <v>29</v>
      </c>
      <c r="H2742" s="176" t="s">
        <v>11553</v>
      </c>
      <c r="I2742" s="176" t="s">
        <v>16089</v>
      </c>
      <c r="J2742" s="176">
        <v>27.3</v>
      </c>
      <c r="K2742" s="176">
        <v>36.64</v>
      </c>
      <c r="L2742" s="177"/>
      <c r="M2742" s="177"/>
    </row>
    <row r="2743" spans="5:13" ht="16" x14ac:dyDescent="0.2">
      <c r="E2743" s="286">
        <v>43259</v>
      </c>
      <c r="F2743" s="285">
        <v>0.4</v>
      </c>
      <c r="G2743" s="176">
        <v>30</v>
      </c>
      <c r="H2743" s="176" t="s">
        <v>11553</v>
      </c>
      <c r="I2743" s="176" t="s">
        <v>16089</v>
      </c>
      <c r="J2743" s="176">
        <v>27</v>
      </c>
      <c r="K2743" s="176">
        <v>36.65</v>
      </c>
      <c r="L2743" s="177"/>
      <c r="M2743" s="177"/>
    </row>
    <row r="2744" spans="5:13" ht="16" x14ac:dyDescent="0.2">
      <c r="E2744" s="286">
        <v>43259</v>
      </c>
      <c r="F2744" s="285">
        <v>0.40069444444444446</v>
      </c>
      <c r="G2744" s="176">
        <v>31</v>
      </c>
      <c r="H2744" s="176" t="s">
        <v>8443</v>
      </c>
      <c r="I2744" s="176" t="s">
        <v>16089</v>
      </c>
      <c r="J2744" s="176">
        <v>27.2</v>
      </c>
      <c r="K2744" s="176">
        <v>36.630000000000003</v>
      </c>
      <c r="L2744" s="177"/>
      <c r="M2744" s="177"/>
    </row>
    <row r="2745" spans="5:13" ht="16" x14ac:dyDescent="0.2">
      <c r="E2745" s="286">
        <v>43259</v>
      </c>
      <c r="F2745" s="285">
        <v>0.40208333333333335</v>
      </c>
      <c r="G2745" s="176">
        <v>32</v>
      </c>
      <c r="H2745" s="176" t="s">
        <v>12422</v>
      </c>
      <c r="I2745" s="176" t="s">
        <v>16089</v>
      </c>
      <c r="J2745" s="176">
        <v>27.4</v>
      </c>
      <c r="K2745" s="176">
        <v>36.6</v>
      </c>
      <c r="L2745" s="177"/>
      <c r="M2745" s="177"/>
    </row>
    <row r="2746" spans="5:13" ht="16" x14ac:dyDescent="0.2">
      <c r="E2746" s="286">
        <v>43259</v>
      </c>
      <c r="F2746" s="285">
        <v>0.40208333333333335</v>
      </c>
      <c r="G2746" s="176">
        <v>33</v>
      </c>
      <c r="H2746" s="176" t="s">
        <v>12422</v>
      </c>
      <c r="I2746" s="176" t="s">
        <v>12457</v>
      </c>
      <c r="J2746" s="176">
        <v>27.1</v>
      </c>
      <c r="K2746" s="176">
        <v>36.630000000000003</v>
      </c>
      <c r="L2746" s="177"/>
      <c r="M2746" s="177"/>
    </row>
    <row r="2747" spans="5:13" ht="16" x14ac:dyDescent="0.2">
      <c r="E2747" s="286">
        <v>43259</v>
      </c>
      <c r="F2747" s="285">
        <v>0.40347222222222223</v>
      </c>
      <c r="G2747" s="176">
        <v>34</v>
      </c>
      <c r="H2747" s="176" t="s">
        <v>12422</v>
      </c>
      <c r="I2747" s="176" t="s">
        <v>16089</v>
      </c>
      <c r="J2747" s="176">
        <v>27.3</v>
      </c>
      <c r="K2747" s="176">
        <v>36.630000000000003</v>
      </c>
      <c r="L2747" s="177"/>
      <c r="M2747" s="177"/>
    </row>
    <row r="2748" spans="5:13" ht="16" x14ac:dyDescent="0.2">
      <c r="E2748" s="286">
        <v>43259</v>
      </c>
      <c r="F2748" s="285">
        <v>0.40416666666666667</v>
      </c>
      <c r="G2748" s="176">
        <v>35</v>
      </c>
      <c r="H2748" s="176" t="s">
        <v>16091</v>
      </c>
      <c r="I2748" s="176" t="s">
        <v>16089</v>
      </c>
      <c r="J2748" s="176">
        <v>27.3</v>
      </c>
      <c r="K2748" s="176">
        <v>36.630000000000003</v>
      </c>
      <c r="L2748" s="177"/>
      <c r="M2748" s="177"/>
    </row>
    <row r="2749" spans="5:13" ht="16" x14ac:dyDescent="0.2">
      <c r="E2749" s="286">
        <v>43259</v>
      </c>
      <c r="F2749" s="285">
        <v>0.40486111111111112</v>
      </c>
      <c r="G2749" s="176">
        <v>36</v>
      </c>
      <c r="H2749" s="176" t="s">
        <v>16092</v>
      </c>
      <c r="I2749" s="176" t="s">
        <v>12457</v>
      </c>
      <c r="J2749" s="176">
        <v>26.9</v>
      </c>
      <c r="K2749" s="176">
        <v>36.630000000000003</v>
      </c>
      <c r="L2749" s="177"/>
      <c r="M2749" s="177"/>
    </row>
    <row r="2750" spans="5:13" ht="16" x14ac:dyDescent="0.2">
      <c r="E2750" s="286">
        <v>43259</v>
      </c>
      <c r="F2750" s="285">
        <v>0.40625</v>
      </c>
      <c r="G2750" s="176">
        <v>37</v>
      </c>
      <c r="H2750" s="176" t="s">
        <v>16092</v>
      </c>
      <c r="I2750" s="176" t="s">
        <v>12457</v>
      </c>
      <c r="J2750" s="176">
        <v>26.9</v>
      </c>
      <c r="K2750" s="176">
        <v>36.630000000000003</v>
      </c>
      <c r="L2750" s="177"/>
      <c r="M2750" s="177"/>
    </row>
    <row r="2751" spans="5:13" ht="16" x14ac:dyDescent="0.2">
      <c r="E2751" s="286">
        <v>43259</v>
      </c>
      <c r="F2751" s="285">
        <v>0.40694444444444444</v>
      </c>
      <c r="G2751" s="176">
        <v>38</v>
      </c>
      <c r="H2751" s="176" t="s">
        <v>8443</v>
      </c>
      <c r="I2751" s="176" t="s">
        <v>12457</v>
      </c>
      <c r="J2751" s="176">
        <v>26.8</v>
      </c>
      <c r="K2751" s="176">
        <v>36.630000000000003</v>
      </c>
      <c r="L2751" s="177"/>
      <c r="M2751" s="177"/>
    </row>
    <row r="2752" spans="5:13" ht="16" x14ac:dyDescent="0.2">
      <c r="E2752" s="286">
        <v>43259</v>
      </c>
      <c r="F2752" s="285">
        <v>0.40763888888888888</v>
      </c>
      <c r="G2752" s="176">
        <v>39</v>
      </c>
      <c r="H2752" s="176" t="s">
        <v>12422</v>
      </c>
      <c r="I2752" s="176" t="s">
        <v>16089</v>
      </c>
      <c r="J2752" s="176">
        <v>27.1</v>
      </c>
      <c r="K2752" s="176">
        <v>36.630000000000003</v>
      </c>
      <c r="L2752" s="177"/>
      <c r="M2752" s="177"/>
    </row>
    <row r="2753" spans="5:13" ht="16" x14ac:dyDescent="0.2">
      <c r="E2753" s="286">
        <v>43259</v>
      </c>
      <c r="F2753" s="285">
        <v>0.40833333333333333</v>
      </c>
      <c r="G2753" s="176">
        <v>40</v>
      </c>
      <c r="H2753" s="176" t="s">
        <v>16092</v>
      </c>
      <c r="I2753" s="176" t="s">
        <v>16089</v>
      </c>
      <c r="J2753" s="176">
        <v>27.3</v>
      </c>
      <c r="K2753" s="176">
        <v>36.630000000000003</v>
      </c>
      <c r="L2753" s="177"/>
      <c r="M2753" s="177"/>
    </row>
    <row r="2754" spans="5:13" ht="16" x14ac:dyDescent="0.2">
      <c r="E2754" s="286">
        <v>43259</v>
      </c>
      <c r="F2754" s="285">
        <v>0.40902777777777777</v>
      </c>
      <c r="G2754" s="176">
        <v>41</v>
      </c>
      <c r="H2754" s="176" t="s">
        <v>16088</v>
      </c>
      <c r="I2754" s="176" t="s">
        <v>16089</v>
      </c>
      <c r="J2754" s="176">
        <v>27.1</v>
      </c>
      <c r="K2754" s="176">
        <v>36.630000000000003</v>
      </c>
      <c r="L2754" s="177"/>
      <c r="M2754" s="177"/>
    </row>
    <row r="2755" spans="5:13" ht="16" x14ac:dyDescent="0.2">
      <c r="E2755" s="286">
        <v>43259</v>
      </c>
      <c r="F2755" s="285">
        <v>0.40972222222222221</v>
      </c>
      <c r="G2755" s="176">
        <v>42</v>
      </c>
      <c r="H2755" s="176" t="s">
        <v>8443</v>
      </c>
      <c r="I2755" s="176" t="s">
        <v>12457</v>
      </c>
      <c r="J2755" s="176">
        <v>27.3</v>
      </c>
      <c r="K2755" s="176">
        <v>36.619999999999997</v>
      </c>
      <c r="L2755" s="177"/>
      <c r="M2755" s="177"/>
    </row>
    <row r="2756" spans="5:13" ht="16" x14ac:dyDescent="0.2">
      <c r="E2756" s="286">
        <v>43259</v>
      </c>
      <c r="F2756" s="285">
        <v>0.41041666666666665</v>
      </c>
      <c r="G2756" s="176">
        <v>43</v>
      </c>
      <c r="H2756" s="176" t="s">
        <v>8443</v>
      </c>
      <c r="I2756" s="176" t="s">
        <v>12457</v>
      </c>
      <c r="J2756" s="176">
        <v>27.3</v>
      </c>
      <c r="K2756" s="176">
        <v>36.630000000000003</v>
      </c>
      <c r="L2756" s="177"/>
      <c r="M2756" s="177"/>
    </row>
    <row r="2757" spans="5:13" ht="16" x14ac:dyDescent="0.2">
      <c r="E2757" s="286">
        <v>43259</v>
      </c>
      <c r="F2757" s="285">
        <v>0.41041666666666665</v>
      </c>
      <c r="G2757" s="176">
        <v>44</v>
      </c>
      <c r="H2757" s="176" t="s">
        <v>16088</v>
      </c>
      <c r="I2757" s="176" t="s">
        <v>16089</v>
      </c>
      <c r="J2757" s="176">
        <v>26.8</v>
      </c>
      <c r="K2757" s="176">
        <v>36.64</v>
      </c>
      <c r="L2757" s="177"/>
      <c r="M2757" s="177"/>
    </row>
    <row r="2758" spans="5:13" ht="16" x14ac:dyDescent="0.2">
      <c r="E2758" s="286">
        <v>43259</v>
      </c>
      <c r="F2758" s="285">
        <v>0.41111111111111109</v>
      </c>
      <c r="G2758" s="176">
        <v>45</v>
      </c>
      <c r="H2758" s="176" t="s">
        <v>16088</v>
      </c>
      <c r="I2758" s="176" t="s">
        <v>12457</v>
      </c>
      <c r="J2758" s="176">
        <v>26.9</v>
      </c>
      <c r="K2758" s="176">
        <v>36.619999999999997</v>
      </c>
      <c r="L2758" s="177"/>
      <c r="M2758" s="177"/>
    </row>
    <row r="2759" spans="5:13" ht="16" x14ac:dyDescent="0.2">
      <c r="E2759" s="286">
        <v>43259</v>
      </c>
      <c r="F2759" s="285">
        <v>0.41111111111111109</v>
      </c>
      <c r="G2759" s="176">
        <v>46</v>
      </c>
      <c r="H2759" s="176" t="s">
        <v>12422</v>
      </c>
      <c r="I2759" s="176" t="s">
        <v>12457</v>
      </c>
      <c r="J2759" s="176">
        <v>27.4</v>
      </c>
      <c r="K2759" s="176">
        <v>36.630000000000003</v>
      </c>
      <c r="L2759" s="177"/>
      <c r="M2759" s="177"/>
    </row>
    <row r="2760" spans="5:13" ht="16" x14ac:dyDescent="0.2">
      <c r="E2760" s="286">
        <v>43259</v>
      </c>
      <c r="F2760" s="285">
        <v>0.41180555555555554</v>
      </c>
      <c r="G2760" s="176">
        <v>47</v>
      </c>
      <c r="H2760" s="176" t="s">
        <v>16088</v>
      </c>
      <c r="I2760" s="176" t="s">
        <v>12457</v>
      </c>
      <c r="J2760" s="176">
        <v>27.2</v>
      </c>
      <c r="K2760" s="176">
        <v>36.619999999999997</v>
      </c>
      <c r="L2760" s="177"/>
      <c r="M2760" s="177"/>
    </row>
    <row r="2761" spans="5:13" ht="16" x14ac:dyDescent="0.2">
      <c r="E2761" s="286">
        <v>43259</v>
      </c>
      <c r="F2761" s="285">
        <v>0.41249999999999998</v>
      </c>
      <c r="G2761" s="176">
        <v>48</v>
      </c>
      <c r="H2761" s="176" t="s">
        <v>16088</v>
      </c>
      <c r="I2761" s="176" t="s">
        <v>12457</v>
      </c>
      <c r="J2761" s="176">
        <v>27.3</v>
      </c>
      <c r="K2761" s="176">
        <v>36.630000000000003</v>
      </c>
      <c r="L2761" s="177"/>
      <c r="M2761" s="177"/>
    </row>
    <row r="2762" spans="5:13" ht="16" x14ac:dyDescent="0.2">
      <c r="E2762" s="286">
        <v>43259</v>
      </c>
      <c r="F2762" s="285">
        <v>0.41319444444444442</v>
      </c>
      <c r="G2762" s="176">
        <v>49</v>
      </c>
      <c r="H2762" s="176" t="s">
        <v>11553</v>
      </c>
      <c r="I2762" s="176" t="s">
        <v>16089</v>
      </c>
      <c r="J2762" s="176">
        <v>27.4</v>
      </c>
      <c r="K2762" s="176">
        <v>36.630000000000003</v>
      </c>
      <c r="L2762" s="177"/>
      <c r="M2762" s="177"/>
    </row>
    <row r="2763" spans="5:13" ht="16" x14ac:dyDescent="0.2">
      <c r="E2763" s="286">
        <v>43259</v>
      </c>
      <c r="F2763" s="285">
        <v>0.41458333333333336</v>
      </c>
      <c r="G2763" s="176">
        <v>50</v>
      </c>
      <c r="H2763" s="176" t="s">
        <v>16090</v>
      </c>
      <c r="I2763" s="176" t="s">
        <v>12457</v>
      </c>
      <c r="J2763" s="176">
        <v>27.2</v>
      </c>
      <c r="K2763" s="176">
        <v>36.630000000000003</v>
      </c>
      <c r="L2763" s="177"/>
      <c r="M2763" s="177"/>
    </row>
    <row r="2764" spans="5:13" ht="16" x14ac:dyDescent="0.2">
      <c r="E2764" s="286">
        <v>43259</v>
      </c>
      <c r="F2764" s="285">
        <v>0.4152777777777778</v>
      </c>
      <c r="G2764" s="176">
        <v>51</v>
      </c>
      <c r="H2764" s="176" t="s">
        <v>16091</v>
      </c>
      <c r="I2764" s="176" t="s">
        <v>16089</v>
      </c>
      <c r="J2764" s="176">
        <v>27</v>
      </c>
      <c r="K2764" s="176">
        <v>36.64</v>
      </c>
      <c r="L2764" s="177"/>
      <c r="M2764" s="177"/>
    </row>
    <row r="2765" spans="5:13" ht="16" x14ac:dyDescent="0.2">
      <c r="E2765" s="286">
        <v>43259</v>
      </c>
      <c r="F2765" s="285">
        <v>0.41597222222222224</v>
      </c>
      <c r="G2765" s="176">
        <v>52</v>
      </c>
      <c r="H2765" s="176" t="s">
        <v>8443</v>
      </c>
      <c r="I2765" s="176" t="s">
        <v>16089</v>
      </c>
      <c r="J2765" s="176">
        <v>27</v>
      </c>
      <c r="K2765" s="176">
        <v>36.64</v>
      </c>
      <c r="L2765" s="177"/>
      <c r="M2765" s="177"/>
    </row>
    <row r="2766" spans="5:13" ht="16" x14ac:dyDescent="0.2">
      <c r="E2766" s="286">
        <v>43259</v>
      </c>
      <c r="F2766" s="285">
        <v>0.41666666666666669</v>
      </c>
      <c r="G2766" s="176">
        <v>53</v>
      </c>
      <c r="H2766" s="176" t="s">
        <v>16091</v>
      </c>
      <c r="I2766" s="176" t="s">
        <v>12457</v>
      </c>
      <c r="J2766" s="176">
        <v>27</v>
      </c>
      <c r="K2766" s="176">
        <v>36.630000000000003</v>
      </c>
      <c r="L2766" s="177"/>
      <c r="M2766" s="177"/>
    </row>
    <row r="2767" spans="5:13" ht="16" x14ac:dyDescent="0.2">
      <c r="E2767" s="286">
        <v>43259</v>
      </c>
      <c r="F2767" s="285">
        <v>0.41736111111111113</v>
      </c>
      <c r="G2767" s="176">
        <v>54</v>
      </c>
      <c r="H2767" s="176" t="s">
        <v>16091</v>
      </c>
      <c r="I2767" s="176" t="s">
        <v>16089</v>
      </c>
      <c r="J2767" s="176">
        <v>27.1</v>
      </c>
      <c r="K2767" s="176">
        <v>36.630000000000003</v>
      </c>
      <c r="L2767" s="177"/>
      <c r="M2767" s="177"/>
    </row>
    <row r="2768" spans="5:13" ht="16" x14ac:dyDescent="0.2">
      <c r="E2768" s="286">
        <v>43259</v>
      </c>
      <c r="F2768" s="285">
        <v>0.41805555555555557</v>
      </c>
      <c r="G2768" s="176">
        <v>55</v>
      </c>
      <c r="H2768" s="176" t="s">
        <v>16090</v>
      </c>
      <c r="I2768" s="176" t="s">
        <v>12457</v>
      </c>
      <c r="J2768" s="176">
        <v>27.3</v>
      </c>
      <c r="K2768" s="176">
        <v>36.630000000000003</v>
      </c>
      <c r="L2768" s="177"/>
      <c r="M2768" s="177"/>
    </row>
    <row r="2769" spans="5:13" ht="16" x14ac:dyDescent="0.2">
      <c r="E2769" s="286">
        <v>43259</v>
      </c>
      <c r="F2769" s="285">
        <v>0.41875000000000001</v>
      </c>
      <c r="G2769" s="176">
        <v>56</v>
      </c>
      <c r="H2769" s="176" t="s">
        <v>16090</v>
      </c>
      <c r="I2769" s="176" t="s">
        <v>12457</v>
      </c>
      <c r="J2769" s="176">
        <v>27.2</v>
      </c>
      <c r="K2769" s="176">
        <v>36.630000000000003</v>
      </c>
      <c r="L2769" s="177"/>
      <c r="M2769" s="177"/>
    </row>
    <row r="2770" spans="5:13" ht="16" x14ac:dyDescent="0.2">
      <c r="E2770" s="286">
        <v>43259</v>
      </c>
      <c r="F2770" s="285">
        <v>0.4236111111111111</v>
      </c>
      <c r="G2770" s="176" t="s">
        <v>16104</v>
      </c>
      <c r="H2770" s="176" t="s">
        <v>16094</v>
      </c>
      <c r="I2770" s="176" t="s">
        <v>12457</v>
      </c>
      <c r="J2770" s="176">
        <v>28.7</v>
      </c>
      <c r="K2770" s="176">
        <v>36.64</v>
      </c>
      <c r="L2770" s="177"/>
      <c r="M2770" s="177"/>
    </row>
    <row r="2771" spans="5:13" ht="16" x14ac:dyDescent="0.2">
      <c r="E2771" s="286">
        <v>43259</v>
      </c>
      <c r="F2771" s="285">
        <v>0.42152777777777778</v>
      </c>
      <c r="G2771" s="176" t="s">
        <v>16095</v>
      </c>
      <c r="H2771" s="176" t="s">
        <v>16094</v>
      </c>
      <c r="I2771" s="176" t="s">
        <v>16089</v>
      </c>
      <c r="J2771" s="176">
        <v>28.8</v>
      </c>
      <c r="K2771" s="176">
        <v>36.65</v>
      </c>
      <c r="L2771" s="177"/>
      <c r="M2771" s="177"/>
    </row>
    <row r="2772" spans="5:13" ht="16" x14ac:dyDescent="0.2">
      <c r="E2772" s="286">
        <v>43289</v>
      </c>
      <c r="F2772" s="285">
        <v>0.37708333333333333</v>
      </c>
      <c r="G2772" s="176">
        <v>1</v>
      </c>
      <c r="H2772" s="176" t="s">
        <v>16088</v>
      </c>
      <c r="I2772" s="176" t="s">
        <v>16089</v>
      </c>
      <c r="J2772" s="176">
        <v>27.3</v>
      </c>
      <c r="K2772" s="176">
        <v>36.770000000000003</v>
      </c>
      <c r="L2772" s="177"/>
      <c r="M2772" s="177"/>
    </row>
    <row r="2773" spans="5:13" ht="16" x14ac:dyDescent="0.2">
      <c r="E2773" s="286">
        <v>43289</v>
      </c>
      <c r="F2773" s="285">
        <v>0.37777777777777777</v>
      </c>
      <c r="G2773" s="176">
        <v>2</v>
      </c>
      <c r="H2773" s="176" t="s">
        <v>16090</v>
      </c>
      <c r="I2773" s="176" t="s">
        <v>16089</v>
      </c>
      <c r="J2773" s="176">
        <v>27.4</v>
      </c>
      <c r="K2773" s="176">
        <v>36.770000000000003</v>
      </c>
      <c r="L2773" s="177"/>
      <c r="M2773" s="177"/>
    </row>
    <row r="2774" spans="5:13" ht="16" x14ac:dyDescent="0.2">
      <c r="E2774" s="286">
        <v>43289</v>
      </c>
      <c r="F2774" s="285">
        <v>0.38819444444444445</v>
      </c>
      <c r="G2774" s="176">
        <v>3</v>
      </c>
      <c r="H2774" s="176" t="s">
        <v>16091</v>
      </c>
      <c r="I2774" s="176" t="s">
        <v>12457</v>
      </c>
      <c r="J2774" s="176">
        <v>27.2</v>
      </c>
      <c r="K2774" s="176">
        <v>36.76</v>
      </c>
      <c r="L2774" s="177"/>
      <c r="M2774" s="177"/>
    </row>
    <row r="2775" spans="5:13" ht="16" x14ac:dyDescent="0.2">
      <c r="E2775" s="286">
        <v>43289</v>
      </c>
      <c r="F2775" s="285">
        <v>0.38819444444444445</v>
      </c>
      <c r="G2775" s="176">
        <v>4</v>
      </c>
      <c r="H2775" s="176" t="s">
        <v>16090</v>
      </c>
      <c r="I2775" s="176" t="s">
        <v>12457</v>
      </c>
      <c r="J2775" s="176">
        <v>27.5</v>
      </c>
      <c r="K2775" s="176">
        <v>36.75</v>
      </c>
      <c r="L2775" s="177"/>
      <c r="M2775" s="177"/>
    </row>
    <row r="2776" spans="5:13" ht="16" x14ac:dyDescent="0.2">
      <c r="E2776" s="286">
        <v>43289</v>
      </c>
      <c r="F2776" s="285">
        <v>0.3888888888888889</v>
      </c>
      <c r="G2776" s="176">
        <v>5</v>
      </c>
      <c r="H2776" s="176" t="s">
        <v>11553</v>
      </c>
      <c r="I2776" s="176" t="s">
        <v>12457</v>
      </c>
      <c r="J2776" s="176">
        <v>27.3</v>
      </c>
      <c r="K2776" s="176">
        <v>36.74</v>
      </c>
      <c r="L2776" s="177"/>
      <c r="M2776" s="177"/>
    </row>
    <row r="2777" spans="5:13" ht="16" x14ac:dyDescent="0.2">
      <c r="E2777" s="286">
        <v>43289</v>
      </c>
      <c r="F2777" s="285">
        <v>0.38958333333333334</v>
      </c>
      <c r="G2777" s="176">
        <v>6</v>
      </c>
      <c r="H2777" s="176" t="s">
        <v>16090</v>
      </c>
      <c r="I2777" s="176" t="s">
        <v>16089</v>
      </c>
      <c r="J2777" s="176">
        <v>27.6</v>
      </c>
      <c r="K2777" s="176">
        <v>36.75</v>
      </c>
      <c r="L2777" s="177"/>
      <c r="M2777" s="177"/>
    </row>
    <row r="2778" spans="5:13" ht="16" x14ac:dyDescent="0.2">
      <c r="E2778" s="286">
        <v>43289</v>
      </c>
      <c r="F2778" s="285">
        <v>0.39027777777777778</v>
      </c>
      <c r="G2778" s="176">
        <v>7</v>
      </c>
      <c r="H2778" s="176" t="s">
        <v>16088</v>
      </c>
      <c r="I2778" s="176" t="s">
        <v>16089</v>
      </c>
      <c r="J2778" s="176">
        <v>27.6</v>
      </c>
      <c r="K2778" s="176">
        <v>36.74</v>
      </c>
      <c r="L2778" s="177"/>
      <c r="M2778" s="177"/>
    </row>
    <row r="2779" spans="5:13" ht="16" x14ac:dyDescent="0.2">
      <c r="E2779" s="286">
        <v>43289</v>
      </c>
      <c r="F2779" s="285">
        <v>0.39097222222222222</v>
      </c>
      <c r="G2779" s="176">
        <v>8</v>
      </c>
      <c r="H2779" s="176" t="s">
        <v>11553</v>
      </c>
      <c r="I2779" s="176" t="s">
        <v>12457</v>
      </c>
      <c r="J2779" s="176">
        <v>27</v>
      </c>
      <c r="K2779" s="176">
        <v>36.74</v>
      </c>
      <c r="L2779" s="177"/>
      <c r="M2779" s="177"/>
    </row>
    <row r="2780" spans="5:13" ht="16" x14ac:dyDescent="0.2">
      <c r="E2780" s="286">
        <v>43289</v>
      </c>
      <c r="F2780" s="285">
        <v>0.39166666666666666</v>
      </c>
      <c r="G2780" s="176">
        <v>9</v>
      </c>
      <c r="H2780" s="176" t="s">
        <v>8443</v>
      </c>
      <c r="I2780" s="176" t="s">
        <v>16089</v>
      </c>
      <c r="J2780" s="176">
        <v>27.2</v>
      </c>
      <c r="K2780" s="176">
        <v>36.76</v>
      </c>
      <c r="L2780" s="177"/>
      <c r="M2780" s="177"/>
    </row>
    <row r="2781" spans="5:13" ht="16" x14ac:dyDescent="0.2">
      <c r="E2781" s="286">
        <v>43289</v>
      </c>
      <c r="F2781" s="285">
        <v>0.3923611111111111</v>
      </c>
      <c r="G2781" s="176">
        <v>10</v>
      </c>
      <c r="H2781" s="176" t="s">
        <v>12422</v>
      </c>
      <c r="I2781" s="176" t="s">
        <v>12457</v>
      </c>
      <c r="J2781" s="176">
        <v>27.1</v>
      </c>
      <c r="K2781" s="176">
        <v>36.74</v>
      </c>
      <c r="L2781" s="177"/>
      <c r="M2781" s="177"/>
    </row>
    <row r="2782" spans="5:13" ht="16" x14ac:dyDescent="0.2">
      <c r="E2782" s="286">
        <v>43289</v>
      </c>
      <c r="F2782" s="285">
        <v>0.39305555555555555</v>
      </c>
      <c r="G2782" s="176">
        <v>11</v>
      </c>
      <c r="H2782" s="176" t="s">
        <v>11553</v>
      </c>
      <c r="I2782" s="176" t="s">
        <v>16089</v>
      </c>
      <c r="J2782" s="176">
        <v>27.1</v>
      </c>
      <c r="K2782" s="176">
        <v>36.74</v>
      </c>
      <c r="L2782" s="177"/>
      <c r="M2782" s="177"/>
    </row>
    <row r="2783" spans="5:13" ht="16" x14ac:dyDescent="0.2">
      <c r="E2783" s="286">
        <v>43289</v>
      </c>
      <c r="F2783" s="285">
        <v>0.39444444444444443</v>
      </c>
      <c r="G2783" s="176">
        <v>12</v>
      </c>
      <c r="H2783" s="176" t="s">
        <v>16092</v>
      </c>
      <c r="I2783" s="176" t="s">
        <v>12457</v>
      </c>
      <c r="J2783" s="176">
        <v>27.2</v>
      </c>
      <c r="K2783" s="176">
        <v>36.75</v>
      </c>
      <c r="L2783" s="177"/>
      <c r="M2783" s="177"/>
    </row>
    <row r="2784" spans="5:13" ht="16" x14ac:dyDescent="0.2">
      <c r="E2784" s="286">
        <v>43289</v>
      </c>
      <c r="F2784" s="285">
        <v>0.39513888888888887</v>
      </c>
      <c r="G2784" s="176">
        <v>13</v>
      </c>
      <c r="H2784" s="176" t="s">
        <v>16092</v>
      </c>
      <c r="I2784" s="176" t="s">
        <v>16089</v>
      </c>
      <c r="J2784" s="176">
        <v>27.2</v>
      </c>
      <c r="K2784" s="176">
        <v>36.74</v>
      </c>
      <c r="L2784" s="177"/>
      <c r="M2784" s="177"/>
    </row>
    <row r="2785" spans="5:13" ht="16" x14ac:dyDescent="0.2">
      <c r="E2785" s="286">
        <v>43289</v>
      </c>
      <c r="F2785" s="285">
        <v>0.39583333333333331</v>
      </c>
      <c r="G2785" s="176">
        <v>14</v>
      </c>
      <c r="H2785" s="176" t="s">
        <v>16092</v>
      </c>
      <c r="I2785" s="176" t="s">
        <v>16089</v>
      </c>
      <c r="J2785" s="176">
        <v>27.7</v>
      </c>
      <c r="K2785" s="176">
        <v>36.75</v>
      </c>
      <c r="L2785" s="177"/>
      <c r="M2785" s="177"/>
    </row>
    <row r="2786" spans="5:13" ht="16" x14ac:dyDescent="0.2">
      <c r="E2786" s="286">
        <v>43289</v>
      </c>
      <c r="F2786" s="285">
        <v>0.39583333333333331</v>
      </c>
      <c r="G2786" s="176">
        <v>15</v>
      </c>
      <c r="H2786" s="176" t="s">
        <v>8443</v>
      </c>
      <c r="I2786" s="176" t="s">
        <v>12457</v>
      </c>
      <c r="J2786" s="176">
        <v>27.3</v>
      </c>
      <c r="K2786" s="176">
        <v>36.74</v>
      </c>
      <c r="L2786" s="177"/>
      <c r="M2786" s="177"/>
    </row>
    <row r="2787" spans="5:13" ht="16" x14ac:dyDescent="0.2">
      <c r="E2787" s="286">
        <v>43289</v>
      </c>
      <c r="F2787" s="285">
        <v>0.39652777777777776</v>
      </c>
      <c r="G2787" s="176">
        <v>16</v>
      </c>
      <c r="H2787" s="176" t="s">
        <v>8443</v>
      </c>
      <c r="I2787" s="176" t="s">
        <v>16089</v>
      </c>
      <c r="J2787" s="176">
        <v>27.1</v>
      </c>
      <c r="K2787" s="176">
        <v>36.729999999999997</v>
      </c>
      <c r="L2787" s="177"/>
      <c r="M2787" s="177"/>
    </row>
    <row r="2788" spans="5:13" ht="16" x14ac:dyDescent="0.2">
      <c r="E2788" s="286">
        <v>43289</v>
      </c>
      <c r="F2788" s="285">
        <v>0.39305555555555555</v>
      </c>
      <c r="G2788" s="176">
        <v>17</v>
      </c>
      <c r="H2788" s="176" t="s">
        <v>12422</v>
      </c>
      <c r="I2788" s="176" t="s">
        <v>12457</v>
      </c>
      <c r="J2788" s="176">
        <v>27.1</v>
      </c>
      <c r="K2788" s="176">
        <v>36.75</v>
      </c>
      <c r="L2788" s="177"/>
      <c r="M2788" s="177"/>
    </row>
    <row r="2789" spans="5:13" ht="16" x14ac:dyDescent="0.2">
      <c r="E2789" s="286">
        <v>43289</v>
      </c>
      <c r="F2789" s="285">
        <v>0.39374999999999999</v>
      </c>
      <c r="G2789" s="176">
        <v>18</v>
      </c>
      <c r="H2789" s="176" t="s">
        <v>16092</v>
      </c>
      <c r="I2789" s="176" t="s">
        <v>16089</v>
      </c>
      <c r="J2789" s="176">
        <v>27</v>
      </c>
      <c r="K2789" s="176">
        <v>36.75</v>
      </c>
      <c r="L2789" s="177"/>
      <c r="M2789" s="177"/>
    </row>
    <row r="2790" spans="5:13" ht="16" x14ac:dyDescent="0.2">
      <c r="E2790" s="286">
        <v>43289</v>
      </c>
      <c r="F2790" s="285">
        <v>0.3972222222222222</v>
      </c>
      <c r="G2790" s="176">
        <v>19</v>
      </c>
      <c r="H2790" s="176" t="s">
        <v>16091</v>
      </c>
      <c r="I2790" s="176" t="s">
        <v>12457</v>
      </c>
      <c r="J2790" s="176">
        <v>27</v>
      </c>
      <c r="K2790" s="176">
        <v>36.74</v>
      </c>
      <c r="L2790" s="177"/>
      <c r="M2790" s="177"/>
    </row>
    <row r="2791" spans="5:13" ht="16" x14ac:dyDescent="0.2">
      <c r="E2791" s="286">
        <v>43289</v>
      </c>
      <c r="F2791" s="285">
        <v>0.3972222222222222</v>
      </c>
      <c r="G2791" s="176">
        <v>20</v>
      </c>
      <c r="H2791" s="176" t="s">
        <v>16090</v>
      </c>
      <c r="I2791" s="176" t="s">
        <v>16089</v>
      </c>
      <c r="J2791" s="176">
        <v>27.3</v>
      </c>
      <c r="K2791" s="176">
        <v>36.74</v>
      </c>
      <c r="L2791" s="177"/>
      <c r="M2791" s="177"/>
    </row>
    <row r="2792" spans="5:13" ht="16" x14ac:dyDescent="0.2">
      <c r="E2792" s="286">
        <v>43289</v>
      </c>
      <c r="F2792" s="285">
        <v>0.39791666666666664</v>
      </c>
      <c r="G2792" s="176">
        <v>21</v>
      </c>
      <c r="H2792" s="176" t="s">
        <v>16092</v>
      </c>
      <c r="I2792" s="176" t="s">
        <v>12457</v>
      </c>
      <c r="J2792" s="176">
        <v>27.2</v>
      </c>
      <c r="K2792" s="176">
        <v>36.74</v>
      </c>
      <c r="L2792" s="177"/>
      <c r="M2792" s="177"/>
    </row>
    <row r="2793" spans="5:13" ht="16" x14ac:dyDescent="0.2">
      <c r="E2793" s="286">
        <v>43289</v>
      </c>
      <c r="F2793" s="285">
        <v>0.39861111111111114</v>
      </c>
      <c r="G2793" s="176">
        <v>22</v>
      </c>
      <c r="H2793" s="176" t="s">
        <v>16091</v>
      </c>
      <c r="I2793" s="176" t="s">
        <v>16089</v>
      </c>
      <c r="J2793" s="176">
        <v>27.2</v>
      </c>
      <c r="K2793" s="176">
        <v>36.74</v>
      </c>
      <c r="L2793" s="177"/>
      <c r="M2793" s="177"/>
    </row>
    <row r="2794" spans="5:13" ht="16" x14ac:dyDescent="0.2">
      <c r="E2794" s="286">
        <v>43289</v>
      </c>
      <c r="F2794" s="285">
        <v>0.39930555555555558</v>
      </c>
      <c r="G2794" s="176">
        <v>23</v>
      </c>
      <c r="H2794" s="176" t="s">
        <v>16088</v>
      </c>
      <c r="I2794" s="176" t="s">
        <v>12457</v>
      </c>
      <c r="J2794" s="176">
        <v>26.9</v>
      </c>
      <c r="K2794" s="176">
        <v>36.74</v>
      </c>
      <c r="L2794" s="177"/>
      <c r="M2794" s="177"/>
    </row>
    <row r="2795" spans="5:13" ht="16" x14ac:dyDescent="0.2">
      <c r="E2795" s="286">
        <v>43289</v>
      </c>
      <c r="F2795" s="285">
        <v>0.4</v>
      </c>
      <c r="G2795" s="176">
        <v>24</v>
      </c>
      <c r="H2795" s="176" t="s">
        <v>11553</v>
      </c>
      <c r="I2795" s="176" t="s">
        <v>12457</v>
      </c>
      <c r="J2795" s="176">
        <v>27.2</v>
      </c>
      <c r="K2795" s="176">
        <v>36.74</v>
      </c>
      <c r="L2795" s="177"/>
      <c r="M2795" s="177"/>
    </row>
    <row r="2796" spans="5:13" ht="16" x14ac:dyDescent="0.2">
      <c r="E2796" s="286">
        <v>43289</v>
      </c>
      <c r="F2796" s="285">
        <v>0.4</v>
      </c>
      <c r="G2796" s="176">
        <v>25</v>
      </c>
      <c r="H2796" s="176" t="s">
        <v>16090</v>
      </c>
      <c r="I2796" s="176" t="s">
        <v>16089</v>
      </c>
      <c r="J2796" s="176">
        <v>27.3</v>
      </c>
      <c r="K2796" s="176">
        <v>36.75</v>
      </c>
      <c r="L2796" s="177"/>
      <c r="M2796" s="177"/>
    </row>
    <row r="2797" spans="5:13" ht="16" x14ac:dyDescent="0.2">
      <c r="E2797" s="286">
        <v>43289</v>
      </c>
      <c r="F2797" s="285">
        <v>0.40069444444444446</v>
      </c>
      <c r="G2797" s="176">
        <v>26</v>
      </c>
      <c r="H2797" s="176" t="s">
        <v>12422</v>
      </c>
      <c r="I2797" s="176" t="s">
        <v>16089</v>
      </c>
      <c r="J2797" s="176">
        <v>27.3</v>
      </c>
      <c r="K2797" s="176">
        <v>36.75</v>
      </c>
      <c r="L2797" s="177"/>
      <c r="M2797" s="177"/>
    </row>
    <row r="2798" spans="5:13" ht="16" x14ac:dyDescent="0.2">
      <c r="E2798" s="286">
        <v>43289</v>
      </c>
      <c r="F2798" s="285">
        <v>0.40069444444444446</v>
      </c>
      <c r="G2798" s="176">
        <v>27</v>
      </c>
      <c r="H2798" s="176" t="s">
        <v>16091</v>
      </c>
      <c r="I2798" s="176" t="s">
        <v>12457</v>
      </c>
      <c r="J2798" s="176">
        <v>27.1</v>
      </c>
      <c r="K2798" s="176">
        <v>36.75</v>
      </c>
      <c r="L2798" s="177"/>
      <c r="M2798" s="177"/>
    </row>
    <row r="2799" spans="5:13" ht="16" x14ac:dyDescent="0.2">
      <c r="E2799" s="286">
        <v>43289</v>
      </c>
      <c r="F2799" s="285">
        <v>0.40138888888888891</v>
      </c>
      <c r="G2799" s="176">
        <v>28</v>
      </c>
      <c r="H2799" s="176" t="s">
        <v>11553</v>
      </c>
      <c r="I2799" s="176" t="s">
        <v>12457</v>
      </c>
      <c r="J2799" s="176">
        <v>27.3</v>
      </c>
      <c r="K2799" s="176">
        <v>36.75</v>
      </c>
      <c r="L2799" s="177"/>
      <c r="M2799" s="177"/>
    </row>
    <row r="2800" spans="5:13" ht="16" x14ac:dyDescent="0.2">
      <c r="E2800" s="286">
        <v>43289</v>
      </c>
      <c r="F2800" s="285">
        <v>0.40277777777777779</v>
      </c>
      <c r="G2800" s="176">
        <v>29</v>
      </c>
      <c r="H2800" s="176" t="s">
        <v>11553</v>
      </c>
      <c r="I2800" s="176" t="s">
        <v>16089</v>
      </c>
      <c r="J2800" s="176">
        <v>27.1</v>
      </c>
      <c r="K2800" s="176">
        <v>36.74</v>
      </c>
      <c r="L2800" s="177"/>
      <c r="M2800" s="177"/>
    </row>
    <row r="2801" spans="5:13" ht="16" x14ac:dyDescent="0.2">
      <c r="E2801" s="286">
        <v>43289</v>
      </c>
      <c r="F2801" s="285">
        <v>0.40277777777777779</v>
      </c>
      <c r="G2801" s="176">
        <v>30</v>
      </c>
      <c r="H2801" s="176" t="s">
        <v>11553</v>
      </c>
      <c r="I2801" s="176" t="s">
        <v>16089</v>
      </c>
      <c r="J2801" s="176">
        <v>27.2</v>
      </c>
      <c r="K2801" s="176">
        <v>36.74</v>
      </c>
      <c r="L2801" s="177"/>
      <c r="M2801" s="177"/>
    </row>
    <row r="2802" spans="5:13" ht="16" x14ac:dyDescent="0.2">
      <c r="E2802" s="286">
        <v>43289</v>
      </c>
      <c r="F2802" s="285">
        <v>0.40347222222222223</v>
      </c>
      <c r="G2802" s="176">
        <v>31</v>
      </c>
      <c r="H2802" s="176" t="s">
        <v>8443</v>
      </c>
      <c r="I2802" s="176" t="s">
        <v>16089</v>
      </c>
      <c r="J2802" s="176">
        <v>27.1</v>
      </c>
      <c r="K2802" s="176">
        <v>36.74</v>
      </c>
      <c r="L2802" s="177"/>
      <c r="M2802" s="177"/>
    </row>
    <row r="2803" spans="5:13" ht="16" x14ac:dyDescent="0.2">
      <c r="E2803" s="286">
        <v>43289</v>
      </c>
      <c r="F2803" s="285">
        <v>0.40416666666666667</v>
      </c>
      <c r="G2803" s="176">
        <v>32</v>
      </c>
      <c r="H2803" s="176" t="s">
        <v>12422</v>
      </c>
      <c r="I2803" s="176" t="s">
        <v>16089</v>
      </c>
      <c r="J2803" s="176">
        <v>27.3</v>
      </c>
      <c r="K2803" s="176">
        <v>36.74</v>
      </c>
      <c r="L2803" s="177"/>
      <c r="M2803" s="177"/>
    </row>
    <row r="2804" spans="5:13" ht="16" x14ac:dyDescent="0.2">
      <c r="E2804" s="286">
        <v>43289</v>
      </c>
      <c r="F2804" s="285">
        <v>0.40486111111111112</v>
      </c>
      <c r="G2804" s="176">
        <v>33</v>
      </c>
      <c r="H2804" s="176" t="s">
        <v>12422</v>
      </c>
      <c r="I2804" s="176" t="s">
        <v>12457</v>
      </c>
      <c r="J2804" s="176">
        <v>27</v>
      </c>
      <c r="K2804" s="176">
        <v>36.75</v>
      </c>
      <c r="L2804" s="177"/>
      <c r="M2804" s="177"/>
    </row>
    <row r="2805" spans="5:13" ht="16" x14ac:dyDescent="0.2">
      <c r="E2805" s="286">
        <v>43289</v>
      </c>
      <c r="F2805" s="285">
        <v>0.40555555555555556</v>
      </c>
      <c r="G2805" s="176">
        <v>34</v>
      </c>
      <c r="H2805" s="176" t="s">
        <v>12422</v>
      </c>
      <c r="I2805" s="176" t="s">
        <v>16089</v>
      </c>
      <c r="J2805" s="176">
        <v>27.3</v>
      </c>
      <c r="K2805" s="176">
        <v>36.74</v>
      </c>
      <c r="L2805" s="177"/>
      <c r="M2805" s="177"/>
    </row>
    <row r="2806" spans="5:13" ht="16" x14ac:dyDescent="0.2">
      <c r="E2806" s="286">
        <v>43289</v>
      </c>
      <c r="F2806" s="285">
        <v>0.40625</v>
      </c>
      <c r="G2806" s="176">
        <v>35</v>
      </c>
      <c r="H2806" s="176" t="s">
        <v>16091</v>
      </c>
      <c r="I2806" s="176" t="s">
        <v>16089</v>
      </c>
      <c r="J2806" s="176">
        <v>27.3</v>
      </c>
      <c r="K2806" s="176">
        <v>36.74</v>
      </c>
      <c r="L2806" s="177"/>
      <c r="M2806" s="177"/>
    </row>
    <row r="2807" spans="5:13" ht="16" x14ac:dyDescent="0.2">
      <c r="E2807" s="286">
        <v>43289</v>
      </c>
      <c r="F2807" s="285">
        <v>0.40694444444444444</v>
      </c>
      <c r="G2807" s="176">
        <v>36</v>
      </c>
      <c r="H2807" s="176" t="s">
        <v>16092</v>
      </c>
      <c r="I2807" s="176" t="s">
        <v>12457</v>
      </c>
      <c r="J2807" s="176">
        <v>26.8</v>
      </c>
      <c r="K2807" s="176">
        <v>36.75</v>
      </c>
      <c r="L2807" s="177"/>
      <c r="M2807" s="177"/>
    </row>
    <row r="2808" spans="5:13" ht="16" x14ac:dyDescent="0.2">
      <c r="E2808" s="286">
        <v>43289</v>
      </c>
      <c r="F2808" s="285">
        <v>0.40763888888888888</v>
      </c>
      <c r="G2808" s="176">
        <v>37</v>
      </c>
      <c r="H2808" s="176" t="s">
        <v>16092</v>
      </c>
      <c r="I2808" s="176" t="s">
        <v>12457</v>
      </c>
      <c r="J2808" s="176">
        <v>26.7</v>
      </c>
      <c r="K2808" s="176">
        <v>36.729999999999997</v>
      </c>
      <c r="L2808" s="177"/>
      <c r="M2808" s="177"/>
    </row>
    <row r="2809" spans="5:13" ht="16" x14ac:dyDescent="0.2">
      <c r="E2809" s="286">
        <v>43289</v>
      </c>
      <c r="F2809" s="285">
        <v>0.40833333333333333</v>
      </c>
      <c r="G2809" s="176">
        <v>38</v>
      </c>
      <c r="H2809" s="176" t="s">
        <v>8443</v>
      </c>
      <c r="I2809" s="176" t="s">
        <v>12457</v>
      </c>
      <c r="J2809" s="176">
        <v>26.9</v>
      </c>
      <c r="K2809" s="176">
        <v>36.770000000000003</v>
      </c>
      <c r="L2809" s="177"/>
      <c r="M2809" s="177"/>
    </row>
    <row r="2810" spans="5:13" ht="16" x14ac:dyDescent="0.2">
      <c r="E2810" s="286">
        <v>43289</v>
      </c>
      <c r="F2810" s="285">
        <v>0.40972222222222221</v>
      </c>
      <c r="G2810" s="176">
        <v>39</v>
      </c>
      <c r="H2810" s="176" t="s">
        <v>12422</v>
      </c>
      <c r="I2810" s="176" t="s">
        <v>16089</v>
      </c>
      <c r="J2810" s="176">
        <v>27.1</v>
      </c>
      <c r="K2810" s="176">
        <v>36.74</v>
      </c>
      <c r="L2810" s="177"/>
      <c r="M2810" s="177"/>
    </row>
    <row r="2811" spans="5:13" ht="16" x14ac:dyDescent="0.2">
      <c r="E2811" s="286">
        <v>43289</v>
      </c>
      <c r="F2811" s="285">
        <v>0.41111111111111109</v>
      </c>
      <c r="G2811" s="176">
        <v>40</v>
      </c>
      <c r="H2811" s="176" t="s">
        <v>16092</v>
      </c>
      <c r="I2811" s="176" t="s">
        <v>16089</v>
      </c>
      <c r="J2811" s="176">
        <v>27.2</v>
      </c>
      <c r="K2811" s="176">
        <v>36.74</v>
      </c>
      <c r="L2811" s="177"/>
      <c r="M2811" s="177"/>
    </row>
    <row r="2812" spans="5:13" ht="16" x14ac:dyDescent="0.2">
      <c r="E2812" s="286">
        <v>43289</v>
      </c>
      <c r="F2812" s="285">
        <v>0.41180555555555554</v>
      </c>
      <c r="G2812" s="176">
        <v>41</v>
      </c>
      <c r="H2812" s="176" t="s">
        <v>16088</v>
      </c>
      <c r="I2812" s="176" t="s">
        <v>16089</v>
      </c>
      <c r="J2812" s="176">
        <v>27.2</v>
      </c>
      <c r="K2812" s="176">
        <v>36.74</v>
      </c>
      <c r="L2812" s="177"/>
      <c r="M2812" s="177"/>
    </row>
    <row r="2813" spans="5:13" ht="16" x14ac:dyDescent="0.2">
      <c r="E2813" s="286">
        <v>43289</v>
      </c>
      <c r="F2813" s="285">
        <v>0.41249999999999998</v>
      </c>
      <c r="G2813" s="176">
        <v>42</v>
      </c>
      <c r="H2813" s="176" t="s">
        <v>8443</v>
      </c>
      <c r="I2813" s="176" t="s">
        <v>12457</v>
      </c>
      <c r="J2813" s="176">
        <v>27.2</v>
      </c>
      <c r="K2813" s="176">
        <v>36.72</v>
      </c>
      <c r="L2813" s="177"/>
      <c r="M2813" s="177"/>
    </row>
    <row r="2814" spans="5:13" ht="16" x14ac:dyDescent="0.2">
      <c r="E2814" s="286">
        <v>43289</v>
      </c>
      <c r="F2814" s="285">
        <v>0.41388888888888886</v>
      </c>
      <c r="G2814" s="176">
        <v>43</v>
      </c>
      <c r="H2814" s="176" t="s">
        <v>8443</v>
      </c>
      <c r="I2814" s="176" t="s">
        <v>12457</v>
      </c>
      <c r="J2814" s="176">
        <v>27.2</v>
      </c>
      <c r="K2814" s="176">
        <v>36.74</v>
      </c>
      <c r="L2814" s="177"/>
      <c r="M2814" s="177"/>
    </row>
    <row r="2815" spans="5:13" ht="16" x14ac:dyDescent="0.2">
      <c r="E2815" s="286">
        <v>43289</v>
      </c>
      <c r="F2815" s="285">
        <v>0.40833333333333333</v>
      </c>
      <c r="G2815" s="176">
        <v>44</v>
      </c>
      <c r="H2815" s="176" t="s">
        <v>16088</v>
      </c>
      <c r="I2815" s="176" t="s">
        <v>16089</v>
      </c>
      <c r="J2815" s="176">
        <v>26.8</v>
      </c>
      <c r="K2815" s="176">
        <v>36.74</v>
      </c>
      <c r="L2815" s="177"/>
      <c r="M2815" s="177"/>
    </row>
    <row r="2816" spans="5:13" ht="16" x14ac:dyDescent="0.2">
      <c r="E2816" s="286">
        <v>43289</v>
      </c>
      <c r="F2816" s="285">
        <v>0.41458333333333336</v>
      </c>
      <c r="G2816" s="176">
        <v>45</v>
      </c>
      <c r="H2816" s="176" t="s">
        <v>16088</v>
      </c>
      <c r="I2816" s="176" t="s">
        <v>12457</v>
      </c>
      <c r="J2816" s="176">
        <v>27</v>
      </c>
      <c r="K2816" s="176">
        <v>36.729999999999997</v>
      </c>
      <c r="L2816" s="177"/>
      <c r="M2816" s="177"/>
    </row>
    <row r="2817" spans="5:13" ht="16" x14ac:dyDescent="0.2">
      <c r="E2817" s="286">
        <v>43289</v>
      </c>
      <c r="F2817" s="285">
        <v>0.4152777777777778</v>
      </c>
      <c r="G2817" s="176">
        <v>46</v>
      </c>
      <c r="H2817" s="176" t="s">
        <v>12422</v>
      </c>
      <c r="I2817" s="176" t="s">
        <v>12457</v>
      </c>
      <c r="J2817" s="176">
        <v>27.3</v>
      </c>
      <c r="K2817" s="176">
        <v>36.74</v>
      </c>
      <c r="L2817" s="177"/>
      <c r="M2817" s="177"/>
    </row>
    <row r="2818" spans="5:13" ht="16" x14ac:dyDescent="0.2">
      <c r="E2818" s="286">
        <v>43289</v>
      </c>
      <c r="F2818" s="285">
        <v>0.41597222222222224</v>
      </c>
      <c r="G2818" s="176">
        <v>47</v>
      </c>
      <c r="H2818" s="176" t="s">
        <v>16088</v>
      </c>
      <c r="I2818" s="176" t="s">
        <v>12457</v>
      </c>
      <c r="J2818" s="176">
        <v>27.2</v>
      </c>
      <c r="K2818" s="176">
        <v>36.74</v>
      </c>
      <c r="L2818" s="177"/>
      <c r="M2818" s="177"/>
    </row>
    <row r="2819" spans="5:13" ht="16" x14ac:dyDescent="0.2">
      <c r="E2819" s="286">
        <v>43289</v>
      </c>
      <c r="F2819" s="285">
        <v>0.41666666666666669</v>
      </c>
      <c r="G2819" s="176">
        <v>48</v>
      </c>
      <c r="H2819" s="176" t="s">
        <v>16088</v>
      </c>
      <c r="I2819" s="176" t="s">
        <v>12457</v>
      </c>
      <c r="J2819" s="176">
        <v>27.2</v>
      </c>
      <c r="K2819" s="176">
        <v>36.74</v>
      </c>
      <c r="L2819" s="177"/>
      <c r="M2819" s="177"/>
    </row>
    <row r="2820" spans="5:13" ht="16" x14ac:dyDescent="0.2">
      <c r="E2820" s="286">
        <v>43289</v>
      </c>
      <c r="F2820" s="285">
        <v>0.41736111111111113</v>
      </c>
      <c r="G2820" s="176">
        <v>49</v>
      </c>
      <c r="H2820" s="176" t="s">
        <v>11553</v>
      </c>
      <c r="I2820" s="176" t="s">
        <v>16089</v>
      </c>
      <c r="J2820" s="176">
        <v>27.2</v>
      </c>
      <c r="K2820" s="176">
        <v>36.74</v>
      </c>
      <c r="L2820" s="177"/>
      <c r="M2820" s="177"/>
    </row>
    <row r="2821" spans="5:13" ht="16" x14ac:dyDescent="0.2">
      <c r="E2821" s="286">
        <v>43289</v>
      </c>
      <c r="F2821" s="285">
        <v>0.41458333333333336</v>
      </c>
      <c r="G2821" s="176">
        <v>50</v>
      </c>
      <c r="H2821" s="176" t="s">
        <v>16090</v>
      </c>
      <c r="I2821" s="176" t="s">
        <v>12457</v>
      </c>
      <c r="J2821" s="176">
        <v>27.2</v>
      </c>
      <c r="K2821" s="176">
        <v>36.74</v>
      </c>
      <c r="L2821" s="177"/>
      <c r="M2821" s="177"/>
    </row>
    <row r="2822" spans="5:13" ht="16" x14ac:dyDescent="0.2">
      <c r="E2822" s="286">
        <v>43289</v>
      </c>
      <c r="F2822" s="285">
        <v>0.41805555555555557</v>
      </c>
      <c r="G2822" s="176">
        <v>51</v>
      </c>
      <c r="H2822" s="176" t="s">
        <v>16091</v>
      </c>
      <c r="I2822" s="176" t="s">
        <v>16089</v>
      </c>
      <c r="J2822" s="176">
        <v>27.1</v>
      </c>
      <c r="K2822" s="176">
        <v>36.74</v>
      </c>
      <c r="L2822" s="177"/>
      <c r="M2822" s="177"/>
    </row>
    <row r="2823" spans="5:13" ht="16" x14ac:dyDescent="0.2">
      <c r="E2823" s="286">
        <v>43289</v>
      </c>
      <c r="F2823" s="285">
        <v>0.41875000000000001</v>
      </c>
      <c r="G2823" s="176">
        <v>52</v>
      </c>
      <c r="H2823" s="176" t="s">
        <v>8443</v>
      </c>
      <c r="I2823" s="176" t="s">
        <v>16089</v>
      </c>
      <c r="J2823" s="176">
        <v>27.2</v>
      </c>
      <c r="K2823" s="176">
        <v>36.74</v>
      </c>
      <c r="L2823" s="177"/>
      <c r="M2823" s="177"/>
    </row>
    <row r="2824" spans="5:13" ht="16" x14ac:dyDescent="0.2">
      <c r="E2824" s="286">
        <v>43289</v>
      </c>
      <c r="F2824" s="285">
        <v>0.41944444444444445</v>
      </c>
      <c r="G2824" s="176">
        <v>53</v>
      </c>
      <c r="H2824" s="176" t="s">
        <v>16091</v>
      </c>
      <c r="I2824" s="176" t="s">
        <v>12457</v>
      </c>
      <c r="J2824" s="176">
        <v>27.1</v>
      </c>
      <c r="K2824" s="176">
        <v>36.74</v>
      </c>
      <c r="L2824" s="177"/>
      <c r="M2824" s="177"/>
    </row>
    <row r="2825" spans="5:13" ht="16" x14ac:dyDescent="0.2">
      <c r="E2825" s="286">
        <v>43289</v>
      </c>
      <c r="F2825" s="285">
        <v>0.4201388888888889</v>
      </c>
      <c r="G2825" s="176">
        <v>54</v>
      </c>
      <c r="H2825" s="176" t="s">
        <v>16091</v>
      </c>
      <c r="I2825" s="176" t="s">
        <v>16089</v>
      </c>
      <c r="J2825" s="176">
        <v>27.2</v>
      </c>
      <c r="K2825" s="176">
        <v>36.74</v>
      </c>
      <c r="L2825" s="177"/>
      <c r="M2825" s="177"/>
    </row>
    <row r="2826" spans="5:13" ht="16" x14ac:dyDescent="0.2">
      <c r="E2826" s="286">
        <v>43289</v>
      </c>
      <c r="F2826" s="285">
        <v>0.42083333333333334</v>
      </c>
      <c r="G2826" s="176">
        <v>55</v>
      </c>
      <c r="H2826" s="176" t="s">
        <v>16090</v>
      </c>
      <c r="I2826" s="176" t="s">
        <v>12457</v>
      </c>
      <c r="J2826" s="176">
        <v>27.2</v>
      </c>
      <c r="K2826" s="176">
        <v>36.74</v>
      </c>
      <c r="L2826" s="177"/>
      <c r="M2826" s="177"/>
    </row>
    <row r="2827" spans="5:13" ht="16" x14ac:dyDescent="0.2">
      <c r="E2827" s="286">
        <v>43289</v>
      </c>
      <c r="F2827" s="285">
        <v>0.42152777777777778</v>
      </c>
      <c r="G2827" s="176">
        <v>56</v>
      </c>
      <c r="H2827" s="176" t="s">
        <v>16090</v>
      </c>
      <c r="I2827" s="176" t="s">
        <v>12457</v>
      </c>
      <c r="J2827" s="176">
        <v>27.2</v>
      </c>
      <c r="K2827" s="176">
        <v>36.74</v>
      </c>
      <c r="L2827" s="177"/>
      <c r="M2827" s="177"/>
    </row>
    <row r="2828" spans="5:13" ht="16" x14ac:dyDescent="0.2">
      <c r="E2828" s="286">
        <v>43289</v>
      </c>
      <c r="F2828" s="285">
        <v>0.42430555555555555</v>
      </c>
      <c r="G2828" s="176" t="s">
        <v>16104</v>
      </c>
      <c r="H2828" s="176" t="s">
        <v>16094</v>
      </c>
      <c r="I2828" s="176" t="s">
        <v>12457</v>
      </c>
      <c r="J2828" s="176">
        <v>28.7</v>
      </c>
      <c r="K2828" s="176">
        <v>36.71</v>
      </c>
      <c r="L2828" s="177"/>
      <c r="M2828" s="177"/>
    </row>
    <row r="2829" spans="5:13" ht="16" x14ac:dyDescent="0.2">
      <c r="E2829" s="286">
        <v>43289</v>
      </c>
      <c r="F2829" s="285">
        <v>0.42499999999999999</v>
      </c>
      <c r="G2829" s="176" t="s">
        <v>16095</v>
      </c>
      <c r="H2829" s="176" t="s">
        <v>16094</v>
      </c>
      <c r="I2829" s="176" t="s">
        <v>16089</v>
      </c>
      <c r="J2829" s="176">
        <v>28.9</v>
      </c>
      <c r="K2829" s="176">
        <v>36.729999999999997</v>
      </c>
      <c r="L2829" s="177"/>
      <c r="M2829" s="177"/>
    </row>
    <row r="2830" spans="5:13" ht="16" x14ac:dyDescent="0.2">
      <c r="E2830" s="286">
        <v>43320</v>
      </c>
      <c r="F2830" s="285">
        <v>0.37430555555555556</v>
      </c>
      <c r="G2830" s="176">
        <v>1</v>
      </c>
      <c r="H2830" s="176" t="s">
        <v>16088</v>
      </c>
      <c r="I2830" s="176" t="s">
        <v>16089</v>
      </c>
      <c r="J2830" s="176">
        <v>27.3</v>
      </c>
      <c r="K2830" s="176">
        <v>36.630000000000003</v>
      </c>
      <c r="L2830" s="177"/>
      <c r="M2830" s="177"/>
    </row>
    <row r="2831" spans="5:13" ht="16" x14ac:dyDescent="0.2">
      <c r="E2831" s="286">
        <v>43320</v>
      </c>
      <c r="F2831" s="285">
        <v>0.375</v>
      </c>
      <c r="G2831" s="176">
        <v>2</v>
      </c>
      <c r="H2831" s="176" t="s">
        <v>16090</v>
      </c>
      <c r="I2831" s="176" t="s">
        <v>16089</v>
      </c>
      <c r="J2831" s="176">
        <v>27.3</v>
      </c>
      <c r="K2831" s="176">
        <v>36.64</v>
      </c>
      <c r="L2831" s="177"/>
      <c r="M2831" s="177"/>
    </row>
    <row r="2832" spans="5:13" ht="16" x14ac:dyDescent="0.2">
      <c r="E2832" s="286">
        <v>43320</v>
      </c>
      <c r="F2832" s="285">
        <v>0.37569444444444444</v>
      </c>
      <c r="G2832" s="176">
        <v>3</v>
      </c>
      <c r="H2832" s="176" t="s">
        <v>16091</v>
      </c>
      <c r="I2832" s="176" t="s">
        <v>12457</v>
      </c>
      <c r="J2832" s="176">
        <v>27.3</v>
      </c>
      <c r="K2832" s="176">
        <v>36.61</v>
      </c>
      <c r="L2832" s="177"/>
      <c r="M2832" s="177"/>
    </row>
    <row r="2833" spans="5:13" ht="16" x14ac:dyDescent="0.2">
      <c r="E2833" s="286">
        <v>43320</v>
      </c>
      <c r="F2833" s="285">
        <v>0.37708333333333333</v>
      </c>
      <c r="G2833" s="176">
        <v>4</v>
      </c>
      <c r="H2833" s="176" t="s">
        <v>16090</v>
      </c>
      <c r="I2833" s="176" t="s">
        <v>12457</v>
      </c>
      <c r="J2833" s="176">
        <v>27.4</v>
      </c>
      <c r="K2833" s="176">
        <v>36.61</v>
      </c>
      <c r="L2833" s="177"/>
      <c r="M2833" s="177"/>
    </row>
    <row r="2834" spans="5:13" ht="16" x14ac:dyDescent="0.2">
      <c r="E2834" s="286">
        <v>43320</v>
      </c>
      <c r="F2834" s="285">
        <v>0.37777777777777777</v>
      </c>
      <c r="G2834" s="176">
        <v>5</v>
      </c>
      <c r="H2834" s="176" t="s">
        <v>11553</v>
      </c>
      <c r="I2834" s="176" t="s">
        <v>12457</v>
      </c>
      <c r="J2834" s="176">
        <v>27.3</v>
      </c>
      <c r="K2834" s="176">
        <v>36.61</v>
      </c>
      <c r="L2834" s="177"/>
      <c r="M2834" s="177"/>
    </row>
    <row r="2835" spans="5:13" ht="16" x14ac:dyDescent="0.2">
      <c r="E2835" s="286">
        <v>43320</v>
      </c>
      <c r="F2835" s="285">
        <v>0.37847222222222221</v>
      </c>
      <c r="G2835" s="176">
        <v>6</v>
      </c>
      <c r="H2835" s="176" t="s">
        <v>16090</v>
      </c>
      <c r="I2835" s="176" t="s">
        <v>16089</v>
      </c>
      <c r="J2835" s="176">
        <v>27.5</v>
      </c>
      <c r="K2835" s="176">
        <v>36.630000000000003</v>
      </c>
      <c r="L2835" s="177"/>
      <c r="M2835" s="177"/>
    </row>
    <row r="2836" spans="5:13" ht="16" x14ac:dyDescent="0.2">
      <c r="E2836" s="286">
        <v>43320</v>
      </c>
      <c r="F2836" s="285">
        <v>0.37916666666666665</v>
      </c>
      <c r="G2836" s="176">
        <v>7</v>
      </c>
      <c r="H2836" s="176" t="s">
        <v>16088</v>
      </c>
      <c r="I2836" s="176" t="s">
        <v>16089</v>
      </c>
      <c r="J2836" s="176">
        <v>27.4</v>
      </c>
      <c r="K2836" s="176">
        <v>36.619999999999997</v>
      </c>
      <c r="L2836" s="177"/>
      <c r="M2836" s="177"/>
    </row>
    <row r="2837" spans="5:13" ht="16" x14ac:dyDescent="0.2">
      <c r="E2837" s="286">
        <v>43320</v>
      </c>
      <c r="F2837" s="285">
        <v>0.38055555555555554</v>
      </c>
      <c r="G2837" s="176">
        <v>8</v>
      </c>
      <c r="H2837" s="176" t="s">
        <v>11553</v>
      </c>
      <c r="I2837" s="176" t="s">
        <v>12457</v>
      </c>
      <c r="J2837" s="176">
        <v>27</v>
      </c>
      <c r="K2837" s="176">
        <v>36.6</v>
      </c>
      <c r="L2837" s="177"/>
      <c r="M2837" s="177"/>
    </row>
    <row r="2838" spans="5:13" ht="16" x14ac:dyDescent="0.2">
      <c r="E2838" s="286">
        <v>43320</v>
      </c>
      <c r="F2838" s="285">
        <v>0.38124999999999998</v>
      </c>
      <c r="G2838" s="176">
        <v>9</v>
      </c>
      <c r="H2838" s="176" t="s">
        <v>8443</v>
      </c>
      <c r="I2838" s="176" t="s">
        <v>16089</v>
      </c>
      <c r="J2838" s="176">
        <v>27.3</v>
      </c>
      <c r="K2838" s="176">
        <v>36.619999999999997</v>
      </c>
      <c r="L2838" s="177"/>
      <c r="M2838" s="177"/>
    </row>
    <row r="2839" spans="5:13" ht="16" x14ac:dyDescent="0.2">
      <c r="E2839" s="286">
        <v>43320</v>
      </c>
      <c r="F2839" s="285">
        <v>0.38263888888888886</v>
      </c>
      <c r="G2839" s="176">
        <v>10</v>
      </c>
      <c r="H2839" s="176" t="s">
        <v>12422</v>
      </c>
      <c r="I2839" s="176" t="s">
        <v>12457</v>
      </c>
      <c r="J2839" s="176">
        <v>27.1</v>
      </c>
      <c r="K2839" s="176">
        <v>36.6</v>
      </c>
      <c r="L2839" s="177"/>
      <c r="M2839" s="177"/>
    </row>
    <row r="2840" spans="5:13" ht="16" x14ac:dyDescent="0.2">
      <c r="E2840" s="286">
        <v>43320</v>
      </c>
      <c r="F2840" s="285">
        <v>0.38333333333333336</v>
      </c>
      <c r="G2840" s="176">
        <v>11</v>
      </c>
      <c r="H2840" s="176" t="s">
        <v>11553</v>
      </c>
      <c r="I2840" s="176" t="s">
        <v>16089</v>
      </c>
      <c r="J2840" s="176">
        <v>27.4</v>
      </c>
      <c r="K2840" s="176">
        <v>36.619999999999997</v>
      </c>
      <c r="L2840" s="177"/>
      <c r="M2840" s="177"/>
    </row>
    <row r="2841" spans="5:13" ht="16" x14ac:dyDescent="0.2">
      <c r="E2841" s="286">
        <v>43320</v>
      </c>
      <c r="F2841" s="285">
        <v>0.38472222222222224</v>
      </c>
      <c r="G2841" s="176">
        <v>12</v>
      </c>
      <c r="H2841" s="176" t="s">
        <v>16092</v>
      </c>
      <c r="I2841" s="176" t="s">
        <v>12457</v>
      </c>
      <c r="J2841" s="176">
        <v>27.2</v>
      </c>
      <c r="K2841" s="176">
        <v>36.6</v>
      </c>
      <c r="L2841" s="177"/>
      <c r="M2841" s="177"/>
    </row>
    <row r="2842" spans="5:13" ht="16" x14ac:dyDescent="0.2">
      <c r="E2842" s="286">
        <v>43320</v>
      </c>
      <c r="F2842" s="285">
        <v>0.38541666666666669</v>
      </c>
      <c r="G2842" s="176">
        <v>13</v>
      </c>
      <c r="H2842" s="176" t="s">
        <v>16092</v>
      </c>
      <c r="I2842" s="176" t="s">
        <v>16089</v>
      </c>
      <c r="J2842" s="176">
        <v>27.4</v>
      </c>
      <c r="K2842" s="176">
        <v>36.619999999999997</v>
      </c>
      <c r="L2842" s="177"/>
      <c r="M2842" s="177"/>
    </row>
    <row r="2843" spans="5:13" ht="16" x14ac:dyDescent="0.2">
      <c r="E2843" s="286">
        <v>43320</v>
      </c>
      <c r="F2843" s="285">
        <v>0.38680555555555557</v>
      </c>
      <c r="G2843" s="176">
        <v>14</v>
      </c>
      <c r="H2843" s="176" t="s">
        <v>16092</v>
      </c>
      <c r="I2843" s="176" t="s">
        <v>16089</v>
      </c>
      <c r="J2843" s="176">
        <v>27.3</v>
      </c>
      <c r="K2843" s="176">
        <v>36.630000000000003</v>
      </c>
      <c r="L2843" s="177"/>
      <c r="M2843" s="177"/>
    </row>
    <row r="2844" spans="5:13" ht="16" x14ac:dyDescent="0.2">
      <c r="E2844" s="286">
        <v>43320</v>
      </c>
      <c r="F2844" s="285">
        <v>0.38750000000000001</v>
      </c>
      <c r="G2844" s="176">
        <v>15</v>
      </c>
      <c r="H2844" s="176" t="s">
        <v>8443</v>
      </c>
      <c r="I2844" s="176" t="s">
        <v>12457</v>
      </c>
      <c r="J2844" s="176">
        <v>27.4</v>
      </c>
      <c r="K2844" s="176">
        <v>36.6</v>
      </c>
      <c r="L2844" s="177"/>
      <c r="M2844" s="177"/>
    </row>
    <row r="2845" spans="5:13" ht="16" x14ac:dyDescent="0.2">
      <c r="E2845" s="286">
        <v>43320</v>
      </c>
      <c r="F2845" s="285">
        <v>0.38819444444444445</v>
      </c>
      <c r="G2845" s="176">
        <v>16</v>
      </c>
      <c r="H2845" s="176" t="s">
        <v>8443</v>
      </c>
      <c r="I2845" s="176" t="s">
        <v>16089</v>
      </c>
      <c r="J2845" s="176">
        <v>27.1</v>
      </c>
      <c r="K2845" s="176">
        <v>36.61</v>
      </c>
      <c r="L2845" s="177"/>
      <c r="M2845" s="177"/>
    </row>
    <row r="2846" spans="5:13" ht="16" x14ac:dyDescent="0.2">
      <c r="E2846" s="286">
        <v>43320</v>
      </c>
      <c r="F2846" s="285">
        <v>0.3888888888888889</v>
      </c>
      <c r="G2846" s="176">
        <v>17</v>
      </c>
      <c r="H2846" s="176" t="s">
        <v>12422</v>
      </c>
      <c r="I2846" s="176" t="s">
        <v>12457</v>
      </c>
      <c r="J2846" s="176">
        <v>27.2</v>
      </c>
      <c r="K2846" s="176">
        <v>36.6</v>
      </c>
      <c r="L2846" s="177"/>
      <c r="M2846" s="177"/>
    </row>
    <row r="2847" spans="5:13" ht="16" x14ac:dyDescent="0.2">
      <c r="E2847" s="286">
        <v>43320</v>
      </c>
      <c r="F2847" s="285">
        <v>0.38958333333333334</v>
      </c>
      <c r="G2847" s="176">
        <v>18</v>
      </c>
      <c r="H2847" s="176" t="s">
        <v>16092</v>
      </c>
      <c r="I2847" s="176" t="s">
        <v>16089</v>
      </c>
      <c r="J2847" s="176">
        <v>27.4</v>
      </c>
      <c r="K2847" s="176">
        <v>36.61</v>
      </c>
      <c r="L2847" s="177"/>
      <c r="M2847" s="177"/>
    </row>
    <row r="2848" spans="5:13" ht="16" x14ac:dyDescent="0.2">
      <c r="E2848" s="286">
        <v>43320</v>
      </c>
      <c r="F2848" s="285">
        <v>0.39097222222222222</v>
      </c>
      <c r="G2848" s="176">
        <v>19</v>
      </c>
      <c r="H2848" s="176" t="s">
        <v>16091</v>
      </c>
      <c r="I2848" s="176" t="s">
        <v>12457</v>
      </c>
      <c r="J2848" s="176">
        <v>27.1</v>
      </c>
      <c r="K2848" s="176">
        <v>36.6</v>
      </c>
      <c r="L2848" s="177"/>
      <c r="M2848" s="177"/>
    </row>
    <row r="2849" spans="5:13" ht="16" x14ac:dyDescent="0.2">
      <c r="E2849" s="286">
        <v>43320</v>
      </c>
      <c r="F2849" s="285">
        <v>0.38611111111111113</v>
      </c>
      <c r="G2849" s="176">
        <v>20</v>
      </c>
      <c r="H2849" s="176" t="s">
        <v>16090</v>
      </c>
      <c r="I2849" s="176" t="s">
        <v>16089</v>
      </c>
      <c r="J2849" s="176">
        <v>27.5</v>
      </c>
      <c r="K2849" s="176">
        <v>36.61</v>
      </c>
      <c r="L2849" s="177"/>
      <c r="M2849" s="177"/>
    </row>
    <row r="2850" spans="5:13" ht="16" x14ac:dyDescent="0.2">
      <c r="E2850" s="286">
        <v>43320</v>
      </c>
      <c r="F2850" s="285">
        <v>0.39166666666666666</v>
      </c>
      <c r="G2850" s="176">
        <v>21</v>
      </c>
      <c r="H2850" s="176" t="s">
        <v>16092</v>
      </c>
      <c r="I2850" s="176" t="s">
        <v>12457</v>
      </c>
      <c r="J2850" s="176">
        <v>27.3</v>
      </c>
      <c r="K2850" s="176">
        <v>36.6</v>
      </c>
      <c r="L2850" s="177"/>
      <c r="M2850" s="177"/>
    </row>
    <row r="2851" spans="5:13" ht="16" x14ac:dyDescent="0.2">
      <c r="E2851" s="286">
        <v>43320</v>
      </c>
      <c r="F2851" s="285">
        <v>0.3923611111111111</v>
      </c>
      <c r="G2851" s="176">
        <v>22</v>
      </c>
      <c r="H2851" s="176" t="s">
        <v>16091</v>
      </c>
      <c r="I2851" s="176" t="s">
        <v>16089</v>
      </c>
      <c r="J2851" s="176">
        <v>27.4</v>
      </c>
      <c r="K2851" s="176">
        <v>36.61</v>
      </c>
      <c r="L2851" s="177"/>
      <c r="M2851" s="177"/>
    </row>
    <row r="2852" spans="5:13" ht="16" x14ac:dyDescent="0.2">
      <c r="E2852" s="286">
        <v>43320</v>
      </c>
      <c r="F2852" s="285">
        <v>0.39305555555555555</v>
      </c>
      <c r="G2852" s="176">
        <v>23</v>
      </c>
      <c r="H2852" s="176" t="s">
        <v>16088</v>
      </c>
      <c r="I2852" s="176" t="s">
        <v>12457</v>
      </c>
      <c r="J2852" s="176">
        <v>27.1</v>
      </c>
      <c r="K2852" s="176">
        <v>36.6</v>
      </c>
      <c r="L2852" s="177"/>
      <c r="M2852" s="177"/>
    </row>
    <row r="2853" spans="5:13" ht="16" x14ac:dyDescent="0.2">
      <c r="E2853" s="286">
        <v>43320</v>
      </c>
      <c r="F2853" s="285">
        <v>0.39374999999999999</v>
      </c>
      <c r="G2853" s="176">
        <v>24</v>
      </c>
      <c r="H2853" s="176" t="s">
        <v>11553</v>
      </c>
      <c r="I2853" s="176" t="s">
        <v>12457</v>
      </c>
      <c r="J2853" s="176">
        <v>27.3</v>
      </c>
      <c r="K2853" s="176">
        <v>36.61</v>
      </c>
      <c r="L2853" s="177"/>
      <c r="M2853" s="177"/>
    </row>
    <row r="2854" spans="5:13" ht="16" x14ac:dyDescent="0.2">
      <c r="E2854" s="286">
        <v>43320</v>
      </c>
      <c r="F2854" s="285">
        <v>0.39444444444444443</v>
      </c>
      <c r="G2854" s="176">
        <v>25</v>
      </c>
      <c r="H2854" s="176" t="s">
        <v>16090</v>
      </c>
      <c r="I2854" s="176" t="s">
        <v>16089</v>
      </c>
      <c r="J2854" s="176">
        <v>27.4</v>
      </c>
      <c r="K2854" s="176">
        <v>36.630000000000003</v>
      </c>
      <c r="L2854" s="177"/>
      <c r="M2854" s="177"/>
    </row>
    <row r="2855" spans="5:13" ht="16" x14ac:dyDescent="0.2">
      <c r="E2855" s="286">
        <v>43320</v>
      </c>
      <c r="F2855" s="285">
        <v>0.39513888888888887</v>
      </c>
      <c r="G2855" s="176">
        <v>26</v>
      </c>
      <c r="H2855" s="176" t="s">
        <v>12422</v>
      </c>
      <c r="I2855" s="176" t="s">
        <v>16089</v>
      </c>
      <c r="J2855" s="176">
        <v>27.5</v>
      </c>
      <c r="K2855" s="176">
        <v>36.619999999999997</v>
      </c>
      <c r="L2855" s="177"/>
      <c r="M2855" s="177"/>
    </row>
    <row r="2856" spans="5:13" ht="16" x14ac:dyDescent="0.2">
      <c r="E2856" s="286">
        <v>43320</v>
      </c>
      <c r="F2856" s="285">
        <v>0.39583333333333331</v>
      </c>
      <c r="G2856" s="176">
        <v>27</v>
      </c>
      <c r="H2856" s="176" t="s">
        <v>16091</v>
      </c>
      <c r="I2856" s="176" t="s">
        <v>12457</v>
      </c>
      <c r="J2856" s="176">
        <v>27.4</v>
      </c>
      <c r="K2856" s="176">
        <v>36.6</v>
      </c>
      <c r="L2856" s="177"/>
      <c r="M2856" s="177"/>
    </row>
    <row r="2857" spans="5:13" ht="16" x14ac:dyDescent="0.2">
      <c r="E2857" s="286">
        <v>43320</v>
      </c>
      <c r="F2857" s="285">
        <v>0.3972222222222222</v>
      </c>
      <c r="G2857" s="176">
        <v>28</v>
      </c>
      <c r="H2857" s="176" t="s">
        <v>11553</v>
      </c>
      <c r="I2857" s="176" t="s">
        <v>12457</v>
      </c>
      <c r="J2857" s="176">
        <v>27.3</v>
      </c>
      <c r="K2857" s="176">
        <v>36.6</v>
      </c>
      <c r="L2857" s="177"/>
      <c r="M2857" s="177"/>
    </row>
    <row r="2858" spans="5:13" ht="16" x14ac:dyDescent="0.2">
      <c r="E2858" s="286">
        <v>43320</v>
      </c>
      <c r="F2858" s="285">
        <v>0.39791666666666664</v>
      </c>
      <c r="G2858" s="176">
        <v>29</v>
      </c>
      <c r="H2858" s="176" t="s">
        <v>11553</v>
      </c>
      <c r="I2858" s="176" t="s">
        <v>16089</v>
      </c>
      <c r="J2858" s="176">
        <v>27.3</v>
      </c>
      <c r="K2858" s="176">
        <v>36.61</v>
      </c>
      <c r="L2858" s="177"/>
      <c r="M2858" s="177"/>
    </row>
    <row r="2859" spans="5:13" ht="16" x14ac:dyDescent="0.2">
      <c r="E2859" s="286">
        <v>43320</v>
      </c>
      <c r="F2859" s="285">
        <v>0.39861111111111114</v>
      </c>
      <c r="G2859" s="176">
        <v>30</v>
      </c>
      <c r="H2859" s="176" t="s">
        <v>11553</v>
      </c>
      <c r="I2859" s="176" t="s">
        <v>16089</v>
      </c>
      <c r="J2859" s="176">
        <v>27.4</v>
      </c>
      <c r="K2859" s="176">
        <v>36.58</v>
      </c>
      <c r="L2859" s="177"/>
      <c r="M2859" s="177"/>
    </row>
    <row r="2860" spans="5:13" ht="16" x14ac:dyDescent="0.2">
      <c r="E2860" s="286">
        <v>43320</v>
      </c>
      <c r="F2860" s="285">
        <v>0.39930555555555558</v>
      </c>
      <c r="G2860" s="176">
        <v>31</v>
      </c>
      <c r="H2860" s="176" t="s">
        <v>8443</v>
      </c>
      <c r="I2860" s="176" t="s">
        <v>16089</v>
      </c>
      <c r="J2860" s="176">
        <v>27.1</v>
      </c>
      <c r="K2860" s="176">
        <v>36.61</v>
      </c>
      <c r="L2860" s="177"/>
      <c r="M2860" s="177"/>
    </row>
    <row r="2861" spans="5:13" ht="16" x14ac:dyDescent="0.2">
      <c r="E2861" s="286">
        <v>43320</v>
      </c>
      <c r="F2861" s="285">
        <v>0.4</v>
      </c>
      <c r="G2861" s="176">
        <v>32</v>
      </c>
      <c r="H2861" s="176" t="s">
        <v>12422</v>
      </c>
      <c r="I2861" s="176" t="s">
        <v>16089</v>
      </c>
      <c r="J2861" s="176">
        <v>27.3</v>
      </c>
      <c r="K2861" s="176">
        <v>36.61</v>
      </c>
      <c r="L2861" s="177"/>
      <c r="M2861" s="177"/>
    </row>
    <row r="2862" spans="5:13" ht="16" x14ac:dyDescent="0.2">
      <c r="E2862" s="286">
        <v>43320</v>
      </c>
      <c r="F2862" s="285">
        <v>0.40069444444444446</v>
      </c>
      <c r="G2862" s="176">
        <v>33</v>
      </c>
      <c r="H2862" s="176" t="s">
        <v>12422</v>
      </c>
      <c r="I2862" s="176" t="s">
        <v>12457</v>
      </c>
      <c r="J2862" s="176">
        <v>27.1</v>
      </c>
      <c r="K2862" s="176">
        <v>36.590000000000003</v>
      </c>
      <c r="L2862" s="177"/>
      <c r="M2862" s="177"/>
    </row>
    <row r="2863" spans="5:13" ht="16" x14ac:dyDescent="0.2">
      <c r="E2863" s="286">
        <v>43320</v>
      </c>
      <c r="F2863" s="285">
        <v>0.40138888888888891</v>
      </c>
      <c r="G2863" s="176">
        <v>34</v>
      </c>
      <c r="H2863" s="176" t="s">
        <v>12422</v>
      </c>
      <c r="I2863" s="176" t="s">
        <v>16089</v>
      </c>
      <c r="J2863" s="176">
        <v>27.3</v>
      </c>
      <c r="K2863" s="176">
        <v>36.619999999999997</v>
      </c>
      <c r="L2863" s="177"/>
      <c r="M2863" s="177"/>
    </row>
    <row r="2864" spans="5:13" ht="16" x14ac:dyDescent="0.2">
      <c r="E2864" s="286">
        <v>43320</v>
      </c>
      <c r="F2864" s="285">
        <v>0.40208333333333335</v>
      </c>
      <c r="G2864" s="176">
        <v>35</v>
      </c>
      <c r="H2864" s="176" t="s">
        <v>16091</v>
      </c>
      <c r="I2864" s="176" t="s">
        <v>16089</v>
      </c>
      <c r="J2864" s="176">
        <v>27.2</v>
      </c>
      <c r="K2864" s="176">
        <v>36.619999999999997</v>
      </c>
      <c r="L2864" s="177"/>
      <c r="M2864" s="177"/>
    </row>
    <row r="2865" spans="5:13" ht="16" x14ac:dyDescent="0.2">
      <c r="E2865" s="286">
        <v>43320</v>
      </c>
      <c r="F2865" s="285">
        <v>0.40277777777777779</v>
      </c>
      <c r="G2865" s="176">
        <v>36</v>
      </c>
      <c r="H2865" s="176" t="s">
        <v>16092</v>
      </c>
      <c r="I2865" s="176" t="s">
        <v>12457</v>
      </c>
      <c r="J2865" s="176">
        <v>26.9</v>
      </c>
      <c r="K2865" s="176">
        <v>36.6</v>
      </c>
      <c r="L2865" s="177"/>
      <c r="M2865" s="177"/>
    </row>
    <row r="2866" spans="5:13" ht="16" x14ac:dyDescent="0.2">
      <c r="E2866" s="286">
        <v>43320</v>
      </c>
      <c r="F2866" s="285">
        <v>0.40347222222222223</v>
      </c>
      <c r="G2866" s="176">
        <v>37</v>
      </c>
      <c r="H2866" s="176" t="s">
        <v>16092</v>
      </c>
      <c r="I2866" s="176" t="s">
        <v>12457</v>
      </c>
      <c r="J2866" s="176">
        <v>26.8</v>
      </c>
      <c r="K2866" s="176">
        <v>36.6</v>
      </c>
      <c r="L2866" s="177"/>
      <c r="M2866" s="177"/>
    </row>
    <row r="2867" spans="5:13" ht="16" x14ac:dyDescent="0.2">
      <c r="E2867" s="286">
        <v>43320</v>
      </c>
      <c r="F2867" s="285">
        <v>0.40347222222222223</v>
      </c>
      <c r="G2867" s="176">
        <v>38</v>
      </c>
      <c r="H2867" s="176" t="s">
        <v>8443</v>
      </c>
      <c r="I2867" s="176" t="s">
        <v>12457</v>
      </c>
      <c r="J2867" s="176">
        <v>27</v>
      </c>
      <c r="K2867" s="176">
        <v>36.6</v>
      </c>
      <c r="L2867" s="177"/>
      <c r="M2867" s="177"/>
    </row>
    <row r="2868" spans="5:13" ht="16" x14ac:dyDescent="0.2">
      <c r="E2868" s="286">
        <v>43320</v>
      </c>
      <c r="F2868" s="285">
        <v>0.40416666666666667</v>
      </c>
      <c r="G2868" s="176">
        <v>39</v>
      </c>
      <c r="H2868" s="176" t="s">
        <v>12422</v>
      </c>
      <c r="I2868" s="176" t="s">
        <v>16089</v>
      </c>
      <c r="J2868" s="176">
        <v>27.1</v>
      </c>
      <c r="K2868" s="176">
        <v>36.61</v>
      </c>
      <c r="L2868" s="177"/>
      <c r="M2868" s="177"/>
    </row>
    <row r="2869" spans="5:13" ht="16" x14ac:dyDescent="0.2">
      <c r="E2869" s="286">
        <v>43320</v>
      </c>
      <c r="F2869" s="285">
        <v>0.40486111111111112</v>
      </c>
      <c r="G2869" s="176">
        <v>40</v>
      </c>
      <c r="H2869" s="176" t="s">
        <v>16092</v>
      </c>
      <c r="I2869" s="176" t="s">
        <v>16089</v>
      </c>
      <c r="J2869" s="176">
        <v>27.2</v>
      </c>
      <c r="K2869" s="176">
        <v>36.6</v>
      </c>
      <c r="L2869" s="177"/>
      <c r="M2869" s="177"/>
    </row>
    <row r="2870" spans="5:13" ht="16" x14ac:dyDescent="0.2">
      <c r="E2870" s="286">
        <v>43320</v>
      </c>
      <c r="F2870" s="285">
        <v>0.40555555555555556</v>
      </c>
      <c r="G2870" s="176">
        <v>41</v>
      </c>
      <c r="H2870" s="176" t="s">
        <v>16088</v>
      </c>
      <c r="I2870" s="176" t="s">
        <v>16089</v>
      </c>
      <c r="J2870" s="176">
        <v>27.2</v>
      </c>
      <c r="K2870" s="176">
        <v>36.61</v>
      </c>
      <c r="L2870" s="177"/>
      <c r="M2870" s="177"/>
    </row>
    <row r="2871" spans="5:13" ht="16" x14ac:dyDescent="0.2">
      <c r="E2871" s="286">
        <v>43320</v>
      </c>
      <c r="F2871" s="285">
        <v>0.40625</v>
      </c>
      <c r="G2871" s="176">
        <v>42</v>
      </c>
      <c r="H2871" s="176" t="s">
        <v>8443</v>
      </c>
      <c r="I2871" s="176" t="s">
        <v>12457</v>
      </c>
      <c r="J2871" s="176">
        <v>27.2</v>
      </c>
      <c r="K2871" s="176">
        <v>36.6</v>
      </c>
      <c r="L2871" s="177"/>
      <c r="M2871" s="177"/>
    </row>
    <row r="2872" spans="5:13" ht="16" x14ac:dyDescent="0.2">
      <c r="E2872" s="286">
        <v>43320</v>
      </c>
      <c r="F2872" s="285">
        <v>0.40625</v>
      </c>
      <c r="G2872" s="176">
        <v>43</v>
      </c>
      <c r="H2872" s="176" t="s">
        <v>8443</v>
      </c>
      <c r="I2872" s="176" t="s">
        <v>12457</v>
      </c>
      <c r="J2872" s="176">
        <v>27.2</v>
      </c>
      <c r="K2872" s="176">
        <v>36.6</v>
      </c>
      <c r="L2872" s="177"/>
      <c r="M2872" s="177"/>
    </row>
    <row r="2873" spans="5:13" ht="16" x14ac:dyDescent="0.2">
      <c r="E2873" s="286">
        <v>43320</v>
      </c>
      <c r="F2873" s="285">
        <v>0.40694444444444444</v>
      </c>
      <c r="G2873" s="176">
        <v>44</v>
      </c>
      <c r="H2873" s="176" t="s">
        <v>16088</v>
      </c>
      <c r="I2873" s="176" t="s">
        <v>16089</v>
      </c>
      <c r="J2873" s="176">
        <v>27</v>
      </c>
      <c r="K2873" s="176">
        <v>36.619999999999997</v>
      </c>
      <c r="L2873" s="177"/>
      <c r="M2873" s="177"/>
    </row>
    <row r="2874" spans="5:13" ht="16" x14ac:dyDescent="0.2">
      <c r="E2874" s="286">
        <v>43320</v>
      </c>
      <c r="F2874" s="285">
        <v>0.40763888888888888</v>
      </c>
      <c r="G2874" s="176">
        <v>45</v>
      </c>
      <c r="H2874" s="176" t="s">
        <v>16088</v>
      </c>
      <c r="I2874" s="176" t="s">
        <v>12457</v>
      </c>
      <c r="J2874" s="176">
        <v>27.1</v>
      </c>
      <c r="K2874" s="176">
        <v>36.590000000000003</v>
      </c>
      <c r="L2874" s="177"/>
      <c r="M2874" s="177"/>
    </row>
    <row r="2875" spans="5:13" ht="16" x14ac:dyDescent="0.2">
      <c r="E2875" s="286">
        <v>43320</v>
      </c>
      <c r="F2875" s="285">
        <v>0.40833333333333333</v>
      </c>
      <c r="G2875" s="176">
        <v>46</v>
      </c>
      <c r="H2875" s="176" t="s">
        <v>12422</v>
      </c>
      <c r="I2875" s="176" t="s">
        <v>12457</v>
      </c>
      <c r="J2875" s="176">
        <v>27.4</v>
      </c>
      <c r="K2875" s="176">
        <v>36.6</v>
      </c>
      <c r="L2875" s="177"/>
      <c r="M2875" s="177"/>
    </row>
    <row r="2876" spans="5:13" ht="16" x14ac:dyDescent="0.2">
      <c r="E2876" s="286">
        <v>43320</v>
      </c>
      <c r="F2876" s="285">
        <v>0.40902777777777777</v>
      </c>
      <c r="G2876" s="176">
        <v>47</v>
      </c>
      <c r="H2876" s="176" t="s">
        <v>16088</v>
      </c>
      <c r="I2876" s="176" t="s">
        <v>12457</v>
      </c>
      <c r="J2876" s="176">
        <v>27.2</v>
      </c>
      <c r="K2876" s="176">
        <v>36.6</v>
      </c>
      <c r="L2876" s="177"/>
      <c r="M2876" s="177"/>
    </row>
    <row r="2877" spans="5:13" ht="16" x14ac:dyDescent="0.2">
      <c r="E2877" s="286">
        <v>43320</v>
      </c>
      <c r="F2877" s="285">
        <v>0.40972222222222221</v>
      </c>
      <c r="G2877" s="176">
        <v>48</v>
      </c>
      <c r="H2877" s="176" t="s">
        <v>16088</v>
      </c>
      <c r="I2877" s="176" t="s">
        <v>12457</v>
      </c>
      <c r="J2877" s="176">
        <v>27.2</v>
      </c>
      <c r="K2877" s="176">
        <v>36.58</v>
      </c>
      <c r="L2877" s="177"/>
      <c r="M2877" s="177"/>
    </row>
    <row r="2878" spans="5:13" ht="16" x14ac:dyDescent="0.2">
      <c r="E2878" s="286">
        <v>43320</v>
      </c>
      <c r="F2878" s="285">
        <v>0.41041666666666665</v>
      </c>
      <c r="G2878" s="176">
        <v>49</v>
      </c>
      <c r="H2878" s="176" t="s">
        <v>11553</v>
      </c>
      <c r="I2878" s="176" t="s">
        <v>16089</v>
      </c>
      <c r="J2878" s="176">
        <v>27.3</v>
      </c>
      <c r="K2878" s="176">
        <v>36.61</v>
      </c>
      <c r="L2878" s="177"/>
      <c r="M2878" s="177"/>
    </row>
    <row r="2879" spans="5:13" ht="16" x14ac:dyDescent="0.2">
      <c r="E2879" s="286">
        <v>43320</v>
      </c>
      <c r="F2879" s="285">
        <v>0.41111111111111109</v>
      </c>
      <c r="G2879" s="176">
        <v>50</v>
      </c>
      <c r="H2879" s="176" t="s">
        <v>16090</v>
      </c>
      <c r="I2879" s="176" t="s">
        <v>12457</v>
      </c>
      <c r="J2879" s="176">
        <v>27.2</v>
      </c>
      <c r="K2879" s="176">
        <v>36.6</v>
      </c>
      <c r="L2879" s="177"/>
      <c r="M2879" s="177"/>
    </row>
    <row r="2880" spans="5:13" ht="16" x14ac:dyDescent="0.2">
      <c r="E2880" s="286">
        <v>43320</v>
      </c>
      <c r="F2880" s="285">
        <v>0.41111111111111109</v>
      </c>
      <c r="G2880" s="176">
        <v>51</v>
      </c>
      <c r="H2880" s="176" t="s">
        <v>16091</v>
      </c>
      <c r="I2880" s="176" t="s">
        <v>16089</v>
      </c>
      <c r="J2880" s="176">
        <v>27.1</v>
      </c>
      <c r="K2880" s="176">
        <v>36.61</v>
      </c>
      <c r="L2880" s="177"/>
      <c r="M2880" s="177"/>
    </row>
    <row r="2881" spans="5:13" ht="16" x14ac:dyDescent="0.2">
      <c r="E2881" s="286">
        <v>43320</v>
      </c>
      <c r="F2881" s="285">
        <v>0.41180555555555554</v>
      </c>
      <c r="G2881" s="176">
        <v>52</v>
      </c>
      <c r="H2881" s="176" t="s">
        <v>8443</v>
      </c>
      <c r="I2881" s="176" t="s">
        <v>16089</v>
      </c>
      <c r="J2881" s="176">
        <v>27.2</v>
      </c>
      <c r="K2881" s="176">
        <v>36.619999999999997</v>
      </c>
      <c r="L2881" s="177"/>
      <c r="M2881" s="177"/>
    </row>
    <row r="2882" spans="5:13" ht="16" x14ac:dyDescent="0.2">
      <c r="E2882" s="286">
        <v>43320</v>
      </c>
      <c r="F2882" s="285">
        <v>0.41249999999999998</v>
      </c>
      <c r="G2882" s="176">
        <v>53</v>
      </c>
      <c r="H2882" s="176" t="s">
        <v>16091</v>
      </c>
      <c r="I2882" s="176" t="s">
        <v>12457</v>
      </c>
      <c r="J2882" s="176">
        <v>27.2</v>
      </c>
      <c r="K2882" s="176">
        <v>36.61</v>
      </c>
      <c r="L2882" s="177"/>
      <c r="M2882" s="177"/>
    </row>
    <row r="2883" spans="5:13" ht="16" x14ac:dyDescent="0.2">
      <c r="E2883" s="286">
        <v>43320</v>
      </c>
      <c r="F2883" s="285">
        <v>0.41388888888888886</v>
      </c>
      <c r="G2883" s="176">
        <v>54</v>
      </c>
      <c r="H2883" s="176" t="s">
        <v>16091</v>
      </c>
      <c r="I2883" s="176" t="s">
        <v>16089</v>
      </c>
      <c r="J2883" s="176">
        <v>27.2</v>
      </c>
      <c r="K2883" s="176">
        <v>36.619999999999997</v>
      </c>
      <c r="L2883" s="177"/>
      <c r="M2883" s="177"/>
    </row>
    <row r="2884" spans="5:13" ht="16" x14ac:dyDescent="0.2">
      <c r="E2884" s="286">
        <v>43320</v>
      </c>
      <c r="F2884" s="285">
        <v>0.41458333333333336</v>
      </c>
      <c r="G2884" s="176">
        <v>55</v>
      </c>
      <c r="H2884" s="176" t="s">
        <v>16090</v>
      </c>
      <c r="I2884" s="176" t="s">
        <v>12457</v>
      </c>
      <c r="J2884" s="176">
        <v>27.2</v>
      </c>
      <c r="K2884" s="176">
        <v>36.6</v>
      </c>
      <c r="L2884" s="177"/>
      <c r="M2884" s="177"/>
    </row>
    <row r="2885" spans="5:13" ht="16" x14ac:dyDescent="0.2">
      <c r="E2885" s="286">
        <v>43320</v>
      </c>
      <c r="F2885" s="285">
        <v>0.4152777777777778</v>
      </c>
      <c r="G2885" s="176">
        <v>56</v>
      </c>
      <c r="H2885" s="176" t="s">
        <v>16090</v>
      </c>
      <c r="I2885" s="176" t="s">
        <v>12457</v>
      </c>
      <c r="J2885" s="176">
        <v>27.1</v>
      </c>
      <c r="K2885" s="176">
        <v>36.590000000000003</v>
      </c>
      <c r="L2885" s="177"/>
      <c r="M2885" s="177"/>
    </row>
    <row r="2886" spans="5:13" ht="16" x14ac:dyDescent="0.2">
      <c r="E2886" s="286">
        <v>43320</v>
      </c>
      <c r="F2886" s="285">
        <v>0.41875000000000001</v>
      </c>
      <c r="G2886" s="176" t="s">
        <v>16104</v>
      </c>
      <c r="H2886" s="176" t="s">
        <v>16094</v>
      </c>
      <c r="I2886" s="176" t="s">
        <v>12457</v>
      </c>
      <c r="J2886" s="176">
        <v>28.7</v>
      </c>
      <c r="K2886" s="176">
        <v>36.6</v>
      </c>
      <c r="L2886" s="177"/>
      <c r="M2886" s="177"/>
    </row>
    <row r="2887" spans="5:13" ht="16" x14ac:dyDescent="0.2">
      <c r="E2887" s="286">
        <v>43320</v>
      </c>
      <c r="F2887" s="285">
        <v>0.41736111111111113</v>
      </c>
      <c r="G2887" s="176" t="s">
        <v>16095</v>
      </c>
      <c r="H2887" s="176" t="s">
        <v>16094</v>
      </c>
      <c r="I2887" s="176" t="s">
        <v>16089</v>
      </c>
      <c r="J2887" s="176">
        <v>28.9</v>
      </c>
      <c r="K2887" s="176">
        <v>36.619999999999997</v>
      </c>
      <c r="L2887" s="177"/>
      <c r="M2887" s="177"/>
    </row>
    <row r="2888" spans="5:13" x14ac:dyDescent="0.2">
      <c r="E2888" s="286">
        <v>43351</v>
      </c>
      <c r="F2888" s="285">
        <v>0.37569444444444444</v>
      </c>
      <c r="G2888" s="176">
        <v>1</v>
      </c>
      <c r="H2888" s="176" t="s">
        <v>16088</v>
      </c>
      <c r="I2888" s="176" t="s">
        <v>16089</v>
      </c>
      <c r="J2888" s="176">
        <v>27.2</v>
      </c>
      <c r="K2888" s="176">
        <v>36.909999999999997</v>
      </c>
      <c r="L2888" s="176">
        <v>2041.97</v>
      </c>
      <c r="M2888" s="176">
        <v>2091.0100000000002</v>
      </c>
    </row>
    <row r="2889" spans="5:13" ht="16" x14ac:dyDescent="0.2">
      <c r="E2889" s="286">
        <v>43351</v>
      </c>
      <c r="F2889" s="285">
        <v>0.37708333333333333</v>
      </c>
      <c r="G2889" s="176">
        <v>2</v>
      </c>
      <c r="H2889" s="176" t="s">
        <v>16090</v>
      </c>
      <c r="I2889" s="176" t="s">
        <v>16089</v>
      </c>
      <c r="J2889" s="176">
        <v>27.1</v>
      </c>
      <c r="K2889" s="176">
        <v>36.909999999999997</v>
      </c>
      <c r="L2889" s="177"/>
      <c r="M2889" s="177"/>
    </row>
    <row r="2890" spans="5:13" x14ac:dyDescent="0.2">
      <c r="E2890" s="286">
        <v>43351</v>
      </c>
      <c r="F2890" s="285">
        <v>0.37777777777777777</v>
      </c>
      <c r="G2890" s="176">
        <v>3</v>
      </c>
      <c r="H2890" s="176" t="s">
        <v>16091</v>
      </c>
      <c r="I2890" s="176" t="s">
        <v>12457</v>
      </c>
      <c r="J2890" s="176">
        <v>27.2</v>
      </c>
      <c r="K2890" s="176">
        <v>36.950000000000003</v>
      </c>
      <c r="L2890" s="176">
        <v>1919.83</v>
      </c>
      <c r="M2890" s="176">
        <v>2091.6999999999998</v>
      </c>
    </row>
    <row r="2891" spans="5:13" ht="16" x14ac:dyDescent="0.2">
      <c r="E2891" s="286">
        <v>43351</v>
      </c>
      <c r="F2891" s="285">
        <v>0.37847222222222221</v>
      </c>
      <c r="G2891" s="176">
        <v>4</v>
      </c>
      <c r="H2891" s="176" t="s">
        <v>16090</v>
      </c>
      <c r="I2891" s="176" t="s">
        <v>12457</v>
      </c>
      <c r="J2891" s="176">
        <v>27.5</v>
      </c>
      <c r="K2891" s="176">
        <v>36.950000000000003</v>
      </c>
      <c r="L2891" s="177"/>
      <c r="M2891" s="177"/>
    </row>
    <row r="2892" spans="5:13" x14ac:dyDescent="0.2">
      <c r="E2892" s="286">
        <v>43351</v>
      </c>
      <c r="F2892" s="285">
        <v>0.37986111111111109</v>
      </c>
      <c r="G2892" s="176">
        <v>5</v>
      </c>
      <c r="H2892" s="176" t="s">
        <v>11553</v>
      </c>
      <c r="I2892" s="176" t="s">
        <v>12457</v>
      </c>
      <c r="J2892" s="176">
        <v>27.4</v>
      </c>
      <c r="K2892" s="176">
        <v>36.950000000000003</v>
      </c>
      <c r="L2892" s="176">
        <v>1919.89</v>
      </c>
      <c r="M2892" s="176">
        <v>2099.14</v>
      </c>
    </row>
    <row r="2893" spans="5:13" x14ac:dyDescent="0.2">
      <c r="E2893" s="286">
        <v>43351</v>
      </c>
      <c r="F2893" s="285">
        <v>0.38124999999999998</v>
      </c>
      <c r="G2893" s="176">
        <v>6</v>
      </c>
      <c r="H2893" s="176" t="s">
        <v>16090</v>
      </c>
      <c r="I2893" s="176" t="s">
        <v>16089</v>
      </c>
      <c r="J2893" s="176">
        <v>27.6</v>
      </c>
      <c r="K2893" s="176">
        <v>36.9</v>
      </c>
      <c r="L2893" s="176">
        <v>2045.73</v>
      </c>
      <c r="M2893" s="176">
        <v>2099.12</v>
      </c>
    </row>
    <row r="2894" spans="5:13" x14ac:dyDescent="0.2">
      <c r="E2894" s="286">
        <v>43351</v>
      </c>
      <c r="F2894" s="285">
        <v>0.38194444444444442</v>
      </c>
      <c r="G2894" s="176">
        <v>7</v>
      </c>
      <c r="H2894" s="176" t="s">
        <v>16088</v>
      </c>
      <c r="I2894" s="176" t="s">
        <v>16089</v>
      </c>
      <c r="J2894" s="176">
        <v>27.5</v>
      </c>
      <c r="K2894" s="176">
        <v>36.89</v>
      </c>
      <c r="L2894" s="176">
        <v>2044.77</v>
      </c>
      <c r="M2894" s="176">
        <v>2090.5100000000002</v>
      </c>
    </row>
    <row r="2895" spans="5:13" ht="16" x14ac:dyDescent="0.2">
      <c r="E2895" s="286">
        <v>43351</v>
      </c>
      <c r="F2895" s="285">
        <v>0.38333333333333336</v>
      </c>
      <c r="G2895" s="176">
        <v>8</v>
      </c>
      <c r="H2895" s="176" t="s">
        <v>11553</v>
      </c>
      <c r="I2895" s="176" t="s">
        <v>12457</v>
      </c>
      <c r="J2895" s="176">
        <v>27.1</v>
      </c>
      <c r="K2895" s="176">
        <v>36.96</v>
      </c>
      <c r="L2895" s="177"/>
      <c r="M2895" s="177"/>
    </row>
    <row r="2896" spans="5:13" ht="16" x14ac:dyDescent="0.2">
      <c r="E2896" s="286">
        <v>43351</v>
      </c>
      <c r="F2896" s="285">
        <v>0.3840277777777778</v>
      </c>
      <c r="G2896" s="176">
        <v>9</v>
      </c>
      <c r="H2896" s="176" t="s">
        <v>8443</v>
      </c>
      <c r="I2896" s="176" t="s">
        <v>16089</v>
      </c>
      <c r="J2896" s="176">
        <v>27.2</v>
      </c>
      <c r="K2896" s="176">
        <v>36.909999999999997</v>
      </c>
      <c r="L2896" s="177"/>
      <c r="M2896" s="177"/>
    </row>
    <row r="2897" spans="5:13" x14ac:dyDescent="0.2">
      <c r="E2897" s="286">
        <v>43351</v>
      </c>
      <c r="F2897" s="285">
        <v>0.38472222222222224</v>
      </c>
      <c r="G2897" s="176">
        <v>10</v>
      </c>
      <c r="H2897" s="176" t="s">
        <v>12422</v>
      </c>
      <c r="I2897" s="176" t="s">
        <v>12457</v>
      </c>
      <c r="J2897" s="176">
        <v>27</v>
      </c>
      <c r="K2897" s="176">
        <v>36.93</v>
      </c>
      <c r="L2897" s="176">
        <v>1921.81</v>
      </c>
      <c r="M2897" s="176">
        <v>2098.06</v>
      </c>
    </row>
    <row r="2898" spans="5:13" ht="16" x14ac:dyDescent="0.2">
      <c r="E2898" s="286">
        <v>43351</v>
      </c>
      <c r="F2898" s="285">
        <v>0.38541666666666669</v>
      </c>
      <c r="G2898" s="176">
        <v>11</v>
      </c>
      <c r="H2898" s="176" t="s">
        <v>11553</v>
      </c>
      <c r="I2898" s="176" t="s">
        <v>16089</v>
      </c>
      <c r="J2898" s="176">
        <v>27.3</v>
      </c>
      <c r="K2898" s="176">
        <v>36.9</v>
      </c>
      <c r="L2898" s="177"/>
      <c r="M2898" s="177"/>
    </row>
    <row r="2899" spans="5:13" ht="16" x14ac:dyDescent="0.2">
      <c r="E2899" s="286">
        <v>43351</v>
      </c>
      <c r="F2899" s="285">
        <v>0.3888888888888889</v>
      </c>
      <c r="G2899" s="176">
        <v>12</v>
      </c>
      <c r="H2899" s="176" t="s">
        <v>16092</v>
      </c>
      <c r="I2899" s="176" t="s">
        <v>12457</v>
      </c>
      <c r="J2899" s="176">
        <v>27.3</v>
      </c>
      <c r="K2899" s="176">
        <v>36.93</v>
      </c>
      <c r="L2899" s="177"/>
      <c r="M2899" s="177"/>
    </row>
    <row r="2900" spans="5:13" ht="16" x14ac:dyDescent="0.2">
      <c r="E2900" s="286">
        <v>43351</v>
      </c>
      <c r="F2900" s="285">
        <v>0.38958333333333334</v>
      </c>
      <c r="G2900" s="176">
        <v>13</v>
      </c>
      <c r="H2900" s="176" t="s">
        <v>16092</v>
      </c>
      <c r="I2900" s="176" t="s">
        <v>16089</v>
      </c>
      <c r="J2900" s="176">
        <v>27.5</v>
      </c>
      <c r="K2900" s="176">
        <v>36.9</v>
      </c>
      <c r="L2900" s="177"/>
      <c r="M2900" s="177"/>
    </row>
    <row r="2901" spans="5:13" x14ac:dyDescent="0.2">
      <c r="E2901" s="286">
        <v>43351</v>
      </c>
      <c r="F2901" s="285">
        <v>0.39027777777777778</v>
      </c>
      <c r="G2901" s="176">
        <v>14</v>
      </c>
      <c r="H2901" s="176" t="s">
        <v>16092</v>
      </c>
      <c r="I2901" s="176" t="s">
        <v>16089</v>
      </c>
      <c r="J2901" s="176">
        <v>27.3</v>
      </c>
      <c r="K2901" s="176">
        <v>36.9</v>
      </c>
      <c r="L2901" s="176">
        <v>2032.32</v>
      </c>
      <c r="M2901" s="176">
        <v>2101.6</v>
      </c>
    </row>
    <row r="2902" spans="5:13" ht="16" x14ac:dyDescent="0.2">
      <c r="E2902" s="286">
        <v>43351</v>
      </c>
      <c r="F2902" s="285">
        <v>0.39166666666666666</v>
      </c>
      <c r="G2902" s="176">
        <v>15</v>
      </c>
      <c r="H2902" s="176" t="s">
        <v>8443</v>
      </c>
      <c r="I2902" s="176" t="s">
        <v>12457</v>
      </c>
      <c r="J2902" s="176">
        <v>27.3</v>
      </c>
      <c r="K2902" s="176">
        <v>36.909999999999997</v>
      </c>
      <c r="L2902" s="177"/>
      <c r="M2902" s="177"/>
    </row>
    <row r="2903" spans="5:13" x14ac:dyDescent="0.2">
      <c r="E2903" s="286">
        <v>43351</v>
      </c>
      <c r="F2903" s="285">
        <v>0.3923611111111111</v>
      </c>
      <c r="G2903" s="176">
        <v>16</v>
      </c>
      <c r="H2903" s="176" t="s">
        <v>8443</v>
      </c>
      <c r="I2903" s="176" t="s">
        <v>16089</v>
      </c>
      <c r="J2903" s="176">
        <v>27.1</v>
      </c>
      <c r="K2903" s="176">
        <v>36.880000000000003</v>
      </c>
      <c r="L2903" s="176">
        <v>2038.64</v>
      </c>
      <c r="M2903" s="176">
        <v>2098.69</v>
      </c>
    </row>
    <row r="2904" spans="5:13" x14ac:dyDescent="0.2">
      <c r="E2904" s="286">
        <v>43351</v>
      </c>
      <c r="F2904" s="285">
        <v>0.38611111111111113</v>
      </c>
      <c r="G2904" s="176">
        <v>17</v>
      </c>
      <c r="H2904" s="176" t="s">
        <v>12422</v>
      </c>
      <c r="I2904" s="176" t="s">
        <v>12457</v>
      </c>
      <c r="J2904" s="176">
        <v>27</v>
      </c>
      <c r="K2904" s="176">
        <v>36.89</v>
      </c>
      <c r="L2904" s="176">
        <v>1902.79</v>
      </c>
      <c r="M2904" s="176">
        <v>2093.4</v>
      </c>
    </row>
    <row r="2905" spans="5:13" x14ac:dyDescent="0.2">
      <c r="E2905" s="286">
        <v>43351</v>
      </c>
      <c r="F2905" s="285">
        <v>0.38680555555555557</v>
      </c>
      <c r="G2905" s="176">
        <v>18</v>
      </c>
      <c r="H2905" s="176" t="s">
        <v>16092</v>
      </c>
      <c r="I2905" s="176" t="s">
        <v>16089</v>
      </c>
      <c r="J2905" s="176">
        <v>27.2</v>
      </c>
      <c r="K2905" s="176">
        <v>36.909999999999997</v>
      </c>
      <c r="L2905" s="176">
        <v>2036.35</v>
      </c>
      <c r="M2905" s="176">
        <v>2094.71</v>
      </c>
    </row>
    <row r="2906" spans="5:13" ht="16" x14ac:dyDescent="0.2">
      <c r="E2906" s="286">
        <v>43351</v>
      </c>
      <c r="F2906" s="285">
        <v>0.39444444444444443</v>
      </c>
      <c r="G2906" s="176">
        <v>19</v>
      </c>
      <c r="H2906" s="176" t="s">
        <v>16091</v>
      </c>
      <c r="I2906" s="176" t="s">
        <v>12457</v>
      </c>
      <c r="J2906" s="176">
        <v>27.2</v>
      </c>
      <c r="K2906" s="176">
        <v>36.92</v>
      </c>
      <c r="L2906" s="177"/>
      <c r="M2906" s="177"/>
    </row>
    <row r="2907" spans="5:13" x14ac:dyDescent="0.2">
      <c r="E2907" s="286">
        <v>43351</v>
      </c>
      <c r="F2907" s="285">
        <v>0.39513888888888887</v>
      </c>
      <c r="G2907" s="176">
        <v>20</v>
      </c>
      <c r="H2907" s="176" t="s">
        <v>16090</v>
      </c>
      <c r="I2907" s="176" t="s">
        <v>16089</v>
      </c>
      <c r="J2907" s="176">
        <v>27.5</v>
      </c>
      <c r="K2907" s="176">
        <v>36.909999999999997</v>
      </c>
      <c r="L2907" s="176">
        <v>2035.34</v>
      </c>
      <c r="M2907" s="176">
        <v>2092.21</v>
      </c>
    </row>
    <row r="2908" spans="5:13" ht="16" x14ac:dyDescent="0.2">
      <c r="E2908" s="286">
        <v>43351</v>
      </c>
      <c r="F2908" s="285">
        <v>0.39583333333333331</v>
      </c>
      <c r="G2908" s="176">
        <v>21</v>
      </c>
      <c r="H2908" s="176" t="s">
        <v>16092</v>
      </c>
      <c r="I2908" s="176" t="s">
        <v>12457</v>
      </c>
      <c r="J2908" s="176">
        <v>27.2</v>
      </c>
      <c r="K2908" s="176">
        <v>36.93</v>
      </c>
      <c r="L2908" s="177"/>
      <c r="M2908" s="177"/>
    </row>
    <row r="2909" spans="5:13" x14ac:dyDescent="0.2">
      <c r="E2909" s="286">
        <v>43351</v>
      </c>
      <c r="F2909" s="285">
        <v>0.39652777777777776</v>
      </c>
      <c r="G2909" s="176">
        <v>22</v>
      </c>
      <c r="H2909" s="176" t="s">
        <v>16091</v>
      </c>
      <c r="I2909" s="176" t="s">
        <v>16089</v>
      </c>
      <c r="J2909" s="176">
        <v>27.4</v>
      </c>
      <c r="K2909" s="176">
        <v>36.93</v>
      </c>
      <c r="L2909" s="176">
        <v>2038.71</v>
      </c>
      <c r="M2909" s="176">
        <v>2091.77</v>
      </c>
    </row>
    <row r="2910" spans="5:13" x14ac:dyDescent="0.2">
      <c r="E2910" s="286">
        <v>43351</v>
      </c>
      <c r="F2910" s="285">
        <v>0.40277777777777779</v>
      </c>
      <c r="G2910" s="176">
        <v>23</v>
      </c>
      <c r="H2910" s="176" t="s">
        <v>16088</v>
      </c>
      <c r="I2910" s="176" t="s">
        <v>12457</v>
      </c>
      <c r="J2910" s="176">
        <v>27.1</v>
      </c>
      <c r="K2910" s="176">
        <v>36.93</v>
      </c>
      <c r="L2910" s="176">
        <v>1913.48</v>
      </c>
      <c r="M2910" s="176">
        <v>2099.34</v>
      </c>
    </row>
    <row r="2911" spans="5:13" x14ac:dyDescent="0.2">
      <c r="E2911" s="286">
        <v>43351</v>
      </c>
      <c r="F2911" s="285">
        <v>0.40416666666666667</v>
      </c>
      <c r="G2911" s="176">
        <v>24</v>
      </c>
      <c r="H2911" s="176" t="s">
        <v>11553</v>
      </c>
      <c r="I2911" s="176" t="s">
        <v>12457</v>
      </c>
      <c r="J2911" s="176">
        <v>27.4</v>
      </c>
      <c r="K2911" s="176">
        <v>36.909999999999997</v>
      </c>
      <c r="L2911" s="176">
        <v>1906.08</v>
      </c>
      <c r="M2911" s="176">
        <v>2100.58</v>
      </c>
    </row>
    <row r="2912" spans="5:13" ht="16" x14ac:dyDescent="0.2">
      <c r="E2912" s="286">
        <v>43351</v>
      </c>
      <c r="F2912" s="285">
        <v>0.40486111111111112</v>
      </c>
      <c r="G2912" s="176">
        <v>25</v>
      </c>
      <c r="H2912" s="176" t="s">
        <v>16090</v>
      </c>
      <c r="I2912" s="176" t="s">
        <v>16089</v>
      </c>
      <c r="J2912" s="176">
        <v>27.5</v>
      </c>
      <c r="K2912" s="176">
        <v>36.9</v>
      </c>
      <c r="L2912" s="177"/>
      <c r="M2912" s="177"/>
    </row>
    <row r="2913" spans="5:13" ht="16" x14ac:dyDescent="0.2">
      <c r="E2913" s="286">
        <v>43351</v>
      </c>
      <c r="F2913" s="285">
        <v>0.40625</v>
      </c>
      <c r="G2913" s="176">
        <v>26</v>
      </c>
      <c r="H2913" s="176" t="s">
        <v>12422</v>
      </c>
      <c r="I2913" s="176" t="s">
        <v>16089</v>
      </c>
      <c r="J2913" s="176">
        <v>27.5</v>
      </c>
      <c r="K2913" s="176">
        <v>36.89</v>
      </c>
      <c r="L2913" s="177"/>
      <c r="M2913" s="177"/>
    </row>
    <row r="2914" spans="5:13" x14ac:dyDescent="0.2">
      <c r="E2914" s="286">
        <v>43351</v>
      </c>
      <c r="F2914" s="285">
        <v>0.40694444444444444</v>
      </c>
      <c r="G2914" s="176">
        <v>27</v>
      </c>
      <c r="H2914" s="176" t="s">
        <v>16091</v>
      </c>
      <c r="I2914" s="176" t="s">
        <v>12457</v>
      </c>
      <c r="J2914" s="176">
        <v>27.3</v>
      </c>
      <c r="K2914" s="176">
        <v>36.909999999999997</v>
      </c>
      <c r="L2914" s="176">
        <v>1911.91</v>
      </c>
      <c r="M2914" s="176">
        <v>2103.87</v>
      </c>
    </row>
    <row r="2915" spans="5:13" ht="16" x14ac:dyDescent="0.2">
      <c r="E2915" s="286">
        <v>43351</v>
      </c>
      <c r="F2915" s="285">
        <v>0.40833333333333333</v>
      </c>
      <c r="G2915" s="176">
        <v>28</v>
      </c>
      <c r="H2915" s="176" t="s">
        <v>11553</v>
      </c>
      <c r="I2915" s="176" t="s">
        <v>12457</v>
      </c>
      <c r="J2915" s="176">
        <v>27.3</v>
      </c>
      <c r="K2915" s="176">
        <v>36.909999999999997</v>
      </c>
      <c r="L2915" s="177"/>
      <c r="M2915" s="177"/>
    </row>
    <row r="2916" spans="5:13" x14ac:dyDescent="0.2">
      <c r="E2916" s="286">
        <v>43351</v>
      </c>
      <c r="F2916" s="285">
        <v>0.40902777777777777</v>
      </c>
      <c r="G2916" s="176">
        <v>29</v>
      </c>
      <c r="H2916" s="176" t="s">
        <v>11553</v>
      </c>
      <c r="I2916" s="176" t="s">
        <v>16089</v>
      </c>
      <c r="J2916" s="176">
        <v>27.3</v>
      </c>
      <c r="K2916" s="176">
        <v>36.909999999999997</v>
      </c>
      <c r="L2916" s="176">
        <v>2035.24</v>
      </c>
      <c r="M2916" s="176">
        <v>2101.39</v>
      </c>
    </row>
    <row r="2917" spans="5:13" x14ac:dyDescent="0.2">
      <c r="E2917" s="286">
        <v>43351</v>
      </c>
      <c r="F2917" s="285">
        <v>0.41111111111111109</v>
      </c>
      <c r="G2917" s="176">
        <v>30</v>
      </c>
      <c r="H2917" s="176" t="s">
        <v>11553</v>
      </c>
      <c r="I2917" s="176" t="s">
        <v>16089</v>
      </c>
      <c r="J2917" s="176">
        <v>27</v>
      </c>
      <c r="K2917" s="176">
        <v>36.93</v>
      </c>
      <c r="L2917" s="176">
        <v>2035.73</v>
      </c>
      <c r="M2917" s="176">
        <v>2092.25</v>
      </c>
    </row>
    <row r="2918" spans="5:13" ht="16" x14ac:dyDescent="0.2">
      <c r="E2918" s="286">
        <v>43351</v>
      </c>
      <c r="F2918" s="285">
        <v>0.41319444444444442</v>
      </c>
      <c r="G2918" s="176">
        <v>31</v>
      </c>
      <c r="H2918" s="176" t="s">
        <v>8443</v>
      </c>
      <c r="I2918" s="176" t="s">
        <v>16089</v>
      </c>
      <c r="J2918" s="176">
        <v>27.1</v>
      </c>
      <c r="K2918" s="176">
        <v>36.89</v>
      </c>
      <c r="L2918" s="177"/>
      <c r="M2918" s="177"/>
    </row>
    <row r="2919" spans="5:13" ht="16" x14ac:dyDescent="0.2">
      <c r="E2919" s="286">
        <v>43351</v>
      </c>
      <c r="F2919" s="285">
        <v>0.41388888888888886</v>
      </c>
      <c r="G2919" s="176">
        <v>32</v>
      </c>
      <c r="H2919" s="176" t="s">
        <v>12422</v>
      </c>
      <c r="I2919" s="176" t="s">
        <v>16089</v>
      </c>
      <c r="J2919" s="176">
        <v>27.3</v>
      </c>
      <c r="K2919" s="176">
        <v>36.9</v>
      </c>
      <c r="L2919" s="177"/>
      <c r="M2919" s="177"/>
    </row>
    <row r="2920" spans="5:13" ht="16" x14ac:dyDescent="0.2">
      <c r="E2920" s="286">
        <v>43351</v>
      </c>
      <c r="F2920" s="285">
        <v>0.41458333333333336</v>
      </c>
      <c r="G2920" s="176">
        <v>33</v>
      </c>
      <c r="H2920" s="176" t="s">
        <v>12422</v>
      </c>
      <c r="I2920" s="176" t="s">
        <v>12457</v>
      </c>
      <c r="J2920" s="176">
        <v>27.2</v>
      </c>
      <c r="K2920" s="176">
        <v>36.909999999999997</v>
      </c>
      <c r="L2920" s="177"/>
      <c r="M2920" s="177"/>
    </row>
    <row r="2921" spans="5:13" x14ac:dyDescent="0.2">
      <c r="E2921" s="286">
        <v>43351</v>
      </c>
      <c r="F2921" s="285">
        <v>0.4152777777777778</v>
      </c>
      <c r="G2921" s="176">
        <v>34</v>
      </c>
      <c r="H2921" s="176" t="s">
        <v>12422</v>
      </c>
      <c r="I2921" s="176" t="s">
        <v>16089</v>
      </c>
      <c r="J2921" s="176">
        <v>27.2</v>
      </c>
      <c r="K2921" s="176">
        <v>36.880000000000003</v>
      </c>
      <c r="L2921" s="176">
        <v>2036.3</v>
      </c>
      <c r="M2921" s="176">
        <v>2095.5100000000002</v>
      </c>
    </row>
    <row r="2922" spans="5:13" ht="16" x14ac:dyDescent="0.2">
      <c r="E2922" s="286">
        <v>43351</v>
      </c>
      <c r="F2922" s="285">
        <v>0.41736111111111113</v>
      </c>
      <c r="G2922" s="176">
        <v>35</v>
      </c>
      <c r="H2922" s="176" t="s">
        <v>16091</v>
      </c>
      <c r="I2922" s="176" t="s">
        <v>16089</v>
      </c>
      <c r="J2922" s="176">
        <v>27.3</v>
      </c>
      <c r="K2922" s="176">
        <v>36.9</v>
      </c>
      <c r="L2922" s="177"/>
      <c r="M2922" s="177"/>
    </row>
    <row r="2923" spans="5:13" x14ac:dyDescent="0.2">
      <c r="E2923" s="286">
        <v>43351</v>
      </c>
      <c r="F2923" s="285">
        <v>0.41805555555555557</v>
      </c>
      <c r="G2923" s="176">
        <v>36</v>
      </c>
      <c r="H2923" s="176" t="s">
        <v>16092</v>
      </c>
      <c r="I2923" s="176" t="s">
        <v>12457</v>
      </c>
      <c r="J2923" s="176">
        <v>27</v>
      </c>
      <c r="K2923" s="176">
        <v>36.909999999999997</v>
      </c>
      <c r="L2923" s="176">
        <v>1903.08</v>
      </c>
      <c r="M2923" s="176">
        <v>2104.21</v>
      </c>
    </row>
    <row r="2924" spans="5:13" x14ac:dyDescent="0.2">
      <c r="E2924" s="286">
        <v>43351</v>
      </c>
      <c r="F2924" s="285">
        <v>0.41944444444444445</v>
      </c>
      <c r="G2924" s="176">
        <v>37</v>
      </c>
      <c r="H2924" s="176" t="s">
        <v>16092</v>
      </c>
      <c r="I2924" s="176" t="s">
        <v>12457</v>
      </c>
      <c r="J2924" s="176">
        <v>26.5</v>
      </c>
      <c r="K2924" s="176">
        <v>36.9</v>
      </c>
      <c r="L2924" s="176">
        <v>1909.93</v>
      </c>
      <c r="M2924" s="176">
        <v>2108.7800000000002</v>
      </c>
    </row>
    <row r="2925" spans="5:13" x14ac:dyDescent="0.2">
      <c r="E2925" s="286">
        <v>43351</v>
      </c>
      <c r="F2925" s="285">
        <v>0.42083333333333334</v>
      </c>
      <c r="G2925" s="176">
        <v>38</v>
      </c>
      <c r="H2925" s="176" t="s">
        <v>8443</v>
      </c>
      <c r="I2925" s="176" t="s">
        <v>12457</v>
      </c>
      <c r="J2925" s="176">
        <v>27</v>
      </c>
      <c r="K2925" s="176">
        <v>36.909999999999997</v>
      </c>
      <c r="L2925" s="176">
        <v>1908.66</v>
      </c>
      <c r="M2925" s="176">
        <v>2107.71</v>
      </c>
    </row>
    <row r="2926" spans="5:13" x14ac:dyDescent="0.2">
      <c r="E2926" s="286">
        <v>43351</v>
      </c>
      <c r="F2926" s="285">
        <v>0.42222222222222222</v>
      </c>
      <c r="G2926" s="176">
        <v>39</v>
      </c>
      <c r="H2926" s="176" t="s">
        <v>12422</v>
      </c>
      <c r="I2926" s="176" t="s">
        <v>16089</v>
      </c>
      <c r="J2926" s="176">
        <v>27.2</v>
      </c>
      <c r="K2926" s="176">
        <v>36.880000000000003</v>
      </c>
      <c r="L2926" s="176">
        <v>2027.47</v>
      </c>
      <c r="M2926" s="176">
        <v>2095.7399999999998</v>
      </c>
    </row>
    <row r="2927" spans="5:13" ht="16" x14ac:dyDescent="0.2">
      <c r="E2927" s="286">
        <v>43351</v>
      </c>
      <c r="F2927" s="285">
        <v>0.4284722222222222</v>
      </c>
      <c r="G2927" s="176">
        <v>40</v>
      </c>
      <c r="H2927" s="176" t="s">
        <v>16092</v>
      </c>
      <c r="I2927" s="176" t="s">
        <v>16089</v>
      </c>
      <c r="J2927" s="176">
        <v>27.1</v>
      </c>
      <c r="K2927" s="176">
        <v>36.880000000000003</v>
      </c>
      <c r="L2927" s="177"/>
      <c r="M2927" s="177"/>
    </row>
    <row r="2928" spans="5:13" ht="16" x14ac:dyDescent="0.2">
      <c r="E2928" s="286">
        <v>43351</v>
      </c>
      <c r="F2928" s="285">
        <v>0.42916666666666664</v>
      </c>
      <c r="G2928" s="176">
        <v>41</v>
      </c>
      <c r="H2928" s="176" t="s">
        <v>16088</v>
      </c>
      <c r="I2928" s="176" t="s">
        <v>16089</v>
      </c>
      <c r="J2928" s="176">
        <v>27.2</v>
      </c>
      <c r="K2928" s="176">
        <v>36.880000000000003</v>
      </c>
      <c r="L2928" s="177"/>
      <c r="M2928" s="177"/>
    </row>
    <row r="2929" spans="5:13" x14ac:dyDescent="0.2">
      <c r="E2929" s="286">
        <v>43351</v>
      </c>
      <c r="F2929" s="285">
        <v>0.42986111111111114</v>
      </c>
      <c r="G2929" s="176">
        <v>42</v>
      </c>
      <c r="H2929" s="176" t="s">
        <v>8443</v>
      </c>
      <c r="I2929" s="176" t="s">
        <v>12457</v>
      </c>
      <c r="J2929" s="176">
        <v>27.3</v>
      </c>
      <c r="K2929" s="176">
        <v>36.89</v>
      </c>
      <c r="L2929" s="176">
        <v>1909.19</v>
      </c>
      <c r="M2929" s="176">
        <v>2108.69</v>
      </c>
    </row>
    <row r="2930" spans="5:13" ht="16" x14ac:dyDescent="0.2">
      <c r="E2930" s="286">
        <v>43351</v>
      </c>
      <c r="F2930" s="285">
        <v>0.43125000000000002</v>
      </c>
      <c r="G2930" s="176">
        <v>43</v>
      </c>
      <c r="H2930" s="176" t="s">
        <v>8443</v>
      </c>
      <c r="I2930" s="176" t="s">
        <v>12457</v>
      </c>
      <c r="J2930" s="176">
        <v>27.3</v>
      </c>
      <c r="K2930" s="176">
        <v>36.9</v>
      </c>
      <c r="L2930" s="177"/>
      <c r="M2930" s="177"/>
    </row>
    <row r="2931" spans="5:13" ht="16" x14ac:dyDescent="0.2">
      <c r="E2931" s="286">
        <v>43351</v>
      </c>
      <c r="F2931" s="285">
        <v>0.43194444444444446</v>
      </c>
      <c r="G2931" s="176">
        <v>44</v>
      </c>
      <c r="H2931" s="176" t="s">
        <v>16088</v>
      </c>
      <c r="I2931" s="176" t="s">
        <v>16089</v>
      </c>
      <c r="J2931" s="176">
        <v>27</v>
      </c>
      <c r="K2931" s="176">
        <v>36.89</v>
      </c>
      <c r="L2931" s="177"/>
      <c r="M2931" s="177"/>
    </row>
    <row r="2932" spans="5:13" ht="16" x14ac:dyDescent="0.2">
      <c r="E2932" s="286">
        <v>43351</v>
      </c>
      <c r="F2932" s="285">
        <v>0.43263888888888891</v>
      </c>
      <c r="G2932" s="176">
        <v>45</v>
      </c>
      <c r="H2932" s="176" t="s">
        <v>16088</v>
      </c>
      <c r="I2932" s="176" t="s">
        <v>12457</v>
      </c>
      <c r="J2932" s="176">
        <v>27.1</v>
      </c>
      <c r="K2932" s="176">
        <v>36.9</v>
      </c>
      <c r="L2932" s="177"/>
      <c r="M2932" s="177"/>
    </row>
    <row r="2933" spans="5:13" ht="16" x14ac:dyDescent="0.2">
      <c r="E2933" s="286">
        <v>43351</v>
      </c>
      <c r="F2933" s="285">
        <v>0.43333333333333335</v>
      </c>
      <c r="G2933" s="176">
        <v>46</v>
      </c>
      <c r="H2933" s="176" t="s">
        <v>12422</v>
      </c>
      <c r="I2933" s="176" t="s">
        <v>12457</v>
      </c>
      <c r="J2933" s="176">
        <v>27.2</v>
      </c>
      <c r="K2933" s="176">
        <v>36.909999999999997</v>
      </c>
      <c r="L2933" s="177"/>
      <c r="M2933" s="177"/>
    </row>
    <row r="2934" spans="5:13" ht="16" x14ac:dyDescent="0.2">
      <c r="E2934" s="286">
        <v>43351</v>
      </c>
      <c r="F2934" s="285">
        <v>0.43402777777777779</v>
      </c>
      <c r="G2934" s="176">
        <v>47</v>
      </c>
      <c r="H2934" s="176" t="s">
        <v>16088</v>
      </c>
      <c r="I2934" s="176" t="s">
        <v>12457</v>
      </c>
      <c r="J2934" s="176">
        <v>27.2</v>
      </c>
      <c r="K2934" s="176">
        <v>36.89</v>
      </c>
      <c r="L2934" s="177"/>
      <c r="M2934" s="177"/>
    </row>
    <row r="2935" spans="5:13" x14ac:dyDescent="0.2">
      <c r="E2935" s="286">
        <v>43351</v>
      </c>
      <c r="F2935" s="285">
        <v>0.43472222222222223</v>
      </c>
      <c r="G2935" s="176">
        <v>48</v>
      </c>
      <c r="H2935" s="176" t="s">
        <v>16088</v>
      </c>
      <c r="I2935" s="176" t="s">
        <v>12457</v>
      </c>
      <c r="J2935" s="176">
        <v>27.2</v>
      </c>
      <c r="K2935" s="176">
        <v>36.909999999999997</v>
      </c>
      <c r="L2935" s="176">
        <v>1903.14</v>
      </c>
      <c r="M2935" s="176">
        <v>2109.73</v>
      </c>
    </row>
    <row r="2936" spans="5:13" ht="16" x14ac:dyDescent="0.2">
      <c r="E2936" s="286">
        <v>43351</v>
      </c>
      <c r="F2936" s="285">
        <v>0.43611111111111112</v>
      </c>
      <c r="G2936" s="176">
        <v>49</v>
      </c>
      <c r="H2936" s="176" t="s">
        <v>11553</v>
      </c>
      <c r="I2936" s="176" t="s">
        <v>16089</v>
      </c>
      <c r="J2936" s="176">
        <v>27.3</v>
      </c>
      <c r="K2936" s="176">
        <v>36.89</v>
      </c>
      <c r="L2936" s="177"/>
      <c r="M2936" s="177"/>
    </row>
    <row r="2937" spans="5:13" x14ac:dyDescent="0.2">
      <c r="E2937" s="286">
        <v>43351</v>
      </c>
      <c r="F2937" s="285">
        <v>0.43680555555555556</v>
      </c>
      <c r="G2937" s="176">
        <v>50</v>
      </c>
      <c r="H2937" s="176" t="s">
        <v>16090</v>
      </c>
      <c r="I2937" s="176" t="s">
        <v>12457</v>
      </c>
      <c r="J2937" s="176">
        <v>27.3</v>
      </c>
      <c r="K2937" s="176">
        <v>36.909999999999997</v>
      </c>
      <c r="L2937" s="176">
        <v>1912.38</v>
      </c>
      <c r="M2937" s="176">
        <v>2105.8000000000002</v>
      </c>
    </row>
    <row r="2938" spans="5:13" ht="16" x14ac:dyDescent="0.2">
      <c r="E2938" s="286">
        <v>43351</v>
      </c>
      <c r="F2938" s="285">
        <v>0.4375</v>
      </c>
      <c r="G2938" s="176">
        <v>51</v>
      </c>
      <c r="H2938" s="176" t="s">
        <v>16091</v>
      </c>
      <c r="I2938" s="176" t="s">
        <v>16089</v>
      </c>
      <c r="J2938" s="176">
        <v>27.3</v>
      </c>
      <c r="K2938" s="176">
        <v>36.89</v>
      </c>
      <c r="L2938" s="177"/>
      <c r="M2938" s="177"/>
    </row>
    <row r="2939" spans="5:13" x14ac:dyDescent="0.2">
      <c r="E2939" s="286">
        <v>43351</v>
      </c>
      <c r="F2939" s="285">
        <v>0.43819444444444444</v>
      </c>
      <c r="G2939" s="176">
        <v>52</v>
      </c>
      <c r="H2939" s="176" t="s">
        <v>8443</v>
      </c>
      <c r="I2939" s="176" t="s">
        <v>16089</v>
      </c>
      <c r="J2939" s="176">
        <v>27.3</v>
      </c>
      <c r="K2939" s="176">
        <v>36.89</v>
      </c>
      <c r="L2939" s="176">
        <v>2040.14</v>
      </c>
      <c r="M2939" s="176">
        <v>2099.42</v>
      </c>
    </row>
    <row r="2940" spans="5:13" ht="16" x14ac:dyDescent="0.2">
      <c r="E2940" s="286">
        <v>43351</v>
      </c>
      <c r="F2940" s="285">
        <v>0.43888888888888888</v>
      </c>
      <c r="G2940" s="176">
        <v>53</v>
      </c>
      <c r="H2940" s="176" t="s">
        <v>16091</v>
      </c>
      <c r="I2940" s="176" t="s">
        <v>12457</v>
      </c>
      <c r="J2940" s="176">
        <v>27.2</v>
      </c>
      <c r="K2940" s="176">
        <v>36.9</v>
      </c>
      <c r="L2940" s="177"/>
      <c r="M2940" s="177"/>
    </row>
    <row r="2941" spans="5:13" x14ac:dyDescent="0.2">
      <c r="E2941" s="286">
        <v>43351</v>
      </c>
      <c r="F2941" s="285">
        <v>0.44027777777777777</v>
      </c>
      <c r="G2941" s="176">
        <v>54</v>
      </c>
      <c r="H2941" s="176" t="s">
        <v>16091</v>
      </c>
      <c r="I2941" s="176" t="s">
        <v>16089</v>
      </c>
      <c r="J2941" s="176">
        <v>27.3</v>
      </c>
      <c r="K2941" s="176">
        <v>36.880000000000003</v>
      </c>
      <c r="L2941" s="176">
        <v>2039.13</v>
      </c>
      <c r="M2941" s="176">
        <v>2105.4499999999998</v>
      </c>
    </row>
    <row r="2942" spans="5:13" ht="16" x14ac:dyDescent="0.2">
      <c r="E2942" s="286">
        <v>43351</v>
      </c>
      <c r="F2942" s="285">
        <v>0.44166666666666665</v>
      </c>
      <c r="G2942" s="176">
        <v>55</v>
      </c>
      <c r="H2942" s="176" t="s">
        <v>16090</v>
      </c>
      <c r="I2942" s="176" t="s">
        <v>12457</v>
      </c>
      <c r="J2942" s="176">
        <v>27.3</v>
      </c>
      <c r="K2942" s="176">
        <v>36.89</v>
      </c>
      <c r="L2942" s="177"/>
      <c r="M2942" s="177"/>
    </row>
    <row r="2943" spans="5:13" x14ac:dyDescent="0.2">
      <c r="E2943" s="286">
        <v>43351</v>
      </c>
      <c r="F2943" s="285">
        <v>0.44236111111111109</v>
      </c>
      <c r="G2943" s="176">
        <v>56</v>
      </c>
      <c r="H2943" s="176" t="s">
        <v>16090</v>
      </c>
      <c r="I2943" s="176" t="s">
        <v>12457</v>
      </c>
      <c r="J2943" s="176">
        <v>27.2</v>
      </c>
      <c r="K2943" s="176">
        <v>36.86</v>
      </c>
      <c r="L2943" s="176">
        <v>1912.98</v>
      </c>
      <c r="M2943" s="176">
        <v>2112.4299999999998</v>
      </c>
    </row>
    <row r="2944" spans="5:13" ht="16" x14ac:dyDescent="0.2">
      <c r="E2944" s="286">
        <v>43351</v>
      </c>
      <c r="F2944" s="177"/>
      <c r="G2944" s="176" t="s">
        <v>16104</v>
      </c>
      <c r="H2944" s="176" t="s">
        <v>16094</v>
      </c>
      <c r="I2944" s="176" t="s">
        <v>12457</v>
      </c>
      <c r="J2944" s="176">
        <v>28.8</v>
      </c>
      <c r="K2944" s="176">
        <v>36.909999999999997</v>
      </c>
      <c r="L2944" s="176">
        <v>1927.85</v>
      </c>
      <c r="M2944" s="177"/>
    </row>
    <row r="2945" spans="5:13" ht="16" x14ac:dyDescent="0.2">
      <c r="E2945" s="286">
        <v>43351</v>
      </c>
      <c r="F2945" s="177"/>
      <c r="G2945" s="176" t="s">
        <v>16095</v>
      </c>
      <c r="H2945" s="176" t="s">
        <v>16094</v>
      </c>
      <c r="I2945" s="176" t="s">
        <v>16089</v>
      </c>
      <c r="J2945" s="176">
        <v>28.9</v>
      </c>
      <c r="K2945" s="176">
        <v>36.869999999999997</v>
      </c>
      <c r="L2945" s="176">
        <v>2058.4</v>
      </c>
      <c r="M2945" s="176">
        <v>2107.21</v>
      </c>
    </row>
    <row r="2946" spans="5:13" ht="16" x14ac:dyDescent="0.2">
      <c r="E2946" s="286">
        <v>43381</v>
      </c>
      <c r="F2946" s="285">
        <v>0.37708333333333333</v>
      </c>
      <c r="G2946" s="176">
        <v>1</v>
      </c>
      <c r="H2946" s="176" t="s">
        <v>16088</v>
      </c>
      <c r="I2946" s="176" t="s">
        <v>16089</v>
      </c>
      <c r="J2946" s="176">
        <v>27.4</v>
      </c>
      <c r="K2946" s="176">
        <v>37.090000000000003</v>
      </c>
      <c r="L2946" s="177"/>
      <c r="M2946" s="177"/>
    </row>
    <row r="2947" spans="5:13" ht="16" x14ac:dyDescent="0.2">
      <c r="E2947" s="286">
        <v>43381</v>
      </c>
      <c r="F2947" s="285">
        <v>0.37777777777777777</v>
      </c>
      <c r="G2947" s="176">
        <v>2</v>
      </c>
      <c r="H2947" s="176" t="s">
        <v>16090</v>
      </c>
      <c r="I2947" s="176" t="s">
        <v>16089</v>
      </c>
      <c r="J2947" s="176">
        <v>27.3</v>
      </c>
      <c r="K2947" s="176">
        <v>37.1</v>
      </c>
      <c r="L2947" s="177"/>
      <c r="M2947" s="177"/>
    </row>
    <row r="2948" spans="5:13" ht="16" x14ac:dyDescent="0.2">
      <c r="E2948" s="286">
        <v>43381</v>
      </c>
      <c r="F2948" s="285">
        <v>0.37847222222222221</v>
      </c>
      <c r="G2948" s="176">
        <v>3</v>
      </c>
      <c r="H2948" s="176" t="s">
        <v>16091</v>
      </c>
      <c r="I2948" s="176" t="s">
        <v>12457</v>
      </c>
      <c r="J2948" s="176">
        <v>27.3</v>
      </c>
      <c r="K2948" s="176">
        <v>37.14</v>
      </c>
      <c r="L2948" s="177"/>
      <c r="M2948" s="177"/>
    </row>
    <row r="2949" spans="5:13" ht="16" x14ac:dyDescent="0.2">
      <c r="E2949" s="286">
        <v>43381</v>
      </c>
      <c r="F2949" s="285">
        <v>0.37916666666666665</v>
      </c>
      <c r="G2949" s="176">
        <v>4</v>
      </c>
      <c r="H2949" s="176" t="s">
        <v>16090</v>
      </c>
      <c r="I2949" s="176" t="s">
        <v>12457</v>
      </c>
      <c r="J2949" s="176">
        <v>27.3</v>
      </c>
      <c r="K2949" s="176">
        <v>37.130000000000003</v>
      </c>
      <c r="L2949" s="177"/>
      <c r="M2949" s="177"/>
    </row>
    <row r="2950" spans="5:13" ht="16" x14ac:dyDescent="0.2">
      <c r="E2950" s="286">
        <v>43381</v>
      </c>
      <c r="F2950" s="285">
        <v>0.37916666666666665</v>
      </c>
      <c r="G2950" s="176">
        <v>5</v>
      </c>
      <c r="H2950" s="176" t="s">
        <v>11553</v>
      </c>
      <c r="I2950" s="176" t="s">
        <v>12457</v>
      </c>
      <c r="J2950" s="176">
        <v>27.5</v>
      </c>
      <c r="K2950" s="176">
        <v>37.14</v>
      </c>
      <c r="L2950" s="177"/>
      <c r="M2950" s="177"/>
    </row>
    <row r="2951" spans="5:13" ht="16" x14ac:dyDescent="0.2">
      <c r="E2951" s="286">
        <v>43381</v>
      </c>
      <c r="F2951" s="285">
        <v>0.37986111111111109</v>
      </c>
      <c r="G2951" s="176">
        <v>6</v>
      </c>
      <c r="H2951" s="176" t="s">
        <v>16090</v>
      </c>
      <c r="I2951" s="176" t="s">
        <v>16089</v>
      </c>
      <c r="J2951" s="176">
        <v>27.4</v>
      </c>
      <c r="K2951" s="176">
        <v>37.090000000000003</v>
      </c>
      <c r="L2951" s="177"/>
      <c r="M2951" s="177"/>
    </row>
    <row r="2952" spans="5:13" ht="16" x14ac:dyDescent="0.2">
      <c r="E2952" s="286">
        <v>43381</v>
      </c>
      <c r="F2952" s="285">
        <v>0.38055555555555554</v>
      </c>
      <c r="G2952" s="176">
        <v>7</v>
      </c>
      <c r="H2952" s="176" t="s">
        <v>16088</v>
      </c>
      <c r="I2952" s="176" t="s">
        <v>16089</v>
      </c>
      <c r="J2952" s="176">
        <v>27.4</v>
      </c>
      <c r="K2952" s="176">
        <v>37.1</v>
      </c>
      <c r="L2952" s="177"/>
      <c r="M2952" s="177"/>
    </row>
    <row r="2953" spans="5:13" ht="16" x14ac:dyDescent="0.2">
      <c r="E2953" s="286">
        <v>43381</v>
      </c>
      <c r="F2953" s="285">
        <v>0.38124999999999998</v>
      </c>
      <c r="G2953" s="176">
        <v>8</v>
      </c>
      <c r="H2953" s="176" t="s">
        <v>11553</v>
      </c>
      <c r="I2953" s="176" t="s">
        <v>12457</v>
      </c>
      <c r="J2953" s="176">
        <v>27.1</v>
      </c>
      <c r="K2953" s="176">
        <v>37.130000000000003</v>
      </c>
      <c r="L2953" s="177"/>
      <c r="M2953" s="177"/>
    </row>
    <row r="2954" spans="5:13" ht="16" x14ac:dyDescent="0.2">
      <c r="E2954" s="286">
        <v>43381</v>
      </c>
      <c r="F2954" s="285">
        <v>0.38194444444444442</v>
      </c>
      <c r="G2954" s="176">
        <v>9</v>
      </c>
      <c r="H2954" s="176" t="s">
        <v>8443</v>
      </c>
      <c r="I2954" s="176" t="s">
        <v>16089</v>
      </c>
      <c r="J2954" s="176">
        <v>27</v>
      </c>
      <c r="K2954" s="176">
        <v>37.090000000000003</v>
      </c>
      <c r="L2954" s="177"/>
      <c r="M2954" s="177"/>
    </row>
    <row r="2955" spans="5:13" ht="16" x14ac:dyDescent="0.2">
      <c r="E2955" s="286">
        <v>43381</v>
      </c>
      <c r="F2955" s="285">
        <v>0.38263888888888886</v>
      </c>
      <c r="G2955" s="176">
        <v>10</v>
      </c>
      <c r="H2955" s="176" t="s">
        <v>12422</v>
      </c>
      <c r="I2955" s="176" t="s">
        <v>12457</v>
      </c>
      <c r="J2955" s="176">
        <v>27.1</v>
      </c>
      <c r="K2955" s="176">
        <v>37.130000000000003</v>
      </c>
      <c r="L2955" s="177"/>
      <c r="M2955" s="177"/>
    </row>
    <row r="2956" spans="5:13" ht="16" x14ac:dyDescent="0.2">
      <c r="E2956" s="286">
        <v>43381</v>
      </c>
      <c r="F2956" s="285">
        <v>0.38333333333333336</v>
      </c>
      <c r="G2956" s="176">
        <v>11</v>
      </c>
      <c r="H2956" s="176" t="s">
        <v>11553</v>
      </c>
      <c r="I2956" s="176" t="s">
        <v>16089</v>
      </c>
      <c r="J2956" s="176">
        <v>27.3</v>
      </c>
      <c r="K2956" s="176">
        <v>37.090000000000003</v>
      </c>
      <c r="L2956" s="177"/>
      <c r="M2956" s="177"/>
    </row>
    <row r="2957" spans="5:13" ht="16" x14ac:dyDescent="0.2">
      <c r="E2957" s="286">
        <v>43381</v>
      </c>
      <c r="F2957" s="285">
        <v>0.3840277777777778</v>
      </c>
      <c r="G2957" s="176">
        <v>12</v>
      </c>
      <c r="H2957" s="176" t="s">
        <v>16092</v>
      </c>
      <c r="I2957" s="176" t="s">
        <v>12457</v>
      </c>
      <c r="J2957" s="176">
        <v>27.4</v>
      </c>
      <c r="K2957" s="176">
        <v>37.130000000000003</v>
      </c>
      <c r="L2957" s="177"/>
      <c r="M2957" s="177"/>
    </row>
    <row r="2958" spans="5:13" ht="16" x14ac:dyDescent="0.2">
      <c r="E2958" s="286">
        <v>43381</v>
      </c>
      <c r="F2958" s="285">
        <v>0.38472222222222224</v>
      </c>
      <c r="G2958" s="176">
        <v>13</v>
      </c>
      <c r="H2958" s="176" t="s">
        <v>16092</v>
      </c>
      <c r="I2958" s="176" t="s">
        <v>16089</v>
      </c>
      <c r="J2958" s="176">
        <v>27.5</v>
      </c>
      <c r="K2958" s="176">
        <v>37.090000000000003</v>
      </c>
      <c r="L2958" s="177"/>
      <c r="M2958" s="177"/>
    </row>
    <row r="2959" spans="5:13" ht="16" x14ac:dyDescent="0.2">
      <c r="E2959" s="286">
        <v>43381</v>
      </c>
      <c r="F2959" s="285">
        <v>0.38541666666666669</v>
      </c>
      <c r="G2959" s="176">
        <v>14</v>
      </c>
      <c r="H2959" s="176" t="s">
        <v>16092</v>
      </c>
      <c r="I2959" s="176" t="s">
        <v>16089</v>
      </c>
      <c r="J2959" s="176">
        <v>27.3</v>
      </c>
      <c r="K2959" s="176">
        <v>37.1</v>
      </c>
      <c r="L2959" s="177"/>
      <c r="M2959" s="177"/>
    </row>
    <row r="2960" spans="5:13" ht="16" x14ac:dyDescent="0.2">
      <c r="E2960" s="286">
        <v>43381</v>
      </c>
      <c r="F2960" s="285">
        <v>0.38611111111111113</v>
      </c>
      <c r="G2960" s="176">
        <v>15</v>
      </c>
      <c r="H2960" s="176" t="s">
        <v>8443</v>
      </c>
      <c r="I2960" s="176" t="s">
        <v>12457</v>
      </c>
      <c r="J2960" s="176">
        <v>27.4</v>
      </c>
      <c r="K2960" s="176">
        <v>37.1</v>
      </c>
      <c r="L2960" s="177"/>
      <c r="M2960" s="177"/>
    </row>
    <row r="2961" spans="5:13" ht="16" x14ac:dyDescent="0.2">
      <c r="E2961" s="286">
        <v>43381</v>
      </c>
      <c r="F2961" s="285">
        <v>0.38680555555555557</v>
      </c>
      <c r="G2961" s="176">
        <v>16</v>
      </c>
      <c r="H2961" s="176" t="s">
        <v>8443</v>
      </c>
      <c r="I2961" s="176" t="s">
        <v>16089</v>
      </c>
      <c r="J2961" s="176">
        <v>27.1</v>
      </c>
      <c r="K2961" s="176">
        <v>37.090000000000003</v>
      </c>
      <c r="L2961" s="177"/>
      <c r="M2961" s="177"/>
    </row>
    <row r="2962" spans="5:13" ht="16" x14ac:dyDescent="0.2">
      <c r="E2962" s="286">
        <v>43381</v>
      </c>
      <c r="F2962" s="285">
        <v>0.38750000000000001</v>
      </c>
      <c r="G2962" s="176">
        <v>17</v>
      </c>
      <c r="H2962" s="176" t="s">
        <v>12422</v>
      </c>
      <c r="I2962" s="176" t="s">
        <v>12457</v>
      </c>
      <c r="J2962" s="176">
        <v>27.2</v>
      </c>
      <c r="K2962" s="176">
        <v>37.11</v>
      </c>
      <c r="L2962" s="177"/>
      <c r="M2962" s="177"/>
    </row>
    <row r="2963" spans="5:13" ht="16" x14ac:dyDescent="0.2">
      <c r="E2963" s="286">
        <v>43381</v>
      </c>
      <c r="F2963" s="285">
        <v>0.38819444444444445</v>
      </c>
      <c r="G2963" s="176">
        <v>18</v>
      </c>
      <c r="H2963" s="176" t="s">
        <v>16092</v>
      </c>
      <c r="I2963" s="176" t="s">
        <v>16089</v>
      </c>
      <c r="J2963" s="176">
        <v>27.4</v>
      </c>
      <c r="K2963" s="176">
        <v>37.090000000000003</v>
      </c>
      <c r="L2963" s="177"/>
      <c r="M2963" s="177"/>
    </row>
    <row r="2964" spans="5:13" ht="16" x14ac:dyDescent="0.2">
      <c r="E2964" s="286">
        <v>43381</v>
      </c>
      <c r="F2964" s="285">
        <v>0.3888888888888889</v>
      </c>
      <c r="G2964" s="176">
        <v>19</v>
      </c>
      <c r="H2964" s="176" t="s">
        <v>16091</v>
      </c>
      <c r="I2964" s="176" t="s">
        <v>12457</v>
      </c>
      <c r="J2964" s="176">
        <v>27.3</v>
      </c>
      <c r="K2964" s="176">
        <v>37.14</v>
      </c>
      <c r="L2964" s="177"/>
      <c r="M2964" s="177"/>
    </row>
    <row r="2965" spans="5:13" ht="16" x14ac:dyDescent="0.2">
      <c r="E2965" s="286">
        <v>43381</v>
      </c>
      <c r="F2965" s="285">
        <v>0.39027777777777778</v>
      </c>
      <c r="G2965" s="176">
        <v>20</v>
      </c>
      <c r="H2965" s="176" t="s">
        <v>16090</v>
      </c>
      <c r="I2965" s="176" t="s">
        <v>16089</v>
      </c>
      <c r="J2965" s="176">
        <v>27.5</v>
      </c>
      <c r="K2965" s="176">
        <v>37.1</v>
      </c>
      <c r="L2965" s="177"/>
      <c r="M2965" s="177"/>
    </row>
    <row r="2966" spans="5:13" ht="16" x14ac:dyDescent="0.2">
      <c r="E2966" s="286">
        <v>43381</v>
      </c>
      <c r="F2966" s="285">
        <v>0.39097222222222222</v>
      </c>
      <c r="G2966" s="176">
        <v>21</v>
      </c>
      <c r="H2966" s="176" t="s">
        <v>16092</v>
      </c>
      <c r="I2966" s="176" t="s">
        <v>12457</v>
      </c>
      <c r="J2966" s="176">
        <v>27.4</v>
      </c>
      <c r="K2966" s="176">
        <v>37.130000000000003</v>
      </c>
      <c r="L2966" s="177"/>
      <c r="M2966" s="177"/>
    </row>
    <row r="2967" spans="5:13" ht="16" x14ac:dyDescent="0.2">
      <c r="E2967" s="286">
        <v>43381</v>
      </c>
      <c r="F2967" s="285">
        <v>0.39097222222222222</v>
      </c>
      <c r="G2967" s="176">
        <v>22</v>
      </c>
      <c r="H2967" s="176" t="s">
        <v>16091</v>
      </c>
      <c r="I2967" s="176" t="s">
        <v>16089</v>
      </c>
      <c r="J2967" s="176">
        <v>27.5</v>
      </c>
      <c r="K2967" s="176">
        <v>37.090000000000003</v>
      </c>
      <c r="L2967" s="177"/>
      <c r="M2967" s="177"/>
    </row>
    <row r="2968" spans="5:13" ht="16" x14ac:dyDescent="0.2">
      <c r="E2968" s="286">
        <v>43381</v>
      </c>
      <c r="F2968" s="285">
        <v>0.39166666666666666</v>
      </c>
      <c r="G2968" s="176">
        <v>23</v>
      </c>
      <c r="H2968" s="176" t="s">
        <v>16088</v>
      </c>
      <c r="I2968" s="176" t="s">
        <v>12457</v>
      </c>
      <c r="J2968" s="176">
        <v>27.2</v>
      </c>
      <c r="K2968" s="176">
        <v>37.130000000000003</v>
      </c>
      <c r="L2968" s="177"/>
      <c r="M2968" s="177"/>
    </row>
    <row r="2969" spans="5:13" ht="16" x14ac:dyDescent="0.2">
      <c r="E2969" s="286">
        <v>43381</v>
      </c>
      <c r="F2969" s="285">
        <v>0.3923611111111111</v>
      </c>
      <c r="G2969" s="176">
        <v>24</v>
      </c>
      <c r="H2969" s="176" t="s">
        <v>11553</v>
      </c>
      <c r="I2969" s="176" t="s">
        <v>12457</v>
      </c>
      <c r="J2969" s="176">
        <v>27.4</v>
      </c>
      <c r="K2969" s="176">
        <v>37.130000000000003</v>
      </c>
      <c r="L2969" s="177"/>
      <c r="M2969" s="177"/>
    </row>
    <row r="2970" spans="5:13" ht="16" x14ac:dyDescent="0.2">
      <c r="E2970" s="286">
        <v>43381</v>
      </c>
      <c r="F2970" s="285">
        <v>0.39305555555555555</v>
      </c>
      <c r="G2970" s="176">
        <v>25</v>
      </c>
      <c r="H2970" s="176" t="s">
        <v>16090</v>
      </c>
      <c r="I2970" s="176" t="s">
        <v>16089</v>
      </c>
      <c r="J2970" s="176">
        <v>27.5</v>
      </c>
      <c r="K2970" s="176">
        <v>37.1</v>
      </c>
      <c r="L2970" s="177"/>
      <c r="M2970" s="177"/>
    </row>
    <row r="2971" spans="5:13" ht="16" x14ac:dyDescent="0.2">
      <c r="E2971" s="286">
        <v>43381</v>
      </c>
      <c r="F2971" s="285">
        <v>0.39444444444444443</v>
      </c>
      <c r="G2971" s="176">
        <v>26</v>
      </c>
      <c r="H2971" s="176" t="s">
        <v>12422</v>
      </c>
      <c r="I2971" s="176" t="s">
        <v>16089</v>
      </c>
      <c r="J2971" s="176">
        <v>27.4</v>
      </c>
      <c r="K2971" s="176">
        <v>37.1</v>
      </c>
      <c r="L2971" s="177"/>
      <c r="M2971" s="177"/>
    </row>
    <row r="2972" spans="5:13" ht="16" x14ac:dyDescent="0.2">
      <c r="E2972" s="286">
        <v>43381</v>
      </c>
      <c r="F2972" s="285">
        <v>0.39513888888888887</v>
      </c>
      <c r="G2972" s="176">
        <v>27</v>
      </c>
      <c r="H2972" s="176" t="s">
        <v>16091</v>
      </c>
      <c r="I2972" s="176" t="s">
        <v>12457</v>
      </c>
      <c r="J2972" s="176">
        <v>27.4</v>
      </c>
      <c r="K2972" s="176">
        <v>37.11</v>
      </c>
      <c r="L2972" s="177"/>
      <c r="M2972" s="177"/>
    </row>
    <row r="2973" spans="5:13" ht="16" x14ac:dyDescent="0.2">
      <c r="E2973" s="286">
        <v>43381</v>
      </c>
      <c r="F2973" s="285">
        <v>0.39583333333333331</v>
      </c>
      <c r="G2973" s="176">
        <v>28</v>
      </c>
      <c r="H2973" s="176" t="s">
        <v>11553</v>
      </c>
      <c r="I2973" s="176" t="s">
        <v>12457</v>
      </c>
      <c r="J2973" s="176">
        <v>27.5</v>
      </c>
      <c r="K2973" s="176">
        <v>37.119999999999997</v>
      </c>
      <c r="L2973" s="177"/>
      <c r="M2973" s="177"/>
    </row>
    <row r="2974" spans="5:13" ht="16" x14ac:dyDescent="0.2">
      <c r="E2974" s="286">
        <v>43381</v>
      </c>
      <c r="F2974" s="285">
        <v>0.39652777777777776</v>
      </c>
      <c r="G2974" s="176">
        <v>29</v>
      </c>
      <c r="H2974" s="176" t="s">
        <v>11553</v>
      </c>
      <c r="I2974" s="176" t="s">
        <v>16089</v>
      </c>
      <c r="J2974" s="176">
        <v>27.3</v>
      </c>
      <c r="K2974" s="176">
        <v>37.1</v>
      </c>
      <c r="L2974" s="177"/>
      <c r="M2974" s="177"/>
    </row>
    <row r="2975" spans="5:13" ht="16" x14ac:dyDescent="0.2">
      <c r="E2975" s="286">
        <v>43381</v>
      </c>
      <c r="F2975" s="285">
        <v>0.3972222222222222</v>
      </c>
      <c r="G2975" s="176">
        <v>30</v>
      </c>
      <c r="H2975" s="176" t="s">
        <v>11553</v>
      </c>
      <c r="I2975" s="176" t="s">
        <v>16089</v>
      </c>
      <c r="J2975" s="176">
        <v>27.3</v>
      </c>
      <c r="K2975" s="176">
        <v>37.090000000000003</v>
      </c>
      <c r="L2975" s="177"/>
      <c r="M2975" s="177"/>
    </row>
    <row r="2976" spans="5:13" ht="16" x14ac:dyDescent="0.2">
      <c r="E2976" s="286">
        <v>43381</v>
      </c>
      <c r="F2976" s="285">
        <v>0.39791666666666664</v>
      </c>
      <c r="G2976" s="176">
        <v>31</v>
      </c>
      <c r="H2976" s="176" t="s">
        <v>8443</v>
      </c>
      <c r="I2976" s="176" t="s">
        <v>16089</v>
      </c>
      <c r="J2976" s="176">
        <v>27.2</v>
      </c>
      <c r="K2976" s="176">
        <v>37.08</v>
      </c>
      <c r="L2976" s="177"/>
      <c r="M2976" s="177"/>
    </row>
    <row r="2977" spans="5:13" ht="16" x14ac:dyDescent="0.2">
      <c r="E2977" s="286">
        <v>43381</v>
      </c>
      <c r="F2977" s="285">
        <v>0.39861111111111114</v>
      </c>
      <c r="G2977" s="176">
        <v>32</v>
      </c>
      <c r="H2977" s="176" t="s">
        <v>12422</v>
      </c>
      <c r="I2977" s="176" t="s">
        <v>16089</v>
      </c>
      <c r="J2977" s="176">
        <v>27.3</v>
      </c>
      <c r="K2977" s="176">
        <v>37.08</v>
      </c>
      <c r="L2977" s="177"/>
      <c r="M2977" s="177"/>
    </row>
    <row r="2978" spans="5:13" ht="16" x14ac:dyDescent="0.2">
      <c r="E2978" s="286">
        <v>43381</v>
      </c>
      <c r="F2978" s="285">
        <v>0.39930555555555558</v>
      </c>
      <c r="G2978" s="176">
        <v>33</v>
      </c>
      <c r="H2978" s="176" t="s">
        <v>12422</v>
      </c>
      <c r="I2978" s="176" t="s">
        <v>12457</v>
      </c>
      <c r="J2978" s="176">
        <v>27.2</v>
      </c>
      <c r="K2978" s="176">
        <v>37.11</v>
      </c>
      <c r="L2978" s="177"/>
      <c r="M2978" s="177"/>
    </row>
    <row r="2979" spans="5:13" ht="16" x14ac:dyDescent="0.2">
      <c r="E2979" s="286">
        <v>43381</v>
      </c>
      <c r="F2979" s="285">
        <v>0.4</v>
      </c>
      <c r="G2979" s="176">
        <v>34</v>
      </c>
      <c r="H2979" s="176" t="s">
        <v>12422</v>
      </c>
      <c r="I2979" s="176" t="s">
        <v>16089</v>
      </c>
      <c r="J2979" s="176">
        <v>27.3</v>
      </c>
      <c r="K2979" s="176">
        <v>37.08</v>
      </c>
      <c r="L2979" s="177"/>
      <c r="M2979" s="177"/>
    </row>
    <row r="2980" spans="5:13" ht="16" x14ac:dyDescent="0.2">
      <c r="E2980" s="286">
        <v>43381</v>
      </c>
      <c r="F2980" s="285">
        <v>0.40138888888888891</v>
      </c>
      <c r="G2980" s="176">
        <v>35</v>
      </c>
      <c r="H2980" s="176" t="s">
        <v>16091</v>
      </c>
      <c r="I2980" s="176" t="s">
        <v>16089</v>
      </c>
      <c r="J2980" s="176">
        <v>27.4</v>
      </c>
      <c r="K2980" s="176">
        <v>37.090000000000003</v>
      </c>
      <c r="L2980" s="177"/>
      <c r="M2980" s="177"/>
    </row>
    <row r="2981" spans="5:13" ht="16" x14ac:dyDescent="0.2">
      <c r="E2981" s="286">
        <v>43381</v>
      </c>
      <c r="F2981" s="285">
        <v>0.40208333333333335</v>
      </c>
      <c r="G2981" s="176">
        <v>36</v>
      </c>
      <c r="H2981" s="176" t="s">
        <v>16092</v>
      </c>
      <c r="I2981" s="176" t="s">
        <v>12457</v>
      </c>
      <c r="J2981" s="176">
        <v>26.9</v>
      </c>
      <c r="K2981" s="176">
        <v>37.1</v>
      </c>
      <c r="L2981" s="177"/>
      <c r="M2981" s="177"/>
    </row>
    <row r="2982" spans="5:13" ht="16" x14ac:dyDescent="0.2">
      <c r="E2982" s="286">
        <v>43381</v>
      </c>
      <c r="F2982" s="285">
        <v>0.40277777777777779</v>
      </c>
      <c r="G2982" s="176">
        <v>37</v>
      </c>
      <c r="H2982" s="176" t="s">
        <v>16092</v>
      </c>
      <c r="I2982" s="176" t="s">
        <v>12457</v>
      </c>
      <c r="J2982" s="176">
        <v>26.8</v>
      </c>
      <c r="K2982" s="176">
        <v>37.119999999999997</v>
      </c>
      <c r="L2982" s="177"/>
      <c r="M2982" s="177"/>
    </row>
    <row r="2983" spans="5:13" ht="16" x14ac:dyDescent="0.2">
      <c r="E2983" s="286">
        <v>43381</v>
      </c>
      <c r="F2983" s="285">
        <v>0.40347222222222223</v>
      </c>
      <c r="G2983" s="176">
        <v>38</v>
      </c>
      <c r="H2983" s="176" t="s">
        <v>8443</v>
      </c>
      <c r="I2983" s="176" t="s">
        <v>12457</v>
      </c>
      <c r="J2983" s="176">
        <v>27</v>
      </c>
      <c r="K2983" s="176">
        <v>37.090000000000003</v>
      </c>
      <c r="L2983" s="177"/>
      <c r="M2983" s="177"/>
    </row>
    <row r="2984" spans="5:13" ht="16" x14ac:dyDescent="0.2">
      <c r="E2984" s="286">
        <v>43381</v>
      </c>
      <c r="F2984" s="285">
        <v>0.40416666666666667</v>
      </c>
      <c r="G2984" s="176">
        <v>39</v>
      </c>
      <c r="H2984" s="176" t="s">
        <v>12422</v>
      </c>
      <c r="I2984" s="176" t="s">
        <v>16089</v>
      </c>
      <c r="J2984" s="176">
        <v>27.4</v>
      </c>
      <c r="K2984" s="176">
        <v>37.090000000000003</v>
      </c>
      <c r="L2984" s="177"/>
      <c r="M2984" s="177"/>
    </row>
    <row r="2985" spans="5:13" ht="16" x14ac:dyDescent="0.2">
      <c r="E2985" s="286">
        <v>43381</v>
      </c>
      <c r="F2985" s="285">
        <v>0.40416666666666667</v>
      </c>
      <c r="G2985" s="176">
        <v>40</v>
      </c>
      <c r="H2985" s="176" t="s">
        <v>16092</v>
      </c>
      <c r="I2985" s="176" t="s">
        <v>16089</v>
      </c>
      <c r="J2985" s="176">
        <v>27.3</v>
      </c>
      <c r="K2985" s="176">
        <v>37.08</v>
      </c>
      <c r="L2985" s="177"/>
      <c r="M2985" s="177"/>
    </row>
    <row r="2986" spans="5:13" ht="16" x14ac:dyDescent="0.2">
      <c r="E2986" s="286">
        <v>43381</v>
      </c>
      <c r="F2986" s="285">
        <v>0.40486111111111112</v>
      </c>
      <c r="G2986" s="176">
        <v>41</v>
      </c>
      <c r="H2986" s="176" t="s">
        <v>16088</v>
      </c>
      <c r="I2986" s="176" t="s">
        <v>16089</v>
      </c>
      <c r="J2986" s="176">
        <v>27.2</v>
      </c>
      <c r="K2986" s="176">
        <v>37.08</v>
      </c>
      <c r="L2986" s="177"/>
      <c r="M2986" s="177"/>
    </row>
    <row r="2987" spans="5:13" ht="16" x14ac:dyDescent="0.2">
      <c r="E2987" s="286">
        <v>43381</v>
      </c>
      <c r="F2987" s="285">
        <v>0.40555555555555556</v>
      </c>
      <c r="G2987" s="176">
        <v>42</v>
      </c>
      <c r="H2987" s="176" t="s">
        <v>8443</v>
      </c>
      <c r="I2987" s="176" t="s">
        <v>12457</v>
      </c>
      <c r="J2987" s="176">
        <v>26.9</v>
      </c>
      <c r="K2987" s="176">
        <v>37.119999999999997</v>
      </c>
      <c r="L2987" s="177"/>
      <c r="M2987" s="177"/>
    </row>
    <row r="2988" spans="5:13" ht="16" x14ac:dyDescent="0.2">
      <c r="E2988" s="286">
        <v>43381</v>
      </c>
      <c r="F2988" s="285">
        <v>0.40625</v>
      </c>
      <c r="G2988" s="176">
        <v>43</v>
      </c>
      <c r="H2988" s="176" t="s">
        <v>8443</v>
      </c>
      <c r="I2988" s="176" t="s">
        <v>12457</v>
      </c>
      <c r="J2988" s="176">
        <v>27.3</v>
      </c>
      <c r="K2988" s="176">
        <v>37.11</v>
      </c>
      <c r="L2988" s="177"/>
      <c r="M2988" s="177"/>
    </row>
    <row r="2989" spans="5:13" ht="16" x14ac:dyDescent="0.2">
      <c r="E2989" s="286">
        <v>43381</v>
      </c>
      <c r="F2989" s="285">
        <v>0.40694444444444444</v>
      </c>
      <c r="G2989" s="176">
        <v>44</v>
      </c>
      <c r="H2989" s="176" t="s">
        <v>16088</v>
      </c>
      <c r="I2989" s="176" t="s">
        <v>16089</v>
      </c>
      <c r="J2989" s="176">
        <v>27</v>
      </c>
      <c r="K2989" s="176">
        <v>37.090000000000003</v>
      </c>
      <c r="L2989" s="177"/>
      <c r="M2989" s="177"/>
    </row>
    <row r="2990" spans="5:13" ht="16" x14ac:dyDescent="0.2">
      <c r="E2990" s="286">
        <v>43381</v>
      </c>
      <c r="F2990" s="285">
        <v>0.40763888888888888</v>
      </c>
      <c r="G2990" s="176">
        <v>45</v>
      </c>
      <c r="H2990" s="176" t="s">
        <v>16088</v>
      </c>
      <c r="I2990" s="176" t="s">
        <v>12457</v>
      </c>
      <c r="J2990" s="176">
        <v>27</v>
      </c>
      <c r="K2990" s="176">
        <v>37.020000000000003</v>
      </c>
      <c r="L2990" s="177"/>
      <c r="M2990" s="177"/>
    </row>
    <row r="2991" spans="5:13" ht="16" x14ac:dyDescent="0.2">
      <c r="E2991" s="286">
        <v>43381</v>
      </c>
      <c r="F2991" s="285">
        <v>0.40833333333333333</v>
      </c>
      <c r="G2991" s="176">
        <v>46</v>
      </c>
      <c r="H2991" s="176" t="s">
        <v>12422</v>
      </c>
      <c r="I2991" s="176" t="s">
        <v>12457</v>
      </c>
      <c r="J2991" s="176">
        <v>27.4</v>
      </c>
      <c r="K2991" s="176">
        <v>37.11</v>
      </c>
      <c r="L2991" s="177"/>
      <c r="M2991" s="177"/>
    </row>
    <row r="2992" spans="5:13" ht="16" x14ac:dyDescent="0.2">
      <c r="E2992" s="286">
        <v>43381</v>
      </c>
      <c r="F2992" s="285">
        <v>0.40902777777777777</v>
      </c>
      <c r="G2992" s="176">
        <v>47</v>
      </c>
      <c r="H2992" s="176" t="s">
        <v>16088</v>
      </c>
      <c r="I2992" s="176" t="s">
        <v>12457</v>
      </c>
      <c r="J2992" s="176">
        <v>27.3</v>
      </c>
      <c r="K2992" s="176">
        <v>37.1</v>
      </c>
      <c r="L2992" s="177"/>
      <c r="M2992" s="177"/>
    </row>
    <row r="2993" spans="5:13" ht="16" x14ac:dyDescent="0.2">
      <c r="E2993" s="286">
        <v>43381</v>
      </c>
      <c r="F2993" s="285">
        <v>0.40972222222222221</v>
      </c>
      <c r="G2993" s="176">
        <v>48</v>
      </c>
      <c r="H2993" s="176" t="s">
        <v>16088</v>
      </c>
      <c r="I2993" s="176" t="s">
        <v>12457</v>
      </c>
      <c r="J2993" s="176">
        <v>27.3</v>
      </c>
      <c r="K2993" s="176">
        <v>37.11</v>
      </c>
      <c r="L2993" s="177"/>
      <c r="M2993" s="177"/>
    </row>
    <row r="2994" spans="5:13" ht="16" x14ac:dyDescent="0.2">
      <c r="E2994" s="286">
        <v>43381</v>
      </c>
      <c r="F2994" s="285">
        <v>0.41041666666666665</v>
      </c>
      <c r="G2994" s="176">
        <v>49</v>
      </c>
      <c r="H2994" s="176" t="s">
        <v>11553</v>
      </c>
      <c r="I2994" s="176" t="s">
        <v>16089</v>
      </c>
      <c r="J2994" s="176">
        <v>27.5</v>
      </c>
      <c r="K2994" s="176">
        <v>37.07</v>
      </c>
      <c r="L2994" s="177"/>
      <c r="M2994" s="177"/>
    </row>
    <row r="2995" spans="5:13" ht="16" x14ac:dyDescent="0.2">
      <c r="E2995" s="286">
        <v>43381</v>
      </c>
      <c r="F2995" s="285">
        <v>0.41111111111111109</v>
      </c>
      <c r="G2995" s="176">
        <v>50</v>
      </c>
      <c r="H2995" s="176" t="s">
        <v>16090</v>
      </c>
      <c r="I2995" s="176" t="s">
        <v>12457</v>
      </c>
      <c r="J2995" s="176">
        <v>27.2</v>
      </c>
      <c r="K2995" s="176">
        <v>37.119999999999997</v>
      </c>
      <c r="L2995" s="177"/>
      <c r="M2995" s="177"/>
    </row>
    <row r="2996" spans="5:13" ht="16" x14ac:dyDescent="0.2">
      <c r="E2996" s="286">
        <v>43381</v>
      </c>
      <c r="F2996" s="285">
        <v>0.41180555555555554</v>
      </c>
      <c r="G2996" s="176">
        <v>51</v>
      </c>
      <c r="H2996" s="176" t="s">
        <v>16091</v>
      </c>
      <c r="I2996" s="176" t="s">
        <v>16089</v>
      </c>
      <c r="J2996" s="176">
        <v>27.2</v>
      </c>
      <c r="K2996" s="176">
        <v>37.08</v>
      </c>
      <c r="L2996" s="177"/>
      <c r="M2996" s="177"/>
    </row>
    <row r="2997" spans="5:13" ht="16" x14ac:dyDescent="0.2">
      <c r="E2997" s="286">
        <v>43381</v>
      </c>
      <c r="F2997" s="285">
        <v>0.41249999999999998</v>
      </c>
      <c r="G2997" s="176">
        <v>52</v>
      </c>
      <c r="H2997" s="176" t="s">
        <v>8443</v>
      </c>
      <c r="I2997" s="176" t="s">
        <v>16089</v>
      </c>
      <c r="J2997" s="176">
        <v>27.2</v>
      </c>
      <c r="K2997" s="176">
        <v>37.090000000000003</v>
      </c>
      <c r="L2997" s="177"/>
      <c r="M2997" s="177"/>
    </row>
    <row r="2998" spans="5:13" ht="16" x14ac:dyDescent="0.2">
      <c r="E2998" s="286">
        <v>43381</v>
      </c>
      <c r="F2998" s="285">
        <v>0.41319444444444442</v>
      </c>
      <c r="G2998" s="176">
        <v>53</v>
      </c>
      <c r="H2998" s="176" t="s">
        <v>16091</v>
      </c>
      <c r="I2998" s="176" t="s">
        <v>12457</v>
      </c>
      <c r="J2998" s="176">
        <v>27.2</v>
      </c>
      <c r="K2998" s="176">
        <v>37.11</v>
      </c>
      <c r="L2998" s="177"/>
      <c r="M2998" s="177"/>
    </row>
    <row r="2999" spans="5:13" ht="16" x14ac:dyDescent="0.2">
      <c r="E2999" s="286">
        <v>43381</v>
      </c>
      <c r="F2999" s="285">
        <v>0.41319444444444442</v>
      </c>
      <c r="G2999" s="176">
        <v>54</v>
      </c>
      <c r="H2999" s="176" t="s">
        <v>16091</v>
      </c>
      <c r="I2999" s="176" t="s">
        <v>16089</v>
      </c>
      <c r="J2999" s="176">
        <v>27.3</v>
      </c>
      <c r="K2999" s="176">
        <v>37.08</v>
      </c>
      <c r="L2999" s="177"/>
      <c r="M2999" s="177"/>
    </row>
    <row r="3000" spans="5:13" ht="16" x14ac:dyDescent="0.2">
      <c r="E3000" s="286">
        <v>43381</v>
      </c>
      <c r="F3000" s="285">
        <v>0.41388888888888886</v>
      </c>
      <c r="G3000" s="176">
        <v>55</v>
      </c>
      <c r="H3000" s="176" t="s">
        <v>16090</v>
      </c>
      <c r="I3000" s="176" t="s">
        <v>12457</v>
      </c>
      <c r="J3000" s="176">
        <v>27.3</v>
      </c>
      <c r="K3000" s="176">
        <v>37.11</v>
      </c>
      <c r="L3000" s="177"/>
      <c r="M3000" s="177"/>
    </row>
    <row r="3001" spans="5:13" ht="16" x14ac:dyDescent="0.2">
      <c r="E3001" s="286">
        <v>43381</v>
      </c>
      <c r="F3001" s="285">
        <v>0.41458333333333336</v>
      </c>
      <c r="G3001" s="176">
        <v>56</v>
      </c>
      <c r="H3001" s="176" t="s">
        <v>16090</v>
      </c>
      <c r="I3001" s="176" t="s">
        <v>12457</v>
      </c>
      <c r="J3001" s="176">
        <v>27.2</v>
      </c>
      <c r="K3001" s="176">
        <v>37.090000000000003</v>
      </c>
      <c r="L3001" s="177"/>
      <c r="M3001" s="177"/>
    </row>
    <row r="3002" spans="5:13" ht="16" x14ac:dyDescent="0.2">
      <c r="E3002" s="286">
        <v>43381</v>
      </c>
      <c r="F3002" s="285">
        <v>0.41944444444444445</v>
      </c>
      <c r="G3002" s="176" t="s">
        <v>16104</v>
      </c>
      <c r="H3002" s="176" t="s">
        <v>16094</v>
      </c>
      <c r="I3002" s="176" t="s">
        <v>12457</v>
      </c>
      <c r="J3002" s="176">
        <v>28.8</v>
      </c>
      <c r="K3002" s="176">
        <v>37.119999999999997</v>
      </c>
      <c r="L3002" s="177"/>
      <c r="M3002" s="177"/>
    </row>
    <row r="3003" spans="5:13" ht="16" x14ac:dyDescent="0.2">
      <c r="E3003" s="286">
        <v>43381</v>
      </c>
      <c r="F3003" s="285">
        <v>0.42222222222222222</v>
      </c>
      <c r="G3003" s="176" t="s">
        <v>16095</v>
      </c>
      <c r="H3003" s="176" t="s">
        <v>16094</v>
      </c>
      <c r="I3003" s="176" t="s">
        <v>16089</v>
      </c>
      <c r="J3003" s="176">
        <v>28.9</v>
      </c>
      <c r="K3003" s="176">
        <v>37.08</v>
      </c>
      <c r="L3003" s="177"/>
      <c r="M3003" s="177"/>
    </row>
    <row r="3004" spans="5:13" ht="16" x14ac:dyDescent="0.2">
      <c r="E3004" s="286">
        <v>43412</v>
      </c>
      <c r="F3004" s="285">
        <v>0.40694444444444444</v>
      </c>
      <c r="G3004" s="176">
        <v>1</v>
      </c>
      <c r="H3004" s="176" t="s">
        <v>16088</v>
      </c>
      <c r="I3004" s="176" t="s">
        <v>16089</v>
      </c>
      <c r="J3004" s="176">
        <v>27.4</v>
      </c>
      <c r="K3004" s="176">
        <v>37.28</v>
      </c>
      <c r="L3004" s="177"/>
      <c r="M3004" s="177"/>
    </row>
    <row r="3005" spans="5:13" ht="16" x14ac:dyDescent="0.2">
      <c r="E3005" s="286">
        <v>43412</v>
      </c>
      <c r="F3005" s="285">
        <v>0.41875000000000001</v>
      </c>
      <c r="G3005" s="176">
        <v>2</v>
      </c>
      <c r="H3005" s="176" t="s">
        <v>16090</v>
      </c>
      <c r="I3005" s="176" t="s">
        <v>16089</v>
      </c>
      <c r="J3005" s="176">
        <v>27.5</v>
      </c>
      <c r="K3005" s="176">
        <v>37.28</v>
      </c>
      <c r="L3005" s="177"/>
      <c r="M3005" s="177"/>
    </row>
    <row r="3006" spans="5:13" ht="16" x14ac:dyDescent="0.2">
      <c r="E3006" s="286">
        <v>43412</v>
      </c>
      <c r="F3006" s="285">
        <v>0.41875000000000001</v>
      </c>
      <c r="G3006" s="176">
        <v>3</v>
      </c>
      <c r="H3006" s="176" t="s">
        <v>16091</v>
      </c>
      <c r="I3006" s="176" t="s">
        <v>12457</v>
      </c>
      <c r="J3006" s="176">
        <v>27.4</v>
      </c>
      <c r="K3006" s="176">
        <v>37.33</v>
      </c>
      <c r="L3006" s="177"/>
      <c r="M3006" s="177"/>
    </row>
    <row r="3007" spans="5:13" ht="16" x14ac:dyDescent="0.2">
      <c r="E3007" s="286">
        <v>43412</v>
      </c>
      <c r="F3007" s="285">
        <v>0.41805555555555557</v>
      </c>
      <c r="G3007" s="176">
        <v>4</v>
      </c>
      <c r="H3007" s="176" t="s">
        <v>16090</v>
      </c>
      <c r="I3007" s="176" t="s">
        <v>12457</v>
      </c>
      <c r="J3007" s="176">
        <v>27.5</v>
      </c>
      <c r="K3007" s="176">
        <v>37.33</v>
      </c>
      <c r="L3007" s="177"/>
      <c r="M3007" s="177"/>
    </row>
    <row r="3008" spans="5:13" ht="16" x14ac:dyDescent="0.2">
      <c r="E3008" s="286">
        <v>43412</v>
      </c>
      <c r="F3008" s="285">
        <v>0.41736111111111113</v>
      </c>
      <c r="G3008" s="176">
        <v>5</v>
      </c>
      <c r="H3008" s="176" t="s">
        <v>11553</v>
      </c>
      <c r="I3008" s="176" t="s">
        <v>12457</v>
      </c>
      <c r="J3008" s="176">
        <v>27.5</v>
      </c>
      <c r="K3008" s="176">
        <v>37.33</v>
      </c>
      <c r="L3008" s="177"/>
      <c r="M3008" s="177"/>
    </row>
    <row r="3009" spans="5:13" ht="16" x14ac:dyDescent="0.2">
      <c r="E3009" s="286">
        <v>43412</v>
      </c>
      <c r="F3009" s="285">
        <v>0.41666666666666669</v>
      </c>
      <c r="G3009" s="176">
        <v>6</v>
      </c>
      <c r="H3009" s="176" t="s">
        <v>16090</v>
      </c>
      <c r="I3009" s="176" t="s">
        <v>16089</v>
      </c>
      <c r="J3009" s="176">
        <v>27.6</v>
      </c>
      <c r="K3009" s="176">
        <v>37.270000000000003</v>
      </c>
      <c r="L3009" s="177"/>
      <c r="M3009" s="177"/>
    </row>
    <row r="3010" spans="5:13" ht="16" x14ac:dyDescent="0.2">
      <c r="E3010" s="286">
        <v>43412</v>
      </c>
      <c r="F3010" s="285">
        <v>0.41597222222222224</v>
      </c>
      <c r="G3010" s="176">
        <v>7</v>
      </c>
      <c r="H3010" s="176" t="s">
        <v>16088</v>
      </c>
      <c r="I3010" s="176" t="s">
        <v>16089</v>
      </c>
      <c r="J3010" s="176">
        <v>27.5</v>
      </c>
      <c r="K3010" s="176">
        <v>37.08</v>
      </c>
      <c r="L3010" s="177"/>
      <c r="M3010" s="177"/>
    </row>
    <row r="3011" spans="5:13" ht="16" x14ac:dyDescent="0.2">
      <c r="E3011" s="286">
        <v>43412</v>
      </c>
      <c r="F3011" s="285">
        <v>0.40625</v>
      </c>
      <c r="G3011" s="176">
        <v>8</v>
      </c>
      <c r="H3011" s="176" t="s">
        <v>11553</v>
      </c>
      <c r="I3011" s="176" t="s">
        <v>12457</v>
      </c>
      <c r="J3011" s="176">
        <v>27.2</v>
      </c>
      <c r="K3011" s="176">
        <v>37.340000000000003</v>
      </c>
      <c r="L3011" s="177"/>
      <c r="M3011" s="177"/>
    </row>
    <row r="3012" spans="5:13" ht="16" x14ac:dyDescent="0.2">
      <c r="E3012" s="286">
        <v>43412</v>
      </c>
      <c r="F3012" s="285">
        <v>0.40555555555555556</v>
      </c>
      <c r="G3012" s="176">
        <v>9</v>
      </c>
      <c r="H3012" s="176" t="s">
        <v>8443</v>
      </c>
      <c r="I3012" s="176" t="s">
        <v>16089</v>
      </c>
      <c r="J3012" s="176">
        <v>27.2</v>
      </c>
      <c r="K3012" s="176">
        <v>37.29</v>
      </c>
      <c r="L3012" s="177"/>
      <c r="M3012" s="177"/>
    </row>
    <row r="3013" spans="5:13" ht="16" x14ac:dyDescent="0.2">
      <c r="E3013" s="286">
        <v>43412</v>
      </c>
      <c r="F3013" s="285">
        <v>0.40763888888888888</v>
      </c>
      <c r="G3013" s="176">
        <v>10</v>
      </c>
      <c r="H3013" s="176" t="s">
        <v>12422</v>
      </c>
      <c r="I3013" s="176" t="s">
        <v>12457</v>
      </c>
      <c r="J3013" s="176">
        <v>27.1</v>
      </c>
      <c r="K3013" s="176">
        <v>37.35</v>
      </c>
      <c r="L3013" s="177"/>
      <c r="M3013" s="177"/>
    </row>
    <row r="3014" spans="5:13" ht="16" x14ac:dyDescent="0.2">
      <c r="E3014" s="286">
        <v>43412</v>
      </c>
      <c r="F3014" s="285">
        <v>0.40972222222222221</v>
      </c>
      <c r="G3014" s="176">
        <v>11</v>
      </c>
      <c r="H3014" s="176" t="s">
        <v>11553</v>
      </c>
      <c r="I3014" s="176" t="s">
        <v>16089</v>
      </c>
      <c r="J3014" s="176">
        <v>27.2</v>
      </c>
      <c r="K3014" s="176">
        <v>37.28</v>
      </c>
      <c r="L3014" s="177"/>
      <c r="M3014" s="177"/>
    </row>
    <row r="3015" spans="5:13" ht="16" x14ac:dyDescent="0.2">
      <c r="E3015" s="286">
        <v>43412</v>
      </c>
      <c r="F3015" s="285">
        <v>0.41111111111111109</v>
      </c>
      <c r="G3015" s="176">
        <v>12</v>
      </c>
      <c r="H3015" s="176" t="s">
        <v>16092</v>
      </c>
      <c r="I3015" s="176" t="s">
        <v>12457</v>
      </c>
      <c r="J3015" s="176">
        <v>27.4</v>
      </c>
      <c r="K3015" s="176">
        <v>37.369999999999997</v>
      </c>
      <c r="L3015" s="177"/>
      <c r="M3015" s="177"/>
    </row>
    <row r="3016" spans="5:13" ht="16" x14ac:dyDescent="0.2">
      <c r="E3016" s="286">
        <v>43412</v>
      </c>
      <c r="F3016" s="285">
        <v>0.41249999999999998</v>
      </c>
      <c r="G3016" s="176">
        <v>13</v>
      </c>
      <c r="H3016" s="176" t="s">
        <v>16092</v>
      </c>
      <c r="I3016" s="176" t="s">
        <v>16089</v>
      </c>
      <c r="J3016" s="176">
        <v>27.4</v>
      </c>
      <c r="K3016" s="176">
        <v>37.28</v>
      </c>
      <c r="L3016" s="177"/>
      <c r="M3016" s="177"/>
    </row>
    <row r="3017" spans="5:13" ht="16" x14ac:dyDescent="0.2">
      <c r="E3017" s="286">
        <v>43412</v>
      </c>
      <c r="F3017" s="285">
        <v>0.41458333333333336</v>
      </c>
      <c r="G3017" s="176">
        <v>14</v>
      </c>
      <c r="H3017" s="176" t="s">
        <v>16092</v>
      </c>
      <c r="I3017" s="176" t="s">
        <v>16089</v>
      </c>
      <c r="J3017" s="176">
        <v>27.5</v>
      </c>
      <c r="K3017" s="176">
        <v>37.28</v>
      </c>
      <c r="L3017" s="177"/>
      <c r="M3017" s="177"/>
    </row>
    <row r="3018" spans="5:13" ht="16" x14ac:dyDescent="0.2">
      <c r="E3018" s="286">
        <v>43412</v>
      </c>
      <c r="F3018" s="285">
        <v>0.4152777777777778</v>
      </c>
      <c r="G3018" s="176">
        <v>15</v>
      </c>
      <c r="H3018" s="176" t="s">
        <v>8443</v>
      </c>
      <c r="I3018" s="176" t="s">
        <v>12457</v>
      </c>
      <c r="J3018" s="176">
        <v>27.4</v>
      </c>
      <c r="K3018" s="176">
        <v>37.340000000000003</v>
      </c>
      <c r="L3018" s="177"/>
      <c r="M3018" s="177"/>
    </row>
    <row r="3019" spans="5:13" ht="16" x14ac:dyDescent="0.2">
      <c r="E3019" s="286">
        <v>43412</v>
      </c>
      <c r="F3019" s="285">
        <v>0.40486111111111112</v>
      </c>
      <c r="G3019" s="176">
        <v>16</v>
      </c>
      <c r="H3019" s="176" t="s">
        <v>8443</v>
      </c>
      <c r="I3019" s="176" t="s">
        <v>16089</v>
      </c>
      <c r="J3019" s="176">
        <v>27.3</v>
      </c>
      <c r="K3019" s="176">
        <v>37.29</v>
      </c>
      <c r="L3019" s="177"/>
      <c r="M3019" s="177"/>
    </row>
    <row r="3020" spans="5:13" ht="16" x14ac:dyDescent="0.2">
      <c r="E3020" s="286">
        <v>43412</v>
      </c>
      <c r="F3020" s="285">
        <v>0.40347222222222223</v>
      </c>
      <c r="G3020" s="176">
        <v>17</v>
      </c>
      <c r="H3020" s="176" t="s">
        <v>12422</v>
      </c>
      <c r="I3020" s="176" t="s">
        <v>12457</v>
      </c>
      <c r="J3020" s="176">
        <v>27.2</v>
      </c>
      <c r="K3020" s="176">
        <v>37.25</v>
      </c>
      <c r="L3020" s="177"/>
      <c r="M3020" s="177"/>
    </row>
    <row r="3021" spans="5:13" ht="16" x14ac:dyDescent="0.2">
      <c r="E3021" s="286">
        <v>43412</v>
      </c>
      <c r="F3021" s="285">
        <v>0.40902777777777777</v>
      </c>
      <c r="G3021" s="176">
        <v>18</v>
      </c>
      <c r="H3021" s="176" t="s">
        <v>16092</v>
      </c>
      <c r="I3021" s="176" t="s">
        <v>16089</v>
      </c>
      <c r="J3021" s="176">
        <v>27.4</v>
      </c>
      <c r="K3021" s="176">
        <v>37.29</v>
      </c>
      <c r="L3021" s="177"/>
      <c r="M3021" s="177"/>
    </row>
    <row r="3022" spans="5:13" ht="16" x14ac:dyDescent="0.2">
      <c r="E3022" s="286">
        <v>43412</v>
      </c>
      <c r="F3022" s="285">
        <v>0.41111111111111109</v>
      </c>
      <c r="G3022" s="176">
        <v>19</v>
      </c>
      <c r="H3022" s="176" t="s">
        <v>16091</v>
      </c>
      <c r="I3022" s="176" t="s">
        <v>12457</v>
      </c>
      <c r="J3022" s="176">
        <v>27.3</v>
      </c>
      <c r="K3022" s="176">
        <v>37.340000000000003</v>
      </c>
      <c r="L3022" s="177"/>
      <c r="M3022" s="177"/>
    </row>
    <row r="3023" spans="5:13" ht="16" x14ac:dyDescent="0.2">
      <c r="E3023" s="286">
        <v>43412</v>
      </c>
      <c r="F3023" s="285">
        <v>0.41249999999999998</v>
      </c>
      <c r="G3023" s="176">
        <v>20</v>
      </c>
      <c r="H3023" s="176" t="s">
        <v>16090</v>
      </c>
      <c r="I3023" s="176" t="s">
        <v>16089</v>
      </c>
      <c r="J3023" s="176">
        <v>27.6</v>
      </c>
      <c r="K3023" s="176">
        <v>37.28</v>
      </c>
      <c r="L3023" s="177"/>
      <c r="M3023" s="177"/>
    </row>
    <row r="3024" spans="5:13" ht="16" x14ac:dyDescent="0.2">
      <c r="E3024" s="286">
        <v>43412</v>
      </c>
      <c r="F3024" s="285">
        <v>0.41388888888888886</v>
      </c>
      <c r="G3024" s="176">
        <v>21</v>
      </c>
      <c r="H3024" s="176" t="s">
        <v>16092</v>
      </c>
      <c r="I3024" s="176" t="s">
        <v>12457</v>
      </c>
      <c r="J3024" s="176">
        <v>27.3</v>
      </c>
      <c r="K3024" s="176">
        <v>37.340000000000003</v>
      </c>
      <c r="L3024" s="177"/>
      <c r="M3024" s="177"/>
    </row>
    <row r="3025" spans="5:13" ht="16" x14ac:dyDescent="0.2">
      <c r="E3025" s="286">
        <v>43412</v>
      </c>
      <c r="F3025" s="285">
        <v>0.40486111111111112</v>
      </c>
      <c r="G3025" s="176">
        <v>22</v>
      </c>
      <c r="H3025" s="176" t="s">
        <v>16091</v>
      </c>
      <c r="I3025" s="176" t="s">
        <v>16089</v>
      </c>
      <c r="J3025" s="176">
        <v>27.4</v>
      </c>
      <c r="K3025" s="176">
        <v>37.29</v>
      </c>
      <c r="L3025" s="177"/>
      <c r="M3025" s="177"/>
    </row>
    <row r="3026" spans="5:13" ht="16" x14ac:dyDescent="0.2">
      <c r="E3026" s="286">
        <v>43412</v>
      </c>
      <c r="F3026" s="285">
        <v>0.40277777777777779</v>
      </c>
      <c r="G3026" s="176">
        <v>23</v>
      </c>
      <c r="H3026" s="176" t="s">
        <v>16088</v>
      </c>
      <c r="I3026" s="176" t="s">
        <v>12457</v>
      </c>
      <c r="J3026" s="176">
        <v>27.2</v>
      </c>
      <c r="K3026" s="176">
        <v>36.06</v>
      </c>
      <c r="L3026" s="177"/>
      <c r="M3026" s="177"/>
    </row>
    <row r="3027" spans="5:13" ht="16" x14ac:dyDescent="0.2">
      <c r="E3027" s="286">
        <v>43412</v>
      </c>
      <c r="F3027" s="285">
        <v>0.40833333333333333</v>
      </c>
      <c r="G3027" s="176">
        <v>24</v>
      </c>
      <c r="H3027" s="176" t="s">
        <v>11553</v>
      </c>
      <c r="I3027" s="176" t="s">
        <v>12457</v>
      </c>
      <c r="J3027" s="176">
        <v>27.4</v>
      </c>
      <c r="K3027" s="176">
        <v>37.35</v>
      </c>
      <c r="L3027" s="177"/>
      <c r="M3027" s="177"/>
    </row>
    <row r="3028" spans="5:13" ht="16" x14ac:dyDescent="0.2">
      <c r="E3028" s="286">
        <v>43412</v>
      </c>
      <c r="F3028" s="285">
        <v>0.41041666666666665</v>
      </c>
      <c r="G3028" s="176">
        <v>25</v>
      </c>
      <c r="H3028" s="176" t="s">
        <v>16090</v>
      </c>
      <c r="I3028" s="176" t="s">
        <v>16089</v>
      </c>
      <c r="J3028" s="176">
        <v>27.4</v>
      </c>
      <c r="K3028" s="176">
        <v>37.28</v>
      </c>
      <c r="L3028" s="177"/>
      <c r="M3028" s="177"/>
    </row>
    <row r="3029" spans="5:13" ht="16" x14ac:dyDescent="0.2">
      <c r="E3029" s="286">
        <v>43412</v>
      </c>
      <c r="F3029" s="285">
        <v>0.41180555555555554</v>
      </c>
      <c r="G3029" s="176">
        <v>26</v>
      </c>
      <c r="H3029" s="176" t="s">
        <v>12422</v>
      </c>
      <c r="I3029" s="176" t="s">
        <v>16089</v>
      </c>
      <c r="J3029" s="176">
        <v>27.4</v>
      </c>
      <c r="K3029" s="176">
        <v>37.28</v>
      </c>
      <c r="L3029" s="177"/>
      <c r="M3029" s="177"/>
    </row>
    <row r="3030" spans="5:13" ht="16" x14ac:dyDescent="0.2">
      <c r="E3030" s="286">
        <v>43412</v>
      </c>
      <c r="F3030" s="285">
        <v>0.41319444444444442</v>
      </c>
      <c r="G3030" s="176">
        <v>27</v>
      </c>
      <c r="H3030" s="176" t="s">
        <v>16091</v>
      </c>
      <c r="I3030" s="176" t="s">
        <v>12457</v>
      </c>
      <c r="J3030" s="176">
        <v>27.5</v>
      </c>
      <c r="K3030" s="176">
        <v>37.35</v>
      </c>
      <c r="L3030" s="177"/>
      <c r="M3030" s="177"/>
    </row>
    <row r="3031" spans="5:13" ht="16" x14ac:dyDescent="0.2">
      <c r="E3031" s="286">
        <v>43412</v>
      </c>
      <c r="F3031" s="285">
        <v>0.4152777777777778</v>
      </c>
      <c r="G3031" s="176">
        <v>28</v>
      </c>
      <c r="H3031" s="176" t="s">
        <v>11553</v>
      </c>
      <c r="I3031" s="176" t="s">
        <v>12457</v>
      </c>
      <c r="J3031" s="176">
        <v>27.5</v>
      </c>
      <c r="K3031" s="176">
        <v>37.340000000000003</v>
      </c>
      <c r="L3031" s="177"/>
      <c r="M3031" s="177"/>
    </row>
    <row r="3032" spans="5:13" ht="16" x14ac:dyDescent="0.2">
      <c r="E3032" s="286">
        <v>43412</v>
      </c>
      <c r="F3032" s="285">
        <v>0.42222222222222222</v>
      </c>
      <c r="G3032" s="176">
        <v>29</v>
      </c>
      <c r="H3032" s="176" t="s">
        <v>11553</v>
      </c>
      <c r="I3032" s="176" t="s">
        <v>16089</v>
      </c>
      <c r="J3032" s="176">
        <v>27.1</v>
      </c>
      <c r="K3032" s="176">
        <v>37.25</v>
      </c>
      <c r="L3032" s="177"/>
      <c r="M3032" s="177"/>
    </row>
    <row r="3033" spans="5:13" ht="16" x14ac:dyDescent="0.2">
      <c r="E3033" s="286">
        <v>43412</v>
      </c>
      <c r="F3033" s="285">
        <v>0.42291666666666666</v>
      </c>
      <c r="G3033" s="176">
        <v>30</v>
      </c>
      <c r="H3033" s="176" t="s">
        <v>11553</v>
      </c>
      <c r="I3033" s="176" t="s">
        <v>16089</v>
      </c>
      <c r="J3033" s="176">
        <v>27.3</v>
      </c>
      <c r="K3033" s="176">
        <v>37.29</v>
      </c>
      <c r="L3033" s="177"/>
      <c r="M3033" s="177"/>
    </row>
    <row r="3034" spans="5:13" ht="16" x14ac:dyDescent="0.2">
      <c r="E3034" s="286">
        <v>43412</v>
      </c>
      <c r="F3034" s="285">
        <v>0.43472222222222223</v>
      </c>
      <c r="G3034" s="176">
        <v>31</v>
      </c>
      <c r="H3034" s="176" t="s">
        <v>8443</v>
      </c>
      <c r="I3034" s="176" t="s">
        <v>16089</v>
      </c>
      <c r="J3034" s="176">
        <v>27.2</v>
      </c>
      <c r="K3034" s="176">
        <v>37.270000000000003</v>
      </c>
      <c r="L3034" s="177"/>
      <c r="M3034" s="177"/>
    </row>
    <row r="3035" spans="5:13" ht="16" x14ac:dyDescent="0.2">
      <c r="E3035" s="286">
        <v>43412</v>
      </c>
      <c r="F3035" s="285">
        <v>0.43402777777777779</v>
      </c>
      <c r="G3035" s="176">
        <v>32</v>
      </c>
      <c r="H3035" s="176" t="s">
        <v>12422</v>
      </c>
      <c r="I3035" s="176" t="s">
        <v>16089</v>
      </c>
      <c r="J3035" s="176">
        <v>27.3</v>
      </c>
      <c r="K3035" s="176">
        <v>37.270000000000003</v>
      </c>
      <c r="L3035" s="177"/>
      <c r="M3035" s="177"/>
    </row>
    <row r="3036" spans="5:13" ht="16" x14ac:dyDescent="0.2">
      <c r="E3036" s="286">
        <v>43412</v>
      </c>
      <c r="F3036" s="285">
        <v>0.43333333333333335</v>
      </c>
      <c r="G3036" s="176">
        <v>33</v>
      </c>
      <c r="H3036" s="176" t="s">
        <v>12422</v>
      </c>
      <c r="I3036" s="176" t="s">
        <v>12457</v>
      </c>
      <c r="J3036" s="176">
        <v>27.2</v>
      </c>
      <c r="K3036" s="176">
        <v>37.299999999999997</v>
      </c>
      <c r="L3036" s="177"/>
      <c r="M3036" s="177"/>
    </row>
    <row r="3037" spans="5:13" ht="16" x14ac:dyDescent="0.2">
      <c r="E3037" s="286">
        <v>43412</v>
      </c>
      <c r="F3037" s="285">
        <v>0.43263888888888891</v>
      </c>
      <c r="G3037" s="176">
        <v>34</v>
      </c>
      <c r="H3037" s="176" t="s">
        <v>12422</v>
      </c>
      <c r="I3037" s="176" t="s">
        <v>16089</v>
      </c>
      <c r="J3037" s="176">
        <v>27.3</v>
      </c>
      <c r="K3037" s="176">
        <v>37.270000000000003</v>
      </c>
      <c r="L3037" s="177"/>
      <c r="M3037" s="177"/>
    </row>
    <row r="3038" spans="5:13" ht="16" x14ac:dyDescent="0.2">
      <c r="E3038" s="286">
        <v>43412</v>
      </c>
      <c r="F3038" s="285">
        <v>0.43263888888888891</v>
      </c>
      <c r="G3038" s="176">
        <v>35</v>
      </c>
      <c r="H3038" s="176" t="s">
        <v>16091</v>
      </c>
      <c r="I3038" s="176" t="s">
        <v>16089</v>
      </c>
      <c r="J3038" s="176">
        <v>27.3</v>
      </c>
      <c r="K3038" s="176">
        <v>37.270000000000003</v>
      </c>
      <c r="L3038" s="177"/>
      <c r="M3038" s="177"/>
    </row>
    <row r="3039" spans="5:13" ht="16" x14ac:dyDescent="0.2">
      <c r="E3039" s="286">
        <v>43412</v>
      </c>
      <c r="F3039" s="285">
        <v>0.42152777777777778</v>
      </c>
      <c r="G3039" s="176">
        <v>36</v>
      </c>
      <c r="H3039" s="176" t="s">
        <v>16092</v>
      </c>
      <c r="I3039" s="176" t="s">
        <v>12457</v>
      </c>
      <c r="J3039" s="176">
        <v>27.1</v>
      </c>
      <c r="K3039" s="176">
        <v>37.33</v>
      </c>
      <c r="L3039" s="177"/>
      <c r="M3039" s="177"/>
    </row>
    <row r="3040" spans="5:13" ht="16" x14ac:dyDescent="0.2">
      <c r="E3040" s="286">
        <v>43412</v>
      </c>
      <c r="F3040" s="285">
        <v>0.42152777777777778</v>
      </c>
      <c r="G3040" s="176">
        <v>37</v>
      </c>
      <c r="H3040" s="176" t="s">
        <v>16092</v>
      </c>
      <c r="I3040" s="176" t="s">
        <v>12457</v>
      </c>
      <c r="J3040" s="176">
        <v>27</v>
      </c>
      <c r="K3040" s="176">
        <v>37.33</v>
      </c>
      <c r="L3040" s="177"/>
      <c r="M3040" s="177"/>
    </row>
    <row r="3041" spans="5:13" ht="16" x14ac:dyDescent="0.2">
      <c r="E3041" s="286">
        <v>43412</v>
      </c>
      <c r="F3041" s="285">
        <v>0.42291666666666666</v>
      </c>
      <c r="G3041" s="176">
        <v>38</v>
      </c>
      <c r="H3041" s="176" t="s">
        <v>8443</v>
      </c>
      <c r="I3041" s="176" t="s">
        <v>12457</v>
      </c>
      <c r="J3041" s="176">
        <v>27.1</v>
      </c>
      <c r="K3041" s="176">
        <v>37.380000000000003</v>
      </c>
      <c r="L3041" s="177"/>
      <c r="M3041" s="177"/>
    </row>
    <row r="3042" spans="5:13" ht="16" x14ac:dyDescent="0.2">
      <c r="E3042" s="286">
        <v>43412</v>
      </c>
      <c r="F3042" s="285">
        <v>0.42638888888888887</v>
      </c>
      <c r="G3042" s="176">
        <v>39</v>
      </c>
      <c r="H3042" s="176" t="s">
        <v>12422</v>
      </c>
      <c r="I3042" s="176" t="s">
        <v>16089</v>
      </c>
      <c r="J3042" s="176">
        <v>27.5</v>
      </c>
      <c r="K3042" s="176">
        <v>37.24</v>
      </c>
      <c r="L3042" s="177"/>
      <c r="M3042" s="177"/>
    </row>
    <row r="3043" spans="5:13" ht="16" x14ac:dyDescent="0.2">
      <c r="E3043" s="286">
        <v>43412</v>
      </c>
      <c r="F3043" s="285">
        <v>0.4284722222222222</v>
      </c>
      <c r="G3043" s="176">
        <v>40</v>
      </c>
      <c r="H3043" s="176" t="s">
        <v>16092</v>
      </c>
      <c r="I3043" s="176" t="s">
        <v>16089</v>
      </c>
      <c r="J3043" s="176">
        <v>27.4</v>
      </c>
      <c r="K3043" s="176">
        <v>37.21</v>
      </c>
      <c r="L3043" s="177"/>
      <c r="M3043" s="177"/>
    </row>
    <row r="3044" spans="5:13" ht="16" x14ac:dyDescent="0.2">
      <c r="E3044" s="286">
        <v>43412</v>
      </c>
      <c r="F3044" s="285">
        <v>0.42916666666666664</v>
      </c>
      <c r="G3044" s="176">
        <v>41</v>
      </c>
      <c r="H3044" s="176" t="s">
        <v>16088</v>
      </c>
      <c r="I3044" s="176" t="s">
        <v>16089</v>
      </c>
      <c r="J3044" s="176">
        <v>27.3</v>
      </c>
      <c r="K3044" s="176">
        <v>37.270000000000003</v>
      </c>
      <c r="L3044" s="177"/>
      <c r="M3044" s="177"/>
    </row>
    <row r="3045" spans="5:13" ht="16" x14ac:dyDescent="0.2">
      <c r="E3045" s="286">
        <v>43412</v>
      </c>
      <c r="F3045" s="285">
        <v>0.43055555555555558</v>
      </c>
      <c r="G3045" s="176">
        <v>42</v>
      </c>
      <c r="H3045" s="176" t="s">
        <v>8443</v>
      </c>
      <c r="I3045" s="176" t="s">
        <v>12457</v>
      </c>
      <c r="J3045" s="176">
        <v>27.4</v>
      </c>
      <c r="K3045" s="176">
        <v>37.32</v>
      </c>
      <c r="L3045" s="177"/>
      <c r="M3045" s="177"/>
    </row>
    <row r="3046" spans="5:13" ht="16" x14ac:dyDescent="0.2">
      <c r="E3046" s="286">
        <v>43412</v>
      </c>
      <c r="F3046" s="285">
        <v>0.43125000000000002</v>
      </c>
      <c r="G3046" s="176">
        <v>43</v>
      </c>
      <c r="H3046" s="176" t="s">
        <v>8443</v>
      </c>
      <c r="I3046" s="176" t="s">
        <v>12457</v>
      </c>
      <c r="J3046" s="176">
        <v>27.4</v>
      </c>
      <c r="K3046" s="176">
        <v>37.32</v>
      </c>
      <c r="L3046" s="177"/>
      <c r="M3046" s="177"/>
    </row>
    <row r="3047" spans="5:13" ht="16" x14ac:dyDescent="0.2">
      <c r="E3047" s="286">
        <v>43412</v>
      </c>
      <c r="F3047" s="285">
        <v>0.42083333333333334</v>
      </c>
      <c r="G3047" s="176">
        <v>44</v>
      </c>
      <c r="H3047" s="176" t="s">
        <v>16088</v>
      </c>
      <c r="I3047" s="176" t="s">
        <v>16089</v>
      </c>
      <c r="J3047" s="176">
        <v>27</v>
      </c>
      <c r="K3047" s="176">
        <v>37.25</v>
      </c>
      <c r="L3047" s="177"/>
      <c r="M3047" s="177"/>
    </row>
    <row r="3048" spans="5:13" ht="16" x14ac:dyDescent="0.2">
      <c r="E3048" s="286">
        <v>43412</v>
      </c>
      <c r="F3048" s="285">
        <v>0.42430555555555555</v>
      </c>
      <c r="G3048" s="176">
        <v>45</v>
      </c>
      <c r="H3048" s="176" t="s">
        <v>16088</v>
      </c>
      <c r="I3048" s="176" t="s">
        <v>12457</v>
      </c>
      <c r="J3048" s="176">
        <v>27</v>
      </c>
      <c r="K3048" s="176">
        <v>37.32</v>
      </c>
      <c r="L3048" s="177"/>
      <c r="M3048" s="177"/>
    </row>
    <row r="3049" spans="5:13" ht="16" x14ac:dyDescent="0.2">
      <c r="E3049" s="286">
        <v>43412</v>
      </c>
      <c r="F3049" s="285">
        <v>0.42638888888888887</v>
      </c>
      <c r="G3049" s="176">
        <v>46</v>
      </c>
      <c r="H3049" s="176" t="s">
        <v>12422</v>
      </c>
      <c r="I3049" s="176" t="s">
        <v>12457</v>
      </c>
      <c r="J3049" s="176">
        <v>27.3</v>
      </c>
      <c r="K3049" s="176">
        <v>37.31</v>
      </c>
      <c r="L3049" s="177"/>
      <c r="M3049" s="177"/>
    </row>
    <row r="3050" spans="5:13" ht="16" x14ac:dyDescent="0.2">
      <c r="E3050" s="286">
        <v>43412</v>
      </c>
      <c r="F3050" s="285">
        <v>0.42777777777777776</v>
      </c>
      <c r="G3050" s="176">
        <v>47</v>
      </c>
      <c r="H3050" s="176" t="s">
        <v>16088</v>
      </c>
      <c r="I3050" s="176" t="s">
        <v>12457</v>
      </c>
      <c r="J3050" s="176">
        <v>27.3</v>
      </c>
      <c r="K3050" s="176">
        <v>37.32</v>
      </c>
      <c r="L3050" s="177"/>
      <c r="M3050" s="177"/>
    </row>
    <row r="3051" spans="5:13" ht="16" x14ac:dyDescent="0.2">
      <c r="E3051" s="286">
        <v>43412</v>
      </c>
      <c r="F3051" s="285">
        <v>0.4284722222222222</v>
      </c>
      <c r="G3051" s="176">
        <v>48</v>
      </c>
      <c r="H3051" s="176" t="s">
        <v>16088</v>
      </c>
      <c r="I3051" s="176" t="s">
        <v>12457</v>
      </c>
      <c r="J3051" s="176">
        <v>27.4</v>
      </c>
      <c r="K3051" s="176">
        <v>37.32</v>
      </c>
      <c r="L3051" s="177"/>
      <c r="M3051" s="177"/>
    </row>
    <row r="3052" spans="5:13" ht="16" x14ac:dyDescent="0.2">
      <c r="E3052" s="286">
        <v>43412</v>
      </c>
      <c r="F3052" s="285">
        <v>0.43125000000000002</v>
      </c>
      <c r="G3052" s="176">
        <v>49</v>
      </c>
      <c r="H3052" s="176" t="s">
        <v>11553</v>
      </c>
      <c r="I3052" s="176" t="s">
        <v>16089</v>
      </c>
      <c r="J3052" s="176">
        <v>27.4</v>
      </c>
      <c r="K3052" s="176">
        <v>37.270000000000003</v>
      </c>
      <c r="L3052" s="177"/>
      <c r="M3052" s="177"/>
    </row>
    <row r="3053" spans="5:13" ht="16" x14ac:dyDescent="0.2">
      <c r="E3053" s="286">
        <v>43412</v>
      </c>
      <c r="F3053" s="285">
        <v>0.4201388888888889</v>
      </c>
      <c r="G3053" s="176">
        <v>50</v>
      </c>
      <c r="H3053" s="176" t="s">
        <v>16090</v>
      </c>
      <c r="I3053" s="176" t="s">
        <v>12457</v>
      </c>
      <c r="J3053" s="176">
        <v>27.3</v>
      </c>
      <c r="K3053" s="176">
        <v>37.32</v>
      </c>
      <c r="L3053" s="177"/>
      <c r="M3053" s="177"/>
    </row>
    <row r="3054" spans="5:13" ht="16" x14ac:dyDescent="0.2">
      <c r="E3054" s="286">
        <v>43412</v>
      </c>
      <c r="F3054" s="285">
        <v>0.4236111111111111</v>
      </c>
      <c r="G3054" s="176">
        <v>51</v>
      </c>
      <c r="H3054" s="176" t="s">
        <v>16091</v>
      </c>
      <c r="I3054" s="176" t="s">
        <v>16089</v>
      </c>
      <c r="J3054" s="176">
        <v>27.2</v>
      </c>
      <c r="K3054" s="176">
        <v>37.270000000000003</v>
      </c>
      <c r="L3054" s="177"/>
      <c r="M3054" s="177"/>
    </row>
    <row r="3055" spans="5:13" ht="16" x14ac:dyDescent="0.2">
      <c r="E3055" s="286">
        <v>43412</v>
      </c>
      <c r="F3055" s="285">
        <v>0.42499999999999999</v>
      </c>
      <c r="G3055" s="176">
        <v>52</v>
      </c>
      <c r="H3055" s="176" t="s">
        <v>8443</v>
      </c>
      <c r="I3055" s="176" t="s">
        <v>16089</v>
      </c>
      <c r="J3055" s="176">
        <v>27.3</v>
      </c>
      <c r="K3055" s="176">
        <v>37.270000000000003</v>
      </c>
      <c r="L3055" s="177"/>
      <c r="M3055" s="177"/>
    </row>
    <row r="3056" spans="5:13" ht="16" x14ac:dyDescent="0.2">
      <c r="E3056" s="286">
        <v>43412</v>
      </c>
      <c r="F3056" s="285">
        <v>0.42569444444444443</v>
      </c>
      <c r="G3056" s="176">
        <v>53</v>
      </c>
      <c r="H3056" s="176" t="s">
        <v>16091</v>
      </c>
      <c r="I3056" s="176" t="s">
        <v>12457</v>
      </c>
      <c r="J3056" s="176">
        <v>27.2</v>
      </c>
      <c r="K3056" s="176">
        <v>37.32</v>
      </c>
      <c r="L3056" s="177"/>
      <c r="M3056" s="177"/>
    </row>
    <row r="3057" spans="5:13" ht="16" x14ac:dyDescent="0.2">
      <c r="E3057" s="286">
        <v>43412</v>
      </c>
      <c r="F3057" s="285">
        <v>0.42708333333333331</v>
      </c>
      <c r="G3057" s="176">
        <v>54</v>
      </c>
      <c r="H3057" s="176" t="s">
        <v>16091</v>
      </c>
      <c r="I3057" s="176" t="s">
        <v>16089</v>
      </c>
      <c r="J3057" s="176">
        <v>27.3</v>
      </c>
      <c r="K3057" s="176">
        <v>37.26</v>
      </c>
      <c r="L3057" s="177"/>
      <c r="M3057" s="177"/>
    </row>
    <row r="3058" spans="5:13" ht="16" x14ac:dyDescent="0.2">
      <c r="E3058" s="286">
        <v>43412</v>
      </c>
      <c r="F3058" s="285">
        <v>0.42986111111111114</v>
      </c>
      <c r="G3058" s="176">
        <v>55</v>
      </c>
      <c r="H3058" s="176" t="s">
        <v>16090</v>
      </c>
      <c r="I3058" s="176" t="s">
        <v>12457</v>
      </c>
      <c r="J3058" s="176">
        <v>27.3</v>
      </c>
      <c r="K3058" s="176">
        <v>37.33</v>
      </c>
      <c r="L3058" s="177"/>
      <c r="M3058" s="177"/>
    </row>
    <row r="3059" spans="5:13" ht="16" x14ac:dyDescent="0.2">
      <c r="E3059" s="286">
        <v>43412</v>
      </c>
      <c r="F3059" s="285">
        <v>0.43055555555555558</v>
      </c>
      <c r="G3059" s="176">
        <v>56</v>
      </c>
      <c r="H3059" s="176" t="s">
        <v>16090</v>
      </c>
      <c r="I3059" s="176" t="s">
        <v>12457</v>
      </c>
      <c r="J3059" s="176">
        <v>27.3</v>
      </c>
      <c r="K3059" s="176">
        <v>37.32</v>
      </c>
      <c r="L3059" s="177"/>
      <c r="M3059" s="177"/>
    </row>
    <row r="3060" spans="5:13" ht="16" x14ac:dyDescent="0.2">
      <c r="E3060" s="286">
        <v>43412</v>
      </c>
      <c r="F3060" s="285">
        <v>0.4375</v>
      </c>
      <c r="G3060" s="176" t="s">
        <v>16100</v>
      </c>
      <c r="H3060" s="176" t="s">
        <v>16094</v>
      </c>
      <c r="I3060" s="176" t="s">
        <v>16089</v>
      </c>
      <c r="J3060" s="176">
        <v>28.9</v>
      </c>
      <c r="K3060" s="176">
        <v>36.520000000000003</v>
      </c>
      <c r="L3060" s="177"/>
      <c r="M3060" s="177"/>
    </row>
    <row r="3061" spans="5:13" ht="16" x14ac:dyDescent="0.2">
      <c r="E3061" s="286">
        <v>43412</v>
      </c>
      <c r="F3061" s="285">
        <v>0.43680555555555556</v>
      </c>
      <c r="G3061" s="176" t="s">
        <v>16101</v>
      </c>
      <c r="H3061" s="176" t="s">
        <v>16094</v>
      </c>
      <c r="I3061" s="176" t="s">
        <v>12457</v>
      </c>
      <c r="J3061" s="176">
        <v>28.7</v>
      </c>
      <c r="K3061" s="176">
        <v>37.32</v>
      </c>
      <c r="L3061" s="177"/>
      <c r="M3061" s="177"/>
    </row>
    <row r="3062" spans="5:13" ht="16" x14ac:dyDescent="0.2">
      <c r="E3062" s="286">
        <v>43442</v>
      </c>
      <c r="F3062" s="285">
        <v>0.375</v>
      </c>
      <c r="G3062" s="176">
        <v>1</v>
      </c>
      <c r="H3062" s="176" t="s">
        <v>16088</v>
      </c>
      <c r="I3062" s="176" t="s">
        <v>16089</v>
      </c>
      <c r="J3062" s="176">
        <v>27.3</v>
      </c>
      <c r="K3062" s="176">
        <v>36.119999999999997</v>
      </c>
      <c r="L3062" s="177"/>
      <c r="M3062" s="177"/>
    </row>
    <row r="3063" spans="5:13" ht="16" x14ac:dyDescent="0.2">
      <c r="E3063" s="286">
        <v>43442</v>
      </c>
      <c r="F3063" s="285">
        <v>0.38958333333333334</v>
      </c>
      <c r="G3063" s="176">
        <v>2</v>
      </c>
      <c r="H3063" s="176" t="s">
        <v>16090</v>
      </c>
      <c r="I3063" s="176" t="s">
        <v>16089</v>
      </c>
      <c r="J3063" s="176">
        <v>27.3</v>
      </c>
      <c r="K3063" s="176">
        <v>36.869999999999997</v>
      </c>
      <c r="L3063" s="177"/>
      <c r="M3063" s="177"/>
    </row>
    <row r="3064" spans="5:13" ht="16" x14ac:dyDescent="0.2">
      <c r="E3064" s="286">
        <v>43442</v>
      </c>
      <c r="F3064" s="285">
        <v>0.3888888888888889</v>
      </c>
      <c r="G3064" s="176">
        <v>3</v>
      </c>
      <c r="H3064" s="176" t="s">
        <v>16091</v>
      </c>
      <c r="I3064" s="176" t="s">
        <v>12457</v>
      </c>
      <c r="J3064" s="176">
        <v>27.2</v>
      </c>
      <c r="K3064" s="176">
        <v>36.770000000000003</v>
      </c>
      <c r="L3064" s="177"/>
      <c r="M3064" s="177"/>
    </row>
    <row r="3065" spans="5:13" ht="16" x14ac:dyDescent="0.2">
      <c r="E3065" s="286">
        <v>43442</v>
      </c>
      <c r="F3065" s="285">
        <v>0.38819444444444445</v>
      </c>
      <c r="G3065" s="176">
        <v>4</v>
      </c>
      <c r="H3065" s="176" t="s">
        <v>16090</v>
      </c>
      <c r="I3065" s="176" t="s">
        <v>12457</v>
      </c>
      <c r="J3065" s="176">
        <v>27.4</v>
      </c>
      <c r="K3065" s="176">
        <v>36.75</v>
      </c>
      <c r="L3065" s="177"/>
      <c r="M3065" s="177"/>
    </row>
    <row r="3066" spans="5:13" ht="16" x14ac:dyDescent="0.2">
      <c r="E3066" s="286">
        <v>43442</v>
      </c>
      <c r="F3066" s="285">
        <v>0.38819444444444445</v>
      </c>
      <c r="G3066" s="176">
        <v>5</v>
      </c>
      <c r="H3066" s="176" t="s">
        <v>11553</v>
      </c>
      <c r="I3066" s="176" t="s">
        <v>12457</v>
      </c>
      <c r="J3066" s="176">
        <v>27.2</v>
      </c>
      <c r="K3066" s="176">
        <v>36.76</v>
      </c>
      <c r="L3066" s="177"/>
      <c r="M3066" s="177"/>
    </row>
    <row r="3067" spans="5:13" ht="16" x14ac:dyDescent="0.2">
      <c r="E3067" s="286">
        <v>43442</v>
      </c>
      <c r="F3067" s="285">
        <v>0.38680555555555557</v>
      </c>
      <c r="G3067" s="176">
        <v>6</v>
      </c>
      <c r="H3067" s="176" t="s">
        <v>16090</v>
      </c>
      <c r="I3067" s="176" t="s">
        <v>16089</v>
      </c>
      <c r="J3067" s="176">
        <v>27.6</v>
      </c>
      <c r="K3067" s="176">
        <v>36.840000000000003</v>
      </c>
      <c r="L3067" s="177"/>
      <c r="M3067" s="177"/>
    </row>
    <row r="3068" spans="5:13" ht="16" x14ac:dyDescent="0.2">
      <c r="E3068" s="286">
        <v>43442</v>
      </c>
      <c r="F3068" s="285">
        <v>0.38680555555555557</v>
      </c>
      <c r="G3068" s="176">
        <v>7</v>
      </c>
      <c r="H3068" s="176" t="s">
        <v>16088</v>
      </c>
      <c r="I3068" s="176" t="s">
        <v>16089</v>
      </c>
      <c r="J3068" s="176">
        <v>27.4</v>
      </c>
      <c r="K3068" s="176">
        <v>36.880000000000003</v>
      </c>
      <c r="L3068" s="177"/>
      <c r="M3068" s="177"/>
    </row>
    <row r="3069" spans="5:13" ht="16" x14ac:dyDescent="0.2">
      <c r="E3069" s="286">
        <v>43442</v>
      </c>
      <c r="F3069" s="285">
        <v>0.375</v>
      </c>
      <c r="G3069" s="176">
        <v>8</v>
      </c>
      <c r="H3069" s="176" t="s">
        <v>11553</v>
      </c>
      <c r="I3069" s="176" t="s">
        <v>12457</v>
      </c>
      <c r="J3069" s="176">
        <v>27.2</v>
      </c>
      <c r="K3069" s="176">
        <v>36.69</v>
      </c>
      <c r="L3069" s="177"/>
      <c r="M3069" s="177"/>
    </row>
    <row r="3070" spans="5:13" ht="16" x14ac:dyDescent="0.2">
      <c r="E3070" s="286">
        <v>43442</v>
      </c>
      <c r="F3070" s="285">
        <v>0.37569444444444444</v>
      </c>
      <c r="G3070" s="176">
        <v>9</v>
      </c>
      <c r="H3070" s="176" t="s">
        <v>8443</v>
      </c>
      <c r="I3070" s="176" t="s">
        <v>16089</v>
      </c>
      <c r="J3070" s="176">
        <v>27.1</v>
      </c>
      <c r="K3070" s="176">
        <v>36.89</v>
      </c>
      <c r="L3070" s="177"/>
      <c r="M3070" s="177"/>
    </row>
    <row r="3071" spans="5:13" ht="16" x14ac:dyDescent="0.2">
      <c r="E3071" s="286">
        <v>43442</v>
      </c>
      <c r="F3071" s="285">
        <v>0.37847222222222221</v>
      </c>
      <c r="G3071" s="176">
        <v>10</v>
      </c>
      <c r="H3071" s="176" t="s">
        <v>12422</v>
      </c>
      <c r="I3071" s="176" t="s">
        <v>12457</v>
      </c>
      <c r="J3071" s="176">
        <v>27</v>
      </c>
      <c r="K3071" s="176">
        <v>36.770000000000003</v>
      </c>
      <c r="L3071" s="177"/>
      <c r="M3071" s="177"/>
    </row>
    <row r="3072" spans="5:13" ht="16" x14ac:dyDescent="0.2">
      <c r="E3072" s="286">
        <v>43442</v>
      </c>
      <c r="F3072" s="285">
        <v>0.37986111111111109</v>
      </c>
      <c r="G3072" s="176">
        <v>11</v>
      </c>
      <c r="H3072" s="176" t="s">
        <v>11553</v>
      </c>
      <c r="I3072" s="176" t="s">
        <v>16089</v>
      </c>
      <c r="J3072" s="176">
        <v>27.1</v>
      </c>
      <c r="K3072" s="176">
        <v>36.89</v>
      </c>
      <c r="L3072" s="177"/>
      <c r="M3072" s="177"/>
    </row>
    <row r="3073" spans="5:13" ht="16" x14ac:dyDescent="0.2">
      <c r="E3073" s="286">
        <v>43442</v>
      </c>
      <c r="F3073" s="285">
        <v>0.38124999999999998</v>
      </c>
      <c r="G3073" s="176">
        <v>12</v>
      </c>
      <c r="H3073" s="176" t="s">
        <v>16092</v>
      </c>
      <c r="I3073" s="176" t="s">
        <v>12457</v>
      </c>
      <c r="J3073" s="176">
        <v>27.3</v>
      </c>
      <c r="K3073" s="176">
        <v>36.76</v>
      </c>
      <c r="L3073" s="177"/>
      <c r="M3073" s="177"/>
    </row>
    <row r="3074" spans="5:13" ht="16" x14ac:dyDescent="0.2">
      <c r="E3074" s="286">
        <v>43442</v>
      </c>
      <c r="F3074" s="285">
        <v>0.38333333333333336</v>
      </c>
      <c r="G3074" s="176">
        <v>13</v>
      </c>
      <c r="H3074" s="176" t="s">
        <v>16092</v>
      </c>
      <c r="I3074" s="176" t="s">
        <v>16089</v>
      </c>
      <c r="J3074" s="176">
        <v>27.4</v>
      </c>
      <c r="K3074" s="176">
        <v>36.89</v>
      </c>
      <c r="L3074" s="177"/>
      <c r="M3074" s="177"/>
    </row>
    <row r="3075" spans="5:13" ht="16" x14ac:dyDescent="0.2">
      <c r="E3075" s="286">
        <v>43442</v>
      </c>
      <c r="F3075" s="285">
        <v>0.38541666666666669</v>
      </c>
      <c r="G3075" s="176">
        <v>14</v>
      </c>
      <c r="H3075" s="176" t="s">
        <v>16092</v>
      </c>
      <c r="I3075" s="176" t="s">
        <v>16089</v>
      </c>
      <c r="J3075" s="176">
        <v>27.4</v>
      </c>
      <c r="K3075" s="176">
        <v>36.89</v>
      </c>
      <c r="L3075" s="177"/>
      <c r="M3075" s="177"/>
    </row>
    <row r="3076" spans="5:13" ht="16" x14ac:dyDescent="0.2">
      <c r="E3076" s="286">
        <v>43442</v>
      </c>
      <c r="F3076" s="285">
        <v>0.38541666666666669</v>
      </c>
      <c r="G3076" s="176">
        <v>15</v>
      </c>
      <c r="H3076" s="176" t="s">
        <v>8443</v>
      </c>
      <c r="I3076" s="176" t="s">
        <v>12457</v>
      </c>
      <c r="J3076" s="176">
        <v>27.3</v>
      </c>
      <c r="K3076" s="176">
        <v>36.770000000000003</v>
      </c>
      <c r="L3076" s="177"/>
      <c r="M3076" s="177"/>
    </row>
    <row r="3077" spans="5:13" ht="16" x14ac:dyDescent="0.2">
      <c r="E3077" s="286">
        <v>43442</v>
      </c>
      <c r="F3077" s="285">
        <v>0.37638888888888888</v>
      </c>
      <c r="G3077" s="176">
        <v>16</v>
      </c>
      <c r="H3077" s="176" t="s">
        <v>8443</v>
      </c>
      <c r="I3077" s="176" t="s">
        <v>16089</v>
      </c>
      <c r="J3077" s="176">
        <v>27.1</v>
      </c>
      <c r="K3077" s="176">
        <v>36.9</v>
      </c>
      <c r="L3077" s="177"/>
      <c r="M3077" s="177"/>
    </row>
    <row r="3078" spans="5:13" ht="16" x14ac:dyDescent="0.2">
      <c r="E3078" s="286">
        <v>43442</v>
      </c>
      <c r="F3078" s="285">
        <v>0.37777777777777777</v>
      </c>
      <c r="G3078" s="176">
        <v>17</v>
      </c>
      <c r="H3078" s="176" t="s">
        <v>12422</v>
      </c>
      <c r="I3078" s="176" t="s">
        <v>12457</v>
      </c>
      <c r="J3078" s="176">
        <v>27.1</v>
      </c>
      <c r="K3078" s="176">
        <v>36.78</v>
      </c>
      <c r="L3078" s="177"/>
      <c r="M3078" s="177"/>
    </row>
    <row r="3079" spans="5:13" ht="16" x14ac:dyDescent="0.2">
      <c r="E3079" s="286">
        <v>43442</v>
      </c>
      <c r="F3079" s="285">
        <v>0.37916666666666665</v>
      </c>
      <c r="G3079" s="176">
        <v>18</v>
      </c>
      <c r="H3079" s="176" t="s">
        <v>16092</v>
      </c>
      <c r="I3079" s="176" t="s">
        <v>16089</v>
      </c>
      <c r="J3079" s="176">
        <v>27.3</v>
      </c>
      <c r="K3079" s="176">
        <v>36.89</v>
      </c>
      <c r="L3079" s="177"/>
      <c r="M3079" s="177"/>
    </row>
    <row r="3080" spans="5:13" ht="16" x14ac:dyDescent="0.2">
      <c r="E3080" s="286">
        <v>43442</v>
      </c>
      <c r="F3080" s="285">
        <v>0.38124999999999998</v>
      </c>
      <c r="G3080" s="176">
        <v>19</v>
      </c>
      <c r="H3080" s="176" t="s">
        <v>16091</v>
      </c>
      <c r="I3080" s="176" t="s">
        <v>12457</v>
      </c>
      <c r="J3080" s="176">
        <v>27.3</v>
      </c>
      <c r="K3080" s="176">
        <v>36.79</v>
      </c>
      <c r="L3080" s="177"/>
      <c r="M3080" s="177"/>
    </row>
    <row r="3081" spans="5:13" ht="16" x14ac:dyDescent="0.2">
      <c r="E3081" s="286">
        <v>43442</v>
      </c>
      <c r="F3081" s="285">
        <v>0.38263888888888886</v>
      </c>
      <c r="G3081" s="176">
        <v>20</v>
      </c>
      <c r="H3081" s="176" t="s">
        <v>16090</v>
      </c>
      <c r="I3081" s="176" t="s">
        <v>16089</v>
      </c>
      <c r="J3081" s="176">
        <v>27.5</v>
      </c>
      <c r="K3081" s="176">
        <v>36.89</v>
      </c>
      <c r="L3081" s="177"/>
      <c r="M3081" s="177"/>
    </row>
    <row r="3082" spans="5:13" ht="16" x14ac:dyDescent="0.2">
      <c r="E3082" s="286">
        <v>43442</v>
      </c>
      <c r="F3082" s="285">
        <v>0.38472222222222224</v>
      </c>
      <c r="G3082" s="176">
        <v>21</v>
      </c>
      <c r="H3082" s="176" t="s">
        <v>16092</v>
      </c>
      <c r="I3082" s="176" t="s">
        <v>12457</v>
      </c>
      <c r="J3082" s="176">
        <v>27.3</v>
      </c>
      <c r="K3082" s="176">
        <v>36.770000000000003</v>
      </c>
      <c r="L3082" s="177"/>
      <c r="M3082" s="177"/>
    </row>
    <row r="3083" spans="5:13" ht="16" x14ac:dyDescent="0.2">
      <c r="E3083" s="286">
        <v>43442</v>
      </c>
      <c r="F3083" s="285">
        <v>0.37708333333333333</v>
      </c>
      <c r="G3083" s="176">
        <v>22</v>
      </c>
      <c r="H3083" s="176" t="s">
        <v>16091</v>
      </c>
      <c r="I3083" s="176" t="s">
        <v>16089</v>
      </c>
      <c r="J3083" s="176">
        <v>27.4</v>
      </c>
      <c r="K3083" s="176">
        <v>36.9</v>
      </c>
      <c r="L3083" s="177"/>
      <c r="M3083" s="177"/>
    </row>
    <row r="3084" spans="5:13" ht="16" x14ac:dyDescent="0.2">
      <c r="E3084" s="286">
        <v>43442</v>
      </c>
      <c r="F3084" s="285">
        <v>0.37777777777777777</v>
      </c>
      <c r="G3084" s="176">
        <v>23</v>
      </c>
      <c r="H3084" s="176" t="s">
        <v>16088</v>
      </c>
      <c r="I3084" s="176" t="s">
        <v>12457</v>
      </c>
      <c r="J3084" s="176">
        <v>27.2</v>
      </c>
      <c r="K3084" s="176">
        <v>36.78</v>
      </c>
      <c r="L3084" s="177"/>
      <c r="M3084" s="177"/>
    </row>
    <row r="3085" spans="5:13" ht="16" x14ac:dyDescent="0.2">
      <c r="E3085" s="286">
        <v>43442</v>
      </c>
      <c r="F3085" s="285">
        <v>0.37916666666666665</v>
      </c>
      <c r="G3085" s="176">
        <v>24</v>
      </c>
      <c r="H3085" s="176" t="s">
        <v>11553</v>
      </c>
      <c r="I3085" s="176" t="s">
        <v>12457</v>
      </c>
      <c r="J3085" s="176">
        <v>27.3</v>
      </c>
      <c r="K3085" s="176">
        <v>36.78</v>
      </c>
      <c r="L3085" s="177"/>
      <c r="M3085" s="177"/>
    </row>
    <row r="3086" spans="5:13" ht="16" x14ac:dyDescent="0.2">
      <c r="E3086" s="286">
        <v>43442</v>
      </c>
      <c r="F3086" s="285">
        <v>0.38055555555555554</v>
      </c>
      <c r="G3086" s="176">
        <v>25</v>
      </c>
      <c r="H3086" s="176" t="s">
        <v>16090</v>
      </c>
      <c r="I3086" s="176" t="s">
        <v>16089</v>
      </c>
      <c r="J3086" s="176">
        <v>27.4</v>
      </c>
      <c r="K3086" s="176">
        <v>36.85</v>
      </c>
      <c r="L3086" s="177"/>
      <c r="M3086" s="177"/>
    </row>
    <row r="3087" spans="5:13" ht="16" x14ac:dyDescent="0.2">
      <c r="E3087" s="286">
        <v>43442</v>
      </c>
      <c r="F3087" s="285">
        <v>0.38194444444444442</v>
      </c>
      <c r="G3087" s="176">
        <v>26</v>
      </c>
      <c r="H3087" s="176" t="s">
        <v>12422</v>
      </c>
      <c r="I3087" s="176" t="s">
        <v>16089</v>
      </c>
      <c r="J3087" s="176">
        <v>27.3</v>
      </c>
      <c r="K3087" s="176">
        <v>36.89</v>
      </c>
      <c r="L3087" s="177"/>
      <c r="M3087" s="177"/>
    </row>
    <row r="3088" spans="5:13" ht="16" x14ac:dyDescent="0.2">
      <c r="E3088" s="286">
        <v>43442</v>
      </c>
      <c r="F3088" s="285">
        <v>0.3840277777777778</v>
      </c>
      <c r="G3088" s="176">
        <v>27</v>
      </c>
      <c r="H3088" s="176" t="s">
        <v>16091</v>
      </c>
      <c r="I3088" s="176" t="s">
        <v>12457</v>
      </c>
      <c r="J3088" s="176">
        <v>27.3</v>
      </c>
      <c r="K3088" s="176">
        <v>36.770000000000003</v>
      </c>
      <c r="L3088" s="177"/>
      <c r="M3088" s="177"/>
    </row>
    <row r="3089" spans="5:13" ht="16" x14ac:dyDescent="0.2">
      <c r="E3089" s="286">
        <v>43442</v>
      </c>
      <c r="F3089" s="285">
        <v>0.3840277777777778</v>
      </c>
      <c r="G3089" s="176">
        <v>28</v>
      </c>
      <c r="H3089" s="176" t="s">
        <v>11553</v>
      </c>
      <c r="I3089" s="176" t="s">
        <v>12457</v>
      </c>
      <c r="J3089" s="176">
        <v>27.4</v>
      </c>
      <c r="K3089" s="176">
        <v>36.770000000000003</v>
      </c>
      <c r="L3089" s="177"/>
      <c r="M3089" s="177"/>
    </row>
    <row r="3090" spans="5:13" ht="16" x14ac:dyDescent="0.2">
      <c r="E3090" s="286">
        <v>43442</v>
      </c>
      <c r="F3090" s="285">
        <v>0.3923611111111111</v>
      </c>
      <c r="G3090" s="176">
        <v>29</v>
      </c>
      <c r="H3090" s="176" t="s">
        <v>11553</v>
      </c>
      <c r="I3090" s="176" t="s">
        <v>16089</v>
      </c>
      <c r="J3090" s="177"/>
      <c r="K3090" s="177"/>
      <c r="L3090" s="177"/>
      <c r="M3090" s="177"/>
    </row>
    <row r="3091" spans="5:13" ht="16" x14ac:dyDescent="0.2">
      <c r="E3091" s="286">
        <v>43442</v>
      </c>
      <c r="F3091" s="285">
        <v>0.40416666666666667</v>
      </c>
      <c r="G3091" s="176">
        <v>30</v>
      </c>
      <c r="H3091" s="176" t="s">
        <v>11553</v>
      </c>
      <c r="I3091" s="176" t="s">
        <v>16089</v>
      </c>
      <c r="J3091" s="176">
        <v>27.4</v>
      </c>
      <c r="K3091" s="176">
        <v>36.89</v>
      </c>
      <c r="L3091" s="177"/>
      <c r="M3091" s="177"/>
    </row>
    <row r="3092" spans="5:13" ht="16" x14ac:dyDescent="0.2">
      <c r="E3092" s="286">
        <v>43442</v>
      </c>
      <c r="F3092" s="285">
        <v>0.40416666666666667</v>
      </c>
      <c r="G3092" s="176">
        <v>31</v>
      </c>
      <c r="H3092" s="176" t="s">
        <v>8443</v>
      </c>
      <c r="I3092" s="176" t="s">
        <v>16089</v>
      </c>
      <c r="J3092" s="176">
        <v>27.1</v>
      </c>
      <c r="K3092" s="176">
        <v>36.86</v>
      </c>
      <c r="L3092" s="177"/>
      <c r="M3092" s="177"/>
    </row>
    <row r="3093" spans="5:13" ht="16" x14ac:dyDescent="0.2">
      <c r="E3093" s="286">
        <v>43442</v>
      </c>
      <c r="F3093" s="285">
        <v>0.40347222222222223</v>
      </c>
      <c r="G3093" s="176">
        <v>32</v>
      </c>
      <c r="H3093" s="176" t="s">
        <v>12422</v>
      </c>
      <c r="I3093" s="176" t="s">
        <v>16089</v>
      </c>
      <c r="J3093" s="176">
        <v>27.3</v>
      </c>
      <c r="K3093" s="176">
        <v>36.880000000000003</v>
      </c>
      <c r="L3093" s="177"/>
      <c r="M3093" s="177"/>
    </row>
    <row r="3094" spans="5:13" ht="16" x14ac:dyDescent="0.2">
      <c r="E3094" s="286">
        <v>43442</v>
      </c>
      <c r="F3094" s="285">
        <v>0.40277777777777779</v>
      </c>
      <c r="G3094" s="176">
        <v>33</v>
      </c>
      <c r="H3094" s="176" t="s">
        <v>12422</v>
      </c>
      <c r="I3094" s="176" t="s">
        <v>12457</v>
      </c>
      <c r="J3094" s="176">
        <v>27.1</v>
      </c>
      <c r="K3094" s="176">
        <v>36.72</v>
      </c>
      <c r="L3094" s="177"/>
      <c r="M3094" s="177"/>
    </row>
    <row r="3095" spans="5:13" ht="16" x14ac:dyDescent="0.2">
      <c r="E3095" s="286">
        <v>43442</v>
      </c>
      <c r="F3095" s="285">
        <v>0.40208333333333335</v>
      </c>
      <c r="G3095" s="176">
        <v>34</v>
      </c>
      <c r="H3095" s="176" t="s">
        <v>12422</v>
      </c>
      <c r="I3095" s="176" t="s">
        <v>16089</v>
      </c>
      <c r="J3095" s="176">
        <v>27.3</v>
      </c>
      <c r="K3095" s="176">
        <v>36.86</v>
      </c>
      <c r="L3095" s="177"/>
      <c r="M3095" s="177"/>
    </row>
    <row r="3096" spans="5:13" ht="16" x14ac:dyDescent="0.2">
      <c r="E3096" s="286">
        <v>43442</v>
      </c>
      <c r="F3096" s="285">
        <v>0.40208333333333335</v>
      </c>
      <c r="G3096" s="176">
        <v>35</v>
      </c>
      <c r="H3096" s="176" t="s">
        <v>16091</v>
      </c>
      <c r="I3096" s="176" t="s">
        <v>16089</v>
      </c>
      <c r="J3096" s="176">
        <v>27.3</v>
      </c>
      <c r="K3096" s="176">
        <v>36.86</v>
      </c>
      <c r="L3096" s="177"/>
      <c r="M3096" s="177"/>
    </row>
    <row r="3097" spans="5:13" ht="16" x14ac:dyDescent="0.2">
      <c r="E3097" s="286">
        <v>43442</v>
      </c>
      <c r="F3097" s="285">
        <v>0.39166666666666666</v>
      </c>
      <c r="G3097" s="176">
        <v>36</v>
      </c>
      <c r="H3097" s="176" t="s">
        <v>16092</v>
      </c>
      <c r="I3097" s="176" t="s">
        <v>12457</v>
      </c>
      <c r="J3097" s="176">
        <v>27.1</v>
      </c>
      <c r="K3097" s="176">
        <v>36.770000000000003</v>
      </c>
      <c r="L3097" s="177"/>
      <c r="M3097" s="177"/>
    </row>
    <row r="3098" spans="5:13" ht="16" x14ac:dyDescent="0.2">
      <c r="E3098" s="286">
        <v>43442</v>
      </c>
      <c r="F3098" s="285">
        <v>0.39166666666666666</v>
      </c>
      <c r="G3098" s="176">
        <v>37</v>
      </c>
      <c r="H3098" s="176" t="s">
        <v>16092</v>
      </c>
      <c r="I3098" s="176" t="s">
        <v>12457</v>
      </c>
      <c r="J3098" s="176">
        <v>27</v>
      </c>
      <c r="K3098" s="176">
        <v>36.76</v>
      </c>
      <c r="L3098" s="177"/>
      <c r="M3098" s="177"/>
    </row>
    <row r="3099" spans="5:13" ht="16" x14ac:dyDescent="0.2">
      <c r="E3099" s="286">
        <v>43442</v>
      </c>
      <c r="F3099" s="285">
        <v>0.39374999999999999</v>
      </c>
      <c r="G3099" s="176">
        <v>38</v>
      </c>
      <c r="H3099" s="176" t="s">
        <v>8443</v>
      </c>
      <c r="I3099" s="176" t="s">
        <v>12457</v>
      </c>
      <c r="J3099" s="176">
        <v>26.9</v>
      </c>
      <c r="K3099" s="176">
        <v>36.770000000000003</v>
      </c>
      <c r="L3099" s="177"/>
      <c r="M3099" s="177"/>
    </row>
    <row r="3100" spans="5:13" ht="16" x14ac:dyDescent="0.2">
      <c r="E3100" s="286">
        <v>43442</v>
      </c>
      <c r="F3100" s="285">
        <v>0.39583333333333331</v>
      </c>
      <c r="G3100" s="176">
        <v>39</v>
      </c>
      <c r="H3100" s="176" t="s">
        <v>12422</v>
      </c>
      <c r="I3100" s="176" t="s">
        <v>16089</v>
      </c>
      <c r="J3100" s="176">
        <v>27.3</v>
      </c>
      <c r="K3100" s="176">
        <v>36.869999999999997</v>
      </c>
      <c r="L3100" s="177"/>
      <c r="M3100" s="177"/>
    </row>
    <row r="3101" spans="5:13" ht="16" x14ac:dyDescent="0.2">
      <c r="E3101" s="286">
        <v>43442</v>
      </c>
      <c r="F3101" s="285">
        <v>0.39791666666666664</v>
      </c>
      <c r="G3101" s="176">
        <v>40</v>
      </c>
      <c r="H3101" s="176" t="s">
        <v>16092</v>
      </c>
      <c r="I3101" s="176" t="s">
        <v>16089</v>
      </c>
      <c r="J3101" s="176">
        <v>27.3</v>
      </c>
      <c r="K3101" s="176">
        <v>36.869999999999997</v>
      </c>
      <c r="L3101" s="177"/>
      <c r="M3101" s="177"/>
    </row>
    <row r="3102" spans="5:13" ht="16" x14ac:dyDescent="0.2">
      <c r="E3102" s="286">
        <v>43442</v>
      </c>
      <c r="F3102" s="285">
        <v>0.39930555555555558</v>
      </c>
      <c r="G3102" s="176">
        <v>41</v>
      </c>
      <c r="H3102" s="176" t="s">
        <v>16088</v>
      </c>
      <c r="I3102" s="176" t="s">
        <v>16089</v>
      </c>
      <c r="J3102" s="176">
        <v>27.2</v>
      </c>
      <c r="K3102" s="176">
        <v>36.869999999999997</v>
      </c>
      <c r="L3102" s="177"/>
      <c r="M3102" s="177"/>
    </row>
    <row r="3103" spans="5:13" ht="16" x14ac:dyDescent="0.2">
      <c r="E3103" s="286">
        <v>43442</v>
      </c>
      <c r="F3103" s="285">
        <v>0.40069444444444446</v>
      </c>
      <c r="G3103" s="176">
        <v>42</v>
      </c>
      <c r="H3103" s="176" t="s">
        <v>8443</v>
      </c>
      <c r="I3103" s="176" t="s">
        <v>12457</v>
      </c>
      <c r="J3103" s="176">
        <v>27.3</v>
      </c>
      <c r="K3103" s="176">
        <v>36.770000000000003</v>
      </c>
      <c r="L3103" s="177"/>
      <c r="M3103" s="177"/>
    </row>
    <row r="3104" spans="5:13" ht="16" x14ac:dyDescent="0.2">
      <c r="E3104" s="286">
        <v>43442</v>
      </c>
      <c r="F3104" s="285">
        <v>0.40069444444444446</v>
      </c>
      <c r="G3104" s="176">
        <v>43</v>
      </c>
      <c r="H3104" s="176" t="s">
        <v>8443</v>
      </c>
      <c r="I3104" s="176" t="s">
        <v>12457</v>
      </c>
      <c r="J3104" s="176">
        <v>27.3</v>
      </c>
      <c r="K3104" s="176">
        <v>36.76</v>
      </c>
      <c r="L3104" s="177"/>
      <c r="M3104" s="177"/>
    </row>
    <row r="3105" spans="5:13" ht="16" x14ac:dyDescent="0.2">
      <c r="E3105" s="286">
        <v>43442</v>
      </c>
      <c r="F3105" s="285">
        <v>0.39097222222222222</v>
      </c>
      <c r="G3105" s="176">
        <v>44</v>
      </c>
      <c r="H3105" s="176" t="s">
        <v>16088</v>
      </c>
      <c r="I3105" s="176" t="s">
        <v>16089</v>
      </c>
      <c r="J3105" s="176">
        <v>27</v>
      </c>
      <c r="K3105" s="176">
        <v>36.89</v>
      </c>
      <c r="L3105" s="177"/>
      <c r="M3105" s="177"/>
    </row>
    <row r="3106" spans="5:13" ht="16" x14ac:dyDescent="0.2">
      <c r="E3106" s="286">
        <v>43442</v>
      </c>
      <c r="F3106" s="285">
        <v>0.39374999999999999</v>
      </c>
      <c r="G3106" s="176">
        <v>45</v>
      </c>
      <c r="H3106" s="176" t="s">
        <v>16088</v>
      </c>
      <c r="I3106" s="176" t="s">
        <v>12457</v>
      </c>
      <c r="J3106" s="176">
        <v>26.9</v>
      </c>
      <c r="K3106" s="176">
        <v>36.76</v>
      </c>
      <c r="L3106" s="177"/>
      <c r="M3106" s="177"/>
    </row>
    <row r="3107" spans="5:13" ht="16" x14ac:dyDescent="0.2">
      <c r="E3107" s="286">
        <v>43442</v>
      </c>
      <c r="F3107" s="285">
        <v>0.39513888888888887</v>
      </c>
      <c r="G3107" s="176">
        <v>46</v>
      </c>
      <c r="H3107" s="176" t="s">
        <v>12422</v>
      </c>
      <c r="I3107" s="176" t="s">
        <v>12457</v>
      </c>
      <c r="J3107" s="176">
        <v>27.3</v>
      </c>
      <c r="K3107" s="176">
        <v>36.76</v>
      </c>
      <c r="L3107" s="177"/>
      <c r="M3107" s="177"/>
    </row>
    <row r="3108" spans="5:13" ht="16" x14ac:dyDescent="0.2">
      <c r="E3108" s="286">
        <v>43442</v>
      </c>
      <c r="F3108" s="285">
        <v>0.3972222222222222</v>
      </c>
      <c r="G3108" s="176">
        <v>47</v>
      </c>
      <c r="H3108" s="176" t="s">
        <v>16088</v>
      </c>
      <c r="I3108" s="176" t="s">
        <v>12457</v>
      </c>
      <c r="J3108" s="176">
        <v>27.3</v>
      </c>
      <c r="K3108" s="176">
        <v>36.71</v>
      </c>
      <c r="L3108" s="177"/>
      <c r="M3108" s="177"/>
    </row>
    <row r="3109" spans="5:13" ht="16" x14ac:dyDescent="0.2">
      <c r="E3109" s="286">
        <v>43442</v>
      </c>
      <c r="F3109" s="285">
        <v>0.39861111111111114</v>
      </c>
      <c r="G3109" s="176">
        <v>48</v>
      </c>
      <c r="H3109" s="176" t="s">
        <v>16088</v>
      </c>
      <c r="I3109" s="176" t="s">
        <v>12457</v>
      </c>
      <c r="J3109" s="176">
        <v>27.3</v>
      </c>
      <c r="K3109" s="176">
        <v>36.770000000000003</v>
      </c>
      <c r="L3109" s="177"/>
      <c r="M3109" s="177"/>
    </row>
    <row r="3110" spans="5:13" ht="16" x14ac:dyDescent="0.2">
      <c r="E3110" s="286">
        <v>43442</v>
      </c>
      <c r="F3110" s="285">
        <v>0.4</v>
      </c>
      <c r="G3110" s="176">
        <v>49</v>
      </c>
      <c r="H3110" s="176" t="s">
        <v>11553</v>
      </c>
      <c r="I3110" s="176" t="s">
        <v>16089</v>
      </c>
      <c r="J3110" s="176">
        <v>27.3</v>
      </c>
      <c r="K3110" s="176">
        <v>36.869999999999997</v>
      </c>
      <c r="L3110" s="177"/>
      <c r="M3110" s="177"/>
    </row>
    <row r="3111" spans="5:13" ht="16" x14ac:dyDescent="0.2">
      <c r="E3111" s="286">
        <v>43442</v>
      </c>
      <c r="F3111" s="285">
        <v>0.39027777777777778</v>
      </c>
      <c r="G3111" s="176">
        <v>50</v>
      </c>
      <c r="H3111" s="176" t="s">
        <v>16090</v>
      </c>
      <c r="I3111" s="176" t="s">
        <v>12457</v>
      </c>
      <c r="J3111" s="176">
        <v>27.3</v>
      </c>
      <c r="K3111" s="176">
        <v>36.770000000000003</v>
      </c>
      <c r="L3111" s="177"/>
      <c r="M3111" s="177"/>
    </row>
    <row r="3112" spans="5:13" ht="16" x14ac:dyDescent="0.2">
      <c r="E3112" s="286">
        <v>43442</v>
      </c>
      <c r="F3112" s="285">
        <v>0.39305555555555555</v>
      </c>
      <c r="G3112" s="176">
        <v>51</v>
      </c>
      <c r="H3112" s="176" t="s">
        <v>16091</v>
      </c>
      <c r="I3112" s="176" t="s">
        <v>16089</v>
      </c>
      <c r="J3112" s="176">
        <v>27.1</v>
      </c>
      <c r="K3112" s="176">
        <v>36.869999999999997</v>
      </c>
      <c r="L3112" s="177"/>
      <c r="M3112" s="177"/>
    </row>
    <row r="3113" spans="5:13" ht="16" x14ac:dyDescent="0.2">
      <c r="E3113" s="286">
        <v>43442</v>
      </c>
      <c r="F3113" s="285">
        <v>0.39444444444444443</v>
      </c>
      <c r="G3113" s="176">
        <v>52</v>
      </c>
      <c r="H3113" s="176" t="s">
        <v>8443</v>
      </c>
      <c r="I3113" s="176" t="s">
        <v>16089</v>
      </c>
      <c r="J3113" s="176">
        <v>27.3</v>
      </c>
      <c r="K3113" s="176">
        <v>36.869999999999997</v>
      </c>
      <c r="L3113" s="177"/>
      <c r="M3113" s="177"/>
    </row>
    <row r="3114" spans="5:13" ht="16" x14ac:dyDescent="0.2">
      <c r="E3114" s="286">
        <v>43442</v>
      </c>
      <c r="F3114" s="285">
        <v>0.39583333333333331</v>
      </c>
      <c r="G3114" s="176">
        <v>53</v>
      </c>
      <c r="H3114" s="176" t="s">
        <v>16091</v>
      </c>
      <c r="I3114" s="176" t="s">
        <v>12457</v>
      </c>
      <c r="J3114" s="176">
        <v>27.1</v>
      </c>
      <c r="K3114" s="176">
        <v>36.770000000000003</v>
      </c>
      <c r="L3114" s="177"/>
      <c r="M3114" s="177"/>
    </row>
    <row r="3115" spans="5:13" ht="16" x14ac:dyDescent="0.2">
      <c r="E3115" s="286">
        <v>43442</v>
      </c>
      <c r="F3115" s="285">
        <v>0.39652777777777776</v>
      </c>
      <c r="G3115" s="176">
        <v>54</v>
      </c>
      <c r="H3115" s="176" t="s">
        <v>16091</v>
      </c>
      <c r="I3115" s="176" t="s">
        <v>16089</v>
      </c>
      <c r="J3115" s="176">
        <v>27.2</v>
      </c>
      <c r="K3115" s="176">
        <v>36.869999999999997</v>
      </c>
      <c r="L3115" s="177"/>
      <c r="M3115" s="177"/>
    </row>
    <row r="3116" spans="5:13" ht="16" x14ac:dyDescent="0.2">
      <c r="E3116" s="286">
        <v>43442</v>
      </c>
      <c r="F3116" s="285">
        <v>0.39791666666666664</v>
      </c>
      <c r="G3116" s="176">
        <v>55</v>
      </c>
      <c r="H3116" s="176" t="s">
        <v>16090</v>
      </c>
      <c r="I3116" s="176" t="s">
        <v>12457</v>
      </c>
      <c r="J3116" s="176">
        <v>27.2</v>
      </c>
      <c r="K3116" s="176">
        <v>36.770000000000003</v>
      </c>
      <c r="L3116" s="177"/>
      <c r="M3116" s="177"/>
    </row>
    <row r="3117" spans="5:13" ht="16" x14ac:dyDescent="0.2">
      <c r="E3117" s="286">
        <v>43442</v>
      </c>
      <c r="F3117" s="285">
        <v>0.4</v>
      </c>
      <c r="G3117" s="176">
        <v>56</v>
      </c>
      <c r="H3117" s="176" t="s">
        <v>16090</v>
      </c>
      <c r="I3117" s="176" t="s">
        <v>12457</v>
      </c>
      <c r="J3117" s="176">
        <v>27.2</v>
      </c>
      <c r="K3117" s="176">
        <v>36.76</v>
      </c>
      <c r="L3117" s="177"/>
      <c r="M3117" s="177"/>
    </row>
    <row r="3118" spans="5:13" ht="16" x14ac:dyDescent="0.2">
      <c r="E3118" s="286">
        <v>43442</v>
      </c>
      <c r="F3118" s="285">
        <v>0.40763888888888888</v>
      </c>
      <c r="G3118" s="176" t="s">
        <v>16104</v>
      </c>
      <c r="H3118" s="176" t="s">
        <v>16094</v>
      </c>
      <c r="I3118" s="176" t="s">
        <v>12457</v>
      </c>
      <c r="J3118" s="176">
        <v>28.6</v>
      </c>
      <c r="K3118" s="176">
        <v>36.75</v>
      </c>
      <c r="L3118" s="177"/>
      <c r="M3118" s="177"/>
    </row>
    <row r="3119" spans="5:13" ht="16" x14ac:dyDescent="0.2">
      <c r="E3119" s="286">
        <v>43442</v>
      </c>
      <c r="F3119" s="285">
        <v>0.40555555555555556</v>
      </c>
      <c r="G3119" s="176" t="s">
        <v>16095</v>
      </c>
      <c r="H3119" s="176" t="s">
        <v>16094</v>
      </c>
      <c r="I3119" s="176" t="s">
        <v>16089</v>
      </c>
      <c r="J3119" s="176">
        <v>28.8</v>
      </c>
      <c r="K3119" s="176">
        <v>34.69</v>
      </c>
      <c r="L3119" s="177"/>
      <c r="M3119" s="177"/>
    </row>
    <row r="3120" spans="5:13" ht="16" x14ac:dyDescent="0.2">
      <c r="E3120" s="175" t="s">
        <v>16105</v>
      </c>
      <c r="F3120" s="285">
        <v>0.37361111111111112</v>
      </c>
      <c r="G3120" s="176">
        <v>1</v>
      </c>
      <c r="H3120" s="176" t="s">
        <v>16088</v>
      </c>
      <c r="I3120" s="176" t="s">
        <v>16089</v>
      </c>
      <c r="J3120" s="176">
        <v>27.3</v>
      </c>
      <c r="K3120" s="176">
        <v>36.869999999999997</v>
      </c>
      <c r="L3120" s="177"/>
      <c r="M3120" s="177"/>
    </row>
    <row r="3121" spans="5:13" ht="16" x14ac:dyDescent="0.2">
      <c r="E3121" s="175" t="s">
        <v>16105</v>
      </c>
      <c r="F3121" s="285">
        <v>0.37361111111111112</v>
      </c>
      <c r="G3121" s="176">
        <v>2</v>
      </c>
      <c r="H3121" s="176" t="s">
        <v>16090</v>
      </c>
      <c r="I3121" s="176" t="s">
        <v>16089</v>
      </c>
      <c r="J3121" s="176">
        <v>27.3</v>
      </c>
      <c r="K3121" s="176">
        <v>36.869999999999997</v>
      </c>
      <c r="L3121" s="177"/>
      <c r="M3121" s="177"/>
    </row>
    <row r="3122" spans="5:13" ht="16" x14ac:dyDescent="0.2">
      <c r="E3122" s="175" t="s">
        <v>16105</v>
      </c>
      <c r="F3122" s="285">
        <v>0.37430555555555556</v>
      </c>
      <c r="G3122" s="176">
        <v>3</v>
      </c>
      <c r="H3122" s="176" t="s">
        <v>16091</v>
      </c>
      <c r="I3122" s="176" t="s">
        <v>12457</v>
      </c>
      <c r="J3122" s="176">
        <v>27.2</v>
      </c>
      <c r="K3122" s="176">
        <v>36.89</v>
      </c>
      <c r="L3122" s="177"/>
      <c r="M3122" s="177"/>
    </row>
    <row r="3123" spans="5:13" ht="16" x14ac:dyDescent="0.2">
      <c r="E3123" s="175" t="s">
        <v>16105</v>
      </c>
      <c r="F3123" s="285">
        <v>0.375</v>
      </c>
      <c r="G3123" s="176">
        <v>4</v>
      </c>
      <c r="H3123" s="176" t="s">
        <v>16090</v>
      </c>
      <c r="I3123" s="176" t="s">
        <v>12457</v>
      </c>
      <c r="J3123" s="176">
        <v>27.4</v>
      </c>
      <c r="K3123" s="176">
        <v>36.880000000000003</v>
      </c>
      <c r="L3123" s="177"/>
      <c r="M3123" s="177"/>
    </row>
    <row r="3124" spans="5:13" ht="16" x14ac:dyDescent="0.2">
      <c r="E3124" s="175" t="s">
        <v>16105</v>
      </c>
      <c r="F3124" s="285">
        <v>0.37569444444444444</v>
      </c>
      <c r="G3124" s="176">
        <v>5</v>
      </c>
      <c r="H3124" s="176" t="s">
        <v>11553</v>
      </c>
      <c r="I3124" s="176" t="s">
        <v>12457</v>
      </c>
      <c r="J3124" s="176">
        <v>27.4</v>
      </c>
      <c r="K3124" s="176">
        <v>36.89</v>
      </c>
      <c r="L3124" s="177"/>
      <c r="M3124" s="177"/>
    </row>
    <row r="3125" spans="5:13" ht="16" x14ac:dyDescent="0.2">
      <c r="E3125" s="175" t="s">
        <v>16105</v>
      </c>
      <c r="F3125" s="285">
        <v>0.37638888888888888</v>
      </c>
      <c r="G3125" s="176">
        <v>6</v>
      </c>
      <c r="H3125" s="176" t="s">
        <v>16090</v>
      </c>
      <c r="I3125" s="176" t="s">
        <v>16089</v>
      </c>
      <c r="J3125" s="176">
        <v>27.5</v>
      </c>
      <c r="K3125" s="176">
        <v>36.869999999999997</v>
      </c>
      <c r="L3125" s="177"/>
      <c r="M3125" s="177"/>
    </row>
    <row r="3126" spans="5:13" ht="16" x14ac:dyDescent="0.2">
      <c r="E3126" s="175" t="s">
        <v>16105</v>
      </c>
      <c r="F3126" s="285">
        <v>0.37708333333333333</v>
      </c>
      <c r="G3126" s="176">
        <v>7</v>
      </c>
      <c r="H3126" s="176" t="s">
        <v>16088</v>
      </c>
      <c r="I3126" s="176" t="s">
        <v>16089</v>
      </c>
      <c r="J3126" s="176">
        <v>27.3</v>
      </c>
      <c r="K3126" s="176">
        <v>36.68</v>
      </c>
      <c r="L3126" s="177"/>
      <c r="M3126" s="177"/>
    </row>
    <row r="3127" spans="5:13" ht="16" x14ac:dyDescent="0.2">
      <c r="E3127" s="175" t="s">
        <v>16105</v>
      </c>
      <c r="F3127" s="285">
        <v>0.37777777777777777</v>
      </c>
      <c r="G3127" s="176">
        <v>8</v>
      </c>
      <c r="H3127" s="176" t="s">
        <v>11553</v>
      </c>
      <c r="I3127" s="176" t="s">
        <v>12457</v>
      </c>
      <c r="J3127" s="176">
        <v>26.8</v>
      </c>
      <c r="K3127" s="176">
        <v>36.89</v>
      </c>
      <c r="L3127" s="177"/>
      <c r="M3127" s="177"/>
    </row>
    <row r="3128" spans="5:13" ht="16" x14ac:dyDescent="0.2">
      <c r="E3128" s="175" t="s">
        <v>16105</v>
      </c>
      <c r="F3128" s="285">
        <v>0.37847222222222221</v>
      </c>
      <c r="G3128" s="176">
        <v>9</v>
      </c>
      <c r="H3128" s="176" t="s">
        <v>8443</v>
      </c>
      <c r="I3128" s="176" t="s">
        <v>16089</v>
      </c>
      <c r="J3128" s="176">
        <v>27</v>
      </c>
      <c r="K3128" s="176">
        <v>36.840000000000003</v>
      </c>
      <c r="L3128" s="177"/>
      <c r="M3128" s="177"/>
    </row>
    <row r="3129" spans="5:13" ht="16" x14ac:dyDescent="0.2">
      <c r="E3129" s="175" t="s">
        <v>16105</v>
      </c>
      <c r="F3129" s="285">
        <v>0.37916666666666665</v>
      </c>
      <c r="G3129" s="176">
        <v>10</v>
      </c>
      <c r="H3129" s="176" t="s">
        <v>12422</v>
      </c>
      <c r="I3129" s="176" t="s">
        <v>12457</v>
      </c>
      <c r="J3129" s="176">
        <v>27</v>
      </c>
      <c r="K3129" s="176">
        <v>36.82</v>
      </c>
      <c r="L3129" s="177"/>
      <c r="M3129" s="177"/>
    </row>
    <row r="3130" spans="5:13" ht="16" x14ac:dyDescent="0.2">
      <c r="E3130" s="175" t="s">
        <v>16105</v>
      </c>
      <c r="F3130" s="285">
        <v>0.37986111111111109</v>
      </c>
      <c r="G3130" s="176">
        <v>11</v>
      </c>
      <c r="H3130" s="176" t="s">
        <v>11553</v>
      </c>
      <c r="I3130" s="176" t="s">
        <v>16089</v>
      </c>
      <c r="J3130" s="176">
        <v>27</v>
      </c>
      <c r="K3130" s="176">
        <v>36.840000000000003</v>
      </c>
      <c r="L3130" s="177"/>
      <c r="M3130" s="177"/>
    </row>
    <row r="3131" spans="5:13" ht="16" x14ac:dyDescent="0.2">
      <c r="E3131" s="175" t="s">
        <v>16105</v>
      </c>
      <c r="F3131" s="285">
        <v>0.38055555555555554</v>
      </c>
      <c r="G3131" s="176">
        <v>12</v>
      </c>
      <c r="H3131" s="176" t="s">
        <v>16092</v>
      </c>
      <c r="I3131" s="176" t="s">
        <v>12457</v>
      </c>
      <c r="J3131" s="176">
        <v>27.3</v>
      </c>
      <c r="K3131" s="176">
        <v>36.82</v>
      </c>
      <c r="L3131" s="177"/>
      <c r="M3131" s="177"/>
    </row>
    <row r="3132" spans="5:13" ht="16" x14ac:dyDescent="0.2">
      <c r="E3132" s="175" t="s">
        <v>16105</v>
      </c>
      <c r="F3132" s="285">
        <v>0.38055555555555554</v>
      </c>
      <c r="G3132" s="176">
        <v>13</v>
      </c>
      <c r="H3132" s="176" t="s">
        <v>16092</v>
      </c>
      <c r="I3132" s="176" t="s">
        <v>16089</v>
      </c>
      <c r="J3132" s="176">
        <v>27.4</v>
      </c>
      <c r="K3132" s="176">
        <v>36.85</v>
      </c>
      <c r="L3132" s="177"/>
      <c r="M3132" s="177"/>
    </row>
    <row r="3133" spans="5:13" ht="16" x14ac:dyDescent="0.2">
      <c r="E3133" s="175" t="s">
        <v>16105</v>
      </c>
      <c r="F3133" s="285">
        <v>0.38124999999999998</v>
      </c>
      <c r="G3133" s="176">
        <v>14</v>
      </c>
      <c r="H3133" s="176" t="s">
        <v>16092</v>
      </c>
      <c r="I3133" s="176" t="s">
        <v>16089</v>
      </c>
      <c r="J3133" s="176">
        <v>27.3</v>
      </c>
      <c r="K3133" s="176">
        <v>36.86</v>
      </c>
      <c r="L3133" s="177"/>
      <c r="M3133" s="177"/>
    </row>
    <row r="3134" spans="5:13" ht="16" x14ac:dyDescent="0.2">
      <c r="E3134" s="175" t="s">
        <v>16105</v>
      </c>
      <c r="F3134" s="285">
        <v>0.38194444444444442</v>
      </c>
      <c r="G3134" s="176">
        <v>15</v>
      </c>
      <c r="H3134" s="176" t="s">
        <v>8443</v>
      </c>
      <c r="I3134" s="176" t="s">
        <v>12457</v>
      </c>
      <c r="J3134" s="176">
        <v>27.3</v>
      </c>
      <c r="K3134" s="176">
        <v>36.869999999999997</v>
      </c>
      <c r="L3134" s="177"/>
      <c r="M3134" s="177"/>
    </row>
    <row r="3135" spans="5:13" ht="16" x14ac:dyDescent="0.2">
      <c r="E3135" s="175" t="s">
        <v>16105</v>
      </c>
      <c r="F3135" s="285">
        <v>0.38263888888888886</v>
      </c>
      <c r="G3135" s="176">
        <v>16</v>
      </c>
      <c r="H3135" s="176" t="s">
        <v>8443</v>
      </c>
      <c r="I3135" s="176" t="s">
        <v>16089</v>
      </c>
      <c r="J3135" s="176">
        <v>27.1</v>
      </c>
      <c r="K3135" s="176">
        <v>36.85</v>
      </c>
      <c r="L3135" s="177"/>
      <c r="M3135" s="177"/>
    </row>
    <row r="3136" spans="5:13" ht="16" x14ac:dyDescent="0.2">
      <c r="E3136" s="175" t="s">
        <v>16105</v>
      </c>
      <c r="F3136" s="285">
        <v>0.37916666666666665</v>
      </c>
      <c r="G3136" s="176">
        <v>17</v>
      </c>
      <c r="H3136" s="176" t="s">
        <v>12422</v>
      </c>
      <c r="I3136" s="176" t="s">
        <v>12457</v>
      </c>
      <c r="J3136" s="176">
        <v>27.2</v>
      </c>
      <c r="K3136" s="176">
        <v>36.86</v>
      </c>
      <c r="L3136" s="177"/>
      <c r="M3136" s="177"/>
    </row>
    <row r="3137" spans="5:13" ht="16" x14ac:dyDescent="0.2">
      <c r="E3137" s="175" t="s">
        <v>16105</v>
      </c>
      <c r="F3137" s="285">
        <v>0.38263888888888886</v>
      </c>
      <c r="G3137" s="176">
        <v>18</v>
      </c>
      <c r="H3137" s="176" t="s">
        <v>16092</v>
      </c>
      <c r="I3137" s="176" t="s">
        <v>16089</v>
      </c>
      <c r="J3137" s="176">
        <v>27.2</v>
      </c>
      <c r="K3137" s="176">
        <v>36.86</v>
      </c>
      <c r="L3137" s="177"/>
      <c r="M3137" s="177"/>
    </row>
    <row r="3138" spans="5:13" ht="16" x14ac:dyDescent="0.2">
      <c r="E3138" s="175" t="s">
        <v>16105</v>
      </c>
      <c r="F3138" s="285">
        <v>0.38333333333333336</v>
      </c>
      <c r="G3138" s="176">
        <v>19</v>
      </c>
      <c r="H3138" s="176" t="s">
        <v>16091</v>
      </c>
      <c r="I3138" s="176" t="s">
        <v>12457</v>
      </c>
      <c r="J3138" s="176">
        <v>27.2</v>
      </c>
      <c r="K3138" s="176">
        <v>36.869999999999997</v>
      </c>
      <c r="L3138" s="177"/>
      <c r="M3138" s="177"/>
    </row>
    <row r="3139" spans="5:13" ht="16" x14ac:dyDescent="0.2">
      <c r="E3139" s="175" t="s">
        <v>16105</v>
      </c>
      <c r="F3139" s="285">
        <v>0.3840277777777778</v>
      </c>
      <c r="G3139" s="176">
        <v>20</v>
      </c>
      <c r="H3139" s="176" t="s">
        <v>16090</v>
      </c>
      <c r="I3139" s="176" t="s">
        <v>16089</v>
      </c>
      <c r="J3139" s="176">
        <v>27.4</v>
      </c>
      <c r="K3139" s="176">
        <v>36.86</v>
      </c>
      <c r="L3139" s="177"/>
      <c r="M3139" s="177"/>
    </row>
    <row r="3140" spans="5:13" ht="16" x14ac:dyDescent="0.2">
      <c r="E3140" s="175" t="s">
        <v>16105</v>
      </c>
      <c r="F3140" s="285">
        <v>0.38472222222222224</v>
      </c>
      <c r="G3140" s="176">
        <v>21</v>
      </c>
      <c r="H3140" s="176" t="s">
        <v>16092</v>
      </c>
      <c r="I3140" s="176" t="s">
        <v>12457</v>
      </c>
      <c r="J3140" s="176">
        <v>27.2</v>
      </c>
      <c r="K3140" s="176">
        <v>36.89</v>
      </c>
      <c r="L3140" s="177"/>
      <c r="M3140" s="177"/>
    </row>
    <row r="3141" spans="5:13" ht="16" x14ac:dyDescent="0.2">
      <c r="E3141" s="175" t="s">
        <v>16105</v>
      </c>
      <c r="F3141" s="285">
        <v>0.38541666666666669</v>
      </c>
      <c r="G3141" s="176">
        <v>22</v>
      </c>
      <c r="H3141" s="176" t="s">
        <v>16091</v>
      </c>
      <c r="I3141" s="176" t="s">
        <v>16089</v>
      </c>
      <c r="J3141" s="176">
        <v>27.4</v>
      </c>
      <c r="K3141" s="176">
        <v>36.86</v>
      </c>
      <c r="L3141" s="177"/>
      <c r="M3141" s="177"/>
    </row>
    <row r="3142" spans="5:13" ht="16" x14ac:dyDescent="0.2">
      <c r="E3142" s="175" t="s">
        <v>16105</v>
      </c>
      <c r="F3142" s="285">
        <v>0.38541666666666669</v>
      </c>
      <c r="G3142" s="176">
        <v>23</v>
      </c>
      <c r="H3142" s="176" t="s">
        <v>16088</v>
      </c>
      <c r="I3142" s="176" t="s">
        <v>12457</v>
      </c>
      <c r="J3142" s="176">
        <v>27.2</v>
      </c>
      <c r="K3142" s="176">
        <v>36.880000000000003</v>
      </c>
      <c r="L3142" s="177"/>
      <c r="M3142" s="177"/>
    </row>
    <row r="3143" spans="5:13" ht="16" x14ac:dyDescent="0.2">
      <c r="E3143" s="175" t="s">
        <v>16105</v>
      </c>
      <c r="F3143" s="285">
        <v>0.38611111111111113</v>
      </c>
      <c r="G3143" s="176">
        <v>24</v>
      </c>
      <c r="H3143" s="176" t="s">
        <v>11553</v>
      </c>
      <c r="I3143" s="176" t="s">
        <v>12457</v>
      </c>
      <c r="J3143" s="176">
        <v>27.3</v>
      </c>
      <c r="K3143" s="176">
        <v>36.880000000000003</v>
      </c>
      <c r="L3143" s="177"/>
      <c r="M3143" s="177"/>
    </row>
    <row r="3144" spans="5:13" ht="16" x14ac:dyDescent="0.2">
      <c r="E3144" s="175" t="s">
        <v>16105</v>
      </c>
      <c r="F3144" s="285">
        <v>0.38680555555555557</v>
      </c>
      <c r="G3144" s="176">
        <v>25</v>
      </c>
      <c r="H3144" s="176" t="s">
        <v>16090</v>
      </c>
      <c r="I3144" s="176" t="s">
        <v>16089</v>
      </c>
      <c r="J3144" s="176">
        <v>27.3</v>
      </c>
      <c r="K3144" s="176">
        <v>36.85</v>
      </c>
      <c r="L3144" s="177"/>
      <c r="M3144" s="177"/>
    </row>
    <row r="3145" spans="5:13" ht="16" x14ac:dyDescent="0.2">
      <c r="E3145" s="175" t="s">
        <v>16105</v>
      </c>
      <c r="F3145" s="285">
        <v>0.38750000000000001</v>
      </c>
      <c r="G3145" s="176">
        <v>26</v>
      </c>
      <c r="H3145" s="176" t="s">
        <v>12422</v>
      </c>
      <c r="I3145" s="176" t="s">
        <v>16089</v>
      </c>
      <c r="J3145" s="176">
        <v>27.2</v>
      </c>
      <c r="K3145" s="176">
        <v>36.869999999999997</v>
      </c>
      <c r="L3145" s="177"/>
      <c r="M3145" s="177"/>
    </row>
    <row r="3146" spans="5:13" ht="16" x14ac:dyDescent="0.2">
      <c r="E3146" s="175" t="s">
        <v>16105</v>
      </c>
      <c r="F3146" s="285">
        <v>0.38819444444444445</v>
      </c>
      <c r="G3146" s="176">
        <v>27</v>
      </c>
      <c r="H3146" s="176" t="s">
        <v>16091</v>
      </c>
      <c r="I3146" s="176" t="s">
        <v>12457</v>
      </c>
      <c r="J3146" s="176">
        <v>26.1</v>
      </c>
      <c r="K3146" s="176">
        <v>36.880000000000003</v>
      </c>
      <c r="L3146" s="177"/>
      <c r="M3146" s="177"/>
    </row>
    <row r="3147" spans="5:13" ht="16" x14ac:dyDescent="0.2">
      <c r="E3147" s="175" t="s">
        <v>16105</v>
      </c>
      <c r="F3147" s="285">
        <v>0.38819444444444445</v>
      </c>
      <c r="G3147" s="176">
        <v>28</v>
      </c>
      <c r="H3147" s="176" t="s">
        <v>11553</v>
      </c>
      <c r="I3147" s="176" t="s">
        <v>12457</v>
      </c>
      <c r="J3147" s="176">
        <v>27.3</v>
      </c>
      <c r="K3147" s="176">
        <v>36.880000000000003</v>
      </c>
      <c r="L3147" s="177"/>
      <c r="M3147" s="177"/>
    </row>
    <row r="3148" spans="5:13" ht="16" x14ac:dyDescent="0.2">
      <c r="E3148" s="175" t="s">
        <v>16105</v>
      </c>
      <c r="F3148" s="177"/>
      <c r="G3148" s="176">
        <v>29</v>
      </c>
      <c r="H3148" s="176" t="s">
        <v>11553</v>
      </c>
      <c r="I3148" s="176" t="s">
        <v>16089</v>
      </c>
      <c r="J3148" s="176">
        <v>27.2</v>
      </c>
      <c r="K3148" s="176">
        <v>36.86</v>
      </c>
      <c r="L3148" s="177"/>
      <c r="M3148" s="177"/>
    </row>
    <row r="3149" spans="5:13" ht="16" x14ac:dyDescent="0.2">
      <c r="E3149" s="175" t="s">
        <v>16105</v>
      </c>
      <c r="F3149" s="177"/>
      <c r="G3149" s="176">
        <v>30</v>
      </c>
      <c r="H3149" s="176" t="s">
        <v>11553</v>
      </c>
      <c r="I3149" s="176" t="s">
        <v>16089</v>
      </c>
      <c r="J3149" s="176">
        <v>27.1</v>
      </c>
      <c r="K3149" s="176">
        <v>36.86</v>
      </c>
      <c r="L3149" s="177"/>
      <c r="M3149" s="177"/>
    </row>
    <row r="3150" spans="5:13" ht="16" x14ac:dyDescent="0.2">
      <c r="E3150" s="175" t="s">
        <v>16105</v>
      </c>
      <c r="F3150" s="285">
        <v>0.39027777777777778</v>
      </c>
      <c r="G3150" s="176">
        <v>31</v>
      </c>
      <c r="H3150" s="176" t="s">
        <v>8443</v>
      </c>
      <c r="I3150" s="176" t="s">
        <v>16089</v>
      </c>
      <c r="J3150" s="176">
        <v>27</v>
      </c>
      <c r="K3150" s="176">
        <v>36.85</v>
      </c>
      <c r="L3150" s="177"/>
      <c r="M3150" s="177"/>
    </row>
    <row r="3151" spans="5:13" ht="16" x14ac:dyDescent="0.2">
      <c r="E3151" s="175" t="s">
        <v>16105</v>
      </c>
      <c r="F3151" s="285">
        <v>0.39097222222222222</v>
      </c>
      <c r="G3151" s="176">
        <v>32</v>
      </c>
      <c r="H3151" s="176" t="s">
        <v>12422</v>
      </c>
      <c r="I3151" s="176" t="s">
        <v>16089</v>
      </c>
      <c r="J3151" s="176">
        <v>27.2</v>
      </c>
      <c r="K3151" s="176">
        <v>36.880000000000003</v>
      </c>
      <c r="L3151" s="177"/>
      <c r="M3151" s="177"/>
    </row>
    <row r="3152" spans="5:13" ht="16" x14ac:dyDescent="0.2">
      <c r="E3152" s="175" t="s">
        <v>16105</v>
      </c>
      <c r="F3152" s="285">
        <v>0.39166666666666666</v>
      </c>
      <c r="G3152" s="176">
        <v>33</v>
      </c>
      <c r="H3152" s="176" t="s">
        <v>12422</v>
      </c>
      <c r="I3152" s="176" t="s">
        <v>12457</v>
      </c>
      <c r="J3152" s="176">
        <v>27.1</v>
      </c>
      <c r="K3152" s="176">
        <v>36.86</v>
      </c>
      <c r="L3152" s="177"/>
      <c r="M3152" s="177"/>
    </row>
    <row r="3153" spans="5:13" ht="16" x14ac:dyDescent="0.2">
      <c r="E3153" s="175" t="s">
        <v>16105</v>
      </c>
      <c r="F3153" s="285">
        <v>0.3923611111111111</v>
      </c>
      <c r="G3153" s="176">
        <v>34</v>
      </c>
      <c r="H3153" s="176" t="s">
        <v>12422</v>
      </c>
      <c r="I3153" s="176" t="s">
        <v>16089</v>
      </c>
      <c r="J3153" s="176">
        <v>27.2</v>
      </c>
      <c r="K3153" s="176">
        <v>36.869999999999997</v>
      </c>
      <c r="L3153" s="177"/>
      <c r="M3153" s="177"/>
    </row>
    <row r="3154" spans="5:13" ht="16" x14ac:dyDescent="0.2">
      <c r="E3154" s="175" t="s">
        <v>16105</v>
      </c>
      <c r="F3154" s="285">
        <v>0.39305555555555555</v>
      </c>
      <c r="G3154" s="176">
        <v>35</v>
      </c>
      <c r="H3154" s="176" t="s">
        <v>16091</v>
      </c>
      <c r="I3154" s="176" t="s">
        <v>16089</v>
      </c>
      <c r="J3154" s="176">
        <v>27.2</v>
      </c>
      <c r="K3154" s="176">
        <v>36.85</v>
      </c>
      <c r="L3154" s="177"/>
      <c r="M3154" s="177"/>
    </row>
    <row r="3155" spans="5:13" ht="16" x14ac:dyDescent="0.2">
      <c r="E3155" s="175" t="s">
        <v>16105</v>
      </c>
      <c r="F3155" s="285">
        <v>0.39374999999999999</v>
      </c>
      <c r="G3155" s="176">
        <v>36</v>
      </c>
      <c r="H3155" s="176" t="s">
        <v>16092</v>
      </c>
      <c r="I3155" s="176" t="s">
        <v>12457</v>
      </c>
      <c r="J3155" s="176">
        <v>27.2</v>
      </c>
      <c r="K3155" s="176">
        <v>36.880000000000003</v>
      </c>
      <c r="L3155" s="177"/>
      <c r="M3155" s="177"/>
    </row>
    <row r="3156" spans="5:13" ht="16" x14ac:dyDescent="0.2">
      <c r="E3156" s="175" t="s">
        <v>16105</v>
      </c>
      <c r="F3156" s="285">
        <v>0.39374999999999999</v>
      </c>
      <c r="G3156" s="176">
        <v>37</v>
      </c>
      <c r="H3156" s="176" t="s">
        <v>16092</v>
      </c>
      <c r="I3156" s="176" t="s">
        <v>12457</v>
      </c>
      <c r="J3156" s="176">
        <v>27.1</v>
      </c>
      <c r="K3156" s="176">
        <v>36.869999999999997</v>
      </c>
      <c r="L3156" s="177"/>
      <c r="M3156" s="177"/>
    </row>
    <row r="3157" spans="5:13" ht="16" x14ac:dyDescent="0.2">
      <c r="E3157" s="175" t="s">
        <v>16105</v>
      </c>
      <c r="F3157" s="285">
        <v>0.39444444444444443</v>
      </c>
      <c r="G3157" s="176">
        <v>38</v>
      </c>
      <c r="H3157" s="176" t="s">
        <v>8443</v>
      </c>
      <c r="I3157" s="176" t="s">
        <v>12457</v>
      </c>
      <c r="J3157" s="176">
        <v>26.9</v>
      </c>
      <c r="K3157" s="176">
        <v>36.869999999999997</v>
      </c>
      <c r="L3157" s="177"/>
      <c r="M3157" s="177"/>
    </row>
    <row r="3158" spans="5:13" ht="16" x14ac:dyDescent="0.2">
      <c r="E3158" s="175" t="s">
        <v>16105</v>
      </c>
      <c r="F3158" s="285">
        <v>0.39513888888888887</v>
      </c>
      <c r="G3158" s="176">
        <v>39</v>
      </c>
      <c r="H3158" s="176" t="s">
        <v>12422</v>
      </c>
      <c r="I3158" s="176" t="s">
        <v>16089</v>
      </c>
      <c r="J3158" s="176">
        <v>27.3</v>
      </c>
      <c r="K3158" s="176">
        <v>36.86</v>
      </c>
      <c r="L3158" s="177"/>
      <c r="M3158" s="177"/>
    </row>
    <row r="3159" spans="5:13" ht="16" x14ac:dyDescent="0.2">
      <c r="E3159" s="175" t="s">
        <v>16105</v>
      </c>
      <c r="F3159" s="285">
        <v>0.39513888888888887</v>
      </c>
      <c r="G3159" s="176">
        <v>40</v>
      </c>
      <c r="H3159" s="176" t="s">
        <v>16092</v>
      </c>
      <c r="I3159" s="176" t="s">
        <v>16089</v>
      </c>
      <c r="J3159" s="176">
        <v>27.3</v>
      </c>
      <c r="K3159" s="176">
        <v>36.86</v>
      </c>
      <c r="L3159" s="177"/>
      <c r="M3159" s="177"/>
    </row>
    <row r="3160" spans="5:13" ht="16" x14ac:dyDescent="0.2">
      <c r="E3160" s="175" t="s">
        <v>16105</v>
      </c>
      <c r="F3160" s="285">
        <v>0.39583333333333331</v>
      </c>
      <c r="G3160" s="176">
        <v>41</v>
      </c>
      <c r="H3160" s="176" t="s">
        <v>16088</v>
      </c>
      <c r="I3160" s="176" t="s">
        <v>16089</v>
      </c>
      <c r="J3160" s="176">
        <v>27.1</v>
      </c>
      <c r="K3160" s="176">
        <v>36.85</v>
      </c>
      <c r="L3160" s="177"/>
      <c r="M3160" s="177"/>
    </row>
    <row r="3161" spans="5:13" ht="16" x14ac:dyDescent="0.2">
      <c r="E3161" s="175" t="s">
        <v>16105</v>
      </c>
      <c r="F3161" s="285">
        <v>0.39652777777777776</v>
      </c>
      <c r="G3161" s="176">
        <v>42</v>
      </c>
      <c r="H3161" s="176" t="s">
        <v>8443</v>
      </c>
      <c r="I3161" s="176" t="s">
        <v>12457</v>
      </c>
      <c r="J3161" s="176">
        <v>27.3</v>
      </c>
      <c r="K3161" s="176">
        <v>36.869999999999997</v>
      </c>
      <c r="L3161" s="177"/>
      <c r="M3161" s="177"/>
    </row>
    <row r="3162" spans="5:13" ht="16" x14ac:dyDescent="0.2">
      <c r="E3162" s="175" t="s">
        <v>16105</v>
      </c>
      <c r="F3162" s="285">
        <v>0.3972222222222222</v>
      </c>
      <c r="G3162" s="176">
        <v>43</v>
      </c>
      <c r="H3162" s="176" t="s">
        <v>8443</v>
      </c>
      <c r="I3162" s="176" t="s">
        <v>12457</v>
      </c>
      <c r="J3162" s="176">
        <v>27.3</v>
      </c>
      <c r="K3162" s="176">
        <v>36.869999999999997</v>
      </c>
      <c r="L3162" s="177"/>
      <c r="M3162" s="177"/>
    </row>
    <row r="3163" spans="5:13" ht="16" x14ac:dyDescent="0.2">
      <c r="E3163" s="175" t="s">
        <v>16105</v>
      </c>
      <c r="F3163" s="285">
        <v>0.39791666666666664</v>
      </c>
      <c r="G3163" s="176">
        <v>44</v>
      </c>
      <c r="H3163" s="176" t="s">
        <v>16088</v>
      </c>
      <c r="I3163" s="176" t="s">
        <v>16089</v>
      </c>
      <c r="J3163" s="176">
        <v>26.9</v>
      </c>
      <c r="K3163" s="176">
        <v>36.86</v>
      </c>
      <c r="L3163" s="177"/>
      <c r="M3163" s="177"/>
    </row>
    <row r="3164" spans="5:13" ht="16" x14ac:dyDescent="0.2">
      <c r="E3164" s="175" t="s">
        <v>16105</v>
      </c>
      <c r="F3164" s="285">
        <v>0.39861111111111114</v>
      </c>
      <c r="G3164" s="176">
        <v>45</v>
      </c>
      <c r="H3164" s="176" t="s">
        <v>16088</v>
      </c>
      <c r="I3164" s="176" t="s">
        <v>12457</v>
      </c>
      <c r="J3164" s="176">
        <v>26.9</v>
      </c>
      <c r="K3164" s="176">
        <v>36.869999999999997</v>
      </c>
      <c r="L3164" s="177"/>
      <c r="M3164" s="177"/>
    </row>
    <row r="3165" spans="5:13" ht="16" x14ac:dyDescent="0.2">
      <c r="E3165" s="175" t="s">
        <v>16105</v>
      </c>
      <c r="F3165" s="285">
        <v>0.39861111111111114</v>
      </c>
      <c r="G3165" s="176">
        <v>46</v>
      </c>
      <c r="H3165" s="176" t="s">
        <v>12422</v>
      </c>
      <c r="I3165" s="176" t="s">
        <v>12457</v>
      </c>
      <c r="J3165" s="176">
        <v>27.3</v>
      </c>
      <c r="K3165" s="176">
        <v>36.85</v>
      </c>
      <c r="L3165" s="177"/>
      <c r="M3165" s="177"/>
    </row>
    <row r="3166" spans="5:13" ht="16" x14ac:dyDescent="0.2">
      <c r="E3166" s="175" t="s">
        <v>16105</v>
      </c>
      <c r="F3166" s="285">
        <v>0.39930555555555558</v>
      </c>
      <c r="G3166" s="176">
        <v>47</v>
      </c>
      <c r="H3166" s="176" t="s">
        <v>16088</v>
      </c>
      <c r="I3166" s="176" t="s">
        <v>12457</v>
      </c>
      <c r="J3166" s="176">
        <v>27.3</v>
      </c>
      <c r="K3166" s="176">
        <v>36.86</v>
      </c>
      <c r="L3166" s="177"/>
      <c r="M3166" s="177"/>
    </row>
    <row r="3167" spans="5:13" ht="16" x14ac:dyDescent="0.2">
      <c r="E3167" s="175" t="s">
        <v>16105</v>
      </c>
      <c r="F3167" s="285">
        <v>0.39930555555555558</v>
      </c>
      <c r="G3167" s="176">
        <v>48</v>
      </c>
      <c r="H3167" s="176" t="s">
        <v>16088</v>
      </c>
      <c r="I3167" s="176" t="s">
        <v>12457</v>
      </c>
      <c r="J3167" s="176">
        <v>27.3</v>
      </c>
      <c r="K3167" s="176">
        <v>36.869999999999997</v>
      </c>
      <c r="L3167" s="177"/>
      <c r="M3167" s="177"/>
    </row>
    <row r="3168" spans="5:13" ht="16" x14ac:dyDescent="0.2">
      <c r="E3168" s="175" t="s">
        <v>16105</v>
      </c>
      <c r="F3168" s="285">
        <v>0.4</v>
      </c>
      <c r="G3168" s="176">
        <v>49</v>
      </c>
      <c r="H3168" s="176" t="s">
        <v>11553</v>
      </c>
      <c r="I3168" s="176" t="s">
        <v>16089</v>
      </c>
      <c r="J3168" s="176">
        <v>27.2</v>
      </c>
      <c r="K3168" s="176">
        <v>36.86</v>
      </c>
      <c r="L3168" s="177"/>
      <c r="M3168" s="177"/>
    </row>
    <row r="3169" spans="5:13" ht="16" x14ac:dyDescent="0.2">
      <c r="E3169" s="175" t="s">
        <v>16105</v>
      </c>
      <c r="F3169" s="285">
        <v>0.40069444444444446</v>
      </c>
      <c r="G3169" s="176">
        <v>50</v>
      </c>
      <c r="H3169" s="176" t="s">
        <v>16090</v>
      </c>
      <c r="I3169" s="176" t="s">
        <v>12457</v>
      </c>
      <c r="J3169" s="176">
        <v>27.3</v>
      </c>
      <c r="K3169" s="176">
        <v>36.86</v>
      </c>
      <c r="L3169" s="177"/>
      <c r="M3169" s="177"/>
    </row>
    <row r="3170" spans="5:13" ht="16" x14ac:dyDescent="0.2">
      <c r="E3170" s="175" t="s">
        <v>16105</v>
      </c>
      <c r="F3170" s="285">
        <v>0.40138888888888891</v>
      </c>
      <c r="G3170" s="176">
        <v>51</v>
      </c>
      <c r="H3170" s="176" t="s">
        <v>16091</v>
      </c>
      <c r="I3170" s="176" t="s">
        <v>16089</v>
      </c>
      <c r="J3170" s="176">
        <v>27.1</v>
      </c>
      <c r="K3170" s="176">
        <v>36.85</v>
      </c>
      <c r="L3170" s="177"/>
      <c r="M3170" s="177"/>
    </row>
    <row r="3171" spans="5:13" ht="16" x14ac:dyDescent="0.2">
      <c r="E3171" s="175" t="s">
        <v>16105</v>
      </c>
      <c r="F3171" s="285">
        <v>0.40208333333333335</v>
      </c>
      <c r="G3171" s="176">
        <v>52</v>
      </c>
      <c r="H3171" s="176" t="s">
        <v>8443</v>
      </c>
      <c r="I3171" s="176" t="s">
        <v>16089</v>
      </c>
      <c r="J3171" s="176">
        <v>27.2</v>
      </c>
      <c r="K3171" s="176">
        <v>36.869999999999997</v>
      </c>
      <c r="L3171" s="177"/>
      <c r="M3171" s="177"/>
    </row>
    <row r="3172" spans="5:13" ht="16" x14ac:dyDescent="0.2">
      <c r="E3172" s="175" t="s">
        <v>16105</v>
      </c>
      <c r="F3172" s="285">
        <v>0.40277777777777779</v>
      </c>
      <c r="G3172" s="176">
        <v>53</v>
      </c>
      <c r="H3172" s="176" t="s">
        <v>16091</v>
      </c>
      <c r="I3172" s="176" t="s">
        <v>12457</v>
      </c>
      <c r="J3172" s="176">
        <v>27.1</v>
      </c>
      <c r="K3172" s="176">
        <v>36.89</v>
      </c>
      <c r="L3172" s="177"/>
      <c r="M3172" s="177"/>
    </row>
    <row r="3173" spans="5:13" ht="16" x14ac:dyDescent="0.2">
      <c r="E3173" s="175" t="s">
        <v>16105</v>
      </c>
      <c r="F3173" s="285">
        <v>0.40277777777777779</v>
      </c>
      <c r="G3173" s="176">
        <v>54</v>
      </c>
      <c r="H3173" s="176" t="s">
        <v>16091</v>
      </c>
      <c r="I3173" s="176" t="s">
        <v>16089</v>
      </c>
      <c r="J3173" s="176">
        <v>27.2</v>
      </c>
      <c r="K3173" s="176">
        <v>36.86</v>
      </c>
      <c r="L3173" s="177"/>
      <c r="M3173" s="177"/>
    </row>
    <row r="3174" spans="5:13" ht="16" x14ac:dyDescent="0.2">
      <c r="E3174" s="175" t="s">
        <v>16105</v>
      </c>
      <c r="F3174" s="285">
        <v>0.40347222222222223</v>
      </c>
      <c r="G3174" s="176">
        <v>55</v>
      </c>
      <c r="H3174" s="176" t="s">
        <v>16090</v>
      </c>
      <c r="I3174" s="176" t="s">
        <v>12457</v>
      </c>
      <c r="J3174" s="176">
        <v>27.2</v>
      </c>
      <c r="K3174" s="176">
        <v>36.880000000000003</v>
      </c>
      <c r="L3174" s="177"/>
      <c r="M3174" s="177"/>
    </row>
    <row r="3175" spans="5:13" ht="16" x14ac:dyDescent="0.2">
      <c r="E3175" s="175" t="s">
        <v>16105</v>
      </c>
      <c r="F3175" s="285">
        <v>0.40416666666666667</v>
      </c>
      <c r="G3175" s="176">
        <v>56</v>
      </c>
      <c r="H3175" s="176" t="s">
        <v>16090</v>
      </c>
      <c r="I3175" s="176" t="s">
        <v>12457</v>
      </c>
      <c r="J3175" s="176">
        <v>27.2</v>
      </c>
      <c r="K3175" s="176">
        <v>36.880000000000003</v>
      </c>
      <c r="L3175" s="177"/>
      <c r="M3175" s="177"/>
    </row>
    <row r="3176" spans="5:13" ht="16" x14ac:dyDescent="0.2">
      <c r="E3176" s="175" t="s">
        <v>16105</v>
      </c>
      <c r="F3176" s="285">
        <v>0.40763888888888888</v>
      </c>
      <c r="G3176" s="176" t="s">
        <v>16104</v>
      </c>
      <c r="H3176" s="176" t="s">
        <v>16094</v>
      </c>
      <c r="I3176" s="176" t="s">
        <v>12457</v>
      </c>
      <c r="J3176" s="176">
        <v>28.6</v>
      </c>
      <c r="K3176" s="176">
        <v>36.86</v>
      </c>
      <c r="L3176" s="177"/>
      <c r="M3176" s="177"/>
    </row>
    <row r="3177" spans="5:13" ht="16" x14ac:dyDescent="0.2">
      <c r="E3177" s="175" t="s">
        <v>16105</v>
      </c>
      <c r="F3177" s="285">
        <v>0.40555555555555556</v>
      </c>
      <c r="G3177" s="176" t="s">
        <v>16095</v>
      </c>
      <c r="H3177" s="176" t="s">
        <v>16094</v>
      </c>
      <c r="I3177" s="176" t="s">
        <v>16089</v>
      </c>
      <c r="J3177" s="176">
        <v>28.8</v>
      </c>
      <c r="K3177" s="176">
        <v>36.82</v>
      </c>
      <c r="L3177" s="177"/>
      <c r="M3177" s="177"/>
    </row>
    <row r="3178" spans="5:13" ht="16" x14ac:dyDescent="0.2">
      <c r="E3178" s="175" t="s">
        <v>16106</v>
      </c>
      <c r="F3178" s="285">
        <v>0.37708333333333333</v>
      </c>
      <c r="G3178" s="176">
        <v>1</v>
      </c>
      <c r="H3178" s="176" t="s">
        <v>16088</v>
      </c>
      <c r="I3178" s="176" t="s">
        <v>16089</v>
      </c>
      <c r="J3178" s="176">
        <v>27.3</v>
      </c>
      <c r="K3178" s="176">
        <v>36.94</v>
      </c>
      <c r="L3178" s="177"/>
      <c r="M3178" s="177"/>
    </row>
    <row r="3179" spans="5:13" ht="16" x14ac:dyDescent="0.2">
      <c r="E3179" s="175" t="s">
        <v>16106</v>
      </c>
      <c r="F3179" s="285">
        <v>0.37708333333333333</v>
      </c>
      <c r="G3179" s="176">
        <v>2</v>
      </c>
      <c r="H3179" s="176" t="s">
        <v>16090</v>
      </c>
      <c r="I3179" s="176" t="s">
        <v>16089</v>
      </c>
      <c r="J3179" s="176">
        <v>27.2</v>
      </c>
      <c r="K3179" s="176">
        <v>36.93</v>
      </c>
      <c r="L3179" s="177"/>
      <c r="M3179" s="177"/>
    </row>
    <row r="3180" spans="5:13" ht="16" x14ac:dyDescent="0.2">
      <c r="E3180" s="175" t="s">
        <v>16106</v>
      </c>
      <c r="F3180" s="285">
        <v>0.37847222222222221</v>
      </c>
      <c r="G3180" s="176">
        <v>3</v>
      </c>
      <c r="H3180" s="176" t="s">
        <v>16091</v>
      </c>
      <c r="I3180" s="176" t="s">
        <v>12457</v>
      </c>
      <c r="J3180" s="176">
        <v>27.4</v>
      </c>
      <c r="K3180" s="176">
        <v>36.950000000000003</v>
      </c>
      <c r="L3180" s="177"/>
      <c r="M3180" s="177"/>
    </row>
    <row r="3181" spans="5:13" ht="16" x14ac:dyDescent="0.2">
      <c r="E3181" s="175" t="s">
        <v>16106</v>
      </c>
      <c r="F3181" s="285">
        <v>0.37916666666666665</v>
      </c>
      <c r="G3181" s="176">
        <v>4</v>
      </c>
      <c r="H3181" s="176" t="s">
        <v>16090</v>
      </c>
      <c r="I3181" s="176" t="s">
        <v>12457</v>
      </c>
      <c r="J3181" s="176">
        <v>27.4</v>
      </c>
      <c r="K3181" s="176">
        <v>36.950000000000003</v>
      </c>
      <c r="L3181" s="177"/>
      <c r="M3181" s="177"/>
    </row>
    <row r="3182" spans="5:13" ht="16" x14ac:dyDescent="0.2">
      <c r="E3182" s="175" t="s">
        <v>16106</v>
      </c>
      <c r="F3182" s="285">
        <v>0.37986111111111109</v>
      </c>
      <c r="G3182" s="176">
        <v>5</v>
      </c>
      <c r="H3182" s="176" t="s">
        <v>11553</v>
      </c>
      <c r="I3182" s="176" t="s">
        <v>12457</v>
      </c>
      <c r="J3182" s="176">
        <v>27.5</v>
      </c>
      <c r="K3182" s="176">
        <v>36.93</v>
      </c>
      <c r="L3182" s="177"/>
      <c r="M3182" s="177"/>
    </row>
    <row r="3183" spans="5:13" ht="16" x14ac:dyDescent="0.2">
      <c r="E3183" s="175" t="s">
        <v>16106</v>
      </c>
      <c r="F3183" s="285">
        <v>0.38124999999999998</v>
      </c>
      <c r="G3183" s="176">
        <v>6</v>
      </c>
      <c r="H3183" s="176" t="s">
        <v>16090</v>
      </c>
      <c r="I3183" s="176" t="s">
        <v>16089</v>
      </c>
      <c r="J3183" s="176">
        <v>27.6</v>
      </c>
      <c r="K3183" s="176">
        <v>36.93</v>
      </c>
      <c r="L3183" s="177"/>
      <c r="M3183" s="177"/>
    </row>
    <row r="3184" spans="5:13" ht="16" x14ac:dyDescent="0.2">
      <c r="E3184" s="175" t="s">
        <v>16106</v>
      </c>
      <c r="F3184" s="285">
        <v>0.38194444444444442</v>
      </c>
      <c r="G3184" s="176">
        <v>7</v>
      </c>
      <c r="H3184" s="176" t="s">
        <v>16088</v>
      </c>
      <c r="I3184" s="176" t="s">
        <v>16089</v>
      </c>
      <c r="J3184" s="176">
        <v>27.4</v>
      </c>
      <c r="K3184" s="176">
        <v>36.94</v>
      </c>
      <c r="L3184" s="177"/>
      <c r="M3184" s="177"/>
    </row>
    <row r="3185" spans="5:13" ht="16" x14ac:dyDescent="0.2">
      <c r="E3185" s="175" t="s">
        <v>16106</v>
      </c>
      <c r="F3185" s="285">
        <v>0.38263888888888886</v>
      </c>
      <c r="G3185" s="176">
        <v>8</v>
      </c>
      <c r="H3185" s="176" t="s">
        <v>11553</v>
      </c>
      <c r="I3185" s="176" t="s">
        <v>12457</v>
      </c>
      <c r="J3185" s="176">
        <v>27.1</v>
      </c>
      <c r="K3185" s="176">
        <v>36.950000000000003</v>
      </c>
      <c r="L3185" s="177"/>
      <c r="M3185" s="177"/>
    </row>
    <row r="3186" spans="5:13" ht="16" x14ac:dyDescent="0.2">
      <c r="E3186" s="175" t="s">
        <v>16106</v>
      </c>
      <c r="F3186" s="285">
        <v>0.38333333333333336</v>
      </c>
      <c r="G3186" s="176">
        <v>9</v>
      </c>
      <c r="H3186" s="176" t="s">
        <v>8443</v>
      </c>
      <c r="I3186" s="176" t="s">
        <v>16089</v>
      </c>
      <c r="J3186" s="176">
        <v>27.1</v>
      </c>
      <c r="K3186" s="176">
        <v>36.94</v>
      </c>
      <c r="L3186" s="177"/>
      <c r="M3186" s="177"/>
    </row>
    <row r="3187" spans="5:13" ht="16" x14ac:dyDescent="0.2">
      <c r="E3187" s="175" t="s">
        <v>16106</v>
      </c>
      <c r="F3187" s="285">
        <v>0.3840277777777778</v>
      </c>
      <c r="G3187" s="176">
        <v>10</v>
      </c>
      <c r="H3187" s="176" t="s">
        <v>12422</v>
      </c>
      <c r="I3187" s="176" t="s">
        <v>12457</v>
      </c>
      <c r="J3187" s="176">
        <v>27</v>
      </c>
      <c r="K3187" s="176">
        <v>36.950000000000003</v>
      </c>
      <c r="L3187" s="177"/>
      <c r="M3187" s="177"/>
    </row>
    <row r="3188" spans="5:13" ht="16" x14ac:dyDescent="0.2">
      <c r="E3188" s="175" t="s">
        <v>16106</v>
      </c>
      <c r="F3188" s="285">
        <v>0.38541666666666669</v>
      </c>
      <c r="G3188" s="176">
        <v>11</v>
      </c>
      <c r="H3188" s="176" t="s">
        <v>11553</v>
      </c>
      <c r="I3188" s="176" t="s">
        <v>16089</v>
      </c>
      <c r="J3188" s="176">
        <v>27.1</v>
      </c>
      <c r="K3188" s="176">
        <v>36.93</v>
      </c>
      <c r="L3188" s="177"/>
      <c r="M3188" s="177"/>
    </row>
    <row r="3189" spans="5:13" ht="16" x14ac:dyDescent="0.2">
      <c r="E3189" s="175" t="s">
        <v>16106</v>
      </c>
      <c r="F3189" s="285">
        <v>0.38611111111111113</v>
      </c>
      <c r="G3189" s="176">
        <v>12</v>
      </c>
      <c r="H3189" s="176" t="s">
        <v>16092</v>
      </c>
      <c r="I3189" s="176" t="s">
        <v>12457</v>
      </c>
      <c r="J3189" s="176">
        <v>27.3</v>
      </c>
      <c r="K3189" s="176">
        <v>36.96</v>
      </c>
      <c r="L3189" s="177"/>
      <c r="M3189" s="177"/>
    </row>
    <row r="3190" spans="5:13" ht="16" x14ac:dyDescent="0.2">
      <c r="E3190" s="175" t="s">
        <v>16106</v>
      </c>
      <c r="F3190" s="285">
        <v>0.38680555555555557</v>
      </c>
      <c r="G3190" s="176">
        <v>13</v>
      </c>
      <c r="H3190" s="176" t="s">
        <v>16092</v>
      </c>
      <c r="I3190" s="176" t="s">
        <v>16089</v>
      </c>
      <c r="J3190" s="176">
        <v>27.5</v>
      </c>
      <c r="K3190" s="176">
        <v>36.93</v>
      </c>
      <c r="L3190" s="177"/>
      <c r="M3190" s="177"/>
    </row>
    <row r="3191" spans="5:13" ht="16" x14ac:dyDescent="0.2">
      <c r="E3191" s="175" t="s">
        <v>16106</v>
      </c>
      <c r="F3191" s="285">
        <v>0.38750000000000001</v>
      </c>
      <c r="G3191" s="176">
        <v>14</v>
      </c>
      <c r="H3191" s="176" t="s">
        <v>16092</v>
      </c>
      <c r="I3191" s="176" t="s">
        <v>16089</v>
      </c>
      <c r="J3191" s="176">
        <v>27.4</v>
      </c>
      <c r="K3191" s="176">
        <v>36.93</v>
      </c>
      <c r="L3191" s="177"/>
      <c r="M3191" s="177"/>
    </row>
    <row r="3192" spans="5:13" ht="16" x14ac:dyDescent="0.2">
      <c r="E3192" s="175" t="s">
        <v>16106</v>
      </c>
      <c r="F3192" s="285">
        <v>0.38750000000000001</v>
      </c>
      <c r="G3192" s="176">
        <v>15</v>
      </c>
      <c r="H3192" s="176" t="s">
        <v>8443</v>
      </c>
      <c r="I3192" s="176" t="s">
        <v>12457</v>
      </c>
      <c r="J3192" s="176">
        <v>27.5</v>
      </c>
      <c r="K3192" s="176">
        <v>36.950000000000003</v>
      </c>
      <c r="L3192" s="177"/>
      <c r="M3192" s="177"/>
    </row>
    <row r="3193" spans="5:13" ht="16" x14ac:dyDescent="0.2">
      <c r="E3193" s="175" t="s">
        <v>16106</v>
      </c>
      <c r="F3193" s="285">
        <v>0.3888888888888889</v>
      </c>
      <c r="G3193" s="176">
        <v>16</v>
      </c>
      <c r="H3193" s="176" t="s">
        <v>8443</v>
      </c>
      <c r="I3193" s="176" t="s">
        <v>16089</v>
      </c>
      <c r="J3193" s="176">
        <v>27</v>
      </c>
      <c r="K3193" s="176">
        <v>36.93</v>
      </c>
      <c r="L3193" s="177"/>
      <c r="M3193" s="177"/>
    </row>
    <row r="3194" spans="5:13" ht="16" x14ac:dyDescent="0.2">
      <c r="E3194" s="175" t="s">
        <v>16106</v>
      </c>
      <c r="F3194" s="285">
        <v>0.38472222222222224</v>
      </c>
      <c r="G3194" s="176">
        <v>17</v>
      </c>
      <c r="H3194" s="176" t="s">
        <v>12422</v>
      </c>
      <c r="I3194" s="176" t="s">
        <v>12457</v>
      </c>
      <c r="J3194" s="176">
        <v>27.1</v>
      </c>
      <c r="K3194" s="176">
        <v>36.950000000000003</v>
      </c>
      <c r="L3194" s="177"/>
      <c r="M3194" s="177"/>
    </row>
    <row r="3195" spans="5:13" ht="16" x14ac:dyDescent="0.2">
      <c r="E3195" s="175" t="s">
        <v>16106</v>
      </c>
      <c r="F3195" s="285">
        <v>0.38958333333333334</v>
      </c>
      <c r="G3195" s="176">
        <v>18</v>
      </c>
      <c r="H3195" s="176" t="s">
        <v>16092</v>
      </c>
      <c r="I3195" s="176" t="s">
        <v>16089</v>
      </c>
      <c r="J3195" s="176">
        <v>27.3</v>
      </c>
      <c r="K3195" s="176">
        <v>36.93</v>
      </c>
      <c r="L3195" s="177"/>
      <c r="M3195" s="177"/>
    </row>
    <row r="3196" spans="5:13" ht="16" x14ac:dyDescent="0.2">
      <c r="E3196" s="175" t="s">
        <v>16106</v>
      </c>
      <c r="F3196" s="285">
        <v>0.39027777777777778</v>
      </c>
      <c r="G3196" s="176">
        <v>19</v>
      </c>
      <c r="H3196" s="176" t="s">
        <v>16091</v>
      </c>
      <c r="I3196" s="176" t="s">
        <v>12457</v>
      </c>
      <c r="J3196" s="176">
        <v>27.2</v>
      </c>
      <c r="K3196" s="176">
        <v>36.950000000000003</v>
      </c>
      <c r="L3196" s="177"/>
      <c r="M3196" s="177"/>
    </row>
    <row r="3197" spans="5:13" ht="16" x14ac:dyDescent="0.2">
      <c r="E3197" s="175" t="s">
        <v>16106</v>
      </c>
      <c r="F3197" s="285">
        <v>0.39027777777777778</v>
      </c>
      <c r="G3197" s="176">
        <v>20</v>
      </c>
      <c r="H3197" s="176" t="s">
        <v>16090</v>
      </c>
      <c r="I3197" s="176" t="s">
        <v>16089</v>
      </c>
      <c r="J3197" s="176">
        <v>27.5</v>
      </c>
      <c r="K3197" s="176">
        <v>36.9</v>
      </c>
      <c r="L3197" s="177"/>
      <c r="M3197" s="177"/>
    </row>
    <row r="3198" spans="5:13" ht="16" x14ac:dyDescent="0.2">
      <c r="E3198" s="175" t="s">
        <v>16106</v>
      </c>
      <c r="F3198" s="285">
        <v>0.39097222222222222</v>
      </c>
      <c r="G3198" s="176">
        <v>21</v>
      </c>
      <c r="H3198" s="176" t="s">
        <v>16092</v>
      </c>
      <c r="I3198" s="176" t="s">
        <v>12457</v>
      </c>
      <c r="J3198" s="176">
        <v>27.1</v>
      </c>
      <c r="K3198" s="176">
        <v>36.909999999999997</v>
      </c>
      <c r="L3198" s="177"/>
      <c r="M3198" s="177"/>
    </row>
    <row r="3199" spans="5:13" ht="16" x14ac:dyDescent="0.2">
      <c r="E3199" s="175" t="s">
        <v>16106</v>
      </c>
      <c r="F3199" s="285">
        <v>0.39166666666666666</v>
      </c>
      <c r="G3199" s="176">
        <v>22</v>
      </c>
      <c r="H3199" s="176" t="s">
        <v>16091</v>
      </c>
      <c r="I3199" s="176" t="s">
        <v>16089</v>
      </c>
      <c r="J3199" s="176">
        <v>27.2</v>
      </c>
      <c r="K3199" s="176">
        <v>36.93</v>
      </c>
      <c r="L3199" s="177"/>
      <c r="M3199" s="177"/>
    </row>
    <row r="3200" spans="5:13" ht="16" x14ac:dyDescent="0.2">
      <c r="E3200" s="175" t="s">
        <v>16106</v>
      </c>
      <c r="F3200" s="285">
        <v>0.3923611111111111</v>
      </c>
      <c r="G3200" s="176">
        <v>23</v>
      </c>
      <c r="H3200" s="176" t="s">
        <v>16088</v>
      </c>
      <c r="I3200" s="176" t="s">
        <v>12457</v>
      </c>
      <c r="J3200" s="176">
        <v>27</v>
      </c>
      <c r="K3200" s="176">
        <v>36.950000000000003</v>
      </c>
      <c r="L3200" s="177"/>
      <c r="M3200" s="177"/>
    </row>
    <row r="3201" spans="5:13" ht="16" x14ac:dyDescent="0.2">
      <c r="E3201" s="175" t="s">
        <v>16106</v>
      </c>
      <c r="F3201" s="285">
        <v>0.39305555555555555</v>
      </c>
      <c r="G3201" s="176">
        <v>24</v>
      </c>
      <c r="H3201" s="176" t="s">
        <v>11553</v>
      </c>
      <c r="I3201" s="176" t="s">
        <v>12457</v>
      </c>
      <c r="J3201" s="176">
        <v>27.3</v>
      </c>
      <c r="K3201" s="176">
        <v>36.950000000000003</v>
      </c>
      <c r="L3201" s="177"/>
      <c r="M3201" s="177"/>
    </row>
    <row r="3202" spans="5:13" ht="16" x14ac:dyDescent="0.2">
      <c r="E3202" s="175" t="s">
        <v>16106</v>
      </c>
      <c r="F3202" s="285">
        <v>0.39374999999999999</v>
      </c>
      <c r="G3202" s="176">
        <v>25</v>
      </c>
      <c r="H3202" s="176" t="s">
        <v>16090</v>
      </c>
      <c r="I3202" s="176" t="s">
        <v>16089</v>
      </c>
      <c r="J3202" s="176">
        <v>27.3</v>
      </c>
      <c r="K3202" s="176">
        <v>36.93</v>
      </c>
      <c r="L3202" s="177"/>
      <c r="M3202" s="177"/>
    </row>
    <row r="3203" spans="5:13" ht="16" x14ac:dyDescent="0.2">
      <c r="E3203" s="175" t="s">
        <v>16106</v>
      </c>
      <c r="F3203" s="285">
        <v>0.39444444444444443</v>
      </c>
      <c r="G3203" s="176">
        <v>26</v>
      </c>
      <c r="H3203" s="176" t="s">
        <v>12422</v>
      </c>
      <c r="I3203" s="176" t="s">
        <v>16089</v>
      </c>
      <c r="J3203" s="176">
        <v>27.3</v>
      </c>
      <c r="K3203" s="176">
        <v>36.93</v>
      </c>
      <c r="L3203" s="177"/>
      <c r="M3203" s="177"/>
    </row>
    <row r="3204" spans="5:13" ht="16" x14ac:dyDescent="0.2">
      <c r="E3204" s="175" t="s">
        <v>16106</v>
      </c>
      <c r="F3204" s="285">
        <v>0.39513888888888887</v>
      </c>
      <c r="G3204" s="176">
        <v>27</v>
      </c>
      <c r="H3204" s="176" t="s">
        <v>16091</v>
      </c>
      <c r="I3204" s="176" t="s">
        <v>12457</v>
      </c>
      <c r="J3204" s="176">
        <v>27.3</v>
      </c>
      <c r="K3204" s="176">
        <v>36.96</v>
      </c>
      <c r="L3204" s="177"/>
      <c r="M3204" s="177"/>
    </row>
    <row r="3205" spans="5:13" ht="16" x14ac:dyDescent="0.2">
      <c r="E3205" s="175" t="s">
        <v>16106</v>
      </c>
      <c r="F3205" s="285">
        <v>0.39513888888888887</v>
      </c>
      <c r="G3205" s="176">
        <v>28</v>
      </c>
      <c r="H3205" s="176" t="s">
        <v>11553</v>
      </c>
      <c r="I3205" s="176" t="s">
        <v>12457</v>
      </c>
      <c r="J3205" s="176">
        <v>27.6</v>
      </c>
      <c r="K3205" s="176">
        <v>36.96</v>
      </c>
      <c r="L3205" s="177"/>
      <c r="M3205" s="177"/>
    </row>
    <row r="3206" spans="5:13" ht="16" x14ac:dyDescent="0.2">
      <c r="E3206" s="175" t="s">
        <v>16106</v>
      </c>
      <c r="F3206" s="285">
        <v>0.39652777777777776</v>
      </c>
      <c r="G3206" s="176">
        <v>29</v>
      </c>
      <c r="H3206" s="176" t="s">
        <v>11553</v>
      </c>
      <c r="I3206" s="176" t="s">
        <v>16089</v>
      </c>
      <c r="J3206" s="176">
        <v>27.5</v>
      </c>
      <c r="K3206" s="176">
        <v>36.97</v>
      </c>
      <c r="L3206" s="177"/>
      <c r="M3206" s="177"/>
    </row>
    <row r="3207" spans="5:13" ht="16" x14ac:dyDescent="0.2">
      <c r="E3207" s="175" t="s">
        <v>16106</v>
      </c>
      <c r="F3207" s="285">
        <v>0.39652777777777776</v>
      </c>
      <c r="G3207" s="176">
        <v>30</v>
      </c>
      <c r="H3207" s="176" t="s">
        <v>11553</v>
      </c>
      <c r="I3207" s="176" t="s">
        <v>16089</v>
      </c>
      <c r="J3207" s="176">
        <v>27.1</v>
      </c>
      <c r="K3207" s="176">
        <v>36.97</v>
      </c>
      <c r="L3207" s="177"/>
      <c r="M3207" s="177"/>
    </row>
    <row r="3208" spans="5:13" ht="16" x14ac:dyDescent="0.2">
      <c r="E3208" s="175" t="s">
        <v>16106</v>
      </c>
      <c r="F3208" s="285">
        <v>0.3972222222222222</v>
      </c>
      <c r="G3208" s="176">
        <v>31</v>
      </c>
      <c r="H3208" s="176" t="s">
        <v>8443</v>
      </c>
      <c r="I3208" s="176" t="s">
        <v>16089</v>
      </c>
      <c r="J3208" s="176">
        <v>27.2</v>
      </c>
      <c r="K3208" s="176">
        <v>36.909999999999997</v>
      </c>
      <c r="L3208" s="177"/>
      <c r="M3208" s="177"/>
    </row>
    <row r="3209" spans="5:13" ht="16" x14ac:dyDescent="0.2">
      <c r="E3209" s="175" t="s">
        <v>16106</v>
      </c>
      <c r="F3209" s="285">
        <v>0.39791666666666664</v>
      </c>
      <c r="G3209" s="176">
        <v>32</v>
      </c>
      <c r="H3209" s="176" t="s">
        <v>12422</v>
      </c>
      <c r="I3209" s="176" t="s">
        <v>16089</v>
      </c>
      <c r="J3209" s="176">
        <v>27.3</v>
      </c>
      <c r="K3209" s="176">
        <v>36.94</v>
      </c>
      <c r="L3209" s="177"/>
      <c r="M3209" s="177"/>
    </row>
    <row r="3210" spans="5:13" ht="16" x14ac:dyDescent="0.2">
      <c r="E3210" s="175" t="s">
        <v>16106</v>
      </c>
      <c r="F3210" s="285">
        <v>0.39861111111111114</v>
      </c>
      <c r="G3210" s="176">
        <v>33</v>
      </c>
      <c r="H3210" s="176" t="s">
        <v>12422</v>
      </c>
      <c r="I3210" s="176" t="s">
        <v>12457</v>
      </c>
      <c r="J3210" s="176">
        <v>27.3</v>
      </c>
      <c r="K3210" s="176">
        <v>36.950000000000003</v>
      </c>
      <c r="L3210" s="177"/>
      <c r="M3210" s="177"/>
    </row>
    <row r="3211" spans="5:13" ht="16" x14ac:dyDescent="0.2">
      <c r="E3211" s="175" t="s">
        <v>16106</v>
      </c>
      <c r="F3211" s="285">
        <v>0.39930555555555558</v>
      </c>
      <c r="G3211" s="176">
        <v>34</v>
      </c>
      <c r="H3211" s="176" t="s">
        <v>12422</v>
      </c>
      <c r="I3211" s="176" t="s">
        <v>16089</v>
      </c>
      <c r="J3211" s="176">
        <v>27.2</v>
      </c>
      <c r="K3211" s="176">
        <v>36.93</v>
      </c>
      <c r="L3211" s="177"/>
      <c r="M3211" s="177"/>
    </row>
    <row r="3212" spans="5:13" ht="16" x14ac:dyDescent="0.2">
      <c r="E3212" s="175" t="s">
        <v>16106</v>
      </c>
      <c r="F3212" s="285">
        <v>0.4</v>
      </c>
      <c r="G3212" s="176">
        <v>35</v>
      </c>
      <c r="H3212" s="176" t="s">
        <v>16091</v>
      </c>
      <c r="I3212" s="176" t="s">
        <v>16089</v>
      </c>
      <c r="J3212" s="176">
        <v>27.2</v>
      </c>
      <c r="K3212" s="176">
        <v>36.93</v>
      </c>
      <c r="L3212" s="177"/>
      <c r="M3212" s="177"/>
    </row>
    <row r="3213" spans="5:13" ht="16" x14ac:dyDescent="0.2">
      <c r="E3213" s="175" t="s">
        <v>16106</v>
      </c>
      <c r="F3213" s="285">
        <v>0.40138888888888891</v>
      </c>
      <c r="G3213" s="176">
        <v>36</v>
      </c>
      <c r="H3213" s="176" t="s">
        <v>16092</v>
      </c>
      <c r="I3213" s="176" t="s">
        <v>12457</v>
      </c>
      <c r="J3213" s="176">
        <v>27.3</v>
      </c>
      <c r="K3213" s="176">
        <v>36.96</v>
      </c>
      <c r="L3213" s="177"/>
      <c r="M3213" s="177"/>
    </row>
    <row r="3214" spans="5:13" ht="16" x14ac:dyDescent="0.2">
      <c r="E3214" s="175" t="s">
        <v>16106</v>
      </c>
      <c r="F3214" s="285">
        <v>0.40208333333333335</v>
      </c>
      <c r="G3214" s="176">
        <v>37</v>
      </c>
      <c r="H3214" s="176" t="s">
        <v>16092</v>
      </c>
      <c r="I3214" s="176" t="s">
        <v>12457</v>
      </c>
      <c r="J3214" s="176">
        <v>27.3</v>
      </c>
      <c r="K3214" s="176">
        <v>36.979999999999997</v>
      </c>
      <c r="L3214" s="177"/>
      <c r="M3214" s="177"/>
    </row>
    <row r="3215" spans="5:13" ht="16" x14ac:dyDescent="0.2">
      <c r="E3215" s="175" t="s">
        <v>16106</v>
      </c>
      <c r="F3215" s="285">
        <v>0.40277777777777779</v>
      </c>
      <c r="G3215" s="176">
        <v>38</v>
      </c>
      <c r="H3215" s="176" t="s">
        <v>8443</v>
      </c>
      <c r="I3215" s="176" t="s">
        <v>12457</v>
      </c>
      <c r="J3215" s="176">
        <v>27</v>
      </c>
      <c r="K3215" s="176">
        <v>36.950000000000003</v>
      </c>
      <c r="L3215" s="177"/>
      <c r="M3215" s="177"/>
    </row>
    <row r="3216" spans="5:13" ht="16" x14ac:dyDescent="0.2">
      <c r="E3216" s="175" t="s">
        <v>16106</v>
      </c>
      <c r="F3216" s="285">
        <v>0.40277777777777779</v>
      </c>
      <c r="G3216" s="176">
        <v>39</v>
      </c>
      <c r="H3216" s="176" t="s">
        <v>12422</v>
      </c>
      <c r="I3216" s="176" t="s">
        <v>16089</v>
      </c>
      <c r="J3216" s="176">
        <v>27.4</v>
      </c>
      <c r="K3216" s="176">
        <v>36.94</v>
      </c>
      <c r="L3216" s="177"/>
      <c r="M3216" s="177"/>
    </row>
    <row r="3217" spans="5:13" ht="16" x14ac:dyDescent="0.2">
      <c r="E3217" s="175" t="s">
        <v>16106</v>
      </c>
      <c r="F3217" s="285">
        <v>0.40416666666666667</v>
      </c>
      <c r="G3217" s="176">
        <v>40</v>
      </c>
      <c r="H3217" s="176" t="s">
        <v>16092</v>
      </c>
      <c r="I3217" s="176" t="s">
        <v>16089</v>
      </c>
      <c r="J3217" s="176">
        <v>27.2</v>
      </c>
      <c r="K3217" s="176">
        <v>36.93</v>
      </c>
      <c r="L3217" s="177"/>
      <c r="M3217" s="177"/>
    </row>
    <row r="3218" spans="5:13" ht="16" x14ac:dyDescent="0.2">
      <c r="E3218" s="175" t="s">
        <v>16106</v>
      </c>
      <c r="F3218" s="285">
        <v>0.40416666666666667</v>
      </c>
      <c r="G3218" s="176">
        <v>41</v>
      </c>
      <c r="H3218" s="176" t="s">
        <v>16088</v>
      </c>
      <c r="I3218" s="176" t="s">
        <v>16089</v>
      </c>
      <c r="J3218" s="176">
        <v>27.2</v>
      </c>
      <c r="K3218" s="176">
        <v>36.93</v>
      </c>
      <c r="L3218" s="177"/>
      <c r="M3218" s="177"/>
    </row>
    <row r="3219" spans="5:13" ht="16" x14ac:dyDescent="0.2">
      <c r="E3219" s="175" t="s">
        <v>16106</v>
      </c>
      <c r="F3219" s="285">
        <v>0.40486111111111112</v>
      </c>
      <c r="G3219" s="176">
        <v>42</v>
      </c>
      <c r="H3219" s="176" t="s">
        <v>8443</v>
      </c>
      <c r="I3219" s="176" t="s">
        <v>12457</v>
      </c>
      <c r="J3219" s="176">
        <v>27.3</v>
      </c>
      <c r="K3219" s="176">
        <v>36.950000000000003</v>
      </c>
      <c r="L3219" s="177"/>
      <c r="M3219" s="177"/>
    </row>
    <row r="3220" spans="5:13" ht="16" x14ac:dyDescent="0.2">
      <c r="E3220" s="175" t="s">
        <v>16106</v>
      </c>
      <c r="F3220" s="285">
        <v>0.40555555555555556</v>
      </c>
      <c r="G3220" s="176">
        <v>43</v>
      </c>
      <c r="H3220" s="176" t="s">
        <v>8443</v>
      </c>
      <c r="I3220" s="176" t="s">
        <v>12457</v>
      </c>
      <c r="J3220" s="176">
        <v>27.3</v>
      </c>
      <c r="K3220" s="176">
        <v>36.950000000000003</v>
      </c>
      <c r="L3220" s="177"/>
      <c r="M3220" s="177"/>
    </row>
    <row r="3221" spans="5:13" ht="16" x14ac:dyDescent="0.2">
      <c r="E3221" s="175" t="s">
        <v>16106</v>
      </c>
      <c r="F3221" s="285">
        <v>0.40625</v>
      </c>
      <c r="G3221" s="176">
        <v>44</v>
      </c>
      <c r="H3221" s="176" t="s">
        <v>16088</v>
      </c>
      <c r="I3221" s="176" t="s">
        <v>16089</v>
      </c>
      <c r="J3221" s="176">
        <v>27.2</v>
      </c>
      <c r="K3221" s="176">
        <v>36.93</v>
      </c>
      <c r="L3221" s="177"/>
      <c r="M3221" s="177"/>
    </row>
    <row r="3222" spans="5:13" ht="16" x14ac:dyDescent="0.2">
      <c r="E3222" s="175" t="s">
        <v>16106</v>
      </c>
      <c r="F3222" s="285">
        <v>0.40694444444444444</v>
      </c>
      <c r="G3222" s="176">
        <v>45</v>
      </c>
      <c r="H3222" s="176" t="s">
        <v>16088</v>
      </c>
      <c r="I3222" s="176" t="s">
        <v>12457</v>
      </c>
      <c r="J3222" s="176">
        <v>27</v>
      </c>
      <c r="K3222" s="176">
        <v>36.93</v>
      </c>
      <c r="L3222" s="177"/>
      <c r="M3222" s="177"/>
    </row>
    <row r="3223" spans="5:13" ht="16" x14ac:dyDescent="0.2">
      <c r="E3223" s="175" t="s">
        <v>16106</v>
      </c>
      <c r="F3223" s="285">
        <v>0.40694444444444444</v>
      </c>
      <c r="G3223" s="176">
        <v>46</v>
      </c>
      <c r="H3223" s="176" t="s">
        <v>12422</v>
      </c>
      <c r="I3223" s="176" t="s">
        <v>12457</v>
      </c>
      <c r="J3223" s="176">
        <v>27.1</v>
      </c>
      <c r="K3223" s="176">
        <v>36.97</v>
      </c>
      <c r="L3223" s="177"/>
      <c r="M3223" s="177"/>
    </row>
    <row r="3224" spans="5:13" ht="16" x14ac:dyDescent="0.2">
      <c r="E3224" s="175" t="s">
        <v>16106</v>
      </c>
      <c r="F3224" s="285">
        <v>0.40833333333333333</v>
      </c>
      <c r="G3224" s="176">
        <v>47</v>
      </c>
      <c r="H3224" s="176" t="s">
        <v>16088</v>
      </c>
      <c r="I3224" s="176" t="s">
        <v>12457</v>
      </c>
      <c r="J3224" s="176">
        <v>27.1</v>
      </c>
      <c r="K3224" s="176">
        <v>36.950000000000003</v>
      </c>
      <c r="L3224" s="177"/>
      <c r="M3224" s="177"/>
    </row>
    <row r="3225" spans="5:13" ht="16" x14ac:dyDescent="0.2">
      <c r="E3225" s="175" t="s">
        <v>16106</v>
      </c>
      <c r="F3225" s="285">
        <v>0.40833333333333333</v>
      </c>
      <c r="G3225" s="176">
        <v>48</v>
      </c>
      <c r="H3225" s="176" t="s">
        <v>16088</v>
      </c>
      <c r="I3225" s="176" t="s">
        <v>12457</v>
      </c>
      <c r="J3225" s="176">
        <v>27.3</v>
      </c>
      <c r="K3225" s="176">
        <v>36.950000000000003</v>
      </c>
      <c r="L3225" s="177"/>
      <c r="M3225" s="177"/>
    </row>
    <row r="3226" spans="5:13" ht="16" x14ac:dyDescent="0.2">
      <c r="E3226" s="175" t="s">
        <v>16106</v>
      </c>
      <c r="F3226" s="285">
        <v>0.40902777777777777</v>
      </c>
      <c r="G3226" s="176">
        <v>49</v>
      </c>
      <c r="H3226" s="176" t="s">
        <v>11553</v>
      </c>
      <c r="I3226" s="176" t="s">
        <v>16089</v>
      </c>
      <c r="J3226" s="176">
        <v>27.2</v>
      </c>
      <c r="K3226" s="176">
        <v>36.94</v>
      </c>
      <c r="L3226" s="177"/>
      <c r="M3226" s="177"/>
    </row>
    <row r="3227" spans="5:13" ht="16" x14ac:dyDescent="0.2">
      <c r="E3227" s="175" t="s">
        <v>16106</v>
      </c>
      <c r="F3227" s="285">
        <v>0.40972222222222221</v>
      </c>
      <c r="G3227" s="176">
        <v>50</v>
      </c>
      <c r="H3227" s="176" t="s">
        <v>16090</v>
      </c>
      <c r="I3227" s="176" t="s">
        <v>12457</v>
      </c>
      <c r="J3227" s="176">
        <v>27.3</v>
      </c>
      <c r="K3227" s="176">
        <v>36.950000000000003</v>
      </c>
      <c r="L3227" s="177"/>
      <c r="M3227" s="177"/>
    </row>
    <row r="3228" spans="5:13" ht="16" x14ac:dyDescent="0.2">
      <c r="E3228" s="175" t="s">
        <v>16106</v>
      </c>
      <c r="F3228" s="285">
        <v>0.41041666666666665</v>
      </c>
      <c r="G3228" s="176">
        <v>51</v>
      </c>
      <c r="H3228" s="176" t="s">
        <v>16091</v>
      </c>
      <c r="I3228" s="176" t="s">
        <v>16089</v>
      </c>
      <c r="J3228" s="176">
        <v>27.1</v>
      </c>
      <c r="K3228" s="176">
        <v>36.94</v>
      </c>
      <c r="L3228" s="177"/>
      <c r="M3228" s="177"/>
    </row>
    <row r="3229" spans="5:13" ht="16" x14ac:dyDescent="0.2">
      <c r="E3229" s="175" t="s">
        <v>16106</v>
      </c>
      <c r="F3229" s="285">
        <v>0.41041666666666665</v>
      </c>
      <c r="G3229" s="176">
        <v>52</v>
      </c>
      <c r="H3229" s="176" t="s">
        <v>8443</v>
      </c>
      <c r="I3229" s="176" t="s">
        <v>16089</v>
      </c>
      <c r="J3229" s="176">
        <v>27.3</v>
      </c>
      <c r="K3229" s="176">
        <v>36.94</v>
      </c>
      <c r="L3229" s="177"/>
      <c r="M3229" s="177"/>
    </row>
    <row r="3230" spans="5:13" ht="16" x14ac:dyDescent="0.2">
      <c r="E3230" s="175" t="s">
        <v>16106</v>
      </c>
      <c r="F3230" s="285">
        <v>0.41111111111111109</v>
      </c>
      <c r="G3230" s="176">
        <v>53</v>
      </c>
      <c r="H3230" s="176" t="s">
        <v>16091</v>
      </c>
      <c r="I3230" s="176" t="s">
        <v>12457</v>
      </c>
      <c r="J3230" s="176">
        <v>27</v>
      </c>
      <c r="K3230" s="176">
        <v>36.97</v>
      </c>
      <c r="L3230" s="177"/>
      <c r="M3230" s="177"/>
    </row>
    <row r="3231" spans="5:13" ht="16" x14ac:dyDescent="0.2">
      <c r="E3231" s="175" t="s">
        <v>16106</v>
      </c>
      <c r="F3231" s="285">
        <v>0.41180555555555554</v>
      </c>
      <c r="G3231" s="176">
        <v>54</v>
      </c>
      <c r="H3231" s="176" t="s">
        <v>16091</v>
      </c>
      <c r="I3231" s="176" t="s">
        <v>16089</v>
      </c>
      <c r="J3231" s="176">
        <v>27.2</v>
      </c>
      <c r="K3231" s="176">
        <v>36.93</v>
      </c>
      <c r="L3231" s="177"/>
      <c r="M3231" s="177"/>
    </row>
    <row r="3232" spans="5:13" ht="16" x14ac:dyDescent="0.2">
      <c r="E3232" s="175" t="s">
        <v>16106</v>
      </c>
      <c r="F3232" s="285">
        <v>0.41249999999999998</v>
      </c>
      <c r="G3232" s="176">
        <v>55</v>
      </c>
      <c r="H3232" s="176" t="s">
        <v>16090</v>
      </c>
      <c r="I3232" s="176" t="s">
        <v>12457</v>
      </c>
      <c r="J3232" s="176">
        <v>27.2</v>
      </c>
      <c r="K3232" s="176">
        <v>36.96</v>
      </c>
      <c r="L3232" s="177"/>
      <c r="M3232" s="177"/>
    </row>
    <row r="3233" spans="5:13" ht="16" x14ac:dyDescent="0.2">
      <c r="E3233" s="175" t="s">
        <v>16106</v>
      </c>
      <c r="F3233" s="285">
        <v>0.41249999999999998</v>
      </c>
      <c r="G3233" s="176">
        <v>56</v>
      </c>
      <c r="H3233" s="176" t="s">
        <v>16090</v>
      </c>
      <c r="I3233" s="176" t="s">
        <v>12457</v>
      </c>
      <c r="J3233" s="176">
        <v>27.2</v>
      </c>
      <c r="K3233" s="176">
        <v>36.950000000000003</v>
      </c>
      <c r="L3233" s="177"/>
      <c r="M3233" s="177"/>
    </row>
    <row r="3234" spans="5:13" ht="16" x14ac:dyDescent="0.2">
      <c r="E3234" s="175" t="s">
        <v>16106</v>
      </c>
      <c r="F3234" s="285">
        <v>0.41666666666666669</v>
      </c>
      <c r="G3234" s="176" t="s">
        <v>16104</v>
      </c>
      <c r="H3234" s="176" t="s">
        <v>16094</v>
      </c>
      <c r="I3234" s="176" t="s">
        <v>12457</v>
      </c>
      <c r="J3234" s="176">
        <v>28.6</v>
      </c>
      <c r="K3234" s="176">
        <v>36.950000000000003</v>
      </c>
      <c r="L3234" s="177"/>
      <c r="M3234" s="177"/>
    </row>
    <row r="3235" spans="5:13" ht="16" x14ac:dyDescent="0.2">
      <c r="E3235" s="175" t="s">
        <v>16106</v>
      </c>
      <c r="F3235" s="285">
        <v>0.4152777777777778</v>
      </c>
      <c r="G3235" s="176" t="s">
        <v>16095</v>
      </c>
      <c r="H3235" s="176" t="s">
        <v>16094</v>
      </c>
      <c r="I3235" s="176" t="s">
        <v>16089</v>
      </c>
      <c r="J3235" s="176">
        <v>29</v>
      </c>
      <c r="K3235" s="176">
        <v>36.950000000000003</v>
      </c>
      <c r="L3235" s="177"/>
      <c r="M3235" s="177"/>
    </row>
    <row r="3236" spans="5:13" ht="16" x14ac:dyDescent="0.2">
      <c r="E3236" s="175" t="s">
        <v>16107</v>
      </c>
      <c r="F3236" s="285">
        <v>0.37361111111111112</v>
      </c>
      <c r="G3236" s="176">
        <v>1</v>
      </c>
      <c r="H3236" s="176" t="s">
        <v>16088</v>
      </c>
      <c r="I3236" s="176" t="s">
        <v>16089</v>
      </c>
      <c r="J3236" s="176">
        <v>25.6</v>
      </c>
      <c r="K3236" s="176">
        <v>37</v>
      </c>
      <c r="L3236" s="177"/>
      <c r="M3236" s="177"/>
    </row>
    <row r="3237" spans="5:13" ht="16" x14ac:dyDescent="0.2">
      <c r="E3237" s="175" t="s">
        <v>16107</v>
      </c>
      <c r="F3237" s="285">
        <v>0.37430555555555556</v>
      </c>
      <c r="G3237" s="176">
        <v>2</v>
      </c>
      <c r="H3237" s="176" t="s">
        <v>16090</v>
      </c>
      <c r="I3237" s="176" t="s">
        <v>16089</v>
      </c>
      <c r="J3237" s="176">
        <v>27</v>
      </c>
      <c r="K3237" s="176">
        <v>36.96</v>
      </c>
      <c r="L3237" s="177"/>
      <c r="M3237" s="177"/>
    </row>
    <row r="3238" spans="5:13" ht="16" x14ac:dyDescent="0.2">
      <c r="E3238" s="175" t="s">
        <v>16107</v>
      </c>
      <c r="F3238" s="285">
        <v>0.375</v>
      </c>
      <c r="G3238" s="176">
        <v>3</v>
      </c>
      <c r="H3238" s="176" t="s">
        <v>16091</v>
      </c>
      <c r="I3238" s="176" t="s">
        <v>12457</v>
      </c>
      <c r="J3238" s="176">
        <v>27.1</v>
      </c>
      <c r="K3238" s="176">
        <v>36.950000000000003</v>
      </c>
      <c r="L3238" s="177"/>
      <c r="M3238" s="177"/>
    </row>
    <row r="3239" spans="5:13" ht="16" x14ac:dyDescent="0.2">
      <c r="E3239" s="175" t="s">
        <v>16107</v>
      </c>
      <c r="F3239" s="285">
        <v>0.37569444444444444</v>
      </c>
      <c r="G3239" s="176">
        <v>4</v>
      </c>
      <c r="H3239" s="176" t="s">
        <v>16090</v>
      </c>
      <c r="I3239" s="176" t="s">
        <v>12457</v>
      </c>
      <c r="J3239" s="176">
        <v>27.1</v>
      </c>
      <c r="K3239" s="176">
        <v>36.96</v>
      </c>
      <c r="L3239" s="177"/>
      <c r="M3239" s="177"/>
    </row>
    <row r="3240" spans="5:13" ht="16" x14ac:dyDescent="0.2">
      <c r="E3240" s="175" t="s">
        <v>16107</v>
      </c>
      <c r="F3240" s="285">
        <v>0.37638888888888888</v>
      </c>
      <c r="G3240" s="176">
        <v>5</v>
      </c>
      <c r="H3240" s="176" t="s">
        <v>11553</v>
      </c>
      <c r="I3240" s="176" t="s">
        <v>12457</v>
      </c>
      <c r="J3240" s="176">
        <v>27.4</v>
      </c>
      <c r="K3240" s="176">
        <v>36.96</v>
      </c>
      <c r="L3240" s="177"/>
      <c r="M3240" s="177"/>
    </row>
    <row r="3241" spans="5:13" ht="16" x14ac:dyDescent="0.2">
      <c r="E3241" s="175" t="s">
        <v>16107</v>
      </c>
      <c r="F3241" s="285">
        <v>0.37638888888888888</v>
      </c>
      <c r="G3241" s="176">
        <v>6</v>
      </c>
      <c r="H3241" s="176" t="s">
        <v>16090</v>
      </c>
      <c r="I3241" s="176" t="s">
        <v>16089</v>
      </c>
      <c r="J3241" s="176">
        <v>27.2</v>
      </c>
      <c r="K3241" s="176">
        <v>36.950000000000003</v>
      </c>
      <c r="L3241" s="177"/>
      <c r="M3241" s="177"/>
    </row>
    <row r="3242" spans="5:13" ht="16" x14ac:dyDescent="0.2">
      <c r="E3242" s="175" t="s">
        <v>16107</v>
      </c>
      <c r="F3242" s="285">
        <v>0.37708333333333333</v>
      </c>
      <c r="G3242" s="176">
        <v>7</v>
      </c>
      <c r="H3242" s="176" t="s">
        <v>16088</v>
      </c>
      <c r="I3242" s="176" t="s">
        <v>16089</v>
      </c>
      <c r="J3242" s="176">
        <v>27.5</v>
      </c>
      <c r="K3242" s="176">
        <v>36.950000000000003</v>
      </c>
      <c r="L3242" s="177"/>
      <c r="M3242" s="177"/>
    </row>
    <row r="3243" spans="5:13" ht="16" x14ac:dyDescent="0.2">
      <c r="E3243" s="175" t="s">
        <v>16107</v>
      </c>
      <c r="F3243" s="285">
        <v>0.37777777777777777</v>
      </c>
      <c r="G3243" s="176">
        <v>8</v>
      </c>
      <c r="H3243" s="176" t="s">
        <v>11553</v>
      </c>
      <c r="I3243" s="176" t="s">
        <v>12457</v>
      </c>
      <c r="J3243" s="176">
        <v>26.8</v>
      </c>
      <c r="K3243" s="176">
        <v>36.96</v>
      </c>
      <c r="L3243" s="177"/>
      <c r="M3243" s="177"/>
    </row>
    <row r="3244" spans="5:13" ht="16" x14ac:dyDescent="0.2">
      <c r="E3244" s="175" t="s">
        <v>16107</v>
      </c>
      <c r="F3244" s="285">
        <v>0.37847222222222221</v>
      </c>
      <c r="G3244" s="176">
        <v>9</v>
      </c>
      <c r="H3244" s="176" t="s">
        <v>8443</v>
      </c>
      <c r="I3244" s="176" t="s">
        <v>16089</v>
      </c>
      <c r="J3244" s="176">
        <v>27</v>
      </c>
      <c r="K3244" s="176">
        <v>36.94</v>
      </c>
      <c r="L3244" s="177"/>
      <c r="M3244" s="177"/>
    </row>
    <row r="3245" spans="5:13" ht="16" x14ac:dyDescent="0.2">
      <c r="E3245" s="175" t="s">
        <v>16107</v>
      </c>
      <c r="F3245" s="285">
        <v>0.37916666666666665</v>
      </c>
      <c r="G3245" s="176">
        <v>10</v>
      </c>
      <c r="H3245" s="176" t="s">
        <v>12422</v>
      </c>
      <c r="I3245" s="176" t="s">
        <v>12457</v>
      </c>
      <c r="J3245" s="176">
        <v>26.8</v>
      </c>
      <c r="K3245" s="176">
        <v>36.950000000000003</v>
      </c>
      <c r="L3245" s="177"/>
      <c r="M3245" s="177"/>
    </row>
    <row r="3246" spans="5:13" ht="16" x14ac:dyDescent="0.2">
      <c r="E3246" s="175" t="s">
        <v>16107</v>
      </c>
      <c r="F3246" s="285">
        <v>0.37986111111111109</v>
      </c>
      <c r="G3246" s="176">
        <v>11</v>
      </c>
      <c r="H3246" s="176" t="s">
        <v>11553</v>
      </c>
      <c r="I3246" s="176" t="s">
        <v>16089</v>
      </c>
      <c r="J3246" s="176">
        <v>26.9</v>
      </c>
      <c r="K3246" s="176">
        <v>36.950000000000003</v>
      </c>
      <c r="L3246" s="177"/>
      <c r="M3246" s="177"/>
    </row>
    <row r="3247" spans="5:13" ht="16" x14ac:dyDescent="0.2">
      <c r="E3247" s="175" t="s">
        <v>16107</v>
      </c>
      <c r="F3247" s="285">
        <v>0.38055555555555554</v>
      </c>
      <c r="G3247" s="176">
        <v>12</v>
      </c>
      <c r="H3247" s="176" t="s">
        <v>16092</v>
      </c>
      <c r="I3247" s="176" t="s">
        <v>12457</v>
      </c>
      <c r="J3247" s="176">
        <v>27.2</v>
      </c>
      <c r="K3247" s="176">
        <v>36.96</v>
      </c>
      <c r="L3247" s="177"/>
      <c r="M3247" s="177"/>
    </row>
    <row r="3248" spans="5:13" ht="16" x14ac:dyDescent="0.2">
      <c r="E3248" s="175" t="s">
        <v>16107</v>
      </c>
      <c r="F3248" s="285">
        <v>0.38124999999999998</v>
      </c>
      <c r="G3248" s="176">
        <v>13</v>
      </c>
      <c r="H3248" s="176" t="s">
        <v>16092</v>
      </c>
      <c r="I3248" s="176" t="s">
        <v>16089</v>
      </c>
      <c r="J3248" s="176">
        <v>27.2</v>
      </c>
      <c r="K3248" s="176">
        <v>36.950000000000003</v>
      </c>
      <c r="L3248" s="177"/>
      <c r="M3248" s="177"/>
    </row>
    <row r="3249" spans="5:13" ht="16" x14ac:dyDescent="0.2">
      <c r="E3249" s="175" t="s">
        <v>16107</v>
      </c>
      <c r="F3249" s="285">
        <v>0.38194444444444442</v>
      </c>
      <c r="G3249" s="176">
        <v>14</v>
      </c>
      <c r="H3249" s="176" t="s">
        <v>16092</v>
      </c>
      <c r="I3249" s="176" t="s">
        <v>16089</v>
      </c>
      <c r="J3249" s="176">
        <v>27</v>
      </c>
      <c r="K3249" s="176">
        <v>36.950000000000003</v>
      </c>
      <c r="L3249" s="177"/>
      <c r="M3249" s="177"/>
    </row>
    <row r="3250" spans="5:13" ht="16" x14ac:dyDescent="0.2">
      <c r="E3250" s="175" t="s">
        <v>16107</v>
      </c>
      <c r="F3250" s="285">
        <v>0.38263888888888886</v>
      </c>
      <c r="G3250" s="176">
        <v>15</v>
      </c>
      <c r="H3250" s="176" t="s">
        <v>8443</v>
      </c>
      <c r="I3250" s="176" t="s">
        <v>12457</v>
      </c>
      <c r="J3250" s="176">
        <v>27.3</v>
      </c>
      <c r="K3250" s="176">
        <v>36.96</v>
      </c>
      <c r="L3250" s="177"/>
      <c r="M3250" s="177"/>
    </row>
    <row r="3251" spans="5:13" ht="16" x14ac:dyDescent="0.2">
      <c r="E3251" s="175" t="s">
        <v>16107</v>
      </c>
      <c r="F3251" s="285">
        <v>0.38333333333333336</v>
      </c>
      <c r="G3251" s="176">
        <v>16</v>
      </c>
      <c r="H3251" s="176" t="s">
        <v>8443</v>
      </c>
      <c r="I3251" s="176" t="s">
        <v>16089</v>
      </c>
      <c r="J3251" s="176">
        <v>26.9</v>
      </c>
      <c r="K3251" s="176">
        <v>36.96</v>
      </c>
      <c r="L3251" s="177"/>
      <c r="M3251" s="177"/>
    </row>
    <row r="3252" spans="5:13" ht="16" x14ac:dyDescent="0.2">
      <c r="E3252" s="175" t="s">
        <v>16107</v>
      </c>
      <c r="F3252" s="285">
        <v>0.38333333333333336</v>
      </c>
      <c r="G3252" s="176">
        <v>17</v>
      </c>
      <c r="H3252" s="176" t="s">
        <v>12422</v>
      </c>
      <c r="I3252" s="176" t="s">
        <v>12457</v>
      </c>
      <c r="J3252" s="176">
        <v>26.8</v>
      </c>
      <c r="K3252" s="176">
        <v>36.96</v>
      </c>
      <c r="L3252" s="177"/>
      <c r="M3252" s="177"/>
    </row>
    <row r="3253" spans="5:13" ht="16" x14ac:dyDescent="0.2">
      <c r="E3253" s="175" t="s">
        <v>16107</v>
      </c>
      <c r="F3253" s="285">
        <v>0.3840277777777778</v>
      </c>
      <c r="G3253" s="176">
        <v>18</v>
      </c>
      <c r="H3253" s="176" t="s">
        <v>16092</v>
      </c>
      <c r="I3253" s="176" t="s">
        <v>16089</v>
      </c>
      <c r="J3253" s="176">
        <v>27</v>
      </c>
      <c r="K3253" s="176">
        <v>36.950000000000003</v>
      </c>
      <c r="L3253" s="177"/>
      <c r="M3253" s="177"/>
    </row>
    <row r="3254" spans="5:13" ht="16" x14ac:dyDescent="0.2">
      <c r="E3254" s="175" t="s">
        <v>16107</v>
      </c>
      <c r="F3254" s="285">
        <v>0.38472222222222224</v>
      </c>
      <c r="G3254" s="176">
        <v>19</v>
      </c>
      <c r="H3254" s="176" t="s">
        <v>16091</v>
      </c>
      <c r="I3254" s="176" t="s">
        <v>12457</v>
      </c>
      <c r="J3254" s="176">
        <v>26.9</v>
      </c>
      <c r="K3254" s="176">
        <v>36.96</v>
      </c>
      <c r="L3254" s="177"/>
      <c r="M3254" s="177"/>
    </row>
    <row r="3255" spans="5:13" ht="16" x14ac:dyDescent="0.2">
      <c r="E3255" s="175" t="s">
        <v>16107</v>
      </c>
      <c r="F3255" s="285">
        <v>0.38541666666666669</v>
      </c>
      <c r="G3255" s="176">
        <v>20</v>
      </c>
      <c r="H3255" s="176" t="s">
        <v>16090</v>
      </c>
      <c r="I3255" s="176" t="s">
        <v>16089</v>
      </c>
      <c r="J3255" s="176">
        <v>26.7</v>
      </c>
      <c r="K3255" s="176">
        <v>36.96</v>
      </c>
      <c r="L3255" s="177"/>
      <c r="M3255" s="177"/>
    </row>
    <row r="3256" spans="5:13" ht="16" x14ac:dyDescent="0.2">
      <c r="E3256" s="175" t="s">
        <v>16107</v>
      </c>
      <c r="F3256" s="285">
        <v>0.38680555555555557</v>
      </c>
      <c r="G3256" s="176">
        <v>21</v>
      </c>
      <c r="H3256" s="176" t="s">
        <v>16092</v>
      </c>
      <c r="I3256" s="176" t="s">
        <v>12457</v>
      </c>
      <c r="J3256" s="176">
        <v>27</v>
      </c>
      <c r="K3256" s="176">
        <v>36.950000000000003</v>
      </c>
      <c r="L3256" s="177"/>
      <c r="M3256" s="177"/>
    </row>
    <row r="3257" spans="5:13" ht="16" x14ac:dyDescent="0.2">
      <c r="E3257" s="175" t="s">
        <v>16107</v>
      </c>
      <c r="F3257" s="285">
        <v>0.38750000000000001</v>
      </c>
      <c r="G3257" s="176">
        <v>22</v>
      </c>
      <c r="H3257" s="176" t="s">
        <v>16091</v>
      </c>
      <c r="I3257" s="176" t="s">
        <v>16089</v>
      </c>
      <c r="J3257" s="176">
        <v>26.9</v>
      </c>
      <c r="K3257" s="176">
        <v>36.950000000000003</v>
      </c>
      <c r="L3257" s="177"/>
      <c r="M3257" s="177"/>
    </row>
    <row r="3258" spans="5:13" ht="16" x14ac:dyDescent="0.2">
      <c r="E3258" s="175" t="s">
        <v>16107</v>
      </c>
      <c r="F3258" s="285">
        <v>0.38819444444444445</v>
      </c>
      <c r="G3258" s="176">
        <v>23</v>
      </c>
      <c r="H3258" s="176" t="s">
        <v>16088</v>
      </c>
      <c r="I3258" s="176" t="s">
        <v>12457</v>
      </c>
      <c r="J3258" s="176">
        <v>26.8</v>
      </c>
      <c r="K3258" s="176">
        <v>36.950000000000003</v>
      </c>
      <c r="L3258" s="177"/>
      <c r="M3258" s="177"/>
    </row>
    <row r="3259" spans="5:13" ht="16" x14ac:dyDescent="0.2">
      <c r="E3259" s="175" t="s">
        <v>16107</v>
      </c>
      <c r="F3259" s="285">
        <v>0.3888888888888889</v>
      </c>
      <c r="G3259" s="176">
        <v>24</v>
      </c>
      <c r="H3259" s="176" t="s">
        <v>11553</v>
      </c>
      <c r="I3259" s="176" t="s">
        <v>12457</v>
      </c>
      <c r="J3259" s="176">
        <v>27.1</v>
      </c>
      <c r="K3259" s="176">
        <v>36.96</v>
      </c>
      <c r="L3259" s="177"/>
      <c r="M3259" s="177"/>
    </row>
    <row r="3260" spans="5:13" ht="16" x14ac:dyDescent="0.2">
      <c r="E3260" s="175" t="s">
        <v>16107</v>
      </c>
      <c r="F3260" s="285">
        <v>0.38958333333333334</v>
      </c>
      <c r="G3260" s="176">
        <v>25</v>
      </c>
      <c r="H3260" s="176" t="s">
        <v>16090</v>
      </c>
      <c r="I3260" s="176" t="s">
        <v>16089</v>
      </c>
      <c r="J3260" s="176">
        <v>27.1</v>
      </c>
      <c r="K3260" s="176">
        <v>36.94</v>
      </c>
      <c r="L3260" s="177"/>
      <c r="M3260" s="177"/>
    </row>
    <row r="3261" spans="5:13" ht="16" x14ac:dyDescent="0.2">
      <c r="E3261" s="175" t="s">
        <v>16107</v>
      </c>
      <c r="F3261" s="285">
        <v>0.39027777777777778</v>
      </c>
      <c r="G3261" s="176">
        <v>26</v>
      </c>
      <c r="H3261" s="176" t="s">
        <v>12422</v>
      </c>
      <c r="I3261" s="176" t="s">
        <v>16089</v>
      </c>
      <c r="J3261" s="176">
        <v>27.1</v>
      </c>
      <c r="K3261" s="176">
        <v>36.950000000000003</v>
      </c>
      <c r="L3261" s="177"/>
      <c r="M3261" s="177"/>
    </row>
    <row r="3262" spans="5:13" ht="16" x14ac:dyDescent="0.2">
      <c r="E3262" s="175" t="s">
        <v>16107</v>
      </c>
      <c r="F3262" s="285">
        <v>0.39097222222222222</v>
      </c>
      <c r="G3262" s="176">
        <v>27</v>
      </c>
      <c r="H3262" s="176" t="s">
        <v>16091</v>
      </c>
      <c r="I3262" s="176" t="s">
        <v>12457</v>
      </c>
      <c r="J3262" s="176">
        <v>27.1</v>
      </c>
      <c r="K3262" s="176">
        <v>36.96</v>
      </c>
      <c r="L3262" s="177"/>
      <c r="M3262" s="177"/>
    </row>
    <row r="3263" spans="5:13" ht="16" x14ac:dyDescent="0.2">
      <c r="E3263" s="175" t="s">
        <v>16107</v>
      </c>
      <c r="F3263" s="285">
        <v>0.39166666666666666</v>
      </c>
      <c r="G3263" s="176">
        <v>28</v>
      </c>
      <c r="H3263" s="176" t="s">
        <v>11553</v>
      </c>
      <c r="I3263" s="176" t="s">
        <v>12457</v>
      </c>
      <c r="J3263" s="176">
        <v>27.3</v>
      </c>
      <c r="K3263" s="176">
        <v>36.950000000000003</v>
      </c>
      <c r="L3263" s="177"/>
      <c r="M3263" s="177"/>
    </row>
    <row r="3264" spans="5:13" ht="16" x14ac:dyDescent="0.2">
      <c r="E3264" s="175" t="s">
        <v>16107</v>
      </c>
      <c r="F3264" s="285">
        <v>0.3923611111111111</v>
      </c>
      <c r="G3264" s="176">
        <v>29</v>
      </c>
      <c r="H3264" s="176" t="s">
        <v>11553</v>
      </c>
      <c r="I3264" s="176" t="s">
        <v>16089</v>
      </c>
      <c r="J3264" s="176">
        <v>27.6</v>
      </c>
      <c r="K3264" s="176">
        <v>36.94</v>
      </c>
      <c r="L3264" s="177"/>
      <c r="M3264" s="177"/>
    </row>
    <row r="3265" spans="5:13" ht="16" x14ac:dyDescent="0.2">
      <c r="E3265" s="175" t="s">
        <v>16107</v>
      </c>
      <c r="F3265" s="285">
        <v>0.39305555555555555</v>
      </c>
      <c r="G3265" s="176">
        <v>30</v>
      </c>
      <c r="H3265" s="176" t="s">
        <v>11553</v>
      </c>
      <c r="I3265" s="176" t="s">
        <v>16089</v>
      </c>
      <c r="J3265" s="176">
        <v>27</v>
      </c>
      <c r="K3265" s="176">
        <v>36.96</v>
      </c>
      <c r="L3265" s="177"/>
      <c r="M3265" s="177"/>
    </row>
    <row r="3266" spans="5:13" ht="16" x14ac:dyDescent="0.2">
      <c r="E3266" s="175" t="s">
        <v>16107</v>
      </c>
      <c r="F3266" s="285">
        <v>0.39374999999999999</v>
      </c>
      <c r="G3266" s="176">
        <v>31</v>
      </c>
      <c r="H3266" s="176" t="s">
        <v>8443</v>
      </c>
      <c r="I3266" s="176" t="s">
        <v>16089</v>
      </c>
      <c r="J3266" s="176">
        <v>27.1</v>
      </c>
      <c r="K3266" s="176">
        <v>36.950000000000003</v>
      </c>
      <c r="L3266" s="177"/>
      <c r="M3266" s="177"/>
    </row>
    <row r="3267" spans="5:13" ht="16" x14ac:dyDescent="0.2">
      <c r="E3267" s="175" t="s">
        <v>16107</v>
      </c>
      <c r="F3267" s="285">
        <v>0.39444444444444443</v>
      </c>
      <c r="G3267" s="176">
        <v>32</v>
      </c>
      <c r="H3267" s="176" t="s">
        <v>12422</v>
      </c>
      <c r="I3267" s="176" t="s">
        <v>16089</v>
      </c>
      <c r="J3267" s="176">
        <v>27.2</v>
      </c>
      <c r="K3267" s="176">
        <v>36.94</v>
      </c>
      <c r="L3267" s="177"/>
      <c r="M3267" s="177"/>
    </row>
    <row r="3268" spans="5:13" ht="16" x14ac:dyDescent="0.2">
      <c r="E3268" s="175" t="s">
        <v>16107</v>
      </c>
      <c r="F3268" s="285">
        <v>0.39513888888888887</v>
      </c>
      <c r="G3268" s="176">
        <v>33</v>
      </c>
      <c r="H3268" s="176" t="s">
        <v>12422</v>
      </c>
      <c r="I3268" s="176" t="s">
        <v>12457</v>
      </c>
      <c r="J3268" s="176">
        <v>27.2</v>
      </c>
      <c r="K3268" s="176">
        <v>36.950000000000003</v>
      </c>
      <c r="L3268" s="177"/>
      <c r="M3268" s="177"/>
    </row>
    <row r="3269" spans="5:13" ht="16" x14ac:dyDescent="0.2">
      <c r="E3269" s="175" t="s">
        <v>16107</v>
      </c>
      <c r="F3269" s="285">
        <v>0.39583333333333331</v>
      </c>
      <c r="G3269" s="176">
        <v>34</v>
      </c>
      <c r="H3269" s="176" t="s">
        <v>12422</v>
      </c>
      <c r="I3269" s="176" t="s">
        <v>16089</v>
      </c>
      <c r="J3269" s="176">
        <v>27.4</v>
      </c>
      <c r="K3269" s="176">
        <v>36.950000000000003</v>
      </c>
      <c r="L3269" s="177"/>
      <c r="M3269" s="177"/>
    </row>
    <row r="3270" spans="5:13" ht="16" x14ac:dyDescent="0.2">
      <c r="E3270" s="175" t="s">
        <v>16107</v>
      </c>
      <c r="F3270" s="285">
        <v>0.39652777777777776</v>
      </c>
      <c r="G3270" s="176">
        <v>35</v>
      </c>
      <c r="H3270" s="176" t="s">
        <v>16091</v>
      </c>
      <c r="I3270" s="176" t="s">
        <v>16089</v>
      </c>
      <c r="J3270" s="176">
        <v>27.4</v>
      </c>
      <c r="K3270" s="176">
        <v>36.950000000000003</v>
      </c>
      <c r="L3270" s="177"/>
      <c r="M3270" s="177"/>
    </row>
    <row r="3271" spans="5:13" ht="16" x14ac:dyDescent="0.2">
      <c r="E3271" s="175" t="s">
        <v>16107</v>
      </c>
      <c r="F3271" s="285">
        <v>0.39791666666666664</v>
      </c>
      <c r="G3271" s="176">
        <v>36</v>
      </c>
      <c r="H3271" s="176" t="s">
        <v>16092</v>
      </c>
      <c r="I3271" s="176" t="s">
        <v>12457</v>
      </c>
      <c r="J3271" s="176">
        <v>25.7</v>
      </c>
      <c r="K3271" s="176">
        <v>36.96</v>
      </c>
      <c r="L3271" s="177"/>
      <c r="M3271" s="177"/>
    </row>
    <row r="3272" spans="5:13" ht="16" x14ac:dyDescent="0.2">
      <c r="E3272" s="175" t="s">
        <v>16107</v>
      </c>
      <c r="F3272" s="285">
        <v>0.39861111111111114</v>
      </c>
      <c r="G3272" s="176">
        <v>37</v>
      </c>
      <c r="H3272" s="176" t="s">
        <v>16092</v>
      </c>
      <c r="I3272" s="176" t="s">
        <v>12457</v>
      </c>
      <c r="J3272" s="176">
        <v>25.5</v>
      </c>
      <c r="K3272" s="176">
        <v>36.97</v>
      </c>
      <c r="L3272" s="177"/>
      <c r="M3272" s="177"/>
    </row>
    <row r="3273" spans="5:13" ht="16" x14ac:dyDescent="0.2">
      <c r="E3273" s="175" t="s">
        <v>16107</v>
      </c>
      <c r="F3273" s="285">
        <v>0.39930555555555558</v>
      </c>
      <c r="G3273" s="176">
        <v>38</v>
      </c>
      <c r="H3273" s="176" t="s">
        <v>8443</v>
      </c>
      <c r="I3273" s="176" t="s">
        <v>12457</v>
      </c>
      <c r="J3273" s="176">
        <v>26.9</v>
      </c>
      <c r="K3273" s="176">
        <v>36.96</v>
      </c>
      <c r="L3273" s="177"/>
      <c r="M3273" s="177"/>
    </row>
    <row r="3274" spans="5:13" ht="16" x14ac:dyDescent="0.2">
      <c r="E3274" s="175" t="s">
        <v>16107</v>
      </c>
      <c r="F3274" s="285">
        <v>0.39930555555555558</v>
      </c>
      <c r="G3274" s="176">
        <v>39</v>
      </c>
      <c r="H3274" s="176" t="s">
        <v>12422</v>
      </c>
      <c r="I3274" s="176" t="s">
        <v>16089</v>
      </c>
      <c r="J3274" s="176">
        <v>27.3</v>
      </c>
      <c r="K3274" s="176">
        <v>36.950000000000003</v>
      </c>
      <c r="L3274" s="177"/>
      <c r="M3274" s="177"/>
    </row>
    <row r="3275" spans="5:13" ht="16" x14ac:dyDescent="0.2">
      <c r="E3275" s="175" t="s">
        <v>16107</v>
      </c>
      <c r="F3275" s="285">
        <v>0.4</v>
      </c>
      <c r="G3275" s="176">
        <v>40</v>
      </c>
      <c r="H3275" s="176" t="s">
        <v>16092</v>
      </c>
      <c r="I3275" s="176" t="s">
        <v>16089</v>
      </c>
      <c r="J3275" s="176">
        <v>27.2</v>
      </c>
      <c r="K3275" s="176">
        <v>36.94</v>
      </c>
      <c r="L3275" s="177"/>
      <c r="M3275" s="177"/>
    </row>
    <row r="3276" spans="5:13" ht="16" x14ac:dyDescent="0.2">
      <c r="E3276" s="175" t="s">
        <v>16107</v>
      </c>
      <c r="F3276" s="285">
        <v>0.40069444444444446</v>
      </c>
      <c r="G3276" s="176">
        <v>41</v>
      </c>
      <c r="H3276" s="176" t="s">
        <v>16088</v>
      </c>
      <c r="I3276" s="176" t="s">
        <v>16089</v>
      </c>
      <c r="J3276" s="176">
        <v>27.2</v>
      </c>
      <c r="K3276" s="176">
        <v>36.94</v>
      </c>
      <c r="L3276" s="177"/>
      <c r="M3276" s="177"/>
    </row>
    <row r="3277" spans="5:13" ht="16" x14ac:dyDescent="0.2">
      <c r="E3277" s="175" t="s">
        <v>16107</v>
      </c>
      <c r="F3277" s="285">
        <v>0.40069444444444446</v>
      </c>
      <c r="G3277" s="176">
        <v>42</v>
      </c>
      <c r="H3277" s="176" t="s">
        <v>8443</v>
      </c>
      <c r="I3277" s="176" t="s">
        <v>12457</v>
      </c>
      <c r="J3277" s="176">
        <v>27.3</v>
      </c>
      <c r="K3277" s="176">
        <v>36.96</v>
      </c>
      <c r="L3277" s="177"/>
      <c r="M3277" s="177"/>
    </row>
    <row r="3278" spans="5:13" ht="16" x14ac:dyDescent="0.2">
      <c r="E3278" s="175" t="s">
        <v>16107</v>
      </c>
      <c r="F3278" s="285">
        <v>0.40138888888888891</v>
      </c>
      <c r="G3278" s="176">
        <v>43</v>
      </c>
      <c r="H3278" s="176" t="s">
        <v>8443</v>
      </c>
      <c r="I3278" s="176" t="s">
        <v>12457</v>
      </c>
      <c r="J3278" s="176">
        <v>27.3</v>
      </c>
      <c r="K3278" s="176">
        <v>36.96</v>
      </c>
      <c r="L3278" s="177"/>
      <c r="M3278" s="177"/>
    </row>
    <row r="3279" spans="5:13" ht="16" x14ac:dyDescent="0.2">
      <c r="E3279" s="175" t="s">
        <v>16107</v>
      </c>
      <c r="F3279" s="285">
        <v>0.40277777777777779</v>
      </c>
      <c r="G3279" s="176">
        <v>44</v>
      </c>
      <c r="H3279" s="176" t="s">
        <v>16088</v>
      </c>
      <c r="I3279" s="176" t="s">
        <v>16089</v>
      </c>
      <c r="J3279" s="176">
        <v>26.9</v>
      </c>
      <c r="K3279" s="176">
        <v>36.950000000000003</v>
      </c>
      <c r="L3279" s="177"/>
      <c r="M3279" s="177"/>
    </row>
    <row r="3280" spans="5:13" ht="16" x14ac:dyDescent="0.2">
      <c r="E3280" s="175" t="s">
        <v>16107</v>
      </c>
      <c r="F3280" s="285">
        <v>0.40347222222222223</v>
      </c>
      <c r="G3280" s="176">
        <v>45</v>
      </c>
      <c r="H3280" s="176" t="s">
        <v>16088</v>
      </c>
      <c r="I3280" s="176" t="s">
        <v>12457</v>
      </c>
      <c r="J3280" s="176">
        <v>27.1</v>
      </c>
      <c r="K3280" s="176">
        <v>36.950000000000003</v>
      </c>
      <c r="L3280" s="177"/>
      <c r="M3280" s="177"/>
    </row>
    <row r="3281" spans="5:13" ht="16" x14ac:dyDescent="0.2">
      <c r="E3281" s="175" t="s">
        <v>16107</v>
      </c>
      <c r="F3281" s="285">
        <v>0.40347222222222223</v>
      </c>
      <c r="G3281" s="176">
        <v>46</v>
      </c>
      <c r="H3281" s="176" t="s">
        <v>12422</v>
      </c>
      <c r="I3281" s="176" t="s">
        <v>12457</v>
      </c>
      <c r="J3281" s="176">
        <v>27.2</v>
      </c>
      <c r="K3281" s="176">
        <v>36.96</v>
      </c>
      <c r="L3281" s="177"/>
      <c r="M3281" s="177"/>
    </row>
    <row r="3282" spans="5:13" ht="16" x14ac:dyDescent="0.2">
      <c r="E3282" s="175" t="s">
        <v>16107</v>
      </c>
      <c r="F3282" s="285">
        <v>0.40416666666666667</v>
      </c>
      <c r="G3282" s="176">
        <v>47</v>
      </c>
      <c r="H3282" s="176" t="s">
        <v>16088</v>
      </c>
      <c r="I3282" s="176" t="s">
        <v>12457</v>
      </c>
      <c r="J3282" s="176">
        <v>27.1</v>
      </c>
      <c r="K3282" s="176">
        <v>36.96</v>
      </c>
      <c r="L3282" s="177"/>
      <c r="M3282" s="177"/>
    </row>
    <row r="3283" spans="5:13" ht="16" x14ac:dyDescent="0.2">
      <c r="E3283" s="175" t="s">
        <v>16107</v>
      </c>
      <c r="F3283" s="285">
        <v>0.40486111111111112</v>
      </c>
      <c r="G3283" s="176">
        <v>48</v>
      </c>
      <c r="H3283" s="176" t="s">
        <v>16088</v>
      </c>
      <c r="I3283" s="176" t="s">
        <v>12457</v>
      </c>
      <c r="J3283" s="176">
        <v>27.2</v>
      </c>
      <c r="K3283" s="176">
        <v>36.96</v>
      </c>
      <c r="L3283" s="177"/>
      <c r="M3283" s="177"/>
    </row>
    <row r="3284" spans="5:13" ht="16" x14ac:dyDescent="0.2">
      <c r="E3284" s="175" t="s">
        <v>16107</v>
      </c>
      <c r="F3284" s="285">
        <v>0.40555555555555556</v>
      </c>
      <c r="G3284" s="176">
        <v>49</v>
      </c>
      <c r="H3284" s="176" t="s">
        <v>11553</v>
      </c>
      <c r="I3284" s="176" t="s">
        <v>16089</v>
      </c>
      <c r="J3284" s="176">
        <v>27.4</v>
      </c>
      <c r="K3284" s="176">
        <v>36.93</v>
      </c>
      <c r="L3284" s="177"/>
      <c r="M3284" s="177"/>
    </row>
    <row r="3285" spans="5:13" ht="16" x14ac:dyDescent="0.2">
      <c r="E3285" s="175" t="s">
        <v>16107</v>
      </c>
      <c r="F3285" s="285">
        <v>0.40625</v>
      </c>
      <c r="G3285" s="176">
        <v>50</v>
      </c>
      <c r="H3285" s="176" t="s">
        <v>16090</v>
      </c>
      <c r="I3285" s="176" t="s">
        <v>12457</v>
      </c>
      <c r="J3285" s="176">
        <v>27.3</v>
      </c>
      <c r="K3285" s="176">
        <v>36.96</v>
      </c>
      <c r="L3285" s="177"/>
      <c r="M3285" s="177"/>
    </row>
    <row r="3286" spans="5:13" ht="16" x14ac:dyDescent="0.2">
      <c r="E3286" s="175" t="s">
        <v>16107</v>
      </c>
      <c r="F3286" s="285">
        <v>0.40625</v>
      </c>
      <c r="G3286" s="176">
        <v>51</v>
      </c>
      <c r="H3286" s="176" t="s">
        <v>16091</v>
      </c>
      <c r="I3286" s="176" t="s">
        <v>16089</v>
      </c>
      <c r="J3286" s="176">
        <v>27.2</v>
      </c>
      <c r="K3286" s="176">
        <v>36.94</v>
      </c>
      <c r="L3286" s="177"/>
      <c r="M3286" s="177"/>
    </row>
    <row r="3287" spans="5:13" ht="16" x14ac:dyDescent="0.2">
      <c r="E3287" s="175" t="s">
        <v>16107</v>
      </c>
      <c r="F3287" s="285">
        <v>0.40694444444444444</v>
      </c>
      <c r="G3287" s="176">
        <v>52</v>
      </c>
      <c r="H3287" s="176" t="s">
        <v>8443</v>
      </c>
      <c r="I3287" s="176" t="s">
        <v>16089</v>
      </c>
      <c r="J3287" s="176">
        <v>27.3</v>
      </c>
      <c r="K3287" s="176">
        <v>36.950000000000003</v>
      </c>
      <c r="L3287" s="177"/>
      <c r="M3287" s="177"/>
    </row>
    <row r="3288" spans="5:13" ht="16" x14ac:dyDescent="0.2">
      <c r="E3288" s="175" t="s">
        <v>16107</v>
      </c>
      <c r="F3288" s="285">
        <v>0.40763888888888888</v>
      </c>
      <c r="G3288" s="176">
        <v>53</v>
      </c>
      <c r="H3288" s="176" t="s">
        <v>16091</v>
      </c>
      <c r="I3288" s="176" t="s">
        <v>12457</v>
      </c>
      <c r="J3288" s="176">
        <v>27.2</v>
      </c>
      <c r="K3288" s="176">
        <v>36.97</v>
      </c>
      <c r="L3288" s="177"/>
      <c r="M3288" s="177"/>
    </row>
    <row r="3289" spans="5:13" ht="16" x14ac:dyDescent="0.2">
      <c r="E3289" s="175" t="s">
        <v>16107</v>
      </c>
      <c r="F3289" s="285">
        <v>0.40833333333333333</v>
      </c>
      <c r="G3289" s="176">
        <v>54</v>
      </c>
      <c r="H3289" s="176" t="s">
        <v>16091</v>
      </c>
      <c r="I3289" s="176" t="s">
        <v>16089</v>
      </c>
      <c r="J3289" s="176">
        <v>27.4</v>
      </c>
      <c r="K3289" s="176">
        <v>36.950000000000003</v>
      </c>
      <c r="L3289" s="177"/>
      <c r="M3289" s="177"/>
    </row>
    <row r="3290" spans="5:13" ht="16" x14ac:dyDescent="0.2">
      <c r="E3290" s="175" t="s">
        <v>16107</v>
      </c>
      <c r="F3290" s="285">
        <v>0.40902777777777777</v>
      </c>
      <c r="G3290" s="176">
        <v>55</v>
      </c>
      <c r="H3290" s="176" t="s">
        <v>16090</v>
      </c>
      <c r="I3290" s="176" t="s">
        <v>12457</v>
      </c>
      <c r="J3290" s="176">
        <v>27.4</v>
      </c>
      <c r="K3290" s="176">
        <v>36.950000000000003</v>
      </c>
      <c r="L3290" s="177"/>
      <c r="M3290" s="177"/>
    </row>
    <row r="3291" spans="5:13" ht="16" x14ac:dyDescent="0.2">
      <c r="E3291" s="175" t="s">
        <v>16107</v>
      </c>
      <c r="F3291" s="285">
        <v>0.40972222222222221</v>
      </c>
      <c r="G3291" s="176">
        <v>56</v>
      </c>
      <c r="H3291" s="176" t="s">
        <v>16090</v>
      </c>
      <c r="I3291" s="176" t="s">
        <v>12457</v>
      </c>
      <c r="J3291" s="176">
        <v>27.3</v>
      </c>
      <c r="K3291" s="176">
        <v>36.950000000000003</v>
      </c>
      <c r="L3291" s="177"/>
      <c r="M3291" s="177"/>
    </row>
    <row r="3292" spans="5:13" ht="16" x14ac:dyDescent="0.2">
      <c r="E3292" s="175" t="s">
        <v>16107</v>
      </c>
      <c r="F3292" s="285">
        <v>0.41180555555555554</v>
      </c>
      <c r="G3292" s="176" t="s">
        <v>16104</v>
      </c>
      <c r="H3292" s="176" t="s">
        <v>16094</v>
      </c>
      <c r="I3292" s="176" t="s">
        <v>12457</v>
      </c>
      <c r="J3292" s="176">
        <v>28.7</v>
      </c>
      <c r="K3292" s="176">
        <v>36.96</v>
      </c>
      <c r="L3292" s="177"/>
      <c r="M3292" s="177"/>
    </row>
    <row r="3293" spans="5:13" ht="16" x14ac:dyDescent="0.2">
      <c r="E3293" s="175" t="s">
        <v>16107</v>
      </c>
      <c r="F3293" s="285">
        <v>0.41319444444444442</v>
      </c>
      <c r="G3293" s="176" t="s">
        <v>16095</v>
      </c>
      <c r="H3293" s="176" t="s">
        <v>16094</v>
      </c>
      <c r="I3293" s="176" t="s">
        <v>16089</v>
      </c>
      <c r="J3293" s="176">
        <v>28.8</v>
      </c>
      <c r="K3293" s="176">
        <v>36.96</v>
      </c>
      <c r="L3293" s="177"/>
      <c r="M3293" s="177"/>
    </row>
    <row r="3294" spans="5:13" x14ac:dyDescent="0.2">
      <c r="E3294" s="175" t="s">
        <v>16108</v>
      </c>
      <c r="F3294" s="285">
        <v>0.38055555555555554</v>
      </c>
      <c r="G3294" s="176">
        <v>1</v>
      </c>
      <c r="H3294" s="176" t="s">
        <v>16088</v>
      </c>
      <c r="I3294" s="176" t="s">
        <v>16089</v>
      </c>
      <c r="J3294" s="176">
        <v>26.9</v>
      </c>
      <c r="K3294" s="176">
        <v>36.99</v>
      </c>
      <c r="L3294" s="176">
        <v>2123.5</v>
      </c>
      <c r="M3294" s="176">
        <v>2195.5700000000002</v>
      </c>
    </row>
    <row r="3295" spans="5:13" x14ac:dyDescent="0.2">
      <c r="E3295" s="175" t="s">
        <v>16108</v>
      </c>
      <c r="F3295" s="285">
        <v>0.38124999999999998</v>
      </c>
      <c r="G3295" s="176">
        <v>2</v>
      </c>
      <c r="H3295" s="176" t="s">
        <v>16090</v>
      </c>
      <c r="I3295" s="176" t="s">
        <v>16089</v>
      </c>
      <c r="J3295" s="176">
        <v>26.9</v>
      </c>
      <c r="K3295" s="176">
        <v>36.979999999999997</v>
      </c>
      <c r="L3295" s="176">
        <v>2126.6</v>
      </c>
      <c r="M3295" s="176">
        <v>2192.77</v>
      </c>
    </row>
    <row r="3296" spans="5:13" x14ac:dyDescent="0.2">
      <c r="E3296" s="175" t="s">
        <v>16108</v>
      </c>
      <c r="F3296" s="285">
        <v>0.38263888888888886</v>
      </c>
      <c r="G3296" s="176">
        <v>3</v>
      </c>
      <c r="H3296" s="176" t="s">
        <v>16091</v>
      </c>
      <c r="I3296" s="176" t="s">
        <v>12457</v>
      </c>
      <c r="J3296" s="176">
        <v>26.9</v>
      </c>
      <c r="K3296" s="176">
        <v>36.979999999999997</v>
      </c>
      <c r="L3296" s="176">
        <v>2003.74</v>
      </c>
      <c r="M3296" s="176">
        <v>2200.64</v>
      </c>
    </row>
    <row r="3297" spans="5:13" ht="16" x14ac:dyDescent="0.2">
      <c r="E3297" s="175" t="s">
        <v>16108</v>
      </c>
      <c r="F3297" s="285">
        <v>0.38333333333333336</v>
      </c>
      <c r="G3297" s="176">
        <v>4</v>
      </c>
      <c r="H3297" s="176" t="s">
        <v>16090</v>
      </c>
      <c r="I3297" s="176" t="s">
        <v>12457</v>
      </c>
      <c r="J3297" s="176">
        <v>27</v>
      </c>
      <c r="K3297" s="176">
        <v>36.979999999999997</v>
      </c>
      <c r="L3297" s="177"/>
      <c r="M3297" s="177"/>
    </row>
    <row r="3298" spans="5:13" x14ac:dyDescent="0.2">
      <c r="E3298" s="175" t="s">
        <v>16108</v>
      </c>
      <c r="F3298" s="285">
        <v>0.3840277777777778</v>
      </c>
      <c r="G3298" s="176">
        <v>5</v>
      </c>
      <c r="H3298" s="176" t="s">
        <v>11553</v>
      </c>
      <c r="I3298" s="176" t="s">
        <v>12457</v>
      </c>
      <c r="J3298" s="176">
        <v>27</v>
      </c>
      <c r="K3298" s="176">
        <v>36.979999999999997</v>
      </c>
      <c r="L3298" s="176">
        <v>2001.95</v>
      </c>
      <c r="M3298" s="176">
        <v>2165.25</v>
      </c>
    </row>
    <row r="3299" spans="5:13" ht="16" x14ac:dyDescent="0.2">
      <c r="E3299" s="175" t="s">
        <v>16108</v>
      </c>
      <c r="F3299" s="285">
        <v>0.38472222222222224</v>
      </c>
      <c r="G3299" s="176">
        <v>6</v>
      </c>
      <c r="H3299" s="176" t="s">
        <v>16090</v>
      </c>
      <c r="I3299" s="176" t="s">
        <v>16089</v>
      </c>
      <c r="J3299" s="176">
        <v>27.3</v>
      </c>
      <c r="K3299" s="176">
        <v>36.979999999999997</v>
      </c>
      <c r="L3299" s="177"/>
      <c r="M3299" s="177"/>
    </row>
    <row r="3300" spans="5:13" ht="16" x14ac:dyDescent="0.2">
      <c r="E3300" s="175" t="s">
        <v>16108</v>
      </c>
      <c r="F3300" s="285">
        <v>0.38611111111111113</v>
      </c>
      <c r="G3300" s="176">
        <v>7</v>
      </c>
      <c r="H3300" s="176" t="s">
        <v>16088</v>
      </c>
      <c r="I3300" s="176" t="s">
        <v>16089</v>
      </c>
      <c r="J3300" s="176">
        <v>27.1</v>
      </c>
      <c r="K3300" s="176">
        <v>36.979999999999997</v>
      </c>
      <c r="L3300" s="177"/>
      <c r="M3300" s="177"/>
    </row>
    <row r="3301" spans="5:13" ht="16" x14ac:dyDescent="0.2">
      <c r="E3301" s="175" t="s">
        <v>16108</v>
      </c>
      <c r="F3301" s="285">
        <v>0.38680555555555557</v>
      </c>
      <c r="G3301" s="176">
        <v>8</v>
      </c>
      <c r="H3301" s="176" t="s">
        <v>11553</v>
      </c>
      <c r="I3301" s="176" t="s">
        <v>12457</v>
      </c>
      <c r="J3301" s="176">
        <v>26.7</v>
      </c>
      <c r="K3301" s="176">
        <v>36.97</v>
      </c>
      <c r="L3301" s="177"/>
      <c r="M3301" s="177"/>
    </row>
    <row r="3302" spans="5:13" ht="16" x14ac:dyDescent="0.2">
      <c r="E3302" s="175" t="s">
        <v>16108</v>
      </c>
      <c r="F3302" s="285">
        <v>0.38750000000000001</v>
      </c>
      <c r="G3302" s="176">
        <v>9</v>
      </c>
      <c r="H3302" s="176" t="s">
        <v>8443</v>
      </c>
      <c r="I3302" s="176" t="s">
        <v>16089</v>
      </c>
      <c r="J3302" s="176">
        <v>26.9</v>
      </c>
      <c r="K3302" s="176">
        <v>36.99</v>
      </c>
      <c r="L3302" s="177"/>
      <c r="M3302" s="177"/>
    </row>
    <row r="3303" spans="5:13" ht="16" x14ac:dyDescent="0.2">
      <c r="E3303" s="175" t="s">
        <v>16108</v>
      </c>
      <c r="F3303" s="285">
        <v>0.3888888888888889</v>
      </c>
      <c r="G3303" s="176">
        <v>10</v>
      </c>
      <c r="H3303" s="176" t="s">
        <v>12422</v>
      </c>
      <c r="I3303" s="176" t="s">
        <v>12457</v>
      </c>
      <c r="J3303" s="176">
        <v>26.6</v>
      </c>
      <c r="K3303" s="176">
        <v>36.979999999999997</v>
      </c>
      <c r="L3303" s="177"/>
      <c r="M3303" s="177"/>
    </row>
    <row r="3304" spans="5:13" ht="16" x14ac:dyDescent="0.2">
      <c r="E3304" s="175" t="s">
        <v>16108</v>
      </c>
      <c r="F3304" s="285">
        <v>0.38958333333333334</v>
      </c>
      <c r="G3304" s="176">
        <v>11</v>
      </c>
      <c r="H3304" s="176" t="s">
        <v>11553</v>
      </c>
      <c r="I3304" s="176" t="s">
        <v>16089</v>
      </c>
      <c r="J3304" s="176">
        <v>26.9</v>
      </c>
      <c r="K3304" s="176">
        <v>36.979999999999997</v>
      </c>
      <c r="L3304" s="177"/>
      <c r="M3304" s="177"/>
    </row>
    <row r="3305" spans="5:13" ht="16" x14ac:dyDescent="0.2">
      <c r="E3305" s="175" t="s">
        <v>16108</v>
      </c>
      <c r="F3305" s="285">
        <v>0.39027777777777778</v>
      </c>
      <c r="G3305" s="176">
        <v>12</v>
      </c>
      <c r="H3305" s="176" t="s">
        <v>16092</v>
      </c>
      <c r="I3305" s="176" t="s">
        <v>12457</v>
      </c>
      <c r="J3305" s="176">
        <v>26.8</v>
      </c>
      <c r="K3305" s="176">
        <v>36.99</v>
      </c>
      <c r="L3305" s="177"/>
      <c r="M3305" s="177"/>
    </row>
    <row r="3306" spans="5:13" x14ac:dyDescent="0.2">
      <c r="E3306" s="175" t="s">
        <v>16108</v>
      </c>
      <c r="F3306" s="285">
        <v>0.39097222222222222</v>
      </c>
      <c r="G3306" s="176">
        <v>13</v>
      </c>
      <c r="H3306" s="176" t="s">
        <v>16092</v>
      </c>
      <c r="I3306" s="176" t="s">
        <v>16089</v>
      </c>
      <c r="J3306" s="176">
        <v>26.9</v>
      </c>
      <c r="K3306" s="176">
        <v>36.99</v>
      </c>
      <c r="L3306" s="176">
        <v>2115.08</v>
      </c>
      <c r="M3306" s="176">
        <v>2198.02</v>
      </c>
    </row>
    <row r="3307" spans="5:13" ht="16" x14ac:dyDescent="0.2">
      <c r="E3307" s="175" t="s">
        <v>16108</v>
      </c>
      <c r="F3307" s="285">
        <v>0.39166666666666666</v>
      </c>
      <c r="G3307" s="176">
        <v>14</v>
      </c>
      <c r="H3307" s="176" t="s">
        <v>16092</v>
      </c>
      <c r="I3307" s="176" t="s">
        <v>16089</v>
      </c>
      <c r="J3307" s="176">
        <v>26.8</v>
      </c>
      <c r="K3307" s="176">
        <v>36.979999999999997</v>
      </c>
      <c r="L3307" s="177"/>
      <c r="M3307" s="177"/>
    </row>
    <row r="3308" spans="5:13" x14ac:dyDescent="0.2">
      <c r="E3308" s="175" t="s">
        <v>16108</v>
      </c>
      <c r="F3308" s="285">
        <v>0.3923611111111111</v>
      </c>
      <c r="G3308" s="176">
        <v>15</v>
      </c>
      <c r="H3308" s="176" t="s">
        <v>8443</v>
      </c>
      <c r="I3308" s="176" t="s">
        <v>12457</v>
      </c>
      <c r="J3308" s="176">
        <v>27.1</v>
      </c>
      <c r="K3308" s="176">
        <v>36.97</v>
      </c>
      <c r="L3308" s="176">
        <v>2000.55</v>
      </c>
      <c r="M3308" s="176">
        <v>2198.77</v>
      </c>
    </row>
    <row r="3309" spans="5:13" x14ac:dyDescent="0.2">
      <c r="E3309" s="175" t="s">
        <v>16108</v>
      </c>
      <c r="F3309" s="285">
        <v>0.39374999999999999</v>
      </c>
      <c r="G3309" s="176">
        <v>16</v>
      </c>
      <c r="H3309" s="176" t="s">
        <v>8443</v>
      </c>
      <c r="I3309" s="176" t="s">
        <v>16089</v>
      </c>
      <c r="J3309" s="176">
        <v>26.6</v>
      </c>
      <c r="K3309" s="176">
        <v>36.979999999999997</v>
      </c>
      <c r="L3309" s="176">
        <v>2115.23</v>
      </c>
      <c r="M3309" s="176">
        <v>2201.75</v>
      </c>
    </row>
    <row r="3310" spans="5:13" x14ac:dyDescent="0.2">
      <c r="E3310" s="175" t="s">
        <v>16108</v>
      </c>
      <c r="F3310" s="285">
        <v>0.39513888888888887</v>
      </c>
      <c r="G3310" s="176">
        <v>17</v>
      </c>
      <c r="H3310" s="176" t="s">
        <v>12422</v>
      </c>
      <c r="I3310" s="176" t="s">
        <v>12457</v>
      </c>
      <c r="J3310" s="176">
        <v>26.6</v>
      </c>
      <c r="K3310" s="176">
        <v>36.979999999999997</v>
      </c>
      <c r="L3310" s="176">
        <v>1995.61</v>
      </c>
      <c r="M3310" s="176">
        <v>2197.85</v>
      </c>
    </row>
    <row r="3311" spans="5:13" ht="16" x14ac:dyDescent="0.2">
      <c r="E3311" s="175" t="s">
        <v>16108</v>
      </c>
      <c r="F3311" s="285">
        <v>0.39652777777777776</v>
      </c>
      <c r="G3311" s="176">
        <v>18</v>
      </c>
      <c r="H3311" s="176" t="s">
        <v>16092</v>
      </c>
      <c r="I3311" s="176" t="s">
        <v>16089</v>
      </c>
      <c r="J3311" s="176">
        <v>26.9</v>
      </c>
      <c r="K3311" s="176">
        <v>36.979999999999997</v>
      </c>
      <c r="L3311" s="177"/>
      <c r="M3311" s="177"/>
    </row>
    <row r="3312" spans="5:13" ht="16" x14ac:dyDescent="0.2">
      <c r="E3312" s="175" t="s">
        <v>16108</v>
      </c>
      <c r="F3312" s="285">
        <v>0.39652777777777776</v>
      </c>
      <c r="G3312" s="176">
        <v>19</v>
      </c>
      <c r="H3312" s="176" t="s">
        <v>16091</v>
      </c>
      <c r="I3312" s="176" t="s">
        <v>12457</v>
      </c>
      <c r="J3312" s="176">
        <v>26.8</v>
      </c>
      <c r="K3312" s="176">
        <v>36.97</v>
      </c>
      <c r="L3312" s="177"/>
      <c r="M3312" s="177"/>
    </row>
    <row r="3313" spans="5:13" ht="16" x14ac:dyDescent="0.2">
      <c r="E3313" s="175" t="s">
        <v>16108</v>
      </c>
      <c r="F3313" s="285">
        <v>0.39791666666666664</v>
      </c>
      <c r="G3313" s="176">
        <v>20</v>
      </c>
      <c r="H3313" s="176" t="s">
        <v>16090</v>
      </c>
      <c r="I3313" s="176" t="s">
        <v>16089</v>
      </c>
      <c r="J3313" s="176">
        <v>27</v>
      </c>
      <c r="K3313" s="176">
        <v>36.979999999999997</v>
      </c>
      <c r="L3313" s="177"/>
      <c r="M3313" s="177"/>
    </row>
    <row r="3314" spans="5:13" x14ac:dyDescent="0.2">
      <c r="E3314" s="175" t="s">
        <v>16108</v>
      </c>
      <c r="F3314" s="285">
        <v>0.39861111111111114</v>
      </c>
      <c r="G3314" s="176">
        <v>21</v>
      </c>
      <c r="H3314" s="176" t="s">
        <v>16092</v>
      </c>
      <c r="I3314" s="176" t="s">
        <v>12457</v>
      </c>
      <c r="J3314" s="176">
        <v>26.8</v>
      </c>
      <c r="K3314" s="176">
        <v>36.97</v>
      </c>
      <c r="L3314" s="176">
        <v>1998.68</v>
      </c>
      <c r="M3314" s="176">
        <v>2199.48</v>
      </c>
    </row>
    <row r="3315" spans="5:13" ht="16" x14ac:dyDescent="0.2">
      <c r="E3315" s="175" t="s">
        <v>16108</v>
      </c>
      <c r="F3315" s="285">
        <v>0.39930555555555558</v>
      </c>
      <c r="G3315" s="176">
        <v>22</v>
      </c>
      <c r="H3315" s="176" t="s">
        <v>16091</v>
      </c>
      <c r="I3315" s="176" t="s">
        <v>16089</v>
      </c>
      <c r="J3315" s="176">
        <v>26.8</v>
      </c>
      <c r="K3315" s="176">
        <v>36.979999999999997</v>
      </c>
      <c r="L3315" s="177"/>
      <c r="M3315" s="177"/>
    </row>
    <row r="3316" spans="5:13" x14ac:dyDescent="0.2">
      <c r="E3316" s="175" t="s">
        <v>16108</v>
      </c>
      <c r="F3316" s="285">
        <v>0.4</v>
      </c>
      <c r="G3316" s="176">
        <v>23</v>
      </c>
      <c r="H3316" s="176" t="s">
        <v>16088</v>
      </c>
      <c r="I3316" s="176" t="s">
        <v>12457</v>
      </c>
      <c r="J3316" s="176">
        <v>26.7</v>
      </c>
      <c r="K3316" s="176">
        <v>36.97</v>
      </c>
      <c r="L3316" s="176">
        <v>1997.07</v>
      </c>
      <c r="M3316" s="176">
        <v>2197.09</v>
      </c>
    </row>
    <row r="3317" spans="5:13" x14ac:dyDescent="0.2">
      <c r="E3317" s="175" t="s">
        <v>16108</v>
      </c>
      <c r="F3317" s="285">
        <v>0.40138888888888891</v>
      </c>
      <c r="G3317" s="176">
        <v>24</v>
      </c>
      <c r="H3317" s="176" t="s">
        <v>11553</v>
      </c>
      <c r="I3317" s="176" t="s">
        <v>12457</v>
      </c>
      <c r="J3317" s="176">
        <v>27</v>
      </c>
      <c r="K3317" s="176">
        <v>36.979999999999997</v>
      </c>
      <c r="L3317" s="176">
        <v>1994.35</v>
      </c>
      <c r="M3317" s="176">
        <v>2205.33</v>
      </c>
    </row>
    <row r="3318" spans="5:13" x14ac:dyDescent="0.2">
      <c r="E3318" s="175" t="s">
        <v>16108</v>
      </c>
      <c r="F3318" s="285">
        <v>0.40208333333333335</v>
      </c>
      <c r="G3318" s="176">
        <v>25</v>
      </c>
      <c r="H3318" s="176" t="s">
        <v>16090</v>
      </c>
      <c r="I3318" s="176" t="s">
        <v>16089</v>
      </c>
      <c r="J3318" s="176">
        <v>27</v>
      </c>
      <c r="K3318" s="176">
        <v>36.979999999999997</v>
      </c>
      <c r="L3318" s="176">
        <v>2111.96</v>
      </c>
      <c r="M3318" s="176">
        <v>2204.17</v>
      </c>
    </row>
    <row r="3319" spans="5:13" x14ac:dyDescent="0.2">
      <c r="E3319" s="175" t="s">
        <v>16108</v>
      </c>
      <c r="F3319" s="285">
        <v>0.40416666666666667</v>
      </c>
      <c r="G3319" s="176">
        <v>26</v>
      </c>
      <c r="H3319" s="176" t="s">
        <v>12422</v>
      </c>
      <c r="I3319" s="176" t="s">
        <v>16089</v>
      </c>
      <c r="J3319" s="176">
        <v>26.9</v>
      </c>
      <c r="K3319" s="176">
        <v>36.979999999999997</v>
      </c>
      <c r="L3319" s="176">
        <v>2113.3000000000002</v>
      </c>
      <c r="M3319" s="176">
        <v>2196.88</v>
      </c>
    </row>
    <row r="3320" spans="5:13" ht="16" x14ac:dyDescent="0.2">
      <c r="E3320" s="175" t="s">
        <v>16108</v>
      </c>
      <c r="F3320" s="285">
        <v>0.40486111111111112</v>
      </c>
      <c r="G3320" s="176">
        <v>27</v>
      </c>
      <c r="H3320" s="176" t="s">
        <v>16091</v>
      </c>
      <c r="I3320" s="176" t="s">
        <v>12457</v>
      </c>
      <c r="J3320" s="176">
        <v>26.9</v>
      </c>
      <c r="K3320" s="176">
        <v>36.97</v>
      </c>
      <c r="L3320" s="177"/>
      <c r="M3320" s="177"/>
    </row>
    <row r="3321" spans="5:13" ht="16" x14ac:dyDescent="0.2">
      <c r="E3321" s="175" t="s">
        <v>16108</v>
      </c>
      <c r="F3321" s="285">
        <v>0.40625</v>
      </c>
      <c r="G3321" s="176">
        <v>28</v>
      </c>
      <c r="H3321" s="176" t="s">
        <v>11553</v>
      </c>
      <c r="I3321" s="176" t="s">
        <v>12457</v>
      </c>
      <c r="J3321" s="176">
        <v>27.2</v>
      </c>
      <c r="K3321" s="176">
        <v>36.99</v>
      </c>
      <c r="L3321" s="177"/>
      <c r="M3321" s="177"/>
    </row>
    <row r="3322" spans="5:13" x14ac:dyDescent="0.2">
      <c r="E3322" s="175" t="s">
        <v>16108</v>
      </c>
      <c r="F3322" s="285">
        <v>0.40694444444444444</v>
      </c>
      <c r="G3322" s="176">
        <v>29</v>
      </c>
      <c r="H3322" s="176" t="s">
        <v>11553</v>
      </c>
      <c r="I3322" s="176" t="s">
        <v>16089</v>
      </c>
      <c r="J3322" s="176">
        <v>27</v>
      </c>
      <c r="K3322" s="176">
        <v>36.979999999999997</v>
      </c>
      <c r="L3322" s="176">
        <v>2117.9499999999998</v>
      </c>
      <c r="M3322" s="176">
        <v>2202.7600000000002</v>
      </c>
    </row>
    <row r="3323" spans="5:13" x14ac:dyDescent="0.2">
      <c r="E3323" s="175" t="s">
        <v>16108</v>
      </c>
      <c r="F3323" s="285">
        <v>0.40833333333333333</v>
      </c>
      <c r="G3323" s="176">
        <v>30</v>
      </c>
      <c r="H3323" s="176" t="s">
        <v>11553</v>
      </c>
      <c r="I3323" s="176" t="s">
        <v>16089</v>
      </c>
      <c r="J3323" s="176">
        <v>26.8</v>
      </c>
      <c r="K3323" s="176">
        <v>36.979999999999997</v>
      </c>
      <c r="L3323" s="176">
        <v>2120.86</v>
      </c>
      <c r="M3323" s="176">
        <v>2198.4499999999998</v>
      </c>
    </row>
    <row r="3324" spans="5:13" x14ac:dyDescent="0.2">
      <c r="E3324" s="175" t="s">
        <v>16108</v>
      </c>
      <c r="F3324" s="285">
        <v>0.40902777777777777</v>
      </c>
      <c r="G3324" s="176">
        <v>31</v>
      </c>
      <c r="H3324" s="176" t="s">
        <v>8443</v>
      </c>
      <c r="I3324" s="176" t="s">
        <v>16089</v>
      </c>
      <c r="J3324" s="176">
        <v>26.8</v>
      </c>
      <c r="K3324" s="176">
        <v>36.979999999999997</v>
      </c>
      <c r="L3324" s="176">
        <v>2116.16</v>
      </c>
      <c r="M3324" s="176">
        <v>2197.6999999999998</v>
      </c>
    </row>
    <row r="3325" spans="5:13" ht="16" x14ac:dyDescent="0.2">
      <c r="E3325" s="175" t="s">
        <v>16108</v>
      </c>
      <c r="F3325" s="285">
        <v>0.40972222222222221</v>
      </c>
      <c r="G3325" s="176">
        <v>32</v>
      </c>
      <c r="H3325" s="176" t="s">
        <v>12422</v>
      </c>
      <c r="I3325" s="176" t="s">
        <v>16089</v>
      </c>
      <c r="J3325" s="176">
        <v>26.8</v>
      </c>
      <c r="K3325" s="176">
        <v>36.97</v>
      </c>
      <c r="L3325" s="177"/>
      <c r="M3325" s="177"/>
    </row>
    <row r="3326" spans="5:13" x14ac:dyDescent="0.2">
      <c r="E3326" s="175" t="s">
        <v>16108</v>
      </c>
      <c r="F3326" s="285">
        <v>0.41041666666666665</v>
      </c>
      <c r="G3326" s="176">
        <v>33</v>
      </c>
      <c r="H3326" s="176" t="s">
        <v>12422</v>
      </c>
      <c r="I3326" s="176" t="s">
        <v>12457</v>
      </c>
      <c r="J3326" s="176">
        <v>26.8</v>
      </c>
      <c r="K3326" s="176">
        <v>36.99</v>
      </c>
      <c r="L3326" s="176">
        <v>2006.86</v>
      </c>
      <c r="M3326" s="176">
        <v>2205</v>
      </c>
    </row>
    <row r="3327" spans="5:13" ht="16" x14ac:dyDescent="0.2">
      <c r="E3327" s="175" t="s">
        <v>16108</v>
      </c>
      <c r="F3327" s="285">
        <v>0.41111111111111109</v>
      </c>
      <c r="G3327" s="176">
        <v>34</v>
      </c>
      <c r="H3327" s="176" t="s">
        <v>12422</v>
      </c>
      <c r="I3327" s="176" t="s">
        <v>16089</v>
      </c>
      <c r="J3327" s="176">
        <v>26.8</v>
      </c>
      <c r="K3327" s="176">
        <v>36.97</v>
      </c>
      <c r="L3327" s="177"/>
      <c r="M3327" s="177"/>
    </row>
    <row r="3328" spans="5:13" x14ac:dyDescent="0.2">
      <c r="E3328" s="175" t="s">
        <v>16108</v>
      </c>
      <c r="F3328" s="285">
        <v>0.41180555555555554</v>
      </c>
      <c r="G3328" s="176">
        <v>35</v>
      </c>
      <c r="H3328" s="176" t="s">
        <v>16091</v>
      </c>
      <c r="I3328" s="176" t="s">
        <v>16089</v>
      </c>
      <c r="J3328" s="176">
        <v>26.8</v>
      </c>
      <c r="K3328" s="176">
        <v>36.99</v>
      </c>
      <c r="L3328" s="176">
        <v>2112.35</v>
      </c>
      <c r="M3328" s="176">
        <v>2198.48</v>
      </c>
    </row>
    <row r="3329" spans="5:13" x14ac:dyDescent="0.2">
      <c r="E3329" s="175" t="s">
        <v>16108</v>
      </c>
      <c r="F3329" s="285">
        <v>0.41319444444444442</v>
      </c>
      <c r="G3329" s="176">
        <v>36</v>
      </c>
      <c r="H3329" s="176" t="s">
        <v>16092</v>
      </c>
      <c r="I3329" s="176" t="s">
        <v>12457</v>
      </c>
      <c r="J3329" s="176">
        <v>26.1</v>
      </c>
      <c r="K3329" s="176">
        <v>36.979999999999997</v>
      </c>
      <c r="L3329" s="176">
        <v>1992.51</v>
      </c>
      <c r="M3329" s="176">
        <v>2198.9</v>
      </c>
    </row>
    <row r="3330" spans="5:13" ht="16" x14ac:dyDescent="0.2">
      <c r="E3330" s="175" t="s">
        <v>16108</v>
      </c>
      <c r="F3330" s="285">
        <v>0.41458333333333336</v>
      </c>
      <c r="G3330" s="176">
        <v>37</v>
      </c>
      <c r="H3330" s="176" t="s">
        <v>16092</v>
      </c>
      <c r="I3330" s="176" t="s">
        <v>12457</v>
      </c>
      <c r="J3330" s="176">
        <v>26.1</v>
      </c>
      <c r="K3330" s="176">
        <v>36.979999999999997</v>
      </c>
      <c r="L3330" s="177"/>
      <c r="M3330" s="177"/>
    </row>
    <row r="3331" spans="5:13" ht="16" x14ac:dyDescent="0.2">
      <c r="E3331" s="175" t="s">
        <v>16108</v>
      </c>
      <c r="F3331" s="285">
        <v>0.4152777777777778</v>
      </c>
      <c r="G3331" s="176">
        <v>38</v>
      </c>
      <c r="H3331" s="176" t="s">
        <v>8443</v>
      </c>
      <c r="I3331" s="176" t="s">
        <v>12457</v>
      </c>
      <c r="J3331" s="176">
        <v>26.8</v>
      </c>
      <c r="K3331" s="176">
        <v>37</v>
      </c>
      <c r="L3331" s="177"/>
      <c r="M3331" s="177"/>
    </row>
    <row r="3332" spans="5:13" x14ac:dyDescent="0.2">
      <c r="E3332" s="175" t="s">
        <v>16108</v>
      </c>
      <c r="F3332" s="285">
        <v>0.41666666666666669</v>
      </c>
      <c r="G3332" s="176">
        <v>39</v>
      </c>
      <c r="H3332" s="176" t="s">
        <v>12422</v>
      </c>
      <c r="I3332" s="176" t="s">
        <v>16089</v>
      </c>
      <c r="J3332" s="176">
        <v>27</v>
      </c>
      <c r="K3332" s="176">
        <v>37.01</v>
      </c>
      <c r="L3332" s="176">
        <v>2125.5100000000002</v>
      </c>
      <c r="M3332" s="176">
        <v>2203.12</v>
      </c>
    </row>
    <row r="3333" spans="5:13" x14ac:dyDescent="0.2">
      <c r="E3333" s="175" t="s">
        <v>16108</v>
      </c>
      <c r="F3333" s="285">
        <v>0.41805555555555557</v>
      </c>
      <c r="G3333" s="176">
        <v>40</v>
      </c>
      <c r="H3333" s="176" t="s">
        <v>16092</v>
      </c>
      <c r="I3333" s="176" t="s">
        <v>16089</v>
      </c>
      <c r="J3333" s="176">
        <v>26.7</v>
      </c>
      <c r="K3333" s="176">
        <v>36.979999999999997</v>
      </c>
      <c r="L3333" s="176">
        <v>2109.21</v>
      </c>
      <c r="M3333" s="176">
        <v>2196.77</v>
      </c>
    </row>
    <row r="3334" spans="5:13" x14ac:dyDescent="0.2">
      <c r="E3334" s="175" t="s">
        <v>16108</v>
      </c>
      <c r="F3334" s="285">
        <v>0.41944444444444445</v>
      </c>
      <c r="G3334" s="176">
        <v>41</v>
      </c>
      <c r="H3334" s="176" t="s">
        <v>16088</v>
      </c>
      <c r="I3334" s="176" t="s">
        <v>16089</v>
      </c>
      <c r="J3334" s="176">
        <v>26.9</v>
      </c>
      <c r="K3334" s="176">
        <v>37</v>
      </c>
      <c r="L3334" s="176">
        <v>2109.41</v>
      </c>
      <c r="M3334" s="176">
        <v>2204.65</v>
      </c>
    </row>
    <row r="3335" spans="5:13" ht="16" x14ac:dyDescent="0.2">
      <c r="E3335" s="175" t="s">
        <v>16108</v>
      </c>
      <c r="F3335" s="285">
        <v>0.42083333333333334</v>
      </c>
      <c r="G3335" s="176">
        <v>42</v>
      </c>
      <c r="H3335" s="176" t="s">
        <v>8443</v>
      </c>
      <c r="I3335" s="176" t="s">
        <v>12457</v>
      </c>
      <c r="J3335" s="176">
        <v>26.9</v>
      </c>
      <c r="K3335" s="176">
        <v>36.979999999999997</v>
      </c>
      <c r="L3335" s="177"/>
      <c r="M3335" s="177"/>
    </row>
    <row r="3336" spans="5:13" x14ac:dyDescent="0.2">
      <c r="E3336" s="175" t="s">
        <v>16108</v>
      </c>
      <c r="F3336" s="285">
        <v>0.42152777777777778</v>
      </c>
      <c r="G3336" s="176">
        <v>43</v>
      </c>
      <c r="H3336" s="176" t="s">
        <v>8443</v>
      </c>
      <c r="I3336" s="176" t="s">
        <v>12457</v>
      </c>
      <c r="J3336" s="176">
        <v>27</v>
      </c>
      <c r="K3336" s="176">
        <v>36.97</v>
      </c>
      <c r="L3336" s="176">
        <v>2020.05</v>
      </c>
      <c r="M3336" s="176">
        <v>2206.38</v>
      </c>
    </row>
    <row r="3337" spans="5:13" ht="16" x14ac:dyDescent="0.2">
      <c r="E3337" s="175" t="s">
        <v>16108</v>
      </c>
      <c r="F3337" s="285">
        <v>0.4236111111111111</v>
      </c>
      <c r="G3337" s="176">
        <v>44</v>
      </c>
      <c r="H3337" s="176" t="s">
        <v>16088</v>
      </c>
      <c r="I3337" s="176" t="s">
        <v>16089</v>
      </c>
      <c r="J3337" s="176">
        <v>26.5</v>
      </c>
      <c r="K3337" s="176">
        <v>36.979999999999997</v>
      </c>
      <c r="L3337" s="177"/>
      <c r="M3337" s="177"/>
    </row>
    <row r="3338" spans="5:13" ht="16" x14ac:dyDescent="0.2">
      <c r="E3338" s="175" t="s">
        <v>16108</v>
      </c>
      <c r="F3338" s="285">
        <v>0.42430555555555555</v>
      </c>
      <c r="G3338" s="176">
        <v>45</v>
      </c>
      <c r="H3338" s="176" t="s">
        <v>16088</v>
      </c>
      <c r="I3338" s="176" t="s">
        <v>12457</v>
      </c>
      <c r="J3338" s="176">
        <v>26.8</v>
      </c>
      <c r="K3338" s="176">
        <v>37.01</v>
      </c>
      <c r="L3338" s="177"/>
      <c r="M3338" s="177"/>
    </row>
    <row r="3339" spans="5:13" ht="16" x14ac:dyDescent="0.2">
      <c r="E3339" s="175" t="s">
        <v>16108</v>
      </c>
      <c r="F3339" s="285">
        <v>0.42499999999999999</v>
      </c>
      <c r="G3339" s="176">
        <v>46</v>
      </c>
      <c r="H3339" s="176" t="s">
        <v>12422</v>
      </c>
      <c r="I3339" s="176" t="s">
        <v>12457</v>
      </c>
      <c r="J3339" s="176">
        <v>27.2</v>
      </c>
      <c r="K3339" s="176">
        <v>37.049999999999997</v>
      </c>
      <c r="L3339" s="177"/>
      <c r="M3339" s="177"/>
    </row>
    <row r="3340" spans="5:13" ht="16" x14ac:dyDescent="0.2">
      <c r="E3340" s="175" t="s">
        <v>16108</v>
      </c>
      <c r="F3340" s="285">
        <v>0.42569444444444443</v>
      </c>
      <c r="G3340" s="176">
        <v>47</v>
      </c>
      <c r="H3340" s="176" t="s">
        <v>16088</v>
      </c>
      <c r="I3340" s="176" t="s">
        <v>12457</v>
      </c>
      <c r="J3340" s="176">
        <v>26.9</v>
      </c>
      <c r="K3340" s="176">
        <v>36.979999999999997</v>
      </c>
      <c r="L3340" s="177"/>
      <c r="M3340" s="177"/>
    </row>
    <row r="3341" spans="5:13" x14ac:dyDescent="0.2">
      <c r="E3341" s="175" t="s">
        <v>16108</v>
      </c>
      <c r="F3341" s="285">
        <v>0.42638888888888887</v>
      </c>
      <c r="G3341" s="176">
        <v>48</v>
      </c>
      <c r="H3341" s="176" t="s">
        <v>16088</v>
      </c>
      <c r="I3341" s="176" t="s">
        <v>12457</v>
      </c>
      <c r="J3341" s="176">
        <v>26.9</v>
      </c>
      <c r="K3341" s="176">
        <v>36.93</v>
      </c>
      <c r="L3341" s="176">
        <v>2008.19</v>
      </c>
      <c r="M3341" s="176">
        <v>2206.41</v>
      </c>
    </row>
    <row r="3342" spans="5:13" ht="16" x14ac:dyDescent="0.2">
      <c r="E3342" s="175" t="s">
        <v>16108</v>
      </c>
      <c r="F3342" s="285">
        <v>0.42777777777777776</v>
      </c>
      <c r="G3342" s="176">
        <v>49</v>
      </c>
      <c r="H3342" s="176" t="s">
        <v>11553</v>
      </c>
      <c r="I3342" s="176" t="s">
        <v>16089</v>
      </c>
      <c r="J3342" s="176">
        <v>27.1</v>
      </c>
      <c r="K3342" s="176">
        <v>36.97</v>
      </c>
      <c r="L3342" s="177"/>
      <c r="M3342" s="177"/>
    </row>
    <row r="3343" spans="5:13" ht="16" x14ac:dyDescent="0.2">
      <c r="E3343" s="175" t="s">
        <v>16108</v>
      </c>
      <c r="F3343" s="285">
        <v>0.42916666666666664</v>
      </c>
      <c r="G3343" s="176">
        <v>50</v>
      </c>
      <c r="H3343" s="176" t="s">
        <v>16090</v>
      </c>
      <c r="I3343" s="176" t="s">
        <v>12457</v>
      </c>
      <c r="J3343" s="176">
        <v>27</v>
      </c>
      <c r="K3343" s="176">
        <v>36.979999999999997</v>
      </c>
      <c r="L3343" s="177"/>
      <c r="M3343" s="176">
        <v>2206.9499999999998</v>
      </c>
    </row>
    <row r="3344" spans="5:13" x14ac:dyDescent="0.2">
      <c r="E3344" s="175" t="s">
        <v>16108</v>
      </c>
      <c r="F3344" s="285">
        <v>0.43055555555555558</v>
      </c>
      <c r="G3344" s="176">
        <v>51</v>
      </c>
      <c r="H3344" s="176" t="s">
        <v>16091</v>
      </c>
      <c r="I3344" s="176" t="s">
        <v>16089</v>
      </c>
      <c r="J3344" s="176">
        <v>27.1</v>
      </c>
      <c r="K3344" s="176">
        <v>36.97</v>
      </c>
      <c r="L3344" s="176">
        <v>2123.6999999999998</v>
      </c>
      <c r="M3344" s="176">
        <v>2202.35</v>
      </c>
    </row>
    <row r="3345" spans="5:13" ht="16" x14ac:dyDescent="0.2">
      <c r="E3345" s="175" t="s">
        <v>16108</v>
      </c>
      <c r="F3345" s="285">
        <v>0.43194444444444446</v>
      </c>
      <c r="G3345" s="176">
        <v>52</v>
      </c>
      <c r="H3345" s="176" t="s">
        <v>8443</v>
      </c>
      <c r="I3345" s="176" t="s">
        <v>16089</v>
      </c>
      <c r="J3345" s="176">
        <v>27</v>
      </c>
      <c r="K3345" s="176">
        <v>37.01</v>
      </c>
      <c r="L3345" s="177"/>
      <c r="M3345" s="177"/>
    </row>
    <row r="3346" spans="5:13" x14ac:dyDescent="0.2">
      <c r="E3346" s="175" t="s">
        <v>16108</v>
      </c>
      <c r="F3346" s="285">
        <v>0.43333333333333335</v>
      </c>
      <c r="G3346" s="176">
        <v>53</v>
      </c>
      <c r="H3346" s="176" t="s">
        <v>16091</v>
      </c>
      <c r="I3346" s="176" t="s">
        <v>12457</v>
      </c>
      <c r="J3346" s="176">
        <v>26.8</v>
      </c>
      <c r="K3346" s="176">
        <v>36.979999999999997</v>
      </c>
      <c r="L3346" s="176">
        <v>2022.02</v>
      </c>
      <c r="M3346" s="176">
        <v>2204.8000000000002</v>
      </c>
    </row>
    <row r="3347" spans="5:13" ht="16" x14ac:dyDescent="0.2">
      <c r="E3347" s="175" t="s">
        <v>16108</v>
      </c>
      <c r="F3347" s="285">
        <v>0.43472222222222223</v>
      </c>
      <c r="G3347" s="176">
        <v>54</v>
      </c>
      <c r="H3347" s="176" t="s">
        <v>16091</v>
      </c>
      <c r="I3347" s="176" t="s">
        <v>16089</v>
      </c>
      <c r="J3347" s="176">
        <v>27</v>
      </c>
      <c r="K3347" s="176">
        <v>36.979999999999997</v>
      </c>
      <c r="L3347" s="177"/>
      <c r="M3347" s="177"/>
    </row>
    <row r="3348" spans="5:13" x14ac:dyDescent="0.2">
      <c r="E3348" s="175" t="s">
        <v>16108</v>
      </c>
      <c r="F3348" s="285">
        <v>0.43541666666666667</v>
      </c>
      <c r="G3348" s="176">
        <v>55</v>
      </c>
      <c r="H3348" s="176" t="s">
        <v>16090</v>
      </c>
      <c r="I3348" s="176" t="s">
        <v>12457</v>
      </c>
      <c r="J3348" s="176">
        <v>27</v>
      </c>
      <c r="K3348" s="176">
        <v>36.979999999999997</v>
      </c>
      <c r="L3348" s="176">
        <v>2017.22</v>
      </c>
      <c r="M3348" s="176">
        <v>2203.29</v>
      </c>
    </row>
    <row r="3349" spans="5:13" ht="16" x14ac:dyDescent="0.2">
      <c r="E3349" s="175" t="s">
        <v>16108</v>
      </c>
      <c r="F3349" s="285">
        <v>0.43680555555555556</v>
      </c>
      <c r="G3349" s="176">
        <v>56</v>
      </c>
      <c r="H3349" s="176" t="s">
        <v>16090</v>
      </c>
      <c r="I3349" s="176" t="s">
        <v>12457</v>
      </c>
      <c r="J3349" s="176">
        <v>26.9</v>
      </c>
      <c r="K3349" s="176">
        <v>36.97</v>
      </c>
      <c r="L3349" s="177"/>
      <c r="M3349" s="177"/>
    </row>
    <row r="3350" spans="5:13" x14ac:dyDescent="0.2">
      <c r="E3350" s="175" t="s">
        <v>16108</v>
      </c>
      <c r="F3350" s="285">
        <v>0.44097222222222221</v>
      </c>
      <c r="G3350" s="176" t="s">
        <v>16109</v>
      </c>
      <c r="H3350" s="176" t="s">
        <v>16094</v>
      </c>
      <c r="I3350" s="176" t="s">
        <v>16089</v>
      </c>
      <c r="J3350" s="176">
        <v>28.8</v>
      </c>
      <c r="K3350" s="176">
        <v>36.979999999999997</v>
      </c>
      <c r="L3350" s="176">
        <v>2141.85</v>
      </c>
      <c r="M3350" s="176">
        <v>2200.71</v>
      </c>
    </row>
    <row r="3351" spans="5:13" x14ac:dyDescent="0.2">
      <c r="E3351" s="175" t="s">
        <v>16108</v>
      </c>
      <c r="F3351" s="285">
        <v>0.43819444444444444</v>
      </c>
      <c r="G3351" s="176" t="s">
        <v>16110</v>
      </c>
      <c r="H3351" s="176" t="s">
        <v>16094</v>
      </c>
      <c r="I3351" s="176" t="s">
        <v>12457</v>
      </c>
      <c r="J3351" s="176">
        <v>28.6</v>
      </c>
      <c r="K3351" s="176">
        <v>36.86</v>
      </c>
      <c r="L3351" s="176">
        <v>2039.13</v>
      </c>
      <c r="M3351" s="176">
        <v>2212.27</v>
      </c>
    </row>
    <row r="3352" spans="5:13" ht="16" x14ac:dyDescent="0.2">
      <c r="E3352" s="175" t="s">
        <v>16111</v>
      </c>
      <c r="F3352" s="285">
        <v>0.38958333333333334</v>
      </c>
      <c r="G3352" s="176">
        <v>1</v>
      </c>
      <c r="H3352" s="176" t="s">
        <v>16088</v>
      </c>
      <c r="I3352" s="176" t="s">
        <v>16089</v>
      </c>
      <c r="J3352" s="176">
        <v>26.7</v>
      </c>
      <c r="K3352" s="176">
        <v>37.159999999999997</v>
      </c>
      <c r="L3352" s="177"/>
      <c r="M3352" s="177"/>
    </row>
    <row r="3353" spans="5:13" ht="16" x14ac:dyDescent="0.2">
      <c r="E3353" s="175" t="s">
        <v>16111</v>
      </c>
      <c r="F3353" s="285">
        <v>0.38958333333333334</v>
      </c>
      <c r="G3353" s="176">
        <v>2</v>
      </c>
      <c r="H3353" s="176" t="s">
        <v>16090</v>
      </c>
      <c r="I3353" s="176" t="s">
        <v>16089</v>
      </c>
      <c r="J3353" s="176">
        <v>27</v>
      </c>
      <c r="K3353" s="176">
        <v>37.15</v>
      </c>
      <c r="L3353" s="177"/>
      <c r="M3353" s="177"/>
    </row>
    <row r="3354" spans="5:13" ht="16" x14ac:dyDescent="0.2">
      <c r="E3354" s="175" t="s">
        <v>16111</v>
      </c>
      <c r="F3354" s="285">
        <v>0.39027777777777778</v>
      </c>
      <c r="G3354" s="176">
        <v>3</v>
      </c>
      <c r="H3354" s="176" t="s">
        <v>16091</v>
      </c>
      <c r="I3354" s="176" t="s">
        <v>12457</v>
      </c>
      <c r="J3354" s="176">
        <v>26.8</v>
      </c>
      <c r="K3354" s="176">
        <v>37.159999999999997</v>
      </c>
      <c r="L3354" s="177"/>
      <c r="M3354" s="177"/>
    </row>
    <row r="3355" spans="5:13" ht="16" x14ac:dyDescent="0.2">
      <c r="E3355" s="175" t="s">
        <v>16111</v>
      </c>
      <c r="F3355" s="285">
        <v>0.39097222222222222</v>
      </c>
      <c r="G3355" s="176">
        <v>4</v>
      </c>
      <c r="H3355" s="176" t="s">
        <v>16090</v>
      </c>
      <c r="I3355" s="176" t="s">
        <v>12457</v>
      </c>
      <c r="J3355" s="176">
        <v>26.9</v>
      </c>
      <c r="K3355" s="176">
        <v>37.15</v>
      </c>
      <c r="L3355" s="177"/>
      <c r="M3355" s="177"/>
    </row>
    <row r="3356" spans="5:13" ht="16" x14ac:dyDescent="0.2">
      <c r="E3356" s="175" t="s">
        <v>16111</v>
      </c>
      <c r="F3356" s="285">
        <v>0.39166666666666666</v>
      </c>
      <c r="G3356" s="176">
        <v>5</v>
      </c>
      <c r="H3356" s="176" t="s">
        <v>11553</v>
      </c>
      <c r="I3356" s="176" t="s">
        <v>12457</v>
      </c>
      <c r="J3356" s="176">
        <v>27.2</v>
      </c>
      <c r="K3356" s="176">
        <v>37.15</v>
      </c>
      <c r="L3356" s="177"/>
      <c r="M3356" s="177"/>
    </row>
    <row r="3357" spans="5:13" ht="16" x14ac:dyDescent="0.2">
      <c r="E3357" s="175" t="s">
        <v>16111</v>
      </c>
      <c r="F3357" s="285">
        <v>0.39166666666666666</v>
      </c>
      <c r="G3357" s="176">
        <v>6</v>
      </c>
      <c r="H3357" s="176" t="s">
        <v>16090</v>
      </c>
      <c r="I3357" s="176" t="s">
        <v>16089</v>
      </c>
      <c r="J3357" s="176">
        <v>27.1</v>
      </c>
      <c r="K3357" s="176">
        <v>37.159999999999997</v>
      </c>
      <c r="L3357" s="177"/>
      <c r="M3357" s="177"/>
    </row>
    <row r="3358" spans="5:13" ht="16" x14ac:dyDescent="0.2">
      <c r="E3358" s="175" t="s">
        <v>16111</v>
      </c>
      <c r="F3358" s="285">
        <v>0.3923611111111111</v>
      </c>
      <c r="G3358" s="176">
        <v>7</v>
      </c>
      <c r="H3358" s="176" t="s">
        <v>16088</v>
      </c>
      <c r="I3358" s="176" t="s">
        <v>16089</v>
      </c>
      <c r="J3358" s="176">
        <v>26.8</v>
      </c>
      <c r="K3358" s="176">
        <v>37.15</v>
      </c>
      <c r="L3358" s="177"/>
      <c r="M3358" s="177"/>
    </row>
    <row r="3359" spans="5:13" ht="16" x14ac:dyDescent="0.2">
      <c r="E3359" s="175" t="s">
        <v>16111</v>
      </c>
      <c r="F3359" s="285">
        <v>0.39374999999999999</v>
      </c>
      <c r="G3359" s="176">
        <v>8</v>
      </c>
      <c r="H3359" s="176" t="s">
        <v>11553</v>
      </c>
      <c r="I3359" s="176" t="s">
        <v>12457</v>
      </c>
      <c r="J3359" s="176">
        <v>26.5</v>
      </c>
      <c r="K3359" s="176">
        <v>37.15</v>
      </c>
      <c r="L3359" s="177"/>
      <c r="M3359" s="177"/>
    </row>
    <row r="3360" spans="5:13" ht="16" x14ac:dyDescent="0.2">
      <c r="E3360" s="175" t="s">
        <v>16111</v>
      </c>
      <c r="F3360" s="285">
        <v>0.39444444444444443</v>
      </c>
      <c r="G3360" s="176">
        <v>9</v>
      </c>
      <c r="H3360" s="176" t="s">
        <v>8443</v>
      </c>
      <c r="I3360" s="176" t="s">
        <v>16089</v>
      </c>
      <c r="J3360" s="176">
        <v>26.8</v>
      </c>
      <c r="K3360" s="176">
        <v>37.15</v>
      </c>
      <c r="L3360" s="177"/>
      <c r="M3360" s="177"/>
    </row>
    <row r="3361" spans="5:13" ht="16" x14ac:dyDescent="0.2">
      <c r="E3361" s="175" t="s">
        <v>16111</v>
      </c>
      <c r="F3361" s="285">
        <v>0.39513888888888887</v>
      </c>
      <c r="G3361" s="176">
        <v>10</v>
      </c>
      <c r="H3361" s="176" t="s">
        <v>12422</v>
      </c>
      <c r="I3361" s="176" t="s">
        <v>12457</v>
      </c>
      <c r="J3361" s="176">
        <v>26.6</v>
      </c>
      <c r="K3361" s="176">
        <v>37.159999999999997</v>
      </c>
      <c r="L3361" s="177"/>
      <c r="M3361" s="177"/>
    </row>
    <row r="3362" spans="5:13" ht="16" x14ac:dyDescent="0.2">
      <c r="E3362" s="175" t="s">
        <v>16111</v>
      </c>
      <c r="F3362" s="285">
        <v>0.39652777777777776</v>
      </c>
      <c r="G3362" s="176">
        <v>11</v>
      </c>
      <c r="H3362" s="176" t="s">
        <v>11553</v>
      </c>
      <c r="I3362" s="176" t="s">
        <v>16089</v>
      </c>
      <c r="J3362" s="176">
        <v>26.9</v>
      </c>
      <c r="K3362" s="176">
        <v>37.14</v>
      </c>
      <c r="L3362" s="177"/>
      <c r="M3362" s="177"/>
    </row>
    <row r="3363" spans="5:13" ht="16" x14ac:dyDescent="0.2">
      <c r="E3363" s="175" t="s">
        <v>16111</v>
      </c>
      <c r="F3363" s="285">
        <v>0.3972222222222222</v>
      </c>
      <c r="G3363" s="176">
        <v>12</v>
      </c>
      <c r="H3363" s="176" t="s">
        <v>16092</v>
      </c>
      <c r="I3363" s="176" t="s">
        <v>12457</v>
      </c>
      <c r="J3363" s="176">
        <v>26.8</v>
      </c>
      <c r="K3363" s="176">
        <v>37.15</v>
      </c>
      <c r="L3363" s="177"/>
      <c r="M3363" s="177"/>
    </row>
    <row r="3364" spans="5:13" ht="16" x14ac:dyDescent="0.2">
      <c r="E3364" s="175" t="s">
        <v>16111</v>
      </c>
      <c r="F3364" s="285">
        <v>0.39791666666666664</v>
      </c>
      <c r="G3364" s="176">
        <v>13</v>
      </c>
      <c r="H3364" s="176" t="s">
        <v>16092</v>
      </c>
      <c r="I3364" s="176" t="s">
        <v>16089</v>
      </c>
      <c r="J3364" s="176">
        <v>26.8</v>
      </c>
      <c r="K3364" s="176">
        <v>37.159999999999997</v>
      </c>
      <c r="L3364" s="177"/>
      <c r="M3364" s="177"/>
    </row>
    <row r="3365" spans="5:13" ht="16" x14ac:dyDescent="0.2">
      <c r="E3365" s="175" t="s">
        <v>16111</v>
      </c>
      <c r="F3365" s="285">
        <v>0.39861111111111114</v>
      </c>
      <c r="G3365" s="176">
        <v>14</v>
      </c>
      <c r="H3365" s="176" t="s">
        <v>16092</v>
      </c>
      <c r="I3365" s="176" t="s">
        <v>16089</v>
      </c>
      <c r="J3365" s="176">
        <v>26.7</v>
      </c>
      <c r="K3365" s="176">
        <v>37.15</v>
      </c>
      <c r="L3365" s="177"/>
      <c r="M3365" s="177"/>
    </row>
    <row r="3366" spans="5:13" ht="16" x14ac:dyDescent="0.2">
      <c r="E3366" s="175" t="s">
        <v>16111</v>
      </c>
      <c r="F3366" s="285">
        <v>0.39861111111111114</v>
      </c>
      <c r="G3366" s="176">
        <v>15</v>
      </c>
      <c r="H3366" s="176" t="s">
        <v>8443</v>
      </c>
      <c r="I3366" s="176" t="s">
        <v>12457</v>
      </c>
      <c r="J3366" s="176">
        <v>26.8</v>
      </c>
      <c r="K3366" s="176">
        <v>37.15</v>
      </c>
      <c r="L3366" s="177"/>
      <c r="M3366" s="177"/>
    </row>
    <row r="3367" spans="5:13" ht="16" x14ac:dyDescent="0.2">
      <c r="E3367" s="175" t="s">
        <v>16111</v>
      </c>
      <c r="F3367" s="285">
        <v>0.39930555555555558</v>
      </c>
      <c r="G3367" s="176">
        <v>16</v>
      </c>
      <c r="H3367" s="176" t="s">
        <v>8443</v>
      </c>
      <c r="I3367" s="176" t="s">
        <v>16089</v>
      </c>
      <c r="J3367" s="176">
        <v>26.6</v>
      </c>
      <c r="K3367" s="176">
        <v>37.15</v>
      </c>
      <c r="L3367" s="177"/>
      <c r="M3367" s="177"/>
    </row>
    <row r="3368" spans="5:13" ht="16" x14ac:dyDescent="0.2">
      <c r="E3368" s="175" t="s">
        <v>16111</v>
      </c>
      <c r="F3368" s="285">
        <v>0.39513888888888887</v>
      </c>
      <c r="G3368" s="176">
        <v>17</v>
      </c>
      <c r="H3368" s="176" t="s">
        <v>12422</v>
      </c>
      <c r="I3368" s="176" t="s">
        <v>12457</v>
      </c>
      <c r="J3368" s="176">
        <v>26.5</v>
      </c>
      <c r="K3368" s="176">
        <v>37.159999999999997</v>
      </c>
      <c r="L3368" s="177"/>
      <c r="M3368" s="177"/>
    </row>
    <row r="3369" spans="5:13" ht="16" x14ac:dyDescent="0.2">
      <c r="E3369" s="175" t="s">
        <v>16111</v>
      </c>
      <c r="F3369" s="285">
        <v>0.4</v>
      </c>
      <c r="G3369" s="176">
        <v>18</v>
      </c>
      <c r="H3369" s="176" t="s">
        <v>16092</v>
      </c>
      <c r="I3369" s="176" t="s">
        <v>16089</v>
      </c>
      <c r="J3369" s="176">
        <v>26.8</v>
      </c>
      <c r="K3369" s="176">
        <v>37.17</v>
      </c>
      <c r="L3369" s="177"/>
      <c r="M3369" s="177"/>
    </row>
    <row r="3370" spans="5:13" ht="16" x14ac:dyDescent="0.2">
      <c r="E3370" s="175" t="s">
        <v>16111</v>
      </c>
      <c r="F3370" s="285">
        <v>0.40069444444444446</v>
      </c>
      <c r="G3370" s="176">
        <v>19</v>
      </c>
      <c r="H3370" s="176" t="s">
        <v>16091</v>
      </c>
      <c r="I3370" s="176" t="s">
        <v>12457</v>
      </c>
      <c r="J3370" s="176">
        <v>26.8</v>
      </c>
      <c r="K3370" s="176">
        <v>37.15</v>
      </c>
      <c r="L3370" s="177"/>
      <c r="M3370" s="177"/>
    </row>
    <row r="3371" spans="5:13" ht="16" x14ac:dyDescent="0.2">
      <c r="E3371" s="175" t="s">
        <v>16111</v>
      </c>
      <c r="F3371" s="285">
        <v>0.40069444444444446</v>
      </c>
      <c r="G3371" s="176">
        <v>20</v>
      </c>
      <c r="H3371" s="176" t="s">
        <v>16090</v>
      </c>
      <c r="I3371" s="176" t="s">
        <v>16089</v>
      </c>
      <c r="J3371" s="176">
        <v>26.8</v>
      </c>
      <c r="K3371" s="176">
        <v>37.15</v>
      </c>
      <c r="L3371" s="177"/>
      <c r="M3371" s="177"/>
    </row>
    <row r="3372" spans="5:13" ht="16" x14ac:dyDescent="0.2">
      <c r="E3372" s="175" t="s">
        <v>16111</v>
      </c>
      <c r="F3372" s="285">
        <v>0.40138888888888891</v>
      </c>
      <c r="G3372" s="176">
        <v>21</v>
      </c>
      <c r="H3372" s="176" t="s">
        <v>16092</v>
      </c>
      <c r="I3372" s="176" t="s">
        <v>12457</v>
      </c>
      <c r="J3372" s="176">
        <v>26.7</v>
      </c>
      <c r="K3372" s="176">
        <v>37.159999999999997</v>
      </c>
      <c r="L3372" s="177"/>
      <c r="M3372" s="177"/>
    </row>
    <row r="3373" spans="5:13" ht="16" x14ac:dyDescent="0.2">
      <c r="E3373" s="175" t="s">
        <v>16111</v>
      </c>
      <c r="F3373" s="285">
        <v>0.40208333333333335</v>
      </c>
      <c r="G3373" s="176">
        <v>22</v>
      </c>
      <c r="H3373" s="176" t="s">
        <v>16091</v>
      </c>
      <c r="I3373" s="176" t="s">
        <v>16089</v>
      </c>
      <c r="J3373" s="176">
        <v>26.8</v>
      </c>
      <c r="K3373" s="176">
        <v>37.14</v>
      </c>
      <c r="L3373" s="177"/>
      <c r="M3373" s="177"/>
    </row>
    <row r="3374" spans="5:13" ht="16" x14ac:dyDescent="0.2">
      <c r="E3374" s="175" t="s">
        <v>16111</v>
      </c>
      <c r="F3374" s="285">
        <v>0.40277777777777779</v>
      </c>
      <c r="G3374" s="176">
        <v>23</v>
      </c>
      <c r="H3374" s="176" t="s">
        <v>16088</v>
      </c>
      <c r="I3374" s="176" t="s">
        <v>12457</v>
      </c>
      <c r="J3374" s="176">
        <v>26.7</v>
      </c>
      <c r="K3374" s="176">
        <v>37.15</v>
      </c>
      <c r="L3374" s="177"/>
      <c r="M3374" s="177"/>
    </row>
    <row r="3375" spans="5:13" ht="16" x14ac:dyDescent="0.2">
      <c r="E3375" s="175" t="s">
        <v>16111</v>
      </c>
      <c r="F3375" s="285">
        <v>0.40347222222222223</v>
      </c>
      <c r="G3375" s="176">
        <v>24</v>
      </c>
      <c r="H3375" s="176" t="s">
        <v>11553</v>
      </c>
      <c r="I3375" s="176" t="s">
        <v>12457</v>
      </c>
      <c r="J3375" s="176">
        <v>27.2</v>
      </c>
      <c r="K3375" s="176">
        <v>37.15</v>
      </c>
      <c r="L3375" s="177"/>
      <c r="M3375" s="177"/>
    </row>
    <row r="3376" spans="5:13" ht="16" x14ac:dyDescent="0.2">
      <c r="E3376" s="175" t="s">
        <v>16111</v>
      </c>
      <c r="F3376" s="285">
        <v>0.40416666666666667</v>
      </c>
      <c r="G3376" s="176">
        <v>25</v>
      </c>
      <c r="H3376" s="176" t="s">
        <v>16090</v>
      </c>
      <c r="I3376" s="176" t="s">
        <v>16089</v>
      </c>
      <c r="J3376" s="176">
        <v>27.2</v>
      </c>
      <c r="K3376" s="176">
        <v>37.159999999999997</v>
      </c>
      <c r="L3376" s="177"/>
      <c r="M3376" s="177"/>
    </row>
    <row r="3377" spans="5:13" ht="16" x14ac:dyDescent="0.2">
      <c r="E3377" s="175" t="s">
        <v>16111</v>
      </c>
      <c r="F3377" s="285">
        <v>0.40486111111111112</v>
      </c>
      <c r="G3377" s="176">
        <v>26</v>
      </c>
      <c r="H3377" s="176" t="s">
        <v>12422</v>
      </c>
      <c r="I3377" s="176" t="s">
        <v>16089</v>
      </c>
      <c r="J3377" s="176">
        <v>27.1</v>
      </c>
      <c r="K3377" s="176">
        <v>37.15</v>
      </c>
      <c r="L3377" s="177"/>
      <c r="M3377" s="177"/>
    </row>
    <row r="3378" spans="5:13" ht="16" x14ac:dyDescent="0.2">
      <c r="E3378" s="175" t="s">
        <v>16111</v>
      </c>
      <c r="F3378" s="285">
        <v>0.40555555555555556</v>
      </c>
      <c r="G3378" s="176">
        <v>27</v>
      </c>
      <c r="H3378" s="176" t="s">
        <v>16091</v>
      </c>
      <c r="I3378" s="176" t="s">
        <v>12457</v>
      </c>
      <c r="J3378" s="176">
        <v>27</v>
      </c>
      <c r="K3378" s="176">
        <v>37.15</v>
      </c>
      <c r="L3378" s="177"/>
      <c r="M3378" s="177"/>
    </row>
    <row r="3379" spans="5:13" ht="16" x14ac:dyDescent="0.2">
      <c r="E3379" s="175" t="s">
        <v>16111</v>
      </c>
      <c r="F3379" s="285">
        <v>0.40625</v>
      </c>
      <c r="G3379" s="176">
        <v>28</v>
      </c>
      <c r="H3379" s="176" t="s">
        <v>11553</v>
      </c>
      <c r="I3379" s="176" t="s">
        <v>12457</v>
      </c>
      <c r="J3379" s="176">
        <v>27.2</v>
      </c>
      <c r="K3379" s="176">
        <v>37.15</v>
      </c>
      <c r="L3379" s="177"/>
      <c r="M3379" s="177"/>
    </row>
    <row r="3380" spans="5:13" ht="16" x14ac:dyDescent="0.2">
      <c r="E3380" s="175" t="s">
        <v>16111</v>
      </c>
      <c r="F3380" s="285">
        <v>0.40625</v>
      </c>
      <c r="G3380" s="176">
        <v>29</v>
      </c>
      <c r="H3380" s="176" t="s">
        <v>11553</v>
      </c>
      <c r="I3380" s="176" t="s">
        <v>16089</v>
      </c>
      <c r="J3380" s="176">
        <v>27.1</v>
      </c>
      <c r="K3380" s="176">
        <v>37.14</v>
      </c>
      <c r="L3380" s="177"/>
      <c r="M3380" s="177"/>
    </row>
    <row r="3381" spans="5:13" ht="16" x14ac:dyDescent="0.2">
      <c r="E3381" s="175" t="s">
        <v>16111</v>
      </c>
      <c r="F3381" s="285">
        <v>0.40694444444444444</v>
      </c>
      <c r="G3381" s="176">
        <v>30</v>
      </c>
      <c r="H3381" s="176" t="s">
        <v>11553</v>
      </c>
      <c r="I3381" s="176" t="s">
        <v>16089</v>
      </c>
      <c r="J3381" s="176">
        <v>27</v>
      </c>
      <c r="K3381" s="176">
        <v>37.15</v>
      </c>
      <c r="L3381" s="177"/>
      <c r="M3381" s="177"/>
    </row>
    <row r="3382" spans="5:13" ht="16" x14ac:dyDescent="0.2">
      <c r="E3382" s="175" t="s">
        <v>16111</v>
      </c>
      <c r="F3382" s="285">
        <v>0.40763888888888888</v>
      </c>
      <c r="G3382" s="176">
        <v>31</v>
      </c>
      <c r="H3382" s="176" t="s">
        <v>8443</v>
      </c>
      <c r="I3382" s="176" t="s">
        <v>16089</v>
      </c>
      <c r="J3382" s="176">
        <v>26.9</v>
      </c>
      <c r="K3382" s="176">
        <v>37.15</v>
      </c>
      <c r="L3382" s="177"/>
      <c r="M3382" s="177"/>
    </row>
    <row r="3383" spans="5:13" ht="16" x14ac:dyDescent="0.2">
      <c r="E3383" s="175" t="s">
        <v>16111</v>
      </c>
      <c r="F3383" s="285">
        <v>0.40763888888888888</v>
      </c>
      <c r="G3383" s="176">
        <v>32</v>
      </c>
      <c r="H3383" s="176" t="s">
        <v>12422</v>
      </c>
      <c r="I3383" s="176" t="s">
        <v>16089</v>
      </c>
      <c r="J3383" s="176">
        <v>27</v>
      </c>
      <c r="K3383" s="176">
        <v>37.14</v>
      </c>
      <c r="L3383" s="177"/>
      <c r="M3383" s="177"/>
    </row>
    <row r="3384" spans="5:13" ht="16" x14ac:dyDescent="0.2">
      <c r="E3384" s="175" t="s">
        <v>16111</v>
      </c>
      <c r="F3384" s="285">
        <v>0.40833333333333333</v>
      </c>
      <c r="G3384" s="176">
        <v>33</v>
      </c>
      <c r="H3384" s="176" t="s">
        <v>12422</v>
      </c>
      <c r="I3384" s="176" t="s">
        <v>12457</v>
      </c>
      <c r="J3384" s="176">
        <v>27</v>
      </c>
      <c r="K3384" s="176">
        <v>37.15</v>
      </c>
      <c r="L3384" s="177"/>
      <c r="M3384" s="177"/>
    </row>
    <row r="3385" spans="5:13" ht="16" x14ac:dyDescent="0.2">
      <c r="E3385" s="175" t="s">
        <v>16111</v>
      </c>
      <c r="F3385" s="285">
        <v>0.40902777777777777</v>
      </c>
      <c r="G3385" s="176">
        <v>34</v>
      </c>
      <c r="H3385" s="176" t="s">
        <v>12422</v>
      </c>
      <c r="I3385" s="176" t="s">
        <v>16089</v>
      </c>
      <c r="J3385" s="176">
        <v>27</v>
      </c>
      <c r="K3385" s="176">
        <v>37.17</v>
      </c>
      <c r="L3385" s="177"/>
      <c r="M3385" s="177"/>
    </row>
    <row r="3386" spans="5:13" ht="16" x14ac:dyDescent="0.2">
      <c r="E3386" s="175" t="s">
        <v>16111</v>
      </c>
      <c r="F3386" s="285">
        <v>0.40972222222222221</v>
      </c>
      <c r="G3386" s="176">
        <v>35</v>
      </c>
      <c r="H3386" s="176" t="s">
        <v>16091</v>
      </c>
      <c r="I3386" s="176" t="s">
        <v>16089</v>
      </c>
      <c r="J3386" s="176">
        <v>27</v>
      </c>
      <c r="K3386" s="176">
        <v>37.17</v>
      </c>
      <c r="L3386" s="177"/>
      <c r="M3386" s="177"/>
    </row>
    <row r="3387" spans="5:13" ht="16" x14ac:dyDescent="0.2">
      <c r="E3387" s="175" t="s">
        <v>16111</v>
      </c>
      <c r="F3387" s="285">
        <v>0.41041666666666665</v>
      </c>
      <c r="G3387" s="176">
        <v>36</v>
      </c>
      <c r="H3387" s="176" t="s">
        <v>16092</v>
      </c>
      <c r="I3387" s="176" t="s">
        <v>12457</v>
      </c>
      <c r="J3387" s="176">
        <v>26.5</v>
      </c>
      <c r="K3387" s="176">
        <v>37.15</v>
      </c>
      <c r="L3387" s="177"/>
      <c r="M3387" s="177"/>
    </row>
    <row r="3388" spans="5:13" ht="16" x14ac:dyDescent="0.2">
      <c r="E3388" s="175" t="s">
        <v>16111</v>
      </c>
      <c r="F3388" s="285">
        <v>0.41041666666666665</v>
      </c>
      <c r="G3388" s="176">
        <v>37</v>
      </c>
      <c r="H3388" s="176" t="s">
        <v>16092</v>
      </c>
      <c r="I3388" s="176" t="s">
        <v>12457</v>
      </c>
      <c r="J3388" s="176">
        <v>26.5</v>
      </c>
      <c r="K3388" s="176">
        <v>37.159999999999997</v>
      </c>
      <c r="L3388" s="177"/>
      <c r="M3388" s="177"/>
    </row>
    <row r="3389" spans="5:13" ht="16" x14ac:dyDescent="0.2">
      <c r="E3389" s="175" t="s">
        <v>16111</v>
      </c>
      <c r="F3389" s="285">
        <v>0.41111111111111109</v>
      </c>
      <c r="G3389" s="176">
        <v>38</v>
      </c>
      <c r="H3389" s="176" t="s">
        <v>8443</v>
      </c>
      <c r="I3389" s="176" t="s">
        <v>12457</v>
      </c>
      <c r="J3389" s="176">
        <v>26.9</v>
      </c>
      <c r="K3389" s="176">
        <v>37.15</v>
      </c>
      <c r="L3389" s="177"/>
      <c r="M3389" s="177"/>
    </row>
    <row r="3390" spans="5:13" ht="16" x14ac:dyDescent="0.2">
      <c r="E3390" s="175" t="s">
        <v>16111</v>
      </c>
      <c r="F3390" s="285">
        <v>0.41180555555555554</v>
      </c>
      <c r="G3390" s="176">
        <v>39</v>
      </c>
      <c r="H3390" s="176" t="s">
        <v>12422</v>
      </c>
      <c r="I3390" s="176" t="s">
        <v>16089</v>
      </c>
      <c r="J3390" s="176">
        <v>27</v>
      </c>
      <c r="K3390" s="176">
        <v>37.29</v>
      </c>
      <c r="L3390" s="177"/>
      <c r="M3390" s="177"/>
    </row>
    <row r="3391" spans="5:13" ht="16" x14ac:dyDescent="0.2">
      <c r="E3391" s="175" t="s">
        <v>16111</v>
      </c>
      <c r="F3391" s="285">
        <v>0.41249999999999998</v>
      </c>
      <c r="G3391" s="176">
        <v>40</v>
      </c>
      <c r="H3391" s="176" t="s">
        <v>16092</v>
      </c>
      <c r="I3391" s="176" t="s">
        <v>16089</v>
      </c>
      <c r="J3391" s="176">
        <v>27.1</v>
      </c>
      <c r="K3391" s="176">
        <v>37.15</v>
      </c>
      <c r="L3391" s="177"/>
      <c r="M3391" s="177"/>
    </row>
    <row r="3392" spans="5:13" ht="16" x14ac:dyDescent="0.2">
      <c r="E3392" s="175" t="s">
        <v>16111</v>
      </c>
      <c r="F3392" s="285">
        <v>0.41249999999999998</v>
      </c>
      <c r="G3392" s="176">
        <v>41</v>
      </c>
      <c r="H3392" s="176" t="s">
        <v>16088</v>
      </c>
      <c r="I3392" s="176" t="s">
        <v>16089</v>
      </c>
      <c r="J3392" s="176">
        <v>27.2</v>
      </c>
      <c r="K3392" s="176">
        <v>37.15</v>
      </c>
      <c r="L3392" s="177"/>
      <c r="M3392" s="177"/>
    </row>
    <row r="3393" spans="5:13" ht="16" x14ac:dyDescent="0.2">
      <c r="E3393" s="175" t="s">
        <v>16111</v>
      </c>
      <c r="F3393" s="285">
        <v>0.41319444444444442</v>
      </c>
      <c r="G3393" s="176">
        <v>42</v>
      </c>
      <c r="H3393" s="176" t="s">
        <v>8443</v>
      </c>
      <c r="I3393" s="176" t="s">
        <v>12457</v>
      </c>
      <c r="J3393" s="176">
        <v>27.1</v>
      </c>
      <c r="K3393" s="176">
        <v>37.15</v>
      </c>
      <c r="L3393" s="177"/>
      <c r="M3393" s="177"/>
    </row>
    <row r="3394" spans="5:13" ht="16" x14ac:dyDescent="0.2">
      <c r="E3394" s="175" t="s">
        <v>16111</v>
      </c>
      <c r="F3394" s="285">
        <v>0.41319444444444442</v>
      </c>
      <c r="G3394" s="176">
        <v>43</v>
      </c>
      <c r="H3394" s="176" t="s">
        <v>8443</v>
      </c>
      <c r="I3394" s="176" t="s">
        <v>12457</v>
      </c>
      <c r="J3394" s="176">
        <v>27.2</v>
      </c>
      <c r="K3394" s="176">
        <v>37.119999999999997</v>
      </c>
      <c r="L3394" s="177"/>
      <c r="M3394" s="177"/>
    </row>
    <row r="3395" spans="5:13" ht="16" x14ac:dyDescent="0.2">
      <c r="E3395" s="175" t="s">
        <v>16111</v>
      </c>
      <c r="F3395" s="285">
        <v>0.41388888888888886</v>
      </c>
      <c r="G3395" s="176">
        <v>44</v>
      </c>
      <c r="H3395" s="176" t="s">
        <v>16088</v>
      </c>
      <c r="I3395" s="176" t="s">
        <v>16089</v>
      </c>
      <c r="J3395" s="176">
        <v>26.5</v>
      </c>
      <c r="K3395" s="176">
        <v>37.15</v>
      </c>
      <c r="L3395" s="177"/>
      <c r="M3395" s="177"/>
    </row>
    <row r="3396" spans="5:13" ht="16" x14ac:dyDescent="0.2">
      <c r="E3396" s="175" t="s">
        <v>16111</v>
      </c>
      <c r="F3396" s="285">
        <v>0.41458333333333336</v>
      </c>
      <c r="G3396" s="176">
        <v>45</v>
      </c>
      <c r="H3396" s="176" t="s">
        <v>16088</v>
      </c>
      <c r="I3396" s="176" t="s">
        <v>12457</v>
      </c>
      <c r="J3396" s="176">
        <v>27</v>
      </c>
      <c r="K3396" s="176">
        <v>37.159999999999997</v>
      </c>
      <c r="L3396" s="177"/>
      <c r="M3396" s="177"/>
    </row>
    <row r="3397" spans="5:13" ht="16" x14ac:dyDescent="0.2">
      <c r="E3397" s="175" t="s">
        <v>16111</v>
      </c>
      <c r="F3397" s="285">
        <v>0.4152777777777778</v>
      </c>
      <c r="G3397" s="176">
        <v>46</v>
      </c>
      <c r="H3397" s="176" t="s">
        <v>12422</v>
      </c>
      <c r="I3397" s="176" t="s">
        <v>12457</v>
      </c>
      <c r="J3397" s="176">
        <v>27.1</v>
      </c>
      <c r="K3397" s="176">
        <v>37.159999999999997</v>
      </c>
      <c r="L3397" s="177"/>
      <c r="M3397" s="177"/>
    </row>
    <row r="3398" spans="5:13" ht="16" x14ac:dyDescent="0.2">
      <c r="E3398" s="175" t="s">
        <v>16111</v>
      </c>
      <c r="F3398" s="285">
        <v>0.41597222222222224</v>
      </c>
      <c r="G3398" s="176">
        <v>47</v>
      </c>
      <c r="H3398" s="176" t="s">
        <v>16088</v>
      </c>
      <c r="I3398" s="176" t="s">
        <v>12457</v>
      </c>
      <c r="J3398" s="176">
        <v>27</v>
      </c>
      <c r="K3398" s="176">
        <v>37.15</v>
      </c>
      <c r="L3398" s="177"/>
      <c r="M3398" s="177"/>
    </row>
    <row r="3399" spans="5:13" ht="16" x14ac:dyDescent="0.2">
      <c r="E3399" s="175" t="s">
        <v>16111</v>
      </c>
      <c r="F3399" s="285">
        <v>0.41597222222222224</v>
      </c>
      <c r="G3399" s="176">
        <v>48</v>
      </c>
      <c r="H3399" s="176" t="s">
        <v>16088</v>
      </c>
      <c r="I3399" s="176" t="s">
        <v>12457</v>
      </c>
      <c r="J3399" s="176">
        <v>27</v>
      </c>
      <c r="K3399" s="176">
        <v>37.159999999999997</v>
      </c>
      <c r="L3399" s="177"/>
      <c r="M3399" s="177"/>
    </row>
    <row r="3400" spans="5:13" ht="16" x14ac:dyDescent="0.2">
      <c r="E3400" s="175" t="s">
        <v>16111</v>
      </c>
      <c r="F3400" s="285">
        <v>0.41666666666666669</v>
      </c>
      <c r="G3400" s="176">
        <v>49</v>
      </c>
      <c r="H3400" s="176" t="s">
        <v>11553</v>
      </c>
      <c r="I3400" s="176" t="s">
        <v>16089</v>
      </c>
      <c r="J3400" s="176">
        <v>27.1</v>
      </c>
      <c r="K3400" s="176">
        <v>37.15</v>
      </c>
      <c r="L3400" s="177"/>
      <c r="M3400" s="177"/>
    </row>
    <row r="3401" spans="5:13" ht="16" x14ac:dyDescent="0.2">
      <c r="E3401" s="175" t="s">
        <v>16111</v>
      </c>
      <c r="F3401" s="285">
        <v>0.41736111111111113</v>
      </c>
      <c r="G3401" s="176">
        <v>50</v>
      </c>
      <c r="H3401" s="176" t="s">
        <v>16090</v>
      </c>
      <c r="I3401" s="176" t="s">
        <v>12457</v>
      </c>
      <c r="J3401" s="176">
        <v>27</v>
      </c>
      <c r="K3401" s="176">
        <v>37.15</v>
      </c>
      <c r="L3401" s="177"/>
      <c r="M3401" s="177"/>
    </row>
    <row r="3402" spans="5:13" ht="16" x14ac:dyDescent="0.2">
      <c r="E3402" s="175" t="s">
        <v>16111</v>
      </c>
      <c r="F3402" s="285">
        <v>0.41805555555555557</v>
      </c>
      <c r="G3402" s="176">
        <v>51</v>
      </c>
      <c r="H3402" s="176" t="s">
        <v>16091</v>
      </c>
      <c r="I3402" s="176" t="s">
        <v>16089</v>
      </c>
      <c r="J3402" s="176">
        <v>27</v>
      </c>
      <c r="K3402" s="176">
        <v>37.15</v>
      </c>
      <c r="L3402" s="177"/>
      <c r="M3402" s="177"/>
    </row>
    <row r="3403" spans="5:13" ht="16" x14ac:dyDescent="0.2">
      <c r="E3403" s="175" t="s">
        <v>16111</v>
      </c>
      <c r="F3403" s="285">
        <v>0.41875000000000001</v>
      </c>
      <c r="G3403" s="176">
        <v>52</v>
      </c>
      <c r="H3403" s="176" t="s">
        <v>8443</v>
      </c>
      <c r="I3403" s="176" t="s">
        <v>16089</v>
      </c>
      <c r="J3403" s="176">
        <v>26.9</v>
      </c>
      <c r="K3403" s="176">
        <v>37.159999999999997</v>
      </c>
      <c r="L3403" s="177"/>
      <c r="M3403" s="177"/>
    </row>
    <row r="3404" spans="5:13" ht="16" x14ac:dyDescent="0.2">
      <c r="E3404" s="175" t="s">
        <v>16111</v>
      </c>
      <c r="F3404" s="285">
        <v>0.41875000000000001</v>
      </c>
      <c r="G3404" s="176">
        <v>53</v>
      </c>
      <c r="H3404" s="176" t="s">
        <v>16091</v>
      </c>
      <c r="I3404" s="176" t="s">
        <v>12457</v>
      </c>
      <c r="J3404" s="176">
        <v>26.9</v>
      </c>
      <c r="K3404" s="176">
        <v>37.159999999999997</v>
      </c>
      <c r="L3404" s="177"/>
      <c r="M3404" s="177"/>
    </row>
    <row r="3405" spans="5:13" ht="16" x14ac:dyDescent="0.2">
      <c r="E3405" s="175" t="s">
        <v>16111</v>
      </c>
      <c r="F3405" s="285">
        <v>0.41944444444444445</v>
      </c>
      <c r="G3405" s="176">
        <v>54</v>
      </c>
      <c r="H3405" s="176" t="s">
        <v>16091</v>
      </c>
      <c r="I3405" s="176" t="s">
        <v>16089</v>
      </c>
      <c r="J3405" s="176">
        <v>27</v>
      </c>
      <c r="K3405" s="176">
        <v>37.15</v>
      </c>
      <c r="L3405" s="177"/>
      <c r="M3405" s="177"/>
    </row>
    <row r="3406" spans="5:13" ht="16" x14ac:dyDescent="0.2">
      <c r="E3406" s="175" t="s">
        <v>16111</v>
      </c>
      <c r="F3406" s="285">
        <v>0.4201388888888889</v>
      </c>
      <c r="G3406" s="176">
        <v>55</v>
      </c>
      <c r="H3406" s="176" t="s">
        <v>16090</v>
      </c>
      <c r="I3406" s="176" t="s">
        <v>12457</v>
      </c>
      <c r="J3406" s="176">
        <v>27</v>
      </c>
      <c r="K3406" s="176">
        <v>37.14</v>
      </c>
      <c r="L3406" s="177"/>
      <c r="M3406" s="177"/>
    </row>
    <row r="3407" spans="5:13" ht="16" x14ac:dyDescent="0.2">
      <c r="E3407" s="175" t="s">
        <v>16111</v>
      </c>
      <c r="F3407" s="285">
        <v>0.42083333333333334</v>
      </c>
      <c r="G3407" s="176">
        <v>56</v>
      </c>
      <c r="H3407" s="176" t="s">
        <v>16090</v>
      </c>
      <c r="I3407" s="176" t="s">
        <v>12457</v>
      </c>
      <c r="J3407" s="176">
        <v>26.9</v>
      </c>
      <c r="K3407" s="176">
        <v>37.159999999999997</v>
      </c>
      <c r="L3407" s="177"/>
      <c r="M3407" s="177"/>
    </row>
    <row r="3408" spans="5:13" ht="16" x14ac:dyDescent="0.2">
      <c r="E3408" s="175" t="s">
        <v>16111</v>
      </c>
      <c r="F3408" s="285">
        <v>0.42083333333333334</v>
      </c>
      <c r="G3408" s="176" t="s">
        <v>16093</v>
      </c>
      <c r="H3408" s="176" t="s">
        <v>16094</v>
      </c>
      <c r="I3408" s="176" t="s">
        <v>16089</v>
      </c>
      <c r="J3408" s="176">
        <v>28.7</v>
      </c>
      <c r="K3408" s="176">
        <v>37.15</v>
      </c>
      <c r="L3408" s="177"/>
      <c r="M3408" s="177"/>
    </row>
    <row r="3409" spans="5:13" ht="16" x14ac:dyDescent="0.2">
      <c r="E3409" s="175" t="s">
        <v>16111</v>
      </c>
      <c r="F3409" s="285">
        <v>0.42222222222222222</v>
      </c>
      <c r="G3409" s="176" t="s">
        <v>16095</v>
      </c>
      <c r="H3409" s="176" t="s">
        <v>16094</v>
      </c>
      <c r="I3409" s="176" t="s">
        <v>12457</v>
      </c>
      <c r="J3409" s="176">
        <v>28.5</v>
      </c>
      <c r="K3409" s="176">
        <v>37.1</v>
      </c>
      <c r="L3409" s="177"/>
      <c r="M3409" s="177"/>
    </row>
    <row r="3410" spans="5:13" ht="16" x14ac:dyDescent="0.2">
      <c r="E3410" s="175" t="s">
        <v>16112</v>
      </c>
      <c r="F3410" s="285">
        <v>0.375</v>
      </c>
      <c r="G3410" s="176">
        <v>1</v>
      </c>
      <c r="H3410" s="176" t="s">
        <v>16088</v>
      </c>
      <c r="I3410" s="176" t="s">
        <v>16089</v>
      </c>
      <c r="J3410" s="176">
        <v>27.2</v>
      </c>
      <c r="K3410" s="176">
        <v>37.29</v>
      </c>
      <c r="L3410" s="177"/>
      <c r="M3410" s="177"/>
    </row>
    <row r="3411" spans="5:13" ht="16" x14ac:dyDescent="0.2">
      <c r="E3411" s="175" t="s">
        <v>16112</v>
      </c>
      <c r="F3411" s="285">
        <v>0.37708333333333333</v>
      </c>
      <c r="G3411" s="176">
        <v>2</v>
      </c>
      <c r="H3411" s="176" t="s">
        <v>16090</v>
      </c>
      <c r="I3411" s="176" t="s">
        <v>16089</v>
      </c>
      <c r="J3411" s="176">
        <v>27.3</v>
      </c>
      <c r="K3411" s="176">
        <v>37.33</v>
      </c>
      <c r="L3411" s="177"/>
      <c r="M3411" s="177"/>
    </row>
    <row r="3412" spans="5:13" ht="16" x14ac:dyDescent="0.2">
      <c r="E3412" s="175" t="s">
        <v>16112</v>
      </c>
      <c r="F3412" s="285">
        <v>0.39097222222222222</v>
      </c>
      <c r="G3412" s="176">
        <v>3</v>
      </c>
      <c r="H3412" s="176" t="s">
        <v>16091</v>
      </c>
      <c r="I3412" s="176" t="s">
        <v>12457</v>
      </c>
      <c r="J3412" s="176">
        <v>27.1</v>
      </c>
      <c r="K3412" s="176">
        <v>37.31</v>
      </c>
      <c r="L3412" s="177"/>
      <c r="M3412" s="177"/>
    </row>
    <row r="3413" spans="5:13" ht="16" x14ac:dyDescent="0.2">
      <c r="E3413" s="175" t="s">
        <v>16112</v>
      </c>
      <c r="F3413" s="285">
        <v>0.39027777777777778</v>
      </c>
      <c r="G3413" s="176">
        <v>4</v>
      </c>
      <c r="H3413" s="176" t="s">
        <v>16090</v>
      </c>
      <c r="I3413" s="176" t="s">
        <v>12457</v>
      </c>
      <c r="J3413" s="176">
        <v>26.8</v>
      </c>
      <c r="K3413" s="176">
        <v>37.299999999999997</v>
      </c>
      <c r="L3413" s="177"/>
      <c r="M3413" s="177"/>
    </row>
    <row r="3414" spans="5:13" ht="16" x14ac:dyDescent="0.2">
      <c r="E3414" s="175" t="s">
        <v>16112</v>
      </c>
      <c r="F3414" s="285">
        <v>0.3888888888888889</v>
      </c>
      <c r="G3414" s="176">
        <v>5</v>
      </c>
      <c r="H3414" s="176" t="s">
        <v>11553</v>
      </c>
      <c r="I3414" s="176" t="s">
        <v>12457</v>
      </c>
      <c r="J3414" s="176">
        <v>26.1</v>
      </c>
      <c r="K3414" s="176">
        <v>37.299999999999997</v>
      </c>
      <c r="L3414" s="177"/>
      <c r="M3414" s="177"/>
    </row>
    <row r="3415" spans="5:13" ht="16" x14ac:dyDescent="0.2">
      <c r="E3415" s="175" t="s">
        <v>16112</v>
      </c>
      <c r="F3415" s="285">
        <v>0.38819444444444445</v>
      </c>
      <c r="G3415" s="176">
        <v>6</v>
      </c>
      <c r="H3415" s="176" t="s">
        <v>16090</v>
      </c>
      <c r="I3415" s="176" t="s">
        <v>16089</v>
      </c>
      <c r="J3415" s="176">
        <v>27.2</v>
      </c>
      <c r="K3415" s="176">
        <v>37.299999999999997</v>
      </c>
      <c r="L3415" s="177"/>
      <c r="M3415" s="177"/>
    </row>
    <row r="3416" spans="5:13" ht="16" x14ac:dyDescent="0.2">
      <c r="E3416" s="175" t="s">
        <v>16112</v>
      </c>
      <c r="F3416" s="285">
        <v>0.38750000000000001</v>
      </c>
      <c r="G3416" s="176">
        <v>7</v>
      </c>
      <c r="H3416" s="176" t="s">
        <v>16088</v>
      </c>
      <c r="I3416" s="176" t="s">
        <v>16089</v>
      </c>
      <c r="J3416" s="176">
        <v>26.9</v>
      </c>
      <c r="K3416" s="176">
        <v>37.31</v>
      </c>
      <c r="L3416" s="177"/>
      <c r="M3416" s="177"/>
    </row>
    <row r="3417" spans="5:13" ht="16" x14ac:dyDescent="0.2">
      <c r="E3417" s="175" t="s">
        <v>16112</v>
      </c>
      <c r="F3417" s="285">
        <v>0.37569444444444444</v>
      </c>
      <c r="G3417" s="176">
        <v>8</v>
      </c>
      <c r="H3417" s="176" t="s">
        <v>11553</v>
      </c>
      <c r="I3417" s="176" t="s">
        <v>12457</v>
      </c>
      <c r="J3417" s="176">
        <v>26.5</v>
      </c>
      <c r="K3417" s="176">
        <v>37.33</v>
      </c>
      <c r="L3417" s="177"/>
      <c r="M3417" s="177"/>
    </row>
    <row r="3418" spans="5:13" ht="16" x14ac:dyDescent="0.2">
      <c r="E3418" s="175" t="s">
        <v>16112</v>
      </c>
      <c r="F3418" s="285">
        <v>0.37569444444444444</v>
      </c>
      <c r="G3418" s="176">
        <v>9</v>
      </c>
      <c r="H3418" s="176" t="s">
        <v>8443</v>
      </c>
      <c r="I3418" s="176" t="s">
        <v>16089</v>
      </c>
      <c r="J3418" s="176">
        <v>26.7</v>
      </c>
      <c r="K3418" s="176">
        <v>37.33</v>
      </c>
      <c r="L3418" s="177"/>
      <c r="M3418" s="177"/>
    </row>
    <row r="3419" spans="5:13" ht="16" x14ac:dyDescent="0.2">
      <c r="E3419" s="175" t="s">
        <v>16112</v>
      </c>
      <c r="F3419" s="285">
        <v>0.37847222222222221</v>
      </c>
      <c r="G3419" s="176">
        <v>10</v>
      </c>
      <c r="H3419" s="176" t="s">
        <v>12422</v>
      </c>
      <c r="I3419" s="176" t="s">
        <v>12457</v>
      </c>
      <c r="J3419" s="176">
        <v>26.6</v>
      </c>
      <c r="K3419" s="176">
        <v>37.31</v>
      </c>
      <c r="L3419" s="177"/>
      <c r="M3419" s="177"/>
    </row>
    <row r="3420" spans="5:13" ht="16" x14ac:dyDescent="0.2">
      <c r="E3420" s="175" t="s">
        <v>16112</v>
      </c>
      <c r="F3420" s="285">
        <v>0.38055555555555554</v>
      </c>
      <c r="G3420" s="176">
        <v>11</v>
      </c>
      <c r="H3420" s="176" t="s">
        <v>11553</v>
      </c>
      <c r="I3420" s="176" t="s">
        <v>16089</v>
      </c>
      <c r="J3420" s="176">
        <v>26.9</v>
      </c>
      <c r="K3420" s="176">
        <v>36.9</v>
      </c>
      <c r="L3420" s="177"/>
      <c r="M3420" s="177"/>
    </row>
    <row r="3421" spans="5:13" ht="16" x14ac:dyDescent="0.2">
      <c r="E3421" s="175" t="s">
        <v>16112</v>
      </c>
      <c r="F3421" s="285">
        <v>0.38263888888888886</v>
      </c>
      <c r="G3421" s="176">
        <v>12</v>
      </c>
      <c r="H3421" s="176" t="s">
        <v>16092</v>
      </c>
      <c r="I3421" s="176" t="s">
        <v>12457</v>
      </c>
      <c r="J3421" s="176">
        <v>26.8</v>
      </c>
      <c r="K3421" s="176">
        <v>37.32</v>
      </c>
      <c r="L3421" s="177"/>
      <c r="M3421" s="177"/>
    </row>
    <row r="3422" spans="5:13" ht="16" x14ac:dyDescent="0.2">
      <c r="E3422" s="175" t="s">
        <v>16112</v>
      </c>
      <c r="F3422" s="285">
        <v>0.3840277777777778</v>
      </c>
      <c r="G3422" s="176">
        <v>13</v>
      </c>
      <c r="H3422" s="176" t="s">
        <v>16092</v>
      </c>
      <c r="I3422" s="176" t="s">
        <v>16089</v>
      </c>
      <c r="J3422" s="176">
        <v>26.9</v>
      </c>
      <c r="K3422" s="176">
        <v>37.049999999999997</v>
      </c>
      <c r="L3422" s="177"/>
      <c r="M3422" s="177"/>
    </row>
    <row r="3423" spans="5:13" ht="16" x14ac:dyDescent="0.2">
      <c r="E3423" s="175" t="s">
        <v>16112</v>
      </c>
      <c r="F3423" s="285">
        <v>0.38541666666666669</v>
      </c>
      <c r="G3423" s="176">
        <v>14</v>
      </c>
      <c r="H3423" s="176" t="s">
        <v>16092</v>
      </c>
      <c r="I3423" s="176" t="s">
        <v>16089</v>
      </c>
      <c r="J3423" s="176">
        <v>26.9</v>
      </c>
      <c r="K3423" s="176">
        <v>37.299999999999997</v>
      </c>
      <c r="L3423" s="177"/>
      <c r="M3423" s="177"/>
    </row>
    <row r="3424" spans="5:13" ht="16" x14ac:dyDescent="0.2">
      <c r="E3424" s="175" t="s">
        <v>16112</v>
      </c>
      <c r="F3424" s="285">
        <v>0.38611111111111113</v>
      </c>
      <c r="G3424" s="176">
        <v>15</v>
      </c>
      <c r="H3424" s="176" t="s">
        <v>8443</v>
      </c>
      <c r="I3424" s="176" t="s">
        <v>12457</v>
      </c>
      <c r="J3424" s="176">
        <v>26.9</v>
      </c>
      <c r="K3424" s="176">
        <v>37.31</v>
      </c>
      <c r="L3424" s="177"/>
      <c r="M3424" s="177"/>
    </row>
    <row r="3425" spans="5:13" ht="16" x14ac:dyDescent="0.2">
      <c r="E3425" s="175" t="s">
        <v>16112</v>
      </c>
      <c r="F3425" s="285">
        <v>0.37638888888888888</v>
      </c>
      <c r="G3425" s="176">
        <v>16</v>
      </c>
      <c r="H3425" s="176" t="s">
        <v>8443</v>
      </c>
      <c r="I3425" s="176" t="s">
        <v>16089</v>
      </c>
      <c r="J3425" s="176">
        <v>26.7</v>
      </c>
      <c r="K3425" s="176">
        <v>37.340000000000003</v>
      </c>
      <c r="L3425" s="177"/>
      <c r="M3425" s="177"/>
    </row>
    <row r="3426" spans="5:13" ht="16" x14ac:dyDescent="0.2">
      <c r="E3426" s="175" t="s">
        <v>16112</v>
      </c>
      <c r="F3426" s="285">
        <v>0.37847222222222221</v>
      </c>
      <c r="G3426" s="176">
        <v>17</v>
      </c>
      <c r="H3426" s="176" t="s">
        <v>12422</v>
      </c>
      <c r="I3426" s="176" t="s">
        <v>12457</v>
      </c>
      <c r="J3426" s="176">
        <v>26.5</v>
      </c>
      <c r="K3426" s="176">
        <v>37.31</v>
      </c>
      <c r="L3426" s="177"/>
      <c r="M3426" s="177"/>
    </row>
    <row r="3427" spans="5:13" ht="16" x14ac:dyDescent="0.2">
      <c r="E3427" s="175" t="s">
        <v>16112</v>
      </c>
      <c r="F3427" s="285">
        <v>0.37986111111111109</v>
      </c>
      <c r="G3427" s="176">
        <v>18</v>
      </c>
      <c r="H3427" s="176" t="s">
        <v>16092</v>
      </c>
      <c r="I3427" s="176" t="s">
        <v>16089</v>
      </c>
      <c r="J3427" s="176">
        <v>26.9</v>
      </c>
      <c r="K3427" s="176">
        <v>37.31</v>
      </c>
      <c r="L3427" s="177"/>
      <c r="M3427" s="177"/>
    </row>
    <row r="3428" spans="5:13" ht="16" x14ac:dyDescent="0.2">
      <c r="E3428" s="175" t="s">
        <v>16112</v>
      </c>
      <c r="F3428" s="285">
        <v>0.38194444444444442</v>
      </c>
      <c r="G3428" s="176">
        <v>19</v>
      </c>
      <c r="H3428" s="176" t="s">
        <v>16091</v>
      </c>
      <c r="I3428" s="176" t="s">
        <v>12457</v>
      </c>
      <c r="J3428" s="176">
        <v>26.8</v>
      </c>
      <c r="K3428" s="176">
        <v>37.299999999999997</v>
      </c>
      <c r="L3428" s="177"/>
      <c r="M3428" s="177"/>
    </row>
    <row r="3429" spans="5:13" ht="16" x14ac:dyDescent="0.2">
      <c r="E3429" s="175" t="s">
        <v>16112</v>
      </c>
      <c r="F3429" s="285">
        <v>0.38333333333333336</v>
      </c>
      <c r="G3429" s="176">
        <v>20</v>
      </c>
      <c r="H3429" s="176" t="s">
        <v>16090</v>
      </c>
      <c r="I3429" s="176" t="s">
        <v>16089</v>
      </c>
      <c r="J3429" s="176">
        <v>26.9</v>
      </c>
      <c r="K3429" s="176">
        <v>37.35</v>
      </c>
      <c r="L3429" s="177"/>
      <c r="M3429" s="177"/>
    </row>
    <row r="3430" spans="5:13" ht="16" x14ac:dyDescent="0.2">
      <c r="E3430" s="175" t="s">
        <v>16112</v>
      </c>
      <c r="F3430" s="285">
        <v>0.38541666666666669</v>
      </c>
      <c r="G3430" s="176">
        <v>21</v>
      </c>
      <c r="H3430" s="176" t="s">
        <v>16092</v>
      </c>
      <c r="I3430" s="176" t="s">
        <v>12457</v>
      </c>
      <c r="J3430" s="176">
        <v>26.8</v>
      </c>
      <c r="K3430" s="176">
        <v>37.299999999999997</v>
      </c>
      <c r="L3430" s="177"/>
      <c r="M3430" s="177"/>
    </row>
    <row r="3431" spans="5:13" ht="16" x14ac:dyDescent="0.2">
      <c r="E3431" s="175" t="s">
        <v>16112</v>
      </c>
      <c r="F3431" s="285">
        <v>0.37638888888888888</v>
      </c>
      <c r="G3431" s="176">
        <v>22</v>
      </c>
      <c r="H3431" s="176" t="s">
        <v>16091</v>
      </c>
      <c r="I3431" s="176" t="s">
        <v>16089</v>
      </c>
      <c r="J3431" s="176">
        <v>26.8</v>
      </c>
      <c r="K3431" s="176">
        <v>37.32</v>
      </c>
      <c r="L3431" s="177"/>
      <c r="M3431" s="177"/>
    </row>
    <row r="3432" spans="5:13" ht="16" x14ac:dyDescent="0.2">
      <c r="E3432" s="175" t="s">
        <v>16112</v>
      </c>
      <c r="F3432" s="285">
        <v>0.37777777777777777</v>
      </c>
      <c r="G3432" s="176">
        <v>23</v>
      </c>
      <c r="H3432" s="176" t="s">
        <v>16088</v>
      </c>
      <c r="I3432" s="176" t="s">
        <v>12457</v>
      </c>
      <c r="J3432" s="176">
        <v>26.9</v>
      </c>
      <c r="K3432" s="176">
        <v>36.770000000000003</v>
      </c>
      <c r="L3432" s="177"/>
      <c r="M3432" s="177"/>
    </row>
    <row r="3433" spans="5:13" ht="16" x14ac:dyDescent="0.2">
      <c r="E3433" s="175" t="s">
        <v>16112</v>
      </c>
      <c r="F3433" s="285">
        <v>0.37916666666666665</v>
      </c>
      <c r="G3433" s="176">
        <v>24</v>
      </c>
      <c r="H3433" s="176" t="s">
        <v>11553</v>
      </c>
      <c r="I3433" s="176" t="s">
        <v>12457</v>
      </c>
      <c r="J3433" s="176">
        <v>26.9</v>
      </c>
      <c r="K3433" s="176">
        <v>37.32</v>
      </c>
      <c r="L3433" s="177"/>
      <c r="M3433" s="177"/>
    </row>
    <row r="3434" spans="5:13" ht="16" x14ac:dyDescent="0.2">
      <c r="E3434" s="175" t="s">
        <v>16112</v>
      </c>
      <c r="F3434" s="285">
        <v>0.38124999999999998</v>
      </c>
      <c r="G3434" s="176">
        <v>25</v>
      </c>
      <c r="H3434" s="176" t="s">
        <v>16090</v>
      </c>
      <c r="I3434" s="176" t="s">
        <v>16089</v>
      </c>
      <c r="J3434" s="176">
        <v>26.8</v>
      </c>
      <c r="K3434" s="176">
        <v>37.25</v>
      </c>
      <c r="L3434" s="177"/>
      <c r="M3434" s="177"/>
    </row>
    <row r="3435" spans="5:13" ht="16" x14ac:dyDescent="0.2">
      <c r="E3435" s="175" t="s">
        <v>16112</v>
      </c>
      <c r="F3435" s="285">
        <v>0.38333333333333336</v>
      </c>
      <c r="G3435" s="176">
        <v>26</v>
      </c>
      <c r="H3435" s="176" t="s">
        <v>12422</v>
      </c>
      <c r="I3435" s="176" t="s">
        <v>16089</v>
      </c>
      <c r="J3435" s="176">
        <v>26.9</v>
      </c>
      <c r="K3435" s="176">
        <v>37.32</v>
      </c>
      <c r="L3435" s="177"/>
      <c r="M3435" s="177"/>
    </row>
    <row r="3436" spans="5:13" ht="16" x14ac:dyDescent="0.2">
      <c r="E3436" s="175" t="s">
        <v>16112</v>
      </c>
      <c r="F3436" s="285">
        <v>0.38472222222222224</v>
      </c>
      <c r="G3436" s="176">
        <v>27</v>
      </c>
      <c r="H3436" s="176" t="s">
        <v>16091</v>
      </c>
      <c r="I3436" s="176" t="s">
        <v>12457</v>
      </c>
      <c r="J3436" s="176">
        <v>26.8</v>
      </c>
      <c r="K3436" s="176">
        <v>37.31</v>
      </c>
      <c r="L3436" s="177"/>
      <c r="M3436" s="177"/>
    </row>
    <row r="3437" spans="5:13" ht="16" x14ac:dyDescent="0.2">
      <c r="E3437" s="175" t="s">
        <v>16112</v>
      </c>
      <c r="F3437" s="285">
        <v>0.38680555555555557</v>
      </c>
      <c r="G3437" s="176">
        <v>28</v>
      </c>
      <c r="H3437" s="176" t="s">
        <v>11553</v>
      </c>
      <c r="I3437" s="176" t="s">
        <v>12457</v>
      </c>
      <c r="J3437" s="176">
        <v>27.1</v>
      </c>
      <c r="K3437" s="176">
        <v>37.32</v>
      </c>
      <c r="L3437" s="177"/>
      <c r="M3437" s="177"/>
    </row>
    <row r="3438" spans="5:13" ht="16" x14ac:dyDescent="0.2">
      <c r="E3438" s="175" t="s">
        <v>16112</v>
      </c>
      <c r="F3438" s="285">
        <v>0.39166666666666666</v>
      </c>
      <c r="G3438" s="176">
        <v>29</v>
      </c>
      <c r="H3438" s="176" t="s">
        <v>11553</v>
      </c>
      <c r="I3438" s="176" t="s">
        <v>16089</v>
      </c>
      <c r="J3438" s="176">
        <v>27.1</v>
      </c>
      <c r="K3438" s="176">
        <v>37.32</v>
      </c>
      <c r="L3438" s="177"/>
      <c r="M3438" s="177"/>
    </row>
    <row r="3439" spans="5:13" ht="16" x14ac:dyDescent="0.2">
      <c r="E3439" s="175" t="s">
        <v>16112</v>
      </c>
      <c r="F3439" s="285">
        <v>0.39513888888888887</v>
      </c>
      <c r="G3439" s="176">
        <v>30</v>
      </c>
      <c r="H3439" s="176" t="s">
        <v>11553</v>
      </c>
      <c r="I3439" s="176" t="s">
        <v>16089</v>
      </c>
      <c r="J3439" s="176">
        <v>26.8</v>
      </c>
      <c r="K3439" s="176">
        <v>37.31</v>
      </c>
      <c r="L3439" s="177"/>
      <c r="M3439" s="177"/>
    </row>
    <row r="3440" spans="5:13" ht="16" x14ac:dyDescent="0.2">
      <c r="E3440" s="175" t="s">
        <v>16112</v>
      </c>
      <c r="F3440" s="285">
        <v>0.40625</v>
      </c>
      <c r="G3440" s="176">
        <v>31</v>
      </c>
      <c r="H3440" s="176" t="s">
        <v>8443</v>
      </c>
      <c r="I3440" s="176" t="s">
        <v>16089</v>
      </c>
      <c r="J3440" s="176">
        <v>27</v>
      </c>
      <c r="K3440" s="176">
        <v>37.31</v>
      </c>
      <c r="L3440" s="177"/>
      <c r="M3440" s="177"/>
    </row>
    <row r="3441" spans="5:13" ht="16" x14ac:dyDescent="0.2">
      <c r="E3441" s="175" t="s">
        <v>16112</v>
      </c>
      <c r="F3441" s="285">
        <v>0.40555555555555556</v>
      </c>
      <c r="G3441" s="176">
        <v>32</v>
      </c>
      <c r="H3441" s="176" t="s">
        <v>12422</v>
      </c>
      <c r="I3441" s="176" t="s">
        <v>16089</v>
      </c>
      <c r="J3441" s="176">
        <v>27.2</v>
      </c>
      <c r="K3441" s="176">
        <v>37.33</v>
      </c>
      <c r="L3441" s="177"/>
      <c r="M3441" s="177"/>
    </row>
    <row r="3442" spans="5:13" ht="16" x14ac:dyDescent="0.2">
      <c r="E3442" s="175" t="s">
        <v>16112</v>
      </c>
      <c r="F3442" s="285">
        <v>0.40486111111111112</v>
      </c>
      <c r="G3442" s="176">
        <v>33</v>
      </c>
      <c r="H3442" s="176" t="s">
        <v>12422</v>
      </c>
      <c r="I3442" s="176" t="s">
        <v>12457</v>
      </c>
      <c r="J3442" s="176">
        <v>27</v>
      </c>
      <c r="K3442" s="176">
        <v>37.33</v>
      </c>
      <c r="L3442" s="177"/>
      <c r="M3442" s="177"/>
    </row>
    <row r="3443" spans="5:13" ht="16" x14ac:dyDescent="0.2">
      <c r="E3443" s="175" t="s">
        <v>16112</v>
      </c>
      <c r="F3443" s="285">
        <v>0.40486111111111112</v>
      </c>
      <c r="G3443" s="176">
        <v>34</v>
      </c>
      <c r="H3443" s="176" t="s">
        <v>12422</v>
      </c>
      <c r="I3443" s="176" t="s">
        <v>16089</v>
      </c>
      <c r="J3443" s="176">
        <v>27</v>
      </c>
      <c r="K3443" s="176">
        <v>37.31</v>
      </c>
      <c r="L3443" s="177"/>
      <c r="M3443" s="177"/>
    </row>
    <row r="3444" spans="5:13" ht="16" x14ac:dyDescent="0.2">
      <c r="E3444" s="175" t="s">
        <v>16112</v>
      </c>
      <c r="F3444" s="285">
        <v>0.40416666666666667</v>
      </c>
      <c r="G3444" s="176">
        <v>35</v>
      </c>
      <c r="H3444" s="176" t="s">
        <v>16091</v>
      </c>
      <c r="I3444" s="176" t="s">
        <v>16089</v>
      </c>
      <c r="J3444" s="176">
        <v>26.9</v>
      </c>
      <c r="K3444" s="176">
        <v>37.299999999999997</v>
      </c>
      <c r="L3444" s="177"/>
      <c r="M3444" s="177"/>
    </row>
    <row r="3445" spans="5:13" ht="16" x14ac:dyDescent="0.2">
      <c r="E3445" s="175" t="s">
        <v>16112</v>
      </c>
      <c r="F3445" s="285">
        <v>0.39305555555555555</v>
      </c>
      <c r="G3445" s="176">
        <v>36</v>
      </c>
      <c r="H3445" s="176" t="s">
        <v>16092</v>
      </c>
      <c r="I3445" s="176" t="s">
        <v>12457</v>
      </c>
      <c r="J3445" s="176">
        <v>26.5</v>
      </c>
      <c r="K3445" s="176">
        <v>37.299999999999997</v>
      </c>
      <c r="L3445" s="177"/>
      <c r="M3445" s="177"/>
    </row>
    <row r="3446" spans="5:13" ht="16" x14ac:dyDescent="0.2">
      <c r="E3446" s="175" t="s">
        <v>16112</v>
      </c>
      <c r="F3446" s="285">
        <v>0.39305555555555555</v>
      </c>
      <c r="G3446" s="176">
        <v>37</v>
      </c>
      <c r="H3446" s="176" t="s">
        <v>16092</v>
      </c>
      <c r="I3446" s="176" t="s">
        <v>12457</v>
      </c>
      <c r="J3446" s="176">
        <v>26.4</v>
      </c>
      <c r="K3446" s="176">
        <v>37.31</v>
      </c>
      <c r="L3446" s="177"/>
      <c r="M3446" s="177"/>
    </row>
    <row r="3447" spans="5:13" ht="16" x14ac:dyDescent="0.2">
      <c r="E3447" s="175" t="s">
        <v>16112</v>
      </c>
      <c r="F3447" s="285">
        <v>0.3972222222222222</v>
      </c>
      <c r="G3447" s="176">
        <v>38</v>
      </c>
      <c r="H3447" s="176" t="s">
        <v>8443</v>
      </c>
      <c r="I3447" s="176" t="s">
        <v>12457</v>
      </c>
      <c r="J3447" s="176">
        <v>27</v>
      </c>
      <c r="K3447" s="176">
        <v>37.32</v>
      </c>
      <c r="L3447" s="177"/>
      <c r="M3447" s="177"/>
    </row>
    <row r="3448" spans="5:13" ht="16" x14ac:dyDescent="0.2">
      <c r="E3448" s="175" t="s">
        <v>16112</v>
      </c>
      <c r="F3448" s="285">
        <v>0.39861111111111114</v>
      </c>
      <c r="G3448" s="176">
        <v>39</v>
      </c>
      <c r="H3448" s="176" t="s">
        <v>12422</v>
      </c>
      <c r="I3448" s="176" t="s">
        <v>16089</v>
      </c>
      <c r="J3448" s="176">
        <v>27.1</v>
      </c>
      <c r="K3448" s="176">
        <v>37.380000000000003</v>
      </c>
      <c r="L3448" s="177"/>
      <c r="M3448" s="177"/>
    </row>
    <row r="3449" spans="5:13" ht="16" x14ac:dyDescent="0.2">
      <c r="E3449" s="175" t="s">
        <v>16112</v>
      </c>
      <c r="F3449" s="285">
        <v>0.4</v>
      </c>
      <c r="G3449" s="176">
        <v>40</v>
      </c>
      <c r="H3449" s="176" t="s">
        <v>16092</v>
      </c>
      <c r="I3449" s="176" t="s">
        <v>16089</v>
      </c>
      <c r="J3449" s="176">
        <v>26.9</v>
      </c>
      <c r="K3449" s="176">
        <v>37.32</v>
      </c>
      <c r="L3449" s="177"/>
      <c r="M3449" s="177"/>
    </row>
    <row r="3450" spans="5:13" ht="16" x14ac:dyDescent="0.2">
      <c r="E3450" s="175" t="s">
        <v>16112</v>
      </c>
      <c r="F3450" s="285">
        <v>0.40208333333333335</v>
      </c>
      <c r="G3450" s="176">
        <v>41</v>
      </c>
      <c r="H3450" s="176" t="s">
        <v>16088</v>
      </c>
      <c r="I3450" s="176" t="s">
        <v>16089</v>
      </c>
      <c r="J3450" s="176">
        <v>27</v>
      </c>
      <c r="K3450" s="176">
        <v>37.32</v>
      </c>
      <c r="L3450" s="177"/>
      <c r="M3450" s="177"/>
    </row>
    <row r="3451" spans="5:13" ht="16" x14ac:dyDescent="0.2">
      <c r="E3451" s="175" t="s">
        <v>16112</v>
      </c>
      <c r="F3451" s="285">
        <v>0.40277777777777779</v>
      </c>
      <c r="G3451" s="176">
        <v>42</v>
      </c>
      <c r="H3451" s="176" t="s">
        <v>8443</v>
      </c>
      <c r="I3451" s="176" t="s">
        <v>12457</v>
      </c>
      <c r="J3451" s="176">
        <v>27</v>
      </c>
      <c r="K3451" s="176">
        <v>37.31</v>
      </c>
      <c r="L3451" s="177"/>
      <c r="M3451" s="177"/>
    </row>
    <row r="3452" spans="5:13" ht="16" x14ac:dyDescent="0.2">
      <c r="E3452" s="175" t="s">
        <v>16112</v>
      </c>
      <c r="F3452" s="285">
        <v>0.40347222222222223</v>
      </c>
      <c r="G3452" s="176">
        <v>43</v>
      </c>
      <c r="H3452" s="176" t="s">
        <v>8443</v>
      </c>
      <c r="I3452" s="176" t="s">
        <v>12457</v>
      </c>
      <c r="J3452" s="176">
        <v>27.2</v>
      </c>
      <c r="K3452" s="176">
        <v>37.31</v>
      </c>
      <c r="L3452" s="177"/>
      <c r="M3452" s="177"/>
    </row>
    <row r="3453" spans="5:13" ht="16" x14ac:dyDescent="0.2">
      <c r="E3453" s="175" t="s">
        <v>16112</v>
      </c>
      <c r="F3453" s="285">
        <v>0.39374999999999999</v>
      </c>
      <c r="G3453" s="176">
        <v>44</v>
      </c>
      <c r="H3453" s="176" t="s">
        <v>16088</v>
      </c>
      <c r="I3453" s="176" t="s">
        <v>16089</v>
      </c>
      <c r="J3453" s="176">
        <v>26.5</v>
      </c>
      <c r="K3453" s="176">
        <v>37.31</v>
      </c>
      <c r="L3453" s="177"/>
      <c r="M3453" s="177"/>
    </row>
    <row r="3454" spans="5:13" ht="16" x14ac:dyDescent="0.2">
      <c r="E3454" s="175" t="s">
        <v>16112</v>
      </c>
      <c r="F3454" s="285">
        <v>0.39652777777777776</v>
      </c>
      <c r="G3454" s="176">
        <v>45</v>
      </c>
      <c r="H3454" s="176" t="s">
        <v>16088</v>
      </c>
      <c r="I3454" s="176" t="s">
        <v>12457</v>
      </c>
      <c r="J3454" s="176">
        <v>27.2</v>
      </c>
      <c r="K3454" s="176">
        <v>37.369999999999997</v>
      </c>
      <c r="L3454" s="177"/>
      <c r="M3454" s="177"/>
    </row>
    <row r="3455" spans="5:13" ht="16" x14ac:dyDescent="0.2">
      <c r="E3455" s="175" t="s">
        <v>16112</v>
      </c>
      <c r="F3455" s="285">
        <v>0.39791666666666664</v>
      </c>
      <c r="G3455" s="176">
        <v>46</v>
      </c>
      <c r="H3455" s="176" t="s">
        <v>12422</v>
      </c>
      <c r="I3455" s="176" t="s">
        <v>12457</v>
      </c>
      <c r="J3455" s="176">
        <v>27.1</v>
      </c>
      <c r="K3455" s="176">
        <v>37.32</v>
      </c>
      <c r="L3455" s="177"/>
      <c r="M3455" s="177"/>
    </row>
    <row r="3456" spans="5:13" ht="16" x14ac:dyDescent="0.2">
      <c r="E3456" s="175" t="s">
        <v>16112</v>
      </c>
      <c r="F3456" s="285">
        <v>0.4</v>
      </c>
      <c r="G3456" s="176">
        <v>47</v>
      </c>
      <c r="H3456" s="176" t="s">
        <v>16088</v>
      </c>
      <c r="I3456" s="176" t="s">
        <v>12457</v>
      </c>
      <c r="J3456" s="176">
        <v>26.9</v>
      </c>
      <c r="K3456" s="176">
        <v>37.31</v>
      </c>
      <c r="L3456" s="177"/>
      <c r="M3456" s="177"/>
    </row>
    <row r="3457" spans="5:13" ht="16" x14ac:dyDescent="0.2">
      <c r="E3457" s="175" t="s">
        <v>16112</v>
      </c>
      <c r="F3457" s="285">
        <v>0.40138888888888891</v>
      </c>
      <c r="G3457" s="176">
        <v>48</v>
      </c>
      <c r="H3457" s="176" t="s">
        <v>16088</v>
      </c>
      <c r="I3457" s="176" t="s">
        <v>12457</v>
      </c>
      <c r="J3457" s="176">
        <v>27</v>
      </c>
      <c r="K3457" s="176">
        <v>37.299999999999997</v>
      </c>
      <c r="L3457" s="177"/>
      <c r="M3457" s="177"/>
    </row>
    <row r="3458" spans="5:13" ht="16" x14ac:dyDescent="0.2">
      <c r="E3458" s="175" t="s">
        <v>16112</v>
      </c>
      <c r="F3458" s="285">
        <v>0.40208333333333335</v>
      </c>
      <c r="G3458" s="176">
        <v>49</v>
      </c>
      <c r="H3458" s="176" t="s">
        <v>11553</v>
      </c>
      <c r="I3458" s="176" t="s">
        <v>16089</v>
      </c>
      <c r="J3458" s="176">
        <v>27.1</v>
      </c>
      <c r="K3458" s="176">
        <v>37.31</v>
      </c>
      <c r="L3458" s="177"/>
      <c r="M3458" s="177"/>
    </row>
    <row r="3459" spans="5:13" ht="16" x14ac:dyDescent="0.2">
      <c r="E3459" s="175" t="s">
        <v>16112</v>
      </c>
      <c r="F3459" s="285">
        <v>0.39444444444444443</v>
      </c>
      <c r="G3459" s="176">
        <v>50</v>
      </c>
      <c r="H3459" s="176" t="s">
        <v>16090</v>
      </c>
      <c r="I3459" s="176" t="s">
        <v>12457</v>
      </c>
      <c r="J3459" s="176">
        <v>27.1</v>
      </c>
      <c r="K3459" s="176">
        <v>37.32</v>
      </c>
      <c r="L3459" s="177"/>
      <c r="M3459" s="177"/>
    </row>
    <row r="3460" spans="5:13" ht="16" x14ac:dyDescent="0.2">
      <c r="E3460" s="175" t="s">
        <v>16112</v>
      </c>
      <c r="F3460" s="285">
        <v>0.39583333333333331</v>
      </c>
      <c r="G3460" s="176">
        <v>51</v>
      </c>
      <c r="H3460" s="176" t="s">
        <v>16091</v>
      </c>
      <c r="I3460" s="176" t="s">
        <v>16089</v>
      </c>
      <c r="J3460" s="176">
        <v>26.9</v>
      </c>
      <c r="K3460" s="176">
        <v>37.35</v>
      </c>
      <c r="L3460" s="177"/>
      <c r="M3460" s="177"/>
    </row>
    <row r="3461" spans="5:13" ht="16" x14ac:dyDescent="0.2">
      <c r="E3461" s="175" t="s">
        <v>16112</v>
      </c>
      <c r="F3461" s="285">
        <v>0.39652777777777776</v>
      </c>
      <c r="G3461" s="176">
        <v>52</v>
      </c>
      <c r="H3461" s="176" t="s">
        <v>8443</v>
      </c>
      <c r="I3461" s="176" t="s">
        <v>16089</v>
      </c>
      <c r="J3461" s="176">
        <v>27.1</v>
      </c>
      <c r="K3461" s="176">
        <v>37.32</v>
      </c>
      <c r="L3461" s="177"/>
      <c r="M3461" s="177"/>
    </row>
    <row r="3462" spans="5:13" ht="16" x14ac:dyDescent="0.2">
      <c r="E3462" s="175" t="s">
        <v>16112</v>
      </c>
      <c r="F3462" s="285">
        <v>0.39791666666666664</v>
      </c>
      <c r="G3462" s="176">
        <v>53</v>
      </c>
      <c r="H3462" s="176" t="s">
        <v>16091</v>
      </c>
      <c r="I3462" s="176" t="s">
        <v>12457</v>
      </c>
      <c r="J3462" s="176">
        <v>26.9</v>
      </c>
      <c r="K3462" s="176">
        <v>37.22</v>
      </c>
      <c r="L3462" s="177"/>
      <c r="M3462" s="177"/>
    </row>
    <row r="3463" spans="5:13" ht="16" x14ac:dyDescent="0.2">
      <c r="E3463" s="175" t="s">
        <v>16112</v>
      </c>
      <c r="F3463" s="285">
        <v>0.39930555555555558</v>
      </c>
      <c r="G3463" s="176">
        <v>54</v>
      </c>
      <c r="H3463" s="176" t="s">
        <v>16091</v>
      </c>
      <c r="I3463" s="176" t="s">
        <v>16089</v>
      </c>
      <c r="J3463" s="176">
        <v>26.9</v>
      </c>
      <c r="K3463" s="176">
        <v>37.31</v>
      </c>
      <c r="L3463" s="177"/>
      <c r="M3463" s="177"/>
    </row>
    <row r="3464" spans="5:13" ht="16" x14ac:dyDescent="0.2">
      <c r="E3464" s="175" t="s">
        <v>16112</v>
      </c>
      <c r="F3464" s="285">
        <v>0.40069444444444446</v>
      </c>
      <c r="G3464" s="176">
        <v>55</v>
      </c>
      <c r="H3464" s="176" t="s">
        <v>16090</v>
      </c>
      <c r="I3464" s="176" t="s">
        <v>12457</v>
      </c>
      <c r="J3464" s="176">
        <v>27</v>
      </c>
      <c r="K3464" s="176">
        <v>37.31</v>
      </c>
      <c r="L3464" s="177"/>
      <c r="M3464" s="177"/>
    </row>
    <row r="3465" spans="5:13" ht="16" x14ac:dyDescent="0.2">
      <c r="E3465" s="175" t="s">
        <v>16112</v>
      </c>
      <c r="F3465" s="285">
        <v>0.40069444444444446</v>
      </c>
      <c r="G3465" s="176">
        <v>56</v>
      </c>
      <c r="H3465" s="176" t="s">
        <v>16090</v>
      </c>
      <c r="I3465" s="176" t="s">
        <v>12457</v>
      </c>
      <c r="J3465" s="176">
        <v>26.9</v>
      </c>
      <c r="K3465" s="176">
        <v>37.31</v>
      </c>
      <c r="L3465" s="177"/>
      <c r="M3465" s="177"/>
    </row>
    <row r="3466" spans="5:13" ht="16" x14ac:dyDescent="0.2">
      <c r="E3466" s="175" t="s">
        <v>16112</v>
      </c>
      <c r="F3466" s="285">
        <v>0.40902777777777777</v>
      </c>
      <c r="G3466" s="176" t="s">
        <v>16093</v>
      </c>
      <c r="H3466" s="176" t="s">
        <v>16094</v>
      </c>
      <c r="I3466" s="176" t="s">
        <v>16089</v>
      </c>
      <c r="J3466" s="176">
        <v>28.6</v>
      </c>
      <c r="K3466" s="176">
        <v>37.229999999999997</v>
      </c>
      <c r="L3466" s="177"/>
      <c r="M3466" s="177"/>
    </row>
    <row r="3467" spans="5:13" ht="16" x14ac:dyDescent="0.2">
      <c r="E3467" s="175" t="s">
        <v>16112</v>
      </c>
      <c r="F3467" s="285">
        <v>0.40972222222222221</v>
      </c>
      <c r="G3467" s="176" t="s">
        <v>16095</v>
      </c>
      <c r="H3467" s="176" t="s">
        <v>16094</v>
      </c>
      <c r="I3467" s="176" t="s">
        <v>12457</v>
      </c>
      <c r="J3467" s="176">
        <v>28.6</v>
      </c>
      <c r="K3467" s="176">
        <v>36.880000000000003</v>
      </c>
      <c r="L3467" s="177"/>
      <c r="M3467" s="177"/>
    </row>
    <row r="3468" spans="5:13" ht="16" x14ac:dyDescent="0.2">
      <c r="E3468" s="175" t="s">
        <v>16113</v>
      </c>
      <c r="F3468" s="285">
        <v>0.37430555555555556</v>
      </c>
      <c r="G3468" s="176">
        <v>1</v>
      </c>
      <c r="H3468" s="176" t="s">
        <v>16088</v>
      </c>
      <c r="I3468" s="176" t="s">
        <v>16089</v>
      </c>
      <c r="J3468" s="176">
        <v>27.2</v>
      </c>
      <c r="K3468" s="176">
        <v>37.42</v>
      </c>
      <c r="L3468" s="177"/>
      <c r="M3468" s="177"/>
    </row>
    <row r="3469" spans="5:13" ht="16" x14ac:dyDescent="0.2">
      <c r="E3469" s="175" t="s">
        <v>16113</v>
      </c>
      <c r="F3469" s="285">
        <v>0.375</v>
      </c>
      <c r="G3469" s="176">
        <v>2</v>
      </c>
      <c r="H3469" s="176" t="s">
        <v>16090</v>
      </c>
      <c r="I3469" s="176" t="s">
        <v>16089</v>
      </c>
      <c r="J3469" s="176">
        <v>27.3</v>
      </c>
      <c r="K3469" s="176">
        <v>37.4</v>
      </c>
      <c r="L3469" s="177"/>
      <c r="M3469" s="177"/>
    </row>
    <row r="3470" spans="5:13" ht="16" x14ac:dyDescent="0.2">
      <c r="E3470" s="175" t="s">
        <v>16113</v>
      </c>
      <c r="F3470" s="285">
        <v>0.38819444444444445</v>
      </c>
      <c r="G3470" s="176">
        <v>3</v>
      </c>
      <c r="H3470" s="176" t="s">
        <v>16091</v>
      </c>
      <c r="I3470" s="176" t="s">
        <v>12457</v>
      </c>
      <c r="J3470" s="176">
        <v>27</v>
      </c>
      <c r="K3470" s="176">
        <v>37.380000000000003</v>
      </c>
      <c r="L3470" s="177"/>
      <c r="M3470" s="177"/>
    </row>
    <row r="3471" spans="5:13" ht="16" x14ac:dyDescent="0.2">
      <c r="E3471" s="175" t="s">
        <v>16113</v>
      </c>
      <c r="F3471" s="285">
        <v>0.38819444444444445</v>
      </c>
      <c r="G3471" s="176">
        <v>4</v>
      </c>
      <c r="H3471" s="176" t="s">
        <v>16090</v>
      </c>
      <c r="I3471" s="176" t="s">
        <v>12457</v>
      </c>
      <c r="J3471" s="176">
        <v>26.9</v>
      </c>
      <c r="K3471" s="176">
        <v>37.369999999999997</v>
      </c>
      <c r="L3471" s="177"/>
      <c r="M3471" s="177"/>
    </row>
    <row r="3472" spans="5:13" ht="16" x14ac:dyDescent="0.2">
      <c r="E3472" s="175" t="s">
        <v>16113</v>
      </c>
      <c r="F3472" s="285">
        <v>0.38750000000000001</v>
      </c>
      <c r="G3472" s="176">
        <v>5</v>
      </c>
      <c r="H3472" s="176" t="s">
        <v>11553</v>
      </c>
      <c r="I3472" s="176" t="s">
        <v>12457</v>
      </c>
      <c r="J3472" s="176">
        <v>27.2</v>
      </c>
      <c r="K3472" s="176">
        <v>37.369999999999997</v>
      </c>
      <c r="L3472" s="177"/>
      <c r="M3472" s="177"/>
    </row>
    <row r="3473" spans="5:13" ht="16" x14ac:dyDescent="0.2">
      <c r="E3473" s="175" t="s">
        <v>16113</v>
      </c>
      <c r="F3473" s="285">
        <v>0.38680555555555557</v>
      </c>
      <c r="G3473" s="176">
        <v>6</v>
      </c>
      <c r="H3473" s="176" t="s">
        <v>16090</v>
      </c>
      <c r="I3473" s="176" t="s">
        <v>16089</v>
      </c>
      <c r="J3473" s="176">
        <v>27.2</v>
      </c>
      <c r="K3473" s="176">
        <v>37.39</v>
      </c>
      <c r="L3473" s="177"/>
      <c r="M3473" s="177"/>
    </row>
    <row r="3474" spans="5:13" ht="16" x14ac:dyDescent="0.2">
      <c r="E3474" s="175" t="s">
        <v>16113</v>
      </c>
      <c r="F3474" s="285">
        <v>0.38611111111111113</v>
      </c>
      <c r="G3474" s="176">
        <v>7</v>
      </c>
      <c r="H3474" s="176" t="s">
        <v>16088</v>
      </c>
      <c r="I3474" s="176" t="s">
        <v>16089</v>
      </c>
      <c r="J3474" s="176">
        <v>26.8</v>
      </c>
      <c r="K3474" s="176">
        <v>37.39</v>
      </c>
      <c r="L3474" s="177"/>
      <c r="M3474" s="177"/>
    </row>
    <row r="3475" spans="5:13" ht="16" x14ac:dyDescent="0.2">
      <c r="E3475" s="175" t="s">
        <v>16113</v>
      </c>
      <c r="F3475" s="285">
        <v>0.375</v>
      </c>
      <c r="G3475" s="176">
        <v>8</v>
      </c>
      <c r="H3475" s="176" t="s">
        <v>11553</v>
      </c>
      <c r="I3475" s="176" t="s">
        <v>12457</v>
      </c>
      <c r="J3475" s="176">
        <v>26.6</v>
      </c>
      <c r="K3475" s="176">
        <v>37.4</v>
      </c>
      <c r="L3475" s="177"/>
      <c r="M3475" s="177"/>
    </row>
    <row r="3476" spans="5:13" ht="16" x14ac:dyDescent="0.2">
      <c r="E3476" s="175" t="s">
        <v>16113</v>
      </c>
      <c r="F3476" s="285">
        <v>0.37569444444444444</v>
      </c>
      <c r="G3476" s="176">
        <v>9</v>
      </c>
      <c r="H3476" s="176" t="s">
        <v>8443</v>
      </c>
      <c r="I3476" s="176" t="s">
        <v>16089</v>
      </c>
      <c r="J3476" s="176">
        <v>26.8</v>
      </c>
      <c r="K3476" s="176">
        <v>37.4</v>
      </c>
      <c r="L3476" s="177"/>
      <c r="M3476" s="177"/>
    </row>
    <row r="3477" spans="5:13" ht="16" x14ac:dyDescent="0.2">
      <c r="E3477" s="175" t="s">
        <v>16113</v>
      </c>
      <c r="F3477" s="285">
        <v>0.37777777777777777</v>
      </c>
      <c r="G3477" s="176">
        <v>10</v>
      </c>
      <c r="H3477" s="176" t="s">
        <v>12422</v>
      </c>
      <c r="I3477" s="176" t="s">
        <v>12457</v>
      </c>
      <c r="J3477" s="176">
        <v>26.6</v>
      </c>
      <c r="K3477" s="176">
        <v>37.380000000000003</v>
      </c>
      <c r="L3477" s="177"/>
      <c r="M3477" s="177"/>
    </row>
    <row r="3478" spans="5:13" ht="16" x14ac:dyDescent="0.2">
      <c r="E3478" s="175" t="s">
        <v>16113</v>
      </c>
      <c r="F3478" s="285">
        <v>0.37986111111111109</v>
      </c>
      <c r="G3478" s="176">
        <v>11</v>
      </c>
      <c r="H3478" s="176" t="s">
        <v>11553</v>
      </c>
      <c r="I3478" s="176" t="s">
        <v>16089</v>
      </c>
      <c r="J3478" s="176">
        <v>27</v>
      </c>
      <c r="K3478" s="176">
        <v>37.39</v>
      </c>
      <c r="L3478" s="177"/>
      <c r="M3478" s="177"/>
    </row>
    <row r="3479" spans="5:13" ht="16" x14ac:dyDescent="0.2">
      <c r="E3479" s="175" t="s">
        <v>16113</v>
      </c>
      <c r="F3479" s="285">
        <v>0.38124999999999998</v>
      </c>
      <c r="G3479" s="176">
        <v>12</v>
      </c>
      <c r="H3479" s="176" t="s">
        <v>16092</v>
      </c>
      <c r="I3479" s="176" t="s">
        <v>12457</v>
      </c>
      <c r="J3479" s="176">
        <v>26.9</v>
      </c>
      <c r="K3479" s="176">
        <v>37.39</v>
      </c>
      <c r="L3479" s="177"/>
      <c r="M3479" s="177"/>
    </row>
    <row r="3480" spans="5:13" ht="16" x14ac:dyDescent="0.2">
      <c r="E3480" s="175" t="s">
        <v>16113</v>
      </c>
      <c r="F3480" s="285">
        <v>0.38263888888888886</v>
      </c>
      <c r="G3480" s="176">
        <v>13</v>
      </c>
      <c r="H3480" s="176" t="s">
        <v>16092</v>
      </c>
      <c r="I3480" s="176" t="s">
        <v>16089</v>
      </c>
      <c r="J3480" s="176">
        <v>26.9</v>
      </c>
      <c r="K3480" s="176">
        <v>37.4</v>
      </c>
      <c r="L3480" s="177"/>
      <c r="M3480" s="177"/>
    </row>
    <row r="3481" spans="5:13" ht="16" x14ac:dyDescent="0.2">
      <c r="E3481" s="175" t="s">
        <v>16113</v>
      </c>
      <c r="F3481" s="285">
        <v>0.38472222222222224</v>
      </c>
      <c r="G3481" s="176">
        <v>14</v>
      </c>
      <c r="H3481" s="176" t="s">
        <v>16092</v>
      </c>
      <c r="I3481" s="176" t="s">
        <v>16089</v>
      </c>
      <c r="J3481" s="176">
        <v>27</v>
      </c>
      <c r="K3481" s="176">
        <v>37.39</v>
      </c>
      <c r="L3481" s="177"/>
      <c r="M3481" s="177"/>
    </row>
    <row r="3482" spans="5:13" ht="16" x14ac:dyDescent="0.2">
      <c r="E3482" s="175" t="s">
        <v>16113</v>
      </c>
      <c r="F3482" s="285">
        <v>0.38541666666666669</v>
      </c>
      <c r="G3482" s="176">
        <v>15</v>
      </c>
      <c r="H3482" s="176" t="s">
        <v>8443</v>
      </c>
      <c r="I3482" s="176" t="s">
        <v>12457</v>
      </c>
      <c r="J3482" s="176">
        <v>26.9</v>
      </c>
      <c r="K3482" s="176">
        <v>37.11</v>
      </c>
      <c r="L3482" s="177"/>
      <c r="M3482" s="177"/>
    </row>
    <row r="3483" spans="5:13" ht="16" x14ac:dyDescent="0.2">
      <c r="E3483" s="175" t="s">
        <v>16113</v>
      </c>
      <c r="F3483" s="285">
        <v>0.37638888888888888</v>
      </c>
      <c r="G3483" s="176">
        <v>16</v>
      </c>
      <c r="H3483" s="176" t="s">
        <v>8443</v>
      </c>
      <c r="I3483" s="176" t="s">
        <v>16089</v>
      </c>
      <c r="J3483" s="176">
        <v>26.7</v>
      </c>
      <c r="K3483" s="176">
        <v>37.4</v>
      </c>
      <c r="L3483" s="177"/>
      <c r="M3483" s="177"/>
    </row>
    <row r="3484" spans="5:13" ht="16" x14ac:dyDescent="0.2">
      <c r="E3484" s="175" t="s">
        <v>16113</v>
      </c>
      <c r="F3484" s="285">
        <v>0.37777777777777777</v>
      </c>
      <c r="G3484" s="176">
        <v>17</v>
      </c>
      <c r="H3484" s="176" t="s">
        <v>12422</v>
      </c>
      <c r="I3484" s="176" t="s">
        <v>12457</v>
      </c>
      <c r="J3484" s="176">
        <v>26.6</v>
      </c>
      <c r="K3484" s="176">
        <v>37.36</v>
      </c>
      <c r="L3484" s="177"/>
      <c r="M3484" s="177"/>
    </row>
    <row r="3485" spans="5:13" ht="16" x14ac:dyDescent="0.2">
      <c r="E3485" s="175" t="s">
        <v>16113</v>
      </c>
      <c r="F3485" s="285">
        <v>0.37916666666666665</v>
      </c>
      <c r="G3485" s="176">
        <v>18</v>
      </c>
      <c r="H3485" s="176" t="s">
        <v>16092</v>
      </c>
      <c r="I3485" s="176" t="s">
        <v>16089</v>
      </c>
      <c r="J3485" s="176">
        <v>26.9</v>
      </c>
      <c r="K3485" s="176">
        <v>37.39</v>
      </c>
      <c r="L3485" s="177"/>
      <c r="M3485" s="177"/>
    </row>
    <row r="3486" spans="5:13" ht="16" x14ac:dyDescent="0.2">
      <c r="E3486" s="175" t="s">
        <v>16113</v>
      </c>
      <c r="F3486" s="285">
        <v>0.38055555555555554</v>
      </c>
      <c r="G3486" s="176">
        <v>19</v>
      </c>
      <c r="H3486" s="176" t="s">
        <v>16091</v>
      </c>
      <c r="I3486" s="176" t="s">
        <v>12457</v>
      </c>
      <c r="J3486" s="176">
        <v>26.8</v>
      </c>
      <c r="K3486" s="176">
        <v>37.39</v>
      </c>
      <c r="L3486" s="177"/>
      <c r="M3486" s="177"/>
    </row>
    <row r="3487" spans="5:13" ht="16" x14ac:dyDescent="0.2">
      <c r="E3487" s="175" t="s">
        <v>16113</v>
      </c>
      <c r="F3487" s="285">
        <v>0.38194444444444442</v>
      </c>
      <c r="G3487" s="176">
        <v>20</v>
      </c>
      <c r="H3487" s="176" t="s">
        <v>16090</v>
      </c>
      <c r="I3487" s="176" t="s">
        <v>16089</v>
      </c>
      <c r="J3487" s="176">
        <v>26.9</v>
      </c>
      <c r="K3487" s="176">
        <v>37.4</v>
      </c>
      <c r="L3487" s="177"/>
      <c r="M3487" s="177"/>
    </row>
    <row r="3488" spans="5:13" ht="16" x14ac:dyDescent="0.2">
      <c r="E3488" s="175" t="s">
        <v>16113</v>
      </c>
      <c r="F3488" s="285">
        <v>0.3840277777777778</v>
      </c>
      <c r="G3488" s="176">
        <v>21</v>
      </c>
      <c r="H3488" s="176" t="s">
        <v>16092</v>
      </c>
      <c r="I3488" s="176" t="s">
        <v>12457</v>
      </c>
      <c r="J3488" s="176">
        <v>26.8</v>
      </c>
      <c r="K3488" s="176">
        <v>37.380000000000003</v>
      </c>
      <c r="L3488" s="177"/>
      <c r="M3488" s="177"/>
    </row>
    <row r="3489" spans="5:13" ht="16" x14ac:dyDescent="0.2">
      <c r="E3489" s="175" t="s">
        <v>16113</v>
      </c>
      <c r="F3489" s="285">
        <v>0.37638888888888888</v>
      </c>
      <c r="G3489" s="176">
        <v>22</v>
      </c>
      <c r="H3489" s="176" t="s">
        <v>16091</v>
      </c>
      <c r="I3489" s="176" t="s">
        <v>16089</v>
      </c>
      <c r="J3489" s="176">
        <v>26.9</v>
      </c>
      <c r="K3489" s="176">
        <v>37.39</v>
      </c>
      <c r="L3489" s="177"/>
      <c r="M3489" s="177"/>
    </row>
    <row r="3490" spans="5:13" ht="16" x14ac:dyDescent="0.2">
      <c r="E3490" s="175" t="s">
        <v>16113</v>
      </c>
      <c r="F3490" s="285">
        <v>0.37708333333333333</v>
      </c>
      <c r="G3490" s="176">
        <v>23</v>
      </c>
      <c r="H3490" s="176" t="s">
        <v>16088</v>
      </c>
      <c r="I3490" s="176" t="s">
        <v>12457</v>
      </c>
      <c r="J3490" s="176">
        <v>26.8</v>
      </c>
      <c r="K3490" s="176">
        <v>37.369999999999997</v>
      </c>
      <c r="L3490" s="177"/>
      <c r="M3490" s="177"/>
    </row>
    <row r="3491" spans="5:13" ht="16" x14ac:dyDescent="0.2">
      <c r="E3491" s="175" t="s">
        <v>16113</v>
      </c>
      <c r="F3491" s="285">
        <v>0.37847222222222221</v>
      </c>
      <c r="G3491" s="176">
        <v>24</v>
      </c>
      <c r="H3491" s="176" t="s">
        <v>11553</v>
      </c>
      <c r="I3491" s="176" t="s">
        <v>12457</v>
      </c>
      <c r="J3491" s="176">
        <v>26.9</v>
      </c>
      <c r="K3491" s="176">
        <v>37.39</v>
      </c>
      <c r="L3491" s="177"/>
      <c r="M3491" s="177"/>
    </row>
    <row r="3492" spans="5:13" ht="16" x14ac:dyDescent="0.2">
      <c r="E3492" s="175" t="s">
        <v>16113</v>
      </c>
      <c r="F3492" s="285">
        <v>0.38055555555555554</v>
      </c>
      <c r="G3492" s="176">
        <v>25</v>
      </c>
      <c r="H3492" s="176" t="s">
        <v>16090</v>
      </c>
      <c r="I3492" s="176" t="s">
        <v>16089</v>
      </c>
      <c r="J3492" s="176">
        <v>26.9</v>
      </c>
      <c r="K3492" s="176">
        <v>37.36</v>
      </c>
      <c r="L3492" s="177"/>
      <c r="M3492" s="177"/>
    </row>
    <row r="3493" spans="5:13" ht="16" x14ac:dyDescent="0.2">
      <c r="E3493" s="175" t="s">
        <v>16113</v>
      </c>
      <c r="F3493" s="285">
        <v>0.38194444444444442</v>
      </c>
      <c r="G3493" s="176">
        <v>26</v>
      </c>
      <c r="H3493" s="176" t="s">
        <v>12422</v>
      </c>
      <c r="I3493" s="176" t="s">
        <v>16089</v>
      </c>
      <c r="J3493" s="176">
        <v>27</v>
      </c>
      <c r="K3493" s="176">
        <v>37.4</v>
      </c>
      <c r="L3493" s="177"/>
      <c r="M3493" s="177"/>
    </row>
    <row r="3494" spans="5:13" ht="16" x14ac:dyDescent="0.2">
      <c r="E3494" s="175" t="s">
        <v>16113</v>
      </c>
      <c r="F3494" s="285">
        <v>0.38333333333333336</v>
      </c>
      <c r="G3494" s="176">
        <v>27</v>
      </c>
      <c r="H3494" s="176" t="s">
        <v>16091</v>
      </c>
      <c r="I3494" s="176" t="s">
        <v>12457</v>
      </c>
      <c r="J3494" s="176">
        <v>27</v>
      </c>
      <c r="K3494" s="176">
        <v>37.380000000000003</v>
      </c>
      <c r="L3494" s="177"/>
      <c r="M3494" s="177"/>
    </row>
    <row r="3495" spans="5:13" ht="16" x14ac:dyDescent="0.2">
      <c r="E3495" s="175" t="s">
        <v>16113</v>
      </c>
      <c r="F3495" s="285">
        <v>0.3840277777777778</v>
      </c>
      <c r="G3495" s="176">
        <v>28</v>
      </c>
      <c r="H3495" s="176" t="s">
        <v>11553</v>
      </c>
      <c r="I3495" s="176" t="s">
        <v>12457</v>
      </c>
      <c r="J3495" s="176">
        <v>27.1</v>
      </c>
      <c r="K3495" s="176">
        <v>37.380000000000003</v>
      </c>
      <c r="L3495" s="177"/>
      <c r="M3495" s="177"/>
    </row>
    <row r="3496" spans="5:13" ht="16" x14ac:dyDescent="0.2">
      <c r="E3496" s="175" t="s">
        <v>16113</v>
      </c>
      <c r="F3496" s="285">
        <v>0.38958333333333334</v>
      </c>
      <c r="G3496" s="176">
        <v>29</v>
      </c>
      <c r="H3496" s="176" t="s">
        <v>11553</v>
      </c>
      <c r="I3496" s="176" t="s">
        <v>16089</v>
      </c>
      <c r="J3496" s="176">
        <v>26.9</v>
      </c>
      <c r="K3496" s="176">
        <v>37.4</v>
      </c>
      <c r="L3496" s="177"/>
      <c r="M3496" s="177"/>
    </row>
    <row r="3497" spans="5:13" ht="16" x14ac:dyDescent="0.2">
      <c r="E3497" s="175" t="s">
        <v>16113</v>
      </c>
      <c r="F3497" s="285">
        <v>0.39027777777777778</v>
      </c>
      <c r="G3497" s="176">
        <v>30</v>
      </c>
      <c r="H3497" s="176" t="s">
        <v>11553</v>
      </c>
      <c r="I3497" s="176" t="s">
        <v>16089</v>
      </c>
      <c r="J3497" s="176">
        <v>26.9</v>
      </c>
      <c r="K3497" s="176">
        <v>37.4</v>
      </c>
      <c r="L3497" s="177"/>
      <c r="M3497" s="177"/>
    </row>
    <row r="3498" spans="5:13" ht="16" x14ac:dyDescent="0.2">
      <c r="E3498" s="175" t="s">
        <v>16113</v>
      </c>
      <c r="F3498" s="285">
        <v>0.40347222222222223</v>
      </c>
      <c r="G3498" s="176">
        <v>31</v>
      </c>
      <c r="H3498" s="176" t="s">
        <v>8443</v>
      </c>
      <c r="I3498" s="176" t="s">
        <v>16089</v>
      </c>
      <c r="J3498" s="176">
        <v>27</v>
      </c>
      <c r="K3498" s="176">
        <v>37.39</v>
      </c>
      <c r="L3498" s="177"/>
      <c r="M3498" s="177"/>
    </row>
    <row r="3499" spans="5:13" ht="16" x14ac:dyDescent="0.2">
      <c r="E3499" s="175" t="s">
        <v>16113</v>
      </c>
      <c r="F3499" s="285">
        <v>0.40277777777777779</v>
      </c>
      <c r="G3499" s="176">
        <v>32</v>
      </c>
      <c r="H3499" s="176" t="s">
        <v>12422</v>
      </c>
      <c r="I3499" s="176" t="s">
        <v>16089</v>
      </c>
      <c r="J3499" s="176">
        <v>27.2</v>
      </c>
      <c r="K3499" s="176">
        <v>37.380000000000003</v>
      </c>
      <c r="L3499" s="177"/>
      <c r="M3499" s="177"/>
    </row>
    <row r="3500" spans="5:13" ht="16" x14ac:dyDescent="0.2">
      <c r="E3500" s="175" t="s">
        <v>16113</v>
      </c>
      <c r="F3500" s="285">
        <v>0.40277777777777779</v>
      </c>
      <c r="G3500" s="176">
        <v>33</v>
      </c>
      <c r="H3500" s="176" t="s">
        <v>12422</v>
      </c>
      <c r="I3500" s="176" t="s">
        <v>12457</v>
      </c>
      <c r="J3500" s="176">
        <v>27.1</v>
      </c>
      <c r="K3500" s="176">
        <v>37.36</v>
      </c>
      <c r="L3500" s="177"/>
      <c r="M3500" s="177"/>
    </row>
    <row r="3501" spans="5:13" ht="16" x14ac:dyDescent="0.2">
      <c r="E3501" s="175" t="s">
        <v>16113</v>
      </c>
      <c r="F3501" s="285">
        <v>0.40208333333333335</v>
      </c>
      <c r="G3501" s="176">
        <v>34</v>
      </c>
      <c r="H3501" s="176" t="s">
        <v>12422</v>
      </c>
      <c r="I3501" s="176" t="s">
        <v>16089</v>
      </c>
      <c r="J3501" s="176">
        <v>27</v>
      </c>
      <c r="K3501" s="176">
        <v>37.380000000000003</v>
      </c>
      <c r="L3501" s="177"/>
      <c r="M3501" s="177"/>
    </row>
    <row r="3502" spans="5:13" ht="16" x14ac:dyDescent="0.2">
      <c r="E3502" s="175" t="s">
        <v>16113</v>
      </c>
      <c r="F3502" s="285">
        <v>0.40138888888888891</v>
      </c>
      <c r="G3502" s="176">
        <v>35</v>
      </c>
      <c r="H3502" s="176" t="s">
        <v>16091</v>
      </c>
      <c r="I3502" s="176" t="s">
        <v>16089</v>
      </c>
      <c r="J3502" s="176">
        <v>27</v>
      </c>
      <c r="K3502" s="176">
        <v>37.380000000000003</v>
      </c>
      <c r="L3502" s="177"/>
      <c r="M3502" s="177"/>
    </row>
    <row r="3503" spans="5:13" ht="16" x14ac:dyDescent="0.2">
      <c r="E3503" s="175" t="s">
        <v>16113</v>
      </c>
      <c r="F3503" s="285">
        <v>0.39097222222222222</v>
      </c>
      <c r="G3503" s="176">
        <v>36</v>
      </c>
      <c r="H3503" s="176" t="s">
        <v>16092</v>
      </c>
      <c r="I3503" s="176" t="s">
        <v>12457</v>
      </c>
      <c r="J3503" s="176">
        <v>26.5</v>
      </c>
      <c r="K3503" s="176">
        <v>37.369999999999997</v>
      </c>
      <c r="L3503" s="177"/>
      <c r="M3503" s="177"/>
    </row>
    <row r="3504" spans="5:13" ht="16" x14ac:dyDescent="0.2">
      <c r="E3504" s="175" t="s">
        <v>16113</v>
      </c>
      <c r="F3504" s="285">
        <v>0.39097222222222222</v>
      </c>
      <c r="G3504" s="176">
        <v>37</v>
      </c>
      <c r="H3504" s="176" t="s">
        <v>16092</v>
      </c>
      <c r="I3504" s="176" t="s">
        <v>12457</v>
      </c>
      <c r="J3504" s="176">
        <v>26.5</v>
      </c>
      <c r="K3504" s="176">
        <v>37.369999999999997</v>
      </c>
      <c r="L3504" s="177"/>
      <c r="M3504" s="177"/>
    </row>
    <row r="3505" spans="5:13" ht="16" x14ac:dyDescent="0.2">
      <c r="E3505" s="175" t="s">
        <v>16113</v>
      </c>
      <c r="F3505" s="285">
        <v>0.39374999999999999</v>
      </c>
      <c r="G3505" s="176">
        <v>38</v>
      </c>
      <c r="H3505" s="176" t="s">
        <v>8443</v>
      </c>
      <c r="I3505" s="176" t="s">
        <v>12457</v>
      </c>
      <c r="J3505" s="176">
        <v>27.1</v>
      </c>
      <c r="K3505" s="176">
        <v>37.36</v>
      </c>
      <c r="L3505" s="177"/>
      <c r="M3505" s="177"/>
    </row>
    <row r="3506" spans="5:13" ht="16" x14ac:dyDescent="0.2">
      <c r="E3506" s="175" t="s">
        <v>16113</v>
      </c>
      <c r="F3506" s="285">
        <v>0.39513888888888887</v>
      </c>
      <c r="G3506" s="176">
        <v>39</v>
      </c>
      <c r="H3506" s="176" t="s">
        <v>12422</v>
      </c>
      <c r="I3506" s="176" t="s">
        <v>16089</v>
      </c>
      <c r="J3506" s="176">
        <v>27.1</v>
      </c>
      <c r="K3506" s="176">
        <v>37.380000000000003</v>
      </c>
      <c r="L3506" s="177"/>
      <c r="M3506" s="177"/>
    </row>
    <row r="3507" spans="5:13" ht="16" x14ac:dyDescent="0.2">
      <c r="E3507" s="175" t="s">
        <v>16113</v>
      </c>
      <c r="F3507" s="285">
        <v>0.3972222222222222</v>
      </c>
      <c r="G3507" s="176">
        <v>40</v>
      </c>
      <c r="H3507" s="176" t="s">
        <v>16092</v>
      </c>
      <c r="I3507" s="176" t="s">
        <v>16089</v>
      </c>
      <c r="J3507" s="176">
        <v>27</v>
      </c>
      <c r="K3507" s="176">
        <v>37.39</v>
      </c>
      <c r="L3507" s="177"/>
      <c r="M3507" s="177"/>
    </row>
    <row r="3508" spans="5:13" ht="16" x14ac:dyDescent="0.2">
      <c r="E3508" s="175" t="s">
        <v>16113</v>
      </c>
      <c r="F3508" s="285">
        <v>0.39930555555555558</v>
      </c>
      <c r="G3508" s="176">
        <v>41</v>
      </c>
      <c r="H3508" s="176" t="s">
        <v>16088</v>
      </c>
      <c r="I3508" s="176" t="s">
        <v>16089</v>
      </c>
      <c r="J3508" s="176">
        <v>27.1</v>
      </c>
      <c r="K3508" s="176">
        <v>37.380000000000003</v>
      </c>
      <c r="L3508" s="177"/>
      <c r="M3508" s="177"/>
    </row>
    <row r="3509" spans="5:13" ht="16" x14ac:dyDescent="0.2">
      <c r="E3509" s="175" t="s">
        <v>16113</v>
      </c>
      <c r="F3509" s="285">
        <v>0.40069444444444446</v>
      </c>
      <c r="G3509" s="176">
        <v>42</v>
      </c>
      <c r="H3509" s="176" t="s">
        <v>8443</v>
      </c>
      <c r="I3509" s="176" t="s">
        <v>12457</v>
      </c>
      <c r="J3509" s="176">
        <v>27.1</v>
      </c>
      <c r="K3509" s="176">
        <v>37.369999999999997</v>
      </c>
      <c r="L3509" s="177"/>
      <c r="M3509" s="177"/>
    </row>
    <row r="3510" spans="5:13" ht="16" x14ac:dyDescent="0.2">
      <c r="E3510" s="175" t="s">
        <v>16113</v>
      </c>
      <c r="F3510" s="285">
        <v>0.40069444444444446</v>
      </c>
      <c r="G3510" s="176">
        <v>43</v>
      </c>
      <c r="H3510" s="176" t="s">
        <v>8443</v>
      </c>
      <c r="I3510" s="176" t="s">
        <v>12457</v>
      </c>
      <c r="J3510" s="176">
        <v>27.3</v>
      </c>
      <c r="K3510" s="176">
        <v>37.369999999999997</v>
      </c>
      <c r="L3510" s="177"/>
      <c r="M3510" s="177"/>
    </row>
    <row r="3511" spans="5:13" ht="16" x14ac:dyDescent="0.2">
      <c r="E3511" s="175" t="s">
        <v>16113</v>
      </c>
      <c r="F3511" s="285">
        <v>0.39166666666666666</v>
      </c>
      <c r="G3511" s="176">
        <v>44</v>
      </c>
      <c r="H3511" s="176" t="s">
        <v>16088</v>
      </c>
      <c r="I3511" s="176" t="s">
        <v>16089</v>
      </c>
      <c r="J3511" s="176">
        <v>26.5</v>
      </c>
      <c r="K3511" s="176">
        <v>37.380000000000003</v>
      </c>
      <c r="L3511" s="177"/>
      <c r="M3511" s="177"/>
    </row>
    <row r="3512" spans="5:13" ht="16" x14ac:dyDescent="0.2">
      <c r="E3512" s="175" t="s">
        <v>16113</v>
      </c>
      <c r="F3512" s="285">
        <v>0.39305555555555555</v>
      </c>
      <c r="G3512" s="176">
        <v>45</v>
      </c>
      <c r="H3512" s="176" t="s">
        <v>16088</v>
      </c>
      <c r="I3512" s="176" t="s">
        <v>12457</v>
      </c>
      <c r="J3512" s="176">
        <v>27.1</v>
      </c>
      <c r="K3512" s="176">
        <v>37.35</v>
      </c>
      <c r="L3512" s="177"/>
      <c r="M3512" s="177"/>
    </row>
    <row r="3513" spans="5:13" ht="16" x14ac:dyDescent="0.2">
      <c r="E3513" s="175" t="s">
        <v>16113</v>
      </c>
      <c r="F3513" s="285">
        <v>0.39513888888888887</v>
      </c>
      <c r="G3513" s="176">
        <v>46</v>
      </c>
      <c r="H3513" s="176" t="s">
        <v>12422</v>
      </c>
      <c r="I3513" s="176" t="s">
        <v>12457</v>
      </c>
      <c r="J3513" s="176">
        <v>27.1</v>
      </c>
      <c r="K3513" s="176">
        <v>37.380000000000003</v>
      </c>
      <c r="L3513" s="177"/>
      <c r="M3513" s="177"/>
    </row>
    <row r="3514" spans="5:13" ht="16" x14ac:dyDescent="0.2">
      <c r="E3514" s="175" t="s">
        <v>16113</v>
      </c>
      <c r="F3514" s="285">
        <v>0.3972222222222222</v>
      </c>
      <c r="G3514" s="176">
        <v>47</v>
      </c>
      <c r="H3514" s="176" t="s">
        <v>16088</v>
      </c>
      <c r="I3514" s="176" t="s">
        <v>12457</v>
      </c>
      <c r="J3514" s="176">
        <v>26.9</v>
      </c>
      <c r="K3514" s="176">
        <v>37.369999999999997</v>
      </c>
      <c r="L3514" s="177"/>
      <c r="M3514" s="177"/>
    </row>
    <row r="3515" spans="5:13" ht="16" x14ac:dyDescent="0.2">
      <c r="E3515" s="175" t="s">
        <v>16113</v>
      </c>
      <c r="F3515" s="285">
        <v>0.39861111111111114</v>
      </c>
      <c r="G3515" s="176">
        <v>48</v>
      </c>
      <c r="H3515" s="176" t="s">
        <v>16088</v>
      </c>
      <c r="I3515" s="176" t="s">
        <v>12457</v>
      </c>
      <c r="J3515" s="176">
        <v>27.1</v>
      </c>
      <c r="K3515" s="176">
        <v>37.369999999999997</v>
      </c>
      <c r="L3515" s="177"/>
      <c r="M3515" s="177"/>
    </row>
    <row r="3516" spans="5:13" ht="16" x14ac:dyDescent="0.2">
      <c r="E3516" s="175" t="s">
        <v>16113</v>
      </c>
      <c r="F3516" s="285">
        <v>0.4</v>
      </c>
      <c r="G3516" s="176">
        <v>49</v>
      </c>
      <c r="H3516" s="176" t="s">
        <v>11553</v>
      </c>
      <c r="I3516" s="176" t="s">
        <v>16089</v>
      </c>
      <c r="J3516" s="176">
        <v>27.1</v>
      </c>
      <c r="K3516" s="176">
        <v>37.380000000000003</v>
      </c>
      <c r="L3516" s="177"/>
      <c r="M3516" s="177"/>
    </row>
    <row r="3517" spans="5:13" ht="16" x14ac:dyDescent="0.2">
      <c r="E3517" s="175" t="s">
        <v>16113</v>
      </c>
      <c r="F3517" s="285">
        <v>0.3923611111111111</v>
      </c>
      <c r="G3517" s="176">
        <v>50</v>
      </c>
      <c r="H3517" s="176" t="s">
        <v>16090</v>
      </c>
      <c r="I3517" s="176" t="s">
        <v>12457</v>
      </c>
      <c r="J3517" s="176">
        <v>27.1</v>
      </c>
      <c r="K3517" s="176">
        <v>37.380000000000003</v>
      </c>
      <c r="L3517" s="177"/>
      <c r="M3517" s="177"/>
    </row>
    <row r="3518" spans="5:13" ht="16" x14ac:dyDescent="0.2">
      <c r="E3518" s="175" t="s">
        <v>16113</v>
      </c>
      <c r="F3518" s="285">
        <v>0.39305555555555555</v>
      </c>
      <c r="G3518" s="176">
        <v>51</v>
      </c>
      <c r="H3518" s="176" t="s">
        <v>16091</v>
      </c>
      <c r="I3518" s="176" t="s">
        <v>16089</v>
      </c>
      <c r="J3518" s="176">
        <v>26.9</v>
      </c>
      <c r="K3518" s="176">
        <v>37.35</v>
      </c>
      <c r="L3518" s="177"/>
      <c r="M3518" s="177"/>
    </row>
    <row r="3519" spans="5:13" ht="16" x14ac:dyDescent="0.2">
      <c r="E3519" s="175" t="s">
        <v>16113</v>
      </c>
      <c r="F3519" s="285">
        <v>0.39444444444444443</v>
      </c>
      <c r="G3519" s="176">
        <v>52</v>
      </c>
      <c r="H3519" s="176" t="s">
        <v>8443</v>
      </c>
      <c r="I3519" s="176" t="s">
        <v>16089</v>
      </c>
      <c r="J3519" s="176">
        <v>27.1</v>
      </c>
      <c r="K3519" s="176">
        <v>37.42</v>
      </c>
      <c r="L3519" s="177"/>
      <c r="M3519" s="177"/>
    </row>
    <row r="3520" spans="5:13" ht="16" x14ac:dyDescent="0.2">
      <c r="E3520" s="175" t="s">
        <v>16113</v>
      </c>
      <c r="F3520" s="285">
        <v>0.39583333333333331</v>
      </c>
      <c r="G3520" s="176">
        <v>53</v>
      </c>
      <c r="H3520" s="176" t="s">
        <v>16091</v>
      </c>
      <c r="I3520" s="176" t="s">
        <v>12457</v>
      </c>
      <c r="J3520" s="176">
        <v>26.9</v>
      </c>
      <c r="K3520" s="176">
        <v>37.36</v>
      </c>
      <c r="L3520" s="177"/>
      <c r="M3520" s="177"/>
    </row>
    <row r="3521" spans="5:13" ht="16" x14ac:dyDescent="0.2">
      <c r="E3521" s="175" t="s">
        <v>16113</v>
      </c>
      <c r="F3521" s="285">
        <v>0.39652777777777776</v>
      </c>
      <c r="G3521" s="176">
        <v>54</v>
      </c>
      <c r="H3521" s="176" t="s">
        <v>16091</v>
      </c>
      <c r="I3521" s="176" t="s">
        <v>16089</v>
      </c>
      <c r="J3521" s="176">
        <v>26.9</v>
      </c>
      <c r="K3521" s="176">
        <v>37.39</v>
      </c>
      <c r="L3521" s="177"/>
      <c r="M3521" s="177"/>
    </row>
    <row r="3522" spans="5:13" ht="16" x14ac:dyDescent="0.2">
      <c r="E3522" s="175" t="s">
        <v>16113</v>
      </c>
      <c r="F3522" s="285">
        <v>0.39791666666666664</v>
      </c>
      <c r="G3522" s="176">
        <v>55</v>
      </c>
      <c r="H3522" s="176" t="s">
        <v>16090</v>
      </c>
      <c r="I3522" s="176" t="s">
        <v>12457</v>
      </c>
      <c r="J3522" s="176">
        <v>27</v>
      </c>
      <c r="K3522" s="176">
        <v>37.369999999999997</v>
      </c>
      <c r="L3522" s="177"/>
      <c r="M3522" s="177"/>
    </row>
    <row r="3523" spans="5:13" ht="16" x14ac:dyDescent="0.2">
      <c r="E3523" s="175" t="s">
        <v>16113</v>
      </c>
      <c r="F3523" s="285">
        <v>0.39930555555555558</v>
      </c>
      <c r="G3523" s="176">
        <v>56</v>
      </c>
      <c r="H3523" s="176" t="s">
        <v>16090</v>
      </c>
      <c r="I3523" s="176" t="s">
        <v>12457</v>
      </c>
      <c r="J3523" s="176">
        <v>26.9</v>
      </c>
      <c r="K3523" s="176">
        <v>37.369999999999997</v>
      </c>
      <c r="L3523" s="177"/>
      <c r="M3523" s="177"/>
    </row>
    <row r="3524" spans="5:13" ht="16" x14ac:dyDescent="0.2">
      <c r="E3524" s="175" t="s">
        <v>16113</v>
      </c>
      <c r="F3524" s="285">
        <v>0.40694444444444444</v>
      </c>
      <c r="G3524" s="176" t="s">
        <v>16093</v>
      </c>
      <c r="H3524" s="176" t="s">
        <v>16094</v>
      </c>
      <c r="I3524" s="176" t="s">
        <v>16089</v>
      </c>
      <c r="J3524" s="176">
        <v>28.7</v>
      </c>
      <c r="K3524" s="176">
        <v>37.369999999999997</v>
      </c>
      <c r="L3524" s="177"/>
      <c r="M3524" s="177"/>
    </row>
    <row r="3525" spans="5:13" ht="16" x14ac:dyDescent="0.2">
      <c r="E3525" s="175" t="s">
        <v>16113</v>
      </c>
      <c r="F3525" s="285">
        <v>0.40486111111111112</v>
      </c>
      <c r="G3525" s="176" t="s">
        <v>16095</v>
      </c>
      <c r="H3525" s="176" t="s">
        <v>16094</v>
      </c>
      <c r="I3525" s="176" t="s">
        <v>12457</v>
      </c>
      <c r="J3525" s="176">
        <v>28.7</v>
      </c>
      <c r="K3525" s="176">
        <v>36.99</v>
      </c>
      <c r="L3525" s="177"/>
      <c r="M3525" s="177"/>
    </row>
    <row r="3526" spans="5:13" ht="16" x14ac:dyDescent="0.2">
      <c r="E3526" s="175" t="s">
        <v>16114</v>
      </c>
      <c r="F3526" s="285">
        <v>0.375</v>
      </c>
      <c r="G3526" s="176">
        <v>1</v>
      </c>
      <c r="H3526" s="176" t="s">
        <v>16088</v>
      </c>
      <c r="I3526" s="176" t="s">
        <v>16089</v>
      </c>
      <c r="J3526" s="176">
        <v>26.9</v>
      </c>
      <c r="K3526" s="176">
        <v>37.42</v>
      </c>
      <c r="L3526" s="177"/>
      <c r="M3526" s="177"/>
    </row>
    <row r="3527" spans="5:13" ht="16" x14ac:dyDescent="0.2">
      <c r="E3527" s="175" t="s">
        <v>16114</v>
      </c>
      <c r="F3527" s="285">
        <v>0.37569444444444444</v>
      </c>
      <c r="G3527" s="176">
        <v>2</v>
      </c>
      <c r="H3527" s="176" t="s">
        <v>16090</v>
      </c>
      <c r="I3527" s="176" t="s">
        <v>16089</v>
      </c>
      <c r="J3527" s="176">
        <v>27</v>
      </c>
      <c r="K3527" s="176">
        <v>37.42</v>
      </c>
      <c r="L3527" s="177"/>
      <c r="M3527" s="177"/>
    </row>
    <row r="3528" spans="5:13" ht="16" x14ac:dyDescent="0.2">
      <c r="E3528" s="175" t="s">
        <v>16114</v>
      </c>
      <c r="F3528" s="285">
        <v>0.37638888888888888</v>
      </c>
      <c r="G3528" s="176">
        <v>3</v>
      </c>
      <c r="H3528" s="176" t="s">
        <v>16091</v>
      </c>
      <c r="I3528" s="176" t="s">
        <v>12457</v>
      </c>
      <c r="J3528" s="176">
        <v>27</v>
      </c>
      <c r="K3528" s="176">
        <v>37.4</v>
      </c>
      <c r="L3528" s="177"/>
      <c r="M3528" s="177"/>
    </row>
    <row r="3529" spans="5:13" ht="16" x14ac:dyDescent="0.2">
      <c r="E3529" s="175" t="s">
        <v>16114</v>
      </c>
      <c r="F3529" s="285">
        <v>0.37777777777777777</v>
      </c>
      <c r="G3529" s="176">
        <v>4</v>
      </c>
      <c r="H3529" s="176" t="s">
        <v>16090</v>
      </c>
      <c r="I3529" s="176" t="s">
        <v>12457</v>
      </c>
      <c r="J3529" s="176">
        <v>26.9</v>
      </c>
      <c r="K3529" s="176">
        <v>37.409999999999997</v>
      </c>
      <c r="L3529" s="177"/>
      <c r="M3529" s="177"/>
    </row>
    <row r="3530" spans="5:13" ht="16" x14ac:dyDescent="0.2">
      <c r="E3530" s="175" t="s">
        <v>16114</v>
      </c>
      <c r="F3530" s="285">
        <v>0.37847222222222221</v>
      </c>
      <c r="G3530" s="176">
        <v>5</v>
      </c>
      <c r="H3530" s="176" t="s">
        <v>11553</v>
      </c>
      <c r="I3530" s="176" t="s">
        <v>12457</v>
      </c>
      <c r="J3530" s="176">
        <v>27.2</v>
      </c>
      <c r="K3530" s="176">
        <v>37.42</v>
      </c>
      <c r="L3530" s="177"/>
      <c r="M3530" s="177"/>
    </row>
    <row r="3531" spans="5:13" ht="16" x14ac:dyDescent="0.2">
      <c r="E3531" s="175" t="s">
        <v>16114</v>
      </c>
      <c r="F3531" s="285">
        <v>0.37847222222222221</v>
      </c>
      <c r="G3531" s="176">
        <v>6</v>
      </c>
      <c r="H3531" s="176" t="s">
        <v>16090</v>
      </c>
      <c r="I3531" s="176" t="s">
        <v>16089</v>
      </c>
      <c r="J3531" s="176">
        <v>26.8</v>
      </c>
      <c r="K3531" s="176">
        <v>37.409999999999997</v>
      </c>
      <c r="L3531" s="177"/>
      <c r="M3531" s="177"/>
    </row>
    <row r="3532" spans="5:13" ht="16" x14ac:dyDescent="0.2">
      <c r="E3532" s="175" t="s">
        <v>16114</v>
      </c>
      <c r="F3532" s="285">
        <v>0.37916666666666665</v>
      </c>
      <c r="G3532" s="176">
        <v>7</v>
      </c>
      <c r="H3532" s="176" t="s">
        <v>16088</v>
      </c>
      <c r="I3532" s="176" t="s">
        <v>16089</v>
      </c>
      <c r="J3532" s="176">
        <v>26.6</v>
      </c>
      <c r="K3532" s="176">
        <v>37.409999999999997</v>
      </c>
      <c r="L3532" s="177"/>
      <c r="M3532" s="177"/>
    </row>
    <row r="3533" spans="5:13" ht="16" x14ac:dyDescent="0.2">
      <c r="E3533" s="175" t="s">
        <v>16114</v>
      </c>
      <c r="F3533" s="285">
        <v>0.38055555555555554</v>
      </c>
      <c r="G3533" s="176">
        <v>8</v>
      </c>
      <c r="H3533" s="176" t="s">
        <v>11553</v>
      </c>
      <c r="I3533" s="176" t="s">
        <v>12457</v>
      </c>
      <c r="J3533" s="176">
        <v>26.5</v>
      </c>
      <c r="K3533" s="176">
        <v>37.4</v>
      </c>
      <c r="L3533" s="177"/>
      <c r="M3533" s="177"/>
    </row>
    <row r="3534" spans="5:13" ht="16" x14ac:dyDescent="0.2">
      <c r="E3534" s="175" t="s">
        <v>16114</v>
      </c>
      <c r="F3534" s="285">
        <v>0.38124999999999998</v>
      </c>
      <c r="G3534" s="176">
        <v>9</v>
      </c>
      <c r="H3534" s="176" t="s">
        <v>8443</v>
      </c>
      <c r="I3534" s="176" t="s">
        <v>16089</v>
      </c>
      <c r="J3534" s="176">
        <v>26.4</v>
      </c>
      <c r="K3534" s="176">
        <v>37.4</v>
      </c>
      <c r="L3534" s="177"/>
      <c r="M3534" s="177"/>
    </row>
    <row r="3535" spans="5:13" ht="16" x14ac:dyDescent="0.2">
      <c r="E3535" s="175" t="s">
        <v>16114</v>
      </c>
      <c r="F3535" s="285">
        <v>0.38263888888888886</v>
      </c>
      <c r="G3535" s="176">
        <v>10</v>
      </c>
      <c r="H3535" s="176" t="s">
        <v>12422</v>
      </c>
      <c r="I3535" s="176" t="s">
        <v>12457</v>
      </c>
      <c r="J3535" s="176">
        <v>26.7</v>
      </c>
      <c r="K3535" s="176">
        <v>37.409999999999997</v>
      </c>
      <c r="L3535" s="177"/>
      <c r="M3535" s="177"/>
    </row>
    <row r="3536" spans="5:13" ht="16" x14ac:dyDescent="0.2">
      <c r="E3536" s="175" t="s">
        <v>16114</v>
      </c>
      <c r="F3536" s="285">
        <v>0.38333333333333336</v>
      </c>
      <c r="G3536" s="176">
        <v>11</v>
      </c>
      <c r="H3536" s="176" t="s">
        <v>11553</v>
      </c>
      <c r="I3536" s="176" t="s">
        <v>16089</v>
      </c>
      <c r="J3536" s="176">
        <v>26.6</v>
      </c>
      <c r="K3536" s="176">
        <v>37.39</v>
      </c>
      <c r="L3536" s="177"/>
      <c r="M3536" s="177"/>
    </row>
    <row r="3537" spans="5:13" ht="16" x14ac:dyDescent="0.2">
      <c r="E3537" s="175" t="s">
        <v>16114</v>
      </c>
      <c r="F3537" s="285">
        <v>0.3840277777777778</v>
      </c>
      <c r="G3537" s="176">
        <v>12</v>
      </c>
      <c r="H3537" s="176" t="s">
        <v>16092</v>
      </c>
      <c r="I3537" s="176" t="s">
        <v>12457</v>
      </c>
      <c r="J3537" s="176">
        <v>26.9</v>
      </c>
      <c r="K3537" s="176">
        <v>37.409999999999997</v>
      </c>
      <c r="L3537" s="177"/>
      <c r="M3537" s="177"/>
    </row>
    <row r="3538" spans="5:13" ht="16" x14ac:dyDescent="0.2">
      <c r="E3538" s="175" t="s">
        <v>16114</v>
      </c>
      <c r="F3538" s="285">
        <v>0.38472222222222224</v>
      </c>
      <c r="G3538" s="176">
        <v>13</v>
      </c>
      <c r="H3538" s="176" t="s">
        <v>16092</v>
      </c>
      <c r="I3538" s="176" t="s">
        <v>16089</v>
      </c>
      <c r="J3538" s="176">
        <v>26.6</v>
      </c>
      <c r="K3538" s="176">
        <v>37.4</v>
      </c>
      <c r="L3538" s="177"/>
      <c r="M3538" s="177"/>
    </row>
    <row r="3539" spans="5:13" ht="16" x14ac:dyDescent="0.2">
      <c r="E3539" s="175" t="s">
        <v>16114</v>
      </c>
      <c r="F3539" s="285">
        <v>0.38541666666666669</v>
      </c>
      <c r="G3539" s="176">
        <v>14</v>
      </c>
      <c r="H3539" s="176" t="s">
        <v>16092</v>
      </c>
      <c r="I3539" s="176" t="s">
        <v>16089</v>
      </c>
      <c r="J3539" s="176">
        <v>26.6</v>
      </c>
      <c r="K3539" s="176">
        <v>37.4</v>
      </c>
      <c r="L3539" s="177"/>
      <c r="M3539" s="177"/>
    </row>
    <row r="3540" spans="5:13" ht="16" x14ac:dyDescent="0.2">
      <c r="E3540" s="175" t="s">
        <v>16114</v>
      </c>
      <c r="F3540" s="285">
        <v>0.38611111111111113</v>
      </c>
      <c r="G3540" s="176">
        <v>15</v>
      </c>
      <c r="H3540" s="176" t="s">
        <v>8443</v>
      </c>
      <c r="I3540" s="176" t="s">
        <v>12457</v>
      </c>
      <c r="J3540" s="176">
        <v>26.9</v>
      </c>
      <c r="K3540" s="176">
        <v>37.39</v>
      </c>
      <c r="L3540" s="177"/>
      <c r="M3540" s="177"/>
    </row>
    <row r="3541" spans="5:13" ht="16" x14ac:dyDescent="0.2">
      <c r="E3541" s="175" t="s">
        <v>16114</v>
      </c>
      <c r="F3541" s="285">
        <v>0.38680555555555557</v>
      </c>
      <c r="G3541" s="176">
        <v>16</v>
      </c>
      <c r="H3541" s="176" t="s">
        <v>8443</v>
      </c>
      <c r="I3541" s="176" t="s">
        <v>16089</v>
      </c>
      <c r="J3541" s="176">
        <v>26.4</v>
      </c>
      <c r="K3541" s="176">
        <v>37.39</v>
      </c>
      <c r="L3541" s="177"/>
      <c r="M3541" s="177"/>
    </row>
    <row r="3542" spans="5:13" ht="16" x14ac:dyDescent="0.2">
      <c r="E3542" s="175" t="s">
        <v>16114</v>
      </c>
      <c r="F3542" s="285">
        <v>0.38750000000000001</v>
      </c>
      <c r="G3542" s="176">
        <v>17</v>
      </c>
      <c r="H3542" s="176" t="s">
        <v>12422</v>
      </c>
      <c r="I3542" s="176" t="s">
        <v>12457</v>
      </c>
      <c r="J3542" s="176">
        <v>26.6</v>
      </c>
      <c r="K3542" s="176">
        <v>37.39</v>
      </c>
      <c r="L3542" s="177"/>
      <c r="M3542" s="177"/>
    </row>
    <row r="3543" spans="5:13" ht="16" x14ac:dyDescent="0.2">
      <c r="E3543" s="175" t="s">
        <v>16114</v>
      </c>
      <c r="F3543" s="285">
        <v>0.38819444444444445</v>
      </c>
      <c r="G3543" s="176">
        <v>18</v>
      </c>
      <c r="H3543" s="176" t="s">
        <v>16092</v>
      </c>
      <c r="I3543" s="176" t="s">
        <v>16089</v>
      </c>
      <c r="J3543" s="176">
        <v>26.5</v>
      </c>
      <c r="K3543" s="176">
        <v>37.4</v>
      </c>
      <c r="L3543" s="177"/>
      <c r="M3543" s="177"/>
    </row>
    <row r="3544" spans="5:13" ht="16" x14ac:dyDescent="0.2">
      <c r="E3544" s="175" t="s">
        <v>16114</v>
      </c>
      <c r="F3544" s="285">
        <v>0.3888888888888889</v>
      </c>
      <c r="G3544" s="176">
        <v>19</v>
      </c>
      <c r="H3544" s="176" t="s">
        <v>16091</v>
      </c>
      <c r="I3544" s="176" t="s">
        <v>12457</v>
      </c>
      <c r="J3544" s="176">
        <v>26.2</v>
      </c>
      <c r="K3544" s="176">
        <v>37.4</v>
      </c>
      <c r="L3544" s="177"/>
      <c r="M3544" s="177"/>
    </row>
    <row r="3545" spans="5:13" ht="16" x14ac:dyDescent="0.2">
      <c r="E3545" s="175" t="s">
        <v>16114</v>
      </c>
      <c r="F3545" s="285">
        <v>0.38958333333333334</v>
      </c>
      <c r="G3545" s="176">
        <v>20</v>
      </c>
      <c r="H3545" s="176" t="s">
        <v>16090</v>
      </c>
      <c r="I3545" s="176" t="s">
        <v>16089</v>
      </c>
      <c r="J3545" s="176">
        <v>26.5</v>
      </c>
      <c r="K3545" s="176">
        <v>37.409999999999997</v>
      </c>
      <c r="L3545" s="177"/>
      <c r="M3545" s="177"/>
    </row>
    <row r="3546" spans="5:13" ht="16" x14ac:dyDescent="0.2">
      <c r="E3546" s="175" t="s">
        <v>16114</v>
      </c>
      <c r="F3546" s="285">
        <v>0.39027777777777778</v>
      </c>
      <c r="G3546" s="176">
        <v>21</v>
      </c>
      <c r="H3546" s="176" t="s">
        <v>16092</v>
      </c>
      <c r="I3546" s="176" t="s">
        <v>12457</v>
      </c>
      <c r="J3546" s="176">
        <v>26.8</v>
      </c>
      <c r="K3546" s="176">
        <v>37.409999999999997</v>
      </c>
      <c r="L3546" s="177"/>
      <c r="M3546" s="177"/>
    </row>
    <row r="3547" spans="5:13" ht="16" x14ac:dyDescent="0.2">
      <c r="E3547" s="175" t="s">
        <v>16114</v>
      </c>
      <c r="F3547" s="285">
        <v>0.39027777777777778</v>
      </c>
      <c r="G3547" s="176">
        <v>22</v>
      </c>
      <c r="H3547" s="176" t="s">
        <v>16091</v>
      </c>
      <c r="I3547" s="176" t="s">
        <v>16089</v>
      </c>
      <c r="J3547" s="176">
        <v>26.5</v>
      </c>
      <c r="K3547" s="176">
        <v>37.409999999999997</v>
      </c>
      <c r="L3547" s="177"/>
      <c r="M3547" s="177"/>
    </row>
    <row r="3548" spans="5:13" ht="16" x14ac:dyDescent="0.2">
      <c r="E3548" s="175" t="s">
        <v>16114</v>
      </c>
      <c r="F3548" s="285">
        <v>0.39097222222222222</v>
      </c>
      <c r="G3548" s="176">
        <v>23</v>
      </c>
      <c r="H3548" s="176" t="s">
        <v>16088</v>
      </c>
      <c r="I3548" s="176" t="s">
        <v>12457</v>
      </c>
      <c r="J3548" s="176">
        <v>26.8</v>
      </c>
      <c r="K3548" s="176">
        <v>37.4</v>
      </c>
      <c r="L3548" s="177"/>
      <c r="M3548" s="177"/>
    </row>
    <row r="3549" spans="5:13" ht="16" x14ac:dyDescent="0.2">
      <c r="E3549" s="175" t="s">
        <v>16114</v>
      </c>
      <c r="F3549" s="285">
        <v>0.39166666666666666</v>
      </c>
      <c r="G3549" s="176">
        <v>24</v>
      </c>
      <c r="H3549" s="176" t="s">
        <v>11553</v>
      </c>
      <c r="I3549" s="176" t="s">
        <v>12457</v>
      </c>
      <c r="J3549" s="176">
        <v>26.9</v>
      </c>
      <c r="K3549" s="176">
        <v>37.39</v>
      </c>
      <c r="L3549" s="177"/>
      <c r="M3549" s="177"/>
    </row>
    <row r="3550" spans="5:13" ht="16" x14ac:dyDescent="0.2">
      <c r="E3550" s="175" t="s">
        <v>16114</v>
      </c>
      <c r="F3550" s="285">
        <v>0.3923611111111111</v>
      </c>
      <c r="G3550" s="176">
        <v>25</v>
      </c>
      <c r="H3550" s="176" t="s">
        <v>16090</v>
      </c>
      <c r="I3550" s="176" t="s">
        <v>16089</v>
      </c>
      <c r="J3550" s="176">
        <v>26.6</v>
      </c>
      <c r="K3550" s="176">
        <v>37.4</v>
      </c>
      <c r="L3550" s="177"/>
      <c r="M3550" s="177"/>
    </row>
    <row r="3551" spans="5:13" ht="16" x14ac:dyDescent="0.2">
      <c r="E3551" s="175" t="s">
        <v>16114</v>
      </c>
      <c r="F3551" s="285">
        <v>0.39305555555555555</v>
      </c>
      <c r="G3551" s="176">
        <v>26</v>
      </c>
      <c r="H3551" s="176" t="s">
        <v>12422</v>
      </c>
      <c r="I3551" s="176" t="s">
        <v>16089</v>
      </c>
      <c r="J3551" s="176">
        <v>26.7</v>
      </c>
      <c r="K3551" s="176">
        <v>37.409999999999997</v>
      </c>
      <c r="L3551" s="177"/>
      <c r="M3551" s="177"/>
    </row>
    <row r="3552" spans="5:13" ht="16" x14ac:dyDescent="0.2">
      <c r="E3552" s="175" t="s">
        <v>16114</v>
      </c>
      <c r="F3552" s="285">
        <v>0.39374999999999999</v>
      </c>
      <c r="G3552" s="176">
        <v>27</v>
      </c>
      <c r="H3552" s="176" t="s">
        <v>16091</v>
      </c>
      <c r="I3552" s="176" t="s">
        <v>12457</v>
      </c>
      <c r="J3552" s="176">
        <v>26.9</v>
      </c>
      <c r="K3552" s="176">
        <v>37.4</v>
      </c>
      <c r="L3552" s="177"/>
      <c r="M3552" s="177"/>
    </row>
    <row r="3553" spans="5:13" ht="16" x14ac:dyDescent="0.2">
      <c r="E3553" s="175" t="s">
        <v>16114</v>
      </c>
      <c r="F3553" s="285">
        <v>0.39444444444444443</v>
      </c>
      <c r="G3553" s="176">
        <v>28</v>
      </c>
      <c r="H3553" s="176" t="s">
        <v>11553</v>
      </c>
      <c r="I3553" s="176" t="s">
        <v>12457</v>
      </c>
      <c r="J3553" s="176">
        <v>27.1</v>
      </c>
      <c r="K3553" s="176">
        <v>37.4</v>
      </c>
      <c r="L3553" s="177"/>
      <c r="M3553" s="177"/>
    </row>
    <row r="3554" spans="5:13" ht="16" x14ac:dyDescent="0.2">
      <c r="E3554" s="175" t="s">
        <v>16114</v>
      </c>
      <c r="F3554" s="285">
        <v>0.39583333333333331</v>
      </c>
      <c r="G3554" s="176">
        <v>29</v>
      </c>
      <c r="H3554" s="176" t="s">
        <v>11553</v>
      </c>
      <c r="I3554" s="176" t="s">
        <v>16089</v>
      </c>
      <c r="J3554" s="176">
        <v>26.6</v>
      </c>
      <c r="K3554" s="176">
        <v>37.4</v>
      </c>
      <c r="L3554" s="177"/>
      <c r="M3554" s="177"/>
    </row>
    <row r="3555" spans="5:13" ht="16" x14ac:dyDescent="0.2">
      <c r="E3555" s="175" t="s">
        <v>16114</v>
      </c>
      <c r="F3555" s="285">
        <v>0.39652777777777776</v>
      </c>
      <c r="G3555" s="176">
        <v>30</v>
      </c>
      <c r="H3555" s="176" t="s">
        <v>11553</v>
      </c>
      <c r="I3555" s="176" t="s">
        <v>16089</v>
      </c>
      <c r="J3555" s="176">
        <v>26.5</v>
      </c>
      <c r="K3555" s="176">
        <v>37.4</v>
      </c>
      <c r="L3555" s="177"/>
      <c r="M3555" s="177"/>
    </row>
    <row r="3556" spans="5:13" ht="16" x14ac:dyDescent="0.2">
      <c r="E3556" s="175" t="s">
        <v>16114</v>
      </c>
      <c r="F3556" s="285">
        <v>0.3972222222222222</v>
      </c>
      <c r="G3556" s="176">
        <v>31</v>
      </c>
      <c r="H3556" s="176" t="s">
        <v>8443</v>
      </c>
      <c r="I3556" s="176" t="s">
        <v>16089</v>
      </c>
      <c r="J3556" s="176">
        <v>26.6</v>
      </c>
      <c r="K3556" s="176">
        <v>37.4</v>
      </c>
      <c r="L3556" s="177"/>
      <c r="M3556" s="177"/>
    </row>
    <row r="3557" spans="5:13" ht="16" x14ac:dyDescent="0.2">
      <c r="E3557" s="175" t="s">
        <v>16114</v>
      </c>
      <c r="F3557" s="285">
        <v>0.39791666666666664</v>
      </c>
      <c r="G3557" s="176">
        <v>32</v>
      </c>
      <c r="H3557" s="176" t="s">
        <v>12422</v>
      </c>
      <c r="I3557" s="176" t="s">
        <v>16089</v>
      </c>
      <c r="J3557" s="176">
        <v>26.8</v>
      </c>
      <c r="K3557" s="176">
        <v>37.4</v>
      </c>
      <c r="L3557" s="177"/>
      <c r="M3557" s="177"/>
    </row>
    <row r="3558" spans="5:13" ht="16" x14ac:dyDescent="0.2">
      <c r="E3558" s="175" t="s">
        <v>16114</v>
      </c>
      <c r="F3558" s="285">
        <v>0.39861111111111114</v>
      </c>
      <c r="G3558" s="176">
        <v>33</v>
      </c>
      <c r="H3558" s="176" t="s">
        <v>12422</v>
      </c>
      <c r="I3558" s="176" t="s">
        <v>12457</v>
      </c>
      <c r="J3558" s="176">
        <v>27</v>
      </c>
      <c r="K3558" s="176">
        <v>37.4</v>
      </c>
      <c r="L3558" s="177"/>
      <c r="M3558" s="177"/>
    </row>
    <row r="3559" spans="5:13" ht="16" x14ac:dyDescent="0.2">
      <c r="E3559" s="175" t="s">
        <v>16114</v>
      </c>
      <c r="F3559" s="285">
        <v>0.39930555555555558</v>
      </c>
      <c r="G3559" s="176">
        <v>34</v>
      </c>
      <c r="H3559" s="176" t="s">
        <v>12422</v>
      </c>
      <c r="I3559" s="176" t="s">
        <v>16089</v>
      </c>
      <c r="J3559" s="176">
        <v>26.6</v>
      </c>
      <c r="K3559" s="176">
        <v>37.4</v>
      </c>
      <c r="L3559" s="177"/>
      <c r="M3559" s="177"/>
    </row>
    <row r="3560" spans="5:13" ht="16" x14ac:dyDescent="0.2">
      <c r="E3560" s="175" t="s">
        <v>16114</v>
      </c>
      <c r="F3560" s="285">
        <v>0.39930555555555558</v>
      </c>
      <c r="G3560" s="176">
        <v>35</v>
      </c>
      <c r="H3560" s="176" t="s">
        <v>16091</v>
      </c>
      <c r="I3560" s="176" t="s">
        <v>16089</v>
      </c>
      <c r="J3560" s="176">
        <v>26.7</v>
      </c>
      <c r="K3560" s="176">
        <v>37.4</v>
      </c>
      <c r="L3560" s="177"/>
      <c r="M3560" s="177"/>
    </row>
    <row r="3561" spans="5:13" ht="16" x14ac:dyDescent="0.2">
      <c r="E3561" s="175" t="s">
        <v>16114</v>
      </c>
      <c r="F3561" s="285">
        <v>0.4</v>
      </c>
      <c r="G3561" s="176">
        <v>36</v>
      </c>
      <c r="H3561" s="176" t="s">
        <v>16092</v>
      </c>
      <c r="I3561" s="176" t="s">
        <v>12457</v>
      </c>
      <c r="J3561" s="176">
        <v>26.5</v>
      </c>
      <c r="K3561" s="176">
        <v>37.380000000000003</v>
      </c>
      <c r="L3561" s="177"/>
      <c r="M3561" s="177"/>
    </row>
    <row r="3562" spans="5:13" ht="16" x14ac:dyDescent="0.2">
      <c r="E3562" s="175" t="s">
        <v>16114</v>
      </c>
      <c r="F3562" s="285">
        <v>0.40069444444444446</v>
      </c>
      <c r="G3562" s="176">
        <v>37</v>
      </c>
      <c r="H3562" s="176" t="s">
        <v>16092</v>
      </c>
      <c r="I3562" s="176" t="s">
        <v>12457</v>
      </c>
      <c r="J3562" s="176">
        <v>26.5</v>
      </c>
      <c r="K3562" s="176">
        <v>37.380000000000003</v>
      </c>
      <c r="L3562" s="177"/>
      <c r="M3562" s="177"/>
    </row>
    <row r="3563" spans="5:13" ht="16" x14ac:dyDescent="0.2">
      <c r="E3563" s="175" t="s">
        <v>16114</v>
      </c>
      <c r="F3563" s="285">
        <v>0.40138888888888891</v>
      </c>
      <c r="G3563" s="176">
        <v>38</v>
      </c>
      <c r="H3563" s="176" t="s">
        <v>8443</v>
      </c>
      <c r="I3563" s="176" t="s">
        <v>12457</v>
      </c>
      <c r="J3563" s="176">
        <v>27.1</v>
      </c>
      <c r="K3563" s="176">
        <v>37.43</v>
      </c>
      <c r="L3563" s="177"/>
      <c r="M3563" s="177"/>
    </row>
    <row r="3564" spans="5:13" ht="16" x14ac:dyDescent="0.2">
      <c r="E3564" s="175" t="s">
        <v>16114</v>
      </c>
      <c r="F3564" s="285">
        <v>0.40208333333333335</v>
      </c>
      <c r="G3564" s="176">
        <v>39</v>
      </c>
      <c r="H3564" s="176" t="s">
        <v>12422</v>
      </c>
      <c r="I3564" s="176" t="s">
        <v>16089</v>
      </c>
      <c r="J3564" s="176">
        <v>26.6</v>
      </c>
      <c r="K3564" s="176">
        <v>37.4</v>
      </c>
      <c r="L3564" s="177"/>
      <c r="M3564" s="177"/>
    </row>
    <row r="3565" spans="5:13" ht="16" x14ac:dyDescent="0.2">
      <c r="E3565" s="175" t="s">
        <v>16114</v>
      </c>
      <c r="F3565" s="285">
        <v>0.40277777777777779</v>
      </c>
      <c r="G3565" s="176">
        <v>40</v>
      </c>
      <c r="H3565" s="176" t="s">
        <v>16092</v>
      </c>
      <c r="I3565" s="176" t="s">
        <v>16089</v>
      </c>
      <c r="J3565" s="176">
        <v>26.6</v>
      </c>
      <c r="K3565" s="176">
        <v>37.39</v>
      </c>
      <c r="L3565" s="177"/>
      <c r="M3565" s="177"/>
    </row>
    <row r="3566" spans="5:13" ht="16" x14ac:dyDescent="0.2">
      <c r="E3566" s="175" t="s">
        <v>16114</v>
      </c>
      <c r="F3566" s="285">
        <v>0.40347222222222223</v>
      </c>
      <c r="G3566" s="176">
        <v>41</v>
      </c>
      <c r="H3566" s="176" t="s">
        <v>16088</v>
      </c>
      <c r="I3566" s="176" t="s">
        <v>16089</v>
      </c>
      <c r="J3566" s="176">
        <v>26.7</v>
      </c>
      <c r="K3566" s="176">
        <v>37.4</v>
      </c>
      <c r="L3566" s="177"/>
      <c r="M3566" s="177"/>
    </row>
    <row r="3567" spans="5:13" ht="16" x14ac:dyDescent="0.2">
      <c r="E3567" s="175" t="s">
        <v>16114</v>
      </c>
      <c r="F3567" s="285">
        <v>0.40347222222222223</v>
      </c>
      <c r="G3567" s="176">
        <v>42</v>
      </c>
      <c r="H3567" s="176" t="s">
        <v>8443</v>
      </c>
      <c r="I3567" s="176" t="s">
        <v>12457</v>
      </c>
      <c r="J3567" s="176">
        <v>27.1</v>
      </c>
      <c r="K3567" s="176">
        <v>37.39</v>
      </c>
      <c r="L3567" s="177"/>
      <c r="M3567" s="177"/>
    </row>
    <row r="3568" spans="5:13" ht="16" x14ac:dyDescent="0.2">
      <c r="E3568" s="175" t="s">
        <v>16114</v>
      </c>
      <c r="F3568" s="285">
        <v>0.40416666666666667</v>
      </c>
      <c r="G3568" s="176">
        <v>43</v>
      </c>
      <c r="H3568" s="176" t="s">
        <v>8443</v>
      </c>
      <c r="I3568" s="176" t="s">
        <v>12457</v>
      </c>
      <c r="J3568" s="176">
        <v>27.1</v>
      </c>
      <c r="K3568" s="176">
        <v>37.4</v>
      </c>
      <c r="L3568" s="177"/>
      <c r="M3568" s="177"/>
    </row>
    <row r="3569" spans="5:13" ht="16" x14ac:dyDescent="0.2">
      <c r="E3569" s="175" t="s">
        <v>16114</v>
      </c>
      <c r="F3569" s="285">
        <v>0.40486111111111112</v>
      </c>
      <c r="G3569" s="176">
        <v>44</v>
      </c>
      <c r="H3569" s="176" t="s">
        <v>16088</v>
      </c>
      <c r="I3569" s="176" t="s">
        <v>16089</v>
      </c>
      <c r="J3569" s="176">
        <v>26.1</v>
      </c>
      <c r="K3569" s="176">
        <v>37.39</v>
      </c>
      <c r="L3569" s="177"/>
      <c r="M3569" s="177"/>
    </row>
    <row r="3570" spans="5:13" ht="16" x14ac:dyDescent="0.2">
      <c r="E3570" s="175" t="s">
        <v>16114</v>
      </c>
      <c r="F3570" s="285">
        <v>0.40555555555555556</v>
      </c>
      <c r="G3570" s="176">
        <v>45</v>
      </c>
      <c r="H3570" s="176" t="s">
        <v>16088</v>
      </c>
      <c r="I3570" s="176" t="s">
        <v>12457</v>
      </c>
      <c r="J3570" s="176">
        <v>27</v>
      </c>
      <c r="K3570" s="176">
        <v>37.409999999999997</v>
      </c>
      <c r="L3570" s="177"/>
      <c r="M3570" s="177"/>
    </row>
    <row r="3571" spans="5:13" ht="16" x14ac:dyDescent="0.2">
      <c r="E3571" s="175" t="s">
        <v>16114</v>
      </c>
      <c r="F3571" s="285">
        <v>0.40555555555555556</v>
      </c>
      <c r="G3571" s="176">
        <v>46</v>
      </c>
      <c r="H3571" s="176" t="s">
        <v>12422</v>
      </c>
      <c r="I3571" s="176" t="s">
        <v>12457</v>
      </c>
      <c r="J3571" s="176">
        <v>27.1</v>
      </c>
      <c r="K3571" s="176">
        <v>37.43</v>
      </c>
      <c r="L3571" s="177"/>
      <c r="M3571" s="177"/>
    </row>
    <row r="3572" spans="5:13" ht="16" x14ac:dyDescent="0.2">
      <c r="E3572" s="175" t="s">
        <v>16114</v>
      </c>
      <c r="F3572" s="285">
        <v>0.40625</v>
      </c>
      <c r="G3572" s="176">
        <v>47</v>
      </c>
      <c r="H3572" s="176" t="s">
        <v>16088</v>
      </c>
      <c r="I3572" s="176" t="s">
        <v>12457</v>
      </c>
      <c r="J3572" s="176">
        <v>26.9</v>
      </c>
      <c r="K3572" s="176">
        <v>37.39</v>
      </c>
      <c r="L3572" s="177"/>
      <c r="M3572" s="177"/>
    </row>
    <row r="3573" spans="5:13" ht="16" x14ac:dyDescent="0.2">
      <c r="E3573" s="175" t="s">
        <v>16114</v>
      </c>
      <c r="F3573" s="285">
        <v>0.40694444444444444</v>
      </c>
      <c r="G3573" s="176">
        <v>48</v>
      </c>
      <c r="H3573" s="176" t="s">
        <v>16088</v>
      </c>
      <c r="I3573" s="176" t="s">
        <v>12457</v>
      </c>
      <c r="J3573" s="176">
        <v>27.1</v>
      </c>
      <c r="K3573" s="176">
        <v>37.39</v>
      </c>
      <c r="L3573" s="177"/>
      <c r="M3573" s="177"/>
    </row>
    <row r="3574" spans="5:13" ht="16" x14ac:dyDescent="0.2">
      <c r="E3574" s="175" t="s">
        <v>16114</v>
      </c>
      <c r="F3574" s="285">
        <v>0.40763888888888888</v>
      </c>
      <c r="G3574" s="176">
        <v>49</v>
      </c>
      <c r="H3574" s="176" t="s">
        <v>11553</v>
      </c>
      <c r="I3574" s="176" t="s">
        <v>16089</v>
      </c>
      <c r="J3574" s="176">
        <v>26.8</v>
      </c>
      <c r="K3574" s="176">
        <v>37.39</v>
      </c>
      <c r="L3574" s="177"/>
      <c r="M3574" s="177"/>
    </row>
    <row r="3575" spans="5:13" ht="16" x14ac:dyDescent="0.2">
      <c r="E3575" s="175" t="s">
        <v>16114</v>
      </c>
      <c r="F3575" s="285">
        <v>0.40833333333333333</v>
      </c>
      <c r="G3575" s="176">
        <v>50</v>
      </c>
      <c r="H3575" s="176" t="s">
        <v>16090</v>
      </c>
      <c r="I3575" s="176" t="s">
        <v>12457</v>
      </c>
      <c r="J3575" s="176">
        <v>27</v>
      </c>
      <c r="K3575" s="176">
        <v>37.39</v>
      </c>
      <c r="L3575" s="177"/>
      <c r="M3575" s="177"/>
    </row>
    <row r="3576" spans="5:13" ht="16" x14ac:dyDescent="0.2">
      <c r="E3576" s="175" t="s">
        <v>16114</v>
      </c>
      <c r="F3576" s="285">
        <v>0.40902777777777777</v>
      </c>
      <c r="G3576" s="176">
        <v>51</v>
      </c>
      <c r="H3576" s="176" t="s">
        <v>16091</v>
      </c>
      <c r="I3576" s="176" t="s">
        <v>16089</v>
      </c>
      <c r="J3576" s="176">
        <v>26.5</v>
      </c>
      <c r="K3576" s="176">
        <v>37.4</v>
      </c>
      <c r="L3576" s="177"/>
      <c r="M3576" s="177"/>
    </row>
    <row r="3577" spans="5:13" ht="16" x14ac:dyDescent="0.2">
      <c r="E3577" s="175" t="s">
        <v>16114</v>
      </c>
      <c r="F3577" s="285">
        <v>0.40972222222222221</v>
      </c>
      <c r="G3577" s="176">
        <v>52</v>
      </c>
      <c r="H3577" s="176" t="s">
        <v>8443</v>
      </c>
      <c r="I3577" s="176" t="s">
        <v>16089</v>
      </c>
      <c r="J3577" s="176">
        <v>26.6</v>
      </c>
      <c r="K3577" s="176">
        <v>37.39</v>
      </c>
      <c r="L3577" s="177"/>
      <c r="M3577" s="177"/>
    </row>
    <row r="3578" spans="5:13" ht="16" x14ac:dyDescent="0.2">
      <c r="E3578" s="175" t="s">
        <v>16114</v>
      </c>
      <c r="F3578" s="285">
        <v>0.41041666666666665</v>
      </c>
      <c r="G3578" s="176">
        <v>53</v>
      </c>
      <c r="H3578" s="176" t="s">
        <v>16091</v>
      </c>
      <c r="I3578" s="176" t="s">
        <v>12457</v>
      </c>
      <c r="J3578" s="176">
        <v>26.9</v>
      </c>
      <c r="K3578" s="176">
        <v>37.39</v>
      </c>
      <c r="L3578" s="177"/>
      <c r="M3578" s="177"/>
    </row>
    <row r="3579" spans="5:13" ht="16" x14ac:dyDescent="0.2">
      <c r="E3579" s="175" t="s">
        <v>16114</v>
      </c>
      <c r="F3579" s="285">
        <v>0.41111111111111109</v>
      </c>
      <c r="G3579" s="176">
        <v>54</v>
      </c>
      <c r="H3579" s="176" t="s">
        <v>16091</v>
      </c>
      <c r="I3579" s="176" t="s">
        <v>16089</v>
      </c>
      <c r="J3579" s="176">
        <v>26.6</v>
      </c>
      <c r="K3579" s="176">
        <v>37.340000000000003</v>
      </c>
      <c r="L3579" s="177"/>
      <c r="M3579" s="177"/>
    </row>
    <row r="3580" spans="5:13" ht="16" x14ac:dyDescent="0.2">
      <c r="E3580" s="175" t="s">
        <v>16114</v>
      </c>
      <c r="F3580" s="285">
        <v>0.41111111111111109</v>
      </c>
      <c r="G3580" s="176">
        <v>55</v>
      </c>
      <c r="H3580" s="176" t="s">
        <v>16090</v>
      </c>
      <c r="I3580" s="176" t="s">
        <v>12457</v>
      </c>
      <c r="J3580" s="176">
        <v>26.9</v>
      </c>
      <c r="K3580" s="176">
        <v>37.39</v>
      </c>
      <c r="L3580" s="177"/>
      <c r="M3580" s="177"/>
    </row>
    <row r="3581" spans="5:13" ht="16" x14ac:dyDescent="0.2">
      <c r="E3581" s="175" t="s">
        <v>16114</v>
      </c>
      <c r="F3581" s="285">
        <v>0.41249999999999998</v>
      </c>
      <c r="G3581" s="176">
        <v>56</v>
      </c>
      <c r="H3581" s="176" t="s">
        <v>16090</v>
      </c>
      <c r="I3581" s="176" t="s">
        <v>12457</v>
      </c>
      <c r="J3581" s="176">
        <v>26.9</v>
      </c>
      <c r="K3581" s="176">
        <v>37.39</v>
      </c>
      <c r="L3581" s="177"/>
      <c r="M3581" s="177"/>
    </row>
    <row r="3582" spans="5:13" ht="16" x14ac:dyDescent="0.2">
      <c r="E3582" s="175" t="s">
        <v>16114</v>
      </c>
      <c r="F3582" s="285">
        <v>0.41597222222222224</v>
      </c>
      <c r="G3582" s="176" t="s">
        <v>16093</v>
      </c>
      <c r="H3582" s="176" t="s">
        <v>16094</v>
      </c>
      <c r="I3582" s="176" t="s">
        <v>16089</v>
      </c>
      <c r="J3582" s="176">
        <v>27.7</v>
      </c>
      <c r="K3582" s="176">
        <v>37.4</v>
      </c>
      <c r="L3582" s="177"/>
      <c r="M3582" s="177"/>
    </row>
    <row r="3583" spans="5:13" ht="16" x14ac:dyDescent="0.2">
      <c r="E3583" s="175" t="s">
        <v>16114</v>
      </c>
      <c r="F3583" s="285">
        <v>0.41388888888888886</v>
      </c>
      <c r="G3583" s="176" t="s">
        <v>16095</v>
      </c>
      <c r="H3583" s="176" t="s">
        <v>16094</v>
      </c>
      <c r="I3583" s="176" t="s">
        <v>12457</v>
      </c>
      <c r="J3583" s="176">
        <v>28.6</v>
      </c>
      <c r="K3583" s="176">
        <v>37.340000000000003</v>
      </c>
      <c r="L3583" s="177"/>
      <c r="M3583" s="177"/>
    </row>
    <row r="3584" spans="5:13" ht="16" x14ac:dyDescent="0.2">
      <c r="E3584" s="175" t="s">
        <v>16115</v>
      </c>
      <c r="F3584" s="285">
        <v>0.37291666666666667</v>
      </c>
      <c r="G3584" s="176">
        <v>1</v>
      </c>
      <c r="H3584" s="176" t="s">
        <v>16088</v>
      </c>
      <c r="I3584" s="176" t="s">
        <v>16089</v>
      </c>
      <c r="J3584" s="176">
        <v>26.9</v>
      </c>
      <c r="K3584" s="176">
        <v>37.57</v>
      </c>
      <c r="L3584" s="177"/>
      <c r="M3584" s="177"/>
    </row>
    <row r="3585" spans="5:13" ht="16" x14ac:dyDescent="0.2">
      <c r="E3585" s="175" t="s">
        <v>16115</v>
      </c>
      <c r="F3585" s="285">
        <v>0.37361111111111112</v>
      </c>
      <c r="G3585" s="176">
        <v>2</v>
      </c>
      <c r="H3585" s="176" t="s">
        <v>16090</v>
      </c>
      <c r="I3585" s="176" t="s">
        <v>16089</v>
      </c>
      <c r="J3585" s="176">
        <v>27.1</v>
      </c>
      <c r="K3585" s="176">
        <v>37.56</v>
      </c>
      <c r="L3585" s="177"/>
      <c r="M3585" s="177"/>
    </row>
    <row r="3586" spans="5:13" ht="16" x14ac:dyDescent="0.2">
      <c r="E3586" s="175" t="s">
        <v>16115</v>
      </c>
      <c r="F3586" s="285">
        <v>0.37430555555555556</v>
      </c>
      <c r="G3586" s="176">
        <v>3</v>
      </c>
      <c r="H3586" s="176" t="s">
        <v>16091</v>
      </c>
      <c r="I3586" s="176" t="s">
        <v>12457</v>
      </c>
      <c r="J3586" s="176">
        <v>26.9</v>
      </c>
      <c r="K3586" s="176">
        <v>37.57</v>
      </c>
      <c r="L3586" s="177"/>
      <c r="M3586" s="177"/>
    </row>
    <row r="3587" spans="5:13" ht="16" x14ac:dyDescent="0.2">
      <c r="E3587" s="175" t="s">
        <v>16115</v>
      </c>
      <c r="F3587" s="285">
        <v>0.375</v>
      </c>
      <c r="G3587" s="176">
        <v>4</v>
      </c>
      <c r="H3587" s="176" t="s">
        <v>16090</v>
      </c>
      <c r="I3587" s="176" t="s">
        <v>12457</v>
      </c>
      <c r="J3587" s="176">
        <v>26.9</v>
      </c>
      <c r="K3587" s="176">
        <v>37.57</v>
      </c>
      <c r="L3587" s="177"/>
      <c r="M3587" s="177"/>
    </row>
    <row r="3588" spans="5:13" ht="16" x14ac:dyDescent="0.2">
      <c r="E3588" s="175" t="s">
        <v>16115</v>
      </c>
      <c r="F3588" s="285">
        <v>0.37569444444444444</v>
      </c>
      <c r="G3588" s="176">
        <v>5</v>
      </c>
      <c r="H3588" s="176" t="s">
        <v>11553</v>
      </c>
      <c r="I3588" s="176" t="s">
        <v>12457</v>
      </c>
      <c r="J3588" s="176">
        <v>27</v>
      </c>
      <c r="K3588" s="176">
        <v>37.57</v>
      </c>
      <c r="L3588" s="177"/>
      <c r="M3588" s="177"/>
    </row>
    <row r="3589" spans="5:13" ht="16" x14ac:dyDescent="0.2">
      <c r="E3589" s="175" t="s">
        <v>16115</v>
      </c>
      <c r="F3589" s="285">
        <v>0.37638888888888888</v>
      </c>
      <c r="G3589" s="176">
        <v>6</v>
      </c>
      <c r="H3589" s="176" t="s">
        <v>16090</v>
      </c>
      <c r="I3589" s="176" t="s">
        <v>16089</v>
      </c>
      <c r="J3589" s="176">
        <v>27.2</v>
      </c>
      <c r="K3589" s="176">
        <v>37.56</v>
      </c>
      <c r="L3589" s="177"/>
      <c r="M3589" s="177"/>
    </row>
    <row r="3590" spans="5:13" ht="16" x14ac:dyDescent="0.2">
      <c r="E3590" s="175" t="s">
        <v>16115</v>
      </c>
      <c r="F3590" s="285">
        <v>0.37708333333333333</v>
      </c>
      <c r="G3590" s="176">
        <v>7</v>
      </c>
      <c r="H3590" s="176" t="s">
        <v>16088</v>
      </c>
      <c r="I3590" s="176" t="s">
        <v>16089</v>
      </c>
      <c r="J3590" s="176">
        <v>27.2</v>
      </c>
      <c r="K3590" s="176">
        <v>37.57</v>
      </c>
      <c r="L3590" s="177"/>
      <c r="M3590" s="177"/>
    </row>
    <row r="3591" spans="5:13" ht="16" x14ac:dyDescent="0.2">
      <c r="E3591" s="175" t="s">
        <v>16115</v>
      </c>
      <c r="F3591" s="285">
        <v>0.37777777777777777</v>
      </c>
      <c r="G3591" s="176">
        <v>8</v>
      </c>
      <c r="H3591" s="176" t="s">
        <v>11553</v>
      </c>
      <c r="I3591" s="176" t="s">
        <v>12457</v>
      </c>
      <c r="J3591" s="176">
        <v>26.5</v>
      </c>
      <c r="K3591" s="176">
        <v>37.56</v>
      </c>
      <c r="L3591" s="177"/>
      <c r="M3591" s="177"/>
    </row>
    <row r="3592" spans="5:13" ht="16" x14ac:dyDescent="0.2">
      <c r="E3592" s="175" t="s">
        <v>16115</v>
      </c>
      <c r="F3592" s="285">
        <v>0.37847222222222221</v>
      </c>
      <c r="G3592" s="176">
        <v>9</v>
      </c>
      <c r="H3592" s="176" t="s">
        <v>8443</v>
      </c>
      <c r="I3592" s="176" t="s">
        <v>16089</v>
      </c>
      <c r="J3592" s="176">
        <v>26.7</v>
      </c>
      <c r="K3592" s="176">
        <v>37.56</v>
      </c>
      <c r="L3592" s="177"/>
      <c r="M3592" s="177"/>
    </row>
    <row r="3593" spans="5:13" ht="16" x14ac:dyDescent="0.2">
      <c r="E3593" s="175" t="s">
        <v>16115</v>
      </c>
      <c r="F3593" s="285">
        <v>0.37916666666666665</v>
      </c>
      <c r="G3593" s="176">
        <v>10</v>
      </c>
      <c r="H3593" s="176" t="s">
        <v>12422</v>
      </c>
      <c r="I3593" s="176" t="s">
        <v>12457</v>
      </c>
      <c r="J3593" s="176">
        <v>26.6</v>
      </c>
      <c r="K3593" s="176">
        <v>37.56</v>
      </c>
      <c r="L3593" s="177"/>
      <c r="M3593" s="177"/>
    </row>
    <row r="3594" spans="5:13" ht="16" x14ac:dyDescent="0.2">
      <c r="E3594" s="175" t="s">
        <v>16115</v>
      </c>
      <c r="F3594" s="285">
        <v>0.37986111111111109</v>
      </c>
      <c r="G3594" s="176">
        <v>11</v>
      </c>
      <c r="H3594" s="176" t="s">
        <v>11553</v>
      </c>
      <c r="I3594" s="176" t="s">
        <v>16089</v>
      </c>
      <c r="J3594" s="176">
        <v>26.8</v>
      </c>
      <c r="K3594" s="176">
        <v>37.520000000000003</v>
      </c>
      <c r="L3594" s="177"/>
      <c r="M3594" s="177"/>
    </row>
    <row r="3595" spans="5:13" ht="16" x14ac:dyDescent="0.2">
      <c r="E3595" s="175" t="s">
        <v>16115</v>
      </c>
      <c r="F3595" s="285">
        <v>0.38124999999999998</v>
      </c>
      <c r="G3595" s="176">
        <v>12</v>
      </c>
      <c r="H3595" s="176" t="s">
        <v>16092</v>
      </c>
      <c r="I3595" s="176" t="s">
        <v>12457</v>
      </c>
      <c r="J3595" s="176">
        <v>26.9</v>
      </c>
      <c r="K3595" s="176">
        <v>37.549999999999997</v>
      </c>
      <c r="L3595" s="177"/>
      <c r="M3595" s="177"/>
    </row>
    <row r="3596" spans="5:13" ht="16" x14ac:dyDescent="0.2">
      <c r="E3596" s="175" t="s">
        <v>16115</v>
      </c>
      <c r="F3596" s="285">
        <v>0.38194444444444442</v>
      </c>
      <c r="G3596" s="176">
        <v>13</v>
      </c>
      <c r="H3596" s="176" t="s">
        <v>16092</v>
      </c>
      <c r="I3596" s="176" t="s">
        <v>16089</v>
      </c>
      <c r="J3596" s="176">
        <v>26.9</v>
      </c>
      <c r="K3596" s="176">
        <v>37.56</v>
      </c>
      <c r="L3596" s="177"/>
      <c r="M3596" s="177"/>
    </row>
    <row r="3597" spans="5:13" ht="16" x14ac:dyDescent="0.2">
      <c r="E3597" s="175" t="s">
        <v>16115</v>
      </c>
      <c r="F3597" s="285">
        <v>0.38263888888888886</v>
      </c>
      <c r="G3597" s="176">
        <v>14</v>
      </c>
      <c r="H3597" s="176" t="s">
        <v>16092</v>
      </c>
      <c r="I3597" s="176" t="s">
        <v>16089</v>
      </c>
      <c r="J3597" s="176">
        <v>26.9</v>
      </c>
      <c r="K3597" s="176">
        <v>37.56</v>
      </c>
      <c r="L3597" s="177"/>
      <c r="M3597" s="177"/>
    </row>
    <row r="3598" spans="5:13" ht="16" x14ac:dyDescent="0.2">
      <c r="E3598" s="175" t="s">
        <v>16115</v>
      </c>
      <c r="F3598" s="285">
        <v>0.38333333333333336</v>
      </c>
      <c r="G3598" s="176">
        <v>15</v>
      </c>
      <c r="H3598" s="176" t="s">
        <v>8443</v>
      </c>
      <c r="I3598" s="176" t="s">
        <v>12457</v>
      </c>
      <c r="J3598" s="176">
        <v>27</v>
      </c>
      <c r="K3598" s="176">
        <v>37.56</v>
      </c>
      <c r="L3598" s="177"/>
      <c r="M3598" s="177"/>
    </row>
    <row r="3599" spans="5:13" ht="16" x14ac:dyDescent="0.2">
      <c r="E3599" s="175" t="s">
        <v>16115</v>
      </c>
      <c r="F3599" s="285">
        <v>0.3840277777777778</v>
      </c>
      <c r="G3599" s="176">
        <v>16</v>
      </c>
      <c r="H3599" s="176" t="s">
        <v>8443</v>
      </c>
      <c r="I3599" s="176" t="s">
        <v>16089</v>
      </c>
      <c r="J3599" s="176">
        <v>26.8</v>
      </c>
      <c r="K3599" s="176">
        <v>37.56</v>
      </c>
      <c r="L3599" s="177"/>
      <c r="M3599" s="177"/>
    </row>
    <row r="3600" spans="5:13" ht="16" x14ac:dyDescent="0.2">
      <c r="E3600" s="175" t="s">
        <v>16115</v>
      </c>
      <c r="F3600" s="285">
        <v>0.3840277777777778</v>
      </c>
      <c r="G3600" s="176">
        <v>17</v>
      </c>
      <c r="H3600" s="176" t="s">
        <v>12422</v>
      </c>
      <c r="I3600" s="176" t="s">
        <v>12457</v>
      </c>
      <c r="J3600" s="176">
        <v>26.6</v>
      </c>
      <c r="K3600" s="176">
        <v>37.56</v>
      </c>
      <c r="L3600" s="177"/>
      <c r="M3600" s="177"/>
    </row>
    <row r="3601" spans="5:13" ht="16" x14ac:dyDescent="0.2">
      <c r="E3601" s="175" t="s">
        <v>16115</v>
      </c>
      <c r="F3601" s="285">
        <v>0.38541666666666669</v>
      </c>
      <c r="G3601" s="176">
        <v>18</v>
      </c>
      <c r="H3601" s="176" t="s">
        <v>16092</v>
      </c>
      <c r="I3601" s="176" t="s">
        <v>16089</v>
      </c>
      <c r="J3601" s="176">
        <v>26.8</v>
      </c>
      <c r="K3601" s="176">
        <v>37.56</v>
      </c>
      <c r="L3601" s="177"/>
      <c r="M3601" s="177"/>
    </row>
    <row r="3602" spans="5:13" ht="16" x14ac:dyDescent="0.2">
      <c r="E3602" s="175" t="s">
        <v>16115</v>
      </c>
      <c r="F3602" s="285">
        <v>0.38611111111111113</v>
      </c>
      <c r="G3602" s="176">
        <v>19</v>
      </c>
      <c r="H3602" s="176" t="s">
        <v>16091</v>
      </c>
      <c r="I3602" s="176" t="s">
        <v>12457</v>
      </c>
      <c r="J3602" s="176">
        <v>26.8</v>
      </c>
      <c r="K3602" s="176">
        <v>37.549999999999997</v>
      </c>
      <c r="L3602" s="177"/>
      <c r="M3602" s="177"/>
    </row>
    <row r="3603" spans="5:13" ht="16" x14ac:dyDescent="0.2">
      <c r="E3603" s="175" t="s">
        <v>16115</v>
      </c>
      <c r="F3603" s="285">
        <v>0.38611111111111113</v>
      </c>
      <c r="G3603" s="176">
        <v>20</v>
      </c>
      <c r="H3603" s="176" t="s">
        <v>16090</v>
      </c>
      <c r="I3603" s="176" t="s">
        <v>16089</v>
      </c>
      <c r="J3603" s="176">
        <v>26.9</v>
      </c>
      <c r="K3603" s="176">
        <v>37.56</v>
      </c>
      <c r="L3603" s="177"/>
      <c r="M3603" s="177"/>
    </row>
    <row r="3604" spans="5:13" ht="16" x14ac:dyDescent="0.2">
      <c r="E3604" s="175" t="s">
        <v>16115</v>
      </c>
      <c r="F3604" s="285">
        <v>0.38680555555555557</v>
      </c>
      <c r="G3604" s="176">
        <v>21</v>
      </c>
      <c r="H3604" s="176" t="s">
        <v>16092</v>
      </c>
      <c r="I3604" s="176" t="s">
        <v>12457</v>
      </c>
      <c r="J3604" s="176">
        <v>26.8</v>
      </c>
      <c r="K3604" s="176">
        <v>37.56</v>
      </c>
      <c r="L3604" s="177"/>
      <c r="M3604" s="177"/>
    </row>
    <row r="3605" spans="5:13" ht="16" x14ac:dyDescent="0.2">
      <c r="E3605" s="175" t="s">
        <v>16115</v>
      </c>
      <c r="F3605" s="285">
        <v>0.38750000000000001</v>
      </c>
      <c r="G3605" s="176">
        <v>22</v>
      </c>
      <c r="H3605" s="176" t="s">
        <v>16091</v>
      </c>
      <c r="I3605" s="176" t="s">
        <v>16089</v>
      </c>
      <c r="J3605" s="176">
        <v>26.9</v>
      </c>
      <c r="K3605" s="176">
        <v>37.549999999999997</v>
      </c>
      <c r="L3605" s="177"/>
      <c r="M3605" s="177"/>
    </row>
    <row r="3606" spans="5:13" ht="16" x14ac:dyDescent="0.2">
      <c r="E3606" s="175" t="s">
        <v>16115</v>
      </c>
      <c r="F3606" s="285">
        <v>0.38819444444444445</v>
      </c>
      <c r="G3606" s="176">
        <v>23</v>
      </c>
      <c r="H3606" s="176" t="s">
        <v>16088</v>
      </c>
      <c r="I3606" s="176" t="s">
        <v>12457</v>
      </c>
      <c r="J3606" s="176">
        <v>27</v>
      </c>
      <c r="K3606" s="176">
        <v>37.56</v>
      </c>
      <c r="L3606" s="177"/>
      <c r="M3606" s="177"/>
    </row>
    <row r="3607" spans="5:13" ht="16" x14ac:dyDescent="0.2">
      <c r="E3607" s="175" t="s">
        <v>16115</v>
      </c>
      <c r="F3607" s="285">
        <v>0.3888888888888889</v>
      </c>
      <c r="G3607" s="176">
        <v>24</v>
      </c>
      <c r="H3607" s="176" t="s">
        <v>11553</v>
      </c>
      <c r="I3607" s="176" t="s">
        <v>12457</v>
      </c>
      <c r="J3607" s="176">
        <v>26.9</v>
      </c>
      <c r="K3607" s="176">
        <v>37.56</v>
      </c>
      <c r="L3607" s="177"/>
      <c r="M3607" s="177"/>
    </row>
    <row r="3608" spans="5:13" ht="16" x14ac:dyDescent="0.2">
      <c r="E3608" s="175" t="s">
        <v>16115</v>
      </c>
      <c r="F3608" s="285">
        <v>0.38958333333333334</v>
      </c>
      <c r="G3608" s="176">
        <v>25</v>
      </c>
      <c r="H3608" s="176" t="s">
        <v>16090</v>
      </c>
      <c r="I3608" s="176" t="s">
        <v>16089</v>
      </c>
      <c r="J3608" s="176">
        <v>26.7</v>
      </c>
      <c r="K3608" s="176">
        <v>37.57</v>
      </c>
      <c r="L3608" s="177"/>
      <c r="M3608" s="177"/>
    </row>
    <row r="3609" spans="5:13" ht="16" x14ac:dyDescent="0.2">
      <c r="E3609" s="175" t="s">
        <v>16115</v>
      </c>
      <c r="F3609" s="285">
        <v>0.39027777777777778</v>
      </c>
      <c r="G3609" s="176">
        <v>26</v>
      </c>
      <c r="H3609" s="176" t="s">
        <v>12422</v>
      </c>
      <c r="I3609" s="176" t="s">
        <v>16089</v>
      </c>
      <c r="J3609" s="176">
        <v>26.9</v>
      </c>
      <c r="K3609" s="176">
        <v>37.56</v>
      </c>
      <c r="L3609" s="177"/>
      <c r="M3609" s="177"/>
    </row>
    <row r="3610" spans="5:13" ht="16" x14ac:dyDescent="0.2">
      <c r="E3610" s="175" t="s">
        <v>16115</v>
      </c>
      <c r="F3610" s="285">
        <v>0.39027777777777778</v>
      </c>
      <c r="G3610" s="176">
        <v>27</v>
      </c>
      <c r="H3610" s="176" t="s">
        <v>16091</v>
      </c>
      <c r="I3610" s="176" t="s">
        <v>12457</v>
      </c>
      <c r="J3610" s="176">
        <v>26.5</v>
      </c>
      <c r="K3610" s="176">
        <v>37.56</v>
      </c>
      <c r="L3610" s="177"/>
      <c r="M3610" s="177"/>
    </row>
    <row r="3611" spans="5:13" ht="16" x14ac:dyDescent="0.2">
      <c r="E3611" s="175" t="s">
        <v>16115</v>
      </c>
      <c r="F3611" s="285">
        <v>0.39097222222222222</v>
      </c>
      <c r="G3611" s="176">
        <v>28</v>
      </c>
      <c r="H3611" s="176" t="s">
        <v>11553</v>
      </c>
      <c r="I3611" s="176" t="s">
        <v>12457</v>
      </c>
      <c r="J3611" s="176">
        <v>27.3</v>
      </c>
      <c r="K3611" s="176">
        <v>37.56</v>
      </c>
      <c r="L3611" s="177"/>
      <c r="M3611" s="177"/>
    </row>
    <row r="3612" spans="5:13" ht="16" x14ac:dyDescent="0.2">
      <c r="E3612" s="175" t="s">
        <v>16115</v>
      </c>
      <c r="F3612" s="285">
        <v>0.3923611111111111</v>
      </c>
      <c r="G3612" s="176">
        <v>29</v>
      </c>
      <c r="H3612" s="176" t="s">
        <v>11553</v>
      </c>
      <c r="I3612" s="176" t="s">
        <v>16089</v>
      </c>
      <c r="J3612" s="176">
        <v>27.1</v>
      </c>
      <c r="K3612" s="176">
        <v>37.57</v>
      </c>
      <c r="L3612" s="177"/>
      <c r="M3612" s="177"/>
    </row>
    <row r="3613" spans="5:13" ht="16" x14ac:dyDescent="0.2">
      <c r="E3613" s="175" t="s">
        <v>16115</v>
      </c>
      <c r="F3613" s="285">
        <v>0.39305555555555555</v>
      </c>
      <c r="G3613" s="176">
        <v>30</v>
      </c>
      <c r="H3613" s="176" t="s">
        <v>11553</v>
      </c>
      <c r="I3613" s="176" t="s">
        <v>16089</v>
      </c>
      <c r="J3613" s="176">
        <v>26.9</v>
      </c>
      <c r="K3613" s="176">
        <v>37.56</v>
      </c>
      <c r="L3613" s="177"/>
      <c r="M3613" s="177"/>
    </row>
    <row r="3614" spans="5:13" ht="16" x14ac:dyDescent="0.2">
      <c r="E3614" s="175" t="s">
        <v>16115</v>
      </c>
      <c r="F3614" s="285">
        <v>0.39374999999999999</v>
      </c>
      <c r="G3614" s="176">
        <v>31</v>
      </c>
      <c r="H3614" s="176" t="s">
        <v>8443</v>
      </c>
      <c r="I3614" s="176" t="s">
        <v>16089</v>
      </c>
      <c r="J3614" s="176">
        <v>27</v>
      </c>
      <c r="K3614" s="176">
        <v>37.549999999999997</v>
      </c>
      <c r="L3614" s="177"/>
      <c r="M3614" s="177"/>
    </row>
    <row r="3615" spans="5:13" ht="16" x14ac:dyDescent="0.2">
      <c r="E3615" s="175" t="s">
        <v>16115</v>
      </c>
      <c r="F3615" s="285">
        <v>0.39374999999999999</v>
      </c>
      <c r="G3615" s="176">
        <v>32</v>
      </c>
      <c r="H3615" s="176" t="s">
        <v>12422</v>
      </c>
      <c r="I3615" s="176" t="s">
        <v>16089</v>
      </c>
      <c r="J3615" s="176">
        <v>27.2</v>
      </c>
      <c r="K3615" s="176">
        <v>37.56</v>
      </c>
      <c r="L3615" s="177"/>
      <c r="M3615" s="177"/>
    </row>
    <row r="3616" spans="5:13" ht="16" x14ac:dyDescent="0.2">
      <c r="E3616" s="175" t="s">
        <v>16115</v>
      </c>
      <c r="F3616" s="285">
        <v>0.39444444444444443</v>
      </c>
      <c r="G3616" s="176">
        <v>33</v>
      </c>
      <c r="H3616" s="176" t="s">
        <v>12422</v>
      </c>
      <c r="I3616" s="176" t="s">
        <v>12457</v>
      </c>
      <c r="J3616" s="176">
        <v>27.1</v>
      </c>
      <c r="K3616" s="176">
        <v>37.549999999999997</v>
      </c>
      <c r="L3616" s="177"/>
      <c r="M3616" s="177"/>
    </row>
    <row r="3617" spans="5:13" ht="16" x14ac:dyDescent="0.2">
      <c r="E3617" s="175" t="s">
        <v>16115</v>
      </c>
      <c r="F3617" s="285">
        <v>0.39513888888888887</v>
      </c>
      <c r="G3617" s="176">
        <v>34</v>
      </c>
      <c r="H3617" s="176" t="s">
        <v>12422</v>
      </c>
      <c r="I3617" s="176" t="s">
        <v>16089</v>
      </c>
      <c r="J3617" s="176">
        <v>27.1</v>
      </c>
      <c r="K3617" s="176">
        <v>37.549999999999997</v>
      </c>
      <c r="L3617" s="177"/>
      <c r="M3617" s="177"/>
    </row>
    <row r="3618" spans="5:13" ht="16" x14ac:dyDescent="0.2">
      <c r="E3618" s="175" t="s">
        <v>16115</v>
      </c>
      <c r="F3618" s="285">
        <v>0.39583333333333331</v>
      </c>
      <c r="G3618" s="176">
        <v>35</v>
      </c>
      <c r="H3618" s="176" t="s">
        <v>16091</v>
      </c>
      <c r="I3618" s="176" t="s">
        <v>16089</v>
      </c>
      <c r="J3618" s="176">
        <v>27</v>
      </c>
      <c r="K3618" s="176">
        <v>37.56</v>
      </c>
      <c r="L3618" s="177"/>
      <c r="M3618" s="177"/>
    </row>
    <row r="3619" spans="5:13" ht="16" x14ac:dyDescent="0.2">
      <c r="E3619" s="175" t="s">
        <v>16115</v>
      </c>
      <c r="F3619" s="285">
        <v>0.39652777777777776</v>
      </c>
      <c r="G3619" s="176">
        <v>36</v>
      </c>
      <c r="H3619" s="176" t="s">
        <v>16092</v>
      </c>
      <c r="I3619" s="176" t="s">
        <v>12457</v>
      </c>
      <c r="J3619" s="176">
        <v>26.4</v>
      </c>
      <c r="K3619" s="176">
        <v>37.53</v>
      </c>
      <c r="L3619" s="177"/>
      <c r="M3619" s="177"/>
    </row>
    <row r="3620" spans="5:13" ht="16" x14ac:dyDescent="0.2">
      <c r="E3620" s="175" t="s">
        <v>16115</v>
      </c>
      <c r="F3620" s="285">
        <v>0.3972222222222222</v>
      </c>
      <c r="G3620" s="176">
        <v>37</v>
      </c>
      <c r="H3620" s="176" t="s">
        <v>16092</v>
      </c>
      <c r="I3620" s="176" t="s">
        <v>12457</v>
      </c>
      <c r="J3620" s="176">
        <v>26.6</v>
      </c>
      <c r="K3620" s="176">
        <v>37.54</v>
      </c>
      <c r="L3620" s="177"/>
      <c r="M3620" s="177"/>
    </row>
    <row r="3621" spans="5:13" ht="16" x14ac:dyDescent="0.2">
      <c r="E3621" s="175" t="s">
        <v>16115</v>
      </c>
      <c r="F3621" s="285">
        <v>0.39791666666666664</v>
      </c>
      <c r="G3621" s="176">
        <v>38</v>
      </c>
      <c r="H3621" s="176" t="s">
        <v>8443</v>
      </c>
      <c r="I3621" s="176" t="s">
        <v>12457</v>
      </c>
      <c r="J3621" s="176">
        <v>26.8</v>
      </c>
      <c r="K3621" s="176">
        <v>37.549999999999997</v>
      </c>
      <c r="L3621" s="177"/>
      <c r="M3621" s="177"/>
    </row>
    <row r="3622" spans="5:13" ht="16" x14ac:dyDescent="0.2">
      <c r="E3622" s="175" t="s">
        <v>16115</v>
      </c>
      <c r="F3622" s="285">
        <v>0.39861111111111114</v>
      </c>
      <c r="G3622" s="176">
        <v>39</v>
      </c>
      <c r="H3622" s="176" t="s">
        <v>12422</v>
      </c>
      <c r="I3622" s="176" t="s">
        <v>16089</v>
      </c>
      <c r="J3622" s="176">
        <v>27</v>
      </c>
      <c r="K3622" s="176">
        <v>37.56</v>
      </c>
      <c r="L3622" s="177"/>
      <c r="M3622" s="177"/>
    </row>
    <row r="3623" spans="5:13" ht="16" x14ac:dyDescent="0.2">
      <c r="E3623" s="175" t="s">
        <v>16115</v>
      </c>
      <c r="F3623" s="285">
        <v>0.39930555555555558</v>
      </c>
      <c r="G3623" s="176">
        <v>40</v>
      </c>
      <c r="H3623" s="176" t="s">
        <v>16092</v>
      </c>
      <c r="I3623" s="176" t="s">
        <v>16089</v>
      </c>
      <c r="J3623" s="176">
        <v>27</v>
      </c>
      <c r="K3623" s="176">
        <v>37.549999999999997</v>
      </c>
      <c r="L3623" s="177"/>
      <c r="M3623" s="177"/>
    </row>
    <row r="3624" spans="5:13" ht="16" x14ac:dyDescent="0.2">
      <c r="E3624" s="175" t="s">
        <v>16115</v>
      </c>
      <c r="F3624" s="285">
        <v>0.4</v>
      </c>
      <c r="G3624" s="176">
        <v>41</v>
      </c>
      <c r="H3624" s="176" t="s">
        <v>16088</v>
      </c>
      <c r="I3624" s="176" t="s">
        <v>16089</v>
      </c>
      <c r="J3624" s="176">
        <v>27.1</v>
      </c>
      <c r="K3624" s="176">
        <v>37.549999999999997</v>
      </c>
      <c r="L3624" s="177"/>
      <c r="M3624" s="177"/>
    </row>
    <row r="3625" spans="5:13" ht="16" x14ac:dyDescent="0.2">
      <c r="E3625" s="175" t="s">
        <v>16115</v>
      </c>
      <c r="F3625" s="285">
        <v>0.40138888888888891</v>
      </c>
      <c r="G3625" s="176">
        <v>42</v>
      </c>
      <c r="H3625" s="176" t="s">
        <v>8443</v>
      </c>
      <c r="I3625" s="176" t="s">
        <v>12457</v>
      </c>
      <c r="J3625" s="176">
        <v>27.1</v>
      </c>
      <c r="K3625" s="176">
        <v>37.549999999999997</v>
      </c>
      <c r="L3625" s="177"/>
      <c r="M3625" s="177"/>
    </row>
    <row r="3626" spans="5:13" ht="16" x14ac:dyDescent="0.2">
      <c r="E3626" s="175" t="s">
        <v>16115</v>
      </c>
      <c r="F3626" s="285">
        <v>0.40138888888888891</v>
      </c>
      <c r="G3626" s="176">
        <v>43</v>
      </c>
      <c r="H3626" s="176" t="s">
        <v>8443</v>
      </c>
      <c r="I3626" s="176" t="s">
        <v>12457</v>
      </c>
      <c r="J3626" s="176">
        <v>27.1</v>
      </c>
      <c r="K3626" s="176">
        <v>37.54</v>
      </c>
      <c r="L3626" s="177"/>
      <c r="M3626" s="177"/>
    </row>
    <row r="3627" spans="5:13" ht="16" x14ac:dyDescent="0.2">
      <c r="E3627" s="175" t="s">
        <v>16115</v>
      </c>
      <c r="F3627" s="285">
        <v>0.40208333333333335</v>
      </c>
      <c r="G3627" s="176">
        <v>44</v>
      </c>
      <c r="H3627" s="176" t="s">
        <v>16088</v>
      </c>
      <c r="I3627" s="176" t="s">
        <v>16089</v>
      </c>
      <c r="J3627" s="176">
        <v>26.5</v>
      </c>
      <c r="K3627" s="176">
        <v>37.54</v>
      </c>
      <c r="L3627" s="177"/>
      <c r="M3627" s="177"/>
    </row>
    <row r="3628" spans="5:13" ht="16" x14ac:dyDescent="0.2">
      <c r="E3628" s="175" t="s">
        <v>16115</v>
      </c>
      <c r="F3628" s="285">
        <v>0.40277777777777779</v>
      </c>
      <c r="G3628" s="176">
        <v>45</v>
      </c>
      <c r="H3628" s="176" t="s">
        <v>16088</v>
      </c>
      <c r="I3628" s="176" t="s">
        <v>12457</v>
      </c>
      <c r="J3628" s="176">
        <v>26.7</v>
      </c>
      <c r="K3628" s="176">
        <v>37.54</v>
      </c>
      <c r="L3628" s="177"/>
      <c r="M3628" s="177"/>
    </row>
    <row r="3629" spans="5:13" ht="16" x14ac:dyDescent="0.2">
      <c r="E3629" s="175" t="s">
        <v>16115</v>
      </c>
      <c r="F3629" s="285">
        <v>0.40277777777777779</v>
      </c>
      <c r="G3629" s="176">
        <v>46</v>
      </c>
      <c r="H3629" s="176" t="s">
        <v>12422</v>
      </c>
      <c r="I3629" s="176" t="s">
        <v>12457</v>
      </c>
      <c r="J3629" s="176">
        <v>26.7</v>
      </c>
      <c r="K3629" s="176">
        <v>37.54</v>
      </c>
      <c r="L3629" s="177"/>
      <c r="M3629" s="177"/>
    </row>
    <row r="3630" spans="5:13" ht="16" x14ac:dyDescent="0.2">
      <c r="E3630" s="175" t="s">
        <v>16115</v>
      </c>
      <c r="F3630" s="285">
        <v>0.40347222222222223</v>
      </c>
      <c r="G3630" s="176">
        <v>47</v>
      </c>
      <c r="H3630" s="176" t="s">
        <v>16088</v>
      </c>
      <c r="I3630" s="176" t="s">
        <v>12457</v>
      </c>
      <c r="J3630" s="176">
        <v>27</v>
      </c>
      <c r="K3630" s="176">
        <v>37.54</v>
      </c>
      <c r="L3630" s="177"/>
      <c r="M3630" s="177"/>
    </row>
    <row r="3631" spans="5:13" ht="16" x14ac:dyDescent="0.2">
      <c r="E3631" s="175" t="s">
        <v>16115</v>
      </c>
      <c r="F3631" s="285">
        <v>0.40416666666666667</v>
      </c>
      <c r="G3631" s="176">
        <v>48</v>
      </c>
      <c r="H3631" s="176" t="s">
        <v>16088</v>
      </c>
      <c r="I3631" s="176" t="s">
        <v>12457</v>
      </c>
      <c r="J3631" s="176">
        <v>27.1</v>
      </c>
      <c r="K3631" s="176">
        <v>37.54</v>
      </c>
      <c r="L3631" s="177"/>
      <c r="M3631" s="177"/>
    </row>
    <row r="3632" spans="5:13" ht="16" x14ac:dyDescent="0.2">
      <c r="E3632" s="175" t="s">
        <v>16115</v>
      </c>
      <c r="F3632" s="285">
        <v>0.40416666666666667</v>
      </c>
      <c r="G3632" s="176">
        <v>49</v>
      </c>
      <c r="H3632" s="176" t="s">
        <v>11553</v>
      </c>
      <c r="I3632" s="176" t="s">
        <v>16089</v>
      </c>
      <c r="J3632" s="176">
        <v>27.1</v>
      </c>
      <c r="K3632" s="176">
        <v>37.549999999999997</v>
      </c>
      <c r="L3632" s="177"/>
      <c r="M3632" s="177"/>
    </row>
    <row r="3633" spans="5:13" ht="16" x14ac:dyDescent="0.2">
      <c r="E3633" s="175" t="s">
        <v>16115</v>
      </c>
      <c r="F3633" s="285">
        <v>0.40486111111111112</v>
      </c>
      <c r="G3633" s="176">
        <v>50</v>
      </c>
      <c r="H3633" s="176" t="s">
        <v>16090</v>
      </c>
      <c r="I3633" s="176" t="s">
        <v>12457</v>
      </c>
      <c r="J3633" s="176">
        <v>27</v>
      </c>
      <c r="K3633" s="176">
        <v>37.549999999999997</v>
      </c>
      <c r="L3633" s="177"/>
      <c r="M3633" s="177"/>
    </row>
    <row r="3634" spans="5:13" ht="16" x14ac:dyDescent="0.2">
      <c r="E3634" s="175" t="s">
        <v>16115</v>
      </c>
      <c r="F3634" s="285">
        <v>0.40555555555555556</v>
      </c>
      <c r="G3634" s="176">
        <v>51</v>
      </c>
      <c r="H3634" s="176" t="s">
        <v>16091</v>
      </c>
      <c r="I3634" s="176" t="s">
        <v>16089</v>
      </c>
      <c r="J3634" s="176">
        <v>26.8</v>
      </c>
      <c r="K3634" s="176">
        <v>37.56</v>
      </c>
      <c r="L3634" s="177"/>
      <c r="M3634" s="177"/>
    </row>
    <row r="3635" spans="5:13" ht="16" x14ac:dyDescent="0.2">
      <c r="E3635" s="175" t="s">
        <v>16115</v>
      </c>
      <c r="F3635" s="285">
        <v>0.40625</v>
      </c>
      <c r="G3635" s="176">
        <v>52</v>
      </c>
      <c r="H3635" s="176" t="s">
        <v>8443</v>
      </c>
      <c r="I3635" s="176" t="s">
        <v>16089</v>
      </c>
      <c r="J3635" s="176">
        <v>26.8</v>
      </c>
      <c r="K3635" s="176">
        <v>37.549999999999997</v>
      </c>
      <c r="L3635" s="177"/>
      <c r="M3635" s="177"/>
    </row>
    <row r="3636" spans="5:13" ht="16" x14ac:dyDescent="0.2">
      <c r="E3636" s="175" t="s">
        <v>16115</v>
      </c>
      <c r="F3636" s="285">
        <v>0.40694444444444444</v>
      </c>
      <c r="G3636" s="176">
        <v>53</v>
      </c>
      <c r="H3636" s="176" t="s">
        <v>16091</v>
      </c>
      <c r="I3636" s="176" t="s">
        <v>12457</v>
      </c>
      <c r="J3636" s="176">
        <v>26.9</v>
      </c>
      <c r="K3636" s="176">
        <v>37.53</v>
      </c>
      <c r="L3636" s="177"/>
      <c r="M3636" s="177"/>
    </row>
    <row r="3637" spans="5:13" ht="16" x14ac:dyDescent="0.2">
      <c r="E3637" s="175" t="s">
        <v>16115</v>
      </c>
      <c r="F3637" s="285">
        <v>0.40763888888888888</v>
      </c>
      <c r="G3637" s="176">
        <v>54</v>
      </c>
      <c r="H3637" s="176" t="s">
        <v>16091</v>
      </c>
      <c r="I3637" s="176" t="s">
        <v>16089</v>
      </c>
      <c r="J3637" s="176">
        <v>27.2</v>
      </c>
      <c r="K3637" s="176">
        <v>37.549999999999997</v>
      </c>
      <c r="L3637" s="177"/>
      <c r="M3637" s="177"/>
    </row>
    <row r="3638" spans="5:13" ht="16" x14ac:dyDescent="0.2">
      <c r="E3638" s="175" t="s">
        <v>16115</v>
      </c>
      <c r="F3638" s="285">
        <v>0.40833333333333333</v>
      </c>
      <c r="G3638" s="176">
        <v>55</v>
      </c>
      <c r="H3638" s="176" t="s">
        <v>16090</v>
      </c>
      <c r="I3638" s="176" t="s">
        <v>12457</v>
      </c>
      <c r="J3638" s="176">
        <v>27.1</v>
      </c>
      <c r="K3638" s="176">
        <v>37.520000000000003</v>
      </c>
      <c r="L3638" s="177"/>
      <c r="M3638" s="177"/>
    </row>
    <row r="3639" spans="5:13" ht="16" x14ac:dyDescent="0.2">
      <c r="E3639" s="175" t="s">
        <v>16115</v>
      </c>
      <c r="F3639" s="285">
        <v>0.40833333333333333</v>
      </c>
      <c r="G3639" s="176">
        <v>56</v>
      </c>
      <c r="H3639" s="176" t="s">
        <v>16090</v>
      </c>
      <c r="I3639" s="176" t="s">
        <v>12457</v>
      </c>
      <c r="J3639" s="176">
        <v>26.9</v>
      </c>
      <c r="K3639" s="176">
        <v>37.54</v>
      </c>
      <c r="L3639" s="177"/>
      <c r="M3639" s="177"/>
    </row>
    <row r="3640" spans="5:13" ht="16" x14ac:dyDescent="0.2">
      <c r="E3640" s="175" t="s">
        <v>16115</v>
      </c>
      <c r="F3640" s="285">
        <v>0.40972222222222221</v>
      </c>
      <c r="G3640" s="176" t="s">
        <v>16093</v>
      </c>
      <c r="H3640" s="176" t="s">
        <v>16094</v>
      </c>
      <c r="I3640" s="176" t="s">
        <v>16089</v>
      </c>
      <c r="J3640" s="176">
        <v>28.6</v>
      </c>
      <c r="K3640" s="176">
        <v>37.54</v>
      </c>
      <c r="L3640" s="177"/>
      <c r="M3640" s="177"/>
    </row>
    <row r="3641" spans="5:13" ht="16" x14ac:dyDescent="0.2">
      <c r="E3641" s="175" t="s">
        <v>16115</v>
      </c>
      <c r="F3641" s="285">
        <v>0.41249999999999998</v>
      </c>
      <c r="G3641" s="176" t="s">
        <v>16095</v>
      </c>
      <c r="H3641" s="176" t="s">
        <v>16094</v>
      </c>
      <c r="I3641" s="176" t="s">
        <v>12457</v>
      </c>
      <c r="J3641" s="176">
        <v>28.6</v>
      </c>
      <c r="K3641" s="176">
        <v>37.46</v>
      </c>
      <c r="L3641" s="177"/>
      <c r="M3641" s="177"/>
    </row>
    <row r="3642" spans="5:13" x14ac:dyDescent="0.2">
      <c r="E3642" s="175" t="s">
        <v>16116</v>
      </c>
      <c r="F3642" s="285">
        <v>0.37708333333333333</v>
      </c>
      <c r="G3642" s="176">
        <v>1</v>
      </c>
      <c r="H3642" s="176" t="s">
        <v>16088</v>
      </c>
      <c r="I3642" s="176" t="s">
        <v>16089</v>
      </c>
      <c r="J3642" s="176">
        <v>26.9</v>
      </c>
      <c r="K3642" s="176">
        <v>37.64</v>
      </c>
      <c r="L3642" s="176">
        <v>2175.31</v>
      </c>
      <c r="M3642" s="176">
        <v>2237.6799999999998</v>
      </c>
    </row>
    <row r="3643" spans="5:13" x14ac:dyDescent="0.2">
      <c r="E3643" s="175" t="s">
        <v>16116</v>
      </c>
      <c r="F3643" s="285">
        <v>0.37777777777777777</v>
      </c>
      <c r="G3643" s="176">
        <v>2</v>
      </c>
      <c r="H3643" s="176" t="s">
        <v>16090</v>
      </c>
      <c r="I3643" s="176" t="s">
        <v>16089</v>
      </c>
      <c r="J3643" s="176">
        <v>27.2</v>
      </c>
      <c r="K3643" s="176">
        <v>37.630000000000003</v>
      </c>
      <c r="L3643" s="176">
        <v>2171.11</v>
      </c>
      <c r="M3643" s="176">
        <v>2241.42</v>
      </c>
    </row>
    <row r="3644" spans="5:13" ht="16" x14ac:dyDescent="0.2">
      <c r="E3644" s="175" t="s">
        <v>16116</v>
      </c>
      <c r="F3644" s="285">
        <v>0.37916666666666665</v>
      </c>
      <c r="G3644" s="176">
        <v>3</v>
      </c>
      <c r="H3644" s="176" t="s">
        <v>16091</v>
      </c>
      <c r="I3644" s="176" t="s">
        <v>12457</v>
      </c>
      <c r="J3644" s="176">
        <v>27</v>
      </c>
      <c r="K3644" s="176">
        <v>37.64</v>
      </c>
      <c r="L3644" s="177"/>
      <c r="M3644" s="177"/>
    </row>
    <row r="3645" spans="5:13" x14ac:dyDescent="0.2">
      <c r="E3645" s="175" t="s">
        <v>16116</v>
      </c>
      <c r="F3645" s="285">
        <v>0.38055555555555554</v>
      </c>
      <c r="G3645" s="176">
        <v>4</v>
      </c>
      <c r="H3645" s="176" t="s">
        <v>16090</v>
      </c>
      <c r="I3645" s="176" t="s">
        <v>12457</v>
      </c>
      <c r="J3645" s="176">
        <v>27.1</v>
      </c>
      <c r="K3645" s="176">
        <v>37.64</v>
      </c>
      <c r="L3645" s="176">
        <v>2076.5500000000002</v>
      </c>
      <c r="M3645" s="176">
        <v>2241.16</v>
      </c>
    </row>
    <row r="3646" spans="5:13" ht="16" x14ac:dyDescent="0.2">
      <c r="E3646" s="175" t="s">
        <v>16116</v>
      </c>
      <c r="F3646" s="285">
        <v>0.38124999999999998</v>
      </c>
      <c r="G3646" s="176">
        <v>5</v>
      </c>
      <c r="H3646" s="176" t="s">
        <v>11553</v>
      </c>
      <c r="I3646" s="176" t="s">
        <v>12457</v>
      </c>
      <c r="J3646" s="176">
        <v>27.1</v>
      </c>
      <c r="K3646" s="176">
        <v>37.65</v>
      </c>
      <c r="L3646" s="177"/>
      <c r="M3646" s="177"/>
    </row>
    <row r="3647" spans="5:13" ht="16" x14ac:dyDescent="0.2">
      <c r="E3647" s="175" t="s">
        <v>16116</v>
      </c>
      <c r="F3647" s="285">
        <v>0.38194444444444442</v>
      </c>
      <c r="G3647" s="176">
        <v>6</v>
      </c>
      <c r="H3647" s="176" t="s">
        <v>16090</v>
      </c>
      <c r="I3647" s="176" t="s">
        <v>16089</v>
      </c>
      <c r="J3647" s="176">
        <v>27.1</v>
      </c>
      <c r="K3647" s="176">
        <v>37.64</v>
      </c>
      <c r="L3647" s="177"/>
      <c r="M3647" s="177"/>
    </row>
    <row r="3648" spans="5:13" ht="16" x14ac:dyDescent="0.2">
      <c r="E3648" s="175" t="s">
        <v>16116</v>
      </c>
      <c r="F3648" s="285">
        <v>0.38263888888888886</v>
      </c>
      <c r="G3648" s="176">
        <v>7</v>
      </c>
      <c r="H3648" s="176" t="s">
        <v>16088</v>
      </c>
      <c r="I3648" s="176" t="s">
        <v>16089</v>
      </c>
      <c r="J3648" s="176">
        <v>27.1</v>
      </c>
      <c r="K3648" s="176">
        <v>37.64</v>
      </c>
      <c r="L3648" s="177"/>
      <c r="M3648" s="177"/>
    </row>
    <row r="3649" spans="5:13" x14ac:dyDescent="0.2">
      <c r="E3649" s="175" t="s">
        <v>16116</v>
      </c>
      <c r="F3649" s="285">
        <v>0.3840277777777778</v>
      </c>
      <c r="G3649" s="176">
        <v>8</v>
      </c>
      <c r="H3649" s="176" t="s">
        <v>11553</v>
      </c>
      <c r="I3649" s="176" t="s">
        <v>12457</v>
      </c>
      <c r="J3649" s="176">
        <v>26.8</v>
      </c>
      <c r="K3649" s="176">
        <v>37.64</v>
      </c>
      <c r="L3649" s="176">
        <v>2062.79</v>
      </c>
      <c r="M3649" s="176">
        <v>2234.79</v>
      </c>
    </row>
    <row r="3650" spans="5:13" x14ac:dyDescent="0.2">
      <c r="E3650" s="175" t="s">
        <v>16116</v>
      </c>
      <c r="F3650" s="285">
        <v>0.38541666666666669</v>
      </c>
      <c r="G3650" s="176">
        <v>9</v>
      </c>
      <c r="H3650" s="176" t="s">
        <v>8443</v>
      </c>
      <c r="I3650" s="176" t="s">
        <v>16089</v>
      </c>
      <c r="J3650" s="176">
        <v>26.8</v>
      </c>
      <c r="K3650" s="176">
        <v>37.630000000000003</v>
      </c>
      <c r="L3650" s="176">
        <v>2165.31</v>
      </c>
      <c r="M3650" s="176">
        <v>2239.38</v>
      </c>
    </row>
    <row r="3651" spans="5:13" ht="16" x14ac:dyDescent="0.2">
      <c r="E3651" s="175" t="s">
        <v>16116</v>
      </c>
      <c r="F3651" s="285">
        <v>0.38611111111111113</v>
      </c>
      <c r="G3651" s="176">
        <v>10</v>
      </c>
      <c r="H3651" s="176" t="s">
        <v>12422</v>
      </c>
      <c r="I3651" s="176" t="s">
        <v>12457</v>
      </c>
      <c r="J3651" s="176">
        <v>26.6</v>
      </c>
      <c r="K3651" s="176">
        <v>37.630000000000003</v>
      </c>
      <c r="L3651" s="177"/>
      <c r="M3651" s="177"/>
    </row>
    <row r="3652" spans="5:13" ht="16" x14ac:dyDescent="0.2">
      <c r="E3652" s="175" t="s">
        <v>16116</v>
      </c>
      <c r="F3652" s="285">
        <v>0.38680555555555557</v>
      </c>
      <c r="G3652" s="176">
        <v>11</v>
      </c>
      <c r="H3652" s="176" t="s">
        <v>11553</v>
      </c>
      <c r="I3652" s="176" t="s">
        <v>16089</v>
      </c>
      <c r="J3652" s="176">
        <v>26.9</v>
      </c>
      <c r="K3652" s="176">
        <v>37.64</v>
      </c>
      <c r="L3652" s="177"/>
      <c r="M3652" s="177"/>
    </row>
    <row r="3653" spans="5:13" ht="16" x14ac:dyDescent="0.2">
      <c r="E3653" s="175" t="s">
        <v>16116</v>
      </c>
      <c r="F3653" s="285">
        <v>0.38750000000000001</v>
      </c>
      <c r="G3653" s="176">
        <v>12</v>
      </c>
      <c r="H3653" s="176" t="s">
        <v>16092</v>
      </c>
      <c r="I3653" s="176" t="s">
        <v>12457</v>
      </c>
      <c r="J3653" s="176">
        <v>26.9</v>
      </c>
      <c r="K3653" s="176">
        <v>37.64</v>
      </c>
      <c r="L3653" s="177"/>
      <c r="M3653" s="177"/>
    </row>
    <row r="3654" spans="5:13" ht="16" x14ac:dyDescent="0.2">
      <c r="E3654" s="175" t="s">
        <v>16116</v>
      </c>
      <c r="F3654" s="285">
        <v>0.38819444444444445</v>
      </c>
      <c r="G3654" s="176">
        <v>13</v>
      </c>
      <c r="H3654" s="176" t="s">
        <v>16092</v>
      </c>
      <c r="I3654" s="176" t="s">
        <v>16089</v>
      </c>
      <c r="J3654" s="176">
        <v>26.9</v>
      </c>
      <c r="K3654" s="176">
        <v>37.659999999999997</v>
      </c>
      <c r="L3654" s="177"/>
      <c r="M3654" s="177"/>
    </row>
    <row r="3655" spans="5:13" x14ac:dyDescent="0.2">
      <c r="E3655" s="175" t="s">
        <v>16116</v>
      </c>
      <c r="F3655" s="285">
        <v>0.3888888888888889</v>
      </c>
      <c r="G3655" s="176">
        <v>14</v>
      </c>
      <c r="H3655" s="176" t="s">
        <v>16092</v>
      </c>
      <c r="I3655" s="176" t="s">
        <v>16089</v>
      </c>
      <c r="J3655" s="176">
        <v>26.9</v>
      </c>
      <c r="K3655" s="176">
        <v>37.64</v>
      </c>
      <c r="L3655" s="176">
        <v>2164.4499999999998</v>
      </c>
      <c r="M3655" s="176">
        <v>2241.59</v>
      </c>
    </row>
    <row r="3656" spans="5:13" x14ac:dyDescent="0.2">
      <c r="E3656" s="175" t="s">
        <v>16116</v>
      </c>
      <c r="F3656" s="285">
        <v>0.39027777777777778</v>
      </c>
      <c r="G3656" s="176">
        <v>15</v>
      </c>
      <c r="H3656" s="176" t="s">
        <v>8443</v>
      </c>
      <c r="I3656" s="176" t="s">
        <v>12457</v>
      </c>
      <c r="J3656" s="176">
        <v>27.2</v>
      </c>
      <c r="K3656" s="176">
        <v>37.65</v>
      </c>
      <c r="L3656" s="176">
        <v>2061.9499999999998</v>
      </c>
      <c r="M3656" s="176">
        <v>2240.8200000000002</v>
      </c>
    </row>
    <row r="3657" spans="5:13" x14ac:dyDescent="0.2">
      <c r="E3657" s="175" t="s">
        <v>16116</v>
      </c>
      <c r="F3657" s="285">
        <v>0.3923611111111111</v>
      </c>
      <c r="G3657" s="176">
        <v>16</v>
      </c>
      <c r="H3657" s="176" t="s">
        <v>8443</v>
      </c>
      <c r="I3657" s="176" t="s">
        <v>16089</v>
      </c>
      <c r="J3657" s="176">
        <v>26.8</v>
      </c>
      <c r="K3657" s="176">
        <v>37.619999999999997</v>
      </c>
      <c r="L3657" s="176">
        <v>2162.9899999999998</v>
      </c>
      <c r="M3657" s="176">
        <v>2239.58</v>
      </c>
    </row>
    <row r="3658" spans="5:13" x14ac:dyDescent="0.2">
      <c r="E3658" s="175" t="s">
        <v>16116</v>
      </c>
      <c r="F3658" s="285">
        <v>0.39374999999999999</v>
      </c>
      <c r="G3658" s="176">
        <v>17</v>
      </c>
      <c r="H3658" s="176" t="s">
        <v>12422</v>
      </c>
      <c r="I3658" s="176" t="s">
        <v>12457</v>
      </c>
      <c r="J3658" s="176">
        <v>26.6</v>
      </c>
      <c r="K3658" s="176">
        <v>37.630000000000003</v>
      </c>
      <c r="L3658" s="176">
        <v>2060.15</v>
      </c>
      <c r="M3658" s="176">
        <v>2246.6999999999998</v>
      </c>
    </row>
    <row r="3659" spans="5:13" ht="16" x14ac:dyDescent="0.2">
      <c r="E3659" s="175" t="s">
        <v>16116</v>
      </c>
      <c r="F3659" s="285">
        <v>0.39444444444444443</v>
      </c>
      <c r="G3659" s="176">
        <v>18</v>
      </c>
      <c r="H3659" s="176" t="s">
        <v>16092</v>
      </c>
      <c r="I3659" s="176" t="s">
        <v>16089</v>
      </c>
      <c r="J3659" s="176">
        <v>26.8</v>
      </c>
      <c r="K3659" s="176">
        <v>37.64</v>
      </c>
      <c r="L3659" s="177"/>
      <c r="M3659" s="177"/>
    </row>
    <row r="3660" spans="5:13" x14ac:dyDescent="0.2">
      <c r="E3660" s="175" t="s">
        <v>16116</v>
      </c>
      <c r="F3660" s="285">
        <v>0.39513888888888887</v>
      </c>
      <c r="G3660" s="176">
        <v>19</v>
      </c>
      <c r="H3660" s="176" t="s">
        <v>16091</v>
      </c>
      <c r="I3660" s="176" t="s">
        <v>12457</v>
      </c>
      <c r="J3660" s="176">
        <v>26.9</v>
      </c>
      <c r="K3660" s="176">
        <v>37.619999999999997</v>
      </c>
      <c r="L3660" s="176">
        <v>2057.3200000000002</v>
      </c>
      <c r="M3660" s="176">
        <v>2247.4499999999998</v>
      </c>
    </row>
    <row r="3661" spans="5:13" x14ac:dyDescent="0.2">
      <c r="E3661" s="175" t="s">
        <v>16116</v>
      </c>
      <c r="F3661" s="285">
        <v>0.39652777777777776</v>
      </c>
      <c r="G3661" s="176">
        <v>20</v>
      </c>
      <c r="H3661" s="176" t="s">
        <v>16090</v>
      </c>
      <c r="I3661" s="176" t="s">
        <v>16089</v>
      </c>
      <c r="J3661" s="176">
        <v>26.9</v>
      </c>
      <c r="K3661" s="176">
        <v>37.630000000000003</v>
      </c>
      <c r="L3661" s="176">
        <v>2163.12</v>
      </c>
      <c r="M3661" s="176">
        <v>2245.6</v>
      </c>
    </row>
    <row r="3662" spans="5:13" ht="16" x14ac:dyDescent="0.2">
      <c r="E3662" s="175" t="s">
        <v>16116</v>
      </c>
      <c r="F3662" s="285">
        <v>0.3972222222222222</v>
      </c>
      <c r="G3662" s="176">
        <v>21</v>
      </c>
      <c r="H3662" s="176" t="s">
        <v>16092</v>
      </c>
      <c r="I3662" s="176" t="s">
        <v>12457</v>
      </c>
      <c r="J3662" s="176">
        <v>27</v>
      </c>
      <c r="K3662" s="176">
        <v>37.630000000000003</v>
      </c>
      <c r="L3662" s="177"/>
      <c r="M3662" s="177"/>
    </row>
    <row r="3663" spans="5:13" x14ac:dyDescent="0.2">
      <c r="E3663" s="175" t="s">
        <v>16116</v>
      </c>
      <c r="F3663" s="285">
        <v>0.39791666666666664</v>
      </c>
      <c r="G3663" s="176">
        <v>22</v>
      </c>
      <c r="H3663" s="176" t="s">
        <v>16091</v>
      </c>
      <c r="I3663" s="176" t="s">
        <v>16089</v>
      </c>
      <c r="J3663" s="176">
        <v>26.9</v>
      </c>
      <c r="K3663" s="176">
        <v>37.619999999999997</v>
      </c>
      <c r="L3663" s="176">
        <v>2162.37</v>
      </c>
      <c r="M3663" s="176">
        <v>2247.61</v>
      </c>
    </row>
    <row r="3664" spans="5:13" ht="16" x14ac:dyDescent="0.2">
      <c r="E3664" s="175" t="s">
        <v>16116</v>
      </c>
      <c r="F3664" s="285">
        <v>0.39930555555555558</v>
      </c>
      <c r="G3664" s="176">
        <v>23</v>
      </c>
      <c r="H3664" s="176" t="s">
        <v>16088</v>
      </c>
      <c r="I3664" s="176" t="s">
        <v>12457</v>
      </c>
      <c r="J3664" s="176">
        <v>26.6</v>
      </c>
      <c r="K3664" s="176">
        <v>37.630000000000003</v>
      </c>
      <c r="L3664" s="177"/>
      <c r="M3664" s="177"/>
    </row>
    <row r="3665" spans="5:13" x14ac:dyDescent="0.2">
      <c r="E3665" s="175" t="s">
        <v>16116</v>
      </c>
      <c r="F3665" s="285">
        <v>0.4</v>
      </c>
      <c r="G3665" s="176">
        <v>24</v>
      </c>
      <c r="H3665" s="176" t="s">
        <v>11553</v>
      </c>
      <c r="I3665" s="176" t="s">
        <v>12457</v>
      </c>
      <c r="J3665" s="176">
        <v>26.9</v>
      </c>
      <c r="K3665" s="176">
        <v>37.630000000000003</v>
      </c>
      <c r="L3665" s="176">
        <v>2170.1</v>
      </c>
      <c r="M3665" s="176">
        <v>2245.5300000000002</v>
      </c>
    </row>
    <row r="3666" spans="5:13" ht="16" x14ac:dyDescent="0.2">
      <c r="E3666" s="175" t="s">
        <v>16116</v>
      </c>
      <c r="F3666" s="285">
        <v>0.40138888888888891</v>
      </c>
      <c r="G3666" s="176">
        <v>25</v>
      </c>
      <c r="H3666" s="176" t="s">
        <v>16090</v>
      </c>
      <c r="I3666" s="176" t="s">
        <v>16089</v>
      </c>
      <c r="J3666" s="176">
        <v>27</v>
      </c>
      <c r="K3666" s="176">
        <v>37.61</v>
      </c>
      <c r="L3666" s="177"/>
      <c r="M3666" s="177"/>
    </row>
    <row r="3667" spans="5:13" x14ac:dyDescent="0.2">
      <c r="E3667" s="175" t="s">
        <v>16116</v>
      </c>
      <c r="F3667" s="285">
        <v>0.40208333333333335</v>
      </c>
      <c r="G3667" s="176">
        <v>26</v>
      </c>
      <c r="H3667" s="176" t="s">
        <v>12422</v>
      </c>
      <c r="I3667" s="176" t="s">
        <v>16089</v>
      </c>
      <c r="J3667" s="176">
        <v>27.1</v>
      </c>
      <c r="K3667" s="176">
        <v>37.630000000000003</v>
      </c>
      <c r="L3667" s="176">
        <v>2165.0100000000002</v>
      </c>
      <c r="M3667" s="176">
        <v>2249.88</v>
      </c>
    </row>
    <row r="3668" spans="5:13" x14ac:dyDescent="0.2">
      <c r="E3668" s="175" t="s">
        <v>16116</v>
      </c>
      <c r="F3668" s="285">
        <v>0.40347222222222223</v>
      </c>
      <c r="G3668" s="176">
        <v>27</v>
      </c>
      <c r="H3668" s="176" t="s">
        <v>16091</v>
      </c>
      <c r="I3668" s="176" t="s">
        <v>12457</v>
      </c>
      <c r="J3668" s="176">
        <v>27.1</v>
      </c>
      <c r="K3668" s="176">
        <v>37.64</v>
      </c>
      <c r="L3668" s="176">
        <v>2054.4</v>
      </c>
      <c r="M3668" s="176">
        <v>2244.1999999999998</v>
      </c>
    </row>
    <row r="3669" spans="5:13" ht="16" x14ac:dyDescent="0.2">
      <c r="E3669" s="175" t="s">
        <v>16116</v>
      </c>
      <c r="F3669" s="285">
        <v>0.40416666666666667</v>
      </c>
      <c r="G3669" s="176">
        <v>28</v>
      </c>
      <c r="H3669" s="176" t="s">
        <v>11553</v>
      </c>
      <c r="I3669" s="176" t="s">
        <v>12457</v>
      </c>
      <c r="J3669" s="176">
        <v>27.3</v>
      </c>
      <c r="K3669" s="176">
        <v>37.630000000000003</v>
      </c>
      <c r="L3669" s="177"/>
      <c r="M3669" s="177"/>
    </row>
    <row r="3670" spans="5:13" ht="16" x14ac:dyDescent="0.2">
      <c r="E3670" s="175" t="s">
        <v>16116</v>
      </c>
      <c r="F3670" s="285">
        <v>0.40486111111111112</v>
      </c>
      <c r="G3670" s="176">
        <v>29</v>
      </c>
      <c r="H3670" s="176" t="s">
        <v>11553</v>
      </c>
      <c r="I3670" s="176" t="s">
        <v>16089</v>
      </c>
      <c r="J3670" s="176">
        <v>26.9</v>
      </c>
      <c r="K3670" s="176">
        <v>37.630000000000003</v>
      </c>
      <c r="L3670" s="177"/>
      <c r="M3670" s="177"/>
    </row>
    <row r="3671" spans="5:13" ht="16" x14ac:dyDescent="0.2">
      <c r="E3671" s="175" t="s">
        <v>16116</v>
      </c>
      <c r="F3671" s="285">
        <v>0.40555555555555556</v>
      </c>
      <c r="G3671" s="176">
        <v>30</v>
      </c>
      <c r="H3671" s="176" t="s">
        <v>11553</v>
      </c>
      <c r="I3671" s="176" t="s">
        <v>16089</v>
      </c>
      <c r="J3671" s="176">
        <v>26.9</v>
      </c>
      <c r="K3671" s="176">
        <v>37.619999999999997</v>
      </c>
      <c r="L3671" s="176">
        <v>2162.21</v>
      </c>
      <c r="M3671" s="177"/>
    </row>
    <row r="3672" spans="5:13" ht="16" x14ac:dyDescent="0.2">
      <c r="E3672" s="175" t="s">
        <v>16116</v>
      </c>
      <c r="F3672" s="285">
        <v>0.40694444444444444</v>
      </c>
      <c r="G3672" s="176">
        <v>31</v>
      </c>
      <c r="H3672" s="176" t="s">
        <v>8443</v>
      </c>
      <c r="I3672" s="176" t="s">
        <v>16089</v>
      </c>
      <c r="J3672" s="176">
        <v>26.7</v>
      </c>
      <c r="K3672" s="176">
        <v>37.619999999999997</v>
      </c>
      <c r="L3672" s="177"/>
      <c r="M3672" s="177"/>
    </row>
    <row r="3673" spans="5:13" ht="16" x14ac:dyDescent="0.2">
      <c r="E3673" s="175" t="s">
        <v>16116</v>
      </c>
      <c r="F3673" s="285">
        <v>0.40694444444444444</v>
      </c>
      <c r="G3673" s="176">
        <v>32</v>
      </c>
      <c r="H3673" s="176" t="s">
        <v>12422</v>
      </c>
      <c r="I3673" s="176" t="s">
        <v>16089</v>
      </c>
      <c r="J3673" s="176">
        <v>27.1</v>
      </c>
      <c r="K3673" s="176">
        <v>37.630000000000003</v>
      </c>
      <c r="L3673" s="177"/>
      <c r="M3673" s="177"/>
    </row>
    <row r="3674" spans="5:13" ht="16" x14ac:dyDescent="0.2">
      <c r="E3674" s="175" t="s">
        <v>16116</v>
      </c>
      <c r="F3674" s="285">
        <v>0.40833333333333333</v>
      </c>
      <c r="G3674" s="176">
        <v>33</v>
      </c>
      <c r="H3674" s="176" t="s">
        <v>12422</v>
      </c>
      <c r="I3674" s="176" t="s">
        <v>12457</v>
      </c>
      <c r="J3674" s="176">
        <v>26.9</v>
      </c>
      <c r="K3674" s="176">
        <v>37.619999999999997</v>
      </c>
      <c r="L3674" s="177"/>
      <c r="M3674" s="177"/>
    </row>
    <row r="3675" spans="5:13" ht="16" x14ac:dyDescent="0.2">
      <c r="E3675" s="175" t="s">
        <v>16116</v>
      </c>
      <c r="F3675" s="285">
        <v>0.40902777777777777</v>
      </c>
      <c r="G3675" s="176">
        <v>34</v>
      </c>
      <c r="H3675" s="176" t="s">
        <v>12422</v>
      </c>
      <c r="I3675" s="176" t="s">
        <v>16089</v>
      </c>
      <c r="J3675" s="176">
        <v>27.1</v>
      </c>
      <c r="K3675" s="176">
        <v>37.630000000000003</v>
      </c>
      <c r="L3675" s="177"/>
      <c r="M3675" s="177"/>
    </row>
    <row r="3676" spans="5:13" ht="16" x14ac:dyDescent="0.2">
      <c r="E3676" s="175" t="s">
        <v>16116</v>
      </c>
      <c r="F3676" s="285">
        <v>0.40972222222222221</v>
      </c>
      <c r="G3676" s="176">
        <v>35</v>
      </c>
      <c r="H3676" s="176" t="s">
        <v>16091</v>
      </c>
      <c r="I3676" s="176" t="s">
        <v>16089</v>
      </c>
      <c r="J3676" s="176">
        <v>27.1</v>
      </c>
      <c r="K3676" s="176">
        <v>37.619999999999997</v>
      </c>
      <c r="L3676" s="177"/>
      <c r="M3676" s="177"/>
    </row>
    <row r="3677" spans="5:13" x14ac:dyDescent="0.2">
      <c r="E3677" s="175" t="s">
        <v>16116</v>
      </c>
      <c r="F3677" s="285">
        <v>0.41111111111111109</v>
      </c>
      <c r="G3677" s="176">
        <v>36</v>
      </c>
      <c r="H3677" s="176" t="s">
        <v>16092</v>
      </c>
      <c r="I3677" s="176" t="s">
        <v>12457</v>
      </c>
      <c r="J3677" s="176">
        <v>26.5</v>
      </c>
      <c r="K3677" s="176">
        <v>37.61</v>
      </c>
      <c r="L3677" s="176">
        <v>2052.61</v>
      </c>
      <c r="M3677" s="176">
        <v>2254.09</v>
      </c>
    </row>
    <row r="3678" spans="5:13" x14ac:dyDescent="0.2">
      <c r="E3678" s="175" t="s">
        <v>16116</v>
      </c>
      <c r="F3678" s="285">
        <v>0.41388888888888886</v>
      </c>
      <c r="G3678" s="176">
        <v>37</v>
      </c>
      <c r="H3678" s="176" t="s">
        <v>16092</v>
      </c>
      <c r="I3678" s="176" t="s">
        <v>12457</v>
      </c>
      <c r="J3678" s="176">
        <v>26.6</v>
      </c>
      <c r="K3678" s="176">
        <v>37.619999999999997</v>
      </c>
      <c r="L3678" s="176">
        <v>2060.9299999999998</v>
      </c>
      <c r="M3678" s="176">
        <v>2255.19</v>
      </c>
    </row>
    <row r="3679" spans="5:13" ht="16" x14ac:dyDescent="0.2">
      <c r="E3679" s="175" t="s">
        <v>16116</v>
      </c>
      <c r="F3679" s="285">
        <v>0.4152777777777778</v>
      </c>
      <c r="G3679" s="176">
        <v>38</v>
      </c>
      <c r="H3679" s="176" t="s">
        <v>8443</v>
      </c>
      <c r="I3679" s="176" t="s">
        <v>12457</v>
      </c>
      <c r="J3679" s="176">
        <v>26.7</v>
      </c>
      <c r="K3679" s="176">
        <v>37.619999999999997</v>
      </c>
      <c r="L3679" s="177"/>
      <c r="M3679" s="177"/>
    </row>
    <row r="3680" spans="5:13" x14ac:dyDescent="0.2">
      <c r="E3680" s="175" t="s">
        <v>16116</v>
      </c>
      <c r="F3680" s="285">
        <v>0.41597222222222224</v>
      </c>
      <c r="G3680" s="176">
        <v>39</v>
      </c>
      <c r="H3680" s="176" t="s">
        <v>12422</v>
      </c>
      <c r="I3680" s="176" t="s">
        <v>16089</v>
      </c>
      <c r="J3680" s="176">
        <v>27</v>
      </c>
      <c r="K3680" s="176">
        <v>37.619999999999997</v>
      </c>
      <c r="L3680" s="176">
        <v>2161.79</v>
      </c>
      <c r="M3680" s="176">
        <v>2258.9</v>
      </c>
    </row>
    <row r="3681" spans="5:13" x14ac:dyDescent="0.2">
      <c r="E3681" s="175" t="s">
        <v>16116</v>
      </c>
      <c r="F3681" s="285">
        <v>0.41736111111111113</v>
      </c>
      <c r="G3681" s="176">
        <v>40</v>
      </c>
      <c r="H3681" s="176" t="s">
        <v>16092</v>
      </c>
      <c r="I3681" s="176" t="s">
        <v>16089</v>
      </c>
      <c r="J3681" s="176">
        <v>27</v>
      </c>
      <c r="K3681" s="176">
        <v>37.61</v>
      </c>
      <c r="L3681" s="176">
        <v>2164.9899999999998</v>
      </c>
      <c r="M3681" s="176">
        <v>2247.7199999999998</v>
      </c>
    </row>
    <row r="3682" spans="5:13" x14ac:dyDescent="0.2">
      <c r="E3682" s="175" t="s">
        <v>16116</v>
      </c>
      <c r="F3682" s="285">
        <v>0.41875000000000001</v>
      </c>
      <c r="G3682" s="176">
        <v>41</v>
      </c>
      <c r="H3682" s="176" t="s">
        <v>16088</v>
      </c>
      <c r="I3682" s="176" t="s">
        <v>16089</v>
      </c>
      <c r="J3682" s="176">
        <v>27.1</v>
      </c>
      <c r="K3682" s="176">
        <v>37.630000000000003</v>
      </c>
      <c r="L3682" s="176">
        <v>2158.8200000000002</v>
      </c>
      <c r="M3682" s="176">
        <v>2250.14</v>
      </c>
    </row>
    <row r="3683" spans="5:13" x14ac:dyDescent="0.2">
      <c r="E3683" s="175" t="s">
        <v>16116</v>
      </c>
      <c r="F3683" s="285">
        <v>0.4201388888888889</v>
      </c>
      <c r="G3683" s="176">
        <v>42</v>
      </c>
      <c r="H3683" s="176" t="s">
        <v>8443</v>
      </c>
      <c r="I3683" s="176" t="s">
        <v>12457</v>
      </c>
      <c r="J3683" s="176">
        <v>27.1</v>
      </c>
      <c r="K3683" s="176">
        <v>37.61</v>
      </c>
      <c r="L3683" s="176">
        <v>2057.56</v>
      </c>
      <c r="M3683" s="176">
        <v>2245.1999999999998</v>
      </c>
    </row>
    <row r="3684" spans="5:13" ht="16" x14ac:dyDescent="0.2">
      <c r="E3684" s="175" t="s">
        <v>16116</v>
      </c>
      <c r="F3684" s="285">
        <v>0.42152777777777778</v>
      </c>
      <c r="G3684" s="176">
        <v>43</v>
      </c>
      <c r="H3684" s="176" t="s">
        <v>8443</v>
      </c>
      <c r="I3684" s="176" t="s">
        <v>12457</v>
      </c>
      <c r="J3684" s="176">
        <v>27</v>
      </c>
      <c r="K3684" s="176">
        <v>37.619999999999997</v>
      </c>
      <c r="L3684" s="177"/>
      <c r="M3684" s="177"/>
    </row>
    <row r="3685" spans="5:13" ht="16" x14ac:dyDescent="0.2">
      <c r="E3685" s="175" t="s">
        <v>16116</v>
      </c>
      <c r="F3685" s="285">
        <v>0.42222222222222222</v>
      </c>
      <c r="G3685" s="176">
        <v>44</v>
      </c>
      <c r="H3685" s="176" t="s">
        <v>16088</v>
      </c>
      <c r="I3685" s="176" t="s">
        <v>16089</v>
      </c>
      <c r="J3685" s="176">
        <v>26.5</v>
      </c>
      <c r="K3685" s="176">
        <v>37.61</v>
      </c>
      <c r="L3685" s="177"/>
      <c r="M3685" s="177"/>
    </row>
    <row r="3686" spans="5:13" ht="16" x14ac:dyDescent="0.2">
      <c r="E3686" s="175" t="s">
        <v>16116</v>
      </c>
      <c r="F3686" s="285">
        <v>0.42222222222222222</v>
      </c>
      <c r="G3686" s="176">
        <v>45</v>
      </c>
      <c r="H3686" s="176" t="s">
        <v>16088</v>
      </c>
      <c r="I3686" s="176" t="s">
        <v>12457</v>
      </c>
      <c r="J3686" s="176">
        <v>26.8</v>
      </c>
      <c r="K3686" s="176">
        <v>37.61</v>
      </c>
      <c r="L3686" s="177"/>
      <c r="M3686" s="177"/>
    </row>
    <row r="3687" spans="5:13" x14ac:dyDescent="0.2">
      <c r="E3687" s="175" t="s">
        <v>16116</v>
      </c>
      <c r="F3687" s="285">
        <v>0.42291666666666666</v>
      </c>
      <c r="G3687" s="176">
        <v>46</v>
      </c>
      <c r="H3687" s="176" t="s">
        <v>12422</v>
      </c>
      <c r="I3687" s="176" t="s">
        <v>12457</v>
      </c>
      <c r="J3687" s="176">
        <v>26.8</v>
      </c>
      <c r="K3687" s="176">
        <v>37.619999999999997</v>
      </c>
      <c r="L3687" s="176">
        <v>2055.5</v>
      </c>
      <c r="M3687" s="176">
        <v>2246.75</v>
      </c>
    </row>
    <row r="3688" spans="5:13" x14ac:dyDescent="0.2">
      <c r="E3688" s="175" t="s">
        <v>16116</v>
      </c>
      <c r="F3688" s="285">
        <v>0.42430555555555555</v>
      </c>
      <c r="G3688" s="176">
        <v>47</v>
      </c>
      <c r="H3688" s="176" t="s">
        <v>16088</v>
      </c>
      <c r="I3688" s="176" t="s">
        <v>12457</v>
      </c>
      <c r="J3688" s="176">
        <v>26.9</v>
      </c>
      <c r="K3688" s="176">
        <v>37.590000000000003</v>
      </c>
      <c r="L3688" s="176">
        <v>2055.31</v>
      </c>
      <c r="M3688" s="176">
        <v>2243.88</v>
      </c>
    </row>
    <row r="3689" spans="5:13" x14ac:dyDescent="0.2">
      <c r="E3689" s="175" t="s">
        <v>16116</v>
      </c>
      <c r="F3689" s="285">
        <v>0.42638888888888887</v>
      </c>
      <c r="G3689" s="176">
        <v>48</v>
      </c>
      <c r="H3689" s="176" t="s">
        <v>16088</v>
      </c>
      <c r="I3689" s="176" t="s">
        <v>12457</v>
      </c>
      <c r="J3689" s="176">
        <v>27</v>
      </c>
      <c r="K3689" s="176">
        <v>37.6</v>
      </c>
      <c r="L3689" s="176">
        <v>2056.9299999999998</v>
      </c>
      <c r="M3689" s="176">
        <v>2246.84</v>
      </c>
    </row>
    <row r="3690" spans="5:13" x14ac:dyDescent="0.2">
      <c r="E3690" s="175" t="s">
        <v>16116</v>
      </c>
      <c r="F3690" s="285">
        <v>0.4284722222222222</v>
      </c>
      <c r="G3690" s="176">
        <v>49</v>
      </c>
      <c r="H3690" s="176" t="s">
        <v>11553</v>
      </c>
      <c r="I3690" s="176" t="s">
        <v>16089</v>
      </c>
      <c r="J3690" s="176">
        <v>27</v>
      </c>
      <c r="K3690" s="176">
        <v>37.61</v>
      </c>
      <c r="L3690" s="176">
        <v>2060.02</v>
      </c>
      <c r="M3690" s="176">
        <v>2246.2199999999998</v>
      </c>
    </row>
    <row r="3691" spans="5:13" ht="16" x14ac:dyDescent="0.2">
      <c r="E3691" s="175" t="s">
        <v>16116</v>
      </c>
      <c r="F3691" s="285">
        <v>0.42986111111111114</v>
      </c>
      <c r="G3691" s="176">
        <v>50</v>
      </c>
      <c r="H3691" s="176" t="s">
        <v>16090</v>
      </c>
      <c r="I3691" s="176" t="s">
        <v>12457</v>
      </c>
      <c r="J3691" s="176">
        <v>26.9</v>
      </c>
      <c r="K3691" s="176">
        <v>37.61</v>
      </c>
      <c r="L3691" s="177"/>
      <c r="M3691" s="177"/>
    </row>
    <row r="3692" spans="5:13" ht="16" x14ac:dyDescent="0.2">
      <c r="E3692" s="175" t="s">
        <v>16116</v>
      </c>
      <c r="F3692" s="285">
        <v>0.43055555555555558</v>
      </c>
      <c r="G3692" s="176">
        <v>51</v>
      </c>
      <c r="H3692" s="176" t="s">
        <v>16091</v>
      </c>
      <c r="I3692" s="176" t="s">
        <v>16089</v>
      </c>
      <c r="J3692" s="176">
        <v>26.8</v>
      </c>
      <c r="K3692" s="176">
        <v>37.61</v>
      </c>
      <c r="L3692" s="177"/>
      <c r="M3692" s="177"/>
    </row>
    <row r="3693" spans="5:13" ht="16" x14ac:dyDescent="0.2">
      <c r="E3693" s="175" t="s">
        <v>16116</v>
      </c>
      <c r="F3693" s="285">
        <v>0.43125000000000002</v>
      </c>
      <c r="G3693" s="176">
        <v>52</v>
      </c>
      <c r="H3693" s="176" t="s">
        <v>8443</v>
      </c>
      <c r="I3693" s="176" t="s">
        <v>16089</v>
      </c>
      <c r="J3693" s="176">
        <v>27.1</v>
      </c>
      <c r="K3693" s="176">
        <v>37.61</v>
      </c>
      <c r="L3693" s="177"/>
      <c r="M3693" s="177"/>
    </row>
    <row r="3694" spans="5:13" ht="16" x14ac:dyDescent="0.2">
      <c r="E3694" s="175" t="s">
        <v>16116</v>
      </c>
      <c r="F3694" s="285">
        <v>0.43194444444444446</v>
      </c>
      <c r="G3694" s="176">
        <v>53</v>
      </c>
      <c r="H3694" s="176" t="s">
        <v>16091</v>
      </c>
      <c r="I3694" s="176" t="s">
        <v>12457</v>
      </c>
      <c r="J3694" s="176">
        <v>26.8</v>
      </c>
      <c r="K3694" s="176">
        <v>37.61</v>
      </c>
      <c r="L3694" s="177"/>
      <c r="M3694" s="177"/>
    </row>
    <row r="3695" spans="5:13" x14ac:dyDescent="0.2">
      <c r="E3695" s="175" t="s">
        <v>16116</v>
      </c>
      <c r="F3695" s="285">
        <v>0.43263888888888891</v>
      </c>
      <c r="G3695" s="176">
        <v>54</v>
      </c>
      <c r="H3695" s="176" t="s">
        <v>16091</v>
      </c>
      <c r="I3695" s="176" t="s">
        <v>16089</v>
      </c>
      <c r="J3695" s="176">
        <v>27.2</v>
      </c>
      <c r="K3695" s="176">
        <v>37.61</v>
      </c>
      <c r="L3695" s="176">
        <v>2169.5500000000002</v>
      </c>
      <c r="M3695" s="176">
        <v>2247.46</v>
      </c>
    </row>
    <row r="3696" spans="5:13" x14ac:dyDescent="0.2">
      <c r="E3696" s="175" t="s">
        <v>16116</v>
      </c>
      <c r="F3696" s="285">
        <v>0.43402777777777779</v>
      </c>
      <c r="G3696" s="176">
        <v>55</v>
      </c>
      <c r="H3696" s="176" t="s">
        <v>16090</v>
      </c>
      <c r="I3696" s="176" t="s">
        <v>12457</v>
      </c>
      <c r="J3696" s="176">
        <v>26.9</v>
      </c>
      <c r="K3696" s="176">
        <v>37.61</v>
      </c>
      <c r="L3696" s="176">
        <v>2051.46</v>
      </c>
      <c r="M3696" s="176">
        <v>2244.2600000000002</v>
      </c>
    </row>
    <row r="3697" spans="1:21" ht="16" x14ac:dyDescent="0.2">
      <c r="E3697" s="175" t="s">
        <v>16116</v>
      </c>
      <c r="F3697" s="285">
        <v>0.43680555555555556</v>
      </c>
      <c r="G3697" s="176">
        <v>56</v>
      </c>
      <c r="H3697" s="176" t="s">
        <v>16090</v>
      </c>
      <c r="I3697" s="176" t="s">
        <v>12457</v>
      </c>
      <c r="J3697" s="176">
        <v>26.8</v>
      </c>
      <c r="K3697" s="176">
        <v>37.6</v>
      </c>
      <c r="L3697" s="177"/>
      <c r="M3697" s="177"/>
    </row>
    <row r="3698" spans="1:21" x14ac:dyDescent="0.2">
      <c r="E3698" s="175" t="s">
        <v>16116</v>
      </c>
      <c r="F3698" s="285">
        <v>0.43819444444444444</v>
      </c>
      <c r="G3698" s="176" t="s">
        <v>16093</v>
      </c>
      <c r="H3698" s="176" t="s">
        <v>16094</v>
      </c>
      <c r="I3698" s="176" t="s">
        <v>16089</v>
      </c>
      <c r="J3698" s="176">
        <v>28.6</v>
      </c>
      <c r="K3698" s="176">
        <v>37.57</v>
      </c>
      <c r="L3698" s="176">
        <v>2052.87</v>
      </c>
      <c r="M3698" s="176">
        <v>2250.5500000000002</v>
      </c>
    </row>
    <row r="3699" spans="1:21" x14ac:dyDescent="0.2">
      <c r="E3699" s="175" t="s">
        <v>16116</v>
      </c>
      <c r="F3699" s="285">
        <v>0.44027777777777777</v>
      </c>
      <c r="G3699" s="176" t="s">
        <v>16095</v>
      </c>
      <c r="H3699" s="176" t="s">
        <v>16094</v>
      </c>
      <c r="I3699" s="176" t="s">
        <v>12457</v>
      </c>
      <c r="J3699" s="176">
        <v>28.5</v>
      </c>
      <c r="K3699" s="176">
        <v>37.6</v>
      </c>
      <c r="L3699" s="176">
        <v>2181.9499999999998</v>
      </c>
      <c r="M3699" s="176">
        <v>2250.71</v>
      </c>
    </row>
    <row r="3702" spans="1:21" ht="16" x14ac:dyDescent="0.2">
      <c r="A3702" s="276" t="s">
        <v>10257</v>
      </c>
      <c r="D3702" t="s">
        <v>16148</v>
      </c>
    </row>
    <row r="3703" spans="1:21" ht="16" x14ac:dyDescent="0.2">
      <c r="D3703" s="178" t="s">
        <v>12831</v>
      </c>
      <c r="E3703" s="178" t="s">
        <v>16140</v>
      </c>
      <c r="F3703" s="178" t="s">
        <v>16147</v>
      </c>
      <c r="G3703" s="178" t="s">
        <v>12468</v>
      </c>
      <c r="H3703" s="178" t="s">
        <v>16141</v>
      </c>
      <c r="I3703" t="s">
        <v>16150</v>
      </c>
      <c r="K3703" t="s">
        <v>12245</v>
      </c>
      <c r="M3703" t="s">
        <v>16151</v>
      </c>
      <c r="O3703" t="s">
        <v>16152</v>
      </c>
      <c r="R3703" t="s">
        <v>12426</v>
      </c>
      <c r="T3703" t="s">
        <v>16153</v>
      </c>
    </row>
    <row r="3704" spans="1:21" x14ac:dyDescent="0.2">
      <c r="D3704" s="180" t="s">
        <v>12832</v>
      </c>
      <c r="E3704" s="180" t="s">
        <v>16142</v>
      </c>
      <c r="F3704" s="180">
        <v>2.6</v>
      </c>
      <c r="G3704">
        <v>0.25</v>
      </c>
      <c r="H3704" s="180">
        <v>100</v>
      </c>
      <c r="I3704">
        <f>AVERAGE(E3722:E3723)</f>
        <v>27.35</v>
      </c>
      <c r="J3704">
        <f>SQRT(F3722^2+F3723^2)</f>
        <v>0.22360679774997899</v>
      </c>
      <c r="K3704">
        <f>AVERAGE(G3722:G3723)</f>
        <v>8.0500000000000007</v>
      </c>
      <c r="L3704">
        <f>SQRT(H3722^2+H3723^2)</f>
        <v>3.1622776601683791E-2</v>
      </c>
      <c r="M3704">
        <f t="shared" ref="M3704" si="273">AVERAGE(I3722:I3723)</f>
        <v>2315</v>
      </c>
      <c r="N3704">
        <f>SQRT(J3722^2+J3723^2)</f>
        <v>18.439088914585774</v>
      </c>
      <c r="O3704">
        <f>SQRT(K3722^2+K3723^2)</f>
        <v>2798.7286399363552</v>
      </c>
      <c r="P3704">
        <f>AVERAGE(L3722:L3723)</f>
        <v>25.5</v>
      </c>
      <c r="R3704">
        <f>SQRT(M3722^2+M3723^2)</f>
        <v>548.11039034121586</v>
      </c>
      <c r="S3704">
        <f>AVERAGE(N3722:N3723)</f>
        <v>39.5</v>
      </c>
      <c r="T3704">
        <f>SQRT(O3722^2+O3723^2)</f>
        <v>5.3037722424704477</v>
      </c>
      <c r="U3704">
        <f>AVERAGE(P3722:P3723)</f>
        <v>0.25</v>
      </c>
    </row>
    <row r="3705" spans="1:21" x14ac:dyDescent="0.2">
      <c r="E3705" s="180" t="s">
        <v>16143</v>
      </c>
      <c r="F3705" s="180">
        <v>2.87</v>
      </c>
      <c r="G3705">
        <v>0.19</v>
      </c>
      <c r="H3705" s="180">
        <v>111</v>
      </c>
      <c r="I3705">
        <f>AVERAGE(E3724:E3725)</f>
        <v>30.1</v>
      </c>
      <c r="J3705">
        <f>SQRT(F3725^2+F3724^2)</f>
        <v>0.67082039324993692</v>
      </c>
      <c r="K3705">
        <f t="shared" ref="K3705" si="274">AVERAGE(G3724:G3725)</f>
        <v>8.01</v>
      </c>
      <c r="L3705">
        <f>SQRT(H3725^2+H3724^2)</f>
        <v>4.2426406871192854E-2</v>
      </c>
      <c r="M3705">
        <f t="shared" ref="M3705" si="275">AVERAGE(I3724:I3725)</f>
        <v>2317</v>
      </c>
      <c r="N3705">
        <f>SQRT(J3725^2+J3724^2)</f>
        <v>20.808652046684813</v>
      </c>
      <c r="O3705">
        <f>SQRT(K3725^2+K3724^2)</f>
        <v>2803.6784765732323</v>
      </c>
      <c r="P3705">
        <f>AVERAGE(L3724:L3725)</f>
        <v>23</v>
      </c>
      <c r="R3705">
        <f>SQRT(M3725^2+M3724^2)</f>
        <v>613.78334939944409</v>
      </c>
      <c r="S3705">
        <f>AVERAGE(N3724:N3725)</f>
        <v>36.5</v>
      </c>
      <c r="T3705">
        <f>SQRT(O3725^2+O3724^2)</f>
        <v>5.3740115370177612</v>
      </c>
      <c r="U3705">
        <f>AVERAGE(P3724:P3725)</f>
        <v>0.2</v>
      </c>
    </row>
    <row r="3706" spans="1:21" x14ac:dyDescent="0.2">
      <c r="E3706" s="180" t="s">
        <v>16144</v>
      </c>
      <c r="F3706" s="180">
        <v>2.1800000000000002</v>
      </c>
      <c r="G3706">
        <v>0.34</v>
      </c>
      <c r="H3706" s="180">
        <v>84</v>
      </c>
      <c r="I3706">
        <f>AVERAGE(E3726:E3727)</f>
        <v>27.25</v>
      </c>
      <c r="J3706">
        <f>SQRT(F3726^2+F3727^2)</f>
        <v>0.70710678118654757</v>
      </c>
      <c r="K3706">
        <f t="shared" ref="K3706" si="276">AVERAGE(G3726:G3727)</f>
        <v>7.7</v>
      </c>
      <c r="L3706">
        <f t="shared" ref="L3706:N3706" si="277">SQRT(H3726^2+H3727^2)</f>
        <v>1.4142135623730951E-2</v>
      </c>
      <c r="M3706">
        <f t="shared" ref="M3706" si="278">AVERAGE(I3726:I3727)</f>
        <v>2314</v>
      </c>
      <c r="N3706">
        <f t="shared" si="277"/>
        <v>25</v>
      </c>
      <c r="O3706">
        <f>SQRT(K3726^2+K3727^2)</f>
        <v>3058.2375643497676</v>
      </c>
      <c r="P3706">
        <f>AVERAGE(L3726:L3727)</f>
        <v>19.5</v>
      </c>
      <c r="R3706">
        <f>SQRT(M3726^2+M3727^2)</f>
        <v>1414.9208458426217</v>
      </c>
      <c r="S3706">
        <f>AVERAGE(N3726:N3727)</f>
        <v>28.5</v>
      </c>
      <c r="T3706">
        <f>SQRT(O3726^2+O3727^2)</f>
        <v>2.6870057685088806</v>
      </c>
      <c r="U3706">
        <f>AVERAGE(P3726:P3727)</f>
        <v>0.1</v>
      </c>
    </row>
    <row r="3707" spans="1:21" x14ac:dyDescent="0.2">
      <c r="E3707" s="180" t="s">
        <v>16145</v>
      </c>
      <c r="F3707" s="180">
        <v>1.92</v>
      </c>
      <c r="G3707">
        <v>0.13</v>
      </c>
      <c r="H3707" s="180">
        <v>74</v>
      </c>
      <c r="I3707">
        <f>AVERAGE(E3728:E3729)</f>
        <v>30.049999999999997</v>
      </c>
      <c r="J3707">
        <f>SQRT(F3728^2+F3729^2)</f>
        <v>0.72111025509279791</v>
      </c>
      <c r="K3707">
        <f t="shared" ref="K3707" si="279">AVERAGE(G3728:G3729)</f>
        <v>7.68</v>
      </c>
      <c r="L3707">
        <f t="shared" ref="L3707:N3707" si="280">SQRT(H3728^2+H3729^2)</f>
        <v>2.2360679774997897E-2</v>
      </c>
      <c r="M3707">
        <f t="shared" ref="M3707" si="281">AVERAGE(I3728:I3729)</f>
        <v>2318</v>
      </c>
      <c r="N3707">
        <f t="shared" si="280"/>
        <v>18.867962264113206</v>
      </c>
      <c r="O3707">
        <f>SQRT(K3728^2+K3729^2)</f>
        <v>3053.9949246847154</v>
      </c>
      <c r="P3707">
        <f>AVERAGE(L3728:L3729)</f>
        <v>14.5</v>
      </c>
      <c r="R3707">
        <f>SQRT(M3728^2+M3729^2)</f>
        <v>1507.6179887491394</v>
      </c>
      <c r="S3707">
        <f>AVERAGE(N3728:N3729)</f>
        <v>31</v>
      </c>
      <c r="T3707">
        <f>SQRT(O3728^2+O3729^2)</f>
        <v>2.9698484809834995</v>
      </c>
      <c r="U3707">
        <f>AVERAGE(P3728:P3729)</f>
        <v>0.1</v>
      </c>
    </row>
    <row r="3708" spans="1:21" x14ac:dyDescent="0.2">
      <c r="D3708" s="180" t="s">
        <v>12833</v>
      </c>
      <c r="E3708" s="180" t="s">
        <v>16142</v>
      </c>
      <c r="F3708" s="180">
        <v>1.99</v>
      </c>
      <c r="G3708">
        <v>0.25</v>
      </c>
      <c r="H3708" s="180">
        <v>100</v>
      </c>
      <c r="I3708">
        <v>27.35</v>
      </c>
      <c r="J3708">
        <v>0.22360679774997899</v>
      </c>
      <c r="K3708">
        <v>8.0500000000000007</v>
      </c>
      <c r="L3708">
        <v>3.1622776601683791E-2</v>
      </c>
      <c r="M3708">
        <v>2315</v>
      </c>
      <c r="N3708">
        <v>3.1622776601683791E-2</v>
      </c>
      <c r="O3708">
        <v>2798.7286399363552</v>
      </c>
      <c r="P3708">
        <v>25.5</v>
      </c>
      <c r="R3708">
        <v>548.11039034121586</v>
      </c>
      <c r="S3708">
        <v>39.5</v>
      </c>
      <c r="T3708">
        <v>5.3037722424704477</v>
      </c>
      <c r="U3708">
        <v>0.25</v>
      </c>
    </row>
    <row r="3709" spans="1:21" x14ac:dyDescent="0.2">
      <c r="E3709" s="180" t="s">
        <v>16143</v>
      </c>
      <c r="F3709" s="180">
        <v>1.97</v>
      </c>
      <c r="G3709">
        <v>0.15</v>
      </c>
      <c r="H3709" s="180">
        <v>99</v>
      </c>
      <c r="I3709">
        <v>30.1</v>
      </c>
      <c r="J3709">
        <v>0.67082039324993692</v>
      </c>
      <c r="K3709">
        <v>8.01</v>
      </c>
      <c r="L3709">
        <v>4.2426406871192854E-2</v>
      </c>
      <c r="M3709">
        <v>2317</v>
      </c>
      <c r="N3709">
        <v>4.2426406871192854E-2</v>
      </c>
      <c r="O3709">
        <v>2803.6784765732323</v>
      </c>
      <c r="P3709">
        <v>23</v>
      </c>
      <c r="R3709">
        <v>613.78334939944409</v>
      </c>
      <c r="S3709">
        <v>36.5</v>
      </c>
      <c r="T3709">
        <v>5.3740115370177612</v>
      </c>
      <c r="U3709">
        <v>0.2</v>
      </c>
    </row>
    <row r="3710" spans="1:21" x14ac:dyDescent="0.2">
      <c r="E3710" s="180" t="s">
        <v>16144</v>
      </c>
      <c r="F3710" s="180">
        <v>1.54</v>
      </c>
      <c r="G3710">
        <v>0.13</v>
      </c>
      <c r="H3710" s="180">
        <v>77</v>
      </c>
      <c r="I3710">
        <v>27.25</v>
      </c>
      <c r="J3710">
        <v>0.70710678118654757</v>
      </c>
      <c r="K3710">
        <v>7.7</v>
      </c>
      <c r="L3710">
        <v>1.4142135623730951E-2</v>
      </c>
      <c r="M3710">
        <v>2314</v>
      </c>
      <c r="N3710">
        <v>1.4142135623730951E-2</v>
      </c>
      <c r="O3710">
        <v>3058.2375643497676</v>
      </c>
      <c r="P3710">
        <v>19.5</v>
      </c>
      <c r="R3710">
        <v>1414.9208458426217</v>
      </c>
      <c r="S3710">
        <v>28.5</v>
      </c>
      <c r="T3710">
        <v>2.6870057685088806</v>
      </c>
      <c r="U3710">
        <v>0.1</v>
      </c>
    </row>
    <row r="3711" spans="1:21" x14ac:dyDescent="0.2">
      <c r="E3711" s="180" t="s">
        <v>16145</v>
      </c>
      <c r="F3711" s="180">
        <v>1.54</v>
      </c>
      <c r="G3711">
        <v>0.32</v>
      </c>
      <c r="H3711" s="180">
        <v>77</v>
      </c>
      <c r="I3711">
        <v>30.049999999999997</v>
      </c>
      <c r="J3711">
        <v>0.72111025509279791</v>
      </c>
      <c r="K3711">
        <v>7.68</v>
      </c>
      <c r="L3711">
        <v>2.2360679774997897E-2</v>
      </c>
      <c r="M3711">
        <v>2318</v>
      </c>
      <c r="N3711">
        <v>2.2360679774997897E-2</v>
      </c>
      <c r="O3711">
        <v>3053.9949246847154</v>
      </c>
      <c r="P3711">
        <v>14.5</v>
      </c>
      <c r="R3711">
        <v>1507.6179887491394</v>
      </c>
      <c r="S3711">
        <v>31</v>
      </c>
      <c r="T3711">
        <v>2.9698484809834995</v>
      </c>
      <c r="U3711">
        <v>0.1</v>
      </c>
    </row>
    <row r="3712" spans="1:21" x14ac:dyDescent="0.2">
      <c r="D3712" s="180" t="s">
        <v>12485</v>
      </c>
      <c r="E3712" s="180" t="s">
        <v>16142</v>
      </c>
      <c r="F3712" s="180">
        <v>2.35</v>
      </c>
      <c r="G3712">
        <v>0.21</v>
      </c>
      <c r="H3712" s="180">
        <v>100</v>
      </c>
      <c r="I3712">
        <v>27.35</v>
      </c>
      <c r="J3712">
        <v>0.22360679774997899</v>
      </c>
      <c r="K3712">
        <v>8.0500000000000007</v>
      </c>
      <c r="L3712">
        <v>3.1622776601683791E-2</v>
      </c>
      <c r="M3712">
        <v>2315</v>
      </c>
      <c r="N3712">
        <v>3.1622776601683791E-2</v>
      </c>
      <c r="O3712">
        <v>2798.7286399363552</v>
      </c>
      <c r="P3712">
        <v>25.5</v>
      </c>
      <c r="R3712">
        <v>548.11039034121586</v>
      </c>
      <c r="S3712">
        <v>39.5</v>
      </c>
      <c r="T3712">
        <v>5.3037722424704477</v>
      </c>
      <c r="U3712">
        <v>0.25</v>
      </c>
    </row>
    <row r="3713" spans="4:21" x14ac:dyDescent="0.2">
      <c r="E3713" s="180" t="s">
        <v>16143</v>
      </c>
      <c r="F3713" s="180">
        <v>2.2000000000000002</v>
      </c>
      <c r="G3713">
        <v>0.28999999999999998</v>
      </c>
      <c r="H3713" s="180">
        <v>93</v>
      </c>
      <c r="I3713">
        <v>30.1</v>
      </c>
      <c r="J3713">
        <v>0.67082039324993692</v>
      </c>
      <c r="K3713">
        <v>8.01</v>
      </c>
      <c r="L3713">
        <v>4.2426406871192854E-2</v>
      </c>
      <c r="M3713">
        <v>2317</v>
      </c>
      <c r="N3713">
        <v>4.2426406871192854E-2</v>
      </c>
      <c r="O3713">
        <v>2803.6784765732323</v>
      </c>
      <c r="P3713">
        <v>23</v>
      </c>
      <c r="R3713">
        <v>613.78334939944409</v>
      </c>
      <c r="S3713">
        <v>36.5</v>
      </c>
      <c r="T3713">
        <v>5.3740115370177612</v>
      </c>
      <c r="U3713">
        <v>0.2</v>
      </c>
    </row>
    <row r="3714" spans="4:21" x14ac:dyDescent="0.2">
      <c r="E3714" s="180" t="s">
        <v>16144</v>
      </c>
      <c r="F3714" s="180">
        <v>1.8</v>
      </c>
      <c r="G3714">
        <v>0.23</v>
      </c>
      <c r="H3714" s="180">
        <v>76</v>
      </c>
      <c r="I3714">
        <v>27.25</v>
      </c>
      <c r="J3714">
        <v>0.70710678118654757</v>
      </c>
      <c r="K3714">
        <v>7.7</v>
      </c>
      <c r="L3714">
        <v>1.4142135623730951E-2</v>
      </c>
      <c r="M3714">
        <v>2314</v>
      </c>
      <c r="N3714">
        <v>1.4142135623730951E-2</v>
      </c>
      <c r="O3714">
        <v>3058.2375643497676</v>
      </c>
      <c r="P3714">
        <v>19.5</v>
      </c>
      <c r="R3714">
        <v>1414.9208458426217</v>
      </c>
      <c r="S3714">
        <v>28.5</v>
      </c>
      <c r="T3714">
        <v>2.6870057685088806</v>
      </c>
      <c r="U3714">
        <v>0.1</v>
      </c>
    </row>
    <row r="3715" spans="4:21" x14ac:dyDescent="0.2">
      <c r="E3715" s="180" t="s">
        <v>16145</v>
      </c>
      <c r="F3715" s="180">
        <v>1.45</v>
      </c>
      <c r="G3715">
        <v>0.11</v>
      </c>
      <c r="H3715" s="180">
        <v>61</v>
      </c>
      <c r="I3715">
        <v>30.049999999999997</v>
      </c>
      <c r="J3715">
        <v>0.72111025509279791</v>
      </c>
      <c r="K3715">
        <v>7.68</v>
      </c>
      <c r="L3715">
        <v>2.2360679774997897E-2</v>
      </c>
      <c r="M3715">
        <v>2318</v>
      </c>
      <c r="N3715">
        <v>2.2360679774997897E-2</v>
      </c>
      <c r="O3715">
        <v>3053.9949246847154</v>
      </c>
      <c r="P3715">
        <v>14.5</v>
      </c>
      <c r="R3715">
        <v>1507.6179887491394</v>
      </c>
      <c r="S3715">
        <v>31</v>
      </c>
      <c r="T3715">
        <v>2.9698484809834995</v>
      </c>
      <c r="U3715">
        <v>0.1</v>
      </c>
    </row>
    <row r="3716" spans="4:21" x14ac:dyDescent="0.2">
      <c r="D3716" s="180" t="s">
        <v>16146</v>
      </c>
      <c r="E3716" s="180" t="s">
        <v>16142</v>
      </c>
      <c r="F3716" s="180">
        <v>3.37</v>
      </c>
      <c r="G3716">
        <v>0.32</v>
      </c>
      <c r="H3716" s="180">
        <v>100</v>
      </c>
      <c r="I3716">
        <v>27.35</v>
      </c>
      <c r="J3716">
        <v>0.22360679774997899</v>
      </c>
      <c r="K3716">
        <v>8.0500000000000007</v>
      </c>
      <c r="L3716">
        <v>3.1622776601683791E-2</v>
      </c>
      <c r="M3716">
        <v>2315</v>
      </c>
      <c r="N3716">
        <v>3.1622776601683791E-2</v>
      </c>
      <c r="O3716">
        <v>2798.7286399363552</v>
      </c>
      <c r="P3716">
        <v>25.5</v>
      </c>
      <c r="R3716">
        <v>548.11039034121586</v>
      </c>
      <c r="S3716">
        <v>39.5</v>
      </c>
      <c r="T3716">
        <v>5.3037722424704477</v>
      </c>
      <c r="U3716">
        <v>0.25</v>
      </c>
    </row>
    <row r="3717" spans="4:21" x14ac:dyDescent="0.2">
      <c r="E3717" s="180" t="s">
        <v>16143</v>
      </c>
      <c r="F3717" s="180">
        <v>2.3199999999999998</v>
      </c>
      <c r="G3717">
        <v>0.23</v>
      </c>
      <c r="H3717" s="180">
        <v>69</v>
      </c>
      <c r="I3717">
        <v>30.1</v>
      </c>
      <c r="J3717">
        <v>0.67082039324993692</v>
      </c>
      <c r="K3717">
        <v>8.01</v>
      </c>
      <c r="L3717">
        <v>4.2426406871192854E-2</v>
      </c>
      <c r="M3717">
        <v>2317</v>
      </c>
      <c r="N3717">
        <v>4.2426406871192854E-2</v>
      </c>
      <c r="O3717">
        <v>2803.6784765732323</v>
      </c>
      <c r="P3717">
        <v>23</v>
      </c>
      <c r="R3717">
        <v>613.78334939944409</v>
      </c>
      <c r="S3717">
        <v>36.5</v>
      </c>
      <c r="T3717">
        <v>5.3740115370177612</v>
      </c>
      <c r="U3717">
        <v>0.2</v>
      </c>
    </row>
    <row r="3718" spans="4:21" x14ac:dyDescent="0.2">
      <c r="E3718" s="180" t="s">
        <v>16144</v>
      </c>
      <c r="F3718" s="180">
        <v>2.5299999999999998</v>
      </c>
      <c r="G3718">
        <v>0.28000000000000003</v>
      </c>
      <c r="H3718" s="180">
        <v>75</v>
      </c>
      <c r="I3718">
        <v>27.25</v>
      </c>
      <c r="J3718">
        <v>0.70710678118654757</v>
      </c>
      <c r="K3718">
        <v>7.7</v>
      </c>
      <c r="L3718">
        <v>1.4142135623730951E-2</v>
      </c>
      <c r="M3718">
        <v>2314</v>
      </c>
      <c r="N3718">
        <v>1.4142135623730951E-2</v>
      </c>
      <c r="O3718">
        <v>3058.2375643497676</v>
      </c>
      <c r="P3718">
        <v>19.5</v>
      </c>
      <c r="R3718">
        <v>1414.9208458426217</v>
      </c>
      <c r="S3718">
        <v>28.5</v>
      </c>
      <c r="T3718">
        <v>2.6870057685088806</v>
      </c>
      <c r="U3718">
        <v>0.1</v>
      </c>
    </row>
    <row r="3719" spans="4:21" x14ac:dyDescent="0.2">
      <c r="E3719" s="180" t="s">
        <v>16145</v>
      </c>
      <c r="F3719" s="180">
        <v>1.71</v>
      </c>
      <c r="G3719">
        <v>0.18</v>
      </c>
      <c r="H3719" s="180">
        <v>51</v>
      </c>
      <c r="I3719">
        <v>30.049999999999997</v>
      </c>
      <c r="J3719">
        <v>0.72111025509279791</v>
      </c>
      <c r="K3719">
        <v>7.68</v>
      </c>
      <c r="L3719">
        <v>2.2360679774997897E-2</v>
      </c>
      <c r="M3719">
        <v>2318</v>
      </c>
      <c r="N3719">
        <v>2.2360679774997897E-2</v>
      </c>
      <c r="O3719">
        <v>3053.9949246847154</v>
      </c>
      <c r="P3719">
        <v>14.5</v>
      </c>
      <c r="R3719">
        <v>1507.6179887491394</v>
      </c>
      <c r="S3719">
        <v>31</v>
      </c>
      <c r="T3719">
        <v>2.9698484809834995</v>
      </c>
      <c r="U3719">
        <v>0.1</v>
      </c>
    </row>
    <row r="3721" spans="4:21" x14ac:dyDescent="0.2">
      <c r="D3721" t="s">
        <v>16149</v>
      </c>
      <c r="E3721" t="s">
        <v>16150</v>
      </c>
      <c r="G3721" t="s">
        <v>12245</v>
      </c>
      <c r="I3721" t="s">
        <v>16151</v>
      </c>
      <c r="K3721" t="s">
        <v>16152</v>
      </c>
      <c r="M3721">
        <v>2</v>
      </c>
      <c r="O3721" t="s">
        <v>16153</v>
      </c>
    </row>
    <row r="3722" spans="4:21" x14ac:dyDescent="0.2">
      <c r="D3722" t="s">
        <v>16154</v>
      </c>
      <c r="E3722">
        <v>27.5</v>
      </c>
      <c r="F3722">
        <v>0.1</v>
      </c>
      <c r="G3722">
        <v>8.0399999999999991</v>
      </c>
      <c r="H3722">
        <v>0.01</v>
      </c>
      <c r="I3722">
        <v>2311</v>
      </c>
      <c r="J3722">
        <v>14</v>
      </c>
      <c r="K3722">
        <v>1979</v>
      </c>
      <c r="L3722">
        <v>28</v>
      </c>
      <c r="M3722">
        <v>395</v>
      </c>
      <c r="N3722">
        <v>45</v>
      </c>
      <c r="O3722">
        <v>3.7</v>
      </c>
      <c r="P3722">
        <v>0.3</v>
      </c>
    </row>
    <row r="3723" spans="4:21" x14ac:dyDescent="0.2">
      <c r="D3723" t="s">
        <v>16155</v>
      </c>
      <c r="E3723">
        <v>27.2</v>
      </c>
      <c r="F3723">
        <v>0.2</v>
      </c>
      <c r="G3723">
        <v>8.06</v>
      </c>
      <c r="H3723">
        <v>0.03</v>
      </c>
      <c r="I3723">
        <v>2319</v>
      </c>
      <c r="J3723">
        <v>12</v>
      </c>
      <c r="K3723">
        <v>1979</v>
      </c>
      <c r="L3723">
        <v>23</v>
      </c>
      <c r="M3723">
        <v>380</v>
      </c>
      <c r="N3723">
        <v>34</v>
      </c>
      <c r="O3723">
        <v>3.8</v>
      </c>
      <c r="P3723">
        <v>0.2</v>
      </c>
    </row>
    <row r="3724" spans="4:21" x14ac:dyDescent="0.2">
      <c r="D3724" t="s">
        <v>16156</v>
      </c>
      <c r="E3724">
        <v>30.1</v>
      </c>
      <c r="F3724">
        <v>0.6</v>
      </c>
      <c r="G3724">
        <v>8.01</v>
      </c>
      <c r="H3724">
        <v>0.03</v>
      </c>
      <c r="I3724">
        <v>2314</v>
      </c>
      <c r="J3724">
        <v>17</v>
      </c>
      <c r="K3724">
        <v>1982</v>
      </c>
      <c r="L3724">
        <v>25</v>
      </c>
      <c r="M3724">
        <v>437</v>
      </c>
      <c r="N3724">
        <v>41</v>
      </c>
      <c r="O3724">
        <v>3.8</v>
      </c>
      <c r="P3724">
        <v>0.2</v>
      </c>
    </row>
    <row r="3725" spans="4:21" x14ac:dyDescent="0.2">
      <c r="D3725" t="s">
        <v>16157</v>
      </c>
      <c r="E3725">
        <v>30.1</v>
      </c>
      <c r="F3725">
        <v>0.3</v>
      </c>
      <c r="G3725">
        <v>8.01</v>
      </c>
      <c r="H3725">
        <v>0.03</v>
      </c>
      <c r="I3725">
        <v>2320</v>
      </c>
      <c r="J3725">
        <v>12</v>
      </c>
      <c r="K3725">
        <v>1983</v>
      </c>
      <c r="L3725">
        <v>21</v>
      </c>
      <c r="M3725">
        <v>431</v>
      </c>
      <c r="N3725">
        <v>32</v>
      </c>
      <c r="O3725">
        <v>3.8</v>
      </c>
      <c r="P3725">
        <v>0.2</v>
      </c>
    </row>
    <row r="3726" spans="4:21" x14ac:dyDescent="0.2">
      <c r="D3726" t="s">
        <v>16158</v>
      </c>
      <c r="E3726">
        <v>27.2</v>
      </c>
      <c r="F3726">
        <v>0.5</v>
      </c>
      <c r="G3726">
        <v>7.7</v>
      </c>
      <c r="H3726">
        <v>0.01</v>
      </c>
      <c r="I3726">
        <v>2316</v>
      </c>
      <c r="J3726">
        <v>15</v>
      </c>
      <c r="K3726">
        <v>2164</v>
      </c>
      <c r="L3726">
        <v>17</v>
      </c>
      <c r="M3726">
        <v>1000</v>
      </c>
      <c r="N3726">
        <v>21</v>
      </c>
      <c r="O3726">
        <v>1.9</v>
      </c>
      <c r="P3726">
        <v>0.1</v>
      </c>
    </row>
    <row r="3727" spans="4:21" x14ac:dyDescent="0.2">
      <c r="D3727" t="s">
        <v>16159</v>
      </c>
      <c r="E3727">
        <v>27.3</v>
      </c>
      <c r="F3727">
        <v>0.5</v>
      </c>
      <c r="G3727">
        <v>7.7</v>
      </c>
      <c r="H3727">
        <v>0.01</v>
      </c>
      <c r="I3727">
        <v>2312</v>
      </c>
      <c r="J3727">
        <v>20</v>
      </c>
      <c r="K3727">
        <v>2161</v>
      </c>
      <c r="L3727">
        <v>22</v>
      </c>
      <c r="M3727">
        <v>1001</v>
      </c>
      <c r="N3727">
        <v>36</v>
      </c>
      <c r="O3727">
        <v>1.9</v>
      </c>
      <c r="P3727">
        <v>0.1</v>
      </c>
    </row>
    <row r="3728" spans="4:21" x14ac:dyDescent="0.2">
      <c r="D3728" t="s">
        <v>16160</v>
      </c>
      <c r="E3728">
        <v>30.2</v>
      </c>
      <c r="F3728">
        <v>0.4</v>
      </c>
      <c r="G3728">
        <v>7.68</v>
      </c>
      <c r="H3728">
        <v>0.01</v>
      </c>
      <c r="I3728">
        <v>2319</v>
      </c>
      <c r="J3728">
        <v>10</v>
      </c>
      <c r="K3728">
        <v>2161</v>
      </c>
      <c r="L3728">
        <v>12</v>
      </c>
      <c r="M3728">
        <v>1076</v>
      </c>
      <c r="N3728">
        <v>20</v>
      </c>
      <c r="O3728">
        <v>2.1</v>
      </c>
      <c r="P3728">
        <v>0.1</v>
      </c>
    </row>
    <row r="3729" spans="1:25" x14ac:dyDescent="0.2">
      <c r="D3729" t="s">
        <v>16161</v>
      </c>
      <c r="E3729">
        <v>29.9</v>
      </c>
      <c r="F3729">
        <v>0.6</v>
      </c>
      <c r="G3729">
        <v>7.68</v>
      </c>
      <c r="H3729">
        <v>0.02</v>
      </c>
      <c r="I3729">
        <v>2317</v>
      </c>
      <c r="J3729">
        <v>16</v>
      </c>
      <c r="K3729">
        <v>2158</v>
      </c>
      <c r="L3729">
        <v>17</v>
      </c>
      <c r="M3729">
        <v>1056</v>
      </c>
      <c r="N3729">
        <v>42</v>
      </c>
      <c r="O3729">
        <v>2.1</v>
      </c>
      <c r="P3729">
        <v>0.1</v>
      </c>
    </row>
    <row r="3732" spans="1:25" x14ac:dyDescent="0.2">
      <c r="C3732" t="s">
        <v>16181</v>
      </c>
      <c r="F3732" t="s">
        <v>14188</v>
      </c>
      <c r="V3732" t="s">
        <v>16176</v>
      </c>
      <c r="W3732" t="s">
        <v>16177</v>
      </c>
    </row>
    <row r="3733" spans="1:25" ht="16" x14ac:dyDescent="0.2">
      <c r="A3733" s="276" t="s">
        <v>10379</v>
      </c>
      <c r="C3733" t="str">
        <f>_xlfn.CONCAT(D3733,", Thailand")</f>
        <v>Maiton Island, Thailand</v>
      </c>
      <c r="D3733" s="276" t="s">
        <v>16179</v>
      </c>
      <c r="E3733" t="s">
        <v>16172</v>
      </c>
      <c r="F3733">
        <v>150</v>
      </c>
      <c r="G3733">
        <v>27</v>
      </c>
      <c r="H3733">
        <v>27</v>
      </c>
      <c r="I3733">
        <v>27</v>
      </c>
      <c r="J3733">
        <v>27</v>
      </c>
      <c r="K3733">
        <v>27</v>
      </c>
      <c r="L3733">
        <v>27</v>
      </c>
      <c r="M3733">
        <v>27</v>
      </c>
      <c r="N3733">
        <v>27</v>
      </c>
      <c r="O3733">
        <v>27</v>
      </c>
      <c r="P3733">
        <v>27</v>
      </c>
      <c r="R3733">
        <v>27</v>
      </c>
      <c r="S3733">
        <v>27</v>
      </c>
      <c r="T3733">
        <v>27</v>
      </c>
      <c r="U3733">
        <v>27</v>
      </c>
      <c r="V3733">
        <f>AVERAGE(G3733:U3733)</f>
        <v>27</v>
      </c>
      <c r="W3733">
        <f>STDEV(G3733:U3733)/SQRT(COUNT(G3733:U3733))</f>
        <v>0</v>
      </c>
      <c r="X3733">
        <v>6.14130434782608E-2</v>
      </c>
      <c r="Y3733">
        <v>1.9565217391304394E-2</v>
      </c>
    </row>
    <row r="3734" spans="1:25" ht="16" x14ac:dyDescent="0.2">
      <c r="C3734" t="str">
        <f t="shared" ref="C3734:C3740" si="282">_xlfn.CONCAT(D3734,", Thailand")</f>
        <v>Panwa Cape, Thailand</v>
      </c>
      <c r="D3734" s="276" t="s">
        <v>16180</v>
      </c>
      <c r="E3734" t="s">
        <v>16172</v>
      </c>
      <c r="F3734">
        <v>150</v>
      </c>
      <c r="G3734">
        <v>27</v>
      </c>
      <c r="H3734">
        <v>27</v>
      </c>
      <c r="I3734">
        <v>27</v>
      </c>
      <c r="J3734">
        <v>27</v>
      </c>
      <c r="K3734">
        <v>27</v>
      </c>
      <c r="L3734">
        <v>27</v>
      </c>
      <c r="M3734">
        <v>27</v>
      </c>
      <c r="N3734">
        <v>27</v>
      </c>
      <c r="O3734">
        <v>27</v>
      </c>
      <c r="P3734">
        <v>27</v>
      </c>
      <c r="R3734">
        <v>27</v>
      </c>
      <c r="S3734">
        <v>27</v>
      </c>
      <c r="T3734">
        <v>27</v>
      </c>
      <c r="U3734">
        <v>27</v>
      </c>
      <c r="V3734">
        <f>AVERAGE(G3734:U3734)</f>
        <v>27</v>
      </c>
      <c r="W3734">
        <f>STDEV(G3734:U3734)/SQRT(COUNT(G3734:U3734))</f>
        <v>0</v>
      </c>
      <c r="X3734">
        <v>9.4021739130434795E-2</v>
      </c>
      <c r="Y3734">
        <v>1.1413043478260207E-2</v>
      </c>
    </row>
    <row r="3735" spans="1:25" ht="16" x14ac:dyDescent="0.2">
      <c r="C3735" t="str">
        <f t="shared" si="282"/>
        <v>Maiton Island, Thailand</v>
      </c>
      <c r="D3735" s="276" t="s">
        <v>16179</v>
      </c>
      <c r="E3735" t="s">
        <v>16173</v>
      </c>
      <c r="F3735">
        <v>300</v>
      </c>
      <c r="G3735">
        <v>27</v>
      </c>
      <c r="H3735">
        <v>27</v>
      </c>
      <c r="I3735">
        <v>27</v>
      </c>
      <c r="J3735">
        <v>27</v>
      </c>
      <c r="K3735">
        <v>27</v>
      </c>
      <c r="L3735">
        <v>27</v>
      </c>
      <c r="M3735">
        <v>27</v>
      </c>
      <c r="N3735">
        <v>27</v>
      </c>
      <c r="O3735">
        <v>27</v>
      </c>
      <c r="P3735">
        <v>27</v>
      </c>
      <c r="R3735">
        <v>27</v>
      </c>
      <c r="S3735">
        <v>27</v>
      </c>
      <c r="T3735">
        <v>27</v>
      </c>
      <c r="U3735">
        <v>27</v>
      </c>
      <c r="V3735">
        <f t="shared" ref="V3735" si="283">AVERAGE(G3735:U3735)</f>
        <v>27</v>
      </c>
      <c r="W3735">
        <f t="shared" ref="W3735" si="284">STDEV(G3735:U3735)/SQRT(COUNT(G3735:U3735))</f>
        <v>0</v>
      </c>
      <c r="X3735">
        <v>3.6956521739130402E-2</v>
      </c>
      <c r="Y3735">
        <v>9.239130434782597E-3</v>
      </c>
    </row>
    <row r="3736" spans="1:25" ht="16" x14ac:dyDescent="0.2">
      <c r="C3736" t="str">
        <f t="shared" si="282"/>
        <v>Panwa Cape, Thailand</v>
      </c>
      <c r="D3736" s="276" t="s">
        <v>16180</v>
      </c>
      <c r="E3736" t="s">
        <v>16173</v>
      </c>
      <c r="F3736">
        <v>300</v>
      </c>
      <c r="G3736">
        <v>27</v>
      </c>
      <c r="H3736">
        <v>27</v>
      </c>
      <c r="I3736">
        <v>27</v>
      </c>
      <c r="J3736">
        <v>27</v>
      </c>
      <c r="K3736">
        <v>27</v>
      </c>
      <c r="L3736">
        <v>27</v>
      </c>
      <c r="M3736">
        <v>27</v>
      </c>
      <c r="N3736">
        <v>27</v>
      </c>
      <c r="O3736">
        <v>27</v>
      </c>
      <c r="P3736">
        <v>27</v>
      </c>
      <c r="R3736">
        <v>27</v>
      </c>
      <c r="S3736">
        <v>27</v>
      </c>
      <c r="T3736">
        <v>27</v>
      </c>
      <c r="U3736">
        <v>27</v>
      </c>
      <c r="V3736">
        <f t="shared" ref="V3736" si="285">AVERAGE(G3736:U3736)</f>
        <v>27</v>
      </c>
      <c r="W3736">
        <f t="shared" ref="W3736" si="286">STDEV(G3736:U3736)/SQRT(COUNT(G3736:U3736))</f>
        <v>0</v>
      </c>
      <c r="X3736">
        <v>0.103260869565217</v>
      </c>
      <c r="Y3736">
        <v>2.7717391304347985E-2</v>
      </c>
    </row>
    <row r="3737" spans="1:25" ht="16" x14ac:dyDescent="0.2">
      <c r="C3737" t="str">
        <f t="shared" si="282"/>
        <v>Maiton Island, Thailand</v>
      </c>
      <c r="D3737" s="276" t="s">
        <v>16179</v>
      </c>
      <c r="E3737" t="s">
        <v>16174</v>
      </c>
      <c r="F3737">
        <v>150</v>
      </c>
      <c r="G3737">
        <v>27</v>
      </c>
      <c r="H3737">
        <v>28</v>
      </c>
      <c r="I3737">
        <v>29</v>
      </c>
      <c r="J3737">
        <v>30</v>
      </c>
      <c r="K3737">
        <v>31</v>
      </c>
      <c r="L3737">
        <v>32</v>
      </c>
      <c r="M3737">
        <v>33</v>
      </c>
      <c r="N3737">
        <v>33</v>
      </c>
      <c r="O3737">
        <v>32</v>
      </c>
      <c r="P3737">
        <v>31</v>
      </c>
      <c r="R3737">
        <v>30</v>
      </c>
      <c r="S3737">
        <v>29</v>
      </c>
      <c r="T3737">
        <v>28</v>
      </c>
      <c r="U3737">
        <v>27</v>
      </c>
      <c r="V3737">
        <f>AVERAGE(G3737:U3737)</f>
        <v>30</v>
      </c>
      <c r="W3737">
        <f>STDEV(G3737:U3737)/SQRT(COUNT(G3737:U3737))</f>
        <v>0.55470019622522915</v>
      </c>
      <c r="X3737">
        <v>-7.0108695652173897E-2</v>
      </c>
      <c r="Y3737">
        <v>2.5543478260869598E-2</v>
      </c>
    </row>
    <row r="3738" spans="1:25" ht="16" x14ac:dyDescent="0.2">
      <c r="C3738" t="str">
        <f t="shared" si="282"/>
        <v>Panwa Cape, Thailand</v>
      </c>
      <c r="D3738" s="276" t="s">
        <v>16180</v>
      </c>
      <c r="E3738" t="s">
        <v>16174</v>
      </c>
      <c r="F3738">
        <v>150</v>
      </c>
      <c r="G3738">
        <v>27</v>
      </c>
      <c r="H3738">
        <v>28</v>
      </c>
      <c r="I3738">
        <v>29</v>
      </c>
      <c r="J3738">
        <v>30</v>
      </c>
      <c r="K3738">
        <v>31</v>
      </c>
      <c r="L3738">
        <v>32</v>
      </c>
      <c r="M3738">
        <v>33</v>
      </c>
      <c r="N3738">
        <v>33</v>
      </c>
      <c r="O3738">
        <v>32</v>
      </c>
      <c r="P3738">
        <v>31</v>
      </c>
      <c r="R3738">
        <v>30</v>
      </c>
      <c r="S3738">
        <v>29</v>
      </c>
      <c r="T3738">
        <v>28</v>
      </c>
      <c r="U3738">
        <v>27</v>
      </c>
      <c r="V3738">
        <f>AVERAGE(G3738:U3738)</f>
        <v>30</v>
      </c>
      <c r="W3738">
        <f>STDEV(G3738:U3738)/SQRT(COUNT(G3738:U3738))</f>
        <v>0.55470019622522915</v>
      </c>
      <c r="X3738">
        <v>4.1847826086956502E-2</v>
      </c>
      <c r="Y3738">
        <v>2.4999999999999994E-2</v>
      </c>
    </row>
    <row r="3739" spans="1:25" ht="16" x14ac:dyDescent="0.2">
      <c r="C3739" t="str">
        <f t="shared" si="282"/>
        <v>Maiton Island, Thailand</v>
      </c>
      <c r="D3739" s="276" t="s">
        <v>16179</v>
      </c>
      <c r="E3739" t="s">
        <v>16175</v>
      </c>
      <c r="F3739">
        <v>300</v>
      </c>
      <c r="G3739">
        <v>27</v>
      </c>
      <c r="H3739">
        <v>28</v>
      </c>
      <c r="I3739">
        <v>29</v>
      </c>
      <c r="J3739">
        <v>30</v>
      </c>
      <c r="K3739">
        <v>31</v>
      </c>
      <c r="L3739">
        <v>32</v>
      </c>
      <c r="M3739">
        <v>33</v>
      </c>
      <c r="N3739">
        <v>33</v>
      </c>
      <c r="O3739">
        <v>32</v>
      </c>
      <c r="P3739">
        <v>31</v>
      </c>
      <c r="R3739">
        <v>30</v>
      </c>
      <c r="S3739">
        <v>29</v>
      </c>
      <c r="T3739">
        <v>28</v>
      </c>
      <c r="U3739">
        <v>27</v>
      </c>
      <c r="V3739">
        <f>AVERAGE(G3739:U3739)</f>
        <v>30</v>
      </c>
      <c r="W3739">
        <f>STDEV(G3739:U3739)/SQRT(COUNT(G3739:U3739))</f>
        <v>0.55470019622522915</v>
      </c>
      <c r="X3739">
        <v>-4.6739130434782603E-2</v>
      </c>
      <c r="Y3739">
        <v>3.8586956521739123E-2</v>
      </c>
    </row>
    <row r="3740" spans="1:25" ht="16" x14ac:dyDescent="0.2">
      <c r="C3740" t="str">
        <f t="shared" si="282"/>
        <v>Panwa Cape, Thailand</v>
      </c>
      <c r="D3740" s="276" t="s">
        <v>16180</v>
      </c>
      <c r="E3740" t="s">
        <v>16175</v>
      </c>
      <c r="F3740">
        <v>300</v>
      </c>
      <c r="G3740">
        <v>27</v>
      </c>
      <c r="H3740">
        <v>28</v>
      </c>
      <c r="I3740">
        <v>29</v>
      </c>
      <c r="J3740">
        <v>30</v>
      </c>
      <c r="K3740">
        <v>31</v>
      </c>
      <c r="L3740">
        <v>32</v>
      </c>
      <c r="M3740">
        <v>33</v>
      </c>
      <c r="N3740">
        <v>33</v>
      </c>
      <c r="O3740">
        <v>32</v>
      </c>
      <c r="P3740">
        <v>31</v>
      </c>
      <c r="R3740">
        <v>30</v>
      </c>
      <c r="S3740">
        <v>29</v>
      </c>
      <c r="T3740">
        <v>28</v>
      </c>
      <c r="U3740">
        <v>27</v>
      </c>
      <c r="V3740">
        <f>AVERAGE(G3740:U3740)</f>
        <v>30</v>
      </c>
      <c r="W3740">
        <f>STDEV(G3740:U3740)/SQRT(COUNT(G3740:U3740))</f>
        <v>0.55470019622522915</v>
      </c>
      <c r="X3740">
        <v>4.3478260869565202E-2</v>
      </c>
      <c r="Y3740">
        <v>1.7391304347826E-2</v>
      </c>
    </row>
    <row r="3743" spans="1:25" x14ac:dyDescent="0.2">
      <c r="E3743" t="s">
        <v>16163</v>
      </c>
      <c r="F3743" t="s">
        <v>14453</v>
      </c>
      <c r="G3743">
        <v>8.0978260869565194E-2</v>
      </c>
    </row>
    <row r="3744" spans="1:25" x14ac:dyDescent="0.2">
      <c r="F3744" t="s">
        <v>14454</v>
      </c>
      <c r="G3744">
        <v>6.14130434782608E-2</v>
      </c>
      <c r="H3744">
        <f>G3743-G3744</f>
        <v>1.9565217391304394E-2</v>
      </c>
    </row>
    <row r="3745" spans="6:8" x14ac:dyDescent="0.2">
      <c r="F3745" t="s">
        <v>14455</v>
      </c>
      <c r="G3745">
        <v>0.105434782608695</v>
      </c>
    </row>
    <row r="3746" spans="6:8" x14ac:dyDescent="0.2">
      <c r="F3746" t="s">
        <v>14456</v>
      </c>
      <c r="G3746">
        <v>9.4021739130434795E-2</v>
      </c>
      <c r="H3746">
        <f t="shared" ref="H3746" si="287">G3745-G3746</f>
        <v>1.1413043478260207E-2</v>
      </c>
    </row>
    <row r="3747" spans="6:8" x14ac:dyDescent="0.2">
      <c r="F3747" t="s">
        <v>14457</v>
      </c>
      <c r="G3747">
        <v>4.6195652173912999E-2</v>
      </c>
    </row>
    <row r="3748" spans="6:8" x14ac:dyDescent="0.2">
      <c r="F3748" t="s">
        <v>14458</v>
      </c>
      <c r="G3748">
        <v>3.6956521739130402E-2</v>
      </c>
      <c r="H3748">
        <f t="shared" ref="H3748" si="288">G3747-G3748</f>
        <v>9.239130434782597E-3</v>
      </c>
    </row>
    <row r="3749" spans="6:8" x14ac:dyDescent="0.2">
      <c r="F3749" t="s">
        <v>14459</v>
      </c>
      <c r="G3749">
        <v>0.13097826086956499</v>
      </c>
    </row>
    <row r="3750" spans="6:8" x14ac:dyDescent="0.2">
      <c r="F3750" t="s">
        <v>14460</v>
      </c>
      <c r="G3750">
        <v>0.103260869565217</v>
      </c>
      <c r="H3750">
        <f t="shared" ref="H3750" si="289">G3749-G3750</f>
        <v>2.7717391304347985E-2</v>
      </c>
    </row>
    <row r="3751" spans="6:8" x14ac:dyDescent="0.2">
      <c r="F3751" t="s">
        <v>16164</v>
      </c>
      <c r="G3751">
        <v>-4.4565217391304299E-2</v>
      </c>
    </row>
    <row r="3752" spans="6:8" x14ac:dyDescent="0.2">
      <c r="F3752" t="s">
        <v>16165</v>
      </c>
      <c r="G3752">
        <v>-7.0108695652173897E-2</v>
      </c>
      <c r="H3752">
        <f t="shared" ref="H3752" si="290">G3751-G3752</f>
        <v>2.5543478260869598E-2</v>
      </c>
    </row>
    <row r="3753" spans="6:8" x14ac:dyDescent="0.2">
      <c r="F3753" t="s">
        <v>16166</v>
      </c>
      <c r="G3753">
        <v>6.6847826086956497E-2</v>
      </c>
    </row>
    <row r="3754" spans="6:8" x14ac:dyDescent="0.2">
      <c r="F3754" t="s">
        <v>16167</v>
      </c>
      <c r="G3754">
        <v>4.1847826086956502E-2</v>
      </c>
      <c r="H3754">
        <f t="shared" ref="H3754" si="291">G3753-G3754</f>
        <v>2.4999999999999994E-2</v>
      </c>
    </row>
    <row r="3755" spans="6:8" x14ac:dyDescent="0.2">
      <c r="F3755" t="s">
        <v>16168</v>
      </c>
      <c r="G3755">
        <v>-8.1521739130434798E-3</v>
      </c>
    </row>
    <row r="3756" spans="6:8" x14ac:dyDescent="0.2">
      <c r="F3756" t="s">
        <v>16169</v>
      </c>
      <c r="G3756">
        <v>-4.6739130434782603E-2</v>
      </c>
      <c r="H3756">
        <f t="shared" ref="H3756" si="292">G3755-G3756</f>
        <v>3.8586956521739123E-2</v>
      </c>
    </row>
    <row r="3757" spans="6:8" x14ac:dyDescent="0.2">
      <c r="F3757" t="s">
        <v>16170</v>
      </c>
      <c r="G3757">
        <v>6.0869565217391203E-2</v>
      </c>
    </row>
    <row r="3758" spans="6:8" x14ac:dyDescent="0.2">
      <c r="F3758" t="s">
        <v>16171</v>
      </c>
      <c r="G3758">
        <v>4.3478260869565202E-2</v>
      </c>
      <c r="H3758">
        <f t="shared" ref="H3758" si="293">G3757-G3758</f>
        <v>1.7391304347826E-2</v>
      </c>
    </row>
    <row r="3760" spans="6:8" ht="16" customHeight="1" x14ac:dyDescent="0.2"/>
    <row r="3761" spans="1:49" ht="16" x14ac:dyDescent="0.2">
      <c r="A3761" s="276" t="s">
        <v>11737</v>
      </c>
      <c r="D3761">
        <v>2012</v>
      </c>
      <c r="AE3761">
        <v>2013</v>
      </c>
      <c r="AS3761" t="s">
        <v>17134</v>
      </c>
    </row>
    <row r="3762" spans="1:49" x14ac:dyDescent="0.2">
      <c r="D3762" s="405" t="s">
        <v>16185</v>
      </c>
      <c r="E3762" s="412" t="s">
        <v>16186</v>
      </c>
      <c r="F3762" s="408"/>
      <c r="G3762" s="408"/>
      <c r="H3762" s="405"/>
      <c r="I3762" s="409" t="s">
        <v>16187</v>
      </c>
      <c r="J3762" s="410"/>
      <c r="K3762" s="410"/>
      <c r="L3762" s="411"/>
      <c r="M3762" s="409" t="s">
        <v>16188</v>
      </c>
      <c r="N3762" s="410"/>
      <c r="O3762" s="410"/>
      <c r="P3762" s="411"/>
      <c r="Q3762" s="306"/>
      <c r="R3762" s="402" t="s">
        <v>16189</v>
      </c>
      <c r="S3762" s="403"/>
      <c r="T3762" s="403"/>
      <c r="U3762" s="404"/>
      <c r="V3762" s="409" t="s">
        <v>16190</v>
      </c>
      <c r="W3762" s="410"/>
      <c r="X3762" s="410"/>
      <c r="Y3762" s="411"/>
      <c r="Z3762" s="402" t="s">
        <v>16191</v>
      </c>
      <c r="AA3762" s="403"/>
      <c r="AB3762" s="403"/>
      <c r="AC3762" s="404"/>
      <c r="AE3762" s="405" t="s">
        <v>16185</v>
      </c>
      <c r="AF3762" s="407" t="s">
        <v>16186</v>
      </c>
      <c r="AG3762" s="408"/>
      <c r="AH3762" s="408"/>
      <c r="AI3762" s="405"/>
      <c r="AJ3762" s="409" t="s">
        <v>16188</v>
      </c>
      <c r="AK3762" s="410"/>
      <c r="AL3762" s="410"/>
      <c r="AM3762" s="411"/>
      <c r="AN3762" s="409" t="s">
        <v>16189</v>
      </c>
      <c r="AO3762" s="410"/>
      <c r="AP3762" s="410"/>
      <c r="AQ3762" s="411"/>
      <c r="AS3762" t="s">
        <v>7</v>
      </c>
      <c r="AT3762" t="s">
        <v>12381</v>
      </c>
      <c r="AU3762" t="s">
        <v>12247</v>
      </c>
      <c r="AV3762" t="s">
        <v>17133</v>
      </c>
      <c r="AW3762" t="s">
        <v>17135</v>
      </c>
    </row>
    <row r="3763" spans="1:49" ht="16" thickBot="1" x14ac:dyDescent="0.25">
      <c r="D3763" s="406"/>
      <c r="E3763" s="308" t="s">
        <v>16192</v>
      </c>
      <c r="F3763" s="309" t="s">
        <v>16193</v>
      </c>
      <c r="G3763" s="309" t="s">
        <v>16194</v>
      </c>
      <c r="H3763" s="307" t="s">
        <v>16195</v>
      </c>
      <c r="I3763" s="308" t="s">
        <v>16192</v>
      </c>
      <c r="J3763" s="309" t="s">
        <v>16193</v>
      </c>
      <c r="K3763" s="309" t="s">
        <v>16194</v>
      </c>
      <c r="L3763" s="307" t="s">
        <v>16195</v>
      </c>
      <c r="M3763" s="308" t="s">
        <v>16192</v>
      </c>
      <c r="N3763" s="309" t="s">
        <v>16193</v>
      </c>
      <c r="O3763" s="309" t="s">
        <v>16194</v>
      </c>
      <c r="P3763" s="307" t="s">
        <v>16195</v>
      </c>
      <c r="Q3763" s="351"/>
      <c r="R3763" s="308" t="s">
        <v>16192</v>
      </c>
      <c r="S3763" s="309" t="s">
        <v>16193</v>
      </c>
      <c r="T3763" s="309" t="s">
        <v>16194</v>
      </c>
      <c r="U3763" s="307" t="s">
        <v>16195</v>
      </c>
      <c r="V3763" s="308" t="s">
        <v>16192</v>
      </c>
      <c r="W3763" s="309" t="s">
        <v>16193</v>
      </c>
      <c r="X3763" s="309" t="s">
        <v>16194</v>
      </c>
      <c r="Y3763" s="307" t="s">
        <v>16195</v>
      </c>
      <c r="Z3763" s="308" t="s">
        <v>16192</v>
      </c>
      <c r="AA3763" s="309" t="s">
        <v>16193</v>
      </c>
      <c r="AB3763" s="309" t="s">
        <v>16194</v>
      </c>
      <c r="AC3763" s="307" t="s">
        <v>16195</v>
      </c>
      <c r="AE3763" s="406"/>
      <c r="AF3763" s="324" t="s">
        <v>16192</v>
      </c>
      <c r="AG3763" s="309" t="s">
        <v>16193</v>
      </c>
      <c r="AH3763" s="309" t="s">
        <v>16194</v>
      </c>
      <c r="AI3763" s="307" t="s">
        <v>16195</v>
      </c>
      <c r="AJ3763" s="308" t="s">
        <v>16192</v>
      </c>
      <c r="AK3763" s="309" t="s">
        <v>16193</v>
      </c>
      <c r="AL3763" s="309" t="s">
        <v>16194</v>
      </c>
      <c r="AM3763" s="307" t="s">
        <v>16195</v>
      </c>
      <c r="AN3763" s="308" t="s">
        <v>16192</v>
      </c>
      <c r="AO3763" s="309" t="s">
        <v>16193</v>
      </c>
      <c r="AP3763" s="309" t="s">
        <v>16194</v>
      </c>
      <c r="AQ3763" s="307" t="s">
        <v>16195</v>
      </c>
      <c r="AS3763">
        <v>2012</v>
      </c>
      <c r="AT3763" s="328" t="s">
        <v>12457</v>
      </c>
      <c r="AU3763">
        <v>26.897661458333229</v>
      </c>
      <c r="AV3763">
        <v>3.4966635417632425E-2</v>
      </c>
    </row>
    <row r="3764" spans="1:49" x14ac:dyDescent="0.2">
      <c r="D3764" s="310" t="s">
        <v>16196</v>
      </c>
      <c r="E3764" s="301" t="s">
        <v>16197</v>
      </c>
      <c r="F3764" s="311">
        <v>1.08</v>
      </c>
      <c r="G3764" s="311">
        <v>1.02</v>
      </c>
      <c r="H3764" s="312">
        <f>SQRT(F3764*G3764)</f>
        <v>1.0495713410721541</v>
      </c>
      <c r="I3764" s="301" t="s">
        <v>16198</v>
      </c>
      <c r="J3764" s="311">
        <v>1.06</v>
      </c>
      <c r="K3764" s="311">
        <v>1.04</v>
      </c>
      <c r="L3764" s="312">
        <f>SQRT(J3764*K3764)</f>
        <v>1.049952379872535</v>
      </c>
      <c r="M3764" s="301" t="s">
        <v>16199</v>
      </c>
      <c r="N3764" s="311">
        <v>1.3</v>
      </c>
      <c r="O3764" s="311">
        <v>1.2</v>
      </c>
      <c r="P3764" s="312">
        <f t="shared" ref="P3764:P3780" si="294">SQRT(N3764*O3764)</f>
        <v>1.2489995996796797</v>
      </c>
      <c r="Q3764" s="319"/>
      <c r="R3764" s="301" t="s">
        <v>16200</v>
      </c>
      <c r="S3764" s="311">
        <v>1.54</v>
      </c>
      <c r="T3764" s="311">
        <v>1.46</v>
      </c>
      <c r="U3764" s="312">
        <f t="shared" ref="U3764:U3773" si="295">SQRT(S3764*T3764)</f>
        <v>1.499466571818125</v>
      </c>
      <c r="V3764" s="301" t="s">
        <v>16201</v>
      </c>
      <c r="W3764" s="311">
        <v>6.72</v>
      </c>
      <c r="X3764" s="311">
        <v>5.28</v>
      </c>
      <c r="Y3764" s="312">
        <f t="shared" ref="Y3764:Y3783" si="296">SQRT(W3764*X3764)</f>
        <v>5.9566433500756109</v>
      </c>
      <c r="Z3764" s="301" t="s">
        <v>16202</v>
      </c>
      <c r="AA3764" s="311" t="s">
        <v>16203</v>
      </c>
      <c r="AB3764" s="311" t="s">
        <v>16203</v>
      </c>
      <c r="AC3764" s="312" t="s">
        <v>16203</v>
      </c>
      <c r="AE3764" s="310" t="s">
        <v>16196</v>
      </c>
      <c r="AF3764" s="325" t="s">
        <v>16871</v>
      </c>
      <c r="AG3764" s="316">
        <v>2.4</v>
      </c>
      <c r="AH3764" s="316">
        <v>1.6</v>
      </c>
      <c r="AI3764" s="322">
        <f>SQRT(AG3764*AH3764)</f>
        <v>1.9595917942265424</v>
      </c>
      <c r="AJ3764" s="315" t="s">
        <v>16872</v>
      </c>
      <c r="AK3764" s="316">
        <v>1.48</v>
      </c>
      <c r="AL3764" s="316">
        <v>1.4000000000000001</v>
      </c>
      <c r="AM3764" s="322">
        <f>SQRT(AK3764*AL3764)</f>
        <v>1.4394443372357266</v>
      </c>
      <c r="AN3764" s="315" t="s">
        <v>16873</v>
      </c>
      <c r="AO3764" s="316">
        <v>3.36</v>
      </c>
      <c r="AP3764" s="316">
        <v>2.6</v>
      </c>
      <c r="AQ3764" s="322">
        <f>SQRT(AO3764*AP3764)</f>
        <v>2.9556725123057865</v>
      </c>
      <c r="AT3764">
        <v>30</v>
      </c>
      <c r="AU3764">
        <v>30</v>
      </c>
    </row>
    <row r="3765" spans="1:49" x14ac:dyDescent="0.2">
      <c r="D3765" s="310"/>
      <c r="E3765" s="301" t="s">
        <v>16204</v>
      </c>
      <c r="F3765" s="311">
        <v>1.72</v>
      </c>
      <c r="G3765" s="311">
        <v>1.5</v>
      </c>
      <c r="H3765" s="312">
        <f t="shared" ref="H3765:H3824" si="297">SQRT(F3765*G3765)</f>
        <v>1.606237840420901</v>
      </c>
      <c r="I3765" s="301" t="s">
        <v>16205</v>
      </c>
      <c r="J3765" s="311" t="s">
        <v>16203</v>
      </c>
      <c r="K3765" s="311" t="s">
        <v>16206</v>
      </c>
      <c r="L3765" s="312" t="s">
        <v>16203</v>
      </c>
      <c r="M3765" s="301" t="s">
        <v>16207</v>
      </c>
      <c r="N3765" s="311">
        <v>1.2</v>
      </c>
      <c r="O3765" s="311">
        <v>1.1000000000000001</v>
      </c>
      <c r="P3765" s="312">
        <f t="shared" si="294"/>
        <v>1.1489125293076057</v>
      </c>
      <c r="Q3765" s="319"/>
      <c r="R3765" s="301" t="s">
        <v>16208</v>
      </c>
      <c r="S3765" s="311">
        <v>1.76</v>
      </c>
      <c r="T3765" s="311">
        <v>1.5</v>
      </c>
      <c r="U3765" s="312">
        <f t="shared" si="295"/>
        <v>1.6248076809271921</v>
      </c>
      <c r="V3765" s="301" t="s">
        <v>16209</v>
      </c>
      <c r="W3765" s="311">
        <v>4.8</v>
      </c>
      <c r="X3765" s="311">
        <v>3.92</v>
      </c>
      <c r="Y3765" s="312">
        <f t="shared" si="296"/>
        <v>4.3377413477523064</v>
      </c>
      <c r="Z3765" s="301" t="s">
        <v>16210</v>
      </c>
      <c r="AA3765" s="311" t="s">
        <v>16203</v>
      </c>
      <c r="AB3765" s="311" t="s">
        <v>16203</v>
      </c>
      <c r="AC3765" s="312" t="s">
        <v>16203</v>
      </c>
      <c r="AE3765" s="310"/>
      <c r="AF3765" s="323" t="s">
        <v>16874</v>
      </c>
      <c r="AG3765" s="311">
        <v>2.44</v>
      </c>
      <c r="AH3765" s="311">
        <v>2.4</v>
      </c>
      <c r="AI3765" s="312">
        <f t="shared" ref="AI3765:AI3793" si="298">SQRT(AG3765*AH3765)</f>
        <v>2.4199173539606678</v>
      </c>
      <c r="AJ3765" s="301" t="s">
        <v>16875</v>
      </c>
      <c r="AK3765" s="311">
        <v>1.6</v>
      </c>
      <c r="AL3765" s="311">
        <v>1.4000000000000001</v>
      </c>
      <c r="AM3765" s="312">
        <f t="shared" ref="AM3765:AM3773" si="299">SQRT(AK3765*AL3765)</f>
        <v>1.4966629547095767</v>
      </c>
      <c r="AN3765" s="301" t="s">
        <v>16876</v>
      </c>
      <c r="AO3765" s="311">
        <v>2.36</v>
      </c>
      <c r="AP3765" s="311">
        <v>1.8</v>
      </c>
      <c r="AQ3765" s="312">
        <f t="shared" ref="AQ3765:AQ3773" si="300">SQRT(AO3765*AP3765)</f>
        <v>2.0610676844781204</v>
      </c>
      <c r="AT3765">
        <v>31</v>
      </c>
      <c r="AU3765">
        <v>31</v>
      </c>
    </row>
    <row r="3766" spans="1:49" x14ac:dyDescent="0.2">
      <c r="D3766" s="310"/>
      <c r="E3766" s="301" t="s">
        <v>16211</v>
      </c>
      <c r="F3766" s="311">
        <v>1.26</v>
      </c>
      <c r="G3766" s="311">
        <v>1.02</v>
      </c>
      <c r="H3766" s="312">
        <f t="shared" si="297"/>
        <v>1.1336666176614711</v>
      </c>
      <c r="I3766" s="301" t="s">
        <v>16212</v>
      </c>
      <c r="J3766" s="311" t="s">
        <v>16203</v>
      </c>
      <c r="K3766" s="311" t="s">
        <v>16203</v>
      </c>
      <c r="L3766" s="312" t="s">
        <v>16203</v>
      </c>
      <c r="M3766" s="301" t="s">
        <v>16213</v>
      </c>
      <c r="N3766" s="311">
        <v>2</v>
      </c>
      <c r="O3766" s="311">
        <v>1.4</v>
      </c>
      <c r="P3766" s="312">
        <f t="shared" si="294"/>
        <v>1.6733200530681511</v>
      </c>
      <c r="Q3766" s="319"/>
      <c r="R3766" s="301" t="s">
        <v>16214</v>
      </c>
      <c r="S3766" s="311">
        <v>2.36</v>
      </c>
      <c r="T3766" s="311">
        <v>2</v>
      </c>
      <c r="U3766" s="312">
        <f t="shared" si="295"/>
        <v>2.1725560982400429</v>
      </c>
      <c r="V3766" s="301" t="s">
        <v>16215</v>
      </c>
      <c r="W3766" s="311">
        <v>3.36</v>
      </c>
      <c r="X3766" s="311">
        <v>3.2</v>
      </c>
      <c r="Y3766" s="312">
        <f t="shared" si="296"/>
        <v>3.2790242451070717</v>
      </c>
      <c r="Z3766" s="301" t="s">
        <v>16216</v>
      </c>
      <c r="AA3766" s="311">
        <v>6</v>
      </c>
      <c r="AB3766" s="311">
        <v>5</v>
      </c>
      <c r="AC3766" s="312">
        <v>5</v>
      </c>
      <c r="AE3766" s="310"/>
      <c r="AF3766" s="323" t="s">
        <v>16877</v>
      </c>
      <c r="AG3766" s="311">
        <v>2.52</v>
      </c>
      <c r="AH3766" s="311">
        <v>1.84</v>
      </c>
      <c r="AI3766" s="312">
        <f t="shared" si="298"/>
        <v>2.1533230133911632</v>
      </c>
      <c r="AJ3766" s="301" t="s">
        <v>16878</v>
      </c>
      <c r="AK3766" s="311">
        <v>1.1200000000000001</v>
      </c>
      <c r="AL3766" s="311">
        <v>1.1200000000000001</v>
      </c>
      <c r="AM3766" s="312">
        <f t="shared" si="299"/>
        <v>1.1200000000000001</v>
      </c>
      <c r="AN3766" s="301" t="s">
        <v>16879</v>
      </c>
      <c r="AO3766" s="311">
        <v>2.2000000000000002</v>
      </c>
      <c r="AP3766" s="311">
        <v>2.08</v>
      </c>
      <c r="AQ3766" s="312">
        <f t="shared" si="300"/>
        <v>2.1391587131393504</v>
      </c>
      <c r="AS3766">
        <v>2013</v>
      </c>
      <c r="AT3766" s="328" t="s">
        <v>12457</v>
      </c>
      <c r="AU3766">
        <v>27.889922269909206</v>
      </c>
      <c r="AV3766">
        <v>2.9342552678639423E-2</v>
      </c>
    </row>
    <row r="3767" spans="1:49" x14ac:dyDescent="0.2">
      <c r="D3767" s="310"/>
      <c r="E3767" s="301" t="s">
        <v>16217</v>
      </c>
      <c r="F3767" s="311">
        <v>1.3</v>
      </c>
      <c r="G3767" s="311">
        <v>1.08</v>
      </c>
      <c r="H3767" s="312">
        <f t="shared" si="297"/>
        <v>1.18490505948789</v>
      </c>
      <c r="I3767" s="301" t="s">
        <v>16218</v>
      </c>
      <c r="J3767" s="311">
        <v>1.08</v>
      </c>
      <c r="K3767" s="311">
        <v>1.04</v>
      </c>
      <c r="L3767" s="312">
        <f t="shared" ref="L3767:L3773" si="301">SQRT(J3767*K3767)</f>
        <v>1.0598113039593418</v>
      </c>
      <c r="M3767" s="301" t="s">
        <v>16219</v>
      </c>
      <c r="N3767" s="311">
        <v>1.18</v>
      </c>
      <c r="O3767" s="311">
        <v>1</v>
      </c>
      <c r="P3767" s="312">
        <f t="shared" si="294"/>
        <v>1.0862780491200215</v>
      </c>
      <c r="Q3767" s="319"/>
      <c r="R3767" s="301" t="s">
        <v>16220</v>
      </c>
      <c r="S3767" s="311">
        <v>2.1</v>
      </c>
      <c r="T3767" s="311">
        <v>1.86</v>
      </c>
      <c r="U3767" s="312">
        <f t="shared" si="295"/>
        <v>1.9763602910400726</v>
      </c>
      <c r="V3767" s="301" t="s">
        <v>16221</v>
      </c>
      <c r="W3767" s="311">
        <v>3.6</v>
      </c>
      <c r="X3767" s="311">
        <v>2.72</v>
      </c>
      <c r="Y3767" s="312">
        <f t="shared" si="296"/>
        <v>3.1292171544972716</v>
      </c>
      <c r="Z3767" s="301" t="s">
        <v>16222</v>
      </c>
      <c r="AA3767" s="311">
        <v>3.5</v>
      </c>
      <c r="AB3767" s="311">
        <v>3</v>
      </c>
      <c r="AC3767" s="312">
        <v>3</v>
      </c>
      <c r="AE3767" s="310"/>
      <c r="AF3767" s="323" t="s">
        <v>16880</v>
      </c>
      <c r="AG3767" s="311" t="s">
        <v>16206</v>
      </c>
      <c r="AH3767" s="311" t="s">
        <v>16206</v>
      </c>
      <c r="AI3767" s="312" t="s">
        <v>16206</v>
      </c>
      <c r="AJ3767" s="301" t="s">
        <v>16881</v>
      </c>
      <c r="AK3767" s="311">
        <v>1.32</v>
      </c>
      <c r="AL3767" s="311">
        <v>1.28</v>
      </c>
      <c r="AM3767" s="312">
        <f t="shared" si="299"/>
        <v>1.2998461447417538</v>
      </c>
      <c r="AN3767" s="301" t="s">
        <v>16882</v>
      </c>
      <c r="AO3767" s="311">
        <v>1.84</v>
      </c>
      <c r="AP3767" s="311">
        <v>1.72</v>
      </c>
      <c r="AQ3767" s="312">
        <f t="shared" si="300"/>
        <v>1.7789884766349668</v>
      </c>
      <c r="AT3767">
        <v>30</v>
      </c>
      <c r="AU3767">
        <v>30</v>
      </c>
    </row>
    <row r="3768" spans="1:49" x14ac:dyDescent="0.2">
      <c r="D3768" s="310"/>
      <c r="E3768" s="301" t="s">
        <v>16223</v>
      </c>
      <c r="F3768" s="311">
        <v>1.28</v>
      </c>
      <c r="G3768" s="311">
        <v>1.24</v>
      </c>
      <c r="H3768" s="312">
        <f t="shared" si="297"/>
        <v>1.2598412598418898</v>
      </c>
      <c r="I3768" s="301" t="s">
        <v>16224</v>
      </c>
      <c r="J3768" s="311">
        <v>1.8</v>
      </c>
      <c r="K3768" s="311">
        <v>1.1599999999999999</v>
      </c>
      <c r="L3768" s="312">
        <f t="shared" si="301"/>
        <v>1.4449913494550755</v>
      </c>
      <c r="M3768" s="301" t="s">
        <v>16225</v>
      </c>
      <c r="N3768" s="311">
        <v>1.3</v>
      </c>
      <c r="O3768" s="311">
        <v>1</v>
      </c>
      <c r="P3768" s="312">
        <f t="shared" si="294"/>
        <v>1.1401754250991381</v>
      </c>
      <c r="Q3768" s="319"/>
      <c r="R3768" s="301" t="s">
        <v>16226</v>
      </c>
      <c r="S3768" s="311">
        <v>2.2599999999999998</v>
      </c>
      <c r="T3768" s="311">
        <v>1.7</v>
      </c>
      <c r="U3768" s="312">
        <f t="shared" si="295"/>
        <v>1.9601020381602585</v>
      </c>
      <c r="V3768" s="301" t="s">
        <v>16227</v>
      </c>
      <c r="W3768" s="311">
        <v>6</v>
      </c>
      <c r="X3768" s="311">
        <v>4.6399999999999997</v>
      </c>
      <c r="Y3768" s="312">
        <f t="shared" si="296"/>
        <v>5.2763623833091673</v>
      </c>
      <c r="Z3768" s="301" t="s">
        <v>16228</v>
      </c>
      <c r="AA3768" s="311">
        <v>4.5</v>
      </c>
      <c r="AB3768" s="311">
        <v>4</v>
      </c>
      <c r="AC3768" s="312">
        <v>4</v>
      </c>
      <c r="AE3768" s="310"/>
      <c r="AF3768" s="323" t="s">
        <v>16883</v>
      </c>
      <c r="AG3768" s="311">
        <v>2.64</v>
      </c>
      <c r="AH3768" s="311">
        <v>2.2800000000000002</v>
      </c>
      <c r="AI3768" s="312">
        <f t="shared" si="298"/>
        <v>2.4534057960313049</v>
      </c>
      <c r="AJ3768" s="301" t="s">
        <v>16884</v>
      </c>
      <c r="AK3768" s="311">
        <v>1.2</v>
      </c>
      <c r="AL3768" s="311">
        <v>1</v>
      </c>
      <c r="AM3768" s="312">
        <f t="shared" si="299"/>
        <v>1.0954451150103321</v>
      </c>
      <c r="AN3768" s="301" t="s">
        <v>16885</v>
      </c>
      <c r="AO3768" s="311">
        <v>2.2000000000000002</v>
      </c>
      <c r="AP3768" s="311">
        <v>2.08</v>
      </c>
      <c r="AQ3768" s="312">
        <f t="shared" si="300"/>
        <v>2.1391587131393504</v>
      </c>
      <c r="AT3768">
        <v>32</v>
      </c>
      <c r="AU3768">
        <v>32</v>
      </c>
    </row>
    <row r="3769" spans="1:49" x14ac:dyDescent="0.2">
      <c r="D3769" s="310"/>
      <c r="E3769" s="301" t="s">
        <v>16229</v>
      </c>
      <c r="F3769" s="311">
        <v>1.66</v>
      </c>
      <c r="G3769" s="311">
        <v>1</v>
      </c>
      <c r="H3769" s="312">
        <f t="shared" si="297"/>
        <v>1.2884098726725126</v>
      </c>
      <c r="I3769" s="301" t="s">
        <v>16230</v>
      </c>
      <c r="J3769" s="311">
        <v>2.2400000000000002</v>
      </c>
      <c r="K3769" s="311">
        <v>2</v>
      </c>
      <c r="L3769" s="312">
        <f t="shared" si="301"/>
        <v>2.1166010488516727</v>
      </c>
      <c r="M3769" s="301" t="s">
        <v>16231</v>
      </c>
      <c r="N3769" s="311">
        <v>1.1599999999999999</v>
      </c>
      <c r="O3769" s="311">
        <v>0.96</v>
      </c>
      <c r="P3769" s="312">
        <f t="shared" si="294"/>
        <v>1.0552724766618335</v>
      </c>
      <c r="Q3769" s="319"/>
      <c r="R3769" s="301" t="s">
        <v>16232</v>
      </c>
      <c r="S3769" s="311">
        <v>1.96</v>
      </c>
      <c r="T3769" s="311">
        <v>1.9</v>
      </c>
      <c r="U3769" s="312">
        <f t="shared" si="295"/>
        <v>1.929766825292631</v>
      </c>
      <c r="V3769" s="301" t="s">
        <v>16233</v>
      </c>
      <c r="W3769" s="311">
        <v>3.76</v>
      </c>
      <c r="X3769" s="311">
        <v>3.52</v>
      </c>
      <c r="Y3769" s="312">
        <f t="shared" si="296"/>
        <v>3.638021440288663</v>
      </c>
      <c r="Z3769" s="301" t="s">
        <v>16234</v>
      </c>
      <c r="AA3769" s="311" t="s">
        <v>16203</v>
      </c>
      <c r="AB3769" s="311" t="s">
        <v>16203</v>
      </c>
      <c r="AC3769" s="312" t="s">
        <v>16203</v>
      </c>
      <c r="AE3769" s="310"/>
      <c r="AF3769" s="323" t="s">
        <v>16886</v>
      </c>
      <c r="AG3769" s="311">
        <v>2.04</v>
      </c>
      <c r="AH3769" s="311">
        <v>1.84</v>
      </c>
      <c r="AI3769" s="312">
        <f t="shared" si="298"/>
        <v>1.9374209661299735</v>
      </c>
      <c r="AJ3769" s="301" t="s">
        <v>16887</v>
      </c>
      <c r="AK3769" s="311">
        <v>2.8000000000000003</v>
      </c>
      <c r="AL3769" s="311">
        <v>1.8800000000000001</v>
      </c>
      <c r="AM3769" s="312">
        <f t="shared" si="299"/>
        <v>2.294340863951998</v>
      </c>
      <c r="AN3769" s="301" t="s">
        <v>16888</v>
      </c>
      <c r="AO3769" s="311">
        <v>2.3199999999999998</v>
      </c>
      <c r="AP3769" s="311">
        <v>1.76</v>
      </c>
      <c r="AQ3769" s="312">
        <f t="shared" si="300"/>
        <v>2.0206929504504143</v>
      </c>
    </row>
    <row r="3770" spans="1:49" x14ac:dyDescent="0.2">
      <c r="D3770" s="310"/>
      <c r="E3770" s="301" t="s">
        <v>16235</v>
      </c>
      <c r="F3770" s="311">
        <v>1.1599999999999999</v>
      </c>
      <c r="G3770" s="311">
        <v>0.98</v>
      </c>
      <c r="H3770" s="312">
        <f t="shared" si="297"/>
        <v>1.0662082348209472</v>
      </c>
      <c r="I3770" s="301" t="s">
        <v>16236</v>
      </c>
      <c r="J3770" s="311">
        <v>2.4</v>
      </c>
      <c r="K3770" s="311">
        <v>1.7</v>
      </c>
      <c r="L3770" s="312">
        <f t="shared" si="301"/>
        <v>2.0199009876724157</v>
      </c>
      <c r="M3770" s="301" t="s">
        <v>16237</v>
      </c>
      <c r="N3770" s="311">
        <v>1.1599999999999999</v>
      </c>
      <c r="O3770" s="311">
        <v>1.1000000000000001</v>
      </c>
      <c r="P3770" s="312">
        <f t="shared" si="294"/>
        <v>1.129601699715435</v>
      </c>
      <c r="Q3770" s="319"/>
      <c r="R3770" s="301" t="s">
        <v>16238</v>
      </c>
      <c r="S3770" s="311">
        <v>1.54</v>
      </c>
      <c r="T3770" s="311">
        <v>1.5</v>
      </c>
      <c r="U3770" s="312">
        <f t="shared" si="295"/>
        <v>1.5198684153570663</v>
      </c>
      <c r="V3770" s="301" t="s">
        <v>16239</v>
      </c>
      <c r="W3770" s="311">
        <v>3.12</v>
      </c>
      <c r="X3770" s="311">
        <v>2.4</v>
      </c>
      <c r="Y3770" s="312">
        <f t="shared" si="296"/>
        <v>2.7364210202379309</v>
      </c>
      <c r="Z3770" s="301" t="s">
        <v>16240</v>
      </c>
      <c r="AA3770" s="311">
        <v>4.2</v>
      </c>
      <c r="AB3770" s="311">
        <v>3.4</v>
      </c>
      <c r="AC3770" s="312">
        <v>3.4</v>
      </c>
      <c r="AE3770" s="310"/>
      <c r="AF3770" s="323" t="s">
        <v>16889</v>
      </c>
      <c r="AG3770" s="311">
        <v>1.6400000000000001</v>
      </c>
      <c r="AH3770" s="311">
        <v>1.52</v>
      </c>
      <c r="AI3770" s="312">
        <f t="shared" si="298"/>
        <v>1.5788603484792443</v>
      </c>
      <c r="AJ3770" s="301" t="s">
        <v>16890</v>
      </c>
      <c r="AK3770" s="311">
        <v>1.36</v>
      </c>
      <c r="AL3770" s="311">
        <v>1.2</v>
      </c>
      <c r="AM3770" s="312">
        <f t="shared" si="299"/>
        <v>1.277497553813705</v>
      </c>
      <c r="AN3770" s="301" t="s">
        <v>16891</v>
      </c>
      <c r="AO3770" s="311">
        <v>2.68</v>
      </c>
      <c r="AP3770" s="311">
        <v>2.6</v>
      </c>
      <c r="AQ3770" s="312">
        <f t="shared" si="300"/>
        <v>2.639696952303427</v>
      </c>
    </row>
    <row r="3771" spans="1:49" x14ac:dyDescent="0.2">
      <c r="D3771" s="310"/>
      <c r="E3771" s="301" t="s">
        <v>16241</v>
      </c>
      <c r="F3771" s="311">
        <v>1.32</v>
      </c>
      <c r="G3771" s="311">
        <v>1</v>
      </c>
      <c r="H3771" s="312">
        <f t="shared" si="297"/>
        <v>1.1489125293076057</v>
      </c>
      <c r="I3771" s="301" t="s">
        <v>16242</v>
      </c>
      <c r="J3771" s="311">
        <v>1.6</v>
      </c>
      <c r="K3771" s="311">
        <v>1.1599999999999999</v>
      </c>
      <c r="L3771" s="312">
        <f t="shared" si="301"/>
        <v>1.362350909274112</v>
      </c>
      <c r="M3771" s="301" t="s">
        <v>16243</v>
      </c>
      <c r="N3771" s="311">
        <v>1.2</v>
      </c>
      <c r="O3771" s="311">
        <v>1.2</v>
      </c>
      <c r="P3771" s="312">
        <f t="shared" si="294"/>
        <v>1.2</v>
      </c>
      <c r="Q3771" s="319"/>
      <c r="R3771" s="301" t="s">
        <v>16244</v>
      </c>
      <c r="S3771" s="311">
        <v>4</v>
      </c>
      <c r="T3771" s="311">
        <v>2.52</v>
      </c>
      <c r="U3771" s="312">
        <f t="shared" si="295"/>
        <v>3.1749015732775088</v>
      </c>
      <c r="V3771" s="301" t="s">
        <v>16245</v>
      </c>
      <c r="W3771" s="311">
        <v>3.12</v>
      </c>
      <c r="X3771" s="311">
        <v>2.8</v>
      </c>
      <c r="Y3771" s="312">
        <f t="shared" si="296"/>
        <v>2.9556725123057865</v>
      </c>
      <c r="Z3771" s="301" t="s">
        <v>16246</v>
      </c>
      <c r="AA3771" s="311">
        <v>6.7</v>
      </c>
      <c r="AB3771" s="311">
        <v>5.4</v>
      </c>
      <c r="AC3771" s="312">
        <v>5.4</v>
      </c>
      <c r="AE3771" s="310"/>
      <c r="AF3771" s="323" t="s">
        <v>16892</v>
      </c>
      <c r="AG3771" s="311">
        <v>2.48</v>
      </c>
      <c r="AH3771" s="311">
        <v>1.52</v>
      </c>
      <c r="AI3771" s="312">
        <f t="shared" si="298"/>
        <v>1.9415457759218555</v>
      </c>
      <c r="AJ3771" s="301" t="s">
        <v>16893</v>
      </c>
      <c r="AK3771" s="311">
        <v>1.72</v>
      </c>
      <c r="AL3771" s="311">
        <v>1.4000000000000001</v>
      </c>
      <c r="AM3771" s="312">
        <f t="shared" si="299"/>
        <v>1.551773179301666</v>
      </c>
      <c r="AN3771" s="301" t="s">
        <v>16894</v>
      </c>
      <c r="AO3771" s="311">
        <v>2.3199999999999998</v>
      </c>
      <c r="AP3771" s="311">
        <v>2.6</v>
      </c>
      <c r="AQ3771" s="312">
        <f t="shared" si="300"/>
        <v>2.4560130292814004</v>
      </c>
    </row>
    <row r="3772" spans="1:49" x14ac:dyDescent="0.2">
      <c r="D3772" s="310"/>
      <c r="E3772" s="301" t="s">
        <v>16247</v>
      </c>
      <c r="F3772" s="311">
        <v>0.96</v>
      </c>
      <c r="G3772" s="311">
        <v>0.92</v>
      </c>
      <c r="H3772" s="312">
        <f t="shared" si="297"/>
        <v>0.93978720995765841</v>
      </c>
      <c r="I3772" s="301" t="s">
        <v>16248</v>
      </c>
      <c r="J3772" s="311">
        <v>2.2000000000000002</v>
      </c>
      <c r="K3772" s="311">
        <v>1.3</v>
      </c>
      <c r="L3772" s="312">
        <f t="shared" si="301"/>
        <v>1.6911534525287764</v>
      </c>
      <c r="M3772" s="301" t="s">
        <v>16249</v>
      </c>
      <c r="N3772" s="311">
        <v>1.34</v>
      </c>
      <c r="O3772" s="311">
        <v>1.1000000000000001</v>
      </c>
      <c r="P3772" s="312">
        <f t="shared" si="294"/>
        <v>1.2140840168620952</v>
      </c>
      <c r="Q3772" s="319"/>
      <c r="R3772" s="301" t="s">
        <v>16250</v>
      </c>
      <c r="S3772" s="311">
        <v>1.8</v>
      </c>
      <c r="T3772" s="311">
        <v>1.6</v>
      </c>
      <c r="U3772" s="312">
        <f t="shared" si="295"/>
        <v>1.6970562748477143</v>
      </c>
      <c r="V3772" s="301" t="s">
        <v>16251</v>
      </c>
      <c r="W3772" s="311">
        <v>6.24</v>
      </c>
      <c r="X3772" s="311">
        <v>4.96</v>
      </c>
      <c r="Y3772" s="312">
        <f t="shared" si="296"/>
        <v>5.5633083682283875</v>
      </c>
      <c r="Z3772" s="301" t="s">
        <v>16252</v>
      </c>
      <c r="AA3772" s="311">
        <v>6.6</v>
      </c>
      <c r="AB3772" s="311">
        <v>5</v>
      </c>
      <c r="AC3772" s="312">
        <v>5</v>
      </c>
      <c r="AE3772" s="310"/>
      <c r="AF3772" s="323" t="s">
        <v>16895</v>
      </c>
      <c r="AG3772" s="311">
        <v>1.68</v>
      </c>
      <c r="AH3772" s="311">
        <v>1.6</v>
      </c>
      <c r="AI3772" s="312">
        <f t="shared" si="298"/>
        <v>1.6395121225535358</v>
      </c>
      <c r="AJ3772" s="301" t="s">
        <v>16896</v>
      </c>
      <c r="AK3772" s="311">
        <v>1.36</v>
      </c>
      <c r="AL3772" s="311">
        <v>1.32</v>
      </c>
      <c r="AM3772" s="312">
        <f t="shared" si="299"/>
        <v>1.3398507379555382</v>
      </c>
      <c r="AN3772" s="301" t="s">
        <v>16897</v>
      </c>
      <c r="AO3772" s="311">
        <v>1.76</v>
      </c>
      <c r="AP3772" s="311">
        <v>1.56</v>
      </c>
      <c r="AQ3772" s="312">
        <f t="shared" si="300"/>
        <v>1.6569852141766384</v>
      </c>
    </row>
    <row r="3773" spans="1:49" x14ac:dyDescent="0.2">
      <c r="D3773" s="310"/>
      <c r="E3773" s="301" t="s">
        <v>16253</v>
      </c>
      <c r="F3773" s="311">
        <v>1.3</v>
      </c>
      <c r="G3773" s="311">
        <v>1.2</v>
      </c>
      <c r="H3773" s="312">
        <f t="shared" si="297"/>
        <v>1.2489995996796797</v>
      </c>
      <c r="I3773" s="301" t="s">
        <v>16254</v>
      </c>
      <c r="J3773" s="311">
        <v>2</v>
      </c>
      <c r="K3773" s="311">
        <v>1.76</v>
      </c>
      <c r="L3773" s="312">
        <f t="shared" si="301"/>
        <v>1.8761663039293719</v>
      </c>
      <c r="M3773" s="301" t="s">
        <v>16255</v>
      </c>
      <c r="N3773" s="311">
        <v>1.1000000000000001</v>
      </c>
      <c r="O3773" s="311">
        <v>0.96</v>
      </c>
      <c r="P3773" s="312">
        <f t="shared" si="294"/>
        <v>1.0276186062932104</v>
      </c>
      <c r="Q3773" s="319"/>
      <c r="R3773" s="301" t="s">
        <v>16256</v>
      </c>
      <c r="S3773" s="311">
        <v>2.4</v>
      </c>
      <c r="T3773" s="311">
        <v>1.74</v>
      </c>
      <c r="U3773" s="312">
        <f t="shared" si="295"/>
        <v>2.0435263639111683</v>
      </c>
      <c r="V3773" s="301" t="s">
        <v>16257</v>
      </c>
      <c r="W3773" s="311">
        <v>4.8</v>
      </c>
      <c r="X3773" s="311">
        <v>3.44</v>
      </c>
      <c r="Y3773" s="312">
        <f t="shared" si="296"/>
        <v>4.0634960317440942</v>
      </c>
      <c r="Z3773" s="301" t="s">
        <v>16258</v>
      </c>
      <c r="AA3773" s="311">
        <v>3.7</v>
      </c>
      <c r="AB3773" s="311">
        <v>3.4</v>
      </c>
      <c r="AC3773" s="312">
        <v>3.4</v>
      </c>
      <c r="AE3773" s="310"/>
      <c r="AF3773" s="323" t="s">
        <v>16898</v>
      </c>
      <c r="AG3773" s="311">
        <v>1.8800000000000001</v>
      </c>
      <c r="AH3773" s="311">
        <v>1.2</v>
      </c>
      <c r="AI3773" s="312">
        <f t="shared" si="298"/>
        <v>1.501998668441487</v>
      </c>
      <c r="AJ3773" s="301" t="s">
        <v>16899</v>
      </c>
      <c r="AK3773" s="311">
        <v>2</v>
      </c>
      <c r="AL3773" s="311">
        <v>1.6</v>
      </c>
      <c r="AM3773" s="312">
        <f t="shared" si="299"/>
        <v>1.7888543819998317</v>
      </c>
      <c r="AN3773" s="301" t="s">
        <v>16900</v>
      </c>
      <c r="AO3773" s="311">
        <v>2.2000000000000002</v>
      </c>
      <c r="AP3773" s="311">
        <v>1.96</v>
      </c>
      <c r="AQ3773" s="312">
        <f t="shared" si="300"/>
        <v>2.0765355763867857</v>
      </c>
    </row>
    <row r="3774" spans="1:49" x14ac:dyDescent="0.2">
      <c r="D3774" s="310"/>
      <c r="E3774" s="301" t="s">
        <v>16259</v>
      </c>
      <c r="F3774" s="311">
        <v>0.94</v>
      </c>
      <c r="G3774" s="311">
        <v>0.9</v>
      </c>
      <c r="H3774" s="312">
        <f t="shared" si="297"/>
        <v>0.91978258300535354</v>
      </c>
      <c r="I3774" s="301" t="s">
        <v>16260</v>
      </c>
      <c r="J3774" s="311" t="s">
        <v>16203</v>
      </c>
      <c r="K3774" s="311" t="s">
        <v>16203</v>
      </c>
      <c r="L3774" s="312" t="s">
        <v>16203</v>
      </c>
      <c r="M3774" s="301" t="s">
        <v>16261</v>
      </c>
      <c r="N3774" s="311">
        <v>2</v>
      </c>
      <c r="O3774" s="311">
        <v>1.3</v>
      </c>
      <c r="P3774" s="312">
        <f t="shared" si="294"/>
        <v>1.61245154965971</v>
      </c>
      <c r="Q3774" s="319"/>
      <c r="R3774" s="303"/>
      <c r="S3774" s="304"/>
      <c r="T3774" s="304"/>
      <c r="U3774" s="305"/>
      <c r="V3774" s="301" t="s">
        <v>16262</v>
      </c>
      <c r="W3774" s="311">
        <v>4</v>
      </c>
      <c r="X3774" s="311">
        <v>3.04</v>
      </c>
      <c r="Y3774" s="312">
        <f t="shared" si="296"/>
        <v>3.4871191548325386</v>
      </c>
      <c r="Z3774" s="301" t="s">
        <v>16263</v>
      </c>
      <c r="AA3774" s="311" t="s">
        <v>16203</v>
      </c>
      <c r="AB3774" s="311" t="s">
        <v>16203</v>
      </c>
      <c r="AC3774" s="312" t="s">
        <v>16203</v>
      </c>
      <c r="AE3774" s="310"/>
      <c r="AF3774" s="323" t="s">
        <v>16901</v>
      </c>
      <c r="AG3774" s="311">
        <v>1.4000000000000001</v>
      </c>
      <c r="AH3774" s="311">
        <v>1.32</v>
      </c>
      <c r="AI3774" s="312">
        <f t="shared" si="298"/>
        <v>1.3594116374373144</v>
      </c>
      <c r="AJ3774" s="301" t="s">
        <v>16902</v>
      </c>
      <c r="AK3774" s="311">
        <v>2.4</v>
      </c>
      <c r="AL3774" s="311">
        <v>1.6</v>
      </c>
      <c r="AM3774" s="312">
        <f>SQRT(AK3774*AL3774)</f>
        <v>1.9595917942265424</v>
      </c>
      <c r="AN3774" s="301" t="s">
        <v>16903</v>
      </c>
      <c r="AO3774" s="311">
        <v>2.2800000000000002</v>
      </c>
      <c r="AP3774" s="311">
        <v>2</v>
      </c>
      <c r="AQ3774" s="312">
        <f>SQRT(AO3774*AP3774)</f>
        <v>2.1354156504062622</v>
      </c>
    </row>
    <row r="3775" spans="1:49" x14ac:dyDescent="0.2">
      <c r="D3775" s="310"/>
      <c r="E3775" s="301" t="s">
        <v>16264</v>
      </c>
      <c r="F3775" s="311">
        <v>1.36</v>
      </c>
      <c r="G3775" s="311">
        <v>1.04</v>
      </c>
      <c r="H3775" s="312">
        <f t="shared" si="297"/>
        <v>1.1892854997854805</v>
      </c>
      <c r="I3775" s="301" t="s">
        <v>16265</v>
      </c>
      <c r="J3775" s="311">
        <v>1</v>
      </c>
      <c r="K3775" s="311">
        <v>0.84</v>
      </c>
      <c r="L3775" s="312">
        <f>SQRT(J3775*K3775)</f>
        <v>0.91651513899116799</v>
      </c>
      <c r="M3775" s="301" t="s">
        <v>16266</v>
      </c>
      <c r="N3775" s="311">
        <v>1.8</v>
      </c>
      <c r="O3775" s="311">
        <v>1.06</v>
      </c>
      <c r="P3775" s="312">
        <f t="shared" si="294"/>
        <v>1.3813037319865606</v>
      </c>
      <c r="Q3775" s="319"/>
      <c r="R3775" s="303"/>
      <c r="S3775" s="304"/>
      <c r="T3775" s="304"/>
      <c r="U3775" s="305"/>
      <c r="V3775" s="301" t="s">
        <v>16267</v>
      </c>
      <c r="W3775" s="311">
        <v>4.32</v>
      </c>
      <c r="X3775" s="311">
        <v>3.68</v>
      </c>
      <c r="Y3775" s="312">
        <f t="shared" si="296"/>
        <v>3.9871794542006764</v>
      </c>
      <c r="Z3775" s="301" t="s">
        <v>16268</v>
      </c>
      <c r="AA3775" s="311">
        <v>5.3</v>
      </c>
      <c r="AB3775" s="311">
        <v>3.2</v>
      </c>
      <c r="AC3775" s="312">
        <v>3.2</v>
      </c>
      <c r="AE3775" s="310"/>
      <c r="AF3775" s="323" t="s">
        <v>16904</v>
      </c>
      <c r="AG3775" s="311">
        <v>1.48</v>
      </c>
      <c r="AH3775" s="311">
        <v>1.28</v>
      </c>
      <c r="AI3775" s="312">
        <f t="shared" si="298"/>
        <v>1.3763720427268202</v>
      </c>
      <c r="AJ3775" s="301" t="s">
        <v>16905</v>
      </c>
      <c r="AK3775" s="311">
        <v>1.48</v>
      </c>
      <c r="AL3775" s="311">
        <v>1.1599999999999999</v>
      </c>
      <c r="AM3775" s="312">
        <f t="shared" ref="AM3775:AM3783" si="302">SQRT(AK3775*AL3775)</f>
        <v>1.3102671483327359</v>
      </c>
      <c r="AN3775" s="301" t="s">
        <v>16906</v>
      </c>
      <c r="AO3775" s="311">
        <v>2.2800000000000002</v>
      </c>
      <c r="AP3775" s="311">
        <v>1.8800000000000001</v>
      </c>
      <c r="AQ3775" s="312">
        <f t="shared" ref="AQ3775:AQ3783" si="303">SQRT(AO3775*AP3775)</f>
        <v>2.0703622871372054</v>
      </c>
    </row>
    <row r="3776" spans="1:49" x14ac:dyDescent="0.2">
      <c r="D3776" s="310"/>
      <c r="E3776" s="301" t="s">
        <v>16269</v>
      </c>
      <c r="F3776" s="311">
        <v>0.84</v>
      </c>
      <c r="G3776" s="311">
        <v>0.7</v>
      </c>
      <c r="H3776" s="312">
        <f t="shared" si="297"/>
        <v>0.76681158050723253</v>
      </c>
      <c r="I3776" s="301" t="s">
        <v>16270</v>
      </c>
      <c r="J3776" s="311" t="s">
        <v>16203</v>
      </c>
      <c r="K3776" s="311" t="s">
        <v>16203</v>
      </c>
      <c r="L3776" s="312" t="s">
        <v>16203</v>
      </c>
      <c r="M3776" s="301" t="s">
        <v>16271</v>
      </c>
      <c r="N3776" s="311">
        <v>1</v>
      </c>
      <c r="O3776" s="311">
        <v>0.9</v>
      </c>
      <c r="P3776" s="312">
        <f t="shared" si="294"/>
        <v>0.94868329805051377</v>
      </c>
      <c r="Q3776" s="319"/>
      <c r="R3776" s="303"/>
      <c r="S3776" s="304"/>
      <c r="T3776" s="304"/>
      <c r="U3776" s="305"/>
      <c r="V3776" s="301" t="s">
        <v>16272</v>
      </c>
      <c r="W3776" s="311">
        <v>3.2</v>
      </c>
      <c r="X3776" s="311">
        <v>3.2</v>
      </c>
      <c r="Y3776" s="312">
        <f t="shared" si="296"/>
        <v>3.2</v>
      </c>
      <c r="Z3776" s="301" t="s">
        <v>16273</v>
      </c>
      <c r="AA3776" s="311">
        <v>3.7</v>
      </c>
      <c r="AB3776" s="311">
        <v>3.5</v>
      </c>
      <c r="AC3776" s="312">
        <v>3.5</v>
      </c>
      <c r="AE3776" s="310"/>
      <c r="AF3776" s="323" t="s">
        <v>16907</v>
      </c>
      <c r="AG3776" s="311">
        <v>2.3199999999999998</v>
      </c>
      <c r="AH3776" s="311">
        <v>1.8800000000000001</v>
      </c>
      <c r="AI3776" s="312">
        <f t="shared" si="298"/>
        <v>2.088444397153058</v>
      </c>
      <c r="AJ3776" s="301" t="s">
        <v>16908</v>
      </c>
      <c r="AK3776" s="311">
        <v>1.6</v>
      </c>
      <c r="AL3776" s="311">
        <v>1.6</v>
      </c>
      <c r="AM3776" s="312">
        <f t="shared" si="302"/>
        <v>1.6</v>
      </c>
      <c r="AN3776" s="301" t="s">
        <v>16909</v>
      </c>
      <c r="AO3776" s="311">
        <v>2</v>
      </c>
      <c r="AP3776" s="311">
        <v>1.92</v>
      </c>
      <c r="AQ3776" s="312">
        <f t="shared" si="303"/>
        <v>1.9595917942265424</v>
      </c>
    </row>
    <row r="3777" spans="4:43" x14ac:dyDescent="0.2">
      <c r="D3777" s="310"/>
      <c r="E3777" s="301" t="s">
        <v>16274</v>
      </c>
      <c r="F3777" s="311">
        <v>1.4</v>
      </c>
      <c r="G3777" s="311">
        <v>0.98</v>
      </c>
      <c r="H3777" s="312">
        <f t="shared" si="297"/>
        <v>1.1713240371477056</v>
      </c>
      <c r="I3777" s="301" t="s">
        <v>16275</v>
      </c>
      <c r="J3777" s="311">
        <v>1.1399999999999999</v>
      </c>
      <c r="K3777" s="311">
        <v>1.1200000000000001</v>
      </c>
      <c r="L3777" s="312">
        <f t="shared" ref="L3777:L3789" si="304">SQRT(J3777*K3777)</f>
        <v>1.1299557513460428</v>
      </c>
      <c r="M3777" s="301" t="s">
        <v>16276</v>
      </c>
      <c r="N3777" s="311">
        <v>1</v>
      </c>
      <c r="O3777" s="311">
        <v>1</v>
      </c>
      <c r="P3777" s="312">
        <f t="shared" si="294"/>
        <v>1</v>
      </c>
      <c r="Q3777" s="319"/>
      <c r="R3777" s="303"/>
      <c r="S3777" s="304"/>
      <c r="T3777" s="304"/>
      <c r="U3777" s="305"/>
      <c r="V3777" s="301" t="s">
        <v>16277</v>
      </c>
      <c r="W3777" s="311">
        <v>4.32</v>
      </c>
      <c r="X3777" s="311">
        <v>3.68</v>
      </c>
      <c r="Y3777" s="312">
        <f t="shared" si="296"/>
        <v>3.9871794542006764</v>
      </c>
      <c r="Z3777" s="301" t="s">
        <v>16278</v>
      </c>
      <c r="AA3777" s="311" t="s">
        <v>16203</v>
      </c>
      <c r="AB3777" s="311" t="s">
        <v>16203</v>
      </c>
      <c r="AC3777" s="312" t="s">
        <v>16203</v>
      </c>
      <c r="AE3777" s="310"/>
      <c r="AF3777" s="323" t="s">
        <v>16910</v>
      </c>
      <c r="AG3777" s="311">
        <v>2.48</v>
      </c>
      <c r="AH3777" s="311">
        <v>2.2800000000000002</v>
      </c>
      <c r="AI3777" s="312">
        <f t="shared" si="298"/>
        <v>2.3778982316322961</v>
      </c>
      <c r="AJ3777" s="301" t="s">
        <v>16911</v>
      </c>
      <c r="AK3777" s="311">
        <v>1.2</v>
      </c>
      <c r="AL3777" s="311">
        <v>0.88</v>
      </c>
      <c r="AM3777" s="312">
        <f t="shared" si="302"/>
        <v>1.0276186062932104</v>
      </c>
      <c r="AN3777" s="301" t="s">
        <v>16912</v>
      </c>
      <c r="AO3777" s="311">
        <v>1.76</v>
      </c>
      <c r="AP3777" s="311">
        <v>1.72</v>
      </c>
      <c r="AQ3777" s="312">
        <f t="shared" si="303"/>
        <v>1.7398850536745236</v>
      </c>
    </row>
    <row r="3778" spans="4:43" x14ac:dyDescent="0.2">
      <c r="D3778" s="310"/>
      <c r="E3778" s="301" t="s">
        <v>16279</v>
      </c>
      <c r="F3778" s="311">
        <v>1.8</v>
      </c>
      <c r="G3778" s="311">
        <v>1.18</v>
      </c>
      <c r="H3778" s="312">
        <f t="shared" si="297"/>
        <v>1.4573949361789345</v>
      </c>
      <c r="I3778" s="301" t="s">
        <v>16280</v>
      </c>
      <c r="J3778" s="311">
        <v>1.2</v>
      </c>
      <c r="K3778" s="311">
        <v>1</v>
      </c>
      <c r="L3778" s="312">
        <f t="shared" si="304"/>
        <v>1.0954451150103321</v>
      </c>
      <c r="M3778" s="301" t="s">
        <v>16281</v>
      </c>
      <c r="N3778" s="311">
        <v>1.4</v>
      </c>
      <c r="O3778" s="311">
        <v>1.2</v>
      </c>
      <c r="P3778" s="312">
        <f t="shared" si="294"/>
        <v>1.2961481396815719</v>
      </c>
      <c r="Q3778" s="319"/>
      <c r="R3778" s="303"/>
      <c r="S3778" s="304"/>
      <c r="T3778" s="304"/>
      <c r="U3778" s="305"/>
      <c r="V3778" s="301" t="s">
        <v>16282</v>
      </c>
      <c r="W3778" s="311">
        <v>3.28</v>
      </c>
      <c r="X3778" s="311">
        <v>2.8</v>
      </c>
      <c r="Y3778" s="312">
        <f t="shared" si="296"/>
        <v>3.0305115079801297</v>
      </c>
      <c r="Z3778" s="301" t="s">
        <v>16283</v>
      </c>
      <c r="AA3778" s="311" t="s">
        <v>16203</v>
      </c>
      <c r="AB3778" s="311" t="s">
        <v>16203</v>
      </c>
      <c r="AC3778" s="312" t="s">
        <v>16203</v>
      </c>
      <c r="AE3778" s="310"/>
      <c r="AF3778" s="323" t="s">
        <v>16913</v>
      </c>
      <c r="AG3778" s="311">
        <v>2</v>
      </c>
      <c r="AH3778" s="311">
        <v>1.68</v>
      </c>
      <c r="AI3778" s="312">
        <f t="shared" si="298"/>
        <v>1.833030277982336</v>
      </c>
      <c r="AJ3778" s="301" t="s">
        <v>16914</v>
      </c>
      <c r="AK3778" s="311">
        <v>1.92</v>
      </c>
      <c r="AL3778" s="311">
        <v>1.8</v>
      </c>
      <c r="AM3778" s="312">
        <f t="shared" si="302"/>
        <v>1.85903200617956</v>
      </c>
      <c r="AN3778" s="301" t="s">
        <v>16915</v>
      </c>
      <c r="AO3778" s="311">
        <v>1.56</v>
      </c>
      <c r="AP3778" s="311">
        <v>1.44</v>
      </c>
      <c r="AQ3778" s="312">
        <f t="shared" si="303"/>
        <v>1.4987995196156156</v>
      </c>
    </row>
    <row r="3779" spans="4:43" x14ac:dyDescent="0.2">
      <c r="D3779" s="310"/>
      <c r="E3779" s="301" t="s">
        <v>16284</v>
      </c>
      <c r="F3779" s="311">
        <v>1.4</v>
      </c>
      <c r="G3779" s="311">
        <v>1.06</v>
      </c>
      <c r="H3779" s="312">
        <f t="shared" si="297"/>
        <v>1.2181953866272848</v>
      </c>
      <c r="I3779" s="301" t="s">
        <v>16285</v>
      </c>
      <c r="J3779" s="311">
        <v>1.66</v>
      </c>
      <c r="K3779" s="311">
        <v>1.2</v>
      </c>
      <c r="L3779" s="312">
        <f t="shared" si="304"/>
        <v>1.411382301150188</v>
      </c>
      <c r="M3779" s="301" t="s">
        <v>16286</v>
      </c>
      <c r="N3779" s="311">
        <v>1.76</v>
      </c>
      <c r="O3779" s="311">
        <v>1.5</v>
      </c>
      <c r="P3779" s="312">
        <f t="shared" si="294"/>
        <v>1.6248076809271921</v>
      </c>
      <c r="Q3779" s="319"/>
      <c r="R3779" s="303"/>
      <c r="S3779" s="304"/>
      <c r="T3779" s="304"/>
      <c r="U3779" s="305"/>
      <c r="V3779" s="301" t="s">
        <v>16287</v>
      </c>
      <c r="W3779" s="311">
        <v>3.44</v>
      </c>
      <c r="X3779" s="311">
        <v>2.88</v>
      </c>
      <c r="Y3779" s="312">
        <f t="shared" si="296"/>
        <v>3.1475704916649603</v>
      </c>
      <c r="Z3779" s="301" t="s">
        <v>16288</v>
      </c>
      <c r="AA3779" s="311">
        <v>3.7</v>
      </c>
      <c r="AB3779" s="311">
        <v>3</v>
      </c>
      <c r="AC3779" s="312">
        <v>3</v>
      </c>
      <c r="AE3779" s="310"/>
      <c r="AF3779" s="323" t="s">
        <v>16916</v>
      </c>
      <c r="AG3779" s="311">
        <v>1.6</v>
      </c>
      <c r="AH3779" s="311">
        <v>1.36</v>
      </c>
      <c r="AI3779" s="312">
        <f t="shared" si="298"/>
        <v>1.475127113166862</v>
      </c>
      <c r="AJ3779" s="301" t="s">
        <v>16917</v>
      </c>
      <c r="AK3779" s="311">
        <v>1.8</v>
      </c>
      <c r="AL3779" s="311">
        <v>1.6</v>
      </c>
      <c r="AM3779" s="312">
        <f t="shared" si="302"/>
        <v>1.6970562748477143</v>
      </c>
      <c r="AN3779" s="301" t="s">
        <v>16918</v>
      </c>
      <c r="AO3779" s="311">
        <v>2.12</v>
      </c>
      <c r="AP3779" s="311">
        <v>1.96</v>
      </c>
      <c r="AQ3779" s="312">
        <f t="shared" si="303"/>
        <v>2.0384307689985453</v>
      </c>
    </row>
    <row r="3780" spans="4:43" x14ac:dyDescent="0.2">
      <c r="D3780" s="310"/>
      <c r="E3780" s="301" t="s">
        <v>16289</v>
      </c>
      <c r="F3780" s="311">
        <v>1.62</v>
      </c>
      <c r="G3780" s="311">
        <v>1.3</v>
      </c>
      <c r="H3780" s="312">
        <f t="shared" si="297"/>
        <v>1.451206394693739</v>
      </c>
      <c r="I3780" s="301" t="s">
        <v>16290</v>
      </c>
      <c r="J3780" s="311">
        <v>2.46</v>
      </c>
      <c r="K3780" s="311">
        <v>1.4</v>
      </c>
      <c r="L3780" s="312">
        <f t="shared" si="304"/>
        <v>1.8558017135459273</v>
      </c>
      <c r="M3780" s="301" t="s">
        <v>16291</v>
      </c>
      <c r="N3780" s="311">
        <v>1.24</v>
      </c>
      <c r="O3780" s="311">
        <v>1.06</v>
      </c>
      <c r="P3780" s="312">
        <f t="shared" si="294"/>
        <v>1.1464728518373211</v>
      </c>
      <c r="Q3780" s="319"/>
      <c r="R3780" s="303"/>
      <c r="S3780" s="304"/>
      <c r="T3780" s="304"/>
      <c r="U3780" s="305"/>
      <c r="V3780" s="301" t="s">
        <v>16292</v>
      </c>
      <c r="W3780" s="311">
        <v>3.6</v>
      </c>
      <c r="X3780" s="311">
        <v>3.12</v>
      </c>
      <c r="Y3780" s="312">
        <f t="shared" si="296"/>
        <v>3.3514176105045461</v>
      </c>
      <c r="Z3780" s="301" t="s">
        <v>16293</v>
      </c>
      <c r="AA3780" s="311">
        <v>3.5</v>
      </c>
      <c r="AB3780" s="311">
        <v>3.4</v>
      </c>
      <c r="AC3780" s="312">
        <v>3.4</v>
      </c>
      <c r="AE3780" s="310"/>
      <c r="AF3780" s="323" t="s">
        <v>16919</v>
      </c>
      <c r="AG3780" s="311">
        <v>2.68</v>
      </c>
      <c r="AH3780" s="311">
        <v>1.8800000000000001</v>
      </c>
      <c r="AI3780" s="312">
        <f t="shared" si="298"/>
        <v>2.2446380554557122</v>
      </c>
      <c r="AJ3780" s="301" t="s">
        <v>16920</v>
      </c>
      <c r="AK3780" s="311">
        <v>1.4000000000000001</v>
      </c>
      <c r="AL3780" s="311">
        <v>1.08</v>
      </c>
      <c r="AM3780" s="312">
        <f t="shared" si="302"/>
        <v>1.2296340919151518</v>
      </c>
      <c r="AN3780" s="301" t="s">
        <v>16921</v>
      </c>
      <c r="AO3780" s="311">
        <v>2.4</v>
      </c>
      <c r="AP3780" s="311">
        <v>2.12</v>
      </c>
      <c r="AQ3780" s="312">
        <f t="shared" si="303"/>
        <v>2.2556595487794695</v>
      </c>
    </row>
    <row r="3781" spans="4:43" x14ac:dyDescent="0.2">
      <c r="D3781" s="310"/>
      <c r="E3781" s="301" t="s">
        <v>16294</v>
      </c>
      <c r="F3781" s="311">
        <v>2</v>
      </c>
      <c r="G3781" s="311">
        <v>1.5</v>
      </c>
      <c r="H3781" s="312">
        <f t="shared" si="297"/>
        <v>1.7320508075688772</v>
      </c>
      <c r="I3781" s="301" t="s">
        <v>16295</v>
      </c>
      <c r="J3781" s="311">
        <v>1.32</v>
      </c>
      <c r="K3781" s="311">
        <v>1.22</v>
      </c>
      <c r="L3781" s="312">
        <f t="shared" si="304"/>
        <v>1.2690153663372246</v>
      </c>
      <c r="M3781" s="301" t="s">
        <v>16296</v>
      </c>
      <c r="N3781" s="311" t="s">
        <v>16203</v>
      </c>
      <c r="O3781" s="311" t="s">
        <v>16203</v>
      </c>
      <c r="P3781" s="312" t="s">
        <v>16203</v>
      </c>
      <c r="Q3781" s="319"/>
      <c r="R3781" s="303"/>
      <c r="S3781" s="304"/>
      <c r="T3781" s="304"/>
      <c r="U3781" s="305"/>
      <c r="V3781" s="301" t="s">
        <v>16297</v>
      </c>
      <c r="W3781" s="311">
        <v>4.6399999999999997</v>
      </c>
      <c r="X3781" s="311">
        <v>3.2</v>
      </c>
      <c r="Y3781" s="312">
        <f t="shared" si="296"/>
        <v>3.8533102652135343</v>
      </c>
      <c r="Z3781" s="301" t="s">
        <v>16298</v>
      </c>
      <c r="AA3781" s="311" t="s">
        <v>16203</v>
      </c>
      <c r="AB3781" s="311" t="s">
        <v>16203</v>
      </c>
      <c r="AC3781" s="312" t="s">
        <v>16203</v>
      </c>
      <c r="AE3781" s="310"/>
      <c r="AF3781" s="323" t="s">
        <v>16922</v>
      </c>
      <c r="AG3781" s="311">
        <v>1.72</v>
      </c>
      <c r="AH3781" s="311">
        <v>1.28</v>
      </c>
      <c r="AI3781" s="312">
        <f t="shared" si="298"/>
        <v>1.4837789592793127</v>
      </c>
      <c r="AJ3781" s="301" t="s">
        <v>16923</v>
      </c>
      <c r="AK3781" s="311">
        <v>1.84</v>
      </c>
      <c r="AL3781" s="311">
        <v>1.6400000000000001</v>
      </c>
      <c r="AM3781" s="312">
        <f t="shared" si="302"/>
        <v>1.7371240600486773</v>
      </c>
      <c r="AN3781" s="301" t="s">
        <v>16924</v>
      </c>
      <c r="AO3781" s="311">
        <v>2.2400000000000002</v>
      </c>
      <c r="AP3781" s="311">
        <v>2.04</v>
      </c>
      <c r="AQ3781" s="312">
        <f t="shared" si="303"/>
        <v>2.1376622745419822</v>
      </c>
    </row>
    <row r="3782" spans="4:43" x14ac:dyDescent="0.2">
      <c r="D3782" s="310"/>
      <c r="E3782" s="301" t="s">
        <v>16299</v>
      </c>
      <c r="F3782" s="311">
        <v>1.2</v>
      </c>
      <c r="G3782" s="311">
        <v>1.1599999999999999</v>
      </c>
      <c r="H3782" s="312">
        <f t="shared" si="297"/>
        <v>1.17983049630021</v>
      </c>
      <c r="I3782" s="301" t="s">
        <v>16300</v>
      </c>
      <c r="J3782" s="311">
        <v>1.56</v>
      </c>
      <c r="K3782" s="311">
        <v>1.18</v>
      </c>
      <c r="L3782" s="312">
        <f t="shared" si="304"/>
        <v>1.3567608484917304</v>
      </c>
      <c r="M3782" s="301" t="s">
        <v>16301</v>
      </c>
      <c r="N3782" s="311">
        <v>2</v>
      </c>
      <c r="O3782" s="311">
        <v>1.56</v>
      </c>
      <c r="P3782" s="312">
        <f t="shared" ref="P3782:P3787" si="305">SQRT(N3782*O3782)</f>
        <v>1.7663521732655694</v>
      </c>
      <c r="Q3782" s="319"/>
      <c r="R3782" s="303"/>
      <c r="S3782" s="304"/>
      <c r="T3782" s="304"/>
      <c r="U3782" s="305"/>
      <c r="V3782" s="301" t="s">
        <v>16302</v>
      </c>
      <c r="W3782" s="311">
        <v>1.36</v>
      </c>
      <c r="X3782" s="311">
        <v>1.36</v>
      </c>
      <c r="Y3782" s="312">
        <f t="shared" si="296"/>
        <v>1.36</v>
      </c>
      <c r="Z3782" s="301" t="s">
        <v>16303</v>
      </c>
      <c r="AA3782" s="311" t="s">
        <v>16203</v>
      </c>
      <c r="AB3782" s="311" t="s">
        <v>16203</v>
      </c>
      <c r="AC3782" s="312" t="s">
        <v>16203</v>
      </c>
      <c r="AE3782" s="310"/>
      <c r="AF3782" s="323" t="s">
        <v>16925</v>
      </c>
      <c r="AG3782" s="311">
        <v>1.96</v>
      </c>
      <c r="AH3782" s="311">
        <v>1.28</v>
      </c>
      <c r="AI3782" s="312">
        <f t="shared" si="298"/>
        <v>1.5839191898578664</v>
      </c>
      <c r="AJ3782" s="301" t="s">
        <v>16926</v>
      </c>
      <c r="AK3782" s="311">
        <v>1.2</v>
      </c>
      <c r="AL3782" s="311">
        <v>1.1599999999999999</v>
      </c>
      <c r="AM3782" s="312">
        <f t="shared" si="302"/>
        <v>1.17983049630021</v>
      </c>
      <c r="AN3782" s="301" t="s">
        <v>16927</v>
      </c>
      <c r="AO3782" s="311">
        <v>2.64</v>
      </c>
      <c r="AP3782" s="311">
        <v>2.4</v>
      </c>
      <c r="AQ3782" s="312">
        <f t="shared" si="303"/>
        <v>2.5171412356083636</v>
      </c>
    </row>
    <row r="3783" spans="4:43" x14ac:dyDescent="0.2">
      <c r="D3783" s="310"/>
      <c r="E3783" s="301" t="s">
        <v>16304</v>
      </c>
      <c r="F3783" s="313">
        <v>1.36</v>
      </c>
      <c r="G3783" s="313">
        <v>1.2</v>
      </c>
      <c r="H3783" s="312">
        <f t="shared" si="297"/>
        <v>1.277497553813705</v>
      </c>
      <c r="I3783" s="314" t="s">
        <v>16305</v>
      </c>
      <c r="J3783" s="313">
        <v>1.1399999999999999</v>
      </c>
      <c r="K3783" s="313">
        <v>1.1200000000000001</v>
      </c>
      <c r="L3783" s="312">
        <f t="shared" si="304"/>
        <v>1.1299557513460428</v>
      </c>
      <c r="M3783" s="301" t="s">
        <v>16306</v>
      </c>
      <c r="N3783" s="311">
        <v>2.2999999999999998</v>
      </c>
      <c r="O3783" s="311">
        <v>1.86</v>
      </c>
      <c r="P3783" s="312">
        <f t="shared" si="305"/>
        <v>2.068332661831747</v>
      </c>
      <c r="Q3783" s="319"/>
      <c r="R3783" s="303"/>
      <c r="S3783" s="304"/>
      <c r="T3783" s="304"/>
      <c r="U3783" s="305"/>
      <c r="V3783" s="301" t="s">
        <v>16307</v>
      </c>
      <c r="W3783" s="311">
        <v>2</v>
      </c>
      <c r="X3783" s="311">
        <v>1.84</v>
      </c>
      <c r="Y3783" s="312">
        <f t="shared" si="296"/>
        <v>1.9183326093250879</v>
      </c>
      <c r="Z3783" s="301" t="s">
        <v>16308</v>
      </c>
      <c r="AA3783" s="311">
        <v>5.6</v>
      </c>
      <c r="AB3783" s="311">
        <v>4</v>
      </c>
      <c r="AC3783" s="312">
        <v>4</v>
      </c>
      <c r="AE3783" s="310"/>
      <c r="AF3783" s="323" t="s">
        <v>16928</v>
      </c>
      <c r="AG3783" s="311">
        <v>2.04</v>
      </c>
      <c r="AH3783" s="311">
        <v>1.72</v>
      </c>
      <c r="AI3783" s="312">
        <f t="shared" si="298"/>
        <v>1.8731791158348952</v>
      </c>
      <c r="AJ3783" s="301" t="s">
        <v>16929</v>
      </c>
      <c r="AK3783" s="311">
        <v>1.08</v>
      </c>
      <c r="AL3783" s="311">
        <v>1.08</v>
      </c>
      <c r="AM3783" s="312">
        <f t="shared" si="302"/>
        <v>1.08</v>
      </c>
      <c r="AN3783" s="301" t="s">
        <v>16930</v>
      </c>
      <c r="AO3783" s="311">
        <v>3.7600000000000002</v>
      </c>
      <c r="AP3783" s="311">
        <v>2.92</v>
      </c>
      <c r="AQ3783" s="312">
        <f t="shared" si="303"/>
        <v>3.3134875886292376</v>
      </c>
    </row>
    <row r="3784" spans="4:43" x14ac:dyDescent="0.2">
      <c r="D3784" s="310"/>
      <c r="E3784" s="315" t="s">
        <v>16309</v>
      </c>
      <c r="F3784" s="316">
        <v>1.9</v>
      </c>
      <c r="G3784" s="316">
        <v>1.5</v>
      </c>
      <c r="H3784" s="312">
        <f t="shared" si="297"/>
        <v>1.6881943016134131</v>
      </c>
      <c r="I3784" s="315" t="s">
        <v>16310</v>
      </c>
      <c r="J3784" s="316">
        <v>1.74</v>
      </c>
      <c r="K3784" s="316">
        <v>1.08</v>
      </c>
      <c r="L3784" s="312">
        <f t="shared" si="304"/>
        <v>1.3708391590555036</v>
      </c>
      <c r="M3784" s="301" t="s">
        <v>16311</v>
      </c>
      <c r="N3784" s="311">
        <v>0.96</v>
      </c>
      <c r="O3784" s="311">
        <v>0.86</v>
      </c>
      <c r="P3784" s="312">
        <f t="shared" si="305"/>
        <v>0.90862533532804379</v>
      </c>
      <c r="Q3784" s="319"/>
      <c r="R3784" s="301" t="s">
        <v>16312</v>
      </c>
      <c r="S3784" s="311">
        <v>2.92</v>
      </c>
      <c r="T3784" s="311">
        <v>2.4</v>
      </c>
      <c r="U3784" s="312">
        <f t="shared" ref="U3784:U3803" si="306">SQRT(S3784*T3784)</f>
        <v>2.6472627372438877</v>
      </c>
      <c r="V3784" s="301" t="s">
        <v>16313</v>
      </c>
      <c r="W3784" s="311">
        <v>2.96</v>
      </c>
      <c r="X3784" s="311">
        <v>2.8</v>
      </c>
      <c r="Y3784" s="312">
        <f>SQRT(W3784*X3784)</f>
        <v>2.8788886744714532</v>
      </c>
      <c r="Z3784" s="301" t="s">
        <v>16314</v>
      </c>
      <c r="AA3784" s="311">
        <v>4.8</v>
      </c>
      <c r="AB3784" s="311">
        <v>4</v>
      </c>
      <c r="AC3784" s="312">
        <v>4</v>
      </c>
      <c r="AE3784" s="310"/>
      <c r="AF3784" s="323" t="s">
        <v>16931</v>
      </c>
      <c r="AG3784" s="311">
        <v>3.2800000000000002</v>
      </c>
      <c r="AH3784" s="311">
        <v>2.3199999999999998</v>
      </c>
      <c r="AI3784" s="312">
        <f t="shared" si="298"/>
        <v>2.7585503439306667</v>
      </c>
      <c r="AJ3784" s="301" t="s">
        <v>16932</v>
      </c>
      <c r="AK3784" s="311">
        <v>1.44</v>
      </c>
      <c r="AL3784" s="311">
        <v>1.36</v>
      </c>
      <c r="AM3784" s="312">
        <f>SQRT(AK3784*AL3784)</f>
        <v>1.3994284547628721</v>
      </c>
      <c r="AN3784" s="301" t="s">
        <v>16933</v>
      </c>
      <c r="AO3784" s="311">
        <v>2.16</v>
      </c>
      <c r="AP3784" s="311">
        <v>2</v>
      </c>
      <c r="AQ3784" s="312">
        <f>SQRT(AO3784*AP3784)</f>
        <v>2.078460969082653</v>
      </c>
    </row>
    <row r="3785" spans="4:43" x14ac:dyDescent="0.2">
      <c r="D3785" s="310"/>
      <c r="E3785" s="301" t="s">
        <v>16315</v>
      </c>
      <c r="F3785" s="311">
        <v>1</v>
      </c>
      <c r="G3785" s="311">
        <v>1</v>
      </c>
      <c r="H3785" s="312">
        <f t="shared" si="297"/>
        <v>1</v>
      </c>
      <c r="I3785" s="301" t="s">
        <v>16316</v>
      </c>
      <c r="J3785" s="311">
        <v>1.66</v>
      </c>
      <c r="K3785" s="311">
        <v>1.24</v>
      </c>
      <c r="L3785" s="312">
        <f t="shared" si="304"/>
        <v>1.4347125147568762</v>
      </c>
      <c r="M3785" s="301" t="s">
        <v>16317</v>
      </c>
      <c r="N3785" s="311">
        <v>1.76</v>
      </c>
      <c r="O3785" s="311">
        <v>1.28</v>
      </c>
      <c r="P3785" s="312">
        <f t="shared" si="305"/>
        <v>1.5009330431434975</v>
      </c>
      <c r="Q3785" s="319"/>
      <c r="R3785" s="301" t="s">
        <v>16318</v>
      </c>
      <c r="S3785" s="311">
        <v>2.34</v>
      </c>
      <c r="T3785" s="311">
        <v>2</v>
      </c>
      <c r="U3785" s="312">
        <f t="shared" si="306"/>
        <v>2.1633307652783933</v>
      </c>
      <c r="V3785" s="301" t="s">
        <v>16319</v>
      </c>
      <c r="W3785" s="311">
        <v>4.8</v>
      </c>
      <c r="X3785" s="311">
        <v>4</v>
      </c>
      <c r="Y3785" s="312">
        <f>SQRT(W3785*X3785)</f>
        <v>4.3817804600413286</v>
      </c>
      <c r="Z3785" s="301" t="s">
        <v>16320</v>
      </c>
      <c r="AA3785" s="311">
        <v>5.2</v>
      </c>
      <c r="AB3785" s="311">
        <v>5.0999999999999996</v>
      </c>
      <c r="AC3785" s="312">
        <v>5.0999999999999996</v>
      </c>
      <c r="AE3785" s="310"/>
      <c r="AF3785" s="323" t="s">
        <v>16934</v>
      </c>
      <c r="AG3785" s="311">
        <v>1.68</v>
      </c>
      <c r="AH3785" s="311">
        <v>1.48</v>
      </c>
      <c r="AI3785" s="312">
        <f t="shared" si="298"/>
        <v>1.5768322675541617</v>
      </c>
      <c r="AJ3785" s="301" t="s">
        <v>16935</v>
      </c>
      <c r="AK3785" s="311">
        <v>1.2</v>
      </c>
      <c r="AL3785" s="311">
        <v>1.1200000000000001</v>
      </c>
      <c r="AM3785" s="312">
        <f t="shared" ref="AM3785:AM3793" si="307">SQRT(AK3785*AL3785)</f>
        <v>1.1593101396951551</v>
      </c>
      <c r="AN3785" s="301" t="s">
        <v>16936</v>
      </c>
      <c r="AO3785" s="311" t="s">
        <v>16206</v>
      </c>
      <c r="AP3785" s="311" t="s">
        <v>16206</v>
      </c>
      <c r="AQ3785" s="312" t="s">
        <v>16206</v>
      </c>
    </row>
    <row r="3786" spans="4:43" x14ac:dyDescent="0.2">
      <c r="D3786" s="310"/>
      <c r="E3786" s="301" t="s">
        <v>16321</v>
      </c>
      <c r="F3786" s="311">
        <v>1.54</v>
      </c>
      <c r="G3786" s="311">
        <v>1.38</v>
      </c>
      <c r="H3786" s="312">
        <f t="shared" si="297"/>
        <v>1.4578065715313537</v>
      </c>
      <c r="I3786" s="301" t="s">
        <v>16322</v>
      </c>
      <c r="J3786" s="311">
        <v>1.86</v>
      </c>
      <c r="K3786" s="311">
        <v>1.7</v>
      </c>
      <c r="L3786" s="312">
        <f t="shared" si="304"/>
        <v>1.7782013384316186</v>
      </c>
      <c r="M3786" s="301" t="s">
        <v>16323</v>
      </c>
      <c r="N3786" s="311">
        <v>0.8</v>
      </c>
      <c r="O3786" s="311">
        <v>0.8</v>
      </c>
      <c r="P3786" s="312">
        <f t="shared" si="305"/>
        <v>0.8</v>
      </c>
      <c r="Q3786" s="319"/>
      <c r="R3786" s="301" t="s">
        <v>16324</v>
      </c>
      <c r="S3786" s="311">
        <v>1.6</v>
      </c>
      <c r="T3786" s="311">
        <v>1.4</v>
      </c>
      <c r="U3786" s="312">
        <f t="shared" si="306"/>
        <v>1.4966629547095764</v>
      </c>
      <c r="V3786" s="301" t="s">
        <v>16325</v>
      </c>
      <c r="W3786" s="311">
        <v>5.6</v>
      </c>
      <c r="X3786" s="311">
        <v>5.12</v>
      </c>
      <c r="Y3786" s="312">
        <f>SQRT(W3786*X3786)</f>
        <v>5.3546241698180834</v>
      </c>
      <c r="Z3786" s="301" t="s">
        <v>16326</v>
      </c>
      <c r="AA3786" s="311">
        <v>6.5</v>
      </c>
      <c r="AB3786" s="311">
        <v>5.2</v>
      </c>
      <c r="AC3786" s="312">
        <v>5.2</v>
      </c>
      <c r="AE3786" s="310"/>
      <c r="AF3786" s="323" t="s">
        <v>16937</v>
      </c>
      <c r="AG3786" s="311">
        <v>1.6400000000000001</v>
      </c>
      <c r="AH3786" s="311">
        <v>1.4000000000000001</v>
      </c>
      <c r="AI3786" s="312">
        <f t="shared" si="298"/>
        <v>1.5152557539900651</v>
      </c>
      <c r="AJ3786" s="301" t="s">
        <v>16938</v>
      </c>
      <c r="AK3786" s="311">
        <v>1.6</v>
      </c>
      <c r="AL3786" s="311">
        <v>1.28</v>
      </c>
      <c r="AM3786" s="312">
        <f t="shared" si="307"/>
        <v>1.4310835055998654</v>
      </c>
      <c r="AN3786" s="301" t="s">
        <v>16939</v>
      </c>
      <c r="AO3786" s="311">
        <v>1.8</v>
      </c>
      <c r="AP3786" s="311">
        <v>1.6</v>
      </c>
      <c r="AQ3786" s="312">
        <f t="shared" ref="AQ3786:AQ3793" si="308">SQRT(AO3786*AP3786)</f>
        <v>1.6970562748477143</v>
      </c>
    </row>
    <row r="3787" spans="4:43" x14ac:dyDescent="0.2">
      <c r="D3787" s="310"/>
      <c r="E3787" s="301" t="s">
        <v>16327</v>
      </c>
      <c r="F3787" s="311">
        <v>2</v>
      </c>
      <c r="G3787" s="311">
        <v>2</v>
      </c>
      <c r="H3787" s="312">
        <f t="shared" si="297"/>
        <v>2</v>
      </c>
      <c r="I3787" s="301" t="s">
        <v>16328</v>
      </c>
      <c r="J3787" s="311">
        <v>1.22</v>
      </c>
      <c r="K3787" s="311">
        <v>1.1599999999999999</v>
      </c>
      <c r="L3787" s="312">
        <f t="shared" si="304"/>
        <v>1.1896217886370439</v>
      </c>
      <c r="M3787" s="301" t="s">
        <v>16329</v>
      </c>
      <c r="N3787" s="311">
        <v>0.78</v>
      </c>
      <c r="O3787" s="311">
        <v>0.76</v>
      </c>
      <c r="P3787" s="312">
        <f t="shared" si="305"/>
        <v>0.7699350621968063</v>
      </c>
      <c r="Q3787" s="319"/>
      <c r="R3787" s="301" t="s">
        <v>16330</v>
      </c>
      <c r="S3787" s="311">
        <v>1.6</v>
      </c>
      <c r="T3787" s="311">
        <v>1.46</v>
      </c>
      <c r="U3787" s="312">
        <f t="shared" si="306"/>
        <v>1.528397853963424</v>
      </c>
      <c r="V3787" s="301" t="s">
        <v>16331</v>
      </c>
      <c r="W3787" s="311" t="s">
        <v>16203</v>
      </c>
      <c r="X3787" s="311" t="s">
        <v>16206</v>
      </c>
      <c r="Y3787" s="312" t="s">
        <v>16203</v>
      </c>
      <c r="Z3787" s="301" t="s">
        <v>16332</v>
      </c>
      <c r="AA3787" s="311" t="s">
        <v>16203</v>
      </c>
      <c r="AB3787" s="311" t="s">
        <v>16203</v>
      </c>
      <c r="AC3787" s="312" t="s">
        <v>16203</v>
      </c>
      <c r="AE3787" s="310"/>
      <c r="AF3787" s="323" t="s">
        <v>16940</v>
      </c>
      <c r="AG3787" s="311">
        <v>1.68</v>
      </c>
      <c r="AH3787" s="311">
        <v>1.52</v>
      </c>
      <c r="AI3787" s="312">
        <f t="shared" si="298"/>
        <v>1.5979987484350542</v>
      </c>
      <c r="AJ3787" s="301" t="s">
        <v>16941</v>
      </c>
      <c r="AK3787" s="311">
        <v>1.6</v>
      </c>
      <c r="AL3787" s="311">
        <v>1.4000000000000001</v>
      </c>
      <c r="AM3787" s="312">
        <f t="shared" si="307"/>
        <v>1.4966629547095767</v>
      </c>
      <c r="AN3787" s="301" t="s">
        <v>16942</v>
      </c>
      <c r="AO3787" s="311">
        <v>1.48</v>
      </c>
      <c r="AP3787" s="311">
        <v>1.36</v>
      </c>
      <c r="AQ3787" s="312">
        <f t="shared" si="308"/>
        <v>1.4187318280774559</v>
      </c>
    </row>
    <row r="3788" spans="4:43" x14ac:dyDescent="0.2">
      <c r="D3788" s="310"/>
      <c r="E3788" s="301" t="s">
        <v>16333</v>
      </c>
      <c r="F3788" s="311">
        <v>1.32</v>
      </c>
      <c r="G3788" s="311">
        <v>1.2</v>
      </c>
      <c r="H3788" s="312">
        <f t="shared" si="297"/>
        <v>1.2585706178041818</v>
      </c>
      <c r="I3788" s="301" t="s">
        <v>16334</v>
      </c>
      <c r="J3788" s="311">
        <v>1.6</v>
      </c>
      <c r="K3788" s="311">
        <v>1.24</v>
      </c>
      <c r="L3788" s="312">
        <f t="shared" si="304"/>
        <v>1.4085453489327207</v>
      </c>
      <c r="M3788" s="301" t="s">
        <v>16335</v>
      </c>
      <c r="N3788" s="311" t="s">
        <v>16203</v>
      </c>
      <c r="O3788" s="311" t="s">
        <v>16203</v>
      </c>
      <c r="P3788" s="312" t="s">
        <v>16203</v>
      </c>
      <c r="Q3788" s="319"/>
      <c r="R3788" s="301" t="s">
        <v>16336</v>
      </c>
      <c r="S3788" s="311">
        <v>1.7</v>
      </c>
      <c r="T3788" s="311">
        <v>1.5</v>
      </c>
      <c r="U3788" s="312">
        <f t="shared" si="306"/>
        <v>1.5968719422671311</v>
      </c>
      <c r="V3788" s="301" t="s">
        <v>16337</v>
      </c>
      <c r="W3788" s="311">
        <v>2.96</v>
      </c>
      <c r="X3788" s="311">
        <v>2.88</v>
      </c>
      <c r="Y3788" s="312">
        <f t="shared" ref="Y3788:Y3803" si="309">SQRT(W3788*X3788)</f>
        <v>2.9197260145431452</v>
      </c>
      <c r="Z3788" s="301" t="s">
        <v>16338</v>
      </c>
      <c r="AA3788" s="311" t="s">
        <v>16203</v>
      </c>
      <c r="AB3788" s="311" t="s">
        <v>16203</v>
      </c>
      <c r="AC3788" s="312" t="s">
        <v>16203</v>
      </c>
      <c r="AE3788" s="310"/>
      <c r="AF3788" s="323" t="s">
        <v>16943</v>
      </c>
      <c r="AG3788" s="311">
        <v>1.8800000000000001</v>
      </c>
      <c r="AH3788" s="311">
        <v>1.4000000000000001</v>
      </c>
      <c r="AI3788" s="312">
        <f t="shared" si="298"/>
        <v>1.62234398325386</v>
      </c>
      <c r="AJ3788" s="301" t="s">
        <v>16944</v>
      </c>
      <c r="AK3788" s="311">
        <v>2.16</v>
      </c>
      <c r="AL3788" s="311">
        <v>1.2</v>
      </c>
      <c r="AM3788" s="312">
        <f t="shared" si="307"/>
        <v>1.6099689437998486</v>
      </c>
      <c r="AN3788" s="301" t="s">
        <v>16945</v>
      </c>
      <c r="AO3788" s="311">
        <v>1.96</v>
      </c>
      <c r="AP3788" s="311">
        <v>1.92</v>
      </c>
      <c r="AQ3788" s="312">
        <f t="shared" si="308"/>
        <v>1.9398969044771426</v>
      </c>
    </row>
    <row r="3789" spans="4:43" x14ac:dyDescent="0.2">
      <c r="D3789" s="310"/>
      <c r="E3789" s="301" t="s">
        <v>16339</v>
      </c>
      <c r="F3789" s="311">
        <v>1</v>
      </c>
      <c r="G3789" s="311">
        <v>0.9</v>
      </c>
      <c r="H3789" s="312">
        <f t="shared" si="297"/>
        <v>0.94868329805051377</v>
      </c>
      <c r="I3789" s="301" t="s">
        <v>16340</v>
      </c>
      <c r="J3789" s="311">
        <v>1</v>
      </c>
      <c r="K3789" s="311">
        <v>1</v>
      </c>
      <c r="L3789" s="312">
        <f t="shared" si="304"/>
        <v>1</v>
      </c>
      <c r="M3789" s="301" t="s">
        <v>16341</v>
      </c>
      <c r="N3789" s="311">
        <v>1.1000000000000001</v>
      </c>
      <c r="O3789" s="311">
        <v>0.9</v>
      </c>
      <c r="P3789" s="312">
        <f>SQRT(N3789*O3789)</f>
        <v>0.99498743710661997</v>
      </c>
      <c r="Q3789" s="319"/>
      <c r="R3789" s="301" t="s">
        <v>16342</v>
      </c>
      <c r="S3789" s="311">
        <v>2.44</v>
      </c>
      <c r="T3789" s="311">
        <v>2.04</v>
      </c>
      <c r="U3789" s="312">
        <f t="shared" si="306"/>
        <v>2.2310535627814945</v>
      </c>
      <c r="V3789" s="301" t="s">
        <v>16343</v>
      </c>
      <c r="W3789" s="311">
        <v>4.32</v>
      </c>
      <c r="X3789" s="311">
        <v>3.2</v>
      </c>
      <c r="Y3789" s="312">
        <f t="shared" si="309"/>
        <v>3.7180640123591204</v>
      </c>
      <c r="Z3789" s="301" t="s">
        <v>16344</v>
      </c>
      <c r="AA3789" s="311">
        <v>3.7</v>
      </c>
      <c r="AB3789" s="311">
        <v>3.2</v>
      </c>
      <c r="AC3789" s="312">
        <v>3.2</v>
      </c>
      <c r="AE3789" s="310"/>
      <c r="AF3789" s="323" t="s">
        <v>16946</v>
      </c>
      <c r="AG3789" s="311">
        <v>2.48</v>
      </c>
      <c r="AH3789" s="311">
        <v>1.8</v>
      </c>
      <c r="AI3789" s="312">
        <f t="shared" si="298"/>
        <v>2.1128180233990812</v>
      </c>
      <c r="AJ3789" s="301" t="s">
        <v>16947</v>
      </c>
      <c r="AK3789" s="311">
        <v>0.16</v>
      </c>
      <c r="AL3789" s="311">
        <v>1.72</v>
      </c>
      <c r="AM3789" s="312">
        <f t="shared" si="307"/>
        <v>0.52459508194416005</v>
      </c>
      <c r="AN3789" s="301" t="s">
        <v>16948</v>
      </c>
      <c r="AO3789" s="311">
        <v>2.16</v>
      </c>
      <c r="AP3789" s="311">
        <v>1.6</v>
      </c>
      <c r="AQ3789" s="312">
        <f t="shared" si="308"/>
        <v>1.8590320061795602</v>
      </c>
    </row>
    <row r="3790" spans="4:43" x14ac:dyDescent="0.2">
      <c r="D3790" s="310"/>
      <c r="E3790" s="301" t="s">
        <v>16345</v>
      </c>
      <c r="F3790" s="311">
        <v>1.2</v>
      </c>
      <c r="G3790" s="311">
        <v>1.1000000000000001</v>
      </c>
      <c r="H3790" s="312">
        <f t="shared" si="297"/>
        <v>1.1489125293076057</v>
      </c>
      <c r="I3790" s="301" t="s">
        <v>16346</v>
      </c>
      <c r="J3790" s="311" t="s">
        <v>16203</v>
      </c>
      <c r="K3790" s="311" t="s">
        <v>16203</v>
      </c>
      <c r="L3790" s="312" t="s">
        <v>16203</v>
      </c>
      <c r="M3790" s="301" t="s">
        <v>16347</v>
      </c>
      <c r="N3790" s="311" t="s">
        <v>16203</v>
      </c>
      <c r="O3790" s="311" t="s">
        <v>16203</v>
      </c>
      <c r="P3790" s="312" t="s">
        <v>16203</v>
      </c>
      <c r="Q3790" s="319"/>
      <c r="R3790" s="301" t="s">
        <v>16348</v>
      </c>
      <c r="S3790" s="311">
        <v>1.2</v>
      </c>
      <c r="T3790" s="311">
        <v>1.1599999999999999</v>
      </c>
      <c r="U3790" s="312">
        <f t="shared" si="306"/>
        <v>1.17983049630021</v>
      </c>
      <c r="V3790" s="301" t="s">
        <v>16349</v>
      </c>
      <c r="W3790" s="311">
        <v>2.48</v>
      </c>
      <c r="X3790" s="311">
        <v>2.2400000000000002</v>
      </c>
      <c r="Y3790" s="312">
        <f t="shared" si="309"/>
        <v>2.3569471780249978</v>
      </c>
      <c r="Z3790" s="301" t="s">
        <v>16350</v>
      </c>
      <c r="AA3790" s="311">
        <v>5</v>
      </c>
      <c r="AB3790" s="311">
        <v>4.0999999999999996</v>
      </c>
      <c r="AC3790" s="312">
        <v>4.0999999999999996</v>
      </c>
      <c r="AE3790" s="310"/>
      <c r="AF3790" s="323" t="s">
        <v>16949</v>
      </c>
      <c r="AG3790" s="311">
        <v>1.8800000000000001</v>
      </c>
      <c r="AH3790" s="311">
        <v>1.6</v>
      </c>
      <c r="AI3790" s="312">
        <f t="shared" si="298"/>
        <v>1.7343586710943042</v>
      </c>
      <c r="AJ3790" s="301" t="s">
        <v>16950</v>
      </c>
      <c r="AK3790" s="311">
        <v>1.48</v>
      </c>
      <c r="AL3790" s="311">
        <v>1.1200000000000001</v>
      </c>
      <c r="AM3790" s="312">
        <f t="shared" si="307"/>
        <v>1.2874781551544865</v>
      </c>
      <c r="AN3790" s="301" t="s">
        <v>16951</v>
      </c>
      <c r="AO3790" s="311">
        <v>2.88</v>
      </c>
      <c r="AP3790" s="311">
        <v>2.2000000000000002</v>
      </c>
      <c r="AQ3790" s="312">
        <f t="shared" si="308"/>
        <v>2.5171412356083636</v>
      </c>
    </row>
    <row r="3791" spans="4:43" x14ac:dyDescent="0.2">
      <c r="D3791" s="310"/>
      <c r="E3791" s="301" t="s">
        <v>16351</v>
      </c>
      <c r="F3791" s="311" t="s">
        <v>16203</v>
      </c>
      <c r="G3791" s="311" t="s">
        <v>16203</v>
      </c>
      <c r="H3791" s="312" t="s">
        <v>16203</v>
      </c>
      <c r="I3791" s="301" t="s">
        <v>16352</v>
      </c>
      <c r="J3791" s="311" t="s">
        <v>16203</v>
      </c>
      <c r="K3791" s="311" t="s">
        <v>16203</v>
      </c>
      <c r="L3791" s="312" t="s">
        <v>16203</v>
      </c>
      <c r="M3791" s="301" t="s">
        <v>16353</v>
      </c>
      <c r="N3791" s="311">
        <v>0.86</v>
      </c>
      <c r="O3791" s="311">
        <v>0.8</v>
      </c>
      <c r="P3791" s="312">
        <f t="shared" ref="P3791:P3801" si="310">SQRT(N3791*O3791)</f>
        <v>0.8294576541331089</v>
      </c>
      <c r="Q3791" s="319"/>
      <c r="R3791" s="301" t="s">
        <v>16354</v>
      </c>
      <c r="S3791" s="311">
        <v>2.48</v>
      </c>
      <c r="T3791" s="311">
        <v>2</v>
      </c>
      <c r="U3791" s="312">
        <f t="shared" si="306"/>
        <v>2.2271057451320089</v>
      </c>
      <c r="V3791" s="301" t="s">
        <v>16355</v>
      </c>
      <c r="W3791" s="311">
        <v>3.44</v>
      </c>
      <c r="X3791" s="311">
        <v>2.8</v>
      </c>
      <c r="Y3791" s="312">
        <f t="shared" si="309"/>
        <v>3.1035463586033316</v>
      </c>
      <c r="Z3791" s="301" t="s">
        <v>16356</v>
      </c>
      <c r="AA3791" s="311" t="s">
        <v>16203</v>
      </c>
      <c r="AB3791" s="311" t="s">
        <v>16203</v>
      </c>
      <c r="AC3791" s="312" t="s">
        <v>16203</v>
      </c>
      <c r="AE3791" s="310"/>
      <c r="AF3791" s="323" t="s">
        <v>16952</v>
      </c>
      <c r="AG3791" s="311">
        <v>1.6</v>
      </c>
      <c r="AH3791" s="311">
        <v>1.28</v>
      </c>
      <c r="AI3791" s="312">
        <f t="shared" si="298"/>
        <v>1.4310835055998654</v>
      </c>
      <c r="AJ3791" s="301" t="s">
        <v>16953</v>
      </c>
      <c r="AK3791" s="311">
        <v>1.48</v>
      </c>
      <c r="AL3791" s="311">
        <v>1.32</v>
      </c>
      <c r="AM3791" s="312">
        <f t="shared" si="307"/>
        <v>1.3977124167724919</v>
      </c>
      <c r="AN3791" s="301" t="s">
        <v>16954</v>
      </c>
      <c r="AO3791" s="311">
        <v>2.3199999999999998</v>
      </c>
      <c r="AP3791" s="311">
        <v>2</v>
      </c>
      <c r="AQ3791" s="312">
        <f t="shared" si="308"/>
        <v>2.1540659228538015</v>
      </c>
    </row>
    <row r="3792" spans="4:43" x14ac:dyDescent="0.2">
      <c r="D3792" s="310"/>
      <c r="E3792" s="301" t="s">
        <v>16357</v>
      </c>
      <c r="F3792" s="311">
        <v>1.1000000000000001</v>
      </c>
      <c r="G3792" s="311">
        <v>0.9</v>
      </c>
      <c r="H3792" s="312">
        <f t="shared" si="297"/>
        <v>0.99498743710661997</v>
      </c>
      <c r="I3792" s="301" t="s">
        <v>16358</v>
      </c>
      <c r="J3792" s="311">
        <v>1.86</v>
      </c>
      <c r="K3792" s="311">
        <v>1.8</v>
      </c>
      <c r="L3792" s="312">
        <f t="shared" ref="L3792:L3796" si="311">SQRT(J3792*K3792)</f>
        <v>1.8297540818372289</v>
      </c>
      <c r="M3792" s="301" t="s">
        <v>16359</v>
      </c>
      <c r="N3792" s="311">
        <v>1.1000000000000001</v>
      </c>
      <c r="O3792" s="311">
        <v>1.1000000000000001</v>
      </c>
      <c r="P3792" s="312">
        <f t="shared" si="310"/>
        <v>1.1000000000000001</v>
      </c>
      <c r="Q3792" s="319"/>
      <c r="R3792" s="301" t="s">
        <v>16360</v>
      </c>
      <c r="S3792" s="311">
        <v>1.88</v>
      </c>
      <c r="T3792" s="311">
        <v>1.1599999999999999</v>
      </c>
      <c r="U3792" s="312">
        <f t="shared" si="306"/>
        <v>1.4767531953579784</v>
      </c>
      <c r="V3792" s="301" t="s">
        <v>16361</v>
      </c>
      <c r="W3792" s="311">
        <v>5.76</v>
      </c>
      <c r="X3792" s="311">
        <v>5.28</v>
      </c>
      <c r="Y3792" s="312">
        <f t="shared" si="309"/>
        <v>5.5147801406765078</v>
      </c>
      <c r="Z3792" s="301" t="s">
        <v>16362</v>
      </c>
      <c r="AA3792" s="311">
        <v>4.7</v>
      </c>
      <c r="AB3792" s="311">
        <v>3.8</v>
      </c>
      <c r="AC3792" s="312">
        <v>3.8</v>
      </c>
      <c r="AE3792" s="310"/>
      <c r="AF3792" s="323" t="s">
        <v>16955</v>
      </c>
      <c r="AG3792" s="311">
        <v>1.4000000000000001</v>
      </c>
      <c r="AH3792" s="311">
        <v>1.24</v>
      </c>
      <c r="AI3792" s="312">
        <f t="shared" si="298"/>
        <v>1.3175735273600484</v>
      </c>
      <c r="AJ3792" s="301" t="s">
        <v>16956</v>
      </c>
      <c r="AK3792" s="311">
        <v>2.4</v>
      </c>
      <c r="AL3792" s="311">
        <v>1.76</v>
      </c>
      <c r="AM3792" s="312">
        <f t="shared" si="307"/>
        <v>2.0552372125864209</v>
      </c>
      <c r="AN3792" s="301" t="s">
        <v>16957</v>
      </c>
      <c r="AO3792" s="311">
        <v>2.88</v>
      </c>
      <c r="AP3792" s="311">
        <v>2.64</v>
      </c>
      <c r="AQ3792" s="312">
        <f t="shared" si="308"/>
        <v>2.7573900703382539</v>
      </c>
    </row>
    <row r="3793" spans="4:43" x14ac:dyDescent="0.2">
      <c r="D3793" s="310"/>
      <c r="E3793" s="301" t="s">
        <v>16363</v>
      </c>
      <c r="F3793" s="311">
        <v>1</v>
      </c>
      <c r="G3793" s="311">
        <v>0.9</v>
      </c>
      <c r="H3793" s="312">
        <f t="shared" si="297"/>
        <v>0.94868329805051377</v>
      </c>
      <c r="I3793" s="301" t="s">
        <v>16364</v>
      </c>
      <c r="J3793" s="311">
        <v>1.1000000000000001</v>
      </c>
      <c r="K3793" s="311">
        <v>1.04</v>
      </c>
      <c r="L3793" s="312">
        <f t="shared" si="311"/>
        <v>1.0695793565696752</v>
      </c>
      <c r="M3793" s="301" t="s">
        <v>16365</v>
      </c>
      <c r="N3793" s="311">
        <v>1.2</v>
      </c>
      <c r="O3793" s="311">
        <v>1.06</v>
      </c>
      <c r="P3793" s="312">
        <f t="shared" si="310"/>
        <v>1.1278297743897348</v>
      </c>
      <c r="Q3793" s="319"/>
      <c r="R3793" s="301" t="s">
        <v>16366</v>
      </c>
      <c r="S3793" s="311">
        <v>1.2</v>
      </c>
      <c r="T3793" s="311">
        <v>1.1399999999999999</v>
      </c>
      <c r="U3793" s="312">
        <f t="shared" si="306"/>
        <v>1.1696153213770757</v>
      </c>
      <c r="V3793" s="301" t="s">
        <v>16367</v>
      </c>
      <c r="W3793" s="311">
        <v>2.88</v>
      </c>
      <c r="X3793" s="311">
        <v>2.8</v>
      </c>
      <c r="Y3793" s="312">
        <f t="shared" si="309"/>
        <v>2.8397182958878155</v>
      </c>
      <c r="Z3793" s="301" t="s">
        <v>16368</v>
      </c>
      <c r="AA3793" s="311">
        <v>5.2</v>
      </c>
      <c r="AB3793" s="311">
        <v>4.5999999999999996</v>
      </c>
      <c r="AC3793" s="312">
        <v>4.5999999999999996</v>
      </c>
      <c r="AE3793" s="310"/>
      <c r="AF3793" s="326" t="s">
        <v>16958</v>
      </c>
      <c r="AG3793" s="313">
        <v>1.36</v>
      </c>
      <c r="AH3793" s="313">
        <v>1.1200000000000001</v>
      </c>
      <c r="AI3793" s="317">
        <f t="shared" si="298"/>
        <v>1.2341798896433211</v>
      </c>
      <c r="AJ3793" s="314" t="s">
        <v>16959</v>
      </c>
      <c r="AK3793" s="313">
        <v>1.72</v>
      </c>
      <c r="AL3793" s="313">
        <v>1.48</v>
      </c>
      <c r="AM3793" s="317">
        <f t="shared" si="307"/>
        <v>1.5954936540143303</v>
      </c>
      <c r="AN3793" s="314" t="s">
        <v>16960</v>
      </c>
      <c r="AO3793" s="313">
        <v>3.4</v>
      </c>
      <c r="AP3793" s="313">
        <v>2.08</v>
      </c>
      <c r="AQ3793" s="317">
        <f t="shared" si="308"/>
        <v>2.6593232221751459</v>
      </c>
    </row>
    <row r="3794" spans="4:43" x14ac:dyDescent="0.2">
      <c r="D3794" s="310"/>
      <c r="E3794" s="301" t="s">
        <v>16369</v>
      </c>
      <c r="F3794" s="311">
        <v>1.2</v>
      </c>
      <c r="G3794" s="311">
        <v>1</v>
      </c>
      <c r="H3794" s="312">
        <f t="shared" si="297"/>
        <v>1.0954451150103321</v>
      </c>
      <c r="I3794" s="301" t="s">
        <v>16370</v>
      </c>
      <c r="J3794" s="311">
        <v>1</v>
      </c>
      <c r="K3794" s="311">
        <v>0.84</v>
      </c>
      <c r="L3794" s="312">
        <f t="shared" si="311"/>
        <v>0.91651513899116799</v>
      </c>
      <c r="M3794" s="301" t="s">
        <v>16371</v>
      </c>
      <c r="N3794" s="311">
        <v>1.2</v>
      </c>
      <c r="O3794" s="311">
        <v>1.1399999999999999</v>
      </c>
      <c r="P3794" s="312">
        <f t="shared" si="310"/>
        <v>1.1696153213770757</v>
      </c>
      <c r="Q3794" s="319"/>
      <c r="R3794" s="301" t="s">
        <v>16372</v>
      </c>
      <c r="S3794" s="311">
        <v>2.1</v>
      </c>
      <c r="T3794" s="311">
        <v>2</v>
      </c>
      <c r="U3794" s="312">
        <f t="shared" si="306"/>
        <v>2.0493901531919199</v>
      </c>
      <c r="V3794" s="301" t="s">
        <v>16373</v>
      </c>
      <c r="W3794" s="311">
        <v>4</v>
      </c>
      <c r="X3794" s="311">
        <v>2.8</v>
      </c>
      <c r="Y3794" s="312">
        <f t="shared" si="309"/>
        <v>3.3466401061363023</v>
      </c>
      <c r="Z3794" s="301" t="s">
        <v>16374</v>
      </c>
      <c r="AA3794" s="311">
        <v>2.5</v>
      </c>
      <c r="AB3794" s="311">
        <v>2.4</v>
      </c>
      <c r="AC3794" s="312">
        <v>2.4</v>
      </c>
      <c r="AE3794" s="310"/>
      <c r="AF3794" s="327"/>
      <c r="AG3794" s="319"/>
      <c r="AH3794" s="319"/>
      <c r="AI3794" s="320"/>
      <c r="AJ3794" s="318"/>
      <c r="AK3794" s="319"/>
      <c r="AL3794" s="319"/>
      <c r="AM3794" s="320"/>
      <c r="AN3794" s="318"/>
      <c r="AO3794" s="319"/>
      <c r="AP3794" s="319"/>
      <c r="AQ3794" s="320"/>
    </row>
    <row r="3795" spans="4:43" x14ac:dyDescent="0.2">
      <c r="D3795" s="310"/>
      <c r="E3795" s="301" t="s">
        <v>16375</v>
      </c>
      <c r="F3795" s="311">
        <v>1.72</v>
      </c>
      <c r="G3795" s="311">
        <v>1.42</v>
      </c>
      <c r="H3795" s="312">
        <f t="shared" si="297"/>
        <v>1.5628179676469041</v>
      </c>
      <c r="I3795" s="301" t="s">
        <v>16376</v>
      </c>
      <c r="J3795" s="311">
        <v>1.92</v>
      </c>
      <c r="K3795" s="311">
        <v>1.38</v>
      </c>
      <c r="L3795" s="312">
        <f t="shared" si="311"/>
        <v>1.6277591959500641</v>
      </c>
      <c r="M3795" s="301" t="s">
        <v>16377</v>
      </c>
      <c r="N3795" s="311">
        <v>1.8</v>
      </c>
      <c r="O3795" s="311">
        <v>1.64</v>
      </c>
      <c r="P3795" s="312">
        <f t="shared" si="310"/>
        <v>1.7181385275931624</v>
      </c>
      <c r="Q3795" s="319"/>
      <c r="R3795" s="301" t="s">
        <v>16378</v>
      </c>
      <c r="S3795" s="311">
        <v>1.44</v>
      </c>
      <c r="T3795" s="311">
        <v>1.4</v>
      </c>
      <c r="U3795" s="312">
        <f t="shared" si="306"/>
        <v>1.4198591479439078</v>
      </c>
      <c r="V3795" s="301" t="s">
        <v>16379</v>
      </c>
      <c r="W3795" s="311">
        <v>3.2</v>
      </c>
      <c r="X3795" s="311">
        <v>3.2</v>
      </c>
      <c r="Y3795" s="312">
        <f t="shared" si="309"/>
        <v>3.2</v>
      </c>
      <c r="Z3795" s="301" t="s">
        <v>16380</v>
      </c>
      <c r="AA3795" s="311" t="s">
        <v>16203</v>
      </c>
      <c r="AB3795" s="311" t="s">
        <v>16203</v>
      </c>
      <c r="AC3795" s="312" t="s">
        <v>16203</v>
      </c>
      <c r="AE3795" s="310">
        <v>30</v>
      </c>
      <c r="AF3795" s="325" t="s">
        <v>16961</v>
      </c>
      <c r="AG3795" s="316">
        <v>2.64</v>
      </c>
      <c r="AH3795" s="316">
        <v>1.8</v>
      </c>
      <c r="AI3795" s="322">
        <f>SQRT(AG3795*AH3795)</f>
        <v>2.179908254950194</v>
      </c>
      <c r="AJ3795" s="315" t="s">
        <v>16962</v>
      </c>
      <c r="AK3795" s="316">
        <v>1.4000000000000001</v>
      </c>
      <c r="AL3795" s="316">
        <v>1.1200000000000001</v>
      </c>
      <c r="AM3795" s="322">
        <f>SQRT(AK3795*AL3795)</f>
        <v>1.2521980673998823</v>
      </c>
      <c r="AN3795" s="315" t="s">
        <v>16963</v>
      </c>
      <c r="AO3795" s="316">
        <v>1.84</v>
      </c>
      <c r="AP3795" s="316">
        <v>1.6</v>
      </c>
      <c r="AQ3795" s="322">
        <f>SQRT(AO3795*AP3795)</f>
        <v>1.7158088471621775</v>
      </c>
    </row>
    <row r="3796" spans="4:43" x14ac:dyDescent="0.2">
      <c r="D3796" s="310"/>
      <c r="E3796" s="301" t="s">
        <v>16381</v>
      </c>
      <c r="F3796" s="311" t="s">
        <v>16203</v>
      </c>
      <c r="G3796" s="311" t="s">
        <v>16203</v>
      </c>
      <c r="H3796" s="312" t="s">
        <v>16203</v>
      </c>
      <c r="I3796" s="301" t="s">
        <v>16382</v>
      </c>
      <c r="J3796" s="311">
        <v>1.64</v>
      </c>
      <c r="K3796" s="311">
        <v>1.1000000000000001</v>
      </c>
      <c r="L3796" s="312">
        <f t="shared" si="311"/>
        <v>1.3431306712304651</v>
      </c>
      <c r="M3796" s="301" t="s">
        <v>16383</v>
      </c>
      <c r="N3796" s="311">
        <v>1</v>
      </c>
      <c r="O3796" s="311">
        <v>0.84</v>
      </c>
      <c r="P3796" s="312">
        <f t="shared" si="310"/>
        <v>0.91651513899116799</v>
      </c>
      <c r="Q3796" s="319"/>
      <c r="R3796" s="301" t="s">
        <v>16384</v>
      </c>
      <c r="S3796" s="311">
        <v>1.7</v>
      </c>
      <c r="T3796" s="311">
        <v>1.28</v>
      </c>
      <c r="U3796" s="312">
        <f t="shared" si="306"/>
        <v>1.475127113166862</v>
      </c>
      <c r="V3796" s="301" t="s">
        <v>16385</v>
      </c>
      <c r="W3796" s="311">
        <v>1.76</v>
      </c>
      <c r="X3796" s="311">
        <v>1.68</v>
      </c>
      <c r="Y3796" s="312">
        <f t="shared" si="309"/>
        <v>1.7195348208163741</v>
      </c>
      <c r="Z3796" s="301" t="s">
        <v>16386</v>
      </c>
      <c r="AA3796" s="311">
        <v>5.3</v>
      </c>
      <c r="AB3796" s="311">
        <v>4.2</v>
      </c>
      <c r="AC3796" s="312">
        <v>4.2</v>
      </c>
      <c r="AE3796" s="310"/>
      <c r="AF3796" s="323" t="s">
        <v>16964</v>
      </c>
      <c r="AG3796" s="311">
        <v>1.68</v>
      </c>
      <c r="AH3796" s="311">
        <v>1.4000000000000001</v>
      </c>
      <c r="AI3796" s="312">
        <f t="shared" ref="AI3796:AI3804" si="312">SQRT(AG3796*AH3796)</f>
        <v>1.5336231610144653</v>
      </c>
      <c r="AJ3796" s="301" t="s">
        <v>16965</v>
      </c>
      <c r="AK3796" s="311">
        <v>1.4000000000000001</v>
      </c>
      <c r="AL3796" s="311">
        <v>0.92</v>
      </c>
      <c r="AM3796" s="312">
        <f t="shared" ref="AM3796:AM3804" si="313">SQRT(AK3796*AL3796)</f>
        <v>1.1349008767288886</v>
      </c>
      <c r="AN3796" s="301" t="s">
        <v>16966</v>
      </c>
      <c r="AO3796" s="311">
        <v>1.92</v>
      </c>
      <c r="AP3796" s="311">
        <v>1.84</v>
      </c>
      <c r="AQ3796" s="312">
        <f t="shared" ref="AQ3796:AQ3804" si="314">SQRT(AO3796*AP3796)</f>
        <v>1.8795744199153168</v>
      </c>
    </row>
    <row r="3797" spans="4:43" x14ac:dyDescent="0.2">
      <c r="D3797" s="310"/>
      <c r="E3797" s="301" t="s">
        <v>16387</v>
      </c>
      <c r="F3797" s="311">
        <v>1.96</v>
      </c>
      <c r="G3797" s="311">
        <v>1.6</v>
      </c>
      <c r="H3797" s="312">
        <f t="shared" si="297"/>
        <v>1.7708754896942924</v>
      </c>
      <c r="I3797" s="301" t="s">
        <v>16388</v>
      </c>
      <c r="J3797" s="311" t="s">
        <v>16203</v>
      </c>
      <c r="K3797" s="311" t="s">
        <v>16203</v>
      </c>
      <c r="L3797" s="312" t="s">
        <v>16203</v>
      </c>
      <c r="M3797" s="301" t="s">
        <v>16389</v>
      </c>
      <c r="N3797" s="311">
        <v>0.94</v>
      </c>
      <c r="O3797" s="311">
        <v>0.9</v>
      </c>
      <c r="P3797" s="312">
        <f t="shared" si="310"/>
        <v>0.91978258300535354</v>
      </c>
      <c r="Q3797" s="319"/>
      <c r="R3797" s="301" t="s">
        <v>16390</v>
      </c>
      <c r="S3797" s="311">
        <v>1.64</v>
      </c>
      <c r="T3797" s="311">
        <v>1.6</v>
      </c>
      <c r="U3797" s="312">
        <f t="shared" si="306"/>
        <v>1.6198765385053271</v>
      </c>
      <c r="V3797" s="301" t="s">
        <v>16391</v>
      </c>
      <c r="W3797" s="311">
        <v>4.16</v>
      </c>
      <c r="X3797" s="311">
        <v>3.04</v>
      </c>
      <c r="Y3797" s="312">
        <f t="shared" si="309"/>
        <v>3.5561777233428589</v>
      </c>
      <c r="Z3797" s="301" t="s">
        <v>16392</v>
      </c>
      <c r="AA3797" s="311" t="s">
        <v>16203</v>
      </c>
      <c r="AB3797" s="311" t="s">
        <v>16203</v>
      </c>
      <c r="AC3797" s="312" t="s">
        <v>16203</v>
      </c>
      <c r="AE3797" s="310"/>
      <c r="AF3797" s="323" t="s">
        <v>16967</v>
      </c>
      <c r="AG3797" s="311">
        <v>2.56</v>
      </c>
      <c r="AH3797" s="311">
        <v>1.32</v>
      </c>
      <c r="AI3797" s="312">
        <f t="shared" si="312"/>
        <v>1.8382600468921693</v>
      </c>
      <c r="AJ3797" s="301" t="s">
        <v>16968</v>
      </c>
      <c r="AK3797" s="311">
        <v>1.48</v>
      </c>
      <c r="AL3797" s="311">
        <v>1.36</v>
      </c>
      <c r="AM3797" s="312">
        <f t="shared" si="313"/>
        <v>1.4187318280774559</v>
      </c>
      <c r="AN3797" s="301" t="s">
        <v>16969</v>
      </c>
      <c r="AO3797" s="311">
        <v>2.12</v>
      </c>
      <c r="AP3797" s="311">
        <v>1.6</v>
      </c>
      <c r="AQ3797" s="312">
        <f t="shared" si="314"/>
        <v>1.8417383093154143</v>
      </c>
    </row>
    <row r="3798" spans="4:43" x14ac:dyDescent="0.2">
      <c r="D3798" s="310"/>
      <c r="E3798" s="301" t="s">
        <v>16393</v>
      </c>
      <c r="F3798" s="311">
        <v>1.48</v>
      </c>
      <c r="G3798" s="311">
        <v>1.34</v>
      </c>
      <c r="H3798" s="312">
        <f t="shared" si="297"/>
        <v>1.4082613393827157</v>
      </c>
      <c r="I3798" s="301" t="s">
        <v>16394</v>
      </c>
      <c r="J3798" s="311">
        <v>1.48</v>
      </c>
      <c r="K3798" s="311">
        <v>1.26</v>
      </c>
      <c r="L3798" s="312">
        <f t="shared" ref="L3798:L3817" si="315">SQRT(J3798*K3798)</f>
        <v>1.3655768012089251</v>
      </c>
      <c r="M3798" s="301" t="s">
        <v>16395</v>
      </c>
      <c r="N3798" s="311">
        <v>1.1200000000000001</v>
      </c>
      <c r="O3798" s="311">
        <v>0.88</v>
      </c>
      <c r="P3798" s="312">
        <f t="shared" si="310"/>
        <v>0.99277389167926855</v>
      </c>
      <c r="Q3798" s="319"/>
      <c r="R3798" s="301" t="s">
        <v>16396</v>
      </c>
      <c r="S3798" s="311">
        <v>2.48</v>
      </c>
      <c r="T3798" s="311">
        <v>2.12</v>
      </c>
      <c r="U3798" s="312">
        <f t="shared" si="306"/>
        <v>2.2929457036746421</v>
      </c>
      <c r="V3798" s="301" t="s">
        <v>16397</v>
      </c>
      <c r="W3798" s="311">
        <v>6.72</v>
      </c>
      <c r="X3798" s="311">
        <v>3.36</v>
      </c>
      <c r="Y3798" s="312">
        <f t="shared" si="309"/>
        <v>4.7517575695735994</v>
      </c>
      <c r="Z3798" s="301" t="s">
        <v>16398</v>
      </c>
      <c r="AA3798" s="311">
        <v>3.3</v>
      </c>
      <c r="AB3798" s="311">
        <v>2.7</v>
      </c>
      <c r="AC3798" s="312">
        <v>2.7</v>
      </c>
      <c r="AE3798" s="310"/>
      <c r="AF3798" s="323" t="s">
        <v>16970</v>
      </c>
      <c r="AG3798" s="311">
        <v>2.56</v>
      </c>
      <c r="AH3798" s="311">
        <v>1.96</v>
      </c>
      <c r="AI3798" s="312">
        <f t="shared" si="312"/>
        <v>2.2399999999999998</v>
      </c>
      <c r="AJ3798" s="301" t="s">
        <v>16971</v>
      </c>
      <c r="AK3798" s="311">
        <v>1.6</v>
      </c>
      <c r="AL3798" s="311">
        <v>1.32</v>
      </c>
      <c r="AM3798" s="312">
        <f t="shared" si="313"/>
        <v>1.4532721699667961</v>
      </c>
      <c r="AN3798" s="301" t="s">
        <v>16972</v>
      </c>
      <c r="AO3798" s="311">
        <v>2.12</v>
      </c>
      <c r="AP3798" s="311">
        <v>2</v>
      </c>
      <c r="AQ3798" s="312">
        <f t="shared" si="314"/>
        <v>2.0591260281974</v>
      </c>
    </row>
    <row r="3799" spans="4:43" x14ac:dyDescent="0.2">
      <c r="D3799" s="310"/>
      <c r="E3799" s="301" t="s">
        <v>16399</v>
      </c>
      <c r="F3799" s="311" t="s">
        <v>16203</v>
      </c>
      <c r="G3799" s="311" t="s">
        <v>16203</v>
      </c>
      <c r="H3799" s="312" t="s">
        <v>16203</v>
      </c>
      <c r="I3799" s="301" t="s">
        <v>16400</v>
      </c>
      <c r="J3799" s="311">
        <v>1.8</v>
      </c>
      <c r="K3799" s="311">
        <v>1.5</v>
      </c>
      <c r="L3799" s="312">
        <f t="shared" si="315"/>
        <v>1.6431676725154984</v>
      </c>
      <c r="M3799" s="301" t="s">
        <v>16401</v>
      </c>
      <c r="N3799" s="311">
        <v>1.4</v>
      </c>
      <c r="O3799" s="311">
        <v>1</v>
      </c>
      <c r="P3799" s="312">
        <f t="shared" si="310"/>
        <v>1.1832159566199232</v>
      </c>
      <c r="Q3799" s="319"/>
      <c r="R3799" s="301" t="s">
        <v>16402</v>
      </c>
      <c r="S3799" s="311">
        <v>2.06</v>
      </c>
      <c r="T3799" s="311">
        <v>1.6</v>
      </c>
      <c r="U3799" s="312">
        <f t="shared" si="306"/>
        <v>1.8154889148656348</v>
      </c>
      <c r="V3799" s="301" t="s">
        <v>16403</v>
      </c>
      <c r="W3799" s="311">
        <v>6.16</v>
      </c>
      <c r="X3799" s="311">
        <v>4.4000000000000004</v>
      </c>
      <c r="Y3799" s="312">
        <f t="shared" si="309"/>
        <v>5.2061502091276628</v>
      </c>
      <c r="Z3799" s="301" t="s">
        <v>16404</v>
      </c>
      <c r="AA3799" s="311" t="s">
        <v>16203</v>
      </c>
      <c r="AB3799" s="311" t="s">
        <v>16203</v>
      </c>
      <c r="AC3799" s="312" t="s">
        <v>16203</v>
      </c>
      <c r="AE3799" s="310"/>
      <c r="AF3799" s="323" t="s">
        <v>16973</v>
      </c>
      <c r="AG3799" s="311">
        <v>2.48</v>
      </c>
      <c r="AH3799" s="311">
        <v>1.96</v>
      </c>
      <c r="AI3799" s="312">
        <f t="shared" si="312"/>
        <v>2.204722204723307</v>
      </c>
      <c r="AJ3799" s="301" t="s">
        <v>16974</v>
      </c>
      <c r="AK3799" s="311">
        <v>1.36</v>
      </c>
      <c r="AL3799" s="311">
        <v>1.36</v>
      </c>
      <c r="AM3799" s="312">
        <f t="shared" si="313"/>
        <v>1.36</v>
      </c>
      <c r="AN3799" s="301" t="s">
        <v>16975</v>
      </c>
      <c r="AO3799" s="311">
        <v>1.8</v>
      </c>
      <c r="AP3799" s="311">
        <v>1.6</v>
      </c>
      <c r="AQ3799" s="312">
        <f t="shared" si="314"/>
        <v>1.6970562748477143</v>
      </c>
    </row>
    <row r="3800" spans="4:43" x14ac:dyDescent="0.2">
      <c r="D3800" s="310"/>
      <c r="E3800" s="301" t="s">
        <v>16405</v>
      </c>
      <c r="F3800" s="311" t="s">
        <v>16203</v>
      </c>
      <c r="G3800" s="311" t="s">
        <v>16203</v>
      </c>
      <c r="H3800" s="312" t="s">
        <v>16203</v>
      </c>
      <c r="I3800" s="301" t="s">
        <v>16406</v>
      </c>
      <c r="J3800" s="311">
        <v>1.3</v>
      </c>
      <c r="K3800" s="311">
        <v>1.24</v>
      </c>
      <c r="L3800" s="312">
        <f t="shared" si="315"/>
        <v>1.2696456198483104</v>
      </c>
      <c r="M3800" s="301" t="s">
        <v>16407</v>
      </c>
      <c r="N3800" s="311">
        <v>1.58</v>
      </c>
      <c r="O3800" s="311">
        <v>1.26</v>
      </c>
      <c r="P3800" s="312">
        <f t="shared" si="310"/>
        <v>1.4109571219565817</v>
      </c>
      <c r="Q3800" s="319"/>
      <c r="R3800" s="301" t="s">
        <v>16408</v>
      </c>
      <c r="S3800" s="311">
        <v>2.1</v>
      </c>
      <c r="T3800" s="311">
        <v>1.66</v>
      </c>
      <c r="U3800" s="312">
        <f t="shared" si="306"/>
        <v>1.8670832868407343</v>
      </c>
      <c r="V3800" s="301" t="s">
        <v>16409</v>
      </c>
      <c r="W3800" s="311">
        <v>2.4</v>
      </c>
      <c r="X3800" s="311">
        <v>1.76</v>
      </c>
      <c r="Y3800" s="312">
        <f t="shared" si="309"/>
        <v>2.0552372125864209</v>
      </c>
      <c r="Z3800" s="301" t="s">
        <v>16410</v>
      </c>
      <c r="AA3800" s="311" t="s">
        <v>16203</v>
      </c>
      <c r="AB3800" s="311" t="s">
        <v>16203</v>
      </c>
      <c r="AC3800" s="312" t="s">
        <v>16203</v>
      </c>
      <c r="AE3800" s="310"/>
      <c r="AF3800" s="323" t="s">
        <v>16976</v>
      </c>
      <c r="AG3800" s="311">
        <v>2.8000000000000003</v>
      </c>
      <c r="AH3800" s="311">
        <v>2.08</v>
      </c>
      <c r="AI3800" s="312">
        <f t="shared" si="312"/>
        <v>2.4132965006397371</v>
      </c>
      <c r="AJ3800" s="301" t="s">
        <v>16977</v>
      </c>
      <c r="AK3800" s="311">
        <v>1.6</v>
      </c>
      <c r="AL3800" s="311">
        <v>1.36</v>
      </c>
      <c r="AM3800" s="312">
        <f t="shared" si="313"/>
        <v>1.475127113166862</v>
      </c>
      <c r="AN3800" s="301" t="s">
        <v>16978</v>
      </c>
      <c r="AO3800" s="311">
        <v>1.6</v>
      </c>
      <c r="AP3800" s="311">
        <v>1.48</v>
      </c>
      <c r="AQ3800" s="312">
        <f t="shared" si="314"/>
        <v>1.5388307249337076</v>
      </c>
    </row>
    <row r="3801" spans="4:43" x14ac:dyDescent="0.2">
      <c r="D3801" s="310"/>
      <c r="E3801" s="301" t="s">
        <v>16411</v>
      </c>
      <c r="F3801" s="311">
        <v>2.2000000000000002</v>
      </c>
      <c r="G3801" s="311">
        <v>1.1599999999999999</v>
      </c>
      <c r="H3801" s="312">
        <f t="shared" si="297"/>
        <v>1.5974980438172686</v>
      </c>
      <c r="I3801" s="301" t="s">
        <v>16412</v>
      </c>
      <c r="J3801" s="311">
        <v>1.6</v>
      </c>
      <c r="K3801" s="311">
        <v>1.36</v>
      </c>
      <c r="L3801" s="312">
        <f t="shared" si="315"/>
        <v>1.475127113166862</v>
      </c>
      <c r="M3801" s="301" t="s">
        <v>16413</v>
      </c>
      <c r="N3801" s="311">
        <v>1.06</v>
      </c>
      <c r="O3801" s="311">
        <v>1</v>
      </c>
      <c r="P3801" s="312">
        <f t="shared" si="310"/>
        <v>1.0295630140987</v>
      </c>
      <c r="Q3801" s="319"/>
      <c r="R3801" s="301" t="s">
        <v>16414</v>
      </c>
      <c r="S3801" s="311">
        <v>1.44</v>
      </c>
      <c r="T3801" s="311">
        <v>1.2</v>
      </c>
      <c r="U3801" s="312">
        <f t="shared" si="306"/>
        <v>1.3145341380123987</v>
      </c>
      <c r="V3801" s="301" t="s">
        <v>16415</v>
      </c>
      <c r="W3801" s="311">
        <v>3.2</v>
      </c>
      <c r="X3801" s="311">
        <v>2.96</v>
      </c>
      <c r="Y3801" s="312">
        <f t="shared" si="309"/>
        <v>3.0776614498674153</v>
      </c>
      <c r="Z3801" s="301" t="s">
        <v>16416</v>
      </c>
      <c r="AA3801" s="311">
        <v>3.5</v>
      </c>
      <c r="AB3801" s="311">
        <v>3.2</v>
      </c>
      <c r="AC3801" s="312">
        <v>3.2</v>
      </c>
      <c r="AE3801" s="310"/>
      <c r="AF3801" s="323" t="s">
        <v>16979</v>
      </c>
      <c r="AG3801" s="311">
        <v>1.48</v>
      </c>
      <c r="AH3801" s="311">
        <v>1.04</v>
      </c>
      <c r="AI3801" s="312">
        <f t="shared" si="312"/>
        <v>1.2406449935416659</v>
      </c>
      <c r="AJ3801" s="301" t="s">
        <v>16980</v>
      </c>
      <c r="AK3801" s="311">
        <v>1.8</v>
      </c>
      <c r="AL3801" s="311">
        <v>1.48</v>
      </c>
      <c r="AM3801" s="312">
        <f t="shared" si="313"/>
        <v>1.6321764610482532</v>
      </c>
      <c r="AN3801" s="301" t="s">
        <v>16981</v>
      </c>
      <c r="AO3801" s="311">
        <v>1.8800000000000001</v>
      </c>
      <c r="AP3801" s="311">
        <v>1.72</v>
      </c>
      <c r="AQ3801" s="312">
        <f t="shared" si="314"/>
        <v>1.7982213434391219</v>
      </c>
    </row>
    <row r="3802" spans="4:43" x14ac:dyDescent="0.2">
      <c r="D3802" s="310"/>
      <c r="E3802" s="301" t="s">
        <v>16417</v>
      </c>
      <c r="F3802" s="311">
        <v>1.56</v>
      </c>
      <c r="G3802" s="311">
        <v>1.1000000000000001</v>
      </c>
      <c r="H3802" s="312">
        <f t="shared" si="297"/>
        <v>1.3099618315050252</v>
      </c>
      <c r="I3802" s="301" t="s">
        <v>16418</v>
      </c>
      <c r="J3802" s="311">
        <v>0.96</v>
      </c>
      <c r="K3802" s="311">
        <v>0.92</v>
      </c>
      <c r="L3802" s="312">
        <f t="shared" si="315"/>
        <v>0.93978720995765841</v>
      </c>
      <c r="M3802" s="301" t="s">
        <v>16419</v>
      </c>
      <c r="N3802" s="311" t="s">
        <v>16203</v>
      </c>
      <c r="O3802" s="311" t="s">
        <v>16203</v>
      </c>
      <c r="P3802" s="312" t="s">
        <v>16203</v>
      </c>
      <c r="Q3802" s="319"/>
      <c r="R3802" s="301" t="s">
        <v>16420</v>
      </c>
      <c r="S3802" s="311">
        <v>1.66</v>
      </c>
      <c r="T3802" s="311">
        <v>1.26</v>
      </c>
      <c r="U3802" s="312">
        <f t="shared" si="306"/>
        <v>1.446236495183274</v>
      </c>
      <c r="V3802" s="301" t="s">
        <v>16421</v>
      </c>
      <c r="W3802" s="311">
        <v>2.8</v>
      </c>
      <c r="X3802" s="311">
        <v>2.56</v>
      </c>
      <c r="Y3802" s="312">
        <f t="shared" si="309"/>
        <v>2.6773120849090417</v>
      </c>
      <c r="Z3802" s="301" t="s">
        <v>16422</v>
      </c>
      <c r="AA3802" s="311">
        <v>7.3</v>
      </c>
      <c r="AB3802" s="311">
        <v>5.3</v>
      </c>
      <c r="AC3802" s="312">
        <v>5.3</v>
      </c>
      <c r="AE3802" s="310"/>
      <c r="AF3802" s="323" t="s">
        <v>16982</v>
      </c>
      <c r="AG3802" s="311">
        <v>1.32</v>
      </c>
      <c r="AH3802" s="311">
        <v>1.2</v>
      </c>
      <c r="AI3802" s="312">
        <f t="shared" si="312"/>
        <v>1.2585706178041818</v>
      </c>
      <c r="AJ3802" s="301" t="s">
        <v>16983</v>
      </c>
      <c r="AK3802" s="311">
        <v>2</v>
      </c>
      <c r="AL3802" s="311">
        <v>1.68</v>
      </c>
      <c r="AM3802" s="312">
        <f t="shared" si="313"/>
        <v>1.833030277982336</v>
      </c>
      <c r="AN3802" s="301" t="s">
        <v>16984</v>
      </c>
      <c r="AO3802" s="311" t="s">
        <v>16206</v>
      </c>
      <c r="AP3802" s="311" t="s">
        <v>16206</v>
      </c>
      <c r="AQ3802" s="312" t="s">
        <v>16206</v>
      </c>
    </row>
    <row r="3803" spans="4:43" x14ac:dyDescent="0.2">
      <c r="D3803" s="310"/>
      <c r="E3803" s="314" t="s">
        <v>16423</v>
      </c>
      <c r="F3803" s="313">
        <v>1.26</v>
      </c>
      <c r="G3803" s="313">
        <v>1</v>
      </c>
      <c r="H3803" s="317">
        <f t="shared" si="297"/>
        <v>1.1224972160321824</v>
      </c>
      <c r="I3803" s="314" t="s">
        <v>16424</v>
      </c>
      <c r="J3803" s="313">
        <v>1.04</v>
      </c>
      <c r="K3803" s="313">
        <v>0.86</v>
      </c>
      <c r="L3803" s="317">
        <f t="shared" si="315"/>
        <v>0.94572723340295106</v>
      </c>
      <c r="M3803" s="301" t="s">
        <v>16425</v>
      </c>
      <c r="N3803" s="311">
        <v>1.22</v>
      </c>
      <c r="O3803" s="311">
        <v>1.1399999999999999</v>
      </c>
      <c r="P3803" s="312">
        <f>SQRT(N3803*O3803)</f>
        <v>1.1793218390244453</v>
      </c>
      <c r="Q3803" s="319"/>
      <c r="R3803" s="301" t="s">
        <v>16426</v>
      </c>
      <c r="S3803" s="311">
        <v>1.76</v>
      </c>
      <c r="T3803" s="311">
        <v>1.6</v>
      </c>
      <c r="U3803" s="312">
        <f t="shared" si="306"/>
        <v>1.6780941570722425</v>
      </c>
      <c r="V3803" s="301" t="s">
        <v>16427</v>
      </c>
      <c r="W3803" s="311">
        <v>6.24</v>
      </c>
      <c r="X3803" s="311">
        <v>5.28</v>
      </c>
      <c r="Y3803" s="312">
        <f t="shared" si="309"/>
        <v>5.7399651566886716</v>
      </c>
      <c r="Z3803" s="301" t="s">
        <v>16428</v>
      </c>
      <c r="AA3803" s="311">
        <v>4.3</v>
      </c>
      <c r="AB3803" s="311">
        <v>3.7</v>
      </c>
      <c r="AC3803" s="312">
        <v>3.7</v>
      </c>
      <c r="AE3803" s="310"/>
      <c r="AF3803" s="323" t="s">
        <v>16985</v>
      </c>
      <c r="AG3803" s="311">
        <v>1.72</v>
      </c>
      <c r="AH3803" s="311">
        <v>1.72</v>
      </c>
      <c r="AI3803" s="312">
        <f t="shared" si="312"/>
        <v>1.72</v>
      </c>
      <c r="AJ3803" s="301" t="s">
        <v>16986</v>
      </c>
      <c r="AK3803" s="311">
        <v>2.96</v>
      </c>
      <c r="AL3803" s="311">
        <v>1.92</v>
      </c>
      <c r="AM3803" s="312">
        <f t="shared" si="313"/>
        <v>2.3839463081202141</v>
      </c>
      <c r="AN3803" s="301" t="s">
        <v>16987</v>
      </c>
      <c r="AO3803" s="311">
        <v>2</v>
      </c>
      <c r="AP3803" s="311">
        <v>1.8</v>
      </c>
      <c r="AQ3803" s="312">
        <f t="shared" si="314"/>
        <v>1.8973665961010275</v>
      </c>
    </row>
    <row r="3804" spans="4:43" x14ac:dyDescent="0.2">
      <c r="D3804" s="310"/>
      <c r="E3804" s="318"/>
      <c r="F3804" s="319"/>
      <c r="G3804" s="319"/>
      <c r="H3804" s="320"/>
      <c r="I3804" s="318"/>
      <c r="J3804" s="319"/>
      <c r="K3804" s="319"/>
      <c r="L3804" s="320"/>
      <c r="M3804" s="321"/>
      <c r="N3804" s="6"/>
      <c r="O3804" s="6"/>
      <c r="P3804" s="310"/>
      <c r="Q3804" s="6"/>
      <c r="R3804" s="321"/>
      <c r="S3804" s="6"/>
      <c r="T3804" s="6"/>
      <c r="U3804" s="310"/>
      <c r="V3804" s="321"/>
      <c r="W3804" s="6"/>
      <c r="X3804" s="6"/>
      <c r="Y3804" s="310"/>
      <c r="Z3804" s="321"/>
      <c r="AA3804" s="6"/>
      <c r="AB3804" s="6"/>
      <c r="AC3804" s="310"/>
      <c r="AE3804" s="310"/>
      <c r="AF3804" s="323" t="s">
        <v>16988</v>
      </c>
      <c r="AG3804" s="311">
        <v>1.4000000000000001</v>
      </c>
      <c r="AH3804" s="311">
        <v>1.1599999999999999</v>
      </c>
      <c r="AI3804" s="312">
        <f t="shared" si="312"/>
        <v>1.2743625857659193</v>
      </c>
      <c r="AJ3804" s="301" t="s">
        <v>16989</v>
      </c>
      <c r="AK3804" s="311">
        <v>1.6400000000000001</v>
      </c>
      <c r="AL3804" s="311">
        <v>1.2</v>
      </c>
      <c r="AM3804" s="312">
        <f t="shared" si="313"/>
        <v>1.4028542333400145</v>
      </c>
      <c r="AN3804" s="301" t="s">
        <v>16990</v>
      </c>
      <c r="AO3804" s="311">
        <v>3.48</v>
      </c>
      <c r="AP3804" s="311">
        <v>2</v>
      </c>
      <c r="AQ3804" s="312">
        <f t="shared" si="314"/>
        <v>2.6381811916545836</v>
      </c>
    </row>
    <row r="3805" spans="4:43" x14ac:dyDescent="0.2">
      <c r="D3805" s="310">
        <v>30</v>
      </c>
      <c r="E3805" s="315" t="s">
        <v>16429</v>
      </c>
      <c r="F3805" s="316">
        <v>1.3</v>
      </c>
      <c r="G3805" s="316">
        <v>1.24</v>
      </c>
      <c r="H3805" s="322">
        <f t="shared" si="297"/>
        <v>1.2696456198483104</v>
      </c>
      <c r="I3805" s="315" t="s">
        <v>16430</v>
      </c>
      <c r="J3805" s="316">
        <v>1.04</v>
      </c>
      <c r="K3805" s="316">
        <v>0.96</v>
      </c>
      <c r="L3805" s="322">
        <f t="shared" si="315"/>
        <v>0.99919967974374369</v>
      </c>
      <c r="M3805" s="301" t="s">
        <v>16431</v>
      </c>
      <c r="N3805" s="311">
        <v>2.96</v>
      </c>
      <c r="O3805" s="311">
        <v>2.2000000000000002</v>
      </c>
      <c r="P3805" s="312">
        <f t="shared" ref="P3805:P3835" si="316">SQRT(N3805*O3805)</f>
        <v>2.5518620652378532</v>
      </c>
      <c r="Q3805" s="319"/>
      <c r="R3805" s="301" t="s">
        <v>16432</v>
      </c>
      <c r="S3805" s="311">
        <v>2.36</v>
      </c>
      <c r="T3805" s="311">
        <v>1.68</v>
      </c>
      <c r="U3805" s="312">
        <f t="shared" ref="U3805:U3844" si="317">SQRT(S3805*T3805)</f>
        <v>1.9911805543445826</v>
      </c>
      <c r="V3805" s="301" t="s">
        <v>16433</v>
      </c>
      <c r="W3805" s="311">
        <v>2.48</v>
      </c>
      <c r="X3805" s="311">
        <v>2.16</v>
      </c>
      <c r="Y3805" s="312">
        <f>SQRT(W3805*X3805)</f>
        <v>2.3144761826383093</v>
      </c>
      <c r="Z3805" s="301" t="s">
        <v>16434</v>
      </c>
      <c r="AA3805" s="311">
        <v>4.7</v>
      </c>
      <c r="AB3805" s="311">
        <v>3.7</v>
      </c>
      <c r="AC3805" s="312">
        <v>3.7</v>
      </c>
      <c r="AE3805" s="310"/>
      <c r="AF3805" s="323" t="s">
        <v>16991</v>
      </c>
      <c r="AG3805" s="311">
        <v>1.2</v>
      </c>
      <c r="AH3805" s="311">
        <v>1.2</v>
      </c>
      <c r="AI3805" s="312">
        <f>SQRT(AG3805*AH3805)</f>
        <v>1.2</v>
      </c>
      <c r="AJ3805" s="301" t="s">
        <v>16992</v>
      </c>
      <c r="AK3805" s="311">
        <v>1.96</v>
      </c>
      <c r="AL3805" s="311">
        <v>1.8800000000000001</v>
      </c>
      <c r="AM3805" s="312">
        <f>SQRT(AK3805*AL3805)</f>
        <v>1.9195832881122923</v>
      </c>
      <c r="AN3805" s="301" t="s">
        <v>16993</v>
      </c>
      <c r="AO3805" s="311" t="s">
        <v>16206</v>
      </c>
      <c r="AP3805" s="311" t="s">
        <v>16206</v>
      </c>
      <c r="AQ3805" s="312" t="s">
        <v>16206</v>
      </c>
    </row>
    <row r="3806" spans="4:43" x14ac:dyDescent="0.2">
      <c r="D3806" s="310"/>
      <c r="E3806" s="301" t="s">
        <v>16435</v>
      </c>
      <c r="F3806" s="311">
        <v>1.28</v>
      </c>
      <c r="G3806" s="311">
        <v>1.08</v>
      </c>
      <c r="H3806" s="312">
        <f t="shared" si="297"/>
        <v>1.1757550765359255</v>
      </c>
      <c r="I3806" s="301" t="s">
        <v>16436</v>
      </c>
      <c r="J3806" s="311">
        <v>1.08</v>
      </c>
      <c r="K3806" s="311">
        <v>0.86</v>
      </c>
      <c r="L3806" s="312">
        <f t="shared" si="315"/>
        <v>0.96374270425254072</v>
      </c>
      <c r="M3806" s="301" t="s">
        <v>16437</v>
      </c>
      <c r="N3806" s="311">
        <v>1.5</v>
      </c>
      <c r="O3806" s="311">
        <v>1.28</v>
      </c>
      <c r="P3806" s="312">
        <f t="shared" si="316"/>
        <v>1.3856406460551018</v>
      </c>
      <c r="Q3806" s="319"/>
      <c r="R3806" s="301" t="s">
        <v>16438</v>
      </c>
      <c r="S3806" s="311">
        <v>1.44</v>
      </c>
      <c r="T3806" s="311">
        <v>1.4</v>
      </c>
      <c r="U3806" s="312">
        <f t="shared" si="317"/>
        <v>1.4198591479439078</v>
      </c>
      <c r="V3806" s="301" t="s">
        <v>16439</v>
      </c>
      <c r="W3806" s="311">
        <v>2.4</v>
      </c>
      <c r="X3806" s="311">
        <v>2.4</v>
      </c>
      <c r="Y3806" s="312">
        <f>SQRT(W3806*X3806)</f>
        <v>2.4</v>
      </c>
      <c r="Z3806" s="301" t="s">
        <v>16440</v>
      </c>
      <c r="AA3806" s="311">
        <v>5.3</v>
      </c>
      <c r="AB3806" s="311">
        <v>4.2</v>
      </c>
      <c r="AC3806" s="312">
        <v>4.2</v>
      </c>
      <c r="AE3806" s="310"/>
      <c r="AF3806" s="323" t="s">
        <v>16994</v>
      </c>
      <c r="AG3806" s="311">
        <v>1.96</v>
      </c>
      <c r="AH3806" s="311">
        <v>1.68</v>
      </c>
      <c r="AI3806" s="312">
        <f t="shared" ref="AI3806:AI3814" si="318">SQRT(AG3806*AH3806)</f>
        <v>1.8146073955542008</v>
      </c>
      <c r="AJ3806" s="301" t="s">
        <v>16995</v>
      </c>
      <c r="AK3806" s="311">
        <v>1.04</v>
      </c>
      <c r="AL3806" s="311">
        <v>0.96</v>
      </c>
      <c r="AM3806" s="312">
        <f t="shared" ref="AM3806:AM3814" si="319">SQRT(AK3806*AL3806)</f>
        <v>0.99919967974374369</v>
      </c>
      <c r="AN3806" s="301" t="s">
        <v>16996</v>
      </c>
      <c r="AO3806" s="311">
        <v>2</v>
      </c>
      <c r="AP3806" s="311">
        <v>1.8</v>
      </c>
      <c r="AQ3806" s="312">
        <f t="shared" ref="AQ3806:AQ3814" si="320">SQRT(AO3806*AP3806)</f>
        <v>1.8973665961010275</v>
      </c>
    </row>
    <row r="3807" spans="4:43" x14ac:dyDescent="0.2">
      <c r="D3807" s="310"/>
      <c r="E3807" s="301" t="s">
        <v>16441</v>
      </c>
      <c r="F3807" s="311">
        <v>1.62</v>
      </c>
      <c r="G3807" s="311">
        <v>1.18</v>
      </c>
      <c r="H3807" s="312">
        <f t="shared" si="297"/>
        <v>1.3826062346163495</v>
      </c>
      <c r="I3807" s="301" t="s">
        <v>16442</v>
      </c>
      <c r="J3807" s="311">
        <v>2</v>
      </c>
      <c r="K3807" s="311">
        <v>0.96</v>
      </c>
      <c r="L3807" s="312">
        <f t="shared" si="315"/>
        <v>1.3856406460551018</v>
      </c>
      <c r="M3807" s="301" t="s">
        <v>16443</v>
      </c>
      <c r="N3807" s="311">
        <v>1.1599999999999999</v>
      </c>
      <c r="O3807" s="311">
        <v>1.1000000000000001</v>
      </c>
      <c r="P3807" s="312">
        <f t="shared" si="316"/>
        <v>1.129601699715435</v>
      </c>
      <c r="Q3807" s="319"/>
      <c r="R3807" s="301" t="s">
        <v>16444</v>
      </c>
      <c r="S3807" s="311">
        <v>1.48</v>
      </c>
      <c r="T3807" s="311">
        <v>1.38</v>
      </c>
      <c r="U3807" s="312">
        <f t="shared" si="317"/>
        <v>1.4291256067959877</v>
      </c>
      <c r="V3807" s="301" t="s">
        <v>16445</v>
      </c>
      <c r="W3807" s="311">
        <v>1.92</v>
      </c>
      <c r="X3807" s="311">
        <v>1.76</v>
      </c>
      <c r="Y3807" s="312">
        <f>SQRT(W3807*X3807)</f>
        <v>1.8382600468921693</v>
      </c>
      <c r="Z3807" s="301" t="s">
        <v>16446</v>
      </c>
      <c r="AA3807" s="311">
        <v>2.7</v>
      </c>
      <c r="AB3807" s="311">
        <v>2.6</v>
      </c>
      <c r="AC3807" s="312">
        <v>2.6</v>
      </c>
      <c r="AE3807" s="310"/>
      <c r="AF3807" s="323" t="s">
        <v>16997</v>
      </c>
      <c r="AG3807" s="311">
        <v>1.2</v>
      </c>
      <c r="AH3807" s="311">
        <v>1.08</v>
      </c>
      <c r="AI3807" s="312">
        <f t="shared" si="318"/>
        <v>1.1384199576606167</v>
      </c>
      <c r="AJ3807" s="301" t="s">
        <v>16998</v>
      </c>
      <c r="AK3807" s="311">
        <v>2.4</v>
      </c>
      <c r="AL3807" s="311">
        <v>2.2800000000000002</v>
      </c>
      <c r="AM3807" s="312">
        <f t="shared" si="319"/>
        <v>2.3392306427541514</v>
      </c>
      <c r="AN3807" s="301" t="s">
        <v>16999</v>
      </c>
      <c r="AO3807" s="311">
        <v>3.08</v>
      </c>
      <c r="AP3807" s="311">
        <v>2.08</v>
      </c>
      <c r="AQ3807" s="312">
        <f t="shared" si="320"/>
        <v>2.5310867231290199</v>
      </c>
    </row>
    <row r="3808" spans="4:43" x14ac:dyDescent="0.2">
      <c r="D3808" s="310"/>
      <c r="E3808" s="301" t="s">
        <v>16447</v>
      </c>
      <c r="F3808" s="311">
        <v>1.22</v>
      </c>
      <c r="G3808" s="311">
        <v>1.08</v>
      </c>
      <c r="H3808" s="312">
        <f t="shared" si="297"/>
        <v>1.1478675881825395</v>
      </c>
      <c r="I3808" s="301" t="s">
        <v>16448</v>
      </c>
      <c r="J3808" s="311">
        <v>1</v>
      </c>
      <c r="K3808" s="311">
        <v>0.9</v>
      </c>
      <c r="L3808" s="312">
        <f t="shared" si="315"/>
        <v>0.94868329805051377</v>
      </c>
      <c r="M3808" s="301" t="s">
        <v>16449</v>
      </c>
      <c r="N3808" s="311">
        <v>1.54</v>
      </c>
      <c r="O3808" s="311">
        <v>1.2</v>
      </c>
      <c r="P3808" s="312">
        <f t="shared" si="316"/>
        <v>1.3594116374373142</v>
      </c>
      <c r="Q3808" s="319"/>
      <c r="R3808" s="301" t="s">
        <v>16450</v>
      </c>
      <c r="S3808" s="311">
        <v>1.8</v>
      </c>
      <c r="T3808" s="311">
        <v>1.34</v>
      </c>
      <c r="U3808" s="312">
        <f t="shared" si="317"/>
        <v>1.5530614926653743</v>
      </c>
      <c r="V3808" s="301" t="s">
        <v>16451</v>
      </c>
      <c r="W3808" s="311" t="s">
        <v>16203</v>
      </c>
      <c r="X3808" s="311" t="s">
        <v>16203</v>
      </c>
      <c r="Y3808" s="312" t="s">
        <v>16203</v>
      </c>
      <c r="Z3808" s="301" t="s">
        <v>16452</v>
      </c>
      <c r="AA3808" s="311">
        <v>3.2</v>
      </c>
      <c r="AB3808" s="311">
        <v>2.7</v>
      </c>
      <c r="AC3808" s="312">
        <v>2.7</v>
      </c>
      <c r="AE3808" s="310"/>
      <c r="AF3808" s="323" t="s">
        <v>17000</v>
      </c>
      <c r="AG3808" s="311">
        <v>1.08</v>
      </c>
      <c r="AH3808" s="311">
        <v>1</v>
      </c>
      <c r="AI3808" s="312">
        <f t="shared" si="318"/>
        <v>1.0392304845413265</v>
      </c>
      <c r="AJ3808" s="301" t="s">
        <v>17001</v>
      </c>
      <c r="AK3808" s="311">
        <v>2.48</v>
      </c>
      <c r="AL3808" s="311">
        <v>2.2800000000000002</v>
      </c>
      <c r="AM3808" s="312">
        <f t="shared" si="319"/>
        <v>2.3778982316322961</v>
      </c>
      <c r="AN3808" s="301" t="s">
        <v>17002</v>
      </c>
      <c r="AO3808" s="311">
        <v>2.12</v>
      </c>
      <c r="AP3808" s="311">
        <v>1.8800000000000001</v>
      </c>
      <c r="AQ3808" s="312">
        <f t="shared" si="320"/>
        <v>1.9963967541548449</v>
      </c>
    </row>
    <row r="3809" spans="4:43" x14ac:dyDescent="0.2">
      <c r="D3809" s="310"/>
      <c r="E3809" s="301" t="s">
        <v>16453</v>
      </c>
      <c r="F3809" s="311">
        <v>1</v>
      </c>
      <c r="G3809" s="311">
        <v>1</v>
      </c>
      <c r="H3809" s="312">
        <f t="shared" si="297"/>
        <v>1</v>
      </c>
      <c r="I3809" s="301" t="s">
        <v>16454</v>
      </c>
      <c r="J3809" s="311">
        <v>1.84</v>
      </c>
      <c r="K3809" s="311">
        <v>1.8</v>
      </c>
      <c r="L3809" s="312">
        <f t="shared" si="315"/>
        <v>1.8198901065723723</v>
      </c>
      <c r="M3809" s="301" t="s">
        <v>16455</v>
      </c>
      <c r="N3809" s="311">
        <v>1.1599999999999999</v>
      </c>
      <c r="O3809" s="311">
        <v>0.84</v>
      </c>
      <c r="P3809" s="312">
        <f t="shared" si="316"/>
        <v>0.98711701434024524</v>
      </c>
      <c r="Q3809" s="319"/>
      <c r="R3809" s="301" t="s">
        <v>16456</v>
      </c>
      <c r="S3809" s="311">
        <v>1.34</v>
      </c>
      <c r="T3809" s="311">
        <v>1.2</v>
      </c>
      <c r="U3809" s="312">
        <f t="shared" si="317"/>
        <v>1.2680693987317886</v>
      </c>
      <c r="V3809" s="301" t="s">
        <v>16457</v>
      </c>
      <c r="W3809" s="311" t="s">
        <v>16203</v>
      </c>
      <c r="X3809" s="311" t="s">
        <v>16206</v>
      </c>
      <c r="Y3809" s="312" t="s">
        <v>16203</v>
      </c>
      <c r="Z3809" s="301" t="s">
        <v>16458</v>
      </c>
      <c r="AA3809" s="311">
        <v>4.7</v>
      </c>
      <c r="AB3809" s="311">
        <v>3.5</v>
      </c>
      <c r="AC3809" s="312">
        <v>3.5</v>
      </c>
      <c r="AE3809" s="310"/>
      <c r="AF3809" s="323" t="s">
        <v>17003</v>
      </c>
      <c r="AG3809" s="311">
        <v>1.2</v>
      </c>
      <c r="AH3809" s="311">
        <v>1.08</v>
      </c>
      <c r="AI3809" s="312">
        <f t="shared" si="318"/>
        <v>1.1384199576606167</v>
      </c>
      <c r="AJ3809" s="301" t="s">
        <v>17004</v>
      </c>
      <c r="AK3809" s="311">
        <v>1.56</v>
      </c>
      <c r="AL3809" s="311">
        <v>1.4000000000000001</v>
      </c>
      <c r="AM3809" s="312">
        <f t="shared" si="319"/>
        <v>1.4778362561528933</v>
      </c>
      <c r="AN3809" s="301" t="s">
        <v>17005</v>
      </c>
      <c r="AO3809" s="311">
        <v>3.68</v>
      </c>
      <c r="AP3809" s="311">
        <v>3.12</v>
      </c>
      <c r="AQ3809" s="312">
        <f t="shared" si="320"/>
        <v>3.3884509735275792</v>
      </c>
    </row>
    <row r="3810" spans="4:43" x14ac:dyDescent="0.2">
      <c r="D3810" s="310"/>
      <c r="E3810" s="301" t="s">
        <v>16459</v>
      </c>
      <c r="F3810" s="311">
        <v>1</v>
      </c>
      <c r="G3810" s="311">
        <v>0.96</v>
      </c>
      <c r="H3810" s="312">
        <f t="shared" si="297"/>
        <v>0.9797958971132712</v>
      </c>
      <c r="I3810" s="301" t="s">
        <v>16460</v>
      </c>
      <c r="J3810" s="311">
        <v>1.1200000000000001</v>
      </c>
      <c r="K3810" s="311">
        <v>0.96</v>
      </c>
      <c r="L3810" s="312">
        <f t="shared" si="315"/>
        <v>1.0369185117452577</v>
      </c>
      <c r="M3810" s="301" t="s">
        <v>16461</v>
      </c>
      <c r="N3810" s="311">
        <v>0.8</v>
      </c>
      <c r="O3810" s="311">
        <v>0.7</v>
      </c>
      <c r="P3810" s="312">
        <f t="shared" si="316"/>
        <v>0.74833147735478822</v>
      </c>
      <c r="Q3810" s="319"/>
      <c r="R3810" s="301" t="s">
        <v>16462</v>
      </c>
      <c r="S3810" s="311">
        <v>1.96</v>
      </c>
      <c r="T3810" s="311">
        <v>1.4</v>
      </c>
      <c r="U3810" s="312">
        <f t="shared" si="317"/>
        <v>1.6565023392678924</v>
      </c>
      <c r="V3810" s="301" t="s">
        <v>16463</v>
      </c>
      <c r="W3810" s="311">
        <v>3.6</v>
      </c>
      <c r="X3810" s="311">
        <v>2.64</v>
      </c>
      <c r="Y3810" s="312">
        <f t="shared" ref="Y3810:Y3844" si="321">SQRT(W3810*X3810)</f>
        <v>3.0828558188796311</v>
      </c>
      <c r="Z3810" s="301" t="s">
        <v>16464</v>
      </c>
      <c r="AA3810" s="311">
        <v>4</v>
      </c>
      <c r="AB3810" s="311">
        <v>3.5</v>
      </c>
      <c r="AC3810" s="312">
        <v>3.5</v>
      </c>
      <c r="AE3810" s="310"/>
      <c r="AF3810" s="323" t="s">
        <v>17006</v>
      </c>
      <c r="AG3810" s="311" t="s">
        <v>16206</v>
      </c>
      <c r="AH3810" s="311" t="s">
        <v>16206</v>
      </c>
      <c r="AI3810" s="312" t="s">
        <v>16206</v>
      </c>
      <c r="AJ3810" s="301" t="s">
        <v>17007</v>
      </c>
      <c r="AK3810" s="311">
        <v>2.6</v>
      </c>
      <c r="AL3810" s="311">
        <v>1.52</v>
      </c>
      <c r="AM3810" s="312">
        <f t="shared" si="319"/>
        <v>1.9879637823662684</v>
      </c>
      <c r="AN3810" s="301" t="s">
        <v>17008</v>
      </c>
      <c r="AO3810" s="311">
        <v>2.2800000000000002</v>
      </c>
      <c r="AP3810" s="311">
        <v>1.96</v>
      </c>
      <c r="AQ3810" s="312">
        <f t="shared" si="320"/>
        <v>2.1139536418758103</v>
      </c>
    </row>
    <row r="3811" spans="4:43" x14ac:dyDescent="0.2">
      <c r="D3811" s="310"/>
      <c r="E3811" s="301" t="s">
        <v>16465</v>
      </c>
      <c r="F3811" s="311">
        <v>1.92</v>
      </c>
      <c r="G3811" s="311">
        <v>1.8</v>
      </c>
      <c r="H3811" s="312">
        <f t="shared" si="297"/>
        <v>1.85903200617956</v>
      </c>
      <c r="I3811" s="301" t="s">
        <v>16466</v>
      </c>
      <c r="J3811" s="311">
        <v>1.9</v>
      </c>
      <c r="K3811" s="311">
        <v>1.38</v>
      </c>
      <c r="L3811" s="312">
        <f t="shared" si="315"/>
        <v>1.6192590898309016</v>
      </c>
      <c r="M3811" s="301" t="s">
        <v>16467</v>
      </c>
      <c r="N3811" s="311">
        <v>1.1000000000000001</v>
      </c>
      <c r="O3811" s="311">
        <v>0.8</v>
      </c>
      <c r="P3811" s="312">
        <f t="shared" si="316"/>
        <v>0.93808315196468595</v>
      </c>
      <c r="Q3811" s="319"/>
      <c r="R3811" s="301" t="s">
        <v>16468</v>
      </c>
      <c r="S3811" s="311">
        <v>2</v>
      </c>
      <c r="T3811" s="311">
        <v>1.54</v>
      </c>
      <c r="U3811" s="312">
        <f t="shared" si="317"/>
        <v>1.7549928774784245</v>
      </c>
      <c r="V3811" s="301" t="s">
        <v>16469</v>
      </c>
      <c r="W3811" s="311">
        <v>4.8</v>
      </c>
      <c r="X3811" s="311">
        <v>3.68</v>
      </c>
      <c r="Y3811" s="312">
        <f t="shared" si="321"/>
        <v>4.2028561717003834</v>
      </c>
      <c r="Z3811" s="301" t="s">
        <v>16470</v>
      </c>
      <c r="AA3811" s="311">
        <v>3.5</v>
      </c>
      <c r="AB3811" s="311">
        <v>2.7</v>
      </c>
      <c r="AC3811" s="312">
        <v>2.7</v>
      </c>
      <c r="AE3811" s="310"/>
      <c r="AF3811" s="323" t="s">
        <v>17009</v>
      </c>
      <c r="AG3811" s="311">
        <v>2.2400000000000002</v>
      </c>
      <c r="AH3811" s="311">
        <v>1.52</v>
      </c>
      <c r="AI3811" s="312">
        <f t="shared" si="318"/>
        <v>1.8452100151473274</v>
      </c>
      <c r="AJ3811" s="301" t="s">
        <v>17010</v>
      </c>
      <c r="AK3811" s="311">
        <v>1.6</v>
      </c>
      <c r="AL3811" s="311">
        <v>1.4000000000000001</v>
      </c>
      <c r="AM3811" s="312">
        <f t="shared" si="319"/>
        <v>1.4966629547095767</v>
      </c>
      <c r="AN3811" s="301" t="s">
        <v>17011</v>
      </c>
      <c r="AO3811" s="311">
        <v>3</v>
      </c>
      <c r="AP3811" s="311">
        <v>2.68</v>
      </c>
      <c r="AQ3811" s="312">
        <f t="shared" si="320"/>
        <v>2.8354893757515653</v>
      </c>
    </row>
    <row r="3812" spans="4:43" x14ac:dyDescent="0.2">
      <c r="D3812" s="310"/>
      <c r="E3812" s="301" t="s">
        <v>16471</v>
      </c>
      <c r="F3812" s="311">
        <v>1.8</v>
      </c>
      <c r="G3812" s="311">
        <v>1.32</v>
      </c>
      <c r="H3812" s="312">
        <f t="shared" si="297"/>
        <v>1.5414279094398156</v>
      </c>
      <c r="I3812" s="301" t="s">
        <v>16472</v>
      </c>
      <c r="J3812" s="311">
        <v>1.1599999999999999</v>
      </c>
      <c r="K3812" s="311">
        <v>1.1399999999999999</v>
      </c>
      <c r="L3812" s="312">
        <f t="shared" si="315"/>
        <v>1.149956520917204</v>
      </c>
      <c r="M3812" s="301" t="s">
        <v>16473</v>
      </c>
      <c r="N3812" s="311">
        <v>1</v>
      </c>
      <c r="O3812" s="311">
        <v>0.8</v>
      </c>
      <c r="P3812" s="312">
        <f t="shared" si="316"/>
        <v>0.89442719099991586</v>
      </c>
      <c r="Q3812" s="319"/>
      <c r="R3812" s="301" t="s">
        <v>16474</v>
      </c>
      <c r="S3812" s="311">
        <v>1.1000000000000001</v>
      </c>
      <c r="T3812" s="311">
        <v>1</v>
      </c>
      <c r="U3812" s="312">
        <f t="shared" si="317"/>
        <v>1.0488088481701516</v>
      </c>
      <c r="V3812" s="301" t="s">
        <v>16475</v>
      </c>
      <c r="W3812" s="311">
        <v>3.36</v>
      </c>
      <c r="X3812" s="311">
        <v>3.92</v>
      </c>
      <c r="Y3812" s="312">
        <f t="shared" si="321"/>
        <v>3.6292147911084016</v>
      </c>
      <c r="Z3812" s="301" t="s">
        <v>16476</v>
      </c>
      <c r="AA3812" s="311">
        <v>5.4</v>
      </c>
      <c r="AB3812" s="311">
        <v>4.5</v>
      </c>
      <c r="AC3812" s="312">
        <v>4.5</v>
      </c>
      <c r="AE3812" s="310"/>
      <c r="AF3812" s="323" t="s">
        <v>17012</v>
      </c>
      <c r="AG3812" s="311">
        <v>1.4000000000000001</v>
      </c>
      <c r="AH3812" s="311">
        <v>1.2</v>
      </c>
      <c r="AI3812" s="312">
        <f t="shared" si="318"/>
        <v>1.2961481396815722</v>
      </c>
      <c r="AJ3812" s="301" t="s">
        <v>17013</v>
      </c>
      <c r="AK3812" s="311">
        <v>2</v>
      </c>
      <c r="AL3812" s="311">
        <v>1.6</v>
      </c>
      <c r="AM3812" s="312">
        <f t="shared" si="319"/>
        <v>1.7888543819998317</v>
      </c>
      <c r="AN3812" s="301" t="s">
        <v>17014</v>
      </c>
      <c r="AO3812" s="311">
        <v>2.16</v>
      </c>
      <c r="AP3812" s="311">
        <v>1.96</v>
      </c>
      <c r="AQ3812" s="312">
        <f t="shared" si="320"/>
        <v>2.0575713839378698</v>
      </c>
    </row>
    <row r="3813" spans="4:43" x14ac:dyDescent="0.2">
      <c r="D3813" s="310"/>
      <c r="E3813" s="301" t="s">
        <v>16477</v>
      </c>
      <c r="F3813" s="311">
        <v>2.36</v>
      </c>
      <c r="G3813" s="311">
        <v>1.84</v>
      </c>
      <c r="H3813" s="312">
        <f t="shared" si="297"/>
        <v>2.083842604420977</v>
      </c>
      <c r="I3813" s="301" t="s">
        <v>16478</v>
      </c>
      <c r="J3813" s="311">
        <v>1.1200000000000001</v>
      </c>
      <c r="K3813" s="311">
        <v>1.04</v>
      </c>
      <c r="L3813" s="312">
        <f t="shared" si="315"/>
        <v>1.0792590050585633</v>
      </c>
      <c r="M3813" s="301" t="s">
        <v>16479</v>
      </c>
      <c r="N3813" s="311">
        <v>1.94</v>
      </c>
      <c r="O3813" s="311">
        <v>1.6</v>
      </c>
      <c r="P3813" s="312">
        <f t="shared" si="316"/>
        <v>1.7618172436436192</v>
      </c>
      <c r="Q3813" s="319"/>
      <c r="R3813" s="301" t="s">
        <v>16480</v>
      </c>
      <c r="S3813" s="311">
        <v>2.8</v>
      </c>
      <c r="T3813" s="311">
        <v>2.08</v>
      </c>
      <c r="U3813" s="312">
        <f t="shared" si="317"/>
        <v>2.4132965006397371</v>
      </c>
      <c r="V3813" s="301" t="s">
        <v>16481</v>
      </c>
      <c r="W3813" s="311">
        <v>4.24</v>
      </c>
      <c r="X3813" s="311">
        <v>4.08</v>
      </c>
      <c r="Y3813" s="312">
        <f t="shared" si="321"/>
        <v>4.1592306980979066</v>
      </c>
      <c r="Z3813" s="301" t="s">
        <v>16482</v>
      </c>
      <c r="AA3813" s="311">
        <v>2.8</v>
      </c>
      <c r="AB3813" s="311">
        <v>2.7</v>
      </c>
      <c r="AC3813" s="312">
        <v>2.7</v>
      </c>
      <c r="AE3813" s="310"/>
      <c r="AF3813" s="323" t="s">
        <v>17015</v>
      </c>
      <c r="AG3813" s="311">
        <v>2.48</v>
      </c>
      <c r="AH3813" s="311">
        <v>1.8</v>
      </c>
      <c r="AI3813" s="312">
        <f t="shared" si="318"/>
        <v>2.1128180233990812</v>
      </c>
      <c r="AJ3813" s="301" t="s">
        <v>17016</v>
      </c>
      <c r="AK3813" s="311">
        <v>1.24</v>
      </c>
      <c r="AL3813" s="311">
        <v>1.08</v>
      </c>
      <c r="AM3813" s="312">
        <f t="shared" si="319"/>
        <v>1.1572380913191547</v>
      </c>
      <c r="AN3813" s="301" t="s">
        <v>17017</v>
      </c>
      <c r="AO3813" s="311">
        <v>2.2000000000000002</v>
      </c>
      <c r="AP3813" s="311">
        <v>1.92</v>
      </c>
      <c r="AQ3813" s="312">
        <f t="shared" si="320"/>
        <v>2.0552372125864209</v>
      </c>
    </row>
    <row r="3814" spans="4:43" x14ac:dyDescent="0.2">
      <c r="D3814" s="310"/>
      <c r="E3814" s="301" t="s">
        <v>16483</v>
      </c>
      <c r="F3814" s="311">
        <v>1.24</v>
      </c>
      <c r="G3814" s="311">
        <v>1.1000000000000001</v>
      </c>
      <c r="H3814" s="312">
        <f t="shared" si="297"/>
        <v>1.1679041056525146</v>
      </c>
      <c r="I3814" s="301" t="s">
        <v>16484</v>
      </c>
      <c r="J3814" s="311">
        <v>1.08</v>
      </c>
      <c r="K3814" s="311">
        <v>1</v>
      </c>
      <c r="L3814" s="312">
        <f t="shared" si="315"/>
        <v>1.0392304845413265</v>
      </c>
      <c r="M3814" s="301" t="s">
        <v>16485</v>
      </c>
      <c r="N3814" s="311">
        <v>1.8</v>
      </c>
      <c r="O3814" s="311">
        <v>1.3</v>
      </c>
      <c r="P3814" s="312">
        <f t="shared" si="316"/>
        <v>1.5297058540778357</v>
      </c>
      <c r="Q3814" s="319"/>
      <c r="R3814" s="301" t="s">
        <v>16486</v>
      </c>
      <c r="S3814" s="311">
        <v>1.2</v>
      </c>
      <c r="T3814" s="311">
        <v>1</v>
      </c>
      <c r="U3814" s="312">
        <f t="shared" si="317"/>
        <v>1.0954451150103321</v>
      </c>
      <c r="V3814" s="301" t="s">
        <v>16487</v>
      </c>
      <c r="W3814" s="311">
        <v>3.84</v>
      </c>
      <c r="X3814" s="311">
        <v>3.12</v>
      </c>
      <c r="Y3814" s="312">
        <f t="shared" si="321"/>
        <v>3.4613292244454299</v>
      </c>
      <c r="Z3814" s="301" t="s">
        <v>16488</v>
      </c>
      <c r="AA3814" s="311">
        <v>4</v>
      </c>
      <c r="AB3814" s="311">
        <v>3.2</v>
      </c>
      <c r="AC3814" s="312">
        <v>3.2</v>
      </c>
      <c r="AE3814" s="310"/>
      <c r="AF3814" s="323" t="s">
        <v>17018</v>
      </c>
      <c r="AG3814" s="311">
        <v>1.2</v>
      </c>
      <c r="AH3814" s="311">
        <v>1.2</v>
      </c>
      <c r="AI3814" s="312">
        <f t="shared" si="318"/>
        <v>1.2</v>
      </c>
      <c r="AJ3814" s="301" t="s">
        <v>17019</v>
      </c>
      <c r="AK3814" s="311">
        <v>1.4000000000000001</v>
      </c>
      <c r="AL3814" s="311">
        <v>1</v>
      </c>
      <c r="AM3814" s="312">
        <f t="shared" si="319"/>
        <v>1.1832159566199232</v>
      </c>
      <c r="AN3814" s="301" t="s">
        <v>17020</v>
      </c>
      <c r="AO3814" s="311">
        <v>2.64</v>
      </c>
      <c r="AP3814" s="311">
        <v>2.3199999999999998</v>
      </c>
      <c r="AQ3814" s="312">
        <f t="shared" si="320"/>
        <v>2.4748333277212828</v>
      </c>
    </row>
    <row r="3815" spans="4:43" x14ac:dyDescent="0.2">
      <c r="D3815" s="310"/>
      <c r="E3815" s="301" t="s">
        <v>16489</v>
      </c>
      <c r="F3815" s="311">
        <v>1.68</v>
      </c>
      <c r="G3815" s="311">
        <v>1.1599999999999999</v>
      </c>
      <c r="H3815" s="312">
        <f t="shared" si="297"/>
        <v>1.3959942693292118</v>
      </c>
      <c r="I3815" s="301" t="s">
        <v>16490</v>
      </c>
      <c r="J3815" s="311">
        <v>1.7</v>
      </c>
      <c r="K3815" s="311">
        <v>1.6</v>
      </c>
      <c r="L3815" s="312">
        <f t="shared" si="315"/>
        <v>1.6492422502470643</v>
      </c>
      <c r="M3815" s="301" t="s">
        <v>16491</v>
      </c>
      <c r="N3815" s="311">
        <v>1.26</v>
      </c>
      <c r="O3815" s="311">
        <v>1.2</v>
      </c>
      <c r="P3815" s="312">
        <f t="shared" si="316"/>
        <v>1.2296340919151518</v>
      </c>
      <c r="Q3815" s="319"/>
      <c r="R3815" s="301" t="s">
        <v>16492</v>
      </c>
      <c r="S3815" s="311">
        <v>2</v>
      </c>
      <c r="T3815" s="311">
        <v>1.8</v>
      </c>
      <c r="U3815" s="312">
        <f t="shared" si="317"/>
        <v>1.8973665961010275</v>
      </c>
      <c r="V3815" s="301" t="s">
        <v>16493</v>
      </c>
      <c r="W3815" s="311">
        <v>3.68</v>
      </c>
      <c r="X3815" s="311">
        <v>2.56</v>
      </c>
      <c r="Y3815" s="312">
        <f t="shared" si="321"/>
        <v>3.0693321749201403</v>
      </c>
      <c r="Z3815" s="301" t="s">
        <v>16494</v>
      </c>
      <c r="AA3815" s="311">
        <v>3.8</v>
      </c>
      <c r="AB3815" s="311">
        <v>2.5</v>
      </c>
      <c r="AC3815" s="312">
        <v>2.5</v>
      </c>
      <c r="AE3815" s="310"/>
      <c r="AF3815" s="323" t="s">
        <v>17021</v>
      </c>
      <c r="AG3815" s="311">
        <v>3.4</v>
      </c>
      <c r="AH3815" s="311">
        <v>2.2000000000000002</v>
      </c>
      <c r="AI3815" s="312">
        <f>SQRT(AG3815*AH3815)</f>
        <v>2.7349588662354689</v>
      </c>
      <c r="AJ3815" s="301" t="s">
        <v>17022</v>
      </c>
      <c r="AK3815" s="311">
        <v>1.6</v>
      </c>
      <c r="AL3815" s="311">
        <v>1.4000000000000001</v>
      </c>
      <c r="AM3815" s="312">
        <f>SQRT(AK3815*AL3815)</f>
        <v>1.4966629547095767</v>
      </c>
      <c r="AN3815" s="301" t="s">
        <v>17023</v>
      </c>
      <c r="AO3815" s="311">
        <v>1.8</v>
      </c>
      <c r="AP3815" s="311">
        <v>1.48</v>
      </c>
      <c r="AQ3815" s="312">
        <f>SQRT(AO3815*AP3815)</f>
        <v>1.6321764610482532</v>
      </c>
    </row>
    <row r="3816" spans="4:43" x14ac:dyDescent="0.2">
      <c r="D3816" s="310"/>
      <c r="E3816" s="301" t="s">
        <v>16495</v>
      </c>
      <c r="F3816" s="311">
        <v>1.04</v>
      </c>
      <c r="G3816" s="311">
        <v>0.96</v>
      </c>
      <c r="H3816" s="312">
        <f t="shared" si="297"/>
        <v>0.99919967974374369</v>
      </c>
      <c r="I3816" s="301" t="s">
        <v>16496</v>
      </c>
      <c r="J3816" s="311">
        <v>1.1000000000000001</v>
      </c>
      <c r="K3816" s="311">
        <v>1.06</v>
      </c>
      <c r="L3816" s="312">
        <f t="shared" si="315"/>
        <v>1.0798147989354472</v>
      </c>
      <c r="M3816" s="301" t="s">
        <v>16497</v>
      </c>
      <c r="N3816" s="311">
        <v>1.56</v>
      </c>
      <c r="O3816" s="311">
        <v>1.2</v>
      </c>
      <c r="P3816" s="312">
        <f t="shared" si="316"/>
        <v>1.3682105101189654</v>
      </c>
      <c r="Q3816" s="319"/>
      <c r="R3816" s="301" t="s">
        <v>16498</v>
      </c>
      <c r="S3816" s="311">
        <v>1.1399999999999999</v>
      </c>
      <c r="T3816" s="311">
        <v>1.1000000000000001</v>
      </c>
      <c r="U3816" s="312">
        <f t="shared" si="317"/>
        <v>1.1198214143335534</v>
      </c>
      <c r="V3816" s="301" t="s">
        <v>16499</v>
      </c>
      <c r="W3816" s="311">
        <v>3.6</v>
      </c>
      <c r="X3816" s="311">
        <v>2.4</v>
      </c>
      <c r="Y3816" s="312">
        <f t="shared" si="321"/>
        <v>2.9393876913398138</v>
      </c>
      <c r="Z3816" s="301" t="s">
        <v>16500</v>
      </c>
      <c r="AA3816" s="311">
        <v>4</v>
      </c>
      <c r="AB3816" s="311">
        <v>3.8</v>
      </c>
      <c r="AC3816" s="312">
        <v>3.8</v>
      </c>
      <c r="AE3816" s="310"/>
      <c r="AF3816" s="323" t="s">
        <v>17024</v>
      </c>
      <c r="AG3816" s="311">
        <v>1.48</v>
      </c>
      <c r="AH3816" s="311">
        <v>1.2</v>
      </c>
      <c r="AI3816" s="312">
        <f t="shared" ref="AI3816:AI3824" si="322">SQRT(AG3816*AH3816)</f>
        <v>1.3326664999166145</v>
      </c>
      <c r="AJ3816" s="301" t="s">
        <v>17025</v>
      </c>
      <c r="AK3816" s="311">
        <v>2.08</v>
      </c>
      <c r="AL3816" s="311">
        <v>2</v>
      </c>
      <c r="AM3816" s="312">
        <f t="shared" ref="AM3816:AM3824" si="323">SQRT(AK3816*AL3816)</f>
        <v>2.0396078054371141</v>
      </c>
      <c r="AN3816" s="301" t="s">
        <v>17026</v>
      </c>
      <c r="AO3816" s="311">
        <v>2.08</v>
      </c>
      <c r="AP3816" s="311">
        <v>1.8</v>
      </c>
      <c r="AQ3816" s="312">
        <f t="shared" ref="AQ3816:AQ3824" si="324">SQRT(AO3816*AP3816)</f>
        <v>1.9349418595916519</v>
      </c>
    </row>
    <row r="3817" spans="4:43" x14ac:dyDescent="0.2">
      <c r="D3817" s="310"/>
      <c r="E3817" s="301" t="s">
        <v>16501</v>
      </c>
      <c r="F3817" s="311">
        <v>1.92</v>
      </c>
      <c r="G3817" s="311">
        <v>1.9</v>
      </c>
      <c r="H3817" s="312">
        <f t="shared" si="297"/>
        <v>1.9099738218101314</v>
      </c>
      <c r="I3817" s="301" t="s">
        <v>16502</v>
      </c>
      <c r="J3817" s="311">
        <v>1</v>
      </c>
      <c r="K3817" s="311">
        <v>0.98</v>
      </c>
      <c r="L3817" s="312">
        <f t="shared" si="315"/>
        <v>0.98994949366116658</v>
      </c>
      <c r="M3817" s="301" t="s">
        <v>16503</v>
      </c>
      <c r="N3817" s="311">
        <v>2.2599999999999998</v>
      </c>
      <c r="O3817" s="311">
        <v>1.72</v>
      </c>
      <c r="P3817" s="312">
        <f t="shared" si="316"/>
        <v>1.9715983363758449</v>
      </c>
      <c r="Q3817" s="319"/>
      <c r="R3817" s="301" t="s">
        <v>16504</v>
      </c>
      <c r="S3817" s="311">
        <v>1.2</v>
      </c>
      <c r="T3817" s="311">
        <v>1.2</v>
      </c>
      <c r="U3817" s="312">
        <f t="shared" si="317"/>
        <v>1.2</v>
      </c>
      <c r="V3817" s="301" t="s">
        <v>16505</v>
      </c>
      <c r="W3817" s="311">
        <v>3.44</v>
      </c>
      <c r="X3817" s="311">
        <v>2.8</v>
      </c>
      <c r="Y3817" s="312">
        <f t="shared" si="321"/>
        <v>3.1035463586033316</v>
      </c>
      <c r="Z3817" s="301" t="s">
        <v>16506</v>
      </c>
      <c r="AA3817" s="311">
        <v>5.2</v>
      </c>
      <c r="AB3817" s="311">
        <v>3.5</v>
      </c>
      <c r="AC3817" s="312">
        <v>3.5</v>
      </c>
      <c r="AE3817" s="310"/>
      <c r="AF3817" s="323" t="s">
        <v>17027</v>
      </c>
      <c r="AG3817" s="311">
        <v>1.8</v>
      </c>
      <c r="AH3817" s="311">
        <v>1.4000000000000001</v>
      </c>
      <c r="AI3817" s="312">
        <f t="shared" si="322"/>
        <v>1.5874507866387546</v>
      </c>
      <c r="AJ3817" s="301" t="s">
        <v>17028</v>
      </c>
      <c r="AK3817" s="311">
        <v>1.24</v>
      </c>
      <c r="AL3817" s="311">
        <v>1.1200000000000001</v>
      </c>
      <c r="AM3817" s="312">
        <f t="shared" si="323"/>
        <v>1.1784735890124989</v>
      </c>
      <c r="AN3817" s="301" t="s">
        <v>17029</v>
      </c>
      <c r="AO3817" s="311">
        <v>1.8800000000000001</v>
      </c>
      <c r="AP3817" s="311">
        <v>1.6</v>
      </c>
      <c r="AQ3817" s="312">
        <f t="shared" si="324"/>
        <v>1.7343586710943042</v>
      </c>
    </row>
    <row r="3818" spans="4:43" x14ac:dyDescent="0.2">
      <c r="D3818" s="310"/>
      <c r="E3818" s="301" t="s">
        <v>16507</v>
      </c>
      <c r="F3818" s="311">
        <v>1.5</v>
      </c>
      <c r="G3818" s="311">
        <v>1.1599999999999999</v>
      </c>
      <c r="H3818" s="312">
        <f t="shared" si="297"/>
        <v>1.3190905958272918</v>
      </c>
      <c r="I3818" s="301" t="s">
        <v>16508</v>
      </c>
      <c r="J3818" s="311" t="s">
        <v>16203</v>
      </c>
      <c r="K3818" s="311" t="s">
        <v>16203</v>
      </c>
      <c r="L3818" s="312" t="s">
        <v>16203</v>
      </c>
      <c r="M3818" s="301" t="s">
        <v>16509</v>
      </c>
      <c r="N3818" s="311">
        <v>1.64</v>
      </c>
      <c r="O3818" s="311">
        <v>1.06</v>
      </c>
      <c r="P3818" s="312">
        <f t="shared" si="316"/>
        <v>1.3184839779079607</v>
      </c>
      <c r="Q3818" s="319"/>
      <c r="R3818" s="301" t="s">
        <v>16510</v>
      </c>
      <c r="S3818" s="311">
        <v>1.64</v>
      </c>
      <c r="T3818" s="311">
        <v>1.44</v>
      </c>
      <c r="U3818" s="312">
        <f t="shared" si="317"/>
        <v>1.5367498169838836</v>
      </c>
      <c r="V3818" s="301" t="s">
        <v>16511</v>
      </c>
      <c r="W3818" s="311">
        <v>2.96</v>
      </c>
      <c r="X3818" s="311">
        <v>2.3199999999999998</v>
      </c>
      <c r="Y3818" s="312">
        <f t="shared" si="321"/>
        <v>2.6205342966654719</v>
      </c>
      <c r="Z3818" s="301" t="s">
        <v>16512</v>
      </c>
      <c r="AA3818" s="311">
        <v>5.5</v>
      </c>
      <c r="AB3818" s="311">
        <v>5</v>
      </c>
      <c r="AC3818" s="312">
        <v>5</v>
      </c>
      <c r="AE3818" s="310"/>
      <c r="AF3818" s="323" t="s">
        <v>17030</v>
      </c>
      <c r="AG3818" s="311">
        <v>1.92</v>
      </c>
      <c r="AH3818" s="311">
        <v>1.4000000000000001</v>
      </c>
      <c r="AI3818" s="312">
        <f t="shared" si="322"/>
        <v>1.6395121225535358</v>
      </c>
      <c r="AJ3818" s="301" t="s">
        <v>17031</v>
      </c>
      <c r="AK3818" s="311">
        <v>1.68</v>
      </c>
      <c r="AL3818" s="311">
        <v>1.48</v>
      </c>
      <c r="AM3818" s="312">
        <f t="shared" si="323"/>
        <v>1.5768322675541617</v>
      </c>
      <c r="AN3818" s="301" t="s">
        <v>17032</v>
      </c>
      <c r="AO3818" s="311">
        <v>1.84</v>
      </c>
      <c r="AP3818" s="311">
        <v>1.8</v>
      </c>
      <c r="AQ3818" s="312">
        <f t="shared" si="324"/>
        <v>1.8198901065723723</v>
      </c>
    </row>
    <row r="3819" spans="4:43" x14ac:dyDescent="0.2">
      <c r="D3819" s="310"/>
      <c r="E3819" s="301" t="s">
        <v>16513</v>
      </c>
      <c r="F3819" s="311">
        <v>2.16</v>
      </c>
      <c r="G3819" s="311">
        <v>1.7</v>
      </c>
      <c r="H3819" s="312">
        <f t="shared" si="297"/>
        <v>1.9162463307205575</v>
      </c>
      <c r="I3819" s="301" t="s">
        <v>16514</v>
      </c>
      <c r="J3819" s="311">
        <v>1.1000000000000001</v>
      </c>
      <c r="K3819" s="311">
        <v>1.04</v>
      </c>
      <c r="L3819" s="312">
        <f t="shared" ref="L3819:L3821" si="325">SQRT(J3819*K3819)</f>
        <v>1.0695793565696752</v>
      </c>
      <c r="M3819" s="301" t="s">
        <v>16515</v>
      </c>
      <c r="N3819" s="311">
        <v>0.9</v>
      </c>
      <c r="O3819" s="311">
        <v>0.9</v>
      </c>
      <c r="P3819" s="312">
        <f t="shared" si="316"/>
        <v>0.9</v>
      </c>
      <c r="Q3819" s="319"/>
      <c r="R3819" s="301" t="s">
        <v>16516</v>
      </c>
      <c r="S3819" s="311">
        <v>1.26</v>
      </c>
      <c r="T3819" s="311">
        <v>1.2</v>
      </c>
      <c r="U3819" s="312">
        <f t="shared" si="317"/>
        <v>1.2296340919151518</v>
      </c>
      <c r="V3819" s="301" t="s">
        <v>16517</v>
      </c>
      <c r="W3819" s="311">
        <v>1.68</v>
      </c>
      <c r="X3819" s="311">
        <v>1.52</v>
      </c>
      <c r="Y3819" s="312">
        <f t="shared" si="321"/>
        <v>1.5979987484350542</v>
      </c>
      <c r="Z3819" s="301" t="s">
        <v>16518</v>
      </c>
      <c r="AA3819" s="311">
        <v>5.5</v>
      </c>
      <c r="AB3819" s="311">
        <v>3.6</v>
      </c>
      <c r="AC3819" s="312">
        <v>3.6</v>
      </c>
      <c r="AE3819" s="310"/>
      <c r="AF3819" s="323" t="s">
        <v>17033</v>
      </c>
      <c r="AG3819" s="311">
        <v>2.04</v>
      </c>
      <c r="AH3819" s="311">
        <v>1.48</v>
      </c>
      <c r="AI3819" s="312">
        <f t="shared" si="322"/>
        <v>1.7375845303178779</v>
      </c>
      <c r="AJ3819" s="301" t="s">
        <v>17034</v>
      </c>
      <c r="AK3819" s="311">
        <v>2.3199999999999998</v>
      </c>
      <c r="AL3819" s="311">
        <v>2.08</v>
      </c>
      <c r="AM3819" s="312">
        <f t="shared" si="323"/>
        <v>2.1967248348393569</v>
      </c>
      <c r="AN3819" s="301" t="s">
        <v>17035</v>
      </c>
      <c r="AO3819" s="311">
        <v>2.04</v>
      </c>
      <c r="AP3819" s="311">
        <v>1.8</v>
      </c>
      <c r="AQ3819" s="312">
        <f t="shared" si="324"/>
        <v>1.9162463307205575</v>
      </c>
    </row>
    <row r="3820" spans="4:43" x14ac:dyDescent="0.2">
      <c r="D3820" s="310"/>
      <c r="E3820" s="301" t="s">
        <v>16519</v>
      </c>
      <c r="F3820" s="311">
        <v>1.2</v>
      </c>
      <c r="G3820" s="311">
        <v>1.2</v>
      </c>
      <c r="H3820" s="312">
        <f t="shared" si="297"/>
        <v>1.2</v>
      </c>
      <c r="I3820" s="301" t="s">
        <v>16520</v>
      </c>
      <c r="J3820" s="311">
        <v>1.36</v>
      </c>
      <c r="K3820" s="311">
        <v>1</v>
      </c>
      <c r="L3820" s="312">
        <f t="shared" si="325"/>
        <v>1.1661903789690602</v>
      </c>
      <c r="M3820" s="301" t="s">
        <v>16521</v>
      </c>
      <c r="N3820" s="311">
        <v>1.2</v>
      </c>
      <c r="O3820" s="311">
        <v>1.1000000000000001</v>
      </c>
      <c r="P3820" s="312">
        <f t="shared" si="316"/>
        <v>1.1489125293076057</v>
      </c>
      <c r="Q3820" s="319"/>
      <c r="R3820" s="301" t="s">
        <v>16522</v>
      </c>
      <c r="S3820" s="311">
        <v>1.34</v>
      </c>
      <c r="T3820" s="311">
        <v>1.1000000000000001</v>
      </c>
      <c r="U3820" s="312">
        <f t="shared" si="317"/>
        <v>1.2140840168620952</v>
      </c>
      <c r="V3820" s="301" t="s">
        <v>16523</v>
      </c>
      <c r="W3820" s="311">
        <v>2.56</v>
      </c>
      <c r="X3820" s="311">
        <v>3.84</v>
      </c>
      <c r="Y3820" s="312">
        <f t="shared" si="321"/>
        <v>3.1353468707624677</v>
      </c>
      <c r="Z3820" s="301" t="s">
        <v>16524</v>
      </c>
      <c r="AA3820" s="311" t="s">
        <v>16203</v>
      </c>
      <c r="AB3820" s="311" t="s">
        <v>16203</v>
      </c>
      <c r="AC3820" s="312" t="s">
        <v>16203</v>
      </c>
      <c r="AE3820" s="310"/>
      <c r="AF3820" s="323" t="s">
        <v>17036</v>
      </c>
      <c r="AG3820" s="311">
        <v>2.44</v>
      </c>
      <c r="AH3820" s="311">
        <v>1.6</v>
      </c>
      <c r="AI3820" s="312">
        <f t="shared" si="322"/>
        <v>1.9758542456365551</v>
      </c>
      <c r="AJ3820" s="301" t="s">
        <v>17037</v>
      </c>
      <c r="AK3820" s="311">
        <v>1.8</v>
      </c>
      <c r="AL3820" s="311">
        <v>1.6</v>
      </c>
      <c r="AM3820" s="312">
        <f t="shared" si="323"/>
        <v>1.6970562748477143</v>
      </c>
      <c r="AN3820" s="301" t="s">
        <v>17038</v>
      </c>
      <c r="AO3820" s="311">
        <v>2.4</v>
      </c>
      <c r="AP3820" s="311">
        <v>1.68</v>
      </c>
      <c r="AQ3820" s="312">
        <f t="shared" si="324"/>
        <v>2.0079840636817812</v>
      </c>
    </row>
    <row r="3821" spans="4:43" x14ac:dyDescent="0.2">
      <c r="D3821" s="310"/>
      <c r="E3821" s="301" t="s">
        <v>16525</v>
      </c>
      <c r="F3821" s="311">
        <v>1.1000000000000001</v>
      </c>
      <c r="G3821" s="311">
        <v>1</v>
      </c>
      <c r="H3821" s="312">
        <f t="shared" si="297"/>
        <v>1.0488088481701516</v>
      </c>
      <c r="I3821" s="301" t="s">
        <v>16526</v>
      </c>
      <c r="J3821" s="311">
        <v>2.84</v>
      </c>
      <c r="K3821" s="311">
        <v>2.12</v>
      </c>
      <c r="L3821" s="312">
        <f t="shared" si="325"/>
        <v>2.4537318516904003</v>
      </c>
      <c r="M3821" s="301" t="s">
        <v>16527</v>
      </c>
      <c r="N3821" s="311">
        <v>1.54</v>
      </c>
      <c r="O3821" s="311">
        <v>1.5</v>
      </c>
      <c r="P3821" s="312">
        <f t="shared" si="316"/>
        <v>1.5198684153570663</v>
      </c>
      <c r="Q3821" s="319"/>
      <c r="R3821" s="301" t="s">
        <v>16528</v>
      </c>
      <c r="S3821" s="311">
        <v>2.12</v>
      </c>
      <c r="T3821" s="311">
        <v>1.76</v>
      </c>
      <c r="U3821" s="312">
        <f t="shared" si="317"/>
        <v>1.9316314348239418</v>
      </c>
      <c r="V3821" s="301" t="s">
        <v>16529</v>
      </c>
      <c r="W3821" s="311">
        <v>2.8</v>
      </c>
      <c r="X3821" s="311">
        <v>2.16</v>
      </c>
      <c r="Y3821" s="312">
        <f t="shared" si="321"/>
        <v>2.4592681838303037</v>
      </c>
      <c r="Z3821" s="301" t="s">
        <v>16530</v>
      </c>
      <c r="AA3821" s="311">
        <v>3.6</v>
      </c>
      <c r="AB3821" s="311">
        <v>3</v>
      </c>
      <c r="AC3821" s="312">
        <v>3</v>
      </c>
      <c r="AE3821" s="310"/>
      <c r="AF3821" s="323" t="s">
        <v>17039</v>
      </c>
      <c r="AG3821" s="311">
        <v>1.28</v>
      </c>
      <c r="AH3821" s="311">
        <v>1</v>
      </c>
      <c r="AI3821" s="312">
        <f t="shared" si="322"/>
        <v>1.131370849898476</v>
      </c>
      <c r="AJ3821" s="301" t="s">
        <v>17040</v>
      </c>
      <c r="AK3821" s="311">
        <v>1.6</v>
      </c>
      <c r="AL3821" s="311">
        <v>1.52</v>
      </c>
      <c r="AM3821" s="312">
        <f t="shared" si="323"/>
        <v>1.5594870951694344</v>
      </c>
      <c r="AN3821" s="301" t="s">
        <v>17041</v>
      </c>
      <c r="AO3821" s="311">
        <v>2</v>
      </c>
      <c r="AP3821" s="311">
        <v>1.72</v>
      </c>
      <c r="AQ3821" s="312">
        <f t="shared" si="324"/>
        <v>1.8547236990991407</v>
      </c>
    </row>
    <row r="3822" spans="4:43" x14ac:dyDescent="0.2">
      <c r="D3822" s="310"/>
      <c r="E3822" s="301" t="s">
        <v>16531</v>
      </c>
      <c r="F3822" s="311">
        <v>2.1</v>
      </c>
      <c r="G3822" s="311">
        <v>1.9</v>
      </c>
      <c r="H3822" s="312">
        <f t="shared" si="297"/>
        <v>1.9974984355438179</v>
      </c>
      <c r="I3822" s="301" t="s">
        <v>16532</v>
      </c>
      <c r="J3822" s="311" t="s">
        <v>16203</v>
      </c>
      <c r="K3822" s="311" t="s">
        <v>16203</v>
      </c>
      <c r="L3822" s="312" t="s">
        <v>16203</v>
      </c>
      <c r="M3822" s="301" t="s">
        <v>16533</v>
      </c>
      <c r="N3822" s="311">
        <v>1.1599999999999999</v>
      </c>
      <c r="O3822" s="311">
        <v>0.9</v>
      </c>
      <c r="P3822" s="312">
        <f t="shared" si="316"/>
        <v>1.0217631819555841</v>
      </c>
      <c r="Q3822" s="319"/>
      <c r="R3822" s="301" t="s">
        <v>16534</v>
      </c>
      <c r="S3822" s="311">
        <v>2.52</v>
      </c>
      <c r="T3822" s="311">
        <v>1.32</v>
      </c>
      <c r="U3822" s="312">
        <f t="shared" si="317"/>
        <v>1.8238420984284796</v>
      </c>
      <c r="V3822" s="301" t="s">
        <v>16535</v>
      </c>
      <c r="W3822" s="311">
        <v>3.36</v>
      </c>
      <c r="X3822" s="311">
        <v>2.8</v>
      </c>
      <c r="Y3822" s="312">
        <f t="shared" si="321"/>
        <v>3.0672463220289301</v>
      </c>
      <c r="Z3822" s="301" t="s">
        <v>16536</v>
      </c>
      <c r="AA3822" s="311">
        <v>4.2</v>
      </c>
      <c r="AB3822" s="311">
        <v>3.6</v>
      </c>
      <c r="AC3822" s="312">
        <v>3.6</v>
      </c>
      <c r="AE3822" s="310"/>
      <c r="AF3822" s="323" t="s">
        <v>17042</v>
      </c>
      <c r="AG3822" s="311">
        <v>1.4000000000000001</v>
      </c>
      <c r="AH3822" s="311">
        <v>1.1200000000000001</v>
      </c>
      <c r="AI3822" s="312">
        <f t="shared" si="322"/>
        <v>1.2521980673998823</v>
      </c>
      <c r="AJ3822" s="301" t="s">
        <v>17043</v>
      </c>
      <c r="AK3822" s="311">
        <v>1.8800000000000001</v>
      </c>
      <c r="AL3822" s="311">
        <v>1.2</v>
      </c>
      <c r="AM3822" s="312">
        <f t="shared" si="323"/>
        <v>1.501998668441487</v>
      </c>
      <c r="AN3822" s="301" t="s">
        <v>17044</v>
      </c>
      <c r="AO3822" s="311">
        <v>2.48</v>
      </c>
      <c r="AP3822" s="311">
        <v>2</v>
      </c>
      <c r="AQ3822" s="312">
        <f t="shared" si="324"/>
        <v>2.2271057451320089</v>
      </c>
    </row>
    <row r="3823" spans="4:43" x14ac:dyDescent="0.2">
      <c r="D3823" s="310"/>
      <c r="E3823" s="301" t="s">
        <v>16537</v>
      </c>
      <c r="F3823" s="311">
        <v>1.1200000000000001</v>
      </c>
      <c r="G3823" s="311">
        <v>1.1000000000000001</v>
      </c>
      <c r="H3823" s="312">
        <f t="shared" si="297"/>
        <v>1.1099549540409288</v>
      </c>
      <c r="I3823" s="301" t="s">
        <v>16538</v>
      </c>
      <c r="J3823" s="311">
        <v>1.66</v>
      </c>
      <c r="K3823" s="311">
        <v>1.2</v>
      </c>
      <c r="L3823" s="312">
        <f t="shared" ref="L3823:L3824" si="326">SQRT(J3823*K3823)</f>
        <v>1.411382301150188</v>
      </c>
      <c r="M3823" s="301" t="s">
        <v>16539</v>
      </c>
      <c r="N3823" s="311">
        <v>1.54</v>
      </c>
      <c r="O3823" s="311">
        <v>1.06</v>
      </c>
      <c r="P3823" s="312">
        <f t="shared" si="316"/>
        <v>1.277654100294755</v>
      </c>
      <c r="Q3823" s="319"/>
      <c r="R3823" s="301" t="s">
        <v>16540</v>
      </c>
      <c r="S3823" s="311">
        <v>1.9</v>
      </c>
      <c r="T3823" s="311">
        <v>1.46</v>
      </c>
      <c r="U3823" s="312">
        <f t="shared" si="317"/>
        <v>1.6655329477377505</v>
      </c>
      <c r="V3823" s="301" t="s">
        <v>16541</v>
      </c>
      <c r="W3823" s="311">
        <v>3.04</v>
      </c>
      <c r="X3823" s="311">
        <v>2.48</v>
      </c>
      <c r="Y3823" s="312">
        <f t="shared" si="321"/>
        <v>2.7457603682768821</v>
      </c>
      <c r="Z3823" s="301" t="s">
        <v>16542</v>
      </c>
      <c r="AA3823" s="311" t="s">
        <v>16203</v>
      </c>
      <c r="AB3823" s="311" t="s">
        <v>16203</v>
      </c>
      <c r="AC3823" s="312" t="s">
        <v>16203</v>
      </c>
      <c r="AE3823" s="310"/>
      <c r="AF3823" s="323" t="s">
        <v>17045</v>
      </c>
      <c r="AG3823" s="311">
        <v>1.4000000000000001</v>
      </c>
      <c r="AH3823" s="311">
        <v>1.28</v>
      </c>
      <c r="AI3823" s="312">
        <f t="shared" si="322"/>
        <v>1.3386560424545211</v>
      </c>
      <c r="AJ3823" s="301" t="s">
        <v>17046</v>
      </c>
      <c r="AK3823" s="311">
        <v>1.6</v>
      </c>
      <c r="AL3823" s="311">
        <v>1.36</v>
      </c>
      <c r="AM3823" s="312">
        <f t="shared" si="323"/>
        <v>1.475127113166862</v>
      </c>
      <c r="AN3823" s="301" t="s">
        <v>17047</v>
      </c>
      <c r="AO3823" s="311">
        <v>2.4</v>
      </c>
      <c r="AP3823" s="311">
        <v>2.16</v>
      </c>
      <c r="AQ3823" s="312">
        <f t="shared" si="324"/>
        <v>2.2768399153212333</v>
      </c>
    </row>
    <row r="3824" spans="4:43" x14ac:dyDescent="0.2">
      <c r="D3824" s="310"/>
      <c r="E3824" s="301" t="s">
        <v>16543</v>
      </c>
      <c r="F3824" s="311">
        <v>1.8</v>
      </c>
      <c r="G3824" s="311">
        <v>1.52</v>
      </c>
      <c r="H3824" s="312">
        <f t="shared" si="297"/>
        <v>1.6540858502508267</v>
      </c>
      <c r="I3824" s="301" t="s">
        <v>16544</v>
      </c>
      <c r="J3824" s="311">
        <v>1</v>
      </c>
      <c r="K3824" s="311">
        <v>0.9</v>
      </c>
      <c r="L3824" s="312">
        <f t="shared" si="326"/>
        <v>0.94868329805051377</v>
      </c>
      <c r="M3824" s="301" t="s">
        <v>16545</v>
      </c>
      <c r="N3824" s="311">
        <v>1.1399999999999999</v>
      </c>
      <c r="O3824" s="311">
        <v>1</v>
      </c>
      <c r="P3824" s="312">
        <f t="shared" si="316"/>
        <v>1.0677078252031311</v>
      </c>
      <c r="Q3824" s="319"/>
      <c r="R3824" s="301" t="s">
        <v>16546</v>
      </c>
      <c r="S3824" s="311">
        <v>1.84</v>
      </c>
      <c r="T3824" s="311">
        <v>1.4</v>
      </c>
      <c r="U3824" s="312">
        <f t="shared" si="317"/>
        <v>1.6049922118191104</v>
      </c>
      <c r="V3824" s="301" t="s">
        <v>16547</v>
      </c>
      <c r="W3824" s="311">
        <v>3.52</v>
      </c>
      <c r="X3824" s="311">
        <v>3.12</v>
      </c>
      <c r="Y3824" s="312">
        <f t="shared" si="321"/>
        <v>3.3139704283532767</v>
      </c>
      <c r="Z3824" s="301" t="s">
        <v>16548</v>
      </c>
      <c r="AA3824" s="311">
        <v>6</v>
      </c>
      <c r="AB3824" s="311">
        <v>5.0999999999999996</v>
      </c>
      <c r="AC3824" s="312">
        <v>5.0999999999999996</v>
      </c>
      <c r="AE3824" s="310"/>
      <c r="AF3824" s="326" t="s">
        <v>17048</v>
      </c>
      <c r="AG3824" s="313">
        <v>1.6</v>
      </c>
      <c r="AH3824" s="313">
        <v>1.2</v>
      </c>
      <c r="AI3824" s="317">
        <f t="shared" si="322"/>
        <v>1.3856406460551018</v>
      </c>
      <c r="AJ3824" s="314" t="s">
        <v>17049</v>
      </c>
      <c r="AK3824" s="313">
        <v>1.28</v>
      </c>
      <c r="AL3824" s="313">
        <v>1.2</v>
      </c>
      <c r="AM3824" s="317">
        <f t="shared" si="323"/>
        <v>1.2393546707863734</v>
      </c>
      <c r="AN3824" s="314" t="s">
        <v>17050</v>
      </c>
      <c r="AO3824" s="313">
        <v>2.92</v>
      </c>
      <c r="AP3824" s="313">
        <v>2.3199999999999998</v>
      </c>
      <c r="AQ3824" s="317">
        <f t="shared" si="324"/>
        <v>2.6027677575995902</v>
      </c>
    </row>
    <row r="3825" spans="4:43" x14ac:dyDescent="0.2">
      <c r="D3825" s="310"/>
      <c r="E3825" s="301" t="s">
        <v>16549</v>
      </c>
      <c r="F3825" s="311" t="s">
        <v>16203</v>
      </c>
      <c r="G3825" s="311" t="s">
        <v>16203</v>
      </c>
      <c r="H3825" s="312" t="s">
        <v>16203</v>
      </c>
      <c r="I3825" s="301" t="s">
        <v>16550</v>
      </c>
      <c r="J3825" s="311">
        <v>1.76</v>
      </c>
      <c r="K3825" s="311">
        <v>1.4</v>
      </c>
      <c r="L3825" s="312">
        <f>SQRT(J3825*K3825)</f>
        <v>1.5697133496278868</v>
      </c>
      <c r="M3825" s="301" t="s">
        <v>16551</v>
      </c>
      <c r="N3825" s="311">
        <v>2.14</v>
      </c>
      <c r="O3825" s="311">
        <v>2</v>
      </c>
      <c r="P3825" s="312">
        <f t="shared" si="316"/>
        <v>2.0688160865577201</v>
      </c>
      <c r="Q3825" s="319"/>
      <c r="R3825" s="301" t="s">
        <v>16552</v>
      </c>
      <c r="S3825" s="311">
        <v>2.2400000000000002</v>
      </c>
      <c r="T3825" s="311">
        <v>2.08</v>
      </c>
      <c r="U3825" s="312">
        <f t="shared" si="317"/>
        <v>2.1585180101171266</v>
      </c>
      <c r="V3825" s="301" t="s">
        <v>16553</v>
      </c>
      <c r="W3825" s="311">
        <v>5.6</v>
      </c>
      <c r="X3825" s="311">
        <v>4</v>
      </c>
      <c r="Y3825" s="312">
        <f t="shared" si="321"/>
        <v>4.7328638264796927</v>
      </c>
      <c r="Z3825" s="301" t="s">
        <v>16554</v>
      </c>
      <c r="AA3825" s="311">
        <v>6.3</v>
      </c>
      <c r="AB3825" s="311">
        <v>4.7</v>
      </c>
      <c r="AC3825" s="312">
        <v>4.7</v>
      </c>
      <c r="AE3825" s="310"/>
      <c r="AF3825" s="327"/>
      <c r="AG3825" s="319"/>
      <c r="AH3825" s="319"/>
      <c r="AI3825" s="320"/>
      <c r="AJ3825" s="318"/>
      <c r="AK3825" s="319"/>
      <c r="AL3825" s="319"/>
      <c r="AM3825" s="320"/>
      <c r="AN3825" s="318"/>
      <c r="AO3825" s="319"/>
      <c r="AP3825" s="319"/>
      <c r="AQ3825" s="320"/>
    </row>
    <row r="3826" spans="4:43" x14ac:dyDescent="0.2">
      <c r="D3826" s="310"/>
      <c r="E3826" s="301" t="s">
        <v>16555</v>
      </c>
      <c r="F3826" s="311">
        <v>1.52</v>
      </c>
      <c r="G3826" s="311">
        <v>1</v>
      </c>
      <c r="H3826" s="312">
        <f t="shared" ref="H3826:H3846" si="327">SQRT(F3826*G3826)</f>
        <v>1.2328828005937953</v>
      </c>
      <c r="I3826" s="301" t="s">
        <v>16556</v>
      </c>
      <c r="J3826" s="311" t="s">
        <v>16203</v>
      </c>
      <c r="K3826" s="311" t="s">
        <v>16203</v>
      </c>
      <c r="L3826" s="312" t="s">
        <v>16203</v>
      </c>
      <c r="M3826" s="301" t="s">
        <v>16557</v>
      </c>
      <c r="N3826" s="311">
        <v>1.4</v>
      </c>
      <c r="O3826" s="311">
        <v>1.26</v>
      </c>
      <c r="P3826" s="312">
        <f t="shared" si="316"/>
        <v>1.3281566172707193</v>
      </c>
      <c r="Q3826" s="319"/>
      <c r="R3826" s="301" t="s">
        <v>16558</v>
      </c>
      <c r="S3826" s="311">
        <v>1.1599999999999999</v>
      </c>
      <c r="T3826" s="311">
        <v>0.86</v>
      </c>
      <c r="U3826" s="312">
        <f t="shared" si="317"/>
        <v>0.99879927913470179</v>
      </c>
      <c r="V3826" s="301" t="s">
        <v>16559</v>
      </c>
      <c r="W3826" s="311">
        <v>3.28</v>
      </c>
      <c r="X3826" s="311">
        <v>2.88</v>
      </c>
      <c r="Y3826" s="312">
        <f t="shared" si="321"/>
        <v>3.0734996339677672</v>
      </c>
      <c r="Z3826" s="301" t="s">
        <v>16560</v>
      </c>
      <c r="AA3826" s="311">
        <v>4.2</v>
      </c>
      <c r="AB3826" s="311">
        <v>3.5</v>
      </c>
      <c r="AC3826" s="312">
        <v>3.5</v>
      </c>
      <c r="AE3826" s="310">
        <v>32</v>
      </c>
      <c r="AF3826" s="325" t="s">
        <v>17051</v>
      </c>
      <c r="AG3826" s="316">
        <v>1.28</v>
      </c>
      <c r="AH3826" s="316">
        <v>0.96</v>
      </c>
      <c r="AI3826" s="322">
        <f>SQRT(AG3826*AH3826)</f>
        <v>1.1085125168440815</v>
      </c>
      <c r="AJ3826" s="315" t="s">
        <v>17052</v>
      </c>
      <c r="AK3826" s="316" t="s">
        <v>16206</v>
      </c>
      <c r="AL3826" s="316" t="s">
        <v>16206</v>
      </c>
      <c r="AM3826" s="322" t="s">
        <v>16206</v>
      </c>
      <c r="AN3826" s="315" t="s">
        <v>17053</v>
      </c>
      <c r="AO3826" s="316">
        <v>1.92</v>
      </c>
      <c r="AP3826" s="316">
        <v>1.52</v>
      </c>
      <c r="AQ3826" s="322">
        <f>SQRT(AO3826*AP3826)</f>
        <v>1.7083325203250099</v>
      </c>
    </row>
    <row r="3827" spans="4:43" x14ac:dyDescent="0.2">
      <c r="D3827" s="310"/>
      <c r="E3827" s="301" t="s">
        <v>16561</v>
      </c>
      <c r="F3827" s="311">
        <v>1.28</v>
      </c>
      <c r="G3827" s="311">
        <v>1.24</v>
      </c>
      <c r="H3827" s="312">
        <f t="shared" si="327"/>
        <v>1.2598412598418898</v>
      </c>
      <c r="I3827" s="301" t="s">
        <v>16562</v>
      </c>
      <c r="J3827" s="311">
        <v>1</v>
      </c>
      <c r="K3827" s="311">
        <v>0.96</v>
      </c>
      <c r="L3827" s="312">
        <f t="shared" ref="L3827:L3829" si="328">SQRT(J3827*K3827)</f>
        <v>0.9797958971132712</v>
      </c>
      <c r="M3827" s="301" t="s">
        <v>16563</v>
      </c>
      <c r="N3827" s="311">
        <v>1.66</v>
      </c>
      <c r="O3827" s="311">
        <v>1.66</v>
      </c>
      <c r="P3827" s="312">
        <f t="shared" si="316"/>
        <v>1.66</v>
      </c>
      <c r="Q3827" s="319"/>
      <c r="R3827" s="301" t="s">
        <v>16564</v>
      </c>
      <c r="S3827" s="311">
        <v>2.6</v>
      </c>
      <c r="T3827" s="311">
        <v>2.2000000000000002</v>
      </c>
      <c r="U3827" s="312">
        <f t="shared" si="317"/>
        <v>2.3916521486202797</v>
      </c>
      <c r="V3827" s="301" t="s">
        <v>16565</v>
      </c>
      <c r="W3827" s="311" t="s">
        <v>16203</v>
      </c>
      <c r="X3827" s="311" t="s">
        <v>16206</v>
      </c>
      <c r="Y3827" s="312" t="s">
        <v>16203</v>
      </c>
      <c r="Z3827" s="301" t="s">
        <v>16566</v>
      </c>
      <c r="AA3827" s="311">
        <v>4.4000000000000004</v>
      </c>
      <c r="AB3827" s="311">
        <v>2.9</v>
      </c>
      <c r="AC3827" s="312">
        <v>2.9</v>
      </c>
      <c r="AE3827" s="310"/>
      <c r="AF3827" s="323" t="s">
        <v>17054</v>
      </c>
      <c r="AG3827" s="311">
        <v>2.2800000000000002</v>
      </c>
      <c r="AH3827" s="311">
        <v>2</v>
      </c>
      <c r="AI3827" s="312">
        <f t="shared" ref="AI3827:AI3835" si="329">SQRT(AG3827*AH3827)</f>
        <v>2.1354156504062622</v>
      </c>
      <c r="AJ3827" s="301" t="s">
        <v>17055</v>
      </c>
      <c r="AK3827" s="311" t="s">
        <v>16206</v>
      </c>
      <c r="AL3827" s="311" t="s">
        <v>16206</v>
      </c>
      <c r="AM3827" s="312" t="s">
        <v>16206</v>
      </c>
      <c r="AN3827" s="301" t="s">
        <v>17056</v>
      </c>
      <c r="AO3827" s="311">
        <v>1.6</v>
      </c>
      <c r="AP3827" s="311">
        <v>1.52</v>
      </c>
      <c r="AQ3827" s="312">
        <f t="shared" ref="AQ3827:AQ3828" si="330">SQRT(AO3827*AP3827)</f>
        <v>1.5594870951694344</v>
      </c>
    </row>
    <row r="3828" spans="4:43" x14ac:dyDescent="0.2">
      <c r="D3828" s="310"/>
      <c r="E3828" s="301" t="s">
        <v>16567</v>
      </c>
      <c r="F3828" s="311">
        <v>1.8</v>
      </c>
      <c r="G3828" s="311">
        <v>1.4</v>
      </c>
      <c r="H3828" s="312">
        <f t="shared" si="327"/>
        <v>1.5874507866387544</v>
      </c>
      <c r="I3828" s="301" t="s">
        <v>16568</v>
      </c>
      <c r="J3828" s="311">
        <v>1.1200000000000001</v>
      </c>
      <c r="K3828" s="311">
        <v>1</v>
      </c>
      <c r="L3828" s="312">
        <f t="shared" si="328"/>
        <v>1.0583005244258363</v>
      </c>
      <c r="M3828" s="301" t="s">
        <v>16569</v>
      </c>
      <c r="N3828" s="311">
        <v>1.34</v>
      </c>
      <c r="O3828" s="311">
        <v>1.1000000000000001</v>
      </c>
      <c r="P3828" s="312">
        <f t="shared" si="316"/>
        <v>1.2140840168620952</v>
      </c>
      <c r="Q3828" s="319"/>
      <c r="R3828" s="301" t="s">
        <v>16570</v>
      </c>
      <c r="S3828" s="311">
        <v>2.2000000000000002</v>
      </c>
      <c r="T3828" s="311">
        <v>2</v>
      </c>
      <c r="U3828" s="312">
        <f t="shared" si="317"/>
        <v>2.0976176963403033</v>
      </c>
      <c r="V3828" s="301" t="s">
        <v>16571</v>
      </c>
      <c r="W3828" s="311">
        <v>4.6399999999999997</v>
      </c>
      <c r="X3828" s="311">
        <v>4.24</v>
      </c>
      <c r="Y3828" s="312">
        <f t="shared" si="321"/>
        <v>4.4354932082013159</v>
      </c>
      <c r="Z3828" s="301" t="s">
        <v>16572</v>
      </c>
      <c r="AA3828" s="311">
        <v>3</v>
      </c>
      <c r="AB3828" s="311">
        <v>2.4</v>
      </c>
      <c r="AC3828" s="312">
        <v>2.4</v>
      </c>
      <c r="AE3828" s="310"/>
      <c r="AF3828" s="323" t="s">
        <v>17057</v>
      </c>
      <c r="AG3828" s="311">
        <v>1.4000000000000001</v>
      </c>
      <c r="AH3828" s="311">
        <v>1.28</v>
      </c>
      <c r="AI3828" s="312">
        <f t="shared" si="329"/>
        <v>1.3386560424545211</v>
      </c>
      <c r="AJ3828" s="301" t="s">
        <v>17058</v>
      </c>
      <c r="AK3828" s="311">
        <v>2</v>
      </c>
      <c r="AL3828" s="311">
        <v>1.32</v>
      </c>
      <c r="AM3828" s="312">
        <f t="shared" ref="AM3828:AM3835" si="331">SQRT(AK3828*AL3828)</f>
        <v>1.6248076809271921</v>
      </c>
      <c r="AN3828" s="301" t="s">
        <v>17059</v>
      </c>
      <c r="AO3828" s="311">
        <v>2.12</v>
      </c>
      <c r="AP3828" s="311">
        <v>1.92</v>
      </c>
      <c r="AQ3828" s="312">
        <f t="shared" si="330"/>
        <v>2.0175232340669589</v>
      </c>
    </row>
    <row r="3829" spans="4:43" x14ac:dyDescent="0.2">
      <c r="D3829" s="310"/>
      <c r="E3829" s="301" t="s">
        <v>16573</v>
      </c>
      <c r="F3829" s="311">
        <v>1.62</v>
      </c>
      <c r="G3829" s="311">
        <v>1.32</v>
      </c>
      <c r="H3829" s="312">
        <f t="shared" si="327"/>
        <v>1.4623269128344729</v>
      </c>
      <c r="I3829" s="301" t="s">
        <v>16574</v>
      </c>
      <c r="J3829" s="311">
        <v>1.7</v>
      </c>
      <c r="K3829" s="311">
        <v>1.44</v>
      </c>
      <c r="L3829" s="312">
        <f t="shared" si="328"/>
        <v>1.5646085772486358</v>
      </c>
      <c r="M3829" s="301" t="s">
        <v>16575</v>
      </c>
      <c r="N3829" s="311">
        <v>2</v>
      </c>
      <c r="O3829" s="311">
        <v>1.7</v>
      </c>
      <c r="P3829" s="312">
        <f t="shared" si="316"/>
        <v>1.8439088914585775</v>
      </c>
      <c r="Q3829" s="319"/>
      <c r="R3829" s="301" t="s">
        <v>16576</v>
      </c>
      <c r="S3829" s="311">
        <v>1.48</v>
      </c>
      <c r="T3829" s="311">
        <v>1.26</v>
      </c>
      <c r="U3829" s="312">
        <f t="shared" si="317"/>
        <v>1.3655768012089251</v>
      </c>
      <c r="V3829" s="301" t="s">
        <v>16577</v>
      </c>
      <c r="W3829" s="311">
        <v>2.48</v>
      </c>
      <c r="X3829" s="311">
        <v>1.92</v>
      </c>
      <c r="Y3829" s="312">
        <f t="shared" si="321"/>
        <v>2.1821090715177367</v>
      </c>
      <c r="Z3829" s="301" t="s">
        <v>16578</v>
      </c>
      <c r="AA3829" s="311" t="s">
        <v>16203</v>
      </c>
      <c r="AB3829" s="311" t="s">
        <v>16203</v>
      </c>
      <c r="AC3829" s="312" t="s">
        <v>16203</v>
      </c>
      <c r="AE3829" s="310"/>
      <c r="AF3829" s="323" t="s">
        <v>17060</v>
      </c>
      <c r="AG3829" s="311">
        <v>1.4000000000000001</v>
      </c>
      <c r="AH3829" s="311">
        <v>1.2</v>
      </c>
      <c r="AI3829" s="312">
        <f t="shared" si="329"/>
        <v>1.2961481396815722</v>
      </c>
      <c r="AJ3829" s="301" t="s">
        <v>17061</v>
      </c>
      <c r="AK3829" s="311">
        <v>0</v>
      </c>
      <c r="AL3829" s="311">
        <v>0</v>
      </c>
      <c r="AM3829" s="312"/>
      <c r="AN3829" s="301"/>
      <c r="AO3829" s="311"/>
      <c r="AP3829" s="311"/>
      <c r="AQ3829" s="312"/>
    </row>
    <row r="3830" spans="4:43" x14ac:dyDescent="0.2">
      <c r="D3830" s="310"/>
      <c r="E3830" s="301" t="s">
        <v>16579</v>
      </c>
      <c r="F3830" s="311">
        <v>1.28</v>
      </c>
      <c r="G3830" s="311">
        <v>1.2</v>
      </c>
      <c r="H3830" s="312">
        <f t="shared" si="327"/>
        <v>1.2393546707863734</v>
      </c>
      <c r="I3830" s="301" t="s">
        <v>16580</v>
      </c>
      <c r="J3830" s="311" t="s">
        <v>16203</v>
      </c>
      <c r="K3830" s="311" t="s">
        <v>16203</v>
      </c>
      <c r="L3830" s="312" t="s">
        <v>16203</v>
      </c>
      <c r="M3830" s="301" t="s">
        <v>16581</v>
      </c>
      <c r="N3830" s="311">
        <v>1.4</v>
      </c>
      <c r="O3830" s="311">
        <v>1.1000000000000001</v>
      </c>
      <c r="P3830" s="312">
        <f t="shared" si="316"/>
        <v>1.2409673645990857</v>
      </c>
      <c r="Q3830" s="319"/>
      <c r="R3830" s="301" t="s">
        <v>16582</v>
      </c>
      <c r="S3830" s="311">
        <v>1.9</v>
      </c>
      <c r="T3830" s="311">
        <v>1.86</v>
      </c>
      <c r="U3830" s="312">
        <f t="shared" si="317"/>
        <v>1.8798936140111759</v>
      </c>
      <c r="V3830" s="301" t="s">
        <v>16583</v>
      </c>
      <c r="W3830" s="311">
        <v>4.96</v>
      </c>
      <c r="X3830" s="311">
        <v>4.4800000000000004</v>
      </c>
      <c r="Y3830" s="312">
        <f t="shared" si="321"/>
        <v>4.7138943560499955</v>
      </c>
      <c r="Z3830" s="301" t="s">
        <v>16584</v>
      </c>
      <c r="AA3830" s="311">
        <v>4.2</v>
      </c>
      <c r="AB3830" s="311">
        <v>3</v>
      </c>
      <c r="AC3830" s="312">
        <v>3</v>
      </c>
      <c r="AE3830" s="310"/>
      <c r="AF3830" s="323" t="s">
        <v>17062</v>
      </c>
      <c r="AG3830" s="311">
        <v>1.36</v>
      </c>
      <c r="AH3830" s="311">
        <v>1.28</v>
      </c>
      <c r="AI3830" s="312">
        <f t="shared" si="329"/>
        <v>1.3193938001976515</v>
      </c>
      <c r="AJ3830" s="301" t="s">
        <v>17063</v>
      </c>
      <c r="AK3830" s="311">
        <v>1.8</v>
      </c>
      <c r="AL3830" s="311">
        <v>1.48</v>
      </c>
      <c r="AM3830" s="312">
        <f t="shared" si="331"/>
        <v>1.6321764610482532</v>
      </c>
      <c r="AN3830" s="301"/>
      <c r="AO3830" s="311"/>
      <c r="AP3830" s="311"/>
      <c r="AQ3830" s="312"/>
    </row>
    <row r="3831" spans="4:43" x14ac:dyDescent="0.2">
      <c r="D3831" s="310"/>
      <c r="E3831" s="301" t="s">
        <v>16585</v>
      </c>
      <c r="F3831" s="311">
        <v>1.46</v>
      </c>
      <c r="G3831" s="311">
        <v>1.04</v>
      </c>
      <c r="H3831" s="312">
        <f t="shared" si="327"/>
        <v>1.2322337440599491</v>
      </c>
      <c r="I3831" s="301" t="s">
        <v>16586</v>
      </c>
      <c r="J3831" s="311">
        <v>1.1000000000000001</v>
      </c>
      <c r="K3831" s="311">
        <v>0.94</v>
      </c>
      <c r="L3831" s="312">
        <f t="shared" ref="L3831:L3834" si="332">SQRT(J3831*K3831)</f>
        <v>1.0168579055108928</v>
      </c>
      <c r="M3831" s="301" t="s">
        <v>16587</v>
      </c>
      <c r="N3831" s="311">
        <v>1.2</v>
      </c>
      <c r="O3831" s="311">
        <v>1.1000000000000001</v>
      </c>
      <c r="P3831" s="312">
        <f t="shared" si="316"/>
        <v>1.1489125293076057</v>
      </c>
      <c r="Q3831" s="319"/>
      <c r="R3831" s="301" t="s">
        <v>16588</v>
      </c>
      <c r="S3831" s="311">
        <v>1.9</v>
      </c>
      <c r="T3831" s="311">
        <v>1.76</v>
      </c>
      <c r="U3831" s="312">
        <f t="shared" si="317"/>
        <v>1.8286607121059937</v>
      </c>
      <c r="V3831" s="301" t="s">
        <v>16589</v>
      </c>
      <c r="W3831" s="311">
        <v>4.6399999999999997</v>
      </c>
      <c r="X3831" s="311">
        <v>4.24</v>
      </c>
      <c r="Y3831" s="312">
        <f t="shared" si="321"/>
        <v>4.4354932082013159</v>
      </c>
      <c r="Z3831" s="301" t="s">
        <v>16590</v>
      </c>
      <c r="AA3831" s="311">
        <v>6</v>
      </c>
      <c r="AB3831" s="311">
        <v>4.2</v>
      </c>
      <c r="AC3831" s="312">
        <v>4.2</v>
      </c>
      <c r="AE3831" s="310"/>
      <c r="AF3831" s="323" t="s">
        <v>17064</v>
      </c>
      <c r="AG3831" s="311">
        <v>1.1200000000000001</v>
      </c>
      <c r="AH3831" s="311">
        <v>1.08</v>
      </c>
      <c r="AI3831" s="312">
        <f t="shared" si="329"/>
        <v>1.0998181667894018</v>
      </c>
      <c r="AJ3831" s="301" t="s">
        <v>17065</v>
      </c>
      <c r="AK3831" s="311">
        <v>1.6</v>
      </c>
      <c r="AL3831" s="311">
        <v>1.2</v>
      </c>
      <c r="AM3831" s="312">
        <f t="shared" si="331"/>
        <v>1.3856406460551018</v>
      </c>
      <c r="AN3831" s="301"/>
      <c r="AO3831" s="311"/>
      <c r="AP3831" s="311"/>
      <c r="AQ3831" s="312"/>
    </row>
    <row r="3832" spans="4:43" x14ac:dyDescent="0.2">
      <c r="D3832" s="310"/>
      <c r="E3832" s="301" t="s">
        <v>16591</v>
      </c>
      <c r="F3832" s="311">
        <v>1.08</v>
      </c>
      <c r="G3832" s="311">
        <v>0.9</v>
      </c>
      <c r="H3832" s="312">
        <f t="shared" si="327"/>
        <v>0.98590060350929909</v>
      </c>
      <c r="I3832" s="301" t="s">
        <v>16592</v>
      </c>
      <c r="J3832" s="311">
        <v>1.1000000000000001</v>
      </c>
      <c r="K3832" s="311">
        <v>0.8</v>
      </c>
      <c r="L3832" s="312">
        <f t="shared" si="332"/>
        <v>0.93808315196468595</v>
      </c>
      <c r="M3832" s="301" t="s">
        <v>16593</v>
      </c>
      <c r="N3832" s="311">
        <v>1.7</v>
      </c>
      <c r="O3832" s="311">
        <v>1.24</v>
      </c>
      <c r="P3832" s="312">
        <f t="shared" si="316"/>
        <v>1.451895313030523</v>
      </c>
      <c r="Q3832" s="319"/>
      <c r="R3832" s="301" t="s">
        <v>16594</v>
      </c>
      <c r="S3832" s="311">
        <v>2</v>
      </c>
      <c r="T3832" s="311">
        <v>1.52</v>
      </c>
      <c r="U3832" s="312">
        <f t="shared" si="317"/>
        <v>1.7435595774162693</v>
      </c>
      <c r="V3832" s="301" t="s">
        <v>16595</v>
      </c>
      <c r="W3832" s="311">
        <v>2.4</v>
      </c>
      <c r="X3832" s="311">
        <v>1.84</v>
      </c>
      <c r="Y3832" s="312">
        <f t="shared" si="321"/>
        <v>2.1014280858501917</v>
      </c>
      <c r="Z3832" s="301" t="s">
        <v>16596</v>
      </c>
      <c r="AA3832" s="311">
        <v>2.8</v>
      </c>
      <c r="AB3832" s="311">
        <v>2.7</v>
      </c>
      <c r="AC3832" s="312">
        <v>2.7</v>
      </c>
      <c r="AE3832" s="310"/>
      <c r="AF3832" s="323" t="s">
        <v>17066</v>
      </c>
      <c r="AG3832" s="311">
        <v>1.04</v>
      </c>
      <c r="AH3832" s="311">
        <v>1</v>
      </c>
      <c r="AI3832" s="312">
        <f t="shared" si="329"/>
        <v>1.019803902718557</v>
      </c>
      <c r="AJ3832" s="301" t="s">
        <v>17067</v>
      </c>
      <c r="AK3832" s="311">
        <v>2.3199999999999998</v>
      </c>
      <c r="AL3832" s="311">
        <v>2</v>
      </c>
      <c r="AM3832" s="312">
        <f t="shared" si="331"/>
        <v>2.1540659228538015</v>
      </c>
      <c r="AN3832" s="301"/>
      <c r="AO3832" s="311"/>
      <c r="AP3832" s="311"/>
      <c r="AQ3832" s="312"/>
    </row>
    <row r="3833" spans="4:43" x14ac:dyDescent="0.2">
      <c r="D3833" s="310"/>
      <c r="E3833" s="301" t="s">
        <v>16597</v>
      </c>
      <c r="F3833" s="311">
        <v>1.7</v>
      </c>
      <c r="G3833" s="311">
        <v>1.4</v>
      </c>
      <c r="H3833" s="312">
        <f t="shared" si="327"/>
        <v>1.5427248620541512</v>
      </c>
      <c r="I3833" s="301" t="s">
        <v>16598</v>
      </c>
      <c r="J3833" s="311">
        <v>1</v>
      </c>
      <c r="K3833" s="311">
        <v>1</v>
      </c>
      <c r="L3833" s="312">
        <f t="shared" si="332"/>
        <v>1</v>
      </c>
      <c r="M3833" s="301" t="s">
        <v>16599</v>
      </c>
      <c r="N3833" s="311">
        <v>1.8</v>
      </c>
      <c r="O3833" s="311">
        <v>1.54</v>
      </c>
      <c r="P3833" s="312">
        <f t="shared" si="316"/>
        <v>1.6649324310613931</v>
      </c>
      <c r="Q3833" s="319"/>
      <c r="R3833" s="301" t="s">
        <v>16600</v>
      </c>
      <c r="S3833" s="311">
        <v>1.8</v>
      </c>
      <c r="T3833" s="311">
        <v>1.6</v>
      </c>
      <c r="U3833" s="312">
        <f t="shared" si="317"/>
        <v>1.6970562748477143</v>
      </c>
      <c r="V3833" s="301" t="s">
        <v>16601</v>
      </c>
      <c r="W3833" s="311">
        <v>2.48</v>
      </c>
      <c r="X3833" s="311">
        <v>2.2400000000000002</v>
      </c>
      <c r="Y3833" s="312">
        <f t="shared" si="321"/>
        <v>2.3569471780249978</v>
      </c>
      <c r="Z3833" s="301" t="s">
        <v>16602</v>
      </c>
      <c r="AA3833" s="311">
        <v>3.3</v>
      </c>
      <c r="AB3833" s="311">
        <v>3</v>
      </c>
      <c r="AC3833" s="312">
        <v>3</v>
      </c>
      <c r="AE3833" s="310"/>
      <c r="AF3833" s="323" t="s">
        <v>17068</v>
      </c>
      <c r="AG3833" s="311">
        <v>1.08</v>
      </c>
      <c r="AH3833" s="311">
        <v>0.92</v>
      </c>
      <c r="AI3833" s="312">
        <f t="shared" si="329"/>
        <v>0.99679486355016911</v>
      </c>
      <c r="AJ3833" s="301" t="s">
        <v>17069</v>
      </c>
      <c r="AK3833" s="311" t="s">
        <v>16206</v>
      </c>
      <c r="AL3833" s="311" t="s">
        <v>16206</v>
      </c>
      <c r="AM3833" s="312" t="s">
        <v>16206</v>
      </c>
      <c r="AN3833" s="301"/>
      <c r="AO3833" s="311"/>
      <c r="AP3833" s="311"/>
      <c r="AQ3833" s="312"/>
    </row>
    <row r="3834" spans="4:43" x14ac:dyDescent="0.2">
      <c r="D3834" s="310"/>
      <c r="E3834" s="301" t="s">
        <v>16603</v>
      </c>
      <c r="F3834" s="311">
        <v>1.24</v>
      </c>
      <c r="G3834" s="311">
        <v>1</v>
      </c>
      <c r="H3834" s="312">
        <f t="shared" si="327"/>
        <v>1.1135528725660044</v>
      </c>
      <c r="I3834" s="301" t="s">
        <v>16604</v>
      </c>
      <c r="J3834" s="311">
        <v>0.8</v>
      </c>
      <c r="K3834" s="311">
        <v>0.8</v>
      </c>
      <c r="L3834" s="312">
        <f t="shared" si="332"/>
        <v>0.8</v>
      </c>
      <c r="M3834" s="301" t="s">
        <v>16605</v>
      </c>
      <c r="N3834" s="311">
        <v>1.66</v>
      </c>
      <c r="O3834" s="311">
        <v>1.4</v>
      </c>
      <c r="P3834" s="312">
        <f t="shared" si="316"/>
        <v>1.5244671200127604</v>
      </c>
      <c r="Q3834" s="319"/>
      <c r="R3834" s="301" t="s">
        <v>16606</v>
      </c>
      <c r="S3834" s="311">
        <v>2.4</v>
      </c>
      <c r="T3834" s="311">
        <v>1.9</v>
      </c>
      <c r="U3834" s="312">
        <f t="shared" si="317"/>
        <v>2.1354156504062622</v>
      </c>
      <c r="V3834" s="301" t="s">
        <v>16607</v>
      </c>
      <c r="W3834" s="311">
        <v>2.4</v>
      </c>
      <c r="X3834" s="311">
        <v>2.4</v>
      </c>
      <c r="Y3834" s="312">
        <f t="shared" si="321"/>
        <v>2.4</v>
      </c>
      <c r="Z3834" s="301" t="s">
        <v>16608</v>
      </c>
      <c r="AA3834" s="311">
        <v>4.2</v>
      </c>
      <c r="AB3834" s="311">
        <v>4</v>
      </c>
      <c r="AC3834" s="312">
        <v>4</v>
      </c>
      <c r="AE3834" s="310"/>
      <c r="AF3834" s="323" t="s">
        <v>17070</v>
      </c>
      <c r="AG3834" s="311">
        <v>1.2</v>
      </c>
      <c r="AH3834" s="311">
        <v>1</v>
      </c>
      <c r="AI3834" s="312">
        <f t="shared" si="329"/>
        <v>1.0954451150103321</v>
      </c>
      <c r="AJ3834" s="301" t="s">
        <v>17071</v>
      </c>
      <c r="AK3834" s="311">
        <v>2</v>
      </c>
      <c r="AL3834" s="311">
        <v>1.92</v>
      </c>
      <c r="AM3834" s="312">
        <f t="shared" si="331"/>
        <v>1.9595917942265424</v>
      </c>
      <c r="AN3834" s="301"/>
      <c r="AO3834" s="311"/>
      <c r="AP3834" s="311"/>
      <c r="AQ3834" s="312"/>
    </row>
    <row r="3835" spans="4:43" x14ac:dyDescent="0.2">
      <c r="D3835" s="310"/>
      <c r="E3835" s="301" t="s">
        <v>16609</v>
      </c>
      <c r="F3835" s="311">
        <v>1.5</v>
      </c>
      <c r="G3835" s="311">
        <v>1.36</v>
      </c>
      <c r="H3835" s="312">
        <f t="shared" si="327"/>
        <v>1.42828568570857</v>
      </c>
      <c r="I3835" s="301" t="s">
        <v>16610</v>
      </c>
      <c r="J3835" s="311" t="s">
        <v>16203</v>
      </c>
      <c r="K3835" s="311" t="s">
        <v>16203</v>
      </c>
      <c r="L3835" s="312" t="s">
        <v>16203</v>
      </c>
      <c r="M3835" s="301" t="s">
        <v>16611</v>
      </c>
      <c r="N3835" s="311">
        <v>1.9</v>
      </c>
      <c r="O3835" s="311">
        <v>1.4</v>
      </c>
      <c r="P3835" s="312">
        <f t="shared" si="316"/>
        <v>1.6309506430300089</v>
      </c>
      <c r="Q3835" s="319"/>
      <c r="R3835" s="301" t="s">
        <v>16612</v>
      </c>
      <c r="S3835" s="311">
        <v>1.74</v>
      </c>
      <c r="T3835" s="311">
        <v>1.7</v>
      </c>
      <c r="U3835" s="312">
        <f t="shared" si="317"/>
        <v>1.7198837169994952</v>
      </c>
      <c r="V3835" s="301" t="s">
        <v>16613</v>
      </c>
      <c r="W3835" s="311">
        <v>2.4</v>
      </c>
      <c r="X3835" s="311">
        <v>2.2400000000000002</v>
      </c>
      <c r="Y3835" s="312">
        <f t="shared" si="321"/>
        <v>2.3186202793903101</v>
      </c>
      <c r="Z3835" s="301" t="s">
        <v>16614</v>
      </c>
      <c r="AA3835" s="311">
        <v>5</v>
      </c>
      <c r="AB3835" s="311">
        <v>4.4000000000000004</v>
      </c>
      <c r="AC3835" s="312">
        <v>4.4000000000000004</v>
      </c>
      <c r="AE3835" s="310"/>
      <c r="AF3835" s="323" t="s">
        <v>17072</v>
      </c>
      <c r="AG3835" s="311">
        <v>1.36</v>
      </c>
      <c r="AH3835" s="311">
        <v>1.2</v>
      </c>
      <c r="AI3835" s="312">
        <f t="shared" si="329"/>
        <v>1.277497553813705</v>
      </c>
      <c r="AJ3835" s="301" t="s">
        <v>17073</v>
      </c>
      <c r="AK3835" s="311">
        <v>0</v>
      </c>
      <c r="AL3835" s="311">
        <v>0</v>
      </c>
      <c r="AM3835" s="312">
        <f t="shared" si="331"/>
        <v>0</v>
      </c>
      <c r="AN3835" s="301"/>
      <c r="AO3835" s="311"/>
      <c r="AP3835" s="311"/>
      <c r="AQ3835" s="312"/>
    </row>
    <row r="3836" spans="4:43" x14ac:dyDescent="0.2">
      <c r="D3836" s="310"/>
      <c r="E3836" s="301" t="s">
        <v>16615</v>
      </c>
      <c r="F3836" s="311">
        <v>1.44</v>
      </c>
      <c r="G3836" s="311">
        <v>1</v>
      </c>
      <c r="H3836" s="312">
        <f t="shared" si="327"/>
        <v>1.2</v>
      </c>
      <c r="I3836" s="301" t="s">
        <v>16616</v>
      </c>
      <c r="J3836" s="311">
        <v>1.96</v>
      </c>
      <c r="K3836" s="311">
        <v>1.56</v>
      </c>
      <c r="L3836" s="312">
        <f t="shared" ref="L3836:L3838" si="333">SQRT(J3836*K3836)</f>
        <v>1.7485994395515514</v>
      </c>
      <c r="M3836" s="301" t="s">
        <v>16617</v>
      </c>
      <c r="N3836" s="311" t="s">
        <v>16203</v>
      </c>
      <c r="O3836" s="311" t="s">
        <v>16203</v>
      </c>
      <c r="P3836" s="312" t="s">
        <v>16203</v>
      </c>
      <c r="Q3836" s="319"/>
      <c r="R3836" s="301" t="s">
        <v>16618</v>
      </c>
      <c r="S3836" s="311">
        <v>1.9</v>
      </c>
      <c r="T3836" s="311">
        <v>1.56</v>
      </c>
      <c r="U3836" s="312">
        <f t="shared" si="317"/>
        <v>1.7216271373325875</v>
      </c>
      <c r="V3836" s="301" t="s">
        <v>16619</v>
      </c>
      <c r="W3836" s="311">
        <v>4.5599999999999996</v>
      </c>
      <c r="X3836" s="311">
        <v>3.44</v>
      </c>
      <c r="Y3836" s="312">
        <f t="shared" si="321"/>
        <v>3.9606060142357</v>
      </c>
      <c r="Z3836" s="301" t="s">
        <v>16620</v>
      </c>
      <c r="AA3836" s="311" t="s">
        <v>16203</v>
      </c>
      <c r="AB3836" s="311" t="s">
        <v>16203</v>
      </c>
      <c r="AC3836" s="312" t="s">
        <v>16203</v>
      </c>
      <c r="AE3836" s="310"/>
      <c r="AF3836" s="323" t="s">
        <v>17074</v>
      </c>
      <c r="AG3836" s="311">
        <v>2.2800000000000002</v>
      </c>
      <c r="AH3836" s="311">
        <v>2</v>
      </c>
      <c r="AI3836" s="312">
        <f>SQRT(AG3836*AH3836)</f>
        <v>2.1354156504062622</v>
      </c>
      <c r="AJ3836" s="301" t="s">
        <v>17075</v>
      </c>
      <c r="AK3836" s="311">
        <v>1.8</v>
      </c>
      <c r="AL3836" s="311">
        <v>1.52</v>
      </c>
      <c r="AM3836" s="312">
        <f>SQRT(AK3836*AL3836)</f>
        <v>1.6540858502508267</v>
      </c>
      <c r="AN3836" s="301" t="s">
        <v>17076</v>
      </c>
      <c r="AO3836" s="311">
        <v>1.92</v>
      </c>
      <c r="AP3836" s="311">
        <v>1.68</v>
      </c>
      <c r="AQ3836" s="312">
        <f>SQRT(AO3836*AP3836)</f>
        <v>1.7959955456514918</v>
      </c>
    </row>
    <row r="3837" spans="4:43" x14ac:dyDescent="0.2">
      <c r="D3837" s="310"/>
      <c r="E3837" s="301" t="s">
        <v>16621</v>
      </c>
      <c r="F3837" s="311">
        <v>1.8</v>
      </c>
      <c r="G3837" s="311">
        <v>1.56</v>
      </c>
      <c r="H3837" s="312">
        <f t="shared" si="327"/>
        <v>1.6757088052522731</v>
      </c>
      <c r="I3837" s="301" t="s">
        <v>16622</v>
      </c>
      <c r="J3837" s="311">
        <v>1.82</v>
      </c>
      <c r="K3837" s="311">
        <v>1.5</v>
      </c>
      <c r="L3837" s="312">
        <f t="shared" si="333"/>
        <v>1.6522711641858305</v>
      </c>
      <c r="M3837" s="301" t="s">
        <v>16623</v>
      </c>
      <c r="N3837" s="311">
        <v>1.3</v>
      </c>
      <c r="O3837" s="311">
        <v>1.1599999999999999</v>
      </c>
      <c r="P3837" s="312">
        <f t="shared" ref="P3837:P3844" si="334">SQRT(N3837*O3837)</f>
        <v>1.2280065146407002</v>
      </c>
      <c r="Q3837" s="319"/>
      <c r="R3837" s="301" t="s">
        <v>16624</v>
      </c>
      <c r="S3837" s="311">
        <v>1.6</v>
      </c>
      <c r="T3837" s="311">
        <v>1.3</v>
      </c>
      <c r="U3837" s="312">
        <f t="shared" si="317"/>
        <v>1.4422205101855958</v>
      </c>
      <c r="V3837" s="301" t="s">
        <v>16625</v>
      </c>
      <c r="W3837" s="311">
        <v>4.72</v>
      </c>
      <c r="X3837" s="311">
        <v>4.08</v>
      </c>
      <c r="Y3837" s="312">
        <f t="shared" si="321"/>
        <v>4.388348208608793</v>
      </c>
      <c r="Z3837" s="301" t="s">
        <v>16626</v>
      </c>
      <c r="AA3837" s="311">
        <v>4</v>
      </c>
      <c r="AB3837" s="311">
        <v>3.3</v>
      </c>
      <c r="AC3837" s="312">
        <v>3.3</v>
      </c>
      <c r="AE3837" s="310"/>
      <c r="AF3837" s="323" t="s">
        <v>17077</v>
      </c>
      <c r="AG3837" s="311">
        <v>2.2000000000000002</v>
      </c>
      <c r="AH3837" s="311">
        <v>2.2000000000000002</v>
      </c>
      <c r="AI3837" s="312">
        <f t="shared" ref="AI3837:AI3845" si="335">SQRT(AG3837*AH3837)</f>
        <v>2.2000000000000002</v>
      </c>
      <c r="AJ3837" s="301" t="s">
        <v>17078</v>
      </c>
      <c r="AK3837" s="311">
        <v>2.2000000000000002</v>
      </c>
      <c r="AL3837" s="311">
        <v>1.48</v>
      </c>
      <c r="AM3837" s="312">
        <f t="shared" ref="AM3837:AM3844" si="336">SQRT(AK3837*AL3837)</f>
        <v>1.8044389709823938</v>
      </c>
      <c r="AN3837" s="301" t="s">
        <v>17079</v>
      </c>
      <c r="AO3837" s="311">
        <v>1.4000000000000001</v>
      </c>
      <c r="AP3837" s="311">
        <v>1.2</v>
      </c>
      <c r="AQ3837" s="312">
        <f t="shared" ref="AQ3837:AQ3845" si="337">SQRT(AO3837*AP3837)</f>
        <v>1.2961481396815722</v>
      </c>
    </row>
    <row r="3838" spans="4:43" x14ac:dyDescent="0.2">
      <c r="D3838" s="310"/>
      <c r="E3838" s="301" t="s">
        <v>16627</v>
      </c>
      <c r="F3838" s="311">
        <v>1.1599999999999999</v>
      </c>
      <c r="G3838" s="311">
        <v>1.1599999999999999</v>
      </c>
      <c r="H3838" s="312">
        <f t="shared" si="327"/>
        <v>1.1599999999999999</v>
      </c>
      <c r="I3838" s="301" t="s">
        <v>16628</v>
      </c>
      <c r="J3838" s="311">
        <v>1.08</v>
      </c>
      <c r="K3838" s="311">
        <v>1.04</v>
      </c>
      <c r="L3838" s="312">
        <f t="shared" si="333"/>
        <v>1.0598113039593418</v>
      </c>
      <c r="M3838" s="301" t="s">
        <v>16629</v>
      </c>
      <c r="N3838" s="311">
        <v>0.96</v>
      </c>
      <c r="O3838" s="311">
        <v>0.96</v>
      </c>
      <c r="P3838" s="312">
        <f t="shared" si="334"/>
        <v>0.96</v>
      </c>
      <c r="Q3838" s="319"/>
      <c r="R3838" s="301" t="s">
        <v>16630</v>
      </c>
      <c r="S3838" s="311">
        <v>1.08</v>
      </c>
      <c r="T3838" s="311">
        <v>0.96</v>
      </c>
      <c r="U3838" s="312">
        <f t="shared" si="317"/>
        <v>1.0182337649086284</v>
      </c>
      <c r="V3838" s="301" t="s">
        <v>16631</v>
      </c>
      <c r="W3838" s="311">
        <v>4.6399999999999997</v>
      </c>
      <c r="X3838" s="311">
        <v>3.36</v>
      </c>
      <c r="Y3838" s="312">
        <f t="shared" si="321"/>
        <v>3.9484680573609809</v>
      </c>
      <c r="Z3838" s="301" t="s">
        <v>16632</v>
      </c>
      <c r="AA3838" s="311">
        <v>4.8</v>
      </c>
      <c r="AB3838" s="311">
        <v>4.3</v>
      </c>
      <c r="AC3838" s="312">
        <v>4.3</v>
      </c>
      <c r="AE3838" s="310"/>
      <c r="AF3838" s="323" t="s">
        <v>17080</v>
      </c>
      <c r="AG3838" s="311">
        <v>2.2000000000000002</v>
      </c>
      <c r="AH3838" s="311">
        <v>2</v>
      </c>
      <c r="AI3838" s="312">
        <f t="shared" si="335"/>
        <v>2.0976176963403033</v>
      </c>
      <c r="AJ3838" s="301" t="s">
        <v>17081</v>
      </c>
      <c r="AK3838" s="311">
        <v>1.1200000000000001</v>
      </c>
      <c r="AL3838" s="311">
        <v>1.08</v>
      </c>
      <c r="AM3838" s="312">
        <f t="shared" si="336"/>
        <v>1.0998181667894018</v>
      </c>
      <c r="AN3838" s="301" t="s">
        <v>17082</v>
      </c>
      <c r="AO3838" s="311">
        <v>2.08</v>
      </c>
      <c r="AP3838" s="311">
        <v>1.8</v>
      </c>
      <c r="AQ3838" s="312">
        <f t="shared" si="337"/>
        <v>1.9349418595916519</v>
      </c>
    </row>
    <row r="3839" spans="4:43" x14ac:dyDescent="0.2">
      <c r="D3839" s="310"/>
      <c r="E3839" s="301" t="s">
        <v>16633</v>
      </c>
      <c r="F3839" s="311">
        <v>1.92</v>
      </c>
      <c r="G3839" s="311">
        <v>1.6</v>
      </c>
      <c r="H3839" s="312">
        <f t="shared" si="327"/>
        <v>1.7527121840165316</v>
      </c>
      <c r="I3839" s="301" t="s">
        <v>16634</v>
      </c>
      <c r="J3839" s="311" t="s">
        <v>16203</v>
      </c>
      <c r="K3839" s="311" t="s">
        <v>16203</v>
      </c>
      <c r="L3839" s="312" t="s">
        <v>16203</v>
      </c>
      <c r="M3839" s="301" t="s">
        <v>16635</v>
      </c>
      <c r="N3839" s="311">
        <v>1.2</v>
      </c>
      <c r="O3839" s="311">
        <v>1.1399999999999999</v>
      </c>
      <c r="P3839" s="312">
        <f t="shared" si="334"/>
        <v>1.1696153213770757</v>
      </c>
      <c r="Q3839" s="319"/>
      <c r="R3839" s="301" t="s">
        <v>16636</v>
      </c>
      <c r="S3839" s="311">
        <v>1.26</v>
      </c>
      <c r="T3839" s="311">
        <v>0.96</v>
      </c>
      <c r="U3839" s="312">
        <f t="shared" si="317"/>
        <v>1.0998181667894016</v>
      </c>
      <c r="V3839" s="301" t="s">
        <v>16637</v>
      </c>
      <c r="W3839" s="311">
        <v>2.08</v>
      </c>
      <c r="X3839" s="311">
        <v>2</v>
      </c>
      <c r="Y3839" s="312">
        <f t="shared" si="321"/>
        <v>2.0396078054371141</v>
      </c>
      <c r="Z3839" s="301" t="s">
        <v>16638</v>
      </c>
      <c r="AA3839" s="311">
        <v>6.2</v>
      </c>
      <c r="AB3839" s="311">
        <v>4.7</v>
      </c>
      <c r="AC3839" s="312">
        <v>4.7</v>
      </c>
      <c r="AE3839" s="310"/>
      <c r="AF3839" s="323" t="s">
        <v>17083</v>
      </c>
      <c r="AG3839" s="311">
        <v>1.08</v>
      </c>
      <c r="AH3839" s="311">
        <v>1</v>
      </c>
      <c r="AI3839" s="312">
        <f t="shared" si="335"/>
        <v>1.0392304845413265</v>
      </c>
      <c r="AJ3839" s="301" t="s">
        <v>17084</v>
      </c>
      <c r="AK3839" s="311">
        <v>1.08</v>
      </c>
      <c r="AL3839" s="311">
        <v>0.92</v>
      </c>
      <c r="AM3839" s="312">
        <f t="shared" si="336"/>
        <v>0.99679486355016911</v>
      </c>
      <c r="AN3839" s="301" t="s">
        <v>17085</v>
      </c>
      <c r="AO3839" s="311">
        <v>1.8</v>
      </c>
      <c r="AP3839" s="311">
        <v>1.6</v>
      </c>
      <c r="AQ3839" s="312">
        <f t="shared" si="337"/>
        <v>1.6970562748477143</v>
      </c>
    </row>
    <row r="3840" spans="4:43" x14ac:dyDescent="0.2">
      <c r="D3840" s="310"/>
      <c r="E3840" s="301" t="s">
        <v>16639</v>
      </c>
      <c r="F3840" s="311">
        <v>1.62</v>
      </c>
      <c r="G3840" s="311">
        <v>1.28</v>
      </c>
      <c r="H3840" s="312">
        <f t="shared" si="327"/>
        <v>1.4400000000000002</v>
      </c>
      <c r="I3840" s="301" t="s">
        <v>16640</v>
      </c>
      <c r="J3840" s="311">
        <v>1.54</v>
      </c>
      <c r="K3840" s="311">
        <v>0.9</v>
      </c>
      <c r="L3840" s="312">
        <f t="shared" ref="L3840:L3844" si="338">SQRT(J3840*K3840)</f>
        <v>1.1772850122209151</v>
      </c>
      <c r="M3840" s="301" t="s">
        <v>16641</v>
      </c>
      <c r="N3840" s="311">
        <v>1.2</v>
      </c>
      <c r="O3840" s="311">
        <v>1</v>
      </c>
      <c r="P3840" s="312">
        <f t="shared" si="334"/>
        <v>1.0954451150103321</v>
      </c>
      <c r="Q3840" s="319"/>
      <c r="R3840" s="301" t="s">
        <v>16642</v>
      </c>
      <c r="S3840" s="311">
        <v>2.72</v>
      </c>
      <c r="T3840" s="311">
        <v>2.08</v>
      </c>
      <c r="U3840" s="312">
        <f t="shared" si="317"/>
        <v>2.378570999570961</v>
      </c>
      <c r="V3840" s="301" t="s">
        <v>16643</v>
      </c>
      <c r="W3840" s="311">
        <v>4.16</v>
      </c>
      <c r="X3840" s="311">
        <v>3.6</v>
      </c>
      <c r="Y3840" s="312">
        <f t="shared" si="321"/>
        <v>3.8698837191833038</v>
      </c>
      <c r="Z3840" s="301" t="s">
        <v>16644</v>
      </c>
      <c r="AA3840" s="311">
        <v>4.2</v>
      </c>
      <c r="AB3840" s="311">
        <v>3.3</v>
      </c>
      <c r="AC3840" s="312">
        <v>3.3</v>
      </c>
      <c r="AE3840" s="310"/>
      <c r="AF3840" s="323" t="s">
        <v>17086</v>
      </c>
      <c r="AG3840" s="311">
        <v>2.08</v>
      </c>
      <c r="AH3840" s="311">
        <v>1.4000000000000001</v>
      </c>
      <c r="AI3840" s="312">
        <f t="shared" si="335"/>
        <v>1.7064583206161235</v>
      </c>
      <c r="AJ3840" s="301" t="s">
        <v>17087</v>
      </c>
      <c r="AK3840" s="311" t="s">
        <v>16206</v>
      </c>
      <c r="AL3840" s="311" t="s">
        <v>16206</v>
      </c>
      <c r="AM3840" s="312" t="s">
        <v>16206</v>
      </c>
      <c r="AN3840" s="301" t="s">
        <v>17088</v>
      </c>
      <c r="AO3840" s="311">
        <v>3.4</v>
      </c>
      <c r="AP3840" s="311">
        <v>2.6</v>
      </c>
      <c r="AQ3840" s="312">
        <f t="shared" si="337"/>
        <v>2.9732137494637012</v>
      </c>
    </row>
    <row r="3841" spans="4:43" x14ac:dyDescent="0.2">
      <c r="D3841" s="310"/>
      <c r="E3841" s="301" t="s">
        <v>16645</v>
      </c>
      <c r="F3841" s="311">
        <v>1.8</v>
      </c>
      <c r="G3841" s="311">
        <v>1.34</v>
      </c>
      <c r="H3841" s="312">
        <f t="shared" si="327"/>
        <v>1.5530614926653743</v>
      </c>
      <c r="I3841" s="301" t="s">
        <v>16646</v>
      </c>
      <c r="J3841" s="311">
        <v>1.6</v>
      </c>
      <c r="K3841" s="311">
        <v>1.6</v>
      </c>
      <c r="L3841" s="312">
        <f t="shared" si="338"/>
        <v>1.6</v>
      </c>
      <c r="M3841" s="301" t="s">
        <v>16647</v>
      </c>
      <c r="N3841" s="311">
        <v>1.76</v>
      </c>
      <c r="O3841" s="311">
        <v>1.36</v>
      </c>
      <c r="P3841" s="312">
        <f t="shared" si="334"/>
        <v>1.5471263684650973</v>
      </c>
      <c r="Q3841" s="319"/>
      <c r="R3841" s="301" t="s">
        <v>16648</v>
      </c>
      <c r="S3841" s="311">
        <v>1.3</v>
      </c>
      <c r="T3841" s="311">
        <v>1.1599999999999999</v>
      </c>
      <c r="U3841" s="312">
        <f t="shared" si="317"/>
        <v>1.2280065146407002</v>
      </c>
      <c r="V3841" s="301" t="s">
        <v>16649</v>
      </c>
      <c r="W3841" s="311">
        <v>2.08</v>
      </c>
      <c r="X3841" s="311">
        <v>1.84</v>
      </c>
      <c r="Y3841" s="312">
        <f t="shared" si="321"/>
        <v>1.9563230817019974</v>
      </c>
      <c r="Z3841" s="301" t="s">
        <v>16650</v>
      </c>
      <c r="AA3841" s="311">
        <v>2.5</v>
      </c>
      <c r="AB3841" s="311">
        <v>2.4</v>
      </c>
      <c r="AC3841" s="312">
        <v>2.4</v>
      </c>
      <c r="AE3841" s="310"/>
      <c r="AF3841" s="323" t="s">
        <v>17089</v>
      </c>
      <c r="AG3841" s="311">
        <v>2.68</v>
      </c>
      <c r="AH3841" s="311">
        <v>1.2</v>
      </c>
      <c r="AI3841" s="312">
        <f t="shared" si="335"/>
        <v>1.7933209417167917</v>
      </c>
      <c r="AJ3841" s="301" t="s">
        <v>17090</v>
      </c>
      <c r="AK3841" s="311">
        <v>1.8</v>
      </c>
      <c r="AL3841" s="311">
        <v>1.6</v>
      </c>
      <c r="AM3841" s="312">
        <f t="shared" si="336"/>
        <v>1.6970562748477143</v>
      </c>
      <c r="AN3841" s="301" t="s">
        <v>17091</v>
      </c>
      <c r="AO3841" s="311">
        <v>1.8</v>
      </c>
      <c r="AP3841" s="311">
        <v>1.48</v>
      </c>
      <c r="AQ3841" s="312">
        <f t="shared" si="337"/>
        <v>1.6321764610482532</v>
      </c>
    </row>
    <row r="3842" spans="4:43" x14ac:dyDescent="0.2">
      <c r="D3842" s="310"/>
      <c r="E3842" s="301" t="s">
        <v>16651</v>
      </c>
      <c r="F3842" s="311">
        <v>2.8</v>
      </c>
      <c r="G3842" s="311">
        <v>1.4</v>
      </c>
      <c r="H3842" s="312">
        <f t="shared" si="327"/>
        <v>1.9798989873223329</v>
      </c>
      <c r="I3842" s="301" t="s">
        <v>16652</v>
      </c>
      <c r="J3842" s="311">
        <v>1.34</v>
      </c>
      <c r="K3842" s="311">
        <v>1.1399999999999999</v>
      </c>
      <c r="L3842" s="312">
        <f t="shared" si="338"/>
        <v>1.2359611644384301</v>
      </c>
      <c r="M3842" s="301" t="s">
        <v>16653</v>
      </c>
      <c r="N3842" s="311">
        <v>1.2</v>
      </c>
      <c r="O3842" s="311">
        <v>1.04</v>
      </c>
      <c r="P3842" s="312">
        <f t="shared" si="334"/>
        <v>1.1171392035015153</v>
      </c>
      <c r="Q3842" s="319"/>
      <c r="R3842" s="301" t="s">
        <v>16654</v>
      </c>
      <c r="S3842" s="311">
        <v>1.44</v>
      </c>
      <c r="T3842" s="311">
        <v>1.1599999999999999</v>
      </c>
      <c r="U3842" s="312">
        <f t="shared" si="317"/>
        <v>1.292439553712281</v>
      </c>
      <c r="V3842" s="301" t="s">
        <v>16655</v>
      </c>
      <c r="W3842" s="311">
        <v>2.16</v>
      </c>
      <c r="X3842" s="311">
        <v>1.68</v>
      </c>
      <c r="Y3842" s="312">
        <f t="shared" si="321"/>
        <v>1.9049409439665053</v>
      </c>
      <c r="Z3842" s="301" t="s">
        <v>16656</v>
      </c>
      <c r="AA3842" s="311">
        <v>4.2</v>
      </c>
      <c r="AB3842" s="311">
        <v>3.3</v>
      </c>
      <c r="AC3842" s="312">
        <v>3.3</v>
      </c>
      <c r="AE3842" s="310"/>
      <c r="AF3842" s="323" t="s">
        <v>17092</v>
      </c>
      <c r="AG3842" s="311">
        <v>1.92</v>
      </c>
      <c r="AH3842" s="311">
        <v>1.4000000000000001</v>
      </c>
      <c r="AI3842" s="312">
        <f t="shared" si="335"/>
        <v>1.6395121225535358</v>
      </c>
      <c r="AJ3842" s="301" t="s">
        <v>17093</v>
      </c>
      <c r="AK3842" s="311">
        <v>1.28</v>
      </c>
      <c r="AL3842" s="311">
        <v>1.2</v>
      </c>
      <c r="AM3842" s="312">
        <f t="shared" si="336"/>
        <v>1.2393546707863734</v>
      </c>
      <c r="AN3842" s="301" t="s">
        <v>17094</v>
      </c>
      <c r="AO3842" s="311">
        <v>3.16</v>
      </c>
      <c r="AP3842" s="311">
        <v>2.96</v>
      </c>
      <c r="AQ3842" s="312">
        <f t="shared" si="337"/>
        <v>3.0583655765784443</v>
      </c>
    </row>
    <row r="3843" spans="4:43" x14ac:dyDescent="0.2">
      <c r="D3843" s="310"/>
      <c r="E3843" s="301" t="s">
        <v>16657</v>
      </c>
      <c r="F3843" s="311">
        <v>1.06</v>
      </c>
      <c r="G3843" s="311">
        <v>1</v>
      </c>
      <c r="H3843" s="312">
        <f t="shared" si="327"/>
        <v>1.0295630140987</v>
      </c>
      <c r="I3843" s="301" t="s">
        <v>16658</v>
      </c>
      <c r="J3843" s="311">
        <v>1.4</v>
      </c>
      <c r="K3843" s="311">
        <v>1.1599999999999999</v>
      </c>
      <c r="L3843" s="312">
        <f t="shared" si="338"/>
        <v>1.2743625857659193</v>
      </c>
      <c r="M3843" s="301" t="s">
        <v>16659</v>
      </c>
      <c r="N3843" s="311">
        <v>1.77</v>
      </c>
      <c r="O3843" s="311">
        <v>1.6</v>
      </c>
      <c r="P3843" s="312">
        <f t="shared" si="334"/>
        <v>1.6828547174370105</v>
      </c>
      <c r="Q3843" s="319"/>
      <c r="R3843" s="301" t="s">
        <v>16660</v>
      </c>
      <c r="S3843" s="311">
        <v>1.1200000000000001</v>
      </c>
      <c r="T3843" s="311">
        <v>1.02</v>
      </c>
      <c r="U3843" s="312">
        <f t="shared" si="317"/>
        <v>1.0688311372709911</v>
      </c>
      <c r="V3843" s="301" t="s">
        <v>16661</v>
      </c>
      <c r="W3843" s="311">
        <v>1.52</v>
      </c>
      <c r="X3843" s="311">
        <v>1.44</v>
      </c>
      <c r="Y3843" s="312">
        <f t="shared" si="321"/>
        <v>1.4794593607125543</v>
      </c>
      <c r="Z3843" s="301" t="s">
        <v>16662</v>
      </c>
      <c r="AA3843" s="311">
        <v>1.5</v>
      </c>
      <c r="AB3843" s="311">
        <v>1.2</v>
      </c>
      <c r="AC3843" s="312">
        <v>1.2</v>
      </c>
      <c r="AE3843" s="310"/>
      <c r="AF3843" s="323" t="s">
        <v>17095</v>
      </c>
      <c r="AG3843" s="311">
        <v>2.12</v>
      </c>
      <c r="AH3843" s="311">
        <v>1.1200000000000001</v>
      </c>
      <c r="AI3843" s="312">
        <f t="shared" si="335"/>
        <v>1.540908822740658</v>
      </c>
      <c r="AJ3843" s="301" t="s">
        <v>17096</v>
      </c>
      <c r="AK3843" s="311">
        <v>1.92</v>
      </c>
      <c r="AL3843" s="311">
        <v>1.2</v>
      </c>
      <c r="AM3843" s="312">
        <f t="shared" si="336"/>
        <v>1.517893276880822</v>
      </c>
      <c r="AN3843" s="301" t="s">
        <v>17097</v>
      </c>
      <c r="AO3843" s="311">
        <v>1.6</v>
      </c>
      <c r="AP3843" s="311">
        <v>1.48</v>
      </c>
      <c r="AQ3843" s="312">
        <f t="shared" si="337"/>
        <v>1.5388307249337076</v>
      </c>
    </row>
    <row r="3844" spans="4:43" x14ac:dyDescent="0.2">
      <c r="D3844" s="310"/>
      <c r="E3844" s="314" t="s">
        <v>16663</v>
      </c>
      <c r="F3844" s="313">
        <v>1.06</v>
      </c>
      <c r="G3844" s="313">
        <v>1</v>
      </c>
      <c r="H3844" s="317">
        <f t="shared" si="327"/>
        <v>1.0295630140987</v>
      </c>
      <c r="I3844" s="314" t="s">
        <v>16664</v>
      </c>
      <c r="J3844" s="313">
        <v>1.44</v>
      </c>
      <c r="K3844" s="313">
        <v>1.34</v>
      </c>
      <c r="L3844" s="317">
        <f t="shared" si="338"/>
        <v>1.3891004283348269</v>
      </c>
      <c r="M3844" s="301" t="s">
        <v>16665</v>
      </c>
      <c r="N3844" s="311">
        <v>1.2</v>
      </c>
      <c r="O3844" s="311">
        <v>0.74</v>
      </c>
      <c r="P3844" s="312">
        <f t="shared" si="334"/>
        <v>0.94233751915117969</v>
      </c>
      <c r="Q3844" s="319"/>
      <c r="R3844" s="301" t="s">
        <v>16666</v>
      </c>
      <c r="S3844" s="311">
        <v>1.7</v>
      </c>
      <c r="T3844" s="311">
        <v>1.4</v>
      </c>
      <c r="U3844" s="312">
        <f t="shared" si="317"/>
        <v>1.5427248620541512</v>
      </c>
      <c r="V3844" s="301" t="s">
        <v>16667</v>
      </c>
      <c r="W3844" s="311">
        <v>2</v>
      </c>
      <c r="X3844" s="311">
        <v>1.52</v>
      </c>
      <c r="Y3844" s="312">
        <f t="shared" si="321"/>
        <v>1.7435595774162693</v>
      </c>
      <c r="Z3844" s="301" t="s">
        <v>16668</v>
      </c>
      <c r="AA3844" s="311" t="s">
        <v>16203</v>
      </c>
      <c r="AB3844" s="311" t="s">
        <v>16203</v>
      </c>
      <c r="AC3844" s="312" t="s">
        <v>16203</v>
      </c>
      <c r="AE3844" s="310"/>
      <c r="AF3844" s="323" t="s">
        <v>17098</v>
      </c>
      <c r="AG3844" s="311">
        <v>2.2000000000000002</v>
      </c>
      <c r="AH3844" s="311">
        <v>1.8800000000000001</v>
      </c>
      <c r="AI3844" s="312">
        <f t="shared" si="335"/>
        <v>2.0337158110217861</v>
      </c>
      <c r="AJ3844" s="301" t="s">
        <v>17099</v>
      </c>
      <c r="AK3844" s="311">
        <v>1.8</v>
      </c>
      <c r="AL3844" s="311">
        <v>1.4000000000000001</v>
      </c>
      <c r="AM3844" s="312">
        <f t="shared" si="336"/>
        <v>1.5874507866387546</v>
      </c>
      <c r="AN3844" s="301" t="s">
        <v>17100</v>
      </c>
      <c r="AO3844" s="311" t="s">
        <v>16206</v>
      </c>
      <c r="AP3844" s="311" t="s">
        <v>16206</v>
      </c>
      <c r="AQ3844" s="312" t="s">
        <v>16206</v>
      </c>
    </row>
    <row r="3845" spans="4:43" x14ac:dyDescent="0.2">
      <c r="D3845" s="310"/>
      <c r="E3845" s="318"/>
      <c r="F3845" s="319"/>
      <c r="G3845" s="319"/>
      <c r="H3845" s="320"/>
      <c r="I3845" s="318"/>
      <c r="J3845" s="319"/>
      <c r="K3845" s="319"/>
      <c r="L3845" s="320"/>
      <c r="M3845" s="321"/>
      <c r="N3845" s="6"/>
      <c r="O3845" s="6"/>
      <c r="P3845" s="310"/>
      <c r="Q3845" s="6"/>
      <c r="R3845" s="321"/>
      <c r="S3845" s="6"/>
      <c r="T3845" s="6"/>
      <c r="U3845" s="310"/>
      <c r="V3845" s="321"/>
      <c r="W3845" s="6"/>
      <c r="X3845" s="6"/>
      <c r="Y3845" s="310"/>
      <c r="Z3845" s="321"/>
      <c r="AA3845" s="6"/>
      <c r="AB3845" s="6"/>
      <c r="AC3845" s="310"/>
      <c r="AE3845" s="310"/>
      <c r="AF3845" s="323" t="s">
        <v>17101</v>
      </c>
      <c r="AG3845" s="311">
        <v>2.52</v>
      </c>
      <c r="AH3845" s="311">
        <v>1.92</v>
      </c>
      <c r="AI3845" s="312">
        <f t="shared" si="335"/>
        <v>2.1996363335788032</v>
      </c>
      <c r="AJ3845" s="301" t="s">
        <v>17102</v>
      </c>
      <c r="AK3845" s="311" t="s">
        <v>16206</v>
      </c>
      <c r="AL3845" s="311" t="s">
        <v>16206</v>
      </c>
      <c r="AM3845" s="312" t="s">
        <v>16206</v>
      </c>
      <c r="AN3845" s="301" t="s">
        <v>17103</v>
      </c>
      <c r="AO3845" s="311">
        <v>2.68</v>
      </c>
      <c r="AP3845" s="311">
        <v>2.2000000000000002</v>
      </c>
      <c r="AQ3845" s="312">
        <f t="shared" si="337"/>
        <v>2.4281680337241904</v>
      </c>
    </row>
    <row r="3846" spans="4:43" x14ac:dyDescent="0.2">
      <c r="D3846" s="310">
        <v>31</v>
      </c>
      <c r="E3846" s="315" t="s">
        <v>16669</v>
      </c>
      <c r="F3846" s="316">
        <v>2.2999999999999998</v>
      </c>
      <c r="G3846" s="316">
        <v>1.84</v>
      </c>
      <c r="H3846" s="322">
        <f t="shared" si="327"/>
        <v>2.0571825392998067</v>
      </c>
      <c r="I3846" s="315" t="s">
        <v>16670</v>
      </c>
      <c r="J3846" s="316">
        <v>1.24</v>
      </c>
      <c r="K3846" s="316">
        <v>1</v>
      </c>
      <c r="L3846" s="322">
        <f>SQRT(J3846*K3846)</f>
        <v>1.1135528725660044</v>
      </c>
      <c r="M3846" s="301" t="s">
        <v>16671</v>
      </c>
      <c r="N3846" s="311">
        <v>1.9</v>
      </c>
      <c r="O3846" s="311">
        <v>1.5</v>
      </c>
      <c r="P3846" s="312">
        <f>SQRT(N3846*O3846)</f>
        <v>1.6881943016134131</v>
      </c>
      <c r="Q3846" s="319"/>
      <c r="R3846" s="301" t="s">
        <v>16672</v>
      </c>
      <c r="S3846" s="311">
        <v>2.68</v>
      </c>
      <c r="T3846" s="311">
        <v>2.4</v>
      </c>
      <c r="U3846" s="312">
        <f t="shared" ref="U3846:U3855" si="339">SQRT(S3846*T3846)</f>
        <v>2.5361387974635772</v>
      </c>
      <c r="V3846" s="301" t="s">
        <v>16673</v>
      </c>
      <c r="W3846" s="311" t="s">
        <v>16203</v>
      </c>
      <c r="X3846" s="311" t="s">
        <v>16203</v>
      </c>
      <c r="Y3846" s="312" t="s">
        <v>16203</v>
      </c>
      <c r="Z3846" s="301" t="s">
        <v>16674</v>
      </c>
      <c r="AA3846" s="311">
        <v>6.1</v>
      </c>
      <c r="AB3846" s="311">
        <v>5.5</v>
      </c>
      <c r="AC3846" s="312">
        <v>5.5</v>
      </c>
      <c r="AE3846" s="310"/>
      <c r="AF3846" s="323" t="s">
        <v>17104</v>
      </c>
      <c r="AG3846" s="311">
        <v>1.36</v>
      </c>
      <c r="AH3846" s="311">
        <v>1.24</v>
      </c>
      <c r="AI3846" s="312">
        <f>SQRT(AG3846*AH3846)</f>
        <v>1.2986146464598343</v>
      </c>
      <c r="AJ3846" s="301" t="s">
        <v>17105</v>
      </c>
      <c r="AK3846" s="311">
        <v>1.72</v>
      </c>
      <c r="AL3846" s="311">
        <v>1.48</v>
      </c>
      <c r="AM3846" s="312">
        <f>SQRT(AK3846*AL3846)</f>
        <v>1.5954936540143303</v>
      </c>
      <c r="AN3846" s="301" t="s">
        <v>17106</v>
      </c>
      <c r="AO3846" s="311">
        <v>2.2800000000000002</v>
      </c>
      <c r="AP3846" s="311">
        <v>1.28</v>
      </c>
      <c r="AQ3846" s="312">
        <f>SQRT(AO3846*AP3846)</f>
        <v>1.7083325203250099</v>
      </c>
    </row>
    <row r="3847" spans="4:43" x14ac:dyDescent="0.2">
      <c r="D3847" s="310"/>
      <c r="E3847" s="301" t="s">
        <v>16675</v>
      </c>
      <c r="F3847" s="311" t="s">
        <v>16203</v>
      </c>
      <c r="G3847" s="311" t="s">
        <v>16203</v>
      </c>
      <c r="H3847" s="312" t="s">
        <v>16203</v>
      </c>
      <c r="I3847" s="301" t="s">
        <v>16676</v>
      </c>
      <c r="J3847" s="311" t="s">
        <v>16203</v>
      </c>
      <c r="K3847" s="311" t="s">
        <v>16203</v>
      </c>
      <c r="L3847" s="312" t="s">
        <v>16203</v>
      </c>
      <c r="M3847" s="301" t="s">
        <v>16677</v>
      </c>
      <c r="N3847" s="311">
        <v>1.1000000000000001</v>
      </c>
      <c r="O3847" s="311">
        <v>0.94</v>
      </c>
      <c r="P3847" s="312">
        <f>SQRT(N3847*O3847)</f>
        <v>1.0168579055108928</v>
      </c>
      <c r="Q3847" s="319"/>
      <c r="R3847" s="301" t="s">
        <v>16678</v>
      </c>
      <c r="S3847" s="311">
        <v>2.68</v>
      </c>
      <c r="T3847" s="311">
        <v>2.52</v>
      </c>
      <c r="U3847" s="312">
        <f t="shared" si="339"/>
        <v>2.598768939324926</v>
      </c>
      <c r="V3847" s="301" t="s">
        <v>16679</v>
      </c>
      <c r="W3847" s="311">
        <v>2.88</v>
      </c>
      <c r="X3847" s="311">
        <v>2.64</v>
      </c>
      <c r="Y3847" s="312">
        <f t="shared" ref="Y3847:Y3854" si="340">SQRT(W3847*X3847)</f>
        <v>2.7573900703382539</v>
      </c>
      <c r="Z3847" s="301" t="s">
        <v>16680</v>
      </c>
      <c r="AA3847" s="311">
        <v>4.5</v>
      </c>
      <c r="AB3847" s="311">
        <v>4.2</v>
      </c>
      <c r="AC3847" s="312">
        <v>4.2</v>
      </c>
      <c r="AE3847" s="310"/>
      <c r="AF3847" s="323" t="s">
        <v>17107</v>
      </c>
      <c r="AG3847" s="311">
        <v>1.2</v>
      </c>
      <c r="AH3847" s="311">
        <v>1</v>
      </c>
      <c r="AI3847" s="312">
        <f t="shared" ref="AI3847:AI3855" si="341">SQRT(AG3847*AH3847)</f>
        <v>1.0954451150103321</v>
      </c>
      <c r="AJ3847" s="301" t="s">
        <v>17108</v>
      </c>
      <c r="AK3847" s="311">
        <v>1.28</v>
      </c>
      <c r="AL3847" s="311">
        <v>1.1599999999999999</v>
      </c>
      <c r="AM3847" s="312">
        <f t="shared" ref="AM3847:AM3855" si="342">SQRT(AK3847*AL3847)</f>
        <v>1.2185236969382254</v>
      </c>
      <c r="AN3847" s="301" t="s">
        <v>17109</v>
      </c>
      <c r="AO3847" s="311">
        <v>2.2800000000000002</v>
      </c>
      <c r="AP3847" s="311">
        <v>1.6</v>
      </c>
      <c r="AQ3847" s="312">
        <f t="shared" ref="AQ3847:AQ3854" si="343">SQRT(AO3847*AP3847)</f>
        <v>1.9099738218101316</v>
      </c>
    </row>
    <row r="3848" spans="4:43" x14ac:dyDescent="0.2">
      <c r="D3848" s="310"/>
      <c r="E3848" s="301" t="s">
        <v>16681</v>
      </c>
      <c r="F3848" s="311">
        <v>1.66</v>
      </c>
      <c r="G3848" s="311">
        <v>1.3</v>
      </c>
      <c r="H3848" s="312">
        <f t="shared" ref="H3848:H3858" si="344">SQRT(F3848*G3848)</f>
        <v>1.4690132742763082</v>
      </c>
      <c r="I3848" s="301" t="s">
        <v>16682</v>
      </c>
      <c r="J3848" s="311">
        <v>1.56</v>
      </c>
      <c r="K3848" s="311">
        <v>1.1399999999999999</v>
      </c>
      <c r="L3848" s="312">
        <f t="shared" ref="L3848:L3865" si="345">SQRT(J3848*K3848)</f>
        <v>1.333566646253572</v>
      </c>
      <c r="M3848" s="301" t="s">
        <v>16683</v>
      </c>
      <c r="N3848" s="311">
        <v>1.2</v>
      </c>
      <c r="O3848" s="311">
        <v>1</v>
      </c>
      <c r="P3848" s="312">
        <f>SQRT(N3848*O3848)</f>
        <v>1.0954451150103321</v>
      </c>
      <c r="Q3848" s="319"/>
      <c r="R3848" s="301" t="s">
        <v>16684</v>
      </c>
      <c r="S3848" s="311">
        <v>2.08</v>
      </c>
      <c r="T3848" s="311">
        <v>1.68</v>
      </c>
      <c r="U3848" s="312">
        <f t="shared" si="339"/>
        <v>1.8693314312876677</v>
      </c>
      <c r="V3848" s="301" t="s">
        <v>16685</v>
      </c>
      <c r="W3848" s="311">
        <v>3.44</v>
      </c>
      <c r="X3848" s="311">
        <v>2.72</v>
      </c>
      <c r="Y3848" s="312">
        <f t="shared" si="340"/>
        <v>3.0588886870888259</v>
      </c>
      <c r="Z3848" s="301" t="s">
        <v>16686</v>
      </c>
      <c r="AA3848" s="311">
        <v>3</v>
      </c>
      <c r="AB3848" s="311">
        <v>2</v>
      </c>
      <c r="AC3848" s="312">
        <v>2</v>
      </c>
      <c r="AE3848" s="310"/>
      <c r="AF3848" s="323" t="s">
        <v>17110</v>
      </c>
      <c r="AG3848" s="311">
        <v>1.2</v>
      </c>
      <c r="AH3848" s="311">
        <v>1.2</v>
      </c>
      <c r="AI3848" s="312">
        <f t="shared" si="341"/>
        <v>1.2</v>
      </c>
      <c r="AJ3848" s="301" t="s">
        <v>17111</v>
      </c>
      <c r="AK3848" s="311">
        <v>1.4000000000000001</v>
      </c>
      <c r="AL3848" s="311">
        <v>1.08</v>
      </c>
      <c r="AM3848" s="312">
        <f t="shared" si="342"/>
        <v>1.2296340919151518</v>
      </c>
      <c r="AN3848" s="301" t="s">
        <v>17112</v>
      </c>
      <c r="AO3848" s="311">
        <v>1.6</v>
      </c>
      <c r="AP3848" s="311">
        <v>1.32</v>
      </c>
      <c r="AQ3848" s="312">
        <f t="shared" si="343"/>
        <v>1.4532721699667961</v>
      </c>
    </row>
    <row r="3849" spans="4:43" x14ac:dyDescent="0.2">
      <c r="D3849" s="310"/>
      <c r="E3849" s="301" t="s">
        <v>16687</v>
      </c>
      <c r="F3849" s="311">
        <v>2.2000000000000002</v>
      </c>
      <c r="G3849" s="311">
        <v>2</v>
      </c>
      <c r="H3849" s="312">
        <f t="shared" si="344"/>
        <v>2.0976176963403033</v>
      </c>
      <c r="I3849" s="301" t="s">
        <v>16688</v>
      </c>
      <c r="J3849" s="311">
        <v>1.44</v>
      </c>
      <c r="K3849" s="311">
        <v>1.28</v>
      </c>
      <c r="L3849" s="312">
        <f t="shared" si="345"/>
        <v>1.3576450198781713</v>
      </c>
      <c r="M3849" s="301" t="s">
        <v>16689</v>
      </c>
      <c r="N3849" s="311">
        <v>1.4</v>
      </c>
      <c r="O3849" s="311">
        <v>1.06</v>
      </c>
      <c r="P3849" s="312">
        <f>SQRT(N3849*O3849)</f>
        <v>1.2181953866272848</v>
      </c>
      <c r="Q3849" s="319"/>
      <c r="R3849" s="301" t="s">
        <v>16690</v>
      </c>
      <c r="S3849" s="311">
        <v>2</v>
      </c>
      <c r="T3849" s="311">
        <v>1.02</v>
      </c>
      <c r="U3849" s="312">
        <f t="shared" si="339"/>
        <v>1.42828568570857</v>
      </c>
      <c r="V3849" s="301" t="s">
        <v>16691</v>
      </c>
      <c r="W3849" s="311">
        <v>4.4800000000000004</v>
      </c>
      <c r="X3849" s="311">
        <v>3.68</v>
      </c>
      <c r="Y3849" s="312">
        <f t="shared" si="340"/>
        <v>4.0603448129438471</v>
      </c>
      <c r="Z3849" s="301" t="s">
        <v>16692</v>
      </c>
      <c r="AA3849" s="311">
        <v>4.3</v>
      </c>
      <c r="AB3849" s="311">
        <v>4</v>
      </c>
      <c r="AC3849" s="312">
        <v>4</v>
      </c>
      <c r="AE3849" s="310"/>
      <c r="AF3849" s="323" t="s">
        <v>17113</v>
      </c>
      <c r="AG3849" s="311">
        <v>1.8</v>
      </c>
      <c r="AH3849" s="311">
        <v>1.6</v>
      </c>
      <c r="AI3849" s="312">
        <f t="shared" si="341"/>
        <v>1.6970562748477143</v>
      </c>
      <c r="AJ3849" s="301" t="s">
        <v>17114</v>
      </c>
      <c r="AK3849" s="311">
        <v>3.12</v>
      </c>
      <c r="AL3849" s="311">
        <v>2.6</v>
      </c>
      <c r="AM3849" s="312">
        <f t="shared" si="342"/>
        <v>2.8481572990268638</v>
      </c>
      <c r="AN3849" s="301" t="s">
        <v>17115</v>
      </c>
      <c r="AO3849" s="311">
        <v>1.6</v>
      </c>
      <c r="AP3849" s="311">
        <v>1.36</v>
      </c>
      <c r="AQ3849" s="312">
        <f t="shared" si="343"/>
        <v>1.475127113166862</v>
      </c>
    </row>
    <row r="3850" spans="4:43" x14ac:dyDescent="0.2">
      <c r="D3850" s="310"/>
      <c r="E3850" s="301" t="s">
        <v>16693</v>
      </c>
      <c r="F3850" s="311">
        <v>1.2</v>
      </c>
      <c r="G3850" s="311">
        <v>1.04</v>
      </c>
      <c r="H3850" s="312">
        <f t="shared" si="344"/>
        <v>1.1171392035015153</v>
      </c>
      <c r="I3850" s="301" t="s">
        <v>16694</v>
      </c>
      <c r="J3850" s="311">
        <v>1.54</v>
      </c>
      <c r="K3850" s="311">
        <v>1.36</v>
      </c>
      <c r="L3850" s="312">
        <f t="shared" si="345"/>
        <v>1.4472042012100437</v>
      </c>
      <c r="M3850" s="301" t="s">
        <v>16695</v>
      </c>
      <c r="N3850" s="311">
        <v>1.8</v>
      </c>
      <c r="O3850" s="311">
        <v>1.4</v>
      </c>
      <c r="P3850" s="312">
        <f>SQRT(N3850*O3850)</f>
        <v>1.5874507866387544</v>
      </c>
      <c r="Q3850" s="319"/>
      <c r="R3850" s="301" t="s">
        <v>16696</v>
      </c>
      <c r="S3850" s="311">
        <v>2.6</v>
      </c>
      <c r="T3850" s="311">
        <v>2.4</v>
      </c>
      <c r="U3850" s="312">
        <f t="shared" si="339"/>
        <v>2.4979991993593593</v>
      </c>
      <c r="V3850" s="301" t="s">
        <v>16697</v>
      </c>
      <c r="W3850" s="311">
        <v>3.04</v>
      </c>
      <c r="X3850" s="311">
        <v>2.56</v>
      </c>
      <c r="Y3850" s="312">
        <f t="shared" si="340"/>
        <v>2.7896953238660309</v>
      </c>
      <c r="Z3850" s="301" t="s">
        <v>16698</v>
      </c>
      <c r="AA3850" s="311">
        <v>6.3</v>
      </c>
      <c r="AB3850" s="311">
        <v>5.5</v>
      </c>
      <c r="AC3850" s="312">
        <v>5.5</v>
      </c>
      <c r="AE3850" s="310"/>
      <c r="AF3850" s="323" t="s">
        <v>17116</v>
      </c>
      <c r="AG3850" s="311">
        <v>1.8800000000000001</v>
      </c>
      <c r="AH3850" s="311">
        <v>1.2</v>
      </c>
      <c r="AI3850" s="312">
        <f t="shared" si="341"/>
        <v>1.501998668441487</v>
      </c>
      <c r="AJ3850" s="301" t="s">
        <v>17117</v>
      </c>
      <c r="AK3850" s="311">
        <v>1.8</v>
      </c>
      <c r="AL3850" s="311">
        <v>1.52</v>
      </c>
      <c r="AM3850" s="312">
        <f t="shared" si="342"/>
        <v>1.6540858502508267</v>
      </c>
      <c r="AN3850" s="301" t="s">
        <v>17118</v>
      </c>
      <c r="AO3850" s="311">
        <v>1.52</v>
      </c>
      <c r="AP3850" s="311">
        <v>1.4000000000000001</v>
      </c>
      <c r="AQ3850" s="312">
        <f t="shared" si="343"/>
        <v>1.4587666023048376</v>
      </c>
    </row>
    <row r="3851" spans="4:43" x14ac:dyDescent="0.2">
      <c r="D3851" s="310"/>
      <c r="E3851" s="301" t="s">
        <v>16699</v>
      </c>
      <c r="F3851" s="311">
        <v>2</v>
      </c>
      <c r="G3851" s="311">
        <v>1.68</v>
      </c>
      <c r="H3851" s="312">
        <f t="shared" si="344"/>
        <v>1.833030277982336</v>
      </c>
      <c r="I3851" s="301" t="s">
        <v>16700</v>
      </c>
      <c r="J3851" s="311">
        <v>1.46</v>
      </c>
      <c r="K3851" s="311">
        <v>1.1599999999999999</v>
      </c>
      <c r="L3851" s="312">
        <f t="shared" si="345"/>
        <v>1.3013838787997951</v>
      </c>
      <c r="M3851" s="301" t="s">
        <v>16701</v>
      </c>
      <c r="N3851" s="311" t="s">
        <v>16203</v>
      </c>
      <c r="O3851" s="311" t="s">
        <v>16203</v>
      </c>
      <c r="P3851" s="312" t="s">
        <v>16203</v>
      </c>
      <c r="Q3851" s="319"/>
      <c r="R3851" s="301" t="s">
        <v>16702</v>
      </c>
      <c r="S3851" s="311">
        <v>1.9</v>
      </c>
      <c r="T3851" s="311">
        <v>1.6</v>
      </c>
      <c r="U3851" s="312">
        <f t="shared" si="339"/>
        <v>1.7435595774162693</v>
      </c>
      <c r="V3851" s="301" t="s">
        <v>16703</v>
      </c>
      <c r="W3851" s="311">
        <v>4.5599999999999996</v>
      </c>
      <c r="X3851" s="311">
        <v>3.36</v>
      </c>
      <c r="Y3851" s="312">
        <f t="shared" si="340"/>
        <v>3.9142815432720215</v>
      </c>
      <c r="Z3851" s="301" t="s">
        <v>16704</v>
      </c>
      <c r="AA3851" s="311">
        <v>4.2</v>
      </c>
      <c r="AB3851" s="311">
        <v>3.8</v>
      </c>
      <c r="AC3851" s="312">
        <v>3.8</v>
      </c>
      <c r="AE3851" s="310"/>
      <c r="AF3851" s="323" t="s">
        <v>17119</v>
      </c>
      <c r="AG3851" s="311">
        <v>1.2</v>
      </c>
      <c r="AH3851" s="311">
        <v>1.08</v>
      </c>
      <c r="AI3851" s="312">
        <f t="shared" si="341"/>
        <v>1.1384199576606167</v>
      </c>
      <c r="AJ3851" s="301" t="s">
        <v>17120</v>
      </c>
      <c r="AK3851" s="311">
        <v>2.12</v>
      </c>
      <c r="AL3851" s="311">
        <v>1.44</v>
      </c>
      <c r="AM3851" s="312">
        <f t="shared" si="342"/>
        <v>1.7472263734273243</v>
      </c>
      <c r="AN3851" s="301" t="s">
        <v>17121</v>
      </c>
      <c r="AO3851" s="311">
        <v>2.12</v>
      </c>
      <c r="AP3851" s="311">
        <v>1.84</v>
      </c>
      <c r="AQ3851" s="312">
        <f t="shared" si="343"/>
        <v>1.9750443033005616</v>
      </c>
    </row>
    <row r="3852" spans="4:43" x14ac:dyDescent="0.2">
      <c r="D3852" s="310"/>
      <c r="E3852" s="301" t="s">
        <v>16705</v>
      </c>
      <c r="F3852" s="311">
        <v>1.96</v>
      </c>
      <c r="G3852" s="311">
        <v>1.6</v>
      </c>
      <c r="H3852" s="312">
        <f t="shared" si="344"/>
        <v>1.7708754896942924</v>
      </c>
      <c r="I3852" s="301" t="s">
        <v>16706</v>
      </c>
      <c r="J3852" s="311">
        <v>0.96</v>
      </c>
      <c r="K3852" s="311">
        <v>0.84</v>
      </c>
      <c r="L3852" s="312">
        <f t="shared" si="345"/>
        <v>0.89799777282574589</v>
      </c>
      <c r="M3852" s="301" t="s">
        <v>16707</v>
      </c>
      <c r="N3852" s="311">
        <v>1.2</v>
      </c>
      <c r="O3852" s="311">
        <v>1.1599999999999999</v>
      </c>
      <c r="P3852" s="312">
        <f t="shared" ref="P3852:P3859" si="346">SQRT(N3852*O3852)</f>
        <v>1.17983049630021</v>
      </c>
      <c r="Q3852" s="319"/>
      <c r="R3852" s="301" t="s">
        <v>16708</v>
      </c>
      <c r="S3852" s="311">
        <v>2</v>
      </c>
      <c r="T3852" s="311">
        <v>1.84</v>
      </c>
      <c r="U3852" s="312">
        <f t="shared" si="339"/>
        <v>1.9183326093250879</v>
      </c>
      <c r="V3852" s="301" t="s">
        <v>16709</v>
      </c>
      <c r="W3852" s="311">
        <v>3.04</v>
      </c>
      <c r="X3852" s="311">
        <v>2.56</v>
      </c>
      <c r="Y3852" s="312">
        <f t="shared" si="340"/>
        <v>2.7896953238660309</v>
      </c>
      <c r="Z3852" s="301" t="s">
        <v>16710</v>
      </c>
      <c r="AA3852" s="311">
        <v>5</v>
      </c>
      <c r="AB3852" s="311">
        <v>4.7</v>
      </c>
      <c r="AC3852" s="312">
        <v>4.7</v>
      </c>
      <c r="AE3852" s="310"/>
      <c r="AF3852" s="323" t="s">
        <v>17122</v>
      </c>
      <c r="AG3852" s="311">
        <v>1.28</v>
      </c>
      <c r="AH3852" s="311">
        <v>1.2</v>
      </c>
      <c r="AI3852" s="312">
        <f t="shared" si="341"/>
        <v>1.2393546707863734</v>
      </c>
      <c r="AJ3852" s="301" t="s">
        <v>17123</v>
      </c>
      <c r="AK3852" s="311">
        <v>1.28</v>
      </c>
      <c r="AL3852" s="311">
        <v>1.2</v>
      </c>
      <c r="AM3852" s="312">
        <f t="shared" si="342"/>
        <v>1.2393546707863734</v>
      </c>
      <c r="AN3852" s="301" t="s">
        <v>17124</v>
      </c>
      <c r="AO3852" s="311">
        <v>1.24</v>
      </c>
      <c r="AP3852" s="311">
        <v>1.2</v>
      </c>
      <c r="AQ3852" s="312">
        <f t="shared" si="343"/>
        <v>1.2198360545581526</v>
      </c>
    </row>
    <row r="3853" spans="4:43" x14ac:dyDescent="0.2">
      <c r="D3853" s="310"/>
      <c r="E3853" s="301" t="s">
        <v>16711</v>
      </c>
      <c r="F3853" s="311">
        <v>1.7</v>
      </c>
      <c r="G3853" s="311">
        <v>1.2</v>
      </c>
      <c r="H3853" s="312">
        <f t="shared" si="344"/>
        <v>1.42828568570857</v>
      </c>
      <c r="I3853" s="301" t="s">
        <v>16712</v>
      </c>
      <c r="J3853" s="311">
        <v>1.06</v>
      </c>
      <c r="K3853" s="311">
        <v>1</v>
      </c>
      <c r="L3853" s="312">
        <f t="shared" si="345"/>
        <v>1.0295630140987</v>
      </c>
      <c r="M3853" s="301" t="s">
        <v>16713</v>
      </c>
      <c r="N3853" s="311">
        <v>1.04</v>
      </c>
      <c r="O3853" s="311">
        <v>1</v>
      </c>
      <c r="P3853" s="312">
        <f t="shared" si="346"/>
        <v>1.019803902718557</v>
      </c>
      <c r="Q3853" s="319"/>
      <c r="R3853" s="301" t="s">
        <v>16714</v>
      </c>
      <c r="S3853" s="311">
        <v>1.9</v>
      </c>
      <c r="T3853" s="311">
        <v>1.86</v>
      </c>
      <c r="U3853" s="312">
        <f t="shared" si="339"/>
        <v>1.8798936140111759</v>
      </c>
      <c r="V3853" s="301" t="s">
        <v>16715</v>
      </c>
      <c r="W3853" s="311">
        <v>4.16</v>
      </c>
      <c r="X3853" s="311">
        <v>3.36</v>
      </c>
      <c r="Y3853" s="312">
        <f t="shared" si="340"/>
        <v>3.7386628625753353</v>
      </c>
      <c r="Z3853" s="301" t="s">
        <v>16716</v>
      </c>
      <c r="AA3853" s="311">
        <v>3.5</v>
      </c>
      <c r="AB3853" s="311">
        <v>3.5</v>
      </c>
      <c r="AC3853" s="312">
        <v>3.5</v>
      </c>
      <c r="AE3853" s="310"/>
      <c r="AF3853" s="323" t="s">
        <v>17125</v>
      </c>
      <c r="AG3853" s="311">
        <v>1.4000000000000001</v>
      </c>
      <c r="AH3853" s="311">
        <v>1.1200000000000001</v>
      </c>
      <c r="AI3853" s="312">
        <f t="shared" si="341"/>
        <v>1.2521980673998823</v>
      </c>
      <c r="AJ3853" s="301" t="s">
        <v>17126</v>
      </c>
      <c r="AK3853" s="311">
        <v>1.48</v>
      </c>
      <c r="AL3853" s="311">
        <v>1.44</v>
      </c>
      <c r="AM3853" s="312">
        <f t="shared" si="342"/>
        <v>1.4598630072715726</v>
      </c>
      <c r="AN3853" s="301" t="s">
        <v>17127</v>
      </c>
      <c r="AO3853" s="311">
        <v>1.4000000000000001</v>
      </c>
      <c r="AP3853" s="311">
        <v>1.2</v>
      </c>
      <c r="AQ3853" s="312">
        <f t="shared" si="343"/>
        <v>1.2961481396815722</v>
      </c>
    </row>
    <row r="3854" spans="4:43" x14ac:dyDescent="0.2">
      <c r="D3854" s="310"/>
      <c r="E3854" s="301" t="s">
        <v>16717</v>
      </c>
      <c r="F3854" s="311">
        <v>1</v>
      </c>
      <c r="G3854" s="311">
        <v>0.84</v>
      </c>
      <c r="H3854" s="312">
        <f t="shared" si="344"/>
        <v>0.91651513899116799</v>
      </c>
      <c r="I3854" s="301" t="s">
        <v>16718</v>
      </c>
      <c r="J3854" s="311">
        <v>1.4</v>
      </c>
      <c r="K3854" s="311">
        <v>1</v>
      </c>
      <c r="L3854" s="312">
        <f t="shared" si="345"/>
        <v>1.1832159566199232</v>
      </c>
      <c r="M3854" s="301" t="s">
        <v>16719</v>
      </c>
      <c r="N3854" s="311">
        <v>1.1000000000000001</v>
      </c>
      <c r="O3854" s="311">
        <v>0.94</v>
      </c>
      <c r="P3854" s="312">
        <f t="shared" si="346"/>
        <v>1.0168579055108928</v>
      </c>
      <c r="Q3854" s="319"/>
      <c r="R3854" s="301" t="s">
        <v>16720</v>
      </c>
      <c r="S3854" s="311">
        <v>2.12</v>
      </c>
      <c r="T3854" s="311">
        <v>1.88</v>
      </c>
      <c r="U3854" s="312">
        <f t="shared" si="339"/>
        <v>1.9963967541548449</v>
      </c>
      <c r="V3854" s="301" t="s">
        <v>16721</v>
      </c>
      <c r="W3854" s="311">
        <v>2.4</v>
      </c>
      <c r="X3854" s="311">
        <v>2.2400000000000002</v>
      </c>
      <c r="Y3854" s="312">
        <f t="shared" si="340"/>
        <v>2.3186202793903101</v>
      </c>
      <c r="Z3854" s="301" t="s">
        <v>16722</v>
      </c>
      <c r="AA3854" s="311">
        <v>5.4</v>
      </c>
      <c r="AB3854" s="311">
        <v>3.6</v>
      </c>
      <c r="AC3854" s="312">
        <v>3.6</v>
      </c>
      <c r="AE3854" s="310"/>
      <c r="AF3854" s="323" t="s">
        <v>17128</v>
      </c>
      <c r="AG3854" s="311">
        <v>1.1200000000000001</v>
      </c>
      <c r="AH3854" s="311">
        <v>1.08</v>
      </c>
      <c r="AI3854" s="312">
        <f t="shared" si="341"/>
        <v>1.0998181667894018</v>
      </c>
      <c r="AJ3854" s="301" t="s">
        <v>17129</v>
      </c>
      <c r="AK3854" s="311">
        <v>1.48</v>
      </c>
      <c r="AL3854" s="311">
        <v>1.4000000000000001</v>
      </c>
      <c r="AM3854" s="312">
        <f t="shared" si="342"/>
        <v>1.4394443372357266</v>
      </c>
      <c r="AN3854" s="301" t="s">
        <v>17130</v>
      </c>
      <c r="AO3854" s="311">
        <v>1.52</v>
      </c>
      <c r="AP3854" s="311">
        <v>1.2</v>
      </c>
      <c r="AQ3854" s="312">
        <f t="shared" si="343"/>
        <v>1.3505554412907306</v>
      </c>
    </row>
    <row r="3855" spans="4:43" x14ac:dyDescent="0.2">
      <c r="D3855" s="310"/>
      <c r="E3855" s="301" t="s">
        <v>16723</v>
      </c>
      <c r="F3855" s="311">
        <v>0.9</v>
      </c>
      <c r="G3855" s="311">
        <v>0.9</v>
      </c>
      <c r="H3855" s="312">
        <f t="shared" si="344"/>
        <v>0.9</v>
      </c>
      <c r="I3855" s="301" t="s">
        <v>16724</v>
      </c>
      <c r="J3855" s="311">
        <v>1.1000000000000001</v>
      </c>
      <c r="K3855" s="311">
        <v>1</v>
      </c>
      <c r="L3855" s="312">
        <f t="shared" si="345"/>
        <v>1.0488088481701516</v>
      </c>
      <c r="M3855" s="301" t="s">
        <v>16725</v>
      </c>
      <c r="N3855" s="311">
        <v>1.3</v>
      </c>
      <c r="O3855" s="311">
        <v>1.26</v>
      </c>
      <c r="P3855" s="312">
        <f t="shared" si="346"/>
        <v>1.2798437404620926</v>
      </c>
      <c r="Q3855" s="319"/>
      <c r="R3855" s="301" t="s">
        <v>16726</v>
      </c>
      <c r="S3855" s="311">
        <v>2.2799999999999998</v>
      </c>
      <c r="T3855" s="311">
        <v>2.2000000000000002</v>
      </c>
      <c r="U3855" s="312">
        <f t="shared" si="339"/>
        <v>2.2396428286671068</v>
      </c>
      <c r="V3855" s="301" t="s">
        <v>16727</v>
      </c>
      <c r="W3855" s="311" t="s">
        <v>16203</v>
      </c>
      <c r="X3855" s="311" t="s">
        <v>16203</v>
      </c>
      <c r="Y3855" s="312" t="s">
        <v>16203</v>
      </c>
      <c r="Z3855" s="301" t="s">
        <v>16728</v>
      </c>
      <c r="AA3855" s="311">
        <v>4.2</v>
      </c>
      <c r="AB3855" s="311">
        <v>4.0999999999999996</v>
      </c>
      <c r="AC3855" s="312">
        <v>4.0999999999999996</v>
      </c>
      <c r="AE3855" s="310"/>
      <c r="AF3855" s="323" t="s">
        <v>17131</v>
      </c>
      <c r="AG3855" s="311">
        <v>1.6</v>
      </c>
      <c r="AH3855" s="311">
        <v>1.36</v>
      </c>
      <c r="AI3855" s="312">
        <f t="shared" si="341"/>
        <v>1.475127113166862</v>
      </c>
      <c r="AJ3855" s="301" t="s">
        <v>17132</v>
      </c>
      <c r="AK3855" s="311">
        <v>2.12</v>
      </c>
      <c r="AL3855" s="311">
        <v>1.24</v>
      </c>
      <c r="AM3855" s="312">
        <f t="shared" si="342"/>
        <v>1.6213574559608994</v>
      </c>
      <c r="AN3855" s="301"/>
      <c r="AO3855" s="311"/>
      <c r="AP3855" s="311"/>
      <c r="AQ3855" s="312"/>
    </row>
    <row r="3856" spans="4:43" x14ac:dyDescent="0.2">
      <c r="D3856" s="310"/>
      <c r="E3856" s="301" t="s">
        <v>16729</v>
      </c>
      <c r="F3856" s="311">
        <v>1.7</v>
      </c>
      <c r="G3856" s="311">
        <v>1.38</v>
      </c>
      <c r="H3856" s="312">
        <f t="shared" si="344"/>
        <v>1.5316657598836634</v>
      </c>
      <c r="I3856" s="301" t="s">
        <v>16730</v>
      </c>
      <c r="J3856" s="311">
        <v>1.76</v>
      </c>
      <c r="K3856" s="311">
        <v>1.34</v>
      </c>
      <c r="L3856" s="312">
        <f t="shared" si="345"/>
        <v>1.5357083056361973</v>
      </c>
      <c r="M3856" s="301" t="s">
        <v>16731</v>
      </c>
      <c r="N3856" s="311">
        <v>1.28</v>
      </c>
      <c r="O3856" s="311">
        <v>1</v>
      </c>
      <c r="P3856" s="312">
        <f t="shared" si="346"/>
        <v>1.131370849898476</v>
      </c>
      <c r="Q3856" s="319"/>
      <c r="R3856" s="303"/>
      <c r="S3856" s="304"/>
      <c r="T3856" s="304"/>
      <c r="U3856" s="305"/>
      <c r="V3856" s="303"/>
      <c r="W3856" s="304"/>
      <c r="X3856" s="304"/>
      <c r="Y3856" s="305"/>
      <c r="Z3856" s="301" t="s">
        <v>16732</v>
      </c>
      <c r="AA3856" s="311">
        <v>2.7</v>
      </c>
      <c r="AB3856" s="311">
        <v>2.2999999999999998</v>
      </c>
      <c r="AC3856" s="312">
        <v>2.2999999999999998</v>
      </c>
    </row>
    <row r="3857" spans="4:29" x14ac:dyDescent="0.2">
      <c r="D3857" s="310"/>
      <c r="E3857" s="301" t="s">
        <v>16733</v>
      </c>
      <c r="F3857" s="311">
        <v>1.5</v>
      </c>
      <c r="G3857" s="311">
        <v>1.1399999999999999</v>
      </c>
      <c r="H3857" s="312">
        <f t="shared" si="344"/>
        <v>1.3076696830622021</v>
      </c>
      <c r="I3857" s="301" t="s">
        <v>16734</v>
      </c>
      <c r="J3857" s="311">
        <v>1</v>
      </c>
      <c r="K3857" s="311">
        <v>0.94</v>
      </c>
      <c r="L3857" s="312">
        <f t="shared" si="345"/>
        <v>0.96953597148326576</v>
      </c>
      <c r="M3857" s="301" t="s">
        <v>16735</v>
      </c>
      <c r="N3857" s="311">
        <v>1.54</v>
      </c>
      <c r="O3857" s="311">
        <v>1.36</v>
      </c>
      <c r="P3857" s="312">
        <f t="shared" si="346"/>
        <v>1.4472042012100437</v>
      </c>
      <c r="Q3857" s="319"/>
      <c r="R3857" s="303"/>
      <c r="S3857" s="304"/>
      <c r="T3857" s="304"/>
      <c r="U3857" s="305"/>
      <c r="V3857" s="303"/>
      <c r="W3857" s="304"/>
      <c r="X3857" s="304"/>
      <c r="Y3857" s="305"/>
      <c r="Z3857" s="301" t="s">
        <v>16736</v>
      </c>
      <c r="AA3857" s="311">
        <v>4.7</v>
      </c>
      <c r="AB3857" s="311">
        <v>3.6</v>
      </c>
      <c r="AC3857" s="312">
        <v>3.6</v>
      </c>
    </row>
    <row r="3858" spans="4:29" x14ac:dyDescent="0.2">
      <c r="D3858" s="310"/>
      <c r="E3858" s="301" t="s">
        <v>16737</v>
      </c>
      <c r="F3858" s="311">
        <v>2.1</v>
      </c>
      <c r="G3858" s="311">
        <v>1.8</v>
      </c>
      <c r="H3858" s="312">
        <f t="shared" si="344"/>
        <v>1.944222209522358</v>
      </c>
      <c r="I3858" s="301" t="s">
        <v>16738</v>
      </c>
      <c r="J3858" s="311">
        <v>1.04</v>
      </c>
      <c r="K3858" s="311">
        <v>0.8</v>
      </c>
      <c r="L3858" s="312">
        <f t="shared" si="345"/>
        <v>0.91214034007931044</v>
      </c>
      <c r="M3858" s="301" t="s">
        <v>16739</v>
      </c>
      <c r="N3858" s="311">
        <v>1.1399999999999999</v>
      </c>
      <c r="O3858" s="311">
        <v>0.8</v>
      </c>
      <c r="P3858" s="312">
        <f t="shared" si="346"/>
        <v>0.95498691090506571</v>
      </c>
      <c r="Q3858" s="319"/>
      <c r="R3858" s="303"/>
      <c r="S3858" s="304"/>
      <c r="T3858" s="304"/>
      <c r="U3858" s="305"/>
      <c r="V3858" s="303"/>
      <c r="W3858" s="304"/>
      <c r="X3858" s="304"/>
      <c r="Y3858" s="305"/>
      <c r="Z3858" s="303"/>
      <c r="AA3858" s="304"/>
      <c r="AB3858" s="304"/>
      <c r="AC3858" s="305"/>
    </row>
    <row r="3859" spans="4:29" x14ac:dyDescent="0.2">
      <c r="D3859" s="310"/>
      <c r="E3859" s="301" t="s">
        <v>16740</v>
      </c>
      <c r="F3859" s="311" t="s">
        <v>16203</v>
      </c>
      <c r="G3859" s="311" t="s">
        <v>16203</v>
      </c>
      <c r="H3859" s="312" t="s">
        <v>16203</v>
      </c>
      <c r="I3859" s="301" t="s">
        <v>16741</v>
      </c>
      <c r="J3859" s="311">
        <v>1.04</v>
      </c>
      <c r="K3859" s="311">
        <v>1</v>
      </c>
      <c r="L3859" s="312">
        <f t="shared" si="345"/>
        <v>1.019803902718557</v>
      </c>
      <c r="M3859" s="301" t="s">
        <v>16742</v>
      </c>
      <c r="N3859" s="311">
        <v>1.2</v>
      </c>
      <c r="O3859" s="311">
        <v>0.86</v>
      </c>
      <c r="P3859" s="312">
        <f t="shared" si="346"/>
        <v>1.0158740079360236</v>
      </c>
      <c r="Q3859" s="319"/>
      <c r="R3859" s="303"/>
      <c r="S3859" s="304"/>
      <c r="T3859" s="304"/>
      <c r="U3859" s="305"/>
      <c r="V3859" s="303"/>
      <c r="W3859" s="304"/>
      <c r="X3859" s="304"/>
      <c r="Y3859" s="305"/>
      <c r="Z3859" s="303"/>
      <c r="AA3859" s="304"/>
      <c r="AB3859" s="304"/>
      <c r="AC3859" s="305"/>
    </row>
    <row r="3860" spans="4:29" x14ac:dyDescent="0.2">
      <c r="D3860" s="310"/>
      <c r="E3860" s="301" t="s">
        <v>16743</v>
      </c>
      <c r="F3860" s="311">
        <v>2.14</v>
      </c>
      <c r="G3860" s="311">
        <v>1.84</v>
      </c>
      <c r="H3860" s="312">
        <f t="shared" ref="H3860:H3884" si="347">SQRT(F3860*G3860)</f>
        <v>1.9843386807699941</v>
      </c>
      <c r="I3860" s="301" t="s">
        <v>16744</v>
      </c>
      <c r="J3860" s="311">
        <v>0.94</v>
      </c>
      <c r="K3860" s="311">
        <v>0.94</v>
      </c>
      <c r="L3860" s="312">
        <f t="shared" si="345"/>
        <v>0.94</v>
      </c>
      <c r="M3860" s="301" t="s">
        <v>16745</v>
      </c>
      <c r="N3860" s="311" t="s">
        <v>16203</v>
      </c>
      <c r="O3860" s="311" t="s">
        <v>16203</v>
      </c>
      <c r="P3860" s="312" t="s">
        <v>16203</v>
      </c>
      <c r="Q3860" s="319"/>
      <c r="R3860" s="303"/>
      <c r="S3860" s="304"/>
      <c r="T3860" s="304"/>
      <c r="U3860" s="305"/>
      <c r="V3860" s="303"/>
      <c r="W3860" s="304"/>
      <c r="X3860" s="304"/>
      <c r="Y3860" s="305"/>
      <c r="Z3860" s="303"/>
      <c r="AA3860" s="304"/>
      <c r="AB3860" s="304"/>
      <c r="AC3860" s="305"/>
    </row>
    <row r="3861" spans="4:29" x14ac:dyDescent="0.2">
      <c r="D3861" s="310"/>
      <c r="E3861" s="301" t="s">
        <v>16746</v>
      </c>
      <c r="F3861" s="311">
        <v>1.8</v>
      </c>
      <c r="G3861" s="311">
        <v>1.44</v>
      </c>
      <c r="H3861" s="312">
        <f t="shared" si="347"/>
        <v>1.6099689437998486</v>
      </c>
      <c r="I3861" s="301" t="s">
        <v>16747</v>
      </c>
      <c r="J3861" s="311">
        <v>1.4</v>
      </c>
      <c r="K3861" s="311">
        <v>1</v>
      </c>
      <c r="L3861" s="312">
        <f t="shared" si="345"/>
        <v>1.1832159566199232</v>
      </c>
      <c r="M3861" s="301" t="s">
        <v>16748</v>
      </c>
      <c r="N3861" s="311">
        <v>1.72</v>
      </c>
      <c r="O3861" s="311">
        <v>1.26</v>
      </c>
      <c r="P3861" s="312">
        <f>SQRT(N3861*O3861)</f>
        <v>1.4721412975662356</v>
      </c>
      <c r="Q3861" s="319"/>
      <c r="R3861" s="303"/>
      <c r="S3861" s="304"/>
      <c r="T3861" s="304"/>
      <c r="U3861" s="305"/>
      <c r="V3861" s="303"/>
      <c r="W3861" s="304"/>
      <c r="X3861" s="304"/>
      <c r="Y3861" s="305"/>
      <c r="Z3861" s="303"/>
      <c r="AA3861" s="304"/>
      <c r="AB3861" s="304"/>
      <c r="AC3861" s="305"/>
    </row>
    <row r="3862" spans="4:29" x14ac:dyDescent="0.2">
      <c r="D3862" s="310"/>
      <c r="E3862" s="301" t="s">
        <v>16749</v>
      </c>
      <c r="F3862" s="311">
        <v>1.4</v>
      </c>
      <c r="G3862" s="311">
        <v>0.94</v>
      </c>
      <c r="H3862" s="312">
        <f t="shared" si="347"/>
        <v>1.1471704319759988</v>
      </c>
      <c r="I3862" s="301" t="s">
        <v>16750</v>
      </c>
      <c r="J3862" s="311">
        <v>1.2</v>
      </c>
      <c r="K3862" s="311">
        <v>0.9</v>
      </c>
      <c r="L3862" s="312">
        <f t="shared" si="345"/>
        <v>1.0392304845413265</v>
      </c>
      <c r="M3862" s="301" t="s">
        <v>16751</v>
      </c>
      <c r="N3862" s="311">
        <v>1</v>
      </c>
      <c r="O3862" s="311">
        <v>0.9</v>
      </c>
      <c r="P3862" s="312">
        <f>SQRT(N3862*O3862)</f>
        <v>0.94868329805051377</v>
      </c>
      <c r="Q3862" s="319"/>
      <c r="R3862" s="303"/>
      <c r="S3862" s="304"/>
      <c r="T3862" s="304"/>
      <c r="U3862" s="305"/>
      <c r="V3862" s="303"/>
      <c r="W3862" s="304"/>
      <c r="X3862" s="304"/>
      <c r="Y3862" s="305"/>
      <c r="Z3862" s="303"/>
      <c r="AA3862" s="304"/>
      <c r="AB3862" s="304"/>
      <c r="AC3862" s="305"/>
    </row>
    <row r="3863" spans="4:29" x14ac:dyDescent="0.2">
      <c r="D3863" s="310"/>
      <c r="E3863" s="301" t="s">
        <v>16752</v>
      </c>
      <c r="F3863" s="311">
        <v>1.1000000000000001</v>
      </c>
      <c r="G3863" s="311">
        <v>1</v>
      </c>
      <c r="H3863" s="312">
        <f t="shared" si="347"/>
        <v>1.0488088481701516</v>
      </c>
      <c r="I3863" s="301" t="s">
        <v>16753</v>
      </c>
      <c r="J3863" s="311">
        <v>1.04</v>
      </c>
      <c r="K3863" s="311">
        <v>1.04</v>
      </c>
      <c r="L3863" s="312">
        <f t="shared" si="345"/>
        <v>1.04</v>
      </c>
      <c r="M3863" s="301" t="s">
        <v>16754</v>
      </c>
      <c r="N3863" s="311">
        <v>1.56</v>
      </c>
      <c r="O3863" s="311">
        <v>1.1000000000000001</v>
      </c>
      <c r="P3863" s="312">
        <f>SQRT(N3863*O3863)</f>
        <v>1.3099618315050252</v>
      </c>
      <c r="Q3863" s="319"/>
      <c r="R3863" s="303"/>
      <c r="S3863" s="304"/>
      <c r="T3863" s="304"/>
      <c r="U3863" s="305"/>
      <c r="V3863" s="303"/>
      <c r="W3863" s="304"/>
      <c r="X3863" s="304"/>
      <c r="Y3863" s="305"/>
      <c r="Z3863" s="303"/>
      <c r="AA3863" s="304"/>
      <c r="AB3863" s="304"/>
      <c r="AC3863" s="305"/>
    </row>
    <row r="3864" spans="4:29" x14ac:dyDescent="0.2">
      <c r="D3864" s="310"/>
      <c r="E3864" s="301" t="s">
        <v>16755</v>
      </c>
      <c r="F3864" s="311">
        <v>1.18</v>
      </c>
      <c r="G3864" s="311">
        <v>1.08</v>
      </c>
      <c r="H3864" s="312">
        <f t="shared" si="347"/>
        <v>1.1288932633336068</v>
      </c>
      <c r="I3864" s="301" t="s">
        <v>16756</v>
      </c>
      <c r="J3864" s="311">
        <v>1.2</v>
      </c>
      <c r="K3864" s="311">
        <v>1.02</v>
      </c>
      <c r="L3864" s="312">
        <f t="shared" si="345"/>
        <v>1.1063453348751464</v>
      </c>
      <c r="M3864" s="301" t="s">
        <v>16757</v>
      </c>
      <c r="N3864" s="311" t="s">
        <v>16203</v>
      </c>
      <c r="O3864" s="311" t="s">
        <v>16203</v>
      </c>
      <c r="P3864" s="312" t="s">
        <v>16203</v>
      </c>
      <c r="Q3864" s="319"/>
      <c r="R3864" s="303"/>
      <c r="S3864" s="304"/>
      <c r="T3864" s="304"/>
      <c r="U3864" s="305"/>
      <c r="V3864" s="303"/>
      <c r="W3864" s="304"/>
      <c r="X3864" s="304"/>
      <c r="Y3864" s="305"/>
      <c r="Z3864" s="303"/>
      <c r="AA3864" s="304"/>
      <c r="AB3864" s="304"/>
      <c r="AC3864" s="305"/>
    </row>
    <row r="3865" spans="4:29" x14ac:dyDescent="0.2">
      <c r="D3865" s="310"/>
      <c r="E3865" s="301" t="s">
        <v>16758</v>
      </c>
      <c r="F3865" s="311">
        <v>1.8</v>
      </c>
      <c r="G3865" s="311">
        <v>1.38</v>
      </c>
      <c r="H3865" s="312">
        <f t="shared" si="347"/>
        <v>1.5760710643876437</v>
      </c>
      <c r="I3865" s="301" t="s">
        <v>16759</v>
      </c>
      <c r="J3865" s="311">
        <v>1.44</v>
      </c>
      <c r="K3865" s="311">
        <v>1.1000000000000001</v>
      </c>
      <c r="L3865" s="312">
        <f t="shared" si="345"/>
        <v>1.2585706178041818</v>
      </c>
      <c r="M3865" s="301" t="s">
        <v>16760</v>
      </c>
      <c r="N3865" s="311">
        <v>1.1399999999999999</v>
      </c>
      <c r="O3865" s="311">
        <v>1</v>
      </c>
      <c r="P3865" s="312">
        <f>SQRT(N3865*O3865)</f>
        <v>1.0677078252031311</v>
      </c>
      <c r="Q3865" s="319"/>
      <c r="R3865" s="303"/>
      <c r="S3865" s="304"/>
      <c r="T3865" s="304"/>
      <c r="U3865" s="305"/>
      <c r="V3865" s="303"/>
      <c r="W3865" s="304"/>
      <c r="X3865" s="304"/>
      <c r="Y3865" s="305"/>
      <c r="Z3865" s="303"/>
      <c r="AA3865" s="304"/>
      <c r="AB3865" s="304"/>
      <c r="AC3865" s="305"/>
    </row>
    <row r="3866" spans="4:29" x14ac:dyDescent="0.2">
      <c r="D3866" s="310"/>
      <c r="E3866" s="301" t="s">
        <v>16761</v>
      </c>
      <c r="F3866" s="311">
        <v>1.8</v>
      </c>
      <c r="G3866" s="311">
        <v>1.56</v>
      </c>
      <c r="H3866" s="312">
        <f t="shared" si="347"/>
        <v>1.6757088052522731</v>
      </c>
      <c r="I3866" s="301" t="s">
        <v>16762</v>
      </c>
      <c r="J3866" s="302" t="s">
        <v>16203</v>
      </c>
      <c r="K3866" s="302" t="s">
        <v>16203</v>
      </c>
      <c r="L3866" s="300" t="s">
        <v>16203</v>
      </c>
      <c r="M3866" s="301" t="s">
        <v>16763</v>
      </c>
      <c r="N3866" s="311">
        <v>1.1399999999999999</v>
      </c>
      <c r="O3866" s="311">
        <v>1.04</v>
      </c>
      <c r="P3866" s="312">
        <f t="shared" ref="P3866:P3874" si="348">SQRT(N3866*O3866)</f>
        <v>1.088852607105296</v>
      </c>
      <c r="Q3866" s="319"/>
      <c r="R3866" s="301" t="s">
        <v>16764</v>
      </c>
      <c r="S3866" s="302" t="s">
        <v>16203</v>
      </c>
      <c r="T3866" s="302" t="s">
        <v>16203</v>
      </c>
      <c r="U3866" s="300" t="s">
        <v>16203</v>
      </c>
      <c r="V3866" s="301" t="s">
        <v>16765</v>
      </c>
      <c r="W3866" s="311">
        <v>3.6</v>
      </c>
      <c r="X3866" s="311">
        <v>2.8</v>
      </c>
      <c r="Y3866" s="312">
        <f t="shared" ref="Y3866:Y3885" si="349">SQRT(W3866*X3866)</f>
        <v>3.1749015732775088</v>
      </c>
      <c r="Z3866" s="301" t="s">
        <v>16766</v>
      </c>
      <c r="AA3866" s="311" t="s">
        <v>16203</v>
      </c>
      <c r="AB3866" s="311" t="s">
        <v>16203</v>
      </c>
      <c r="AC3866" s="312" t="s">
        <v>16203</v>
      </c>
    </row>
    <row r="3867" spans="4:29" x14ac:dyDescent="0.2">
      <c r="D3867" s="310"/>
      <c r="E3867" s="301" t="s">
        <v>16767</v>
      </c>
      <c r="F3867" s="311">
        <v>1.68</v>
      </c>
      <c r="G3867" s="311">
        <v>1.24</v>
      </c>
      <c r="H3867" s="312">
        <f t="shared" si="347"/>
        <v>1.4433294842134972</v>
      </c>
      <c r="I3867" s="301" t="s">
        <v>16768</v>
      </c>
      <c r="J3867" s="311">
        <v>1.4</v>
      </c>
      <c r="K3867" s="311">
        <v>1.3</v>
      </c>
      <c r="L3867" s="312">
        <f t="shared" ref="L3867:L3868" si="350">SQRT(J3867*K3867)</f>
        <v>1.349073756323204</v>
      </c>
      <c r="M3867" s="301" t="s">
        <v>16769</v>
      </c>
      <c r="N3867" s="311">
        <v>1.38</v>
      </c>
      <c r="O3867" s="311">
        <v>1.34</v>
      </c>
      <c r="P3867" s="312">
        <f t="shared" si="348"/>
        <v>1.359852933224766</v>
      </c>
      <c r="Q3867" s="319"/>
      <c r="R3867" s="301" t="s">
        <v>16770</v>
      </c>
      <c r="S3867" s="311">
        <v>2</v>
      </c>
      <c r="T3867" s="311">
        <v>1.68</v>
      </c>
      <c r="U3867" s="312">
        <f t="shared" ref="U3867:U3875" si="351">SQRT(S3867*T3867)</f>
        <v>1.833030277982336</v>
      </c>
      <c r="V3867" s="301" t="s">
        <v>16771</v>
      </c>
      <c r="W3867" s="311">
        <v>2.3199999999999998</v>
      </c>
      <c r="X3867" s="311">
        <v>2.08</v>
      </c>
      <c r="Y3867" s="312">
        <f t="shared" si="349"/>
        <v>2.1967248348393569</v>
      </c>
      <c r="Z3867" s="301" t="s">
        <v>16772</v>
      </c>
      <c r="AA3867" s="311">
        <v>3.1</v>
      </c>
      <c r="AB3867" s="311">
        <v>2.2000000000000002</v>
      </c>
      <c r="AC3867" s="312">
        <v>2.2000000000000002</v>
      </c>
    </row>
    <row r="3868" spans="4:29" x14ac:dyDescent="0.2">
      <c r="D3868" s="310"/>
      <c r="E3868" s="301" t="s">
        <v>16773</v>
      </c>
      <c r="F3868" s="311">
        <v>1</v>
      </c>
      <c r="G3868" s="311">
        <v>1</v>
      </c>
      <c r="H3868" s="312">
        <f t="shared" si="347"/>
        <v>1</v>
      </c>
      <c r="I3868" s="301" t="s">
        <v>16774</v>
      </c>
      <c r="J3868" s="311">
        <v>1.92</v>
      </c>
      <c r="K3868" s="311">
        <v>1.6</v>
      </c>
      <c r="L3868" s="312">
        <f t="shared" si="350"/>
        <v>1.7527121840165316</v>
      </c>
      <c r="M3868" s="301" t="s">
        <v>16775</v>
      </c>
      <c r="N3868" s="311">
        <v>1.1399999999999999</v>
      </c>
      <c r="O3868" s="311">
        <v>0.88</v>
      </c>
      <c r="P3868" s="312">
        <f t="shared" si="348"/>
        <v>1.0015987220439131</v>
      </c>
      <c r="Q3868" s="319"/>
      <c r="R3868" s="301" t="s">
        <v>16776</v>
      </c>
      <c r="S3868" s="311">
        <v>2</v>
      </c>
      <c r="T3868" s="311">
        <v>2</v>
      </c>
      <c r="U3868" s="312">
        <f t="shared" si="351"/>
        <v>2</v>
      </c>
      <c r="V3868" s="301" t="s">
        <v>16777</v>
      </c>
      <c r="W3868" s="311" t="s">
        <v>16203</v>
      </c>
      <c r="X3868" s="311" t="s">
        <v>16206</v>
      </c>
      <c r="Y3868" s="312" t="s">
        <v>16203</v>
      </c>
      <c r="Z3868" s="301" t="s">
        <v>16778</v>
      </c>
      <c r="AA3868" s="311">
        <v>3.1</v>
      </c>
      <c r="AB3868" s="311">
        <v>2.8</v>
      </c>
      <c r="AC3868" s="312">
        <v>2.8</v>
      </c>
    </row>
    <row r="3869" spans="4:29" x14ac:dyDescent="0.2">
      <c r="D3869" s="310"/>
      <c r="E3869" s="301" t="s">
        <v>16779</v>
      </c>
      <c r="F3869" s="311">
        <v>1.06</v>
      </c>
      <c r="G3869" s="311">
        <v>1</v>
      </c>
      <c r="H3869" s="312">
        <f t="shared" si="347"/>
        <v>1.0295630140987</v>
      </c>
      <c r="I3869" s="301" t="s">
        <v>16780</v>
      </c>
      <c r="J3869" s="311" t="s">
        <v>16203</v>
      </c>
      <c r="K3869" s="311" t="s">
        <v>16203</v>
      </c>
      <c r="L3869" s="312" t="s">
        <v>16203</v>
      </c>
      <c r="M3869" s="301" t="s">
        <v>16781</v>
      </c>
      <c r="N3869" s="311">
        <v>1.48</v>
      </c>
      <c r="O3869" s="311">
        <v>1.2</v>
      </c>
      <c r="P3869" s="312">
        <f t="shared" si="348"/>
        <v>1.3326664999166145</v>
      </c>
      <c r="Q3869" s="319"/>
      <c r="R3869" s="301" t="s">
        <v>16782</v>
      </c>
      <c r="S3869" s="311">
        <v>2.76</v>
      </c>
      <c r="T3869" s="311">
        <v>2.36</v>
      </c>
      <c r="U3869" s="312">
        <f t="shared" si="351"/>
        <v>2.5521755425518831</v>
      </c>
      <c r="V3869" s="301" t="s">
        <v>16783</v>
      </c>
      <c r="W3869" s="311">
        <v>3.04</v>
      </c>
      <c r="X3869" s="311">
        <v>1.92</v>
      </c>
      <c r="Y3869" s="312">
        <f t="shared" si="349"/>
        <v>2.4159470192866399</v>
      </c>
      <c r="Z3869" s="301" t="s">
        <v>16784</v>
      </c>
      <c r="AA3869" s="311">
        <v>3.8</v>
      </c>
      <c r="AB3869" s="311">
        <v>3.2</v>
      </c>
      <c r="AC3869" s="312">
        <v>3.2</v>
      </c>
    </row>
    <row r="3870" spans="4:29" x14ac:dyDescent="0.2">
      <c r="D3870" s="310"/>
      <c r="E3870" s="301" t="s">
        <v>16785</v>
      </c>
      <c r="F3870" s="311">
        <v>2.2599999999999998</v>
      </c>
      <c r="G3870" s="311">
        <v>1.7</v>
      </c>
      <c r="H3870" s="312">
        <f t="shared" si="347"/>
        <v>1.9601020381602585</v>
      </c>
      <c r="I3870" s="301" t="s">
        <v>16786</v>
      </c>
      <c r="J3870" s="311">
        <v>1.68</v>
      </c>
      <c r="K3870" s="311">
        <v>1.1599999999999999</v>
      </c>
      <c r="L3870" s="312">
        <f t="shared" ref="L3870:L3872" si="352">SQRT(J3870*K3870)</f>
        <v>1.3959942693292118</v>
      </c>
      <c r="M3870" s="301" t="s">
        <v>16787</v>
      </c>
      <c r="N3870" s="311">
        <v>1.2</v>
      </c>
      <c r="O3870" s="311">
        <v>0.8</v>
      </c>
      <c r="P3870" s="312">
        <f t="shared" si="348"/>
        <v>0.9797958971132712</v>
      </c>
      <c r="Q3870" s="319"/>
      <c r="R3870" s="301" t="s">
        <v>16788</v>
      </c>
      <c r="S3870" s="311">
        <v>2.96</v>
      </c>
      <c r="T3870" s="311">
        <v>2.3199999999999998</v>
      </c>
      <c r="U3870" s="312">
        <f t="shared" si="351"/>
        <v>2.6205342966654719</v>
      </c>
      <c r="V3870" s="301" t="s">
        <v>16789</v>
      </c>
      <c r="W3870" s="311">
        <v>2.64</v>
      </c>
      <c r="X3870" s="311">
        <v>2.4</v>
      </c>
      <c r="Y3870" s="312">
        <f t="shared" si="349"/>
        <v>2.5171412356083636</v>
      </c>
      <c r="Z3870" s="301" t="s">
        <v>16790</v>
      </c>
      <c r="AA3870" s="311">
        <v>3</v>
      </c>
      <c r="AB3870" s="311">
        <v>2.4</v>
      </c>
      <c r="AC3870" s="312">
        <v>2.4</v>
      </c>
    </row>
    <row r="3871" spans="4:29" x14ac:dyDescent="0.2">
      <c r="D3871" s="310"/>
      <c r="E3871" s="301" t="s">
        <v>16791</v>
      </c>
      <c r="F3871" s="311">
        <v>1.56</v>
      </c>
      <c r="G3871" s="311">
        <v>1.4</v>
      </c>
      <c r="H3871" s="312">
        <f t="shared" si="347"/>
        <v>1.4778362561528933</v>
      </c>
      <c r="I3871" s="301" t="s">
        <v>16792</v>
      </c>
      <c r="J3871" s="311">
        <v>1.1399999999999999</v>
      </c>
      <c r="K3871" s="311">
        <v>1.06</v>
      </c>
      <c r="L3871" s="312">
        <f t="shared" si="352"/>
        <v>1.0992724866929036</v>
      </c>
      <c r="M3871" s="301" t="s">
        <v>16793</v>
      </c>
      <c r="N3871" s="311">
        <v>1.1000000000000001</v>
      </c>
      <c r="O3871" s="311">
        <v>0.9</v>
      </c>
      <c r="P3871" s="312">
        <f t="shared" si="348"/>
        <v>0.99498743710661997</v>
      </c>
      <c r="Q3871" s="319"/>
      <c r="R3871" s="301" t="s">
        <v>16794</v>
      </c>
      <c r="S3871" s="311">
        <v>1.88</v>
      </c>
      <c r="T3871" s="311">
        <v>1.28</v>
      </c>
      <c r="U3871" s="312">
        <f t="shared" si="351"/>
        <v>1.5512575543732252</v>
      </c>
      <c r="V3871" s="301" t="s">
        <v>16795</v>
      </c>
      <c r="W3871" s="311">
        <v>2.4</v>
      </c>
      <c r="X3871" s="311">
        <v>2.2400000000000002</v>
      </c>
      <c r="Y3871" s="312">
        <f t="shared" si="349"/>
        <v>2.3186202793903101</v>
      </c>
      <c r="Z3871" s="301" t="s">
        <v>16796</v>
      </c>
      <c r="AA3871" s="311" t="s">
        <v>16203</v>
      </c>
      <c r="AB3871" s="311" t="s">
        <v>16203</v>
      </c>
      <c r="AC3871" s="312" t="s">
        <v>16203</v>
      </c>
    </row>
    <row r="3872" spans="4:29" x14ac:dyDescent="0.2">
      <c r="D3872" s="310"/>
      <c r="E3872" s="301" t="s">
        <v>16797</v>
      </c>
      <c r="F3872" s="311">
        <v>1.54</v>
      </c>
      <c r="G3872" s="311">
        <v>1.4</v>
      </c>
      <c r="H3872" s="312">
        <f t="shared" si="347"/>
        <v>1.4683323874382121</v>
      </c>
      <c r="I3872" s="301" t="s">
        <v>16798</v>
      </c>
      <c r="J3872" s="311">
        <v>1.1000000000000001</v>
      </c>
      <c r="K3872" s="311">
        <v>1</v>
      </c>
      <c r="L3872" s="312">
        <f t="shared" si="352"/>
        <v>1.0488088481701516</v>
      </c>
      <c r="M3872" s="301" t="s">
        <v>16799</v>
      </c>
      <c r="N3872" s="311">
        <v>1.48</v>
      </c>
      <c r="O3872" s="311">
        <v>1.24</v>
      </c>
      <c r="P3872" s="312">
        <f t="shared" si="348"/>
        <v>1.354695537750088</v>
      </c>
      <c r="Q3872" s="319"/>
      <c r="R3872" s="301" t="s">
        <v>16800</v>
      </c>
      <c r="S3872" s="311">
        <v>2.2400000000000002</v>
      </c>
      <c r="T3872" s="311">
        <v>2.08</v>
      </c>
      <c r="U3872" s="312">
        <f t="shared" si="351"/>
        <v>2.1585180101171266</v>
      </c>
      <c r="V3872" s="301" t="s">
        <v>16801</v>
      </c>
      <c r="W3872" s="311" t="s">
        <v>16203</v>
      </c>
      <c r="X3872" s="311" t="s">
        <v>16203</v>
      </c>
      <c r="Y3872" s="312" t="s">
        <v>16203</v>
      </c>
      <c r="Z3872" s="301" t="s">
        <v>16802</v>
      </c>
      <c r="AA3872" s="311">
        <v>4.7</v>
      </c>
      <c r="AB3872" s="311">
        <v>2.9</v>
      </c>
      <c r="AC3872" s="312">
        <v>2.9</v>
      </c>
    </row>
    <row r="3873" spans="4:29" x14ac:dyDescent="0.2">
      <c r="D3873" s="310"/>
      <c r="E3873" s="301" t="s">
        <v>16803</v>
      </c>
      <c r="F3873" s="311">
        <v>1.48</v>
      </c>
      <c r="G3873" s="311">
        <v>1.1000000000000001</v>
      </c>
      <c r="H3873" s="312">
        <f t="shared" si="347"/>
        <v>1.2759310326189266</v>
      </c>
      <c r="I3873" s="301" t="s">
        <v>16804</v>
      </c>
      <c r="J3873" s="311" t="s">
        <v>16203</v>
      </c>
      <c r="K3873" s="311" t="s">
        <v>16203</v>
      </c>
      <c r="L3873" s="312" t="s">
        <v>16203</v>
      </c>
      <c r="M3873" s="301" t="s">
        <v>16805</v>
      </c>
      <c r="N3873" s="311">
        <v>1.2</v>
      </c>
      <c r="O3873" s="311">
        <v>1</v>
      </c>
      <c r="P3873" s="312">
        <f t="shared" si="348"/>
        <v>1.0954451150103321</v>
      </c>
      <c r="Q3873" s="319"/>
      <c r="R3873" s="301" t="s">
        <v>16806</v>
      </c>
      <c r="S3873" s="311">
        <v>2</v>
      </c>
      <c r="T3873" s="311">
        <v>1.72</v>
      </c>
      <c r="U3873" s="312">
        <f t="shared" si="351"/>
        <v>1.8547236990991407</v>
      </c>
      <c r="V3873" s="301" t="s">
        <v>16807</v>
      </c>
      <c r="W3873" s="311">
        <v>2.72</v>
      </c>
      <c r="X3873" s="311">
        <v>2.56</v>
      </c>
      <c r="Y3873" s="312">
        <f t="shared" si="349"/>
        <v>2.638787600395303</v>
      </c>
      <c r="Z3873" s="301" t="s">
        <v>16808</v>
      </c>
      <c r="AA3873" s="311">
        <v>5.5</v>
      </c>
      <c r="AB3873" s="311">
        <v>4.2</v>
      </c>
      <c r="AC3873" s="312">
        <v>4.2</v>
      </c>
    </row>
    <row r="3874" spans="4:29" x14ac:dyDescent="0.2">
      <c r="D3874" s="310"/>
      <c r="E3874" s="301" t="s">
        <v>16809</v>
      </c>
      <c r="F3874" s="311">
        <v>1.04</v>
      </c>
      <c r="G3874" s="311">
        <v>1</v>
      </c>
      <c r="H3874" s="312">
        <f t="shared" si="347"/>
        <v>1.019803902718557</v>
      </c>
      <c r="I3874" s="301" t="s">
        <v>16810</v>
      </c>
      <c r="J3874" s="311">
        <v>1.04</v>
      </c>
      <c r="K3874" s="311">
        <v>0.92</v>
      </c>
      <c r="L3874" s="312">
        <f t="shared" ref="L3874:L3879" si="353">SQRT(J3874*K3874)</f>
        <v>0.97816154085099871</v>
      </c>
      <c r="M3874" s="301" t="s">
        <v>16811</v>
      </c>
      <c r="N3874" s="311">
        <v>1.26</v>
      </c>
      <c r="O3874" s="311">
        <v>1.1000000000000001</v>
      </c>
      <c r="P3874" s="312">
        <f t="shared" si="348"/>
        <v>1.1772850122209151</v>
      </c>
      <c r="Q3874" s="319"/>
      <c r="R3874" s="301" t="s">
        <v>16812</v>
      </c>
      <c r="S3874" s="311">
        <v>2.2400000000000002</v>
      </c>
      <c r="T3874" s="311">
        <v>2</v>
      </c>
      <c r="U3874" s="312">
        <f t="shared" si="351"/>
        <v>2.1166010488516727</v>
      </c>
      <c r="V3874" s="301" t="s">
        <v>16813</v>
      </c>
      <c r="W3874" s="311">
        <v>3.36</v>
      </c>
      <c r="X3874" s="311">
        <v>2.64</v>
      </c>
      <c r="Y3874" s="312">
        <f t="shared" si="349"/>
        <v>2.9783216750378054</v>
      </c>
      <c r="Z3874" s="301" t="s">
        <v>16814</v>
      </c>
      <c r="AA3874" s="311">
        <v>2.2999999999999998</v>
      </c>
      <c r="AB3874" s="311">
        <v>1.7</v>
      </c>
      <c r="AC3874" s="312">
        <v>1.7</v>
      </c>
    </row>
    <row r="3875" spans="4:29" x14ac:dyDescent="0.2">
      <c r="D3875" s="310"/>
      <c r="E3875" s="301" t="s">
        <v>16815</v>
      </c>
      <c r="F3875" s="311">
        <v>2.2400000000000002</v>
      </c>
      <c r="G3875" s="311">
        <v>1.58</v>
      </c>
      <c r="H3875" s="312">
        <f t="shared" si="347"/>
        <v>1.8812761626087757</v>
      </c>
      <c r="I3875" s="301" t="s">
        <v>16816</v>
      </c>
      <c r="J3875" s="311">
        <v>1</v>
      </c>
      <c r="K3875" s="311">
        <v>0.82</v>
      </c>
      <c r="L3875" s="312">
        <f t="shared" si="353"/>
        <v>0.90553851381374162</v>
      </c>
      <c r="M3875" s="301" t="s">
        <v>16817</v>
      </c>
      <c r="N3875" s="311" t="s">
        <v>16203</v>
      </c>
      <c r="O3875" s="311" t="s">
        <v>16203</v>
      </c>
      <c r="P3875" s="312" t="s">
        <v>16203</v>
      </c>
      <c r="Q3875" s="319"/>
      <c r="R3875" s="301" t="s">
        <v>16818</v>
      </c>
      <c r="S3875" s="311">
        <v>2.3199999999999998</v>
      </c>
      <c r="T3875" s="311">
        <v>2</v>
      </c>
      <c r="U3875" s="312">
        <f t="shared" si="351"/>
        <v>2.1540659228538015</v>
      </c>
      <c r="V3875" s="301" t="s">
        <v>16819</v>
      </c>
      <c r="W3875" s="311">
        <v>2.4</v>
      </c>
      <c r="X3875" s="311">
        <v>1.92</v>
      </c>
      <c r="Y3875" s="312">
        <f t="shared" si="349"/>
        <v>2.1466252583997982</v>
      </c>
      <c r="Z3875" s="301" t="s">
        <v>16820</v>
      </c>
      <c r="AA3875" s="311">
        <v>5.2</v>
      </c>
      <c r="AB3875" s="311">
        <v>4.5</v>
      </c>
      <c r="AC3875" s="312">
        <v>4.5</v>
      </c>
    </row>
    <row r="3876" spans="4:29" x14ac:dyDescent="0.2">
      <c r="D3876" s="310"/>
      <c r="E3876" s="301" t="s">
        <v>16821</v>
      </c>
      <c r="F3876" s="311">
        <v>1.1599999999999999</v>
      </c>
      <c r="G3876" s="311">
        <v>1.04</v>
      </c>
      <c r="H3876" s="312">
        <f t="shared" si="347"/>
        <v>1.0983624174196784</v>
      </c>
      <c r="I3876" s="301" t="s">
        <v>16822</v>
      </c>
      <c r="J3876" s="311">
        <v>1.1000000000000001</v>
      </c>
      <c r="K3876" s="311">
        <v>0.9</v>
      </c>
      <c r="L3876" s="312">
        <f t="shared" si="353"/>
        <v>0.99498743710661997</v>
      </c>
      <c r="M3876" s="301" t="s">
        <v>16823</v>
      </c>
      <c r="N3876" s="311">
        <v>0.9</v>
      </c>
      <c r="O3876" s="311">
        <v>0.86</v>
      </c>
      <c r="P3876" s="312">
        <f>SQRT(N3876*O3876)</f>
        <v>0.87977269791691082</v>
      </c>
      <c r="Q3876" s="319"/>
      <c r="R3876" s="303"/>
      <c r="S3876" s="304"/>
      <c r="T3876" s="304"/>
      <c r="U3876" s="305"/>
      <c r="V3876" s="301" t="s">
        <v>16824</v>
      </c>
      <c r="W3876" s="311" t="s">
        <v>16203</v>
      </c>
      <c r="X3876" s="311" t="s">
        <v>16203</v>
      </c>
      <c r="Y3876" s="312" t="s">
        <v>16203</v>
      </c>
      <c r="Z3876" s="301" t="s">
        <v>16825</v>
      </c>
      <c r="AA3876" s="311">
        <v>3.2</v>
      </c>
      <c r="AB3876" s="311">
        <v>2.9</v>
      </c>
      <c r="AC3876" s="312">
        <v>2.9</v>
      </c>
    </row>
    <row r="3877" spans="4:29" x14ac:dyDescent="0.2">
      <c r="D3877" s="310"/>
      <c r="E3877" s="301" t="s">
        <v>16826</v>
      </c>
      <c r="F3877" s="311">
        <v>1.6</v>
      </c>
      <c r="G3877" s="311">
        <v>1.3</v>
      </c>
      <c r="H3877" s="312">
        <f t="shared" si="347"/>
        <v>1.4422205101855958</v>
      </c>
      <c r="I3877" s="301" t="s">
        <v>16827</v>
      </c>
      <c r="J3877" s="311">
        <v>2.2000000000000002</v>
      </c>
      <c r="K3877" s="311">
        <v>1.72</v>
      </c>
      <c r="L3877" s="312">
        <f t="shared" si="353"/>
        <v>1.9452506265260525</v>
      </c>
      <c r="M3877" s="301" t="s">
        <v>16828</v>
      </c>
      <c r="N3877" s="311" t="s">
        <v>16203</v>
      </c>
      <c r="O3877" s="311" t="s">
        <v>16203</v>
      </c>
      <c r="P3877" s="312" t="s">
        <v>16203</v>
      </c>
      <c r="Q3877" s="319"/>
      <c r="R3877" s="303"/>
      <c r="S3877" s="304"/>
      <c r="T3877" s="304"/>
      <c r="U3877" s="305"/>
      <c r="V3877" s="301" t="s">
        <v>16829</v>
      </c>
      <c r="W3877" s="311">
        <v>3.44</v>
      </c>
      <c r="X3877" s="311">
        <v>2.48</v>
      </c>
      <c r="Y3877" s="312">
        <f t="shared" si="349"/>
        <v>2.9208218021645895</v>
      </c>
      <c r="Z3877" s="301" t="s">
        <v>16830</v>
      </c>
      <c r="AA3877" s="311">
        <v>2.9</v>
      </c>
      <c r="AB3877" s="311">
        <v>2.8</v>
      </c>
      <c r="AC3877" s="312">
        <v>2.8</v>
      </c>
    </row>
    <row r="3878" spans="4:29" x14ac:dyDescent="0.2">
      <c r="D3878" s="310"/>
      <c r="E3878" s="301" t="s">
        <v>16831</v>
      </c>
      <c r="F3878" s="311">
        <v>1.58</v>
      </c>
      <c r="G3878" s="311">
        <v>1.28</v>
      </c>
      <c r="H3878" s="312">
        <f t="shared" si="347"/>
        <v>1.4221111067704943</v>
      </c>
      <c r="I3878" s="301" t="s">
        <v>16832</v>
      </c>
      <c r="J3878" s="311">
        <v>1.04</v>
      </c>
      <c r="K3878" s="311">
        <v>0.96</v>
      </c>
      <c r="L3878" s="312">
        <f t="shared" si="353"/>
        <v>0.99919967974374369</v>
      </c>
      <c r="M3878" s="301" t="s">
        <v>16833</v>
      </c>
      <c r="N3878" s="311" t="s">
        <v>16203</v>
      </c>
      <c r="O3878" s="311" t="s">
        <v>16203</v>
      </c>
      <c r="P3878" s="312" t="s">
        <v>16203</v>
      </c>
      <c r="Q3878" s="319"/>
      <c r="R3878" s="303"/>
      <c r="S3878" s="304"/>
      <c r="T3878" s="304"/>
      <c r="U3878" s="305"/>
      <c r="V3878" s="301" t="s">
        <v>16834</v>
      </c>
      <c r="W3878" s="311">
        <v>3.2</v>
      </c>
      <c r="X3878" s="311">
        <v>1.84</v>
      </c>
      <c r="Y3878" s="312">
        <f t="shared" si="349"/>
        <v>2.4265201420964964</v>
      </c>
      <c r="Z3878" s="301" t="s">
        <v>16835</v>
      </c>
      <c r="AA3878" s="311">
        <v>3</v>
      </c>
      <c r="AB3878" s="311">
        <v>2.5</v>
      </c>
      <c r="AC3878" s="312">
        <v>2.5</v>
      </c>
    </row>
    <row r="3879" spans="4:29" x14ac:dyDescent="0.2">
      <c r="D3879" s="310"/>
      <c r="E3879" s="301" t="s">
        <v>16836</v>
      </c>
      <c r="F3879" s="311">
        <v>1.8</v>
      </c>
      <c r="G3879" s="311">
        <v>1.46</v>
      </c>
      <c r="H3879" s="312">
        <f t="shared" si="347"/>
        <v>1.6211107303327557</v>
      </c>
      <c r="I3879" s="301" t="s">
        <v>16837</v>
      </c>
      <c r="J3879" s="311">
        <v>0.98</v>
      </c>
      <c r="K3879" s="311">
        <v>0.88</v>
      </c>
      <c r="L3879" s="312">
        <f t="shared" si="353"/>
        <v>0.92865494129951198</v>
      </c>
      <c r="M3879" s="301" t="s">
        <v>16838</v>
      </c>
      <c r="N3879" s="311">
        <v>1.04</v>
      </c>
      <c r="O3879" s="311">
        <v>0.9</v>
      </c>
      <c r="P3879" s="312">
        <f t="shared" ref="P3879:P3885" si="354">SQRT(N3879*O3879)</f>
        <v>0.96747092979582594</v>
      </c>
      <c r="Q3879" s="319"/>
      <c r="R3879" s="303"/>
      <c r="S3879" s="304"/>
      <c r="T3879" s="304"/>
      <c r="U3879" s="305"/>
      <c r="V3879" s="301" t="s">
        <v>16839</v>
      </c>
      <c r="W3879" s="311">
        <v>3.52</v>
      </c>
      <c r="X3879" s="311">
        <v>2.8</v>
      </c>
      <c r="Y3879" s="312">
        <f>SQRT(W3879*X3879)</f>
        <v>3.1394266992557736</v>
      </c>
      <c r="Z3879" s="301" t="s">
        <v>16840</v>
      </c>
      <c r="AA3879" s="311">
        <v>4.4000000000000004</v>
      </c>
      <c r="AB3879" s="311">
        <v>3.1</v>
      </c>
      <c r="AC3879" s="312">
        <v>3.1</v>
      </c>
    </row>
    <row r="3880" spans="4:29" x14ac:dyDescent="0.2">
      <c r="D3880" s="310"/>
      <c r="E3880" s="301" t="s">
        <v>16841</v>
      </c>
      <c r="F3880" s="311">
        <v>2.2999999999999998</v>
      </c>
      <c r="G3880" s="311">
        <v>1.36</v>
      </c>
      <c r="H3880" s="312">
        <f t="shared" si="347"/>
        <v>1.7686152775547315</v>
      </c>
      <c r="I3880" s="301" t="s">
        <v>16842</v>
      </c>
      <c r="J3880" s="311" t="s">
        <v>16203</v>
      </c>
      <c r="K3880" s="311" t="s">
        <v>16203</v>
      </c>
      <c r="L3880" s="312" t="s">
        <v>16203</v>
      </c>
      <c r="M3880" s="301" t="s">
        <v>16843</v>
      </c>
      <c r="N3880" s="311">
        <v>1.6</v>
      </c>
      <c r="O3880" s="311">
        <v>1.28</v>
      </c>
      <c r="P3880" s="312">
        <f t="shared" si="354"/>
        <v>1.4310835055998654</v>
      </c>
      <c r="Q3880" s="319"/>
      <c r="R3880" s="303"/>
      <c r="S3880" s="304"/>
      <c r="T3880" s="304"/>
      <c r="U3880" s="305"/>
      <c r="V3880" s="301" t="s">
        <v>16844</v>
      </c>
      <c r="W3880" s="311">
        <v>2.88</v>
      </c>
      <c r="X3880" s="311">
        <v>2.16</v>
      </c>
      <c r="Y3880" s="312">
        <f t="shared" si="349"/>
        <v>2.4941531628991833</v>
      </c>
      <c r="Z3880" s="301" t="s">
        <v>16845</v>
      </c>
      <c r="AA3880" s="311">
        <v>2.2999999999999998</v>
      </c>
      <c r="AB3880" s="311">
        <v>2</v>
      </c>
      <c r="AC3880" s="312">
        <v>2</v>
      </c>
    </row>
    <row r="3881" spans="4:29" x14ac:dyDescent="0.2">
      <c r="D3881" s="310"/>
      <c r="E3881" s="301" t="s">
        <v>16846</v>
      </c>
      <c r="F3881" s="311">
        <v>1.1399999999999999</v>
      </c>
      <c r="G3881" s="311">
        <v>1.06</v>
      </c>
      <c r="H3881" s="312">
        <f t="shared" si="347"/>
        <v>1.0992724866929036</v>
      </c>
      <c r="I3881" s="301" t="s">
        <v>16847</v>
      </c>
      <c r="J3881" s="311">
        <v>0.8</v>
      </c>
      <c r="K3881" s="311">
        <v>0.8</v>
      </c>
      <c r="L3881" s="312">
        <f>SQRT(J3881*K3881)</f>
        <v>0.8</v>
      </c>
      <c r="M3881" s="301" t="s">
        <v>16848</v>
      </c>
      <c r="N3881" s="311">
        <v>1.32</v>
      </c>
      <c r="O3881" s="311">
        <v>1.2</v>
      </c>
      <c r="P3881" s="312">
        <f t="shared" si="354"/>
        <v>1.2585706178041818</v>
      </c>
      <c r="Q3881" s="319"/>
      <c r="R3881" s="303"/>
      <c r="S3881" s="304"/>
      <c r="T3881" s="304"/>
      <c r="U3881" s="305"/>
      <c r="V3881" s="301" t="s">
        <v>16849</v>
      </c>
      <c r="W3881" s="311" t="s">
        <v>16203</v>
      </c>
      <c r="X3881" s="311" t="s">
        <v>16206</v>
      </c>
      <c r="Y3881" s="312" t="s">
        <v>16203</v>
      </c>
      <c r="Z3881" s="301" t="s">
        <v>16850</v>
      </c>
      <c r="AA3881" s="311">
        <v>2.2999999999999998</v>
      </c>
      <c r="AB3881" s="311">
        <v>2</v>
      </c>
      <c r="AC3881" s="312">
        <v>2</v>
      </c>
    </row>
    <row r="3882" spans="4:29" x14ac:dyDescent="0.2">
      <c r="D3882" s="310"/>
      <c r="E3882" s="301" t="s">
        <v>16851</v>
      </c>
      <c r="F3882" s="311">
        <v>1.06</v>
      </c>
      <c r="G3882" s="311">
        <v>0.86</v>
      </c>
      <c r="H3882" s="312">
        <f t="shared" si="347"/>
        <v>0.95477746098240091</v>
      </c>
      <c r="I3882" s="301" t="s">
        <v>16852</v>
      </c>
      <c r="J3882" s="311" t="s">
        <v>16203</v>
      </c>
      <c r="K3882" s="311" t="s">
        <v>16203</v>
      </c>
      <c r="L3882" s="312" t="s">
        <v>16203</v>
      </c>
      <c r="M3882" s="301" t="s">
        <v>16853</v>
      </c>
      <c r="N3882" s="311">
        <v>1.26</v>
      </c>
      <c r="O3882" s="311">
        <v>0.9</v>
      </c>
      <c r="P3882" s="312">
        <f t="shared" si="354"/>
        <v>1.0648943609579309</v>
      </c>
      <c r="Q3882" s="319"/>
      <c r="R3882" s="303"/>
      <c r="S3882" s="304"/>
      <c r="T3882" s="304"/>
      <c r="U3882" s="305"/>
      <c r="V3882" s="301" t="s">
        <v>16854</v>
      </c>
      <c r="W3882" s="311">
        <v>1.92</v>
      </c>
      <c r="X3882" s="311">
        <v>1.76</v>
      </c>
      <c r="Y3882" s="312">
        <f t="shared" si="349"/>
        <v>1.8382600468921693</v>
      </c>
      <c r="Z3882" s="301" t="s">
        <v>16855</v>
      </c>
      <c r="AA3882" s="311">
        <v>6.4</v>
      </c>
      <c r="AB3882" s="311">
        <v>4.8</v>
      </c>
      <c r="AC3882" s="312">
        <v>4.8</v>
      </c>
    </row>
    <row r="3883" spans="4:29" x14ac:dyDescent="0.2">
      <c r="D3883" s="310"/>
      <c r="E3883" s="301" t="s">
        <v>16856</v>
      </c>
      <c r="F3883" s="311">
        <v>2.2000000000000002</v>
      </c>
      <c r="G3883" s="311">
        <v>1.36</v>
      </c>
      <c r="H3883" s="312">
        <f t="shared" si="347"/>
        <v>1.7297398648351723</v>
      </c>
      <c r="I3883" s="301" t="s">
        <v>16857</v>
      </c>
      <c r="J3883" s="311">
        <v>2.06</v>
      </c>
      <c r="K3883" s="311">
        <v>1.9</v>
      </c>
      <c r="L3883" s="312">
        <f t="shared" ref="L3883:L3885" si="355">SQRT(J3883*K3883)</f>
        <v>1.9783831782544048</v>
      </c>
      <c r="M3883" s="301" t="s">
        <v>16858</v>
      </c>
      <c r="N3883" s="311">
        <v>1.1000000000000001</v>
      </c>
      <c r="O3883" s="311">
        <v>1</v>
      </c>
      <c r="P3883" s="312">
        <f t="shared" si="354"/>
        <v>1.0488088481701516</v>
      </c>
      <c r="Q3883" s="319"/>
      <c r="R3883" s="303"/>
      <c r="S3883" s="304"/>
      <c r="T3883" s="304"/>
      <c r="U3883" s="305"/>
      <c r="V3883" s="301" t="s">
        <v>16859</v>
      </c>
      <c r="W3883" s="311">
        <v>3.36</v>
      </c>
      <c r="X3883" s="311">
        <v>2.88</v>
      </c>
      <c r="Y3883" s="312">
        <f t="shared" si="349"/>
        <v>3.1107555352357728</v>
      </c>
      <c r="Z3883" s="301" t="s">
        <v>16860</v>
      </c>
      <c r="AA3883" s="311">
        <v>2.7</v>
      </c>
      <c r="AB3883" s="311">
        <v>2.5</v>
      </c>
      <c r="AC3883" s="312">
        <v>2.5</v>
      </c>
    </row>
    <row r="3884" spans="4:29" x14ac:dyDescent="0.2">
      <c r="D3884" s="310"/>
      <c r="E3884" s="301" t="s">
        <v>16861</v>
      </c>
      <c r="F3884" s="311">
        <v>1.4</v>
      </c>
      <c r="G3884" s="311">
        <v>1.28</v>
      </c>
      <c r="H3884" s="312">
        <f t="shared" si="347"/>
        <v>1.3386560424545209</v>
      </c>
      <c r="I3884" s="301" t="s">
        <v>16862</v>
      </c>
      <c r="J3884" s="311">
        <v>1.36</v>
      </c>
      <c r="K3884" s="311">
        <v>0.84</v>
      </c>
      <c r="L3884" s="312">
        <f t="shared" si="355"/>
        <v>1.0688311372709911</v>
      </c>
      <c r="M3884" s="301" t="s">
        <v>16863</v>
      </c>
      <c r="N3884" s="311">
        <v>1.2</v>
      </c>
      <c r="O3884" s="311">
        <v>0.86</v>
      </c>
      <c r="P3884" s="312">
        <f t="shared" si="354"/>
        <v>1.0158740079360236</v>
      </c>
      <c r="Q3884" s="319"/>
      <c r="R3884" s="303"/>
      <c r="S3884" s="304"/>
      <c r="T3884" s="304"/>
      <c r="U3884" s="305"/>
      <c r="V3884" s="301" t="s">
        <v>16864</v>
      </c>
      <c r="W3884" s="311">
        <v>2.72</v>
      </c>
      <c r="X3884" s="311">
        <v>2.2400000000000002</v>
      </c>
      <c r="Y3884" s="312">
        <f t="shared" si="349"/>
        <v>2.4683597792866423</v>
      </c>
      <c r="Z3884" s="301" t="s">
        <v>16865</v>
      </c>
      <c r="AA3884" s="311">
        <v>5.2</v>
      </c>
      <c r="AB3884" s="311">
        <v>3.9</v>
      </c>
      <c r="AC3884" s="312">
        <v>3.9</v>
      </c>
    </row>
    <row r="3885" spans="4:29" x14ac:dyDescent="0.2">
      <c r="D3885" s="310"/>
      <c r="E3885" s="301" t="s">
        <v>16866</v>
      </c>
      <c r="F3885" s="311" t="s">
        <v>16203</v>
      </c>
      <c r="G3885" s="311" t="s">
        <v>16203</v>
      </c>
      <c r="H3885" s="312" t="s">
        <v>16203</v>
      </c>
      <c r="I3885" s="301" t="s">
        <v>16867</v>
      </c>
      <c r="J3885" s="311">
        <v>0.8</v>
      </c>
      <c r="K3885" s="311">
        <v>0.78</v>
      </c>
      <c r="L3885" s="312">
        <f t="shared" si="355"/>
        <v>0.78993670632526003</v>
      </c>
      <c r="M3885" s="301" t="s">
        <v>16868</v>
      </c>
      <c r="N3885" s="311">
        <v>1.1000000000000001</v>
      </c>
      <c r="O3885" s="311">
        <v>1</v>
      </c>
      <c r="P3885" s="312">
        <f t="shared" si="354"/>
        <v>1.0488088481701516</v>
      </c>
      <c r="Q3885" s="319"/>
      <c r="R3885" s="303"/>
      <c r="S3885" s="304"/>
      <c r="T3885" s="304"/>
      <c r="U3885" s="305"/>
      <c r="V3885" s="301" t="s">
        <v>16869</v>
      </c>
      <c r="W3885" s="311">
        <v>2.16</v>
      </c>
      <c r="X3885" s="311">
        <v>2</v>
      </c>
      <c r="Y3885" s="312">
        <f t="shared" si="349"/>
        <v>2.078460969082653</v>
      </c>
      <c r="Z3885" s="301" t="s">
        <v>16870</v>
      </c>
      <c r="AA3885" s="311" t="s">
        <v>16203</v>
      </c>
      <c r="AB3885" s="311" t="s">
        <v>16203</v>
      </c>
      <c r="AC3885" s="312" t="s">
        <v>16203</v>
      </c>
    </row>
    <row r="3889" spans="1:21" ht="16" x14ac:dyDescent="0.2">
      <c r="A3889" s="276" t="s">
        <v>11766</v>
      </c>
      <c r="E3889" s="178" t="s">
        <v>12245</v>
      </c>
      <c r="F3889" s="178"/>
      <c r="G3889" s="178" t="s">
        <v>12421</v>
      </c>
      <c r="H3889" s="178"/>
      <c r="I3889" s="178" t="s">
        <v>12248</v>
      </c>
      <c r="J3889" s="178"/>
      <c r="K3889" s="178" t="s">
        <v>17136</v>
      </c>
      <c r="L3889" s="178"/>
      <c r="M3889" s="178" t="s">
        <v>17137</v>
      </c>
      <c r="N3889" s="178"/>
      <c r="O3889" s="179">
        <v>2</v>
      </c>
      <c r="P3889" s="179"/>
      <c r="Q3889" s="179"/>
      <c r="R3889" s="178" t="s">
        <v>17138</v>
      </c>
      <c r="S3889" s="178"/>
      <c r="T3889" t="s">
        <v>12878</v>
      </c>
    </row>
    <row r="3890" spans="1:21" x14ac:dyDescent="0.2">
      <c r="D3890" t="s">
        <v>17139</v>
      </c>
      <c r="E3890" s="180">
        <v>8.1</v>
      </c>
      <c r="F3890" s="180">
        <v>0.14000000000000001</v>
      </c>
      <c r="G3890" s="180">
        <v>27</v>
      </c>
      <c r="H3890" s="180">
        <v>2</v>
      </c>
      <c r="I3890" s="180">
        <v>34</v>
      </c>
      <c r="J3890" s="180">
        <v>0.02</v>
      </c>
      <c r="K3890" s="180">
        <v>2219</v>
      </c>
      <c r="L3890" s="180">
        <v>26</v>
      </c>
      <c r="M3890" s="180">
        <v>1902</v>
      </c>
      <c r="N3890" s="180">
        <v>32</v>
      </c>
      <c r="O3890" s="180">
        <v>389</v>
      </c>
      <c r="P3890" s="180">
        <v>24</v>
      </c>
      <c r="Q3890" s="180"/>
      <c r="R3890" s="180">
        <v>3.4</v>
      </c>
      <c r="S3890" s="180">
        <v>0.06</v>
      </c>
      <c r="T3890">
        <v>1.2155172413793099E-2</v>
      </c>
      <c r="U3890">
        <v>1.1206896551724001E-3</v>
      </c>
    </row>
    <row r="3891" spans="1:21" x14ac:dyDescent="0.2">
      <c r="D3891" t="s">
        <v>17139</v>
      </c>
      <c r="E3891" s="180">
        <v>7.5</v>
      </c>
      <c r="F3891" s="180">
        <v>0.18</v>
      </c>
      <c r="G3891" s="180">
        <v>27</v>
      </c>
      <c r="H3891" s="180">
        <v>2</v>
      </c>
      <c r="I3891" s="180">
        <v>34</v>
      </c>
      <c r="J3891" s="180">
        <v>0.02</v>
      </c>
      <c r="K3891" s="180">
        <v>2224</v>
      </c>
      <c r="L3891" s="180">
        <v>31</v>
      </c>
      <c r="M3891" s="180">
        <v>2110</v>
      </c>
      <c r="N3891" s="180">
        <v>96</v>
      </c>
      <c r="O3891" s="180">
        <v>1214</v>
      </c>
      <c r="P3891" s="180">
        <v>102</v>
      </c>
      <c r="Q3891" s="180"/>
      <c r="R3891" s="180">
        <v>1.6</v>
      </c>
      <c r="S3891" s="180">
        <v>0.1</v>
      </c>
      <c r="T3891">
        <v>1.59482758620689E-2</v>
      </c>
      <c r="U3891">
        <v>1.1206896551724001E-3</v>
      </c>
    </row>
    <row r="3892" spans="1:21" x14ac:dyDescent="0.2">
      <c r="D3892" t="s">
        <v>17140</v>
      </c>
      <c r="E3892" s="180">
        <v>8.1</v>
      </c>
      <c r="F3892" s="180">
        <v>0.14000000000000001</v>
      </c>
      <c r="G3892" s="180">
        <v>27</v>
      </c>
      <c r="H3892" s="180">
        <v>2</v>
      </c>
      <c r="I3892" s="180">
        <v>34</v>
      </c>
      <c r="J3892" s="180">
        <v>0.02</v>
      </c>
      <c r="K3892" s="180">
        <v>2219</v>
      </c>
      <c r="L3892" s="180">
        <v>26</v>
      </c>
      <c r="M3892" s="180">
        <v>1902</v>
      </c>
      <c r="N3892" s="180">
        <v>32</v>
      </c>
      <c r="O3892" s="180">
        <v>389</v>
      </c>
      <c r="P3892" s="180">
        <v>24</v>
      </c>
      <c r="Q3892" s="180"/>
      <c r="R3892" s="180">
        <v>3.4</v>
      </c>
      <c r="S3892" s="180">
        <v>0.06</v>
      </c>
      <c r="T3892">
        <v>1.8103448275862001E-2</v>
      </c>
      <c r="U3892">
        <v>4.8275862068965988E-3</v>
      </c>
    </row>
    <row r="3893" spans="1:21" x14ac:dyDescent="0.2">
      <c r="D3893" t="s">
        <v>17140</v>
      </c>
      <c r="E3893" s="180">
        <v>7.5</v>
      </c>
      <c r="F3893" s="180">
        <v>0.18</v>
      </c>
      <c r="G3893" s="180">
        <v>27</v>
      </c>
      <c r="H3893" s="180">
        <v>2</v>
      </c>
      <c r="I3893" s="180">
        <v>34</v>
      </c>
      <c r="J3893" s="180">
        <v>0.02</v>
      </c>
      <c r="K3893" s="180">
        <v>2224</v>
      </c>
      <c r="L3893" s="180">
        <v>31</v>
      </c>
      <c r="M3893" s="180">
        <v>2110</v>
      </c>
      <c r="N3893" s="180">
        <v>96</v>
      </c>
      <c r="O3893" s="180">
        <v>1214</v>
      </c>
      <c r="P3893" s="180">
        <v>102</v>
      </c>
      <c r="Q3893" s="180"/>
      <c r="R3893" s="180">
        <v>1.6</v>
      </c>
      <c r="S3893" s="180">
        <v>0.1</v>
      </c>
      <c r="T3893">
        <v>1.5603448275862001E-2</v>
      </c>
      <c r="U3893">
        <v>6.0344827586209827E-4</v>
      </c>
    </row>
    <row r="3895" spans="1:21" x14ac:dyDescent="0.2">
      <c r="D3895" t="s">
        <v>17141</v>
      </c>
    </row>
    <row r="3896" spans="1:21" x14ac:dyDescent="0.2">
      <c r="D3896" t="s">
        <v>14453</v>
      </c>
      <c r="E3896">
        <v>1.3275862068965499E-2</v>
      </c>
    </row>
    <row r="3897" spans="1:21" x14ac:dyDescent="0.2">
      <c r="D3897" t="s">
        <v>14454</v>
      </c>
      <c r="E3897">
        <v>1.2155172413793099E-2</v>
      </c>
      <c r="F3897">
        <f>E3896-E3897</f>
        <v>1.1206896551724001E-3</v>
      </c>
    </row>
    <row r="3898" spans="1:21" x14ac:dyDescent="0.2">
      <c r="D3898" t="s">
        <v>14455</v>
      </c>
      <c r="E3898">
        <v>1.70689655172413E-2</v>
      </c>
    </row>
    <row r="3899" spans="1:21" x14ac:dyDescent="0.2">
      <c r="D3899" t="s">
        <v>14456</v>
      </c>
      <c r="E3899">
        <v>1.59482758620689E-2</v>
      </c>
      <c r="F3899">
        <f t="shared" ref="F3899" si="356">E3898-E3899</f>
        <v>1.1206896551724001E-3</v>
      </c>
    </row>
    <row r="3900" spans="1:21" x14ac:dyDescent="0.2">
      <c r="D3900" t="s">
        <v>14457</v>
      </c>
      <c r="E3900">
        <v>2.29310344827586E-2</v>
      </c>
    </row>
    <row r="3901" spans="1:21" x14ac:dyDescent="0.2">
      <c r="D3901" t="s">
        <v>14458</v>
      </c>
      <c r="E3901">
        <v>1.8103448275862001E-2</v>
      </c>
      <c r="F3901">
        <f t="shared" ref="F3901" si="357">E3900-E3901</f>
        <v>4.8275862068965988E-3</v>
      </c>
    </row>
    <row r="3902" spans="1:21" x14ac:dyDescent="0.2">
      <c r="D3902" t="s">
        <v>14459</v>
      </c>
      <c r="E3902">
        <v>1.6206896551724099E-2</v>
      </c>
    </row>
    <row r="3903" spans="1:21" x14ac:dyDescent="0.2">
      <c r="D3903" t="s">
        <v>14460</v>
      </c>
      <c r="E3903">
        <v>1.5603448275862001E-2</v>
      </c>
      <c r="F3903">
        <f t="shared" ref="F3903" si="358">E3902-E3903</f>
        <v>6.0344827586209827E-4</v>
      </c>
    </row>
    <row r="3906" spans="1:36" ht="16" thickBot="1" x14ac:dyDescent="0.25">
      <c r="E3906" t="s">
        <v>17166</v>
      </c>
    </row>
    <row r="3907" spans="1:36" ht="26" x14ac:dyDescent="0.2">
      <c r="A3907" s="276" t="s">
        <v>11927</v>
      </c>
      <c r="E3907" s="329" t="s">
        <v>12245</v>
      </c>
      <c r="F3907" s="329" t="s">
        <v>12245</v>
      </c>
      <c r="G3907" s="329"/>
      <c r="H3907" s="329" t="s">
        <v>12424</v>
      </c>
      <c r="I3907" s="329"/>
      <c r="J3907" s="330" t="s">
        <v>17156</v>
      </c>
      <c r="K3907" s="330"/>
      <c r="L3907" s="329" t="s">
        <v>17157</v>
      </c>
      <c r="M3907" s="329"/>
      <c r="N3907" s="329" t="s">
        <v>17158</v>
      </c>
      <c r="O3907" s="329"/>
      <c r="P3907" s="329" t="s">
        <v>17159</v>
      </c>
      <c r="Q3907" s="329"/>
      <c r="R3907" s="329"/>
      <c r="S3907" s="330" t="s">
        <v>17160</v>
      </c>
      <c r="T3907" s="330"/>
      <c r="U3907" s="329" t="s">
        <v>12247</v>
      </c>
      <c r="V3907" s="329"/>
      <c r="W3907" s="329" t="s">
        <v>12248</v>
      </c>
      <c r="X3907" s="329"/>
      <c r="Y3907" s="329" t="s">
        <v>17161</v>
      </c>
      <c r="Z3907" s="329"/>
      <c r="AA3907" s="329" t="s">
        <v>17162</v>
      </c>
      <c r="AB3907" s="329"/>
      <c r="AC3907" s="329" t="s">
        <v>17163</v>
      </c>
      <c r="AD3907" s="329"/>
      <c r="AE3907" s="329" t="s">
        <v>17164</v>
      </c>
      <c r="AF3907" s="329"/>
      <c r="AG3907" s="329" t="s">
        <v>17165</v>
      </c>
      <c r="AH3907" s="336"/>
    </row>
    <row r="3908" spans="1:36" ht="40" thickBot="1" x14ac:dyDescent="0.25">
      <c r="E3908" s="331" t="s">
        <v>12456</v>
      </c>
      <c r="F3908" s="331" t="s">
        <v>17145</v>
      </c>
      <c r="G3908" s="331"/>
      <c r="H3908" s="331" t="s">
        <v>17146</v>
      </c>
      <c r="I3908" s="331"/>
      <c r="J3908" s="331" t="s">
        <v>17147</v>
      </c>
      <c r="K3908" s="331"/>
      <c r="L3908" s="331" t="s">
        <v>17148</v>
      </c>
      <c r="M3908" s="331"/>
      <c r="N3908" s="331" t="s">
        <v>17148</v>
      </c>
      <c r="O3908" s="331"/>
      <c r="P3908" s="331" t="s">
        <v>17148</v>
      </c>
      <c r="Q3908" s="331"/>
      <c r="R3908" s="331"/>
      <c r="S3908" s="337"/>
      <c r="T3908" s="331" t="s">
        <v>17149</v>
      </c>
      <c r="U3908" s="331"/>
      <c r="V3908" s="331" t="s">
        <v>17150</v>
      </c>
      <c r="W3908" s="331"/>
      <c r="X3908" s="331" t="s">
        <v>17146</v>
      </c>
      <c r="Y3908" s="331"/>
      <c r="Z3908" s="331" t="s">
        <v>17151</v>
      </c>
      <c r="AA3908" s="331"/>
      <c r="AB3908" s="331" t="s">
        <v>17146</v>
      </c>
      <c r="AC3908" s="331"/>
      <c r="AD3908" s="331" t="s">
        <v>17146</v>
      </c>
      <c r="AE3908" s="331"/>
      <c r="AF3908" s="331" t="s">
        <v>17146</v>
      </c>
      <c r="AG3908" s="336"/>
      <c r="AI3908" t="s">
        <v>12497</v>
      </c>
    </row>
    <row r="3909" spans="1:36" x14ac:dyDescent="0.2">
      <c r="E3909" s="332" t="s">
        <v>17152</v>
      </c>
      <c r="F3909" s="338">
        <v>8.11</v>
      </c>
      <c r="G3909" s="338">
        <v>0.01</v>
      </c>
      <c r="H3909" s="340">
        <v>2610.25</v>
      </c>
      <c r="I3909" s="340">
        <v>45.75</v>
      </c>
      <c r="J3909" s="333">
        <v>497.42</v>
      </c>
      <c r="K3909" s="333">
        <v>9.0500000000000007</v>
      </c>
      <c r="L3909" s="333">
        <v>13.44</v>
      </c>
      <c r="M3909" s="333">
        <v>0.24</v>
      </c>
      <c r="N3909" s="333">
        <v>2030.49</v>
      </c>
      <c r="O3909" s="333">
        <v>36.950000000000003</v>
      </c>
      <c r="P3909" s="333">
        <v>241.69</v>
      </c>
      <c r="Q3909" s="333"/>
      <c r="R3909" s="333">
        <v>4.3899999999999997</v>
      </c>
      <c r="S3909" s="333">
        <v>5.84</v>
      </c>
      <c r="T3909" s="333">
        <v>0.01</v>
      </c>
      <c r="U3909" s="340">
        <v>27</v>
      </c>
      <c r="V3909" s="340">
        <v>0.3</v>
      </c>
      <c r="W3909" s="340">
        <v>34</v>
      </c>
      <c r="X3909" s="340">
        <v>0.1</v>
      </c>
      <c r="Y3909" s="333">
        <v>0.03</v>
      </c>
      <c r="Z3909" s="333">
        <v>0.01</v>
      </c>
      <c r="AA3909" s="333">
        <v>0.45</v>
      </c>
      <c r="AB3909" s="333">
        <v>0.43</v>
      </c>
      <c r="AC3909" s="333" t="s">
        <v>17153</v>
      </c>
      <c r="AD3909" s="333"/>
      <c r="AE3909" s="333">
        <v>0.18</v>
      </c>
      <c r="AF3909" s="333">
        <v>0.18</v>
      </c>
      <c r="AG3909" s="333">
        <v>0.35</v>
      </c>
      <c r="AH3909" s="333">
        <v>0.35</v>
      </c>
      <c r="AI3909" s="342">
        <v>0.18</v>
      </c>
      <c r="AJ3909">
        <v>0.05</v>
      </c>
    </row>
    <row r="3910" spans="1:36" x14ac:dyDescent="0.2">
      <c r="E3910" s="332" t="s">
        <v>17154</v>
      </c>
      <c r="F3910" s="338">
        <v>7.69</v>
      </c>
      <c r="G3910" s="338">
        <v>0.01</v>
      </c>
      <c r="H3910" s="340">
        <v>2608</v>
      </c>
      <c r="I3910" s="340">
        <v>41.98</v>
      </c>
      <c r="J3910" s="333">
        <v>1115.3699999999999</v>
      </c>
      <c r="K3910" s="333">
        <v>18.3</v>
      </c>
      <c r="L3910" s="333">
        <v>30.13</v>
      </c>
      <c r="M3910" s="333">
        <v>0.49</v>
      </c>
      <c r="N3910" s="333">
        <v>2282.09</v>
      </c>
      <c r="O3910" s="333">
        <v>37.51</v>
      </c>
      <c r="P3910" s="333">
        <v>136.13999999999999</v>
      </c>
      <c r="Q3910" s="333"/>
      <c r="R3910" s="333">
        <v>2.23</v>
      </c>
      <c r="S3910" s="333">
        <v>3.29</v>
      </c>
      <c r="T3910" s="333">
        <v>0.05</v>
      </c>
      <c r="U3910" s="340">
        <v>27</v>
      </c>
      <c r="V3910" s="340">
        <v>0.3</v>
      </c>
      <c r="W3910" s="340">
        <v>34</v>
      </c>
      <c r="X3910" s="340">
        <v>0.1</v>
      </c>
      <c r="Y3910" s="333">
        <v>0.03</v>
      </c>
      <c r="Z3910" s="333">
        <v>0.01</v>
      </c>
      <c r="AA3910" s="333">
        <v>0.49</v>
      </c>
      <c r="AB3910" s="333">
        <v>0.33</v>
      </c>
      <c r="AC3910" s="333" t="s">
        <v>17153</v>
      </c>
      <c r="AD3910" s="333"/>
      <c r="AE3910" s="333">
        <v>0.36</v>
      </c>
      <c r="AF3910" s="333">
        <v>0.18</v>
      </c>
      <c r="AG3910" s="333">
        <v>0.51</v>
      </c>
      <c r="AH3910" s="333">
        <v>0.33</v>
      </c>
      <c r="AI3910" s="342">
        <v>-0.04</v>
      </c>
      <c r="AJ3910">
        <v>0.03</v>
      </c>
    </row>
    <row r="3911" spans="1:36" ht="16" thickBot="1" x14ac:dyDescent="0.25">
      <c r="E3911" s="334" t="s">
        <v>17155</v>
      </c>
      <c r="F3911" s="339">
        <v>7.39</v>
      </c>
      <c r="G3911" s="339">
        <v>0.02</v>
      </c>
      <c r="H3911" s="341">
        <v>2657.5</v>
      </c>
      <c r="I3911" s="341">
        <v>42.52</v>
      </c>
      <c r="J3911" s="335">
        <v>2419.1999999999998</v>
      </c>
      <c r="K3911" s="335">
        <v>39.119999999999997</v>
      </c>
      <c r="L3911" s="335">
        <v>65.36</v>
      </c>
      <c r="M3911" s="335">
        <v>1.05</v>
      </c>
      <c r="N3911" s="335">
        <v>2480.71</v>
      </c>
      <c r="O3911" s="335">
        <v>40.119999999999997</v>
      </c>
      <c r="P3911" s="335">
        <v>74.17</v>
      </c>
      <c r="Q3911" s="335"/>
      <c r="R3911" s="335">
        <v>1.19</v>
      </c>
      <c r="S3911" s="335">
        <v>1.79</v>
      </c>
      <c r="T3911" s="335">
        <v>0.02</v>
      </c>
      <c r="U3911" s="341">
        <v>27</v>
      </c>
      <c r="V3911" s="341">
        <v>0.3</v>
      </c>
      <c r="W3911" s="341">
        <v>34</v>
      </c>
      <c r="X3911" s="341">
        <v>0.1</v>
      </c>
      <c r="Y3911" s="335">
        <v>0.05</v>
      </c>
      <c r="Z3911" s="335">
        <v>0.01</v>
      </c>
      <c r="AA3911" s="335">
        <v>0.57999999999999996</v>
      </c>
      <c r="AB3911" s="335">
        <v>0.32</v>
      </c>
      <c r="AC3911" s="335" t="s">
        <v>17153</v>
      </c>
      <c r="AD3911" s="335"/>
      <c r="AE3911" s="335">
        <v>0.51</v>
      </c>
      <c r="AF3911" s="335">
        <v>0.26</v>
      </c>
      <c r="AG3911" s="335">
        <v>0.84</v>
      </c>
      <c r="AH3911" s="333">
        <v>0.45</v>
      </c>
      <c r="AI3911" s="343">
        <v>-0.14000000000000001</v>
      </c>
      <c r="AJ3911">
        <v>0.13</v>
      </c>
    </row>
    <row r="3914" spans="1:36" x14ac:dyDescent="0.2">
      <c r="E3914" s="332" t="s">
        <v>17167</v>
      </c>
    </row>
    <row r="3915" spans="1:36" x14ac:dyDescent="0.2">
      <c r="E3915" s="342">
        <v>0.22</v>
      </c>
      <c r="F3915">
        <v>0.05</v>
      </c>
    </row>
    <row r="3916" spans="1:36" x14ac:dyDescent="0.2">
      <c r="E3916" s="342">
        <v>0.09</v>
      </c>
      <c r="F3916">
        <v>0.05</v>
      </c>
    </row>
    <row r="3917" spans="1:36" x14ac:dyDescent="0.2">
      <c r="E3917" s="342">
        <v>-0.01</v>
      </c>
      <c r="F3917">
        <v>0.03</v>
      </c>
    </row>
    <row r="3918" spans="1:36" x14ac:dyDescent="0.2">
      <c r="E3918" s="342">
        <v>0.18</v>
      </c>
      <c r="F3918">
        <v>0.05</v>
      </c>
    </row>
    <row r="3919" spans="1:36" x14ac:dyDescent="0.2">
      <c r="E3919" s="342">
        <v>-0.04</v>
      </c>
      <c r="F3919">
        <v>0.03</v>
      </c>
    </row>
    <row r="3920" spans="1:36" ht="16" thickBot="1" x14ac:dyDescent="0.25">
      <c r="E3920" s="343">
        <v>-0.14000000000000001</v>
      </c>
      <c r="F3920">
        <v>0.13</v>
      </c>
    </row>
    <row r="3925" spans="1:50" ht="16" x14ac:dyDescent="0.2">
      <c r="A3925" s="276" t="s">
        <v>12152</v>
      </c>
      <c r="E3925" t="s">
        <v>17174</v>
      </c>
    </row>
    <row r="3926" spans="1:50" x14ac:dyDescent="0.2">
      <c r="E3926" t="s">
        <v>17183</v>
      </c>
      <c r="F3926" t="s">
        <v>17180</v>
      </c>
    </row>
    <row r="3927" spans="1:50" x14ac:dyDescent="0.2">
      <c r="E3927" t="s">
        <v>17182</v>
      </c>
      <c r="F3927" t="s">
        <v>17184</v>
      </c>
      <c r="G3927" t="s">
        <v>17185</v>
      </c>
      <c r="H3927" t="s">
        <v>17186</v>
      </c>
      <c r="Y3927" t="s">
        <v>17187</v>
      </c>
      <c r="Z3927" t="s">
        <v>17188</v>
      </c>
      <c r="AA3927" t="s">
        <v>17189</v>
      </c>
      <c r="AB3927" t="s">
        <v>17190</v>
      </c>
      <c r="AC3927" t="s">
        <v>17191</v>
      </c>
      <c r="AD3927" t="s">
        <v>17192</v>
      </c>
      <c r="AE3927" t="s">
        <v>17193</v>
      </c>
      <c r="AF3927" t="s">
        <v>17194</v>
      </c>
      <c r="AG3927" t="s">
        <v>17195</v>
      </c>
      <c r="AH3927" t="s">
        <v>17196</v>
      </c>
      <c r="AI3927" t="s">
        <v>17197</v>
      </c>
    </row>
    <row r="3928" spans="1:50" ht="20" x14ac:dyDescent="0.2">
      <c r="E3928" t="s">
        <v>17175</v>
      </c>
      <c r="F3928" t="s">
        <v>17181</v>
      </c>
      <c r="G3928" t="s">
        <v>17179</v>
      </c>
      <c r="H3928" t="s">
        <v>269</v>
      </c>
      <c r="I3928" t="s">
        <v>12424</v>
      </c>
      <c r="J3928" s="345"/>
      <c r="K3928" t="s">
        <v>12245</v>
      </c>
      <c r="M3928" t="s">
        <v>12425</v>
      </c>
      <c r="O3928" t="s">
        <v>17204</v>
      </c>
      <c r="R3928" t="s">
        <v>17205</v>
      </c>
      <c r="T3928" t="s">
        <v>17206</v>
      </c>
      <c r="V3928" t="s">
        <v>12430</v>
      </c>
      <c r="AA3928" t="s">
        <v>17181</v>
      </c>
      <c r="AB3928" t="s">
        <v>17181</v>
      </c>
      <c r="AC3928" t="s">
        <v>17179</v>
      </c>
      <c r="AD3928" t="s">
        <v>269</v>
      </c>
      <c r="AE3928" t="s">
        <v>269</v>
      </c>
      <c r="AF3928" t="s">
        <v>269</v>
      </c>
      <c r="AG3928" t="s">
        <v>269</v>
      </c>
      <c r="AH3928" t="s">
        <v>269</v>
      </c>
      <c r="AI3928" t="s">
        <v>269</v>
      </c>
      <c r="AJ3928" t="s">
        <v>12424</v>
      </c>
      <c r="AK3928" s="347"/>
      <c r="AL3928" s="347" t="s">
        <v>12245</v>
      </c>
      <c r="AM3928" s="347"/>
      <c r="AN3928" s="346" t="s">
        <v>12425</v>
      </c>
      <c r="AO3928" s="346"/>
      <c r="AP3928" s="346" t="s">
        <v>12782</v>
      </c>
      <c r="AQ3928" s="346"/>
      <c r="AR3928" s="346" t="s">
        <v>12428</v>
      </c>
      <c r="AS3928" s="346"/>
      <c r="AT3928" t="s">
        <v>14067</v>
      </c>
      <c r="AV3928" t="s">
        <v>12430</v>
      </c>
      <c r="AX3928" t="s">
        <v>14069</v>
      </c>
    </row>
    <row r="3929" spans="1:50" ht="20" x14ac:dyDescent="0.2">
      <c r="E3929" t="s">
        <v>17198</v>
      </c>
      <c r="F3929">
        <v>43</v>
      </c>
      <c r="G3929">
        <v>94</v>
      </c>
      <c r="H3929">
        <v>130</v>
      </c>
      <c r="I3929" s="349">
        <v>2495</v>
      </c>
      <c r="J3929" s="349">
        <v>12</v>
      </c>
      <c r="K3929" s="349">
        <v>8.1359999999999992</v>
      </c>
      <c r="L3929" s="349">
        <v>0.02</v>
      </c>
      <c r="M3929" s="345">
        <v>2190</v>
      </c>
      <c r="N3929" s="345">
        <v>17</v>
      </c>
      <c r="O3929" s="345">
        <v>954</v>
      </c>
      <c r="P3929" s="345">
        <v>24</v>
      </c>
      <c r="Q3929" s="345"/>
      <c r="R3929" s="345">
        <v>222</v>
      </c>
      <c r="S3929" s="345">
        <v>10</v>
      </c>
      <c r="T3929" s="345">
        <v>5.3</v>
      </c>
      <c r="U3929" s="345">
        <v>0.2</v>
      </c>
      <c r="V3929" s="345">
        <v>25</v>
      </c>
      <c r="W3929" s="345">
        <v>0.5</v>
      </c>
      <c r="Y3929">
        <v>57</v>
      </c>
      <c r="Z3929" s="344">
        <v>1982</v>
      </c>
      <c r="AA3929">
        <v>-5</v>
      </c>
      <c r="AB3929">
        <v>-3</v>
      </c>
      <c r="AC3929">
        <v>-16</v>
      </c>
      <c r="AD3929">
        <v>-12</v>
      </c>
      <c r="AE3929">
        <v>-62</v>
      </c>
      <c r="AF3929">
        <v>-16</v>
      </c>
      <c r="AG3929">
        <v>-70</v>
      </c>
      <c r="AH3929">
        <v>-32</v>
      </c>
      <c r="AI3929">
        <v>-8</v>
      </c>
      <c r="AJ3929" s="348">
        <v>2019</v>
      </c>
      <c r="AK3929" s="348">
        <v>3</v>
      </c>
      <c r="AL3929" s="348">
        <v>7.5570000000000004</v>
      </c>
      <c r="AM3929" s="348">
        <v>0.05</v>
      </c>
      <c r="AN3929" s="348">
        <v>1982</v>
      </c>
      <c r="AO3929" s="348">
        <v>12</v>
      </c>
      <c r="AP3929" s="348">
        <v>1875</v>
      </c>
      <c r="AQ3929" s="348">
        <v>12</v>
      </c>
      <c r="AR3929" s="348">
        <v>57</v>
      </c>
      <c r="AS3929" s="348">
        <v>6</v>
      </c>
      <c r="AT3929" s="348">
        <v>1.3</v>
      </c>
      <c r="AU3929" s="348">
        <v>0.1</v>
      </c>
      <c r="AV3929" s="345">
        <v>25</v>
      </c>
      <c r="AW3929" s="345">
        <v>0.5</v>
      </c>
      <c r="AX3929" s="348">
        <v>37</v>
      </c>
    </row>
    <row r="3930" spans="1:50" ht="20" x14ac:dyDescent="0.2">
      <c r="E3930" t="s">
        <v>17176</v>
      </c>
      <c r="F3930">
        <v>38</v>
      </c>
      <c r="G3930">
        <v>95</v>
      </c>
      <c r="H3930">
        <v>115</v>
      </c>
      <c r="I3930" s="349">
        <v>2495</v>
      </c>
      <c r="J3930" s="349">
        <v>12</v>
      </c>
      <c r="K3930" s="349">
        <v>8.1359999999999992</v>
      </c>
      <c r="L3930" s="349">
        <v>0.02</v>
      </c>
      <c r="M3930" s="345">
        <v>2190</v>
      </c>
      <c r="N3930" s="345">
        <v>17</v>
      </c>
      <c r="O3930" s="345">
        <v>954</v>
      </c>
      <c r="P3930" s="345">
        <v>24</v>
      </c>
      <c r="Q3930" s="345"/>
      <c r="R3930" s="345">
        <v>222</v>
      </c>
      <c r="S3930" s="345">
        <v>10</v>
      </c>
      <c r="T3930" s="345">
        <v>5.3</v>
      </c>
      <c r="U3930" s="345">
        <v>0.2</v>
      </c>
      <c r="V3930" s="345">
        <v>25</v>
      </c>
      <c r="W3930" s="345">
        <v>0.5</v>
      </c>
      <c r="Y3930">
        <v>115</v>
      </c>
      <c r="Z3930" s="344">
        <v>1997</v>
      </c>
      <c r="AA3930">
        <v>13</v>
      </c>
      <c r="AB3930">
        <v>13</v>
      </c>
      <c r="AC3930">
        <v>29</v>
      </c>
      <c r="AD3930">
        <v>24</v>
      </c>
      <c r="AE3930">
        <v>-17</v>
      </c>
      <c r="AF3930">
        <v>-6</v>
      </c>
      <c r="AG3930">
        <v>-1</v>
      </c>
      <c r="AH3930">
        <v>-32</v>
      </c>
      <c r="AI3930">
        <v>27</v>
      </c>
      <c r="AJ3930" s="348">
        <v>2146</v>
      </c>
      <c r="AK3930" s="348">
        <v>5</v>
      </c>
      <c r="AL3930" s="348">
        <v>7.87</v>
      </c>
      <c r="AM3930" s="348">
        <v>0.04</v>
      </c>
      <c r="AN3930" s="348">
        <v>1997</v>
      </c>
      <c r="AO3930" s="348">
        <v>15</v>
      </c>
      <c r="AP3930" s="348">
        <v>1857</v>
      </c>
      <c r="AQ3930" s="348">
        <v>23</v>
      </c>
      <c r="AR3930" s="348">
        <v>115</v>
      </c>
      <c r="AS3930" s="348">
        <v>11</v>
      </c>
      <c r="AT3930" s="348">
        <v>2.7</v>
      </c>
      <c r="AU3930" s="348">
        <v>0.3</v>
      </c>
      <c r="AV3930" s="345">
        <v>25</v>
      </c>
      <c r="AW3930" s="345">
        <v>0.5</v>
      </c>
      <c r="AX3930" s="348">
        <v>37</v>
      </c>
    </row>
    <row r="3931" spans="1:50" ht="20" x14ac:dyDescent="0.2">
      <c r="E3931" t="s">
        <v>17177</v>
      </c>
      <c r="F3931">
        <v>28</v>
      </c>
      <c r="G3931">
        <v>85</v>
      </c>
      <c r="H3931">
        <v>120</v>
      </c>
      <c r="I3931" s="349">
        <v>2495</v>
      </c>
      <c r="J3931" s="349">
        <v>12</v>
      </c>
      <c r="K3931" s="349">
        <v>8.1359999999999992</v>
      </c>
      <c r="L3931" s="349">
        <v>0.02</v>
      </c>
      <c r="M3931" s="345">
        <v>2190</v>
      </c>
      <c r="N3931" s="345">
        <v>17</v>
      </c>
      <c r="O3931" s="345">
        <v>954</v>
      </c>
      <c r="P3931" s="345">
        <v>24</v>
      </c>
      <c r="Q3931" s="345"/>
      <c r="R3931" s="345">
        <v>222</v>
      </c>
      <c r="S3931" s="345">
        <v>10</v>
      </c>
      <c r="T3931" s="345">
        <v>5.3</v>
      </c>
      <c r="U3931" s="345">
        <v>0.2</v>
      </c>
      <c r="V3931" s="345">
        <v>25</v>
      </c>
      <c r="W3931" s="345">
        <v>0.5</v>
      </c>
      <c r="Y3931">
        <v>227</v>
      </c>
      <c r="Z3931" s="344">
        <v>1951</v>
      </c>
      <c r="AA3931">
        <v>10</v>
      </c>
      <c r="AB3931">
        <v>13</v>
      </c>
      <c r="AC3931">
        <v>29</v>
      </c>
      <c r="AD3931">
        <v>29</v>
      </c>
      <c r="AE3931">
        <v>24</v>
      </c>
      <c r="AF3931">
        <v>12</v>
      </c>
      <c r="AG3931">
        <v>-1</v>
      </c>
      <c r="AH3931">
        <v>23</v>
      </c>
      <c r="AI3931">
        <v>36</v>
      </c>
      <c r="AJ3931" s="348">
        <v>2277</v>
      </c>
      <c r="AK3931" s="348">
        <v>5</v>
      </c>
      <c r="AL3931" s="348">
        <v>8.2010000000000005</v>
      </c>
      <c r="AM3931" s="348">
        <v>0.03</v>
      </c>
      <c r="AN3931" s="348">
        <v>1951</v>
      </c>
      <c r="AO3931" s="348">
        <v>18</v>
      </c>
      <c r="AP3931" s="348">
        <v>1714</v>
      </c>
      <c r="AQ3931" s="348">
        <v>30</v>
      </c>
      <c r="AR3931" s="348">
        <v>227</v>
      </c>
      <c r="AS3931" s="348">
        <v>13</v>
      </c>
      <c r="AT3931" s="348">
        <v>5.4</v>
      </c>
      <c r="AU3931" s="348">
        <v>0.3</v>
      </c>
      <c r="AV3931" s="345">
        <v>25</v>
      </c>
      <c r="AW3931" s="345">
        <v>0.5</v>
      </c>
      <c r="AX3931" s="348">
        <v>37</v>
      </c>
    </row>
    <row r="3932" spans="1:50" ht="20" x14ac:dyDescent="0.2">
      <c r="E3932" t="s">
        <v>17199</v>
      </c>
      <c r="F3932">
        <v>18</v>
      </c>
      <c r="G3932">
        <v>92</v>
      </c>
      <c r="H3932">
        <v>102</v>
      </c>
      <c r="I3932" s="349">
        <v>2495</v>
      </c>
      <c r="J3932" s="349">
        <v>12</v>
      </c>
      <c r="K3932" s="349">
        <v>8.1359999999999992</v>
      </c>
      <c r="L3932" s="349">
        <v>0.02</v>
      </c>
      <c r="M3932" s="345">
        <v>2190</v>
      </c>
      <c r="N3932" s="345">
        <v>17</v>
      </c>
      <c r="O3932" s="345">
        <v>954</v>
      </c>
      <c r="P3932" s="345">
        <v>24</v>
      </c>
      <c r="Q3932" s="345"/>
      <c r="R3932" s="345">
        <v>222</v>
      </c>
      <c r="S3932" s="345">
        <v>10</v>
      </c>
      <c r="T3932" s="345">
        <v>5.3</v>
      </c>
      <c r="U3932" s="345">
        <v>0.2</v>
      </c>
      <c r="V3932" s="345">
        <v>25</v>
      </c>
      <c r="W3932" s="345">
        <v>0.5</v>
      </c>
      <c r="Y3932">
        <v>304</v>
      </c>
      <c r="Z3932" s="344">
        <v>1968</v>
      </c>
      <c r="AA3932">
        <v>15</v>
      </c>
      <c r="AB3932">
        <v>15</v>
      </c>
      <c r="AC3932">
        <v>66</v>
      </c>
      <c r="AD3932">
        <v>53</v>
      </c>
      <c r="AE3932">
        <v>46</v>
      </c>
      <c r="AF3932">
        <v>75</v>
      </c>
      <c r="AG3932">
        <v>17</v>
      </c>
      <c r="AH3932">
        <v>61</v>
      </c>
      <c r="AI3932">
        <v>72</v>
      </c>
      <c r="AJ3932" s="348">
        <v>2405</v>
      </c>
      <c r="AK3932" s="348">
        <v>5</v>
      </c>
      <c r="AL3932" s="348">
        <v>8.3420000000000005</v>
      </c>
      <c r="AM3932" s="348">
        <v>0.04</v>
      </c>
      <c r="AN3932" s="348">
        <v>1968</v>
      </c>
      <c r="AO3932" s="348">
        <v>26</v>
      </c>
      <c r="AP3932" s="348">
        <v>1658</v>
      </c>
      <c r="AQ3932" s="348">
        <v>44</v>
      </c>
      <c r="AR3932" s="348">
        <v>304</v>
      </c>
      <c r="AS3932" s="348">
        <v>19</v>
      </c>
      <c r="AT3932" s="348">
        <v>7.2</v>
      </c>
      <c r="AU3932" s="348">
        <v>0.4</v>
      </c>
      <c r="AV3932" s="345">
        <v>25</v>
      </c>
      <c r="AW3932" s="345">
        <v>0.5</v>
      </c>
      <c r="AX3932" s="348">
        <v>37</v>
      </c>
    </row>
    <row r="3933" spans="1:50" ht="20" x14ac:dyDescent="0.2">
      <c r="F3933" t="s">
        <v>17178</v>
      </c>
      <c r="G3933" t="s">
        <v>17179</v>
      </c>
      <c r="H3933" t="s">
        <v>269</v>
      </c>
      <c r="I3933" s="349"/>
      <c r="J3933" s="349"/>
      <c r="K3933" s="349"/>
      <c r="L3933" s="349"/>
      <c r="M3933" s="345"/>
      <c r="N3933" s="345"/>
      <c r="O3933" s="345"/>
      <c r="P3933" s="345"/>
      <c r="Q3933" s="345"/>
      <c r="R3933" s="345"/>
      <c r="S3933" s="345"/>
      <c r="T3933" s="345"/>
      <c r="U3933" s="345"/>
      <c r="V3933" s="345"/>
      <c r="W3933" s="345"/>
      <c r="AA3933" t="s">
        <v>17178</v>
      </c>
      <c r="AB3933" t="s">
        <v>17178</v>
      </c>
      <c r="AC3933" t="s">
        <v>17179</v>
      </c>
      <c r="AD3933" t="s">
        <v>269</v>
      </c>
      <c r="AE3933" t="s">
        <v>269</v>
      </c>
      <c r="AF3933" t="s">
        <v>269</v>
      </c>
      <c r="AG3933" t="s">
        <v>269</v>
      </c>
      <c r="AH3933" t="s">
        <v>269</v>
      </c>
      <c r="AI3933" t="s">
        <v>269</v>
      </c>
      <c r="AV3933" s="345"/>
      <c r="AW3933" s="345"/>
      <c r="AX3933" s="348"/>
    </row>
    <row r="3934" spans="1:50" ht="20" x14ac:dyDescent="0.2">
      <c r="E3934" t="s">
        <v>17200</v>
      </c>
      <c r="F3934">
        <v>19</v>
      </c>
      <c r="G3934">
        <v>102</v>
      </c>
      <c r="H3934">
        <v>133</v>
      </c>
      <c r="I3934" s="349">
        <v>2495</v>
      </c>
      <c r="J3934" s="349">
        <v>12</v>
      </c>
      <c r="K3934" s="349">
        <v>8.1359999999999992</v>
      </c>
      <c r="L3934" s="349">
        <v>0.02</v>
      </c>
      <c r="M3934" s="345">
        <v>2190</v>
      </c>
      <c r="N3934" s="345">
        <v>17</v>
      </c>
      <c r="O3934" s="345">
        <v>954</v>
      </c>
      <c r="P3934" s="345">
        <v>24</v>
      </c>
      <c r="Q3934" s="345"/>
      <c r="R3934" s="345">
        <v>222</v>
      </c>
      <c r="S3934" s="345">
        <v>10</v>
      </c>
      <c r="T3934" s="345">
        <v>5.3</v>
      </c>
      <c r="U3934" s="345">
        <v>0.2</v>
      </c>
      <c r="V3934" s="345">
        <v>25</v>
      </c>
      <c r="W3934" s="345">
        <v>0.5</v>
      </c>
      <c r="Y3934">
        <v>156</v>
      </c>
      <c r="Z3934" s="344">
        <v>1519</v>
      </c>
      <c r="AA3934">
        <v>5</v>
      </c>
      <c r="AB3934">
        <v>5</v>
      </c>
      <c r="AC3934">
        <v>55</v>
      </c>
      <c r="AD3934">
        <v>36</v>
      </c>
      <c r="AE3934">
        <v>40</v>
      </c>
      <c r="AF3934">
        <v>67</v>
      </c>
      <c r="AG3934">
        <v>7</v>
      </c>
      <c r="AH3934">
        <v>64</v>
      </c>
      <c r="AI3934">
        <v>38</v>
      </c>
      <c r="AJ3934" s="348">
        <v>1763</v>
      </c>
      <c r="AK3934" s="348">
        <v>4</v>
      </c>
      <c r="AL3934" s="348">
        <v>8.14</v>
      </c>
      <c r="AM3934" s="348">
        <v>0.03</v>
      </c>
      <c r="AN3934" s="348">
        <v>1519</v>
      </c>
      <c r="AO3934" s="348">
        <v>10</v>
      </c>
      <c r="AP3934" s="348">
        <v>1354</v>
      </c>
      <c r="AQ3934" s="348">
        <v>18</v>
      </c>
      <c r="AR3934" s="348">
        <v>156</v>
      </c>
      <c r="AS3934" s="348">
        <v>8</v>
      </c>
      <c r="AT3934" s="348">
        <v>3.7</v>
      </c>
      <c r="AU3934" s="348">
        <v>0.2</v>
      </c>
      <c r="AV3934" s="345">
        <v>25</v>
      </c>
      <c r="AW3934" s="345">
        <v>0.5</v>
      </c>
      <c r="AX3934" s="348">
        <v>37</v>
      </c>
    </row>
    <row r="3935" spans="1:50" ht="20" x14ac:dyDescent="0.2">
      <c r="E3935" t="s">
        <v>17201</v>
      </c>
      <c r="F3935">
        <v>10</v>
      </c>
      <c r="G3935">
        <v>100</v>
      </c>
      <c r="H3935">
        <v>134</v>
      </c>
      <c r="I3935" s="349">
        <v>2495</v>
      </c>
      <c r="J3935" s="349">
        <v>12</v>
      </c>
      <c r="K3935" s="349">
        <v>8.1359999999999992</v>
      </c>
      <c r="L3935" s="349">
        <v>0.02</v>
      </c>
      <c r="M3935" s="345">
        <v>2190</v>
      </c>
      <c r="N3935" s="345">
        <v>17</v>
      </c>
      <c r="O3935" s="345">
        <v>954</v>
      </c>
      <c r="P3935" s="345">
        <v>24</v>
      </c>
      <c r="Q3935" s="345"/>
      <c r="R3935" s="345">
        <v>222</v>
      </c>
      <c r="S3935" s="345">
        <v>10</v>
      </c>
      <c r="T3935" s="345">
        <v>5.3</v>
      </c>
      <c r="U3935" s="345">
        <v>0.2</v>
      </c>
      <c r="V3935" s="345">
        <v>25</v>
      </c>
      <c r="W3935" s="345">
        <v>0.5</v>
      </c>
      <c r="Y3935">
        <v>220</v>
      </c>
      <c r="Z3935" s="344">
        <v>1737</v>
      </c>
      <c r="AA3935">
        <v>4</v>
      </c>
      <c r="AB3935">
        <v>5</v>
      </c>
      <c r="AC3935">
        <v>58</v>
      </c>
      <c r="AD3935">
        <v>34</v>
      </c>
      <c r="AE3935">
        <v>-11</v>
      </c>
      <c r="AF3935">
        <v>32</v>
      </c>
      <c r="AG3935">
        <v>18</v>
      </c>
      <c r="AH3935">
        <v>-11</v>
      </c>
      <c r="AI3935">
        <v>58</v>
      </c>
      <c r="AJ3935" s="348">
        <v>2066</v>
      </c>
      <c r="AK3935" s="348">
        <v>5</v>
      </c>
      <c r="AL3935" s="348">
        <v>8.2430000000000003</v>
      </c>
      <c r="AM3935" s="348">
        <v>0</v>
      </c>
      <c r="AN3935" s="348">
        <v>1737</v>
      </c>
      <c r="AO3935" s="348">
        <v>4</v>
      </c>
      <c r="AP3935" s="348">
        <v>1510</v>
      </c>
      <c r="AQ3935" s="348">
        <v>4</v>
      </c>
      <c r="AR3935" s="348">
        <v>220</v>
      </c>
      <c r="AS3935" s="348">
        <v>1</v>
      </c>
      <c r="AT3935" s="348">
        <v>5.2</v>
      </c>
      <c r="AU3935" s="348">
        <v>0</v>
      </c>
      <c r="AV3935" s="345">
        <v>25</v>
      </c>
      <c r="AW3935" s="345">
        <v>0.5</v>
      </c>
      <c r="AX3935" s="348">
        <v>37</v>
      </c>
    </row>
    <row r="3936" spans="1:50" ht="20" x14ac:dyDescent="0.2">
      <c r="E3936" t="s">
        <v>17202</v>
      </c>
      <c r="F3936">
        <v>7</v>
      </c>
      <c r="G3936">
        <v>84</v>
      </c>
      <c r="H3936">
        <v>127</v>
      </c>
      <c r="I3936" s="349">
        <v>2495</v>
      </c>
      <c r="J3936" s="349">
        <v>12</v>
      </c>
      <c r="K3936" s="349">
        <v>8.1359999999999992</v>
      </c>
      <c r="L3936" s="349">
        <v>0.02</v>
      </c>
      <c r="M3936" s="345">
        <v>2190</v>
      </c>
      <c r="N3936" s="345">
        <v>17</v>
      </c>
      <c r="O3936" s="345">
        <v>954</v>
      </c>
      <c r="P3936" s="345">
        <v>24</v>
      </c>
      <c r="Q3936" s="345"/>
      <c r="R3936" s="345">
        <v>222</v>
      </c>
      <c r="S3936" s="345">
        <v>10</v>
      </c>
      <c r="T3936" s="345">
        <v>5.3</v>
      </c>
      <c r="U3936" s="345">
        <v>0.2</v>
      </c>
      <c r="V3936" s="345">
        <v>25</v>
      </c>
      <c r="W3936" s="345">
        <v>0.5</v>
      </c>
      <c r="Y3936">
        <v>181</v>
      </c>
      <c r="Z3936" s="344">
        <v>1985</v>
      </c>
      <c r="AA3936">
        <v>4</v>
      </c>
      <c r="AB3936">
        <v>3</v>
      </c>
      <c r="AC3936">
        <v>54</v>
      </c>
      <c r="AD3936">
        <v>35</v>
      </c>
      <c r="AE3936">
        <v>24</v>
      </c>
      <c r="AF3936">
        <v>29</v>
      </c>
      <c r="AG3936">
        <v>19</v>
      </c>
      <c r="AH3936">
        <v>-2</v>
      </c>
      <c r="AI3936">
        <v>27</v>
      </c>
      <c r="AJ3936" s="348">
        <v>2241</v>
      </c>
      <c r="AK3936" s="348">
        <v>2</v>
      </c>
      <c r="AL3936" s="348">
        <v>8.0839999999999996</v>
      </c>
      <c r="AM3936" s="348">
        <v>0.04</v>
      </c>
      <c r="AN3936" s="348">
        <v>1985</v>
      </c>
      <c r="AO3936" s="348">
        <v>23</v>
      </c>
      <c r="AP3936" s="348">
        <v>1790</v>
      </c>
      <c r="AQ3936" s="348">
        <v>35</v>
      </c>
      <c r="AR3936" s="348">
        <v>181</v>
      </c>
      <c r="AS3936" s="348">
        <v>13</v>
      </c>
      <c r="AT3936" s="348">
        <v>4.3</v>
      </c>
      <c r="AU3936" s="348">
        <v>0.3</v>
      </c>
      <c r="AV3936" s="345">
        <v>25</v>
      </c>
      <c r="AW3936" s="345">
        <v>0.5</v>
      </c>
      <c r="AX3936" s="348">
        <v>37</v>
      </c>
    </row>
    <row r="3937" spans="5:50" ht="20" x14ac:dyDescent="0.2">
      <c r="E3937" t="s">
        <v>17203</v>
      </c>
      <c r="F3937">
        <v>13</v>
      </c>
      <c r="G3937">
        <v>81</v>
      </c>
      <c r="H3937">
        <v>118</v>
      </c>
      <c r="I3937" s="349">
        <v>2495</v>
      </c>
      <c r="J3937" s="349">
        <v>12</v>
      </c>
      <c r="K3937" s="349">
        <v>8.1359999999999992</v>
      </c>
      <c r="L3937" s="349">
        <v>0.02</v>
      </c>
      <c r="M3937" s="345">
        <v>2190</v>
      </c>
      <c r="N3937" s="345">
        <v>17</v>
      </c>
      <c r="O3937" s="345">
        <v>954</v>
      </c>
      <c r="P3937" s="345">
        <v>24</v>
      </c>
      <c r="Q3937" s="345"/>
      <c r="R3937" s="345">
        <v>222</v>
      </c>
      <c r="S3937" s="345">
        <v>10</v>
      </c>
      <c r="T3937" s="345">
        <v>5.3</v>
      </c>
      <c r="U3937" s="345">
        <v>0.2</v>
      </c>
      <c r="V3937" s="345">
        <v>25</v>
      </c>
      <c r="W3937" s="345">
        <v>0.5</v>
      </c>
      <c r="Y3937">
        <v>219</v>
      </c>
      <c r="Z3937" s="344">
        <v>2360</v>
      </c>
      <c r="AA3937">
        <v>10</v>
      </c>
      <c r="AB3937">
        <v>10</v>
      </c>
      <c r="AC3937">
        <v>40</v>
      </c>
      <c r="AD3937">
        <v>56</v>
      </c>
      <c r="AE3937">
        <v>10</v>
      </c>
      <c r="AF3937">
        <v>27</v>
      </c>
      <c r="AG3937">
        <v>5</v>
      </c>
      <c r="AH3937">
        <v>30</v>
      </c>
      <c r="AI3937">
        <v>27</v>
      </c>
      <c r="AJ3937" s="348">
        <v>2652</v>
      </c>
      <c r="AK3937" s="348">
        <v>5</v>
      </c>
      <c r="AL3937" s="348">
        <v>8.0920000000000005</v>
      </c>
      <c r="AM3937" s="348">
        <v>0.02</v>
      </c>
      <c r="AN3937" s="348">
        <v>2360</v>
      </c>
      <c r="AO3937" s="348">
        <v>13</v>
      </c>
      <c r="AP3937" s="348">
        <v>2125</v>
      </c>
      <c r="AQ3937" s="348">
        <v>21</v>
      </c>
      <c r="AR3937" s="348">
        <v>219</v>
      </c>
      <c r="AS3937" s="348">
        <v>9</v>
      </c>
      <c r="AT3937" s="348">
        <v>5.2</v>
      </c>
      <c r="AU3937" s="348">
        <v>0.2</v>
      </c>
      <c r="AV3937" s="345">
        <v>25</v>
      </c>
      <c r="AW3937" s="345">
        <v>0.5</v>
      </c>
      <c r="AX3937" s="348">
        <v>37</v>
      </c>
    </row>
    <row r="3941" spans="5:50" ht="20" x14ac:dyDescent="0.2">
      <c r="E3941" t="s">
        <v>12424</v>
      </c>
      <c r="F3941" s="345"/>
      <c r="G3941" t="s">
        <v>12245</v>
      </c>
      <c r="I3941" t="s">
        <v>12425</v>
      </c>
      <c r="K3941" t="s">
        <v>17204</v>
      </c>
      <c r="M3941" t="s">
        <v>17205</v>
      </c>
      <c r="O3941" t="s">
        <v>17206</v>
      </c>
      <c r="R3941" t="s">
        <v>12430</v>
      </c>
      <c r="T3941" t="s">
        <v>14069</v>
      </c>
    </row>
    <row r="3942" spans="5:50" x14ac:dyDescent="0.2">
      <c r="E3942" s="350">
        <v>2495</v>
      </c>
      <c r="F3942" s="350">
        <v>12</v>
      </c>
      <c r="G3942" s="350">
        <v>8.1359999999999992</v>
      </c>
      <c r="H3942" s="350">
        <v>0.02</v>
      </c>
      <c r="I3942" s="348">
        <v>2190</v>
      </c>
      <c r="J3942" s="348">
        <v>17</v>
      </c>
      <c r="K3942" s="348">
        <v>1954</v>
      </c>
      <c r="L3942" s="348">
        <v>24</v>
      </c>
      <c r="M3942" s="348">
        <v>222</v>
      </c>
      <c r="N3942" s="348">
        <v>10</v>
      </c>
      <c r="O3942" s="348">
        <v>5.3</v>
      </c>
      <c r="P3942" s="348">
        <v>0.2</v>
      </c>
      <c r="Q3942" s="348"/>
      <c r="R3942" s="350">
        <v>25</v>
      </c>
      <c r="S3942" s="350">
        <v>0.5</v>
      </c>
      <c r="T3942" s="350">
        <v>37</v>
      </c>
      <c r="U3942">
        <v>43</v>
      </c>
    </row>
    <row r="3943" spans="5:50" x14ac:dyDescent="0.2">
      <c r="E3943" s="350">
        <v>2495</v>
      </c>
      <c r="F3943" s="350">
        <v>12</v>
      </c>
      <c r="G3943" s="350">
        <v>8.1359999999999992</v>
      </c>
      <c r="H3943" s="350">
        <v>0.02</v>
      </c>
      <c r="I3943" s="348">
        <v>2190</v>
      </c>
      <c r="J3943" s="348">
        <v>17</v>
      </c>
      <c r="K3943" s="348">
        <v>1954</v>
      </c>
      <c r="L3943" s="348">
        <v>24</v>
      </c>
      <c r="M3943" s="348">
        <v>222</v>
      </c>
      <c r="N3943" s="348">
        <v>10</v>
      </c>
      <c r="O3943" s="348">
        <v>5.3</v>
      </c>
      <c r="P3943" s="348">
        <v>0.2</v>
      </c>
      <c r="Q3943" s="348"/>
      <c r="R3943" s="350">
        <v>25</v>
      </c>
      <c r="S3943" s="350">
        <v>0.5</v>
      </c>
      <c r="T3943" s="350">
        <v>37</v>
      </c>
      <c r="U3943">
        <v>94</v>
      </c>
    </row>
    <row r="3944" spans="5:50" x14ac:dyDescent="0.2">
      <c r="E3944" s="350">
        <v>2495</v>
      </c>
      <c r="F3944" s="350">
        <v>12</v>
      </c>
      <c r="G3944" s="350">
        <v>8.1359999999999992</v>
      </c>
      <c r="H3944" s="350">
        <v>0.02</v>
      </c>
      <c r="I3944" s="348">
        <v>2190</v>
      </c>
      <c r="J3944" s="348">
        <v>17</v>
      </c>
      <c r="K3944" s="348">
        <v>1954</v>
      </c>
      <c r="L3944" s="348">
        <v>24</v>
      </c>
      <c r="M3944" s="348">
        <v>222</v>
      </c>
      <c r="N3944" s="348">
        <v>10</v>
      </c>
      <c r="O3944" s="348">
        <v>5.3</v>
      </c>
      <c r="P3944" s="348">
        <v>0.2</v>
      </c>
      <c r="Q3944" s="348"/>
      <c r="R3944" s="350">
        <v>25</v>
      </c>
      <c r="S3944" s="350">
        <v>0.5</v>
      </c>
      <c r="T3944" s="350">
        <v>37</v>
      </c>
      <c r="U3944">
        <v>130</v>
      </c>
    </row>
    <row r="3945" spans="5:50" ht="21" customHeight="1" x14ac:dyDescent="0.2">
      <c r="E3945" s="350">
        <v>2495</v>
      </c>
      <c r="F3945" s="350">
        <v>12</v>
      </c>
      <c r="G3945" s="350">
        <v>8.1359999999999992</v>
      </c>
      <c r="H3945" s="350">
        <v>0.02</v>
      </c>
      <c r="I3945" s="348">
        <v>2190</v>
      </c>
      <c r="J3945" s="348">
        <v>17</v>
      </c>
      <c r="K3945" s="348">
        <v>1954</v>
      </c>
      <c r="L3945" s="348">
        <v>24</v>
      </c>
      <c r="M3945" s="348">
        <v>222</v>
      </c>
      <c r="N3945" s="348">
        <v>10</v>
      </c>
      <c r="O3945" s="348">
        <v>5.3</v>
      </c>
      <c r="P3945" s="348">
        <v>0.2</v>
      </c>
      <c r="Q3945" s="348"/>
      <c r="R3945" s="350">
        <v>25</v>
      </c>
      <c r="S3945" s="350">
        <v>0.5</v>
      </c>
      <c r="T3945" s="350">
        <v>37</v>
      </c>
      <c r="U3945">
        <v>38</v>
      </c>
    </row>
    <row r="3946" spans="5:50" x14ac:dyDescent="0.2">
      <c r="E3946" s="350">
        <v>2495</v>
      </c>
      <c r="F3946" s="350">
        <v>12</v>
      </c>
      <c r="G3946" s="350">
        <v>8.1359999999999992</v>
      </c>
      <c r="H3946" s="350">
        <v>0.02</v>
      </c>
      <c r="I3946" s="348">
        <v>2190</v>
      </c>
      <c r="J3946" s="348">
        <v>17</v>
      </c>
      <c r="K3946" s="348">
        <v>1954</v>
      </c>
      <c r="L3946" s="348">
        <v>24</v>
      </c>
      <c r="M3946" s="348">
        <v>222</v>
      </c>
      <c r="N3946" s="348">
        <v>10</v>
      </c>
      <c r="O3946" s="348">
        <v>5.3</v>
      </c>
      <c r="P3946" s="348">
        <v>0.2</v>
      </c>
      <c r="Q3946" s="348"/>
      <c r="R3946" s="350">
        <v>25</v>
      </c>
      <c r="S3946" s="350">
        <v>0.5</v>
      </c>
      <c r="T3946" s="350">
        <v>37</v>
      </c>
      <c r="U3946">
        <v>95</v>
      </c>
    </row>
    <row r="3947" spans="5:50" x14ac:dyDescent="0.2">
      <c r="E3947" s="350">
        <v>2495</v>
      </c>
      <c r="F3947" s="350">
        <v>12</v>
      </c>
      <c r="G3947" s="350">
        <v>8.1359999999999992</v>
      </c>
      <c r="H3947" s="350">
        <v>0.02</v>
      </c>
      <c r="I3947" s="348">
        <v>2190</v>
      </c>
      <c r="J3947" s="348">
        <v>17</v>
      </c>
      <c r="K3947" s="348">
        <v>1954</v>
      </c>
      <c r="L3947" s="348">
        <v>24</v>
      </c>
      <c r="M3947" s="348">
        <v>222</v>
      </c>
      <c r="N3947" s="348">
        <v>10</v>
      </c>
      <c r="O3947" s="348">
        <v>5.3</v>
      </c>
      <c r="P3947" s="348">
        <v>0.2</v>
      </c>
      <c r="Q3947" s="348"/>
      <c r="R3947" s="350">
        <v>25</v>
      </c>
      <c r="S3947" s="350">
        <v>0.5</v>
      </c>
      <c r="T3947" s="350">
        <v>37</v>
      </c>
      <c r="U3947">
        <v>115</v>
      </c>
    </row>
    <row r="3948" spans="5:50" x14ac:dyDescent="0.2">
      <c r="E3948" s="350">
        <v>2495</v>
      </c>
      <c r="F3948" s="350">
        <v>12</v>
      </c>
      <c r="G3948" s="350">
        <v>8.1359999999999992</v>
      </c>
      <c r="H3948" s="350">
        <v>0.02</v>
      </c>
      <c r="I3948" s="348">
        <v>2190</v>
      </c>
      <c r="J3948" s="348">
        <v>17</v>
      </c>
      <c r="K3948" s="348">
        <v>1954</v>
      </c>
      <c r="L3948" s="348">
        <v>24</v>
      </c>
      <c r="M3948" s="348">
        <v>222</v>
      </c>
      <c r="N3948" s="348">
        <v>10</v>
      </c>
      <c r="O3948" s="348">
        <v>5.3</v>
      </c>
      <c r="P3948" s="348">
        <v>0.2</v>
      </c>
      <c r="Q3948" s="348"/>
      <c r="R3948" s="350">
        <v>25</v>
      </c>
      <c r="S3948" s="350">
        <v>0.5</v>
      </c>
      <c r="T3948" s="350">
        <v>37</v>
      </c>
      <c r="U3948">
        <v>28</v>
      </c>
    </row>
    <row r="3949" spans="5:50" x14ac:dyDescent="0.2">
      <c r="E3949" s="350">
        <v>2495</v>
      </c>
      <c r="F3949" s="350">
        <v>12</v>
      </c>
      <c r="G3949" s="350">
        <v>8.1359999999999992</v>
      </c>
      <c r="H3949" s="350">
        <v>0.02</v>
      </c>
      <c r="I3949" s="348">
        <v>2190</v>
      </c>
      <c r="J3949" s="348">
        <v>17</v>
      </c>
      <c r="K3949" s="348">
        <v>1954</v>
      </c>
      <c r="L3949" s="348">
        <v>24</v>
      </c>
      <c r="M3949" s="348">
        <v>222</v>
      </c>
      <c r="N3949" s="348">
        <v>10</v>
      </c>
      <c r="O3949" s="348">
        <v>5.3</v>
      </c>
      <c r="P3949" s="348">
        <v>0.2</v>
      </c>
      <c r="Q3949" s="348"/>
      <c r="R3949" s="350">
        <v>25</v>
      </c>
      <c r="S3949" s="350">
        <v>0.5</v>
      </c>
      <c r="T3949" s="350">
        <v>37</v>
      </c>
      <c r="U3949">
        <v>85</v>
      </c>
    </row>
    <row r="3950" spans="5:50" x14ac:dyDescent="0.2">
      <c r="E3950" s="350">
        <v>2495</v>
      </c>
      <c r="F3950" s="350">
        <v>12</v>
      </c>
      <c r="G3950" s="350">
        <v>8.1359999999999992</v>
      </c>
      <c r="H3950" s="350">
        <v>0.02</v>
      </c>
      <c r="I3950" s="348">
        <v>2190</v>
      </c>
      <c r="J3950" s="348">
        <v>17</v>
      </c>
      <c r="K3950" s="348">
        <v>1954</v>
      </c>
      <c r="L3950" s="348">
        <v>24</v>
      </c>
      <c r="M3950" s="348">
        <v>222</v>
      </c>
      <c r="N3950" s="348">
        <v>10</v>
      </c>
      <c r="O3950" s="348">
        <v>5.3</v>
      </c>
      <c r="P3950" s="348">
        <v>0.2</v>
      </c>
      <c r="Q3950" s="348"/>
      <c r="R3950" s="350">
        <v>25</v>
      </c>
      <c r="S3950" s="350">
        <v>0.5</v>
      </c>
      <c r="T3950" s="350">
        <v>37</v>
      </c>
      <c r="U3950">
        <v>120</v>
      </c>
    </row>
    <row r="3951" spans="5:50" x14ac:dyDescent="0.2">
      <c r="E3951" s="350">
        <v>2495</v>
      </c>
      <c r="F3951" s="350">
        <v>12</v>
      </c>
      <c r="G3951" s="350">
        <v>8.1359999999999992</v>
      </c>
      <c r="H3951" s="350">
        <v>0.02</v>
      </c>
      <c r="I3951" s="348">
        <v>2190</v>
      </c>
      <c r="J3951" s="348">
        <v>17</v>
      </c>
      <c r="K3951" s="348">
        <v>1954</v>
      </c>
      <c r="L3951" s="348">
        <v>24</v>
      </c>
      <c r="M3951" s="348">
        <v>222</v>
      </c>
      <c r="N3951" s="348">
        <v>10</v>
      </c>
      <c r="O3951" s="348">
        <v>5.3</v>
      </c>
      <c r="P3951" s="348">
        <v>0.2</v>
      </c>
      <c r="Q3951" s="348"/>
      <c r="R3951" s="350">
        <v>25</v>
      </c>
      <c r="S3951" s="350">
        <v>0.5</v>
      </c>
      <c r="T3951" s="350">
        <v>37</v>
      </c>
      <c r="U3951">
        <v>18</v>
      </c>
    </row>
    <row r="3952" spans="5:50" x14ac:dyDescent="0.2">
      <c r="E3952" s="350">
        <v>2495</v>
      </c>
      <c r="F3952" s="350">
        <v>12</v>
      </c>
      <c r="G3952" s="350">
        <v>8.1359999999999992</v>
      </c>
      <c r="H3952" s="350">
        <v>0.02</v>
      </c>
      <c r="I3952" s="348">
        <v>2190</v>
      </c>
      <c r="J3952" s="348">
        <v>17</v>
      </c>
      <c r="K3952" s="348">
        <v>1954</v>
      </c>
      <c r="L3952" s="348">
        <v>24</v>
      </c>
      <c r="M3952" s="348">
        <v>222</v>
      </c>
      <c r="N3952" s="348">
        <v>10</v>
      </c>
      <c r="O3952" s="348">
        <v>5.3</v>
      </c>
      <c r="P3952" s="348">
        <v>0.2</v>
      </c>
      <c r="Q3952" s="348"/>
      <c r="R3952" s="350">
        <v>25</v>
      </c>
      <c r="S3952" s="350">
        <v>0.5</v>
      </c>
      <c r="T3952" s="350">
        <v>37</v>
      </c>
      <c r="U3952">
        <v>92</v>
      </c>
    </row>
    <row r="3953" spans="5:21" x14ac:dyDescent="0.2">
      <c r="E3953" s="350">
        <v>2495</v>
      </c>
      <c r="F3953" s="350">
        <v>12</v>
      </c>
      <c r="G3953" s="350">
        <v>8.1359999999999992</v>
      </c>
      <c r="H3953" s="350">
        <v>0.02</v>
      </c>
      <c r="I3953" s="348">
        <v>2190</v>
      </c>
      <c r="J3953" s="348">
        <v>17</v>
      </c>
      <c r="K3953" s="348">
        <v>1954</v>
      </c>
      <c r="L3953" s="348">
        <v>24</v>
      </c>
      <c r="M3953" s="348">
        <v>222</v>
      </c>
      <c r="N3953" s="348">
        <v>10</v>
      </c>
      <c r="O3953" s="348">
        <v>5.3</v>
      </c>
      <c r="P3953" s="348">
        <v>0.2</v>
      </c>
      <c r="Q3953" s="348"/>
      <c r="R3953" s="350">
        <v>25</v>
      </c>
      <c r="S3953" s="350">
        <v>0.5</v>
      </c>
      <c r="T3953" s="350">
        <v>37</v>
      </c>
      <c r="U3953">
        <v>102</v>
      </c>
    </row>
    <row r="3954" spans="5:21" x14ac:dyDescent="0.2">
      <c r="E3954" s="350">
        <v>2495</v>
      </c>
      <c r="F3954" s="350">
        <v>12</v>
      </c>
      <c r="G3954" s="350">
        <v>8.1359999999999992</v>
      </c>
      <c r="H3954" s="350">
        <v>0.02</v>
      </c>
      <c r="I3954" s="348">
        <v>2190</v>
      </c>
      <c r="J3954" s="348">
        <v>17</v>
      </c>
      <c r="K3954" s="348">
        <v>1954</v>
      </c>
      <c r="L3954" s="348">
        <v>24</v>
      </c>
      <c r="M3954" s="348">
        <v>222</v>
      </c>
      <c r="N3954" s="348">
        <v>10</v>
      </c>
      <c r="O3954" s="348">
        <v>5.3</v>
      </c>
      <c r="P3954" s="348">
        <v>0.2</v>
      </c>
      <c r="Q3954" s="348"/>
      <c r="R3954" s="350">
        <v>25</v>
      </c>
      <c r="S3954" s="350">
        <v>0.5</v>
      </c>
      <c r="T3954" s="350">
        <v>37</v>
      </c>
      <c r="U3954">
        <v>19</v>
      </c>
    </row>
    <row r="3955" spans="5:21" x14ac:dyDescent="0.2">
      <c r="E3955" s="350">
        <v>2495</v>
      </c>
      <c r="F3955" s="350">
        <v>12</v>
      </c>
      <c r="G3955" s="350">
        <v>8.1359999999999992</v>
      </c>
      <c r="H3955" s="350">
        <v>0.02</v>
      </c>
      <c r="I3955" s="348">
        <v>2190</v>
      </c>
      <c r="J3955" s="348">
        <v>17</v>
      </c>
      <c r="K3955" s="348">
        <v>1954</v>
      </c>
      <c r="L3955" s="348">
        <v>24</v>
      </c>
      <c r="M3955" s="348">
        <v>222</v>
      </c>
      <c r="N3955" s="348">
        <v>10</v>
      </c>
      <c r="O3955" s="348">
        <v>5.3</v>
      </c>
      <c r="P3955" s="348">
        <v>0.2</v>
      </c>
      <c r="Q3955" s="348"/>
      <c r="R3955" s="350">
        <v>25</v>
      </c>
      <c r="S3955" s="350">
        <v>0.5</v>
      </c>
      <c r="T3955" s="350">
        <v>37</v>
      </c>
      <c r="U3955">
        <v>102</v>
      </c>
    </row>
    <row r="3956" spans="5:21" x14ac:dyDescent="0.2">
      <c r="E3956" s="350">
        <v>2495</v>
      </c>
      <c r="F3956" s="350">
        <v>12</v>
      </c>
      <c r="G3956" s="350">
        <v>8.1359999999999992</v>
      </c>
      <c r="H3956" s="350">
        <v>0.02</v>
      </c>
      <c r="I3956" s="348">
        <v>2190</v>
      </c>
      <c r="J3956" s="348">
        <v>17</v>
      </c>
      <c r="K3956" s="348">
        <v>1954</v>
      </c>
      <c r="L3956" s="348">
        <v>24</v>
      </c>
      <c r="M3956" s="348">
        <v>222</v>
      </c>
      <c r="N3956" s="348">
        <v>10</v>
      </c>
      <c r="O3956" s="348">
        <v>5.3</v>
      </c>
      <c r="P3956" s="348">
        <v>0.2</v>
      </c>
      <c r="Q3956" s="348"/>
      <c r="R3956" s="350">
        <v>25</v>
      </c>
      <c r="S3956" s="350">
        <v>0.5</v>
      </c>
      <c r="T3956" s="350">
        <v>37</v>
      </c>
      <c r="U3956">
        <v>133</v>
      </c>
    </row>
    <row r="3957" spans="5:21" x14ac:dyDescent="0.2">
      <c r="E3957" s="350">
        <v>2495</v>
      </c>
      <c r="F3957" s="350">
        <v>12</v>
      </c>
      <c r="G3957" s="350">
        <v>8.1359999999999992</v>
      </c>
      <c r="H3957" s="350">
        <v>0.02</v>
      </c>
      <c r="I3957" s="348">
        <v>2190</v>
      </c>
      <c r="J3957" s="348">
        <v>17</v>
      </c>
      <c r="K3957" s="348">
        <v>1954</v>
      </c>
      <c r="L3957" s="348">
        <v>24</v>
      </c>
      <c r="M3957" s="348">
        <v>222</v>
      </c>
      <c r="N3957" s="348">
        <v>10</v>
      </c>
      <c r="O3957" s="348">
        <v>5.3</v>
      </c>
      <c r="P3957" s="348">
        <v>0.2</v>
      </c>
      <c r="Q3957" s="348"/>
      <c r="R3957" s="350">
        <v>25</v>
      </c>
      <c r="S3957" s="350">
        <v>0.5</v>
      </c>
      <c r="T3957" s="350">
        <v>37</v>
      </c>
      <c r="U3957">
        <v>10</v>
      </c>
    </row>
    <row r="3958" spans="5:21" x14ac:dyDescent="0.2">
      <c r="E3958" s="350">
        <v>2495</v>
      </c>
      <c r="F3958" s="350">
        <v>12</v>
      </c>
      <c r="G3958" s="350">
        <v>8.1359999999999992</v>
      </c>
      <c r="H3958" s="350">
        <v>0.02</v>
      </c>
      <c r="I3958" s="348">
        <v>2190</v>
      </c>
      <c r="J3958" s="348">
        <v>17</v>
      </c>
      <c r="K3958" s="348">
        <v>1954</v>
      </c>
      <c r="L3958" s="348">
        <v>24</v>
      </c>
      <c r="M3958" s="348">
        <v>222</v>
      </c>
      <c r="N3958" s="348">
        <v>10</v>
      </c>
      <c r="O3958" s="348">
        <v>5.3</v>
      </c>
      <c r="P3958" s="348">
        <v>0.2</v>
      </c>
      <c r="Q3958" s="348"/>
      <c r="R3958" s="350">
        <v>25</v>
      </c>
      <c r="S3958" s="350">
        <v>0.5</v>
      </c>
      <c r="T3958" s="350">
        <v>37</v>
      </c>
      <c r="U3958">
        <v>100</v>
      </c>
    </row>
    <row r="3959" spans="5:21" x14ac:dyDescent="0.2">
      <c r="E3959" s="350">
        <v>2495</v>
      </c>
      <c r="F3959" s="350">
        <v>12</v>
      </c>
      <c r="G3959" s="350">
        <v>8.1359999999999992</v>
      </c>
      <c r="H3959" s="350">
        <v>0.02</v>
      </c>
      <c r="I3959" s="348">
        <v>2190</v>
      </c>
      <c r="J3959" s="348">
        <v>17</v>
      </c>
      <c r="K3959" s="348">
        <v>1954</v>
      </c>
      <c r="L3959" s="348">
        <v>24</v>
      </c>
      <c r="M3959" s="348">
        <v>222</v>
      </c>
      <c r="N3959" s="348">
        <v>10</v>
      </c>
      <c r="O3959" s="348">
        <v>5.3</v>
      </c>
      <c r="P3959" s="348">
        <v>0.2</v>
      </c>
      <c r="Q3959" s="348"/>
      <c r="R3959" s="350">
        <v>25</v>
      </c>
      <c r="S3959" s="350">
        <v>0.5</v>
      </c>
      <c r="T3959" s="350">
        <v>37</v>
      </c>
      <c r="U3959">
        <v>134</v>
      </c>
    </row>
    <row r="3960" spans="5:21" x14ac:dyDescent="0.2">
      <c r="E3960" s="350">
        <v>2495</v>
      </c>
      <c r="F3960" s="350">
        <v>12</v>
      </c>
      <c r="G3960" s="350">
        <v>8.1359999999999992</v>
      </c>
      <c r="H3960" s="350">
        <v>0.02</v>
      </c>
      <c r="I3960" s="348">
        <v>2190</v>
      </c>
      <c r="J3960" s="348">
        <v>17</v>
      </c>
      <c r="K3960" s="348">
        <v>1954</v>
      </c>
      <c r="L3960" s="348">
        <v>24</v>
      </c>
      <c r="M3960" s="348">
        <v>222</v>
      </c>
      <c r="N3960" s="348">
        <v>10</v>
      </c>
      <c r="O3960" s="348">
        <v>5.3</v>
      </c>
      <c r="P3960" s="348">
        <v>0.2</v>
      </c>
      <c r="Q3960" s="348"/>
      <c r="R3960" s="350">
        <v>25</v>
      </c>
      <c r="S3960" s="350">
        <v>0.5</v>
      </c>
      <c r="T3960" s="350">
        <v>37</v>
      </c>
      <c r="U3960">
        <v>7</v>
      </c>
    </row>
    <row r="3961" spans="5:21" x14ac:dyDescent="0.2">
      <c r="E3961" s="350">
        <v>2495</v>
      </c>
      <c r="F3961" s="350">
        <v>12</v>
      </c>
      <c r="G3961" s="350">
        <v>8.1359999999999992</v>
      </c>
      <c r="H3961" s="350">
        <v>0.02</v>
      </c>
      <c r="I3961" s="348">
        <v>2190</v>
      </c>
      <c r="J3961" s="348">
        <v>17</v>
      </c>
      <c r="K3961" s="348">
        <v>1954</v>
      </c>
      <c r="L3961" s="348">
        <v>24</v>
      </c>
      <c r="M3961" s="348">
        <v>222</v>
      </c>
      <c r="N3961" s="348">
        <v>10</v>
      </c>
      <c r="O3961" s="348">
        <v>5.3</v>
      </c>
      <c r="P3961" s="348">
        <v>0.2</v>
      </c>
      <c r="Q3961" s="348"/>
      <c r="R3961" s="350">
        <v>25</v>
      </c>
      <c r="S3961" s="350">
        <v>0.5</v>
      </c>
      <c r="T3961" s="350">
        <v>37</v>
      </c>
      <c r="U3961">
        <v>84</v>
      </c>
    </row>
    <row r="3962" spans="5:21" x14ac:dyDescent="0.2">
      <c r="E3962" s="350">
        <v>2495</v>
      </c>
      <c r="F3962" s="350">
        <v>12</v>
      </c>
      <c r="G3962" s="350">
        <v>8.1359999999999992</v>
      </c>
      <c r="H3962" s="350">
        <v>0.02</v>
      </c>
      <c r="I3962" s="348">
        <v>2190</v>
      </c>
      <c r="J3962" s="348">
        <v>17</v>
      </c>
      <c r="K3962" s="348">
        <v>1954</v>
      </c>
      <c r="L3962" s="348">
        <v>24</v>
      </c>
      <c r="M3962" s="348">
        <v>222</v>
      </c>
      <c r="N3962" s="348">
        <v>10</v>
      </c>
      <c r="O3962" s="348">
        <v>5.3</v>
      </c>
      <c r="P3962" s="348">
        <v>0.2</v>
      </c>
      <c r="Q3962" s="348"/>
      <c r="R3962" s="350">
        <v>25</v>
      </c>
      <c r="S3962" s="350">
        <v>0.5</v>
      </c>
      <c r="T3962" s="350">
        <v>37</v>
      </c>
      <c r="U3962">
        <v>127</v>
      </c>
    </row>
    <row r="3963" spans="5:21" x14ac:dyDescent="0.2">
      <c r="E3963" s="350">
        <v>2495</v>
      </c>
      <c r="F3963" s="350">
        <v>12</v>
      </c>
      <c r="G3963" s="350">
        <v>8.1359999999999992</v>
      </c>
      <c r="H3963" s="350">
        <v>0.02</v>
      </c>
      <c r="I3963" s="348">
        <v>2190</v>
      </c>
      <c r="J3963" s="348">
        <v>17</v>
      </c>
      <c r="K3963" s="348">
        <v>1954</v>
      </c>
      <c r="L3963" s="348">
        <v>24</v>
      </c>
      <c r="M3963" s="348">
        <v>222</v>
      </c>
      <c r="N3963" s="348">
        <v>10</v>
      </c>
      <c r="O3963" s="348">
        <v>5.3</v>
      </c>
      <c r="P3963" s="348">
        <v>0.2</v>
      </c>
      <c r="Q3963" s="348"/>
      <c r="R3963" s="350">
        <v>25</v>
      </c>
      <c r="S3963" s="350">
        <v>0.5</v>
      </c>
      <c r="T3963" s="350">
        <v>37</v>
      </c>
      <c r="U3963">
        <v>13</v>
      </c>
    </row>
    <row r="3964" spans="5:21" x14ac:dyDescent="0.2">
      <c r="E3964" s="350">
        <v>2495</v>
      </c>
      <c r="F3964" s="350">
        <v>12</v>
      </c>
      <c r="G3964" s="350">
        <v>8.1359999999999992</v>
      </c>
      <c r="H3964" s="350">
        <v>0.02</v>
      </c>
      <c r="I3964" s="348">
        <v>2190</v>
      </c>
      <c r="J3964" s="348">
        <v>17</v>
      </c>
      <c r="K3964" s="348">
        <v>1954</v>
      </c>
      <c r="L3964" s="348">
        <v>24</v>
      </c>
      <c r="M3964" s="348">
        <v>222</v>
      </c>
      <c r="N3964" s="348">
        <v>10</v>
      </c>
      <c r="O3964" s="348">
        <v>5.3</v>
      </c>
      <c r="P3964" s="348">
        <v>0.2</v>
      </c>
      <c r="Q3964" s="348"/>
      <c r="R3964" s="350">
        <v>25</v>
      </c>
      <c r="S3964" s="350">
        <v>0.5</v>
      </c>
      <c r="T3964" s="350">
        <v>37</v>
      </c>
      <c r="U3964">
        <v>81</v>
      </c>
    </row>
    <row r="3965" spans="5:21" x14ac:dyDescent="0.2">
      <c r="E3965" s="350">
        <v>2495</v>
      </c>
      <c r="F3965" s="350">
        <v>12</v>
      </c>
      <c r="G3965" s="350">
        <v>8.1359999999999992</v>
      </c>
      <c r="H3965" s="350">
        <v>0.02</v>
      </c>
      <c r="I3965" s="348">
        <v>2190</v>
      </c>
      <c r="J3965" s="348">
        <v>17</v>
      </c>
      <c r="K3965" s="348">
        <v>1954</v>
      </c>
      <c r="L3965" s="348">
        <v>24</v>
      </c>
      <c r="M3965" s="348">
        <v>222</v>
      </c>
      <c r="N3965" s="348">
        <v>10</v>
      </c>
      <c r="O3965" s="348">
        <v>5.3</v>
      </c>
      <c r="P3965" s="348">
        <v>0.2</v>
      </c>
      <c r="Q3965" s="348"/>
      <c r="R3965" s="350">
        <v>25</v>
      </c>
      <c r="S3965" s="350">
        <v>0.5</v>
      </c>
      <c r="T3965" s="350">
        <v>37</v>
      </c>
      <c r="U3965">
        <v>118</v>
      </c>
    </row>
    <row r="3966" spans="5:21" ht="20" x14ac:dyDescent="0.2">
      <c r="E3966" s="350">
        <v>2019</v>
      </c>
      <c r="F3966" s="350">
        <v>3</v>
      </c>
      <c r="G3966" s="350">
        <v>7.5570000000000004</v>
      </c>
      <c r="H3966" s="350">
        <v>0.05</v>
      </c>
      <c r="I3966" s="348">
        <v>1982</v>
      </c>
      <c r="J3966" s="348">
        <v>12</v>
      </c>
      <c r="K3966" s="348">
        <v>1875</v>
      </c>
      <c r="L3966" s="348">
        <v>12</v>
      </c>
      <c r="M3966" s="348">
        <v>57</v>
      </c>
      <c r="N3966" s="348">
        <v>6</v>
      </c>
      <c r="O3966" s="348">
        <v>1.3</v>
      </c>
      <c r="P3966" s="348">
        <v>0.1</v>
      </c>
      <c r="Q3966" s="348"/>
      <c r="R3966" s="349">
        <v>25</v>
      </c>
      <c r="S3966" s="349">
        <v>0.5</v>
      </c>
      <c r="T3966" s="350">
        <v>37</v>
      </c>
      <c r="U3966">
        <v>-5</v>
      </c>
    </row>
    <row r="3967" spans="5:21" ht="20" x14ac:dyDescent="0.2">
      <c r="E3967" s="350">
        <v>2019</v>
      </c>
      <c r="F3967" s="350">
        <v>3</v>
      </c>
      <c r="G3967" s="350">
        <v>7.5570000000000004</v>
      </c>
      <c r="H3967" s="350">
        <v>0.05</v>
      </c>
      <c r="I3967" s="348">
        <v>1982</v>
      </c>
      <c r="J3967" s="348">
        <v>12</v>
      </c>
      <c r="K3967" s="348">
        <v>1875</v>
      </c>
      <c r="L3967" s="348">
        <v>12</v>
      </c>
      <c r="M3967" s="348">
        <v>57</v>
      </c>
      <c r="N3967" s="348">
        <v>6</v>
      </c>
      <c r="O3967" s="348">
        <v>1.3</v>
      </c>
      <c r="P3967" s="348">
        <v>0.1</v>
      </c>
      <c r="Q3967" s="348"/>
      <c r="R3967" s="349">
        <v>25</v>
      </c>
      <c r="S3967" s="349">
        <v>0.5</v>
      </c>
      <c r="T3967" s="350">
        <v>37</v>
      </c>
      <c r="U3967">
        <v>-3</v>
      </c>
    </row>
    <row r="3968" spans="5:21" ht="20" x14ac:dyDescent="0.2">
      <c r="E3968" s="350">
        <v>2019</v>
      </c>
      <c r="F3968" s="350">
        <v>3</v>
      </c>
      <c r="G3968" s="350">
        <v>7.5570000000000004</v>
      </c>
      <c r="H3968" s="350">
        <v>0.05</v>
      </c>
      <c r="I3968" s="348">
        <v>1982</v>
      </c>
      <c r="J3968" s="348">
        <v>12</v>
      </c>
      <c r="K3968" s="348">
        <v>1875</v>
      </c>
      <c r="L3968" s="348">
        <v>12</v>
      </c>
      <c r="M3968" s="348">
        <v>57</v>
      </c>
      <c r="N3968" s="348">
        <v>6</v>
      </c>
      <c r="O3968" s="348">
        <v>1.3</v>
      </c>
      <c r="P3968" s="348">
        <v>0.1</v>
      </c>
      <c r="Q3968" s="348"/>
      <c r="R3968" s="349">
        <v>25</v>
      </c>
      <c r="S3968" s="349">
        <v>0.5</v>
      </c>
      <c r="T3968" s="350">
        <v>37</v>
      </c>
      <c r="U3968">
        <v>-16</v>
      </c>
    </row>
    <row r="3969" spans="5:21" ht="20" x14ac:dyDescent="0.2">
      <c r="E3969" s="350">
        <v>2019</v>
      </c>
      <c r="F3969" s="350">
        <v>3</v>
      </c>
      <c r="G3969" s="350">
        <v>7.5570000000000004</v>
      </c>
      <c r="H3969" s="350">
        <v>0.05</v>
      </c>
      <c r="I3969" s="348">
        <v>1982</v>
      </c>
      <c r="J3969" s="348">
        <v>12</v>
      </c>
      <c r="K3969" s="348">
        <v>1875</v>
      </c>
      <c r="L3969" s="348">
        <v>12</v>
      </c>
      <c r="M3969" s="348">
        <v>57</v>
      </c>
      <c r="N3969" s="348">
        <v>6</v>
      </c>
      <c r="O3969" s="348">
        <v>1.3</v>
      </c>
      <c r="P3969" s="348">
        <v>0.1</v>
      </c>
      <c r="Q3969" s="348"/>
      <c r="R3969" s="349">
        <v>25</v>
      </c>
      <c r="S3969" s="349">
        <v>0.5</v>
      </c>
      <c r="T3969" s="350">
        <v>37</v>
      </c>
      <c r="U3969">
        <v>-12</v>
      </c>
    </row>
    <row r="3970" spans="5:21" ht="20" x14ac:dyDescent="0.2">
      <c r="E3970" s="350">
        <v>2019</v>
      </c>
      <c r="F3970" s="350">
        <v>3</v>
      </c>
      <c r="G3970" s="350">
        <v>7.5570000000000004</v>
      </c>
      <c r="H3970" s="350">
        <v>0.05</v>
      </c>
      <c r="I3970" s="348">
        <v>1982</v>
      </c>
      <c r="J3970" s="348">
        <v>12</v>
      </c>
      <c r="K3970" s="348">
        <v>1875</v>
      </c>
      <c r="L3970" s="348">
        <v>12</v>
      </c>
      <c r="M3970" s="348">
        <v>57</v>
      </c>
      <c r="N3970" s="348">
        <v>6</v>
      </c>
      <c r="O3970" s="348">
        <v>1.3</v>
      </c>
      <c r="P3970" s="348">
        <v>0.1</v>
      </c>
      <c r="Q3970" s="348"/>
      <c r="R3970" s="349">
        <v>25</v>
      </c>
      <c r="S3970" s="349">
        <v>0.5</v>
      </c>
      <c r="T3970" s="350">
        <v>37</v>
      </c>
      <c r="U3970">
        <v>-62</v>
      </c>
    </row>
    <row r="3971" spans="5:21" ht="20" x14ac:dyDescent="0.2">
      <c r="E3971" s="350">
        <v>2019</v>
      </c>
      <c r="F3971" s="350">
        <v>3</v>
      </c>
      <c r="G3971" s="350">
        <v>7.5570000000000004</v>
      </c>
      <c r="H3971" s="350">
        <v>0.05</v>
      </c>
      <c r="I3971" s="348">
        <v>1982</v>
      </c>
      <c r="J3971" s="348">
        <v>12</v>
      </c>
      <c r="K3971" s="348">
        <v>1875</v>
      </c>
      <c r="L3971" s="348">
        <v>12</v>
      </c>
      <c r="M3971" s="348">
        <v>57</v>
      </c>
      <c r="N3971" s="348">
        <v>6</v>
      </c>
      <c r="O3971" s="348">
        <v>1.3</v>
      </c>
      <c r="P3971" s="348">
        <v>0.1</v>
      </c>
      <c r="Q3971" s="348"/>
      <c r="R3971" s="349">
        <v>25</v>
      </c>
      <c r="S3971" s="349">
        <v>0.5</v>
      </c>
      <c r="T3971" s="350">
        <v>37</v>
      </c>
      <c r="U3971">
        <v>-16</v>
      </c>
    </row>
    <row r="3972" spans="5:21" ht="20" x14ac:dyDescent="0.2">
      <c r="E3972" s="350">
        <v>2019</v>
      </c>
      <c r="F3972" s="350">
        <v>3</v>
      </c>
      <c r="G3972" s="350">
        <v>7.5570000000000004</v>
      </c>
      <c r="H3972" s="350">
        <v>0.05</v>
      </c>
      <c r="I3972" s="348">
        <v>1982</v>
      </c>
      <c r="J3972" s="348">
        <v>12</v>
      </c>
      <c r="K3972" s="348">
        <v>1875</v>
      </c>
      <c r="L3972" s="348">
        <v>12</v>
      </c>
      <c r="M3972" s="348">
        <v>57</v>
      </c>
      <c r="N3972" s="348">
        <v>6</v>
      </c>
      <c r="O3972" s="348">
        <v>1.3</v>
      </c>
      <c r="P3972" s="348">
        <v>0.1</v>
      </c>
      <c r="Q3972" s="348"/>
      <c r="R3972" s="349">
        <v>25</v>
      </c>
      <c r="S3972" s="349">
        <v>0.5</v>
      </c>
      <c r="T3972" s="350">
        <v>37</v>
      </c>
      <c r="U3972">
        <v>-70</v>
      </c>
    </row>
    <row r="3973" spans="5:21" ht="20" x14ac:dyDescent="0.2">
      <c r="E3973" s="350">
        <v>2019</v>
      </c>
      <c r="F3973" s="350">
        <v>3</v>
      </c>
      <c r="G3973" s="350">
        <v>7.5570000000000004</v>
      </c>
      <c r="H3973" s="350">
        <v>0.05</v>
      </c>
      <c r="I3973" s="348">
        <v>1982</v>
      </c>
      <c r="J3973" s="348">
        <v>12</v>
      </c>
      <c r="K3973" s="348">
        <v>1875</v>
      </c>
      <c r="L3973" s="348">
        <v>12</v>
      </c>
      <c r="M3973" s="348">
        <v>57</v>
      </c>
      <c r="N3973" s="348">
        <v>6</v>
      </c>
      <c r="O3973" s="348">
        <v>1.3</v>
      </c>
      <c r="P3973" s="348">
        <v>0.1</v>
      </c>
      <c r="Q3973" s="348"/>
      <c r="R3973" s="349">
        <v>25</v>
      </c>
      <c r="S3973" s="349">
        <v>0.5</v>
      </c>
      <c r="T3973" s="350">
        <v>37</v>
      </c>
      <c r="U3973">
        <v>-32</v>
      </c>
    </row>
    <row r="3974" spans="5:21" ht="20" x14ac:dyDescent="0.2">
      <c r="E3974" s="350">
        <v>2019</v>
      </c>
      <c r="F3974" s="350">
        <v>3</v>
      </c>
      <c r="G3974" s="350">
        <v>7.5570000000000004</v>
      </c>
      <c r="H3974" s="350">
        <v>0.05</v>
      </c>
      <c r="I3974" s="348">
        <v>1982</v>
      </c>
      <c r="J3974" s="348">
        <v>12</v>
      </c>
      <c r="K3974" s="348">
        <v>1875</v>
      </c>
      <c r="L3974" s="348">
        <v>12</v>
      </c>
      <c r="M3974" s="348">
        <v>57</v>
      </c>
      <c r="N3974" s="348">
        <v>6</v>
      </c>
      <c r="O3974" s="348">
        <v>1.3</v>
      </c>
      <c r="P3974" s="348">
        <v>0.1</v>
      </c>
      <c r="Q3974" s="348"/>
      <c r="R3974" s="349">
        <v>25</v>
      </c>
      <c r="S3974" s="349">
        <v>0.5</v>
      </c>
      <c r="T3974" s="350">
        <v>37</v>
      </c>
      <c r="U3974">
        <v>-8</v>
      </c>
    </row>
    <row r="3975" spans="5:21" ht="20" x14ac:dyDescent="0.2">
      <c r="E3975" s="350">
        <v>2146</v>
      </c>
      <c r="F3975" s="350">
        <v>5</v>
      </c>
      <c r="G3975" s="350">
        <v>7.87</v>
      </c>
      <c r="H3975" s="350">
        <v>0.04</v>
      </c>
      <c r="I3975" s="348">
        <v>1997</v>
      </c>
      <c r="J3975" s="348">
        <v>15</v>
      </c>
      <c r="K3975" s="348">
        <v>1857</v>
      </c>
      <c r="L3975" s="348">
        <v>23</v>
      </c>
      <c r="M3975" s="348">
        <v>115</v>
      </c>
      <c r="N3975" s="348">
        <v>11</v>
      </c>
      <c r="O3975" s="348">
        <v>2.7</v>
      </c>
      <c r="P3975" s="348">
        <v>0.3</v>
      </c>
      <c r="Q3975" s="348"/>
      <c r="R3975" s="349">
        <v>25</v>
      </c>
      <c r="S3975" s="349">
        <v>0.5</v>
      </c>
      <c r="T3975" s="350">
        <v>37</v>
      </c>
      <c r="U3975">
        <v>13</v>
      </c>
    </row>
    <row r="3976" spans="5:21" ht="20" x14ac:dyDescent="0.2">
      <c r="E3976" s="350">
        <v>2146</v>
      </c>
      <c r="F3976" s="350">
        <v>5</v>
      </c>
      <c r="G3976" s="350">
        <v>7.87</v>
      </c>
      <c r="H3976" s="350">
        <v>0.04</v>
      </c>
      <c r="I3976" s="348">
        <v>1997</v>
      </c>
      <c r="J3976" s="348">
        <v>15</v>
      </c>
      <c r="K3976" s="348">
        <v>1857</v>
      </c>
      <c r="L3976" s="348">
        <v>23</v>
      </c>
      <c r="M3976" s="348">
        <v>115</v>
      </c>
      <c r="N3976" s="348">
        <v>11</v>
      </c>
      <c r="O3976" s="348">
        <v>2.7</v>
      </c>
      <c r="P3976" s="348">
        <v>0.3</v>
      </c>
      <c r="Q3976" s="348"/>
      <c r="R3976" s="349">
        <v>25</v>
      </c>
      <c r="S3976" s="349">
        <v>0.5</v>
      </c>
      <c r="T3976" s="350">
        <v>37</v>
      </c>
      <c r="U3976">
        <v>13</v>
      </c>
    </row>
    <row r="3977" spans="5:21" ht="20" x14ac:dyDescent="0.2">
      <c r="E3977" s="350">
        <v>2146</v>
      </c>
      <c r="F3977" s="350">
        <v>5</v>
      </c>
      <c r="G3977" s="350">
        <v>7.87</v>
      </c>
      <c r="H3977" s="350">
        <v>0.04</v>
      </c>
      <c r="I3977" s="348">
        <v>1997</v>
      </c>
      <c r="J3977" s="348">
        <v>15</v>
      </c>
      <c r="K3977" s="348">
        <v>1857</v>
      </c>
      <c r="L3977" s="348">
        <v>23</v>
      </c>
      <c r="M3977" s="348">
        <v>115</v>
      </c>
      <c r="N3977" s="348">
        <v>11</v>
      </c>
      <c r="O3977" s="348">
        <v>2.7</v>
      </c>
      <c r="P3977" s="348">
        <v>0.3</v>
      </c>
      <c r="Q3977" s="348"/>
      <c r="R3977" s="349">
        <v>25</v>
      </c>
      <c r="S3977" s="349">
        <v>0.5</v>
      </c>
      <c r="T3977" s="350">
        <v>37</v>
      </c>
      <c r="U3977">
        <v>29</v>
      </c>
    </row>
    <row r="3978" spans="5:21" ht="20" x14ac:dyDescent="0.2">
      <c r="E3978" s="350">
        <v>2146</v>
      </c>
      <c r="F3978" s="350">
        <v>5</v>
      </c>
      <c r="G3978" s="350">
        <v>7.87</v>
      </c>
      <c r="H3978" s="350">
        <v>0.04</v>
      </c>
      <c r="I3978" s="348">
        <v>1997</v>
      </c>
      <c r="J3978" s="348">
        <v>15</v>
      </c>
      <c r="K3978" s="348">
        <v>1857</v>
      </c>
      <c r="L3978" s="348">
        <v>23</v>
      </c>
      <c r="M3978" s="348">
        <v>115</v>
      </c>
      <c r="N3978" s="348">
        <v>11</v>
      </c>
      <c r="O3978" s="348">
        <v>2.7</v>
      </c>
      <c r="P3978" s="348">
        <v>0.3</v>
      </c>
      <c r="Q3978" s="348"/>
      <c r="R3978" s="349">
        <v>25</v>
      </c>
      <c r="S3978" s="349">
        <v>0.5</v>
      </c>
      <c r="T3978" s="350">
        <v>37</v>
      </c>
      <c r="U3978">
        <v>24</v>
      </c>
    </row>
    <row r="3979" spans="5:21" ht="20" x14ac:dyDescent="0.2">
      <c r="E3979" s="350">
        <v>2146</v>
      </c>
      <c r="F3979" s="350">
        <v>5</v>
      </c>
      <c r="G3979" s="350">
        <v>7.87</v>
      </c>
      <c r="H3979" s="350">
        <v>0.04</v>
      </c>
      <c r="I3979" s="348">
        <v>1997</v>
      </c>
      <c r="J3979" s="348">
        <v>15</v>
      </c>
      <c r="K3979" s="348">
        <v>1857</v>
      </c>
      <c r="L3979" s="348">
        <v>23</v>
      </c>
      <c r="M3979" s="348">
        <v>115</v>
      </c>
      <c r="N3979" s="348">
        <v>11</v>
      </c>
      <c r="O3979" s="348">
        <v>2.7</v>
      </c>
      <c r="P3979" s="348">
        <v>0.3</v>
      </c>
      <c r="Q3979" s="348"/>
      <c r="R3979" s="349">
        <v>25</v>
      </c>
      <c r="S3979" s="349">
        <v>0.5</v>
      </c>
      <c r="T3979" s="350">
        <v>37</v>
      </c>
      <c r="U3979">
        <v>-17</v>
      </c>
    </row>
    <row r="3980" spans="5:21" ht="20" x14ac:dyDescent="0.2">
      <c r="E3980" s="350">
        <v>2146</v>
      </c>
      <c r="F3980" s="350">
        <v>5</v>
      </c>
      <c r="G3980" s="350">
        <v>7.87</v>
      </c>
      <c r="H3980" s="350">
        <v>0.04</v>
      </c>
      <c r="I3980" s="348">
        <v>1997</v>
      </c>
      <c r="J3980" s="348">
        <v>15</v>
      </c>
      <c r="K3980" s="348">
        <v>1857</v>
      </c>
      <c r="L3980" s="348">
        <v>23</v>
      </c>
      <c r="M3980" s="348">
        <v>115</v>
      </c>
      <c r="N3980" s="348">
        <v>11</v>
      </c>
      <c r="O3980" s="348">
        <v>2.7</v>
      </c>
      <c r="P3980" s="348">
        <v>0.3</v>
      </c>
      <c r="Q3980" s="348"/>
      <c r="R3980" s="349">
        <v>25</v>
      </c>
      <c r="S3980" s="349">
        <v>0.5</v>
      </c>
      <c r="T3980" s="350">
        <v>37</v>
      </c>
      <c r="U3980">
        <v>-6</v>
      </c>
    </row>
    <row r="3981" spans="5:21" ht="20" x14ac:dyDescent="0.2">
      <c r="E3981" s="350">
        <v>2146</v>
      </c>
      <c r="F3981" s="350">
        <v>5</v>
      </c>
      <c r="G3981" s="350">
        <v>7.87</v>
      </c>
      <c r="H3981" s="350">
        <v>0.04</v>
      </c>
      <c r="I3981" s="348">
        <v>1997</v>
      </c>
      <c r="J3981" s="348">
        <v>15</v>
      </c>
      <c r="K3981" s="348">
        <v>1857</v>
      </c>
      <c r="L3981" s="348">
        <v>23</v>
      </c>
      <c r="M3981" s="348">
        <v>115</v>
      </c>
      <c r="N3981" s="348">
        <v>11</v>
      </c>
      <c r="O3981" s="348">
        <v>2.7</v>
      </c>
      <c r="P3981" s="348">
        <v>0.3</v>
      </c>
      <c r="Q3981" s="348"/>
      <c r="R3981" s="349">
        <v>25</v>
      </c>
      <c r="S3981" s="349">
        <v>0.5</v>
      </c>
      <c r="T3981" s="350">
        <v>37</v>
      </c>
      <c r="U3981">
        <v>-1</v>
      </c>
    </row>
    <row r="3982" spans="5:21" ht="20" x14ac:dyDescent="0.2">
      <c r="E3982" s="350">
        <v>2146</v>
      </c>
      <c r="F3982" s="350">
        <v>5</v>
      </c>
      <c r="G3982" s="350">
        <v>7.87</v>
      </c>
      <c r="H3982" s="350">
        <v>0.04</v>
      </c>
      <c r="I3982" s="348">
        <v>1997</v>
      </c>
      <c r="J3982" s="348">
        <v>15</v>
      </c>
      <c r="K3982" s="348">
        <v>1857</v>
      </c>
      <c r="L3982" s="348">
        <v>23</v>
      </c>
      <c r="M3982" s="348">
        <v>115</v>
      </c>
      <c r="N3982" s="348">
        <v>11</v>
      </c>
      <c r="O3982" s="348">
        <v>2.7</v>
      </c>
      <c r="P3982" s="348">
        <v>0.3</v>
      </c>
      <c r="Q3982" s="348"/>
      <c r="R3982" s="349">
        <v>25</v>
      </c>
      <c r="S3982" s="349">
        <v>0.5</v>
      </c>
      <c r="T3982" s="350">
        <v>37</v>
      </c>
      <c r="U3982">
        <v>-32</v>
      </c>
    </row>
    <row r="3983" spans="5:21" ht="20" x14ac:dyDescent="0.2">
      <c r="E3983" s="350">
        <v>2146</v>
      </c>
      <c r="F3983" s="350">
        <v>5</v>
      </c>
      <c r="G3983" s="350">
        <v>7.87</v>
      </c>
      <c r="H3983" s="350">
        <v>0.04</v>
      </c>
      <c r="I3983" s="348">
        <v>1997</v>
      </c>
      <c r="J3983" s="348">
        <v>15</v>
      </c>
      <c r="K3983" s="348">
        <v>1857</v>
      </c>
      <c r="L3983" s="348">
        <v>23</v>
      </c>
      <c r="M3983" s="348">
        <v>115</v>
      </c>
      <c r="N3983" s="348">
        <v>11</v>
      </c>
      <c r="O3983" s="348">
        <v>2.7</v>
      </c>
      <c r="P3983" s="348">
        <v>0.3</v>
      </c>
      <c r="Q3983" s="348"/>
      <c r="R3983" s="349">
        <v>25</v>
      </c>
      <c r="S3983" s="349">
        <v>0.5</v>
      </c>
      <c r="T3983" s="350">
        <v>37</v>
      </c>
      <c r="U3983">
        <v>27</v>
      </c>
    </row>
    <row r="3984" spans="5:21" ht="20" x14ac:dyDescent="0.2">
      <c r="E3984" s="350">
        <v>2277</v>
      </c>
      <c r="F3984" s="350">
        <v>5</v>
      </c>
      <c r="G3984" s="350">
        <v>8.2010000000000005</v>
      </c>
      <c r="H3984" s="350">
        <v>0.03</v>
      </c>
      <c r="I3984" s="348">
        <v>1951</v>
      </c>
      <c r="J3984" s="348">
        <v>18</v>
      </c>
      <c r="K3984" s="348">
        <v>1714</v>
      </c>
      <c r="L3984" s="348">
        <v>30</v>
      </c>
      <c r="M3984" s="348">
        <v>227</v>
      </c>
      <c r="N3984" s="348">
        <v>13</v>
      </c>
      <c r="O3984" s="348">
        <v>5.4</v>
      </c>
      <c r="P3984" s="348">
        <v>0.3</v>
      </c>
      <c r="Q3984" s="348"/>
      <c r="R3984" s="349">
        <v>25</v>
      </c>
      <c r="S3984" s="349">
        <v>0.5</v>
      </c>
      <c r="T3984" s="350">
        <v>37</v>
      </c>
      <c r="U3984">
        <v>10</v>
      </c>
    </row>
    <row r="3985" spans="5:21" ht="20" x14ac:dyDescent="0.2">
      <c r="E3985" s="350">
        <v>2277</v>
      </c>
      <c r="F3985" s="350">
        <v>5</v>
      </c>
      <c r="G3985" s="350">
        <v>8.2010000000000005</v>
      </c>
      <c r="H3985" s="350">
        <v>0.03</v>
      </c>
      <c r="I3985" s="348">
        <v>1951</v>
      </c>
      <c r="J3985" s="348">
        <v>18</v>
      </c>
      <c r="K3985" s="348">
        <v>1714</v>
      </c>
      <c r="L3985" s="348">
        <v>30</v>
      </c>
      <c r="M3985" s="348">
        <v>227</v>
      </c>
      <c r="N3985" s="348">
        <v>13</v>
      </c>
      <c r="O3985" s="348">
        <v>5.4</v>
      </c>
      <c r="P3985" s="348">
        <v>0.3</v>
      </c>
      <c r="Q3985" s="348"/>
      <c r="R3985" s="349">
        <v>25</v>
      </c>
      <c r="S3985" s="349">
        <v>0.5</v>
      </c>
      <c r="T3985" s="350">
        <v>37</v>
      </c>
      <c r="U3985">
        <v>13</v>
      </c>
    </row>
    <row r="3986" spans="5:21" ht="20" x14ac:dyDescent="0.2">
      <c r="E3986" s="350">
        <v>2277</v>
      </c>
      <c r="F3986" s="350">
        <v>5</v>
      </c>
      <c r="G3986" s="350">
        <v>8.2010000000000005</v>
      </c>
      <c r="H3986" s="350">
        <v>0.03</v>
      </c>
      <c r="I3986" s="348">
        <v>1951</v>
      </c>
      <c r="J3986" s="348">
        <v>18</v>
      </c>
      <c r="K3986" s="348">
        <v>1714</v>
      </c>
      <c r="L3986" s="348">
        <v>30</v>
      </c>
      <c r="M3986" s="348">
        <v>227</v>
      </c>
      <c r="N3986" s="348">
        <v>13</v>
      </c>
      <c r="O3986" s="348">
        <v>5.4</v>
      </c>
      <c r="P3986" s="348">
        <v>0.3</v>
      </c>
      <c r="Q3986" s="348"/>
      <c r="R3986" s="349">
        <v>25</v>
      </c>
      <c r="S3986" s="349">
        <v>0.5</v>
      </c>
      <c r="T3986" s="350">
        <v>37</v>
      </c>
      <c r="U3986">
        <v>29</v>
      </c>
    </row>
    <row r="3987" spans="5:21" ht="20" x14ac:dyDescent="0.2">
      <c r="E3987" s="350">
        <v>2277</v>
      </c>
      <c r="F3987" s="350">
        <v>5</v>
      </c>
      <c r="G3987" s="350">
        <v>8.2010000000000005</v>
      </c>
      <c r="H3987" s="350">
        <v>0.03</v>
      </c>
      <c r="I3987" s="348">
        <v>1951</v>
      </c>
      <c r="J3987" s="348">
        <v>18</v>
      </c>
      <c r="K3987" s="348">
        <v>1714</v>
      </c>
      <c r="L3987" s="348">
        <v>30</v>
      </c>
      <c r="M3987" s="348">
        <v>227</v>
      </c>
      <c r="N3987" s="348">
        <v>13</v>
      </c>
      <c r="O3987" s="348">
        <v>5.4</v>
      </c>
      <c r="P3987" s="348">
        <v>0.3</v>
      </c>
      <c r="Q3987" s="348"/>
      <c r="R3987" s="349">
        <v>25</v>
      </c>
      <c r="S3987" s="349">
        <v>0.5</v>
      </c>
      <c r="T3987" s="350">
        <v>37</v>
      </c>
      <c r="U3987">
        <v>29</v>
      </c>
    </row>
    <row r="3988" spans="5:21" ht="20" x14ac:dyDescent="0.2">
      <c r="E3988" s="350">
        <v>2277</v>
      </c>
      <c r="F3988" s="350">
        <v>5</v>
      </c>
      <c r="G3988" s="350">
        <v>8.2010000000000005</v>
      </c>
      <c r="H3988" s="350">
        <v>0.03</v>
      </c>
      <c r="I3988" s="348">
        <v>1951</v>
      </c>
      <c r="J3988" s="348">
        <v>18</v>
      </c>
      <c r="K3988" s="348">
        <v>1714</v>
      </c>
      <c r="L3988" s="348">
        <v>30</v>
      </c>
      <c r="M3988" s="348">
        <v>227</v>
      </c>
      <c r="N3988" s="348">
        <v>13</v>
      </c>
      <c r="O3988" s="348">
        <v>5.4</v>
      </c>
      <c r="P3988" s="348">
        <v>0.3</v>
      </c>
      <c r="Q3988" s="348"/>
      <c r="R3988" s="349">
        <v>25</v>
      </c>
      <c r="S3988" s="349">
        <v>0.5</v>
      </c>
      <c r="T3988" s="350">
        <v>37</v>
      </c>
      <c r="U3988">
        <v>24</v>
      </c>
    </row>
    <row r="3989" spans="5:21" ht="20" x14ac:dyDescent="0.2">
      <c r="E3989" s="350">
        <v>2277</v>
      </c>
      <c r="F3989" s="350">
        <v>5</v>
      </c>
      <c r="G3989" s="350">
        <v>8.2010000000000005</v>
      </c>
      <c r="H3989" s="350">
        <v>0.03</v>
      </c>
      <c r="I3989" s="348">
        <v>1951</v>
      </c>
      <c r="J3989" s="348">
        <v>18</v>
      </c>
      <c r="K3989" s="348">
        <v>1714</v>
      </c>
      <c r="L3989" s="348">
        <v>30</v>
      </c>
      <c r="M3989" s="348">
        <v>227</v>
      </c>
      <c r="N3989" s="348">
        <v>13</v>
      </c>
      <c r="O3989" s="348">
        <v>5.4</v>
      </c>
      <c r="P3989" s="348">
        <v>0.3</v>
      </c>
      <c r="Q3989" s="348"/>
      <c r="R3989" s="349">
        <v>25</v>
      </c>
      <c r="S3989" s="349">
        <v>0.5</v>
      </c>
      <c r="T3989" s="350">
        <v>37</v>
      </c>
      <c r="U3989">
        <v>12</v>
      </c>
    </row>
    <row r="3990" spans="5:21" ht="20" x14ac:dyDescent="0.2">
      <c r="E3990" s="350">
        <v>2277</v>
      </c>
      <c r="F3990" s="350">
        <v>5</v>
      </c>
      <c r="G3990" s="350">
        <v>8.2010000000000005</v>
      </c>
      <c r="H3990" s="350">
        <v>0.03</v>
      </c>
      <c r="I3990" s="348">
        <v>1951</v>
      </c>
      <c r="J3990" s="348">
        <v>18</v>
      </c>
      <c r="K3990" s="348">
        <v>1714</v>
      </c>
      <c r="L3990" s="348">
        <v>30</v>
      </c>
      <c r="M3990" s="348">
        <v>227</v>
      </c>
      <c r="N3990" s="348">
        <v>13</v>
      </c>
      <c r="O3990" s="348">
        <v>5.4</v>
      </c>
      <c r="P3990" s="348">
        <v>0.3</v>
      </c>
      <c r="Q3990" s="348"/>
      <c r="R3990" s="349">
        <v>25</v>
      </c>
      <c r="S3990" s="349">
        <v>0.5</v>
      </c>
      <c r="T3990" s="350">
        <v>37</v>
      </c>
      <c r="U3990">
        <v>-1</v>
      </c>
    </row>
    <row r="3991" spans="5:21" ht="20" x14ac:dyDescent="0.2">
      <c r="E3991" s="350">
        <v>2277</v>
      </c>
      <c r="F3991" s="350">
        <v>5</v>
      </c>
      <c r="G3991" s="350">
        <v>8.2010000000000005</v>
      </c>
      <c r="H3991" s="350">
        <v>0.03</v>
      </c>
      <c r="I3991" s="348">
        <v>1951</v>
      </c>
      <c r="J3991" s="348">
        <v>18</v>
      </c>
      <c r="K3991" s="348">
        <v>1714</v>
      </c>
      <c r="L3991" s="348">
        <v>30</v>
      </c>
      <c r="M3991" s="348">
        <v>227</v>
      </c>
      <c r="N3991" s="348">
        <v>13</v>
      </c>
      <c r="O3991" s="348">
        <v>5.4</v>
      </c>
      <c r="P3991" s="348">
        <v>0.3</v>
      </c>
      <c r="Q3991" s="348"/>
      <c r="R3991" s="349">
        <v>25</v>
      </c>
      <c r="S3991" s="349">
        <v>0.5</v>
      </c>
      <c r="T3991" s="350">
        <v>37</v>
      </c>
      <c r="U3991">
        <v>23</v>
      </c>
    </row>
    <row r="3992" spans="5:21" ht="20" x14ac:dyDescent="0.2">
      <c r="E3992" s="350">
        <v>2277</v>
      </c>
      <c r="F3992" s="350">
        <v>5</v>
      </c>
      <c r="G3992" s="350">
        <v>8.2010000000000005</v>
      </c>
      <c r="H3992" s="350">
        <v>0.03</v>
      </c>
      <c r="I3992" s="348">
        <v>1951</v>
      </c>
      <c r="J3992" s="348">
        <v>18</v>
      </c>
      <c r="K3992" s="348">
        <v>1714</v>
      </c>
      <c r="L3992" s="348">
        <v>30</v>
      </c>
      <c r="M3992" s="348">
        <v>227</v>
      </c>
      <c r="N3992" s="348">
        <v>13</v>
      </c>
      <c r="O3992" s="348">
        <v>5.4</v>
      </c>
      <c r="P3992" s="348">
        <v>0.3</v>
      </c>
      <c r="Q3992" s="348"/>
      <c r="R3992" s="349">
        <v>25</v>
      </c>
      <c r="S3992" s="349">
        <v>0.5</v>
      </c>
      <c r="T3992" s="350">
        <v>37</v>
      </c>
      <c r="U3992">
        <v>36</v>
      </c>
    </row>
    <row r="3993" spans="5:21" ht="20" x14ac:dyDescent="0.2">
      <c r="E3993" s="350">
        <v>2405</v>
      </c>
      <c r="F3993" s="350">
        <v>5</v>
      </c>
      <c r="G3993" s="350">
        <v>8.3420000000000005</v>
      </c>
      <c r="H3993" s="350">
        <v>0.04</v>
      </c>
      <c r="I3993" s="348">
        <v>1968</v>
      </c>
      <c r="J3993" s="348">
        <v>26</v>
      </c>
      <c r="K3993" s="348">
        <v>1658</v>
      </c>
      <c r="L3993" s="348">
        <v>44</v>
      </c>
      <c r="M3993" s="348">
        <v>304</v>
      </c>
      <c r="N3993" s="348">
        <v>19</v>
      </c>
      <c r="O3993" s="348">
        <v>7.2</v>
      </c>
      <c r="P3993" s="348">
        <v>0.4</v>
      </c>
      <c r="Q3993" s="348"/>
      <c r="R3993" s="349">
        <v>25</v>
      </c>
      <c r="S3993" s="349">
        <v>0.5</v>
      </c>
      <c r="T3993" s="350">
        <v>37</v>
      </c>
      <c r="U3993">
        <v>15</v>
      </c>
    </row>
    <row r="3994" spans="5:21" ht="20" x14ac:dyDescent="0.2">
      <c r="E3994" s="350">
        <v>2405</v>
      </c>
      <c r="F3994" s="350">
        <v>5</v>
      </c>
      <c r="G3994" s="350">
        <v>8.3420000000000005</v>
      </c>
      <c r="H3994" s="350">
        <v>0.04</v>
      </c>
      <c r="I3994" s="348">
        <v>1968</v>
      </c>
      <c r="J3994" s="348">
        <v>26</v>
      </c>
      <c r="K3994" s="348">
        <v>1658</v>
      </c>
      <c r="L3994" s="348">
        <v>44</v>
      </c>
      <c r="M3994" s="348">
        <v>304</v>
      </c>
      <c r="N3994" s="348">
        <v>19</v>
      </c>
      <c r="O3994" s="348">
        <v>7.2</v>
      </c>
      <c r="P3994" s="348">
        <v>0.4</v>
      </c>
      <c r="Q3994" s="348"/>
      <c r="R3994" s="349">
        <v>25</v>
      </c>
      <c r="S3994" s="349">
        <v>0.5</v>
      </c>
      <c r="T3994" s="350">
        <v>37</v>
      </c>
      <c r="U3994">
        <v>15</v>
      </c>
    </row>
    <row r="3995" spans="5:21" ht="20" x14ac:dyDescent="0.2">
      <c r="E3995" s="350">
        <v>2405</v>
      </c>
      <c r="F3995" s="350">
        <v>5</v>
      </c>
      <c r="G3995" s="350">
        <v>8.3420000000000005</v>
      </c>
      <c r="H3995" s="350">
        <v>0.04</v>
      </c>
      <c r="I3995" s="348">
        <v>1968</v>
      </c>
      <c r="J3995" s="348">
        <v>26</v>
      </c>
      <c r="K3995" s="348">
        <v>1658</v>
      </c>
      <c r="L3995" s="348">
        <v>44</v>
      </c>
      <c r="M3995" s="348">
        <v>304</v>
      </c>
      <c r="N3995" s="348">
        <v>19</v>
      </c>
      <c r="O3995" s="348">
        <v>7.2</v>
      </c>
      <c r="P3995" s="348">
        <v>0.4</v>
      </c>
      <c r="Q3995" s="348"/>
      <c r="R3995" s="349">
        <v>25</v>
      </c>
      <c r="S3995" s="349">
        <v>0.5</v>
      </c>
      <c r="T3995" s="350">
        <v>37</v>
      </c>
      <c r="U3995">
        <v>66</v>
      </c>
    </row>
    <row r="3996" spans="5:21" ht="20" x14ac:dyDescent="0.2">
      <c r="E3996" s="350">
        <v>2405</v>
      </c>
      <c r="F3996" s="350">
        <v>5</v>
      </c>
      <c r="G3996" s="350">
        <v>8.3420000000000005</v>
      </c>
      <c r="H3996" s="350">
        <v>0.04</v>
      </c>
      <c r="I3996" s="348">
        <v>1968</v>
      </c>
      <c r="J3996" s="348">
        <v>26</v>
      </c>
      <c r="K3996" s="348">
        <v>1658</v>
      </c>
      <c r="L3996" s="348">
        <v>44</v>
      </c>
      <c r="M3996" s="348">
        <v>304</v>
      </c>
      <c r="N3996" s="348">
        <v>19</v>
      </c>
      <c r="O3996" s="348">
        <v>7.2</v>
      </c>
      <c r="P3996" s="348">
        <v>0.4</v>
      </c>
      <c r="Q3996" s="348"/>
      <c r="R3996" s="349">
        <v>25</v>
      </c>
      <c r="S3996" s="349">
        <v>0.5</v>
      </c>
      <c r="T3996" s="350">
        <v>37</v>
      </c>
      <c r="U3996">
        <v>53</v>
      </c>
    </row>
    <row r="3997" spans="5:21" ht="20" x14ac:dyDescent="0.2">
      <c r="E3997" s="350">
        <v>2405</v>
      </c>
      <c r="F3997" s="350">
        <v>5</v>
      </c>
      <c r="G3997" s="350">
        <v>8.3420000000000005</v>
      </c>
      <c r="H3997" s="350">
        <v>0.04</v>
      </c>
      <c r="I3997" s="348">
        <v>1968</v>
      </c>
      <c r="J3997" s="348">
        <v>26</v>
      </c>
      <c r="K3997" s="348">
        <v>1658</v>
      </c>
      <c r="L3997" s="348">
        <v>44</v>
      </c>
      <c r="M3997" s="348">
        <v>304</v>
      </c>
      <c r="N3997" s="348">
        <v>19</v>
      </c>
      <c r="O3997" s="348">
        <v>7.2</v>
      </c>
      <c r="P3997" s="348">
        <v>0.4</v>
      </c>
      <c r="Q3997" s="348"/>
      <c r="R3997" s="349">
        <v>25</v>
      </c>
      <c r="S3997" s="349">
        <v>0.5</v>
      </c>
      <c r="T3997" s="350">
        <v>37</v>
      </c>
      <c r="U3997">
        <v>46</v>
      </c>
    </row>
    <row r="3998" spans="5:21" ht="20" x14ac:dyDescent="0.2">
      <c r="E3998" s="350">
        <v>2405</v>
      </c>
      <c r="F3998" s="350">
        <v>5</v>
      </c>
      <c r="G3998" s="350">
        <v>8.3420000000000005</v>
      </c>
      <c r="H3998" s="350">
        <v>0.04</v>
      </c>
      <c r="I3998" s="348">
        <v>1968</v>
      </c>
      <c r="J3998" s="348">
        <v>26</v>
      </c>
      <c r="K3998" s="348">
        <v>1658</v>
      </c>
      <c r="L3998" s="348">
        <v>44</v>
      </c>
      <c r="M3998" s="348">
        <v>304</v>
      </c>
      <c r="N3998" s="348">
        <v>19</v>
      </c>
      <c r="O3998" s="348">
        <v>7.2</v>
      </c>
      <c r="P3998" s="348">
        <v>0.4</v>
      </c>
      <c r="Q3998" s="348"/>
      <c r="R3998" s="349">
        <v>25</v>
      </c>
      <c r="S3998" s="349">
        <v>0.5</v>
      </c>
      <c r="T3998" s="350">
        <v>37</v>
      </c>
      <c r="U3998">
        <v>75</v>
      </c>
    </row>
    <row r="3999" spans="5:21" ht="20" x14ac:dyDescent="0.2">
      <c r="E3999" s="350">
        <v>2405</v>
      </c>
      <c r="F3999" s="350">
        <v>5</v>
      </c>
      <c r="G3999" s="350">
        <v>8.3420000000000005</v>
      </c>
      <c r="H3999" s="350">
        <v>0.04</v>
      </c>
      <c r="I3999" s="348">
        <v>1968</v>
      </c>
      <c r="J3999" s="348">
        <v>26</v>
      </c>
      <c r="K3999" s="348">
        <v>1658</v>
      </c>
      <c r="L3999" s="348">
        <v>44</v>
      </c>
      <c r="M3999" s="348">
        <v>304</v>
      </c>
      <c r="N3999" s="348">
        <v>19</v>
      </c>
      <c r="O3999" s="348">
        <v>7.2</v>
      </c>
      <c r="P3999" s="348">
        <v>0.4</v>
      </c>
      <c r="Q3999" s="348"/>
      <c r="R3999" s="349">
        <v>25</v>
      </c>
      <c r="S3999" s="349">
        <v>0.5</v>
      </c>
      <c r="T3999" s="350">
        <v>37</v>
      </c>
      <c r="U3999">
        <v>17</v>
      </c>
    </row>
    <row r="4000" spans="5:21" ht="20" x14ac:dyDescent="0.2">
      <c r="E4000" s="350">
        <v>2405</v>
      </c>
      <c r="F4000" s="350">
        <v>5</v>
      </c>
      <c r="G4000" s="350">
        <v>8.3420000000000005</v>
      </c>
      <c r="H4000" s="350">
        <v>0.04</v>
      </c>
      <c r="I4000" s="348">
        <v>1968</v>
      </c>
      <c r="J4000" s="348">
        <v>26</v>
      </c>
      <c r="K4000" s="348">
        <v>1658</v>
      </c>
      <c r="L4000" s="348">
        <v>44</v>
      </c>
      <c r="M4000" s="348">
        <v>304</v>
      </c>
      <c r="N4000" s="348">
        <v>19</v>
      </c>
      <c r="O4000" s="348">
        <v>7.2</v>
      </c>
      <c r="P4000" s="348">
        <v>0.4</v>
      </c>
      <c r="Q4000" s="348"/>
      <c r="R4000" s="349">
        <v>25</v>
      </c>
      <c r="S4000" s="349">
        <v>0.5</v>
      </c>
      <c r="T4000" s="350">
        <v>37</v>
      </c>
      <c r="U4000">
        <v>61</v>
      </c>
    </row>
    <row r="4001" spans="5:21" ht="20" x14ac:dyDescent="0.2">
      <c r="E4001" s="350">
        <v>2405</v>
      </c>
      <c r="F4001" s="350">
        <v>5</v>
      </c>
      <c r="G4001" s="350">
        <v>8.3420000000000005</v>
      </c>
      <c r="H4001" s="350">
        <v>0.04</v>
      </c>
      <c r="I4001" s="348">
        <v>1968</v>
      </c>
      <c r="J4001" s="348">
        <v>26</v>
      </c>
      <c r="K4001" s="348">
        <v>1658</v>
      </c>
      <c r="L4001" s="348">
        <v>44</v>
      </c>
      <c r="M4001" s="348">
        <v>304</v>
      </c>
      <c r="N4001" s="348">
        <v>19</v>
      </c>
      <c r="O4001" s="348">
        <v>7.2</v>
      </c>
      <c r="P4001" s="348">
        <v>0.4</v>
      </c>
      <c r="Q4001" s="348"/>
      <c r="R4001" s="349">
        <v>25</v>
      </c>
      <c r="S4001" s="349">
        <v>0.5</v>
      </c>
      <c r="T4001" s="350">
        <v>37</v>
      </c>
      <c r="U4001">
        <v>72</v>
      </c>
    </row>
    <row r="4002" spans="5:21" ht="20" x14ac:dyDescent="0.2">
      <c r="E4002" s="350">
        <v>2763</v>
      </c>
      <c r="F4002" s="350">
        <v>4</v>
      </c>
      <c r="G4002" s="350">
        <v>8.14</v>
      </c>
      <c r="H4002" s="350">
        <v>0.03</v>
      </c>
      <c r="I4002" s="348">
        <v>1519</v>
      </c>
      <c r="J4002" s="348">
        <v>10</v>
      </c>
      <c r="K4002" s="348">
        <v>1354</v>
      </c>
      <c r="L4002" s="348">
        <v>18</v>
      </c>
      <c r="M4002" s="348">
        <v>156</v>
      </c>
      <c r="N4002" s="348">
        <v>8</v>
      </c>
      <c r="O4002" s="348">
        <v>3.7</v>
      </c>
      <c r="P4002" s="348">
        <v>0.2</v>
      </c>
      <c r="Q4002" s="348"/>
      <c r="R4002" s="349">
        <v>25</v>
      </c>
      <c r="S4002" s="349">
        <v>0.5</v>
      </c>
      <c r="T4002" s="350">
        <v>37</v>
      </c>
      <c r="U4002">
        <v>5</v>
      </c>
    </row>
    <row r="4003" spans="5:21" ht="20" x14ac:dyDescent="0.2">
      <c r="E4003" s="350">
        <v>2763</v>
      </c>
      <c r="F4003" s="350">
        <v>4</v>
      </c>
      <c r="G4003" s="350">
        <v>8.14</v>
      </c>
      <c r="H4003" s="350">
        <v>0.03</v>
      </c>
      <c r="I4003" s="348">
        <v>1519</v>
      </c>
      <c r="J4003" s="348">
        <v>10</v>
      </c>
      <c r="K4003" s="348">
        <v>1354</v>
      </c>
      <c r="L4003" s="348">
        <v>18</v>
      </c>
      <c r="M4003" s="348">
        <v>156</v>
      </c>
      <c r="N4003" s="348">
        <v>8</v>
      </c>
      <c r="O4003" s="348">
        <v>3.7</v>
      </c>
      <c r="P4003" s="348">
        <v>0.2</v>
      </c>
      <c r="Q4003" s="348"/>
      <c r="R4003" s="349">
        <v>25</v>
      </c>
      <c r="S4003" s="349">
        <v>0.5</v>
      </c>
      <c r="T4003" s="350">
        <v>37</v>
      </c>
      <c r="U4003">
        <v>5</v>
      </c>
    </row>
    <row r="4004" spans="5:21" ht="20" x14ac:dyDescent="0.2">
      <c r="E4004" s="350">
        <v>2763</v>
      </c>
      <c r="F4004" s="350">
        <v>4</v>
      </c>
      <c r="G4004" s="350">
        <v>8.14</v>
      </c>
      <c r="H4004" s="350">
        <v>0.03</v>
      </c>
      <c r="I4004" s="348">
        <v>1519</v>
      </c>
      <c r="J4004" s="348">
        <v>10</v>
      </c>
      <c r="K4004" s="348">
        <v>1354</v>
      </c>
      <c r="L4004" s="348">
        <v>18</v>
      </c>
      <c r="M4004" s="348">
        <v>156</v>
      </c>
      <c r="N4004" s="348">
        <v>8</v>
      </c>
      <c r="O4004" s="348">
        <v>3.7</v>
      </c>
      <c r="P4004" s="348">
        <v>0.2</v>
      </c>
      <c r="Q4004" s="348"/>
      <c r="R4004" s="349">
        <v>25</v>
      </c>
      <c r="S4004" s="349">
        <v>0.5</v>
      </c>
      <c r="T4004" s="350">
        <v>37</v>
      </c>
      <c r="U4004">
        <v>55</v>
      </c>
    </row>
    <row r="4005" spans="5:21" ht="20" x14ac:dyDescent="0.2">
      <c r="E4005" s="350">
        <v>2763</v>
      </c>
      <c r="F4005" s="350">
        <v>4</v>
      </c>
      <c r="G4005" s="350">
        <v>8.14</v>
      </c>
      <c r="H4005" s="350">
        <v>0.03</v>
      </c>
      <c r="I4005" s="348">
        <v>1519</v>
      </c>
      <c r="J4005" s="348">
        <v>10</v>
      </c>
      <c r="K4005" s="348">
        <v>1354</v>
      </c>
      <c r="L4005" s="348">
        <v>18</v>
      </c>
      <c r="M4005" s="348">
        <v>156</v>
      </c>
      <c r="N4005" s="348">
        <v>8</v>
      </c>
      <c r="O4005" s="348">
        <v>3.7</v>
      </c>
      <c r="P4005" s="348">
        <v>0.2</v>
      </c>
      <c r="Q4005" s="348"/>
      <c r="R4005" s="349">
        <v>25</v>
      </c>
      <c r="S4005" s="349">
        <v>0.5</v>
      </c>
      <c r="T4005" s="350">
        <v>37</v>
      </c>
      <c r="U4005">
        <v>36</v>
      </c>
    </row>
    <row r="4006" spans="5:21" ht="20" x14ac:dyDescent="0.2">
      <c r="E4006" s="350">
        <v>2763</v>
      </c>
      <c r="F4006" s="350">
        <v>4</v>
      </c>
      <c r="G4006" s="350">
        <v>8.14</v>
      </c>
      <c r="H4006" s="350">
        <v>0.03</v>
      </c>
      <c r="I4006" s="348">
        <v>1519</v>
      </c>
      <c r="J4006" s="348">
        <v>10</v>
      </c>
      <c r="K4006" s="348">
        <v>1354</v>
      </c>
      <c r="L4006" s="348">
        <v>18</v>
      </c>
      <c r="M4006" s="348">
        <v>156</v>
      </c>
      <c r="N4006" s="348">
        <v>8</v>
      </c>
      <c r="O4006" s="348">
        <v>3.7</v>
      </c>
      <c r="P4006" s="348">
        <v>0.2</v>
      </c>
      <c r="Q4006" s="348"/>
      <c r="R4006" s="349">
        <v>25</v>
      </c>
      <c r="S4006" s="349">
        <v>0.5</v>
      </c>
      <c r="T4006" s="350">
        <v>37</v>
      </c>
      <c r="U4006">
        <v>40</v>
      </c>
    </row>
    <row r="4007" spans="5:21" ht="20" x14ac:dyDescent="0.2">
      <c r="E4007" s="350">
        <v>2763</v>
      </c>
      <c r="F4007" s="350">
        <v>4</v>
      </c>
      <c r="G4007" s="350">
        <v>8.14</v>
      </c>
      <c r="H4007" s="350">
        <v>0.03</v>
      </c>
      <c r="I4007" s="348">
        <v>1519</v>
      </c>
      <c r="J4007" s="348">
        <v>10</v>
      </c>
      <c r="K4007" s="348">
        <v>1354</v>
      </c>
      <c r="L4007" s="348">
        <v>18</v>
      </c>
      <c r="M4007" s="348">
        <v>156</v>
      </c>
      <c r="N4007" s="348">
        <v>8</v>
      </c>
      <c r="O4007" s="348">
        <v>3.7</v>
      </c>
      <c r="P4007" s="348">
        <v>0.2</v>
      </c>
      <c r="Q4007" s="348"/>
      <c r="R4007" s="349">
        <v>25</v>
      </c>
      <c r="S4007" s="349">
        <v>0.5</v>
      </c>
      <c r="T4007" s="350">
        <v>37</v>
      </c>
      <c r="U4007">
        <v>67</v>
      </c>
    </row>
    <row r="4008" spans="5:21" ht="20" x14ac:dyDescent="0.2">
      <c r="E4008" s="350">
        <v>2763</v>
      </c>
      <c r="F4008" s="350">
        <v>4</v>
      </c>
      <c r="G4008" s="350">
        <v>8.14</v>
      </c>
      <c r="H4008" s="350">
        <v>0.03</v>
      </c>
      <c r="I4008" s="348">
        <v>1519</v>
      </c>
      <c r="J4008" s="348">
        <v>10</v>
      </c>
      <c r="K4008" s="348">
        <v>1354</v>
      </c>
      <c r="L4008" s="348">
        <v>18</v>
      </c>
      <c r="M4008" s="348">
        <v>156</v>
      </c>
      <c r="N4008" s="348">
        <v>8</v>
      </c>
      <c r="O4008" s="348">
        <v>3.7</v>
      </c>
      <c r="P4008" s="348">
        <v>0.2</v>
      </c>
      <c r="Q4008" s="348"/>
      <c r="R4008" s="349">
        <v>25</v>
      </c>
      <c r="S4008" s="349">
        <v>0.5</v>
      </c>
      <c r="T4008" s="350">
        <v>37</v>
      </c>
      <c r="U4008">
        <v>7</v>
      </c>
    </row>
    <row r="4009" spans="5:21" ht="20" x14ac:dyDescent="0.2">
      <c r="E4009" s="350">
        <v>2763</v>
      </c>
      <c r="F4009" s="350">
        <v>4</v>
      </c>
      <c r="G4009" s="350">
        <v>8.14</v>
      </c>
      <c r="H4009" s="350">
        <v>0.03</v>
      </c>
      <c r="I4009" s="348">
        <v>1519</v>
      </c>
      <c r="J4009" s="348">
        <v>10</v>
      </c>
      <c r="K4009" s="348">
        <v>1354</v>
      </c>
      <c r="L4009" s="348">
        <v>18</v>
      </c>
      <c r="M4009" s="348">
        <v>156</v>
      </c>
      <c r="N4009" s="348">
        <v>8</v>
      </c>
      <c r="O4009" s="348">
        <v>3.7</v>
      </c>
      <c r="P4009" s="348">
        <v>0.2</v>
      </c>
      <c r="Q4009" s="348"/>
      <c r="R4009" s="349">
        <v>25</v>
      </c>
      <c r="S4009" s="349">
        <v>0.5</v>
      </c>
      <c r="T4009" s="350">
        <v>37</v>
      </c>
      <c r="U4009">
        <v>64</v>
      </c>
    </row>
    <row r="4010" spans="5:21" ht="20" x14ac:dyDescent="0.2">
      <c r="E4010" s="350">
        <v>2763</v>
      </c>
      <c r="F4010" s="350">
        <v>4</v>
      </c>
      <c r="G4010" s="350">
        <v>8.14</v>
      </c>
      <c r="H4010" s="350">
        <v>0.03</v>
      </c>
      <c r="I4010" s="348">
        <v>1519</v>
      </c>
      <c r="J4010" s="348">
        <v>10</v>
      </c>
      <c r="K4010" s="348">
        <v>1354</v>
      </c>
      <c r="L4010" s="348">
        <v>18</v>
      </c>
      <c r="M4010" s="348">
        <v>156</v>
      </c>
      <c r="N4010" s="348">
        <v>8</v>
      </c>
      <c r="O4010" s="348">
        <v>3.7</v>
      </c>
      <c r="P4010" s="348">
        <v>0.2</v>
      </c>
      <c r="Q4010" s="348"/>
      <c r="R4010" s="349">
        <v>25</v>
      </c>
      <c r="S4010" s="349">
        <v>0.5</v>
      </c>
      <c r="T4010" s="350">
        <v>37</v>
      </c>
      <c r="U4010">
        <v>38</v>
      </c>
    </row>
    <row r="4011" spans="5:21" ht="20" x14ac:dyDescent="0.2">
      <c r="E4011" s="350">
        <v>2066</v>
      </c>
      <c r="F4011" s="350">
        <v>5</v>
      </c>
      <c r="G4011" s="350">
        <v>8.2430000000000003</v>
      </c>
      <c r="H4011" s="350">
        <v>0</v>
      </c>
      <c r="I4011" s="348">
        <v>1737</v>
      </c>
      <c r="J4011" s="348">
        <v>4</v>
      </c>
      <c r="K4011" s="348">
        <v>1510</v>
      </c>
      <c r="L4011" s="348">
        <v>4</v>
      </c>
      <c r="M4011" s="348">
        <v>220</v>
      </c>
      <c r="N4011" s="348">
        <v>1</v>
      </c>
      <c r="O4011" s="348">
        <v>5.2</v>
      </c>
      <c r="P4011" s="348">
        <v>0</v>
      </c>
      <c r="Q4011" s="348"/>
      <c r="R4011" s="349">
        <v>25</v>
      </c>
      <c r="S4011" s="349">
        <v>0.5</v>
      </c>
      <c r="T4011" s="350">
        <v>37</v>
      </c>
      <c r="U4011">
        <v>4</v>
      </c>
    </row>
    <row r="4012" spans="5:21" ht="20" x14ac:dyDescent="0.2">
      <c r="E4012" s="350">
        <v>2066</v>
      </c>
      <c r="F4012" s="350">
        <v>5</v>
      </c>
      <c r="G4012" s="350">
        <v>8.2430000000000003</v>
      </c>
      <c r="H4012" s="350">
        <v>0</v>
      </c>
      <c r="I4012" s="348">
        <v>1737</v>
      </c>
      <c r="J4012" s="348">
        <v>4</v>
      </c>
      <c r="K4012" s="348">
        <v>1510</v>
      </c>
      <c r="L4012" s="348">
        <v>4</v>
      </c>
      <c r="M4012" s="348">
        <v>220</v>
      </c>
      <c r="N4012" s="348">
        <v>1</v>
      </c>
      <c r="O4012" s="348">
        <v>5.2</v>
      </c>
      <c r="P4012" s="348">
        <v>0</v>
      </c>
      <c r="Q4012" s="348"/>
      <c r="R4012" s="349">
        <v>25</v>
      </c>
      <c r="S4012" s="349">
        <v>0.5</v>
      </c>
      <c r="T4012" s="350">
        <v>37</v>
      </c>
      <c r="U4012">
        <v>5</v>
      </c>
    </row>
    <row r="4013" spans="5:21" ht="20" x14ac:dyDescent="0.2">
      <c r="E4013" s="350">
        <v>2066</v>
      </c>
      <c r="F4013" s="350">
        <v>5</v>
      </c>
      <c r="G4013" s="350">
        <v>8.2430000000000003</v>
      </c>
      <c r="H4013" s="350">
        <v>0</v>
      </c>
      <c r="I4013" s="348">
        <v>1737</v>
      </c>
      <c r="J4013" s="348">
        <v>4</v>
      </c>
      <c r="K4013" s="348">
        <v>1510</v>
      </c>
      <c r="L4013" s="348">
        <v>4</v>
      </c>
      <c r="M4013" s="348">
        <v>220</v>
      </c>
      <c r="N4013" s="348">
        <v>1</v>
      </c>
      <c r="O4013" s="348">
        <v>5.2</v>
      </c>
      <c r="P4013" s="348">
        <v>0</v>
      </c>
      <c r="Q4013" s="348"/>
      <c r="R4013" s="349">
        <v>25</v>
      </c>
      <c r="S4013" s="349">
        <v>0.5</v>
      </c>
      <c r="T4013" s="350">
        <v>37</v>
      </c>
      <c r="U4013">
        <v>58</v>
      </c>
    </row>
    <row r="4014" spans="5:21" ht="20" x14ac:dyDescent="0.2">
      <c r="E4014" s="350">
        <v>2066</v>
      </c>
      <c r="F4014" s="350">
        <v>5</v>
      </c>
      <c r="G4014" s="350">
        <v>8.2430000000000003</v>
      </c>
      <c r="H4014" s="350">
        <v>0</v>
      </c>
      <c r="I4014" s="348">
        <v>1737</v>
      </c>
      <c r="J4014" s="348">
        <v>4</v>
      </c>
      <c r="K4014" s="348">
        <v>1510</v>
      </c>
      <c r="L4014" s="348">
        <v>4</v>
      </c>
      <c r="M4014" s="348">
        <v>220</v>
      </c>
      <c r="N4014" s="348">
        <v>1</v>
      </c>
      <c r="O4014" s="348">
        <v>5.2</v>
      </c>
      <c r="P4014" s="348">
        <v>0</v>
      </c>
      <c r="Q4014" s="348"/>
      <c r="R4014" s="349">
        <v>25</v>
      </c>
      <c r="S4014" s="349">
        <v>0.5</v>
      </c>
      <c r="T4014" s="350">
        <v>37</v>
      </c>
      <c r="U4014">
        <v>34</v>
      </c>
    </row>
    <row r="4015" spans="5:21" ht="20" x14ac:dyDescent="0.2">
      <c r="E4015" s="350">
        <v>2066</v>
      </c>
      <c r="F4015" s="350">
        <v>5</v>
      </c>
      <c r="G4015" s="350">
        <v>8.2430000000000003</v>
      </c>
      <c r="H4015" s="350">
        <v>0</v>
      </c>
      <c r="I4015" s="348">
        <v>1737</v>
      </c>
      <c r="J4015" s="348">
        <v>4</v>
      </c>
      <c r="K4015" s="348">
        <v>1510</v>
      </c>
      <c r="L4015" s="348">
        <v>4</v>
      </c>
      <c r="M4015" s="348">
        <v>220</v>
      </c>
      <c r="N4015" s="348">
        <v>1</v>
      </c>
      <c r="O4015" s="348">
        <v>5.2</v>
      </c>
      <c r="P4015" s="348">
        <v>0</v>
      </c>
      <c r="Q4015" s="348"/>
      <c r="R4015" s="349">
        <v>25</v>
      </c>
      <c r="S4015" s="349">
        <v>0.5</v>
      </c>
      <c r="T4015" s="350">
        <v>37</v>
      </c>
      <c r="U4015">
        <v>-11</v>
      </c>
    </row>
    <row r="4016" spans="5:21" ht="20" x14ac:dyDescent="0.2">
      <c r="E4016" s="350">
        <v>2066</v>
      </c>
      <c r="F4016" s="350">
        <v>5</v>
      </c>
      <c r="G4016" s="350">
        <v>8.2430000000000003</v>
      </c>
      <c r="H4016" s="350">
        <v>0</v>
      </c>
      <c r="I4016" s="348">
        <v>1737</v>
      </c>
      <c r="J4016" s="348">
        <v>4</v>
      </c>
      <c r="K4016" s="348">
        <v>1510</v>
      </c>
      <c r="L4016" s="348">
        <v>4</v>
      </c>
      <c r="M4016" s="348">
        <v>220</v>
      </c>
      <c r="N4016" s="348">
        <v>1</v>
      </c>
      <c r="O4016" s="348">
        <v>5.2</v>
      </c>
      <c r="P4016" s="348">
        <v>0</v>
      </c>
      <c r="Q4016" s="348"/>
      <c r="R4016" s="349">
        <v>25</v>
      </c>
      <c r="S4016" s="349">
        <v>0.5</v>
      </c>
      <c r="T4016" s="350">
        <v>37</v>
      </c>
      <c r="U4016">
        <v>32</v>
      </c>
    </row>
    <row r="4017" spans="5:21" ht="20" x14ac:dyDescent="0.2">
      <c r="E4017" s="350">
        <v>2066</v>
      </c>
      <c r="F4017" s="350">
        <v>5</v>
      </c>
      <c r="G4017" s="350">
        <v>8.2430000000000003</v>
      </c>
      <c r="H4017" s="350">
        <v>0</v>
      </c>
      <c r="I4017" s="348">
        <v>1737</v>
      </c>
      <c r="J4017" s="348">
        <v>4</v>
      </c>
      <c r="K4017" s="348">
        <v>1510</v>
      </c>
      <c r="L4017" s="348">
        <v>4</v>
      </c>
      <c r="M4017" s="348">
        <v>220</v>
      </c>
      <c r="N4017" s="348">
        <v>1</v>
      </c>
      <c r="O4017" s="348">
        <v>5.2</v>
      </c>
      <c r="P4017" s="348">
        <v>0</v>
      </c>
      <c r="Q4017" s="348"/>
      <c r="R4017" s="349">
        <v>25</v>
      </c>
      <c r="S4017" s="349">
        <v>0.5</v>
      </c>
      <c r="T4017" s="350">
        <v>37</v>
      </c>
      <c r="U4017">
        <v>18</v>
      </c>
    </row>
    <row r="4018" spans="5:21" ht="20" x14ac:dyDescent="0.2">
      <c r="E4018" s="350">
        <v>2066</v>
      </c>
      <c r="F4018" s="350">
        <v>5</v>
      </c>
      <c r="G4018" s="350">
        <v>8.2430000000000003</v>
      </c>
      <c r="H4018" s="350">
        <v>0</v>
      </c>
      <c r="I4018" s="348">
        <v>1737</v>
      </c>
      <c r="J4018" s="348">
        <v>4</v>
      </c>
      <c r="K4018" s="348">
        <v>1510</v>
      </c>
      <c r="L4018" s="348">
        <v>4</v>
      </c>
      <c r="M4018" s="348">
        <v>220</v>
      </c>
      <c r="N4018" s="348">
        <v>1</v>
      </c>
      <c r="O4018" s="348">
        <v>5.2</v>
      </c>
      <c r="P4018" s="348">
        <v>0</v>
      </c>
      <c r="Q4018" s="348"/>
      <c r="R4018" s="349">
        <v>25</v>
      </c>
      <c r="S4018" s="349">
        <v>0.5</v>
      </c>
      <c r="T4018" s="350">
        <v>37</v>
      </c>
      <c r="U4018">
        <v>-11</v>
      </c>
    </row>
    <row r="4019" spans="5:21" ht="20" x14ac:dyDescent="0.2">
      <c r="E4019" s="350">
        <v>2066</v>
      </c>
      <c r="F4019" s="350">
        <v>5</v>
      </c>
      <c r="G4019" s="350">
        <v>8.2430000000000003</v>
      </c>
      <c r="H4019" s="350">
        <v>0</v>
      </c>
      <c r="I4019" s="348">
        <v>1737</v>
      </c>
      <c r="J4019" s="348">
        <v>4</v>
      </c>
      <c r="K4019" s="348">
        <v>1510</v>
      </c>
      <c r="L4019" s="348">
        <v>4</v>
      </c>
      <c r="M4019" s="348">
        <v>220</v>
      </c>
      <c r="N4019" s="348">
        <v>1</v>
      </c>
      <c r="O4019" s="348">
        <v>5.2</v>
      </c>
      <c r="P4019" s="348">
        <v>0</v>
      </c>
      <c r="Q4019" s="348"/>
      <c r="R4019" s="349">
        <v>25</v>
      </c>
      <c r="S4019" s="349">
        <v>0.5</v>
      </c>
      <c r="T4019" s="350">
        <v>37</v>
      </c>
      <c r="U4019">
        <v>58</v>
      </c>
    </row>
    <row r="4020" spans="5:21" ht="20" x14ac:dyDescent="0.2">
      <c r="E4020" s="350">
        <v>2241</v>
      </c>
      <c r="F4020" s="350">
        <v>2</v>
      </c>
      <c r="G4020" s="350">
        <v>8.0839999999999996</v>
      </c>
      <c r="H4020" s="350">
        <v>0.04</v>
      </c>
      <c r="I4020" s="348">
        <v>1985</v>
      </c>
      <c r="J4020" s="348">
        <v>23</v>
      </c>
      <c r="K4020" s="348">
        <v>1790</v>
      </c>
      <c r="L4020" s="348">
        <v>35</v>
      </c>
      <c r="M4020" s="348">
        <v>181</v>
      </c>
      <c r="N4020" s="348">
        <v>13</v>
      </c>
      <c r="O4020" s="348">
        <v>4.3</v>
      </c>
      <c r="P4020" s="348">
        <v>0.3</v>
      </c>
      <c r="Q4020" s="348"/>
      <c r="R4020" s="349">
        <v>25</v>
      </c>
      <c r="S4020" s="349">
        <v>0.5</v>
      </c>
      <c r="T4020" s="350">
        <v>37</v>
      </c>
      <c r="U4020">
        <v>4</v>
      </c>
    </row>
    <row r="4021" spans="5:21" ht="20" x14ac:dyDescent="0.2">
      <c r="E4021" s="350">
        <v>2241</v>
      </c>
      <c r="F4021" s="350">
        <v>2</v>
      </c>
      <c r="G4021" s="350">
        <v>8.0839999999999996</v>
      </c>
      <c r="H4021" s="350">
        <v>0.04</v>
      </c>
      <c r="I4021" s="348">
        <v>1985</v>
      </c>
      <c r="J4021" s="348">
        <v>23</v>
      </c>
      <c r="K4021" s="348">
        <v>1790</v>
      </c>
      <c r="L4021" s="348">
        <v>35</v>
      </c>
      <c r="M4021" s="348">
        <v>181</v>
      </c>
      <c r="N4021" s="348">
        <v>13</v>
      </c>
      <c r="O4021" s="348">
        <v>4.3</v>
      </c>
      <c r="P4021" s="348">
        <v>0.3</v>
      </c>
      <c r="Q4021" s="348"/>
      <c r="R4021" s="349">
        <v>25</v>
      </c>
      <c r="S4021" s="349">
        <v>0.5</v>
      </c>
      <c r="T4021" s="350">
        <v>37</v>
      </c>
      <c r="U4021">
        <v>3</v>
      </c>
    </row>
    <row r="4022" spans="5:21" ht="20" x14ac:dyDescent="0.2">
      <c r="E4022" s="350">
        <v>2241</v>
      </c>
      <c r="F4022" s="350">
        <v>2</v>
      </c>
      <c r="G4022" s="350">
        <v>8.0839999999999996</v>
      </c>
      <c r="H4022" s="350">
        <v>0.04</v>
      </c>
      <c r="I4022" s="348">
        <v>1985</v>
      </c>
      <c r="J4022" s="348">
        <v>23</v>
      </c>
      <c r="K4022" s="348">
        <v>1790</v>
      </c>
      <c r="L4022" s="348">
        <v>35</v>
      </c>
      <c r="M4022" s="348">
        <v>181</v>
      </c>
      <c r="N4022" s="348">
        <v>13</v>
      </c>
      <c r="O4022" s="348">
        <v>4.3</v>
      </c>
      <c r="P4022" s="348">
        <v>0.3</v>
      </c>
      <c r="Q4022" s="348"/>
      <c r="R4022" s="349">
        <v>25</v>
      </c>
      <c r="S4022" s="349">
        <v>0.5</v>
      </c>
      <c r="T4022" s="350">
        <v>37</v>
      </c>
      <c r="U4022">
        <v>54</v>
      </c>
    </row>
    <row r="4023" spans="5:21" ht="20" x14ac:dyDescent="0.2">
      <c r="E4023" s="350">
        <v>2241</v>
      </c>
      <c r="F4023" s="350">
        <v>2</v>
      </c>
      <c r="G4023" s="350">
        <v>8.0839999999999996</v>
      </c>
      <c r="H4023" s="350">
        <v>0.04</v>
      </c>
      <c r="I4023" s="348">
        <v>1985</v>
      </c>
      <c r="J4023" s="348">
        <v>23</v>
      </c>
      <c r="K4023" s="348">
        <v>1790</v>
      </c>
      <c r="L4023" s="348">
        <v>35</v>
      </c>
      <c r="M4023" s="348">
        <v>181</v>
      </c>
      <c r="N4023" s="348">
        <v>13</v>
      </c>
      <c r="O4023" s="348">
        <v>4.3</v>
      </c>
      <c r="P4023" s="348">
        <v>0.3</v>
      </c>
      <c r="Q4023" s="348"/>
      <c r="R4023" s="349">
        <v>25</v>
      </c>
      <c r="S4023" s="349">
        <v>0.5</v>
      </c>
      <c r="T4023" s="350">
        <v>37</v>
      </c>
      <c r="U4023">
        <v>35</v>
      </c>
    </row>
    <row r="4024" spans="5:21" ht="20" x14ac:dyDescent="0.2">
      <c r="E4024" s="350">
        <v>2241</v>
      </c>
      <c r="F4024" s="350">
        <v>2</v>
      </c>
      <c r="G4024" s="350">
        <v>8.0839999999999996</v>
      </c>
      <c r="H4024" s="350">
        <v>0.04</v>
      </c>
      <c r="I4024" s="348">
        <v>1985</v>
      </c>
      <c r="J4024" s="348">
        <v>23</v>
      </c>
      <c r="K4024" s="348">
        <v>1790</v>
      </c>
      <c r="L4024" s="348">
        <v>35</v>
      </c>
      <c r="M4024" s="348">
        <v>181</v>
      </c>
      <c r="N4024" s="348">
        <v>13</v>
      </c>
      <c r="O4024" s="348">
        <v>4.3</v>
      </c>
      <c r="P4024" s="348">
        <v>0.3</v>
      </c>
      <c r="Q4024" s="348"/>
      <c r="R4024" s="349">
        <v>25</v>
      </c>
      <c r="S4024" s="349">
        <v>0.5</v>
      </c>
      <c r="T4024" s="350">
        <v>37</v>
      </c>
      <c r="U4024">
        <v>24</v>
      </c>
    </row>
    <row r="4025" spans="5:21" ht="20" x14ac:dyDescent="0.2">
      <c r="E4025" s="350">
        <v>2241</v>
      </c>
      <c r="F4025" s="350">
        <v>2</v>
      </c>
      <c r="G4025" s="350">
        <v>8.0839999999999996</v>
      </c>
      <c r="H4025" s="350">
        <v>0.04</v>
      </c>
      <c r="I4025" s="348">
        <v>1985</v>
      </c>
      <c r="J4025" s="348">
        <v>23</v>
      </c>
      <c r="K4025" s="348">
        <v>1790</v>
      </c>
      <c r="L4025" s="348">
        <v>35</v>
      </c>
      <c r="M4025" s="348">
        <v>181</v>
      </c>
      <c r="N4025" s="348">
        <v>13</v>
      </c>
      <c r="O4025" s="348">
        <v>4.3</v>
      </c>
      <c r="P4025" s="348">
        <v>0.3</v>
      </c>
      <c r="Q4025" s="348"/>
      <c r="R4025" s="349">
        <v>25</v>
      </c>
      <c r="S4025" s="349">
        <v>0.5</v>
      </c>
      <c r="T4025" s="350">
        <v>37</v>
      </c>
      <c r="U4025">
        <v>29</v>
      </c>
    </row>
    <row r="4026" spans="5:21" ht="20" x14ac:dyDescent="0.2">
      <c r="E4026" s="350">
        <v>2241</v>
      </c>
      <c r="F4026" s="350">
        <v>2</v>
      </c>
      <c r="G4026" s="350">
        <v>8.0839999999999996</v>
      </c>
      <c r="H4026" s="350">
        <v>0.04</v>
      </c>
      <c r="I4026" s="348">
        <v>1985</v>
      </c>
      <c r="J4026" s="348">
        <v>23</v>
      </c>
      <c r="K4026" s="348">
        <v>1790</v>
      </c>
      <c r="L4026" s="348">
        <v>35</v>
      </c>
      <c r="M4026" s="348">
        <v>181</v>
      </c>
      <c r="N4026" s="348">
        <v>13</v>
      </c>
      <c r="O4026" s="348">
        <v>4.3</v>
      </c>
      <c r="P4026" s="348">
        <v>0.3</v>
      </c>
      <c r="Q4026" s="348"/>
      <c r="R4026" s="349">
        <v>25</v>
      </c>
      <c r="S4026" s="349">
        <v>0.5</v>
      </c>
      <c r="T4026" s="350">
        <v>37</v>
      </c>
      <c r="U4026">
        <v>19</v>
      </c>
    </row>
    <row r="4027" spans="5:21" ht="20" x14ac:dyDescent="0.2">
      <c r="E4027" s="350">
        <v>2241</v>
      </c>
      <c r="F4027" s="350">
        <v>2</v>
      </c>
      <c r="G4027" s="350">
        <v>8.0839999999999996</v>
      </c>
      <c r="H4027" s="350">
        <v>0.04</v>
      </c>
      <c r="I4027" s="348">
        <v>1985</v>
      </c>
      <c r="J4027" s="348">
        <v>23</v>
      </c>
      <c r="K4027" s="348">
        <v>1790</v>
      </c>
      <c r="L4027" s="348">
        <v>35</v>
      </c>
      <c r="M4027" s="348">
        <v>181</v>
      </c>
      <c r="N4027" s="348">
        <v>13</v>
      </c>
      <c r="O4027" s="348">
        <v>4.3</v>
      </c>
      <c r="P4027" s="348">
        <v>0.3</v>
      </c>
      <c r="Q4027" s="348"/>
      <c r="R4027" s="349">
        <v>25</v>
      </c>
      <c r="S4027" s="349">
        <v>0.5</v>
      </c>
      <c r="T4027" s="350">
        <v>37</v>
      </c>
      <c r="U4027">
        <v>-2</v>
      </c>
    </row>
    <row r="4028" spans="5:21" ht="20" x14ac:dyDescent="0.2">
      <c r="E4028" s="350">
        <v>2241</v>
      </c>
      <c r="F4028" s="350">
        <v>2</v>
      </c>
      <c r="G4028" s="350">
        <v>8.0839999999999996</v>
      </c>
      <c r="H4028" s="350">
        <v>0.04</v>
      </c>
      <c r="I4028" s="348">
        <v>1985</v>
      </c>
      <c r="J4028" s="348">
        <v>23</v>
      </c>
      <c r="K4028" s="348">
        <v>1790</v>
      </c>
      <c r="L4028" s="348">
        <v>35</v>
      </c>
      <c r="M4028" s="348">
        <v>181</v>
      </c>
      <c r="N4028" s="348">
        <v>13</v>
      </c>
      <c r="O4028" s="348">
        <v>4.3</v>
      </c>
      <c r="P4028" s="348">
        <v>0.3</v>
      </c>
      <c r="Q4028" s="348"/>
      <c r="R4028" s="349">
        <v>25</v>
      </c>
      <c r="S4028" s="349">
        <v>0.5</v>
      </c>
      <c r="T4028" s="350">
        <v>37</v>
      </c>
      <c r="U4028">
        <v>27</v>
      </c>
    </row>
    <row r="4029" spans="5:21" ht="20" x14ac:dyDescent="0.2">
      <c r="E4029" s="350">
        <v>2652</v>
      </c>
      <c r="F4029" s="350">
        <v>5</v>
      </c>
      <c r="G4029" s="350">
        <v>8.0920000000000005</v>
      </c>
      <c r="H4029" s="350">
        <v>0.02</v>
      </c>
      <c r="I4029" s="348">
        <v>2360</v>
      </c>
      <c r="J4029" s="348">
        <v>13</v>
      </c>
      <c r="K4029" s="348">
        <v>2125</v>
      </c>
      <c r="L4029" s="348">
        <v>21</v>
      </c>
      <c r="M4029" s="348">
        <v>219</v>
      </c>
      <c r="N4029" s="348">
        <v>9</v>
      </c>
      <c r="O4029" s="348">
        <v>5.2</v>
      </c>
      <c r="P4029" s="348">
        <v>0.2</v>
      </c>
      <c r="Q4029" s="348"/>
      <c r="R4029" s="349">
        <v>25</v>
      </c>
      <c r="S4029" s="349">
        <v>0.5</v>
      </c>
      <c r="T4029" s="350">
        <v>37</v>
      </c>
      <c r="U4029">
        <v>10</v>
      </c>
    </row>
    <row r="4030" spans="5:21" ht="20" x14ac:dyDescent="0.2">
      <c r="E4030" s="350">
        <v>2652</v>
      </c>
      <c r="F4030" s="350">
        <v>5</v>
      </c>
      <c r="G4030" s="350">
        <v>8.0920000000000005</v>
      </c>
      <c r="H4030" s="350">
        <v>0.02</v>
      </c>
      <c r="I4030" s="348">
        <v>2360</v>
      </c>
      <c r="J4030" s="348">
        <v>13</v>
      </c>
      <c r="K4030" s="348">
        <v>2125</v>
      </c>
      <c r="L4030" s="348">
        <v>21</v>
      </c>
      <c r="M4030" s="348">
        <v>219</v>
      </c>
      <c r="N4030" s="348">
        <v>9</v>
      </c>
      <c r="O4030" s="348">
        <v>5.2</v>
      </c>
      <c r="P4030" s="348">
        <v>0.2</v>
      </c>
      <c r="Q4030" s="348"/>
      <c r="R4030" s="349">
        <v>25</v>
      </c>
      <c r="S4030" s="349">
        <v>0.5</v>
      </c>
      <c r="T4030" s="350">
        <v>37</v>
      </c>
      <c r="U4030">
        <v>10</v>
      </c>
    </row>
    <row r="4031" spans="5:21" ht="20" x14ac:dyDescent="0.2">
      <c r="E4031" s="350">
        <v>2652</v>
      </c>
      <c r="F4031" s="350">
        <v>5</v>
      </c>
      <c r="G4031" s="350">
        <v>8.0920000000000005</v>
      </c>
      <c r="H4031" s="350">
        <v>0.02</v>
      </c>
      <c r="I4031" s="348">
        <v>2360</v>
      </c>
      <c r="J4031" s="348">
        <v>13</v>
      </c>
      <c r="K4031" s="348">
        <v>2125</v>
      </c>
      <c r="L4031" s="348">
        <v>21</v>
      </c>
      <c r="M4031" s="348">
        <v>219</v>
      </c>
      <c r="N4031" s="348">
        <v>9</v>
      </c>
      <c r="O4031" s="348">
        <v>5.2</v>
      </c>
      <c r="P4031" s="348">
        <v>0.2</v>
      </c>
      <c r="Q4031" s="348"/>
      <c r="R4031" s="349">
        <v>25</v>
      </c>
      <c r="S4031" s="349">
        <v>0.5</v>
      </c>
      <c r="T4031" s="350">
        <v>37</v>
      </c>
      <c r="U4031">
        <v>40</v>
      </c>
    </row>
    <row r="4032" spans="5:21" ht="20" x14ac:dyDescent="0.2">
      <c r="E4032" s="350">
        <v>2652</v>
      </c>
      <c r="F4032" s="350">
        <v>5</v>
      </c>
      <c r="G4032" s="350">
        <v>8.0920000000000005</v>
      </c>
      <c r="H4032" s="350">
        <v>0.02</v>
      </c>
      <c r="I4032" s="348">
        <v>2360</v>
      </c>
      <c r="J4032" s="348">
        <v>13</v>
      </c>
      <c r="K4032" s="348">
        <v>2125</v>
      </c>
      <c r="L4032" s="348">
        <v>21</v>
      </c>
      <c r="M4032" s="348">
        <v>219</v>
      </c>
      <c r="N4032" s="348">
        <v>9</v>
      </c>
      <c r="O4032" s="348">
        <v>5.2</v>
      </c>
      <c r="P4032" s="348">
        <v>0.2</v>
      </c>
      <c r="Q4032" s="348"/>
      <c r="R4032" s="349">
        <v>25</v>
      </c>
      <c r="S4032" s="349">
        <v>0.5</v>
      </c>
      <c r="T4032" s="350">
        <v>37</v>
      </c>
      <c r="U4032">
        <v>56</v>
      </c>
    </row>
    <row r="4033" spans="5:21" ht="20" x14ac:dyDescent="0.2">
      <c r="E4033" s="350">
        <v>2652</v>
      </c>
      <c r="F4033" s="350">
        <v>5</v>
      </c>
      <c r="G4033" s="350">
        <v>8.0920000000000005</v>
      </c>
      <c r="H4033" s="350">
        <v>0.02</v>
      </c>
      <c r="I4033" s="348">
        <v>2360</v>
      </c>
      <c r="J4033" s="348">
        <v>13</v>
      </c>
      <c r="K4033" s="348">
        <v>2125</v>
      </c>
      <c r="L4033" s="348">
        <v>21</v>
      </c>
      <c r="M4033" s="348">
        <v>219</v>
      </c>
      <c r="N4033" s="348">
        <v>9</v>
      </c>
      <c r="O4033" s="348">
        <v>5.2</v>
      </c>
      <c r="P4033" s="348">
        <v>0.2</v>
      </c>
      <c r="Q4033" s="348"/>
      <c r="R4033" s="349">
        <v>25</v>
      </c>
      <c r="S4033" s="349">
        <v>0.5</v>
      </c>
      <c r="T4033" s="350">
        <v>37</v>
      </c>
      <c r="U4033">
        <v>10</v>
      </c>
    </row>
    <row r="4034" spans="5:21" ht="20" x14ac:dyDescent="0.2">
      <c r="E4034" s="350">
        <v>2652</v>
      </c>
      <c r="F4034" s="350">
        <v>5</v>
      </c>
      <c r="G4034" s="350">
        <v>8.0920000000000005</v>
      </c>
      <c r="H4034" s="350">
        <v>0.02</v>
      </c>
      <c r="I4034" s="348">
        <v>2360</v>
      </c>
      <c r="J4034" s="348">
        <v>13</v>
      </c>
      <c r="K4034" s="348">
        <v>2125</v>
      </c>
      <c r="L4034" s="348">
        <v>21</v>
      </c>
      <c r="M4034" s="348">
        <v>219</v>
      </c>
      <c r="N4034" s="348">
        <v>9</v>
      </c>
      <c r="O4034" s="348">
        <v>5.2</v>
      </c>
      <c r="P4034" s="348">
        <v>0.2</v>
      </c>
      <c r="Q4034" s="348"/>
      <c r="R4034" s="349">
        <v>25</v>
      </c>
      <c r="S4034" s="349">
        <v>0.5</v>
      </c>
      <c r="T4034" s="350">
        <v>37</v>
      </c>
      <c r="U4034">
        <v>27</v>
      </c>
    </row>
    <row r="4035" spans="5:21" ht="20" x14ac:dyDescent="0.2">
      <c r="E4035" s="350">
        <v>2652</v>
      </c>
      <c r="F4035" s="350">
        <v>5</v>
      </c>
      <c r="G4035" s="350">
        <v>8.0920000000000005</v>
      </c>
      <c r="H4035" s="350">
        <v>0.02</v>
      </c>
      <c r="I4035" s="348">
        <v>2360</v>
      </c>
      <c r="J4035" s="348">
        <v>13</v>
      </c>
      <c r="K4035" s="348">
        <v>2125</v>
      </c>
      <c r="L4035" s="348">
        <v>21</v>
      </c>
      <c r="M4035" s="348">
        <v>219</v>
      </c>
      <c r="N4035" s="348">
        <v>9</v>
      </c>
      <c r="O4035" s="348">
        <v>5.2</v>
      </c>
      <c r="P4035" s="348">
        <v>0.2</v>
      </c>
      <c r="Q4035" s="348"/>
      <c r="R4035" s="349">
        <v>25</v>
      </c>
      <c r="S4035" s="349">
        <v>0.5</v>
      </c>
      <c r="T4035" s="350">
        <v>37</v>
      </c>
      <c r="U4035">
        <v>5</v>
      </c>
    </row>
    <row r="4036" spans="5:21" ht="20" x14ac:dyDescent="0.2">
      <c r="E4036" s="350">
        <v>2652</v>
      </c>
      <c r="F4036" s="350">
        <v>5</v>
      </c>
      <c r="G4036" s="350">
        <v>8.0920000000000005</v>
      </c>
      <c r="H4036" s="350">
        <v>0.02</v>
      </c>
      <c r="I4036" s="348">
        <v>2360</v>
      </c>
      <c r="J4036" s="348">
        <v>13</v>
      </c>
      <c r="K4036" s="348">
        <v>2125</v>
      </c>
      <c r="L4036" s="348">
        <v>21</v>
      </c>
      <c r="M4036" s="348">
        <v>219</v>
      </c>
      <c r="N4036" s="348">
        <v>9</v>
      </c>
      <c r="O4036" s="348">
        <v>5.2</v>
      </c>
      <c r="P4036" s="348">
        <v>0.2</v>
      </c>
      <c r="Q4036" s="348"/>
      <c r="R4036" s="349">
        <v>25</v>
      </c>
      <c r="S4036" s="349">
        <v>0.5</v>
      </c>
      <c r="T4036" s="350">
        <v>37</v>
      </c>
      <c r="U4036">
        <v>30</v>
      </c>
    </row>
    <row r="4037" spans="5:21" ht="20" x14ac:dyDescent="0.2">
      <c r="E4037" s="350">
        <v>2652</v>
      </c>
      <c r="F4037" s="350">
        <v>5</v>
      </c>
      <c r="G4037" s="350">
        <v>8.0920000000000005</v>
      </c>
      <c r="H4037" s="350">
        <v>0.02</v>
      </c>
      <c r="I4037" s="348">
        <v>2360</v>
      </c>
      <c r="J4037" s="348">
        <v>13</v>
      </c>
      <c r="K4037" s="348">
        <v>2125</v>
      </c>
      <c r="L4037" s="348">
        <v>21</v>
      </c>
      <c r="M4037" s="348">
        <v>219</v>
      </c>
      <c r="N4037" s="348">
        <v>9</v>
      </c>
      <c r="O4037" s="348">
        <v>5.2</v>
      </c>
      <c r="P4037" s="348">
        <v>0.2</v>
      </c>
      <c r="Q4037" s="348"/>
      <c r="R4037" s="349">
        <v>25</v>
      </c>
      <c r="S4037" s="349">
        <v>0.5</v>
      </c>
      <c r="T4037" s="350">
        <v>37</v>
      </c>
      <c r="U4037">
        <v>27</v>
      </c>
    </row>
  </sheetData>
  <mergeCells count="11">
    <mergeCell ref="V3762:Y3762"/>
    <mergeCell ref="D3762:D3763"/>
    <mergeCell ref="E3762:H3762"/>
    <mergeCell ref="I3762:L3762"/>
    <mergeCell ref="M3762:P3762"/>
    <mergeCell ref="R3762:U3762"/>
    <mergeCell ref="Z3762:AC3762"/>
    <mergeCell ref="AE3762:AE3763"/>
    <mergeCell ref="AF3762:AI3762"/>
    <mergeCell ref="AJ3762:AM3762"/>
    <mergeCell ref="AN3762:AQ3762"/>
  </mergeCells>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C57A2-80BC-6C41-91DC-54D53DD161AD}">
  <dimension ref="A1:BE1565"/>
  <sheetViews>
    <sheetView workbookViewId="0">
      <selection activeCell="P13" sqref="P13"/>
    </sheetView>
  </sheetViews>
  <sheetFormatPr baseColWidth="10" defaultRowHeight="15" x14ac:dyDescent="0.2"/>
  <cols>
    <col min="2" max="2" width="15" customWidth="1"/>
  </cols>
  <sheetData>
    <row r="1" spans="1:57" s="4" customFormat="1" ht="16" thickBot="1" x14ac:dyDescent="0.25">
      <c r="A1" s="359" t="s">
        <v>12251</v>
      </c>
      <c r="B1" s="360" t="s">
        <v>14500</v>
      </c>
      <c r="C1" s="361" t="s">
        <v>12722</v>
      </c>
      <c r="D1" s="359" t="s">
        <v>3</v>
      </c>
      <c r="E1" s="359" t="s">
        <v>16</v>
      </c>
      <c r="F1" s="362" t="s">
        <v>7</v>
      </c>
      <c r="G1" s="362" t="s">
        <v>12241</v>
      </c>
      <c r="H1" s="362" t="s">
        <v>14072</v>
      </c>
      <c r="I1" s="362" t="s">
        <v>12242</v>
      </c>
      <c r="J1" s="362" t="s">
        <v>12243</v>
      </c>
      <c r="K1" s="362" t="s">
        <v>14139</v>
      </c>
      <c r="L1" s="362" t="s">
        <v>14140</v>
      </c>
      <c r="M1" s="362" t="s">
        <v>14178</v>
      </c>
      <c r="N1" s="362" t="s">
        <v>14141</v>
      </c>
      <c r="O1" s="362" t="s">
        <v>14142</v>
      </c>
      <c r="P1" s="362" t="s">
        <v>14177</v>
      </c>
      <c r="Q1" s="362" t="s">
        <v>14189</v>
      </c>
      <c r="R1" s="362" t="s">
        <v>14201</v>
      </c>
      <c r="S1" s="362" t="s">
        <v>14202</v>
      </c>
      <c r="T1" s="362" t="s">
        <v>14007</v>
      </c>
      <c r="U1" s="362" t="s">
        <v>14159</v>
      </c>
      <c r="V1" s="362" t="s">
        <v>14176</v>
      </c>
      <c r="W1" s="362" t="s">
        <v>14143</v>
      </c>
      <c r="X1" s="362" t="s">
        <v>14158</v>
      </c>
      <c r="Y1" s="362" t="s">
        <v>14144</v>
      </c>
      <c r="Z1" s="362" t="s">
        <v>12335</v>
      </c>
      <c r="AA1" s="362" t="s">
        <v>14157</v>
      </c>
      <c r="AB1" s="362" t="s">
        <v>12336</v>
      </c>
      <c r="AC1" s="362" t="s">
        <v>12353</v>
      </c>
      <c r="AD1" s="362" t="s">
        <v>14156</v>
      </c>
      <c r="AE1" s="362" t="s">
        <v>12354</v>
      </c>
      <c r="AF1" s="362" t="s">
        <v>12344</v>
      </c>
      <c r="AG1" s="362" t="s">
        <v>14155</v>
      </c>
      <c r="AH1" s="362" t="s">
        <v>14039</v>
      </c>
      <c r="AI1" s="362" t="s">
        <v>12345</v>
      </c>
      <c r="AJ1" s="362" t="s">
        <v>14154</v>
      </c>
      <c r="AK1" s="362" t="s">
        <v>13896</v>
      </c>
      <c r="AL1" s="362" t="s">
        <v>12356</v>
      </c>
      <c r="AM1" s="362" t="s">
        <v>14153</v>
      </c>
      <c r="AN1" s="362" t="s">
        <v>12357</v>
      </c>
      <c r="AO1" s="362" t="s">
        <v>14145</v>
      </c>
      <c r="AP1" s="362" t="s">
        <v>14502</v>
      </c>
      <c r="AQ1" s="362" t="s">
        <v>14501</v>
      </c>
      <c r="AR1" s="362" t="s">
        <v>14219</v>
      </c>
      <c r="AS1" s="362" t="s">
        <v>14220</v>
      </c>
      <c r="AT1" s="362" t="s">
        <v>14147</v>
      </c>
      <c r="AU1" s="362" t="s">
        <v>14151</v>
      </c>
      <c r="AV1" s="362" t="s">
        <v>14146</v>
      </c>
      <c r="AW1" s="362" t="s">
        <v>13852</v>
      </c>
      <c r="AX1" s="362" t="s">
        <v>14150</v>
      </c>
      <c r="AY1" s="362" t="s">
        <v>14041</v>
      </c>
      <c r="AZ1" s="362" t="s">
        <v>1830</v>
      </c>
      <c r="BA1" s="362" t="s">
        <v>12497</v>
      </c>
      <c r="BB1" s="362" t="s">
        <v>14149</v>
      </c>
      <c r="BC1" s="362" t="s">
        <v>12498</v>
      </c>
      <c r="BD1" s="362" t="s">
        <v>12249</v>
      </c>
      <c r="BE1" s="362" t="s">
        <v>14012</v>
      </c>
    </row>
    <row r="2" spans="1:57" x14ac:dyDescent="0.2">
      <c r="B2">
        <v>1</v>
      </c>
      <c r="C2" t="s">
        <v>14538</v>
      </c>
      <c r="D2" s="352" t="s">
        <v>8771</v>
      </c>
      <c r="E2" s="352" t="s">
        <v>8775</v>
      </c>
      <c r="F2" s="352">
        <v>2021</v>
      </c>
      <c r="G2" s="352" t="s">
        <v>16057</v>
      </c>
      <c r="H2" s="183" t="s">
        <v>11553</v>
      </c>
      <c r="I2" s="183" t="s">
        <v>17213</v>
      </c>
      <c r="J2" s="183" t="s">
        <v>14439</v>
      </c>
      <c r="K2" s="219">
        <v>742.7538461538461</v>
      </c>
      <c r="L2" s="219">
        <v>10.755452441835613</v>
      </c>
      <c r="Q2" s="219">
        <v>7.9834297872340452</v>
      </c>
      <c r="R2" s="219">
        <v>6.7630085040050313E-3</v>
      </c>
      <c r="T2" s="219">
        <v>2195.2441176470588</v>
      </c>
      <c r="U2" s="219">
        <v>5.7649573429020533</v>
      </c>
      <c r="AI2" s="219">
        <v>1778.8692307692311</v>
      </c>
      <c r="AJ2" s="219">
        <v>4.3462743732352376</v>
      </c>
      <c r="AL2">
        <v>7.0969680851063845</v>
      </c>
      <c r="AM2">
        <v>6.4631290086332657E-2</v>
      </c>
      <c r="AO2" s="219">
        <v>255.20605</v>
      </c>
      <c r="AP2" s="219">
        <v>8.7255566275914074</v>
      </c>
      <c r="AT2" s="219">
        <v>31.017021276595745</v>
      </c>
      <c r="AU2" s="219">
        <v>3.6135393144360678E-2</v>
      </c>
      <c r="AW2" s="219">
        <v>36.541497326203185</v>
      </c>
      <c r="AX2" s="219">
        <v>6.7667909047037844E-2</v>
      </c>
      <c r="AZ2">
        <v>1</v>
      </c>
      <c r="BA2" s="183">
        <v>3.8400000000000001E-3</v>
      </c>
      <c r="BD2" t="s">
        <v>17212</v>
      </c>
    </row>
    <row r="3" spans="1:57" x14ac:dyDescent="0.2">
      <c r="B3">
        <v>1</v>
      </c>
      <c r="C3" t="s">
        <v>14538</v>
      </c>
      <c r="G3" s="352" t="s">
        <v>16057</v>
      </c>
      <c r="H3" s="183" t="s">
        <v>11553</v>
      </c>
      <c r="I3" s="183" t="s">
        <v>17213</v>
      </c>
      <c r="J3" s="183" t="s">
        <v>14439</v>
      </c>
      <c r="K3" s="219">
        <v>742.7538461538461</v>
      </c>
      <c r="L3" s="219">
        <v>10.755452441835613</v>
      </c>
      <c r="Q3" s="219">
        <v>7.9834297872340452</v>
      </c>
      <c r="R3" s="219">
        <v>6.7630085040050313E-3</v>
      </c>
      <c r="T3" s="219">
        <v>2195.2441176470588</v>
      </c>
      <c r="U3" s="219">
        <v>5.7649573429020533</v>
      </c>
      <c r="AI3" s="219">
        <v>1778.8692307692311</v>
      </c>
      <c r="AJ3" s="219">
        <v>4.3462743732352376</v>
      </c>
      <c r="AL3">
        <v>7.0969680851063845</v>
      </c>
      <c r="AM3">
        <v>6.4631290086332657E-2</v>
      </c>
      <c r="AO3" s="219">
        <v>255.20605</v>
      </c>
      <c r="AP3" s="219">
        <v>8.7255566275914074</v>
      </c>
      <c r="AT3" s="219">
        <v>31.017021276595745</v>
      </c>
      <c r="AU3" s="219">
        <v>3.6135393144360678E-2</v>
      </c>
      <c r="AW3" s="219">
        <v>36.541497326203185</v>
      </c>
      <c r="AX3" s="219">
        <v>6.7667909047037844E-2</v>
      </c>
      <c r="AZ3">
        <v>1</v>
      </c>
      <c r="BA3" s="183">
        <v>2.9099999999999998E-3</v>
      </c>
      <c r="BD3" t="s">
        <v>17212</v>
      </c>
    </row>
    <row r="4" spans="1:57" x14ac:dyDescent="0.2">
      <c r="B4">
        <v>1</v>
      </c>
      <c r="C4" t="s">
        <v>14538</v>
      </c>
      <c r="G4" s="352" t="s">
        <v>16057</v>
      </c>
      <c r="H4" s="183" t="s">
        <v>11553</v>
      </c>
      <c r="I4" s="183" t="s">
        <v>17213</v>
      </c>
      <c r="J4" s="183" t="s">
        <v>14439</v>
      </c>
      <c r="K4" s="219">
        <v>742.7538461538461</v>
      </c>
      <c r="L4" s="219">
        <v>10.755452441835613</v>
      </c>
      <c r="Q4" s="219">
        <v>7.9834297872340452</v>
      </c>
      <c r="R4" s="219">
        <v>6.7630085040050313E-3</v>
      </c>
      <c r="T4" s="219">
        <v>2195.2441176470588</v>
      </c>
      <c r="U4" s="219">
        <v>5.7649573429020533</v>
      </c>
      <c r="AI4" s="219">
        <v>1778.8692307692311</v>
      </c>
      <c r="AJ4" s="219">
        <v>4.3462743732352376</v>
      </c>
      <c r="AL4">
        <v>7.0969680851063845</v>
      </c>
      <c r="AM4">
        <v>6.4631290086332657E-2</v>
      </c>
      <c r="AO4" s="219">
        <v>255.20605</v>
      </c>
      <c r="AP4" s="219">
        <v>8.7255566275914074</v>
      </c>
      <c r="AT4" s="219">
        <v>31.017021276595745</v>
      </c>
      <c r="AU4" s="219">
        <v>3.6135393144360678E-2</v>
      </c>
      <c r="AW4" s="219">
        <v>36.541497326203185</v>
      </c>
      <c r="AX4" s="219">
        <v>6.7667909047037844E-2</v>
      </c>
      <c r="AZ4">
        <v>1</v>
      </c>
      <c r="BA4" s="183">
        <v>1.1800000000000001E-3</v>
      </c>
      <c r="BD4" t="s">
        <v>17212</v>
      </c>
    </row>
    <row r="5" spans="1:57" x14ac:dyDescent="0.2">
      <c r="B5">
        <v>1</v>
      </c>
      <c r="C5" t="s">
        <v>14538</v>
      </c>
      <c r="G5" s="352" t="s">
        <v>16057</v>
      </c>
      <c r="H5" s="183" t="s">
        <v>11553</v>
      </c>
      <c r="I5" s="183" t="s">
        <v>17213</v>
      </c>
      <c r="J5" s="183" t="s">
        <v>14439</v>
      </c>
      <c r="K5" s="219">
        <v>742.7538461538461</v>
      </c>
      <c r="L5" s="219">
        <v>10.755452441835613</v>
      </c>
      <c r="Q5" s="219">
        <v>7.9834297872340452</v>
      </c>
      <c r="R5" s="219">
        <v>6.7630085040050313E-3</v>
      </c>
      <c r="T5" s="219">
        <v>2195.2441176470588</v>
      </c>
      <c r="U5" s="219">
        <v>5.7649573429020533</v>
      </c>
      <c r="AI5" s="219">
        <v>1778.8692307692311</v>
      </c>
      <c r="AJ5" s="219">
        <v>4.3462743732352376</v>
      </c>
      <c r="AL5">
        <v>7.0969680851063845</v>
      </c>
      <c r="AM5">
        <v>6.4631290086332657E-2</v>
      </c>
      <c r="AO5" s="219">
        <v>255.20605</v>
      </c>
      <c r="AP5" s="219">
        <v>8.7255566275914074</v>
      </c>
      <c r="AT5" s="219">
        <v>31.017021276595745</v>
      </c>
      <c r="AU5" s="219">
        <v>3.6135393144360678E-2</v>
      </c>
      <c r="AW5" s="219">
        <v>36.541497326203185</v>
      </c>
      <c r="AX5" s="219">
        <v>6.7667909047037844E-2</v>
      </c>
      <c r="AZ5">
        <v>1</v>
      </c>
      <c r="BA5" s="183">
        <v>5.96E-3</v>
      </c>
      <c r="BD5" t="s">
        <v>17212</v>
      </c>
    </row>
    <row r="6" spans="1:57" x14ac:dyDescent="0.2">
      <c r="B6">
        <v>1</v>
      </c>
      <c r="C6" t="s">
        <v>14538</v>
      </c>
      <c r="G6" s="352" t="s">
        <v>16057</v>
      </c>
      <c r="H6" s="183" t="s">
        <v>11553</v>
      </c>
      <c r="I6" s="183" t="s">
        <v>17213</v>
      </c>
      <c r="J6" s="183" t="s">
        <v>14439</v>
      </c>
      <c r="K6" s="219">
        <v>742.7538461538461</v>
      </c>
      <c r="L6" s="219">
        <v>10.755452441835613</v>
      </c>
      <c r="Q6" s="219">
        <v>7.9834297872340452</v>
      </c>
      <c r="R6" s="219">
        <v>6.7630085040050313E-3</v>
      </c>
      <c r="T6" s="219">
        <v>2195.2441176470588</v>
      </c>
      <c r="U6" s="219">
        <v>5.7649573429020533</v>
      </c>
      <c r="AI6" s="219">
        <v>1778.8692307692311</v>
      </c>
      <c r="AJ6" s="219">
        <v>4.3462743732352376</v>
      </c>
      <c r="AL6">
        <v>7.0969680851063845</v>
      </c>
      <c r="AM6">
        <v>6.4631290086332657E-2</v>
      </c>
      <c r="AO6" s="219">
        <v>255.20605</v>
      </c>
      <c r="AP6" s="219">
        <v>8.7255566275914074</v>
      </c>
      <c r="AT6" s="219">
        <v>31.017021276595745</v>
      </c>
      <c r="AU6" s="219">
        <v>3.6135393144360678E-2</v>
      </c>
      <c r="AW6" s="219">
        <v>36.541497326203185</v>
      </c>
      <c r="AX6" s="219">
        <v>6.7667909047037844E-2</v>
      </c>
      <c r="AZ6">
        <v>1</v>
      </c>
      <c r="BA6" s="183">
        <v>1.5900000000000001E-3</v>
      </c>
      <c r="BD6" t="s">
        <v>17212</v>
      </c>
    </row>
    <row r="7" spans="1:57" x14ac:dyDescent="0.2">
      <c r="B7">
        <v>1</v>
      </c>
      <c r="C7" t="s">
        <v>14538</v>
      </c>
      <c r="G7" s="352" t="s">
        <v>16057</v>
      </c>
      <c r="H7" s="183" t="s">
        <v>11553</v>
      </c>
      <c r="I7" s="183" t="s">
        <v>17213</v>
      </c>
      <c r="J7" s="183" t="s">
        <v>14439</v>
      </c>
      <c r="K7" s="219">
        <v>742.7538461538461</v>
      </c>
      <c r="L7" s="219">
        <v>10.755452441835613</v>
      </c>
      <c r="Q7" s="219">
        <v>7.9834297872340452</v>
      </c>
      <c r="R7" s="219">
        <v>6.7630085040050313E-3</v>
      </c>
      <c r="T7" s="219">
        <v>2195.2441176470588</v>
      </c>
      <c r="U7" s="219">
        <v>5.7649573429020533</v>
      </c>
      <c r="AI7" s="219">
        <v>1778.8692307692311</v>
      </c>
      <c r="AJ7" s="219">
        <v>4.3462743732352376</v>
      </c>
      <c r="AL7">
        <v>7.0969680851063845</v>
      </c>
      <c r="AM7">
        <v>6.4631290086332657E-2</v>
      </c>
      <c r="AO7" s="219">
        <v>255.20605</v>
      </c>
      <c r="AP7" s="219">
        <v>8.7255566275914074</v>
      </c>
      <c r="AT7" s="219">
        <v>31.017021276595745</v>
      </c>
      <c r="AU7" s="219">
        <v>3.6135393144360678E-2</v>
      </c>
      <c r="AW7" s="219">
        <v>36.541497326203185</v>
      </c>
      <c r="AX7" s="219">
        <v>6.7667909047037844E-2</v>
      </c>
      <c r="AZ7">
        <v>1</v>
      </c>
      <c r="BA7" s="183">
        <v>1.1800000000000001E-3</v>
      </c>
      <c r="BD7" t="s">
        <v>17212</v>
      </c>
    </row>
    <row r="8" spans="1:57" x14ac:dyDescent="0.2">
      <c r="B8">
        <v>1</v>
      </c>
      <c r="C8" t="s">
        <v>14538</v>
      </c>
      <c r="G8" s="352" t="s">
        <v>16057</v>
      </c>
      <c r="H8" s="183" t="s">
        <v>11553</v>
      </c>
      <c r="I8" s="183" t="s">
        <v>17213</v>
      </c>
      <c r="J8" s="183" t="s">
        <v>14439</v>
      </c>
      <c r="K8" s="219">
        <v>742.7538461538461</v>
      </c>
      <c r="L8" s="219">
        <v>10.755452441835613</v>
      </c>
      <c r="Q8" s="219">
        <v>7.9834297872340452</v>
      </c>
      <c r="R8" s="219">
        <v>6.7630085040050313E-3</v>
      </c>
      <c r="T8" s="219">
        <v>2195.2441176470588</v>
      </c>
      <c r="U8" s="219">
        <v>5.7649573429020533</v>
      </c>
      <c r="AI8" s="219">
        <v>1778.8692307692311</v>
      </c>
      <c r="AJ8" s="219">
        <v>4.3462743732352376</v>
      </c>
      <c r="AL8">
        <v>7.0969680851063845</v>
      </c>
      <c r="AM8">
        <v>6.4631290086332657E-2</v>
      </c>
      <c r="AO8" s="219">
        <v>255.20605</v>
      </c>
      <c r="AP8" s="219">
        <v>8.7255566275914074</v>
      </c>
      <c r="AT8" s="219">
        <v>31.017021276595745</v>
      </c>
      <c r="AU8" s="219">
        <v>3.6135393144360678E-2</v>
      </c>
      <c r="AW8" s="219">
        <v>36.541497326203185</v>
      </c>
      <c r="AX8" s="219">
        <v>6.7667909047037844E-2</v>
      </c>
      <c r="AZ8">
        <v>1</v>
      </c>
      <c r="BA8" s="183">
        <v>1.1639999999999999E-2</v>
      </c>
      <c r="BD8" t="s">
        <v>17212</v>
      </c>
    </row>
    <row r="9" spans="1:57" x14ac:dyDescent="0.2">
      <c r="B9">
        <v>1</v>
      </c>
      <c r="C9" t="s">
        <v>14538</v>
      </c>
      <c r="G9" s="352" t="s">
        <v>16057</v>
      </c>
      <c r="H9" s="183" t="s">
        <v>11553</v>
      </c>
      <c r="I9" s="183" t="s">
        <v>17213</v>
      </c>
      <c r="J9" s="183" t="s">
        <v>14439</v>
      </c>
      <c r="K9" s="219">
        <v>742.7538461538461</v>
      </c>
      <c r="L9" s="219">
        <v>10.755452441835613</v>
      </c>
      <c r="Q9" s="219">
        <v>7.9834297872340452</v>
      </c>
      <c r="R9" s="219">
        <v>6.7630085040050313E-3</v>
      </c>
      <c r="T9" s="219">
        <v>2195.2441176470588</v>
      </c>
      <c r="U9" s="219">
        <v>5.7649573429020533</v>
      </c>
      <c r="AI9" s="219">
        <v>1778.8692307692311</v>
      </c>
      <c r="AJ9" s="219">
        <v>4.3462743732352376</v>
      </c>
      <c r="AL9">
        <v>7.0969680851063845</v>
      </c>
      <c r="AM9">
        <v>6.4631290086332657E-2</v>
      </c>
      <c r="AO9" s="219">
        <v>255.20605</v>
      </c>
      <c r="AP9" s="219">
        <v>8.7255566275914074</v>
      </c>
      <c r="AT9" s="219">
        <v>31.017021276595745</v>
      </c>
      <c r="AU9" s="219">
        <v>3.6135393144360678E-2</v>
      </c>
      <c r="AW9" s="219">
        <v>36.541497326203185</v>
      </c>
      <c r="AX9" s="219">
        <v>6.7667909047037844E-2</v>
      </c>
      <c r="AZ9">
        <v>1</v>
      </c>
      <c r="BA9" s="183">
        <v>2E-3</v>
      </c>
      <c r="BD9" t="s">
        <v>17212</v>
      </c>
    </row>
    <row r="10" spans="1:57" x14ac:dyDescent="0.2">
      <c r="B10">
        <v>1</v>
      </c>
      <c r="C10" t="s">
        <v>14538</v>
      </c>
      <c r="G10" s="352" t="s">
        <v>16057</v>
      </c>
      <c r="H10" s="183" t="s">
        <v>11553</v>
      </c>
      <c r="I10" s="183" t="s">
        <v>17213</v>
      </c>
      <c r="J10" s="183" t="s">
        <v>14439</v>
      </c>
      <c r="K10" s="219">
        <v>742.7538461538461</v>
      </c>
      <c r="L10" s="219">
        <v>10.755452441835613</v>
      </c>
      <c r="Q10" s="219">
        <v>7.9834297872340452</v>
      </c>
      <c r="R10" s="219">
        <v>6.7630085040050313E-3</v>
      </c>
      <c r="T10" s="219">
        <v>2195.2441176470588</v>
      </c>
      <c r="U10" s="219">
        <v>5.7649573429020533</v>
      </c>
      <c r="AI10" s="219">
        <v>1778.8692307692311</v>
      </c>
      <c r="AJ10" s="219">
        <v>4.3462743732352376</v>
      </c>
      <c r="AL10">
        <v>7.0969680851063845</v>
      </c>
      <c r="AM10">
        <v>6.4631290086332657E-2</v>
      </c>
      <c r="AO10" s="219">
        <v>255.20605</v>
      </c>
      <c r="AP10" s="219">
        <v>8.7255566275914074</v>
      </c>
      <c r="AT10" s="219">
        <v>31.017021276595745</v>
      </c>
      <c r="AU10" s="219">
        <v>3.6135393144360678E-2</v>
      </c>
      <c r="AW10" s="219">
        <v>36.541497326203185</v>
      </c>
      <c r="AX10" s="219">
        <v>6.7667909047037844E-2</v>
      </c>
      <c r="AZ10">
        <v>1</v>
      </c>
      <c r="BA10" s="183">
        <v>4.4400000000000004E-3</v>
      </c>
      <c r="BD10" t="s">
        <v>17212</v>
      </c>
    </row>
    <row r="11" spans="1:57" ht="19" customHeight="1" x14ac:dyDescent="0.2">
      <c r="B11">
        <v>1</v>
      </c>
      <c r="C11" t="s">
        <v>14538</v>
      </c>
      <c r="G11" s="352" t="s">
        <v>16057</v>
      </c>
      <c r="H11" s="183" t="s">
        <v>11553</v>
      </c>
      <c r="I11" s="183" t="s">
        <v>17213</v>
      </c>
      <c r="J11" s="183" t="s">
        <v>14439</v>
      </c>
      <c r="K11" s="219">
        <v>742.7538461538461</v>
      </c>
      <c r="L11" s="219">
        <v>10.755452441835613</v>
      </c>
      <c r="Q11" s="219">
        <v>7.9834297872340452</v>
      </c>
      <c r="R11" s="219">
        <v>6.7630085040050313E-3</v>
      </c>
      <c r="T11" s="219">
        <v>2195.2441176470588</v>
      </c>
      <c r="U11" s="219">
        <v>5.7649573429020533</v>
      </c>
      <c r="AI11" s="219">
        <v>1778.8692307692311</v>
      </c>
      <c r="AJ11" s="219">
        <v>4.3462743732352376</v>
      </c>
      <c r="AL11">
        <v>7.0969680851063845</v>
      </c>
      <c r="AM11">
        <v>6.4631290086332657E-2</v>
      </c>
      <c r="AO11" s="219">
        <v>255.20605</v>
      </c>
      <c r="AP11" s="219">
        <v>8.7255566275914074</v>
      </c>
      <c r="AT11" s="219">
        <v>31.017021276595745</v>
      </c>
      <c r="AU11" s="219">
        <v>3.6135393144360678E-2</v>
      </c>
      <c r="AW11" s="219">
        <v>36.541497326203185</v>
      </c>
      <c r="AX11" s="219">
        <v>6.7667909047037844E-2</v>
      </c>
      <c r="AZ11">
        <v>1</v>
      </c>
      <c r="BA11" s="183">
        <v>1.2700000000000001E-3</v>
      </c>
      <c r="BD11" t="s">
        <v>17212</v>
      </c>
    </row>
    <row r="12" spans="1:57" x14ac:dyDescent="0.2">
      <c r="B12">
        <v>1</v>
      </c>
      <c r="C12" t="s">
        <v>14538</v>
      </c>
      <c r="G12" s="352" t="s">
        <v>16057</v>
      </c>
      <c r="H12" s="183" t="s">
        <v>11553</v>
      </c>
      <c r="I12" s="183" t="s">
        <v>17213</v>
      </c>
      <c r="J12" s="183" t="s">
        <v>14439</v>
      </c>
      <c r="K12" s="219">
        <v>742.7538461538461</v>
      </c>
      <c r="L12" s="219">
        <v>10.755452441835613</v>
      </c>
      <c r="Q12" s="219">
        <v>7.9834297872340452</v>
      </c>
      <c r="R12" s="219">
        <v>6.7630085040050313E-3</v>
      </c>
      <c r="T12" s="219">
        <v>2195.2441176470588</v>
      </c>
      <c r="U12" s="219">
        <v>5.7649573429020533</v>
      </c>
      <c r="AI12" s="219">
        <v>1778.8692307692311</v>
      </c>
      <c r="AJ12" s="219">
        <v>4.3462743732352376</v>
      </c>
      <c r="AL12">
        <v>7.0969680851063845</v>
      </c>
      <c r="AM12">
        <v>6.4631290086332657E-2</v>
      </c>
      <c r="AO12" s="219">
        <v>255.20605</v>
      </c>
      <c r="AP12" s="219">
        <v>8.7255566275914074</v>
      </c>
      <c r="AT12" s="219">
        <v>31.017021276595745</v>
      </c>
      <c r="AU12" s="219">
        <v>3.6135393144360678E-2</v>
      </c>
      <c r="AW12" s="219">
        <v>36.541497326203185</v>
      </c>
      <c r="AX12" s="219">
        <v>6.7667909047037844E-2</v>
      </c>
      <c r="AZ12">
        <v>1</v>
      </c>
      <c r="BA12" s="183">
        <v>3.5200000000000001E-3</v>
      </c>
      <c r="BD12" t="s">
        <v>17212</v>
      </c>
    </row>
    <row r="13" spans="1:57" x14ac:dyDescent="0.2">
      <c r="B13">
        <v>1</v>
      </c>
      <c r="C13" t="s">
        <v>14538</v>
      </c>
      <c r="G13" s="352" t="s">
        <v>16057</v>
      </c>
      <c r="H13" s="183" t="s">
        <v>11553</v>
      </c>
      <c r="I13" s="183" t="s">
        <v>17213</v>
      </c>
      <c r="J13" s="183" t="s">
        <v>14439</v>
      </c>
      <c r="K13" s="219">
        <v>742.7538461538461</v>
      </c>
      <c r="L13" s="219">
        <v>10.755452441835613</v>
      </c>
      <c r="Q13" s="219">
        <v>7.9834297872340452</v>
      </c>
      <c r="R13" s="219">
        <v>6.7630085040050313E-3</v>
      </c>
      <c r="T13" s="219">
        <v>2195.2441176470588</v>
      </c>
      <c r="U13" s="219">
        <v>5.7649573429020533</v>
      </c>
      <c r="AI13" s="219">
        <v>1778.8692307692311</v>
      </c>
      <c r="AJ13" s="219">
        <v>4.3462743732352376</v>
      </c>
      <c r="AL13">
        <v>7.0969680851063845</v>
      </c>
      <c r="AM13">
        <v>6.4631290086332657E-2</v>
      </c>
      <c r="AO13" s="219">
        <v>255.20605</v>
      </c>
      <c r="AP13" s="219">
        <v>8.7255566275914074</v>
      </c>
      <c r="AT13" s="219">
        <v>31.017021276595745</v>
      </c>
      <c r="AU13" s="219">
        <v>3.6135393144360678E-2</v>
      </c>
      <c r="AW13" s="219">
        <v>36.541497326203185</v>
      </c>
      <c r="AX13" s="219">
        <v>6.7667909047037844E-2</v>
      </c>
      <c r="AZ13">
        <v>1</v>
      </c>
      <c r="BA13" s="183">
        <v>1.39E-3</v>
      </c>
      <c r="BD13" t="s">
        <v>17212</v>
      </c>
    </row>
    <row r="14" spans="1:57" x14ac:dyDescent="0.2">
      <c r="B14">
        <v>1</v>
      </c>
      <c r="C14" t="s">
        <v>14538</v>
      </c>
      <c r="G14" s="352" t="s">
        <v>16057</v>
      </c>
      <c r="H14" s="183" t="s">
        <v>11553</v>
      </c>
      <c r="I14" s="183" t="s">
        <v>17213</v>
      </c>
      <c r="J14" s="183" t="s">
        <v>14439</v>
      </c>
      <c r="K14" s="219">
        <v>1412.2333333333333</v>
      </c>
      <c r="L14" s="219">
        <v>22.619214827942717</v>
      </c>
      <c r="Q14" s="219">
        <v>7.6752553191489339</v>
      </c>
      <c r="R14" s="219">
        <v>5.76248169834097E-3</v>
      </c>
      <c r="T14" s="219">
        <v>2190.6303125000004</v>
      </c>
      <c r="U14" s="219">
        <v>4.3171502297163267</v>
      </c>
      <c r="AI14" s="219">
        <v>1939.8733333333334</v>
      </c>
      <c r="AJ14" s="219">
        <v>4.1537674455721065</v>
      </c>
      <c r="AL14">
        <v>6.8229437229437275</v>
      </c>
      <c r="AM14">
        <v>5.1473747522076181E-2</v>
      </c>
      <c r="AO14" s="219"/>
      <c r="AP14" s="219"/>
      <c r="AT14" s="219">
        <v>31.141702127659567</v>
      </c>
      <c r="AU14" s="219">
        <v>3.5410285622378794E-2</v>
      </c>
      <c r="AW14" s="219">
        <v>36.383333333333361</v>
      </c>
      <c r="AX14" s="219">
        <v>5.6242979655051165E-2</v>
      </c>
      <c r="AZ14">
        <v>1</v>
      </c>
      <c r="BA14" s="183">
        <v>5.6999999999999998E-4</v>
      </c>
      <c r="BD14" t="s">
        <v>17212</v>
      </c>
    </row>
    <row r="15" spans="1:57" x14ac:dyDescent="0.2">
      <c r="B15">
        <v>1</v>
      </c>
      <c r="C15" t="s">
        <v>14538</v>
      </c>
      <c r="G15" s="352" t="s">
        <v>16057</v>
      </c>
      <c r="H15" s="183" t="s">
        <v>11553</v>
      </c>
      <c r="I15" s="183" t="s">
        <v>17213</v>
      </c>
      <c r="J15" s="183" t="s">
        <v>14439</v>
      </c>
      <c r="K15" s="219">
        <v>1412.2333333333333</v>
      </c>
      <c r="L15" s="219">
        <v>22.619214827942717</v>
      </c>
      <c r="Q15" s="219">
        <v>7.6752553191489339</v>
      </c>
      <c r="R15" s="219">
        <v>5.76248169834097E-3</v>
      </c>
      <c r="T15" s="219">
        <v>2190.6303125000004</v>
      </c>
      <c r="U15" s="219">
        <v>4.3171502297163267</v>
      </c>
      <c r="AI15" s="219">
        <v>1939.8733333333334</v>
      </c>
      <c r="AJ15" s="219">
        <v>4.1537674455721065</v>
      </c>
      <c r="AL15">
        <v>6.8229437229437275</v>
      </c>
      <c r="AM15">
        <v>5.1473747522076181E-2</v>
      </c>
      <c r="AO15" s="219"/>
      <c r="AP15" s="219"/>
      <c r="AT15" s="219">
        <v>31.141702127659567</v>
      </c>
      <c r="AU15" s="219">
        <v>3.5410285622378794E-2</v>
      </c>
      <c r="AW15" s="219">
        <v>36.383333333333361</v>
      </c>
      <c r="AX15" s="219">
        <v>5.6242979655051165E-2</v>
      </c>
      <c r="AZ15">
        <v>1</v>
      </c>
      <c r="BA15" s="183">
        <v>2.2599999999999999E-3</v>
      </c>
      <c r="BD15" t="s">
        <v>17212</v>
      </c>
    </row>
    <row r="16" spans="1:57" x14ac:dyDescent="0.2">
      <c r="B16">
        <v>1</v>
      </c>
      <c r="C16" t="s">
        <v>14538</v>
      </c>
      <c r="G16" s="352" t="s">
        <v>16057</v>
      </c>
      <c r="H16" s="183" t="s">
        <v>11553</v>
      </c>
      <c r="I16" s="183" t="s">
        <v>17213</v>
      </c>
      <c r="J16" s="183" t="s">
        <v>14439</v>
      </c>
      <c r="K16" s="219">
        <v>1412.2333333333333</v>
      </c>
      <c r="L16" s="219">
        <v>22.619214827942717</v>
      </c>
      <c r="Q16" s="219">
        <v>7.6752553191489339</v>
      </c>
      <c r="R16" s="219">
        <v>5.76248169834097E-3</v>
      </c>
      <c r="T16" s="219">
        <v>2190.6303125000004</v>
      </c>
      <c r="U16" s="219">
        <v>4.3171502297163267</v>
      </c>
      <c r="AI16" s="219">
        <v>1939.8733333333334</v>
      </c>
      <c r="AJ16" s="219">
        <v>4.1537674455721065</v>
      </c>
      <c r="AL16">
        <v>6.8229437229437275</v>
      </c>
      <c r="AM16">
        <v>5.1473747522076181E-2</v>
      </c>
      <c r="AO16" s="219"/>
      <c r="AP16" s="219"/>
      <c r="AT16" s="219">
        <v>31.141702127659567</v>
      </c>
      <c r="AU16" s="219">
        <v>3.5410285622378794E-2</v>
      </c>
      <c r="AW16" s="219">
        <v>36.383333333333361</v>
      </c>
      <c r="AX16" s="219">
        <v>5.6242979655051165E-2</v>
      </c>
      <c r="AZ16">
        <v>1</v>
      </c>
      <c r="BA16" s="183">
        <v>7.2000000000000005E-4</v>
      </c>
      <c r="BD16" t="s">
        <v>17212</v>
      </c>
    </row>
    <row r="17" spans="2:56" x14ac:dyDescent="0.2">
      <c r="B17">
        <v>1</v>
      </c>
      <c r="C17" t="s">
        <v>14538</v>
      </c>
      <c r="G17" s="352" t="s">
        <v>16057</v>
      </c>
      <c r="H17" s="183" t="s">
        <v>11553</v>
      </c>
      <c r="I17" s="183" t="s">
        <v>17213</v>
      </c>
      <c r="J17" s="183" t="s">
        <v>14439</v>
      </c>
      <c r="K17" s="219">
        <v>1412.2333333333333</v>
      </c>
      <c r="L17" s="219">
        <v>22.619214827942717</v>
      </c>
      <c r="Q17" s="219">
        <v>7.6752553191489339</v>
      </c>
      <c r="R17" s="219">
        <v>5.76248169834097E-3</v>
      </c>
      <c r="T17" s="219">
        <v>2190.6303125000004</v>
      </c>
      <c r="U17" s="219">
        <v>4.3171502297163267</v>
      </c>
      <c r="AI17" s="219">
        <v>1939.8733333333334</v>
      </c>
      <c r="AJ17" s="219">
        <v>4.1537674455721065</v>
      </c>
      <c r="AL17">
        <v>6.8229437229437275</v>
      </c>
      <c r="AM17">
        <v>5.1473747522076181E-2</v>
      </c>
      <c r="AO17" s="219"/>
      <c r="AP17" s="219"/>
      <c r="AT17" s="219">
        <v>31.141702127659567</v>
      </c>
      <c r="AU17" s="219">
        <v>3.5410285622378794E-2</v>
      </c>
      <c r="AW17" s="219">
        <v>36.383333333333361</v>
      </c>
      <c r="AX17" s="219">
        <v>5.6242979655051165E-2</v>
      </c>
      <c r="AZ17">
        <v>1</v>
      </c>
      <c r="BA17" s="183">
        <v>1.8000000000000001E-4</v>
      </c>
      <c r="BD17" t="s">
        <v>17212</v>
      </c>
    </row>
    <row r="18" spans="2:56" x14ac:dyDescent="0.2">
      <c r="B18">
        <v>1</v>
      </c>
      <c r="C18" t="s">
        <v>14538</v>
      </c>
      <c r="G18" s="352" t="s">
        <v>16057</v>
      </c>
      <c r="H18" s="183" t="s">
        <v>11553</v>
      </c>
      <c r="I18" s="183" t="s">
        <v>17213</v>
      </c>
      <c r="J18" s="183" t="s">
        <v>14439</v>
      </c>
      <c r="K18" s="219">
        <v>1412.2333333333333</v>
      </c>
      <c r="L18" s="219">
        <v>22.619214827942717</v>
      </c>
      <c r="Q18" s="219">
        <v>7.6752553191489339</v>
      </c>
      <c r="R18" s="219">
        <v>5.76248169834097E-3</v>
      </c>
      <c r="T18" s="219">
        <v>2190.6303125000004</v>
      </c>
      <c r="U18" s="219">
        <v>4.3171502297163267</v>
      </c>
      <c r="AI18" s="219">
        <v>1939.8733333333334</v>
      </c>
      <c r="AJ18" s="219">
        <v>4.1537674455721065</v>
      </c>
      <c r="AL18">
        <v>6.8229437229437275</v>
      </c>
      <c r="AM18">
        <v>5.1473747522076181E-2</v>
      </c>
      <c r="AO18" s="219"/>
      <c r="AP18" s="219"/>
      <c r="AT18" s="219">
        <v>31.141702127659567</v>
      </c>
      <c r="AU18" s="219">
        <v>3.5410285622378794E-2</v>
      </c>
      <c r="AW18" s="219">
        <v>36.383333333333361</v>
      </c>
      <c r="AX18" s="219">
        <v>5.6242979655051165E-2</v>
      </c>
      <c r="AZ18">
        <v>1</v>
      </c>
      <c r="BA18" s="183">
        <v>7.6999999999999996E-4</v>
      </c>
      <c r="BD18" t="s">
        <v>17212</v>
      </c>
    </row>
    <row r="19" spans="2:56" x14ac:dyDescent="0.2">
      <c r="B19">
        <v>1</v>
      </c>
      <c r="C19" t="s">
        <v>14538</v>
      </c>
      <c r="G19" s="352" t="s">
        <v>16057</v>
      </c>
      <c r="H19" s="183" t="s">
        <v>11553</v>
      </c>
      <c r="I19" s="183" t="s">
        <v>17213</v>
      </c>
      <c r="J19" s="183" t="s">
        <v>14439</v>
      </c>
      <c r="K19" s="219">
        <v>1412.2333333333333</v>
      </c>
      <c r="L19" s="219">
        <v>22.619214827942717</v>
      </c>
      <c r="Q19" s="219">
        <v>7.6752553191489339</v>
      </c>
      <c r="R19" s="219">
        <v>5.76248169834097E-3</v>
      </c>
      <c r="T19" s="219">
        <v>2190.6303125000004</v>
      </c>
      <c r="U19" s="219">
        <v>4.3171502297163267</v>
      </c>
      <c r="AI19" s="219">
        <v>1939.8733333333334</v>
      </c>
      <c r="AJ19" s="219">
        <v>4.1537674455721065</v>
      </c>
      <c r="AL19">
        <v>6.8229437229437275</v>
      </c>
      <c r="AM19">
        <v>5.1473747522076181E-2</v>
      </c>
      <c r="AO19" s="219"/>
      <c r="AP19" s="219"/>
      <c r="AT19" s="219">
        <v>31.141702127659567</v>
      </c>
      <c r="AU19" s="219">
        <v>3.5410285622378794E-2</v>
      </c>
      <c r="AW19" s="219">
        <v>36.383333333333361</v>
      </c>
      <c r="AX19" s="219">
        <v>5.6242979655051165E-2</v>
      </c>
      <c r="AZ19">
        <v>1</v>
      </c>
      <c r="BA19" s="183">
        <v>5.9999999999999995E-4</v>
      </c>
      <c r="BD19" t="s">
        <v>17212</v>
      </c>
    </row>
    <row r="20" spans="2:56" x14ac:dyDescent="0.2">
      <c r="B20">
        <v>1</v>
      </c>
      <c r="C20" t="s">
        <v>14538</v>
      </c>
      <c r="G20" s="352" t="s">
        <v>16057</v>
      </c>
      <c r="H20" s="183" t="s">
        <v>11553</v>
      </c>
      <c r="I20" s="183" t="s">
        <v>17213</v>
      </c>
      <c r="J20" s="183" t="s">
        <v>14439</v>
      </c>
      <c r="K20" s="219">
        <v>1412.2333333333333</v>
      </c>
      <c r="L20" s="219">
        <v>22.619214827942717</v>
      </c>
      <c r="Q20" s="219">
        <v>7.6752553191489339</v>
      </c>
      <c r="R20" s="219">
        <v>5.76248169834097E-3</v>
      </c>
      <c r="T20" s="219">
        <v>2190.6303125000004</v>
      </c>
      <c r="U20" s="219">
        <v>4.3171502297163267</v>
      </c>
      <c r="AI20" s="219">
        <v>1939.8733333333334</v>
      </c>
      <c r="AJ20" s="219">
        <v>4.1537674455721065</v>
      </c>
      <c r="AL20">
        <v>6.8229437229437275</v>
      </c>
      <c r="AM20">
        <v>5.1473747522076181E-2</v>
      </c>
      <c r="AO20" s="219"/>
      <c r="AP20" s="219"/>
      <c r="AT20" s="219">
        <v>31.141702127659567</v>
      </c>
      <c r="AU20" s="219">
        <v>3.5410285622378794E-2</v>
      </c>
      <c r="AW20" s="219">
        <v>36.383333333333361</v>
      </c>
      <c r="AX20" s="219">
        <v>5.6242979655051165E-2</v>
      </c>
      <c r="AZ20">
        <v>1</v>
      </c>
      <c r="BA20" s="183">
        <v>8.4000000000000003E-4</v>
      </c>
      <c r="BD20" t="s">
        <v>17212</v>
      </c>
    </row>
    <row r="21" spans="2:56" x14ac:dyDescent="0.2">
      <c r="B21">
        <v>1</v>
      </c>
      <c r="C21" t="s">
        <v>14538</v>
      </c>
      <c r="G21" s="352" t="s">
        <v>16057</v>
      </c>
      <c r="H21" s="183" t="s">
        <v>11553</v>
      </c>
      <c r="I21" s="183" t="s">
        <v>17213</v>
      </c>
      <c r="J21" s="183" t="s">
        <v>14439</v>
      </c>
      <c r="K21" s="219">
        <v>1412.2333333333333</v>
      </c>
      <c r="L21" s="219">
        <v>22.619214827942717</v>
      </c>
      <c r="Q21" s="219">
        <v>7.6752553191489339</v>
      </c>
      <c r="R21" s="219">
        <v>5.76248169834097E-3</v>
      </c>
      <c r="T21" s="219">
        <v>2190.6303125000004</v>
      </c>
      <c r="U21" s="219">
        <v>4.3171502297163267</v>
      </c>
      <c r="AI21" s="219">
        <v>1939.8733333333334</v>
      </c>
      <c r="AJ21" s="219">
        <v>4.1537674455721065</v>
      </c>
      <c r="AL21">
        <v>6.8229437229437275</v>
      </c>
      <c r="AM21">
        <v>5.1473747522076181E-2</v>
      </c>
      <c r="AO21" s="219"/>
      <c r="AP21" s="219"/>
      <c r="AT21" s="219">
        <v>31.141702127659567</v>
      </c>
      <c r="AU21" s="219">
        <v>3.5410285622378794E-2</v>
      </c>
      <c r="AW21" s="219">
        <v>36.383333333333361</v>
      </c>
      <c r="AX21" s="219">
        <v>5.6242979655051165E-2</v>
      </c>
      <c r="AZ21">
        <v>1</v>
      </c>
      <c r="BA21" s="183">
        <v>4.8000000000000001E-4</v>
      </c>
      <c r="BD21" t="s">
        <v>17212</v>
      </c>
    </row>
    <row r="22" spans="2:56" x14ac:dyDescent="0.2">
      <c r="B22">
        <v>1</v>
      </c>
      <c r="C22" t="s">
        <v>14538</v>
      </c>
      <c r="G22" s="352" t="s">
        <v>16057</v>
      </c>
      <c r="H22" s="183" t="s">
        <v>11553</v>
      </c>
      <c r="I22" s="183" t="s">
        <v>17213</v>
      </c>
      <c r="J22" s="183" t="s">
        <v>14439</v>
      </c>
      <c r="K22" s="219">
        <v>1412.2333333333333</v>
      </c>
      <c r="L22" s="219">
        <v>22.619214827942717</v>
      </c>
      <c r="Q22" s="219">
        <v>7.6752553191489339</v>
      </c>
      <c r="R22" s="219">
        <v>5.76248169834097E-3</v>
      </c>
      <c r="T22" s="219">
        <v>2190.6303125000004</v>
      </c>
      <c r="U22" s="219">
        <v>4.3171502297163267</v>
      </c>
      <c r="AI22" s="219">
        <v>1939.8733333333334</v>
      </c>
      <c r="AJ22" s="219">
        <v>4.1537674455721065</v>
      </c>
      <c r="AL22">
        <v>6.8229437229437275</v>
      </c>
      <c r="AM22">
        <v>5.1473747522076181E-2</v>
      </c>
      <c r="AO22" s="219"/>
      <c r="AP22" s="219"/>
      <c r="AT22" s="219">
        <v>31.141702127659567</v>
      </c>
      <c r="AU22" s="219">
        <v>3.5410285622378794E-2</v>
      </c>
      <c r="AW22" s="219">
        <v>36.383333333333361</v>
      </c>
      <c r="AX22" s="219">
        <v>5.6242979655051165E-2</v>
      </c>
      <c r="AZ22">
        <v>1</v>
      </c>
      <c r="BA22" s="183">
        <v>4.6000000000000001E-4</v>
      </c>
      <c r="BD22" t="s">
        <v>17212</v>
      </c>
    </row>
    <row r="23" spans="2:56" x14ac:dyDescent="0.2">
      <c r="B23">
        <v>1</v>
      </c>
      <c r="C23" t="s">
        <v>14538</v>
      </c>
      <c r="G23" s="352" t="s">
        <v>16057</v>
      </c>
      <c r="H23" s="183" t="s">
        <v>11553</v>
      </c>
      <c r="I23" s="183" t="s">
        <v>17213</v>
      </c>
      <c r="J23" s="183" t="s">
        <v>14439</v>
      </c>
      <c r="K23" s="219">
        <v>1412.2333333333333</v>
      </c>
      <c r="L23" s="219">
        <v>22.619214827942717</v>
      </c>
      <c r="Q23" s="219">
        <v>7.6752553191489339</v>
      </c>
      <c r="R23" s="219">
        <v>5.76248169834097E-3</v>
      </c>
      <c r="T23" s="219">
        <v>2190.6303125000004</v>
      </c>
      <c r="U23" s="219">
        <v>4.3171502297163267</v>
      </c>
      <c r="AI23" s="219">
        <v>1939.8733333333334</v>
      </c>
      <c r="AJ23" s="219">
        <v>4.1537674455721065</v>
      </c>
      <c r="AL23">
        <v>6.8229437229437275</v>
      </c>
      <c r="AM23">
        <v>5.1473747522076181E-2</v>
      </c>
      <c r="AO23" s="219"/>
      <c r="AP23" s="219"/>
      <c r="AT23" s="219">
        <v>31.141702127659567</v>
      </c>
      <c r="AU23" s="219">
        <v>3.5410285622378794E-2</v>
      </c>
      <c r="AW23" s="219">
        <v>36.383333333333361</v>
      </c>
      <c r="AX23" s="219">
        <v>5.6242979655051165E-2</v>
      </c>
      <c r="AZ23">
        <v>1</v>
      </c>
      <c r="BA23" s="183">
        <v>3.8899999999999998E-3</v>
      </c>
      <c r="BD23" t="s">
        <v>17212</v>
      </c>
    </row>
    <row r="24" spans="2:56" x14ac:dyDescent="0.2">
      <c r="B24">
        <v>1</v>
      </c>
      <c r="C24" t="s">
        <v>14538</v>
      </c>
      <c r="G24" s="352" t="s">
        <v>16057</v>
      </c>
      <c r="H24" s="183" t="s">
        <v>11553</v>
      </c>
      <c r="I24" s="183" t="s">
        <v>17213</v>
      </c>
      <c r="J24" s="183" t="s">
        <v>14439</v>
      </c>
      <c r="K24" s="219">
        <v>1412.2333333333333</v>
      </c>
      <c r="L24" s="219">
        <v>22.619214827942717</v>
      </c>
      <c r="Q24" s="219">
        <v>7.6752553191489339</v>
      </c>
      <c r="R24" s="219">
        <v>5.76248169834097E-3</v>
      </c>
      <c r="T24" s="219">
        <v>2190.6303125000004</v>
      </c>
      <c r="U24" s="219">
        <v>4.3171502297163267</v>
      </c>
      <c r="AI24" s="219">
        <v>1939.8733333333334</v>
      </c>
      <c r="AJ24" s="219">
        <v>4.1537674455721065</v>
      </c>
      <c r="AL24">
        <v>6.8229437229437275</v>
      </c>
      <c r="AM24">
        <v>5.1473747522076181E-2</v>
      </c>
      <c r="AO24" s="219"/>
      <c r="AP24" s="219"/>
      <c r="AT24" s="219">
        <v>31.141702127659567</v>
      </c>
      <c r="AU24" s="219">
        <v>3.5410285622378794E-2</v>
      </c>
      <c r="AW24" s="219">
        <v>36.383333333333361</v>
      </c>
      <c r="AX24" s="219">
        <v>5.6242979655051165E-2</v>
      </c>
      <c r="AZ24">
        <v>1</v>
      </c>
      <c r="BA24" s="183">
        <v>4.4000000000000002E-4</v>
      </c>
      <c r="BD24" t="s">
        <v>17212</v>
      </c>
    </row>
    <row r="25" spans="2:56" x14ac:dyDescent="0.2">
      <c r="B25">
        <v>1</v>
      </c>
      <c r="C25" t="s">
        <v>14538</v>
      </c>
      <c r="G25" s="352" t="s">
        <v>16057</v>
      </c>
      <c r="H25" s="183" t="s">
        <v>11553</v>
      </c>
      <c r="I25" s="183" t="s">
        <v>17213</v>
      </c>
      <c r="J25" s="183" t="s">
        <v>14439</v>
      </c>
      <c r="K25" s="219">
        <v>1412.2333333333333</v>
      </c>
      <c r="L25" s="219">
        <v>22.619214827942717</v>
      </c>
      <c r="Q25" s="219">
        <v>7.6752553191489339</v>
      </c>
      <c r="R25" s="219">
        <v>5.76248169834097E-3</v>
      </c>
      <c r="T25" s="219">
        <v>2190.6303125000004</v>
      </c>
      <c r="U25" s="219">
        <v>4.3171502297163267</v>
      </c>
      <c r="AI25" s="219">
        <v>1939.8733333333334</v>
      </c>
      <c r="AJ25" s="219">
        <v>4.1537674455721065</v>
      </c>
      <c r="AL25">
        <v>6.8229437229437275</v>
      </c>
      <c r="AM25">
        <v>5.1473747522076181E-2</v>
      </c>
      <c r="AO25" s="219"/>
      <c r="AP25" s="219"/>
      <c r="AT25" s="219">
        <v>31.141702127659567</v>
      </c>
      <c r="AU25" s="219">
        <v>3.5410285622378794E-2</v>
      </c>
      <c r="AW25" s="219">
        <v>36.383333333333361</v>
      </c>
      <c r="AX25" s="219">
        <v>5.6242979655051165E-2</v>
      </c>
      <c r="AZ25">
        <v>1</v>
      </c>
      <c r="BA25" s="183">
        <v>4.8999999999999998E-4</v>
      </c>
      <c r="BD25" t="s">
        <v>17212</v>
      </c>
    </row>
    <row r="26" spans="2:56" x14ac:dyDescent="0.2">
      <c r="B26">
        <v>1</v>
      </c>
      <c r="C26" t="s">
        <v>14538</v>
      </c>
      <c r="G26" s="352" t="s">
        <v>16057</v>
      </c>
      <c r="H26" s="183" t="s">
        <v>11553</v>
      </c>
      <c r="I26" s="183" t="s">
        <v>17213</v>
      </c>
      <c r="J26" s="183" t="s">
        <v>14439</v>
      </c>
      <c r="K26" s="219">
        <v>742.7538461538461</v>
      </c>
      <c r="L26" s="219">
        <v>10.755452441835613</v>
      </c>
      <c r="Q26" s="219">
        <v>7.9834297872340452</v>
      </c>
      <c r="R26" s="219">
        <v>6.7630085040050313E-3</v>
      </c>
      <c r="T26" s="219">
        <v>2195.2441176470588</v>
      </c>
      <c r="U26" s="219">
        <v>5.7649573429020533</v>
      </c>
      <c r="AI26" s="219">
        <v>1778.8692307692311</v>
      </c>
      <c r="AJ26" s="219">
        <v>4.3462743732352376</v>
      </c>
      <c r="AL26">
        <v>7.0969680851063845</v>
      </c>
      <c r="AM26">
        <v>6.4631290086332657E-2</v>
      </c>
      <c r="AO26" s="219">
        <v>255.20605</v>
      </c>
      <c r="AP26" s="219">
        <v>8.7255566275914074</v>
      </c>
      <c r="AT26" s="219">
        <v>31.017021276595745</v>
      </c>
      <c r="AU26" s="219">
        <v>3.6135393144360678E-2</v>
      </c>
      <c r="AW26" s="219">
        <v>36.541497326203185</v>
      </c>
      <c r="AX26" s="219">
        <v>6.7667909047037844E-2</v>
      </c>
      <c r="AZ26">
        <v>1</v>
      </c>
      <c r="BA26" s="183">
        <v>9.3999999999999997E-4</v>
      </c>
      <c r="BD26" t="s">
        <v>17212</v>
      </c>
    </row>
    <row r="27" spans="2:56" x14ac:dyDescent="0.2">
      <c r="B27">
        <v>1</v>
      </c>
      <c r="C27" t="s">
        <v>14538</v>
      </c>
      <c r="G27" s="352" t="s">
        <v>16057</v>
      </c>
      <c r="H27" s="183" t="s">
        <v>11553</v>
      </c>
      <c r="I27" s="183" t="s">
        <v>17213</v>
      </c>
      <c r="J27" s="183" t="s">
        <v>14439</v>
      </c>
      <c r="K27" s="219">
        <v>742.7538461538461</v>
      </c>
      <c r="L27" s="219">
        <v>10.755452441835613</v>
      </c>
      <c r="Q27" s="219">
        <v>7.9834297872340452</v>
      </c>
      <c r="R27" s="219">
        <v>6.7630085040050313E-3</v>
      </c>
      <c r="T27" s="219">
        <v>2195.2441176470588</v>
      </c>
      <c r="U27" s="219">
        <v>5.7649573429020533</v>
      </c>
      <c r="AI27" s="219">
        <v>1778.8692307692311</v>
      </c>
      <c r="AJ27" s="219">
        <v>4.3462743732352376</v>
      </c>
      <c r="AL27">
        <v>7.0969680851063845</v>
      </c>
      <c r="AM27">
        <v>6.4631290086332657E-2</v>
      </c>
      <c r="AO27" s="219">
        <v>255.20605</v>
      </c>
      <c r="AP27" s="219">
        <v>8.7255566275914074</v>
      </c>
      <c r="AT27" s="219">
        <v>31.017021276595745</v>
      </c>
      <c r="AU27" s="219">
        <v>3.6135393144360678E-2</v>
      </c>
      <c r="AW27" s="219">
        <v>36.541497326203185</v>
      </c>
      <c r="AX27" s="219">
        <v>6.7667909047037844E-2</v>
      </c>
      <c r="AZ27">
        <v>1</v>
      </c>
      <c r="BA27" s="183">
        <v>1.3699999999999999E-3</v>
      </c>
      <c r="BD27" t="s">
        <v>17212</v>
      </c>
    </row>
    <row r="28" spans="2:56" x14ac:dyDescent="0.2">
      <c r="B28">
        <v>1</v>
      </c>
      <c r="C28" t="s">
        <v>14538</v>
      </c>
      <c r="G28" s="352" t="s">
        <v>16057</v>
      </c>
      <c r="H28" s="183" t="s">
        <v>11553</v>
      </c>
      <c r="I28" s="183" t="s">
        <v>17213</v>
      </c>
      <c r="J28" s="183" t="s">
        <v>14439</v>
      </c>
      <c r="K28" s="219">
        <v>742.7538461538461</v>
      </c>
      <c r="L28" s="219">
        <v>10.755452441835613</v>
      </c>
      <c r="Q28" s="219">
        <v>7.9834297872340452</v>
      </c>
      <c r="R28" s="219">
        <v>6.7630085040050313E-3</v>
      </c>
      <c r="T28" s="219">
        <v>2195.2441176470588</v>
      </c>
      <c r="U28" s="219">
        <v>5.7649573429020533</v>
      </c>
      <c r="AI28" s="219">
        <v>1778.8692307692311</v>
      </c>
      <c r="AJ28" s="219">
        <v>4.3462743732352376</v>
      </c>
      <c r="AL28">
        <v>7.0969680851063845</v>
      </c>
      <c r="AM28">
        <v>6.4631290086332657E-2</v>
      </c>
      <c r="AO28" s="219">
        <v>255.20605</v>
      </c>
      <c r="AP28" s="219">
        <v>8.7255566275914074</v>
      </c>
      <c r="AT28" s="219">
        <v>31.017021276595745</v>
      </c>
      <c r="AU28" s="219">
        <v>3.6135393144360678E-2</v>
      </c>
      <c r="AW28" s="219">
        <v>36.541497326203185</v>
      </c>
      <c r="AX28" s="219">
        <v>6.7667909047037844E-2</v>
      </c>
      <c r="AZ28">
        <v>1</v>
      </c>
      <c r="BA28" s="183">
        <v>1.24E-3</v>
      </c>
      <c r="BD28" t="s">
        <v>17212</v>
      </c>
    </row>
    <row r="29" spans="2:56" x14ac:dyDescent="0.2">
      <c r="B29">
        <v>1</v>
      </c>
      <c r="C29" t="s">
        <v>14538</v>
      </c>
      <c r="G29" s="352" t="s">
        <v>16057</v>
      </c>
      <c r="H29" s="183" t="s">
        <v>11553</v>
      </c>
      <c r="I29" s="183" t="s">
        <v>17213</v>
      </c>
      <c r="J29" s="183" t="s">
        <v>14439</v>
      </c>
      <c r="K29" s="219">
        <v>742.7538461538461</v>
      </c>
      <c r="L29" s="219">
        <v>10.755452441835613</v>
      </c>
      <c r="Q29" s="219">
        <v>7.9834297872340452</v>
      </c>
      <c r="R29" s="219">
        <v>6.7630085040050313E-3</v>
      </c>
      <c r="T29" s="219">
        <v>2195.2441176470588</v>
      </c>
      <c r="U29" s="219">
        <v>5.7649573429020533</v>
      </c>
      <c r="AI29" s="219">
        <v>1778.8692307692311</v>
      </c>
      <c r="AJ29" s="219">
        <v>4.3462743732352376</v>
      </c>
      <c r="AL29">
        <v>7.0969680851063845</v>
      </c>
      <c r="AM29">
        <v>6.4631290086332657E-2</v>
      </c>
      <c r="AO29" s="219">
        <v>255.20605</v>
      </c>
      <c r="AP29" s="219">
        <v>8.7255566275914074</v>
      </c>
      <c r="AT29" s="219">
        <v>31.017021276595745</v>
      </c>
      <c r="AU29" s="219">
        <v>3.6135393144360678E-2</v>
      </c>
      <c r="AW29" s="219">
        <v>36.541497326203185</v>
      </c>
      <c r="AX29" s="219">
        <v>6.7667909047037844E-2</v>
      </c>
      <c r="AZ29">
        <v>1</v>
      </c>
      <c r="BA29" s="183">
        <v>1.5100000000000001E-3</v>
      </c>
      <c r="BD29" t="s">
        <v>17212</v>
      </c>
    </row>
    <row r="30" spans="2:56" x14ac:dyDescent="0.2">
      <c r="B30">
        <v>1</v>
      </c>
      <c r="C30" t="s">
        <v>14538</v>
      </c>
      <c r="G30" s="352" t="s">
        <v>16057</v>
      </c>
      <c r="H30" s="183" t="s">
        <v>11553</v>
      </c>
      <c r="I30" s="183" t="s">
        <v>17213</v>
      </c>
      <c r="J30" s="183" t="s">
        <v>14439</v>
      </c>
      <c r="K30" s="219">
        <v>742.7538461538461</v>
      </c>
      <c r="L30" s="219">
        <v>10.755452441835613</v>
      </c>
      <c r="Q30" s="219">
        <v>7.9834297872340452</v>
      </c>
      <c r="R30" s="219">
        <v>6.7630085040050313E-3</v>
      </c>
      <c r="T30" s="219">
        <v>2195.2441176470588</v>
      </c>
      <c r="U30" s="219">
        <v>5.7649573429020533</v>
      </c>
      <c r="AI30" s="219">
        <v>1778.8692307692311</v>
      </c>
      <c r="AJ30" s="219">
        <v>4.3462743732352376</v>
      </c>
      <c r="AL30">
        <v>7.0969680851063845</v>
      </c>
      <c r="AM30">
        <v>6.4631290086332657E-2</v>
      </c>
      <c r="AO30" s="219">
        <v>255.20605</v>
      </c>
      <c r="AP30" s="219">
        <v>8.7255566275914074</v>
      </c>
      <c r="AT30" s="219">
        <v>31.017021276595745</v>
      </c>
      <c r="AU30" s="219">
        <v>3.6135393144360678E-2</v>
      </c>
      <c r="AW30" s="219">
        <v>36.541497326203185</v>
      </c>
      <c r="AX30" s="219">
        <v>6.7667909047037844E-2</v>
      </c>
      <c r="AZ30">
        <v>1</v>
      </c>
      <c r="BA30" s="183">
        <v>2.3400000000000001E-3</v>
      </c>
      <c r="BD30" t="s">
        <v>17212</v>
      </c>
    </row>
    <row r="31" spans="2:56" x14ac:dyDescent="0.2">
      <c r="B31">
        <v>1</v>
      </c>
      <c r="C31" t="s">
        <v>14538</v>
      </c>
      <c r="G31" s="352" t="s">
        <v>16057</v>
      </c>
      <c r="H31" s="183" t="s">
        <v>11553</v>
      </c>
      <c r="I31" s="183" t="s">
        <v>17213</v>
      </c>
      <c r="J31" s="183" t="s">
        <v>14439</v>
      </c>
      <c r="K31" s="219">
        <v>742.7538461538461</v>
      </c>
      <c r="L31" s="219">
        <v>10.755452441835613</v>
      </c>
      <c r="Q31" s="219">
        <v>7.9834297872340452</v>
      </c>
      <c r="R31" s="219">
        <v>6.7630085040050313E-3</v>
      </c>
      <c r="T31" s="219">
        <v>2195.2441176470588</v>
      </c>
      <c r="U31" s="219">
        <v>5.7649573429020533</v>
      </c>
      <c r="AI31" s="219">
        <v>1778.8692307692311</v>
      </c>
      <c r="AJ31" s="219">
        <v>4.3462743732352376</v>
      </c>
      <c r="AL31">
        <v>7.0969680851063845</v>
      </c>
      <c r="AM31">
        <v>6.4631290086332657E-2</v>
      </c>
      <c r="AO31" s="219">
        <v>255.20605</v>
      </c>
      <c r="AP31" s="219">
        <v>8.7255566275914074</v>
      </c>
      <c r="AT31" s="219">
        <v>31.017021276595745</v>
      </c>
      <c r="AU31" s="219">
        <v>3.6135393144360678E-2</v>
      </c>
      <c r="AW31" s="219">
        <v>36.541497326203185</v>
      </c>
      <c r="AX31" s="219">
        <v>6.7667909047037844E-2</v>
      </c>
      <c r="AZ31">
        <v>1</v>
      </c>
      <c r="BA31" s="183">
        <v>1.47E-3</v>
      </c>
      <c r="BD31" t="s">
        <v>17212</v>
      </c>
    </row>
    <row r="32" spans="2:56" x14ac:dyDescent="0.2">
      <c r="B32">
        <v>1</v>
      </c>
      <c r="C32" t="s">
        <v>14538</v>
      </c>
      <c r="G32" s="352" t="s">
        <v>16057</v>
      </c>
      <c r="H32" s="183" t="s">
        <v>11553</v>
      </c>
      <c r="I32" s="183" t="s">
        <v>17213</v>
      </c>
      <c r="J32" s="183" t="s">
        <v>14439</v>
      </c>
      <c r="K32" s="219">
        <v>742.7538461538461</v>
      </c>
      <c r="L32" s="219">
        <v>10.755452441835613</v>
      </c>
      <c r="Q32" s="219">
        <v>7.9834297872340452</v>
      </c>
      <c r="R32" s="219">
        <v>6.7630085040050313E-3</v>
      </c>
      <c r="T32" s="219">
        <v>2195.2441176470588</v>
      </c>
      <c r="U32" s="219">
        <v>5.7649573429020533</v>
      </c>
      <c r="AI32" s="219">
        <v>1778.8692307692311</v>
      </c>
      <c r="AJ32" s="219">
        <v>4.3462743732352376</v>
      </c>
      <c r="AL32">
        <v>7.0969680851063845</v>
      </c>
      <c r="AM32">
        <v>6.4631290086332657E-2</v>
      </c>
      <c r="AO32" s="219">
        <v>255.20605</v>
      </c>
      <c r="AP32" s="219">
        <v>8.7255566275914074</v>
      </c>
      <c r="AT32" s="219">
        <v>31.017021276595745</v>
      </c>
      <c r="AU32" s="219">
        <v>3.6135393144360678E-2</v>
      </c>
      <c r="AW32" s="219">
        <v>36.541497326203185</v>
      </c>
      <c r="AX32" s="219">
        <v>6.7667909047037844E-2</v>
      </c>
      <c r="AZ32">
        <v>1</v>
      </c>
      <c r="BA32" s="183">
        <v>1.58E-3</v>
      </c>
      <c r="BD32" t="s">
        <v>17212</v>
      </c>
    </row>
    <row r="33" spans="2:56" x14ac:dyDescent="0.2">
      <c r="B33">
        <v>1</v>
      </c>
      <c r="C33" t="s">
        <v>14538</v>
      </c>
      <c r="G33" s="352" t="s">
        <v>16057</v>
      </c>
      <c r="H33" s="183" t="s">
        <v>11553</v>
      </c>
      <c r="I33" s="183" t="s">
        <v>17213</v>
      </c>
      <c r="J33" s="183" t="s">
        <v>14439</v>
      </c>
      <c r="K33" s="219">
        <v>742.7538461538461</v>
      </c>
      <c r="L33" s="219">
        <v>10.755452441835613</v>
      </c>
      <c r="Q33" s="219">
        <v>7.9834297872340452</v>
      </c>
      <c r="R33" s="219">
        <v>6.7630085040050313E-3</v>
      </c>
      <c r="T33" s="219">
        <v>2195.2441176470588</v>
      </c>
      <c r="U33" s="219">
        <v>5.7649573429020533</v>
      </c>
      <c r="AI33" s="219">
        <v>1778.8692307692311</v>
      </c>
      <c r="AJ33" s="219">
        <v>4.3462743732352376</v>
      </c>
      <c r="AL33">
        <v>7.0969680851063845</v>
      </c>
      <c r="AM33">
        <v>6.4631290086332657E-2</v>
      </c>
      <c r="AO33" s="219">
        <v>255.20605</v>
      </c>
      <c r="AP33" s="219">
        <v>8.7255566275914074</v>
      </c>
      <c r="AT33" s="219">
        <v>31.017021276595745</v>
      </c>
      <c r="AU33" s="219">
        <v>3.6135393144360678E-2</v>
      </c>
      <c r="AW33" s="219">
        <v>36.541497326203185</v>
      </c>
      <c r="AX33" s="219">
        <v>6.7667909047037844E-2</v>
      </c>
      <c r="AZ33">
        <v>1</v>
      </c>
      <c r="BA33" s="183">
        <v>1.6299999999999999E-3</v>
      </c>
      <c r="BD33" t="s">
        <v>17212</v>
      </c>
    </row>
    <row r="34" spans="2:56" x14ac:dyDescent="0.2">
      <c r="B34">
        <v>1</v>
      </c>
      <c r="C34" t="s">
        <v>14538</v>
      </c>
      <c r="G34" s="352" t="s">
        <v>16057</v>
      </c>
      <c r="H34" s="183" t="s">
        <v>11553</v>
      </c>
      <c r="I34" s="183" t="s">
        <v>17213</v>
      </c>
      <c r="J34" s="183" t="s">
        <v>14439</v>
      </c>
      <c r="K34" s="219">
        <v>742.7538461538461</v>
      </c>
      <c r="L34" s="219">
        <v>10.755452441835613</v>
      </c>
      <c r="Q34" s="219">
        <v>7.9834297872340452</v>
      </c>
      <c r="R34" s="219">
        <v>6.7630085040050313E-3</v>
      </c>
      <c r="T34" s="219">
        <v>2195.2441176470588</v>
      </c>
      <c r="U34" s="219">
        <v>5.7649573429020533</v>
      </c>
      <c r="AI34" s="219">
        <v>1778.8692307692311</v>
      </c>
      <c r="AJ34" s="219">
        <v>4.3462743732352376</v>
      </c>
      <c r="AL34">
        <v>7.0969680851063845</v>
      </c>
      <c r="AM34">
        <v>6.4631290086332657E-2</v>
      </c>
      <c r="AO34" s="219">
        <v>255.20605</v>
      </c>
      <c r="AP34" s="219">
        <v>8.7255566275914074</v>
      </c>
      <c r="AT34" s="219">
        <v>31.017021276595745</v>
      </c>
      <c r="AU34" s="219">
        <v>3.6135393144360678E-2</v>
      </c>
      <c r="AW34" s="219">
        <v>36.541497326203185</v>
      </c>
      <c r="AX34" s="219">
        <v>6.7667909047037844E-2</v>
      </c>
      <c r="AZ34">
        <v>1</v>
      </c>
      <c r="BA34" s="183">
        <v>1.1000000000000001E-3</v>
      </c>
      <c r="BD34" t="s">
        <v>17212</v>
      </c>
    </row>
    <row r="35" spans="2:56" x14ac:dyDescent="0.2">
      <c r="B35">
        <v>1</v>
      </c>
      <c r="C35" t="s">
        <v>14538</v>
      </c>
      <c r="G35" s="352" t="s">
        <v>16057</v>
      </c>
      <c r="H35" s="183" t="s">
        <v>11553</v>
      </c>
      <c r="I35" s="183" t="s">
        <v>17213</v>
      </c>
      <c r="J35" s="183" t="s">
        <v>14439</v>
      </c>
      <c r="K35" s="219">
        <v>742.7538461538461</v>
      </c>
      <c r="L35" s="219">
        <v>10.755452441835613</v>
      </c>
      <c r="Q35" s="219">
        <v>7.9834297872340452</v>
      </c>
      <c r="R35" s="219">
        <v>6.7630085040050313E-3</v>
      </c>
      <c r="T35" s="219">
        <v>2195.2441176470588</v>
      </c>
      <c r="U35" s="219">
        <v>5.7649573429020533</v>
      </c>
      <c r="AI35" s="219">
        <v>1778.8692307692311</v>
      </c>
      <c r="AJ35" s="219">
        <v>4.3462743732352376</v>
      </c>
      <c r="AL35">
        <v>7.0969680851063845</v>
      </c>
      <c r="AM35">
        <v>6.4631290086332657E-2</v>
      </c>
      <c r="AO35" s="219">
        <v>255.20605</v>
      </c>
      <c r="AP35" s="219">
        <v>8.7255566275914074</v>
      </c>
      <c r="AT35" s="219">
        <v>31.017021276595745</v>
      </c>
      <c r="AU35" s="219">
        <v>3.6135393144360678E-2</v>
      </c>
      <c r="AW35" s="219">
        <v>36.541497326203185</v>
      </c>
      <c r="AX35" s="219">
        <v>6.7667909047037844E-2</v>
      </c>
      <c r="AZ35">
        <v>1</v>
      </c>
      <c r="BA35" s="183">
        <v>1.56E-3</v>
      </c>
      <c r="BD35" t="s">
        <v>17212</v>
      </c>
    </row>
    <row r="36" spans="2:56" x14ac:dyDescent="0.2">
      <c r="B36">
        <v>1</v>
      </c>
      <c r="C36" t="s">
        <v>14538</v>
      </c>
      <c r="G36" s="352" t="s">
        <v>16057</v>
      </c>
      <c r="H36" s="183" t="s">
        <v>11553</v>
      </c>
      <c r="I36" s="183" t="s">
        <v>17213</v>
      </c>
      <c r="J36" s="183" t="s">
        <v>14439</v>
      </c>
      <c r="K36" s="219">
        <v>742.7538461538461</v>
      </c>
      <c r="L36" s="219">
        <v>10.755452441835613</v>
      </c>
      <c r="Q36" s="219">
        <v>7.9834297872340452</v>
      </c>
      <c r="R36" s="219">
        <v>6.7630085040050313E-3</v>
      </c>
      <c r="T36" s="219">
        <v>2195.2441176470588</v>
      </c>
      <c r="U36" s="219">
        <v>5.7649573429020533</v>
      </c>
      <c r="AI36" s="219">
        <v>1778.8692307692311</v>
      </c>
      <c r="AJ36" s="219">
        <v>4.3462743732352376</v>
      </c>
      <c r="AL36">
        <v>7.0969680851063845</v>
      </c>
      <c r="AM36">
        <v>6.4631290086332657E-2</v>
      </c>
      <c r="AO36" s="219">
        <v>255.20605</v>
      </c>
      <c r="AP36" s="219">
        <v>8.7255566275914074</v>
      </c>
      <c r="AT36" s="219">
        <v>31.017021276595745</v>
      </c>
      <c r="AU36" s="219">
        <v>3.6135393144360678E-2</v>
      </c>
      <c r="AW36" s="219">
        <v>36.541497326203185</v>
      </c>
      <c r="AX36" s="219">
        <v>6.7667909047037844E-2</v>
      </c>
      <c r="AZ36">
        <v>1</v>
      </c>
      <c r="BA36" s="183">
        <v>1.16E-3</v>
      </c>
      <c r="BD36" t="s">
        <v>17212</v>
      </c>
    </row>
    <row r="37" spans="2:56" x14ac:dyDescent="0.2">
      <c r="B37">
        <v>1</v>
      </c>
      <c r="C37" t="s">
        <v>14538</v>
      </c>
      <c r="G37" s="352" t="s">
        <v>16057</v>
      </c>
      <c r="H37" s="183" t="s">
        <v>11553</v>
      </c>
      <c r="I37" s="183" t="s">
        <v>17213</v>
      </c>
      <c r="J37" s="183" t="s">
        <v>14439</v>
      </c>
      <c r="K37" s="219">
        <v>742.7538461538461</v>
      </c>
      <c r="L37" s="219">
        <v>10.755452441835613</v>
      </c>
      <c r="Q37" s="219">
        <v>7.9834297872340452</v>
      </c>
      <c r="R37" s="219">
        <v>6.7630085040050313E-3</v>
      </c>
      <c r="T37" s="219">
        <v>2195.2441176470588</v>
      </c>
      <c r="U37" s="219">
        <v>5.7649573429020533</v>
      </c>
      <c r="AI37" s="219">
        <v>1778.8692307692311</v>
      </c>
      <c r="AJ37" s="219">
        <v>4.3462743732352376</v>
      </c>
      <c r="AL37">
        <v>7.0969680851063845</v>
      </c>
      <c r="AM37">
        <v>6.4631290086332657E-2</v>
      </c>
      <c r="AO37" s="219">
        <v>255.20605</v>
      </c>
      <c r="AP37" s="219">
        <v>8.7255566275914074</v>
      </c>
      <c r="AT37" s="219">
        <v>31.017021276595745</v>
      </c>
      <c r="AU37" s="219">
        <v>3.6135393144360678E-2</v>
      </c>
      <c r="AW37" s="219">
        <v>36.541497326203185</v>
      </c>
      <c r="AX37" s="219">
        <v>6.7667909047037844E-2</v>
      </c>
      <c r="AZ37">
        <v>1</v>
      </c>
      <c r="BA37" s="183">
        <v>1.1100000000000001E-3</v>
      </c>
      <c r="BD37" t="s">
        <v>17212</v>
      </c>
    </row>
    <row r="38" spans="2:56" x14ac:dyDescent="0.2">
      <c r="B38">
        <v>1</v>
      </c>
      <c r="C38" t="s">
        <v>14538</v>
      </c>
      <c r="G38" s="352" t="s">
        <v>16057</v>
      </c>
      <c r="H38" s="183" t="s">
        <v>11553</v>
      </c>
      <c r="I38" s="183" t="s">
        <v>17213</v>
      </c>
      <c r="J38" s="183" t="s">
        <v>14439</v>
      </c>
      <c r="K38" s="219">
        <v>742.7538461538461</v>
      </c>
      <c r="L38" s="219">
        <v>10.755452441835613</v>
      </c>
      <c r="Q38" s="219">
        <v>7.9834297872340452</v>
      </c>
      <c r="R38" s="219">
        <v>6.7630085040050313E-3</v>
      </c>
      <c r="T38" s="219">
        <v>2195.2441176470588</v>
      </c>
      <c r="U38" s="219">
        <v>5.7649573429020533</v>
      </c>
      <c r="AI38" s="219">
        <v>1778.8692307692311</v>
      </c>
      <c r="AJ38" s="219">
        <v>4.3462743732352376</v>
      </c>
      <c r="AL38">
        <v>7.0969680851063845</v>
      </c>
      <c r="AM38">
        <v>6.4631290086332657E-2</v>
      </c>
      <c r="AO38" s="219">
        <v>255.20605</v>
      </c>
      <c r="AP38" s="219">
        <v>8.7255566275914074</v>
      </c>
      <c r="AT38" s="219">
        <v>31.017021276595745</v>
      </c>
      <c r="AU38" s="219">
        <v>3.6135393144360678E-2</v>
      </c>
      <c r="AW38" s="219">
        <v>36.541497326203185</v>
      </c>
      <c r="AX38" s="219">
        <v>6.7667909047037844E-2</v>
      </c>
      <c r="AZ38">
        <v>1</v>
      </c>
      <c r="BA38" s="183">
        <v>1.34E-3</v>
      </c>
      <c r="BD38" t="s">
        <v>17212</v>
      </c>
    </row>
    <row r="39" spans="2:56" x14ac:dyDescent="0.2">
      <c r="B39">
        <v>1</v>
      </c>
      <c r="C39" t="s">
        <v>14538</v>
      </c>
      <c r="G39" s="352" t="s">
        <v>16057</v>
      </c>
      <c r="H39" s="183" t="s">
        <v>11553</v>
      </c>
      <c r="I39" s="183" t="s">
        <v>17213</v>
      </c>
      <c r="J39" s="183" t="s">
        <v>14439</v>
      </c>
      <c r="K39" s="219">
        <v>742.7538461538461</v>
      </c>
      <c r="L39" s="219">
        <v>10.755452441835613</v>
      </c>
      <c r="Q39" s="219">
        <v>7.9834297872340452</v>
      </c>
      <c r="R39" s="219">
        <v>6.7630085040050313E-3</v>
      </c>
      <c r="T39" s="219">
        <v>2195.2441176470588</v>
      </c>
      <c r="U39" s="219">
        <v>5.7649573429020533</v>
      </c>
      <c r="AI39" s="219">
        <v>1778.8692307692311</v>
      </c>
      <c r="AJ39" s="219">
        <v>4.3462743732352376</v>
      </c>
      <c r="AL39">
        <v>7.0969680851063845</v>
      </c>
      <c r="AM39">
        <v>6.4631290086332657E-2</v>
      </c>
      <c r="AO39" s="219">
        <v>255.20605</v>
      </c>
      <c r="AP39" s="219">
        <v>8.7255566275914074</v>
      </c>
      <c r="AT39" s="219">
        <v>31.017021276595745</v>
      </c>
      <c r="AU39" s="219">
        <v>3.6135393144360678E-2</v>
      </c>
      <c r="AW39" s="219">
        <v>36.541497326203185</v>
      </c>
      <c r="AX39" s="219">
        <v>6.7667909047037844E-2</v>
      </c>
      <c r="AZ39">
        <v>1</v>
      </c>
      <c r="BA39" s="183">
        <v>1.4499999999999999E-3</v>
      </c>
      <c r="BD39" t="s">
        <v>17212</v>
      </c>
    </row>
    <row r="40" spans="2:56" x14ac:dyDescent="0.2">
      <c r="B40">
        <v>1</v>
      </c>
      <c r="C40" t="s">
        <v>14538</v>
      </c>
      <c r="G40" s="352" t="s">
        <v>16057</v>
      </c>
      <c r="H40" s="183" t="s">
        <v>11553</v>
      </c>
      <c r="I40" s="183" t="s">
        <v>17213</v>
      </c>
      <c r="J40" s="183" t="s">
        <v>14439</v>
      </c>
      <c r="K40" s="219">
        <v>742.7538461538461</v>
      </c>
      <c r="L40" s="219">
        <v>10.755452441835613</v>
      </c>
      <c r="Q40" s="219">
        <v>7.9834297872340452</v>
      </c>
      <c r="R40" s="219">
        <v>6.7630085040050313E-3</v>
      </c>
      <c r="T40" s="219">
        <v>2195.2441176470588</v>
      </c>
      <c r="U40" s="219">
        <v>5.7649573429020533</v>
      </c>
      <c r="AI40" s="219">
        <v>1778.8692307692311</v>
      </c>
      <c r="AJ40" s="219">
        <v>4.3462743732352376</v>
      </c>
      <c r="AL40">
        <v>7.0969680851063845</v>
      </c>
      <c r="AM40">
        <v>6.4631290086332657E-2</v>
      </c>
      <c r="AO40" s="219">
        <v>255.20605</v>
      </c>
      <c r="AP40" s="219">
        <v>8.7255566275914074</v>
      </c>
      <c r="AT40" s="219">
        <v>31.017021276595745</v>
      </c>
      <c r="AU40" s="219">
        <v>3.6135393144360678E-2</v>
      </c>
      <c r="AW40" s="219">
        <v>36.541497326203185</v>
      </c>
      <c r="AX40" s="219">
        <v>6.7667909047037844E-2</v>
      </c>
      <c r="AZ40">
        <v>1</v>
      </c>
      <c r="BA40" s="183">
        <v>9.5E-4</v>
      </c>
      <c r="BD40" t="s">
        <v>17212</v>
      </c>
    </row>
    <row r="41" spans="2:56" x14ac:dyDescent="0.2">
      <c r="B41">
        <v>1</v>
      </c>
      <c r="C41" t="s">
        <v>14538</v>
      </c>
      <c r="G41" s="352" t="s">
        <v>16057</v>
      </c>
      <c r="H41" s="183" t="s">
        <v>11553</v>
      </c>
      <c r="I41" s="183" t="s">
        <v>17213</v>
      </c>
      <c r="J41" s="183" t="s">
        <v>14439</v>
      </c>
      <c r="K41" s="219">
        <v>742.7538461538461</v>
      </c>
      <c r="L41" s="219">
        <v>10.755452441835613</v>
      </c>
      <c r="Q41" s="219">
        <v>7.9834297872340452</v>
      </c>
      <c r="R41" s="219">
        <v>6.7630085040050313E-3</v>
      </c>
      <c r="T41" s="219">
        <v>2195.2441176470588</v>
      </c>
      <c r="U41" s="219">
        <v>5.7649573429020533</v>
      </c>
      <c r="AI41" s="219">
        <v>1778.8692307692311</v>
      </c>
      <c r="AJ41" s="219">
        <v>4.3462743732352376</v>
      </c>
      <c r="AL41">
        <v>7.0969680851063845</v>
      </c>
      <c r="AM41">
        <v>6.4631290086332657E-2</v>
      </c>
      <c r="AO41" s="219">
        <v>255.20605</v>
      </c>
      <c r="AP41" s="219">
        <v>8.7255566275914074</v>
      </c>
      <c r="AT41" s="219">
        <v>31.017021276595745</v>
      </c>
      <c r="AU41" s="219">
        <v>3.6135393144360678E-2</v>
      </c>
      <c r="AW41" s="219">
        <v>36.541497326203185</v>
      </c>
      <c r="AX41" s="219">
        <v>6.7667909047037844E-2</v>
      </c>
      <c r="AZ41">
        <v>1</v>
      </c>
      <c r="BA41" s="183">
        <v>1.2199999999999999E-3</v>
      </c>
      <c r="BD41" t="s">
        <v>17212</v>
      </c>
    </row>
    <row r="42" spans="2:56" x14ac:dyDescent="0.2">
      <c r="B42">
        <v>1</v>
      </c>
      <c r="C42" t="s">
        <v>14538</v>
      </c>
      <c r="G42" s="352" t="s">
        <v>16057</v>
      </c>
      <c r="H42" s="183" t="s">
        <v>11553</v>
      </c>
      <c r="I42" s="183" t="s">
        <v>17213</v>
      </c>
      <c r="J42" s="183" t="s">
        <v>14439</v>
      </c>
      <c r="K42" s="219">
        <v>742.7538461538461</v>
      </c>
      <c r="L42" s="219">
        <v>10.755452441835613</v>
      </c>
      <c r="Q42" s="219">
        <v>7.9834297872340452</v>
      </c>
      <c r="R42" s="219">
        <v>6.7630085040050313E-3</v>
      </c>
      <c r="T42" s="219">
        <v>2195.2441176470588</v>
      </c>
      <c r="U42" s="219">
        <v>5.7649573429020533</v>
      </c>
      <c r="AI42" s="219">
        <v>1778.8692307692311</v>
      </c>
      <c r="AJ42" s="219">
        <v>4.3462743732352376</v>
      </c>
      <c r="AL42">
        <v>7.0969680851063845</v>
      </c>
      <c r="AM42">
        <v>6.4631290086332657E-2</v>
      </c>
      <c r="AO42" s="219">
        <v>255.20605</v>
      </c>
      <c r="AP42" s="219">
        <v>8.7255566275914074</v>
      </c>
      <c r="AT42" s="219">
        <v>31.017021276595745</v>
      </c>
      <c r="AU42" s="219">
        <v>3.6135393144360678E-2</v>
      </c>
      <c r="AW42" s="219">
        <v>36.541497326203185</v>
      </c>
      <c r="AX42" s="219">
        <v>6.7667909047037844E-2</v>
      </c>
      <c r="AZ42">
        <v>1</v>
      </c>
      <c r="BA42" s="183">
        <v>1.65E-3</v>
      </c>
      <c r="BD42" t="s">
        <v>17212</v>
      </c>
    </row>
    <row r="43" spans="2:56" x14ac:dyDescent="0.2">
      <c r="B43">
        <v>1</v>
      </c>
      <c r="C43" t="s">
        <v>14538</v>
      </c>
      <c r="G43" s="352" t="s">
        <v>16057</v>
      </c>
      <c r="H43" s="183" t="s">
        <v>11553</v>
      </c>
      <c r="I43" s="183" t="s">
        <v>17213</v>
      </c>
      <c r="J43" s="183" t="s">
        <v>14439</v>
      </c>
      <c r="K43" s="219">
        <v>742.7538461538461</v>
      </c>
      <c r="L43" s="219">
        <v>10.755452441835613</v>
      </c>
      <c r="Q43" s="219">
        <v>7.9834297872340452</v>
      </c>
      <c r="R43" s="219">
        <v>6.7630085040050313E-3</v>
      </c>
      <c r="T43" s="219">
        <v>2195.2441176470588</v>
      </c>
      <c r="U43" s="219">
        <v>5.7649573429020533</v>
      </c>
      <c r="AI43" s="219">
        <v>1778.8692307692311</v>
      </c>
      <c r="AJ43" s="219">
        <v>4.3462743732352376</v>
      </c>
      <c r="AL43">
        <v>7.0969680851063845</v>
      </c>
      <c r="AM43">
        <v>6.4631290086332657E-2</v>
      </c>
      <c r="AO43" s="219">
        <v>255.20605</v>
      </c>
      <c r="AP43" s="219">
        <v>8.7255566275914074</v>
      </c>
      <c r="AT43" s="219">
        <v>31.017021276595745</v>
      </c>
      <c r="AU43" s="219">
        <v>3.6135393144360678E-2</v>
      </c>
      <c r="AW43" s="219">
        <v>36.541497326203185</v>
      </c>
      <c r="AX43" s="219">
        <v>6.7667909047037844E-2</v>
      </c>
      <c r="AZ43">
        <v>1</v>
      </c>
      <c r="BA43" s="183">
        <v>1.23E-3</v>
      </c>
      <c r="BD43" t="s">
        <v>17212</v>
      </c>
    </row>
    <row r="44" spans="2:56" x14ac:dyDescent="0.2">
      <c r="B44">
        <v>1</v>
      </c>
      <c r="C44" t="s">
        <v>14538</v>
      </c>
      <c r="G44" s="352" t="s">
        <v>16057</v>
      </c>
      <c r="H44" s="183" t="s">
        <v>11553</v>
      </c>
      <c r="I44" s="183" t="s">
        <v>17213</v>
      </c>
      <c r="J44" s="183" t="s">
        <v>14439</v>
      </c>
      <c r="K44" s="219">
        <v>742.7538461538461</v>
      </c>
      <c r="L44" s="219">
        <v>10.755452441835613</v>
      </c>
      <c r="Q44" s="219">
        <v>7.9834297872340452</v>
      </c>
      <c r="R44" s="219">
        <v>6.7630085040050313E-3</v>
      </c>
      <c r="T44" s="219">
        <v>2195.2441176470588</v>
      </c>
      <c r="U44" s="219">
        <v>5.7649573429020533</v>
      </c>
      <c r="AI44" s="219">
        <v>1778.8692307692311</v>
      </c>
      <c r="AJ44" s="219">
        <v>4.3462743732352376</v>
      </c>
      <c r="AL44">
        <v>7.0969680851063845</v>
      </c>
      <c r="AM44">
        <v>6.4631290086332657E-2</v>
      </c>
      <c r="AO44" s="219">
        <v>255.20605</v>
      </c>
      <c r="AP44" s="219">
        <v>8.7255566275914074</v>
      </c>
      <c r="AT44" s="219">
        <v>31.017021276595745</v>
      </c>
      <c r="AU44" s="219">
        <v>3.6135393144360678E-2</v>
      </c>
      <c r="AW44" s="219">
        <v>36.541497326203185</v>
      </c>
      <c r="AX44" s="219">
        <v>6.7667909047037844E-2</v>
      </c>
      <c r="AZ44">
        <v>1</v>
      </c>
      <c r="BA44" s="183">
        <v>1.4499999999999999E-3</v>
      </c>
      <c r="BD44" t="s">
        <v>17212</v>
      </c>
    </row>
    <row r="45" spans="2:56" x14ac:dyDescent="0.2">
      <c r="B45">
        <v>1</v>
      </c>
      <c r="C45" t="s">
        <v>14538</v>
      </c>
      <c r="G45" s="352" t="s">
        <v>16057</v>
      </c>
      <c r="H45" s="183" t="s">
        <v>11553</v>
      </c>
      <c r="I45" s="183" t="s">
        <v>17213</v>
      </c>
      <c r="J45" s="183" t="s">
        <v>14439</v>
      </c>
      <c r="K45" s="219">
        <v>742.7538461538461</v>
      </c>
      <c r="L45" s="219">
        <v>10.755452441835613</v>
      </c>
      <c r="Q45" s="219">
        <v>7.9834297872340452</v>
      </c>
      <c r="R45" s="219">
        <v>6.7630085040050313E-3</v>
      </c>
      <c r="T45" s="219">
        <v>2195.2441176470588</v>
      </c>
      <c r="U45" s="219">
        <v>5.7649573429020533</v>
      </c>
      <c r="AI45" s="219">
        <v>1778.8692307692311</v>
      </c>
      <c r="AJ45" s="219">
        <v>4.3462743732352376</v>
      </c>
      <c r="AL45">
        <v>7.0969680851063845</v>
      </c>
      <c r="AM45">
        <v>6.4631290086332657E-2</v>
      </c>
      <c r="AO45" s="219">
        <v>255.20605</v>
      </c>
      <c r="AP45" s="219">
        <v>8.7255566275914074</v>
      </c>
      <c r="AT45" s="219">
        <v>31.017021276595745</v>
      </c>
      <c r="AU45" s="219">
        <v>3.6135393144360678E-2</v>
      </c>
      <c r="AW45" s="219">
        <v>36.541497326203185</v>
      </c>
      <c r="AX45" s="219">
        <v>6.7667909047037844E-2</v>
      </c>
      <c r="AZ45">
        <v>1</v>
      </c>
      <c r="BA45" s="183">
        <v>1.0399999999999999E-3</v>
      </c>
      <c r="BD45" t="s">
        <v>17212</v>
      </c>
    </row>
    <row r="46" spans="2:56" x14ac:dyDescent="0.2">
      <c r="B46">
        <v>1</v>
      </c>
      <c r="C46" t="s">
        <v>14538</v>
      </c>
      <c r="G46" s="352" t="s">
        <v>16057</v>
      </c>
      <c r="H46" s="183" t="s">
        <v>11553</v>
      </c>
      <c r="I46" s="183" t="s">
        <v>17213</v>
      </c>
      <c r="J46" s="183" t="s">
        <v>14439</v>
      </c>
      <c r="K46" s="219">
        <v>742.7538461538461</v>
      </c>
      <c r="L46" s="219">
        <v>10.755452441835613</v>
      </c>
      <c r="Q46" s="219">
        <v>7.9834297872340452</v>
      </c>
      <c r="R46" s="219">
        <v>6.7630085040050313E-3</v>
      </c>
      <c r="T46" s="219">
        <v>2195.2441176470588</v>
      </c>
      <c r="U46" s="219">
        <v>5.7649573429020533</v>
      </c>
      <c r="AI46" s="219">
        <v>1778.8692307692311</v>
      </c>
      <c r="AJ46" s="219">
        <v>4.3462743732352376</v>
      </c>
      <c r="AL46">
        <v>7.0969680851063845</v>
      </c>
      <c r="AM46">
        <v>6.4631290086332657E-2</v>
      </c>
      <c r="AO46" s="219">
        <v>255.20605</v>
      </c>
      <c r="AP46" s="219">
        <v>8.7255566275914074</v>
      </c>
      <c r="AT46" s="219">
        <v>31.017021276595745</v>
      </c>
      <c r="AU46" s="219">
        <v>3.6135393144360678E-2</v>
      </c>
      <c r="AW46" s="219">
        <v>36.541497326203185</v>
      </c>
      <c r="AX46" s="219">
        <v>6.7667909047037844E-2</v>
      </c>
      <c r="AZ46">
        <v>1</v>
      </c>
      <c r="BA46" s="183">
        <v>1.8699999999999999E-3</v>
      </c>
      <c r="BD46" t="s">
        <v>17212</v>
      </c>
    </row>
    <row r="47" spans="2:56" x14ac:dyDescent="0.2">
      <c r="B47">
        <v>1</v>
      </c>
      <c r="C47" t="s">
        <v>14538</v>
      </c>
      <c r="G47" s="352" t="s">
        <v>16057</v>
      </c>
      <c r="H47" s="183" t="s">
        <v>11553</v>
      </c>
      <c r="I47" s="183" t="s">
        <v>17213</v>
      </c>
      <c r="J47" s="183" t="s">
        <v>14439</v>
      </c>
      <c r="K47" s="219">
        <v>742.7538461538461</v>
      </c>
      <c r="L47" s="219">
        <v>10.755452441835613</v>
      </c>
      <c r="Q47" s="219">
        <v>7.9834297872340452</v>
      </c>
      <c r="R47" s="219">
        <v>6.7630085040050313E-3</v>
      </c>
      <c r="T47" s="219">
        <v>2195.2441176470588</v>
      </c>
      <c r="U47" s="219">
        <v>5.7649573429020533</v>
      </c>
      <c r="AI47" s="219">
        <v>1778.8692307692311</v>
      </c>
      <c r="AJ47" s="219">
        <v>4.3462743732352376</v>
      </c>
      <c r="AL47">
        <v>7.0969680851063845</v>
      </c>
      <c r="AM47">
        <v>6.4631290086332657E-2</v>
      </c>
      <c r="AO47" s="219">
        <v>255.20605</v>
      </c>
      <c r="AP47" s="219">
        <v>8.7255566275914074</v>
      </c>
      <c r="AT47" s="219">
        <v>31.017021276595745</v>
      </c>
      <c r="AU47" s="219">
        <v>3.6135393144360678E-2</v>
      </c>
      <c r="AW47" s="219">
        <v>36.541497326203185</v>
      </c>
      <c r="AX47" s="219">
        <v>6.7667909047037844E-2</v>
      </c>
      <c r="AZ47">
        <v>1</v>
      </c>
      <c r="BA47" s="183">
        <v>1.14E-3</v>
      </c>
      <c r="BD47" t="s">
        <v>17212</v>
      </c>
    </row>
    <row r="48" spans="2:56" x14ac:dyDescent="0.2">
      <c r="B48">
        <v>1</v>
      </c>
      <c r="C48" t="s">
        <v>14538</v>
      </c>
      <c r="G48" s="352" t="s">
        <v>16057</v>
      </c>
      <c r="H48" s="183" t="s">
        <v>11553</v>
      </c>
      <c r="I48" s="183" t="s">
        <v>17213</v>
      </c>
      <c r="J48" s="183" t="s">
        <v>14439</v>
      </c>
      <c r="K48" s="219">
        <v>742.7538461538461</v>
      </c>
      <c r="L48" s="219">
        <v>10.755452441835613</v>
      </c>
      <c r="Q48" s="219">
        <v>7.9834297872340452</v>
      </c>
      <c r="R48" s="219">
        <v>6.7630085040050313E-3</v>
      </c>
      <c r="T48" s="219">
        <v>2195.2441176470588</v>
      </c>
      <c r="U48" s="219">
        <v>5.7649573429020533</v>
      </c>
      <c r="AI48" s="219">
        <v>1778.8692307692311</v>
      </c>
      <c r="AJ48" s="219">
        <v>4.3462743732352376</v>
      </c>
      <c r="AL48">
        <v>7.0969680851063845</v>
      </c>
      <c r="AM48">
        <v>6.4631290086332657E-2</v>
      </c>
      <c r="AO48" s="219">
        <v>255.20605</v>
      </c>
      <c r="AP48" s="219">
        <v>8.7255566275914074</v>
      </c>
      <c r="AT48" s="219">
        <v>31.017021276595745</v>
      </c>
      <c r="AU48" s="219">
        <v>3.6135393144360678E-2</v>
      </c>
      <c r="AW48" s="219">
        <v>36.541497326203185</v>
      </c>
      <c r="AX48" s="219">
        <v>6.7667909047037844E-2</v>
      </c>
      <c r="AZ48">
        <v>1</v>
      </c>
      <c r="BA48" s="183">
        <v>1.3799999999999999E-3</v>
      </c>
      <c r="BD48" t="s">
        <v>17212</v>
      </c>
    </row>
    <row r="49" spans="2:56" x14ac:dyDescent="0.2">
      <c r="B49">
        <v>1</v>
      </c>
      <c r="C49" t="s">
        <v>14538</v>
      </c>
      <c r="G49" s="352" t="s">
        <v>16057</v>
      </c>
      <c r="H49" s="183" t="s">
        <v>11553</v>
      </c>
      <c r="I49" s="183" t="s">
        <v>17213</v>
      </c>
      <c r="J49" s="183" t="s">
        <v>14439</v>
      </c>
      <c r="K49" s="219">
        <v>742.7538461538461</v>
      </c>
      <c r="L49" s="219">
        <v>10.755452441835613</v>
      </c>
      <c r="Q49" s="219">
        <v>7.9834297872340452</v>
      </c>
      <c r="R49" s="219">
        <v>6.7630085040050313E-3</v>
      </c>
      <c r="T49" s="219">
        <v>2195.2441176470588</v>
      </c>
      <c r="U49" s="219">
        <v>5.7649573429020533</v>
      </c>
      <c r="AI49" s="219">
        <v>1778.8692307692311</v>
      </c>
      <c r="AJ49" s="219">
        <v>4.3462743732352376</v>
      </c>
      <c r="AL49">
        <v>7.0969680851063845</v>
      </c>
      <c r="AM49">
        <v>6.4631290086332657E-2</v>
      </c>
      <c r="AO49" s="219">
        <v>255.20605</v>
      </c>
      <c r="AP49" s="219">
        <v>8.7255566275914074</v>
      </c>
      <c r="AT49" s="219">
        <v>31.017021276595745</v>
      </c>
      <c r="AU49" s="219">
        <v>3.6135393144360678E-2</v>
      </c>
      <c r="AW49" s="219">
        <v>36.541497326203185</v>
      </c>
      <c r="AX49" s="219">
        <v>6.7667909047037844E-2</v>
      </c>
      <c r="AZ49">
        <v>1</v>
      </c>
      <c r="BA49" s="183">
        <v>8.4999999999999995E-4</v>
      </c>
      <c r="BD49" t="s">
        <v>17212</v>
      </c>
    </row>
    <row r="50" spans="2:56" x14ac:dyDescent="0.2">
      <c r="B50">
        <v>1</v>
      </c>
      <c r="C50" t="s">
        <v>14538</v>
      </c>
      <c r="G50" s="352" t="s">
        <v>16057</v>
      </c>
      <c r="H50" s="183" t="s">
        <v>11553</v>
      </c>
      <c r="I50" s="183" t="s">
        <v>17213</v>
      </c>
      <c r="J50" s="183" t="s">
        <v>14439</v>
      </c>
      <c r="K50" s="219">
        <v>742.7538461538461</v>
      </c>
      <c r="L50" s="219">
        <v>10.755452441835613</v>
      </c>
      <c r="Q50" s="219">
        <v>7.9834297872340452</v>
      </c>
      <c r="R50" s="219">
        <v>6.7630085040050313E-3</v>
      </c>
      <c r="T50" s="219">
        <v>2195.2441176470588</v>
      </c>
      <c r="U50" s="219">
        <v>5.7649573429020533</v>
      </c>
      <c r="AI50" s="219">
        <v>1778.8692307692311</v>
      </c>
      <c r="AJ50" s="219">
        <v>4.3462743732352376</v>
      </c>
      <c r="AL50">
        <v>7.0969680851063845</v>
      </c>
      <c r="AM50">
        <v>6.4631290086332657E-2</v>
      </c>
      <c r="AO50" s="219">
        <v>255.20605</v>
      </c>
      <c r="AP50" s="219">
        <v>8.7255566275914074</v>
      </c>
      <c r="AT50" s="219">
        <v>31.017021276595745</v>
      </c>
      <c r="AU50" s="219">
        <v>3.6135393144360678E-2</v>
      </c>
      <c r="AW50" s="219">
        <v>36.541497326203185</v>
      </c>
      <c r="AX50" s="219">
        <v>6.7667909047037844E-2</v>
      </c>
      <c r="AZ50">
        <v>1</v>
      </c>
      <c r="BA50" s="183">
        <v>1.5900000000000001E-3</v>
      </c>
      <c r="BD50" t="s">
        <v>17212</v>
      </c>
    </row>
    <row r="51" spans="2:56" x14ac:dyDescent="0.2">
      <c r="B51">
        <v>1</v>
      </c>
      <c r="C51" t="s">
        <v>14538</v>
      </c>
      <c r="G51" s="352" t="s">
        <v>16057</v>
      </c>
      <c r="H51" s="183" t="s">
        <v>11553</v>
      </c>
      <c r="I51" s="183" t="s">
        <v>17213</v>
      </c>
      <c r="J51" s="183" t="s">
        <v>14439</v>
      </c>
      <c r="K51" s="219">
        <v>742.7538461538461</v>
      </c>
      <c r="L51" s="219">
        <v>10.755452441835613</v>
      </c>
      <c r="Q51" s="219">
        <v>7.9834297872340452</v>
      </c>
      <c r="R51" s="219">
        <v>6.7630085040050313E-3</v>
      </c>
      <c r="T51" s="219">
        <v>2195.2441176470588</v>
      </c>
      <c r="U51" s="219">
        <v>5.7649573429020533</v>
      </c>
      <c r="AI51" s="219">
        <v>1778.8692307692311</v>
      </c>
      <c r="AJ51" s="219">
        <v>4.3462743732352376</v>
      </c>
      <c r="AL51">
        <v>7.0969680851063845</v>
      </c>
      <c r="AM51">
        <v>6.4631290086332657E-2</v>
      </c>
      <c r="AO51" s="219">
        <v>255.20605</v>
      </c>
      <c r="AP51" s="219">
        <v>8.7255566275914074</v>
      </c>
      <c r="AT51" s="219">
        <v>31.017021276595745</v>
      </c>
      <c r="AU51" s="219">
        <v>3.6135393144360678E-2</v>
      </c>
      <c r="AW51" s="219">
        <v>36.541497326203185</v>
      </c>
      <c r="AX51" s="219">
        <v>6.7667909047037844E-2</v>
      </c>
      <c r="AZ51">
        <v>1</v>
      </c>
      <c r="BA51" s="183">
        <v>1.5399999999999999E-3</v>
      </c>
      <c r="BD51" t="s">
        <v>17212</v>
      </c>
    </row>
    <row r="52" spans="2:56" x14ac:dyDescent="0.2">
      <c r="B52">
        <v>1</v>
      </c>
      <c r="C52" t="s">
        <v>14538</v>
      </c>
      <c r="G52" s="352" t="s">
        <v>16057</v>
      </c>
      <c r="H52" s="183" t="s">
        <v>11553</v>
      </c>
      <c r="I52" s="183" t="s">
        <v>17213</v>
      </c>
      <c r="J52" s="183" t="s">
        <v>14439</v>
      </c>
      <c r="K52" s="219">
        <v>742.7538461538461</v>
      </c>
      <c r="L52" s="219">
        <v>10.755452441835613</v>
      </c>
      <c r="Q52" s="219">
        <v>7.9834297872340452</v>
      </c>
      <c r="R52" s="219">
        <v>6.7630085040050313E-3</v>
      </c>
      <c r="T52" s="219">
        <v>2195.2441176470588</v>
      </c>
      <c r="U52" s="219">
        <v>5.7649573429020533</v>
      </c>
      <c r="AI52" s="219">
        <v>1778.8692307692311</v>
      </c>
      <c r="AJ52" s="219">
        <v>4.3462743732352376</v>
      </c>
      <c r="AL52">
        <v>7.0969680851063845</v>
      </c>
      <c r="AM52">
        <v>6.4631290086332657E-2</v>
      </c>
      <c r="AO52" s="219">
        <v>255.20605</v>
      </c>
      <c r="AP52" s="219">
        <v>8.7255566275914074</v>
      </c>
      <c r="AT52" s="219">
        <v>31.017021276595745</v>
      </c>
      <c r="AU52" s="219">
        <v>3.6135393144360678E-2</v>
      </c>
      <c r="AW52" s="219">
        <v>36.541497326203185</v>
      </c>
      <c r="AX52" s="219">
        <v>6.7667909047037844E-2</v>
      </c>
      <c r="AZ52">
        <v>1</v>
      </c>
      <c r="BA52" s="183">
        <v>1.09E-3</v>
      </c>
      <c r="BD52" t="s">
        <v>17212</v>
      </c>
    </row>
    <row r="53" spans="2:56" x14ac:dyDescent="0.2">
      <c r="B53">
        <v>1</v>
      </c>
      <c r="C53" t="s">
        <v>14538</v>
      </c>
      <c r="G53" s="352" t="s">
        <v>16057</v>
      </c>
      <c r="H53" s="183" t="s">
        <v>11553</v>
      </c>
      <c r="I53" s="183" t="s">
        <v>17213</v>
      </c>
      <c r="J53" s="183" t="s">
        <v>14439</v>
      </c>
      <c r="K53" s="219">
        <v>742.7538461538461</v>
      </c>
      <c r="L53" s="219">
        <v>10.755452441835613</v>
      </c>
      <c r="Q53" s="219">
        <v>7.9834297872340452</v>
      </c>
      <c r="R53" s="219">
        <v>6.7630085040050313E-3</v>
      </c>
      <c r="T53" s="219">
        <v>2195.2441176470588</v>
      </c>
      <c r="U53" s="219">
        <v>5.7649573429020533</v>
      </c>
      <c r="AI53" s="219">
        <v>1778.8692307692311</v>
      </c>
      <c r="AJ53" s="219">
        <v>4.3462743732352376</v>
      </c>
      <c r="AL53">
        <v>7.0969680851063845</v>
      </c>
      <c r="AM53">
        <v>6.4631290086332657E-2</v>
      </c>
      <c r="AO53" s="219">
        <v>255.20605</v>
      </c>
      <c r="AP53" s="219">
        <v>8.7255566275914074</v>
      </c>
      <c r="AT53" s="219">
        <v>31.017021276595745</v>
      </c>
      <c r="AU53" s="219">
        <v>3.6135393144360678E-2</v>
      </c>
      <c r="AW53" s="219">
        <v>36.541497326203185</v>
      </c>
      <c r="AX53" s="219">
        <v>6.7667909047037844E-2</v>
      </c>
      <c r="AZ53">
        <v>1</v>
      </c>
      <c r="BA53" s="183">
        <v>1.6100000000000001E-3</v>
      </c>
      <c r="BD53" t="s">
        <v>17212</v>
      </c>
    </row>
    <row r="54" spans="2:56" x14ac:dyDescent="0.2">
      <c r="B54">
        <v>1</v>
      </c>
      <c r="C54" t="s">
        <v>14538</v>
      </c>
      <c r="G54" s="352" t="s">
        <v>16057</v>
      </c>
      <c r="H54" s="183" t="s">
        <v>11553</v>
      </c>
      <c r="I54" s="183" t="s">
        <v>17213</v>
      </c>
      <c r="J54" s="183" t="s">
        <v>14439</v>
      </c>
      <c r="K54" s="219">
        <v>742.7538461538461</v>
      </c>
      <c r="L54" s="219">
        <v>10.755452441835613</v>
      </c>
      <c r="Q54" s="219">
        <v>7.9834297872340452</v>
      </c>
      <c r="R54" s="219">
        <v>6.7630085040050313E-3</v>
      </c>
      <c r="T54" s="219">
        <v>2195.2441176470588</v>
      </c>
      <c r="U54" s="219">
        <v>5.7649573429020533</v>
      </c>
      <c r="AI54" s="219">
        <v>1778.8692307692311</v>
      </c>
      <c r="AJ54" s="219">
        <v>4.3462743732352376</v>
      </c>
      <c r="AL54">
        <v>7.0969680851063845</v>
      </c>
      <c r="AM54">
        <v>6.4631290086332657E-2</v>
      </c>
      <c r="AO54" s="219">
        <v>255.20605</v>
      </c>
      <c r="AP54" s="219">
        <v>8.7255566275914074</v>
      </c>
      <c r="AT54" s="219">
        <v>31.017021276595745</v>
      </c>
      <c r="AU54" s="219">
        <v>3.6135393144360678E-2</v>
      </c>
      <c r="AW54" s="219">
        <v>36.541497326203185</v>
      </c>
      <c r="AX54" s="219">
        <v>6.7667909047037844E-2</v>
      </c>
      <c r="AZ54">
        <v>1</v>
      </c>
      <c r="BA54" s="183">
        <v>1.7799999999999999E-3</v>
      </c>
      <c r="BD54" t="s">
        <v>17212</v>
      </c>
    </row>
    <row r="55" spans="2:56" x14ac:dyDescent="0.2">
      <c r="B55">
        <v>1</v>
      </c>
      <c r="C55" t="s">
        <v>14538</v>
      </c>
      <c r="G55" s="352" t="s">
        <v>16057</v>
      </c>
      <c r="H55" s="183" t="s">
        <v>11553</v>
      </c>
      <c r="I55" s="183" t="s">
        <v>17213</v>
      </c>
      <c r="J55" s="183" t="s">
        <v>14439</v>
      </c>
      <c r="K55" s="219">
        <v>742.7538461538461</v>
      </c>
      <c r="L55" s="219">
        <v>10.755452441835613</v>
      </c>
      <c r="Q55" s="219">
        <v>7.9834297872340452</v>
      </c>
      <c r="R55" s="219">
        <v>6.7630085040050313E-3</v>
      </c>
      <c r="T55" s="219">
        <v>2195.2441176470588</v>
      </c>
      <c r="U55" s="219">
        <v>5.7649573429020533</v>
      </c>
      <c r="AI55" s="219">
        <v>1778.8692307692311</v>
      </c>
      <c r="AJ55" s="219">
        <v>4.3462743732352376</v>
      </c>
      <c r="AL55">
        <v>7.0969680851063845</v>
      </c>
      <c r="AM55">
        <v>6.4631290086332657E-2</v>
      </c>
      <c r="AO55" s="219">
        <v>255.20605</v>
      </c>
      <c r="AP55" s="219">
        <v>8.7255566275914074</v>
      </c>
      <c r="AT55" s="219">
        <v>31.017021276595745</v>
      </c>
      <c r="AU55" s="219">
        <v>3.6135393144360678E-2</v>
      </c>
      <c r="AW55" s="219">
        <v>36.541497326203185</v>
      </c>
      <c r="AX55" s="219">
        <v>6.7667909047037844E-2</v>
      </c>
      <c r="AZ55">
        <v>1</v>
      </c>
      <c r="BA55" s="183">
        <v>1.2199999999999999E-3</v>
      </c>
      <c r="BD55" t="s">
        <v>17212</v>
      </c>
    </row>
    <row r="56" spans="2:56" x14ac:dyDescent="0.2">
      <c r="B56">
        <v>1</v>
      </c>
      <c r="C56" t="s">
        <v>14538</v>
      </c>
      <c r="G56" s="352" t="s">
        <v>16057</v>
      </c>
      <c r="H56" s="183" t="s">
        <v>11553</v>
      </c>
      <c r="I56" s="183" t="s">
        <v>17213</v>
      </c>
      <c r="J56" s="183" t="s">
        <v>14439</v>
      </c>
      <c r="K56" s="219">
        <v>742.7538461538461</v>
      </c>
      <c r="L56" s="219">
        <v>10.755452441835613</v>
      </c>
      <c r="Q56" s="219">
        <v>7.9834297872340452</v>
      </c>
      <c r="R56" s="219">
        <v>6.7630085040050313E-3</v>
      </c>
      <c r="T56" s="219">
        <v>2195.2441176470588</v>
      </c>
      <c r="U56" s="219">
        <v>5.7649573429020533</v>
      </c>
      <c r="AI56" s="219">
        <v>1778.8692307692311</v>
      </c>
      <c r="AJ56" s="219">
        <v>4.3462743732352376</v>
      </c>
      <c r="AL56">
        <v>7.0969680851063845</v>
      </c>
      <c r="AM56">
        <v>6.4631290086332657E-2</v>
      </c>
      <c r="AO56" s="219">
        <v>255.20605</v>
      </c>
      <c r="AP56" s="219">
        <v>8.7255566275914074</v>
      </c>
      <c r="AT56" s="219">
        <v>31.017021276595745</v>
      </c>
      <c r="AU56" s="219">
        <v>3.6135393144360678E-2</v>
      </c>
      <c r="AW56" s="219">
        <v>36.541497326203185</v>
      </c>
      <c r="AX56" s="219">
        <v>6.7667909047037844E-2</v>
      </c>
      <c r="AZ56">
        <v>1</v>
      </c>
      <c r="BA56" s="183">
        <v>1.6000000000000001E-3</v>
      </c>
      <c r="BD56" t="s">
        <v>17212</v>
      </c>
    </row>
    <row r="57" spans="2:56" x14ac:dyDescent="0.2">
      <c r="B57">
        <v>1</v>
      </c>
      <c r="C57" t="s">
        <v>14538</v>
      </c>
      <c r="G57" s="352" t="s">
        <v>16057</v>
      </c>
      <c r="H57" s="183" t="s">
        <v>11553</v>
      </c>
      <c r="I57" s="183" t="s">
        <v>17213</v>
      </c>
      <c r="J57" s="183" t="s">
        <v>14439</v>
      </c>
      <c r="K57" s="219">
        <v>742.7538461538461</v>
      </c>
      <c r="L57" s="219">
        <v>10.755452441835613</v>
      </c>
      <c r="Q57" s="219">
        <v>7.9834297872340452</v>
      </c>
      <c r="R57" s="219">
        <v>6.7630085040050313E-3</v>
      </c>
      <c r="T57" s="219">
        <v>2195.2441176470588</v>
      </c>
      <c r="U57" s="219">
        <v>5.7649573429020533</v>
      </c>
      <c r="AI57" s="219">
        <v>1778.8692307692311</v>
      </c>
      <c r="AJ57" s="219">
        <v>4.3462743732352376</v>
      </c>
      <c r="AL57">
        <v>7.0969680851063845</v>
      </c>
      <c r="AM57">
        <v>6.4631290086332657E-2</v>
      </c>
      <c r="AO57" s="219">
        <v>255.20605</v>
      </c>
      <c r="AP57" s="219">
        <v>8.7255566275914074</v>
      </c>
      <c r="AT57" s="219">
        <v>31.017021276595745</v>
      </c>
      <c r="AU57" s="219">
        <v>3.6135393144360678E-2</v>
      </c>
      <c r="AW57" s="219">
        <v>36.541497326203185</v>
      </c>
      <c r="AX57" s="219">
        <v>6.7667909047037844E-2</v>
      </c>
      <c r="AZ57">
        <v>1</v>
      </c>
      <c r="BA57" s="183">
        <v>9.7999999999999997E-4</v>
      </c>
      <c r="BD57" t="s">
        <v>17212</v>
      </c>
    </row>
    <row r="58" spans="2:56" x14ac:dyDescent="0.2">
      <c r="B58">
        <v>1</v>
      </c>
      <c r="C58" t="s">
        <v>14538</v>
      </c>
      <c r="G58" s="352" t="s">
        <v>16057</v>
      </c>
      <c r="H58" s="183" t="s">
        <v>11553</v>
      </c>
      <c r="I58" s="183" t="s">
        <v>17213</v>
      </c>
      <c r="J58" s="183" t="s">
        <v>14439</v>
      </c>
      <c r="K58" s="219">
        <v>742.7538461538461</v>
      </c>
      <c r="L58" s="219">
        <v>10.755452441835613</v>
      </c>
      <c r="Q58" s="219">
        <v>7.9834297872340452</v>
      </c>
      <c r="R58" s="219">
        <v>6.7630085040050313E-3</v>
      </c>
      <c r="T58" s="219">
        <v>2195.2441176470588</v>
      </c>
      <c r="U58" s="219">
        <v>5.7649573429020533</v>
      </c>
      <c r="AI58" s="219">
        <v>1778.8692307692311</v>
      </c>
      <c r="AJ58" s="219">
        <v>4.3462743732352376</v>
      </c>
      <c r="AL58">
        <v>7.0969680851063845</v>
      </c>
      <c r="AM58">
        <v>6.4631290086332657E-2</v>
      </c>
      <c r="AO58" s="219">
        <v>255.20605</v>
      </c>
      <c r="AP58" s="219">
        <v>8.7255566275914074</v>
      </c>
      <c r="AT58" s="219">
        <v>31.017021276595745</v>
      </c>
      <c r="AU58" s="219">
        <v>3.6135393144360678E-2</v>
      </c>
      <c r="AW58" s="219">
        <v>36.541497326203185</v>
      </c>
      <c r="AX58" s="219">
        <v>6.7667909047037844E-2</v>
      </c>
      <c r="AZ58">
        <v>1</v>
      </c>
      <c r="BA58" s="183">
        <v>1.17E-3</v>
      </c>
      <c r="BD58" t="s">
        <v>17212</v>
      </c>
    </row>
    <row r="59" spans="2:56" x14ac:dyDescent="0.2">
      <c r="B59">
        <v>1</v>
      </c>
      <c r="C59" t="s">
        <v>14538</v>
      </c>
      <c r="G59" s="352" t="s">
        <v>16057</v>
      </c>
      <c r="H59" s="183" t="s">
        <v>11553</v>
      </c>
      <c r="I59" s="183" t="s">
        <v>17213</v>
      </c>
      <c r="J59" s="183" t="s">
        <v>14439</v>
      </c>
      <c r="K59" s="219">
        <v>742.7538461538461</v>
      </c>
      <c r="L59" s="219">
        <v>10.755452441835613</v>
      </c>
      <c r="Q59" s="219">
        <v>7.9834297872340452</v>
      </c>
      <c r="R59" s="219">
        <v>6.7630085040050313E-3</v>
      </c>
      <c r="T59" s="219">
        <v>2195.2441176470588</v>
      </c>
      <c r="U59" s="219">
        <v>5.7649573429020533</v>
      </c>
      <c r="AI59" s="219">
        <v>1778.8692307692311</v>
      </c>
      <c r="AJ59" s="219">
        <v>4.3462743732352376</v>
      </c>
      <c r="AL59">
        <v>7.0969680851063845</v>
      </c>
      <c r="AM59">
        <v>6.4631290086332657E-2</v>
      </c>
      <c r="AO59" s="219">
        <v>255.20605</v>
      </c>
      <c r="AP59" s="219">
        <v>8.7255566275914074</v>
      </c>
      <c r="AT59" s="219">
        <v>31.017021276595745</v>
      </c>
      <c r="AU59" s="219">
        <v>3.6135393144360678E-2</v>
      </c>
      <c r="AW59" s="219">
        <v>36.541497326203185</v>
      </c>
      <c r="AX59" s="219">
        <v>6.7667909047037844E-2</v>
      </c>
      <c r="AZ59">
        <v>1</v>
      </c>
      <c r="BA59" s="183">
        <v>1.6999999999999999E-3</v>
      </c>
      <c r="BD59" t="s">
        <v>17212</v>
      </c>
    </row>
    <row r="60" spans="2:56" x14ac:dyDescent="0.2">
      <c r="B60">
        <v>1</v>
      </c>
      <c r="C60" t="s">
        <v>14538</v>
      </c>
      <c r="G60" s="352" t="s">
        <v>16057</v>
      </c>
      <c r="H60" s="183" t="s">
        <v>11553</v>
      </c>
      <c r="I60" s="183" t="s">
        <v>17213</v>
      </c>
      <c r="J60" s="183" t="s">
        <v>14439</v>
      </c>
      <c r="K60" s="219">
        <v>742.7538461538461</v>
      </c>
      <c r="L60" s="219">
        <v>10.755452441835613</v>
      </c>
      <c r="Q60" s="219">
        <v>7.9834297872340452</v>
      </c>
      <c r="R60" s="219">
        <v>6.7630085040050313E-3</v>
      </c>
      <c r="T60" s="219">
        <v>2195.2441176470588</v>
      </c>
      <c r="U60" s="219">
        <v>5.7649573429020533</v>
      </c>
      <c r="AI60" s="219">
        <v>1778.8692307692311</v>
      </c>
      <c r="AJ60" s="219">
        <v>4.3462743732352376</v>
      </c>
      <c r="AL60">
        <v>7.0969680851063845</v>
      </c>
      <c r="AM60">
        <v>6.4631290086332657E-2</v>
      </c>
      <c r="AO60" s="219">
        <v>255.20605</v>
      </c>
      <c r="AP60" s="219">
        <v>8.7255566275914074</v>
      </c>
      <c r="AT60" s="219">
        <v>31.017021276595745</v>
      </c>
      <c r="AU60" s="219">
        <v>3.6135393144360678E-2</v>
      </c>
      <c r="AW60" s="219">
        <v>36.541497326203185</v>
      </c>
      <c r="AX60" s="219">
        <v>6.7667909047037844E-2</v>
      </c>
      <c r="AZ60">
        <v>1</v>
      </c>
      <c r="BA60" s="183">
        <v>1.0399999999999999E-3</v>
      </c>
      <c r="BD60" t="s">
        <v>17212</v>
      </c>
    </row>
    <row r="61" spans="2:56" x14ac:dyDescent="0.2">
      <c r="B61">
        <v>1</v>
      </c>
      <c r="C61" t="s">
        <v>14538</v>
      </c>
      <c r="G61" s="352" t="s">
        <v>16057</v>
      </c>
      <c r="H61" s="183" t="s">
        <v>11553</v>
      </c>
      <c r="I61" s="183" t="s">
        <v>17213</v>
      </c>
      <c r="J61" s="183" t="s">
        <v>14439</v>
      </c>
      <c r="K61" s="219">
        <v>742.7538461538461</v>
      </c>
      <c r="L61" s="219">
        <v>10.755452441835613</v>
      </c>
      <c r="Q61" s="219">
        <v>7.9834297872340452</v>
      </c>
      <c r="R61" s="219">
        <v>6.7630085040050313E-3</v>
      </c>
      <c r="T61" s="219">
        <v>2195.2441176470588</v>
      </c>
      <c r="U61" s="219">
        <v>5.7649573429020533</v>
      </c>
      <c r="AI61" s="219">
        <v>1778.8692307692311</v>
      </c>
      <c r="AJ61" s="219">
        <v>4.3462743732352376</v>
      </c>
      <c r="AL61">
        <v>7.0969680851063845</v>
      </c>
      <c r="AM61">
        <v>6.4631290086332657E-2</v>
      </c>
      <c r="AO61" s="219">
        <v>255.20605</v>
      </c>
      <c r="AP61" s="219">
        <v>8.7255566275914074</v>
      </c>
      <c r="AT61" s="219">
        <v>31.017021276595745</v>
      </c>
      <c r="AU61" s="219">
        <v>3.6135393144360678E-2</v>
      </c>
      <c r="AW61" s="219">
        <v>36.541497326203185</v>
      </c>
      <c r="AX61" s="219">
        <v>6.7667909047037844E-2</v>
      </c>
      <c r="AZ61">
        <v>1</v>
      </c>
      <c r="BA61" s="183">
        <v>8.9499999999999996E-3</v>
      </c>
      <c r="BD61" t="s">
        <v>17212</v>
      </c>
    </row>
    <row r="62" spans="2:56" x14ac:dyDescent="0.2">
      <c r="B62">
        <v>1</v>
      </c>
      <c r="C62" t="s">
        <v>14538</v>
      </c>
      <c r="G62" s="352" t="s">
        <v>16057</v>
      </c>
      <c r="H62" s="183" t="s">
        <v>11553</v>
      </c>
      <c r="I62" s="183" t="s">
        <v>17213</v>
      </c>
      <c r="J62" s="183" t="s">
        <v>14439</v>
      </c>
      <c r="K62" s="219">
        <v>1412.2333333333333</v>
      </c>
      <c r="L62" s="219">
        <v>22.619214827942717</v>
      </c>
      <c r="Q62" s="219">
        <v>7.6752553191489339</v>
      </c>
      <c r="R62" s="219">
        <v>5.76248169834097E-3</v>
      </c>
      <c r="T62" s="219">
        <v>2190.6303125000004</v>
      </c>
      <c r="U62" s="219">
        <v>4.3171502297163267</v>
      </c>
      <c r="AI62" s="219">
        <v>1939.8733333333334</v>
      </c>
      <c r="AJ62" s="219">
        <v>4.1537674455721065</v>
      </c>
      <c r="AL62">
        <v>6.8229437229437275</v>
      </c>
      <c r="AM62">
        <v>5.1473747522076181E-2</v>
      </c>
      <c r="AO62" s="219"/>
      <c r="AP62" s="219"/>
      <c r="AT62" s="219">
        <v>31.141702127659567</v>
      </c>
      <c r="AU62" s="219">
        <v>3.5410285622378794E-2</v>
      </c>
      <c r="AW62" s="219">
        <v>36.383333333333361</v>
      </c>
      <c r="AX62" s="219">
        <v>5.6242979655051165E-2</v>
      </c>
      <c r="AZ62">
        <v>1</v>
      </c>
      <c r="BA62" s="183">
        <v>1.3699999999999999E-3</v>
      </c>
      <c r="BD62" t="s">
        <v>17212</v>
      </c>
    </row>
    <row r="63" spans="2:56" x14ac:dyDescent="0.2">
      <c r="B63">
        <v>1</v>
      </c>
      <c r="C63" t="s">
        <v>14538</v>
      </c>
      <c r="G63" s="352" t="s">
        <v>16057</v>
      </c>
      <c r="H63" s="183" t="s">
        <v>11553</v>
      </c>
      <c r="I63" s="183" t="s">
        <v>17213</v>
      </c>
      <c r="J63" s="183" t="s">
        <v>14439</v>
      </c>
      <c r="K63" s="219">
        <v>1412.2333333333333</v>
      </c>
      <c r="L63" s="219">
        <v>22.619214827942717</v>
      </c>
      <c r="Q63" s="219">
        <v>7.6752553191489339</v>
      </c>
      <c r="R63" s="219">
        <v>5.76248169834097E-3</v>
      </c>
      <c r="T63" s="219">
        <v>2190.6303125000004</v>
      </c>
      <c r="U63" s="219">
        <v>4.3171502297163267</v>
      </c>
      <c r="AI63" s="219">
        <v>1939.8733333333334</v>
      </c>
      <c r="AJ63" s="219">
        <v>4.1537674455721065</v>
      </c>
      <c r="AL63">
        <v>6.8229437229437275</v>
      </c>
      <c r="AM63">
        <v>5.1473747522076181E-2</v>
      </c>
      <c r="AO63" s="219"/>
      <c r="AP63" s="219"/>
      <c r="AT63" s="219">
        <v>31.141702127659567</v>
      </c>
      <c r="AU63" s="219">
        <v>3.5410285622378794E-2</v>
      </c>
      <c r="AW63" s="219">
        <v>36.383333333333361</v>
      </c>
      <c r="AX63" s="219">
        <v>5.6242979655051165E-2</v>
      </c>
      <c r="AZ63">
        <v>1</v>
      </c>
      <c r="BA63" s="183">
        <v>7.5000000000000002E-4</v>
      </c>
      <c r="BD63" t="s">
        <v>17212</v>
      </c>
    </row>
    <row r="64" spans="2:56" x14ac:dyDescent="0.2">
      <c r="B64">
        <v>1</v>
      </c>
      <c r="C64" t="s">
        <v>14538</v>
      </c>
      <c r="G64" s="352" t="s">
        <v>16057</v>
      </c>
      <c r="H64" s="183" t="s">
        <v>11553</v>
      </c>
      <c r="I64" s="183" t="s">
        <v>17213</v>
      </c>
      <c r="J64" s="183" t="s">
        <v>14439</v>
      </c>
      <c r="K64" s="219">
        <v>1412.2333333333333</v>
      </c>
      <c r="L64" s="219">
        <v>22.619214827942717</v>
      </c>
      <c r="Q64" s="219">
        <v>7.6752553191489339</v>
      </c>
      <c r="R64" s="219">
        <v>5.76248169834097E-3</v>
      </c>
      <c r="T64" s="219">
        <v>2190.6303125000004</v>
      </c>
      <c r="U64" s="219">
        <v>4.3171502297163267</v>
      </c>
      <c r="AI64" s="219">
        <v>1939.8733333333334</v>
      </c>
      <c r="AJ64" s="219">
        <v>4.1537674455721065</v>
      </c>
      <c r="AL64">
        <v>6.8229437229437275</v>
      </c>
      <c r="AM64">
        <v>5.1473747522076181E-2</v>
      </c>
      <c r="AO64" s="219"/>
      <c r="AP64" s="219"/>
      <c r="AT64" s="219">
        <v>31.141702127659567</v>
      </c>
      <c r="AU64" s="219">
        <v>3.5410285622378794E-2</v>
      </c>
      <c r="AW64" s="219">
        <v>36.383333333333361</v>
      </c>
      <c r="AX64" s="219">
        <v>5.6242979655051165E-2</v>
      </c>
      <c r="AZ64">
        <v>1</v>
      </c>
      <c r="BA64" s="183">
        <v>8.4999999999999995E-4</v>
      </c>
      <c r="BD64" t="s">
        <v>17212</v>
      </c>
    </row>
    <row r="65" spans="2:56" x14ac:dyDescent="0.2">
      <c r="B65">
        <v>1</v>
      </c>
      <c r="C65" t="s">
        <v>14538</v>
      </c>
      <c r="G65" s="352" t="s">
        <v>16057</v>
      </c>
      <c r="H65" s="183" t="s">
        <v>11553</v>
      </c>
      <c r="I65" s="183" t="s">
        <v>17213</v>
      </c>
      <c r="J65" s="183" t="s">
        <v>14439</v>
      </c>
      <c r="K65" s="219">
        <v>1412.2333333333333</v>
      </c>
      <c r="L65" s="219">
        <v>22.619214827942717</v>
      </c>
      <c r="Q65" s="219">
        <v>7.6752553191489339</v>
      </c>
      <c r="R65" s="219">
        <v>5.76248169834097E-3</v>
      </c>
      <c r="T65" s="219">
        <v>2190.6303125000004</v>
      </c>
      <c r="U65" s="219">
        <v>4.3171502297163267</v>
      </c>
      <c r="AI65" s="219">
        <v>1939.8733333333334</v>
      </c>
      <c r="AJ65" s="219">
        <v>4.1537674455721065</v>
      </c>
      <c r="AL65">
        <v>6.8229437229437275</v>
      </c>
      <c r="AM65">
        <v>5.1473747522076181E-2</v>
      </c>
      <c r="AO65" s="219"/>
      <c r="AP65" s="219"/>
      <c r="AT65" s="219">
        <v>31.141702127659567</v>
      </c>
      <c r="AU65" s="219">
        <v>3.5410285622378794E-2</v>
      </c>
      <c r="AW65" s="219">
        <v>36.383333333333361</v>
      </c>
      <c r="AX65" s="219">
        <v>5.6242979655051165E-2</v>
      </c>
      <c r="AZ65">
        <v>1</v>
      </c>
      <c r="BA65" s="183">
        <v>8.9999999999999998E-4</v>
      </c>
      <c r="BD65" t="s">
        <v>17212</v>
      </c>
    </row>
    <row r="66" spans="2:56" x14ac:dyDescent="0.2">
      <c r="B66">
        <v>1</v>
      </c>
      <c r="C66" t="s">
        <v>14538</v>
      </c>
      <c r="G66" s="352" t="s">
        <v>16057</v>
      </c>
      <c r="H66" s="183" t="s">
        <v>11553</v>
      </c>
      <c r="I66" s="183" t="s">
        <v>17213</v>
      </c>
      <c r="J66" s="183" t="s">
        <v>14439</v>
      </c>
      <c r="K66" s="219">
        <v>1412.2333333333333</v>
      </c>
      <c r="L66" s="219">
        <v>22.619214827942717</v>
      </c>
      <c r="Q66" s="219">
        <v>7.6752553191489339</v>
      </c>
      <c r="R66" s="219">
        <v>5.76248169834097E-3</v>
      </c>
      <c r="T66" s="219">
        <v>2190.6303125000004</v>
      </c>
      <c r="U66" s="219">
        <v>4.3171502297163267</v>
      </c>
      <c r="AI66" s="219">
        <v>1939.8733333333334</v>
      </c>
      <c r="AJ66" s="219">
        <v>4.1537674455721065</v>
      </c>
      <c r="AL66">
        <v>6.8229437229437275</v>
      </c>
      <c r="AM66">
        <v>5.1473747522076181E-2</v>
      </c>
      <c r="AO66" s="219"/>
      <c r="AP66" s="219"/>
      <c r="AT66" s="219">
        <v>31.141702127659567</v>
      </c>
      <c r="AU66" s="219">
        <v>3.5410285622378794E-2</v>
      </c>
      <c r="AW66" s="219">
        <v>36.383333333333361</v>
      </c>
      <c r="AX66" s="219">
        <v>5.6242979655051165E-2</v>
      </c>
      <c r="AZ66">
        <v>1</v>
      </c>
      <c r="BA66" s="183">
        <v>9.8999999999999999E-4</v>
      </c>
      <c r="BD66" t="s">
        <v>17212</v>
      </c>
    </row>
    <row r="67" spans="2:56" x14ac:dyDescent="0.2">
      <c r="B67">
        <v>1</v>
      </c>
      <c r="C67" t="s">
        <v>14538</v>
      </c>
      <c r="G67" s="352" t="s">
        <v>16057</v>
      </c>
      <c r="H67" s="183" t="s">
        <v>11553</v>
      </c>
      <c r="I67" s="183" t="s">
        <v>17213</v>
      </c>
      <c r="J67" s="183" t="s">
        <v>14439</v>
      </c>
      <c r="K67" s="219">
        <v>1412.2333333333333</v>
      </c>
      <c r="L67" s="219">
        <v>22.619214827942717</v>
      </c>
      <c r="Q67" s="219">
        <v>7.6752553191489339</v>
      </c>
      <c r="R67" s="219">
        <v>5.76248169834097E-3</v>
      </c>
      <c r="T67" s="219">
        <v>2190.6303125000004</v>
      </c>
      <c r="U67" s="219">
        <v>4.3171502297163267</v>
      </c>
      <c r="AI67" s="219">
        <v>1939.8733333333334</v>
      </c>
      <c r="AJ67" s="219">
        <v>4.1537674455721065</v>
      </c>
      <c r="AL67">
        <v>6.8229437229437275</v>
      </c>
      <c r="AM67">
        <v>5.1473747522076181E-2</v>
      </c>
      <c r="AO67" s="219"/>
      <c r="AP67" s="219"/>
      <c r="AT67" s="219">
        <v>31.141702127659567</v>
      </c>
      <c r="AU67" s="219">
        <v>3.5410285622378794E-2</v>
      </c>
      <c r="AW67" s="219">
        <v>36.383333333333361</v>
      </c>
      <c r="AX67" s="219">
        <v>5.6242979655051165E-2</v>
      </c>
      <c r="AZ67">
        <v>1</v>
      </c>
      <c r="BA67" s="183">
        <v>6.3000000000000003E-4</v>
      </c>
      <c r="BD67" t="s">
        <v>17212</v>
      </c>
    </row>
    <row r="68" spans="2:56" x14ac:dyDescent="0.2">
      <c r="B68">
        <v>1</v>
      </c>
      <c r="C68" t="s">
        <v>14538</v>
      </c>
      <c r="G68" s="352" t="s">
        <v>16057</v>
      </c>
      <c r="H68" s="183" t="s">
        <v>11553</v>
      </c>
      <c r="I68" s="183" t="s">
        <v>17213</v>
      </c>
      <c r="J68" s="183" t="s">
        <v>14439</v>
      </c>
      <c r="K68" s="219">
        <v>1412.2333333333333</v>
      </c>
      <c r="L68" s="219">
        <v>22.619214827942717</v>
      </c>
      <c r="Q68" s="219">
        <v>7.6752553191489339</v>
      </c>
      <c r="R68" s="219">
        <v>5.76248169834097E-3</v>
      </c>
      <c r="T68" s="219">
        <v>2190.6303125000004</v>
      </c>
      <c r="U68" s="219">
        <v>4.3171502297163267</v>
      </c>
      <c r="AI68" s="219">
        <v>1939.8733333333334</v>
      </c>
      <c r="AJ68" s="219">
        <v>4.1537674455721065</v>
      </c>
      <c r="AL68">
        <v>6.8229437229437275</v>
      </c>
      <c r="AM68">
        <v>5.1473747522076181E-2</v>
      </c>
      <c r="AO68" s="219"/>
      <c r="AP68" s="219"/>
      <c r="AT68" s="219">
        <v>31.141702127659567</v>
      </c>
      <c r="AU68" s="219">
        <v>3.5410285622378794E-2</v>
      </c>
      <c r="AW68" s="219">
        <v>36.383333333333361</v>
      </c>
      <c r="AX68" s="219">
        <v>5.6242979655051165E-2</v>
      </c>
      <c r="AZ68">
        <v>1</v>
      </c>
      <c r="BA68" s="183">
        <v>1.0300000000000001E-3</v>
      </c>
      <c r="BD68" t="s">
        <v>17212</v>
      </c>
    </row>
    <row r="69" spans="2:56" x14ac:dyDescent="0.2">
      <c r="B69">
        <v>1</v>
      </c>
      <c r="C69" t="s">
        <v>14538</v>
      </c>
      <c r="G69" s="352" t="s">
        <v>16057</v>
      </c>
      <c r="H69" s="183" t="s">
        <v>11553</v>
      </c>
      <c r="I69" s="183" t="s">
        <v>17213</v>
      </c>
      <c r="J69" s="183" t="s">
        <v>14439</v>
      </c>
      <c r="K69" s="219">
        <v>1412.2333333333333</v>
      </c>
      <c r="L69" s="219">
        <v>22.619214827942717</v>
      </c>
      <c r="Q69" s="219">
        <v>7.6752553191489339</v>
      </c>
      <c r="R69" s="219">
        <v>5.76248169834097E-3</v>
      </c>
      <c r="T69" s="219">
        <v>2190.6303125000004</v>
      </c>
      <c r="U69" s="219">
        <v>4.3171502297163267</v>
      </c>
      <c r="AI69" s="219">
        <v>1939.8733333333334</v>
      </c>
      <c r="AJ69" s="219">
        <v>4.1537674455721065</v>
      </c>
      <c r="AL69">
        <v>6.8229437229437275</v>
      </c>
      <c r="AM69">
        <v>5.1473747522076181E-2</v>
      </c>
      <c r="AO69" s="219"/>
      <c r="AP69" s="219"/>
      <c r="AT69" s="219">
        <v>31.141702127659567</v>
      </c>
      <c r="AU69" s="219">
        <v>3.5410285622378794E-2</v>
      </c>
      <c r="AW69" s="219">
        <v>36.383333333333361</v>
      </c>
      <c r="AX69" s="219">
        <v>5.6242979655051165E-2</v>
      </c>
      <c r="AZ69">
        <v>1</v>
      </c>
      <c r="BA69" s="183">
        <v>5.4000000000000001E-4</v>
      </c>
      <c r="BD69" t="s">
        <v>17212</v>
      </c>
    </row>
    <row r="70" spans="2:56" x14ac:dyDescent="0.2">
      <c r="B70">
        <v>1</v>
      </c>
      <c r="C70" t="s">
        <v>14538</v>
      </c>
      <c r="G70" s="352" t="s">
        <v>16057</v>
      </c>
      <c r="H70" s="183" t="s">
        <v>11553</v>
      </c>
      <c r="I70" s="183" t="s">
        <v>17213</v>
      </c>
      <c r="J70" s="183" t="s">
        <v>14439</v>
      </c>
      <c r="K70" s="219">
        <v>1412.2333333333333</v>
      </c>
      <c r="L70" s="219">
        <v>22.619214827942717</v>
      </c>
      <c r="Q70" s="219">
        <v>7.6752553191489339</v>
      </c>
      <c r="R70" s="219">
        <v>5.76248169834097E-3</v>
      </c>
      <c r="T70" s="219">
        <v>2190.6303125000004</v>
      </c>
      <c r="U70" s="219">
        <v>4.3171502297163267</v>
      </c>
      <c r="AI70" s="219">
        <v>1939.8733333333334</v>
      </c>
      <c r="AJ70" s="219">
        <v>4.1537674455721065</v>
      </c>
      <c r="AL70">
        <v>6.8229437229437275</v>
      </c>
      <c r="AM70">
        <v>5.1473747522076181E-2</v>
      </c>
      <c r="AO70" s="219"/>
      <c r="AP70" s="219"/>
      <c r="AT70" s="219">
        <v>31.141702127659567</v>
      </c>
      <c r="AU70" s="219">
        <v>3.5410285622378794E-2</v>
      </c>
      <c r="AW70" s="219">
        <v>36.383333333333361</v>
      </c>
      <c r="AX70" s="219">
        <v>5.6242979655051165E-2</v>
      </c>
      <c r="AZ70">
        <v>1</v>
      </c>
      <c r="BA70" s="183">
        <v>5.5999999999999995E-4</v>
      </c>
      <c r="BD70" t="s">
        <v>17212</v>
      </c>
    </row>
    <row r="71" spans="2:56" x14ac:dyDescent="0.2">
      <c r="B71">
        <v>1</v>
      </c>
      <c r="C71" t="s">
        <v>14538</v>
      </c>
      <c r="G71" s="352" t="s">
        <v>16057</v>
      </c>
      <c r="H71" s="183" t="s">
        <v>11553</v>
      </c>
      <c r="I71" s="183" t="s">
        <v>17213</v>
      </c>
      <c r="J71" s="183" t="s">
        <v>14439</v>
      </c>
      <c r="K71" s="219">
        <v>1412.2333333333333</v>
      </c>
      <c r="L71" s="219">
        <v>22.619214827942717</v>
      </c>
      <c r="Q71" s="219">
        <v>7.6752553191489339</v>
      </c>
      <c r="R71" s="219">
        <v>5.76248169834097E-3</v>
      </c>
      <c r="T71" s="219">
        <v>2190.6303125000004</v>
      </c>
      <c r="U71" s="219">
        <v>4.3171502297163267</v>
      </c>
      <c r="AI71" s="219">
        <v>1939.8733333333334</v>
      </c>
      <c r="AJ71" s="219">
        <v>4.1537674455721065</v>
      </c>
      <c r="AL71">
        <v>6.8229437229437275</v>
      </c>
      <c r="AM71">
        <v>5.1473747522076181E-2</v>
      </c>
      <c r="AO71" s="219"/>
      <c r="AP71" s="219"/>
      <c r="AT71" s="219">
        <v>31.141702127659567</v>
      </c>
      <c r="AU71" s="219">
        <v>3.5410285622378794E-2</v>
      </c>
      <c r="AW71" s="219">
        <v>36.383333333333361</v>
      </c>
      <c r="AX71" s="219">
        <v>5.6242979655051165E-2</v>
      </c>
      <c r="AZ71">
        <v>1</v>
      </c>
      <c r="BA71" s="183">
        <v>6.2700000000000004E-3</v>
      </c>
      <c r="BD71" t="s">
        <v>17212</v>
      </c>
    </row>
    <row r="72" spans="2:56" x14ac:dyDescent="0.2">
      <c r="B72">
        <v>1</v>
      </c>
      <c r="C72" t="s">
        <v>14538</v>
      </c>
      <c r="G72" s="352" t="s">
        <v>16057</v>
      </c>
      <c r="H72" s="183" t="s">
        <v>11553</v>
      </c>
      <c r="I72" s="183" t="s">
        <v>17213</v>
      </c>
      <c r="J72" s="183" t="s">
        <v>14439</v>
      </c>
      <c r="K72" s="219">
        <v>1412.2333333333333</v>
      </c>
      <c r="L72" s="219">
        <v>22.619214827942717</v>
      </c>
      <c r="Q72" s="219">
        <v>7.6752553191489339</v>
      </c>
      <c r="R72" s="219">
        <v>5.76248169834097E-3</v>
      </c>
      <c r="T72" s="219">
        <v>2190.6303125000004</v>
      </c>
      <c r="U72" s="219">
        <v>4.3171502297163267</v>
      </c>
      <c r="AI72" s="219">
        <v>1939.8733333333334</v>
      </c>
      <c r="AJ72" s="219">
        <v>4.1537674455721065</v>
      </c>
      <c r="AL72">
        <v>6.8229437229437275</v>
      </c>
      <c r="AM72">
        <v>5.1473747522076181E-2</v>
      </c>
      <c r="AO72" s="219"/>
      <c r="AP72" s="219"/>
      <c r="AT72" s="219">
        <v>31.141702127659567</v>
      </c>
      <c r="AU72" s="219">
        <v>3.5410285622378794E-2</v>
      </c>
      <c r="AW72" s="219">
        <v>36.383333333333361</v>
      </c>
      <c r="AX72" s="219">
        <v>5.6242979655051165E-2</v>
      </c>
      <c r="AZ72">
        <v>1</v>
      </c>
      <c r="BA72" s="183">
        <v>8.7000000000000001E-4</v>
      </c>
      <c r="BD72" t="s">
        <v>17212</v>
      </c>
    </row>
    <row r="73" spans="2:56" x14ac:dyDescent="0.2">
      <c r="B73">
        <v>1</v>
      </c>
      <c r="C73" t="s">
        <v>14538</v>
      </c>
      <c r="G73" s="352" t="s">
        <v>16057</v>
      </c>
      <c r="H73" s="183" t="s">
        <v>11553</v>
      </c>
      <c r="I73" s="183" t="s">
        <v>17213</v>
      </c>
      <c r="J73" s="183" t="s">
        <v>14439</v>
      </c>
      <c r="K73" s="219">
        <v>1412.2333333333333</v>
      </c>
      <c r="L73" s="219">
        <v>22.619214827942717</v>
      </c>
      <c r="Q73" s="219">
        <v>7.6752553191489339</v>
      </c>
      <c r="R73" s="219">
        <v>5.76248169834097E-3</v>
      </c>
      <c r="T73" s="219">
        <v>2190.6303125000004</v>
      </c>
      <c r="U73" s="219">
        <v>4.3171502297163267</v>
      </c>
      <c r="AI73" s="219">
        <v>1939.8733333333334</v>
      </c>
      <c r="AJ73" s="219">
        <v>4.1537674455721065</v>
      </c>
      <c r="AL73">
        <v>6.8229437229437275</v>
      </c>
      <c r="AM73">
        <v>5.1473747522076181E-2</v>
      </c>
      <c r="AO73" s="219"/>
      <c r="AP73" s="219"/>
      <c r="AT73" s="219">
        <v>31.141702127659567</v>
      </c>
      <c r="AU73" s="219">
        <v>3.5410285622378794E-2</v>
      </c>
      <c r="AW73" s="219">
        <v>36.383333333333361</v>
      </c>
      <c r="AX73" s="219">
        <v>5.6242979655051165E-2</v>
      </c>
      <c r="AZ73">
        <v>1</v>
      </c>
      <c r="BA73" s="183">
        <v>9.2000000000000003E-4</v>
      </c>
      <c r="BD73" t="s">
        <v>17212</v>
      </c>
    </row>
    <row r="74" spans="2:56" x14ac:dyDescent="0.2">
      <c r="B74">
        <v>1</v>
      </c>
      <c r="C74" t="s">
        <v>14538</v>
      </c>
      <c r="G74" s="352" t="s">
        <v>16057</v>
      </c>
      <c r="H74" s="183" t="s">
        <v>11553</v>
      </c>
      <c r="I74" s="183" t="s">
        <v>17213</v>
      </c>
      <c r="J74" s="183" t="s">
        <v>14439</v>
      </c>
      <c r="K74" s="219">
        <v>1412.2333333333333</v>
      </c>
      <c r="L74" s="219">
        <v>22.619214827942717</v>
      </c>
      <c r="Q74" s="219">
        <v>7.6752553191489339</v>
      </c>
      <c r="R74" s="219">
        <v>5.76248169834097E-3</v>
      </c>
      <c r="T74" s="219">
        <v>2190.6303125000004</v>
      </c>
      <c r="U74" s="219">
        <v>4.3171502297163267</v>
      </c>
      <c r="AI74" s="219">
        <v>1939.8733333333334</v>
      </c>
      <c r="AJ74" s="219">
        <v>4.1537674455721065</v>
      </c>
      <c r="AL74">
        <v>6.8229437229437275</v>
      </c>
      <c r="AM74">
        <v>5.1473747522076181E-2</v>
      </c>
      <c r="AO74" s="219"/>
      <c r="AP74" s="219"/>
      <c r="AT74" s="219">
        <v>31.141702127659567</v>
      </c>
      <c r="AU74" s="219">
        <v>3.5410285622378794E-2</v>
      </c>
      <c r="AW74" s="219">
        <v>36.383333333333361</v>
      </c>
      <c r="AX74" s="219">
        <v>5.6242979655051165E-2</v>
      </c>
      <c r="AZ74">
        <v>1</v>
      </c>
      <c r="BA74" s="183">
        <v>1.5200000000000001E-3</v>
      </c>
      <c r="BD74" t="s">
        <v>17212</v>
      </c>
    </row>
    <row r="75" spans="2:56" x14ac:dyDescent="0.2">
      <c r="B75">
        <v>1</v>
      </c>
      <c r="C75" t="s">
        <v>14538</v>
      </c>
      <c r="G75" s="352" t="s">
        <v>16057</v>
      </c>
      <c r="H75" s="183" t="s">
        <v>11553</v>
      </c>
      <c r="I75" s="183" t="s">
        <v>17213</v>
      </c>
      <c r="J75" s="183" t="s">
        <v>14439</v>
      </c>
      <c r="K75" s="219">
        <v>1412.2333333333333</v>
      </c>
      <c r="L75" s="219">
        <v>22.619214827942717</v>
      </c>
      <c r="Q75" s="219">
        <v>7.6752553191489339</v>
      </c>
      <c r="R75" s="219">
        <v>5.76248169834097E-3</v>
      </c>
      <c r="T75" s="219">
        <v>2190.6303125000004</v>
      </c>
      <c r="U75" s="219">
        <v>4.3171502297163267</v>
      </c>
      <c r="AI75" s="219">
        <v>1939.8733333333334</v>
      </c>
      <c r="AJ75" s="219">
        <v>4.1537674455721065</v>
      </c>
      <c r="AL75">
        <v>6.8229437229437275</v>
      </c>
      <c r="AM75">
        <v>5.1473747522076181E-2</v>
      </c>
      <c r="AO75" s="219"/>
      <c r="AP75" s="219"/>
      <c r="AT75" s="219">
        <v>31.141702127659567</v>
      </c>
      <c r="AU75" s="219">
        <v>3.5410285622378794E-2</v>
      </c>
      <c r="AW75" s="219">
        <v>36.383333333333361</v>
      </c>
      <c r="AX75" s="219">
        <v>5.6242979655051165E-2</v>
      </c>
      <c r="AZ75">
        <v>1</v>
      </c>
      <c r="BA75" s="183">
        <v>4.6999999999999999E-4</v>
      </c>
      <c r="BD75" t="s">
        <v>17212</v>
      </c>
    </row>
    <row r="76" spans="2:56" x14ac:dyDescent="0.2">
      <c r="B76">
        <v>1</v>
      </c>
      <c r="C76" t="s">
        <v>14538</v>
      </c>
      <c r="G76" s="352" t="s">
        <v>16057</v>
      </c>
      <c r="H76" s="183" t="s">
        <v>11553</v>
      </c>
      <c r="I76" s="183" t="s">
        <v>17213</v>
      </c>
      <c r="J76" s="183" t="s">
        <v>14439</v>
      </c>
      <c r="K76" s="219">
        <v>1412.2333333333333</v>
      </c>
      <c r="L76" s="219">
        <v>22.619214827942717</v>
      </c>
      <c r="Q76" s="219">
        <v>7.6752553191489339</v>
      </c>
      <c r="R76" s="219">
        <v>5.76248169834097E-3</v>
      </c>
      <c r="T76" s="219">
        <v>2190.6303125000004</v>
      </c>
      <c r="U76" s="219">
        <v>4.3171502297163267</v>
      </c>
      <c r="AI76" s="219">
        <v>1939.8733333333334</v>
      </c>
      <c r="AJ76" s="219">
        <v>4.1537674455721065</v>
      </c>
      <c r="AL76">
        <v>6.8229437229437275</v>
      </c>
      <c r="AM76">
        <v>5.1473747522076181E-2</v>
      </c>
      <c r="AO76" s="219"/>
      <c r="AP76" s="219"/>
      <c r="AT76" s="219">
        <v>31.141702127659567</v>
      </c>
      <c r="AU76" s="219">
        <v>3.5410285622378794E-2</v>
      </c>
      <c r="AW76" s="219">
        <v>36.383333333333361</v>
      </c>
      <c r="AX76" s="219">
        <v>5.6242979655051165E-2</v>
      </c>
      <c r="AZ76">
        <v>1</v>
      </c>
      <c r="BA76" s="183">
        <v>4.6000000000000001E-4</v>
      </c>
      <c r="BD76" t="s">
        <v>17212</v>
      </c>
    </row>
    <row r="77" spans="2:56" x14ac:dyDescent="0.2">
      <c r="B77">
        <v>1</v>
      </c>
      <c r="C77" t="s">
        <v>14538</v>
      </c>
      <c r="G77" s="352" t="s">
        <v>16057</v>
      </c>
      <c r="H77" s="183" t="s">
        <v>11553</v>
      </c>
      <c r="I77" s="183" t="s">
        <v>17213</v>
      </c>
      <c r="J77" s="183" t="s">
        <v>14439</v>
      </c>
      <c r="K77" s="219">
        <v>1412.2333333333333</v>
      </c>
      <c r="L77" s="219">
        <v>22.619214827942717</v>
      </c>
      <c r="Q77" s="219">
        <v>7.6752553191489339</v>
      </c>
      <c r="R77" s="219">
        <v>5.76248169834097E-3</v>
      </c>
      <c r="T77" s="219">
        <v>2190.6303125000004</v>
      </c>
      <c r="U77" s="219">
        <v>4.3171502297163267</v>
      </c>
      <c r="AI77" s="219">
        <v>1939.8733333333334</v>
      </c>
      <c r="AJ77" s="219">
        <v>4.1537674455721065</v>
      </c>
      <c r="AL77">
        <v>6.8229437229437275</v>
      </c>
      <c r="AM77">
        <v>5.1473747522076181E-2</v>
      </c>
      <c r="AO77" s="219"/>
      <c r="AP77" s="219"/>
      <c r="AT77" s="219">
        <v>31.141702127659567</v>
      </c>
      <c r="AU77" s="219">
        <v>3.5410285622378794E-2</v>
      </c>
      <c r="AW77" s="219">
        <v>36.383333333333361</v>
      </c>
      <c r="AX77" s="219">
        <v>5.6242979655051165E-2</v>
      </c>
      <c r="AZ77">
        <v>1</v>
      </c>
      <c r="BA77" s="183">
        <v>6.6E-4</v>
      </c>
      <c r="BD77" t="s">
        <v>17212</v>
      </c>
    </row>
    <row r="78" spans="2:56" x14ac:dyDescent="0.2">
      <c r="B78">
        <v>1</v>
      </c>
      <c r="C78" t="s">
        <v>14538</v>
      </c>
      <c r="G78" s="352" t="s">
        <v>16057</v>
      </c>
      <c r="H78" s="183" t="s">
        <v>11553</v>
      </c>
      <c r="I78" s="183" t="s">
        <v>17213</v>
      </c>
      <c r="J78" s="183" t="s">
        <v>14439</v>
      </c>
      <c r="K78" s="219">
        <v>1412.2333333333333</v>
      </c>
      <c r="L78" s="219">
        <v>22.619214827942717</v>
      </c>
      <c r="Q78" s="219">
        <v>7.6752553191489339</v>
      </c>
      <c r="R78" s="219">
        <v>5.76248169834097E-3</v>
      </c>
      <c r="T78" s="219">
        <v>2190.6303125000004</v>
      </c>
      <c r="U78" s="219">
        <v>4.3171502297163267</v>
      </c>
      <c r="AI78" s="219">
        <v>1939.8733333333334</v>
      </c>
      <c r="AJ78" s="219">
        <v>4.1537674455721065</v>
      </c>
      <c r="AL78">
        <v>6.8229437229437275</v>
      </c>
      <c r="AM78">
        <v>5.1473747522076181E-2</v>
      </c>
      <c r="AO78" s="219"/>
      <c r="AP78" s="219"/>
      <c r="AT78" s="219">
        <v>31.141702127659567</v>
      </c>
      <c r="AU78" s="219">
        <v>3.5410285622378794E-2</v>
      </c>
      <c r="AW78" s="219">
        <v>36.383333333333361</v>
      </c>
      <c r="AX78" s="219">
        <v>5.6242979655051165E-2</v>
      </c>
      <c r="AZ78">
        <v>1</v>
      </c>
      <c r="BA78" s="183">
        <v>1.24E-3</v>
      </c>
      <c r="BD78" t="s">
        <v>17212</v>
      </c>
    </row>
    <row r="79" spans="2:56" x14ac:dyDescent="0.2">
      <c r="B79">
        <v>1</v>
      </c>
      <c r="C79" t="s">
        <v>14538</v>
      </c>
      <c r="G79" s="352" t="s">
        <v>16057</v>
      </c>
      <c r="H79" s="183" t="s">
        <v>11553</v>
      </c>
      <c r="I79" s="183" t="s">
        <v>17213</v>
      </c>
      <c r="J79" s="183" t="s">
        <v>14439</v>
      </c>
      <c r="K79" s="219">
        <v>1412.2333333333333</v>
      </c>
      <c r="L79" s="219">
        <v>22.619214827942717</v>
      </c>
      <c r="Q79" s="219">
        <v>7.6752553191489339</v>
      </c>
      <c r="R79" s="219">
        <v>5.76248169834097E-3</v>
      </c>
      <c r="T79" s="219">
        <v>2190.6303125000004</v>
      </c>
      <c r="U79" s="219">
        <v>4.3171502297163267</v>
      </c>
      <c r="AI79" s="219">
        <v>1939.8733333333334</v>
      </c>
      <c r="AJ79" s="219">
        <v>4.1537674455721065</v>
      </c>
      <c r="AL79">
        <v>6.8229437229437275</v>
      </c>
      <c r="AM79">
        <v>5.1473747522076181E-2</v>
      </c>
      <c r="AO79" s="219"/>
      <c r="AP79" s="219"/>
      <c r="AT79" s="219">
        <v>31.141702127659567</v>
      </c>
      <c r="AU79" s="219">
        <v>3.5410285622378794E-2</v>
      </c>
      <c r="AW79" s="219">
        <v>36.383333333333361</v>
      </c>
      <c r="AX79" s="219">
        <v>5.6242979655051165E-2</v>
      </c>
      <c r="AZ79">
        <v>1</v>
      </c>
      <c r="BA79" s="183">
        <v>1.0499999999999999E-3</v>
      </c>
      <c r="BD79" t="s">
        <v>17212</v>
      </c>
    </row>
    <row r="80" spans="2:56" x14ac:dyDescent="0.2">
      <c r="B80">
        <v>1</v>
      </c>
      <c r="C80" t="s">
        <v>14538</v>
      </c>
      <c r="G80" s="352" t="s">
        <v>16057</v>
      </c>
      <c r="H80" s="183" t="s">
        <v>11553</v>
      </c>
      <c r="I80" s="183" t="s">
        <v>17213</v>
      </c>
      <c r="J80" s="183" t="s">
        <v>14439</v>
      </c>
      <c r="K80" s="219">
        <v>1412.2333333333333</v>
      </c>
      <c r="L80" s="219">
        <v>22.619214827942717</v>
      </c>
      <c r="Q80" s="219">
        <v>7.6752553191489339</v>
      </c>
      <c r="R80" s="219">
        <v>5.76248169834097E-3</v>
      </c>
      <c r="T80" s="219">
        <v>2190.6303125000004</v>
      </c>
      <c r="U80" s="219">
        <v>4.3171502297163267</v>
      </c>
      <c r="AI80" s="219">
        <v>1939.8733333333334</v>
      </c>
      <c r="AJ80" s="219">
        <v>4.1537674455721065</v>
      </c>
      <c r="AL80">
        <v>6.8229437229437275</v>
      </c>
      <c r="AM80">
        <v>5.1473747522076181E-2</v>
      </c>
      <c r="AO80" s="219"/>
      <c r="AP80" s="219"/>
      <c r="AT80" s="219">
        <v>31.141702127659567</v>
      </c>
      <c r="AU80" s="219">
        <v>3.5410285622378794E-2</v>
      </c>
      <c r="AW80" s="219">
        <v>36.383333333333361</v>
      </c>
      <c r="AX80" s="219">
        <v>5.6242979655051165E-2</v>
      </c>
      <c r="AZ80">
        <v>1</v>
      </c>
      <c r="BA80" s="183">
        <v>9.5E-4</v>
      </c>
      <c r="BD80" t="s">
        <v>17212</v>
      </c>
    </row>
    <row r="81" spans="2:56" x14ac:dyDescent="0.2">
      <c r="B81">
        <v>1</v>
      </c>
      <c r="C81" t="s">
        <v>14538</v>
      </c>
      <c r="G81" s="352" t="s">
        <v>16057</v>
      </c>
      <c r="H81" s="183" t="s">
        <v>11553</v>
      </c>
      <c r="I81" s="183" t="s">
        <v>17213</v>
      </c>
      <c r="J81" s="183" t="s">
        <v>14439</v>
      </c>
      <c r="K81" s="219">
        <v>1412.2333333333333</v>
      </c>
      <c r="L81" s="219">
        <v>22.619214827942717</v>
      </c>
      <c r="Q81" s="219">
        <v>7.6752553191489339</v>
      </c>
      <c r="R81" s="219">
        <v>5.76248169834097E-3</v>
      </c>
      <c r="T81" s="219">
        <v>2190.6303125000004</v>
      </c>
      <c r="U81" s="219">
        <v>4.3171502297163267</v>
      </c>
      <c r="AI81" s="219">
        <v>1939.8733333333334</v>
      </c>
      <c r="AJ81" s="219">
        <v>4.1537674455721065</v>
      </c>
      <c r="AL81">
        <v>6.8229437229437275</v>
      </c>
      <c r="AM81">
        <v>5.1473747522076181E-2</v>
      </c>
      <c r="AO81" s="219"/>
      <c r="AP81" s="219"/>
      <c r="AT81" s="219">
        <v>31.141702127659567</v>
      </c>
      <c r="AU81" s="219">
        <v>3.5410285622378794E-2</v>
      </c>
      <c r="AW81" s="219">
        <v>36.383333333333361</v>
      </c>
      <c r="AX81" s="219">
        <v>5.6242979655051165E-2</v>
      </c>
      <c r="AZ81">
        <v>1</v>
      </c>
      <c r="BA81" s="183">
        <v>3.6000000000000002E-4</v>
      </c>
      <c r="BD81" t="s">
        <v>17212</v>
      </c>
    </row>
    <row r="82" spans="2:56" x14ac:dyDescent="0.2">
      <c r="B82">
        <v>1</v>
      </c>
      <c r="C82" t="s">
        <v>14538</v>
      </c>
      <c r="G82" s="352" t="s">
        <v>16057</v>
      </c>
      <c r="H82" s="183" t="s">
        <v>11553</v>
      </c>
      <c r="I82" s="183" t="s">
        <v>17213</v>
      </c>
      <c r="J82" s="183" t="s">
        <v>14439</v>
      </c>
      <c r="K82" s="219">
        <v>1412.2333333333333</v>
      </c>
      <c r="L82" s="219">
        <v>22.619214827942717</v>
      </c>
      <c r="Q82" s="219">
        <v>7.6752553191489339</v>
      </c>
      <c r="R82" s="219">
        <v>5.76248169834097E-3</v>
      </c>
      <c r="T82" s="219">
        <v>2190.6303125000004</v>
      </c>
      <c r="U82" s="219">
        <v>4.3171502297163267</v>
      </c>
      <c r="AI82" s="219">
        <v>1939.8733333333334</v>
      </c>
      <c r="AJ82" s="219">
        <v>4.1537674455721065</v>
      </c>
      <c r="AL82">
        <v>6.8229437229437275</v>
      </c>
      <c r="AM82">
        <v>5.1473747522076181E-2</v>
      </c>
      <c r="AO82" s="219"/>
      <c r="AP82" s="219"/>
      <c r="AT82" s="219">
        <v>31.141702127659567</v>
      </c>
      <c r="AU82" s="219">
        <v>3.5410285622378794E-2</v>
      </c>
      <c r="AW82" s="219">
        <v>36.383333333333361</v>
      </c>
      <c r="AX82" s="219">
        <v>5.6242979655051165E-2</v>
      </c>
      <c r="AZ82">
        <v>1</v>
      </c>
      <c r="BA82" s="183">
        <v>5.0000000000000001E-4</v>
      </c>
      <c r="BD82" t="s">
        <v>17212</v>
      </c>
    </row>
    <row r="83" spans="2:56" x14ac:dyDescent="0.2">
      <c r="B83">
        <v>1</v>
      </c>
      <c r="C83" t="s">
        <v>14538</v>
      </c>
      <c r="G83" s="352" t="s">
        <v>16057</v>
      </c>
      <c r="H83" s="183" t="s">
        <v>11553</v>
      </c>
      <c r="I83" s="183" t="s">
        <v>17213</v>
      </c>
      <c r="J83" s="183" t="s">
        <v>14439</v>
      </c>
      <c r="K83" s="219">
        <v>1412.2333333333333</v>
      </c>
      <c r="L83" s="219">
        <v>22.619214827942717</v>
      </c>
      <c r="Q83" s="219">
        <v>7.6752553191489339</v>
      </c>
      <c r="R83" s="219">
        <v>5.76248169834097E-3</v>
      </c>
      <c r="T83" s="219">
        <v>2190.6303125000004</v>
      </c>
      <c r="U83" s="219">
        <v>4.3171502297163267</v>
      </c>
      <c r="AI83" s="219">
        <v>1939.8733333333334</v>
      </c>
      <c r="AJ83" s="219">
        <v>4.1537674455721065</v>
      </c>
      <c r="AL83">
        <v>6.8229437229437275</v>
      </c>
      <c r="AM83">
        <v>5.1473747522076181E-2</v>
      </c>
      <c r="AO83" s="219"/>
      <c r="AP83" s="219"/>
      <c r="AT83" s="219">
        <v>31.141702127659567</v>
      </c>
      <c r="AU83" s="219">
        <v>3.5410285622378794E-2</v>
      </c>
      <c r="AW83" s="219">
        <v>36.383333333333361</v>
      </c>
      <c r="AX83" s="219">
        <v>5.6242979655051165E-2</v>
      </c>
      <c r="AZ83">
        <v>1</v>
      </c>
      <c r="BA83" s="183">
        <v>5.9000000000000003E-4</v>
      </c>
      <c r="BD83" t="s">
        <v>17212</v>
      </c>
    </row>
    <row r="84" spans="2:56" x14ac:dyDescent="0.2">
      <c r="B84">
        <v>1</v>
      </c>
      <c r="C84" t="s">
        <v>14538</v>
      </c>
      <c r="G84" s="352" t="s">
        <v>16057</v>
      </c>
      <c r="H84" s="183" t="s">
        <v>11553</v>
      </c>
      <c r="I84" s="183" t="s">
        <v>17213</v>
      </c>
      <c r="J84" s="183" t="s">
        <v>14439</v>
      </c>
      <c r="K84" s="219">
        <v>1412.2333333333333</v>
      </c>
      <c r="L84" s="219">
        <v>22.619214827942717</v>
      </c>
      <c r="Q84" s="219">
        <v>7.6752553191489339</v>
      </c>
      <c r="R84" s="219">
        <v>5.76248169834097E-3</v>
      </c>
      <c r="T84" s="219">
        <v>2190.6303125000004</v>
      </c>
      <c r="U84" s="219">
        <v>4.3171502297163267</v>
      </c>
      <c r="AI84" s="219">
        <v>1939.8733333333334</v>
      </c>
      <c r="AJ84" s="219">
        <v>4.1537674455721065</v>
      </c>
      <c r="AL84">
        <v>6.8229437229437275</v>
      </c>
      <c r="AM84">
        <v>5.1473747522076181E-2</v>
      </c>
      <c r="AO84" s="219"/>
      <c r="AP84" s="219"/>
      <c r="AT84" s="219">
        <v>31.141702127659567</v>
      </c>
      <c r="AU84" s="219">
        <v>3.5410285622378794E-2</v>
      </c>
      <c r="AW84" s="219">
        <v>36.383333333333361</v>
      </c>
      <c r="AX84" s="219">
        <v>5.6242979655051165E-2</v>
      </c>
      <c r="AZ84">
        <v>1</v>
      </c>
      <c r="BA84" s="183">
        <v>7.6000000000000004E-4</v>
      </c>
      <c r="BD84" t="s">
        <v>17212</v>
      </c>
    </row>
    <row r="85" spans="2:56" x14ac:dyDescent="0.2">
      <c r="B85">
        <v>1</v>
      </c>
      <c r="C85" t="s">
        <v>14538</v>
      </c>
      <c r="G85" s="352" t="s">
        <v>16057</v>
      </c>
      <c r="H85" s="183" t="s">
        <v>11553</v>
      </c>
      <c r="I85" s="183" t="s">
        <v>17213</v>
      </c>
      <c r="J85" s="183" t="s">
        <v>14439</v>
      </c>
      <c r="K85" s="219">
        <v>1412.2333333333333</v>
      </c>
      <c r="L85" s="219">
        <v>22.619214827942717</v>
      </c>
      <c r="Q85" s="219">
        <v>7.6752553191489339</v>
      </c>
      <c r="R85" s="219">
        <v>5.76248169834097E-3</v>
      </c>
      <c r="T85" s="219">
        <v>2190.6303125000004</v>
      </c>
      <c r="U85" s="219">
        <v>4.3171502297163267</v>
      </c>
      <c r="AI85" s="219">
        <v>1939.8733333333334</v>
      </c>
      <c r="AJ85" s="219">
        <v>4.1537674455721065</v>
      </c>
      <c r="AL85">
        <v>6.8229437229437275</v>
      </c>
      <c r="AM85">
        <v>5.1473747522076181E-2</v>
      </c>
      <c r="AO85" s="219"/>
      <c r="AP85" s="219"/>
      <c r="AT85" s="219">
        <v>31.141702127659567</v>
      </c>
      <c r="AU85" s="219">
        <v>3.5410285622378794E-2</v>
      </c>
      <c r="AW85" s="219">
        <v>36.383333333333361</v>
      </c>
      <c r="AX85" s="219">
        <v>5.6242979655051165E-2</v>
      </c>
      <c r="AZ85">
        <v>1</v>
      </c>
      <c r="BA85" s="183">
        <v>2.7999999999999998E-4</v>
      </c>
      <c r="BD85" t="s">
        <v>17212</v>
      </c>
    </row>
    <row r="86" spans="2:56" x14ac:dyDescent="0.2">
      <c r="B86">
        <v>1</v>
      </c>
      <c r="C86" t="s">
        <v>14538</v>
      </c>
      <c r="G86" s="352" t="s">
        <v>16057</v>
      </c>
      <c r="H86" s="183" t="s">
        <v>11553</v>
      </c>
      <c r="I86" s="183" t="s">
        <v>17213</v>
      </c>
      <c r="J86" s="183" t="s">
        <v>14439</v>
      </c>
      <c r="K86" s="219">
        <v>1412.2333333333333</v>
      </c>
      <c r="L86" s="219">
        <v>22.619214827942717</v>
      </c>
      <c r="Q86" s="219">
        <v>7.6752553191489339</v>
      </c>
      <c r="R86" s="219">
        <v>5.76248169834097E-3</v>
      </c>
      <c r="T86" s="219">
        <v>2190.6303125000004</v>
      </c>
      <c r="U86" s="219">
        <v>4.3171502297163267</v>
      </c>
      <c r="AI86" s="219">
        <v>1939.8733333333334</v>
      </c>
      <c r="AJ86" s="219">
        <v>4.1537674455721065</v>
      </c>
      <c r="AL86">
        <v>6.8229437229437275</v>
      </c>
      <c r="AM86">
        <v>5.1473747522076181E-2</v>
      </c>
      <c r="AO86" s="219"/>
      <c r="AP86" s="219"/>
      <c r="AT86" s="219">
        <v>31.141702127659567</v>
      </c>
      <c r="AU86" s="219">
        <v>3.5410285622378794E-2</v>
      </c>
      <c r="AW86" s="219">
        <v>36.383333333333361</v>
      </c>
      <c r="AX86" s="219">
        <v>5.6242979655051165E-2</v>
      </c>
      <c r="AZ86">
        <v>1</v>
      </c>
      <c r="BA86" s="183">
        <v>1.1800000000000001E-3</v>
      </c>
      <c r="BD86" t="s">
        <v>17212</v>
      </c>
    </row>
    <row r="87" spans="2:56" x14ac:dyDescent="0.2">
      <c r="B87">
        <v>1</v>
      </c>
      <c r="C87" t="s">
        <v>14538</v>
      </c>
      <c r="G87" s="352" t="s">
        <v>16057</v>
      </c>
      <c r="H87" s="183" t="s">
        <v>11553</v>
      </c>
      <c r="I87" s="183" t="s">
        <v>17213</v>
      </c>
      <c r="J87" s="183" t="s">
        <v>14439</v>
      </c>
      <c r="K87" s="219">
        <v>1412.2333333333333</v>
      </c>
      <c r="L87" s="219">
        <v>22.619214827942717</v>
      </c>
      <c r="Q87" s="219">
        <v>7.6752553191489339</v>
      </c>
      <c r="R87" s="219">
        <v>5.76248169834097E-3</v>
      </c>
      <c r="T87" s="219">
        <v>2190.6303125000004</v>
      </c>
      <c r="U87" s="219">
        <v>4.3171502297163267</v>
      </c>
      <c r="AI87" s="219">
        <v>1939.8733333333334</v>
      </c>
      <c r="AJ87" s="219">
        <v>4.1537674455721065</v>
      </c>
      <c r="AL87">
        <v>6.8229437229437275</v>
      </c>
      <c r="AM87">
        <v>5.1473747522076181E-2</v>
      </c>
      <c r="AO87" s="219"/>
      <c r="AP87" s="219"/>
      <c r="AT87" s="219">
        <v>31.141702127659567</v>
      </c>
      <c r="AU87" s="219">
        <v>3.5410285622378794E-2</v>
      </c>
      <c r="AW87" s="219">
        <v>36.383333333333361</v>
      </c>
      <c r="AX87" s="219">
        <v>5.6242979655051165E-2</v>
      </c>
      <c r="AZ87">
        <v>1</v>
      </c>
      <c r="BA87" s="183">
        <v>1E-3</v>
      </c>
      <c r="BD87" t="s">
        <v>17212</v>
      </c>
    </row>
    <row r="88" spans="2:56" x14ac:dyDescent="0.2">
      <c r="B88">
        <v>1</v>
      </c>
      <c r="C88" t="s">
        <v>14538</v>
      </c>
      <c r="G88" s="352" t="s">
        <v>16057</v>
      </c>
      <c r="H88" s="183" t="s">
        <v>11553</v>
      </c>
      <c r="I88" s="183" t="s">
        <v>17213</v>
      </c>
      <c r="J88" s="183" t="s">
        <v>14439</v>
      </c>
      <c r="K88" s="219">
        <v>1412.2333333333333</v>
      </c>
      <c r="L88" s="219">
        <v>22.619214827942717</v>
      </c>
      <c r="Q88" s="219">
        <v>7.6752553191489339</v>
      </c>
      <c r="R88" s="219">
        <v>5.76248169834097E-3</v>
      </c>
      <c r="T88" s="219">
        <v>2190.6303125000004</v>
      </c>
      <c r="U88" s="219">
        <v>4.3171502297163267</v>
      </c>
      <c r="AI88" s="219">
        <v>1939.8733333333334</v>
      </c>
      <c r="AJ88" s="219">
        <v>4.1537674455721065</v>
      </c>
      <c r="AL88">
        <v>6.8229437229437275</v>
      </c>
      <c r="AM88">
        <v>5.1473747522076181E-2</v>
      </c>
      <c r="AO88" s="219"/>
      <c r="AP88" s="219"/>
      <c r="AT88" s="219">
        <v>31.141702127659567</v>
      </c>
      <c r="AU88" s="219">
        <v>3.5410285622378794E-2</v>
      </c>
      <c r="AW88" s="219">
        <v>36.383333333333361</v>
      </c>
      <c r="AX88" s="219">
        <v>5.6242979655051165E-2</v>
      </c>
      <c r="AZ88">
        <v>1</v>
      </c>
      <c r="BA88" s="183">
        <v>4.2000000000000002E-4</v>
      </c>
      <c r="BD88" t="s">
        <v>17212</v>
      </c>
    </row>
    <row r="89" spans="2:56" x14ac:dyDescent="0.2">
      <c r="B89">
        <v>1</v>
      </c>
      <c r="C89" t="s">
        <v>14538</v>
      </c>
      <c r="G89" s="352" t="s">
        <v>16057</v>
      </c>
      <c r="H89" s="183" t="s">
        <v>11553</v>
      </c>
      <c r="I89" s="183" t="s">
        <v>17213</v>
      </c>
      <c r="J89" s="183" t="s">
        <v>14439</v>
      </c>
      <c r="K89" s="219">
        <v>1412.2333333333333</v>
      </c>
      <c r="L89" s="219">
        <v>22.619214827942717</v>
      </c>
      <c r="Q89" s="219">
        <v>7.6752553191489339</v>
      </c>
      <c r="R89" s="219">
        <v>5.76248169834097E-3</v>
      </c>
      <c r="T89" s="219">
        <v>2190.6303125000004</v>
      </c>
      <c r="U89" s="219">
        <v>4.3171502297163267</v>
      </c>
      <c r="AI89" s="219">
        <v>1939.8733333333334</v>
      </c>
      <c r="AJ89" s="219">
        <v>4.1537674455721065</v>
      </c>
      <c r="AL89">
        <v>6.8229437229437275</v>
      </c>
      <c r="AM89">
        <v>5.1473747522076181E-2</v>
      </c>
      <c r="AO89" s="219"/>
      <c r="AP89" s="219"/>
      <c r="AT89" s="219">
        <v>31.141702127659567</v>
      </c>
      <c r="AU89" s="219">
        <v>3.5410285622378794E-2</v>
      </c>
      <c r="AW89" s="219">
        <v>36.383333333333361</v>
      </c>
      <c r="AX89" s="219">
        <v>5.6242979655051165E-2</v>
      </c>
      <c r="AZ89">
        <v>1</v>
      </c>
      <c r="BA89" s="183">
        <v>4.2000000000000002E-4</v>
      </c>
      <c r="BD89" t="s">
        <v>17212</v>
      </c>
    </row>
    <row r="90" spans="2:56" x14ac:dyDescent="0.2">
      <c r="B90">
        <v>1</v>
      </c>
      <c r="C90" t="s">
        <v>14538</v>
      </c>
      <c r="G90" s="352" t="s">
        <v>16057</v>
      </c>
      <c r="H90" s="183" t="s">
        <v>11553</v>
      </c>
      <c r="I90" s="183" t="s">
        <v>17213</v>
      </c>
      <c r="J90" s="183" t="s">
        <v>14439</v>
      </c>
      <c r="K90" s="219">
        <v>1412.2333333333333</v>
      </c>
      <c r="L90" s="219">
        <v>22.619214827942717</v>
      </c>
      <c r="Q90" s="219">
        <v>7.6752553191489339</v>
      </c>
      <c r="R90" s="219">
        <v>5.76248169834097E-3</v>
      </c>
      <c r="T90" s="219">
        <v>2190.6303125000004</v>
      </c>
      <c r="U90" s="219">
        <v>4.3171502297163267</v>
      </c>
      <c r="AI90" s="219">
        <v>1939.8733333333334</v>
      </c>
      <c r="AJ90" s="219">
        <v>4.1537674455721065</v>
      </c>
      <c r="AL90">
        <v>6.8229437229437275</v>
      </c>
      <c r="AM90">
        <v>5.1473747522076181E-2</v>
      </c>
      <c r="AO90" s="219"/>
      <c r="AP90" s="219"/>
      <c r="AT90" s="219">
        <v>31.141702127659567</v>
      </c>
      <c r="AU90" s="219">
        <v>3.5410285622378794E-2</v>
      </c>
      <c r="AW90" s="219">
        <v>36.383333333333361</v>
      </c>
      <c r="AX90" s="219">
        <v>5.6242979655051165E-2</v>
      </c>
      <c r="AZ90">
        <v>1</v>
      </c>
      <c r="BA90" s="183">
        <v>1.17E-3</v>
      </c>
      <c r="BD90" t="s">
        <v>17212</v>
      </c>
    </row>
    <row r="91" spans="2:56" x14ac:dyDescent="0.2">
      <c r="B91">
        <v>1</v>
      </c>
      <c r="C91" t="s">
        <v>14538</v>
      </c>
      <c r="G91" s="352" t="s">
        <v>16057</v>
      </c>
      <c r="H91" s="183" t="s">
        <v>11553</v>
      </c>
      <c r="I91" s="183" t="s">
        <v>17213</v>
      </c>
      <c r="J91" s="183" t="s">
        <v>14439</v>
      </c>
      <c r="K91" s="219">
        <v>1412.2333333333333</v>
      </c>
      <c r="L91" s="219">
        <v>22.619214827942717</v>
      </c>
      <c r="Q91" s="219">
        <v>7.6752553191489339</v>
      </c>
      <c r="R91" s="219">
        <v>5.76248169834097E-3</v>
      </c>
      <c r="T91" s="219">
        <v>2190.6303125000004</v>
      </c>
      <c r="U91" s="219">
        <v>4.3171502297163267</v>
      </c>
      <c r="AI91" s="219">
        <v>1939.8733333333334</v>
      </c>
      <c r="AJ91" s="219">
        <v>4.1537674455721065</v>
      </c>
      <c r="AL91">
        <v>6.8229437229437275</v>
      </c>
      <c r="AM91">
        <v>5.1473747522076181E-2</v>
      </c>
      <c r="AO91" s="219"/>
      <c r="AP91" s="219"/>
      <c r="AT91" s="219">
        <v>31.141702127659567</v>
      </c>
      <c r="AU91" s="219">
        <v>3.5410285622378794E-2</v>
      </c>
      <c r="AW91" s="219">
        <v>36.383333333333361</v>
      </c>
      <c r="AX91" s="219">
        <v>5.6242979655051165E-2</v>
      </c>
      <c r="AZ91">
        <v>1</v>
      </c>
      <c r="BA91" s="183">
        <v>9.3999999999999997E-4</v>
      </c>
      <c r="BD91" t="s">
        <v>17212</v>
      </c>
    </row>
    <row r="92" spans="2:56" x14ac:dyDescent="0.2">
      <c r="B92">
        <v>1</v>
      </c>
      <c r="C92" t="s">
        <v>14538</v>
      </c>
      <c r="G92" s="352" t="s">
        <v>16057</v>
      </c>
      <c r="H92" s="183" t="s">
        <v>11553</v>
      </c>
      <c r="I92" s="183" t="s">
        <v>17213</v>
      </c>
      <c r="J92" s="183" t="s">
        <v>14439</v>
      </c>
      <c r="K92" s="219">
        <v>1412.2333333333333</v>
      </c>
      <c r="L92" s="219">
        <v>22.619214827942717</v>
      </c>
      <c r="Q92" s="219">
        <v>7.6752553191489339</v>
      </c>
      <c r="R92" s="219">
        <v>5.76248169834097E-3</v>
      </c>
      <c r="T92" s="219">
        <v>2190.6303125000004</v>
      </c>
      <c r="U92" s="219">
        <v>4.3171502297163267</v>
      </c>
      <c r="AI92" s="219">
        <v>1939.8733333333334</v>
      </c>
      <c r="AJ92" s="219">
        <v>4.1537674455721065</v>
      </c>
      <c r="AL92">
        <v>6.8229437229437275</v>
      </c>
      <c r="AM92">
        <v>5.1473747522076181E-2</v>
      </c>
      <c r="AO92" s="219"/>
      <c r="AP92" s="219"/>
      <c r="AT92" s="219">
        <v>31.141702127659567</v>
      </c>
      <c r="AU92" s="219">
        <v>3.5410285622378794E-2</v>
      </c>
      <c r="AW92" s="219">
        <v>36.383333333333361</v>
      </c>
      <c r="AX92" s="219">
        <v>5.6242979655051165E-2</v>
      </c>
      <c r="AZ92">
        <v>1</v>
      </c>
      <c r="BA92" s="183">
        <v>-3.8999999999999999E-4</v>
      </c>
      <c r="BD92" t="s">
        <v>17212</v>
      </c>
    </row>
    <row r="93" spans="2:56" x14ac:dyDescent="0.2">
      <c r="B93">
        <v>1</v>
      </c>
      <c r="C93" t="s">
        <v>14538</v>
      </c>
      <c r="G93" s="352" t="s">
        <v>16057</v>
      </c>
      <c r="H93" s="183" t="s">
        <v>11553</v>
      </c>
      <c r="I93" s="183" t="s">
        <v>17213</v>
      </c>
      <c r="J93" s="183" t="s">
        <v>14439</v>
      </c>
      <c r="K93" s="219">
        <v>1412.2333333333333</v>
      </c>
      <c r="L93" s="219">
        <v>22.619214827942717</v>
      </c>
      <c r="Q93" s="219">
        <v>7.6752553191489339</v>
      </c>
      <c r="R93" s="219">
        <v>5.76248169834097E-3</v>
      </c>
      <c r="T93" s="219">
        <v>2190.6303125000004</v>
      </c>
      <c r="U93" s="219">
        <v>4.3171502297163267</v>
      </c>
      <c r="AI93" s="219">
        <v>1939.8733333333334</v>
      </c>
      <c r="AJ93" s="219">
        <v>4.1537674455721065</v>
      </c>
      <c r="AL93">
        <v>6.8229437229437275</v>
      </c>
      <c r="AM93">
        <v>5.1473747522076181E-2</v>
      </c>
      <c r="AO93" s="219"/>
      <c r="AP93" s="219"/>
      <c r="AT93" s="219">
        <v>31.141702127659567</v>
      </c>
      <c r="AU93" s="219">
        <v>3.5410285622378794E-2</v>
      </c>
      <c r="AW93" s="219">
        <v>36.383333333333361</v>
      </c>
      <c r="AX93" s="219">
        <v>5.6242979655051165E-2</v>
      </c>
      <c r="AZ93">
        <v>1</v>
      </c>
      <c r="BA93" s="183">
        <v>3.8999999999999999E-4</v>
      </c>
      <c r="BD93" t="s">
        <v>17212</v>
      </c>
    </row>
    <row r="94" spans="2:56" x14ac:dyDescent="0.2">
      <c r="B94">
        <v>1</v>
      </c>
      <c r="C94" t="s">
        <v>14538</v>
      </c>
      <c r="G94" s="352" t="s">
        <v>16057</v>
      </c>
      <c r="H94" s="183" t="s">
        <v>11553</v>
      </c>
      <c r="I94" s="183" t="s">
        <v>17213</v>
      </c>
      <c r="J94" s="183" t="s">
        <v>14439</v>
      </c>
      <c r="K94" s="219">
        <v>1412.2333333333333</v>
      </c>
      <c r="L94" s="219">
        <v>22.619214827942717</v>
      </c>
      <c r="Q94" s="219">
        <v>7.6752553191489339</v>
      </c>
      <c r="R94" s="219">
        <v>5.76248169834097E-3</v>
      </c>
      <c r="T94" s="219">
        <v>2190.6303125000004</v>
      </c>
      <c r="U94" s="219">
        <v>4.3171502297163267</v>
      </c>
      <c r="AI94" s="219">
        <v>1939.8733333333334</v>
      </c>
      <c r="AJ94" s="219">
        <v>4.1537674455721065</v>
      </c>
      <c r="AL94">
        <v>6.8229437229437275</v>
      </c>
      <c r="AM94">
        <v>5.1473747522076181E-2</v>
      </c>
      <c r="AO94" s="219"/>
      <c r="AP94" s="219"/>
      <c r="AT94" s="219">
        <v>31.141702127659567</v>
      </c>
      <c r="AU94" s="219">
        <v>3.5410285622378794E-2</v>
      </c>
      <c r="AW94" s="219">
        <v>36.383333333333361</v>
      </c>
      <c r="AX94" s="219">
        <v>5.6242979655051165E-2</v>
      </c>
      <c r="AZ94">
        <v>1</v>
      </c>
      <c r="BA94" s="183">
        <v>7.2000000000000005E-4</v>
      </c>
      <c r="BD94" t="s">
        <v>17212</v>
      </c>
    </row>
    <row r="95" spans="2:56" x14ac:dyDescent="0.2">
      <c r="B95">
        <v>1</v>
      </c>
      <c r="C95" t="s">
        <v>14538</v>
      </c>
      <c r="G95" s="352" t="s">
        <v>16057</v>
      </c>
      <c r="H95" s="183" t="s">
        <v>11553</v>
      </c>
      <c r="I95" s="183" t="s">
        <v>17213</v>
      </c>
      <c r="J95" s="183" t="s">
        <v>14439</v>
      </c>
      <c r="K95" s="219">
        <v>1412.2333333333333</v>
      </c>
      <c r="L95" s="219">
        <v>22.619214827942717</v>
      </c>
      <c r="Q95" s="219">
        <v>7.6752553191489339</v>
      </c>
      <c r="R95" s="219">
        <v>5.76248169834097E-3</v>
      </c>
      <c r="T95" s="219">
        <v>2190.6303125000004</v>
      </c>
      <c r="U95" s="219">
        <v>4.3171502297163267</v>
      </c>
      <c r="AI95" s="219">
        <v>1939.8733333333334</v>
      </c>
      <c r="AJ95" s="219">
        <v>4.1537674455721065</v>
      </c>
      <c r="AL95">
        <v>6.8229437229437275</v>
      </c>
      <c r="AM95">
        <v>5.1473747522076181E-2</v>
      </c>
      <c r="AO95" s="219"/>
      <c r="AP95" s="219"/>
      <c r="AT95" s="219">
        <v>31.141702127659567</v>
      </c>
      <c r="AU95" s="219">
        <v>3.5410285622378794E-2</v>
      </c>
      <c r="AW95" s="219">
        <v>36.383333333333361</v>
      </c>
      <c r="AX95" s="219">
        <v>5.6242979655051165E-2</v>
      </c>
      <c r="AZ95">
        <v>1</v>
      </c>
      <c r="BA95" s="183">
        <v>1.2800000000000001E-3</v>
      </c>
      <c r="BD95" t="s">
        <v>17212</v>
      </c>
    </row>
    <row r="96" spans="2:56" x14ac:dyDescent="0.2">
      <c r="B96">
        <v>1</v>
      </c>
      <c r="C96" t="s">
        <v>14538</v>
      </c>
      <c r="G96" s="352" t="s">
        <v>16057</v>
      </c>
      <c r="H96" s="183" t="s">
        <v>11553</v>
      </c>
      <c r="I96" s="183" t="s">
        <v>17213</v>
      </c>
      <c r="J96" s="183" t="s">
        <v>14439</v>
      </c>
      <c r="K96" s="219">
        <v>1412.2333333333333</v>
      </c>
      <c r="L96" s="219">
        <v>22.619214827942717</v>
      </c>
      <c r="Q96" s="219">
        <v>7.6752553191489339</v>
      </c>
      <c r="R96" s="219">
        <v>5.76248169834097E-3</v>
      </c>
      <c r="T96" s="219">
        <v>2190.6303125000004</v>
      </c>
      <c r="U96" s="219">
        <v>4.3171502297163267</v>
      </c>
      <c r="AI96" s="219">
        <v>1939.8733333333334</v>
      </c>
      <c r="AJ96" s="219">
        <v>4.1537674455721065</v>
      </c>
      <c r="AL96">
        <v>6.8229437229437275</v>
      </c>
      <c r="AM96">
        <v>5.1473747522076181E-2</v>
      </c>
      <c r="AO96" s="219"/>
      <c r="AP96" s="219"/>
      <c r="AT96" s="219">
        <v>31.141702127659567</v>
      </c>
      <c r="AU96" s="219">
        <v>3.5410285622378794E-2</v>
      </c>
      <c r="AW96" s="219">
        <v>36.383333333333361</v>
      </c>
      <c r="AX96" s="219">
        <v>5.6242979655051165E-2</v>
      </c>
      <c r="AZ96">
        <v>1</v>
      </c>
      <c r="BA96" s="183">
        <v>7.6000000000000004E-4</v>
      </c>
      <c r="BD96" t="s">
        <v>17212</v>
      </c>
    </row>
    <row r="97" spans="2:56" x14ac:dyDescent="0.2">
      <c r="B97">
        <v>1</v>
      </c>
      <c r="C97" t="s">
        <v>14538</v>
      </c>
      <c r="G97" s="352" t="s">
        <v>16057</v>
      </c>
      <c r="H97" s="183" t="s">
        <v>11553</v>
      </c>
      <c r="I97" s="183" t="s">
        <v>17213</v>
      </c>
      <c r="J97" s="183" t="s">
        <v>14439</v>
      </c>
      <c r="K97" s="219">
        <v>1412.2333333333333</v>
      </c>
      <c r="L97" s="219">
        <v>22.619214827942717</v>
      </c>
      <c r="Q97" s="219">
        <v>7.6752553191489339</v>
      </c>
      <c r="R97" s="219">
        <v>5.76248169834097E-3</v>
      </c>
      <c r="T97" s="219">
        <v>2190.6303125000004</v>
      </c>
      <c r="U97" s="219">
        <v>4.3171502297163267</v>
      </c>
      <c r="AI97" s="219">
        <v>1939.8733333333334</v>
      </c>
      <c r="AJ97" s="219">
        <v>4.1537674455721065</v>
      </c>
      <c r="AL97">
        <v>6.8229437229437275</v>
      </c>
      <c r="AM97">
        <v>5.1473747522076181E-2</v>
      </c>
      <c r="AO97" s="219"/>
      <c r="AP97" s="219"/>
      <c r="AT97" s="219">
        <v>31.141702127659567</v>
      </c>
      <c r="AU97" s="219">
        <v>3.5410285622378794E-2</v>
      </c>
      <c r="AW97" s="219">
        <v>36.383333333333361</v>
      </c>
      <c r="AX97" s="219">
        <v>5.6242979655051165E-2</v>
      </c>
      <c r="AZ97">
        <v>1</v>
      </c>
      <c r="BA97" s="183">
        <v>6.8000000000000005E-4</v>
      </c>
      <c r="BD97" t="s">
        <v>17212</v>
      </c>
    </row>
    <row r="98" spans="2:56" x14ac:dyDescent="0.2">
      <c r="B98">
        <v>1</v>
      </c>
      <c r="C98" t="s">
        <v>14538</v>
      </c>
      <c r="G98" s="352" t="s">
        <v>16057</v>
      </c>
      <c r="H98" s="183" t="s">
        <v>11553</v>
      </c>
      <c r="I98" s="183" t="s">
        <v>17213</v>
      </c>
      <c r="J98" s="183" t="s">
        <v>14439</v>
      </c>
      <c r="K98" s="219">
        <v>1412.2333333333333</v>
      </c>
      <c r="L98" s="219">
        <v>22.619214827942717</v>
      </c>
      <c r="Q98" s="219">
        <v>7.6752553191489339</v>
      </c>
      <c r="R98" s="219">
        <v>5.76248169834097E-3</v>
      </c>
      <c r="T98" s="219">
        <v>2190.6303125000004</v>
      </c>
      <c r="U98" s="219">
        <v>4.3171502297163267</v>
      </c>
      <c r="AI98" s="219">
        <v>1939.8733333333334</v>
      </c>
      <c r="AJ98" s="219">
        <v>4.1537674455721065</v>
      </c>
      <c r="AL98">
        <v>6.8229437229437275</v>
      </c>
      <c r="AM98">
        <v>5.1473747522076181E-2</v>
      </c>
      <c r="AO98" s="219"/>
      <c r="AP98" s="219"/>
      <c r="AT98" s="219">
        <v>31.141702127659567</v>
      </c>
      <c r="AU98" s="219">
        <v>3.5410285622378794E-2</v>
      </c>
      <c r="AW98" s="219">
        <v>36.383333333333361</v>
      </c>
      <c r="AX98" s="219">
        <v>5.6242979655051165E-2</v>
      </c>
      <c r="AZ98">
        <v>1</v>
      </c>
      <c r="BA98" s="183">
        <v>9.2000000000000003E-4</v>
      </c>
      <c r="BD98" t="s">
        <v>17212</v>
      </c>
    </row>
    <row r="99" spans="2:56" x14ac:dyDescent="0.2">
      <c r="B99">
        <v>1</v>
      </c>
      <c r="C99" t="s">
        <v>14538</v>
      </c>
      <c r="G99" s="352" t="s">
        <v>16057</v>
      </c>
      <c r="H99" s="183" t="s">
        <v>11553</v>
      </c>
      <c r="I99" s="183" t="s">
        <v>17213</v>
      </c>
      <c r="J99" s="183" t="s">
        <v>14439</v>
      </c>
      <c r="K99" s="219">
        <v>1412.2333333333333</v>
      </c>
      <c r="L99" s="219">
        <v>22.619214827942717</v>
      </c>
      <c r="Q99" s="219">
        <v>7.6752553191489339</v>
      </c>
      <c r="R99" s="219">
        <v>5.76248169834097E-3</v>
      </c>
      <c r="T99" s="219">
        <v>2190.6303125000004</v>
      </c>
      <c r="U99" s="219">
        <v>4.3171502297163267</v>
      </c>
      <c r="AI99" s="219">
        <v>1939.8733333333334</v>
      </c>
      <c r="AJ99" s="219">
        <v>4.1537674455721065</v>
      </c>
      <c r="AL99">
        <v>6.8229437229437275</v>
      </c>
      <c r="AM99">
        <v>5.1473747522076181E-2</v>
      </c>
      <c r="AO99" s="219"/>
      <c r="AP99" s="219"/>
      <c r="AT99" s="219">
        <v>31.141702127659567</v>
      </c>
      <c r="AU99" s="219">
        <v>3.5410285622378794E-2</v>
      </c>
      <c r="AW99" s="219">
        <v>36.383333333333361</v>
      </c>
      <c r="AX99" s="219">
        <v>5.6242979655051165E-2</v>
      </c>
      <c r="AZ99">
        <v>1</v>
      </c>
      <c r="BA99" s="183">
        <v>3.2000000000000003E-4</v>
      </c>
      <c r="BD99" t="s">
        <v>17212</v>
      </c>
    </row>
    <row r="100" spans="2:56" x14ac:dyDescent="0.2">
      <c r="B100">
        <v>1</v>
      </c>
      <c r="C100" t="s">
        <v>14538</v>
      </c>
      <c r="G100" s="352" t="s">
        <v>16057</v>
      </c>
      <c r="H100" s="183" t="s">
        <v>11553</v>
      </c>
      <c r="I100" s="183" t="s">
        <v>17213</v>
      </c>
      <c r="J100" s="183" t="s">
        <v>14439</v>
      </c>
      <c r="K100" s="219">
        <v>1412.2333333333333</v>
      </c>
      <c r="L100" s="219">
        <v>22.619214827942717</v>
      </c>
      <c r="Q100" s="219">
        <v>7.6752553191489339</v>
      </c>
      <c r="R100" s="219">
        <v>5.76248169834097E-3</v>
      </c>
      <c r="T100" s="219">
        <v>2190.6303125000004</v>
      </c>
      <c r="U100" s="219">
        <v>4.3171502297163267</v>
      </c>
      <c r="AI100" s="219">
        <v>1939.8733333333334</v>
      </c>
      <c r="AJ100" s="219">
        <v>4.1537674455721065</v>
      </c>
      <c r="AL100">
        <v>6.8229437229437275</v>
      </c>
      <c r="AM100">
        <v>5.1473747522076181E-2</v>
      </c>
      <c r="AO100" s="219"/>
      <c r="AP100" s="219"/>
      <c r="AT100" s="219">
        <v>31.141702127659567</v>
      </c>
      <c r="AU100" s="219">
        <v>3.5410285622378794E-2</v>
      </c>
      <c r="AW100" s="219">
        <v>36.383333333333361</v>
      </c>
      <c r="AX100" s="219">
        <v>5.6242979655051165E-2</v>
      </c>
      <c r="AZ100">
        <v>1</v>
      </c>
      <c r="BA100" s="183">
        <v>7.3999999999999999E-4</v>
      </c>
      <c r="BD100" t="s">
        <v>17212</v>
      </c>
    </row>
    <row r="101" spans="2:56" x14ac:dyDescent="0.2">
      <c r="B101">
        <v>1</v>
      </c>
      <c r="C101" t="s">
        <v>14538</v>
      </c>
      <c r="G101" s="352" t="s">
        <v>16057</v>
      </c>
      <c r="H101" s="183" t="s">
        <v>11553</v>
      </c>
      <c r="I101" s="183" t="s">
        <v>17213</v>
      </c>
      <c r="J101" s="183" t="s">
        <v>14439</v>
      </c>
      <c r="K101" s="219">
        <v>1412.2333333333333</v>
      </c>
      <c r="L101" s="219">
        <v>22.619214827942717</v>
      </c>
      <c r="Q101" s="219">
        <v>7.6752553191489339</v>
      </c>
      <c r="R101" s="219">
        <v>5.76248169834097E-3</v>
      </c>
      <c r="T101" s="219">
        <v>2190.6303125000004</v>
      </c>
      <c r="U101" s="219">
        <v>4.3171502297163267</v>
      </c>
      <c r="AI101" s="219">
        <v>1939.8733333333334</v>
      </c>
      <c r="AJ101" s="219">
        <v>4.1537674455721065</v>
      </c>
      <c r="AL101">
        <v>6.8229437229437275</v>
      </c>
      <c r="AM101">
        <v>5.1473747522076181E-2</v>
      </c>
      <c r="AO101" s="219"/>
      <c r="AP101" s="219"/>
      <c r="AT101" s="219">
        <v>31.141702127659567</v>
      </c>
      <c r="AU101" s="219">
        <v>3.5410285622378794E-2</v>
      </c>
      <c r="AW101" s="219">
        <v>36.383333333333361</v>
      </c>
      <c r="AX101" s="219">
        <v>5.6242979655051165E-2</v>
      </c>
      <c r="AZ101">
        <v>1</v>
      </c>
      <c r="BA101" s="183">
        <v>2.7999999999999998E-4</v>
      </c>
      <c r="BD101" t="s">
        <v>17212</v>
      </c>
    </row>
    <row r="102" spans="2:56" x14ac:dyDescent="0.2">
      <c r="B102">
        <v>1</v>
      </c>
      <c r="C102" t="s">
        <v>14538</v>
      </c>
      <c r="G102" s="352" t="s">
        <v>16057</v>
      </c>
      <c r="H102" s="183" t="s">
        <v>11553</v>
      </c>
      <c r="I102" s="183" t="s">
        <v>17213</v>
      </c>
      <c r="J102" s="183" t="s">
        <v>14439</v>
      </c>
      <c r="K102" s="219">
        <v>1412.2333333333333</v>
      </c>
      <c r="L102" s="219">
        <v>22.619214827942717</v>
      </c>
      <c r="Q102" s="219">
        <v>7.6752553191489339</v>
      </c>
      <c r="R102" s="219">
        <v>5.76248169834097E-3</v>
      </c>
      <c r="T102" s="219">
        <v>2190.6303125000004</v>
      </c>
      <c r="U102" s="219">
        <v>4.3171502297163267</v>
      </c>
      <c r="AI102" s="219">
        <v>1939.8733333333334</v>
      </c>
      <c r="AJ102" s="219">
        <v>4.1537674455721065</v>
      </c>
      <c r="AL102">
        <v>6.8229437229437275</v>
      </c>
      <c r="AM102">
        <v>5.1473747522076181E-2</v>
      </c>
      <c r="AO102" s="219"/>
      <c r="AP102" s="219"/>
      <c r="AT102" s="219">
        <v>31.141702127659567</v>
      </c>
      <c r="AU102" s="219">
        <v>3.5410285622378794E-2</v>
      </c>
      <c r="AW102" s="219">
        <v>36.383333333333361</v>
      </c>
      <c r="AX102" s="219">
        <v>5.6242979655051165E-2</v>
      </c>
      <c r="AZ102">
        <v>1</v>
      </c>
      <c r="BA102" s="183">
        <v>7.7999999999999999E-4</v>
      </c>
      <c r="BD102" t="s">
        <v>17212</v>
      </c>
    </row>
    <row r="103" spans="2:56" x14ac:dyDescent="0.2">
      <c r="B103">
        <v>1</v>
      </c>
      <c r="C103" t="s">
        <v>14538</v>
      </c>
      <c r="G103" s="352" t="s">
        <v>16057</v>
      </c>
      <c r="H103" s="183" t="s">
        <v>11553</v>
      </c>
      <c r="I103" s="183" t="s">
        <v>17213</v>
      </c>
      <c r="J103" s="183" t="s">
        <v>14439</v>
      </c>
      <c r="K103" s="219">
        <v>1412.2333333333333</v>
      </c>
      <c r="L103" s="219">
        <v>22.619214827942717</v>
      </c>
      <c r="Q103" s="219">
        <v>7.6752553191489339</v>
      </c>
      <c r="R103" s="219">
        <v>5.76248169834097E-3</v>
      </c>
      <c r="T103" s="219">
        <v>2190.6303125000004</v>
      </c>
      <c r="U103" s="219">
        <v>4.3171502297163267</v>
      </c>
      <c r="AI103" s="219">
        <v>1939.8733333333334</v>
      </c>
      <c r="AJ103" s="219">
        <v>4.1537674455721065</v>
      </c>
      <c r="AL103">
        <v>6.8229437229437275</v>
      </c>
      <c r="AM103">
        <v>5.1473747522076181E-2</v>
      </c>
      <c r="AO103" s="219"/>
      <c r="AP103" s="219"/>
      <c r="AT103" s="219">
        <v>31.141702127659567</v>
      </c>
      <c r="AU103" s="219">
        <v>3.5410285622378794E-2</v>
      </c>
      <c r="AW103" s="219">
        <v>36.383333333333361</v>
      </c>
      <c r="AX103" s="219">
        <v>5.6242979655051165E-2</v>
      </c>
      <c r="AZ103">
        <v>1</v>
      </c>
      <c r="BA103" s="183">
        <v>5.9999999999999995E-4</v>
      </c>
      <c r="BD103" t="s">
        <v>17212</v>
      </c>
    </row>
    <row r="104" spans="2:56" x14ac:dyDescent="0.2">
      <c r="B104">
        <v>1</v>
      </c>
      <c r="C104" t="s">
        <v>14538</v>
      </c>
      <c r="G104" s="352" t="s">
        <v>16057</v>
      </c>
      <c r="H104" s="183" t="s">
        <v>11553</v>
      </c>
      <c r="I104" s="183" t="s">
        <v>17213</v>
      </c>
      <c r="J104" s="183" t="s">
        <v>14439</v>
      </c>
      <c r="K104" s="219">
        <v>1412.2333333333333</v>
      </c>
      <c r="L104" s="219">
        <v>22.619214827942717</v>
      </c>
      <c r="Q104" s="219">
        <v>7.6752553191489339</v>
      </c>
      <c r="R104" s="219">
        <v>5.76248169834097E-3</v>
      </c>
      <c r="T104" s="219">
        <v>2190.6303125000004</v>
      </c>
      <c r="U104" s="219">
        <v>4.3171502297163267</v>
      </c>
      <c r="AI104" s="219">
        <v>1939.8733333333334</v>
      </c>
      <c r="AJ104" s="219">
        <v>4.1537674455721065</v>
      </c>
      <c r="AL104">
        <v>6.8229437229437275</v>
      </c>
      <c r="AM104">
        <v>5.1473747522076181E-2</v>
      </c>
      <c r="AO104" s="219"/>
      <c r="AP104" s="219"/>
      <c r="AT104" s="219">
        <v>31.141702127659567</v>
      </c>
      <c r="AU104" s="219">
        <v>3.5410285622378794E-2</v>
      </c>
      <c r="AW104" s="219">
        <v>36.383333333333361</v>
      </c>
      <c r="AX104" s="219">
        <v>5.6242979655051165E-2</v>
      </c>
      <c r="AZ104">
        <v>1</v>
      </c>
      <c r="BA104" s="183">
        <v>5.8E-4</v>
      </c>
      <c r="BD104" t="s">
        <v>17212</v>
      </c>
    </row>
    <row r="105" spans="2:56" x14ac:dyDescent="0.2">
      <c r="B105">
        <v>1</v>
      </c>
      <c r="C105" t="s">
        <v>14538</v>
      </c>
      <c r="G105" s="352" t="s">
        <v>16057</v>
      </c>
      <c r="H105" s="183" t="s">
        <v>11553</v>
      </c>
      <c r="I105" s="183" t="s">
        <v>17213</v>
      </c>
      <c r="J105" s="183" t="s">
        <v>14439</v>
      </c>
      <c r="K105" s="219">
        <v>1412.2333333333333</v>
      </c>
      <c r="L105" s="219">
        <v>22.619214827942717</v>
      </c>
      <c r="Q105" s="219">
        <v>7.6752553191489339</v>
      </c>
      <c r="R105" s="219">
        <v>5.76248169834097E-3</v>
      </c>
      <c r="T105" s="219">
        <v>2190.6303125000004</v>
      </c>
      <c r="U105" s="219">
        <v>4.3171502297163267</v>
      </c>
      <c r="AI105" s="219">
        <v>1939.8733333333334</v>
      </c>
      <c r="AJ105" s="219">
        <v>4.1537674455721065</v>
      </c>
      <c r="AL105">
        <v>6.8229437229437275</v>
      </c>
      <c r="AM105">
        <v>5.1473747522076181E-2</v>
      </c>
      <c r="AO105" s="219"/>
      <c r="AP105" s="219"/>
      <c r="AT105" s="219">
        <v>31.141702127659567</v>
      </c>
      <c r="AU105" s="219">
        <v>3.5410285622378794E-2</v>
      </c>
      <c r="AW105" s="219">
        <v>36.383333333333361</v>
      </c>
      <c r="AX105" s="219">
        <v>5.6242979655051165E-2</v>
      </c>
      <c r="AZ105">
        <v>1</v>
      </c>
      <c r="BA105" s="183">
        <v>1.2999999999999999E-4</v>
      </c>
      <c r="BD105" t="s">
        <v>17212</v>
      </c>
    </row>
    <row r="106" spans="2:56" x14ac:dyDescent="0.2">
      <c r="B106">
        <v>1</v>
      </c>
      <c r="C106" t="s">
        <v>14538</v>
      </c>
      <c r="G106" s="352" t="s">
        <v>16057</v>
      </c>
      <c r="H106" s="183" t="s">
        <v>11553</v>
      </c>
      <c r="I106" s="183" t="s">
        <v>17213</v>
      </c>
      <c r="J106" s="183" t="s">
        <v>14439</v>
      </c>
      <c r="K106" s="219">
        <v>1412.2333333333333</v>
      </c>
      <c r="L106" s="219">
        <v>22.619214827942717</v>
      </c>
      <c r="Q106" s="219">
        <v>7.6752553191489339</v>
      </c>
      <c r="R106" s="219">
        <v>5.76248169834097E-3</v>
      </c>
      <c r="T106" s="219">
        <v>2190.6303125000004</v>
      </c>
      <c r="U106" s="219">
        <v>4.3171502297163267</v>
      </c>
      <c r="AI106" s="219">
        <v>1939.8733333333334</v>
      </c>
      <c r="AJ106" s="219">
        <v>4.1537674455721065</v>
      </c>
      <c r="AL106">
        <v>6.8229437229437275</v>
      </c>
      <c r="AM106">
        <v>5.1473747522076181E-2</v>
      </c>
      <c r="AO106" s="219"/>
      <c r="AP106" s="219"/>
      <c r="AT106" s="219">
        <v>31.141702127659567</v>
      </c>
      <c r="AU106" s="219">
        <v>3.5410285622378794E-2</v>
      </c>
      <c r="AW106" s="219">
        <v>36.383333333333361</v>
      </c>
      <c r="AX106" s="219">
        <v>5.6242979655051165E-2</v>
      </c>
      <c r="AZ106">
        <v>1</v>
      </c>
      <c r="BA106" s="183">
        <v>4.6000000000000001E-4</v>
      </c>
      <c r="BD106" t="s">
        <v>17212</v>
      </c>
    </row>
    <row r="107" spans="2:56" x14ac:dyDescent="0.2">
      <c r="B107">
        <v>1</v>
      </c>
      <c r="C107" t="s">
        <v>14538</v>
      </c>
      <c r="G107" s="352" t="s">
        <v>16057</v>
      </c>
      <c r="H107" s="183" t="s">
        <v>11553</v>
      </c>
      <c r="I107" s="183" t="s">
        <v>17213</v>
      </c>
      <c r="J107" s="183" t="s">
        <v>14439</v>
      </c>
      <c r="K107" s="219">
        <v>1412.2333333333333</v>
      </c>
      <c r="L107" s="219">
        <v>22.619214827942717</v>
      </c>
      <c r="Q107" s="219">
        <v>7.6752553191489339</v>
      </c>
      <c r="R107" s="219">
        <v>5.76248169834097E-3</v>
      </c>
      <c r="T107" s="219">
        <v>2190.6303125000004</v>
      </c>
      <c r="U107" s="219">
        <v>4.3171502297163267</v>
      </c>
      <c r="AI107" s="219">
        <v>1939.8733333333334</v>
      </c>
      <c r="AJ107" s="219">
        <v>4.1537674455721065</v>
      </c>
      <c r="AL107">
        <v>6.8229437229437275</v>
      </c>
      <c r="AM107">
        <v>5.1473747522076181E-2</v>
      </c>
      <c r="AO107" s="219"/>
      <c r="AP107" s="219"/>
      <c r="AT107" s="219">
        <v>31.141702127659567</v>
      </c>
      <c r="AU107" s="219">
        <v>3.5410285622378794E-2</v>
      </c>
      <c r="AW107" s="219">
        <v>36.383333333333361</v>
      </c>
      <c r="AX107" s="219">
        <v>5.6242979655051165E-2</v>
      </c>
      <c r="AZ107">
        <v>1</v>
      </c>
      <c r="BA107" s="183">
        <v>5.5000000000000003E-4</v>
      </c>
      <c r="BD107" t="s">
        <v>17212</v>
      </c>
    </row>
    <row r="108" spans="2:56" x14ac:dyDescent="0.2">
      <c r="B108">
        <v>1</v>
      </c>
      <c r="C108" t="s">
        <v>14538</v>
      </c>
      <c r="G108" s="352" t="s">
        <v>16057</v>
      </c>
      <c r="H108" s="183" t="s">
        <v>11553</v>
      </c>
      <c r="I108" s="183" t="s">
        <v>17213</v>
      </c>
      <c r="J108" s="183" t="s">
        <v>14439</v>
      </c>
      <c r="K108" s="219">
        <v>1412.2333333333333</v>
      </c>
      <c r="L108" s="219">
        <v>22.619214827942717</v>
      </c>
      <c r="Q108" s="219">
        <v>7.6752553191489339</v>
      </c>
      <c r="R108" s="219">
        <v>5.76248169834097E-3</v>
      </c>
      <c r="T108" s="219">
        <v>2190.6303125000004</v>
      </c>
      <c r="U108" s="219">
        <v>4.3171502297163267</v>
      </c>
      <c r="AI108" s="219">
        <v>1939.8733333333334</v>
      </c>
      <c r="AJ108" s="219">
        <v>4.1537674455721065</v>
      </c>
      <c r="AL108">
        <v>6.8229437229437275</v>
      </c>
      <c r="AM108">
        <v>5.1473747522076181E-2</v>
      </c>
      <c r="AO108" s="219"/>
      <c r="AP108" s="219"/>
      <c r="AT108" s="219">
        <v>31.141702127659567</v>
      </c>
      <c r="AU108" s="219">
        <v>3.5410285622378794E-2</v>
      </c>
      <c r="AW108" s="219">
        <v>36.383333333333361</v>
      </c>
      <c r="AX108" s="219">
        <v>5.6242979655051165E-2</v>
      </c>
      <c r="AZ108">
        <v>1</v>
      </c>
      <c r="BA108" s="183">
        <v>5.5999999999999995E-4</v>
      </c>
      <c r="BD108" t="s">
        <v>17212</v>
      </c>
    </row>
    <row r="109" spans="2:56" x14ac:dyDescent="0.2">
      <c r="B109">
        <v>1</v>
      </c>
      <c r="C109" t="s">
        <v>14538</v>
      </c>
      <c r="G109" s="352" t="s">
        <v>16057</v>
      </c>
      <c r="H109" s="183" t="s">
        <v>11553</v>
      </c>
      <c r="I109" s="183" t="s">
        <v>17213</v>
      </c>
      <c r="J109" s="183" t="s">
        <v>14439</v>
      </c>
      <c r="K109" s="219">
        <v>1412.2333333333333</v>
      </c>
      <c r="L109" s="219">
        <v>22.619214827942717</v>
      </c>
      <c r="Q109" s="219">
        <v>7.6752553191489339</v>
      </c>
      <c r="R109" s="219">
        <v>5.76248169834097E-3</v>
      </c>
      <c r="T109" s="219">
        <v>2190.6303125000004</v>
      </c>
      <c r="U109" s="219">
        <v>4.3171502297163267</v>
      </c>
      <c r="AI109" s="219">
        <v>1939.8733333333334</v>
      </c>
      <c r="AJ109" s="219">
        <v>4.1537674455721065</v>
      </c>
      <c r="AL109">
        <v>6.8229437229437275</v>
      </c>
      <c r="AM109">
        <v>5.1473747522076181E-2</v>
      </c>
      <c r="AO109" s="219"/>
      <c r="AP109" s="219"/>
      <c r="AT109" s="219">
        <v>31.141702127659567</v>
      </c>
      <c r="AU109" s="219">
        <v>3.5410285622378794E-2</v>
      </c>
      <c r="AW109" s="219">
        <v>36.383333333333361</v>
      </c>
      <c r="AX109" s="219">
        <v>5.6242979655051165E-2</v>
      </c>
      <c r="AZ109">
        <v>1</v>
      </c>
      <c r="BA109" s="183">
        <v>7.2999999999999996E-4</v>
      </c>
      <c r="BD109" t="s">
        <v>17212</v>
      </c>
    </row>
    <row r="110" spans="2:56" x14ac:dyDescent="0.2">
      <c r="B110">
        <v>1</v>
      </c>
      <c r="C110" t="s">
        <v>14538</v>
      </c>
      <c r="G110" s="352" t="s">
        <v>16057</v>
      </c>
      <c r="H110" s="183" t="s">
        <v>11553</v>
      </c>
      <c r="I110" s="183" t="s">
        <v>17213</v>
      </c>
      <c r="J110" s="183" t="s">
        <v>14439</v>
      </c>
      <c r="K110" s="219">
        <v>742.7538461538461</v>
      </c>
      <c r="L110" s="219">
        <v>10.755452441835613</v>
      </c>
      <c r="Q110" s="219">
        <v>7.9834297872340452</v>
      </c>
      <c r="R110" s="219">
        <v>6.7630085040050313E-3</v>
      </c>
      <c r="T110" s="219">
        <v>2195.2441176470588</v>
      </c>
      <c r="U110" s="219">
        <v>5.7649573429020533</v>
      </c>
      <c r="AI110" s="219">
        <v>1778.8692307692311</v>
      </c>
      <c r="AJ110" s="219">
        <v>4.3462743732352376</v>
      </c>
      <c r="AL110">
        <v>7.0969680851063845</v>
      </c>
      <c r="AM110">
        <v>6.4631290086332657E-2</v>
      </c>
      <c r="AO110" s="219">
        <v>255.20605</v>
      </c>
      <c r="AP110" s="219">
        <v>8.7255566275914074</v>
      </c>
      <c r="AT110" s="219">
        <v>31.017021276595745</v>
      </c>
      <c r="AU110" s="219">
        <v>3.6135393144360678E-2</v>
      </c>
      <c r="AW110" s="219">
        <v>36.541497326203185</v>
      </c>
      <c r="AX110" s="219">
        <v>6.7667909047037844E-2</v>
      </c>
      <c r="AZ110">
        <v>1</v>
      </c>
      <c r="BA110" s="183">
        <v>1.1100000000000001E-3</v>
      </c>
      <c r="BD110" t="s">
        <v>17212</v>
      </c>
    </row>
    <row r="111" spans="2:56" x14ac:dyDescent="0.2">
      <c r="B111">
        <v>1</v>
      </c>
      <c r="C111" t="s">
        <v>14538</v>
      </c>
      <c r="G111" s="352" t="s">
        <v>16057</v>
      </c>
      <c r="H111" s="183" t="s">
        <v>11553</v>
      </c>
      <c r="I111" s="183" t="s">
        <v>17213</v>
      </c>
      <c r="J111" s="183" t="s">
        <v>14439</v>
      </c>
      <c r="K111" s="219">
        <v>742.7538461538461</v>
      </c>
      <c r="L111" s="219">
        <v>10.755452441835613</v>
      </c>
      <c r="Q111" s="219">
        <v>7.9834297872340452</v>
      </c>
      <c r="R111" s="219">
        <v>6.7630085040050313E-3</v>
      </c>
      <c r="T111" s="219">
        <v>2195.2441176470588</v>
      </c>
      <c r="U111" s="219">
        <v>5.7649573429020533</v>
      </c>
      <c r="AI111" s="219">
        <v>1778.8692307692311</v>
      </c>
      <c r="AJ111" s="219">
        <v>4.3462743732352376</v>
      </c>
      <c r="AL111">
        <v>7.0969680851063845</v>
      </c>
      <c r="AM111">
        <v>6.4631290086332657E-2</v>
      </c>
      <c r="AO111" s="219">
        <v>255.20605</v>
      </c>
      <c r="AP111" s="219">
        <v>8.7255566275914074</v>
      </c>
      <c r="AT111" s="219">
        <v>31.017021276595745</v>
      </c>
      <c r="AU111" s="219">
        <v>3.6135393144360678E-2</v>
      </c>
      <c r="AW111" s="219">
        <v>36.541497326203185</v>
      </c>
      <c r="AX111" s="219">
        <v>6.7667909047037844E-2</v>
      </c>
      <c r="AZ111">
        <v>1</v>
      </c>
      <c r="BA111" s="183">
        <v>1.6000000000000001E-3</v>
      </c>
      <c r="BD111" t="s">
        <v>17212</v>
      </c>
    </row>
    <row r="112" spans="2:56" x14ac:dyDescent="0.2">
      <c r="B112">
        <v>1</v>
      </c>
      <c r="C112" t="s">
        <v>14538</v>
      </c>
      <c r="G112" s="352" t="s">
        <v>16057</v>
      </c>
      <c r="H112" s="183" t="s">
        <v>11553</v>
      </c>
      <c r="I112" s="183" t="s">
        <v>17213</v>
      </c>
      <c r="J112" s="183" t="s">
        <v>14439</v>
      </c>
      <c r="K112" s="219">
        <v>742.7538461538461</v>
      </c>
      <c r="L112" s="219">
        <v>10.755452441835613</v>
      </c>
      <c r="Q112" s="219">
        <v>7.9834297872340452</v>
      </c>
      <c r="R112" s="219">
        <v>6.7630085040050313E-3</v>
      </c>
      <c r="T112" s="219">
        <v>2195.2441176470588</v>
      </c>
      <c r="U112" s="219">
        <v>5.7649573429020533</v>
      </c>
      <c r="AI112" s="219">
        <v>1778.8692307692311</v>
      </c>
      <c r="AJ112" s="219">
        <v>4.3462743732352376</v>
      </c>
      <c r="AL112">
        <v>7.0969680851063845</v>
      </c>
      <c r="AM112">
        <v>6.4631290086332657E-2</v>
      </c>
      <c r="AO112" s="219">
        <v>255.20605</v>
      </c>
      <c r="AP112" s="219">
        <v>8.7255566275914074</v>
      </c>
      <c r="AT112" s="219">
        <v>31.017021276595745</v>
      </c>
      <c r="AU112" s="219">
        <v>3.6135393144360678E-2</v>
      </c>
      <c r="AW112" s="219">
        <v>36.541497326203185</v>
      </c>
      <c r="AX112" s="219">
        <v>6.7667909047037844E-2</v>
      </c>
      <c r="AZ112">
        <v>1</v>
      </c>
      <c r="BA112" s="183">
        <v>1.14E-3</v>
      </c>
      <c r="BD112" t="s">
        <v>17212</v>
      </c>
    </row>
    <row r="113" spans="2:56" x14ac:dyDescent="0.2">
      <c r="B113">
        <v>1</v>
      </c>
      <c r="C113" t="s">
        <v>14538</v>
      </c>
      <c r="G113" s="352" t="s">
        <v>16057</v>
      </c>
      <c r="H113" s="183" t="s">
        <v>11553</v>
      </c>
      <c r="I113" s="183" t="s">
        <v>17213</v>
      </c>
      <c r="J113" s="183" t="s">
        <v>14439</v>
      </c>
      <c r="K113" s="219">
        <v>742.7538461538461</v>
      </c>
      <c r="L113" s="219">
        <v>10.755452441835613</v>
      </c>
      <c r="Q113" s="219">
        <v>7.9834297872340452</v>
      </c>
      <c r="R113" s="219">
        <v>6.7630085040050313E-3</v>
      </c>
      <c r="T113" s="219">
        <v>2195.2441176470588</v>
      </c>
      <c r="U113" s="219">
        <v>5.7649573429020533</v>
      </c>
      <c r="AI113" s="219">
        <v>1778.8692307692311</v>
      </c>
      <c r="AJ113" s="219">
        <v>4.3462743732352376</v>
      </c>
      <c r="AL113">
        <v>7.0969680851063845</v>
      </c>
      <c r="AM113">
        <v>6.4631290086332657E-2</v>
      </c>
      <c r="AO113" s="219">
        <v>255.20605</v>
      </c>
      <c r="AP113" s="219">
        <v>8.7255566275914074</v>
      </c>
      <c r="AT113" s="219">
        <v>31.017021276595745</v>
      </c>
      <c r="AU113" s="219">
        <v>3.6135393144360678E-2</v>
      </c>
      <c r="AW113" s="219">
        <v>36.541497326203185</v>
      </c>
      <c r="AX113" s="219">
        <v>6.7667909047037844E-2</v>
      </c>
      <c r="AZ113">
        <v>1</v>
      </c>
      <c r="BA113" s="183">
        <v>1.16E-3</v>
      </c>
      <c r="BD113" t="s">
        <v>17212</v>
      </c>
    </row>
    <row r="114" spans="2:56" x14ac:dyDescent="0.2">
      <c r="B114">
        <v>1</v>
      </c>
      <c r="C114" t="s">
        <v>14538</v>
      </c>
      <c r="G114" s="352" t="s">
        <v>16057</v>
      </c>
      <c r="H114" s="183" t="s">
        <v>11553</v>
      </c>
      <c r="I114" s="183" t="s">
        <v>17213</v>
      </c>
      <c r="J114" s="183" t="s">
        <v>14439</v>
      </c>
      <c r="K114" s="219">
        <v>742.7538461538461</v>
      </c>
      <c r="L114" s="219">
        <v>10.755452441835613</v>
      </c>
      <c r="Q114" s="219">
        <v>7.9834297872340452</v>
      </c>
      <c r="R114" s="219">
        <v>6.7630085040050313E-3</v>
      </c>
      <c r="T114" s="219">
        <v>2195.2441176470588</v>
      </c>
      <c r="U114" s="219">
        <v>5.7649573429020533</v>
      </c>
      <c r="AI114" s="219">
        <v>1778.8692307692311</v>
      </c>
      <c r="AJ114" s="219">
        <v>4.3462743732352376</v>
      </c>
      <c r="AL114">
        <v>7.0969680851063845</v>
      </c>
      <c r="AM114">
        <v>6.4631290086332657E-2</v>
      </c>
      <c r="AO114" s="219">
        <v>255.20605</v>
      </c>
      <c r="AP114" s="219">
        <v>8.7255566275914074</v>
      </c>
      <c r="AT114" s="219">
        <v>31.017021276595745</v>
      </c>
      <c r="AU114" s="219">
        <v>3.6135393144360678E-2</v>
      </c>
      <c r="AW114" s="219">
        <v>36.541497326203185</v>
      </c>
      <c r="AX114" s="219">
        <v>6.7667909047037844E-2</v>
      </c>
      <c r="AZ114">
        <v>1</v>
      </c>
      <c r="BA114" s="183">
        <v>1.25E-3</v>
      </c>
      <c r="BD114" t="s">
        <v>17212</v>
      </c>
    </row>
    <row r="115" spans="2:56" x14ac:dyDescent="0.2">
      <c r="B115">
        <v>1</v>
      </c>
      <c r="C115" t="s">
        <v>14538</v>
      </c>
      <c r="G115" s="352" t="s">
        <v>16057</v>
      </c>
      <c r="H115" s="183" t="s">
        <v>11553</v>
      </c>
      <c r="I115" s="183" t="s">
        <v>17213</v>
      </c>
      <c r="J115" s="183" t="s">
        <v>14439</v>
      </c>
      <c r="K115" s="219">
        <v>742.7538461538461</v>
      </c>
      <c r="L115" s="219">
        <v>10.755452441835613</v>
      </c>
      <c r="Q115" s="219">
        <v>7.9834297872340452</v>
      </c>
      <c r="R115" s="219">
        <v>6.7630085040050313E-3</v>
      </c>
      <c r="T115" s="219">
        <v>2195.2441176470588</v>
      </c>
      <c r="U115" s="219">
        <v>5.7649573429020533</v>
      </c>
      <c r="AI115" s="219">
        <v>1778.8692307692311</v>
      </c>
      <c r="AJ115" s="219">
        <v>4.3462743732352376</v>
      </c>
      <c r="AL115">
        <v>7.0969680851063845</v>
      </c>
      <c r="AM115">
        <v>6.4631290086332657E-2</v>
      </c>
      <c r="AO115" s="219">
        <v>255.20605</v>
      </c>
      <c r="AP115" s="219">
        <v>8.7255566275914074</v>
      </c>
      <c r="AT115" s="219">
        <v>31.017021276595745</v>
      </c>
      <c r="AU115" s="219">
        <v>3.6135393144360678E-2</v>
      </c>
      <c r="AW115" s="219">
        <v>36.541497326203185</v>
      </c>
      <c r="AX115" s="219">
        <v>6.7667909047037844E-2</v>
      </c>
      <c r="AZ115">
        <v>1</v>
      </c>
      <c r="BA115" s="183">
        <v>7.2000000000000005E-4</v>
      </c>
      <c r="BD115" t="s">
        <v>17212</v>
      </c>
    </row>
    <row r="116" spans="2:56" x14ac:dyDescent="0.2">
      <c r="B116">
        <v>1</v>
      </c>
      <c r="C116" t="s">
        <v>14538</v>
      </c>
      <c r="G116" s="352" t="s">
        <v>16057</v>
      </c>
      <c r="H116" s="183" t="s">
        <v>11553</v>
      </c>
      <c r="I116" s="183" t="s">
        <v>17213</v>
      </c>
      <c r="J116" s="183" t="s">
        <v>14439</v>
      </c>
      <c r="K116" s="219">
        <v>742.7538461538461</v>
      </c>
      <c r="L116" s="219">
        <v>10.755452441835613</v>
      </c>
      <c r="Q116" s="219">
        <v>7.9834297872340452</v>
      </c>
      <c r="R116" s="219">
        <v>6.7630085040050313E-3</v>
      </c>
      <c r="T116" s="219">
        <v>2195.2441176470588</v>
      </c>
      <c r="U116" s="219">
        <v>5.7649573429020533</v>
      </c>
      <c r="AI116" s="219">
        <v>1778.8692307692311</v>
      </c>
      <c r="AJ116" s="219">
        <v>4.3462743732352376</v>
      </c>
      <c r="AL116">
        <v>7.0969680851063845</v>
      </c>
      <c r="AM116">
        <v>6.4631290086332657E-2</v>
      </c>
      <c r="AO116" s="219">
        <v>255.20605</v>
      </c>
      <c r="AP116" s="219">
        <v>8.7255566275914074</v>
      </c>
      <c r="AT116" s="219">
        <v>31.017021276595745</v>
      </c>
      <c r="AU116" s="219">
        <v>3.6135393144360678E-2</v>
      </c>
      <c r="AW116" s="219">
        <v>36.541497326203185</v>
      </c>
      <c r="AX116" s="219">
        <v>6.7667909047037844E-2</v>
      </c>
      <c r="AZ116">
        <v>1</v>
      </c>
      <c r="BA116" s="183">
        <v>1.7099999999999999E-3</v>
      </c>
      <c r="BD116" t="s">
        <v>17212</v>
      </c>
    </row>
    <row r="117" spans="2:56" x14ac:dyDescent="0.2">
      <c r="B117">
        <v>1</v>
      </c>
      <c r="C117" t="s">
        <v>14538</v>
      </c>
      <c r="G117" s="352" t="s">
        <v>16057</v>
      </c>
      <c r="H117" s="183" t="s">
        <v>11553</v>
      </c>
      <c r="I117" s="183" t="s">
        <v>17213</v>
      </c>
      <c r="J117" s="183" t="s">
        <v>14439</v>
      </c>
      <c r="K117" s="219">
        <v>742.7538461538461</v>
      </c>
      <c r="L117" s="219">
        <v>10.755452441835613</v>
      </c>
      <c r="Q117" s="219">
        <v>7.9834297872340452</v>
      </c>
      <c r="R117" s="219">
        <v>6.7630085040050313E-3</v>
      </c>
      <c r="T117" s="219">
        <v>2195.2441176470588</v>
      </c>
      <c r="U117" s="219">
        <v>5.7649573429020533</v>
      </c>
      <c r="AI117" s="219">
        <v>1778.8692307692311</v>
      </c>
      <c r="AJ117" s="219">
        <v>4.3462743732352376</v>
      </c>
      <c r="AL117">
        <v>7.0969680851063845</v>
      </c>
      <c r="AM117">
        <v>6.4631290086332657E-2</v>
      </c>
      <c r="AO117" s="219">
        <v>255.20605</v>
      </c>
      <c r="AP117" s="219">
        <v>8.7255566275914074</v>
      </c>
      <c r="AT117" s="219">
        <v>31.017021276595745</v>
      </c>
      <c r="AU117" s="219">
        <v>3.6135393144360678E-2</v>
      </c>
      <c r="AW117" s="219">
        <v>36.541497326203185</v>
      </c>
      <c r="AX117" s="219">
        <v>6.7667909047037844E-2</v>
      </c>
      <c r="AZ117">
        <v>1</v>
      </c>
      <c r="BA117" s="183">
        <v>8.8999999999999995E-4</v>
      </c>
      <c r="BD117" t="s">
        <v>17212</v>
      </c>
    </row>
    <row r="118" spans="2:56" x14ac:dyDescent="0.2">
      <c r="B118">
        <v>1</v>
      </c>
      <c r="C118" t="s">
        <v>14538</v>
      </c>
      <c r="G118" s="352" t="s">
        <v>16057</v>
      </c>
      <c r="H118" s="183" t="s">
        <v>11553</v>
      </c>
      <c r="I118" s="183" t="s">
        <v>17213</v>
      </c>
      <c r="J118" s="183" t="s">
        <v>14439</v>
      </c>
      <c r="K118" s="219">
        <v>742.7538461538461</v>
      </c>
      <c r="L118" s="219">
        <v>10.755452441835613</v>
      </c>
      <c r="Q118" s="219">
        <v>7.9834297872340452</v>
      </c>
      <c r="R118" s="219">
        <v>6.7630085040050313E-3</v>
      </c>
      <c r="T118" s="219">
        <v>2195.2441176470588</v>
      </c>
      <c r="U118" s="219">
        <v>5.7649573429020533</v>
      </c>
      <c r="AI118" s="219">
        <v>1778.8692307692311</v>
      </c>
      <c r="AJ118" s="219">
        <v>4.3462743732352376</v>
      </c>
      <c r="AL118">
        <v>7.0969680851063845</v>
      </c>
      <c r="AM118">
        <v>6.4631290086332657E-2</v>
      </c>
      <c r="AO118" s="219">
        <v>255.20605</v>
      </c>
      <c r="AP118" s="219">
        <v>8.7255566275914074</v>
      </c>
      <c r="AT118" s="219">
        <v>31.017021276595745</v>
      </c>
      <c r="AU118" s="219">
        <v>3.6135393144360678E-2</v>
      </c>
      <c r="AW118" s="219">
        <v>36.541497326203185</v>
      </c>
      <c r="AX118" s="219">
        <v>6.7667909047037844E-2</v>
      </c>
      <c r="AZ118">
        <v>1</v>
      </c>
      <c r="BA118" s="183">
        <v>7.7999999999999999E-4</v>
      </c>
      <c r="BD118" t="s">
        <v>17212</v>
      </c>
    </row>
    <row r="119" spans="2:56" x14ac:dyDescent="0.2">
      <c r="B119">
        <v>1</v>
      </c>
      <c r="C119" t="s">
        <v>14538</v>
      </c>
      <c r="G119" s="352" t="s">
        <v>16057</v>
      </c>
      <c r="H119" s="183" t="s">
        <v>11553</v>
      </c>
      <c r="I119" s="183" t="s">
        <v>17213</v>
      </c>
      <c r="J119" s="183" t="s">
        <v>14439</v>
      </c>
      <c r="K119" s="219">
        <v>742.7538461538461</v>
      </c>
      <c r="L119" s="219">
        <v>10.755452441835613</v>
      </c>
      <c r="Q119" s="219">
        <v>7.9834297872340452</v>
      </c>
      <c r="R119" s="219">
        <v>6.7630085040050313E-3</v>
      </c>
      <c r="T119" s="219">
        <v>2195.2441176470588</v>
      </c>
      <c r="U119" s="219">
        <v>5.7649573429020533</v>
      </c>
      <c r="AI119" s="219">
        <v>1778.8692307692311</v>
      </c>
      <c r="AJ119" s="219">
        <v>4.3462743732352376</v>
      </c>
      <c r="AL119">
        <v>7.0969680851063845</v>
      </c>
      <c r="AM119">
        <v>6.4631290086332657E-2</v>
      </c>
      <c r="AO119" s="219">
        <v>255.20605</v>
      </c>
      <c r="AP119" s="219">
        <v>8.7255566275914074</v>
      </c>
      <c r="AT119" s="219">
        <v>31.017021276595745</v>
      </c>
      <c r="AU119" s="219">
        <v>3.6135393144360678E-2</v>
      </c>
      <c r="AW119" s="219">
        <v>36.541497326203185</v>
      </c>
      <c r="AX119" s="219">
        <v>6.7667909047037844E-2</v>
      </c>
      <c r="AZ119">
        <v>1</v>
      </c>
      <c r="BA119" s="183">
        <v>1.34E-3</v>
      </c>
      <c r="BD119" t="s">
        <v>17212</v>
      </c>
    </row>
    <row r="120" spans="2:56" x14ac:dyDescent="0.2">
      <c r="B120">
        <v>1</v>
      </c>
      <c r="C120" t="s">
        <v>14538</v>
      </c>
      <c r="G120" s="352" t="s">
        <v>16057</v>
      </c>
      <c r="H120" s="183" t="s">
        <v>11553</v>
      </c>
      <c r="I120" s="183" t="s">
        <v>17213</v>
      </c>
      <c r="J120" s="183" t="s">
        <v>14439</v>
      </c>
      <c r="K120" s="219">
        <v>742.7538461538461</v>
      </c>
      <c r="L120" s="219">
        <v>10.755452441835613</v>
      </c>
      <c r="Q120" s="219">
        <v>7.9834297872340452</v>
      </c>
      <c r="R120" s="219">
        <v>6.7630085040050313E-3</v>
      </c>
      <c r="T120" s="219">
        <v>2195.2441176470588</v>
      </c>
      <c r="U120" s="219">
        <v>5.7649573429020533</v>
      </c>
      <c r="AI120" s="219">
        <v>1778.8692307692311</v>
      </c>
      <c r="AJ120" s="219">
        <v>4.3462743732352376</v>
      </c>
      <c r="AL120">
        <v>7.0969680851063845</v>
      </c>
      <c r="AM120">
        <v>6.4631290086332657E-2</v>
      </c>
      <c r="AO120" s="219">
        <v>255.20605</v>
      </c>
      <c r="AP120" s="219">
        <v>8.7255566275914074</v>
      </c>
      <c r="AT120" s="219">
        <v>31.017021276595745</v>
      </c>
      <c r="AU120" s="219">
        <v>3.6135393144360678E-2</v>
      </c>
      <c r="AW120" s="219">
        <v>36.541497326203185</v>
      </c>
      <c r="AX120" s="219">
        <v>6.7667909047037844E-2</v>
      </c>
      <c r="AZ120">
        <v>1</v>
      </c>
      <c r="BA120" s="183">
        <v>1.0499999999999999E-3</v>
      </c>
      <c r="BD120" t="s">
        <v>17212</v>
      </c>
    </row>
    <row r="121" spans="2:56" x14ac:dyDescent="0.2">
      <c r="B121">
        <v>1</v>
      </c>
      <c r="C121" t="s">
        <v>14538</v>
      </c>
      <c r="G121" s="352" t="s">
        <v>16057</v>
      </c>
      <c r="H121" s="183" t="s">
        <v>11553</v>
      </c>
      <c r="I121" s="183" t="s">
        <v>17213</v>
      </c>
      <c r="J121" s="183" t="s">
        <v>14439</v>
      </c>
      <c r="K121" s="219">
        <v>742.7538461538461</v>
      </c>
      <c r="L121" s="219">
        <v>10.755452441835613</v>
      </c>
      <c r="Q121" s="219">
        <v>7.9834297872340452</v>
      </c>
      <c r="R121" s="219">
        <v>6.7630085040050313E-3</v>
      </c>
      <c r="T121" s="219">
        <v>2195.2441176470588</v>
      </c>
      <c r="U121" s="219">
        <v>5.7649573429020533</v>
      </c>
      <c r="AI121" s="219">
        <v>1778.8692307692311</v>
      </c>
      <c r="AJ121" s="219">
        <v>4.3462743732352376</v>
      </c>
      <c r="AL121">
        <v>7.0969680851063845</v>
      </c>
      <c r="AM121">
        <v>6.4631290086332657E-2</v>
      </c>
      <c r="AO121" s="219">
        <v>255.20605</v>
      </c>
      <c r="AP121" s="219">
        <v>8.7255566275914074</v>
      </c>
      <c r="AT121" s="219">
        <v>31.017021276595745</v>
      </c>
      <c r="AU121" s="219">
        <v>3.6135393144360678E-2</v>
      </c>
      <c r="AW121" s="219">
        <v>36.541497326203185</v>
      </c>
      <c r="AX121" s="219">
        <v>6.7667909047037844E-2</v>
      </c>
      <c r="AZ121">
        <v>1</v>
      </c>
      <c r="BA121" s="183">
        <v>1.17E-3</v>
      </c>
      <c r="BD121" t="s">
        <v>17212</v>
      </c>
    </row>
    <row r="122" spans="2:56" x14ac:dyDescent="0.2">
      <c r="B122">
        <v>1</v>
      </c>
      <c r="C122" t="s">
        <v>14538</v>
      </c>
      <c r="G122" s="352" t="s">
        <v>16057</v>
      </c>
      <c r="H122" s="183" t="s">
        <v>11553</v>
      </c>
      <c r="I122" s="183" t="s">
        <v>17213</v>
      </c>
      <c r="J122" s="183" t="s">
        <v>14439</v>
      </c>
      <c r="K122" s="219">
        <v>1225.2142857142858</v>
      </c>
      <c r="L122" s="219">
        <v>24.080835565091885</v>
      </c>
      <c r="Q122" s="219">
        <v>7.6946437768240372</v>
      </c>
      <c r="R122" s="219">
        <v>6.8544421448967783E-3</v>
      </c>
      <c r="T122" s="219">
        <v>2179.3447058823531</v>
      </c>
      <c r="U122" s="219">
        <v>4.5238020541452046</v>
      </c>
      <c r="AI122" s="219">
        <v>1909.7642857142855</v>
      </c>
      <c r="AJ122" s="219">
        <v>5.6282658145166486</v>
      </c>
      <c r="AL122">
        <v>7.2364035087719323</v>
      </c>
      <c r="AM122">
        <v>4.1385381752378922E-2</v>
      </c>
      <c r="AO122" s="219">
        <v>265.22544117647061</v>
      </c>
      <c r="AP122" s="219">
        <v>7.3067512489703565</v>
      </c>
      <c r="AT122" s="219">
        <v>27.050643776824053</v>
      </c>
      <c r="AU122" s="219">
        <v>1.9226574206491071E-2</v>
      </c>
      <c r="AW122" s="219">
        <v>36.429184549356258</v>
      </c>
      <c r="AX122" s="219">
        <v>6.1380802780550081E-2</v>
      </c>
      <c r="AZ122">
        <v>1</v>
      </c>
      <c r="BA122" s="183">
        <v>1.33E-3</v>
      </c>
      <c r="BD122" t="s">
        <v>17212</v>
      </c>
    </row>
    <row r="123" spans="2:56" x14ac:dyDescent="0.2">
      <c r="B123">
        <v>1</v>
      </c>
      <c r="C123" t="s">
        <v>14538</v>
      </c>
      <c r="G123" s="352" t="s">
        <v>16057</v>
      </c>
      <c r="H123" s="183" t="s">
        <v>11553</v>
      </c>
      <c r="I123" s="183" t="s">
        <v>17213</v>
      </c>
      <c r="J123" s="183" t="s">
        <v>14439</v>
      </c>
      <c r="K123" s="219">
        <v>1225.2142857142858</v>
      </c>
      <c r="L123" s="219">
        <v>24.080835565091885</v>
      </c>
      <c r="Q123" s="219">
        <v>7.6946437768240372</v>
      </c>
      <c r="R123" s="219">
        <v>6.8544421448967783E-3</v>
      </c>
      <c r="T123" s="219">
        <v>2179.3447058823531</v>
      </c>
      <c r="U123" s="219">
        <v>4.5238020541452046</v>
      </c>
      <c r="AI123" s="219">
        <v>1909.7642857142855</v>
      </c>
      <c r="AJ123" s="219">
        <v>5.6282658145166486</v>
      </c>
      <c r="AL123">
        <v>7.2364035087719323</v>
      </c>
      <c r="AM123">
        <v>4.1385381752378922E-2</v>
      </c>
      <c r="AO123" s="219">
        <v>265.22544117647061</v>
      </c>
      <c r="AP123" s="219">
        <v>7.3067512489703565</v>
      </c>
      <c r="AT123" s="219">
        <v>27.050643776824053</v>
      </c>
      <c r="AU123" s="219">
        <v>1.9226574206491071E-2</v>
      </c>
      <c r="AW123" s="219">
        <v>36.429184549356258</v>
      </c>
      <c r="AX123" s="219">
        <v>6.1380802780550081E-2</v>
      </c>
      <c r="AZ123">
        <v>1</v>
      </c>
      <c r="BA123" s="183">
        <v>1.8799999999999999E-3</v>
      </c>
      <c r="BD123" t="s">
        <v>17212</v>
      </c>
    </row>
    <row r="124" spans="2:56" x14ac:dyDescent="0.2">
      <c r="B124">
        <v>1</v>
      </c>
      <c r="C124" t="s">
        <v>14538</v>
      </c>
      <c r="G124" s="352" t="s">
        <v>16057</v>
      </c>
      <c r="H124" s="183" t="s">
        <v>11553</v>
      </c>
      <c r="I124" s="183" t="s">
        <v>17213</v>
      </c>
      <c r="J124" s="183" t="s">
        <v>14439</v>
      </c>
      <c r="K124" s="219">
        <v>1225.2142857142858</v>
      </c>
      <c r="L124" s="219">
        <v>24.080835565091885</v>
      </c>
      <c r="Q124" s="219">
        <v>7.6946437768240372</v>
      </c>
      <c r="R124" s="219">
        <v>6.8544421448967783E-3</v>
      </c>
      <c r="T124" s="219">
        <v>2179.3447058823531</v>
      </c>
      <c r="U124" s="219">
        <v>4.5238020541452046</v>
      </c>
      <c r="AI124" s="219">
        <v>1909.7642857142855</v>
      </c>
      <c r="AJ124" s="219">
        <v>5.6282658145166486</v>
      </c>
      <c r="AL124">
        <v>7.2364035087719323</v>
      </c>
      <c r="AM124">
        <v>4.1385381752378922E-2</v>
      </c>
      <c r="AO124" s="219">
        <v>265.22544117647061</v>
      </c>
      <c r="AP124" s="219">
        <v>7.3067512489703565</v>
      </c>
      <c r="AT124" s="219">
        <v>27.050643776824053</v>
      </c>
      <c r="AU124" s="219">
        <v>1.9226574206491071E-2</v>
      </c>
      <c r="AW124" s="219">
        <v>36.429184549356258</v>
      </c>
      <c r="AX124" s="219">
        <v>6.1380802780550081E-2</v>
      </c>
      <c r="AZ124">
        <v>1</v>
      </c>
      <c r="BA124" s="183">
        <v>1.8600000000000001E-3</v>
      </c>
      <c r="BD124" t="s">
        <v>17212</v>
      </c>
    </row>
    <row r="125" spans="2:56" x14ac:dyDescent="0.2">
      <c r="B125">
        <v>1</v>
      </c>
      <c r="C125" t="s">
        <v>14538</v>
      </c>
      <c r="G125" s="352" t="s">
        <v>16057</v>
      </c>
      <c r="H125" s="183" t="s">
        <v>11553</v>
      </c>
      <c r="I125" s="183" t="s">
        <v>17213</v>
      </c>
      <c r="J125" s="183" t="s">
        <v>14439</v>
      </c>
      <c r="K125" s="219">
        <v>1225.2142857142858</v>
      </c>
      <c r="L125" s="219">
        <v>24.080835565091885</v>
      </c>
      <c r="Q125" s="219">
        <v>7.6946437768240372</v>
      </c>
      <c r="R125" s="219">
        <v>6.8544421448967783E-3</v>
      </c>
      <c r="T125" s="219">
        <v>2179.3447058823531</v>
      </c>
      <c r="U125" s="219">
        <v>4.5238020541452046</v>
      </c>
      <c r="AI125" s="219">
        <v>1909.7642857142855</v>
      </c>
      <c r="AJ125" s="219">
        <v>5.6282658145166486</v>
      </c>
      <c r="AL125">
        <v>7.2364035087719323</v>
      </c>
      <c r="AM125">
        <v>4.1385381752378922E-2</v>
      </c>
      <c r="AO125" s="219">
        <v>265.22544117647061</v>
      </c>
      <c r="AP125" s="219">
        <v>7.3067512489703565</v>
      </c>
      <c r="AT125" s="219">
        <v>27.050643776824053</v>
      </c>
      <c r="AU125" s="219">
        <v>1.9226574206491071E-2</v>
      </c>
      <c r="AW125" s="219">
        <v>36.429184549356258</v>
      </c>
      <c r="AX125" s="219">
        <v>6.1380802780550081E-2</v>
      </c>
      <c r="AZ125">
        <v>1</v>
      </c>
      <c r="BA125" s="183">
        <v>1.6800000000000001E-3</v>
      </c>
      <c r="BD125" t="s">
        <v>17212</v>
      </c>
    </row>
    <row r="126" spans="2:56" x14ac:dyDescent="0.2">
      <c r="B126">
        <v>1</v>
      </c>
      <c r="C126" t="s">
        <v>14538</v>
      </c>
      <c r="G126" s="352" t="s">
        <v>16057</v>
      </c>
      <c r="H126" s="183" t="s">
        <v>11553</v>
      </c>
      <c r="I126" s="183" t="s">
        <v>17213</v>
      </c>
      <c r="J126" s="183" t="s">
        <v>14439</v>
      </c>
      <c r="K126" s="219">
        <v>1225.2142857142858</v>
      </c>
      <c r="L126" s="219">
        <v>24.080835565091885</v>
      </c>
      <c r="Q126" s="219">
        <v>7.6946437768240372</v>
      </c>
      <c r="R126" s="219">
        <v>6.8544421448967783E-3</v>
      </c>
      <c r="T126" s="219">
        <v>2179.3447058823531</v>
      </c>
      <c r="U126" s="219">
        <v>4.5238020541452046</v>
      </c>
      <c r="AI126" s="219">
        <v>1909.7642857142855</v>
      </c>
      <c r="AJ126" s="219">
        <v>5.6282658145166486</v>
      </c>
      <c r="AL126">
        <v>7.2364035087719323</v>
      </c>
      <c r="AM126">
        <v>4.1385381752378922E-2</v>
      </c>
      <c r="AO126" s="219">
        <v>265.22544117647061</v>
      </c>
      <c r="AP126" s="219">
        <v>7.3067512489703565</v>
      </c>
      <c r="AT126" s="219">
        <v>27.050643776824053</v>
      </c>
      <c r="AU126" s="219">
        <v>1.9226574206491071E-2</v>
      </c>
      <c r="AW126" s="219">
        <v>36.429184549356258</v>
      </c>
      <c r="AX126" s="219">
        <v>6.1380802780550081E-2</v>
      </c>
      <c r="AZ126">
        <v>1</v>
      </c>
      <c r="BA126" s="183">
        <v>6.3400000000000001E-3</v>
      </c>
      <c r="BD126" t="s">
        <v>17212</v>
      </c>
    </row>
    <row r="127" spans="2:56" x14ac:dyDescent="0.2">
      <c r="B127">
        <v>1</v>
      </c>
      <c r="C127" t="s">
        <v>14538</v>
      </c>
      <c r="G127" s="352" t="s">
        <v>16057</v>
      </c>
      <c r="H127" s="183" t="s">
        <v>11553</v>
      </c>
      <c r="I127" s="183" t="s">
        <v>17213</v>
      </c>
      <c r="J127" s="183" t="s">
        <v>14439</v>
      </c>
      <c r="K127" s="219">
        <v>1225.2142857142858</v>
      </c>
      <c r="L127" s="219">
        <v>24.080835565091885</v>
      </c>
      <c r="Q127" s="219">
        <v>7.6946437768240372</v>
      </c>
      <c r="R127" s="219">
        <v>6.8544421448967783E-3</v>
      </c>
      <c r="T127" s="219">
        <v>2179.3447058823531</v>
      </c>
      <c r="U127" s="219">
        <v>4.5238020541452046</v>
      </c>
      <c r="AI127" s="219">
        <v>1909.7642857142855</v>
      </c>
      <c r="AJ127" s="219">
        <v>5.6282658145166486</v>
      </c>
      <c r="AL127">
        <v>7.2364035087719323</v>
      </c>
      <c r="AM127">
        <v>4.1385381752378922E-2</v>
      </c>
      <c r="AO127" s="219">
        <v>265.22544117647061</v>
      </c>
      <c r="AP127" s="219">
        <v>7.3067512489703565</v>
      </c>
      <c r="AT127" s="219">
        <v>27.050643776824053</v>
      </c>
      <c r="AU127" s="219">
        <v>1.9226574206491071E-2</v>
      </c>
      <c r="AW127" s="219">
        <v>36.429184549356258</v>
      </c>
      <c r="AX127" s="219">
        <v>6.1380802780550081E-2</v>
      </c>
      <c r="AZ127">
        <v>1</v>
      </c>
      <c r="BA127" s="183">
        <v>1.41E-3</v>
      </c>
      <c r="BD127" t="s">
        <v>17212</v>
      </c>
    </row>
    <row r="128" spans="2:56" x14ac:dyDescent="0.2">
      <c r="B128">
        <v>1</v>
      </c>
      <c r="C128" t="s">
        <v>14538</v>
      </c>
      <c r="G128" s="352" t="s">
        <v>16057</v>
      </c>
      <c r="H128" s="183" t="s">
        <v>11553</v>
      </c>
      <c r="I128" s="183" t="s">
        <v>17213</v>
      </c>
      <c r="J128" s="183" t="s">
        <v>14439</v>
      </c>
      <c r="K128" s="219">
        <v>1225.2142857142858</v>
      </c>
      <c r="L128" s="219">
        <v>24.080835565091885</v>
      </c>
      <c r="Q128" s="219">
        <v>7.6946437768240372</v>
      </c>
      <c r="R128" s="219">
        <v>6.8544421448967783E-3</v>
      </c>
      <c r="T128" s="219">
        <v>2179.3447058823531</v>
      </c>
      <c r="U128" s="219">
        <v>4.5238020541452046</v>
      </c>
      <c r="AI128" s="219">
        <v>1909.7642857142855</v>
      </c>
      <c r="AJ128" s="219">
        <v>5.6282658145166486</v>
      </c>
      <c r="AL128">
        <v>7.2364035087719323</v>
      </c>
      <c r="AM128">
        <v>4.1385381752378922E-2</v>
      </c>
      <c r="AO128" s="219">
        <v>265.22544117647061</v>
      </c>
      <c r="AP128" s="219">
        <v>7.3067512489703565</v>
      </c>
      <c r="AT128" s="219">
        <v>27.050643776824053</v>
      </c>
      <c r="AU128" s="219">
        <v>1.9226574206491071E-2</v>
      </c>
      <c r="AW128" s="219">
        <v>36.429184549356258</v>
      </c>
      <c r="AX128" s="219">
        <v>6.1380802780550081E-2</v>
      </c>
      <c r="AZ128">
        <v>1</v>
      </c>
      <c r="BA128" s="183">
        <v>1.8400000000000001E-3</v>
      </c>
      <c r="BD128" t="s">
        <v>17212</v>
      </c>
    </row>
    <row r="129" spans="2:56" x14ac:dyDescent="0.2">
      <c r="B129">
        <v>1</v>
      </c>
      <c r="C129" t="s">
        <v>14538</v>
      </c>
      <c r="G129" s="352" t="s">
        <v>16057</v>
      </c>
      <c r="H129" s="183" t="s">
        <v>11553</v>
      </c>
      <c r="I129" s="183" t="s">
        <v>17213</v>
      </c>
      <c r="J129" s="183" t="s">
        <v>14439</v>
      </c>
      <c r="K129" s="219">
        <v>1225.2142857142858</v>
      </c>
      <c r="L129" s="219">
        <v>24.080835565091885</v>
      </c>
      <c r="Q129" s="219">
        <v>7.6946437768240372</v>
      </c>
      <c r="R129" s="219">
        <v>6.8544421448967783E-3</v>
      </c>
      <c r="T129" s="219">
        <v>2179.3447058823531</v>
      </c>
      <c r="U129" s="219">
        <v>4.5238020541452046</v>
      </c>
      <c r="AI129" s="219">
        <v>1909.7642857142855</v>
      </c>
      <c r="AJ129" s="219">
        <v>5.6282658145166486</v>
      </c>
      <c r="AL129">
        <v>7.2364035087719323</v>
      </c>
      <c r="AM129">
        <v>4.1385381752378922E-2</v>
      </c>
      <c r="AO129" s="219">
        <v>265.22544117647061</v>
      </c>
      <c r="AP129" s="219">
        <v>7.3067512489703565</v>
      </c>
      <c r="AT129" s="219">
        <v>27.050643776824053</v>
      </c>
      <c r="AU129" s="219">
        <v>1.9226574206491071E-2</v>
      </c>
      <c r="AW129" s="219">
        <v>36.429184549356258</v>
      </c>
      <c r="AX129" s="219">
        <v>6.1380802780550081E-2</v>
      </c>
      <c r="AZ129">
        <v>1</v>
      </c>
      <c r="BA129" s="183">
        <v>2.0799999999999998E-3</v>
      </c>
      <c r="BD129" t="s">
        <v>17212</v>
      </c>
    </row>
    <row r="130" spans="2:56" x14ac:dyDescent="0.2">
      <c r="B130">
        <v>1</v>
      </c>
      <c r="C130" t="s">
        <v>14538</v>
      </c>
      <c r="G130" s="352" t="s">
        <v>16057</v>
      </c>
      <c r="H130" s="183" t="s">
        <v>11553</v>
      </c>
      <c r="I130" s="183" t="s">
        <v>17213</v>
      </c>
      <c r="J130" s="183" t="s">
        <v>14439</v>
      </c>
      <c r="K130" s="219">
        <v>1225.2142857142858</v>
      </c>
      <c r="L130" s="219">
        <v>24.080835565091885</v>
      </c>
      <c r="Q130" s="219">
        <v>7.6946437768240372</v>
      </c>
      <c r="R130" s="219">
        <v>6.8544421448967783E-3</v>
      </c>
      <c r="T130" s="219">
        <v>2179.3447058823531</v>
      </c>
      <c r="U130" s="219">
        <v>4.5238020541452046</v>
      </c>
      <c r="AI130" s="219">
        <v>1909.7642857142855</v>
      </c>
      <c r="AJ130" s="219">
        <v>5.6282658145166486</v>
      </c>
      <c r="AL130">
        <v>7.2364035087719323</v>
      </c>
      <c r="AM130">
        <v>4.1385381752378922E-2</v>
      </c>
      <c r="AO130" s="219">
        <v>265.22544117647061</v>
      </c>
      <c r="AP130" s="219">
        <v>7.3067512489703565</v>
      </c>
      <c r="AT130" s="219">
        <v>27.050643776824053</v>
      </c>
      <c r="AU130" s="219">
        <v>1.9226574206491071E-2</v>
      </c>
      <c r="AW130" s="219">
        <v>36.429184549356258</v>
      </c>
      <c r="AX130" s="219">
        <v>6.1380802780550081E-2</v>
      </c>
      <c r="AZ130">
        <v>1</v>
      </c>
      <c r="BA130" s="183">
        <v>1.98E-3</v>
      </c>
      <c r="BD130" t="s">
        <v>17212</v>
      </c>
    </row>
    <row r="131" spans="2:56" x14ac:dyDescent="0.2">
      <c r="B131">
        <v>1</v>
      </c>
      <c r="C131" t="s">
        <v>14538</v>
      </c>
      <c r="G131" s="352" t="s">
        <v>16057</v>
      </c>
      <c r="H131" s="183" t="s">
        <v>11553</v>
      </c>
      <c r="I131" s="183" t="s">
        <v>17213</v>
      </c>
      <c r="J131" s="183" t="s">
        <v>14439</v>
      </c>
      <c r="K131" s="219">
        <v>1225.2142857142858</v>
      </c>
      <c r="L131" s="219">
        <v>24.080835565091885</v>
      </c>
      <c r="Q131" s="219">
        <v>7.6946437768240372</v>
      </c>
      <c r="R131" s="219">
        <v>6.8544421448967783E-3</v>
      </c>
      <c r="T131" s="219">
        <v>2179.3447058823531</v>
      </c>
      <c r="U131" s="219">
        <v>4.5238020541452046</v>
      </c>
      <c r="AI131" s="219">
        <v>1909.7642857142855</v>
      </c>
      <c r="AJ131" s="219">
        <v>5.6282658145166486</v>
      </c>
      <c r="AL131">
        <v>7.2364035087719323</v>
      </c>
      <c r="AM131">
        <v>4.1385381752378922E-2</v>
      </c>
      <c r="AO131" s="219">
        <v>265.22544117647061</v>
      </c>
      <c r="AP131" s="219">
        <v>7.3067512489703565</v>
      </c>
      <c r="AT131" s="219">
        <v>27.050643776824053</v>
      </c>
      <c r="AU131" s="219">
        <v>1.9226574206491071E-2</v>
      </c>
      <c r="AW131" s="219">
        <v>36.429184549356258</v>
      </c>
      <c r="AX131" s="219">
        <v>6.1380802780550081E-2</v>
      </c>
      <c r="AZ131">
        <v>1</v>
      </c>
      <c r="BA131" s="183">
        <v>5.1999999999999998E-3</v>
      </c>
      <c r="BD131" t="s">
        <v>17212</v>
      </c>
    </row>
    <row r="132" spans="2:56" x14ac:dyDescent="0.2">
      <c r="B132">
        <v>1</v>
      </c>
      <c r="C132" t="s">
        <v>14538</v>
      </c>
      <c r="G132" s="352" t="s">
        <v>16057</v>
      </c>
      <c r="H132" s="183" t="s">
        <v>11553</v>
      </c>
      <c r="I132" s="183" t="s">
        <v>17213</v>
      </c>
      <c r="J132" s="183" t="s">
        <v>14439</v>
      </c>
      <c r="K132" s="219">
        <v>1225.2142857142858</v>
      </c>
      <c r="L132" s="219">
        <v>24.080835565091885</v>
      </c>
      <c r="Q132" s="219">
        <v>7.6946437768240372</v>
      </c>
      <c r="R132" s="219">
        <v>6.8544421448967783E-3</v>
      </c>
      <c r="T132" s="219">
        <v>2179.3447058823531</v>
      </c>
      <c r="U132" s="219">
        <v>4.5238020541452046</v>
      </c>
      <c r="AI132" s="219">
        <v>1909.7642857142855</v>
      </c>
      <c r="AJ132" s="219">
        <v>5.6282658145166486</v>
      </c>
      <c r="AL132">
        <v>7.2364035087719323</v>
      </c>
      <c r="AM132">
        <v>4.1385381752378922E-2</v>
      </c>
      <c r="AO132" s="219">
        <v>265.22544117647061</v>
      </c>
      <c r="AP132" s="219">
        <v>7.3067512489703565</v>
      </c>
      <c r="AT132" s="219">
        <v>27.050643776824053</v>
      </c>
      <c r="AU132" s="219">
        <v>1.9226574206491071E-2</v>
      </c>
      <c r="AW132" s="219">
        <v>36.429184549356258</v>
      </c>
      <c r="AX132" s="219">
        <v>6.1380802780550081E-2</v>
      </c>
      <c r="AZ132">
        <v>1</v>
      </c>
      <c r="BA132" s="183">
        <v>1.49E-3</v>
      </c>
      <c r="BD132" t="s">
        <v>17212</v>
      </c>
    </row>
    <row r="133" spans="2:56" x14ac:dyDescent="0.2">
      <c r="B133">
        <v>1</v>
      </c>
      <c r="C133" t="s">
        <v>14538</v>
      </c>
      <c r="G133" s="352" t="s">
        <v>16057</v>
      </c>
      <c r="H133" s="183" t="s">
        <v>11553</v>
      </c>
      <c r="I133" s="183" t="s">
        <v>17213</v>
      </c>
      <c r="J133" s="183" t="s">
        <v>14439</v>
      </c>
      <c r="K133" s="219">
        <v>1225.2142857142858</v>
      </c>
      <c r="L133" s="219">
        <v>24.080835565091885</v>
      </c>
      <c r="Q133" s="219">
        <v>7.6946437768240372</v>
      </c>
      <c r="R133" s="219">
        <v>6.8544421448967783E-3</v>
      </c>
      <c r="T133" s="219">
        <v>2179.3447058823531</v>
      </c>
      <c r="U133" s="219">
        <v>4.5238020541452046</v>
      </c>
      <c r="AI133" s="219">
        <v>1909.7642857142855</v>
      </c>
      <c r="AJ133" s="219">
        <v>5.6282658145166486</v>
      </c>
      <c r="AL133">
        <v>7.2364035087719323</v>
      </c>
      <c r="AM133">
        <v>4.1385381752378922E-2</v>
      </c>
      <c r="AO133" s="219">
        <v>265.22544117647061</v>
      </c>
      <c r="AP133" s="219">
        <v>7.3067512489703565</v>
      </c>
      <c r="AT133" s="219">
        <v>27.050643776824053</v>
      </c>
      <c r="AU133" s="219">
        <v>1.9226574206491071E-2</v>
      </c>
      <c r="AW133" s="219">
        <v>36.429184549356258</v>
      </c>
      <c r="AX133" s="219">
        <v>6.1380802780550081E-2</v>
      </c>
      <c r="AZ133">
        <v>1</v>
      </c>
      <c r="BA133" s="183">
        <v>1.6800000000000001E-3</v>
      </c>
      <c r="BD133" t="s">
        <v>17212</v>
      </c>
    </row>
    <row r="134" spans="2:56" x14ac:dyDescent="0.2">
      <c r="B134">
        <v>1</v>
      </c>
      <c r="C134" t="s">
        <v>14538</v>
      </c>
      <c r="G134" s="352" t="s">
        <v>16057</v>
      </c>
      <c r="H134" s="183" t="s">
        <v>11553</v>
      </c>
      <c r="I134" s="183" t="s">
        <v>17213</v>
      </c>
      <c r="J134" s="183" t="s">
        <v>14439</v>
      </c>
      <c r="K134" s="219">
        <v>704.65000000000009</v>
      </c>
      <c r="L134" s="219">
        <v>16.048580503278547</v>
      </c>
      <c r="Q134" s="219">
        <v>8.0055770212766024</v>
      </c>
      <c r="R134" s="219">
        <v>5.4235346796901755E-3</v>
      </c>
      <c r="T134" s="219">
        <v>2168.1563157894743</v>
      </c>
      <c r="U134" s="219">
        <v>5.4222959388735532</v>
      </c>
      <c r="AI134" s="219">
        <v>1777.0250000000001</v>
      </c>
      <c r="AJ134" s="219">
        <v>6.3755808524144504</v>
      </c>
      <c r="AL134">
        <v>7.4306956521739105</v>
      </c>
      <c r="AM134">
        <v>5.2574505022705657E-2</v>
      </c>
      <c r="AO134" s="219">
        <v>288.3373529411765</v>
      </c>
      <c r="AP134" s="219">
        <v>8.0887647908030704</v>
      </c>
      <c r="AT134" s="219">
        <v>27.025531914893612</v>
      </c>
      <c r="AU134" s="219">
        <v>1.8235895665390495E-2</v>
      </c>
      <c r="AW134" s="219">
        <v>36.454468085106399</v>
      </c>
      <c r="AX134" s="219">
        <v>7.3479347829071506E-2</v>
      </c>
      <c r="AZ134">
        <v>1</v>
      </c>
      <c r="BA134" s="183">
        <v>1.8799999999999999E-3</v>
      </c>
      <c r="BD134" t="s">
        <v>17212</v>
      </c>
    </row>
    <row r="135" spans="2:56" x14ac:dyDescent="0.2">
      <c r="B135">
        <v>1</v>
      </c>
      <c r="C135" t="s">
        <v>14538</v>
      </c>
      <c r="G135" s="352" t="s">
        <v>16057</v>
      </c>
      <c r="H135" s="183" t="s">
        <v>11553</v>
      </c>
      <c r="I135" s="183" t="s">
        <v>17213</v>
      </c>
      <c r="J135" s="183" t="s">
        <v>14439</v>
      </c>
      <c r="K135" s="219">
        <v>704.65000000000009</v>
      </c>
      <c r="L135" s="219">
        <v>16.048580503278547</v>
      </c>
      <c r="Q135" s="219">
        <v>8.0055770212766024</v>
      </c>
      <c r="R135" s="219">
        <v>5.4235346796901755E-3</v>
      </c>
      <c r="T135" s="219">
        <v>2168.1563157894743</v>
      </c>
      <c r="U135" s="219">
        <v>5.4222959388735532</v>
      </c>
      <c r="AI135" s="219">
        <v>1777.0250000000001</v>
      </c>
      <c r="AJ135" s="219">
        <v>6.3755808524144504</v>
      </c>
      <c r="AL135">
        <v>7.4306956521739105</v>
      </c>
      <c r="AM135">
        <v>5.2574505022705657E-2</v>
      </c>
      <c r="AO135" s="219">
        <v>288.3373529411765</v>
      </c>
      <c r="AP135" s="219">
        <v>8.0887647908030704</v>
      </c>
      <c r="AT135" s="219">
        <v>27.025531914893612</v>
      </c>
      <c r="AU135" s="219">
        <v>1.8235895665390495E-2</v>
      </c>
      <c r="AW135" s="219">
        <v>36.454468085106399</v>
      </c>
      <c r="AX135" s="219">
        <v>7.3479347829071506E-2</v>
      </c>
      <c r="AZ135">
        <v>1</v>
      </c>
      <c r="BA135" s="183">
        <v>2.5699999999999998E-3</v>
      </c>
      <c r="BD135" t="s">
        <v>17212</v>
      </c>
    </row>
    <row r="136" spans="2:56" x14ac:dyDescent="0.2">
      <c r="B136">
        <v>1</v>
      </c>
      <c r="C136" t="s">
        <v>14538</v>
      </c>
      <c r="G136" s="352" t="s">
        <v>16057</v>
      </c>
      <c r="H136" s="183" t="s">
        <v>11553</v>
      </c>
      <c r="I136" s="183" t="s">
        <v>17213</v>
      </c>
      <c r="J136" s="183" t="s">
        <v>14439</v>
      </c>
      <c r="K136" s="219">
        <v>704.65000000000009</v>
      </c>
      <c r="L136" s="219">
        <v>16.048580503278547</v>
      </c>
      <c r="Q136" s="219">
        <v>8.0055770212766024</v>
      </c>
      <c r="R136" s="219">
        <v>5.4235346796901755E-3</v>
      </c>
      <c r="T136" s="219">
        <v>2168.1563157894743</v>
      </c>
      <c r="U136" s="219">
        <v>5.4222959388735532</v>
      </c>
      <c r="AI136" s="219">
        <v>1777.0250000000001</v>
      </c>
      <c r="AJ136" s="219">
        <v>6.3755808524144504</v>
      </c>
      <c r="AL136">
        <v>7.4306956521739105</v>
      </c>
      <c r="AM136">
        <v>5.2574505022705657E-2</v>
      </c>
      <c r="AO136" s="219">
        <v>288.3373529411765</v>
      </c>
      <c r="AP136" s="219">
        <v>8.0887647908030704</v>
      </c>
      <c r="AT136" s="219">
        <v>27.025531914893612</v>
      </c>
      <c r="AU136" s="219">
        <v>1.8235895665390495E-2</v>
      </c>
      <c r="AW136" s="219">
        <v>36.454468085106399</v>
      </c>
      <c r="AX136" s="219">
        <v>7.3479347829071506E-2</v>
      </c>
      <c r="AZ136">
        <v>1</v>
      </c>
      <c r="BA136" s="183">
        <v>2.3400000000000001E-3</v>
      </c>
      <c r="BD136" t="s">
        <v>17212</v>
      </c>
    </row>
    <row r="137" spans="2:56" x14ac:dyDescent="0.2">
      <c r="B137">
        <v>1</v>
      </c>
      <c r="C137" t="s">
        <v>14538</v>
      </c>
      <c r="G137" s="352" t="s">
        <v>16057</v>
      </c>
      <c r="H137" s="183" t="s">
        <v>11553</v>
      </c>
      <c r="I137" s="183" t="s">
        <v>17213</v>
      </c>
      <c r="J137" s="183" t="s">
        <v>14439</v>
      </c>
      <c r="K137" s="219">
        <v>704.65000000000009</v>
      </c>
      <c r="L137" s="219">
        <v>16.048580503278547</v>
      </c>
      <c r="Q137" s="219">
        <v>8.0055770212766024</v>
      </c>
      <c r="R137" s="219">
        <v>5.4235346796901755E-3</v>
      </c>
      <c r="T137" s="219">
        <v>2168.1563157894743</v>
      </c>
      <c r="U137" s="219">
        <v>5.4222959388735532</v>
      </c>
      <c r="AI137" s="219">
        <v>1777.0250000000001</v>
      </c>
      <c r="AJ137" s="219">
        <v>6.3755808524144504</v>
      </c>
      <c r="AL137">
        <v>7.4306956521739105</v>
      </c>
      <c r="AM137">
        <v>5.2574505022705657E-2</v>
      </c>
      <c r="AO137" s="219">
        <v>288.3373529411765</v>
      </c>
      <c r="AP137" s="219">
        <v>8.0887647908030704</v>
      </c>
      <c r="AT137" s="219">
        <v>27.025531914893612</v>
      </c>
      <c r="AU137" s="219">
        <v>1.8235895665390495E-2</v>
      </c>
      <c r="AW137" s="219">
        <v>36.454468085106399</v>
      </c>
      <c r="AX137" s="219">
        <v>7.3479347829071506E-2</v>
      </c>
      <c r="AZ137">
        <v>1</v>
      </c>
      <c r="BA137" s="183">
        <v>2.15E-3</v>
      </c>
      <c r="BD137" t="s">
        <v>17212</v>
      </c>
    </row>
    <row r="138" spans="2:56" x14ac:dyDescent="0.2">
      <c r="B138">
        <v>1</v>
      </c>
      <c r="C138" t="s">
        <v>14538</v>
      </c>
      <c r="G138" s="352" t="s">
        <v>16057</v>
      </c>
      <c r="H138" s="183" t="s">
        <v>11553</v>
      </c>
      <c r="I138" s="183" t="s">
        <v>17213</v>
      </c>
      <c r="J138" s="183" t="s">
        <v>14439</v>
      </c>
      <c r="K138" s="219">
        <v>704.65000000000009</v>
      </c>
      <c r="L138" s="219">
        <v>16.048580503278547</v>
      </c>
      <c r="Q138" s="219">
        <v>8.0055770212766024</v>
      </c>
      <c r="R138" s="219">
        <v>5.4235346796901755E-3</v>
      </c>
      <c r="T138" s="219">
        <v>2168.1563157894743</v>
      </c>
      <c r="U138" s="219">
        <v>5.4222959388735532</v>
      </c>
      <c r="AI138" s="219">
        <v>1777.0250000000001</v>
      </c>
      <c r="AJ138" s="219">
        <v>6.3755808524144504</v>
      </c>
      <c r="AL138">
        <v>7.4306956521739105</v>
      </c>
      <c r="AM138">
        <v>5.2574505022705657E-2</v>
      </c>
      <c r="AO138" s="219">
        <v>288.3373529411765</v>
      </c>
      <c r="AP138" s="219">
        <v>8.0887647908030704</v>
      </c>
      <c r="AT138" s="219">
        <v>27.025531914893612</v>
      </c>
      <c r="AU138" s="219">
        <v>1.8235895665390495E-2</v>
      </c>
      <c r="AW138" s="219">
        <v>36.454468085106399</v>
      </c>
      <c r="AX138" s="219">
        <v>7.3479347829071506E-2</v>
      </c>
      <c r="AZ138">
        <v>1</v>
      </c>
      <c r="BA138" s="183">
        <v>2.14E-3</v>
      </c>
      <c r="BD138" t="s">
        <v>17212</v>
      </c>
    </row>
    <row r="139" spans="2:56" x14ac:dyDescent="0.2">
      <c r="B139">
        <v>1</v>
      </c>
      <c r="C139" t="s">
        <v>14538</v>
      </c>
      <c r="G139" s="352" t="s">
        <v>16057</v>
      </c>
      <c r="H139" s="183" t="s">
        <v>11553</v>
      </c>
      <c r="I139" s="183" t="s">
        <v>17213</v>
      </c>
      <c r="J139" s="183" t="s">
        <v>14439</v>
      </c>
      <c r="K139" s="219">
        <v>704.65000000000009</v>
      </c>
      <c r="L139" s="219">
        <v>16.048580503278547</v>
      </c>
      <c r="Q139" s="219">
        <v>8.0055770212766024</v>
      </c>
      <c r="R139" s="219">
        <v>5.4235346796901755E-3</v>
      </c>
      <c r="T139" s="219">
        <v>2168.1563157894743</v>
      </c>
      <c r="U139" s="219">
        <v>5.4222959388735532</v>
      </c>
      <c r="AI139" s="219">
        <v>1777.0250000000001</v>
      </c>
      <c r="AJ139" s="219">
        <v>6.3755808524144504</v>
      </c>
      <c r="AL139">
        <v>7.4306956521739105</v>
      </c>
      <c r="AM139">
        <v>5.2574505022705657E-2</v>
      </c>
      <c r="AO139" s="219">
        <v>288.3373529411765</v>
      </c>
      <c r="AP139" s="219">
        <v>8.0887647908030704</v>
      </c>
      <c r="AT139" s="219">
        <v>27.025531914893612</v>
      </c>
      <c r="AU139" s="219">
        <v>1.8235895665390495E-2</v>
      </c>
      <c r="AW139" s="219">
        <v>36.454468085106399</v>
      </c>
      <c r="AX139" s="219">
        <v>7.3479347829071506E-2</v>
      </c>
      <c r="AZ139">
        <v>1</v>
      </c>
      <c r="BA139" s="183">
        <v>1.6199999999999999E-3</v>
      </c>
      <c r="BD139" t="s">
        <v>17212</v>
      </c>
    </row>
    <row r="140" spans="2:56" x14ac:dyDescent="0.2">
      <c r="B140">
        <v>1</v>
      </c>
      <c r="C140" t="s">
        <v>14538</v>
      </c>
      <c r="G140" s="352" t="s">
        <v>16057</v>
      </c>
      <c r="H140" s="183" t="s">
        <v>11553</v>
      </c>
      <c r="I140" s="183" t="s">
        <v>17213</v>
      </c>
      <c r="J140" s="183" t="s">
        <v>14439</v>
      </c>
      <c r="K140" s="219">
        <v>704.65000000000009</v>
      </c>
      <c r="L140" s="219">
        <v>16.048580503278547</v>
      </c>
      <c r="Q140" s="219">
        <v>8.0055770212766024</v>
      </c>
      <c r="R140" s="219">
        <v>5.4235346796901755E-3</v>
      </c>
      <c r="T140" s="219">
        <v>2168.1563157894743</v>
      </c>
      <c r="U140" s="219">
        <v>5.4222959388735532</v>
      </c>
      <c r="AI140" s="219">
        <v>1777.0250000000001</v>
      </c>
      <c r="AJ140" s="219">
        <v>6.3755808524144504</v>
      </c>
      <c r="AL140">
        <v>7.4306956521739105</v>
      </c>
      <c r="AM140">
        <v>5.2574505022705657E-2</v>
      </c>
      <c r="AO140" s="219">
        <v>288.3373529411765</v>
      </c>
      <c r="AP140" s="219">
        <v>8.0887647908030704</v>
      </c>
      <c r="AT140" s="219">
        <v>27.025531914893612</v>
      </c>
      <c r="AU140" s="219">
        <v>1.8235895665390495E-2</v>
      </c>
      <c r="AW140" s="219">
        <v>36.454468085106399</v>
      </c>
      <c r="AX140" s="219">
        <v>7.3479347829071506E-2</v>
      </c>
      <c r="AZ140">
        <v>1</v>
      </c>
      <c r="BA140" s="183">
        <v>2.3400000000000001E-3</v>
      </c>
      <c r="BD140" t="s">
        <v>17212</v>
      </c>
    </row>
    <row r="141" spans="2:56" x14ac:dyDescent="0.2">
      <c r="B141">
        <v>1</v>
      </c>
      <c r="C141" t="s">
        <v>14538</v>
      </c>
      <c r="G141" s="352" t="s">
        <v>16057</v>
      </c>
      <c r="H141" s="183" t="s">
        <v>11553</v>
      </c>
      <c r="I141" s="183" t="s">
        <v>17213</v>
      </c>
      <c r="J141" s="183" t="s">
        <v>14439</v>
      </c>
      <c r="K141" s="219">
        <v>704.65000000000009</v>
      </c>
      <c r="L141" s="219">
        <v>16.048580503278547</v>
      </c>
      <c r="Q141" s="219">
        <v>8.0055770212766024</v>
      </c>
      <c r="R141" s="219">
        <v>5.4235346796901755E-3</v>
      </c>
      <c r="T141" s="219">
        <v>2168.1563157894743</v>
      </c>
      <c r="U141" s="219">
        <v>5.4222959388735532</v>
      </c>
      <c r="AI141" s="219">
        <v>1777.0250000000001</v>
      </c>
      <c r="AJ141" s="219">
        <v>6.3755808524144504</v>
      </c>
      <c r="AL141">
        <v>7.4306956521739105</v>
      </c>
      <c r="AM141">
        <v>5.2574505022705657E-2</v>
      </c>
      <c r="AO141" s="219">
        <v>288.3373529411765</v>
      </c>
      <c r="AP141" s="219">
        <v>8.0887647908030704</v>
      </c>
      <c r="AT141" s="219">
        <v>27.025531914893612</v>
      </c>
      <c r="AU141" s="219">
        <v>1.8235895665390495E-2</v>
      </c>
      <c r="AW141" s="219">
        <v>36.454468085106399</v>
      </c>
      <c r="AX141" s="219">
        <v>7.3479347829071506E-2</v>
      </c>
      <c r="AZ141">
        <v>1</v>
      </c>
      <c r="BA141" s="183">
        <v>2.81E-3</v>
      </c>
      <c r="BD141" t="s">
        <v>17212</v>
      </c>
    </row>
    <row r="142" spans="2:56" x14ac:dyDescent="0.2">
      <c r="B142">
        <v>1</v>
      </c>
      <c r="C142" t="s">
        <v>14538</v>
      </c>
      <c r="G142" s="352" t="s">
        <v>16057</v>
      </c>
      <c r="H142" s="183" t="s">
        <v>11553</v>
      </c>
      <c r="I142" s="183" t="s">
        <v>17213</v>
      </c>
      <c r="J142" s="183" t="s">
        <v>14439</v>
      </c>
      <c r="K142" s="219">
        <v>704.65000000000009</v>
      </c>
      <c r="L142" s="219">
        <v>16.048580503278547</v>
      </c>
      <c r="Q142" s="219">
        <v>8.0055770212766024</v>
      </c>
      <c r="R142" s="219">
        <v>5.4235346796901755E-3</v>
      </c>
      <c r="T142" s="219">
        <v>2168.1563157894743</v>
      </c>
      <c r="U142" s="219">
        <v>5.4222959388735532</v>
      </c>
      <c r="AI142" s="219">
        <v>1777.0250000000001</v>
      </c>
      <c r="AJ142" s="219">
        <v>6.3755808524144504</v>
      </c>
      <c r="AL142">
        <v>7.4306956521739105</v>
      </c>
      <c r="AM142">
        <v>5.2574505022705657E-2</v>
      </c>
      <c r="AO142" s="219">
        <v>288.3373529411765</v>
      </c>
      <c r="AP142" s="219">
        <v>8.0887647908030704</v>
      </c>
      <c r="AT142" s="219">
        <v>27.025531914893612</v>
      </c>
      <c r="AU142" s="219">
        <v>1.8235895665390495E-2</v>
      </c>
      <c r="AW142" s="219">
        <v>36.454468085106399</v>
      </c>
      <c r="AX142" s="219">
        <v>7.3479347829071506E-2</v>
      </c>
      <c r="AZ142">
        <v>1</v>
      </c>
      <c r="BA142" s="183">
        <v>2.8300000000000001E-3</v>
      </c>
      <c r="BD142" t="s">
        <v>17212</v>
      </c>
    </row>
    <row r="143" spans="2:56" x14ac:dyDescent="0.2">
      <c r="B143">
        <v>1</v>
      </c>
      <c r="C143" t="s">
        <v>14538</v>
      </c>
      <c r="G143" s="352" t="s">
        <v>16057</v>
      </c>
      <c r="H143" s="183" t="s">
        <v>11553</v>
      </c>
      <c r="I143" s="183" t="s">
        <v>17213</v>
      </c>
      <c r="J143" s="183" t="s">
        <v>14439</v>
      </c>
      <c r="K143" s="219">
        <v>704.65000000000009</v>
      </c>
      <c r="L143" s="219">
        <v>16.048580503278547</v>
      </c>
      <c r="Q143" s="219">
        <v>8.0055770212766024</v>
      </c>
      <c r="R143" s="219">
        <v>5.4235346796901755E-3</v>
      </c>
      <c r="T143" s="219">
        <v>2168.1563157894743</v>
      </c>
      <c r="U143" s="219">
        <v>5.4222959388735532</v>
      </c>
      <c r="AI143" s="219">
        <v>1777.0250000000001</v>
      </c>
      <c r="AJ143" s="219">
        <v>6.3755808524144504</v>
      </c>
      <c r="AL143">
        <v>7.4306956521739105</v>
      </c>
      <c r="AM143">
        <v>5.2574505022705657E-2</v>
      </c>
      <c r="AO143" s="219">
        <v>288.3373529411765</v>
      </c>
      <c r="AP143" s="219">
        <v>8.0887647908030704</v>
      </c>
      <c r="AT143" s="219">
        <v>27.025531914893612</v>
      </c>
      <c r="AU143" s="219">
        <v>1.8235895665390495E-2</v>
      </c>
      <c r="AW143" s="219">
        <v>36.454468085106399</v>
      </c>
      <c r="AX143" s="219">
        <v>7.3479347829071506E-2</v>
      </c>
      <c r="AZ143">
        <v>1</v>
      </c>
      <c r="BA143" s="183">
        <v>2.0999999999999999E-3</v>
      </c>
      <c r="BD143" t="s">
        <v>17212</v>
      </c>
    </row>
    <row r="144" spans="2:56" x14ac:dyDescent="0.2">
      <c r="B144">
        <v>1</v>
      </c>
      <c r="C144" t="s">
        <v>14538</v>
      </c>
      <c r="G144" s="352" t="s">
        <v>16057</v>
      </c>
      <c r="H144" s="183" t="s">
        <v>11553</v>
      </c>
      <c r="I144" s="183" t="s">
        <v>17213</v>
      </c>
      <c r="J144" s="183" t="s">
        <v>14439</v>
      </c>
      <c r="K144" s="219">
        <v>704.65000000000009</v>
      </c>
      <c r="L144" s="219">
        <v>16.048580503278547</v>
      </c>
      <c r="Q144" s="219">
        <v>8.0055770212766024</v>
      </c>
      <c r="R144" s="219">
        <v>5.4235346796901755E-3</v>
      </c>
      <c r="T144" s="219">
        <v>2168.1563157894743</v>
      </c>
      <c r="U144" s="219">
        <v>5.4222959388735532</v>
      </c>
      <c r="AI144" s="219">
        <v>1777.0250000000001</v>
      </c>
      <c r="AJ144" s="219">
        <v>6.3755808524144504</v>
      </c>
      <c r="AL144">
        <v>7.4306956521739105</v>
      </c>
      <c r="AM144">
        <v>5.2574505022705657E-2</v>
      </c>
      <c r="AO144" s="219">
        <v>288.3373529411765</v>
      </c>
      <c r="AP144" s="219">
        <v>8.0887647908030704</v>
      </c>
      <c r="AT144" s="219">
        <v>27.025531914893612</v>
      </c>
      <c r="AU144" s="219">
        <v>1.8235895665390495E-2</v>
      </c>
      <c r="AW144" s="219">
        <v>36.454468085106399</v>
      </c>
      <c r="AX144" s="219">
        <v>7.3479347829071506E-2</v>
      </c>
      <c r="AZ144">
        <v>1</v>
      </c>
      <c r="BA144" s="183">
        <v>2.2000000000000001E-3</v>
      </c>
      <c r="BD144" t="s">
        <v>17212</v>
      </c>
    </row>
    <row r="145" spans="2:56" x14ac:dyDescent="0.2">
      <c r="B145">
        <v>1</v>
      </c>
      <c r="C145" t="s">
        <v>14538</v>
      </c>
      <c r="G145" s="352" t="s">
        <v>16057</v>
      </c>
      <c r="H145" s="183" t="s">
        <v>11553</v>
      </c>
      <c r="I145" s="183" t="s">
        <v>17213</v>
      </c>
      <c r="J145" s="183" t="s">
        <v>14439</v>
      </c>
      <c r="K145" s="219">
        <v>704.65000000000009</v>
      </c>
      <c r="L145" s="219">
        <v>16.048580503278547</v>
      </c>
      <c r="Q145" s="219">
        <v>8.0055770212766024</v>
      </c>
      <c r="R145" s="219">
        <v>5.4235346796901755E-3</v>
      </c>
      <c r="T145" s="219">
        <v>2168.1563157894743</v>
      </c>
      <c r="U145" s="219">
        <v>5.4222959388735532</v>
      </c>
      <c r="AI145" s="219">
        <v>1777.0250000000001</v>
      </c>
      <c r="AJ145" s="219">
        <v>6.3755808524144504</v>
      </c>
      <c r="AL145">
        <v>7.4306956521739105</v>
      </c>
      <c r="AM145">
        <v>5.2574505022705657E-2</v>
      </c>
      <c r="AO145" s="219">
        <v>288.3373529411765</v>
      </c>
      <c r="AP145" s="219">
        <v>8.0887647908030704</v>
      </c>
      <c r="AT145" s="219">
        <v>27.025531914893612</v>
      </c>
      <c r="AU145" s="219">
        <v>1.8235895665390495E-2</v>
      </c>
      <c r="AW145" s="219">
        <v>36.454468085106399</v>
      </c>
      <c r="AX145" s="219">
        <v>7.3479347829071506E-2</v>
      </c>
      <c r="AZ145">
        <v>1</v>
      </c>
      <c r="BA145" s="183">
        <v>2.8300000000000001E-3</v>
      </c>
      <c r="BD145" t="s">
        <v>17212</v>
      </c>
    </row>
    <row r="146" spans="2:56" x14ac:dyDescent="0.2">
      <c r="B146">
        <v>1</v>
      </c>
      <c r="C146" t="s">
        <v>14538</v>
      </c>
      <c r="G146" s="352" t="s">
        <v>16057</v>
      </c>
      <c r="H146" s="183" t="s">
        <v>11553</v>
      </c>
      <c r="I146" s="183" t="s">
        <v>17213</v>
      </c>
      <c r="J146" s="183" t="s">
        <v>14439</v>
      </c>
      <c r="K146" s="219">
        <v>1225.2142857142858</v>
      </c>
      <c r="L146" s="219">
        <v>24.080835565091885</v>
      </c>
      <c r="Q146" s="219">
        <v>7.6946437768240372</v>
      </c>
      <c r="R146" s="219">
        <v>6.8544421448967783E-3</v>
      </c>
      <c r="T146" s="219">
        <v>2179.3447058823531</v>
      </c>
      <c r="U146" s="219">
        <v>4.5238020541452046</v>
      </c>
      <c r="AI146" s="219">
        <v>1909.7642857142855</v>
      </c>
      <c r="AJ146" s="219">
        <v>5.6282658145166486</v>
      </c>
      <c r="AL146">
        <v>7.2364035087719323</v>
      </c>
      <c r="AM146">
        <v>4.1385381752378922E-2</v>
      </c>
      <c r="AO146" s="219">
        <v>265.22544117647061</v>
      </c>
      <c r="AP146" s="219">
        <v>7.3067512489703565</v>
      </c>
      <c r="AT146" s="219">
        <v>27.050643776824053</v>
      </c>
      <c r="AU146" s="219">
        <v>1.9226574206491071E-2</v>
      </c>
      <c r="AW146" s="219">
        <v>36.429184549356258</v>
      </c>
      <c r="AX146" s="219">
        <v>6.1380802780550081E-2</v>
      </c>
      <c r="AZ146">
        <v>1</v>
      </c>
      <c r="BA146" s="183">
        <v>1.34E-3</v>
      </c>
      <c r="BD146" t="s">
        <v>17212</v>
      </c>
    </row>
    <row r="147" spans="2:56" x14ac:dyDescent="0.2">
      <c r="B147">
        <v>1</v>
      </c>
      <c r="C147" t="s">
        <v>14538</v>
      </c>
      <c r="G147" s="352" t="s">
        <v>16057</v>
      </c>
      <c r="H147" s="183" t="s">
        <v>11553</v>
      </c>
      <c r="I147" s="183" t="s">
        <v>17213</v>
      </c>
      <c r="J147" s="183" t="s">
        <v>14439</v>
      </c>
      <c r="K147" s="219">
        <v>1225.2142857142858</v>
      </c>
      <c r="L147" s="219">
        <v>24.080835565091885</v>
      </c>
      <c r="Q147" s="219">
        <v>7.6946437768240372</v>
      </c>
      <c r="R147" s="219">
        <v>6.8544421448967783E-3</v>
      </c>
      <c r="T147" s="219">
        <v>2179.3447058823531</v>
      </c>
      <c r="U147" s="219">
        <v>4.5238020541452046</v>
      </c>
      <c r="AI147" s="219">
        <v>1909.7642857142855</v>
      </c>
      <c r="AJ147" s="219">
        <v>5.6282658145166486</v>
      </c>
      <c r="AL147">
        <v>7.2364035087719323</v>
      </c>
      <c r="AM147">
        <v>4.1385381752378922E-2</v>
      </c>
      <c r="AO147" s="219">
        <v>265.22544117647061</v>
      </c>
      <c r="AP147" s="219">
        <v>7.3067512489703565</v>
      </c>
      <c r="AT147" s="219">
        <v>27.050643776824053</v>
      </c>
      <c r="AU147" s="219">
        <v>1.9226574206491071E-2</v>
      </c>
      <c r="AW147" s="219">
        <v>36.429184549356258</v>
      </c>
      <c r="AX147" s="219">
        <v>6.1380802780550081E-2</v>
      </c>
      <c r="AZ147">
        <v>1</v>
      </c>
      <c r="BA147" s="183">
        <v>2.1099999999999999E-3</v>
      </c>
      <c r="BD147" t="s">
        <v>17212</v>
      </c>
    </row>
    <row r="148" spans="2:56" x14ac:dyDescent="0.2">
      <c r="B148">
        <v>1</v>
      </c>
      <c r="C148" t="s">
        <v>14538</v>
      </c>
      <c r="G148" s="352" t="s">
        <v>16057</v>
      </c>
      <c r="H148" s="183" t="s">
        <v>11553</v>
      </c>
      <c r="I148" s="183" t="s">
        <v>17213</v>
      </c>
      <c r="J148" s="183" t="s">
        <v>14439</v>
      </c>
      <c r="K148" s="219">
        <v>1225.2142857142858</v>
      </c>
      <c r="L148" s="219">
        <v>24.080835565091885</v>
      </c>
      <c r="Q148" s="219">
        <v>7.6946437768240372</v>
      </c>
      <c r="R148" s="219">
        <v>6.8544421448967783E-3</v>
      </c>
      <c r="T148" s="219">
        <v>2179.3447058823531</v>
      </c>
      <c r="U148" s="219">
        <v>4.5238020541452046</v>
      </c>
      <c r="AI148" s="219">
        <v>1909.7642857142855</v>
      </c>
      <c r="AJ148" s="219">
        <v>5.6282658145166486</v>
      </c>
      <c r="AL148">
        <v>7.2364035087719323</v>
      </c>
      <c r="AM148">
        <v>4.1385381752378922E-2</v>
      </c>
      <c r="AO148" s="219">
        <v>265.22544117647061</v>
      </c>
      <c r="AP148" s="219">
        <v>7.3067512489703565</v>
      </c>
      <c r="AT148" s="219">
        <v>27.050643776824053</v>
      </c>
      <c r="AU148" s="219">
        <v>1.9226574206491071E-2</v>
      </c>
      <c r="AW148" s="219">
        <v>36.429184549356258</v>
      </c>
      <c r="AX148" s="219">
        <v>6.1380802780550081E-2</v>
      </c>
      <c r="AZ148">
        <v>1</v>
      </c>
      <c r="BA148" s="183">
        <v>2.3700000000000001E-3</v>
      </c>
      <c r="BD148" t="s">
        <v>17212</v>
      </c>
    </row>
    <row r="149" spans="2:56" x14ac:dyDescent="0.2">
      <c r="B149">
        <v>1</v>
      </c>
      <c r="C149" t="s">
        <v>14538</v>
      </c>
      <c r="G149" s="352" t="s">
        <v>16057</v>
      </c>
      <c r="H149" s="183" t="s">
        <v>11553</v>
      </c>
      <c r="I149" s="183" t="s">
        <v>17213</v>
      </c>
      <c r="J149" s="183" t="s">
        <v>14439</v>
      </c>
      <c r="K149" s="219">
        <v>1225.2142857142858</v>
      </c>
      <c r="L149" s="219">
        <v>24.080835565091885</v>
      </c>
      <c r="Q149" s="219">
        <v>7.6946437768240372</v>
      </c>
      <c r="R149" s="219">
        <v>6.8544421448967783E-3</v>
      </c>
      <c r="T149" s="219">
        <v>2179.3447058823531</v>
      </c>
      <c r="U149" s="219">
        <v>4.5238020541452046</v>
      </c>
      <c r="AI149" s="219">
        <v>1909.7642857142855</v>
      </c>
      <c r="AJ149" s="219">
        <v>5.6282658145166486</v>
      </c>
      <c r="AL149">
        <v>7.2364035087719323</v>
      </c>
      <c r="AM149">
        <v>4.1385381752378922E-2</v>
      </c>
      <c r="AO149" s="219">
        <v>265.22544117647061</v>
      </c>
      <c r="AP149" s="219">
        <v>7.3067512489703565</v>
      </c>
      <c r="AT149" s="219">
        <v>27.050643776824053</v>
      </c>
      <c r="AU149" s="219">
        <v>1.9226574206491071E-2</v>
      </c>
      <c r="AW149" s="219">
        <v>36.429184549356258</v>
      </c>
      <c r="AX149" s="219">
        <v>6.1380802780550081E-2</v>
      </c>
      <c r="AZ149">
        <v>1</v>
      </c>
      <c r="BA149" s="183">
        <v>2.2699999999999999E-3</v>
      </c>
      <c r="BD149" t="s">
        <v>17212</v>
      </c>
    </row>
    <row r="150" spans="2:56" x14ac:dyDescent="0.2">
      <c r="B150">
        <v>1</v>
      </c>
      <c r="C150" t="s">
        <v>14538</v>
      </c>
      <c r="G150" s="352" t="s">
        <v>16057</v>
      </c>
      <c r="H150" s="183" t="s">
        <v>11553</v>
      </c>
      <c r="I150" s="183" t="s">
        <v>17213</v>
      </c>
      <c r="J150" s="183" t="s">
        <v>14439</v>
      </c>
      <c r="K150" s="219">
        <v>1225.2142857142858</v>
      </c>
      <c r="L150" s="219">
        <v>24.080835565091885</v>
      </c>
      <c r="Q150" s="219">
        <v>7.6946437768240372</v>
      </c>
      <c r="R150" s="219">
        <v>6.8544421448967783E-3</v>
      </c>
      <c r="T150" s="219">
        <v>2179.3447058823531</v>
      </c>
      <c r="U150" s="219">
        <v>4.5238020541452046</v>
      </c>
      <c r="AI150" s="219">
        <v>1909.7642857142855</v>
      </c>
      <c r="AJ150" s="219">
        <v>5.6282658145166486</v>
      </c>
      <c r="AL150">
        <v>7.2364035087719323</v>
      </c>
      <c r="AM150">
        <v>4.1385381752378922E-2</v>
      </c>
      <c r="AO150" s="219">
        <v>265.22544117647061</v>
      </c>
      <c r="AP150" s="219">
        <v>7.3067512489703565</v>
      </c>
      <c r="AT150" s="219">
        <v>27.050643776824053</v>
      </c>
      <c r="AU150" s="219">
        <v>1.9226574206491071E-2</v>
      </c>
      <c r="AW150" s="219">
        <v>36.429184549356258</v>
      </c>
      <c r="AX150" s="219">
        <v>6.1380802780550081E-2</v>
      </c>
      <c r="AZ150">
        <v>1</v>
      </c>
      <c r="BA150" s="183">
        <v>3.0599999999999998E-3</v>
      </c>
      <c r="BD150" t="s">
        <v>17212</v>
      </c>
    </row>
    <row r="151" spans="2:56" x14ac:dyDescent="0.2">
      <c r="B151">
        <v>1</v>
      </c>
      <c r="C151" t="s">
        <v>14538</v>
      </c>
      <c r="G151" s="352" t="s">
        <v>16057</v>
      </c>
      <c r="H151" s="183" t="s">
        <v>11553</v>
      </c>
      <c r="I151" s="183" t="s">
        <v>17213</v>
      </c>
      <c r="J151" s="183" t="s">
        <v>14439</v>
      </c>
      <c r="K151" s="219">
        <v>1225.2142857142858</v>
      </c>
      <c r="L151" s="219">
        <v>24.080835565091885</v>
      </c>
      <c r="Q151" s="219">
        <v>7.6946437768240372</v>
      </c>
      <c r="R151" s="219">
        <v>6.8544421448967783E-3</v>
      </c>
      <c r="T151" s="219">
        <v>2179.3447058823531</v>
      </c>
      <c r="U151" s="219">
        <v>4.5238020541452046</v>
      </c>
      <c r="AI151" s="219">
        <v>1909.7642857142855</v>
      </c>
      <c r="AJ151" s="219">
        <v>5.6282658145166486</v>
      </c>
      <c r="AL151">
        <v>7.2364035087719323</v>
      </c>
      <c r="AM151">
        <v>4.1385381752378922E-2</v>
      </c>
      <c r="AO151" s="219">
        <v>265.22544117647061</v>
      </c>
      <c r="AP151" s="219">
        <v>7.3067512489703565</v>
      </c>
      <c r="AT151" s="219">
        <v>27.050643776824053</v>
      </c>
      <c r="AU151" s="219">
        <v>1.9226574206491071E-2</v>
      </c>
      <c r="AW151" s="219">
        <v>36.429184549356258</v>
      </c>
      <c r="AX151" s="219">
        <v>6.1380802780550081E-2</v>
      </c>
      <c r="AZ151">
        <v>1</v>
      </c>
      <c r="BA151" s="183">
        <v>2.0699999999999998E-3</v>
      </c>
      <c r="BD151" t="s">
        <v>17212</v>
      </c>
    </row>
    <row r="152" spans="2:56" x14ac:dyDescent="0.2">
      <c r="B152">
        <v>1</v>
      </c>
      <c r="C152" t="s">
        <v>14538</v>
      </c>
      <c r="G152" s="352" t="s">
        <v>16057</v>
      </c>
      <c r="H152" s="183" t="s">
        <v>11553</v>
      </c>
      <c r="I152" s="183" t="s">
        <v>17213</v>
      </c>
      <c r="J152" s="183" t="s">
        <v>14439</v>
      </c>
      <c r="K152" s="219">
        <v>1225.2142857142858</v>
      </c>
      <c r="L152" s="219">
        <v>24.080835565091885</v>
      </c>
      <c r="Q152" s="219">
        <v>7.6946437768240372</v>
      </c>
      <c r="R152" s="219">
        <v>6.8544421448967783E-3</v>
      </c>
      <c r="T152" s="219">
        <v>2179.3447058823531</v>
      </c>
      <c r="U152" s="219">
        <v>4.5238020541452046</v>
      </c>
      <c r="AI152" s="219">
        <v>1909.7642857142855</v>
      </c>
      <c r="AJ152" s="219">
        <v>5.6282658145166486</v>
      </c>
      <c r="AL152">
        <v>7.2364035087719323</v>
      </c>
      <c r="AM152">
        <v>4.1385381752378922E-2</v>
      </c>
      <c r="AO152" s="219">
        <v>265.22544117647061</v>
      </c>
      <c r="AP152" s="219">
        <v>7.3067512489703565</v>
      </c>
      <c r="AT152" s="219">
        <v>27.050643776824053</v>
      </c>
      <c r="AU152" s="219">
        <v>1.9226574206491071E-2</v>
      </c>
      <c r="AW152" s="219">
        <v>36.429184549356258</v>
      </c>
      <c r="AX152" s="219">
        <v>6.1380802780550081E-2</v>
      </c>
      <c r="AZ152">
        <v>1</v>
      </c>
      <c r="BA152" s="183">
        <v>2.15E-3</v>
      </c>
      <c r="BD152" t="s">
        <v>17212</v>
      </c>
    </row>
    <row r="153" spans="2:56" x14ac:dyDescent="0.2">
      <c r="B153">
        <v>1</v>
      </c>
      <c r="C153" t="s">
        <v>14538</v>
      </c>
      <c r="G153" s="352" t="s">
        <v>16057</v>
      </c>
      <c r="H153" s="183" t="s">
        <v>11553</v>
      </c>
      <c r="I153" s="183" t="s">
        <v>17213</v>
      </c>
      <c r="J153" s="183" t="s">
        <v>14439</v>
      </c>
      <c r="K153" s="219">
        <v>1225.2142857142858</v>
      </c>
      <c r="L153" s="219">
        <v>24.080835565091885</v>
      </c>
      <c r="Q153" s="219">
        <v>7.6946437768240372</v>
      </c>
      <c r="R153" s="219">
        <v>6.8544421448967783E-3</v>
      </c>
      <c r="T153" s="219">
        <v>2179.3447058823531</v>
      </c>
      <c r="U153" s="219">
        <v>4.5238020541452046</v>
      </c>
      <c r="AI153" s="219">
        <v>1909.7642857142855</v>
      </c>
      <c r="AJ153" s="219">
        <v>5.6282658145166486</v>
      </c>
      <c r="AL153">
        <v>7.2364035087719323</v>
      </c>
      <c r="AM153">
        <v>4.1385381752378922E-2</v>
      </c>
      <c r="AO153" s="219">
        <v>265.22544117647061</v>
      </c>
      <c r="AP153" s="219">
        <v>7.3067512489703565</v>
      </c>
      <c r="AT153" s="219">
        <v>27.050643776824053</v>
      </c>
      <c r="AU153" s="219">
        <v>1.9226574206491071E-2</v>
      </c>
      <c r="AW153" s="219">
        <v>36.429184549356258</v>
      </c>
      <c r="AX153" s="219">
        <v>6.1380802780550081E-2</v>
      </c>
      <c r="AZ153">
        <v>1</v>
      </c>
      <c r="BA153" s="183">
        <v>2.2100000000000002E-3</v>
      </c>
      <c r="BD153" t="s">
        <v>17212</v>
      </c>
    </row>
    <row r="154" spans="2:56" x14ac:dyDescent="0.2">
      <c r="B154">
        <v>1</v>
      </c>
      <c r="C154" t="s">
        <v>14538</v>
      </c>
      <c r="G154" s="352" t="s">
        <v>16057</v>
      </c>
      <c r="H154" s="183" t="s">
        <v>11553</v>
      </c>
      <c r="I154" s="183" t="s">
        <v>17213</v>
      </c>
      <c r="J154" s="183" t="s">
        <v>14439</v>
      </c>
      <c r="K154" s="219">
        <v>1225.2142857142858</v>
      </c>
      <c r="L154" s="219">
        <v>24.080835565091885</v>
      </c>
      <c r="Q154" s="219">
        <v>7.6946437768240372</v>
      </c>
      <c r="R154" s="219">
        <v>6.8544421448967783E-3</v>
      </c>
      <c r="T154" s="219">
        <v>2179.3447058823531</v>
      </c>
      <c r="U154" s="219">
        <v>4.5238020541452046</v>
      </c>
      <c r="AI154" s="219">
        <v>1909.7642857142855</v>
      </c>
      <c r="AJ154" s="219">
        <v>5.6282658145166486</v>
      </c>
      <c r="AL154">
        <v>7.2364035087719323</v>
      </c>
      <c r="AM154">
        <v>4.1385381752378922E-2</v>
      </c>
      <c r="AO154" s="219">
        <v>265.22544117647061</v>
      </c>
      <c r="AP154" s="219">
        <v>7.3067512489703565</v>
      </c>
      <c r="AT154" s="219">
        <v>27.050643776824053</v>
      </c>
      <c r="AU154" s="219">
        <v>1.9226574206491071E-2</v>
      </c>
      <c r="AW154" s="219">
        <v>36.429184549356258</v>
      </c>
      <c r="AX154" s="219">
        <v>6.1380802780550081E-2</v>
      </c>
      <c r="AZ154">
        <v>1</v>
      </c>
      <c r="BA154" s="183">
        <v>2.3700000000000001E-3</v>
      </c>
      <c r="BD154" t="s">
        <v>17212</v>
      </c>
    </row>
    <row r="155" spans="2:56" x14ac:dyDescent="0.2">
      <c r="B155">
        <v>1</v>
      </c>
      <c r="C155" t="s">
        <v>14538</v>
      </c>
      <c r="G155" s="352" t="s">
        <v>16057</v>
      </c>
      <c r="H155" s="183" t="s">
        <v>11553</v>
      </c>
      <c r="I155" s="183" t="s">
        <v>17213</v>
      </c>
      <c r="J155" s="183" t="s">
        <v>14439</v>
      </c>
      <c r="K155" s="219">
        <v>1225.2142857142858</v>
      </c>
      <c r="L155" s="219">
        <v>24.080835565091885</v>
      </c>
      <c r="Q155" s="219">
        <v>7.6946437768240372</v>
      </c>
      <c r="R155" s="219">
        <v>6.8544421448967783E-3</v>
      </c>
      <c r="T155" s="219">
        <v>2179.3447058823531</v>
      </c>
      <c r="U155" s="219">
        <v>4.5238020541452046</v>
      </c>
      <c r="AI155" s="219">
        <v>1909.7642857142855</v>
      </c>
      <c r="AJ155" s="219">
        <v>5.6282658145166486</v>
      </c>
      <c r="AL155">
        <v>7.2364035087719323</v>
      </c>
      <c r="AM155">
        <v>4.1385381752378922E-2</v>
      </c>
      <c r="AO155" s="219">
        <v>265.22544117647061</v>
      </c>
      <c r="AP155" s="219">
        <v>7.3067512489703565</v>
      </c>
      <c r="AT155" s="219">
        <v>27.050643776824053</v>
      </c>
      <c r="AU155" s="219">
        <v>1.9226574206491071E-2</v>
      </c>
      <c r="AW155" s="219">
        <v>36.429184549356258</v>
      </c>
      <c r="AX155" s="219">
        <v>6.1380802780550081E-2</v>
      </c>
      <c r="AZ155">
        <v>1</v>
      </c>
      <c r="BA155" s="183">
        <v>2.8600000000000001E-3</v>
      </c>
      <c r="BD155" t="s">
        <v>17212</v>
      </c>
    </row>
    <row r="156" spans="2:56" x14ac:dyDescent="0.2">
      <c r="B156">
        <v>1</v>
      </c>
      <c r="C156" t="s">
        <v>14538</v>
      </c>
      <c r="G156" s="352" t="s">
        <v>16057</v>
      </c>
      <c r="H156" s="183" t="s">
        <v>11553</v>
      </c>
      <c r="I156" s="183" t="s">
        <v>17213</v>
      </c>
      <c r="J156" s="183" t="s">
        <v>14439</v>
      </c>
      <c r="K156" s="219">
        <v>1225.2142857142858</v>
      </c>
      <c r="L156" s="219">
        <v>24.080835565091885</v>
      </c>
      <c r="Q156" s="219">
        <v>7.6946437768240372</v>
      </c>
      <c r="R156" s="219">
        <v>6.8544421448967783E-3</v>
      </c>
      <c r="T156" s="219">
        <v>2179.3447058823531</v>
      </c>
      <c r="U156" s="219">
        <v>4.5238020541452046</v>
      </c>
      <c r="AI156" s="219">
        <v>1909.7642857142855</v>
      </c>
      <c r="AJ156" s="219">
        <v>5.6282658145166486</v>
      </c>
      <c r="AL156">
        <v>7.2364035087719323</v>
      </c>
      <c r="AM156">
        <v>4.1385381752378922E-2</v>
      </c>
      <c r="AO156" s="219">
        <v>265.22544117647061</v>
      </c>
      <c r="AP156" s="219">
        <v>7.3067512489703565</v>
      </c>
      <c r="AT156" s="219">
        <v>27.050643776824053</v>
      </c>
      <c r="AU156" s="219">
        <v>1.9226574206491071E-2</v>
      </c>
      <c r="AW156" s="219">
        <v>36.429184549356258</v>
      </c>
      <c r="AX156" s="219">
        <v>6.1380802780550081E-2</v>
      </c>
      <c r="AZ156">
        <v>1</v>
      </c>
      <c r="BA156" s="183">
        <v>2.2100000000000002E-3</v>
      </c>
      <c r="BD156" t="s">
        <v>17212</v>
      </c>
    </row>
    <row r="157" spans="2:56" x14ac:dyDescent="0.2">
      <c r="B157">
        <v>1</v>
      </c>
      <c r="C157" t="s">
        <v>14538</v>
      </c>
      <c r="G157" s="352" t="s">
        <v>16057</v>
      </c>
      <c r="H157" s="183" t="s">
        <v>11553</v>
      </c>
      <c r="I157" s="183" t="s">
        <v>17213</v>
      </c>
      <c r="J157" s="183" t="s">
        <v>14439</v>
      </c>
      <c r="K157" s="219">
        <v>1225.2142857142858</v>
      </c>
      <c r="L157" s="219">
        <v>24.080835565091885</v>
      </c>
      <c r="Q157" s="219">
        <v>7.6946437768240372</v>
      </c>
      <c r="R157" s="219">
        <v>6.8544421448967783E-3</v>
      </c>
      <c r="T157" s="219">
        <v>2179.3447058823531</v>
      </c>
      <c r="U157" s="219">
        <v>4.5238020541452046</v>
      </c>
      <c r="AI157" s="219">
        <v>1909.7642857142855</v>
      </c>
      <c r="AJ157" s="219">
        <v>5.6282658145166486</v>
      </c>
      <c r="AL157">
        <v>7.2364035087719323</v>
      </c>
      <c r="AM157">
        <v>4.1385381752378922E-2</v>
      </c>
      <c r="AO157" s="219">
        <v>265.22544117647061</v>
      </c>
      <c r="AP157" s="219">
        <v>7.3067512489703565</v>
      </c>
      <c r="AT157" s="219">
        <v>27.050643776824053</v>
      </c>
      <c r="AU157" s="219">
        <v>1.9226574206491071E-2</v>
      </c>
      <c r="AW157" s="219">
        <v>36.429184549356258</v>
      </c>
      <c r="AX157" s="219">
        <v>6.1380802780550081E-2</v>
      </c>
      <c r="AZ157">
        <v>1</v>
      </c>
      <c r="BA157" s="183">
        <v>1.8500000000000001E-3</v>
      </c>
      <c r="BD157" t="s">
        <v>17212</v>
      </c>
    </row>
    <row r="158" spans="2:56" x14ac:dyDescent="0.2">
      <c r="B158">
        <v>1</v>
      </c>
      <c r="C158" t="s">
        <v>14538</v>
      </c>
      <c r="G158" s="352" t="s">
        <v>16057</v>
      </c>
      <c r="H158" s="183" t="s">
        <v>11553</v>
      </c>
      <c r="I158" s="183" t="s">
        <v>17213</v>
      </c>
      <c r="J158" s="183" t="s">
        <v>14439</v>
      </c>
      <c r="K158" s="219">
        <v>1225.2142857142858</v>
      </c>
      <c r="L158" s="219">
        <v>24.080835565091885</v>
      </c>
      <c r="Q158" s="219">
        <v>7.6946437768240372</v>
      </c>
      <c r="R158" s="219">
        <v>6.8544421448967783E-3</v>
      </c>
      <c r="T158" s="219">
        <v>2179.3447058823531</v>
      </c>
      <c r="U158" s="219">
        <v>4.5238020541452046</v>
      </c>
      <c r="AI158" s="219">
        <v>1909.7642857142855</v>
      </c>
      <c r="AJ158" s="219">
        <v>5.6282658145166486</v>
      </c>
      <c r="AL158">
        <v>7.2364035087719323</v>
      </c>
      <c r="AM158">
        <v>4.1385381752378922E-2</v>
      </c>
      <c r="AO158" s="219">
        <v>265.22544117647061</v>
      </c>
      <c r="AP158" s="219">
        <v>7.3067512489703565</v>
      </c>
      <c r="AT158" s="219">
        <v>27.050643776824053</v>
      </c>
      <c r="AU158" s="219">
        <v>1.9226574206491071E-2</v>
      </c>
      <c r="AW158" s="219">
        <v>36.429184549356258</v>
      </c>
      <c r="AX158" s="219">
        <v>6.1380802780550081E-2</v>
      </c>
      <c r="AZ158">
        <v>1</v>
      </c>
      <c r="BA158" s="183">
        <v>1.58E-3</v>
      </c>
      <c r="BD158" t="s">
        <v>17212</v>
      </c>
    </row>
    <row r="159" spans="2:56" x14ac:dyDescent="0.2">
      <c r="B159">
        <v>1</v>
      </c>
      <c r="C159" t="s">
        <v>14538</v>
      </c>
      <c r="G159" s="352" t="s">
        <v>16057</v>
      </c>
      <c r="H159" s="183" t="s">
        <v>11553</v>
      </c>
      <c r="I159" s="183" t="s">
        <v>17213</v>
      </c>
      <c r="J159" s="183" t="s">
        <v>14439</v>
      </c>
      <c r="K159" s="219">
        <v>1225.2142857142858</v>
      </c>
      <c r="L159" s="219">
        <v>24.080835565091885</v>
      </c>
      <c r="Q159" s="219">
        <v>7.6946437768240372</v>
      </c>
      <c r="R159" s="219">
        <v>6.8544421448967783E-3</v>
      </c>
      <c r="T159" s="219">
        <v>2179.3447058823531</v>
      </c>
      <c r="U159" s="219">
        <v>4.5238020541452046</v>
      </c>
      <c r="AI159" s="219">
        <v>1909.7642857142855</v>
      </c>
      <c r="AJ159" s="219">
        <v>5.6282658145166486</v>
      </c>
      <c r="AL159">
        <v>7.2364035087719323</v>
      </c>
      <c r="AM159">
        <v>4.1385381752378922E-2</v>
      </c>
      <c r="AO159" s="219">
        <v>265.22544117647061</v>
      </c>
      <c r="AP159" s="219">
        <v>7.3067512489703565</v>
      </c>
      <c r="AT159" s="219">
        <v>27.050643776824053</v>
      </c>
      <c r="AU159" s="219">
        <v>1.9226574206491071E-2</v>
      </c>
      <c r="AW159" s="219">
        <v>36.429184549356258</v>
      </c>
      <c r="AX159" s="219">
        <v>6.1380802780550081E-2</v>
      </c>
      <c r="AZ159">
        <v>1</v>
      </c>
      <c r="BA159" s="183">
        <v>1.7700000000000001E-3</v>
      </c>
      <c r="BD159" t="s">
        <v>17212</v>
      </c>
    </row>
    <row r="160" spans="2:56" x14ac:dyDescent="0.2">
      <c r="B160">
        <v>1</v>
      </c>
      <c r="C160" t="s">
        <v>14538</v>
      </c>
      <c r="G160" s="352" t="s">
        <v>16057</v>
      </c>
      <c r="H160" s="183" t="s">
        <v>11553</v>
      </c>
      <c r="I160" s="183" t="s">
        <v>17213</v>
      </c>
      <c r="J160" s="183" t="s">
        <v>14439</v>
      </c>
      <c r="K160" s="219">
        <v>1225.2142857142858</v>
      </c>
      <c r="L160" s="219">
        <v>24.080835565091885</v>
      </c>
      <c r="Q160" s="219">
        <v>7.6946437768240372</v>
      </c>
      <c r="R160" s="219">
        <v>6.8544421448967783E-3</v>
      </c>
      <c r="T160" s="219">
        <v>2179.3447058823531</v>
      </c>
      <c r="U160" s="219">
        <v>4.5238020541452046</v>
      </c>
      <c r="AI160" s="219">
        <v>1909.7642857142855</v>
      </c>
      <c r="AJ160" s="219">
        <v>5.6282658145166486</v>
      </c>
      <c r="AL160">
        <v>7.2364035087719323</v>
      </c>
      <c r="AM160">
        <v>4.1385381752378922E-2</v>
      </c>
      <c r="AO160" s="219">
        <v>265.22544117647061</v>
      </c>
      <c r="AP160" s="219">
        <v>7.3067512489703565</v>
      </c>
      <c r="AT160" s="219">
        <v>27.050643776824053</v>
      </c>
      <c r="AU160" s="219">
        <v>1.9226574206491071E-2</v>
      </c>
      <c r="AW160" s="219">
        <v>36.429184549356258</v>
      </c>
      <c r="AX160" s="219">
        <v>6.1380802780550081E-2</v>
      </c>
      <c r="AZ160">
        <v>1</v>
      </c>
      <c r="BA160" s="183">
        <v>2.0300000000000001E-3</v>
      </c>
      <c r="BD160" t="s">
        <v>17212</v>
      </c>
    </row>
    <row r="161" spans="2:56" x14ac:dyDescent="0.2">
      <c r="B161">
        <v>1</v>
      </c>
      <c r="C161" t="s">
        <v>14538</v>
      </c>
      <c r="G161" s="352" t="s">
        <v>16057</v>
      </c>
      <c r="H161" s="183" t="s">
        <v>11553</v>
      </c>
      <c r="I161" s="183" t="s">
        <v>17213</v>
      </c>
      <c r="J161" s="183" t="s">
        <v>14439</v>
      </c>
      <c r="K161" s="219">
        <v>1225.2142857142858</v>
      </c>
      <c r="L161" s="219">
        <v>24.080835565091885</v>
      </c>
      <c r="Q161" s="219">
        <v>7.6946437768240372</v>
      </c>
      <c r="R161" s="219">
        <v>6.8544421448967783E-3</v>
      </c>
      <c r="T161" s="219">
        <v>2179.3447058823531</v>
      </c>
      <c r="U161" s="219">
        <v>4.5238020541452046</v>
      </c>
      <c r="AI161" s="219">
        <v>1909.7642857142855</v>
      </c>
      <c r="AJ161" s="219">
        <v>5.6282658145166486</v>
      </c>
      <c r="AL161">
        <v>7.2364035087719323</v>
      </c>
      <c r="AM161">
        <v>4.1385381752378922E-2</v>
      </c>
      <c r="AO161" s="219">
        <v>265.22544117647061</v>
      </c>
      <c r="AP161" s="219">
        <v>7.3067512489703565</v>
      </c>
      <c r="AT161" s="219">
        <v>27.050643776824053</v>
      </c>
      <c r="AU161" s="219">
        <v>1.9226574206491071E-2</v>
      </c>
      <c r="AW161" s="219">
        <v>36.429184549356258</v>
      </c>
      <c r="AX161" s="219">
        <v>6.1380802780550081E-2</v>
      </c>
      <c r="AZ161">
        <v>1</v>
      </c>
      <c r="BA161" s="183">
        <v>1.7899999999999999E-3</v>
      </c>
      <c r="BD161" t="s">
        <v>17212</v>
      </c>
    </row>
    <row r="162" spans="2:56" x14ac:dyDescent="0.2">
      <c r="B162">
        <v>1</v>
      </c>
      <c r="C162" t="s">
        <v>14538</v>
      </c>
      <c r="G162" s="352" t="s">
        <v>16057</v>
      </c>
      <c r="H162" s="183" t="s">
        <v>11553</v>
      </c>
      <c r="I162" s="183" t="s">
        <v>17213</v>
      </c>
      <c r="J162" s="183" t="s">
        <v>14439</v>
      </c>
      <c r="K162" s="219">
        <v>1225.2142857142858</v>
      </c>
      <c r="L162" s="219">
        <v>24.080835565091885</v>
      </c>
      <c r="Q162" s="219">
        <v>7.6946437768240372</v>
      </c>
      <c r="R162" s="219">
        <v>6.8544421448967783E-3</v>
      </c>
      <c r="T162" s="219">
        <v>2179.3447058823531</v>
      </c>
      <c r="U162" s="219">
        <v>4.5238020541452046</v>
      </c>
      <c r="AI162" s="219">
        <v>1909.7642857142855</v>
      </c>
      <c r="AJ162" s="219">
        <v>5.6282658145166486</v>
      </c>
      <c r="AL162">
        <v>7.2364035087719323</v>
      </c>
      <c r="AM162">
        <v>4.1385381752378922E-2</v>
      </c>
      <c r="AO162" s="219">
        <v>265.22544117647061</v>
      </c>
      <c r="AP162" s="219">
        <v>7.3067512489703565</v>
      </c>
      <c r="AT162" s="219">
        <v>27.050643776824053</v>
      </c>
      <c r="AU162" s="219">
        <v>1.9226574206491071E-2</v>
      </c>
      <c r="AW162" s="219">
        <v>36.429184549356258</v>
      </c>
      <c r="AX162" s="219">
        <v>6.1380802780550081E-2</v>
      </c>
      <c r="AZ162">
        <v>1</v>
      </c>
      <c r="BA162" s="183">
        <v>1.48E-3</v>
      </c>
      <c r="BD162" t="s">
        <v>17212</v>
      </c>
    </row>
    <row r="163" spans="2:56" x14ac:dyDescent="0.2">
      <c r="B163">
        <v>1</v>
      </c>
      <c r="C163" t="s">
        <v>14538</v>
      </c>
      <c r="G163" s="352" t="s">
        <v>16057</v>
      </c>
      <c r="H163" s="183" t="s">
        <v>11553</v>
      </c>
      <c r="I163" s="183" t="s">
        <v>17213</v>
      </c>
      <c r="J163" s="183" t="s">
        <v>14439</v>
      </c>
      <c r="K163" s="219">
        <v>1225.2142857142858</v>
      </c>
      <c r="L163" s="219">
        <v>24.080835565091885</v>
      </c>
      <c r="Q163" s="219">
        <v>7.6946437768240372</v>
      </c>
      <c r="R163" s="219">
        <v>6.8544421448967783E-3</v>
      </c>
      <c r="T163" s="219">
        <v>2179.3447058823531</v>
      </c>
      <c r="U163" s="219">
        <v>4.5238020541452046</v>
      </c>
      <c r="AI163" s="219">
        <v>1909.7642857142855</v>
      </c>
      <c r="AJ163" s="219">
        <v>5.6282658145166486</v>
      </c>
      <c r="AL163">
        <v>7.2364035087719323</v>
      </c>
      <c r="AM163">
        <v>4.1385381752378922E-2</v>
      </c>
      <c r="AO163" s="219">
        <v>265.22544117647061</v>
      </c>
      <c r="AP163" s="219">
        <v>7.3067512489703565</v>
      </c>
      <c r="AT163" s="219">
        <v>27.050643776824053</v>
      </c>
      <c r="AU163" s="219">
        <v>1.9226574206491071E-2</v>
      </c>
      <c r="AW163" s="219">
        <v>36.429184549356258</v>
      </c>
      <c r="AX163" s="219">
        <v>6.1380802780550081E-2</v>
      </c>
      <c r="AZ163">
        <v>1</v>
      </c>
      <c r="BA163" s="183">
        <v>1.92E-3</v>
      </c>
      <c r="BD163" t="s">
        <v>17212</v>
      </c>
    </row>
    <row r="164" spans="2:56" x14ac:dyDescent="0.2">
      <c r="B164">
        <v>1</v>
      </c>
      <c r="C164" t="s">
        <v>14538</v>
      </c>
      <c r="G164" s="352" t="s">
        <v>16057</v>
      </c>
      <c r="H164" s="183" t="s">
        <v>11553</v>
      </c>
      <c r="I164" s="183" t="s">
        <v>17213</v>
      </c>
      <c r="J164" s="183" t="s">
        <v>14439</v>
      </c>
      <c r="K164" s="219">
        <v>1225.2142857142858</v>
      </c>
      <c r="L164" s="219">
        <v>24.080835565091885</v>
      </c>
      <c r="Q164" s="219">
        <v>7.6946437768240372</v>
      </c>
      <c r="R164" s="219">
        <v>6.8544421448967783E-3</v>
      </c>
      <c r="T164" s="219">
        <v>2179.3447058823531</v>
      </c>
      <c r="U164" s="219">
        <v>4.5238020541452046</v>
      </c>
      <c r="AI164" s="219">
        <v>1909.7642857142855</v>
      </c>
      <c r="AJ164" s="219">
        <v>5.6282658145166486</v>
      </c>
      <c r="AL164">
        <v>7.2364035087719323</v>
      </c>
      <c r="AM164">
        <v>4.1385381752378922E-2</v>
      </c>
      <c r="AO164" s="219">
        <v>265.22544117647061</v>
      </c>
      <c r="AP164" s="219">
        <v>7.3067512489703565</v>
      </c>
      <c r="AT164" s="219">
        <v>27.050643776824053</v>
      </c>
      <c r="AU164" s="219">
        <v>1.9226574206491071E-2</v>
      </c>
      <c r="AW164" s="219">
        <v>36.429184549356258</v>
      </c>
      <c r="AX164" s="219">
        <v>6.1380802780550081E-2</v>
      </c>
      <c r="AZ164">
        <v>1</v>
      </c>
      <c r="BA164" s="183">
        <v>1.8E-3</v>
      </c>
      <c r="BD164" t="s">
        <v>17212</v>
      </c>
    </row>
    <row r="165" spans="2:56" x14ac:dyDescent="0.2">
      <c r="B165">
        <v>1</v>
      </c>
      <c r="C165" t="s">
        <v>14538</v>
      </c>
      <c r="G165" s="352" t="s">
        <v>16057</v>
      </c>
      <c r="H165" s="183" t="s">
        <v>11553</v>
      </c>
      <c r="I165" s="183" t="s">
        <v>17213</v>
      </c>
      <c r="J165" s="183" t="s">
        <v>14439</v>
      </c>
      <c r="K165" s="219">
        <v>1225.2142857142858</v>
      </c>
      <c r="L165" s="219">
        <v>24.080835565091885</v>
      </c>
      <c r="Q165" s="219">
        <v>7.6946437768240372</v>
      </c>
      <c r="R165" s="219">
        <v>6.8544421448967783E-3</v>
      </c>
      <c r="T165" s="219">
        <v>2179.3447058823531</v>
      </c>
      <c r="U165" s="219">
        <v>4.5238020541452046</v>
      </c>
      <c r="AI165" s="219">
        <v>1909.7642857142855</v>
      </c>
      <c r="AJ165" s="219">
        <v>5.6282658145166486</v>
      </c>
      <c r="AL165">
        <v>7.2364035087719323</v>
      </c>
      <c r="AM165">
        <v>4.1385381752378922E-2</v>
      </c>
      <c r="AO165" s="219">
        <v>265.22544117647061</v>
      </c>
      <c r="AP165" s="219">
        <v>7.3067512489703565</v>
      </c>
      <c r="AT165" s="219">
        <v>27.050643776824053</v>
      </c>
      <c r="AU165" s="219">
        <v>1.9226574206491071E-2</v>
      </c>
      <c r="AW165" s="219">
        <v>36.429184549356258</v>
      </c>
      <c r="AX165" s="219">
        <v>6.1380802780550081E-2</v>
      </c>
      <c r="AZ165">
        <v>1</v>
      </c>
      <c r="BA165" s="183">
        <v>1.89E-3</v>
      </c>
      <c r="BD165" t="s">
        <v>17212</v>
      </c>
    </row>
    <row r="166" spans="2:56" x14ac:dyDescent="0.2">
      <c r="B166">
        <v>1</v>
      </c>
      <c r="C166" t="s">
        <v>14538</v>
      </c>
      <c r="G166" s="352" t="s">
        <v>16057</v>
      </c>
      <c r="H166" s="183" t="s">
        <v>11553</v>
      </c>
      <c r="I166" s="183" t="s">
        <v>17213</v>
      </c>
      <c r="J166" s="183" t="s">
        <v>14439</v>
      </c>
      <c r="K166" s="219">
        <v>1225.2142857142858</v>
      </c>
      <c r="L166" s="219">
        <v>24.080835565091885</v>
      </c>
      <c r="Q166" s="219">
        <v>7.6946437768240372</v>
      </c>
      <c r="R166" s="219">
        <v>6.8544421448967783E-3</v>
      </c>
      <c r="T166" s="219">
        <v>2179.3447058823531</v>
      </c>
      <c r="U166" s="219">
        <v>4.5238020541452046</v>
      </c>
      <c r="AI166" s="219">
        <v>1909.7642857142855</v>
      </c>
      <c r="AJ166" s="219">
        <v>5.6282658145166486</v>
      </c>
      <c r="AL166">
        <v>7.2364035087719323</v>
      </c>
      <c r="AM166">
        <v>4.1385381752378922E-2</v>
      </c>
      <c r="AO166" s="219">
        <v>265.22544117647061</v>
      </c>
      <c r="AP166" s="219">
        <v>7.3067512489703565</v>
      </c>
      <c r="AT166" s="219">
        <v>27.050643776824053</v>
      </c>
      <c r="AU166" s="219">
        <v>1.9226574206491071E-2</v>
      </c>
      <c r="AW166" s="219">
        <v>36.429184549356258</v>
      </c>
      <c r="AX166" s="219">
        <v>6.1380802780550081E-2</v>
      </c>
      <c r="AZ166">
        <v>1</v>
      </c>
      <c r="BA166" s="183">
        <v>1.82E-3</v>
      </c>
      <c r="BD166" t="s">
        <v>17212</v>
      </c>
    </row>
    <row r="167" spans="2:56" x14ac:dyDescent="0.2">
      <c r="B167">
        <v>1</v>
      </c>
      <c r="C167" t="s">
        <v>14538</v>
      </c>
      <c r="G167" s="352" t="s">
        <v>16057</v>
      </c>
      <c r="H167" s="183" t="s">
        <v>11553</v>
      </c>
      <c r="I167" s="183" t="s">
        <v>17213</v>
      </c>
      <c r="J167" s="183" t="s">
        <v>14439</v>
      </c>
      <c r="K167" s="219">
        <v>1225.2142857142858</v>
      </c>
      <c r="L167" s="219">
        <v>24.080835565091885</v>
      </c>
      <c r="Q167" s="219">
        <v>7.6946437768240372</v>
      </c>
      <c r="R167" s="219">
        <v>6.8544421448967783E-3</v>
      </c>
      <c r="T167" s="219">
        <v>2179.3447058823531</v>
      </c>
      <c r="U167" s="219">
        <v>4.5238020541452046</v>
      </c>
      <c r="AI167" s="219">
        <v>1909.7642857142855</v>
      </c>
      <c r="AJ167" s="219">
        <v>5.6282658145166486</v>
      </c>
      <c r="AL167">
        <v>7.2364035087719323</v>
      </c>
      <c r="AM167">
        <v>4.1385381752378922E-2</v>
      </c>
      <c r="AO167" s="219">
        <v>265.22544117647061</v>
      </c>
      <c r="AP167" s="219">
        <v>7.3067512489703565</v>
      </c>
      <c r="AT167" s="219">
        <v>27.050643776824053</v>
      </c>
      <c r="AU167" s="219">
        <v>1.9226574206491071E-2</v>
      </c>
      <c r="AW167" s="219">
        <v>36.429184549356258</v>
      </c>
      <c r="AX167" s="219">
        <v>6.1380802780550081E-2</v>
      </c>
      <c r="AZ167">
        <v>1</v>
      </c>
      <c r="BA167" s="183">
        <v>2.1900000000000001E-3</v>
      </c>
      <c r="BD167" t="s">
        <v>17212</v>
      </c>
    </row>
    <row r="168" spans="2:56" x14ac:dyDescent="0.2">
      <c r="B168">
        <v>1</v>
      </c>
      <c r="C168" t="s">
        <v>14538</v>
      </c>
      <c r="G168" s="352" t="s">
        <v>16057</v>
      </c>
      <c r="H168" s="183" t="s">
        <v>11553</v>
      </c>
      <c r="I168" s="183" t="s">
        <v>17213</v>
      </c>
      <c r="J168" s="183" t="s">
        <v>14439</v>
      </c>
      <c r="K168" s="219">
        <v>1225.2142857142858</v>
      </c>
      <c r="L168" s="219">
        <v>24.080835565091885</v>
      </c>
      <c r="Q168" s="219">
        <v>7.6946437768240372</v>
      </c>
      <c r="R168" s="219">
        <v>6.8544421448967783E-3</v>
      </c>
      <c r="T168" s="219">
        <v>2179.3447058823531</v>
      </c>
      <c r="U168" s="219">
        <v>4.5238020541452046</v>
      </c>
      <c r="AI168" s="219">
        <v>1909.7642857142855</v>
      </c>
      <c r="AJ168" s="219">
        <v>5.6282658145166486</v>
      </c>
      <c r="AL168">
        <v>7.2364035087719323</v>
      </c>
      <c r="AM168">
        <v>4.1385381752378922E-2</v>
      </c>
      <c r="AO168" s="219">
        <v>265.22544117647061</v>
      </c>
      <c r="AP168" s="219">
        <v>7.3067512489703565</v>
      </c>
      <c r="AT168" s="219">
        <v>27.050643776824053</v>
      </c>
      <c r="AU168" s="219">
        <v>1.9226574206491071E-2</v>
      </c>
      <c r="AW168" s="219">
        <v>36.429184549356258</v>
      </c>
      <c r="AX168" s="219">
        <v>6.1380802780550081E-2</v>
      </c>
      <c r="AZ168">
        <v>1</v>
      </c>
      <c r="BA168" s="183">
        <v>1.7899999999999999E-3</v>
      </c>
      <c r="BD168" t="s">
        <v>17212</v>
      </c>
    </row>
    <row r="169" spans="2:56" x14ac:dyDescent="0.2">
      <c r="B169">
        <v>1</v>
      </c>
      <c r="C169" t="s">
        <v>14538</v>
      </c>
      <c r="G169" s="352" t="s">
        <v>16057</v>
      </c>
      <c r="H169" s="183" t="s">
        <v>11553</v>
      </c>
      <c r="I169" s="183" t="s">
        <v>17213</v>
      </c>
      <c r="J169" s="183" t="s">
        <v>14439</v>
      </c>
      <c r="K169" s="219">
        <v>1225.2142857142858</v>
      </c>
      <c r="L169" s="219">
        <v>24.080835565091885</v>
      </c>
      <c r="Q169" s="219">
        <v>7.6946437768240372</v>
      </c>
      <c r="R169" s="219">
        <v>6.8544421448967783E-3</v>
      </c>
      <c r="T169" s="219">
        <v>2179.3447058823531</v>
      </c>
      <c r="U169" s="219">
        <v>4.5238020541452046</v>
      </c>
      <c r="AI169" s="219">
        <v>1909.7642857142855</v>
      </c>
      <c r="AJ169" s="219">
        <v>5.6282658145166486</v>
      </c>
      <c r="AL169">
        <v>7.2364035087719323</v>
      </c>
      <c r="AM169">
        <v>4.1385381752378922E-2</v>
      </c>
      <c r="AO169" s="219">
        <v>265.22544117647061</v>
      </c>
      <c r="AP169" s="219">
        <v>7.3067512489703565</v>
      </c>
      <c r="AT169" s="219">
        <v>27.050643776824053</v>
      </c>
      <c r="AU169" s="219">
        <v>1.9226574206491071E-2</v>
      </c>
      <c r="AW169" s="219">
        <v>36.429184549356258</v>
      </c>
      <c r="AX169" s="219">
        <v>6.1380802780550081E-2</v>
      </c>
      <c r="AZ169">
        <v>1</v>
      </c>
      <c r="BA169" s="183">
        <v>1.5100000000000001E-3</v>
      </c>
      <c r="BD169" t="s">
        <v>17212</v>
      </c>
    </row>
    <row r="170" spans="2:56" x14ac:dyDescent="0.2">
      <c r="B170">
        <v>1</v>
      </c>
      <c r="C170" t="s">
        <v>14538</v>
      </c>
      <c r="G170" s="352" t="s">
        <v>16057</v>
      </c>
      <c r="H170" s="183" t="s">
        <v>11553</v>
      </c>
      <c r="I170" s="183" t="s">
        <v>17213</v>
      </c>
      <c r="J170" s="183" t="s">
        <v>14439</v>
      </c>
      <c r="K170" s="219">
        <v>704.65000000000009</v>
      </c>
      <c r="L170" s="219">
        <v>16.048580503278547</v>
      </c>
      <c r="Q170" s="219">
        <v>8.0055770212766024</v>
      </c>
      <c r="R170" s="219">
        <v>5.4235346796901755E-3</v>
      </c>
      <c r="T170" s="219">
        <v>2168.1563157894743</v>
      </c>
      <c r="U170" s="219">
        <v>5.4222959388735532</v>
      </c>
      <c r="AI170" s="219">
        <v>1777.0250000000001</v>
      </c>
      <c r="AJ170" s="219">
        <v>6.3755808524144504</v>
      </c>
      <c r="AL170">
        <v>7.4306956521739105</v>
      </c>
      <c r="AM170">
        <v>5.2574505022705657E-2</v>
      </c>
      <c r="AO170" s="219">
        <v>288.3373529411765</v>
      </c>
      <c r="AP170" s="219">
        <v>8.0887647908030704</v>
      </c>
      <c r="AT170" s="219">
        <v>27.025531914893612</v>
      </c>
      <c r="AU170" s="219">
        <v>1.8235895665390495E-2</v>
      </c>
      <c r="AW170" s="219">
        <v>36.454468085106399</v>
      </c>
      <c r="AX170" s="219">
        <v>7.3479347829071506E-2</v>
      </c>
      <c r="AZ170">
        <v>1</v>
      </c>
      <c r="BA170" s="183">
        <v>1.82E-3</v>
      </c>
      <c r="BD170" t="s">
        <v>17212</v>
      </c>
    </row>
    <row r="171" spans="2:56" x14ac:dyDescent="0.2">
      <c r="B171">
        <v>1</v>
      </c>
      <c r="C171" t="s">
        <v>14538</v>
      </c>
      <c r="G171" s="352" t="s">
        <v>16057</v>
      </c>
      <c r="H171" s="183" t="s">
        <v>11553</v>
      </c>
      <c r="I171" s="183" t="s">
        <v>17213</v>
      </c>
      <c r="J171" s="183" t="s">
        <v>14439</v>
      </c>
      <c r="K171" s="219">
        <v>704.65000000000009</v>
      </c>
      <c r="L171" s="219">
        <v>16.048580503278547</v>
      </c>
      <c r="Q171" s="219">
        <v>8.0055770212766024</v>
      </c>
      <c r="R171" s="219">
        <v>5.4235346796901755E-3</v>
      </c>
      <c r="T171" s="219">
        <v>2168.1563157894743</v>
      </c>
      <c r="U171" s="219">
        <v>5.4222959388735532</v>
      </c>
      <c r="AI171" s="219">
        <v>1777.0250000000001</v>
      </c>
      <c r="AJ171" s="219">
        <v>6.3755808524144504</v>
      </c>
      <c r="AL171">
        <v>7.4306956521739105</v>
      </c>
      <c r="AM171">
        <v>5.2574505022705657E-2</v>
      </c>
      <c r="AO171" s="219">
        <v>288.3373529411765</v>
      </c>
      <c r="AP171" s="219">
        <v>8.0887647908030704</v>
      </c>
      <c r="AT171" s="219">
        <v>27.025531914893612</v>
      </c>
      <c r="AU171" s="219">
        <v>1.8235895665390495E-2</v>
      </c>
      <c r="AW171" s="219">
        <v>36.454468085106399</v>
      </c>
      <c r="AX171" s="219">
        <v>7.3479347829071506E-2</v>
      </c>
      <c r="AZ171">
        <v>1</v>
      </c>
      <c r="BA171" s="183">
        <v>2.4599999999999999E-3</v>
      </c>
      <c r="BD171" t="s">
        <v>17212</v>
      </c>
    </row>
    <row r="172" spans="2:56" x14ac:dyDescent="0.2">
      <c r="B172">
        <v>1</v>
      </c>
      <c r="C172" t="s">
        <v>14538</v>
      </c>
      <c r="G172" s="352" t="s">
        <v>16057</v>
      </c>
      <c r="H172" s="183" t="s">
        <v>11553</v>
      </c>
      <c r="I172" s="183" t="s">
        <v>17213</v>
      </c>
      <c r="J172" s="183" t="s">
        <v>14439</v>
      </c>
      <c r="K172" s="219">
        <v>704.65000000000009</v>
      </c>
      <c r="L172" s="219">
        <v>16.048580503278547</v>
      </c>
      <c r="Q172" s="219">
        <v>8.0055770212766024</v>
      </c>
      <c r="R172" s="219">
        <v>5.4235346796901755E-3</v>
      </c>
      <c r="T172" s="219">
        <v>2168.1563157894743</v>
      </c>
      <c r="U172" s="219">
        <v>5.4222959388735532</v>
      </c>
      <c r="AI172" s="219">
        <v>1777.0250000000001</v>
      </c>
      <c r="AJ172" s="219">
        <v>6.3755808524144504</v>
      </c>
      <c r="AL172">
        <v>7.4306956521739105</v>
      </c>
      <c r="AM172">
        <v>5.2574505022705657E-2</v>
      </c>
      <c r="AO172" s="219">
        <v>288.3373529411765</v>
      </c>
      <c r="AP172" s="219">
        <v>8.0887647908030704</v>
      </c>
      <c r="AT172" s="219">
        <v>27.025531914893612</v>
      </c>
      <c r="AU172" s="219">
        <v>1.8235895665390495E-2</v>
      </c>
      <c r="AW172" s="219">
        <v>36.454468085106399</v>
      </c>
      <c r="AX172" s="219">
        <v>7.3479347829071506E-2</v>
      </c>
      <c r="AZ172">
        <v>1</v>
      </c>
      <c r="BA172" s="183">
        <v>2.8700000000000002E-3</v>
      </c>
      <c r="BD172" t="s">
        <v>17212</v>
      </c>
    </row>
    <row r="173" spans="2:56" x14ac:dyDescent="0.2">
      <c r="B173">
        <v>1</v>
      </c>
      <c r="C173" t="s">
        <v>14538</v>
      </c>
      <c r="G173" s="352" t="s">
        <v>16057</v>
      </c>
      <c r="H173" s="183" t="s">
        <v>11553</v>
      </c>
      <c r="I173" s="183" t="s">
        <v>17213</v>
      </c>
      <c r="J173" s="183" t="s">
        <v>14439</v>
      </c>
      <c r="K173" s="219">
        <v>704.65000000000009</v>
      </c>
      <c r="L173" s="219">
        <v>16.048580503278547</v>
      </c>
      <c r="Q173" s="219">
        <v>8.0055770212766024</v>
      </c>
      <c r="R173" s="219">
        <v>5.4235346796901755E-3</v>
      </c>
      <c r="T173" s="219">
        <v>2168.1563157894743</v>
      </c>
      <c r="U173" s="219">
        <v>5.4222959388735532</v>
      </c>
      <c r="AI173" s="219">
        <v>1777.0250000000001</v>
      </c>
      <c r="AJ173" s="219">
        <v>6.3755808524144504</v>
      </c>
      <c r="AL173">
        <v>7.4306956521739105</v>
      </c>
      <c r="AM173">
        <v>5.2574505022705657E-2</v>
      </c>
      <c r="AO173" s="219">
        <v>288.3373529411765</v>
      </c>
      <c r="AP173" s="219">
        <v>8.0887647908030704</v>
      </c>
      <c r="AT173" s="219">
        <v>27.025531914893612</v>
      </c>
      <c r="AU173" s="219">
        <v>1.8235895665390495E-2</v>
      </c>
      <c r="AW173" s="219">
        <v>36.454468085106399</v>
      </c>
      <c r="AX173" s="219">
        <v>7.3479347829071506E-2</v>
      </c>
      <c r="AZ173">
        <v>1</v>
      </c>
      <c r="BA173" s="183">
        <v>1.4300000000000001E-3</v>
      </c>
      <c r="BD173" t="s">
        <v>17212</v>
      </c>
    </row>
    <row r="174" spans="2:56" x14ac:dyDescent="0.2">
      <c r="B174">
        <v>1</v>
      </c>
      <c r="C174" t="s">
        <v>14538</v>
      </c>
      <c r="G174" s="352" t="s">
        <v>16057</v>
      </c>
      <c r="H174" s="183" t="s">
        <v>11553</v>
      </c>
      <c r="I174" s="183" t="s">
        <v>17213</v>
      </c>
      <c r="J174" s="183" t="s">
        <v>14439</v>
      </c>
      <c r="K174" s="219">
        <v>704.65000000000009</v>
      </c>
      <c r="L174" s="219">
        <v>16.048580503278547</v>
      </c>
      <c r="Q174" s="219">
        <v>8.0055770212766024</v>
      </c>
      <c r="R174" s="219">
        <v>5.4235346796901755E-3</v>
      </c>
      <c r="T174" s="219">
        <v>2168.1563157894743</v>
      </c>
      <c r="U174" s="219">
        <v>5.4222959388735532</v>
      </c>
      <c r="AI174" s="219">
        <v>1777.0250000000001</v>
      </c>
      <c r="AJ174" s="219">
        <v>6.3755808524144504</v>
      </c>
      <c r="AL174">
        <v>7.4306956521739105</v>
      </c>
      <c r="AM174">
        <v>5.2574505022705657E-2</v>
      </c>
      <c r="AO174" s="219">
        <v>288.3373529411765</v>
      </c>
      <c r="AP174" s="219">
        <v>8.0887647908030704</v>
      </c>
      <c r="AT174" s="219">
        <v>27.025531914893612</v>
      </c>
      <c r="AU174" s="219">
        <v>1.8235895665390495E-2</v>
      </c>
      <c r="AW174" s="219">
        <v>36.454468085106399</v>
      </c>
      <c r="AX174" s="219">
        <v>7.3479347829071506E-2</v>
      </c>
      <c r="AZ174">
        <v>1</v>
      </c>
      <c r="BA174" s="183">
        <v>2.5899999999999999E-3</v>
      </c>
      <c r="BD174" t="s">
        <v>17212</v>
      </c>
    </row>
    <row r="175" spans="2:56" x14ac:dyDescent="0.2">
      <c r="B175">
        <v>1</v>
      </c>
      <c r="C175" t="s">
        <v>14538</v>
      </c>
      <c r="G175" s="352" t="s">
        <v>16057</v>
      </c>
      <c r="H175" s="183" t="s">
        <v>11553</v>
      </c>
      <c r="I175" s="183" t="s">
        <v>17213</v>
      </c>
      <c r="J175" s="183" t="s">
        <v>14439</v>
      </c>
      <c r="K175" s="219">
        <v>704.65000000000009</v>
      </c>
      <c r="L175" s="219">
        <v>16.048580503278547</v>
      </c>
      <c r="Q175" s="219">
        <v>8.0055770212766024</v>
      </c>
      <c r="R175" s="219">
        <v>5.4235346796901755E-3</v>
      </c>
      <c r="T175" s="219">
        <v>2168.1563157894743</v>
      </c>
      <c r="U175" s="219">
        <v>5.4222959388735532</v>
      </c>
      <c r="AI175" s="219">
        <v>1777.0250000000001</v>
      </c>
      <c r="AJ175" s="219">
        <v>6.3755808524144504</v>
      </c>
      <c r="AL175">
        <v>7.4306956521739105</v>
      </c>
      <c r="AM175">
        <v>5.2574505022705657E-2</v>
      </c>
      <c r="AO175" s="219">
        <v>288.3373529411765</v>
      </c>
      <c r="AP175" s="219">
        <v>8.0887647908030704</v>
      </c>
      <c r="AT175" s="219">
        <v>27.025531914893612</v>
      </c>
      <c r="AU175" s="219">
        <v>1.8235895665390495E-2</v>
      </c>
      <c r="AW175" s="219">
        <v>36.454468085106399</v>
      </c>
      <c r="AX175" s="219">
        <v>7.3479347829071506E-2</v>
      </c>
      <c r="AZ175">
        <v>1</v>
      </c>
      <c r="BA175" s="183">
        <v>2.0300000000000001E-3</v>
      </c>
      <c r="BD175" t="s">
        <v>17212</v>
      </c>
    </row>
    <row r="176" spans="2:56" x14ac:dyDescent="0.2">
      <c r="B176">
        <v>1</v>
      </c>
      <c r="C176" t="s">
        <v>14538</v>
      </c>
      <c r="G176" s="352" t="s">
        <v>16057</v>
      </c>
      <c r="H176" s="183" t="s">
        <v>11553</v>
      </c>
      <c r="I176" s="183" t="s">
        <v>17213</v>
      </c>
      <c r="J176" s="183" t="s">
        <v>14439</v>
      </c>
      <c r="K176" s="219">
        <v>704.65000000000009</v>
      </c>
      <c r="L176" s="219">
        <v>16.048580503278547</v>
      </c>
      <c r="Q176" s="219">
        <v>8.0055770212766024</v>
      </c>
      <c r="R176" s="219">
        <v>5.4235346796901755E-3</v>
      </c>
      <c r="T176" s="219">
        <v>2168.1563157894743</v>
      </c>
      <c r="U176" s="219">
        <v>5.4222959388735532</v>
      </c>
      <c r="AI176" s="219">
        <v>1777.0250000000001</v>
      </c>
      <c r="AJ176" s="219">
        <v>6.3755808524144504</v>
      </c>
      <c r="AL176">
        <v>7.4306956521739105</v>
      </c>
      <c r="AM176">
        <v>5.2574505022705657E-2</v>
      </c>
      <c r="AO176" s="219">
        <v>288.3373529411765</v>
      </c>
      <c r="AP176" s="219">
        <v>8.0887647908030704</v>
      </c>
      <c r="AT176" s="219">
        <v>27.025531914893612</v>
      </c>
      <c r="AU176" s="219">
        <v>1.8235895665390495E-2</v>
      </c>
      <c r="AW176" s="219">
        <v>36.454468085106399</v>
      </c>
      <c r="AX176" s="219">
        <v>7.3479347829071506E-2</v>
      </c>
      <c r="AZ176">
        <v>1</v>
      </c>
      <c r="BA176" s="183">
        <v>2.4199999999999998E-3</v>
      </c>
      <c r="BD176" t="s">
        <v>17212</v>
      </c>
    </row>
    <row r="177" spans="2:56" x14ac:dyDescent="0.2">
      <c r="B177">
        <v>1</v>
      </c>
      <c r="C177" t="s">
        <v>14538</v>
      </c>
      <c r="G177" s="352" t="s">
        <v>16057</v>
      </c>
      <c r="H177" s="183" t="s">
        <v>11553</v>
      </c>
      <c r="I177" s="183" t="s">
        <v>17213</v>
      </c>
      <c r="J177" s="183" t="s">
        <v>14439</v>
      </c>
      <c r="K177" s="219">
        <v>704.65000000000009</v>
      </c>
      <c r="L177" s="219">
        <v>16.048580503278547</v>
      </c>
      <c r="Q177" s="219">
        <v>8.0055770212766024</v>
      </c>
      <c r="R177" s="219">
        <v>5.4235346796901755E-3</v>
      </c>
      <c r="T177" s="219">
        <v>2168.1563157894743</v>
      </c>
      <c r="U177" s="219">
        <v>5.4222959388735532</v>
      </c>
      <c r="AI177" s="219">
        <v>1777.0250000000001</v>
      </c>
      <c r="AJ177" s="219">
        <v>6.3755808524144504</v>
      </c>
      <c r="AL177">
        <v>7.4306956521739105</v>
      </c>
      <c r="AM177">
        <v>5.2574505022705657E-2</v>
      </c>
      <c r="AO177" s="219">
        <v>288.3373529411765</v>
      </c>
      <c r="AP177" s="219">
        <v>8.0887647908030704</v>
      </c>
      <c r="AT177" s="219">
        <v>27.025531914893612</v>
      </c>
      <c r="AU177" s="219">
        <v>1.8235895665390495E-2</v>
      </c>
      <c r="AW177" s="219">
        <v>36.454468085106399</v>
      </c>
      <c r="AX177" s="219">
        <v>7.3479347829071506E-2</v>
      </c>
      <c r="AZ177">
        <v>1</v>
      </c>
      <c r="BA177" s="183">
        <v>2.3700000000000001E-3</v>
      </c>
      <c r="BD177" t="s">
        <v>17212</v>
      </c>
    </row>
    <row r="178" spans="2:56" x14ac:dyDescent="0.2">
      <c r="B178">
        <v>1</v>
      </c>
      <c r="C178" t="s">
        <v>14538</v>
      </c>
      <c r="G178" s="352" t="s">
        <v>16057</v>
      </c>
      <c r="H178" s="183" t="s">
        <v>11553</v>
      </c>
      <c r="I178" s="183" t="s">
        <v>17213</v>
      </c>
      <c r="J178" s="183" t="s">
        <v>14439</v>
      </c>
      <c r="K178" s="219">
        <v>704.65000000000009</v>
      </c>
      <c r="L178" s="219">
        <v>16.048580503278547</v>
      </c>
      <c r="Q178" s="219">
        <v>8.0055770212766024</v>
      </c>
      <c r="R178" s="219">
        <v>5.4235346796901755E-3</v>
      </c>
      <c r="T178" s="219">
        <v>2168.1563157894743</v>
      </c>
      <c r="U178" s="219">
        <v>5.4222959388735532</v>
      </c>
      <c r="AI178" s="219">
        <v>1777.0250000000001</v>
      </c>
      <c r="AJ178" s="219">
        <v>6.3755808524144504</v>
      </c>
      <c r="AL178">
        <v>7.4306956521739105</v>
      </c>
      <c r="AM178">
        <v>5.2574505022705657E-2</v>
      </c>
      <c r="AO178" s="219">
        <v>288.3373529411765</v>
      </c>
      <c r="AP178" s="219">
        <v>8.0887647908030704</v>
      </c>
      <c r="AT178" s="219">
        <v>27.025531914893612</v>
      </c>
      <c r="AU178" s="219">
        <v>1.8235895665390495E-2</v>
      </c>
      <c r="AW178" s="219">
        <v>36.454468085106399</v>
      </c>
      <c r="AX178" s="219">
        <v>7.3479347829071506E-2</v>
      </c>
      <c r="AZ178">
        <v>1</v>
      </c>
      <c r="BA178" s="183">
        <v>2.7799999999999999E-3</v>
      </c>
      <c r="BD178" t="s">
        <v>17212</v>
      </c>
    </row>
    <row r="179" spans="2:56" x14ac:dyDescent="0.2">
      <c r="B179">
        <v>1</v>
      </c>
      <c r="C179" t="s">
        <v>14538</v>
      </c>
      <c r="G179" s="352" t="s">
        <v>16057</v>
      </c>
      <c r="H179" s="183" t="s">
        <v>11553</v>
      </c>
      <c r="I179" s="183" t="s">
        <v>17213</v>
      </c>
      <c r="J179" s="183" t="s">
        <v>14439</v>
      </c>
      <c r="K179" s="219">
        <v>704.65000000000009</v>
      </c>
      <c r="L179" s="219">
        <v>16.048580503278547</v>
      </c>
      <c r="Q179" s="219">
        <v>8.0055770212766024</v>
      </c>
      <c r="R179" s="219">
        <v>5.4235346796901755E-3</v>
      </c>
      <c r="T179" s="219">
        <v>2168.1563157894743</v>
      </c>
      <c r="U179" s="219">
        <v>5.4222959388735532</v>
      </c>
      <c r="AI179" s="219">
        <v>1777.0250000000001</v>
      </c>
      <c r="AJ179" s="219">
        <v>6.3755808524144504</v>
      </c>
      <c r="AL179">
        <v>7.4306956521739105</v>
      </c>
      <c r="AM179">
        <v>5.2574505022705657E-2</v>
      </c>
      <c r="AO179" s="219">
        <v>288.3373529411765</v>
      </c>
      <c r="AP179" s="219">
        <v>8.0887647908030704</v>
      </c>
      <c r="AT179" s="219">
        <v>27.025531914893612</v>
      </c>
      <c r="AU179" s="219">
        <v>1.8235895665390495E-2</v>
      </c>
      <c r="AW179" s="219">
        <v>36.454468085106399</v>
      </c>
      <c r="AX179" s="219">
        <v>7.3479347829071506E-2</v>
      </c>
      <c r="AZ179">
        <v>1</v>
      </c>
      <c r="BA179" s="183">
        <v>2.6700000000000001E-3</v>
      </c>
      <c r="BD179" t="s">
        <v>17212</v>
      </c>
    </row>
    <row r="180" spans="2:56" x14ac:dyDescent="0.2">
      <c r="B180">
        <v>1</v>
      </c>
      <c r="C180" t="s">
        <v>14538</v>
      </c>
      <c r="G180" s="352" t="s">
        <v>16057</v>
      </c>
      <c r="H180" s="183" t="s">
        <v>11553</v>
      </c>
      <c r="I180" s="183" t="s">
        <v>17213</v>
      </c>
      <c r="J180" s="183" t="s">
        <v>14439</v>
      </c>
      <c r="K180" s="219">
        <v>704.65000000000009</v>
      </c>
      <c r="L180" s="219">
        <v>16.048580503278547</v>
      </c>
      <c r="Q180" s="219">
        <v>8.0055770212766024</v>
      </c>
      <c r="R180" s="219">
        <v>5.4235346796901755E-3</v>
      </c>
      <c r="T180" s="219">
        <v>2168.1563157894743</v>
      </c>
      <c r="U180" s="219">
        <v>5.4222959388735532</v>
      </c>
      <c r="AI180" s="219">
        <v>1777.0250000000001</v>
      </c>
      <c r="AJ180" s="219">
        <v>6.3755808524144504</v>
      </c>
      <c r="AL180">
        <v>7.4306956521739105</v>
      </c>
      <c r="AM180">
        <v>5.2574505022705657E-2</v>
      </c>
      <c r="AO180" s="219">
        <v>288.3373529411765</v>
      </c>
      <c r="AP180" s="219">
        <v>8.0887647908030704</v>
      </c>
      <c r="AT180" s="219">
        <v>27.025531914893612</v>
      </c>
      <c r="AU180" s="219">
        <v>1.8235895665390495E-2</v>
      </c>
      <c r="AW180" s="219">
        <v>36.454468085106399</v>
      </c>
      <c r="AX180" s="219">
        <v>7.3479347829071506E-2</v>
      </c>
      <c r="AZ180">
        <v>1</v>
      </c>
      <c r="BA180" s="183">
        <v>2.3800000000000002E-3</v>
      </c>
      <c r="BD180" t="s">
        <v>17212</v>
      </c>
    </row>
    <row r="181" spans="2:56" x14ac:dyDescent="0.2">
      <c r="B181">
        <v>1</v>
      </c>
      <c r="C181" t="s">
        <v>14538</v>
      </c>
      <c r="G181" s="352" t="s">
        <v>16057</v>
      </c>
      <c r="H181" s="183" t="s">
        <v>11553</v>
      </c>
      <c r="I181" s="183" t="s">
        <v>17213</v>
      </c>
      <c r="J181" s="183" t="s">
        <v>14439</v>
      </c>
      <c r="K181" s="219">
        <v>704.65000000000009</v>
      </c>
      <c r="L181" s="219">
        <v>16.048580503278547</v>
      </c>
      <c r="Q181" s="219">
        <v>8.0055770212766024</v>
      </c>
      <c r="R181" s="219">
        <v>5.4235346796901755E-3</v>
      </c>
      <c r="T181" s="219">
        <v>2168.1563157894743</v>
      </c>
      <c r="U181" s="219">
        <v>5.4222959388735532</v>
      </c>
      <c r="AI181" s="219">
        <v>1777.0250000000001</v>
      </c>
      <c r="AJ181" s="219">
        <v>6.3755808524144504</v>
      </c>
      <c r="AL181">
        <v>7.4306956521739105</v>
      </c>
      <c r="AM181">
        <v>5.2574505022705657E-2</v>
      </c>
      <c r="AO181" s="219">
        <v>288.3373529411765</v>
      </c>
      <c r="AP181" s="219">
        <v>8.0887647908030704</v>
      </c>
      <c r="AT181" s="219">
        <v>27.025531914893612</v>
      </c>
      <c r="AU181" s="219">
        <v>1.8235895665390495E-2</v>
      </c>
      <c r="AW181" s="219">
        <v>36.454468085106399</v>
      </c>
      <c r="AX181" s="219">
        <v>7.3479347829071506E-2</v>
      </c>
      <c r="AZ181">
        <v>1</v>
      </c>
      <c r="BA181" s="183">
        <v>2.5899999999999999E-3</v>
      </c>
      <c r="BD181" t="s">
        <v>17212</v>
      </c>
    </row>
    <row r="182" spans="2:56" x14ac:dyDescent="0.2">
      <c r="B182">
        <v>1</v>
      </c>
      <c r="C182" t="s">
        <v>14538</v>
      </c>
      <c r="G182" s="352" t="s">
        <v>16057</v>
      </c>
      <c r="H182" s="183" t="s">
        <v>11553</v>
      </c>
      <c r="I182" s="183" t="s">
        <v>17213</v>
      </c>
      <c r="J182" s="183" t="s">
        <v>14439</v>
      </c>
      <c r="K182" s="219">
        <v>704.65000000000009</v>
      </c>
      <c r="L182" s="219">
        <v>16.048580503278547</v>
      </c>
      <c r="Q182" s="219">
        <v>8.0055770212766024</v>
      </c>
      <c r="R182" s="219">
        <v>5.4235346796901755E-3</v>
      </c>
      <c r="T182" s="219">
        <v>2168.1563157894743</v>
      </c>
      <c r="U182" s="219">
        <v>5.4222959388735532</v>
      </c>
      <c r="AI182" s="219">
        <v>1777.0250000000001</v>
      </c>
      <c r="AJ182" s="219">
        <v>6.3755808524144504</v>
      </c>
      <c r="AL182">
        <v>7.4306956521739105</v>
      </c>
      <c r="AM182">
        <v>5.2574505022705657E-2</v>
      </c>
      <c r="AO182" s="219">
        <v>288.3373529411765</v>
      </c>
      <c r="AP182" s="219">
        <v>8.0887647908030704</v>
      </c>
      <c r="AT182" s="219">
        <v>27.025531914893612</v>
      </c>
      <c r="AU182" s="219">
        <v>1.8235895665390495E-2</v>
      </c>
      <c r="AW182" s="219">
        <v>36.454468085106399</v>
      </c>
      <c r="AX182" s="219">
        <v>7.3479347829071506E-2</v>
      </c>
      <c r="AZ182">
        <v>1</v>
      </c>
      <c r="BA182" s="183">
        <v>1.5900000000000001E-3</v>
      </c>
      <c r="BD182" t="s">
        <v>17212</v>
      </c>
    </row>
    <row r="183" spans="2:56" x14ac:dyDescent="0.2">
      <c r="B183">
        <v>1</v>
      </c>
      <c r="C183" t="s">
        <v>14538</v>
      </c>
      <c r="G183" s="352" t="s">
        <v>16057</v>
      </c>
      <c r="H183" s="183" t="s">
        <v>11553</v>
      </c>
      <c r="I183" s="183" t="s">
        <v>17213</v>
      </c>
      <c r="J183" s="183" t="s">
        <v>14439</v>
      </c>
      <c r="K183" s="219">
        <v>704.65000000000009</v>
      </c>
      <c r="L183" s="219">
        <v>16.048580503278547</v>
      </c>
      <c r="Q183" s="219">
        <v>8.0055770212766024</v>
      </c>
      <c r="R183" s="219">
        <v>5.4235346796901755E-3</v>
      </c>
      <c r="T183" s="219">
        <v>2168.1563157894743</v>
      </c>
      <c r="U183" s="219">
        <v>5.4222959388735532</v>
      </c>
      <c r="AI183" s="219">
        <v>1777.0250000000001</v>
      </c>
      <c r="AJ183" s="219">
        <v>6.3755808524144504</v>
      </c>
      <c r="AL183">
        <v>7.4306956521739105</v>
      </c>
      <c r="AM183">
        <v>5.2574505022705657E-2</v>
      </c>
      <c r="AO183" s="219">
        <v>288.3373529411765</v>
      </c>
      <c r="AP183" s="219">
        <v>8.0887647908030704</v>
      </c>
      <c r="AT183" s="219">
        <v>27.025531914893612</v>
      </c>
      <c r="AU183" s="219">
        <v>1.8235895665390495E-2</v>
      </c>
      <c r="AW183" s="219">
        <v>36.454468085106399</v>
      </c>
      <c r="AX183" s="219">
        <v>7.3479347829071506E-2</v>
      </c>
      <c r="AZ183">
        <v>1</v>
      </c>
      <c r="BA183" s="183">
        <v>2.1800000000000001E-3</v>
      </c>
      <c r="BD183" t="s">
        <v>17212</v>
      </c>
    </row>
    <row r="184" spans="2:56" x14ac:dyDescent="0.2">
      <c r="B184">
        <v>1</v>
      </c>
      <c r="C184" t="s">
        <v>14538</v>
      </c>
      <c r="G184" s="352" t="s">
        <v>16057</v>
      </c>
      <c r="H184" s="183" t="s">
        <v>11553</v>
      </c>
      <c r="I184" s="183" t="s">
        <v>17213</v>
      </c>
      <c r="J184" s="183" t="s">
        <v>14439</v>
      </c>
      <c r="K184" s="219">
        <v>704.65000000000009</v>
      </c>
      <c r="L184" s="219">
        <v>16.048580503278547</v>
      </c>
      <c r="Q184" s="219">
        <v>8.0055770212766024</v>
      </c>
      <c r="R184" s="219">
        <v>5.4235346796901755E-3</v>
      </c>
      <c r="T184" s="219">
        <v>2168.1563157894743</v>
      </c>
      <c r="U184" s="219">
        <v>5.4222959388735532</v>
      </c>
      <c r="AI184" s="219">
        <v>1777.0250000000001</v>
      </c>
      <c r="AJ184" s="219">
        <v>6.3755808524144504</v>
      </c>
      <c r="AL184">
        <v>7.4306956521739105</v>
      </c>
      <c r="AM184">
        <v>5.2574505022705657E-2</v>
      </c>
      <c r="AO184" s="219">
        <v>288.3373529411765</v>
      </c>
      <c r="AP184" s="219">
        <v>8.0887647908030704</v>
      </c>
      <c r="AT184" s="219">
        <v>27.025531914893612</v>
      </c>
      <c r="AU184" s="219">
        <v>1.8235895665390495E-2</v>
      </c>
      <c r="AW184" s="219">
        <v>36.454468085106399</v>
      </c>
      <c r="AX184" s="219">
        <v>7.3479347829071506E-2</v>
      </c>
      <c r="AZ184">
        <v>1</v>
      </c>
      <c r="BA184" s="183">
        <v>2.66E-3</v>
      </c>
      <c r="BD184" t="s">
        <v>17212</v>
      </c>
    </row>
    <row r="185" spans="2:56" x14ac:dyDescent="0.2">
      <c r="B185">
        <v>1</v>
      </c>
      <c r="C185" t="s">
        <v>14538</v>
      </c>
      <c r="G185" s="352" t="s">
        <v>16057</v>
      </c>
      <c r="H185" s="183" t="s">
        <v>11553</v>
      </c>
      <c r="I185" s="183" t="s">
        <v>17213</v>
      </c>
      <c r="J185" s="183" t="s">
        <v>14439</v>
      </c>
      <c r="K185" s="219">
        <v>704.65000000000009</v>
      </c>
      <c r="L185" s="219">
        <v>16.048580503278547</v>
      </c>
      <c r="Q185" s="219">
        <v>8.0055770212766024</v>
      </c>
      <c r="R185" s="219">
        <v>5.4235346796901755E-3</v>
      </c>
      <c r="T185" s="219">
        <v>2168.1563157894743</v>
      </c>
      <c r="U185" s="219">
        <v>5.4222959388735532</v>
      </c>
      <c r="AI185" s="219">
        <v>1777.0250000000001</v>
      </c>
      <c r="AJ185" s="219">
        <v>6.3755808524144504</v>
      </c>
      <c r="AL185">
        <v>7.4306956521739105</v>
      </c>
      <c r="AM185">
        <v>5.2574505022705657E-2</v>
      </c>
      <c r="AO185" s="219">
        <v>288.3373529411765</v>
      </c>
      <c r="AP185" s="219">
        <v>8.0887647908030704</v>
      </c>
      <c r="AT185" s="219">
        <v>27.025531914893612</v>
      </c>
      <c r="AU185" s="219">
        <v>1.8235895665390495E-2</v>
      </c>
      <c r="AW185" s="219">
        <v>36.454468085106399</v>
      </c>
      <c r="AX185" s="219">
        <v>7.3479347829071506E-2</v>
      </c>
      <c r="AZ185">
        <v>1</v>
      </c>
      <c r="BA185" s="183">
        <v>1.7700000000000001E-3</v>
      </c>
      <c r="BD185" t="s">
        <v>17212</v>
      </c>
    </row>
    <row r="186" spans="2:56" x14ac:dyDescent="0.2">
      <c r="B186">
        <v>1</v>
      </c>
      <c r="C186" t="s">
        <v>14538</v>
      </c>
      <c r="G186" s="352" t="s">
        <v>16057</v>
      </c>
      <c r="H186" s="183" t="s">
        <v>11553</v>
      </c>
      <c r="I186" s="183" t="s">
        <v>17213</v>
      </c>
      <c r="J186" s="183" t="s">
        <v>14439</v>
      </c>
      <c r="K186" s="219">
        <v>704.65000000000009</v>
      </c>
      <c r="L186" s="219">
        <v>16.048580503278547</v>
      </c>
      <c r="Q186" s="219">
        <v>8.0055770212766024</v>
      </c>
      <c r="R186" s="219">
        <v>5.4235346796901755E-3</v>
      </c>
      <c r="T186" s="219">
        <v>2168.1563157894743</v>
      </c>
      <c r="U186" s="219">
        <v>5.4222959388735532</v>
      </c>
      <c r="AI186" s="219">
        <v>1777.0250000000001</v>
      </c>
      <c r="AJ186" s="219">
        <v>6.3755808524144504</v>
      </c>
      <c r="AL186">
        <v>7.4306956521739105</v>
      </c>
      <c r="AM186">
        <v>5.2574505022705657E-2</v>
      </c>
      <c r="AO186" s="219">
        <v>288.3373529411765</v>
      </c>
      <c r="AP186" s="219">
        <v>8.0887647908030704</v>
      </c>
      <c r="AT186" s="219">
        <v>27.025531914893612</v>
      </c>
      <c r="AU186" s="219">
        <v>1.8235895665390495E-2</v>
      </c>
      <c r="AW186" s="219">
        <v>36.454468085106399</v>
      </c>
      <c r="AX186" s="219">
        <v>7.3479347829071506E-2</v>
      </c>
      <c r="AZ186">
        <v>1</v>
      </c>
      <c r="BA186" s="183">
        <v>2.3600000000000001E-3</v>
      </c>
      <c r="BD186" t="s">
        <v>17212</v>
      </c>
    </row>
    <row r="187" spans="2:56" x14ac:dyDescent="0.2">
      <c r="B187">
        <v>1</v>
      </c>
      <c r="C187" t="s">
        <v>14538</v>
      </c>
      <c r="G187" s="352" t="s">
        <v>16057</v>
      </c>
      <c r="H187" s="183" t="s">
        <v>11553</v>
      </c>
      <c r="I187" s="183" t="s">
        <v>17213</v>
      </c>
      <c r="J187" s="183" t="s">
        <v>14439</v>
      </c>
      <c r="K187" s="219">
        <v>704.65000000000009</v>
      </c>
      <c r="L187" s="219">
        <v>16.048580503278547</v>
      </c>
      <c r="Q187" s="219">
        <v>8.0055770212766024</v>
      </c>
      <c r="R187" s="219">
        <v>5.4235346796901755E-3</v>
      </c>
      <c r="T187" s="219">
        <v>2168.1563157894743</v>
      </c>
      <c r="U187" s="219">
        <v>5.4222959388735532</v>
      </c>
      <c r="AI187" s="219">
        <v>1777.0250000000001</v>
      </c>
      <c r="AJ187" s="219">
        <v>6.3755808524144504</v>
      </c>
      <c r="AL187">
        <v>7.4306956521739105</v>
      </c>
      <c r="AM187">
        <v>5.2574505022705657E-2</v>
      </c>
      <c r="AO187" s="219">
        <v>288.3373529411765</v>
      </c>
      <c r="AP187" s="219">
        <v>8.0887647908030704</v>
      </c>
      <c r="AT187" s="219">
        <v>27.025531914893612</v>
      </c>
      <c r="AU187" s="219">
        <v>1.8235895665390495E-2</v>
      </c>
      <c r="AW187" s="219">
        <v>36.454468085106399</v>
      </c>
      <c r="AX187" s="219">
        <v>7.3479347829071506E-2</v>
      </c>
      <c r="AZ187">
        <v>1</v>
      </c>
      <c r="BA187" s="183">
        <v>2.2799999999999999E-3</v>
      </c>
      <c r="BD187" t="s">
        <v>17212</v>
      </c>
    </row>
    <row r="188" spans="2:56" x14ac:dyDescent="0.2">
      <c r="B188">
        <v>1</v>
      </c>
      <c r="C188" t="s">
        <v>14538</v>
      </c>
      <c r="G188" s="352" t="s">
        <v>16057</v>
      </c>
      <c r="H188" s="183" t="s">
        <v>11553</v>
      </c>
      <c r="I188" s="183" t="s">
        <v>17213</v>
      </c>
      <c r="J188" s="183" t="s">
        <v>14439</v>
      </c>
      <c r="K188" s="219">
        <v>704.65000000000009</v>
      </c>
      <c r="L188" s="219">
        <v>16.048580503278547</v>
      </c>
      <c r="Q188" s="219">
        <v>8.0055770212766024</v>
      </c>
      <c r="R188" s="219">
        <v>5.4235346796901755E-3</v>
      </c>
      <c r="T188" s="219">
        <v>2168.1563157894743</v>
      </c>
      <c r="U188" s="219">
        <v>5.4222959388735532</v>
      </c>
      <c r="AI188" s="219">
        <v>1777.0250000000001</v>
      </c>
      <c r="AJ188" s="219">
        <v>6.3755808524144504</v>
      </c>
      <c r="AL188">
        <v>7.4306956521739105</v>
      </c>
      <c r="AM188">
        <v>5.2574505022705657E-2</v>
      </c>
      <c r="AO188" s="219">
        <v>288.3373529411765</v>
      </c>
      <c r="AP188" s="219">
        <v>8.0887647908030704</v>
      </c>
      <c r="AT188" s="219">
        <v>27.025531914893612</v>
      </c>
      <c r="AU188" s="219">
        <v>1.8235895665390495E-2</v>
      </c>
      <c r="AW188" s="219">
        <v>36.454468085106399</v>
      </c>
      <c r="AX188" s="219">
        <v>7.3479347829071506E-2</v>
      </c>
      <c r="AZ188">
        <v>1</v>
      </c>
      <c r="BA188" s="183">
        <v>2.3500000000000001E-3</v>
      </c>
      <c r="BD188" t="s">
        <v>17212</v>
      </c>
    </row>
    <row r="189" spans="2:56" x14ac:dyDescent="0.2">
      <c r="B189">
        <v>1</v>
      </c>
      <c r="C189" t="s">
        <v>14538</v>
      </c>
      <c r="G189" s="352" t="s">
        <v>16057</v>
      </c>
      <c r="H189" s="183" t="s">
        <v>11553</v>
      </c>
      <c r="I189" s="183" t="s">
        <v>17213</v>
      </c>
      <c r="J189" s="183" t="s">
        <v>14439</v>
      </c>
      <c r="K189" s="219">
        <v>704.65000000000009</v>
      </c>
      <c r="L189" s="219">
        <v>16.048580503278547</v>
      </c>
      <c r="Q189" s="219">
        <v>8.0055770212766024</v>
      </c>
      <c r="R189" s="219">
        <v>5.4235346796901755E-3</v>
      </c>
      <c r="T189" s="219">
        <v>2168.1563157894743</v>
      </c>
      <c r="U189" s="219">
        <v>5.4222959388735532</v>
      </c>
      <c r="AI189" s="219">
        <v>1777.0250000000001</v>
      </c>
      <c r="AJ189" s="219">
        <v>6.3755808524144504</v>
      </c>
      <c r="AL189">
        <v>7.4306956521739105</v>
      </c>
      <c r="AM189">
        <v>5.2574505022705657E-2</v>
      </c>
      <c r="AO189" s="219">
        <v>288.3373529411765</v>
      </c>
      <c r="AP189" s="219">
        <v>8.0887647908030704</v>
      </c>
      <c r="AT189" s="219">
        <v>27.025531914893612</v>
      </c>
      <c r="AU189" s="219">
        <v>1.8235895665390495E-2</v>
      </c>
      <c r="AW189" s="219">
        <v>36.454468085106399</v>
      </c>
      <c r="AX189" s="219">
        <v>7.3479347829071506E-2</v>
      </c>
      <c r="AZ189">
        <v>1</v>
      </c>
      <c r="BA189" s="183">
        <v>3.15E-3</v>
      </c>
      <c r="BD189" t="s">
        <v>17212</v>
      </c>
    </row>
    <row r="190" spans="2:56" x14ac:dyDescent="0.2">
      <c r="B190">
        <v>1</v>
      </c>
      <c r="C190" t="s">
        <v>14538</v>
      </c>
      <c r="G190" s="352" t="s">
        <v>16057</v>
      </c>
      <c r="H190" s="183" t="s">
        <v>11553</v>
      </c>
      <c r="I190" s="183" t="s">
        <v>17213</v>
      </c>
      <c r="J190" s="183" t="s">
        <v>14439</v>
      </c>
      <c r="K190" s="219">
        <v>704.65000000000009</v>
      </c>
      <c r="L190" s="219">
        <v>16.048580503278547</v>
      </c>
      <c r="Q190" s="219">
        <v>8.0055770212766024</v>
      </c>
      <c r="R190" s="219">
        <v>5.4235346796901755E-3</v>
      </c>
      <c r="T190" s="219">
        <v>2168.1563157894743</v>
      </c>
      <c r="U190" s="219">
        <v>5.4222959388735532</v>
      </c>
      <c r="AI190" s="219">
        <v>1777.0250000000001</v>
      </c>
      <c r="AJ190" s="219">
        <v>6.3755808524144504</v>
      </c>
      <c r="AL190">
        <v>7.4306956521739105</v>
      </c>
      <c r="AM190">
        <v>5.2574505022705657E-2</v>
      </c>
      <c r="AO190" s="219">
        <v>288.3373529411765</v>
      </c>
      <c r="AP190" s="219">
        <v>8.0887647908030704</v>
      </c>
      <c r="AT190" s="219">
        <v>27.025531914893612</v>
      </c>
      <c r="AU190" s="219">
        <v>1.8235895665390495E-2</v>
      </c>
      <c r="AW190" s="219">
        <v>36.454468085106399</v>
      </c>
      <c r="AX190" s="219">
        <v>7.3479347829071506E-2</v>
      </c>
      <c r="AZ190">
        <v>1</v>
      </c>
      <c r="BA190" s="183">
        <v>2.2100000000000002E-3</v>
      </c>
      <c r="BD190" t="s">
        <v>17212</v>
      </c>
    </row>
    <row r="191" spans="2:56" x14ac:dyDescent="0.2">
      <c r="B191">
        <v>1</v>
      </c>
      <c r="C191" t="s">
        <v>14538</v>
      </c>
      <c r="G191" s="352" t="s">
        <v>16057</v>
      </c>
      <c r="H191" s="183" t="s">
        <v>11553</v>
      </c>
      <c r="I191" s="183" t="s">
        <v>17213</v>
      </c>
      <c r="J191" s="183" t="s">
        <v>14439</v>
      </c>
      <c r="K191" s="219">
        <v>704.65000000000009</v>
      </c>
      <c r="L191" s="219">
        <v>16.048580503278547</v>
      </c>
      <c r="Q191" s="219">
        <v>8.0055770212766024</v>
      </c>
      <c r="R191" s="219">
        <v>5.4235346796901755E-3</v>
      </c>
      <c r="T191" s="219">
        <v>2168.1563157894743</v>
      </c>
      <c r="U191" s="219">
        <v>5.4222959388735532</v>
      </c>
      <c r="AI191" s="219">
        <v>1777.0250000000001</v>
      </c>
      <c r="AJ191" s="219">
        <v>6.3755808524144504</v>
      </c>
      <c r="AL191">
        <v>7.4306956521739105</v>
      </c>
      <c r="AM191">
        <v>5.2574505022705657E-2</v>
      </c>
      <c r="AO191" s="219">
        <v>288.3373529411765</v>
      </c>
      <c r="AP191" s="219">
        <v>8.0887647908030704</v>
      </c>
      <c r="AT191" s="219">
        <v>27.025531914893612</v>
      </c>
      <c r="AU191" s="219">
        <v>1.8235895665390495E-2</v>
      </c>
      <c r="AW191" s="219">
        <v>36.454468085106399</v>
      </c>
      <c r="AX191" s="219">
        <v>7.3479347829071506E-2</v>
      </c>
      <c r="AZ191">
        <v>1</v>
      </c>
      <c r="BA191" s="183">
        <v>3.6700000000000001E-3</v>
      </c>
      <c r="BD191" t="s">
        <v>17212</v>
      </c>
    </row>
    <row r="192" spans="2:56" x14ac:dyDescent="0.2">
      <c r="B192">
        <v>1</v>
      </c>
      <c r="C192" t="s">
        <v>14538</v>
      </c>
      <c r="G192" s="352" t="s">
        <v>16057</v>
      </c>
      <c r="H192" s="183" t="s">
        <v>11553</v>
      </c>
      <c r="I192" s="183" t="s">
        <v>17213</v>
      </c>
      <c r="J192" s="183" t="s">
        <v>14439</v>
      </c>
      <c r="K192" s="219">
        <v>704.65000000000009</v>
      </c>
      <c r="L192" s="219">
        <v>16.048580503278547</v>
      </c>
      <c r="Q192" s="219">
        <v>8.0055770212766024</v>
      </c>
      <c r="R192" s="219">
        <v>5.4235346796901755E-3</v>
      </c>
      <c r="T192" s="219">
        <v>2168.1563157894743</v>
      </c>
      <c r="U192" s="219">
        <v>5.4222959388735532</v>
      </c>
      <c r="AI192" s="219">
        <v>1777.0250000000001</v>
      </c>
      <c r="AJ192" s="219">
        <v>6.3755808524144504</v>
      </c>
      <c r="AL192">
        <v>7.4306956521739105</v>
      </c>
      <c r="AM192">
        <v>5.2574505022705657E-2</v>
      </c>
      <c r="AO192" s="219">
        <v>288.3373529411765</v>
      </c>
      <c r="AP192" s="219">
        <v>8.0887647908030704</v>
      </c>
      <c r="AT192" s="219">
        <v>27.025531914893612</v>
      </c>
      <c r="AU192" s="219">
        <v>1.8235895665390495E-2</v>
      </c>
      <c r="AW192" s="219">
        <v>36.454468085106399</v>
      </c>
      <c r="AX192" s="219">
        <v>7.3479347829071506E-2</v>
      </c>
      <c r="AZ192">
        <v>1</v>
      </c>
      <c r="BA192" s="183">
        <v>2.48E-3</v>
      </c>
      <c r="BD192" t="s">
        <v>17212</v>
      </c>
    </row>
    <row r="193" spans="2:56" x14ac:dyDescent="0.2">
      <c r="B193">
        <v>1</v>
      </c>
      <c r="C193" t="s">
        <v>14538</v>
      </c>
      <c r="G193" s="352" t="s">
        <v>16057</v>
      </c>
      <c r="H193" s="183" t="s">
        <v>11553</v>
      </c>
      <c r="I193" s="183" t="s">
        <v>17213</v>
      </c>
      <c r="J193" s="183" t="s">
        <v>14439</v>
      </c>
      <c r="K193" s="219">
        <v>704.65000000000009</v>
      </c>
      <c r="L193" s="219">
        <v>16.048580503278547</v>
      </c>
      <c r="Q193" s="219">
        <v>8.0055770212766024</v>
      </c>
      <c r="R193" s="219">
        <v>5.4235346796901755E-3</v>
      </c>
      <c r="T193" s="219">
        <v>2168.1563157894743</v>
      </c>
      <c r="U193" s="219">
        <v>5.4222959388735532</v>
      </c>
      <c r="AI193" s="219">
        <v>1777.0250000000001</v>
      </c>
      <c r="AJ193" s="219">
        <v>6.3755808524144504</v>
      </c>
      <c r="AL193">
        <v>7.4306956521739105</v>
      </c>
      <c r="AM193">
        <v>5.2574505022705657E-2</v>
      </c>
      <c r="AO193" s="219">
        <v>288.3373529411765</v>
      </c>
      <c r="AP193" s="219">
        <v>8.0887647908030704</v>
      </c>
      <c r="AT193" s="219">
        <v>27.025531914893612</v>
      </c>
      <c r="AU193" s="219">
        <v>1.8235895665390495E-2</v>
      </c>
      <c r="AW193" s="219">
        <v>36.454468085106399</v>
      </c>
      <c r="AX193" s="219">
        <v>7.3479347829071506E-2</v>
      </c>
      <c r="AZ193">
        <v>1</v>
      </c>
      <c r="BA193" s="183">
        <v>2.1900000000000001E-3</v>
      </c>
      <c r="BD193" t="s">
        <v>17212</v>
      </c>
    </row>
    <row r="194" spans="2:56" x14ac:dyDescent="0.2">
      <c r="B194">
        <v>1</v>
      </c>
      <c r="C194" t="s">
        <v>14538</v>
      </c>
      <c r="G194" s="352" t="s">
        <v>16057</v>
      </c>
      <c r="H194" s="183" t="s">
        <v>11553</v>
      </c>
      <c r="I194" s="183" t="s">
        <v>17213</v>
      </c>
      <c r="J194" s="183" t="s">
        <v>14439</v>
      </c>
      <c r="K194" s="219">
        <v>1225.2142857142858</v>
      </c>
      <c r="L194" s="219">
        <v>24.080835565091885</v>
      </c>
      <c r="Q194" s="219">
        <v>7.6946437768240372</v>
      </c>
      <c r="R194" s="219">
        <v>6.8544421448967783E-3</v>
      </c>
      <c r="T194" s="219">
        <v>2179.3447058823531</v>
      </c>
      <c r="U194" s="219">
        <v>4.5238020541452046</v>
      </c>
      <c r="AI194" s="219">
        <v>1909.7642857142855</v>
      </c>
      <c r="AJ194" s="219">
        <v>5.6282658145166486</v>
      </c>
      <c r="AL194">
        <v>7.2364035087719323</v>
      </c>
      <c r="AM194">
        <v>4.1385381752378922E-2</v>
      </c>
      <c r="AO194" s="219">
        <v>265.22544117647061</v>
      </c>
      <c r="AP194" s="219">
        <v>7.3067512489703565</v>
      </c>
      <c r="AT194" s="219">
        <v>27.050643776824053</v>
      </c>
      <c r="AU194" s="219">
        <v>1.9226574206491071E-2</v>
      </c>
      <c r="AW194" s="219">
        <v>36.429184549356258</v>
      </c>
      <c r="AX194" s="219">
        <v>6.1380802780550081E-2</v>
      </c>
      <c r="AZ194">
        <v>1</v>
      </c>
      <c r="BA194" s="183">
        <v>1.6800000000000001E-3</v>
      </c>
      <c r="BD194" t="s">
        <v>17212</v>
      </c>
    </row>
    <row r="195" spans="2:56" x14ac:dyDescent="0.2">
      <c r="B195">
        <v>1</v>
      </c>
      <c r="C195" t="s">
        <v>14538</v>
      </c>
      <c r="G195" s="352" t="s">
        <v>16057</v>
      </c>
      <c r="H195" s="183" t="s">
        <v>11553</v>
      </c>
      <c r="I195" s="183" t="s">
        <v>17213</v>
      </c>
      <c r="J195" s="183" t="s">
        <v>14439</v>
      </c>
      <c r="K195" s="219">
        <v>1225.2142857142858</v>
      </c>
      <c r="L195" s="219">
        <v>24.080835565091885</v>
      </c>
      <c r="Q195" s="219">
        <v>7.6946437768240372</v>
      </c>
      <c r="R195" s="219">
        <v>6.8544421448967783E-3</v>
      </c>
      <c r="T195" s="219">
        <v>2179.3447058823531</v>
      </c>
      <c r="U195" s="219">
        <v>4.5238020541452046</v>
      </c>
      <c r="AI195" s="219">
        <v>1909.7642857142855</v>
      </c>
      <c r="AJ195" s="219">
        <v>5.6282658145166486</v>
      </c>
      <c r="AL195">
        <v>7.2364035087719323</v>
      </c>
      <c r="AM195">
        <v>4.1385381752378922E-2</v>
      </c>
      <c r="AO195" s="219">
        <v>265.22544117647061</v>
      </c>
      <c r="AP195" s="219">
        <v>7.3067512489703565</v>
      </c>
      <c r="AT195" s="219">
        <v>27.050643776824053</v>
      </c>
      <c r="AU195" s="219">
        <v>1.9226574206491071E-2</v>
      </c>
      <c r="AW195" s="219">
        <v>36.429184549356258</v>
      </c>
      <c r="AX195" s="219">
        <v>6.1380802780550081E-2</v>
      </c>
      <c r="AZ195">
        <v>1</v>
      </c>
      <c r="BA195" s="183">
        <v>2.0300000000000001E-3</v>
      </c>
      <c r="BD195" t="s">
        <v>17212</v>
      </c>
    </row>
    <row r="196" spans="2:56" x14ac:dyDescent="0.2">
      <c r="B196">
        <v>1</v>
      </c>
      <c r="C196" t="s">
        <v>14538</v>
      </c>
      <c r="G196" s="352" t="s">
        <v>16057</v>
      </c>
      <c r="H196" s="183" t="s">
        <v>11553</v>
      </c>
      <c r="I196" s="183" t="s">
        <v>17213</v>
      </c>
      <c r="J196" s="183" t="s">
        <v>14439</v>
      </c>
      <c r="K196" s="219">
        <v>1225.2142857142858</v>
      </c>
      <c r="L196" s="219">
        <v>24.080835565091885</v>
      </c>
      <c r="Q196" s="219">
        <v>7.6946437768240372</v>
      </c>
      <c r="R196" s="219">
        <v>6.8544421448967783E-3</v>
      </c>
      <c r="T196" s="219">
        <v>2179.3447058823531</v>
      </c>
      <c r="U196" s="219">
        <v>4.5238020541452046</v>
      </c>
      <c r="AI196" s="219">
        <v>1909.7642857142855</v>
      </c>
      <c r="AJ196" s="219">
        <v>5.6282658145166486</v>
      </c>
      <c r="AL196">
        <v>7.2364035087719323</v>
      </c>
      <c r="AM196">
        <v>4.1385381752378922E-2</v>
      </c>
      <c r="AO196" s="219">
        <v>265.22544117647061</v>
      </c>
      <c r="AP196" s="219">
        <v>7.3067512489703565</v>
      </c>
      <c r="AT196" s="219">
        <v>27.050643776824053</v>
      </c>
      <c r="AU196" s="219">
        <v>1.9226574206491071E-2</v>
      </c>
      <c r="AW196" s="219">
        <v>36.429184549356258</v>
      </c>
      <c r="AX196" s="219">
        <v>6.1380802780550081E-2</v>
      </c>
      <c r="AZ196">
        <v>1</v>
      </c>
      <c r="BA196" s="183">
        <v>1.1000000000000001E-3</v>
      </c>
      <c r="BD196" t="s">
        <v>17212</v>
      </c>
    </row>
    <row r="197" spans="2:56" x14ac:dyDescent="0.2">
      <c r="B197">
        <v>1</v>
      </c>
      <c r="C197" t="s">
        <v>14538</v>
      </c>
      <c r="G197" s="352" t="s">
        <v>16057</v>
      </c>
      <c r="H197" s="183" t="s">
        <v>11553</v>
      </c>
      <c r="I197" s="183" t="s">
        <v>17213</v>
      </c>
      <c r="J197" s="183" t="s">
        <v>14439</v>
      </c>
      <c r="K197" s="219">
        <v>1225.2142857142858</v>
      </c>
      <c r="L197" s="219">
        <v>24.080835565091885</v>
      </c>
      <c r="Q197" s="219">
        <v>7.6946437768240372</v>
      </c>
      <c r="R197" s="219">
        <v>6.8544421448967783E-3</v>
      </c>
      <c r="T197" s="219">
        <v>2179.3447058823531</v>
      </c>
      <c r="U197" s="219">
        <v>4.5238020541452046</v>
      </c>
      <c r="AI197" s="219">
        <v>1909.7642857142855</v>
      </c>
      <c r="AJ197" s="219">
        <v>5.6282658145166486</v>
      </c>
      <c r="AL197">
        <v>7.2364035087719323</v>
      </c>
      <c r="AM197">
        <v>4.1385381752378922E-2</v>
      </c>
      <c r="AO197" s="219">
        <v>265.22544117647061</v>
      </c>
      <c r="AP197" s="219">
        <v>7.3067512489703565</v>
      </c>
      <c r="AT197" s="219">
        <v>27.050643776824053</v>
      </c>
      <c r="AU197" s="219">
        <v>1.9226574206491071E-2</v>
      </c>
      <c r="AW197" s="219">
        <v>36.429184549356258</v>
      </c>
      <c r="AX197" s="219">
        <v>6.1380802780550081E-2</v>
      </c>
      <c r="AZ197">
        <v>1</v>
      </c>
      <c r="BA197" s="183">
        <v>-3.5300000000000002E-3</v>
      </c>
      <c r="BD197" t="s">
        <v>17212</v>
      </c>
    </row>
    <row r="198" spans="2:56" x14ac:dyDescent="0.2">
      <c r="B198">
        <v>1</v>
      </c>
      <c r="C198" t="s">
        <v>14538</v>
      </c>
      <c r="G198" s="352" t="s">
        <v>16057</v>
      </c>
      <c r="H198" s="183" t="s">
        <v>11553</v>
      </c>
      <c r="I198" s="183" t="s">
        <v>17213</v>
      </c>
      <c r="J198" s="183" t="s">
        <v>14439</v>
      </c>
      <c r="K198" s="219">
        <v>1225.2142857142858</v>
      </c>
      <c r="L198" s="219">
        <v>24.080835565091885</v>
      </c>
      <c r="Q198" s="219">
        <v>7.6946437768240372</v>
      </c>
      <c r="R198" s="219">
        <v>6.8544421448967783E-3</v>
      </c>
      <c r="T198" s="219">
        <v>2179.3447058823531</v>
      </c>
      <c r="U198" s="219">
        <v>4.5238020541452046</v>
      </c>
      <c r="AI198" s="219">
        <v>1909.7642857142855</v>
      </c>
      <c r="AJ198" s="219">
        <v>5.6282658145166486</v>
      </c>
      <c r="AL198">
        <v>7.2364035087719323</v>
      </c>
      <c r="AM198">
        <v>4.1385381752378922E-2</v>
      </c>
      <c r="AO198" s="219">
        <v>265.22544117647061</v>
      </c>
      <c r="AP198" s="219">
        <v>7.3067512489703565</v>
      </c>
      <c r="AT198" s="219">
        <v>27.050643776824053</v>
      </c>
      <c r="AU198" s="219">
        <v>1.9226574206491071E-2</v>
      </c>
      <c r="AW198" s="219">
        <v>36.429184549356258</v>
      </c>
      <c r="AX198" s="219">
        <v>6.1380802780550081E-2</v>
      </c>
      <c r="AZ198">
        <v>1</v>
      </c>
      <c r="BA198" s="183">
        <v>-2.3000000000000001E-4</v>
      </c>
      <c r="BD198" t="s">
        <v>17212</v>
      </c>
    </row>
    <row r="199" spans="2:56" x14ac:dyDescent="0.2">
      <c r="B199">
        <v>1</v>
      </c>
      <c r="C199" t="s">
        <v>14538</v>
      </c>
      <c r="G199" s="352" t="s">
        <v>16057</v>
      </c>
      <c r="H199" s="183" t="s">
        <v>11553</v>
      </c>
      <c r="I199" s="183" t="s">
        <v>17213</v>
      </c>
      <c r="J199" s="183" t="s">
        <v>14439</v>
      </c>
      <c r="K199" s="219">
        <v>1225.2142857142858</v>
      </c>
      <c r="L199" s="219">
        <v>24.080835565091885</v>
      </c>
      <c r="Q199" s="219">
        <v>7.6946437768240372</v>
      </c>
      <c r="R199" s="219">
        <v>6.8544421448967783E-3</v>
      </c>
      <c r="T199" s="219">
        <v>2179.3447058823531</v>
      </c>
      <c r="U199" s="219">
        <v>4.5238020541452046</v>
      </c>
      <c r="AI199" s="219">
        <v>1909.7642857142855</v>
      </c>
      <c r="AJ199" s="219">
        <v>5.6282658145166486</v>
      </c>
      <c r="AL199">
        <v>7.2364035087719323</v>
      </c>
      <c r="AM199">
        <v>4.1385381752378922E-2</v>
      </c>
      <c r="AO199" s="219">
        <v>265.22544117647061</v>
      </c>
      <c r="AP199" s="219">
        <v>7.3067512489703565</v>
      </c>
      <c r="AT199" s="219">
        <v>27.050643776824053</v>
      </c>
      <c r="AU199" s="219">
        <v>1.9226574206491071E-2</v>
      </c>
      <c r="AW199" s="219">
        <v>36.429184549356258</v>
      </c>
      <c r="AX199" s="219">
        <v>6.1380802780550081E-2</v>
      </c>
      <c r="AZ199">
        <v>1</v>
      </c>
      <c r="BA199" s="183">
        <v>4.2199999999999998E-3</v>
      </c>
      <c r="BD199" t="s">
        <v>17212</v>
      </c>
    </row>
    <row r="200" spans="2:56" x14ac:dyDescent="0.2">
      <c r="B200">
        <v>1</v>
      </c>
      <c r="C200" t="s">
        <v>14538</v>
      </c>
      <c r="G200" s="352" t="s">
        <v>16057</v>
      </c>
      <c r="H200" s="183" t="s">
        <v>11553</v>
      </c>
      <c r="I200" s="183" t="s">
        <v>17213</v>
      </c>
      <c r="J200" s="183" t="s">
        <v>14439</v>
      </c>
      <c r="K200" s="219">
        <v>1225.2142857142858</v>
      </c>
      <c r="L200" s="219">
        <v>24.080835565091885</v>
      </c>
      <c r="Q200" s="219">
        <v>7.6946437768240372</v>
      </c>
      <c r="R200" s="219">
        <v>6.8544421448967783E-3</v>
      </c>
      <c r="T200" s="219">
        <v>2179.3447058823531</v>
      </c>
      <c r="U200" s="219">
        <v>4.5238020541452046</v>
      </c>
      <c r="AI200" s="219">
        <v>1909.7642857142855</v>
      </c>
      <c r="AJ200" s="219">
        <v>5.6282658145166486</v>
      </c>
      <c r="AL200">
        <v>7.2364035087719323</v>
      </c>
      <c r="AM200">
        <v>4.1385381752378922E-2</v>
      </c>
      <c r="AO200" s="219">
        <v>265.22544117647061</v>
      </c>
      <c r="AP200" s="219">
        <v>7.3067512489703565</v>
      </c>
      <c r="AT200" s="219">
        <v>27.050643776824053</v>
      </c>
      <c r="AU200" s="219">
        <v>1.9226574206491071E-2</v>
      </c>
      <c r="AW200" s="219">
        <v>36.429184549356258</v>
      </c>
      <c r="AX200" s="219">
        <v>6.1380802780550081E-2</v>
      </c>
      <c r="AZ200">
        <v>1</v>
      </c>
      <c r="BA200" s="183">
        <v>2.7200000000000002E-3</v>
      </c>
      <c r="BD200" t="s">
        <v>17212</v>
      </c>
    </row>
    <row r="201" spans="2:56" x14ac:dyDescent="0.2">
      <c r="B201">
        <v>1</v>
      </c>
      <c r="C201" t="s">
        <v>14538</v>
      </c>
      <c r="G201" s="352" t="s">
        <v>16057</v>
      </c>
      <c r="H201" s="183" t="s">
        <v>11553</v>
      </c>
      <c r="I201" s="183" t="s">
        <v>17213</v>
      </c>
      <c r="J201" s="183" t="s">
        <v>14439</v>
      </c>
      <c r="K201" s="219">
        <v>1225.2142857142858</v>
      </c>
      <c r="L201" s="219">
        <v>24.080835565091885</v>
      </c>
      <c r="Q201" s="219">
        <v>7.6946437768240372</v>
      </c>
      <c r="R201" s="219">
        <v>6.8544421448967783E-3</v>
      </c>
      <c r="T201" s="219">
        <v>2179.3447058823531</v>
      </c>
      <c r="U201" s="219">
        <v>4.5238020541452046</v>
      </c>
      <c r="AI201" s="219">
        <v>1909.7642857142855</v>
      </c>
      <c r="AJ201" s="219">
        <v>5.6282658145166486</v>
      </c>
      <c r="AL201">
        <v>7.2364035087719323</v>
      </c>
      <c r="AM201">
        <v>4.1385381752378922E-2</v>
      </c>
      <c r="AO201" s="219">
        <v>265.22544117647061</v>
      </c>
      <c r="AP201" s="219">
        <v>7.3067512489703565</v>
      </c>
      <c r="AT201" s="219">
        <v>27.050643776824053</v>
      </c>
      <c r="AU201" s="219">
        <v>1.9226574206491071E-2</v>
      </c>
      <c r="AW201" s="219">
        <v>36.429184549356258</v>
      </c>
      <c r="AX201" s="219">
        <v>6.1380802780550081E-2</v>
      </c>
      <c r="AZ201">
        <v>1</v>
      </c>
      <c r="BA201" s="183">
        <v>-8.3999999999999995E-3</v>
      </c>
      <c r="BD201" t="s">
        <v>17212</v>
      </c>
    </row>
    <row r="202" spans="2:56" x14ac:dyDescent="0.2">
      <c r="B202">
        <v>1</v>
      </c>
      <c r="C202" t="s">
        <v>14538</v>
      </c>
      <c r="G202" s="352" t="s">
        <v>16057</v>
      </c>
      <c r="H202" s="183" t="s">
        <v>11553</v>
      </c>
      <c r="I202" s="183" t="s">
        <v>17213</v>
      </c>
      <c r="J202" s="183" t="s">
        <v>14439</v>
      </c>
      <c r="K202" s="219">
        <v>1225.2142857142858</v>
      </c>
      <c r="L202" s="219">
        <v>24.080835565091885</v>
      </c>
      <c r="Q202" s="219">
        <v>7.6946437768240372</v>
      </c>
      <c r="R202" s="219">
        <v>6.8544421448967783E-3</v>
      </c>
      <c r="T202" s="219">
        <v>2179.3447058823531</v>
      </c>
      <c r="U202" s="219">
        <v>4.5238020541452046</v>
      </c>
      <c r="AI202" s="219">
        <v>1909.7642857142855</v>
      </c>
      <c r="AJ202" s="219">
        <v>5.6282658145166486</v>
      </c>
      <c r="AL202">
        <v>7.2364035087719323</v>
      </c>
      <c r="AM202">
        <v>4.1385381752378922E-2</v>
      </c>
      <c r="AO202" s="219">
        <v>265.22544117647061</v>
      </c>
      <c r="AP202" s="219">
        <v>7.3067512489703565</v>
      </c>
      <c r="AT202" s="219">
        <v>27.050643776824053</v>
      </c>
      <c r="AU202" s="219">
        <v>1.9226574206491071E-2</v>
      </c>
      <c r="AW202" s="219">
        <v>36.429184549356258</v>
      </c>
      <c r="AX202" s="219">
        <v>6.1380802780550081E-2</v>
      </c>
      <c r="AZ202">
        <v>1</v>
      </c>
      <c r="BA202" s="183">
        <v>3.0899999999999999E-3</v>
      </c>
      <c r="BD202" t="s">
        <v>17212</v>
      </c>
    </row>
    <row r="203" spans="2:56" x14ac:dyDescent="0.2">
      <c r="B203">
        <v>1</v>
      </c>
      <c r="C203" t="s">
        <v>14538</v>
      </c>
      <c r="G203" s="352" t="s">
        <v>16057</v>
      </c>
      <c r="H203" s="183" t="s">
        <v>11553</v>
      </c>
      <c r="I203" s="183" t="s">
        <v>17213</v>
      </c>
      <c r="J203" s="183" t="s">
        <v>14439</v>
      </c>
      <c r="K203" s="219">
        <v>1225.2142857142858</v>
      </c>
      <c r="L203" s="219">
        <v>24.080835565091885</v>
      </c>
      <c r="Q203" s="219">
        <v>7.6946437768240372</v>
      </c>
      <c r="R203" s="219">
        <v>6.8544421448967783E-3</v>
      </c>
      <c r="T203" s="219">
        <v>2179.3447058823531</v>
      </c>
      <c r="U203" s="219">
        <v>4.5238020541452046</v>
      </c>
      <c r="AI203" s="219">
        <v>1909.7642857142855</v>
      </c>
      <c r="AJ203" s="219">
        <v>5.6282658145166486</v>
      </c>
      <c r="AL203">
        <v>7.2364035087719323</v>
      </c>
      <c r="AM203">
        <v>4.1385381752378922E-2</v>
      </c>
      <c r="AO203" s="219">
        <v>265.22544117647061</v>
      </c>
      <c r="AP203" s="219">
        <v>7.3067512489703565</v>
      </c>
      <c r="AT203" s="219">
        <v>27.050643776824053</v>
      </c>
      <c r="AU203" s="219">
        <v>1.9226574206491071E-2</v>
      </c>
      <c r="AW203" s="219">
        <v>36.429184549356258</v>
      </c>
      <c r="AX203" s="219">
        <v>6.1380802780550081E-2</v>
      </c>
      <c r="AZ203">
        <v>1</v>
      </c>
      <c r="BA203" s="183">
        <v>1.9599999999999999E-3</v>
      </c>
      <c r="BD203" t="s">
        <v>17212</v>
      </c>
    </row>
    <row r="204" spans="2:56" x14ac:dyDescent="0.2">
      <c r="B204">
        <v>1</v>
      </c>
      <c r="C204" t="s">
        <v>14538</v>
      </c>
      <c r="G204" s="352" t="s">
        <v>16057</v>
      </c>
      <c r="H204" s="183" t="s">
        <v>11553</v>
      </c>
      <c r="I204" s="183" t="s">
        <v>17213</v>
      </c>
      <c r="J204" s="183" t="s">
        <v>14439</v>
      </c>
      <c r="K204" s="219">
        <v>1225.2142857142858</v>
      </c>
      <c r="L204" s="219">
        <v>24.080835565091885</v>
      </c>
      <c r="Q204" s="219">
        <v>7.6946437768240372</v>
      </c>
      <c r="R204" s="219">
        <v>6.8544421448967783E-3</v>
      </c>
      <c r="T204" s="219">
        <v>2179.3447058823531</v>
      </c>
      <c r="U204" s="219">
        <v>4.5238020541452046</v>
      </c>
      <c r="AI204" s="219">
        <v>1909.7642857142855</v>
      </c>
      <c r="AJ204" s="219">
        <v>5.6282658145166486</v>
      </c>
      <c r="AL204">
        <v>7.2364035087719323</v>
      </c>
      <c r="AM204">
        <v>4.1385381752378922E-2</v>
      </c>
      <c r="AO204" s="219">
        <v>265.22544117647061</v>
      </c>
      <c r="AP204" s="219">
        <v>7.3067512489703565</v>
      </c>
      <c r="AT204" s="219">
        <v>27.050643776824053</v>
      </c>
      <c r="AU204" s="219">
        <v>1.9226574206491071E-2</v>
      </c>
      <c r="AW204" s="219">
        <v>36.429184549356258</v>
      </c>
      <c r="AX204" s="219">
        <v>6.1380802780550081E-2</v>
      </c>
      <c r="AZ204">
        <v>1</v>
      </c>
      <c r="BA204" s="183">
        <v>1.6100000000000001E-3</v>
      </c>
      <c r="BD204" t="s">
        <v>17212</v>
      </c>
    </row>
    <row r="205" spans="2:56" x14ac:dyDescent="0.2">
      <c r="B205">
        <v>1</v>
      </c>
      <c r="C205" t="s">
        <v>14538</v>
      </c>
      <c r="G205" s="352" t="s">
        <v>16057</v>
      </c>
      <c r="H205" s="183" t="s">
        <v>11553</v>
      </c>
      <c r="I205" s="183" t="s">
        <v>17213</v>
      </c>
      <c r="J205" s="183" t="s">
        <v>14439</v>
      </c>
      <c r="K205" s="219">
        <v>1225.2142857142858</v>
      </c>
      <c r="L205" s="219">
        <v>24.080835565091885</v>
      </c>
      <c r="Q205" s="219">
        <v>7.6946437768240372</v>
      </c>
      <c r="R205" s="219">
        <v>6.8544421448967783E-3</v>
      </c>
      <c r="T205" s="219">
        <v>2179.3447058823531</v>
      </c>
      <c r="U205" s="219">
        <v>4.5238020541452046</v>
      </c>
      <c r="AI205" s="219">
        <v>1909.7642857142855</v>
      </c>
      <c r="AJ205" s="219">
        <v>5.6282658145166486</v>
      </c>
      <c r="AL205">
        <v>7.2364035087719323</v>
      </c>
      <c r="AM205">
        <v>4.1385381752378922E-2</v>
      </c>
      <c r="AO205" s="219">
        <v>265.22544117647061</v>
      </c>
      <c r="AP205" s="219">
        <v>7.3067512489703565</v>
      </c>
      <c r="AT205" s="219">
        <v>27.050643776824053</v>
      </c>
      <c r="AU205" s="219">
        <v>1.9226574206491071E-2</v>
      </c>
      <c r="AW205" s="219">
        <v>36.429184549356258</v>
      </c>
      <c r="AX205" s="219">
        <v>6.1380802780550081E-2</v>
      </c>
      <c r="AZ205">
        <v>1</v>
      </c>
      <c r="BA205" s="183">
        <v>1.5200000000000001E-3</v>
      </c>
      <c r="BD205" t="s">
        <v>17212</v>
      </c>
    </row>
    <row r="206" spans="2:56" x14ac:dyDescent="0.2">
      <c r="B206">
        <v>1</v>
      </c>
      <c r="C206" t="s">
        <v>14538</v>
      </c>
      <c r="G206" s="352" t="s">
        <v>16057</v>
      </c>
      <c r="H206" s="183" t="s">
        <v>11553</v>
      </c>
      <c r="I206" s="183" t="s">
        <v>17213</v>
      </c>
      <c r="J206" s="183" t="s">
        <v>14439</v>
      </c>
      <c r="K206" s="219">
        <v>704.65000000000009</v>
      </c>
      <c r="L206" s="219">
        <v>16.048580503278547</v>
      </c>
      <c r="Q206" s="219">
        <v>8.0055770212766024</v>
      </c>
      <c r="R206" s="219">
        <v>5.4235346796901755E-3</v>
      </c>
      <c r="T206" s="219">
        <v>2168.1563157894743</v>
      </c>
      <c r="U206" s="219">
        <v>5.4222959388735532</v>
      </c>
      <c r="AI206" s="219">
        <v>1777.0250000000001</v>
      </c>
      <c r="AJ206" s="219">
        <v>6.3755808524144504</v>
      </c>
      <c r="AL206">
        <v>7.4306956521739105</v>
      </c>
      <c r="AM206">
        <v>5.2574505022705657E-2</v>
      </c>
      <c r="AO206" s="219">
        <v>288.3373529411765</v>
      </c>
      <c r="AP206" s="219">
        <v>8.0887647908030704</v>
      </c>
      <c r="AT206" s="219">
        <v>27.025531914893612</v>
      </c>
      <c r="AU206" s="219">
        <v>1.8235895665390495E-2</v>
      </c>
      <c r="AW206" s="219">
        <v>36.454468085106399</v>
      </c>
      <c r="AX206" s="219">
        <v>7.3479347829071506E-2</v>
      </c>
      <c r="AZ206">
        <v>1</v>
      </c>
      <c r="BA206" s="183">
        <v>2.2499999999999998E-3</v>
      </c>
      <c r="BD206" t="s">
        <v>17212</v>
      </c>
    </row>
    <row r="207" spans="2:56" x14ac:dyDescent="0.2">
      <c r="B207">
        <v>1</v>
      </c>
      <c r="C207" t="s">
        <v>14538</v>
      </c>
      <c r="G207" s="352" t="s">
        <v>16057</v>
      </c>
      <c r="H207" s="183" t="s">
        <v>11553</v>
      </c>
      <c r="I207" s="183" t="s">
        <v>17213</v>
      </c>
      <c r="J207" s="183" t="s">
        <v>14439</v>
      </c>
      <c r="K207" s="219">
        <v>704.65000000000009</v>
      </c>
      <c r="L207" s="219">
        <v>16.048580503278547</v>
      </c>
      <c r="Q207" s="219">
        <v>8.0055770212766024</v>
      </c>
      <c r="R207" s="219">
        <v>5.4235346796901755E-3</v>
      </c>
      <c r="T207" s="219">
        <v>2168.1563157894743</v>
      </c>
      <c r="U207" s="219">
        <v>5.4222959388735532</v>
      </c>
      <c r="AI207" s="219">
        <v>1777.0250000000001</v>
      </c>
      <c r="AJ207" s="219">
        <v>6.3755808524144504</v>
      </c>
      <c r="AL207">
        <v>7.4306956521739105</v>
      </c>
      <c r="AM207">
        <v>5.2574505022705657E-2</v>
      </c>
      <c r="AO207" s="219">
        <v>288.3373529411765</v>
      </c>
      <c r="AP207" s="219">
        <v>8.0887647908030704</v>
      </c>
      <c r="AT207" s="219">
        <v>27.025531914893612</v>
      </c>
      <c r="AU207" s="219">
        <v>1.8235895665390495E-2</v>
      </c>
      <c r="AW207" s="219">
        <v>36.454468085106399</v>
      </c>
      <c r="AX207" s="219">
        <v>7.3479347829071506E-2</v>
      </c>
      <c r="AZ207">
        <v>1</v>
      </c>
      <c r="BA207" s="183">
        <v>2.3800000000000002E-3</v>
      </c>
      <c r="BD207" t="s">
        <v>17212</v>
      </c>
    </row>
    <row r="208" spans="2:56" x14ac:dyDescent="0.2">
      <c r="B208">
        <v>1</v>
      </c>
      <c r="C208" t="s">
        <v>14538</v>
      </c>
      <c r="G208" s="352" t="s">
        <v>16057</v>
      </c>
      <c r="H208" s="183" t="s">
        <v>11553</v>
      </c>
      <c r="I208" s="183" t="s">
        <v>17213</v>
      </c>
      <c r="J208" s="183" t="s">
        <v>14439</v>
      </c>
      <c r="K208" s="219">
        <v>704.65000000000009</v>
      </c>
      <c r="L208" s="219">
        <v>16.048580503278547</v>
      </c>
      <c r="Q208" s="219">
        <v>8.0055770212766024</v>
      </c>
      <c r="R208" s="219">
        <v>5.4235346796901755E-3</v>
      </c>
      <c r="T208" s="219">
        <v>2168.1563157894743</v>
      </c>
      <c r="U208" s="219">
        <v>5.4222959388735532</v>
      </c>
      <c r="AI208" s="219">
        <v>1777.0250000000001</v>
      </c>
      <c r="AJ208" s="219">
        <v>6.3755808524144504</v>
      </c>
      <c r="AL208">
        <v>7.4306956521739105</v>
      </c>
      <c r="AM208">
        <v>5.2574505022705657E-2</v>
      </c>
      <c r="AO208" s="219">
        <v>288.3373529411765</v>
      </c>
      <c r="AP208" s="219">
        <v>8.0887647908030704</v>
      </c>
      <c r="AT208" s="219">
        <v>27.025531914893612</v>
      </c>
      <c r="AU208" s="219">
        <v>1.8235895665390495E-2</v>
      </c>
      <c r="AW208" s="219">
        <v>36.454468085106399</v>
      </c>
      <c r="AX208" s="219">
        <v>7.3479347829071506E-2</v>
      </c>
      <c r="AZ208">
        <v>1</v>
      </c>
      <c r="BA208" s="183">
        <v>2.8400000000000001E-3</v>
      </c>
      <c r="BD208" t="s">
        <v>17212</v>
      </c>
    </row>
    <row r="209" spans="2:56" x14ac:dyDescent="0.2">
      <c r="B209">
        <v>1</v>
      </c>
      <c r="C209" t="s">
        <v>14538</v>
      </c>
      <c r="G209" s="352" t="s">
        <v>16057</v>
      </c>
      <c r="H209" s="183" t="s">
        <v>11553</v>
      </c>
      <c r="I209" s="183" t="s">
        <v>17213</v>
      </c>
      <c r="J209" s="183" t="s">
        <v>14439</v>
      </c>
      <c r="K209" s="219">
        <v>704.65000000000009</v>
      </c>
      <c r="L209" s="219">
        <v>16.048580503278547</v>
      </c>
      <c r="Q209" s="219">
        <v>8.0055770212766024</v>
      </c>
      <c r="R209" s="219">
        <v>5.4235346796901755E-3</v>
      </c>
      <c r="T209" s="219">
        <v>2168.1563157894743</v>
      </c>
      <c r="U209" s="219">
        <v>5.4222959388735532</v>
      </c>
      <c r="AI209" s="219">
        <v>1777.0250000000001</v>
      </c>
      <c r="AJ209" s="219">
        <v>6.3755808524144504</v>
      </c>
      <c r="AL209">
        <v>7.4306956521739105</v>
      </c>
      <c r="AM209">
        <v>5.2574505022705657E-2</v>
      </c>
      <c r="AO209" s="219">
        <v>288.3373529411765</v>
      </c>
      <c r="AP209" s="219">
        <v>8.0887647908030704</v>
      </c>
      <c r="AT209" s="219">
        <v>27.025531914893612</v>
      </c>
      <c r="AU209" s="219">
        <v>1.8235895665390495E-2</v>
      </c>
      <c r="AW209" s="219">
        <v>36.454468085106399</v>
      </c>
      <c r="AX209" s="219">
        <v>7.3479347829071506E-2</v>
      </c>
      <c r="AZ209">
        <v>1</v>
      </c>
      <c r="BA209" s="183">
        <v>2.5100000000000001E-3</v>
      </c>
      <c r="BD209" t="s">
        <v>17212</v>
      </c>
    </row>
    <row r="210" spans="2:56" x14ac:dyDescent="0.2">
      <c r="B210">
        <v>1</v>
      </c>
      <c r="C210" t="s">
        <v>14538</v>
      </c>
      <c r="G210" s="352" t="s">
        <v>16057</v>
      </c>
      <c r="H210" s="183" t="s">
        <v>11553</v>
      </c>
      <c r="I210" s="183" t="s">
        <v>17213</v>
      </c>
      <c r="J210" s="183" t="s">
        <v>14439</v>
      </c>
      <c r="K210" s="219">
        <v>704.65000000000009</v>
      </c>
      <c r="L210" s="219">
        <v>16.048580503278547</v>
      </c>
      <c r="Q210" s="219">
        <v>8.0055770212766024</v>
      </c>
      <c r="R210" s="219">
        <v>5.4235346796901755E-3</v>
      </c>
      <c r="T210" s="219">
        <v>2168.1563157894743</v>
      </c>
      <c r="U210" s="219">
        <v>5.4222959388735532</v>
      </c>
      <c r="AI210" s="219">
        <v>1777.0250000000001</v>
      </c>
      <c r="AJ210" s="219">
        <v>6.3755808524144504</v>
      </c>
      <c r="AL210">
        <v>7.4306956521739105</v>
      </c>
      <c r="AM210">
        <v>5.2574505022705657E-2</v>
      </c>
      <c r="AO210" s="219">
        <v>288.3373529411765</v>
      </c>
      <c r="AP210" s="219">
        <v>8.0887647908030704</v>
      </c>
      <c r="AT210" s="219">
        <v>27.025531914893612</v>
      </c>
      <c r="AU210" s="219">
        <v>1.8235895665390495E-2</v>
      </c>
      <c r="AW210" s="219">
        <v>36.454468085106399</v>
      </c>
      <c r="AX210" s="219">
        <v>7.3479347829071506E-2</v>
      </c>
      <c r="AZ210">
        <v>1</v>
      </c>
      <c r="BA210" s="183">
        <v>2.9099999999999998E-3</v>
      </c>
      <c r="BD210" t="s">
        <v>17212</v>
      </c>
    </row>
    <row r="211" spans="2:56" x14ac:dyDescent="0.2">
      <c r="B211">
        <v>1</v>
      </c>
      <c r="C211" t="s">
        <v>14538</v>
      </c>
      <c r="G211" s="352" t="s">
        <v>16057</v>
      </c>
      <c r="H211" s="183" t="s">
        <v>11553</v>
      </c>
      <c r="I211" s="183" t="s">
        <v>17213</v>
      </c>
      <c r="J211" s="183" t="s">
        <v>14439</v>
      </c>
      <c r="K211" s="219">
        <v>704.65000000000009</v>
      </c>
      <c r="L211" s="219">
        <v>16.048580503278547</v>
      </c>
      <c r="Q211" s="219">
        <v>8.0055770212766024</v>
      </c>
      <c r="R211" s="219">
        <v>5.4235346796901755E-3</v>
      </c>
      <c r="T211" s="219">
        <v>2168.1563157894743</v>
      </c>
      <c r="U211" s="219">
        <v>5.4222959388735532</v>
      </c>
      <c r="AI211" s="219">
        <v>1777.0250000000001</v>
      </c>
      <c r="AJ211" s="219">
        <v>6.3755808524144504</v>
      </c>
      <c r="AL211">
        <v>7.4306956521739105</v>
      </c>
      <c r="AM211">
        <v>5.2574505022705657E-2</v>
      </c>
      <c r="AO211" s="219">
        <v>288.3373529411765</v>
      </c>
      <c r="AP211" s="219">
        <v>8.0887647908030704</v>
      </c>
      <c r="AT211" s="219">
        <v>27.025531914893612</v>
      </c>
      <c r="AU211" s="219">
        <v>1.8235895665390495E-2</v>
      </c>
      <c r="AW211" s="219">
        <v>36.454468085106399</v>
      </c>
      <c r="AX211" s="219">
        <v>7.3479347829071506E-2</v>
      </c>
      <c r="AZ211">
        <v>1</v>
      </c>
      <c r="BA211" s="183">
        <v>2.0500000000000002E-3</v>
      </c>
      <c r="BD211" t="s">
        <v>17212</v>
      </c>
    </row>
    <row r="212" spans="2:56" x14ac:dyDescent="0.2">
      <c r="B212">
        <v>1</v>
      </c>
      <c r="C212" t="s">
        <v>14538</v>
      </c>
      <c r="G212" s="352" t="s">
        <v>16057</v>
      </c>
      <c r="H212" s="183" t="s">
        <v>11553</v>
      </c>
      <c r="I212" s="183" t="s">
        <v>17213</v>
      </c>
      <c r="J212" s="183" t="s">
        <v>14439</v>
      </c>
      <c r="K212" s="219">
        <v>704.65000000000009</v>
      </c>
      <c r="L212" s="219">
        <v>16.048580503278547</v>
      </c>
      <c r="Q212" s="219">
        <v>8.0055770212766024</v>
      </c>
      <c r="R212" s="219">
        <v>5.4235346796901755E-3</v>
      </c>
      <c r="T212" s="219">
        <v>2168.1563157894743</v>
      </c>
      <c r="U212" s="219">
        <v>5.4222959388735532</v>
      </c>
      <c r="AI212" s="219">
        <v>1777.0250000000001</v>
      </c>
      <c r="AJ212" s="219">
        <v>6.3755808524144504</v>
      </c>
      <c r="AL212">
        <v>7.4306956521739105</v>
      </c>
      <c r="AM212">
        <v>5.2574505022705657E-2</v>
      </c>
      <c r="AO212" s="219">
        <v>288.3373529411765</v>
      </c>
      <c r="AP212" s="219">
        <v>8.0887647908030704</v>
      </c>
      <c r="AT212" s="219">
        <v>27.025531914893612</v>
      </c>
      <c r="AU212" s="219">
        <v>1.8235895665390495E-2</v>
      </c>
      <c r="AW212" s="219">
        <v>36.454468085106399</v>
      </c>
      <c r="AX212" s="219">
        <v>7.3479347829071506E-2</v>
      </c>
      <c r="AZ212">
        <v>1</v>
      </c>
      <c r="BA212" s="183">
        <v>2.4499999999999999E-3</v>
      </c>
      <c r="BD212" t="s">
        <v>17212</v>
      </c>
    </row>
    <row r="213" spans="2:56" x14ac:dyDescent="0.2">
      <c r="B213">
        <v>1</v>
      </c>
      <c r="C213" t="s">
        <v>14538</v>
      </c>
      <c r="G213" s="352" t="s">
        <v>16057</v>
      </c>
      <c r="H213" s="183" t="s">
        <v>11553</v>
      </c>
      <c r="I213" s="183" t="s">
        <v>17213</v>
      </c>
      <c r="J213" s="183" t="s">
        <v>14439</v>
      </c>
      <c r="K213" s="219">
        <v>704.65000000000009</v>
      </c>
      <c r="L213" s="219">
        <v>16.048580503278547</v>
      </c>
      <c r="Q213" s="219">
        <v>8.0055770212766024</v>
      </c>
      <c r="R213" s="219">
        <v>5.4235346796901755E-3</v>
      </c>
      <c r="T213" s="219">
        <v>2168.1563157894743</v>
      </c>
      <c r="U213" s="219">
        <v>5.4222959388735532</v>
      </c>
      <c r="AI213" s="219">
        <v>1777.0250000000001</v>
      </c>
      <c r="AJ213" s="219">
        <v>6.3755808524144504</v>
      </c>
      <c r="AL213">
        <v>7.4306956521739105</v>
      </c>
      <c r="AM213">
        <v>5.2574505022705657E-2</v>
      </c>
      <c r="AO213" s="219">
        <v>288.3373529411765</v>
      </c>
      <c r="AP213" s="219">
        <v>8.0887647908030704</v>
      </c>
      <c r="AT213" s="219">
        <v>27.025531914893612</v>
      </c>
      <c r="AU213" s="219">
        <v>1.8235895665390495E-2</v>
      </c>
      <c r="AW213" s="219">
        <v>36.454468085106399</v>
      </c>
      <c r="AX213" s="219">
        <v>7.3479347829071506E-2</v>
      </c>
      <c r="AZ213">
        <v>1</v>
      </c>
      <c r="BA213" s="183">
        <v>2.5300000000000001E-3</v>
      </c>
      <c r="BD213" t="s">
        <v>17212</v>
      </c>
    </row>
    <row r="214" spans="2:56" x14ac:dyDescent="0.2">
      <c r="B214">
        <v>1</v>
      </c>
      <c r="C214" t="s">
        <v>14538</v>
      </c>
      <c r="G214" s="352" t="s">
        <v>16057</v>
      </c>
      <c r="H214" s="183" t="s">
        <v>11553</v>
      </c>
      <c r="I214" s="183" t="s">
        <v>17213</v>
      </c>
      <c r="J214" s="183" t="s">
        <v>14439</v>
      </c>
      <c r="K214" s="219">
        <v>704.65000000000009</v>
      </c>
      <c r="L214" s="219">
        <v>16.048580503278547</v>
      </c>
      <c r="Q214" s="219">
        <v>8.0055770212766024</v>
      </c>
      <c r="R214" s="219">
        <v>5.4235346796901755E-3</v>
      </c>
      <c r="T214" s="219">
        <v>2168.1563157894743</v>
      </c>
      <c r="U214" s="219">
        <v>5.4222959388735532</v>
      </c>
      <c r="AI214" s="219">
        <v>1777.0250000000001</v>
      </c>
      <c r="AJ214" s="219">
        <v>6.3755808524144504</v>
      </c>
      <c r="AL214">
        <v>7.4306956521739105</v>
      </c>
      <c r="AM214">
        <v>5.2574505022705657E-2</v>
      </c>
      <c r="AO214" s="219">
        <v>288.3373529411765</v>
      </c>
      <c r="AP214" s="219">
        <v>8.0887647908030704</v>
      </c>
      <c r="AT214" s="219">
        <v>27.025531914893612</v>
      </c>
      <c r="AU214" s="219">
        <v>1.8235895665390495E-2</v>
      </c>
      <c r="AW214" s="219">
        <v>36.454468085106399</v>
      </c>
      <c r="AX214" s="219">
        <v>7.3479347829071506E-2</v>
      </c>
      <c r="AZ214">
        <v>1</v>
      </c>
      <c r="BA214" s="183">
        <v>2.7899999999999999E-3</v>
      </c>
      <c r="BD214" t="s">
        <v>17212</v>
      </c>
    </row>
    <row r="215" spans="2:56" x14ac:dyDescent="0.2">
      <c r="B215">
        <v>1</v>
      </c>
      <c r="C215" t="s">
        <v>14538</v>
      </c>
      <c r="G215" s="352" t="s">
        <v>16057</v>
      </c>
      <c r="H215" s="183" t="s">
        <v>11553</v>
      </c>
      <c r="I215" s="183" t="s">
        <v>17213</v>
      </c>
      <c r="J215" s="183" t="s">
        <v>14439</v>
      </c>
      <c r="K215" s="219">
        <v>704.65000000000009</v>
      </c>
      <c r="L215" s="219">
        <v>16.048580503278547</v>
      </c>
      <c r="Q215" s="219">
        <v>8.0055770212766024</v>
      </c>
      <c r="R215" s="219">
        <v>5.4235346796901755E-3</v>
      </c>
      <c r="T215" s="219">
        <v>2168.1563157894743</v>
      </c>
      <c r="U215" s="219">
        <v>5.4222959388735532</v>
      </c>
      <c r="AI215" s="219">
        <v>1777.0250000000001</v>
      </c>
      <c r="AJ215" s="219">
        <v>6.3755808524144504</v>
      </c>
      <c r="AL215">
        <v>7.4306956521739105</v>
      </c>
      <c r="AM215">
        <v>5.2574505022705657E-2</v>
      </c>
      <c r="AO215" s="219">
        <v>288.3373529411765</v>
      </c>
      <c r="AP215" s="219">
        <v>8.0887647908030704</v>
      </c>
      <c r="AT215" s="219">
        <v>27.025531914893612</v>
      </c>
      <c r="AU215" s="219">
        <v>1.8235895665390495E-2</v>
      </c>
      <c r="AW215" s="219">
        <v>36.454468085106399</v>
      </c>
      <c r="AX215" s="219">
        <v>7.3479347829071506E-2</v>
      </c>
      <c r="AZ215">
        <v>1</v>
      </c>
      <c r="BA215" s="183">
        <v>3.0999999999999999E-3</v>
      </c>
      <c r="BD215" t="s">
        <v>17212</v>
      </c>
    </row>
    <row r="216" spans="2:56" x14ac:dyDescent="0.2">
      <c r="B216">
        <v>1</v>
      </c>
      <c r="C216" t="s">
        <v>14538</v>
      </c>
      <c r="G216" s="352" t="s">
        <v>16057</v>
      </c>
      <c r="H216" s="183" t="s">
        <v>11553</v>
      </c>
      <c r="I216" s="183" t="s">
        <v>17213</v>
      </c>
      <c r="J216" s="183" t="s">
        <v>14439</v>
      </c>
      <c r="K216" s="219">
        <v>704.65000000000009</v>
      </c>
      <c r="L216" s="219">
        <v>16.048580503278547</v>
      </c>
      <c r="Q216" s="219">
        <v>8.0055770212766024</v>
      </c>
      <c r="R216" s="219">
        <v>5.4235346796901755E-3</v>
      </c>
      <c r="T216" s="219">
        <v>2168.1563157894743</v>
      </c>
      <c r="U216" s="219">
        <v>5.4222959388735532</v>
      </c>
      <c r="AI216" s="219">
        <v>1777.0250000000001</v>
      </c>
      <c r="AJ216" s="219">
        <v>6.3755808524144504</v>
      </c>
      <c r="AL216">
        <v>7.4306956521739105</v>
      </c>
      <c r="AM216">
        <v>5.2574505022705657E-2</v>
      </c>
      <c r="AO216" s="219">
        <v>288.3373529411765</v>
      </c>
      <c r="AP216" s="219">
        <v>8.0887647908030704</v>
      </c>
      <c r="AT216" s="219">
        <v>27.025531914893612</v>
      </c>
      <c r="AU216" s="219">
        <v>1.8235895665390495E-2</v>
      </c>
      <c r="AW216" s="219">
        <v>36.454468085106399</v>
      </c>
      <c r="AX216" s="219">
        <v>7.3479347829071506E-2</v>
      </c>
      <c r="AZ216">
        <v>1</v>
      </c>
      <c r="BA216" s="183">
        <v>2.1299999999999999E-3</v>
      </c>
      <c r="BD216" t="s">
        <v>17212</v>
      </c>
    </row>
    <row r="217" spans="2:56" x14ac:dyDescent="0.2">
      <c r="B217">
        <v>1</v>
      </c>
      <c r="C217" t="s">
        <v>14538</v>
      </c>
      <c r="G217" s="352" t="s">
        <v>16057</v>
      </c>
      <c r="H217" s="183" t="s">
        <v>11553</v>
      </c>
      <c r="I217" s="183" t="s">
        <v>17213</v>
      </c>
      <c r="J217" s="183" t="s">
        <v>14439</v>
      </c>
      <c r="K217" s="219">
        <v>704.65000000000009</v>
      </c>
      <c r="L217" s="219">
        <v>16.048580503278547</v>
      </c>
      <c r="Q217" s="219">
        <v>8.0055770212766024</v>
      </c>
      <c r="R217" s="219">
        <v>5.4235346796901755E-3</v>
      </c>
      <c r="T217" s="219">
        <v>2168.1563157894743</v>
      </c>
      <c r="U217" s="219">
        <v>5.4222959388735532</v>
      </c>
      <c r="AI217" s="219">
        <v>1777.0250000000001</v>
      </c>
      <c r="AJ217" s="219">
        <v>6.3755808524144504</v>
      </c>
      <c r="AL217">
        <v>7.4306956521739105</v>
      </c>
      <c r="AM217">
        <v>5.2574505022705657E-2</v>
      </c>
      <c r="AO217" s="219">
        <v>288.3373529411765</v>
      </c>
      <c r="AP217" s="219">
        <v>8.0887647908030704</v>
      </c>
      <c r="AT217" s="219">
        <v>27.025531914893612</v>
      </c>
      <c r="AU217" s="219">
        <v>1.8235895665390495E-2</v>
      </c>
      <c r="AW217" s="219">
        <v>36.454468085106399</v>
      </c>
      <c r="AX217" s="219">
        <v>7.3479347829071506E-2</v>
      </c>
      <c r="AZ217">
        <v>1</v>
      </c>
      <c r="BA217" s="183">
        <v>3.3600000000000001E-3</v>
      </c>
      <c r="BD217" t="s">
        <v>17212</v>
      </c>
    </row>
    <row r="218" spans="2:56" x14ac:dyDescent="0.2">
      <c r="B218">
        <v>1</v>
      </c>
      <c r="C218" t="s">
        <v>14538</v>
      </c>
      <c r="G218" s="352" t="s">
        <v>16057</v>
      </c>
      <c r="H218" s="183" t="s">
        <v>11553</v>
      </c>
      <c r="I218" s="183" t="s">
        <v>17213</v>
      </c>
      <c r="J218" s="183" t="s">
        <v>14439</v>
      </c>
      <c r="K218" s="219">
        <v>1225.2142857142858</v>
      </c>
      <c r="L218" s="219">
        <v>24.080835565091885</v>
      </c>
      <c r="Q218" s="219">
        <v>7.6946437768240372</v>
      </c>
      <c r="R218" s="219">
        <v>6.8544421448967783E-3</v>
      </c>
      <c r="T218" s="219">
        <v>2179.3447058823531</v>
      </c>
      <c r="U218" s="219">
        <v>4.5238020541452046</v>
      </c>
      <c r="AI218" s="219">
        <v>1909.7642857142855</v>
      </c>
      <c r="AJ218" s="219">
        <v>5.6282658145166486</v>
      </c>
      <c r="AL218">
        <v>7.2364035087719323</v>
      </c>
      <c r="AM218">
        <v>4.1385381752378922E-2</v>
      </c>
      <c r="AO218" s="219">
        <v>265.22544117647061</v>
      </c>
      <c r="AP218" s="219">
        <v>7.3067512489703565</v>
      </c>
      <c r="AT218" s="219">
        <v>27.050643776824053</v>
      </c>
      <c r="AU218" s="219">
        <v>1.9226574206491071E-2</v>
      </c>
      <c r="AW218" s="219">
        <v>36.429184549356258</v>
      </c>
      <c r="AX218" s="219">
        <v>6.1380802780550081E-2</v>
      </c>
      <c r="AZ218">
        <v>1</v>
      </c>
      <c r="BA218" s="183">
        <v>1.4300000000000001E-3</v>
      </c>
      <c r="BD218" t="s">
        <v>17212</v>
      </c>
    </row>
    <row r="219" spans="2:56" x14ac:dyDescent="0.2">
      <c r="B219">
        <v>1</v>
      </c>
      <c r="C219" t="s">
        <v>14538</v>
      </c>
      <c r="G219" s="352" t="s">
        <v>16057</v>
      </c>
      <c r="H219" s="183" t="s">
        <v>11553</v>
      </c>
      <c r="I219" s="183" t="s">
        <v>17213</v>
      </c>
      <c r="J219" s="183" t="s">
        <v>14439</v>
      </c>
      <c r="K219" s="219">
        <v>1225.2142857142858</v>
      </c>
      <c r="L219" s="219">
        <v>24.080835565091885</v>
      </c>
      <c r="Q219" s="219">
        <v>7.6946437768240372</v>
      </c>
      <c r="R219" s="219">
        <v>6.8544421448967783E-3</v>
      </c>
      <c r="T219" s="219">
        <v>2179.3447058823531</v>
      </c>
      <c r="U219" s="219">
        <v>4.5238020541452046</v>
      </c>
      <c r="AI219" s="219">
        <v>1909.7642857142855</v>
      </c>
      <c r="AJ219" s="219">
        <v>5.6282658145166486</v>
      </c>
      <c r="AL219">
        <v>7.2364035087719323</v>
      </c>
      <c r="AM219">
        <v>4.1385381752378922E-2</v>
      </c>
      <c r="AO219" s="219">
        <v>265.22544117647061</v>
      </c>
      <c r="AP219" s="219">
        <v>7.3067512489703565</v>
      </c>
      <c r="AT219" s="219">
        <v>27.050643776824053</v>
      </c>
      <c r="AU219" s="219">
        <v>1.9226574206491071E-2</v>
      </c>
      <c r="AW219" s="219">
        <v>36.429184549356258</v>
      </c>
      <c r="AX219" s="219">
        <v>6.1380802780550081E-2</v>
      </c>
      <c r="AZ219">
        <v>1</v>
      </c>
      <c r="BA219" s="183">
        <v>2.1800000000000001E-3</v>
      </c>
      <c r="BD219" t="s">
        <v>17212</v>
      </c>
    </row>
    <row r="220" spans="2:56" x14ac:dyDescent="0.2">
      <c r="B220">
        <v>1</v>
      </c>
      <c r="C220" t="s">
        <v>14538</v>
      </c>
      <c r="G220" s="352" t="s">
        <v>16057</v>
      </c>
      <c r="H220" s="183" t="s">
        <v>11553</v>
      </c>
      <c r="I220" s="183" t="s">
        <v>17213</v>
      </c>
      <c r="J220" s="183" t="s">
        <v>14439</v>
      </c>
      <c r="K220" s="219">
        <v>1225.2142857142858</v>
      </c>
      <c r="L220" s="219">
        <v>24.080835565091885</v>
      </c>
      <c r="Q220" s="219">
        <v>7.6946437768240372</v>
      </c>
      <c r="R220" s="219">
        <v>6.8544421448967783E-3</v>
      </c>
      <c r="T220" s="219">
        <v>2179.3447058823531</v>
      </c>
      <c r="U220" s="219">
        <v>4.5238020541452046</v>
      </c>
      <c r="AI220" s="219">
        <v>1909.7642857142855</v>
      </c>
      <c r="AJ220" s="219">
        <v>5.6282658145166486</v>
      </c>
      <c r="AL220">
        <v>7.2364035087719323</v>
      </c>
      <c r="AM220">
        <v>4.1385381752378922E-2</v>
      </c>
      <c r="AO220" s="219">
        <v>265.22544117647061</v>
      </c>
      <c r="AP220" s="219">
        <v>7.3067512489703565</v>
      </c>
      <c r="AT220" s="219">
        <v>27.050643776824053</v>
      </c>
      <c r="AU220" s="219">
        <v>1.9226574206491071E-2</v>
      </c>
      <c r="AW220" s="219">
        <v>36.429184549356258</v>
      </c>
      <c r="AX220" s="219">
        <v>6.1380802780550081E-2</v>
      </c>
      <c r="AZ220">
        <v>1</v>
      </c>
      <c r="BA220" s="183">
        <v>2.2899999999999999E-3</v>
      </c>
      <c r="BD220" t="s">
        <v>17212</v>
      </c>
    </row>
    <row r="221" spans="2:56" x14ac:dyDescent="0.2">
      <c r="B221">
        <v>1</v>
      </c>
      <c r="C221" t="s">
        <v>14538</v>
      </c>
      <c r="G221" s="352" t="s">
        <v>16057</v>
      </c>
      <c r="H221" s="183" t="s">
        <v>11553</v>
      </c>
      <c r="I221" s="183" t="s">
        <v>17213</v>
      </c>
      <c r="J221" s="183" t="s">
        <v>14439</v>
      </c>
      <c r="K221" s="219">
        <v>1225.2142857142858</v>
      </c>
      <c r="L221" s="219">
        <v>24.080835565091885</v>
      </c>
      <c r="Q221" s="219">
        <v>7.6946437768240372</v>
      </c>
      <c r="R221" s="219">
        <v>6.8544421448967783E-3</v>
      </c>
      <c r="T221" s="219">
        <v>2179.3447058823531</v>
      </c>
      <c r="U221" s="219">
        <v>4.5238020541452046</v>
      </c>
      <c r="AI221" s="219">
        <v>1909.7642857142855</v>
      </c>
      <c r="AJ221" s="219">
        <v>5.6282658145166486</v>
      </c>
      <c r="AL221">
        <v>7.2364035087719323</v>
      </c>
      <c r="AM221">
        <v>4.1385381752378922E-2</v>
      </c>
      <c r="AO221" s="219">
        <v>265.22544117647061</v>
      </c>
      <c r="AP221" s="219">
        <v>7.3067512489703565</v>
      </c>
      <c r="AT221" s="219">
        <v>27.050643776824053</v>
      </c>
      <c r="AU221" s="219">
        <v>1.9226574206491071E-2</v>
      </c>
      <c r="AW221" s="219">
        <v>36.429184549356258</v>
      </c>
      <c r="AX221" s="219">
        <v>6.1380802780550081E-2</v>
      </c>
      <c r="AZ221">
        <v>1</v>
      </c>
      <c r="BA221" s="183">
        <v>1.39E-3</v>
      </c>
      <c r="BD221" t="s">
        <v>17212</v>
      </c>
    </row>
    <row r="222" spans="2:56" x14ac:dyDescent="0.2">
      <c r="B222">
        <v>1</v>
      </c>
      <c r="C222" t="s">
        <v>14538</v>
      </c>
      <c r="G222" s="352" t="s">
        <v>16057</v>
      </c>
      <c r="H222" s="183" t="s">
        <v>11553</v>
      </c>
      <c r="I222" s="183" t="s">
        <v>17213</v>
      </c>
      <c r="J222" s="183" t="s">
        <v>14439</v>
      </c>
      <c r="K222" s="219">
        <v>1225.2142857142858</v>
      </c>
      <c r="L222" s="219">
        <v>24.080835565091885</v>
      </c>
      <c r="Q222" s="219">
        <v>7.6946437768240372</v>
      </c>
      <c r="R222" s="219">
        <v>6.8544421448967783E-3</v>
      </c>
      <c r="T222" s="219">
        <v>2179.3447058823531</v>
      </c>
      <c r="U222" s="219">
        <v>4.5238020541452046</v>
      </c>
      <c r="AI222" s="219">
        <v>1909.7642857142855</v>
      </c>
      <c r="AJ222" s="219">
        <v>5.6282658145166486</v>
      </c>
      <c r="AL222">
        <v>7.2364035087719323</v>
      </c>
      <c r="AM222">
        <v>4.1385381752378922E-2</v>
      </c>
      <c r="AO222" s="219">
        <v>265.22544117647061</v>
      </c>
      <c r="AP222" s="219">
        <v>7.3067512489703565</v>
      </c>
      <c r="AT222" s="219">
        <v>27.050643776824053</v>
      </c>
      <c r="AU222" s="219">
        <v>1.9226574206491071E-2</v>
      </c>
      <c r="AW222" s="219">
        <v>36.429184549356258</v>
      </c>
      <c r="AX222" s="219">
        <v>6.1380802780550081E-2</v>
      </c>
      <c r="AZ222">
        <v>1</v>
      </c>
      <c r="BA222" s="183">
        <v>2.1700000000000001E-3</v>
      </c>
      <c r="BD222" t="s">
        <v>17212</v>
      </c>
    </row>
    <row r="223" spans="2:56" x14ac:dyDescent="0.2">
      <c r="B223">
        <v>1</v>
      </c>
      <c r="C223" t="s">
        <v>14538</v>
      </c>
      <c r="G223" s="352" t="s">
        <v>16057</v>
      </c>
      <c r="H223" s="183" t="s">
        <v>11553</v>
      </c>
      <c r="I223" s="183" t="s">
        <v>17213</v>
      </c>
      <c r="J223" s="183" t="s">
        <v>14439</v>
      </c>
      <c r="K223" s="219">
        <v>1225.2142857142858</v>
      </c>
      <c r="L223" s="219">
        <v>24.080835565091885</v>
      </c>
      <c r="Q223" s="219">
        <v>7.6946437768240372</v>
      </c>
      <c r="R223" s="219">
        <v>6.8544421448967783E-3</v>
      </c>
      <c r="T223" s="219">
        <v>2179.3447058823531</v>
      </c>
      <c r="U223" s="219">
        <v>4.5238020541452046</v>
      </c>
      <c r="AI223" s="219">
        <v>1909.7642857142855</v>
      </c>
      <c r="AJ223" s="219">
        <v>5.6282658145166486</v>
      </c>
      <c r="AL223">
        <v>7.2364035087719323</v>
      </c>
      <c r="AM223">
        <v>4.1385381752378922E-2</v>
      </c>
      <c r="AO223" s="219">
        <v>265.22544117647061</v>
      </c>
      <c r="AP223" s="219">
        <v>7.3067512489703565</v>
      </c>
      <c r="AT223" s="219">
        <v>27.050643776824053</v>
      </c>
      <c r="AU223" s="219">
        <v>1.9226574206491071E-2</v>
      </c>
      <c r="AW223" s="219">
        <v>36.429184549356258</v>
      </c>
      <c r="AX223" s="219">
        <v>6.1380802780550081E-2</v>
      </c>
      <c r="AZ223">
        <v>1</v>
      </c>
      <c r="BA223" s="183">
        <v>1.82E-3</v>
      </c>
      <c r="BD223" t="s">
        <v>17212</v>
      </c>
    </row>
    <row r="224" spans="2:56" x14ac:dyDescent="0.2">
      <c r="B224">
        <v>1</v>
      </c>
      <c r="C224" t="s">
        <v>14538</v>
      </c>
      <c r="G224" s="352" t="s">
        <v>16057</v>
      </c>
      <c r="H224" s="183" t="s">
        <v>11553</v>
      </c>
      <c r="I224" s="183" t="s">
        <v>17213</v>
      </c>
      <c r="J224" s="183" t="s">
        <v>14439</v>
      </c>
      <c r="K224" s="219">
        <v>1225.2142857142858</v>
      </c>
      <c r="L224" s="219">
        <v>24.080835565091885</v>
      </c>
      <c r="Q224" s="219">
        <v>7.6946437768240372</v>
      </c>
      <c r="R224" s="219">
        <v>6.8544421448967783E-3</v>
      </c>
      <c r="T224" s="219">
        <v>2179.3447058823531</v>
      </c>
      <c r="U224" s="219">
        <v>4.5238020541452046</v>
      </c>
      <c r="AI224" s="219">
        <v>1909.7642857142855</v>
      </c>
      <c r="AJ224" s="219">
        <v>5.6282658145166486</v>
      </c>
      <c r="AL224">
        <v>7.2364035087719323</v>
      </c>
      <c r="AM224">
        <v>4.1385381752378922E-2</v>
      </c>
      <c r="AO224" s="219">
        <v>265.22544117647061</v>
      </c>
      <c r="AP224" s="219">
        <v>7.3067512489703565</v>
      </c>
      <c r="AT224" s="219">
        <v>27.050643776824053</v>
      </c>
      <c r="AU224" s="219">
        <v>1.9226574206491071E-2</v>
      </c>
      <c r="AW224" s="219">
        <v>36.429184549356258</v>
      </c>
      <c r="AX224" s="219">
        <v>6.1380802780550081E-2</v>
      </c>
      <c r="AZ224">
        <v>1</v>
      </c>
      <c r="BA224" s="183">
        <v>1.8400000000000001E-3</v>
      </c>
      <c r="BD224" t="s">
        <v>17212</v>
      </c>
    </row>
    <row r="225" spans="1:56" x14ac:dyDescent="0.2">
      <c r="B225">
        <v>1</v>
      </c>
      <c r="C225" t="s">
        <v>14538</v>
      </c>
      <c r="G225" s="352" t="s">
        <v>16057</v>
      </c>
      <c r="H225" s="183" t="s">
        <v>11553</v>
      </c>
      <c r="I225" s="183" t="s">
        <v>17213</v>
      </c>
      <c r="J225" s="183" t="s">
        <v>14439</v>
      </c>
      <c r="K225" s="219">
        <v>1225.2142857142858</v>
      </c>
      <c r="L225" s="219">
        <v>24.080835565091885</v>
      </c>
      <c r="Q225" s="219">
        <v>7.6946437768240372</v>
      </c>
      <c r="R225" s="219">
        <v>6.8544421448967783E-3</v>
      </c>
      <c r="T225" s="219">
        <v>2179.3447058823531</v>
      </c>
      <c r="U225" s="219">
        <v>4.5238020541452046</v>
      </c>
      <c r="AI225" s="219">
        <v>1909.7642857142855</v>
      </c>
      <c r="AJ225" s="219">
        <v>5.6282658145166486</v>
      </c>
      <c r="AL225">
        <v>7.2364035087719323</v>
      </c>
      <c r="AM225">
        <v>4.1385381752378922E-2</v>
      </c>
      <c r="AO225" s="219">
        <v>265.22544117647061</v>
      </c>
      <c r="AP225" s="219">
        <v>7.3067512489703565</v>
      </c>
      <c r="AT225" s="219">
        <v>27.050643776824053</v>
      </c>
      <c r="AU225" s="219">
        <v>1.9226574206491071E-2</v>
      </c>
      <c r="AW225" s="219">
        <v>36.429184549356258</v>
      </c>
      <c r="AX225" s="219">
        <v>6.1380802780550081E-2</v>
      </c>
      <c r="AZ225">
        <v>1</v>
      </c>
      <c r="BA225" s="183">
        <v>2.7200000000000002E-3</v>
      </c>
      <c r="BD225" t="s">
        <v>17212</v>
      </c>
    </row>
    <row r="226" spans="1:56" x14ac:dyDescent="0.2">
      <c r="B226">
        <v>1</v>
      </c>
      <c r="C226" t="s">
        <v>14538</v>
      </c>
      <c r="G226" s="352" t="s">
        <v>16057</v>
      </c>
      <c r="H226" s="183" t="s">
        <v>11553</v>
      </c>
      <c r="I226" s="183" t="s">
        <v>17213</v>
      </c>
      <c r="J226" s="183" t="s">
        <v>14439</v>
      </c>
      <c r="K226" s="219">
        <v>1225.2142857142858</v>
      </c>
      <c r="L226" s="219">
        <v>24.080835565091885</v>
      </c>
      <c r="Q226" s="219">
        <v>7.6946437768240372</v>
      </c>
      <c r="R226" s="219">
        <v>6.8544421448967783E-3</v>
      </c>
      <c r="T226" s="219">
        <v>2179.3447058823531</v>
      </c>
      <c r="U226" s="219">
        <v>4.5238020541452046</v>
      </c>
      <c r="AI226" s="219">
        <v>1909.7642857142855</v>
      </c>
      <c r="AJ226" s="219">
        <v>5.6282658145166486</v>
      </c>
      <c r="AL226">
        <v>7.2364035087719323</v>
      </c>
      <c r="AM226">
        <v>4.1385381752378922E-2</v>
      </c>
      <c r="AO226" s="219">
        <v>265.22544117647061</v>
      </c>
      <c r="AP226" s="219">
        <v>7.3067512489703565</v>
      </c>
      <c r="AT226" s="219">
        <v>27.050643776824053</v>
      </c>
      <c r="AU226" s="219">
        <v>1.9226574206491071E-2</v>
      </c>
      <c r="AW226" s="219">
        <v>36.429184549356258</v>
      </c>
      <c r="AX226" s="219">
        <v>6.1380802780550081E-2</v>
      </c>
      <c r="AZ226">
        <v>1</v>
      </c>
      <c r="BA226" s="183">
        <v>2.2699999999999999E-3</v>
      </c>
      <c r="BD226" t="s">
        <v>17212</v>
      </c>
    </row>
    <row r="227" spans="1:56" x14ac:dyDescent="0.2">
      <c r="B227">
        <v>1</v>
      </c>
      <c r="C227" t="s">
        <v>14538</v>
      </c>
      <c r="G227" s="352" t="s">
        <v>16057</v>
      </c>
      <c r="H227" s="183" t="s">
        <v>11553</v>
      </c>
      <c r="I227" s="183" t="s">
        <v>17213</v>
      </c>
      <c r="J227" s="183" t="s">
        <v>14439</v>
      </c>
      <c r="K227" s="219">
        <v>1225.2142857142858</v>
      </c>
      <c r="L227" s="219">
        <v>24.080835565091885</v>
      </c>
      <c r="Q227" s="219">
        <v>7.6946437768240372</v>
      </c>
      <c r="R227" s="219">
        <v>6.8544421448967783E-3</v>
      </c>
      <c r="T227" s="219">
        <v>2179.3447058823531</v>
      </c>
      <c r="U227" s="219">
        <v>4.5238020541452046</v>
      </c>
      <c r="AI227" s="219">
        <v>1909.7642857142855</v>
      </c>
      <c r="AJ227" s="219">
        <v>5.6282658145166486</v>
      </c>
      <c r="AL227">
        <v>7.2364035087719323</v>
      </c>
      <c r="AM227">
        <v>4.1385381752378922E-2</v>
      </c>
      <c r="AO227" s="219">
        <v>265.22544117647061</v>
      </c>
      <c r="AP227" s="219">
        <v>7.3067512489703565</v>
      </c>
      <c r="AT227" s="219">
        <v>27.050643776824053</v>
      </c>
      <c r="AU227" s="219">
        <v>1.9226574206491071E-2</v>
      </c>
      <c r="AW227" s="219">
        <v>36.429184549356258</v>
      </c>
      <c r="AX227" s="219">
        <v>6.1380802780550081E-2</v>
      </c>
      <c r="AZ227">
        <v>1</v>
      </c>
      <c r="BA227" s="183">
        <v>2.3E-3</v>
      </c>
      <c r="BD227" t="s">
        <v>17212</v>
      </c>
    </row>
    <row r="228" spans="1:56" x14ac:dyDescent="0.2">
      <c r="B228">
        <v>1</v>
      </c>
      <c r="C228" t="s">
        <v>14538</v>
      </c>
      <c r="G228" s="352" t="s">
        <v>16057</v>
      </c>
      <c r="H228" s="183" t="s">
        <v>11553</v>
      </c>
      <c r="I228" s="183" t="s">
        <v>17213</v>
      </c>
      <c r="J228" s="183" t="s">
        <v>14439</v>
      </c>
      <c r="K228" s="219">
        <v>1225.2142857142858</v>
      </c>
      <c r="L228" s="219">
        <v>24.080835565091885</v>
      </c>
      <c r="Q228" s="219">
        <v>7.6946437768240372</v>
      </c>
      <c r="R228" s="219">
        <v>6.8544421448967783E-3</v>
      </c>
      <c r="T228" s="219">
        <v>2179.3447058823531</v>
      </c>
      <c r="U228" s="219">
        <v>4.5238020541452046</v>
      </c>
      <c r="AI228" s="219">
        <v>1909.7642857142855</v>
      </c>
      <c r="AJ228" s="219">
        <v>5.6282658145166486</v>
      </c>
      <c r="AL228">
        <v>7.2364035087719323</v>
      </c>
      <c r="AM228">
        <v>4.1385381752378922E-2</v>
      </c>
      <c r="AO228" s="219">
        <v>265.22544117647061</v>
      </c>
      <c r="AP228" s="219">
        <v>7.3067512489703565</v>
      </c>
      <c r="AT228" s="219">
        <v>27.050643776824053</v>
      </c>
      <c r="AU228" s="219">
        <v>1.9226574206491071E-2</v>
      </c>
      <c r="AW228" s="219">
        <v>36.429184549356258</v>
      </c>
      <c r="AX228" s="219">
        <v>6.1380802780550081E-2</v>
      </c>
      <c r="AZ228">
        <v>1</v>
      </c>
      <c r="BA228" s="183">
        <v>1.9300000000000001E-3</v>
      </c>
      <c r="BD228" t="s">
        <v>17212</v>
      </c>
    </row>
    <row r="229" spans="1:56" x14ac:dyDescent="0.2">
      <c r="B229">
        <v>1</v>
      </c>
      <c r="C229" t="s">
        <v>14538</v>
      </c>
      <c r="G229" s="352" t="s">
        <v>16057</v>
      </c>
      <c r="H229" s="183" t="s">
        <v>11553</v>
      </c>
      <c r="I229" s="183" t="s">
        <v>17213</v>
      </c>
      <c r="J229" s="183" t="s">
        <v>14439</v>
      </c>
      <c r="K229" s="219">
        <v>1225.2142857142858</v>
      </c>
      <c r="L229" s="219">
        <v>24.080835565091885</v>
      </c>
      <c r="Q229" s="219">
        <v>7.6946437768240372</v>
      </c>
      <c r="R229" s="219">
        <v>6.8544421448967783E-3</v>
      </c>
      <c r="T229" s="219">
        <v>2179.3447058823531</v>
      </c>
      <c r="U229" s="219">
        <v>4.5238020541452046</v>
      </c>
      <c r="AI229" s="219">
        <v>1909.7642857142855</v>
      </c>
      <c r="AJ229" s="219">
        <v>5.6282658145166486</v>
      </c>
      <c r="AL229">
        <v>7.2364035087719323</v>
      </c>
      <c r="AM229">
        <v>4.1385381752378922E-2</v>
      </c>
      <c r="AO229" s="219">
        <v>265.22544117647061</v>
      </c>
      <c r="AP229" s="219">
        <v>7.3067512489703565</v>
      </c>
      <c r="AT229" s="219">
        <v>27.050643776824053</v>
      </c>
      <c r="AU229" s="219">
        <v>1.9226574206491071E-2</v>
      </c>
      <c r="AW229" s="219">
        <v>36.429184549356258</v>
      </c>
      <c r="AX229" s="219">
        <v>6.1380802780550081E-2</v>
      </c>
      <c r="AZ229">
        <v>1</v>
      </c>
      <c r="BA229" s="183">
        <v>1.32E-3</v>
      </c>
      <c r="BD229" t="s">
        <v>17212</v>
      </c>
    </row>
    <row r="230" spans="1:56" x14ac:dyDescent="0.2">
      <c r="B230">
        <v>1</v>
      </c>
      <c r="C230" t="s">
        <v>14538</v>
      </c>
      <c r="G230" s="352" t="s">
        <v>16057</v>
      </c>
      <c r="H230" s="183" t="s">
        <v>11553</v>
      </c>
      <c r="I230" s="183" t="s">
        <v>17213</v>
      </c>
      <c r="J230" s="183" t="s">
        <v>14439</v>
      </c>
      <c r="K230" s="219">
        <v>704.65000000000009</v>
      </c>
      <c r="L230" s="219">
        <v>16.048580503278547</v>
      </c>
      <c r="Q230" s="219">
        <v>8.0055770212766024</v>
      </c>
      <c r="R230" s="219">
        <v>5.4235346796901755E-3</v>
      </c>
      <c r="T230" s="219">
        <v>2168.1563157894743</v>
      </c>
      <c r="U230" s="219">
        <v>5.4222959388735532</v>
      </c>
      <c r="AI230" s="219">
        <v>1777.0250000000001</v>
      </c>
      <c r="AJ230" s="219">
        <v>6.3755808524144504</v>
      </c>
      <c r="AL230">
        <v>7.4306956521739105</v>
      </c>
      <c r="AM230">
        <v>5.2574505022705657E-2</v>
      </c>
      <c r="AO230" s="219">
        <v>288.3373529411765</v>
      </c>
      <c r="AP230" s="219">
        <v>8.0887647908030704</v>
      </c>
      <c r="AT230" s="219">
        <v>27.025531914893612</v>
      </c>
      <c r="AU230" s="219">
        <v>1.8235895665390495E-2</v>
      </c>
      <c r="AW230" s="219">
        <v>36.454468085106399</v>
      </c>
      <c r="AX230" s="219">
        <v>7.3479347829071506E-2</v>
      </c>
      <c r="AZ230">
        <v>1</v>
      </c>
      <c r="BA230" s="183">
        <v>2.32E-3</v>
      </c>
      <c r="BD230" t="s">
        <v>17212</v>
      </c>
    </row>
    <row r="231" spans="1:56" x14ac:dyDescent="0.2">
      <c r="B231">
        <v>1</v>
      </c>
      <c r="C231" t="s">
        <v>14538</v>
      </c>
      <c r="G231" s="352" t="s">
        <v>16057</v>
      </c>
      <c r="H231" s="183" t="s">
        <v>11553</v>
      </c>
      <c r="I231" s="183" t="s">
        <v>17213</v>
      </c>
      <c r="J231" s="183" t="s">
        <v>14439</v>
      </c>
      <c r="K231" s="219">
        <v>704.65000000000009</v>
      </c>
      <c r="L231" s="219">
        <v>16.048580503278547</v>
      </c>
      <c r="Q231" s="219">
        <v>8.0055770212766024</v>
      </c>
      <c r="R231" s="219">
        <v>5.4235346796901755E-3</v>
      </c>
      <c r="T231" s="219">
        <v>2168.1563157894743</v>
      </c>
      <c r="U231" s="219">
        <v>5.4222959388735532</v>
      </c>
      <c r="AI231" s="219">
        <v>1777.0250000000001</v>
      </c>
      <c r="AJ231" s="219">
        <v>6.3755808524144504</v>
      </c>
      <c r="AL231">
        <v>7.4306956521739105</v>
      </c>
      <c r="AM231">
        <v>5.2574505022705657E-2</v>
      </c>
      <c r="AO231" s="219">
        <v>288.3373529411765</v>
      </c>
      <c r="AP231" s="219">
        <v>8.0887647908030704</v>
      </c>
      <c r="AT231" s="219">
        <v>27.025531914893612</v>
      </c>
      <c r="AU231" s="219">
        <v>1.8235895665390495E-2</v>
      </c>
      <c r="AW231" s="219">
        <v>36.454468085106399</v>
      </c>
      <c r="AX231" s="219">
        <v>7.3479347829071506E-2</v>
      </c>
      <c r="AZ231">
        <v>1</v>
      </c>
      <c r="BA231" s="183">
        <v>4.0400000000000002E-3</v>
      </c>
      <c r="BD231" t="s">
        <v>17212</v>
      </c>
    </row>
    <row r="232" spans="1:56" x14ac:dyDescent="0.2">
      <c r="B232">
        <v>1</v>
      </c>
      <c r="C232" t="s">
        <v>14538</v>
      </c>
      <c r="G232" s="352" t="s">
        <v>16057</v>
      </c>
      <c r="H232" s="183" t="s">
        <v>11553</v>
      </c>
      <c r="I232" s="183" t="s">
        <v>17213</v>
      </c>
      <c r="J232" s="183" t="s">
        <v>14439</v>
      </c>
      <c r="K232" s="219">
        <v>704.65000000000009</v>
      </c>
      <c r="L232" s="219">
        <v>16.048580503278547</v>
      </c>
      <c r="Q232" s="219">
        <v>8.0055770212766024</v>
      </c>
      <c r="R232" s="219">
        <v>5.4235346796901755E-3</v>
      </c>
      <c r="T232" s="219">
        <v>2168.1563157894743</v>
      </c>
      <c r="U232" s="219">
        <v>5.4222959388735532</v>
      </c>
      <c r="AI232" s="219">
        <v>1777.0250000000001</v>
      </c>
      <c r="AJ232" s="219">
        <v>6.3755808524144504</v>
      </c>
      <c r="AL232">
        <v>7.4306956521739105</v>
      </c>
      <c r="AM232">
        <v>5.2574505022705657E-2</v>
      </c>
      <c r="AO232" s="219">
        <v>288.3373529411765</v>
      </c>
      <c r="AP232" s="219">
        <v>8.0887647908030704</v>
      </c>
      <c r="AT232" s="219">
        <v>27.025531914893612</v>
      </c>
      <c r="AU232" s="219">
        <v>1.8235895665390495E-2</v>
      </c>
      <c r="AW232" s="219">
        <v>36.454468085106399</v>
      </c>
      <c r="AX232" s="219">
        <v>7.3479347829071506E-2</v>
      </c>
      <c r="AZ232">
        <v>1</v>
      </c>
      <c r="BA232" s="183">
        <v>1.5E-3</v>
      </c>
      <c r="BD232" t="s">
        <v>17212</v>
      </c>
    </row>
    <row r="233" spans="1:56" x14ac:dyDescent="0.2">
      <c r="B233">
        <v>1</v>
      </c>
      <c r="C233" t="s">
        <v>14538</v>
      </c>
      <c r="G233" s="352" t="s">
        <v>16057</v>
      </c>
      <c r="H233" s="183" t="s">
        <v>11553</v>
      </c>
      <c r="I233" s="183" t="s">
        <v>17213</v>
      </c>
      <c r="J233" s="183" t="s">
        <v>14439</v>
      </c>
      <c r="K233" s="219">
        <v>704.65000000000009</v>
      </c>
      <c r="L233" s="219">
        <v>16.048580503278547</v>
      </c>
      <c r="Q233" s="219">
        <v>8.0055770212766024</v>
      </c>
      <c r="R233" s="219">
        <v>5.4235346796901755E-3</v>
      </c>
      <c r="T233" s="219">
        <v>2168.1563157894743</v>
      </c>
      <c r="U233" s="219">
        <v>5.4222959388735532</v>
      </c>
      <c r="AI233" s="219">
        <v>1777.0250000000001</v>
      </c>
      <c r="AJ233" s="219">
        <v>6.3755808524144504</v>
      </c>
      <c r="AL233">
        <v>7.4306956521739105</v>
      </c>
      <c r="AM233">
        <v>5.2574505022705657E-2</v>
      </c>
      <c r="AO233" s="219">
        <v>288.3373529411765</v>
      </c>
      <c r="AP233" s="219">
        <v>8.0887647908030704</v>
      </c>
      <c r="AT233" s="219">
        <v>27.025531914893612</v>
      </c>
      <c r="AU233" s="219">
        <v>1.8235895665390495E-2</v>
      </c>
      <c r="AW233" s="219">
        <v>36.454468085106399</v>
      </c>
      <c r="AX233" s="219">
        <v>7.3479347829071506E-2</v>
      </c>
      <c r="AZ233">
        <v>1</v>
      </c>
      <c r="BA233" s="183">
        <v>2.33E-3</v>
      </c>
      <c r="BD233" t="s">
        <v>17212</v>
      </c>
    </row>
    <row r="234" spans="1:56" x14ac:dyDescent="0.2">
      <c r="B234">
        <v>1</v>
      </c>
      <c r="C234" t="s">
        <v>14538</v>
      </c>
      <c r="G234" s="352" t="s">
        <v>16057</v>
      </c>
      <c r="H234" s="183" t="s">
        <v>11553</v>
      </c>
      <c r="I234" s="183" t="s">
        <v>17213</v>
      </c>
      <c r="J234" s="183" t="s">
        <v>14439</v>
      </c>
      <c r="K234" s="219">
        <v>704.65000000000009</v>
      </c>
      <c r="L234" s="219">
        <v>16.048580503278547</v>
      </c>
      <c r="Q234" s="219">
        <v>8.0055770212766024</v>
      </c>
      <c r="R234" s="219">
        <v>5.4235346796901755E-3</v>
      </c>
      <c r="T234" s="219">
        <v>2168.1563157894743</v>
      </c>
      <c r="U234" s="219">
        <v>5.4222959388735532</v>
      </c>
      <c r="AI234" s="219">
        <v>1777.0250000000001</v>
      </c>
      <c r="AJ234" s="219">
        <v>6.3755808524144504</v>
      </c>
      <c r="AL234">
        <v>7.4306956521739105</v>
      </c>
      <c r="AM234">
        <v>5.2574505022705657E-2</v>
      </c>
      <c r="AO234" s="219">
        <v>288.3373529411765</v>
      </c>
      <c r="AP234" s="219">
        <v>8.0887647908030704</v>
      </c>
      <c r="AT234" s="219">
        <v>27.025531914893612</v>
      </c>
      <c r="AU234" s="219">
        <v>1.8235895665390495E-2</v>
      </c>
      <c r="AW234" s="219">
        <v>36.454468085106399</v>
      </c>
      <c r="AX234" s="219">
        <v>7.3479347829071506E-2</v>
      </c>
      <c r="AZ234">
        <v>1</v>
      </c>
      <c r="BA234" s="183">
        <v>2.4299999999999999E-3</v>
      </c>
      <c r="BD234" t="s">
        <v>17212</v>
      </c>
    </row>
    <row r="235" spans="1:56" x14ac:dyDescent="0.2">
      <c r="B235">
        <v>1</v>
      </c>
      <c r="C235" t="s">
        <v>14538</v>
      </c>
      <c r="G235" s="352" t="s">
        <v>16057</v>
      </c>
      <c r="H235" s="183" t="s">
        <v>11553</v>
      </c>
      <c r="I235" s="183" t="s">
        <v>17213</v>
      </c>
      <c r="J235" s="183" t="s">
        <v>14439</v>
      </c>
      <c r="K235" s="219">
        <v>704.65000000000009</v>
      </c>
      <c r="L235" s="219">
        <v>16.048580503278547</v>
      </c>
      <c r="Q235" s="219">
        <v>8.0055770212766024</v>
      </c>
      <c r="R235" s="219">
        <v>5.4235346796901755E-3</v>
      </c>
      <c r="T235" s="219">
        <v>2168.1563157894743</v>
      </c>
      <c r="U235" s="219">
        <v>5.4222959388735532</v>
      </c>
      <c r="AI235" s="219">
        <v>1777.0250000000001</v>
      </c>
      <c r="AJ235" s="219">
        <v>6.3755808524144504</v>
      </c>
      <c r="AL235">
        <v>7.4306956521739105</v>
      </c>
      <c r="AM235">
        <v>5.2574505022705657E-2</v>
      </c>
      <c r="AO235" s="219">
        <v>288.3373529411765</v>
      </c>
      <c r="AP235" s="219">
        <v>8.0887647908030704</v>
      </c>
      <c r="AT235" s="219">
        <v>27.025531914893612</v>
      </c>
      <c r="AU235" s="219">
        <v>1.8235895665390495E-2</v>
      </c>
      <c r="AW235" s="219">
        <v>36.454468085106399</v>
      </c>
      <c r="AX235" s="219">
        <v>7.3479347829071506E-2</v>
      </c>
      <c r="AZ235">
        <v>1</v>
      </c>
      <c r="BA235" s="183">
        <v>3.4499999999999999E-3</v>
      </c>
      <c r="BD235" t="s">
        <v>17212</v>
      </c>
    </row>
    <row r="236" spans="1:56" x14ac:dyDescent="0.2">
      <c r="B236">
        <v>1</v>
      </c>
      <c r="C236" t="s">
        <v>14538</v>
      </c>
      <c r="G236" s="352" t="s">
        <v>16057</v>
      </c>
      <c r="H236" s="183" t="s">
        <v>11553</v>
      </c>
      <c r="I236" s="183" t="s">
        <v>17213</v>
      </c>
      <c r="J236" s="183" t="s">
        <v>14439</v>
      </c>
      <c r="K236" s="219">
        <v>704.65000000000009</v>
      </c>
      <c r="L236" s="219">
        <v>16.048580503278547</v>
      </c>
      <c r="Q236" s="219">
        <v>8.0055770212766024</v>
      </c>
      <c r="R236" s="219">
        <v>5.4235346796901755E-3</v>
      </c>
      <c r="T236" s="219">
        <v>2168.1563157894743</v>
      </c>
      <c r="U236" s="219">
        <v>5.4222959388735532</v>
      </c>
      <c r="AI236" s="219">
        <v>1777.0250000000001</v>
      </c>
      <c r="AJ236" s="219">
        <v>6.3755808524144504</v>
      </c>
      <c r="AL236">
        <v>7.4306956521739105</v>
      </c>
      <c r="AM236">
        <v>5.2574505022705657E-2</v>
      </c>
      <c r="AO236" s="219">
        <v>288.3373529411765</v>
      </c>
      <c r="AP236" s="219">
        <v>8.0887647908030704</v>
      </c>
      <c r="AT236" s="219">
        <v>27.025531914893612</v>
      </c>
      <c r="AU236" s="219">
        <v>1.8235895665390495E-2</v>
      </c>
      <c r="AW236" s="219">
        <v>36.454468085106399</v>
      </c>
      <c r="AX236" s="219">
        <v>7.3479347829071506E-2</v>
      </c>
      <c r="AZ236">
        <v>1</v>
      </c>
      <c r="BA236" s="183">
        <v>2.7799999999999999E-3</v>
      </c>
      <c r="BD236" t="s">
        <v>17212</v>
      </c>
    </row>
    <row r="237" spans="1:56" x14ac:dyDescent="0.2">
      <c r="B237">
        <v>1</v>
      </c>
      <c r="C237" t="s">
        <v>14538</v>
      </c>
      <c r="G237" s="352" t="s">
        <v>16057</v>
      </c>
      <c r="H237" s="183" t="s">
        <v>11553</v>
      </c>
      <c r="I237" s="183" t="s">
        <v>17213</v>
      </c>
      <c r="J237" s="183" t="s">
        <v>14439</v>
      </c>
      <c r="K237" s="219">
        <v>704.65000000000009</v>
      </c>
      <c r="L237" s="219">
        <v>16.048580503278547</v>
      </c>
      <c r="Q237" s="219">
        <v>8.0055770212766024</v>
      </c>
      <c r="R237" s="219">
        <v>5.4235346796901755E-3</v>
      </c>
      <c r="T237" s="219">
        <v>2168.1563157894743</v>
      </c>
      <c r="U237" s="219">
        <v>5.4222959388735532</v>
      </c>
      <c r="AI237" s="219">
        <v>1777.0250000000001</v>
      </c>
      <c r="AJ237" s="219">
        <v>6.3755808524144504</v>
      </c>
      <c r="AL237">
        <v>7.4306956521739105</v>
      </c>
      <c r="AM237">
        <v>5.2574505022705657E-2</v>
      </c>
      <c r="AO237" s="219">
        <v>288.3373529411765</v>
      </c>
      <c r="AP237" s="219">
        <v>8.0887647908030704</v>
      </c>
      <c r="AT237" s="219">
        <v>27.025531914893612</v>
      </c>
      <c r="AU237" s="219">
        <v>1.8235895665390495E-2</v>
      </c>
      <c r="AW237" s="219">
        <v>36.454468085106399</v>
      </c>
      <c r="AX237" s="219">
        <v>7.3479347829071506E-2</v>
      </c>
      <c r="AZ237">
        <v>1</v>
      </c>
      <c r="BA237" s="183">
        <v>1.82E-3</v>
      </c>
      <c r="BD237" t="s">
        <v>17212</v>
      </c>
    </row>
    <row r="238" spans="1:56" ht="18" x14ac:dyDescent="0.25">
      <c r="A238" t="s">
        <v>16054</v>
      </c>
      <c r="B238">
        <v>1</v>
      </c>
      <c r="C238" t="s">
        <v>14538</v>
      </c>
      <c r="D238" s="352" t="s">
        <v>8971</v>
      </c>
      <c r="E238" s="352" t="s">
        <v>8975</v>
      </c>
      <c r="F238" s="352">
        <v>2017</v>
      </c>
      <c r="G238" t="s">
        <v>16057</v>
      </c>
      <c r="H238" s="352" t="s">
        <v>11553</v>
      </c>
      <c r="I238" s="352" t="s">
        <v>16079</v>
      </c>
      <c r="J238" s="352" t="s">
        <v>14439</v>
      </c>
      <c r="K238">
        <v>900</v>
      </c>
      <c r="L238">
        <v>211</v>
      </c>
      <c r="Q238" s="219">
        <v>7.8</v>
      </c>
      <c r="R238" s="219">
        <v>0.1</v>
      </c>
      <c r="T238" s="219">
        <v>2422</v>
      </c>
      <c r="U238" s="219">
        <v>47</v>
      </c>
      <c r="W238" s="219">
        <v>2246</v>
      </c>
      <c r="X238" s="219">
        <v>41</v>
      </c>
      <c r="AC238">
        <v>2.2999999999999998</v>
      </c>
      <c r="AD238">
        <v>0.5</v>
      </c>
      <c r="AR238" s="219">
        <v>3.7</v>
      </c>
      <c r="AS238" s="219">
        <v>0.2</v>
      </c>
      <c r="AT238" s="219">
        <v>27</v>
      </c>
      <c r="AU238" s="219">
        <v>0.1</v>
      </c>
      <c r="AW238" s="219">
        <v>33</v>
      </c>
      <c r="AX238" s="219">
        <v>1</v>
      </c>
      <c r="AZ238">
        <v>1</v>
      </c>
      <c r="BA238">
        <v>0.307</v>
      </c>
      <c r="BD238" t="s">
        <v>17214</v>
      </c>
    </row>
    <row r="239" spans="1:56" ht="18" x14ac:dyDescent="0.25">
      <c r="B239">
        <v>1</v>
      </c>
      <c r="C239" t="s">
        <v>14538</v>
      </c>
      <c r="G239" t="s">
        <v>16057</v>
      </c>
      <c r="H239" s="352" t="s">
        <v>11553</v>
      </c>
      <c r="I239" t="s">
        <v>16079</v>
      </c>
      <c r="J239" s="352" t="s">
        <v>14439</v>
      </c>
      <c r="K239">
        <v>400</v>
      </c>
      <c r="L239">
        <v>60</v>
      </c>
      <c r="Q239" s="219">
        <v>8.1</v>
      </c>
      <c r="R239" s="219">
        <v>0.05</v>
      </c>
      <c r="T239" s="219">
        <v>2377</v>
      </c>
      <c r="U239" s="219">
        <v>41</v>
      </c>
      <c r="W239" s="219">
        <v>2057</v>
      </c>
      <c r="X239" s="219">
        <v>43</v>
      </c>
      <c r="AC239">
        <v>3.8</v>
      </c>
      <c r="AD239">
        <v>3</v>
      </c>
      <c r="AR239" s="219">
        <v>3.7</v>
      </c>
      <c r="AS239" s="219">
        <v>0.2</v>
      </c>
      <c r="AT239" s="219">
        <v>27</v>
      </c>
      <c r="AU239" s="219">
        <v>0.1</v>
      </c>
      <c r="AW239" s="219">
        <v>33</v>
      </c>
      <c r="AX239" s="219">
        <v>1</v>
      </c>
      <c r="AZ239">
        <v>1</v>
      </c>
      <c r="BA239">
        <v>0.26900000000000002</v>
      </c>
      <c r="BD239" t="s">
        <v>17214</v>
      </c>
    </row>
    <row r="240" spans="1:56" ht="18" x14ac:dyDescent="0.25">
      <c r="B240">
        <v>1</v>
      </c>
      <c r="C240" t="s">
        <v>14538</v>
      </c>
      <c r="G240" t="s">
        <v>16057</v>
      </c>
      <c r="H240" s="352" t="s">
        <v>11553</v>
      </c>
      <c r="I240" t="s">
        <v>16079</v>
      </c>
      <c r="J240" s="352" t="s">
        <v>14439</v>
      </c>
      <c r="K240">
        <v>1340</v>
      </c>
      <c r="L240">
        <v>207</v>
      </c>
      <c r="Q240" s="219">
        <v>7.6</v>
      </c>
      <c r="R240" s="219">
        <v>0.06</v>
      </c>
      <c r="T240" s="219">
        <v>2442</v>
      </c>
      <c r="U240" s="219">
        <v>33</v>
      </c>
      <c r="W240" s="219">
        <v>2336</v>
      </c>
      <c r="X240" s="219">
        <v>33</v>
      </c>
      <c r="AC240">
        <v>1.7</v>
      </c>
      <c r="AD240">
        <v>0.2</v>
      </c>
      <c r="AR240" s="219">
        <v>3.7</v>
      </c>
      <c r="AS240" s="219">
        <v>0.2</v>
      </c>
      <c r="AT240" s="219">
        <v>27</v>
      </c>
      <c r="AU240" s="219">
        <v>0.1</v>
      </c>
      <c r="AW240" s="219">
        <v>33</v>
      </c>
      <c r="AX240" s="219">
        <v>1</v>
      </c>
      <c r="AZ240">
        <v>1</v>
      </c>
      <c r="BA240">
        <v>0.251</v>
      </c>
      <c r="BD240" t="s">
        <v>17215</v>
      </c>
    </row>
    <row r="241" spans="2:56" ht="18" x14ac:dyDescent="0.25">
      <c r="B241">
        <v>1</v>
      </c>
      <c r="C241" t="s">
        <v>14538</v>
      </c>
      <c r="G241" t="s">
        <v>16057</v>
      </c>
      <c r="H241" s="352" t="s">
        <v>11553</v>
      </c>
      <c r="I241" t="s">
        <v>16079</v>
      </c>
      <c r="J241" s="352" t="s">
        <v>14439</v>
      </c>
      <c r="K241">
        <v>950</v>
      </c>
      <c r="L241">
        <v>196</v>
      </c>
      <c r="Q241" s="219">
        <v>7.8</v>
      </c>
      <c r="R241" s="219">
        <v>0.09</v>
      </c>
      <c r="T241" s="219">
        <v>2460</v>
      </c>
      <c r="U241" s="219">
        <v>52</v>
      </c>
      <c r="W241" s="219">
        <v>2268</v>
      </c>
      <c r="X241" s="219">
        <v>54</v>
      </c>
      <c r="AC241">
        <v>2.5</v>
      </c>
      <c r="AD241">
        <v>0.5</v>
      </c>
      <c r="AR241" s="219">
        <v>3.7</v>
      </c>
      <c r="AS241" s="219">
        <v>0.2</v>
      </c>
      <c r="AT241" s="219">
        <v>30.3</v>
      </c>
      <c r="AU241" s="219">
        <v>0.5</v>
      </c>
      <c r="AW241" s="219">
        <v>33</v>
      </c>
      <c r="AX241" s="219">
        <v>1</v>
      </c>
      <c r="AZ241">
        <v>1</v>
      </c>
      <c r="BA241">
        <v>0.89700000000000002</v>
      </c>
      <c r="BD241" t="s">
        <v>17215</v>
      </c>
    </row>
    <row r="242" spans="2:56" ht="18" x14ac:dyDescent="0.25">
      <c r="B242">
        <v>1</v>
      </c>
      <c r="C242" t="s">
        <v>14538</v>
      </c>
      <c r="G242" t="s">
        <v>16057</v>
      </c>
      <c r="H242" s="352" t="s">
        <v>11553</v>
      </c>
      <c r="I242" t="s">
        <v>16079</v>
      </c>
      <c r="J242" s="352" t="s">
        <v>14439</v>
      </c>
      <c r="K242">
        <v>400</v>
      </c>
      <c r="L242">
        <v>49</v>
      </c>
      <c r="Q242" s="219">
        <v>8.1</v>
      </c>
      <c r="R242" s="219">
        <v>0.04</v>
      </c>
      <c r="T242" s="219">
        <v>2406</v>
      </c>
      <c r="U242" s="219">
        <v>47</v>
      </c>
      <c r="W242" s="219">
        <v>2052</v>
      </c>
      <c r="X242" s="219">
        <v>38</v>
      </c>
      <c r="AC242">
        <v>4.3</v>
      </c>
      <c r="AD242">
        <v>4</v>
      </c>
      <c r="AR242" s="219">
        <v>3.7</v>
      </c>
      <c r="AS242" s="219">
        <v>0.2</v>
      </c>
      <c r="AT242" s="219">
        <v>30.3</v>
      </c>
      <c r="AU242" s="219">
        <v>0.5</v>
      </c>
      <c r="AW242" s="219">
        <v>33</v>
      </c>
      <c r="AX242" s="219">
        <v>1</v>
      </c>
      <c r="AZ242">
        <v>1</v>
      </c>
      <c r="BA242">
        <v>8.1000000000000003E-2</v>
      </c>
      <c r="BD242" t="s">
        <v>17215</v>
      </c>
    </row>
    <row r="243" spans="2:56" ht="18" x14ac:dyDescent="0.25">
      <c r="B243">
        <v>1</v>
      </c>
      <c r="C243" t="s">
        <v>14538</v>
      </c>
      <c r="G243" t="s">
        <v>16057</v>
      </c>
      <c r="H243" s="352" t="s">
        <v>11553</v>
      </c>
      <c r="I243" t="s">
        <v>16079</v>
      </c>
      <c r="J243" s="352" t="s">
        <v>14439</v>
      </c>
      <c r="K243">
        <v>1340</v>
      </c>
      <c r="L243">
        <v>207</v>
      </c>
      <c r="Q243" s="219">
        <v>7.6</v>
      </c>
      <c r="R243" s="219">
        <v>0.06</v>
      </c>
      <c r="T243" s="219">
        <v>2442</v>
      </c>
      <c r="U243" s="219">
        <v>33</v>
      </c>
      <c r="W243" s="219">
        <v>2336</v>
      </c>
      <c r="X243" s="219">
        <v>33</v>
      </c>
      <c r="AC243">
        <v>1.7</v>
      </c>
      <c r="AD243">
        <v>0.2</v>
      </c>
      <c r="AR243" s="219">
        <v>3.7</v>
      </c>
      <c r="AS243" s="219">
        <v>0.2</v>
      </c>
      <c r="AT243" s="219">
        <v>27</v>
      </c>
      <c r="AU243" s="219">
        <v>0.1</v>
      </c>
      <c r="AW243" s="219">
        <v>33</v>
      </c>
      <c r="AX243" s="219">
        <v>1</v>
      </c>
      <c r="AZ243">
        <v>1</v>
      </c>
      <c r="BA243">
        <v>0.54300000000000004</v>
      </c>
      <c r="BD243" t="s">
        <v>17215</v>
      </c>
    </row>
    <row r="244" spans="2:56" ht="18" x14ac:dyDescent="0.25">
      <c r="B244">
        <v>1</v>
      </c>
      <c r="C244" t="s">
        <v>14538</v>
      </c>
      <c r="G244" t="s">
        <v>16057</v>
      </c>
      <c r="H244" s="352" t="s">
        <v>11553</v>
      </c>
      <c r="I244" t="s">
        <v>16079</v>
      </c>
      <c r="J244" s="352" t="s">
        <v>14439</v>
      </c>
      <c r="K244">
        <v>950</v>
      </c>
      <c r="L244">
        <v>196</v>
      </c>
      <c r="Q244" s="219">
        <v>7.8</v>
      </c>
      <c r="R244" s="219">
        <v>0.09</v>
      </c>
      <c r="T244" s="219">
        <v>2460</v>
      </c>
      <c r="U244" s="219">
        <v>52</v>
      </c>
      <c r="W244" s="219">
        <v>2268</v>
      </c>
      <c r="X244" s="219">
        <v>54</v>
      </c>
      <c r="AC244">
        <v>2.5</v>
      </c>
      <c r="AD244">
        <v>0.5</v>
      </c>
      <c r="AR244" s="219">
        <v>3.7</v>
      </c>
      <c r="AS244" s="219">
        <v>0.2</v>
      </c>
      <c r="AT244" s="219">
        <v>30.3</v>
      </c>
      <c r="AU244" s="219">
        <v>0.5</v>
      </c>
      <c r="AW244" s="219">
        <v>33</v>
      </c>
      <c r="AX244" s="219">
        <v>1</v>
      </c>
      <c r="AZ244">
        <v>1</v>
      </c>
      <c r="BA244">
        <v>-4.2000000000000003E-2</v>
      </c>
      <c r="BD244" t="s">
        <v>17215</v>
      </c>
    </row>
    <row r="245" spans="2:56" ht="18" x14ac:dyDescent="0.25">
      <c r="B245">
        <v>1</v>
      </c>
      <c r="C245" t="s">
        <v>14538</v>
      </c>
      <c r="G245" t="s">
        <v>16057</v>
      </c>
      <c r="H245" s="352" t="s">
        <v>11553</v>
      </c>
      <c r="I245" t="s">
        <v>16079</v>
      </c>
      <c r="J245" s="352" t="s">
        <v>14439</v>
      </c>
      <c r="K245">
        <v>900</v>
      </c>
      <c r="L245">
        <v>211</v>
      </c>
      <c r="Q245" s="219">
        <v>7.8</v>
      </c>
      <c r="R245" s="219">
        <v>0.1</v>
      </c>
      <c r="T245" s="219">
        <v>2422</v>
      </c>
      <c r="U245" s="219">
        <v>47</v>
      </c>
      <c r="W245" s="219">
        <v>2246</v>
      </c>
      <c r="X245" s="219">
        <v>41</v>
      </c>
      <c r="AC245">
        <v>2.2999999999999998</v>
      </c>
      <c r="AD245">
        <v>0.5</v>
      </c>
      <c r="AR245" s="219">
        <v>3.7</v>
      </c>
      <c r="AS245" s="219">
        <v>0.2</v>
      </c>
      <c r="AT245" s="219">
        <v>27</v>
      </c>
      <c r="AU245" s="219">
        <v>0.1</v>
      </c>
      <c r="AW245" s="219">
        <v>33</v>
      </c>
      <c r="AX245" s="219">
        <v>1</v>
      </c>
      <c r="AZ245">
        <v>1</v>
      </c>
      <c r="BA245">
        <v>0.188</v>
      </c>
      <c r="BD245" t="s">
        <v>17215</v>
      </c>
    </row>
    <row r="246" spans="2:56" ht="18" x14ac:dyDescent="0.25">
      <c r="B246">
        <v>1</v>
      </c>
      <c r="C246" t="s">
        <v>14538</v>
      </c>
      <c r="G246" t="s">
        <v>16057</v>
      </c>
      <c r="H246" s="352" t="s">
        <v>11553</v>
      </c>
      <c r="I246" t="s">
        <v>16079</v>
      </c>
      <c r="J246" s="352" t="s">
        <v>14439</v>
      </c>
      <c r="K246">
        <v>900</v>
      </c>
      <c r="L246">
        <v>211</v>
      </c>
      <c r="Q246" s="219">
        <v>7.8</v>
      </c>
      <c r="R246" s="219">
        <v>0.1</v>
      </c>
      <c r="T246" s="219">
        <v>2422</v>
      </c>
      <c r="U246" s="219">
        <v>47</v>
      </c>
      <c r="W246" s="219">
        <v>2246</v>
      </c>
      <c r="X246" s="219">
        <v>41</v>
      </c>
      <c r="AC246">
        <v>2.2999999999999998</v>
      </c>
      <c r="AD246">
        <v>0.5</v>
      </c>
      <c r="AR246" s="219">
        <v>3.7</v>
      </c>
      <c r="AS246" s="219">
        <v>0.2</v>
      </c>
      <c r="AT246" s="219">
        <v>27</v>
      </c>
      <c r="AU246" s="219">
        <v>0.1</v>
      </c>
      <c r="AW246" s="219">
        <v>33</v>
      </c>
      <c r="AX246" s="219">
        <v>1</v>
      </c>
      <c r="AZ246">
        <v>1</v>
      </c>
      <c r="BA246">
        <v>9.4E-2</v>
      </c>
      <c r="BD246" t="s">
        <v>17215</v>
      </c>
    </row>
    <row r="247" spans="2:56" ht="18" x14ac:dyDescent="0.25">
      <c r="B247">
        <v>1</v>
      </c>
      <c r="C247" t="s">
        <v>14538</v>
      </c>
      <c r="G247" t="s">
        <v>16057</v>
      </c>
      <c r="H247" s="352" t="s">
        <v>11553</v>
      </c>
      <c r="I247" t="s">
        <v>16079</v>
      </c>
      <c r="J247" s="352" t="s">
        <v>14439</v>
      </c>
      <c r="K247">
        <v>400</v>
      </c>
      <c r="L247">
        <v>60</v>
      </c>
      <c r="Q247" s="219">
        <v>8.1</v>
      </c>
      <c r="R247" s="219">
        <v>0.05</v>
      </c>
      <c r="T247" s="219">
        <v>2377</v>
      </c>
      <c r="U247" s="219">
        <v>41</v>
      </c>
      <c r="W247" s="219">
        <v>2057</v>
      </c>
      <c r="X247" s="219">
        <v>43</v>
      </c>
      <c r="AC247">
        <v>3.8</v>
      </c>
      <c r="AD247">
        <v>3</v>
      </c>
      <c r="AR247" s="219">
        <v>3.7</v>
      </c>
      <c r="AS247" s="219">
        <v>0.2</v>
      </c>
      <c r="AT247" s="219">
        <v>27</v>
      </c>
      <c r="AU247" s="219">
        <v>0.1</v>
      </c>
      <c r="AW247" s="219">
        <v>33</v>
      </c>
      <c r="AX247" s="219">
        <v>1</v>
      </c>
      <c r="AZ247">
        <v>1</v>
      </c>
      <c r="BA247">
        <v>0.38100000000000001</v>
      </c>
      <c r="BD247" t="s">
        <v>17215</v>
      </c>
    </row>
    <row r="248" spans="2:56" ht="18" x14ac:dyDescent="0.25">
      <c r="B248">
        <v>1</v>
      </c>
      <c r="C248" t="s">
        <v>14538</v>
      </c>
      <c r="G248" t="s">
        <v>16057</v>
      </c>
      <c r="H248" s="352" t="s">
        <v>11553</v>
      </c>
      <c r="I248" t="s">
        <v>16079</v>
      </c>
      <c r="J248" s="352" t="s">
        <v>14439</v>
      </c>
      <c r="K248">
        <v>400</v>
      </c>
      <c r="L248">
        <v>60</v>
      </c>
      <c r="Q248" s="219">
        <v>8.1</v>
      </c>
      <c r="R248" s="219">
        <v>0.05</v>
      </c>
      <c r="T248" s="219">
        <v>2377</v>
      </c>
      <c r="U248" s="219">
        <v>41</v>
      </c>
      <c r="W248" s="219">
        <v>2057</v>
      </c>
      <c r="X248" s="219">
        <v>43</v>
      </c>
      <c r="AC248">
        <v>3.8</v>
      </c>
      <c r="AD248">
        <v>3</v>
      </c>
      <c r="AR248" s="219">
        <v>3.7</v>
      </c>
      <c r="AS248" s="219">
        <v>0.2</v>
      </c>
      <c r="AT248" s="219">
        <v>27</v>
      </c>
      <c r="AU248" s="219">
        <v>0.1</v>
      </c>
      <c r="AW248" s="219">
        <v>33</v>
      </c>
      <c r="AX248" s="219">
        <v>1</v>
      </c>
      <c r="AZ248">
        <v>1</v>
      </c>
      <c r="BA248">
        <v>0.42399999999999999</v>
      </c>
      <c r="BD248" t="s">
        <v>17215</v>
      </c>
    </row>
    <row r="249" spans="2:56" ht="18" x14ac:dyDescent="0.25">
      <c r="B249">
        <v>1</v>
      </c>
      <c r="C249" t="s">
        <v>14538</v>
      </c>
      <c r="G249" t="s">
        <v>16057</v>
      </c>
      <c r="H249" s="352" t="s">
        <v>11553</v>
      </c>
      <c r="I249" t="s">
        <v>16079</v>
      </c>
      <c r="J249" s="352" t="s">
        <v>14439</v>
      </c>
      <c r="K249">
        <v>400</v>
      </c>
      <c r="L249">
        <v>60</v>
      </c>
      <c r="Q249" s="219">
        <v>8.1</v>
      </c>
      <c r="R249" s="219">
        <v>0.05</v>
      </c>
      <c r="T249" s="219">
        <v>2377</v>
      </c>
      <c r="U249" s="219">
        <v>41</v>
      </c>
      <c r="W249" s="219">
        <v>2057</v>
      </c>
      <c r="X249" s="219">
        <v>43</v>
      </c>
      <c r="AC249">
        <v>3.8</v>
      </c>
      <c r="AD249">
        <v>3</v>
      </c>
      <c r="AR249" s="219">
        <v>3.7</v>
      </c>
      <c r="AS249" s="219">
        <v>0.2</v>
      </c>
      <c r="AT249" s="219">
        <v>27</v>
      </c>
      <c r="AU249" s="219">
        <v>0.1</v>
      </c>
      <c r="AW249" s="219">
        <v>33</v>
      </c>
      <c r="AX249" s="219">
        <v>1</v>
      </c>
      <c r="AZ249">
        <v>1</v>
      </c>
      <c r="BA249">
        <v>0.11</v>
      </c>
      <c r="BD249" t="s">
        <v>17215</v>
      </c>
    </row>
    <row r="250" spans="2:56" ht="18" x14ac:dyDescent="0.25">
      <c r="B250">
        <v>1</v>
      </c>
      <c r="C250" t="s">
        <v>14538</v>
      </c>
      <c r="G250" t="s">
        <v>16057</v>
      </c>
      <c r="H250" s="352" t="s">
        <v>11553</v>
      </c>
      <c r="I250" t="s">
        <v>16079</v>
      </c>
      <c r="J250" s="352" t="s">
        <v>14439</v>
      </c>
      <c r="K250">
        <v>1340</v>
      </c>
      <c r="L250">
        <v>207</v>
      </c>
      <c r="Q250" s="219">
        <v>7.6</v>
      </c>
      <c r="R250" s="219">
        <v>0.06</v>
      </c>
      <c r="T250" s="219">
        <v>2442</v>
      </c>
      <c r="U250" s="219">
        <v>33</v>
      </c>
      <c r="W250" s="219">
        <v>2336</v>
      </c>
      <c r="X250" s="219">
        <v>33</v>
      </c>
      <c r="AC250">
        <v>1.7</v>
      </c>
      <c r="AD250">
        <v>0.2</v>
      </c>
      <c r="AR250" s="219">
        <v>3.7</v>
      </c>
      <c r="AS250" s="219">
        <v>0.2</v>
      </c>
      <c r="AT250" s="219">
        <v>27</v>
      </c>
      <c r="AU250" s="219">
        <v>0.1</v>
      </c>
      <c r="AW250" s="219">
        <v>33</v>
      </c>
      <c r="AX250" s="219">
        <v>1</v>
      </c>
      <c r="AZ250">
        <v>1</v>
      </c>
      <c r="BA250">
        <v>0.307</v>
      </c>
      <c r="BD250" t="s">
        <v>17215</v>
      </c>
    </row>
    <row r="251" spans="2:56" ht="18" x14ac:dyDescent="0.25">
      <c r="B251">
        <v>1</v>
      </c>
      <c r="C251" t="s">
        <v>14538</v>
      </c>
      <c r="G251" t="s">
        <v>16057</v>
      </c>
      <c r="H251" s="352" t="s">
        <v>11553</v>
      </c>
      <c r="I251" t="s">
        <v>16079</v>
      </c>
      <c r="J251" s="352" t="s">
        <v>14439</v>
      </c>
      <c r="K251">
        <v>1340</v>
      </c>
      <c r="L251">
        <v>207</v>
      </c>
      <c r="Q251" s="219">
        <v>7.6</v>
      </c>
      <c r="R251" s="219">
        <v>0.06</v>
      </c>
      <c r="T251" s="219">
        <v>2442</v>
      </c>
      <c r="U251" s="219">
        <v>33</v>
      </c>
      <c r="W251" s="219">
        <v>2336</v>
      </c>
      <c r="X251" s="219">
        <v>33</v>
      </c>
      <c r="AC251">
        <v>1.7</v>
      </c>
      <c r="AD251">
        <v>0.2</v>
      </c>
      <c r="AR251" s="219">
        <v>3.7</v>
      </c>
      <c r="AS251" s="219">
        <v>0.2</v>
      </c>
      <c r="AT251" s="219">
        <v>27</v>
      </c>
      <c r="AU251" s="219">
        <v>0.1</v>
      </c>
      <c r="AW251" s="219">
        <v>33</v>
      </c>
      <c r="AX251" s="219">
        <v>1</v>
      </c>
      <c r="AZ251">
        <v>1</v>
      </c>
      <c r="BA251">
        <v>0.16</v>
      </c>
      <c r="BD251" t="s">
        <v>17215</v>
      </c>
    </row>
    <row r="252" spans="2:56" ht="18" x14ac:dyDescent="0.25">
      <c r="B252">
        <v>1</v>
      </c>
      <c r="C252" t="s">
        <v>14538</v>
      </c>
      <c r="G252" t="s">
        <v>16057</v>
      </c>
      <c r="H252" s="352" t="s">
        <v>11553</v>
      </c>
      <c r="I252" t="s">
        <v>16079</v>
      </c>
      <c r="J252" s="352" t="s">
        <v>14439</v>
      </c>
      <c r="K252">
        <v>1340</v>
      </c>
      <c r="L252">
        <v>207</v>
      </c>
      <c r="Q252" s="219">
        <v>7.6</v>
      </c>
      <c r="R252" s="219">
        <v>0.06</v>
      </c>
      <c r="T252" s="219">
        <v>2442</v>
      </c>
      <c r="U252" s="219">
        <v>33</v>
      </c>
      <c r="W252" s="219">
        <v>2336</v>
      </c>
      <c r="X252" s="219">
        <v>33</v>
      </c>
      <c r="AC252">
        <v>1.7</v>
      </c>
      <c r="AD252">
        <v>0.2</v>
      </c>
      <c r="AR252" s="219">
        <v>3.7</v>
      </c>
      <c r="AS252" s="219">
        <v>0.2</v>
      </c>
      <c r="AT252" s="219">
        <v>27</v>
      </c>
      <c r="AU252" s="219">
        <v>0.1</v>
      </c>
      <c r="AW252" s="219">
        <v>33</v>
      </c>
      <c r="AX252" s="219">
        <v>1</v>
      </c>
      <c r="AZ252">
        <v>1</v>
      </c>
      <c r="BA252">
        <v>-8.9999999999999993E-3</v>
      </c>
      <c r="BD252" t="s">
        <v>17215</v>
      </c>
    </row>
    <row r="253" spans="2:56" ht="18" x14ac:dyDescent="0.25">
      <c r="B253">
        <v>1</v>
      </c>
      <c r="C253" t="s">
        <v>14538</v>
      </c>
      <c r="G253" t="s">
        <v>16057</v>
      </c>
      <c r="H253" s="352" t="s">
        <v>11553</v>
      </c>
      <c r="I253" t="s">
        <v>16079</v>
      </c>
      <c r="J253" s="352" t="s">
        <v>14439</v>
      </c>
      <c r="K253">
        <v>400</v>
      </c>
      <c r="L253">
        <v>49</v>
      </c>
      <c r="Q253" s="219">
        <v>8.1</v>
      </c>
      <c r="R253" s="219">
        <v>0.04</v>
      </c>
      <c r="T253" s="219">
        <v>2406</v>
      </c>
      <c r="U253" s="219">
        <v>47</v>
      </c>
      <c r="W253" s="219">
        <v>2052</v>
      </c>
      <c r="X253" s="219">
        <v>38</v>
      </c>
      <c r="AC253">
        <v>4.3</v>
      </c>
      <c r="AD253">
        <v>4</v>
      </c>
      <c r="AR253" s="219">
        <v>3.7</v>
      </c>
      <c r="AS253" s="219">
        <v>0.2</v>
      </c>
      <c r="AT253" s="219">
        <v>30.3</v>
      </c>
      <c r="AU253" s="219">
        <v>0.5</v>
      </c>
      <c r="AW253" s="219">
        <v>33</v>
      </c>
      <c r="AX253" s="219">
        <v>1</v>
      </c>
      <c r="AZ253">
        <v>1</v>
      </c>
      <c r="BA253">
        <v>-5.7000000000000002E-2</v>
      </c>
      <c r="BD253" t="s">
        <v>17215</v>
      </c>
    </row>
    <row r="254" spans="2:56" ht="18" x14ac:dyDescent="0.25">
      <c r="B254">
        <v>1</v>
      </c>
      <c r="C254" t="s">
        <v>14538</v>
      </c>
      <c r="G254" t="s">
        <v>16057</v>
      </c>
      <c r="H254" s="352" t="s">
        <v>11553</v>
      </c>
      <c r="I254" t="s">
        <v>16079</v>
      </c>
      <c r="J254" s="352" t="s">
        <v>14439</v>
      </c>
      <c r="K254">
        <v>1340</v>
      </c>
      <c r="L254">
        <v>207</v>
      </c>
      <c r="Q254" s="219">
        <v>7.6</v>
      </c>
      <c r="R254" s="219">
        <v>0.06</v>
      </c>
      <c r="T254" s="219">
        <v>2442</v>
      </c>
      <c r="U254" s="219">
        <v>33</v>
      </c>
      <c r="W254" s="219">
        <v>2336</v>
      </c>
      <c r="X254" s="219">
        <v>33</v>
      </c>
      <c r="AC254">
        <v>1.7</v>
      </c>
      <c r="AD254">
        <v>0.2</v>
      </c>
      <c r="AR254" s="219">
        <v>3.7</v>
      </c>
      <c r="AS254" s="219">
        <v>0.2</v>
      </c>
      <c r="AT254" s="219">
        <v>27</v>
      </c>
      <c r="AU254" s="219">
        <v>0.1</v>
      </c>
      <c r="AW254" s="219">
        <v>33</v>
      </c>
      <c r="AX254" s="219">
        <v>1</v>
      </c>
      <c r="AZ254">
        <v>1</v>
      </c>
      <c r="BA254">
        <v>0.26200000000000001</v>
      </c>
      <c r="BD254" t="s">
        <v>17215</v>
      </c>
    </row>
    <row r="255" spans="2:56" ht="18" x14ac:dyDescent="0.25">
      <c r="B255">
        <v>1</v>
      </c>
      <c r="C255" t="s">
        <v>14538</v>
      </c>
      <c r="G255" t="s">
        <v>16057</v>
      </c>
      <c r="H255" s="352" t="s">
        <v>11553</v>
      </c>
      <c r="I255" t="s">
        <v>16079</v>
      </c>
      <c r="J255" s="352" t="s">
        <v>14439</v>
      </c>
      <c r="K255">
        <v>400</v>
      </c>
      <c r="L255">
        <v>49</v>
      </c>
      <c r="Q255" s="219">
        <v>8.1</v>
      </c>
      <c r="R255" s="219">
        <v>0.04</v>
      </c>
      <c r="T255" s="219">
        <v>2406</v>
      </c>
      <c r="U255" s="219">
        <v>47</v>
      </c>
      <c r="W255" s="219">
        <v>2052</v>
      </c>
      <c r="X255" s="219">
        <v>38</v>
      </c>
      <c r="AC255">
        <v>4.3</v>
      </c>
      <c r="AD255">
        <v>4</v>
      </c>
      <c r="AR255" s="219">
        <v>3.7</v>
      </c>
      <c r="AS255" s="219">
        <v>0.2</v>
      </c>
      <c r="AT255" s="219">
        <v>30.3</v>
      </c>
      <c r="AU255" s="219">
        <v>0.5</v>
      </c>
      <c r="AW255" s="219">
        <v>33</v>
      </c>
      <c r="AX255" s="219">
        <v>1</v>
      </c>
      <c r="AZ255">
        <v>1</v>
      </c>
      <c r="BA255">
        <v>1.1659999999999999</v>
      </c>
      <c r="BD255" t="s">
        <v>17215</v>
      </c>
    </row>
    <row r="256" spans="2:56" ht="18" x14ac:dyDescent="0.25">
      <c r="B256">
        <v>1</v>
      </c>
      <c r="C256" t="s">
        <v>14538</v>
      </c>
      <c r="G256" t="s">
        <v>16057</v>
      </c>
      <c r="H256" s="352" t="s">
        <v>11553</v>
      </c>
      <c r="I256" t="s">
        <v>16079</v>
      </c>
      <c r="J256" s="352" t="s">
        <v>14439</v>
      </c>
      <c r="K256">
        <v>900</v>
      </c>
      <c r="L256">
        <v>211</v>
      </c>
      <c r="Q256" s="219">
        <v>7.8</v>
      </c>
      <c r="R256" s="219">
        <v>0.1</v>
      </c>
      <c r="T256" s="219">
        <v>2422</v>
      </c>
      <c r="U256" s="219">
        <v>47</v>
      </c>
      <c r="W256" s="219">
        <v>2246</v>
      </c>
      <c r="X256" s="219">
        <v>41</v>
      </c>
      <c r="AC256">
        <v>2.2999999999999998</v>
      </c>
      <c r="AD256">
        <v>0.5</v>
      </c>
      <c r="AR256" s="219">
        <v>3.7</v>
      </c>
      <c r="AS256" s="219">
        <v>0.2</v>
      </c>
      <c r="AT256" s="219">
        <v>27</v>
      </c>
      <c r="AU256" s="219">
        <v>0.1</v>
      </c>
      <c r="AW256" s="219">
        <v>33</v>
      </c>
      <c r="AX256" s="219">
        <v>1</v>
      </c>
      <c r="AZ256">
        <v>1</v>
      </c>
      <c r="BA256">
        <v>0.39400000000000002</v>
      </c>
      <c r="BD256" t="s">
        <v>17215</v>
      </c>
    </row>
    <row r="257" spans="2:56" ht="18" x14ac:dyDescent="0.25">
      <c r="B257">
        <v>1</v>
      </c>
      <c r="C257" t="s">
        <v>14538</v>
      </c>
      <c r="D257" s="353"/>
      <c r="G257" t="s">
        <v>16057</v>
      </c>
      <c r="H257" s="352" t="s">
        <v>11553</v>
      </c>
      <c r="I257" t="s">
        <v>16079</v>
      </c>
      <c r="J257" s="352" t="s">
        <v>14439</v>
      </c>
      <c r="K257">
        <v>950</v>
      </c>
      <c r="L257">
        <v>196</v>
      </c>
      <c r="Q257" s="219">
        <v>7.8</v>
      </c>
      <c r="R257" s="219">
        <v>0.09</v>
      </c>
      <c r="T257" s="219">
        <v>2460</v>
      </c>
      <c r="U257" s="219">
        <v>52</v>
      </c>
      <c r="W257" s="219">
        <v>2268</v>
      </c>
      <c r="X257" s="219">
        <v>54</v>
      </c>
      <c r="AC257">
        <v>2.5</v>
      </c>
      <c r="AD257">
        <v>0.5</v>
      </c>
      <c r="AR257" s="219">
        <v>3.7</v>
      </c>
      <c r="AS257" s="219">
        <v>0.2</v>
      </c>
      <c r="AT257" s="219">
        <v>30.3</v>
      </c>
      <c r="AU257" s="219">
        <v>0.5</v>
      </c>
      <c r="AW257" s="219">
        <v>33</v>
      </c>
      <c r="AX257" s="219">
        <v>1</v>
      </c>
      <c r="AZ257">
        <v>1</v>
      </c>
      <c r="BA257">
        <v>-2.6269999999999998</v>
      </c>
      <c r="BD257" t="s">
        <v>17215</v>
      </c>
    </row>
    <row r="258" spans="2:56" ht="18" x14ac:dyDescent="0.25">
      <c r="B258">
        <v>1</v>
      </c>
      <c r="C258" t="s">
        <v>14538</v>
      </c>
      <c r="G258" t="s">
        <v>16059</v>
      </c>
      <c r="H258" s="352" t="s">
        <v>11553</v>
      </c>
      <c r="I258" t="s">
        <v>16080</v>
      </c>
      <c r="J258" s="352" t="s">
        <v>14439</v>
      </c>
      <c r="K258">
        <v>1340</v>
      </c>
      <c r="L258">
        <v>207</v>
      </c>
      <c r="Q258" s="219">
        <v>7.6</v>
      </c>
      <c r="R258" s="219">
        <v>0.06</v>
      </c>
      <c r="T258" s="219">
        <v>2442</v>
      </c>
      <c r="U258" s="219">
        <v>33</v>
      </c>
      <c r="W258" s="219">
        <v>2336</v>
      </c>
      <c r="X258" s="219">
        <v>33</v>
      </c>
      <c r="AC258">
        <v>1.7</v>
      </c>
      <c r="AD258">
        <v>0.2</v>
      </c>
      <c r="AR258" s="219">
        <v>3.7</v>
      </c>
      <c r="AS258" s="219">
        <v>0.2</v>
      </c>
      <c r="AT258" s="219">
        <v>27</v>
      </c>
      <c r="AU258" s="219">
        <v>0.1</v>
      </c>
      <c r="AW258" s="219">
        <v>33</v>
      </c>
      <c r="AX258" s="219">
        <v>1</v>
      </c>
      <c r="AZ258">
        <v>1</v>
      </c>
      <c r="BA258">
        <v>0.59099999999999997</v>
      </c>
      <c r="BD258" t="s">
        <v>17215</v>
      </c>
    </row>
    <row r="259" spans="2:56" ht="18" x14ac:dyDescent="0.25">
      <c r="B259">
        <v>1</v>
      </c>
      <c r="C259" t="s">
        <v>14538</v>
      </c>
      <c r="G259" t="s">
        <v>16059</v>
      </c>
      <c r="H259" s="352" t="s">
        <v>11553</v>
      </c>
      <c r="I259" t="s">
        <v>16080</v>
      </c>
      <c r="J259" s="352" t="s">
        <v>14439</v>
      </c>
      <c r="K259">
        <v>400</v>
      </c>
      <c r="L259">
        <v>49</v>
      </c>
      <c r="Q259" s="219">
        <v>8.1</v>
      </c>
      <c r="R259" s="219">
        <v>0.04</v>
      </c>
      <c r="T259" s="219">
        <v>2406</v>
      </c>
      <c r="U259" s="219">
        <v>47</v>
      </c>
      <c r="W259" s="219">
        <v>2052</v>
      </c>
      <c r="X259" s="219">
        <v>38</v>
      </c>
      <c r="AC259">
        <v>4.3</v>
      </c>
      <c r="AD259">
        <v>4</v>
      </c>
      <c r="AR259" s="219">
        <v>3.7</v>
      </c>
      <c r="AS259" s="219">
        <v>0.2</v>
      </c>
      <c r="AT259" s="219">
        <v>30.3</v>
      </c>
      <c r="AU259" s="219">
        <v>0.5</v>
      </c>
      <c r="AW259" s="219">
        <v>33</v>
      </c>
      <c r="AX259" s="219">
        <v>1</v>
      </c>
      <c r="AZ259">
        <v>1</v>
      </c>
      <c r="BA259">
        <v>0.91200000000000003</v>
      </c>
      <c r="BD259" t="s">
        <v>17215</v>
      </c>
    </row>
    <row r="260" spans="2:56" ht="18" x14ac:dyDescent="0.25">
      <c r="B260">
        <v>1</v>
      </c>
      <c r="C260" t="s">
        <v>14538</v>
      </c>
      <c r="G260" t="s">
        <v>16059</v>
      </c>
      <c r="H260" s="352" t="s">
        <v>11553</v>
      </c>
      <c r="I260" t="s">
        <v>16080</v>
      </c>
      <c r="J260" s="352" t="s">
        <v>14439</v>
      </c>
      <c r="K260">
        <v>1290</v>
      </c>
      <c r="L260">
        <v>247</v>
      </c>
      <c r="Q260" s="219">
        <v>7.6</v>
      </c>
      <c r="R260" s="219">
        <v>0.08</v>
      </c>
      <c r="T260" s="219">
        <v>2447</v>
      </c>
      <c r="U260" s="219">
        <v>77</v>
      </c>
      <c r="W260" s="219">
        <v>2311</v>
      </c>
      <c r="X260" s="219">
        <v>77</v>
      </c>
      <c r="AC260">
        <v>2</v>
      </c>
      <c r="AD260">
        <v>0.4</v>
      </c>
      <c r="AR260" s="219">
        <v>3.7</v>
      </c>
      <c r="AS260" s="219">
        <v>0.2</v>
      </c>
      <c r="AT260" s="219">
        <v>30.3</v>
      </c>
      <c r="AU260" s="219">
        <v>0.5</v>
      </c>
      <c r="AW260" s="219">
        <v>33</v>
      </c>
      <c r="AX260" s="219">
        <v>1</v>
      </c>
      <c r="AZ260">
        <v>1</v>
      </c>
      <c r="BA260">
        <v>0.27</v>
      </c>
      <c r="BD260" t="s">
        <v>17215</v>
      </c>
    </row>
    <row r="261" spans="2:56" ht="18" x14ac:dyDescent="0.25">
      <c r="B261">
        <v>1</v>
      </c>
      <c r="C261" t="s">
        <v>14538</v>
      </c>
      <c r="G261" t="s">
        <v>16059</v>
      </c>
      <c r="H261" s="352" t="s">
        <v>11553</v>
      </c>
      <c r="I261" t="s">
        <v>16080</v>
      </c>
      <c r="J261" s="352" t="s">
        <v>14439</v>
      </c>
      <c r="K261">
        <v>900</v>
      </c>
      <c r="L261">
        <v>211</v>
      </c>
      <c r="Q261" s="219">
        <v>7.8</v>
      </c>
      <c r="R261" s="219">
        <v>0.1</v>
      </c>
      <c r="T261" s="219">
        <v>2422</v>
      </c>
      <c r="U261" s="219">
        <v>47</v>
      </c>
      <c r="W261" s="219">
        <v>2246</v>
      </c>
      <c r="X261" s="219">
        <v>41</v>
      </c>
      <c r="AC261">
        <v>2.2999999999999998</v>
      </c>
      <c r="AD261">
        <v>0.5</v>
      </c>
      <c r="AR261" s="219">
        <v>3.7</v>
      </c>
      <c r="AS261" s="219">
        <v>0.2</v>
      </c>
      <c r="AT261" s="219">
        <v>27</v>
      </c>
      <c r="AU261" s="219">
        <v>0.1</v>
      </c>
      <c r="AW261" s="219">
        <v>33</v>
      </c>
      <c r="AX261" s="219">
        <v>1</v>
      </c>
      <c r="AZ261">
        <v>1</v>
      </c>
      <c r="BA261">
        <v>1.077</v>
      </c>
      <c r="BD261" t="s">
        <v>17215</v>
      </c>
    </row>
    <row r="262" spans="2:56" ht="18" x14ac:dyDescent="0.25">
      <c r="B262">
        <v>1</v>
      </c>
      <c r="C262" t="s">
        <v>14538</v>
      </c>
      <c r="G262" t="s">
        <v>16059</v>
      </c>
      <c r="H262" s="352" t="s">
        <v>11553</v>
      </c>
      <c r="I262" t="s">
        <v>16080</v>
      </c>
      <c r="J262" s="352" t="s">
        <v>14439</v>
      </c>
      <c r="K262">
        <v>400</v>
      </c>
      <c r="L262">
        <v>60</v>
      </c>
      <c r="Q262" s="219">
        <v>8.1</v>
      </c>
      <c r="R262" s="219">
        <v>0.05</v>
      </c>
      <c r="T262" s="219">
        <v>2377</v>
      </c>
      <c r="U262" s="219">
        <v>41</v>
      </c>
      <c r="W262" s="219">
        <v>2057</v>
      </c>
      <c r="X262" s="219">
        <v>43</v>
      </c>
      <c r="AC262">
        <v>3.8</v>
      </c>
      <c r="AD262">
        <v>3</v>
      </c>
      <c r="AR262" s="219">
        <v>3.7</v>
      </c>
      <c r="AS262" s="219">
        <v>0.2</v>
      </c>
      <c r="AT262" s="219">
        <v>27</v>
      </c>
      <c r="AU262" s="219">
        <v>0.1</v>
      </c>
      <c r="AW262" s="219">
        <v>33</v>
      </c>
      <c r="AX262" s="219">
        <v>1</v>
      </c>
      <c r="AZ262">
        <v>1</v>
      </c>
      <c r="BA262">
        <v>1.075</v>
      </c>
      <c r="BD262" t="s">
        <v>17215</v>
      </c>
    </row>
    <row r="263" spans="2:56" ht="18" x14ac:dyDescent="0.25">
      <c r="B263">
        <v>1</v>
      </c>
      <c r="C263" t="s">
        <v>14538</v>
      </c>
      <c r="G263" t="s">
        <v>16059</v>
      </c>
      <c r="H263" s="352" t="s">
        <v>11553</v>
      </c>
      <c r="I263" t="s">
        <v>16080</v>
      </c>
      <c r="J263" s="352" t="s">
        <v>14439</v>
      </c>
      <c r="K263">
        <v>1340</v>
      </c>
      <c r="L263">
        <v>207</v>
      </c>
      <c r="Q263" s="219">
        <v>7.6</v>
      </c>
      <c r="R263" s="219">
        <v>0.06</v>
      </c>
      <c r="T263" s="219">
        <v>2442</v>
      </c>
      <c r="U263" s="219">
        <v>33</v>
      </c>
      <c r="W263" s="219">
        <v>2336</v>
      </c>
      <c r="X263" s="219">
        <v>33</v>
      </c>
      <c r="AC263">
        <v>1.7</v>
      </c>
      <c r="AD263">
        <v>0.2</v>
      </c>
      <c r="AR263" s="219">
        <v>3.7</v>
      </c>
      <c r="AS263" s="219">
        <v>0.2</v>
      </c>
      <c r="AT263" s="219">
        <v>27</v>
      </c>
      <c r="AU263" s="219">
        <v>0.1</v>
      </c>
      <c r="AW263" s="219">
        <v>33</v>
      </c>
      <c r="AX263" s="219">
        <v>1</v>
      </c>
      <c r="AZ263">
        <v>1</v>
      </c>
      <c r="BA263">
        <v>0.58599999999999997</v>
      </c>
      <c r="BD263" t="s">
        <v>17215</v>
      </c>
    </row>
    <row r="264" spans="2:56" ht="18" x14ac:dyDescent="0.25">
      <c r="B264">
        <v>1</v>
      </c>
      <c r="C264" t="s">
        <v>14538</v>
      </c>
      <c r="G264" t="s">
        <v>16059</v>
      </c>
      <c r="H264" s="352" t="s">
        <v>11553</v>
      </c>
      <c r="I264" t="s">
        <v>16080</v>
      </c>
      <c r="J264" s="352" t="s">
        <v>14439</v>
      </c>
      <c r="K264">
        <v>950</v>
      </c>
      <c r="L264">
        <v>196</v>
      </c>
      <c r="Q264" s="219">
        <v>7.8</v>
      </c>
      <c r="R264" s="219">
        <v>0.09</v>
      </c>
      <c r="T264" s="219">
        <v>2460</v>
      </c>
      <c r="U264" s="219">
        <v>52</v>
      </c>
      <c r="W264" s="219">
        <v>2268</v>
      </c>
      <c r="X264" s="219">
        <v>54</v>
      </c>
      <c r="AC264">
        <v>2.5</v>
      </c>
      <c r="AD264">
        <v>0.5</v>
      </c>
      <c r="AR264" s="219">
        <v>3.7</v>
      </c>
      <c r="AS264" s="219">
        <v>0.2</v>
      </c>
      <c r="AT264" s="219">
        <v>30.3</v>
      </c>
      <c r="AU264" s="219">
        <v>0.5</v>
      </c>
      <c r="AW264" s="219">
        <v>33</v>
      </c>
      <c r="AX264" s="219">
        <v>1</v>
      </c>
      <c r="AZ264">
        <v>1</v>
      </c>
      <c r="BA264">
        <v>1.304</v>
      </c>
      <c r="BD264" t="s">
        <v>17215</v>
      </c>
    </row>
    <row r="265" spans="2:56" ht="18" x14ac:dyDescent="0.25">
      <c r="B265">
        <v>1</v>
      </c>
      <c r="C265" t="s">
        <v>14538</v>
      </c>
      <c r="G265" t="s">
        <v>16059</v>
      </c>
      <c r="H265" s="352" t="s">
        <v>11553</v>
      </c>
      <c r="I265" t="s">
        <v>16080</v>
      </c>
      <c r="J265" s="352" t="s">
        <v>14439</v>
      </c>
      <c r="K265">
        <v>1340</v>
      </c>
      <c r="L265">
        <v>207</v>
      </c>
      <c r="Q265" s="219">
        <v>7.6</v>
      </c>
      <c r="R265" s="219">
        <v>0.06</v>
      </c>
      <c r="T265" s="219">
        <v>2442</v>
      </c>
      <c r="U265" s="219">
        <v>33</v>
      </c>
      <c r="W265" s="219">
        <v>2336</v>
      </c>
      <c r="X265" s="219">
        <v>33</v>
      </c>
      <c r="AC265">
        <v>1.7</v>
      </c>
      <c r="AD265">
        <v>0.2</v>
      </c>
      <c r="AR265" s="219">
        <v>3.7</v>
      </c>
      <c r="AS265" s="219">
        <v>0.2</v>
      </c>
      <c r="AT265" s="219">
        <v>27</v>
      </c>
      <c r="AU265" s="219">
        <v>0.1</v>
      </c>
      <c r="AW265" s="219">
        <v>33</v>
      </c>
      <c r="AX265" s="219">
        <v>1</v>
      </c>
      <c r="AZ265">
        <v>1</v>
      </c>
      <c r="BA265">
        <v>1.403</v>
      </c>
      <c r="BD265" t="s">
        <v>17215</v>
      </c>
    </row>
    <row r="266" spans="2:56" ht="18" x14ac:dyDescent="0.25">
      <c r="B266">
        <v>1</v>
      </c>
      <c r="C266" t="s">
        <v>14538</v>
      </c>
      <c r="G266" t="s">
        <v>16059</v>
      </c>
      <c r="H266" s="352" t="s">
        <v>11553</v>
      </c>
      <c r="I266" t="s">
        <v>16080</v>
      </c>
      <c r="J266" s="352" t="s">
        <v>14439</v>
      </c>
      <c r="K266">
        <v>400</v>
      </c>
      <c r="L266">
        <v>60</v>
      </c>
      <c r="Q266" s="219">
        <v>8.1</v>
      </c>
      <c r="R266" s="219">
        <v>0.05</v>
      </c>
      <c r="T266" s="219">
        <v>2377</v>
      </c>
      <c r="U266" s="219">
        <v>41</v>
      </c>
      <c r="W266" s="219">
        <v>2057</v>
      </c>
      <c r="X266" s="219">
        <v>43</v>
      </c>
      <c r="AC266">
        <v>3.8</v>
      </c>
      <c r="AD266">
        <v>3</v>
      </c>
      <c r="AR266" s="219">
        <v>3.7</v>
      </c>
      <c r="AS266" s="219">
        <v>0.2</v>
      </c>
      <c r="AT266" s="219">
        <v>27</v>
      </c>
      <c r="AU266" s="219">
        <v>0.1</v>
      </c>
      <c r="AW266" s="219">
        <v>33</v>
      </c>
      <c r="AX266" s="219">
        <v>1</v>
      </c>
      <c r="AZ266">
        <v>1</v>
      </c>
      <c r="BA266">
        <v>1.2609999999999999</v>
      </c>
      <c r="BD266" t="s">
        <v>17215</v>
      </c>
    </row>
    <row r="267" spans="2:56" ht="18" x14ac:dyDescent="0.25">
      <c r="B267">
        <v>1</v>
      </c>
      <c r="C267" t="s">
        <v>14538</v>
      </c>
      <c r="G267" t="s">
        <v>16059</v>
      </c>
      <c r="H267" s="352" t="s">
        <v>11553</v>
      </c>
      <c r="I267" t="s">
        <v>16080</v>
      </c>
      <c r="J267" s="352" t="s">
        <v>14439</v>
      </c>
      <c r="K267">
        <v>950</v>
      </c>
      <c r="L267">
        <v>196</v>
      </c>
      <c r="Q267" s="219">
        <v>7.8</v>
      </c>
      <c r="R267" s="219">
        <v>0.09</v>
      </c>
      <c r="T267" s="219">
        <v>2460</v>
      </c>
      <c r="U267" s="219">
        <v>52</v>
      </c>
      <c r="W267" s="219">
        <v>2268</v>
      </c>
      <c r="X267" s="219">
        <v>54</v>
      </c>
      <c r="AC267">
        <v>2.5</v>
      </c>
      <c r="AD267">
        <v>0.5</v>
      </c>
      <c r="AR267" s="219">
        <v>3.7</v>
      </c>
      <c r="AS267" s="219">
        <v>0.2</v>
      </c>
      <c r="AT267" s="219">
        <v>30.3</v>
      </c>
      <c r="AU267" s="219">
        <v>0.5</v>
      </c>
      <c r="AW267" s="219">
        <v>33</v>
      </c>
      <c r="AX267" s="219">
        <v>1</v>
      </c>
      <c r="AZ267">
        <v>1</v>
      </c>
      <c r="BA267">
        <v>1.113</v>
      </c>
      <c r="BD267" t="s">
        <v>17215</v>
      </c>
    </row>
    <row r="268" spans="2:56" ht="18" x14ac:dyDescent="0.25">
      <c r="B268">
        <v>1</v>
      </c>
      <c r="C268" t="s">
        <v>14538</v>
      </c>
      <c r="G268" t="s">
        <v>16059</v>
      </c>
      <c r="H268" s="352" t="s">
        <v>11553</v>
      </c>
      <c r="I268" t="s">
        <v>16080</v>
      </c>
      <c r="J268" s="352" t="s">
        <v>14439</v>
      </c>
      <c r="K268">
        <v>400</v>
      </c>
      <c r="L268">
        <v>49</v>
      </c>
      <c r="Q268" s="219">
        <v>8.1</v>
      </c>
      <c r="R268" s="219">
        <v>0.04</v>
      </c>
      <c r="T268" s="219">
        <v>2406</v>
      </c>
      <c r="U268" s="219">
        <v>47</v>
      </c>
      <c r="W268" s="219">
        <v>2052</v>
      </c>
      <c r="X268" s="219">
        <v>38</v>
      </c>
      <c r="AC268">
        <v>4.3</v>
      </c>
      <c r="AD268">
        <v>4</v>
      </c>
      <c r="AR268" s="219">
        <v>3.7</v>
      </c>
      <c r="AS268" s="219">
        <v>0.2</v>
      </c>
      <c r="AT268" s="219">
        <v>30.3</v>
      </c>
      <c r="AU268" s="219">
        <v>0.5</v>
      </c>
      <c r="AW268" s="219">
        <v>33</v>
      </c>
      <c r="AX268" s="219">
        <v>1</v>
      </c>
      <c r="AZ268">
        <v>1</v>
      </c>
      <c r="BA268">
        <v>1.875</v>
      </c>
      <c r="BD268" t="s">
        <v>17215</v>
      </c>
    </row>
    <row r="269" spans="2:56" ht="18" x14ac:dyDescent="0.25">
      <c r="B269">
        <v>1</v>
      </c>
      <c r="C269" t="s">
        <v>14538</v>
      </c>
      <c r="G269" t="s">
        <v>16059</v>
      </c>
      <c r="H269" s="352" t="s">
        <v>11553</v>
      </c>
      <c r="I269" t="s">
        <v>16080</v>
      </c>
      <c r="J269" s="352" t="s">
        <v>14439</v>
      </c>
      <c r="K269">
        <v>400</v>
      </c>
      <c r="L269">
        <v>60</v>
      </c>
      <c r="Q269" s="219">
        <v>8.1</v>
      </c>
      <c r="R269" s="219">
        <v>0.05</v>
      </c>
      <c r="T269" s="219">
        <v>2377</v>
      </c>
      <c r="U269" s="219">
        <v>41</v>
      </c>
      <c r="W269" s="219">
        <v>2057</v>
      </c>
      <c r="X269" s="219">
        <v>43</v>
      </c>
      <c r="AC269">
        <v>3.8</v>
      </c>
      <c r="AD269">
        <v>3</v>
      </c>
      <c r="AR269" s="219">
        <v>3.7</v>
      </c>
      <c r="AS269" s="219">
        <v>0.2</v>
      </c>
      <c r="AT269" s="219">
        <v>27</v>
      </c>
      <c r="AU269" s="219">
        <v>0.1</v>
      </c>
      <c r="AW269" s="219">
        <v>33</v>
      </c>
      <c r="AX269" s="219">
        <v>1</v>
      </c>
      <c r="AZ269">
        <v>1</v>
      </c>
      <c r="BA269">
        <v>1.36</v>
      </c>
      <c r="BD269" t="s">
        <v>17215</v>
      </c>
    </row>
    <row r="270" spans="2:56" ht="18" x14ac:dyDescent="0.25">
      <c r="B270">
        <v>1</v>
      </c>
      <c r="C270" t="s">
        <v>14538</v>
      </c>
      <c r="G270" t="s">
        <v>16059</v>
      </c>
      <c r="H270" s="352" t="s">
        <v>11553</v>
      </c>
      <c r="I270" t="s">
        <v>16080</v>
      </c>
      <c r="J270" s="352" t="s">
        <v>14439</v>
      </c>
      <c r="K270">
        <v>900</v>
      </c>
      <c r="L270">
        <v>211</v>
      </c>
      <c r="Q270" s="219">
        <v>7.8</v>
      </c>
      <c r="R270" s="219">
        <v>0.1</v>
      </c>
      <c r="T270" s="219">
        <v>2422</v>
      </c>
      <c r="U270" s="219">
        <v>47</v>
      </c>
      <c r="W270" s="219">
        <v>2246</v>
      </c>
      <c r="X270" s="219">
        <v>41</v>
      </c>
      <c r="AC270">
        <v>2.2999999999999998</v>
      </c>
      <c r="AD270">
        <v>0.5</v>
      </c>
      <c r="AR270" s="219">
        <v>3.7</v>
      </c>
      <c r="AS270" s="219">
        <v>0.2</v>
      </c>
      <c r="AT270" s="219">
        <v>27</v>
      </c>
      <c r="AU270" s="219">
        <v>0.1</v>
      </c>
      <c r="AW270" s="219">
        <v>33</v>
      </c>
      <c r="AX270" s="219">
        <v>1</v>
      </c>
      <c r="AZ270">
        <v>1</v>
      </c>
      <c r="BA270">
        <v>0.69399999999999995</v>
      </c>
      <c r="BD270" t="s">
        <v>17215</v>
      </c>
    </row>
    <row r="271" spans="2:56" ht="18" x14ac:dyDescent="0.25">
      <c r="B271">
        <v>1</v>
      </c>
      <c r="C271" t="s">
        <v>14538</v>
      </c>
      <c r="G271" t="s">
        <v>16059</v>
      </c>
      <c r="H271" s="352" t="s">
        <v>11553</v>
      </c>
      <c r="I271" t="s">
        <v>16080</v>
      </c>
      <c r="J271" s="352" t="s">
        <v>14439</v>
      </c>
      <c r="K271">
        <v>1290</v>
      </c>
      <c r="L271">
        <v>247</v>
      </c>
      <c r="Q271" s="219">
        <v>7.6</v>
      </c>
      <c r="R271" s="219">
        <v>0.08</v>
      </c>
      <c r="T271" s="219">
        <v>2447</v>
      </c>
      <c r="U271" s="219">
        <v>77</v>
      </c>
      <c r="W271" s="219">
        <v>2311</v>
      </c>
      <c r="X271" s="219">
        <v>77</v>
      </c>
      <c r="AC271">
        <v>2</v>
      </c>
      <c r="AD271">
        <v>0.4</v>
      </c>
      <c r="AR271" s="219">
        <v>3.7</v>
      </c>
      <c r="AS271" s="219">
        <v>0.2</v>
      </c>
      <c r="AT271" s="219">
        <v>30.3</v>
      </c>
      <c r="AU271" s="219">
        <v>0.5</v>
      </c>
      <c r="AW271" s="219">
        <v>33</v>
      </c>
      <c r="AX271" s="219">
        <v>1</v>
      </c>
      <c r="AZ271">
        <v>1</v>
      </c>
      <c r="BA271">
        <v>0.23599999999999999</v>
      </c>
      <c r="BD271" t="s">
        <v>17215</v>
      </c>
    </row>
    <row r="272" spans="2:56" ht="18" x14ac:dyDescent="0.25">
      <c r="B272">
        <v>1</v>
      </c>
      <c r="C272" t="s">
        <v>14538</v>
      </c>
      <c r="G272" t="s">
        <v>16059</v>
      </c>
      <c r="H272" s="352" t="s">
        <v>11553</v>
      </c>
      <c r="I272" t="s">
        <v>16080</v>
      </c>
      <c r="J272" s="352" t="s">
        <v>14439</v>
      </c>
      <c r="K272">
        <v>950</v>
      </c>
      <c r="L272">
        <v>196</v>
      </c>
      <c r="Q272" s="219">
        <v>7.8</v>
      </c>
      <c r="R272" s="219">
        <v>0.09</v>
      </c>
      <c r="T272" s="219">
        <v>2460</v>
      </c>
      <c r="U272" s="219">
        <v>52</v>
      </c>
      <c r="W272" s="219">
        <v>2268</v>
      </c>
      <c r="X272" s="219">
        <v>54</v>
      </c>
      <c r="AC272">
        <v>2.5</v>
      </c>
      <c r="AD272">
        <v>0.5</v>
      </c>
      <c r="AR272" s="219">
        <v>3.7</v>
      </c>
      <c r="AS272" s="219">
        <v>0.2</v>
      </c>
      <c r="AT272" s="219">
        <v>30.3</v>
      </c>
      <c r="AU272" s="219">
        <v>0.5</v>
      </c>
      <c r="AW272" s="219">
        <v>33</v>
      </c>
      <c r="AX272" s="219">
        <v>1</v>
      </c>
      <c r="AZ272">
        <v>1</v>
      </c>
      <c r="BA272">
        <v>1.028</v>
      </c>
      <c r="BD272" t="s">
        <v>17215</v>
      </c>
    </row>
    <row r="273" spans="2:56" ht="18" x14ac:dyDescent="0.25">
      <c r="B273">
        <v>1</v>
      </c>
      <c r="C273" t="s">
        <v>14538</v>
      </c>
      <c r="G273" t="s">
        <v>16059</v>
      </c>
      <c r="H273" s="352" t="s">
        <v>11553</v>
      </c>
      <c r="I273" t="s">
        <v>16080</v>
      </c>
      <c r="J273" s="352" t="s">
        <v>14439</v>
      </c>
      <c r="K273">
        <v>400</v>
      </c>
      <c r="L273">
        <v>49</v>
      </c>
      <c r="Q273" s="219">
        <v>8.1</v>
      </c>
      <c r="R273" s="219">
        <v>0.04</v>
      </c>
      <c r="T273" s="219">
        <v>2406</v>
      </c>
      <c r="U273" s="219">
        <v>47</v>
      </c>
      <c r="W273" s="219">
        <v>2052</v>
      </c>
      <c r="X273" s="219">
        <v>38</v>
      </c>
      <c r="AC273">
        <v>4.3</v>
      </c>
      <c r="AD273">
        <v>4</v>
      </c>
      <c r="AR273" s="219">
        <v>3.7</v>
      </c>
      <c r="AS273" s="219">
        <v>0.2</v>
      </c>
      <c r="AT273" s="219">
        <v>30.3</v>
      </c>
      <c r="AU273" s="219">
        <v>0.5</v>
      </c>
      <c r="AW273" s="219">
        <v>33</v>
      </c>
      <c r="AX273" s="219">
        <v>1</v>
      </c>
      <c r="AZ273">
        <v>1</v>
      </c>
      <c r="BA273">
        <v>1.3979999999999999</v>
      </c>
      <c r="BD273" t="s">
        <v>17215</v>
      </c>
    </row>
    <row r="274" spans="2:56" ht="18" x14ac:dyDescent="0.25">
      <c r="B274">
        <v>1</v>
      </c>
      <c r="C274" t="s">
        <v>14538</v>
      </c>
      <c r="G274" t="s">
        <v>16059</v>
      </c>
      <c r="H274" s="352" t="s">
        <v>11553</v>
      </c>
      <c r="I274" t="s">
        <v>16080</v>
      </c>
      <c r="J274" s="352" t="s">
        <v>14439</v>
      </c>
      <c r="K274">
        <v>1340</v>
      </c>
      <c r="L274">
        <v>207</v>
      </c>
      <c r="Q274" s="219">
        <v>7.6</v>
      </c>
      <c r="R274" s="219">
        <v>0.06</v>
      </c>
      <c r="T274" s="219">
        <v>2442</v>
      </c>
      <c r="U274" s="219">
        <v>33</v>
      </c>
      <c r="W274" s="219">
        <v>2336</v>
      </c>
      <c r="X274" s="219">
        <v>33</v>
      </c>
      <c r="AC274">
        <v>1.7</v>
      </c>
      <c r="AD274">
        <v>0.2</v>
      </c>
      <c r="AR274" s="219">
        <v>3.7</v>
      </c>
      <c r="AS274" s="219">
        <v>0.2</v>
      </c>
      <c r="AT274" s="219">
        <v>27</v>
      </c>
      <c r="AU274" s="219">
        <v>0.1</v>
      </c>
      <c r="AW274" s="219">
        <v>33</v>
      </c>
      <c r="AX274" s="219">
        <v>1</v>
      </c>
      <c r="AZ274">
        <v>1</v>
      </c>
      <c r="BA274">
        <v>0.28199999999999997</v>
      </c>
      <c r="BD274" t="s">
        <v>17215</v>
      </c>
    </row>
    <row r="275" spans="2:56" ht="18" x14ac:dyDescent="0.25">
      <c r="B275">
        <v>1</v>
      </c>
      <c r="C275" t="s">
        <v>14538</v>
      </c>
      <c r="G275" t="s">
        <v>16059</v>
      </c>
      <c r="H275" s="352" t="s">
        <v>11553</v>
      </c>
      <c r="I275" t="s">
        <v>16080</v>
      </c>
      <c r="J275" s="352" t="s">
        <v>14439</v>
      </c>
      <c r="K275">
        <v>900</v>
      </c>
      <c r="L275">
        <v>211</v>
      </c>
      <c r="Q275" s="219">
        <v>7.8</v>
      </c>
      <c r="R275" s="219">
        <v>0.1</v>
      </c>
      <c r="T275" s="219">
        <v>2422</v>
      </c>
      <c r="U275" s="219">
        <v>47</v>
      </c>
      <c r="W275" s="219">
        <v>2246</v>
      </c>
      <c r="X275" s="219">
        <v>41</v>
      </c>
      <c r="AC275">
        <v>2.2999999999999998</v>
      </c>
      <c r="AD275">
        <v>0.5</v>
      </c>
      <c r="AR275" s="219">
        <v>3.7</v>
      </c>
      <c r="AS275" s="219">
        <v>0.2</v>
      </c>
      <c r="AT275" s="219">
        <v>27</v>
      </c>
      <c r="AU275" s="219">
        <v>0.1</v>
      </c>
      <c r="AW275" s="219">
        <v>33</v>
      </c>
      <c r="AX275" s="219">
        <v>1</v>
      </c>
      <c r="AZ275">
        <v>1</v>
      </c>
      <c r="BA275">
        <v>2.2370000000000001</v>
      </c>
      <c r="BD275" t="s">
        <v>17215</v>
      </c>
    </row>
    <row r="276" spans="2:56" ht="18" x14ac:dyDescent="0.25">
      <c r="B276">
        <v>1</v>
      </c>
      <c r="C276" t="s">
        <v>14538</v>
      </c>
      <c r="G276" t="s">
        <v>16059</v>
      </c>
      <c r="H276" s="352" t="s">
        <v>11553</v>
      </c>
      <c r="I276" t="s">
        <v>16080</v>
      </c>
      <c r="J276" s="352" t="s">
        <v>14439</v>
      </c>
      <c r="K276">
        <v>400</v>
      </c>
      <c r="L276">
        <v>60</v>
      </c>
      <c r="Q276" s="219">
        <v>8.1</v>
      </c>
      <c r="R276" s="219">
        <v>0.05</v>
      </c>
      <c r="T276" s="219">
        <v>2377</v>
      </c>
      <c r="U276" s="219">
        <v>41</v>
      </c>
      <c r="W276" s="219">
        <v>2057</v>
      </c>
      <c r="X276" s="219">
        <v>43</v>
      </c>
      <c r="AC276">
        <v>3.8</v>
      </c>
      <c r="AD276">
        <v>3</v>
      </c>
      <c r="AR276" s="219">
        <v>3.7</v>
      </c>
      <c r="AS276" s="219">
        <v>0.2</v>
      </c>
      <c r="AT276" s="219">
        <v>27</v>
      </c>
      <c r="AU276" s="219">
        <v>0.1</v>
      </c>
      <c r="AW276" s="219">
        <v>33</v>
      </c>
      <c r="AX276" s="219">
        <v>1</v>
      </c>
      <c r="AZ276">
        <v>1</v>
      </c>
      <c r="BA276">
        <v>1.7829999999999999</v>
      </c>
      <c r="BD276" t="s">
        <v>17215</v>
      </c>
    </row>
    <row r="277" spans="2:56" ht="18" x14ac:dyDescent="0.25">
      <c r="B277">
        <v>1</v>
      </c>
      <c r="C277" t="s">
        <v>14538</v>
      </c>
      <c r="G277" t="s">
        <v>16059</v>
      </c>
      <c r="H277" s="352" t="s">
        <v>11553</v>
      </c>
      <c r="I277" t="s">
        <v>16080</v>
      </c>
      <c r="J277" s="352" t="s">
        <v>14439</v>
      </c>
      <c r="K277">
        <v>400</v>
      </c>
      <c r="L277">
        <v>49</v>
      </c>
      <c r="Q277" s="219">
        <v>8.1</v>
      </c>
      <c r="R277" s="219">
        <v>0.04</v>
      </c>
      <c r="T277" s="219">
        <v>2406</v>
      </c>
      <c r="U277" s="219">
        <v>47</v>
      </c>
      <c r="W277" s="219">
        <v>2052</v>
      </c>
      <c r="X277" s="219">
        <v>38</v>
      </c>
      <c r="AC277">
        <v>4.3</v>
      </c>
      <c r="AD277">
        <v>4</v>
      </c>
      <c r="AR277" s="219">
        <v>3.7</v>
      </c>
      <c r="AS277" s="219">
        <v>0.2</v>
      </c>
      <c r="AT277" s="219">
        <v>30.3</v>
      </c>
      <c r="AU277" s="219">
        <v>0.5</v>
      </c>
      <c r="AW277" s="219">
        <v>33</v>
      </c>
      <c r="AX277" s="219">
        <v>1</v>
      </c>
      <c r="AZ277">
        <v>1</v>
      </c>
      <c r="BA277">
        <v>2.1549999999999998</v>
      </c>
      <c r="BD277" t="s">
        <v>17215</v>
      </c>
    </row>
    <row r="278" spans="2:56" ht="18" x14ac:dyDescent="0.25">
      <c r="B278">
        <v>1</v>
      </c>
      <c r="C278" t="s">
        <v>14538</v>
      </c>
      <c r="G278" t="s">
        <v>16059</v>
      </c>
      <c r="H278" s="352" t="s">
        <v>11553</v>
      </c>
      <c r="I278" t="s">
        <v>16080</v>
      </c>
      <c r="J278" s="352" t="s">
        <v>14439</v>
      </c>
      <c r="K278">
        <v>950</v>
      </c>
      <c r="L278">
        <v>196</v>
      </c>
      <c r="Q278" s="219">
        <v>7.8</v>
      </c>
      <c r="R278" s="219">
        <v>0.09</v>
      </c>
      <c r="T278" s="219">
        <v>2460</v>
      </c>
      <c r="U278" s="219">
        <v>52</v>
      </c>
      <c r="W278" s="219">
        <v>2268</v>
      </c>
      <c r="X278" s="219">
        <v>54</v>
      </c>
      <c r="AC278">
        <v>2.5</v>
      </c>
      <c r="AD278">
        <v>0.5</v>
      </c>
      <c r="AR278" s="219">
        <v>3.7</v>
      </c>
      <c r="AS278" s="219">
        <v>0.2</v>
      </c>
      <c r="AT278" s="219">
        <v>30.3</v>
      </c>
      <c r="AU278" s="219">
        <v>0.5</v>
      </c>
      <c r="AW278" s="219">
        <v>33</v>
      </c>
      <c r="AX278" s="219">
        <v>1</v>
      </c>
      <c r="AZ278">
        <v>1</v>
      </c>
      <c r="BA278">
        <v>0.95699999999999996</v>
      </c>
      <c r="BD278" t="s">
        <v>17215</v>
      </c>
    </row>
    <row r="279" spans="2:56" ht="18" x14ac:dyDescent="0.25">
      <c r="B279">
        <v>1</v>
      </c>
      <c r="C279" t="s">
        <v>14538</v>
      </c>
      <c r="G279" t="s">
        <v>16059</v>
      </c>
      <c r="H279" s="352" t="s">
        <v>11553</v>
      </c>
      <c r="I279" t="s">
        <v>16080</v>
      </c>
      <c r="J279" s="352" t="s">
        <v>14439</v>
      </c>
      <c r="K279">
        <v>950</v>
      </c>
      <c r="L279">
        <v>196</v>
      </c>
      <c r="Q279" s="219">
        <v>7.8</v>
      </c>
      <c r="R279" s="219">
        <v>0.09</v>
      </c>
      <c r="T279" s="219">
        <v>2460</v>
      </c>
      <c r="U279" s="219">
        <v>52</v>
      </c>
      <c r="W279" s="219">
        <v>2268</v>
      </c>
      <c r="X279" s="219">
        <v>54</v>
      </c>
      <c r="AC279">
        <v>2.5</v>
      </c>
      <c r="AD279">
        <v>0.5</v>
      </c>
      <c r="AR279" s="219">
        <v>3.7</v>
      </c>
      <c r="AS279" s="219">
        <v>0.2</v>
      </c>
      <c r="AT279" s="219">
        <v>30.3</v>
      </c>
      <c r="AU279" s="219">
        <v>0.5</v>
      </c>
      <c r="AW279" s="219">
        <v>33</v>
      </c>
      <c r="AX279" s="219">
        <v>1</v>
      </c>
      <c r="AZ279">
        <v>1</v>
      </c>
      <c r="BA279">
        <v>0.248</v>
      </c>
      <c r="BD279" t="s">
        <v>17215</v>
      </c>
    </row>
    <row r="280" spans="2:56" ht="18" x14ac:dyDescent="0.25">
      <c r="B280">
        <v>1</v>
      </c>
      <c r="C280" t="s">
        <v>14538</v>
      </c>
      <c r="G280" t="s">
        <v>16059</v>
      </c>
      <c r="H280" s="352" t="s">
        <v>11553</v>
      </c>
      <c r="I280" t="s">
        <v>16080</v>
      </c>
      <c r="J280" s="352" t="s">
        <v>14439</v>
      </c>
      <c r="K280">
        <v>1340</v>
      </c>
      <c r="L280">
        <v>207</v>
      </c>
      <c r="Q280" s="219">
        <v>7.6</v>
      </c>
      <c r="R280" s="219">
        <v>0.06</v>
      </c>
      <c r="T280" s="219">
        <v>2442</v>
      </c>
      <c r="U280" s="219">
        <v>33</v>
      </c>
      <c r="W280" s="219">
        <v>2336</v>
      </c>
      <c r="X280" s="219">
        <v>33</v>
      </c>
      <c r="AC280">
        <v>1.7</v>
      </c>
      <c r="AD280">
        <v>0.2</v>
      </c>
      <c r="AR280" s="219">
        <v>3.7</v>
      </c>
      <c r="AS280" s="219">
        <v>0.2</v>
      </c>
      <c r="AT280" s="219">
        <v>27</v>
      </c>
      <c r="AU280" s="219">
        <v>0.1</v>
      </c>
      <c r="AW280" s="219">
        <v>33</v>
      </c>
      <c r="AX280" s="219">
        <v>1</v>
      </c>
      <c r="AZ280">
        <v>1</v>
      </c>
      <c r="BA280">
        <v>0.97799999999999998</v>
      </c>
      <c r="BD280" t="s">
        <v>17215</v>
      </c>
    </row>
    <row r="281" spans="2:56" ht="18" x14ac:dyDescent="0.25">
      <c r="B281">
        <v>1</v>
      </c>
      <c r="C281" t="s">
        <v>14538</v>
      </c>
      <c r="G281" t="s">
        <v>16059</v>
      </c>
      <c r="H281" s="352" t="s">
        <v>11553</v>
      </c>
      <c r="I281" t="s">
        <v>16080</v>
      </c>
      <c r="J281" s="352" t="s">
        <v>14439</v>
      </c>
      <c r="K281">
        <v>1340</v>
      </c>
      <c r="L281">
        <v>207</v>
      </c>
      <c r="Q281" s="219">
        <v>7.6</v>
      </c>
      <c r="R281" s="219">
        <v>0.06</v>
      </c>
      <c r="T281" s="219">
        <v>2442</v>
      </c>
      <c r="U281" s="219">
        <v>33</v>
      </c>
      <c r="W281" s="219">
        <v>2336</v>
      </c>
      <c r="X281" s="219">
        <v>33</v>
      </c>
      <c r="AC281">
        <v>1.7</v>
      </c>
      <c r="AD281">
        <v>0.2</v>
      </c>
      <c r="AR281" s="219">
        <v>3.7</v>
      </c>
      <c r="AS281" s="219">
        <v>0.2</v>
      </c>
      <c r="AT281" s="219">
        <v>27</v>
      </c>
      <c r="AU281" s="219">
        <v>0.1</v>
      </c>
      <c r="AW281" s="219">
        <v>33</v>
      </c>
      <c r="AX281" s="219">
        <v>1</v>
      </c>
      <c r="AZ281">
        <v>1</v>
      </c>
      <c r="BA281">
        <v>1.5760000000000001</v>
      </c>
      <c r="BD281" t="s">
        <v>17215</v>
      </c>
    </row>
    <row r="282" spans="2:56" ht="18" x14ac:dyDescent="0.25">
      <c r="B282">
        <v>1</v>
      </c>
      <c r="C282" t="s">
        <v>14538</v>
      </c>
      <c r="G282" t="s">
        <v>16059</v>
      </c>
      <c r="H282" s="352" t="s">
        <v>11553</v>
      </c>
      <c r="I282" t="s">
        <v>16080</v>
      </c>
      <c r="J282" s="352" t="s">
        <v>14439</v>
      </c>
      <c r="K282">
        <v>400</v>
      </c>
      <c r="L282">
        <v>49</v>
      </c>
      <c r="Q282" s="219">
        <v>8.1</v>
      </c>
      <c r="R282" s="219">
        <v>0.04</v>
      </c>
      <c r="T282" s="219">
        <v>2406</v>
      </c>
      <c r="U282" s="219">
        <v>47</v>
      </c>
      <c r="W282" s="219">
        <v>2052</v>
      </c>
      <c r="X282" s="219">
        <v>38</v>
      </c>
      <c r="AC282">
        <v>4.3</v>
      </c>
      <c r="AD282">
        <v>4</v>
      </c>
      <c r="AR282" s="219">
        <v>3.7</v>
      </c>
      <c r="AS282" s="219">
        <v>0.2</v>
      </c>
      <c r="AT282" s="219">
        <v>30.3</v>
      </c>
      <c r="AU282" s="219">
        <v>0.5</v>
      </c>
      <c r="AW282" s="219">
        <v>33</v>
      </c>
      <c r="AX282" s="219">
        <v>1</v>
      </c>
      <c r="AZ282">
        <v>1</v>
      </c>
      <c r="BA282">
        <v>0.89300000000000002</v>
      </c>
      <c r="BD282" t="s">
        <v>17215</v>
      </c>
    </row>
    <row r="283" spans="2:56" ht="18" x14ac:dyDescent="0.25">
      <c r="B283">
        <v>1</v>
      </c>
      <c r="C283" t="s">
        <v>14538</v>
      </c>
      <c r="G283" t="s">
        <v>16059</v>
      </c>
      <c r="H283" s="352" t="s">
        <v>11553</v>
      </c>
      <c r="I283" t="s">
        <v>16080</v>
      </c>
      <c r="J283" s="352" t="s">
        <v>14439</v>
      </c>
      <c r="K283">
        <v>1290</v>
      </c>
      <c r="L283">
        <v>247</v>
      </c>
      <c r="Q283" s="219">
        <v>7.6</v>
      </c>
      <c r="R283" s="219">
        <v>0.08</v>
      </c>
      <c r="T283" s="219">
        <v>2447</v>
      </c>
      <c r="U283" s="219">
        <v>77</v>
      </c>
      <c r="W283" s="219">
        <v>2311</v>
      </c>
      <c r="X283" s="219">
        <v>77</v>
      </c>
      <c r="AC283">
        <v>2</v>
      </c>
      <c r="AD283">
        <v>0.4</v>
      </c>
      <c r="AR283" s="219">
        <v>3.7</v>
      </c>
      <c r="AS283" s="219">
        <v>0.2</v>
      </c>
      <c r="AT283" s="219">
        <v>30.3</v>
      </c>
      <c r="AU283" s="219">
        <v>0.5</v>
      </c>
      <c r="AW283" s="219">
        <v>33</v>
      </c>
      <c r="AX283" s="219">
        <v>1</v>
      </c>
      <c r="AZ283">
        <v>1</v>
      </c>
      <c r="BA283">
        <v>0.58299999999999996</v>
      </c>
      <c r="BD283" t="s">
        <v>17215</v>
      </c>
    </row>
    <row r="284" spans="2:56" ht="18" x14ac:dyDescent="0.25">
      <c r="B284">
        <v>1</v>
      </c>
      <c r="C284" t="s">
        <v>14538</v>
      </c>
      <c r="G284" t="s">
        <v>16059</v>
      </c>
      <c r="H284" s="352" t="s">
        <v>11553</v>
      </c>
      <c r="I284" t="s">
        <v>16080</v>
      </c>
      <c r="J284" s="352" t="s">
        <v>14439</v>
      </c>
      <c r="K284">
        <v>1290</v>
      </c>
      <c r="L284">
        <v>247</v>
      </c>
      <c r="Q284" s="219">
        <v>7.6</v>
      </c>
      <c r="R284" s="219">
        <v>0.08</v>
      </c>
      <c r="T284" s="219">
        <v>2447</v>
      </c>
      <c r="U284" s="219">
        <v>77</v>
      </c>
      <c r="W284" s="219">
        <v>2311</v>
      </c>
      <c r="X284" s="219">
        <v>77</v>
      </c>
      <c r="AC284">
        <v>2</v>
      </c>
      <c r="AD284">
        <v>0.4</v>
      </c>
      <c r="AR284" s="219">
        <v>3.7</v>
      </c>
      <c r="AS284" s="219">
        <v>0.2</v>
      </c>
      <c r="AT284" s="219">
        <v>30.3</v>
      </c>
      <c r="AU284" s="219">
        <v>0.5</v>
      </c>
      <c r="AW284" s="219">
        <v>33</v>
      </c>
      <c r="AX284" s="219">
        <v>1</v>
      </c>
      <c r="AZ284">
        <v>1</v>
      </c>
      <c r="BA284">
        <v>1.792</v>
      </c>
      <c r="BD284" t="s">
        <v>17215</v>
      </c>
    </row>
    <row r="285" spans="2:56" ht="18" x14ac:dyDescent="0.25">
      <c r="B285">
        <v>1</v>
      </c>
      <c r="C285" t="s">
        <v>14538</v>
      </c>
      <c r="G285" t="s">
        <v>16059</v>
      </c>
      <c r="H285" s="352" t="s">
        <v>11553</v>
      </c>
      <c r="I285" t="s">
        <v>16080</v>
      </c>
      <c r="J285" s="352" t="s">
        <v>14439</v>
      </c>
      <c r="K285">
        <v>400</v>
      </c>
      <c r="L285">
        <v>60</v>
      </c>
      <c r="Q285" s="219">
        <v>8.1</v>
      </c>
      <c r="R285" s="219">
        <v>0.05</v>
      </c>
      <c r="T285" s="219">
        <v>2377</v>
      </c>
      <c r="U285" s="219">
        <v>41</v>
      </c>
      <c r="W285" s="219">
        <v>2057</v>
      </c>
      <c r="X285" s="219">
        <v>43</v>
      </c>
      <c r="AC285">
        <v>3.8</v>
      </c>
      <c r="AD285">
        <v>3</v>
      </c>
      <c r="AR285" s="219">
        <v>3.7</v>
      </c>
      <c r="AS285" s="219">
        <v>0.2</v>
      </c>
      <c r="AT285" s="219">
        <v>27</v>
      </c>
      <c r="AU285" s="219">
        <v>0.1</v>
      </c>
      <c r="AW285" s="219">
        <v>33</v>
      </c>
      <c r="AX285" s="219">
        <v>1</v>
      </c>
      <c r="AZ285">
        <v>1</v>
      </c>
      <c r="BA285">
        <v>0.82399999999999995</v>
      </c>
      <c r="BD285" t="s">
        <v>17215</v>
      </c>
    </row>
    <row r="286" spans="2:56" ht="18" x14ac:dyDescent="0.25">
      <c r="B286">
        <v>1</v>
      </c>
      <c r="C286" t="s">
        <v>14538</v>
      </c>
      <c r="G286" t="s">
        <v>16059</v>
      </c>
      <c r="H286" s="352" t="s">
        <v>11553</v>
      </c>
      <c r="I286" t="s">
        <v>16080</v>
      </c>
      <c r="J286" s="352" t="s">
        <v>14439</v>
      </c>
      <c r="K286">
        <v>1290</v>
      </c>
      <c r="L286">
        <v>247</v>
      </c>
      <c r="Q286" s="219">
        <v>7.6</v>
      </c>
      <c r="R286" s="219">
        <v>0.08</v>
      </c>
      <c r="T286" s="219">
        <v>2447</v>
      </c>
      <c r="U286" s="219">
        <v>77</v>
      </c>
      <c r="W286" s="219">
        <v>2311</v>
      </c>
      <c r="X286" s="219">
        <v>77</v>
      </c>
      <c r="AC286">
        <v>2</v>
      </c>
      <c r="AD286">
        <v>0.4</v>
      </c>
      <c r="AR286" s="219">
        <v>3.7</v>
      </c>
      <c r="AS286" s="219">
        <v>0.2</v>
      </c>
      <c r="AT286" s="219">
        <v>30.3</v>
      </c>
      <c r="AU286" s="219">
        <v>0.5</v>
      </c>
      <c r="AW286" s="219">
        <v>33</v>
      </c>
      <c r="AX286" s="219">
        <v>1</v>
      </c>
      <c r="AZ286">
        <v>1</v>
      </c>
      <c r="BA286">
        <v>-0.57499999999999996</v>
      </c>
      <c r="BD286" t="s">
        <v>17215</v>
      </c>
    </row>
    <row r="287" spans="2:56" ht="18" x14ac:dyDescent="0.25">
      <c r="B287">
        <v>1</v>
      </c>
      <c r="C287" t="s">
        <v>14538</v>
      </c>
      <c r="G287" t="s">
        <v>16059</v>
      </c>
      <c r="H287" s="352" t="s">
        <v>11553</v>
      </c>
      <c r="I287" t="s">
        <v>16080</v>
      </c>
      <c r="J287" s="352" t="s">
        <v>14439</v>
      </c>
      <c r="K287">
        <v>400</v>
      </c>
      <c r="L287">
        <v>49</v>
      </c>
      <c r="Q287" s="219">
        <v>8.1</v>
      </c>
      <c r="R287" s="219">
        <v>0.04</v>
      </c>
      <c r="T287" s="219">
        <v>2406</v>
      </c>
      <c r="U287" s="219">
        <v>47</v>
      </c>
      <c r="W287" s="219">
        <v>2052</v>
      </c>
      <c r="X287" s="219">
        <v>38</v>
      </c>
      <c r="AC287">
        <v>4.3</v>
      </c>
      <c r="AD287">
        <v>4</v>
      </c>
      <c r="AR287" s="219">
        <v>3.7</v>
      </c>
      <c r="AS287" s="219">
        <v>0.2</v>
      </c>
      <c r="AT287" s="219">
        <v>30.3</v>
      </c>
      <c r="AU287" s="219">
        <v>0.5</v>
      </c>
      <c r="AW287" s="219">
        <v>33</v>
      </c>
      <c r="AX287" s="219">
        <v>1</v>
      </c>
      <c r="AZ287">
        <v>1</v>
      </c>
      <c r="BA287">
        <v>2.278</v>
      </c>
      <c r="BD287" t="s">
        <v>17215</v>
      </c>
    </row>
    <row r="288" spans="2:56" ht="18" x14ac:dyDescent="0.25">
      <c r="B288">
        <v>1</v>
      </c>
      <c r="C288" t="s">
        <v>14538</v>
      </c>
      <c r="G288" t="s">
        <v>16059</v>
      </c>
      <c r="H288" s="352" t="s">
        <v>11553</v>
      </c>
      <c r="I288" t="s">
        <v>16080</v>
      </c>
      <c r="J288" s="352" t="s">
        <v>14439</v>
      </c>
      <c r="K288">
        <v>1340</v>
      </c>
      <c r="L288">
        <v>207</v>
      </c>
      <c r="Q288" s="219">
        <v>7.6</v>
      </c>
      <c r="R288" s="219">
        <v>0.06</v>
      </c>
      <c r="T288" s="219">
        <v>2442</v>
      </c>
      <c r="U288" s="219">
        <v>33</v>
      </c>
      <c r="W288" s="219">
        <v>2336</v>
      </c>
      <c r="X288" s="219">
        <v>33</v>
      </c>
      <c r="AC288">
        <v>1.7</v>
      </c>
      <c r="AD288">
        <v>0.2</v>
      </c>
      <c r="AR288" s="219">
        <v>3.7</v>
      </c>
      <c r="AS288" s="219">
        <v>0.2</v>
      </c>
      <c r="AT288" s="219">
        <v>27</v>
      </c>
      <c r="AU288" s="219">
        <v>0.1</v>
      </c>
      <c r="AW288" s="219">
        <v>33</v>
      </c>
      <c r="AX288" s="219">
        <v>1</v>
      </c>
      <c r="AZ288">
        <v>1</v>
      </c>
      <c r="BA288">
        <v>0.90500000000000003</v>
      </c>
      <c r="BD288" t="s">
        <v>17215</v>
      </c>
    </row>
    <row r="289" spans="2:56" ht="18" x14ac:dyDescent="0.25">
      <c r="B289">
        <v>1</v>
      </c>
      <c r="C289" t="s">
        <v>14538</v>
      </c>
      <c r="G289" t="s">
        <v>16059</v>
      </c>
      <c r="H289" s="352" t="s">
        <v>11553</v>
      </c>
      <c r="I289" t="s">
        <v>16080</v>
      </c>
      <c r="J289" s="352" t="s">
        <v>14439</v>
      </c>
      <c r="K289">
        <v>900</v>
      </c>
      <c r="L289">
        <v>211</v>
      </c>
      <c r="Q289" s="219">
        <v>7.8</v>
      </c>
      <c r="R289" s="219">
        <v>0.1</v>
      </c>
      <c r="T289" s="219">
        <v>2422</v>
      </c>
      <c r="U289" s="219">
        <v>47</v>
      </c>
      <c r="W289" s="219">
        <v>2246</v>
      </c>
      <c r="X289" s="219">
        <v>41</v>
      </c>
      <c r="AC289">
        <v>2.2999999999999998</v>
      </c>
      <c r="AD289">
        <v>0.5</v>
      </c>
      <c r="AR289" s="219">
        <v>3.7</v>
      </c>
      <c r="AS289" s="219">
        <v>0.2</v>
      </c>
      <c r="AT289" s="219">
        <v>27</v>
      </c>
      <c r="AU289" s="219">
        <v>0.1</v>
      </c>
      <c r="AW289" s="219">
        <v>33</v>
      </c>
      <c r="AX289" s="219">
        <v>1</v>
      </c>
      <c r="AZ289">
        <v>1</v>
      </c>
      <c r="BA289">
        <v>0.95499999999999996</v>
      </c>
      <c r="BD289" t="s">
        <v>17215</v>
      </c>
    </row>
    <row r="290" spans="2:56" ht="18" x14ac:dyDescent="0.25">
      <c r="B290">
        <v>1</v>
      </c>
      <c r="C290" t="s">
        <v>14538</v>
      </c>
      <c r="G290" t="s">
        <v>16059</v>
      </c>
      <c r="H290" s="352" t="s">
        <v>11553</v>
      </c>
      <c r="I290" t="s">
        <v>16080</v>
      </c>
      <c r="J290" s="352" t="s">
        <v>14439</v>
      </c>
      <c r="K290">
        <v>400</v>
      </c>
      <c r="L290">
        <v>60</v>
      </c>
      <c r="Q290" s="219">
        <v>8.1</v>
      </c>
      <c r="R290" s="219">
        <v>0.05</v>
      </c>
      <c r="T290" s="219">
        <v>2377</v>
      </c>
      <c r="U290" s="219">
        <v>41</v>
      </c>
      <c r="W290" s="219">
        <v>2057</v>
      </c>
      <c r="X290" s="219">
        <v>43</v>
      </c>
      <c r="AC290">
        <v>3.8</v>
      </c>
      <c r="AD290">
        <v>3</v>
      </c>
      <c r="AR290" s="219">
        <v>3.7</v>
      </c>
      <c r="AS290" s="219">
        <v>0.2</v>
      </c>
      <c r="AT290" s="219">
        <v>27</v>
      </c>
      <c r="AU290" s="219">
        <v>0.1</v>
      </c>
      <c r="AW290" s="219">
        <v>33</v>
      </c>
      <c r="AX290" s="219">
        <v>1</v>
      </c>
      <c r="AZ290">
        <v>1</v>
      </c>
      <c r="BA290">
        <v>2.2149999999999999</v>
      </c>
      <c r="BD290" t="s">
        <v>17215</v>
      </c>
    </row>
    <row r="291" spans="2:56" ht="18" x14ac:dyDescent="0.25">
      <c r="B291">
        <v>1</v>
      </c>
      <c r="C291" t="s">
        <v>14538</v>
      </c>
      <c r="G291" t="s">
        <v>16059</v>
      </c>
      <c r="H291" s="352" t="s">
        <v>11553</v>
      </c>
      <c r="I291" t="s">
        <v>16080</v>
      </c>
      <c r="J291" s="352" t="s">
        <v>14439</v>
      </c>
      <c r="K291">
        <v>400</v>
      </c>
      <c r="L291">
        <v>49</v>
      </c>
      <c r="Q291" s="219">
        <v>8.1</v>
      </c>
      <c r="R291" s="219">
        <v>0.04</v>
      </c>
      <c r="T291" s="219">
        <v>2406</v>
      </c>
      <c r="U291" s="219">
        <v>47</v>
      </c>
      <c r="W291" s="219">
        <v>2052</v>
      </c>
      <c r="X291" s="219">
        <v>38</v>
      </c>
      <c r="AC291">
        <v>4.3</v>
      </c>
      <c r="AD291">
        <v>4</v>
      </c>
      <c r="AR291" s="219">
        <v>3.7</v>
      </c>
      <c r="AS291" s="219">
        <v>0.2</v>
      </c>
      <c r="AT291" s="219">
        <v>30.3</v>
      </c>
      <c r="AU291" s="219">
        <v>0.5</v>
      </c>
      <c r="AW291" s="219">
        <v>33</v>
      </c>
      <c r="AX291" s="219">
        <v>1</v>
      </c>
      <c r="AZ291">
        <v>1</v>
      </c>
      <c r="BA291">
        <v>2.95</v>
      </c>
      <c r="BD291" t="s">
        <v>17215</v>
      </c>
    </row>
    <row r="292" spans="2:56" ht="18" x14ac:dyDescent="0.25">
      <c r="B292">
        <v>1</v>
      </c>
      <c r="C292" t="s">
        <v>14538</v>
      </c>
      <c r="G292" t="s">
        <v>16059</v>
      </c>
      <c r="H292" s="352" t="s">
        <v>11553</v>
      </c>
      <c r="I292" t="s">
        <v>16080</v>
      </c>
      <c r="J292" s="352" t="s">
        <v>14439</v>
      </c>
      <c r="K292">
        <v>900</v>
      </c>
      <c r="L292">
        <v>211</v>
      </c>
      <c r="Q292" s="219">
        <v>7.8</v>
      </c>
      <c r="R292" s="219">
        <v>0.1</v>
      </c>
      <c r="T292" s="219">
        <v>2422</v>
      </c>
      <c r="U292" s="219">
        <v>47</v>
      </c>
      <c r="W292" s="219">
        <v>2246</v>
      </c>
      <c r="X292" s="219">
        <v>41</v>
      </c>
      <c r="AC292">
        <v>2.2999999999999998</v>
      </c>
      <c r="AD292">
        <v>0.5</v>
      </c>
      <c r="AR292" s="219">
        <v>3.7</v>
      </c>
      <c r="AS292" s="219">
        <v>0.2</v>
      </c>
      <c r="AT292" s="219">
        <v>27</v>
      </c>
      <c r="AU292" s="219">
        <v>0.1</v>
      </c>
      <c r="AW292" s="219">
        <v>33</v>
      </c>
      <c r="AX292" s="219">
        <v>1</v>
      </c>
      <c r="AZ292">
        <v>1</v>
      </c>
      <c r="BA292">
        <v>1.7350000000000001</v>
      </c>
      <c r="BD292" t="s">
        <v>17215</v>
      </c>
    </row>
    <row r="293" spans="2:56" ht="18" x14ac:dyDescent="0.25">
      <c r="B293">
        <v>1</v>
      </c>
      <c r="C293" t="s">
        <v>14538</v>
      </c>
      <c r="G293" t="s">
        <v>16059</v>
      </c>
      <c r="H293" s="352" t="s">
        <v>11553</v>
      </c>
      <c r="I293" t="s">
        <v>16080</v>
      </c>
      <c r="J293" s="352" t="s">
        <v>14439</v>
      </c>
      <c r="K293">
        <v>400</v>
      </c>
      <c r="L293">
        <v>60</v>
      </c>
      <c r="Q293" s="219">
        <v>8.1</v>
      </c>
      <c r="R293" s="219">
        <v>0.05</v>
      </c>
      <c r="T293" s="219">
        <v>2377</v>
      </c>
      <c r="U293" s="219">
        <v>41</v>
      </c>
      <c r="W293" s="219">
        <v>2057</v>
      </c>
      <c r="X293" s="219">
        <v>43</v>
      </c>
      <c r="AC293">
        <v>3.8</v>
      </c>
      <c r="AD293">
        <v>3</v>
      </c>
      <c r="AR293" s="219">
        <v>3.7</v>
      </c>
      <c r="AS293" s="219">
        <v>0.2</v>
      </c>
      <c r="AT293" s="219">
        <v>27</v>
      </c>
      <c r="AU293" s="219">
        <v>0.1</v>
      </c>
      <c r="AW293" s="219">
        <v>33</v>
      </c>
      <c r="AX293" s="219">
        <v>1</v>
      </c>
      <c r="AZ293">
        <v>1</v>
      </c>
      <c r="BA293">
        <v>1.9219999999999999</v>
      </c>
      <c r="BD293" t="s">
        <v>17215</v>
      </c>
    </row>
    <row r="294" spans="2:56" ht="18" x14ac:dyDescent="0.25">
      <c r="B294">
        <v>1</v>
      </c>
      <c r="C294" t="s">
        <v>14538</v>
      </c>
      <c r="G294" t="s">
        <v>16059</v>
      </c>
      <c r="H294" s="352" t="s">
        <v>11553</v>
      </c>
      <c r="I294" t="s">
        <v>16080</v>
      </c>
      <c r="J294" s="352" t="s">
        <v>14439</v>
      </c>
      <c r="K294">
        <v>1340</v>
      </c>
      <c r="L294">
        <v>207</v>
      </c>
      <c r="Q294" s="219">
        <v>7.6</v>
      </c>
      <c r="R294" s="219">
        <v>0.06</v>
      </c>
      <c r="T294" s="219">
        <v>2442</v>
      </c>
      <c r="U294" s="219">
        <v>33</v>
      </c>
      <c r="W294" s="219">
        <v>2336</v>
      </c>
      <c r="X294" s="219">
        <v>33</v>
      </c>
      <c r="AC294">
        <v>1.7</v>
      </c>
      <c r="AD294">
        <v>0.2</v>
      </c>
      <c r="AR294" s="219">
        <v>3.7</v>
      </c>
      <c r="AS294" s="219">
        <v>0.2</v>
      </c>
      <c r="AT294" s="219">
        <v>27</v>
      </c>
      <c r="AU294" s="219">
        <v>0.1</v>
      </c>
      <c r="AW294" s="219">
        <v>33</v>
      </c>
      <c r="AX294" s="219">
        <v>1</v>
      </c>
      <c r="AZ294">
        <v>1</v>
      </c>
      <c r="BA294">
        <v>1.4790000000000001</v>
      </c>
      <c r="BD294" t="s">
        <v>17215</v>
      </c>
    </row>
    <row r="295" spans="2:56" ht="18" x14ac:dyDescent="0.25">
      <c r="B295">
        <v>1</v>
      </c>
      <c r="C295" t="s">
        <v>14538</v>
      </c>
      <c r="G295" t="s">
        <v>16059</v>
      </c>
      <c r="H295" s="352" t="s">
        <v>11553</v>
      </c>
      <c r="I295" t="s">
        <v>16080</v>
      </c>
      <c r="J295" s="352" t="s">
        <v>14439</v>
      </c>
      <c r="K295">
        <v>1290</v>
      </c>
      <c r="L295">
        <v>247</v>
      </c>
      <c r="Q295" s="219">
        <v>7.6</v>
      </c>
      <c r="R295" s="219">
        <v>0.08</v>
      </c>
      <c r="T295" s="219">
        <v>2447</v>
      </c>
      <c r="U295" s="219">
        <v>77</v>
      </c>
      <c r="W295" s="219">
        <v>2311</v>
      </c>
      <c r="X295" s="219">
        <v>77</v>
      </c>
      <c r="AC295">
        <v>2</v>
      </c>
      <c r="AD295">
        <v>0.4</v>
      </c>
      <c r="AR295" s="219">
        <v>3.7</v>
      </c>
      <c r="AS295" s="219">
        <v>0.2</v>
      </c>
      <c r="AT295" s="219">
        <v>30.3</v>
      </c>
      <c r="AU295" s="219">
        <v>0.5</v>
      </c>
      <c r="AW295" s="219">
        <v>33</v>
      </c>
      <c r="AX295" s="219">
        <v>1</v>
      </c>
      <c r="AZ295">
        <v>1</v>
      </c>
      <c r="BA295">
        <v>3.8809999999999998</v>
      </c>
      <c r="BD295" t="s">
        <v>17215</v>
      </c>
    </row>
    <row r="296" spans="2:56" ht="18" x14ac:dyDescent="0.25">
      <c r="B296">
        <v>1</v>
      </c>
      <c r="C296" t="s">
        <v>14538</v>
      </c>
      <c r="G296" t="s">
        <v>16059</v>
      </c>
      <c r="H296" s="352" t="s">
        <v>11553</v>
      </c>
      <c r="I296" t="s">
        <v>16080</v>
      </c>
      <c r="J296" s="352" t="s">
        <v>14439</v>
      </c>
      <c r="K296">
        <v>900</v>
      </c>
      <c r="L296">
        <v>211</v>
      </c>
      <c r="Q296" s="219">
        <v>7.8</v>
      </c>
      <c r="R296" s="219">
        <v>0.1</v>
      </c>
      <c r="T296" s="219">
        <v>2422</v>
      </c>
      <c r="U296" s="219">
        <v>47</v>
      </c>
      <c r="W296" s="219">
        <v>2246</v>
      </c>
      <c r="X296" s="219">
        <v>41</v>
      </c>
      <c r="AC296">
        <v>2.2999999999999998</v>
      </c>
      <c r="AD296">
        <v>0.5</v>
      </c>
      <c r="AR296" s="219">
        <v>3.7</v>
      </c>
      <c r="AS296" s="219">
        <v>0.2</v>
      </c>
      <c r="AT296" s="219">
        <v>27</v>
      </c>
      <c r="AU296" s="219">
        <v>0.1</v>
      </c>
      <c r="AW296" s="219">
        <v>33</v>
      </c>
      <c r="AX296" s="219">
        <v>1</v>
      </c>
      <c r="AZ296">
        <v>1</v>
      </c>
      <c r="BA296">
        <v>0.80300000000000005</v>
      </c>
      <c r="BD296" t="s">
        <v>17215</v>
      </c>
    </row>
    <row r="297" spans="2:56" ht="18" x14ac:dyDescent="0.25">
      <c r="B297">
        <v>1</v>
      </c>
      <c r="C297" t="s">
        <v>14538</v>
      </c>
      <c r="G297" t="s">
        <v>16059</v>
      </c>
      <c r="H297" s="352" t="s">
        <v>11553</v>
      </c>
      <c r="I297" t="s">
        <v>16080</v>
      </c>
      <c r="J297" s="352" t="s">
        <v>14439</v>
      </c>
      <c r="K297">
        <v>950</v>
      </c>
      <c r="L297">
        <v>196</v>
      </c>
      <c r="Q297" s="219">
        <v>7.8</v>
      </c>
      <c r="R297" s="219">
        <v>0.09</v>
      </c>
      <c r="T297" s="219">
        <v>2460</v>
      </c>
      <c r="U297" s="219">
        <v>52</v>
      </c>
      <c r="W297" s="219">
        <v>2268</v>
      </c>
      <c r="X297" s="219">
        <v>54</v>
      </c>
      <c r="AC297">
        <v>2.5</v>
      </c>
      <c r="AD297">
        <v>0.5</v>
      </c>
      <c r="AR297" s="219">
        <v>3.7</v>
      </c>
      <c r="AS297" s="219">
        <v>0.2</v>
      </c>
      <c r="AT297" s="219">
        <v>30.3</v>
      </c>
      <c r="AU297" s="219">
        <v>0.5</v>
      </c>
      <c r="AW297" s="219">
        <v>33</v>
      </c>
      <c r="AX297" s="219">
        <v>1</v>
      </c>
      <c r="AZ297">
        <v>1</v>
      </c>
      <c r="BA297">
        <v>0.72899999999999998</v>
      </c>
      <c r="BD297" t="s">
        <v>17215</v>
      </c>
    </row>
    <row r="298" spans="2:56" ht="18" x14ac:dyDescent="0.25">
      <c r="B298">
        <v>1</v>
      </c>
      <c r="C298" t="s">
        <v>14538</v>
      </c>
      <c r="G298" t="s">
        <v>16059</v>
      </c>
      <c r="H298" s="352" t="s">
        <v>11553</v>
      </c>
      <c r="I298" t="s">
        <v>16080</v>
      </c>
      <c r="J298" s="352" t="s">
        <v>14439</v>
      </c>
      <c r="K298">
        <v>900</v>
      </c>
      <c r="L298">
        <v>211</v>
      </c>
      <c r="Q298" s="219">
        <v>7.8</v>
      </c>
      <c r="R298" s="219">
        <v>0.1</v>
      </c>
      <c r="T298" s="219">
        <v>2422</v>
      </c>
      <c r="U298" s="219">
        <v>47</v>
      </c>
      <c r="W298" s="219">
        <v>2246</v>
      </c>
      <c r="X298" s="219">
        <v>41</v>
      </c>
      <c r="AC298">
        <v>2.2999999999999998</v>
      </c>
      <c r="AD298">
        <v>0.5</v>
      </c>
      <c r="AR298" s="219">
        <v>3.7</v>
      </c>
      <c r="AS298" s="219">
        <v>0.2</v>
      </c>
      <c r="AT298" s="219">
        <v>27</v>
      </c>
      <c r="AU298" s="219">
        <v>0.1</v>
      </c>
      <c r="AW298" s="219">
        <v>33</v>
      </c>
      <c r="AX298" s="219">
        <v>1</v>
      </c>
      <c r="AZ298">
        <v>1</v>
      </c>
      <c r="BA298">
        <v>0.871</v>
      </c>
      <c r="BD298" t="s">
        <v>17215</v>
      </c>
    </row>
    <row r="299" spans="2:56" ht="18" x14ac:dyDescent="0.25">
      <c r="B299">
        <v>1</v>
      </c>
      <c r="C299" t="s">
        <v>14538</v>
      </c>
      <c r="G299" t="s">
        <v>16059</v>
      </c>
      <c r="H299" s="352" t="s">
        <v>11553</v>
      </c>
      <c r="I299" t="s">
        <v>16080</v>
      </c>
      <c r="J299" s="352" t="s">
        <v>14439</v>
      </c>
      <c r="K299">
        <v>900</v>
      </c>
      <c r="L299">
        <v>211</v>
      </c>
      <c r="Q299" s="219">
        <v>7.8</v>
      </c>
      <c r="R299" s="219">
        <v>0.1</v>
      </c>
      <c r="T299" s="219">
        <v>2422</v>
      </c>
      <c r="U299" s="219">
        <v>47</v>
      </c>
      <c r="W299" s="219">
        <v>2246</v>
      </c>
      <c r="X299" s="219">
        <v>41</v>
      </c>
      <c r="AC299">
        <v>2.2999999999999998</v>
      </c>
      <c r="AD299">
        <v>0.5</v>
      </c>
      <c r="AR299" s="219">
        <v>3.7</v>
      </c>
      <c r="AS299" s="219">
        <v>0.2</v>
      </c>
      <c r="AT299" s="219">
        <v>27</v>
      </c>
      <c r="AU299" s="219">
        <v>0.1</v>
      </c>
      <c r="AW299" s="219">
        <v>33</v>
      </c>
      <c r="AX299" s="219">
        <v>1</v>
      </c>
      <c r="AZ299">
        <v>1</v>
      </c>
      <c r="BA299">
        <v>1.161</v>
      </c>
      <c r="BD299" t="s">
        <v>17215</v>
      </c>
    </row>
    <row r="300" spans="2:56" ht="18" x14ac:dyDescent="0.25">
      <c r="B300">
        <v>1</v>
      </c>
      <c r="C300" t="s">
        <v>14538</v>
      </c>
      <c r="G300" t="s">
        <v>16059</v>
      </c>
      <c r="H300" s="352" t="s">
        <v>11553</v>
      </c>
      <c r="I300" t="s">
        <v>16080</v>
      </c>
      <c r="J300" s="352" t="s">
        <v>14439</v>
      </c>
      <c r="K300">
        <v>400</v>
      </c>
      <c r="L300">
        <v>49</v>
      </c>
      <c r="Q300" s="219">
        <v>8.1</v>
      </c>
      <c r="R300" s="219">
        <v>0.04</v>
      </c>
      <c r="T300" s="219">
        <v>2406</v>
      </c>
      <c r="U300" s="219">
        <v>47</v>
      </c>
      <c r="W300" s="219">
        <v>2052</v>
      </c>
      <c r="X300" s="219">
        <v>38</v>
      </c>
      <c r="AC300">
        <v>4.3</v>
      </c>
      <c r="AD300">
        <v>4</v>
      </c>
      <c r="AR300" s="219">
        <v>3.7</v>
      </c>
      <c r="AS300" s="219">
        <v>0.2</v>
      </c>
      <c r="AT300" s="219">
        <v>30.3</v>
      </c>
      <c r="AU300" s="219">
        <v>0.5</v>
      </c>
      <c r="AW300" s="219">
        <v>33</v>
      </c>
      <c r="AX300" s="219">
        <v>1</v>
      </c>
      <c r="AZ300">
        <v>1</v>
      </c>
      <c r="BA300">
        <v>1.6859999999999999</v>
      </c>
      <c r="BD300" t="s">
        <v>17215</v>
      </c>
    </row>
    <row r="301" spans="2:56" ht="18" x14ac:dyDescent="0.25">
      <c r="B301">
        <v>1</v>
      </c>
      <c r="C301" t="s">
        <v>14538</v>
      </c>
      <c r="G301" t="s">
        <v>16059</v>
      </c>
      <c r="H301" s="352" t="s">
        <v>11553</v>
      </c>
      <c r="I301" t="s">
        <v>16080</v>
      </c>
      <c r="J301" s="352" t="s">
        <v>14439</v>
      </c>
      <c r="K301">
        <v>950</v>
      </c>
      <c r="L301">
        <v>196</v>
      </c>
      <c r="Q301" s="219">
        <v>7.8</v>
      </c>
      <c r="R301" s="219">
        <v>0.09</v>
      </c>
      <c r="T301" s="219">
        <v>2460</v>
      </c>
      <c r="U301" s="219">
        <v>52</v>
      </c>
      <c r="W301" s="219">
        <v>2268</v>
      </c>
      <c r="X301" s="219">
        <v>54</v>
      </c>
      <c r="AC301">
        <v>2.5</v>
      </c>
      <c r="AD301">
        <v>0.5</v>
      </c>
      <c r="AR301" s="219">
        <v>3.7</v>
      </c>
      <c r="AS301" s="219">
        <v>0.2</v>
      </c>
      <c r="AT301" s="219">
        <v>30.3</v>
      </c>
      <c r="AU301" s="219">
        <v>0.5</v>
      </c>
      <c r="AW301" s="219">
        <v>33</v>
      </c>
      <c r="AX301" s="219">
        <v>1</v>
      </c>
      <c r="AZ301">
        <v>1</v>
      </c>
      <c r="BA301">
        <v>1.5469999999999999</v>
      </c>
      <c r="BD301" t="s">
        <v>17215</v>
      </c>
    </row>
    <row r="302" spans="2:56" ht="18" x14ac:dyDescent="0.25">
      <c r="B302">
        <v>1</v>
      </c>
      <c r="C302" t="s">
        <v>14538</v>
      </c>
      <c r="G302" t="s">
        <v>16059</v>
      </c>
      <c r="H302" s="352" t="s">
        <v>11553</v>
      </c>
      <c r="I302" t="s">
        <v>16080</v>
      </c>
      <c r="J302" s="352" t="s">
        <v>14439</v>
      </c>
      <c r="K302">
        <v>950</v>
      </c>
      <c r="L302">
        <v>196</v>
      </c>
      <c r="Q302" s="219">
        <v>7.8</v>
      </c>
      <c r="R302" s="219">
        <v>0.09</v>
      </c>
      <c r="T302" s="219">
        <v>2460</v>
      </c>
      <c r="U302" s="219">
        <v>52</v>
      </c>
      <c r="W302" s="219">
        <v>2268</v>
      </c>
      <c r="X302" s="219">
        <v>54</v>
      </c>
      <c r="AC302">
        <v>2.5</v>
      </c>
      <c r="AD302">
        <v>0.5</v>
      </c>
      <c r="AR302" s="219">
        <v>3.7</v>
      </c>
      <c r="AS302" s="219">
        <v>0.2</v>
      </c>
      <c r="AT302" s="219">
        <v>30.3</v>
      </c>
      <c r="AU302" s="219">
        <v>0.5</v>
      </c>
      <c r="AW302" s="219">
        <v>33</v>
      </c>
      <c r="AX302" s="219">
        <v>1</v>
      </c>
      <c r="AZ302">
        <v>1</v>
      </c>
      <c r="BA302">
        <v>1.804</v>
      </c>
      <c r="BD302" t="s">
        <v>17215</v>
      </c>
    </row>
    <row r="303" spans="2:56" ht="18" x14ac:dyDescent="0.25">
      <c r="B303">
        <v>1</v>
      </c>
      <c r="C303" t="s">
        <v>14538</v>
      </c>
      <c r="G303" t="s">
        <v>16059</v>
      </c>
      <c r="H303" s="352" t="s">
        <v>11553</v>
      </c>
      <c r="I303" t="s">
        <v>16080</v>
      </c>
      <c r="J303" s="352" t="s">
        <v>14439</v>
      </c>
      <c r="K303">
        <v>400</v>
      </c>
      <c r="L303">
        <v>60</v>
      </c>
      <c r="Q303" s="219">
        <v>8.1</v>
      </c>
      <c r="R303" s="219">
        <v>0.05</v>
      </c>
      <c r="T303" s="219">
        <v>2377</v>
      </c>
      <c r="U303" s="219">
        <v>41</v>
      </c>
      <c r="W303" s="219">
        <v>2057</v>
      </c>
      <c r="X303" s="219">
        <v>43</v>
      </c>
      <c r="AC303">
        <v>3.8</v>
      </c>
      <c r="AD303">
        <v>3</v>
      </c>
      <c r="AR303" s="219">
        <v>3.7</v>
      </c>
      <c r="AS303" s="219">
        <v>0.2</v>
      </c>
      <c r="AT303" s="219">
        <v>27</v>
      </c>
      <c r="AU303" s="219">
        <v>0.1</v>
      </c>
      <c r="AW303" s="219">
        <v>33</v>
      </c>
      <c r="AX303" s="219">
        <v>1</v>
      </c>
      <c r="AZ303">
        <v>1</v>
      </c>
      <c r="BA303">
        <v>2.1789999999999998</v>
      </c>
      <c r="BD303" t="s">
        <v>17215</v>
      </c>
    </row>
    <row r="304" spans="2:56" ht="18" x14ac:dyDescent="0.25">
      <c r="B304">
        <v>1</v>
      </c>
      <c r="C304" t="s">
        <v>14538</v>
      </c>
      <c r="G304" t="s">
        <v>16059</v>
      </c>
      <c r="H304" s="352" t="s">
        <v>11553</v>
      </c>
      <c r="I304" t="s">
        <v>16080</v>
      </c>
      <c r="J304" s="352" t="s">
        <v>14439</v>
      </c>
      <c r="K304">
        <v>900</v>
      </c>
      <c r="L304">
        <v>211</v>
      </c>
      <c r="Q304" s="219">
        <v>7.8</v>
      </c>
      <c r="R304" s="219">
        <v>0.1</v>
      </c>
      <c r="T304" s="219">
        <v>2422</v>
      </c>
      <c r="U304" s="219">
        <v>47</v>
      </c>
      <c r="W304" s="219">
        <v>2246</v>
      </c>
      <c r="X304" s="219">
        <v>41</v>
      </c>
      <c r="AC304">
        <v>2.2999999999999998</v>
      </c>
      <c r="AD304">
        <v>0.5</v>
      </c>
      <c r="AR304" s="219">
        <v>3.7</v>
      </c>
      <c r="AS304" s="219">
        <v>0.2</v>
      </c>
      <c r="AT304" s="219">
        <v>27</v>
      </c>
      <c r="AU304" s="219">
        <v>0.1</v>
      </c>
      <c r="AW304" s="219">
        <v>33</v>
      </c>
      <c r="AX304" s="219">
        <v>1</v>
      </c>
      <c r="AZ304">
        <v>1</v>
      </c>
      <c r="BA304">
        <v>1.181</v>
      </c>
      <c r="BD304" t="s">
        <v>17215</v>
      </c>
    </row>
    <row r="305" spans="2:56" ht="18" x14ac:dyDescent="0.25">
      <c r="B305">
        <v>1</v>
      </c>
      <c r="C305" t="s">
        <v>14538</v>
      </c>
      <c r="G305" t="s">
        <v>16059</v>
      </c>
      <c r="H305" s="352" t="s">
        <v>11553</v>
      </c>
      <c r="I305" t="s">
        <v>16080</v>
      </c>
      <c r="J305" s="352" t="s">
        <v>14439</v>
      </c>
      <c r="K305">
        <v>1290</v>
      </c>
      <c r="L305">
        <v>247</v>
      </c>
      <c r="Q305" s="219">
        <v>7.6</v>
      </c>
      <c r="R305" s="219">
        <v>0.08</v>
      </c>
      <c r="T305" s="219">
        <v>2447</v>
      </c>
      <c r="U305" s="219">
        <v>77</v>
      </c>
      <c r="W305" s="219">
        <v>2311</v>
      </c>
      <c r="X305" s="219">
        <v>77</v>
      </c>
      <c r="AC305">
        <v>2</v>
      </c>
      <c r="AD305">
        <v>0.4</v>
      </c>
      <c r="AR305" s="219">
        <v>3.7</v>
      </c>
      <c r="AS305" s="219">
        <v>0.2</v>
      </c>
      <c r="AT305" s="219">
        <v>30.3</v>
      </c>
      <c r="AU305" s="219">
        <v>0.5</v>
      </c>
      <c r="AW305" s="219">
        <v>33</v>
      </c>
      <c r="AX305" s="219">
        <v>1</v>
      </c>
      <c r="AZ305">
        <v>1</v>
      </c>
      <c r="BA305">
        <v>2.3889999999999998</v>
      </c>
      <c r="BD305" t="s">
        <v>17215</v>
      </c>
    </row>
    <row r="306" spans="2:56" ht="18" x14ac:dyDescent="0.25">
      <c r="B306">
        <v>1</v>
      </c>
      <c r="C306" t="s">
        <v>14538</v>
      </c>
      <c r="G306" t="s">
        <v>16059</v>
      </c>
      <c r="H306" s="352" t="s">
        <v>11553</v>
      </c>
      <c r="I306" t="s">
        <v>16080</v>
      </c>
      <c r="J306" s="352" t="s">
        <v>14439</v>
      </c>
      <c r="K306">
        <v>400</v>
      </c>
      <c r="L306">
        <v>49</v>
      </c>
      <c r="Q306" s="219">
        <v>8.1</v>
      </c>
      <c r="R306" s="219">
        <v>0.04</v>
      </c>
      <c r="T306" s="219">
        <v>2406</v>
      </c>
      <c r="U306" s="219">
        <v>47</v>
      </c>
      <c r="W306" s="219">
        <v>2052</v>
      </c>
      <c r="X306" s="219">
        <v>38</v>
      </c>
      <c r="AC306">
        <v>4.3</v>
      </c>
      <c r="AD306">
        <v>4</v>
      </c>
      <c r="AR306" s="219">
        <v>3.7</v>
      </c>
      <c r="AS306" s="219">
        <v>0.2</v>
      </c>
      <c r="AT306" s="219">
        <v>30.3</v>
      </c>
      <c r="AU306" s="219">
        <v>0.5</v>
      </c>
      <c r="AW306" s="219">
        <v>33</v>
      </c>
      <c r="AX306" s="219">
        <v>1</v>
      </c>
      <c r="AZ306">
        <v>1</v>
      </c>
      <c r="BA306">
        <v>2.4049999999999998</v>
      </c>
      <c r="BD306" t="s">
        <v>17215</v>
      </c>
    </row>
    <row r="307" spans="2:56" ht="18" x14ac:dyDescent="0.25">
      <c r="B307">
        <v>1</v>
      </c>
      <c r="C307" t="s">
        <v>14538</v>
      </c>
      <c r="G307" t="s">
        <v>16059</v>
      </c>
      <c r="H307" s="352" t="s">
        <v>11553</v>
      </c>
      <c r="I307" t="s">
        <v>16080</v>
      </c>
      <c r="J307" s="352" t="s">
        <v>14439</v>
      </c>
      <c r="K307">
        <v>950</v>
      </c>
      <c r="L307">
        <v>196</v>
      </c>
      <c r="Q307" s="219">
        <v>7.8</v>
      </c>
      <c r="R307" s="219">
        <v>0.09</v>
      </c>
      <c r="T307" s="219">
        <v>2460</v>
      </c>
      <c r="U307" s="219">
        <v>52</v>
      </c>
      <c r="W307" s="219">
        <v>2268</v>
      </c>
      <c r="X307" s="219">
        <v>54</v>
      </c>
      <c r="AC307">
        <v>2.5</v>
      </c>
      <c r="AD307">
        <v>0.5</v>
      </c>
      <c r="AR307" s="219">
        <v>3.7</v>
      </c>
      <c r="AS307" s="219">
        <v>0.2</v>
      </c>
      <c r="AT307" s="219">
        <v>30.3</v>
      </c>
      <c r="AU307" s="219">
        <v>0.5</v>
      </c>
      <c r="AW307" s="219">
        <v>33</v>
      </c>
      <c r="AX307" s="219">
        <v>1</v>
      </c>
      <c r="AZ307">
        <v>1</v>
      </c>
      <c r="BA307">
        <v>1.8109999999999999</v>
      </c>
      <c r="BD307" t="s">
        <v>17215</v>
      </c>
    </row>
    <row r="308" spans="2:56" ht="18" x14ac:dyDescent="0.25">
      <c r="B308">
        <v>1</v>
      </c>
      <c r="C308" t="s">
        <v>14538</v>
      </c>
      <c r="G308" t="s">
        <v>16059</v>
      </c>
      <c r="H308" s="352" t="s">
        <v>11553</v>
      </c>
      <c r="I308" t="s">
        <v>16080</v>
      </c>
      <c r="J308" s="352" t="s">
        <v>14439</v>
      </c>
      <c r="K308">
        <v>1340</v>
      </c>
      <c r="L308">
        <v>207</v>
      </c>
      <c r="Q308" s="219">
        <v>7.6</v>
      </c>
      <c r="R308" s="219">
        <v>0.06</v>
      </c>
      <c r="T308" s="219">
        <v>2442</v>
      </c>
      <c r="U308" s="219">
        <v>33</v>
      </c>
      <c r="W308" s="219">
        <v>2336</v>
      </c>
      <c r="X308" s="219">
        <v>33</v>
      </c>
      <c r="AC308">
        <v>1.7</v>
      </c>
      <c r="AD308">
        <v>0.2</v>
      </c>
      <c r="AR308" s="219">
        <v>3.7</v>
      </c>
      <c r="AS308" s="219">
        <v>0.2</v>
      </c>
      <c r="AT308" s="219">
        <v>27</v>
      </c>
      <c r="AU308" s="219">
        <v>0.1</v>
      </c>
      <c r="AW308" s="219">
        <v>33</v>
      </c>
      <c r="AX308" s="219">
        <v>1</v>
      </c>
      <c r="AZ308">
        <v>1</v>
      </c>
      <c r="BA308">
        <v>1.8859999999999999</v>
      </c>
      <c r="BD308" t="s">
        <v>17215</v>
      </c>
    </row>
    <row r="309" spans="2:56" ht="18" x14ac:dyDescent="0.25">
      <c r="B309">
        <v>1</v>
      </c>
      <c r="C309" t="s">
        <v>14538</v>
      </c>
      <c r="G309" t="s">
        <v>16059</v>
      </c>
      <c r="H309" s="352" t="s">
        <v>11553</v>
      </c>
      <c r="I309" t="s">
        <v>16080</v>
      </c>
      <c r="J309" s="352" t="s">
        <v>14439</v>
      </c>
      <c r="K309">
        <v>1290</v>
      </c>
      <c r="L309">
        <v>247</v>
      </c>
      <c r="Q309" s="219">
        <v>7.6</v>
      </c>
      <c r="R309" s="219">
        <v>0.08</v>
      </c>
      <c r="T309" s="219">
        <v>2447</v>
      </c>
      <c r="U309" s="219">
        <v>77</v>
      </c>
      <c r="W309" s="219">
        <v>2311</v>
      </c>
      <c r="X309" s="219">
        <v>77</v>
      </c>
      <c r="AC309">
        <v>2</v>
      </c>
      <c r="AD309">
        <v>0.4</v>
      </c>
      <c r="AR309" s="219">
        <v>3.7</v>
      </c>
      <c r="AS309" s="219">
        <v>0.2</v>
      </c>
      <c r="AT309" s="219">
        <v>30.3</v>
      </c>
      <c r="AU309" s="219">
        <v>0.5</v>
      </c>
      <c r="AW309" s="219">
        <v>33</v>
      </c>
      <c r="AX309" s="219">
        <v>1</v>
      </c>
      <c r="AZ309">
        <v>1</v>
      </c>
      <c r="BA309">
        <v>1.2430000000000001</v>
      </c>
      <c r="BD309" t="s">
        <v>17215</v>
      </c>
    </row>
    <row r="310" spans="2:56" ht="18" x14ac:dyDescent="0.25">
      <c r="B310">
        <v>1</v>
      </c>
      <c r="C310" t="s">
        <v>14538</v>
      </c>
      <c r="G310" t="s">
        <v>16059</v>
      </c>
      <c r="H310" s="352" t="s">
        <v>11553</v>
      </c>
      <c r="I310" t="s">
        <v>16080</v>
      </c>
      <c r="J310" s="352" t="s">
        <v>14439</v>
      </c>
      <c r="K310">
        <v>1290</v>
      </c>
      <c r="L310">
        <v>247</v>
      </c>
      <c r="Q310" s="219">
        <v>7.6</v>
      </c>
      <c r="R310" s="219">
        <v>0.08</v>
      </c>
      <c r="T310" s="219">
        <v>2447</v>
      </c>
      <c r="U310" s="219">
        <v>77</v>
      </c>
      <c r="W310" s="219">
        <v>2311</v>
      </c>
      <c r="X310" s="219">
        <v>77</v>
      </c>
      <c r="AC310">
        <v>2</v>
      </c>
      <c r="AD310">
        <v>0.4</v>
      </c>
      <c r="AR310" s="219">
        <v>3.7</v>
      </c>
      <c r="AS310" s="219">
        <v>0.2</v>
      </c>
      <c r="AT310" s="219">
        <v>30.3</v>
      </c>
      <c r="AU310" s="219">
        <v>0.5</v>
      </c>
      <c r="AW310" s="219">
        <v>33</v>
      </c>
      <c r="AX310" s="219">
        <v>1</v>
      </c>
      <c r="AZ310">
        <v>1</v>
      </c>
      <c r="BA310">
        <v>0.59899999999999998</v>
      </c>
      <c r="BD310" t="s">
        <v>17215</v>
      </c>
    </row>
    <row r="311" spans="2:56" ht="18" x14ac:dyDescent="0.25">
      <c r="B311">
        <v>1</v>
      </c>
      <c r="C311" t="s">
        <v>14538</v>
      </c>
      <c r="G311" t="s">
        <v>16059</v>
      </c>
      <c r="H311" s="352" t="s">
        <v>11553</v>
      </c>
      <c r="I311" t="s">
        <v>16080</v>
      </c>
      <c r="J311" s="352" t="s">
        <v>14439</v>
      </c>
      <c r="K311">
        <v>400</v>
      </c>
      <c r="L311">
        <v>60</v>
      </c>
      <c r="Q311" s="219">
        <v>8.1</v>
      </c>
      <c r="R311" s="219">
        <v>0.05</v>
      </c>
      <c r="T311" s="219">
        <v>2377</v>
      </c>
      <c r="U311" s="219">
        <v>41</v>
      </c>
      <c r="W311" s="219">
        <v>2057</v>
      </c>
      <c r="X311" s="219">
        <v>43</v>
      </c>
      <c r="AC311">
        <v>3.8</v>
      </c>
      <c r="AD311">
        <v>3</v>
      </c>
      <c r="AR311" s="219">
        <v>3.7</v>
      </c>
      <c r="AS311" s="219">
        <v>0.2</v>
      </c>
      <c r="AT311" s="219">
        <v>27</v>
      </c>
      <c r="AU311" s="219">
        <v>0.1</v>
      </c>
      <c r="AW311" s="219">
        <v>33</v>
      </c>
      <c r="AX311" s="219">
        <v>1</v>
      </c>
      <c r="AZ311">
        <v>1</v>
      </c>
      <c r="BA311">
        <v>0.98899999999999999</v>
      </c>
      <c r="BD311" t="s">
        <v>17215</v>
      </c>
    </row>
    <row r="312" spans="2:56" ht="18" x14ac:dyDescent="0.25">
      <c r="B312">
        <v>1</v>
      </c>
      <c r="C312" t="s">
        <v>14538</v>
      </c>
      <c r="G312" t="s">
        <v>16061</v>
      </c>
      <c r="H312" s="352" t="s">
        <v>11553</v>
      </c>
      <c r="I312" t="s">
        <v>16080</v>
      </c>
      <c r="J312" s="352" t="s">
        <v>14439</v>
      </c>
      <c r="K312">
        <v>400</v>
      </c>
      <c r="L312">
        <v>49</v>
      </c>
      <c r="Q312" s="219">
        <v>8.1</v>
      </c>
      <c r="R312" s="219">
        <v>0.04</v>
      </c>
      <c r="T312" s="219">
        <v>2406</v>
      </c>
      <c r="U312" s="219">
        <v>47</v>
      </c>
      <c r="W312" s="219">
        <v>2052</v>
      </c>
      <c r="X312" s="219">
        <v>38</v>
      </c>
      <c r="AC312">
        <v>4.3</v>
      </c>
      <c r="AD312">
        <v>4</v>
      </c>
      <c r="AR312" s="219">
        <v>3.7</v>
      </c>
      <c r="AS312" s="219">
        <v>0.2</v>
      </c>
      <c r="AT312" s="219">
        <v>30.3</v>
      </c>
      <c r="AU312" s="219">
        <v>0.5</v>
      </c>
      <c r="AW312" s="219">
        <v>33</v>
      </c>
      <c r="AX312" s="219">
        <v>1</v>
      </c>
      <c r="AZ312">
        <v>1</v>
      </c>
      <c r="BA312">
        <v>0.54700000000000004</v>
      </c>
      <c r="BD312" t="s">
        <v>17215</v>
      </c>
    </row>
    <row r="313" spans="2:56" ht="18" x14ac:dyDescent="0.25">
      <c r="B313">
        <v>1</v>
      </c>
      <c r="C313" t="s">
        <v>14538</v>
      </c>
      <c r="G313" t="s">
        <v>16061</v>
      </c>
      <c r="H313" s="352" t="s">
        <v>11553</v>
      </c>
      <c r="I313" t="s">
        <v>16080</v>
      </c>
      <c r="J313" s="352" t="s">
        <v>14439</v>
      </c>
      <c r="K313">
        <v>1290</v>
      </c>
      <c r="L313">
        <v>247</v>
      </c>
      <c r="Q313" s="219">
        <v>7.6</v>
      </c>
      <c r="R313" s="219">
        <v>0.08</v>
      </c>
      <c r="T313" s="219">
        <v>2447</v>
      </c>
      <c r="U313" s="219">
        <v>77</v>
      </c>
      <c r="W313" s="219">
        <v>2311</v>
      </c>
      <c r="X313" s="219">
        <v>77</v>
      </c>
      <c r="AC313">
        <v>2</v>
      </c>
      <c r="AD313">
        <v>0.4</v>
      </c>
      <c r="AR313" s="219">
        <v>3.7</v>
      </c>
      <c r="AS313" s="219">
        <v>0.2</v>
      </c>
      <c r="AT313" s="219">
        <v>30.3</v>
      </c>
      <c r="AU313" s="219">
        <v>0.5</v>
      </c>
      <c r="AW313" s="219">
        <v>33</v>
      </c>
      <c r="AX313" s="219">
        <v>1</v>
      </c>
      <c r="AZ313">
        <v>1</v>
      </c>
      <c r="BA313">
        <v>-2.3E-2</v>
      </c>
      <c r="BD313" t="s">
        <v>17215</v>
      </c>
    </row>
    <row r="314" spans="2:56" ht="18" x14ac:dyDescent="0.25">
      <c r="B314">
        <v>1</v>
      </c>
      <c r="C314" t="s">
        <v>14538</v>
      </c>
      <c r="G314" t="s">
        <v>16061</v>
      </c>
      <c r="H314" s="352" t="s">
        <v>11553</v>
      </c>
      <c r="I314" t="s">
        <v>16080</v>
      </c>
      <c r="J314" s="352" t="s">
        <v>14439</v>
      </c>
      <c r="K314">
        <v>950</v>
      </c>
      <c r="L314">
        <v>196</v>
      </c>
      <c r="Q314" s="219">
        <v>7.8</v>
      </c>
      <c r="R314" s="219">
        <v>0.09</v>
      </c>
      <c r="T314" s="219">
        <v>2460</v>
      </c>
      <c r="U314" s="219">
        <v>52</v>
      </c>
      <c r="W314" s="219">
        <v>2268</v>
      </c>
      <c r="X314" s="219">
        <v>54</v>
      </c>
      <c r="AC314">
        <v>2.5</v>
      </c>
      <c r="AD314">
        <v>0.5</v>
      </c>
      <c r="AR314" s="219">
        <v>3.7</v>
      </c>
      <c r="AS314" s="219">
        <v>0.2</v>
      </c>
      <c r="AT314" s="219">
        <v>30.3</v>
      </c>
      <c r="AU314" s="219">
        <v>0.5</v>
      </c>
      <c r="AW314" s="219">
        <v>33</v>
      </c>
      <c r="AX314" s="219">
        <v>1</v>
      </c>
      <c r="AZ314">
        <v>1</v>
      </c>
      <c r="BA314">
        <v>4.5999999999999999E-2</v>
      </c>
      <c r="BD314" t="s">
        <v>17215</v>
      </c>
    </row>
    <row r="315" spans="2:56" ht="18" x14ac:dyDescent="0.25">
      <c r="B315">
        <v>1</v>
      </c>
      <c r="C315" t="s">
        <v>14538</v>
      </c>
      <c r="G315" t="s">
        <v>16061</v>
      </c>
      <c r="H315" s="352" t="s">
        <v>11553</v>
      </c>
      <c r="I315" t="s">
        <v>16080</v>
      </c>
      <c r="J315" s="352" t="s">
        <v>14439</v>
      </c>
      <c r="K315">
        <v>1340</v>
      </c>
      <c r="L315">
        <v>207</v>
      </c>
      <c r="Q315" s="219">
        <v>7.6</v>
      </c>
      <c r="R315" s="219">
        <v>0.06</v>
      </c>
      <c r="T315" s="219">
        <v>2442</v>
      </c>
      <c r="U315" s="219">
        <v>33</v>
      </c>
      <c r="W315" s="219">
        <v>2336</v>
      </c>
      <c r="X315" s="219">
        <v>33</v>
      </c>
      <c r="AC315">
        <v>1.7</v>
      </c>
      <c r="AD315">
        <v>0.2</v>
      </c>
      <c r="AR315" s="219">
        <v>3.7</v>
      </c>
      <c r="AS315" s="219">
        <v>0.2</v>
      </c>
      <c r="AT315" s="219">
        <v>27</v>
      </c>
      <c r="AU315" s="219">
        <v>0.1</v>
      </c>
      <c r="AW315" s="219">
        <v>33</v>
      </c>
      <c r="AX315" s="219">
        <v>1</v>
      </c>
      <c r="AZ315">
        <v>1</v>
      </c>
      <c r="BA315">
        <v>6.0999999999999999E-2</v>
      </c>
      <c r="BD315" t="s">
        <v>17215</v>
      </c>
    </row>
    <row r="316" spans="2:56" ht="18" x14ac:dyDescent="0.25">
      <c r="B316">
        <v>1</v>
      </c>
      <c r="C316" t="s">
        <v>14538</v>
      </c>
      <c r="G316" t="s">
        <v>16061</v>
      </c>
      <c r="H316" s="352" t="s">
        <v>11553</v>
      </c>
      <c r="I316" t="s">
        <v>16080</v>
      </c>
      <c r="J316" s="352" t="s">
        <v>14439</v>
      </c>
      <c r="K316">
        <v>400</v>
      </c>
      <c r="L316">
        <v>49</v>
      </c>
      <c r="Q316" s="219">
        <v>8.1</v>
      </c>
      <c r="R316" s="219">
        <v>0.04</v>
      </c>
      <c r="T316" s="219">
        <v>2406</v>
      </c>
      <c r="U316" s="219">
        <v>47</v>
      </c>
      <c r="W316" s="219">
        <v>2052</v>
      </c>
      <c r="X316" s="219">
        <v>38</v>
      </c>
      <c r="AC316">
        <v>4.3</v>
      </c>
      <c r="AD316">
        <v>4</v>
      </c>
      <c r="AR316" s="219">
        <v>3.7</v>
      </c>
      <c r="AS316" s="219">
        <v>0.2</v>
      </c>
      <c r="AT316" s="219">
        <v>30.3</v>
      </c>
      <c r="AU316" s="219">
        <v>0.5</v>
      </c>
      <c r="AW316" s="219">
        <v>33</v>
      </c>
      <c r="AX316" s="219">
        <v>1</v>
      </c>
      <c r="AZ316">
        <v>1</v>
      </c>
      <c r="BA316">
        <v>0.97699999999999998</v>
      </c>
      <c r="BD316" t="s">
        <v>17215</v>
      </c>
    </row>
    <row r="317" spans="2:56" ht="18" x14ac:dyDescent="0.25">
      <c r="B317">
        <v>1</v>
      </c>
      <c r="C317" t="s">
        <v>14538</v>
      </c>
      <c r="G317" t="s">
        <v>16061</v>
      </c>
      <c r="H317" s="352" t="s">
        <v>11553</v>
      </c>
      <c r="I317" t="s">
        <v>16080</v>
      </c>
      <c r="J317" s="352" t="s">
        <v>14439</v>
      </c>
      <c r="K317">
        <v>1290</v>
      </c>
      <c r="L317">
        <v>247</v>
      </c>
      <c r="Q317" s="219">
        <v>7.6</v>
      </c>
      <c r="R317" s="219">
        <v>0.08</v>
      </c>
      <c r="T317" s="219">
        <v>2447</v>
      </c>
      <c r="U317" s="219">
        <v>77</v>
      </c>
      <c r="W317" s="219">
        <v>2311</v>
      </c>
      <c r="X317" s="219">
        <v>77</v>
      </c>
      <c r="AC317">
        <v>2</v>
      </c>
      <c r="AD317">
        <v>0.4</v>
      </c>
      <c r="AR317" s="219">
        <v>3.7</v>
      </c>
      <c r="AS317" s="219">
        <v>0.2</v>
      </c>
      <c r="AT317" s="219">
        <v>30.3</v>
      </c>
      <c r="AU317" s="219">
        <v>0.5</v>
      </c>
      <c r="AW317" s="219">
        <v>33</v>
      </c>
      <c r="AX317" s="219">
        <v>1</v>
      </c>
      <c r="AZ317">
        <v>1</v>
      </c>
      <c r="BA317">
        <v>-0.5</v>
      </c>
      <c r="BD317" t="s">
        <v>17215</v>
      </c>
    </row>
    <row r="318" spans="2:56" ht="18" x14ac:dyDescent="0.25">
      <c r="B318">
        <v>1</v>
      </c>
      <c r="C318" t="s">
        <v>14538</v>
      </c>
      <c r="G318" t="s">
        <v>16061</v>
      </c>
      <c r="H318" s="352" t="s">
        <v>11553</v>
      </c>
      <c r="I318" t="s">
        <v>16080</v>
      </c>
      <c r="J318" s="352" t="s">
        <v>14439</v>
      </c>
      <c r="K318">
        <v>1340</v>
      </c>
      <c r="L318">
        <v>207</v>
      </c>
      <c r="Q318" s="219">
        <v>7.6</v>
      </c>
      <c r="R318" s="219">
        <v>0.06</v>
      </c>
      <c r="T318" s="219">
        <v>2442</v>
      </c>
      <c r="U318" s="219">
        <v>33</v>
      </c>
      <c r="W318" s="219">
        <v>2336</v>
      </c>
      <c r="X318" s="219">
        <v>33</v>
      </c>
      <c r="AC318">
        <v>1.7</v>
      </c>
      <c r="AD318">
        <v>0.2</v>
      </c>
      <c r="AR318" s="219">
        <v>3.7</v>
      </c>
      <c r="AS318" s="219">
        <v>0.2</v>
      </c>
      <c r="AT318" s="219">
        <v>27</v>
      </c>
      <c r="AU318" s="219">
        <v>0.1</v>
      </c>
      <c r="AW318" s="219">
        <v>33</v>
      </c>
      <c r="AX318" s="219">
        <v>1</v>
      </c>
      <c r="AZ318">
        <v>1</v>
      </c>
      <c r="BA318">
        <v>0.34100000000000003</v>
      </c>
      <c r="BD318" t="s">
        <v>17215</v>
      </c>
    </row>
    <row r="319" spans="2:56" ht="18" x14ac:dyDescent="0.25">
      <c r="B319">
        <v>1</v>
      </c>
      <c r="C319" t="s">
        <v>14538</v>
      </c>
      <c r="G319" t="s">
        <v>16061</v>
      </c>
      <c r="H319" s="352" t="s">
        <v>11553</v>
      </c>
      <c r="I319" t="s">
        <v>16080</v>
      </c>
      <c r="J319" s="352" t="s">
        <v>14439</v>
      </c>
      <c r="K319">
        <v>900</v>
      </c>
      <c r="L319">
        <v>211</v>
      </c>
      <c r="Q319" s="219">
        <v>7.8</v>
      </c>
      <c r="R319" s="219">
        <v>0.1</v>
      </c>
      <c r="T319" s="219">
        <v>2422</v>
      </c>
      <c r="U319" s="219">
        <v>47</v>
      </c>
      <c r="W319" s="219">
        <v>2246</v>
      </c>
      <c r="X319" s="219">
        <v>41</v>
      </c>
      <c r="AC319">
        <v>2.2999999999999998</v>
      </c>
      <c r="AD319">
        <v>0.5</v>
      </c>
      <c r="AR319" s="219">
        <v>3.7</v>
      </c>
      <c r="AS319" s="219">
        <v>0.2</v>
      </c>
      <c r="AT319" s="219">
        <v>27</v>
      </c>
      <c r="AU319" s="219">
        <v>0.1</v>
      </c>
      <c r="AW319" s="219">
        <v>33</v>
      </c>
      <c r="AX319" s="219">
        <v>1</v>
      </c>
      <c r="AZ319">
        <v>1</v>
      </c>
      <c r="BA319">
        <v>0.83199999999999996</v>
      </c>
      <c r="BD319" t="s">
        <v>17215</v>
      </c>
    </row>
    <row r="320" spans="2:56" ht="18" x14ac:dyDescent="0.25">
      <c r="B320">
        <v>1</v>
      </c>
      <c r="C320" t="s">
        <v>14538</v>
      </c>
      <c r="G320" t="s">
        <v>16061</v>
      </c>
      <c r="H320" s="352" t="s">
        <v>11553</v>
      </c>
      <c r="I320" t="s">
        <v>16080</v>
      </c>
      <c r="J320" s="352" t="s">
        <v>14439</v>
      </c>
      <c r="K320">
        <v>400</v>
      </c>
      <c r="L320">
        <v>60</v>
      </c>
      <c r="Q320" s="219">
        <v>8.1</v>
      </c>
      <c r="R320" s="219">
        <v>0.05</v>
      </c>
      <c r="T320" s="219">
        <v>2377</v>
      </c>
      <c r="U320" s="219">
        <v>41</v>
      </c>
      <c r="W320" s="219">
        <v>2057</v>
      </c>
      <c r="X320" s="219">
        <v>43</v>
      </c>
      <c r="AC320">
        <v>3.8</v>
      </c>
      <c r="AD320">
        <v>3</v>
      </c>
      <c r="AR320" s="219">
        <v>3.7</v>
      </c>
      <c r="AS320" s="219">
        <v>0.2</v>
      </c>
      <c r="AT320" s="219">
        <v>27</v>
      </c>
      <c r="AU320" s="219">
        <v>0.1</v>
      </c>
      <c r="AW320" s="219">
        <v>33</v>
      </c>
      <c r="AX320" s="219">
        <v>1</v>
      </c>
      <c r="AZ320">
        <v>1</v>
      </c>
      <c r="BA320">
        <v>0.85899999999999999</v>
      </c>
      <c r="BD320" t="s">
        <v>17215</v>
      </c>
    </row>
    <row r="321" spans="2:56" ht="18" x14ac:dyDescent="0.25">
      <c r="B321">
        <v>1</v>
      </c>
      <c r="C321" t="s">
        <v>14538</v>
      </c>
      <c r="G321" t="s">
        <v>16061</v>
      </c>
      <c r="H321" s="352" t="s">
        <v>11553</v>
      </c>
      <c r="I321" t="s">
        <v>16080</v>
      </c>
      <c r="J321" s="352" t="s">
        <v>14439</v>
      </c>
      <c r="K321">
        <v>950</v>
      </c>
      <c r="L321">
        <v>196</v>
      </c>
      <c r="Q321" s="219">
        <v>7.8</v>
      </c>
      <c r="R321" s="219">
        <v>0.09</v>
      </c>
      <c r="T321" s="219">
        <v>2460</v>
      </c>
      <c r="U321" s="219">
        <v>52</v>
      </c>
      <c r="W321" s="219">
        <v>2268</v>
      </c>
      <c r="X321" s="219">
        <v>54</v>
      </c>
      <c r="AC321">
        <v>2.5</v>
      </c>
      <c r="AD321">
        <v>0.5</v>
      </c>
      <c r="AR321" s="219">
        <v>3.7</v>
      </c>
      <c r="AS321" s="219">
        <v>0.2</v>
      </c>
      <c r="AT321" s="219">
        <v>30.3</v>
      </c>
      <c r="AU321" s="219">
        <v>0.5</v>
      </c>
      <c r="AW321" s="219">
        <v>33</v>
      </c>
      <c r="AX321" s="219">
        <v>1</v>
      </c>
      <c r="AZ321">
        <v>1</v>
      </c>
      <c r="BA321">
        <v>0.78300000000000003</v>
      </c>
      <c r="BD321" t="s">
        <v>17215</v>
      </c>
    </row>
    <row r="322" spans="2:56" ht="18" x14ac:dyDescent="0.25">
      <c r="B322">
        <v>1</v>
      </c>
      <c r="C322" t="s">
        <v>14538</v>
      </c>
      <c r="G322" t="s">
        <v>16061</v>
      </c>
      <c r="H322" s="352" t="s">
        <v>11553</v>
      </c>
      <c r="I322" t="s">
        <v>16080</v>
      </c>
      <c r="J322" s="352" t="s">
        <v>14439</v>
      </c>
      <c r="K322">
        <v>950</v>
      </c>
      <c r="L322">
        <v>196</v>
      </c>
      <c r="Q322" s="219">
        <v>7.8</v>
      </c>
      <c r="R322" s="219">
        <v>0.09</v>
      </c>
      <c r="T322" s="219">
        <v>2460</v>
      </c>
      <c r="U322" s="219">
        <v>52</v>
      </c>
      <c r="W322" s="219">
        <v>2268</v>
      </c>
      <c r="X322" s="219">
        <v>54</v>
      </c>
      <c r="AC322">
        <v>2.5</v>
      </c>
      <c r="AD322">
        <v>0.5</v>
      </c>
      <c r="AR322" s="219">
        <v>3.7</v>
      </c>
      <c r="AS322" s="219">
        <v>0.2</v>
      </c>
      <c r="AT322" s="219">
        <v>30.3</v>
      </c>
      <c r="AU322" s="219">
        <v>0.5</v>
      </c>
      <c r="AW322" s="219">
        <v>33</v>
      </c>
      <c r="AX322" s="219">
        <v>1</v>
      </c>
      <c r="AZ322">
        <v>1</v>
      </c>
      <c r="BA322">
        <v>0.89500000000000002</v>
      </c>
      <c r="BD322" t="s">
        <v>17215</v>
      </c>
    </row>
    <row r="323" spans="2:56" ht="18" x14ac:dyDescent="0.25">
      <c r="B323">
        <v>1</v>
      </c>
      <c r="C323" t="s">
        <v>14538</v>
      </c>
      <c r="G323" t="s">
        <v>16061</v>
      </c>
      <c r="H323" s="352" t="s">
        <v>11553</v>
      </c>
      <c r="I323" t="s">
        <v>16080</v>
      </c>
      <c r="J323" s="352" t="s">
        <v>14439</v>
      </c>
      <c r="K323">
        <v>1340</v>
      </c>
      <c r="L323">
        <v>207</v>
      </c>
      <c r="Q323" s="219">
        <v>7.6</v>
      </c>
      <c r="R323" s="219">
        <v>0.06</v>
      </c>
      <c r="T323" s="219">
        <v>2442</v>
      </c>
      <c r="U323" s="219">
        <v>33</v>
      </c>
      <c r="W323" s="219">
        <v>2336</v>
      </c>
      <c r="X323" s="219">
        <v>33</v>
      </c>
      <c r="AC323">
        <v>1.7</v>
      </c>
      <c r="AD323">
        <v>0.2</v>
      </c>
      <c r="AR323" s="219">
        <v>3.7</v>
      </c>
      <c r="AS323" s="219">
        <v>0.2</v>
      </c>
      <c r="AT323" s="219">
        <v>27</v>
      </c>
      <c r="AU323" s="219">
        <v>0.1</v>
      </c>
      <c r="AW323" s="219">
        <v>33</v>
      </c>
      <c r="AX323" s="219">
        <v>1</v>
      </c>
      <c r="AZ323">
        <v>1</v>
      </c>
      <c r="BA323">
        <v>1.034</v>
      </c>
      <c r="BD323" t="s">
        <v>17215</v>
      </c>
    </row>
    <row r="324" spans="2:56" ht="18" x14ac:dyDescent="0.25">
      <c r="B324">
        <v>1</v>
      </c>
      <c r="C324" t="s">
        <v>14538</v>
      </c>
      <c r="G324" t="s">
        <v>16061</v>
      </c>
      <c r="H324" s="352" t="s">
        <v>11553</v>
      </c>
      <c r="I324" t="s">
        <v>16080</v>
      </c>
      <c r="J324" s="352" t="s">
        <v>14439</v>
      </c>
      <c r="K324">
        <v>400</v>
      </c>
      <c r="L324">
        <v>60</v>
      </c>
      <c r="Q324" s="219">
        <v>8.1</v>
      </c>
      <c r="R324" s="219">
        <v>0.05</v>
      </c>
      <c r="T324" s="219">
        <v>2377</v>
      </c>
      <c r="U324" s="219">
        <v>41</v>
      </c>
      <c r="W324" s="219">
        <v>2057</v>
      </c>
      <c r="X324" s="219">
        <v>43</v>
      </c>
      <c r="AC324">
        <v>3.8</v>
      </c>
      <c r="AD324">
        <v>3</v>
      </c>
      <c r="AR324" s="219">
        <v>3.7</v>
      </c>
      <c r="AS324" s="219">
        <v>0.2</v>
      </c>
      <c r="AT324" s="219">
        <v>27</v>
      </c>
      <c r="AU324" s="219">
        <v>0.1</v>
      </c>
      <c r="AW324" s="219">
        <v>33</v>
      </c>
      <c r="AX324" s="219">
        <v>1</v>
      </c>
      <c r="AZ324">
        <v>1</v>
      </c>
      <c r="BA324">
        <v>0.65400000000000003</v>
      </c>
      <c r="BD324" t="s">
        <v>17215</v>
      </c>
    </row>
    <row r="325" spans="2:56" ht="18" x14ac:dyDescent="0.25">
      <c r="B325">
        <v>1</v>
      </c>
      <c r="C325" t="s">
        <v>14538</v>
      </c>
      <c r="G325" t="s">
        <v>16061</v>
      </c>
      <c r="H325" s="352" t="s">
        <v>11553</v>
      </c>
      <c r="I325" t="s">
        <v>16080</v>
      </c>
      <c r="J325" s="352" t="s">
        <v>14439</v>
      </c>
      <c r="K325">
        <v>1340</v>
      </c>
      <c r="L325">
        <v>207</v>
      </c>
      <c r="Q325" s="219">
        <v>7.6</v>
      </c>
      <c r="R325" s="219">
        <v>0.06</v>
      </c>
      <c r="T325" s="219">
        <v>2442</v>
      </c>
      <c r="U325" s="219">
        <v>33</v>
      </c>
      <c r="W325" s="219">
        <v>2336</v>
      </c>
      <c r="X325" s="219">
        <v>33</v>
      </c>
      <c r="AC325">
        <v>1.7</v>
      </c>
      <c r="AD325">
        <v>0.2</v>
      </c>
      <c r="AR325" s="219">
        <v>3.7</v>
      </c>
      <c r="AS325" s="219">
        <v>0.2</v>
      </c>
      <c r="AT325" s="219">
        <v>27</v>
      </c>
      <c r="AU325" s="219">
        <v>0.1</v>
      </c>
      <c r="AW325" s="219">
        <v>33</v>
      </c>
      <c r="AX325" s="219">
        <v>1</v>
      </c>
      <c r="AZ325">
        <v>1</v>
      </c>
      <c r="BA325">
        <v>0.85399999999999998</v>
      </c>
      <c r="BD325" t="s">
        <v>17215</v>
      </c>
    </row>
    <row r="326" spans="2:56" ht="18" x14ac:dyDescent="0.25">
      <c r="B326">
        <v>1</v>
      </c>
      <c r="C326" t="s">
        <v>14538</v>
      </c>
      <c r="G326" t="s">
        <v>16061</v>
      </c>
      <c r="H326" s="352" t="s">
        <v>11553</v>
      </c>
      <c r="I326" t="s">
        <v>16080</v>
      </c>
      <c r="J326" s="352" t="s">
        <v>14439</v>
      </c>
      <c r="K326">
        <v>400</v>
      </c>
      <c r="L326">
        <v>49</v>
      </c>
      <c r="Q326" s="219">
        <v>8.1</v>
      </c>
      <c r="R326" s="219">
        <v>0.04</v>
      </c>
      <c r="T326" s="219">
        <v>2406</v>
      </c>
      <c r="U326" s="219">
        <v>47</v>
      </c>
      <c r="W326" s="219">
        <v>2052</v>
      </c>
      <c r="X326" s="219">
        <v>38</v>
      </c>
      <c r="AC326">
        <v>4.3</v>
      </c>
      <c r="AD326">
        <v>4</v>
      </c>
      <c r="AR326" s="219">
        <v>3.7</v>
      </c>
      <c r="AS326" s="219">
        <v>0.2</v>
      </c>
      <c r="AT326" s="219">
        <v>30.3</v>
      </c>
      <c r="AU326" s="219">
        <v>0.5</v>
      </c>
      <c r="AW326" s="219">
        <v>33</v>
      </c>
      <c r="AX326" s="219">
        <v>1</v>
      </c>
      <c r="AZ326">
        <v>1</v>
      </c>
      <c r="BA326">
        <v>0.81</v>
      </c>
      <c r="BD326" t="s">
        <v>17215</v>
      </c>
    </row>
    <row r="327" spans="2:56" ht="18" x14ac:dyDescent="0.25">
      <c r="B327">
        <v>1</v>
      </c>
      <c r="C327" t="s">
        <v>14538</v>
      </c>
      <c r="G327" t="s">
        <v>16061</v>
      </c>
      <c r="H327" s="352" t="s">
        <v>11553</v>
      </c>
      <c r="I327" t="s">
        <v>16080</v>
      </c>
      <c r="J327" s="352" t="s">
        <v>14439</v>
      </c>
      <c r="K327">
        <v>1290</v>
      </c>
      <c r="L327">
        <v>247</v>
      </c>
      <c r="Q327" s="219">
        <v>7.6</v>
      </c>
      <c r="R327" s="219">
        <v>0.08</v>
      </c>
      <c r="T327" s="219">
        <v>2447</v>
      </c>
      <c r="U327" s="219">
        <v>77</v>
      </c>
      <c r="W327" s="219">
        <v>2311</v>
      </c>
      <c r="X327" s="219">
        <v>77</v>
      </c>
      <c r="AC327">
        <v>2</v>
      </c>
      <c r="AD327">
        <v>0.4</v>
      </c>
      <c r="AR327" s="219">
        <v>3.7</v>
      </c>
      <c r="AS327" s="219">
        <v>0.2</v>
      </c>
      <c r="AT327" s="219">
        <v>30.3</v>
      </c>
      <c r="AU327" s="219">
        <v>0.5</v>
      </c>
      <c r="AW327" s="219">
        <v>33</v>
      </c>
      <c r="AX327" s="219">
        <v>1</v>
      </c>
      <c r="AZ327">
        <v>1</v>
      </c>
      <c r="BA327">
        <v>0.36799999999999999</v>
      </c>
      <c r="BD327" t="s">
        <v>17215</v>
      </c>
    </row>
    <row r="328" spans="2:56" ht="18" x14ac:dyDescent="0.25">
      <c r="B328">
        <v>1</v>
      </c>
      <c r="C328" t="s">
        <v>14538</v>
      </c>
      <c r="G328" t="s">
        <v>16061</v>
      </c>
      <c r="H328" s="352" t="s">
        <v>11553</v>
      </c>
      <c r="I328" t="s">
        <v>16080</v>
      </c>
      <c r="J328" s="352" t="s">
        <v>14439</v>
      </c>
      <c r="K328">
        <v>900</v>
      </c>
      <c r="L328">
        <v>211</v>
      </c>
      <c r="Q328" s="219">
        <v>7.8</v>
      </c>
      <c r="R328" s="219">
        <v>0.1</v>
      </c>
      <c r="T328" s="219">
        <v>2422</v>
      </c>
      <c r="U328" s="219">
        <v>47</v>
      </c>
      <c r="W328" s="219">
        <v>2246</v>
      </c>
      <c r="X328" s="219">
        <v>41</v>
      </c>
      <c r="AC328">
        <v>2.2999999999999998</v>
      </c>
      <c r="AD328">
        <v>0.5</v>
      </c>
      <c r="AR328" s="219">
        <v>3.7</v>
      </c>
      <c r="AS328" s="219">
        <v>0.2</v>
      </c>
      <c r="AT328" s="219">
        <v>27</v>
      </c>
      <c r="AU328" s="219">
        <v>0.1</v>
      </c>
      <c r="AW328" s="219">
        <v>33</v>
      </c>
      <c r="AX328" s="219">
        <v>1</v>
      </c>
      <c r="AZ328">
        <v>1</v>
      </c>
      <c r="BA328">
        <v>0.93</v>
      </c>
      <c r="BD328" t="s">
        <v>17215</v>
      </c>
    </row>
    <row r="329" spans="2:56" ht="18" x14ac:dyDescent="0.25">
      <c r="B329">
        <v>1</v>
      </c>
      <c r="C329" t="s">
        <v>14538</v>
      </c>
      <c r="G329" t="s">
        <v>16061</v>
      </c>
      <c r="H329" s="352" t="s">
        <v>11553</v>
      </c>
      <c r="I329" t="s">
        <v>16080</v>
      </c>
      <c r="J329" s="352" t="s">
        <v>14439</v>
      </c>
      <c r="K329">
        <v>950</v>
      </c>
      <c r="L329">
        <v>196</v>
      </c>
      <c r="Q329" s="219">
        <v>7.8</v>
      </c>
      <c r="R329" s="219">
        <v>0.09</v>
      </c>
      <c r="T329" s="219">
        <v>2460</v>
      </c>
      <c r="U329" s="219">
        <v>52</v>
      </c>
      <c r="W329" s="219">
        <v>2268</v>
      </c>
      <c r="X329" s="219">
        <v>54</v>
      </c>
      <c r="AC329">
        <v>2.5</v>
      </c>
      <c r="AD329">
        <v>0.5</v>
      </c>
      <c r="AR329" s="219">
        <v>3.7</v>
      </c>
      <c r="AS329" s="219">
        <v>0.2</v>
      </c>
      <c r="AT329" s="219">
        <v>30.3</v>
      </c>
      <c r="AU329" s="219">
        <v>0.5</v>
      </c>
      <c r="AW329" s="219">
        <v>33</v>
      </c>
      <c r="AX329" s="219">
        <v>1</v>
      </c>
      <c r="AZ329">
        <v>1</v>
      </c>
      <c r="BA329">
        <v>0.36899999999999999</v>
      </c>
      <c r="BD329" t="s">
        <v>17215</v>
      </c>
    </row>
    <row r="330" spans="2:56" ht="18" x14ac:dyDescent="0.25">
      <c r="B330">
        <v>1</v>
      </c>
      <c r="C330" t="s">
        <v>14538</v>
      </c>
      <c r="G330" t="s">
        <v>16061</v>
      </c>
      <c r="H330" s="352" t="s">
        <v>11553</v>
      </c>
      <c r="I330" t="s">
        <v>16080</v>
      </c>
      <c r="J330" s="352" t="s">
        <v>14439</v>
      </c>
      <c r="K330">
        <v>1340</v>
      </c>
      <c r="L330">
        <v>207</v>
      </c>
      <c r="Q330" s="219">
        <v>7.6</v>
      </c>
      <c r="R330" s="219">
        <v>0.06</v>
      </c>
      <c r="T330" s="219">
        <v>2442</v>
      </c>
      <c r="U330" s="219">
        <v>33</v>
      </c>
      <c r="W330" s="219">
        <v>2336</v>
      </c>
      <c r="X330" s="219">
        <v>33</v>
      </c>
      <c r="AC330">
        <v>1.7</v>
      </c>
      <c r="AD330">
        <v>0.2</v>
      </c>
      <c r="AR330" s="219">
        <v>3.7</v>
      </c>
      <c r="AS330" s="219">
        <v>0.2</v>
      </c>
      <c r="AT330" s="219">
        <v>27</v>
      </c>
      <c r="AU330" s="219">
        <v>0.1</v>
      </c>
      <c r="AW330" s="219">
        <v>33</v>
      </c>
      <c r="AX330" s="219">
        <v>1</v>
      </c>
      <c r="AZ330">
        <v>1</v>
      </c>
      <c r="BA330">
        <v>0.99199999999999999</v>
      </c>
      <c r="BD330" t="s">
        <v>17215</v>
      </c>
    </row>
    <row r="331" spans="2:56" ht="18" x14ac:dyDescent="0.25">
      <c r="B331">
        <v>1</v>
      </c>
      <c r="C331" t="s">
        <v>14538</v>
      </c>
      <c r="G331" t="s">
        <v>16061</v>
      </c>
      <c r="H331" s="352" t="s">
        <v>11553</v>
      </c>
      <c r="I331" t="s">
        <v>16080</v>
      </c>
      <c r="J331" s="352" t="s">
        <v>14439</v>
      </c>
      <c r="K331">
        <v>400</v>
      </c>
      <c r="L331">
        <v>60</v>
      </c>
      <c r="Q331" s="219">
        <v>8.1</v>
      </c>
      <c r="R331" s="219">
        <v>0.05</v>
      </c>
      <c r="T331" s="219">
        <v>2377</v>
      </c>
      <c r="U331" s="219">
        <v>41</v>
      </c>
      <c r="W331" s="219">
        <v>2057</v>
      </c>
      <c r="X331" s="219">
        <v>43</v>
      </c>
      <c r="AC331">
        <v>3.8</v>
      </c>
      <c r="AD331">
        <v>3</v>
      </c>
      <c r="AR331" s="219">
        <v>3.7</v>
      </c>
      <c r="AS331" s="219">
        <v>0.2</v>
      </c>
      <c r="AT331" s="219">
        <v>27</v>
      </c>
      <c r="AU331" s="219">
        <v>0.1</v>
      </c>
      <c r="AW331" s="219">
        <v>33</v>
      </c>
      <c r="AX331" s="219">
        <v>1</v>
      </c>
      <c r="AZ331">
        <v>1</v>
      </c>
      <c r="BA331">
        <v>0.63700000000000001</v>
      </c>
      <c r="BD331" t="s">
        <v>17215</v>
      </c>
    </row>
    <row r="332" spans="2:56" ht="18" x14ac:dyDescent="0.25">
      <c r="B332">
        <v>1</v>
      </c>
      <c r="C332" t="s">
        <v>14538</v>
      </c>
      <c r="G332" t="s">
        <v>16061</v>
      </c>
      <c r="H332" s="352" t="s">
        <v>11553</v>
      </c>
      <c r="I332" t="s">
        <v>16080</v>
      </c>
      <c r="J332" s="352" t="s">
        <v>14439</v>
      </c>
      <c r="K332">
        <v>1290</v>
      </c>
      <c r="L332">
        <v>247</v>
      </c>
      <c r="Q332" s="219">
        <v>7.6</v>
      </c>
      <c r="R332" s="219">
        <v>0.08</v>
      </c>
      <c r="T332" s="219">
        <v>2447</v>
      </c>
      <c r="U332" s="219">
        <v>77</v>
      </c>
      <c r="W332" s="219">
        <v>2311</v>
      </c>
      <c r="X332" s="219">
        <v>77</v>
      </c>
      <c r="AC332">
        <v>2</v>
      </c>
      <c r="AD332">
        <v>0.4</v>
      </c>
      <c r="AR332" s="219">
        <v>3.7</v>
      </c>
      <c r="AS332" s="219">
        <v>0.2</v>
      </c>
      <c r="AT332" s="219">
        <v>30.3</v>
      </c>
      <c r="AU332" s="219">
        <v>0.5</v>
      </c>
      <c r="AW332" s="219">
        <v>33</v>
      </c>
      <c r="AX332" s="219">
        <v>1</v>
      </c>
      <c r="AZ332">
        <v>1</v>
      </c>
      <c r="BA332">
        <v>0.627</v>
      </c>
      <c r="BD332" t="s">
        <v>17215</v>
      </c>
    </row>
    <row r="333" spans="2:56" ht="18" x14ac:dyDescent="0.25">
      <c r="B333">
        <v>1</v>
      </c>
      <c r="C333" t="s">
        <v>14538</v>
      </c>
      <c r="G333" t="s">
        <v>16061</v>
      </c>
      <c r="H333" s="352" t="s">
        <v>11553</v>
      </c>
      <c r="I333" t="s">
        <v>16080</v>
      </c>
      <c r="J333" s="352" t="s">
        <v>14439</v>
      </c>
      <c r="K333">
        <v>900</v>
      </c>
      <c r="L333">
        <v>211</v>
      </c>
      <c r="Q333" s="219">
        <v>7.8</v>
      </c>
      <c r="R333" s="219">
        <v>0.1</v>
      </c>
      <c r="T333" s="219">
        <v>2422</v>
      </c>
      <c r="U333" s="219">
        <v>47</v>
      </c>
      <c r="W333" s="219">
        <v>2246</v>
      </c>
      <c r="X333" s="219">
        <v>41</v>
      </c>
      <c r="AC333">
        <v>2.2999999999999998</v>
      </c>
      <c r="AD333">
        <v>0.5</v>
      </c>
      <c r="AR333" s="219">
        <v>3.7</v>
      </c>
      <c r="AS333" s="219">
        <v>0.2</v>
      </c>
      <c r="AT333" s="219">
        <v>27</v>
      </c>
      <c r="AU333" s="219">
        <v>0.1</v>
      </c>
      <c r="AW333" s="219">
        <v>33</v>
      </c>
      <c r="AX333" s="219">
        <v>1</v>
      </c>
      <c r="AZ333">
        <v>1</v>
      </c>
      <c r="BA333">
        <v>1.2030000000000001</v>
      </c>
      <c r="BD333" t="s">
        <v>17215</v>
      </c>
    </row>
    <row r="334" spans="2:56" ht="18" x14ac:dyDescent="0.25">
      <c r="B334">
        <v>1</v>
      </c>
      <c r="C334" t="s">
        <v>14538</v>
      </c>
      <c r="G334" t="s">
        <v>16061</v>
      </c>
      <c r="H334" s="352" t="s">
        <v>11553</v>
      </c>
      <c r="I334" t="s">
        <v>16080</v>
      </c>
      <c r="J334" s="352" t="s">
        <v>14439</v>
      </c>
      <c r="K334">
        <v>400</v>
      </c>
      <c r="L334">
        <v>60</v>
      </c>
      <c r="Q334" s="219">
        <v>8.1</v>
      </c>
      <c r="R334" s="219">
        <v>0.05</v>
      </c>
      <c r="T334" s="219">
        <v>2377</v>
      </c>
      <c r="U334" s="219">
        <v>41</v>
      </c>
      <c r="W334" s="219">
        <v>2057</v>
      </c>
      <c r="X334" s="219">
        <v>43</v>
      </c>
      <c r="AC334">
        <v>3.8</v>
      </c>
      <c r="AD334">
        <v>3</v>
      </c>
      <c r="AR334" s="219">
        <v>3.7</v>
      </c>
      <c r="AS334" s="219">
        <v>0.2</v>
      </c>
      <c r="AT334" s="219">
        <v>27</v>
      </c>
      <c r="AU334" s="219">
        <v>0.1</v>
      </c>
      <c r="AW334" s="219">
        <v>33</v>
      </c>
      <c r="AX334" s="219">
        <v>1</v>
      </c>
      <c r="AZ334">
        <v>1</v>
      </c>
      <c r="BA334">
        <v>0.57999999999999996</v>
      </c>
      <c r="BD334" t="s">
        <v>17215</v>
      </c>
    </row>
    <row r="335" spans="2:56" ht="18" x14ac:dyDescent="0.25">
      <c r="B335">
        <v>1</v>
      </c>
      <c r="C335" t="s">
        <v>14538</v>
      </c>
      <c r="G335" t="s">
        <v>16061</v>
      </c>
      <c r="H335" s="352" t="s">
        <v>11553</v>
      </c>
      <c r="I335" t="s">
        <v>16080</v>
      </c>
      <c r="J335" s="352" t="s">
        <v>14439</v>
      </c>
      <c r="K335">
        <v>400</v>
      </c>
      <c r="L335">
        <v>49</v>
      </c>
      <c r="Q335" s="219">
        <v>8.1</v>
      </c>
      <c r="R335" s="219">
        <v>0.04</v>
      </c>
      <c r="T335" s="219">
        <v>2406</v>
      </c>
      <c r="U335" s="219">
        <v>47</v>
      </c>
      <c r="W335" s="219">
        <v>2052</v>
      </c>
      <c r="X335" s="219">
        <v>38</v>
      </c>
      <c r="AC335">
        <v>4.3</v>
      </c>
      <c r="AD335">
        <v>4</v>
      </c>
      <c r="AR335" s="219">
        <v>3.7</v>
      </c>
      <c r="AS335" s="219">
        <v>0.2</v>
      </c>
      <c r="AT335" s="219">
        <v>30.3</v>
      </c>
      <c r="AU335" s="219">
        <v>0.5</v>
      </c>
      <c r="AW335" s="219">
        <v>33</v>
      </c>
      <c r="AX335" s="219">
        <v>1</v>
      </c>
      <c r="AZ335">
        <v>1</v>
      </c>
      <c r="BA335">
        <v>0.71499999999999997</v>
      </c>
      <c r="BD335" t="s">
        <v>17215</v>
      </c>
    </row>
    <row r="336" spans="2:56" ht="18" x14ac:dyDescent="0.25">
      <c r="B336">
        <v>1</v>
      </c>
      <c r="C336" t="s">
        <v>14538</v>
      </c>
      <c r="G336" t="s">
        <v>16061</v>
      </c>
      <c r="H336" s="352" t="s">
        <v>11553</v>
      </c>
      <c r="I336" t="s">
        <v>16081</v>
      </c>
      <c r="J336" s="352" t="s">
        <v>14439</v>
      </c>
      <c r="K336">
        <v>900</v>
      </c>
      <c r="L336">
        <v>211</v>
      </c>
      <c r="Q336" s="219">
        <v>7.8</v>
      </c>
      <c r="R336" s="219">
        <v>0.1</v>
      </c>
      <c r="T336" s="219">
        <v>2422</v>
      </c>
      <c r="U336" s="219">
        <v>47</v>
      </c>
      <c r="W336" s="219">
        <v>2246</v>
      </c>
      <c r="X336" s="219">
        <v>41</v>
      </c>
      <c r="AC336">
        <v>2.2999999999999998</v>
      </c>
      <c r="AD336">
        <v>0.5</v>
      </c>
      <c r="AR336" s="219">
        <v>3.7</v>
      </c>
      <c r="AS336" s="219">
        <v>0.2</v>
      </c>
      <c r="AT336" s="219">
        <v>27</v>
      </c>
      <c r="AU336" s="219">
        <v>0.1</v>
      </c>
      <c r="AW336" s="219">
        <v>33</v>
      </c>
      <c r="AX336" s="219">
        <v>1</v>
      </c>
      <c r="AZ336">
        <v>1</v>
      </c>
      <c r="BA336">
        <v>-4.5999999999999999E-2</v>
      </c>
      <c r="BD336" t="s">
        <v>17215</v>
      </c>
    </row>
    <row r="337" spans="2:56" ht="18" x14ac:dyDescent="0.25">
      <c r="B337">
        <v>1</v>
      </c>
      <c r="C337" t="s">
        <v>14538</v>
      </c>
      <c r="G337" t="s">
        <v>16061</v>
      </c>
      <c r="H337" s="352" t="s">
        <v>11553</v>
      </c>
      <c r="I337" t="s">
        <v>16081</v>
      </c>
      <c r="J337" s="352" t="s">
        <v>14439</v>
      </c>
      <c r="K337">
        <v>400</v>
      </c>
      <c r="L337">
        <v>60</v>
      </c>
      <c r="Q337" s="219">
        <v>8.1</v>
      </c>
      <c r="R337" s="219">
        <v>0.05</v>
      </c>
      <c r="T337" s="219">
        <v>2377</v>
      </c>
      <c r="U337" s="219">
        <v>41</v>
      </c>
      <c r="W337" s="219">
        <v>2057</v>
      </c>
      <c r="X337" s="219">
        <v>43</v>
      </c>
      <c r="AC337">
        <v>3.8</v>
      </c>
      <c r="AD337">
        <v>3</v>
      </c>
      <c r="AR337" s="219">
        <v>3.7</v>
      </c>
      <c r="AS337" s="219">
        <v>0.2</v>
      </c>
      <c r="AT337" s="219">
        <v>27</v>
      </c>
      <c r="AU337" s="219">
        <v>0.1</v>
      </c>
      <c r="AW337" s="219">
        <v>33</v>
      </c>
      <c r="AX337" s="219">
        <v>1</v>
      </c>
      <c r="AZ337">
        <v>1</v>
      </c>
      <c r="BA337">
        <v>0.872</v>
      </c>
      <c r="BD337" t="s">
        <v>17215</v>
      </c>
    </row>
    <row r="338" spans="2:56" ht="18" x14ac:dyDescent="0.25">
      <c r="B338">
        <v>1</v>
      </c>
      <c r="C338" t="s">
        <v>14538</v>
      </c>
      <c r="G338" t="s">
        <v>16061</v>
      </c>
      <c r="H338" s="352" t="s">
        <v>11553</v>
      </c>
      <c r="I338" t="s">
        <v>16081</v>
      </c>
      <c r="J338" s="352" t="s">
        <v>14439</v>
      </c>
      <c r="K338">
        <v>400</v>
      </c>
      <c r="L338">
        <v>60</v>
      </c>
      <c r="Q338" s="219">
        <v>8.1</v>
      </c>
      <c r="R338" s="219">
        <v>0.05</v>
      </c>
      <c r="T338" s="219">
        <v>2377</v>
      </c>
      <c r="U338" s="219">
        <v>41</v>
      </c>
      <c r="W338" s="219">
        <v>2057</v>
      </c>
      <c r="X338" s="219">
        <v>43</v>
      </c>
      <c r="AC338">
        <v>3.8</v>
      </c>
      <c r="AD338">
        <v>3</v>
      </c>
      <c r="AR338" s="219">
        <v>3.7</v>
      </c>
      <c r="AS338" s="219">
        <v>0.2</v>
      </c>
      <c r="AT338" s="219">
        <v>27</v>
      </c>
      <c r="AU338" s="219">
        <v>0.1</v>
      </c>
      <c r="AW338" s="219">
        <v>33</v>
      </c>
      <c r="AX338" s="219">
        <v>1</v>
      </c>
      <c r="AZ338">
        <v>1</v>
      </c>
      <c r="BA338">
        <v>0.22900000000000001</v>
      </c>
      <c r="BD338" t="s">
        <v>17215</v>
      </c>
    </row>
    <row r="339" spans="2:56" ht="18" x14ac:dyDescent="0.25">
      <c r="B339">
        <v>1</v>
      </c>
      <c r="C339" t="s">
        <v>14538</v>
      </c>
      <c r="G339" t="s">
        <v>16061</v>
      </c>
      <c r="H339" s="352" t="s">
        <v>11553</v>
      </c>
      <c r="I339" t="s">
        <v>16081</v>
      </c>
      <c r="J339" s="352" t="s">
        <v>14439</v>
      </c>
      <c r="K339">
        <v>1290</v>
      </c>
      <c r="L339">
        <v>247</v>
      </c>
      <c r="Q339" s="219">
        <v>7.6</v>
      </c>
      <c r="R339" s="219">
        <v>0.08</v>
      </c>
      <c r="T339" s="219">
        <v>2447</v>
      </c>
      <c r="U339" s="219">
        <v>77</v>
      </c>
      <c r="W339" s="219">
        <v>2311</v>
      </c>
      <c r="X339" s="219">
        <v>77</v>
      </c>
      <c r="AC339">
        <v>2</v>
      </c>
      <c r="AD339">
        <v>0.4</v>
      </c>
      <c r="AR339" s="219">
        <v>3.7</v>
      </c>
      <c r="AS339" s="219">
        <v>0.2</v>
      </c>
      <c r="AT339" s="219">
        <v>30.3</v>
      </c>
      <c r="AU339" s="219">
        <v>0.5</v>
      </c>
      <c r="AW339" s="219">
        <v>33</v>
      </c>
      <c r="AX339" s="219">
        <v>1</v>
      </c>
      <c r="AZ339">
        <v>1</v>
      </c>
      <c r="BA339">
        <v>0.2</v>
      </c>
      <c r="BD339" t="s">
        <v>17215</v>
      </c>
    </row>
    <row r="340" spans="2:56" ht="18" x14ac:dyDescent="0.25">
      <c r="B340">
        <v>1</v>
      </c>
      <c r="C340" t="s">
        <v>14538</v>
      </c>
      <c r="G340" t="s">
        <v>16061</v>
      </c>
      <c r="H340" s="352" t="s">
        <v>11553</v>
      </c>
      <c r="I340" t="s">
        <v>16081</v>
      </c>
      <c r="J340" s="352" t="s">
        <v>14439</v>
      </c>
      <c r="K340">
        <v>1290</v>
      </c>
      <c r="L340">
        <v>247</v>
      </c>
      <c r="Q340" s="219">
        <v>7.6</v>
      </c>
      <c r="R340" s="219">
        <v>0.08</v>
      </c>
      <c r="T340" s="219">
        <v>2447</v>
      </c>
      <c r="U340" s="219">
        <v>77</v>
      </c>
      <c r="W340" s="219">
        <v>2311</v>
      </c>
      <c r="X340" s="219">
        <v>77</v>
      </c>
      <c r="AC340">
        <v>2</v>
      </c>
      <c r="AD340">
        <v>0.4</v>
      </c>
      <c r="AR340" s="219">
        <v>3.7</v>
      </c>
      <c r="AS340" s="219">
        <v>0.2</v>
      </c>
      <c r="AT340" s="219">
        <v>30.3</v>
      </c>
      <c r="AU340" s="219">
        <v>0.5</v>
      </c>
      <c r="AW340" s="219">
        <v>33</v>
      </c>
      <c r="AX340" s="219">
        <v>1</v>
      </c>
      <c r="AZ340">
        <v>1</v>
      </c>
      <c r="BA340">
        <v>-0.375</v>
      </c>
      <c r="BD340" t="s">
        <v>17215</v>
      </c>
    </row>
    <row r="341" spans="2:56" ht="18" x14ac:dyDescent="0.25">
      <c r="B341">
        <v>1</v>
      </c>
      <c r="C341" t="s">
        <v>14538</v>
      </c>
      <c r="G341" t="s">
        <v>16061</v>
      </c>
      <c r="H341" s="352" t="s">
        <v>11553</v>
      </c>
      <c r="I341" t="s">
        <v>16081</v>
      </c>
      <c r="J341" s="352" t="s">
        <v>14439</v>
      </c>
      <c r="K341">
        <v>900</v>
      </c>
      <c r="L341">
        <v>211</v>
      </c>
      <c r="Q341" s="219">
        <v>7.8</v>
      </c>
      <c r="R341" s="219">
        <v>0.1</v>
      </c>
      <c r="T341" s="219">
        <v>2422</v>
      </c>
      <c r="U341" s="219">
        <v>47</v>
      </c>
      <c r="W341" s="219">
        <v>2246</v>
      </c>
      <c r="X341" s="219">
        <v>41</v>
      </c>
      <c r="AC341">
        <v>2.2999999999999998</v>
      </c>
      <c r="AD341">
        <v>0.5</v>
      </c>
      <c r="AR341" s="219">
        <v>3.7</v>
      </c>
      <c r="AS341" s="219">
        <v>0.2</v>
      </c>
      <c r="AT341" s="219">
        <v>27</v>
      </c>
      <c r="AU341" s="219">
        <v>0.1</v>
      </c>
      <c r="AW341" s="219">
        <v>33</v>
      </c>
      <c r="AX341" s="219">
        <v>1</v>
      </c>
      <c r="AZ341">
        <v>1</v>
      </c>
      <c r="BA341">
        <v>0.61499999999999999</v>
      </c>
      <c r="BD341" t="s">
        <v>17215</v>
      </c>
    </row>
    <row r="342" spans="2:56" ht="18" x14ac:dyDescent="0.25">
      <c r="B342">
        <v>1</v>
      </c>
      <c r="C342" t="s">
        <v>14538</v>
      </c>
      <c r="G342" t="s">
        <v>16061</v>
      </c>
      <c r="H342" s="352" t="s">
        <v>11553</v>
      </c>
      <c r="I342" t="s">
        <v>16081</v>
      </c>
      <c r="J342" s="352" t="s">
        <v>14439</v>
      </c>
      <c r="K342">
        <v>1340</v>
      </c>
      <c r="L342">
        <v>207</v>
      </c>
      <c r="Q342" s="219">
        <v>7.6</v>
      </c>
      <c r="R342" s="219">
        <v>0.06</v>
      </c>
      <c r="T342" s="219">
        <v>2442</v>
      </c>
      <c r="U342" s="219">
        <v>33</v>
      </c>
      <c r="W342" s="219">
        <v>2336</v>
      </c>
      <c r="X342" s="219">
        <v>33</v>
      </c>
      <c r="AC342">
        <v>1.7</v>
      </c>
      <c r="AD342">
        <v>0.2</v>
      </c>
      <c r="AR342" s="219">
        <v>3.7</v>
      </c>
      <c r="AS342" s="219">
        <v>0.2</v>
      </c>
      <c r="AT342" s="219">
        <v>27</v>
      </c>
      <c r="AU342" s="219">
        <v>0.1</v>
      </c>
      <c r="AW342" s="219">
        <v>33</v>
      </c>
      <c r="AX342" s="219">
        <v>1</v>
      </c>
      <c r="AZ342">
        <v>1</v>
      </c>
      <c r="BA342">
        <v>0.98599999999999999</v>
      </c>
      <c r="BD342" t="s">
        <v>17215</v>
      </c>
    </row>
    <row r="343" spans="2:56" ht="18" x14ac:dyDescent="0.25">
      <c r="B343">
        <v>1</v>
      </c>
      <c r="C343" t="s">
        <v>14538</v>
      </c>
      <c r="G343" t="s">
        <v>16061</v>
      </c>
      <c r="H343" s="352" t="s">
        <v>11553</v>
      </c>
      <c r="I343" t="s">
        <v>16081</v>
      </c>
      <c r="J343" s="352" t="s">
        <v>14439</v>
      </c>
      <c r="K343">
        <v>400</v>
      </c>
      <c r="L343">
        <v>60</v>
      </c>
      <c r="Q343" s="219">
        <v>8.1</v>
      </c>
      <c r="R343" s="219">
        <v>0.05</v>
      </c>
      <c r="T343" s="219">
        <v>2377</v>
      </c>
      <c r="U343" s="219">
        <v>41</v>
      </c>
      <c r="W343" s="219">
        <v>2057</v>
      </c>
      <c r="X343" s="219">
        <v>43</v>
      </c>
      <c r="AC343">
        <v>3.8</v>
      </c>
      <c r="AD343">
        <v>3</v>
      </c>
      <c r="AR343" s="219">
        <v>3.7</v>
      </c>
      <c r="AS343" s="219">
        <v>0.2</v>
      </c>
      <c r="AT343" s="219">
        <v>27</v>
      </c>
      <c r="AU343" s="219">
        <v>0.1</v>
      </c>
      <c r="AW343" s="219">
        <v>33</v>
      </c>
      <c r="AX343" s="219">
        <v>1</v>
      </c>
      <c r="AZ343">
        <v>1</v>
      </c>
      <c r="BA343">
        <v>2.1999999999999999E-2</v>
      </c>
      <c r="BD343" t="s">
        <v>17215</v>
      </c>
    </row>
    <row r="344" spans="2:56" ht="18" x14ac:dyDescent="0.25">
      <c r="B344">
        <v>1</v>
      </c>
      <c r="C344" t="s">
        <v>14538</v>
      </c>
      <c r="G344" t="s">
        <v>16061</v>
      </c>
      <c r="H344" s="352" t="s">
        <v>11553</v>
      </c>
      <c r="I344" t="s">
        <v>16081</v>
      </c>
      <c r="J344" s="352" t="s">
        <v>14439</v>
      </c>
      <c r="K344">
        <v>950</v>
      </c>
      <c r="L344">
        <v>196</v>
      </c>
      <c r="Q344" s="219">
        <v>7.8</v>
      </c>
      <c r="R344" s="219">
        <v>0.09</v>
      </c>
      <c r="T344" s="219">
        <v>2460</v>
      </c>
      <c r="U344" s="219">
        <v>52</v>
      </c>
      <c r="W344" s="219">
        <v>2268</v>
      </c>
      <c r="X344" s="219">
        <v>54</v>
      </c>
      <c r="AC344">
        <v>2.5</v>
      </c>
      <c r="AD344">
        <v>0.5</v>
      </c>
      <c r="AR344" s="219">
        <v>3.7</v>
      </c>
      <c r="AS344" s="219">
        <v>0.2</v>
      </c>
      <c r="AT344" s="219">
        <v>30.3</v>
      </c>
      <c r="AU344" s="219">
        <v>0.5</v>
      </c>
      <c r="AW344" s="219">
        <v>33</v>
      </c>
      <c r="AX344" s="219">
        <v>1</v>
      </c>
      <c r="AZ344">
        <v>1</v>
      </c>
      <c r="BA344">
        <v>-0.27500000000000002</v>
      </c>
      <c r="BD344" t="s">
        <v>17215</v>
      </c>
    </row>
    <row r="345" spans="2:56" ht="18" x14ac:dyDescent="0.25">
      <c r="B345">
        <v>1</v>
      </c>
      <c r="C345" t="s">
        <v>14538</v>
      </c>
      <c r="G345" t="s">
        <v>16061</v>
      </c>
      <c r="H345" s="352" t="s">
        <v>11553</v>
      </c>
      <c r="I345" t="s">
        <v>16081</v>
      </c>
      <c r="J345" s="352" t="s">
        <v>14439</v>
      </c>
      <c r="K345">
        <v>950</v>
      </c>
      <c r="L345">
        <v>196</v>
      </c>
      <c r="Q345" s="219">
        <v>7.8</v>
      </c>
      <c r="R345" s="219">
        <v>0.09</v>
      </c>
      <c r="T345" s="219">
        <v>2460</v>
      </c>
      <c r="U345" s="219">
        <v>52</v>
      </c>
      <c r="W345" s="219">
        <v>2268</v>
      </c>
      <c r="X345" s="219">
        <v>54</v>
      </c>
      <c r="AC345">
        <v>2.5</v>
      </c>
      <c r="AD345">
        <v>0.5</v>
      </c>
      <c r="AR345" s="219">
        <v>3.7</v>
      </c>
      <c r="AS345" s="219">
        <v>0.2</v>
      </c>
      <c r="AT345" s="219">
        <v>30.3</v>
      </c>
      <c r="AU345" s="219">
        <v>0.5</v>
      </c>
      <c r="AW345" s="219">
        <v>33</v>
      </c>
      <c r="AX345" s="219">
        <v>1</v>
      </c>
      <c r="AZ345">
        <v>1</v>
      </c>
      <c r="BA345">
        <v>-8.5000000000000006E-2</v>
      </c>
      <c r="BD345" t="s">
        <v>17215</v>
      </c>
    </row>
    <row r="346" spans="2:56" ht="18" x14ac:dyDescent="0.25">
      <c r="B346">
        <v>1</v>
      </c>
      <c r="C346" t="s">
        <v>14538</v>
      </c>
      <c r="G346" t="s">
        <v>16061</v>
      </c>
      <c r="H346" s="352" t="s">
        <v>11553</v>
      </c>
      <c r="I346" t="s">
        <v>16081</v>
      </c>
      <c r="J346" s="352" t="s">
        <v>14439</v>
      </c>
      <c r="K346">
        <v>400</v>
      </c>
      <c r="L346">
        <v>49</v>
      </c>
      <c r="Q346" s="219">
        <v>8.1</v>
      </c>
      <c r="R346" s="219">
        <v>0.04</v>
      </c>
      <c r="T346" s="219">
        <v>2406</v>
      </c>
      <c r="U346" s="219">
        <v>47</v>
      </c>
      <c r="W346" s="219">
        <v>2052</v>
      </c>
      <c r="X346" s="219">
        <v>38</v>
      </c>
      <c r="AC346">
        <v>4.3</v>
      </c>
      <c r="AD346">
        <v>4</v>
      </c>
      <c r="AR346" s="219">
        <v>3.7</v>
      </c>
      <c r="AS346" s="219">
        <v>0.2</v>
      </c>
      <c r="AT346" s="219">
        <v>30.3</v>
      </c>
      <c r="AU346" s="219">
        <v>0.5</v>
      </c>
      <c r="AW346" s="219">
        <v>33</v>
      </c>
      <c r="AX346" s="219">
        <v>1</v>
      </c>
      <c r="AZ346">
        <v>1</v>
      </c>
      <c r="BA346">
        <v>-9.1999999999999998E-2</v>
      </c>
      <c r="BD346" t="s">
        <v>17215</v>
      </c>
    </row>
    <row r="347" spans="2:56" ht="18" x14ac:dyDescent="0.25">
      <c r="B347">
        <v>1</v>
      </c>
      <c r="C347" t="s">
        <v>14538</v>
      </c>
      <c r="G347" t="s">
        <v>16061</v>
      </c>
      <c r="H347" s="352" t="s">
        <v>11553</v>
      </c>
      <c r="I347" t="s">
        <v>16081</v>
      </c>
      <c r="J347" s="352" t="s">
        <v>14439</v>
      </c>
      <c r="K347">
        <v>400</v>
      </c>
      <c r="L347">
        <v>60</v>
      </c>
      <c r="Q347" s="219">
        <v>8.1</v>
      </c>
      <c r="R347" s="219">
        <v>0.05</v>
      </c>
      <c r="T347" s="219">
        <v>2377</v>
      </c>
      <c r="U347" s="219">
        <v>41</v>
      </c>
      <c r="W347" s="219">
        <v>2057</v>
      </c>
      <c r="X347" s="219">
        <v>43</v>
      </c>
      <c r="AC347">
        <v>3.8</v>
      </c>
      <c r="AD347">
        <v>3</v>
      </c>
      <c r="AR347" s="219">
        <v>3.7</v>
      </c>
      <c r="AS347" s="219">
        <v>0.2</v>
      </c>
      <c r="AT347" s="219">
        <v>27</v>
      </c>
      <c r="AU347" s="219">
        <v>0.1</v>
      </c>
      <c r="AW347" s="219">
        <v>33</v>
      </c>
      <c r="AX347" s="219">
        <v>1</v>
      </c>
      <c r="AZ347">
        <v>1</v>
      </c>
      <c r="BA347">
        <v>0.627</v>
      </c>
      <c r="BD347" t="s">
        <v>17215</v>
      </c>
    </row>
    <row r="348" spans="2:56" ht="18" x14ac:dyDescent="0.25">
      <c r="B348">
        <v>1</v>
      </c>
      <c r="C348" t="s">
        <v>14538</v>
      </c>
      <c r="G348" t="s">
        <v>16061</v>
      </c>
      <c r="H348" s="352" t="s">
        <v>11553</v>
      </c>
      <c r="I348" t="s">
        <v>16081</v>
      </c>
      <c r="J348" s="352" t="s">
        <v>14439</v>
      </c>
      <c r="K348">
        <v>900</v>
      </c>
      <c r="L348">
        <v>211</v>
      </c>
      <c r="Q348" s="219">
        <v>7.8</v>
      </c>
      <c r="R348" s="219">
        <v>0.1</v>
      </c>
      <c r="T348" s="219">
        <v>2422</v>
      </c>
      <c r="U348" s="219">
        <v>47</v>
      </c>
      <c r="W348" s="219">
        <v>2246</v>
      </c>
      <c r="X348" s="219">
        <v>41</v>
      </c>
      <c r="AC348">
        <v>2.2999999999999998</v>
      </c>
      <c r="AD348">
        <v>0.5</v>
      </c>
      <c r="AR348" s="219">
        <v>3.7</v>
      </c>
      <c r="AS348" s="219">
        <v>0.2</v>
      </c>
      <c r="AT348" s="219">
        <v>27</v>
      </c>
      <c r="AU348" s="219">
        <v>0.1</v>
      </c>
      <c r="AW348" s="219">
        <v>33</v>
      </c>
      <c r="AX348" s="219">
        <v>1</v>
      </c>
      <c r="AZ348">
        <v>1</v>
      </c>
      <c r="BA348">
        <v>0.76</v>
      </c>
      <c r="BD348" t="s">
        <v>17215</v>
      </c>
    </row>
    <row r="349" spans="2:56" ht="18" x14ac:dyDescent="0.25">
      <c r="B349">
        <v>1</v>
      </c>
      <c r="C349" t="s">
        <v>14538</v>
      </c>
      <c r="G349" t="s">
        <v>16061</v>
      </c>
      <c r="H349" s="352" t="s">
        <v>11553</v>
      </c>
      <c r="I349" t="s">
        <v>16081</v>
      </c>
      <c r="J349" s="352" t="s">
        <v>14439</v>
      </c>
      <c r="K349">
        <v>1290</v>
      </c>
      <c r="L349">
        <v>247</v>
      </c>
      <c r="Q349" s="219">
        <v>7.6</v>
      </c>
      <c r="R349" s="219">
        <v>0.08</v>
      </c>
      <c r="T349" s="219">
        <v>2447</v>
      </c>
      <c r="U349" s="219">
        <v>77</v>
      </c>
      <c r="W349" s="219">
        <v>2311</v>
      </c>
      <c r="X349" s="219">
        <v>77</v>
      </c>
      <c r="AC349">
        <v>2</v>
      </c>
      <c r="AD349">
        <v>0.4</v>
      </c>
      <c r="AR349" s="219">
        <v>3.7</v>
      </c>
      <c r="AS349" s="219">
        <v>0.2</v>
      </c>
      <c r="AT349" s="219">
        <v>30.3</v>
      </c>
      <c r="AU349" s="219">
        <v>0.5</v>
      </c>
      <c r="AW349" s="219">
        <v>33</v>
      </c>
      <c r="AX349" s="219">
        <v>1</v>
      </c>
      <c r="AZ349">
        <v>1</v>
      </c>
      <c r="BA349">
        <v>-0.40500000000000003</v>
      </c>
      <c r="BD349" t="s">
        <v>17215</v>
      </c>
    </row>
    <row r="350" spans="2:56" ht="18" x14ac:dyDescent="0.25">
      <c r="B350">
        <v>1</v>
      </c>
      <c r="C350" t="s">
        <v>14538</v>
      </c>
      <c r="G350" t="s">
        <v>16061</v>
      </c>
      <c r="H350" s="352" t="s">
        <v>11553</v>
      </c>
      <c r="I350" t="s">
        <v>16081</v>
      </c>
      <c r="J350" s="352" t="s">
        <v>14439</v>
      </c>
      <c r="K350">
        <v>900</v>
      </c>
      <c r="L350">
        <v>211</v>
      </c>
      <c r="Q350" s="219">
        <v>7.8</v>
      </c>
      <c r="R350" s="219">
        <v>0.1</v>
      </c>
      <c r="T350" s="219">
        <v>2422</v>
      </c>
      <c r="U350" s="219">
        <v>47</v>
      </c>
      <c r="W350" s="219">
        <v>2246</v>
      </c>
      <c r="X350" s="219">
        <v>41</v>
      </c>
      <c r="AC350">
        <v>2.2999999999999998</v>
      </c>
      <c r="AD350">
        <v>0.5</v>
      </c>
      <c r="AR350" s="219">
        <v>3.7</v>
      </c>
      <c r="AS350" s="219">
        <v>0.2</v>
      </c>
      <c r="AT350" s="219">
        <v>27</v>
      </c>
      <c r="AU350" s="219">
        <v>0.1</v>
      </c>
      <c r="AW350" s="219">
        <v>33</v>
      </c>
      <c r="AX350" s="219">
        <v>1</v>
      </c>
      <c r="AZ350">
        <v>1</v>
      </c>
      <c r="BA350">
        <v>-0.32100000000000001</v>
      </c>
      <c r="BD350" t="s">
        <v>17215</v>
      </c>
    </row>
    <row r="351" spans="2:56" ht="18" x14ac:dyDescent="0.25">
      <c r="B351">
        <v>1</v>
      </c>
      <c r="C351" t="s">
        <v>14538</v>
      </c>
      <c r="G351" t="s">
        <v>16061</v>
      </c>
      <c r="H351" s="352" t="s">
        <v>11553</v>
      </c>
      <c r="I351" t="s">
        <v>16081</v>
      </c>
      <c r="J351" s="352" t="s">
        <v>14439</v>
      </c>
      <c r="K351">
        <v>1290</v>
      </c>
      <c r="L351">
        <v>247</v>
      </c>
      <c r="Q351" s="219">
        <v>7.6</v>
      </c>
      <c r="R351" s="219">
        <v>0.08</v>
      </c>
      <c r="T351" s="219">
        <v>2447</v>
      </c>
      <c r="U351" s="219">
        <v>77</v>
      </c>
      <c r="W351" s="219">
        <v>2311</v>
      </c>
      <c r="X351" s="219">
        <v>77</v>
      </c>
      <c r="AC351">
        <v>2</v>
      </c>
      <c r="AD351">
        <v>0.4</v>
      </c>
      <c r="AR351" s="219">
        <v>3.7</v>
      </c>
      <c r="AS351" s="219">
        <v>0.2</v>
      </c>
      <c r="AT351" s="219">
        <v>30.3</v>
      </c>
      <c r="AU351" s="219">
        <v>0.5</v>
      </c>
      <c r="AW351" s="219">
        <v>33</v>
      </c>
      <c r="AX351" s="219">
        <v>1</v>
      </c>
      <c r="AZ351">
        <v>1</v>
      </c>
      <c r="BA351">
        <v>-5.7000000000000002E-2</v>
      </c>
      <c r="BD351" t="s">
        <v>17215</v>
      </c>
    </row>
    <row r="352" spans="2:56" ht="18" x14ac:dyDescent="0.25">
      <c r="B352">
        <v>1</v>
      </c>
      <c r="C352" t="s">
        <v>14538</v>
      </c>
      <c r="G352" t="s">
        <v>16061</v>
      </c>
      <c r="H352" s="352" t="s">
        <v>11553</v>
      </c>
      <c r="I352" t="s">
        <v>16081</v>
      </c>
      <c r="J352" s="352" t="s">
        <v>14439</v>
      </c>
      <c r="K352">
        <v>950</v>
      </c>
      <c r="L352">
        <v>196</v>
      </c>
      <c r="Q352" s="219">
        <v>7.8</v>
      </c>
      <c r="R352" s="219">
        <v>0.09</v>
      </c>
      <c r="T352" s="219">
        <v>2460</v>
      </c>
      <c r="U352" s="219">
        <v>52</v>
      </c>
      <c r="W352" s="219">
        <v>2268</v>
      </c>
      <c r="X352" s="219">
        <v>54</v>
      </c>
      <c r="AC352">
        <v>2.5</v>
      </c>
      <c r="AD352">
        <v>0.5</v>
      </c>
      <c r="AR352" s="219">
        <v>3.7</v>
      </c>
      <c r="AS352" s="219">
        <v>0.2</v>
      </c>
      <c r="AT352" s="219">
        <v>30.3</v>
      </c>
      <c r="AU352" s="219">
        <v>0.5</v>
      </c>
      <c r="AW352" s="219">
        <v>33</v>
      </c>
      <c r="AX352" s="219">
        <v>1</v>
      </c>
      <c r="AZ352">
        <v>1</v>
      </c>
      <c r="BA352">
        <v>-0.377</v>
      </c>
      <c r="BD352" t="s">
        <v>17215</v>
      </c>
    </row>
    <row r="353" spans="2:56" ht="18" x14ac:dyDescent="0.25">
      <c r="B353">
        <v>1</v>
      </c>
      <c r="C353" t="s">
        <v>14538</v>
      </c>
      <c r="G353" t="s">
        <v>16061</v>
      </c>
      <c r="H353" s="352" t="s">
        <v>11553</v>
      </c>
      <c r="I353" t="s">
        <v>16081</v>
      </c>
      <c r="J353" s="352" t="s">
        <v>14439</v>
      </c>
      <c r="K353">
        <v>900</v>
      </c>
      <c r="L353">
        <v>211</v>
      </c>
      <c r="Q353" s="219">
        <v>7.8</v>
      </c>
      <c r="R353" s="219">
        <v>0.1</v>
      </c>
      <c r="T353" s="219">
        <v>2422</v>
      </c>
      <c r="U353" s="219">
        <v>47</v>
      </c>
      <c r="W353" s="219">
        <v>2246</v>
      </c>
      <c r="X353" s="219">
        <v>41</v>
      </c>
      <c r="AC353">
        <v>2.2999999999999998</v>
      </c>
      <c r="AD353">
        <v>0.5</v>
      </c>
      <c r="AR353" s="219">
        <v>3.7</v>
      </c>
      <c r="AS353" s="219">
        <v>0.2</v>
      </c>
      <c r="AT353" s="219">
        <v>27</v>
      </c>
      <c r="AU353" s="219">
        <v>0.1</v>
      </c>
      <c r="AW353" s="219">
        <v>33</v>
      </c>
      <c r="AX353" s="219">
        <v>1</v>
      </c>
      <c r="AZ353">
        <v>1</v>
      </c>
      <c r="BA353">
        <v>0.67500000000000004</v>
      </c>
      <c r="BD353" t="s">
        <v>17215</v>
      </c>
    </row>
    <row r="354" spans="2:56" ht="18" x14ac:dyDescent="0.25">
      <c r="B354">
        <v>1</v>
      </c>
      <c r="C354" t="s">
        <v>14538</v>
      </c>
      <c r="G354" t="s">
        <v>16061</v>
      </c>
      <c r="H354" s="352" t="s">
        <v>11553</v>
      </c>
      <c r="I354" t="s">
        <v>16081</v>
      </c>
      <c r="J354" s="352" t="s">
        <v>14439</v>
      </c>
      <c r="K354">
        <v>1290</v>
      </c>
      <c r="L354">
        <v>247</v>
      </c>
      <c r="Q354" s="219">
        <v>7.6</v>
      </c>
      <c r="R354" s="219">
        <v>0.08</v>
      </c>
      <c r="T354" s="219">
        <v>2447</v>
      </c>
      <c r="U354" s="219">
        <v>77</v>
      </c>
      <c r="W354" s="219">
        <v>2311</v>
      </c>
      <c r="X354" s="219">
        <v>77</v>
      </c>
      <c r="AC354">
        <v>2</v>
      </c>
      <c r="AD354">
        <v>0.4</v>
      </c>
      <c r="AR354" s="219">
        <v>3.7</v>
      </c>
      <c r="AS354" s="219">
        <v>0.2</v>
      </c>
      <c r="AT354" s="219">
        <v>30.3</v>
      </c>
      <c r="AU354" s="219">
        <v>0.5</v>
      </c>
      <c r="AW354" s="219">
        <v>33</v>
      </c>
      <c r="AX354" s="219">
        <v>1</v>
      </c>
      <c r="AZ354">
        <v>1</v>
      </c>
      <c r="BA354">
        <v>0.24399999999999999</v>
      </c>
      <c r="BD354" t="s">
        <v>17215</v>
      </c>
    </row>
    <row r="355" spans="2:56" ht="18" x14ac:dyDescent="0.25">
      <c r="B355">
        <v>1</v>
      </c>
      <c r="C355" t="s">
        <v>14538</v>
      </c>
      <c r="G355" t="s">
        <v>16061</v>
      </c>
      <c r="H355" s="352" t="s">
        <v>11553</v>
      </c>
      <c r="I355" t="s">
        <v>16081</v>
      </c>
      <c r="J355" s="352" t="s">
        <v>14439</v>
      </c>
      <c r="K355">
        <v>1340</v>
      </c>
      <c r="L355">
        <v>207</v>
      </c>
      <c r="Q355" s="219">
        <v>7.6</v>
      </c>
      <c r="R355" s="219">
        <v>0.06</v>
      </c>
      <c r="T355" s="219">
        <v>2442</v>
      </c>
      <c r="U355" s="219">
        <v>33</v>
      </c>
      <c r="W355" s="219">
        <v>2336</v>
      </c>
      <c r="X355" s="219">
        <v>33</v>
      </c>
      <c r="AC355">
        <v>1.7</v>
      </c>
      <c r="AD355">
        <v>0.2</v>
      </c>
      <c r="AR355" s="219">
        <v>3.7</v>
      </c>
      <c r="AS355" s="219">
        <v>0.2</v>
      </c>
      <c r="AT355" s="219">
        <v>27</v>
      </c>
      <c r="AU355" s="219">
        <v>0.1</v>
      </c>
      <c r="AW355" s="219">
        <v>33</v>
      </c>
      <c r="AX355" s="219">
        <v>1</v>
      </c>
      <c r="AZ355">
        <v>1</v>
      </c>
      <c r="BA355">
        <v>1.22</v>
      </c>
      <c r="BD355" t="s">
        <v>17215</v>
      </c>
    </row>
    <row r="356" spans="2:56" ht="18" x14ac:dyDescent="0.25">
      <c r="B356">
        <v>1</v>
      </c>
      <c r="C356" t="s">
        <v>14538</v>
      </c>
      <c r="G356" t="s">
        <v>16061</v>
      </c>
      <c r="H356" s="352" t="s">
        <v>11553</v>
      </c>
      <c r="I356" t="s">
        <v>16081</v>
      </c>
      <c r="J356" s="352" t="s">
        <v>14439</v>
      </c>
      <c r="K356">
        <v>1290</v>
      </c>
      <c r="L356">
        <v>247</v>
      </c>
      <c r="Q356" s="219">
        <v>7.6</v>
      </c>
      <c r="R356" s="219">
        <v>0.08</v>
      </c>
      <c r="T356" s="219">
        <v>2447</v>
      </c>
      <c r="U356" s="219">
        <v>77</v>
      </c>
      <c r="W356" s="219">
        <v>2311</v>
      </c>
      <c r="X356" s="219">
        <v>77</v>
      </c>
      <c r="AC356">
        <v>2</v>
      </c>
      <c r="AD356">
        <v>0.4</v>
      </c>
      <c r="AR356" s="219">
        <v>3.7</v>
      </c>
      <c r="AS356" s="219">
        <v>0.2</v>
      </c>
      <c r="AT356" s="219">
        <v>30.3</v>
      </c>
      <c r="AU356" s="219">
        <v>0.5</v>
      </c>
      <c r="AW356" s="219">
        <v>33</v>
      </c>
      <c r="AX356" s="219">
        <v>1</v>
      </c>
      <c r="AZ356">
        <v>1</v>
      </c>
      <c r="BA356">
        <v>-0.53</v>
      </c>
      <c r="BD356" t="s">
        <v>17215</v>
      </c>
    </row>
    <row r="357" spans="2:56" ht="18" x14ac:dyDescent="0.25">
      <c r="B357">
        <v>1</v>
      </c>
      <c r="C357" t="s">
        <v>14538</v>
      </c>
      <c r="G357" t="s">
        <v>16061</v>
      </c>
      <c r="H357" s="352" t="s">
        <v>11553</v>
      </c>
      <c r="I357" t="s">
        <v>16081</v>
      </c>
      <c r="J357" s="352" t="s">
        <v>14439</v>
      </c>
      <c r="K357">
        <v>950</v>
      </c>
      <c r="L357">
        <v>196</v>
      </c>
      <c r="Q357" s="219">
        <v>7.8</v>
      </c>
      <c r="R357" s="219">
        <v>0.09</v>
      </c>
      <c r="T357" s="219">
        <v>2460</v>
      </c>
      <c r="U357" s="219">
        <v>52</v>
      </c>
      <c r="W357" s="219">
        <v>2268</v>
      </c>
      <c r="X357" s="219">
        <v>54</v>
      </c>
      <c r="AC357">
        <v>2.5</v>
      </c>
      <c r="AD357">
        <v>0.5</v>
      </c>
      <c r="AR357" s="219">
        <v>3.7</v>
      </c>
      <c r="AS357" s="219">
        <v>0.2</v>
      </c>
      <c r="AT357" s="219">
        <v>30.3</v>
      </c>
      <c r="AU357" s="219">
        <v>0.5</v>
      </c>
      <c r="AW357" s="219">
        <v>33</v>
      </c>
      <c r="AX357" s="219">
        <v>1</v>
      </c>
      <c r="AZ357">
        <v>1</v>
      </c>
      <c r="BA357">
        <v>0.59899999999999998</v>
      </c>
      <c r="BD357" t="s">
        <v>17215</v>
      </c>
    </row>
    <row r="358" spans="2:56" ht="18" x14ac:dyDescent="0.25">
      <c r="B358">
        <v>1</v>
      </c>
      <c r="C358" t="s">
        <v>14538</v>
      </c>
      <c r="G358" t="s">
        <v>16061</v>
      </c>
      <c r="H358" s="352" t="s">
        <v>11553</v>
      </c>
      <c r="I358" t="s">
        <v>16081</v>
      </c>
      <c r="J358" s="352" t="s">
        <v>14439</v>
      </c>
      <c r="K358">
        <v>950</v>
      </c>
      <c r="L358">
        <v>196</v>
      </c>
      <c r="Q358" s="219">
        <v>7.8</v>
      </c>
      <c r="R358" s="219">
        <v>0.09</v>
      </c>
      <c r="T358" s="219">
        <v>2460</v>
      </c>
      <c r="U358" s="219">
        <v>52</v>
      </c>
      <c r="W358" s="219">
        <v>2268</v>
      </c>
      <c r="X358" s="219">
        <v>54</v>
      </c>
      <c r="AC358">
        <v>2.5</v>
      </c>
      <c r="AD358">
        <v>0.5</v>
      </c>
      <c r="AR358" s="219">
        <v>3.7</v>
      </c>
      <c r="AS358" s="219">
        <v>0.2</v>
      </c>
      <c r="AT358" s="219">
        <v>30.3</v>
      </c>
      <c r="AU358" s="219">
        <v>0.5</v>
      </c>
      <c r="AW358" s="219">
        <v>33</v>
      </c>
      <c r="AX358" s="219">
        <v>1</v>
      </c>
      <c r="AZ358">
        <v>1</v>
      </c>
      <c r="BA358">
        <v>0.24299999999999999</v>
      </c>
      <c r="BD358" t="s">
        <v>17215</v>
      </c>
    </row>
    <row r="359" spans="2:56" ht="18" x14ac:dyDescent="0.25">
      <c r="B359">
        <v>1</v>
      </c>
      <c r="C359" t="s">
        <v>14538</v>
      </c>
      <c r="G359" t="s">
        <v>16061</v>
      </c>
      <c r="H359" s="352" t="s">
        <v>11553</v>
      </c>
      <c r="I359" t="s">
        <v>16081</v>
      </c>
      <c r="J359" s="352" t="s">
        <v>14439</v>
      </c>
      <c r="K359">
        <v>1340</v>
      </c>
      <c r="L359">
        <v>207</v>
      </c>
      <c r="Q359" s="219">
        <v>7.6</v>
      </c>
      <c r="R359" s="219">
        <v>0.06</v>
      </c>
      <c r="T359" s="219">
        <v>2442</v>
      </c>
      <c r="U359" s="219">
        <v>33</v>
      </c>
      <c r="W359" s="219">
        <v>2336</v>
      </c>
      <c r="X359" s="219">
        <v>33</v>
      </c>
      <c r="AC359">
        <v>1.7</v>
      </c>
      <c r="AD359">
        <v>0.2</v>
      </c>
      <c r="AR359" s="219">
        <v>3.7</v>
      </c>
      <c r="AS359" s="219">
        <v>0.2</v>
      </c>
      <c r="AT359" s="219">
        <v>27</v>
      </c>
      <c r="AU359" s="219">
        <v>0.1</v>
      </c>
      <c r="AW359" s="219">
        <v>33</v>
      </c>
      <c r="AX359" s="219">
        <v>1</v>
      </c>
      <c r="AZ359">
        <v>1</v>
      </c>
      <c r="BA359">
        <v>-5.7000000000000002E-2</v>
      </c>
      <c r="BD359" t="s">
        <v>17215</v>
      </c>
    </row>
    <row r="360" spans="2:56" ht="18" x14ac:dyDescent="0.25">
      <c r="B360">
        <v>1</v>
      </c>
      <c r="C360" t="s">
        <v>14538</v>
      </c>
      <c r="G360" t="s">
        <v>16061</v>
      </c>
      <c r="H360" s="352" t="s">
        <v>11553</v>
      </c>
      <c r="I360" t="s">
        <v>16081</v>
      </c>
      <c r="J360" s="352" t="s">
        <v>14439</v>
      </c>
      <c r="K360">
        <v>400</v>
      </c>
      <c r="L360">
        <v>49</v>
      </c>
      <c r="Q360" s="219">
        <v>8.1</v>
      </c>
      <c r="R360" s="219">
        <v>0.04</v>
      </c>
      <c r="T360" s="219">
        <v>2406</v>
      </c>
      <c r="U360" s="219">
        <v>47</v>
      </c>
      <c r="W360" s="219">
        <v>2052</v>
      </c>
      <c r="X360" s="219">
        <v>38</v>
      </c>
      <c r="AC360">
        <v>4.3</v>
      </c>
      <c r="AD360">
        <v>4</v>
      </c>
      <c r="AR360" s="219">
        <v>3.7</v>
      </c>
      <c r="AS360" s="219">
        <v>0.2</v>
      </c>
      <c r="AT360" s="219">
        <v>30.3</v>
      </c>
      <c r="AU360" s="219">
        <v>0.5</v>
      </c>
      <c r="AW360" s="219">
        <v>33</v>
      </c>
      <c r="AX360" s="219">
        <v>1</v>
      </c>
      <c r="AZ360">
        <v>1</v>
      </c>
      <c r="BA360">
        <v>-0.375</v>
      </c>
      <c r="BD360" t="s">
        <v>17215</v>
      </c>
    </row>
    <row r="361" spans="2:56" ht="18" x14ac:dyDescent="0.25">
      <c r="B361">
        <v>1</v>
      </c>
      <c r="C361" t="s">
        <v>14538</v>
      </c>
      <c r="G361" t="s">
        <v>16061</v>
      </c>
      <c r="H361" s="352" t="s">
        <v>11553</v>
      </c>
      <c r="I361" t="s">
        <v>16081</v>
      </c>
      <c r="J361" s="352" t="s">
        <v>14439</v>
      </c>
      <c r="K361">
        <v>400</v>
      </c>
      <c r="L361">
        <v>49</v>
      </c>
      <c r="Q361" s="219">
        <v>8.1</v>
      </c>
      <c r="R361" s="219">
        <v>0.04</v>
      </c>
      <c r="T361" s="219">
        <v>2406</v>
      </c>
      <c r="U361" s="219">
        <v>47</v>
      </c>
      <c r="W361" s="219">
        <v>2052</v>
      </c>
      <c r="X361" s="219">
        <v>38</v>
      </c>
      <c r="AC361">
        <v>4.3</v>
      </c>
      <c r="AD361">
        <v>4</v>
      </c>
      <c r="AR361" s="219">
        <v>3.7</v>
      </c>
      <c r="AS361" s="219">
        <v>0.2</v>
      </c>
      <c r="AT361" s="219">
        <v>30.3</v>
      </c>
      <c r="AU361" s="219">
        <v>0.5</v>
      </c>
      <c r="AW361" s="219">
        <v>33</v>
      </c>
      <c r="AX361" s="219">
        <v>1</v>
      </c>
      <c r="AZ361">
        <v>1</v>
      </c>
      <c r="BA361">
        <v>5.0000000000000001E-3</v>
      </c>
      <c r="BD361" t="s">
        <v>17215</v>
      </c>
    </row>
    <row r="362" spans="2:56" ht="18" x14ac:dyDescent="0.25">
      <c r="B362">
        <v>1</v>
      </c>
      <c r="C362" t="s">
        <v>14538</v>
      </c>
      <c r="G362" t="s">
        <v>16061</v>
      </c>
      <c r="H362" s="352" t="s">
        <v>11553</v>
      </c>
      <c r="I362" t="s">
        <v>16081</v>
      </c>
      <c r="J362" s="352" t="s">
        <v>14439</v>
      </c>
      <c r="K362">
        <v>400</v>
      </c>
      <c r="L362">
        <v>60</v>
      </c>
      <c r="Q362" s="219">
        <v>8.1</v>
      </c>
      <c r="R362" s="219">
        <v>0.05</v>
      </c>
      <c r="T362" s="219">
        <v>2377</v>
      </c>
      <c r="U362" s="219">
        <v>41</v>
      </c>
      <c r="W362" s="219">
        <v>2057</v>
      </c>
      <c r="X362" s="219">
        <v>43</v>
      </c>
      <c r="AC362">
        <v>3.8</v>
      </c>
      <c r="AD362">
        <v>3</v>
      </c>
      <c r="AR362" s="219">
        <v>3.7</v>
      </c>
      <c r="AS362" s="219">
        <v>0.2</v>
      </c>
      <c r="AT362" s="219">
        <v>27</v>
      </c>
      <c r="AU362" s="219">
        <v>0.1</v>
      </c>
      <c r="AW362" s="219">
        <v>33</v>
      </c>
      <c r="AX362" s="219">
        <v>1</v>
      </c>
      <c r="AZ362">
        <v>1</v>
      </c>
      <c r="BA362">
        <v>8.4000000000000005E-2</v>
      </c>
      <c r="BD362" t="s">
        <v>17215</v>
      </c>
    </row>
    <row r="363" spans="2:56" ht="18" x14ac:dyDescent="0.25">
      <c r="B363">
        <v>1</v>
      </c>
      <c r="C363" t="s">
        <v>14538</v>
      </c>
      <c r="G363" t="s">
        <v>16061</v>
      </c>
      <c r="H363" s="352" t="s">
        <v>11553</v>
      </c>
      <c r="I363" t="s">
        <v>16081</v>
      </c>
      <c r="J363" s="352" t="s">
        <v>14439</v>
      </c>
      <c r="K363">
        <v>1340</v>
      </c>
      <c r="L363">
        <v>207</v>
      </c>
      <c r="Q363" s="219">
        <v>7.6</v>
      </c>
      <c r="R363" s="219">
        <v>0.06</v>
      </c>
      <c r="T363" s="219">
        <v>2442</v>
      </c>
      <c r="U363" s="219">
        <v>33</v>
      </c>
      <c r="W363" s="219">
        <v>2336</v>
      </c>
      <c r="X363" s="219">
        <v>33</v>
      </c>
      <c r="AC363">
        <v>1.7</v>
      </c>
      <c r="AD363">
        <v>0.2</v>
      </c>
      <c r="AR363" s="219">
        <v>3.7</v>
      </c>
      <c r="AS363" s="219">
        <v>0.2</v>
      </c>
      <c r="AT363" s="219">
        <v>27</v>
      </c>
      <c r="AU363" s="219">
        <v>0.1</v>
      </c>
      <c r="AW363" s="219">
        <v>33</v>
      </c>
      <c r="AX363" s="219">
        <v>1</v>
      </c>
      <c r="AZ363">
        <v>1</v>
      </c>
      <c r="BA363">
        <v>0.45700000000000002</v>
      </c>
      <c r="BD363" t="s">
        <v>17215</v>
      </c>
    </row>
    <row r="364" spans="2:56" ht="18" x14ac:dyDescent="0.25">
      <c r="B364">
        <v>1</v>
      </c>
      <c r="C364" t="s">
        <v>14538</v>
      </c>
      <c r="G364" t="s">
        <v>16061</v>
      </c>
      <c r="H364" s="352" t="s">
        <v>11553</v>
      </c>
      <c r="I364" t="s">
        <v>16081</v>
      </c>
      <c r="J364" s="352" t="s">
        <v>14439</v>
      </c>
      <c r="K364">
        <v>1290</v>
      </c>
      <c r="L364">
        <v>247</v>
      </c>
      <c r="Q364" s="219">
        <v>7.6</v>
      </c>
      <c r="R364" s="219">
        <v>0.08</v>
      </c>
      <c r="T364" s="219">
        <v>2447</v>
      </c>
      <c r="U364" s="219">
        <v>77</v>
      </c>
      <c r="W364" s="219">
        <v>2311</v>
      </c>
      <c r="X364" s="219">
        <v>77</v>
      </c>
      <c r="AC364">
        <v>2</v>
      </c>
      <c r="AD364">
        <v>0.4</v>
      </c>
      <c r="AR364" s="219">
        <v>3.7</v>
      </c>
      <c r="AS364" s="219">
        <v>0.2</v>
      </c>
      <c r="AT364" s="219">
        <v>30.3</v>
      </c>
      <c r="AU364" s="219">
        <v>0.5</v>
      </c>
      <c r="AW364" s="219">
        <v>33</v>
      </c>
      <c r="AX364" s="219">
        <v>1</v>
      </c>
      <c r="AZ364">
        <v>1</v>
      </c>
      <c r="BA364">
        <v>-0.187</v>
      </c>
      <c r="BD364" t="s">
        <v>17215</v>
      </c>
    </row>
    <row r="365" spans="2:56" ht="18" x14ac:dyDescent="0.25">
      <c r="B365">
        <v>1</v>
      </c>
      <c r="C365" t="s">
        <v>14538</v>
      </c>
      <c r="G365" t="s">
        <v>16061</v>
      </c>
      <c r="H365" s="352" t="s">
        <v>11553</v>
      </c>
      <c r="I365" t="s">
        <v>16081</v>
      </c>
      <c r="J365" s="352" t="s">
        <v>14439</v>
      </c>
      <c r="K365">
        <v>400</v>
      </c>
      <c r="L365">
        <v>49</v>
      </c>
      <c r="Q365" s="219">
        <v>8.1</v>
      </c>
      <c r="R365" s="219">
        <v>0.04</v>
      </c>
      <c r="T365" s="219">
        <v>2406</v>
      </c>
      <c r="U365" s="219">
        <v>47</v>
      </c>
      <c r="W365" s="219">
        <v>2052</v>
      </c>
      <c r="X365" s="219">
        <v>38</v>
      </c>
      <c r="AC365">
        <v>4.3</v>
      </c>
      <c r="AD365">
        <v>4</v>
      </c>
      <c r="AR365" s="219">
        <v>3.7</v>
      </c>
      <c r="AS365" s="219">
        <v>0.2</v>
      </c>
      <c r="AT365" s="219">
        <v>30.3</v>
      </c>
      <c r="AU365" s="219">
        <v>0.5</v>
      </c>
      <c r="AW365" s="219">
        <v>33</v>
      </c>
      <c r="AX365" s="219">
        <v>1</v>
      </c>
      <c r="AZ365">
        <v>1</v>
      </c>
      <c r="BA365">
        <v>-0.128</v>
      </c>
      <c r="BD365" t="s">
        <v>17215</v>
      </c>
    </row>
    <row r="366" spans="2:56" ht="18" x14ac:dyDescent="0.25">
      <c r="B366">
        <v>1</v>
      </c>
      <c r="C366" t="s">
        <v>14538</v>
      </c>
      <c r="G366" t="s">
        <v>16061</v>
      </c>
      <c r="H366" s="352" t="s">
        <v>11553</v>
      </c>
      <c r="I366" t="s">
        <v>16081</v>
      </c>
      <c r="J366" s="352" t="s">
        <v>14439</v>
      </c>
      <c r="K366">
        <v>900</v>
      </c>
      <c r="L366">
        <v>211</v>
      </c>
      <c r="Q366" s="219">
        <v>7.8</v>
      </c>
      <c r="R366" s="219">
        <v>0.1</v>
      </c>
      <c r="T366" s="219">
        <v>2422</v>
      </c>
      <c r="U366" s="219">
        <v>47</v>
      </c>
      <c r="W366" s="219">
        <v>2246</v>
      </c>
      <c r="X366" s="219">
        <v>41</v>
      </c>
      <c r="AC366">
        <v>2.2999999999999998</v>
      </c>
      <c r="AD366">
        <v>0.5</v>
      </c>
      <c r="AR366" s="219">
        <v>3.7</v>
      </c>
      <c r="AS366" s="219">
        <v>0.2</v>
      </c>
      <c r="AT366" s="219">
        <v>27</v>
      </c>
      <c r="AU366" s="219">
        <v>0.1</v>
      </c>
      <c r="AW366" s="219">
        <v>33</v>
      </c>
      <c r="AX366" s="219">
        <v>1</v>
      </c>
      <c r="AZ366">
        <v>1</v>
      </c>
      <c r="BA366">
        <v>-0.05</v>
      </c>
      <c r="BD366" t="s">
        <v>17215</v>
      </c>
    </row>
    <row r="367" spans="2:56" ht="18" x14ac:dyDescent="0.25">
      <c r="B367">
        <v>1</v>
      </c>
      <c r="C367" t="s">
        <v>14538</v>
      </c>
      <c r="G367" t="s">
        <v>16061</v>
      </c>
      <c r="H367" s="352" t="s">
        <v>11553</v>
      </c>
      <c r="I367" t="s">
        <v>16081</v>
      </c>
      <c r="J367" s="352" t="s">
        <v>14439</v>
      </c>
      <c r="K367">
        <v>400</v>
      </c>
      <c r="L367">
        <v>49</v>
      </c>
      <c r="Q367" s="219">
        <v>8.1</v>
      </c>
      <c r="R367" s="219">
        <v>0.04</v>
      </c>
      <c r="T367" s="219">
        <v>2406</v>
      </c>
      <c r="U367" s="219">
        <v>47</v>
      </c>
      <c r="W367" s="219">
        <v>2052</v>
      </c>
      <c r="X367" s="219">
        <v>38</v>
      </c>
      <c r="AC367">
        <v>4.3</v>
      </c>
      <c r="AD367">
        <v>4</v>
      </c>
      <c r="AR367" s="219">
        <v>3.7</v>
      </c>
      <c r="AS367" s="219">
        <v>0.2</v>
      </c>
      <c r="AT367" s="219">
        <v>30.3</v>
      </c>
      <c r="AU367" s="219">
        <v>0.5</v>
      </c>
      <c r="AW367" s="219">
        <v>33</v>
      </c>
      <c r="AX367" s="219">
        <v>1</v>
      </c>
      <c r="AZ367">
        <v>1</v>
      </c>
      <c r="BA367">
        <v>-0.24199999999999999</v>
      </c>
      <c r="BD367" t="s">
        <v>17215</v>
      </c>
    </row>
    <row r="368" spans="2:56" ht="18" x14ac:dyDescent="0.25">
      <c r="B368">
        <v>1</v>
      </c>
      <c r="C368" t="s">
        <v>14538</v>
      </c>
      <c r="G368" t="s">
        <v>16061</v>
      </c>
      <c r="H368" s="352" t="s">
        <v>11553</v>
      </c>
      <c r="I368" t="s">
        <v>16081</v>
      </c>
      <c r="J368" s="352" t="s">
        <v>14439</v>
      </c>
      <c r="K368">
        <v>1340</v>
      </c>
      <c r="L368">
        <v>207</v>
      </c>
      <c r="Q368" s="219">
        <v>7.6</v>
      </c>
      <c r="R368" s="219">
        <v>0.06</v>
      </c>
      <c r="T368" s="219">
        <v>2442</v>
      </c>
      <c r="U368" s="219">
        <v>33</v>
      </c>
      <c r="W368" s="219">
        <v>2336</v>
      </c>
      <c r="X368" s="219">
        <v>33</v>
      </c>
      <c r="AC368">
        <v>1.7</v>
      </c>
      <c r="AD368">
        <v>0.2</v>
      </c>
      <c r="AR368" s="219">
        <v>3.7</v>
      </c>
      <c r="AS368" s="219">
        <v>0.2</v>
      </c>
      <c r="AT368" s="219">
        <v>27</v>
      </c>
      <c r="AU368" s="219">
        <v>0.1</v>
      </c>
      <c r="AW368" s="219">
        <v>33</v>
      </c>
      <c r="AX368" s="219">
        <v>1</v>
      </c>
      <c r="AZ368">
        <v>1</v>
      </c>
      <c r="BA368">
        <v>0.18</v>
      </c>
      <c r="BD368" t="s">
        <v>17215</v>
      </c>
    </row>
    <row r="369" spans="2:56" ht="18" x14ac:dyDescent="0.25">
      <c r="B369">
        <v>1</v>
      </c>
      <c r="C369" t="s">
        <v>14538</v>
      </c>
      <c r="G369" t="s">
        <v>16061</v>
      </c>
      <c r="H369" s="352" t="s">
        <v>11553</v>
      </c>
      <c r="I369" t="s">
        <v>16081</v>
      </c>
      <c r="J369" s="352" t="s">
        <v>14439</v>
      </c>
      <c r="K369">
        <v>1290</v>
      </c>
      <c r="L369">
        <v>247</v>
      </c>
      <c r="Q369" s="219">
        <v>7.6</v>
      </c>
      <c r="R369" s="219">
        <v>0.08</v>
      </c>
      <c r="T369" s="219">
        <v>2447</v>
      </c>
      <c r="U369" s="219">
        <v>77</v>
      </c>
      <c r="W369" s="219">
        <v>2311</v>
      </c>
      <c r="X369" s="219">
        <v>77</v>
      </c>
      <c r="AC369">
        <v>2</v>
      </c>
      <c r="AD369">
        <v>0.4</v>
      </c>
      <c r="AR369" s="219">
        <v>3.7</v>
      </c>
      <c r="AS369" s="219">
        <v>0.2</v>
      </c>
      <c r="AT369" s="219">
        <v>30.3</v>
      </c>
      <c r="AU369" s="219">
        <v>0.5</v>
      </c>
      <c r="AW369" s="219">
        <v>33</v>
      </c>
      <c r="AX369" s="219">
        <v>1</v>
      </c>
      <c r="AZ369">
        <v>1</v>
      </c>
      <c r="BA369">
        <v>2.1999999999999999E-2</v>
      </c>
      <c r="BD369" t="s">
        <v>17215</v>
      </c>
    </row>
    <row r="370" spans="2:56" ht="18" x14ac:dyDescent="0.25">
      <c r="B370">
        <v>1</v>
      </c>
      <c r="C370" t="s">
        <v>14538</v>
      </c>
      <c r="G370" t="s">
        <v>16061</v>
      </c>
      <c r="H370" s="352" t="s">
        <v>11553</v>
      </c>
      <c r="I370" t="s">
        <v>16081</v>
      </c>
      <c r="J370" s="352" t="s">
        <v>14439</v>
      </c>
      <c r="K370">
        <v>950</v>
      </c>
      <c r="L370">
        <v>196</v>
      </c>
      <c r="Q370" s="219">
        <v>7.8</v>
      </c>
      <c r="R370" s="219">
        <v>0.09</v>
      </c>
      <c r="T370" s="219">
        <v>2460</v>
      </c>
      <c r="U370" s="219">
        <v>52</v>
      </c>
      <c r="W370" s="219">
        <v>2268</v>
      </c>
      <c r="X370" s="219">
        <v>54</v>
      </c>
      <c r="AC370">
        <v>2.5</v>
      </c>
      <c r="AD370">
        <v>0.5</v>
      </c>
      <c r="AR370" s="219">
        <v>3.7</v>
      </c>
      <c r="AS370" s="219">
        <v>0.2</v>
      </c>
      <c r="AT370" s="219">
        <v>30.3</v>
      </c>
      <c r="AU370" s="219">
        <v>0.5</v>
      </c>
      <c r="AW370" s="219">
        <v>33</v>
      </c>
      <c r="AX370" s="219">
        <v>1</v>
      </c>
      <c r="AZ370">
        <v>1</v>
      </c>
      <c r="BA370">
        <v>0.498</v>
      </c>
      <c r="BD370" t="s">
        <v>17215</v>
      </c>
    </row>
    <row r="371" spans="2:56" ht="18" x14ac:dyDescent="0.25">
      <c r="B371">
        <v>1</v>
      </c>
      <c r="C371" t="s">
        <v>14538</v>
      </c>
      <c r="G371" t="s">
        <v>14075</v>
      </c>
      <c r="H371" s="352" t="s">
        <v>11553</v>
      </c>
      <c r="I371" t="s">
        <v>16080</v>
      </c>
      <c r="J371" s="352" t="s">
        <v>14439</v>
      </c>
      <c r="K371">
        <v>1290</v>
      </c>
      <c r="L371">
        <v>247</v>
      </c>
      <c r="Q371" s="219">
        <v>7.6</v>
      </c>
      <c r="R371" s="219">
        <v>0.08</v>
      </c>
      <c r="T371" s="219">
        <v>2447</v>
      </c>
      <c r="U371" s="219">
        <v>77</v>
      </c>
      <c r="W371" s="219">
        <v>2311</v>
      </c>
      <c r="X371" s="219">
        <v>77</v>
      </c>
      <c r="AC371">
        <v>2</v>
      </c>
      <c r="AD371">
        <v>0.4</v>
      </c>
      <c r="AR371" s="219">
        <v>3.7</v>
      </c>
      <c r="AS371" s="219">
        <v>0.2</v>
      </c>
      <c r="AT371" s="219">
        <v>30.3</v>
      </c>
      <c r="AU371" s="219">
        <v>0.5</v>
      </c>
      <c r="AW371" s="219">
        <v>33</v>
      </c>
      <c r="AX371" s="219">
        <v>1</v>
      </c>
      <c r="AZ371">
        <v>1</v>
      </c>
      <c r="BA371">
        <v>0.20599999999999999</v>
      </c>
      <c r="BD371" t="s">
        <v>17215</v>
      </c>
    </row>
    <row r="372" spans="2:56" ht="18" x14ac:dyDescent="0.25">
      <c r="B372">
        <v>1</v>
      </c>
      <c r="C372" t="s">
        <v>14538</v>
      </c>
      <c r="G372" t="s">
        <v>14075</v>
      </c>
      <c r="H372" s="352" t="s">
        <v>11553</v>
      </c>
      <c r="I372" t="s">
        <v>16080</v>
      </c>
      <c r="J372" s="352" t="s">
        <v>14439</v>
      </c>
      <c r="K372">
        <v>400</v>
      </c>
      <c r="L372">
        <v>60</v>
      </c>
      <c r="Q372" s="219">
        <v>8.1</v>
      </c>
      <c r="R372" s="219">
        <v>0.05</v>
      </c>
      <c r="T372" s="219">
        <v>2377</v>
      </c>
      <c r="U372" s="219">
        <v>41</v>
      </c>
      <c r="W372" s="219">
        <v>2057</v>
      </c>
      <c r="X372" s="219">
        <v>43</v>
      </c>
      <c r="AC372">
        <v>3.8</v>
      </c>
      <c r="AD372">
        <v>3</v>
      </c>
      <c r="AR372" s="219">
        <v>3.7</v>
      </c>
      <c r="AS372" s="219">
        <v>0.2</v>
      </c>
      <c r="AT372" s="219">
        <v>27</v>
      </c>
      <c r="AU372" s="219">
        <v>0.1</v>
      </c>
      <c r="AW372" s="219">
        <v>33</v>
      </c>
      <c r="AX372" s="219">
        <v>1</v>
      </c>
      <c r="AZ372">
        <v>1</v>
      </c>
      <c r="BA372">
        <v>-0.33600000000000002</v>
      </c>
      <c r="BD372" t="s">
        <v>17215</v>
      </c>
    </row>
    <row r="373" spans="2:56" ht="18" x14ac:dyDescent="0.25">
      <c r="B373">
        <v>1</v>
      </c>
      <c r="C373" t="s">
        <v>14538</v>
      </c>
      <c r="G373" t="s">
        <v>14075</v>
      </c>
      <c r="H373" s="352" t="s">
        <v>11553</v>
      </c>
      <c r="I373" t="s">
        <v>16080</v>
      </c>
      <c r="J373" s="352" t="s">
        <v>14439</v>
      </c>
      <c r="K373">
        <v>950</v>
      </c>
      <c r="L373">
        <v>196</v>
      </c>
      <c r="Q373" s="219">
        <v>7.8</v>
      </c>
      <c r="R373" s="219">
        <v>0.09</v>
      </c>
      <c r="T373" s="219">
        <v>2460</v>
      </c>
      <c r="U373" s="219">
        <v>52</v>
      </c>
      <c r="W373" s="219">
        <v>2268</v>
      </c>
      <c r="X373" s="219">
        <v>54</v>
      </c>
      <c r="AC373">
        <v>2.5</v>
      </c>
      <c r="AD373">
        <v>0.5</v>
      </c>
      <c r="AR373" s="219">
        <v>3.7</v>
      </c>
      <c r="AS373" s="219">
        <v>0.2</v>
      </c>
      <c r="AT373" s="219">
        <v>30.3</v>
      </c>
      <c r="AU373" s="219">
        <v>0.5</v>
      </c>
      <c r="AW373" s="219">
        <v>33</v>
      </c>
      <c r="AX373" s="219">
        <v>1</v>
      </c>
      <c r="AZ373">
        <v>1</v>
      </c>
      <c r="BA373">
        <v>-0.315</v>
      </c>
      <c r="BD373" t="s">
        <v>17215</v>
      </c>
    </row>
    <row r="374" spans="2:56" ht="18" x14ac:dyDescent="0.25">
      <c r="B374">
        <v>1</v>
      </c>
      <c r="C374" t="s">
        <v>14538</v>
      </c>
      <c r="G374" t="s">
        <v>14075</v>
      </c>
      <c r="H374" s="352" t="s">
        <v>11553</v>
      </c>
      <c r="I374" t="s">
        <v>16081</v>
      </c>
      <c r="J374" s="352" t="s">
        <v>14439</v>
      </c>
      <c r="K374">
        <v>400</v>
      </c>
      <c r="L374">
        <v>60</v>
      </c>
      <c r="Q374" s="219">
        <v>8.1</v>
      </c>
      <c r="R374" s="219">
        <v>0.05</v>
      </c>
      <c r="T374" s="219">
        <v>2377</v>
      </c>
      <c r="U374" s="219">
        <v>41</v>
      </c>
      <c r="W374" s="219">
        <v>2057</v>
      </c>
      <c r="X374" s="219">
        <v>43</v>
      </c>
      <c r="AC374">
        <v>3.8</v>
      </c>
      <c r="AD374">
        <v>3</v>
      </c>
      <c r="AR374" s="219">
        <v>3.7</v>
      </c>
      <c r="AS374" s="219">
        <v>0.2</v>
      </c>
      <c r="AT374" s="219">
        <v>27</v>
      </c>
      <c r="AU374" s="219">
        <v>0.1</v>
      </c>
      <c r="AW374" s="219">
        <v>33</v>
      </c>
      <c r="AX374" s="219">
        <v>1</v>
      </c>
      <c r="AZ374">
        <v>1</v>
      </c>
      <c r="BA374">
        <v>0.26400000000000001</v>
      </c>
      <c r="BD374" t="s">
        <v>17215</v>
      </c>
    </row>
    <row r="375" spans="2:56" ht="18" x14ac:dyDescent="0.25">
      <c r="B375">
        <v>1</v>
      </c>
      <c r="C375" t="s">
        <v>14538</v>
      </c>
      <c r="G375" t="s">
        <v>14075</v>
      </c>
      <c r="H375" s="352" t="s">
        <v>11553</v>
      </c>
      <c r="I375" t="s">
        <v>16081</v>
      </c>
      <c r="J375" s="352" t="s">
        <v>14439</v>
      </c>
      <c r="K375">
        <v>950</v>
      </c>
      <c r="L375">
        <v>196</v>
      </c>
      <c r="Q375" s="219">
        <v>7.8</v>
      </c>
      <c r="R375" s="219">
        <v>0.09</v>
      </c>
      <c r="T375" s="219">
        <v>2460</v>
      </c>
      <c r="U375" s="219">
        <v>52</v>
      </c>
      <c r="W375" s="219">
        <v>2268</v>
      </c>
      <c r="X375" s="219">
        <v>54</v>
      </c>
      <c r="AC375">
        <v>2.5</v>
      </c>
      <c r="AD375">
        <v>0.5</v>
      </c>
      <c r="AR375" s="219">
        <v>3.7</v>
      </c>
      <c r="AS375" s="219">
        <v>0.2</v>
      </c>
      <c r="AT375" s="219">
        <v>30.3</v>
      </c>
      <c r="AU375" s="219">
        <v>0.5</v>
      </c>
      <c r="AW375" s="219">
        <v>33</v>
      </c>
      <c r="AX375" s="219">
        <v>1</v>
      </c>
      <c r="AZ375">
        <v>1</v>
      </c>
      <c r="BA375">
        <v>6.2E-2</v>
      </c>
      <c r="BD375" t="s">
        <v>17215</v>
      </c>
    </row>
    <row r="376" spans="2:56" ht="18" x14ac:dyDescent="0.25">
      <c r="B376">
        <v>1</v>
      </c>
      <c r="C376" t="s">
        <v>14538</v>
      </c>
      <c r="G376" t="s">
        <v>14075</v>
      </c>
      <c r="H376" s="352" t="s">
        <v>11553</v>
      </c>
      <c r="I376" t="s">
        <v>16081</v>
      </c>
      <c r="J376" s="352" t="s">
        <v>14439</v>
      </c>
      <c r="K376">
        <v>1340</v>
      </c>
      <c r="L376">
        <v>207</v>
      </c>
      <c r="Q376" s="219">
        <v>7.6</v>
      </c>
      <c r="R376" s="219">
        <v>0.06</v>
      </c>
      <c r="T376" s="219">
        <v>2442</v>
      </c>
      <c r="U376" s="219">
        <v>33</v>
      </c>
      <c r="W376" s="219">
        <v>2336</v>
      </c>
      <c r="X376" s="219">
        <v>33</v>
      </c>
      <c r="AC376">
        <v>1.7</v>
      </c>
      <c r="AD376">
        <v>0.2</v>
      </c>
      <c r="AR376" s="219">
        <v>3.7</v>
      </c>
      <c r="AS376" s="219">
        <v>0.2</v>
      </c>
      <c r="AT376" s="219">
        <v>27</v>
      </c>
      <c r="AU376" s="219">
        <v>0.1</v>
      </c>
      <c r="AW376" s="219">
        <v>33</v>
      </c>
      <c r="AX376" s="219">
        <v>1</v>
      </c>
      <c r="AZ376">
        <v>1</v>
      </c>
      <c r="BA376">
        <v>0.4</v>
      </c>
      <c r="BD376" t="s">
        <v>17215</v>
      </c>
    </row>
    <row r="377" spans="2:56" ht="18" x14ac:dyDescent="0.25">
      <c r="B377">
        <v>1</v>
      </c>
      <c r="C377" t="s">
        <v>14538</v>
      </c>
      <c r="G377" t="s">
        <v>14075</v>
      </c>
      <c r="H377" s="352" t="s">
        <v>11553</v>
      </c>
      <c r="I377" t="s">
        <v>16080</v>
      </c>
      <c r="J377" s="352" t="s">
        <v>14439</v>
      </c>
      <c r="K377">
        <v>950</v>
      </c>
      <c r="L377">
        <v>196</v>
      </c>
      <c r="Q377" s="219">
        <v>7.8</v>
      </c>
      <c r="R377" s="219">
        <v>0.09</v>
      </c>
      <c r="T377" s="219">
        <v>2460</v>
      </c>
      <c r="U377" s="219">
        <v>52</v>
      </c>
      <c r="W377" s="219">
        <v>2268</v>
      </c>
      <c r="X377" s="219">
        <v>54</v>
      </c>
      <c r="AC377">
        <v>2.5</v>
      </c>
      <c r="AD377">
        <v>0.5</v>
      </c>
      <c r="AR377" s="219">
        <v>3.7</v>
      </c>
      <c r="AS377" s="219">
        <v>0.2</v>
      </c>
      <c r="AT377" s="219">
        <v>30.3</v>
      </c>
      <c r="AU377" s="219">
        <v>0.5</v>
      </c>
      <c r="AW377" s="219">
        <v>33</v>
      </c>
      <c r="AX377" s="219">
        <v>1</v>
      </c>
      <c r="AZ377">
        <v>1</v>
      </c>
      <c r="BA377">
        <v>0.24099999999999999</v>
      </c>
      <c r="BD377" t="s">
        <v>17215</v>
      </c>
    </row>
    <row r="378" spans="2:56" ht="18" x14ac:dyDescent="0.25">
      <c r="B378">
        <v>1</v>
      </c>
      <c r="C378" t="s">
        <v>14538</v>
      </c>
      <c r="G378" t="s">
        <v>14075</v>
      </c>
      <c r="H378" s="352" t="s">
        <v>11553</v>
      </c>
      <c r="I378" t="s">
        <v>16080</v>
      </c>
      <c r="J378" s="352" t="s">
        <v>14439</v>
      </c>
      <c r="K378">
        <v>400</v>
      </c>
      <c r="L378">
        <v>49</v>
      </c>
      <c r="Q378" s="219">
        <v>8.1</v>
      </c>
      <c r="R378" s="219">
        <v>0.04</v>
      </c>
      <c r="T378" s="219">
        <v>2406</v>
      </c>
      <c r="U378" s="219">
        <v>47</v>
      </c>
      <c r="W378" s="219">
        <v>2052</v>
      </c>
      <c r="X378" s="219">
        <v>38</v>
      </c>
      <c r="AC378">
        <v>4.3</v>
      </c>
      <c r="AD378">
        <v>4</v>
      </c>
      <c r="AR378" s="219">
        <v>3.7</v>
      </c>
      <c r="AS378" s="219">
        <v>0.2</v>
      </c>
      <c r="AT378" s="219">
        <v>30.3</v>
      </c>
      <c r="AU378" s="219">
        <v>0.5</v>
      </c>
      <c r="AW378" s="219">
        <v>33</v>
      </c>
      <c r="AX378" s="219">
        <v>1</v>
      </c>
      <c r="AZ378">
        <v>1</v>
      </c>
      <c r="BA378">
        <v>0.29299999999999998</v>
      </c>
      <c r="BD378" t="s">
        <v>17215</v>
      </c>
    </row>
    <row r="379" spans="2:56" ht="18" x14ac:dyDescent="0.25">
      <c r="B379">
        <v>1</v>
      </c>
      <c r="C379" t="s">
        <v>14538</v>
      </c>
      <c r="G379" t="s">
        <v>14075</v>
      </c>
      <c r="H379" s="352" t="s">
        <v>11553</v>
      </c>
      <c r="I379" t="s">
        <v>16081</v>
      </c>
      <c r="J379" s="352" t="s">
        <v>14439</v>
      </c>
      <c r="K379">
        <v>900</v>
      </c>
      <c r="L379">
        <v>211</v>
      </c>
      <c r="Q379" s="219">
        <v>7.8</v>
      </c>
      <c r="R379" s="219">
        <v>0.1</v>
      </c>
      <c r="T379" s="219">
        <v>2422</v>
      </c>
      <c r="U379" s="219">
        <v>47</v>
      </c>
      <c r="W379" s="219">
        <v>2246</v>
      </c>
      <c r="X379" s="219">
        <v>41</v>
      </c>
      <c r="AC379">
        <v>2.2999999999999998</v>
      </c>
      <c r="AD379">
        <v>0.5</v>
      </c>
      <c r="AR379" s="219">
        <v>3.7</v>
      </c>
      <c r="AS379" s="219">
        <v>0.2</v>
      </c>
      <c r="AT379" s="219">
        <v>27</v>
      </c>
      <c r="AU379" s="219">
        <v>0.1</v>
      </c>
      <c r="AW379" s="219">
        <v>33</v>
      </c>
      <c r="AX379" s="219">
        <v>1</v>
      </c>
      <c r="AZ379">
        <v>1</v>
      </c>
      <c r="BA379">
        <v>0.22500000000000001</v>
      </c>
      <c r="BD379" t="s">
        <v>17215</v>
      </c>
    </row>
    <row r="380" spans="2:56" ht="18" x14ac:dyDescent="0.25">
      <c r="B380">
        <v>1</v>
      </c>
      <c r="C380" t="s">
        <v>14538</v>
      </c>
      <c r="G380" t="s">
        <v>14075</v>
      </c>
      <c r="H380" s="352" t="s">
        <v>11553</v>
      </c>
      <c r="I380" t="s">
        <v>16080</v>
      </c>
      <c r="J380" s="352" t="s">
        <v>14439</v>
      </c>
      <c r="K380">
        <v>1340</v>
      </c>
      <c r="L380">
        <v>207</v>
      </c>
      <c r="Q380" s="219">
        <v>7.6</v>
      </c>
      <c r="R380" s="219">
        <v>0.06</v>
      </c>
      <c r="T380" s="219">
        <v>2442</v>
      </c>
      <c r="U380" s="219">
        <v>33</v>
      </c>
      <c r="W380" s="219">
        <v>2336</v>
      </c>
      <c r="X380" s="219">
        <v>33</v>
      </c>
      <c r="AC380">
        <v>1.7</v>
      </c>
      <c r="AD380">
        <v>0.2</v>
      </c>
      <c r="AR380" s="219">
        <v>3.7</v>
      </c>
      <c r="AS380" s="219">
        <v>0.2</v>
      </c>
      <c r="AT380" s="219">
        <v>27</v>
      </c>
      <c r="AU380" s="219">
        <v>0.1</v>
      </c>
      <c r="AW380" s="219">
        <v>33</v>
      </c>
      <c r="AX380" s="219">
        <v>1</v>
      </c>
      <c r="AZ380">
        <v>1</v>
      </c>
      <c r="BA380">
        <v>0.11899999999999999</v>
      </c>
      <c r="BD380" t="s">
        <v>17215</v>
      </c>
    </row>
    <row r="381" spans="2:56" ht="18" x14ac:dyDescent="0.25">
      <c r="B381">
        <v>1</v>
      </c>
      <c r="C381" t="s">
        <v>14538</v>
      </c>
      <c r="G381" t="s">
        <v>14075</v>
      </c>
      <c r="H381" s="352" t="s">
        <v>11553</v>
      </c>
      <c r="I381" t="s">
        <v>16081</v>
      </c>
      <c r="J381" s="352" t="s">
        <v>14439</v>
      </c>
      <c r="K381">
        <v>1290</v>
      </c>
      <c r="L381">
        <v>247</v>
      </c>
      <c r="Q381" s="219">
        <v>7.6</v>
      </c>
      <c r="R381" s="219">
        <v>0.08</v>
      </c>
      <c r="T381" s="219">
        <v>2447</v>
      </c>
      <c r="U381" s="219">
        <v>77</v>
      </c>
      <c r="W381" s="219">
        <v>2311</v>
      </c>
      <c r="X381" s="219">
        <v>77</v>
      </c>
      <c r="AC381">
        <v>2</v>
      </c>
      <c r="AD381">
        <v>0.4</v>
      </c>
      <c r="AR381" s="219">
        <v>3.7</v>
      </c>
      <c r="AS381" s="219">
        <v>0.2</v>
      </c>
      <c r="AT381" s="219">
        <v>30.3</v>
      </c>
      <c r="AU381" s="219">
        <v>0.5</v>
      </c>
      <c r="AW381" s="219">
        <v>33</v>
      </c>
      <c r="AX381" s="219">
        <v>1</v>
      </c>
      <c r="AZ381">
        <v>1</v>
      </c>
      <c r="BA381">
        <v>1E-3</v>
      </c>
      <c r="BD381" t="s">
        <v>17215</v>
      </c>
    </row>
    <row r="382" spans="2:56" ht="18" x14ac:dyDescent="0.25">
      <c r="B382">
        <v>1</v>
      </c>
      <c r="C382" t="s">
        <v>14538</v>
      </c>
      <c r="G382" t="s">
        <v>14075</v>
      </c>
      <c r="H382" s="352" t="s">
        <v>11553</v>
      </c>
      <c r="I382" t="s">
        <v>16081</v>
      </c>
      <c r="J382" s="352" t="s">
        <v>14439</v>
      </c>
      <c r="K382">
        <v>900</v>
      </c>
      <c r="L382">
        <v>211</v>
      </c>
      <c r="Q382" s="219">
        <v>7.8</v>
      </c>
      <c r="R382" s="219">
        <v>0.1</v>
      </c>
      <c r="T382" s="219">
        <v>2422</v>
      </c>
      <c r="U382" s="219">
        <v>47</v>
      </c>
      <c r="W382" s="219">
        <v>2246</v>
      </c>
      <c r="X382" s="219">
        <v>41</v>
      </c>
      <c r="AC382">
        <v>2.2999999999999998</v>
      </c>
      <c r="AD382">
        <v>0.5</v>
      </c>
      <c r="AR382" s="219">
        <v>3.7</v>
      </c>
      <c r="AS382" s="219">
        <v>0.2</v>
      </c>
      <c r="AT382" s="219">
        <v>27</v>
      </c>
      <c r="AU382" s="219">
        <v>0.1</v>
      </c>
      <c r="AW382" s="219">
        <v>33</v>
      </c>
      <c r="AX382" s="219">
        <v>1</v>
      </c>
      <c r="AZ382">
        <v>1</v>
      </c>
      <c r="BA382">
        <v>0.30299999999999999</v>
      </c>
      <c r="BD382" t="s">
        <v>17215</v>
      </c>
    </row>
    <row r="383" spans="2:56" ht="18" x14ac:dyDescent="0.25">
      <c r="B383">
        <v>1</v>
      </c>
      <c r="C383" t="s">
        <v>14538</v>
      </c>
      <c r="G383" t="s">
        <v>14075</v>
      </c>
      <c r="H383" s="352" t="s">
        <v>11553</v>
      </c>
      <c r="I383" t="s">
        <v>16081</v>
      </c>
      <c r="J383" s="352" t="s">
        <v>14439</v>
      </c>
      <c r="K383">
        <v>400</v>
      </c>
      <c r="L383">
        <v>49</v>
      </c>
      <c r="Q383" s="219">
        <v>8.1</v>
      </c>
      <c r="R383" s="219">
        <v>0.04</v>
      </c>
      <c r="T383" s="219">
        <v>2406</v>
      </c>
      <c r="U383" s="219">
        <v>47</v>
      </c>
      <c r="W383" s="219">
        <v>2052</v>
      </c>
      <c r="X383" s="219">
        <v>38</v>
      </c>
      <c r="AC383">
        <v>4.3</v>
      </c>
      <c r="AD383">
        <v>4</v>
      </c>
      <c r="AR383" s="219">
        <v>3.7</v>
      </c>
      <c r="AS383" s="219">
        <v>0.2</v>
      </c>
      <c r="AT383" s="219">
        <v>30.3</v>
      </c>
      <c r="AU383" s="219">
        <v>0.5</v>
      </c>
      <c r="AW383" s="219">
        <v>33</v>
      </c>
      <c r="AX383" s="219">
        <v>1</v>
      </c>
      <c r="AZ383">
        <v>1</v>
      </c>
      <c r="BA383">
        <v>0.15</v>
      </c>
      <c r="BD383" t="s">
        <v>17215</v>
      </c>
    </row>
    <row r="384" spans="2:56" ht="18" x14ac:dyDescent="0.25">
      <c r="B384">
        <v>1</v>
      </c>
      <c r="C384" t="s">
        <v>14538</v>
      </c>
      <c r="G384" t="s">
        <v>14075</v>
      </c>
      <c r="H384" s="352" t="s">
        <v>11553</v>
      </c>
      <c r="I384" t="s">
        <v>16080</v>
      </c>
      <c r="J384" s="352" t="s">
        <v>14439</v>
      </c>
      <c r="K384">
        <v>400</v>
      </c>
      <c r="L384">
        <v>49</v>
      </c>
      <c r="Q384" s="219">
        <v>8.1</v>
      </c>
      <c r="R384" s="219">
        <v>0.04</v>
      </c>
      <c r="T384" s="219">
        <v>2406</v>
      </c>
      <c r="U384" s="219">
        <v>47</v>
      </c>
      <c r="W384" s="219">
        <v>2052</v>
      </c>
      <c r="X384" s="219">
        <v>38</v>
      </c>
      <c r="AC384">
        <v>4.3</v>
      </c>
      <c r="AD384">
        <v>4</v>
      </c>
      <c r="AR384" s="219">
        <v>3.7</v>
      </c>
      <c r="AS384" s="219">
        <v>0.2</v>
      </c>
      <c r="AT384" s="219">
        <v>30.3</v>
      </c>
      <c r="AU384" s="219">
        <v>0.5</v>
      </c>
      <c r="AW384" s="219">
        <v>33</v>
      </c>
      <c r="AX384" s="219">
        <v>1</v>
      </c>
      <c r="AZ384">
        <v>1</v>
      </c>
      <c r="BA384">
        <v>2.4E-2</v>
      </c>
      <c r="BD384" t="s">
        <v>17215</v>
      </c>
    </row>
    <row r="385" spans="2:56" ht="18" x14ac:dyDescent="0.25">
      <c r="B385">
        <v>1</v>
      </c>
      <c r="C385" t="s">
        <v>14538</v>
      </c>
      <c r="G385" t="s">
        <v>14075</v>
      </c>
      <c r="H385" s="352" t="s">
        <v>11553</v>
      </c>
      <c r="I385" t="s">
        <v>16080</v>
      </c>
      <c r="J385" s="352" t="s">
        <v>14439</v>
      </c>
      <c r="K385">
        <v>950</v>
      </c>
      <c r="L385">
        <v>196</v>
      </c>
      <c r="Q385" s="219">
        <v>7.8</v>
      </c>
      <c r="R385" s="219">
        <v>0.09</v>
      </c>
      <c r="T385" s="219">
        <v>2460</v>
      </c>
      <c r="U385" s="219">
        <v>52</v>
      </c>
      <c r="W385" s="219">
        <v>2268</v>
      </c>
      <c r="X385" s="219">
        <v>54</v>
      </c>
      <c r="AC385">
        <v>2.5</v>
      </c>
      <c r="AD385">
        <v>0.5</v>
      </c>
      <c r="AR385" s="219">
        <v>3.7</v>
      </c>
      <c r="AS385" s="219">
        <v>0.2</v>
      </c>
      <c r="AT385" s="219">
        <v>30.3</v>
      </c>
      <c r="AU385" s="219">
        <v>0.5</v>
      </c>
      <c r="AW385" s="219">
        <v>33</v>
      </c>
      <c r="AX385" s="219">
        <v>1</v>
      </c>
      <c r="AZ385">
        <v>1</v>
      </c>
      <c r="BA385">
        <v>-1.1879999999999999</v>
      </c>
      <c r="BD385" t="s">
        <v>17215</v>
      </c>
    </row>
    <row r="386" spans="2:56" ht="18" x14ac:dyDescent="0.25">
      <c r="B386">
        <v>1</v>
      </c>
      <c r="C386" t="s">
        <v>14538</v>
      </c>
      <c r="G386" t="s">
        <v>14075</v>
      </c>
      <c r="H386" s="352" t="s">
        <v>11553</v>
      </c>
      <c r="I386" t="s">
        <v>16081</v>
      </c>
      <c r="J386" s="352" t="s">
        <v>14439</v>
      </c>
      <c r="K386">
        <v>400</v>
      </c>
      <c r="L386">
        <v>49</v>
      </c>
      <c r="Q386" s="219">
        <v>8.1</v>
      </c>
      <c r="R386" s="219">
        <v>0.04</v>
      </c>
      <c r="T386" s="219">
        <v>2406</v>
      </c>
      <c r="U386" s="219">
        <v>47</v>
      </c>
      <c r="W386" s="219">
        <v>2052</v>
      </c>
      <c r="X386" s="219">
        <v>38</v>
      </c>
      <c r="AC386">
        <v>4.3</v>
      </c>
      <c r="AD386">
        <v>4</v>
      </c>
      <c r="AR386" s="219">
        <v>3.7</v>
      </c>
      <c r="AS386" s="219">
        <v>0.2</v>
      </c>
      <c r="AT386" s="219">
        <v>30.3</v>
      </c>
      <c r="AU386" s="219">
        <v>0.5</v>
      </c>
      <c r="AW386" s="219">
        <v>33</v>
      </c>
      <c r="AX386" s="219">
        <v>1</v>
      </c>
      <c r="AZ386">
        <v>1</v>
      </c>
      <c r="BA386">
        <v>-3.2000000000000001E-2</v>
      </c>
      <c r="BD386" t="s">
        <v>17215</v>
      </c>
    </row>
    <row r="387" spans="2:56" ht="18" x14ac:dyDescent="0.25">
      <c r="B387">
        <v>1</v>
      </c>
      <c r="C387" t="s">
        <v>14538</v>
      </c>
      <c r="G387" t="s">
        <v>14075</v>
      </c>
      <c r="H387" s="352" t="s">
        <v>11553</v>
      </c>
      <c r="I387" t="s">
        <v>16080</v>
      </c>
      <c r="J387" s="352" t="s">
        <v>14439</v>
      </c>
      <c r="K387">
        <v>1290</v>
      </c>
      <c r="L387">
        <v>247</v>
      </c>
      <c r="Q387" s="219">
        <v>7.6</v>
      </c>
      <c r="R387" s="219">
        <v>0.08</v>
      </c>
      <c r="T387" s="219">
        <v>2447</v>
      </c>
      <c r="U387" s="219">
        <v>77</v>
      </c>
      <c r="W387" s="219">
        <v>2311</v>
      </c>
      <c r="X387" s="219">
        <v>77</v>
      </c>
      <c r="AC387">
        <v>2</v>
      </c>
      <c r="AD387">
        <v>0.4</v>
      </c>
      <c r="AR387" s="219">
        <v>3.7</v>
      </c>
      <c r="AS387" s="219">
        <v>0.2</v>
      </c>
      <c r="AT387" s="219">
        <v>30.3</v>
      </c>
      <c r="AU387" s="219">
        <v>0.5</v>
      </c>
      <c r="AW387" s="219">
        <v>33</v>
      </c>
      <c r="AX387" s="219">
        <v>1</v>
      </c>
      <c r="AZ387">
        <v>1</v>
      </c>
      <c r="BA387">
        <v>0.27200000000000002</v>
      </c>
      <c r="BD387" t="s">
        <v>17215</v>
      </c>
    </row>
    <row r="388" spans="2:56" ht="18" x14ac:dyDescent="0.25">
      <c r="B388">
        <v>1</v>
      </c>
      <c r="C388" t="s">
        <v>14538</v>
      </c>
      <c r="G388" t="s">
        <v>14075</v>
      </c>
      <c r="H388" s="352" t="s">
        <v>11553</v>
      </c>
      <c r="I388" t="s">
        <v>16080</v>
      </c>
      <c r="J388" s="352" t="s">
        <v>14439</v>
      </c>
      <c r="K388">
        <v>900</v>
      </c>
      <c r="L388">
        <v>211</v>
      </c>
      <c r="Q388" s="219">
        <v>7.8</v>
      </c>
      <c r="R388" s="219">
        <v>0.1</v>
      </c>
      <c r="T388" s="219">
        <v>2422</v>
      </c>
      <c r="U388" s="219">
        <v>47</v>
      </c>
      <c r="W388" s="219">
        <v>2246</v>
      </c>
      <c r="X388" s="219">
        <v>41</v>
      </c>
      <c r="AC388">
        <v>2.2999999999999998</v>
      </c>
      <c r="AD388">
        <v>0.5</v>
      </c>
      <c r="AR388" s="219">
        <v>3.7</v>
      </c>
      <c r="AS388" s="219">
        <v>0.2</v>
      </c>
      <c r="AT388" s="219">
        <v>27</v>
      </c>
      <c r="AU388" s="219">
        <v>0.1</v>
      </c>
      <c r="AW388" s="219">
        <v>33</v>
      </c>
      <c r="AX388" s="219">
        <v>1</v>
      </c>
      <c r="AZ388">
        <v>1</v>
      </c>
      <c r="BA388">
        <v>0.41799999999999998</v>
      </c>
      <c r="BD388" t="s">
        <v>17215</v>
      </c>
    </row>
    <row r="389" spans="2:56" ht="18" x14ac:dyDescent="0.25">
      <c r="B389">
        <v>1</v>
      </c>
      <c r="C389" t="s">
        <v>14538</v>
      </c>
      <c r="G389" t="s">
        <v>14075</v>
      </c>
      <c r="H389" s="352" t="s">
        <v>11553</v>
      </c>
      <c r="I389" t="s">
        <v>16080</v>
      </c>
      <c r="J389" s="352" t="s">
        <v>14439</v>
      </c>
      <c r="K389">
        <v>400</v>
      </c>
      <c r="L389">
        <v>49</v>
      </c>
      <c r="Q389" s="219">
        <v>8.1</v>
      </c>
      <c r="R389" s="219">
        <v>0.04</v>
      </c>
      <c r="T389" s="219">
        <v>2406</v>
      </c>
      <c r="U389" s="219">
        <v>47</v>
      </c>
      <c r="W389" s="219">
        <v>2052</v>
      </c>
      <c r="X389" s="219">
        <v>38</v>
      </c>
      <c r="AC389">
        <v>4.3</v>
      </c>
      <c r="AD389">
        <v>4</v>
      </c>
      <c r="AR389" s="219">
        <v>3.7</v>
      </c>
      <c r="AS389" s="219">
        <v>0.2</v>
      </c>
      <c r="AT389" s="219">
        <v>30.3</v>
      </c>
      <c r="AU389" s="219">
        <v>0.5</v>
      </c>
      <c r="AW389" s="219">
        <v>33</v>
      </c>
      <c r="AX389" s="219">
        <v>1</v>
      </c>
      <c r="AZ389">
        <v>1</v>
      </c>
      <c r="BA389">
        <v>0.40600000000000003</v>
      </c>
      <c r="BD389" t="s">
        <v>17215</v>
      </c>
    </row>
    <row r="390" spans="2:56" ht="18" x14ac:dyDescent="0.25">
      <c r="B390">
        <v>1</v>
      </c>
      <c r="C390" t="s">
        <v>14538</v>
      </c>
      <c r="G390" t="s">
        <v>14075</v>
      </c>
      <c r="H390" s="352" t="s">
        <v>11553</v>
      </c>
      <c r="I390" t="s">
        <v>16081</v>
      </c>
      <c r="J390" s="352" t="s">
        <v>14439</v>
      </c>
      <c r="K390">
        <v>1290</v>
      </c>
      <c r="L390">
        <v>247</v>
      </c>
      <c r="Q390" s="219">
        <v>7.6</v>
      </c>
      <c r="R390" s="219">
        <v>0.08</v>
      </c>
      <c r="T390" s="219">
        <v>2447</v>
      </c>
      <c r="U390" s="219">
        <v>77</v>
      </c>
      <c r="W390" s="219">
        <v>2311</v>
      </c>
      <c r="X390" s="219">
        <v>77</v>
      </c>
      <c r="AC390">
        <v>2</v>
      </c>
      <c r="AD390">
        <v>0.4</v>
      </c>
      <c r="AR390" s="219">
        <v>3.7</v>
      </c>
      <c r="AS390" s="219">
        <v>0.2</v>
      </c>
      <c r="AT390" s="219">
        <v>30.3</v>
      </c>
      <c r="AU390" s="219">
        <v>0.5</v>
      </c>
      <c r="AW390" s="219">
        <v>33</v>
      </c>
      <c r="AX390" s="219">
        <v>1</v>
      </c>
      <c r="AZ390">
        <v>1</v>
      </c>
      <c r="BA390">
        <v>0.23699999999999999</v>
      </c>
      <c r="BD390" t="s">
        <v>17215</v>
      </c>
    </row>
    <row r="391" spans="2:56" ht="18" x14ac:dyDescent="0.25">
      <c r="B391">
        <v>1</v>
      </c>
      <c r="C391" t="s">
        <v>14538</v>
      </c>
      <c r="G391" t="s">
        <v>14075</v>
      </c>
      <c r="H391" s="352" t="s">
        <v>11553</v>
      </c>
      <c r="I391" t="s">
        <v>16080</v>
      </c>
      <c r="J391" s="352" t="s">
        <v>14439</v>
      </c>
      <c r="K391">
        <v>900</v>
      </c>
      <c r="L391">
        <v>211</v>
      </c>
      <c r="Q391" s="219">
        <v>7.8</v>
      </c>
      <c r="R391" s="219">
        <v>0.1</v>
      </c>
      <c r="T391" s="219">
        <v>2422</v>
      </c>
      <c r="U391" s="219">
        <v>47</v>
      </c>
      <c r="W391" s="219">
        <v>2246</v>
      </c>
      <c r="X391" s="219">
        <v>41</v>
      </c>
      <c r="AC391">
        <v>2.2999999999999998</v>
      </c>
      <c r="AD391">
        <v>0.5</v>
      </c>
      <c r="AR391" s="219">
        <v>3.7</v>
      </c>
      <c r="AS391" s="219">
        <v>0.2</v>
      </c>
      <c r="AT391" s="219">
        <v>27</v>
      </c>
      <c r="AU391" s="219">
        <v>0.1</v>
      </c>
      <c r="AW391" s="219">
        <v>33</v>
      </c>
      <c r="AX391" s="219">
        <v>1</v>
      </c>
      <c r="AZ391">
        <v>1</v>
      </c>
      <c r="BA391">
        <v>0.192</v>
      </c>
      <c r="BD391" t="s">
        <v>17215</v>
      </c>
    </row>
    <row r="392" spans="2:56" ht="18" x14ac:dyDescent="0.25">
      <c r="B392">
        <v>1</v>
      </c>
      <c r="C392" t="s">
        <v>14538</v>
      </c>
      <c r="G392" t="s">
        <v>14075</v>
      </c>
      <c r="H392" s="352" t="s">
        <v>11553</v>
      </c>
      <c r="I392" t="s">
        <v>16080</v>
      </c>
      <c r="J392" s="352" t="s">
        <v>14439</v>
      </c>
      <c r="K392">
        <v>400</v>
      </c>
      <c r="L392">
        <v>60</v>
      </c>
      <c r="Q392" s="219">
        <v>8.1</v>
      </c>
      <c r="R392" s="219">
        <v>0.05</v>
      </c>
      <c r="T392" s="219">
        <v>2377</v>
      </c>
      <c r="U392" s="219">
        <v>41</v>
      </c>
      <c r="W392" s="219">
        <v>2057</v>
      </c>
      <c r="X392" s="219">
        <v>43</v>
      </c>
      <c r="AC392">
        <v>3.8</v>
      </c>
      <c r="AD392">
        <v>3</v>
      </c>
      <c r="AR392" s="219">
        <v>3.7</v>
      </c>
      <c r="AS392" s="219">
        <v>0.2</v>
      </c>
      <c r="AT392" s="219">
        <v>27</v>
      </c>
      <c r="AU392" s="219">
        <v>0.1</v>
      </c>
      <c r="AW392" s="219">
        <v>33</v>
      </c>
      <c r="AX392" s="219">
        <v>1</v>
      </c>
      <c r="AZ392">
        <v>1</v>
      </c>
      <c r="BA392">
        <v>0.35499999999999998</v>
      </c>
      <c r="BD392" t="s">
        <v>17215</v>
      </c>
    </row>
    <row r="393" spans="2:56" ht="18" x14ac:dyDescent="0.25">
      <c r="B393">
        <v>1</v>
      </c>
      <c r="C393" t="s">
        <v>14538</v>
      </c>
      <c r="G393" t="s">
        <v>14075</v>
      </c>
      <c r="H393" s="352" t="s">
        <v>11553</v>
      </c>
      <c r="I393" t="s">
        <v>16080</v>
      </c>
      <c r="J393" s="352" t="s">
        <v>14439</v>
      </c>
      <c r="K393">
        <v>1340</v>
      </c>
      <c r="L393">
        <v>207</v>
      </c>
      <c r="Q393" s="219">
        <v>7.6</v>
      </c>
      <c r="R393" s="219">
        <v>0.06</v>
      </c>
      <c r="T393" s="219">
        <v>2442</v>
      </c>
      <c r="U393" s="219">
        <v>33</v>
      </c>
      <c r="W393" s="219">
        <v>2336</v>
      </c>
      <c r="X393" s="219">
        <v>33</v>
      </c>
      <c r="AC393">
        <v>1.7</v>
      </c>
      <c r="AD393">
        <v>0.2</v>
      </c>
      <c r="AR393" s="219">
        <v>3.7</v>
      </c>
      <c r="AS393" s="219">
        <v>0.2</v>
      </c>
      <c r="AT393" s="219">
        <v>27</v>
      </c>
      <c r="AU393" s="219">
        <v>0.1</v>
      </c>
      <c r="AW393" s="219">
        <v>33</v>
      </c>
      <c r="AX393" s="219">
        <v>1</v>
      </c>
      <c r="AZ393">
        <v>1</v>
      </c>
      <c r="BA393">
        <v>0.62</v>
      </c>
      <c r="BD393" t="s">
        <v>17215</v>
      </c>
    </row>
    <row r="394" spans="2:56" ht="18" x14ac:dyDescent="0.25">
      <c r="B394">
        <v>1</v>
      </c>
      <c r="C394" t="s">
        <v>14538</v>
      </c>
      <c r="G394" t="s">
        <v>14075</v>
      </c>
      <c r="H394" s="352" t="s">
        <v>11553</v>
      </c>
      <c r="I394" t="s">
        <v>16080</v>
      </c>
      <c r="J394" s="352" t="s">
        <v>14439</v>
      </c>
      <c r="K394">
        <v>1290</v>
      </c>
      <c r="L394">
        <v>247</v>
      </c>
      <c r="Q394" s="219">
        <v>7.6</v>
      </c>
      <c r="R394" s="219">
        <v>0.08</v>
      </c>
      <c r="T394" s="219">
        <v>2447</v>
      </c>
      <c r="U394" s="219">
        <v>77</v>
      </c>
      <c r="W394" s="219">
        <v>2311</v>
      </c>
      <c r="X394" s="219">
        <v>77</v>
      </c>
      <c r="AC394">
        <v>2</v>
      </c>
      <c r="AD394">
        <v>0.4</v>
      </c>
      <c r="AR394" s="219">
        <v>3.7</v>
      </c>
      <c r="AS394" s="219">
        <v>0.2</v>
      </c>
      <c r="AT394" s="219">
        <v>30.3</v>
      </c>
      <c r="AU394" s="219">
        <v>0.5</v>
      </c>
      <c r="AW394" s="219">
        <v>33</v>
      </c>
      <c r="AX394" s="219">
        <v>1</v>
      </c>
      <c r="AZ394">
        <v>1</v>
      </c>
      <c r="BA394">
        <v>0.182</v>
      </c>
      <c r="BD394" t="s">
        <v>17215</v>
      </c>
    </row>
    <row r="395" spans="2:56" ht="18" x14ac:dyDescent="0.25">
      <c r="B395">
        <v>1</v>
      </c>
      <c r="C395" t="s">
        <v>14538</v>
      </c>
      <c r="G395" t="s">
        <v>14075</v>
      </c>
      <c r="H395" s="352" t="s">
        <v>11553</v>
      </c>
      <c r="I395" t="s">
        <v>16081</v>
      </c>
      <c r="J395" s="352" t="s">
        <v>14439</v>
      </c>
      <c r="K395">
        <v>950</v>
      </c>
      <c r="L395">
        <v>196</v>
      </c>
      <c r="Q395" s="219">
        <v>7.8</v>
      </c>
      <c r="R395" s="219">
        <v>0.09</v>
      </c>
      <c r="T395" s="219">
        <v>2460</v>
      </c>
      <c r="U395" s="219">
        <v>52</v>
      </c>
      <c r="W395" s="219">
        <v>2268</v>
      </c>
      <c r="X395" s="219">
        <v>54</v>
      </c>
      <c r="AC395">
        <v>2.5</v>
      </c>
      <c r="AD395">
        <v>0.5</v>
      </c>
      <c r="AR395" s="219">
        <v>3.7</v>
      </c>
      <c r="AS395" s="219">
        <v>0.2</v>
      </c>
      <c r="AT395" s="219">
        <v>30.3</v>
      </c>
      <c r="AU395" s="219">
        <v>0.5</v>
      </c>
      <c r="AW395" s="219">
        <v>33</v>
      </c>
      <c r="AX395" s="219">
        <v>1</v>
      </c>
      <c r="AZ395">
        <v>1</v>
      </c>
      <c r="BA395">
        <v>0.23200000000000001</v>
      </c>
      <c r="BD395" t="s">
        <v>17215</v>
      </c>
    </row>
    <row r="396" spans="2:56" ht="18" x14ac:dyDescent="0.25">
      <c r="B396">
        <v>1</v>
      </c>
      <c r="C396" t="s">
        <v>14538</v>
      </c>
      <c r="G396" t="s">
        <v>14075</v>
      </c>
      <c r="H396" s="352" t="s">
        <v>11553</v>
      </c>
      <c r="I396" t="s">
        <v>16080</v>
      </c>
      <c r="J396" s="352" t="s">
        <v>14439</v>
      </c>
      <c r="K396">
        <v>900</v>
      </c>
      <c r="L396">
        <v>211</v>
      </c>
      <c r="Q396" s="219">
        <v>7.8</v>
      </c>
      <c r="R396" s="219">
        <v>0.1</v>
      </c>
      <c r="T396" s="219">
        <v>2422</v>
      </c>
      <c r="U396" s="219">
        <v>47</v>
      </c>
      <c r="W396" s="219">
        <v>2246</v>
      </c>
      <c r="X396" s="219">
        <v>41</v>
      </c>
      <c r="AC396">
        <v>2.2999999999999998</v>
      </c>
      <c r="AD396">
        <v>0.5</v>
      </c>
      <c r="AR396" s="219">
        <v>3.7</v>
      </c>
      <c r="AS396" s="219">
        <v>0.2</v>
      </c>
      <c r="AT396" s="219">
        <v>27</v>
      </c>
      <c r="AU396" s="219">
        <v>0.1</v>
      </c>
      <c r="AW396" s="219">
        <v>33</v>
      </c>
      <c r="AX396" s="219">
        <v>1</v>
      </c>
      <c r="AZ396">
        <v>1</v>
      </c>
      <c r="BA396">
        <v>0.85499999999999998</v>
      </c>
      <c r="BD396" t="s">
        <v>17215</v>
      </c>
    </row>
    <row r="397" spans="2:56" ht="18" x14ac:dyDescent="0.25">
      <c r="B397">
        <v>1</v>
      </c>
      <c r="C397" t="s">
        <v>14538</v>
      </c>
      <c r="G397" t="s">
        <v>14075</v>
      </c>
      <c r="H397" s="352" t="s">
        <v>11553</v>
      </c>
      <c r="I397" t="s">
        <v>16080</v>
      </c>
      <c r="J397" s="352" t="s">
        <v>14439</v>
      </c>
      <c r="K397">
        <v>1340</v>
      </c>
      <c r="L397">
        <v>207</v>
      </c>
      <c r="Q397" s="219">
        <v>7.6</v>
      </c>
      <c r="R397" s="219">
        <v>0.06</v>
      </c>
      <c r="T397" s="219">
        <v>2442</v>
      </c>
      <c r="U397" s="219">
        <v>33</v>
      </c>
      <c r="W397" s="219">
        <v>2336</v>
      </c>
      <c r="X397" s="219">
        <v>33</v>
      </c>
      <c r="AC397">
        <v>1.7</v>
      </c>
      <c r="AD397">
        <v>0.2</v>
      </c>
      <c r="AR397" s="219">
        <v>3.7</v>
      </c>
      <c r="AS397" s="219">
        <v>0.2</v>
      </c>
      <c r="AT397" s="219">
        <v>27</v>
      </c>
      <c r="AU397" s="219">
        <v>0.1</v>
      </c>
      <c r="AW397" s="219">
        <v>33</v>
      </c>
      <c r="AX397" s="219">
        <v>1</v>
      </c>
      <c r="AZ397">
        <v>1</v>
      </c>
      <c r="BA397">
        <v>0.247</v>
      </c>
      <c r="BD397" t="s">
        <v>17215</v>
      </c>
    </row>
    <row r="398" spans="2:56" ht="18" x14ac:dyDescent="0.25">
      <c r="B398">
        <v>1</v>
      </c>
      <c r="C398" t="s">
        <v>14538</v>
      </c>
      <c r="G398" t="s">
        <v>14075</v>
      </c>
      <c r="H398" s="352" t="s">
        <v>11553</v>
      </c>
      <c r="I398" t="s">
        <v>16080</v>
      </c>
      <c r="J398" s="352" t="s">
        <v>14439</v>
      </c>
      <c r="K398">
        <v>400</v>
      </c>
      <c r="L398">
        <v>60</v>
      </c>
      <c r="Q398" s="219">
        <v>8.1</v>
      </c>
      <c r="R398" s="219">
        <v>0.05</v>
      </c>
      <c r="T398" s="219">
        <v>2377</v>
      </c>
      <c r="U398" s="219">
        <v>41</v>
      </c>
      <c r="W398" s="219">
        <v>2057</v>
      </c>
      <c r="X398" s="219">
        <v>43</v>
      </c>
      <c r="AC398">
        <v>3.8</v>
      </c>
      <c r="AD398">
        <v>3</v>
      </c>
      <c r="AR398" s="219">
        <v>3.7</v>
      </c>
      <c r="AS398" s="219">
        <v>0.2</v>
      </c>
      <c r="AT398" s="219">
        <v>27</v>
      </c>
      <c r="AU398" s="219">
        <v>0.1</v>
      </c>
      <c r="AW398" s="219">
        <v>33</v>
      </c>
      <c r="AX398" s="219">
        <v>1</v>
      </c>
      <c r="AZ398">
        <v>1</v>
      </c>
      <c r="BA398">
        <v>0.46500000000000002</v>
      </c>
      <c r="BD398" t="s">
        <v>17215</v>
      </c>
    </row>
    <row r="399" spans="2:56" ht="18" x14ac:dyDescent="0.25">
      <c r="B399">
        <v>1</v>
      </c>
      <c r="C399" t="s">
        <v>14538</v>
      </c>
      <c r="G399" t="s">
        <v>14075</v>
      </c>
      <c r="H399" s="352" t="s">
        <v>11553</v>
      </c>
      <c r="I399" t="s">
        <v>16080</v>
      </c>
      <c r="J399" s="352" t="s">
        <v>14439</v>
      </c>
      <c r="K399">
        <v>400</v>
      </c>
      <c r="L399">
        <v>49</v>
      </c>
      <c r="Q399" s="219">
        <v>8.1</v>
      </c>
      <c r="R399" s="219">
        <v>0.04</v>
      </c>
      <c r="T399" s="219">
        <v>2406</v>
      </c>
      <c r="U399" s="219">
        <v>47</v>
      </c>
      <c r="W399" s="219">
        <v>2052</v>
      </c>
      <c r="X399" s="219">
        <v>38</v>
      </c>
      <c r="AC399">
        <v>4.3</v>
      </c>
      <c r="AD399">
        <v>4</v>
      </c>
      <c r="AR399" s="219">
        <v>3.7</v>
      </c>
      <c r="AS399" s="219">
        <v>0.2</v>
      </c>
      <c r="AT399" s="219">
        <v>30.3</v>
      </c>
      <c r="AU399" s="219">
        <v>0.5</v>
      </c>
      <c r="AW399" s="219">
        <v>33</v>
      </c>
      <c r="AX399" s="219">
        <v>1</v>
      </c>
      <c r="AZ399">
        <v>1</v>
      </c>
      <c r="BA399">
        <v>0.70899999999999996</v>
      </c>
      <c r="BD399" t="s">
        <v>17215</v>
      </c>
    </row>
    <row r="400" spans="2:56" ht="18" x14ac:dyDescent="0.25">
      <c r="B400">
        <v>1</v>
      </c>
      <c r="C400" t="s">
        <v>14538</v>
      </c>
      <c r="G400" t="s">
        <v>14075</v>
      </c>
      <c r="H400" s="352" t="s">
        <v>11553</v>
      </c>
      <c r="I400" t="s">
        <v>16081</v>
      </c>
      <c r="J400" s="352" t="s">
        <v>14439</v>
      </c>
      <c r="K400">
        <v>1290</v>
      </c>
      <c r="L400">
        <v>247</v>
      </c>
      <c r="Q400" s="219">
        <v>7.6</v>
      </c>
      <c r="R400" s="219">
        <v>0.08</v>
      </c>
      <c r="T400" s="219">
        <v>2447</v>
      </c>
      <c r="U400" s="219">
        <v>77</v>
      </c>
      <c r="W400" s="219">
        <v>2311</v>
      </c>
      <c r="X400" s="219">
        <v>77</v>
      </c>
      <c r="AC400">
        <v>2</v>
      </c>
      <c r="AD400">
        <v>0.4</v>
      </c>
      <c r="AR400" s="219">
        <v>3.7</v>
      </c>
      <c r="AS400" s="219">
        <v>0.2</v>
      </c>
      <c r="AT400" s="219">
        <v>30.3</v>
      </c>
      <c r="AU400" s="219">
        <v>0.5</v>
      </c>
      <c r="AW400" s="219">
        <v>33</v>
      </c>
      <c r="AX400" s="219">
        <v>1</v>
      </c>
      <c r="AZ400">
        <v>1</v>
      </c>
      <c r="BA400">
        <v>0.17</v>
      </c>
      <c r="BD400" t="s">
        <v>17215</v>
      </c>
    </row>
    <row r="401" spans="2:56" ht="18" x14ac:dyDescent="0.25">
      <c r="B401">
        <v>1</v>
      </c>
      <c r="C401" t="s">
        <v>14538</v>
      </c>
      <c r="G401" t="s">
        <v>14075</v>
      </c>
      <c r="H401" s="352" t="s">
        <v>11553</v>
      </c>
      <c r="I401" t="s">
        <v>16081</v>
      </c>
      <c r="J401" s="352" t="s">
        <v>14439</v>
      </c>
      <c r="K401">
        <v>400</v>
      </c>
      <c r="L401">
        <v>49</v>
      </c>
      <c r="Q401" s="219">
        <v>8.1</v>
      </c>
      <c r="R401" s="219">
        <v>0.04</v>
      </c>
      <c r="T401" s="219">
        <v>2406</v>
      </c>
      <c r="U401" s="219">
        <v>47</v>
      </c>
      <c r="W401" s="219">
        <v>2052</v>
      </c>
      <c r="X401" s="219">
        <v>38</v>
      </c>
      <c r="AC401">
        <v>4.3</v>
      </c>
      <c r="AD401">
        <v>4</v>
      </c>
      <c r="AR401" s="219">
        <v>3.7</v>
      </c>
      <c r="AS401" s="219">
        <v>0.2</v>
      </c>
      <c r="AT401" s="219">
        <v>30.3</v>
      </c>
      <c r="AU401" s="219">
        <v>0.5</v>
      </c>
      <c r="AW401" s="219">
        <v>33</v>
      </c>
      <c r="AX401" s="219">
        <v>1</v>
      </c>
      <c r="AZ401">
        <v>1</v>
      </c>
      <c r="BA401">
        <v>0.441</v>
      </c>
      <c r="BD401" t="s">
        <v>17215</v>
      </c>
    </row>
    <row r="402" spans="2:56" ht="18" x14ac:dyDescent="0.25">
      <c r="B402">
        <v>1</v>
      </c>
      <c r="C402" t="s">
        <v>14538</v>
      </c>
      <c r="G402" t="s">
        <v>14075</v>
      </c>
      <c r="H402" s="352" t="s">
        <v>11553</v>
      </c>
      <c r="I402" t="s">
        <v>16081</v>
      </c>
      <c r="J402" s="352" t="s">
        <v>14439</v>
      </c>
      <c r="K402">
        <v>1340</v>
      </c>
      <c r="L402">
        <v>207</v>
      </c>
      <c r="Q402" s="219">
        <v>7.6</v>
      </c>
      <c r="R402" s="219">
        <v>0.06</v>
      </c>
      <c r="T402" s="219">
        <v>2442</v>
      </c>
      <c r="U402" s="219">
        <v>33</v>
      </c>
      <c r="W402" s="219">
        <v>2336</v>
      </c>
      <c r="X402" s="219">
        <v>33</v>
      </c>
      <c r="AC402">
        <v>1.7</v>
      </c>
      <c r="AD402">
        <v>0.2</v>
      </c>
      <c r="AR402" s="219">
        <v>3.7</v>
      </c>
      <c r="AS402" s="219">
        <v>0.2</v>
      </c>
      <c r="AT402" s="219">
        <v>27</v>
      </c>
      <c r="AU402" s="219">
        <v>0.1</v>
      </c>
      <c r="AW402" s="219">
        <v>33</v>
      </c>
      <c r="AX402" s="219">
        <v>1</v>
      </c>
      <c r="AZ402">
        <v>1</v>
      </c>
      <c r="BA402">
        <v>0.193</v>
      </c>
      <c r="BD402" t="s">
        <v>17215</v>
      </c>
    </row>
    <row r="403" spans="2:56" ht="18" x14ac:dyDescent="0.25">
      <c r="B403">
        <v>1</v>
      </c>
      <c r="C403" t="s">
        <v>14538</v>
      </c>
      <c r="G403" t="s">
        <v>14075</v>
      </c>
      <c r="H403" s="352" t="s">
        <v>11553</v>
      </c>
      <c r="I403" t="s">
        <v>16080</v>
      </c>
      <c r="J403" s="352" t="s">
        <v>14439</v>
      </c>
      <c r="K403">
        <v>1290</v>
      </c>
      <c r="L403">
        <v>247</v>
      </c>
      <c r="Q403" s="219">
        <v>7.6</v>
      </c>
      <c r="R403" s="219">
        <v>0.08</v>
      </c>
      <c r="T403" s="219">
        <v>2447</v>
      </c>
      <c r="U403" s="219">
        <v>77</v>
      </c>
      <c r="W403" s="219">
        <v>2311</v>
      </c>
      <c r="X403" s="219">
        <v>77</v>
      </c>
      <c r="AC403">
        <v>2</v>
      </c>
      <c r="AD403">
        <v>0.4</v>
      </c>
      <c r="AR403" s="219">
        <v>3.7</v>
      </c>
      <c r="AS403" s="219">
        <v>0.2</v>
      </c>
      <c r="AT403" s="219">
        <v>30.3</v>
      </c>
      <c r="AU403" s="219">
        <v>0.5</v>
      </c>
      <c r="AW403" s="219">
        <v>33</v>
      </c>
      <c r="AX403" s="219">
        <v>1</v>
      </c>
      <c r="AZ403">
        <v>1</v>
      </c>
      <c r="BA403">
        <v>-0.13500000000000001</v>
      </c>
      <c r="BD403" t="s">
        <v>17215</v>
      </c>
    </row>
    <row r="404" spans="2:56" ht="18" x14ac:dyDescent="0.25">
      <c r="B404">
        <v>1</v>
      </c>
      <c r="C404" t="s">
        <v>14538</v>
      </c>
      <c r="G404" t="s">
        <v>14075</v>
      </c>
      <c r="H404" s="352" t="s">
        <v>11553</v>
      </c>
      <c r="I404" t="s">
        <v>16080</v>
      </c>
      <c r="J404" s="352" t="s">
        <v>14439</v>
      </c>
      <c r="K404">
        <v>900</v>
      </c>
      <c r="L404">
        <v>211</v>
      </c>
      <c r="Q404" s="219">
        <v>7.8</v>
      </c>
      <c r="R404" s="219">
        <v>0.1</v>
      </c>
      <c r="T404" s="219">
        <v>2422</v>
      </c>
      <c r="U404" s="219">
        <v>47</v>
      </c>
      <c r="W404" s="219">
        <v>2246</v>
      </c>
      <c r="X404" s="219">
        <v>41</v>
      </c>
      <c r="AC404">
        <v>2.2999999999999998</v>
      </c>
      <c r="AD404">
        <v>0.5</v>
      </c>
      <c r="AR404" s="219">
        <v>3.7</v>
      </c>
      <c r="AS404" s="219">
        <v>0.2</v>
      </c>
      <c r="AT404" s="219">
        <v>27</v>
      </c>
      <c r="AU404" s="219">
        <v>0.1</v>
      </c>
      <c r="AW404" s="219">
        <v>33</v>
      </c>
      <c r="AX404" s="219">
        <v>1</v>
      </c>
      <c r="AZ404">
        <v>1</v>
      </c>
      <c r="BA404">
        <v>0.22</v>
      </c>
      <c r="BD404" t="s">
        <v>17215</v>
      </c>
    </row>
    <row r="405" spans="2:56" ht="18" x14ac:dyDescent="0.25">
      <c r="B405">
        <v>1</v>
      </c>
      <c r="C405" t="s">
        <v>14538</v>
      </c>
      <c r="G405" t="s">
        <v>14075</v>
      </c>
      <c r="H405" s="352" t="s">
        <v>11553</v>
      </c>
      <c r="I405" t="s">
        <v>16080</v>
      </c>
      <c r="J405" s="352" t="s">
        <v>14439</v>
      </c>
      <c r="K405">
        <v>950</v>
      </c>
      <c r="L405">
        <v>196</v>
      </c>
      <c r="Q405" s="219">
        <v>7.8</v>
      </c>
      <c r="R405" s="219">
        <v>0.09</v>
      </c>
      <c r="T405" s="219">
        <v>2460</v>
      </c>
      <c r="U405" s="219">
        <v>52</v>
      </c>
      <c r="W405" s="219">
        <v>2268</v>
      </c>
      <c r="X405" s="219">
        <v>54</v>
      </c>
      <c r="AC405">
        <v>2.5</v>
      </c>
      <c r="AD405">
        <v>0.5</v>
      </c>
      <c r="AR405" s="219">
        <v>3.7</v>
      </c>
      <c r="AS405" s="219">
        <v>0.2</v>
      </c>
      <c r="AT405" s="219">
        <v>30.3</v>
      </c>
      <c r="AU405" s="219">
        <v>0.5</v>
      </c>
      <c r="AW405" s="219">
        <v>33</v>
      </c>
      <c r="AX405" s="219">
        <v>1</v>
      </c>
      <c r="AZ405">
        <v>1</v>
      </c>
      <c r="BA405">
        <v>0.11700000000000001</v>
      </c>
      <c r="BD405" t="s">
        <v>17215</v>
      </c>
    </row>
    <row r="406" spans="2:56" ht="18" x14ac:dyDescent="0.25">
      <c r="B406">
        <v>1</v>
      </c>
      <c r="C406" t="s">
        <v>14538</v>
      </c>
      <c r="G406" t="s">
        <v>14075</v>
      </c>
      <c r="H406" s="352" t="s">
        <v>11553</v>
      </c>
      <c r="I406" t="s">
        <v>16080</v>
      </c>
      <c r="J406" s="352" t="s">
        <v>14439</v>
      </c>
      <c r="K406">
        <v>400</v>
      </c>
      <c r="L406">
        <v>60</v>
      </c>
      <c r="Q406" s="219">
        <v>8.1</v>
      </c>
      <c r="R406" s="219">
        <v>0.05</v>
      </c>
      <c r="T406" s="219">
        <v>2377</v>
      </c>
      <c r="U406" s="219">
        <v>41</v>
      </c>
      <c r="W406" s="219">
        <v>2057</v>
      </c>
      <c r="X406" s="219">
        <v>43</v>
      </c>
      <c r="AC406">
        <v>3.8</v>
      </c>
      <c r="AD406">
        <v>3</v>
      </c>
      <c r="AR406" s="219">
        <v>3.7</v>
      </c>
      <c r="AS406" s="219">
        <v>0.2</v>
      </c>
      <c r="AT406" s="219">
        <v>27</v>
      </c>
      <c r="AU406" s="219">
        <v>0.1</v>
      </c>
      <c r="AW406" s="219">
        <v>33</v>
      </c>
      <c r="AX406" s="219">
        <v>1</v>
      </c>
      <c r="AZ406">
        <v>1</v>
      </c>
      <c r="BA406">
        <v>0.124</v>
      </c>
      <c r="BD406" t="s">
        <v>17215</v>
      </c>
    </row>
    <row r="407" spans="2:56" ht="18" x14ac:dyDescent="0.25">
      <c r="B407">
        <v>1</v>
      </c>
      <c r="C407" t="s">
        <v>14538</v>
      </c>
      <c r="G407" t="s">
        <v>14075</v>
      </c>
      <c r="H407" s="352" t="s">
        <v>11553</v>
      </c>
      <c r="I407" t="s">
        <v>16081</v>
      </c>
      <c r="J407" s="352" t="s">
        <v>14439</v>
      </c>
      <c r="K407">
        <v>1290</v>
      </c>
      <c r="L407">
        <v>247</v>
      </c>
      <c r="Q407" s="219">
        <v>7.6</v>
      </c>
      <c r="R407" s="219">
        <v>0.08</v>
      </c>
      <c r="T407" s="219">
        <v>2447</v>
      </c>
      <c r="U407" s="219">
        <v>77</v>
      </c>
      <c r="W407" s="219">
        <v>2311</v>
      </c>
      <c r="X407" s="219">
        <v>77</v>
      </c>
      <c r="AC407">
        <v>2</v>
      </c>
      <c r="AD407">
        <v>0.4</v>
      </c>
      <c r="AR407" s="219">
        <v>3.7</v>
      </c>
      <c r="AS407" s="219">
        <v>0.2</v>
      </c>
      <c r="AT407" s="219">
        <v>30.3</v>
      </c>
      <c r="AU407" s="219">
        <v>0.5</v>
      </c>
      <c r="AW407" s="219">
        <v>33</v>
      </c>
      <c r="AX407" s="219">
        <v>1</v>
      </c>
      <c r="AZ407">
        <v>1</v>
      </c>
      <c r="BA407">
        <v>2.1999999999999999E-2</v>
      </c>
      <c r="BD407" t="s">
        <v>17215</v>
      </c>
    </row>
    <row r="408" spans="2:56" ht="18" x14ac:dyDescent="0.25">
      <c r="B408">
        <v>1</v>
      </c>
      <c r="C408" t="s">
        <v>14538</v>
      </c>
      <c r="G408" t="s">
        <v>14075</v>
      </c>
      <c r="H408" s="352" t="s">
        <v>11553</v>
      </c>
      <c r="I408" t="s">
        <v>16081</v>
      </c>
      <c r="J408" s="352" t="s">
        <v>14439</v>
      </c>
      <c r="K408">
        <v>400</v>
      </c>
      <c r="L408">
        <v>49</v>
      </c>
      <c r="Q408" s="219">
        <v>8.1</v>
      </c>
      <c r="R408" s="219">
        <v>0.04</v>
      </c>
      <c r="T408" s="219">
        <v>2406</v>
      </c>
      <c r="U408" s="219">
        <v>47</v>
      </c>
      <c r="W408" s="219">
        <v>2052</v>
      </c>
      <c r="X408" s="219">
        <v>38</v>
      </c>
      <c r="AC408">
        <v>4.3</v>
      </c>
      <c r="AD408">
        <v>4</v>
      </c>
      <c r="AR408" s="219">
        <v>3.7</v>
      </c>
      <c r="AS408" s="219">
        <v>0.2</v>
      </c>
      <c r="AT408" s="219">
        <v>30.3</v>
      </c>
      <c r="AU408" s="219">
        <v>0.5</v>
      </c>
      <c r="AW408" s="219">
        <v>33</v>
      </c>
      <c r="AX408" s="219">
        <v>1</v>
      </c>
      <c r="AZ408">
        <v>1</v>
      </c>
      <c r="BA408">
        <v>0.16900000000000001</v>
      </c>
      <c r="BD408" t="s">
        <v>17215</v>
      </c>
    </row>
    <row r="409" spans="2:56" ht="18" x14ac:dyDescent="0.25">
      <c r="B409">
        <v>1</v>
      </c>
      <c r="C409" t="s">
        <v>14538</v>
      </c>
      <c r="G409" t="s">
        <v>14075</v>
      </c>
      <c r="H409" s="352" t="s">
        <v>11553</v>
      </c>
      <c r="I409" t="s">
        <v>16080</v>
      </c>
      <c r="J409" s="352" t="s">
        <v>14439</v>
      </c>
      <c r="K409">
        <v>1340</v>
      </c>
      <c r="L409">
        <v>207</v>
      </c>
      <c r="Q409" s="219">
        <v>7.6</v>
      </c>
      <c r="R409" s="219">
        <v>0.06</v>
      </c>
      <c r="T409" s="219">
        <v>2442</v>
      </c>
      <c r="U409" s="219">
        <v>33</v>
      </c>
      <c r="W409" s="219">
        <v>2336</v>
      </c>
      <c r="X409" s="219">
        <v>33</v>
      </c>
      <c r="AC409">
        <v>1.7</v>
      </c>
      <c r="AD409">
        <v>0.2</v>
      </c>
      <c r="AR409" s="219">
        <v>3.7</v>
      </c>
      <c r="AS409" s="219">
        <v>0.2</v>
      </c>
      <c r="AT409" s="219">
        <v>27</v>
      </c>
      <c r="AU409" s="219">
        <v>0.1</v>
      </c>
      <c r="AW409" s="219">
        <v>33</v>
      </c>
      <c r="AX409" s="219">
        <v>1</v>
      </c>
      <c r="AZ409">
        <v>1</v>
      </c>
      <c r="BA409">
        <v>0.36899999999999999</v>
      </c>
      <c r="BD409" t="s">
        <v>17215</v>
      </c>
    </row>
    <row r="410" spans="2:56" ht="18" x14ac:dyDescent="0.25">
      <c r="B410">
        <v>1</v>
      </c>
      <c r="C410" t="s">
        <v>14538</v>
      </c>
      <c r="G410" t="s">
        <v>14075</v>
      </c>
      <c r="H410" s="352" t="s">
        <v>11553</v>
      </c>
      <c r="I410" t="s">
        <v>16081</v>
      </c>
      <c r="J410" s="352" t="s">
        <v>14439</v>
      </c>
      <c r="K410">
        <v>1340</v>
      </c>
      <c r="L410">
        <v>207</v>
      </c>
      <c r="Q410" s="219">
        <v>7.6</v>
      </c>
      <c r="R410" s="219">
        <v>0.06</v>
      </c>
      <c r="T410" s="219">
        <v>2442</v>
      </c>
      <c r="U410" s="219">
        <v>33</v>
      </c>
      <c r="W410" s="219">
        <v>2336</v>
      </c>
      <c r="X410" s="219">
        <v>33</v>
      </c>
      <c r="AC410">
        <v>1.7</v>
      </c>
      <c r="AD410">
        <v>0.2</v>
      </c>
      <c r="AR410" s="219">
        <v>3.7</v>
      </c>
      <c r="AS410" s="219">
        <v>0.2</v>
      </c>
      <c r="AT410" s="219">
        <v>27</v>
      </c>
      <c r="AU410" s="219">
        <v>0.1</v>
      </c>
      <c r="AW410" s="219">
        <v>33</v>
      </c>
      <c r="AX410" s="219">
        <v>1</v>
      </c>
      <c r="AZ410">
        <v>1</v>
      </c>
      <c r="BA410">
        <v>0.221</v>
      </c>
      <c r="BD410" t="s">
        <v>17215</v>
      </c>
    </row>
    <row r="411" spans="2:56" ht="18" x14ac:dyDescent="0.25">
      <c r="B411">
        <v>1</v>
      </c>
      <c r="C411" t="s">
        <v>14538</v>
      </c>
      <c r="G411" t="s">
        <v>14075</v>
      </c>
      <c r="H411" s="352" t="s">
        <v>11553</v>
      </c>
      <c r="I411" t="s">
        <v>16081</v>
      </c>
      <c r="J411" s="352" t="s">
        <v>14439</v>
      </c>
      <c r="K411">
        <v>1290</v>
      </c>
      <c r="L411">
        <v>247</v>
      </c>
      <c r="Q411" s="219">
        <v>7.6</v>
      </c>
      <c r="R411" s="219">
        <v>0.08</v>
      </c>
      <c r="T411" s="219">
        <v>2447</v>
      </c>
      <c r="U411" s="219">
        <v>77</v>
      </c>
      <c r="W411" s="219">
        <v>2311</v>
      </c>
      <c r="X411" s="219">
        <v>77</v>
      </c>
      <c r="AC411">
        <v>2</v>
      </c>
      <c r="AD411">
        <v>0.4</v>
      </c>
      <c r="AR411" s="219">
        <v>3.7</v>
      </c>
      <c r="AS411" s="219">
        <v>0.2</v>
      </c>
      <c r="AT411" s="219">
        <v>30.3</v>
      </c>
      <c r="AU411" s="219">
        <v>0.5</v>
      </c>
      <c r="AW411" s="219">
        <v>33</v>
      </c>
      <c r="AX411" s="219">
        <v>1</v>
      </c>
      <c r="AZ411">
        <v>1</v>
      </c>
      <c r="BA411">
        <v>0.309</v>
      </c>
      <c r="BD411" t="s">
        <v>17215</v>
      </c>
    </row>
    <row r="412" spans="2:56" ht="18" x14ac:dyDescent="0.25">
      <c r="B412">
        <v>1</v>
      </c>
      <c r="C412" t="s">
        <v>14538</v>
      </c>
      <c r="G412" t="s">
        <v>14075</v>
      </c>
      <c r="H412" s="352" t="s">
        <v>11553</v>
      </c>
      <c r="I412" t="s">
        <v>16080</v>
      </c>
      <c r="J412" s="352" t="s">
        <v>14439</v>
      </c>
      <c r="K412">
        <v>400</v>
      </c>
      <c r="L412">
        <v>49</v>
      </c>
      <c r="Q412" s="219">
        <v>8.1</v>
      </c>
      <c r="R412" s="219">
        <v>0.04</v>
      </c>
      <c r="T412" s="219">
        <v>2406</v>
      </c>
      <c r="U412" s="219">
        <v>47</v>
      </c>
      <c r="W412" s="219">
        <v>2052</v>
      </c>
      <c r="X412" s="219">
        <v>38</v>
      </c>
      <c r="AC412">
        <v>4.3</v>
      </c>
      <c r="AD412">
        <v>4</v>
      </c>
      <c r="AR412" s="219">
        <v>3.7</v>
      </c>
      <c r="AS412" s="219">
        <v>0.2</v>
      </c>
      <c r="AT412" s="219">
        <v>30.3</v>
      </c>
      <c r="AU412" s="219">
        <v>0.5</v>
      </c>
      <c r="AW412" s="219">
        <v>33</v>
      </c>
      <c r="AX412" s="219">
        <v>1</v>
      </c>
      <c r="AZ412">
        <v>1</v>
      </c>
      <c r="BA412">
        <v>0.24099999999999999</v>
      </c>
      <c r="BD412" t="s">
        <v>17215</v>
      </c>
    </row>
    <row r="413" spans="2:56" ht="18" x14ac:dyDescent="0.25">
      <c r="B413">
        <v>1</v>
      </c>
      <c r="C413" t="s">
        <v>14538</v>
      </c>
      <c r="G413" t="s">
        <v>14075</v>
      </c>
      <c r="H413" s="352" t="s">
        <v>11553</v>
      </c>
      <c r="I413" t="s">
        <v>16081</v>
      </c>
      <c r="J413" s="352" t="s">
        <v>14439</v>
      </c>
      <c r="K413">
        <v>400</v>
      </c>
      <c r="L413">
        <v>60</v>
      </c>
      <c r="Q413" s="219">
        <v>8.1</v>
      </c>
      <c r="R413" s="219">
        <v>0.05</v>
      </c>
      <c r="T413" s="219">
        <v>2377</v>
      </c>
      <c r="U413" s="219">
        <v>41</v>
      </c>
      <c r="W413" s="219">
        <v>2057</v>
      </c>
      <c r="X413" s="219">
        <v>43</v>
      </c>
      <c r="AC413">
        <v>3.8</v>
      </c>
      <c r="AD413">
        <v>3</v>
      </c>
      <c r="AR413" s="219">
        <v>3.7</v>
      </c>
      <c r="AS413" s="219">
        <v>0.2</v>
      </c>
      <c r="AT413" s="219">
        <v>27</v>
      </c>
      <c r="AU413" s="219">
        <v>0.1</v>
      </c>
      <c r="AW413" s="219">
        <v>33</v>
      </c>
      <c r="AX413" s="219">
        <v>1</v>
      </c>
      <c r="AZ413">
        <v>1</v>
      </c>
      <c r="BA413">
        <v>0.39400000000000002</v>
      </c>
      <c r="BD413" t="s">
        <v>17215</v>
      </c>
    </row>
    <row r="414" spans="2:56" ht="18" x14ac:dyDescent="0.25">
      <c r="B414">
        <v>1</v>
      </c>
      <c r="C414" t="s">
        <v>14538</v>
      </c>
      <c r="G414" t="s">
        <v>14075</v>
      </c>
      <c r="H414" s="352" t="s">
        <v>11553</v>
      </c>
      <c r="I414" t="s">
        <v>16081</v>
      </c>
      <c r="J414" s="352" t="s">
        <v>14439</v>
      </c>
      <c r="K414">
        <v>900</v>
      </c>
      <c r="L414">
        <v>211</v>
      </c>
      <c r="Q414" s="219">
        <v>7.8</v>
      </c>
      <c r="R414" s="219">
        <v>0.1</v>
      </c>
      <c r="T414" s="219">
        <v>2422</v>
      </c>
      <c r="U414" s="219">
        <v>47</v>
      </c>
      <c r="W414" s="219">
        <v>2246</v>
      </c>
      <c r="X414" s="219">
        <v>41</v>
      </c>
      <c r="AC414">
        <v>2.2999999999999998</v>
      </c>
      <c r="AD414">
        <v>0.5</v>
      </c>
      <c r="AR414" s="219">
        <v>3.7</v>
      </c>
      <c r="AS414" s="219">
        <v>0.2</v>
      </c>
      <c r="AT414" s="219">
        <v>27</v>
      </c>
      <c r="AU414" s="219">
        <v>0.1</v>
      </c>
      <c r="AW414" s="219">
        <v>33</v>
      </c>
      <c r="AX414" s="219">
        <v>1</v>
      </c>
      <c r="AZ414">
        <v>1</v>
      </c>
      <c r="BA414">
        <v>0.57799999999999996</v>
      </c>
      <c r="BD414" t="s">
        <v>17215</v>
      </c>
    </row>
    <row r="415" spans="2:56" ht="18" x14ac:dyDescent="0.25">
      <c r="B415">
        <v>1</v>
      </c>
      <c r="C415" t="s">
        <v>14538</v>
      </c>
      <c r="G415" t="s">
        <v>14075</v>
      </c>
      <c r="H415" s="352" t="s">
        <v>11553</v>
      </c>
      <c r="I415" t="s">
        <v>16081</v>
      </c>
      <c r="J415" s="352" t="s">
        <v>14439</v>
      </c>
      <c r="K415">
        <v>400</v>
      </c>
      <c r="L415">
        <v>49</v>
      </c>
      <c r="Q415" s="219">
        <v>8.1</v>
      </c>
      <c r="R415" s="219">
        <v>0.04</v>
      </c>
      <c r="T415" s="219">
        <v>2406</v>
      </c>
      <c r="U415" s="219">
        <v>47</v>
      </c>
      <c r="W415" s="219">
        <v>2052</v>
      </c>
      <c r="X415" s="219">
        <v>38</v>
      </c>
      <c r="AC415">
        <v>4.3</v>
      </c>
      <c r="AD415">
        <v>4</v>
      </c>
      <c r="AR415" s="219">
        <v>3.7</v>
      </c>
      <c r="AS415" s="219">
        <v>0.2</v>
      </c>
      <c r="AT415" s="219">
        <v>30.3</v>
      </c>
      <c r="AU415" s="219">
        <v>0.5</v>
      </c>
      <c r="AW415" s="219">
        <v>33</v>
      </c>
      <c r="AX415" s="219">
        <v>1</v>
      </c>
      <c r="AZ415">
        <v>1</v>
      </c>
      <c r="BA415">
        <v>-3.0000000000000001E-3</v>
      </c>
      <c r="BD415" t="s">
        <v>17215</v>
      </c>
    </row>
    <row r="416" spans="2:56" ht="18" x14ac:dyDescent="0.25">
      <c r="B416">
        <v>1</v>
      </c>
      <c r="C416" t="s">
        <v>14538</v>
      </c>
      <c r="G416" t="s">
        <v>14075</v>
      </c>
      <c r="H416" s="352" t="s">
        <v>11553</v>
      </c>
      <c r="I416" t="s">
        <v>16081</v>
      </c>
      <c r="J416" s="352" t="s">
        <v>14439</v>
      </c>
      <c r="K416">
        <v>1290</v>
      </c>
      <c r="L416">
        <v>247</v>
      </c>
      <c r="Q416" s="219">
        <v>7.6</v>
      </c>
      <c r="R416" s="219">
        <v>0.08</v>
      </c>
      <c r="T416" s="219">
        <v>2447</v>
      </c>
      <c r="U416" s="219">
        <v>77</v>
      </c>
      <c r="W416" s="219">
        <v>2311</v>
      </c>
      <c r="X416" s="219">
        <v>77</v>
      </c>
      <c r="AC416">
        <v>2</v>
      </c>
      <c r="AD416">
        <v>0.4</v>
      </c>
      <c r="AR416" s="219">
        <v>3.7</v>
      </c>
      <c r="AS416" s="219">
        <v>0.2</v>
      </c>
      <c r="AT416" s="219">
        <v>30.3</v>
      </c>
      <c r="AU416" s="219">
        <v>0.5</v>
      </c>
      <c r="AW416" s="219">
        <v>33</v>
      </c>
      <c r="AX416" s="219">
        <v>1</v>
      </c>
      <c r="AZ416">
        <v>1</v>
      </c>
      <c r="BA416">
        <v>-0.151</v>
      </c>
      <c r="BD416" t="s">
        <v>17215</v>
      </c>
    </row>
    <row r="417" spans="2:56" ht="18" x14ac:dyDescent="0.25">
      <c r="B417">
        <v>1</v>
      </c>
      <c r="C417" t="s">
        <v>14538</v>
      </c>
      <c r="G417" t="s">
        <v>14075</v>
      </c>
      <c r="H417" s="352" t="s">
        <v>11553</v>
      </c>
      <c r="I417" t="s">
        <v>16081</v>
      </c>
      <c r="J417" s="352" t="s">
        <v>14439</v>
      </c>
      <c r="K417">
        <v>1290</v>
      </c>
      <c r="L417">
        <v>247</v>
      </c>
      <c r="Q417" s="219">
        <v>7.6</v>
      </c>
      <c r="R417" s="219">
        <v>0.08</v>
      </c>
      <c r="T417" s="219">
        <v>2447</v>
      </c>
      <c r="U417" s="219">
        <v>77</v>
      </c>
      <c r="W417" s="219">
        <v>2311</v>
      </c>
      <c r="X417" s="219">
        <v>77</v>
      </c>
      <c r="AC417">
        <v>2</v>
      </c>
      <c r="AD417">
        <v>0.4</v>
      </c>
      <c r="AR417" s="219">
        <v>3.7</v>
      </c>
      <c r="AS417" s="219">
        <v>0.2</v>
      </c>
      <c r="AT417" s="219">
        <v>30.3</v>
      </c>
      <c r="AU417" s="219">
        <v>0.5</v>
      </c>
      <c r="AW417" s="219">
        <v>33</v>
      </c>
      <c r="AX417" s="219">
        <v>1</v>
      </c>
      <c r="AZ417">
        <v>1</v>
      </c>
      <c r="BA417">
        <v>0.39300000000000002</v>
      </c>
      <c r="BD417" t="s">
        <v>17215</v>
      </c>
    </row>
    <row r="418" spans="2:56" ht="18" x14ac:dyDescent="0.25">
      <c r="B418">
        <v>1</v>
      </c>
      <c r="C418" t="s">
        <v>14538</v>
      </c>
      <c r="G418" t="s">
        <v>14075</v>
      </c>
      <c r="H418" s="352" t="s">
        <v>11553</v>
      </c>
      <c r="I418" t="s">
        <v>16081</v>
      </c>
      <c r="J418" s="352" t="s">
        <v>14439</v>
      </c>
      <c r="K418">
        <v>900</v>
      </c>
      <c r="L418">
        <v>211</v>
      </c>
      <c r="Q418" s="219">
        <v>7.8</v>
      </c>
      <c r="R418" s="219">
        <v>0.1</v>
      </c>
      <c r="T418" s="219">
        <v>2422</v>
      </c>
      <c r="U418" s="219">
        <v>47</v>
      </c>
      <c r="W418" s="219">
        <v>2246</v>
      </c>
      <c r="X418" s="219">
        <v>41</v>
      </c>
      <c r="AC418">
        <v>2.2999999999999998</v>
      </c>
      <c r="AD418">
        <v>0.5</v>
      </c>
      <c r="AR418" s="219">
        <v>3.7</v>
      </c>
      <c r="AS418" s="219">
        <v>0.2</v>
      </c>
      <c r="AT418" s="219">
        <v>27</v>
      </c>
      <c r="AU418" s="219">
        <v>0.1</v>
      </c>
      <c r="AW418" s="219">
        <v>33</v>
      </c>
      <c r="AX418" s="219">
        <v>1</v>
      </c>
      <c r="AZ418">
        <v>1</v>
      </c>
      <c r="BA418">
        <v>0.47</v>
      </c>
      <c r="BD418" t="s">
        <v>17215</v>
      </c>
    </row>
    <row r="419" spans="2:56" ht="18" x14ac:dyDescent="0.25">
      <c r="B419">
        <v>1</v>
      </c>
      <c r="C419" t="s">
        <v>14538</v>
      </c>
      <c r="G419" t="s">
        <v>14075</v>
      </c>
      <c r="H419" s="352" t="s">
        <v>11553</v>
      </c>
      <c r="I419" t="s">
        <v>16081</v>
      </c>
      <c r="J419" s="352" t="s">
        <v>14439</v>
      </c>
      <c r="K419">
        <v>400</v>
      </c>
      <c r="L419">
        <v>49</v>
      </c>
      <c r="Q419" s="219">
        <v>8.1</v>
      </c>
      <c r="R419" s="219">
        <v>0.04</v>
      </c>
      <c r="T419" s="219">
        <v>2406</v>
      </c>
      <c r="U419" s="219">
        <v>47</v>
      </c>
      <c r="W419" s="219">
        <v>2052</v>
      </c>
      <c r="X419" s="219">
        <v>38</v>
      </c>
      <c r="AC419">
        <v>4.3</v>
      </c>
      <c r="AD419">
        <v>4</v>
      </c>
      <c r="AR419" s="219">
        <v>3.7</v>
      </c>
      <c r="AS419" s="219">
        <v>0.2</v>
      </c>
      <c r="AT419" s="219">
        <v>30.3</v>
      </c>
      <c r="AU419" s="219">
        <v>0.5</v>
      </c>
      <c r="AW419" s="219">
        <v>33</v>
      </c>
      <c r="AX419" s="219">
        <v>1</v>
      </c>
      <c r="AZ419">
        <v>1</v>
      </c>
      <c r="BA419">
        <v>0.47</v>
      </c>
      <c r="BD419" t="s">
        <v>17215</v>
      </c>
    </row>
    <row r="420" spans="2:56" ht="18" x14ac:dyDescent="0.25">
      <c r="B420">
        <v>1</v>
      </c>
      <c r="C420" t="s">
        <v>14538</v>
      </c>
      <c r="G420" t="s">
        <v>14075</v>
      </c>
      <c r="H420" s="352" t="s">
        <v>11553</v>
      </c>
      <c r="I420" t="s">
        <v>16081</v>
      </c>
      <c r="J420" s="352" t="s">
        <v>14439</v>
      </c>
      <c r="K420">
        <v>400</v>
      </c>
      <c r="L420">
        <v>49</v>
      </c>
      <c r="Q420" s="219">
        <v>8.1</v>
      </c>
      <c r="R420" s="219">
        <v>0.04</v>
      </c>
      <c r="T420" s="219">
        <v>2406</v>
      </c>
      <c r="U420" s="219">
        <v>47</v>
      </c>
      <c r="W420" s="219">
        <v>2052</v>
      </c>
      <c r="X420" s="219">
        <v>38</v>
      </c>
      <c r="AC420">
        <v>4.3</v>
      </c>
      <c r="AD420">
        <v>4</v>
      </c>
      <c r="AR420" s="219">
        <v>3.7</v>
      </c>
      <c r="AS420" s="219">
        <v>0.2</v>
      </c>
      <c r="AT420" s="219">
        <v>30.3</v>
      </c>
      <c r="AU420" s="219">
        <v>0.5</v>
      </c>
      <c r="AW420" s="219">
        <v>33</v>
      </c>
      <c r="AX420" s="219">
        <v>1</v>
      </c>
      <c r="AZ420">
        <v>1</v>
      </c>
      <c r="BA420">
        <v>0.26800000000000002</v>
      </c>
      <c r="BD420" t="s">
        <v>17215</v>
      </c>
    </row>
    <row r="421" spans="2:56" ht="18" x14ac:dyDescent="0.25">
      <c r="B421">
        <v>1</v>
      </c>
      <c r="C421" t="s">
        <v>14538</v>
      </c>
      <c r="G421" t="s">
        <v>14075</v>
      </c>
      <c r="H421" s="352" t="s">
        <v>11553</v>
      </c>
      <c r="I421" t="s">
        <v>16081</v>
      </c>
      <c r="J421" s="352" t="s">
        <v>14439</v>
      </c>
      <c r="K421">
        <v>950</v>
      </c>
      <c r="L421">
        <v>196</v>
      </c>
      <c r="Q421" s="219">
        <v>7.8</v>
      </c>
      <c r="R421" s="219">
        <v>0.09</v>
      </c>
      <c r="T421" s="219">
        <v>2460</v>
      </c>
      <c r="U421" s="219">
        <v>52</v>
      </c>
      <c r="W421" s="219">
        <v>2268</v>
      </c>
      <c r="X421" s="219">
        <v>54</v>
      </c>
      <c r="AC421">
        <v>2.5</v>
      </c>
      <c r="AD421">
        <v>0.5</v>
      </c>
      <c r="AR421" s="219">
        <v>3.7</v>
      </c>
      <c r="AS421" s="219">
        <v>0.2</v>
      </c>
      <c r="AT421" s="219">
        <v>30.3</v>
      </c>
      <c r="AU421" s="219">
        <v>0.5</v>
      </c>
      <c r="AW421" s="219">
        <v>33</v>
      </c>
      <c r="AX421" s="219">
        <v>1</v>
      </c>
      <c r="AZ421">
        <v>1</v>
      </c>
      <c r="BA421">
        <v>0.28799999999999998</v>
      </c>
      <c r="BD421" t="s">
        <v>17215</v>
      </c>
    </row>
    <row r="422" spans="2:56" ht="18" x14ac:dyDescent="0.25">
      <c r="B422">
        <v>1</v>
      </c>
      <c r="C422" t="s">
        <v>14538</v>
      </c>
      <c r="G422" t="s">
        <v>14075</v>
      </c>
      <c r="H422" s="352" t="s">
        <v>11553</v>
      </c>
      <c r="I422" t="s">
        <v>16081</v>
      </c>
      <c r="J422" s="352" t="s">
        <v>14439</v>
      </c>
      <c r="K422">
        <v>400</v>
      </c>
      <c r="L422">
        <v>60</v>
      </c>
      <c r="Q422" s="219">
        <v>8.1</v>
      </c>
      <c r="R422" s="219">
        <v>0.05</v>
      </c>
      <c r="T422" s="219">
        <v>2377</v>
      </c>
      <c r="U422" s="219">
        <v>41</v>
      </c>
      <c r="W422" s="219">
        <v>2057</v>
      </c>
      <c r="X422" s="219">
        <v>43</v>
      </c>
      <c r="AC422">
        <v>3.8</v>
      </c>
      <c r="AD422">
        <v>3</v>
      </c>
      <c r="AR422" s="219">
        <v>3.7</v>
      </c>
      <c r="AS422" s="219">
        <v>0.2</v>
      </c>
      <c r="AT422" s="219">
        <v>27</v>
      </c>
      <c r="AU422" s="219">
        <v>0.1</v>
      </c>
      <c r="AW422" s="219">
        <v>33</v>
      </c>
      <c r="AX422" s="219">
        <v>1</v>
      </c>
      <c r="AZ422">
        <v>1</v>
      </c>
      <c r="BA422">
        <v>0.64100000000000001</v>
      </c>
      <c r="BD422" t="s">
        <v>17215</v>
      </c>
    </row>
    <row r="423" spans="2:56" ht="18" x14ac:dyDescent="0.25">
      <c r="B423">
        <v>1</v>
      </c>
      <c r="C423" t="s">
        <v>14538</v>
      </c>
      <c r="G423" t="s">
        <v>14075</v>
      </c>
      <c r="H423" s="352" t="s">
        <v>11553</v>
      </c>
      <c r="I423" t="s">
        <v>16081</v>
      </c>
      <c r="J423" s="352" t="s">
        <v>14439</v>
      </c>
      <c r="K423">
        <v>400</v>
      </c>
      <c r="L423">
        <v>60</v>
      </c>
      <c r="Q423" s="219">
        <v>8.1</v>
      </c>
      <c r="R423" s="219">
        <v>0.05</v>
      </c>
      <c r="T423" s="219">
        <v>2377</v>
      </c>
      <c r="U423" s="219">
        <v>41</v>
      </c>
      <c r="W423" s="219">
        <v>2057</v>
      </c>
      <c r="X423" s="219">
        <v>43</v>
      </c>
      <c r="AC423">
        <v>3.8</v>
      </c>
      <c r="AD423">
        <v>3</v>
      </c>
      <c r="AR423" s="219">
        <v>3.7</v>
      </c>
      <c r="AS423" s="219">
        <v>0.2</v>
      </c>
      <c r="AT423" s="219">
        <v>27</v>
      </c>
      <c r="AU423" s="219">
        <v>0.1</v>
      </c>
      <c r="AW423" s="219">
        <v>33</v>
      </c>
      <c r="AX423" s="219">
        <v>1</v>
      </c>
      <c r="AZ423">
        <v>1</v>
      </c>
      <c r="BA423">
        <v>0.378</v>
      </c>
      <c r="BD423" t="s">
        <v>17215</v>
      </c>
    </row>
    <row r="424" spans="2:56" ht="18" x14ac:dyDescent="0.25">
      <c r="B424">
        <v>1</v>
      </c>
      <c r="C424" t="s">
        <v>14538</v>
      </c>
      <c r="G424" t="s">
        <v>14075</v>
      </c>
      <c r="H424" s="352" t="s">
        <v>11553</v>
      </c>
      <c r="I424" t="s">
        <v>16081</v>
      </c>
      <c r="J424" s="352" t="s">
        <v>14439</v>
      </c>
      <c r="K424">
        <v>400</v>
      </c>
      <c r="L424">
        <v>49</v>
      </c>
      <c r="Q424" s="219">
        <v>8.1</v>
      </c>
      <c r="R424" s="219">
        <v>0.04</v>
      </c>
      <c r="T424" s="219">
        <v>2406</v>
      </c>
      <c r="U424" s="219">
        <v>47</v>
      </c>
      <c r="W424" s="219">
        <v>2052</v>
      </c>
      <c r="X424" s="219">
        <v>38</v>
      </c>
      <c r="AC424">
        <v>4.3</v>
      </c>
      <c r="AD424">
        <v>4</v>
      </c>
      <c r="AR424" s="219">
        <v>3.7</v>
      </c>
      <c r="AS424" s="219">
        <v>0.2</v>
      </c>
      <c r="AT424" s="219">
        <v>30.3</v>
      </c>
      <c r="AU424" s="219">
        <v>0.5</v>
      </c>
      <c r="AW424" s="219">
        <v>33</v>
      </c>
      <c r="AX424" s="219">
        <v>1</v>
      </c>
      <c r="AZ424">
        <v>1</v>
      </c>
      <c r="BA424">
        <v>0.86299999999999999</v>
      </c>
      <c r="BD424" t="s">
        <v>17215</v>
      </c>
    </row>
    <row r="425" spans="2:56" ht="18" x14ac:dyDescent="0.25">
      <c r="B425">
        <v>1</v>
      </c>
      <c r="C425" t="s">
        <v>14538</v>
      </c>
      <c r="G425" t="s">
        <v>14075</v>
      </c>
      <c r="H425" s="352" t="s">
        <v>11553</v>
      </c>
      <c r="I425" t="s">
        <v>16081</v>
      </c>
      <c r="J425" s="352" t="s">
        <v>14439</v>
      </c>
      <c r="K425">
        <v>950</v>
      </c>
      <c r="L425">
        <v>196</v>
      </c>
      <c r="Q425" s="219">
        <v>7.8</v>
      </c>
      <c r="R425" s="219">
        <v>0.09</v>
      </c>
      <c r="T425" s="219">
        <v>2460</v>
      </c>
      <c r="U425" s="219">
        <v>52</v>
      </c>
      <c r="W425" s="219">
        <v>2268</v>
      </c>
      <c r="X425" s="219">
        <v>54</v>
      </c>
      <c r="AC425">
        <v>2.5</v>
      </c>
      <c r="AD425">
        <v>0.5</v>
      </c>
      <c r="AR425" s="219">
        <v>3.7</v>
      </c>
      <c r="AS425" s="219">
        <v>0.2</v>
      </c>
      <c r="AT425" s="219">
        <v>30.3</v>
      </c>
      <c r="AU425" s="219">
        <v>0.5</v>
      </c>
      <c r="AW425" s="219">
        <v>33</v>
      </c>
      <c r="AX425" s="219">
        <v>1</v>
      </c>
      <c r="AZ425">
        <v>1</v>
      </c>
      <c r="BA425">
        <v>0.41499999999999998</v>
      </c>
      <c r="BD425" t="s">
        <v>17215</v>
      </c>
    </row>
    <row r="426" spans="2:56" ht="18" x14ac:dyDescent="0.25">
      <c r="B426">
        <v>1</v>
      </c>
      <c r="C426" t="s">
        <v>14538</v>
      </c>
      <c r="G426" t="s">
        <v>14075</v>
      </c>
      <c r="H426" s="352" t="s">
        <v>11553</v>
      </c>
      <c r="I426" t="s">
        <v>16081</v>
      </c>
      <c r="J426" s="352" t="s">
        <v>14439</v>
      </c>
      <c r="K426">
        <v>400</v>
      </c>
      <c r="L426">
        <v>60</v>
      </c>
      <c r="Q426" s="219">
        <v>8.1</v>
      </c>
      <c r="R426" s="219">
        <v>0.05</v>
      </c>
      <c r="T426" s="219">
        <v>2377</v>
      </c>
      <c r="U426" s="219">
        <v>41</v>
      </c>
      <c r="W426" s="219">
        <v>2057</v>
      </c>
      <c r="X426" s="219">
        <v>43</v>
      </c>
      <c r="AC426">
        <v>3.8</v>
      </c>
      <c r="AD426">
        <v>3</v>
      </c>
      <c r="AR426" s="219">
        <v>3.7</v>
      </c>
      <c r="AS426" s="219">
        <v>0.2</v>
      </c>
      <c r="AT426" s="219">
        <v>27</v>
      </c>
      <c r="AU426" s="219">
        <v>0.1</v>
      </c>
      <c r="AW426" s="219">
        <v>33</v>
      </c>
      <c r="AX426" s="219">
        <v>1</v>
      </c>
      <c r="AZ426">
        <v>1</v>
      </c>
      <c r="BA426">
        <v>0.67300000000000004</v>
      </c>
      <c r="BD426" t="s">
        <v>17215</v>
      </c>
    </row>
    <row r="427" spans="2:56" ht="18" x14ac:dyDescent="0.25">
      <c r="B427">
        <v>1</v>
      </c>
      <c r="C427" t="s">
        <v>14538</v>
      </c>
      <c r="G427" t="s">
        <v>14075</v>
      </c>
      <c r="H427" s="352" t="s">
        <v>11553</v>
      </c>
      <c r="I427" t="s">
        <v>16081</v>
      </c>
      <c r="J427" s="352" t="s">
        <v>14439</v>
      </c>
      <c r="K427">
        <v>1340</v>
      </c>
      <c r="L427">
        <v>207</v>
      </c>
      <c r="Q427" s="219">
        <v>7.6</v>
      </c>
      <c r="R427" s="219">
        <v>0.06</v>
      </c>
      <c r="T427" s="219">
        <v>2442</v>
      </c>
      <c r="U427" s="219">
        <v>33</v>
      </c>
      <c r="W427" s="219">
        <v>2336</v>
      </c>
      <c r="X427" s="219">
        <v>33</v>
      </c>
      <c r="AC427">
        <v>1.7</v>
      </c>
      <c r="AD427">
        <v>0.2</v>
      </c>
      <c r="AR427" s="219">
        <v>3.7</v>
      </c>
      <c r="AS427" s="219">
        <v>0.2</v>
      </c>
      <c r="AT427" s="219">
        <v>27</v>
      </c>
      <c r="AU427" s="219">
        <v>0.1</v>
      </c>
      <c r="AW427" s="219">
        <v>33</v>
      </c>
      <c r="AX427" s="219">
        <v>1</v>
      </c>
      <c r="AZ427">
        <v>1</v>
      </c>
      <c r="BA427">
        <v>0.32800000000000001</v>
      </c>
      <c r="BD427" t="s">
        <v>17215</v>
      </c>
    </row>
    <row r="428" spans="2:56" ht="18" x14ac:dyDescent="0.25">
      <c r="B428">
        <v>1</v>
      </c>
      <c r="C428" t="s">
        <v>14538</v>
      </c>
      <c r="G428" t="s">
        <v>14075</v>
      </c>
      <c r="H428" s="352" t="s">
        <v>11553</v>
      </c>
      <c r="I428" t="s">
        <v>16081</v>
      </c>
      <c r="J428" s="352" t="s">
        <v>14439</v>
      </c>
      <c r="K428">
        <v>400</v>
      </c>
      <c r="L428">
        <v>49</v>
      </c>
      <c r="Q428" s="219">
        <v>8.1</v>
      </c>
      <c r="R428" s="219">
        <v>0.04</v>
      </c>
      <c r="T428" s="219">
        <v>2406</v>
      </c>
      <c r="U428" s="219">
        <v>47</v>
      </c>
      <c r="W428" s="219">
        <v>2052</v>
      </c>
      <c r="X428" s="219">
        <v>38</v>
      </c>
      <c r="AC428">
        <v>4.3</v>
      </c>
      <c r="AD428">
        <v>4</v>
      </c>
      <c r="AR428" s="219">
        <v>3.7</v>
      </c>
      <c r="AS428" s="219">
        <v>0.2</v>
      </c>
      <c r="AT428" s="219">
        <v>30.3</v>
      </c>
      <c r="AU428" s="219">
        <v>0.5</v>
      </c>
      <c r="AW428" s="219">
        <v>33</v>
      </c>
      <c r="AX428" s="219">
        <v>1</v>
      </c>
      <c r="AZ428">
        <v>1</v>
      </c>
      <c r="BA428">
        <v>0.38300000000000001</v>
      </c>
      <c r="BD428" t="s">
        <v>17215</v>
      </c>
    </row>
    <row r="429" spans="2:56" ht="18" x14ac:dyDescent="0.25">
      <c r="B429">
        <v>1</v>
      </c>
      <c r="C429" t="s">
        <v>14538</v>
      </c>
      <c r="G429" t="s">
        <v>14075</v>
      </c>
      <c r="H429" s="352" t="s">
        <v>11553</v>
      </c>
      <c r="I429" t="s">
        <v>16081</v>
      </c>
      <c r="J429" s="352" t="s">
        <v>14439</v>
      </c>
      <c r="K429">
        <v>400</v>
      </c>
      <c r="L429">
        <v>60</v>
      </c>
      <c r="Q429" s="219">
        <v>8.1</v>
      </c>
      <c r="R429" s="219">
        <v>0.05</v>
      </c>
      <c r="T429" s="219">
        <v>2377</v>
      </c>
      <c r="U429" s="219">
        <v>41</v>
      </c>
      <c r="W429" s="219">
        <v>2057</v>
      </c>
      <c r="X429" s="219">
        <v>43</v>
      </c>
      <c r="AC429">
        <v>3.8</v>
      </c>
      <c r="AD429">
        <v>3</v>
      </c>
      <c r="AR429" s="219">
        <v>3.7</v>
      </c>
      <c r="AS429" s="219">
        <v>0.2</v>
      </c>
      <c r="AT429" s="219">
        <v>27</v>
      </c>
      <c r="AU429" s="219">
        <v>0.1</v>
      </c>
      <c r="AW429" s="219">
        <v>33</v>
      </c>
      <c r="AX429" s="219">
        <v>1</v>
      </c>
      <c r="AZ429">
        <v>1</v>
      </c>
      <c r="BA429">
        <v>0.498</v>
      </c>
      <c r="BD429" t="s">
        <v>17215</v>
      </c>
    </row>
    <row r="430" spans="2:56" ht="18" x14ac:dyDescent="0.25">
      <c r="B430">
        <v>1</v>
      </c>
      <c r="C430" t="s">
        <v>14538</v>
      </c>
      <c r="G430" t="s">
        <v>14075</v>
      </c>
      <c r="H430" s="352" t="s">
        <v>11553</v>
      </c>
      <c r="I430" t="s">
        <v>16081</v>
      </c>
      <c r="J430" s="352" t="s">
        <v>14439</v>
      </c>
      <c r="K430">
        <v>950</v>
      </c>
      <c r="L430">
        <v>196</v>
      </c>
      <c r="Q430" s="219">
        <v>7.8</v>
      </c>
      <c r="R430" s="219">
        <v>0.09</v>
      </c>
      <c r="T430" s="219">
        <v>2460</v>
      </c>
      <c r="U430" s="219">
        <v>52</v>
      </c>
      <c r="W430" s="219">
        <v>2268</v>
      </c>
      <c r="X430" s="219">
        <v>54</v>
      </c>
      <c r="AC430">
        <v>2.5</v>
      </c>
      <c r="AD430">
        <v>0.5</v>
      </c>
      <c r="AR430" s="219">
        <v>3.7</v>
      </c>
      <c r="AS430" s="219">
        <v>0.2</v>
      </c>
      <c r="AT430" s="219">
        <v>30.3</v>
      </c>
      <c r="AU430" s="219">
        <v>0.5</v>
      </c>
      <c r="AW430" s="219">
        <v>33</v>
      </c>
      <c r="AX430" s="219">
        <v>1</v>
      </c>
      <c r="AZ430">
        <v>1</v>
      </c>
      <c r="BA430">
        <v>0.19400000000000001</v>
      </c>
      <c r="BD430" t="s">
        <v>17215</v>
      </c>
    </row>
    <row r="431" spans="2:56" ht="18" x14ac:dyDescent="0.25">
      <c r="B431">
        <v>1</v>
      </c>
      <c r="C431" t="s">
        <v>14538</v>
      </c>
      <c r="G431" t="s">
        <v>14075</v>
      </c>
      <c r="H431" s="352" t="s">
        <v>11553</v>
      </c>
      <c r="I431" t="s">
        <v>16081</v>
      </c>
      <c r="J431" s="352" t="s">
        <v>14439</v>
      </c>
      <c r="K431">
        <v>900</v>
      </c>
      <c r="L431">
        <v>211</v>
      </c>
      <c r="Q431" s="219">
        <v>7.8</v>
      </c>
      <c r="R431" s="219">
        <v>0.1</v>
      </c>
      <c r="T431" s="219">
        <v>2422</v>
      </c>
      <c r="U431" s="219">
        <v>47</v>
      </c>
      <c r="W431" s="219">
        <v>2246</v>
      </c>
      <c r="X431" s="219">
        <v>41</v>
      </c>
      <c r="AC431">
        <v>2.2999999999999998</v>
      </c>
      <c r="AD431">
        <v>0.5</v>
      </c>
      <c r="AR431" s="219">
        <v>3.7</v>
      </c>
      <c r="AS431" s="219">
        <v>0.2</v>
      </c>
      <c r="AT431" s="219">
        <v>27</v>
      </c>
      <c r="AU431" s="219">
        <v>0.1</v>
      </c>
      <c r="AW431" s="219">
        <v>33</v>
      </c>
      <c r="AX431" s="219">
        <v>1</v>
      </c>
      <c r="AZ431">
        <v>1</v>
      </c>
      <c r="BA431">
        <v>0.443</v>
      </c>
      <c r="BD431" t="s">
        <v>17215</v>
      </c>
    </row>
    <row r="432" spans="2:56" ht="18" x14ac:dyDescent="0.25">
      <c r="B432">
        <v>1</v>
      </c>
      <c r="C432" t="s">
        <v>14538</v>
      </c>
      <c r="G432" t="s">
        <v>14075</v>
      </c>
      <c r="H432" s="352" t="s">
        <v>11553</v>
      </c>
      <c r="I432" t="s">
        <v>16081</v>
      </c>
      <c r="J432" s="352" t="s">
        <v>14439</v>
      </c>
      <c r="K432">
        <v>400</v>
      </c>
      <c r="L432">
        <v>49</v>
      </c>
      <c r="Q432" s="219">
        <v>8.1</v>
      </c>
      <c r="R432" s="219">
        <v>0.04</v>
      </c>
      <c r="T432" s="219">
        <v>2406</v>
      </c>
      <c r="U432" s="219">
        <v>47</v>
      </c>
      <c r="W432" s="219">
        <v>2052</v>
      </c>
      <c r="X432" s="219">
        <v>38</v>
      </c>
      <c r="AC432">
        <v>4.3</v>
      </c>
      <c r="AD432">
        <v>4</v>
      </c>
      <c r="AR432" s="219">
        <v>3.7</v>
      </c>
      <c r="AS432" s="219">
        <v>0.2</v>
      </c>
      <c r="AT432" s="219">
        <v>30.3</v>
      </c>
      <c r="AU432" s="219">
        <v>0.5</v>
      </c>
      <c r="AW432" s="219">
        <v>33</v>
      </c>
      <c r="AX432" s="219">
        <v>1</v>
      </c>
      <c r="AZ432">
        <v>1</v>
      </c>
      <c r="BA432">
        <v>1.9E-2</v>
      </c>
      <c r="BD432" t="s">
        <v>17215</v>
      </c>
    </row>
    <row r="433" spans="2:56" ht="18" x14ac:dyDescent="0.25">
      <c r="B433">
        <v>1</v>
      </c>
      <c r="C433" t="s">
        <v>14538</v>
      </c>
      <c r="G433" t="s">
        <v>14075</v>
      </c>
      <c r="H433" s="352" t="s">
        <v>11553</v>
      </c>
      <c r="I433" t="s">
        <v>16081</v>
      </c>
      <c r="J433" s="352" t="s">
        <v>14439</v>
      </c>
      <c r="K433">
        <v>400</v>
      </c>
      <c r="L433">
        <v>49</v>
      </c>
      <c r="Q433" s="219">
        <v>8.1</v>
      </c>
      <c r="R433" s="219">
        <v>0.04</v>
      </c>
      <c r="T433" s="219">
        <v>2406</v>
      </c>
      <c r="U433" s="219">
        <v>47</v>
      </c>
      <c r="W433" s="219">
        <v>2052</v>
      </c>
      <c r="X433" s="219">
        <v>38</v>
      </c>
      <c r="AC433">
        <v>4.3</v>
      </c>
      <c r="AD433">
        <v>4</v>
      </c>
      <c r="AR433" s="219">
        <v>3.7</v>
      </c>
      <c r="AS433" s="219">
        <v>0.2</v>
      </c>
      <c r="AT433" s="219">
        <v>30.3</v>
      </c>
      <c r="AU433" s="219">
        <v>0.5</v>
      </c>
      <c r="AW433" s="219">
        <v>33</v>
      </c>
      <c r="AX433" s="219">
        <v>1</v>
      </c>
      <c r="AZ433">
        <v>1</v>
      </c>
      <c r="BA433">
        <v>0.54100000000000004</v>
      </c>
      <c r="BD433" t="s">
        <v>17215</v>
      </c>
    </row>
    <row r="434" spans="2:56" ht="18" x14ac:dyDescent="0.25">
      <c r="B434">
        <v>1</v>
      </c>
      <c r="C434" t="s">
        <v>14538</v>
      </c>
      <c r="G434" t="s">
        <v>14075</v>
      </c>
      <c r="H434" s="352" t="s">
        <v>11553</v>
      </c>
      <c r="I434" t="s">
        <v>16081</v>
      </c>
      <c r="J434" s="352" t="s">
        <v>14439</v>
      </c>
      <c r="K434">
        <v>400</v>
      </c>
      <c r="L434">
        <v>60</v>
      </c>
      <c r="Q434" s="219">
        <v>8.1</v>
      </c>
      <c r="R434" s="219">
        <v>0.05</v>
      </c>
      <c r="T434" s="219">
        <v>2377</v>
      </c>
      <c r="U434" s="219">
        <v>41</v>
      </c>
      <c r="W434" s="219">
        <v>2057</v>
      </c>
      <c r="X434" s="219">
        <v>43</v>
      </c>
      <c r="AC434">
        <v>3.8</v>
      </c>
      <c r="AD434">
        <v>3</v>
      </c>
      <c r="AR434" s="219">
        <v>3.7</v>
      </c>
      <c r="AS434" s="219">
        <v>0.2</v>
      </c>
      <c r="AT434" s="219">
        <v>27</v>
      </c>
      <c r="AU434" s="219">
        <v>0.1</v>
      </c>
      <c r="AW434" s="219">
        <v>33</v>
      </c>
      <c r="AX434" s="219">
        <v>1</v>
      </c>
      <c r="AZ434">
        <v>1</v>
      </c>
      <c r="BA434">
        <v>0.41699999999999998</v>
      </c>
      <c r="BD434" t="s">
        <v>17215</v>
      </c>
    </row>
    <row r="435" spans="2:56" ht="18" x14ac:dyDescent="0.25">
      <c r="B435">
        <v>1</v>
      </c>
      <c r="C435" t="s">
        <v>14538</v>
      </c>
      <c r="G435" t="s">
        <v>14075</v>
      </c>
      <c r="H435" s="352" t="s">
        <v>11553</v>
      </c>
      <c r="I435" t="s">
        <v>16081</v>
      </c>
      <c r="J435" s="352" t="s">
        <v>14439</v>
      </c>
      <c r="K435">
        <v>400</v>
      </c>
      <c r="L435">
        <v>49</v>
      </c>
      <c r="Q435" s="219">
        <v>8.1</v>
      </c>
      <c r="R435" s="219">
        <v>0.04</v>
      </c>
      <c r="T435" s="219">
        <v>2406</v>
      </c>
      <c r="U435" s="219">
        <v>47</v>
      </c>
      <c r="W435" s="219">
        <v>2052</v>
      </c>
      <c r="X435" s="219">
        <v>38</v>
      </c>
      <c r="AC435">
        <v>4.3</v>
      </c>
      <c r="AD435">
        <v>4</v>
      </c>
      <c r="AR435" s="219">
        <v>3.7</v>
      </c>
      <c r="AS435" s="219">
        <v>0.2</v>
      </c>
      <c r="AT435" s="219">
        <v>30.3</v>
      </c>
      <c r="AU435" s="219">
        <v>0.5</v>
      </c>
      <c r="AW435" s="219">
        <v>33</v>
      </c>
      <c r="AX435" s="219">
        <v>1</v>
      </c>
      <c r="AZ435">
        <v>1</v>
      </c>
      <c r="BA435">
        <v>0.251</v>
      </c>
      <c r="BD435" t="s">
        <v>17215</v>
      </c>
    </row>
    <row r="436" spans="2:56" ht="18" x14ac:dyDescent="0.25">
      <c r="B436">
        <v>1</v>
      </c>
      <c r="C436" t="s">
        <v>14538</v>
      </c>
      <c r="G436" t="s">
        <v>14075</v>
      </c>
      <c r="H436" s="352" t="s">
        <v>11553</v>
      </c>
      <c r="I436" t="s">
        <v>16081</v>
      </c>
      <c r="J436" s="352" t="s">
        <v>14439</v>
      </c>
      <c r="K436">
        <v>1340</v>
      </c>
      <c r="L436">
        <v>207</v>
      </c>
      <c r="Q436" s="219">
        <v>7.6</v>
      </c>
      <c r="R436" s="219">
        <v>0.06</v>
      </c>
      <c r="T436" s="219">
        <v>2442</v>
      </c>
      <c r="U436" s="219">
        <v>33</v>
      </c>
      <c r="W436" s="219">
        <v>2336</v>
      </c>
      <c r="X436" s="219">
        <v>33</v>
      </c>
      <c r="AC436">
        <v>1.7</v>
      </c>
      <c r="AD436">
        <v>0.2</v>
      </c>
      <c r="AR436" s="219">
        <v>3.7</v>
      </c>
      <c r="AS436" s="219">
        <v>0.2</v>
      </c>
      <c r="AT436" s="219">
        <v>27</v>
      </c>
      <c r="AU436" s="219">
        <v>0.1</v>
      </c>
      <c r="AW436" s="219">
        <v>33</v>
      </c>
      <c r="AX436" s="219">
        <v>1</v>
      </c>
      <c r="AZ436">
        <v>1</v>
      </c>
      <c r="BA436">
        <v>0.52900000000000003</v>
      </c>
      <c r="BD436" t="s">
        <v>17215</v>
      </c>
    </row>
    <row r="437" spans="2:56" ht="18" x14ac:dyDescent="0.25">
      <c r="B437">
        <v>1</v>
      </c>
      <c r="C437" t="s">
        <v>14538</v>
      </c>
      <c r="G437" t="s">
        <v>14075</v>
      </c>
      <c r="H437" s="352" t="s">
        <v>11553</v>
      </c>
      <c r="I437" t="s">
        <v>16081</v>
      </c>
      <c r="J437" s="352" t="s">
        <v>14439</v>
      </c>
      <c r="K437">
        <v>1340</v>
      </c>
      <c r="L437">
        <v>207</v>
      </c>
      <c r="Q437" s="219">
        <v>7.6</v>
      </c>
      <c r="R437" s="219">
        <v>0.06</v>
      </c>
      <c r="T437" s="219">
        <v>2442</v>
      </c>
      <c r="U437" s="219">
        <v>33</v>
      </c>
      <c r="W437" s="219">
        <v>2336</v>
      </c>
      <c r="X437" s="219">
        <v>33</v>
      </c>
      <c r="AC437">
        <v>1.7</v>
      </c>
      <c r="AD437">
        <v>0.2</v>
      </c>
      <c r="AR437" s="219">
        <v>3.7</v>
      </c>
      <c r="AS437" s="219">
        <v>0.2</v>
      </c>
      <c r="AT437" s="219">
        <v>27</v>
      </c>
      <c r="AU437" s="219">
        <v>0.1</v>
      </c>
      <c r="AW437" s="219">
        <v>33</v>
      </c>
      <c r="AX437" s="219">
        <v>1</v>
      </c>
      <c r="AZ437">
        <v>1</v>
      </c>
      <c r="BA437">
        <v>7.3999999999999996E-2</v>
      </c>
      <c r="BD437" t="s">
        <v>17215</v>
      </c>
    </row>
    <row r="438" spans="2:56" ht="18" x14ac:dyDescent="0.25">
      <c r="B438">
        <v>1</v>
      </c>
      <c r="C438" t="s">
        <v>14538</v>
      </c>
      <c r="G438" t="s">
        <v>14075</v>
      </c>
      <c r="H438" s="352" t="s">
        <v>11553</v>
      </c>
      <c r="I438" t="s">
        <v>16081</v>
      </c>
      <c r="J438" s="352" t="s">
        <v>14439</v>
      </c>
      <c r="K438">
        <v>900</v>
      </c>
      <c r="L438">
        <v>211</v>
      </c>
      <c r="Q438" s="219">
        <v>7.8</v>
      </c>
      <c r="R438" s="219">
        <v>0.1</v>
      </c>
      <c r="T438" s="219">
        <v>2422</v>
      </c>
      <c r="U438" s="219">
        <v>47</v>
      </c>
      <c r="W438" s="219">
        <v>2246</v>
      </c>
      <c r="X438" s="219">
        <v>41</v>
      </c>
      <c r="AC438">
        <v>2.2999999999999998</v>
      </c>
      <c r="AD438">
        <v>0.5</v>
      </c>
      <c r="AR438" s="219">
        <v>3.7</v>
      </c>
      <c r="AS438" s="219">
        <v>0.2</v>
      </c>
      <c r="AT438" s="219">
        <v>27</v>
      </c>
      <c r="AU438" s="219">
        <v>0.1</v>
      </c>
      <c r="AW438" s="219">
        <v>33</v>
      </c>
      <c r="AX438" s="219">
        <v>1</v>
      </c>
      <c r="AZ438">
        <v>1</v>
      </c>
      <c r="BA438">
        <v>0.246</v>
      </c>
      <c r="BD438" t="s">
        <v>17215</v>
      </c>
    </row>
    <row r="439" spans="2:56" ht="18" x14ac:dyDescent="0.25">
      <c r="B439">
        <v>1</v>
      </c>
      <c r="C439" t="s">
        <v>14538</v>
      </c>
      <c r="G439" t="s">
        <v>14075</v>
      </c>
      <c r="H439" s="352" t="s">
        <v>11553</v>
      </c>
      <c r="I439" t="s">
        <v>16081</v>
      </c>
      <c r="J439" s="352" t="s">
        <v>14439</v>
      </c>
      <c r="K439">
        <v>400</v>
      </c>
      <c r="L439">
        <v>49</v>
      </c>
      <c r="Q439" s="219">
        <v>8.1</v>
      </c>
      <c r="R439" s="219">
        <v>0.04</v>
      </c>
      <c r="T439" s="219">
        <v>2406</v>
      </c>
      <c r="U439" s="219">
        <v>47</v>
      </c>
      <c r="W439" s="219">
        <v>2052</v>
      </c>
      <c r="X439" s="219">
        <v>38</v>
      </c>
      <c r="AC439">
        <v>4.3</v>
      </c>
      <c r="AD439">
        <v>4</v>
      </c>
      <c r="AR439" s="219">
        <v>3.7</v>
      </c>
      <c r="AS439" s="219">
        <v>0.2</v>
      </c>
      <c r="AT439" s="219">
        <v>30.3</v>
      </c>
      <c r="AU439" s="219">
        <v>0.5</v>
      </c>
      <c r="AW439" s="219">
        <v>33</v>
      </c>
      <c r="AX439" s="219">
        <v>1</v>
      </c>
      <c r="AZ439">
        <v>1</v>
      </c>
      <c r="BA439">
        <v>0.128</v>
      </c>
      <c r="BD439" t="s">
        <v>17215</v>
      </c>
    </row>
    <row r="440" spans="2:56" ht="18" x14ac:dyDescent="0.25">
      <c r="B440">
        <v>1</v>
      </c>
      <c r="C440" t="s">
        <v>14538</v>
      </c>
      <c r="G440" t="s">
        <v>14075</v>
      </c>
      <c r="H440" s="352" t="s">
        <v>11553</v>
      </c>
      <c r="I440" t="s">
        <v>16081</v>
      </c>
      <c r="J440" s="352" t="s">
        <v>14439</v>
      </c>
      <c r="K440">
        <v>1290</v>
      </c>
      <c r="L440">
        <v>247</v>
      </c>
      <c r="Q440" s="219">
        <v>7.6</v>
      </c>
      <c r="R440" s="219">
        <v>0.08</v>
      </c>
      <c r="T440" s="219">
        <v>2447</v>
      </c>
      <c r="U440" s="219">
        <v>77</v>
      </c>
      <c r="W440" s="219">
        <v>2311</v>
      </c>
      <c r="X440" s="219">
        <v>77</v>
      </c>
      <c r="AC440">
        <v>2</v>
      </c>
      <c r="AD440">
        <v>0.4</v>
      </c>
      <c r="AR440" s="219">
        <v>3.7</v>
      </c>
      <c r="AS440" s="219">
        <v>0.2</v>
      </c>
      <c r="AT440" s="219">
        <v>30.3</v>
      </c>
      <c r="AU440" s="219">
        <v>0.5</v>
      </c>
      <c r="AW440" s="219">
        <v>33</v>
      </c>
      <c r="AX440" s="219">
        <v>1</v>
      </c>
      <c r="AZ440">
        <v>1</v>
      </c>
      <c r="BA440">
        <v>-1.4999999999999999E-2</v>
      </c>
      <c r="BD440" t="s">
        <v>17215</v>
      </c>
    </row>
    <row r="441" spans="2:56" ht="18" x14ac:dyDescent="0.25">
      <c r="B441">
        <v>1</v>
      </c>
      <c r="C441" t="s">
        <v>14538</v>
      </c>
      <c r="G441" t="s">
        <v>14075</v>
      </c>
      <c r="H441" s="352" t="s">
        <v>11553</v>
      </c>
      <c r="I441" t="s">
        <v>16081</v>
      </c>
      <c r="J441" s="352" t="s">
        <v>14439</v>
      </c>
      <c r="K441">
        <v>400</v>
      </c>
      <c r="L441">
        <v>60</v>
      </c>
      <c r="Q441" s="219">
        <v>8.1</v>
      </c>
      <c r="R441" s="219">
        <v>0.05</v>
      </c>
      <c r="T441" s="219">
        <v>2377</v>
      </c>
      <c r="U441" s="219">
        <v>41</v>
      </c>
      <c r="W441" s="219">
        <v>2057</v>
      </c>
      <c r="X441" s="219">
        <v>43</v>
      </c>
      <c r="AC441">
        <v>3.8</v>
      </c>
      <c r="AD441">
        <v>3</v>
      </c>
      <c r="AR441" s="219">
        <v>3.7</v>
      </c>
      <c r="AS441" s="219">
        <v>0.2</v>
      </c>
      <c r="AT441" s="219">
        <v>27</v>
      </c>
      <c r="AU441" s="219">
        <v>0.1</v>
      </c>
      <c r="AW441" s="219">
        <v>33</v>
      </c>
      <c r="AX441" s="219">
        <v>1</v>
      </c>
      <c r="AZ441">
        <v>1</v>
      </c>
      <c r="BA441">
        <v>0.35899999999999999</v>
      </c>
      <c r="BD441" t="s">
        <v>17215</v>
      </c>
    </row>
    <row r="442" spans="2:56" ht="18" x14ac:dyDescent="0.25">
      <c r="B442">
        <v>1</v>
      </c>
      <c r="C442" t="s">
        <v>14538</v>
      </c>
      <c r="G442" t="s">
        <v>14075</v>
      </c>
      <c r="H442" s="352" t="s">
        <v>11553</v>
      </c>
      <c r="I442" t="s">
        <v>16081</v>
      </c>
      <c r="J442" s="352" t="s">
        <v>14439</v>
      </c>
      <c r="K442">
        <v>400</v>
      </c>
      <c r="L442">
        <v>60</v>
      </c>
      <c r="Q442" s="219">
        <v>8.1</v>
      </c>
      <c r="R442" s="219">
        <v>0.05</v>
      </c>
      <c r="T442" s="219">
        <v>2377</v>
      </c>
      <c r="U442" s="219">
        <v>41</v>
      </c>
      <c r="W442" s="219">
        <v>2057</v>
      </c>
      <c r="X442" s="219">
        <v>43</v>
      </c>
      <c r="AC442">
        <v>3.8</v>
      </c>
      <c r="AD442">
        <v>3</v>
      </c>
      <c r="AR442" s="219">
        <v>3.7</v>
      </c>
      <c r="AS442" s="219">
        <v>0.2</v>
      </c>
      <c r="AT442" s="219">
        <v>27</v>
      </c>
      <c r="AU442" s="219">
        <v>0.1</v>
      </c>
      <c r="AW442" s="219">
        <v>33</v>
      </c>
      <c r="AX442" s="219">
        <v>1</v>
      </c>
      <c r="AZ442">
        <v>1</v>
      </c>
      <c r="BA442">
        <v>0.34699999999999998</v>
      </c>
      <c r="BD442" t="s">
        <v>17215</v>
      </c>
    </row>
    <row r="443" spans="2:56" ht="18" x14ac:dyDescent="0.25">
      <c r="B443">
        <v>1</v>
      </c>
      <c r="C443" t="s">
        <v>14538</v>
      </c>
      <c r="G443" t="s">
        <v>14075</v>
      </c>
      <c r="H443" s="352" t="s">
        <v>11553</v>
      </c>
      <c r="I443" t="s">
        <v>16081</v>
      </c>
      <c r="J443" s="352" t="s">
        <v>14439</v>
      </c>
      <c r="K443">
        <v>950</v>
      </c>
      <c r="L443">
        <v>196</v>
      </c>
      <c r="Q443" s="219">
        <v>7.8</v>
      </c>
      <c r="R443" s="219">
        <v>0.09</v>
      </c>
      <c r="T443" s="219">
        <v>2460</v>
      </c>
      <c r="U443" s="219">
        <v>52</v>
      </c>
      <c r="W443" s="219">
        <v>2268</v>
      </c>
      <c r="X443" s="219">
        <v>54</v>
      </c>
      <c r="AC443">
        <v>2.5</v>
      </c>
      <c r="AD443">
        <v>0.5</v>
      </c>
      <c r="AR443" s="219">
        <v>3.7</v>
      </c>
      <c r="AS443" s="219">
        <v>0.2</v>
      </c>
      <c r="AT443" s="219">
        <v>30.3</v>
      </c>
      <c r="AU443" s="219">
        <v>0.5</v>
      </c>
      <c r="AW443" s="219">
        <v>33</v>
      </c>
      <c r="AX443" s="219">
        <v>1</v>
      </c>
      <c r="AZ443">
        <v>1</v>
      </c>
      <c r="BA443">
        <v>0.316</v>
      </c>
      <c r="BD443" t="s">
        <v>17215</v>
      </c>
    </row>
    <row r="444" spans="2:56" ht="18" x14ac:dyDescent="0.25">
      <c r="B444">
        <v>1</v>
      </c>
      <c r="C444" t="s">
        <v>14538</v>
      </c>
      <c r="G444" t="s">
        <v>14075</v>
      </c>
      <c r="H444" s="352" t="s">
        <v>11553</v>
      </c>
      <c r="I444" t="s">
        <v>16081</v>
      </c>
      <c r="J444" s="352" t="s">
        <v>14439</v>
      </c>
      <c r="K444">
        <v>950</v>
      </c>
      <c r="L444">
        <v>196</v>
      </c>
      <c r="Q444" s="219">
        <v>7.8</v>
      </c>
      <c r="R444" s="219">
        <v>0.09</v>
      </c>
      <c r="T444" s="219">
        <v>2460</v>
      </c>
      <c r="U444" s="219">
        <v>52</v>
      </c>
      <c r="W444" s="219">
        <v>2268</v>
      </c>
      <c r="X444" s="219">
        <v>54</v>
      </c>
      <c r="AC444">
        <v>2.5</v>
      </c>
      <c r="AD444">
        <v>0.5</v>
      </c>
      <c r="AR444" s="219">
        <v>3.7</v>
      </c>
      <c r="AS444" s="219">
        <v>0.2</v>
      </c>
      <c r="AT444" s="219">
        <v>30.3</v>
      </c>
      <c r="AU444" s="219">
        <v>0.5</v>
      </c>
      <c r="AW444" s="219">
        <v>33</v>
      </c>
      <c r="AX444" s="219">
        <v>1</v>
      </c>
      <c r="AZ444">
        <v>1</v>
      </c>
      <c r="BA444">
        <v>0.42199999999999999</v>
      </c>
      <c r="BD444" t="s">
        <v>17215</v>
      </c>
    </row>
    <row r="445" spans="2:56" ht="18" x14ac:dyDescent="0.25">
      <c r="B445">
        <v>1</v>
      </c>
      <c r="C445" t="s">
        <v>14538</v>
      </c>
      <c r="G445" t="s">
        <v>14075</v>
      </c>
      <c r="H445" s="352" t="s">
        <v>11553</v>
      </c>
      <c r="I445" t="s">
        <v>16081</v>
      </c>
      <c r="J445" s="352" t="s">
        <v>14439</v>
      </c>
      <c r="K445">
        <v>1290</v>
      </c>
      <c r="L445">
        <v>247</v>
      </c>
      <c r="Q445" s="219">
        <v>7.6</v>
      </c>
      <c r="R445" s="219">
        <v>0.08</v>
      </c>
      <c r="T445" s="219">
        <v>2447</v>
      </c>
      <c r="U445" s="219">
        <v>77</v>
      </c>
      <c r="W445" s="219">
        <v>2311</v>
      </c>
      <c r="X445" s="219">
        <v>77</v>
      </c>
      <c r="AC445">
        <v>2</v>
      </c>
      <c r="AD445">
        <v>0.4</v>
      </c>
      <c r="AR445" s="219">
        <v>3.7</v>
      </c>
      <c r="AS445" s="219">
        <v>0.2</v>
      </c>
      <c r="AT445" s="219">
        <v>30.3</v>
      </c>
      <c r="AU445" s="219">
        <v>0.5</v>
      </c>
      <c r="AW445" s="219">
        <v>33</v>
      </c>
      <c r="AX445" s="219">
        <v>1</v>
      </c>
      <c r="AZ445">
        <v>1</v>
      </c>
      <c r="BA445">
        <v>9.6000000000000002E-2</v>
      </c>
      <c r="BD445" t="s">
        <v>17215</v>
      </c>
    </row>
    <row r="446" spans="2:56" ht="18" x14ac:dyDescent="0.25">
      <c r="B446">
        <v>1</v>
      </c>
      <c r="C446" t="s">
        <v>14538</v>
      </c>
      <c r="G446" t="s">
        <v>14075</v>
      </c>
      <c r="H446" s="352" t="s">
        <v>11553</v>
      </c>
      <c r="I446" t="s">
        <v>16081</v>
      </c>
      <c r="J446" s="352" t="s">
        <v>14439</v>
      </c>
      <c r="K446">
        <v>950</v>
      </c>
      <c r="L446">
        <v>196</v>
      </c>
      <c r="Q446" s="219">
        <v>7.8</v>
      </c>
      <c r="R446" s="219">
        <v>0.09</v>
      </c>
      <c r="T446" s="219">
        <v>2460</v>
      </c>
      <c r="U446" s="219">
        <v>52</v>
      </c>
      <c r="W446" s="219">
        <v>2268</v>
      </c>
      <c r="X446" s="219">
        <v>54</v>
      </c>
      <c r="AC446">
        <v>2.5</v>
      </c>
      <c r="AD446">
        <v>0.5</v>
      </c>
      <c r="AR446" s="219">
        <v>3.7</v>
      </c>
      <c r="AS446" s="219">
        <v>0.2</v>
      </c>
      <c r="AT446" s="219">
        <v>30.3</v>
      </c>
      <c r="AU446" s="219">
        <v>0.5</v>
      </c>
      <c r="AW446" s="219">
        <v>33</v>
      </c>
      <c r="AX446" s="219">
        <v>1</v>
      </c>
      <c r="AZ446">
        <v>1</v>
      </c>
      <c r="BA446">
        <v>0.223</v>
      </c>
      <c r="BD446" t="s">
        <v>17215</v>
      </c>
    </row>
    <row r="447" spans="2:56" ht="18" x14ac:dyDescent="0.25">
      <c r="B447">
        <v>1</v>
      </c>
      <c r="C447" t="s">
        <v>14538</v>
      </c>
      <c r="G447" t="s">
        <v>14075</v>
      </c>
      <c r="H447" s="352" t="s">
        <v>11553</v>
      </c>
      <c r="I447" t="s">
        <v>16081</v>
      </c>
      <c r="J447" s="352" t="s">
        <v>14439</v>
      </c>
      <c r="K447">
        <v>900</v>
      </c>
      <c r="L447">
        <v>211</v>
      </c>
      <c r="Q447" s="219">
        <v>7.8</v>
      </c>
      <c r="R447" s="219">
        <v>0.1</v>
      </c>
      <c r="T447" s="219">
        <v>2422</v>
      </c>
      <c r="U447" s="219">
        <v>47</v>
      </c>
      <c r="W447" s="219">
        <v>2246</v>
      </c>
      <c r="X447" s="219">
        <v>41</v>
      </c>
      <c r="AC447">
        <v>2.2999999999999998</v>
      </c>
      <c r="AD447">
        <v>0.5</v>
      </c>
      <c r="AR447" s="219">
        <v>3.7</v>
      </c>
      <c r="AS447" s="219">
        <v>0.2</v>
      </c>
      <c r="AT447" s="219">
        <v>27</v>
      </c>
      <c r="AU447" s="219">
        <v>0.1</v>
      </c>
      <c r="AW447" s="219">
        <v>33</v>
      </c>
      <c r="AX447" s="219">
        <v>1</v>
      </c>
      <c r="AZ447">
        <v>1</v>
      </c>
      <c r="BA447">
        <v>0.624</v>
      </c>
      <c r="BD447" t="s">
        <v>17215</v>
      </c>
    </row>
    <row r="448" spans="2:56" ht="18" x14ac:dyDescent="0.25">
      <c r="B448">
        <v>1</v>
      </c>
      <c r="C448" t="s">
        <v>14538</v>
      </c>
      <c r="G448" t="s">
        <v>14075</v>
      </c>
      <c r="H448" s="352" t="s">
        <v>11553</v>
      </c>
      <c r="I448" t="s">
        <v>16081</v>
      </c>
      <c r="J448" s="352" t="s">
        <v>14439</v>
      </c>
      <c r="K448">
        <v>900</v>
      </c>
      <c r="L448">
        <v>211</v>
      </c>
      <c r="Q448" s="219">
        <v>7.8</v>
      </c>
      <c r="R448" s="219">
        <v>0.1</v>
      </c>
      <c r="T448" s="219">
        <v>2422</v>
      </c>
      <c r="U448" s="219">
        <v>47</v>
      </c>
      <c r="W448" s="219">
        <v>2246</v>
      </c>
      <c r="X448" s="219">
        <v>41</v>
      </c>
      <c r="AC448">
        <v>2.2999999999999998</v>
      </c>
      <c r="AD448">
        <v>0.5</v>
      </c>
      <c r="AR448" s="219">
        <v>3.7</v>
      </c>
      <c r="AS448" s="219">
        <v>0.2</v>
      </c>
      <c r="AT448" s="219">
        <v>27</v>
      </c>
      <c r="AU448" s="219">
        <v>0.1</v>
      </c>
      <c r="AW448" s="219">
        <v>33</v>
      </c>
      <c r="AX448" s="219">
        <v>1</v>
      </c>
      <c r="AZ448">
        <v>1</v>
      </c>
      <c r="BA448">
        <v>7.4999999999999997E-2</v>
      </c>
      <c r="BD448" t="s">
        <v>17215</v>
      </c>
    </row>
    <row r="449" spans="2:56" ht="18" x14ac:dyDescent="0.25">
      <c r="B449">
        <v>1</v>
      </c>
      <c r="C449" t="s">
        <v>14538</v>
      </c>
      <c r="G449" t="s">
        <v>14075</v>
      </c>
      <c r="H449" s="352" t="s">
        <v>11553</v>
      </c>
      <c r="I449" t="s">
        <v>16081</v>
      </c>
      <c r="J449" s="352" t="s">
        <v>14439</v>
      </c>
      <c r="K449">
        <v>950</v>
      </c>
      <c r="L449">
        <v>196</v>
      </c>
      <c r="Q449" s="219">
        <v>7.8</v>
      </c>
      <c r="R449" s="219">
        <v>0.09</v>
      </c>
      <c r="T449" s="219">
        <v>2460</v>
      </c>
      <c r="U449" s="219">
        <v>52</v>
      </c>
      <c r="W449" s="219">
        <v>2268</v>
      </c>
      <c r="X449" s="219">
        <v>54</v>
      </c>
      <c r="AC449">
        <v>2.5</v>
      </c>
      <c r="AD449">
        <v>0.5</v>
      </c>
      <c r="AR449" s="219">
        <v>3.7</v>
      </c>
      <c r="AS449" s="219">
        <v>0.2</v>
      </c>
      <c r="AT449" s="219">
        <v>30.3</v>
      </c>
      <c r="AU449" s="219">
        <v>0.5</v>
      </c>
      <c r="AW449" s="219">
        <v>33</v>
      </c>
      <c r="AX449" s="219">
        <v>1</v>
      </c>
      <c r="AZ449">
        <v>1</v>
      </c>
      <c r="BA449">
        <v>0.20799999999999999</v>
      </c>
      <c r="BD449" t="s">
        <v>17215</v>
      </c>
    </row>
    <row r="450" spans="2:56" ht="18" x14ac:dyDescent="0.25">
      <c r="B450">
        <v>1</v>
      </c>
      <c r="C450" t="s">
        <v>14538</v>
      </c>
      <c r="G450" t="s">
        <v>14075</v>
      </c>
      <c r="H450" s="352" t="s">
        <v>11553</v>
      </c>
      <c r="I450" t="s">
        <v>16081</v>
      </c>
      <c r="J450" s="352" t="s">
        <v>14439</v>
      </c>
      <c r="K450">
        <v>1340</v>
      </c>
      <c r="L450">
        <v>207</v>
      </c>
      <c r="Q450" s="219">
        <v>7.6</v>
      </c>
      <c r="R450" s="219">
        <v>0.06</v>
      </c>
      <c r="T450" s="219">
        <v>2442</v>
      </c>
      <c r="U450" s="219">
        <v>33</v>
      </c>
      <c r="W450" s="219">
        <v>2336</v>
      </c>
      <c r="X450" s="219">
        <v>33</v>
      </c>
      <c r="AC450">
        <v>1.7</v>
      </c>
      <c r="AD450">
        <v>0.2</v>
      </c>
      <c r="AR450" s="219">
        <v>3.7</v>
      </c>
      <c r="AS450" s="219">
        <v>0.2</v>
      </c>
      <c r="AT450" s="219">
        <v>27</v>
      </c>
      <c r="AU450" s="219">
        <v>0.1</v>
      </c>
      <c r="AW450" s="219">
        <v>33</v>
      </c>
      <c r="AX450" s="219">
        <v>1</v>
      </c>
      <c r="AZ450">
        <v>1</v>
      </c>
      <c r="BA450">
        <v>9.1999999999999998E-2</v>
      </c>
      <c r="BD450" t="s">
        <v>17215</v>
      </c>
    </row>
    <row r="451" spans="2:56" ht="18" x14ac:dyDescent="0.25">
      <c r="B451">
        <v>1</v>
      </c>
      <c r="C451" t="s">
        <v>14538</v>
      </c>
      <c r="G451" t="s">
        <v>14075</v>
      </c>
      <c r="H451" s="352" t="s">
        <v>11553</v>
      </c>
      <c r="I451" t="s">
        <v>16081</v>
      </c>
      <c r="J451" s="352" t="s">
        <v>14439</v>
      </c>
      <c r="K451">
        <v>1340</v>
      </c>
      <c r="L451">
        <v>207</v>
      </c>
      <c r="Q451" s="219">
        <v>7.6</v>
      </c>
      <c r="R451" s="219">
        <v>0.06</v>
      </c>
      <c r="T451" s="219">
        <v>2442</v>
      </c>
      <c r="U451" s="219">
        <v>33</v>
      </c>
      <c r="W451" s="219">
        <v>2336</v>
      </c>
      <c r="X451" s="219">
        <v>33</v>
      </c>
      <c r="AC451">
        <v>1.7</v>
      </c>
      <c r="AD451">
        <v>0.2</v>
      </c>
      <c r="AR451" s="219">
        <v>3.7</v>
      </c>
      <c r="AS451" s="219">
        <v>0.2</v>
      </c>
      <c r="AT451" s="219">
        <v>27</v>
      </c>
      <c r="AU451" s="219">
        <v>0.1</v>
      </c>
      <c r="AW451" s="219">
        <v>33</v>
      </c>
      <c r="AX451" s="219">
        <v>1</v>
      </c>
      <c r="AZ451">
        <v>1</v>
      </c>
      <c r="BA451">
        <v>3.6999999999999998E-2</v>
      </c>
      <c r="BD451" t="s">
        <v>17215</v>
      </c>
    </row>
    <row r="452" spans="2:56" ht="18" x14ac:dyDescent="0.25">
      <c r="B452">
        <v>1</v>
      </c>
      <c r="C452" t="s">
        <v>14538</v>
      </c>
      <c r="G452" t="s">
        <v>14075</v>
      </c>
      <c r="H452" s="352" t="s">
        <v>11553</v>
      </c>
      <c r="I452" t="s">
        <v>16081</v>
      </c>
      <c r="J452" s="352" t="s">
        <v>14439</v>
      </c>
      <c r="K452">
        <v>400</v>
      </c>
      <c r="L452">
        <v>49</v>
      </c>
      <c r="Q452" s="219">
        <v>8.1</v>
      </c>
      <c r="R452" s="219">
        <v>0.04</v>
      </c>
      <c r="T452" s="219">
        <v>2406</v>
      </c>
      <c r="U452" s="219">
        <v>47</v>
      </c>
      <c r="W452" s="219">
        <v>2052</v>
      </c>
      <c r="X452" s="219">
        <v>38</v>
      </c>
      <c r="AC452">
        <v>4.3</v>
      </c>
      <c r="AD452">
        <v>4</v>
      </c>
      <c r="AR452" s="219">
        <v>3.7</v>
      </c>
      <c r="AS452" s="219">
        <v>0.2</v>
      </c>
      <c r="AT452" s="219">
        <v>30.3</v>
      </c>
      <c r="AU452" s="219">
        <v>0.5</v>
      </c>
      <c r="AW452" s="219">
        <v>33</v>
      </c>
      <c r="AX452" s="219">
        <v>1</v>
      </c>
      <c r="AZ452">
        <v>1</v>
      </c>
      <c r="BA452">
        <v>0.50800000000000001</v>
      </c>
      <c r="BD452" t="s">
        <v>17215</v>
      </c>
    </row>
    <row r="453" spans="2:56" ht="18" x14ac:dyDescent="0.25">
      <c r="B453">
        <v>1</v>
      </c>
      <c r="C453" t="s">
        <v>14538</v>
      </c>
      <c r="G453" t="s">
        <v>14075</v>
      </c>
      <c r="H453" s="352" t="s">
        <v>11553</v>
      </c>
      <c r="I453" t="s">
        <v>16081</v>
      </c>
      <c r="J453" s="352" t="s">
        <v>14439</v>
      </c>
      <c r="K453">
        <v>950</v>
      </c>
      <c r="L453">
        <v>196</v>
      </c>
      <c r="Q453" s="219">
        <v>7.8</v>
      </c>
      <c r="R453" s="219">
        <v>0.09</v>
      </c>
      <c r="T453" s="219">
        <v>2460</v>
      </c>
      <c r="U453" s="219">
        <v>52</v>
      </c>
      <c r="W453" s="219">
        <v>2268</v>
      </c>
      <c r="X453" s="219">
        <v>54</v>
      </c>
      <c r="AC453">
        <v>2.5</v>
      </c>
      <c r="AD453">
        <v>0.5</v>
      </c>
      <c r="AR453" s="219">
        <v>3.7</v>
      </c>
      <c r="AS453" s="219">
        <v>0.2</v>
      </c>
      <c r="AT453" s="219">
        <v>30.3</v>
      </c>
      <c r="AU453" s="219">
        <v>0.5</v>
      </c>
      <c r="AW453" s="219">
        <v>33</v>
      </c>
      <c r="AX453" s="219">
        <v>1</v>
      </c>
      <c r="AZ453">
        <v>1</v>
      </c>
      <c r="BA453">
        <v>0.128</v>
      </c>
      <c r="BD453" t="s">
        <v>17215</v>
      </c>
    </row>
    <row r="454" spans="2:56" ht="18" x14ac:dyDescent="0.25">
      <c r="B454">
        <v>1</v>
      </c>
      <c r="C454" t="s">
        <v>14538</v>
      </c>
      <c r="G454" t="s">
        <v>14075</v>
      </c>
      <c r="H454" s="352" t="s">
        <v>11553</v>
      </c>
      <c r="I454" t="s">
        <v>16081</v>
      </c>
      <c r="J454" s="352" t="s">
        <v>14439</v>
      </c>
      <c r="K454">
        <v>400</v>
      </c>
      <c r="L454">
        <v>60</v>
      </c>
      <c r="Q454" s="219">
        <v>8.1</v>
      </c>
      <c r="R454" s="219">
        <v>0.05</v>
      </c>
      <c r="T454" s="219">
        <v>2377</v>
      </c>
      <c r="U454" s="219">
        <v>41</v>
      </c>
      <c r="W454" s="219">
        <v>2057</v>
      </c>
      <c r="X454" s="219">
        <v>43</v>
      </c>
      <c r="AC454">
        <v>3.8</v>
      </c>
      <c r="AD454">
        <v>3</v>
      </c>
      <c r="AR454" s="219">
        <v>3.7</v>
      </c>
      <c r="AS454" s="219">
        <v>0.2</v>
      </c>
      <c r="AT454" s="219">
        <v>27</v>
      </c>
      <c r="AU454" s="219">
        <v>0.1</v>
      </c>
      <c r="AW454" s="219">
        <v>33</v>
      </c>
      <c r="AX454" s="219">
        <v>1</v>
      </c>
      <c r="AZ454">
        <v>1</v>
      </c>
      <c r="BA454">
        <v>1.02</v>
      </c>
      <c r="BD454" t="s">
        <v>17215</v>
      </c>
    </row>
    <row r="455" spans="2:56" ht="18" x14ac:dyDescent="0.25">
      <c r="B455">
        <v>1</v>
      </c>
      <c r="C455" t="s">
        <v>14538</v>
      </c>
      <c r="G455" t="s">
        <v>14075</v>
      </c>
      <c r="H455" s="352" t="s">
        <v>11553</v>
      </c>
      <c r="I455" t="s">
        <v>16081</v>
      </c>
      <c r="J455" s="352" t="s">
        <v>14439</v>
      </c>
      <c r="K455">
        <v>950</v>
      </c>
      <c r="L455">
        <v>196</v>
      </c>
      <c r="Q455" s="219">
        <v>7.8</v>
      </c>
      <c r="R455" s="219">
        <v>0.09</v>
      </c>
      <c r="T455" s="219">
        <v>2460</v>
      </c>
      <c r="U455" s="219">
        <v>52</v>
      </c>
      <c r="W455" s="219">
        <v>2268</v>
      </c>
      <c r="X455" s="219">
        <v>54</v>
      </c>
      <c r="AC455">
        <v>2.5</v>
      </c>
      <c r="AD455">
        <v>0.5</v>
      </c>
      <c r="AR455" s="219">
        <v>3.7</v>
      </c>
      <c r="AS455" s="219">
        <v>0.2</v>
      </c>
      <c r="AT455" s="219">
        <v>30.3</v>
      </c>
      <c r="AU455" s="219">
        <v>0.5</v>
      </c>
      <c r="AW455" s="219">
        <v>33</v>
      </c>
      <c r="AX455" s="219">
        <v>1</v>
      </c>
      <c r="AZ455">
        <v>1</v>
      </c>
      <c r="BA455">
        <v>0.27700000000000002</v>
      </c>
      <c r="BD455" t="s">
        <v>17215</v>
      </c>
    </row>
    <row r="456" spans="2:56" ht="18" x14ac:dyDescent="0.25">
      <c r="B456">
        <v>1</v>
      </c>
      <c r="C456" t="s">
        <v>14538</v>
      </c>
      <c r="G456" t="s">
        <v>14075</v>
      </c>
      <c r="H456" s="352" t="s">
        <v>11553</v>
      </c>
      <c r="I456" t="s">
        <v>16081</v>
      </c>
      <c r="J456" s="352" t="s">
        <v>14439</v>
      </c>
      <c r="K456">
        <v>1290</v>
      </c>
      <c r="L456">
        <v>247</v>
      </c>
      <c r="Q456" s="219">
        <v>7.6</v>
      </c>
      <c r="R456" s="219">
        <v>0.08</v>
      </c>
      <c r="T456" s="219">
        <v>2447</v>
      </c>
      <c r="U456" s="219">
        <v>77</v>
      </c>
      <c r="W456" s="219">
        <v>2311</v>
      </c>
      <c r="X456" s="219">
        <v>77</v>
      </c>
      <c r="AC456">
        <v>2</v>
      </c>
      <c r="AD456">
        <v>0.4</v>
      </c>
      <c r="AR456" s="219">
        <v>3.7</v>
      </c>
      <c r="AS456" s="219">
        <v>0.2</v>
      </c>
      <c r="AT456" s="219">
        <v>30.3</v>
      </c>
      <c r="AU456" s="219">
        <v>0.5</v>
      </c>
      <c r="AW456" s="219">
        <v>33</v>
      </c>
      <c r="AX456" s="219">
        <v>1</v>
      </c>
      <c r="AZ456">
        <v>1</v>
      </c>
      <c r="BA456">
        <v>0.108</v>
      </c>
      <c r="BD456" t="s">
        <v>17215</v>
      </c>
    </row>
    <row r="457" spans="2:56" ht="18" x14ac:dyDescent="0.25">
      <c r="B457">
        <v>1</v>
      </c>
      <c r="C457" t="s">
        <v>14538</v>
      </c>
      <c r="G457" t="s">
        <v>14075</v>
      </c>
      <c r="H457" s="352" t="s">
        <v>11553</v>
      </c>
      <c r="I457" t="s">
        <v>16081</v>
      </c>
      <c r="J457" s="352" t="s">
        <v>14439</v>
      </c>
      <c r="K457">
        <v>950</v>
      </c>
      <c r="L457">
        <v>196</v>
      </c>
      <c r="Q457" s="219">
        <v>7.8</v>
      </c>
      <c r="R457" s="219">
        <v>0.09</v>
      </c>
      <c r="T457" s="219">
        <v>2460</v>
      </c>
      <c r="U457" s="219">
        <v>52</v>
      </c>
      <c r="W457" s="219">
        <v>2268</v>
      </c>
      <c r="X457" s="219">
        <v>54</v>
      </c>
      <c r="AC457">
        <v>2.5</v>
      </c>
      <c r="AD457">
        <v>0.5</v>
      </c>
      <c r="AR457" s="219">
        <v>3.7</v>
      </c>
      <c r="AS457" s="219">
        <v>0.2</v>
      </c>
      <c r="AT457" s="219">
        <v>30.3</v>
      </c>
      <c r="AU457" s="219">
        <v>0.5</v>
      </c>
      <c r="AW457" s="219">
        <v>33</v>
      </c>
      <c r="AX457" s="219">
        <v>1</v>
      </c>
      <c r="AZ457">
        <v>1</v>
      </c>
      <c r="BA457">
        <v>0.23899999999999999</v>
      </c>
      <c r="BD457" t="s">
        <v>17215</v>
      </c>
    </row>
    <row r="458" spans="2:56" ht="18" x14ac:dyDescent="0.25">
      <c r="B458">
        <v>1</v>
      </c>
      <c r="C458" t="s">
        <v>14538</v>
      </c>
      <c r="G458" t="s">
        <v>14075</v>
      </c>
      <c r="H458" s="352" t="s">
        <v>11553</v>
      </c>
      <c r="I458" t="s">
        <v>16081</v>
      </c>
      <c r="J458" s="352" t="s">
        <v>14439</v>
      </c>
      <c r="K458">
        <v>400</v>
      </c>
      <c r="L458">
        <v>60</v>
      </c>
      <c r="Q458" s="219">
        <v>8.1</v>
      </c>
      <c r="R458" s="219">
        <v>0.05</v>
      </c>
      <c r="T458" s="219">
        <v>2377</v>
      </c>
      <c r="U458" s="219">
        <v>41</v>
      </c>
      <c r="W458" s="219">
        <v>2057</v>
      </c>
      <c r="X458" s="219">
        <v>43</v>
      </c>
      <c r="AC458">
        <v>3.8</v>
      </c>
      <c r="AD458">
        <v>3</v>
      </c>
      <c r="AR458" s="219">
        <v>3.7</v>
      </c>
      <c r="AS458" s="219">
        <v>0.2</v>
      </c>
      <c r="AT458" s="219">
        <v>27</v>
      </c>
      <c r="AU458" s="219">
        <v>0.1</v>
      </c>
      <c r="AW458" s="219">
        <v>33</v>
      </c>
      <c r="AX458" s="219">
        <v>1</v>
      </c>
      <c r="AZ458">
        <v>1</v>
      </c>
      <c r="BA458">
        <v>0.45</v>
      </c>
      <c r="BD458" t="s">
        <v>17215</v>
      </c>
    </row>
    <row r="459" spans="2:56" ht="18" x14ac:dyDescent="0.25">
      <c r="B459">
        <v>1</v>
      </c>
      <c r="C459" t="s">
        <v>14538</v>
      </c>
      <c r="G459" t="s">
        <v>14075</v>
      </c>
      <c r="H459" s="352" t="s">
        <v>11553</v>
      </c>
      <c r="I459" t="s">
        <v>16081</v>
      </c>
      <c r="J459" s="352" t="s">
        <v>14439</v>
      </c>
      <c r="K459">
        <v>1340</v>
      </c>
      <c r="L459">
        <v>207</v>
      </c>
      <c r="Q459" s="219">
        <v>7.6</v>
      </c>
      <c r="R459" s="219">
        <v>0.06</v>
      </c>
      <c r="T459" s="219">
        <v>2442</v>
      </c>
      <c r="U459" s="219">
        <v>33</v>
      </c>
      <c r="W459" s="219">
        <v>2336</v>
      </c>
      <c r="X459" s="219">
        <v>33</v>
      </c>
      <c r="AC459">
        <v>1.7</v>
      </c>
      <c r="AD459">
        <v>0.2</v>
      </c>
      <c r="AR459" s="219">
        <v>3.7</v>
      </c>
      <c r="AS459" s="219">
        <v>0.2</v>
      </c>
      <c r="AT459" s="219">
        <v>27</v>
      </c>
      <c r="AU459" s="219">
        <v>0.1</v>
      </c>
      <c r="AW459" s="219">
        <v>33</v>
      </c>
      <c r="AX459" s="219">
        <v>1</v>
      </c>
      <c r="AZ459">
        <v>1</v>
      </c>
      <c r="BA459">
        <v>-8.0000000000000002E-3</v>
      </c>
      <c r="BD459" t="s">
        <v>17215</v>
      </c>
    </row>
    <row r="460" spans="2:56" ht="18" x14ac:dyDescent="0.25">
      <c r="B460">
        <v>1</v>
      </c>
      <c r="C460" t="s">
        <v>14538</v>
      </c>
      <c r="G460" t="s">
        <v>14075</v>
      </c>
      <c r="H460" s="352" t="s">
        <v>11553</v>
      </c>
      <c r="I460" t="s">
        <v>16081</v>
      </c>
      <c r="J460" s="352" t="s">
        <v>14439</v>
      </c>
      <c r="K460">
        <v>900</v>
      </c>
      <c r="L460">
        <v>211</v>
      </c>
      <c r="Q460" s="219">
        <v>7.8</v>
      </c>
      <c r="R460" s="219">
        <v>0.1</v>
      </c>
      <c r="T460" s="219">
        <v>2422</v>
      </c>
      <c r="U460" s="219">
        <v>47</v>
      </c>
      <c r="W460" s="219">
        <v>2246</v>
      </c>
      <c r="X460" s="219">
        <v>41</v>
      </c>
      <c r="AC460">
        <v>2.2999999999999998</v>
      </c>
      <c r="AD460">
        <v>0.5</v>
      </c>
      <c r="AR460" s="219">
        <v>3.7</v>
      </c>
      <c r="AS460" s="219">
        <v>0.2</v>
      </c>
      <c r="AT460" s="219">
        <v>27</v>
      </c>
      <c r="AU460" s="219">
        <v>0.1</v>
      </c>
      <c r="AW460" s="219">
        <v>33</v>
      </c>
      <c r="AX460" s="219">
        <v>1</v>
      </c>
      <c r="AZ460">
        <v>1</v>
      </c>
      <c r="BA460">
        <v>0.23599999999999999</v>
      </c>
      <c r="BD460" t="s">
        <v>17215</v>
      </c>
    </row>
    <row r="461" spans="2:56" ht="18" x14ac:dyDescent="0.25">
      <c r="B461">
        <v>1</v>
      </c>
      <c r="C461" t="s">
        <v>14538</v>
      </c>
      <c r="G461" t="s">
        <v>14075</v>
      </c>
      <c r="H461" s="352" t="s">
        <v>11553</v>
      </c>
      <c r="I461" t="s">
        <v>16081</v>
      </c>
      <c r="J461" s="352" t="s">
        <v>14439</v>
      </c>
      <c r="K461">
        <v>1340</v>
      </c>
      <c r="L461">
        <v>207</v>
      </c>
      <c r="Q461" s="219">
        <v>7.6</v>
      </c>
      <c r="R461" s="219">
        <v>0.06</v>
      </c>
      <c r="T461" s="219">
        <v>2442</v>
      </c>
      <c r="U461" s="219">
        <v>33</v>
      </c>
      <c r="W461" s="219">
        <v>2336</v>
      </c>
      <c r="X461" s="219">
        <v>33</v>
      </c>
      <c r="AC461">
        <v>1.7</v>
      </c>
      <c r="AD461">
        <v>0.2</v>
      </c>
      <c r="AR461" s="219">
        <v>3.7</v>
      </c>
      <c r="AS461" s="219">
        <v>0.2</v>
      </c>
      <c r="AT461" s="219">
        <v>27</v>
      </c>
      <c r="AU461" s="219">
        <v>0.1</v>
      </c>
      <c r="AW461" s="219">
        <v>33</v>
      </c>
      <c r="AX461" s="219">
        <v>1</v>
      </c>
      <c r="AZ461">
        <v>1</v>
      </c>
      <c r="BA461">
        <v>0.188</v>
      </c>
      <c r="BD461" t="s">
        <v>17215</v>
      </c>
    </row>
    <row r="462" spans="2:56" ht="18" x14ac:dyDescent="0.25">
      <c r="B462">
        <v>1</v>
      </c>
      <c r="C462" t="s">
        <v>14538</v>
      </c>
      <c r="G462" t="s">
        <v>14075</v>
      </c>
      <c r="H462" s="352" t="s">
        <v>11553</v>
      </c>
      <c r="I462" t="s">
        <v>16081</v>
      </c>
      <c r="J462" s="352" t="s">
        <v>14439</v>
      </c>
      <c r="K462">
        <v>400</v>
      </c>
      <c r="L462">
        <v>49</v>
      </c>
      <c r="Q462" s="219">
        <v>8.1</v>
      </c>
      <c r="R462" s="219">
        <v>0.04</v>
      </c>
      <c r="T462" s="219">
        <v>2406</v>
      </c>
      <c r="U462" s="219">
        <v>47</v>
      </c>
      <c r="W462" s="219">
        <v>2052</v>
      </c>
      <c r="X462" s="219">
        <v>38</v>
      </c>
      <c r="AC462">
        <v>4.3</v>
      </c>
      <c r="AD462">
        <v>4</v>
      </c>
      <c r="AR462" s="219">
        <v>3.7</v>
      </c>
      <c r="AS462" s="219">
        <v>0.2</v>
      </c>
      <c r="AT462" s="219">
        <v>30.3</v>
      </c>
      <c r="AU462" s="219">
        <v>0.5</v>
      </c>
      <c r="AW462" s="219">
        <v>33</v>
      </c>
      <c r="AX462" s="219">
        <v>1</v>
      </c>
      <c r="AZ462">
        <v>1</v>
      </c>
      <c r="BA462">
        <v>0.27900000000000003</v>
      </c>
      <c r="BD462" t="s">
        <v>17215</v>
      </c>
    </row>
    <row r="463" spans="2:56" ht="18" x14ac:dyDescent="0.25">
      <c r="B463">
        <v>1</v>
      </c>
      <c r="C463" t="s">
        <v>14538</v>
      </c>
      <c r="G463" t="s">
        <v>14075</v>
      </c>
      <c r="H463" s="352" t="s">
        <v>11553</v>
      </c>
      <c r="I463" t="s">
        <v>16081</v>
      </c>
      <c r="J463" s="352" t="s">
        <v>14439</v>
      </c>
      <c r="K463">
        <v>950</v>
      </c>
      <c r="L463">
        <v>196</v>
      </c>
      <c r="Q463" s="219">
        <v>7.8</v>
      </c>
      <c r="R463" s="219">
        <v>0.09</v>
      </c>
      <c r="T463" s="219">
        <v>2460</v>
      </c>
      <c r="U463" s="219">
        <v>52</v>
      </c>
      <c r="W463" s="219">
        <v>2268</v>
      </c>
      <c r="X463" s="219">
        <v>54</v>
      </c>
      <c r="AC463">
        <v>2.5</v>
      </c>
      <c r="AD463">
        <v>0.5</v>
      </c>
      <c r="AR463" s="219">
        <v>3.7</v>
      </c>
      <c r="AS463" s="219">
        <v>0.2</v>
      </c>
      <c r="AT463" s="219">
        <v>30.3</v>
      </c>
      <c r="AU463" s="219">
        <v>0.5</v>
      </c>
      <c r="AW463" s="219">
        <v>33</v>
      </c>
      <c r="AX463" s="219">
        <v>1</v>
      </c>
      <c r="AZ463">
        <v>1</v>
      </c>
      <c r="BA463">
        <v>4.5999999999999999E-2</v>
      </c>
      <c r="BD463" t="s">
        <v>17215</v>
      </c>
    </row>
    <row r="464" spans="2:56" ht="18" x14ac:dyDescent="0.25">
      <c r="B464">
        <v>1</v>
      </c>
      <c r="C464" t="s">
        <v>14538</v>
      </c>
      <c r="G464" t="s">
        <v>14075</v>
      </c>
      <c r="H464" s="352" t="s">
        <v>11553</v>
      </c>
      <c r="I464" t="s">
        <v>16081</v>
      </c>
      <c r="J464" s="352" t="s">
        <v>14439</v>
      </c>
      <c r="K464">
        <v>400</v>
      </c>
      <c r="L464">
        <v>60</v>
      </c>
      <c r="Q464" s="219">
        <v>8.1</v>
      </c>
      <c r="R464" s="219">
        <v>0.05</v>
      </c>
      <c r="T464" s="219">
        <v>2377</v>
      </c>
      <c r="U464" s="219">
        <v>41</v>
      </c>
      <c r="W464" s="219">
        <v>2057</v>
      </c>
      <c r="X464" s="219">
        <v>43</v>
      </c>
      <c r="AC464">
        <v>3.8</v>
      </c>
      <c r="AD464">
        <v>3</v>
      </c>
      <c r="AR464" s="219">
        <v>3.7</v>
      </c>
      <c r="AS464" s="219">
        <v>0.2</v>
      </c>
      <c r="AT464" s="219">
        <v>27</v>
      </c>
      <c r="AU464" s="219">
        <v>0.1</v>
      </c>
      <c r="AW464" s="219">
        <v>33</v>
      </c>
      <c r="AX464" s="219">
        <v>1</v>
      </c>
      <c r="AZ464">
        <v>1</v>
      </c>
      <c r="BA464">
        <v>0.24299999999999999</v>
      </c>
      <c r="BD464" t="s">
        <v>17215</v>
      </c>
    </row>
    <row r="465" spans="2:56" ht="18" x14ac:dyDescent="0.25">
      <c r="B465">
        <v>1</v>
      </c>
      <c r="C465" t="s">
        <v>14538</v>
      </c>
      <c r="G465" t="s">
        <v>14075</v>
      </c>
      <c r="H465" s="352" t="s">
        <v>11553</v>
      </c>
      <c r="I465" t="s">
        <v>16081</v>
      </c>
      <c r="J465" s="352" t="s">
        <v>14439</v>
      </c>
      <c r="K465">
        <v>900</v>
      </c>
      <c r="L465">
        <v>211</v>
      </c>
      <c r="Q465" s="219">
        <v>7.8</v>
      </c>
      <c r="R465" s="219">
        <v>0.1</v>
      </c>
      <c r="T465" s="219">
        <v>2422</v>
      </c>
      <c r="U465" s="219">
        <v>47</v>
      </c>
      <c r="W465" s="219">
        <v>2246</v>
      </c>
      <c r="X465" s="219">
        <v>41</v>
      </c>
      <c r="AC465">
        <v>2.2999999999999998</v>
      </c>
      <c r="AD465">
        <v>0.5</v>
      </c>
      <c r="AR465" s="219">
        <v>3.7</v>
      </c>
      <c r="AS465" s="219">
        <v>0.2</v>
      </c>
      <c r="AT465" s="219">
        <v>27</v>
      </c>
      <c r="AU465" s="219">
        <v>0.1</v>
      </c>
      <c r="AW465" s="219">
        <v>33</v>
      </c>
      <c r="AX465" s="219">
        <v>1</v>
      </c>
      <c r="AZ465">
        <v>1</v>
      </c>
      <c r="BA465">
        <v>0.56999999999999995</v>
      </c>
      <c r="BD465" t="s">
        <v>17215</v>
      </c>
    </row>
    <row r="466" spans="2:56" ht="18" x14ac:dyDescent="0.25">
      <c r="B466">
        <v>1</v>
      </c>
      <c r="C466" t="s">
        <v>14538</v>
      </c>
      <c r="G466" t="s">
        <v>14075</v>
      </c>
      <c r="H466" s="352" t="s">
        <v>11553</v>
      </c>
      <c r="I466" t="s">
        <v>16081</v>
      </c>
      <c r="J466" s="352" t="s">
        <v>14439</v>
      </c>
      <c r="K466">
        <v>1340</v>
      </c>
      <c r="L466">
        <v>207</v>
      </c>
      <c r="Q466" s="219">
        <v>7.6</v>
      </c>
      <c r="R466" s="219">
        <v>0.06</v>
      </c>
      <c r="T466" s="219">
        <v>2442</v>
      </c>
      <c r="U466" s="219">
        <v>33</v>
      </c>
      <c r="W466" s="219">
        <v>2336</v>
      </c>
      <c r="X466" s="219">
        <v>33</v>
      </c>
      <c r="AC466">
        <v>1.7</v>
      </c>
      <c r="AD466">
        <v>0.2</v>
      </c>
      <c r="AR466" s="219">
        <v>3.7</v>
      </c>
      <c r="AS466" s="219">
        <v>0.2</v>
      </c>
      <c r="AT466" s="219">
        <v>27</v>
      </c>
      <c r="AU466" s="219">
        <v>0.1</v>
      </c>
      <c r="AW466" s="219">
        <v>33</v>
      </c>
      <c r="AX466" s="219">
        <v>1</v>
      </c>
      <c r="AZ466">
        <v>1</v>
      </c>
      <c r="BA466">
        <v>0.29099999999999998</v>
      </c>
      <c r="BD466" t="s">
        <v>17215</v>
      </c>
    </row>
    <row r="467" spans="2:56" ht="18" x14ac:dyDescent="0.25">
      <c r="B467">
        <v>1</v>
      </c>
      <c r="C467" t="s">
        <v>14538</v>
      </c>
      <c r="G467" t="s">
        <v>14075</v>
      </c>
      <c r="H467" s="352" t="s">
        <v>11553</v>
      </c>
      <c r="I467" t="s">
        <v>16081</v>
      </c>
      <c r="J467" s="352" t="s">
        <v>14439</v>
      </c>
      <c r="K467">
        <v>400</v>
      </c>
      <c r="L467">
        <v>60</v>
      </c>
      <c r="Q467" s="219">
        <v>8.1</v>
      </c>
      <c r="R467" s="219">
        <v>0.05</v>
      </c>
      <c r="T467" s="219">
        <v>2377</v>
      </c>
      <c r="U467" s="219">
        <v>41</v>
      </c>
      <c r="W467" s="219">
        <v>2057</v>
      </c>
      <c r="X467" s="219">
        <v>43</v>
      </c>
      <c r="AC467">
        <v>3.8</v>
      </c>
      <c r="AD467">
        <v>3</v>
      </c>
      <c r="AR467" s="219">
        <v>3.7</v>
      </c>
      <c r="AS467" s="219">
        <v>0.2</v>
      </c>
      <c r="AT467" s="219">
        <v>27</v>
      </c>
      <c r="AU467" s="219">
        <v>0.1</v>
      </c>
      <c r="AW467" s="219">
        <v>33</v>
      </c>
      <c r="AX467" s="219">
        <v>1</v>
      </c>
      <c r="AZ467">
        <v>1</v>
      </c>
      <c r="BA467">
        <v>0.30399999999999999</v>
      </c>
      <c r="BD467" t="s">
        <v>17215</v>
      </c>
    </row>
    <row r="468" spans="2:56" ht="18" x14ac:dyDescent="0.25">
      <c r="B468">
        <v>1</v>
      </c>
      <c r="C468" t="s">
        <v>14538</v>
      </c>
      <c r="G468" t="s">
        <v>14075</v>
      </c>
      <c r="H468" s="352" t="s">
        <v>11553</v>
      </c>
      <c r="I468" t="s">
        <v>16081</v>
      </c>
      <c r="J468" s="352" t="s">
        <v>14439</v>
      </c>
      <c r="K468">
        <v>1290</v>
      </c>
      <c r="L468">
        <v>247</v>
      </c>
      <c r="Q468" s="219">
        <v>7.6</v>
      </c>
      <c r="R468" s="219">
        <v>0.08</v>
      </c>
      <c r="T468" s="219">
        <v>2447</v>
      </c>
      <c r="U468" s="219">
        <v>77</v>
      </c>
      <c r="W468" s="219">
        <v>2311</v>
      </c>
      <c r="X468" s="219">
        <v>77</v>
      </c>
      <c r="AC468">
        <v>2</v>
      </c>
      <c r="AD468">
        <v>0.4</v>
      </c>
      <c r="AR468" s="219">
        <v>3.7</v>
      </c>
      <c r="AS468" s="219">
        <v>0.2</v>
      </c>
      <c r="AT468" s="219">
        <v>30.3</v>
      </c>
      <c r="AU468" s="219">
        <v>0.5</v>
      </c>
      <c r="AW468" s="219">
        <v>33</v>
      </c>
      <c r="AX468" s="219">
        <v>1</v>
      </c>
      <c r="AZ468">
        <v>1</v>
      </c>
      <c r="BA468">
        <v>0.05</v>
      </c>
      <c r="BD468" t="s">
        <v>17215</v>
      </c>
    </row>
    <row r="469" spans="2:56" ht="18" x14ac:dyDescent="0.25">
      <c r="B469">
        <v>1</v>
      </c>
      <c r="C469" t="s">
        <v>14538</v>
      </c>
      <c r="G469" t="s">
        <v>14075</v>
      </c>
      <c r="H469" s="352" t="s">
        <v>11553</v>
      </c>
      <c r="I469" t="s">
        <v>16081</v>
      </c>
      <c r="J469" s="352" t="s">
        <v>14439</v>
      </c>
      <c r="K469">
        <v>950</v>
      </c>
      <c r="L469">
        <v>196</v>
      </c>
      <c r="Q469" s="219">
        <v>7.8</v>
      </c>
      <c r="R469" s="219">
        <v>0.09</v>
      </c>
      <c r="T469" s="219">
        <v>2460</v>
      </c>
      <c r="U469" s="219">
        <v>52</v>
      </c>
      <c r="W469" s="219">
        <v>2268</v>
      </c>
      <c r="X469" s="219">
        <v>54</v>
      </c>
      <c r="AC469">
        <v>2.5</v>
      </c>
      <c r="AD469">
        <v>0.5</v>
      </c>
      <c r="AR469" s="219">
        <v>3.7</v>
      </c>
      <c r="AS469" s="219">
        <v>0.2</v>
      </c>
      <c r="AT469" s="219">
        <v>30.3</v>
      </c>
      <c r="AU469" s="219">
        <v>0.5</v>
      </c>
      <c r="AW469" s="219">
        <v>33</v>
      </c>
      <c r="AX469" s="219">
        <v>1</v>
      </c>
      <c r="AZ469">
        <v>1</v>
      </c>
      <c r="BA469">
        <v>0.215</v>
      </c>
      <c r="BD469" t="s">
        <v>17215</v>
      </c>
    </row>
    <row r="470" spans="2:56" ht="18" x14ac:dyDescent="0.25">
      <c r="B470">
        <v>1</v>
      </c>
      <c r="C470" t="s">
        <v>14538</v>
      </c>
      <c r="G470" t="s">
        <v>14075</v>
      </c>
      <c r="H470" s="352" t="s">
        <v>11553</v>
      </c>
      <c r="I470" t="s">
        <v>16081</v>
      </c>
      <c r="J470" s="352" t="s">
        <v>14439</v>
      </c>
      <c r="K470">
        <v>950</v>
      </c>
      <c r="L470">
        <v>196</v>
      </c>
      <c r="Q470" s="219">
        <v>7.8</v>
      </c>
      <c r="R470" s="219">
        <v>0.09</v>
      </c>
      <c r="T470" s="219">
        <v>2460</v>
      </c>
      <c r="U470" s="219">
        <v>52</v>
      </c>
      <c r="W470" s="219">
        <v>2268</v>
      </c>
      <c r="X470" s="219">
        <v>54</v>
      </c>
      <c r="AC470">
        <v>2.5</v>
      </c>
      <c r="AD470">
        <v>0.5</v>
      </c>
      <c r="AR470" s="219">
        <v>3.7</v>
      </c>
      <c r="AS470" s="219">
        <v>0.2</v>
      </c>
      <c r="AT470" s="219">
        <v>30.3</v>
      </c>
      <c r="AU470" s="219">
        <v>0.5</v>
      </c>
      <c r="AW470" s="219">
        <v>33</v>
      </c>
      <c r="AX470" s="219">
        <v>1</v>
      </c>
      <c r="AZ470">
        <v>1</v>
      </c>
      <c r="BA470">
        <v>-5.8999999999999997E-2</v>
      </c>
      <c r="BD470" t="s">
        <v>17215</v>
      </c>
    </row>
    <row r="471" spans="2:56" ht="18" x14ac:dyDescent="0.25">
      <c r="B471">
        <v>1</v>
      </c>
      <c r="C471" t="s">
        <v>14538</v>
      </c>
      <c r="G471" t="s">
        <v>14075</v>
      </c>
      <c r="H471" s="352" t="s">
        <v>11553</v>
      </c>
      <c r="I471" t="s">
        <v>16081</v>
      </c>
      <c r="J471" s="352" t="s">
        <v>14439</v>
      </c>
      <c r="K471">
        <v>1340</v>
      </c>
      <c r="L471">
        <v>207</v>
      </c>
      <c r="Q471" s="219">
        <v>7.6</v>
      </c>
      <c r="R471" s="219">
        <v>0.06</v>
      </c>
      <c r="T471" s="219">
        <v>2442</v>
      </c>
      <c r="U471" s="219">
        <v>33</v>
      </c>
      <c r="W471" s="219">
        <v>2336</v>
      </c>
      <c r="X471" s="219">
        <v>33</v>
      </c>
      <c r="AC471">
        <v>1.7</v>
      </c>
      <c r="AD471">
        <v>0.2</v>
      </c>
      <c r="AR471" s="219">
        <v>3.7</v>
      </c>
      <c r="AS471" s="219">
        <v>0.2</v>
      </c>
      <c r="AT471" s="219">
        <v>27</v>
      </c>
      <c r="AU471" s="219">
        <v>0.1</v>
      </c>
      <c r="AW471" s="219">
        <v>33</v>
      </c>
      <c r="AX471" s="219">
        <v>1</v>
      </c>
      <c r="AZ471">
        <v>1</v>
      </c>
      <c r="BA471">
        <v>0.35899999999999999</v>
      </c>
      <c r="BD471" t="s">
        <v>17215</v>
      </c>
    </row>
    <row r="472" spans="2:56" ht="18" x14ac:dyDescent="0.25">
      <c r="B472">
        <v>1</v>
      </c>
      <c r="C472" t="s">
        <v>14538</v>
      </c>
      <c r="G472" t="s">
        <v>14075</v>
      </c>
      <c r="H472" s="352" t="s">
        <v>11553</v>
      </c>
      <c r="I472" t="s">
        <v>16081</v>
      </c>
      <c r="J472" s="352" t="s">
        <v>14439</v>
      </c>
      <c r="K472">
        <v>1290</v>
      </c>
      <c r="L472">
        <v>247</v>
      </c>
      <c r="Q472" s="219">
        <v>7.6</v>
      </c>
      <c r="R472" s="219">
        <v>0.08</v>
      </c>
      <c r="T472" s="219">
        <v>2447</v>
      </c>
      <c r="U472" s="219">
        <v>77</v>
      </c>
      <c r="W472" s="219">
        <v>2311</v>
      </c>
      <c r="X472" s="219">
        <v>77</v>
      </c>
      <c r="AC472">
        <v>2</v>
      </c>
      <c r="AD472">
        <v>0.4</v>
      </c>
      <c r="AR472" s="219">
        <v>3.7</v>
      </c>
      <c r="AS472" s="219">
        <v>0.2</v>
      </c>
      <c r="AT472" s="219">
        <v>30.3</v>
      </c>
      <c r="AU472" s="219">
        <v>0.5</v>
      </c>
      <c r="AW472" s="219">
        <v>33</v>
      </c>
      <c r="AX472" s="219">
        <v>1</v>
      </c>
      <c r="AZ472">
        <v>1</v>
      </c>
      <c r="BA472">
        <v>-8.0000000000000002E-3</v>
      </c>
      <c r="BD472" t="s">
        <v>17215</v>
      </c>
    </row>
    <row r="473" spans="2:56" ht="18" x14ac:dyDescent="0.25">
      <c r="B473">
        <v>1</v>
      </c>
      <c r="C473" t="s">
        <v>14538</v>
      </c>
      <c r="G473" t="s">
        <v>14075</v>
      </c>
      <c r="H473" s="352" t="s">
        <v>11553</v>
      </c>
      <c r="I473" t="s">
        <v>16081</v>
      </c>
      <c r="J473" s="352" t="s">
        <v>14439</v>
      </c>
      <c r="K473">
        <v>400</v>
      </c>
      <c r="L473">
        <v>60</v>
      </c>
      <c r="Q473" s="219">
        <v>8.1</v>
      </c>
      <c r="R473" s="219">
        <v>0.05</v>
      </c>
      <c r="T473" s="219">
        <v>2377</v>
      </c>
      <c r="U473" s="219">
        <v>41</v>
      </c>
      <c r="W473" s="219">
        <v>2057</v>
      </c>
      <c r="X473" s="219">
        <v>43</v>
      </c>
      <c r="AC473">
        <v>3.8</v>
      </c>
      <c r="AD473">
        <v>3</v>
      </c>
      <c r="AR473" s="219">
        <v>3.7</v>
      </c>
      <c r="AS473" s="219">
        <v>0.2</v>
      </c>
      <c r="AT473" s="219">
        <v>27</v>
      </c>
      <c r="AU473" s="219">
        <v>0.1</v>
      </c>
      <c r="AW473" s="219">
        <v>33</v>
      </c>
      <c r="AX473" s="219">
        <v>1</v>
      </c>
      <c r="AZ473">
        <v>1</v>
      </c>
      <c r="BA473">
        <v>0.38100000000000001</v>
      </c>
      <c r="BD473" t="s">
        <v>17215</v>
      </c>
    </row>
    <row r="474" spans="2:56" ht="18" x14ac:dyDescent="0.25">
      <c r="B474">
        <v>1</v>
      </c>
      <c r="C474" t="s">
        <v>14538</v>
      </c>
      <c r="G474" t="s">
        <v>14075</v>
      </c>
      <c r="H474" s="352" t="s">
        <v>11553</v>
      </c>
      <c r="I474" t="s">
        <v>16081</v>
      </c>
      <c r="J474" s="352" t="s">
        <v>14439</v>
      </c>
      <c r="K474">
        <v>1340</v>
      </c>
      <c r="L474">
        <v>207</v>
      </c>
      <c r="Q474" s="219">
        <v>7.6</v>
      </c>
      <c r="R474" s="219">
        <v>0.06</v>
      </c>
      <c r="T474" s="219">
        <v>2442</v>
      </c>
      <c r="U474" s="219">
        <v>33</v>
      </c>
      <c r="W474" s="219">
        <v>2336</v>
      </c>
      <c r="X474" s="219">
        <v>33</v>
      </c>
      <c r="AC474">
        <v>1.7</v>
      </c>
      <c r="AD474">
        <v>0.2</v>
      </c>
      <c r="AR474" s="219">
        <v>3.7</v>
      </c>
      <c r="AS474" s="219">
        <v>0.2</v>
      </c>
      <c r="AT474" s="219">
        <v>27</v>
      </c>
      <c r="AU474" s="219">
        <v>0.1</v>
      </c>
      <c r="AW474" s="219">
        <v>33</v>
      </c>
      <c r="AX474" s="219">
        <v>1</v>
      </c>
      <c r="AZ474">
        <v>1</v>
      </c>
      <c r="BA474">
        <v>0.17</v>
      </c>
      <c r="BD474" t="s">
        <v>17215</v>
      </c>
    </row>
    <row r="475" spans="2:56" ht="18" x14ac:dyDescent="0.25">
      <c r="B475">
        <v>1</v>
      </c>
      <c r="C475" t="s">
        <v>14538</v>
      </c>
      <c r="G475" t="s">
        <v>14075</v>
      </c>
      <c r="H475" s="352" t="s">
        <v>11553</v>
      </c>
      <c r="I475" t="s">
        <v>16081</v>
      </c>
      <c r="J475" s="352" t="s">
        <v>14439</v>
      </c>
      <c r="K475">
        <v>950</v>
      </c>
      <c r="L475">
        <v>196</v>
      </c>
      <c r="Q475" s="219">
        <v>7.8</v>
      </c>
      <c r="R475" s="219">
        <v>0.09</v>
      </c>
      <c r="T475" s="219">
        <v>2460</v>
      </c>
      <c r="U475" s="219">
        <v>52</v>
      </c>
      <c r="W475" s="219">
        <v>2268</v>
      </c>
      <c r="X475" s="219">
        <v>54</v>
      </c>
      <c r="AC475">
        <v>2.5</v>
      </c>
      <c r="AD475">
        <v>0.5</v>
      </c>
      <c r="AR475" s="219">
        <v>3.7</v>
      </c>
      <c r="AS475" s="219">
        <v>0.2</v>
      </c>
      <c r="AT475" s="219">
        <v>30.3</v>
      </c>
      <c r="AU475" s="219">
        <v>0.5</v>
      </c>
      <c r="AW475" s="219">
        <v>33</v>
      </c>
      <c r="AX475" s="219">
        <v>1</v>
      </c>
      <c r="AZ475">
        <v>1</v>
      </c>
      <c r="BA475">
        <v>9.2999999999999999E-2</v>
      </c>
      <c r="BD475" t="s">
        <v>17215</v>
      </c>
    </row>
    <row r="476" spans="2:56" ht="18" x14ac:dyDescent="0.25">
      <c r="B476">
        <v>1</v>
      </c>
      <c r="C476" t="s">
        <v>14538</v>
      </c>
      <c r="G476" t="s">
        <v>14075</v>
      </c>
      <c r="H476" s="352" t="s">
        <v>11553</v>
      </c>
      <c r="I476" t="s">
        <v>16081</v>
      </c>
      <c r="J476" s="352" t="s">
        <v>14439</v>
      </c>
      <c r="K476">
        <v>400</v>
      </c>
      <c r="L476">
        <v>49</v>
      </c>
      <c r="Q476" s="219">
        <v>8.1</v>
      </c>
      <c r="R476" s="219">
        <v>0.04</v>
      </c>
      <c r="T476" s="219">
        <v>2406</v>
      </c>
      <c r="U476" s="219">
        <v>47</v>
      </c>
      <c r="W476" s="219">
        <v>2052</v>
      </c>
      <c r="X476" s="219">
        <v>38</v>
      </c>
      <c r="AC476">
        <v>4.3</v>
      </c>
      <c r="AD476">
        <v>4</v>
      </c>
      <c r="AR476" s="219">
        <v>3.7</v>
      </c>
      <c r="AS476" s="219">
        <v>0.2</v>
      </c>
      <c r="AT476" s="219">
        <v>30.3</v>
      </c>
      <c r="AU476" s="219">
        <v>0.5</v>
      </c>
      <c r="AW476" s="219">
        <v>33</v>
      </c>
      <c r="AX476" s="219">
        <v>1</v>
      </c>
      <c r="AZ476">
        <v>1</v>
      </c>
      <c r="BA476">
        <v>0.36099999999999999</v>
      </c>
      <c r="BD476" t="s">
        <v>17215</v>
      </c>
    </row>
    <row r="477" spans="2:56" ht="18" x14ac:dyDescent="0.25">
      <c r="B477">
        <v>1</v>
      </c>
      <c r="C477" t="s">
        <v>14538</v>
      </c>
      <c r="G477" t="s">
        <v>14075</v>
      </c>
      <c r="H477" s="352" t="s">
        <v>11553</v>
      </c>
      <c r="I477" t="s">
        <v>16081</v>
      </c>
      <c r="J477" s="352" t="s">
        <v>14439</v>
      </c>
      <c r="K477">
        <v>900</v>
      </c>
      <c r="L477">
        <v>211</v>
      </c>
      <c r="Q477" s="219">
        <v>7.8</v>
      </c>
      <c r="R477" s="219">
        <v>0.1</v>
      </c>
      <c r="T477" s="219">
        <v>2422</v>
      </c>
      <c r="U477" s="219">
        <v>47</v>
      </c>
      <c r="W477" s="219">
        <v>2246</v>
      </c>
      <c r="X477" s="219">
        <v>41</v>
      </c>
      <c r="AC477">
        <v>2.2999999999999998</v>
      </c>
      <c r="AD477">
        <v>0.5</v>
      </c>
      <c r="AR477" s="219">
        <v>3.7</v>
      </c>
      <c r="AS477" s="219">
        <v>0.2</v>
      </c>
      <c r="AT477" s="219">
        <v>27</v>
      </c>
      <c r="AU477" s="219">
        <v>0.1</v>
      </c>
      <c r="AW477" s="219">
        <v>33</v>
      </c>
      <c r="AX477" s="219">
        <v>1</v>
      </c>
      <c r="AZ477">
        <v>1</v>
      </c>
      <c r="BA477">
        <v>0.26700000000000002</v>
      </c>
      <c r="BD477" t="s">
        <v>17215</v>
      </c>
    </row>
    <row r="478" spans="2:56" ht="18" x14ac:dyDescent="0.25">
      <c r="B478">
        <v>1</v>
      </c>
      <c r="C478" t="s">
        <v>14538</v>
      </c>
      <c r="G478" t="s">
        <v>14075</v>
      </c>
      <c r="H478" s="352" t="s">
        <v>11553</v>
      </c>
      <c r="I478" t="s">
        <v>16081</v>
      </c>
      <c r="J478" s="352" t="s">
        <v>14439</v>
      </c>
      <c r="K478">
        <v>900</v>
      </c>
      <c r="L478">
        <v>211</v>
      </c>
      <c r="Q478" s="219">
        <v>7.8</v>
      </c>
      <c r="R478" s="219">
        <v>0.1</v>
      </c>
      <c r="T478" s="219">
        <v>2422</v>
      </c>
      <c r="U478" s="219">
        <v>47</v>
      </c>
      <c r="W478" s="219">
        <v>2246</v>
      </c>
      <c r="X478" s="219">
        <v>41</v>
      </c>
      <c r="AC478">
        <v>2.2999999999999998</v>
      </c>
      <c r="AD478">
        <v>0.5</v>
      </c>
      <c r="AR478" s="219">
        <v>3.7</v>
      </c>
      <c r="AS478" s="219">
        <v>0.2</v>
      </c>
      <c r="AT478" s="219">
        <v>27</v>
      </c>
      <c r="AU478" s="219">
        <v>0.1</v>
      </c>
      <c r="AW478" s="219">
        <v>33</v>
      </c>
      <c r="AX478" s="219">
        <v>1</v>
      </c>
      <c r="AZ478">
        <v>1</v>
      </c>
      <c r="BA478">
        <v>0.55800000000000005</v>
      </c>
      <c r="BD478" t="s">
        <v>17215</v>
      </c>
    </row>
    <row r="479" spans="2:56" ht="18" x14ac:dyDescent="0.25">
      <c r="B479">
        <v>1</v>
      </c>
      <c r="C479" t="s">
        <v>14538</v>
      </c>
      <c r="G479" t="s">
        <v>14075</v>
      </c>
      <c r="H479" s="352" t="s">
        <v>11553</v>
      </c>
      <c r="I479" t="s">
        <v>16081</v>
      </c>
      <c r="J479" s="352" t="s">
        <v>14439</v>
      </c>
      <c r="K479">
        <v>400</v>
      </c>
      <c r="L479">
        <v>60</v>
      </c>
      <c r="Q479" s="219">
        <v>8.1</v>
      </c>
      <c r="R479" s="219">
        <v>0.05</v>
      </c>
      <c r="T479" s="219">
        <v>2377</v>
      </c>
      <c r="U479" s="219">
        <v>41</v>
      </c>
      <c r="W479" s="219">
        <v>2057</v>
      </c>
      <c r="X479" s="219">
        <v>43</v>
      </c>
      <c r="AC479">
        <v>3.8</v>
      </c>
      <c r="AD479">
        <v>3</v>
      </c>
      <c r="AR479" s="219">
        <v>3.7</v>
      </c>
      <c r="AS479" s="219">
        <v>0.2</v>
      </c>
      <c r="AT479" s="219">
        <v>27</v>
      </c>
      <c r="AU479" s="219">
        <v>0.1</v>
      </c>
      <c r="AW479" s="219">
        <v>33</v>
      </c>
      <c r="AX479" s="219">
        <v>1</v>
      </c>
      <c r="AZ479">
        <v>1</v>
      </c>
      <c r="BA479">
        <v>0.28199999999999997</v>
      </c>
      <c r="BD479" t="s">
        <v>17215</v>
      </c>
    </row>
    <row r="480" spans="2:56" ht="18" x14ac:dyDescent="0.25">
      <c r="B480">
        <v>1</v>
      </c>
      <c r="C480" t="s">
        <v>14538</v>
      </c>
      <c r="G480" t="s">
        <v>14075</v>
      </c>
      <c r="H480" s="352" t="s">
        <v>11553</v>
      </c>
      <c r="I480" t="s">
        <v>16081</v>
      </c>
      <c r="J480" s="352" t="s">
        <v>14439</v>
      </c>
      <c r="K480">
        <v>1340</v>
      </c>
      <c r="L480">
        <v>207</v>
      </c>
      <c r="Q480" s="219">
        <v>7.6</v>
      </c>
      <c r="R480" s="219">
        <v>0.06</v>
      </c>
      <c r="T480" s="219">
        <v>2442</v>
      </c>
      <c r="U480" s="219">
        <v>33</v>
      </c>
      <c r="W480" s="219">
        <v>2336</v>
      </c>
      <c r="X480" s="219">
        <v>33</v>
      </c>
      <c r="AC480">
        <v>1.7</v>
      </c>
      <c r="AD480">
        <v>0.2</v>
      </c>
      <c r="AR480" s="219">
        <v>3.7</v>
      </c>
      <c r="AS480" s="219">
        <v>0.2</v>
      </c>
      <c r="AT480" s="219">
        <v>27</v>
      </c>
      <c r="AU480" s="219">
        <v>0.1</v>
      </c>
      <c r="AW480" s="219">
        <v>33</v>
      </c>
      <c r="AX480" s="219">
        <v>1</v>
      </c>
      <c r="AZ480">
        <v>1</v>
      </c>
      <c r="BA480">
        <v>0.372</v>
      </c>
      <c r="BD480" t="s">
        <v>17215</v>
      </c>
    </row>
    <row r="481" spans="2:56" ht="18" x14ac:dyDescent="0.25">
      <c r="B481">
        <v>1</v>
      </c>
      <c r="C481" t="s">
        <v>14538</v>
      </c>
      <c r="G481" t="s">
        <v>14075</v>
      </c>
      <c r="H481" s="352" t="s">
        <v>11553</v>
      </c>
      <c r="I481" t="s">
        <v>16081</v>
      </c>
      <c r="J481" s="352" t="s">
        <v>14439</v>
      </c>
      <c r="K481">
        <v>400</v>
      </c>
      <c r="L481">
        <v>49</v>
      </c>
      <c r="Q481" s="219">
        <v>8.1</v>
      </c>
      <c r="R481" s="219">
        <v>0.04</v>
      </c>
      <c r="T481" s="219">
        <v>2406</v>
      </c>
      <c r="U481" s="219">
        <v>47</v>
      </c>
      <c r="W481" s="219">
        <v>2052</v>
      </c>
      <c r="X481" s="219">
        <v>38</v>
      </c>
      <c r="AC481">
        <v>4.3</v>
      </c>
      <c r="AD481">
        <v>4</v>
      </c>
      <c r="AR481" s="219">
        <v>3.7</v>
      </c>
      <c r="AS481" s="219">
        <v>0.2</v>
      </c>
      <c r="AT481" s="219">
        <v>30.3</v>
      </c>
      <c r="AU481" s="219">
        <v>0.5</v>
      </c>
      <c r="AW481" s="219">
        <v>33</v>
      </c>
      <c r="AX481" s="219">
        <v>1</v>
      </c>
      <c r="AZ481">
        <v>1</v>
      </c>
      <c r="BA481">
        <v>0.39400000000000002</v>
      </c>
      <c r="BD481" t="s">
        <v>17215</v>
      </c>
    </row>
    <row r="482" spans="2:56" ht="18" x14ac:dyDescent="0.25">
      <c r="B482">
        <v>1</v>
      </c>
      <c r="C482" t="s">
        <v>14538</v>
      </c>
      <c r="G482" t="s">
        <v>14075</v>
      </c>
      <c r="H482" s="352" t="s">
        <v>11553</v>
      </c>
      <c r="I482" t="s">
        <v>16081</v>
      </c>
      <c r="J482" s="352" t="s">
        <v>14439</v>
      </c>
      <c r="K482">
        <v>400</v>
      </c>
      <c r="L482">
        <v>49</v>
      </c>
      <c r="Q482" s="219">
        <v>8.1</v>
      </c>
      <c r="R482" s="219">
        <v>0.04</v>
      </c>
      <c r="T482" s="219">
        <v>2406</v>
      </c>
      <c r="U482" s="219">
        <v>47</v>
      </c>
      <c r="W482" s="219">
        <v>2052</v>
      </c>
      <c r="X482" s="219">
        <v>38</v>
      </c>
      <c r="AC482">
        <v>4.3</v>
      </c>
      <c r="AD482">
        <v>4</v>
      </c>
      <c r="AR482" s="219">
        <v>3.7</v>
      </c>
      <c r="AS482" s="219">
        <v>0.2</v>
      </c>
      <c r="AT482" s="219">
        <v>30.3</v>
      </c>
      <c r="AU482" s="219">
        <v>0.5</v>
      </c>
      <c r="AW482" s="219">
        <v>33</v>
      </c>
      <c r="AX482" s="219">
        <v>1</v>
      </c>
      <c r="AZ482">
        <v>1</v>
      </c>
      <c r="BA482">
        <v>0.20699999999999999</v>
      </c>
      <c r="BD482" t="s">
        <v>17215</v>
      </c>
    </row>
    <row r="483" spans="2:56" ht="18" x14ac:dyDescent="0.25">
      <c r="B483">
        <v>1</v>
      </c>
      <c r="C483" t="s">
        <v>14538</v>
      </c>
      <c r="G483" t="s">
        <v>14075</v>
      </c>
      <c r="H483" s="352" t="s">
        <v>11553</v>
      </c>
      <c r="I483" t="s">
        <v>16081</v>
      </c>
      <c r="J483" s="352" t="s">
        <v>14439</v>
      </c>
      <c r="K483">
        <v>900</v>
      </c>
      <c r="L483">
        <v>211</v>
      </c>
      <c r="Q483" s="219">
        <v>7.8</v>
      </c>
      <c r="R483" s="219">
        <v>0.1</v>
      </c>
      <c r="T483" s="219">
        <v>2422</v>
      </c>
      <c r="U483" s="219">
        <v>47</v>
      </c>
      <c r="W483" s="219">
        <v>2246</v>
      </c>
      <c r="X483" s="219">
        <v>41</v>
      </c>
      <c r="AC483">
        <v>2.2999999999999998</v>
      </c>
      <c r="AD483">
        <v>0.5</v>
      </c>
      <c r="AR483" s="219">
        <v>3.7</v>
      </c>
      <c r="AS483" s="219">
        <v>0.2</v>
      </c>
      <c r="AT483" s="219">
        <v>27</v>
      </c>
      <c r="AU483" s="219">
        <v>0.1</v>
      </c>
      <c r="AW483" s="219">
        <v>33</v>
      </c>
      <c r="AX483" s="219">
        <v>1</v>
      </c>
      <c r="AZ483">
        <v>1</v>
      </c>
      <c r="BA483">
        <v>0.26</v>
      </c>
      <c r="BD483" t="s">
        <v>17215</v>
      </c>
    </row>
    <row r="484" spans="2:56" ht="18" x14ac:dyDescent="0.25">
      <c r="B484">
        <v>1</v>
      </c>
      <c r="C484" t="s">
        <v>14538</v>
      </c>
      <c r="G484" t="s">
        <v>14075</v>
      </c>
      <c r="H484" s="352" t="s">
        <v>11553</v>
      </c>
      <c r="I484" t="s">
        <v>16081</v>
      </c>
      <c r="J484" s="352" t="s">
        <v>14439</v>
      </c>
      <c r="K484">
        <v>1340</v>
      </c>
      <c r="L484">
        <v>207</v>
      </c>
      <c r="Q484" s="219">
        <v>7.6</v>
      </c>
      <c r="R484" s="219">
        <v>0.06</v>
      </c>
      <c r="T484" s="219">
        <v>2442</v>
      </c>
      <c r="U484" s="219">
        <v>33</v>
      </c>
      <c r="W484" s="219">
        <v>2336</v>
      </c>
      <c r="X484" s="219">
        <v>33</v>
      </c>
      <c r="AC484">
        <v>1.7</v>
      </c>
      <c r="AD484">
        <v>0.2</v>
      </c>
      <c r="AR484" s="219">
        <v>3.7</v>
      </c>
      <c r="AS484" s="219">
        <v>0.2</v>
      </c>
      <c r="AT484" s="219">
        <v>27</v>
      </c>
      <c r="AU484" s="219">
        <v>0.1</v>
      </c>
      <c r="AW484" s="219">
        <v>33</v>
      </c>
      <c r="AX484" s="219">
        <v>1</v>
      </c>
      <c r="AZ484">
        <v>1</v>
      </c>
      <c r="BA484">
        <v>0.13200000000000001</v>
      </c>
      <c r="BD484" t="s">
        <v>17215</v>
      </c>
    </row>
    <row r="485" spans="2:56" ht="18" x14ac:dyDescent="0.25">
      <c r="B485">
        <v>1</v>
      </c>
      <c r="C485" t="s">
        <v>14538</v>
      </c>
      <c r="G485" t="s">
        <v>14075</v>
      </c>
      <c r="H485" s="352" t="s">
        <v>11553</v>
      </c>
      <c r="I485" t="s">
        <v>16081</v>
      </c>
      <c r="J485" s="352" t="s">
        <v>14439</v>
      </c>
      <c r="K485">
        <v>400</v>
      </c>
      <c r="L485">
        <v>60</v>
      </c>
      <c r="Q485" s="219">
        <v>8.1</v>
      </c>
      <c r="R485" s="219">
        <v>0.05</v>
      </c>
      <c r="T485" s="219">
        <v>2377</v>
      </c>
      <c r="U485" s="219">
        <v>41</v>
      </c>
      <c r="W485" s="219">
        <v>2057</v>
      </c>
      <c r="X485" s="219">
        <v>43</v>
      </c>
      <c r="AC485">
        <v>3.8</v>
      </c>
      <c r="AD485">
        <v>3</v>
      </c>
      <c r="AR485" s="219">
        <v>3.7</v>
      </c>
      <c r="AS485" s="219">
        <v>0.2</v>
      </c>
      <c r="AT485" s="219">
        <v>27</v>
      </c>
      <c r="AU485" s="219">
        <v>0.1</v>
      </c>
      <c r="AW485" s="219">
        <v>33</v>
      </c>
      <c r="AX485" s="219">
        <v>1</v>
      </c>
      <c r="AZ485">
        <v>1</v>
      </c>
      <c r="BA485">
        <v>0.40500000000000003</v>
      </c>
      <c r="BD485" t="s">
        <v>17215</v>
      </c>
    </row>
    <row r="486" spans="2:56" ht="18" x14ac:dyDescent="0.25">
      <c r="B486">
        <v>1</v>
      </c>
      <c r="C486" t="s">
        <v>14538</v>
      </c>
      <c r="G486" t="s">
        <v>14075</v>
      </c>
      <c r="H486" s="352" t="s">
        <v>11553</v>
      </c>
      <c r="I486" t="s">
        <v>16081</v>
      </c>
      <c r="J486" s="352" t="s">
        <v>14439</v>
      </c>
      <c r="K486">
        <v>1290</v>
      </c>
      <c r="L486">
        <v>247</v>
      </c>
      <c r="Q486" s="219">
        <v>7.6</v>
      </c>
      <c r="R486" s="219">
        <v>0.08</v>
      </c>
      <c r="T486" s="219">
        <v>2447</v>
      </c>
      <c r="U486" s="219">
        <v>77</v>
      </c>
      <c r="W486" s="219">
        <v>2311</v>
      </c>
      <c r="X486" s="219">
        <v>77</v>
      </c>
      <c r="AC486">
        <v>2</v>
      </c>
      <c r="AD486">
        <v>0.4</v>
      </c>
      <c r="AR486" s="219">
        <v>3.7</v>
      </c>
      <c r="AS486" s="219">
        <v>0.2</v>
      </c>
      <c r="AT486" s="219">
        <v>30.3</v>
      </c>
      <c r="AU486" s="219">
        <v>0.5</v>
      </c>
      <c r="AW486" s="219">
        <v>33</v>
      </c>
      <c r="AX486" s="219">
        <v>1</v>
      </c>
      <c r="AZ486">
        <v>1</v>
      </c>
      <c r="BA486">
        <v>0.17</v>
      </c>
      <c r="BD486" t="s">
        <v>17215</v>
      </c>
    </row>
    <row r="487" spans="2:56" ht="18" x14ac:dyDescent="0.25">
      <c r="B487">
        <v>1</v>
      </c>
      <c r="C487" t="s">
        <v>14538</v>
      </c>
      <c r="G487" t="s">
        <v>14075</v>
      </c>
      <c r="H487" s="352" t="s">
        <v>11553</v>
      </c>
      <c r="I487" t="s">
        <v>16081</v>
      </c>
      <c r="J487" s="352" t="s">
        <v>14439</v>
      </c>
      <c r="K487">
        <v>1290</v>
      </c>
      <c r="L487">
        <v>247</v>
      </c>
      <c r="Q487" s="219">
        <v>7.6</v>
      </c>
      <c r="R487" s="219">
        <v>0.08</v>
      </c>
      <c r="T487" s="219">
        <v>2447</v>
      </c>
      <c r="U487" s="219">
        <v>77</v>
      </c>
      <c r="W487" s="219">
        <v>2311</v>
      </c>
      <c r="X487" s="219">
        <v>77</v>
      </c>
      <c r="AC487">
        <v>2</v>
      </c>
      <c r="AD487">
        <v>0.4</v>
      </c>
      <c r="AR487" s="219">
        <v>3.7</v>
      </c>
      <c r="AS487" s="219">
        <v>0.2</v>
      </c>
      <c r="AT487" s="219">
        <v>30.3</v>
      </c>
      <c r="AU487" s="219">
        <v>0.5</v>
      </c>
      <c r="AW487" s="219">
        <v>33</v>
      </c>
      <c r="AX487" s="219">
        <v>1</v>
      </c>
      <c r="AZ487">
        <v>1</v>
      </c>
      <c r="BA487">
        <v>8.7999999999999995E-2</v>
      </c>
      <c r="BD487" t="s">
        <v>17215</v>
      </c>
    </row>
    <row r="488" spans="2:56" ht="18" x14ac:dyDescent="0.25">
      <c r="B488">
        <v>1</v>
      </c>
      <c r="C488" t="s">
        <v>14538</v>
      </c>
      <c r="G488" t="s">
        <v>14075</v>
      </c>
      <c r="H488" s="352" t="s">
        <v>11553</v>
      </c>
      <c r="I488" t="s">
        <v>16081</v>
      </c>
      <c r="J488" s="352" t="s">
        <v>14439</v>
      </c>
      <c r="K488">
        <v>1290</v>
      </c>
      <c r="L488">
        <v>247</v>
      </c>
      <c r="Q488" s="219">
        <v>7.6</v>
      </c>
      <c r="R488" s="219">
        <v>0.08</v>
      </c>
      <c r="T488" s="219">
        <v>2447</v>
      </c>
      <c r="U488" s="219">
        <v>77</v>
      </c>
      <c r="W488" s="219">
        <v>2311</v>
      </c>
      <c r="X488" s="219">
        <v>77</v>
      </c>
      <c r="AC488">
        <v>2</v>
      </c>
      <c r="AD488">
        <v>0.4</v>
      </c>
      <c r="AR488" s="219">
        <v>3.7</v>
      </c>
      <c r="AS488" s="219">
        <v>0.2</v>
      </c>
      <c r="AT488" s="219">
        <v>30.3</v>
      </c>
      <c r="AU488" s="219">
        <v>0.5</v>
      </c>
      <c r="AW488" s="219">
        <v>33</v>
      </c>
      <c r="AX488" s="219">
        <v>1</v>
      </c>
      <c r="AZ488">
        <v>1</v>
      </c>
      <c r="BA488">
        <v>0.39300000000000002</v>
      </c>
      <c r="BD488" t="s">
        <v>17215</v>
      </c>
    </row>
    <row r="489" spans="2:56" ht="18" x14ac:dyDescent="0.25">
      <c r="B489">
        <v>1</v>
      </c>
      <c r="C489" t="s">
        <v>14538</v>
      </c>
      <c r="G489" t="s">
        <v>14075</v>
      </c>
      <c r="H489" s="352" t="s">
        <v>11553</v>
      </c>
      <c r="I489" t="s">
        <v>16081</v>
      </c>
      <c r="J489" s="352" t="s">
        <v>14439</v>
      </c>
      <c r="K489">
        <v>950</v>
      </c>
      <c r="L489">
        <v>196</v>
      </c>
      <c r="Q489" s="219">
        <v>7.8</v>
      </c>
      <c r="R489" s="219">
        <v>0.09</v>
      </c>
      <c r="T489" s="219">
        <v>2460</v>
      </c>
      <c r="U489" s="219">
        <v>52</v>
      </c>
      <c r="W489" s="219">
        <v>2268</v>
      </c>
      <c r="X489" s="219">
        <v>54</v>
      </c>
      <c r="AC489">
        <v>2.5</v>
      </c>
      <c r="AD489">
        <v>0.5</v>
      </c>
      <c r="AR489" s="219">
        <v>3.7</v>
      </c>
      <c r="AS489" s="219">
        <v>0.2</v>
      </c>
      <c r="AT489" s="219">
        <v>30.3</v>
      </c>
      <c r="AU489" s="219">
        <v>0.5</v>
      </c>
      <c r="AW489" s="219">
        <v>33</v>
      </c>
      <c r="AX489" s="219">
        <v>1</v>
      </c>
      <c r="AZ489">
        <v>1</v>
      </c>
      <c r="BA489">
        <v>-0.156</v>
      </c>
      <c r="BD489" t="s">
        <v>17215</v>
      </c>
    </row>
    <row r="490" spans="2:56" ht="18" x14ac:dyDescent="0.25">
      <c r="B490">
        <v>1</v>
      </c>
      <c r="C490" t="s">
        <v>14538</v>
      </c>
      <c r="G490" t="s">
        <v>14075</v>
      </c>
      <c r="H490" s="352" t="s">
        <v>11553</v>
      </c>
      <c r="I490" t="s">
        <v>16081</v>
      </c>
      <c r="J490" s="352" t="s">
        <v>14439</v>
      </c>
      <c r="K490">
        <v>1340</v>
      </c>
      <c r="L490">
        <v>207</v>
      </c>
      <c r="Q490" s="219">
        <v>7.6</v>
      </c>
      <c r="R490" s="219">
        <v>0.06</v>
      </c>
      <c r="T490" s="219">
        <v>2442</v>
      </c>
      <c r="U490" s="219">
        <v>33</v>
      </c>
      <c r="W490" s="219">
        <v>2336</v>
      </c>
      <c r="X490" s="219">
        <v>33</v>
      </c>
      <c r="AC490">
        <v>1.7</v>
      </c>
      <c r="AD490">
        <v>0.2</v>
      </c>
      <c r="AR490" s="219">
        <v>3.7</v>
      </c>
      <c r="AS490" s="219">
        <v>0.2</v>
      </c>
      <c r="AT490" s="219">
        <v>27</v>
      </c>
      <c r="AU490" s="219">
        <v>0.1</v>
      </c>
      <c r="AW490" s="219">
        <v>33</v>
      </c>
      <c r="AX490" s="219">
        <v>1</v>
      </c>
      <c r="AZ490">
        <v>1</v>
      </c>
      <c r="BA490">
        <v>0.34799999999999998</v>
      </c>
      <c r="BD490" t="s">
        <v>17215</v>
      </c>
    </row>
    <row r="491" spans="2:56" ht="18" x14ac:dyDescent="0.25">
      <c r="B491">
        <v>1</v>
      </c>
      <c r="C491" t="s">
        <v>14538</v>
      </c>
      <c r="G491" t="s">
        <v>14075</v>
      </c>
      <c r="H491" s="352" t="s">
        <v>11553</v>
      </c>
      <c r="I491" t="s">
        <v>16081</v>
      </c>
      <c r="J491" s="352" t="s">
        <v>14439</v>
      </c>
      <c r="K491">
        <v>1290</v>
      </c>
      <c r="L491">
        <v>247</v>
      </c>
      <c r="Q491" s="219">
        <v>7.6</v>
      </c>
      <c r="R491" s="219">
        <v>0.08</v>
      </c>
      <c r="T491" s="219">
        <v>2447</v>
      </c>
      <c r="U491" s="219">
        <v>77</v>
      </c>
      <c r="W491" s="219">
        <v>2311</v>
      </c>
      <c r="X491" s="219">
        <v>77</v>
      </c>
      <c r="AC491">
        <v>2</v>
      </c>
      <c r="AD491">
        <v>0.4</v>
      </c>
      <c r="AR491" s="219">
        <v>3.7</v>
      </c>
      <c r="AS491" s="219">
        <v>0.2</v>
      </c>
      <c r="AT491" s="219">
        <v>30.3</v>
      </c>
      <c r="AU491" s="219">
        <v>0.5</v>
      </c>
      <c r="AW491" s="219">
        <v>33</v>
      </c>
      <c r="AX491" s="219">
        <v>1</v>
      </c>
      <c r="AZ491">
        <v>1</v>
      </c>
      <c r="BA491">
        <v>9.6000000000000002E-2</v>
      </c>
      <c r="BD491" t="s">
        <v>17215</v>
      </c>
    </row>
    <row r="492" spans="2:56" ht="18" x14ac:dyDescent="0.25">
      <c r="B492">
        <v>1</v>
      </c>
      <c r="C492" t="s">
        <v>14538</v>
      </c>
      <c r="G492" t="s">
        <v>14075</v>
      </c>
      <c r="H492" s="352" t="s">
        <v>11553</v>
      </c>
      <c r="I492" t="s">
        <v>16081</v>
      </c>
      <c r="J492" s="352" t="s">
        <v>14439</v>
      </c>
      <c r="K492">
        <v>900</v>
      </c>
      <c r="L492">
        <v>211</v>
      </c>
      <c r="Q492" s="219">
        <v>7.8</v>
      </c>
      <c r="R492" s="219">
        <v>0.1</v>
      </c>
      <c r="T492" s="219">
        <v>2422</v>
      </c>
      <c r="U492" s="219">
        <v>47</v>
      </c>
      <c r="W492" s="219">
        <v>2246</v>
      </c>
      <c r="X492" s="219">
        <v>41</v>
      </c>
      <c r="AC492">
        <v>2.2999999999999998</v>
      </c>
      <c r="AD492">
        <v>0.5</v>
      </c>
      <c r="AR492" s="219">
        <v>3.7</v>
      </c>
      <c r="AS492" s="219">
        <v>0.2</v>
      </c>
      <c r="AT492" s="219">
        <v>27</v>
      </c>
      <c r="AU492" s="219">
        <v>0.1</v>
      </c>
      <c r="AW492" s="219">
        <v>33</v>
      </c>
      <c r="AX492" s="219">
        <v>1</v>
      </c>
      <c r="AZ492">
        <v>1</v>
      </c>
      <c r="BA492">
        <v>0.371</v>
      </c>
      <c r="BD492" t="s">
        <v>17215</v>
      </c>
    </row>
    <row r="493" spans="2:56" ht="18" x14ac:dyDescent="0.25">
      <c r="B493">
        <v>1</v>
      </c>
      <c r="C493" t="s">
        <v>14538</v>
      </c>
      <c r="G493" t="s">
        <v>14075</v>
      </c>
      <c r="H493" s="352" t="s">
        <v>11553</v>
      </c>
      <c r="I493" t="s">
        <v>16081</v>
      </c>
      <c r="J493" s="352" t="s">
        <v>14439</v>
      </c>
      <c r="K493">
        <v>950</v>
      </c>
      <c r="L493">
        <v>196</v>
      </c>
      <c r="Q493" s="219">
        <v>7.8</v>
      </c>
      <c r="R493" s="219">
        <v>0.09</v>
      </c>
      <c r="T493" s="219">
        <v>2460</v>
      </c>
      <c r="U493" s="219">
        <v>52</v>
      </c>
      <c r="W493" s="219">
        <v>2268</v>
      </c>
      <c r="X493" s="219">
        <v>54</v>
      </c>
      <c r="AC493">
        <v>2.5</v>
      </c>
      <c r="AD493">
        <v>0.5</v>
      </c>
      <c r="AR493" s="219">
        <v>3.7</v>
      </c>
      <c r="AS493" s="219">
        <v>0.2</v>
      </c>
      <c r="AT493" s="219">
        <v>30.3</v>
      </c>
      <c r="AU493" s="219">
        <v>0.5</v>
      </c>
      <c r="AW493" s="219">
        <v>33</v>
      </c>
      <c r="AX493" s="219">
        <v>1</v>
      </c>
      <c r="AZ493">
        <v>1</v>
      </c>
      <c r="BA493">
        <v>7.9000000000000001E-2</v>
      </c>
      <c r="BD493" t="s">
        <v>17215</v>
      </c>
    </row>
    <row r="494" spans="2:56" ht="18" x14ac:dyDescent="0.25">
      <c r="B494">
        <v>1</v>
      </c>
      <c r="C494" t="s">
        <v>14538</v>
      </c>
      <c r="G494" t="s">
        <v>14075</v>
      </c>
      <c r="H494" s="352" t="s">
        <v>11553</v>
      </c>
      <c r="I494" t="s">
        <v>16081</v>
      </c>
      <c r="J494" s="352" t="s">
        <v>14439</v>
      </c>
      <c r="K494">
        <v>900</v>
      </c>
      <c r="L494">
        <v>211</v>
      </c>
      <c r="Q494" s="219">
        <v>7.8</v>
      </c>
      <c r="R494" s="219">
        <v>0.1</v>
      </c>
      <c r="T494" s="219">
        <v>2422</v>
      </c>
      <c r="U494" s="219">
        <v>47</v>
      </c>
      <c r="W494" s="219">
        <v>2246</v>
      </c>
      <c r="X494" s="219">
        <v>41</v>
      </c>
      <c r="AC494">
        <v>2.2999999999999998</v>
      </c>
      <c r="AD494">
        <v>0.5</v>
      </c>
      <c r="AR494" s="219">
        <v>3.7</v>
      </c>
      <c r="AS494" s="219">
        <v>0.2</v>
      </c>
      <c r="AT494" s="219">
        <v>27</v>
      </c>
      <c r="AU494" s="219">
        <v>0.1</v>
      </c>
      <c r="AW494" s="219">
        <v>33</v>
      </c>
      <c r="AX494" s="219">
        <v>1</v>
      </c>
      <c r="AZ494">
        <v>1</v>
      </c>
      <c r="BA494">
        <v>0.48699999999999999</v>
      </c>
      <c r="BD494" t="s">
        <v>17215</v>
      </c>
    </row>
    <row r="495" spans="2:56" ht="18" x14ac:dyDescent="0.25">
      <c r="B495">
        <v>1</v>
      </c>
      <c r="C495" t="s">
        <v>14538</v>
      </c>
      <c r="G495" t="s">
        <v>14075</v>
      </c>
      <c r="H495" s="352" t="s">
        <v>11553</v>
      </c>
      <c r="I495" t="s">
        <v>16081</v>
      </c>
      <c r="J495" s="352" t="s">
        <v>14439</v>
      </c>
      <c r="K495">
        <v>950</v>
      </c>
      <c r="L495">
        <v>196</v>
      </c>
      <c r="Q495" s="219">
        <v>7.8</v>
      </c>
      <c r="R495" s="219">
        <v>0.09</v>
      </c>
      <c r="T495" s="219">
        <v>2460</v>
      </c>
      <c r="U495" s="219">
        <v>52</v>
      </c>
      <c r="W495" s="219">
        <v>2268</v>
      </c>
      <c r="X495" s="219">
        <v>54</v>
      </c>
      <c r="AC495">
        <v>2.5</v>
      </c>
      <c r="AD495">
        <v>0.5</v>
      </c>
      <c r="AR495" s="219">
        <v>3.7</v>
      </c>
      <c r="AS495" s="219">
        <v>0.2</v>
      </c>
      <c r="AT495" s="219">
        <v>30.3</v>
      </c>
      <c r="AU495" s="219">
        <v>0.5</v>
      </c>
      <c r="AW495" s="219">
        <v>33</v>
      </c>
      <c r="AX495" s="219">
        <v>1</v>
      </c>
      <c r="AZ495">
        <v>1</v>
      </c>
      <c r="BA495">
        <v>0.32400000000000001</v>
      </c>
      <c r="BD495" t="s">
        <v>17215</v>
      </c>
    </row>
    <row r="496" spans="2:56" ht="18" x14ac:dyDescent="0.25">
      <c r="B496">
        <v>1</v>
      </c>
      <c r="C496" t="s">
        <v>14538</v>
      </c>
      <c r="G496" t="s">
        <v>14075</v>
      </c>
      <c r="H496" s="352" t="s">
        <v>11553</v>
      </c>
      <c r="I496" t="s">
        <v>16081</v>
      </c>
      <c r="J496" s="352" t="s">
        <v>14439</v>
      </c>
      <c r="K496">
        <v>1340</v>
      </c>
      <c r="L496">
        <v>207</v>
      </c>
      <c r="Q496" s="219">
        <v>7.6</v>
      </c>
      <c r="R496" s="219">
        <v>0.06</v>
      </c>
      <c r="T496" s="219">
        <v>2442</v>
      </c>
      <c r="U496" s="219">
        <v>33</v>
      </c>
      <c r="W496" s="219">
        <v>2336</v>
      </c>
      <c r="X496" s="219">
        <v>33</v>
      </c>
      <c r="AC496">
        <v>1.7</v>
      </c>
      <c r="AD496">
        <v>0.2</v>
      </c>
      <c r="AR496" s="219">
        <v>3.7</v>
      </c>
      <c r="AS496" s="219">
        <v>0.2</v>
      </c>
      <c r="AT496" s="219">
        <v>27</v>
      </c>
      <c r="AU496" s="219">
        <v>0.1</v>
      </c>
      <c r="AW496" s="219">
        <v>33</v>
      </c>
      <c r="AX496" s="219">
        <v>1</v>
      </c>
      <c r="AZ496">
        <v>1</v>
      </c>
      <c r="BA496">
        <v>0.28599999999999998</v>
      </c>
      <c r="BD496" t="s">
        <v>17215</v>
      </c>
    </row>
    <row r="497" spans="2:56" ht="18" x14ac:dyDescent="0.25">
      <c r="B497">
        <v>1</v>
      </c>
      <c r="C497" t="s">
        <v>14538</v>
      </c>
      <c r="G497" t="s">
        <v>14075</v>
      </c>
      <c r="H497" s="352" t="s">
        <v>11553</v>
      </c>
      <c r="I497" t="s">
        <v>16081</v>
      </c>
      <c r="J497" s="352" t="s">
        <v>14439</v>
      </c>
      <c r="K497">
        <v>1290</v>
      </c>
      <c r="L497">
        <v>247</v>
      </c>
      <c r="Q497" s="219">
        <v>7.6</v>
      </c>
      <c r="R497" s="219">
        <v>0.08</v>
      </c>
      <c r="T497" s="219">
        <v>2447</v>
      </c>
      <c r="U497" s="219">
        <v>77</v>
      </c>
      <c r="W497" s="219">
        <v>2311</v>
      </c>
      <c r="X497" s="219">
        <v>77</v>
      </c>
      <c r="AC497">
        <v>2</v>
      </c>
      <c r="AD497">
        <v>0.4</v>
      </c>
      <c r="AR497" s="219">
        <v>3.7</v>
      </c>
      <c r="AS497" s="219">
        <v>0.2</v>
      </c>
      <c r="AT497" s="219">
        <v>30.3</v>
      </c>
      <c r="AU497" s="219">
        <v>0.5</v>
      </c>
      <c r="AW497" s="219">
        <v>33</v>
      </c>
      <c r="AX497" s="219">
        <v>1</v>
      </c>
      <c r="AZ497">
        <v>1</v>
      </c>
      <c r="BA497">
        <v>0.20399999999999999</v>
      </c>
      <c r="BD497" t="s">
        <v>17215</v>
      </c>
    </row>
    <row r="498" spans="2:56" ht="18" x14ac:dyDescent="0.25">
      <c r="B498">
        <v>1</v>
      </c>
      <c r="C498" t="s">
        <v>14538</v>
      </c>
      <c r="G498" t="s">
        <v>14075</v>
      </c>
      <c r="H498" s="352" t="s">
        <v>11553</v>
      </c>
      <c r="I498" t="s">
        <v>16081</v>
      </c>
      <c r="J498" s="352" t="s">
        <v>14439</v>
      </c>
      <c r="K498">
        <v>400</v>
      </c>
      <c r="L498">
        <v>49</v>
      </c>
      <c r="Q498" s="219">
        <v>8.1</v>
      </c>
      <c r="R498" s="219">
        <v>0.04</v>
      </c>
      <c r="T498" s="219">
        <v>2406</v>
      </c>
      <c r="U498" s="219">
        <v>47</v>
      </c>
      <c r="W498" s="219">
        <v>2052</v>
      </c>
      <c r="X498" s="219">
        <v>38</v>
      </c>
      <c r="AC498">
        <v>4.3</v>
      </c>
      <c r="AD498">
        <v>4</v>
      </c>
      <c r="AR498" s="219">
        <v>3.7</v>
      </c>
      <c r="AS498" s="219">
        <v>0.2</v>
      </c>
      <c r="AT498" s="219">
        <v>30.3</v>
      </c>
      <c r="AU498" s="219">
        <v>0.5</v>
      </c>
      <c r="AW498" s="219">
        <v>33</v>
      </c>
      <c r="AX498" s="219">
        <v>1</v>
      </c>
      <c r="AZ498">
        <v>1</v>
      </c>
      <c r="BA498">
        <v>0.69599999999999995</v>
      </c>
      <c r="BD498" t="s">
        <v>17215</v>
      </c>
    </row>
    <row r="499" spans="2:56" ht="18" x14ac:dyDescent="0.25">
      <c r="B499">
        <v>1</v>
      </c>
      <c r="C499" t="s">
        <v>14538</v>
      </c>
      <c r="G499" t="s">
        <v>14075</v>
      </c>
      <c r="H499" s="352" t="s">
        <v>11553</v>
      </c>
      <c r="I499" t="s">
        <v>16081</v>
      </c>
      <c r="J499" s="352" t="s">
        <v>14439</v>
      </c>
      <c r="K499">
        <v>1290</v>
      </c>
      <c r="L499">
        <v>247</v>
      </c>
      <c r="Q499" s="219">
        <v>7.6</v>
      </c>
      <c r="R499" s="219">
        <v>0.08</v>
      </c>
      <c r="T499" s="219">
        <v>2447</v>
      </c>
      <c r="U499" s="219">
        <v>77</v>
      </c>
      <c r="W499" s="219">
        <v>2311</v>
      </c>
      <c r="X499" s="219">
        <v>77</v>
      </c>
      <c r="AC499">
        <v>2</v>
      </c>
      <c r="AD499">
        <v>0.4</v>
      </c>
      <c r="AR499" s="219">
        <v>3.7</v>
      </c>
      <c r="AS499" s="219">
        <v>0.2</v>
      </c>
      <c r="AT499" s="219">
        <v>30.3</v>
      </c>
      <c r="AU499" s="219">
        <v>0.5</v>
      </c>
      <c r="AW499" s="219">
        <v>33</v>
      </c>
      <c r="AX499" s="219">
        <v>1</v>
      </c>
      <c r="AZ499">
        <v>1</v>
      </c>
      <c r="BA499">
        <v>1.7000000000000001E-2</v>
      </c>
      <c r="BD499" t="s">
        <v>17215</v>
      </c>
    </row>
    <row r="500" spans="2:56" ht="18" x14ac:dyDescent="0.25">
      <c r="B500">
        <v>1</v>
      </c>
      <c r="C500" t="s">
        <v>14538</v>
      </c>
      <c r="G500" t="s">
        <v>14075</v>
      </c>
      <c r="H500" s="352" t="s">
        <v>11553</v>
      </c>
      <c r="I500" t="s">
        <v>16081</v>
      </c>
      <c r="J500" s="352" t="s">
        <v>14439</v>
      </c>
      <c r="K500">
        <v>900</v>
      </c>
      <c r="L500">
        <v>211</v>
      </c>
      <c r="Q500" s="219">
        <v>7.8</v>
      </c>
      <c r="R500" s="219">
        <v>0.1</v>
      </c>
      <c r="T500" s="219">
        <v>2422</v>
      </c>
      <c r="U500" s="219">
        <v>47</v>
      </c>
      <c r="W500" s="219">
        <v>2246</v>
      </c>
      <c r="X500" s="219">
        <v>41</v>
      </c>
      <c r="AC500">
        <v>2.2999999999999998</v>
      </c>
      <c r="AD500">
        <v>0.5</v>
      </c>
      <c r="AR500" s="219">
        <v>3.7</v>
      </c>
      <c r="AS500" s="219">
        <v>0.2</v>
      </c>
      <c r="AT500" s="219">
        <v>27</v>
      </c>
      <c r="AU500" s="219">
        <v>0.1</v>
      </c>
      <c r="AW500" s="219">
        <v>33</v>
      </c>
      <c r="AX500" s="219">
        <v>1</v>
      </c>
      <c r="AZ500">
        <v>1</v>
      </c>
      <c r="BA500">
        <v>3.6999999999999998E-2</v>
      </c>
      <c r="BD500" t="s">
        <v>17215</v>
      </c>
    </row>
    <row r="501" spans="2:56" ht="18" x14ac:dyDescent="0.25">
      <c r="B501">
        <v>1</v>
      </c>
      <c r="C501" t="s">
        <v>14538</v>
      </c>
      <c r="G501" t="s">
        <v>14075</v>
      </c>
      <c r="H501" s="352" t="s">
        <v>11553</v>
      </c>
      <c r="I501" t="s">
        <v>16081</v>
      </c>
      <c r="J501" s="352" t="s">
        <v>14439</v>
      </c>
      <c r="K501">
        <v>400</v>
      </c>
      <c r="L501">
        <v>60</v>
      </c>
      <c r="Q501" s="219">
        <v>8.1</v>
      </c>
      <c r="R501" s="219">
        <v>0.05</v>
      </c>
      <c r="T501" s="219">
        <v>2377</v>
      </c>
      <c r="U501" s="219">
        <v>41</v>
      </c>
      <c r="W501" s="219">
        <v>2057</v>
      </c>
      <c r="X501" s="219">
        <v>43</v>
      </c>
      <c r="AC501">
        <v>3.8</v>
      </c>
      <c r="AD501">
        <v>3</v>
      </c>
      <c r="AR501" s="219">
        <v>3.7</v>
      </c>
      <c r="AS501" s="219">
        <v>0.2</v>
      </c>
      <c r="AT501" s="219">
        <v>27</v>
      </c>
      <c r="AU501" s="219">
        <v>0.1</v>
      </c>
      <c r="AW501" s="219">
        <v>33</v>
      </c>
      <c r="AX501" s="219">
        <v>1</v>
      </c>
      <c r="AZ501">
        <v>1</v>
      </c>
      <c r="BA501">
        <v>0.23100000000000001</v>
      </c>
      <c r="BD501" t="s">
        <v>17215</v>
      </c>
    </row>
    <row r="502" spans="2:56" ht="18" x14ac:dyDescent="0.25">
      <c r="B502">
        <v>1</v>
      </c>
      <c r="C502" t="s">
        <v>14538</v>
      </c>
      <c r="G502" t="s">
        <v>14075</v>
      </c>
      <c r="H502" s="352" t="s">
        <v>11553</v>
      </c>
      <c r="I502" t="s">
        <v>16081</v>
      </c>
      <c r="J502" s="352" t="s">
        <v>14439</v>
      </c>
      <c r="K502">
        <v>900</v>
      </c>
      <c r="L502">
        <v>211</v>
      </c>
      <c r="Q502" s="219">
        <v>7.8</v>
      </c>
      <c r="R502" s="219">
        <v>0.1</v>
      </c>
      <c r="T502" s="219">
        <v>2422</v>
      </c>
      <c r="U502" s="219">
        <v>47</v>
      </c>
      <c r="W502" s="219">
        <v>2246</v>
      </c>
      <c r="X502" s="219">
        <v>41</v>
      </c>
      <c r="AC502">
        <v>2.2999999999999998</v>
      </c>
      <c r="AD502">
        <v>0.5</v>
      </c>
      <c r="AR502" s="219">
        <v>3.7</v>
      </c>
      <c r="AS502" s="219">
        <v>0.2</v>
      </c>
      <c r="AT502" s="219">
        <v>27</v>
      </c>
      <c r="AU502" s="219">
        <v>0.1</v>
      </c>
      <c r="AW502" s="219">
        <v>33</v>
      </c>
      <c r="AX502" s="219">
        <v>1</v>
      </c>
      <c r="AZ502">
        <v>1</v>
      </c>
      <c r="BA502">
        <v>0.48399999999999999</v>
      </c>
      <c r="BD502" t="s">
        <v>17215</v>
      </c>
    </row>
    <row r="503" spans="2:56" ht="18" x14ac:dyDescent="0.25">
      <c r="B503">
        <v>1</v>
      </c>
      <c r="C503" t="s">
        <v>14538</v>
      </c>
      <c r="G503" t="s">
        <v>14075</v>
      </c>
      <c r="H503" s="352" t="s">
        <v>11553</v>
      </c>
      <c r="I503" t="s">
        <v>16081</v>
      </c>
      <c r="J503" s="352" t="s">
        <v>14439</v>
      </c>
      <c r="K503">
        <v>900</v>
      </c>
      <c r="L503">
        <v>211</v>
      </c>
      <c r="Q503" s="219">
        <v>7.8</v>
      </c>
      <c r="R503" s="219">
        <v>0.1</v>
      </c>
      <c r="T503" s="219">
        <v>2422</v>
      </c>
      <c r="U503" s="219">
        <v>47</v>
      </c>
      <c r="W503" s="219">
        <v>2246</v>
      </c>
      <c r="X503" s="219">
        <v>41</v>
      </c>
      <c r="AC503">
        <v>2.2999999999999998</v>
      </c>
      <c r="AD503">
        <v>0.5</v>
      </c>
      <c r="AR503" s="219">
        <v>3.7</v>
      </c>
      <c r="AS503" s="219">
        <v>0.2</v>
      </c>
      <c r="AT503" s="219">
        <v>27</v>
      </c>
      <c r="AU503" s="219">
        <v>0.1</v>
      </c>
      <c r="AW503" s="219">
        <v>33</v>
      </c>
      <c r="AX503" s="219">
        <v>1</v>
      </c>
      <c r="AZ503">
        <v>1</v>
      </c>
      <c r="BA503">
        <v>0.19500000000000001</v>
      </c>
      <c r="BD503" t="s">
        <v>17215</v>
      </c>
    </row>
    <row r="504" spans="2:56" ht="18" x14ac:dyDescent="0.25">
      <c r="B504">
        <v>1</v>
      </c>
      <c r="C504" t="s">
        <v>14538</v>
      </c>
      <c r="G504" t="s">
        <v>14075</v>
      </c>
      <c r="H504" s="352" t="s">
        <v>11553</v>
      </c>
      <c r="I504" t="s">
        <v>16081</v>
      </c>
      <c r="J504" s="352" t="s">
        <v>14439</v>
      </c>
      <c r="K504">
        <v>400</v>
      </c>
      <c r="L504">
        <v>60</v>
      </c>
      <c r="Q504" s="219">
        <v>8.1</v>
      </c>
      <c r="R504" s="219">
        <v>0.05</v>
      </c>
      <c r="T504" s="219">
        <v>2377</v>
      </c>
      <c r="U504" s="219">
        <v>41</v>
      </c>
      <c r="W504" s="219">
        <v>2057</v>
      </c>
      <c r="X504" s="219">
        <v>43</v>
      </c>
      <c r="AC504">
        <v>3.8</v>
      </c>
      <c r="AD504">
        <v>3</v>
      </c>
      <c r="AR504" s="219">
        <v>3.7</v>
      </c>
      <c r="AS504" s="219">
        <v>0.2</v>
      </c>
      <c r="AT504" s="219">
        <v>27</v>
      </c>
      <c r="AU504" s="219">
        <v>0.1</v>
      </c>
      <c r="AW504" s="219">
        <v>33</v>
      </c>
      <c r="AX504" s="219">
        <v>1</v>
      </c>
      <c r="AZ504">
        <v>1</v>
      </c>
      <c r="BA504">
        <v>4.2000000000000003E-2</v>
      </c>
      <c r="BD504" t="s">
        <v>17215</v>
      </c>
    </row>
    <row r="505" spans="2:56" ht="18" x14ac:dyDescent="0.25">
      <c r="B505">
        <v>1</v>
      </c>
      <c r="C505" t="s">
        <v>14538</v>
      </c>
      <c r="G505" t="s">
        <v>14075</v>
      </c>
      <c r="H505" s="352" t="s">
        <v>11553</v>
      </c>
      <c r="I505" t="s">
        <v>16081</v>
      </c>
      <c r="J505" s="352" t="s">
        <v>14439</v>
      </c>
      <c r="K505">
        <v>400</v>
      </c>
      <c r="L505">
        <v>60</v>
      </c>
      <c r="Q505" s="219">
        <v>8.1</v>
      </c>
      <c r="R505" s="219">
        <v>0.05</v>
      </c>
      <c r="T505" s="219">
        <v>2377</v>
      </c>
      <c r="U505" s="219">
        <v>41</v>
      </c>
      <c r="W505" s="219">
        <v>2057</v>
      </c>
      <c r="X505" s="219">
        <v>43</v>
      </c>
      <c r="AC505">
        <v>3.8</v>
      </c>
      <c r="AD505">
        <v>3</v>
      </c>
      <c r="AR505" s="219">
        <v>3.7</v>
      </c>
      <c r="AS505" s="219">
        <v>0.2</v>
      </c>
      <c r="AT505" s="219">
        <v>27</v>
      </c>
      <c r="AU505" s="219">
        <v>0.1</v>
      </c>
      <c r="AW505" s="219">
        <v>33</v>
      </c>
      <c r="AX505" s="219">
        <v>1</v>
      </c>
      <c r="AZ505">
        <v>1</v>
      </c>
      <c r="BA505">
        <v>0.58299999999999996</v>
      </c>
      <c r="BD505" t="s">
        <v>17215</v>
      </c>
    </row>
    <row r="506" spans="2:56" ht="18" x14ac:dyDescent="0.25">
      <c r="B506">
        <v>1</v>
      </c>
      <c r="C506" t="s">
        <v>14538</v>
      </c>
      <c r="G506" t="s">
        <v>14075</v>
      </c>
      <c r="H506" s="352" t="s">
        <v>11553</v>
      </c>
      <c r="I506" t="s">
        <v>16081</v>
      </c>
      <c r="J506" s="352" t="s">
        <v>14439</v>
      </c>
      <c r="K506">
        <v>950</v>
      </c>
      <c r="L506">
        <v>196</v>
      </c>
      <c r="Q506" s="219">
        <v>7.8</v>
      </c>
      <c r="R506" s="219">
        <v>0.09</v>
      </c>
      <c r="T506" s="219">
        <v>2460</v>
      </c>
      <c r="U506" s="219">
        <v>52</v>
      </c>
      <c r="W506" s="219">
        <v>2268</v>
      </c>
      <c r="X506" s="219">
        <v>54</v>
      </c>
      <c r="AC506">
        <v>2.5</v>
      </c>
      <c r="AD506">
        <v>0.5</v>
      </c>
      <c r="AR506" s="219">
        <v>3.7</v>
      </c>
      <c r="AS506" s="219">
        <v>0.2</v>
      </c>
      <c r="AT506" s="219">
        <v>30.3</v>
      </c>
      <c r="AU506" s="219">
        <v>0.5</v>
      </c>
      <c r="AW506" s="219">
        <v>33</v>
      </c>
      <c r="AX506" s="219">
        <v>1</v>
      </c>
      <c r="AZ506">
        <v>1</v>
      </c>
      <c r="BA506">
        <v>-3.6999999999999998E-2</v>
      </c>
      <c r="BD506" t="s">
        <v>17215</v>
      </c>
    </row>
    <row r="507" spans="2:56" ht="18" x14ac:dyDescent="0.25">
      <c r="B507">
        <v>1</v>
      </c>
      <c r="C507" t="s">
        <v>14538</v>
      </c>
      <c r="G507" t="s">
        <v>14075</v>
      </c>
      <c r="H507" s="352" t="s">
        <v>11553</v>
      </c>
      <c r="I507" t="s">
        <v>16081</v>
      </c>
      <c r="J507" s="352" t="s">
        <v>14439</v>
      </c>
      <c r="K507">
        <v>1340</v>
      </c>
      <c r="L507">
        <v>207</v>
      </c>
      <c r="Q507" s="219">
        <v>7.6</v>
      </c>
      <c r="R507" s="219">
        <v>0.06</v>
      </c>
      <c r="T507" s="219">
        <v>2442</v>
      </c>
      <c r="U507" s="219">
        <v>33</v>
      </c>
      <c r="W507" s="219">
        <v>2336</v>
      </c>
      <c r="X507" s="219">
        <v>33</v>
      </c>
      <c r="AC507">
        <v>1.7</v>
      </c>
      <c r="AD507">
        <v>0.2</v>
      </c>
      <c r="AR507" s="219">
        <v>3.7</v>
      </c>
      <c r="AS507" s="219">
        <v>0.2</v>
      </c>
      <c r="AT507" s="219">
        <v>27</v>
      </c>
      <c r="AU507" s="219">
        <v>0.1</v>
      </c>
      <c r="AW507" s="219">
        <v>33</v>
      </c>
      <c r="AX507" s="219">
        <v>1</v>
      </c>
      <c r="AZ507">
        <v>1</v>
      </c>
      <c r="BA507">
        <v>0.55700000000000005</v>
      </c>
      <c r="BD507" t="s">
        <v>17215</v>
      </c>
    </row>
    <row r="508" spans="2:56" ht="18" x14ac:dyDescent="0.25">
      <c r="B508">
        <v>1</v>
      </c>
      <c r="C508" t="s">
        <v>14538</v>
      </c>
      <c r="G508" t="s">
        <v>14075</v>
      </c>
      <c r="H508" s="352" t="s">
        <v>11553</v>
      </c>
      <c r="I508" t="s">
        <v>16081</v>
      </c>
      <c r="J508" s="352" t="s">
        <v>14439</v>
      </c>
      <c r="K508">
        <v>900</v>
      </c>
      <c r="L508">
        <v>211</v>
      </c>
      <c r="Q508" s="219">
        <v>7.8</v>
      </c>
      <c r="R508" s="219">
        <v>0.1</v>
      </c>
      <c r="T508" s="219">
        <v>2422</v>
      </c>
      <c r="U508" s="219">
        <v>47</v>
      </c>
      <c r="W508" s="219">
        <v>2246</v>
      </c>
      <c r="X508" s="219">
        <v>41</v>
      </c>
      <c r="AC508">
        <v>2.2999999999999998</v>
      </c>
      <c r="AD508">
        <v>0.5</v>
      </c>
      <c r="AR508" s="219">
        <v>3.7</v>
      </c>
      <c r="AS508" s="219">
        <v>0.2</v>
      </c>
      <c r="AT508" s="219">
        <v>27</v>
      </c>
      <c r="AU508" s="219">
        <v>0.1</v>
      </c>
      <c r="AW508" s="219">
        <v>33</v>
      </c>
      <c r="AX508" s="219">
        <v>1</v>
      </c>
      <c r="AZ508">
        <v>1</v>
      </c>
      <c r="BA508">
        <v>0.29099999999999998</v>
      </c>
      <c r="BD508" t="s">
        <v>17215</v>
      </c>
    </row>
    <row r="509" spans="2:56" ht="18" x14ac:dyDescent="0.25">
      <c r="B509">
        <v>1</v>
      </c>
      <c r="C509" t="s">
        <v>14538</v>
      </c>
      <c r="G509" t="s">
        <v>14075</v>
      </c>
      <c r="H509" s="352" t="s">
        <v>11553</v>
      </c>
      <c r="I509" t="s">
        <v>16081</v>
      </c>
      <c r="J509" s="352" t="s">
        <v>14439</v>
      </c>
      <c r="K509">
        <v>400</v>
      </c>
      <c r="L509">
        <v>49</v>
      </c>
      <c r="Q509" s="219">
        <v>8.1</v>
      </c>
      <c r="R509" s="219">
        <v>0.04</v>
      </c>
      <c r="T509" s="219">
        <v>2406</v>
      </c>
      <c r="U509" s="219">
        <v>47</v>
      </c>
      <c r="W509" s="219">
        <v>2052</v>
      </c>
      <c r="X509" s="219">
        <v>38</v>
      </c>
      <c r="AC509">
        <v>4.3</v>
      </c>
      <c r="AD509">
        <v>4</v>
      </c>
      <c r="AR509" s="219">
        <v>3.7</v>
      </c>
      <c r="AS509" s="219">
        <v>0.2</v>
      </c>
      <c r="AT509" s="219">
        <v>30.3</v>
      </c>
      <c r="AU509" s="219">
        <v>0.5</v>
      </c>
      <c r="AW509" s="219">
        <v>33</v>
      </c>
      <c r="AX509" s="219">
        <v>1</v>
      </c>
      <c r="AZ509">
        <v>1</v>
      </c>
      <c r="BA509">
        <v>0.17</v>
      </c>
      <c r="BD509" t="s">
        <v>17215</v>
      </c>
    </row>
    <row r="510" spans="2:56" ht="18" x14ac:dyDescent="0.25">
      <c r="B510">
        <v>1</v>
      </c>
      <c r="C510" t="s">
        <v>14538</v>
      </c>
      <c r="G510" t="s">
        <v>14075</v>
      </c>
      <c r="H510" s="352" t="s">
        <v>11553</v>
      </c>
      <c r="I510" t="s">
        <v>16081</v>
      </c>
      <c r="J510" s="352" t="s">
        <v>14439</v>
      </c>
      <c r="K510">
        <v>1290</v>
      </c>
      <c r="L510">
        <v>247</v>
      </c>
      <c r="Q510" s="219">
        <v>7.6</v>
      </c>
      <c r="R510" s="219">
        <v>0.08</v>
      </c>
      <c r="T510" s="219">
        <v>2447</v>
      </c>
      <c r="U510" s="219">
        <v>77</v>
      </c>
      <c r="W510" s="219">
        <v>2311</v>
      </c>
      <c r="X510" s="219">
        <v>77</v>
      </c>
      <c r="AC510">
        <v>2</v>
      </c>
      <c r="AD510">
        <v>0.4</v>
      </c>
      <c r="AR510" s="219">
        <v>3.7</v>
      </c>
      <c r="AS510" s="219">
        <v>0.2</v>
      </c>
      <c r="AT510" s="219">
        <v>30.3</v>
      </c>
      <c r="AU510" s="219">
        <v>0.5</v>
      </c>
      <c r="AW510" s="219">
        <v>33</v>
      </c>
      <c r="AX510" s="219">
        <v>1</v>
      </c>
      <c r="AZ510">
        <v>1</v>
      </c>
      <c r="BA510">
        <v>-2.5999999999999999E-2</v>
      </c>
      <c r="BD510" t="s">
        <v>17215</v>
      </c>
    </row>
    <row r="511" spans="2:56" ht="18" x14ac:dyDescent="0.25">
      <c r="B511">
        <v>1</v>
      </c>
      <c r="C511" t="s">
        <v>14538</v>
      </c>
      <c r="G511" t="s">
        <v>14075</v>
      </c>
      <c r="H511" s="352" t="s">
        <v>11553</v>
      </c>
      <c r="I511" t="s">
        <v>16081</v>
      </c>
      <c r="J511" s="352" t="s">
        <v>14439</v>
      </c>
      <c r="K511">
        <v>1340</v>
      </c>
      <c r="L511">
        <v>207</v>
      </c>
      <c r="Q511" s="219">
        <v>7.6</v>
      </c>
      <c r="R511" s="219">
        <v>0.06</v>
      </c>
      <c r="T511" s="219">
        <v>2442</v>
      </c>
      <c r="U511" s="219">
        <v>33</v>
      </c>
      <c r="W511" s="219">
        <v>2336</v>
      </c>
      <c r="X511" s="219">
        <v>33</v>
      </c>
      <c r="AC511">
        <v>1.7</v>
      </c>
      <c r="AD511">
        <v>0.2</v>
      </c>
      <c r="AR511" s="219">
        <v>3.7</v>
      </c>
      <c r="AS511" s="219">
        <v>0.2</v>
      </c>
      <c r="AT511" s="219">
        <v>27</v>
      </c>
      <c r="AU511" s="219">
        <v>0.1</v>
      </c>
      <c r="AW511" s="219">
        <v>33</v>
      </c>
      <c r="AX511" s="219">
        <v>1</v>
      </c>
      <c r="AZ511">
        <v>1</v>
      </c>
      <c r="BA511">
        <v>0.55500000000000005</v>
      </c>
      <c r="BD511" t="s">
        <v>17215</v>
      </c>
    </row>
    <row r="512" spans="2:56" ht="18" x14ac:dyDescent="0.25">
      <c r="B512">
        <v>1</v>
      </c>
      <c r="C512" t="s">
        <v>14538</v>
      </c>
      <c r="G512" t="s">
        <v>14075</v>
      </c>
      <c r="H512" s="352" t="s">
        <v>11553</v>
      </c>
      <c r="I512" t="s">
        <v>16081</v>
      </c>
      <c r="J512" s="352" t="s">
        <v>14439</v>
      </c>
      <c r="K512">
        <v>900</v>
      </c>
      <c r="L512">
        <v>211</v>
      </c>
      <c r="Q512" s="219">
        <v>7.8</v>
      </c>
      <c r="R512" s="219">
        <v>0.1</v>
      </c>
      <c r="T512" s="219">
        <v>2422</v>
      </c>
      <c r="U512" s="219">
        <v>47</v>
      </c>
      <c r="W512" s="219">
        <v>2246</v>
      </c>
      <c r="X512" s="219">
        <v>41</v>
      </c>
      <c r="AC512">
        <v>2.2999999999999998</v>
      </c>
      <c r="AD512">
        <v>0.5</v>
      </c>
      <c r="AR512" s="219">
        <v>3.7</v>
      </c>
      <c r="AS512" s="219">
        <v>0.2</v>
      </c>
      <c r="AT512" s="219">
        <v>27</v>
      </c>
      <c r="AU512" s="219">
        <v>0.1</v>
      </c>
      <c r="AW512" s="219">
        <v>33</v>
      </c>
      <c r="AX512" s="219">
        <v>1</v>
      </c>
      <c r="AZ512">
        <v>1</v>
      </c>
      <c r="BA512">
        <v>0.40899999999999997</v>
      </c>
      <c r="BD512" t="s">
        <v>17215</v>
      </c>
    </row>
    <row r="513" spans="2:56" ht="18" x14ac:dyDescent="0.25">
      <c r="B513">
        <v>1</v>
      </c>
      <c r="C513" t="s">
        <v>14538</v>
      </c>
      <c r="G513" t="s">
        <v>14075</v>
      </c>
      <c r="H513" s="352" t="s">
        <v>11553</v>
      </c>
      <c r="I513" t="s">
        <v>16081</v>
      </c>
      <c r="J513" s="352" t="s">
        <v>14439</v>
      </c>
      <c r="K513">
        <v>1340</v>
      </c>
      <c r="L513">
        <v>207</v>
      </c>
      <c r="Q513" s="219">
        <v>7.6</v>
      </c>
      <c r="R513" s="219">
        <v>0.06</v>
      </c>
      <c r="T513" s="219">
        <v>2442</v>
      </c>
      <c r="U513" s="219">
        <v>33</v>
      </c>
      <c r="W513" s="219">
        <v>2336</v>
      </c>
      <c r="X513" s="219">
        <v>33</v>
      </c>
      <c r="AC513">
        <v>1.7</v>
      </c>
      <c r="AD513">
        <v>0.2</v>
      </c>
      <c r="AR513" s="219">
        <v>3.7</v>
      </c>
      <c r="AS513" s="219">
        <v>0.2</v>
      </c>
      <c r="AT513" s="219">
        <v>27</v>
      </c>
      <c r="AU513" s="219">
        <v>0.1</v>
      </c>
      <c r="AW513" s="219">
        <v>33</v>
      </c>
      <c r="AX513" s="219">
        <v>1</v>
      </c>
      <c r="AZ513">
        <v>1</v>
      </c>
      <c r="BA513">
        <v>0.223</v>
      </c>
      <c r="BD513" t="s">
        <v>17215</v>
      </c>
    </row>
    <row r="514" spans="2:56" ht="18" x14ac:dyDescent="0.25">
      <c r="B514">
        <v>1</v>
      </c>
      <c r="C514" t="s">
        <v>14538</v>
      </c>
      <c r="G514" t="s">
        <v>14075</v>
      </c>
      <c r="H514" s="352" t="s">
        <v>11553</v>
      </c>
      <c r="I514" t="s">
        <v>16081</v>
      </c>
      <c r="J514" s="352" t="s">
        <v>14439</v>
      </c>
      <c r="K514">
        <v>400</v>
      </c>
      <c r="L514">
        <v>60</v>
      </c>
      <c r="Q514" s="219">
        <v>8.1</v>
      </c>
      <c r="R514" s="219">
        <v>0.05</v>
      </c>
      <c r="T514" s="219">
        <v>2377</v>
      </c>
      <c r="U514" s="219">
        <v>41</v>
      </c>
      <c r="W514" s="219">
        <v>2057</v>
      </c>
      <c r="X514" s="219">
        <v>43</v>
      </c>
      <c r="AC514">
        <v>3.8</v>
      </c>
      <c r="AD514">
        <v>3</v>
      </c>
      <c r="AR514" s="219">
        <v>3.7</v>
      </c>
      <c r="AS514" s="219">
        <v>0.2</v>
      </c>
      <c r="AT514" s="219">
        <v>27</v>
      </c>
      <c r="AU514" s="219">
        <v>0.1</v>
      </c>
      <c r="AW514" s="219">
        <v>33</v>
      </c>
      <c r="AX514" s="219">
        <v>1</v>
      </c>
      <c r="AZ514">
        <v>1</v>
      </c>
      <c r="BA514">
        <v>8.5999999999999993E-2</v>
      </c>
      <c r="BD514" t="s">
        <v>17215</v>
      </c>
    </row>
    <row r="515" spans="2:56" ht="18" x14ac:dyDescent="0.25">
      <c r="B515">
        <v>1</v>
      </c>
      <c r="C515" t="s">
        <v>14538</v>
      </c>
      <c r="G515" t="s">
        <v>14075</v>
      </c>
      <c r="H515" s="352" t="s">
        <v>11553</v>
      </c>
      <c r="I515" t="s">
        <v>16081</v>
      </c>
      <c r="J515" s="352" t="s">
        <v>14439</v>
      </c>
      <c r="K515">
        <v>1290</v>
      </c>
      <c r="L515">
        <v>247</v>
      </c>
      <c r="Q515" s="219">
        <v>7.6</v>
      </c>
      <c r="R515" s="219">
        <v>0.08</v>
      </c>
      <c r="T515" s="219">
        <v>2447</v>
      </c>
      <c r="U515" s="219">
        <v>77</v>
      </c>
      <c r="W515" s="219">
        <v>2311</v>
      </c>
      <c r="X515" s="219">
        <v>77</v>
      </c>
      <c r="AC515">
        <v>2</v>
      </c>
      <c r="AD515">
        <v>0.4</v>
      </c>
      <c r="AR515" s="219">
        <v>3.7</v>
      </c>
      <c r="AS515" s="219">
        <v>0.2</v>
      </c>
      <c r="AT515" s="219">
        <v>30.3</v>
      </c>
      <c r="AU515" s="219">
        <v>0.5</v>
      </c>
      <c r="AW515" s="219">
        <v>33</v>
      </c>
      <c r="AX515" s="219">
        <v>1</v>
      </c>
      <c r="AZ515">
        <v>1</v>
      </c>
      <c r="BA515">
        <v>0.246</v>
      </c>
      <c r="BD515" t="s">
        <v>17215</v>
      </c>
    </row>
    <row r="516" spans="2:56" ht="18" x14ac:dyDescent="0.25">
      <c r="B516">
        <v>1</v>
      </c>
      <c r="C516" t="s">
        <v>14538</v>
      </c>
      <c r="G516" t="s">
        <v>14077</v>
      </c>
      <c r="H516" s="352" t="s">
        <v>11553</v>
      </c>
      <c r="I516" t="s">
        <v>16080</v>
      </c>
      <c r="J516" s="352" t="s">
        <v>14439</v>
      </c>
      <c r="K516">
        <v>400</v>
      </c>
      <c r="L516">
        <v>60</v>
      </c>
      <c r="Q516" s="219">
        <v>8.1</v>
      </c>
      <c r="R516" s="219">
        <v>0.05</v>
      </c>
      <c r="T516" s="219">
        <v>2377</v>
      </c>
      <c r="U516" s="219">
        <v>41</v>
      </c>
      <c r="W516" s="219">
        <v>2057</v>
      </c>
      <c r="X516" s="219">
        <v>43</v>
      </c>
      <c r="AC516">
        <v>3.8</v>
      </c>
      <c r="AD516">
        <v>3</v>
      </c>
      <c r="AR516" s="219">
        <v>3.7</v>
      </c>
      <c r="AS516" s="219">
        <v>0.2</v>
      </c>
      <c r="AT516" s="219">
        <v>27</v>
      </c>
      <c r="AU516" s="219">
        <v>0.1</v>
      </c>
      <c r="AW516" s="219">
        <v>33</v>
      </c>
      <c r="AX516" s="219">
        <v>1</v>
      </c>
      <c r="AZ516">
        <v>1</v>
      </c>
      <c r="BA516">
        <v>1.2629999999999999</v>
      </c>
      <c r="BD516" t="s">
        <v>17215</v>
      </c>
    </row>
    <row r="517" spans="2:56" ht="18" x14ac:dyDescent="0.25">
      <c r="B517">
        <v>1</v>
      </c>
      <c r="C517" t="s">
        <v>14538</v>
      </c>
      <c r="G517" t="s">
        <v>14077</v>
      </c>
      <c r="H517" s="352" t="s">
        <v>11553</v>
      </c>
      <c r="I517" t="s">
        <v>16080</v>
      </c>
      <c r="J517" s="352" t="s">
        <v>14439</v>
      </c>
      <c r="K517">
        <v>400</v>
      </c>
      <c r="L517">
        <v>49</v>
      </c>
      <c r="Q517" s="219">
        <v>8.1</v>
      </c>
      <c r="R517" s="219">
        <v>0.04</v>
      </c>
      <c r="T517" s="219">
        <v>2406</v>
      </c>
      <c r="U517" s="219">
        <v>47</v>
      </c>
      <c r="W517" s="219">
        <v>2052</v>
      </c>
      <c r="X517" s="219">
        <v>38</v>
      </c>
      <c r="AC517">
        <v>4.3</v>
      </c>
      <c r="AD517">
        <v>4</v>
      </c>
      <c r="AR517" s="219">
        <v>3.7</v>
      </c>
      <c r="AS517" s="219">
        <v>0.2</v>
      </c>
      <c r="AT517" s="219">
        <v>30.3</v>
      </c>
      <c r="AU517" s="219">
        <v>0.5</v>
      </c>
      <c r="AW517" s="219">
        <v>33</v>
      </c>
      <c r="AX517" s="219">
        <v>1</v>
      </c>
      <c r="AZ517">
        <v>1</v>
      </c>
      <c r="BA517">
        <v>0.30099999999999999</v>
      </c>
      <c r="BD517" t="s">
        <v>17215</v>
      </c>
    </row>
    <row r="518" spans="2:56" ht="18" x14ac:dyDescent="0.25">
      <c r="B518">
        <v>1</v>
      </c>
      <c r="C518" t="s">
        <v>14538</v>
      </c>
      <c r="G518" t="s">
        <v>14077</v>
      </c>
      <c r="H518" s="352" t="s">
        <v>11553</v>
      </c>
      <c r="I518" t="s">
        <v>16080</v>
      </c>
      <c r="J518" s="352" t="s">
        <v>14439</v>
      </c>
      <c r="K518">
        <v>900</v>
      </c>
      <c r="L518">
        <v>211</v>
      </c>
      <c r="Q518" s="219">
        <v>7.8</v>
      </c>
      <c r="R518" s="219">
        <v>0.1</v>
      </c>
      <c r="T518" s="219">
        <v>2422</v>
      </c>
      <c r="U518" s="219">
        <v>47</v>
      </c>
      <c r="W518" s="219">
        <v>2246</v>
      </c>
      <c r="X518" s="219">
        <v>41</v>
      </c>
      <c r="AC518">
        <v>2.2999999999999998</v>
      </c>
      <c r="AD518">
        <v>0.5</v>
      </c>
      <c r="AR518" s="219">
        <v>3.7</v>
      </c>
      <c r="AS518" s="219">
        <v>0.2</v>
      </c>
      <c r="AT518" s="219">
        <v>27</v>
      </c>
      <c r="AU518" s="219">
        <v>0.1</v>
      </c>
      <c r="AW518" s="219">
        <v>33</v>
      </c>
      <c r="AX518" s="219">
        <v>1</v>
      </c>
      <c r="AZ518">
        <v>1</v>
      </c>
      <c r="BA518">
        <v>0.52900000000000003</v>
      </c>
      <c r="BD518" t="s">
        <v>17215</v>
      </c>
    </row>
    <row r="519" spans="2:56" ht="18" x14ac:dyDescent="0.25">
      <c r="B519">
        <v>1</v>
      </c>
      <c r="C519" t="s">
        <v>14538</v>
      </c>
      <c r="G519" t="s">
        <v>14077</v>
      </c>
      <c r="H519" s="352" t="s">
        <v>11553</v>
      </c>
      <c r="I519" t="s">
        <v>16080</v>
      </c>
      <c r="J519" s="352" t="s">
        <v>14439</v>
      </c>
      <c r="K519">
        <v>400</v>
      </c>
      <c r="L519">
        <v>60</v>
      </c>
      <c r="Q519" s="219">
        <v>8.1</v>
      </c>
      <c r="R519" s="219">
        <v>0.05</v>
      </c>
      <c r="T519" s="219">
        <v>2377</v>
      </c>
      <c r="U519" s="219">
        <v>41</v>
      </c>
      <c r="W519" s="219">
        <v>2057</v>
      </c>
      <c r="X519" s="219">
        <v>43</v>
      </c>
      <c r="AC519">
        <v>3.8</v>
      </c>
      <c r="AD519">
        <v>3</v>
      </c>
      <c r="AR519" s="219">
        <v>3.7</v>
      </c>
      <c r="AS519" s="219">
        <v>0.2</v>
      </c>
      <c r="AT519" s="219">
        <v>27</v>
      </c>
      <c r="AU519" s="219">
        <v>0.1</v>
      </c>
      <c r="AW519" s="219">
        <v>33</v>
      </c>
      <c r="AX519" s="219">
        <v>1</v>
      </c>
      <c r="AZ519">
        <v>1</v>
      </c>
      <c r="BA519">
        <v>0.378</v>
      </c>
      <c r="BD519" t="s">
        <v>17215</v>
      </c>
    </row>
    <row r="520" spans="2:56" ht="18" x14ac:dyDescent="0.25">
      <c r="B520">
        <v>1</v>
      </c>
      <c r="C520" t="s">
        <v>14538</v>
      </c>
      <c r="G520" t="s">
        <v>14077</v>
      </c>
      <c r="H520" s="352" t="s">
        <v>11553</v>
      </c>
      <c r="I520" t="s">
        <v>16080</v>
      </c>
      <c r="J520" s="352" t="s">
        <v>14439</v>
      </c>
      <c r="K520">
        <v>400</v>
      </c>
      <c r="L520">
        <v>49</v>
      </c>
      <c r="Q520" s="219">
        <v>8.1</v>
      </c>
      <c r="R520" s="219">
        <v>0.04</v>
      </c>
      <c r="T520" s="219">
        <v>2406</v>
      </c>
      <c r="U520" s="219">
        <v>47</v>
      </c>
      <c r="W520" s="219">
        <v>2052</v>
      </c>
      <c r="X520" s="219">
        <v>38</v>
      </c>
      <c r="AC520">
        <v>4.3</v>
      </c>
      <c r="AD520">
        <v>4</v>
      </c>
      <c r="AR520" s="219">
        <v>3.7</v>
      </c>
      <c r="AS520" s="219">
        <v>0.2</v>
      </c>
      <c r="AT520" s="219">
        <v>30.3</v>
      </c>
      <c r="AU520" s="219">
        <v>0.5</v>
      </c>
      <c r="AW520" s="219">
        <v>33</v>
      </c>
      <c r="AX520" s="219">
        <v>1</v>
      </c>
      <c r="AZ520">
        <v>1</v>
      </c>
      <c r="BA520">
        <v>0.93500000000000005</v>
      </c>
      <c r="BD520" t="s">
        <v>17215</v>
      </c>
    </row>
    <row r="521" spans="2:56" ht="18" x14ac:dyDescent="0.25">
      <c r="B521">
        <v>1</v>
      </c>
      <c r="C521" t="s">
        <v>14538</v>
      </c>
      <c r="G521" t="s">
        <v>14077</v>
      </c>
      <c r="H521" s="352" t="s">
        <v>11553</v>
      </c>
      <c r="I521" t="s">
        <v>16080</v>
      </c>
      <c r="J521" s="352" t="s">
        <v>14439</v>
      </c>
      <c r="K521">
        <v>900</v>
      </c>
      <c r="L521">
        <v>211</v>
      </c>
      <c r="Q521" s="219">
        <v>7.8</v>
      </c>
      <c r="R521" s="219">
        <v>0.1</v>
      </c>
      <c r="T521" s="219">
        <v>2422</v>
      </c>
      <c r="U521" s="219">
        <v>47</v>
      </c>
      <c r="W521" s="219">
        <v>2246</v>
      </c>
      <c r="X521" s="219">
        <v>41</v>
      </c>
      <c r="AC521">
        <v>2.2999999999999998</v>
      </c>
      <c r="AD521">
        <v>0.5</v>
      </c>
      <c r="AR521" s="219">
        <v>3.7</v>
      </c>
      <c r="AS521" s="219">
        <v>0.2</v>
      </c>
      <c r="AT521" s="219">
        <v>27</v>
      </c>
      <c r="AU521" s="219">
        <v>0.1</v>
      </c>
      <c r="AW521" s="219">
        <v>33</v>
      </c>
      <c r="AX521" s="219">
        <v>1</v>
      </c>
      <c r="AZ521">
        <v>1</v>
      </c>
      <c r="BA521">
        <v>1.0900000000000001</v>
      </c>
      <c r="BD521" t="s">
        <v>17215</v>
      </c>
    </row>
    <row r="522" spans="2:56" ht="18" x14ac:dyDescent="0.25">
      <c r="B522">
        <v>1</v>
      </c>
      <c r="C522" t="s">
        <v>14538</v>
      </c>
      <c r="G522" t="s">
        <v>14077</v>
      </c>
      <c r="H522" s="352" t="s">
        <v>11553</v>
      </c>
      <c r="I522" t="s">
        <v>16080</v>
      </c>
      <c r="J522" s="352" t="s">
        <v>14439</v>
      </c>
      <c r="K522">
        <v>400</v>
      </c>
      <c r="L522">
        <v>60</v>
      </c>
      <c r="Q522" s="219">
        <v>8.1</v>
      </c>
      <c r="R522" s="219">
        <v>0.05</v>
      </c>
      <c r="T522" s="219">
        <v>2377</v>
      </c>
      <c r="U522" s="219">
        <v>41</v>
      </c>
      <c r="W522" s="219">
        <v>2057</v>
      </c>
      <c r="X522" s="219">
        <v>43</v>
      </c>
      <c r="AC522">
        <v>3.8</v>
      </c>
      <c r="AD522">
        <v>3</v>
      </c>
      <c r="AR522" s="219">
        <v>3.7</v>
      </c>
      <c r="AS522" s="219">
        <v>0.2</v>
      </c>
      <c r="AT522" s="219">
        <v>27</v>
      </c>
      <c r="AU522" s="219">
        <v>0.1</v>
      </c>
      <c r="AW522" s="219">
        <v>33</v>
      </c>
      <c r="AX522" s="219">
        <v>1</v>
      </c>
      <c r="AZ522">
        <v>1</v>
      </c>
      <c r="BA522">
        <v>1.202</v>
      </c>
      <c r="BD522" t="s">
        <v>17215</v>
      </c>
    </row>
    <row r="523" spans="2:56" ht="18" x14ac:dyDescent="0.25">
      <c r="B523">
        <v>1</v>
      </c>
      <c r="C523" t="s">
        <v>14538</v>
      </c>
      <c r="G523" t="s">
        <v>14077</v>
      </c>
      <c r="H523" s="352" t="s">
        <v>11553</v>
      </c>
      <c r="I523" t="s">
        <v>16080</v>
      </c>
      <c r="J523" s="352" t="s">
        <v>14439</v>
      </c>
      <c r="K523">
        <v>950</v>
      </c>
      <c r="L523">
        <v>196</v>
      </c>
      <c r="Q523" s="219">
        <v>7.8</v>
      </c>
      <c r="R523" s="219">
        <v>0.09</v>
      </c>
      <c r="T523" s="219">
        <v>2460</v>
      </c>
      <c r="U523" s="219">
        <v>52</v>
      </c>
      <c r="W523" s="219">
        <v>2268</v>
      </c>
      <c r="X523" s="219">
        <v>54</v>
      </c>
      <c r="AC523">
        <v>2.5</v>
      </c>
      <c r="AD523">
        <v>0.5</v>
      </c>
      <c r="AR523" s="219">
        <v>3.7</v>
      </c>
      <c r="AS523" s="219">
        <v>0.2</v>
      </c>
      <c r="AT523" s="219">
        <v>30.3</v>
      </c>
      <c r="AU523" s="219">
        <v>0.5</v>
      </c>
      <c r="AW523" s="219">
        <v>33</v>
      </c>
      <c r="AX523" s="219">
        <v>1</v>
      </c>
      <c r="AZ523">
        <v>1</v>
      </c>
      <c r="BA523">
        <v>-4.9000000000000002E-2</v>
      </c>
      <c r="BD523" t="s">
        <v>17215</v>
      </c>
    </row>
    <row r="524" spans="2:56" ht="18" x14ac:dyDescent="0.25">
      <c r="B524">
        <v>1</v>
      </c>
      <c r="C524" t="s">
        <v>14538</v>
      </c>
      <c r="G524" t="s">
        <v>14077</v>
      </c>
      <c r="H524" s="352" t="s">
        <v>11553</v>
      </c>
      <c r="I524" t="s">
        <v>16080</v>
      </c>
      <c r="J524" s="352" t="s">
        <v>14439</v>
      </c>
      <c r="K524">
        <v>400</v>
      </c>
      <c r="L524">
        <v>49</v>
      </c>
      <c r="Q524" s="219">
        <v>8.1</v>
      </c>
      <c r="R524" s="219">
        <v>0.04</v>
      </c>
      <c r="T524" s="219">
        <v>2406</v>
      </c>
      <c r="U524" s="219">
        <v>47</v>
      </c>
      <c r="W524" s="219">
        <v>2052</v>
      </c>
      <c r="X524" s="219">
        <v>38</v>
      </c>
      <c r="AC524">
        <v>4.3</v>
      </c>
      <c r="AD524">
        <v>4</v>
      </c>
      <c r="AR524" s="219">
        <v>3.7</v>
      </c>
      <c r="AS524" s="219">
        <v>0.2</v>
      </c>
      <c r="AT524" s="219">
        <v>30.3</v>
      </c>
      <c r="AU524" s="219">
        <v>0.5</v>
      </c>
      <c r="AW524" s="219">
        <v>33</v>
      </c>
      <c r="AX524" s="219">
        <v>1</v>
      </c>
      <c r="AZ524">
        <v>1</v>
      </c>
      <c r="BA524">
        <v>3.6999999999999998E-2</v>
      </c>
      <c r="BD524" t="s">
        <v>17215</v>
      </c>
    </row>
    <row r="525" spans="2:56" ht="18" x14ac:dyDescent="0.25">
      <c r="B525">
        <v>1</v>
      </c>
      <c r="C525" t="s">
        <v>14538</v>
      </c>
      <c r="G525" t="s">
        <v>14077</v>
      </c>
      <c r="H525" s="352" t="s">
        <v>11553</v>
      </c>
      <c r="I525" t="s">
        <v>16080</v>
      </c>
      <c r="J525" s="352" t="s">
        <v>14439</v>
      </c>
      <c r="K525">
        <v>900</v>
      </c>
      <c r="L525">
        <v>211</v>
      </c>
      <c r="Q525" s="219">
        <v>7.8</v>
      </c>
      <c r="R525" s="219">
        <v>0.1</v>
      </c>
      <c r="T525" s="219">
        <v>2422</v>
      </c>
      <c r="U525" s="219">
        <v>47</v>
      </c>
      <c r="W525" s="219">
        <v>2246</v>
      </c>
      <c r="X525" s="219">
        <v>41</v>
      </c>
      <c r="AC525">
        <v>2.2999999999999998</v>
      </c>
      <c r="AD525">
        <v>0.5</v>
      </c>
      <c r="AR525" s="219">
        <v>3.7</v>
      </c>
      <c r="AS525" s="219">
        <v>0.2</v>
      </c>
      <c r="AT525" s="219">
        <v>27</v>
      </c>
      <c r="AU525" s="219">
        <v>0.1</v>
      </c>
      <c r="AW525" s="219">
        <v>33</v>
      </c>
      <c r="AX525" s="219">
        <v>1</v>
      </c>
      <c r="AZ525">
        <v>1</v>
      </c>
      <c r="BA525">
        <v>1.655</v>
      </c>
      <c r="BD525" t="s">
        <v>17215</v>
      </c>
    </row>
    <row r="526" spans="2:56" ht="18" x14ac:dyDescent="0.25">
      <c r="B526">
        <v>1</v>
      </c>
      <c r="C526" t="s">
        <v>14538</v>
      </c>
      <c r="G526" t="s">
        <v>14077</v>
      </c>
      <c r="H526" s="352" t="s">
        <v>11553</v>
      </c>
      <c r="I526" t="s">
        <v>16080</v>
      </c>
      <c r="J526" s="352" t="s">
        <v>14439</v>
      </c>
      <c r="K526">
        <v>1340</v>
      </c>
      <c r="L526">
        <v>207</v>
      </c>
      <c r="Q526" s="219">
        <v>7.6</v>
      </c>
      <c r="R526" s="219">
        <v>0.06</v>
      </c>
      <c r="T526" s="219">
        <v>2442</v>
      </c>
      <c r="U526" s="219">
        <v>33</v>
      </c>
      <c r="W526" s="219">
        <v>2336</v>
      </c>
      <c r="X526" s="219">
        <v>33</v>
      </c>
      <c r="AC526">
        <v>1.7</v>
      </c>
      <c r="AD526">
        <v>0.2</v>
      </c>
      <c r="AR526" s="219">
        <v>3.7</v>
      </c>
      <c r="AS526" s="219">
        <v>0.2</v>
      </c>
      <c r="AT526" s="219">
        <v>27</v>
      </c>
      <c r="AU526" s="219">
        <v>0.1</v>
      </c>
      <c r="AW526" s="219">
        <v>33</v>
      </c>
      <c r="AX526" s="219">
        <v>1</v>
      </c>
      <c r="AZ526">
        <v>1</v>
      </c>
      <c r="BA526">
        <v>-0.372</v>
      </c>
      <c r="BD526" t="s">
        <v>17215</v>
      </c>
    </row>
    <row r="527" spans="2:56" ht="18" x14ac:dyDescent="0.25">
      <c r="B527">
        <v>1</v>
      </c>
      <c r="C527" t="s">
        <v>14538</v>
      </c>
      <c r="G527" t="s">
        <v>14077</v>
      </c>
      <c r="H527" s="352" t="s">
        <v>11553</v>
      </c>
      <c r="I527" t="s">
        <v>16080</v>
      </c>
      <c r="J527" s="352" t="s">
        <v>14439</v>
      </c>
      <c r="K527">
        <v>1290</v>
      </c>
      <c r="L527">
        <v>247</v>
      </c>
      <c r="Q527" s="219">
        <v>7.6</v>
      </c>
      <c r="R527" s="219">
        <v>0.08</v>
      </c>
      <c r="T527" s="219">
        <v>2447</v>
      </c>
      <c r="U527" s="219">
        <v>77</v>
      </c>
      <c r="W527" s="219">
        <v>2311</v>
      </c>
      <c r="X527" s="219">
        <v>77</v>
      </c>
      <c r="AC527">
        <v>2</v>
      </c>
      <c r="AD527">
        <v>0.4</v>
      </c>
      <c r="AR527" s="219">
        <v>3.7</v>
      </c>
      <c r="AS527" s="219">
        <v>0.2</v>
      </c>
      <c r="AT527" s="219">
        <v>30.3</v>
      </c>
      <c r="AU527" s="219">
        <v>0.5</v>
      </c>
      <c r="AW527" s="219">
        <v>33</v>
      </c>
      <c r="AX527" s="219">
        <v>1</v>
      </c>
      <c r="AZ527">
        <v>1</v>
      </c>
      <c r="BA527">
        <v>1.669</v>
      </c>
      <c r="BD527" t="s">
        <v>17215</v>
      </c>
    </row>
    <row r="528" spans="2:56" ht="18" x14ac:dyDescent="0.25">
      <c r="B528">
        <v>1</v>
      </c>
      <c r="C528" t="s">
        <v>14538</v>
      </c>
      <c r="G528" t="s">
        <v>14077</v>
      </c>
      <c r="H528" s="352" t="s">
        <v>11553</v>
      </c>
      <c r="I528" t="s">
        <v>16080</v>
      </c>
      <c r="J528" s="352" t="s">
        <v>14439</v>
      </c>
      <c r="K528">
        <v>900</v>
      </c>
      <c r="L528">
        <v>211</v>
      </c>
      <c r="Q528" s="219">
        <v>7.8</v>
      </c>
      <c r="R528" s="219">
        <v>0.1</v>
      </c>
      <c r="T528" s="219">
        <v>2422</v>
      </c>
      <c r="U528" s="219">
        <v>47</v>
      </c>
      <c r="W528" s="219">
        <v>2246</v>
      </c>
      <c r="X528" s="219">
        <v>41</v>
      </c>
      <c r="AC528">
        <v>2.2999999999999998</v>
      </c>
      <c r="AD528">
        <v>0.5</v>
      </c>
      <c r="AR528" s="219">
        <v>3.7</v>
      </c>
      <c r="AS528" s="219">
        <v>0.2</v>
      </c>
      <c r="AT528" s="219">
        <v>27</v>
      </c>
      <c r="AU528" s="219">
        <v>0.1</v>
      </c>
      <c r="AW528" s="219">
        <v>33</v>
      </c>
      <c r="AX528" s="219">
        <v>1</v>
      </c>
      <c r="AZ528">
        <v>1</v>
      </c>
      <c r="BA528">
        <v>2.9000000000000001E-2</v>
      </c>
      <c r="BD528" t="s">
        <v>17215</v>
      </c>
    </row>
    <row r="529" spans="2:56" ht="18" x14ac:dyDescent="0.25">
      <c r="B529">
        <v>1</v>
      </c>
      <c r="C529" t="s">
        <v>14538</v>
      </c>
      <c r="G529" t="s">
        <v>14077</v>
      </c>
      <c r="H529" s="352" t="s">
        <v>11553</v>
      </c>
      <c r="I529" t="s">
        <v>16080</v>
      </c>
      <c r="J529" s="352" t="s">
        <v>14439</v>
      </c>
      <c r="K529">
        <v>1340</v>
      </c>
      <c r="L529">
        <v>207</v>
      </c>
      <c r="Q529" s="219">
        <v>7.6</v>
      </c>
      <c r="R529" s="219">
        <v>0.06</v>
      </c>
      <c r="T529" s="219">
        <v>2442</v>
      </c>
      <c r="U529" s="219">
        <v>33</v>
      </c>
      <c r="W529" s="219">
        <v>2336</v>
      </c>
      <c r="X529" s="219">
        <v>33</v>
      </c>
      <c r="AC529">
        <v>1.7</v>
      </c>
      <c r="AD529">
        <v>0.2</v>
      </c>
      <c r="AR529" s="219">
        <v>3.7</v>
      </c>
      <c r="AS529" s="219">
        <v>0.2</v>
      </c>
      <c r="AT529" s="219">
        <v>27</v>
      </c>
      <c r="AU529" s="219">
        <v>0.1</v>
      </c>
      <c r="AW529" s="219">
        <v>33</v>
      </c>
      <c r="AX529" s="219">
        <v>1</v>
      </c>
      <c r="AZ529">
        <v>1</v>
      </c>
      <c r="BA529">
        <v>0.433</v>
      </c>
      <c r="BD529" t="s">
        <v>17215</v>
      </c>
    </row>
    <row r="530" spans="2:56" ht="18" x14ac:dyDescent="0.25">
      <c r="B530">
        <v>1</v>
      </c>
      <c r="C530" t="s">
        <v>14538</v>
      </c>
      <c r="G530" t="s">
        <v>14077</v>
      </c>
      <c r="H530" s="352" t="s">
        <v>11553</v>
      </c>
      <c r="I530" t="s">
        <v>16080</v>
      </c>
      <c r="J530" s="352" t="s">
        <v>14439</v>
      </c>
      <c r="K530">
        <v>1340</v>
      </c>
      <c r="L530">
        <v>207</v>
      </c>
      <c r="Q530" s="219">
        <v>7.6</v>
      </c>
      <c r="R530" s="219">
        <v>0.06</v>
      </c>
      <c r="T530" s="219">
        <v>2442</v>
      </c>
      <c r="U530" s="219">
        <v>33</v>
      </c>
      <c r="W530" s="219">
        <v>2336</v>
      </c>
      <c r="X530" s="219">
        <v>33</v>
      </c>
      <c r="AC530">
        <v>1.7</v>
      </c>
      <c r="AD530">
        <v>0.2</v>
      </c>
      <c r="AR530" s="219">
        <v>3.7</v>
      </c>
      <c r="AS530" s="219">
        <v>0.2</v>
      </c>
      <c r="AT530" s="219">
        <v>27</v>
      </c>
      <c r="AU530" s="219">
        <v>0.1</v>
      </c>
      <c r="AW530" s="219">
        <v>33</v>
      </c>
      <c r="AX530" s="219">
        <v>1</v>
      </c>
      <c r="AZ530">
        <v>1</v>
      </c>
      <c r="BA530">
        <v>6.6000000000000003E-2</v>
      </c>
      <c r="BD530" t="s">
        <v>17215</v>
      </c>
    </row>
    <row r="531" spans="2:56" ht="18" x14ac:dyDescent="0.25">
      <c r="B531">
        <v>1</v>
      </c>
      <c r="C531" t="s">
        <v>14538</v>
      </c>
      <c r="G531" t="s">
        <v>14077</v>
      </c>
      <c r="H531" s="352" t="s">
        <v>11553</v>
      </c>
      <c r="I531" t="s">
        <v>16080</v>
      </c>
      <c r="J531" s="352" t="s">
        <v>14439</v>
      </c>
      <c r="K531">
        <v>950</v>
      </c>
      <c r="L531">
        <v>196</v>
      </c>
      <c r="Q531" s="219">
        <v>7.8</v>
      </c>
      <c r="R531" s="219">
        <v>0.09</v>
      </c>
      <c r="T531" s="219">
        <v>2460</v>
      </c>
      <c r="U531" s="219">
        <v>52</v>
      </c>
      <c r="W531" s="219">
        <v>2268</v>
      </c>
      <c r="X531" s="219">
        <v>54</v>
      </c>
      <c r="AC531">
        <v>2.5</v>
      </c>
      <c r="AD531">
        <v>0.5</v>
      </c>
      <c r="AR531" s="219">
        <v>3.7</v>
      </c>
      <c r="AS531" s="219">
        <v>0.2</v>
      </c>
      <c r="AT531" s="219">
        <v>30.3</v>
      </c>
      <c r="AU531" s="219">
        <v>0.5</v>
      </c>
      <c r="AW531" s="219">
        <v>33</v>
      </c>
      <c r="AX531" s="219">
        <v>1</v>
      </c>
      <c r="AZ531">
        <v>1</v>
      </c>
      <c r="BA531">
        <v>0.57699999999999996</v>
      </c>
      <c r="BD531" t="s">
        <v>17215</v>
      </c>
    </row>
    <row r="532" spans="2:56" ht="18" x14ac:dyDescent="0.25">
      <c r="B532">
        <v>1</v>
      </c>
      <c r="C532" t="s">
        <v>14538</v>
      </c>
      <c r="G532" t="s">
        <v>14077</v>
      </c>
      <c r="H532" s="352" t="s">
        <v>11553</v>
      </c>
      <c r="I532" t="s">
        <v>16080</v>
      </c>
      <c r="J532" s="352" t="s">
        <v>14439</v>
      </c>
      <c r="K532">
        <v>950</v>
      </c>
      <c r="L532">
        <v>196</v>
      </c>
      <c r="Q532" s="219">
        <v>7.8</v>
      </c>
      <c r="R532" s="219">
        <v>0.09</v>
      </c>
      <c r="T532" s="219">
        <v>2460</v>
      </c>
      <c r="U532" s="219">
        <v>52</v>
      </c>
      <c r="W532" s="219">
        <v>2268</v>
      </c>
      <c r="X532" s="219">
        <v>54</v>
      </c>
      <c r="AC532">
        <v>2.5</v>
      </c>
      <c r="AD532">
        <v>0.5</v>
      </c>
      <c r="AR532" s="219">
        <v>3.7</v>
      </c>
      <c r="AS532" s="219">
        <v>0.2</v>
      </c>
      <c r="AT532" s="219">
        <v>30.3</v>
      </c>
      <c r="AU532" s="219">
        <v>0.5</v>
      </c>
      <c r="AW532" s="219">
        <v>33</v>
      </c>
      <c r="AX532" s="219">
        <v>1</v>
      </c>
      <c r="AZ532">
        <v>1</v>
      </c>
      <c r="BA532">
        <v>0.32700000000000001</v>
      </c>
      <c r="BD532" t="s">
        <v>17215</v>
      </c>
    </row>
    <row r="533" spans="2:56" ht="18" x14ac:dyDescent="0.25">
      <c r="B533">
        <v>1</v>
      </c>
      <c r="C533" t="s">
        <v>14538</v>
      </c>
      <c r="G533" t="s">
        <v>14077</v>
      </c>
      <c r="H533" s="352" t="s">
        <v>11553</v>
      </c>
      <c r="I533" t="s">
        <v>16080</v>
      </c>
      <c r="J533" s="352" t="s">
        <v>14439</v>
      </c>
      <c r="K533">
        <v>400</v>
      </c>
      <c r="L533">
        <v>49</v>
      </c>
      <c r="Q533" s="219">
        <v>8.1</v>
      </c>
      <c r="R533" s="219">
        <v>0.04</v>
      </c>
      <c r="T533" s="219">
        <v>2406</v>
      </c>
      <c r="U533" s="219">
        <v>47</v>
      </c>
      <c r="W533" s="219">
        <v>2052</v>
      </c>
      <c r="X533" s="219">
        <v>38</v>
      </c>
      <c r="AC533">
        <v>4.3</v>
      </c>
      <c r="AD533">
        <v>4</v>
      </c>
      <c r="AR533" s="219">
        <v>3.7</v>
      </c>
      <c r="AS533" s="219">
        <v>0.2</v>
      </c>
      <c r="AT533" s="219">
        <v>30.3</v>
      </c>
      <c r="AU533" s="219">
        <v>0.5</v>
      </c>
      <c r="AW533" s="219">
        <v>33</v>
      </c>
      <c r="AX533" s="219">
        <v>1</v>
      </c>
      <c r="AZ533">
        <v>1</v>
      </c>
      <c r="BA533">
        <v>0.67800000000000005</v>
      </c>
      <c r="BD533" t="s">
        <v>17215</v>
      </c>
    </row>
    <row r="534" spans="2:56" ht="18" x14ac:dyDescent="0.25">
      <c r="B534">
        <v>1</v>
      </c>
      <c r="C534" t="s">
        <v>14538</v>
      </c>
      <c r="G534" t="s">
        <v>14077</v>
      </c>
      <c r="H534" s="352" t="s">
        <v>11553</v>
      </c>
      <c r="I534" t="s">
        <v>16080</v>
      </c>
      <c r="J534" s="352" t="s">
        <v>14439</v>
      </c>
      <c r="K534">
        <v>1290</v>
      </c>
      <c r="L534">
        <v>247</v>
      </c>
      <c r="Q534" s="219">
        <v>7.6</v>
      </c>
      <c r="R534" s="219">
        <v>0.08</v>
      </c>
      <c r="T534" s="219">
        <v>2447</v>
      </c>
      <c r="U534" s="219">
        <v>77</v>
      </c>
      <c r="W534" s="219">
        <v>2311</v>
      </c>
      <c r="X534" s="219">
        <v>77</v>
      </c>
      <c r="AC534">
        <v>2</v>
      </c>
      <c r="AD534">
        <v>0.4</v>
      </c>
      <c r="AR534" s="219">
        <v>3.7</v>
      </c>
      <c r="AS534" s="219">
        <v>0.2</v>
      </c>
      <c r="AT534" s="219">
        <v>30.3</v>
      </c>
      <c r="AU534" s="219">
        <v>0.5</v>
      </c>
      <c r="AW534" s="219">
        <v>33</v>
      </c>
      <c r="AX534" s="219">
        <v>1</v>
      </c>
      <c r="AZ534">
        <v>1</v>
      </c>
      <c r="BA534">
        <v>0.54400000000000004</v>
      </c>
      <c r="BD534" t="s">
        <v>17215</v>
      </c>
    </row>
    <row r="535" spans="2:56" ht="18" x14ac:dyDescent="0.25">
      <c r="B535">
        <v>1</v>
      </c>
      <c r="C535" t="s">
        <v>14538</v>
      </c>
      <c r="G535" t="s">
        <v>14077</v>
      </c>
      <c r="H535" s="352" t="s">
        <v>11553</v>
      </c>
      <c r="I535" t="s">
        <v>16080</v>
      </c>
      <c r="J535" s="352" t="s">
        <v>14439</v>
      </c>
      <c r="K535">
        <v>1290</v>
      </c>
      <c r="L535">
        <v>247</v>
      </c>
      <c r="Q535" s="219">
        <v>7.6</v>
      </c>
      <c r="R535" s="219">
        <v>0.08</v>
      </c>
      <c r="T535" s="219">
        <v>2447</v>
      </c>
      <c r="U535" s="219">
        <v>77</v>
      </c>
      <c r="W535" s="219">
        <v>2311</v>
      </c>
      <c r="X535" s="219">
        <v>77</v>
      </c>
      <c r="AC535">
        <v>2</v>
      </c>
      <c r="AD535">
        <v>0.4</v>
      </c>
      <c r="AR535" s="219">
        <v>3.7</v>
      </c>
      <c r="AS535" s="219">
        <v>0.2</v>
      </c>
      <c r="AT535" s="219">
        <v>30.3</v>
      </c>
      <c r="AU535" s="219">
        <v>0.5</v>
      </c>
      <c r="AW535" s="219">
        <v>33</v>
      </c>
      <c r="AX535" s="219">
        <v>1</v>
      </c>
      <c r="AZ535">
        <v>1</v>
      </c>
      <c r="BA535">
        <v>1.42</v>
      </c>
      <c r="BD535" t="s">
        <v>17215</v>
      </c>
    </row>
    <row r="536" spans="2:56" ht="18" x14ac:dyDescent="0.25">
      <c r="B536">
        <v>1</v>
      </c>
      <c r="C536" t="s">
        <v>14538</v>
      </c>
      <c r="G536" t="s">
        <v>14077</v>
      </c>
      <c r="H536" s="352" t="s">
        <v>11553</v>
      </c>
      <c r="I536" t="s">
        <v>16080</v>
      </c>
      <c r="J536" s="352" t="s">
        <v>14439</v>
      </c>
      <c r="K536">
        <v>950</v>
      </c>
      <c r="L536">
        <v>196</v>
      </c>
      <c r="Q536" s="219">
        <v>7.8</v>
      </c>
      <c r="R536" s="219">
        <v>0.09</v>
      </c>
      <c r="T536" s="219">
        <v>2460</v>
      </c>
      <c r="U536" s="219">
        <v>52</v>
      </c>
      <c r="W536" s="219">
        <v>2268</v>
      </c>
      <c r="X536" s="219">
        <v>54</v>
      </c>
      <c r="AC536">
        <v>2.5</v>
      </c>
      <c r="AD536">
        <v>0.5</v>
      </c>
      <c r="AR536" s="219">
        <v>3.7</v>
      </c>
      <c r="AS536" s="219">
        <v>0.2</v>
      </c>
      <c r="AT536" s="219">
        <v>30.3</v>
      </c>
      <c r="AU536" s="219">
        <v>0.5</v>
      </c>
      <c r="AW536" s="219">
        <v>33</v>
      </c>
      <c r="AX536" s="219">
        <v>1</v>
      </c>
      <c r="AZ536">
        <v>1</v>
      </c>
      <c r="BA536">
        <v>3.0000000000000001E-3</v>
      </c>
      <c r="BD536" t="s">
        <v>17215</v>
      </c>
    </row>
    <row r="537" spans="2:56" ht="18" x14ac:dyDescent="0.25">
      <c r="B537">
        <v>1</v>
      </c>
      <c r="C537" t="s">
        <v>14538</v>
      </c>
      <c r="G537" t="s">
        <v>14077</v>
      </c>
      <c r="H537" s="352" t="s">
        <v>11553</v>
      </c>
      <c r="I537" t="s">
        <v>16080</v>
      </c>
      <c r="J537" s="352" t="s">
        <v>14439</v>
      </c>
      <c r="K537">
        <v>1340</v>
      </c>
      <c r="L537">
        <v>207</v>
      </c>
      <c r="Q537" s="219">
        <v>7.6</v>
      </c>
      <c r="R537" s="219">
        <v>0.06</v>
      </c>
      <c r="T537" s="219">
        <v>2442</v>
      </c>
      <c r="U537" s="219">
        <v>33</v>
      </c>
      <c r="W537" s="219">
        <v>2336</v>
      </c>
      <c r="X537" s="219">
        <v>33</v>
      </c>
      <c r="AC537">
        <v>1.7</v>
      </c>
      <c r="AD537">
        <v>0.2</v>
      </c>
      <c r="AR537" s="219">
        <v>3.7</v>
      </c>
      <c r="AS537" s="219">
        <v>0.2</v>
      </c>
      <c r="AT537" s="219">
        <v>27</v>
      </c>
      <c r="AU537" s="219">
        <v>0.1</v>
      </c>
      <c r="AW537" s="219">
        <v>33</v>
      </c>
      <c r="AX537" s="219">
        <v>1</v>
      </c>
      <c r="AZ537">
        <v>1</v>
      </c>
      <c r="BA537">
        <v>2.149</v>
      </c>
      <c r="BD537" t="s">
        <v>17215</v>
      </c>
    </row>
    <row r="538" spans="2:56" ht="18" x14ac:dyDescent="0.25">
      <c r="B538">
        <v>1</v>
      </c>
      <c r="C538" t="s">
        <v>14538</v>
      </c>
      <c r="G538" t="s">
        <v>14077</v>
      </c>
      <c r="H538" s="352" t="s">
        <v>11553</v>
      </c>
      <c r="I538" t="s">
        <v>16080</v>
      </c>
      <c r="J538" s="352" t="s">
        <v>14439</v>
      </c>
      <c r="K538">
        <v>950</v>
      </c>
      <c r="L538">
        <v>196</v>
      </c>
      <c r="Q538" s="219">
        <v>7.8</v>
      </c>
      <c r="R538" s="219">
        <v>0.09</v>
      </c>
      <c r="T538" s="219">
        <v>2460</v>
      </c>
      <c r="U538" s="219">
        <v>52</v>
      </c>
      <c r="W538" s="219">
        <v>2268</v>
      </c>
      <c r="X538" s="219">
        <v>54</v>
      </c>
      <c r="AC538">
        <v>2.5</v>
      </c>
      <c r="AD538">
        <v>0.5</v>
      </c>
      <c r="AR538" s="219">
        <v>3.7</v>
      </c>
      <c r="AS538" s="219">
        <v>0.2</v>
      </c>
      <c r="AT538" s="219">
        <v>30.3</v>
      </c>
      <c r="AU538" s="219">
        <v>0.5</v>
      </c>
      <c r="AW538" s="219">
        <v>33</v>
      </c>
      <c r="AX538" s="219">
        <v>1</v>
      </c>
      <c r="AZ538">
        <v>1</v>
      </c>
      <c r="BA538">
        <v>-5.1999999999999998E-2</v>
      </c>
      <c r="BD538" t="s">
        <v>17215</v>
      </c>
    </row>
    <row r="539" spans="2:56" ht="18" x14ac:dyDescent="0.25">
      <c r="B539">
        <v>1</v>
      </c>
      <c r="C539" t="s">
        <v>14538</v>
      </c>
      <c r="G539" t="s">
        <v>14077</v>
      </c>
      <c r="H539" s="352" t="s">
        <v>11553</v>
      </c>
      <c r="I539" t="s">
        <v>16080</v>
      </c>
      <c r="J539" s="352" t="s">
        <v>14439</v>
      </c>
      <c r="K539">
        <v>400</v>
      </c>
      <c r="L539">
        <v>60</v>
      </c>
      <c r="Q539" s="219">
        <v>8.1</v>
      </c>
      <c r="R539" s="219">
        <v>0.05</v>
      </c>
      <c r="T539" s="219">
        <v>2377</v>
      </c>
      <c r="U539" s="219">
        <v>41</v>
      </c>
      <c r="W539" s="219">
        <v>2057</v>
      </c>
      <c r="X539" s="219">
        <v>43</v>
      </c>
      <c r="AC539">
        <v>3.8</v>
      </c>
      <c r="AD539">
        <v>3</v>
      </c>
      <c r="AR539" s="219">
        <v>3.7</v>
      </c>
      <c r="AS539" s="219">
        <v>0.2</v>
      </c>
      <c r="AT539" s="219">
        <v>27</v>
      </c>
      <c r="AU539" s="219">
        <v>0.1</v>
      </c>
      <c r="AW539" s="219">
        <v>33</v>
      </c>
      <c r="AX539" s="219">
        <v>1</v>
      </c>
      <c r="AZ539">
        <v>1</v>
      </c>
      <c r="BA539">
        <v>1.381</v>
      </c>
      <c r="BD539" t="s">
        <v>17215</v>
      </c>
    </row>
    <row r="540" spans="2:56" ht="18" x14ac:dyDescent="0.25">
      <c r="B540">
        <v>1</v>
      </c>
      <c r="C540" t="s">
        <v>14538</v>
      </c>
      <c r="G540" t="s">
        <v>14077</v>
      </c>
      <c r="H540" s="352" t="s">
        <v>11553</v>
      </c>
      <c r="I540" t="s">
        <v>16080</v>
      </c>
      <c r="J540" s="352" t="s">
        <v>14439</v>
      </c>
      <c r="K540">
        <v>900</v>
      </c>
      <c r="L540">
        <v>211</v>
      </c>
      <c r="Q540" s="219">
        <v>7.8</v>
      </c>
      <c r="R540" s="219">
        <v>0.1</v>
      </c>
      <c r="T540" s="219">
        <v>2422</v>
      </c>
      <c r="U540" s="219">
        <v>47</v>
      </c>
      <c r="W540" s="219">
        <v>2246</v>
      </c>
      <c r="X540" s="219">
        <v>41</v>
      </c>
      <c r="AC540">
        <v>2.2999999999999998</v>
      </c>
      <c r="AD540">
        <v>0.5</v>
      </c>
      <c r="AR540" s="219">
        <v>3.7</v>
      </c>
      <c r="AS540" s="219">
        <v>0.2</v>
      </c>
      <c r="AT540" s="219">
        <v>27</v>
      </c>
      <c r="AU540" s="219">
        <v>0.1</v>
      </c>
      <c r="AW540" s="219">
        <v>33</v>
      </c>
      <c r="AX540" s="219">
        <v>1</v>
      </c>
      <c r="AZ540">
        <v>1</v>
      </c>
      <c r="BA540">
        <v>1.73</v>
      </c>
      <c r="BD540" t="s">
        <v>17215</v>
      </c>
    </row>
    <row r="541" spans="2:56" ht="18" x14ac:dyDescent="0.25">
      <c r="B541">
        <v>1</v>
      </c>
      <c r="C541" t="s">
        <v>14538</v>
      </c>
      <c r="G541" t="s">
        <v>14077</v>
      </c>
      <c r="H541" s="352" t="s">
        <v>11553</v>
      </c>
      <c r="I541" t="s">
        <v>16080</v>
      </c>
      <c r="J541" s="352" t="s">
        <v>14439</v>
      </c>
      <c r="K541">
        <v>400</v>
      </c>
      <c r="L541">
        <v>49</v>
      </c>
      <c r="Q541" s="219">
        <v>8.1</v>
      </c>
      <c r="R541" s="219">
        <v>0.04</v>
      </c>
      <c r="T541" s="219">
        <v>2406</v>
      </c>
      <c r="U541" s="219">
        <v>47</v>
      </c>
      <c r="W541" s="219">
        <v>2052</v>
      </c>
      <c r="X541" s="219">
        <v>38</v>
      </c>
      <c r="AC541">
        <v>4.3</v>
      </c>
      <c r="AD541">
        <v>4</v>
      </c>
      <c r="AR541" s="219">
        <v>3.7</v>
      </c>
      <c r="AS541" s="219">
        <v>0.2</v>
      </c>
      <c r="AT541" s="219">
        <v>30.3</v>
      </c>
      <c r="AU541" s="219">
        <v>0.5</v>
      </c>
      <c r="AW541" s="219">
        <v>33</v>
      </c>
      <c r="AX541" s="219">
        <v>1</v>
      </c>
      <c r="AZ541">
        <v>1</v>
      </c>
      <c r="BA541">
        <v>1.3759999999999999</v>
      </c>
      <c r="BD541" t="s">
        <v>17215</v>
      </c>
    </row>
    <row r="542" spans="2:56" ht="18" x14ac:dyDescent="0.25">
      <c r="B542">
        <v>1</v>
      </c>
      <c r="C542" t="s">
        <v>14538</v>
      </c>
      <c r="G542" t="s">
        <v>14077</v>
      </c>
      <c r="H542" s="352" t="s">
        <v>11553</v>
      </c>
      <c r="I542" t="s">
        <v>16080</v>
      </c>
      <c r="J542" s="352" t="s">
        <v>14439</v>
      </c>
      <c r="K542">
        <v>1290</v>
      </c>
      <c r="L542">
        <v>247</v>
      </c>
      <c r="Q542" s="219">
        <v>7.6</v>
      </c>
      <c r="R542" s="219">
        <v>0.08</v>
      </c>
      <c r="T542" s="219">
        <v>2447</v>
      </c>
      <c r="U542" s="219">
        <v>77</v>
      </c>
      <c r="W542" s="219">
        <v>2311</v>
      </c>
      <c r="X542" s="219">
        <v>77</v>
      </c>
      <c r="AC542">
        <v>2</v>
      </c>
      <c r="AD542">
        <v>0.4</v>
      </c>
      <c r="AR542" s="219">
        <v>3.7</v>
      </c>
      <c r="AS542" s="219">
        <v>0.2</v>
      </c>
      <c r="AT542" s="219">
        <v>30.3</v>
      </c>
      <c r="AU542" s="219">
        <v>0.5</v>
      </c>
      <c r="AW542" s="219">
        <v>33</v>
      </c>
      <c r="AX542" s="219">
        <v>1</v>
      </c>
      <c r="AZ542">
        <v>1</v>
      </c>
      <c r="BA542">
        <v>1.9510000000000001</v>
      </c>
      <c r="BD542" t="s">
        <v>17215</v>
      </c>
    </row>
    <row r="543" spans="2:56" ht="18" x14ac:dyDescent="0.25">
      <c r="B543">
        <v>1</v>
      </c>
      <c r="C543" t="s">
        <v>14538</v>
      </c>
      <c r="G543" t="s">
        <v>14077</v>
      </c>
      <c r="H543" s="352" t="s">
        <v>11553</v>
      </c>
      <c r="I543" t="s">
        <v>16080</v>
      </c>
      <c r="J543" s="352" t="s">
        <v>14439</v>
      </c>
      <c r="K543">
        <v>400</v>
      </c>
      <c r="L543">
        <v>60</v>
      </c>
      <c r="Q543" s="219">
        <v>8.1</v>
      </c>
      <c r="R543" s="219">
        <v>0.05</v>
      </c>
      <c r="T543" s="219">
        <v>2377</v>
      </c>
      <c r="U543" s="219">
        <v>41</v>
      </c>
      <c r="W543" s="219">
        <v>2057</v>
      </c>
      <c r="X543" s="219">
        <v>43</v>
      </c>
      <c r="AC543">
        <v>3.8</v>
      </c>
      <c r="AD543">
        <v>3</v>
      </c>
      <c r="AR543" s="219">
        <v>3.7</v>
      </c>
      <c r="AS543" s="219">
        <v>0.2</v>
      </c>
      <c r="AT543" s="219">
        <v>27</v>
      </c>
      <c r="AU543" s="219">
        <v>0.1</v>
      </c>
      <c r="AW543" s="219">
        <v>33</v>
      </c>
      <c r="AX543" s="219">
        <v>1</v>
      </c>
      <c r="AZ543">
        <v>1</v>
      </c>
      <c r="BA543">
        <v>1.0389999999999999</v>
      </c>
      <c r="BD543" t="s">
        <v>17215</v>
      </c>
    </row>
    <row r="544" spans="2:56" ht="18" x14ac:dyDescent="0.25">
      <c r="B544">
        <v>1</v>
      </c>
      <c r="C544" t="s">
        <v>14538</v>
      </c>
      <c r="G544" t="s">
        <v>14077</v>
      </c>
      <c r="H544" s="352" t="s">
        <v>11553</v>
      </c>
      <c r="I544" t="s">
        <v>16080</v>
      </c>
      <c r="J544" s="352" t="s">
        <v>14439</v>
      </c>
      <c r="K544">
        <v>900</v>
      </c>
      <c r="L544">
        <v>211</v>
      </c>
      <c r="Q544" s="219">
        <v>7.8</v>
      </c>
      <c r="R544" s="219">
        <v>0.1</v>
      </c>
      <c r="T544" s="219">
        <v>2422</v>
      </c>
      <c r="U544" s="219">
        <v>47</v>
      </c>
      <c r="W544" s="219">
        <v>2246</v>
      </c>
      <c r="X544" s="219">
        <v>41</v>
      </c>
      <c r="AC544">
        <v>2.2999999999999998</v>
      </c>
      <c r="AD544">
        <v>0.5</v>
      </c>
      <c r="AR544" s="219">
        <v>3.7</v>
      </c>
      <c r="AS544" s="219">
        <v>0.2</v>
      </c>
      <c r="AT544" s="219">
        <v>27</v>
      </c>
      <c r="AU544" s="219">
        <v>0.1</v>
      </c>
      <c r="AW544" s="219">
        <v>33</v>
      </c>
      <c r="AX544" s="219">
        <v>1</v>
      </c>
      <c r="AZ544">
        <v>1</v>
      </c>
      <c r="BA544">
        <v>1.3839999999999999</v>
      </c>
      <c r="BD544" t="s">
        <v>17215</v>
      </c>
    </row>
    <row r="545" spans="2:56" ht="18" x14ac:dyDescent="0.25">
      <c r="B545">
        <v>1</v>
      </c>
      <c r="C545" t="s">
        <v>14538</v>
      </c>
      <c r="G545" t="s">
        <v>14077</v>
      </c>
      <c r="H545" s="352" t="s">
        <v>11553</v>
      </c>
      <c r="I545" t="s">
        <v>16080</v>
      </c>
      <c r="J545" s="352" t="s">
        <v>14439</v>
      </c>
      <c r="K545">
        <v>1290</v>
      </c>
      <c r="L545">
        <v>247</v>
      </c>
      <c r="Q545" s="219">
        <v>7.6</v>
      </c>
      <c r="R545" s="219">
        <v>0.08</v>
      </c>
      <c r="T545" s="219">
        <v>2447</v>
      </c>
      <c r="U545" s="219">
        <v>77</v>
      </c>
      <c r="W545" s="219">
        <v>2311</v>
      </c>
      <c r="X545" s="219">
        <v>77</v>
      </c>
      <c r="AC545">
        <v>2</v>
      </c>
      <c r="AD545">
        <v>0.4</v>
      </c>
      <c r="AR545" s="219">
        <v>3.7</v>
      </c>
      <c r="AS545" s="219">
        <v>0.2</v>
      </c>
      <c r="AT545" s="219">
        <v>30.3</v>
      </c>
      <c r="AU545" s="219">
        <v>0.5</v>
      </c>
      <c r="AW545" s="219">
        <v>33</v>
      </c>
      <c r="AX545" s="219">
        <v>1</v>
      </c>
      <c r="AZ545">
        <v>1</v>
      </c>
      <c r="BA545">
        <v>1.7649999999999999</v>
      </c>
      <c r="BD545" t="s">
        <v>17215</v>
      </c>
    </row>
    <row r="546" spans="2:56" ht="18" x14ac:dyDescent="0.25">
      <c r="B546">
        <v>1</v>
      </c>
      <c r="C546" t="s">
        <v>14538</v>
      </c>
      <c r="G546" t="s">
        <v>14077</v>
      </c>
      <c r="H546" s="352" t="s">
        <v>11553</v>
      </c>
      <c r="I546" t="s">
        <v>16080</v>
      </c>
      <c r="J546" s="352" t="s">
        <v>14439</v>
      </c>
      <c r="K546">
        <v>400</v>
      </c>
      <c r="L546">
        <v>60</v>
      </c>
      <c r="Q546" s="219">
        <v>8.1</v>
      </c>
      <c r="R546" s="219">
        <v>0.05</v>
      </c>
      <c r="T546" s="219">
        <v>2377</v>
      </c>
      <c r="U546" s="219">
        <v>41</v>
      </c>
      <c r="W546" s="219">
        <v>2057</v>
      </c>
      <c r="X546" s="219">
        <v>43</v>
      </c>
      <c r="AC546">
        <v>3.8</v>
      </c>
      <c r="AD546">
        <v>3</v>
      </c>
      <c r="AR546" s="219">
        <v>3.7</v>
      </c>
      <c r="AS546" s="219">
        <v>0.2</v>
      </c>
      <c r="AT546" s="219">
        <v>27</v>
      </c>
      <c r="AU546" s="219">
        <v>0.1</v>
      </c>
      <c r="AW546" s="219">
        <v>33</v>
      </c>
      <c r="AX546" s="219">
        <v>1</v>
      </c>
      <c r="AZ546">
        <v>1</v>
      </c>
      <c r="BA546">
        <v>1.423</v>
      </c>
      <c r="BD546" t="s">
        <v>17215</v>
      </c>
    </row>
    <row r="547" spans="2:56" ht="18" x14ac:dyDescent="0.25">
      <c r="B547">
        <v>1</v>
      </c>
      <c r="C547" t="s">
        <v>14538</v>
      </c>
      <c r="G547" t="s">
        <v>14077</v>
      </c>
      <c r="H547" s="352" t="s">
        <v>11553</v>
      </c>
      <c r="I547" t="s">
        <v>16080</v>
      </c>
      <c r="J547" s="352" t="s">
        <v>14439</v>
      </c>
      <c r="K547">
        <v>1340</v>
      </c>
      <c r="L547">
        <v>207</v>
      </c>
      <c r="Q547" s="219">
        <v>7.6</v>
      </c>
      <c r="R547" s="219">
        <v>0.06</v>
      </c>
      <c r="T547" s="219">
        <v>2442</v>
      </c>
      <c r="U547" s="219">
        <v>33</v>
      </c>
      <c r="W547" s="219">
        <v>2336</v>
      </c>
      <c r="X547" s="219">
        <v>33</v>
      </c>
      <c r="AC547">
        <v>1.7</v>
      </c>
      <c r="AD547">
        <v>0.2</v>
      </c>
      <c r="AR547" s="219">
        <v>3.7</v>
      </c>
      <c r="AS547" s="219">
        <v>0.2</v>
      </c>
      <c r="AT547" s="219">
        <v>27</v>
      </c>
      <c r="AU547" s="219">
        <v>0.1</v>
      </c>
      <c r="AW547" s="219">
        <v>33</v>
      </c>
      <c r="AX547" s="219">
        <v>1</v>
      </c>
      <c r="AZ547">
        <v>1</v>
      </c>
      <c r="BA547">
        <v>0.14099999999999999</v>
      </c>
      <c r="BD547" t="s">
        <v>17215</v>
      </c>
    </row>
    <row r="548" spans="2:56" ht="18" x14ac:dyDescent="0.25">
      <c r="B548">
        <v>1</v>
      </c>
      <c r="C548" t="s">
        <v>14538</v>
      </c>
      <c r="G548" t="s">
        <v>14077</v>
      </c>
      <c r="H548" s="352" t="s">
        <v>11553</v>
      </c>
      <c r="I548" t="s">
        <v>16080</v>
      </c>
      <c r="J548" s="352" t="s">
        <v>14439</v>
      </c>
      <c r="K548">
        <v>400</v>
      </c>
      <c r="L548">
        <v>49</v>
      </c>
      <c r="Q548" s="219">
        <v>8.1</v>
      </c>
      <c r="R548" s="219">
        <v>0.04</v>
      </c>
      <c r="T548" s="219">
        <v>2406</v>
      </c>
      <c r="U548" s="219">
        <v>47</v>
      </c>
      <c r="W548" s="219">
        <v>2052</v>
      </c>
      <c r="X548" s="219">
        <v>38</v>
      </c>
      <c r="AC548">
        <v>4.3</v>
      </c>
      <c r="AD548">
        <v>4</v>
      </c>
      <c r="AR548" s="219">
        <v>3.7</v>
      </c>
      <c r="AS548" s="219">
        <v>0.2</v>
      </c>
      <c r="AT548" s="219">
        <v>30.3</v>
      </c>
      <c r="AU548" s="219">
        <v>0.5</v>
      </c>
      <c r="AW548" s="219">
        <v>33</v>
      </c>
      <c r="AX548" s="219">
        <v>1</v>
      </c>
      <c r="AZ548">
        <v>1</v>
      </c>
      <c r="BA548">
        <v>1.8140000000000001</v>
      </c>
      <c r="BD548" t="s">
        <v>17215</v>
      </c>
    </row>
    <row r="549" spans="2:56" ht="18" x14ac:dyDescent="0.25">
      <c r="B549">
        <v>1</v>
      </c>
      <c r="C549" t="s">
        <v>14538</v>
      </c>
      <c r="G549" t="s">
        <v>14077</v>
      </c>
      <c r="H549" s="352" t="s">
        <v>11553</v>
      </c>
      <c r="I549" t="s">
        <v>16080</v>
      </c>
      <c r="J549" s="352" t="s">
        <v>14439</v>
      </c>
      <c r="K549">
        <v>900</v>
      </c>
      <c r="L549">
        <v>211</v>
      </c>
      <c r="Q549" s="219">
        <v>7.8</v>
      </c>
      <c r="R549" s="219">
        <v>0.1</v>
      </c>
      <c r="T549" s="219">
        <v>2422</v>
      </c>
      <c r="U549" s="219">
        <v>47</v>
      </c>
      <c r="W549" s="219">
        <v>2246</v>
      </c>
      <c r="X549" s="219">
        <v>41</v>
      </c>
      <c r="AC549">
        <v>2.2999999999999998</v>
      </c>
      <c r="AD549">
        <v>0.5</v>
      </c>
      <c r="AR549" s="219">
        <v>3.7</v>
      </c>
      <c r="AS549" s="219">
        <v>0.2</v>
      </c>
      <c r="AT549" s="219">
        <v>27</v>
      </c>
      <c r="AU549" s="219">
        <v>0.1</v>
      </c>
      <c r="AW549" s="219">
        <v>33</v>
      </c>
      <c r="AX549" s="219">
        <v>1</v>
      </c>
      <c r="AZ549">
        <v>1</v>
      </c>
      <c r="BA549">
        <v>1.079</v>
      </c>
      <c r="BD549" t="s">
        <v>17215</v>
      </c>
    </row>
    <row r="550" spans="2:56" ht="18" x14ac:dyDescent="0.25">
      <c r="B550">
        <v>1</v>
      </c>
      <c r="C550" t="s">
        <v>14538</v>
      </c>
      <c r="G550" t="s">
        <v>14077</v>
      </c>
      <c r="H550" s="352" t="s">
        <v>11553</v>
      </c>
      <c r="I550" t="s">
        <v>16080</v>
      </c>
      <c r="J550" s="352" t="s">
        <v>14439</v>
      </c>
      <c r="K550">
        <v>950</v>
      </c>
      <c r="L550">
        <v>196</v>
      </c>
      <c r="Q550" s="219">
        <v>7.8</v>
      </c>
      <c r="R550" s="219">
        <v>0.09</v>
      </c>
      <c r="T550" s="219">
        <v>2460</v>
      </c>
      <c r="U550" s="219">
        <v>52</v>
      </c>
      <c r="W550" s="219">
        <v>2268</v>
      </c>
      <c r="X550" s="219">
        <v>54</v>
      </c>
      <c r="AC550">
        <v>2.5</v>
      </c>
      <c r="AD550">
        <v>0.5</v>
      </c>
      <c r="AR550" s="219">
        <v>3.7</v>
      </c>
      <c r="AS550" s="219">
        <v>0.2</v>
      </c>
      <c r="AT550" s="219">
        <v>30.3</v>
      </c>
      <c r="AU550" s="219">
        <v>0.5</v>
      </c>
      <c r="AW550" s="219">
        <v>33</v>
      </c>
      <c r="AX550" s="219">
        <v>1</v>
      </c>
      <c r="AZ550">
        <v>1</v>
      </c>
      <c r="BA550">
        <v>8.5000000000000006E-2</v>
      </c>
      <c r="BD550" t="s">
        <v>17215</v>
      </c>
    </row>
    <row r="551" spans="2:56" ht="18" x14ac:dyDescent="0.25">
      <c r="B551">
        <v>1</v>
      </c>
      <c r="C551" t="s">
        <v>14538</v>
      </c>
      <c r="G551" t="s">
        <v>14077</v>
      </c>
      <c r="H551" s="352" t="s">
        <v>11553</v>
      </c>
      <c r="I551" t="s">
        <v>16080</v>
      </c>
      <c r="J551" s="352" t="s">
        <v>14439</v>
      </c>
      <c r="K551">
        <v>1340</v>
      </c>
      <c r="L551">
        <v>207</v>
      </c>
      <c r="Q551" s="219">
        <v>7.6</v>
      </c>
      <c r="R551" s="219">
        <v>0.06</v>
      </c>
      <c r="T551" s="219">
        <v>2442</v>
      </c>
      <c r="U551" s="219">
        <v>33</v>
      </c>
      <c r="W551" s="219">
        <v>2336</v>
      </c>
      <c r="X551" s="219">
        <v>33</v>
      </c>
      <c r="AC551">
        <v>1.7</v>
      </c>
      <c r="AD551">
        <v>0.2</v>
      </c>
      <c r="AR551" s="219">
        <v>3.7</v>
      </c>
      <c r="AS551" s="219">
        <v>0.2</v>
      </c>
      <c r="AT551" s="219">
        <v>27</v>
      </c>
      <c r="AU551" s="219">
        <v>0.1</v>
      </c>
      <c r="AW551" s="219">
        <v>33</v>
      </c>
      <c r="AX551" s="219">
        <v>1</v>
      </c>
      <c r="AZ551">
        <v>1</v>
      </c>
      <c r="BA551">
        <v>0.51600000000000001</v>
      </c>
      <c r="BD551" t="s">
        <v>17215</v>
      </c>
    </row>
    <row r="552" spans="2:56" ht="18" x14ac:dyDescent="0.25">
      <c r="B552">
        <v>1</v>
      </c>
      <c r="C552" t="s">
        <v>14538</v>
      </c>
      <c r="G552" t="s">
        <v>14077</v>
      </c>
      <c r="H552" s="352" t="s">
        <v>11553</v>
      </c>
      <c r="I552" t="s">
        <v>16080</v>
      </c>
      <c r="J552" s="352" t="s">
        <v>14439</v>
      </c>
      <c r="K552">
        <v>1290</v>
      </c>
      <c r="L552">
        <v>247</v>
      </c>
      <c r="Q552" s="219">
        <v>7.6</v>
      </c>
      <c r="R552" s="219">
        <v>0.08</v>
      </c>
      <c r="T552" s="219">
        <v>2447</v>
      </c>
      <c r="U552" s="219">
        <v>77</v>
      </c>
      <c r="W552" s="219">
        <v>2311</v>
      </c>
      <c r="X552" s="219">
        <v>77</v>
      </c>
      <c r="AC552">
        <v>2</v>
      </c>
      <c r="AD552">
        <v>0.4</v>
      </c>
      <c r="AR552" s="219">
        <v>3.7</v>
      </c>
      <c r="AS552" s="219">
        <v>0.2</v>
      </c>
      <c r="AT552" s="219">
        <v>30.3</v>
      </c>
      <c r="AU552" s="219">
        <v>0.5</v>
      </c>
      <c r="AW552" s="219">
        <v>33</v>
      </c>
      <c r="AX552" s="219">
        <v>1</v>
      </c>
      <c r="AZ552">
        <v>1</v>
      </c>
      <c r="BA552">
        <v>2.0150000000000001</v>
      </c>
      <c r="BD552" t="s">
        <v>17215</v>
      </c>
    </row>
    <row r="553" spans="2:56" ht="18" x14ac:dyDescent="0.25">
      <c r="B553">
        <v>1</v>
      </c>
      <c r="C553" t="s">
        <v>14538</v>
      </c>
      <c r="G553" t="s">
        <v>14077</v>
      </c>
      <c r="H553" s="352" t="s">
        <v>11553</v>
      </c>
      <c r="I553" t="s">
        <v>16080</v>
      </c>
      <c r="J553" s="352" t="s">
        <v>14439</v>
      </c>
      <c r="K553">
        <v>1340</v>
      </c>
      <c r="L553">
        <v>207</v>
      </c>
      <c r="Q553" s="219">
        <v>7.6</v>
      </c>
      <c r="R553" s="219">
        <v>0.06</v>
      </c>
      <c r="T553" s="219">
        <v>2442</v>
      </c>
      <c r="U553" s="219">
        <v>33</v>
      </c>
      <c r="W553" s="219">
        <v>2336</v>
      </c>
      <c r="X553" s="219">
        <v>33</v>
      </c>
      <c r="AC553">
        <v>1.7</v>
      </c>
      <c r="AD553">
        <v>0.2</v>
      </c>
      <c r="AR553" s="219">
        <v>3.7</v>
      </c>
      <c r="AS553" s="219">
        <v>0.2</v>
      </c>
      <c r="AT553" s="219">
        <v>27</v>
      </c>
      <c r="AU553" s="219">
        <v>0.1</v>
      </c>
      <c r="AW553" s="219">
        <v>33</v>
      </c>
      <c r="AX553" s="219">
        <v>1</v>
      </c>
      <c r="AZ553">
        <v>1</v>
      </c>
      <c r="BA553">
        <v>1.2110000000000001</v>
      </c>
      <c r="BD553" t="s">
        <v>17215</v>
      </c>
    </row>
    <row r="554" spans="2:56" ht="18" x14ac:dyDescent="0.25">
      <c r="B554">
        <v>1</v>
      </c>
      <c r="C554" t="s">
        <v>14538</v>
      </c>
      <c r="G554" t="s">
        <v>14077</v>
      </c>
      <c r="H554" s="352" t="s">
        <v>11553</v>
      </c>
      <c r="I554" t="s">
        <v>16080</v>
      </c>
      <c r="J554" s="352" t="s">
        <v>14439</v>
      </c>
      <c r="K554">
        <v>1290</v>
      </c>
      <c r="L554">
        <v>247</v>
      </c>
      <c r="Q554" s="219">
        <v>7.6</v>
      </c>
      <c r="R554" s="219">
        <v>0.08</v>
      </c>
      <c r="T554" s="219">
        <v>2447</v>
      </c>
      <c r="U554" s="219">
        <v>77</v>
      </c>
      <c r="W554" s="219">
        <v>2311</v>
      </c>
      <c r="X554" s="219">
        <v>77</v>
      </c>
      <c r="AC554">
        <v>2</v>
      </c>
      <c r="AD554">
        <v>0.4</v>
      </c>
      <c r="AR554" s="219">
        <v>3.7</v>
      </c>
      <c r="AS554" s="219">
        <v>0.2</v>
      </c>
      <c r="AT554" s="219">
        <v>30.3</v>
      </c>
      <c r="AU554" s="219">
        <v>0.5</v>
      </c>
      <c r="AW554" s="219">
        <v>33</v>
      </c>
      <c r="AX554" s="219">
        <v>1</v>
      </c>
      <c r="AZ554">
        <v>1</v>
      </c>
      <c r="BA554">
        <v>2.0150000000000001</v>
      </c>
      <c r="BD554" t="s">
        <v>17215</v>
      </c>
    </row>
    <row r="555" spans="2:56" ht="18" x14ac:dyDescent="0.25">
      <c r="B555">
        <v>1</v>
      </c>
      <c r="C555" t="s">
        <v>14538</v>
      </c>
      <c r="G555" t="s">
        <v>14077</v>
      </c>
      <c r="H555" s="352" t="s">
        <v>11553</v>
      </c>
      <c r="I555" t="s">
        <v>16080</v>
      </c>
      <c r="J555" s="352" t="s">
        <v>14439</v>
      </c>
      <c r="K555">
        <v>400</v>
      </c>
      <c r="L555">
        <v>60</v>
      </c>
      <c r="Q555" s="219">
        <v>8.1</v>
      </c>
      <c r="R555" s="219">
        <v>0.05</v>
      </c>
      <c r="T555" s="219">
        <v>2377</v>
      </c>
      <c r="U555" s="219">
        <v>41</v>
      </c>
      <c r="W555" s="219">
        <v>2057</v>
      </c>
      <c r="X555" s="219">
        <v>43</v>
      </c>
      <c r="AC555">
        <v>3.8</v>
      </c>
      <c r="AD555">
        <v>3</v>
      </c>
      <c r="AR555" s="219">
        <v>3.7</v>
      </c>
      <c r="AS555" s="219">
        <v>0.2</v>
      </c>
      <c r="AT555" s="219">
        <v>27</v>
      </c>
      <c r="AU555" s="219">
        <v>0.1</v>
      </c>
      <c r="AW555" s="219">
        <v>33</v>
      </c>
      <c r="AX555" s="219">
        <v>1</v>
      </c>
      <c r="AZ555">
        <v>1</v>
      </c>
      <c r="BA555">
        <v>1.546</v>
      </c>
      <c r="BD555" t="s">
        <v>17215</v>
      </c>
    </row>
    <row r="556" spans="2:56" ht="18" x14ac:dyDescent="0.25">
      <c r="B556">
        <v>1</v>
      </c>
      <c r="C556" t="s">
        <v>14538</v>
      </c>
      <c r="G556" t="s">
        <v>14077</v>
      </c>
      <c r="H556" s="352" t="s">
        <v>11553</v>
      </c>
      <c r="I556" t="s">
        <v>16080</v>
      </c>
      <c r="J556" s="352" t="s">
        <v>14439</v>
      </c>
      <c r="K556">
        <v>400</v>
      </c>
      <c r="L556">
        <v>49</v>
      </c>
      <c r="Q556" s="219">
        <v>8.1</v>
      </c>
      <c r="R556" s="219">
        <v>0.04</v>
      </c>
      <c r="T556" s="219">
        <v>2406</v>
      </c>
      <c r="U556" s="219">
        <v>47</v>
      </c>
      <c r="W556" s="219">
        <v>2052</v>
      </c>
      <c r="X556" s="219">
        <v>38</v>
      </c>
      <c r="AC556">
        <v>4.3</v>
      </c>
      <c r="AD556">
        <v>4</v>
      </c>
      <c r="AR556" s="219">
        <v>3.7</v>
      </c>
      <c r="AS556" s="219">
        <v>0.2</v>
      </c>
      <c r="AT556" s="219">
        <v>30.3</v>
      </c>
      <c r="AU556" s="219">
        <v>0.5</v>
      </c>
      <c r="AW556" s="219">
        <v>33</v>
      </c>
      <c r="AX556" s="219">
        <v>1</v>
      </c>
      <c r="AZ556">
        <v>1</v>
      </c>
      <c r="BA556">
        <v>1.48</v>
      </c>
      <c r="BD556" t="s">
        <v>17215</v>
      </c>
    </row>
    <row r="557" spans="2:56" ht="18" x14ac:dyDescent="0.25">
      <c r="B557">
        <v>1</v>
      </c>
      <c r="C557" t="s">
        <v>14538</v>
      </c>
      <c r="G557" t="s">
        <v>14077</v>
      </c>
      <c r="H557" s="352" t="s">
        <v>11553</v>
      </c>
      <c r="I557" t="s">
        <v>16080</v>
      </c>
      <c r="J557" s="352" t="s">
        <v>14439</v>
      </c>
      <c r="K557">
        <v>400</v>
      </c>
      <c r="L557">
        <v>60</v>
      </c>
      <c r="Q557" s="219">
        <v>8.1</v>
      </c>
      <c r="R557" s="219">
        <v>0.05</v>
      </c>
      <c r="T557" s="219">
        <v>2377</v>
      </c>
      <c r="U557" s="219">
        <v>41</v>
      </c>
      <c r="W557" s="219">
        <v>2057</v>
      </c>
      <c r="X557" s="219">
        <v>43</v>
      </c>
      <c r="AC557">
        <v>3.8</v>
      </c>
      <c r="AD557">
        <v>3</v>
      </c>
      <c r="AR557" s="219">
        <v>3.7</v>
      </c>
      <c r="AS557" s="219">
        <v>0.2</v>
      </c>
      <c r="AT557" s="219">
        <v>27</v>
      </c>
      <c r="AU557" s="219">
        <v>0.1</v>
      </c>
      <c r="AW557" s="219">
        <v>33</v>
      </c>
      <c r="AX557" s="219">
        <v>1</v>
      </c>
      <c r="AZ557">
        <v>1</v>
      </c>
      <c r="BA557">
        <v>0.29399999999999998</v>
      </c>
      <c r="BD557" t="s">
        <v>17215</v>
      </c>
    </row>
    <row r="558" spans="2:56" ht="18" x14ac:dyDescent="0.25">
      <c r="B558">
        <v>1</v>
      </c>
      <c r="C558" t="s">
        <v>14538</v>
      </c>
      <c r="G558" t="s">
        <v>14077</v>
      </c>
      <c r="H558" s="352" t="s">
        <v>11553</v>
      </c>
      <c r="I558" t="s">
        <v>16080</v>
      </c>
      <c r="J558" s="352" t="s">
        <v>14439</v>
      </c>
      <c r="K558">
        <v>400</v>
      </c>
      <c r="L558">
        <v>49</v>
      </c>
      <c r="Q558" s="219">
        <v>8.1</v>
      </c>
      <c r="R558" s="219">
        <v>0.04</v>
      </c>
      <c r="T558" s="219">
        <v>2406</v>
      </c>
      <c r="U558" s="219">
        <v>47</v>
      </c>
      <c r="W558" s="219">
        <v>2052</v>
      </c>
      <c r="X558" s="219">
        <v>38</v>
      </c>
      <c r="AC558">
        <v>4.3</v>
      </c>
      <c r="AD558">
        <v>4</v>
      </c>
      <c r="AR558" s="219">
        <v>3.7</v>
      </c>
      <c r="AS558" s="219">
        <v>0.2</v>
      </c>
      <c r="AT558" s="219">
        <v>30.3</v>
      </c>
      <c r="AU558" s="219">
        <v>0.5</v>
      </c>
      <c r="AW558" s="219">
        <v>33</v>
      </c>
      <c r="AX558" s="219">
        <v>1</v>
      </c>
      <c r="AZ558">
        <v>1</v>
      </c>
      <c r="BA558">
        <v>2.7</v>
      </c>
      <c r="BD558" t="s">
        <v>17215</v>
      </c>
    </row>
    <row r="559" spans="2:56" ht="18" x14ac:dyDescent="0.25">
      <c r="B559">
        <v>1</v>
      </c>
      <c r="C559" t="s">
        <v>14538</v>
      </c>
      <c r="G559" t="s">
        <v>14077</v>
      </c>
      <c r="H559" s="352" t="s">
        <v>11553</v>
      </c>
      <c r="I559" t="s">
        <v>16080</v>
      </c>
      <c r="J559" s="352" t="s">
        <v>14439</v>
      </c>
      <c r="K559">
        <v>950</v>
      </c>
      <c r="L559">
        <v>196</v>
      </c>
      <c r="Q559" s="219">
        <v>7.8</v>
      </c>
      <c r="R559" s="219">
        <v>0.09</v>
      </c>
      <c r="T559" s="219">
        <v>2460</v>
      </c>
      <c r="U559" s="219">
        <v>52</v>
      </c>
      <c r="W559" s="219">
        <v>2268</v>
      </c>
      <c r="X559" s="219">
        <v>54</v>
      </c>
      <c r="AC559">
        <v>2.5</v>
      </c>
      <c r="AD559">
        <v>0.5</v>
      </c>
      <c r="AR559" s="219">
        <v>3.7</v>
      </c>
      <c r="AS559" s="219">
        <v>0.2</v>
      </c>
      <c r="AT559" s="219">
        <v>30.3</v>
      </c>
      <c r="AU559" s="219">
        <v>0.5</v>
      </c>
      <c r="AW559" s="219">
        <v>33</v>
      </c>
      <c r="AX559" s="219">
        <v>1</v>
      </c>
      <c r="AZ559">
        <v>1</v>
      </c>
      <c r="BA559">
        <v>0.223</v>
      </c>
      <c r="BD559" t="s">
        <v>17215</v>
      </c>
    </row>
    <row r="560" spans="2:56" ht="18" x14ac:dyDescent="0.25">
      <c r="B560">
        <v>1</v>
      </c>
      <c r="C560" t="s">
        <v>14538</v>
      </c>
      <c r="G560" t="s">
        <v>14077</v>
      </c>
      <c r="H560" s="352" t="s">
        <v>11553</v>
      </c>
      <c r="I560" t="s">
        <v>16080</v>
      </c>
      <c r="J560" s="352" t="s">
        <v>14439</v>
      </c>
      <c r="K560">
        <v>1290</v>
      </c>
      <c r="L560">
        <v>247</v>
      </c>
      <c r="Q560" s="219">
        <v>7.6</v>
      </c>
      <c r="R560" s="219">
        <v>0.08</v>
      </c>
      <c r="T560" s="219">
        <v>2447</v>
      </c>
      <c r="U560" s="219">
        <v>77</v>
      </c>
      <c r="W560" s="219">
        <v>2311</v>
      </c>
      <c r="X560" s="219">
        <v>77</v>
      </c>
      <c r="AC560">
        <v>2</v>
      </c>
      <c r="AD560">
        <v>0.4</v>
      </c>
      <c r="AR560" s="219">
        <v>3.7</v>
      </c>
      <c r="AS560" s="219">
        <v>0.2</v>
      </c>
      <c r="AT560" s="219">
        <v>30.3</v>
      </c>
      <c r="AU560" s="219">
        <v>0.5</v>
      </c>
      <c r="AW560" s="219">
        <v>33</v>
      </c>
      <c r="AX560" s="219">
        <v>1</v>
      </c>
      <c r="AZ560">
        <v>1</v>
      </c>
      <c r="BA560">
        <v>1.224</v>
      </c>
      <c r="BD560" t="s">
        <v>17215</v>
      </c>
    </row>
    <row r="561" spans="2:56" ht="18" x14ac:dyDescent="0.25">
      <c r="B561">
        <v>1</v>
      </c>
      <c r="C561" t="s">
        <v>14538</v>
      </c>
      <c r="G561" t="s">
        <v>14077</v>
      </c>
      <c r="H561" s="352" t="s">
        <v>11553</v>
      </c>
      <c r="I561" t="s">
        <v>16080</v>
      </c>
      <c r="J561" s="352" t="s">
        <v>14439</v>
      </c>
      <c r="K561">
        <v>1340</v>
      </c>
      <c r="L561">
        <v>207</v>
      </c>
      <c r="Q561" s="219">
        <v>7.6</v>
      </c>
      <c r="R561" s="219">
        <v>0.06</v>
      </c>
      <c r="T561" s="219">
        <v>2442</v>
      </c>
      <c r="U561" s="219">
        <v>33</v>
      </c>
      <c r="W561" s="219">
        <v>2336</v>
      </c>
      <c r="X561" s="219">
        <v>33</v>
      </c>
      <c r="AC561">
        <v>1.7</v>
      </c>
      <c r="AD561">
        <v>0.2</v>
      </c>
      <c r="AR561" s="219">
        <v>3.7</v>
      </c>
      <c r="AS561" s="219">
        <v>0.2</v>
      </c>
      <c r="AT561" s="219">
        <v>27</v>
      </c>
      <c r="AU561" s="219">
        <v>0.1</v>
      </c>
      <c r="AW561" s="219">
        <v>33</v>
      </c>
      <c r="AX561" s="219">
        <v>1</v>
      </c>
      <c r="AZ561">
        <v>1</v>
      </c>
      <c r="BA561">
        <v>0.71699999999999997</v>
      </c>
      <c r="BD561" t="s">
        <v>17215</v>
      </c>
    </row>
    <row r="562" spans="2:56" ht="18" x14ac:dyDescent="0.25">
      <c r="B562">
        <v>1</v>
      </c>
      <c r="C562" t="s">
        <v>14538</v>
      </c>
      <c r="G562" t="s">
        <v>14077</v>
      </c>
      <c r="H562" s="352" t="s">
        <v>11553</v>
      </c>
      <c r="I562" t="s">
        <v>16080</v>
      </c>
      <c r="J562" s="352" t="s">
        <v>14439</v>
      </c>
      <c r="K562">
        <v>1290</v>
      </c>
      <c r="L562">
        <v>247</v>
      </c>
      <c r="Q562" s="219">
        <v>7.6</v>
      </c>
      <c r="R562" s="219">
        <v>0.08</v>
      </c>
      <c r="T562" s="219">
        <v>2447</v>
      </c>
      <c r="U562" s="219">
        <v>77</v>
      </c>
      <c r="W562" s="219">
        <v>2311</v>
      </c>
      <c r="X562" s="219">
        <v>77</v>
      </c>
      <c r="AC562">
        <v>2</v>
      </c>
      <c r="AD562">
        <v>0.4</v>
      </c>
      <c r="AR562" s="219">
        <v>3.7</v>
      </c>
      <c r="AS562" s="219">
        <v>0.2</v>
      </c>
      <c r="AT562" s="219">
        <v>30.3</v>
      </c>
      <c r="AU562" s="219">
        <v>0.5</v>
      </c>
      <c r="AW562" s="219">
        <v>33</v>
      </c>
      <c r="AX562" s="219">
        <v>1</v>
      </c>
      <c r="AZ562">
        <v>1</v>
      </c>
      <c r="BA562">
        <v>1.42</v>
      </c>
      <c r="BD562" t="s">
        <v>17215</v>
      </c>
    </row>
    <row r="563" spans="2:56" ht="18" x14ac:dyDescent="0.25">
      <c r="B563">
        <v>1</v>
      </c>
      <c r="C563" t="s">
        <v>14538</v>
      </c>
      <c r="G563" t="s">
        <v>14077</v>
      </c>
      <c r="H563" s="352" t="s">
        <v>11553</v>
      </c>
      <c r="I563" t="s">
        <v>16080</v>
      </c>
      <c r="J563" s="352" t="s">
        <v>14439</v>
      </c>
      <c r="K563">
        <v>400</v>
      </c>
      <c r="L563">
        <v>49</v>
      </c>
      <c r="Q563" s="219">
        <v>8.1</v>
      </c>
      <c r="R563" s="219">
        <v>0.04</v>
      </c>
      <c r="T563" s="219">
        <v>2406</v>
      </c>
      <c r="U563" s="219">
        <v>47</v>
      </c>
      <c r="W563" s="219">
        <v>2052</v>
      </c>
      <c r="X563" s="219">
        <v>38</v>
      </c>
      <c r="AC563">
        <v>4.3</v>
      </c>
      <c r="AD563">
        <v>4</v>
      </c>
      <c r="AR563" s="219">
        <v>3.7</v>
      </c>
      <c r="AS563" s="219">
        <v>0.2</v>
      </c>
      <c r="AT563" s="219">
        <v>30.3</v>
      </c>
      <c r="AU563" s="219">
        <v>0.5</v>
      </c>
      <c r="AW563" s="219">
        <v>33</v>
      </c>
      <c r="AX563" s="219">
        <v>1</v>
      </c>
      <c r="AZ563">
        <v>1</v>
      </c>
      <c r="BA563">
        <v>1.667</v>
      </c>
      <c r="BD563" t="s">
        <v>17215</v>
      </c>
    </row>
    <row r="564" spans="2:56" ht="18" x14ac:dyDescent="0.25">
      <c r="B564">
        <v>1</v>
      </c>
      <c r="C564" t="s">
        <v>14538</v>
      </c>
      <c r="G564" t="s">
        <v>14077</v>
      </c>
      <c r="H564" s="352" t="s">
        <v>11553</v>
      </c>
      <c r="I564" t="s">
        <v>16080</v>
      </c>
      <c r="J564" s="352" t="s">
        <v>14439</v>
      </c>
      <c r="K564">
        <v>1340</v>
      </c>
      <c r="L564">
        <v>207</v>
      </c>
      <c r="Q564" s="219">
        <v>7.6</v>
      </c>
      <c r="R564" s="219">
        <v>0.06</v>
      </c>
      <c r="T564" s="219">
        <v>2442</v>
      </c>
      <c r="U564" s="219">
        <v>33</v>
      </c>
      <c r="W564" s="219">
        <v>2336</v>
      </c>
      <c r="X564" s="219">
        <v>33</v>
      </c>
      <c r="AC564">
        <v>1.7</v>
      </c>
      <c r="AD564">
        <v>0.2</v>
      </c>
      <c r="AR564" s="219">
        <v>3.7</v>
      </c>
      <c r="AS564" s="219">
        <v>0.2</v>
      </c>
      <c r="AT564" s="219">
        <v>27</v>
      </c>
      <c r="AU564" s="219">
        <v>0.1</v>
      </c>
      <c r="AW564" s="219">
        <v>33</v>
      </c>
      <c r="AX564" s="219">
        <v>1</v>
      </c>
      <c r="AZ564">
        <v>1</v>
      </c>
      <c r="BA564">
        <v>1.3340000000000001</v>
      </c>
      <c r="BD564" t="s">
        <v>17215</v>
      </c>
    </row>
    <row r="565" spans="2:56" ht="18" x14ac:dyDescent="0.25">
      <c r="B565">
        <v>1</v>
      </c>
      <c r="C565" t="s">
        <v>14538</v>
      </c>
      <c r="G565" t="s">
        <v>14077</v>
      </c>
      <c r="H565" s="352" t="s">
        <v>11553</v>
      </c>
      <c r="I565" t="s">
        <v>16080</v>
      </c>
      <c r="J565" s="352" t="s">
        <v>14439</v>
      </c>
      <c r="K565">
        <v>950</v>
      </c>
      <c r="L565">
        <v>196</v>
      </c>
      <c r="Q565" s="219">
        <v>7.8</v>
      </c>
      <c r="R565" s="219">
        <v>0.09</v>
      </c>
      <c r="T565" s="219">
        <v>2460</v>
      </c>
      <c r="U565" s="219">
        <v>52</v>
      </c>
      <c r="W565" s="219">
        <v>2268</v>
      </c>
      <c r="X565" s="219">
        <v>54</v>
      </c>
      <c r="AC565">
        <v>2.5</v>
      </c>
      <c r="AD565">
        <v>0.5</v>
      </c>
      <c r="AR565" s="219">
        <v>3.7</v>
      </c>
      <c r="AS565" s="219">
        <v>0.2</v>
      </c>
      <c r="AT565" s="219">
        <v>30.3</v>
      </c>
      <c r="AU565" s="219">
        <v>0.5</v>
      </c>
      <c r="AW565" s="219">
        <v>33</v>
      </c>
      <c r="AX565" s="219">
        <v>1</v>
      </c>
      <c r="AZ565">
        <v>1</v>
      </c>
      <c r="BA565">
        <v>0.64200000000000002</v>
      </c>
      <c r="BD565" t="s">
        <v>17215</v>
      </c>
    </row>
    <row r="566" spans="2:56" ht="18" x14ac:dyDescent="0.25">
      <c r="B566">
        <v>1</v>
      </c>
      <c r="C566" t="s">
        <v>14538</v>
      </c>
      <c r="G566" t="s">
        <v>14077</v>
      </c>
      <c r="H566" s="352" t="s">
        <v>11553</v>
      </c>
      <c r="I566" t="s">
        <v>16080</v>
      </c>
      <c r="J566" s="352" t="s">
        <v>14439</v>
      </c>
      <c r="K566">
        <v>1340</v>
      </c>
      <c r="L566">
        <v>207</v>
      </c>
      <c r="Q566" s="219">
        <v>7.6</v>
      </c>
      <c r="R566" s="219">
        <v>0.06</v>
      </c>
      <c r="T566" s="219">
        <v>2442</v>
      </c>
      <c r="U566" s="219">
        <v>33</v>
      </c>
      <c r="W566" s="219">
        <v>2336</v>
      </c>
      <c r="X566" s="219">
        <v>33</v>
      </c>
      <c r="AC566">
        <v>1.7</v>
      </c>
      <c r="AD566">
        <v>0.2</v>
      </c>
      <c r="AR566" s="219">
        <v>3.7</v>
      </c>
      <c r="AS566" s="219">
        <v>0.2</v>
      </c>
      <c r="AT566" s="219">
        <v>27</v>
      </c>
      <c r="AU566" s="219">
        <v>0.1</v>
      </c>
      <c r="AW566" s="219">
        <v>33</v>
      </c>
      <c r="AX566" s="219">
        <v>1</v>
      </c>
      <c r="AZ566">
        <v>1</v>
      </c>
      <c r="BA566">
        <v>2.3439999999999999</v>
      </c>
      <c r="BD566" t="s">
        <v>17215</v>
      </c>
    </row>
    <row r="567" spans="2:56" ht="18" x14ac:dyDescent="0.25">
      <c r="B567">
        <v>1</v>
      </c>
      <c r="C567" t="s">
        <v>14538</v>
      </c>
      <c r="G567" t="s">
        <v>14077</v>
      </c>
      <c r="H567" s="352" t="s">
        <v>11553</v>
      </c>
      <c r="I567" t="s">
        <v>16080</v>
      </c>
      <c r="J567" s="352" t="s">
        <v>14439</v>
      </c>
      <c r="K567">
        <v>400</v>
      </c>
      <c r="L567">
        <v>60</v>
      </c>
      <c r="Q567" s="219">
        <v>8.1</v>
      </c>
      <c r="R567" s="219">
        <v>0.05</v>
      </c>
      <c r="T567" s="219">
        <v>2377</v>
      </c>
      <c r="U567" s="219">
        <v>41</v>
      </c>
      <c r="W567" s="219">
        <v>2057</v>
      </c>
      <c r="X567" s="219">
        <v>43</v>
      </c>
      <c r="AC567">
        <v>3.8</v>
      </c>
      <c r="AD567">
        <v>3</v>
      </c>
      <c r="AR567" s="219">
        <v>3.7</v>
      </c>
      <c r="AS567" s="219">
        <v>0.2</v>
      </c>
      <c r="AT567" s="219">
        <v>27</v>
      </c>
      <c r="AU567" s="219">
        <v>0.1</v>
      </c>
      <c r="AW567" s="219">
        <v>33</v>
      </c>
      <c r="AX567" s="219">
        <v>1</v>
      </c>
      <c r="AZ567">
        <v>1</v>
      </c>
      <c r="BA567">
        <v>0.29299999999999998</v>
      </c>
      <c r="BD567" t="s">
        <v>17215</v>
      </c>
    </row>
    <row r="568" spans="2:56" ht="18" x14ac:dyDescent="0.25">
      <c r="B568">
        <v>1</v>
      </c>
      <c r="C568" t="s">
        <v>14538</v>
      </c>
      <c r="G568" t="s">
        <v>14077</v>
      </c>
      <c r="H568" s="352" t="s">
        <v>11553</v>
      </c>
      <c r="I568" t="s">
        <v>16080</v>
      </c>
      <c r="J568" s="352" t="s">
        <v>14439</v>
      </c>
      <c r="K568">
        <v>900</v>
      </c>
      <c r="L568">
        <v>211</v>
      </c>
      <c r="Q568" s="219">
        <v>7.8</v>
      </c>
      <c r="R568" s="219">
        <v>0.1</v>
      </c>
      <c r="T568" s="219">
        <v>2422</v>
      </c>
      <c r="U568" s="219">
        <v>47</v>
      </c>
      <c r="W568" s="219">
        <v>2246</v>
      </c>
      <c r="X568" s="219">
        <v>41</v>
      </c>
      <c r="AC568">
        <v>2.2999999999999998</v>
      </c>
      <c r="AD568">
        <v>0.5</v>
      </c>
      <c r="AR568" s="219">
        <v>3.7</v>
      </c>
      <c r="AS568" s="219">
        <v>0.2</v>
      </c>
      <c r="AT568" s="219">
        <v>27</v>
      </c>
      <c r="AU568" s="219">
        <v>0.1</v>
      </c>
      <c r="AW568" s="219">
        <v>33</v>
      </c>
      <c r="AX568" s="219">
        <v>1</v>
      </c>
      <c r="AZ568">
        <v>1</v>
      </c>
      <c r="BA568">
        <v>-0.17199999999999999</v>
      </c>
      <c r="BD568" t="s">
        <v>17215</v>
      </c>
    </row>
    <row r="569" spans="2:56" ht="18" x14ac:dyDescent="0.25">
      <c r="B569">
        <v>1</v>
      </c>
      <c r="C569" t="s">
        <v>14538</v>
      </c>
      <c r="G569" t="s">
        <v>14077</v>
      </c>
      <c r="H569" s="352" t="s">
        <v>11553</v>
      </c>
      <c r="I569" t="s">
        <v>16080</v>
      </c>
      <c r="J569" s="352" t="s">
        <v>14439</v>
      </c>
      <c r="K569">
        <v>950</v>
      </c>
      <c r="L569">
        <v>196</v>
      </c>
      <c r="Q569" s="219">
        <v>7.8</v>
      </c>
      <c r="R569" s="219">
        <v>0.09</v>
      </c>
      <c r="T569" s="219">
        <v>2460</v>
      </c>
      <c r="U569" s="219">
        <v>52</v>
      </c>
      <c r="W569" s="219">
        <v>2268</v>
      </c>
      <c r="X569" s="219">
        <v>54</v>
      </c>
      <c r="AC569">
        <v>2.5</v>
      </c>
      <c r="AD569">
        <v>0.5</v>
      </c>
      <c r="AR569" s="219">
        <v>3.7</v>
      </c>
      <c r="AS569" s="219">
        <v>0.2</v>
      </c>
      <c r="AT569" s="219">
        <v>30.3</v>
      </c>
      <c r="AU569" s="219">
        <v>0.5</v>
      </c>
      <c r="AW569" s="219">
        <v>33</v>
      </c>
      <c r="AX569" s="219">
        <v>1</v>
      </c>
      <c r="AZ569">
        <v>1</v>
      </c>
      <c r="BA569">
        <v>0.629</v>
      </c>
      <c r="BD569" t="s">
        <v>17215</v>
      </c>
    </row>
    <row r="570" spans="2:56" ht="18" x14ac:dyDescent="0.25">
      <c r="B570">
        <v>1</v>
      </c>
      <c r="C570" t="s">
        <v>14538</v>
      </c>
      <c r="G570" t="s">
        <v>14077</v>
      </c>
      <c r="H570" s="352" t="s">
        <v>11553</v>
      </c>
      <c r="I570" t="s">
        <v>16080</v>
      </c>
      <c r="J570" s="352" t="s">
        <v>14439</v>
      </c>
      <c r="K570">
        <v>1290</v>
      </c>
      <c r="L570">
        <v>247</v>
      </c>
      <c r="Q570" s="219">
        <v>7.6</v>
      </c>
      <c r="R570" s="219">
        <v>0.08</v>
      </c>
      <c r="T570" s="219">
        <v>2447</v>
      </c>
      <c r="U570" s="219">
        <v>77</v>
      </c>
      <c r="W570" s="219">
        <v>2311</v>
      </c>
      <c r="X570" s="219">
        <v>77</v>
      </c>
      <c r="AC570">
        <v>2</v>
      </c>
      <c r="AD570">
        <v>0.4</v>
      </c>
      <c r="AR570" s="219">
        <v>3.7</v>
      </c>
      <c r="AS570" s="219">
        <v>0.2</v>
      </c>
      <c r="AT570" s="219">
        <v>30.3</v>
      </c>
      <c r="AU570" s="219">
        <v>0.5</v>
      </c>
      <c r="AW570" s="219">
        <v>33</v>
      </c>
      <c r="AX570" s="219">
        <v>1</v>
      </c>
      <c r="AZ570">
        <v>1</v>
      </c>
      <c r="BA570">
        <v>2.7160000000000002</v>
      </c>
      <c r="BD570" t="s">
        <v>17215</v>
      </c>
    </row>
    <row r="571" spans="2:56" ht="18" x14ac:dyDescent="0.25">
      <c r="B571">
        <v>1</v>
      </c>
      <c r="C571" t="s">
        <v>14538</v>
      </c>
      <c r="G571" t="s">
        <v>14077</v>
      </c>
      <c r="H571" s="352" t="s">
        <v>11553</v>
      </c>
      <c r="I571" t="s">
        <v>16080</v>
      </c>
      <c r="J571" s="352" t="s">
        <v>14439</v>
      </c>
      <c r="K571">
        <v>950</v>
      </c>
      <c r="L571">
        <v>196</v>
      </c>
      <c r="Q571" s="219">
        <v>7.8</v>
      </c>
      <c r="R571" s="219">
        <v>0.09</v>
      </c>
      <c r="T571" s="219">
        <v>2460</v>
      </c>
      <c r="U571" s="219">
        <v>52</v>
      </c>
      <c r="W571" s="219">
        <v>2268</v>
      </c>
      <c r="X571" s="219">
        <v>54</v>
      </c>
      <c r="AC571">
        <v>2.5</v>
      </c>
      <c r="AD571">
        <v>0.5</v>
      </c>
      <c r="AR571" s="219">
        <v>3.7</v>
      </c>
      <c r="AS571" s="219">
        <v>0.2</v>
      </c>
      <c r="AT571" s="219">
        <v>30.3</v>
      </c>
      <c r="AU571" s="219">
        <v>0.5</v>
      </c>
      <c r="AW571" s="219">
        <v>33</v>
      </c>
      <c r="AX571" s="219">
        <v>1</v>
      </c>
      <c r="AZ571">
        <v>1</v>
      </c>
      <c r="BA571">
        <v>0.86099999999999999</v>
      </c>
      <c r="BD571" t="s">
        <v>17215</v>
      </c>
    </row>
    <row r="572" spans="2:56" ht="18" x14ac:dyDescent="0.25">
      <c r="B572">
        <v>1</v>
      </c>
      <c r="C572" t="s">
        <v>14538</v>
      </c>
      <c r="G572" t="s">
        <v>14077</v>
      </c>
      <c r="H572" s="352" t="s">
        <v>11553</v>
      </c>
      <c r="I572" t="s">
        <v>16080</v>
      </c>
      <c r="J572" s="352" t="s">
        <v>14439</v>
      </c>
      <c r="K572">
        <v>900</v>
      </c>
      <c r="L572">
        <v>211</v>
      </c>
      <c r="Q572" s="219">
        <v>7.8</v>
      </c>
      <c r="R572" s="219">
        <v>0.1</v>
      </c>
      <c r="T572" s="219">
        <v>2422</v>
      </c>
      <c r="U572" s="219">
        <v>47</v>
      </c>
      <c r="W572" s="219">
        <v>2246</v>
      </c>
      <c r="X572" s="219">
        <v>41</v>
      </c>
      <c r="AC572">
        <v>2.2999999999999998</v>
      </c>
      <c r="AD572">
        <v>0.5</v>
      </c>
      <c r="AR572" s="219">
        <v>3.7</v>
      </c>
      <c r="AS572" s="219">
        <v>0.2</v>
      </c>
      <c r="AT572" s="219">
        <v>27</v>
      </c>
      <c r="AU572" s="219">
        <v>0.1</v>
      </c>
      <c r="AW572" s="219">
        <v>33</v>
      </c>
      <c r="AX572" s="219">
        <v>1</v>
      </c>
      <c r="AZ572">
        <v>1</v>
      </c>
      <c r="BA572">
        <v>-0.28199999999999997</v>
      </c>
      <c r="BD572" t="s">
        <v>17215</v>
      </c>
    </row>
    <row r="573" spans="2:56" ht="18" x14ac:dyDescent="0.25">
      <c r="B573">
        <v>1</v>
      </c>
      <c r="C573" t="s">
        <v>14538</v>
      </c>
      <c r="G573" t="s">
        <v>14077</v>
      </c>
      <c r="H573" s="352" t="s">
        <v>11553</v>
      </c>
      <c r="I573" t="s">
        <v>16080</v>
      </c>
      <c r="J573" s="352" t="s">
        <v>14439</v>
      </c>
      <c r="K573">
        <v>400</v>
      </c>
      <c r="L573">
        <v>60</v>
      </c>
      <c r="Q573" s="219">
        <v>8.1</v>
      </c>
      <c r="R573" s="219">
        <v>0.05</v>
      </c>
      <c r="T573" s="219">
        <v>2377</v>
      </c>
      <c r="U573" s="219">
        <v>41</v>
      </c>
      <c r="W573" s="219">
        <v>2057</v>
      </c>
      <c r="X573" s="219">
        <v>43</v>
      </c>
      <c r="AC573">
        <v>3.8</v>
      </c>
      <c r="AD573">
        <v>3</v>
      </c>
      <c r="AR573" s="219">
        <v>3.7</v>
      </c>
      <c r="AS573" s="219">
        <v>0.2</v>
      </c>
      <c r="AT573" s="219">
        <v>27</v>
      </c>
      <c r="AU573" s="219">
        <v>0.1</v>
      </c>
      <c r="AW573" s="219">
        <v>33</v>
      </c>
      <c r="AX573" s="219">
        <v>1</v>
      </c>
      <c r="AZ573">
        <v>1</v>
      </c>
      <c r="BA573">
        <v>1.6</v>
      </c>
      <c r="BD573" t="s">
        <v>17215</v>
      </c>
    </row>
    <row r="574" spans="2:56" ht="18" x14ac:dyDescent="0.25">
      <c r="B574">
        <v>1</v>
      </c>
      <c r="C574" t="s">
        <v>14538</v>
      </c>
      <c r="G574" t="s">
        <v>14077</v>
      </c>
      <c r="H574" s="352" t="s">
        <v>11553</v>
      </c>
      <c r="I574" t="s">
        <v>16080</v>
      </c>
      <c r="J574" s="352" t="s">
        <v>14439</v>
      </c>
      <c r="K574">
        <v>900</v>
      </c>
      <c r="L574">
        <v>211</v>
      </c>
      <c r="Q574" s="219">
        <v>7.8</v>
      </c>
      <c r="R574" s="219">
        <v>0.1</v>
      </c>
      <c r="T574" s="219">
        <v>2422</v>
      </c>
      <c r="U574" s="219">
        <v>47</v>
      </c>
      <c r="W574" s="219">
        <v>2246</v>
      </c>
      <c r="X574" s="219">
        <v>41</v>
      </c>
      <c r="AC574">
        <v>2.2999999999999998</v>
      </c>
      <c r="AD574">
        <v>0.5</v>
      </c>
      <c r="AR574" s="219">
        <v>3.7</v>
      </c>
      <c r="AS574" s="219">
        <v>0.2</v>
      </c>
      <c r="AT574" s="219">
        <v>27</v>
      </c>
      <c r="AU574" s="219">
        <v>0.1</v>
      </c>
      <c r="AW574" s="219">
        <v>33</v>
      </c>
      <c r="AX574" s="219">
        <v>1</v>
      </c>
      <c r="AZ574">
        <v>1</v>
      </c>
      <c r="BA574">
        <v>2.0259999999999998</v>
      </c>
      <c r="BD574" t="s">
        <v>17215</v>
      </c>
    </row>
    <row r="575" spans="2:56" ht="18" x14ac:dyDescent="0.25">
      <c r="B575">
        <v>1</v>
      </c>
      <c r="C575" t="s">
        <v>14538</v>
      </c>
      <c r="G575" t="s">
        <v>14077</v>
      </c>
      <c r="H575" s="352" t="s">
        <v>11553</v>
      </c>
      <c r="I575" t="s">
        <v>16080</v>
      </c>
      <c r="J575" s="352" t="s">
        <v>14439</v>
      </c>
      <c r="K575">
        <v>400</v>
      </c>
      <c r="L575">
        <v>49</v>
      </c>
      <c r="Q575" s="219">
        <v>8.1</v>
      </c>
      <c r="R575" s="219">
        <v>0.04</v>
      </c>
      <c r="T575" s="219">
        <v>2406</v>
      </c>
      <c r="U575" s="219">
        <v>47</v>
      </c>
      <c r="W575" s="219">
        <v>2052</v>
      </c>
      <c r="X575" s="219">
        <v>38</v>
      </c>
      <c r="AC575">
        <v>4.3</v>
      </c>
      <c r="AD575">
        <v>4</v>
      </c>
      <c r="AR575" s="219">
        <v>3.7</v>
      </c>
      <c r="AS575" s="219">
        <v>0.2</v>
      </c>
      <c r="AT575" s="219">
        <v>30.3</v>
      </c>
      <c r="AU575" s="219">
        <v>0.5</v>
      </c>
      <c r="AW575" s="219">
        <v>33</v>
      </c>
      <c r="AX575" s="219">
        <v>1</v>
      </c>
      <c r="AZ575">
        <v>1</v>
      </c>
      <c r="BA575">
        <v>-3.1E-2</v>
      </c>
      <c r="BD575" t="s">
        <v>17215</v>
      </c>
    </row>
    <row r="576" spans="2:56" ht="18" x14ac:dyDescent="0.25">
      <c r="B576">
        <v>1</v>
      </c>
      <c r="C576" t="s">
        <v>14538</v>
      </c>
      <c r="G576" t="s">
        <v>14077</v>
      </c>
      <c r="H576" s="352" t="s">
        <v>11553</v>
      </c>
      <c r="I576" t="s">
        <v>16080</v>
      </c>
      <c r="J576" s="352" t="s">
        <v>14439</v>
      </c>
      <c r="K576">
        <v>950</v>
      </c>
      <c r="L576">
        <v>196</v>
      </c>
      <c r="Q576" s="219">
        <v>7.8</v>
      </c>
      <c r="R576" s="219">
        <v>0.09</v>
      </c>
      <c r="T576" s="219">
        <v>2460</v>
      </c>
      <c r="U576" s="219">
        <v>52</v>
      </c>
      <c r="W576" s="219">
        <v>2268</v>
      </c>
      <c r="X576" s="219">
        <v>54</v>
      </c>
      <c r="AC576">
        <v>2.5</v>
      </c>
      <c r="AD576">
        <v>0.5</v>
      </c>
      <c r="AR576" s="219">
        <v>3.7</v>
      </c>
      <c r="AS576" s="219">
        <v>0.2</v>
      </c>
      <c r="AT576" s="219">
        <v>30.3</v>
      </c>
      <c r="AU576" s="219">
        <v>0.5</v>
      </c>
      <c r="AW576" s="219">
        <v>33</v>
      </c>
      <c r="AX576" s="219">
        <v>1</v>
      </c>
      <c r="AZ576">
        <v>1</v>
      </c>
      <c r="BA576">
        <v>-0.35399999999999998</v>
      </c>
      <c r="BD576" t="s">
        <v>17215</v>
      </c>
    </row>
    <row r="577" spans="2:56" ht="18" x14ac:dyDescent="0.25">
      <c r="B577">
        <v>1</v>
      </c>
      <c r="C577" t="s">
        <v>14538</v>
      </c>
      <c r="G577" t="s">
        <v>14077</v>
      </c>
      <c r="H577" s="352" t="s">
        <v>11553</v>
      </c>
      <c r="I577" t="s">
        <v>16080</v>
      </c>
      <c r="J577" s="352" t="s">
        <v>14439</v>
      </c>
      <c r="K577">
        <v>900</v>
      </c>
      <c r="L577">
        <v>211</v>
      </c>
      <c r="Q577" s="219">
        <v>7.8</v>
      </c>
      <c r="R577" s="219">
        <v>0.1</v>
      </c>
      <c r="T577" s="219">
        <v>2422</v>
      </c>
      <c r="U577" s="219">
        <v>47</v>
      </c>
      <c r="W577" s="219">
        <v>2246</v>
      </c>
      <c r="X577" s="219">
        <v>41</v>
      </c>
      <c r="AC577">
        <v>2.2999999999999998</v>
      </c>
      <c r="AD577">
        <v>0.5</v>
      </c>
      <c r="AR577" s="219">
        <v>3.7</v>
      </c>
      <c r="AS577" s="219">
        <v>0.2</v>
      </c>
      <c r="AT577" s="219">
        <v>27</v>
      </c>
      <c r="AU577" s="219">
        <v>0.1</v>
      </c>
      <c r="AW577" s="219">
        <v>33</v>
      </c>
      <c r="AX577" s="219">
        <v>1</v>
      </c>
      <c r="AZ577">
        <v>1</v>
      </c>
      <c r="BA577">
        <v>0.36699999999999999</v>
      </c>
      <c r="BD577" t="s">
        <v>17215</v>
      </c>
    </row>
    <row r="578" spans="2:56" ht="18" x14ac:dyDescent="0.25">
      <c r="B578">
        <v>1</v>
      </c>
      <c r="C578" t="s">
        <v>14538</v>
      </c>
      <c r="G578" t="s">
        <v>14077</v>
      </c>
      <c r="H578" s="352" t="s">
        <v>11553</v>
      </c>
      <c r="I578" t="s">
        <v>16080</v>
      </c>
      <c r="J578" s="352" t="s">
        <v>14439</v>
      </c>
      <c r="K578">
        <v>1340</v>
      </c>
      <c r="L578">
        <v>207</v>
      </c>
      <c r="Q578" s="219">
        <v>7.6</v>
      </c>
      <c r="R578" s="219">
        <v>0.06</v>
      </c>
      <c r="T578" s="219">
        <v>2442</v>
      </c>
      <c r="U578" s="219">
        <v>33</v>
      </c>
      <c r="W578" s="219">
        <v>2336</v>
      </c>
      <c r="X578" s="219">
        <v>33</v>
      </c>
      <c r="AC578">
        <v>1.7</v>
      </c>
      <c r="AD578">
        <v>0.2</v>
      </c>
      <c r="AR578" s="219">
        <v>3.7</v>
      </c>
      <c r="AS578" s="219">
        <v>0.2</v>
      </c>
      <c r="AT578" s="219">
        <v>27</v>
      </c>
      <c r="AU578" s="219">
        <v>0.1</v>
      </c>
      <c r="AW578" s="219">
        <v>33</v>
      </c>
      <c r="AX578" s="219">
        <v>1</v>
      </c>
      <c r="AZ578">
        <v>1</v>
      </c>
      <c r="BA578">
        <v>1.9910000000000001</v>
      </c>
      <c r="BD578" t="s">
        <v>17215</v>
      </c>
    </row>
    <row r="579" spans="2:56" ht="18" x14ac:dyDescent="0.25">
      <c r="B579">
        <v>1</v>
      </c>
      <c r="C579" t="s">
        <v>14538</v>
      </c>
      <c r="G579" t="s">
        <v>14077</v>
      </c>
      <c r="H579" s="352" t="s">
        <v>11553</v>
      </c>
      <c r="I579" t="s">
        <v>16080</v>
      </c>
      <c r="J579" s="352" t="s">
        <v>14439</v>
      </c>
      <c r="K579">
        <v>950</v>
      </c>
      <c r="L579">
        <v>196</v>
      </c>
      <c r="Q579" s="219">
        <v>7.8</v>
      </c>
      <c r="R579" s="219">
        <v>0.09</v>
      </c>
      <c r="T579" s="219">
        <v>2460</v>
      </c>
      <c r="U579" s="219">
        <v>52</v>
      </c>
      <c r="W579" s="219">
        <v>2268</v>
      </c>
      <c r="X579" s="219">
        <v>54</v>
      </c>
      <c r="AC579">
        <v>2.5</v>
      </c>
      <c r="AD579">
        <v>0.5</v>
      </c>
      <c r="AR579" s="219">
        <v>3.7</v>
      </c>
      <c r="AS579" s="219">
        <v>0.2</v>
      </c>
      <c r="AT579" s="219">
        <v>30.3</v>
      </c>
      <c r="AU579" s="219">
        <v>0.5</v>
      </c>
      <c r="AW579" s="219">
        <v>33</v>
      </c>
      <c r="AX579" s="219">
        <v>1</v>
      </c>
      <c r="AZ579">
        <v>1</v>
      </c>
      <c r="BA579">
        <v>0.10199999999999999</v>
      </c>
      <c r="BD579" t="s">
        <v>17215</v>
      </c>
    </row>
    <row r="580" spans="2:56" ht="18" x14ac:dyDescent="0.25">
      <c r="B580">
        <v>1</v>
      </c>
      <c r="C580" t="s">
        <v>14538</v>
      </c>
      <c r="G580" t="s">
        <v>14077</v>
      </c>
      <c r="H580" s="352" t="s">
        <v>11553</v>
      </c>
      <c r="I580" t="s">
        <v>16080</v>
      </c>
      <c r="J580" s="352" t="s">
        <v>14439</v>
      </c>
      <c r="K580">
        <v>950</v>
      </c>
      <c r="L580">
        <v>196</v>
      </c>
      <c r="Q580" s="219">
        <v>7.8</v>
      </c>
      <c r="R580" s="219">
        <v>0.09</v>
      </c>
      <c r="T580" s="219">
        <v>2460</v>
      </c>
      <c r="U580" s="219">
        <v>52</v>
      </c>
      <c r="W580" s="219">
        <v>2268</v>
      </c>
      <c r="X580" s="219">
        <v>54</v>
      </c>
      <c r="AC580">
        <v>2.5</v>
      </c>
      <c r="AD580">
        <v>0.5</v>
      </c>
      <c r="AR580" s="219">
        <v>3.7</v>
      </c>
      <c r="AS580" s="219">
        <v>0.2</v>
      </c>
      <c r="AT580" s="219">
        <v>30.3</v>
      </c>
      <c r="AU580" s="219">
        <v>0.5</v>
      </c>
      <c r="AW580" s="219">
        <v>33</v>
      </c>
      <c r="AX580" s="219">
        <v>1</v>
      </c>
      <c r="AZ580">
        <v>1</v>
      </c>
      <c r="BA580">
        <v>5.7000000000000002E-2</v>
      </c>
      <c r="BD580" t="s">
        <v>17215</v>
      </c>
    </row>
    <row r="581" spans="2:56" ht="18" x14ac:dyDescent="0.25">
      <c r="B581">
        <v>1</v>
      </c>
      <c r="C581" t="s">
        <v>14538</v>
      </c>
      <c r="G581" t="s">
        <v>14077</v>
      </c>
      <c r="H581" s="352" t="s">
        <v>11553</v>
      </c>
      <c r="I581" t="s">
        <v>16080</v>
      </c>
      <c r="J581" s="352" t="s">
        <v>14439</v>
      </c>
      <c r="K581">
        <v>1290</v>
      </c>
      <c r="L581">
        <v>247</v>
      </c>
      <c r="Q581" s="219">
        <v>7.6</v>
      </c>
      <c r="R581" s="219">
        <v>0.08</v>
      </c>
      <c r="T581" s="219">
        <v>2447</v>
      </c>
      <c r="U581" s="219">
        <v>77</v>
      </c>
      <c r="W581" s="219">
        <v>2311</v>
      </c>
      <c r="X581" s="219">
        <v>77</v>
      </c>
      <c r="AC581">
        <v>2</v>
      </c>
      <c r="AD581">
        <v>0.4</v>
      </c>
      <c r="AR581" s="219">
        <v>3.7</v>
      </c>
      <c r="AS581" s="219">
        <v>0.2</v>
      </c>
      <c r="AT581" s="219">
        <v>30.3</v>
      </c>
      <c r="AU581" s="219">
        <v>0.5</v>
      </c>
      <c r="AW581" s="219">
        <v>33</v>
      </c>
      <c r="AX581" s="219">
        <v>1</v>
      </c>
      <c r="AZ581">
        <v>1</v>
      </c>
      <c r="BA581">
        <v>0.48399999999999999</v>
      </c>
      <c r="BD581" t="s">
        <v>17215</v>
      </c>
    </row>
    <row r="582" spans="2:56" ht="18" x14ac:dyDescent="0.25">
      <c r="B582">
        <v>1</v>
      </c>
      <c r="C582" t="s">
        <v>14538</v>
      </c>
      <c r="G582" t="s">
        <v>14077</v>
      </c>
      <c r="H582" s="352" t="s">
        <v>11553</v>
      </c>
      <c r="I582" t="s">
        <v>16080</v>
      </c>
      <c r="J582" s="352" t="s">
        <v>14439</v>
      </c>
      <c r="K582">
        <v>1290</v>
      </c>
      <c r="L582">
        <v>247</v>
      </c>
      <c r="Q582" s="219">
        <v>7.6</v>
      </c>
      <c r="R582" s="219">
        <v>0.08</v>
      </c>
      <c r="T582" s="219">
        <v>2447</v>
      </c>
      <c r="U582" s="219">
        <v>77</v>
      </c>
      <c r="W582" s="219">
        <v>2311</v>
      </c>
      <c r="X582" s="219">
        <v>77</v>
      </c>
      <c r="AC582">
        <v>2</v>
      </c>
      <c r="AD582">
        <v>0.4</v>
      </c>
      <c r="AR582" s="219">
        <v>3.7</v>
      </c>
      <c r="AS582" s="219">
        <v>0.2</v>
      </c>
      <c r="AT582" s="219">
        <v>30.3</v>
      </c>
      <c r="AU582" s="219">
        <v>0.5</v>
      </c>
      <c r="AW582" s="219">
        <v>33</v>
      </c>
      <c r="AX582" s="219">
        <v>1</v>
      </c>
      <c r="AZ582">
        <v>1</v>
      </c>
      <c r="BA582">
        <v>0.41</v>
      </c>
      <c r="BD582" t="s">
        <v>17215</v>
      </c>
    </row>
    <row r="583" spans="2:56" ht="18" x14ac:dyDescent="0.25">
      <c r="B583">
        <v>1</v>
      </c>
      <c r="C583" t="s">
        <v>14538</v>
      </c>
      <c r="G583" t="s">
        <v>14077</v>
      </c>
      <c r="H583" s="352" t="s">
        <v>11553</v>
      </c>
      <c r="I583" t="s">
        <v>16080</v>
      </c>
      <c r="J583" s="352" t="s">
        <v>14439</v>
      </c>
      <c r="K583">
        <v>900</v>
      </c>
      <c r="L583">
        <v>211</v>
      </c>
      <c r="Q583" s="219">
        <v>7.8</v>
      </c>
      <c r="R583" s="219">
        <v>0.1</v>
      </c>
      <c r="T583" s="219">
        <v>2422</v>
      </c>
      <c r="U583" s="219">
        <v>47</v>
      </c>
      <c r="W583" s="219">
        <v>2246</v>
      </c>
      <c r="X583" s="219">
        <v>41</v>
      </c>
      <c r="AC583">
        <v>2.2999999999999998</v>
      </c>
      <c r="AD583">
        <v>0.5</v>
      </c>
      <c r="AR583" s="219">
        <v>3.7</v>
      </c>
      <c r="AS583" s="219">
        <v>0.2</v>
      </c>
      <c r="AT583" s="219">
        <v>27</v>
      </c>
      <c r="AU583" s="219">
        <v>0.1</v>
      </c>
      <c r="AW583" s="219">
        <v>33</v>
      </c>
      <c r="AX583" s="219">
        <v>1</v>
      </c>
      <c r="AZ583">
        <v>1</v>
      </c>
      <c r="BA583">
        <v>1.17</v>
      </c>
      <c r="BD583" t="s">
        <v>17215</v>
      </c>
    </row>
    <row r="584" spans="2:56" ht="18" x14ac:dyDescent="0.25">
      <c r="B584">
        <v>1</v>
      </c>
      <c r="C584" t="s">
        <v>14538</v>
      </c>
      <c r="G584" t="s">
        <v>14077</v>
      </c>
      <c r="H584" s="352" t="s">
        <v>11553</v>
      </c>
      <c r="I584" t="s">
        <v>16080</v>
      </c>
      <c r="J584" s="352" t="s">
        <v>14439</v>
      </c>
      <c r="K584">
        <v>950</v>
      </c>
      <c r="L584">
        <v>196</v>
      </c>
      <c r="Q584" s="219">
        <v>7.8</v>
      </c>
      <c r="R584" s="219">
        <v>0.09</v>
      </c>
      <c r="T584" s="219">
        <v>2460</v>
      </c>
      <c r="U584" s="219">
        <v>52</v>
      </c>
      <c r="W584" s="219">
        <v>2268</v>
      </c>
      <c r="X584" s="219">
        <v>54</v>
      </c>
      <c r="AC584">
        <v>2.5</v>
      </c>
      <c r="AD584">
        <v>0.5</v>
      </c>
      <c r="AR584" s="219">
        <v>3.7</v>
      </c>
      <c r="AS584" s="219">
        <v>0.2</v>
      </c>
      <c r="AT584" s="219">
        <v>30.3</v>
      </c>
      <c r="AU584" s="219">
        <v>0.5</v>
      </c>
      <c r="AW584" s="219">
        <v>33</v>
      </c>
      <c r="AX584" s="219">
        <v>1</v>
      </c>
      <c r="AZ584">
        <v>1</v>
      </c>
      <c r="BA584">
        <v>-1.7000000000000001E-2</v>
      </c>
      <c r="BD584" t="s">
        <v>17215</v>
      </c>
    </row>
    <row r="585" spans="2:56" ht="18" x14ac:dyDescent="0.25">
      <c r="B585">
        <v>1</v>
      </c>
      <c r="C585" t="s">
        <v>14538</v>
      </c>
      <c r="G585" t="s">
        <v>14077</v>
      </c>
      <c r="H585" s="352" t="s">
        <v>11553</v>
      </c>
      <c r="I585" t="s">
        <v>16080</v>
      </c>
      <c r="J585" s="352" t="s">
        <v>14439</v>
      </c>
      <c r="K585">
        <v>400</v>
      </c>
      <c r="L585">
        <v>60</v>
      </c>
      <c r="Q585" s="219">
        <v>8.1</v>
      </c>
      <c r="R585" s="219">
        <v>0.05</v>
      </c>
      <c r="T585" s="219">
        <v>2377</v>
      </c>
      <c r="U585" s="219">
        <v>41</v>
      </c>
      <c r="W585" s="219">
        <v>2057</v>
      </c>
      <c r="X585" s="219">
        <v>43</v>
      </c>
      <c r="AC585">
        <v>3.8</v>
      </c>
      <c r="AD585">
        <v>3</v>
      </c>
      <c r="AR585" s="219">
        <v>3.7</v>
      </c>
      <c r="AS585" s="219">
        <v>0.2</v>
      </c>
      <c r="AT585" s="219">
        <v>27</v>
      </c>
      <c r="AU585" s="219">
        <v>0.1</v>
      </c>
      <c r="AW585" s="219">
        <v>33</v>
      </c>
      <c r="AX585" s="219">
        <v>1</v>
      </c>
      <c r="AZ585">
        <v>1</v>
      </c>
      <c r="BA585">
        <v>0.96</v>
      </c>
      <c r="BD585" t="s">
        <v>17215</v>
      </c>
    </row>
    <row r="586" spans="2:56" ht="18" x14ac:dyDescent="0.25">
      <c r="B586">
        <v>1</v>
      </c>
      <c r="C586" t="s">
        <v>14538</v>
      </c>
      <c r="G586" t="s">
        <v>14077</v>
      </c>
      <c r="H586" s="352" t="s">
        <v>11553</v>
      </c>
      <c r="I586" t="s">
        <v>16080</v>
      </c>
      <c r="J586" s="352" t="s">
        <v>14439</v>
      </c>
      <c r="K586">
        <v>400</v>
      </c>
      <c r="L586">
        <v>49</v>
      </c>
      <c r="Q586" s="219">
        <v>8.1</v>
      </c>
      <c r="R586" s="219">
        <v>0.04</v>
      </c>
      <c r="T586" s="219">
        <v>2406</v>
      </c>
      <c r="U586" s="219">
        <v>47</v>
      </c>
      <c r="W586" s="219">
        <v>2052</v>
      </c>
      <c r="X586" s="219">
        <v>38</v>
      </c>
      <c r="AC586">
        <v>4.3</v>
      </c>
      <c r="AD586">
        <v>4</v>
      </c>
      <c r="AR586" s="219">
        <v>3.7</v>
      </c>
      <c r="AS586" s="219">
        <v>0.2</v>
      </c>
      <c r="AT586" s="219">
        <v>30.3</v>
      </c>
      <c r="AU586" s="219">
        <v>0.5</v>
      </c>
      <c r="AW586" s="219">
        <v>33</v>
      </c>
      <c r="AX586" s="219">
        <v>1</v>
      </c>
      <c r="AZ586">
        <v>1</v>
      </c>
      <c r="BA586">
        <v>1.36</v>
      </c>
      <c r="BD586" t="s">
        <v>17215</v>
      </c>
    </row>
    <row r="587" spans="2:56" ht="18" x14ac:dyDescent="0.25">
      <c r="B587">
        <v>1</v>
      </c>
      <c r="C587" t="s">
        <v>14538</v>
      </c>
      <c r="G587" t="s">
        <v>14077</v>
      </c>
      <c r="H587" s="352" t="s">
        <v>11553</v>
      </c>
      <c r="I587" t="s">
        <v>16080</v>
      </c>
      <c r="J587" s="352" t="s">
        <v>14439</v>
      </c>
      <c r="K587">
        <v>950</v>
      </c>
      <c r="L587">
        <v>196</v>
      </c>
      <c r="Q587" s="219">
        <v>7.8</v>
      </c>
      <c r="R587" s="219">
        <v>0.09</v>
      </c>
      <c r="T587" s="219">
        <v>2460</v>
      </c>
      <c r="U587" s="219">
        <v>52</v>
      </c>
      <c r="W587" s="219">
        <v>2268</v>
      </c>
      <c r="X587" s="219">
        <v>54</v>
      </c>
      <c r="AC587">
        <v>2.5</v>
      </c>
      <c r="AD587">
        <v>0.5</v>
      </c>
      <c r="AR587" s="219">
        <v>3.7</v>
      </c>
      <c r="AS587" s="219">
        <v>0.2</v>
      </c>
      <c r="AT587" s="219">
        <v>30.3</v>
      </c>
      <c r="AU587" s="219">
        <v>0.5</v>
      </c>
      <c r="AW587" s="219">
        <v>33</v>
      </c>
      <c r="AX587" s="219">
        <v>1</v>
      </c>
      <c r="AZ587">
        <v>1</v>
      </c>
      <c r="BA587">
        <v>0.13400000000000001</v>
      </c>
      <c r="BD587" t="s">
        <v>17215</v>
      </c>
    </row>
    <row r="588" spans="2:56" ht="18" x14ac:dyDescent="0.25">
      <c r="B588">
        <v>1</v>
      </c>
      <c r="C588" t="s">
        <v>14538</v>
      </c>
      <c r="G588" t="s">
        <v>14077</v>
      </c>
      <c r="H588" s="352" t="s">
        <v>11553</v>
      </c>
      <c r="I588" t="s">
        <v>16080</v>
      </c>
      <c r="J588" s="352" t="s">
        <v>14439</v>
      </c>
      <c r="K588">
        <v>400</v>
      </c>
      <c r="L588">
        <v>49</v>
      </c>
      <c r="Q588" s="219">
        <v>8.1</v>
      </c>
      <c r="R588" s="219">
        <v>0.04</v>
      </c>
      <c r="T588" s="219">
        <v>2406</v>
      </c>
      <c r="U588" s="219">
        <v>47</v>
      </c>
      <c r="W588" s="219">
        <v>2052</v>
      </c>
      <c r="X588" s="219">
        <v>38</v>
      </c>
      <c r="AC588">
        <v>4.3</v>
      </c>
      <c r="AD588">
        <v>4</v>
      </c>
      <c r="AR588" s="219">
        <v>3.7</v>
      </c>
      <c r="AS588" s="219">
        <v>0.2</v>
      </c>
      <c r="AT588" s="219">
        <v>30.3</v>
      </c>
      <c r="AU588" s="219">
        <v>0.5</v>
      </c>
      <c r="AW588" s="219">
        <v>33</v>
      </c>
      <c r="AX588" s="219">
        <v>1</v>
      </c>
      <c r="AZ588">
        <v>1</v>
      </c>
      <c r="BA588">
        <v>2.0219999999999998</v>
      </c>
      <c r="BD588" t="s">
        <v>17215</v>
      </c>
    </row>
    <row r="589" spans="2:56" ht="18" x14ac:dyDescent="0.25">
      <c r="B589">
        <v>1</v>
      </c>
      <c r="C589" t="s">
        <v>14538</v>
      </c>
      <c r="G589" t="s">
        <v>14077</v>
      </c>
      <c r="H589" s="352" t="s">
        <v>11553</v>
      </c>
      <c r="I589" t="s">
        <v>16080</v>
      </c>
      <c r="J589" s="352" t="s">
        <v>14439</v>
      </c>
      <c r="K589">
        <v>1340</v>
      </c>
      <c r="L589">
        <v>207</v>
      </c>
      <c r="Q589" s="219">
        <v>7.6</v>
      </c>
      <c r="R589" s="219">
        <v>0.06</v>
      </c>
      <c r="T589" s="219">
        <v>2442</v>
      </c>
      <c r="U589" s="219">
        <v>33</v>
      </c>
      <c r="W589" s="219">
        <v>2336</v>
      </c>
      <c r="X589" s="219">
        <v>33</v>
      </c>
      <c r="AC589">
        <v>1.7</v>
      </c>
      <c r="AD589">
        <v>0.2</v>
      </c>
      <c r="AR589" s="219">
        <v>3.7</v>
      </c>
      <c r="AS589" s="219">
        <v>0.2</v>
      </c>
      <c r="AT589" s="219">
        <v>27</v>
      </c>
      <c r="AU589" s="219">
        <v>0.1</v>
      </c>
      <c r="AW589" s="219">
        <v>33</v>
      </c>
      <c r="AX589" s="219">
        <v>1</v>
      </c>
      <c r="AZ589">
        <v>1</v>
      </c>
      <c r="BA589">
        <v>-0.83399999999999996</v>
      </c>
      <c r="BD589" t="s">
        <v>17215</v>
      </c>
    </row>
    <row r="590" spans="2:56" ht="18" x14ac:dyDescent="0.25">
      <c r="B590">
        <v>1</v>
      </c>
      <c r="C590" t="s">
        <v>14538</v>
      </c>
      <c r="G590" t="s">
        <v>14077</v>
      </c>
      <c r="H590" s="352" t="s">
        <v>11553</v>
      </c>
      <c r="I590" t="s">
        <v>16080</v>
      </c>
      <c r="J590" s="352" t="s">
        <v>14439</v>
      </c>
      <c r="K590">
        <v>400</v>
      </c>
      <c r="L590">
        <v>60</v>
      </c>
      <c r="Q590" s="219">
        <v>8.1</v>
      </c>
      <c r="R590" s="219">
        <v>0.05</v>
      </c>
      <c r="T590" s="219">
        <v>2377</v>
      </c>
      <c r="U590" s="219">
        <v>41</v>
      </c>
      <c r="W590" s="219">
        <v>2057</v>
      </c>
      <c r="X590" s="219">
        <v>43</v>
      </c>
      <c r="AC590">
        <v>3.8</v>
      </c>
      <c r="AD590">
        <v>3</v>
      </c>
      <c r="AR590" s="219">
        <v>3.7</v>
      </c>
      <c r="AS590" s="219">
        <v>0.2</v>
      </c>
      <c r="AT590" s="219">
        <v>27</v>
      </c>
      <c r="AU590" s="219">
        <v>0.1</v>
      </c>
      <c r="AW590" s="219">
        <v>33</v>
      </c>
      <c r="AX590" s="219">
        <v>1</v>
      </c>
      <c r="AZ590">
        <v>1</v>
      </c>
      <c r="BA590">
        <v>1.65</v>
      </c>
      <c r="BD590" t="s">
        <v>17215</v>
      </c>
    </row>
    <row r="591" spans="2:56" ht="18" x14ac:dyDescent="0.25">
      <c r="B591">
        <v>1</v>
      </c>
      <c r="C591" t="s">
        <v>14538</v>
      </c>
      <c r="G591" t="s">
        <v>14077</v>
      </c>
      <c r="H591" s="352" t="s">
        <v>11553</v>
      </c>
      <c r="I591" t="s">
        <v>16080</v>
      </c>
      <c r="J591" s="352" t="s">
        <v>14439</v>
      </c>
      <c r="K591">
        <v>400</v>
      </c>
      <c r="L591">
        <v>60</v>
      </c>
      <c r="Q591" s="219">
        <v>8.1</v>
      </c>
      <c r="R591" s="219">
        <v>0.05</v>
      </c>
      <c r="T591" s="219">
        <v>2377</v>
      </c>
      <c r="U591" s="219">
        <v>41</v>
      </c>
      <c r="W591" s="219">
        <v>2057</v>
      </c>
      <c r="X591" s="219">
        <v>43</v>
      </c>
      <c r="AC591">
        <v>3.8</v>
      </c>
      <c r="AD591">
        <v>3</v>
      </c>
      <c r="AR591" s="219">
        <v>3.7</v>
      </c>
      <c r="AS591" s="219">
        <v>0.2</v>
      </c>
      <c r="AT591" s="219">
        <v>27</v>
      </c>
      <c r="AU591" s="219">
        <v>0.1</v>
      </c>
      <c r="AW591" s="219">
        <v>33</v>
      </c>
      <c r="AX591" s="219">
        <v>1</v>
      </c>
      <c r="AZ591">
        <v>1</v>
      </c>
      <c r="BA591">
        <v>0.995</v>
      </c>
      <c r="BD591" t="s">
        <v>17215</v>
      </c>
    </row>
    <row r="592" spans="2:56" ht="18" x14ac:dyDescent="0.25">
      <c r="B592">
        <v>1</v>
      </c>
      <c r="C592" t="s">
        <v>14538</v>
      </c>
      <c r="G592" t="s">
        <v>14077</v>
      </c>
      <c r="H592" s="352" t="s">
        <v>11553</v>
      </c>
      <c r="I592" t="s">
        <v>16080</v>
      </c>
      <c r="J592" s="352" t="s">
        <v>14439</v>
      </c>
      <c r="K592">
        <v>1290</v>
      </c>
      <c r="L592">
        <v>247</v>
      </c>
      <c r="Q592" s="219">
        <v>7.6</v>
      </c>
      <c r="R592" s="219">
        <v>0.08</v>
      </c>
      <c r="T592" s="219">
        <v>2447</v>
      </c>
      <c r="U592" s="219">
        <v>77</v>
      </c>
      <c r="W592" s="219">
        <v>2311</v>
      </c>
      <c r="X592" s="219">
        <v>77</v>
      </c>
      <c r="AC592">
        <v>2</v>
      </c>
      <c r="AD592">
        <v>0.4</v>
      </c>
      <c r="AR592" s="219">
        <v>3.7</v>
      </c>
      <c r="AS592" s="219">
        <v>0.2</v>
      </c>
      <c r="AT592" s="219">
        <v>30.3</v>
      </c>
      <c r="AU592" s="219">
        <v>0.5</v>
      </c>
      <c r="AW592" s="219">
        <v>33</v>
      </c>
      <c r="AX592" s="219">
        <v>1</v>
      </c>
      <c r="AZ592">
        <v>1</v>
      </c>
      <c r="BA592">
        <v>1.159</v>
      </c>
      <c r="BD592" t="s">
        <v>17215</v>
      </c>
    </row>
    <row r="593" spans="2:56" ht="18" x14ac:dyDescent="0.25">
      <c r="B593">
        <v>1</v>
      </c>
      <c r="C593" t="s">
        <v>14538</v>
      </c>
      <c r="G593" t="s">
        <v>14077</v>
      </c>
      <c r="H593" s="352" t="s">
        <v>11553</v>
      </c>
      <c r="I593" t="s">
        <v>16080</v>
      </c>
      <c r="J593" s="352" t="s">
        <v>14439</v>
      </c>
      <c r="K593">
        <v>400</v>
      </c>
      <c r="L593">
        <v>60</v>
      </c>
      <c r="Q593" s="219">
        <v>8.1</v>
      </c>
      <c r="R593" s="219">
        <v>0.05</v>
      </c>
      <c r="T593" s="219">
        <v>2377</v>
      </c>
      <c r="U593" s="219">
        <v>41</v>
      </c>
      <c r="W593" s="219">
        <v>2057</v>
      </c>
      <c r="X593" s="219">
        <v>43</v>
      </c>
      <c r="AC593">
        <v>3.8</v>
      </c>
      <c r="AD593">
        <v>3</v>
      </c>
      <c r="AR593" s="219">
        <v>3.7</v>
      </c>
      <c r="AS593" s="219">
        <v>0.2</v>
      </c>
      <c r="AT593" s="219">
        <v>27</v>
      </c>
      <c r="AU593" s="219">
        <v>0.1</v>
      </c>
      <c r="AW593" s="219">
        <v>33</v>
      </c>
      <c r="AX593" s="219">
        <v>1</v>
      </c>
      <c r="AZ593">
        <v>1</v>
      </c>
      <c r="BA593">
        <v>1.7</v>
      </c>
      <c r="BD593" t="s">
        <v>17215</v>
      </c>
    </row>
    <row r="594" spans="2:56" ht="18" x14ac:dyDescent="0.25">
      <c r="B594">
        <v>1</v>
      </c>
      <c r="C594" t="s">
        <v>14538</v>
      </c>
      <c r="G594" t="s">
        <v>14077</v>
      </c>
      <c r="H594" s="352" t="s">
        <v>11553</v>
      </c>
      <c r="I594" t="s">
        <v>16080</v>
      </c>
      <c r="J594" s="352" t="s">
        <v>14439</v>
      </c>
      <c r="K594">
        <v>1290</v>
      </c>
      <c r="L594">
        <v>247</v>
      </c>
      <c r="Q594" s="219">
        <v>7.6</v>
      </c>
      <c r="R594" s="219">
        <v>0.08</v>
      </c>
      <c r="T594" s="219">
        <v>2447</v>
      </c>
      <c r="U594" s="219">
        <v>77</v>
      </c>
      <c r="W594" s="219">
        <v>2311</v>
      </c>
      <c r="X594" s="219">
        <v>77</v>
      </c>
      <c r="AC594">
        <v>2</v>
      </c>
      <c r="AD594">
        <v>0.4</v>
      </c>
      <c r="AR594" s="219">
        <v>3.7</v>
      </c>
      <c r="AS594" s="219">
        <v>0.2</v>
      </c>
      <c r="AT594" s="219">
        <v>30.3</v>
      </c>
      <c r="AU594" s="219">
        <v>0.5</v>
      </c>
      <c r="AW594" s="219">
        <v>33</v>
      </c>
      <c r="AX594" s="219">
        <v>1</v>
      </c>
      <c r="AZ594">
        <v>1</v>
      </c>
      <c r="BA594">
        <v>-1.4999999999999999E-2</v>
      </c>
      <c r="BD594" t="s">
        <v>17215</v>
      </c>
    </row>
    <row r="595" spans="2:56" ht="18" x14ac:dyDescent="0.25">
      <c r="B595">
        <v>1</v>
      </c>
      <c r="C595" t="s">
        <v>14538</v>
      </c>
      <c r="G595" t="s">
        <v>14077</v>
      </c>
      <c r="H595" s="352" t="s">
        <v>11553</v>
      </c>
      <c r="I595" t="s">
        <v>16080</v>
      </c>
      <c r="J595" s="352" t="s">
        <v>14439</v>
      </c>
      <c r="K595">
        <v>400</v>
      </c>
      <c r="L595">
        <v>60</v>
      </c>
      <c r="Q595" s="219">
        <v>8.1</v>
      </c>
      <c r="R595" s="219">
        <v>0.05</v>
      </c>
      <c r="T595" s="219">
        <v>2377</v>
      </c>
      <c r="U595" s="219">
        <v>41</v>
      </c>
      <c r="W595" s="219">
        <v>2057</v>
      </c>
      <c r="X595" s="219">
        <v>43</v>
      </c>
      <c r="AC595">
        <v>3.8</v>
      </c>
      <c r="AD595">
        <v>3</v>
      </c>
      <c r="AR595" s="219">
        <v>3.7</v>
      </c>
      <c r="AS595" s="219">
        <v>0.2</v>
      </c>
      <c r="AT595" s="219">
        <v>27</v>
      </c>
      <c r="AU595" s="219">
        <v>0.1</v>
      </c>
      <c r="AW595" s="219">
        <v>33</v>
      </c>
      <c r="AX595" s="219">
        <v>1</v>
      </c>
      <c r="AZ595">
        <v>1</v>
      </c>
      <c r="BA595">
        <v>1.446</v>
      </c>
      <c r="BD595" t="s">
        <v>17215</v>
      </c>
    </row>
    <row r="596" spans="2:56" ht="18" x14ac:dyDescent="0.25">
      <c r="B596">
        <v>1</v>
      </c>
      <c r="C596" t="s">
        <v>14538</v>
      </c>
      <c r="G596" t="s">
        <v>14077</v>
      </c>
      <c r="H596" s="352" t="s">
        <v>11553</v>
      </c>
      <c r="I596" t="s">
        <v>16080</v>
      </c>
      <c r="J596" s="352" t="s">
        <v>14439</v>
      </c>
      <c r="K596">
        <v>900</v>
      </c>
      <c r="L596">
        <v>211</v>
      </c>
      <c r="Q596" s="219">
        <v>7.8</v>
      </c>
      <c r="R596" s="219">
        <v>0.1</v>
      </c>
      <c r="T596" s="219">
        <v>2422</v>
      </c>
      <c r="U596" s="219">
        <v>47</v>
      </c>
      <c r="W596" s="219">
        <v>2246</v>
      </c>
      <c r="X596" s="219">
        <v>41</v>
      </c>
      <c r="AC596">
        <v>2.2999999999999998</v>
      </c>
      <c r="AD596">
        <v>0.5</v>
      </c>
      <c r="AR596" s="219">
        <v>3.7</v>
      </c>
      <c r="AS596" s="219">
        <v>0.2</v>
      </c>
      <c r="AT596" s="219">
        <v>27</v>
      </c>
      <c r="AU596" s="219">
        <v>0.1</v>
      </c>
      <c r="AW596" s="219">
        <v>33</v>
      </c>
      <c r="AX596" s="219">
        <v>1</v>
      </c>
      <c r="AZ596">
        <v>1</v>
      </c>
      <c r="BA596">
        <v>1.6140000000000001</v>
      </c>
      <c r="BD596" t="s">
        <v>17215</v>
      </c>
    </row>
    <row r="597" spans="2:56" ht="18" x14ac:dyDescent="0.25">
      <c r="B597">
        <v>1</v>
      </c>
      <c r="C597" t="s">
        <v>14538</v>
      </c>
      <c r="G597" t="s">
        <v>14077</v>
      </c>
      <c r="H597" s="352" t="s">
        <v>11553</v>
      </c>
      <c r="I597" t="s">
        <v>16080</v>
      </c>
      <c r="J597" s="352" t="s">
        <v>14439</v>
      </c>
      <c r="K597">
        <v>1340</v>
      </c>
      <c r="L597">
        <v>207</v>
      </c>
      <c r="Q597" s="219">
        <v>7.6</v>
      </c>
      <c r="R597" s="219">
        <v>0.06</v>
      </c>
      <c r="T597" s="219">
        <v>2442</v>
      </c>
      <c r="U597" s="219">
        <v>33</v>
      </c>
      <c r="W597" s="219">
        <v>2336</v>
      </c>
      <c r="X597" s="219">
        <v>33</v>
      </c>
      <c r="AC597">
        <v>1.7</v>
      </c>
      <c r="AD597">
        <v>0.2</v>
      </c>
      <c r="AR597" s="219">
        <v>3.7</v>
      </c>
      <c r="AS597" s="219">
        <v>0.2</v>
      </c>
      <c r="AT597" s="219">
        <v>27</v>
      </c>
      <c r="AU597" s="219">
        <v>0.1</v>
      </c>
      <c r="AW597" s="219">
        <v>33</v>
      </c>
      <c r="AX597" s="219">
        <v>1</v>
      </c>
      <c r="AZ597">
        <v>1</v>
      </c>
      <c r="BA597">
        <v>1.6739999999999999</v>
      </c>
      <c r="BD597" t="s">
        <v>17215</v>
      </c>
    </row>
    <row r="598" spans="2:56" ht="18" x14ac:dyDescent="0.25">
      <c r="B598">
        <v>1</v>
      </c>
      <c r="C598" t="s">
        <v>14538</v>
      </c>
      <c r="G598" t="s">
        <v>14077</v>
      </c>
      <c r="H598" s="352" t="s">
        <v>11553</v>
      </c>
      <c r="I598" t="s">
        <v>16080</v>
      </c>
      <c r="J598" s="352" t="s">
        <v>14439</v>
      </c>
      <c r="K598">
        <v>900</v>
      </c>
      <c r="L598">
        <v>211</v>
      </c>
      <c r="Q598" s="219">
        <v>7.8</v>
      </c>
      <c r="R598" s="219">
        <v>0.1</v>
      </c>
      <c r="T598" s="219">
        <v>2422</v>
      </c>
      <c r="U598" s="219">
        <v>47</v>
      </c>
      <c r="W598" s="219">
        <v>2246</v>
      </c>
      <c r="X598" s="219">
        <v>41</v>
      </c>
      <c r="AC598">
        <v>2.2999999999999998</v>
      </c>
      <c r="AD598">
        <v>0.5</v>
      </c>
      <c r="AR598" s="219">
        <v>3.7</v>
      </c>
      <c r="AS598" s="219">
        <v>0.2</v>
      </c>
      <c r="AT598" s="219">
        <v>27</v>
      </c>
      <c r="AU598" s="219">
        <v>0.1</v>
      </c>
      <c r="AW598" s="219">
        <v>33</v>
      </c>
      <c r="AX598" s="219">
        <v>1</v>
      </c>
      <c r="AZ598">
        <v>1</v>
      </c>
      <c r="BA598">
        <v>-0.35699999999999998</v>
      </c>
      <c r="BD598" t="s">
        <v>17215</v>
      </c>
    </row>
    <row r="599" spans="2:56" ht="18" x14ac:dyDescent="0.25">
      <c r="B599">
        <v>1</v>
      </c>
      <c r="C599" t="s">
        <v>14538</v>
      </c>
      <c r="G599" t="s">
        <v>14077</v>
      </c>
      <c r="H599" s="352" t="s">
        <v>11553</v>
      </c>
      <c r="I599" t="s">
        <v>16080</v>
      </c>
      <c r="J599" s="352" t="s">
        <v>14439</v>
      </c>
      <c r="K599">
        <v>950</v>
      </c>
      <c r="L599">
        <v>196</v>
      </c>
      <c r="Q599" s="219">
        <v>7.8</v>
      </c>
      <c r="R599" s="219">
        <v>0.09</v>
      </c>
      <c r="T599" s="219">
        <v>2460</v>
      </c>
      <c r="U599" s="219">
        <v>52</v>
      </c>
      <c r="W599" s="219">
        <v>2268</v>
      </c>
      <c r="X599" s="219">
        <v>54</v>
      </c>
      <c r="AC599">
        <v>2.5</v>
      </c>
      <c r="AD599">
        <v>0.5</v>
      </c>
      <c r="AR599" s="219">
        <v>3.7</v>
      </c>
      <c r="AS599" s="219">
        <v>0.2</v>
      </c>
      <c r="AT599" s="219">
        <v>30.3</v>
      </c>
      <c r="AU599" s="219">
        <v>0.5</v>
      </c>
      <c r="AW599" s="219">
        <v>33</v>
      </c>
      <c r="AX599" s="219">
        <v>1</v>
      </c>
      <c r="AZ599">
        <v>1</v>
      </c>
      <c r="BA599">
        <v>0.315</v>
      </c>
      <c r="BD599" t="s">
        <v>17215</v>
      </c>
    </row>
    <row r="600" spans="2:56" ht="18" x14ac:dyDescent="0.25">
      <c r="B600">
        <v>1</v>
      </c>
      <c r="C600" t="s">
        <v>14538</v>
      </c>
      <c r="G600" t="s">
        <v>14077</v>
      </c>
      <c r="H600" s="352" t="s">
        <v>11553</v>
      </c>
      <c r="I600" t="s">
        <v>16080</v>
      </c>
      <c r="J600" s="352" t="s">
        <v>14439</v>
      </c>
      <c r="K600">
        <v>400</v>
      </c>
      <c r="L600">
        <v>60</v>
      </c>
      <c r="Q600" s="219">
        <v>8.1</v>
      </c>
      <c r="R600" s="219">
        <v>0.05</v>
      </c>
      <c r="T600" s="219">
        <v>2377</v>
      </c>
      <c r="U600" s="219">
        <v>41</v>
      </c>
      <c r="W600" s="219">
        <v>2057</v>
      </c>
      <c r="X600" s="219">
        <v>43</v>
      </c>
      <c r="AC600">
        <v>3.8</v>
      </c>
      <c r="AD600">
        <v>3</v>
      </c>
      <c r="AR600" s="219">
        <v>3.7</v>
      </c>
      <c r="AS600" s="219">
        <v>0.2</v>
      </c>
      <c r="AT600" s="219">
        <v>27</v>
      </c>
      <c r="AU600" s="219">
        <v>0.1</v>
      </c>
      <c r="AW600" s="219">
        <v>33</v>
      </c>
      <c r="AX600" s="219">
        <v>1</v>
      </c>
      <c r="AZ600">
        <v>1</v>
      </c>
      <c r="BA600">
        <v>1.7210000000000001</v>
      </c>
      <c r="BD600" t="s">
        <v>17215</v>
      </c>
    </row>
    <row r="601" spans="2:56" ht="18" x14ac:dyDescent="0.25">
      <c r="B601">
        <v>1</v>
      </c>
      <c r="C601" t="s">
        <v>14538</v>
      </c>
      <c r="G601" t="s">
        <v>14077</v>
      </c>
      <c r="H601" s="352" t="s">
        <v>11553</v>
      </c>
      <c r="I601" t="s">
        <v>16080</v>
      </c>
      <c r="J601" s="352" t="s">
        <v>14439</v>
      </c>
      <c r="K601">
        <v>1340</v>
      </c>
      <c r="L601">
        <v>207</v>
      </c>
      <c r="Q601" s="219">
        <v>7.6</v>
      </c>
      <c r="R601" s="219">
        <v>0.06</v>
      </c>
      <c r="T601" s="219">
        <v>2442</v>
      </c>
      <c r="U601" s="219">
        <v>33</v>
      </c>
      <c r="W601" s="219">
        <v>2336</v>
      </c>
      <c r="X601" s="219">
        <v>33</v>
      </c>
      <c r="AC601">
        <v>1.7</v>
      </c>
      <c r="AD601">
        <v>0.2</v>
      </c>
      <c r="AR601" s="219">
        <v>3.7</v>
      </c>
      <c r="AS601" s="219">
        <v>0.2</v>
      </c>
      <c r="AT601" s="219">
        <v>27</v>
      </c>
      <c r="AU601" s="219">
        <v>0.1</v>
      </c>
      <c r="AW601" s="219">
        <v>33</v>
      </c>
      <c r="AX601" s="219">
        <v>1</v>
      </c>
      <c r="AZ601">
        <v>1</v>
      </c>
      <c r="BA601">
        <v>0.378</v>
      </c>
      <c r="BD601" t="s">
        <v>17215</v>
      </c>
    </row>
    <row r="602" spans="2:56" ht="18" x14ac:dyDescent="0.25">
      <c r="B602">
        <v>1</v>
      </c>
      <c r="C602" t="s">
        <v>14538</v>
      </c>
      <c r="G602" t="s">
        <v>14077</v>
      </c>
      <c r="H602" s="352" t="s">
        <v>11553</v>
      </c>
      <c r="I602" t="s">
        <v>16080</v>
      </c>
      <c r="J602" s="352" t="s">
        <v>14439</v>
      </c>
      <c r="K602">
        <v>900</v>
      </c>
      <c r="L602">
        <v>211</v>
      </c>
      <c r="Q602" s="219">
        <v>7.8</v>
      </c>
      <c r="R602" s="219">
        <v>0.1</v>
      </c>
      <c r="T602" s="219">
        <v>2422</v>
      </c>
      <c r="U602" s="219">
        <v>47</v>
      </c>
      <c r="W602" s="219">
        <v>2246</v>
      </c>
      <c r="X602" s="219">
        <v>41</v>
      </c>
      <c r="AC602">
        <v>2.2999999999999998</v>
      </c>
      <c r="AD602">
        <v>0.5</v>
      </c>
      <c r="AR602" s="219">
        <v>3.7</v>
      </c>
      <c r="AS602" s="219">
        <v>0.2</v>
      </c>
      <c r="AT602" s="219">
        <v>27</v>
      </c>
      <c r="AU602" s="219">
        <v>0.1</v>
      </c>
      <c r="AW602" s="219">
        <v>33</v>
      </c>
      <c r="AX602" s="219">
        <v>1</v>
      </c>
      <c r="AZ602">
        <v>1</v>
      </c>
      <c r="BA602">
        <v>1.5620000000000001</v>
      </c>
      <c r="BD602" t="s">
        <v>17215</v>
      </c>
    </row>
    <row r="603" spans="2:56" ht="18" x14ac:dyDescent="0.25">
      <c r="B603">
        <v>1</v>
      </c>
      <c r="C603" t="s">
        <v>14538</v>
      </c>
      <c r="G603" t="s">
        <v>14077</v>
      </c>
      <c r="H603" s="352" t="s">
        <v>11553</v>
      </c>
      <c r="I603" t="s">
        <v>16080</v>
      </c>
      <c r="J603" s="352" t="s">
        <v>14439</v>
      </c>
      <c r="K603">
        <v>900</v>
      </c>
      <c r="L603">
        <v>211</v>
      </c>
      <c r="Q603" s="219">
        <v>7.8</v>
      </c>
      <c r="R603" s="219">
        <v>0.1</v>
      </c>
      <c r="T603" s="219">
        <v>2422</v>
      </c>
      <c r="U603" s="219">
        <v>47</v>
      </c>
      <c r="W603" s="219">
        <v>2246</v>
      </c>
      <c r="X603" s="219">
        <v>41</v>
      </c>
      <c r="AC603">
        <v>2.2999999999999998</v>
      </c>
      <c r="AD603">
        <v>0.5</v>
      </c>
      <c r="AR603" s="219">
        <v>3.7</v>
      </c>
      <c r="AS603" s="219">
        <v>0.2</v>
      </c>
      <c r="AT603" s="219">
        <v>27</v>
      </c>
      <c r="AU603" s="219">
        <v>0.1</v>
      </c>
      <c r="AW603" s="219">
        <v>33</v>
      </c>
      <c r="AX603" s="219">
        <v>1</v>
      </c>
      <c r="AZ603">
        <v>1</v>
      </c>
      <c r="BA603">
        <v>1.19</v>
      </c>
      <c r="BD603" t="s">
        <v>17215</v>
      </c>
    </row>
    <row r="604" spans="2:56" ht="18" x14ac:dyDescent="0.25">
      <c r="B604">
        <v>1</v>
      </c>
      <c r="C604" t="s">
        <v>14538</v>
      </c>
      <c r="G604" t="s">
        <v>14077</v>
      </c>
      <c r="H604" s="352" t="s">
        <v>11553</v>
      </c>
      <c r="I604" t="s">
        <v>16080</v>
      </c>
      <c r="J604" s="352" t="s">
        <v>14439</v>
      </c>
      <c r="K604">
        <v>950</v>
      </c>
      <c r="L604">
        <v>196</v>
      </c>
      <c r="Q604" s="219">
        <v>7.8</v>
      </c>
      <c r="R604" s="219">
        <v>0.09</v>
      </c>
      <c r="T604" s="219">
        <v>2460</v>
      </c>
      <c r="U604" s="219">
        <v>52</v>
      </c>
      <c r="W604" s="219">
        <v>2268</v>
      </c>
      <c r="X604" s="219">
        <v>54</v>
      </c>
      <c r="AC604">
        <v>2.5</v>
      </c>
      <c r="AD604">
        <v>0.5</v>
      </c>
      <c r="AR604" s="219">
        <v>3.7</v>
      </c>
      <c r="AS604" s="219">
        <v>0.2</v>
      </c>
      <c r="AT604" s="219">
        <v>30.3</v>
      </c>
      <c r="AU604" s="219">
        <v>0.5</v>
      </c>
      <c r="AW604" s="219">
        <v>33</v>
      </c>
      <c r="AX604" s="219">
        <v>1</v>
      </c>
      <c r="AZ604">
        <v>1</v>
      </c>
      <c r="BA604">
        <v>-0.29599999999999999</v>
      </c>
      <c r="BD604" t="s">
        <v>17215</v>
      </c>
    </row>
    <row r="605" spans="2:56" ht="18" x14ac:dyDescent="0.25">
      <c r="B605">
        <v>1</v>
      </c>
      <c r="C605" t="s">
        <v>14538</v>
      </c>
      <c r="G605" t="s">
        <v>14077</v>
      </c>
      <c r="H605" s="352" t="s">
        <v>11553</v>
      </c>
      <c r="I605" t="s">
        <v>16080</v>
      </c>
      <c r="J605" s="352" t="s">
        <v>14439</v>
      </c>
      <c r="K605">
        <v>400</v>
      </c>
      <c r="L605">
        <v>60</v>
      </c>
      <c r="Q605" s="219">
        <v>8.1</v>
      </c>
      <c r="R605" s="219">
        <v>0.05</v>
      </c>
      <c r="T605" s="219">
        <v>2377</v>
      </c>
      <c r="U605" s="219">
        <v>41</v>
      </c>
      <c r="W605" s="219">
        <v>2057</v>
      </c>
      <c r="X605" s="219">
        <v>43</v>
      </c>
      <c r="AC605">
        <v>3.8</v>
      </c>
      <c r="AD605">
        <v>3</v>
      </c>
      <c r="AR605" s="219">
        <v>3.7</v>
      </c>
      <c r="AS605" s="219">
        <v>0.2</v>
      </c>
      <c r="AT605" s="219">
        <v>27</v>
      </c>
      <c r="AU605" s="219">
        <v>0.1</v>
      </c>
      <c r="AW605" s="219">
        <v>33</v>
      </c>
      <c r="AX605" s="219">
        <v>1</v>
      </c>
      <c r="AZ605">
        <v>1</v>
      </c>
      <c r="BA605">
        <v>0.92500000000000004</v>
      </c>
      <c r="BD605" t="s">
        <v>17215</v>
      </c>
    </row>
    <row r="606" spans="2:56" ht="18" x14ac:dyDescent="0.25">
      <c r="B606">
        <v>1</v>
      </c>
      <c r="C606" t="s">
        <v>14538</v>
      </c>
      <c r="G606" t="s">
        <v>14077</v>
      </c>
      <c r="H606" s="352" t="s">
        <v>11553</v>
      </c>
      <c r="I606" t="s">
        <v>16080</v>
      </c>
      <c r="J606" s="352" t="s">
        <v>14439</v>
      </c>
      <c r="K606">
        <v>950</v>
      </c>
      <c r="L606">
        <v>196</v>
      </c>
      <c r="Q606" s="219">
        <v>7.8</v>
      </c>
      <c r="R606" s="219">
        <v>0.09</v>
      </c>
      <c r="T606" s="219">
        <v>2460</v>
      </c>
      <c r="U606" s="219">
        <v>52</v>
      </c>
      <c r="W606" s="219">
        <v>2268</v>
      </c>
      <c r="X606" s="219">
        <v>54</v>
      </c>
      <c r="AC606">
        <v>2.5</v>
      </c>
      <c r="AD606">
        <v>0.5</v>
      </c>
      <c r="AR606" s="219">
        <v>3.7</v>
      </c>
      <c r="AS606" s="219">
        <v>0.2</v>
      </c>
      <c r="AT606" s="219">
        <v>30.3</v>
      </c>
      <c r="AU606" s="219">
        <v>0.5</v>
      </c>
      <c r="AW606" s="219">
        <v>33</v>
      </c>
      <c r="AX606" s="219">
        <v>1</v>
      </c>
      <c r="AZ606">
        <v>1</v>
      </c>
      <c r="BA606">
        <v>0.18</v>
      </c>
      <c r="BD606" t="s">
        <v>17215</v>
      </c>
    </row>
    <row r="607" spans="2:56" ht="18" x14ac:dyDescent="0.25">
      <c r="B607">
        <v>1</v>
      </c>
      <c r="C607" t="s">
        <v>14538</v>
      </c>
      <c r="G607" t="s">
        <v>14077</v>
      </c>
      <c r="H607" s="352" t="s">
        <v>11553</v>
      </c>
      <c r="I607" t="s">
        <v>16080</v>
      </c>
      <c r="J607" s="352" t="s">
        <v>14439</v>
      </c>
      <c r="K607">
        <v>1290</v>
      </c>
      <c r="L607">
        <v>247</v>
      </c>
      <c r="Q607" s="219">
        <v>7.6</v>
      </c>
      <c r="R607" s="219">
        <v>0.08</v>
      </c>
      <c r="T607" s="219">
        <v>2447</v>
      </c>
      <c r="U607" s="219">
        <v>77</v>
      </c>
      <c r="W607" s="219">
        <v>2311</v>
      </c>
      <c r="X607" s="219">
        <v>77</v>
      </c>
      <c r="AC607">
        <v>2</v>
      </c>
      <c r="AD607">
        <v>0.4</v>
      </c>
      <c r="AR607" s="219">
        <v>3.7</v>
      </c>
      <c r="AS607" s="219">
        <v>0.2</v>
      </c>
      <c r="AT607" s="219">
        <v>30.3</v>
      </c>
      <c r="AU607" s="219">
        <v>0.5</v>
      </c>
      <c r="AW607" s="219">
        <v>33</v>
      </c>
      <c r="AX607" s="219">
        <v>1</v>
      </c>
      <c r="AZ607">
        <v>1</v>
      </c>
      <c r="BA607">
        <v>0.624</v>
      </c>
      <c r="BD607" t="s">
        <v>17215</v>
      </c>
    </row>
    <row r="608" spans="2:56" ht="18" x14ac:dyDescent="0.25">
      <c r="B608">
        <v>1</v>
      </c>
      <c r="C608" t="s">
        <v>14538</v>
      </c>
      <c r="G608" t="s">
        <v>14077</v>
      </c>
      <c r="H608" s="352" t="s">
        <v>11553</v>
      </c>
      <c r="I608" t="s">
        <v>16080</v>
      </c>
      <c r="J608" s="352" t="s">
        <v>14439</v>
      </c>
      <c r="K608">
        <v>1340</v>
      </c>
      <c r="L608">
        <v>207</v>
      </c>
      <c r="Q608" s="219">
        <v>7.6</v>
      </c>
      <c r="R608" s="219">
        <v>0.06</v>
      </c>
      <c r="T608" s="219">
        <v>2442</v>
      </c>
      <c r="U608" s="219">
        <v>33</v>
      </c>
      <c r="W608" s="219">
        <v>2336</v>
      </c>
      <c r="X608" s="219">
        <v>33</v>
      </c>
      <c r="AC608">
        <v>1.7</v>
      </c>
      <c r="AD608">
        <v>0.2</v>
      </c>
      <c r="AR608" s="219">
        <v>3.7</v>
      </c>
      <c r="AS608" s="219">
        <v>0.2</v>
      </c>
      <c r="AT608" s="219">
        <v>27</v>
      </c>
      <c r="AU608" s="219">
        <v>0.1</v>
      </c>
      <c r="AW608" s="219">
        <v>33</v>
      </c>
      <c r="AX608" s="219">
        <v>1</v>
      </c>
      <c r="AZ608">
        <v>1</v>
      </c>
      <c r="BA608">
        <v>-1.2E-2</v>
      </c>
      <c r="BD608" t="s">
        <v>17215</v>
      </c>
    </row>
    <row r="609" spans="2:56" ht="18" x14ac:dyDescent="0.25">
      <c r="B609">
        <v>1</v>
      </c>
      <c r="C609" t="s">
        <v>14538</v>
      </c>
      <c r="G609" t="s">
        <v>14077</v>
      </c>
      <c r="H609" s="352" t="s">
        <v>11553</v>
      </c>
      <c r="I609" t="s">
        <v>16080</v>
      </c>
      <c r="J609" s="352" t="s">
        <v>14439</v>
      </c>
      <c r="K609">
        <v>1340</v>
      </c>
      <c r="L609">
        <v>207</v>
      </c>
      <c r="Q609" s="219">
        <v>7.6</v>
      </c>
      <c r="R609" s="219">
        <v>0.06</v>
      </c>
      <c r="T609" s="219">
        <v>2442</v>
      </c>
      <c r="U609" s="219">
        <v>33</v>
      </c>
      <c r="W609" s="219">
        <v>2336</v>
      </c>
      <c r="X609" s="219">
        <v>33</v>
      </c>
      <c r="AC609">
        <v>1.7</v>
      </c>
      <c r="AD609">
        <v>0.2</v>
      </c>
      <c r="AR609" s="219">
        <v>3.7</v>
      </c>
      <c r="AS609" s="219">
        <v>0.2</v>
      </c>
      <c r="AT609" s="219">
        <v>27</v>
      </c>
      <c r="AU609" s="219">
        <v>0.1</v>
      </c>
      <c r="AW609" s="219">
        <v>33</v>
      </c>
      <c r="AX609" s="219">
        <v>1</v>
      </c>
      <c r="AZ609">
        <v>1</v>
      </c>
      <c r="BA609">
        <v>1.0820000000000001</v>
      </c>
      <c r="BD609" t="s">
        <v>17215</v>
      </c>
    </row>
    <row r="610" spans="2:56" ht="18" x14ac:dyDescent="0.25">
      <c r="B610">
        <v>1</v>
      </c>
      <c r="C610" t="s">
        <v>14538</v>
      </c>
      <c r="G610" t="s">
        <v>14077</v>
      </c>
      <c r="H610" s="352" t="s">
        <v>11553</v>
      </c>
      <c r="I610" t="s">
        <v>16080</v>
      </c>
      <c r="J610" s="352" t="s">
        <v>14439</v>
      </c>
      <c r="K610">
        <v>400</v>
      </c>
      <c r="L610">
        <v>60</v>
      </c>
      <c r="Q610" s="219">
        <v>8.1</v>
      </c>
      <c r="R610" s="219">
        <v>0.05</v>
      </c>
      <c r="T610" s="219">
        <v>2377</v>
      </c>
      <c r="U610" s="219">
        <v>41</v>
      </c>
      <c r="W610" s="219">
        <v>2057</v>
      </c>
      <c r="X610" s="219">
        <v>43</v>
      </c>
      <c r="AC610">
        <v>3.8</v>
      </c>
      <c r="AD610">
        <v>3</v>
      </c>
      <c r="AR610" s="219">
        <v>3.7</v>
      </c>
      <c r="AS610" s="219">
        <v>0.2</v>
      </c>
      <c r="AT610" s="219">
        <v>27</v>
      </c>
      <c r="AU610" s="219">
        <v>0.1</v>
      </c>
      <c r="AW610" s="219">
        <v>33</v>
      </c>
      <c r="AX610" s="219">
        <v>1</v>
      </c>
      <c r="AZ610">
        <v>1</v>
      </c>
      <c r="BA610">
        <v>1.3879999999999999</v>
      </c>
      <c r="BD610" t="s">
        <v>17215</v>
      </c>
    </row>
    <row r="611" spans="2:56" ht="18" x14ac:dyDescent="0.25">
      <c r="B611">
        <v>1</v>
      </c>
      <c r="C611" t="s">
        <v>14538</v>
      </c>
      <c r="G611" t="s">
        <v>14077</v>
      </c>
      <c r="H611" s="352" t="s">
        <v>11553</v>
      </c>
      <c r="I611" t="s">
        <v>16080</v>
      </c>
      <c r="J611" s="352" t="s">
        <v>14439</v>
      </c>
      <c r="K611">
        <v>900</v>
      </c>
      <c r="L611">
        <v>211</v>
      </c>
      <c r="Q611" s="219">
        <v>7.8</v>
      </c>
      <c r="R611" s="219">
        <v>0.1</v>
      </c>
      <c r="T611" s="219">
        <v>2422</v>
      </c>
      <c r="U611" s="219">
        <v>47</v>
      </c>
      <c r="W611" s="219">
        <v>2246</v>
      </c>
      <c r="X611" s="219">
        <v>41</v>
      </c>
      <c r="AC611">
        <v>2.2999999999999998</v>
      </c>
      <c r="AD611">
        <v>0.5</v>
      </c>
      <c r="AR611" s="219">
        <v>3.7</v>
      </c>
      <c r="AS611" s="219">
        <v>0.2</v>
      </c>
      <c r="AT611" s="219">
        <v>27</v>
      </c>
      <c r="AU611" s="219">
        <v>0.1</v>
      </c>
      <c r="AW611" s="219">
        <v>33</v>
      </c>
      <c r="AX611" s="219">
        <v>1</v>
      </c>
      <c r="AZ611">
        <v>1</v>
      </c>
      <c r="BA611">
        <v>0.78100000000000003</v>
      </c>
      <c r="BD611" t="s">
        <v>17215</v>
      </c>
    </row>
    <row r="612" spans="2:56" ht="18" x14ac:dyDescent="0.25">
      <c r="B612">
        <v>1</v>
      </c>
      <c r="C612" t="s">
        <v>14538</v>
      </c>
      <c r="G612" t="s">
        <v>14077</v>
      </c>
      <c r="H612" s="352" t="s">
        <v>11553</v>
      </c>
      <c r="I612" t="s">
        <v>16080</v>
      </c>
      <c r="J612" s="352" t="s">
        <v>14439</v>
      </c>
      <c r="K612">
        <v>1290</v>
      </c>
      <c r="L612">
        <v>247</v>
      </c>
      <c r="Q612" s="219">
        <v>7.6</v>
      </c>
      <c r="R612" s="219">
        <v>0.08</v>
      </c>
      <c r="T612" s="219">
        <v>2447</v>
      </c>
      <c r="U612" s="219">
        <v>77</v>
      </c>
      <c r="W612" s="219">
        <v>2311</v>
      </c>
      <c r="X612" s="219">
        <v>77</v>
      </c>
      <c r="AC612">
        <v>2</v>
      </c>
      <c r="AD612">
        <v>0.4</v>
      </c>
      <c r="AR612" s="219">
        <v>3.7</v>
      </c>
      <c r="AS612" s="219">
        <v>0.2</v>
      </c>
      <c r="AT612" s="219">
        <v>30.3</v>
      </c>
      <c r="AU612" s="219">
        <v>0.5</v>
      </c>
      <c r="AW612" s="219">
        <v>33</v>
      </c>
      <c r="AX612" s="219">
        <v>1</v>
      </c>
      <c r="AZ612">
        <v>1</v>
      </c>
      <c r="BA612">
        <v>1.2989999999999999</v>
      </c>
      <c r="BD612" t="s">
        <v>17215</v>
      </c>
    </row>
    <row r="613" spans="2:56" ht="18" x14ac:dyDescent="0.25">
      <c r="B613">
        <v>1</v>
      </c>
      <c r="C613" t="s">
        <v>14538</v>
      </c>
      <c r="G613" t="s">
        <v>14077</v>
      </c>
      <c r="H613" s="352" t="s">
        <v>11553</v>
      </c>
      <c r="I613" t="s">
        <v>16080</v>
      </c>
      <c r="J613" s="352" t="s">
        <v>14439</v>
      </c>
      <c r="K613">
        <v>400</v>
      </c>
      <c r="L613">
        <v>49</v>
      </c>
      <c r="Q613" s="219">
        <v>8.1</v>
      </c>
      <c r="R613" s="219">
        <v>0.04</v>
      </c>
      <c r="T613" s="219">
        <v>2406</v>
      </c>
      <c r="U613" s="219">
        <v>47</v>
      </c>
      <c r="W613" s="219">
        <v>2052</v>
      </c>
      <c r="X613" s="219">
        <v>38</v>
      </c>
      <c r="AC613">
        <v>4.3</v>
      </c>
      <c r="AD613">
        <v>4</v>
      </c>
      <c r="AR613" s="219">
        <v>3.7</v>
      </c>
      <c r="AS613" s="219">
        <v>0.2</v>
      </c>
      <c r="AT613" s="219">
        <v>30.3</v>
      </c>
      <c r="AU613" s="219">
        <v>0.5</v>
      </c>
      <c r="AW613" s="219">
        <v>33</v>
      </c>
      <c r="AX613" s="219">
        <v>1</v>
      </c>
      <c r="AZ613">
        <v>1</v>
      </c>
      <c r="BA613">
        <v>1.5129999999999999</v>
      </c>
      <c r="BD613" t="s">
        <v>17215</v>
      </c>
    </row>
    <row r="614" spans="2:56" ht="18" x14ac:dyDescent="0.25">
      <c r="B614">
        <v>1</v>
      </c>
      <c r="C614" t="s">
        <v>14538</v>
      </c>
      <c r="G614" t="s">
        <v>14077</v>
      </c>
      <c r="H614" s="352" t="s">
        <v>11553</v>
      </c>
      <c r="I614" t="s">
        <v>16080</v>
      </c>
      <c r="J614" s="352" t="s">
        <v>14439</v>
      </c>
      <c r="K614">
        <v>400</v>
      </c>
      <c r="L614">
        <v>60</v>
      </c>
      <c r="Q614" s="219">
        <v>8.1</v>
      </c>
      <c r="R614" s="219">
        <v>0.05</v>
      </c>
      <c r="T614" s="219">
        <v>2377</v>
      </c>
      <c r="U614" s="219">
        <v>41</v>
      </c>
      <c r="W614" s="219">
        <v>2057</v>
      </c>
      <c r="X614" s="219">
        <v>43</v>
      </c>
      <c r="AC614">
        <v>3.8</v>
      </c>
      <c r="AD614">
        <v>3</v>
      </c>
      <c r="AR614" s="219">
        <v>3.7</v>
      </c>
      <c r="AS614" s="219">
        <v>0.2</v>
      </c>
      <c r="AT614" s="219">
        <v>27</v>
      </c>
      <c r="AU614" s="219">
        <v>0.1</v>
      </c>
      <c r="AW614" s="219">
        <v>33</v>
      </c>
      <c r="AX614" s="219">
        <v>1</v>
      </c>
      <c r="AZ614">
        <v>1</v>
      </c>
      <c r="BA614">
        <v>1.044</v>
      </c>
      <c r="BD614" t="s">
        <v>17215</v>
      </c>
    </row>
    <row r="615" spans="2:56" ht="18" x14ac:dyDescent="0.25">
      <c r="B615">
        <v>1</v>
      </c>
      <c r="C615" t="s">
        <v>14538</v>
      </c>
      <c r="G615" t="s">
        <v>14077</v>
      </c>
      <c r="H615" s="352" t="s">
        <v>11553</v>
      </c>
      <c r="I615" t="s">
        <v>16080</v>
      </c>
      <c r="J615" s="352" t="s">
        <v>14439</v>
      </c>
      <c r="K615">
        <v>400</v>
      </c>
      <c r="L615">
        <v>60</v>
      </c>
      <c r="Q615" s="219">
        <v>8.1</v>
      </c>
      <c r="R615" s="219">
        <v>0.05</v>
      </c>
      <c r="T615" s="219">
        <v>2377</v>
      </c>
      <c r="U615" s="219">
        <v>41</v>
      </c>
      <c r="W615" s="219">
        <v>2057</v>
      </c>
      <c r="X615" s="219">
        <v>43</v>
      </c>
      <c r="AC615">
        <v>3.8</v>
      </c>
      <c r="AD615">
        <v>3</v>
      </c>
      <c r="AR615" s="219">
        <v>3.7</v>
      </c>
      <c r="AS615" s="219">
        <v>0.2</v>
      </c>
      <c r="AT615" s="219">
        <v>27</v>
      </c>
      <c r="AU615" s="219">
        <v>0.1</v>
      </c>
      <c r="AW615" s="219">
        <v>33</v>
      </c>
      <c r="AX615" s="219">
        <v>1</v>
      </c>
      <c r="AZ615">
        <v>1</v>
      </c>
      <c r="BA615">
        <v>1.58</v>
      </c>
      <c r="BD615" t="s">
        <v>17215</v>
      </c>
    </row>
    <row r="616" spans="2:56" ht="18" x14ac:dyDescent="0.25">
      <c r="B616">
        <v>1</v>
      </c>
      <c r="C616" t="s">
        <v>14538</v>
      </c>
      <c r="G616" t="s">
        <v>14077</v>
      </c>
      <c r="H616" s="352" t="s">
        <v>11553</v>
      </c>
      <c r="I616" t="s">
        <v>16080</v>
      </c>
      <c r="J616" s="352" t="s">
        <v>14439</v>
      </c>
      <c r="K616">
        <v>1340</v>
      </c>
      <c r="L616">
        <v>207</v>
      </c>
      <c r="Q616" s="219">
        <v>7.6</v>
      </c>
      <c r="R616" s="219">
        <v>0.06</v>
      </c>
      <c r="T616" s="219">
        <v>2442</v>
      </c>
      <c r="U616" s="219">
        <v>33</v>
      </c>
      <c r="W616" s="219">
        <v>2336</v>
      </c>
      <c r="X616" s="219">
        <v>33</v>
      </c>
      <c r="AC616">
        <v>1.7</v>
      </c>
      <c r="AD616">
        <v>0.2</v>
      </c>
      <c r="AR616" s="219">
        <v>3.7</v>
      </c>
      <c r="AS616" s="219">
        <v>0.2</v>
      </c>
      <c r="AT616" s="219">
        <v>27</v>
      </c>
      <c r="AU616" s="219">
        <v>0.1</v>
      </c>
      <c r="AW616" s="219">
        <v>33</v>
      </c>
      <c r="AX616" s="219">
        <v>1</v>
      </c>
      <c r="AZ616">
        <v>1</v>
      </c>
      <c r="BA616">
        <v>1.042</v>
      </c>
      <c r="BD616" t="s">
        <v>17215</v>
      </c>
    </row>
    <row r="617" spans="2:56" ht="18" x14ac:dyDescent="0.25">
      <c r="B617">
        <v>1</v>
      </c>
      <c r="C617" t="s">
        <v>14538</v>
      </c>
      <c r="G617" t="s">
        <v>14077</v>
      </c>
      <c r="H617" s="352" t="s">
        <v>11553</v>
      </c>
      <c r="I617" t="s">
        <v>16080</v>
      </c>
      <c r="J617" s="352" t="s">
        <v>14439</v>
      </c>
      <c r="K617">
        <v>400</v>
      </c>
      <c r="L617">
        <v>60</v>
      </c>
      <c r="Q617" s="219">
        <v>8.1</v>
      </c>
      <c r="R617" s="219">
        <v>0.05</v>
      </c>
      <c r="T617" s="219">
        <v>2377</v>
      </c>
      <c r="U617" s="219">
        <v>41</v>
      </c>
      <c r="W617" s="219">
        <v>2057</v>
      </c>
      <c r="X617" s="219">
        <v>43</v>
      </c>
      <c r="AC617">
        <v>3.8</v>
      </c>
      <c r="AD617">
        <v>3</v>
      </c>
      <c r="AR617" s="219">
        <v>3.7</v>
      </c>
      <c r="AS617" s="219">
        <v>0.2</v>
      </c>
      <c r="AT617" s="219">
        <v>27</v>
      </c>
      <c r="AU617" s="219">
        <v>0.1</v>
      </c>
      <c r="AW617" s="219">
        <v>33</v>
      </c>
      <c r="AX617" s="219">
        <v>1</v>
      </c>
      <c r="AZ617">
        <v>1</v>
      </c>
      <c r="BA617">
        <v>1.026</v>
      </c>
      <c r="BD617" t="s">
        <v>17215</v>
      </c>
    </row>
    <row r="618" spans="2:56" ht="18" x14ac:dyDescent="0.25">
      <c r="B618">
        <v>1</v>
      </c>
      <c r="C618" t="s">
        <v>14538</v>
      </c>
      <c r="G618" t="s">
        <v>14077</v>
      </c>
      <c r="H618" s="352" t="s">
        <v>11553</v>
      </c>
      <c r="I618" t="s">
        <v>16080</v>
      </c>
      <c r="J618" s="352" t="s">
        <v>14439</v>
      </c>
      <c r="K618">
        <v>1290</v>
      </c>
      <c r="L618">
        <v>247</v>
      </c>
      <c r="Q618" s="219">
        <v>7.6</v>
      </c>
      <c r="R618" s="219">
        <v>0.08</v>
      </c>
      <c r="T618" s="219">
        <v>2447</v>
      </c>
      <c r="U618" s="219">
        <v>77</v>
      </c>
      <c r="W618" s="219">
        <v>2311</v>
      </c>
      <c r="X618" s="219">
        <v>77</v>
      </c>
      <c r="AC618">
        <v>2</v>
      </c>
      <c r="AD618">
        <v>0.4</v>
      </c>
      <c r="AR618" s="219">
        <v>3.7</v>
      </c>
      <c r="AS618" s="219">
        <v>0.2</v>
      </c>
      <c r="AT618" s="219">
        <v>30.3</v>
      </c>
      <c r="AU618" s="219">
        <v>0.5</v>
      </c>
      <c r="AW618" s="219">
        <v>33</v>
      </c>
      <c r="AX618" s="219">
        <v>1</v>
      </c>
      <c r="AZ618">
        <v>1</v>
      </c>
      <c r="BA618">
        <v>1.7130000000000001</v>
      </c>
      <c r="BD618" t="s">
        <v>17215</v>
      </c>
    </row>
    <row r="619" spans="2:56" ht="18" x14ac:dyDescent="0.25">
      <c r="B619">
        <v>1</v>
      </c>
      <c r="C619" t="s">
        <v>14538</v>
      </c>
      <c r="G619" t="s">
        <v>14077</v>
      </c>
      <c r="H619" s="352" t="s">
        <v>11553</v>
      </c>
      <c r="I619" t="s">
        <v>16080</v>
      </c>
      <c r="J619" s="352" t="s">
        <v>14439</v>
      </c>
      <c r="K619">
        <v>400</v>
      </c>
      <c r="L619">
        <v>49</v>
      </c>
      <c r="Q619" s="219">
        <v>8.1</v>
      </c>
      <c r="R619" s="219">
        <v>0.04</v>
      </c>
      <c r="T619" s="219">
        <v>2406</v>
      </c>
      <c r="U619" s="219">
        <v>47</v>
      </c>
      <c r="W619" s="219">
        <v>2052</v>
      </c>
      <c r="X619" s="219">
        <v>38</v>
      </c>
      <c r="AC619">
        <v>4.3</v>
      </c>
      <c r="AD619">
        <v>4</v>
      </c>
      <c r="AR619" s="219">
        <v>3.7</v>
      </c>
      <c r="AS619" s="219">
        <v>0.2</v>
      </c>
      <c r="AT619" s="219">
        <v>30.3</v>
      </c>
      <c r="AU619" s="219">
        <v>0.5</v>
      </c>
      <c r="AW619" s="219">
        <v>33</v>
      </c>
      <c r="AX619" s="219">
        <v>1</v>
      </c>
      <c r="AZ619">
        <v>1</v>
      </c>
      <c r="BA619">
        <v>9.8000000000000004E-2</v>
      </c>
      <c r="BD619" t="s">
        <v>17215</v>
      </c>
    </row>
    <row r="620" spans="2:56" ht="18" x14ac:dyDescent="0.25">
      <c r="B620">
        <v>1</v>
      </c>
      <c r="C620" t="s">
        <v>14538</v>
      </c>
      <c r="G620" t="s">
        <v>14077</v>
      </c>
      <c r="H620" s="352" t="s">
        <v>11553</v>
      </c>
      <c r="I620" t="s">
        <v>16080</v>
      </c>
      <c r="J620" s="352" t="s">
        <v>14439</v>
      </c>
      <c r="K620">
        <v>1340</v>
      </c>
      <c r="L620">
        <v>207</v>
      </c>
      <c r="Q620" s="219">
        <v>7.6</v>
      </c>
      <c r="R620" s="219">
        <v>0.06</v>
      </c>
      <c r="T620" s="219">
        <v>2442</v>
      </c>
      <c r="U620" s="219">
        <v>33</v>
      </c>
      <c r="W620" s="219">
        <v>2336</v>
      </c>
      <c r="X620" s="219">
        <v>33</v>
      </c>
      <c r="AC620">
        <v>1.7</v>
      </c>
      <c r="AD620">
        <v>0.2</v>
      </c>
      <c r="AR620" s="219">
        <v>3.7</v>
      </c>
      <c r="AS620" s="219">
        <v>0.2</v>
      </c>
      <c r="AT620" s="219">
        <v>27</v>
      </c>
      <c r="AU620" s="219">
        <v>0.1</v>
      </c>
      <c r="AW620" s="219">
        <v>33</v>
      </c>
      <c r="AX620" s="219">
        <v>1</v>
      </c>
      <c r="AZ620">
        <v>1</v>
      </c>
      <c r="BA620">
        <v>0.99399999999999999</v>
      </c>
      <c r="BD620" t="s">
        <v>17215</v>
      </c>
    </row>
    <row r="621" spans="2:56" ht="18" x14ac:dyDescent="0.25">
      <c r="B621">
        <v>1</v>
      </c>
      <c r="C621" t="s">
        <v>14538</v>
      </c>
      <c r="G621" t="s">
        <v>14077</v>
      </c>
      <c r="H621" s="352" t="s">
        <v>11553</v>
      </c>
      <c r="I621" t="s">
        <v>16080</v>
      </c>
      <c r="J621" s="352" t="s">
        <v>14439</v>
      </c>
      <c r="K621">
        <v>900</v>
      </c>
      <c r="L621">
        <v>211</v>
      </c>
      <c r="Q621" s="219">
        <v>7.8</v>
      </c>
      <c r="R621" s="219">
        <v>0.1</v>
      </c>
      <c r="T621" s="219">
        <v>2422</v>
      </c>
      <c r="U621" s="219">
        <v>47</v>
      </c>
      <c r="W621" s="219">
        <v>2246</v>
      </c>
      <c r="X621" s="219">
        <v>41</v>
      </c>
      <c r="AC621">
        <v>2.2999999999999998</v>
      </c>
      <c r="AD621">
        <v>0.5</v>
      </c>
      <c r="AR621" s="219">
        <v>3.7</v>
      </c>
      <c r="AS621" s="219">
        <v>0.2</v>
      </c>
      <c r="AT621" s="219">
        <v>27</v>
      </c>
      <c r="AU621" s="219">
        <v>0.1</v>
      </c>
      <c r="AW621" s="219">
        <v>33</v>
      </c>
      <c r="AX621" s="219">
        <v>1</v>
      </c>
      <c r="AZ621">
        <v>1</v>
      </c>
      <c r="BA621">
        <v>1.571</v>
      </c>
      <c r="BD621" t="s">
        <v>17215</v>
      </c>
    </row>
    <row r="622" spans="2:56" ht="18" x14ac:dyDescent="0.25">
      <c r="B622">
        <v>1</v>
      </c>
      <c r="C622" t="s">
        <v>14538</v>
      </c>
      <c r="G622" t="s">
        <v>14077</v>
      </c>
      <c r="H622" s="352" t="s">
        <v>11553</v>
      </c>
      <c r="I622" t="s">
        <v>16080</v>
      </c>
      <c r="J622" s="352" t="s">
        <v>14439</v>
      </c>
      <c r="K622">
        <v>400</v>
      </c>
      <c r="L622">
        <v>49</v>
      </c>
      <c r="Q622" s="219">
        <v>8.1</v>
      </c>
      <c r="R622" s="219">
        <v>0.04</v>
      </c>
      <c r="T622" s="219">
        <v>2406</v>
      </c>
      <c r="U622" s="219">
        <v>47</v>
      </c>
      <c r="W622" s="219">
        <v>2052</v>
      </c>
      <c r="X622" s="219">
        <v>38</v>
      </c>
      <c r="AC622">
        <v>4.3</v>
      </c>
      <c r="AD622">
        <v>4</v>
      </c>
      <c r="AR622" s="219">
        <v>3.7</v>
      </c>
      <c r="AS622" s="219">
        <v>0.2</v>
      </c>
      <c r="AT622" s="219">
        <v>30.3</v>
      </c>
      <c r="AU622" s="219">
        <v>0.5</v>
      </c>
      <c r="AW622" s="219">
        <v>33</v>
      </c>
      <c r="AX622" s="219">
        <v>1</v>
      </c>
      <c r="AZ622">
        <v>1</v>
      </c>
      <c r="BA622">
        <v>-0.27</v>
      </c>
      <c r="BD622" t="s">
        <v>17215</v>
      </c>
    </row>
    <row r="623" spans="2:56" ht="18" x14ac:dyDescent="0.25">
      <c r="B623">
        <v>1</v>
      </c>
      <c r="C623" t="s">
        <v>14538</v>
      </c>
      <c r="G623" t="s">
        <v>14077</v>
      </c>
      <c r="H623" s="352" t="s">
        <v>11553</v>
      </c>
      <c r="I623" t="s">
        <v>16080</v>
      </c>
      <c r="J623" s="352" t="s">
        <v>14439</v>
      </c>
      <c r="K623">
        <v>1290</v>
      </c>
      <c r="L623">
        <v>247</v>
      </c>
      <c r="Q623" s="219">
        <v>7.6</v>
      </c>
      <c r="R623" s="219">
        <v>0.08</v>
      </c>
      <c r="T623" s="219">
        <v>2447</v>
      </c>
      <c r="U623" s="219">
        <v>77</v>
      </c>
      <c r="W623" s="219">
        <v>2311</v>
      </c>
      <c r="X623" s="219">
        <v>77</v>
      </c>
      <c r="AC623">
        <v>2</v>
      </c>
      <c r="AD623">
        <v>0.4</v>
      </c>
      <c r="AR623" s="219">
        <v>3.7</v>
      </c>
      <c r="AS623" s="219">
        <v>0.2</v>
      </c>
      <c r="AT623" s="219">
        <v>30.3</v>
      </c>
      <c r="AU623" s="219">
        <v>0.5</v>
      </c>
      <c r="AW623" s="219">
        <v>33</v>
      </c>
      <c r="AX623" s="219">
        <v>1</v>
      </c>
      <c r="AZ623">
        <v>1</v>
      </c>
      <c r="BA623">
        <v>0.59799999999999998</v>
      </c>
      <c r="BD623" t="s">
        <v>17215</v>
      </c>
    </row>
    <row r="624" spans="2:56" ht="18" x14ac:dyDescent="0.25">
      <c r="B624">
        <v>1</v>
      </c>
      <c r="C624" t="s">
        <v>14538</v>
      </c>
      <c r="G624" t="s">
        <v>14077</v>
      </c>
      <c r="H624" s="352" t="s">
        <v>11553</v>
      </c>
      <c r="I624" t="s">
        <v>16080</v>
      </c>
      <c r="J624" s="352" t="s">
        <v>14439</v>
      </c>
      <c r="K624">
        <v>400</v>
      </c>
      <c r="L624">
        <v>60</v>
      </c>
      <c r="Q624" s="219">
        <v>8.1</v>
      </c>
      <c r="R624" s="219">
        <v>0.05</v>
      </c>
      <c r="T624" s="219">
        <v>2377</v>
      </c>
      <c r="U624" s="219">
        <v>41</v>
      </c>
      <c r="W624" s="219">
        <v>2057</v>
      </c>
      <c r="X624" s="219">
        <v>43</v>
      </c>
      <c r="AC624">
        <v>3.8</v>
      </c>
      <c r="AD624">
        <v>3</v>
      </c>
      <c r="AR624" s="219">
        <v>3.7</v>
      </c>
      <c r="AS624" s="219">
        <v>0.2</v>
      </c>
      <c r="AT624" s="219">
        <v>27</v>
      </c>
      <c r="AU624" s="219">
        <v>0.1</v>
      </c>
      <c r="AW624" s="219">
        <v>33</v>
      </c>
      <c r="AX624" s="219">
        <v>1</v>
      </c>
      <c r="AZ624">
        <v>1</v>
      </c>
      <c r="BA624">
        <v>1.1759999999999999</v>
      </c>
      <c r="BD624" t="s">
        <v>17215</v>
      </c>
    </row>
    <row r="625" spans="2:56" ht="18" x14ac:dyDescent="0.25">
      <c r="B625">
        <v>1</v>
      </c>
      <c r="C625" t="s">
        <v>14538</v>
      </c>
      <c r="G625" t="s">
        <v>14077</v>
      </c>
      <c r="H625" s="352" t="s">
        <v>11553</v>
      </c>
      <c r="I625" t="s">
        <v>16080</v>
      </c>
      <c r="J625" s="352" t="s">
        <v>14439</v>
      </c>
      <c r="K625">
        <v>950</v>
      </c>
      <c r="L625">
        <v>196</v>
      </c>
      <c r="Q625" s="219">
        <v>7.8</v>
      </c>
      <c r="R625" s="219">
        <v>0.09</v>
      </c>
      <c r="T625" s="219">
        <v>2460</v>
      </c>
      <c r="U625" s="219">
        <v>52</v>
      </c>
      <c r="W625" s="219">
        <v>2268</v>
      </c>
      <c r="X625" s="219">
        <v>54</v>
      </c>
      <c r="AC625">
        <v>2.5</v>
      </c>
      <c r="AD625">
        <v>0.5</v>
      </c>
      <c r="AR625" s="219">
        <v>3.7</v>
      </c>
      <c r="AS625" s="219">
        <v>0.2</v>
      </c>
      <c r="AT625" s="219">
        <v>30.3</v>
      </c>
      <c r="AU625" s="219">
        <v>0.5</v>
      </c>
      <c r="AW625" s="219">
        <v>33</v>
      </c>
      <c r="AX625" s="219">
        <v>1</v>
      </c>
      <c r="AZ625">
        <v>1</v>
      </c>
      <c r="BA625">
        <v>5.0000000000000001E-3</v>
      </c>
      <c r="BD625" t="s">
        <v>17215</v>
      </c>
    </row>
    <row r="626" spans="2:56" ht="18" x14ac:dyDescent="0.25">
      <c r="B626">
        <v>1</v>
      </c>
      <c r="C626" t="s">
        <v>14538</v>
      </c>
      <c r="G626" t="s">
        <v>14077</v>
      </c>
      <c r="H626" s="352" t="s">
        <v>11553</v>
      </c>
      <c r="I626" t="s">
        <v>16080</v>
      </c>
      <c r="J626" s="352" t="s">
        <v>14439</v>
      </c>
      <c r="K626">
        <v>950</v>
      </c>
      <c r="L626">
        <v>196</v>
      </c>
      <c r="Q626" s="219">
        <v>7.8</v>
      </c>
      <c r="R626" s="219">
        <v>0.09</v>
      </c>
      <c r="T626" s="219">
        <v>2460</v>
      </c>
      <c r="U626" s="219">
        <v>52</v>
      </c>
      <c r="W626" s="219">
        <v>2268</v>
      </c>
      <c r="X626" s="219">
        <v>54</v>
      </c>
      <c r="AC626">
        <v>2.5</v>
      </c>
      <c r="AD626">
        <v>0.5</v>
      </c>
      <c r="AR626" s="219">
        <v>3.7</v>
      </c>
      <c r="AS626" s="219">
        <v>0.2</v>
      </c>
      <c r="AT626" s="219">
        <v>30.3</v>
      </c>
      <c r="AU626" s="219">
        <v>0.5</v>
      </c>
      <c r="AW626" s="219">
        <v>33</v>
      </c>
      <c r="AX626" s="219">
        <v>1</v>
      </c>
      <c r="AZ626">
        <v>1</v>
      </c>
      <c r="BA626">
        <v>-2.1999999999999999E-2</v>
      </c>
      <c r="BD626" t="s">
        <v>17215</v>
      </c>
    </row>
    <row r="627" spans="2:56" ht="18" x14ac:dyDescent="0.25">
      <c r="B627">
        <v>1</v>
      </c>
      <c r="C627" t="s">
        <v>14538</v>
      </c>
      <c r="G627" t="s">
        <v>14077</v>
      </c>
      <c r="H627" s="352" t="s">
        <v>11553</v>
      </c>
      <c r="I627" t="s">
        <v>16080</v>
      </c>
      <c r="J627" s="352" t="s">
        <v>14439</v>
      </c>
      <c r="K627">
        <v>400</v>
      </c>
      <c r="L627">
        <v>49</v>
      </c>
      <c r="Q627" s="219">
        <v>8.1</v>
      </c>
      <c r="R627" s="219">
        <v>0.04</v>
      </c>
      <c r="T627" s="219">
        <v>2406</v>
      </c>
      <c r="U627" s="219">
        <v>47</v>
      </c>
      <c r="W627" s="219">
        <v>2052</v>
      </c>
      <c r="X627" s="219">
        <v>38</v>
      </c>
      <c r="AC627">
        <v>4.3</v>
      </c>
      <c r="AD627">
        <v>4</v>
      </c>
      <c r="AR627" s="219">
        <v>3.7</v>
      </c>
      <c r="AS627" s="219">
        <v>0.2</v>
      </c>
      <c r="AT627" s="219">
        <v>30.3</v>
      </c>
      <c r="AU627" s="219">
        <v>0.5</v>
      </c>
      <c r="AW627" s="219">
        <v>33</v>
      </c>
      <c r="AX627" s="219">
        <v>1</v>
      </c>
      <c r="AZ627">
        <v>1</v>
      </c>
      <c r="BA627">
        <v>1.145</v>
      </c>
      <c r="BD627" t="s">
        <v>17215</v>
      </c>
    </row>
    <row r="628" spans="2:56" ht="18" x14ac:dyDescent="0.25">
      <c r="B628">
        <v>1</v>
      </c>
      <c r="C628" t="s">
        <v>14538</v>
      </c>
      <c r="G628" t="s">
        <v>14077</v>
      </c>
      <c r="H628" s="352" t="s">
        <v>11553</v>
      </c>
      <c r="I628" t="s">
        <v>16080</v>
      </c>
      <c r="J628" s="352" t="s">
        <v>14439</v>
      </c>
      <c r="K628">
        <v>400</v>
      </c>
      <c r="L628">
        <v>49</v>
      </c>
      <c r="Q628" s="219">
        <v>8.1</v>
      </c>
      <c r="R628" s="219">
        <v>0.04</v>
      </c>
      <c r="T628" s="219">
        <v>2406</v>
      </c>
      <c r="U628" s="219">
        <v>47</v>
      </c>
      <c r="W628" s="219">
        <v>2052</v>
      </c>
      <c r="X628" s="219">
        <v>38</v>
      </c>
      <c r="AC628">
        <v>4.3</v>
      </c>
      <c r="AD628">
        <v>4</v>
      </c>
      <c r="AR628" s="219">
        <v>3.7</v>
      </c>
      <c r="AS628" s="219">
        <v>0.2</v>
      </c>
      <c r="AT628" s="219">
        <v>30.3</v>
      </c>
      <c r="AU628" s="219">
        <v>0.5</v>
      </c>
      <c r="AW628" s="219">
        <v>33</v>
      </c>
      <c r="AX628" s="219">
        <v>1</v>
      </c>
      <c r="AZ628">
        <v>1</v>
      </c>
      <c r="BA628">
        <v>-4.0000000000000001E-3</v>
      </c>
      <c r="BD628" t="s">
        <v>17215</v>
      </c>
    </row>
    <row r="629" spans="2:56" ht="18" x14ac:dyDescent="0.25">
      <c r="B629">
        <v>1</v>
      </c>
      <c r="C629" t="s">
        <v>14538</v>
      </c>
      <c r="G629" t="s">
        <v>14077</v>
      </c>
      <c r="H629" s="352" t="s">
        <v>11553</v>
      </c>
      <c r="I629" t="s">
        <v>16080</v>
      </c>
      <c r="J629" s="352" t="s">
        <v>14439</v>
      </c>
      <c r="K629">
        <v>900</v>
      </c>
      <c r="L629">
        <v>211</v>
      </c>
      <c r="Q629" s="219">
        <v>7.8</v>
      </c>
      <c r="R629" s="219">
        <v>0.1</v>
      </c>
      <c r="T629" s="219">
        <v>2422</v>
      </c>
      <c r="U629" s="219">
        <v>47</v>
      </c>
      <c r="W629" s="219">
        <v>2246</v>
      </c>
      <c r="X629" s="219">
        <v>41</v>
      </c>
      <c r="AC629">
        <v>2.2999999999999998</v>
      </c>
      <c r="AD629">
        <v>0.5</v>
      </c>
      <c r="AR629" s="219">
        <v>3.7</v>
      </c>
      <c r="AS629" s="219">
        <v>0.2</v>
      </c>
      <c r="AT629" s="219">
        <v>27</v>
      </c>
      <c r="AU629" s="219">
        <v>0.1</v>
      </c>
      <c r="AW629" s="219">
        <v>33</v>
      </c>
      <c r="AX629" s="219">
        <v>1</v>
      </c>
      <c r="AZ629">
        <v>1</v>
      </c>
      <c r="BA629">
        <v>1.107</v>
      </c>
      <c r="BD629" t="s">
        <v>17215</v>
      </c>
    </row>
    <row r="630" spans="2:56" ht="18" x14ac:dyDescent="0.25">
      <c r="B630">
        <v>1</v>
      </c>
      <c r="C630" t="s">
        <v>14538</v>
      </c>
      <c r="G630" t="s">
        <v>14077</v>
      </c>
      <c r="H630" s="352" t="s">
        <v>11553</v>
      </c>
      <c r="I630" t="s">
        <v>16080</v>
      </c>
      <c r="J630" s="352" t="s">
        <v>14439</v>
      </c>
      <c r="K630">
        <v>1340</v>
      </c>
      <c r="L630">
        <v>207</v>
      </c>
      <c r="Q630" s="219">
        <v>7.6</v>
      </c>
      <c r="R630" s="219">
        <v>0.06</v>
      </c>
      <c r="T630" s="219">
        <v>2442</v>
      </c>
      <c r="U630" s="219">
        <v>33</v>
      </c>
      <c r="W630" s="219">
        <v>2336</v>
      </c>
      <c r="X630" s="219">
        <v>33</v>
      </c>
      <c r="AC630">
        <v>1.7</v>
      </c>
      <c r="AD630">
        <v>0.2</v>
      </c>
      <c r="AR630" s="219">
        <v>3.7</v>
      </c>
      <c r="AS630" s="219">
        <v>0.2</v>
      </c>
      <c r="AT630" s="219">
        <v>27</v>
      </c>
      <c r="AU630" s="219">
        <v>0.1</v>
      </c>
      <c r="AW630" s="219">
        <v>33</v>
      </c>
      <c r="AX630" s="219">
        <v>1</v>
      </c>
      <c r="AZ630">
        <v>1</v>
      </c>
      <c r="BA630">
        <v>1.0389999999999999</v>
      </c>
      <c r="BD630" t="s">
        <v>17215</v>
      </c>
    </row>
    <row r="631" spans="2:56" ht="18" x14ac:dyDescent="0.25">
      <c r="B631">
        <v>1</v>
      </c>
      <c r="C631" t="s">
        <v>14538</v>
      </c>
      <c r="G631" t="s">
        <v>14077</v>
      </c>
      <c r="H631" s="352" t="s">
        <v>11553</v>
      </c>
      <c r="I631" t="s">
        <v>16080</v>
      </c>
      <c r="J631" s="352" t="s">
        <v>14439</v>
      </c>
      <c r="K631">
        <v>1290</v>
      </c>
      <c r="L631">
        <v>247</v>
      </c>
      <c r="Q631" s="219">
        <v>7.6</v>
      </c>
      <c r="R631" s="219">
        <v>0.08</v>
      </c>
      <c r="T631" s="219">
        <v>2447</v>
      </c>
      <c r="U631" s="219">
        <v>77</v>
      </c>
      <c r="W631" s="219">
        <v>2311</v>
      </c>
      <c r="X631" s="219">
        <v>77</v>
      </c>
      <c r="AC631">
        <v>2</v>
      </c>
      <c r="AD631">
        <v>0.4</v>
      </c>
      <c r="AR631" s="219">
        <v>3.7</v>
      </c>
      <c r="AS631" s="219">
        <v>0.2</v>
      </c>
      <c r="AT631" s="219">
        <v>30.3</v>
      </c>
      <c r="AU631" s="219">
        <v>0.5</v>
      </c>
      <c r="AW631" s="219">
        <v>33</v>
      </c>
      <c r="AX631" s="219">
        <v>1</v>
      </c>
      <c r="AZ631">
        <v>1</v>
      </c>
      <c r="BA631">
        <v>1.2849999999999999</v>
      </c>
      <c r="BD631" t="s">
        <v>17215</v>
      </c>
    </row>
    <row r="632" spans="2:56" ht="18" x14ac:dyDescent="0.25">
      <c r="B632">
        <v>1</v>
      </c>
      <c r="C632" t="s">
        <v>14538</v>
      </c>
      <c r="G632" t="s">
        <v>14077</v>
      </c>
      <c r="H632" s="352" t="s">
        <v>11553</v>
      </c>
      <c r="I632" t="s">
        <v>16080</v>
      </c>
      <c r="J632" s="352" t="s">
        <v>14439</v>
      </c>
      <c r="K632">
        <v>400</v>
      </c>
      <c r="L632">
        <v>49</v>
      </c>
      <c r="Q632" s="219">
        <v>8.1</v>
      </c>
      <c r="R632" s="219">
        <v>0.04</v>
      </c>
      <c r="T632" s="219">
        <v>2406</v>
      </c>
      <c r="U632" s="219">
        <v>47</v>
      </c>
      <c r="W632" s="219">
        <v>2052</v>
      </c>
      <c r="X632" s="219">
        <v>38</v>
      </c>
      <c r="AC632">
        <v>4.3</v>
      </c>
      <c r="AD632">
        <v>4</v>
      </c>
      <c r="AR632" s="219">
        <v>3.7</v>
      </c>
      <c r="AS632" s="219">
        <v>0.2</v>
      </c>
      <c r="AT632" s="219">
        <v>30.3</v>
      </c>
      <c r="AU632" s="219">
        <v>0.5</v>
      </c>
      <c r="AW632" s="219">
        <v>33</v>
      </c>
      <c r="AX632" s="219">
        <v>1</v>
      </c>
      <c r="AZ632">
        <v>1</v>
      </c>
      <c r="BA632">
        <v>0.82299999999999995</v>
      </c>
      <c r="BD632" t="s">
        <v>17215</v>
      </c>
    </row>
    <row r="633" spans="2:56" ht="18" x14ac:dyDescent="0.25">
      <c r="B633">
        <v>1</v>
      </c>
      <c r="C633" t="s">
        <v>14538</v>
      </c>
      <c r="G633" t="s">
        <v>14077</v>
      </c>
      <c r="H633" s="352" t="s">
        <v>11553</v>
      </c>
      <c r="I633" t="s">
        <v>16080</v>
      </c>
      <c r="J633" s="352" t="s">
        <v>14439</v>
      </c>
      <c r="K633">
        <v>900</v>
      </c>
      <c r="L633">
        <v>211</v>
      </c>
      <c r="Q633" s="219">
        <v>7.8</v>
      </c>
      <c r="R633" s="219">
        <v>0.1</v>
      </c>
      <c r="T633" s="219">
        <v>2422</v>
      </c>
      <c r="U633" s="219">
        <v>47</v>
      </c>
      <c r="W633" s="219">
        <v>2246</v>
      </c>
      <c r="X633" s="219">
        <v>41</v>
      </c>
      <c r="AC633">
        <v>2.2999999999999998</v>
      </c>
      <c r="AD633">
        <v>0.5</v>
      </c>
      <c r="AR633" s="219">
        <v>3.7</v>
      </c>
      <c r="AS633" s="219">
        <v>0.2</v>
      </c>
      <c r="AT633" s="219">
        <v>27</v>
      </c>
      <c r="AU633" s="219">
        <v>0.1</v>
      </c>
      <c r="AW633" s="219">
        <v>33</v>
      </c>
      <c r="AX633" s="219">
        <v>1</v>
      </c>
      <c r="AZ633">
        <v>1</v>
      </c>
      <c r="BA633">
        <v>1.4530000000000001</v>
      </c>
      <c r="BD633" t="s">
        <v>17215</v>
      </c>
    </row>
    <row r="634" spans="2:56" ht="18" x14ac:dyDescent="0.25">
      <c r="B634">
        <v>1</v>
      </c>
      <c r="C634" t="s">
        <v>14538</v>
      </c>
      <c r="G634" t="s">
        <v>14077</v>
      </c>
      <c r="H634" s="352" t="s">
        <v>11553</v>
      </c>
      <c r="I634" t="s">
        <v>16080</v>
      </c>
      <c r="J634" s="352" t="s">
        <v>14439</v>
      </c>
      <c r="K634">
        <v>400</v>
      </c>
      <c r="L634">
        <v>49</v>
      </c>
      <c r="Q634" s="219">
        <v>8.1</v>
      </c>
      <c r="R634" s="219">
        <v>0.04</v>
      </c>
      <c r="T634" s="219">
        <v>2406</v>
      </c>
      <c r="U634" s="219">
        <v>47</v>
      </c>
      <c r="W634" s="219">
        <v>2052</v>
      </c>
      <c r="X634" s="219">
        <v>38</v>
      </c>
      <c r="AC634">
        <v>4.3</v>
      </c>
      <c r="AD634">
        <v>4</v>
      </c>
      <c r="AR634" s="219">
        <v>3.7</v>
      </c>
      <c r="AS634" s="219">
        <v>0.2</v>
      </c>
      <c r="AT634" s="219">
        <v>30.3</v>
      </c>
      <c r="AU634" s="219">
        <v>0.5</v>
      </c>
      <c r="AW634" s="219">
        <v>33</v>
      </c>
      <c r="AX634" s="219">
        <v>1</v>
      </c>
      <c r="AZ634">
        <v>1</v>
      </c>
      <c r="BA634">
        <v>1.5669999999999999</v>
      </c>
      <c r="BD634" t="s">
        <v>17215</v>
      </c>
    </row>
    <row r="635" spans="2:56" ht="18" x14ac:dyDescent="0.25">
      <c r="B635">
        <v>1</v>
      </c>
      <c r="C635" t="s">
        <v>14538</v>
      </c>
      <c r="G635" t="s">
        <v>14077</v>
      </c>
      <c r="H635" s="352" t="s">
        <v>11553</v>
      </c>
      <c r="I635" t="s">
        <v>16080</v>
      </c>
      <c r="J635" s="352" t="s">
        <v>14439</v>
      </c>
      <c r="K635">
        <v>400</v>
      </c>
      <c r="L635">
        <v>49</v>
      </c>
      <c r="Q635" s="219">
        <v>8.1</v>
      </c>
      <c r="R635" s="219">
        <v>0.04</v>
      </c>
      <c r="T635" s="219">
        <v>2406</v>
      </c>
      <c r="U635" s="219">
        <v>47</v>
      </c>
      <c r="W635" s="219">
        <v>2052</v>
      </c>
      <c r="X635" s="219">
        <v>38</v>
      </c>
      <c r="AC635">
        <v>4.3</v>
      </c>
      <c r="AD635">
        <v>4</v>
      </c>
      <c r="AR635" s="219">
        <v>3.7</v>
      </c>
      <c r="AS635" s="219">
        <v>0.2</v>
      </c>
      <c r="AT635" s="219">
        <v>30.3</v>
      </c>
      <c r="AU635" s="219">
        <v>0.5</v>
      </c>
      <c r="AW635" s="219">
        <v>33</v>
      </c>
      <c r="AX635" s="219">
        <v>1</v>
      </c>
      <c r="AZ635">
        <v>1</v>
      </c>
      <c r="BA635">
        <v>0.93300000000000005</v>
      </c>
      <c r="BD635" t="s">
        <v>17215</v>
      </c>
    </row>
    <row r="636" spans="2:56" ht="18" x14ac:dyDescent="0.25">
      <c r="B636">
        <v>1</v>
      </c>
      <c r="C636" t="s">
        <v>14538</v>
      </c>
      <c r="G636" t="s">
        <v>14077</v>
      </c>
      <c r="H636" s="352" t="s">
        <v>11553</v>
      </c>
      <c r="I636" t="s">
        <v>16080</v>
      </c>
      <c r="J636" s="352" t="s">
        <v>14439</v>
      </c>
      <c r="K636">
        <v>1340</v>
      </c>
      <c r="L636">
        <v>207</v>
      </c>
      <c r="Q636" s="219">
        <v>7.6</v>
      </c>
      <c r="R636" s="219">
        <v>0.06</v>
      </c>
      <c r="T636" s="219">
        <v>2442</v>
      </c>
      <c r="U636" s="219">
        <v>33</v>
      </c>
      <c r="W636" s="219">
        <v>2336</v>
      </c>
      <c r="X636" s="219">
        <v>33</v>
      </c>
      <c r="AC636">
        <v>1.7</v>
      </c>
      <c r="AD636">
        <v>0.2</v>
      </c>
      <c r="AR636" s="219">
        <v>3.7</v>
      </c>
      <c r="AS636" s="219">
        <v>0.2</v>
      </c>
      <c r="AT636" s="219">
        <v>27</v>
      </c>
      <c r="AU636" s="219">
        <v>0.1</v>
      </c>
      <c r="AW636" s="219">
        <v>33</v>
      </c>
      <c r="AX636" s="219">
        <v>1</v>
      </c>
      <c r="AZ636">
        <v>1</v>
      </c>
      <c r="BA636">
        <v>1.37</v>
      </c>
      <c r="BD636" t="s">
        <v>17215</v>
      </c>
    </row>
    <row r="637" spans="2:56" ht="18" x14ac:dyDescent="0.25">
      <c r="B637">
        <v>1</v>
      </c>
      <c r="C637" t="s">
        <v>14538</v>
      </c>
      <c r="G637" t="s">
        <v>14077</v>
      </c>
      <c r="H637" s="352" t="s">
        <v>11553</v>
      </c>
      <c r="I637" t="s">
        <v>16080</v>
      </c>
      <c r="J637" s="352" t="s">
        <v>14439</v>
      </c>
      <c r="K637">
        <v>1340</v>
      </c>
      <c r="L637">
        <v>207</v>
      </c>
      <c r="Q637" s="219">
        <v>7.6</v>
      </c>
      <c r="R637" s="219">
        <v>0.06</v>
      </c>
      <c r="T637" s="219">
        <v>2442</v>
      </c>
      <c r="U637" s="219">
        <v>33</v>
      </c>
      <c r="W637" s="219">
        <v>2336</v>
      </c>
      <c r="X637" s="219">
        <v>33</v>
      </c>
      <c r="AC637">
        <v>1.7</v>
      </c>
      <c r="AD637">
        <v>0.2</v>
      </c>
      <c r="AR637" s="219">
        <v>3.7</v>
      </c>
      <c r="AS637" s="219">
        <v>0.2</v>
      </c>
      <c r="AT637" s="219">
        <v>27</v>
      </c>
      <c r="AU637" s="219">
        <v>0.1</v>
      </c>
      <c r="AW637" s="219">
        <v>33</v>
      </c>
      <c r="AX637" s="219">
        <v>1</v>
      </c>
      <c r="AZ637">
        <v>1</v>
      </c>
      <c r="BA637">
        <v>0.96</v>
      </c>
      <c r="BD637" t="s">
        <v>17215</v>
      </c>
    </row>
    <row r="638" spans="2:56" ht="18" x14ac:dyDescent="0.25">
      <c r="B638">
        <v>1</v>
      </c>
      <c r="C638" t="s">
        <v>14538</v>
      </c>
      <c r="G638" t="s">
        <v>14077</v>
      </c>
      <c r="H638" s="352" t="s">
        <v>11553</v>
      </c>
      <c r="I638" t="s">
        <v>16080</v>
      </c>
      <c r="J638" s="352" t="s">
        <v>14439</v>
      </c>
      <c r="K638">
        <v>900</v>
      </c>
      <c r="L638">
        <v>211</v>
      </c>
      <c r="Q638" s="219">
        <v>7.8</v>
      </c>
      <c r="R638" s="219">
        <v>0.1</v>
      </c>
      <c r="T638" s="219">
        <v>2422</v>
      </c>
      <c r="U638" s="219">
        <v>47</v>
      </c>
      <c r="W638" s="219">
        <v>2246</v>
      </c>
      <c r="X638" s="219">
        <v>41</v>
      </c>
      <c r="AC638">
        <v>2.2999999999999998</v>
      </c>
      <c r="AD638">
        <v>0.5</v>
      </c>
      <c r="AR638" s="219">
        <v>3.7</v>
      </c>
      <c r="AS638" s="219">
        <v>0.2</v>
      </c>
      <c r="AT638" s="219">
        <v>27</v>
      </c>
      <c r="AU638" s="219">
        <v>0.1</v>
      </c>
      <c r="AW638" s="219">
        <v>33</v>
      </c>
      <c r="AX638" s="219">
        <v>1</v>
      </c>
      <c r="AZ638">
        <v>1</v>
      </c>
      <c r="BA638">
        <v>-0.14099999999999999</v>
      </c>
      <c r="BD638" t="s">
        <v>17215</v>
      </c>
    </row>
    <row r="639" spans="2:56" ht="18" x14ac:dyDescent="0.25">
      <c r="B639">
        <v>1</v>
      </c>
      <c r="C639" t="s">
        <v>14538</v>
      </c>
      <c r="G639" t="s">
        <v>14077</v>
      </c>
      <c r="H639" s="352" t="s">
        <v>11553</v>
      </c>
      <c r="I639" t="s">
        <v>16080</v>
      </c>
      <c r="J639" s="352" t="s">
        <v>14439</v>
      </c>
      <c r="K639">
        <v>950</v>
      </c>
      <c r="L639">
        <v>196</v>
      </c>
      <c r="Q639" s="219">
        <v>7.8</v>
      </c>
      <c r="R639" s="219">
        <v>0.09</v>
      </c>
      <c r="T639" s="219">
        <v>2460</v>
      </c>
      <c r="U639" s="219">
        <v>52</v>
      </c>
      <c r="W639" s="219">
        <v>2268</v>
      </c>
      <c r="X639" s="219">
        <v>54</v>
      </c>
      <c r="AC639">
        <v>2.5</v>
      </c>
      <c r="AD639">
        <v>0.5</v>
      </c>
      <c r="AR639" s="219">
        <v>3.7</v>
      </c>
      <c r="AS639" s="219">
        <v>0.2</v>
      </c>
      <c r="AT639" s="219">
        <v>30.3</v>
      </c>
      <c r="AU639" s="219">
        <v>0.5</v>
      </c>
      <c r="AW639" s="219">
        <v>33</v>
      </c>
      <c r="AX639" s="219">
        <v>1</v>
      </c>
      <c r="AZ639">
        <v>1</v>
      </c>
      <c r="BA639">
        <v>-8.5000000000000006E-2</v>
      </c>
      <c r="BD639" t="s">
        <v>17215</v>
      </c>
    </row>
    <row r="640" spans="2:56" ht="18" x14ac:dyDescent="0.25">
      <c r="B640">
        <v>1</v>
      </c>
      <c r="C640" t="s">
        <v>14538</v>
      </c>
      <c r="G640" t="s">
        <v>14077</v>
      </c>
      <c r="H640" s="352" t="s">
        <v>11553</v>
      </c>
      <c r="I640" t="s">
        <v>16080</v>
      </c>
      <c r="J640" s="352" t="s">
        <v>14439</v>
      </c>
      <c r="K640">
        <v>1290</v>
      </c>
      <c r="L640">
        <v>247</v>
      </c>
      <c r="Q640" s="219">
        <v>7.6</v>
      </c>
      <c r="R640" s="219">
        <v>0.08</v>
      </c>
      <c r="T640" s="219">
        <v>2447</v>
      </c>
      <c r="U640" s="219">
        <v>77</v>
      </c>
      <c r="W640" s="219">
        <v>2311</v>
      </c>
      <c r="X640" s="219">
        <v>77</v>
      </c>
      <c r="AC640">
        <v>2</v>
      </c>
      <c r="AD640">
        <v>0.4</v>
      </c>
      <c r="AR640" s="219">
        <v>3.7</v>
      </c>
      <c r="AS640" s="219">
        <v>0.2</v>
      </c>
      <c r="AT640" s="219">
        <v>30.3</v>
      </c>
      <c r="AU640" s="219">
        <v>0.5</v>
      </c>
      <c r="AW640" s="219">
        <v>33</v>
      </c>
      <c r="AX640" s="219">
        <v>1</v>
      </c>
      <c r="AZ640">
        <v>1</v>
      </c>
      <c r="BA640">
        <v>0.80200000000000005</v>
      </c>
      <c r="BD640" t="s">
        <v>17215</v>
      </c>
    </row>
    <row r="641" spans="2:56" ht="18" x14ac:dyDescent="0.25">
      <c r="B641">
        <v>1</v>
      </c>
      <c r="C641" t="s">
        <v>14538</v>
      </c>
      <c r="G641" t="s">
        <v>14077</v>
      </c>
      <c r="H641" s="352" t="s">
        <v>11553</v>
      </c>
      <c r="I641" t="s">
        <v>16080</v>
      </c>
      <c r="J641" s="352" t="s">
        <v>14439</v>
      </c>
      <c r="K641">
        <v>1290</v>
      </c>
      <c r="L641">
        <v>247</v>
      </c>
      <c r="Q641" s="219">
        <v>7.6</v>
      </c>
      <c r="R641" s="219">
        <v>0.08</v>
      </c>
      <c r="T641" s="219">
        <v>2447</v>
      </c>
      <c r="U641" s="219">
        <v>77</v>
      </c>
      <c r="W641" s="219">
        <v>2311</v>
      </c>
      <c r="X641" s="219">
        <v>77</v>
      </c>
      <c r="AC641">
        <v>2</v>
      </c>
      <c r="AD641">
        <v>0.4</v>
      </c>
      <c r="AR641" s="219">
        <v>3.7</v>
      </c>
      <c r="AS641" s="219">
        <v>0.2</v>
      </c>
      <c r="AT641" s="219">
        <v>30.3</v>
      </c>
      <c r="AU641" s="219">
        <v>0.5</v>
      </c>
      <c r="AW641" s="219">
        <v>33</v>
      </c>
      <c r="AX641" s="219">
        <v>1</v>
      </c>
      <c r="AZ641">
        <v>1</v>
      </c>
      <c r="BA641">
        <v>-0.193</v>
      </c>
      <c r="BD641" t="s">
        <v>17215</v>
      </c>
    </row>
    <row r="642" spans="2:56" ht="18" x14ac:dyDescent="0.25">
      <c r="B642">
        <v>1</v>
      </c>
      <c r="C642" t="s">
        <v>14538</v>
      </c>
      <c r="G642" t="s">
        <v>14077</v>
      </c>
      <c r="H642" s="352" t="s">
        <v>11553</v>
      </c>
      <c r="I642" t="s">
        <v>16080</v>
      </c>
      <c r="J642" s="352" t="s">
        <v>14439</v>
      </c>
      <c r="K642">
        <v>900</v>
      </c>
      <c r="L642">
        <v>211</v>
      </c>
      <c r="Q642" s="219">
        <v>7.8</v>
      </c>
      <c r="R642" s="219">
        <v>0.1</v>
      </c>
      <c r="T642" s="219">
        <v>2422</v>
      </c>
      <c r="U642" s="219">
        <v>47</v>
      </c>
      <c r="W642" s="219">
        <v>2246</v>
      </c>
      <c r="X642" s="219">
        <v>41</v>
      </c>
      <c r="AC642">
        <v>2.2999999999999998</v>
      </c>
      <c r="AD642">
        <v>0.5</v>
      </c>
      <c r="AR642" s="219">
        <v>3.7</v>
      </c>
      <c r="AS642" s="219">
        <v>0.2</v>
      </c>
      <c r="AT642" s="219">
        <v>27</v>
      </c>
      <c r="AU642" s="219">
        <v>0.1</v>
      </c>
      <c r="AW642" s="219">
        <v>33</v>
      </c>
      <c r="AX642" s="219">
        <v>1</v>
      </c>
      <c r="AZ642">
        <v>1</v>
      </c>
      <c r="BA642">
        <v>0.68799999999999994</v>
      </c>
      <c r="BD642" t="s">
        <v>17215</v>
      </c>
    </row>
    <row r="643" spans="2:56" ht="18" x14ac:dyDescent="0.25">
      <c r="B643">
        <v>1</v>
      </c>
      <c r="C643" t="s">
        <v>14538</v>
      </c>
      <c r="G643" t="s">
        <v>14077</v>
      </c>
      <c r="H643" s="352" t="s">
        <v>11553</v>
      </c>
      <c r="I643" t="s">
        <v>16080</v>
      </c>
      <c r="J643" s="352" t="s">
        <v>14439</v>
      </c>
      <c r="K643">
        <v>1290</v>
      </c>
      <c r="L643">
        <v>247</v>
      </c>
      <c r="Q643" s="219">
        <v>7.6</v>
      </c>
      <c r="R643" s="219">
        <v>0.08</v>
      </c>
      <c r="T643" s="219">
        <v>2447</v>
      </c>
      <c r="U643" s="219">
        <v>77</v>
      </c>
      <c r="W643" s="219">
        <v>2311</v>
      </c>
      <c r="X643" s="219">
        <v>77</v>
      </c>
      <c r="AC643">
        <v>2</v>
      </c>
      <c r="AD643">
        <v>0.4</v>
      </c>
      <c r="AR643" s="219">
        <v>3.7</v>
      </c>
      <c r="AS643" s="219">
        <v>0.2</v>
      </c>
      <c r="AT643" s="219">
        <v>30.3</v>
      </c>
      <c r="AU643" s="219">
        <v>0.5</v>
      </c>
      <c r="AW643" s="219">
        <v>33</v>
      </c>
      <c r="AX643" s="219">
        <v>1</v>
      </c>
      <c r="AZ643">
        <v>1</v>
      </c>
      <c r="BA643">
        <v>0.21199999999999999</v>
      </c>
      <c r="BD643" t="s">
        <v>17215</v>
      </c>
    </row>
    <row r="644" spans="2:56" ht="18" x14ac:dyDescent="0.25">
      <c r="B644">
        <v>1</v>
      </c>
      <c r="C644" t="s">
        <v>14538</v>
      </c>
      <c r="G644" t="s">
        <v>14077</v>
      </c>
      <c r="H644" s="352" t="s">
        <v>11553</v>
      </c>
      <c r="I644" t="s">
        <v>16080</v>
      </c>
      <c r="J644" s="352" t="s">
        <v>14439</v>
      </c>
      <c r="K644">
        <v>1340</v>
      </c>
      <c r="L644">
        <v>207</v>
      </c>
      <c r="Q644" s="219">
        <v>7.6</v>
      </c>
      <c r="R644" s="219">
        <v>0.06</v>
      </c>
      <c r="T644" s="219">
        <v>2442</v>
      </c>
      <c r="U644" s="219">
        <v>33</v>
      </c>
      <c r="W644" s="219">
        <v>2336</v>
      </c>
      <c r="X644" s="219">
        <v>33</v>
      </c>
      <c r="AC644">
        <v>1.7</v>
      </c>
      <c r="AD644">
        <v>0.2</v>
      </c>
      <c r="AR644" s="219">
        <v>3.7</v>
      </c>
      <c r="AS644" s="219">
        <v>0.2</v>
      </c>
      <c r="AT644" s="219">
        <v>27</v>
      </c>
      <c r="AU644" s="219">
        <v>0.1</v>
      </c>
      <c r="AW644" s="219">
        <v>33</v>
      </c>
      <c r="AX644" s="219">
        <v>1</v>
      </c>
      <c r="AZ644">
        <v>1</v>
      </c>
      <c r="BA644">
        <v>0.98399999999999999</v>
      </c>
      <c r="BD644" t="s">
        <v>17215</v>
      </c>
    </row>
    <row r="645" spans="2:56" ht="18" x14ac:dyDescent="0.25">
      <c r="B645">
        <v>1</v>
      </c>
      <c r="C645" t="s">
        <v>14538</v>
      </c>
      <c r="G645" t="s">
        <v>14077</v>
      </c>
      <c r="H645" s="352" t="s">
        <v>11553</v>
      </c>
      <c r="I645" t="s">
        <v>16080</v>
      </c>
      <c r="J645" s="352" t="s">
        <v>14439</v>
      </c>
      <c r="K645">
        <v>400</v>
      </c>
      <c r="L645">
        <v>49</v>
      </c>
      <c r="Q645" s="219">
        <v>8.1</v>
      </c>
      <c r="R645" s="219">
        <v>0.04</v>
      </c>
      <c r="T645" s="219">
        <v>2406</v>
      </c>
      <c r="U645" s="219">
        <v>47</v>
      </c>
      <c r="W645" s="219">
        <v>2052</v>
      </c>
      <c r="X645" s="219">
        <v>38</v>
      </c>
      <c r="AC645">
        <v>4.3</v>
      </c>
      <c r="AD645">
        <v>4</v>
      </c>
      <c r="AR645" s="219">
        <v>3.7</v>
      </c>
      <c r="AS645" s="219">
        <v>0.2</v>
      </c>
      <c r="AT645" s="219">
        <v>30.3</v>
      </c>
      <c r="AU645" s="219">
        <v>0.5</v>
      </c>
      <c r="AW645" s="219">
        <v>33</v>
      </c>
      <c r="AX645" s="219">
        <v>1</v>
      </c>
      <c r="AZ645">
        <v>1</v>
      </c>
      <c r="BA645">
        <v>0.54400000000000004</v>
      </c>
      <c r="BD645" t="s">
        <v>17215</v>
      </c>
    </row>
    <row r="646" spans="2:56" ht="18" x14ac:dyDescent="0.25">
      <c r="B646">
        <v>1</v>
      </c>
      <c r="C646" t="s">
        <v>14538</v>
      </c>
      <c r="G646" t="s">
        <v>13748</v>
      </c>
      <c r="H646" s="352" t="s">
        <v>11553</v>
      </c>
      <c r="I646" t="s">
        <v>16081</v>
      </c>
      <c r="J646" s="352" t="s">
        <v>14439</v>
      </c>
      <c r="K646">
        <v>950</v>
      </c>
      <c r="L646">
        <v>196</v>
      </c>
      <c r="Q646" s="219">
        <v>7.8</v>
      </c>
      <c r="R646" s="219">
        <v>0.09</v>
      </c>
      <c r="T646" s="219">
        <v>2460</v>
      </c>
      <c r="U646" s="219">
        <v>52</v>
      </c>
      <c r="W646" s="219">
        <v>2268</v>
      </c>
      <c r="X646" s="219">
        <v>54</v>
      </c>
      <c r="AC646">
        <v>2.5</v>
      </c>
      <c r="AD646">
        <v>0.5</v>
      </c>
      <c r="AR646" s="219">
        <v>3.7</v>
      </c>
      <c r="AS646" s="219">
        <v>0.2</v>
      </c>
      <c r="AT646" s="219">
        <v>30.3</v>
      </c>
      <c r="AU646" s="219">
        <v>0.5</v>
      </c>
      <c r="AW646" s="219">
        <v>33</v>
      </c>
      <c r="AX646" s="219">
        <v>1</v>
      </c>
      <c r="AZ646">
        <v>1</v>
      </c>
      <c r="BA646">
        <v>-0.115</v>
      </c>
      <c r="BD646" t="s">
        <v>17215</v>
      </c>
    </row>
    <row r="647" spans="2:56" ht="18" x14ac:dyDescent="0.25">
      <c r="B647">
        <v>1</v>
      </c>
      <c r="C647" t="s">
        <v>14538</v>
      </c>
      <c r="G647" t="s">
        <v>13748</v>
      </c>
      <c r="H647" s="352" t="s">
        <v>11553</v>
      </c>
      <c r="I647" t="s">
        <v>16081</v>
      </c>
      <c r="J647" s="352" t="s">
        <v>14439</v>
      </c>
      <c r="K647">
        <v>400</v>
      </c>
      <c r="L647">
        <v>49</v>
      </c>
      <c r="Q647" s="219">
        <v>8.1</v>
      </c>
      <c r="R647" s="219">
        <v>0.04</v>
      </c>
      <c r="T647" s="219">
        <v>2406</v>
      </c>
      <c r="U647" s="219">
        <v>47</v>
      </c>
      <c r="W647" s="219">
        <v>2052</v>
      </c>
      <c r="X647" s="219">
        <v>38</v>
      </c>
      <c r="AC647">
        <v>4.3</v>
      </c>
      <c r="AD647">
        <v>4</v>
      </c>
      <c r="AR647" s="219">
        <v>3.7</v>
      </c>
      <c r="AS647" s="219">
        <v>0.2</v>
      </c>
      <c r="AT647" s="219">
        <v>30.3</v>
      </c>
      <c r="AU647" s="219">
        <v>0.5</v>
      </c>
      <c r="AW647" s="219">
        <v>33</v>
      </c>
      <c r="AX647" s="219">
        <v>1</v>
      </c>
      <c r="AZ647">
        <v>1</v>
      </c>
      <c r="BA647">
        <v>-0.04</v>
      </c>
      <c r="BD647" t="s">
        <v>17215</v>
      </c>
    </row>
    <row r="648" spans="2:56" ht="18" x14ac:dyDescent="0.25">
      <c r="B648">
        <v>1</v>
      </c>
      <c r="C648" t="s">
        <v>14538</v>
      </c>
      <c r="G648" t="s">
        <v>13748</v>
      </c>
      <c r="H648" s="352" t="s">
        <v>11553</v>
      </c>
      <c r="I648" t="s">
        <v>16081</v>
      </c>
      <c r="J648" s="352" t="s">
        <v>14439</v>
      </c>
      <c r="K648">
        <v>400</v>
      </c>
      <c r="L648">
        <v>60</v>
      </c>
      <c r="Q648" s="219">
        <v>8.1</v>
      </c>
      <c r="R648" s="219">
        <v>0.05</v>
      </c>
      <c r="T648" s="219">
        <v>2377</v>
      </c>
      <c r="U648" s="219">
        <v>41</v>
      </c>
      <c r="W648" s="219">
        <v>2057</v>
      </c>
      <c r="X648" s="219">
        <v>43</v>
      </c>
      <c r="AC648">
        <v>3.8</v>
      </c>
      <c r="AD648">
        <v>3</v>
      </c>
      <c r="AR648" s="219">
        <v>3.7</v>
      </c>
      <c r="AS648" s="219">
        <v>0.2</v>
      </c>
      <c r="AT648" s="219">
        <v>27</v>
      </c>
      <c r="AU648" s="219">
        <v>0.1</v>
      </c>
      <c r="AW648" s="219">
        <v>33</v>
      </c>
      <c r="AX648" s="219">
        <v>1</v>
      </c>
      <c r="AZ648">
        <v>1</v>
      </c>
      <c r="BA648">
        <v>0.222</v>
      </c>
      <c r="BD648" t="s">
        <v>17215</v>
      </c>
    </row>
    <row r="649" spans="2:56" ht="18" x14ac:dyDescent="0.25">
      <c r="B649">
        <v>1</v>
      </c>
      <c r="C649" t="s">
        <v>14538</v>
      </c>
      <c r="G649" t="s">
        <v>13748</v>
      </c>
      <c r="H649" s="352" t="s">
        <v>11553</v>
      </c>
      <c r="I649" t="s">
        <v>16080</v>
      </c>
      <c r="J649" s="352" t="s">
        <v>14439</v>
      </c>
      <c r="K649">
        <v>400</v>
      </c>
      <c r="L649">
        <v>60</v>
      </c>
      <c r="Q649" s="219">
        <v>8.1</v>
      </c>
      <c r="R649" s="219">
        <v>0.05</v>
      </c>
      <c r="T649" s="219">
        <v>2377</v>
      </c>
      <c r="U649" s="219">
        <v>41</v>
      </c>
      <c r="W649" s="219">
        <v>2057</v>
      </c>
      <c r="X649" s="219">
        <v>43</v>
      </c>
      <c r="AC649">
        <v>3.8</v>
      </c>
      <c r="AD649">
        <v>3</v>
      </c>
      <c r="AR649" s="219">
        <v>3.7</v>
      </c>
      <c r="AS649" s="219">
        <v>0.2</v>
      </c>
      <c r="AT649" s="219">
        <v>27</v>
      </c>
      <c r="AU649" s="219">
        <v>0.1</v>
      </c>
      <c r="AW649" s="219">
        <v>33</v>
      </c>
      <c r="AX649" s="219">
        <v>1</v>
      </c>
      <c r="AZ649">
        <v>1</v>
      </c>
      <c r="BA649">
        <v>0.315</v>
      </c>
      <c r="BD649" t="s">
        <v>17215</v>
      </c>
    </row>
    <row r="650" spans="2:56" ht="18" x14ac:dyDescent="0.25">
      <c r="B650">
        <v>1</v>
      </c>
      <c r="C650" t="s">
        <v>14538</v>
      </c>
      <c r="G650" t="s">
        <v>13748</v>
      </c>
      <c r="H650" s="352" t="s">
        <v>11553</v>
      </c>
      <c r="I650" t="s">
        <v>16080</v>
      </c>
      <c r="J650" s="352" t="s">
        <v>14439</v>
      </c>
      <c r="K650">
        <v>1290</v>
      </c>
      <c r="L650">
        <v>247</v>
      </c>
      <c r="Q650" s="219">
        <v>7.6</v>
      </c>
      <c r="R650" s="219">
        <v>0.08</v>
      </c>
      <c r="T650" s="219">
        <v>2447</v>
      </c>
      <c r="U650" s="219">
        <v>77</v>
      </c>
      <c r="W650" s="219">
        <v>2311</v>
      </c>
      <c r="X650" s="219">
        <v>77</v>
      </c>
      <c r="AC650">
        <v>2</v>
      </c>
      <c r="AD650">
        <v>0.4</v>
      </c>
      <c r="AR650" s="219">
        <v>3.7</v>
      </c>
      <c r="AS650" s="219">
        <v>0.2</v>
      </c>
      <c r="AT650" s="219">
        <v>30.3</v>
      </c>
      <c r="AU650" s="219">
        <v>0.5</v>
      </c>
      <c r="AW650" s="219">
        <v>33</v>
      </c>
      <c r="AX650" s="219">
        <v>1</v>
      </c>
      <c r="AZ650">
        <v>1</v>
      </c>
      <c r="BA650">
        <v>-0.124</v>
      </c>
      <c r="BD650" t="s">
        <v>17215</v>
      </c>
    </row>
    <row r="651" spans="2:56" ht="18" x14ac:dyDescent="0.25">
      <c r="B651">
        <v>1</v>
      </c>
      <c r="C651" t="s">
        <v>14538</v>
      </c>
      <c r="G651" t="s">
        <v>13748</v>
      </c>
      <c r="H651" s="352" t="s">
        <v>11553</v>
      </c>
      <c r="I651" t="s">
        <v>16080</v>
      </c>
      <c r="J651" s="352" t="s">
        <v>14439</v>
      </c>
      <c r="K651">
        <v>1340</v>
      </c>
      <c r="L651">
        <v>207</v>
      </c>
      <c r="Q651" s="219">
        <v>7.6</v>
      </c>
      <c r="R651" s="219">
        <v>0.06</v>
      </c>
      <c r="T651" s="219">
        <v>2442</v>
      </c>
      <c r="U651" s="219">
        <v>33</v>
      </c>
      <c r="W651" s="219">
        <v>2336</v>
      </c>
      <c r="X651" s="219">
        <v>33</v>
      </c>
      <c r="AC651">
        <v>1.7</v>
      </c>
      <c r="AD651">
        <v>0.2</v>
      </c>
      <c r="AR651" s="219">
        <v>3.7</v>
      </c>
      <c r="AS651" s="219">
        <v>0.2</v>
      </c>
      <c r="AT651" s="219">
        <v>27</v>
      </c>
      <c r="AU651" s="219">
        <v>0.1</v>
      </c>
      <c r="AW651" s="219">
        <v>33</v>
      </c>
      <c r="AX651" s="219">
        <v>1</v>
      </c>
      <c r="AZ651">
        <v>1</v>
      </c>
      <c r="BA651">
        <v>0.17899999999999999</v>
      </c>
      <c r="BD651" t="s">
        <v>17215</v>
      </c>
    </row>
    <row r="652" spans="2:56" ht="18" x14ac:dyDescent="0.25">
      <c r="B652">
        <v>1</v>
      </c>
      <c r="C652" t="s">
        <v>14538</v>
      </c>
      <c r="G652" t="s">
        <v>13748</v>
      </c>
      <c r="H652" s="352" t="s">
        <v>11553</v>
      </c>
      <c r="I652" t="s">
        <v>16080</v>
      </c>
      <c r="J652" s="352" t="s">
        <v>14439</v>
      </c>
      <c r="K652">
        <v>400</v>
      </c>
      <c r="L652">
        <v>60</v>
      </c>
      <c r="Q652" s="219">
        <v>8.1</v>
      </c>
      <c r="R652" s="219">
        <v>0.05</v>
      </c>
      <c r="T652" s="219">
        <v>2377</v>
      </c>
      <c r="U652" s="219">
        <v>41</v>
      </c>
      <c r="W652" s="219">
        <v>2057</v>
      </c>
      <c r="X652" s="219">
        <v>43</v>
      </c>
      <c r="AC652">
        <v>3.8</v>
      </c>
      <c r="AD652">
        <v>3</v>
      </c>
      <c r="AR652" s="219">
        <v>3.7</v>
      </c>
      <c r="AS652" s="219">
        <v>0.2</v>
      </c>
      <c r="AT652" s="219">
        <v>27</v>
      </c>
      <c r="AU652" s="219">
        <v>0.1</v>
      </c>
      <c r="AW652" s="219">
        <v>33</v>
      </c>
      <c r="AX652" s="219">
        <v>1</v>
      </c>
      <c r="AZ652">
        <v>1</v>
      </c>
      <c r="BA652">
        <v>7.0000000000000001E-3</v>
      </c>
      <c r="BD652" t="s">
        <v>17215</v>
      </c>
    </row>
    <row r="653" spans="2:56" ht="18" x14ac:dyDescent="0.25">
      <c r="B653">
        <v>1</v>
      </c>
      <c r="C653" t="s">
        <v>14538</v>
      </c>
      <c r="G653" t="s">
        <v>13748</v>
      </c>
      <c r="H653" s="352" t="s">
        <v>11553</v>
      </c>
      <c r="I653" t="s">
        <v>16080</v>
      </c>
      <c r="J653" s="352" t="s">
        <v>14439</v>
      </c>
      <c r="K653">
        <v>950</v>
      </c>
      <c r="L653">
        <v>196</v>
      </c>
      <c r="Q653" s="219">
        <v>7.8</v>
      </c>
      <c r="R653" s="219">
        <v>0.09</v>
      </c>
      <c r="T653" s="219">
        <v>2460</v>
      </c>
      <c r="U653" s="219">
        <v>52</v>
      </c>
      <c r="W653" s="219">
        <v>2268</v>
      </c>
      <c r="X653" s="219">
        <v>54</v>
      </c>
      <c r="AC653">
        <v>2.5</v>
      </c>
      <c r="AD653">
        <v>0.5</v>
      </c>
      <c r="AR653" s="219">
        <v>3.7</v>
      </c>
      <c r="AS653" s="219">
        <v>0.2</v>
      </c>
      <c r="AT653" s="219">
        <v>30.3</v>
      </c>
      <c r="AU653" s="219">
        <v>0.5</v>
      </c>
      <c r="AW653" s="219">
        <v>33</v>
      </c>
      <c r="AX653" s="219">
        <v>1</v>
      </c>
      <c r="AZ653">
        <v>1</v>
      </c>
      <c r="BA653">
        <v>6.3E-2</v>
      </c>
      <c r="BD653" t="s">
        <v>17215</v>
      </c>
    </row>
    <row r="654" spans="2:56" ht="18" x14ac:dyDescent="0.25">
      <c r="B654">
        <v>1</v>
      </c>
      <c r="C654" t="s">
        <v>14538</v>
      </c>
      <c r="G654" t="s">
        <v>13748</v>
      </c>
      <c r="H654" s="352" t="s">
        <v>11553</v>
      </c>
      <c r="I654" t="s">
        <v>16080</v>
      </c>
      <c r="J654" s="352" t="s">
        <v>14439</v>
      </c>
      <c r="K654">
        <v>400</v>
      </c>
      <c r="L654">
        <v>49</v>
      </c>
      <c r="Q654" s="219">
        <v>8.1</v>
      </c>
      <c r="R654" s="219">
        <v>0.04</v>
      </c>
      <c r="T654" s="219">
        <v>2406</v>
      </c>
      <c r="U654" s="219">
        <v>47</v>
      </c>
      <c r="W654" s="219">
        <v>2052</v>
      </c>
      <c r="X654" s="219">
        <v>38</v>
      </c>
      <c r="AC654">
        <v>4.3</v>
      </c>
      <c r="AD654">
        <v>4</v>
      </c>
      <c r="AR654" s="219">
        <v>3.7</v>
      </c>
      <c r="AS654" s="219">
        <v>0.2</v>
      </c>
      <c r="AT654" s="219">
        <v>30.3</v>
      </c>
      <c r="AU654" s="219">
        <v>0.5</v>
      </c>
      <c r="AW654" s="219">
        <v>33</v>
      </c>
      <c r="AX654" s="219">
        <v>1</v>
      </c>
      <c r="AZ654">
        <v>1</v>
      </c>
      <c r="BA654">
        <v>0.11700000000000001</v>
      </c>
      <c r="BD654" t="s">
        <v>17215</v>
      </c>
    </row>
    <row r="655" spans="2:56" ht="18" x14ac:dyDescent="0.25">
      <c r="B655">
        <v>1</v>
      </c>
      <c r="C655" t="s">
        <v>14538</v>
      </c>
      <c r="G655" t="s">
        <v>13748</v>
      </c>
      <c r="H655" s="352" t="s">
        <v>11553</v>
      </c>
      <c r="I655" t="s">
        <v>16080</v>
      </c>
      <c r="J655" s="352" t="s">
        <v>14439</v>
      </c>
      <c r="K655">
        <v>950</v>
      </c>
      <c r="L655">
        <v>196</v>
      </c>
      <c r="Q655" s="219">
        <v>7.8</v>
      </c>
      <c r="R655" s="219">
        <v>0.09</v>
      </c>
      <c r="T655" s="219">
        <v>2460</v>
      </c>
      <c r="U655" s="219">
        <v>52</v>
      </c>
      <c r="W655" s="219">
        <v>2268</v>
      </c>
      <c r="X655" s="219">
        <v>54</v>
      </c>
      <c r="AC655">
        <v>2.5</v>
      </c>
      <c r="AD655">
        <v>0.5</v>
      </c>
      <c r="AR655" s="219">
        <v>3.7</v>
      </c>
      <c r="AS655" s="219">
        <v>0.2</v>
      </c>
      <c r="AT655" s="219">
        <v>30.3</v>
      </c>
      <c r="AU655" s="219">
        <v>0.5</v>
      </c>
      <c r="AW655" s="219">
        <v>33</v>
      </c>
      <c r="AX655" s="219">
        <v>1</v>
      </c>
      <c r="AZ655">
        <v>1</v>
      </c>
      <c r="BA655">
        <v>7.3999999999999996E-2</v>
      </c>
      <c r="BD655" t="s">
        <v>17215</v>
      </c>
    </row>
    <row r="656" spans="2:56" ht="18" x14ac:dyDescent="0.25">
      <c r="B656">
        <v>1</v>
      </c>
      <c r="C656" t="s">
        <v>14538</v>
      </c>
      <c r="G656" t="s">
        <v>13748</v>
      </c>
      <c r="H656" s="352" t="s">
        <v>11553</v>
      </c>
      <c r="I656" t="s">
        <v>16080</v>
      </c>
      <c r="J656" s="352" t="s">
        <v>14439</v>
      </c>
      <c r="K656">
        <v>1340</v>
      </c>
      <c r="L656">
        <v>207</v>
      </c>
      <c r="Q656" s="219">
        <v>7.6</v>
      </c>
      <c r="R656" s="219">
        <v>0.06</v>
      </c>
      <c r="T656" s="219">
        <v>2442</v>
      </c>
      <c r="U656" s="219">
        <v>33</v>
      </c>
      <c r="W656" s="219">
        <v>2336</v>
      </c>
      <c r="X656" s="219">
        <v>33</v>
      </c>
      <c r="AC656">
        <v>1.7</v>
      </c>
      <c r="AD656">
        <v>0.2</v>
      </c>
      <c r="AR656" s="219">
        <v>3.7</v>
      </c>
      <c r="AS656" s="219">
        <v>0.2</v>
      </c>
      <c r="AT656" s="219">
        <v>27</v>
      </c>
      <c r="AU656" s="219">
        <v>0.1</v>
      </c>
      <c r="AW656" s="219">
        <v>33</v>
      </c>
      <c r="AX656" s="219">
        <v>1</v>
      </c>
      <c r="AZ656">
        <v>1</v>
      </c>
      <c r="BA656">
        <v>-2E-3</v>
      </c>
      <c r="BD656" t="s">
        <v>17215</v>
      </c>
    </row>
    <row r="657" spans="2:56" ht="18" x14ac:dyDescent="0.25">
      <c r="B657">
        <v>1</v>
      </c>
      <c r="C657" t="s">
        <v>14538</v>
      </c>
      <c r="G657" t="s">
        <v>13748</v>
      </c>
      <c r="H657" s="352" t="s">
        <v>11553</v>
      </c>
      <c r="I657" t="s">
        <v>16080</v>
      </c>
      <c r="J657" s="352" t="s">
        <v>14439</v>
      </c>
      <c r="K657">
        <v>900</v>
      </c>
      <c r="L657">
        <v>211</v>
      </c>
      <c r="Q657" s="219">
        <v>7.8</v>
      </c>
      <c r="R657" s="219">
        <v>0.1</v>
      </c>
      <c r="T657" s="219">
        <v>2422</v>
      </c>
      <c r="U657" s="219">
        <v>47</v>
      </c>
      <c r="W657" s="219">
        <v>2246</v>
      </c>
      <c r="X657" s="219">
        <v>41</v>
      </c>
      <c r="AC657">
        <v>2.2999999999999998</v>
      </c>
      <c r="AD657">
        <v>0.5</v>
      </c>
      <c r="AR657" s="219">
        <v>3.7</v>
      </c>
      <c r="AS657" s="219">
        <v>0.2</v>
      </c>
      <c r="AT657" s="219">
        <v>27</v>
      </c>
      <c r="AU657" s="219">
        <v>0.1</v>
      </c>
      <c r="AW657" s="219">
        <v>33</v>
      </c>
      <c r="AX657" s="219">
        <v>1</v>
      </c>
      <c r="AZ657">
        <v>1</v>
      </c>
      <c r="BA657">
        <v>0.11899999999999999</v>
      </c>
      <c r="BD657" t="s">
        <v>17215</v>
      </c>
    </row>
    <row r="658" spans="2:56" ht="18" x14ac:dyDescent="0.25">
      <c r="B658">
        <v>1</v>
      </c>
      <c r="C658" t="s">
        <v>14538</v>
      </c>
      <c r="G658" t="s">
        <v>13748</v>
      </c>
      <c r="H658" s="352" t="s">
        <v>11553</v>
      </c>
      <c r="I658" t="s">
        <v>16080</v>
      </c>
      <c r="J658" s="352" t="s">
        <v>14439</v>
      </c>
      <c r="K658">
        <v>400</v>
      </c>
      <c r="L658">
        <v>49</v>
      </c>
      <c r="Q658" s="219">
        <v>8.1</v>
      </c>
      <c r="R658" s="219">
        <v>0.04</v>
      </c>
      <c r="T658" s="219">
        <v>2406</v>
      </c>
      <c r="U658" s="219">
        <v>47</v>
      </c>
      <c r="W658" s="219">
        <v>2052</v>
      </c>
      <c r="X658" s="219">
        <v>38</v>
      </c>
      <c r="AC658">
        <v>4.3</v>
      </c>
      <c r="AD658">
        <v>4</v>
      </c>
      <c r="AR658" s="219">
        <v>3.7</v>
      </c>
      <c r="AS658" s="219">
        <v>0.2</v>
      </c>
      <c r="AT658" s="219">
        <v>30.3</v>
      </c>
      <c r="AU658" s="219">
        <v>0.5</v>
      </c>
      <c r="AW658" s="219">
        <v>33</v>
      </c>
      <c r="AX658" s="219">
        <v>1</v>
      </c>
      <c r="AZ658">
        <v>1</v>
      </c>
      <c r="BA658">
        <v>6.7000000000000004E-2</v>
      </c>
      <c r="BD658" t="s">
        <v>17215</v>
      </c>
    </row>
    <row r="659" spans="2:56" ht="18" x14ac:dyDescent="0.25">
      <c r="B659">
        <v>1</v>
      </c>
      <c r="C659" t="s">
        <v>14538</v>
      </c>
      <c r="G659" t="s">
        <v>13748</v>
      </c>
      <c r="H659" s="352" t="s">
        <v>11553</v>
      </c>
      <c r="I659" t="s">
        <v>16080</v>
      </c>
      <c r="J659" s="352" t="s">
        <v>14439</v>
      </c>
      <c r="K659">
        <v>900</v>
      </c>
      <c r="L659">
        <v>211</v>
      </c>
      <c r="Q659" s="219">
        <v>7.8</v>
      </c>
      <c r="R659" s="219">
        <v>0.1</v>
      </c>
      <c r="T659" s="219">
        <v>2422</v>
      </c>
      <c r="U659" s="219">
        <v>47</v>
      </c>
      <c r="W659" s="219">
        <v>2246</v>
      </c>
      <c r="X659" s="219">
        <v>41</v>
      </c>
      <c r="AC659">
        <v>2.2999999999999998</v>
      </c>
      <c r="AD659">
        <v>0.5</v>
      </c>
      <c r="AR659" s="219">
        <v>3.7</v>
      </c>
      <c r="AS659" s="219">
        <v>0.2</v>
      </c>
      <c r="AT659" s="219">
        <v>27</v>
      </c>
      <c r="AU659" s="219">
        <v>0.1</v>
      </c>
      <c r="AW659" s="219">
        <v>33</v>
      </c>
      <c r="AX659" s="219">
        <v>1</v>
      </c>
      <c r="AZ659">
        <v>1</v>
      </c>
      <c r="BA659">
        <v>0.26300000000000001</v>
      </c>
      <c r="BD659" t="s">
        <v>17215</v>
      </c>
    </row>
    <row r="660" spans="2:56" ht="18" x14ac:dyDescent="0.25">
      <c r="B660">
        <v>1</v>
      </c>
      <c r="C660" t="s">
        <v>14538</v>
      </c>
      <c r="G660" t="s">
        <v>13748</v>
      </c>
      <c r="H660" s="352" t="s">
        <v>11553</v>
      </c>
      <c r="I660" t="s">
        <v>16080</v>
      </c>
      <c r="J660" s="352" t="s">
        <v>14439</v>
      </c>
      <c r="K660">
        <v>1290</v>
      </c>
      <c r="L660">
        <v>247</v>
      </c>
      <c r="Q660" s="219">
        <v>7.6</v>
      </c>
      <c r="R660" s="219">
        <v>0.08</v>
      </c>
      <c r="T660" s="219">
        <v>2447</v>
      </c>
      <c r="U660" s="219">
        <v>77</v>
      </c>
      <c r="W660" s="219">
        <v>2311</v>
      </c>
      <c r="X660" s="219">
        <v>77</v>
      </c>
      <c r="AC660">
        <v>2</v>
      </c>
      <c r="AD660">
        <v>0.4</v>
      </c>
      <c r="AR660" s="219">
        <v>3.7</v>
      </c>
      <c r="AS660" s="219">
        <v>0.2</v>
      </c>
      <c r="AT660" s="219">
        <v>30.3</v>
      </c>
      <c r="AU660" s="219">
        <v>0.5</v>
      </c>
      <c r="AW660" s="219">
        <v>33</v>
      </c>
      <c r="AX660" s="219">
        <v>1</v>
      </c>
      <c r="AZ660">
        <v>1</v>
      </c>
      <c r="BA660">
        <v>1.2E-2</v>
      </c>
      <c r="BD660" t="s">
        <v>17215</v>
      </c>
    </row>
    <row r="661" spans="2:56" ht="18" x14ac:dyDescent="0.25">
      <c r="B661">
        <v>1</v>
      </c>
      <c r="C661" t="s">
        <v>14538</v>
      </c>
      <c r="G661" t="s">
        <v>13748</v>
      </c>
      <c r="H661" s="352" t="s">
        <v>11553</v>
      </c>
      <c r="I661" t="s">
        <v>16080</v>
      </c>
      <c r="J661" s="352" t="s">
        <v>14439</v>
      </c>
      <c r="K661">
        <v>950</v>
      </c>
      <c r="L661">
        <v>196</v>
      </c>
      <c r="Q661" s="219">
        <v>7.8</v>
      </c>
      <c r="R661" s="219">
        <v>0.09</v>
      </c>
      <c r="T661" s="219">
        <v>2460</v>
      </c>
      <c r="U661" s="219">
        <v>52</v>
      </c>
      <c r="W661" s="219">
        <v>2268</v>
      </c>
      <c r="X661" s="219">
        <v>54</v>
      </c>
      <c r="AC661">
        <v>2.5</v>
      </c>
      <c r="AD661">
        <v>0.5</v>
      </c>
      <c r="AR661" s="219">
        <v>3.7</v>
      </c>
      <c r="AS661" s="219">
        <v>0.2</v>
      </c>
      <c r="AT661" s="219">
        <v>30.3</v>
      </c>
      <c r="AU661" s="219">
        <v>0.5</v>
      </c>
      <c r="AW661" s="219">
        <v>33</v>
      </c>
      <c r="AX661" s="219">
        <v>1</v>
      </c>
      <c r="AZ661">
        <v>1</v>
      </c>
      <c r="BA661">
        <v>-5.2999999999999999E-2</v>
      </c>
      <c r="BD661" t="s">
        <v>17215</v>
      </c>
    </row>
    <row r="662" spans="2:56" ht="18" x14ac:dyDescent="0.25">
      <c r="B662">
        <v>1</v>
      </c>
      <c r="C662" t="s">
        <v>14538</v>
      </c>
      <c r="G662" t="s">
        <v>13748</v>
      </c>
      <c r="H662" s="352" t="s">
        <v>11553</v>
      </c>
      <c r="I662" t="s">
        <v>16080</v>
      </c>
      <c r="J662" s="352" t="s">
        <v>14439</v>
      </c>
      <c r="K662">
        <v>1340</v>
      </c>
      <c r="L662">
        <v>207</v>
      </c>
      <c r="Q662" s="219">
        <v>7.6</v>
      </c>
      <c r="R662" s="219">
        <v>0.06</v>
      </c>
      <c r="T662" s="219">
        <v>2442</v>
      </c>
      <c r="U662" s="219">
        <v>33</v>
      </c>
      <c r="W662" s="219">
        <v>2336</v>
      </c>
      <c r="X662" s="219">
        <v>33</v>
      </c>
      <c r="AC662">
        <v>1.7</v>
      </c>
      <c r="AD662">
        <v>0.2</v>
      </c>
      <c r="AR662" s="219">
        <v>3.7</v>
      </c>
      <c r="AS662" s="219">
        <v>0.2</v>
      </c>
      <c r="AT662" s="219">
        <v>27</v>
      </c>
      <c r="AU662" s="219">
        <v>0.1</v>
      </c>
      <c r="AW662" s="219">
        <v>33</v>
      </c>
      <c r="AX662" s="219">
        <v>1</v>
      </c>
      <c r="AZ662">
        <v>1</v>
      </c>
      <c r="BA662">
        <v>2.1999999999999999E-2</v>
      </c>
      <c r="BD662" t="s">
        <v>17215</v>
      </c>
    </row>
    <row r="663" spans="2:56" ht="18" x14ac:dyDescent="0.25">
      <c r="B663">
        <v>1</v>
      </c>
      <c r="C663" t="s">
        <v>14538</v>
      </c>
      <c r="G663" t="s">
        <v>13748</v>
      </c>
      <c r="H663" s="352" t="s">
        <v>11553</v>
      </c>
      <c r="I663" t="s">
        <v>16080</v>
      </c>
      <c r="J663" s="352" t="s">
        <v>14439</v>
      </c>
      <c r="K663">
        <v>900</v>
      </c>
      <c r="L663">
        <v>211</v>
      </c>
      <c r="Q663" s="219">
        <v>7.8</v>
      </c>
      <c r="R663" s="219">
        <v>0.1</v>
      </c>
      <c r="T663" s="219">
        <v>2422</v>
      </c>
      <c r="U663" s="219">
        <v>47</v>
      </c>
      <c r="W663" s="219">
        <v>2246</v>
      </c>
      <c r="X663" s="219">
        <v>41</v>
      </c>
      <c r="AC663">
        <v>2.2999999999999998</v>
      </c>
      <c r="AD663">
        <v>0.5</v>
      </c>
      <c r="AR663" s="219">
        <v>3.7</v>
      </c>
      <c r="AS663" s="219">
        <v>0.2</v>
      </c>
      <c r="AT663" s="219">
        <v>27</v>
      </c>
      <c r="AU663" s="219">
        <v>0.1</v>
      </c>
      <c r="AW663" s="219">
        <v>33</v>
      </c>
      <c r="AX663" s="219">
        <v>1</v>
      </c>
      <c r="AZ663">
        <v>1</v>
      </c>
      <c r="BA663">
        <v>0.15</v>
      </c>
      <c r="BD663" t="s">
        <v>17215</v>
      </c>
    </row>
    <row r="664" spans="2:56" ht="18" x14ac:dyDescent="0.25">
      <c r="B664">
        <v>1</v>
      </c>
      <c r="C664" t="s">
        <v>14538</v>
      </c>
      <c r="G664" t="s">
        <v>13748</v>
      </c>
      <c r="H664" s="352" t="s">
        <v>11553</v>
      </c>
      <c r="I664" t="s">
        <v>16080</v>
      </c>
      <c r="J664" s="352" t="s">
        <v>14439</v>
      </c>
      <c r="K664">
        <v>400</v>
      </c>
      <c r="L664">
        <v>49</v>
      </c>
      <c r="Q664" s="219">
        <v>8.1</v>
      </c>
      <c r="R664" s="219">
        <v>0.04</v>
      </c>
      <c r="T664" s="219">
        <v>2406</v>
      </c>
      <c r="U664" s="219">
        <v>47</v>
      </c>
      <c r="W664" s="219">
        <v>2052</v>
      </c>
      <c r="X664" s="219">
        <v>38</v>
      </c>
      <c r="AC664">
        <v>4.3</v>
      </c>
      <c r="AD664">
        <v>4</v>
      </c>
      <c r="AR664" s="219">
        <v>3.7</v>
      </c>
      <c r="AS664" s="219">
        <v>0.2</v>
      </c>
      <c r="AT664" s="219">
        <v>30.3</v>
      </c>
      <c r="AU664" s="219">
        <v>0.5</v>
      </c>
      <c r="AW664" s="219">
        <v>33</v>
      </c>
      <c r="AX664" s="219">
        <v>1</v>
      </c>
      <c r="AZ664">
        <v>1</v>
      </c>
      <c r="BA664">
        <v>7.6999999999999999E-2</v>
      </c>
      <c r="BD664" t="s">
        <v>17215</v>
      </c>
    </row>
    <row r="665" spans="2:56" ht="18" x14ac:dyDescent="0.25">
      <c r="B665">
        <v>1</v>
      </c>
      <c r="C665" t="s">
        <v>14538</v>
      </c>
      <c r="G665" t="s">
        <v>13748</v>
      </c>
      <c r="H665" s="352" t="s">
        <v>11553</v>
      </c>
      <c r="I665" t="s">
        <v>16080</v>
      </c>
      <c r="J665" s="352" t="s">
        <v>14439</v>
      </c>
      <c r="K665">
        <v>1290</v>
      </c>
      <c r="L665">
        <v>247</v>
      </c>
      <c r="Q665" s="219">
        <v>7.6</v>
      </c>
      <c r="R665" s="219">
        <v>0.08</v>
      </c>
      <c r="T665" s="219">
        <v>2447</v>
      </c>
      <c r="U665" s="219">
        <v>77</v>
      </c>
      <c r="W665" s="219">
        <v>2311</v>
      </c>
      <c r="X665" s="219">
        <v>77</v>
      </c>
      <c r="AC665">
        <v>2</v>
      </c>
      <c r="AD665">
        <v>0.4</v>
      </c>
      <c r="AR665" s="219">
        <v>3.7</v>
      </c>
      <c r="AS665" s="219">
        <v>0.2</v>
      </c>
      <c r="AT665" s="219">
        <v>30.3</v>
      </c>
      <c r="AU665" s="219">
        <v>0.5</v>
      </c>
      <c r="AW665" s="219">
        <v>33</v>
      </c>
      <c r="AX665" s="219">
        <v>1</v>
      </c>
      <c r="AZ665">
        <v>1</v>
      </c>
      <c r="BA665">
        <v>-6.7000000000000004E-2</v>
      </c>
      <c r="BD665" t="s">
        <v>17215</v>
      </c>
    </row>
    <row r="666" spans="2:56" ht="18" x14ac:dyDescent="0.25">
      <c r="B666">
        <v>1</v>
      </c>
      <c r="C666" t="s">
        <v>14538</v>
      </c>
      <c r="G666" t="s">
        <v>13748</v>
      </c>
      <c r="H666" s="352" t="s">
        <v>11553</v>
      </c>
      <c r="I666" t="s">
        <v>16080</v>
      </c>
      <c r="J666" s="352" t="s">
        <v>14439</v>
      </c>
      <c r="K666">
        <v>950</v>
      </c>
      <c r="L666">
        <v>196</v>
      </c>
      <c r="Q666" s="219">
        <v>7.8</v>
      </c>
      <c r="R666" s="219">
        <v>0.09</v>
      </c>
      <c r="T666" s="219">
        <v>2460</v>
      </c>
      <c r="U666" s="219">
        <v>52</v>
      </c>
      <c r="W666" s="219">
        <v>2268</v>
      </c>
      <c r="X666" s="219">
        <v>54</v>
      </c>
      <c r="AC666">
        <v>2.5</v>
      </c>
      <c r="AD666">
        <v>0.5</v>
      </c>
      <c r="AR666" s="219">
        <v>3.7</v>
      </c>
      <c r="AS666" s="219">
        <v>0.2</v>
      </c>
      <c r="AT666" s="219">
        <v>30.3</v>
      </c>
      <c r="AU666" s="219">
        <v>0.5</v>
      </c>
      <c r="AW666" s="219">
        <v>33</v>
      </c>
      <c r="AX666" s="219">
        <v>1</v>
      </c>
      <c r="AZ666">
        <v>1</v>
      </c>
      <c r="BA666">
        <v>-6.0000000000000001E-3</v>
      </c>
      <c r="BD666" t="s">
        <v>17215</v>
      </c>
    </row>
    <row r="667" spans="2:56" ht="18" x14ac:dyDescent="0.25">
      <c r="B667">
        <v>1</v>
      </c>
      <c r="C667" t="s">
        <v>14538</v>
      </c>
      <c r="G667" t="s">
        <v>13748</v>
      </c>
      <c r="H667" s="352" t="s">
        <v>11553</v>
      </c>
      <c r="I667" t="s">
        <v>16080</v>
      </c>
      <c r="J667" s="352" t="s">
        <v>14439</v>
      </c>
      <c r="K667">
        <v>1290</v>
      </c>
      <c r="L667">
        <v>247</v>
      </c>
      <c r="Q667" s="219">
        <v>7.6</v>
      </c>
      <c r="R667" s="219">
        <v>0.08</v>
      </c>
      <c r="T667" s="219">
        <v>2447</v>
      </c>
      <c r="U667" s="219">
        <v>77</v>
      </c>
      <c r="W667" s="219">
        <v>2311</v>
      </c>
      <c r="X667" s="219">
        <v>77</v>
      </c>
      <c r="AC667">
        <v>2</v>
      </c>
      <c r="AD667">
        <v>0.4</v>
      </c>
      <c r="AR667" s="219">
        <v>3.7</v>
      </c>
      <c r="AS667" s="219">
        <v>0.2</v>
      </c>
      <c r="AT667" s="219">
        <v>30.3</v>
      </c>
      <c r="AU667" s="219">
        <v>0.5</v>
      </c>
      <c r="AW667" s="219">
        <v>33</v>
      </c>
      <c r="AX667" s="219">
        <v>1</v>
      </c>
      <c r="AZ667">
        <v>1</v>
      </c>
      <c r="BA667">
        <v>-0.56499999999999995</v>
      </c>
      <c r="BD667" t="s">
        <v>17215</v>
      </c>
    </row>
    <row r="668" spans="2:56" ht="18" x14ac:dyDescent="0.25">
      <c r="B668">
        <v>1</v>
      </c>
      <c r="C668" t="s">
        <v>14538</v>
      </c>
      <c r="G668" t="s">
        <v>13748</v>
      </c>
      <c r="H668" s="352" t="s">
        <v>11553</v>
      </c>
      <c r="I668" t="s">
        <v>16080</v>
      </c>
      <c r="J668" s="352" t="s">
        <v>14439</v>
      </c>
      <c r="K668">
        <v>400</v>
      </c>
      <c r="L668">
        <v>60</v>
      </c>
      <c r="Q668" s="219">
        <v>8.1</v>
      </c>
      <c r="R668" s="219">
        <v>0.05</v>
      </c>
      <c r="T668" s="219">
        <v>2377</v>
      </c>
      <c r="U668" s="219">
        <v>41</v>
      </c>
      <c r="W668" s="219">
        <v>2057</v>
      </c>
      <c r="X668" s="219">
        <v>43</v>
      </c>
      <c r="AC668">
        <v>3.8</v>
      </c>
      <c r="AD668">
        <v>3</v>
      </c>
      <c r="AR668" s="219">
        <v>3.7</v>
      </c>
      <c r="AS668" s="219">
        <v>0.2</v>
      </c>
      <c r="AT668" s="219">
        <v>27</v>
      </c>
      <c r="AU668" s="219">
        <v>0.1</v>
      </c>
      <c r="AW668" s="219">
        <v>33</v>
      </c>
      <c r="AX668" s="219">
        <v>1</v>
      </c>
      <c r="AZ668">
        <v>1</v>
      </c>
      <c r="BA668">
        <v>0.188</v>
      </c>
      <c r="BD668" t="s">
        <v>17215</v>
      </c>
    </row>
    <row r="669" spans="2:56" ht="18" x14ac:dyDescent="0.25">
      <c r="B669">
        <v>1</v>
      </c>
      <c r="C669" t="s">
        <v>14538</v>
      </c>
      <c r="G669" t="s">
        <v>13748</v>
      </c>
      <c r="H669" s="352" t="s">
        <v>11553</v>
      </c>
      <c r="I669" t="s">
        <v>16080</v>
      </c>
      <c r="J669" s="352" t="s">
        <v>14439</v>
      </c>
      <c r="K669">
        <v>400</v>
      </c>
      <c r="L669">
        <v>60</v>
      </c>
      <c r="Q669" s="219">
        <v>8.1</v>
      </c>
      <c r="R669" s="219">
        <v>0.05</v>
      </c>
      <c r="T669" s="219">
        <v>2377</v>
      </c>
      <c r="U669" s="219">
        <v>41</v>
      </c>
      <c r="W669" s="219">
        <v>2057</v>
      </c>
      <c r="X669" s="219">
        <v>43</v>
      </c>
      <c r="AC669">
        <v>3.8</v>
      </c>
      <c r="AD669">
        <v>3</v>
      </c>
      <c r="AR669" s="219">
        <v>3.7</v>
      </c>
      <c r="AS669" s="219">
        <v>0.2</v>
      </c>
      <c r="AT669" s="219">
        <v>27</v>
      </c>
      <c r="AU669" s="219">
        <v>0.1</v>
      </c>
      <c r="AW669" s="219">
        <v>33</v>
      </c>
      <c r="AX669" s="219">
        <v>1</v>
      </c>
      <c r="AZ669">
        <v>1</v>
      </c>
      <c r="BA669">
        <v>4.7E-2</v>
      </c>
      <c r="BD669" t="s">
        <v>17215</v>
      </c>
    </row>
    <row r="670" spans="2:56" ht="18" x14ac:dyDescent="0.25">
      <c r="B670">
        <v>1</v>
      </c>
      <c r="C670" t="s">
        <v>14538</v>
      </c>
      <c r="G670" t="s">
        <v>13748</v>
      </c>
      <c r="H670" s="352" t="s">
        <v>11553</v>
      </c>
      <c r="I670" t="s">
        <v>16081</v>
      </c>
      <c r="J670" s="352" t="s">
        <v>14439</v>
      </c>
      <c r="K670">
        <v>900</v>
      </c>
      <c r="L670">
        <v>211</v>
      </c>
      <c r="Q670" s="219">
        <v>7.8</v>
      </c>
      <c r="R670" s="219">
        <v>0.1</v>
      </c>
      <c r="T670" s="219">
        <v>2422</v>
      </c>
      <c r="U670" s="219">
        <v>47</v>
      </c>
      <c r="W670" s="219">
        <v>2246</v>
      </c>
      <c r="X670" s="219">
        <v>41</v>
      </c>
      <c r="AC670">
        <v>2.2999999999999998</v>
      </c>
      <c r="AD670">
        <v>0.5</v>
      </c>
      <c r="AR670" s="219">
        <v>3.7</v>
      </c>
      <c r="AS670" s="219">
        <v>0.2</v>
      </c>
      <c r="AT670" s="219">
        <v>27</v>
      </c>
      <c r="AU670" s="219">
        <v>0.1</v>
      </c>
      <c r="AW670" s="219">
        <v>33</v>
      </c>
      <c r="AX670" s="219">
        <v>1</v>
      </c>
      <c r="AZ670">
        <v>1</v>
      </c>
      <c r="BA670">
        <v>-0.20699999999999999</v>
      </c>
      <c r="BD670" t="s">
        <v>17215</v>
      </c>
    </row>
    <row r="671" spans="2:56" ht="18" x14ac:dyDescent="0.25">
      <c r="B671">
        <v>1</v>
      </c>
      <c r="C671" t="s">
        <v>14538</v>
      </c>
      <c r="G671" t="s">
        <v>13748</v>
      </c>
      <c r="H671" s="352" t="s">
        <v>11553</v>
      </c>
      <c r="I671" t="s">
        <v>16080</v>
      </c>
      <c r="J671" s="352" t="s">
        <v>14439</v>
      </c>
      <c r="K671">
        <v>400</v>
      </c>
      <c r="L671">
        <v>49</v>
      </c>
      <c r="Q671" s="219">
        <v>8.1</v>
      </c>
      <c r="R671" s="219">
        <v>0.04</v>
      </c>
      <c r="T671" s="219">
        <v>2406</v>
      </c>
      <c r="U671" s="219">
        <v>47</v>
      </c>
      <c r="W671" s="219">
        <v>2052</v>
      </c>
      <c r="X671" s="219">
        <v>38</v>
      </c>
      <c r="AC671">
        <v>4.3</v>
      </c>
      <c r="AD671">
        <v>4</v>
      </c>
      <c r="AR671" s="219">
        <v>3.7</v>
      </c>
      <c r="AS671" s="219">
        <v>0.2</v>
      </c>
      <c r="AT671" s="219">
        <v>30.3</v>
      </c>
      <c r="AU671" s="219">
        <v>0.5</v>
      </c>
      <c r="AW671" s="219">
        <v>33</v>
      </c>
      <c r="AX671" s="219">
        <v>1</v>
      </c>
      <c r="AZ671">
        <v>1</v>
      </c>
      <c r="BA671">
        <v>-0.126</v>
      </c>
      <c r="BD671" t="s">
        <v>17215</v>
      </c>
    </row>
    <row r="672" spans="2:56" ht="18" x14ac:dyDescent="0.25">
      <c r="B672">
        <v>1</v>
      </c>
      <c r="C672" t="s">
        <v>14538</v>
      </c>
      <c r="G672" t="s">
        <v>13748</v>
      </c>
      <c r="H672" s="352" t="s">
        <v>11553</v>
      </c>
      <c r="I672" t="s">
        <v>16080</v>
      </c>
      <c r="J672" s="352" t="s">
        <v>14439</v>
      </c>
      <c r="K672">
        <v>1340</v>
      </c>
      <c r="L672">
        <v>207</v>
      </c>
      <c r="Q672" s="219">
        <v>7.6</v>
      </c>
      <c r="R672" s="219">
        <v>0.06</v>
      </c>
      <c r="T672" s="219">
        <v>2442</v>
      </c>
      <c r="U672" s="219">
        <v>33</v>
      </c>
      <c r="W672" s="219">
        <v>2336</v>
      </c>
      <c r="X672" s="219">
        <v>33</v>
      </c>
      <c r="AC672">
        <v>1.7</v>
      </c>
      <c r="AD672">
        <v>0.2</v>
      </c>
      <c r="AR672" s="219">
        <v>3.7</v>
      </c>
      <c r="AS672" s="219">
        <v>0.2</v>
      </c>
      <c r="AT672" s="219">
        <v>27</v>
      </c>
      <c r="AU672" s="219">
        <v>0.1</v>
      </c>
      <c r="AW672" s="219">
        <v>33</v>
      </c>
      <c r="AX672" s="219">
        <v>1</v>
      </c>
      <c r="AZ672">
        <v>1</v>
      </c>
      <c r="BA672">
        <v>2E-3</v>
      </c>
      <c r="BD672" t="s">
        <v>17215</v>
      </c>
    </row>
    <row r="673" spans="2:56" ht="18" x14ac:dyDescent="0.25">
      <c r="B673">
        <v>1</v>
      </c>
      <c r="C673" t="s">
        <v>14538</v>
      </c>
      <c r="G673" t="s">
        <v>13748</v>
      </c>
      <c r="H673" s="352" t="s">
        <v>11553</v>
      </c>
      <c r="I673" t="s">
        <v>16080</v>
      </c>
      <c r="J673" s="352" t="s">
        <v>14439</v>
      </c>
      <c r="K673">
        <v>1290</v>
      </c>
      <c r="L673">
        <v>247</v>
      </c>
      <c r="Q673" s="219">
        <v>7.6</v>
      </c>
      <c r="R673" s="219">
        <v>0.08</v>
      </c>
      <c r="T673" s="219">
        <v>2447</v>
      </c>
      <c r="U673" s="219">
        <v>77</v>
      </c>
      <c r="W673" s="219">
        <v>2311</v>
      </c>
      <c r="X673" s="219">
        <v>77</v>
      </c>
      <c r="AC673">
        <v>2</v>
      </c>
      <c r="AD673">
        <v>0.4</v>
      </c>
      <c r="AR673" s="219">
        <v>3.7</v>
      </c>
      <c r="AS673" s="219">
        <v>0.2</v>
      </c>
      <c r="AT673" s="219">
        <v>30.3</v>
      </c>
      <c r="AU673" s="219">
        <v>0.5</v>
      </c>
      <c r="AW673" s="219">
        <v>33</v>
      </c>
      <c r="AX673" s="219">
        <v>1</v>
      </c>
      <c r="AZ673">
        <v>1</v>
      </c>
      <c r="BA673">
        <v>-0.745</v>
      </c>
      <c r="BD673" t="s">
        <v>17215</v>
      </c>
    </row>
    <row r="674" spans="2:56" ht="18" x14ac:dyDescent="0.25">
      <c r="B674">
        <v>1</v>
      </c>
      <c r="C674" t="s">
        <v>14538</v>
      </c>
      <c r="G674" t="s">
        <v>13748</v>
      </c>
      <c r="H674" s="352" t="s">
        <v>11553</v>
      </c>
      <c r="I674" t="s">
        <v>16081</v>
      </c>
      <c r="J674" s="352" t="s">
        <v>14439</v>
      </c>
      <c r="K674">
        <v>1340</v>
      </c>
      <c r="L674">
        <v>207</v>
      </c>
      <c r="Q674" s="219">
        <v>7.6</v>
      </c>
      <c r="R674" s="219">
        <v>0.06</v>
      </c>
      <c r="T674" s="219">
        <v>2442</v>
      </c>
      <c r="U674" s="219">
        <v>33</v>
      </c>
      <c r="W674" s="219">
        <v>2336</v>
      </c>
      <c r="X674" s="219">
        <v>33</v>
      </c>
      <c r="AC674">
        <v>1.7</v>
      </c>
      <c r="AD674">
        <v>0.2</v>
      </c>
      <c r="AR674" s="219">
        <v>3.7</v>
      </c>
      <c r="AS674" s="219">
        <v>0.2</v>
      </c>
      <c r="AT674" s="219">
        <v>27</v>
      </c>
      <c r="AU674" s="219">
        <v>0.1</v>
      </c>
      <c r="AW674" s="219">
        <v>33</v>
      </c>
      <c r="AX674" s="219">
        <v>1</v>
      </c>
      <c r="AZ674">
        <v>1</v>
      </c>
      <c r="BA674">
        <v>0.501</v>
      </c>
      <c r="BD674" t="s">
        <v>17215</v>
      </c>
    </row>
    <row r="675" spans="2:56" ht="18" x14ac:dyDescent="0.25">
      <c r="B675">
        <v>1</v>
      </c>
      <c r="C675" t="s">
        <v>14538</v>
      </c>
      <c r="G675" t="s">
        <v>13748</v>
      </c>
      <c r="H675" s="352" t="s">
        <v>11553</v>
      </c>
      <c r="I675" t="s">
        <v>16081</v>
      </c>
      <c r="J675" s="352" t="s">
        <v>14439</v>
      </c>
      <c r="K675">
        <v>1290</v>
      </c>
      <c r="L675">
        <v>247</v>
      </c>
      <c r="Q675" s="219">
        <v>7.6</v>
      </c>
      <c r="R675" s="219">
        <v>0.08</v>
      </c>
      <c r="T675" s="219">
        <v>2447</v>
      </c>
      <c r="U675" s="219">
        <v>77</v>
      </c>
      <c r="W675" s="219">
        <v>2311</v>
      </c>
      <c r="X675" s="219">
        <v>77</v>
      </c>
      <c r="AC675">
        <v>2</v>
      </c>
      <c r="AD675">
        <v>0.4</v>
      </c>
      <c r="AR675" s="219">
        <v>3.7</v>
      </c>
      <c r="AS675" s="219">
        <v>0.2</v>
      </c>
      <c r="AT675" s="219">
        <v>30.3</v>
      </c>
      <c r="AU675" s="219">
        <v>0.5</v>
      </c>
      <c r="AW675" s="219">
        <v>33</v>
      </c>
      <c r="AX675" s="219">
        <v>1</v>
      </c>
      <c r="AZ675">
        <v>1</v>
      </c>
      <c r="BA675">
        <v>4.4999999999999998E-2</v>
      </c>
      <c r="BD675" t="s">
        <v>17215</v>
      </c>
    </row>
    <row r="676" spans="2:56" ht="18" x14ac:dyDescent="0.25">
      <c r="B676">
        <v>1</v>
      </c>
      <c r="C676" t="s">
        <v>14538</v>
      </c>
      <c r="G676" t="s">
        <v>13748</v>
      </c>
      <c r="H676" s="352" t="s">
        <v>11553</v>
      </c>
      <c r="I676" t="s">
        <v>16081</v>
      </c>
      <c r="J676" s="352" t="s">
        <v>14439</v>
      </c>
      <c r="K676">
        <v>1290</v>
      </c>
      <c r="L676">
        <v>247</v>
      </c>
      <c r="Q676" s="219">
        <v>7.6</v>
      </c>
      <c r="R676" s="219">
        <v>0.08</v>
      </c>
      <c r="T676" s="219">
        <v>2447</v>
      </c>
      <c r="U676" s="219">
        <v>77</v>
      </c>
      <c r="W676" s="219">
        <v>2311</v>
      </c>
      <c r="X676" s="219">
        <v>77</v>
      </c>
      <c r="AC676">
        <v>2</v>
      </c>
      <c r="AD676">
        <v>0.4</v>
      </c>
      <c r="AR676" s="219">
        <v>3.7</v>
      </c>
      <c r="AS676" s="219">
        <v>0.2</v>
      </c>
      <c r="AT676" s="219">
        <v>30.3</v>
      </c>
      <c r="AU676" s="219">
        <v>0.5</v>
      </c>
      <c r="AW676" s="219">
        <v>33</v>
      </c>
      <c r="AX676" s="219">
        <v>1</v>
      </c>
      <c r="AZ676">
        <v>1</v>
      </c>
      <c r="BA676">
        <v>-0.112</v>
      </c>
      <c r="BD676" t="s">
        <v>17215</v>
      </c>
    </row>
    <row r="677" spans="2:56" ht="18" x14ac:dyDescent="0.25">
      <c r="B677">
        <v>1</v>
      </c>
      <c r="C677" t="s">
        <v>14538</v>
      </c>
      <c r="G677" t="s">
        <v>13748</v>
      </c>
      <c r="H677" s="352" t="s">
        <v>11553</v>
      </c>
      <c r="I677" t="s">
        <v>16081</v>
      </c>
      <c r="J677" s="352" t="s">
        <v>14439</v>
      </c>
      <c r="K677">
        <v>400</v>
      </c>
      <c r="L677">
        <v>60</v>
      </c>
      <c r="Q677" s="219">
        <v>8.1</v>
      </c>
      <c r="R677" s="219">
        <v>0.05</v>
      </c>
      <c r="T677" s="219">
        <v>2377</v>
      </c>
      <c r="U677" s="219">
        <v>41</v>
      </c>
      <c r="W677" s="219">
        <v>2057</v>
      </c>
      <c r="X677" s="219">
        <v>43</v>
      </c>
      <c r="AC677">
        <v>3.8</v>
      </c>
      <c r="AD677">
        <v>3</v>
      </c>
      <c r="AR677" s="219">
        <v>3.7</v>
      </c>
      <c r="AS677" s="219">
        <v>0.2</v>
      </c>
      <c r="AT677" s="219">
        <v>27</v>
      </c>
      <c r="AU677" s="219">
        <v>0.1</v>
      </c>
      <c r="AW677" s="219">
        <v>33</v>
      </c>
      <c r="AX677" s="219">
        <v>1</v>
      </c>
      <c r="AZ677">
        <v>1</v>
      </c>
      <c r="BA677">
        <v>0.432</v>
      </c>
      <c r="BD677" t="s">
        <v>17215</v>
      </c>
    </row>
    <row r="678" spans="2:56" ht="18" x14ac:dyDescent="0.25">
      <c r="B678">
        <v>1</v>
      </c>
      <c r="C678" t="s">
        <v>14538</v>
      </c>
      <c r="G678" t="s">
        <v>13748</v>
      </c>
      <c r="H678" s="352" t="s">
        <v>11553</v>
      </c>
      <c r="I678" t="s">
        <v>16081</v>
      </c>
      <c r="J678" s="352" t="s">
        <v>14439</v>
      </c>
      <c r="K678">
        <v>400</v>
      </c>
      <c r="L678">
        <v>49</v>
      </c>
      <c r="Q678" s="219">
        <v>8.1</v>
      </c>
      <c r="R678" s="219">
        <v>0.04</v>
      </c>
      <c r="T678" s="219">
        <v>2406</v>
      </c>
      <c r="U678" s="219">
        <v>47</v>
      </c>
      <c r="W678" s="219">
        <v>2052</v>
      </c>
      <c r="X678" s="219">
        <v>38</v>
      </c>
      <c r="AC678">
        <v>4.3</v>
      </c>
      <c r="AD678">
        <v>4</v>
      </c>
      <c r="AR678" s="219">
        <v>3.7</v>
      </c>
      <c r="AS678" s="219">
        <v>0.2</v>
      </c>
      <c r="AT678" s="219">
        <v>30.3</v>
      </c>
      <c r="AU678" s="219">
        <v>0.5</v>
      </c>
      <c r="AW678" s="219">
        <v>33</v>
      </c>
      <c r="AX678" s="219">
        <v>1</v>
      </c>
      <c r="AZ678">
        <v>1</v>
      </c>
      <c r="BA678">
        <v>0.39</v>
      </c>
      <c r="BD678" t="s">
        <v>17215</v>
      </c>
    </row>
    <row r="679" spans="2:56" ht="18" x14ac:dyDescent="0.25">
      <c r="B679">
        <v>1</v>
      </c>
      <c r="C679" t="s">
        <v>14538</v>
      </c>
      <c r="G679" t="s">
        <v>13748</v>
      </c>
      <c r="H679" s="352" t="s">
        <v>11553</v>
      </c>
      <c r="I679" t="s">
        <v>16081</v>
      </c>
      <c r="J679" s="352" t="s">
        <v>14439</v>
      </c>
      <c r="K679">
        <v>900</v>
      </c>
      <c r="L679">
        <v>211</v>
      </c>
      <c r="Q679" s="219">
        <v>7.8</v>
      </c>
      <c r="R679" s="219">
        <v>0.1</v>
      </c>
      <c r="T679" s="219">
        <v>2422</v>
      </c>
      <c r="U679" s="219">
        <v>47</v>
      </c>
      <c r="W679" s="219">
        <v>2246</v>
      </c>
      <c r="X679" s="219">
        <v>41</v>
      </c>
      <c r="AC679">
        <v>2.2999999999999998</v>
      </c>
      <c r="AD679">
        <v>0.5</v>
      </c>
      <c r="AR679" s="219">
        <v>3.7</v>
      </c>
      <c r="AS679" s="219">
        <v>0.2</v>
      </c>
      <c r="AT679" s="219">
        <v>27</v>
      </c>
      <c r="AU679" s="219">
        <v>0.1</v>
      </c>
      <c r="AW679" s="219">
        <v>33</v>
      </c>
      <c r="AX679" s="219">
        <v>1</v>
      </c>
      <c r="AZ679">
        <v>1</v>
      </c>
      <c r="BA679">
        <v>0.47</v>
      </c>
      <c r="BD679" t="s">
        <v>17215</v>
      </c>
    </row>
    <row r="680" spans="2:56" ht="18" x14ac:dyDescent="0.25">
      <c r="B680">
        <v>1</v>
      </c>
      <c r="C680" t="s">
        <v>14538</v>
      </c>
      <c r="G680" t="s">
        <v>13748</v>
      </c>
      <c r="H680" s="352" t="s">
        <v>11553</v>
      </c>
      <c r="I680" t="s">
        <v>16081</v>
      </c>
      <c r="J680" s="352" t="s">
        <v>14439</v>
      </c>
      <c r="K680">
        <v>400</v>
      </c>
      <c r="L680">
        <v>60</v>
      </c>
      <c r="Q680" s="219">
        <v>8.1</v>
      </c>
      <c r="R680" s="219">
        <v>0.05</v>
      </c>
      <c r="T680" s="219">
        <v>2377</v>
      </c>
      <c r="U680" s="219">
        <v>41</v>
      </c>
      <c r="W680" s="219">
        <v>2057</v>
      </c>
      <c r="X680" s="219">
        <v>43</v>
      </c>
      <c r="AC680">
        <v>3.8</v>
      </c>
      <c r="AD680">
        <v>3</v>
      </c>
      <c r="AR680" s="219">
        <v>3.7</v>
      </c>
      <c r="AS680" s="219">
        <v>0.2</v>
      </c>
      <c r="AT680" s="219">
        <v>27</v>
      </c>
      <c r="AU680" s="219">
        <v>0.1</v>
      </c>
      <c r="AW680" s="219">
        <v>33</v>
      </c>
      <c r="AX680" s="219">
        <v>1</v>
      </c>
      <c r="AZ680">
        <v>1</v>
      </c>
      <c r="BA680">
        <v>0.61599999999999999</v>
      </c>
      <c r="BD680" t="s">
        <v>17215</v>
      </c>
    </row>
    <row r="681" spans="2:56" ht="18" x14ac:dyDescent="0.25">
      <c r="B681">
        <v>1</v>
      </c>
      <c r="C681" t="s">
        <v>14538</v>
      </c>
      <c r="G681" t="s">
        <v>13748</v>
      </c>
      <c r="H681" s="352" t="s">
        <v>11553</v>
      </c>
      <c r="I681" t="s">
        <v>16081</v>
      </c>
      <c r="J681" s="352" t="s">
        <v>14439</v>
      </c>
      <c r="K681">
        <v>950</v>
      </c>
      <c r="L681">
        <v>196</v>
      </c>
      <c r="Q681" s="219">
        <v>7.8</v>
      </c>
      <c r="R681" s="219">
        <v>0.09</v>
      </c>
      <c r="T681" s="219">
        <v>2460</v>
      </c>
      <c r="U681" s="219">
        <v>52</v>
      </c>
      <c r="W681" s="219">
        <v>2268</v>
      </c>
      <c r="X681" s="219">
        <v>54</v>
      </c>
      <c r="AC681">
        <v>2.5</v>
      </c>
      <c r="AD681">
        <v>0.5</v>
      </c>
      <c r="AR681" s="219">
        <v>3.7</v>
      </c>
      <c r="AS681" s="219">
        <v>0.2</v>
      </c>
      <c r="AT681" s="219">
        <v>30.3</v>
      </c>
      <c r="AU681" s="219">
        <v>0.5</v>
      </c>
      <c r="AW681" s="219">
        <v>33</v>
      </c>
      <c r="AX681" s="219">
        <v>1</v>
      </c>
      <c r="AZ681">
        <v>1</v>
      </c>
      <c r="BA681">
        <v>0.13300000000000001</v>
      </c>
      <c r="BD681" t="s">
        <v>17215</v>
      </c>
    </row>
    <row r="682" spans="2:56" ht="18" x14ac:dyDescent="0.25">
      <c r="B682">
        <v>1</v>
      </c>
      <c r="C682" t="s">
        <v>14538</v>
      </c>
      <c r="G682" t="s">
        <v>13748</v>
      </c>
      <c r="H682" s="352" t="s">
        <v>11553</v>
      </c>
      <c r="I682" t="s">
        <v>16081</v>
      </c>
      <c r="J682" s="352" t="s">
        <v>14439</v>
      </c>
      <c r="K682">
        <v>950</v>
      </c>
      <c r="L682">
        <v>196</v>
      </c>
      <c r="Q682" s="219">
        <v>7.8</v>
      </c>
      <c r="R682" s="219">
        <v>0.09</v>
      </c>
      <c r="T682" s="219">
        <v>2460</v>
      </c>
      <c r="U682" s="219">
        <v>52</v>
      </c>
      <c r="W682" s="219">
        <v>2268</v>
      </c>
      <c r="X682" s="219">
        <v>54</v>
      </c>
      <c r="AC682">
        <v>2.5</v>
      </c>
      <c r="AD682">
        <v>0.5</v>
      </c>
      <c r="AR682" s="219">
        <v>3.7</v>
      </c>
      <c r="AS682" s="219">
        <v>0.2</v>
      </c>
      <c r="AT682" s="219">
        <v>30.3</v>
      </c>
      <c r="AU682" s="219">
        <v>0.5</v>
      </c>
      <c r="AW682" s="219">
        <v>33</v>
      </c>
      <c r="AX682" s="219">
        <v>1</v>
      </c>
      <c r="AZ682">
        <v>1</v>
      </c>
      <c r="BA682">
        <v>1.2999999999999999E-2</v>
      </c>
      <c r="BD682" t="s">
        <v>17215</v>
      </c>
    </row>
    <row r="683" spans="2:56" ht="18" x14ac:dyDescent="0.25">
      <c r="B683">
        <v>1</v>
      </c>
      <c r="C683" t="s">
        <v>14538</v>
      </c>
      <c r="G683" t="s">
        <v>13748</v>
      </c>
      <c r="H683" s="352" t="s">
        <v>11553</v>
      </c>
      <c r="I683" t="s">
        <v>16081</v>
      </c>
      <c r="J683" s="352" t="s">
        <v>14439</v>
      </c>
      <c r="K683">
        <v>900</v>
      </c>
      <c r="L683">
        <v>211</v>
      </c>
      <c r="Q683" s="219">
        <v>7.8</v>
      </c>
      <c r="R683" s="219">
        <v>0.1</v>
      </c>
      <c r="T683" s="219">
        <v>2422</v>
      </c>
      <c r="U683" s="219">
        <v>47</v>
      </c>
      <c r="W683" s="219">
        <v>2246</v>
      </c>
      <c r="X683" s="219">
        <v>41</v>
      </c>
      <c r="AC683">
        <v>2.2999999999999998</v>
      </c>
      <c r="AD683">
        <v>0.5</v>
      </c>
      <c r="AR683" s="219">
        <v>3.7</v>
      </c>
      <c r="AS683" s="219">
        <v>0.2</v>
      </c>
      <c r="AT683" s="219">
        <v>27</v>
      </c>
      <c r="AU683" s="219">
        <v>0.1</v>
      </c>
      <c r="AW683" s="219">
        <v>33</v>
      </c>
      <c r="AX683" s="219">
        <v>1</v>
      </c>
      <c r="AZ683">
        <v>1</v>
      </c>
      <c r="BA683">
        <v>0.13600000000000001</v>
      </c>
      <c r="BD683" t="s">
        <v>17215</v>
      </c>
    </row>
    <row r="684" spans="2:56" ht="18" x14ac:dyDescent="0.25">
      <c r="B684">
        <v>1</v>
      </c>
      <c r="C684" t="s">
        <v>14538</v>
      </c>
      <c r="G684" t="s">
        <v>13748</v>
      </c>
      <c r="H684" s="352" t="s">
        <v>11553</v>
      </c>
      <c r="I684" t="s">
        <v>16081</v>
      </c>
      <c r="J684" s="352" t="s">
        <v>14439</v>
      </c>
      <c r="K684">
        <v>400</v>
      </c>
      <c r="L684">
        <v>49</v>
      </c>
      <c r="Q684" s="219">
        <v>8.1</v>
      </c>
      <c r="R684" s="219">
        <v>0.04</v>
      </c>
      <c r="T684" s="219">
        <v>2406</v>
      </c>
      <c r="U684" s="219">
        <v>47</v>
      </c>
      <c r="W684" s="219">
        <v>2052</v>
      </c>
      <c r="X684" s="219">
        <v>38</v>
      </c>
      <c r="AC684">
        <v>4.3</v>
      </c>
      <c r="AD684">
        <v>4</v>
      </c>
      <c r="AR684" s="219">
        <v>3.7</v>
      </c>
      <c r="AS684" s="219">
        <v>0.2</v>
      </c>
      <c r="AT684" s="219">
        <v>30.3</v>
      </c>
      <c r="AU684" s="219">
        <v>0.5</v>
      </c>
      <c r="AW684" s="219">
        <v>33</v>
      </c>
      <c r="AX684" s="219">
        <v>1</v>
      </c>
      <c r="AZ684">
        <v>1</v>
      </c>
      <c r="BA684">
        <v>0.19800000000000001</v>
      </c>
      <c r="BD684" t="s">
        <v>17215</v>
      </c>
    </row>
    <row r="685" spans="2:56" ht="18" x14ac:dyDescent="0.25">
      <c r="B685">
        <v>1</v>
      </c>
      <c r="C685" t="s">
        <v>14538</v>
      </c>
      <c r="G685" t="s">
        <v>13748</v>
      </c>
      <c r="H685" s="352" t="s">
        <v>11553</v>
      </c>
      <c r="I685" t="s">
        <v>16081</v>
      </c>
      <c r="J685" s="352" t="s">
        <v>14439</v>
      </c>
      <c r="K685">
        <v>1340</v>
      </c>
      <c r="L685">
        <v>207</v>
      </c>
      <c r="Q685" s="219">
        <v>7.6</v>
      </c>
      <c r="R685" s="219">
        <v>0.06</v>
      </c>
      <c r="T685" s="219">
        <v>2442</v>
      </c>
      <c r="U685" s="219">
        <v>33</v>
      </c>
      <c r="W685" s="219">
        <v>2336</v>
      </c>
      <c r="X685" s="219">
        <v>33</v>
      </c>
      <c r="AC685">
        <v>1.7</v>
      </c>
      <c r="AD685">
        <v>0.2</v>
      </c>
      <c r="AR685" s="219">
        <v>3.7</v>
      </c>
      <c r="AS685" s="219">
        <v>0.2</v>
      </c>
      <c r="AT685" s="219">
        <v>27</v>
      </c>
      <c r="AU685" s="219">
        <v>0.1</v>
      </c>
      <c r="AW685" s="219">
        <v>33</v>
      </c>
      <c r="AX685" s="219">
        <v>1</v>
      </c>
      <c r="AZ685">
        <v>1</v>
      </c>
      <c r="BA685">
        <v>-8.6999999999999994E-2</v>
      </c>
      <c r="BD685" t="s">
        <v>17215</v>
      </c>
    </row>
    <row r="686" spans="2:56" ht="18" x14ac:dyDescent="0.25">
      <c r="B686">
        <v>1</v>
      </c>
      <c r="C686" t="s">
        <v>14538</v>
      </c>
      <c r="G686" t="s">
        <v>13748</v>
      </c>
      <c r="H686" s="352" t="s">
        <v>11553</v>
      </c>
      <c r="I686" t="s">
        <v>16081</v>
      </c>
      <c r="J686" s="352" t="s">
        <v>14439</v>
      </c>
      <c r="K686">
        <v>900</v>
      </c>
      <c r="L686">
        <v>211</v>
      </c>
      <c r="Q686" s="219">
        <v>7.8</v>
      </c>
      <c r="R686" s="219">
        <v>0.1</v>
      </c>
      <c r="T686" s="219">
        <v>2422</v>
      </c>
      <c r="U686" s="219">
        <v>47</v>
      </c>
      <c r="W686" s="219">
        <v>2246</v>
      </c>
      <c r="X686" s="219">
        <v>41</v>
      </c>
      <c r="AC686">
        <v>2.2999999999999998</v>
      </c>
      <c r="AD686">
        <v>0.5</v>
      </c>
      <c r="AR686" s="219">
        <v>3.7</v>
      </c>
      <c r="AS686" s="219">
        <v>0.2</v>
      </c>
      <c r="AT686" s="219">
        <v>27</v>
      </c>
      <c r="AU686" s="219">
        <v>0.1</v>
      </c>
      <c r="AW686" s="219">
        <v>33</v>
      </c>
      <c r="AX686" s="219">
        <v>1</v>
      </c>
      <c r="AZ686">
        <v>1</v>
      </c>
      <c r="BA686">
        <v>0.40200000000000002</v>
      </c>
      <c r="BD686" t="s">
        <v>17215</v>
      </c>
    </row>
    <row r="687" spans="2:56" ht="18" x14ac:dyDescent="0.25">
      <c r="B687">
        <v>1</v>
      </c>
      <c r="C687" t="s">
        <v>14538</v>
      </c>
      <c r="G687" t="s">
        <v>13748</v>
      </c>
      <c r="H687" s="352" t="s">
        <v>11553</v>
      </c>
      <c r="I687" t="s">
        <v>16081</v>
      </c>
      <c r="J687" s="352" t="s">
        <v>14439</v>
      </c>
      <c r="K687">
        <v>1290</v>
      </c>
      <c r="L687">
        <v>247</v>
      </c>
      <c r="Q687" s="219">
        <v>7.6</v>
      </c>
      <c r="R687" s="219">
        <v>0.08</v>
      </c>
      <c r="T687" s="219">
        <v>2447</v>
      </c>
      <c r="U687" s="219">
        <v>77</v>
      </c>
      <c r="W687" s="219">
        <v>2311</v>
      </c>
      <c r="X687" s="219">
        <v>77</v>
      </c>
      <c r="AC687">
        <v>2</v>
      </c>
      <c r="AD687">
        <v>0.4</v>
      </c>
      <c r="AR687" s="219">
        <v>3.7</v>
      </c>
      <c r="AS687" s="219">
        <v>0.2</v>
      </c>
      <c r="AT687" s="219">
        <v>30.3</v>
      </c>
      <c r="AU687" s="219">
        <v>0.5</v>
      </c>
      <c r="AW687" s="219">
        <v>33</v>
      </c>
      <c r="AX687" s="219">
        <v>1</v>
      </c>
      <c r="AZ687">
        <v>1</v>
      </c>
      <c r="BA687">
        <v>-3.3000000000000002E-2</v>
      </c>
      <c r="BD687" t="s">
        <v>17215</v>
      </c>
    </row>
    <row r="688" spans="2:56" ht="18" x14ac:dyDescent="0.25">
      <c r="B688">
        <v>1</v>
      </c>
      <c r="C688" t="s">
        <v>14538</v>
      </c>
      <c r="G688" t="s">
        <v>13748</v>
      </c>
      <c r="H688" s="352" t="s">
        <v>11553</v>
      </c>
      <c r="I688" t="s">
        <v>16081</v>
      </c>
      <c r="J688" s="352" t="s">
        <v>14439</v>
      </c>
      <c r="K688">
        <v>400</v>
      </c>
      <c r="L688">
        <v>60</v>
      </c>
      <c r="Q688" s="219">
        <v>8.1</v>
      </c>
      <c r="R688" s="219">
        <v>0.05</v>
      </c>
      <c r="T688" s="219">
        <v>2377</v>
      </c>
      <c r="U688" s="219">
        <v>41</v>
      </c>
      <c r="W688" s="219">
        <v>2057</v>
      </c>
      <c r="X688" s="219">
        <v>43</v>
      </c>
      <c r="AC688">
        <v>3.8</v>
      </c>
      <c r="AD688">
        <v>3</v>
      </c>
      <c r="AR688" s="219">
        <v>3.7</v>
      </c>
      <c r="AS688" s="219">
        <v>0.2</v>
      </c>
      <c r="AT688" s="219">
        <v>27</v>
      </c>
      <c r="AU688" s="219">
        <v>0.1</v>
      </c>
      <c r="AW688" s="219">
        <v>33</v>
      </c>
      <c r="AX688" s="219">
        <v>1</v>
      </c>
      <c r="AZ688">
        <v>1</v>
      </c>
      <c r="BA688">
        <v>0.28799999999999998</v>
      </c>
      <c r="BD688" t="s">
        <v>17215</v>
      </c>
    </row>
    <row r="689" spans="2:56" ht="18" x14ac:dyDescent="0.25">
      <c r="B689">
        <v>1</v>
      </c>
      <c r="C689" t="s">
        <v>14538</v>
      </c>
      <c r="G689" t="s">
        <v>13748</v>
      </c>
      <c r="H689" s="352" t="s">
        <v>11553</v>
      </c>
      <c r="I689" t="s">
        <v>16081</v>
      </c>
      <c r="J689" s="352" t="s">
        <v>14439</v>
      </c>
      <c r="K689">
        <v>1340</v>
      </c>
      <c r="L689">
        <v>207</v>
      </c>
      <c r="Q689" s="219">
        <v>7.6</v>
      </c>
      <c r="R689" s="219">
        <v>0.06</v>
      </c>
      <c r="T689" s="219">
        <v>2442</v>
      </c>
      <c r="U689" s="219">
        <v>33</v>
      </c>
      <c r="W689" s="219">
        <v>2336</v>
      </c>
      <c r="X689" s="219">
        <v>33</v>
      </c>
      <c r="AC689">
        <v>1.7</v>
      </c>
      <c r="AD689">
        <v>0.2</v>
      </c>
      <c r="AR689" s="219">
        <v>3.7</v>
      </c>
      <c r="AS689" s="219">
        <v>0.2</v>
      </c>
      <c r="AT689" s="219">
        <v>27</v>
      </c>
      <c r="AU689" s="219">
        <v>0.1</v>
      </c>
      <c r="AW689" s="219">
        <v>33</v>
      </c>
      <c r="AX689" s="219">
        <v>1</v>
      </c>
      <c r="AZ689">
        <v>1</v>
      </c>
      <c r="BA689">
        <v>1.2999999999999999E-2</v>
      </c>
      <c r="BD689" t="s">
        <v>17215</v>
      </c>
    </row>
    <row r="690" spans="2:56" ht="18" x14ac:dyDescent="0.25">
      <c r="B690">
        <v>1</v>
      </c>
      <c r="C690" t="s">
        <v>14538</v>
      </c>
      <c r="G690" t="s">
        <v>13748</v>
      </c>
      <c r="H690" s="352" t="s">
        <v>11553</v>
      </c>
      <c r="I690" t="s">
        <v>16081</v>
      </c>
      <c r="J690" s="352" t="s">
        <v>14439</v>
      </c>
      <c r="K690">
        <v>1340</v>
      </c>
      <c r="L690">
        <v>207</v>
      </c>
      <c r="Q690" s="219">
        <v>7.6</v>
      </c>
      <c r="R690" s="219">
        <v>0.06</v>
      </c>
      <c r="T690" s="219">
        <v>2442</v>
      </c>
      <c r="U690" s="219">
        <v>33</v>
      </c>
      <c r="W690" s="219">
        <v>2336</v>
      </c>
      <c r="X690" s="219">
        <v>33</v>
      </c>
      <c r="AC690">
        <v>1.7</v>
      </c>
      <c r="AD690">
        <v>0.2</v>
      </c>
      <c r="AR690" s="219">
        <v>3.7</v>
      </c>
      <c r="AS690" s="219">
        <v>0.2</v>
      </c>
      <c r="AT690" s="219">
        <v>27</v>
      </c>
      <c r="AU690" s="219">
        <v>0.1</v>
      </c>
      <c r="AW690" s="219">
        <v>33</v>
      </c>
      <c r="AX690" s="219">
        <v>1</v>
      </c>
      <c r="AZ690">
        <v>1</v>
      </c>
      <c r="BA690">
        <v>-0.20699999999999999</v>
      </c>
      <c r="BD690" t="s">
        <v>17215</v>
      </c>
    </row>
    <row r="691" spans="2:56" ht="18" x14ac:dyDescent="0.25">
      <c r="B691">
        <v>1</v>
      </c>
      <c r="C691" t="s">
        <v>14538</v>
      </c>
      <c r="G691" t="s">
        <v>13748</v>
      </c>
      <c r="H691" s="352" t="s">
        <v>11553</v>
      </c>
      <c r="I691" t="s">
        <v>16081</v>
      </c>
      <c r="J691" s="352" t="s">
        <v>14439</v>
      </c>
      <c r="K691">
        <v>1340</v>
      </c>
      <c r="L691">
        <v>207</v>
      </c>
      <c r="Q691" s="219">
        <v>7.6</v>
      </c>
      <c r="R691" s="219">
        <v>0.06</v>
      </c>
      <c r="T691" s="219">
        <v>2442</v>
      </c>
      <c r="U691" s="219">
        <v>33</v>
      </c>
      <c r="W691" s="219">
        <v>2336</v>
      </c>
      <c r="X691" s="219">
        <v>33</v>
      </c>
      <c r="AC691">
        <v>1.7</v>
      </c>
      <c r="AD691">
        <v>0.2</v>
      </c>
      <c r="AR691" s="219">
        <v>3.7</v>
      </c>
      <c r="AS691" s="219">
        <v>0.2</v>
      </c>
      <c r="AT691" s="219">
        <v>27</v>
      </c>
      <c r="AU691" s="219">
        <v>0.1</v>
      </c>
      <c r="AW691" s="219">
        <v>33</v>
      </c>
      <c r="AX691" s="219">
        <v>1</v>
      </c>
      <c r="AZ691">
        <v>1</v>
      </c>
      <c r="BA691">
        <v>-4.2999999999999997E-2</v>
      </c>
      <c r="BD691" t="s">
        <v>17215</v>
      </c>
    </row>
    <row r="692" spans="2:56" ht="18" x14ac:dyDescent="0.25">
      <c r="B692">
        <v>1</v>
      </c>
      <c r="C692" t="s">
        <v>14538</v>
      </c>
      <c r="G692" t="s">
        <v>13748</v>
      </c>
      <c r="H692" s="352" t="s">
        <v>11553</v>
      </c>
      <c r="I692" t="s">
        <v>16081</v>
      </c>
      <c r="J692" s="352" t="s">
        <v>14439</v>
      </c>
      <c r="K692">
        <v>400</v>
      </c>
      <c r="L692">
        <v>60</v>
      </c>
      <c r="Q692" s="219">
        <v>8.1</v>
      </c>
      <c r="R692" s="219">
        <v>0.05</v>
      </c>
      <c r="T692" s="219">
        <v>2377</v>
      </c>
      <c r="U692" s="219">
        <v>41</v>
      </c>
      <c r="W692" s="219">
        <v>2057</v>
      </c>
      <c r="X692" s="219">
        <v>43</v>
      </c>
      <c r="AC692">
        <v>3.8</v>
      </c>
      <c r="AD692">
        <v>3</v>
      </c>
      <c r="AR692" s="219">
        <v>3.7</v>
      </c>
      <c r="AS692" s="219">
        <v>0.2</v>
      </c>
      <c r="AT692" s="219">
        <v>27</v>
      </c>
      <c r="AU692" s="219">
        <v>0.1</v>
      </c>
      <c r="AW692" s="219">
        <v>33</v>
      </c>
      <c r="AX692" s="219">
        <v>1</v>
      </c>
      <c r="AZ692">
        <v>1</v>
      </c>
      <c r="BA692">
        <v>0.17</v>
      </c>
      <c r="BD692" t="s">
        <v>17215</v>
      </c>
    </row>
    <row r="693" spans="2:56" ht="18" x14ac:dyDescent="0.25">
      <c r="B693">
        <v>1</v>
      </c>
      <c r="C693" t="s">
        <v>14538</v>
      </c>
      <c r="G693" t="s">
        <v>13748</v>
      </c>
      <c r="H693" s="352" t="s">
        <v>11553</v>
      </c>
      <c r="I693" t="s">
        <v>16081</v>
      </c>
      <c r="J693" s="352" t="s">
        <v>14439</v>
      </c>
      <c r="K693">
        <v>400</v>
      </c>
      <c r="L693">
        <v>49</v>
      </c>
      <c r="Q693" s="219">
        <v>8.1</v>
      </c>
      <c r="R693" s="219">
        <v>0.04</v>
      </c>
      <c r="T693" s="219">
        <v>2406</v>
      </c>
      <c r="U693" s="219">
        <v>47</v>
      </c>
      <c r="W693" s="219">
        <v>2052</v>
      </c>
      <c r="X693" s="219">
        <v>38</v>
      </c>
      <c r="AC693">
        <v>4.3</v>
      </c>
      <c r="AD693">
        <v>4</v>
      </c>
      <c r="AR693" s="219">
        <v>3.7</v>
      </c>
      <c r="AS693" s="219">
        <v>0.2</v>
      </c>
      <c r="AT693" s="219">
        <v>30.3</v>
      </c>
      <c r="AU693" s="219">
        <v>0.5</v>
      </c>
      <c r="AW693" s="219">
        <v>33</v>
      </c>
      <c r="AX693" s="219">
        <v>1</v>
      </c>
      <c r="AZ693">
        <v>1</v>
      </c>
      <c r="BA693">
        <v>-8.1000000000000003E-2</v>
      </c>
      <c r="BD693" t="s">
        <v>17215</v>
      </c>
    </row>
    <row r="694" spans="2:56" ht="18" x14ac:dyDescent="0.25">
      <c r="B694">
        <v>1</v>
      </c>
      <c r="C694" t="s">
        <v>14538</v>
      </c>
      <c r="G694" t="s">
        <v>13748</v>
      </c>
      <c r="H694" s="352" t="s">
        <v>11553</v>
      </c>
      <c r="I694" t="s">
        <v>16081</v>
      </c>
      <c r="J694" s="352" t="s">
        <v>14439</v>
      </c>
      <c r="K694">
        <v>900</v>
      </c>
      <c r="L694">
        <v>211</v>
      </c>
      <c r="Q694" s="219">
        <v>7.8</v>
      </c>
      <c r="R694" s="219">
        <v>0.1</v>
      </c>
      <c r="T694" s="219">
        <v>2422</v>
      </c>
      <c r="U694" s="219">
        <v>47</v>
      </c>
      <c r="W694" s="219">
        <v>2246</v>
      </c>
      <c r="X694" s="219">
        <v>41</v>
      </c>
      <c r="AC694">
        <v>2.2999999999999998</v>
      </c>
      <c r="AD694">
        <v>0.5</v>
      </c>
      <c r="AR694" s="219">
        <v>3.7</v>
      </c>
      <c r="AS694" s="219">
        <v>0.2</v>
      </c>
      <c r="AT694" s="219">
        <v>27</v>
      </c>
      <c r="AU694" s="219">
        <v>0.1</v>
      </c>
      <c r="AW694" s="219">
        <v>33</v>
      </c>
      <c r="AX694" s="219">
        <v>1</v>
      </c>
      <c r="AZ694">
        <v>1</v>
      </c>
      <c r="BA694">
        <v>-9.9000000000000005E-2</v>
      </c>
      <c r="BD694" t="s">
        <v>17215</v>
      </c>
    </row>
    <row r="695" spans="2:56" ht="18" x14ac:dyDescent="0.25">
      <c r="B695">
        <v>1</v>
      </c>
      <c r="C695" t="s">
        <v>14538</v>
      </c>
      <c r="G695" t="s">
        <v>13748</v>
      </c>
      <c r="H695" s="352" t="s">
        <v>11553</v>
      </c>
      <c r="I695" t="s">
        <v>16081</v>
      </c>
      <c r="J695" s="352" t="s">
        <v>14439</v>
      </c>
      <c r="K695">
        <v>400</v>
      </c>
      <c r="L695">
        <v>60</v>
      </c>
      <c r="Q695" s="219">
        <v>8.1</v>
      </c>
      <c r="R695" s="219">
        <v>0.05</v>
      </c>
      <c r="T695" s="219">
        <v>2377</v>
      </c>
      <c r="U695" s="219">
        <v>41</v>
      </c>
      <c r="W695" s="219">
        <v>2057</v>
      </c>
      <c r="X695" s="219">
        <v>43</v>
      </c>
      <c r="AC695">
        <v>3.8</v>
      </c>
      <c r="AD695">
        <v>3</v>
      </c>
      <c r="AR695" s="219">
        <v>3.7</v>
      </c>
      <c r="AS695" s="219">
        <v>0.2</v>
      </c>
      <c r="AT695" s="219">
        <v>27</v>
      </c>
      <c r="AU695" s="219">
        <v>0.1</v>
      </c>
      <c r="AW695" s="219">
        <v>33</v>
      </c>
      <c r="AX695" s="219">
        <v>1</v>
      </c>
      <c r="AZ695">
        <v>1</v>
      </c>
      <c r="BA695">
        <v>-0.121</v>
      </c>
      <c r="BD695" t="s">
        <v>17215</v>
      </c>
    </row>
    <row r="696" spans="2:56" ht="18" x14ac:dyDescent="0.25">
      <c r="B696">
        <v>1</v>
      </c>
      <c r="C696" t="s">
        <v>14538</v>
      </c>
      <c r="G696" t="s">
        <v>13748</v>
      </c>
      <c r="H696" s="352" t="s">
        <v>11553</v>
      </c>
      <c r="I696" t="s">
        <v>16081</v>
      </c>
      <c r="J696" s="352" t="s">
        <v>14439</v>
      </c>
      <c r="K696">
        <v>950</v>
      </c>
      <c r="L696">
        <v>196</v>
      </c>
      <c r="Q696" s="219">
        <v>7.8</v>
      </c>
      <c r="R696" s="219">
        <v>0.09</v>
      </c>
      <c r="T696" s="219">
        <v>2460</v>
      </c>
      <c r="U696" s="219">
        <v>52</v>
      </c>
      <c r="W696" s="219">
        <v>2268</v>
      </c>
      <c r="X696" s="219">
        <v>54</v>
      </c>
      <c r="AC696">
        <v>2.5</v>
      </c>
      <c r="AD696">
        <v>0.5</v>
      </c>
      <c r="AR696" s="219">
        <v>3.7</v>
      </c>
      <c r="AS696" s="219">
        <v>0.2</v>
      </c>
      <c r="AT696" s="219">
        <v>30.3</v>
      </c>
      <c r="AU696" s="219">
        <v>0.5</v>
      </c>
      <c r="AW696" s="219">
        <v>33</v>
      </c>
      <c r="AX696" s="219">
        <v>1</v>
      </c>
      <c r="AZ696">
        <v>1</v>
      </c>
      <c r="BA696">
        <v>-0.28699999999999998</v>
      </c>
      <c r="BD696" t="s">
        <v>17215</v>
      </c>
    </row>
    <row r="697" spans="2:56" ht="18" x14ac:dyDescent="0.25">
      <c r="B697">
        <v>1</v>
      </c>
      <c r="C697" t="s">
        <v>14538</v>
      </c>
      <c r="G697" t="s">
        <v>13748</v>
      </c>
      <c r="H697" s="352" t="s">
        <v>11553</v>
      </c>
      <c r="I697" t="s">
        <v>16081</v>
      </c>
      <c r="J697" s="352" t="s">
        <v>14439</v>
      </c>
      <c r="K697">
        <v>950</v>
      </c>
      <c r="L697">
        <v>196</v>
      </c>
      <c r="Q697" s="219">
        <v>7.8</v>
      </c>
      <c r="R697" s="219">
        <v>0.09</v>
      </c>
      <c r="T697" s="219">
        <v>2460</v>
      </c>
      <c r="U697" s="219">
        <v>52</v>
      </c>
      <c r="W697" s="219">
        <v>2268</v>
      </c>
      <c r="X697" s="219">
        <v>54</v>
      </c>
      <c r="AC697">
        <v>2.5</v>
      </c>
      <c r="AD697">
        <v>0.5</v>
      </c>
      <c r="AR697" s="219">
        <v>3.7</v>
      </c>
      <c r="AS697" s="219">
        <v>0.2</v>
      </c>
      <c r="AT697" s="219">
        <v>30.3</v>
      </c>
      <c r="AU697" s="219">
        <v>0.5</v>
      </c>
      <c r="AW697" s="219">
        <v>33</v>
      </c>
      <c r="AX697" s="219">
        <v>1</v>
      </c>
      <c r="AZ697">
        <v>1</v>
      </c>
      <c r="BA697">
        <v>1.53</v>
      </c>
      <c r="BD697" t="s">
        <v>17215</v>
      </c>
    </row>
    <row r="698" spans="2:56" ht="18" x14ac:dyDescent="0.25">
      <c r="B698">
        <v>1</v>
      </c>
      <c r="C698" t="s">
        <v>14538</v>
      </c>
      <c r="G698" t="s">
        <v>13748</v>
      </c>
      <c r="H698" s="352" t="s">
        <v>11553</v>
      </c>
      <c r="I698" t="s">
        <v>16081</v>
      </c>
      <c r="J698" s="352" t="s">
        <v>14439</v>
      </c>
      <c r="K698">
        <v>1290</v>
      </c>
      <c r="L698">
        <v>247</v>
      </c>
      <c r="Q698" s="219">
        <v>7.6</v>
      </c>
      <c r="R698" s="219">
        <v>0.08</v>
      </c>
      <c r="T698" s="219">
        <v>2447</v>
      </c>
      <c r="U698" s="219">
        <v>77</v>
      </c>
      <c r="W698" s="219">
        <v>2311</v>
      </c>
      <c r="X698" s="219">
        <v>77</v>
      </c>
      <c r="AC698">
        <v>2</v>
      </c>
      <c r="AD698">
        <v>0.4</v>
      </c>
      <c r="AR698" s="219">
        <v>3.7</v>
      </c>
      <c r="AS698" s="219">
        <v>0.2</v>
      </c>
      <c r="AT698" s="219">
        <v>30.3</v>
      </c>
      <c r="AU698" s="219">
        <v>0.5</v>
      </c>
      <c r="AW698" s="219">
        <v>33</v>
      </c>
      <c r="AX698" s="219">
        <v>1</v>
      </c>
      <c r="AZ698">
        <v>1</v>
      </c>
      <c r="BA698">
        <v>-0.1</v>
      </c>
      <c r="BD698" t="s">
        <v>17215</v>
      </c>
    </row>
    <row r="699" spans="2:56" ht="18" x14ac:dyDescent="0.25">
      <c r="B699">
        <v>1</v>
      </c>
      <c r="C699" t="s">
        <v>14538</v>
      </c>
      <c r="G699" t="s">
        <v>13748</v>
      </c>
      <c r="H699" s="352" t="s">
        <v>11553</v>
      </c>
      <c r="I699" t="s">
        <v>16081</v>
      </c>
      <c r="J699" s="352" t="s">
        <v>14439</v>
      </c>
      <c r="K699">
        <v>400</v>
      </c>
      <c r="L699">
        <v>60</v>
      </c>
      <c r="Q699" s="219">
        <v>8.1</v>
      </c>
      <c r="R699" s="219">
        <v>0.05</v>
      </c>
      <c r="T699" s="219">
        <v>2377</v>
      </c>
      <c r="U699" s="219">
        <v>41</v>
      </c>
      <c r="W699" s="219">
        <v>2057</v>
      </c>
      <c r="X699" s="219">
        <v>43</v>
      </c>
      <c r="AC699">
        <v>3.8</v>
      </c>
      <c r="AD699">
        <v>3</v>
      </c>
      <c r="AR699" s="219">
        <v>3.7</v>
      </c>
      <c r="AS699" s="219">
        <v>0.2</v>
      </c>
      <c r="AT699" s="219">
        <v>27</v>
      </c>
      <c r="AU699" s="219">
        <v>0.1</v>
      </c>
      <c r="AW699" s="219">
        <v>33</v>
      </c>
      <c r="AX699" s="219">
        <v>1</v>
      </c>
      <c r="AZ699">
        <v>1</v>
      </c>
      <c r="BA699">
        <v>0.3</v>
      </c>
      <c r="BD699" t="s">
        <v>17215</v>
      </c>
    </row>
    <row r="700" spans="2:56" ht="18" x14ac:dyDescent="0.25">
      <c r="B700">
        <v>1</v>
      </c>
      <c r="C700" t="s">
        <v>14538</v>
      </c>
      <c r="G700" t="s">
        <v>13748</v>
      </c>
      <c r="H700" s="352" t="s">
        <v>11553</v>
      </c>
      <c r="I700" t="s">
        <v>16081</v>
      </c>
      <c r="J700" s="352" t="s">
        <v>14439</v>
      </c>
      <c r="K700">
        <v>950</v>
      </c>
      <c r="L700">
        <v>196</v>
      </c>
      <c r="Q700" s="219">
        <v>7.8</v>
      </c>
      <c r="R700" s="219">
        <v>0.09</v>
      </c>
      <c r="T700" s="219">
        <v>2460</v>
      </c>
      <c r="U700" s="219">
        <v>52</v>
      </c>
      <c r="W700" s="219">
        <v>2268</v>
      </c>
      <c r="X700" s="219">
        <v>54</v>
      </c>
      <c r="AC700">
        <v>2.5</v>
      </c>
      <c r="AD700">
        <v>0.5</v>
      </c>
      <c r="AR700" s="219">
        <v>3.7</v>
      </c>
      <c r="AS700" s="219">
        <v>0.2</v>
      </c>
      <c r="AT700" s="219">
        <v>30.3</v>
      </c>
      <c r="AU700" s="219">
        <v>0.5</v>
      </c>
      <c r="AW700" s="219">
        <v>33</v>
      </c>
      <c r="AX700" s="219">
        <v>1</v>
      </c>
      <c r="AZ700">
        <v>1</v>
      </c>
      <c r="BA700">
        <v>-0.183</v>
      </c>
      <c r="BD700" t="s">
        <v>17215</v>
      </c>
    </row>
    <row r="701" spans="2:56" ht="18" x14ac:dyDescent="0.25">
      <c r="B701">
        <v>1</v>
      </c>
      <c r="C701" t="s">
        <v>14538</v>
      </c>
      <c r="G701" t="s">
        <v>13748</v>
      </c>
      <c r="H701" s="352" t="s">
        <v>11553</v>
      </c>
      <c r="I701" t="s">
        <v>16081</v>
      </c>
      <c r="J701" s="352" t="s">
        <v>14439</v>
      </c>
      <c r="K701">
        <v>1290</v>
      </c>
      <c r="L701">
        <v>247</v>
      </c>
      <c r="Q701" s="219">
        <v>7.6</v>
      </c>
      <c r="R701" s="219">
        <v>0.08</v>
      </c>
      <c r="T701" s="219">
        <v>2447</v>
      </c>
      <c r="U701" s="219">
        <v>77</v>
      </c>
      <c r="W701" s="219">
        <v>2311</v>
      </c>
      <c r="X701" s="219">
        <v>77</v>
      </c>
      <c r="AC701">
        <v>2</v>
      </c>
      <c r="AD701">
        <v>0.4</v>
      </c>
      <c r="AR701" s="219">
        <v>3.7</v>
      </c>
      <c r="AS701" s="219">
        <v>0.2</v>
      </c>
      <c r="AT701" s="219">
        <v>30.3</v>
      </c>
      <c r="AU701" s="219">
        <v>0.5</v>
      </c>
      <c r="AW701" s="219">
        <v>33</v>
      </c>
      <c r="AX701" s="219">
        <v>1</v>
      </c>
      <c r="AZ701">
        <v>1</v>
      </c>
      <c r="BA701">
        <v>1.9E-2</v>
      </c>
      <c r="BD701" t="s">
        <v>17215</v>
      </c>
    </row>
    <row r="702" spans="2:56" ht="18" x14ac:dyDescent="0.25">
      <c r="B702">
        <v>1</v>
      </c>
      <c r="C702" t="s">
        <v>14538</v>
      </c>
      <c r="G702" t="s">
        <v>13748</v>
      </c>
      <c r="H702" s="352" t="s">
        <v>11553</v>
      </c>
      <c r="I702" t="s">
        <v>16081</v>
      </c>
      <c r="J702" s="352" t="s">
        <v>14439</v>
      </c>
      <c r="K702">
        <v>900</v>
      </c>
      <c r="L702">
        <v>211</v>
      </c>
      <c r="Q702" s="219">
        <v>7.8</v>
      </c>
      <c r="R702" s="219">
        <v>0.1</v>
      </c>
      <c r="T702" s="219">
        <v>2422</v>
      </c>
      <c r="U702" s="219">
        <v>47</v>
      </c>
      <c r="W702" s="219">
        <v>2246</v>
      </c>
      <c r="X702" s="219">
        <v>41</v>
      </c>
      <c r="AC702">
        <v>2.2999999999999998</v>
      </c>
      <c r="AD702">
        <v>0.5</v>
      </c>
      <c r="AR702" s="219">
        <v>3.7</v>
      </c>
      <c r="AS702" s="219">
        <v>0.2</v>
      </c>
      <c r="AT702" s="219">
        <v>27</v>
      </c>
      <c r="AU702" s="219">
        <v>0.1</v>
      </c>
      <c r="AW702" s="219">
        <v>33</v>
      </c>
      <c r="AX702" s="219">
        <v>1</v>
      </c>
      <c r="AZ702">
        <v>1</v>
      </c>
      <c r="BA702">
        <v>-0.184</v>
      </c>
      <c r="BD702" t="s">
        <v>17215</v>
      </c>
    </row>
    <row r="703" spans="2:56" ht="18" x14ac:dyDescent="0.25">
      <c r="B703">
        <v>1</v>
      </c>
      <c r="C703" t="s">
        <v>14538</v>
      </c>
      <c r="G703" t="s">
        <v>13748</v>
      </c>
      <c r="H703" s="352" t="s">
        <v>11553</v>
      </c>
      <c r="I703" t="s">
        <v>16081</v>
      </c>
      <c r="J703" s="352" t="s">
        <v>14439</v>
      </c>
      <c r="K703">
        <v>900</v>
      </c>
      <c r="L703">
        <v>211</v>
      </c>
      <c r="Q703" s="219">
        <v>7.8</v>
      </c>
      <c r="R703" s="219">
        <v>0.1</v>
      </c>
      <c r="T703" s="219">
        <v>2422</v>
      </c>
      <c r="U703" s="219">
        <v>47</v>
      </c>
      <c r="W703" s="219">
        <v>2246</v>
      </c>
      <c r="X703" s="219">
        <v>41</v>
      </c>
      <c r="AC703">
        <v>2.2999999999999998</v>
      </c>
      <c r="AD703">
        <v>0.5</v>
      </c>
      <c r="AR703" s="219">
        <v>3.7</v>
      </c>
      <c r="AS703" s="219">
        <v>0.2</v>
      </c>
      <c r="AT703" s="219">
        <v>27</v>
      </c>
      <c r="AU703" s="219">
        <v>0.1</v>
      </c>
      <c r="AW703" s="219">
        <v>33</v>
      </c>
      <c r="AX703" s="219">
        <v>1</v>
      </c>
      <c r="AZ703">
        <v>1</v>
      </c>
      <c r="BA703">
        <v>-0.129</v>
      </c>
      <c r="BD703" t="s">
        <v>17215</v>
      </c>
    </row>
    <row r="704" spans="2:56" ht="18" x14ac:dyDescent="0.25">
      <c r="B704">
        <v>1</v>
      </c>
      <c r="C704" t="s">
        <v>14538</v>
      </c>
      <c r="G704" t="s">
        <v>13748</v>
      </c>
      <c r="H704" s="352" t="s">
        <v>11553</v>
      </c>
      <c r="I704" t="s">
        <v>16081</v>
      </c>
      <c r="J704" s="352" t="s">
        <v>14439</v>
      </c>
      <c r="K704">
        <v>400</v>
      </c>
      <c r="L704">
        <v>49</v>
      </c>
      <c r="Q704" s="219">
        <v>8.1</v>
      </c>
      <c r="R704" s="219">
        <v>0.04</v>
      </c>
      <c r="T704" s="219">
        <v>2406</v>
      </c>
      <c r="U704" s="219">
        <v>47</v>
      </c>
      <c r="W704" s="219">
        <v>2052</v>
      </c>
      <c r="X704" s="219">
        <v>38</v>
      </c>
      <c r="AC704">
        <v>4.3</v>
      </c>
      <c r="AD704">
        <v>4</v>
      </c>
      <c r="AR704" s="219">
        <v>3.7</v>
      </c>
      <c r="AS704" s="219">
        <v>0.2</v>
      </c>
      <c r="AT704" s="219">
        <v>30.3</v>
      </c>
      <c r="AU704" s="219">
        <v>0.5</v>
      </c>
      <c r="AW704" s="219">
        <v>33</v>
      </c>
      <c r="AX704" s="219">
        <v>1</v>
      </c>
      <c r="AZ704">
        <v>1</v>
      </c>
      <c r="BA704">
        <v>-0.17499999999999999</v>
      </c>
      <c r="BD704" t="s">
        <v>17215</v>
      </c>
    </row>
    <row r="705" spans="2:56" ht="18" x14ac:dyDescent="0.25">
      <c r="B705">
        <v>1</v>
      </c>
      <c r="C705" t="s">
        <v>14538</v>
      </c>
      <c r="G705" t="s">
        <v>13748</v>
      </c>
      <c r="H705" s="352" t="s">
        <v>11553</v>
      </c>
      <c r="I705" t="s">
        <v>16081</v>
      </c>
      <c r="J705" s="352" t="s">
        <v>14439</v>
      </c>
      <c r="K705">
        <v>400</v>
      </c>
      <c r="L705">
        <v>49</v>
      </c>
      <c r="Q705" s="219">
        <v>8.1</v>
      </c>
      <c r="R705" s="219">
        <v>0.04</v>
      </c>
      <c r="T705" s="219">
        <v>2406</v>
      </c>
      <c r="U705" s="219">
        <v>47</v>
      </c>
      <c r="W705" s="219">
        <v>2052</v>
      </c>
      <c r="X705" s="219">
        <v>38</v>
      </c>
      <c r="AC705">
        <v>4.3</v>
      </c>
      <c r="AD705">
        <v>4</v>
      </c>
      <c r="AR705" s="219">
        <v>3.7</v>
      </c>
      <c r="AS705" s="219">
        <v>0.2</v>
      </c>
      <c r="AT705" s="219">
        <v>30.3</v>
      </c>
      <c r="AU705" s="219">
        <v>0.5</v>
      </c>
      <c r="AW705" s="219">
        <v>33</v>
      </c>
      <c r="AX705" s="219">
        <v>1</v>
      </c>
      <c r="AZ705">
        <v>1</v>
      </c>
      <c r="BA705">
        <v>7.0000000000000007E-2</v>
      </c>
      <c r="BD705" t="s">
        <v>17215</v>
      </c>
    </row>
    <row r="706" spans="2:56" ht="18" x14ac:dyDescent="0.25">
      <c r="B706">
        <v>1</v>
      </c>
      <c r="C706" t="s">
        <v>14538</v>
      </c>
      <c r="G706" t="s">
        <v>13748</v>
      </c>
      <c r="H706" s="352" t="s">
        <v>11553</v>
      </c>
      <c r="I706" t="s">
        <v>16081</v>
      </c>
      <c r="J706" s="352" t="s">
        <v>14439</v>
      </c>
      <c r="K706">
        <v>1290</v>
      </c>
      <c r="L706">
        <v>247</v>
      </c>
      <c r="Q706" s="219">
        <v>7.6</v>
      </c>
      <c r="R706" s="219">
        <v>0.08</v>
      </c>
      <c r="T706" s="219">
        <v>2447</v>
      </c>
      <c r="U706" s="219">
        <v>77</v>
      </c>
      <c r="W706" s="219">
        <v>2311</v>
      </c>
      <c r="X706" s="219">
        <v>77</v>
      </c>
      <c r="AC706">
        <v>2</v>
      </c>
      <c r="AD706">
        <v>0.4</v>
      </c>
      <c r="AR706" s="219">
        <v>3.7</v>
      </c>
      <c r="AS706" s="219">
        <v>0.2</v>
      </c>
      <c r="AT706" s="219">
        <v>30.3</v>
      </c>
      <c r="AU706" s="219">
        <v>0.5</v>
      </c>
      <c r="AW706" s="219">
        <v>33</v>
      </c>
      <c r="AX706" s="219">
        <v>1</v>
      </c>
      <c r="AZ706">
        <v>1</v>
      </c>
      <c r="BA706">
        <v>-0.54100000000000004</v>
      </c>
      <c r="BD706" t="s">
        <v>17215</v>
      </c>
    </row>
    <row r="707" spans="2:56" ht="18" x14ac:dyDescent="0.25">
      <c r="B707">
        <v>1</v>
      </c>
      <c r="C707" t="s">
        <v>14538</v>
      </c>
      <c r="G707" t="s">
        <v>13748</v>
      </c>
      <c r="H707" s="352" t="s">
        <v>11553</v>
      </c>
      <c r="I707" t="s">
        <v>16081</v>
      </c>
      <c r="J707" s="352" t="s">
        <v>14439</v>
      </c>
      <c r="K707">
        <v>400</v>
      </c>
      <c r="L707">
        <v>49</v>
      </c>
      <c r="Q707" s="219">
        <v>8.1</v>
      </c>
      <c r="R707" s="219">
        <v>0.04</v>
      </c>
      <c r="T707" s="219">
        <v>2406</v>
      </c>
      <c r="U707" s="219">
        <v>47</v>
      </c>
      <c r="W707" s="219">
        <v>2052</v>
      </c>
      <c r="X707" s="219">
        <v>38</v>
      </c>
      <c r="AC707">
        <v>4.3</v>
      </c>
      <c r="AD707">
        <v>4</v>
      </c>
      <c r="AR707" s="219">
        <v>3.7</v>
      </c>
      <c r="AS707" s="219">
        <v>0.2</v>
      </c>
      <c r="AT707" s="219">
        <v>30.3</v>
      </c>
      <c r="AU707" s="219">
        <v>0.5</v>
      </c>
      <c r="AW707" s="219">
        <v>33</v>
      </c>
      <c r="AX707" s="219">
        <v>1</v>
      </c>
      <c r="AZ707">
        <v>1</v>
      </c>
      <c r="BA707">
        <v>-3.5000000000000003E-2</v>
      </c>
      <c r="BD707" t="s">
        <v>17215</v>
      </c>
    </row>
    <row r="708" spans="2:56" ht="18" x14ac:dyDescent="0.25">
      <c r="B708">
        <v>1</v>
      </c>
      <c r="C708" t="s">
        <v>14538</v>
      </c>
      <c r="G708" t="s">
        <v>13748</v>
      </c>
      <c r="H708" s="352" t="s">
        <v>11553</v>
      </c>
      <c r="I708" t="s">
        <v>16081</v>
      </c>
      <c r="J708" s="352" t="s">
        <v>14439</v>
      </c>
      <c r="K708">
        <v>1340</v>
      </c>
      <c r="L708">
        <v>207</v>
      </c>
      <c r="Q708" s="219">
        <v>7.6</v>
      </c>
      <c r="R708" s="219">
        <v>0.06</v>
      </c>
      <c r="T708" s="219">
        <v>2442</v>
      </c>
      <c r="U708" s="219">
        <v>33</v>
      </c>
      <c r="W708" s="219">
        <v>2336</v>
      </c>
      <c r="X708" s="219">
        <v>33</v>
      </c>
      <c r="AC708">
        <v>1.7</v>
      </c>
      <c r="AD708">
        <v>0.2</v>
      </c>
      <c r="AR708" s="219">
        <v>3.7</v>
      </c>
      <c r="AS708" s="219">
        <v>0.2</v>
      </c>
      <c r="AT708" s="219">
        <v>27</v>
      </c>
      <c r="AU708" s="219">
        <v>0.1</v>
      </c>
      <c r="AW708" s="219">
        <v>33</v>
      </c>
      <c r="AX708" s="219">
        <v>1</v>
      </c>
      <c r="AZ708">
        <v>1</v>
      </c>
      <c r="BA708">
        <v>-0.127</v>
      </c>
      <c r="BD708" t="s">
        <v>17215</v>
      </c>
    </row>
    <row r="709" spans="2:56" ht="18" x14ac:dyDescent="0.25">
      <c r="B709">
        <v>1</v>
      </c>
      <c r="C709" t="s">
        <v>14538</v>
      </c>
      <c r="G709" t="s">
        <v>13748</v>
      </c>
      <c r="H709" s="352" t="s">
        <v>11553</v>
      </c>
      <c r="I709" t="s">
        <v>16081</v>
      </c>
      <c r="J709" s="352" t="s">
        <v>14439</v>
      </c>
      <c r="K709">
        <v>900</v>
      </c>
      <c r="L709">
        <v>211</v>
      </c>
      <c r="Q709" s="219">
        <v>7.8</v>
      </c>
      <c r="R709" s="219">
        <v>0.1</v>
      </c>
      <c r="T709" s="219">
        <v>2422</v>
      </c>
      <c r="U709" s="219">
        <v>47</v>
      </c>
      <c r="W709" s="219">
        <v>2246</v>
      </c>
      <c r="X709" s="219">
        <v>41</v>
      </c>
      <c r="AC709">
        <v>2.2999999999999998</v>
      </c>
      <c r="AD709">
        <v>0.5</v>
      </c>
      <c r="AR709" s="219">
        <v>3.7</v>
      </c>
      <c r="AS709" s="219">
        <v>0.2</v>
      </c>
      <c r="AT709" s="219">
        <v>27</v>
      </c>
      <c r="AU709" s="219">
        <v>0.1</v>
      </c>
      <c r="AW709" s="219">
        <v>33</v>
      </c>
      <c r="AX709" s="219">
        <v>1</v>
      </c>
      <c r="AZ709">
        <v>1</v>
      </c>
      <c r="BA709">
        <v>5.3999999999999999E-2</v>
      </c>
      <c r="BD709" t="s">
        <v>17215</v>
      </c>
    </row>
    <row r="710" spans="2:56" ht="18" x14ac:dyDescent="0.25">
      <c r="B710">
        <v>1</v>
      </c>
      <c r="C710" t="s">
        <v>14538</v>
      </c>
      <c r="G710" t="s">
        <v>13748</v>
      </c>
      <c r="H710" s="352" t="s">
        <v>11553</v>
      </c>
      <c r="I710" t="s">
        <v>16081</v>
      </c>
      <c r="J710" s="352" t="s">
        <v>14439</v>
      </c>
      <c r="K710">
        <v>950</v>
      </c>
      <c r="L710">
        <v>196</v>
      </c>
      <c r="Q710" s="219">
        <v>7.8</v>
      </c>
      <c r="R710" s="219">
        <v>0.09</v>
      </c>
      <c r="T710" s="219">
        <v>2460</v>
      </c>
      <c r="U710" s="219">
        <v>52</v>
      </c>
      <c r="W710" s="219">
        <v>2268</v>
      </c>
      <c r="X710" s="219">
        <v>54</v>
      </c>
      <c r="AC710">
        <v>2.5</v>
      </c>
      <c r="AD710">
        <v>0.5</v>
      </c>
      <c r="AR710" s="219">
        <v>3.7</v>
      </c>
      <c r="AS710" s="219">
        <v>0.2</v>
      </c>
      <c r="AT710" s="219">
        <v>30.3</v>
      </c>
      <c r="AU710" s="219">
        <v>0.5</v>
      </c>
      <c r="AW710" s="219">
        <v>33</v>
      </c>
      <c r="AX710" s="219">
        <v>1</v>
      </c>
      <c r="AZ710">
        <v>1</v>
      </c>
      <c r="BA710">
        <v>-7.2999999999999995E-2</v>
      </c>
      <c r="BD710" t="s">
        <v>17215</v>
      </c>
    </row>
    <row r="711" spans="2:56" ht="18" x14ac:dyDescent="0.25">
      <c r="B711">
        <v>1</v>
      </c>
      <c r="C711" t="s">
        <v>14538</v>
      </c>
      <c r="G711" t="s">
        <v>13748</v>
      </c>
      <c r="H711" s="352" t="s">
        <v>11553</v>
      </c>
      <c r="I711" t="s">
        <v>16081</v>
      </c>
      <c r="J711" s="352" t="s">
        <v>14439</v>
      </c>
      <c r="K711">
        <v>950</v>
      </c>
      <c r="L711">
        <v>196</v>
      </c>
      <c r="Q711" s="219">
        <v>7.8</v>
      </c>
      <c r="R711" s="219">
        <v>0.09</v>
      </c>
      <c r="T711" s="219">
        <v>2460</v>
      </c>
      <c r="U711" s="219">
        <v>52</v>
      </c>
      <c r="W711" s="219">
        <v>2268</v>
      </c>
      <c r="X711" s="219">
        <v>54</v>
      </c>
      <c r="AC711">
        <v>2.5</v>
      </c>
      <c r="AD711">
        <v>0.5</v>
      </c>
      <c r="AR711" s="219">
        <v>3.7</v>
      </c>
      <c r="AS711" s="219">
        <v>0.2</v>
      </c>
      <c r="AT711" s="219">
        <v>30.3</v>
      </c>
      <c r="AU711" s="219">
        <v>0.5</v>
      </c>
      <c r="AW711" s="219">
        <v>33</v>
      </c>
      <c r="AX711" s="219">
        <v>1</v>
      </c>
      <c r="AZ711">
        <v>1</v>
      </c>
      <c r="BA711">
        <v>-0.25700000000000001</v>
      </c>
      <c r="BD711" t="s">
        <v>17215</v>
      </c>
    </row>
    <row r="712" spans="2:56" ht="18" x14ac:dyDescent="0.25">
      <c r="B712">
        <v>1</v>
      </c>
      <c r="C712" t="s">
        <v>14538</v>
      </c>
      <c r="G712" t="s">
        <v>13748</v>
      </c>
      <c r="H712" s="352" t="s">
        <v>11553</v>
      </c>
      <c r="I712" t="s">
        <v>16081</v>
      </c>
      <c r="J712" s="352" t="s">
        <v>14439</v>
      </c>
      <c r="K712">
        <v>400</v>
      </c>
      <c r="L712">
        <v>49</v>
      </c>
      <c r="Q712" s="219">
        <v>8.1</v>
      </c>
      <c r="R712" s="219">
        <v>0.04</v>
      </c>
      <c r="T712" s="219">
        <v>2406</v>
      </c>
      <c r="U712" s="219">
        <v>47</v>
      </c>
      <c r="W712" s="219">
        <v>2052</v>
      </c>
      <c r="X712" s="219">
        <v>38</v>
      </c>
      <c r="AC712">
        <v>4.3</v>
      </c>
      <c r="AD712">
        <v>4</v>
      </c>
      <c r="AR712" s="219">
        <v>3.7</v>
      </c>
      <c r="AS712" s="219">
        <v>0.2</v>
      </c>
      <c r="AT712" s="219">
        <v>30.3</v>
      </c>
      <c r="AU712" s="219">
        <v>0.5</v>
      </c>
      <c r="AW712" s="219">
        <v>33</v>
      </c>
      <c r="AX712" s="219">
        <v>1</v>
      </c>
      <c r="AZ712">
        <v>1</v>
      </c>
      <c r="BA712">
        <v>0.32</v>
      </c>
      <c r="BD712" t="s">
        <v>17215</v>
      </c>
    </row>
    <row r="713" spans="2:56" ht="18" x14ac:dyDescent="0.25">
      <c r="B713">
        <v>1</v>
      </c>
      <c r="C713" t="s">
        <v>14538</v>
      </c>
      <c r="G713" t="s">
        <v>13748</v>
      </c>
      <c r="H713" s="352" t="s">
        <v>11553</v>
      </c>
      <c r="I713" t="s">
        <v>16081</v>
      </c>
      <c r="J713" s="352" t="s">
        <v>14439</v>
      </c>
      <c r="K713">
        <v>1290</v>
      </c>
      <c r="L713">
        <v>247</v>
      </c>
      <c r="Q713" s="219">
        <v>7.6</v>
      </c>
      <c r="R713" s="219">
        <v>0.08</v>
      </c>
      <c r="T713" s="219">
        <v>2447</v>
      </c>
      <c r="U713" s="219">
        <v>77</v>
      </c>
      <c r="W713" s="219">
        <v>2311</v>
      </c>
      <c r="X713" s="219">
        <v>77</v>
      </c>
      <c r="AC713">
        <v>2</v>
      </c>
      <c r="AD713">
        <v>0.4</v>
      </c>
      <c r="AR713" s="219">
        <v>3.7</v>
      </c>
      <c r="AS713" s="219">
        <v>0.2</v>
      </c>
      <c r="AT713" s="219">
        <v>30.3</v>
      </c>
      <c r="AU713" s="219">
        <v>0.5</v>
      </c>
      <c r="AW713" s="219">
        <v>33</v>
      </c>
      <c r="AX713" s="219">
        <v>1</v>
      </c>
      <c r="AZ713">
        <v>1</v>
      </c>
      <c r="BA713">
        <v>-7.0000000000000001E-3</v>
      </c>
      <c r="BD713" t="s">
        <v>17215</v>
      </c>
    </row>
    <row r="714" spans="2:56" ht="18" x14ac:dyDescent="0.25">
      <c r="B714">
        <v>1</v>
      </c>
      <c r="C714" t="s">
        <v>14538</v>
      </c>
      <c r="G714" t="s">
        <v>13748</v>
      </c>
      <c r="H714" s="352" t="s">
        <v>11553</v>
      </c>
      <c r="I714" t="s">
        <v>16081</v>
      </c>
      <c r="J714" s="352" t="s">
        <v>14439</v>
      </c>
      <c r="K714">
        <v>950</v>
      </c>
      <c r="L714">
        <v>196</v>
      </c>
      <c r="Q714" s="219">
        <v>7.8</v>
      </c>
      <c r="R714" s="219">
        <v>0.09</v>
      </c>
      <c r="T714" s="219">
        <v>2460</v>
      </c>
      <c r="U714" s="219">
        <v>52</v>
      </c>
      <c r="W714" s="219">
        <v>2268</v>
      </c>
      <c r="X714" s="219">
        <v>54</v>
      </c>
      <c r="AC714">
        <v>2.5</v>
      </c>
      <c r="AD714">
        <v>0.5</v>
      </c>
      <c r="AR714" s="219">
        <v>3.7</v>
      </c>
      <c r="AS714" s="219">
        <v>0.2</v>
      </c>
      <c r="AT714" s="219">
        <v>30.3</v>
      </c>
      <c r="AU714" s="219">
        <v>0.5</v>
      </c>
      <c r="AW714" s="219">
        <v>33</v>
      </c>
      <c r="AX714" s="219">
        <v>1</v>
      </c>
      <c r="AZ714">
        <v>1</v>
      </c>
      <c r="BA714">
        <v>-0.318</v>
      </c>
      <c r="BD714" t="s">
        <v>17215</v>
      </c>
    </row>
    <row r="715" spans="2:56" ht="18" x14ac:dyDescent="0.25">
      <c r="B715">
        <v>1</v>
      </c>
      <c r="C715" t="s">
        <v>14538</v>
      </c>
      <c r="G715" t="s">
        <v>13748</v>
      </c>
      <c r="H715" s="352" t="s">
        <v>11553</v>
      </c>
      <c r="I715" t="s">
        <v>16081</v>
      </c>
      <c r="J715" s="352" t="s">
        <v>14439</v>
      </c>
      <c r="K715">
        <v>1290</v>
      </c>
      <c r="L715">
        <v>247</v>
      </c>
      <c r="Q715" s="219">
        <v>7.6</v>
      </c>
      <c r="R715" s="219">
        <v>0.08</v>
      </c>
      <c r="T715" s="219">
        <v>2447</v>
      </c>
      <c r="U715" s="219">
        <v>77</v>
      </c>
      <c r="W715" s="219">
        <v>2311</v>
      </c>
      <c r="X715" s="219">
        <v>77</v>
      </c>
      <c r="AC715">
        <v>2</v>
      </c>
      <c r="AD715">
        <v>0.4</v>
      </c>
      <c r="AR715" s="219">
        <v>3.7</v>
      </c>
      <c r="AS715" s="219">
        <v>0.2</v>
      </c>
      <c r="AT715" s="219">
        <v>30.3</v>
      </c>
      <c r="AU715" s="219">
        <v>0.5</v>
      </c>
      <c r="AW715" s="219">
        <v>33</v>
      </c>
      <c r="AX715" s="219">
        <v>1</v>
      </c>
      <c r="AZ715">
        <v>1</v>
      </c>
      <c r="BA715">
        <v>4.5999999999999999E-2</v>
      </c>
      <c r="BD715" t="s">
        <v>17215</v>
      </c>
    </row>
    <row r="716" spans="2:56" ht="18" x14ac:dyDescent="0.25">
      <c r="B716">
        <v>1</v>
      </c>
      <c r="C716" t="s">
        <v>14538</v>
      </c>
      <c r="G716" t="s">
        <v>13748</v>
      </c>
      <c r="H716" s="352" t="s">
        <v>11553</v>
      </c>
      <c r="I716" t="s">
        <v>16081</v>
      </c>
      <c r="J716" s="352" t="s">
        <v>14439</v>
      </c>
      <c r="K716">
        <v>400</v>
      </c>
      <c r="L716">
        <v>60</v>
      </c>
      <c r="Q716" s="219">
        <v>8.1</v>
      </c>
      <c r="R716" s="219">
        <v>0.05</v>
      </c>
      <c r="T716" s="219">
        <v>2377</v>
      </c>
      <c r="U716" s="219">
        <v>41</v>
      </c>
      <c r="W716" s="219">
        <v>2057</v>
      </c>
      <c r="X716" s="219">
        <v>43</v>
      </c>
      <c r="AC716">
        <v>3.8</v>
      </c>
      <c r="AD716">
        <v>3</v>
      </c>
      <c r="AR716" s="219">
        <v>3.7</v>
      </c>
      <c r="AS716" s="219">
        <v>0.2</v>
      </c>
      <c r="AT716" s="219">
        <v>27</v>
      </c>
      <c r="AU716" s="219">
        <v>0.1</v>
      </c>
      <c r="AW716" s="219">
        <v>33</v>
      </c>
      <c r="AX716" s="219">
        <v>1</v>
      </c>
      <c r="AZ716">
        <v>1</v>
      </c>
      <c r="BA716">
        <v>-0.218</v>
      </c>
      <c r="BD716" t="s">
        <v>17215</v>
      </c>
    </row>
    <row r="717" spans="2:56" ht="18" x14ac:dyDescent="0.25">
      <c r="B717">
        <v>1</v>
      </c>
      <c r="C717" t="s">
        <v>14538</v>
      </c>
      <c r="G717" t="s">
        <v>13748</v>
      </c>
      <c r="H717" s="352" t="s">
        <v>11553</v>
      </c>
      <c r="I717" t="s">
        <v>16081</v>
      </c>
      <c r="J717" s="352" t="s">
        <v>14439</v>
      </c>
      <c r="K717">
        <v>900</v>
      </c>
      <c r="L717">
        <v>211</v>
      </c>
      <c r="Q717" s="219">
        <v>7.8</v>
      </c>
      <c r="R717" s="219">
        <v>0.1</v>
      </c>
      <c r="T717" s="219">
        <v>2422</v>
      </c>
      <c r="U717" s="219">
        <v>47</v>
      </c>
      <c r="W717" s="219">
        <v>2246</v>
      </c>
      <c r="X717" s="219">
        <v>41</v>
      </c>
      <c r="AC717">
        <v>2.2999999999999998</v>
      </c>
      <c r="AD717">
        <v>0.5</v>
      </c>
      <c r="AR717" s="219">
        <v>3.7</v>
      </c>
      <c r="AS717" s="219">
        <v>0.2</v>
      </c>
      <c r="AT717" s="219">
        <v>27</v>
      </c>
      <c r="AU717" s="219">
        <v>0.1</v>
      </c>
      <c r="AW717" s="219">
        <v>33</v>
      </c>
      <c r="AX717" s="219">
        <v>1</v>
      </c>
      <c r="AZ717">
        <v>1</v>
      </c>
      <c r="BA717">
        <v>-0.19700000000000001</v>
      </c>
      <c r="BD717" t="s">
        <v>17215</v>
      </c>
    </row>
    <row r="718" spans="2:56" ht="18" x14ac:dyDescent="0.25">
      <c r="B718">
        <v>1</v>
      </c>
      <c r="C718" t="s">
        <v>14538</v>
      </c>
      <c r="G718" t="s">
        <v>13748</v>
      </c>
      <c r="H718" s="352" t="s">
        <v>11553</v>
      </c>
      <c r="I718" t="s">
        <v>16081</v>
      </c>
      <c r="J718" s="352" t="s">
        <v>14439</v>
      </c>
      <c r="K718">
        <v>400</v>
      </c>
      <c r="L718">
        <v>49</v>
      </c>
      <c r="Q718" s="219">
        <v>8.1</v>
      </c>
      <c r="R718" s="219">
        <v>0.04</v>
      </c>
      <c r="T718" s="219">
        <v>2406</v>
      </c>
      <c r="U718" s="219">
        <v>47</v>
      </c>
      <c r="W718" s="219">
        <v>2052</v>
      </c>
      <c r="X718" s="219">
        <v>38</v>
      </c>
      <c r="AC718">
        <v>4.3</v>
      </c>
      <c r="AD718">
        <v>4</v>
      </c>
      <c r="AR718" s="219">
        <v>3.7</v>
      </c>
      <c r="AS718" s="219">
        <v>0.2</v>
      </c>
      <c r="AT718" s="219">
        <v>30.3</v>
      </c>
      <c r="AU718" s="219">
        <v>0.5</v>
      </c>
      <c r="AW718" s="219">
        <v>33</v>
      </c>
      <c r="AX718" s="219">
        <v>1</v>
      </c>
      <c r="AZ718">
        <v>1</v>
      </c>
      <c r="BA718">
        <v>-0.23300000000000001</v>
      </c>
      <c r="BD718" t="s">
        <v>17215</v>
      </c>
    </row>
    <row r="719" spans="2:56" ht="18" x14ac:dyDescent="0.25">
      <c r="B719">
        <v>1</v>
      </c>
      <c r="C719" t="s">
        <v>14538</v>
      </c>
      <c r="G719" t="s">
        <v>13748</v>
      </c>
      <c r="H719" s="352" t="s">
        <v>11553</v>
      </c>
      <c r="I719" t="s">
        <v>16081</v>
      </c>
      <c r="J719" s="352" t="s">
        <v>14439</v>
      </c>
      <c r="K719">
        <v>400</v>
      </c>
      <c r="L719">
        <v>49</v>
      </c>
      <c r="Q719" s="219">
        <v>8.1</v>
      </c>
      <c r="R719" s="219">
        <v>0.04</v>
      </c>
      <c r="T719" s="219">
        <v>2406</v>
      </c>
      <c r="U719" s="219">
        <v>47</v>
      </c>
      <c r="W719" s="219">
        <v>2052</v>
      </c>
      <c r="X719" s="219">
        <v>38</v>
      </c>
      <c r="AC719">
        <v>4.3</v>
      </c>
      <c r="AD719">
        <v>4</v>
      </c>
      <c r="AR719" s="219">
        <v>3.7</v>
      </c>
      <c r="AS719" s="219">
        <v>0.2</v>
      </c>
      <c r="AT719" s="219">
        <v>30.3</v>
      </c>
      <c r="AU719" s="219">
        <v>0.5</v>
      </c>
      <c r="AW719" s="219">
        <v>33</v>
      </c>
      <c r="AX719" s="219">
        <v>1</v>
      </c>
      <c r="AZ719">
        <v>1</v>
      </c>
      <c r="BA719">
        <v>-0.86</v>
      </c>
      <c r="BD719" t="s">
        <v>17215</v>
      </c>
    </row>
    <row r="720" spans="2:56" ht="18" x14ac:dyDescent="0.25">
      <c r="B720">
        <v>1</v>
      </c>
      <c r="C720" t="s">
        <v>14538</v>
      </c>
      <c r="G720" t="s">
        <v>13748</v>
      </c>
      <c r="H720" s="352" t="s">
        <v>11553</v>
      </c>
      <c r="I720" t="s">
        <v>16081</v>
      </c>
      <c r="J720" s="352" t="s">
        <v>14439</v>
      </c>
      <c r="K720">
        <v>1340</v>
      </c>
      <c r="L720">
        <v>207</v>
      </c>
      <c r="Q720" s="219">
        <v>7.6</v>
      </c>
      <c r="R720" s="219">
        <v>0.06</v>
      </c>
      <c r="T720" s="219">
        <v>2442</v>
      </c>
      <c r="U720" s="219">
        <v>33</v>
      </c>
      <c r="W720" s="219">
        <v>2336</v>
      </c>
      <c r="X720" s="219">
        <v>33</v>
      </c>
      <c r="AC720">
        <v>1.7</v>
      </c>
      <c r="AD720">
        <v>0.2</v>
      </c>
      <c r="AR720" s="219">
        <v>3.7</v>
      </c>
      <c r="AS720" s="219">
        <v>0.2</v>
      </c>
      <c r="AT720" s="219">
        <v>27</v>
      </c>
      <c r="AU720" s="219">
        <v>0.1</v>
      </c>
      <c r="AW720" s="219">
        <v>33</v>
      </c>
      <c r="AX720" s="219">
        <v>1</v>
      </c>
      <c r="AZ720">
        <v>1</v>
      </c>
      <c r="BA720">
        <v>-0.39300000000000002</v>
      </c>
      <c r="BD720" t="s">
        <v>17215</v>
      </c>
    </row>
    <row r="721" spans="2:56" ht="18" x14ac:dyDescent="0.25">
      <c r="B721">
        <v>1</v>
      </c>
      <c r="C721" t="s">
        <v>14538</v>
      </c>
      <c r="G721" t="s">
        <v>13748</v>
      </c>
      <c r="H721" s="352" t="s">
        <v>11553</v>
      </c>
      <c r="I721" t="s">
        <v>16081</v>
      </c>
      <c r="J721" s="352" t="s">
        <v>14439</v>
      </c>
      <c r="K721">
        <v>900</v>
      </c>
      <c r="L721">
        <v>211</v>
      </c>
      <c r="Q721" s="219">
        <v>7.8</v>
      </c>
      <c r="R721" s="219">
        <v>0.1</v>
      </c>
      <c r="T721" s="219">
        <v>2422</v>
      </c>
      <c r="U721" s="219">
        <v>47</v>
      </c>
      <c r="W721" s="219">
        <v>2246</v>
      </c>
      <c r="X721" s="219">
        <v>41</v>
      </c>
      <c r="AC721">
        <v>2.2999999999999998</v>
      </c>
      <c r="AD721">
        <v>0.5</v>
      </c>
      <c r="AR721" s="219">
        <v>3.7</v>
      </c>
      <c r="AS721" s="219">
        <v>0.2</v>
      </c>
      <c r="AT721" s="219">
        <v>27</v>
      </c>
      <c r="AU721" s="219">
        <v>0.1</v>
      </c>
      <c r="AW721" s="219">
        <v>33</v>
      </c>
      <c r="AX721" s="219">
        <v>1</v>
      </c>
      <c r="AZ721">
        <v>1</v>
      </c>
      <c r="BA721">
        <v>-0.33300000000000002</v>
      </c>
      <c r="BD721" t="s">
        <v>17215</v>
      </c>
    </row>
    <row r="722" spans="2:56" ht="18" x14ac:dyDescent="0.25">
      <c r="B722">
        <v>1</v>
      </c>
      <c r="C722" t="s">
        <v>14538</v>
      </c>
      <c r="G722" t="s">
        <v>13748</v>
      </c>
      <c r="H722" s="352" t="s">
        <v>11553</v>
      </c>
      <c r="I722" t="s">
        <v>16081</v>
      </c>
      <c r="J722" s="352" t="s">
        <v>14439</v>
      </c>
      <c r="K722">
        <v>400</v>
      </c>
      <c r="L722">
        <v>60</v>
      </c>
      <c r="Q722" s="219">
        <v>8.1</v>
      </c>
      <c r="R722" s="219">
        <v>0.05</v>
      </c>
      <c r="T722" s="219">
        <v>2377</v>
      </c>
      <c r="U722" s="219">
        <v>41</v>
      </c>
      <c r="W722" s="219">
        <v>2057</v>
      </c>
      <c r="X722" s="219">
        <v>43</v>
      </c>
      <c r="AC722">
        <v>3.8</v>
      </c>
      <c r="AD722">
        <v>3</v>
      </c>
      <c r="AR722" s="219">
        <v>3.7</v>
      </c>
      <c r="AS722" s="219">
        <v>0.2</v>
      </c>
      <c r="AT722" s="219">
        <v>27</v>
      </c>
      <c r="AU722" s="219">
        <v>0.1</v>
      </c>
      <c r="AW722" s="219">
        <v>33</v>
      </c>
      <c r="AX722" s="219">
        <v>1</v>
      </c>
      <c r="AZ722">
        <v>1</v>
      </c>
      <c r="BA722">
        <v>-0.125</v>
      </c>
      <c r="BD722" t="s">
        <v>17215</v>
      </c>
    </row>
    <row r="723" spans="2:56" ht="18" x14ac:dyDescent="0.25">
      <c r="B723">
        <v>1</v>
      </c>
      <c r="C723" t="s">
        <v>14538</v>
      </c>
      <c r="G723" t="s">
        <v>13748</v>
      </c>
      <c r="H723" s="352" t="s">
        <v>11553</v>
      </c>
      <c r="I723" t="s">
        <v>16081</v>
      </c>
      <c r="J723" s="352" t="s">
        <v>14439</v>
      </c>
      <c r="K723">
        <v>1340</v>
      </c>
      <c r="L723">
        <v>207</v>
      </c>
      <c r="Q723" s="219">
        <v>7.6</v>
      </c>
      <c r="R723" s="219">
        <v>0.06</v>
      </c>
      <c r="T723" s="219">
        <v>2442</v>
      </c>
      <c r="U723" s="219">
        <v>33</v>
      </c>
      <c r="W723" s="219">
        <v>2336</v>
      </c>
      <c r="X723" s="219">
        <v>33</v>
      </c>
      <c r="AC723">
        <v>1.7</v>
      </c>
      <c r="AD723">
        <v>0.2</v>
      </c>
      <c r="AR723" s="219">
        <v>3.7</v>
      </c>
      <c r="AS723" s="219">
        <v>0.2</v>
      </c>
      <c r="AT723" s="219">
        <v>27</v>
      </c>
      <c r="AU723" s="219">
        <v>0.1</v>
      </c>
      <c r="AW723" s="219">
        <v>33</v>
      </c>
      <c r="AX723" s="219">
        <v>1</v>
      </c>
      <c r="AZ723">
        <v>1</v>
      </c>
      <c r="BA723">
        <v>-0.13</v>
      </c>
      <c r="BD723" t="s">
        <v>17215</v>
      </c>
    </row>
    <row r="724" spans="2:56" ht="18" x14ac:dyDescent="0.25">
      <c r="B724">
        <v>1</v>
      </c>
      <c r="C724" t="s">
        <v>14538</v>
      </c>
      <c r="G724" t="s">
        <v>13748</v>
      </c>
      <c r="H724" s="352" t="s">
        <v>11553</v>
      </c>
      <c r="I724" t="s">
        <v>16081</v>
      </c>
      <c r="J724" s="352" t="s">
        <v>14439</v>
      </c>
      <c r="K724">
        <v>1290</v>
      </c>
      <c r="L724">
        <v>247</v>
      </c>
      <c r="Q724" s="219">
        <v>7.6</v>
      </c>
      <c r="R724" s="219">
        <v>0.08</v>
      </c>
      <c r="T724" s="219">
        <v>2447</v>
      </c>
      <c r="U724" s="219">
        <v>77</v>
      </c>
      <c r="W724" s="219">
        <v>2311</v>
      </c>
      <c r="X724" s="219">
        <v>77</v>
      </c>
      <c r="AC724">
        <v>2</v>
      </c>
      <c r="AD724">
        <v>0.4</v>
      </c>
      <c r="AR724" s="219">
        <v>3.7</v>
      </c>
      <c r="AS724" s="219">
        <v>0.2</v>
      </c>
      <c r="AT724" s="219">
        <v>30.3</v>
      </c>
      <c r="AU724" s="219">
        <v>0.5</v>
      </c>
      <c r="AW724" s="219">
        <v>33</v>
      </c>
      <c r="AX724" s="219">
        <v>1</v>
      </c>
      <c r="AZ724">
        <v>1</v>
      </c>
      <c r="BA724">
        <v>0.505</v>
      </c>
      <c r="BD724" t="s">
        <v>17215</v>
      </c>
    </row>
    <row r="725" spans="2:56" ht="18" x14ac:dyDescent="0.25">
      <c r="B725">
        <v>1</v>
      </c>
      <c r="C725" t="s">
        <v>14538</v>
      </c>
      <c r="G725" t="s">
        <v>13748</v>
      </c>
      <c r="H725" s="352" t="s">
        <v>11553</v>
      </c>
      <c r="I725" t="s">
        <v>16081</v>
      </c>
      <c r="J725" s="352" t="s">
        <v>14439</v>
      </c>
      <c r="K725">
        <v>400</v>
      </c>
      <c r="L725">
        <v>60</v>
      </c>
      <c r="Q725" s="219">
        <v>8.1</v>
      </c>
      <c r="R725" s="219">
        <v>0.05</v>
      </c>
      <c r="T725" s="219">
        <v>2377</v>
      </c>
      <c r="U725" s="219">
        <v>41</v>
      </c>
      <c r="W725" s="219">
        <v>2057</v>
      </c>
      <c r="X725" s="219">
        <v>43</v>
      </c>
      <c r="AC725">
        <v>3.8</v>
      </c>
      <c r="AD725">
        <v>3</v>
      </c>
      <c r="AR725" s="219">
        <v>3.7</v>
      </c>
      <c r="AS725" s="219">
        <v>0.2</v>
      </c>
      <c r="AT725" s="219">
        <v>27</v>
      </c>
      <c r="AU725" s="219">
        <v>0.1</v>
      </c>
      <c r="AW725" s="219">
        <v>33</v>
      </c>
      <c r="AX725" s="219">
        <v>1</v>
      </c>
      <c r="AZ725">
        <v>1</v>
      </c>
      <c r="BA725">
        <v>0.28599999999999998</v>
      </c>
      <c r="BD725" t="s">
        <v>17215</v>
      </c>
    </row>
    <row r="726" spans="2:56" ht="18" x14ac:dyDescent="0.25">
      <c r="B726">
        <v>1</v>
      </c>
      <c r="C726" t="s">
        <v>14538</v>
      </c>
      <c r="G726" t="s">
        <v>13748</v>
      </c>
      <c r="H726" s="352" t="s">
        <v>11553</v>
      </c>
      <c r="I726" t="s">
        <v>16081</v>
      </c>
      <c r="J726" s="352" t="s">
        <v>14439</v>
      </c>
      <c r="K726">
        <v>400</v>
      </c>
      <c r="L726">
        <v>60</v>
      </c>
      <c r="Q726" s="219">
        <v>8.1</v>
      </c>
      <c r="R726" s="219">
        <v>0.05</v>
      </c>
      <c r="T726" s="219">
        <v>2377</v>
      </c>
      <c r="U726" s="219">
        <v>41</v>
      </c>
      <c r="W726" s="219">
        <v>2057</v>
      </c>
      <c r="X726" s="219">
        <v>43</v>
      </c>
      <c r="AC726">
        <v>3.8</v>
      </c>
      <c r="AD726">
        <v>3</v>
      </c>
      <c r="AR726" s="219">
        <v>3.7</v>
      </c>
      <c r="AS726" s="219">
        <v>0.2</v>
      </c>
      <c r="AT726" s="219">
        <v>27</v>
      </c>
      <c r="AU726" s="219">
        <v>0.1</v>
      </c>
      <c r="AW726" s="219">
        <v>33</v>
      </c>
      <c r="AX726" s="219">
        <v>1</v>
      </c>
      <c r="AZ726">
        <v>1</v>
      </c>
      <c r="BA726">
        <v>0.441</v>
      </c>
      <c r="BD726" t="s">
        <v>17215</v>
      </c>
    </row>
    <row r="727" spans="2:56" ht="18" x14ac:dyDescent="0.25">
      <c r="B727">
        <v>1</v>
      </c>
      <c r="C727" t="s">
        <v>14538</v>
      </c>
      <c r="G727" t="s">
        <v>13748</v>
      </c>
      <c r="H727" s="352" t="s">
        <v>11553</v>
      </c>
      <c r="I727" t="s">
        <v>16081</v>
      </c>
      <c r="J727" s="352" t="s">
        <v>14439</v>
      </c>
      <c r="K727">
        <v>950</v>
      </c>
      <c r="L727">
        <v>196</v>
      </c>
      <c r="Q727" s="219">
        <v>7.8</v>
      </c>
      <c r="R727" s="219">
        <v>0.09</v>
      </c>
      <c r="T727" s="219">
        <v>2460</v>
      </c>
      <c r="U727" s="219">
        <v>52</v>
      </c>
      <c r="W727" s="219">
        <v>2268</v>
      </c>
      <c r="X727" s="219">
        <v>54</v>
      </c>
      <c r="AC727">
        <v>2.5</v>
      </c>
      <c r="AD727">
        <v>0.5</v>
      </c>
      <c r="AR727" s="219">
        <v>3.7</v>
      </c>
      <c r="AS727" s="219">
        <v>0.2</v>
      </c>
      <c r="AT727" s="219">
        <v>30.3</v>
      </c>
      <c r="AU727" s="219">
        <v>0.5</v>
      </c>
      <c r="AW727" s="219">
        <v>33</v>
      </c>
      <c r="AX727" s="219">
        <v>1</v>
      </c>
      <c r="AZ727">
        <v>1</v>
      </c>
      <c r="BA727">
        <v>-0.58899999999999997</v>
      </c>
      <c r="BD727" t="s">
        <v>17215</v>
      </c>
    </row>
    <row r="728" spans="2:56" ht="18" x14ac:dyDescent="0.25">
      <c r="B728">
        <v>1</v>
      </c>
      <c r="C728" t="s">
        <v>14538</v>
      </c>
      <c r="G728" t="s">
        <v>13748</v>
      </c>
      <c r="H728" s="352" t="s">
        <v>11553</v>
      </c>
      <c r="I728" t="s">
        <v>16081</v>
      </c>
      <c r="J728" s="352" t="s">
        <v>14439</v>
      </c>
      <c r="K728">
        <v>400</v>
      </c>
      <c r="L728">
        <v>49</v>
      </c>
      <c r="Q728" s="219">
        <v>8.1</v>
      </c>
      <c r="R728" s="219">
        <v>0.04</v>
      </c>
      <c r="T728" s="219">
        <v>2406</v>
      </c>
      <c r="U728" s="219">
        <v>47</v>
      </c>
      <c r="W728" s="219">
        <v>2052</v>
      </c>
      <c r="X728" s="219">
        <v>38</v>
      </c>
      <c r="AC728">
        <v>4.3</v>
      </c>
      <c r="AD728">
        <v>4</v>
      </c>
      <c r="AR728" s="219">
        <v>3.7</v>
      </c>
      <c r="AS728" s="219">
        <v>0.2</v>
      </c>
      <c r="AT728" s="219">
        <v>30.3</v>
      </c>
      <c r="AU728" s="219">
        <v>0.5</v>
      </c>
      <c r="AW728" s="219">
        <v>33</v>
      </c>
      <c r="AX728" s="219">
        <v>1</v>
      </c>
      <c r="AZ728">
        <v>1</v>
      </c>
      <c r="BA728">
        <v>0.217</v>
      </c>
      <c r="BD728" t="s">
        <v>17215</v>
      </c>
    </row>
    <row r="729" spans="2:56" ht="18" x14ac:dyDescent="0.25">
      <c r="B729">
        <v>1</v>
      </c>
      <c r="C729" t="s">
        <v>14538</v>
      </c>
      <c r="G729" t="s">
        <v>13748</v>
      </c>
      <c r="H729" s="352" t="s">
        <v>11553</v>
      </c>
      <c r="I729" t="s">
        <v>16081</v>
      </c>
      <c r="J729" s="352" t="s">
        <v>14439</v>
      </c>
      <c r="K729">
        <v>900</v>
      </c>
      <c r="L729">
        <v>211</v>
      </c>
      <c r="Q729" s="219">
        <v>7.8</v>
      </c>
      <c r="R729" s="219">
        <v>0.1</v>
      </c>
      <c r="T729" s="219">
        <v>2422</v>
      </c>
      <c r="U729" s="219">
        <v>47</v>
      </c>
      <c r="W729" s="219">
        <v>2246</v>
      </c>
      <c r="X729" s="219">
        <v>41</v>
      </c>
      <c r="AC729">
        <v>2.2999999999999998</v>
      </c>
      <c r="AD729">
        <v>0.5</v>
      </c>
      <c r="AR729" s="219">
        <v>3.7</v>
      </c>
      <c r="AS729" s="219">
        <v>0.2</v>
      </c>
      <c r="AT729" s="219">
        <v>27</v>
      </c>
      <c r="AU729" s="219">
        <v>0.1</v>
      </c>
      <c r="AW729" s="219">
        <v>33</v>
      </c>
      <c r="AX729" s="219">
        <v>1</v>
      </c>
      <c r="AZ729">
        <v>1</v>
      </c>
      <c r="BA729">
        <v>0.13900000000000001</v>
      </c>
      <c r="BD729" t="s">
        <v>17215</v>
      </c>
    </row>
    <row r="730" spans="2:56" ht="18" x14ac:dyDescent="0.25">
      <c r="B730">
        <v>1</v>
      </c>
      <c r="C730" t="s">
        <v>14538</v>
      </c>
      <c r="G730" t="s">
        <v>13748</v>
      </c>
      <c r="H730" s="352" t="s">
        <v>11553</v>
      </c>
      <c r="I730" t="s">
        <v>16081</v>
      </c>
      <c r="J730" s="352" t="s">
        <v>14439</v>
      </c>
      <c r="K730">
        <v>950</v>
      </c>
      <c r="L730">
        <v>196</v>
      </c>
      <c r="Q730" s="219">
        <v>7.8</v>
      </c>
      <c r="R730" s="219">
        <v>0.09</v>
      </c>
      <c r="T730" s="219">
        <v>2460</v>
      </c>
      <c r="U730" s="219">
        <v>52</v>
      </c>
      <c r="W730" s="219">
        <v>2268</v>
      </c>
      <c r="X730" s="219">
        <v>54</v>
      </c>
      <c r="AC730">
        <v>2.5</v>
      </c>
      <c r="AD730">
        <v>0.5</v>
      </c>
      <c r="AR730" s="219">
        <v>3.7</v>
      </c>
      <c r="AS730" s="219">
        <v>0.2</v>
      </c>
      <c r="AT730" s="219">
        <v>30.3</v>
      </c>
      <c r="AU730" s="219">
        <v>0.5</v>
      </c>
      <c r="AW730" s="219">
        <v>33</v>
      </c>
      <c r="AX730" s="219">
        <v>1</v>
      </c>
      <c r="AZ730">
        <v>1</v>
      </c>
      <c r="BA730">
        <v>-0.624</v>
      </c>
      <c r="BD730" t="s">
        <v>17215</v>
      </c>
    </row>
    <row r="731" spans="2:56" ht="18" x14ac:dyDescent="0.25">
      <c r="B731">
        <v>1</v>
      </c>
      <c r="C731" t="s">
        <v>14538</v>
      </c>
      <c r="G731" t="s">
        <v>13748</v>
      </c>
      <c r="H731" s="352" t="s">
        <v>11553</v>
      </c>
      <c r="I731" t="s">
        <v>16081</v>
      </c>
      <c r="J731" s="352" t="s">
        <v>14439</v>
      </c>
      <c r="K731">
        <v>400</v>
      </c>
      <c r="L731">
        <v>49</v>
      </c>
      <c r="Q731" s="219">
        <v>8.1</v>
      </c>
      <c r="R731" s="219">
        <v>0.04</v>
      </c>
      <c r="T731" s="219">
        <v>2406</v>
      </c>
      <c r="U731" s="219">
        <v>47</v>
      </c>
      <c r="W731" s="219">
        <v>2052</v>
      </c>
      <c r="X731" s="219">
        <v>38</v>
      </c>
      <c r="AC731">
        <v>4.3</v>
      </c>
      <c r="AD731">
        <v>4</v>
      </c>
      <c r="AR731" s="219">
        <v>3.7</v>
      </c>
      <c r="AS731" s="219">
        <v>0.2</v>
      </c>
      <c r="AT731" s="219">
        <v>30.3</v>
      </c>
      <c r="AU731" s="219">
        <v>0.5</v>
      </c>
      <c r="AW731" s="219">
        <v>33</v>
      </c>
      <c r="AX731" s="219">
        <v>1</v>
      </c>
      <c r="AZ731">
        <v>1</v>
      </c>
      <c r="BA731">
        <v>0.32500000000000001</v>
      </c>
      <c r="BD731" t="s">
        <v>17215</v>
      </c>
    </row>
    <row r="732" spans="2:56" ht="18" x14ac:dyDescent="0.25">
      <c r="B732">
        <v>1</v>
      </c>
      <c r="C732" t="s">
        <v>14538</v>
      </c>
      <c r="G732" t="s">
        <v>13748</v>
      </c>
      <c r="H732" s="352" t="s">
        <v>11553</v>
      </c>
      <c r="I732" t="s">
        <v>16081</v>
      </c>
      <c r="J732" s="352" t="s">
        <v>14439</v>
      </c>
      <c r="K732">
        <v>1340</v>
      </c>
      <c r="L732">
        <v>207</v>
      </c>
      <c r="Q732" s="219">
        <v>7.6</v>
      </c>
      <c r="R732" s="219">
        <v>0.06</v>
      </c>
      <c r="T732" s="219">
        <v>2442</v>
      </c>
      <c r="U732" s="219">
        <v>33</v>
      </c>
      <c r="W732" s="219">
        <v>2336</v>
      </c>
      <c r="X732" s="219">
        <v>33</v>
      </c>
      <c r="AC732">
        <v>1.7</v>
      </c>
      <c r="AD732">
        <v>0.2</v>
      </c>
      <c r="AR732" s="219">
        <v>3.7</v>
      </c>
      <c r="AS732" s="219">
        <v>0.2</v>
      </c>
      <c r="AT732" s="219">
        <v>27</v>
      </c>
      <c r="AU732" s="219">
        <v>0.1</v>
      </c>
      <c r="AW732" s="219">
        <v>33</v>
      </c>
      <c r="AX732" s="219">
        <v>1</v>
      </c>
      <c r="AZ732">
        <v>1</v>
      </c>
      <c r="BA732">
        <v>-0.18</v>
      </c>
      <c r="BD732" t="s">
        <v>17215</v>
      </c>
    </row>
    <row r="733" spans="2:56" ht="18" x14ac:dyDescent="0.25">
      <c r="B733">
        <v>1</v>
      </c>
      <c r="C733" t="s">
        <v>14538</v>
      </c>
      <c r="G733" t="s">
        <v>13748</v>
      </c>
      <c r="H733" s="352" t="s">
        <v>11553</v>
      </c>
      <c r="I733" t="s">
        <v>16081</v>
      </c>
      <c r="J733" s="352" t="s">
        <v>14439</v>
      </c>
      <c r="K733">
        <v>1290</v>
      </c>
      <c r="L733">
        <v>247</v>
      </c>
      <c r="Q733" s="219">
        <v>7.6</v>
      </c>
      <c r="R733" s="219">
        <v>0.08</v>
      </c>
      <c r="T733" s="219">
        <v>2447</v>
      </c>
      <c r="U733" s="219">
        <v>77</v>
      </c>
      <c r="W733" s="219">
        <v>2311</v>
      </c>
      <c r="X733" s="219">
        <v>77</v>
      </c>
      <c r="AC733">
        <v>2</v>
      </c>
      <c r="AD733">
        <v>0.4</v>
      </c>
      <c r="AR733" s="219">
        <v>3.7</v>
      </c>
      <c r="AS733" s="219">
        <v>0.2</v>
      </c>
      <c r="AT733" s="219">
        <v>30.3</v>
      </c>
      <c r="AU733" s="219">
        <v>0.5</v>
      </c>
      <c r="AW733" s="219">
        <v>33</v>
      </c>
      <c r="AX733" s="219">
        <v>1</v>
      </c>
      <c r="AZ733">
        <v>1</v>
      </c>
      <c r="BA733">
        <v>-0.13700000000000001</v>
      </c>
      <c r="BD733" t="s">
        <v>17215</v>
      </c>
    </row>
    <row r="734" spans="2:56" ht="18" x14ac:dyDescent="0.25">
      <c r="B734">
        <v>1</v>
      </c>
      <c r="C734" t="s">
        <v>14538</v>
      </c>
      <c r="G734" t="s">
        <v>13748</v>
      </c>
      <c r="H734" s="352" t="s">
        <v>11553</v>
      </c>
      <c r="I734" t="s">
        <v>16081</v>
      </c>
      <c r="J734" s="352" t="s">
        <v>14439</v>
      </c>
      <c r="K734">
        <v>1340</v>
      </c>
      <c r="L734">
        <v>207</v>
      </c>
      <c r="Q734" s="219">
        <v>7.6</v>
      </c>
      <c r="R734" s="219">
        <v>0.06</v>
      </c>
      <c r="T734" s="219">
        <v>2442</v>
      </c>
      <c r="U734" s="219">
        <v>33</v>
      </c>
      <c r="W734" s="219">
        <v>2336</v>
      </c>
      <c r="X734" s="219">
        <v>33</v>
      </c>
      <c r="AC734">
        <v>1.7</v>
      </c>
      <c r="AD734">
        <v>0.2</v>
      </c>
      <c r="AR734" s="219">
        <v>3.7</v>
      </c>
      <c r="AS734" s="219">
        <v>0.2</v>
      </c>
      <c r="AT734" s="219">
        <v>27</v>
      </c>
      <c r="AU734" s="219">
        <v>0.1</v>
      </c>
      <c r="AW734" s="219">
        <v>33</v>
      </c>
      <c r="AX734" s="219">
        <v>1</v>
      </c>
      <c r="AZ734">
        <v>1</v>
      </c>
      <c r="BA734">
        <v>0.32800000000000001</v>
      </c>
      <c r="BD734" t="s">
        <v>17215</v>
      </c>
    </row>
    <row r="735" spans="2:56" ht="18" x14ac:dyDescent="0.25">
      <c r="B735">
        <v>1</v>
      </c>
      <c r="C735" t="s">
        <v>14538</v>
      </c>
      <c r="G735" t="s">
        <v>13748</v>
      </c>
      <c r="H735" s="352" t="s">
        <v>11553</v>
      </c>
      <c r="I735" t="s">
        <v>16081</v>
      </c>
      <c r="J735" s="352" t="s">
        <v>14439</v>
      </c>
      <c r="K735">
        <v>1290</v>
      </c>
      <c r="L735">
        <v>247</v>
      </c>
      <c r="Q735" s="219">
        <v>7.6</v>
      </c>
      <c r="R735" s="219">
        <v>0.08</v>
      </c>
      <c r="T735" s="219">
        <v>2447</v>
      </c>
      <c r="U735" s="219">
        <v>77</v>
      </c>
      <c r="W735" s="219">
        <v>2311</v>
      </c>
      <c r="X735" s="219">
        <v>77</v>
      </c>
      <c r="AC735">
        <v>2</v>
      </c>
      <c r="AD735">
        <v>0.4</v>
      </c>
      <c r="AR735" s="219">
        <v>3.7</v>
      </c>
      <c r="AS735" s="219">
        <v>0.2</v>
      </c>
      <c r="AT735" s="219">
        <v>30.3</v>
      </c>
      <c r="AU735" s="219">
        <v>0.5</v>
      </c>
      <c r="AW735" s="219">
        <v>33</v>
      </c>
      <c r="AX735" s="219">
        <v>1</v>
      </c>
      <c r="AZ735">
        <v>1</v>
      </c>
      <c r="BA735">
        <v>-0.221</v>
      </c>
      <c r="BD735" t="s">
        <v>17215</v>
      </c>
    </row>
    <row r="736" spans="2:56" ht="18" x14ac:dyDescent="0.25">
      <c r="B736">
        <v>1</v>
      </c>
      <c r="C736" t="s">
        <v>14538</v>
      </c>
      <c r="G736" t="s">
        <v>13748</v>
      </c>
      <c r="H736" s="352" t="s">
        <v>11553</v>
      </c>
      <c r="I736" t="s">
        <v>16081</v>
      </c>
      <c r="J736" s="352" t="s">
        <v>14439</v>
      </c>
      <c r="K736">
        <v>950</v>
      </c>
      <c r="L736">
        <v>196</v>
      </c>
      <c r="Q736" s="219">
        <v>7.8</v>
      </c>
      <c r="R736" s="219">
        <v>0.09</v>
      </c>
      <c r="T736" s="219">
        <v>2460</v>
      </c>
      <c r="U736" s="219">
        <v>52</v>
      </c>
      <c r="W736" s="219">
        <v>2268</v>
      </c>
      <c r="X736" s="219">
        <v>54</v>
      </c>
      <c r="AC736">
        <v>2.5</v>
      </c>
      <c r="AD736">
        <v>0.5</v>
      </c>
      <c r="AR736" s="219">
        <v>3.7</v>
      </c>
      <c r="AS736" s="219">
        <v>0.2</v>
      </c>
      <c r="AT736" s="219">
        <v>30.3</v>
      </c>
      <c r="AU736" s="219">
        <v>0.5</v>
      </c>
      <c r="AW736" s="219">
        <v>33</v>
      </c>
      <c r="AX736" s="219">
        <v>1</v>
      </c>
      <c r="AZ736">
        <v>1</v>
      </c>
      <c r="BA736">
        <v>2.7E-2</v>
      </c>
      <c r="BD736" t="s">
        <v>17215</v>
      </c>
    </row>
    <row r="737" spans="2:56" ht="18" x14ac:dyDescent="0.25">
      <c r="B737">
        <v>1</v>
      </c>
      <c r="C737" t="s">
        <v>14538</v>
      </c>
      <c r="G737" t="s">
        <v>13748</v>
      </c>
      <c r="H737" s="352" t="s">
        <v>11553</v>
      </c>
      <c r="I737" t="s">
        <v>16081</v>
      </c>
      <c r="J737" s="352" t="s">
        <v>14439</v>
      </c>
      <c r="K737">
        <v>400</v>
      </c>
      <c r="L737">
        <v>60</v>
      </c>
      <c r="Q737" s="219">
        <v>8.1</v>
      </c>
      <c r="R737" s="219">
        <v>0.05</v>
      </c>
      <c r="T737" s="219">
        <v>2377</v>
      </c>
      <c r="U737" s="219">
        <v>41</v>
      </c>
      <c r="W737" s="219">
        <v>2057</v>
      </c>
      <c r="X737" s="219">
        <v>43</v>
      </c>
      <c r="AC737">
        <v>3.8</v>
      </c>
      <c r="AD737">
        <v>3</v>
      </c>
      <c r="AR737" s="219">
        <v>3.7</v>
      </c>
      <c r="AS737" s="219">
        <v>0.2</v>
      </c>
      <c r="AT737" s="219">
        <v>27</v>
      </c>
      <c r="AU737" s="219">
        <v>0.1</v>
      </c>
      <c r="AW737" s="219">
        <v>33</v>
      </c>
      <c r="AX737" s="219">
        <v>1</v>
      </c>
      <c r="AZ737">
        <v>1</v>
      </c>
      <c r="BA737">
        <v>-9.8000000000000004E-2</v>
      </c>
      <c r="BD737" t="s">
        <v>17215</v>
      </c>
    </row>
    <row r="738" spans="2:56" ht="18" x14ac:dyDescent="0.25">
      <c r="B738">
        <v>1</v>
      </c>
      <c r="C738" t="s">
        <v>14538</v>
      </c>
      <c r="G738" t="s">
        <v>13748</v>
      </c>
      <c r="H738" s="352" t="s">
        <v>11553</v>
      </c>
      <c r="I738" t="s">
        <v>16081</v>
      </c>
      <c r="J738" s="352" t="s">
        <v>14439</v>
      </c>
      <c r="K738">
        <v>950</v>
      </c>
      <c r="L738">
        <v>196</v>
      </c>
      <c r="Q738" s="219">
        <v>7.8</v>
      </c>
      <c r="R738" s="219">
        <v>0.09</v>
      </c>
      <c r="T738" s="219">
        <v>2460</v>
      </c>
      <c r="U738" s="219">
        <v>52</v>
      </c>
      <c r="W738" s="219">
        <v>2268</v>
      </c>
      <c r="X738" s="219">
        <v>54</v>
      </c>
      <c r="AC738">
        <v>2.5</v>
      </c>
      <c r="AD738">
        <v>0.5</v>
      </c>
      <c r="AR738" s="219">
        <v>3.7</v>
      </c>
      <c r="AS738" s="219">
        <v>0.2</v>
      </c>
      <c r="AT738" s="219">
        <v>30.3</v>
      </c>
      <c r="AU738" s="219">
        <v>0.5</v>
      </c>
      <c r="AW738" s="219">
        <v>33</v>
      </c>
      <c r="AX738" s="219">
        <v>1</v>
      </c>
      <c r="AZ738">
        <v>1</v>
      </c>
      <c r="BA738">
        <v>0.22</v>
      </c>
      <c r="BD738" t="s">
        <v>17215</v>
      </c>
    </row>
    <row r="739" spans="2:56" ht="18" x14ac:dyDescent="0.25">
      <c r="B739">
        <v>1</v>
      </c>
      <c r="C739" t="s">
        <v>14538</v>
      </c>
      <c r="G739" t="s">
        <v>13748</v>
      </c>
      <c r="H739" s="352" t="s">
        <v>11553</v>
      </c>
      <c r="I739" t="s">
        <v>16081</v>
      </c>
      <c r="J739" s="352" t="s">
        <v>14439</v>
      </c>
      <c r="K739">
        <v>1290</v>
      </c>
      <c r="L739">
        <v>247</v>
      </c>
      <c r="Q739" s="219">
        <v>7.6</v>
      </c>
      <c r="R739" s="219">
        <v>0.08</v>
      </c>
      <c r="T739" s="219">
        <v>2447</v>
      </c>
      <c r="U739" s="219">
        <v>77</v>
      </c>
      <c r="W739" s="219">
        <v>2311</v>
      </c>
      <c r="X739" s="219">
        <v>77</v>
      </c>
      <c r="AC739">
        <v>2</v>
      </c>
      <c r="AD739">
        <v>0.4</v>
      </c>
      <c r="AR739" s="219">
        <v>3.7</v>
      </c>
      <c r="AS739" s="219">
        <v>0.2</v>
      </c>
      <c r="AT739" s="219">
        <v>30.3</v>
      </c>
      <c r="AU739" s="219">
        <v>0.5</v>
      </c>
      <c r="AW739" s="219">
        <v>33</v>
      </c>
      <c r="AX739" s="219">
        <v>1</v>
      </c>
      <c r="AZ739">
        <v>1</v>
      </c>
      <c r="BA739">
        <v>-0.16</v>
      </c>
      <c r="BD739" t="s">
        <v>17215</v>
      </c>
    </row>
    <row r="740" spans="2:56" ht="18" x14ac:dyDescent="0.25">
      <c r="B740">
        <v>1</v>
      </c>
      <c r="C740" t="s">
        <v>14538</v>
      </c>
      <c r="G740" t="s">
        <v>13748</v>
      </c>
      <c r="H740" s="352" t="s">
        <v>11553</v>
      </c>
      <c r="I740" t="s">
        <v>16081</v>
      </c>
      <c r="J740" s="352" t="s">
        <v>14439</v>
      </c>
      <c r="K740">
        <v>1290</v>
      </c>
      <c r="L740">
        <v>247</v>
      </c>
      <c r="Q740" s="219">
        <v>7.6</v>
      </c>
      <c r="R740" s="219">
        <v>0.08</v>
      </c>
      <c r="T740" s="219">
        <v>2447</v>
      </c>
      <c r="U740" s="219">
        <v>77</v>
      </c>
      <c r="W740" s="219">
        <v>2311</v>
      </c>
      <c r="X740" s="219">
        <v>77</v>
      </c>
      <c r="AC740">
        <v>2</v>
      </c>
      <c r="AD740">
        <v>0.4</v>
      </c>
      <c r="AR740" s="219">
        <v>3.7</v>
      </c>
      <c r="AS740" s="219">
        <v>0.2</v>
      </c>
      <c r="AT740" s="219">
        <v>30.3</v>
      </c>
      <c r="AU740" s="219">
        <v>0.5</v>
      </c>
      <c r="AW740" s="219">
        <v>33</v>
      </c>
      <c r="AX740" s="219">
        <v>1</v>
      </c>
      <c r="AZ740">
        <v>1</v>
      </c>
      <c r="BA740">
        <v>-0.59699999999999998</v>
      </c>
      <c r="BD740" t="s">
        <v>17215</v>
      </c>
    </row>
    <row r="741" spans="2:56" ht="18" x14ac:dyDescent="0.25">
      <c r="B741">
        <v>1</v>
      </c>
      <c r="C741" t="s">
        <v>14538</v>
      </c>
      <c r="G741" t="s">
        <v>13748</v>
      </c>
      <c r="H741" s="352" t="s">
        <v>11553</v>
      </c>
      <c r="I741" t="s">
        <v>16081</v>
      </c>
      <c r="J741" s="352" t="s">
        <v>14439</v>
      </c>
      <c r="K741">
        <v>900</v>
      </c>
      <c r="L741">
        <v>211</v>
      </c>
      <c r="Q741" s="219">
        <v>7.8</v>
      </c>
      <c r="R741" s="219">
        <v>0.1</v>
      </c>
      <c r="T741" s="219">
        <v>2422</v>
      </c>
      <c r="U741" s="219">
        <v>47</v>
      </c>
      <c r="W741" s="219">
        <v>2246</v>
      </c>
      <c r="X741" s="219">
        <v>41</v>
      </c>
      <c r="AC741">
        <v>2.2999999999999998</v>
      </c>
      <c r="AD741">
        <v>0.5</v>
      </c>
      <c r="AR741" s="219">
        <v>3.7</v>
      </c>
      <c r="AS741" s="219">
        <v>0.2</v>
      </c>
      <c r="AT741" s="219">
        <v>27</v>
      </c>
      <c r="AU741" s="219">
        <v>0.1</v>
      </c>
      <c r="AW741" s="219">
        <v>33</v>
      </c>
      <c r="AX741" s="219">
        <v>1</v>
      </c>
      <c r="AZ741">
        <v>1</v>
      </c>
      <c r="BA741">
        <v>0.58799999999999997</v>
      </c>
      <c r="BD741" t="s">
        <v>17215</v>
      </c>
    </row>
    <row r="742" spans="2:56" ht="18" x14ac:dyDescent="0.25">
      <c r="B742">
        <v>1</v>
      </c>
      <c r="C742" t="s">
        <v>14538</v>
      </c>
      <c r="G742" t="s">
        <v>13748</v>
      </c>
      <c r="H742" s="352" t="s">
        <v>11553</v>
      </c>
      <c r="I742" t="s">
        <v>16081</v>
      </c>
      <c r="J742" s="352" t="s">
        <v>14439</v>
      </c>
      <c r="K742">
        <v>1290</v>
      </c>
      <c r="L742">
        <v>247</v>
      </c>
      <c r="Q742" s="219">
        <v>7.6</v>
      </c>
      <c r="R742" s="219">
        <v>0.08</v>
      </c>
      <c r="T742" s="219">
        <v>2447</v>
      </c>
      <c r="U742" s="219">
        <v>77</v>
      </c>
      <c r="W742" s="219">
        <v>2311</v>
      </c>
      <c r="X742" s="219">
        <v>77</v>
      </c>
      <c r="AC742">
        <v>2</v>
      </c>
      <c r="AD742">
        <v>0.4</v>
      </c>
      <c r="AR742" s="219">
        <v>3.7</v>
      </c>
      <c r="AS742" s="219">
        <v>0.2</v>
      </c>
      <c r="AT742" s="219">
        <v>30.3</v>
      </c>
      <c r="AU742" s="219">
        <v>0.5</v>
      </c>
      <c r="AW742" s="219">
        <v>33</v>
      </c>
      <c r="AX742" s="219">
        <v>1</v>
      </c>
      <c r="AZ742">
        <v>1</v>
      </c>
      <c r="BA742">
        <v>-2.1999999999999999E-2</v>
      </c>
      <c r="BD742" t="s">
        <v>17215</v>
      </c>
    </row>
    <row r="743" spans="2:56" ht="18" x14ac:dyDescent="0.25">
      <c r="B743">
        <v>1</v>
      </c>
      <c r="C743" t="s">
        <v>14538</v>
      </c>
      <c r="G743" t="s">
        <v>13748</v>
      </c>
      <c r="H743" s="352" t="s">
        <v>11553</v>
      </c>
      <c r="I743" t="s">
        <v>16081</v>
      </c>
      <c r="J743" s="352" t="s">
        <v>14439</v>
      </c>
      <c r="K743">
        <v>400</v>
      </c>
      <c r="L743">
        <v>49</v>
      </c>
      <c r="Q743" s="219">
        <v>8.1</v>
      </c>
      <c r="R743" s="219">
        <v>0.04</v>
      </c>
      <c r="T743" s="219">
        <v>2406</v>
      </c>
      <c r="U743" s="219">
        <v>47</v>
      </c>
      <c r="W743" s="219">
        <v>2052</v>
      </c>
      <c r="X743" s="219">
        <v>38</v>
      </c>
      <c r="AC743">
        <v>4.3</v>
      </c>
      <c r="AD743">
        <v>4</v>
      </c>
      <c r="AR743" s="219">
        <v>3.7</v>
      </c>
      <c r="AS743" s="219">
        <v>0.2</v>
      </c>
      <c r="AT743" s="219">
        <v>30.3</v>
      </c>
      <c r="AU743" s="219">
        <v>0.5</v>
      </c>
      <c r="AW743" s="219">
        <v>33</v>
      </c>
      <c r="AX743" s="219">
        <v>1</v>
      </c>
      <c r="AZ743">
        <v>1</v>
      </c>
      <c r="BA743">
        <v>-2.8000000000000001E-2</v>
      </c>
      <c r="BD743" t="s">
        <v>17215</v>
      </c>
    </row>
    <row r="744" spans="2:56" ht="18" x14ac:dyDescent="0.25">
      <c r="B744">
        <v>1</v>
      </c>
      <c r="C744" t="s">
        <v>14538</v>
      </c>
      <c r="G744" t="s">
        <v>13748</v>
      </c>
      <c r="H744" s="352" t="s">
        <v>11553</v>
      </c>
      <c r="I744" t="s">
        <v>16081</v>
      </c>
      <c r="J744" s="352" t="s">
        <v>14439</v>
      </c>
      <c r="K744">
        <v>900</v>
      </c>
      <c r="L744">
        <v>211</v>
      </c>
      <c r="Q744" s="219">
        <v>7.8</v>
      </c>
      <c r="R744" s="219">
        <v>0.1</v>
      </c>
      <c r="T744" s="219">
        <v>2422</v>
      </c>
      <c r="U744" s="219">
        <v>47</v>
      </c>
      <c r="W744" s="219">
        <v>2246</v>
      </c>
      <c r="X744" s="219">
        <v>41</v>
      </c>
      <c r="AC744">
        <v>2.2999999999999998</v>
      </c>
      <c r="AD744">
        <v>0.5</v>
      </c>
      <c r="AR744" s="219">
        <v>3.7</v>
      </c>
      <c r="AS744" s="219">
        <v>0.2</v>
      </c>
      <c r="AT744" s="219">
        <v>27</v>
      </c>
      <c r="AU744" s="219">
        <v>0.1</v>
      </c>
      <c r="AW744" s="219">
        <v>33</v>
      </c>
      <c r="AX744" s="219">
        <v>1</v>
      </c>
      <c r="AZ744">
        <v>1</v>
      </c>
      <c r="BA744">
        <v>0.112</v>
      </c>
      <c r="BD744" t="s">
        <v>17215</v>
      </c>
    </row>
    <row r="745" spans="2:56" ht="18" x14ac:dyDescent="0.25">
      <c r="B745">
        <v>1</v>
      </c>
      <c r="C745" t="s">
        <v>14538</v>
      </c>
      <c r="G745" t="s">
        <v>13748</v>
      </c>
      <c r="H745" s="352" t="s">
        <v>11553</v>
      </c>
      <c r="I745" t="s">
        <v>16081</v>
      </c>
      <c r="J745" s="352" t="s">
        <v>14439</v>
      </c>
      <c r="K745">
        <v>400</v>
      </c>
      <c r="L745">
        <v>49</v>
      </c>
      <c r="Q745" s="219">
        <v>8.1</v>
      </c>
      <c r="R745" s="219">
        <v>0.04</v>
      </c>
      <c r="T745" s="219">
        <v>2406</v>
      </c>
      <c r="U745" s="219">
        <v>47</v>
      </c>
      <c r="W745" s="219">
        <v>2052</v>
      </c>
      <c r="X745" s="219">
        <v>38</v>
      </c>
      <c r="AC745">
        <v>4.3</v>
      </c>
      <c r="AD745">
        <v>4</v>
      </c>
      <c r="AR745" s="219">
        <v>3.7</v>
      </c>
      <c r="AS745" s="219">
        <v>0.2</v>
      </c>
      <c r="AT745" s="219">
        <v>30.3</v>
      </c>
      <c r="AU745" s="219">
        <v>0.5</v>
      </c>
      <c r="AW745" s="219">
        <v>33</v>
      </c>
      <c r="AX745" s="219">
        <v>1</v>
      </c>
      <c r="AZ745">
        <v>1</v>
      </c>
      <c r="BA745">
        <v>-6.5000000000000002E-2</v>
      </c>
      <c r="BD745" t="s">
        <v>17215</v>
      </c>
    </row>
    <row r="746" spans="2:56" ht="18" x14ac:dyDescent="0.25">
      <c r="B746">
        <v>1</v>
      </c>
      <c r="C746" t="s">
        <v>14538</v>
      </c>
      <c r="G746" t="s">
        <v>13748</v>
      </c>
      <c r="H746" s="352" t="s">
        <v>11553</v>
      </c>
      <c r="I746" t="s">
        <v>16081</v>
      </c>
      <c r="J746" s="352" t="s">
        <v>14439</v>
      </c>
      <c r="K746">
        <v>400</v>
      </c>
      <c r="L746">
        <v>60</v>
      </c>
      <c r="Q746" s="219">
        <v>8.1</v>
      </c>
      <c r="R746" s="219">
        <v>0.05</v>
      </c>
      <c r="T746" s="219">
        <v>2377</v>
      </c>
      <c r="U746" s="219">
        <v>41</v>
      </c>
      <c r="W746" s="219">
        <v>2057</v>
      </c>
      <c r="X746" s="219">
        <v>43</v>
      </c>
      <c r="AC746">
        <v>3.8</v>
      </c>
      <c r="AD746">
        <v>3</v>
      </c>
      <c r="AR746" s="219">
        <v>3.7</v>
      </c>
      <c r="AS746" s="219">
        <v>0.2</v>
      </c>
      <c r="AT746" s="219">
        <v>27</v>
      </c>
      <c r="AU746" s="219">
        <v>0.1</v>
      </c>
      <c r="AW746" s="219">
        <v>33</v>
      </c>
      <c r="AX746" s="219">
        <v>1</v>
      </c>
      <c r="AZ746">
        <v>1</v>
      </c>
      <c r="BA746">
        <v>-6.5000000000000002E-2</v>
      </c>
      <c r="BD746" t="s">
        <v>17215</v>
      </c>
    </row>
    <row r="747" spans="2:56" ht="18" x14ac:dyDescent="0.25">
      <c r="B747">
        <v>1</v>
      </c>
      <c r="C747" t="s">
        <v>14538</v>
      </c>
      <c r="G747" t="s">
        <v>13748</v>
      </c>
      <c r="H747" s="352" t="s">
        <v>11553</v>
      </c>
      <c r="I747" t="s">
        <v>16081</v>
      </c>
      <c r="J747" s="352" t="s">
        <v>14439</v>
      </c>
      <c r="K747">
        <v>1290</v>
      </c>
      <c r="L747">
        <v>247</v>
      </c>
      <c r="Q747" s="219">
        <v>7.6</v>
      </c>
      <c r="R747" s="219">
        <v>0.08</v>
      </c>
      <c r="T747" s="219">
        <v>2447</v>
      </c>
      <c r="U747" s="219">
        <v>77</v>
      </c>
      <c r="W747" s="219">
        <v>2311</v>
      </c>
      <c r="X747" s="219">
        <v>77</v>
      </c>
      <c r="AC747">
        <v>2</v>
      </c>
      <c r="AD747">
        <v>0.4</v>
      </c>
      <c r="AR747" s="219">
        <v>3.7</v>
      </c>
      <c r="AS747" s="219">
        <v>0.2</v>
      </c>
      <c r="AT747" s="219">
        <v>30.3</v>
      </c>
      <c r="AU747" s="219">
        <v>0.5</v>
      </c>
      <c r="AW747" s="219">
        <v>33</v>
      </c>
      <c r="AX747" s="219">
        <v>1</v>
      </c>
      <c r="AZ747">
        <v>1</v>
      </c>
      <c r="BA747">
        <v>-0.05</v>
      </c>
      <c r="BD747" t="s">
        <v>17215</v>
      </c>
    </row>
    <row r="748" spans="2:56" ht="18" x14ac:dyDescent="0.25">
      <c r="B748">
        <v>1</v>
      </c>
      <c r="C748" t="s">
        <v>14538</v>
      </c>
      <c r="G748" t="s">
        <v>13748</v>
      </c>
      <c r="H748" s="352" t="s">
        <v>11553</v>
      </c>
      <c r="I748" t="s">
        <v>16081</v>
      </c>
      <c r="J748" s="352" t="s">
        <v>14439</v>
      </c>
      <c r="K748">
        <v>400</v>
      </c>
      <c r="L748">
        <v>60</v>
      </c>
      <c r="Q748" s="219">
        <v>8.1</v>
      </c>
      <c r="R748" s="219">
        <v>0.05</v>
      </c>
      <c r="T748" s="219">
        <v>2377</v>
      </c>
      <c r="U748" s="219">
        <v>41</v>
      </c>
      <c r="W748" s="219">
        <v>2057</v>
      </c>
      <c r="X748" s="219">
        <v>43</v>
      </c>
      <c r="AC748">
        <v>3.8</v>
      </c>
      <c r="AD748">
        <v>3</v>
      </c>
      <c r="AR748" s="219">
        <v>3.7</v>
      </c>
      <c r="AS748" s="219">
        <v>0.2</v>
      </c>
      <c r="AT748" s="219">
        <v>27</v>
      </c>
      <c r="AU748" s="219">
        <v>0.1</v>
      </c>
      <c r="AW748" s="219">
        <v>33</v>
      </c>
      <c r="AX748" s="219">
        <v>1</v>
      </c>
      <c r="AZ748">
        <v>1</v>
      </c>
      <c r="BA748">
        <v>0.38</v>
      </c>
      <c r="BD748" t="s">
        <v>17215</v>
      </c>
    </row>
    <row r="749" spans="2:56" ht="18" x14ac:dyDescent="0.25">
      <c r="B749">
        <v>1</v>
      </c>
      <c r="C749" t="s">
        <v>14538</v>
      </c>
      <c r="G749" t="s">
        <v>13748</v>
      </c>
      <c r="H749" s="352" t="s">
        <v>11553</v>
      </c>
      <c r="I749" t="s">
        <v>16081</v>
      </c>
      <c r="J749" s="352" t="s">
        <v>14439</v>
      </c>
      <c r="K749">
        <v>400</v>
      </c>
      <c r="L749">
        <v>60</v>
      </c>
      <c r="Q749" s="219">
        <v>8.1</v>
      </c>
      <c r="R749" s="219">
        <v>0.05</v>
      </c>
      <c r="T749" s="219">
        <v>2377</v>
      </c>
      <c r="U749" s="219">
        <v>41</v>
      </c>
      <c r="W749" s="219">
        <v>2057</v>
      </c>
      <c r="X749" s="219">
        <v>43</v>
      </c>
      <c r="AC749">
        <v>3.8</v>
      </c>
      <c r="AD749">
        <v>3</v>
      </c>
      <c r="AR749" s="219">
        <v>3.7</v>
      </c>
      <c r="AS749" s="219">
        <v>0.2</v>
      </c>
      <c r="AT749" s="219">
        <v>27</v>
      </c>
      <c r="AU749" s="219">
        <v>0.1</v>
      </c>
      <c r="AW749" s="219">
        <v>33</v>
      </c>
      <c r="AX749" s="219">
        <v>1</v>
      </c>
      <c r="AZ749">
        <v>1</v>
      </c>
      <c r="BA749">
        <v>0.154</v>
      </c>
      <c r="BD749" t="s">
        <v>17215</v>
      </c>
    </row>
    <row r="750" spans="2:56" ht="18" x14ac:dyDescent="0.25">
      <c r="B750">
        <v>1</v>
      </c>
      <c r="C750" t="s">
        <v>14538</v>
      </c>
      <c r="G750" t="s">
        <v>13748</v>
      </c>
      <c r="H750" s="352" t="s">
        <v>11553</v>
      </c>
      <c r="I750" t="s">
        <v>16081</v>
      </c>
      <c r="J750" s="352" t="s">
        <v>14439</v>
      </c>
      <c r="K750">
        <v>950</v>
      </c>
      <c r="L750">
        <v>196</v>
      </c>
      <c r="Q750" s="219">
        <v>7.8</v>
      </c>
      <c r="R750" s="219">
        <v>0.09</v>
      </c>
      <c r="T750" s="219">
        <v>2460</v>
      </c>
      <c r="U750" s="219">
        <v>52</v>
      </c>
      <c r="W750" s="219">
        <v>2268</v>
      </c>
      <c r="X750" s="219">
        <v>54</v>
      </c>
      <c r="AC750">
        <v>2.5</v>
      </c>
      <c r="AD750">
        <v>0.5</v>
      </c>
      <c r="AR750" s="219">
        <v>3.7</v>
      </c>
      <c r="AS750" s="219">
        <v>0.2</v>
      </c>
      <c r="AT750" s="219">
        <v>30.3</v>
      </c>
      <c r="AU750" s="219">
        <v>0.5</v>
      </c>
      <c r="AW750" s="219">
        <v>33</v>
      </c>
      <c r="AX750" s="219">
        <v>1</v>
      </c>
      <c r="AZ750">
        <v>1</v>
      </c>
      <c r="BA750">
        <v>-4.8000000000000001E-2</v>
      </c>
      <c r="BD750" t="s">
        <v>17215</v>
      </c>
    </row>
    <row r="751" spans="2:56" ht="18" x14ac:dyDescent="0.25">
      <c r="B751">
        <v>1</v>
      </c>
      <c r="C751" t="s">
        <v>14538</v>
      </c>
      <c r="G751" t="s">
        <v>13748</v>
      </c>
      <c r="H751" s="352" t="s">
        <v>11553</v>
      </c>
      <c r="I751" t="s">
        <v>16081</v>
      </c>
      <c r="J751" s="352" t="s">
        <v>14439</v>
      </c>
      <c r="K751">
        <v>900</v>
      </c>
      <c r="L751">
        <v>211</v>
      </c>
      <c r="Q751" s="219">
        <v>7.8</v>
      </c>
      <c r="R751" s="219">
        <v>0.1</v>
      </c>
      <c r="T751" s="219">
        <v>2422</v>
      </c>
      <c r="U751" s="219">
        <v>47</v>
      </c>
      <c r="W751" s="219">
        <v>2246</v>
      </c>
      <c r="X751" s="219">
        <v>41</v>
      </c>
      <c r="AC751">
        <v>2.2999999999999998</v>
      </c>
      <c r="AD751">
        <v>0.5</v>
      </c>
      <c r="AR751" s="219">
        <v>3.7</v>
      </c>
      <c r="AS751" s="219">
        <v>0.2</v>
      </c>
      <c r="AT751" s="219">
        <v>27</v>
      </c>
      <c r="AU751" s="219">
        <v>0.1</v>
      </c>
      <c r="AW751" s="219">
        <v>33</v>
      </c>
      <c r="AX751" s="219">
        <v>1</v>
      </c>
      <c r="AZ751">
        <v>1</v>
      </c>
      <c r="BA751">
        <v>0.33900000000000002</v>
      </c>
      <c r="BD751" t="s">
        <v>17215</v>
      </c>
    </row>
    <row r="752" spans="2:56" ht="18" x14ac:dyDescent="0.25">
      <c r="B752">
        <v>1</v>
      </c>
      <c r="C752" t="s">
        <v>14538</v>
      </c>
      <c r="G752" t="s">
        <v>13748</v>
      </c>
      <c r="H752" s="352" t="s">
        <v>11553</v>
      </c>
      <c r="I752" t="s">
        <v>16081</v>
      </c>
      <c r="J752" s="352" t="s">
        <v>14439</v>
      </c>
      <c r="K752">
        <v>1340</v>
      </c>
      <c r="L752">
        <v>207</v>
      </c>
      <c r="Q752" s="219">
        <v>7.6</v>
      </c>
      <c r="R752" s="219">
        <v>0.06</v>
      </c>
      <c r="T752" s="219">
        <v>2442</v>
      </c>
      <c r="U752" s="219">
        <v>33</v>
      </c>
      <c r="W752" s="219">
        <v>2336</v>
      </c>
      <c r="X752" s="219">
        <v>33</v>
      </c>
      <c r="AC752">
        <v>1.7</v>
      </c>
      <c r="AD752">
        <v>0.2</v>
      </c>
      <c r="AR752" s="219">
        <v>3.7</v>
      </c>
      <c r="AS752" s="219">
        <v>0.2</v>
      </c>
      <c r="AT752" s="219">
        <v>27</v>
      </c>
      <c r="AU752" s="219">
        <v>0.1</v>
      </c>
      <c r="AW752" s="219">
        <v>33</v>
      </c>
      <c r="AX752" s="219">
        <v>1</v>
      </c>
      <c r="AZ752">
        <v>1</v>
      </c>
      <c r="BA752">
        <v>0.09</v>
      </c>
      <c r="BD752" t="s">
        <v>17215</v>
      </c>
    </row>
    <row r="753" spans="2:56" ht="18" x14ac:dyDescent="0.25">
      <c r="B753">
        <v>1</v>
      </c>
      <c r="C753" t="s">
        <v>14538</v>
      </c>
      <c r="G753" t="s">
        <v>13748</v>
      </c>
      <c r="H753" s="352" t="s">
        <v>11553</v>
      </c>
      <c r="I753" t="s">
        <v>16081</v>
      </c>
      <c r="J753" s="352" t="s">
        <v>14439</v>
      </c>
      <c r="K753">
        <v>950</v>
      </c>
      <c r="L753">
        <v>196</v>
      </c>
      <c r="Q753" s="219">
        <v>7.8</v>
      </c>
      <c r="R753" s="219">
        <v>0.09</v>
      </c>
      <c r="T753" s="219">
        <v>2460</v>
      </c>
      <c r="U753" s="219">
        <v>52</v>
      </c>
      <c r="W753" s="219">
        <v>2268</v>
      </c>
      <c r="X753" s="219">
        <v>54</v>
      </c>
      <c r="AC753">
        <v>2.5</v>
      </c>
      <c r="AD753">
        <v>0.5</v>
      </c>
      <c r="AR753" s="219">
        <v>3.7</v>
      </c>
      <c r="AS753" s="219">
        <v>0.2</v>
      </c>
      <c r="AT753" s="219">
        <v>30.3</v>
      </c>
      <c r="AU753" s="219">
        <v>0.5</v>
      </c>
      <c r="AW753" s="219">
        <v>33</v>
      </c>
      <c r="AX753" s="219">
        <v>1</v>
      </c>
      <c r="AZ753">
        <v>1</v>
      </c>
      <c r="BA753">
        <v>0.05</v>
      </c>
      <c r="BD753" t="s">
        <v>17215</v>
      </c>
    </row>
    <row r="754" spans="2:56" ht="18" x14ac:dyDescent="0.25">
      <c r="B754">
        <v>1</v>
      </c>
      <c r="C754" t="s">
        <v>14538</v>
      </c>
      <c r="G754" t="s">
        <v>13748</v>
      </c>
      <c r="H754" s="352" t="s">
        <v>11553</v>
      </c>
      <c r="I754" t="s">
        <v>16081</v>
      </c>
      <c r="J754" s="352" t="s">
        <v>14439</v>
      </c>
      <c r="K754">
        <v>950</v>
      </c>
      <c r="L754">
        <v>196</v>
      </c>
      <c r="Q754" s="219">
        <v>7.8</v>
      </c>
      <c r="R754" s="219">
        <v>0.09</v>
      </c>
      <c r="T754" s="219">
        <v>2460</v>
      </c>
      <c r="U754" s="219">
        <v>52</v>
      </c>
      <c r="W754" s="219">
        <v>2268</v>
      </c>
      <c r="X754" s="219">
        <v>54</v>
      </c>
      <c r="AC754">
        <v>2.5</v>
      </c>
      <c r="AD754">
        <v>0.5</v>
      </c>
      <c r="AR754" s="219">
        <v>3.7</v>
      </c>
      <c r="AS754" s="219">
        <v>0.2</v>
      </c>
      <c r="AT754" s="219">
        <v>30.3</v>
      </c>
      <c r="AU754" s="219">
        <v>0.5</v>
      </c>
      <c r="AW754" s="219">
        <v>33</v>
      </c>
      <c r="AX754" s="219">
        <v>1</v>
      </c>
      <c r="AZ754">
        <v>1</v>
      </c>
      <c r="BA754">
        <v>-0.84099999999999997</v>
      </c>
      <c r="BD754" t="s">
        <v>17215</v>
      </c>
    </row>
    <row r="755" spans="2:56" ht="18" x14ac:dyDescent="0.25">
      <c r="B755">
        <v>1</v>
      </c>
      <c r="C755" t="s">
        <v>14538</v>
      </c>
      <c r="G755" t="s">
        <v>13748</v>
      </c>
      <c r="H755" s="352" t="s">
        <v>11553</v>
      </c>
      <c r="I755" t="s">
        <v>16081</v>
      </c>
      <c r="J755" s="352" t="s">
        <v>14439</v>
      </c>
      <c r="K755">
        <v>1340</v>
      </c>
      <c r="L755">
        <v>207</v>
      </c>
      <c r="Q755" s="219">
        <v>7.6</v>
      </c>
      <c r="R755" s="219">
        <v>0.06</v>
      </c>
      <c r="T755" s="219">
        <v>2442</v>
      </c>
      <c r="U755" s="219">
        <v>33</v>
      </c>
      <c r="W755" s="219">
        <v>2336</v>
      </c>
      <c r="X755" s="219">
        <v>33</v>
      </c>
      <c r="AC755">
        <v>1.7</v>
      </c>
      <c r="AD755">
        <v>0.2</v>
      </c>
      <c r="AR755" s="219">
        <v>3.7</v>
      </c>
      <c r="AS755" s="219">
        <v>0.2</v>
      </c>
      <c r="AT755" s="219">
        <v>27</v>
      </c>
      <c r="AU755" s="219">
        <v>0.1</v>
      </c>
      <c r="AW755" s="219">
        <v>33</v>
      </c>
      <c r="AX755" s="219">
        <v>1</v>
      </c>
      <c r="AZ755">
        <v>1</v>
      </c>
      <c r="BA755">
        <v>-0.109</v>
      </c>
      <c r="BD755" t="s">
        <v>17215</v>
      </c>
    </row>
    <row r="756" spans="2:56" ht="18" x14ac:dyDescent="0.25">
      <c r="B756">
        <v>1</v>
      </c>
      <c r="C756" t="s">
        <v>14538</v>
      </c>
      <c r="G756" t="s">
        <v>13748</v>
      </c>
      <c r="H756" s="352" t="s">
        <v>11553</v>
      </c>
      <c r="I756" t="s">
        <v>16081</v>
      </c>
      <c r="J756" s="352" t="s">
        <v>14439</v>
      </c>
      <c r="K756">
        <v>400</v>
      </c>
      <c r="L756">
        <v>60</v>
      </c>
      <c r="Q756" s="219">
        <v>8.1</v>
      </c>
      <c r="R756" s="219">
        <v>0.05</v>
      </c>
      <c r="T756" s="219">
        <v>2377</v>
      </c>
      <c r="U756" s="219">
        <v>41</v>
      </c>
      <c r="W756" s="219">
        <v>2057</v>
      </c>
      <c r="X756" s="219">
        <v>43</v>
      </c>
      <c r="AC756">
        <v>3.8</v>
      </c>
      <c r="AD756">
        <v>3</v>
      </c>
      <c r="AR756" s="219">
        <v>3.7</v>
      </c>
      <c r="AS756" s="219">
        <v>0.2</v>
      </c>
      <c r="AT756" s="219">
        <v>27</v>
      </c>
      <c r="AU756" s="219">
        <v>0.1</v>
      </c>
      <c r="AW756" s="219">
        <v>33</v>
      </c>
      <c r="AX756" s="219">
        <v>1</v>
      </c>
      <c r="AZ756">
        <v>1</v>
      </c>
      <c r="BA756">
        <v>0.128</v>
      </c>
      <c r="BD756" t="s">
        <v>17215</v>
      </c>
    </row>
    <row r="757" spans="2:56" ht="18" x14ac:dyDescent="0.25">
      <c r="B757">
        <v>1</v>
      </c>
      <c r="C757" t="s">
        <v>14538</v>
      </c>
      <c r="G757" t="s">
        <v>13748</v>
      </c>
      <c r="H757" s="352" t="s">
        <v>11553</v>
      </c>
      <c r="I757" t="s">
        <v>16081</v>
      </c>
      <c r="J757" s="352" t="s">
        <v>14439</v>
      </c>
      <c r="K757">
        <v>400</v>
      </c>
      <c r="L757">
        <v>60</v>
      </c>
      <c r="Q757" s="219">
        <v>8.1</v>
      </c>
      <c r="R757" s="219">
        <v>0.05</v>
      </c>
      <c r="T757" s="219">
        <v>2377</v>
      </c>
      <c r="U757" s="219">
        <v>41</v>
      </c>
      <c r="W757" s="219">
        <v>2057</v>
      </c>
      <c r="X757" s="219">
        <v>43</v>
      </c>
      <c r="AC757">
        <v>3.8</v>
      </c>
      <c r="AD757">
        <v>3</v>
      </c>
      <c r="AR757" s="219">
        <v>3.7</v>
      </c>
      <c r="AS757" s="219">
        <v>0.2</v>
      </c>
      <c r="AT757" s="219">
        <v>27</v>
      </c>
      <c r="AU757" s="219">
        <v>0.1</v>
      </c>
      <c r="AW757" s="219">
        <v>33</v>
      </c>
      <c r="AX757" s="219">
        <v>1</v>
      </c>
      <c r="AZ757">
        <v>1</v>
      </c>
      <c r="BA757">
        <v>0.189</v>
      </c>
      <c r="BD757" t="s">
        <v>17215</v>
      </c>
    </row>
    <row r="758" spans="2:56" ht="18" x14ac:dyDescent="0.25">
      <c r="B758">
        <v>1</v>
      </c>
      <c r="C758" t="s">
        <v>14538</v>
      </c>
      <c r="G758" t="s">
        <v>13748</v>
      </c>
      <c r="H758" s="352" t="s">
        <v>11553</v>
      </c>
      <c r="I758" t="s">
        <v>16081</v>
      </c>
      <c r="J758" s="352" t="s">
        <v>14439</v>
      </c>
      <c r="K758">
        <v>400</v>
      </c>
      <c r="L758">
        <v>60</v>
      </c>
      <c r="Q758" s="219">
        <v>8.1</v>
      </c>
      <c r="R758" s="219">
        <v>0.05</v>
      </c>
      <c r="T758" s="219">
        <v>2377</v>
      </c>
      <c r="U758" s="219">
        <v>41</v>
      </c>
      <c r="W758" s="219">
        <v>2057</v>
      </c>
      <c r="X758" s="219">
        <v>43</v>
      </c>
      <c r="AC758">
        <v>3.8</v>
      </c>
      <c r="AD758">
        <v>3</v>
      </c>
      <c r="AR758" s="219">
        <v>3.7</v>
      </c>
      <c r="AS758" s="219">
        <v>0.2</v>
      </c>
      <c r="AT758" s="219">
        <v>27</v>
      </c>
      <c r="AU758" s="219">
        <v>0.1</v>
      </c>
      <c r="AW758" s="219">
        <v>33</v>
      </c>
      <c r="AX758" s="219">
        <v>1</v>
      </c>
      <c r="AZ758">
        <v>1</v>
      </c>
      <c r="BA758">
        <v>0.13300000000000001</v>
      </c>
      <c r="BD758" t="s">
        <v>17215</v>
      </c>
    </row>
    <row r="759" spans="2:56" ht="18" x14ac:dyDescent="0.25">
      <c r="B759">
        <v>1</v>
      </c>
      <c r="C759" t="s">
        <v>14538</v>
      </c>
      <c r="G759" t="s">
        <v>13748</v>
      </c>
      <c r="H759" s="352" t="s">
        <v>11553</v>
      </c>
      <c r="I759" t="s">
        <v>16081</v>
      </c>
      <c r="J759" s="352" t="s">
        <v>14439</v>
      </c>
      <c r="K759">
        <v>400</v>
      </c>
      <c r="L759">
        <v>49</v>
      </c>
      <c r="Q759" s="219">
        <v>8.1</v>
      </c>
      <c r="R759" s="219">
        <v>0.04</v>
      </c>
      <c r="T759" s="219">
        <v>2406</v>
      </c>
      <c r="U759" s="219">
        <v>47</v>
      </c>
      <c r="W759" s="219">
        <v>2052</v>
      </c>
      <c r="X759" s="219">
        <v>38</v>
      </c>
      <c r="AC759">
        <v>4.3</v>
      </c>
      <c r="AD759">
        <v>4</v>
      </c>
      <c r="AR759" s="219">
        <v>3.7</v>
      </c>
      <c r="AS759" s="219">
        <v>0.2</v>
      </c>
      <c r="AT759" s="219">
        <v>30.3</v>
      </c>
      <c r="AU759" s="219">
        <v>0.5</v>
      </c>
      <c r="AW759" s="219">
        <v>33</v>
      </c>
      <c r="AX759" s="219">
        <v>1</v>
      </c>
      <c r="AZ759">
        <v>1</v>
      </c>
      <c r="BA759">
        <v>0.15</v>
      </c>
      <c r="BD759" t="s">
        <v>17215</v>
      </c>
    </row>
    <row r="760" spans="2:56" ht="18" x14ac:dyDescent="0.25">
      <c r="B760">
        <v>1</v>
      </c>
      <c r="C760" t="s">
        <v>14538</v>
      </c>
      <c r="G760" t="s">
        <v>13748</v>
      </c>
      <c r="H760" s="352" t="s">
        <v>11553</v>
      </c>
      <c r="I760" t="s">
        <v>16081</v>
      </c>
      <c r="J760" s="352" t="s">
        <v>14439</v>
      </c>
      <c r="K760">
        <v>900</v>
      </c>
      <c r="L760">
        <v>211</v>
      </c>
      <c r="Q760" s="219">
        <v>7.8</v>
      </c>
      <c r="R760" s="219">
        <v>0.1</v>
      </c>
      <c r="T760" s="219">
        <v>2422</v>
      </c>
      <c r="U760" s="219">
        <v>47</v>
      </c>
      <c r="W760" s="219">
        <v>2246</v>
      </c>
      <c r="X760" s="219">
        <v>41</v>
      </c>
      <c r="AC760">
        <v>2.2999999999999998</v>
      </c>
      <c r="AD760">
        <v>0.5</v>
      </c>
      <c r="AR760" s="219">
        <v>3.7</v>
      </c>
      <c r="AS760" s="219">
        <v>0.2</v>
      </c>
      <c r="AT760" s="219">
        <v>27</v>
      </c>
      <c r="AU760" s="219">
        <v>0.1</v>
      </c>
      <c r="AW760" s="219">
        <v>33</v>
      </c>
      <c r="AX760" s="219">
        <v>1</v>
      </c>
      <c r="AZ760">
        <v>1</v>
      </c>
      <c r="BA760">
        <v>3.6999999999999998E-2</v>
      </c>
      <c r="BD760" t="s">
        <v>17215</v>
      </c>
    </row>
    <row r="761" spans="2:56" ht="18" x14ac:dyDescent="0.25">
      <c r="B761">
        <v>1</v>
      </c>
      <c r="C761" t="s">
        <v>14538</v>
      </c>
      <c r="G761" t="s">
        <v>13748</v>
      </c>
      <c r="H761" s="352" t="s">
        <v>11553</v>
      </c>
      <c r="I761" t="s">
        <v>16081</v>
      </c>
      <c r="J761" s="352" t="s">
        <v>14439</v>
      </c>
      <c r="K761">
        <v>400</v>
      </c>
      <c r="L761">
        <v>49</v>
      </c>
      <c r="Q761" s="219">
        <v>8.1</v>
      </c>
      <c r="R761" s="219">
        <v>0.04</v>
      </c>
      <c r="T761" s="219">
        <v>2406</v>
      </c>
      <c r="U761" s="219">
        <v>47</v>
      </c>
      <c r="W761" s="219">
        <v>2052</v>
      </c>
      <c r="X761" s="219">
        <v>38</v>
      </c>
      <c r="AC761">
        <v>4.3</v>
      </c>
      <c r="AD761">
        <v>4</v>
      </c>
      <c r="AR761" s="219">
        <v>3.7</v>
      </c>
      <c r="AS761" s="219">
        <v>0.2</v>
      </c>
      <c r="AT761" s="219">
        <v>30.3</v>
      </c>
      <c r="AU761" s="219">
        <v>0.5</v>
      </c>
      <c r="AW761" s="219">
        <v>33</v>
      </c>
      <c r="AX761" s="219">
        <v>1</v>
      </c>
      <c r="AZ761">
        <v>1</v>
      </c>
      <c r="BA761">
        <v>3.6999999999999998E-2</v>
      </c>
      <c r="BD761" t="s">
        <v>17215</v>
      </c>
    </row>
    <row r="762" spans="2:56" ht="18" x14ac:dyDescent="0.25">
      <c r="B762">
        <v>1</v>
      </c>
      <c r="C762" t="s">
        <v>14538</v>
      </c>
      <c r="G762" t="s">
        <v>13748</v>
      </c>
      <c r="H762" s="352" t="s">
        <v>11553</v>
      </c>
      <c r="I762" t="s">
        <v>16081</v>
      </c>
      <c r="J762" s="352" t="s">
        <v>14439</v>
      </c>
      <c r="K762">
        <v>1290</v>
      </c>
      <c r="L762">
        <v>247</v>
      </c>
      <c r="Q762" s="219">
        <v>7.6</v>
      </c>
      <c r="R762" s="219">
        <v>0.08</v>
      </c>
      <c r="T762" s="219">
        <v>2447</v>
      </c>
      <c r="U762" s="219">
        <v>77</v>
      </c>
      <c r="W762" s="219">
        <v>2311</v>
      </c>
      <c r="X762" s="219">
        <v>77</v>
      </c>
      <c r="AC762">
        <v>2</v>
      </c>
      <c r="AD762">
        <v>0.4</v>
      </c>
      <c r="AR762" s="219">
        <v>3.7</v>
      </c>
      <c r="AS762" s="219">
        <v>0.2</v>
      </c>
      <c r="AT762" s="219">
        <v>30.3</v>
      </c>
      <c r="AU762" s="219">
        <v>0.5</v>
      </c>
      <c r="AW762" s="219">
        <v>33</v>
      </c>
      <c r="AX762" s="219">
        <v>1</v>
      </c>
      <c r="AZ762">
        <v>1</v>
      </c>
      <c r="BA762">
        <v>-4.1000000000000002E-2</v>
      </c>
      <c r="BD762" t="s">
        <v>17215</v>
      </c>
    </row>
    <row r="763" spans="2:56" ht="18" x14ac:dyDescent="0.25">
      <c r="B763">
        <v>1</v>
      </c>
      <c r="C763" t="s">
        <v>14538</v>
      </c>
      <c r="G763" t="s">
        <v>13748</v>
      </c>
      <c r="H763" s="352" t="s">
        <v>11553</v>
      </c>
      <c r="I763" t="s">
        <v>16081</v>
      </c>
      <c r="J763" s="352" t="s">
        <v>14439</v>
      </c>
      <c r="K763">
        <v>900</v>
      </c>
      <c r="L763">
        <v>211</v>
      </c>
      <c r="Q763" s="219">
        <v>7.8</v>
      </c>
      <c r="R763" s="219">
        <v>0.1</v>
      </c>
      <c r="T763" s="219">
        <v>2422</v>
      </c>
      <c r="U763" s="219">
        <v>47</v>
      </c>
      <c r="W763" s="219">
        <v>2246</v>
      </c>
      <c r="X763" s="219">
        <v>41</v>
      </c>
      <c r="AC763">
        <v>2.2999999999999998</v>
      </c>
      <c r="AD763">
        <v>0.5</v>
      </c>
      <c r="AR763" s="219">
        <v>3.7</v>
      </c>
      <c r="AS763" s="219">
        <v>0.2</v>
      </c>
      <c r="AT763" s="219">
        <v>27</v>
      </c>
      <c r="AU763" s="219">
        <v>0.1</v>
      </c>
      <c r="AW763" s="219">
        <v>33</v>
      </c>
      <c r="AX763" s="219">
        <v>1</v>
      </c>
      <c r="AZ763">
        <v>1</v>
      </c>
      <c r="BA763">
        <v>0.14099999999999999</v>
      </c>
      <c r="BD763" t="s">
        <v>17215</v>
      </c>
    </row>
    <row r="764" spans="2:56" ht="18" x14ac:dyDescent="0.25">
      <c r="B764">
        <v>1</v>
      </c>
      <c r="C764" t="s">
        <v>14538</v>
      </c>
      <c r="G764" t="s">
        <v>13748</v>
      </c>
      <c r="H764" s="352" t="s">
        <v>11553</v>
      </c>
      <c r="I764" t="s">
        <v>16081</v>
      </c>
      <c r="J764" s="352" t="s">
        <v>14439</v>
      </c>
      <c r="K764">
        <v>950</v>
      </c>
      <c r="L764">
        <v>196</v>
      </c>
      <c r="Q764" s="219">
        <v>7.8</v>
      </c>
      <c r="R764" s="219">
        <v>0.09</v>
      </c>
      <c r="T764" s="219">
        <v>2460</v>
      </c>
      <c r="U764" s="219">
        <v>52</v>
      </c>
      <c r="W764" s="219">
        <v>2268</v>
      </c>
      <c r="X764" s="219">
        <v>54</v>
      </c>
      <c r="AC764">
        <v>2.5</v>
      </c>
      <c r="AD764">
        <v>0.5</v>
      </c>
      <c r="AR764" s="219">
        <v>3.7</v>
      </c>
      <c r="AS764" s="219">
        <v>0.2</v>
      </c>
      <c r="AT764" s="219">
        <v>30.3</v>
      </c>
      <c r="AU764" s="219">
        <v>0.5</v>
      </c>
      <c r="AW764" s="219">
        <v>33</v>
      </c>
      <c r="AX764" s="219">
        <v>1</v>
      </c>
      <c r="AZ764">
        <v>1</v>
      </c>
      <c r="BA764">
        <v>0.10100000000000001</v>
      </c>
      <c r="BD764" t="s">
        <v>17215</v>
      </c>
    </row>
    <row r="765" spans="2:56" ht="18" x14ac:dyDescent="0.25">
      <c r="B765">
        <v>1</v>
      </c>
      <c r="C765" t="s">
        <v>14538</v>
      </c>
      <c r="G765" t="s">
        <v>13748</v>
      </c>
      <c r="H765" s="352" t="s">
        <v>11553</v>
      </c>
      <c r="I765" t="s">
        <v>16081</v>
      </c>
      <c r="J765" s="352" t="s">
        <v>14439</v>
      </c>
      <c r="K765">
        <v>400</v>
      </c>
      <c r="L765">
        <v>49</v>
      </c>
      <c r="Q765" s="219">
        <v>8.1</v>
      </c>
      <c r="R765" s="219">
        <v>0.04</v>
      </c>
      <c r="T765" s="219">
        <v>2406</v>
      </c>
      <c r="U765" s="219">
        <v>47</v>
      </c>
      <c r="W765" s="219">
        <v>2052</v>
      </c>
      <c r="X765" s="219">
        <v>38</v>
      </c>
      <c r="AC765">
        <v>4.3</v>
      </c>
      <c r="AD765">
        <v>4</v>
      </c>
      <c r="AR765" s="219">
        <v>3.7</v>
      </c>
      <c r="AS765" s="219">
        <v>0.2</v>
      </c>
      <c r="AT765" s="219">
        <v>30.3</v>
      </c>
      <c r="AU765" s="219">
        <v>0.5</v>
      </c>
      <c r="AW765" s="219">
        <v>33</v>
      </c>
      <c r="AX765" s="219">
        <v>1</v>
      </c>
      <c r="AZ765">
        <v>1</v>
      </c>
      <c r="BA765">
        <v>0.189</v>
      </c>
      <c r="BD765" t="s">
        <v>17215</v>
      </c>
    </row>
    <row r="766" spans="2:56" ht="18" x14ac:dyDescent="0.25">
      <c r="B766">
        <v>1</v>
      </c>
      <c r="C766" t="s">
        <v>14538</v>
      </c>
      <c r="G766" t="s">
        <v>13748</v>
      </c>
      <c r="H766" s="352" t="s">
        <v>11553</v>
      </c>
      <c r="I766" t="s">
        <v>16081</v>
      </c>
      <c r="J766" s="352" t="s">
        <v>14439</v>
      </c>
      <c r="K766">
        <v>400</v>
      </c>
      <c r="L766">
        <v>49</v>
      </c>
      <c r="Q766" s="219">
        <v>8.1</v>
      </c>
      <c r="R766" s="219">
        <v>0.04</v>
      </c>
      <c r="T766" s="219">
        <v>2406</v>
      </c>
      <c r="U766" s="219">
        <v>47</v>
      </c>
      <c r="W766" s="219">
        <v>2052</v>
      </c>
      <c r="X766" s="219">
        <v>38</v>
      </c>
      <c r="AC766">
        <v>4.3</v>
      </c>
      <c r="AD766">
        <v>4</v>
      </c>
      <c r="AR766" s="219">
        <v>3.7</v>
      </c>
      <c r="AS766" s="219">
        <v>0.2</v>
      </c>
      <c r="AT766" s="219">
        <v>30.3</v>
      </c>
      <c r="AU766" s="219">
        <v>0.5</v>
      </c>
      <c r="AW766" s="219">
        <v>33</v>
      </c>
      <c r="AX766" s="219">
        <v>1</v>
      </c>
      <c r="AZ766">
        <v>1</v>
      </c>
      <c r="BA766">
        <v>-0.21199999999999999</v>
      </c>
      <c r="BD766" t="s">
        <v>17215</v>
      </c>
    </row>
    <row r="767" spans="2:56" ht="18" x14ac:dyDescent="0.25">
      <c r="B767">
        <v>1</v>
      </c>
      <c r="C767" t="s">
        <v>14538</v>
      </c>
      <c r="G767" t="s">
        <v>13748</v>
      </c>
      <c r="H767" s="352" t="s">
        <v>11553</v>
      </c>
      <c r="I767" t="s">
        <v>16081</v>
      </c>
      <c r="J767" s="352" t="s">
        <v>14439</v>
      </c>
      <c r="K767">
        <v>900</v>
      </c>
      <c r="L767">
        <v>211</v>
      </c>
      <c r="Q767" s="219">
        <v>7.8</v>
      </c>
      <c r="R767" s="219">
        <v>0.1</v>
      </c>
      <c r="T767" s="219">
        <v>2422</v>
      </c>
      <c r="U767" s="219">
        <v>47</v>
      </c>
      <c r="W767" s="219">
        <v>2246</v>
      </c>
      <c r="X767" s="219">
        <v>41</v>
      </c>
      <c r="AC767">
        <v>2.2999999999999998</v>
      </c>
      <c r="AD767">
        <v>0.5</v>
      </c>
      <c r="AR767" s="219">
        <v>3.7</v>
      </c>
      <c r="AS767" s="219">
        <v>0.2</v>
      </c>
      <c r="AT767" s="219">
        <v>27</v>
      </c>
      <c r="AU767" s="219">
        <v>0.1</v>
      </c>
      <c r="AW767" s="219">
        <v>33</v>
      </c>
      <c r="AX767" s="219">
        <v>1</v>
      </c>
      <c r="AZ767">
        <v>1</v>
      </c>
      <c r="BA767">
        <v>7.6999999999999999E-2</v>
      </c>
      <c r="BD767" t="s">
        <v>17215</v>
      </c>
    </row>
    <row r="768" spans="2:56" ht="18" x14ac:dyDescent="0.25">
      <c r="B768">
        <v>1</v>
      </c>
      <c r="C768" t="s">
        <v>14538</v>
      </c>
      <c r="G768" t="s">
        <v>13748</v>
      </c>
      <c r="H768" s="352" t="s">
        <v>11553</v>
      </c>
      <c r="I768" t="s">
        <v>16081</v>
      </c>
      <c r="J768" s="352" t="s">
        <v>14439</v>
      </c>
      <c r="K768">
        <v>1340</v>
      </c>
      <c r="L768">
        <v>207</v>
      </c>
      <c r="Q768" s="219">
        <v>7.6</v>
      </c>
      <c r="R768" s="219">
        <v>0.06</v>
      </c>
      <c r="T768" s="219">
        <v>2442</v>
      </c>
      <c r="U768" s="219">
        <v>33</v>
      </c>
      <c r="W768" s="219">
        <v>2336</v>
      </c>
      <c r="X768" s="219">
        <v>33</v>
      </c>
      <c r="AC768">
        <v>1.7</v>
      </c>
      <c r="AD768">
        <v>0.2</v>
      </c>
      <c r="AR768" s="219">
        <v>3.7</v>
      </c>
      <c r="AS768" s="219">
        <v>0.2</v>
      </c>
      <c r="AT768" s="219">
        <v>27</v>
      </c>
      <c r="AU768" s="219">
        <v>0.1</v>
      </c>
      <c r="AW768" s="219">
        <v>33</v>
      </c>
      <c r="AX768" s="219">
        <v>1</v>
      </c>
      <c r="AZ768">
        <v>1</v>
      </c>
      <c r="BA768">
        <v>0.25900000000000001</v>
      </c>
      <c r="BD768" t="s">
        <v>17215</v>
      </c>
    </row>
    <row r="769" spans="2:56" ht="18" x14ac:dyDescent="0.25">
      <c r="B769">
        <v>1</v>
      </c>
      <c r="C769" t="s">
        <v>14538</v>
      </c>
      <c r="G769" t="s">
        <v>13748</v>
      </c>
      <c r="H769" s="352" t="s">
        <v>11553</v>
      </c>
      <c r="I769" t="s">
        <v>16081</v>
      </c>
      <c r="J769" s="352" t="s">
        <v>14439</v>
      </c>
      <c r="K769">
        <v>1340</v>
      </c>
      <c r="L769">
        <v>207</v>
      </c>
      <c r="Q769" s="219">
        <v>7.6</v>
      </c>
      <c r="R769" s="219">
        <v>0.06</v>
      </c>
      <c r="T769" s="219">
        <v>2442</v>
      </c>
      <c r="U769" s="219">
        <v>33</v>
      </c>
      <c r="W769" s="219">
        <v>2336</v>
      </c>
      <c r="X769" s="219">
        <v>33</v>
      </c>
      <c r="AC769">
        <v>1.7</v>
      </c>
      <c r="AD769">
        <v>0.2</v>
      </c>
      <c r="AR769" s="219">
        <v>3.7</v>
      </c>
      <c r="AS769" s="219">
        <v>0.2</v>
      </c>
      <c r="AT769" s="219">
        <v>27</v>
      </c>
      <c r="AU769" s="219">
        <v>0.1</v>
      </c>
      <c r="AW769" s="219">
        <v>33</v>
      </c>
      <c r="AX769" s="219">
        <v>1</v>
      </c>
      <c r="AZ769">
        <v>1</v>
      </c>
      <c r="BA769">
        <v>6.2E-2</v>
      </c>
      <c r="BD769" t="s">
        <v>17215</v>
      </c>
    </row>
    <row r="770" spans="2:56" ht="18" x14ac:dyDescent="0.25">
      <c r="B770">
        <v>1</v>
      </c>
      <c r="C770" t="s">
        <v>14538</v>
      </c>
      <c r="G770" t="s">
        <v>13748</v>
      </c>
      <c r="H770" s="352" t="s">
        <v>11553</v>
      </c>
      <c r="I770" t="s">
        <v>16081</v>
      </c>
      <c r="J770" s="352" t="s">
        <v>14439</v>
      </c>
      <c r="K770">
        <v>1340</v>
      </c>
      <c r="L770">
        <v>207</v>
      </c>
      <c r="Q770" s="219">
        <v>7.6</v>
      </c>
      <c r="R770" s="219">
        <v>0.06</v>
      </c>
      <c r="T770" s="219">
        <v>2442</v>
      </c>
      <c r="U770" s="219">
        <v>33</v>
      </c>
      <c r="W770" s="219">
        <v>2336</v>
      </c>
      <c r="X770" s="219">
        <v>33</v>
      </c>
      <c r="AC770">
        <v>1.7</v>
      </c>
      <c r="AD770">
        <v>0.2</v>
      </c>
      <c r="AR770" s="219">
        <v>3.7</v>
      </c>
      <c r="AS770" s="219">
        <v>0.2</v>
      </c>
      <c r="AT770" s="219">
        <v>27</v>
      </c>
      <c r="AU770" s="219">
        <v>0.1</v>
      </c>
      <c r="AW770" s="219">
        <v>33</v>
      </c>
      <c r="AX770" s="219">
        <v>1</v>
      </c>
      <c r="AZ770">
        <v>1</v>
      </c>
      <c r="BA770">
        <v>0.34599999999999997</v>
      </c>
      <c r="BD770" t="s">
        <v>17215</v>
      </c>
    </row>
    <row r="771" spans="2:56" ht="18" x14ac:dyDescent="0.25">
      <c r="B771">
        <v>1</v>
      </c>
      <c r="C771" t="s">
        <v>14538</v>
      </c>
      <c r="G771" t="s">
        <v>13748</v>
      </c>
      <c r="H771" s="352" t="s">
        <v>11553</v>
      </c>
      <c r="I771" t="s">
        <v>16081</v>
      </c>
      <c r="J771" s="352" t="s">
        <v>14439</v>
      </c>
      <c r="K771">
        <v>1340</v>
      </c>
      <c r="L771">
        <v>207</v>
      </c>
      <c r="Q771" s="219">
        <v>7.6</v>
      </c>
      <c r="R771" s="219">
        <v>0.06</v>
      </c>
      <c r="T771" s="219">
        <v>2442</v>
      </c>
      <c r="U771" s="219">
        <v>33</v>
      </c>
      <c r="W771" s="219">
        <v>2336</v>
      </c>
      <c r="X771" s="219">
        <v>33</v>
      </c>
      <c r="AC771">
        <v>1.7</v>
      </c>
      <c r="AD771">
        <v>0.2</v>
      </c>
      <c r="AR771" s="219">
        <v>3.7</v>
      </c>
      <c r="AS771" s="219">
        <v>0.2</v>
      </c>
      <c r="AT771" s="219">
        <v>27</v>
      </c>
      <c r="AU771" s="219">
        <v>0.1</v>
      </c>
      <c r="AW771" s="219">
        <v>33</v>
      </c>
      <c r="AX771" s="219">
        <v>1</v>
      </c>
      <c r="AZ771">
        <v>1</v>
      </c>
      <c r="BA771">
        <v>7.8E-2</v>
      </c>
      <c r="BD771" t="s">
        <v>17215</v>
      </c>
    </row>
    <row r="772" spans="2:56" ht="18" x14ac:dyDescent="0.25">
      <c r="B772">
        <v>1</v>
      </c>
      <c r="C772" t="s">
        <v>14538</v>
      </c>
      <c r="G772" t="s">
        <v>13748</v>
      </c>
      <c r="H772" s="352" t="s">
        <v>11553</v>
      </c>
      <c r="I772" t="s">
        <v>16081</v>
      </c>
      <c r="J772" s="352" t="s">
        <v>14439</v>
      </c>
      <c r="K772">
        <v>900</v>
      </c>
      <c r="L772">
        <v>211</v>
      </c>
      <c r="Q772" s="219">
        <v>7.8</v>
      </c>
      <c r="R772" s="219">
        <v>0.1</v>
      </c>
      <c r="T772" s="219">
        <v>2422</v>
      </c>
      <c r="U772" s="219">
        <v>47</v>
      </c>
      <c r="W772" s="219">
        <v>2246</v>
      </c>
      <c r="X772" s="219">
        <v>41</v>
      </c>
      <c r="AC772">
        <v>2.2999999999999998</v>
      </c>
      <c r="AD772">
        <v>0.5</v>
      </c>
      <c r="AR772" s="219">
        <v>3.7</v>
      </c>
      <c r="AS772" s="219">
        <v>0.2</v>
      </c>
      <c r="AT772" s="219">
        <v>27</v>
      </c>
      <c r="AU772" s="219">
        <v>0.1</v>
      </c>
      <c r="AW772" s="219">
        <v>33</v>
      </c>
      <c r="AX772" s="219">
        <v>1</v>
      </c>
      <c r="AZ772">
        <v>1</v>
      </c>
      <c r="BA772">
        <v>9.4E-2</v>
      </c>
      <c r="BD772" t="s">
        <v>17215</v>
      </c>
    </row>
    <row r="773" spans="2:56" ht="18" x14ac:dyDescent="0.25">
      <c r="B773">
        <v>1</v>
      </c>
      <c r="C773" t="s">
        <v>14538</v>
      </c>
      <c r="G773" t="s">
        <v>13748</v>
      </c>
      <c r="H773" s="352" t="s">
        <v>11553</v>
      </c>
      <c r="I773" t="s">
        <v>16081</v>
      </c>
      <c r="J773" s="352" t="s">
        <v>14439</v>
      </c>
      <c r="K773">
        <v>900</v>
      </c>
      <c r="L773">
        <v>211</v>
      </c>
      <c r="Q773" s="219">
        <v>7.8</v>
      </c>
      <c r="R773" s="219">
        <v>0.1</v>
      </c>
      <c r="T773" s="219">
        <v>2422</v>
      </c>
      <c r="U773" s="219">
        <v>47</v>
      </c>
      <c r="W773" s="219">
        <v>2246</v>
      </c>
      <c r="X773" s="219">
        <v>41</v>
      </c>
      <c r="AC773">
        <v>2.2999999999999998</v>
      </c>
      <c r="AD773">
        <v>0.5</v>
      </c>
      <c r="AR773" s="219">
        <v>3.7</v>
      </c>
      <c r="AS773" s="219">
        <v>0.2</v>
      </c>
      <c r="AT773" s="219">
        <v>27</v>
      </c>
      <c r="AU773" s="219">
        <v>0.1</v>
      </c>
      <c r="AW773" s="219">
        <v>33</v>
      </c>
      <c r="AX773" s="219">
        <v>1</v>
      </c>
      <c r="AZ773">
        <v>1</v>
      </c>
      <c r="BA773">
        <v>-8.1000000000000003E-2</v>
      </c>
      <c r="BD773" t="s">
        <v>17215</v>
      </c>
    </row>
    <row r="774" spans="2:56" ht="18" x14ac:dyDescent="0.25">
      <c r="B774">
        <v>1</v>
      </c>
      <c r="C774" t="s">
        <v>14538</v>
      </c>
      <c r="G774" t="s">
        <v>13748</v>
      </c>
      <c r="H774" s="352" t="s">
        <v>11553</v>
      </c>
      <c r="I774" t="s">
        <v>16081</v>
      </c>
      <c r="J774" s="352" t="s">
        <v>14439</v>
      </c>
      <c r="K774">
        <v>400</v>
      </c>
      <c r="L774">
        <v>49</v>
      </c>
      <c r="Q774" s="219">
        <v>8.1</v>
      </c>
      <c r="R774" s="219">
        <v>0.04</v>
      </c>
      <c r="T774" s="219">
        <v>2406</v>
      </c>
      <c r="U774" s="219">
        <v>47</v>
      </c>
      <c r="W774" s="219">
        <v>2052</v>
      </c>
      <c r="X774" s="219">
        <v>38</v>
      </c>
      <c r="AC774">
        <v>4.3</v>
      </c>
      <c r="AD774">
        <v>4</v>
      </c>
      <c r="AR774" s="219">
        <v>3.7</v>
      </c>
      <c r="AS774" s="219">
        <v>0.2</v>
      </c>
      <c r="AT774" s="219">
        <v>30.3</v>
      </c>
      <c r="AU774" s="219">
        <v>0.5</v>
      </c>
      <c r="AW774" s="219">
        <v>33</v>
      </c>
      <c r="AX774" s="219">
        <v>1</v>
      </c>
      <c r="AZ774">
        <v>1</v>
      </c>
      <c r="BA774">
        <v>0.16500000000000001</v>
      </c>
      <c r="BD774" t="s">
        <v>17215</v>
      </c>
    </row>
    <row r="775" spans="2:56" ht="18" x14ac:dyDescent="0.25">
      <c r="B775">
        <v>1</v>
      </c>
      <c r="C775" t="s">
        <v>14538</v>
      </c>
      <c r="G775" t="s">
        <v>13748</v>
      </c>
      <c r="H775" s="352" t="s">
        <v>11553</v>
      </c>
      <c r="I775" t="s">
        <v>16081</v>
      </c>
      <c r="J775" s="352" t="s">
        <v>14439</v>
      </c>
      <c r="K775">
        <v>1290</v>
      </c>
      <c r="L775">
        <v>247</v>
      </c>
      <c r="Q775" s="219">
        <v>7.6</v>
      </c>
      <c r="R775" s="219">
        <v>0.08</v>
      </c>
      <c r="T775" s="219">
        <v>2447</v>
      </c>
      <c r="U775" s="219">
        <v>77</v>
      </c>
      <c r="W775" s="219">
        <v>2311</v>
      </c>
      <c r="X775" s="219">
        <v>77</v>
      </c>
      <c r="AC775">
        <v>2</v>
      </c>
      <c r="AD775">
        <v>0.4</v>
      </c>
      <c r="AR775" s="219">
        <v>3.7</v>
      </c>
      <c r="AS775" s="219">
        <v>0.2</v>
      </c>
      <c r="AT775" s="219">
        <v>30.3</v>
      </c>
      <c r="AU775" s="219">
        <v>0.5</v>
      </c>
      <c r="AW775" s="219">
        <v>33</v>
      </c>
      <c r="AX775" s="219">
        <v>1</v>
      </c>
      <c r="AZ775">
        <v>1</v>
      </c>
      <c r="BA775">
        <v>-1.7000000000000001E-2</v>
      </c>
      <c r="BD775" t="s">
        <v>17215</v>
      </c>
    </row>
    <row r="776" spans="2:56" ht="18" x14ac:dyDescent="0.25">
      <c r="B776">
        <v>1</v>
      </c>
      <c r="C776" t="s">
        <v>14538</v>
      </c>
      <c r="G776" t="s">
        <v>13748</v>
      </c>
      <c r="H776" s="352" t="s">
        <v>11553</v>
      </c>
      <c r="I776" t="s">
        <v>16081</v>
      </c>
      <c r="J776" s="352" t="s">
        <v>14439</v>
      </c>
      <c r="K776">
        <v>1340</v>
      </c>
      <c r="L776">
        <v>207</v>
      </c>
      <c r="Q776" s="219">
        <v>7.6</v>
      </c>
      <c r="R776" s="219">
        <v>0.06</v>
      </c>
      <c r="T776" s="219">
        <v>2442</v>
      </c>
      <c r="U776" s="219">
        <v>33</v>
      </c>
      <c r="W776" s="219">
        <v>2336</v>
      </c>
      <c r="X776" s="219">
        <v>33</v>
      </c>
      <c r="AC776">
        <v>1.7</v>
      </c>
      <c r="AD776">
        <v>0.2</v>
      </c>
      <c r="AR776" s="219">
        <v>3.7</v>
      </c>
      <c r="AS776" s="219">
        <v>0.2</v>
      </c>
      <c r="AT776" s="219">
        <v>27</v>
      </c>
      <c r="AU776" s="219">
        <v>0.1</v>
      </c>
      <c r="AW776" s="219">
        <v>33</v>
      </c>
      <c r="AX776" s="219">
        <v>1</v>
      </c>
      <c r="AZ776">
        <v>1</v>
      </c>
      <c r="BA776">
        <v>0.13700000000000001</v>
      </c>
      <c r="BD776" t="s">
        <v>17215</v>
      </c>
    </row>
    <row r="777" spans="2:56" ht="18" x14ac:dyDescent="0.25">
      <c r="B777">
        <v>1</v>
      </c>
      <c r="C777" t="s">
        <v>14538</v>
      </c>
      <c r="G777" t="s">
        <v>13748</v>
      </c>
      <c r="H777" s="352" t="s">
        <v>11553</v>
      </c>
      <c r="I777" t="s">
        <v>16081</v>
      </c>
      <c r="J777" s="352" t="s">
        <v>14439</v>
      </c>
      <c r="K777">
        <v>400</v>
      </c>
      <c r="L777">
        <v>49</v>
      </c>
      <c r="Q777" s="219">
        <v>8.1</v>
      </c>
      <c r="R777" s="219">
        <v>0.04</v>
      </c>
      <c r="T777" s="219">
        <v>2406</v>
      </c>
      <c r="U777" s="219">
        <v>47</v>
      </c>
      <c r="W777" s="219">
        <v>2052</v>
      </c>
      <c r="X777" s="219">
        <v>38</v>
      </c>
      <c r="AC777">
        <v>4.3</v>
      </c>
      <c r="AD777">
        <v>4</v>
      </c>
      <c r="AR777" s="219">
        <v>3.7</v>
      </c>
      <c r="AS777" s="219">
        <v>0.2</v>
      </c>
      <c r="AT777" s="219">
        <v>30.3</v>
      </c>
      <c r="AU777" s="219">
        <v>0.5</v>
      </c>
      <c r="AW777" s="219">
        <v>33</v>
      </c>
      <c r="AX777" s="219">
        <v>1</v>
      </c>
      <c r="AZ777">
        <v>1</v>
      </c>
      <c r="BA777">
        <v>0.156</v>
      </c>
      <c r="BD777" t="s">
        <v>17215</v>
      </c>
    </row>
    <row r="778" spans="2:56" ht="18" x14ac:dyDescent="0.25">
      <c r="B778">
        <v>1</v>
      </c>
      <c r="C778" t="s">
        <v>14538</v>
      </c>
      <c r="G778" t="s">
        <v>13748</v>
      </c>
      <c r="H778" s="352" t="s">
        <v>11553</v>
      </c>
      <c r="I778" t="s">
        <v>16081</v>
      </c>
      <c r="J778" s="352" t="s">
        <v>14439</v>
      </c>
      <c r="K778">
        <v>900</v>
      </c>
      <c r="L778">
        <v>211</v>
      </c>
      <c r="Q778" s="219">
        <v>7.8</v>
      </c>
      <c r="R778" s="219">
        <v>0.1</v>
      </c>
      <c r="T778" s="219">
        <v>2422</v>
      </c>
      <c r="U778" s="219">
        <v>47</v>
      </c>
      <c r="W778" s="219">
        <v>2246</v>
      </c>
      <c r="X778" s="219">
        <v>41</v>
      </c>
      <c r="AC778">
        <v>2.2999999999999998</v>
      </c>
      <c r="AD778">
        <v>0.5</v>
      </c>
      <c r="AR778" s="219">
        <v>3.7</v>
      </c>
      <c r="AS778" s="219">
        <v>0.2</v>
      </c>
      <c r="AT778" s="219">
        <v>27</v>
      </c>
      <c r="AU778" s="219">
        <v>0.1</v>
      </c>
      <c r="AW778" s="219">
        <v>33</v>
      </c>
      <c r="AX778" s="219">
        <v>1</v>
      </c>
      <c r="AZ778">
        <v>1</v>
      </c>
      <c r="BA778">
        <v>0.25900000000000001</v>
      </c>
      <c r="BD778" t="s">
        <v>17215</v>
      </c>
    </row>
    <row r="779" spans="2:56" ht="18" x14ac:dyDescent="0.25">
      <c r="B779">
        <v>1</v>
      </c>
      <c r="C779" t="s">
        <v>14538</v>
      </c>
      <c r="G779" t="s">
        <v>13748</v>
      </c>
      <c r="H779" s="352" t="s">
        <v>11553</v>
      </c>
      <c r="I779" t="s">
        <v>16081</v>
      </c>
      <c r="J779" s="352" t="s">
        <v>14439</v>
      </c>
      <c r="K779">
        <v>1340</v>
      </c>
      <c r="L779">
        <v>207</v>
      </c>
      <c r="Q779" s="219">
        <v>7.6</v>
      </c>
      <c r="R779" s="219">
        <v>0.06</v>
      </c>
      <c r="T779" s="219">
        <v>2442</v>
      </c>
      <c r="U779" s="219">
        <v>33</v>
      </c>
      <c r="W779" s="219">
        <v>2336</v>
      </c>
      <c r="X779" s="219">
        <v>33</v>
      </c>
      <c r="AC779">
        <v>1.7</v>
      </c>
      <c r="AD779">
        <v>0.2</v>
      </c>
      <c r="AR779" s="219">
        <v>3.7</v>
      </c>
      <c r="AS779" s="219">
        <v>0.2</v>
      </c>
      <c r="AT779" s="219">
        <v>27</v>
      </c>
      <c r="AU779" s="219">
        <v>0.1</v>
      </c>
      <c r="AW779" s="219">
        <v>33</v>
      </c>
      <c r="AX779" s="219">
        <v>1</v>
      </c>
      <c r="AZ779">
        <v>1</v>
      </c>
      <c r="BA779">
        <v>-0.14899999999999999</v>
      </c>
      <c r="BD779" t="s">
        <v>17215</v>
      </c>
    </row>
    <row r="780" spans="2:56" ht="18" x14ac:dyDescent="0.25">
      <c r="B780">
        <v>1</v>
      </c>
      <c r="C780" t="s">
        <v>14538</v>
      </c>
      <c r="G780" t="s">
        <v>13748</v>
      </c>
      <c r="H780" s="352" t="s">
        <v>11553</v>
      </c>
      <c r="I780" t="s">
        <v>16081</v>
      </c>
      <c r="J780" s="352" t="s">
        <v>14439</v>
      </c>
      <c r="K780">
        <v>1290</v>
      </c>
      <c r="L780">
        <v>247</v>
      </c>
      <c r="Q780" s="219">
        <v>7.6</v>
      </c>
      <c r="R780" s="219">
        <v>0.08</v>
      </c>
      <c r="T780" s="219">
        <v>2447</v>
      </c>
      <c r="U780" s="219">
        <v>77</v>
      </c>
      <c r="W780" s="219">
        <v>2311</v>
      </c>
      <c r="X780" s="219">
        <v>77</v>
      </c>
      <c r="AC780">
        <v>2</v>
      </c>
      <c r="AD780">
        <v>0.4</v>
      </c>
      <c r="AR780" s="219">
        <v>3.7</v>
      </c>
      <c r="AS780" s="219">
        <v>0.2</v>
      </c>
      <c r="AT780" s="219">
        <v>30.3</v>
      </c>
      <c r="AU780" s="219">
        <v>0.5</v>
      </c>
      <c r="AW780" s="219">
        <v>33</v>
      </c>
      <c r="AX780" s="219">
        <v>1</v>
      </c>
      <c r="AZ780">
        <v>1</v>
      </c>
      <c r="BA780">
        <v>9.1999999999999998E-2</v>
      </c>
      <c r="BD780" t="s">
        <v>17215</v>
      </c>
    </row>
    <row r="781" spans="2:56" ht="18" x14ac:dyDescent="0.25">
      <c r="B781">
        <v>1</v>
      </c>
      <c r="C781" t="s">
        <v>14538</v>
      </c>
      <c r="G781" t="s">
        <v>13748</v>
      </c>
      <c r="H781" s="352" t="s">
        <v>11553</v>
      </c>
      <c r="I781" t="s">
        <v>16081</v>
      </c>
      <c r="J781" s="352" t="s">
        <v>14439</v>
      </c>
      <c r="K781">
        <v>400</v>
      </c>
      <c r="L781">
        <v>60</v>
      </c>
      <c r="Q781" s="219">
        <v>8.1</v>
      </c>
      <c r="R781" s="219">
        <v>0.05</v>
      </c>
      <c r="T781" s="219">
        <v>2377</v>
      </c>
      <c r="U781" s="219">
        <v>41</v>
      </c>
      <c r="W781" s="219">
        <v>2057</v>
      </c>
      <c r="X781" s="219">
        <v>43</v>
      </c>
      <c r="AC781">
        <v>3.8</v>
      </c>
      <c r="AD781">
        <v>3</v>
      </c>
      <c r="AR781" s="219">
        <v>3.7</v>
      </c>
      <c r="AS781" s="219">
        <v>0.2</v>
      </c>
      <c r="AT781" s="219">
        <v>27</v>
      </c>
      <c r="AU781" s="219">
        <v>0.1</v>
      </c>
      <c r="AW781" s="219">
        <v>33</v>
      </c>
      <c r="AX781" s="219">
        <v>1</v>
      </c>
      <c r="AZ781">
        <v>1</v>
      </c>
      <c r="BA781">
        <v>0.23699999999999999</v>
      </c>
      <c r="BD781" t="s">
        <v>17215</v>
      </c>
    </row>
    <row r="782" spans="2:56" ht="18" x14ac:dyDescent="0.25">
      <c r="B782">
        <v>1</v>
      </c>
      <c r="C782" t="s">
        <v>14538</v>
      </c>
      <c r="G782" t="s">
        <v>13748</v>
      </c>
      <c r="H782" s="352" t="s">
        <v>11553</v>
      </c>
      <c r="I782" t="s">
        <v>16081</v>
      </c>
      <c r="J782" s="352" t="s">
        <v>14439</v>
      </c>
      <c r="K782">
        <v>900</v>
      </c>
      <c r="L782">
        <v>211</v>
      </c>
      <c r="Q782" s="219">
        <v>7.8</v>
      </c>
      <c r="R782" s="219">
        <v>0.1</v>
      </c>
      <c r="T782" s="219">
        <v>2422</v>
      </c>
      <c r="U782" s="219">
        <v>47</v>
      </c>
      <c r="W782" s="219">
        <v>2246</v>
      </c>
      <c r="X782" s="219">
        <v>41</v>
      </c>
      <c r="AC782">
        <v>2.2999999999999998</v>
      </c>
      <c r="AD782">
        <v>0.5</v>
      </c>
      <c r="AR782" s="219">
        <v>3.7</v>
      </c>
      <c r="AS782" s="219">
        <v>0.2</v>
      </c>
      <c r="AT782" s="219">
        <v>27</v>
      </c>
      <c r="AU782" s="219">
        <v>0.1</v>
      </c>
      <c r="AW782" s="219">
        <v>33</v>
      </c>
      <c r="AX782" s="219">
        <v>1</v>
      </c>
      <c r="AZ782">
        <v>1</v>
      </c>
      <c r="BA782">
        <v>0.16500000000000001</v>
      </c>
      <c r="BD782" t="s">
        <v>17215</v>
      </c>
    </row>
    <row r="783" spans="2:56" ht="18" x14ac:dyDescent="0.25">
      <c r="B783">
        <v>1</v>
      </c>
      <c r="C783" t="s">
        <v>14538</v>
      </c>
      <c r="G783" t="s">
        <v>13748</v>
      </c>
      <c r="H783" s="352" t="s">
        <v>11553</v>
      </c>
      <c r="I783" t="s">
        <v>16081</v>
      </c>
      <c r="J783" s="352" t="s">
        <v>14439</v>
      </c>
      <c r="K783">
        <v>950</v>
      </c>
      <c r="L783">
        <v>196</v>
      </c>
      <c r="Q783" s="219">
        <v>7.8</v>
      </c>
      <c r="R783" s="219">
        <v>0.09</v>
      </c>
      <c r="T783" s="219">
        <v>2460</v>
      </c>
      <c r="U783" s="219">
        <v>52</v>
      </c>
      <c r="W783" s="219">
        <v>2268</v>
      </c>
      <c r="X783" s="219">
        <v>54</v>
      </c>
      <c r="AC783">
        <v>2.5</v>
      </c>
      <c r="AD783">
        <v>0.5</v>
      </c>
      <c r="AR783" s="219">
        <v>3.7</v>
      </c>
      <c r="AS783" s="219">
        <v>0.2</v>
      </c>
      <c r="AT783" s="219">
        <v>30.3</v>
      </c>
      <c r="AU783" s="219">
        <v>0.5</v>
      </c>
      <c r="AW783" s="219">
        <v>33</v>
      </c>
      <c r="AX783" s="219">
        <v>1</v>
      </c>
      <c r="AZ783">
        <v>1</v>
      </c>
      <c r="BA783">
        <v>-1.2E-2</v>
      </c>
      <c r="BD783" t="s">
        <v>17215</v>
      </c>
    </row>
    <row r="784" spans="2:56" ht="18" x14ac:dyDescent="0.25">
      <c r="B784">
        <v>1</v>
      </c>
      <c r="C784" t="s">
        <v>14538</v>
      </c>
      <c r="G784" t="s">
        <v>13748</v>
      </c>
      <c r="H784" s="352" t="s">
        <v>11553</v>
      </c>
      <c r="I784" t="s">
        <v>16081</v>
      </c>
      <c r="J784" s="352" t="s">
        <v>14439</v>
      </c>
      <c r="K784">
        <v>400</v>
      </c>
      <c r="L784">
        <v>49</v>
      </c>
      <c r="Q784" s="219">
        <v>8.1</v>
      </c>
      <c r="R784" s="219">
        <v>0.04</v>
      </c>
      <c r="T784" s="219">
        <v>2406</v>
      </c>
      <c r="U784" s="219">
        <v>47</v>
      </c>
      <c r="W784" s="219">
        <v>2052</v>
      </c>
      <c r="X784" s="219">
        <v>38</v>
      </c>
      <c r="AC784">
        <v>4.3</v>
      </c>
      <c r="AD784">
        <v>4</v>
      </c>
      <c r="AR784" s="219">
        <v>3.7</v>
      </c>
      <c r="AS784" s="219">
        <v>0.2</v>
      </c>
      <c r="AT784" s="219">
        <v>30.3</v>
      </c>
      <c r="AU784" s="219">
        <v>0.5</v>
      </c>
      <c r="AW784" s="219">
        <v>33</v>
      </c>
      <c r="AX784" s="219">
        <v>1</v>
      </c>
      <c r="AZ784">
        <v>1</v>
      </c>
      <c r="BA784">
        <v>9.9000000000000005E-2</v>
      </c>
      <c r="BD784" t="s">
        <v>17215</v>
      </c>
    </row>
    <row r="785" spans="2:56" ht="18" x14ac:dyDescent="0.25">
      <c r="B785">
        <v>1</v>
      </c>
      <c r="C785" t="s">
        <v>14538</v>
      </c>
      <c r="G785" t="s">
        <v>13748</v>
      </c>
      <c r="H785" s="352" t="s">
        <v>11553</v>
      </c>
      <c r="I785" t="s">
        <v>16081</v>
      </c>
      <c r="J785" s="352" t="s">
        <v>14439</v>
      </c>
      <c r="K785">
        <v>900</v>
      </c>
      <c r="L785">
        <v>211</v>
      </c>
      <c r="Q785" s="219">
        <v>7.8</v>
      </c>
      <c r="R785" s="219">
        <v>0.1</v>
      </c>
      <c r="T785" s="219">
        <v>2422</v>
      </c>
      <c r="U785" s="219">
        <v>47</v>
      </c>
      <c r="W785" s="219">
        <v>2246</v>
      </c>
      <c r="X785" s="219">
        <v>41</v>
      </c>
      <c r="AC785">
        <v>2.2999999999999998</v>
      </c>
      <c r="AD785">
        <v>0.5</v>
      </c>
      <c r="AR785" s="219">
        <v>3.7</v>
      </c>
      <c r="AS785" s="219">
        <v>0.2</v>
      </c>
      <c r="AT785" s="219">
        <v>27</v>
      </c>
      <c r="AU785" s="219">
        <v>0.1</v>
      </c>
      <c r="AW785" s="219">
        <v>33</v>
      </c>
      <c r="AX785" s="219">
        <v>1</v>
      </c>
      <c r="AZ785">
        <v>1</v>
      </c>
      <c r="BA785">
        <v>-0.06</v>
      </c>
      <c r="BD785" t="s">
        <v>17215</v>
      </c>
    </row>
    <row r="786" spans="2:56" ht="18" x14ac:dyDescent="0.25">
      <c r="B786">
        <v>1</v>
      </c>
      <c r="C786" t="s">
        <v>14538</v>
      </c>
      <c r="G786" t="s">
        <v>13748</v>
      </c>
      <c r="H786" s="352" t="s">
        <v>11553</v>
      </c>
      <c r="I786" t="s">
        <v>16081</v>
      </c>
      <c r="J786" s="352" t="s">
        <v>14439</v>
      </c>
      <c r="K786">
        <v>400</v>
      </c>
      <c r="L786">
        <v>60</v>
      </c>
      <c r="Q786" s="219">
        <v>8.1</v>
      </c>
      <c r="R786" s="219">
        <v>0.05</v>
      </c>
      <c r="T786" s="219">
        <v>2377</v>
      </c>
      <c r="U786" s="219">
        <v>41</v>
      </c>
      <c r="W786" s="219">
        <v>2057</v>
      </c>
      <c r="X786" s="219">
        <v>43</v>
      </c>
      <c r="AC786">
        <v>3.8</v>
      </c>
      <c r="AD786">
        <v>3</v>
      </c>
      <c r="AR786" s="219">
        <v>3.7</v>
      </c>
      <c r="AS786" s="219">
        <v>0.2</v>
      </c>
      <c r="AT786" s="219">
        <v>27</v>
      </c>
      <c r="AU786" s="219">
        <v>0.1</v>
      </c>
      <c r="AW786" s="219">
        <v>33</v>
      </c>
      <c r="AX786" s="219">
        <v>1</v>
      </c>
      <c r="AZ786">
        <v>1</v>
      </c>
      <c r="BA786">
        <v>0.36699999999999999</v>
      </c>
      <c r="BD786" t="s">
        <v>17215</v>
      </c>
    </row>
    <row r="787" spans="2:56" ht="18" x14ac:dyDescent="0.25">
      <c r="B787">
        <v>1</v>
      </c>
      <c r="C787" t="s">
        <v>14538</v>
      </c>
      <c r="G787" t="s">
        <v>13748</v>
      </c>
      <c r="H787" s="352" t="s">
        <v>11553</v>
      </c>
      <c r="I787" t="s">
        <v>16081</v>
      </c>
      <c r="J787" s="352" t="s">
        <v>14439</v>
      </c>
      <c r="K787">
        <v>1340</v>
      </c>
      <c r="L787">
        <v>207</v>
      </c>
      <c r="Q787" s="219">
        <v>7.6</v>
      </c>
      <c r="R787" s="219">
        <v>0.06</v>
      </c>
      <c r="T787" s="219">
        <v>2442</v>
      </c>
      <c r="U787" s="219">
        <v>33</v>
      </c>
      <c r="W787" s="219">
        <v>2336</v>
      </c>
      <c r="X787" s="219">
        <v>33</v>
      </c>
      <c r="AC787">
        <v>1.7</v>
      </c>
      <c r="AD787">
        <v>0.2</v>
      </c>
      <c r="AR787" s="219">
        <v>3.7</v>
      </c>
      <c r="AS787" s="219">
        <v>0.2</v>
      </c>
      <c r="AT787" s="219">
        <v>27</v>
      </c>
      <c r="AU787" s="219">
        <v>0.1</v>
      </c>
      <c r="AW787" s="219">
        <v>33</v>
      </c>
      <c r="AX787" s="219">
        <v>1</v>
      </c>
      <c r="AZ787">
        <v>1</v>
      </c>
      <c r="BA787">
        <v>-8.6999999999999994E-2</v>
      </c>
      <c r="BD787" t="s">
        <v>17215</v>
      </c>
    </row>
    <row r="788" spans="2:56" ht="18" x14ac:dyDescent="0.25">
      <c r="B788">
        <v>1</v>
      </c>
      <c r="C788" t="s">
        <v>14538</v>
      </c>
      <c r="G788" t="s">
        <v>13748</v>
      </c>
      <c r="H788" s="352" t="s">
        <v>11553</v>
      </c>
      <c r="I788" t="s">
        <v>16081</v>
      </c>
      <c r="J788" s="352" t="s">
        <v>14439</v>
      </c>
      <c r="K788">
        <v>400</v>
      </c>
      <c r="L788">
        <v>60</v>
      </c>
      <c r="Q788" s="219">
        <v>8.1</v>
      </c>
      <c r="R788" s="219">
        <v>0.05</v>
      </c>
      <c r="T788" s="219">
        <v>2377</v>
      </c>
      <c r="U788" s="219">
        <v>41</v>
      </c>
      <c r="W788" s="219">
        <v>2057</v>
      </c>
      <c r="X788" s="219">
        <v>43</v>
      </c>
      <c r="AC788">
        <v>3.8</v>
      </c>
      <c r="AD788">
        <v>3</v>
      </c>
      <c r="AR788" s="219">
        <v>3.7</v>
      </c>
      <c r="AS788" s="219">
        <v>0.2</v>
      </c>
      <c r="AT788" s="219">
        <v>27</v>
      </c>
      <c r="AU788" s="219">
        <v>0.1</v>
      </c>
      <c r="AW788" s="219">
        <v>33</v>
      </c>
      <c r="AX788" s="219">
        <v>1</v>
      </c>
      <c r="AZ788">
        <v>1</v>
      </c>
      <c r="BA788">
        <v>0.32100000000000001</v>
      </c>
      <c r="BD788" t="s">
        <v>17215</v>
      </c>
    </row>
    <row r="789" spans="2:56" ht="18" x14ac:dyDescent="0.25">
      <c r="B789">
        <v>1</v>
      </c>
      <c r="C789" t="s">
        <v>14538</v>
      </c>
      <c r="G789" t="s">
        <v>13748</v>
      </c>
      <c r="H789" s="352" t="s">
        <v>11553</v>
      </c>
      <c r="I789" t="s">
        <v>16081</v>
      </c>
      <c r="J789" s="352" t="s">
        <v>14439</v>
      </c>
      <c r="K789">
        <v>950</v>
      </c>
      <c r="L789">
        <v>196</v>
      </c>
      <c r="Q789" s="219">
        <v>7.8</v>
      </c>
      <c r="R789" s="219">
        <v>0.09</v>
      </c>
      <c r="T789" s="219">
        <v>2460</v>
      </c>
      <c r="U789" s="219">
        <v>52</v>
      </c>
      <c r="W789" s="219">
        <v>2268</v>
      </c>
      <c r="X789" s="219">
        <v>54</v>
      </c>
      <c r="AC789">
        <v>2.5</v>
      </c>
      <c r="AD789">
        <v>0.5</v>
      </c>
      <c r="AR789" s="219">
        <v>3.7</v>
      </c>
      <c r="AS789" s="219">
        <v>0.2</v>
      </c>
      <c r="AT789" s="219">
        <v>30.3</v>
      </c>
      <c r="AU789" s="219">
        <v>0.5</v>
      </c>
      <c r="AW789" s="219">
        <v>33</v>
      </c>
      <c r="AX789" s="219">
        <v>1</v>
      </c>
      <c r="AZ789">
        <v>1</v>
      </c>
      <c r="BA789">
        <v>0.19600000000000001</v>
      </c>
      <c r="BD789" t="s">
        <v>17215</v>
      </c>
    </row>
    <row r="790" spans="2:56" ht="18" x14ac:dyDescent="0.25">
      <c r="B790">
        <v>1</v>
      </c>
      <c r="C790" t="s">
        <v>14538</v>
      </c>
      <c r="G790" t="s">
        <v>13748</v>
      </c>
      <c r="H790" s="352" t="s">
        <v>11553</v>
      </c>
      <c r="I790" t="s">
        <v>16081</v>
      </c>
      <c r="J790" s="352" t="s">
        <v>14439</v>
      </c>
      <c r="K790">
        <v>1290</v>
      </c>
      <c r="L790">
        <v>247</v>
      </c>
      <c r="Q790" s="219">
        <v>7.6</v>
      </c>
      <c r="R790" s="219">
        <v>0.08</v>
      </c>
      <c r="T790" s="219">
        <v>2447</v>
      </c>
      <c r="U790" s="219">
        <v>77</v>
      </c>
      <c r="W790" s="219">
        <v>2311</v>
      </c>
      <c r="X790" s="219">
        <v>77</v>
      </c>
      <c r="AC790">
        <v>2</v>
      </c>
      <c r="AD790">
        <v>0.4</v>
      </c>
      <c r="AR790" s="219">
        <v>3.7</v>
      </c>
      <c r="AS790" s="219">
        <v>0.2</v>
      </c>
      <c r="AT790" s="219">
        <v>30.3</v>
      </c>
      <c r="AU790" s="219">
        <v>0.5</v>
      </c>
      <c r="AW790" s="219">
        <v>33</v>
      </c>
      <c r="AX790" s="219">
        <v>1</v>
      </c>
      <c r="AZ790">
        <v>1</v>
      </c>
      <c r="BA790">
        <v>7.0000000000000001E-3</v>
      </c>
      <c r="BD790" t="s">
        <v>17215</v>
      </c>
    </row>
    <row r="791" spans="2:56" ht="18" x14ac:dyDescent="0.25">
      <c r="B791">
        <v>1</v>
      </c>
      <c r="C791" t="s">
        <v>14538</v>
      </c>
      <c r="G791" t="s">
        <v>13748</v>
      </c>
      <c r="H791" s="352" t="s">
        <v>11553</v>
      </c>
      <c r="I791" t="s">
        <v>16081</v>
      </c>
      <c r="J791" s="352" t="s">
        <v>14439</v>
      </c>
      <c r="K791">
        <v>950</v>
      </c>
      <c r="L791">
        <v>196</v>
      </c>
      <c r="Q791" s="219">
        <v>7.8</v>
      </c>
      <c r="R791" s="219">
        <v>0.09</v>
      </c>
      <c r="T791" s="219">
        <v>2460</v>
      </c>
      <c r="U791" s="219">
        <v>52</v>
      </c>
      <c r="W791" s="219">
        <v>2268</v>
      </c>
      <c r="X791" s="219">
        <v>54</v>
      </c>
      <c r="AC791">
        <v>2.5</v>
      </c>
      <c r="AD791">
        <v>0.5</v>
      </c>
      <c r="AR791" s="219">
        <v>3.7</v>
      </c>
      <c r="AS791" s="219">
        <v>0.2</v>
      </c>
      <c r="AT791" s="219">
        <v>30.3</v>
      </c>
      <c r="AU791" s="219">
        <v>0.5</v>
      </c>
      <c r="AW791" s="219">
        <v>33</v>
      </c>
      <c r="AX791" s="219">
        <v>1</v>
      </c>
      <c r="AZ791">
        <v>1</v>
      </c>
      <c r="BA791">
        <v>-7.2999999999999995E-2</v>
      </c>
      <c r="BD791" t="s">
        <v>17215</v>
      </c>
    </row>
    <row r="792" spans="2:56" ht="18" x14ac:dyDescent="0.25">
      <c r="B792">
        <v>1</v>
      </c>
      <c r="C792" t="s">
        <v>14538</v>
      </c>
      <c r="G792" t="s">
        <v>13748</v>
      </c>
      <c r="H792" s="352" t="s">
        <v>11553</v>
      </c>
      <c r="I792" t="s">
        <v>16081</v>
      </c>
      <c r="J792" s="352" t="s">
        <v>14439</v>
      </c>
      <c r="K792">
        <v>900</v>
      </c>
      <c r="L792">
        <v>211</v>
      </c>
      <c r="Q792" s="219">
        <v>7.8</v>
      </c>
      <c r="R792" s="219">
        <v>0.1</v>
      </c>
      <c r="T792" s="219">
        <v>2422</v>
      </c>
      <c r="U792" s="219">
        <v>47</v>
      </c>
      <c r="W792" s="219">
        <v>2246</v>
      </c>
      <c r="X792" s="219">
        <v>41</v>
      </c>
      <c r="AC792">
        <v>2.2999999999999998</v>
      </c>
      <c r="AD792">
        <v>0.5</v>
      </c>
      <c r="AR792" s="219">
        <v>3.7</v>
      </c>
      <c r="AS792" s="219">
        <v>0.2</v>
      </c>
      <c r="AT792" s="219">
        <v>27</v>
      </c>
      <c r="AU792" s="219">
        <v>0.1</v>
      </c>
      <c r="AW792" s="219">
        <v>33</v>
      </c>
      <c r="AX792" s="219">
        <v>1</v>
      </c>
      <c r="AZ792">
        <v>1</v>
      </c>
      <c r="BA792">
        <v>-0.122</v>
      </c>
      <c r="BD792" t="s">
        <v>17215</v>
      </c>
    </row>
    <row r="793" spans="2:56" ht="18" x14ac:dyDescent="0.25">
      <c r="B793">
        <v>1</v>
      </c>
      <c r="C793" t="s">
        <v>14538</v>
      </c>
      <c r="G793" t="s">
        <v>13748</v>
      </c>
      <c r="H793" s="352" t="s">
        <v>11553</v>
      </c>
      <c r="I793" t="s">
        <v>16081</v>
      </c>
      <c r="J793" s="352" t="s">
        <v>14439</v>
      </c>
      <c r="K793">
        <v>1340</v>
      </c>
      <c r="L793">
        <v>207</v>
      </c>
      <c r="Q793" s="219">
        <v>7.6</v>
      </c>
      <c r="R793" s="219">
        <v>0.06</v>
      </c>
      <c r="T793" s="219">
        <v>2442</v>
      </c>
      <c r="U793" s="219">
        <v>33</v>
      </c>
      <c r="W793" s="219">
        <v>2336</v>
      </c>
      <c r="X793" s="219">
        <v>33</v>
      </c>
      <c r="AC793">
        <v>1.7</v>
      </c>
      <c r="AD793">
        <v>0.2</v>
      </c>
      <c r="AR793" s="219">
        <v>3.7</v>
      </c>
      <c r="AS793" s="219">
        <v>0.2</v>
      </c>
      <c r="AT793" s="219">
        <v>27</v>
      </c>
      <c r="AU793" s="219">
        <v>0.1</v>
      </c>
      <c r="AW793" s="219">
        <v>33</v>
      </c>
      <c r="AX793" s="219">
        <v>1</v>
      </c>
      <c r="AZ793">
        <v>1</v>
      </c>
      <c r="BA793">
        <v>0.26</v>
      </c>
      <c r="BD793" t="s">
        <v>17215</v>
      </c>
    </row>
    <row r="794" spans="2:56" ht="18" x14ac:dyDescent="0.25">
      <c r="B794">
        <v>1</v>
      </c>
      <c r="C794" t="s">
        <v>14538</v>
      </c>
      <c r="G794" t="s">
        <v>13748</v>
      </c>
      <c r="H794" s="352" t="s">
        <v>11553</v>
      </c>
      <c r="I794" t="s">
        <v>16081</v>
      </c>
      <c r="J794" s="352" t="s">
        <v>14439</v>
      </c>
      <c r="K794">
        <v>1290</v>
      </c>
      <c r="L794">
        <v>247</v>
      </c>
      <c r="Q794" s="219">
        <v>7.6</v>
      </c>
      <c r="R794" s="219">
        <v>0.08</v>
      </c>
      <c r="T794" s="219">
        <v>2447</v>
      </c>
      <c r="U794" s="219">
        <v>77</v>
      </c>
      <c r="W794" s="219">
        <v>2311</v>
      </c>
      <c r="X794" s="219">
        <v>77</v>
      </c>
      <c r="AC794">
        <v>2</v>
      </c>
      <c r="AD794">
        <v>0.4</v>
      </c>
      <c r="AR794" s="219">
        <v>3.7</v>
      </c>
      <c r="AS794" s="219">
        <v>0.2</v>
      </c>
      <c r="AT794" s="219">
        <v>30.3</v>
      </c>
      <c r="AU794" s="219">
        <v>0.5</v>
      </c>
      <c r="AW794" s="219">
        <v>33</v>
      </c>
      <c r="AX794" s="219">
        <v>1</v>
      </c>
      <c r="AZ794">
        <v>1</v>
      </c>
      <c r="BA794">
        <v>0.39500000000000002</v>
      </c>
      <c r="BD794" t="s">
        <v>17215</v>
      </c>
    </row>
    <row r="795" spans="2:56" ht="18" x14ac:dyDescent="0.25">
      <c r="B795">
        <v>1</v>
      </c>
      <c r="C795" t="s">
        <v>14538</v>
      </c>
      <c r="G795" t="s">
        <v>13748</v>
      </c>
      <c r="H795" s="352" t="s">
        <v>11553</v>
      </c>
      <c r="I795" t="s">
        <v>16081</v>
      </c>
      <c r="J795" s="352" t="s">
        <v>14439</v>
      </c>
      <c r="K795">
        <v>950</v>
      </c>
      <c r="L795">
        <v>196</v>
      </c>
      <c r="Q795" s="219">
        <v>7.8</v>
      </c>
      <c r="R795" s="219">
        <v>0.09</v>
      </c>
      <c r="T795" s="219">
        <v>2460</v>
      </c>
      <c r="U795" s="219">
        <v>52</v>
      </c>
      <c r="W795" s="219">
        <v>2268</v>
      </c>
      <c r="X795" s="219">
        <v>54</v>
      </c>
      <c r="AC795">
        <v>2.5</v>
      </c>
      <c r="AD795">
        <v>0.5</v>
      </c>
      <c r="AR795" s="219">
        <v>3.7</v>
      </c>
      <c r="AS795" s="219">
        <v>0.2</v>
      </c>
      <c r="AT795" s="219">
        <v>30.3</v>
      </c>
      <c r="AU795" s="219">
        <v>0.5</v>
      </c>
      <c r="AW795" s="219">
        <v>33</v>
      </c>
      <c r="AX795" s="219">
        <v>1</v>
      </c>
      <c r="AZ795">
        <v>1</v>
      </c>
      <c r="BA795">
        <v>-1.0369999999999999</v>
      </c>
      <c r="BD795" t="s">
        <v>17215</v>
      </c>
    </row>
    <row r="796" spans="2:56" ht="18" x14ac:dyDescent="0.25">
      <c r="B796">
        <v>1</v>
      </c>
      <c r="C796" t="s">
        <v>14538</v>
      </c>
      <c r="G796" t="s">
        <v>13748</v>
      </c>
      <c r="H796" s="352" t="s">
        <v>11553</v>
      </c>
      <c r="I796" t="s">
        <v>16081</v>
      </c>
      <c r="J796" s="352" t="s">
        <v>14439</v>
      </c>
      <c r="K796">
        <v>1340</v>
      </c>
      <c r="L796">
        <v>207</v>
      </c>
      <c r="Q796" s="219">
        <v>7.6</v>
      </c>
      <c r="R796" s="219">
        <v>0.06</v>
      </c>
      <c r="T796" s="219">
        <v>2442</v>
      </c>
      <c r="U796" s="219">
        <v>33</v>
      </c>
      <c r="W796" s="219">
        <v>2336</v>
      </c>
      <c r="X796" s="219">
        <v>33</v>
      </c>
      <c r="AC796">
        <v>1.7</v>
      </c>
      <c r="AD796">
        <v>0.2</v>
      </c>
      <c r="AR796" s="219">
        <v>3.7</v>
      </c>
      <c r="AS796" s="219">
        <v>0.2</v>
      </c>
      <c r="AT796" s="219">
        <v>27</v>
      </c>
      <c r="AU796" s="219">
        <v>0.1</v>
      </c>
      <c r="AW796" s="219">
        <v>33</v>
      </c>
      <c r="AX796" s="219">
        <v>1</v>
      </c>
      <c r="AZ796">
        <v>1</v>
      </c>
      <c r="BA796">
        <v>0.28699999999999998</v>
      </c>
      <c r="BD796" t="s">
        <v>17215</v>
      </c>
    </row>
    <row r="797" spans="2:56" ht="18" x14ac:dyDescent="0.25">
      <c r="B797">
        <v>1</v>
      </c>
      <c r="C797" t="s">
        <v>14538</v>
      </c>
      <c r="G797" t="s">
        <v>13748</v>
      </c>
      <c r="H797" s="352" t="s">
        <v>11553</v>
      </c>
      <c r="I797" t="s">
        <v>16081</v>
      </c>
      <c r="J797" s="352" t="s">
        <v>14439</v>
      </c>
      <c r="K797">
        <v>950</v>
      </c>
      <c r="L797">
        <v>196</v>
      </c>
      <c r="Q797" s="219">
        <v>7.8</v>
      </c>
      <c r="R797" s="219">
        <v>0.09</v>
      </c>
      <c r="T797" s="219">
        <v>2460</v>
      </c>
      <c r="U797" s="219">
        <v>52</v>
      </c>
      <c r="W797" s="219">
        <v>2268</v>
      </c>
      <c r="X797" s="219">
        <v>54</v>
      </c>
      <c r="AC797">
        <v>2.5</v>
      </c>
      <c r="AD797">
        <v>0.5</v>
      </c>
      <c r="AR797" s="219">
        <v>3.7</v>
      </c>
      <c r="AS797" s="219">
        <v>0.2</v>
      </c>
      <c r="AT797" s="219">
        <v>30.3</v>
      </c>
      <c r="AU797" s="219">
        <v>0.5</v>
      </c>
      <c r="AW797" s="219">
        <v>33</v>
      </c>
      <c r="AX797" s="219">
        <v>1</v>
      </c>
      <c r="AZ797">
        <v>1</v>
      </c>
      <c r="BA797">
        <v>0.14399999999999999</v>
      </c>
      <c r="BD797" t="s">
        <v>17215</v>
      </c>
    </row>
    <row r="798" spans="2:56" ht="18" x14ac:dyDescent="0.25">
      <c r="B798">
        <v>1</v>
      </c>
      <c r="C798" t="s">
        <v>14538</v>
      </c>
      <c r="G798" t="s">
        <v>16063</v>
      </c>
      <c r="H798" s="352" t="s">
        <v>11553</v>
      </c>
      <c r="I798" t="s">
        <v>16080</v>
      </c>
      <c r="J798" s="352" t="s">
        <v>14439</v>
      </c>
      <c r="K798">
        <v>950</v>
      </c>
      <c r="L798">
        <v>196</v>
      </c>
      <c r="Q798" s="219">
        <v>7.8</v>
      </c>
      <c r="R798" s="219">
        <v>0.09</v>
      </c>
      <c r="T798" s="219">
        <v>2460</v>
      </c>
      <c r="U798" s="219">
        <v>52</v>
      </c>
      <c r="W798" s="219">
        <v>2268</v>
      </c>
      <c r="X798" s="219">
        <v>54</v>
      </c>
      <c r="AC798">
        <v>2.5</v>
      </c>
      <c r="AD798">
        <v>0.5</v>
      </c>
      <c r="AR798" s="219">
        <v>3.7</v>
      </c>
      <c r="AS798" s="219">
        <v>0.2</v>
      </c>
      <c r="AT798" s="219">
        <v>30.3</v>
      </c>
      <c r="AU798" s="219">
        <v>0.5</v>
      </c>
      <c r="AW798" s="219">
        <v>33</v>
      </c>
      <c r="AX798" s="219">
        <v>1</v>
      </c>
      <c r="AZ798">
        <v>1</v>
      </c>
      <c r="BA798">
        <v>0.124</v>
      </c>
      <c r="BD798" t="s">
        <v>17215</v>
      </c>
    </row>
    <row r="799" spans="2:56" ht="18" x14ac:dyDescent="0.25">
      <c r="B799">
        <v>1</v>
      </c>
      <c r="C799" t="s">
        <v>14538</v>
      </c>
      <c r="G799" t="s">
        <v>16063</v>
      </c>
      <c r="H799" s="352" t="s">
        <v>11553</v>
      </c>
      <c r="I799" t="s">
        <v>16080</v>
      </c>
      <c r="J799" s="352" t="s">
        <v>14439</v>
      </c>
      <c r="K799">
        <v>1340</v>
      </c>
      <c r="L799">
        <v>207</v>
      </c>
      <c r="Q799" s="219">
        <v>7.6</v>
      </c>
      <c r="R799" s="219">
        <v>0.06</v>
      </c>
      <c r="T799" s="219">
        <v>2442</v>
      </c>
      <c r="U799" s="219">
        <v>33</v>
      </c>
      <c r="W799" s="219">
        <v>2336</v>
      </c>
      <c r="X799" s="219">
        <v>33</v>
      </c>
      <c r="AC799">
        <v>1.7</v>
      </c>
      <c r="AD799">
        <v>0.2</v>
      </c>
      <c r="AR799" s="219">
        <v>3.7</v>
      </c>
      <c r="AS799" s="219">
        <v>0.2</v>
      </c>
      <c r="AT799" s="219">
        <v>27</v>
      </c>
      <c r="AU799" s="219">
        <v>0.1</v>
      </c>
      <c r="AW799" s="219">
        <v>33</v>
      </c>
      <c r="AX799" s="219">
        <v>1</v>
      </c>
      <c r="AZ799">
        <v>1</v>
      </c>
      <c r="BA799">
        <v>0.40400000000000003</v>
      </c>
      <c r="BD799" t="s">
        <v>17215</v>
      </c>
    </row>
    <row r="800" spans="2:56" ht="18" x14ac:dyDescent="0.25">
      <c r="B800">
        <v>1</v>
      </c>
      <c r="C800" t="s">
        <v>14538</v>
      </c>
      <c r="G800" t="s">
        <v>16063</v>
      </c>
      <c r="H800" s="352" t="s">
        <v>11553</v>
      </c>
      <c r="I800" t="s">
        <v>16080</v>
      </c>
      <c r="J800" s="352" t="s">
        <v>14439</v>
      </c>
      <c r="K800">
        <v>400</v>
      </c>
      <c r="L800">
        <v>60</v>
      </c>
      <c r="Q800" s="219">
        <v>8.1</v>
      </c>
      <c r="R800" s="219">
        <v>0.05</v>
      </c>
      <c r="T800" s="219">
        <v>2377</v>
      </c>
      <c r="U800" s="219">
        <v>41</v>
      </c>
      <c r="W800" s="219">
        <v>2057</v>
      </c>
      <c r="X800" s="219">
        <v>43</v>
      </c>
      <c r="AC800">
        <v>3.8</v>
      </c>
      <c r="AD800">
        <v>3</v>
      </c>
      <c r="AR800" s="219">
        <v>3.7</v>
      </c>
      <c r="AS800" s="219">
        <v>0.2</v>
      </c>
      <c r="AT800" s="219">
        <v>27</v>
      </c>
      <c r="AU800" s="219">
        <v>0.1</v>
      </c>
      <c r="AW800" s="219">
        <v>33</v>
      </c>
      <c r="AX800" s="219">
        <v>1</v>
      </c>
      <c r="AZ800">
        <v>1</v>
      </c>
      <c r="BA800">
        <v>-1.9E-2</v>
      </c>
      <c r="BD800" t="s">
        <v>17215</v>
      </c>
    </row>
    <row r="801" spans="2:56" ht="18" x14ac:dyDescent="0.25">
      <c r="B801">
        <v>1</v>
      </c>
      <c r="C801" t="s">
        <v>14538</v>
      </c>
      <c r="G801" t="s">
        <v>16063</v>
      </c>
      <c r="H801" s="352" t="s">
        <v>11553</v>
      </c>
      <c r="I801" t="s">
        <v>16080</v>
      </c>
      <c r="J801" s="352" t="s">
        <v>14439</v>
      </c>
      <c r="K801">
        <v>950</v>
      </c>
      <c r="L801">
        <v>196</v>
      </c>
      <c r="Q801" s="219">
        <v>7.8</v>
      </c>
      <c r="R801" s="219">
        <v>0.09</v>
      </c>
      <c r="T801" s="219">
        <v>2460</v>
      </c>
      <c r="U801" s="219">
        <v>52</v>
      </c>
      <c r="W801" s="219">
        <v>2268</v>
      </c>
      <c r="X801" s="219">
        <v>54</v>
      </c>
      <c r="AC801">
        <v>2.5</v>
      </c>
      <c r="AD801">
        <v>0.5</v>
      </c>
      <c r="AR801" s="219">
        <v>3.7</v>
      </c>
      <c r="AS801" s="219">
        <v>0.2</v>
      </c>
      <c r="AT801" s="219">
        <v>30.3</v>
      </c>
      <c r="AU801" s="219">
        <v>0.5</v>
      </c>
      <c r="AW801" s="219">
        <v>33</v>
      </c>
      <c r="AX801" s="219">
        <v>1</v>
      </c>
      <c r="AZ801">
        <v>1</v>
      </c>
      <c r="BA801">
        <v>0.122</v>
      </c>
      <c r="BD801" t="s">
        <v>17215</v>
      </c>
    </row>
    <row r="802" spans="2:56" ht="18" x14ac:dyDescent="0.25">
      <c r="B802">
        <v>1</v>
      </c>
      <c r="C802" t="s">
        <v>14538</v>
      </c>
      <c r="G802" t="s">
        <v>16063</v>
      </c>
      <c r="H802" s="352" t="s">
        <v>11553</v>
      </c>
      <c r="I802" t="s">
        <v>16080</v>
      </c>
      <c r="J802" s="352" t="s">
        <v>14439</v>
      </c>
      <c r="K802">
        <v>400</v>
      </c>
      <c r="L802">
        <v>49</v>
      </c>
      <c r="Q802" s="219">
        <v>8.1</v>
      </c>
      <c r="R802" s="219">
        <v>0.04</v>
      </c>
      <c r="T802" s="219">
        <v>2406</v>
      </c>
      <c r="U802" s="219">
        <v>47</v>
      </c>
      <c r="W802" s="219">
        <v>2052</v>
      </c>
      <c r="X802" s="219">
        <v>38</v>
      </c>
      <c r="AC802">
        <v>4.3</v>
      </c>
      <c r="AD802">
        <v>4</v>
      </c>
      <c r="AR802" s="219">
        <v>3.7</v>
      </c>
      <c r="AS802" s="219">
        <v>0.2</v>
      </c>
      <c r="AT802" s="219">
        <v>30.3</v>
      </c>
      <c r="AU802" s="219">
        <v>0.5</v>
      </c>
      <c r="AW802" s="219">
        <v>33</v>
      </c>
      <c r="AX802" s="219">
        <v>1</v>
      </c>
      <c r="AZ802">
        <v>1</v>
      </c>
      <c r="BA802">
        <v>-0.24399999999999999</v>
      </c>
      <c r="BD802" t="s">
        <v>17215</v>
      </c>
    </row>
    <row r="803" spans="2:56" ht="18" x14ac:dyDescent="0.25">
      <c r="B803">
        <v>1</v>
      </c>
      <c r="C803" t="s">
        <v>14538</v>
      </c>
      <c r="G803" t="s">
        <v>16063</v>
      </c>
      <c r="H803" s="352" t="s">
        <v>11553</v>
      </c>
      <c r="I803" t="s">
        <v>16080</v>
      </c>
      <c r="J803" s="352" t="s">
        <v>14439</v>
      </c>
      <c r="K803">
        <v>400</v>
      </c>
      <c r="L803">
        <v>60</v>
      </c>
      <c r="Q803" s="219">
        <v>8.1</v>
      </c>
      <c r="R803" s="219">
        <v>0.05</v>
      </c>
      <c r="T803" s="219">
        <v>2377</v>
      </c>
      <c r="U803" s="219">
        <v>41</v>
      </c>
      <c r="W803" s="219">
        <v>2057</v>
      </c>
      <c r="X803" s="219">
        <v>43</v>
      </c>
      <c r="AC803">
        <v>3.8</v>
      </c>
      <c r="AD803">
        <v>3</v>
      </c>
      <c r="AR803" s="219">
        <v>3.7</v>
      </c>
      <c r="AS803" s="219">
        <v>0.2</v>
      </c>
      <c r="AT803" s="219">
        <v>27</v>
      </c>
      <c r="AU803" s="219">
        <v>0.1</v>
      </c>
      <c r="AW803" s="219">
        <v>33</v>
      </c>
      <c r="AX803" s="219">
        <v>1</v>
      </c>
      <c r="AZ803">
        <v>1</v>
      </c>
      <c r="BA803">
        <v>0.47099999999999997</v>
      </c>
      <c r="BD803" t="s">
        <v>17215</v>
      </c>
    </row>
    <row r="804" spans="2:56" ht="18" x14ac:dyDescent="0.25">
      <c r="B804">
        <v>1</v>
      </c>
      <c r="C804" t="s">
        <v>14538</v>
      </c>
      <c r="G804" t="s">
        <v>16063</v>
      </c>
      <c r="H804" s="352" t="s">
        <v>11553</v>
      </c>
      <c r="I804" t="s">
        <v>16080</v>
      </c>
      <c r="J804" s="352" t="s">
        <v>14439</v>
      </c>
      <c r="K804">
        <v>400</v>
      </c>
      <c r="L804">
        <v>60</v>
      </c>
      <c r="Q804" s="219">
        <v>8.1</v>
      </c>
      <c r="R804" s="219">
        <v>0.05</v>
      </c>
      <c r="T804" s="219">
        <v>2377</v>
      </c>
      <c r="U804" s="219">
        <v>41</v>
      </c>
      <c r="W804" s="219">
        <v>2057</v>
      </c>
      <c r="X804" s="219">
        <v>43</v>
      </c>
      <c r="AC804">
        <v>3.8</v>
      </c>
      <c r="AD804">
        <v>3</v>
      </c>
      <c r="AR804" s="219">
        <v>3.7</v>
      </c>
      <c r="AS804" s="219">
        <v>0.2</v>
      </c>
      <c r="AT804" s="219">
        <v>27</v>
      </c>
      <c r="AU804" s="219">
        <v>0.1</v>
      </c>
      <c r="AW804" s="219">
        <v>33</v>
      </c>
      <c r="AX804" s="219">
        <v>1</v>
      </c>
      <c r="AZ804">
        <v>1</v>
      </c>
      <c r="BA804">
        <v>-0.13100000000000001</v>
      </c>
      <c r="BD804" t="s">
        <v>17215</v>
      </c>
    </row>
    <row r="805" spans="2:56" ht="18" x14ac:dyDescent="0.25">
      <c r="B805">
        <v>1</v>
      </c>
      <c r="C805" t="s">
        <v>14538</v>
      </c>
      <c r="G805" t="s">
        <v>16063</v>
      </c>
      <c r="H805" s="352" t="s">
        <v>11553</v>
      </c>
      <c r="I805" t="s">
        <v>16080</v>
      </c>
      <c r="J805" s="352" t="s">
        <v>14439</v>
      </c>
      <c r="K805">
        <v>950</v>
      </c>
      <c r="L805">
        <v>196</v>
      </c>
      <c r="Q805" s="219">
        <v>7.8</v>
      </c>
      <c r="R805" s="219">
        <v>0.09</v>
      </c>
      <c r="T805" s="219">
        <v>2460</v>
      </c>
      <c r="U805" s="219">
        <v>52</v>
      </c>
      <c r="W805" s="219">
        <v>2268</v>
      </c>
      <c r="X805" s="219">
        <v>54</v>
      </c>
      <c r="AC805">
        <v>2.5</v>
      </c>
      <c r="AD805">
        <v>0.5</v>
      </c>
      <c r="AR805" s="219">
        <v>3.7</v>
      </c>
      <c r="AS805" s="219">
        <v>0.2</v>
      </c>
      <c r="AT805" s="219">
        <v>30.3</v>
      </c>
      <c r="AU805" s="219">
        <v>0.5</v>
      </c>
      <c r="AW805" s="219">
        <v>33</v>
      </c>
      <c r="AX805" s="219">
        <v>1</v>
      </c>
      <c r="AZ805">
        <v>1</v>
      </c>
      <c r="BA805">
        <v>0.20399999999999999</v>
      </c>
      <c r="BD805" t="s">
        <v>17215</v>
      </c>
    </row>
    <row r="806" spans="2:56" ht="18" x14ac:dyDescent="0.25">
      <c r="B806">
        <v>1</v>
      </c>
      <c r="C806" t="s">
        <v>14538</v>
      </c>
      <c r="G806" t="s">
        <v>16063</v>
      </c>
      <c r="H806" s="352" t="s">
        <v>11553</v>
      </c>
      <c r="I806" t="s">
        <v>16080</v>
      </c>
      <c r="J806" s="352" t="s">
        <v>14439</v>
      </c>
      <c r="K806">
        <v>400</v>
      </c>
      <c r="L806">
        <v>49</v>
      </c>
      <c r="Q806" s="219">
        <v>8.1</v>
      </c>
      <c r="R806" s="219">
        <v>0.04</v>
      </c>
      <c r="T806" s="219">
        <v>2406</v>
      </c>
      <c r="U806" s="219">
        <v>47</v>
      </c>
      <c r="W806" s="219">
        <v>2052</v>
      </c>
      <c r="X806" s="219">
        <v>38</v>
      </c>
      <c r="AC806">
        <v>4.3</v>
      </c>
      <c r="AD806">
        <v>4</v>
      </c>
      <c r="AR806" s="219">
        <v>3.7</v>
      </c>
      <c r="AS806" s="219">
        <v>0.2</v>
      </c>
      <c r="AT806" s="219">
        <v>30.3</v>
      </c>
      <c r="AU806" s="219">
        <v>0.5</v>
      </c>
      <c r="AW806" s="219">
        <v>33</v>
      </c>
      <c r="AX806" s="219">
        <v>1</v>
      </c>
      <c r="AZ806">
        <v>1</v>
      </c>
      <c r="BA806">
        <v>0.625</v>
      </c>
      <c r="BD806" t="s">
        <v>17215</v>
      </c>
    </row>
    <row r="807" spans="2:56" ht="18" x14ac:dyDescent="0.25">
      <c r="B807">
        <v>1</v>
      </c>
      <c r="C807" t="s">
        <v>14538</v>
      </c>
      <c r="G807" t="s">
        <v>16063</v>
      </c>
      <c r="H807" s="352" t="s">
        <v>11553</v>
      </c>
      <c r="I807" t="s">
        <v>16080</v>
      </c>
      <c r="J807" s="352" t="s">
        <v>14439</v>
      </c>
      <c r="K807">
        <v>900</v>
      </c>
      <c r="L807">
        <v>211</v>
      </c>
      <c r="Q807" s="219">
        <v>7.8</v>
      </c>
      <c r="R807" s="219">
        <v>0.1</v>
      </c>
      <c r="T807" s="219">
        <v>2422</v>
      </c>
      <c r="U807" s="219">
        <v>47</v>
      </c>
      <c r="W807" s="219">
        <v>2246</v>
      </c>
      <c r="X807" s="219">
        <v>41</v>
      </c>
      <c r="AC807">
        <v>2.2999999999999998</v>
      </c>
      <c r="AD807">
        <v>0.5</v>
      </c>
      <c r="AR807" s="219">
        <v>3.7</v>
      </c>
      <c r="AS807" s="219">
        <v>0.2</v>
      </c>
      <c r="AT807" s="219">
        <v>27</v>
      </c>
      <c r="AU807" s="219">
        <v>0.1</v>
      </c>
      <c r="AW807" s="219">
        <v>33</v>
      </c>
      <c r="AX807" s="219">
        <v>1</v>
      </c>
      <c r="AZ807">
        <v>1</v>
      </c>
      <c r="BA807">
        <v>-0.49</v>
      </c>
      <c r="BD807" t="s">
        <v>17215</v>
      </c>
    </row>
    <row r="808" spans="2:56" ht="18" x14ac:dyDescent="0.25">
      <c r="B808">
        <v>1</v>
      </c>
      <c r="C808" t="s">
        <v>14538</v>
      </c>
      <c r="G808" t="s">
        <v>16063</v>
      </c>
      <c r="H808" s="352" t="s">
        <v>11553</v>
      </c>
      <c r="I808" t="s">
        <v>16080</v>
      </c>
      <c r="J808" s="352" t="s">
        <v>14439</v>
      </c>
      <c r="K808">
        <v>400</v>
      </c>
      <c r="L808">
        <v>49</v>
      </c>
      <c r="Q808" s="219">
        <v>8.1</v>
      </c>
      <c r="R808" s="219">
        <v>0.04</v>
      </c>
      <c r="T808" s="219">
        <v>2406</v>
      </c>
      <c r="U808" s="219">
        <v>47</v>
      </c>
      <c r="W808" s="219">
        <v>2052</v>
      </c>
      <c r="X808" s="219">
        <v>38</v>
      </c>
      <c r="AC808">
        <v>4.3</v>
      </c>
      <c r="AD808">
        <v>4</v>
      </c>
      <c r="AR808" s="219">
        <v>3.7</v>
      </c>
      <c r="AS808" s="219">
        <v>0.2</v>
      </c>
      <c r="AT808" s="219">
        <v>30.3</v>
      </c>
      <c r="AU808" s="219">
        <v>0.5</v>
      </c>
      <c r="AW808" s="219">
        <v>33</v>
      </c>
      <c r="AX808" s="219">
        <v>1</v>
      </c>
      <c r="AZ808">
        <v>1</v>
      </c>
      <c r="BA808">
        <v>-0.21</v>
      </c>
      <c r="BD808" t="s">
        <v>17215</v>
      </c>
    </row>
    <row r="809" spans="2:56" ht="18" x14ac:dyDescent="0.25">
      <c r="B809">
        <v>1</v>
      </c>
      <c r="C809" t="s">
        <v>14538</v>
      </c>
      <c r="G809" t="s">
        <v>16063</v>
      </c>
      <c r="H809" s="352" t="s">
        <v>11553</v>
      </c>
      <c r="I809" t="s">
        <v>16080</v>
      </c>
      <c r="J809" s="352" t="s">
        <v>14439</v>
      </c>
      <c r="K809">
        <v>400</v>
      </c>
      <c r="L809">
        <v>60</v>
      </c>
      <c r="Q809" s="219">
        <v>8.1</v>
      </c>
      <c r="R809" s="219">
        <v>0.05</v>
      </c>
      <c r="T809" s="219">
        <v>2377</v>
      </c>
      <c r="U809" s="219">
        <v>41</v>
      </c>
      <c r="W809" s="219">
        <v>2057</v>
      </c>
      <c r="X809" s="219">
        <v>43</v>
      </c>
      <c r="AC809">
        <v>3.8</v>
      </c>
      <c r="AD809">
        <v>3</v>
      </c>
      <c r="AR809" s="219">
        <v>3.7</v>
      </c>
      <c r="AS809" s="219">
        <v>0.2</v>
      </c>
      <c r="AT809" s="219">
        <v>27</v>
      </c>
      <c r="AU809" s="219">
        <v>0.1</v>
      </c>
      <c r="AW809" s="219">
        <v>33</v>
      </c>
      <c r="AX809" s="219">
        <v>1</v>
      </c>
      <c r="AZ809">
        <v>1</v>
      </c>
      <c r="BA809">
        <v>0.51800000000000002</v>
      </c>
      <c r="BD809" t="s">
        <v>17215</v>
      </c>
    </row>
    <row r="810" spans="2:56" ht="18" x14ac:dyDescent="0.25">
      <c r="B810">
        <v>1</v>
      </c>
      <c r="C810" t="s">
        <v>14538</v>
      </c>
      <c r="G810" t="s">
        <v>16063</v>
      </c>
      <c r="H810" s="352" t="s">
        <v>11553</v>
      </c>
      <c r="I810" t="s">
        <v>16080</v>
      </c>
      <c r="J810" s="352" t="s">
        <v>14439</v>
      </c>
      <c r="K810">
        <v>900</v>
      </c>
      <c r="L810">
        <v>211</v>
      </c>
      <c r="Q810" s="219">
        <v>7.8</v>
      </c>
      <c r="R810" s="219">
        <v>0.1</v>
      </c>
      <c r="T810" s="219">
        <v>2422</v>
      </c>
      <c r="U810" s="219">
        <v>47</v>
      </c>
      <c r="W810" s="219">
        <v>2246</v>
      </c>
      <c r="X810" s="219">
        <v>41</v>
      </c>
      <c r="AC810">
        <v>2.2999999999999998</v>
      </c>
      <c r="AD810">
        <v>0.5</v>
      </c>
      <c r="AR810" s="219">
        <v>3.7</v>
      </c>
      <c r="AS810" s="219">
        <v>0.2</v>
      </c>
      <c r="AT810" s="219">
        <v>27</v>
      </c>
      <c r="AU810" s="219">
        <v>0.1</v>
      </c>
      <c r="AW810" s="219">
        <v>33</v>
      </c>
      <c r="AX810" s="219">
        <v>1</v>
      </c>
      <c r="AZ810">
        <v>1</v>
      </c>
      <c r="BA810">
        <v>-0.188</v>
      </c>
      <c r="BD810" t="s">
        <v>17215</v>
      </c>
    </row>
    <row r="811" spans="2:56" ht="18" x14ac:dyDescent="0.25">
      <c r="B811">
        <v>1</v>
      </c>
      <c r="C811" t="s">
        <v>14538</v>
      </c>
      <c r="G811" t="s">
        <v>16063</v>
      </c>
      <c r="H811" s="352" t="s">
        <v>11553</v>
      </c>
      <c r="I811" t="s">
        <v>16080</v>
      </c>
      <c r="J811" s="352" t="s">
        <v>14439</v>
      </c>
      <c r="K811">
        <v>1290</v>
      </c>
      <c r="L811">
        <v>247</v>
      </c>
      <c r="Q811" s="219">
        <v>7.6</v>
      </c>
      <c r="R811" s="219">
        <v>0.08</v>
      </c>
      <c r="T811" s="219">
        <v>2447</v>
      </c>
      <c r="U811" s="219">
        <v>77</v>
      </c>
      <c r="W811" s="219">
        <v>2311</v>
      </c>
      <c r="X811" s="219">
        <v>77</v>
      </c>
      <c r="AC811">
        <v>2</v>
      </c>
      <c r="AD811">
        <v>0.4</v>
      </c>
      <c r="AR811" s="219">
        <v>3.7</v>
      </c>
      <c r="AS811" s="219">
        <v>0.2</v>
      </c>
      <c r="AT811" s="219">
        <v>30.3</v>
      </c>
      <c r="AU811" s="219">
        <v>0.5</v>
      </c>
      <c r="AW811" s="219">
        <v>33</v>
      </c>
      <c r="AX811" s="219">
        <v>1</v>
      </c>
      <c r="AZ811">
        <v>1</v>
      </c>
      <c r="BA811">
        <v>-0.20200000000000001</v>
      </c>
      <c r="BD811" t="s">
        <v>17215</v>
      </c>
    </row>
    <row r="812" spans="2:56" ht="18" x14ac:dyDescent="0.25">
      <c r="B812">
        <v>1</v>
      </c>
      <c r="C812" t="s">
        <v>14538</v>
      </c>
      <c r="G812" t="s">
        <v>16063</v>
      </c>
      <c r="H812" s="352" t="s">
        <v>11553</v>
      </c>
      <c r="I812" t="s">
        <v>16080</v>
      </c>
      <c r="J812" s="352" t="s">
        <v>14439</v>
      </c>
      <c r="K812">
        <v>1290</v>
      </c>
      <c r="L812">
        <v>247</v>
      </c>
      <c r="Q812" s="219">
        <v>7.6</v>
      </c>
      <c r="R812" s="219">
        <v>0.08</v>
      </c>
      <c r="T812" s="219">
        <v>2447</v>
      </c>
      <c r="U812" s="219">
        <v>77</v>
      </c>
      <c r="W812" s="219">
        <v>2311</v>
      </c>
      <c r="X812" s="219">
        <v>77</v>
      </c>
      <c r="AC812">
        <v>2</v>
      </c>
      <c r="AD812">
        <v>0.4</v>
      </c>
      <c r="AR812" s="219">
        <v>3.7</v>
      </c>
      <c r="AS812" s="219">
        <v>0.2</v>
      </c>
      <c r="AT812" s="219">
        <v>30.3</v>
      </c>
      <c r="AU812" s="219">
        <v>0.5</v>
      </c>
      <c r="AW812" s="219">
        <v>33</v>
      </c>
      <c r="AX812" s="219">
        <v>1</v>
      </c>
      <c r="AZ812">
        <v>1</v>
      </c>
      <c r="BA812">
        <v>0.28899999999999998</v>
      </c>
      <c r="BD812" t="s">
        <v>17215</v>
      </c>
    </row>
    <row r="813" spans="2:56" ht="18" x14ac:dyDescent="0.25">
      <c r="B813">
        <v>1</v>
      </c>
      <c r="C813" t="s">
        <v>14538</v>
      </c>
      <c r="G813" t="s">
        <v>16063</v>
      </c>
      <c r="H813" s="352" t="s">
        <v>11553</v>
      </c>
      <c r="I813" t="s">
        <v>16080</v>
      </c>
      <c r="J813" s="352" t="s">
        <v>14439</v>
      </c>
      <c r="K813">
        <v>1340</v>
      </c>
      <c r="L813">
        <v>207</v>
      </c>
      <c r="Q813" s="219">
        <v>7.6</v>
      </c>
      <c r="R813" s="219">
        <v>0.06</v>
      </c>
      <c r="T813" s="219">
        <v>2442</v>
      </c>
      <c r="U813" s="219">
        <v>33</v>
      </c>
      <c r="W813" s="219">
        <v>2336</v>
      </c>
      <c r="X813" s="219">
        <v>33</v>
      </c>
      <c r="AC813">
        <v>1.7</v>
      </c>
      <c r="AD813">
        <v>0.2</v>
      </c>
      <c r="AR813" s="219">
        <v>3.7</v>
      </c>
      <c r="AS813" s="219">
        <v>0.2</v>
      </c>
      <c r="AT813" s="219">
        <v>27</v>
      </c>
      <c r="AU813" s="219">
        <v>0.1</v>
      </c>
      <c r="AW813" s="219">
        <v>33</v>
      </c>
      <c r="AX813" s="219">
        <v>1</v>
      </c>
      <c r="AZ813">
        <v>1</v>
      </c>
      <c r="BA813">
        <v>-8.2000000000000003E-2</v>
      </c>
      <c r="BD813" t="s">
        <v>17215</v>
      </c>
    </row>
    <row r="814" spans="2:56" ht="18" x14ac:dyDescent="0.25">
      <c r="B814">
        <v>1</v>
      </c>
      <c r="C814" t="s">
        <v>14538</v>
      </c>
      <c r="G814" t="s">
        <v>16063</v>
      </c>
      <c r="H814" s="352" t="s">
        <v>11553</v>
      </c>
      <c r="I814" t="s">
        <v>16080</v>
      </c>
      <c r="J814" s="352" t="s">
        <v>14439</v>
      </c>
      <c r="K814">
        <v>900</v>
      </c>
      <c r="L814">
        <v>211</v>
      </c>
      <c r="Q814" s="219">
        <v>7.8</v>
      </c>
      <c r="R814" s="219">
        <v>0.1</v>
      </c>
      <c r="T814" s="219">
        <v>2422</v>
      </c>
      <c r="U814" s="219">
        <v>47</v>
      </c>
      <c r="W814" s="219">
        <v>2246</v>
      </c>
      <c r="X814" s="219">
        <v>41</v>
      </c>
      <c r="AC814">
        <v>2.2999999999999998</v>
      </c>
      <c r="AD814">
        <v>0.5</v>
      </c>
      <c r="AR814" s="219">
        <v>3.7</v>
      </c>
      <c r="AS814" s="219">
        <v>0.2</v>
      </c>
      <c r="AT814" s="219">
        <v>27</v>
      </c>
      <c r="AU814" s="219">
        <v>0.1</v>
      </c>
      <c r="AW814" s="219">
        <v>33</v>
      </c>
      <c r="AX814" s="219">
        <v>1</v>
      </c>
      <c r="AZ814">
        <v>1</v>
      </c>
      <c r="BA814">
        <v>-0.17199999999999999</v>
      </c>
      <c r="BD814" t="s">
        <v>17215</v>
      </c>
    </row>
    <row r="815" spans="2:56" ht="18" x14ac:dyDescent="0.25">
      <c r="B815">
        <v>1</v>
      </c>
      <c r="C815" t="s">
        <v>14538</v>
      </c>
      <c r="G815" t="s">
        <v>16063</v>
      </c>
      <c r="H815" s="352" t="s">
        <v>11553</v>
      </c>
      <c r="I815" t="s">
        <v>16080</v>
      </c>
      <c r="J815" s="352" t="s">
        <v>14439</v>
      </c>
      <c r="K815">
        <v>400</v>
      </c>
      <c r="L815">
        <v>60</v>
      </c>
      <c r="Q815" s="219">
        <v>8.1</v>
      </c>
      <c r="R815" s="219">
        <v>0.05</v>
      </c>
      <c r="T815" s="219">
        <v>2377</v>
      </c>
      <c r="U815" s="219">
        <v>41</v>
      </c>
      <c r="W815" s="219">
        <v>2057</v>
      </c>
      <c r="X815" s="219">
        <v>43</v>
      </c>
      <c r="AC815">
        <v>3.8</v>
      </c>
      <c r="AD815">
        <v>3</v>
      </c>
      <c r="AR815" s="219">
        <v>3.7</v>
      </c>
      <c r="AS815" s="219">
        <v>0.2</v>
      </c>
      <c r="AT815" s="219">
        <v>27</v>
      </c>
      <c r="AU815" s="219">
        <v>0.1</v>
      </c>
      <c r="AW815" s="219">
        <v>33</v>
      </c>
      <c r="AX815" s="219">
        <v>1</v>
      </c>
      <c r="AZ815">
        <v>1</v>
      </c>
      <c r="BA815">
        <v>0.46700000000000003</v>
      </c>
      <c r="BD815" t="s">
        <v>17215</v>
      </c>
    </row>
    <row r="816" spans="2:56" ht="18" x14ac:dyDescent="0.25">
      <c r="B816">
        <v>1</v>
      </c>
      <c r="C816" t="s">
        <v>14538</v>
      </c>
      <c r="G816" t="s">
        <v>16063</v>
      </c>
      <c r="H816" s="352" t="s">
        <v>11553</v>
      </c>
      <c r="I816" t="s">
        <v>16080</v>
      </c>
      <c r="J816" s="352" t="s">
        <v>14439</v>
      </c>
      <c r="K816">
        <v>400</v>
      </c>
      <c r="L816">
        <v>60</v>
      </c>
      <c r="Q816" s="219">
        <v>8.1</v>
      </c>
      <c r="R816" s="219">
        <v>0.05</v>
      </c>
      <c r="T816" s="219">
        <v>2377</v>
      </c>
      <c r="U816" s="219">
        <v>41</v>
      </c>
      <c r="W816" s="219">
        <v>2057</v>
      </c>
      <c r="X816" s="219">
        <v>43</v>
      </c>
      <c r="AC816">
        <v>3.8</v>
      </c>
      <c r="AD816">
        <v>3</v>
      </c>
      <c r="AR816" s="219">
        <v>3.7</v>
      </c>
      <c r="AS816" s="219">
        <v>0.2</v>
      </c>
      <c r="AT816" s="219">
        <v>27</v>
      </c>
      <c r="AU816" s="219">
        <v>0.1</v>
      </c>
      <c r="AW816" s="219">
        <v>33</v>
      </c>
      <c r="AX816" s="219">
        <v>1</v>
      </c>
      <c r="AZ816">
        <v>1</v>
      </c>
      <c r="BA816">
        <v>-6.3E-2</v>
      </c>
      <c r="BD816" t="s">
        <v>17215</v>
      </c>
    </row>
    <row r="817" spans="2:56" ht="18" x14ac:dyDescent="0.25">
      <c r="B817">
        <v>1</v>
      </c>
      <c r="C817" t="s">
        <v>14538</v>
      </c>
      <c r="G817" t="s">
        <v>16063</v>
      </c>
      <c r="H817" s="352" t="s">
        <v>11553</v>
      </c>
      <c r="I817" t="s">
        <v>16080</v>
      </c>
      <c r="J817" s="352" t="s">
        <v>14439</v>
      </c>
      <c r="K817">
        <v>1340</v>
      </c>
      <c r="L817">
        <v>207</v>
      </c>
      <c r="Q817" s="219">
        <v>7.6</v>
      </c>
      <c r="R817" s="219">
        <v>0.06</v>
      </c>
      <c r="T817" s="219">
        <v>2442</v>
      </c>
      <c r="U817" s="219">
        <v>33</v>
      </c>
      <c r="W817" s="219">
        <v>2336</v>
      </c>
      <c r="X817" s="219">
        <v>33</v>
      </c>
      <c r="AC817">
        <v>1.7</v>
      </c>
      <c r="AD817">
        <v>0.2</v>
      </c>
      <c r="AR817" s="219">
        <v>3.7</v>
      </c>
      <c r="AS817" s="219">
        <v>0.2</v>
      </c>
      <c r="AT817" s="219">
        <v>27</v>
      </c>
      <c r="AU817" s="219">
        <v>0.1</v>
      </c>
      <c r="AW817" s="219">
        <v>33</v>
      </c>
      <c r="AX817" s="219">
        <v>1</v>
      </c>
      <c r="AZ817">
        <v>1</v>
      </c>
      <c r="BA817">
        <v>0.184</v>
      </c>
      <c r="BD817" t="s">
        <v>17215</v>
      </c>
    </row>
    <row r="818" spans="2:56" ht="18" x14ac:dyDescent="0.25">
      <c r="B818">
        <v>1</v>
      </c>
      <c r="C818" t="s">
        <v>14538</v>
      </c>
      <c r="G818" t="s">
        <v>16063</v>
      </c>
      <c r="H818" s="352" t="s">
        <v>11553</v>
      </c>
      <c r="I818" t="s">
        <v>16082</v>
      </c>
      <c r="J818" s="352" t="s">
        <v>14439</v>
      </c>
      <c r="K818">
        <v>900</v>
      </c>
      <c r="L818">
        <v>211</v>
      </c>
      <c r="Q818" s="219">
        <v>7.8</v>
      </c>
      <c r="R818" s="219">
        <v>0.1</v>
      </c>
      <c r="T818" s="219">
        <v>2422</v>
      </c>
      <c r="U818" s="219">
        <v>47</v>
      </c>
      <c r="W818" s="219">
        <v>2246</v>
      </c>
      <c r="X818" s="219">
        <v>41</v>
      </c>
      <c r="AC818">
        <v>2.2999999999999998</v>
      </c>
      <c r="AD818">
        <v>0.5</v>
      </c>
      <c r="AR818" s="219">
        <v>3.7</v>
      </c>
      <c r="AS818" s="219">
        <v>0.2</v>
      </c>
      <c r="AT818" s="219">
        <v>27</v>
      </c>
      <c r="AU818" s="219">
        <v>0.1</v>
      </c>
      <c r="AW818" s="219">
        <v>33</v>
      </c>
      <c r="AX818" s="219">
        <v>1</v>
      </c>
      <c r="AZ818">
        <v>1</v>
      </c>
      <c r="BA818">
        <v>-0.14599999999999999</v>
      </c>
      <c r="BD818" t="s">
        <v>17215</v>
      </c>
    </row>
    <row r="819" spans="2:56" ht="18" x14ac:dyDescent="0.25">
      <c r="B819">
        <v>1</v>
      </c>
      <c r="C819" t="s">
        <v>14538</v>
      </c>
      <c r="G819" t="s">
        <v>16063</v>
      </c>
      <c r="H819" s="352" t="s">
        <v>11553</v>
      </c>
      <c r="I819" t="s">
        <v>16082</v>
      </c>
      <c r="J819" s="352" t="s">
        <v>14439</v>
      </c>
      <c r="K819">
        <v>400</v>
      </c>
      <c r="L819">
        <v>49</v>
      </c>
      <c r="Q819" s="219">
        <v>8.1</v>
      </c>
      <c r="R819" s="219">
        <v>0.04</v>
      </c>
      <c r="T819" s="219">
        <v>2406</v>
      </c>
      <c r="U819" s="219">
        <v>47</v>
      </c>
      <c r="W819" s="219">
        <v>2052</v>
      </c>
      <c r="X819" s="219">
        <v>38</v>
      </c>
      <c r="AC819">
        <v>4.3</v>
      </c>
      <c r="AD819">
        <v>4</v>
      </c>
      <c r="AR819" s="219">
        <v>3.7</v>
      </c>
      <c r="AS819" s="219">
        <v>0.2</v>
      </c>
      <c r="AT819" s="219">
        <v>30.3</v>
      </c>
      <c r="AU819" s="219">
        <v>0.5</v>
      </c>
      <c r="AW819" s="219">
        <v>33</v>
      </c>
      <c r="AX819" s="219">
        <v>1</v>
      </c>
      <c r="AZ819">
        <v>1</v>
      </c>
      <c r="BA819">
        <v>-0.53700000000000003</v>
      </c>
      <c r="BD819" t="s">
        <v>17215</v>
      </c>
    </row>
    <row r="820" spans="2:56" ht="18" x14ac:dyDescent="0.25">
      <c r="B820">
        <v>1</v>
      </c>
      <c r="C820" t="s">
        <v>14538</v>
      </c>
      <c r="G820" t="s">
        <v>16063</v>
      </c>
      <c r="H820" s="352" t="s">
        <v>11553</v>
      </c>
      <c r="I820" t="s">
        <v>16082</v>
      </c>
      <c r="J820" s="352" t="s">
        <v>14439</v>
      </c>
      <c r="K820">
        <v>400</v>
      </c>
      <c r="L820">
        <v>60</v>
      </c>
      <c r="Q820" s="219">
        <v>8.1</v>
      </c>
      <c r="R820" s="219">
        <v>0.05</v>
      </c>
      <c r="T820" s="219">
        <v>2377</v>
      </c>
      <c r="U820" s="219">
        <v>41</v>
      </c>
      <c r="W820" s="219">
        <v>2057</v>
      </c>
      <c r="X820" s="219">
        <v>43</v>
      </c>
      <c r="AC820">
        <v>3.8</v>
      </c>
      <c r="AD820">
        <v>3</v>
      </c>
      <c r="AR820" s="219">
        <v>3.7</v>
      </c>
      <c r="AS820" s="219">
        <v>0.2</v>
      </c>
      <c r="AT820" s="219">
        <v>27</v>
      </c>
      <c r="AU820" s="219">
        <v>0.1</v>
      </c>
      <c r="AW820" s="219">
        <v>33</v>
      </c>
      <c r="AX820" s="219">
        <v>1</v>
      </c>
      <c r="AZ820">
        <v>1</v>
      </c>
      <c r="BA820">
        <v>0.20100000000000001</v>
      </c>
      <c r="BD820" t="s">
        <v>17215</v>
      </c>
    </row>
    <row r="821" spans="2:56" ht="18" x14ac:dyDescent="0.25">
      <c r="B821">
        <v>1</v>
      </c>
      <c r="C821" t="s">
        <v>14538</v>
      </c>
      <c r="G821" t="s">
        <v>16063</v>
      </c>
      <c r="H821" s="352" t="s">
        <v>11553</v>
      </c>
      <c r="I821" t="s">
        <v>16082</v>
      </c>
      <c r="J821" s="352" t="s">
        <v>14439</v>
      </c>
      <c r="K821">
        <v>950</v>
      </c>
      <c r="L821">
        <v>196</v>
      </c>
      <c r="Q821" s="219">
        <v>7.8</v>
      </c>
      <c r="R821" s="219">
        <v>0.09</v>
      </c>
      <c r="T821" s="219">
        <v>2460</v>
      </c>
      <c r="U821" s="219">
        <v>52</v>
      </c>
      <c r="W821" s="219">
        <v>2268</v>
      </c>
      <c r="X821" s="219">
        <v>54</v>
      </c>
      <c r="AC821">
        <v>2.5</v>
      </c>
      <c r="AD821">
        <v>0.5</v>
      </c>
      <c r="AR821" s="219">
        <v>3.7</v>
      </c>
      <c r="AS821" s="219">
        <v>0.2</v>
      </c>
      <c r="AT821" s="219">
        <v>30.3</v>
      </c>
      <c r="AU821" s="219">
        <v>0.5</v>
      </c>
      <c r="AW821" s="219">
        <v>33</v>
      </c>
      <c r="AX821" s="219">
        <v>1</v>
      </c>
      <c r="AZ821">
        <v>1</v>
      </c>
      <c r="BA821">
        <v>-0.25700000000000001</v>
      </c>
      <c r="BD821" t="s">
        <v>17215</v>
      </c>
    </row>
    <row r="822" spans="2:56" ht="18" x14ac:dyDescent="0.25">
      <c r="B822">
        <v>1</v>
      </c>
      <c r="C822" t="s">
        <v>14538</v>
      </c>
      <c r="G822" t="s">
        <v>16063</v>
      </c>
      <c r="H822" s="352" t="s">
        <v>11553</v>
      </c>
      <c r="I822" t="s">
        <v>16082</v>
      </c>
      <c r="J822" s="352" t="s">
        <v>14439</v>
      </c>
      <c r="K822">
        <v>950</v>
      </c>
      <c r="L822">
        <v>196</v>
      </c>
      <c r="Q822" s="219">
        <v>7.8</v>
      </c>
      <c r="R822" s="219">
        <v>0.09</v>
      </c>
      <c r="T822" s="219">
        <v>2460</v>
      </c>
      <c r="U822" s="219">
        <v>52</v>
      </c>
      <c r="W822" s="219">
        <v>2268</v>
      </c>
      <c r="X822" s="219">
        <v>54</v>
      </c>
      <c r="AC822">
        <v>2.5</v>
      </c>
      <c r="AD822">
        <v>0.5</v>
      </c>
      <c r="AR822" s="219">
        <v>3.7</v>
      </c>
      <c r="AS822" s="219">
        <v>0.2</v>
      </c>
      <c r="AT822" s="219">
        <v>30.3</v>
      </c>
      <c r="AU822" s="219">
        <v>0.5</v>
      </c>
      <c r="AW822" s="219">
        <v>33</v>
      </c>
      <c r="AX822" s="219">
        <v>1</v>
      </c>
      <c r="AZ822">
        <v>1</v>
      </c>
      <c r="BA822">
        <v>9.8000000000000004E-2</v>
      </c>
      <c r="BD822" t="s">
        <v>17215</v>
      </c>
    </row>
    <row r="823" spans="2:56" ht="18" x14ac:dyDescent="0.25">
      <c r="B823">
        <v>1</v>
      </c>
      <c r="C823" t="s">
        <v>14538</v>
      </c>
      <c r="G823" t="s">
        <v>16063</v>
      </c>
      <c r="H823" s="352" t="s">
        <v>11553</v>
      </c>
      <c r="I823" t="s">
        <v>16082</v>
      </c>
      <c r="J823" s="352" t="s">
        <v>14439</v>
      </c>
      <c r="K823">
        <v>900</v>
      </c>
      <c r="L823">
        <v>211</v>
      </c>
      <c r="Q823" s="219">
        <v>7.8</v>
      </c>
      <c r="R823" s="219">
        <v>0.1</v>
      </c>
      <c r="T823" s="219">
        <v>2422</v>
      </c>
      <c r="U823" s="219">
        <v>47</v>
      </c>
      <c r="W823" s="219">
        <v>2246</v>
      </c>
      <c r="X823" s="219">
        <v>41</v>
      </c>
      <c r="AC823">
        <v>2.2999999999999998</v>
      </c>
      <c r="AD823">
        <v>0.5</v>
      </c>
      <c r="AR823" s="219">
        <v>3.7</v>
      </c>
      <c r="AS823" s="219">
        <v>0.2</v>
      </c>
      <c r="AT823" s="219">
        <v>27</v>
      </c>
      <c r="AU823" s="219">
        <v>0.1</v>
      </c>
      <c r="AW823" s="219">
        <v>33</v>
      </c>
      <c r="AX823" s="219">
        <v>1</v>
      </c>
      <c r="AZ823">
        <v>1</v>
      </c>
      <c r="BA823">
        <v>-2.4E-2</v>
      </c>
      <c r="BD823" t="s">
        <v>17215</v>
      </c>
    </row>
    <row r="824" spans="2:56" ht="18" x14ac:dyDescent="0.25">
      <c r="B824">
        <v>1</v>
      </c>
      <c r="C824" t="s">
        <v>14538</v>
      </c>
      <c r="G824" t="s">
        <v>16063</v>
      </c>
      <c r="H824" s="352" t="s">
        <v>11553</v>
      </c>
      <c r="I824" t="s">
        <v>16082</v>
      </c>
      <c r="J824" s="352" t="s">
        <v>14439</v>
      </c>
      <c r="K824">
        <v>900</v>
      </c>
      <c r="L824">
        <v>211</v>
      </c>
      <c r="Q824" s="219">
        <v>7.8</v>
      </c>
      <c r="R824" s="219">
        <v>0.1</v>
      </c>
      <c r="T824" s="219">
        <v>2422</v>
      </c>
      <c r="U824" s="219">
        <v>47</v>
      </c>
      <c r="W824" s="219">
        <v>2246</v>
      </c>
      <c r="X824" s="219">
        <v>41</v>
      </c>
      <c r="AC824">
        <v>2.2999999999999998</v>
      </c>
      <c r="AD824">
        <v>0.5</v>
      </c>
      <c r="AR824" s="219">
        <v>3.7</v>
      </c>
      <c r="AS824" s="219">
        <v>0.2</v>
      </c>
      <c r="AT824" s="219">
        <v>27</v>
      </c>
      <c r="AU824" s="219">
        <v>0.1</v>
      </c>
      <c r="AW824" s="219">
        <v>33</v>
      </c>
      <c r="AX824" s="219">
        <v>1</v>
      </c>
      <c r="AZ824">
        <v>1</v>
      </c>
      <c r="BA824">
        <v>0.82499999999999996</v>
      </c>
      <c r="BD824" t="s">
        <v>17215</v>
      </c>
    </row>
    <row r="825" spans="2:56" ht="18" x14ac:dyDescent="0.25">
      <c r="B825">
        <v>1</v>
      </c>
      <c r="C825" t="s">
        <v>14538</v>
      </c>
      <c r="G825" t="s">
        <v>16063</v>
      </c>
      <c r="H825" s="352" t="s">
        <v>11553</v>
      </c>
      <c r="I825" t="s">
        <v>16082</v>
      </c>
      <c r="J825" s="352" t="s">
        <v>14439</v>
      </c>
      <c r="K825">
        <v>1290</v>
      </c>
      <c r="L825">
        <v>247</v>
      </c>
      <c r="Q825" s="219">
        <v>7.6</v>
      </c>
      <c r="R825" s="219">
        <v>0.08</v>
      </c>
      <c r="T825" s="219">
        <v>2447</v>
      </c>
      <c r="U825" s="219">
        <v>77</v>
      </c>
      <c r="W825" s="219">
        <v>2311</v>
      </c>
      <c r="X825" s="219">
        <v>77</v>
      </c>
      <c r="AC825">
        <v>2</v>
      </c>
      <c r="AD825">
        <v>0.4</v>
      </c>
      <c r="AR825" s="219">
        <v>3.7</v>
      </c>
      <c r="AS825" s="219">
        <v>0.2</v>
      </c>
      <c r="AT825" s="219">
        <v>30.3</v>
      </c>
      <c r="AU825" s="219">
        <v>0.5</v>
      </c>
      <c r="AW825" s="219">
        <v>33</v>
      </c>
      <c r="AX825" s="219">
        <v>1</v>
      </c>
      <c r="AZ825">
        <v>1</v>
      </c>
      <c r="BA825">
        <v>0.41199999999999998</v>
      </c>
      <c r="BD825" t="s">
        <v>17215</v>
      </c>
    </row>
    <row r="826" spans="2:56" ht="18" x14ac:dyDescent="0.25">
      <c r="B826">
        <v>1</v>
      </c>
      <c r="C826" t="s">
        <v>14538</v>
      </c>
      <c r="G826" t="s">
        <v>16063</v>
      </c>
      <c r="H826" s="352" t="s">
        <v>11553</v>
      </c>
      <c r="I826" t="s">
        <v>16082</v>
      </c>
      <c r="J826" s="352" t="s">
        <v>14439</v>
      </c>
      <c r="K826">
        <v>950</v>
      </c>
      <c r="L826">
        <v>196</v>
      </c>
      <c r="Q826" s="219">
        <v>7.8</v>
      </c>
      <c r="R826" s="219">
        <v>0.09</v>
      </c>
      <c r="T826" s="219">
        <v>2460</v>
      </c>
      <c r="U826" s="219">
        <v>52</v>
      </c>
      <c r="W826" s="219">
        <v>2268</v>
      </c>
      <c r="X826" s="219">
        <v>54</v>
      </c>
      <c r="AC826">
        <v>2.5</v>
      </c>
      <c r="AD826">
        <v>0.5</v>
      </c>
      <c r="AR826" s="219">
        <v>3.7</v>
      </c>
      <c r="AS826" s="219">
        <v>0.2</v>
      </c>
      <c r="AT826" s="219">
        <v>30.3</v>
      </c>
      <c r="AU826" s="219">
        <v>0.5</v>
      </c>
      <c r="AW826" s="219">
        <v>33</v>
      </c>
      <c r="AX826" s="219">
        <v>1</v>
      </c>
      <c r="AZ826">
        <v>1</v>
      </c>
      <c r="BA826">
        <v>0.69199999999999995</v>
      </c>
      <c r="BD826" t="s">
        <v>17215</v>
      </c>
    </row>
    <row r="827" spans="2:56" ht="18" x14ac:dyDescent="0.25">
      <c r="B827">
        <v>1</v>
      </c>
      <c r="C827" t="s">
        <v>14538</v>
      </c>
      <c r="G827" t="s">
        <v>16063</v>
      </c>
      <c r="H827" s="352" t="s">
        <v>11553</v>
      </c>
      <c r="I827" t="s">
        <v>16082</v>
      </c>
      <c r="J827" s="352" t="s">
        <v>14439</v>
      </c>
      <c r="K827">
        <v>400</v>
      </c>
      <c r="L827">
        <v>60</v>
      </c>
      <c r="Q827" s="219">
        <v>8.1</v>
      </c>
      <c r="R827" s="219">
        <v>0.05</v>
      </c>
      <c r="T827" s="219">
        <v>2377</v>
      </c>
      <c r="U827" s="219">
        <v>41</v>
      </c>
      <c r="W827" s="219">
        <v>2057</v>
      </c>
      <c r="X827" s="219">
        <v>43</v>
      </c>
      <c r="AC827">
        <v>3.8</v>
      </c>
      <c r="AD827">
        <v>3</v>
      </c>
      <c r="AR827" s="219">
        <v>3.7</v>
      </c>
      <c r="AS827" s="219">
        <v>0.2</v>
      </c>
      <c r="AT827" s="219">
        <v>27</v>
      </c>
      <c r="AU827" s="219">
        <v>0.1</v>
      </c>
      <c r="AW827" s="219">
        <v>33</v>
      </c>
      <c r="AX827" s="219">
        <v>1</v>
      </c>
      <c r="AZ827">
        <v>1</v>
      </c>
      <c r="BA827">
        <v>3.6999999999999998E-2</v>
      </c>
      <c r="BD827" t="s">
        <v>17215</v>
      </c>
    </row>
    <row r="828" spans="2:56" ht="18" x14ac:dyDescent="0.25">
      <c r="B828">
        <v>1</v>
      </c>
      <c r="C828" t="s">
        <v>14538</v>
      </c>
      <c r="G828" t="s">
        <v>16063</v>
      </c>
      <c r="H828" s="352" t="s">
        <v>11553</v>
      </c>
      <c r="I828" t="s">
        <v>16082</v>
      </c>
      <c r="J828" s="352" t="s">
        <v>14439</v>
      </c>
      <c r="K828">
        <v>1340</v>
      </c>
      <c r="L828">
        <v>207</v>
      </c>
      <c r="Q828" s="219">
        <v>7.6</v>
      </c>
      <c r="R828" s="219">
        <v>0.06</v>
      </c>
      <c r="T828" s="219">
        <v>2442</v>
      </c>
      <c r="U828" s="219">
        <v>33</v>
      </c>
      <c r="W828" s="219">
        <v>2336</v>
      </c>
      <c r="X828" s="219">
        <v>33</v>
      </c>
      <c r="AC828">
        <v>1.7</v>
      </c>
      <c r="AD828">
        <v>0.2</v>
      </c>
      <c r="AR828" s="219">
        <v>3.7</v>
      </c>
      <c r="AS828" s="219">
        <v>0.2</v>
      </c>
      <c r="AT828" s="219">
        <v>27</v>
      </c>
      <c r="AU828" s="219">
        <v>0.1</v>
      </c>
      <c r="AW828" s="219">
        <v>33</v>
      </c>
      <c r="AX828" s="219">
        <v>1</v>
      </c>
      <c r="AZ828">
        <v>1</v>
      </c>
      <c r="BA828">
        <v>0.13800000000000001</v>
      </c>
      <c r="BD828" t="s">
        <v>17215</v>
      </c>
    </row>
    <row r="829" spans="2:56" ht="18" x14ac:dyDescent="0.25">
      <c r="B829">
        <v>1</v>
      </c>
      <c r="C829" t="s">
        <v>14538</v>
      </c>
      <c r="G829" t="s">
        <v>16063</v>
      </c>
      <c r="H829" s="352" t="s">
        <v>11553</v>
      </c>
      <c r="I829" t="s">
        <v>16082</v>
      </c>
      <c r="J829" s="352" t="s">
        <v>14439</v>
      </c>
      <c r="K829">
        <v>400</v>
      </c>
      <c r="L829">
        <v>49</v>
      </c>
      <c r="Q829" s="219">
        <v>8.1</v>
      </c>
      <c r="R829" s="219">
        <v>0.04</v>
      </c>
      <c r="T829" s="219">
        <v>2406</v>
      </c>
      <c r="U829" s="219">
        <v>47</v>
      </c>
      <c r="W829" s="219">
        <v>2052</v>
      </c>
      <c r="X829" s="219">
        <v>38</v>
      </c>
      <c r="AC829">
        <v>4.3</v>
      </c>
      <c r="AD829">
        <v>4</v>
      </c>
      <c r="AR829" s="219">
        <v>3.7</v>
      </c>
      <c r="AS829" s="219">
        <v>0.2</v>
      </c>
      <c r="AT829" s="219">
        <v>30.3</v>
      </c>
      <c r="AU829" s="219">
        <v>0.5</v>
      </c>
      <c r="AW829" s="219">
        <v>33</v>
      </c>
      <c r="AX829" s="219">
        <v>1</v>
      </c>
      <c r="AZ829">
        <v>1</v>
      </c>
      <c r="BA829">
        <v>-0.35799999999999998</v>
      </c>
      <c r="BD829" t="s">
        <v>17215</v>
      </c>
    </row>
    <row r="830" spans="2:56" ht="18" x14ac:dyDescent="0.25">
      <c r="B830">
        <v>1</v>
      </c>
      <c r="C830" t="s">
        <v>14538</v>
      </c>
      <c r="G830" t="s">
        <v>16063</v>
      </c>
      <c r="H830" s="352" t="s">
        <v>11553</v>
      </c>
      <c r="I830" t="s">
        <v>16082</v>
      </c>
      <c r="J830" s="352" t="s">
        <v>14439</v>
      </c>
      <c r="K830">
        <v>1340</v>
      </c>
      <c r="L830">
        <v>207</v>
      </c>
      <c r="Q830" s="219">
        <v>7.6</v>
      </c>
      <c r="R830" s="219">
        <v>0.06</v>
      </c>
      <c r="T830" s="219">
        <v>2442</v>
      </c>
      <c r="U830" s="219">
        <v>33</v>
      </c>
      <c r="W830" s="219">
        <v>2336</v>
      </c>
      <c r="X830" s="219">
        <v>33</v>
      </c>
      <c r="AC830">
        <v>1.7</v>
      </c>
      <c r="AD830">
        <v>0.2</v>
      </c>
      <c r="AR830" s="219">
        <v>3.7</v>
      </c>
      <c r="AS830" s="219">
        <v>0.2</v>
      </c>
      <c r="AT830" s="219">
        <v>27</v>
      </c>
      <c r="AU830" s="219">
        <v>0.1</v>
      </c>
      <c r="AW830" s="219">
        <v>33</v>
      </c>
      <c r="AX830" s="219">
        <v>1</v>
      </c>
      <c r="AZ830">
        <v>1</v>
      </c>
      <c r="BA830">
        <v>-0.60799999999999998</v>
      </c>
      <c r="BD830" t="s">
        <v>17215</v>
      </c>
    </row>
    <row r="831" spans="2:56" ht="18" x14ac:dyDescent="0.25">
      <c r="B831">
        <v>1</v>
      </c>
      <c r="C831" t="s">
        <v>14538</v>
      </c>
      <c r="G831" t="s">
        <v>16063</v>
      </c>
      <c r="H831" s="352" t="s">
        <v>11553</v>
      </c>
      <c r="I831" t="s">
        <v>16082</v>
      </c>
      <c r="J831" s="352" t="s">
        <v>14439</v>
      </c>
      <c r="K831">
        <v>400</v>
      </c>
      <c r="L831">
        <v>49</v>
      </c>
      <c r="Q831" s="219">
        <v>8.1</v>
      </c>
      <c r="R831" s="219">
        <v>0.04</v>
      </c>
      <c r="T831" s="219">
        <v>2406</v>
      </c>
      <c r="U831" s="219">
        <v>47</v>
      </c>
      <c r="W831" s="219">
        <v>2052</v>
      </c>
      <c r="X831" s="219">
        <v>38</v>
      </c>
      <c r="AC831">
        <v>4.3</v>
      </c>
      <c r="AD831">
        <v>4</v>
      </c>
      <c r="AR831" s="219">
        <v>3.7</v>
      </c>
      <c r="AS831" s="219">
        <v>0.2</v>
      </c>
      <c r="AT831" s="219">
        <v>30.3</v>
      </c>
      <c r="AU831" s="219">
        <v>0.5</v>
      </c>
      <c r="AW831" s="219">
        <v>33</v>
      </c>
      <c r="AX831" s="219">
        <v>1</v>
      </c>
      <c r="AZ831">
        <v>1</v>
      </c>
      <c r="BA831">
        <v>0.08</v>
      </c>
      <c r="BD831" t="s">
        <v>17215</v>
      </c>
    </row>
    <row r="832" spans="2:56" ht="18" x14ac:dyDescent="0.25">
      <c r="B832">
        <v>1</v>
      </c>
      <c r="C832" t="s">
        <v>14538</v>
      </c>
      <c r="G832" t="s">
        <v>16063</v>
      </c>
      <c r="H832" s="352" t="s">
        <v>11553</v>
      </c>
      <c r="I832" t="s">
        <v>16082</v>
      </c>
      <c r="J832" s="352" t="s">
        <v>14439</v>
      </c>
      <c r="K832">
        <v>950</v>
      </c>
      <c r="L832">
        <v>196</v>
      </c>
      <c r="Q832" s="219">
        <v>7.8</v>
      </c>
      <c r="R832" s="219">
        <v>0.09</v>
      </c>
      <c r="T832" s="219">
        <v>2460</v>
      </c>
      <c r="U832" s="219">
        <v>52</v>
      </c>
      <c r="W832" s="219">
        <v>2268</v>
      </c>
      <c r="X832" s="219">
        <v>54</v>
      </c>
      <c r="AC832">
        <v>2.5</v>
      </c>
      <c r="AD832">
        <v>0.5</v>
      </c>
      <c r="AR832" s="219">
        <v>3.7</v>
      </c>
      <c r="AS832" s="219">
        <v>0.2</v>
      </c>
      <c r="AT832" s="219">
        <v>30.3</v>
      </c>
      <c r="AU832" s="219">
        <v>0.5</v>
      </c>
      <c r="AW832" s="219">
        <v>33</v>
      </c>
      <c r="AX832" s="219">
        <v>1</v>
      </c>
      <c r="AZ832">
        <v>1</v>
      </c>
      <c r="BA832">
        <v>0.19500000000000001</v>
      </c>
      <c r="BD832" t="s">
        <v>17215</v>
      </c>
    </row>
    <row r="833" spans="2:56" ht="18" x14ac:dyDescent="0.25">
      <c r="B833">
        <v>1</v>
      </c>
      <c r="C833" t="s">
        <v>14538</v>
      </c>
      <c r="G833" t="s">
        <v>16063</v>
      </c>
      <c r="H833" s="352" t="s">
        <v>11553</v>
      </c>
      <c r="I833" t="s">
        <v>16082</v>
      </c>
      <c r="J833" s="352" t="s">
        <v>14439</v>
      </c>
      <c r="K833">
        <v>400</v>
      </c>
      <c r="L833">
        <v>60</v>
      </c>
      <c r="Q833" s="219">
        <v>8.1</v>
      </c>
      <c r="R833" s="219">
        <v>0.05</v>
      </c>
      <c r="T833" s="219">
        <v>2377</v>
      </c>
      <c r="U833" s="219">
        <v>41</v>
      </c>
      <c r="W833" s="219">
        <v>2057</v>
      </c>
      <c r="X833" s="219">
        <v>43</v>
      </c>
      <c r="AC833">
        <v>3.8</v>
      </c>
      <c r="AD833">
        <v>3</v>
      </c>
      <c r="AR833" s="219">
        <v>3.7</v>
      </c>
      <c r="AS833" s="219">
        <v>0.2</v>
      </c>
      <c r="AT833" s="219">
        <v>27</v>
      </c>
      <c r="AU833" s="219">
        <v>0.1</v>
      </c>
      <c r="AW833" s="219">
        <v>33</v>
      </c>
      <c r="AX833" s="219">
        <v>1</v>
      </c>
      <c r="AZ833">
        <v>1</v>
      </c>
      <c r="BA833">
        <v>-0.248</v>
      </c>
      <c r="BD833" t="s">
        <v>17215</v>
      </c>
    </row>
    <row r="834" spans="2:56" ht="18" x14ac:dyDescent="0.25">
      <c r="B834">
        <v>1</v>
      </c>
      <c r="C834" t="s">
        <v>14538</v>
      </c>
      <c r="G834" t="s">
        <v>16063</v>
      </c>
      <c r="H834" s="352" t="s">
        <v>11553</v>
      </c>
      <c r="I834" t="s">
        <v>16082</v>
      </c>
      <c r="J834" s="352" t="s">
        <v>14439</v>
      </c>
      <c r="K834">
        <v>1290</v>
      </c>
      <c r="L834">
        <v>247</v>
      </c>
      <c r="Q834" s="219">
        <v>7.6</v>
      </c>
      <c r="R834" s="219">
        <v>0.08</v>
      </c>
      <c r="T834" s="219">
        <v>2447</v>
      </c>
      <c r="U834" s="219">
        <v>77</v>
      </c>
      <c r="W834" s="219">
        <v>2311</v>
      </c>
      <c r="X834" s="219">
        <v>77</v>
      </c>
      <c r="AC834">
        <v>2</v>
      </c>
      <c r="AD834">
        <v>0.4</v>
      </c>
      <c r="AR834" s="219">
        <v>3.7</v>
      </c>
      <c r="AS834" s="219">
        <v>0.2</v>
      </c>
      <c r="AT834" s="219">
        <v>30.3</v>
      </c>
      <c r="AU834" s="219">
        <v>0.5</v>
      </c>
      <c r="AW834" s="219">
        <v>33</v>
      </c>
      <c r="AX834" s="219">
        <v>1</v>
      </c>
      <c r="AZ834">
        <v>1</v>
      </c>
      <c r="BA834">
        <v>0.14399999999999999</v>
      </c>
      <c r="BD834" t="s">
        <v>17215</v>
      </c>
    </row>
    <row r="835" spans="2:56" ht="18" x14ac:dyDescent="0.25">
      <c r="B835">
        <v>1</v>
      </c>
      <c r="C835" t="s">
        <v>14538</v>
      </c>
      <c r="G835" t="s">
        <v>16063</v>
      </c>
      <c r="H835" s="352" t="s">
        <v>11553</v>
      </c>
      <c r="I835" t="s">
        <v>16082</v>
      </c>
      <c r="J835" s="352" t="s">
        <v>14439</v>
      </c>
      <c r="K835">
        <v>1340</v>
      </c>
      <c r="L835">
        <v>207</v>
      </c>
      <c r="Q835" s="219">
        <v>7.6</v>
      </c>
      <c r="R835" s="219">
        <v>0.06</v>
      </c>
      <c r="T835" s="219">
        <v>2442</v>
      </c>
      <c r="U835" s="219">
        <v>33</v>
      </c>
      <c r="W835" s="219">
        <v>2336</v>
      </c>
      <c r="X835" s="219">
        <v>33</v>
      </c>
      <c r="AC835">
        <v>1.7</v>
      </c>
      <c r="AD835">
        <v>0.2</v>
      </c>
      <c r="AR835" s="219">
        <v>3.7</v>
      </c>
      <c r="AS835" s="219">
        <v>0.2</v>
      </c>
      <c r="AT835" s="219">
        <v>27</v>
      </c>
      <c r="AU835" s="219">
        <v>0.1</v>
      </c>
      <c r="AW835" s="219">
        <v>33</v>
      </c>
      <c r="AX835" s="219">
        <v>1</v>
      </c>
      <c r="AZ835">
        <v>1</v>
      </c>
      <c r="BA835">
        <v>0.154</v>
      </c>
      <c r="BD835" t="s">
        <v>17215</v>
      </c>
    </row>
    <row r="836" spans="2:56" ht="18" x14ac:dyDescent="0.25">
      <c r="B836">
        <v>1</v>
      </c>
      <c r="C836" t="s">
        <v>14538</v>
      </c>
      <c r="G836" t="s">
        <v>16063</v>
      </c>
      <c r="H836" s="352" t="s">
        <v>11553</v>
      </c>
      <c r="I836" t="s">
        <v>16082</v>
      </c>
      <c r="J836" s="352" t="s">
        <v>14439</v>
      </c>
      <c r="K836">
        <v>1340</v>
      </c>
      <c r="L836">
        <v>207</v>
      </c>
      <c r="Q836" s="219">
        <v>7.6</v>
      </c>
      <c r="R836" s="219">
        <v>0.06</v>
      </c>
      <c r="T836" s="219">
        <v>2442</v>
      </c>
      <c r="U836" s="219">
        <v>33</v>
      </c>
      <c r="W836" s="219">
        <v>2336</v>
      </c>
      <c r="X836" s="219">
        <v>33</v>
      </c>
      <c r="AC836">
        <v>1.7</v>
      </c>
      <c r="AD836">
        <v>0.2</v>
      </c>
      <c r="AR836" s="219">
        <v>3.7</v>
      </c>
      <c r="AS836" s="219">
        <v>0.2</v>
      </c>
      <c r="AT836" s="219">
        <v>27</v>
      </c>
      <c r="AU836" s="219">
        <v>0.1</v>
      </c>
      <c r="AW836" s="219">
        <v>33</v>
      </c>
      <c r="AX836" s="219">
        <v>1</v>
      </c>
      <c r="AZ836">
        <v>1</v>
      </c>
      <c r="BA836">
        <v>0.23</v>
      </c>
      <c r="BD836" t="s">
        <v>17215</v>
      </c>
    </row>
    <row r="837" spans="2:56" ht="18" x14ac:dyDescent="0.25">
      <c r="B837">
        <v>1</v>
      </c>
      <c r="C837" t="s">
        <v>14538</v>
      </c>
      <c r="G837" t="s">
        <v>16063</v>
      </c>
      <c r="H837" s="352" t="s">
        <v>11553</v>
      </c>
      <c r="I837" t="s">
        <v>16082</v>
      </c>
      <c r="J837" s="352" t="s">
        <v>14439</v>
      </c>
      <c r="K837">
        <v>1340</v>
      </c>
      <c r="L837">
        <v>207</v>
      </c>
      <c r="Q837" s="219">
        <v>7.6</v>
      </c>
      <c r="R837" s="219">
        <v>0.06</v>
      </c>
      <c r="T837" s="219">
        <v>2442</v>
      </c>
      <c r="U837" s="219">
        <v>33</v>
      </c>
      <c r="W837" s="219">
        <v>2336</v>
      </c>
      <c r="X837" s="219">
        <v>33</v>
      </c>
      <c r="AC837">
        <v>1.7</v>
      </c>
      <c r="AD837">
        <v>0.2</v>
      </c>
      <c r="AR837" s="219">
        <v>3.7</v>
      </c>
      <c r="AS837" s="219">
        <v>0.2</v>
      </c>
      <c r="AT837" s="219">
        <v>27</v>
      </c>
      <c r="AU837" s="219">
        <v>0.1</v>
      </c>
      <c r="AW837" s="219">
        <v>33</v>
      </c>
      <c r="AX837" s="219">
        <v>1</v>
      </c>
      <c r="AZ837">
        <v>1</v>
      </c>
      <c r="BA837">
        <v>-0.53300000000000003</v>
      </c>
      <c r="BD837" t="s">
        <v>17215</v>
      </c>
    </row>
    <row r="838" spans="2:56" ht="18" x14ac:dyDescent="0.25">
      <c r="B838">
        <v>1</v>
      </c>
      <c r="C838" t="s">
        <v>14538</v>
      </c>
      <c r="G838" t="s">
        <v>16063</v>
      </c>
      <c r="H838" s="352" t="s">
        <v>11553</v>
      </c>
      <c r="I838" t="s">
        <v>16082</v>
      </c>
      <c r="J838" s="352" t="s">
        <v>14439</v>
      </c>
      <c r="K838">
        <v>900</v>
      </c>
      <c r="L838">
        <v>211</v>
      </c>
      <c r="Q838" s="219">
        <v>7.8</v>
      </c>
      <c r="R838" s="219">
        <v>0.1</v>
      </c>
      <c r="T838" s="219">
        <v>2422</v>
      </c>
      <c r="U838" s="219">
        <v>47</v>
      </c>
      <c r="W838" s="219">
        <v>2246</v>
      </c>
      <c r="X838" s="219">
        <v>41</v>
      </c>
      <c r="AC838">
        <v>2.2999999999999998</v>
      </c>
      <c r="AD838">
        <v>0.5</v>
      </c>
      <c r="AR838" s="219">
        <v>3.7</v>
      </c>
      <c r="AS838" s="219">
        <v>0.2</v>
      </c>
      <c r="AT838" s="219">
        <v>27</v>
      </c>
      <c r="AU838" s="219">
        <v>0.1</v>
      </c>
      <c r="AW838" s="219">
        <v>33</v>
      </c>
      <c r="AX838" s="219">
        <v>1</v>
      </c>
      <c r="AZ838">
        <v>1</v>
      </c>
      <c r="BA838">
        <v>-0.107</v>
      </c>
      <c r="BD838" t="s">
        <v>17215</v>
      </c>
    </row>
    <row r="839" spans="2:56" ht="18" x14ac:dyDescent="0.25">
      <c r="B839">
        <v>1</v>
      </c>
      <c r="C839" t="s">
        <v>14538</v>
      </c>
      <c r="G839" t="s">
        <v>16063</v>
      </c>
      <c r="H839" s="352" t="s">
        <v>11553</v>
      </c>
      <c r="I839" t="s">
        <v>16082</v>
      </c>
      <c r="J839" s="352" t="s">
        <v>14439</v>
      </c>
      <c r="K839">
        <v>1290</v>
      </c>
      <c r="L839">
        <v>247</v>
      </c>
      <c r="Q839" s="219">
        <v>7.6</v>
      </c>
      <c r="R839" s="219">
        <v>0.08</v>
      </c>
      <c r="T839" s="219">
        <v>2447</v>
      </c>
      <c r="U839" s="219">
        <v>77</v>
      </c>
      <c r="W839" s="219">
        <v>2311</v>
      </c>
      <c r="X839" s="219">
        <v>77</v>
      </c>
      <c r="AC839">
        <v>2</v>
      </c>
      <c r="AD839">
        <v>0.4</v>
      </c>
      <c r="AR839" s="219">
        <v>3.7</v>
      </c>
      <c r="AS839" s="219">
        <v>0.2</v>
      </c>
      <c r="AT839" s="219">
        <v>30.3</v>
      </c>
      <c r="AU839" s="219">
        <v>0.5</v>
      </c>
      <c r="AW839" s="219">
        <v>33</v>
      </c>
      <c r="AX839" s="219">
        <v>1</v>
      </c>
      <c r="AZ839">
        <v>1</v>
      </c>
      <c r="BA839">
        <v>-0.317</v>
      </c>
      <c r="BD839" t="s">
        <v>17215</v>
      </c>
    </row>
    <row r="840" spans="2:56" ht="18" x14ac:dyDescent="0.25">
      <c r="B840">
        <v>1</v>
      </c>
      <c r="C840" t="s">
        <v>14538</v>
      </c>
      <c r="G840" t="s">
        <v>16063</v>
      </c>
      <c r="H840" s="352" t="s">
        <v>11553</v>
      </c>
      <c r="I840" t="s">
        <v>16082</v>
      </c>
      <c r="J840" s="352" t="s">
        <v>14439</v>
      </c>
      <c r="K840">
        <v>1340</v>
      </c>
      <c r="L840">
        <v>207</v>
      </c>
      <c r="Q840" s="219">
        <v>7.6</v>
      </c>
      <c r="R840" s="219">
        <v>0.06</v>
      </c>
      <c r="T840" s="219">
        <v>2442</v>
      </c>
      <c r="U840" s="219">
        <v>33</v>
      </c>
      <c r="W840" s="219">
        <v>2336</v>
      </c>
      <c r="X840" s="219">
        <v>33</v>
      </c>
      <c r="AC840">
        <v>1.7</v>
      </c>
      <c r="AD840">
        <v>0.2</v>
      </c>
      <c r="AR840" s="219">
        <v>3.7</v>
      </c>
      <c r="AS840" s="219">
        <v>0.2</v>
      </c>
      <c r="AT840" s="219">
        <v>27</v>
      </c>
      <c r="AU840" s="219">
        <v>0.1</v>
      </c>
      <c r="AW840" s="219">
        <v>33</v>
      </c>
      <c r="AX840" s="219">
        <v>1</v>
      </c>
      <c r="AZ840">
        <v>1</v>
      </c>
      <c r="BA840">
        <v>0.54600000000000004</v>
      </c>
      <c r="BD840" t="s">
        <v>17215</v>
      </c>
    </row>
    <row r="841" spans="2:56" ht="18" x14ac:dyDescent="0.25">
      <c r="B841">
        <v>1</v>
      </c>
      <c r="C841" t="s">
        <v>14538</v>
      </c>
      <c r="G841" t="s">
        <v>16063</v>
      </c>
      <c r="H841" s="352" t="s">
        <v>11553</v>
      </c>
      <c r="I841" t="s">
        <v>16082</v>
      </c>
      <c r="J841" s="352" t="s">
        <v>14439</v>
      </c>
      <c r="K841">
        <v>1340</v>
      </c>
      <c r="L841">
        <v>207</v>
      </c>
      <c r="Q841" s="219">
        <v>7.6</v>
      </c>
      <c r="R841" s="219">
        <v>0.06</v>
      </c>
      <c r="T841" s="219">
        <v>2442</v>
      </c>
      <c r="U841" s="219">
        <v>33</v>
      </c>
      <c r="W841" s="219">
        <v>2336</v>
      </c>
      <c r="X841" s="219">
        <v>33</v>
      </c>
      <c r="AC841">
        <v>1.7</v>
      </c>
      <c r="AD841">
        <v>0.2</v>
      </c>
      <c r="AR841" s="219">
        <v>3.7</v>
      </c>
      <c r="AS841" s="219">
        <v>0.2</v>
      </c>
      <c r="AT841" s="219">
        <v>27</v>
      </c>
      <c r="AU841" s="219">
        <v>0.1</v>
      </c>
      <c r="AW841" s="219">
        <v>33</v>
      </c>
      <c r="AX841" s="219">
        <v>1</v>
      </c>
      <c r="AZ841">
        <v>1</v>
      </c>
      <c r="BA841">
        <v>-0.218</v>
      </c>
      <c r="BD841" t="s">
        <v>17215</v>
      </c>
    </row>
    <row r="842" spans="2:56" ht="18" x14ac:dyDescent="0.25">
      <c r="B842">
        <v>1</v>
      </c>
      <c r="C842" t="s">
        <v>14538</v>
      </c>
      <c r="G842" t="s">
        <v>16063</v>
      </c>
      <c r="H842" s="352" t="s">
        <v>11553</v>
      </c>
      <c r="I842" t="s">
        <v>16082</v>
      </c>
      <c r="J842" s="352" t="s">
        <v>14439</v>
      </c>
      <c r="K842">
        <v>950</v>
      </c>
      <c r="L842">
        <v>196</v>
      </c>
      <c r="Q842" s="219">
        <v>7.8</v>
      </c>
      <c r="R842" s="219">
        <v>0.09</v>
      </c>
      <c r="T842" s="219">
        <v>2460</v>
      </c>
      <c r="U842" s="219">
        <v>52</v>
      </c>
      <c r="W842" s="219">
        <v>2268</v>
      </c>
      <c r="X842" s="219">
        <v>54</v>
      </c>
      <c r="AC842">
        <v>2.5</v>
      </c>
      <c r="AD842">
        <v>0.5</v>
      </c>
      <c r="AR842" s="219">
        <v>3.7</v>
      </c>
      <c r="AS842" s="219">
        <v>0.2</v>
      </c>
      <c r="AT842" s="219">
        <v>30.3</v>
      </c>
      <c r="AU842" s="219">
        <v>0.5</v>
      </c>
      <c r="AW842" s="219">
        <v>33</v>
      </c>
      <c r="AX842" s="219">
        <v>1</v>
      </c>
      <c r="AZ842">
        <v>1</v>
      </c>
      <c r="BA842">
        <v>0.11600000000000001</v>
      </c>
      <c r="BD842" t="s">
        <v>17215</v>
      </c>
    </row>
    <row r="843" spans="2:56" ht="18" x14ac:dyDescent="0.25">
      <c r="B843">
        <v>1</v>
      </c>
      <c r="C843" t="s">
        <v>14538</v>
      </c>
      <c r="G843" t="s">
        <v>16063</v>
      </c>
      <c r="H843" s="352" t="s">
        <v>11553</v>
      </c>
      <c r="I843" t="s">
        <v>16082</v>
      </c>
      <c r="J843" s="352" t="s">
        <v>14439</v>
      </c>
      <c r="K843">
        <v>950</v>
      </c>
      <c r="L843">
        <v>196</v>
      </c>
      <c r="Q843" s="219">
        <v>7.8</v>
      </c>
      <c r="R843" s="219">
        <v>0.09</v>
      </c>
      <c r="T843" s="219">
        <v>2460</v>
      </c>
      <c r="U843" s="219">
        <v>52</v>
      </c>
      <c r="W843" s="219">
        <v>2268</v>
      </c>
      <c r="X843" s="219">
        <v>54</v>
      </c>
      <c r="AC843">
        <v>2.5</v>
      </c>
      <c r="AD843">
        <v>0.5</v>
      </c>
      <c r="AR843" s="219">
        <v>3.7</v>
      </c>
      <c r="AS843" s="219">
        <v>0.2</v>
      </c>
      <c r="AT843" s="219">
        <v>30.3</v>
      </c>
      <c r="AU843" s="219">
        <v>0.5</v>
      </c>
      <c r="AW843" s="219">
        <v>33</v>
      </c>
      <c r="AX843" s="219">
        <v>1</v>
      </c>
      <c r="AZ843">
        <v>1</v>
      </c>
      <c r="BA843">
        <v>-0.69499999999999995</v>
      </c>
      <c r="BD843" t="s">
        <v>17215</v>
      </c>
    </row>
    <row r="844" spans="2:56" ht="18" x14ac:dyDescent="0.25">
      <c r="B844">
        <v>1</v>
      </c>
      <c r="C844" t="s">
        <v>14538</v>
      </c>
      <c r="G844" t="s">
        <v>16063</v>
      </c>
      <c r="H844" s="352" t="s">
        <v>11553</v>
      </c>
      <c r="I844" t="s">
        <v>16082</v>
      </c>
      <c r="J844" s="352" t="s">
        <v>14439</v>
      </c>
      <c r="K844">
        <v>400</v>
      </c>
      <c r="L844">
        <v>49</v>
      </c>
      <c r="Q844" s="219">
        <v>8.1</v>
      </c>
      <c r="R844" s="219">
        <v>0.04</v>
      </c>
      <c r="T844" s="219">
        <v>2406</v>
      </c>
      <c r="U844" s="219">
        <v>47</v>
      </c>
      <c r="W844" s="219">
        <v>2052</v>
      </c>
      <c r="X844" s="219">
        <v>38</v>
      </c>
      <c r="AC844">
        <v>4.3</v>
      </c>
      <c r="AD844">
        <v>4</v>
      </c>
      <c r="AR844" s="219">
        <v>3.7</v>
      </c>
      <c r="AS844" s="219">
        <v>0.2</v>
      </c>
      <c r="AT844" s="219">
        <v>30.3</v>
      </c>
      <c r="AU844" s="219">
        <v>0.5</v>
      </c>
      <c r="AW844" s="219">
        <v>33</v>
      </c>
      <c r="AX844" s="219">
        <v>1</v>
      </c>
      <c r="AZ844">
        <v>1</v>
      </c>
      <c r="BA844">
        <v>-0.38</v>
      </c>
      <c r="BD844" t="s">
        <v>17215</v>
      </c>
    </row>
    <row r="845" spans="2:56" ht="18" x14ac:dyDescent="0.25">
      <c r="B845">
        <v>1</v>
      </c>
      <c r="C845" t="s">
        <v>14538</v>
      </c>
      <c r="G845" t="s">
        <v>16063</v>
      </c>
      <c r="H845" s="352" t="s">
        <v>11553</v>
      </c>
      <c r="I845" t="s">
        <v>16082</v>
      </c>
      <c r="J845" s="352" t="s">
        <v>14439</v>
      </c>
      <c r="K845">
        <v>1290</v>
      </c>
      <c r="L845">
        <v>247</v>
      </c>
      <c r="Q845" s="219">
        <v>7.6</v>
      </c>
      <c r="R845" s="219">
        <v>0.08</v>
      </c>
      <c r="T845" s="219">
        <v>2447</v>
      </c>
      <c r="U845" s="219">
        <v>77</v>
      </c>
      <c r="W845" s="219">
        <v>2311</v>
      </c>
      <c r="X845" s="219">
        <v>77</v>
      </c>
      <c r="AC845">
        <v>2</v>
      </c>
      <c r="AD845">
        <v>0.4</v>
      </c>
      <c r="AR845" s="219">
        <v>3.7</v>
      </c>
      <c r="AS845" s="219">
        <v>0.2</v>
      </c>
      <c r="AT845" s="219">
        <v>30.3</v>
      </c>
      <c r="AU845" s="219">
        <v>0.5</v>
      </c>
      <c r="AW845" s="219">
        <v>33</v>
      </c>
      <c r="AX845" s="219">
        <v>1</v>
      </c>
      <c r="AZ845">
        <v>1</v>
      </c>
      <c r="BA845">
        <v>0.155</v>
      </c>
      <c r="BD845" t="s">
        <v>17215</v>
      </c>
    </row>
    <row r="846" spans="2:56" ht="18" x14ac:dyDescent="0.25">
      <c r="B846">
        <v>1</v>
      </c>
      <c r="C846" t="s">
        <v>14538</v>
      </c>
      <c r="G846" t="s">
        <v>16063</v>
      </c>
      <c r="H846" s="352" t="s">
        <v>11553</v>
      </c>
      <c r="I846" t="s">
        <v>16082</v>
      </c>
      <c r="J846" s="352" t="s">
        <v>14439</v>
      </c>
      <c r="K846">
        <v>400</v>
      </c>
      <c r="L846">
        <v>60</v>
      </c>
      <c r="Q846" s="219">
        <v>8.1</v>
      </c>
      <c r="R846" s="219">
        <v>0.05</v>
      </c>
      <c r="T846" s="219">
        <v>2377</v>
      </c>
      <c r="U846" s="219">
        <v>41</v>
      </c>
      <c r="W846" s="219">
        <v>2057</v>
      </c>
      <c r="X846" s="219">
        <v>43</v>
      </c>
      <c r="AC846">
        <v>3.8</v>
      </c>
      <c r="AD846">
        <v>3</v>
      </c>
      <c r="AR846" s="219">
        <v>3.7</v>
      </c>
      <c r="AS846" s="219">
        <v>0.2</v>
      </c>
      <c r="AT846" s="219">
        <v>27</v>
      </c>
      <c r="AU846" s="219">
        <v>0.1</v>
      </c>
      <c r="AW846" s="219">
        <v>33</v>
      </c>
      <c r="AX846" s="219">
        <v>1</v>
      </c>
      <c r="AZ846">
        <v>1</v>
      </c>
      <c r="BA846">
        <v>-0.76100000000000001</v>
      </c>
      <c r="BD846" t="s">
        <v>17215</v>
      </c>
    </row>
    <row r="847" spans="2:56" ht="18" x14ac:dyDescent="0.25">
      <c r="B847">
        <v>1</v>
      </c>
      <c r="C847" t="s">
        <v>14538</v>
      </c>
      <c r="G847" t="s">
        <v>16063</v>
      </c>
      <c r="H847" s="352" t="s">
        <v>11553</v>
      </c>
      <c r="I847" t="s">
        <v>16082</v>
      </c>
      <c r="J847" s="352" t="s">
        <v>14439</v>
      </c>
      <c r="K847">
        <v>900</v>
      </c>
      <c r="L847">
        <v>211</v>
      </c>
      <c r="Q847" s="219">
        <v>7.8</v>
      </c>
      <c r="R847" s="219">
        <v>0.1</v>
      </c>
      <c r="T847" s="219">
        <v>2422</v>
      </c>
      <c r="U847" s="219">
        <v>47</v>
      </c>
      <c r="W847" s="219">
        <v>2246</v>
      </c>
      <c r="X847" s="219">
        <v>41</v>
      </c>
      <c r="AC847">
        <v>2.2999999999999998</v>
      </c>
      <c r="AD847">
        <v>0.5</v>
      </c>
      <c r="AR847" s="219">
        <v>3.7</v>
      </c>
      <c r="AS847" s="219">
        <v>0.2</v>
      </c>
      <c r="AT847" s="219">
        <v>27</v>
      </c>
      <c r="AU847" s="219">
        <v>0.1</v>
      </c>
      <c r="AW847" s="219">
        <v>33</v>
      </c>
      <c r="AX847" s="219">
        <v>1</v>
      </c>
      <c r="AZ847">
        <v>1</v>
      </c>
      <c r="BA847">
        <v>-0.89200000000000002</v>
      </c>
      <c r="BD847" t="s">
        <v>17215</v>
      </c>
    </row>
    <row r="848" spans="2:56" ht="18" x14ac:dyDescent="0.25">
      <c r="B848">
        <v>1</v>
      </c>
      <c r="C848" t="s">
        <v>14538</v>
      </c>
      <c r="G848" t="s">
        <v>16063</v>
      </c>
      <c r="H848" s="352" t="s">
        <v>11553</v>
      </c>
      <c r="I848" t="s">
        <v>16082</v>
      </c>
      <c r="J848" s="352" t="s">
        <v>14439</v>
      </c>
      <c r="K848">
        <v>400</v>
      </c>
      <c r="L848">
        <v>49</v>
      </c>
      <c r="Q848" s="219">
        <v>8.1</v>
      </c>
      <c r="R848" s="219">
        <v>0.04</v>
      </c>
      <c r="T848" s="219">
        <v>2406</v>
      </c>
      <c r="U848" s="219">
        <v>47</v>
      </c>
      <c r="W848" s="219">
        <v>2052</v>
      </c>
      <c r="X848" s="219">
        <v>38</v>
      </c>
      <c r="AC848">
        <v>4.3</v>
      </c>
      <c r="AD848">
        <v>4</v>
      </c>
      <c r="AR848" s="219">
        <v>3.7</v>
      </c>
      <c r="AS848" s="219">
        <v>0.2</v>
      </c>
      <c r="AT848" s="219">
        <v>30.3</v>
      </c>
      <c r="AU848" s="219">
        <v>0.5</v>
      </c>
      <c r="AW848" s="219">
        <v>33</v>
      </c>
      <c r="AX848" s="219">
        <v>1</v>
      </c>
      <c r="AZ848">
        <v>1</v>
      </c>
      <c r="BA848">
        <v>7.9000000000000001E-2</v>
      </c>
      <c r="BD848" t="s">
        <v>17215</v>
      </c>
    </row>
    <row r="849" spans="2:56" ht="18" x14ac:dyDescent="0.25">
      <c r="B849">
        <v>1</v>
      </c>
      <c r="C849" t="s">
        <v>14538</v>
      </c>
      <c r="G849" t="s">
        <v>16063</v>
      </c>
      <c r="H849" s="352" t="s">
        <v>11553</v>
      </c>
      <c r="I849" t="s">
        <v>16082</v>
      </c>
      <c r="J849" s="352" t="s">
        <v>14439</v>
      </c>
      <c r="K849">
        <v>1290</v>
      </c>
      <c r="L849">
        <v>247</v>
      </c>
      <c r="Q849" s="219">
        <v>7.6</v>
      </c>
      <c r="R849" s="219">
        <v>0.08</v>
      </c>
      <c r="T849" s="219">
        <v>2447</v>
      </c>
      <c r="U849" s="219">
        <v>77</v>
      </c>
      <c r="W849" s="219">
        <v>2311</v>
      </c>
      <c r="X849" s="219">
        <v>77</v>
      </c>
      <c r="AC849">
        <v>2</v>
      </c>
      <c r="AD849">
        <v>0.4</v>
      </c>
      <c r="AR849" s="219">
        <v>3.7</v>
      </c>
      <c r="AS849" s="219">
        <v>0.2</v>
      </c>
      <c r="AT849" s="219">
        <v>30.3</v>
      </c>
      <c r="AU849" s="219">
        <v>0.5</v>
      </c>
      <c r="AW849" s="219">
        <v>33</v>
      </c>
      <c r="AX849" s="219">
        <v>1</v>
      </c>
      <c r="AZ849">
        <v>1</v>
      </c>
      <c r="BA849">
        <v>-8.3000000000000004E-2</v>
      </c>
      <c r="BD849" t="s">
        <v>17215</v>
      </c>
    </row>
    <row r="850" spans="2:56" ht="18" x14ac:dyDescent="0.25">
      <c r="B850">
        <v>1</v>
      </c>
      <c r="C850" t="s">
        <v>14538</v>
      </c>
      <c r="G850" t="s">
        <v>16063</v>
      </c>
      <c r="H850" s="352" t="s">
        <v>11553</v>
      </c>
      <c r="I850" t="s">
        <v>16082</v>
      </c>
      <c r="J850" s="352" t="s">
        <v>14439</v>
      </c>
      <c r="K850">
        <v>900</v>
      </c>
      <c r="L850">
        <v>211</v>
      </c>
      <c r="Q850" s="219">
        <v>7.8</v>
      </c>
      <c r="R850" s="219">
        <v>0.1</v>
      </c>
      <c r="T850" s="219">
        <v>2422</v>
      </c>
      <c r="U850" s="219">
        <v>47</v>
      </c>
      <c r="W850" s="219">
        <v>2246</v>
      </c>
      <c r="X850" s="219">
        <v>41</v>
      </c>
      <c r="AC850">
        <v>2.2999999999999998</v>
      </c>
      <c r="AD850">
        <v>0.5</v>
      </c>
      <c r="AR850" s="219">
        <v>3.7</v>
      </c>
      <c r="AS850" s="219">
        <v>0.2</v>
      </c>
      <c r="AT850" s="219">
        <v>27</v>
      </c>
      <c r="AU850" s="219">
        <v>0.1</v>
      </c>
      <c r="AW850" s="219">
        <v>33</v>
      </c>
      <c r="AX850" s="219">
        <v>1</v>
      </c>
      <c r="AZ850">
        <v>1</v>
      </c>
      <c r="BA850">
        <v>-0.621</v>
      </c>
      <c r="BD850" t="s">
        <v>17215</v>
      </c>
    </row>
    <row r="851" spans="2:56" ht="18" x14ac:dyDescent="0.25">
      <c r="B851">
        <v>1</v>
      </c>
      <c r="C851" t="s">
        <v>14538</v>
      </c>
      <c r="G851" t="s">
        <v>16063</v>
      </c>
      <c r="H851" s="352" t="s">
        <v>11553</v>
      </c>
      <c r="I851" t="s">
        <v>16082</v>
      </c>
      <c r="J851" s="352" t="s">
        <v>14439</v>
      </c>
      <c r="K851">
        <v>400</v>
      </c>
      <c r="L851">
        <v>49</v>
      </c>
      <c r="Q851" s="219">
        <v>8.1</v>
      </c>
      <c r="R851" s="219">
        <v>0.04</v>
      </c>
      <c r="T851" s="219">
        <v>2406</v>
      </c>
      <c r="U851" s="219">
        <v>47</v>
      </c>
      <c r="W851" s="219">
        <v>2052</v>
      </c>
      <c r="X851" s="219">
        <v>38</v>
      </c>
      <c r="AC851">
        <v>4.3</v>
      </c>
      <c r="AD851">
        <v>4</v>
      </c>
      <c r="AR851" s="219">
        <v>3.7</v>
      </c>
      <c r="AS851" s="219">
        <v>0.2</v>
      </c>
      <c r="AT851" s="219">
        <v>30.3</v>
      </c>
      <c r="AU851" s="219">
        <v>0.5</v>
      </c>
      <c r="AW851" s="219">
        <v>33</v>
      </c>
      <c r="AX851" s="219">
        <v>1</v>
      </c>
      <c r="AZ851">
        <v>1</v>
      </c>
      <c r="BA851">
        <v>0.26900000000000002</v>
      </c>
      <c r="BD851" t="s">
        <v>17215</v>
      </c>
    </row>
    <row r="852" spans="2:56" ht="18" x14ac:dyDescent="0.25">
      <c r="B852">
        <v>1</v>
      </c>
      <c r="C852" t="s">
        <v>14538</v>
      </c>
      <c r="G852" t="s">
        <v>16063</v>
      </c>
      <c r="H852" s="352" t="s">
        <v>11553</v>
      </c>
      <c r="I852" t="s">
        <v>16082</v>
      </c>
      <c r="J852" s="352" t="s">
        <v>14439</v>
      </c>
      <c r="K852">
        <v>1290</v>
      </c>
      <c r="L852">
        <v>247</v>
      </c>
      <c r="Q852" s="219">
        <v>7.6</v>
      </c>
      <c r="R852" s="219">
        <v>0.08</v>
      </c>
      <c r="T852" s="219">
        <v>2447</v>
      </c>
      <c r="U852" s="219">
        <v>77</v>
      </c>
      <c r="W852" s="219">
        <v>2311</v>
      </c>
      <c r="X852" s="219">
        <v>77</v>
      </c>
      <c r="AC852">
        <v>2</v>
      </c>
      <c r="AD852">
        <v>0.4</v>
      </c>
      <c r="AR852" s="219">
        <v>3.7</v>
      </c>
      <c r="AS852" s="219">
        <v>0.2</v>
      </c>
      <c r="AT852" s="219">
        <v>30.3</v>
      </c>
      <c r="AU852" s="219">
        <v>0.5</v>
      </c>
      <c r="AW852" s="219">
        <v>33</v>
      </c>
      <c r="AX852" s="219">
        <v>1</v>
      </c>
      <c r="AZ852">
        <v>1</v>
      </c>
      <c r="BA852">
        <v>-0.18</v>
      </c>
      <c r="BD852" t="s">
        <v>17215</v>
      </c>
    </row>
    <row r="853" spans="2:56" ht="18" x14ac:dyDescent="0.25">
      <c r="B853">
        <v>1</v>
      </c>
      <c r="C853" t="s">
        <v>14538</v>
      </c>
      <c r="G853" t="s">
        <v>16063</v>
      </c>
      <c r="H853" s="352" t="s">
        <v>11553</v>
      </c>
      <c r="I853" t="s">
        <v>16082</v>
      </c>
      <c r="J853" s="352" t="s">
        <v>14439</v>
      </c>
      <c r="K853">
        <v>1340</v>
      </c>
      <c r="L853">
        <v>207</v>
      </c>
      <c r="Q853" s="219">
        <v>7.6</v>
      </c>
      <c r="R853" s="219">
        <v>0.06</v>
      </c>
      <c r="T853" s="219">
        <v>2442</v>
      </c>
      <c r="U853" s="219">
        <v>33</v>
      </c>
      <c r="W853" s="219">
        <v>2336</v>
      </c>
      <c r="X853" s="219">
        <v>33</v>
      </c>
      <c r="AC853">
        <v>1.7</v>
      </c>
      <c r="AD853">
        <v>0.2</v>
      </c>
      <c r="AR853" s="219">
        <v>3.7</v>
      </c>
      <c r="AS853" s="219">
        <v>0.2</v>
      </c>
      <c r="AT853" s="219">
        <v>27</v>
      </c>
      <c r="AU853" s="219">
        <v>0.1</v>
      </c>
      <c r="AW853" s="219">
        <v>33</v>
      </c>
      <c r="AX853" s="219">
        <v>1</v>
      </c>
      <c r="AZ853">
        <v>1</v>
      </c>
      <c r="BA853">
        <v>7.0000000000000001E-3</v>
      </c>
      <c r="BD853" t="s">
        <v>17215</v>
      </c>
    </row>
    <row r="854" spans="2:56" ht="18" x14ac:dyDescent="0.25">
      <c r="B854">
        <v>1</v>
      </c>
      <c r="C854" t="s">
        <v>14538</v>
      </c>
      <c r="G854" t="s">
        <v>16063</v>
      </c>
      <c r="H854" s="352" t="s">
        <v>11553</v>
      </c>
      <c r="I854" t="s">
        <v>16082</v>
      </c>
      <c r="J854" s="352" t="s">
        <v>14439</v>
      </c>
      <c r="K854">
        <v>950</v>
      </c>
      <c r="L854">
        <v>196</v>
      </c>
      <c r="Q854" s="219">
        <v>7.8</v>
      </c>
      <c r="R854" s="219">
        <v>0.09</v>
      </c>
      <c r="T854" s="219">
        <v>2460</v>
      </c>
      <c r="U854" s="219">
        <v>52</v>
      </c>
      <c r="W854" s="219">
        <v>2268</v>
      </c>
      <c r="X854" s="219">
        <v>54</v>
      </c>
      <c r="AC854">
        <v>2.5</v>
      </c>
      <c r="AD854">
        <v>0.5</v>
      </c>
      <c r="AR854" s="219">
        <v>3.7</v>
      </c>
      <c r="AS854" s="219">
        <v>0.2</v>
      </c>
      <c r="AT854" s="219">
        <v>30.3</v>
      </c>
      <c r="AU854" s="219">
        <v>0.5</v>
      </c>
      <c r="AW854" s="219">
        <v>33</v>
      </c>
      <c r="AX854" s="219">
        <v>1</v>
      </c>
      <c r="AZ854">
        <v>1</v>
      </c>
      <c r="BA854">
        <v>-0.189</v>
      </c>
      <c r="BD854" t="s">
        <v>17215</v>
      </c>
    </row>
    <row r="855" spans="2:56" ht="18" x14ac:dyDescent="0.25">
      <c r="B855">
        <v>1</v>
      </c>
      <c r="C855" t="s">
        <v>14538</v>
      </c>
      <c r="G855" t="s">
        <v>16063</v>
      </c>
      <c r="H855" s="352" t="s">
        <v>11553</v>
      </c>
      <c r="I855" t="s">
        <v>16082</v>
      </c>
      <c r="J855" s="352" t="s">
        <v>14439</v>
      </c>
      <c r="K855">
        <v>1290</v>
      </c>
      <c r="L855">
        <v>247</v>
      </c>
      <c r="Q855" s="219">
        <v>7.6</v>
      </c>
      <c r="R855" s="219">
        <v>0.08</v>
      </c>
      <c r="T855" s="219">
        <v>2447</v>
      </c>
      <c r="U855" s="219">
        <v>77</v>
      </c>
      <c r="W855" s="219">
        <v>2311</v>
      </c>
      <c r="X855" s="219">
        <v>77</v>
      </c>
      <c r="AC855">
        <v>2</v>
      </c>
      <c r="AD855">
        <v>0.4</v>
      </c>
      <c r="AR855" s="219">
        <v>3.7</v>
      </c>
      <c r="AS855" s="219">
        <v>0.2</v>
      </c>
      <c r="AT855" s="219">
        <v>30.3</v>
      </c>
      <c r="AU855" s="219">
        <v>0.5</v>
      </c>
      <c r="AW855" s="219">
        <v>33</v>
      </c>
      <c r="AX855" s="219">
        <v>1</v>
      </c>
      <c r="AZ855">
        <v>1</v>
      </c>
      <c r="BA855">
        <v>-0.152</v>
      </c>
      <c r="BD855" t="s">
        <v>17215</v>
      </c>
    </row>
    <row r="856" spans="2:56" ht="18" x14ac:dyDescent="0.25">
      <c r="B856">
        <v>1</v>
      </c>
      <c r="C856" t="s">
        <v>14538</v>
      </c>
      <c r="G856" t="s">
        <v>16063</v>
      </c>
      <c r="H856" s="352" t="s">
        <v>11553</v>
      </c>
      <c r="I856" t="s">
        <v>16082</v>
      </c>
      <c r="J856" s="352" t="s">
        <v>14439</v>
      </c>
      <c r="K856">
        <v>900</v>
      </c>
      <c r="L856">
        <v>211</v>
      </c>
      <c r="Q856" s="219">
        <v>7.8</v>
      </c>
      <c r="R856" s="219">
        <v>0.1</v>
      </c>
      <c r="T856" s="219">
        <v>2422</v>
      </c>
      <c r="U856" s="219">
        <v>47</v>
      </c>
      <c r="W856" s="219">
        <v>2246</v>
      </c>
      <c r="X856" s="219">
        <v>41</v>
      </c>
      <c r="AC856">
        <v>2.2999999999999998</v>
      </c>
      <c r="AD856">
        <v>0.5</v>
      </c>
      <c r="AR856" s="219">
        <v>3.7</v>
      </c>
      <c r="AS856" s="219">
        <v>0.2</v>
      </c>
      <c r="AT856" s="219">
        <v>27</v>
      </c>
      <c r="AU856" s="219">
        <v>0.1</v>
      </c>
      <c r="AW856" s="219">
        <v>33</v>
      </c>
      <c r="AX856" s="219">
        <v>1</v>
      </c>
      <c r="AZ856">
        <v>1</v>
      </c>
      <c r="BA856">
        <v>-0.22</v>
      </c>
      <c r="BD856" t="s">
        <v>17215</v>
      </c>
    </row>
    <row r="857" spans="2:56" ht="18" x14ac:dyDescent="0.25">
      <c r="B857">
        <v>1</v>
      </c>
      <c r="C857" t="s">
        <v>14538</v>
      </c>
      <c r="G857" t="s">
        <v>16063</v>
      </c>
      <c r="H857" s="352" t="s">
        <v>11553</v>
      </c>
      <c r="I857" t="s">
        <v>16082</v>
      </c>
      <c r="J857" s="352" t="s">
        <v>14439</v>
      </c>
      <c r="K857">
        <v>900</v>
      </c>
      <c r="L857">
        <v>211</v>
      </c>
      <c r="Q857" s="219">
        <v>7.8</v>
      </c>
      <c r="R857" s="219">
        <v>0.1</v>
      </c>
      <c r="T857" s="219">
        <v>2422</v>
      </c>
      <c r="U857" s="219">
        <v>47</v>
      </c>
      <c r="W857" s="219">
        <v>2246</v>
      </c>
      <c r="X857" s="219">
        <v>41</v>
      </c>
      <c r="AC857">
        <v>2.2999999999999998</v>
      </c>
      <c r="AD857">
        <v>0.5</v>
      </c>
      <c r="AR857" s="219">
        <v>3.7</v>
      </c>
      <c r="AS857" s="219">
        <v>0.2</v>
      </c>
      <c r="AT857" s="219">
        <v>27</v>
      </c>
      <c r="AU857" s="219">
        <v>0.1</v>
      </c>
      <c r="AW857" s="219">
        <v>33</v>
      </c>
      <c r="AX857" s="219">
        <v>1</v>
      </c>
      <c r="AZ857">
        <v>1</v>
      </c>
      <c r="BA857">
        <v>-1.2E-2</v>
      </c>
      <c r="BD857" t="s">
        <v>17215</v>
      </c>
    </row>
    <row r="858" spans="2:56" ht="18" x14ac:dyDescent="0.25">
      <c r="B858">
        <v>1</v>
      </c>
      <c r="C858" t="s">
        <v>14538</v>
      </c>
      <c r="G858" t="s">
        <v>16063</v>
      </c>
      <c r="H858" s="352" t="s">
        <v>11553</v>
      </c>
      <c r="I858" t="s">
        <v>16082</v>
      </c>
      <c r="J858" s="352" t="s">
        <v>14439</v>
      </c>
      <c r="K858">
        <v>400</v>
      </c>
      <c r="L858">
        <v>60</v>
      </c>
      <c r="Q858" s="219">
        <v>8.1</v>
      </c>
      <c r="R858" s="219">
        <v>0.05</v>
      </c>
      <c r="T858" s="219">
        <v>2377</v>
      </c>
      <c r="U858" s="219">
        <v>41</v>
      </c>
      <c r="W858" s="219">
        <v>2057</v>
      </c>
      <c r="X858" s="219">
        <v>43</v>
      </c>
      <c r="AC858">
        <v>3.8</v>
      </c>
      <c r="AD858">
        <v>3</v>
      </c>
      <c r="AR858" s="219">
        <v>3.7</v>
      </c>
      <c r="AS858" s="219">
        <v>0.2</v>
      </c>
      <c r="AT858" s="219">
        <v>27</v>
      </c>
      <c r="AU858" s="219">
        <v>0.1</v>
      </c>
      <c r="AW858" s="219">
        <v>33</v>
      </c>
      <c r="AX858" s="219">
        <v>1</v>
      </c>
      <c r="AZ858">
        <v>1</v>
      </c>
      <c r="BA858">
        <v>-0.156</v>
      </c>
      <c r="BD858" t="s">
        <v>17215</v>
      </c>
    </row>
    <row r="859" spans="2:56" ht="18" x14ac:dyDescent="0.25">
      <c r="B859">
        <v>1</v>
      </c>
      <c r="C859" t="s">
        <v>14538</v>
      </c>
      <c r="G859" t="s">
        <v>16063</v>
      </c>
      <c r="H859" s="352" t="s">
        <v>11553</v>
      </c>
      <c r="I859" t="s">
        <v>16082</v>
      </c>
      <c r="J859" s="352" t="s">
        <v>14439</v>
      </c>
      <c r="K859">
        <v>400</v>
      </c>
      <c r="L859">
        <v>49</v>
      </c>
      <c r="Q859" s="219">
        <v>8.1</v>
      </c>
      <c r="R859" s="219">
        <v>0.04</v>
      </c>
      <c r="T859" s="219">
        <v>2406</v>
      </c>
      <c r="U859" s="219">
        <v>47</v>
      </c>
      <c r="W859" s="219">
        <v>2052</v>
      </c>
      <c r="X859" s="219">
        <v>38</v>
      </c>
      <c r="AC859">
        <v>4.3</v>
      </c>
      <c r="AD859">
        <v>4</v>
      </c>
      <c r="AR859" s="219">
        <v>3.7</v>
      </c>
      <c r="AS859" s="219">
        <v>0.2</v>
      </c>
      <c r="AT859" s="219">
        <v>30.3</v>
      </c>
      <c r="AU859" s="219">
        <v>0.5</v>
      </c>
      <c r="AW859" s="219">
        <v>33</v>
      </c>
      <c r="AX859" s="219">
        <v>1</v>
      </c>
      <c r="AZ859">
        <v>1</v>
      </c>
      <c r="BA859">
        <v>0.36399999999999999</v>
      </c>
      <c r="BD859" t="s">
        <v>17215</v>
      </c>
    </row>
    <row r="860" spans="2:56" ht="18" x14ac:dyDescent="0.25">
      <c r="B860">
        <v>1</v>
      </c>
      <c r="C860" t="s">
        <v>14538</v>
      </c>
      <c r="G860" t="s">
        <v>16063</v>
      </c>
      <c r="H860" s="352" t="s">
        <v>11553</v>
      </c>
      <c r="I860" t="s">
        <v>16080</v>
      </c>
      <c r="J860" s="352" t="s">
        <v>14439</v>
      </c>
      <c r="K860">
        <v>1340</v>
      </c>
      <c r="L860">
        <v>207</v>
      </c>
      <c r="Q860" s="219">
        <v>7.6</v>
      </c>
      <c r="R860" s="219">
        <v>0.06</v>
      </c>
      <c r="T860" s="219">
        <v>2442</v>
      </c>
      <c r="U860" s="219">
        <v>33</v>
      </c>
      <c r="W860" s="219">
        <v>2336</v>
      </c>
      <c r="X860" s="219">
        <v>33</v>
      </c>
      <c r="AC860">
        <v>1.7</v>
      </c>
      <c r="AD860">
        <v>0.2</v>
      </c>
      <c r="AR860" s="219">
        <v>3.7</v>
      </c>
      <c r="AS860" s="219">
        <v>0.2</v>
      </c>
      <c r="AT860" s="219">
        <v>27</v>
      </c>
      <c r="AU860" s="219">
        <v>0.1</v>
      </c>
      <c r="AW860" s="219">
        <v>33</v>
      </c>
      <c r="AX860" s="219">
        <v>1</v>
      </c>
      <c r="AZ860">
        <v>1</v>
      </c>
      <c r="BA860">
        <v>0.122</v>
      </c>
      <c r="BD860" t="s">
        <v>17215</v>
      </c>
    </row>
    <row r="861" spans="2:56" ht="18" x14ac:dyDescent="0.25">
      <c r="B861">
        <v>1</v>
      </c>
      <c r="C861" t="s">
        <v>14538</v>
      </c>
      <c r="G861" t="s">
        <v>16063</v>
      </c>
      <c r="H861" s="352" t="s">
        <v>11553</v>
      </c>
      <c r="I861" t="s">
        <v>16080</v>
      </c>
      <c r="J861" s="352" t="s">
        <v>14439</v>
      </c>
      <c r="K861">
        <v>1290</v>
      </c>
      <c r="L861">
        <v>247</v>
      </c>
      <c r="Q861" s="219">
        <v>7.6</v>
      </c>
      <c r="R861" s="219">
        <v>0.08</v>
      </c>
      <c r="T861" s="219">
        <v>2447</v>
      </c>
      <c r="U861" s="219">
        <v>77</v>
      </c>
      <c r="W861" s="219">
        <v>2311</v>
      </c>
      <c r="X861" s="219">
        <v>77</v>
      </c>
      <c r="AC861">
        <v>2</v>
      </c>
      <c r="AD861">
        <v>0.4</v>
      </c>
      <c r="AR861" s="219">
        <v>3.7</v>
      </c>
      <c r="AS861" s="219">
        <v>0.2</v>
      </c>
      <c r="AT861" s="219">
        <v>30.3</v>
      </c>
      <c r="AU861" s="219">
        <v>0.5</v>
      </c>
      <c r="AW861" s="219">
        <v>33</v>
      </c>
      <c r="AX861" s="219">
        <v>1</v>
      </c>
      <c r="AZ861">
        <v>1</v>
      </c>
      <c r="BA861">
        <v>4.9000000000000002E-2</v>
      </c>
      <c r="BD861" t="s">
        <v>17215</v>
      </c>
    </row>
    <row r="862" spans="2:56" ht="18" x14ac:dyDescent="0.25">
      <c r="B862">
        <v>1</v>
      </c>
      <c r="C862" t="s">
        <v>14538</v>
      </c>
      <c r="G862" t="s">
        <v>16063</v>
      </c>
      <c r="H862" s="352" t="s">
        <v>11553</v>
      </c>
      <c r="I862" t="s">
        <v>16080</v>
      </c>
      <c r="J862" s="352" t="s">
        <v>14439</v>
      </c>
      <c r="K862">
        <v>1290</v>
      </c>
      <c r="L862">
        <v>247</v>
      </c>
      <c r="Q862" s="219">
        <v>7.6</v>
      </c>
      <c r="R862" s="219">
        <v>0.08</v>
      </c>
      <c r="T862" s="219">
        <v>2447</v>
      </c>
      <c r="U862" s="219">
        <v>77</v>
      </c>
      <c r="W862" s="219">
        <v>2311</v>
      </c>
      <c r="X862" s="219">
        <v>77</v>
      </c>
      <c r="AC862">
        <v>2</v>
      </c>
      <c r="AD862">
        <v>0.4</v>
      </c>
      <c r="AR862" s="219">
        <v>3.7</v>
      </c>
      <c r="AS862" s="219">
        <v>0.2</v>
      </c>
      <c r="AT862" s="219">
        <v>30.3</v>
      </c>
      <c r="AU862" s="219">
        <v>0.5</v>
      </c>
      <c r="AW862" s="219">
        <v>33</v>
      </c>
      <c r="AX862" s="219">
        <v>1</v>
      </c>
      <c r="AZ862">
        <v>1</v>
      </c>
      <c r="BA862">
        <v>-0.40699999999999997</v>
      </c>
      <c r="BD862" t="s">
        <v>17215</v>
      </c>
    </row>
    <row r="863" spans="2:56" ht="18" x14ac:dyDescent="0.25">
      <c r="B863">
        <v>1</v>
      </c>
      <c r="C863" t="s">
        <v>14538</v>
      </c>
      <c r="G863" t="s">
        <v>16063</v>
      </c>
      <c r="H863" s="352" t="s">
        <v>11553</v>
      </c>
      <c r="I863" t="s">
        <v>16080</v>
      </c>
      <c r="J863" s="352" t="s">
        <v>14439</v>
      </c>
      <c r="K863">
        <v>1340</v>
      </c>
      <c r="L863">
        <v>207</v>
      </c>
      <c r="Q863" s="219">
        <v>7.6</v>
      </c>
      <c r="R863" s="219">
        <v>0.06</v>
      </c>
      <c r="T863" s="219">
        <v>2442</v>
      </c>
      <c r="U863" s="219">
        <v>33</v>
      </c>
      <c r="W863" s="219">
        <v>2336</v>
      </c>
      <c r="X863" s="219">
        <v>33</v>
      </c>
      <c r="AC863">
        <v>1.7</v>
      </c>
      <c r="AD863">
        <v>0.2</v>
      </c>
      <c r="AR863" s="219">
        <v>3.7</v>
      </c>
      <c r="AS863" s="219">
        <v>0.2</v>
      </c>
      <c r="AT863" s="219">
        <v>27</v>
      </c>
      <c r="AU863" s="219">
        <v>0.1</v>
      </c>
      <c r="AW863" s="219">
        <v>33</v>
      </c>
      <c r="AX863" s="219">
        <v>1</v>
      </c>
      <c r="AZ863">
        <v>1</v>
      </c>
      <c r="BA863">
        <v>0.32200000000000001</v>
      </c>
      <c r="BD863" t="s">
        <v>17215</v>
      </c>
    </row>
    <row r="864" spans="2:56" ht="18" x14ac:dyDescent="0.25">
      <c r="B864">
        <v>1</v>
      </c>
      <c r="C864" t="s">
        <v>14538</v>
      </c>
      <c r="G864" t="s">
        <v>16063</v>
      </c>
      <c r="H864" s="352" t="s">
        <v>11553</v>
      </c>
      <c r="I864" t="s">
        <v>16080</v>
      </c>
      <c r="J864" s="352" t="s">
        <v>14439</v>
      </c>
      <c r="K864">
        <v>400</v>
      </c>
      <c r="L864">
        <v>60</v>
      </c>
      <c r="Q864" s="219">
        <v>8.1</v>
      </c>
      <c r="R864" s="219">
        <v>0.05</v>
      </c>
      <c r="T864" s="219">
        <v>2377</v>
      </c>
      <c r="U864" s="219">
        <v>41</v>
      </c>
      <c r="W864" s="219">
        <v>2057</v>
      </c>
      <c r="X864" s="219">
        <v>43</v>
      </c>
      <c r="AC864">
        <v>3.8</v>
      </c>
      <c r="AD864">
        <v>3</v>
      </c>
      <c r="AR864" s="219">
        <v>3.7</v>
      </c>
      <c r="AS864" s="219">
        <v>0.2</v>
      </c>
      <c r="AT864" s="219">
        <v>27</v>
      </c>
      <c r="AU864" s="219">
        <v>0.1</v>
      </c>
      <c r="AW864" s="219">
        <v>33</v>
      </c>
      <c r="AX864" s="219">
        <v>1</v>
      </c>
      <c r="AZ864">
        <v>1</v>
      </c>
      <c r="BA864">
        <v>0.32100000000000001</v>
      </c>
      <c r="BD864" t="s">
        <v>17215</v>
      </c>
    </row>
    <row r="865" spans="2:56" ht="18" x14ac:dyDescent="0.25">
      <c r="B865">
        <v>1</v>
      </c>
      <c r="C865" t="s">
        <v>14538</v>
      </c>
      <c r="G865" t="s">
        <v>16063</v>
      </c>
      <c r="H865" s="352" t="s">
        <v>11553</v>
      </c>
      <c r="I865" t="s">
        <v>16080</v>
      </c>
      <c r="J865" s="352" t="s">
        <v>14439</v>
      </c>
      <c r="K865">
        <v>1290</v>
      </c>
      <c r="L865">
        <v>247</v>
      </c>
      <c r="Q865" s="219">
        <v>7.6</v>
      </c>
      <c r="R865" s="219">
        <v>0.08</v>
      </c>
      <c r="T865" s="219">
        <v>2447</v>
      </c>
      <c r="U865" s="219">
        <v>77</v>
      </c>
      <c r="W865" s="219">
        <v>2311</v>
      </c>
      <c r="X865" s="219">
        <v>77</v>
      </c>
      <c r="AC865">
        <v>2</v>
      </c>
      <c r="AD865">
        <v>0.4</v>
      </c>
      <c r="AR865" s="219">
        <v>3.7</v>
      </c>
      <c r="AS865" s="219">
        <v>0.2</v>
      </c>
      <c r="AT865" s="219">
        <v>30.3</v>
      </c>
      <c r="AU865" s="219">
        <v>0.5</v>
      </c>
      <c r="AW865" s="219">
        <v>33</v>
      </c>
      <c r="AX865" s="219">
        <v>1</v>
      </c>
      <c r="AZ865">
        <v>1</v>
      </c>
      <c r="BA865">
        <v>0.26600000000000001</v>
      </c>
      <c r="BD865" t="s">
        <v>17215</v>
      </c>
    </row>
    <row r="866" spans="2:56" ht="18" x14ac:dyDescent="0.25">
      <c r="B866">
        <v>1</v>
      </c>
      <c r="C866" t="s">
        <v>14538</v>
      </c>
      <c r="G866" t="s">
        <v>16063</v>
      </c>
      <c r="H866" s="352" t="s">
        <v>11553</v>
      </c>
      <c r="I866" t="s">
        <v>16080</v>
      </c>
      <c r="J866" s="352" t="s">
        <v>14439</v>
      </c>
      <c r="K866">
        <v>950</v>
      </c>
      <c r="L866">
        <v>196</v>
      </c>
      <c r="Q866" s="219">
        <v>7.8</v>
      </c>
      <c r="R866" s="219">
        <v>0.09</v>
      </c>
      <c r="T866" s="219">
        <v>2460</v>
      </c>
      <c r="U866" s="219">
        <v>52</v>
      </c>
      <c r="W866" s="219">
        <v>2268</v>
      </c>
      <c r="X866" s="219">
        <v>54</v>
      </c>
      <c r="AC866">
        <v>2.5</v>
      </c>
      <c r="AD866">
        <v>0.5</v>
      </c>
      <c r="AR866" s="219">
        <v>3.7</v>
      </c>
      <c r="AS866" s="219">
        <v>0.2</v>
      </c>
      <c r="AT866" s="219">
        <v>30.3</v>
      </c>
      <c r="AU866" s="219">
        <v>0.5</v>
      </c>
      <c r="AW866" s="219">
        <v>33</v>
      </c>
      <c r="AX866" s="219">
        <v>1</v>
      </c>
      <c r="AZ866">
        <v>1</v>
      </c>
      <c r="BA866">
        <v>0.39500000000000002</v>
      </c>
      <c r="BD866" t="s">
        <v>17215</v>
      </c>
    </row>
    <row r="867" spans="2:56" ht="18" x14ac:dyDescent="0.25">
      <c r="B867">
        <v>1</v>
      </c>
      <c r="C867" t="s">
        <v>14538</v>
      </c>
      <c r="G867" t="s">
        <v>16063</v>
      </c>
      <c r="H867" s="352" t="s">
        <v>11553</v>
      </c>
      <c r="I867" t="s">
        <v>16080</v>
      </c>
      <c r="J867" s="352" t="s">
        <v>14439</v>
      </c>
      <c r="K867">
        <v>1340</v>
      </c>
      <c r="L867">
        <v>207</v>
      </c>
      <c r="Q867" s="219">
        <v>7.6</v>
      </c>
      <c r="R867" s="219">
        <v>0.06</v>
      </c>
      <c r="T867" s="219">
        <v>2442</v>
      </c>
      <c r="U867" s="219">
        <v>33</v>
      </c>
      <c r="W867" s="219">
        <v>2336</v>
      </c>
      <c r="X867" s="219">
        <v>33</v>
      </c>
      <c r="AC867">
        <v>1.7</v>
      </c>
      <c r="AD867">
        <v>0.2</v>
      </c>
      <c r="AR867" s="219">
        <v>3.7</v>
      </c>
      <c r="AS867" s="219">
        <v>0.2</v>
      </c>
      <c r="AT867" s="219">
        <v>27</v>
      </c>
      <c r="AU867" s="219">
        <v>0.1</v>
      </c>
      <c r="AW867" s="219">
        <v>33</v>
      </c>
      <c r="AX867" s="219">
        <v>1</v>
      </c>
      <c r="AZ867">
        <v>1</v>
      </c>
      <c r="BA867">
        <v>-0.25700000000000001</v>
      </c>
      <c r="BD867" t="s">
        <v>17215</v>
      </c>
    </row>
    <row r="868" spans="2:56" ht="18" x14ac:dyDescent="0.25">
      <c r="B868">
        <v>1</v>
      </c>
      <c r="C868" t="s">
        <v>14538</v>
      </c>
      <c r="G868" t="s">
        <v>16063</v>
      </c>
      <c r="H868" s="352" t="s">
        <v>11553</v>
      </c>
      <c r="I868" t="s">
        <v>16080</v>
      </c>
      <c r="J868" s="352" t="s">
        <v>14439</v>
      </c>
      <c r="K868">
        <v>950</v>
      </c>
      <c r="L868">
        <v>196</v>
      </c>
      <c r="Q868" s="219">
        <v>7.8</v>
      </c>
      <c r="R868" s="219">
        <v>0.09</v>
      </c>
      <c r="T868" s="219">
        <v>2460</v>
      </c>
      <c r="U868" s="219">
        <v>52</v>
      </c>
      <c r="W868" s="219">
        <v>2268</v>
      </c>
      <c r="X868" s="219">
        <v>54</v>
      </c>
      <c r="AC868">
        <v>2.5</v>
      </c>
      <c r="AD868">
        <v>0.5</v>
      </c>
      <c r="AR868" s="219">
        <v>3.7</v>
      </c>
      <c r="AS868" s="219">
        <v>0.2</v>
      </c>
      <c r="AT868" s="219">
        <v>30.3</v>
      </c>
      <c r="AU868" s="219">
        <v>0.5</v>
      </c>
      <c r="AW868" s="219">
        <v>33</v>
      </c>
      <c r="AX868" s="219">
        <v>1</v>
      </c>
      <c r="AZ868">
        <v>1</v>
      </c>
      <c r="BA868">
        <v>0.3</v>
      </c>
      <c r="BD868" t="s">
        <v>17215</v>
      </c>
    </row>
    <row r="869" spans="2:56" ht="18" x14ac:dyDescent="0.25">
      <c r="B869">
        <v>1</v>
      </c>
      <c r="C869" t="s">
        <v>14538</v>
      </c>
      <c r="G869" t="s">
        <v>16063</v>
      </c>
      <c r="H869" s="352" t="s">
        <v>11553</v>
      </c>
      <c r="I869" t="s">
        <v>16080</v>
      </c>
      <c r="J869" s="352" t="s">
        <v>14439</v>
      </c>
      <c r="K869">
        <v>900</v>
      </c>
      <c r="L869">
        <v>211</v>
      </c>
      <c r="Q869" s="219">
        <v>7.8</v>
      </c>
      <c r="R869" s="219">
        <v>0.1</v>
      </c>
      <c r="T869" s="219">
        <v>2422</v>
      </c>
      <c r="U869" s="219">
        <v>47</v>
      </c>
      <c r="W869" s="219">
        <v>2246</v>
      </c>
      <c r="X869" s="219">
        <v>41</v>
      </c>
      <c r="AC869">
        <v>2.2999999999999998</v>
      </c>
      <c r="AD869">
        <v>0.5</v>
      </c>
      <c r="AR869" s="219">
        <v>3.7</v>
      </c>
      <c r="AS869" s="219">
        <v>0.2</v>
      </c>
      <c r="AT869" s="219">
        <v>27</v>
      </c>
      <c r="AU869" s="219">
        <v>0.1</v>
      </c>
      <c r="AW869" s="219">
        <v>33</v>
      </c>
      <c r="AX869" s="219">
        <v>1</v>
      </c>
      <c r="AZ869">
        <v>1</v>
      </c>
      <c r="BA869">
        <v>-0.122</v>
      </c>
      <c r="BD869" t="s">
        <v>17215</v>
      </c>
    </row>
    <row r="870" spans="2:56" ht="18" x14ac:dyDescent="0.25">
      <c r="B870">
        <v>1</v>
      </c>
      <c r="C870" t="s">
        <v>14538</v>
      </c>
      <c r="G870" t="s">
        <v>16063</v>
      </c>
      <c r="H870" s="352" t="s">
        <v>11553</v>
      </c>
      <c r="I870" t="s">
        <v>16080</v>
      </c>
      <c r="J870" s="352" t="s">
        <v>14439</v>
      </c>
      <c r="K870">
        <v>1290</v>
      </c>
      <c r="L870">
        <v>247</v>
      </c>
      <c r="Q870" s="219">
        <v>7.6</v>
      </c>
      <c r="R870" s="219">
        <v>0.08</v>
      </c>
      <c r="T870" s="219">
        <v>2447</v>
      </c>
      <c r="U870" s="219">
        <v>77</v>
      </c>
      <c r="W870" s="219">
        <v>2311</v>
      </c>
      <c r="X870" s="219">
        <v>77</v>
      </c>
      <c r="AC870">
        <v>2</v>
      </c>
      <c r="AD870">
        <v>0.4</v>
      </c>
      <c r="AR870" s="219">
        <v>3.7</v>
      </c>
      <c r="AS870" s="219">
        <v>0.2</v>
      </c>
      <c r="AT870" s="219">
        <v>30.3</v>
      </c>
      <c r="AU870" s="219">
        <v>0.5</v>
      </c>
      <c r="AW870" s="219">
        <v>33</v>
      </c>
      <c r="AX870" s="219">
        <v>1</v>
      </c>
      <c r="AZ870">
        <v>1</v>
      </c>
      <c r="BA870">
        <v>5.6000000000000001E-2</v>
      </c>
      <c r="BD870" t="s">
        <v>17215</v>
      </c>
    </row>
    <row r="871" spans="2:56" ht="18" x14ac:dyDescent="0.25">
      <c r="B871">
        <v>1</v>
      </c>
      <c r="C871" t="s">
        <v>14538</v>
      </c>
      <c r="G871" t="s">
        <v>16063</v>
      </c>
      <c r="H871" s="352" t="s">
        <v>11553</v>
      </c>
      <c r="I871" t="s">
        <v>16080</v>
      </c>
      <c r="J871" s="352" t="s">
        <v>14439</v>
      </c>
      <c r="K871">
        <v>400</v>
      </c>
      <c r="L871">
        <v>49</v>
      </c>
      <c r="Q871" s="219">
        <v>8.1</v>
      </c>
      <c r="R871" s="219">
        <v>0.04</v>
      </c>
      <c r="T871" s="219">
        <v>2406</v>
      </c>
      <c r="U871" s="219">
        <v>47</v>
      </c>
      <c r="W871" s="219">
        <v>2052</v>
      </c>
      <c r="X871" s="219">
        <v>38</v>
      </c>
      <c r="AC871">
        <v>4.3</v>
      </c>
      <c r="AD871">
        <v>4</v>
      </c>
      <c r="AR871" s="219">
        <v>3.7</v>
      </c>
      <c r="AS871" s="219">
        <v>0.2</v>
      </c>
      <c r="AT871" s="219">
        <v>30.3</v>
      </c>
      <c r="AU871" s="219">
        <v>0.5</v>
      </c>
      <c r="AW871" s="219">
        <v>33</v>
      </c>
      <c r="AX871" s="219">
        <v>1</v>
      </c>
      <c r="AZ871">
        <v>1</v>
      </c>
      <c r="BA871">
        <v>0.28199999999999997</v>
      </c>
      <c r="BD871" t="s">
        <v>17215</v>
      </c>
    </row>
    <row r="872" spans="2:56" ht="18" x14ac:dyDescent="0.25">
      <c r="B872">
        <v>1</v>
      </c>
      <c r="C872" t="s">
        <v>14538</v>
      </c>
      <c r="G872" t="s">
        <v>16063</v>
      </c>
      <c r="H872" s="352" t="s">
        <v>11553</v>
      </c>
      <c r="I872" t="s">
        <v>16080</v>
      </c>
      <c r="J872" s="352" t="s">
        <v>14439</v>
      </c>
      <c r="K872">
        <v>950</v>
      </c>
      <c r="L872">
        <v>196</v>
      </c>
      <c r="Q872" s="219">
        <v>7.8</v>
      </c>
      <c r="R872" s="219">
        <v>0.09</v>
      </c>
      <c r="T872" s="219">
        <v>2460</v>
      </c>
      <c r="U872" s="219">
        <v>52</v>
      </c>
      <c r="W872" s="219">
        <v>2268</v>
      </c>
      <c r="X872" s="219">
        <v>54</v>
      </c>
      <c r="AC872">
        <v>2.5</v>
      </c>
      <c r="AD872">
        <v>0.5</v>
      </c>
      <c r="AR872" s="219">
        <v>3.7</v>
      </c>
      <c r="AS872" s="219">
        <v>0.2</v>
      </c>
      <c r="AT872" s="219">
        <v>30.3</v>
      </c>
      <c r="AU872" s="219">
        <v>0.5</v>
      </c>
      <c r="AW872" s="219">
        <v>33</v>
      </c>
      <c r="AX872" s="219">
        <v>1</v>
      </c>
      <c r="AZ872">
        <v>1</v>
      </c>
      <c r="BA872">
        <v>-0.253</v>
      </c>
      <c r="BD872" t="s">
        <v>17215</v>
      </c>
    </row>
    <row r="873" spans="2:56" ht="18" x14ac:dyDescent="0.25">
      <c r="B873">
        <v>1</v>
      </c>
      <c r="C873" t="s">
        <v>14538</v>
      </c>
      <c r="G873" t="s">
        <v>16063</v>
      </c>
      <c r="H873" s="352" t="s">
        <v>11553</v>
      </c>
      <c r="I873" t="s">
        <v>16080</v>
      </c>
      <c r="J873" s="352" t="s">
        <v>14439</v>
      </c>
      <c r="K873">
        <v>1290</v>
      </c>
      <c r="L873">
        <v>247</v>
      </c>
      <c r="Q873" s="219">
        <v>7.6</v>
      </c>
      <c r="R873" s="219">
        <v>0.08</v>
      </c>
      <c r="T873" s="219">
        <v>2447</v>
      </c>
      <c r="U873" s="219">
        <v>77</v>
      </c>
      <c r="W873" s="219">
        <v>2311</v>
      </c>
      <c r="X873" s="219">
        <v>77</v>
      </c>
      <c r="AC873">
        <v>2</v>
      </c>
      <c r="AD873">
        <v>0.4</v>
      </c>
      <c r="AR873" s="219">
        <v>3.7</v>
      </c>
      <c r="AS873" s="219">
        <v>0.2</v>
      </c>
      <c r="AT873" s="219">
        <v>30.3</v>
      </c>
      <c r="AU873" s="219">
        <v>0.5</v>
      </c>
      <c r="AW873" s="219">
        <v>33</v>
      </c>
      <c r="AX873" s="219">
        <v>1</v>
      </c>
      <c r="AZ873">
        <v>1</v>
      </c>
      <c r="BA873">
        <v>0.32800000000000001</v>
      </c>
      <c r="BD873" t="s">
        <v>17215</v>
      </c>
    </row>
    <row r="874" spans="2:56" ht="18" x14ac:dyDescent="0.25">
      <c r="B874">
        <v>1</v>
      </c>
      <c r="C874" t="s">
        <v>14538</v>
      </c>
      <c r="G874" t="s">
        <v>16063</v>
      </c>
      <c r="H874" s="352" t="s">
        <v>11553</v>
      </c>
      <c r="I874" t="s">
        <v>16080</v>
      </c>
      <c r="J874" s="352" t="s">
        <v>14439</v>
      </c>
      <c r="K874">
        <v>400</v>
      </c>
      <c r="L874">
        <v>60</v>
      </c>
      <c r="Q874" s="219">
        <v>8.1</v>
      </c>
      <c r="R874" s="219">
        <v>0.05</v>
      </c>
      <c r="T874" s="219">
        <v>2377</v>
      </c>
      <c r="U874" s="219">
        <v>41</v>
      </c>
      <c r="W874" s="219">
        <v>2057</v>
      </c>
      <c r="X874" s="219">
        <v>43</v>
      </c>
      <c r="AC874">
        <v>3.8</v>
      </c>
      <c r="AD874">
        <v>3</v>
      </c>
      <c r="AR874" s="219">
        <v>3.7</v>
      </c>
      <c r="AS874" s="219">
        <v>0.2</v>
      </c>
      <c r="AT874" s="219">
        <v>27</v>
      </c>
      <c r="AU874" s="219">
        <v>0.1</v>
      </c>
      <c r="AW874" s="219">
        <v>33</v>
      </c>
      <c r="AX874" s="219">
        <v>1</v>
      </c>
      <c r="AZ874">
        <v>1</v>
      </c>
      <c r="BA874">
        <v>5.1999999999999998E-2</v>
      </c>
      <c r="BD874" t="s">
        <v>17215</v>
      </c>
    </row>
    <row r="875" spans="2:56" ht="18" x14ac:dyDescent="0.25">
      <c r="B875">
        <v>1</v>
      </c>
      <c r="C875" t="s">
        <v>14538</v>
      </c>
      <c r="G875" t="s">
        <v>16063</v>
      </c>
      <c r="H875" s="352" t="s">
        <v>11553</v>
      </c>
      <c r="I875" t="s">
        <v>16080</v>
      </c>
      <c r="J875" s="352" t="s">
        <v>14439</v>
      </c>
      <c r="K875">
        <v>400</v>
      </c>
      <c r="L875">
        <v>49</v>
      </c>
      <c r="Q875" s="219">
        <v>8.1</v>
      </c>
      <c r="R875" s="219">
        <v>0.04</v>
      </c>
      <c r="T875" s="219">
        <v>2406</v>
      </c>
      <c r="U875" s="219">
        <v>47</v>
      </c>
      <c r="W875" s="219">
        <v>2052</v>
      </c>
      <c r="X875" s="219">
        <v>38</v>
      </c>
      <c r="AC875">
        <v>4.3</v>
      </c>
      <c r="AD875">
        <v>4</v>
      </c>
      <c r="AR875" s="219">
        <v>3.7</v>
      </c>
      <c r="AS875" s="219">
        <v>0.2</v>
      </c>
      <c r="AT875" s="219">
        <v>30.3</v>
      </c>
      <c r="AU875" s="219">
        <v>0.5</v>
      </c>
      <c r="AW875" s="219">
        <v>33</v>
      </c>
      <c r="AX875" s="219">
        <v>1</v>
      </c>
      <c r="AZ875">
        <v>1</v>
      </c>
      <c r="BA875">
        <v>0.39500000000000002</v>
      </c>
      <c r="BD875" t="s">
        <v>17215</v>
      </c>
    </row>
    <row r="876" spans="2:56" ht="18" x14ac:dyDescent="0.25">
      <c r="B876">
        <v>1</v>
      </c>
      <c r="C876" t="s">
        <v>14538</v>
      </c>
      <c r="G876" t="s">
        <v>16063</v>
      </c>
      <c r="H876" s="352" t="s">
        <v>11553</v>
      </c>
      <c r="I876" t="s">
        <v>16080</v>
      </c>
      <c r="J876" s="352" t="s">
        <v>14439</v>
      </c>
      <c r="K876">
        <v>400</v>
      </c>
      <c r="L876">
        <v>49</v>
      </c>
      <c r="Q876" s="219">
        <v>8.1</v>
      </c>
      <c r="R876" s="219">
        <v>0.04</v>
      </c>
      <c r="T876" s="219">
        <v>2406</v>
      </c>
      <c r="U876" s="219">
        <v>47</v>
      </c>
      <c r="W876" s="219">
        <v>2052</v>
      </c>
      <c r="X876" s="219">
        <v>38</v>
      </c>
      <c r="AC876">
        <v>4.3</v>
      </c>
      <c r="AD876">
        <v>4</v>
      </c>
      <c r="AR876" s="219">
        <v>3.7</v>
      </c>
      <c r="AS876" s="219">
        <v>0.2</v>
      </c>
      <c r="AT876" s="219">
        <v>30.3</v>
      </c>
      <c r="AU876" s="219">
        <v>0.5</v>
      </c>
      <c r="AW876" s="219">
        <v>33</v>
      </c>
      <c r="AX876" s="219">
        <v>1</v>
      </c>
      <c r="AZ876">
        <v>1</v>
      </c>
      <c r="BA876">
        <v>0.97099999999999997</v>
      </c>
      <c r="BD876" t="s">
        <v>17215</v>
      </c>
    </row>
    <row r="877" spans="2:56" ht="18" x14ac:dyDescent="0.25">
      <c r="B877">
        <v>1</v>
      </c>
      <c r="C877" t="s">
        <v>14538</v>
      </c>
      <c r="G877" t="s">
        <v>16063</v>
      </c>
      <c r="H877" s="352" t="s">
        <v>11553</v>
      </c>
      <c r="I877" t="s">
        <v>16080</v>
      </c>
      <c r="J877" s="352" t="s">
        <v>14439</v>
      </c>
      <c r="K877">
        <v>400</v>
      </c>
      <c r="L877">
        <v>60</v>
      </c>
      <c r="Q877" s="219">
        <v>8.1</v>
      </c>
      <c r="R877" s="219">
        <v>0.05</v>
      </c>
      <c r="T877" s="219">
        <v>2377</v>
      </c>
      <c r="U877" s="219">
        <v>41</v>
      </c>
      <c r="W877" s="219">
        <v>2057</v>
      </c>
      <c r="X877" s="219">
        <v>43</v>
      </c>
      <c r="AC877">
        <v>3.8</v>
      </c>
      <c r="AD877">
        <v>3</v>
      </c>
      <c r="AR877" s="219">
        <v>3.7</v>
      </c>
      <c r="AS877" s="219">
        <v>0.2</v>
      </c>
      <c r="AT877" s="219">
        <v>27</v>
      </c>
      <c r="AU877" s="219">
        <v>0.1</v>
      </c>
      <c r="AW877" s="219">
        <v>33</v>
      </c>
      <c r="AX877" s="219">
        <v>1</v>
      </c>
      <c r="AZ877">
        <v>1</v>
      </c>
      <c r="BA877">
        <v>0.34300000000000003</v>
      </c>
      <c r="BD877" t="s">
        <v>17215</v>
      </c>
    </row>
    <row r="878" spans="2:56" ht="18" x14ac:dyDescent="0.25">
      <c r="B878">
        <v>1</v>
      </c>
      <c r="C878" t="s">
        <v>14538</v>
      </c>
      <c r="G878" t="s">
        <v>16063</v>
      </c>
      <c r="H878" s="352" t="s">
        <v>11553</v>
      </c>
      <c r="I878" t="s">
        <v>16080</v>
      </c>
      <c r="J878" s="352" t="s">
        <v>14439</v>
      </c>
      <c r="K878">
        <v>900</v>
      </c>
      <c r="L878">
        <v>211</v>
      </c>
      <c r="Q878" s="219">
        <v>7.8</v>
      </c>
      <c r="R878" s="219">
        <v>0.1</v>
      </c>
      <c r="T878" s="219">
        <v>2422</v>
      </c>
      <c r="U878" s="219">
        <v>47</v>
      </c>
      <c r="W878" s="219">
        <v>2246</v>
      </c>
      <c r="X878" s="219">
        <v>41</v>
      </c>
      <c r="AC878">
        <v>2.2999999999999998</v>
      </c>
      <c r="AD878">
        <v>0.5</v>
      </c>
      <c r="AR878" s="219">
        <v>3.7</v>
      </c>
      <c r="AS878" s="219">
        <v>0.2</v>
      </c>
      <c r="AT878" s="219">
        <v>27</v>
      </c>
      <c r="AU878" s="219">
        <v>0.1</v>
      </c>
      <c r="AW878" s="219">
        <v>33</v>
      </c>
      <c r="AX878" s="219">
        <v>1</v>
      </c>
      <c r="AZ878">
        <v>1</v>
      </c>
      <c r="BA878">
        <v>-0.14399999999999999</v>
      </c>
      <c r="BD878" t="s">
        <v>17215</v>
      </c>
    </row>
    <row r="879" spans="2:56" ht="18" x14ac:dyDescent="0.25">
      <c r="B879">
        <v>1</v>
      </c>
      <c r="C879" t="s">
        <v>14538</v>
      </c>
      <c r="G879" t="s">
        <v>16063</v>
      </c>
      <c r="H879" s="352" t="s">
        <v>11553</v>
      </c>
      <c r="I879" t="s">
        <v>16080</v>
      </c>
      <c r="J879" s="352" t="s">
        <v>14439</v>
      </c>
      <c r="K879">
        <v>400</v>
      </c>
      <c r="L879">
        <v>49</v>
      </c>
      <c r="Q879" s="219">
        <v>8.1</v>
      </c>
      <c r="R879" s="219">
        <v>0.04</v>
      </c>
      <c r="T879" s="219">
        <v>2406</v>
      </c>
      <c r="U879" s="219">
        <v>47</v>
      </c>
      <c r="W879" s="219">
        <v>2052</v>
      </c>
      <c r="X879" s="219">
        <v>38</v>
      </c>
      <c r="AC879">
        <v>4.3</v>
      </c>
      <c r="AD879">
        <v>4</v>
      </c>
      <c r="AR879" s="219">
        <v>3.7</v>
      </c>
      <c r="AS879" s="219">
        <v>0.2</v>
      </c>
      <c r="AT879" s="219">
        <v>30.3</v>
      </c>
      <c r="AU879" s="219">
        <v>0.5</v>
      </c>
      <c r="AW879" s="219">
        <v>33</v>
      </c>
      <c r="AX879" s="219">
        <v>1</v>
      </c>
      <c r="AZ879">
        <v>1</v>
      </c>
      <c r="BA879">
        <v>0.64800000000000002</v>
      </c>
      <c r="BD879" t="s">
        <v>17215</v>
      </c>
    </row>
    <row r="880" spans="2:56" ht="18" x14ac:dyDescent="0.25">
      <c r="B880">
        <v>1</v>
      </c>
      <c r="C880" t="s">
        <v>14538</v>
      </c>
      <c r="G880" t="s">
        <v>16063</v>
      </c>
      <c r="H880" s="352" t="s">
        <v>11553</v>
      </c>
      <c r="I880" t="s">
        <v>16080</v>
      </c>
      <c r="J880" s="352" t="s">
        <v>14439</v>
      </c>
      <c r="K880">
        <v>900</v>
      </c>
      <c r="L880">
        <v>211</v>
      </c>
      <c r="Q880" s="219">
        <v>7.8</v>
      </c>
      <c r="R880" s="219">
        <v>0.1</v>
      </c>
      <c r="T880" s="219">
        <v>2422</v>
      </c>
      <c r="U880" s="219">
        <v>47</v>
      </c>
      <c r="W880" s="219">
        <v>2246</v>
      </c>
      <c r="X880" s="219">
        <v>41</v>
      </c>
      <c r="AC880">
        <v>2.2999999999999998</v>
      </c>
      <c r="AD880">
        <v>0.5</v>
      </c>
      <c r="AR880" s="219">
        <v>3.7</v>
      </c>
      <c r="AS880" s="219">
        <v>0.2</v>
      </c>
      <c r="AT880" s="219">
        <v>27</v>
      </c>
      <c r="AU880" s="219">
        <v>0.1</v>
      </c>
      <c r="AW880" s="219">
        <v>33</v>
      </c>
      <c r="AX880" s="219">
        <v>1</v>
      </c>
      <c r="AZ880">
        <v>1</v>
      </c>
      <c r="BA880">
        <v>1.24</v>
      </c>
      <c r="BD880" t="s">
        <v>17215</v>
      </c>
    </row>
    <row r="881" spans="2:56" ht="18" x14ac:dyDescent="0.25">
      <c r="B881">
        <v>1</v>
      </c>
      <c r="C881" t="s">
        <v>14538</v>
      </c>
      <c r="G881" t="s">
        <v>16063</v>
      </c>
      <c r="H881" s="352" t="s">
        <v>11553</v>
      </c>
      <c r="I881" t="s">
        <v>16080</v>
      </c>
      <c r="J881" s="352" t="s">
        <v>14439</v>
      </c>
      <c r="K881">
        <v>950</v>
      </c>
      <c r="L881">
        <v>196</v>
      </c>
      <c r="Q881" s="219">
        <v>7.8</v>
      </c>
      <c r="R881" s="219">
        <v>0.09</v>
      </c>
      <c r="T881" s="219">
        <v>2460</v>
      </c>
      <c r="U881" s="219">
        <v>52</v>
      </c>
      <c r="W881" s="219">
        <v>2268</v>
      </c>
      <c r="X881" s="219">
        <v>54</v>
      </c>
      <c r="AC881">
        <v>2.5</v>
      </c>
      <c r="AD881">
        <v>0.5</v>
      </c>
      <c r="AR881" s="219">
        <v>3.7</v>
      </c>
      <c r="AS881" s="219">
        <v>0.2</v>
      </c>
      <c r="AT881" s="219">
        <v>30.3</v>
      </c>
      <c r="AU881" s="219">
        <v>0.5</v>
      </c>
      <c r="AW881" s="219">
        <v>33</v>
      </c>
      <c r="AX881" s="219">
        <v>1</v>
      </c>
      <c r="AZ881">
        <v>1</v>
      </c>
      <c r="BA881">
        <v>0.19</v>
      </c>
      <c r="BD881" t="s">
        <v>17215</v>
      </c>
    </row>
    <row r="882" spans="2:56" ht="18" x14ac:dyDescent="0.25">
      <c r="B882">
        <v>1</v>
      </c>
      <c r="C882" t="s">
        <v>14538</v>
      </c>
      <c r="G882" t="s">
        <v>16063</v>
      </c>
      <c r="H882" s="352" t="s">
        <v>11553</v>
      </c>
      <c r="I882" t="s">
        <v>16080</v>
      </c>
      <c r="J882" s="352" t="s">
        <v>14439</v>
      </c>
      <c r="K882">
        <v>400</v>
      </c>
      <c r="L882">
        <v>60</v>
      </c>
      <c r="Q882" s="219">
        <v>8.1</v>
      </c>
      <c r="R882" s="219">
        <v>0.05</v>
      </c>
      <c r="T882" s="219">
        <v>2377</v>
      </c>
      <c r="U882" s="219">
        <v>41</v>
      </c>
      <c r="W882" s="219">
        <v>2057</v>
      </c>
      <c r="X882" s="219">
        <v>43</v>
      </c>
      <c r="AC882">
        <v>3.8</v>
      </c>
      <c r="AD882">
        <v>3</v>
      </c>
      <c r="AR882" s="219">
        <v>3.7</v>
      </c>
      <c r="AS882" s="219">
        <v>0.2</v>
      </c>
      <c r="AT882" s="219">
        <v>27</v>
      </c>
      <c r="AU882" s="219">
        <v>0.1</v>
      </c>
      <c r="AW882" s="219">
        <v>33</v>
      </c>
      <c r="AX882" s="219">
        <v>1</v>
      </c>
      <c r="AZ882">
        <v>1</v>
      </c>
      <c r="BA882">
        <v>7.0999999999999994E-2</v>
      </c>
      <c r="BD882" t="s">
        <v>17215</v>
      </c>
    </row>
    <row r="883" spans="2:56" ht="18" x14ac:dyDescent="0.25">
      <c r="B883">
        <v>1</v>
      </c>
      <c r="C883" t="s">
        <v>14538</v>
      </c>
      <c r="G883" t="s">
        <v>16063</v>
      </c>
      <c r="H883" s="352" t="s">
        <v>11553</v>
      </c>
      <c r="I883" t="s">
        <v>16080</v>
      </c>
      <c r="J883" s="352" t="s">
        <v>14439</v>
      </c>
      <c r="K883">
        <v>400</v>
      </c>
      <c r="L883">
        <v>60</v>
      </c>
      <c r="Q883" s="219">
        <v>8.1</v>
      </c>
      <c r="R883" s="219">
        <v>0.05</v>
      </c>
      <c r="T883" s="219">
        <v>2377</v>
      </c>
      <c r="U883" s="219">
        <v>41</v>
      </c>
      <c r="W883" s="219">
        <v>2057</v>
      </c>
      <c r="X883" s="219">
        <v>43</v>
      </c>
      <c r="AC883">
        <v>3.8</v>
      </c>
      <c r="AD883">
        <v>3</v>
      </c>
      <c r="AR883" s="219">
        <v>3.7</v>
      </c>
      <c r="AS883" s="219">
        <v>0.2</v>
      </c>
      <c r="AT883" s="219">
        <v>27</v>
      </c>
      <c r="AU883" s="219">
        <v>0.1</v>
      </c>
      <c r="AW883" s="219">
        <v>33</v>
      </c>
      <c r="AX883" s="219">
        <v>1</v>
      </c>
      <c r="AZ883">
        <v>1</v>
      </c>
      <c r="BA883">
        <v>-0.78400000000000003</v>
      </c>
      <c r="BD883" t="s">
        <v>17215</v>
      </c>
    </row>
    <row r="884" spans="2:56" ht="18" x14ac:dyDescent="0.25">
      <c r="B884">
        <v>1</v>
      </c>
      <c r="C884" t="s">
        <v>14538</v>
      </c>
      <c r="G884" t="s">
        <v>16063</v>
      </c>
      <c r="H884" s="352" t="s">
        <v>11553</v>
      </c>
      <c r="I884" t="s">
        <v>16080</v>
      </c>
      <c r="J884" s="352" t="s">
        <v>14439</v>
      </c>
      <c r="K884">
        <v>1290</v>
      </c>
      <c r="L884">
        <v>247</v>
      </c>
      <c r="Q884" s="219">
        <v>7.6</v>
      </c>
      <c r="R884" s="219">
        <v>0.08</v>
      </c>
      <c r="T884" s="219">
        <v>2447</v>
      </c>
      <c r="U884" s="219">
        <v>77</v>
      </c>
      <c r="W884" s="219">
        <v>2311</v>
      </c>
      <c r="X884" s="219">
        <v>77</v>
      </c>
      <c r="AC884">
        <v>2</v>
      </c>
      <c r="AD884">
        <v>0.4</v>
      </c>
      <c r="AR884" s="219">
        <v>3.7</v>
      </c>
      <c r="AS884" s="219">
        <v>0.2</v>
      </c>
      <c r="AT884" s="219">
        <v>30.3</v>
      </c>
      <c r="AU884" s="219">
        <v>0.5</v>
      </c>
      <c r="AW884" s="219">
        <v>33</v>
      </c>
      <c r="AX884" s="219">
        <v>1</v>
      </c>
      <c r="AZ884">
        <v>1</v>
      </c>
      <c r="BA884">
        <v>-0.254</v>
      </c>
      <c r="BD884" t="s">
        <v>17215</v>
      </c>
    </row>
    <row r="885" spans="2:56" ht="18" x14ac:dyDescent="0.25">
      <c r="B885">
        <v>1</v>
      </c>
      <c r="C885" t="s">
        <v>14538</v>
      </c>
      <c r="G885" t="s">
        <v>16063</v>
      </c>
      <c r="H885" s="352" t="s">
        <v>11553</v>
      </c>
      <c r="I885" t="s">
        <v>16080</v>
      </c>
      <c r="J885" s="352" t="s">
        <v>14439</v>
      </c>
      <c r="K885">
        <v>900</v>
      </c>
      <c r="L885">
        <v>211</v>
      </c>
      <c r="Q885" s="219">
        <v>7.8</v>
      </c>
      <c r="R885" s="219">
        <v>0.1</v>
      </c>
      <c r="T885" s="219">
        <v>2422</v>
      </c>
      <c r="U885" s="219">
        <v>47</v>
      </c>
      <c r="W885" s="219">
        <v>2246</v>
      </c>
      <c r="X885" s="219">
        <v>41</v>
      </c>
      <c r="AC885">
        <v>2.2999999999999998</v>
      </c>
      <c r="AD885">
        <v>0.5</v>
      </c>
      <c r="AR885" s="219">
        <v>3.7</v>
      </c>
      <c r="AS885" s="219">
        <v>0.2</v>
      </c>
      <c r="AT885" s="219">
        <v>27</v>
      </c>
      <c r="AU885" s="219">
        <v>0.1</v>
      </c>
      <c r="AW885" s="219">
        <v>33</v>
      </c>
      <c r="AX885" s="219">
        <v>1</v>
      </c>
      <c r="AZ885">
        <v>1</v>
      </c>
      <c r="BA885">
        <v>0.26300000000000001</v>
      </c>
      <c r="BD885" t="s">
        <v>17215</v>
      </c>
    </row>
    <row r="886" spans="2:56" ht="18" x14ac:dyDescent="0.25">
      <c r="B886">
        <v>1</v>
      </c>
      <c r="C886" t="s">
        <v>14538</v>
      </c>
      <c r="G886" t="s">
        <v>16063</v>
      </c>
      <c r="H886" s="352" t="s">
        <v>11553</v>
      </c>
      <c r="I886" t="s">
        <v>16080</v>
      </c>
      <c r="J886" s="352" t="s">
        <v>14439</v>
      </c>
      <c r="K886">
        <v>950</v>
      </c>
      <c r="L886">
        <v>196</v>
      </c>
      <c r="Q886" s="219">
        <v>7.8</v>
      </c>
      <c r="R886" s="219">
        <v>0.09</v>
      </c>
      <c r="T886" s="219">
        <v>2460</v>
      </c>
      <c r="U886" s="219">
        <v>52</v>
      </c>
      <c r="W886" s="219">
        <v>2268</v>
      </c>
      <c r="X886" s="219">
        <v>54</v>
      </c>
      <c r="AC886">
        <v>2.5</v>
      </c>
      <c r="AD886">
        <v>0.5</v>
      </c>
      <c r="AR886" s="219">
        <v>3.7</v>
      </c>
      <c r="AS886" s="219">
        <v>0.2</v>
      </c>
      <c r="AT886" s="219">
        <v>30.3</v>
      </c>
      <c r="AU886" s="219">
        <v>0.5</v>
      </c>
      <c r="AW886" s="219">
        <v>33</v>
      </c>
      <c r="AX886" s="219">
        <v>1</v>
      </c>
      <c r="AZ886">
        <v>1</v>
      </c>
      <c r="BA886">
        <v>-0.54200000000000004</v>
      </c>
      <c r="BD886" t="s">
        <v>17215</v>
      </c>
    </row>
    <row r="887" spans="2:56" ht="18" x14ac:dyDescent="0.25">
      <c r="B887">
        <v>1</v>
      </c>
      <c r="C887" t="s">
        <v>14538</v>
      </c>
      <c r="G887" t="s">
        <v>16063</v>
      </c>
      <c r="H887" s="352" t="s">
        <v>11553</v>
      </c>
      <c r="I887" t="s">
        <v>16080</v>
      </c>
      <c r="J887" s="352" t="s">
        <v>14439</v>
      </c>
      <c r="K887">
        <v>400</v>
      </c>
      <c r="L887">
        <v>49</v>
      </c>
      <c r="Q887" s="219">
        <v>8.1</v>
      </c>
      <c r="R887" s="219">
        <v>0.04</v>
      </c>
      <c r="T887" s="219">
        <v>2406</v>
      </c>
      <c r="U887" s="219">
        <v>47</v>
      </c>
      <c r="W887" s="219">
        <v>2052</v>
      </c>
      <c r="X887" s="219">
        <v>38</v>
      </c>
      <c r="AC887">
        <v>4.3</v>
      </c>
      <c r="AD887">
        <v>4</v>
      </c>
      <c r="AR887" s="219">
        <v>3.7</v>
      </c>
      <c r="AS887" s="219">
        <v>0.2</v>
      </c>
      <c r="AT887" s="219">
        <v>30.3</v>
      </c>
      <c r="AU887" s="219">
        <v>0.5</v>
      </c>
      <c r="AW887" s="219">
        <v>33</v>
      </c>
      <c r="AX887" s="219">
        <v>1</v>
      </c>
      <c r="AZ887">
        <v>1</v>
      </c>
      <c r="BA887">
        <v>-1.3</v>
      </c>
      <c r="BD887" t="s">
        <v>17215</v>
      </c>
    </row>
    <row r="888" spans="2:56" ht="18" x14ac:dyDescent="0.25">
      <c r="B888">
        <v>1</v>
      </c>
      <c r="C888" t="s">
        <v>14538</v>
      </c>
      <c r="G888" t="s">
        <v>16063</v>
      </c>
      <c r="H888" s="352" t="s">
        <v>11553</v>
      </c>
      <c r="I888" t="s">
        <v>16080</v>
      </c>
      <c r="J888" s="352" t="s">
        <v>14439</v>
      </c>
      <c r="K888">
        <v>950</v>
      </c>
      <c r="L888">
        <v>196</v>
      </c>
      <c r="Q888" s="219">
        <v>7.8</v>
      </c>
      <c r="R888" s="219">
        <v>0.09</v>
      </c>
      <c r="T888" s="219">
        <v>2460</v>
      </c>
      <c r="U888" s="219">
        <v>52</v>
      </c>
      <c r="W888" s="219">
        <v>2268</v>
      </c>
      <c r="X888" s="219">
        <v>54</v>
      </c>
      <c r="AC888">
        <v>2.5</v>
      </c>
      <c r="AD888">
        <v>0.5</v>
      </c>
      <c r="AR888" s="219">
        <v>3.7</v>
      </c>
      <c r="AS888" s="219">
        <v>0.2</v>
      </c>
      <c r="AT888" s="219">
        <v>30.3</v>
      </c>
      <c r="AU888" s="219">
        <v>0.5</v>
      </c>
      <c r="AW888" s="219">
        <v>33</v>
      </c>
      <c r="AX888" s="219">
        <v>1</v>
      </c>
      <c r="AZ888">
        <v>1</v>
      </c>
      <c r="BA888">
        <v>1.3169999999999999</v>
      </c>
      <c r="BD888" t="s">
        <v>17215</v>
      </c>
    </row>
    <row r="889" spans="2:56" ht="18" x14ac:dyDescent="0.25">
      <c r="B889">
        <v>1</v>
      </c>
      <c r="C889" t="s">
        <v>14538</v>
      </c>
      <c r="G889" t="s">
        <v>16063</v>
      </c>
      <c r="H889" s="352" t="s">
        <v>11553</v>
      </c>
      <c r="I889" t="s">
        <v>16080</v>
      </c>
      <c r="J889" s="352" t="s">
        <v>14439</v>
      </c>
      <c r="K889">
        <v>400</v>
      </c>
      <c r="L889">
        <v>60</v>
      </c>
      <c r="Q889" s="219">
        <v>8.1</v>
      </c>
      <c r="R889" s="219">
        <v>0.05</v>
      </c>
      <c r="T889" s="219">
        <v>2377</v>
      </c>
      <c r="U889" s="219">
        <v>41</v>
      </c>
      <c r="W889" s="219">
        <v>2057</v>
      </c>
      <c r="X889" s="219">
        <v>43</v>
      </c>
      <c r="AC889">
        <v>3.8</v>
      </c>
      <c r="AD889">
        <v>3</v>
      </c>
      <c r="AR889" s="219">
        <v>3.7</v>
      </c>
      <c r="AS889" s="219">
        <v>0.2</v>
      </c>
      <c r="AT889" s="219">
        <v>27</v>
      </c>
      <c r="AU889" s="219">
        <v>0.1</v>
      </c>
      <c r="AW889" s="219">
        <v>33</v>
      </c>
      <c r="AX889" s="219">
        <v>1</v>
      </c>
      <c r="AZ889">
        <v>1</v>
      </c>
      <c r="BA889">
        <v>-0.85599999999999998</v>
      </c>
      <c r="BD889" t="s">
        <v>17215</v>
      </c>
    </row>
    <row r="890" spans="2:56" ht="18" x14ac:dyDescent="0.25">
      <c r="B890">
        <v>1</v>
      </c>
      <c r="C890" t="s">
        <v>14538</v>
      </c>
      <c r="G890" t="s">
        <v>16063</v>
      </c>
      <c r="H890" s="352" t="s">
        <v>11553</v>
      </c>
      <c r="I890" t="s">
        <v>16080</v>
      </c>
      <c r="J890" s="352" t="s">
        <v>14439</v>
      </c>
      <c r="K890">
        <v>900</v>
      </c>
      <c r="L890">
        <v>211</v>
      </c>
      <c r="Q890" s="219">
        <v>7.8</v>
      </c>
      <c r="R890" s="219">
        <v>0.1</v>
      </c>
      <c r="T890" s="219">
        <v>2422</v>
      </c>
      <c r="U890" s="219">
        <v>47</v>
      </c>
      <c r="W890" s="219">
        <v>2246</v>
      </c>
      <c r="X890" s="219">
        <v>41</v>
      </c>
      <c r="AC890">
        <v>2.2999999999999998</v>
      </c>
      <c r="AD890">
        <v>0.5</v>
      </c>
      <c r="AR890" s="219">
        <v>3.7</v>
      </c>
      <c r="AS890" s="219">
        <v>0.2</v>
      </c>
      <c r="AT890" s="219">
        <v>27</v>
      </c>
      <c r="AU890" s="219">
        <v>0.1</v>
      </c>
      <c r="AW890" s="219">
        <v>33</v>
      </c>
      <c r="AX890" s="219">
        <v>1</v>
      </c>
      <c r="AZ890">
        <v>1</v>
      </c>
      <c r="BA890">
        <v>-0.23499999999999999</v>
      </c>
      <c r="BD890" t="s">
        <v>17215</v>
      </c>
    </row>
    <row r="891" spans="2:56" ht="18" x14ac:dyDescent="0.25">
      <c r="B891">
        <v>1</v>
      </c>
      <c r="C891" t="s">
        <v>14538</v>
      </c>
      <c r="G891" t="s">
        <v>16063</v>
      </c>
      <c r="H891" s="352" t="s">
        <v>11553</v>
      </c>
      <c r="I891" t="s">
        <v>16080</v>
      </c>
      <c r="J891" s="352" t="s">
        <v>14439</v>
      </c>
      <c r="K891">
        <v>900</v>
      </c>
      <c r="L891">
        <v>211</v>
      </c>
      <c r="Q891" s="219">
        <v>7.8</v>
      </c>
      <c r="R891" s="219">
        <v>0.1</v>
      </c>
      <c r="T891" s="219">
        <v>2422</v>
      </c>
      <c r="U891" s="219">
        <v>47</v>
      </c>
      <c r="W891" s="219">
        <v>2246</v>
      </c>
      <c r="X891" s="219">
        <v>41</v>
      </c>
      <c r="AC891">
        <v>2.2999999999999998</v>
      </c>
      <c r="AD891">
        <v>0.5</v>
      </c>
      <c r="AR891" s="219">
        <v>3.7</v>
      </c>
      <c r="AS891" s="219">
        <v>0.2</v>
      </c>
      <c r="AT891" s="219">
        <v>27</v>
      </c>
      <c r="AU891" s="219">
        <v>0.1</v>
      </c>
      <c r="AW891" s="219">
        <v>33</v>
      </c>
      <c r="AX891" s="219">
        <v>1</v>
      </c>
      <c r="AZ891">
        <v>1</v>
      </c>
      <c r="BA891">
        <v>0.68300000000000005</v>
      </c>
      <c r="BD891" t="s">
        <v>17215</v>
      </c>
    </row>
    <row r="892" spans="2:56" ht="18" x14ac:dyDescent="0.25">
      <c r="B892">
        <v>1</v>
      </c>
      <c r="C892" t="s">
        <v>14538</v>
      </c>
      <c r="G892" t="s">
        <v>16063</v>
      </c>
      <c r="H892" s="352" t="s">
        <v>11553</v>
      </c>
      <c r="I892" t="s">
        <v>16080</v>
      </c>
      <c r="J892" s="352" t="s">
        <v>14439</v>
      </c>
      <c r="K892">
        <v>1340</v>
      </c>
      <c r="L892">
        <v>207</v>
      </c>
      <c r="Q892" s="219">
        <v>7.6</v>
      </c>
      <c r="R892" s="219">
        <v>0.06</v>
      </c>
      <c r="T892" s="219">
        <v>2442</v>
      </c>
      <c r="U892" s="219">
        <v>33</v>
      </c>
      <c r="W892" s="219">
        <v>2336</v>
      </c>
      <c r="X892" s="219">
        <v>33</v>
      </c>
      <c r="AC892">
        <v>1.7</v>
      </c>
      <c r="AD892">
        <v>0.2</v>
      </c>
      <c r="AR892" s="219">
        <v>3.7</v>
      </c>
      <c r="AS892" s="219">
        <v>0.2</v>
      </c>
      <c r="AT892" s="219">
        <v>27</v>
      </c>
      <c r="AU892" s="219">
        <v>0.1</v>
      </c>
      <c r="AW892" s="219">
        <v>33</v>
      </c>
      <c r="AX892" s="219">
        <v>1</v>
      </c>
      <c r="AZ892">
        <v>1</v>
      </c>
      <c r="BA892">
        <v>-4.4999999999999998E-2</v>
      </c>
      <c r="BD892" t="s">
        <v>17215</v>
      </c>
    </row>
    <row r="893" spans="2:56" ht="18" x14ac:dyDescent="0.25">
      <c r="B893">
        <v>1</v>
      </c>
      <c r="C893" t="s">
        <v>14538</v>
      </c>
      <c r="G893" t="s">
        <v>16063</v>
      </c>
      <c r="H893" s="352" t="s">
        <v>11553</v>
      </c>
      <c r="I893" t="s">
        <v>16080</v>
      </c>
      <c r="J893" s="352" t="s">
        <v>14439</v>
      </c>
      <c r="K893">
        <v>400</v>
      </c>
      <c r="L893">
        <v>60</v>
      </c>
      <c r="Q893" s="219">
        <v>8.1</v>
      </c>
      <c r="R893" s="219">
        <v>0.05</v>
      </c>
      <c r="T893" s="219">
        <v>2377</v>
      </c>
      <c r="U893" s="219">
        <v>41</v>
      </c>
      <c r="W893" s="219">
        <v>2057</v>
      </c>
      <c r="X893" s="219">
        <v>43</v>
      </c>
      <c r="AC893">
        <v>3.8</v>
      </c>
      <c r="AD893">
        <v>3</v>
      </c>
      <c r="AR893" s="219">
        <v>3.7</v>
      </c>
      <c r="AS893" s="219">
        <v>0.2</v>
      </c>
      <c r="AT893" s="219">
        <v>27</v>
      </c>
      <c r="AU893" s="219">
        <v>0.1</v>
      </c>
      <c r="AW893" s="219">
        <v>33</v>
      </c>
      <c r="AX893" s="219">
        <v>1</v>
      </c>
      <c r="AZ893">
        <v>1</v>
      </c>
      <c r="BA893">
        <v>1.2130000000000001</v>
      </c>
      <c r="BD893" t="s">
        <v>17215</v>
      </c>
    </row>
    <row r="894" spans="2:56" ht="18" x14ac:dyDescent="0.25">
      <c r="B894">
        <v>1</v>
      </c>
      <c r="C894" t="s">
        <v>14538</v>
      </c>
      <c r="G894" t="s">
        <v>16063</v>
      </c>
      <c r="H894" s="352" t="s">
        <v>11553</v>
      </c>
      <c r="I894" t="s">
        <v>16080</v>
      </c>
      <c r="J894" s="352" t="s">
        <v>14439</v>
      </c>
      <c r="K894">
        <v>1340</v>
      </c>
      <c r="L894">
        <v>207</v>
      </c>
      <c r="Q894" s="219">
        <v>7.6</v>
      </c>
      <c r="R894" s="219">
        <v>0.06</v>
      </c>
      <c r="T894" s="219">
        <v>2442</v>
      </c>
      <c r="U894" s="219">
        <v>33</v>
      </c>
      <c r="W894" s="219">
        <v>2336</v>
      </c>
      <c r="X894" s="219">
        <v>33</v>
      </c>
      <c r="AC894">
        <v>1.7</v>
      </c>
      <c r="AD894">
        <v>0.2</v>
      </c>
      <c r="AR894" s="219">
        <v>3.7</v>
      </c>
      <c r="AS894" s="219">
        <v>0.2</v>
      </c>
      <c r="AT894" s="219">
        <v>27</v>
      </c>
      <c r="AU894" s="219">
        <v>0.1</v>
      </c>
      <c r="AW894" s="219">
        <v>33</v>
      </c>
      <c r="AX894" s="219">
        <v>1</v>
      </c>
      <c r="AZ894">
        <v>1</v>
      </c>
      <c r="BA894">
        <v>9.6000000000000002E-2</v>
      </c>
      <c r="BD894" t="s">
        <v>17215</v>
      </c>
    </row>
    <row r="895" spans="2:56" ht="18" x14ac:dyDescent="0.25">
      <c r="B895">
        <v>1</v>
      </c>
      <c r="C895" t="s">
        <v>14538</v>
      </c>
      <c r="G895" t="s">
        <v>16063</v>
      </c>
      <c r="H895" s="352" t="s">
        <v>11553</v>
      </c>
      <c r="I895" t="s">
        <v>16080</v>
      </c>
      <c r="J895" s="352" t="s">
        <v>14439</v>
      </c>
      <c r="K895">
        <v>400</v>
      </c>
      <c r="L895">
        <v>49</v>
      </c>
      <c r="Q895" s="219">
        <v>8.1</v>
      </c>
      <c r="R895" s="219">
        <v>0.04</v>
      </c>
      <c r="T895" s="219">
        <v>2406</v>
      </c>
      <c r="U895" s="219">
        <v>47</v>
      </c>
      <c r="W895" s="219">
        <v>2052</v>
      </c>
      <c r="X895" s="219">
        <v>38</v>
      </c>
      <c r="AC895">
        <v>4.3</v>
      </c>
      <c r="AD895">
        <v>4</v>
      </c>
      <c r="AR895" s="219">
        <v>3.7</v>
      </c>
      <c r="AS895" s="219">
        <v>0.2</v>
      </c>
      <c r="AT895" s="219">
        <v>30.3</v>
      </c>
      <c r="AU895" s="219">
        <v>0.5</v>
      </c>
      <c r="AW895" s="219">
        <v>33</v>
      </c>
      <c r="AX895" s="219">
        <v>1</v>
      </c>
      <c r="AZ895">
        <v>1</v>
      </c>
      <c r="BA895">
        <v>1.7250000000000001</v>
      </c>
      <c r="BD895" t="s">
        <v>17215</v>
      </c>
    </row>
    <row r="896" spans="2:56" ht="18" x14ac:dyDescent="0.25">
      <c r="B896">
        <v>1</v>
      </c>
      <c r="C896" t="s">
        <v>14538</v>
      </c>
      <c r="G896" t="s">
        <v>16063</v>
      </c>
      <c r="H896" s="352" t="s">
        <v>11553</v>
      </c>
      <c r="I896" t="s">
        <v>16080</v>
      </c>
      <c r="J896" s="352" t="s">
        <v>14439</v>
      </c>
      <c r="K896">
        <v>400</v>
      </c>
      <c r="L896">
        <v>49</v>
      </c>
      <c r="Q896" s="219">
        <v>8.1</v>
      </c>
      <c r="R896" s="219">
        <v>0.04</v>
      </c>
      <c r="T896" s="219">
        <v>2406</v>
      </c>
      <c r="U896" s="219">
        <v>47</v>
      </c>
      <c r="W896" s="219">
        <v>2052</v>
      </c>
      <c r="X896" s="219">
        <v>38</v>
      </c>
      <c r="AC896">
        <v>4.3</v>
      </c>
      <c r="AD896">
        <v>4</v>
      </c>
      <c r="AR896" s="219">
        <v>3.7</v>
      </c>
      <c r="AS896" s="219">
        <v>0.2</v>
      </c>
      <c r="AT896" s="219">
        <v>30.3</v>
      </c>
      <c r="AU896" s="219">
        <v>0.5</v>
      </c>
      <c r="AW896" s="219">
        <v>33</v>
      </c>
      <c r="AX896" s="219">
        <v>1</v>
      </c>
      <c r="AZ896">
        <v>1</v>
      </c>
      <c r="BA896">
        <v>1.194</v>
      </c>
      <c r="BD896" t="s">
        <v>17215</v>
      </c>
    </row>
    <row r="897" spans="2:56" ht="18" x14ac:dyDescent="0.25">
      <c r="B897">
        <v>1</v>
      </c>
      <c r="C897" t="s">
        <v>14538</v>
      </c>
      <c r="G897" t="s">
        <v>16063</v>
      </c>
      <c r="H897" s="352" t="s">
        <v>11553</v>
      </c>
      <c r="I897" t="s">
        <v>16080</v>
      </c>
      <c r="J897" s="352" t="s">
        <v>14439</v>
      </c>
      <c r="K897">
        <v>1340</v>
      </c>
      <c r="L897">
        <v>207</v>
      </c>
      <c r="Q897" s="219">
        <v>7.6</v>
      </c>
      <c r="R897" s="219">
        <v>0.06</v>
      </c>
      <c r="T897" s="219">
        <v>2442</v>
      </c>
      <c r="U897" s="219">
        <v>33</v>
      </c>
      <c r="W897" s="219">
        <v>2336</v>
      </c>
      <c r="X897" s="219">
        <v>33</v>
      </c>
      <c r="AC897">
        <v>1.7</v>
      </c>
      <c r="AD897">
        <v>0.2</v>
      </c>
      <c r="AR897" s="219">
        <v>3.7</v>
      </c>
      <c r="AS897" s="219">
        <v>0.2</v>
      </c>
      <c r="AT897" s="219">
        <v>27</v>
      </c>
      <c r="AU897" s="219">
        <v>0.1</v>
      </c>
      <c r="AW897" s="219">
        <v>33</v>
      </c>
      <c r="AX897" s="219">
        <v>1</v>
      </c>
      <c r="AZ897">
        <v>1</v>
      </c>
      <c r="BA897">
        <v>0.871</v>
      </c>
      <c r="BD897" t="s">
        <v>17215</v>
      </c>
    </row>
    <row r="898" spans="2:56" ht="18" x14ac:dyDescent="0.25">
      <c r="B898">
        <v>1</v>
      </c>
      <c r="C898" t="s">
        <v>14538</v>
      </c>
      <c r="G898" t="s">
        <v>16063</v>
      </c>
      <c r="H898" s="352" t="s">
        <v>11553</v>
      </c>
      <c r="I898" t="s">
        <v>16080</v>
      </c>
      <c r="J898" s="352" t="s">
        <v>14439</v>
      </c>
      <c r="K898">
        <v>950</v>
      </c>
      <c r="L898">
        <v>196</v>
      </c>
      <c r="Q898" s="219">
        <v>7.8</v>
      </c>
      <c r="R898" s="219">
        <v>0.09</v>
      </c>
      <c r="T898" s="219">
        <v>2460</v>
      </c>
      <c r="U898" s="219">
        <v>52</v>
      </c>
      <c r="W898" s="219">
        <v>2268</v>
      </c>
      <c r="X898" s="219">
        <v>54</v>
      </c>
      <c r="AC898">
        <v>2.5</v>
      </c>
      <c r="AD898">
        <v>0.5</v>
      </c>
      <c r="AR898" s="219">
        <v>3.7</v>
      </c>
      <c r="AS898" s="219">
        <v>0.2</v>
      </c>
      <c r="AT898" s="219">
        <v>30.3</v>
      </c>
      <c r="AU898" s="219">
        <v>0.5</v>
      </c>
      <c r="AW898" s="219">
        <v>33</v>
      </c>
      <c r="AX898" s="219">
        <v>1</v>
      </c>
      <c r="AZ898">
        <v>1</v>
      </c>
      <c r="BA898">
        <v>1.179</v>
      </c>
      <c r="BD898" t="s">
        <v>17215</v>
      </c>
    </row>
    <row r="899" spans="2:56" ht="18" x14ac:dyDescent="0.25">
      <c r="B899">
        <v>1</v>
      </c>
      <c r="C899" t="s">
        <v>14538</v>
      </c>
      <c r="G899" t="s">
        <v>16063</v>
      </c>
      <c r="H899" s="352" t="s">
        <v>11553</v>
      </c>
      <c r="I899" t="s">
        <v>16080</v>
      </c>
      <c r="J899" s="352" t="s">
        <v>14439</v>
      </c>
      <c r="K899">
        <v>1290</v>
      </c>
      <c r="L899">
        <v>247</v>
      </c>
      <c r="Q899" s="219">
        <v>7.6</v>
      </c>
      <c r="R899" s="219">
        <v>0.08</v>
      </c>
      <c r="T899" s="219">
        <v>2447</v>
      </c>
      <c r="U899" s="219">
        <v>77</v>
      </c>
      <c r="W899" s="219">
        <v>2311</v>
      </c>
      <c r="X899" s="219">
        <v>77</v>
      </c>
      <c r="AC899">
        <v>2</v>
      </c>
      <c r="AD899">
        <v>0.4</v>
      </c>
      <c r="AR899" s="219">
        <v>3.7</v>
      </c>
      <c r="AS899" s="219">
        <v>0.2</v>
      </c>
      <c r="AT899" s="219">
        <v>30.3</v>
      </c>
      <c r="AU899" s="219">
        <v>0.5</v>
      </c>
      <c r="AW899" s="219">
        <v>33</v>
      </c>
      <c r="AX899" s="219">
        <v>1</v>
      </c>
      <c r="AZ899">
        <v>1</v>
      </c>
      <c r="BA899">
        <v>-0.60799999999999998</v>
      </c>
      <c r="BD899" t="s">
        <v>17215</v>
      </c>
    </row>
    <row r="900" spans="2:56" ht="18" x14ac:dyDescent="0.25">
      <c r="B900">
        <v>1</v>
      </c>
      <c r="C900" t="s">
        <v>14538</v>
      </c>
      <c r="G900" t="s">
        <v>16063</v>
      </c>
      <c r="H900" s="352" t="s">
        <v>11553</v>
      </c>
      <c r="I900" t="s">
        <v>16080</v>
      </c>
      <c r="J900" s="352" t="s">
        <v>14439</v>
      </c>
      <c r="K900">
        <v>950</v>
      </c>
      <c r="L900">
        <v>196</v>
      </c>
      <c r="Q900" s="219">
        <v>7.8</v>
      </c>
      <c r="R900" s="219">
        <v>0.09</v>
      </c>
      <c r="T900" s="219">
        <v>2460</v>
      </c>
      <c r="U900" s="219">
        <v>52</v>
      </c>
      <c r="W900" s="219">
        <v>2268</v>
      </c>
      <c r="X900" s="219">
        <v>54</v>
      </c>
      <c r="AC900">
        <v>2.5</v>
      </c>
      <c r="AD900">
        <v>0.5</v>
      </c>
      <c r="AR900" s="219">
        <v>3.7</v>
      </c>
      <c r="AS900" s="219">
        <v>0.2</v>
      </c>
      <c r="AT900" s="219">
        <v>30.3</v>
      </c>
      <c r="AU900" s="219">
        <v>0.5</v>
      </c>
      <c r="AW900" s="219">
        <v>33</v>
      </c>
      <c r="AX900" s="219">
        <v>1</v>
      </c>
      <c r="AZ900">
        <v>1</v>
      </c>
      <c r="BA900">
        <v>0.27100000000000002</v>
      </c>
      <c r="BD900" t="s">
        <v>17215</v>
      </c>
    </row>
    <row r="901" spans="2:56" ht="18" x14ac:dyDescent="0.25">
      <c r="B901">
        <v>1</v>
      </c>
      <c r="C901" t="s">
        <v>14538</v>
      </c>
      <c r="G901" t="s">
        <v>16063</v>
      </c>
      <c r="H901" s="352" t="s">
        <v>11553</v>
      </c>
      <c r="I901" t="s">
        <v>16080</v>
      </c>
      <c r="J901" s="352" t="s">
        <v>14439</v>
      </c>
      <c r="K901">
        <v>900</v>
      </c>
      <c r="L901">
        <v>211</v>
      </c>
      <c r="Q901" s="219">
        <v>7.8</v>
      </c>
      <c r="R901" s="219">
        <v>0.1</v>
      </c>
      <c r="T901" s="219">
        <v>2422</v>
      </c>
      <c r="U901" s="219">
        <v>47</v>
      </c>
      <c r="W901" s="219">
        <v>2246</v>
      </c>
      <c r="X901" s="219">
        <v>41</v>
      </c>
      <c r="AC901">
        <v>2.2999999999999998</v>
      </c>
      <c r="AD901">
        <v>0.5</v>
      </c>
      <c r="AR901" s="219">
        <v>3.7</v>
      </c>
      <c r="AS901" s="219">
        <v>0.2</v>
      </c>
      <c r="AT901" s="219">
        <v>27</v>
      </c>
      <c r="AU901" s="219">
        <v>0.1</v>
      </c>
      <c r="AW901" s="219">
        <v>33</v>
      </c>
      <c r="AX901" s="219">
        <v>1</v>
      </c>
      <c r="AZ901">
        <v>1</v>
      </c>
      <c r="BA901">
        <v>-0.108</v>
      </c>
      <c r="BD901" t="s">
        <v>17215</v>
      </c>
    </row>
    <row r="902" spans="2:56" ht="18" x14ac:dyDescent="0.25">
      <c r="B902">
        <v>1</v>
      </c>
      <c r="C902" t="s">
        <v>14538</v>
      </c>
      <c r="G902" t="s">
        <v>16063</v>
      </c>
      <c r="H902" s="352" t="s">
        <v>11553</v>
      </c>
      <c r="I902" t="s">
        <v>16080</v>
      </c>
      <c r="J902" s="352" t="s">
        <v>14439</v>
      </c>
      <c r="K902">
        <v>1340</v>
      </c>
      <c r="L902">
        <v>207</v>
      </c>
      <c r="Q902" s="219">
        <v>7.6</v>
      </c>
      <c r="R902" s="219">
        <v>0.06</v>
      </c>
      <c r="T902" s="219">
        <v>2442</v>
      </c>
      <c r="U902" s="219">
        <v>33</v>
      </c>
      <c r="W902" s="219">
        <v>2336</v>
      </c>
      <c r="X902" s="219">
        <v>33</v>
      </c>
      <c r="AC902">
        <v>1.7</v>
      </c>
      <c r="AD902">
        <v>0.2</v>
      </c>
      <c r="AR902" s="219">
        <v>3.7</v>
      </c>
      <c r="AS902" s="219">
        <v>0.2</v>
      </c>
      <c r="AT902" s="219">
        <v>27</v>
      </c>
      <c r="AU902" s="219">
        <v>0.1</v>
      </c>
      <c r="AW902" s="219">
        <v>33</v>
      </c>
      <c r="AX902" s="219">
        <v>1</v>
      </c>
      <c r="AZ902">
        <v>1</v>
      </c>
      <c r="BA902">
        <v>-0.216</v>
      </c>
      <c r="BD902" t="s">
        <v>17215</v>
      </c>
    </row>
    <row r="903" spans="2:56" ht="18" x14ac:dyDescent="0.25">
      <c r="B903">
        <v>1</v>
      </c>
      <c r="C903" t="s">
        <v>14538</v>
      </c>
      <c r="G903" t="s">
        <v>16063</v>
      </c>
      <c r="H903" s="352" t="s">
        <v>11553</v>
      </c>
      <c r="I903" t="s">
        <v>16080</v>
      </c>
      <c r="J903" s="352" t="s">
        <v>14439</v>
      </c>
      <c r="K903">
        <v>900</v>
      </c>
      <c r="L903">
        <v>211</v>
      </c>
      <c r="Q903" s="219">
        <v>7.8</v>
      </c>
      <c r="R903" s="219">
        <v>0.1</v>
      </c>
      <c r="T903" s="219">
        <v>2422</v>
      </c>
      <c r="U903" s="219">
        <v>47</v>
      </c>
      <c r="W903" s="219">
        <v>2246</v>
      </c>
      <c r="X903" s="219">
        <v>41</v>
      </c>
      <c r="AC903">
        <v>2.2999999999999998</v>
      </c>
      <c r="AD903">
        <v>0.5</v>
      </c>
      <c r="AR903" s="219">
        <v>3.7</v>
      </c>
      <c r="AS903" s="219">
        <v>0.2</v>
      </c>
      <c r="AT903" s="219">
        <v>27</v>
      </c>
      <c r="AU903" s="219">
        <v>0.1</v>
      </c>
      <c r="AW903" s="219">
        <v>33</v>
      </c>
      <c r="AX903" s="219">
        <v>1</v>
      </c>
      <c r="AZ903">
        <v>1</v>
      </c>
      <c r="BA903">
        <v>-0.106</v>
      </c>
      <c r="BD903" t="s">
        <v>17215</v>
      </c>
    </row>
    <row r="904" spans="2:56" ht="18" x14ac:dyDescent="0.25">
      <c r="B904">
        <v>1</v>
      </c>
      <c r="C904" t="s">
        <v>14538</v>
      </c>
      <c r="G904" t="s">
        <v>16063</v>
      </c>
      <c r="H904" s="352" t="s">
        <v>11553</v>
      </c>
      <c r="I904" t="s">
        <v>16080</v>
      </c>
      <c r="J904" s="352" t="s">
        <v>14439</v>
      </c>
      <c r="K904">
        <v>1340</v>
      </c>
      <c r="L904">
        <v>207</v>
      </c>
      <c r="Q904" s="219">
        <v>7.6</v>
      </c>
      <c r="R904" s="219">
        <v>0.06</v>
      </c>
      <c r="T904" s="219">
        <v>2442</v>
      </c>
      <c r="U904" s="219">
        <v>33</v>
      </c>
      <c r="W904" s="219">
        <v>2336</v>
      </c>
      <c r="X904" s="219">
        <v>33</v>
      </c>
      <c r="AC904">
        <v>1.7</v>
      </c>
      <c r="AD904">
        <v>0.2</v>
      </c>
      <c r="AR904" s="219">
        <v>3.7</v>
      </c>
      <c r="AS904" s="219">
        <v>0.2</v>
      </c>
      <c r="AT904" s="219">
        <v>27</v>
      </c>
      <c r="AU904" s="219">
        <v>0.1</v>
      </c>
      <c r="AW904" s="219">
        <v>33</v>
      </c>
      <c r="AX904" s="219">
        <v>1</v>
      </c>
      <c r="AZ904">
        <v>1</v>
      </c>
      <c r="BA904">
        <v>-0.51100000000000001</v>
      </c>
      <c r="BD904" t="s">
        <v>17215</v>
      </c>
    </row>
    <row r="905" spans="2:56" ht="18" x14ac:dyDescent="0.25">
      <c r="B905">
        <v>1</v>
      </c>
      <c r="C905" t="s">
        <v>14538</v>
      </c>
      <c r="G905" t="s">
        <v>16063</v>
      </c>
      <c r="H905" s="352" t="s">
        <v>11553</v>
      </c>
      <c r="I905" t="s">
        <v>16080</v>
      </c>
      <c r="J905" s="352" t="s">
        <v>14439</v>
      </c>
      <c r="K905">
        <v>400</v>
      </c>
      <c r="L905">
        <v>49</v>
      </c>
      <c r="Q905" s="219">
        <v>8.1</v>
      </c>
      <c r="R905" s="219">
        <v>0.04</v>
      </c>
      <c r="T905" s="219">
        <v>2406</v>
      </c>
      <c r="U905" s="219">
        <v>47</v>
      </c>
      <c r="W905" s="219">
        <v>2052</v>
      </c>
      <c r="X905" s="219">
        <v>38</v>
      </c>
      <c r="AC905">
        <v>4.3</v>
      </c>
      <c r="AD905">
        <v>4</v>
      </c>
      <c r="AR905" s="219">
        <v>3.7</v>
      </c>
      <c r="AS905" s="219">
        <v>0.2</v>
      </c>
      <c r="AT905" s="219">
        <v>30.3</v>
      </c>
      <c r="AU905" s="219">
        <v>0.5</v>
      </c>
      <c r="AW905" s="219">
        <v>33</v>
      </c>
      <c r="AX905" s="219">
        <v>1</v>
      </c>
      <c r="AZ905">
        <v>1</v>
      </c>
      <c r="BA905">
        <v>2.294</v>
      </c>
      <c r="BD905" t="s">
        <v>17215</v>
      </c>
    </row>
    <row r="906" spans="2:56" ht="18" x14ac:dyDescent="0.25">
      <c r="B906">
        <v>1</v>
      </c>
      <c r="C906" t="s">
        <v>14538</v>
      </c>
      <c r="G906" t="s">
        <v>16063</v>
      </c>
      <c r="H906" s="352" t="s">
        <v>11553</v>
      </c>
      <c r="I906" t="s">
        <v>16080</v>
      </c>
      <c r="J906" s="352" t="s">
        <v>14439</v>
      </c>
      <c r="K906">
        <v>1290</v>
      </c>
      <c r="L906">
        <v>247</v>
      </c>
      <c r="Q906" s="219">
        <v>7.6</v>
      </c>
      <c r="R906" s="219">
        <v>0.08</v>
      </c>
      <c r="T906" s="219">
        <v>2447</v>
      </c>
      <c r="U906" s="219">
        <v>77</v>
      </c>
      <c r="W906" s="219">
        <v>2311</v>
      </c>
      <c r="X906" s="219">
        <v>77</v>
      </c>
      <c r="AC906">
        <v>2</v>
      </c>
      <c r="AD906">
        <v>0.4</v>
      </c>
      <c r="AR906" s="219">
        <v>3.7</v>
      </c>
      <c r="AS906" s="219">
        <v>0.2</v>
      </c>
      <c r="AT906" s="219">
        <v>30.3</v>
      </c>
      <c r="AU906" s="219">
        <v>0.5</v>
      </c>
      <c r="AW906" s="219">
        <v>33</v>
      </c>
      <c r="AX906" s="219">
        <v>1</v>
      </c>
      <c r="AZ906">
        <v>1</v>
      </c>
      <c r="BA906">
        <v>0.85299999999999998</v>
      </c>
      <c r="BD906" t="s">
        <v>17215</v>
      </c>
    </row>
    <row r="907" spans="2:56" ht="18" x14ac:dyDescent="0.25">
      <c r="B907">
        <v>1</v>
      </c>
      <c r="C907" t="s">
        <v>14538</v>
      </c>
      <c r="G907" t="s">
        <v>16063</v>
      </c>
      <c r="H907" s="352" t="s">
        <v>11553</v>
      </c>
      <c r="I907" t="s">
        <v>16080</v>
      </c>
      <c r="J907" s="352" t="s">
        <v>14439</v>
      </c>
      <c r="K907">
        <v>1290</v>
      </c>
      <c r="L907">
        <v>247</v>
      </c>
      <c r="Q907" s="219">
        <v>7.6</v>
      </c>
      <c r="R907" s="219">
        <v>0.08</v>
      </c>
      <c r="T907" s="219">
        <v>2447</v>
      </c>
      <c r="U907" s="219">
        <v>77</v>
      </c>
      <c r="W907" s="219">
        <v>2311</v>
      </c>
      <c r="X907" s="219">
        <v>77</v>
      </c>
      <c r="AC907">
        <v>2</v>
      </c>
      <c r="AD907">
        <v>0.4</v>
      </c>
      <c r="AR907" s="219">
        <v>3.7</v>
      </c>
      <c r="AS907" s="219">
        <v>0.2</v>
      </c>
      <c r="AT907" s="219">
        <v>30.3</v>
      </c>
      <c r="AU907" s="219">
        <v>0.5</v>
      </c>
      <c r="AW907" s="219">
        <v>33</v>
      </c>
      <c r="AX907" s="219">
        <v>1</v>
      </c>
      <c r="AZ907">
        <v>1</v>
      </c>
      <c r="BA907">
        <v>-0.13800000000000001</v>
      </c>
      <c r="BD907" t="s">
        <v>17215</v>
      </c>
    </row>
    <row r="908" spans="2:56" ht="18" x14ac:dyDescent="0.25">
      <c r="B908">
        <v>1</v>
      </c>
      <c r="C908" t="s">
        <v>14538</v>
      </c>
      <c r="G908" t="s">
        <v>16063</v>
      </c>
      <c r="H908" s="352" t="s">
        <v>11553</v>
      </c>
      <c r="I908" t="s">
        <v>16080</v>
      </c>
      <c r="J908" s="352" t="s">
        <v>14439</v>
      </c>
      <c r="K908">
        <v>400</v>
      </c>
      <c r="L908">
        <v>60</v>
      </c>
      <c r="Q908" s="219">
        <v>8.1</v>
      </c>
      <c r="R908" s="219">
        <v>0.05</v>
      </c>
      <c r="T908" s="219">
        <v>2377</v>
      </c>
      <c r="U908" s="219">
        <v>41</v>
      </c>
      <c r="W908" s="219">
        <v>2057</v>
      </c>
      <c r="X908" s="219">
        <v>43</v>
      </c>
      <c r="AC908">
        <v>3.8</v>
      </c>
      <c r="AD908">
        <v>3</v>
      </c>
      <c r="AR908" s="219">
        <v>3.7</v>
      </c>
      <c r="AS908" s="219">
        <v>0.2</v>
      </c>
      <c r="AT908" s="219">
        <v>27</v>
      </c>
      <c r="AU908" s="219">
        <v>0.1</v>
      </c>
      <c r="AW908" s="219">
        <v>33</v>
      </c>
      <c r="AX908" s="219">
        <v>1</v>
      </c>
      <c r="AZ908">
        <v>1</v>
      </c>
      <c r="BA908">
        <v>0.66700000000000004</v>
      </c>
      <c r="BD908" t="s">
        <v>17215</v>
      </c>
    </row>
    <row r="909" spans="2:56" ht="18" x14ac:dyDescent="0.25">
      <c r="B909">
        <v>1</v>
      </c>
      <c r="C909" t="s">
        <v>14538</v>
      </c>
      <c r="G909" t="s">
        <v>16063</v>
      </c>
      <c r="H909" s="352" t="s">
        <v>11553</v>
      </c>
      <c r="I909" t="s">
        <v>16080</v>
      </c>
      <c r="J909" s="352" t="s">
        <v>14439</v>
      </c>
      <c r="K909">
        <v>400</v>
      </c>
      <c r="L909">
        <v>49</v>
      </c>
      <c r="Q909" s="219">
        <v>8.1</v>
      </c>
      <c r="R909" s="219">
        <v>0.04</v>
      </c>
      <c r="T909" s="219">
        <v>2406</v>
      </c>
      <c r="U909" s="219">
        <v>47</v>
      </c>
      <c r="W909" s="219">
        <v>2052</v>
      </c>
      <c r="X909" s="219">
        <v>38</v>
      </c>
      <c r="AC909">
        <v>4.3</v>
      </c>
      <c r="AD909">
        <v>4</v>
      </c>
      <c r="AR909" s="219">
        <v>3.7</v>
      </c>
      <c r="AS909" s="219">
        <v>0.2</v>
      </c>
      <c r="AT909" s="219">
        <v>30.3</v>
      </c>
      <c r="AU909" s="219">
        <v>0.5</v>
      </c>
      <c r="AW909" s="219">
        <v>33</v>
      </c>
      <c r="AX909" s="219">
        <v>1</v>
      </c>
      <c r="AZ909">
        <v>1</v>
      </c>
      <c r="BA909">
        <v>2.6909999999999998</v>
      </c>
      <c r="BD909" t="s">
        <v>17215</v>
      </c>
    </row>
    <row r="910" spans="2:56" ht="18" x14ac:dyDescent="0.25">
      <c r="B910">
        <v>1</v>
      </c>
      <c r="C910" t="s">
        <v>14538</v>
      </c>
      <c r="G910" t="s">
        <v>16063</v>
      </c>
      <c r="H910" s="352" t="s">
        <v>11553</v>
      </c>
      <c r="I910" t="s">
        <v>16080</v>
      </c>
      <c r="J910" s="352" t="s">
        <v>14439</v>
      </c>
      <c r="K910">
        <v>1290</v>
      </c>
      <c r="L910">
        <v>247</v>
      </c>
      <c r="Q910" s="219">
        <v>7.6</v>
      </c>
      <c r="R910" s="219">
        <v>0.08</v>
      </c>
      <c r="T910" s="219">
        <v>2447</v>
      </c>
      <c r="U910" s="219">
        <v>77</v>
      </c>
      <c r="W910" s="219">
        <v>2311</v>
      </c>
      <c r="X910" s="219">
        <v>77</v>
      </c>
      <c r="AC910">
        <v>2</v>
      </c>
      <c r="AD910">
        <v>0.4</v>
      </c>
      <c r="AR910" s="219">
        <v>3.7</v>
      </c>
      <c r="AS910" s="219">
        <v>0.2</v>
      </c>
      <c r="AT910" s="219">
        <v>30.3</v>
      </c>
      <c r="AU910" s="219">
        <v>0.5</v>
      </c>
      <c r="AW910" s="219">
        <v>33</v>
      </c>
      <c r="AX910" s="219">
        <v>1</v>
      </c>
      <c r="AZ910">
        <v>1</v>
      </c>
      <c r="BA910">
        <v>3.032</v>
      </c>
      <c r="BD910" t="s">
        <v>17215</v>
      </c>
    </row>
    <row r="911" spans="2:56" ht="18" x14ac:dyDescent="0.25">
      <c r="B911">
        <v>1</v>
      </c>
      <c r="C911" t="s">
        <v>14538</v>
      </c>
      <c r="G911" t="s">
        <v>16063</v>
      </c>
      <c r="H911" s="352" t="s">
        <v>11553</v>
      </c>
      <c r="I911" t="s">
        <v>16080</v>
      </c>
      <c r="J911" s="352" t="s">
        <v>14439</v>
      </c>
      <c r="K911">
        <v>400</v>
      </c>
      <c r="L911">
        <v>60</v>
      </c>
      <c r="Q911" s="219">
        <v>8.1</v>
      </c>
      <c r="R911" s="219">
        <v>0.05</v>
      </c>
      <c r="T911" s="219">
        <v>2377</v>
      </c>
      <c r="U911" s="219">
        <v>41</v>
      </c>
      <c r="W911" s="219">
        <v>2057</v>
      </c>
      <c r="X911" s="219">
        <v>43</v>
      </c>
      <c r="AC911">
        <v>3.8</v>
      </c>
      <c r="AD911">
        <v>3</v>
      </c>
      <c r="AR911" s="219">
        <v>3.7</v>
      </c>
      <c r="AS911" s="219">
        <v>0.2</v>
      </c>
      <c r="AT911" s="219">
        <v>27</v>
      </c>
      <c r="AU911" s="219">
        <v>0.1</v>
      </c>
      <c r="AW911" s="219">
        <v>33</v>
      </c>
      <c r="AX911" s="219">
        <v>1</v>
      </c>
      <c r="AZ911">
        <v>1</v>
      </c>
      <c r="BA911">
        <v>0.24399999999999999</v>
      </c>
      <c r="BD911" t="s">
        <v>17215</v>
      </c>
    </row>
    <row r="912" spans="2:56" ht="18" x14ac:dyDescent="0.25">
      <c r="B912">
        <v>1</v>
      </c>
      <c r="C912" t="s">
        <v>14538</v>
      </c>
      <c r="G912" t="s">
        <v>16063</v>
      </c>
      <c r="H912" s="352" t="s">
        <v>11553</v>
      </c>
      <c r="I912" t="s">
        <v>16080</v>
      </c>
      <c r="J912" s="352" t="s">
        <v>14439</v>
      </c>
      <c r="K912">
        <v>950</v>
      </c>
      <c r="L912">
        <v>196</v>
      </c>
      <c r="Q912" s="219">
        <v>7.8</v>
      </c>
      <c r="R912" s="219">
        <v>0.09</v>
      </c>
      <c r="T912" s="219">
        <v>2460</v>
      </c>
      <c r="U912" s="219">
        <v>52</v>
      </c>
      <c r="W912" s="219">
        <v>2268</v>
      </c>
      <c r="X912" s="219">
        <v>54</v>
      </c>
      <c r="AC912">
        <v>2.5</v>
      </c>
      <c r="AD912">
        <v>0.5</v>
      </c>
      <c r="AR912" s="219">
        <v>3.7</v>
      </c>
      <c r="AS912" s="219">
        <v>0.2</v>
      </c>
      <c r="AT912" s="219">
        <v>30.3</v>
      </c>
      <c r="AU912" s="219">
        <v>0.5</v>
      </c>
      <c r="AW912" s="219">
        <v>33</v>
      </c>
      <c r="AX912" s="219">
        <v>1</v>
      </c>
      <c r="AZ912">
        <v>1</v>
      </c>
      <c r="BA912">
        <v>0.184</v>
      </c>
      <c r="BD912" t="s">
        <v>17215</v>
      </c>
    </row>
    <row r="913" spans="2:56" ht="18" x14ac:dyDescent="0.25">
      <c r="B913">
        <v>1</v>
      </c>
      <c r="C913" t="s">
        <v>14538</v>
      </c>
      <c r="G913" t="s">
        <v>16065</v>
      </c>
      <c r="H913" s="352" t="s">
        <v>11553</v>
      </c>
      <c r="I913" t="s">
        <v>16080</v>
      </c>
      <c r="J913" s="352" t="s">
        <v>14439</v>
      </c>
      <c r="K913">
        <v>900</v>
      </c>
      <c r="L913">
        <v>211</v>
      </c>
      <c r="Q913" s="219">
        <v>7.8</v>
      </c>
      <c r="R913" s="219">
        <v>0.1</v>
      </c>
      <c r="T913" s="219">
        <v>2422</v>
      </c>
      <c r="U913" s="219">
        <v>47</v>
      </c>
      <c r="W913" s="219">
        <v>2246</v>
      </c>
      <c r="X913" s="219">
        <v>41</v>
      </c>
      <c r="AC913">
        <v>2.2999999999999998</v>
      </c>
      <c r="AD913">
        <v>0.5</v>
      </c>
      <c r="AR913" s="219">
        <v>3.7</v>
      </c>
      <c r="AS913" s="219">
        <v>0.2</v>
      </c>
      <c r="AT913" s="219">
        <v>27</v>
      </c>
      <c r="AU913" s="219">
        <v>0.1</v>
      </c>
      <c r="AW913" s="219">
        <v>33</v>
      </c>
      <c r="AX913" s="219">
        <v>1</v>
      </c>
      <c r="AZ913">
        <v>1</v>
      </c>
      <c r="BA913">
        <v>0.128</v>
      </c>
      <c r="BD913" t="s">
        <v>17215</v>
      </c>
    </row>
    <row r="914" spans="2:56" ht="18" x14ac:dyDescent="0.25">
      <c r="B914">
        <v>1</v>
      </c>
      <c r="C914" t="s">
        <v>14538</v>
      </c>
      <c r="G914" t="s">
        <v>16065</v>
      </c>
      <c r="H914" s="352" t="s">
        <v>11553</v>
      </c>
      <c r="I914" t="s">
        <v>16080</v>
      </c>
      <c r="J914" s="352" t="s">
        <v>14439</v>
      </c>
      <c r="K914">
        <v>400</v>
      </c>
      <c r="L914">
        <v>49</v>
      </c>
      <c r="Q914" s="219">
        <v>8.1</v>
      </c>
      <c r="R914" s="219">
        <v>0.04</v>
      </c>
      <c r="T914" s="219">
        <v>2406</v>
      </c>
      <c r="U914" s="219">
        <v>47</v>
      </c>
      <c r="W914" s="219">
        <v>2052</v>
      </c>
      <c r="X914" s="219">
        <v>38</v>
      </c>
      <c r="AC914">
        <v>4.3</v>
      </c>
      <c r="AD914">
        <v>4</v>
      </c>
      <c r="AR914" s="219">
        <v>3.7</v>
      </c>
      <c r="AS914" s="219">
        <v>0.2</v>
      </c>
      <c r="AT914" s="219">
        <v>30.3</v>
      </c>
      <c r="AU914" s="219">
        <v>0.5</v>
      </c>
      <c r="AW914" s="219">
        <v>33</v>
      </c>
      <c r="AX914" s="219">
        <v>1</v>
      </c>
      <c r="AZ914">
        <v>1</v>
      </c>
      <c r="BA914">
        <v>1.0329999999999999</v>
      </c>
      <c r="BD914" t="s">
        <v>17215</v>
      </c>
    </row>
    <row r="915" spans="2:56" ht="18" x14ac:dyDescent="0.25">
      <c r="B915">
        <v>1</v>
      </c>
      <c r="C915" t="s">
        <v>14538</v>
      </c>
      <c r="G915" t="s">
        <v>16065</v>
      </c>
      <c r="H915" s="352" t="s">
        <v>11553</v>
      </c>
      <c r="I915" t="s">
        <v>16080</v>
      </c>
      <c r="J915" s="352" t="s">
        <v>14439</v>
      </c>
      <c r="K915">
        <v>1340</v>
      </c>
      <c r="L915">
        <v>207</v>
      </c>
      <c r="Q915" s="219">
        <v>7.6</v>
      </c>
      <c r="R915" s="219">
        <v>0.06</v>
      </c>
      <c r="T915" s="219">
        <v>2442</v>
      </c>
      <c r="U915" s="219">
        <v>33</v>
      </c>
      <c r="W915" s="219">
        <v>2336</v>
      </c>
      <c r="X915" s="219">
        <v>33</v>
      </c>
      <c r="AC915">
        <v>1.7</v>
      </c>
      <c r="AD915">
        <v>0.2</v>
      </c>
      <c r="AR915" s="219">
        <v>3.7</v>
      </c>
      <c r="AS915" s="219">
        <v>0.2</v>
      </c>
      <c r="AT915" s="219">
        <v>27</v>
      </c>
      <c r="AU915" s="219">
        <v>0.1</v>
      </c>
      <c r="AW915" s="219">
        <v>33</v>
      </c>
      <c r="AX915" s="219">
        <v>1</v>
      </c>
      <c r="AZ915">
        <v>1</v>
      </c>
      <c r="BA915">
        <v>0.98599999999999999</v>
      </c>
      <c r="BD915" t="s">
        <v>17215</v>
      </c>
    </row>
    <row r="916" spans="2:56" ht="18" x14ac:dyDescent="0.25">
      <c r="B916">
        <v>1</v>
      </c>
      <c r="C916" t="s">
        <v>14538</v>
      </c>
      <c r="G916" t="s">
        <v>16065</v>
      </c>
      <c r="H916" s="352" t="s">
        <v>11553</v>
      </c>
      <c r="I916" t="s">
        <v>16080</v>
      </c>
      <c r="J916" s="352" t="s">
        <v>14439</v>
      </c>
      <c r="K916">
        <v>950</v>
      </c>
      <c r="L916">
        <v>196</v>
      </c>
      <c r="Q916" s="219">
        <v>7.8</v>
      </c>
      <c r="R916" s="219">
        <v>0.09</v>
      </c>
      <c r="T916" s="219">
        <v>2460</v>
      </c>
      <c r="U916" s="219">
        <v>52</v>
      </c>
      <c r="W916" s="219">
        <v>2268</v>
      </c>
      <c r="X916" s="219">
        <v>54</v>
      </c>
      <c r="AC916">
        <v>2.5</v>
      </c>
      <c r="AD916">
        <v>0.5</v>
      </c>
      <c r="AR916" s="219">
        <v>3.7</v>
      </c>
      <c r="AS916" s="219">
        <v>0.2</v>
      </c>
      <c r="AT916" s="219">
        <v>30.3</v>
      </c>
      <c r="AU916" s="219">
        <v>0.5</v>
      </c>
      <c r="AW916" s="219">
        <v>33</v>
      </c>
      <c r="AX916" s="219">
        <v>1</v>
      </c>
      <c r="AZ916">
        <v>1</v>
      </c>
      <c r="BA916">
        <v>-0.16700000000000001</v>
      </c>
      <c r="BD916" t="s">
        <v>17215</v>
      </c>
    </row>
    <row r="917" spans="2:56" ht="18" x14ac:dyDescent="0.25">
      <c r="B917">
        <v>1</v>
      </c>
      <c r="C917" t="s">
        <v>14538</v>
      </c>
      <c r="G917" t="s">
        <v>16065</v>
      </c>
      <c r="H917" s="352" t="s">
        <v>11553</v>
      </c>
      <c r="I917" t="s">
        <v>16080</v>
      </c>
      <c r="J917" s="352" t="s">
        <v>14439</v>
      </c>
      <c r="K917">
        <v>400</v>
      </c>
      <c r="L917">
        <v>60</v>
      </c>
      <c r="Q917" s="219">
        <v>8.1</v>
      </c>
      <c r="R917" s="219">
        <v>0.05</v>
      </c>
      <c r="T917" s="219">
        <v>2377</v>
      </c>
      <c r="U917" s="219">
        <v>41</v>
      </c>
      <c r="W917" s="219">
        <v>2057</v>
      </c>
      <c r="X917" s="219">
        <v>43</v>
      </c>
      <c r="AC917">
        <v>3.8</v>
      </c>
      <c r="AD917">
        <v>3</v>
      </c>
      <c r="AR917" s="219">
        <v>3.7</v>
      </c>
      <c r="AS917" s="219">
        <v>0.2</v>
      </c>
      <c r="AT917" s="219">
        <v>27</v>
      </c>
      <c r="AU917" s="219">
        <v>0.1</v>
      </c>
      <c r="AW917" s="219">
        <v>33</v>
      </c>
      <c r="AX917" s="219">
        <v>1</v>
      </c>
      <c r="AZ917">
        <v>1</v>
      </c>
      <c r="BA917">
        <v>-0.14499999999999999</v>
      </c>
      <c r="BD917" t="s">
        <v>17215</v>
      </c>
    </row>
    <row r="918" spans="2:56" ht="18" x14ac:dyDescent="0.25">
      <c r="B918">
        <v>1</v>
      </c>
      <c r="C918" t="s">
        <v>14538</v>
      </c>
      <c r="G918" t="s">
        <v>16065</v>
      </c>
      <c r="H918" s="352" t="s">
        <v>11553</v>
      </c>
      <c r="I918" t="s">
        <v>16080</v>
      </c>
      <c r="J918" s="352" t="s">
        <v>14439</v>
      </c>
      <c r="K918">
        <v>950</v>
      </c>
      <c r="L918">
        <v>196</v>
      </c>
      <c r="Q918" s="219">
        <v>7.8</v>
      </c>
      <c r="R918" s="219">
        <v>0.09</v>
      </c>
      <c r="T918" s="219">
        <v>2460</v>
      </c>
      <c r="U918" s="219">
        <v>52</v>
      </c>
      <c r="W918" s="219">
        <v>2268</v>
      </c>
      <c r="X918" s="219">
        <v>54</v>
      </c>
      <c r="AC918">
        <v>2.5</v>
      </c>
      <c r="AD918">
        <v>0.5</v>
      </c>
      <c r="AR918" s="219">
        <v>3.7</v>
      </c>
      <c r="AS918" s="219">
        <v>0.2</v>
      </c>
      <c r="AT918" s="219">
        <v>30.3</v>
      </c>
      <c r="AU918" s="219">
        <v>0.5</v>
      </c>
      <c r="AW918" s="219">
        <v>33</v>
      </c>
      <c r="AX918" s="219">
        <v>1</v>
      </c>
      <c r="AZ918">
        <v>1</v>
      </c>
      <c r="BA918">
        <v>-2.1000000000000001E-2</v>
      </c>
      <c r="BD918" t="s">
        <v>17215</v>
      </c>
    </row>
    <row r="919" spans="2:56" ht="18" x14ac:dyDescent="0.25">
      <c r="B919">
        <v>1</v>
      </c>
      <c r="C919" t="s">
        <v>14538</v>
      </c>
      <c r="G919" t="s">
        <v>16065</v>
      </c>
      <c r="H919" s="352" t="s">
        <v>11553</v>
      </c>
      <c r="I919" t="s">
        <v>16080</v>
      </c>
      <c r="J919" s="352" t="s">
        <v>14439</v>
      </c>
      <c r="K919">
        <v>1340</v>
      </c>
      <c r="L919">
        <v>207</v>
      </c>
      <c r="Q919" s="219">
        <v>7.6</v>
      </c>
      <c r="R919" s="219">
        <v>0.06</v>
      </c>
      <c r="T919" s="219">
        <v>2442</v>
      </c>
      <c r="U919" s="219">
        <v>33</v>
      </c>
      <c r="W919" s="219">
        <v>2336</v>
      </c>
      <c r="X919" s="219">
        <v>33</v>
      </c>
      <c r="AC919">
        <v>1.7</v>
      </c>
      <c r="AD919">
        <v>0.2</v>
      </c>
      <c r="AR919" s="219">
        <v>3.7</v>
      </c>
      <c r="AS919" s="219">
        <v>0.2</v>
      </c>
      <c r="AT919" s="219">
        <v>27</v>
      </c>
      <c r="AU919" s="219">
        <v>0.1</v>
      </c>
      <c r="AW919" s="219">
        <v>33</v>
      </c>
      <c r="AX919" s="219">
        <v>1</v>
      </c>
      <c r="AZ919">
        <v>1</v>
      </c>
      <c r="BA919">
        <v>0.26900000000000002</v>
      </c>
      <c r="BD919" t="s">
        <v>17215</v>
      </c>
    </row>
    <row r="920" spans="2:56" ht="18" x14ac:dyDescent="0.25">
      <c r="B920">
        <v>1</v>
      </c>
      <c r="C920" t="s">
        <v>14538</v>
      </c>
      <c r="G920" t="s">
        <v>16065</v>
      </c>
      <c r="H920" s="352" t="s">
        <v>11553</v>
      </c>
      <c r="I920" t="s">
        <v>16080</v>
      </c>
      <c r="J920" s="352" t="s">
        <v>14439</v>
      </c>
      <c r="K920">
        <v>950</v>
      </c>
      <c r="L920">
        <v>196</v>
      </c>
      <c r="Q920" s="219">
        <v>7.8</v>
      </c>
      <c r="R920" s="219">
        <v>0.09</v>
      </c>
      <c r="T920" s="219">
        <v>2460</v>
      </c>
      <c r="U920" s="219">
        <v>52</v>
      </c>
      <c r="W920" s="219">
        <v>2268</v>
      </c>
      <c r="X920" s="219">
        <v>54</v>
      </c>
      <c r="AC920">
        <v>2.5</v>
      </c>
      <c r="AD920">
        <v>0.5</v>
      </c>
      <c r="AR920" s="219">
        <v>3.7</v>
      </c>
      <c r="AS920" s="219">
        <v>0.2</v>
      </c>
      <c r="AT920" s="219">
        <v>30.3</v>
      </c>
      <c r="AU920" s="219">
        <v>0.5</v>
      </c>
      <c r="AW920" s="219">
        <v>33</v>
      </c>
      <c r="AX920" s="219">
        <v>1</v>
      </c>
      <c r="AZ920">
        <v>1</v>
      </c>
      <c r="BA920">
        <v>-0.111</v>
      </c>
      <c r="BD920" t="s">
        <v>17215</v>
      </c>
    </row>
    <row r="921" spans="2:56" ht="18" x14ac:dyDescent="0.25">
      <c r="B921">
        <v>1</v>
      </c>
      <c r="C921" t="s">
        <v>14538</v>
      </c>
      <c r="G921" t="s">
        <v>16065</v>
      </c>
      <c r="H921" s="352" t="s">
        <v>11553</v>
      </c>
      <c r="I921" t="s">
        <v>16080</v>
      </c>
      <c r="J921" s="352" t="s">
        <v>14439</v>
      </c>
      <c r="K921">
        <v>1290</v>
      </c>
      <c r="L921">
        <v>247</v>
      </c>
      <c r="Q921" s="219">
        <v>7.6</v>
      </c>
      <c r="R921" s="219">
        <v>0.08</v>
      </c>
      <c r="T921" s="219">
        <v>2447</v>
      </c>
      <c r="U921" s="219">
        <v>77</v>
      </c>
      <c r="W921" s="219">
        <v>2311</v>
      </c>
      <c r="X921" s="219">
        <v>77</v>
      </c>
      <c r="AC921">
        <v>2</v>
      </c>
      <c r="AD921">
        <v>0.4</v>
      </c>
      <c r="AR921" s="219">
        <v>3.7</v>
      </c>
      <c r="AS921" s="219">
        <v>0.2</v>
      </c>
      <c r="AT921" s="219">
        <v>30.3</v>
      </c>
      <c r="AU921" s="219">
        <v>0.5</v>
      </c>
      <c r="AW921" s="219">
        <v>33</v>
      </c>
      <c r="AX921" s="219">
        <v>1</v>
      </c>
      <c r="AZ921">
        <v>1</v>
      </c>
      <c r="BA921">
        <v>0.23300000000000001</v>
      </c>
      <c r="BD921" t="s">
        <v>17215</v>
      </c>
    </row>
    <row r="922" spans="2:56" ht="18" x14ac:dyDescent="0.25">
      <c r="B922">
        <v>1</v>
      </c>
      <c r="C922" t="s">
        <v>14538</v>
      </c>
      <c r="G922" t="s">
        <v>16065</v>
      </c>
      <c r="H922" s="352" t="s">
        <v>11553</v>
      </c>
      <c r="I922" t="s">
        <v>16080</v>
      </c>
      <c r="J922" s="352" t="s">
        <v>14439</v>
      </c>
      <c r="K922">
        <v>400</v>
      </c>
      <c r="L922">
        <v>49</v>
      </c>
      <c r="Q922" s="219">
        <v>8.1</v>
      </c>
      <c r="R922" s="219">
        <v>0.04</v>
      </c>
      <c r="T922" s="219">
        <v>2406</v>
      </c>
      <c r="U922" s="219">
        <v>47</v>
      </c>
      <c r="W922" s="219">
        <v>2052</v>
      </c>
      <c r="X922" s="219">
        <v>38</v>
      </c>
      <c r="AC922">
        <v>4.3</v>
      </c>
      <c r="AD922">
        <v>4</v>
      </c>
      <c r="AR922" s="219">
        <v>3.7</v>
      </c>
      <c r="AS922" s="219">
        <v>0.2</v>
      </c>
      <c r="AT922" s="219">
        <v>30.3</v>
      </c>
      <c r="AU922" s="219">
        <v>0.5</v>
      </c>
      <c r="AW922" s="219">
        <v>33</v>
      </c>
      <c r="AX922" s="219">
        <v>1</v>
      </c>
      <c r="AZ922">
        <v>1</v>
      </c>
      <c r="BA922">
        <v>0.45</v>
      </c>
      <c r="BD922" t="s">
        <v>17215</v>
      </c>
    </row>
    <row r="923" spans="2:56" ht="18" x14ac:dyDescent="0.25">
      <c r="B923">
        <v>1</v>
      </c>
      <c r="C923" t="s">
        <v>14538</v>
      </c>
      <c r="G923" t="s">
        <v>16065</v>
      </c>
      <c r="H923" s="352" t="s">
        <v>11553</v>
      </c>
      <c r="I923" t="s">
        <v>16080</v>
      </c>
      <c r="J923" s="352" t="s">
        <v>14439</v>
      </c>
      <c r="K923">
        <v>1340</v>
      </c>
      <c r="L923">
        <v>207</v>
      </c>
      <c r="Q923" s="219">
        <v>7.6</v>
      </c>
      <c r="R923" s="219">
        <v>0.06</v>
      </c>
      <c r="T923" s="219">
        <v>2442</v>
      </c>
      <c r="U923" s="219">
        <v>33</v>
      </c>
      <c r="W923" s="219">
        <v>2336</v>
      </c>
      <c r="X923" s="219">
        <v>33</v>
      </c>
      <c r="AC923">
        <v>1.7</v>
      </c>
      <c r="AD923">
        <v>0.2</v>
      </c>
      <c r="AR923" s="219">
        <v>3.7</v>
      </c>
      <c r="AS923" s="219">
        <v>0.2</v>
      </c>
      <c r="AT923" s="219">
        <v>27</v>
      </c>
      <c r="AU923" s="219">
        <v>0.1</v>
      </c>
      <c r="AW923" s="219">
        <v>33</v>
      </c>
      <c r="AX923" s="219">
        <v>1</v>
      </c>
      <c r="AZ923">
        <v>1</v>
      </c>
      <c r="BA923">
        <v>-8.8999999999999996E-2</v>
      </c>
      <c r="BD923" t="s">
        <v>17215</v>
      </c>
    </row>
    <row r="924" spans="2:56" ht="18" x14ac:dyDescent="0.25">
      <c r="B924">
        <v>1</v>
      </c>
      <c r="C924" t="s">
        <v>14538</v>
      </c>
      <c r="G924" t="s">
        <v>16065</v>
      </c>
      <c r="H924" s="352" t="s">
        <v>11553</v>
      </c>
      <c r="I924" t="s">
        <v>16080</v>
      </c>
      <c r="J924" s="352" t="s">
        <v>14439</v>
      </c>
      <c r="K924">
        <v>400</v>
      </c>
      <c r="L924">
        <v>49</v>
      </c>
      <c r="Q924" s="219">
        <v>8.1</v>
      </c>
      <c r="R924" s="219">
        <v>0.04</v>
      </c>
      <c r="T924" s="219">
        <v>2406</v>
      </c>
      <c r="U924" s="219">
        <v>47</v>
      </c>
      <c r="W924" s="219">
        <v>2052</v>
      </c>
      <c r="X924" s="219">
        <v>38</v>
      </c>
      <c r="AC924">
        <v>4.3</v>
      </c>
      <c r="AD924">
        <v>4</v>
      </c>
      <c r="AR924" s="219">
        <v>3.7</v>
      </c>
      <c r="AS924" s="219">
        <v>0.2</v>
      </c>
      <c r="AT924" s="219">
        <v>30.3</v>
      </c>
      <c r="AU924" s="219">
        <v>0.5</v>
      </c>
      <c r="AW924" s="219">
        <v>33</v>
      </c>
      <c r="AX924" s="219">
        <v>1</v>
      </c>
      <c r="AZ924">
        <v>1</v>
      </c>
      <c r="BA924">
        <v>0.71199999999999997</v>
      </c>
      <c r="BD924" t="s">
        <v>17215</v>
      </c>
    </row>
    <row r="925" spans="2:56" ht="18" x14ac:dyDescent="0.25">
      <c r="B925">
        <v>1</v>
      </c>
      <c r="C925" t="s">
        <v>14538</v>
      </c>
      <c r="G925" t="s">
        <v>16065</v>
      </c>
      <c r="H925" s="352" t="s">
        <v>11553</v>
      </c>
      <c r="I925" t="s">
        <v>16080</v>
      </c>
      <c r="J925" s="352" t="s">
        <v>14439</v>
      </c>
      <c r="K925">
        <v>900</v>
      </c>
      <c r="L925">
        <v>211</v>
      </c>
      <c r="Q925" s="219">
        <v>7.8</v>
      </c>
      <c r="R925" s="219">
        <v>0.1</v>
      </c>
      <c r="T925" s="219">
        <v>2422</v>
      </c>
      <c r="U925" s="219">
        <v>47</v>
      </c>
      <c r="W925" s="219">
        <v>2246</v>
      </c>
      <c r="X925" s="219">
        <v>41</v>
      </c>
      <c r="AC925">
        <v>2.2999999999999998</v>
      </c>
      <c r="AD925">
        <v>0.5</v>
      </c>
      <c r="AR925" s="219">
        <v>3.7</v>
      </c>
      <c r="AS925" s="219">
        <v>0.2</v>
      </c>
      <c r="AT925" s="219">
        <v>27</v>
      </c>
      <c r="AU925" s="219">
        <v>0.1</v>
      </c>
      <c r="AW925" s="219">
        <v>33</v>
      </c>
      <c r="AX925" s="219">
        <v>1</v>
      </c>
      <c r="AZ925">
        <v>1</v>
      </c>
      <c r="BA925">
        <v>-0.17699999999999999</v>
      </c>
      <c r="BD925" t="s">
        <v>17215</v>
      </c>
    </row>
    <row r="926" spans="2:56" ht="18" x14ac:dyDescent="0.25">
      <c r="B926">
        <v>1</v>
      </c>
      <c r="C926" t="s">
        <v>14538</v>
      </c>
      <c r="G926" t="s">
        <v>16065</v>
      </c>
      <c r="H926" s="352" t="s">
        <v>11553</v>
      </c>
      <c r="I926" t="s">
        <v>16080</v>
      </c>
      <c r="J926" s="352" t="s">
        <v>14439</v>
      </c>
      <c r="K926">
        <v>1290</v>
      </c>
      <c r="L926">
        <v>247</v>
      </c>
      <c r="Q926" s="219">
        <v>7.6</v>
      </c>
      <c r="R926" s="219">
        <v>0.08</v>
      </c>
      <c r="T926" s="219">
        <v>2447</v>
      </c>
      <c r="U926" s="219">
        <v>77</v>
      </c>
      <c r="W926" s="219">
        <v>2311</v>
      </c>
      <c r="X926" s="219">
        <v>77</v>
      </c>
      <c r="AC926">
        <v>2</v>
      </c>
      <c r="AD926">
        <v>0.4</v>
      </c>
      <c r="AR926" s="219">
        <v>3.7</v>
      </c>
      <c r="AS926" s="219">
        <v>0.2</v>
      </c>
      <c r="AT926" s="219">
        <v>30.3</v>
      </c>
      <c r="AU926" s="219">
        <v>0.5</v>
      </c>
      <c r="AW926" s="219">
        <v>33</v>
      </c>
      <c r="AX926" s="219">
        <v>1</v>
      </c>
      <c r="AZ926">
        <v>1</v>
      </c>
      <c r="BA926">
        <v>-0.248</v>
      </c>
      <c r="BD926" t="s">
        <v>17215</v>
      </c>
    </row>
    <row r="927" spans="2:56" ht="18" x14ac:dyDescent="0.25">
      <c r="B927">
        <v>1</v>
      </c>
      <c r="C927" t="s">
        <v>14538</v>
      </c>
      <c r="G927" t="s">
        <v>16065</v>
      </c>
      <c r="H927" s="352" t="s">
        <v>11553</v>
      </c>
      <c r="I927" t="s">
        <v>16080</v>
      </c>
      <c r="J927" s="352" t="s">
        <v>14439</v>
      </c>
      <c r="K927">
        <v>900</v>
      </c>
      <c r="L927">
        <v>211</v>
      </c>
      <c r="Q927" s="219">
        <v>7.8</v>
      </c>
      <c r="R927" s="219">
        <v>0.1</v>
      </c>
      <c r="T927" s="219">
        <v>2422</v>
      </c>
      <c r="U927" s="219">
        <v>47</v>
      </c>
      <c r="W927" s="219">
        <v>2246</v>
      </c>
      <c r="X927" s="219">
        <v>41</v>
      </c>
      <c r="AC927">
        <v>2.2999999999999998</v>
      </c>
      <c r="AD927">
        <v>0.5</v>
      </c>
      <c r="AR927" s="219">
        <v>3.7</v>
      </c>
      <c r="AS927" s="219">
        <v>0.2</v>
      </c>
      <c r="AT927" s="219">
        <v>27</v>
      </c>
      <c r="AU927" s="219">
        <v>0.1</v>
      </c>
      <c r="AW927" s="219">
        <v>33</v>
      </c>
      <c r="AX927" s="219">
        <v>1</v>
      </c>
      <c r="AZ927">
        <v>1</v>
      </c>
      <c r="BA927">
        <v>0.34699999999999998</v>
      </c>
      <c r="BD927" t="s">
        <v>17215</v>
      </c>
    </row>
    <row r="928" spans="2:56" ht="18" x14ac:dyDescent="0.25">
      <c r="B928">
        <v>1</v>
      </c>
      <c r="C928" t="s">
        <v>14538</v>
      </c>
      <c r="G928" t="s">
        <v>16065</v>
      </c>
      <c r="H928" s="352" t="s">
        <v>11553</v>
      </c>
      <c r="I928" t="s">
        <v>16080</v>
      </c>
      <c r="J928" s="352" t="s">
        <v>14439</v>
      </c>
      <c r="K928">
        <v>400</v>
      </c>
      <c r="L928">
        <v>49</v>
      </c>
      <c r="Q928" s="219">
        <v>8.1</v>
      </c>
      <c r="R928" s="219">
        <v>0.04</v>
      </c>
      <c r="T928" s="219">
        <v>2406</v>
      </c>
      <c r="U928" s="219">
        <v>47</v>
      </c>
      <c r="W928" s="219">
        <v>2052</v>
      </c>
      <c r="X928" s="219">
        <v>38</v>
      </c>
      <c r="AC928">
        <v>4.3</v>
      </c>
      <c r="AD928">
        <v>4</v>
      </c>
      <c r="AR928" s="219">
        <v>3.7</v>
      </c>
      <c r="AS928" s="219">
        <v>0.2</v>
      </c>
      <c r="AT928" s="219">
        <v>30.3</v>
      </c>
      <c r="AU928" s="219">
        <v>0.5</v>
      </c>
      <c r="AW928" s="219">
        <v>33</v>
      </c>
      <c r="AX928" s="219">
        <v>1</v>
      </c>
      <c r="AZ928">
        <v>1</v>
      </c>
      <c r="BA928">
        <v>-2.1160000000000001</v>
      </c>
      <c r="BD928" t="s">
        <v>17215</v>
      </c>
    </row>
    <row r="929" spans="2:56" ht="18" x14ac:dyDescent="0.25">
      <c r="B929">
        <v>1</v>
      </c>
      <c r="C929" t="s">
        <v>14538</v>
      </c>
      <c r="G929" t="s">
        <v>16065</v>
      </c>
      <c r="H929" s="352" t="s">
        <v>11553</v>
      </c>
      <c r="I929" t="s">
        <v>16080</v>
      </c>
      <c r="J929" s="352" t="s">
        <v>14439</v>
      </c>
      <c r="K929">
        <v>400</v>
      </c>
      <c r="L929">
        <v>60</v>
      </c>
      <c r="Q929" s="219">
        <v>8.1</v>
      </c>
      <c r="R929" s="219">
        <v>0.05</v>
      </c>
      <c r="T929" s="219">
        <v>2377</v>
      </c>
      <c r="U929" s="219">
        <v>41</v>
      </c>
      <c r="W929" s="219">
        <v>2057</v>
      </c>
      <c r="X929" s="219">
        <v>43</v>
      </c>
      <c r="AC929">
        <v>3.8</v>
      </c>
      <c r="AD929">
        <v>3</v>
      </c>
      <c r="AR929" s="219">
        <v>3.7</v>
      </c>
      <c r="AS929" s="219">
        <v>0.2</v>
      </c>
      <c r="AT929" s="219">
        <v>27</v>
      </c>
      <c r="AU929" s="219">
        <v>0.1</v>
      </c>
      <c r="AW929" s="219">
        <v>33</v>
      </c>
      <c r="AX929" s="219">
        <v>1</v>
      </c>
      <c r="AZ929">
        <v>1</v>
      </c>
      <c r="BA929">
        <v>-5.0000000000000001E-3</v>
      </c>
      <c r="BD929" t="s">
        <v>17215</v>
      </c>
    </row>
    <row r="930" spans="2:56" ht="18" x14ac:dyDescent="0.25">
      <c r="B930">
        <v>1</v>
      </c>
      <c r="C930" t="s">
        <v>14538</v>
      </c>
      <c r="G930" t="s">
        <v>16065</v>
      </c>
      <c r="H930" s="352" t="s">
        <v>11553</v>
      </c>
      <c r="I930" t="s">
        <v>16080</v>
      </c>
      <c r="J930" s="352" t="s">
        <v>14439</v>
      </c>
      <c r="K930">
        <v>900</v>
      </c>
      <c r="L930">
        <v>211</v>
      </c>
      <c r="Q930" s="219">
        <v>7.8</v>
      </c>
      <c r="R930" s="219">
        <v>0.1</v>
      </c>
      <c r="T930" s="219">
        <v>2422</v>
      </c>
      <c r="U930" s="219">
        <v>47</v>
      </c>
      <c r="W930" s="219">
        <v>2246</v>
      </c>
      <c r="X930" s="219">
        <v>41</v>
      </c>
      <c r="AC930">
        <v>2.2999999999999998</v>
      </c>
      <c r="AD930">
        <v>0.5</v>
      </c>
      <c r="AR930" s="219">
        <v>3.7</v>
      </c>
      <c r="AS930" s="219">
        <v>0.2</v>
      </c>
      <c r="AT930" s="219">
        <v>27</v>
      </c>
      <c r="AU930" s="219">
        <v>0.1</v>
      </c>
      <c r="AW930" s="219">
        <v>33</v>
      </c>
      <c r="AX930" s="219">
        <v>1</v>
      </c>
      <c r="AZ930">
        <v>1</v>
      </c>
      <c r="BA930">
        <v>0.14199999999999999</v>
      </c>
      <c r="BD930" t="s">
        <v>17215</v>
      </c>
    </row>
    <row r="931" spans="2:56" ht="18" x14ac:dyDescent="0.25">
      <c r="B931">
        <v>1</v>
      </c>
      <c r="C931" t="s">
        <v>14538</v>
      </c>
      <c r="G931" t="s">
        <v>16065</v>
      </c>
      <c r="H931" s="352" t="s">
        <v>11553</v>
      </c>
      <c r="I931" t="s">
        <v>16080</v>
      </c>
      <c r="J931" s="352" t="s">
        <v>14439</v>
      </c>
      <c r="K931">
        <v>1340</v>
      </c>
      <c r="L931">
        <v>207</v>
      </c>
      <c r="Q931" s="219">
        <v>7.6</v>
      </c>
      <c r="R931" s="219">
        <v>0.06</v>
      </c>
      <c r="T931" s="219">
        <v>2442</v>
      </c>
      <c r="U931" s="219">
        <v>33</v>
      </c>
      <c r="W931" s="219">
        <v>2336</v>
      </c>
      <c r="X931" s="219">
        <v>33</v>
      </c>
      <c r="AC931">
        <v>1.7</v>
      </c>
      <c r="AD931">
        <v>0.2</v>
      </c>
      <c r="AR931" s="219">
        <v>3.7</v>
      </c>
      <c r="AS931" s="219">
        <v>0.2</v>
      </c>
      <c r="AT931" s="219">
        <v>27</v>
      </c>
      <c r="AU931" s="219">
        <v>0.1</v>
      </c>
      <c r="AW931" s="219">
        <v>33</v>
      </c>
      <c r="AX931" s="219">
        <v>1</v>
      </c>
      <c r="AZ931">
        <v>1</v>
      </c>
      <c r="BA931">
        <v>-0.36399999999999999</v>
      </c>
      <c r="BD931" t="s">
        <v>17215</v>
      </c>
    </row>
    <row r="932" spans="2:56" ht="18" x14ac:dyDescent="0.25">
      <c r="B932">
        <v>1</v>
      </c>
      <c r="C932" t="s">
        <v>14538</v>
      </c>
      <c r="G932" t="s">
        <v>16065</v>
      </c>
      <c r="H932" s="352" t="s">
        <v>11553</v>
      </c>
      <c r="I932" t="s">
        <v>16080</v>
      </c>
      <c r="J932" s="352" t="s">
        <v>14439</v>
      </c>
      <c r="K932">
        <v>1290</v>
      </c>
      <c r="L932">
        <v>247</v>
      </c>
      <c r="Q932" s="219">
        <v>7.6</v>
      </c>
      <c r="R932" s="219">
        <v>0.08</v>
      </c>
      <c r="T932" s="219">
        <v>2447</v>
      </c>
      <c r="U932" s="219">
        <v>77</v>
      </c>
      <c r="W932" s="219">
        <v>2311</v>
      </c>
      <c r="X932" s="219">
        <v>77</v>
      </c>
      <c r="AC932">
        <v>2</v>
      </c>
      <c r="AD932">
        <v>0.4</v>
      </c>
      <c r="AR932" s="219">
        <v>3.7</v>
      </c>
      <c r="AS932" s="219">
        <v>0.2</v>
      </c>
      <c r="AT932" s="219">
        <v>30.3</v>
      </c>
      <c r="AU932" s="219">
        <v>0.5</v>
      </c>
      <c r="AW932" s="219">
        <v>33</v>
      </c>
      <c r="AX932" s="219">
        <v>1</v>
      </c>
      <c r="AZ932">
        <v>1</v>
      </c>
      <c r="BA932">
        <v>-0.17599999999999999</v>
      </c>
      <c r="BD932" t="s">
        <v>17215</v>
      </c>
    </row>
    <row r="933" spans="2:56" ht="18" x14ac:dyDescent="0.25">
      <c r="B933">
        <v>1</v>
      </c>
      <c r="C933" t="s">
        <v>14538</v>
      </c>
      <c r="G933" t="s">
        <v>16065</v>
      </c>
      <c r="H933" s="352" t="s">
        <v>11553</v>
      </c>
      <c r="I933" t="s">
        <v>16080</v>
      </c>
      <c r="J933" s="352" t="s">
        <v>14439</v>
      </c>
      <c r="K933">
        <v>950</v>
      </c>
      <c r="L933">
        <v>196</v>
      </c>
      <c r="Q933" s="219">
        <v>7.8</v>
      </c>
      <c r="R933" s="219">
        <v>0.09</v>
      </c>
      <c r="T933" s="219">
        <v>2460</v>
      </c>
      <c r="U933" s="219">
        <v>52</v>
      </c>
      <c r="W933" s="219">
        <v>2268</v>
      </c>
      <c r="X933" s="219">
        <v>54</v>
      </c>
      <c r="AC933">
        <v>2.5</v>
      </c>
      <c r="AD933">
        <v>0.5</v>
      </c>
      <c r="AR933" s="219">
        <v>3.7</v>
      </c>
      <c r="AS933" s="219">
        <v>0.2</v>
      </c>
      <c r="AT933" s="219">
        <v>30.3</v>
      </c>
      <c r="AU933" s="219">
        <v>0.5</v>
      </c>
      <c r="AW933" s="219">
        <v>33</v>
      </c>
      <c r="AX933" s="219">
        <v>1</v>
      </c>
      <c r="AZ933">
        <v>1</v>
      </c>
      <c r="BA933">
        <v>-0.81699999999999995</v>
      </c>
      <c r="BD933" t="s">
        <v>17215</v>
      </c>
    </row>
    <row r="934" spans="2:56" ht="18" x14ac:dyDescent="0.25">
      <c r="B934">
        <v>1</v>
      </c>
      <c r="C934" t="s">
        <v>14538</v>
      </c>
      <c r="G934" t="s">
        <v>16065</v>
      </c>
      <c r="H934" s="352" t="s">
        <v>11553</v>
      </c>
      <c r="I934" t="s">
        <v>16080</v>
      </c>
      <c r="J934" s="352" t="s">
        <v>14439</v>
      </c>
      <c r="K934">
        <v>1340</v>
      </c>
      <c r="L934">
        <v>207</v>
      </c>
      <c r="Q934" s="219">
        <v>7.6</v>
      </c>
      <c r="R934" s="219">
        <v>0.06</v>
      </c>
      <c r="T934" s="219">
        <v>2442</v>
      </c>
      <c r="U934" s="219">
        <v>33</v>
      </c>
      <c r="W934" s="219">
        <v>2336</v>
      </c>
      <c r="X934" s="219">
        <v>33</v>
      </c>
      <c r="AC934">
        <v>1.7</v>
      </c>
      <c r="AD934">
        <v>0.2</v>
      </c>
      <c r="AR934" s="219">
        <v>3.7</v>
      </c>
      <c r="AS934" s="219">
        <v>0.2</v>
      </c>
      <c r="AT934" s="219">
        <v>27</v>
      </c>
      <c r="AU934" s="219">
        <v>0.1</v>
      </c>
      <c r="AW934" s="219">
        <v>33</v>
      </c>
      <c r="AX934" s="219">
        <v>1</v>
      </c>
      <c r="AZ934">
        <v>1</v>
      </c>
      <c r="BA934">
        <v>0.38400000000000001</v>
      </c>
      <c r="BD934" t="s">
        <v>17215</v>
      </c>
    </row>
    <row r="935" spans="2:56" ht="18" x14ac:dyDescent="0.25">
      <c r="B935">
        <v>1</v>
      </c>
      <c r="C935" t="s">
        <v>14538</v>
      </c>
      <c r="G935" t="s">
        <v>16065</v>
      </c>
      <c r="H935" s="352" t="s">
        <v>11553</v>
      </c>
      <c r="I935" t="s">
        <v>16080</v>
      </c>
      <c r="J935" s="352" t="s">
        <v>14439</v>
      </c>
      <c r="K935">
        <v>900</v>
      </c>
      <c r="L935">
        <v>211</v>
      </c>
      <c r="Q935" s="219">
        <v>7.8</v>
      </c>
      <c r="R935" s="219">
        <v>0.1</v>
      </c>
      <c r="T935" s="219">
        <v>2422</v>
      </c>
      <c r="U935" s="219">
        <v>47</v>
      </c>
      <c r="W935" s="219">
        <v>2246</v>
      </c>
      <c r="X935" s="219">
        <v>41</v>
      </c>
      <c r="AC935">
        <v>2.2999999999999998</v>
      </c>
      <c r="AD935">
        <v>0.5</v>
      </c>
      <c r="AR935" s="219">
        <v>3.7</v>
      </c>
      <c r="AS935" s="219">
        <v>0.2</v>
      </c>
      <c r="AT935" s="219">
        <v>27</v>
      </c>
      <c r="AU935" s="219">
        <v>0.1</v>
      </c>
      <c r="AW935" s="219">
        <v>33</v>
      </c>
      <c r="AX935" s="219">
        <v>1</v>
      </c>
      <c r="AZ935">
        <v>1</v>
      </c>
      <c r="BA935">
        <v>1.272</v>
      </c>
      <c r="BD935" t="s">
        <v>17215</v>
      </c>
    </row>
    <row r="936" spans="2:56" ht="18" x14ac:dyDescent="0.25">
      <c r="B936">
        <v>1</v>
      </c>
      <c r="C936" t="s">
        <v>14538</v>
      </c>
      <c r="G936" t="s">
        <v>16065</v>
      </c>
      <c r="H936" s="352" t="s">
        <v>11553</v>
      </c>
      <c r="I936" t="s">
        <v>16080</v>
      </c>
      <c r="J936" s="352" t="s">
        <v>14439</v>
      </c>
      <c r="K936">
        <v>900</v>
      </c>
      <c r="L936">
        <v>211</v>
      </c>
      <c r="Q936" s="219">
        <v>7.8</v>
      </c>
      <c r="R936" s="219">
        <v>0.1</v>
      </c>
      <c r="T936" s="219">
        <v>2422</v>
      </c>
      <c r="U936" s="219">
        <v>47</v>
      </c>
      <c r="W936" s="219">
        <v>2246</v>
      </c>
      <c r="X936" s="219">
        <v>41</v>
      </c>
      <c r="AC936">
        <v>2.2999999999999998</v>
      </c>
      <c r="AD936">
        <v>0.5</v>
      </c>
      <c r="AR936" s="219">
        <v>3.7</v>
      </c>
      <c r="AS936" s="219">
        <v>0.2</v>
      </c>
      <c r="AT936" s="219">
        <v>27</v>
      </c>
      <c r="AU936" s="219">
        <v>0.1</v>
      </c>
      <c r="AW936" s="219">
        <v>33</v>
      </c>
      <c r="AX936" s="219">
        <v>1</v>
      </c>
      <c r="AZ936">
        <v>1</v>
      </c>
      <c r="BA936">
        <v>0.16500000000000001</v>
      </c>
      <c r="BD936" t="s">
        <v>17215</v>
      </c>
    </row>
    <row r="937" spans="2:56" ht="18" x14ac:dyDescent="0.25">
      <c r="B937">
        <v>1</v>
      </c>
      <c r="C937" t="s">
        <v>14538</v>
      </c>
      <c r="G937" t="s">
        <v>16065</v>
      </c>
      <c r="H937" s="352" t="s">
        <v>11553</v>
      </c>
      <c r="I937" t="s">
        <v>16080</v>
      </c>
      <c r="J937" s="352" t="s">
        <v>14439</v>
      </c>
      <c r="K937">
        <v>400</v>
      </c>
      <c r="L937">
        <v>60</v>
      </c>
      <c r="Q937" s="219">
        <v>8.1</v>
      </c>
      <c r="R937" s="219">
        <v>0.05</v>
      </c>
      <c r="T937" s="219">
        <v>2377</v>
      </c>
      <c r="U937" s="219">
        <v>41</v>
      </c>
      <c r="W937" s="219">
        <v>2057</v>
      </c>
      <c r="X937" s="219">
        <v>43</v>
      </c>
      <c r="AC937">
        <v>3.8</v>
      </c>
      <c r="AD937">
        <v>3</v>
      </c>
      <c r="AR937" s="219">
        <v>3.7</v>
      </c>
      <c r="AS937" s="219">
        <v>0.2</v>
      </c>
      <c r="AT937" s="219">
        <v>27</v>
      </c>
      <c r="AU937" s="219">
        <v>0.1</v>
      </c>
      <c r="AW937" s="219">
        <v>33</v>
      </c>
      <c r="AX937" s="219">
        <v>1</v>
      </c>
      <c r="AZ937">
        <v>1</v>
      </c>
      <c r="BA937">
        <v>0.79</v>
      </c>
      <c r="BD937" t="s">
        <v>17215</v>
      </c>
    </row>
    <row r="938" spans="2:56" ht="18" x14ac:dyDescent="0.25">
      <c r="B938">
        <v>1</v>
      </c>
      <c r="C938" t="s">
        <v>14538</v>
      </c>
      <c r="G938" t="s">
        <v>16065</v>
      </c>
      <c r="H938" s="352" t="s">
        <v>11553</v>
      </c>
      <c r="I938" t="s">
        <v>16080</v>
      </c>
      <c r="J938" s="352" t="s">
        <v>14439</v>
      </c>
      <c r="K938">
        <v>400</v>
      </c>
      <c r="L938">
        <v>49</v>
      </c>
      <c r="Q938" s="219">
        <v>8.1</v>
      </c>
      <c r="R938" s="219">
        <v>0.04</v>
      </c>
      <c r="T938" s="219">
        <v>2406</v>
      </c>
      <c r="U938" s="219">
        <v>47</v>
      </c>
      <c r="W938" s="219">
        <v>2052</v>
      </c>
      <c r="X938" s="219">
        <v>38</v>
      </c>
      <c r="AC938">
        <v>4.3</v>
      </c>
      <c r="AD938">
        <v>4</v>
      </c>
      <c r="AR938" s="219">
        <v>3.7</v>
      </c>
      <c r="AS938" s="219">
        <v>0.2</v>
      </c>
      <c r="AT938" s="219">
        <v>30.3</v>
      </c>
      <c r="AU938" s="219">
        <v>0.5</v>
      </c>
      <c r="AW938" s="219">
        <v>33</v>
      </c>
      <c r="AX938" s="219">
        <v>1</v>
      </c>
      <c r="AZ938">
        <v>1</v>
      </c>
      <c r="BA938">
        <v>-0.189</v>
      </c>
      <c r="BD938" t="s">
        <v>17215</v>
      </c>
    </row>
    <row r="939" spans="2:56" ht="18" x14ac:dyDescent="0.25">
      <c r="B939">
        <v>1</v>
      </c>
      <c r="C939" t="s">
        <v>14538</v>
      </c>
      <c r="G939" t="s">
        <v>16065</v>
      </c>
      <c r="H939" s="352" t="s">
        <v>11553</v>
      </c>
      <c r="I939" t="s">
        <v>16080</v>
      </c>
      <c r="J939" s="352" t="s">
        <v>14439</v>
      </c>
      <c r="K939">
        <v>400</v>
      </c>
      <c r="L939">
        <v>60</v>
      </c>
      <c r="Q939" s="219">
        <v>8.1</v>
      </c>
      <c r="R939" s="219">
        <v>0.05</v>
      </c>
      <c r="T939" s="219">
        <v>2377</v>
      </c>
      <c r="U939" s="219">
        <v>41</v>
      </c>
      <c r="W939" s="219">
        <v>2057</v>
      </c>
      <c r="X939" s="219">
        <v>43</v>
      </c>
      <c r="AC939">
        <v>3.8</v>
      </c>
      <c r="AD939">
        <v>3</v>
      </c>
      <c r="AR939" s="219">
        <v>3.7</v>
      </c>
      <c r="AS939" s="219">
        <v>0.2</v>
      </c>
      <c r="AT939" s="219">
        <v>27</v>
      </c>
      <c r="AU939" s="219">
        <v>0.1</v>
      </c>
      <c r="AW939" s="219">
        <v>33</v>
      </c>
      <c r="AX939" s="219">
        <v>1</v>
      </c>
      <c r="AZ939">
        <v>1</v>
      </c>
      <c r="BA939">
        <v>0.75600000000000001</v>
      </c>
      <c r="BD939" t="s">
        <v>17215</v>
      </c>
    </row>
    <row r="940" spans="2:56" ht="18" x14ac:dyDescent="0.25">
      <c r="B940">
        <v>1</v>
      </c>
      <c r="C940" t="s">
        <v>14538</v>
      </c>
      <c r="G940" t="s">
        <v>16065</v>
      </c>
      <c r="H940" s="352" t="s">
        <v>11553</v>
      </c>
      <c r="I940" t="s">
        <v>16080</v>
      </c>
      <c r="J940" s="352" t="s">
        <v>14439</v>
      </c>
      <c r="K940">
        <v>1290</v>
      </c>
      <c r="L940">
        <v>247</v>
      </c>
      <c r="Q940" s="219">
        <v>7.6</v>
      </c>
      <c r="R940" s="219">
        <v>0.08</v>
      </c>
      <c r="T940" s="219">
        <v>2447</v>
      </c>
      <c r="U940" s="219">
        <v>77</v>
      </c>
      <c r="W940" s="219">
        <v>2311</v>
      </c>
      <c r="X940" s="219">
        <v>77</v>
      </c>
      <c r="AC940">
        <v>2</v>
      </c>
      <c r="AD940">
        <v>0.4</v>
      </c>
      <c r="AR940" s="219">
        <v>3.7</v>
      </c>
      <c r="AS940" s="219">
        <v>0.2</v>
      </c>
      <c r="AT940" s="219">
        <v>30.3</v>
      </c>
      <c r="AU940" s="219">
        <v>0.5</v>
      </c>
      <c r="AW940" s="219">
        <v>33</v>
      </c>
      <c r="AX940" s="219">
        <v>1</v>
      </c>
      <c r="AZ940">
        <v>1</v>
      </c>
      <c r="BA940">
        <v>0.16200000000000001</v>
      </c>
      <c r="BD940" t="s">
        <v>17215</v>
      </c>
    </row>
    <row r="941" spans="2:56" ht="18" x14ac:dyDescent="0.25">
      <c r="B941">
        <v>1</v>
      </c>
      <c r="C941" t="s">
        <v>14538</v>
      </c>
      <c r="G941" t="s">
        <v>16065</v>
      </c>
      <c r="H941" s="352" t="s">
        <v>11553</v>
      </c>
      <c r="I941" t="s">
        <v>16080</v>
      </c>
      <c r="J941" s="352" t="s">
        <v>14439</v>
      </c>
      <c r="K941">
        <v>1340</v>
      </c>
      <c r="L941">
        <v>207</v>
      </c>
      <c r="Q941" s="219">
        <v>7.6</v>
      </c>
      <c r="R941" s="219">
        <v>0.06</v>
      </c>
      <c r="T941" s="219">
        <v>2442</v>
      </c>
      <c r="U941" s="219">
        <v>33</v>
      </c>
      <c r="W941" s="219">
        <v>2336</v>
      </c>
      <c r="X941" s="219">
        <v>33</v>
      </c>
      <c r="AC941">
        <v>1.7</v>
      </c>
      <c r="AD941">
        <v>0.2</v>
      </c>
      <c r="AR941" s="219">
        <v>3.7</v>
      </c>
      <c r="AS941" s="219">
        <v>0.2</v>
      </c>
      <c r="AT941" s="219">
        <v>27</v>
      </c>
      <c r="AU941" s="219">
        <v>0.1</v>
      </c>
      <c r="AW941" s="219">
        <v>33</v>
      </c>
      <c r="AX941" s="219">
        <v>1</v>
      </c>
      <c r="AZ941">
        <v>1</v>
      </c>
      <c r="BA941">
        <v>-1.508</v>
      </c>
      <c r="BD941" t="s">
        <v>17215</v>
      </c>
    </row>
    <row r="942" spans="2:56" ht="18" x14ac:dyDescent="0.25">
      <c r="B942">
        <v>1</v>
      </c>
      <c r="C942" t="s">
        <v>14538</v>
      </c>
      <c r="G942" t="s">
        <v>16065</v>
      </c>
      <c r="H942" s="352" t="s">
        <v>11553</v>
      </c>
      <c r="I942" t="s">
        <v>16080</v>
      </c>
      <c r="J942" s="352" t="s">
        <v>14439</v>
      </c>
      <c r="K942">
        <v>400</v>
      </c>
      <c r="L942">
        <v>60</v>
      </c>
      <c r="Q942" s="219">
        <v>8.1</v>
      </c>
      <c r="R942" s="219">
        <v>0.05</v>
      </c>
      <c r="T942" s="219">
        <v>2377</v>
      </c>
      <c r="U942" s="219">
        <v>41</v>
      </c>
      <c r="W942" s="219">
        <v>2057</v>
      </c>
      <c r="X942" s="219">
        <v>43</v>
      </c>
      <c r="AC942">
        <v>3.8</v>
      </c>
      <c r="AD942">
        <v>3</v>
      </c>
      <c r="AR942" s="219">
        <v>3.7</v>
      </c>
      <c r="AS942" s="219">
        <v>0.2</v>
      </c>
      <c r="AT942" s="219">
        <v>27</v>
      </c>
      <c r="AU942" s="219">
        <v>0.1</v>
      </c>
      <c r="AW942" s="219">
        <v>33</v>
      </c>
      <c r="AX942" s="219">
        <v>1</v>
      </c>
      <c r="AZ942">
        <v>1</v>
      </c>
      <c r="BA942">
        <v>-1.5269999999999999</v>
      </c>
      <c r="BD942" t="s">
        <v>17215</v>
      </c>
    </row>
    <row r="943" spans="2:56" ht="18" x14ac:dyDescent="0.25">
      <c r="B943">
        <v>1</v>
      </c>
      <c r="C943" t="s">
        <v>14538</v>
      </c>
      <c r="G943" t="s">
        <v>16065</v>
      </c>
      <c r="H943" s="352" t="s">
        <v>11553</v>
      </c>
      <c r="I943" t="s">
        <v>16080</v>
      </c>
      <c r="J943" s="352" t="s">
        <v>14439</v>
      </c>
      <c r="K943">
        <v>950</v>
      </c>
      <c r="L943">
        <v>196</v>
      </c>
      <c r="Q943" s="219">
        <v>7.8</v>
      </c>
      <c r="R943" s="219">
        <v>0.09</v>
      </c>
      <c r="T943" s="219">
        <v>2460</v>
      </c>
      <c r="U943" s="219">
        <v>52</v>
      </c>
      <c r="W943" s="219">
        <v>2268</v>
      </c>
      <c r="X943" s="219">
        <v>54</v>
      </c>
      <c r="AC943">
        <v>2.5</v>
      </c>
      <c r="AD943">
        <v>0.5</v>
      </c>
      <c r="AR943" s="219">
        <v>3.7</v>
      </c>
      <c r="AS943" s="219">
        <v>0.2</v>
      </c>
      <c r="AT943" s="219">
        <v>30.3</v>
      </c>
      <c r="AU943" s="219">
        <v>0.5</v>
      </c>
      <c r="AW943" s="219">
        <v>33</v>
      </c>
      <c r="AX943" s="219">
        <v>1</v>
      </c>
      <c r="AZ943">
        <v>1</v>
      </c>
      <c r="BA943">
        <v>-0.78300000000000003</v>
      </c>
      <c r="BD943" t="s">
        <v>17215</v>
      </c>
    </row>
    <row r="944" spans="2:56" ht="18" x14ac:dyDescent="0.25">
      <c r="B944">
        <v>1</v>
      </c>
      <c r="C944" t="s">
        <v>14538</v>
      </c>
      <c r="G944" t="s">
        <v>16065</v>
      </c>
      <c r="H944" s="352" t="s">
        <v>11553</v>
      </c>
      <c r="I944" t="s">
        <v>16080</v>
      </c>
      <c r="J944" s="352" t="s">
        <v>14439</v>
      </c>
      <c r="K944">
        <v>400</v>
      </c>
      <c r="L944">
        <v>49</v>
      </c>
      <c r="Q944" s="219">
        <v>8.1</v>
      </c>
      <c r="R944" s="219">
        <v>0.04</v>
      </c>
      <c r="T944" s="219">
        <v>2406</v>
      </c>
      <c r="U944" s="219">
        <v>47</v>
      </c>
      <c r="W944" s="219">
        <v>2052</v>
      </c>
      <c r="X944" s="219">
        <v>38</v>
      </c>
      <c r="AC944">
        <v>4.3</v>
      </c>
      <c r="AD944">
        <v>4</v>
      </c>
      <c r="AR944" s="219">
        <v>3.7</v>
      </c>
      <c r="AS944" s="219">
        <v>0.2</v>
      </c>
      <c r="AT944" s="219">
        <v>30.3</v>
      </c>
      <c r="AU944" s="219">
        <v>0.5</v>
      </c>
      <c r="AW944" s="219">
        <v>33</v>
      </c>
      <c r="AX944" s="219">
        <v>1</v>
      </c>
      <c r="AZ944">
        <v>1</v>
      </c>
      <c r="BA944">
        <v>0.48899999999999999</v>
      </c>
      <c r="BD944" t="s">
        <v>17215</v>
      </c>
    </row>
    <row r="945" spans="2:56" ht="18" x14ac:dyDescent="0.25">
      <c r="B945">
        <v>1</v>
      </c>
      <c r="C945" t="s">
        <v>14538</v>
      </c>
      <c r="G945" t="s">
        <v>16065</v>
      </c>
      <c r="H945" s="352" t="s">
        <v>11553</v>
      </c>
      <c r="I945" t="s">
        <v>16080</v>
      </c>
      <c r="J945" s="352" t="s">
        <v>14439</v>
      </c>
      <c r="K945">
        <v>1290</v>
      </c>
      <c r="L945">
        <v>247</v>
      </c>
      <c r="Q945" s="219">
        <v>7.6</v>
      </c>
      <c r="R945" s="219">
        <v>0.08</v>
      </c>
      <c r="T945" s="219">
        <v>2447</v>
      </c>
      <c r="U945" s="219">
        <v>77</v>
      </c>
      <c r="W945" s="219">
        <v>2311</v>
      </c>
      <c r="X945" s="219">
        <v>77</v>
      </c>
      <c r="AC945">
        <v>2</v>
      </c>
      <c r="AD945">
        <v>0.4</v>
      </c>
      <c r="AR945" s="219">
        <v>3.7</v>
      </c>
      <c r="AS945" s="219">
        <v>0.2</v>
      </c>
      <c r="AT945" s="219">
        <v>30.3</v>
      </c>
      <c r="AU945" s="219">
        <v>0.5</v>
      </c>
      <c r="AW945" s="219">
        <v>33</v>
      </c>
      <c r="AX945" s="219">
        <v>1</v>
      </c>
      <c r="AZ945">
        <v>1</v>
      </c>
      <c r="BA945">
        <v>-0.18</v>
      </c>
      <c r="BD945" t="s">
        <v>17215</v>
      </c>
    </row>
    <row r="946" spans="2:56" ht="18" x14ac:dyDescent="0.25">
      <c r="B946">
        <v>1</v>
      </c>
      <c r="C946" t="s">
        <v>14538</v>
      </c>
      <c r="G946" t="s">
        <v>16065</v>
      </c>
      <c r="H946" s="352" t="s">
        <v>11553</v>
      </c>
      <c r="I946" t="s">
        <v>16080</v>
      </c>
      <c r="J946" s="352" t="s">
        <v>14439</v>
      </c>
      <c r="K946">
        <v>1340</v>
      </c>
      <c r="L946">
        <v>207</v>
      </c>
      <c r="Q946" s="219">
        <v>7.6</v>
      </c>
      <c r="R946" s="219">
        <v>0.06</v>
      </c>
      <c r="T946" s="219">
        <v>2442</v>
      </c>
      <c r="U946" s="219">
        <v>33</v>
      </c>
      <c r="W946" s="219">
        <v>2336</v>
      </c>
      <c r="X946" s="219">
        <v>33</v>
      </c>
      <c r="AC946">
        <v>1.7</v>
      </c>
      <c r="AD946">
        <v>0.2</v>
      </c>
      <c r="AR946" s="219">
        <v>3.7</v>
      </c>
      <c r="AS946" s="219">
        <v>0.2</v>
      </c>
      <c r="AT946" s="219">
        <v>27</v>
      </c>
      <c r="AU946" s="219">
        <v>0.1</v>
      </c>
      <c r="AW946" s="219">
        <v>33</v>
      </c>
      <c r="AX946" s="219">
        <v>1</v>
      </c>
      <c r="AZ946">
        <v>1</v>
      </c>
      <c r="BA946">
        <v>2.5000000000000001E-2</v>
      </c>
      <c r="BD946" t="s">
        <v>17215</v>
      </c>
    </row>
    <row r="947" spans="2:56" ht="18" x14ac:dyDescent="0.25">
      <c r="B947">
        <v>1</v>
      </c>
      <c r="C947" t="s">
        <v>14538</v>
      </c>
      <c r="G947" t="s">
        <v>16065</v>
      </c>
      <c r="H947" s="352" t="s">
        <v>11553</v>
      </c>
      <c r="I947" t="s">
        <v>16080</v>
      </c>
      <c r="J947" s="352" t="s">
        <v>14439</v>
      </c>
      <c r="K947">
        <v>400</v>
      </c>
      <c r="L947">
        <v>60</v>
      </c>
      <c r="Q947" s="219">
        <v>8.1</v>
      </c>
      <c r="R947" s="219">
        <v>0.05</v>
      </c>
      <c r="T947" s="219">
        <v>2377</v>
      </c>
      <c r="U947" s="219">
        <v>41</v>
      </c>
      <c r="W947" s="219">
        <v>2057</v>
      </c>
      <c r="X947" s="219">
        <v>43</v>
      </c>
      <c r="AC947">
        <v>3.8</v>
      </c>
      <c r="AD947">
        <v>3</v>
      </c>
      <c r="AR947" s="219">
        <v>3.7</v>
      </c>
      <c r="AS947" s="219">
        <v>0.2</v>
      </c>
      <c r="AT947" s="219">
        <v>27</v>
      </c>
      <c r="AU947" s="219">
        <v>0.1</v>
      </c>
      <c r="AW947" s="219">
        <v>33</v>
      </c>
      <c r="AX947" s="219">
        <v>1</v>
      </c>
      <c r="AZ947">
        <v>1</v>
      </c>
      <c r="BA947">
        <v>-0.84699999999999998</v>
      </c>
      <c r="BD947" t="s">
        <v>17215</v>
      </c>
    </row>
    <row r="948" spans="2:56" ht="18" x14ac:dyDescent="0.25">
      <c r="B948">
        <v>1</v>
      </c>
      <c r="C948" t="s">
        <v>14538</v>
      </c>
      <c r="G948" t="s">
        <v>16065</v>
      </c>
      <c r="H948" s="352" t="s">
        <v>11553</v>
      </c>
      <c r="I948" t="s">
        <v>16080</v>
      </c>
      <c r="J948" s="352" t="s">
        <v>14439</v>
      </c>
      <c r="K948">
        <v>1290</v>
      </c>
      <c r="L948">
        <v>247</v>
      </c>
      <c r="Q948" s="219">
        <v>7.6</v>
      </c>
      <c r="R948" s="219">
        <v>0.08</v>
      </c>
      <c r="T948" s="219">
        <v>2447</v>
      </c>
      <c r="U948" s="219">
        <v>77</v>
      </c>
      <c r="W948" s="219">
        <v>2311</v>
      </c>
      <c r="X948" s="219">
        <v>77</v>
      </c>
      <c r="AC948">
        <v>2</v>
      </c>
      <c r="AD948">
        <v>0.4</v>
      </c>
      <c r="AR948" s="219">
        <v>3.7</v>
      </c>
      <c r="AS948" s="219">
        <v>0.2</v>
      </c>
      <c r="AT948" s="219">
        <v>30.3</v>
      </c>
      <c r="AU948" s="219">
        <v>0.5</v>
      </c>
      <c r="AW948" s="219">
        <v>33</v>
      </c>
      <c r="AX948" s="219">
        <v>1</v>
      </c>
      <c r="AZ948">
        <v>1</v>
      </c>
      <c r="BA948">
        <v>-0.16400000000000001</v>
      </c>
      <c r="BD948" t="s">
        <v>17215</v>
      </c>
    </row>
    <row r="949" spans="2:56" ht="18" x14ac:dyDescent="0.25">
      <c r="B949">
        <v>1</v>
      </c>
      <c r="C949" t="s">
        <v>14538</v>
      </c>
      <c r="G949" t="s">
        <v>16065</v>
      </c>
      <c r="H949" s="352" t="s">
        <v>11553</v>
      </c>
      <c r="I949" t="s">
        <v>16080</v>
      </c>
      <c r="J949" s="352" t="s">
        <v>14439</v>
      </c>
      <c r="K949">
        <v>400</v>
      </c>
      <c r="L949">
        <v>49</v>
      </c>
      <c r="Q949" s="219">
        <v>8.1</v>
      </c>
      <c r="R949" s="219">
        <v>0.04</v>
      </c>
      <c r="T949" s="219">
        <v>2406</v>
      </c>
      <c r="U949" s="219">
        <v>47</v>
      </c>
      <c r="W949" s="219">
        <v>2052</v>
      </c>
      <c r="X949" s="219">
        <v>38</v>
      </c>
      <c r="AC949">
        <v>4.3</v>
      </c>
      <c r="AD949">
        <v>4</v>
      </c>
      <c r="AR949" s="219">
        <v>3.7</v>
      </c>
      <c r="AS949" s="219">
        <v>0.2</v>
      </c>
      <c r="AT949" s="219">
        <v>30.3</v>
      </c>
      <c r="AU949" s="219">
        <v>0.5</v>
      </c>
      <c r="AW949" s="219">
        <v>33</v>
      </c>
      <c r="AX949" s="219">
        <v>1</v>
      </c>
      <c r="AZ949">
        <v>1</v>
      </c>
      <c r="BA949">
        <v>-0.70699999999999996</v>
      </c>
      <c r="BD949" t="s">
        <v>17215</v>
      </c>
    </row>
    <row r="950" spans="2:56" ht="18" x14ac:dyDescent="0.25">
      <c r="B950">
        <v>1</v>
      </c>
      <c r="C950" t="s">
        <v>14538</v>
      </c>
      <c r="G950" t="s">
        <v>16065</v>
      </c>
      <c r="H950" s="352" t="s">
        <v>11553</v>
      </c>
      <c r="I950" t="s">
        <v>16080</v>
      </c>
      <c r="J950" s="352" t="s">
        <v>14439</v>
      </c>
      <c r="K950">
        <v>950</v>
      </c>
      <c r="L950">
        <v>196</v>
      </c>
      <c r="Q950" s="219">
        <v>7.8</v>
      </c>
      <c r="R950" s="219">
        <v>0.09</v>
      </c>
      <c r="T950" s="219">
        <v>2460</v>
      </c>
      <c r="U950" s="219">
        <v>52</v>
      </c>
      <c r="W950" s="219">
        <v>2268</v>
      </c>
      <c r="X950" s="219">
        <v>54</v>
      </c>
      <c r="AC950">
        <v>2.5</v>
      </c>
      <c r="AD950">
        <v>0.5</v>
      </c>
      <c r="AR950" s="219">
        <v>3.7</v>
      </c>
      <c r="AS950" s="219">
        <v>0.2</v>
      </c>
      <c r="AT950" s="219">
        <v>30.3</v>
      </c>
      <c r="AU950" s="219">
        <v>0.5</v>
      </c>
      <c r="AW950" s="219">
        <v>33</v>
      </c>
      <c r="AX950" s="219">
        <v>1</v>
      </c>
      <c r="AZ950">
        <v>1</v>
      </c>
      <c r="BA950">
        <v>-3.181</v>
      </c>
      <c r="BD950" t="s">
        <v>17215</v>
      </c>
    </row>
    <row r="951" spans="2:56" ht="18" x14ac:dyDescent="0.25">
      <c r="B951">
        <v>1</v>
      </c>
      <c r="C951" t="s">
        <v>14538</v>
      </c>
      <c r="G951" t="s">
        <v>16065</v>
      </c>
      <c r="H951" s="352" t="s">
        <v>11553</v>
      </c>
      <c r="I951" t="s">
        <v>16080</v>
      </c>
      <c r="J951" s="352" t="s">
        <v>14439</v>
      </c>
      <c r="K951">
        <v>1290</v>
      </c>
      <c r="L951">
        <v>247</v>
      </c>
      <c r="Q951" s="219">
        <v>7.6</v>
      </c>
      <c r="R951" s="219">
        <v>0.08</v>
      </c>
      <c r="T951" s="219">
        <v>2447</v>
      </c>
      <c r="U951" s="219">
        <v>77</v>
      </c>
      <c r="W951" s="219">
        <v>2311</v>
      </c>
      <c r="X951" s="219">
        <v>77</v>
      </c>
      <c r="AC951">
        <v>2</v>
      </c>
      <c r="AD951">
        <v>0.4</v>
      </c>
      <c r="AR951" s="219">
        <v>3.7</v>
      </c>
      <c r="AS951" s="219">
        <v>0.2</v>
      </c>
      <c r="AT951" s="219">
        <v>30.3</v>
      </c>
      <c r="AU951" s="219">
        <v>0.5</v>
      </c>
      <c r="AW951" s="219">
        <v>33</v>
      </c>
      <c r="AX951" s="219">
        <v>1</v>
      </c>
      <c r="AZ951">
        <v>1</v>
      </c>
      <c r="BA951">
        <v>-0.186</v>
      </c>
      <c r="BD951" t="s">
        <v>17215</v>
      </c>
    </row>
    <row r="952" spans="2:56" ht="18" x14ac:dyDescent="0.25">
      <c r="B952">
        <v>1</v>
      </c>
      <c r="C952" t="s">
        <v>14538</v>
      </c>
      <c r="G952" t="s">
        <v>16065</v>
      </c>
      <c r="H952" s="352" t="s">
        <v>11553</v>
      </c>
      <c r="I952" t="s">
        <v>16080</v>
      </c>
      <c r="J952" s="352" t="s">
        <v>14439</v>
      </c>
      <c r="K952">
        <v>400</v>
      </c>
      <c r="L952">
        <v>60</v>
      </c>
      <c r="Q952" s="219">
        <v>8.1</v>
      </c>
      <c r="R952" s="219">
        <v>0.05</v>
      </c>
      <c r="T952" s="219">
        <v>2377</v>
      </c>
      <c r="U952" s="219">
        <v>41</v>
      </c>
      <c r="W952" s="219">
        <v>2057</v>
      </c>
      <c r="X952" s="219">
        <v>43</v>
      </c>
      <c r="AC952">
        <v>3.8</v>
      </c>
      <c r="AD952">
        <v>3</v>
      </c>
      <c r="AR952" s="219">
        <v>3.7</v>
      </c>
      <c r="AS952" s="219">
        <v>0.2</v>
      </c>
      <c r="AT952" s="219">
        <v>27</v>
      </c>
      <c r="AU952" s="219">
        <v>0.1</v>
      </c>
      <c r="AW952" s="219">
        <v>33</v>
      </c>
      <c r="AX952" s="219">
        <v>1</v>
      </c>
      <c r="AZ952">
        <v>1</v>
      </c>
      <c r="BA952">
        <v>0.96</v>
      </c>
      <c r="BD952" t="s">
        <v>17215</v>
      </c>
    </row>
    <row r="953" spans="2:56" ht="18" x14ac:dyDescent="0.25">
      <c r="B953">
        <v>1</v>
      </c>
      <c r="C953" t="s">
        <v>14538</v>
      </c>
      <c r="G953" t="s">
        <v>16065</v>
      </c>
      <c r="H953" s="352" t="s">
        <v>11553</v>
      </c>
      <c r="I953" t="s">
        <v>16080</v>
      </c>
      <c r="J953" s="352" t="s">
        <v>14439</v>
      </c>
      <c r="K953">
        <v>400</v>
      </c>
      <c r="L953">
        <v>49</v>
      </c>
      <c r="Q953" s="219">
        <v>8.1</v>
      </c>
      <c r="R953" s="219">
        <v>0.04</v>
      </c>
      <c r="T953" s="219">
        <v>2406</v>
      </c>
      <c r="U953" s="219">
        <v>47</v>
      </c>
      <c r="W953" s="219">
        <v>2052</v>
      </c>
      <c r="X953" s="219">
        <v>38</v>
      </c>
      <c r="AC953">
        <v>4.3</v>
      </c>
      <c r="AD953">
        <v>4</v>
      </c>
      <c r="AR953" s="219">
        <v>3.7</v>
      </c>
      <c r="AS953" s="219">
        <v>0.2</v>
      </c>
      <c r="AT953" s="219">
        <v>30.3</v>
      </c>
      <c r="AU953" s="219">
        <v>0.5</v>
      </c>
      <c r="AW953" s="219">
        <v>33</v>
      </c>
      <c r="AX953" s="219">
        <v>1</v>
      </c>
      <c r="AZ953">
        <v>1</v>
      </c>
      <c r="BA953">
        <v>-0.19700000000000001</v>
      </c>
      <c r="BD953" t="s">
        <v>17215</v>
      </c>
    </row>
    <row r="954" spans="2:56" ht="18" x14ac:dyDescent="0.25">
      <c r="B954">
        <v>1</v>
      </c>
      <c r="C954" t="s">
        <v>14538</v>
      </c>
      <c r="G954" t="s">
        <v>16065</v>
      </c>
      <c r="H954" s="352" t="s">
        <v>11553</v>
      </c>
      <c r="I954" t="s">
        <v>16080</v>
      </c>
      <c r="J954" s="352" t="s">
        <v>14439</v>
      </c>
      <c r="K954">
        <v>950</v>
      </c>
      <c r="L954">
        <v>196</v>
      </c>
      <c r="Q954" s="219">
        <v>7.8</v>
      </c>
      <c r="R954" s="219">
        <v>0.09</v>
      </c>
      <c r="T954" s="219">
        <v>2460</v>
      </c>
      <c r="U954" s="219">
        <v>52</v>
      </c>
      <c r="W954" s="219">
        <v>2268</v>
      </c>
      <c r="X954" s="219">
        <v>54</v>
      </c>
      <c r="AC954">
        <v>2.5</v>
      </c>
      <c r="AD954">
        <v>0.5</v>
      </c>
      <c r="AR954" s="219">
        <v>3.7</v>
      </c>
      <c r="AS954" s="219">
        <v>0.2</v>
      </c>
      <c r="AT954" s="219">
        <v>30.3</v>
      </c>
      <c r="AU954" s="219">
        <v>0.5</v>
      </c>
      <c r="AW954" s="219">
        <v>33</v>
      </c>
      <c r="AX954" s="219">
        <v>1</v>
      </c>
      <c r="AZ954">
        <v>1</v>
      </c>
      <c r="BA954">
        <v>-0.95899999999999996</v>
      </c>
      <c r="BD954" t="s">
        <v>17215</v>
      </c>
    </row>
    <row r="955" spans="2:56" ht="18" x14ac:dyDescent="0.25">
      <c r="B955">
        <v>1</v>
      </c>
      <c r="C955" t="s">
        <v>14538</v>
      </c>
      <c r="G955" t="s">
        <v>16065</v>
      </c>
      <c r="H955" s="352" t="s">
        <v>11553</v>
      </c>
      <c r="I955" t="s">
        <v>16080</v>
      </c>
      <c r="J955" s="352" t="s">
        <v>14439</v>
      </c>
      <c r="K955">
        <v>900</v>
      </c>
      <c r="L955">
        <v>211</v>
      </c>
      <c r="Q955" s="219">
        <v>7.8</v>
      </c>
      <c r="R955" s="219">
        <v>0.1</v>
      </c>
      <c r="T955" s="219">
        <v>2422</v>
      </c>
      <c r="U955" s="219">
        <v>47</v>
      </c>
      <c r="W955" s="219">
        <v>2246</v>
      </c>
      <c r="X955" s="219">
        <v>41</v>
      </c>
      <c r="AC955">
        <v>2.2999999999999998</v>
      </c>
      <c r="AD955">
        <v>0.5</v>
      </c>
      <c r="AR955" s="219">
        <v>3.7</v>
      </c>
      <c r="AS955" s="219">
        <v>0.2</v>
      </c>
      <c r="AT955" s="219">
        <v>27</v>
      </c>
      <c r="AU955" s="219">
        <v>0.1</v>
      </c>
      <c r="AW955" s="219">
        <v>33</v>
      </c>
      <c r="AX955" s="219">
        <v>1</v>
      </c>
      <c r="AZ955">
        <v>1</v>
      </c>
      <c r="BA955">
        <v>3.129</v>
      </c>
      <c r="BD955" t="s">
        <v>17215</v>
      </c>
    </row>
    <row r="956" spans="2:56" ht="18" x14ac:dyDescent="0.25">
      <c r="B956">
        <v>1</v>
      </c>
      <c r="C956" t="s">
        <v>14538</v>
      </c>
      <c r="G956" t="s">
        <v>14074</v>
      </c>
      <c r="H956" s="352" t="s">
        <v>11553</v>
      </c>
      <c r="I956" t="s">
        <v>16080</v>
      </c>
      <c r="J956" s="352" t="s">
        <v>14439</v>
      </c>
      <c r="K956">
        <v>1340</v>
      </c>
      <c r="L956">
        <v>207</v>
      </c>
      <c r="Q956" s="219">
        <v>7.6</v>
      </c>
      <c r="R956" s="219">
        <v>0.06</v>
      </c>
      <c r="T956" s="219">
        <v>2442</v>
      </c>
      <c r="U956" s="219">
        <v>33</v>
      </c>
      <c r="W956" s="219">
        <v>2336</v>
      </c>
      <c r="X956" s="219">
        <v>33</v>
      </c>
      <c r="AC956">
        <v>1.7</v>
      </c>
      <c r="AD956">
        <v>0.2</v>
      </c>
      <c r="AR956" s="219">
        <v>3.7</v>
      </c>
      <c r="AS956" s="219">
        <v>0.2</v>
      </c>
      <c r="AT956" s="219">
        <v>27</v>
      </c>
      <c r="AU956" s="219">
        <v>0.1</v>
      </c>
      <c r="AW956" s="219">
        <v>33</v>
      </c>
      <c r="AX956" s="219">
        <v>1</v>
      </c>
      <c r="AZ956">
        <v>1</v>
      </c>
      <c r="BA956">
        <v>-0.58499999999999996</v>
      </c>
      <c r="BD956" t="s">
        <v>17215</v>
      </c>
    </row>
    <row r="957" spans="2:56" ht="18" x14ac:dyDescent="0.25">
      <c r="B957">
        <v>1</v>
      </c>
      <c r="C957" t="s">
        <v>14538</v>
      </c>
      <c r="G957" t="s">
        <v>14074</v>
      </c>
      <c r="H957" s="352" t="s">
        <v>11553</v>
      </c>
      <c r="I957" t="s">
        <v>16080</v>
      </c>
      <c r="J957" s="352" t="s">
        <v>14439</v>
      </c>
      <c r="K957">
        <v>900</v>
      </c>
      <c r="L957">
        <v>211</v>
      </c>
      <c r="Q957" s="219">
        <v>7.8</v>
      </c>
      <c r="R957" s="219">
        <v>0.1</v>
      </c>
      <c r="T957" s="219">
        <v>2422</v>
      </c>
      <c r="U957" s="219">
        <v>47</v>
      </c>
      <c r="W957" s="219">
        <v>2246</v>
      </c>
      <c r="X957" s="219">
        <v>41</v>
      </c>
      <c r="AC957">
        <v>2.2999999999999998</v>
      </c>
      <c r="AD957">
        <v>0.5</v>
      </c>
      <c r="AR957" s="219">
        <v>3.7</v>
      </c>
      <c r="AS957" s="219">
        <v>0.2</v>
      </c>
      <c r="AT957" s="219">
        <v>27</v>
      </c>
      <c r="AU957" s="219">
        <v>0.1</v>
      </c>
      <c r="AW957" s="219">
        <v>33</v>
      </c>
      <c r="AX957" s="219">
        <v>1</v>
      </c>
      <c r="AZ957">
        <v>1</v>
      </c>
      <c r="BA957">
        <v>0.64700000000000002</v>
      </c>
      <c r="BD957" t="s">
        <v>17215</v>
      </c>
    </row>
    <row r="958" spans="2:56" ht="18" x14ac:dyDescent="0.25">
      <c r="B958">
        <v>1</v>
      </c>
      <c r="C958" t="s">
        <v>14538</v>
      </c>
      <c r="G958" t="s">
        <v>14074</v>
      </c>
      <c r="H958" s="352" t="s">
        <v>11553</v>
      </c>
      <c r="I958" t="s">
        <v>16080</v>
      </c>
      <c r="J958" s="352" t="s">
        <v>14439</v>
      </c>
      <c r="K958">
        <v>900</v>
      </c>
      <c r="L958">
        <v>211</v>
      </c>
      <c r="Q958" s="219">
        <v>7.8</v>
      </c>
      <c r="R958" s="219">
        <v>0.1</v>
      </c>
      <c r="T958" s="219">
        <v>2422</v>
      </c>
      <c r="U958" s="219">
        <v>47</v>
      </c>
      <c r="W958" s="219">
        <v>2246</v>
      </c>
      <c r="X958" s="219">
        <v>41</v>
      </c>
      <c r="AC958">
        <v>2.2999999999999998</v>
      </c>
      <c r="AD958">
        <v>0.5</v>
      </c>
      <c r="AR958" s="219">
        <v>3.7</v>
      </c>
      <c r="AS958" s="219">
        <v>0.2</v>
      </c>
      <c r="AT958" s="219">
        <v>27</v>
      </c>
      <c r="AU958" s="219">
        <v>0.1</v>
      </c>
      <c r="AW958" s="219">
        <v>33</v>
      </c>
      <c r="AX958" s="219">
        <v>1</v>
      </c>
      <c r="AZ958">
        <v>1</v>
      </c>
      <c r="BA958">
        <v>-0.88100000000000001</v>
      </c>
      <c r="BD958" t="s">
        <v>17215</v>
      </c>
    </row>
    <row r="959" spans="2:56" ht="18" x14ac:dyDescent="0.25">
      <c r="B959">
        <v>1</v>
      </c>
      <c r="C959" t="s">
        <v>14538</v>
      </c>
      <c r="G959" t="s">
        <v>14074</v>
      </c>
      <c r="H959" s="352" t="s">
        <v>11553</v>
      </c>
      <c r="I959" t="s">
        <v>16080</v>
      </c>
      <c r="J959" s="352" t="s">
        <v>14439</v>
      </c>
      <c r="K959">
        <v>1290</v>
      </c>
      <c r="L959">
        <v>247</v>
      </c>
      <c r="Q959" s="219">
        <v>7.6</v>
      </c>
      <c r="R959" s="219">
        <v>0.08</v>
      </c>
      <c r="T959" s="219">
        <v>2447</v>
      </c>
      <c r="U959" s="219">
        <v>77</v>
      </c>
      <c r="W959" s="219">
        <v>2311</v>
      </c>
      <c r="X959" s="219">
        <v>77</v>
      </c>
      <c r="AC959">
        <v>2</v>
      </c>
      <c r="AD959">
        <v>0.4</v>
      </c>
      <c r="AR959" s="219">
        <v>3.7</v>
      </c>
      <c r="AS959" s="219">
        <v>0.2</v>
      </c>
      <c r="AT959" s="219">
        <v>30.3</v>
      </c>
      <c r="AU959" s="219">
        <v>0.5</v>
      </c>
      <c r="AW959" s="219">
        <v>33</v>
      </c>
      <c r="AX959" s="219">
        <v>1</v>
      </c>
      <c r="AZ959">
        <v>1</v>
      </c>
      <c r="BA959">
        <v>0.73599999999999999</v>
      </c>
      <c r="BD959" t="s">
        <v>17215</v>
      </c>
    </row>
    <row r="960" spans="2:56" ht="18" x14ac:dyDescent="0.25">
      <c r="B960">
        <v>1</v>
      </c>
      <c r="C960" t="s">
        <v>14538</v>
      </c>
      <c r="G960" t="s">
        <v>14074</v>
      </c>
      <c r="H960" s="352" t="s">
        <v>11553</v>
      </c>
      <c r="I960" t="s">
        <v>16080</v>
      </c>
      <c r="J960" s="352" t="s">
        <v>14439</v>
      </c>
      <c r="K960">
        <v>1340</v>
      </c>
      <c r="L960">
        <v>207</v>
      </c>
      <c r="Q960" s="219">
        <v>7.6</v>
      </c>
      <c r="R960" s="219">
        <v>0.06</v>
      </c>
      <c r="T960" s="219">
        <v>2442</v>
      </c>
      <c r="U960" s="219">
        <v>33</v>
      </c>
      <c r="W960" s="219">
        <v>2336</v>
      </c>
      <c r="X960" s="219">
        <v>33</v>
      </c>
      <c r="AC960">
        <v>1.7</v>
      </c>
      <c r="AD960">
        <v>0.2</v>
      </c>
      <c r="AR960" s="219">
        <v>3.7</v>
      </c>
      <c r="AS960" s="219">
        <v>0.2</v>
      </c>
      <c r="AT960" s="219">
        <v>27</v>
      </c>
      <c r="AU960" s="219">
        <v>0.1</v>
      </c>
      <c r="AW960" s="219">
        <v>33</v>
      </c>
      <c r="AX960" s="219">
        <v>1</v>
      </c>
      <c r="AZ960">
        <v>1</v>
      </c>
      <c r="BA960">
        <v>-7.0000000000000001E-3</v>
      </c>
      <c r="BD960" t="s">
        <v>17215</v>
      </c>
    </row>
    <row r="961" spans="2:56" ht="18" x14ac:dyDescent="0.25">
      <c r="B961">
        <v>1</v>
      </c>
      <c r="C961" t="s">
        <v>14538</v>
      </c>
      <c r="G961" t="s">
        <v>14074</v>
      </c>
      <c r="H961" s="352" t="s">
        <v>11553</v>
      </c>
      <c r="I961" t="s">
        <v>16080</v>
      </c>
      <c r="J961" s="352" t="s">
        <v>14439</v>
      </c>
      <c r="K961">
        <v>950</v>
      </c>
      <c r="L961">
        <v>196</v>
      </c>
      <c r="Q961" s="219">
        <v>7.8</v>
      </c>
      <c r="R961" s="219">
        <v>0.09</v>
      </c>
      <c r="T961" s="219">
        <v>2460</v>
      </c>
      <c r="U961" s="219">
        <v>52</v>
      </c>
      <c r="W961" s="219">
        <v>2268</v>
      </c>
      <c r="X961" s="219">
        <v>54</v>
      </c>
      <c r="AC961">
        <v>2.5</v>
      </c>
      <c r="AD961">
        <v>0.5</v>
      </c>
      <c r="AR961" s="219">
        <v>3.7</v>
      </c>
      <c r="AS961" s="219">
        <v>0.2</v>
      </c>
      <c r="AT961" s="219">
        <v>30.3</v>
      </c>
      <c r="AU961" s="219">
        <v>0.5</v>
      </c>
      <c r="AW961" s="219">
        <v>33</v>
      </c>
      <c r="AX961" s="219">
        <v>1</v>
      </c>
      <c r="AZ961">
        <v>1</v>
      </c>
      <c r="BA961">
        <v>0.23599999999999999</v>
      </c>
      <c r="BD961" t="s">
        <v>17215</v>
      </c>
    </row>
    <row r="962" spans="2:56" ht="18" x14ac:dyDescent="0.25">
      <c r="B962">
        <v>1</v>
      </c>
      <c r="C962" t="s">
        <v>14538</v>
      </c>
      <c r="G962" t="s">
        <v>14074</v>
      </c>
      <c r="H962" s="352" t="s">
        <v>11553</v>
      </c>
      <c r="I962" t="s">
        <v>16080</v>
      </c>
      <c r="J962" s="352" t="s">
        <v>14439</v>
      </c>
      <c r="K962">
        <v>950</v>
      </c>
      <c r="L962">
        <v>196</v>
      </c>
      <c r="Q962" s="219">
        <v>7.8</v>
      </c>
      <c r="R962" s="219">
        <v>0.09</v>
      </c>
      <c r="T962" s="219">
        <v>2460</v>
      </c>
      <c r="U962" s="219">
        <v>52</v>
      </c>
      <c r="W962" s="219">
        <v>2268</v>
      </c>
      <c r="X962" s="219">
        <v>54</v>
      </c>
      <c r="AC962">
        <v>2.5</v>
      </c>
      <c r="AD962">
        <v>0.5</v>
      </c>
      <c r="AR962" s="219">
        <v>3.7</v>
      </c>
      <c r="AS962" s="219">
        <v>0.2</v>
      </c>
      <c r="AT962" s="219">
        <v>30.3</v>
      </c>
      <c r="AU962" s="219">
        <v>0.5</v>
      </c>
      <c r="AW962" s="219">
        <v>33</v>
      </c>
      <c r="AX962" s="219">
        <v>1</v>
      </c>
      <c r="AZ962">
        <v>1</v>
      </c>
      <c r="BA962">
        <v>0.73799999999999999</v>
      </c>
      <c r="BD962" t="s">
        <v>17215</v>
      </c>
    </row>
    <row r="963" spans="2:56" ht="18" x14ac:dyDescent="0.25">
      <c r="B963">
        <v>1</v>
      </c>
      <c r="C963" t="s">
        <v>14538</v>
      </c>
      <c r="G963" t="s">
        <v>14074</v>
      </c>
      <c r="H963" s="352" t="s">
        <v>11553</v>
      </c>
      <c r="I963" t="s">
        <v>16080</v>
      </c>
      <c r="J963" s="352" t="s">
        <v>14439</v>
      </c>
      <c r="K963">
        <v>400</v>
      </c>
      <c r="L963">
        <v>49</v>
      </c>
      <c r="Q963" s="219">
        <v>8.1</v>
      </c>
      <c r="R963" s="219">
        <v>0.04</v>
      </c>
      <c r="T963" s="219">
        <v>2406</v>
      </c>
      <c r="U963" s="219">
        <v>47</v>
      </c>
      <c r="W963" s="219">
        <v>2052</v>
      </c>
      <c r="X963" s="219">
        <v>38</v>
      </c>
      <c r="AC963">
        <v>4.3</v>
      </c>
      <c r="AD963">
        <v>4</v>
      </c>
      <c r="AR963" s="219">
        <v>3.7</v>
      </c>
      <c r="AS963" s="219">
        <v>0.2</v>
      </c>
      <c r="AT963" s="219">
        <v>30.3</v>
      </c>
      <c r="AU963" s="219">
        <v>0.5</v>
      </c>
      <c r="AW963" s="219">
        <v>33</v>
      </c>
      <c r="AX963" s="219">
        <v>1</v>
      </c>
      <c r="AZ963">
        <v>1</v>
      </c>
      <c r="BA963">
        <v>-3.4000000000000002E-2</v>
      </c>
      <c r="BD963" t="s">
        <v>17215</v>
      </c>
    </row>
    <row r="964" spans="2:56" ht="18" x14ac:dyDescent="0.25">
      <c r="B964">
        <v>1</v>
      </c>
      <c r="C964" t="s">
        <v>14538</v>
      </c>
      <c r="G964" t="s">
        <v>14074</v>
      </c>
      <c r="H964" s="352" t="s">
        <v>11553</v>
      </c>
      <c r="I964" t="s">
        <v>16080</v>
      </c>
      <c r="J964" s="352" t="s">
        <v>14439</v>
      </c>
      <c r="K964">
        <v>400</v>
      </c>
      <c r="L964">
        <v>49</v>
      </c>
      <c r="Q964" s="219">
        <v>8.1</v>
      </c>
      <c r="R964" s="219">
        <v>0.04</v>
      </c>
      <c r="T964" s="219">
        <v>2406</v>
      </c>
      <c r="U964" s="219">
        <v>47</v>
      </c>
      <c r="W964" s="219">
        <v>2052</v>
      </c>
      <c r="X964" s="219">
        <v>38</v>
      </c>
      <c r="AC964">
        <v>4.3</v>
      </c>
      <c r="AD964">
        <v>4</v>
      </c>
      <c r="AR964" s="219">
        <v>3.7</v>
      </c>
      <c r="AS964" s="219">
        <v>0.2</v>
      </c>
      <c r="AT964" s="219">
        <v>30.3</v>
      </c>
      <c r="AU964" s="219">
        <v>0.5</v>
      </c>
      <c r="AW964" s="219">
        <v>33</v>
      </c>
      <c r="AX964" s="219">
        <v>1</v>
      </c>
      <c r="AZ964">
        <v>1</v>
      </c>
      <c r="BA964">
        <v>1.4179999999999999</v>
      </c>
      <c r="BD964" t="s">
        <v>17215</v>
      </c>
    </row>
    <row r="965" spans="2:56" ht="18" x14ac:dyDescent="0.25">
      <c r="B965">
        <v>1</v>
      </c>
      <c r="C965" t="s">
        <v>14538</v>
      </c>
      <c r="G965" t="s">
        <v>14074</v>
      </c>
      <c r="H965" s="352" t="s">
        <v>11553</v>
      </c>
      <c r="I965" t="s">
        <v>16080</v>
      </c>
      <c r="J965" s="352" t="s">
        <v>14439</v>
      </c>
      <c r="K965">
        <v>900</v>
      </c>
      <c r="L965">
        <v>211</v>
      </c>
      <c r="Q965" s="219">
        <v>7.8</v>
      </c>
      <c r="R965" s="219">
        <v>0.1</v>
      </c>
      <c r="T965" s="219">
        <v>2422</v>
      </c>
      <c r="U965" s="219">
        <v>47</v>
      </c>
      <c r="W965" s="219">
        <v>2246</v>
      </c>
      <c r="X965" s="219">
        <v>41</v>
      </c>
      <c r="AC965">
        <v>2.2999999999999998</v>
      </c>
      <c r="AD965">
        <v>0.5</v>
      </c>
      <c r="AR965" s="219">
        <v>3.7</v>
      </c>
      <c r="AS965" s="219">
        <v>0.2</v>
      </c>
      <c r="AT965" s="219">
        <v>27</v>
      </c>
      <c r="AU965" s="219">
        <v>0.1</v>
      </c>
      <c r="AW965" s="219">
        <v>33</v>
      </c>
      <c r="AX965" s="219">
        <v>1</v>
      </c>
      <c r="AZ965">
        <v>1</v>
      </c>
      <c r="BA965">
        <v>0.34799999999999998</v>
      </c>
      <c r="BD965" t="s">
        <v>17215</v>
      </c>
    </row>
    <row r="966" spans="2:56" ht="18" x14ac:dyDescent="0.25">
      <c r="B966">
        <v>1</v>
      </c>
      <c r="C966" t="s">
        <v>14538</v>
      </c>
      <c r="G966" t="s">
        <v>14074</v>
      </c>
      <c r="H966" s="352" t="s">
        <v>11553</v>
      </c>
      <c r="I966" t="s">
        <v>16080</v>
      </c>
      <c r="J966" s="352" t="s">
        <v>14439</v>
      </c>
      <c r="K966">
        <v>950</v>
      </c>
      <c r="L966">
        <v>196</v>
      </c>
      <c r="Q966" s="219">
        <v>7.8</v>
      </c>
      <c r="R966" s="219">
        <v>0.09</v>
      </c>
      <c r="T966" s="219">
        <v>2460</v>
      </c>
      <c r="U966" s="219">
        <v>52</v>
      </c>
      <c r="W966" s="219">
        <v>2268</v>
      </c>
      <c r="X966" s="219">
        <v>54</v>
      </c>
      <c r="AC966">
        <v>2.5</v>
      </c>
      <c r="AD966">
        <v>0.5</v>
      </c>
      <c r="AR966" s="219">
        <v>3.7</v>
      </c>
      <c r="AS966" s="219">
        <v>0.2</v>
      </c>
      <c r="AT966" s="219">
        <v>30.3</v>
      </c>
      <c r="AU966" s="219">
        <v>0.5</v>
      </c>
      <c r="AW966" s="219">
        <v>33</v>
      </c>
      <c r="AX966" s="219">
        <v>1</v>
      </c>
      <c r="AZ966">
        <v>1</v>
      </c>
      <c r="BA966">
        <v>-0.31</v>
      </c>
      <c r="BD966" t="s">
        <v>17215</v>
      </c>
    </row>
    <row r="967" spans="2:56" ht="18" x14ac:dyDescent="0.25">
      <c r="B967">
        <v>1</v>
      </c>
      <c r="C967" t="s">
        <v>14538</v>
      </c>
      <c r="G967" t="s">
        <v>14074</v>
      </c>
      <c r="H967" s="352" t="s">
        <v>11553</v>
      </c>
      <c r="I967" t="s">
        <v>16080</v>
      </c>
      <c r="J967" s="352" t="s">
        <v>14439</v>
      </c>
      <c r="K967">
        <v>1340</v>
      </c>
      <c r="L967">
        <v>207</v>
      </c>
      <c r="Q967" s="219">
        <v>7.6</v>
      </c>
      <c r="R967" s="219">
        <v>0.06</v>
      </c>
      <c r="T967" s="219">
        <v>2442</v>
      </c>
      <c r="U967" s="219">
        <v>33</v>
      </c>
      <c r="W967" s="219">
        <v>2336</v>
      </c>
      <c r="X967" s="219">
        <v>33</v>
      </c>
      <c r="AC967">
        <v>1.7</v>
      </c>
      <c r="AD967">
        <v>0.2</v>
      </c>
      <c r="AR967" s="219">
        <v>3.7</v>
      </c>
      <c r="AS967" s="219">
        <v>0.2</v>
      </c>
      <c r="AT967" s="219">
        <v>27</v>
      </c>
      <c r="AU967" s="219">
        <v>0.1</v>
      </c>
      <c r="AW967" s="219">
        <v>33</v>
      </c>
      <c r="AX967" s="219">
        <v>1</v>
      </c>
      <c r="AZ967">
        <v>1</v>
      </c>
      <c r="BA967">
        <v>0.48</v>
      </c>
      <c r="BD967" t="s">
        <v>17215</v>
      </c>
    </row>
    <row r="968" spans="2:56" ht="18" x14ac:dyDescent="0.25">
      <c r="B968">
        <v>1</v>
      </c>
      <c r="C968" t="s">
        <v>14538</v>
      </c>
      <c r="G968" t="s">
        <v>14074</v>
      </c>
      <c r="H968" s="352" t="s">
        <v>11553</v>
      </c>
      <c r="I968" t="s">
        <v>16080</v>
      </c>
      <c r="J968" s="352" t="s">
        <v>14439</v>
      </c>
      <c r="K968">
        <v>400</v>
      </c>
      <c r="L968">
        <v>60</v>
      </c>
      <c r="Q968" s="219">
        <v>8.1</v>
      </c>
      <c r="R968" s="219">
        <v>0.05</v>
      </c>
      <c r="T968" s="219">
        <v>2377</v>
      </c>
      <c r="U968" s="219">
        <v>41</v>
      </c>
      <c r="W968" s="219">
        <v>2057</v>
      </c>
      <c r="X968" s="219">
        <v>43</v>
      </c>
      <c r="AC968">
        <v>3.8</v>
      </c>
      <c r="AD968">
        <v>3</v>
      </c>
      <c r="AR968" s="219">
        <v>3.7</v>
      </c>
      <c r="AS968" s="219">
        <v>0.2</v>
      </c>
      <c r="AT968" s="219">
        <v>27</v>
      </c>
      <c r="AU968" s="219">
        <v>0.1</v>
      </c>
      <c r="AW968" s="219">
        <v>33</v>
      </c>
      <c r="AX968" s="219">
        <v>1</v>
      </c>
      <c r="AZ968">
        <v>1</v>
      </c>
      <c r="BA968">
        <v>-9.7000000000000003E-2</v>
      </c>
      <c r="BD968" t="s">
        <v>17215</v>
      </c>
    </row>
    <row r="969" spans="2:56" ht="18" x14ac:dyDescent="0.25">
      <c r="B969">
        <v>1</v>
      </c>
      <c r="C969" t="s">
        <v>14538</v>
      </c>
      <c r="G969" t="s">
        <v>14074</v>
      </c>
      <c r="H969" s="352" t="s">
        <v>11553</v>
      </c>
      <c r="I969" t="s">
        <v>16080</v>
      </c>
      <c r="J969" s="352" t="s">
        <v>14439</v>
      </c>
      <c r="K969">
        <v>400</v>
      </c>
      <c r="L969">
        <v>60</v>
      </c>
      <c r="Q969" s="219">
        <v>8.1</v>
      </c>
      <c r="R969" s="219">
        <v>0.05</v>
      </c>
      <c r="T969" s="219">
        <v>2377</v>
      </c>
      <c r="U969" s="219">
        <v>41</v>
      </c>
      <c r="W969" s="219">
        <v>2057</v>
      </c>
      <c r="X969" s="219">
        <v>43</v>
      </c>
      <c r="AC969">
        <v>3.8</v>
      </c>
      <c r="AD969">
        <v>3</v>
      </c>
      <c r="AR969" s="219">
        <v>3.7</v>
      </c>
      <c r="AS969" s="219">
        <v>0.2</v>
      </c>
      <c r="AT969" s="219">
        <v>27</v>
      </c>
      <c r="AU969" s="219">
        <v>0.1</v>
      </c>
      <c r="AW969" s="219">
        <v>33</v>
      </c>
      <c r="AX969" s="219">
        <v>1</v>
      </c>
      <c r="AZ969">
        <v>1</v>
      </c>
      <c r="BA969">
        <v>-8.8999999999999996E-2</v>
      </c>
      <c r="BD969" t="s">
        <v>17215</v>
      </c>
    </row>
    <row r="970" spans="2:56" ht="18" x14ac:dyDescent="0.25">
      <c r="B970">
        <v>1</v>
      </c>
      <c r="C970" t="s">
        <v>14538</v>
      </c>
      <c r="G970" t="s">
        <v>14074</v>
      </c>
      <c r="H970" s="352" t="s">
        <v>11553</v>
      </c>
      <c r="I970" t="s">
        <v>16080</v>
      </c>
      <c r="J970" s="352" t="s">
        <v>14439</v>
      </c>
      <c r="K970">
        <v>1290</v>
      </c>
      <c r="L970">
        <v>247</v>
      </c>
      <c r="Q970" s="219">
        <v>7.6</v>
      </c>
      <c r="R970" s="219">
        <v>0.08</v>
      </c>
      <c r="T970" s="219">
        <v>2447</v>
      </c>
      <c r="U970" s="219">
        <v>77</v>
      </c>
      <c r="W970" s="219">
        <v>2311</v>
      </c>
      <c r="X970" s="219">
        <v>77</v>
      </c>
      <c r="AC970">
        <v>2</v>
      </c>
      <c r="AD970">
        <v>0.4</v>
      </c>
      <c r="AR970" s="219">
        <v>3.7</v>
      </c>
      <c r="AS970" s="219">
        <v>0.2</v>
      </c>
      <c r="AT970" s="219">
        <v>30.3</v>
      </c>
      <c r="AU970" s="219">
        <v>0.5</v>
      </c>
      <c r="AW970" s="219">
        <v>33</v>
      </c>
      <c r="AX970" s="219">
        <v>1</v>
      </c>
      <c r="AZ970">
        <v>1</v>
      </c>
      <c r="BA970">
        <v>0.65300000000000002</v>
      </c>
      <c r="BD970" t="s">
        <v>17215</v>
      </c>
    </row>
    <row r="971" spans="2:56" ht="18" x14ac:dyDescent="0.25">
      <c r="B971">
        <v>1</v>
      </c>
      <c r="C971" t="s">
        <v>14538</v>
      </c>
      <c r="G971" t="s">
        <v>14074</v>
      </c>
      <c r="H971" s="352" t="s">
        <v>11553</v>
      </c>
      <c r="I971" t="s">
        <v>16080</v>
      </c>
      <c r="J971" s="352" t="s">
        <v>14439</v>
      </c>
      <c r="K971">
        <v>900</v>
      </c>
      <c r="L971">
        <v>211</v>
      </c>
      <c r="Q971" s="219">
        <v>7.8</v>
      </c>
      <c r="R971" s="219">
        <v>0.1</v>
      </c>
      <c r="T971" s="219">
        <v>2422</v>
      </c>
      <c r="U971" s="219">
        <v>47</v>
      </c>
      <c r="W971" s="219">
        <v>2246</v>
      </c>
      <c r="X971" s="219">
        <v>41</v>
      </c>
      <c r="AC971">
        <v>2.2999999999999998</v>
      </c>
      <c r="AD971">
        <v>0.5</v>
      </c>
      <c r="AR971" s="219">
        <v>3.7</v>
      </c>
      <c r="AS971" s="219">
        <v>0.2</v>
      </c>
      <c r="AT971" s="219">
        <v>27</v>
      </c>
      <c r="AU971" s="219">
        <v>0.1</v>
      </c>
      <c r="AW971" s="219">
        <v>33</v>
      </c>
      <c r="AX971" s="219">
        <v>1</v>
      </c>
      <c r="AZ971">
        <v>1</v>
      </c>
      <c r="BA971">
        <v>-0.39300000000000002</v>
      </c>
      <c r="BD971" t="s">
        <v>17215</v>
      </c>
    </row>
    <row r="972" spans="2:56" ht="18" x14ac:dyDescent="0.25">
      <c r="B972">
        <v>1</v>
      </c>
      <c r="C972" t="s">
        <v>14538</v>
      </c>
      <c r="G972" t="s">
        <v>14074</v>
      </c>
      <c r="H972" s="352" t="s">
        <v>11553</v>
      </c>
      <c r="I972" t="s">
        <v>16080</v>
      </c>
      <c r="J972" s="352" t="s">
        <v>14439</v>
      </c>
      <c r="K972">
        <v>400</v>
      </c>
      <c r="L972">
        <v>60</v>
      </c>
      <c r="Q972" s="219">
        <v>8.1</v>
      </c>
      <c r="R972" s="219">
        <v>0.05</v>
      </c>
      <c r="T972" s="219">
        <v>2377</v>
      </c>
      <c r="U972" s="219">
        <v>41</v>
      </c>
      <c r="W972" s="219">
        <v>2057</v>
      </c>
      <c r="X972" s="219">
        <v>43</v>
      </c>
      <c r="AC972">
        <v>3.8</v>
      </c>
      <c r="AD972">
        <v>3</v>
      </c>
      <c r="AR972" s="219">
        <v>3.7</v>
      </c>
      <c r="AS972" s="219">
        <v>0.2</v>
      </c>
      <c r="AT972" s="219">
        <v>27</v>
      </c>
      <c r="AU972" s="219">
        <v>0.1</v>
      </c>
      <c r="AW972" s="219">
        <v>33</v>
      </c>
      <c r="AX972" s="219">
        <v>1</v>
      </c>
      <c r="AZ972">
        <v>1</v>
      </c>
      <c r="BA972">
        <v>0.56399999999999995</v>
      </c>
      <c r="BD972" t="s">
        <v>17215</v>
      </c>
    </row>
    <row r="973" spans="2:56" ht="18" x14ac:dyDescent="0.25">
      <c r="B973">
        <v>1</v>
      </c>
      <c r="C973" t="s">
        <v>14538</v>
      </c>
      <c r="G973" t="s">
        <v>14074</v>
      </c>
      <c r="H973" s="352" t="s">
        <v>11553</v>
      </c>
      <c r="I973" t="s">
        <v>16080</v>
      </c>
      <c r="J973" s="352" t="s">
        <v>14439</v>
      </c>
      <c r="K973">
        <v>1290</v>
      </c>
      <c r="L973">
        <v>247</v>
      </c>
      <c r="Q973" s="219">
        <v>7.6</v>
      </c>
      <c r="R973" s="219">
        <v>0.08</v>
      </c>
      <c r="T973" s="219">
        <v>2447</v>
      </c>
      <c r="U973" s="219">
        <v>77</v>
      </c>
      <c r="W973" s="219">
        <v>2311</v>
      </c>
      <c r="X973" s="219">
        <v>77</v>
      </c>
      <c r="AC973">
        <v>2</v>
      </c>
      <c r="AD973">
        <v>0.4</v>
      </c>
      <c r="AR973" s="219">
        <v>3.7</v>
      </c>
      <c r="AS973" s="219">
        <v>0.2</v>
      </c>
      <c r="AT973" s="219">
        <v>30.3</v>
      </c>
      <c r="AU973" s="219">
        <v>0.5</v>
      </c>
      <c r="AW973" s="219">
        <v>33</v>
      </c>
      <c r="AX973" s="219">
        <v>1</v>
      </c>
      <c r="AZ973">
        <v>1</v>
      </c>
      <c r="BA973">
        <v>-0.59899999999999998</v>
      </c>
      <c r="BD973" t="s">
        <v>17215</v>
      </c>
    </row>
    <row r="974" spans="2:56" ht="18" x14ac:dyDescent="0.25">
      <c r="B974">
        <v>1</v>
      </c>
      <c r="C974" t="s">
        <v>14538</v>
      </c>
      <c r="G974" t="s">
        <v>14074</v>
      </c>
      <c r="H974" s="352" t="s">
        <v>11553</v>
      </c>
      <c r="I974" t="s">
        <v>16080</v>
      </c>
      <c r="J974" s="352" t="s">
        <v>14439</v>
      </c>
      <c r="K974">
        <v>400</v>
      </c>
      <c r="L974">
        <v>49</v>
      </c>
      <c r="Q974" s="219">
        <v>8.1</v>
      </c>
      <c r="R974" s="219">
        <v>0.04</v>
      </c>
      <c r="T974" s="219">
        <v>2406</v>
      </c>
      <c r="U974" s="219">
        <v>47</v>
      </c>
      <c r="W974" s="219">
        <v>2052</v>
      </c>
      <c r="X974" s="219">
        <v>38</v>
      </c>
      <c r="AC974">
        <v>4.3</v>
      </c>
      <c r="AD974">
        <v>4</v>
      </c>
      <c r="AR974" s="219">
        <v>3.7</v>
      </c>
      <c r="AS974" s="219">
        <v>0.2</v>
      </c>
      <c r="AT974" s="219">
        <v>30.3</v>
      </c>
      <c r="AU974" s="219">
        <v>0.5</v>
      </c>
      <c r="AW974" s="219">
        <v>33</v>
      </c>
      <c r="AX974" s="219">
        <v>1</v>
      </c>
      <c r="AZ974">
        <v>1</v>
      </c>
      <c r="BA974">
        <v>0.13900000000000001</v>
      </c>
      <c r="BD974" t="s">
        <v>17215</v>
      </c>
    </row>
    <row r="975" spans="2:56" ht="18" x14ac:dyDescent="0.25">
      <c r="B975">
        <v>1</v>
      </c>
      <c r="C975" t="s">
        <v>14538</v>
      </c>
      <c r="G975" t="s">
        <v>14074</v>
      </c>
      <c r="H975" s="352" t="s">
        <v>11553</v>
      </c>
      <c r="I975" t="s">
        <v>16080</v>
      </c>
      <c r="J975" s="352" t="s">
        <v>14439</v>
      </c>
      <c r="K975">
        <v>1340</v>
      </c>
      <c r="L975">
        <v>207</v>
      </c>
      <c r="Q975" s="219">
        <v>7.6</v>
      </c>
      <c r="R975" s="219">
        <v>0.06</v>
      </c>
      <c r="T975" s="219">
        <v>2442</v>
      </c>
      <c r="U975" s="219">
        <v>33</v>
      </c>
      <c r="W975" s="219">
        <v>2336</v>
      </c>
      <c r="X975" s="219">
        <v>33</v>
      </c>
      <c r="AC975">
        <v>1.7</v>
      </c>
      <c r="AD975">
        <v>0.2</v>
      </c>
      <c r="AR975" s="219">
        <v>3.7</v>
      </c>
      <c r="AS975" s="219">
        <v>0.2</v>
      </c>
      <c r="AT975" s="219">
        <v>27</v>
      </c>
      <c r="AU975" s="219">
        <v>0.1</v>
      </c>
      <c r="AW975" s="219">
        <v>33</v>
      </c>
      <c r="AX975" s="219">
        <v>1</v>
      </c>
      <c r="AZ975">
        <v>1</v>
      </c>
      <c r="BA975">
        <v>1.2230000000000001</v>
      </c>
      <c r="BD975" t="s">
        <v>17215</v>
      </c>
    </row>
    <row r="976" spans="2:56" ht="18" x14ac:dyDescent="0.25">
      <c r="B976">
        <v>1</v>
      </c>
      <c r="C976" t="s">
        <v>14538</v>
      </c>
      <c r="G976" t="s">
        <v>14074</v>
      </c>
      <c r="H976" s="352" t="s">
        <v>11553</v>
      </c>
      <c r="I976" t="s">
        <v>16080</v>
      </c>
      <c r="J976" s="352" t="s">
        <v>14439</v>
      </c>
      <c r="K976">
        <v>400</v>
      </c>
      <c r="L976">
        <v>49</v>
      </c>
      <c r="Q976" s="219">
        <v>8.1</v>
      </c>
      <c r="R976" s="219">
        <v>0.04</v>
      </c>
      <c r="T976" s="219">
        <v>2406</v>
      </c>
      <c r="U976" s="219">
        <v>47</v>
      </c>
      <c r="W976" s="219">
        <v>2052</v>
      </c>
      <c r="X976" s="219">
        <v>38</v>
      </c>
      <c r="AC976">
        <v>4.3</v>
      </c>
      <c r="AD976">
        <v>4</v>
      </c>
      <c r="AR976" s="219">
        <v>3.7</v>
      </c>
      <c r="AS976" s="219">
        <v>0.2</v>
      </c>
      <c r="AT976" s="219">
        <v>30.3</v>
      </c>
      <c r="AU976" s="219">
        <v>0.5</v>
      </c>
      <c r="AW976" s="219">
        <v>33</v>
      </c>
      <c r="AX976" s="219">
        <v>1</v>
      </c>
      <c r="AZ976">
        <v>1</v>
      </c>
      <c r="BA976">
        <v>-0.26800000000000002</v>
      </c>
      <c r="BD976" t="s">
        <v>17215</v>
      </c>
    </row>
    <row r="977" spans="2:56" ht="18" x14ac:dyDescent="0.25">
      <c r="B977">
        <v>1</v>
      </c>
      <c r="C977" t="s">
        <v>14538</v>
      </c>
      <c r="G977" t="s">
        <v>14074</v>
      </c>
      <c r="H977" s="352" t="s">
        <v>11553</v>
      </c>
      <c r="I977" t="s">
        <v>16080</v>
      </c>
      <c r="J977" s="352" t="s">
        <v>14439</v>
      </c>
      <c r="K977">
        <v>950</v>
      </c>
      <c r="L977">
        <v>196</v>
      </c>
      <c r="Q977" s="219">
        <v>7.8</v>
      </c>
      <c r="R977" s="219">
        <v>0.09</v>
      </c>
      <c r="T977" s="219">
        <v>2460</v>
      </c>
      <c r="U977" s="219">
        <v>52</v>
      </c>
      <c r="W977" s="219">
        <v>2268</v>
      </c>
      <c r="X977" s="219">
        <v>54</v>
      </c>
      <c r="AC977">
        <v>2.5</v>
      </c>
      <c r="AD977">
        <v>0.5</v>
      </c>
      <c r="AR977" s="219">
        <v>3.7</v>
      </c>
      <c r="AS977" s="219">
        <v>0.2</v>
      </c>
      <c r="AT977" s="219">
        <v>30.3</v>
      </c>
      <c r="AU977" s="219">
        <v>0.5</v>
      </c>
      <c r="AW977" s="219">
        <v>33</v>
      </c>
      <c r="AX977" s="219">
        <v>1</v>
      </c>
      <c r="AZ977">
        <v>1</v>
      </c>
      <c r="BA977">
        <v>0.47199999999999998</v>
      </c>
      <c r="BD977" t="s">
        <v>17215</v>
      </c>
    </row>
    <row r="978" spans="2:56" ht="18" x14ac:dyDescent="0.25">
      <c r="B978">
        <v>1</v>
      </c>
      <c r="C978" t="s">
        <v>14538</v>
      </c>
      <c r="G978" t="s">
        <v>14074</v>
      </c>
      <c r="H978" s="352" t="s">
        <v>11553</v>
      </c>
      <c r="I978" t="s">
        <v>16080</v>
      </c>
      <c r="J978" s="352" t="s">
        <v>14439</v>
      </c>
      <c r="K978">
        <v>400</v>
      </c>
      <c r="L978">
        <v>60</v>
      </c>
      <c r="Q978" s="219">
        <v>8.1</v>
      </c>
      <c r="R978" s="219">
        <v>0.05</v>
      </c>
      <c r="T978" s="219">
        <v>2377</v>
      </c>
      <c r="U978" s="219">
        <v>41</v>
      </c>
      <c r="W978" s="219">
        <v>2057</v>
      </c>
      <c r="X978" s="219">
        <v>43</v>
      </c>
      <c r="AC978">
        <v>3.8</v>
      </c>
      <c r="AD978">
        <v>3</v>
      </c>
      <c r="AR978" s="219">
        <v>3.7</v>
      </c>
      <c r="AS978" s="219">
        <v>0.2</v>
      </c>
      <c r="AT978" s="219">
        <v>27</v>
      </c>
      <c r="AU978" s="219">
        <v>0.1</v>
      </c>
      <c r="AW978" s="219">
        <v>33</v>
      </c>
      <c r="AX978" s="219">
        <v>1</v>
      </c>
      <c r="AZ978">
        <v>1</v>
      </c>
      <c r="BA978">
        <v>0.65300000000000002</v>
      </c>
      <c r="BD978" t="s">
        <v>17215</v>
      </c>
    </row>
    <row r="979" spans="2:56" ht="18" x14ac:dyDescent="0.25">
      <c r="B979">
        <v>1</v>
      </c>
      <c r="C979" t="s">
        <v>14538</v>
      </c>
      <c r="G979" t="s">
        <v>14074</v>
      </c>
      <c r="H979" s="352" t="s">
        <v>11553</v>
      </c>
      <c r="I979" t="s">
        <v>16080</v>
      </c>
      <c r="J979" s="352" t="s">
        <v>14439</v>
      </c>
      <c r="K979">
        <v>400</v>
      </c>
      <c r="L979">
        <v>49</v>
      </c>
      <c r="Q979" s="219">
        <v>8.1</v>
      </c>
      <c r="R979" s="219">
        <v>0.04</v>
      </c>
      <c r="T979" s="219">
        <v>2406</v>
      </c>
      <c r="U979" s="219">
        <v>47</v>
      </c>
      <c r="W979" s="219">
        <v>2052</v>
      </c>
      <c r="X979" s="219">
        <v>38</v>
      </c>
      <c r="AC979">
        <v>4.3</v>
      </c>
      <c r="AD979">
        <v>4</v>
      </c>
      <c r="AR979" s="219">
        <v>3.7</v>
      </c>
      <c r="AS979" s="219">
        <v>0.2</v>
      </c>
      <c r="AT979" s="219">
        <v>30.3</v>
      </c>
      <c r="AU979" s="219">
        <v>0.5</v>
      </c>
      <c r="AW979" s="219">
        <v>33</v>
      </c>
      <c r="AX979" s="219">
        <v>1</v>
      </c>
      <c r="AZ979">
        <v>1</v>
      </c>
      <c r="BA979">
        <v>0.46800000000000003</v>
      </c>
      <c r="BD979" t="s">
        <v>17215</v>
      </c>
    </row>
    <row r="980" spans="2:56" ht="18" x14ac:dyDescent="0.25">
      <c r="B980">
        <v>1</v>
      </c>
      <c r="C980" t="s">
        <v>14538</v>
      </c>
      <c r="G980" t="s">
        <v>14074</v>
      </c>
      <c r="H980" s="352" t="s">
        <v>11553</v>
      </c>
      <c r="I980" t="s">
        <v>16080</v>
      </c>
      <c r="J980" s="352" t="s">
        <v>14439</v>
      </c>
      <c r="K980">
        <v>950</v>
      </c>
      <c r="L980">
        <v>196</v>
      </c>
      <c r="Q980" s="219">
        <v>7.8</v>
      </c>
      <c r="R980" s="219">
        <v>0.09</v>
      </c>
      <c r="T980" s="219">
        <v>2460</v>
      </c>
      <c r="U980" s="219">
        <v>52</v>
      </c>
      <c r="W980" s="219">
        <v>2268</v>
      </c>
      <c r="X980" s="219">
        <v>54</v>
      </c>
      <c r="AC980">
        <v>2.5</v>
      </c>
      <c r="AD980">
        <v>0.5</v>
      </c>
      <c r="AR980" s="219">
        <v>3.7</v>
      </c>
      <c r="AS980" s="219">
        <v>0.2</v>
      </c>
      <c r="AT980" s="219">
        <v>30.3</v>
      </c>
      <c r="AU980" s="219">
        <v>0.5</v>
      </c>
      <c r="AW980" s="219">
        <v>33</v>
      </c>
      <c r="AX980" s="219">
        <v>1</v>
      </c>
      <c r="AZ980">
        <v>1</v>
      </c>
      <c r="BA980">
        <v>0.47299999999999998</v>
      </c>
      <c r="BD980" t="s">
        <v>17215</v>
      </c>
    </row>
    <row r="981" spans="2:56" ht="18" x14ac:dyDescent="0.25">
      <c r="B981">
        <v>1</v>
      </c>
      <c r="C981" t="s">
        <v>14538</v>
      </c>
      <c r="G981" t="s">
        <v>14074</v>
      </c>
      <c r="H981" s="352" t="s">
        <v>11553</v>
      </c>
      <c r="I981" t="s">
        <v>16080</v>
      </c>
      <c r="J981" s="352" t="s">
        <v>14439</v>
      </c>
      <c r="K981">
        <v>1290</v>
      </c>
      <c r="L981">
        <v>247</v>
      </c>
      <c r="Q981" s="219">
        <v>7.6</v>
      </c>
      <c r="R981" s="219">
        <v>0.08</v>
      </c>
      <c r="T981" s="219">
        <v>2447</v>
      </c>
      <c r="U981" s="219">
        <v>77</v>
      </c>
      <c r="W981" s="219">
        <v>2311</v>
      </c>
      <c r="X981" s="219">
        <v>77</v>
      </c>
      <c r="AC981">
        <v>2</v>
      </c>
      <c r="AD981">
        <v>0.4</v>
      </c>
      <c r="AR981" s="219">
        <v>3.7</v>
      </c>
      <c r="AS981" s="219">
        <v>0.2</v>
      </c>
      <c r="AT981" s="219">
        <v>30.3</v>
      </c>
      <c r="AU981" s="219">
        <v>0.5</v>
      </c>
      <c r="AW981" s="219">
        <v>33</v>
      </c>
      <c r="AX981" s="219">
        <v>1</v>
      </c>
      <c r="AZ981">
        <v>1</v>
      </c>
      <c r="BA981">
        <v>0.11799999999999999</v>
      </c>
      <c r="BD981" t="s">
        <v>17215</v>
      </c>
    </row>
    <row r="982" spans="2:56" ht="18" x14ac:dyDescent="0.25">
      <c r="B982">
        <v>1</v>
      </c>
      <c r="C982" t="s">
        <v>14538</v>
      </c>
      <c r="G982" t="s">
        <v>14074</v>
      </c>
      <c r="H982" s="352" t="s">
        <v>11553</v>
      </c>
      <c r="I982" t="s">
        <v>16080</v>
      </c>
      <c r="J982" s="352" t="s">
        <v>14439</v>
      </c>
      <c r="K982">
        <v>1290</v>
      </c>
      <c r="L982">
        <v>247</v>
      </c>
      <c r="Q982" s="219">
        <v>7.6</v>
      </c>
      <c r="R982" s="219">
        <v>0.08</v>
      </c>
      <c r="T982" s="219">
        <v>2447</v>
      </c>
      <c r="U982" s="219">
        <v>77</v>
      </c>
      <c r="W982" s="219">
        <v>2311</v>
      </c>
      <c r="X982" s="219">
        <v>77</v>
      </c>
      <c r="AC982">
        <v>2</v>
      </c>
      <c r="AD982">
        <v>0.4</v>
      </c>
      <c r="AR982" s="219">
        <v>3.7</v>
      </c>
      <c r="AS982" s="219">
        <v>0.2</v>
      </c>
      <c r="AT982" s="219">
        <v>30.3</v>
      </c>
      <c r="AU982" s="219">
        <v>0.5</v>
      </c>
      <c r="AW982" s="219">
        <v>33</v>
      </c>
      <c r="AX982" s="219">
        <v>1</v>
      </c>
      <c r="AZ982">
        <v>1</v>
      </c>
      <c r="BA982">
        <v>0.57499999999999996</v>
      </c>
      <c r="BD982" t="s">
        <v>17215</v>
      </c>
    </row>
    <row r="983" spans="2:56" ht="18" x14ac:dyDescent="0.25">
      <c r="B983">
        <v>1</v>
      </c>
      <c r="C983" t="s">
        <v>14538</v>
      </c>
      <c r="G983" t="s">
        <v>14074</v>
      </c>
      <c r="H983" s="352" t="s">
        <v>11553</v>
      </c>
      <c r="I983" t="s">
        <v>16080</v>
      </c>
      <c r="J983" s="352" t="s">
        <v>14439</v>
      </c>
      <c r="K983">
        <v>1340</v>
      </c>
      <c r="L983">
        <v>207</v>
      </c>
      <c r="Q983" s="219">
        <v>7.6</v>
      </c>
      <c r="R983" s="219">
        <v>0.06</v>
      </c>
      <c r="T983" s="219">
        <v>2442</v>
      </c>
      <c r="U983" s="219">
        <v>33</v>
      </c>
      <c r="W983" s="219">
        <v>2336</v>
      </c>
      <c r="X983" s="219">
        <v>33</v>
      </c>
      <c r="AC983">
        <v>1.7</v>
      </c>
      <c r="AD983">
        <v>0.2</v>
      </c>
      <c r="AR983" s="219">
        <v>3.7</v>
      </c>
      <c r="AS983" s="219">
        <v>0.2</v>
      </c>
      <c r="AT983" s="219">
        <v>27</v>
      </c>
      <c r="AU983" s="219">
        <v>0.1</v>
      </c>
      <c r="AW983" s="219">
        <v>33</v>
      </c>
      <c r="AX983" s="219">
        <v>1</v>
      </c>
      <c r="AZ983">
        <v>1</v>
      </c>
      <c r="BA983">
        <v>-0.46300000000000002</v>
      </c>
      <c r="BD983" t="s">
        <v>17215</v>
      </c>
    </row>
    <row r="984" spans="2:56" ht="18" x14ac:dyDescent="0.25">
      <c r="B984">
        <v>1</v>
      </c>
      <c r="C984" t="s">
        <v>14538</v>
      </c>
      <c r="G984" t="s">
        <v>14074</v>
      </c>
      <c r="H984" s="352" t="s">
        <v>11553</v>
      </c>
      <c r="I984" t="s">
        <v>16080</v>
      </c>
      <c r="J984" s="352" t="s">
        <v>14439</v>
      </c>
      <c r="K984">
        <v>900</v>
      </c>
      <c r="L984">
        <v>211</v>
      </c>
      <c r="Q984" s="219">
        <v>7.8</v>
      </c>
      <c r="R984" s="219">
        <v>0.1</v>
      </c>
      <c r="T984" s="219">
        <v>2422</v>
      </c>
      <c r="U984" s="219">
        <v>47</v>
      </c>
      <c r="W984" s="219">
        <v>2246</v>
      </c>
      <c r="X984" s="219">
        <v>41</v>
      </c>
      <c r="AC984">
        <v>2.2999999999999998</v>
      </c>
      <c r="AD984">
        <v>0.5</v>
      </c>
      <c r="AR984" s="219">
        <v>3.7</v>
      </c>
      <c r="AS984" s="219">
        <v>0.2</v>
      </c>
      <c r="AT984" s="219">
        <v>27</v>
      </c>
      <c r="AU984" s="219">
        <v>0.1</v>
      </c>
      <c r="AW984" s="219">
        <v>33</v>
      </c>
      <c r="AX984" s="219">
        <v>1</v>
      </c>
      <c r="AZ984">
        <v>1</v>
      </c>
      <c r="BA984">
        <v>0.20100000000000001</v>
      </c>
      <c r="BD984" t="s">
        <v>17215</v>
      </c>
    </row>
    <row r="985" spans="2:56" ht="18" x14ac:dyDescent="0.25">
      <c r="B985">
        <v>1</v>
      </c>
      <c r="C985" t="s">
        <v>14538</v>
      </c>
      <c r="G985" t="s">
        <v>14074</v>
      </c>
      <c r="H985" s="352" t="s">
        <v>11553</v>
      </c>
      <c r="I985" t="s">
        <v>16080</v>
      </c>
      <c r="J985" s="352" t="s">
        <v>14439</v>
      </c>
      <c r="K985">
        <v>400</v>
      </c>
      <c r="L985">
        <v>60</v>
      </c>
      <c r="Q985" s="219">
        <v>8.1</v>
      </c>
      <c r="R985" s="219">
        <v>0.05</v>
      </c>
      <c r="T985" s="219">
        <v>2377</v>
      </c>
      <c r="U985" s="219">
        <v>41</v>
      </c>
      <c r="W985" s="219">
        <v>2057</v>
      </c>
      <c r="X985" s="219">
        <v>43</v>
      </c>
      <c r="AC985">
        <v>3.8</v>
      </c>
      <c r="AD985">
        <v>3</v>
      </c>
      <c r="AR985" s="219">
        <v>3.7</v>
      </c>
      <c r="AS985" s="219">
        <v>0.2</v>
      </c>
      <c r="AT985" s="219">
        <v>27</v>
      </c>
      <c r="AU985" s="219">
        <v>0.1</v>
      </c>
      <c r="AW985" s="219">
        <v>33</v>
      </c>
      <c r="AX985" s="219">
        <v>1</v>
      </c>
      <c r="AZ985">
        <v>1</v>
      </c>
      <c r="BA985">
        <v>1.0029999999999999</v>
      </c>
      <c r="BD985" t="s">
        <v>17215</v>
      </c>
    </row>
    <row r="986" spans="2:56" ht="18" x14ac:dyDescent="0.25">
      <c r="B986">
        <v>1</v>
      </c>
      <c r="C986" t="s">
        <v>14538</v>
      </c>
      <c r="G986" t="s">
        <v>14074</v>
      </c>
      <c r="H986" s="352" t="s">
        <v>11553</v>
      </c>
      <c r="I986" t="s">
        <v>16080</v>
      </c>
      <c r="J986" s="352" t="s">
        <v>14439</v>
      </c>
      <c r="K986">
        <v>1340</v>
      </c>
      <c r="L986">
        <v>207</v>
      </c>
      <c r="Q986" s="219">
        <v>7.6</v>
      </c>
      <c r="R986" s="219">
        <v>0.06</v>
      </c>
      <c r="T986" s="219">
        <v>2442</v>
      </c>
      <c r="U986" s="219">
        <v>33</v>
      </c>
      <c r="W986" s="219">
        <v>2336</v>
      </c>
      <c r="X986" s="219">
        <v>33</v>
      </c>
      <c r="AC986">
        <v>1.7</v>
      </c>
      <c r="AD986">
        <v>0.2</v>
      </c>
      <c r="AR986" s="219">
        <v>3.7</v>
      </c>
      <c r="AS986" s="219">
        <v>0.2</v>
      </c>
      <c r="AT986" s="219">
        <v>27</v>
      </c>
      <c r="AU986" s="219">
        <v>0.1</v>
      </c>
      <c r="AW986" s="219">
        <v>33</v>
      </c>
      <c r="AX986" s="219">
        <v>1</v>
      </c>
      <c r="AZ986">
        <v>1</v>
      </c>
      <c r="BA986">
        <v>0.19700000000000001</v>
      </c>
      <c r="BD986" t="s">
        <v>17215</v>
      </c>
    </row>
    <row r="987" spans="2:56" ht="18" x14ac:dyDescent="0.25">
      <c r="B987">
        <v>1</v>
      </c>
      <c r="C987" t="s">
        <v>14538</v>
      </c>
      <c r="G987" t="s">
        <v>14074</v>
      </c>
      <c r="H987" s="352" t="s">
        <v>11553</v>
      </c>
      <c r="I987" t="s">
        <v>16080</v>
      </c>
      <c r="J987" s="352" t="s">
        <v>14439</v>
      </c>
      <c r="K987">
        <v>1340</v>
      </c>
      <c r="L987">
        <v>207</v>
      </c>
      <c r="Q987" s="219">
        <v>7.6</v>
      </c>
      <c r="R987" s="219">
        <v>0.06</v>
      </c>
      <c r="T987" s="219">
        <v>2442</v>
      </c>
      <c r="U987" s="219">
        <v>33</v>
      </c>
      <c r="W987" s="219">
        <v>2336</v>
      </c>
      <c r="X987" s="219">
        <v>33</v>
      </c>
      <c r="AC987">
        <v>1.7</v>
      </c>
      <c r="AD987">
        <v>0.2</v>
      </c>
      <c r="AR987" s="219">
        <v>3.7</v>
      </c>
      <c r="AS987" s="219">
        <v>0.2</v>
      </c>
      <c r="AT987" s="219">
        <v>27</v>
      </c>
      <c r="AU987" s="219">
        <v>0.1</v>
      </c>
      <c r="AW987" s="219">
        <v>33</v>
      </c>
      <c r="AX987" s="219">
        <v>1</v>
      </c>
      <c r="AZ987">
        <v>1</v>
      </c>
      <c r="BA987">
        <v>0.04</v>
      </c>
      <c r="BD987" t="s">
        <v>17215</v>
      </c>
    </row>
    <row r="988" spans="2:56" ht="18" x14ac:dyDescent="0.25">
      <c r="B988">
        <v>1</v>
      </c>
      <c r="C988" t="s">
        <v>14538</v>
      </c>
      <c r="G988" t="s">
        <v>14074</v>
      </c>
      <c r="H988" s="352" t="s">
        <v>11553</v>
      </c>
      <c r="I988" t="s">
        <v>16080</v>
      </c>
      <c r="J988" s="352" t="s">
        <v>14439</v>
      </c>
      <c r="K988">
        <v>900</v>
      </c>
      <c r="L988">
        <v>211</v>
      </c>
      <c r="Q988" s="219">
        <v>7.8</v>
      </c>
      <c r="R988" s="219">
        <v>0.1</v>
      </c>
      <c r="T988" s="219">
        <v>2422</v>
      </c>
      <c r="U988" s="219">
        <v>47</v>
      </c>
      <c r="W988" s="219">
        <v>2246</v>
      </c>
      <c r="X988" s="219">
        <v>41</v>
      </c>
      <c r="AC988">
        <v>2.2999999999999998</v>
      </c>
      <c r="AD988">
        <v>0.5</v>
      </c>
      <c r="AR988" s="219">
        <v>3.7</v>
      </c>
      <c r="AS988" s="219">
        <v>0.2</v>
      </c>
      <c r="AT988" s="219">
        <v>27</v>
      </c>
      <c r="AU988" s="219">
        <v>0.1</v>
      </c>
      <c r="AW988" s="219">
        <v>33</v>
      </c>
      <c r="AX988" s="219">
        <v>1</v>
      </c>
      <c r="AZ988">
        <v>1</v>
      </c>
      <c r="BA988">
        <v>0.45500000000000002</v>
      </c>
      <c r="BD988" t="s">
        <v>17215</v>
      </c>
    </row>
    <row r="989" spans="2:56" ht="18" x14ac:dyDescent="0.25">
      <c r="B989">
        <v>1</v>
      </c>
      <c r="C989" t="s">
        <v>14538</v>
      </c>
      <c r="G989" t="s">
        <v>14074</v>
      </c>
      <c r="H989" s="352" t="s">
        <v>11553</v>
      </c>
      <c r="I989" t="s">
        <v>16080</v>
      </c>
      <c r="J989" s="352" t="s">
        <v>14439</v>
      </c>
      <c r="K989">
        <v>1290</v>
      </c>
      <c r="L989">
        <v>247</v>
      </c>
      <c r="Q989" s="219">
        <v>7.6</v>
      </c>
      <c r="R989" s="219">
        <v>0.08</v>
      </c>
      <c r="T989" s="219">
        <v>2447</v>
      </c>
      <c r="U989" s="219">
        <v>77</v>
      </c>
      <c r="W989" s="219">
        <v>2311</v>
      </c>
      <c r="X989" s="219">
        <v>77</v>
      </c>
      <c r="AC989">
        <v>2</v>
      </c>
      <c r="AD989">
        <v>0.4</v>
      </c>
      <c r="AR989" s="219">
        <v>3.7</v>
      </c>
      <c r="AS989" s="219">
        <v>0.2</v>
      </c>
      <c r="AT989" s="219">
        <v>30.3</v>
      </c>
      <c r="AU989" s="219">
        <v>0.5</v>
      </c>
      <c r="AW989" s="219">
        <v>33</v>
      </c>
      <c r="AX989" s="219">
        <v>1</v>
      </c>
      <c r="AZ989">
        <v>1</v>
      </c>
      <c r="BA989">
        <v>0.158</v>
      </c>
      <c r="BD989" t="s">
        <v>17215</v>
      </c>
    </row>
    <row r="990" spans="2:56" ht="18" x14ac:dyDescent="0.25">
      <c r="B990">
        <v>1</v>
      </c>
      <c r="C990" t="s">
        <v>14538</v>
      </c>
      <c r="G990" t="s">
        <v>14074</v>
      </c>
      <c r="H990" s="352" t="s">
        <v>11553</v>
      </c>
      <c r="I990" t="s">
        <v>16080</v>
      </c>
      <c r="J990" s="352" t="s">
        <v>14439</v>
      </c>
      <c r="K990">
        <v>400</v>
      </c>
      <c r="L990">
        <v>49</v>
      </c>
      <c r="Q990" s="219">
        <v>8.1</v>
      </c>
      <c r="R990" s="219">
        <v>0.04</v>
      </c>
      <c r="T990" s="219">
        <v>2406</v>
      </c>
      <c r="U990" s="219">
        <v>47</v>
      </c>
      <c r="W990" s="219">
        <v>2052</v>
      </c>
      <c r="X990" s="219">
        <v>38</v>
      </c>
      <c r="AC990">
        <v>4.3</v>
      </c>
      <c r="AD990">
        <v>4</v>
      </c>
      <c r="AR990" s="219">
        <v>3.7</v>
      </c>
      <c r="AS990" s="219">
        <v>0.2</v>
      </c>
      <c r="AT990" s="219">
        <v>30.3</v>
      </c>
      <c r="AU990" s="219">
        <v>0.5</v>
      </c>
      <c r="AW990" s="219">
        <v>33</v>
      </c>
      <c r="AX990" s="219">
        <v>1</v>
      </c>
      <c r="AZ990">
        <v>1</v>
      </c>
      <c r="BA990">
        <v>-0.28899999999999998</v>
      </c>
      <c r="BD990" t="s">
        <v>17215</v>
      </c>
    </row>
    <row r="991" spans="2:56" ht="18" x14ac:dyDescent="0.25">
      <c r="B991">
        <v>1</v>
      </c>
      <c r="C991" t="s">
        <v>14538</v>
      </c>
      <c r="G991" t="s">
        <v>14074</v>
      </c>
      <c r="H991" s="352" t="s">
        <v>11553</v>
      </c>
      <c r="I991" t="s">
        <v>16080</v>
      </c>
      <c r="J991" s="352" t="s">
        <v>14439</v>
      </c>
      <c r="K991">
        <v>400</v>
      </c>
      <c r="L991">
        <v>60</v>
      </c>
      <c r="Q991" s="219">
        <v>8.1</v>
      </c>
      <c r="R991" s="219">
        <v>0.05</v>
      </c>
      <c r="T991" s="219">
        <v>2377</v>
      </c>
      <c r="U991" s="219">
        <v>41</v>
      </c>
      <c r="W991" s="219">
        <v>2057</v>
      </c>
      <c r="X991" s="219">
        <v>43</v>
      </c>
      <c r="AC991">
        <v>3.8</v>
      </c>
      <c r="AD991">
        <v>3</v>
      </c>
      <c r="AR991" s="219">
        <v>3.7</v>
      </c>
      <c r="AS991" s="219">
        <v>0.2</v>
      </c>
      <c r="AT991" s="219">
        <v>27</v>
      </c>
      <c r="AU991" s="219">
        <v>0.1</v>
      </c>
      <c r="AW991" s="219">
        <v>33</v>
      </c>
      <c r="AX991" s="219">
        <v>1</v>
      </c>
      <c r="AZ991">
        <v>1</v>
      </c>
      <c r="BA991">
        <v>0.34599999999999997</v>
      </c>
      <c r="BD991" t="s">
        <v>17215</v>
      </c>
    </row>
    <row r="992" spans="2:56" ht="18" x14ac:dyDescent="0.25">
      <c r="B992">
        <v>1</v>
      </c>
      <c r="C992" t="s">
        <v>14538</v>
      </c>
      <c r="G992" t="s">
        <v>14074</v>
      </c>
      <c r="H992" s="352" t="s">
        <v>11553</v>
      </c>
      <c r="I992" t="s">
        <v>16080</v>
      </c>
      <c r="J992" s="352" t="s">
        <v>14439</v>
      </c>
      <c r="K992">
        <v>400</v>
      </c>
      <c r="L992">
        <v>60</v>
      </c>
      <c r="Q992" s="219">
        <v>8.1</v>
      </c>
      <c r="R992" s="219">
        <v>0.05</v>
      </c>
      <c r="T992" s="219">
        <v>2377</v>
      </c>
      <c r="U992" s="219">
        <v>41</v>
      </c>
      <c r="W992" s="219">
        <v>2057</v>
      </c>
      <c r="X992" s="219">
        <v>43</v>
      </c>
      <c r="AC992">
        <v>3.8</v>
      </c>
      <c r="AD992">
        <v>3</v>
      </c>
      <c r="AR992" s="219">
        <v>3.7</v>
      </c>
      <c r="AS992" s="219">
        <v>0.2</v>
      </c>
      <c r="AT992" s="219">
        <v>27</v>
      </c>
      <c r="AU992" s="219">
        <v>0.1</v>
      </c>
      <c r="AW992" s="219">
        <v>33</v>
      </c>
      <c r="AX992" s="219">
        <v>1</v>
      </c>
      <c r="AZ992">
        <v>1</v>
      </c>
      <c r="BA992">
        <v>0.25600000000000001</v>
      </c>
      <c r="BD992" t="s">
        <v>17215</v>
      </c>
    </row>
    <row r="993" spans="2:56" ht="18" x14ac:dyDescent="0.25">
      <c r="B993">
        <v>1</v>
      </c>
      <c r="C993" t="s">
        <v>14538</v>
      </c>
      <c r="G993" t="s">
        <v>14074</v>
      </c>
      <c r="H993" s="352" t="s">
        <v>11553</v>
      </c>
      <c r="I993" t="s">
        <v>16080</v>
      </c>
      <c r="J993" s="352" t="s">
        <v>14439</v>
      </c>
      <c r="K993">
        <v>950</v>
      </c>
      <c r="L993">
        <v>196</v>
      </c>
      <c r="Q993" s="219">
        <v>7.8</v>
      </c>
      <c r="R993" s="219">
        <v>0.09</v>
      </c>
      <c r="T993" s="219">
        <v>2460</v>
      </c>
      <c r="U993" s="219">
        <v>52</v>
      </c>
      <c r="W993" s="219">
        <v>2268</v>
      </c>
      <c r="X993" s="219">
        <v>54</v>
      </c>
      <c r="AC993">
        <v>2.5</v>
      </c>
      <c r="AD993">
        <v>0.5</v>
      </c>
      <c r="AR993" s="219">
        <v>3.7</v>
      </c>
      <c r="AS993" s="219">
        <v>0.2</v>
      </c>
      <c r="AT993" s="219">
        <v>30.3</v>
      </c>
      <c r="AU993" s="219">
        <v>0.5</v>
      </c>
      <c r="AW993" s="219">
        <v>33</v>
      </c>
      <c r="AX993" s="219">
        <v>1</v>
      </c>
      <c r="AZ993">
        <v>1</v>
      </c>
      <c r="BA993">
        <v>0.45100000000000001</v>
      </c>
      <c r="BD993" t="s">
        <v>17215</v>
      </c>
    </row>
    <row r="994" spans="2:56" ht="18" x14ac:dyDescent="0.25">
      <c r="B994">
        <v>1</v>
      </c>
      <c r="C994" t="s">
        <v>14538</v>
      </c>
      <c r="G994" t="s">
        <v>14074</v>
      </c>
      <c r="H994" s="352" t="s">
        <v>11553</v>
      </c>
      <c r="I994" t="s">
        <v>16080</v>
      </c>
      <c r="J994" s="352" t="s">
        <v>14439</v>
      </c>
      <c r="K994">
        <v>950</v>
      </c>
      <c r="L994">
        <v>196</v>
      </c>
      <c r="Q994" s="219">
        <v>7.8</v>
      </c>
      <c r="R994" s="219">
        <v>0.09</v>
      </c>
      <c r="T994" s="219">
        <v>2460</v>
      </c>
      <c r="U994" s="219">
        <v>52</v>
      </c>
      <c r="W994" s="219">
        <v>2268</v>
      </c>
      <c r="X994" s="219">
        <v>54</v>
      </c>
      <c r="AC994">
        <v>2.5</v>
      </c>
      <c r="AD994">
        <v>0.5</v>
      </c>
      <c r="AR994" s="219">
        <v>3.7</v>
      </c>
      <c r="AS994" s="219">
        <v>0.2</v>
      </c>
      <c r="AT994" s="219">
        <v>30.3</v>
      </c>
      <c r="AU994" s="219">
        <v>0.5</v>
      </c>
      <c r="AW994" s="219">
        <v>33</v>
      </c>
      <c r="AX994" s="219">
        <v>1</v>
      </c>
      <c r="AZ994">
        <v>1</v>
      </c>
      <c r="BA994">
        <v>-0.88300000000000001</v>
      </c>
      <c r="BD994" t="s">
        <v>17215</v>
      </c>
    </row>
    <row r="995" spans="2:56" ht="18" x14ac:dyDescent="0.25">
      <c r="B995">
        <v>1</v>
      </c>
      <c r="C995" t="s">
        <v>14538</v>
      </c>
      <c r="G995" t="s">
        <v>14074</v>
      </c>
      <c r="H995" s="352" t="s">
        <v>11553</v>
      </c>
      <c r="I995" t="s">
        <v>16080</v>
      </c>
      <c r="J995" s="352" t="s">
        <v>14439</v>
      </c>
      <c r="K995">
        <v>400</v>
      </c>
      <c r="L995">
        <v>49</v>
      </c>
      <c r="Q995" s="219">
        <v>8.1</v>
      </c>
      <c r="R995" s="219">
        <v>0.04</v>
      </c>
      <c r="T995" s="219">
        <v>2406</v>
      </c>
      <c r="U995" s="219">
        <v>47</v>
      </c>
      <c r="W995" s="219">
        <v>2052</v>
      </c>
      <c r="X995" s="219">
        <v>38</v>
      </c>
      <c r="AC995">
        <v>4.3</v>
      </c>
      <c r="AD995">
        <v>4</v>
      </c>
      <c r="AR995" s="219">
        <v>3.7</v>
      </c>
      <c r="AS995" s="219">
        <v>0.2</v>
      </c>
      <c r="AT995" s="219">
        <v>30.3</v>
      </c>
      <c r="AU995" s="219">
        <v>0.5</v>
      </c>
      <c r="AW995" s="219">
        <v>33</v>
      </c>
      <c r="AX995" s="219">
        <v>1</v>
      </c>
      <c r="AZ995">
        <v>1</v>
      </c>
      <c r="BA995">
        <v>-7.1999999999999995E-2</v>
      </c>
      <c r="BD995" t="s">
        <v>17215</v>
      </c>
    </row>
    <row r="996" spans="2:56" ht="18" x14ac:dyDescent="0.25">
      <c r="B996">
        <v>1</v>
      </c>
      <c r="C996" t="s">
        <v>14538</v>
      </c>
      <c r="G996" t="s">
        <v>14074</v>
      </c>
      <c r="H996" s="352" t="s">
        <v>11553</v>
      </c>
      <c r="I996" t="s">
        <v>16080</v>
      </c>
      <c r="J996" s="352" t="s">
        <v>14439</v>
      </c>
      <c r="K996">
        <v>1290</v>
      </c>
      <c r="L996">
        <v>247</v>
      </c>
      <c r="Q996" s="219">
        <v>7.6</v>
      </c>
      <c r="R996" s="219">
        <v>0.08</v>
      </c>
      <c r="T996" s="219">
        <v>2447</v>
      </c>
      <c r="U996" s="219">
        <v>77</v>
      </c>
      <c r="W996" s="219">
        <v>2311</v>
      </c>
      <c r="X996" s="219">
        <v>77</v>
      </c>
      <c r="AC996">
        <v>2</v>
      </c>
      <c r="AD996">
        <v>0.4</v>
      </c>
      <c r="AR996" s="219">
        <v>3.7</v>
      </c>
      <c r="AS996" s="219">
        <v>0.2</v>
      </c>
      <c r="AT996" s="219">
        <v>30.3</v>
      </c>
      <c r="AU996" s="219">
        <v>0.5</v>
      </c>
      <c r="AW996" s="219">
        <v>33</v>
      </c>
      <c r="AX996" s="219">
        <v>1</v>
      </c>
      <c r="AZ996">
        <v>1</v>
      </c>
      <c r="BA996">
        <v>0.33400000000000002</v>
      </c>
      <c r="BD996" t="s">
        <v>17215</v>
      </c>
    </row>
    <row r="997" spans="2:56" ht="18" x14ac:dyDescent="0.25">
      <c r="B997">
        <v>1</v>
      </c>
      <c r="C997" t="s">
        <v>14538</v>
      </c>
      <c r="G997" t="s">
        <v>14074</v>
      </c>
      <c r="H997" s="352" t="s">
        <v>11553</v>
      </c>
      <c r="I997" t="s">
        <v>16080</v>
      </c>
      <c r="J997" s="352" t="s">
        <v>14439</v>
      </c>
      <c r="K997">
        <v>900</v>
      </c>
      <c r="L997">
        <v>211</v>
      </c>
      <c r="Q997" s="219">
        <v>7.8</v>
      </c>
      <c r="R997" s="219">
        <v>0.1</v>
      </c>
      <c r="T997" s="219">
        <v>2422</v>
      </c>
      <c r="U997" s="219">
        <v>47</v>
      </c>
      <c r="W997" s="219">
        <v>2246</v>
      </c>
      <c r="X997" s="219">
        <v>41</v>
      </c>
      <c r="AC997">
        <v>2.2999999999999998</v>
      </c>
      <c r="AD997">
        <v>0.5</v>
      </c>
      <c r="AR997" s="219">
        <v>3.7</v>
      </c>
      <c r="AS997" s="219">
        <v>0.2</v>
      </c>
      <c r="AT997" s="219">
        <v>27</v>
      </c>
      <c r="AU997" s="219">
        <v>0.1</v>
      </c>
      <c r="AW997" s="219">
        <v>33</v>
      </c>
      <c r="AX997" s="219">
        <v>1</v>
      </c>
      <c r="AZ997">
        <v>1</v>
      </c>
      <c r="BA997">
        <v>0.53900000000000003</v>
      </c>
      <c r="BD997" t="s">
        <v>17215</v>
      </c>
    </row>
    <row r="998" spans="2:56" ht="18" x14ac:dyDescent="0.25">
      <c r="B998">
        <v>1</v>
      </c>
      <c r="C998" t="s">
        <v>14538</v>
      </c>
      <c r="G998" t="s">
        <v>16066</v>
      </c>
      <c r="H998" s="352" t="s">
        <v>11553</v>
      </c>
      <c r="I998" t="s">
        <v>16082</v>
      </c>
      <c r="J998" s="352" t="s">
        <v>14439</v>
      </c>
      <c r="K998">
        <v>1340</v>
      </c>
      <c r="L998">
        <v>207</v>
      </c>
      <c r="Q998" s="219">
        <v>7.6</v>
      </c>
      <c r="R998" s="219">
        <v>0.06</v>
      </c>
      <c r="T998" s="219">
        <v>2442</v>
      </c>
      <c r="U998" s="219">
        <v>33</v>
      </c>
      <c r="W998" s="219">
        <v>2336</v>
      </c>
      <c r="X998" s="219">
        <v>33</v>
      </c>
      <c r="AC998">
        <v>1.7</v>
      </c>
      <c r="AD998">
        <v>0.2</v>
      </c>
      <c r="AR998" s="219">
        <v>3.7</v>
      </c>
      <c r="AS998" s="219">
        <v>0.2</v>
      </c>
      <c r="AT998" s="219">
        <v>27</v>
      </c>
      <c r="AU998" s="219">
        <v>0.1</v>
      </c>
      <c r="AW998" s="219">
        <v>33</v>
      </c>
      <c r="AX998" s="219">
        <v>1</v>
      </c>
      <c r="AZ998">
        <v>1</v>
      </c>
      <c r="BA998">
        <v>0.625</v>
      </c>
      <c r="BD998" t="s">
        <v>17215</v>
      </c>
    </row>
    <row r="999" spans="2:56" ht="18" x14ac:dyDescent="0.25">
      <c r="B999">
        <v>1</v>
      </c>
      <c r="C999" t="s">
        <v>14538</v>
      </c>
      <c r="G999" t="s">
        <v>16066</v>
      </c>
      <c r="H999" s="352" t="s">
        <v>11553</v>
      </c>
      <c r="I999" t="s">
        <v>16082</v>
      </c>
      <c r="J999" s="352" t="s">
        <v>14439</v>
      </c>
      <c r="K999">
        <v>1290</v>
      </c>
      <c r="L999">
        <v>247</v>
      </c>
      <c r="Q999" s="219">
        <v>7.6</v>
      </c>
      <c r="R999" s="219">
        <v>0.08</v>
      </c>
      <c r="T999" s="219">
        <v>2447</v>
      </c>
      <c r="U999" s="219">
        <v>77</v>
      </c>
      <c r="W999" s="219">
        <v>2311</v>
      </c>
      <c r="X999" s="219">
        <v>77</v>
      </c>
      <c r="AC999">
        <v>2</v>
      </c>
      <c r="AD999">
        <v>0.4</v>
      </c>
      <c r="AR999" s="219">
        <v>3.7</v>
      </c>
      <c r="AS999" s="219">
        <v>0.2</v>
      </c>
      <c r="AT999" s="219">
        <v>30.3</v>
      </c>
      <c r="AU999" s="219">
        <v>0.5</v>
      </c>
      <c r="AW999" s="219">
        <v>33</v>
      </c>
      <c r="AX999" s="219">
        <v>1</v>
      </c>
      <c r="AZ999">
        <v>1</v>
      </c>
      <c r="BA999">
        <v>-5.6000000000000001E-2</v>
      </c>
      <c r="BD999" t="s">
        <v>17215</v>
      </c>
    </row>
    <row r="1000" spans="2:56" ht="18" x14ac:dyDescent="0.25">
      <c r="B1000">
        <v>1</v>
      </c>
      <c r="C1000" t="s">
        <v>14538</v>
      </c>
      <c r="G1000" t="s">
        <v>16066</v>
      </c>
      <c r="H1000" s="352" t="s">
        <v>11553</v>
      </c>
      <c r="I1000" t="s">
        <v>16082</v>
      </c>
      <c r="J1000" s="352" t="s">
        <v>14439</v>
      </c>
      <c r="K1000">
        <v>950</v>
      </c>
      <c r="L1000">
        <v>196</v>
      </c>
      <c r="Q1000" s="219">
        <v>7.8</v>
      </c>
      <c r="R1000" s="219">
        <v>0.09</v>
      </c>
      <c r="T1000" s="219">
        <v>2460</v>
      </c>
      <c r="U1000" s="219">
        <v>52</v>
      </c>
      <c r="W1000" s="219">
        <v>2268</v>
      </c>
      <c r="X1000" s="219">
        <v>54</v>
      </c>
      <c r="AC1000">
        <v>2.5</v>
      </c>
      <c r="AD1000">
        <v>0.5</v>
      </c>
      <c r="AR1000" s="219">
        <v>3.7</v>
      </c>
      <c r="AS1000" s="219">
        <v>0.2</v>
      </c>
      <c r="AT1000" s="219">
        <v>30.3</v>
      </c>
      <c r="AU1000" s="219">
        <v>0.5</v>
      </c>
      <c r="AW1000" s="219">
        <v>33</v>
      </c>
      <c r="AX1000" s="219">
        <v>1</v>
      </c>
      <c r="AZ1000">
        <v>1</v>
      </c>
      <c r="BA1000">
        <v>0.41299999999999998</v>
      </c>
      <c r="BD1000" t="s">
        <v>17215</v>
      </c>
    </row>
    <row r="1001" spans="2:56" ht="18" x14ac:dyDescent="0.25">
      <c r="B1001">
        <v>1</v>
      </c>
      <c r="C1001" t="s">
        <v>14538</v>
      </c>
      <c r="G1001" t="s">
        <v>16066</v>
      </c>
      <c r="H1001" s="352" t="s">
        <v>11553</v>
      </c>
      <c r="I1001" t="s">
        <v>16082</v>
      </c>
      <c r="J1001" s="352" t="s">
        <v>14439</v>
      </c>
      <c r="K1001">
        <v>400</v>
      </c>
      <c r="L1001">
        <v>49</v>
      </c>
      <c r="Q1001" s="219">
        <v>8.1</v>
      </c>
      <c r="R1001" s="219">
        <v>0.04</v>
      </c>
      <c r="T1001" s="219">
        <v>2406</v>
      </c>
      <c r="U1001" s="219">
        <v>47</v>
      </c>
      <c r="W1001" s="219">
        <v>2052</v>
      </c>
      <c r="X1001" s="219">
        <v>38</v>
      </c>
      <c r="AC1001">
        <v>4.3</v>
      </c>
      <c r="AD1001">
        <v>4</v>
      </c>
      <c r="AR1001" s="219">
        <v>3.7</v>
      </c>
      <c r="AS1001" s="219">
        <v>0.2</v>
      </c>
      <c r="AT1001" s="219">
        <v>30.3</v>
      </c>
      <c r="AU1001" s="219">
        <v>0.5</v>
      </c>
      <c r="AW1001" s="219">
        <v>33</v>
      </c>
      <c r="AX1001" s="219">
        <v>1</v>
      </c>
      <c r="AZ1001">
        <v>1</v>
      </c>
      <c r="BA1001">
        <v>0.19500000000000001</v>
      </c>
      <c r="BD1001" t="s">
        <v>17215</v>
      </c>
    </row>
    <row r="1002" spans="2:56" ht="18" x14ac:dyDescent="0.25">
      <c r="B1002">
        <v>1</v>
      </c>
      <c r="C1002" t="s">
        <v>14538</v>
      </c>
      <c r="G1002" t="s">
        <v>16066</v>
      </c>
      <c r="H1002" s="352" t="s">
        <v>11553</v>
      </c>
      <c r="I1002" t="s">
        <v>16082</v>
      </c>
      <c r="J1002" s="352" t="s">
        <v>14439</v>
      </c>
      <c r="K1002">
        <v>900</v>
      </c>
      <c r="L1002">
        <v>211</v>
      </c>
      <c r="Q1002" s="219">
        <v>7.8</v>
      </c>
      <c r="R1002" s="219">
        <v>0.1</v>
      </c>
      <c r="T1002" s="219">
        <v>2422</v>
      </c>
      <c r="U1002" s="219">
        <v>47</v>
      </c>
      <c r="W1002" s="219">
        <v>2246</v>
      </c>
      <c r="X1002" s="219">
        <v>41</v>
      </c>
      <c r="AC1002">
        <v>2.2999999999999998</v>
      </c>
      <c r="AD1002">
        <v>0.5</v>
      </c>
      <c r="AR1002" s="219">
        <v>3.7</v>
      </c>
      <c r="AS1002" s="219">
        <v>0.2</v>
      </c>
      <c r="AT1002" s="219">
        <v>27</v>
      </c>
      <c r="AU1002" s="219">
        <v>0.1</v>
      </c>
      <c r="AW1002" s="219">
        <v>33</v>
      </c>
      <c r="AX1002" s="219">
        <v>1</v>
      </c>
      <c r="AZ1002">
        <v>1</v>
      </c>
      <c r="BA1002">
        <v>0.45100000000000001</v>
      </c>
      <c r="BD1002" t="s">
        <v>17215</v>
      </c>
    </row>
    <row r="1003" spans="2:56" ht="18" x14ac:dyDescent="0.25">
      <c r="B1003">
        <v>1</v>
      </c>
      <c r="C1003" t="s">
        <v>14538</v>
      </c>
      <c r="G1003" t="s">
        <v>16066</v>
      </c>
      <c r="H1003" s="352" t="s">
        <v>11553</v>
      </c>
      <c r="I1003" t="s">
        <v>16082</v>
      </c>
      <c r="J1003" s="352" t="s">
        <v>14439</v>
      </c>
      <c r="K1003">
        <v>950</v>
      </c>
      <c r="L1003">
        <v>196</v>
      </c>
      <c r="Q1003" s="219">
        <v>7.8</v>
      </c>
      <c r="R1003" s="219">
        <v>0.09</v>
      </c>
      <c r="T1003" s="219">
        <v>2460</v>
      </c>
      <c r="U1003" s="219">
        <v>52</v>
      </c>
      <c r="W1003" s="219">
        <v>2268</v>
      </c>
      <c r="X1003" s="219">
        <v>54</v>
      </c>
      <c r="AC1003">
        <v>2.5</v>
      </c>
      <c r="AD1003">
        <v>0.5</v>
      </c>
      <c r="AR1003" s="219">
        <v>3.7</v>
      </c>
      <c r="AS1003" s="219">
        <v>0.2</v>
      </c>
      <c r="AT1003" s="219">
        <v>30.3</v>
      </c>
      <c r="AU1003" s="219">
        <v>0.5</v>
      </c>
      <c r="AW1003" s="219">
        <v>33</v>
      </c>
      <c r="AX1003" s="219">
        <v>1</v>
      </c>
      <c r="AZ1003">
        <v>1</v>
      </c>
      <c r="BA1003">
        <v>0.29699999999999999</v>
      </c>
      <c r="BD1003" t="s">
        <v>17215</v>
      </c>
    </row>
    <row r="1004" spans="2:56" ht="18" x14ac:dyDescent="0.25">
      <c r="B1004">
        <v>1</v>
      </c>
      <c r="C1004" t="s">
        <v>14538</v>
      </c>
      <c r="G1004" t="s">
        <v>16066</v>
      </c>
      <c r="H1004" s="352" t="s">
        <v>11553</v>
      </c>
      <c r="I1004" t="s">
        <v>16082</v>
      </c>
      <c r="J1004" s="352" t="s">
        <v>14439</v>
      </c>
      <c r="K1004">
        <v>900</v>
      </c>
      <c r="L1004">
        <v>211</v>
      </c>
      <c r="Q1004" s="219">
        <v>7.8</v>
      </c>
      <c r="R1004" s="219">
        <v>0.1</v>
      </c>
      <c r="T1004" s="219">
        <v>2422</v>
      </c>
      <c r="U1004" s="219">
        <v>47</v>
      </c>
      <c r="W1004" s="219">
        <v>2246</v>
      </c>
      <c r="X1004" s="219">
        <v>41</v>
      </c>
      <c r="AC1004">
        <v>2.2999999999999998</v>
      </c>
      <c r="AD1004">
        <v>0.5</v>
      </c>
      <c r="AR1004" s="219">
        <v>3.7</v>
      </c>
      <c r="AS1004" s="219">
        <v>0.2</v>
      </c>
      <c r="AT1004" s="219">
        <v>27</v>
      </c>
      <c r="AU1004" s="219">
        <v>0.1</v>
      </c>
      <c r="AW1004" s="219">
        <v>33</v>
      </c>
      <c r="AX1004" s="219">
        <v>1</v>
      </c>
      <c r="AZ1004">
        <v>1</v>
      </c>
      <c r="BA1004">
        <v>-0.16600000000000001</v>
      </c>
      <c r="BD1004" t="s">
        <v>17215</v>
      </c>
    </row>
    <row r="1005" spans="2:56" ht="18" x14ac:dyDescent="0.25">
      <c r="B1005">
        <v>1</v>
      </c>
      <c r="C1005" t="s">
        <v>14538</v>
      </c>
      <c r="G1005" t="s">
        <v>16066</v>
      </c>
      <c r="H1005" s="352" t="s">
        <v>11553</v>
      </c>
      <c r="I1005" t="s">
        <v>16082</v>
      </c>
      <c r="J1005" s="352" t="s">
        <v>14439</v>
      </c>
      <c r="K1005">
        <v>950</v>
      </c>
      <c r="L1005">
        <v>196</v>
      </c>
      <c r="Q1005" s="219">
        <v>7.8</v>
      </c>
      <c r="R1005" s="219">
        <v>0.09</v>
      </c>
      <c r="T1005" s="219">
        <v>2460</v>
      </c>
      <c r="U1005" s="219">
        <v>52</v>
      </c>
      <c r="W1005" s="219">
        <v>2268</v>
      </c>
      <c r="X1005" s="219">
        <v>54</v>
      </c>
      <c r="AC1005">
        <v>2.5</v>
      </c>
      <c r="AD1005">
        <v>0.5</v>
      </c>
      <c r="AR1005" s="219">
        <v>3.7</v>
      </c>
      <c r="AS1005" s="219">
        <v>0.2</v>
      </c>
      <c r="AT1005" s="219">
        <v>30.3</v>
      </c>
      <c r="AU1005" s="219">
        <v>0.5</v>
      </c>
      <c r="AW1005" s="219">
        <v>33</v>
      </c>
      <c r="AX1005" s="219">
        <v>1</v>
      </c>
      <c r="AZ1005">
        <v>1</v>
      </c>
      <c r="BA1005">
        <v>0.377</v>
      </c>
      <c r="BD1005" t="s">
        <v>17215</v>
      </c>
    </row>
    <row r="1006" spans="2:56" ht="18" x14ac:dyDescent="0.25">
      <c r="B1006">
        <v>1</v>
      </c>
      <c r="C1006" t="s">
        <v>14538</v>
      </c>
      <c r="G1006" t="s">
        <v>16066</v>
      </c>
      <c r="H1006" s="352" t="s">
        <v>11553</v>
      </c>
      <c r="I1006" t="s">
        <v>16082</v>
      </c>
      <c r="J1006" s="352" t="s">
        <v>14439</v>
      </c>
      <c r="K1006">
        <v>900</v>
      </c>
      <c r="L1006">
        <v>211</v>
      </c>
      <c r="Q1006" s="219">
        <v>7.8</v>
      </c>
      <c r="R1006" s="219">
        <v>0.1</v>
      </c>
      <c r="T1006" s="219">
        <v>2422</v>
      </c>
      <c r="U1006" s="219">
        <v>47</v>
      </c>
      <c r="W1006" s="219">
        <v>2246</v>
      </c>
      <c r="X1006" s="219">
        <v>41</v>
      </c>
      <c r="AC1006">
        <v>2.2999999999999998</v>
      </c>
      <c r="AD1006">
        <v>0.5</v>
      </c>
      <c r="AR1006" s="219">
        <v>3.7</v>
      </c>
      <c r="AS1006" s="219">
        <v>0.2</v>
      </c>
      <c r="AT1006" s="219">
        <v>27</v>
      </c>
      <c r="AU1006" s="219">
        <v>0.1</v>
      </c>
      <c r="AW1006" s="219">
        <v>33</v>
      </c>
      <c r="AX1006" s="219">
        <v>1</v>
      </c>
      <c r="AZ1006">
        <v>1</v>
      </c>
      <c r="BA1006">
        <v>4.2999999999999997E-2</v>
      </c>
      <c r="BD1006" t="s">
        <v>17215</v>
      </c>
    </row>
    <row r="1007" spans="2:56" ht="18" x14ac:dyDescent="0.25">
      <c r="B1007">
        <v>1</v>
      </c>
      <c r="C1007" t="s">
        <v>14538</v>
      </c>
      <c r="G1007" t="s">
        <v>16066</v>
      </c>
      <c r="H1007" s="352" t="s">
        <v>11553</v>
      </c>
      <c r="I1007" t="s">
        <v>16082</v>
      </c>
      <c r="J1007" s="352" t="s">
        <v>14439</v>
      </c>
      <c r="K1007">
        <v>900</v>
      </c>
      <c r="L1007">
        <v>211</v>
      </c>
      <c r="Q1007" s="219">
        <v>7.8</v>
      </c>
      <c r="R1007" s="219">
        <v>0.1</v>
      </c>
      <c r="T1007" s="219">
        <v>2422</v>
      </c>
      <c r="U1007" s="219">
        <v>47</v>
      </c>
      <c r="W1007" s="219">
        <v>2246</v>
      </c>
      <c r="X1007" s="219">
        <v>41</v>
      </c>
      <c r="AC1007">
        <v>2.2999999999999998</v>
      </c>
      <c r="AD1007">
        <v>0.5</v>
      </c>
      <c r="AR1007" s="219">
        <v>3.7</v>
      </c>
      <c r="AS1007" s="219">
        <v>0.2</v>
      </c>
      <c r="AT1007" s="219">
        <v>27</v>
      </c>
      <c r="AU1007" s="219">
        <v>0.1</v>
      </c>
      <c r="AW1007" s="219">
        <v>33</v>
      </c>
      <c r="AX1007" s="219">
        <v>1</v>
      </c>
      <c r="AZ1007">
        <v>1</v>
      </c>
      <c r="BA1007">
        <v>0.29299999999999998</v>
      </c>
      <c r="BD1007" t="s">
        <v>17215</v>
      </c>
    </row>
    <row r="1008" spans="2:56" ht="18" x14ac:dyDescent="0.25">
      <c r="B1008">
        <v>1</v>
      </c>
      <c r="C1008" t="s">
        <v>14538</v>
      </c>
      <c r="G1008" t="s">
        <v>16066</v>
      </c>
      <c r="H1008" s="352" t="s">
        <v>11553</v>
      </c>
      <c r="I1008" t="s">
        <v>16082</v>
      </c>
      <c r="J1008" s="352" t="s">
        <v>14439</v>
      </c>
      <c r="K1008">
        <v>1290</v>
      </c>
      <c r="L1008">
        <v>247</v>
      </c>
      <c r="Q1008" s="219">
        <v>7.6</v>
      </c>
      <c r="R1008" s="219">
        <v>0.08</v>
      </c>
      <c r="T1008" s="219">
        <v>2447</v>
      </c>
      <c r="U1008" s="219">
        <v>77</v>
      </c>
      <c r="W1008" s="219">
        <v>2311</v>
      </c>
      <c r="X1008" s="219">
        <v>77</v>
      </c>
      <c r="AC1008">
        <v>2</v>
      </c>
      <c r="AD1008">
        <v>0.4</v>
      </c>
      <c r="AR1008" s="219">
        <v>3.7</v>
      </c>
      <c r="AS1008" s="219">
        <v>0.2</v>
      </c>
      <c r="AT1008" s="219">
        <v>30.3</v>
      </c>
      <c r="AU1008" s="219">
        <v>0.5</v>
      </c>
      <c r="AW1008" s="219">
        <v>33</v>
      </c>
      <c r="AX1008" s="219">
        <v>1</v>
      </c>
      <c r="AZ1008">
        <v>1</v>
      </c>
      <c r="BA1008">
        <v>1.31</v>
      </c>
      <c r="BD1008" t="s">
        <v>17215</v>
      </c>
    </row>
    <row r="1009" spans="2:56" ht="18" x14ac:dyDescent="0.25">
      <c r="B1009">
        <v>1</v>
      </c>
      <c r="C1009" t="s">
        <v>14538</v>
      </c>
      <c r="G1009" t="s">
        <v>16066</v>
      </c>
      <c r="H1009" s="352" t="s">
        <v>11553</v>
      </c>
      <c r="I1009" t="s">
        <v>16082</v>
      </c>
      <c r="J1009" s="352" t="s">
        <v>14439</v>
      </c>
      <c r="K1009">
        <v>400</v>
      </c>
      <c r="L1009">
        <v>49</v>
      </c>
      <c r="Q1009" s="219">
        <v>8.1</v>
      </c>
      <c r="R1009" s="219">
        <v>0.04</v>
      </c>
      <c r="T1009" s="219">
        <v>2406</v>
      </c>
      <c r="U1009" s="219">
        <v>47</v>
      </c>
      <c r="W1009" s="219">
        <v>2052</v>
      </c>
      <c r="X1009" s="219">
        <v>38</v>
      </c>
      <c r="AC1009">
        <v>4.3</v>
      </c>
      <c r="AD1009">
        <v>4</v>
      </c>
      <c r="AR1009" s="219">
        <v>3.7</v>
      </c>
      <c r="AS1009" s="219">
        <v>0.2</v>
      </c>
      <c r="AT1009" s="219">
        <v>30.3</v>
      </c>
      <c r="AU1009" s="219">
        <v>0.5</v>
      </c>
      <c r="AW1009" s="219">
        <v>33</v>
      </c>
      <c r="AX1009" s="219">
        <v>1</v>
      </c>
      <c r="AZ1009">
        <v>1</v>
      </c>
      <c r="BA1009">
        <v>1.095</v>
      </c>
      <c r="BD1009" t="s">
        <v>17215</v>
      </c>
    </row>
    <row r="1010" spans="2:56" ht="18" x14ac:dyDescent="0.25">
      <c r="B1010">
        <v>1</v>
      </c>
      <c r="C1010" t="s">
        <v>14538</v>
      </c>
      <c r="G1010" t="s">
        <v>16066</v>
      </c>
      <c r="H1010" s="352" t="s">
        <v>11553</v>
      </c>
      <c r="I1010" t="s">
        <v>16082</v>
      </c>
      <c r="J1010" s="352" t="s">
        <v>14439</v>
      </c>
      <c r="K1010">
        <v>1340</v>
      </c>
      <c r="L1010">
        <v>207</v>
      </c>
      <c r="Q1010" s="219">
        <v>7.6</v>
      </c>
      <c r="R1010" s="219">
        <v>0.06</v>
      </c>
      <c r="T1010" s="219">
        <v>2442</v>
      </c>
      <c r="U1010" s="219">
        <v>33</v>
      </c>
      <c r="W1010" s="219">
        <v>2336</v>
      </c>
      <c r="X1010" s="219">
        <v>33</v>
      </c>
      <c r="AC1010">
        <v>1.7</v>
      </c>
      <c r="AD1010">
        <v>0.2</v>
      </c>
      <c r="AR1010" s="219">
        <v>3.7</v>
      </c>
      <c r="AS1010" s="219">
        <v>0.2</v>
      </c>
      <c r="AT1010" s="219">
        <v>27</v>
      </c>
      <c r="AU1010" s="219">
        <v>0.1</v>
      </c>
      <c r="AW1010" s="219">
        <v>33</v>
      </c>
      <c r="AX1010" s="219">
        <v>1</v>
      </c>
      <c r="AZ1010">
        <v>1</v>
      </c>
      <c r="BA1010">
        <v>0.109</v>
      </c>
      <c r="BD1010" t="s">
        <v>17215</v>
      </c>
    </row>
    <row r="1011" spans="2:56" ht="18" x14ac:dyDescent="0.25">
      <c r="B1011">
        <v>1</v>
      </c>
      <c r="C1011" t="s">
        <v>14538</v>
      </c>
      <c r="G1011" t="s">
        <v>16066</v>
      </c>
      <c r="H1011" s="352" t="s">
        <v>11553</v>
      </c>
      <c r="I1011" t="s">
        <v>16082</v>
      </c>
      <c r="J1011" s="352" t="s">
        <v>14439</v>
      </c>
      <c r="K1011">
        <v>400</v>
      </c>
      <c r="L1011">
        <v>60</v>
      </c>
      <c r="Q1011" s="219">
        <v>8.1</v>
      </c>
      <c r="R1011" s="219">
        <v>0.05</v>
      </c>
      <c r="T1011" s="219">
        <v>2377</v>
      </c>
      <c r="U1011" s="219">
        <v>41</v>
      </c>
      <c r="W1011" s="219">
        <v>2057</v>
      </c>
      <c r="X1011" s="219">
        <v>43</v>
      </c>
      <c r="AC1011">
        <v>3.8</v>
      </c>
      <c r="AD1011">
        <v>3</v>
      </c>
      <c r="AR1011" s="219">
        <v>3.7</v>
      </c>
      <c r="AS1011" s="219">
        <v>0.2</v>
      </c>
      <c r="AT1011" s="219">
        <v>27</v>
      </c>
      <c r="AU1011" s="219">
        <v>0.1</v>
      </c>
      <c r="AW1011" s="219">
        <v>33</v>
      </c>
      <c r="AX1011" s="219">
        <v>1</v>
      </c>
      <c r="AZ1011">
        <v>1</v>
      </c>
      <c r="BA1011">
        <v>-4.8000000000000001E-2</v>
      </c>
      <c r="BD1011" t="s">
        <v>17215</v>
      </c>
    </row>
    <row r="1012" spans="2:56" ht="18" x14ac:dyDescent="0.25">
      <c r="B1012">
        <v>1</v>
      </c>
      <c r="C1012" t="s">
        <v>14538</v>
      </c>
      <c r="G1012" t="s">
        <v>16066</v>
      </c>
      <c r="H1012" s="352" t="s">
        <v>11553</v>
      </c>
      <c r="I1012" t="s">
        <v>16082</v>
      </c>
      <c r="J1012" s="352" t="s">
        <v>14439</v>
      </c>
      <c r="K1012">
        <v>900</v>
      </c>
      <c r="L1012">
        <v>211</v>
      </c>
      <c r="Q1012" s="219">
        <v>7.8</v>
      </c>
      <c r="R1012" s="219">
        <v>0.1</v>
      </c>
      <c r="T1012" s="219">
        <v>2422</v>
      </c>
      <c r="U1012" s="219">
        <v>47</v>
      </c>
      <c r="W1012" s="219">
        <v>2246</v>
      </c>
      <c r="X1012" s="219">
        <v>41</v>
      </c>
      <c r="AC1012">
        <v>2.2999999999999998</v>
      </c>
      <c r="AD1012">
        <v>0.5</v>
      </c>
      <c r="AR1012" s="219">
        <v>3.7</v>
      </c>
      <c r="AS1012" s="219">
        <v>0.2</v>
      </c>
      <c r="AT1012" s="219">
        <v>27</v>
      </c>
      <c r="AU1012" s="219">
        <v>0.1</v>
      </c>
      <c r="AW1012" s="219">
        <v>33</v>
      </c>
      <c r="AX1012" s="219">
        <v>1</v>
      </c>
      <c r="AZ1012">
        <v>1</v>
      </c>
      <c r="BA1012">
        <v>5.8000000000000003E-2</v>
      </c>
      <c r="BD1012" t="s">
        <v>17215</v>
      </c>
    </row>
    <row r="1013" spans="2:56" ht="18" x14ac:dyDescent="0.25">
      <c r="B1013">
        <v>1</v>
      </c>
      <c r="C1013" t="s">
        <v>14538</v>
      </c>
      <c r="G1013" t="s">
        <v>16066</v>
      </c>
      <c r="H1013" s="352" t="s">
        <v>11553</v>
      </c>
      <c r="I1013" t="s">
        <v>16082</v>
      </c>
      <c r="J1013" s="352" t="s">
        <v>14439</v>
      </c>
      <c r="K1013">
        <v>1340</v>
      </c>
      <c r="L1013">
        <v>207</v>
      </c>
      <c r="Q1013" s="219">
        <v>7.6</v>
      </c>
      <c r="R1013" s="219">
        <v>0.06</v>
      </c>
      <c r="T1013" s="219">
        <v>2442</v>
      </c>
      <c r="U1013" s="219">
        <v>33</v>
      </c>
      <c r="W1013" s="219">
        <v>2336</v>
      </c>
      <c r="X1013" s="219">
        <v>33</v>
      </c>
      <c r="AC1013">
        <v>1.7</v>
      </c>
      <c r="AD1013">
        <v>0.2</v>
      </c>
      <c r="AR1013" s="219">
        <v>3.7</v>
      </c>
      <c r="AS1013" s="219">
        <v>0.2</v>
      </c>
      <c r="AT1013" s="219">
        <v>27</v>
      </c>
      <c r="AU1013" s="219">
        <v>0.1</v>
      </c>
      <c r="AW1013" s="219">
        <v>33</v>
      </c>
      <c r="AX1013" s="219">
        <v>1</v>
      </c>
      <c r="AZ1013">
        <v>1</v>
      </c>
      <c r="BA1013">
        <v>-2.9000000000000001E-2</v>
      </c>
      <c r="BD1013" t="s">
        <v>17215</v>
      </c>
    </row>
    <row r="1014" spans="2:56" ht="18" x14ac:dyDescent="0.25">
      <c r="B1014">
        <v>1</v>
      </c>
      <c r="C1014" t="s">
        <v>14538</v>
      </c>
      <c r="G1014" t="s">
        <v>16066</v>
      </c>
      <c r="H1014" s="352" t="s">
        <v>11553</v>
      </c>
      <c r="I1014" t="s">
        <v>16082</v>
      </c>
      <c r="J1014" s="352" t="s">
        <v>14439</v>
      </c>
      <c r="K1014">
        <v>400</v>
      </c>
      <c r="L1014">
        <v>49</v>
      </c>
      <c r="Q1014" s="219">
        <v>8.1</v>
      </c>
      <c r="R1014" s="219">
        <v>0.04</v>
      </c>
      <c r="T1014" s="219">
        <v>2406</v>
      </c>
      <c r="U1014" s="219">
        <v>47</v>
      </c>
      <c r="W1014" s="219">
        <v>2052</v>
      </c>
      <c r="X1014" s="219">
        <v>38</v>
      </c>
      <c r="AC1014">
        <v>4.3</v>
      </c>
      <c r="AD1014">
        <v>4</v>
      </c>
      <c r="AR1014" s="219">
        <v>3.7</v>
      </c>
      <c r="AS1014" s="219">
        <v>0.2</v>
      </c>
      <c r="AT1014" s="219">
        <v>30.3</v>
      </c>
      <c r="AU1014" s="219">
        <v>0.5</v>
      </c>
      <c r="AW1014" s="219">
        <v>33</v>
      </c>
      <c r="AX1014" s="219">
        <v>1</v>
      </c>
      <c r="AZ1014">
        <v>1</v>
      </c>
      <c r="BA1014">
        <v>0.29199999999999998</v>
      </c>
      <c r="BD1014" t="s">
        <v>17215</v>
      </c>
    </row>
    <row r="1015" spans="2:56" ht="18" x14ac:dyDescent="0.25">
      <c r="B1015">
        <v>1</v>
      </c>
      <c r="C1015" t="s">
        <v>14538</v>
      </c>
      <c r="G1015" t="s">
        <v>16066</v>
      </c>
      <c r="H1015" s="352" t="s">
        <v>11553</v>
      </c>
      <c r="I1015" t="s">
        <v>16082</v>
      </c>
      <c r="J1015" s="352" t="s">
        <v>14439</v>
      </c>
      <c r="K1015">
        <v>1340</v>
      </c>
      <c r="L1015">
        <v>207</v>
      </c>
      <c r="Q1015" s="219">
        <v>7.6</v>
      </c>
      <c r="R1015" s="219">
        <v>0.06</v>
      </c>
      <c r="T1015" s="219">
        <v>2442</v>
      </c>
      <c r="U1015" s="219">
        <v>33</v>
      </c>
      <c r="W1015" s="219">
        <v>2336</v>
      </c>
      <c r="X1015" s="219">
        <v>33</v>
      </c>
      <c r="AC1015">
        <v>1.7</v>
      </c>
      <c r="AD1015">
        <v>0.2</v>
      </c>
      <c r="AR1015" s="219">
        <v>3.7</v>
      </c>
      <c r="AS1015" s="219">
        <v>0.2</v>
      </c>
      <c r="AT1015" s="219">
        <v>27</v>
      </c>
      <c r="AU1015" s="219">
        <v>0.1</v>
      </c>
      <c r="AW1015" s="219">
        <v>33</v>
      </c>
      <c r="AX1015" s="219">
        <v>1</v>
      </c>
      <c r="AZ1015">
        <v>1</v>
      </c>
      <c r="BA1015">
        <v>0.45600000000000002</v>
      </c>
      <c r="BD1015" t="s">
        <v>17215</v>
      </c>
    </row>
    <row r="1016" spans="2:56" ht="18" x14ac:dyDescent="0.25">
      <c r="B1016">
        <v>1</v>
      </c>
      <c r="C1016" t="s">
        <v>14538</v>
      </c>
      <c r="G1016" t="s">
        <v>16066</v>
      </c>
      <c r="H1016" s="352" t="s">
        <v>11553</v>
      </c>
      <c r="I1016" t="s">
        <v>16082</v>
      </c>
      <c r="J1016" s="352" t="s">
        <v>14439</v>
      </c>
      <c r="K1016">
        <v>950</v>
      </c>
      <c r="L1016">
        <v>196</v>
      </c>
      <c r="Q1016" s="219">
        <v>7.8</v>
      </c>
      <c r="R1016" s="219">
        <v>0.09</v>
      </c>
      <c r="T1016" s="219">
        <v>2460</v>
      </c>
      <c r="U1016" s="219">
        <v>52</v>
      </c>
      <c r="W1016" s="219">
        <v>2268</v>
      </c>
      <c r="X1016" s="219">
        <v>54</v>
      </c>
      <c r="AC1016">
        <v>2.5</v>
      </c>
      <c r="AD1016">
        <v>0.5</v>
      </c>
      <c r="AR1016" s="219">
        <v>3.7</v>
      </c>
      <c r="AS1016" s="219">
        <v>0.2</v>
      </c>
      <c r="AT1016" s="219">
        <v>30.3</v>
      </c>
      <c r="AU1016" s="219">
        <v>0.5</v>
      </c>
      <c r="AW1016" s="219">
        <v>33</v>
      </c>
      <c r="AX1016" s="219">
        <v>1</v>
      </c>
      <c r="AZ1016">
        <v>1</v>
      </c>
      <c r="BA1016">
        <v>0.19</v>
      </c>
      <c r="BD1016" t="s">
        <v>17215</v>
      </c>
    </row>
    <row r="1017" spans="2:56" ht="18" x14ac:dyDescent="0.25">
      <c r="B1017">
        <v>1</v>
      </c>
      <c r="C1017" t="s">
        <v>14538</v>
      </c>
      <c r="G1017" t="s">
        <v>16066</v>
      </c>
      <c r="H1017" s="352" t="s">
        <v>11553</v>
      </c>
      <c r="I1017" t="s">
        <v>16082</v>
      </c>
      <c r="J1017" s="352" t="s">
        <v>14439</v>
      </c>
      <c r="K1017">
        <v>900</v>
      </c>
      <c r="L1017">
        <v>211</v>
      </c>
      <c r="Q1017" s="219">
        <v>7.8</v>
      </c>
      <c r="R1017" s="219">
        <v>0.1</v>
      </c>
      <c r="T1017" s="219">
        <v>2422</v>
      </c>
      <c r="U1017" s="219">
        <v>47</v>
      </c>
      <c r="W1017" s="219">
        <v>2246</v>
      </c>
      <c r="X1017" s="219">
        <v>41</v>
      </c>
      <c r="AC1017">
        <v>2.2999999999999998</v>
      </c>
      <c r="AD1017">
        <v>0.5</v>
      </c>
      <c r="AR1017" s="219">
        <v>3.7</v>
      </c>
      <c r="AS1017" s="219">
        <v>0.2</v>
      </c>
      <c r="AT1017" s="219">
        <v>27</v>
      </c>
      <c r="AU1017" s="219">
        <v>0.1</v>
      </c>
      <c r="AW1017" s="219">
        <v>33</v>
      </c>
      <c r="AX1017" s="219">
        <v>1</v>
      </c>
      <c r="AZ1017">
        <v>1</v>
      </c>
      <c r="BA1017">
        <v>-2.1000000000000001E-2</v>
      </c>
      <c r="BD1017" t="s">
        <v>17215</v>
      </c>
    </row>
    <row r="1018" spans="2:56" ht="18" x14ac:dyDescent="0.25">
      <c r="B1018">
        <v>1</v>
      </c>
      <c r="C1018" t="s">
        <v>14538</v>
      </c>
      <c r="G1018" t="s">
        <v>16066</v>
      </c>
      <c r="H1018" s="352" t="s">
        <v>11553</v>
      </c>
      <c r="I1018" t="s">
        <v>16082</v>
      </c>
      <c r="J1018" s="352" t="s">
        <v>14439</v>
      </c>
      <c r="K1018">
        <v>1290</v>
      </c>
      <c r="L1018">
        <v>247</v>
      </c>
      <c r="Q1018" s="219">
        <v>7.6</v>
      </c>
      <c r="R1018" s="219">
        <v>0.08</v>
      </c>
      <c r="T1018" s="219">
        <v>2447</v>
      </c>
      <c r="U1018" s="219">
        <v>77</v>
      </c>
      <c r="W1018" s="219">
        <v>2311</v>
      </c>
      <c r="X1018" s="219">
        <v>77</v>
      </c>
      <c r="AC1018">
        <v>2</v>
      </c>
      <c r="AD1018">
        <v>0.4</v>
      </c>
      <c r="AR1018" s="219">
        <v>3.7</v>
      </c>
      <c r="AS1018" s="219">
        <v>0.2</v>
      </c>
      <c r="AT1018" s="219">
        <v>30.3</v>
      </c>
      <c r="AU1018" s="219">
        <v>0.5</v>
      </c>
      <c r="AW1018" s="219">
        <v>33</v>
      </c>
      <c r="AX1018" s="219">
        <v>1</v>
      </c>
      <c r="AZ1018">
        <v>1</v>
      </c>
      <c r="BA1018">
        <v>6.5000000000000002E-2</v>
      </c>
      <c r="BD1018" t="s">
        <v>17215</v>
      </c>
    </row>
    <row r="1019" spans="2:56" ht="18" x14ac:dyDescent="0.25">
      <c r="B1019">
        <v>1</v>
      </c>
      <c r="C1019" t="s">
        <v>14538</v>
      </c>
      <c r="G1019" t="s">
        <v>16066</v>
      </c>
      <c r="H1019" s="352" t="s">
        <v>11553</v>
      </c>
      <c r="I1019" t="s">
        <v>16082</v>
      </c>
      <c r="J1019" s="352" t="s">
        <v>14439</v>
      </c>
      <c r="K1019">
        <v>400</v>
      </c>
      <c r="L1019">
        <v>60</v>
      </c>
      <c r="Q1019" s="219">
        <v>8.1</v>
      </c>
      <c r="R1019" s="219">
        <v>0.05</v>
      </c>
      <c r="T1019" s="219">
        <v>2377</v>
      </c>
      <c r="U1019" s="219">
        <v>41</v>
      </c>
      <c r="W1019" s="219">
        <v>2057</v>
      </c>
      <c r="X1019" s="219">
        <v>43</v>
      </c>
      <c r="AC1019">
        <v>3.8</v>
      </c>
      <c r="AD1019">
        <v>3</v>
      </c>
      <c r="AR1019" s="219">
        <v>3.7</v>
      </c>
      <c r="AS1019" s="219">
        <v>0.2</v>
      </c>
      <c r="AT1019" s="219">
        <v>27</v>
      </c>
      <c r="AU1019" s="219">
        <v>0.1</v>
      </c>
      <c r="AW1019" s="219">
        <v>33</v>
      </c>
      <c r="AX1019" s="219">
        <v>1</v>
      </c>
      <c r="AZ1019">
        <v>1</v>
      </c>
      <c r="BA1019">
        <v>0.20100000000000001</v>
      </c>
      <c r="BD1019" t="s">
        <v>17215</v>
      </c>
    </row>
    <row r="1020" spans="2:56" ht="18" x14ac:dyDescent="0.25">
      <c r="B1020">
        <v>1</v>
      </c>
      <c r="C1020" t="s">
        <v>14538</v>
      </c>
      <c r="G1020" t="s">
        <v>16066</v>
      </c>
      <c r="H1020" s="352" t="s">
        <v>11553</v>
      </c>
      <c r="I1020" t="s">
        <v>16082</v>
      </c>
      <c r="J1020" s="352" t="s">
        <v>14439</v>
      </c>
      <c r="K1020">
        <v>400</v>
      </c>
      <c r="L1020">
        <v>49</v>
      </c>
      <c r="Q1020" s="219">
        <v>8.1</v>
      </c>
      <c r="R1020" s="219">
        <v>0.04</v>
      </c>
      <c r="T1020" s="219">
        <v>2406</v>
      </c>
      <c r="U1020" s="219">
        <v>47</v>
      </c>
      <c r="W1020" s="219">
        <v>2052</v>
      </c>
      <c r="X1020" s="219">
        <v>38</v>
      </c>
      <c r="AC1020">
        <v>4.3</v>
      </c>
      <c r="AD1020">
        <v>4</v>
      </c>
      <c r="AR1020" s="219">
        <v>3.7</v>
      </c>
      <c r="AS1020" s="219">
        <v>0.2</v>
      </c>
      <c r="AT1020" s="219">
        <v>30.3</v>
      </c>
      <c r="AU1020" s="219">
        <v>0.5</v>
      </c>
      <c r="AW1020" s="219">
        <v>33</v>
      </c>
      <c r="AX1020" s="219">
        <v>1</v>
      </c>
      <c r="AZ1020">
        <v>1</v>
      </c>
      <c r="BA1020">
        <v>0.55800000000000005</v>
      </c>
      <c r="BD1020" t="s">
        <v>17215</v>
      </c>
    </row>
    <row r="1021" spans="2:56" ht="18" x14ac:dyDescent="0.25">
      <c r="B1021">
        <v>1</v>
      </c>
      <c r="C1021" t="s">
        <v>14538</v>
      </c>
      <c r="G1021" t="s">
        <v>16066</v>
      </c>
      <c r="H1021" s="352" t="s">
        <v>11553</v>
      </c>
      <c r="I1021" t="s">
        <v>16082</v>
      </c>
      <c r="J1021" s="352" t="s">
        <v>14439</v>
      </c>
      <c r="K1021">
        <v>400</v>
      </c>
      <c r="L1021">
        <v>49</v>
      </c>
      <c r="Q1021" s="219">
        <v>8.1</v>
      </c>
      <c r="R1021" s="219">
        <v>0.04</v>
      </c>
      <c r="T1021" s="219">
        <v>2406</v>
      </c>
      <c r="U1021" s="219">
        <v>47</v>
      </c>
      <c r="W1021" s="219">
        <v>2052</v>
      </c>
      <c r="X1021" s="219">
        <v>38</v>
      </c>
      <c r="AC1021">
        <v>4.3</v>
      </c>
      <c r="AD1021">
        <v>4</v>
      </c>
      <c r="AR1021" s="219">
        <v>3.7</v>
      </c>
      <c r="AS1021" s="219">
        <v>0.2</v>
      </c>
      <c r="AT1021" s="219">
        <v>30.3</v>
      </c>
      <c r="AU1021" s="219">
        <v>0.5</v>
      </c>
      <c r="AW1021" s="219">
        <v>33</v>
      </c>
      <c r="AX1021" s="219">
        <v>1</v>
      </c>
      <c r="AZ1021">
        <v>1</v>
      </c>
      <c r="BA1021">
        <v>0.26</v>
      </c>
      <c r="BD1021" t="s">
        <v>17215</v>
      </c>
    </row>
    <row r="1022" spans="2:56" ht="18" x14ac:dyDescent="0.25">
      <c r="B1022">
        <v>1</v>
      </c>
      <c r="C1022" t="s">
        <v>14538</v>
      </c>
      <c r="G1022" t="s">
        <v>16066</v>
      </c>
      <c r="H1022" s="352" t="s">
        <v>11553</v>
      </c>
      <c r="I1022" t="s">
        <v>16082</v>
      </c>
      <c r="J1022" s="352" t="s">
        <v>14439</v>
      </c>
      <c r="K1022">
        <v>400</v>
      </c>
      <c r="L1022">
        <v>60</v>
      </c>
      <c r="Q1022" s="219">
        <v>8.1</v>
      </c>
      <c r="R1022" s="219">
        <v>0.05</v>
      </c>
      <c r="T1022" s="219">
        <v>2377</v>
      </c>
      <c r="U1022" s="219">
        <v>41</v>
      </c>
      <c r="W1022" s="219">
        <v>2057</v>
      </c>
      <c r="X1022" s="219">
        <v>43</v>
      </c>
      <c r="AC1022">
        <v>3.8</v>
      </c>
      <c r="AD1022">
        <v>3</v>
      </c>
      <c r="AR1022" s="219">
        <v>3.7</v>
      </c>
      <c r="AS1022" s="219">
        <v>0.2</v>
      </c>
      <c r="AT1022" s="219">
        <v>27</v>
      </c>
      <c r="AU1022" s="219">
        <v>0.1</v>
      </c>
      <c r="AW1022" s="219">
        <v>33</v>
      </c>
      <c r="AX1022" s="219">
        <v>1</v>
      </c>
      <c r="AZ1022">
        <v>1</v>
      </c>
      <c r="BA1022">
        <v>0.11</v>
      </c>
      <c r="BD1022" t="s">
        <v>17215</v>
      </c>
    </row>
    <row r="1023" spans="2:56" ht="18" x14ac:dyDescent="0.25">
      <c r="B1023">
        <v>1</v>
      </c>
      <c r="C1023" t="s">
        <v>14538</v>
      </c>
      <c r="G1023" t="s">
        <v>16066</v>
      </c>
      <c r="H1023" s="352" t="s">
        <v>11553</v>
      </c>
      <c r="I1023" t="s">
        <v>16082</v>
      </c>
      <c r="J1023" s="352" t="s">
        <v>14439</v>
      </c>
      <c r="K1023">
        <v>950</v>
      </c>
      <c r="L1023">
        <v>196</v>
      </c>
      <c r="Q1023" s="219">
        <v>7.8</v>
      </c>
      <c r="R1023" s="219">
        <v>0.09</v>
      </c>
      <c r="T1023" s="219">
        <v>2460</v>
      </c>
      <c r="U1023" s="219">
        <v>52</v>
      </c>
      <c r="W1023" s="219">
        <v>2268</v>
      </c>
      <c r="X1023" s="219">
        <v>54</v>
      </c>
      <c r="AC1023">
        <v>2.5</v>
      </c>
      <c r="AD1023">
        <v>0.5</v>
      </c>
      <c r="AR1023" s="219">
        <v>3.7</v>
      </c>
      <c r="AS1023" s="219">
        <v>0.2</v>
      </c>
      <c r="AT1023" s="219">
        <v>30.3</v>
      </c>
      <c r="AU1023" s="219">
        <v>0.5</v>
      </c>
      <c r="AW1023" s="219">
        <v>33</v>
      </c>
      <c r="AX1023" s="219">
        <v>1</v>
      </c>
      <c r="AZ1023">
        <v>1</v>
      </c>
      <c r="BA1023">
        <v>0.58399999999999996</v>
      </c>
      <c r="BD1023" t="s">
        <v>17215</v>
      </c>
    </row>
    <row r="1024" spans="2:56" ht="18" x14ac:dyDescent="0.25">
      <c r="B1024">
        <v>1</v>
      </c>
      <c r="C1024" t="s">
        <v>14538</v>
      </c>
      <c r="G1024" t="s">
        <v>16066</v>
      </c>
      <c r="H1024" s="352" t="s">
        <v>11553</v>
      </c>
      <c r="I1024" t="s">
        <v>16082</v>
      </c>
      <c r="J1024" s="352" t="s">
        <v>14439</v>
      </c>
      <c r="K1024">
        <v>950</v>
      </c>
      <c r="L1024">
        <v>196</v>
      </c>
      <c r="Q1024" s="219">
        <v>7.8</v>
      </c>
      <c r="R1024" s="219">
        <v>0.09</v>
      </c>
      <c r="T1024" s="219">
        <v>2460</v>
      </c>
      <c r="U1024" s="219">
        <v>52</v>
      </c>
      <c r="W1024" s="219">
        <v>2268</v>
      </c>
      <c r="X1024" s="219">
        <v>54</v>
      </c>
      <c r="AC1024">
        <v>2.5</v>
      </c>
      <c r="AD1024">
        <v>0.5</v>
      </c>
      <c r="AR1024" s="219">
        <v>3.7</v>
      </c>
      <c r="AS1024" s="219">
        <v>0.2</v>
      </c>
      <c r="AT1024" s="219">
        <v>30.3</v>
      </c>
      <c r="AU1024" s="219">
        <v>0.5</v>
      </c>
      <c r="AW1024" s="219">
        <v>33</v>
      </c>
      <c r="AX1024" s="219">
        <v>1</v>
      </c>
      <c r="AZ1024">
        <v>1</v>
      </c>
      <c r="BA1024">
        <v>0.31900000000000001</v>
      </c>
      <c r="BD1024" t="s">
        <v>17215</v>
      </c>
    </row>
    <row r="1025" spans="2:56" ht="18" x14ac:dyDescent="0.25">
      <c r="B1025">
        <v>1</v>
      </c>
      <c r="C1025" t="s">
        <v>14538</v>
      </c>
      <c r="G1025" t="s">
        <v>16066</v>
      </c>
      <c r="H1025" s="352" t="s">
        <v>11553</v>
      </c>
      <c r="I1025" t="s">
        <v>16082</v>
      </c>
      <c r="J1025" s="352" t="s">
        <v>14439</v>
      </c>
      <c r="K1025">
        <v>400</v>
      </c>
      <c r="L1025">
        <v>49</v>
      </c>
      <c r="Q1025" s="219">
        <v>8.1</v>
      </c>
      <c r="R1025" s="219">
        <v>0.04</v>
      </c>
      <c r="T1025" s="219">
        <v>2406</v>
      </c>
      <c r="U1025" s="219">
        <v>47</v>
      </c>
      <c r="W1025" s="219">
        <v>2052</v>
      </c>
      <c r="X1025" s="219">
        <v>38</v>
      </c>
      <c r="AC1025">
        <v>4.3</v>
      </c>
      <c r="AD1025">
        <v>4</v>
      </c>
      <c r="AR1025" s="219">
        <v>3.7</v>
      </c>
      <c r="AS1025" s="219">
        <v>0.2</v>
      </c>
      <c r="AT1025" s="219">
        <v>30.3</v>
      </c>
      <c r="AU1025" s="219">
        <v>0.5</v>
      </c>
      <c r="AW1025" s="219">
        <v>33</v>
      </c>
      <c r="AX1025" s="219">
        <v>1</v>
      </c>
      <c r="AZ1025">
        <v>1</v>
      </c>
      <c r="BA1025">
        <v>0.46300000000000002</v>
      </c>
      <c r="BD1025" t="s">
        <v>17215</v>
      </c>
    </row>
    <row r="1026" spans="2:56" ht="18" x14ac:dyDescent="0.25">
      <c r="B1026">
        <v>1</v>
      </c>
      <c r="C1026" t="s">
        <v>14538</v>
      </c>
      <c r="G1026" t="s">
        <v>16066</v>
      </c>
      <c r="H1026" s="352" t="s">
        <v>11553</v>
      </c>
      <c r="I1026" t="s">
        <v>16082</v>
      </c>
      <c r="J1026" s="352" t="s">
        <v>14439</v>
      </c>
      <c r="K1026">
        <v>400</v>
      </c>
      <c r="L1026">
        <v>49</v>
      </c>
      <c r="Q1026" s="219">
        <v>8.1</v>
      </c>
      <c r="R1026" s="219">
        <v>0.04</v>
      </c>
      <c r="T1026" s="219">
        <v>2406</v>
      </c>
      <c r="U1026" s="219">
        <v>47</v>
      </c>
      <c r="W1026" s="219">
        <v>2052</v>
      </c>
      <c r="X1026" s="219">
        <v>38</v>
      </c>
      <c r="AC1026">
        <v>4.3</v>
      </c>
      <c r="AD1026">
        <v>4</v>
      </c>
      <c r="AR1026" s="219">
        <v>3.7</v>
      </c>
      <c r="AS1026" s="219">
        <v>0.2</v>
      </c>
      <c r="AT1026" s="219">
        <v>30.3</v>
      </c>
      <c r="AU1026" s="219">
        <v>0.5</v>
      </c>
      <c r="AW1026" s="219">
        <v>33</v>
      </c>
      <c r="AX1026" s="219">
        <v>1</v>
      </c>
      <c r="AZ1026">
        <v>1</v>
      </c>
      <c r="BA1026">
        <v>0.65300000000000002</v>
      </c>
      <c r="BD1026" t="s">
        <v>17215</v>
      </c>
    </row>
    <row r="1027" spans="2:56" ht="18" x14ac:dyDescent="0.25">
      <c r="B1027">
        <v>1</v>
      </c>
      <c r="C1027" t="s">
        <v>14538</v>
      </c>
      <c r="G1027" t="s">
        <v>16066</v>
      </c>
      <c r="H1027" s="352" t="s">
        <v>11553</v>
      </c>
      <c r="I1027" t="s">
        <v>16082</v>
      </c>
      <c r="J1027" s="352" t="s">
        <v>14439</v>
      </c>
      <c r="K1027">
        <v>400</v>
      </c>
      <c r="L1027">
        <v>49</v>
      </c>
      <c r="Q1027" s="219">
        <v>8.1</v>
      </c>
      <c r="R1027" s="219">
        <v>0.04</v>
      </c>
      <c r="T1027" s="219">
        <v>2406</v>
      </c>
      <c r="U1027" s="219">
        <v>47</v>
      </c>
      <c r="W1027" s="219">
        <v>2052</v>
      </c>
      <c r="X1027" s="219">
        <v>38</v>
      </c>
      <c r="AC1027">
        <v>4.3</v>
      </c>
      <c r="AD1027">
        <v>4</v>
      </c>
      <c r="AR1027" s="219">
        <v>3.7</v>
      </c>
      <c r="AS1027" s="219">
        <v>0.2</v>
      </c>
      <c r="AT1027" s="219">
        <v>30.3</v>
      </c>
      <c r="AU1027" s="219">
        <v>0.5</v>
      </c>
      <c r="AW1027" s="219">
        <v>33</v>
      </c>
      <c r="AX1027" s="219">
        <v>1</v>
      </c>
      <c r="AZ1027">
        <v>1</v>
      </c>
      <c r="BA1027">
        <v>0.20300000000000001</v>
      </c>
      <c r="BD1027" t="s">
        <v>17215</v>
      </c>
    </row>
    <row r="1028" spans="2:56" ht="18" x14ac:dyDescent="0.25">
      <c r="B1028">
        <v>1</v>
      </c>
      <c r="C1028" t="s">
        <v>14538</v>
      </c>
      <c r="G1028" t="s">
        <v>16066</v>
      </c>
      <c r="H1028" s="352" t="s">
        <v>11553</v>
      </c>
      <c r="I1028" t="s">
        <v>16082</v>
      </c>
      <c r="J1028" s="352" t="s">
        <v>14439</v>
      </c>
      <c r="K1028">
        <v>1290</v>
      </c>
      <c r="L1028">
        <v>247</v>
      </c>
      <c r="Q1028" s="219">
        <v>7.6</v>
      </c>
      <c r="R1028" s="219">
        <v>0.08</v>
      </c>
      <c r="T1028" s="219">
        <v>2447</v>
      </c>
      <c r="U1028" s="219">
        <v>77</v>
      </c>
      <c r="W1028" s="219">
        <v>2311</v>
      </c>
      <c r="X1028" s="219">
        <v>77</v>
      </c>
      <c r="AC1028">
        <v>2</v>
      </c>
      <c r="AD1028">
        <v>0.4</v>
      </c>
      <c r="AR1028" s="219">
        <v>3.7</v>
      </c>
      <c r="AS1028" s="219">
        <v>0.2</v>
      </c>
      <c r="AT1028" s="219">
        <v>30.3</v>
      </c>
      <c r="AU1028" s="219">
        <v>0.5</v>
      </c>
      <c r="AW1028" s="219">
        <v>33</v>
      </c>
      <c r="AX1028" s="219">
        <v>1</v>
      </c>
      <c r="AZ1028">
        <v>1</v>
      </c>
      <c r="BA1028">
        <v>0.128</v>
      </c>
      <c r="BD1028" t="s">
        <v>17215</v>
      </c>
    </row>
    <row r="1029" spans="2:56" ht="18" x14ac:dyDescent="0.25">
      <c r="B1029">
        <v>1</v>
      </c>
      <c r="C1029" t="s">
        <v>14538</v>
      </c>
      <c r="G1029" t="s">
        <v>16066</v>
      </c>
      <c r="H1029" s="352" t="s">
        <v>11553</v>
      </c>
      <c r="I1029" t="s">
        <v>16082</v>
      </c>
      <c r="J1029" s="352" t="s">
        <v>14439</v>
      </c>
      <c r="K1029">
        <v>1340</v>
      </c>
      <c r="L1029">
        <v>207</v>
      </c>
      <c r="Q1029" s="219">
        <v>7.6</v>
      </c>
      <c r="R1029" s="219">
        <v>0.06</v>
      </c>
      <c r="T1029" s="219">
        <v>2442</v>
      </c>
      <c r="U1029" s="219">
        <v>33</v>
      </c>
      <c r="W1029" s="219">
        <v>2336</v>
      </c>
      <c r="X1029" s="219">
        <v>33</v>
      </c>
      <c r="AC1029">
        <v>1.7</v>
      </c>
      <c r="AD1029">
        <v>0.2</v>
      </c>
      <c r="AR1029" s="219">
        <v>3.7</v>
      </c>
      <c r="AS1029" s="219">
        <v>0.2</v>
      </c>
      <c r="AT1029" s="219">
        <v>27</v>
      </c>
      <c r="AU1029" s="219">
        <v>0.1</v>
      </c>
      <c r="AW1029" s="219">
        <v>33</v>
      </c>
      <c r="AX1029" s="219">
        <v>1</v>
      </c>
      <c r="AZ1029">
        <v>1</v>
      </c>
      <c r="BA1029">
        <v>-7.3999999999999996E-2</v>
      </c>
      <c r="BD1029" t="s">
        <v>17215</v>
      </c>
    </row>
    <row r="1030" spans="2:56" ht="18" x14ac:dyDescent="0.25">
      <c r="B1030">
        <v>1</v>
      </c>
      <c r="C1030" t="s">
        <v>14538</v>
      </c>
      <c r="G1030" t="s">
        <v>16066</v>
      </c>
      <c r="H1030" s="352" t="s">
        <v>11553</v>
      </c>
      <c r="I1030" t="s">
        <v>16082</v>
      </c>
      <c r="J1030" s="352" t="s">
        <v>14439</v>
      </c>
      <c r="K1030">
        <v>950</v>
      </c>
      <c r="L1030">
        <v>196</v>
      </c>
      <c r="Q1030" s="219">
        <v>7.8</v>
      </c>
      <c r="R1030" s="219">
        <v>0.09</v>
      </c>
      <c r="T1030" s="219">
        <v>2460</v>
      </c>
      <c r="U1030" s="219">
        <v>52</v>
      </c>
      <c r="W1030" s="219">
        <v>2268</v>
      </c>
      <c r="X1030" s="219">
        <v>54</v>
      </c>
      <c r="AC1030">
        <v>2.5</v>
      </c>
      <c r="AD1030">
        <v>0.5</v>
      </c>
      <c r="AR1030" s="219">
        <v>3.7</v>
      </c>
      <c r="AS1030" s="219">
        <v>0.2</v>
      </c>
      <c r="AT1030" s="219">
        <v>30.3</v>
      </c>
      <c r="AU1030" s="219">
        <v>0.5</v>
      </c>
      <c r="AW1030" s="219">
        <v>33</v>
      </c>
      <c r="AX1030" s="219">
        <v>1</v>
      </c>
      <c r="AZ1030">
        <v>1</v>
      </c>
      <c r="BA1030">
        <v>0.38800000000000001</v>
      </c>
      <c r="BD1030" t="s">
        <v>17215</v>
      </c>
    </row>
    <row r="1031" spans="2:56" ht="18" x14ac:dyDescent="0.25">
      <c r="B1031">
        <v>1</v>
      </c>
      <c r="C1031" t="s">
        <v>14538</v>
      </c>
      <c r="G1031" t="s">
        <v>16066</v>
      </c>
      <c r="H1031" s="352" t="s">
        <v>11553</v>
      </c>
      <c r="I1031" t="s">
        <v>16082</v>
      </c>
      <c r="J1031" s="352" t="s">
        <v>14439</v>
      </c>
      <c r="K1031">
        <v>1290</v>
      </c>
      <c r="L1031">
        <v>247</v>
      </c>
      <c r="Q1031" s="219">
        <v>7.6</v>
      </c>
      <c r="R1031" s="219">
        <v>0.08</v>
      </c>
      <c r="T1031" s="219">
        <v>2447</v>
      </c>
      <c r="U1031" s="219">
        <v>77</v>
      </c>
      <c r="W1031" s="219">
        <v>2311</v>
      </c>
      <c r="X1031" s="219">
        <v>77</v>
      </c>
      <c r="AC1031">
        <v>2</v>
      </c>
      <c r="AD1031">
        <v>0.4</v>
      </c>
      <c r="AR1031" s="219">
        <v>3.7</v>
      </c>
      <c r="AS1031" s="219">
        <v>0.2</v>
      </c>
      <c r="AT1031" s="219">
        <v>30.3</v>
      </c>
      <c r="AU1031" s="219">
        <v>0.5</v>
      </c>
      <c r="AW1031" s="219">
        <v>33</v>
      </c>
      <c r="AX1031" s="219">
        <v>1</v>
      </c>
      <c r="AZ1031">
        <v>1</v>
      </c>
      <c r="BA1031">
        <v>0.26400000000000001</v>
      </c>
      <c r="BD1031" t="s">
        <v>17215</v>
      </c>
    </row>
    <row r="1032" spans="2:56" ht="18" x14ac:dyDescent="0.25">
      <c r="B1032">
        <v>1</v>
      </c>
      <c r="C1032" t="s">
        <v>14538</v>
      </c>
      <c r="G1032" t="s">
        <v>16066</v>
      </c>
      <c r="H1032" s="352" t="s">
        <v>11553</v>
      </c>
      <c r="I1032" t="s">
        <v>16082</v>
      </c>
      <c r="J1032" s="352" t="s">
        <v>14439</v>
      </c>
      <c r="K1032">
        <v>1290</v>
      </c>
      <c r="L1032">
        <v>247</v>
      </c>
      <c r="Q1032" s="219">
        <v>7.6</v>
      </c>
      <c r="R1032" s="219">
        <v>0.08</v>
      </c>
      <c r="T1032" s="219">
        <v>2447</v>
      </c>
      <c r="U1032" s="219">
        <v>77</v>
      </c>
      <c r="W1032" s="219">
        <v>2311</v>
      </c>
      <c r="X1032" s="219">
        <v>77</v>
      </c>
      <c r="AC1032">
        <v>2</v>
      </c>
      <c r="AD1032">
        <v>0.4</v>
      </c>
      <c r="AR1032" s="219">
        <v>3.7</v>
      </c>
      <c r="AS1032" s="219">
        <v>0.2</v>
      </c>
      <c r="AT1032" s="219">
        <v>30.3</v>
      </c>
      <c r="AU1032" s="219">
        <v>0.5</v>
      </c>
      <c r="AW1032" s="219">
        <v>33</v>
      </c>
      <c r="AX1032" s="219">
        <v>1</v>
      </c>
      <c r="AZ1032">
        <v>1</v>
      </c>
      <c r="BA1032">
        <v>0.59799999999999998</v>
      </c>
      <c r="BD1032" t="s">
        <v>17215</v>
      </c>
    </row>
    <row r="1033" spans="2:56" ht="18" x14ac:dyDescent="0.25">
      <c r="B1033">
        <v>1</v>
      </c>
      <c r="C1033" t="s">
        <v>14538</v>
      </c>
      <c r="G1033" t="s">
        <v>16066</v>
      </c>
      <c r="H1033" s="352" t="s">
        <v>11553</v>
      </c>
      <c r="I1033" t="s">
        <v>16082</v>
      </c>
      <c r="J1033" s="352" t="s">
        <v>14439</v>
      </c>
      <c r="K1033">
        <v>900</v>
      </c>
      <c r="L1033">
        <v>211</v>
      </c>
      <c r="Q1033" s="219">
        <v>7.8</v>
      </c>
      <c r="R1033" s="219">
        <v>0.1</v>
      </c>
      <c r="T1033" s="219">
        <v>2422</v>
      </c>
      <c r="U1033" s="219">
        <v>47</v>
      </c>
      <c r="W1033" s="219">
        <v>2246</v>
      </c>
      <c r="X1033" s="219">
        <v>41</v>
      </c>
      <c r="AC1033">
        <v>2.2999999999999998</v>
      </c>
      <c r="AD1033">
        <v>0.5</v>
      </c>
      <c r="AR1033" s="219">
        <v>3.7</v>
      </c>
      <c r="AS1033" s="219">
        <v>0.2</v>
      </c>
      <c r="AT1033" s="219">
        <v>27</v>
      </c>
      <c r="AU1033" s="219">
        <v>0.1</v>
      </c>
      <c r="AW1033" s="219">
        <v>33</v>
      </c>
      <c r="AX1033" s="219">
        <v>1</v>
      </c>
      <c r="AZ1033">
        <v>1</v>
      </c>
      <c r="BA1033">
        <v>0.23899999999999999</v>
      </c>
      <c r="BD1033" t="s">
        <v>17215</v>
      </c>
    </row>
    <row r="1034" spans="2:56" ht="18" x14ac:dyDescent="0.25">
      <c r="B1034">
        <v>1</v>
      </c>
      <c r="C1034" t="s">
        <v>14538</v>
      </c>
      <c r="G1034" t="s">
        <v>16066</v>
      </c>
      <c r="H1034" s="352" t="s">
        <v>11553</v>
      </c>
      <c r="I1034" t="s">
        <v>16082</v>
      </c>
      <c r="J1034" s="352" t="s">
        <v>14439</v>
      </c>
      <c r="K1034">
        <v>400</v>
      </c>
      <c r="L1034">
        <v>60</v>
      </c>
      <c r="Q1034" s="219">
        <v>8.1</v>
      </c>
      <c r="R1034" s="219">
        <v>0.05</v>
      </c>
      <c r="T1034" s="219">
        <v>2377</v>
      </c>
      <c r="U1034" s="219">
        <v>41</v>
      </c>
      <c r="W1034" s="219">
        <v>2057</v>
      </c>
      <c r="X1034" s="219">
        <v>43</v>
      </c>
      <c r="AC1034">
        <v>3.8</v>
      </c>
      <c r="AD1034">
        <v>3</v>
      </c>
      <c r="AR1034" s="219">
        <v>3.7</v>
      </c>
      <c r="AS1034" s="219">
        <v>0.2</v>
      </c>
      <c r="AT1034" s="219">
        <v>27</v>
      </c>
      <c r="AU1034" s="219">
        <v>0.1</v>
      </c>
      <c r="AW1034" s="219">
        <v>33</v>
      </c>
      <c r="AX1034" s="219">
        <v>1</v>
      </c>
      <c r="AZ1034">
        <v>1</v>
      </c>
      <c r="BA1034">
        <v>0.30099999999999999</v>
      </c>
      <c r="BD1034" t="s">
        <v>17215</v>
      </c>
    </row>
    <row r="1035" spans="2:56" ht="18" x14ac:dyDescent="0.25">
      <c r="B1035">
        <v>1</v>
      </c>
      <c r="C1035" t="s">
        <v>14538</v>
      </c>
      <c r="G1035" t="s">
        <v>16066</v>
      </c>
      <c r="H1035" s="352" t="s">
        <v>11553</v>
      </c>
      <c r="I1035" t="s">
        <v>16082</v>
      </c>
      <c r="J1035" s="352" t="s">
        <v>14439</v>
      </c>
      <c r="K1035">
        <v>900</v>
      </c>
      <c r="L1035">
        <v>211</v>
      </c>
      <c r="Q1035" s="219">
        <v>7.8</v>
      </c>
      <c r="R1035" s="219">
        <v>0.1</v>
      </c>
      <c r="T1035" s="219">
        <v>2422</v>
      </c>
      <c r="U1035" s="219">
        <v>47</v>
      </c>
      <c r="W1035" s="219">
        <v>2246</v>
      </c>
      <c r="X1035" s="219">
        <v>41</v>
      </c>
      <c r="AC1035">
        <v>2.2999999999999998</v>
      </c>
      <c r="AD1035">
        <v>0.5</v>
      </c>
      <c r="AR1035" s="219">
        <v>3.7</v>
      </c>
      <c r="AS1035" s="219">
        <v>0.2</v>
      </c>
      <c r="AT1035" s="219">
        <v>27</v>
      </c>
      <c r="AU1035" s="219">
        <v>0.1</v>
      </c>
      <c r="AW1035" s="219">
        <v>33</v>
      </c>
      <c r="AX1035" s="219">
        <v>1</v>
      </c>
      <c r="AZ1035">
        <v>1</v>
      </c>
      <c r="BA1035">
        <v>0.59799999999999998</v>
      </c>
      <c r="BD1035" t="s">
        <v>17215</v>
      </c>
    </row>
    <row r="1036" spans="2:56" ht="18" x14ac:dyDescent="0.25">
      <c r="B1036">
        <v>1</v>
      </c>
      <c r="C1036" t="s">
        <v>14538</v>
      </c>
      <c r="G1036" t="s">
        <v>16066</v>
      </c>
      <c r="H1036" s="352" t="s">
        <v>11553</v>
      </c>
      <c r="I1036" t="s">
        <v>16082</v>
      </c>
      <c r="J1036" s="352" t="s">
        <v>14439</v>
      </c>
      <c r="K1036">
        <v>1290</v>
      </c>
      <c r="L1036">
        <v>247</v>
      </c>
      <c r="Q1036" s="219">
        <v>7.6</v>
      </c>
      <c r="R1036" s="219">
        <v>0.08</v>
      </c>
      <c r="T1036" s="219">
        <v>2447</v>
      </c>
      <c r="U1036" s="219">
        <v>77</v>
      </c>
      <c r="W1036" s="219">
        <v>2311</v>
      </c>
      <c r="X1036" s="219">
        <v>77</v>
      </c>
      <c r="AC1036">
        <v>2</v>
      </c>
      <c r="AD1036">
        <v>0.4</v>
      </c>
      <c r="AR1036" s="219">
        <v>3.7</v>
      </c>
      <c r="AS1036" s="219">
        <v>0.2</v>
      </c>
      <c r="AT1036" s="219">
        <v>30.3</v>
      </c>
      <c r="AU1036" s="219">
        <v>0.5</v>
      </c>
      <c r="AW1036" s="219">
        <v>33</v>
      </c>
      <c r="AX1036" s="219">
        <v>1</v>
      </c>
      <c r="AZ1036">
        <v>1</v>
      </c>
      <c r="BA1036">
        <v>0.46400000000000002</v>
      </c>
      <c r="BD1036" t="s">
        <v>17215</v>
      </c>
    </row>
    <row r="1037" spans="2:56" ht="18" x14ac:dyDescent="0.25">
      <c r="B1037">
        <v>1</v>
      </c>
      <c r="C1037" t="s">
        <v>14538</v>
      </c>
      <c r="G1037" t="s">
        <v>16066</v>
      </c>
      <c r="H1037" s="352" t="s">
        <v>11553</v>
      </c>
      <c r="I1037" t="s">
        <v>16082</v>
      </c>
      <c r="J1037" s="352" t="s">
        <v>14439</v>
      </c>
      <c r="K1037">
        <v>400</v>
      </c>
      <c r="L1037">
        <v>60</v>
      </c>
      <c r="Q1037" s="219">
        <v>8.1</v>
      </c>
      <c r="R1037" s="219">
        <v>0.05</v>
      </c>
      <c r="T1037" s="219">
        <v>2377</v>
      </c>
      <c r="U1037" s="219">
        <v>41</v>
      </c>
      <c r="W1037" s="219">
        <v>2057</v>
      </c>
      <c r="X1037" s="219">
        <v>43</v>
      </c>
      <c r="AC1037">
        <v>3.8</v>
      </c>
      <c r="AD1037">
        <v>3</v>
      </c>
      <c r="AR1037" s="219">
        <v>3.7</v>
      </c>
      <c r="AS1037" s="219">
        <v>0.2</v>
      </c>
      <c r="AT1037" s="219">
        <v>27</v>
      </c>
      <c r="AU1037" s="219">
        <v>0.1</v>
      </c>
      <c r="AW1037" s="219">
        <v>33</v>
      </c>
      <c r="AX1037" s="219">
        <v>1</v>
      </c>
      <c r="AZ1037">
        <v>1</v>
      </c>
      <c r="BA1037">
        <v>0.09</v>
      </c>
      <c r="BD1037" t="s">
        <v>17215</v>
      </c>
    </row>
    <row r="1038" spans="2:56" ht="18" x14ac:dyDescent="0.25">
      <c r="B1038">
        <v>1</v>
      </c>
      <c r="C1038" t="s">
        <v>14538</v>
      </c>
      <c r="G1038" t="s">
        <v>16066</v>
      </c>
      <c r="H1038" s="352" t="s">
        <v>11553</v>
      </c>
      <c r="I1038" t="s">
        <v>16082</v>
      </c>
      <c r="J1038" s="352" t="s">
        <v>14439</v>
      </c>
      <c r="K1038">
        <v>1290</v>
      </c>
      <c r="L1038">
        <v>247</v>
      </c>
      <c r="Q1038" s="219">
        <v>7.6</v>
      </c>
      <c r="R1038" s="219">
        <v>0.08</v>
      </c>
      <c r="T1038" s="219">
        <v>2447</v>
      </c>
      <c r="U1038" s="219">
        <v>77</v>
      </c>
      <c r="W1038" s="219">
        <v>2311</v>
      </c>
      <c r="X1038" s="219">
        <v>77</v>
      </c>
      <c r="AC1038">
        <v>2</v>
      </c>
      <c r="AD1038">
        <v>0.4</v>
      </c>
      <c r="AR1038" s="219">
        <v>3.7</v>
      </c>
      <c r="AS1038" s="219">
        <v>0.2</v>
      </c>
      <c r="AT1038" s="219">
        <v>30.3</v>
      </c>
      <c r="AU1038" s="219">
        <v>0.5</v>
      </c>
      <c r="AW1038" s="219">
        <v>33</v>
      </c>
      <c r="AX1038" s="219">
        <v>1</v>
      </c>
      <c r="AZ1038">
        <v>1</v>
      </c>
      <c r="BA1038">
        <v>2.3E-2</v>
      </c>
      <c r="BD1038" t="s">
        <v>17215</v>
      </c>
    </row>
    <row r="1039" spans="2:56" ht="18" x14ac:dyDescent="0.25">
      <c r="B1039">
        <v>1</v>
      </c>
      <c r="C1039" t="s">
        <v>14538</v>
      </c>
      <c r="G1039" t="s">
        <v>16066</v>
      </c>
      <c r="H1039" s="352" t="s">
        <v>11553</v>
      </c>
      <c r="I1039" t="s">
        <v>16082</v>
      </c>
      <c r="J1039" s="352" t="s">
        <v>14439</v>
      </c>
      <c r="K1039">
        <v>400</v>
      </c>
      <c r="L1039">
        <v>60</v>
      </c>
      <c r="Q1039" s="219">
        <v>8.1</v>
      </c>
      <c r="R1039" s="219">
        <v>0.05</v>
      </c>
      <c r="T1039" s="219">
        <v>2377</v>
      </c>
      <c r="U1039" s="219">
        <v>41</v>
      </c>
      <c r="W1039" s="219">
        <v>2057</v>
      </c>
      <c r="X1039" s="219">
        <v>43</v>
      </c>
      <c r="AC1039">
        <v>3.8</v>
      </c>
      <c r="AD1039">
        <v>3</v>
      </c>
      <c r="AR1039" s="219">
        <v>3.7</v>
      </c>
      <c r="AS1039" s="219">
        <v>0.2</v>
      </c>
      <c r="AT1039" s="219">
        <v>27</v>
      </c>
      <c r="AU1039" s="219">
        <v>0.1</v>
      </c>
      <c r="AW1039" s="219">
        <v>33</v>
      </c>
      <c r="AX1039" s="219">
        <v>1</v>
      </c>
      <c r="AZ1039">
        <v>1</v>
      </c>
      <c r="BA1039">
        <v>0.373</v>
      </c>
      <c r="BD1039" t="s">
        <v>17215</v>
      </c>
    </row>
    <row r="1040" spans="2:56" ht="18" x14ac:dyDescent="0.25">
      <c r="B1040">
        <v>1</v>
      </c>
      <c r="C1040" t="s">
        <v>14538</v>
      </c>
      <c r="G1040" t="s">
        <v>16066</v>
      </c>
      <c r="H1040" s="352" t="s">
        <v>11553</v>
      </c>
      <c r="I1040" t="s">
        <v>16082</v>
      </c>
      <c r="J1040" s="352" t="s">
        <v>14439</v>
      </c>
      <c r="K1040">
        <v>900</v>
      </c>
      <c r="L1040">
        <v>211</v>
      </c>
      <c r="Q1040" s="219">
        <v>7.8</v>
      </c>
      <c r="R1040" s="219">
        <v>0.1</v>
      </c>
      <c r="T1040" s="219">
        <v>2422</v>
      </c>
      <c r="U1040" s="219">
        <v>47</v>
      </c>
      <c r="W1040" s="219">
        <v>2246</v>
      </c>
      <c r="X1040" s="219">
        <v>41</v>
      </c>
      <c r="AC1040">
        <v>2.2999999999999998</v>
      </c>
      <c r="AD1040">
        <v>0.5</v>
      </c>
      <c r="AR1040" s="219">
        <v>3.7</v>
      </c>
      <c r="AS1040" s="219">
        <v>0.2</v>
      </c>
      <c r="AT1040" s="219">
        <v>27</v>
      </c>
      <c r="AU1040" s="219">
        <v>0.1</v>
      </c>
      <c r="AW1040" s="219">
        <v>33</v>
      </c>
      <c r="AX1040" s="219">
        <v>1</v>
      </c>
      <c r="AZ1040">
        <v>1</v>
      </c>
      <c r="BA1040">
        <v>0.56899999999999995</v>
      </c>
      <c r="BD1040" t="s">
        <v>17215</v>
      </c>
    </row>
    <row r="1041" spans="2:56" ht="18" x14ac:dyDescent="0.25">
      <c r="B1041">
        <v>1</v>
      </c>
      <c r="C1041" t="s">
        <v>14538</v>
      </c>
      <c r="G1041" t="s">
        <v>16066</v>
      </c>
      <c r="H1041" s="352" t="s">
        <v>11553</v>
      </c>
      <c r="I1041" t="s">
        <v>16082</v>
      </c>
      <c r="J1041" s="352" t="s">
        <v>14439</v>
      </c>
      <c r="K1041">
        <v>950</v>
      </c>
      <c r="L1041">
        <v>196</v>
      </c>
      <c r="Q1041" s="219">
        <v>7.8</v>
      </c>
      <c r="R1041" s="219">
        <v>0.09</v>
      </c>
      <c r="T1041" s="219">
        <v>2460</v>
      </c>
      <c r="U1041" s="219">
        <v>52</v>
      </c>
      <c r="W1041" s="219">
        <v>2268</v>
      </c>
      <c r="X1041" s="219">
        <v>54</v>
      </c>
      <c r="AC1041">
        <v>2.5</v>
      </c>
      <c r="AD1041">
        <v>0.5</v>
      </c>
      <c r="AR1041" s="219">
        <v>3.7</v>
      </c>
      <c r="AS1041" s="219">
        <v>0.2</v>
      </c>
      <c r="AT1041" s="219">
        <v>30.3</v>
      </c>
      <c r="AU1041" s="219">
        <v>0.5</v>
      </c>
      <c r="AW1041" s="219">
        <v>33</v>
      </c>
      <c r="AX1041" s="219">
        <v>1</v>
      </c>
      <c r="AZ1041">
        <v>1</v>
      </c>
      <c r="BA1041">
        <v>0.27900000000000003</v>
      </c>
      <c r="BD1041" t="s">
        <v>17215</v>
      </c>
    </row>
    <row r="1042" spans="2:56" ht="18" x14ac:dyDescent="0.25">
      <c r="B1042">
        <v>1</v>
      </c>
      <c r="C1042" t="s">
        <v>14538</v>
      </c>
      <c r="G1042" t="s">
        <v>16066</v>
      </c>
      <c r="H1042" s="352" t="s">
        <v>11553</v>
      </c>
      <c r="I1042" t="s">
        <v>16082</v>
      </c>
      <c r="J1042" s="352" t="s">
        <v>14439</v>
      </c>
      <c r="K1042">
        <v>1340</v>
      </c>
      <c r="L1042">
        <v>207</v>
      </c>
      <c r="Q1042" s="219">
        <v>7.6</v>
      </c>
      <c r="R1042" s="219">
        <v>0.06</v>
      </c>
      <c r="T1042" s="219">
        <v>2442</v>
      </c>
      <c r="U1042" s="219">
        <v>33</v>
      </c>
      <c r="W1042" s="219">
        <v>2336</v>
      </c>
      <c r="X1042" s="219">
        <v>33</v>
      </c>
      <c r="AC1042">
        <v>1.7</v>
      </c>
      <c r="AD1042">
        <v>0.2</v>
      </c>
      <c r="AR1042" s="219">
        <v>3.7</v>
      </c>
      <c r="AS1042" s="219">
        <v>0.2</v>
      </c>
      <c r="AT1042" s="219">
        <v>27</v>
      </c>
      <c r="AU1042" s="219">
        <v>0.1</v>
      </c>
      <c r="AW1042" s="219">
        <v>33</v>
      </c>
      <c r="AX1042" s="219">
        <v>1</v>
      </c>
      <c r="AZ1042">
        <v>1</v>
      </c>
      <c r="BA1042">
        <v>0.497</v>
      </c>
      <c r="BD1042" t="s">
        <v>17215</v>
      </c>
    </row>
    <row r="1043" spans="2:56" ht="18" x14ac:dyDescent="0.25">
      <c r="B1043">
        <v>1</v>
      </c>
      <c r="C1043" t="s">
        <v>14538</v>
      </c>
      <c r="G1043" t="s">
        <v>16066</v>
      </c>
      <c r="H1043" s="352" t="s">
        <v>11553</v>
      </c>
      <c r="I1043" t="s">
        <v>16082</v>
      </c>
      <c r="J1043" s="352" t="s">
        <v>14439</v>
      </c>
      <c r="K1043">
        <v>400</v>
      </c>
      <c r="L1043">
        <v>49</v>
      </c>
      <c r="Q1043" s="219">
        <v>8.1</v>
      </c>
      <c r="R1043" s="219">
        <v>0.04</v>
      </c>
      <c r="T1043" s="219">
        <v>2406</v>
      </c>
      <c r="U1043" s="219">
        <v>47</v>
      </c>
      <c r="W1043" s="219">
        <v>2052</v>
      </c>
      <c r="X1043" s="219">
        <v>38</v>
      </c>
      <c r="AC1043">
        <v>4.3</v>
      </c>
      <c r="AD1043">
        <v>4</v>
      </c>
      <c r="AR1043" s="219">
        <v>3.7</v>
      </c>
      <c r="AS1043" s="219">
        <v>0.2</v>
      </c>
      <c r="AT1043" s="219">
        <v>30.3</v>
      </c>
      <c r="AU1043" s="219">
        <v>0.5</v>
      </c>
      <c r="AW1043" s="219">
        <v>33</v>
      </c>
      <c r="AX1043" s="219">
        <v>1</v>
      </c>
      <c r="AZ1043">
        <v>1</v>
      </c>
      <c r="BA1043">
        <v>1.0189999999999999</v>
      </c>
      <c r="BD1043" t="s">
        <v>17215</v>
      </c>
    </row>
    <row r="1044" spans="2:56" ht="18" x14ac:dyDescent="0.25">
      <c r="B1044">
        <v>1</v>
      </c>
      <c r="C1044" t="s">
        <v>14538</v>
      </c>
      <c r="G1044" t="s">
        <v>16066</v>
      </c>
      <c r="H1044" s="352" t="s">
        <v>11553</v>
      </c>
      <c r="I1044" t="s">
        <v>16082</v>
      </c>
      <c r="J1044" s="352" t="s">
        <v>14439</v>
      </c>
      <c r="K1044">
        <v>1340</v>
      </c>
      <c r="L1044">
        <v>207</v>
      </c>
      <c r="Q1044" s="219">
        <v>7.6</v>
      </c>
      <c r="R1044" s="219">
        <v>0.06</v>
      </c>
      <c r="T1044" s="219">
        <v>2442</v>
      </c>
      <c r="U1044" s="219">
        <v>33</v>
      </c>
      <c r="W1044" s="219">
        <v>2336</v>
      </c>
      <c r="X1044" s="219">
        <v>33</v>
      </c>
      <c r="AC1044">
        <v>1.7</v>
      </c>
      <c r="AD1044">
        <v>0.2</v>
      </c>
      <c r="AR1044" s="219">
        <v>3.7</v>
      </c>
      <c r="AS1044" s="219">
        <v>0.2</v>
      </c>
      <c r="AT1044" s="219">
        <v>27</v>
      </c>
      <c r="AU1044" s="219">
        <v>0.1</v>
      </c>
      <c r="AW1044" s="219">
        <v>33</v>
      </c>
      <c r="AX1044" s="219">
        <v>1</v>
      </c>
      <c r="AZ1044">
        <v>1</v>
      </c>
      <c r="BA1044">
        <v>0.434</v>
      </c>
      <c r="BD1044" t="s">
        <v>17215</v>
      </c>
    </row>
    <row r="1045" spans="2:56" ht="18" x14ac:dyDescent="0.25">
      <c r="B1045">
        <v>1</v>
      </c>
      <c r="C1045" t="s">
        <v>14538</v>
      </c>
      <c r="G1045" t="s">
        <v>16066</v>
      </c>
      <c r="H1045" s="352" t="s">
        <v>11553</v>
      </c>
      <c r="I1045" t="s">
        <v>16082</v>
      </c>
      <c r="J1045" s="352" t="s">
        <v>14439</v>
      </c>
      <c r="K1045">
        <v>950</v>
      </c>
      <c r="L1045">
        <v>196</v>
      </c>
      <c r="Q1045" s="219">
        <v>7.8</v>
      </c>
      <c r="R1045" s="219">
        <v>0.09</v>
      </c>
      <c r="T1045" s="219">
        <v>2460</v>
      </c>
      <c r="U1045" s="219">
        <v>52</v>
      </c>
      <c r="W1045" s="219">
        <v>2268</v>
      </c>
      <c r="X1045" s="219">
        <v>54</v>
      </c>
      <c r="AC1045">
        <v>2.5</v>
      </c>
      <c r="AD1045">
        <v>0.5</v>
      </c>
      <c r="AR1045" s="219">
        <v>3.7</v>
      </c>
      <c r="AS1045" s="219">
        <v>0.2</v>
      </c>
      <c r="AT1045" s="219">
        <v>30.3</v>
      </c>
      <c r="AU1045" s="219">
        <v>0.5</v>
      </c>
      <c r="AW1045" s="219">
        <v>33</v>
      </c>
      <c r="AX1045" s="219">
        <v>1</v>
      </c>
      <c r="AZ1045">
        <v>1</v>
      </c>
      <c r="BA1045">
        <v>0.88700000000000001</v>
      </c>
      <c r="BD1045" t="s">
        <v>17215</v>
      </c>
    </row>
    <row r="1046" spans="2:56" ht="18" x14ac:dyDescent="0.25">
      <c r="B1046">
        <v>1</v>
      </c>
      <c r="C1046" t="s">
        <v>14538</v>
      </c>
      <c r="G1046" t="s">
        <v>16066</v>
      </c>
      <c r="H1046" s="352" t="s">
        <v>11553</v>
      </c>
      <c r="I1046" t="s">
        <v>16082</v>
      </c>
      <c r="J1046" s="352" t="s">
        <v>14439</v>
      </c>
      <c r="K1046">
        <v>400</v>
      </c>
      <c r="L1046">
        <v>49</v>
      </c>
      <c r="Q1046" s="219">
        <v>8.1</v>
      </c>
      <c r="R1046" s="219">
        <v>0.04</v>
      </c>
      <c r="T1046" s="219">
        <v>2406</v>
      </c>
      <c r="U1046" s="219">
        <v>47</v>
      </c>
      <c r="W1046" s="219">
        <v>2052</v>
      </c>
      <c r="X1046" s="219">
        <v>38</v>
      </c>
      <c r="AC1046">
        <v>4.3</v>
      </c>
      <c r="AD1046">
        <v>4</v>
      </c>
      <c r="AR1046" s="219">
        <v>3.7</v>
      </c>
      <c r="AS1046" s="219">
        <v>0.2</v>
      </c>
      <c r="AT1046" s="219">
        <v>30.3</v>
      </c>
      <c r="AU1046" s="219">
        <v>0.5</v>
      </c>
      <c r="AW1046" s="219">
        <v>33</v>
      </c>
      <c r="AX1046" s="219">
        <v>1</v>
      </c>
      <c r="AZ1046">
        <v>1</v>
      </c>
      <c r="BA1046">
        <v>-5.0999999999999997E-2</v>
      </c>
      <c r="BD1046" t="s">
        <v>17215</v>
      </c>
    </row>
    <row r="1047" spans="2:56" ht="18" x14ac:dyDescent="0.25">
      <c r="B1047">
        <v>1</v>
      </c>
      <c r="C1047" t="s">
        <v>14538</v>
      </c>
      <c r="G1047" t="s">
        <v>16066</v>
      </c>
      <c r="H1047" s="352" t="s">
        <v>11553</v>
      </c>
      <c r="I1047" t="s">
        <v>16082</v>
      </c>
      <c r="J1047" s="352" t="s">
        <v>14439</v>
      </c>
      <c r="K1047">
        <v>1340</v>
      </c>
      <c r="L1047">
        <v>207</v>
      </c>
      <c r="Q1047" s="219">
        <v>7.6</v>
      </c>
      <c r="R1047" s="219">
        <v>0.06</v>
      </c>
      <c r="T1047" s="219">
        <v>2442</v>
      </c>
      <c r="U1047" s="219">
        <v>33</v>
      </c>
      <c r="W1047" s="219">
        <v>2336</v>
      </c>
      <c r="X1047" s="219">
        <v>33</v>
      </c>
      <c r="AC1047">
        <v>1.7</v>
      </c>
      <c r="AD1047">
        <v>0.2</v>
      </c>
      <c r="AR1047" s="219">
        <v>3.7</v>
      </c>
      <c r="AS1047" s="219">
        <v>0.2</v>
      </c>
      <c r="AT1047" s="219">
        <v>27</v>
      </c>
      <c r="AU1047" s="219">
        <v>0.1</v>
      </c>
      <c r="AW1047" s="219">
        <v>33</v>
      </c>
      <c r="AX1047" s="219">
        <v>1</v>
      </c>
      <c r="AZ1047">
        <v>1</v>
      </c>
      <c r="BA1047">
        <v>3.6999999999999998E-2</v>
      </c>
      <c r="BD1047" t="s">
        <v>17215</v>
      </c>
    </row>
    <row r="1048" spans="2:56" ht="18" x14ac:dyDescent="0.25">
      <c r="B1048">
        <v>1</v>
      </c>
      <c r="C1048" t="s">
        <v>14538</v>
      </c>
      <c r="G1048" t="s">
        <v>16066</v>
      </c>
      <c r="H1048" s="352" t="s">
        <v>11553</v>
      </c>
      <c r="I1048" t="s">
        <v>16082</v>
      </c>
      <c r="J1048" s="352" t="s">
        <v>14439</v>
      </c>
      <c r="K1048">
        <v>1290</v>
      </c>
      <c r="L1048">
        <v>247</v>
      </c>
      <c r="Q1048" s="219">
        <v>7.6</v>
      </c>
      <c r="R1048" s="219">
        <v>0.08</v>
      </c>
      <c r="T1048" s="219">
        <v>2447</v>
      </c>
      <c r="U1048" s="219">
        <v>77</v>
      </c>
      <c r="W1048" s="219">
        <v>2311</v>
      </c>
      <c r="X1048" s="219">
        <v>77</v>
      </c>
      <c r="AC1048">
        <v>2</v>
      </c>
      <c r="AD1048">
        <v>0.4</v>
      </c>
      <c r="AR1048" s="219">
        <v>3.7</v>
      </c>
      <c r="AS1048" s="219">
        <v>0.2</v>
      </c>
      <c r="AT1048" s="219">
        <v>30.3</v>
      </c>
      <c r="AU1048" s="219">
        <v>0.5</v>
      </c>
      <c r="AW1048" s="219">
        <v>33</v>
      </c>
      <c r="AX1048" s="219">
        <v>1</v>
      </c>
      <c r="AZ1048">
        <v>1</v>
      </c>
      <c r="BA1048">
        <v>0.09</v>
      </c>
      <c r="BD1048" t="s">
        <v>17215</v>
      </c>
    </row>
    <row r="1049" spans="2:56" ht="18" x14ac:dyDescent="0.25">
      <c r="B1049">
        <v>1</v>
      </c>
      <c r="C1049" t="s">
        <v>14538</v>
      </c>
      <c r="G1049" t="s">
        <v>16066</v>
      </c>
      <c r="H1049" s="352" t="s">
        <v>11553</v>
      </c>
      <c r="I1049" t="s">
        <v>16082</v>
      </c>
      <c r="J1049" s="352" t="s">
        <v>14439</v>
      </c>
      <c r="K1049">
        <v>950</v>
      </c>
      <c r="L1049">
        <v>196</v>
      </c>
      <c r="Q1049" s="219">
        <v>7.8</v>
      </c>
      <c r="R1049" s="219">
        <v>0.09</v>
      </c>
      <c r="T1049" s="219">
        <v>2460</v>
      </c>
      <c r="U1049" s="219">
        <v>52</v>
      </c>
      <c r="W1049" s="219">
        <v>2268</v>
      </c>
      <c r="X1049" s="219">
        <v>54</v>
      </c>
      <c r="AC1049">
        <v>2.5</v>
      </c>
      <c r="AD1049">
        <v>0.5</v>
      </c>
      <c r="AR1049" s="219">
        <v>3.7</v>
      </c>
      <c r="AS1049" s="219">
        <v>0.2</v>
      </c>
      <c r="AT1049" s="219">
        <v>30.3</v>
      </c>
      <c r="AU1049" s="219">
        <v>0.5</v>
      </c>
      <c r="AW1049" s="219">
        <v>33</v>
      </c>
      <c r="AX1049" s="219">
        <v>1</v>
      </c>
      <c r="AZ1049">
        <v>1</v>
      </c>
      <c r="BA1049">
        <v>0.41899999999999998</v>
      </c>
      <c r="BD1049" t="s">
        <v>17215</v>
      </c>
    </row>
    <row r="1050" spans="2:56" ht="18" x14ac:dyDescent="0.25">
      <c r="B1050">
        <v>1</v>
      </c>
      <c r="C1050" t="s">
        <v>14538</v>
      </c>
      <c r="G1050" t="s">
        <v>16066</v>
      </c>
      <c r="H1050" s="352" t="s">
        <v>11553</v>
      </c>
      <c r="I1050" t="s">
        <v>16082</v>
      </c>
      <c r="J1050" s="352" t="s">
        <v>14439</v>
      </c>
      <c r="K1050">
        <v>400</v>
      </c>
      <c r="L1050">
        <v>60</v>
      </c>
      <c r="Q1050" s="219">
        <v>8.1</v>
      </c>
      <c r="R1050" s="219">
        <v>0.05</v>
      </c>
      <c r="T1050" s="219">
        <v>2377</v>
      </c>
      <c r="U1050" s="219">
        <v>41</v>
      </c>
      <c r="W1050" s="219">
        <v>2057</v>
      </c>
      <c r="X1050" s="219">
        <v>43</v>
      </c>
      <c r="AC1050">
        <v>3.8</v>
      </c>
      <c r="AD1050">
        <v>3</v>
      </c>
      <c r="AR1050" s="219">
        <v>3.7</v>
      </c>
      <c r="AS1050" s="219">
        <v>0.2</v>
      </c>
      <c r="AT1050" s="219">
        <v>27</v>
      </c>
      <c r="AU1050" s="219">
        <v>0.1</v>
      </c>
      <c r="AW1050" s="219">
        <v>33</v>
      </c>
      <c r="AX1050" s="219">
        <v>1</v>
      </c>
      <c r="AZ1050">
        <v>1</v>
      </c>
      <c r="BA1050">
        <v>0.51800000000000002</v>
      </c>
      <c r="BD1050" t="s">
        <v>17215</v>
      </c>
    </row>
    <row r="1051" spans="2:56" ht="18" x14ac:dyDescent="0.25">
      <c r="B1051">
        <v>1</v>
      </c>
      <c r="C1051" t="s">
        <v>14538</v>
      </c>
      <c r="G1051" t="s">
        <v>16066</v>
      </c>
      <c r="H1051" s="352" t="s">
        <v>11553</v>
      </c>
      <c r="I1051" t="s">
        <v>16082</v>
      </c>
      <c r="J1051" s="352" t="s">
        <v>14439</v>
      </c>
      <c r="K1051">
        <v>1290</v>
      </c>
      <c r="L1051">
        <v>247</v>
      </c>
      <c r="Q1051" s="219">
        <v>7.6</v>
      </c>
      <c r="R1051" s="219">
        <v>0.08</v>
      </c>
      <c r="T1051" s="219">
        <v>2447</v>
      </c>
      <c r="U1051" s="219">
        <v>77</v>
      </c>
      <c r="W1051" s="219">
        <v>2311</v>
      </c>
      <c r="X1051" s="219">
        <v>77</v>
      </c>
      <c r="AC1051">
        <v>2</v>
      </c>
      <c r="AD1051">
        <v>0.4</v>
      </c>
      <c r="AR1051" s="219">
        <v>3.7</v>
      </c>
      <c r="AS1051" s="219">
        <v>0.2</v>
      </c>
      <c r="AT1051" s="219">
        <v>30.3</v>
      </c>
      <c r="AU1051" s="219">
        <v>0.5</v>
      </c>
      <c r="AW1051" s="219">
        <v>33</v>
      </c>
      <c r="AX1051" s="219">
        <v>1</v>
      </c>
      <c r="AZ1051">
        <v>1</v>
      </c>
      <c r="BA1051">
        <v>0.85899999999999999</v>
      </c>
      <c r="BD1051" t="s">
        <v>17215</v>
      </c>
    </row>
    <row r="1052" spans="2:56" ht="18" x14ac:dyDescent="0.25">
      <c r="B1052">
        <v>1</v>
      </c>
      <c r="C1052" t="s">
        <v>14538</v>
      </c>
      <c r="G1052" t="s">
        <v>16066</v>
      </c>
      <c r="H1052" s="352" t="s">
        <v>11553</v>
      </c>
      <c r="I1052" t="s">
        <v>16082</v>
      </c>
      <c r="J1052" s="352" t="s">
        <v>14439</v>
      </c>
      <c r="K1052">
        <v>400</v>
      </c>
      <c r="L1052">
        <v>49</v>
      </c>
      <c r="Q1052" s="219">
        <v>8.1</v>
      </c>
      <c r="R1052" s="219">
        <v>0.04</v>
      </c>
      <c r="T1052" s="219">
        <v>2406</v>
      </c>
      <c r="U1052" s="219">
        <v>47</v>
      </c>
      <c r="W1052" s="219">
        <v>2052</v>
      </c>
      <c r="X1052" s="219">
        <v>38</v>
      </c>
      <c r="AC1052">
        <v>4.3</v>
      </c>
      <c r="AD1052">
        <v>4</v>
      </c>
      <c r="AR1052" s="219">
        <v>3.7</v>
      </c>
      <c r="AS1052" s="219">
        <v>0.2</v>
      </c>
      <c r="AT1052" s="219">
        <v>30.3</v>
      </c>
      <c r="AU1052" s="219">
        <v>0.5</v>
      </c>
      <c r="AW1052" s="219">
        <v>33</v>
      </c>
      <c r="AX1052" s="219">
        <v>1</v>
      </c>
      <c r="AZ1052">
        <v>1</v>
      </c>
      <c r="BA1052">
        <v>1.2549999999999999</v>
      </c>
      <c r="BD1052" t="s">
        <v>17215</v>
      </c>
    </row>
    <row r="1053" spans="2:56" ht="18" x14ac:dyDescent="0.25">
      <c r="B1053">
        <v>1</v>
      </c>
      <c r="C1053" t="s">
        <v>14538</v>
      </c>
      <c r="G1053" t="s">
        <v>16066</v>
      </c>
      <c r="H1053" s="352" t="s">
        <v>11553</v>
      </c>
      <c r="I1053" t="s">
        <v>16082</v>
      </c>
      <c r="J1053" s="352" t="s">
        <v>14439</v>
      </c>
      <c r="K1053">
        <v>900</v>
      </c>
      <c r="L1053">
        <v>211</v>
      </c>
      <c r="Q1053" s="219">
        <v>7.8</v>
      </c>
      <c r="R1053" s="219">
        <v>0.1</v>
      </c>
      <c r="T1053" s="219">
        <v>2422</v>
      </c>
      <c r="U1053" s="219">
        <v>47</v>
      </c>
      <c r="W1053" s="219">
        <v>2246</v>
      </c>
      <c r="X1053" s="219">
        <v>41</v>
      </c>
      <c r="AC1053">
        <v>2.2999999999999998</v>
      </c>
      <c r="AD1053">
        <v>0.5</v>
      </c>
      <c r="AR1053" s="219">
        <v>3.7</v>
      </c>
      <c r="AS1053" s="219">
        <v>0.2</v>
      </c>
      <c r="AT1053" s="219">
        <v>27</v>
      </c>
      <c r="AU1053" s="219">
        <v>0.1</v>
      </c>
      <c r="AW1053" s="219">
        <v>33</v>
      </c>
      <c r="AX1053" s="219">
        <v>1</v>
      </c>
      <c r="AZ1053">
        <v>1</v>
      </c>
      <c r="BA1053">
        <v>0.72599999999999998</v>
      </c>
      <c r="BD1053" t="s">
        <v>17215</v>
      </c>
    </row>
    <row r="1054" spans="2:56" ht="18" x14ac:dyDescent="0.25">
      <c r="B1054">
        <v>1</v>
      </c>
      <c r="C1054" t="s">
        <v>14538</v>
      </c>
      <c r="G1054" t="s">
        <v>16066</v>
      </c>
      <c r="H1054" s="352" t="s">
        <v>11553</v>
      </c>
      <c r="I1054" t="s">
        <v>16082</v>
      </c>
      <c r="J1054" s="352" t="s">
        <v>14439</v>
      </c>
      <c r="K1054">
        <v>400</v>
      </c>
      <c r="L1054">
        <v>60</v>
      </c>
      <c r="Q1054" s="219">
        <v>8.1</v>
      </c>
      <c r="R1054" s="219">
        <v>0.05</v>
      </c>
      <c r="T1054" s="219">
        <v>2377</v>
      </c>
      <c r="U1054" s="219">
        <v>41</v>
      </c>
      <c r="W1054" s="219">
        <v>2057</v>
      </c>
      <c r="X1054" s="219">
        <v>43</v>
      </c>
      <c r="AC1054">
        <v>3.8</v>
      </c>
      <c r="AD1054">
        <v>3</v>
      </c>
      <c r="AR1054" s="219">
        <v>3.7</v>
      </c>
      <c r="AS1054" s="219">
        <v>0.2</v>
      </c>
      <c r="AT1054" s="219">
        <v>27</v>
      </c>
      <c r="AU1054" s="219">
        <v>0.1</v>
      </c>
      <c r="AW1054" s="219">
        <v>33</v>
      </c>
      <c r="AX1054" s="219">
        <v>1</v>
      </c>
      <c r="AZ1054">
        <v>1</v>
      </c>
      <c r="BA1054">
        <v>0.86399999999999999</v>
      </c>
      <c r="BD1054" t="s">
        <v>17215</v>
      </c>
    </row>
    <row r="1055" spans="2:56" ht="18" x14ac:dyDescent="0.25">
      <c r="B1055">
        <v>1</v>
      </c>
      <c r="C1055" t="s">
        <v>14538</v>
      </c>
      <c r="G1055" t="s">
        <v>16066</v>
      </c>
      <c r="H1055" s="352" t="s">
        <v>11553</v>
      </c>
      <c r="I1055" t="s">
        <v>16082</v>
      </c>
      <c r="J1055" s="352" t="s">
        <v>14439</v>
      </c>
      <c r="K1055">
        <v>900</v>
      </c>
      <c r="L1055">
        <v>211</v>
      </c>
      <c r="Q1055" s="219">
        <v>7.8</v>
      </c>
      <c r="R1055" s="219">
        <v>0.1</v>
      </c>
      <c r="T1055" s="219">
        <v>2422</v>
      </c>
      <c r="U1055" s="219">
        <v>47</v>
      </c>
      <c r="W1055" s="219">
        <v>2246</v>
      </c>
      <c r="X1055" s="219">
        <v>41</v>
      </c>
      <c r="AC1055">
        <v>2.2999999999999998</v>
      </c>
      <c r="AD1055">
        <v>0.5</v>
      </c>
      <c r="AR1055" s="219">
        <v>3.7</v>
      </c>
      <c r="AS1055" s="219">
        <v>0.2</v>
      </c>
      <c r="AT1055" s="219">
        <v>27</v>
      </c>
      <c r="AU1055" s="219">
        <v>0.1</v>
      </c>
      <c r="AW1055" s="219">
        <v>33</v>
      </c>
      <c r="AX1055" s="219">
        <v>1</v>
      </c>
      <c r="AZ1055">
        <v>1</v>
      </c>
      <c r="BA1055">
        <v>0.51100000000000001</v>
      </c>
      <c r="BD1055" t="s">
        <v>17215</v>
      </c>
    </row>
    <row r="1056" spans="2:56" ht="18" x14ac:dyDescent="0.25">
      <c r="B1056">
        <v>1</v>
      </c>
      <c r="C1056" t="s">
        <v>14538</v>
      </c>
      <c r="G1056" t="s">
        <v>16066</v>
      </c>
      <c r="H1056" s="352" t="s">
        <v>11553</v>
      </c>
      <c r="I1056" t="s">
        <v>16082</v>
      </c>
      <c r="J1056" s="352" t="s">
        <v>14439</v>
      </c>
      <c r="K1056">
        <v>400</v>
      </c>
      <c r="L1056">
        <v>60</v>
      </c>
      <c r="Q1056" s="219">
        <v>8.1</v>
      </c>
      <c r="R1056" s="219">
        <v>0.05</v>
      </c>
      <c r="T1056" s="219">
        <v>2377</v>
      </c>
      <c r="U1056" s="219">
        <v>41</v>
      </c>
      <c r="W1056" s="219">
        <v>2057</v>
      </c>
      <c r="X1056" s="219">
        <v>43</v>
      </c>
      <c r="AC1056">
        <v>3.8</v>
      </c>
      <c r="AD1056">
        <v>3</v>
      </c>
      <c r="AR1056" s="219">
        <v>3.7</v>
      </c>
      <c r="AS1056" s="219">
        <v>0.2</v>
      </c>
      <c r="AT1056" s="219">
        <v>27</v>
      </c>
      <c r="AU1056" s="219">
        <v>0.1</v>
      </c>
      <c r="AW1056" s="219">
        <v>33</v>
      </c>
      <c r="AX1056" s="219">
        <v>1</v>
      </c>
      <c r="AZ1056">
        <v>1</v>
      </c>
      <c r="BA1056">
        <v>9.4E-2</v>
      </c>
      <c r="BD1056" t="s">
        <v>17215</v>
      </c>
    </row>
    <row r="1057" spans="2:56" ht="18" x14ac:dyDescent="0.25">
      <c r="B1057">
        <v>1</v>
      </c>
      <c r="C1057" t="s">
        <v>14538</v>
      </c>
      <c r="G1057" t="s">
        <v>16066</v>
      </c>
      <c r="H1057" s="352" t="s">
        <v>11553</v>
      </c>
      <c r="I1057" t="s">
        <v>16082</v>
      </c>
      <c r="J1057" s="352" t="s">
        <v>14439</v>
      </c>
      <c r="K1057">
        <v>1340</v>
      </c>
      <c r="L1057">
        <v>207</v>
      </c>
      <c r="Q1057" s="219">
        <v>7.6</v>
      </c>
      <c r="R1057" s="219">
        <v>0.06</v>
      </c>
      <c r="T1057" s="219">
        <v>2442</v>
      </c>
      <c r="U1057" s="219">
        <v>33</v>
      </c>
      <c r="W1057" s="219">
        <v>2336</v>
      </c>
      <c r="X1057" s="219">
        <v>33</v>
      </c>
      <c r="AC1057">
        <v>1.7</v>
      </c>
      <c r="AD1057">
        <v>0.2</v>
      </c>
      <c r="AR1057" s="219">
        <v>3.7</v>
      </c>
      <c r="AS1057" s="219">
        <v>0.2</v>
      </c>
      <c r="AT1057" s="219">
        <v>27</v>
      </c>
      <c r="AU1057" s="219">
        <v>0.1</v>
      </c>
      <c r="AW1057" s="219">
        <v>33</v>
      </c>
      <c r="AX1057" s="219">
        <v>1</v>
      </c>
      <c r="AZ1057">
        <v>1</v>
      </c>
      <c r="BA1057">
        <v>0.44500000000000001</v>
      </c>
      <c r="BD1057" t="s">
        <v>17215</v>
      </c>
    </row>
    <row r="1058" spans="2:56" ht="18" x14ac:dyDescent="0.25">
      <c r="B1058">
        <v>1</v>
      </c>
      <c r="C1058" t="s">
        <v>14538</v>
      </c>
      <c r="G1058" t="s">
        <v>16066</v>
      </c>
      <c r="H1058" s="352" t="s">
        <v>11553</v>
      </c>
      <c r="I1058" t="s">
        <v>16082</v>
      </c>
      <c r="J1058" s="352" t="s">
        <v>14439</v>
      </c>
      <c r="K1058">
        <v>950</v>
      </c>
      <c r="L1058">
        <v>196</v>
      </c>
      <c r="Q1058" s="219">
        <v>7.8</v>
      </c>
      <c r="R1058" s="219">
        <v>0.09</v>
      </c>
      <c r="T1058" s="219">
        <v>2460</v>
      </c>
      <c r="U1058" s="219">
        <v>52</v>
      </c>
      <c r="W1058" s="219">
        <v>2268</v>
      </c>
      <c r="X1058" s="219">
        <v>54</v>
      </c>
      <c r="AC1058">
        <v>2.5</v>
      </c>
      <c r="AD1058">
        <v>0.5</v>
      </c>
      <c r="AR1058" s="219">
        <v>3.7</v>
      </c>
      <c r="AS1058" s="219">
        <v>0.2</v>
      </c>
      <c r="AT1058" s="219">
        <v>30.3</v>
      </c>
      <c r="AU1058" s="219">
        <v>0.5</v>
      </c>
      <c r="AW1058" s="219">
        <v>33</v>
      </c>
      <c r="AX1058" s="219">
        <v>1</v>
      </c>
      <c r="AZ1058">
        <v>1</v>
      </c>
      <c r="BA1058">
        <v>0.52400000000000002</v>
      </c>
      <c r="BD1058" t="s">
        <v>17215</v>
      </c>
    </row>
    <row r="1059" spans="2:56" ht="18" x14ac:dyDescent="0.25">
      <c r="B1059">
        <v>1</v>
      </c>
      <c r="C1059" t="s">
        <v>14538</v>
      </c>
      <c r="G1059" t="s">
        <v>16066</v>
      </c>
      <c r="H1059" s="352" t="s">
        <v>11553</v>
      </c>
      <c r="I1059" t="s">
        <v>16080</v>
      </c>
      <c r="J1059" s="352" t="s">
        <v>14439</v>
      </c>
      <c r="K1059">
        <v>1290</v>
      </c>
      <c r="L1059">
        <v>247</v>
      </c>
      <c r="Q1059" s="219">
        <v>7.6</v>
      </c>
      <c r="R1059" s="219">
        <v>0.08</v>
      </c>
      <c r="T1059" s="219">
        <v>2447</v>
      </c>
      <c r="U1059" s="219">
        <v>77</v>
      </c>
      <c r="W1059" s="219">
        <v>2311</v>
      </c>
      <c r="X1059" s="219">
        <v>77</v>
      </c>
      <c r="AC1059">
        <v>2</v>
      </c>
      <c r="AD1059">
        <v>0.4</v>
      </c>
      <c r="AR1059" s="219">
        <v>3.7</v>
      </c>
      <c r="AS1059" s="219">
        <v>0.2</v>
      </c>
      <c r="AT1059" s="219">
        <v>30.3</v>
      </c>
      <c r="AU1059" s="219">
        <v>0.5</v>
      </c>
      <c r="AW1059" s="219">
        <v>33</v>
      </c>
      <c r="AX1059" s="219">
        <v>1</v>
      </c>
      <c r="AZ1059">
        <v>1</v>
      </c>
      <c r="BA1059">
        <v>0.60499999999999998</v>
      </c>
      <c r="BD1059" t="s">
        <v>17215</v>
      </c>
    </row>
    <row r="1060" spans="2:56" ht="18" x14ac:dyDescent="0.25">
      <c r="B1060">
        <v>1</v>
      </c>
      <c r="C1060" t="s">
        <v>14538</v>
      </c>
      <c r="G1060" t="s">
        <v>16066</v>
      </c>
      <c r="H1060" s="352" t="s">
        <v>11553</v>
      </c>
      <c r="I1060" t="s">
        <v>16080</v>
      </c>
      <c r="J1060" s="352" t="s">
        <v>14439</v>
      </c>
      <c r="K1060">
        <v>900</v>
      </c>
      <c r="L1060">
        <v>211</v>
      </c>
      <c r="Q1060" s="219">
        <v>7.8</v>
      </c>
      <c r="R1060" s="219">
        <v>0.1</v>
      </c>
      <c r="T1060" s="219">
        <v>2422</v>
      </c>
      <c r="U1060" s="219">
        <v>47</v>
      </c>
      <c r="W1060" s="219">
        <v>2246</v>
      </c>
      <c r="X1060" s="219">
        <v>41</v>
      </c>
      <c r="AC1060">
        <v>2.2999999999999998</v>
      </c>
      <c r="AD1060">
        <v>0.5</v>
      </c>
      <c r="AR1060" s="219">
        <v>3.7</v>
      </c>
      <c r="AS1060" s="219">
        <v>0.2</v>
      </c>
      <c r="AT1060" s="219">
        <v>27</v>
      </c>
      <c r="AU1060" s="219">
        <v>0.1</v>
      </c>
      <c r="AW1060" s="219">
        <v>33</v>
      </c>
      <c r="AX1060" s="219">
        <v>1</v>
      </c>
      <c r="AZ1060">
        <v>1</v>
      </c>
      <c r="BA1060">
        <v>0.28399999999999997</v>
      </c>
      <c r="BD1060" t="s">
        <v>17215</v>
      </c>
    </row>
    <row r="1061" spans="2:56" ht="18" x14ac:dyDescent="0.25">
      <c r="B1061">
        <v>1</v>
      </c>
      <c r="C1061" t="s">
        <v>14538</v>
      </c>
      <c r="G1061" t="s">
        <v>16066</v>
      </c>
      <c r="H1061" s="352" t="s">
        <v>11553</v>
      </c>
      <c r="I1061" t="s">
        <v>16080</v>
      </c>
      <c r="J1061" s="352" t="s">
        <v>14439</v>
      </c>
      <c r="K1061">
        <v>1290</v>
      </c>
      <c r="L1061">
        <v>247</v>
      </c>
      <c r="Q1061" s="219">
        <v>7.6</v>
      </c>
      <c r="R1061" s="219">
        <v>0.08</v>
      </c>
      <c r="T1061" s="219">
        <v>2447</v>
      </c>
      <c r="U1061" s="219">
        <v>77</v>
      </c>
      <c r="W1061" s="219">
        <v>2311</v>
      </c>
      <c r="X1061" s="219">
        <v>77</v>
      </c>
      <c r="AC1061">
        <v>2</v>
      </c>
      <c r="AD1061">
        <v>0.4</v>
      </c>
      <c r="AR1061" s="219">
        <v>3.7</v>
      </c>
      <c r="AS1061" s="219">
        <v>0.2</v>
      </c>
      <c r="AT1061" s="219">
        <v>30.3</v>
      </c>
      <c r="AU1061" s="219">
        <v>0.5</v>
      </c>
      <c r="AW1061" s="219">
        <v>33</v>
      </c>
      <c r="AX1061" s="219">
        <v>1</v>
      </c>
      <c r="AZ1061">
        <v>1</v>
      </c>
      <c r="BA1061">
        <v>0.48799999999999999</v>
      </c>
      <c r="BD1061" t="s">
        <v>17215</v>
      </c>
    </row>
    <row r="1062" spans="2:56" ht="18" x14ac:dyDescent="0.25">
      <c r="B1062">
        <v>1</v>
      </c>
      <c r="C1062" t="s">
        <v>14538</v>
      </c>
      <c r="G1062" t="s">
        <v>16066</v>
      </c>
      <c r="H1062" s="352" t="s">
        <v>11553</v>
      </c>
      <c r="I1062" t="s">
        <v>16080</v>
      </c>
      <c r="J1062" s="352" t="s">
        <v>14439</v>
      </c>
      <c r="K1062">
        <v>400</v>
      </c>
      <c r="L1062">
        <v>60</v>
      </c>
      <c r="Q1062" s="219">
        <v>8.1</v>
      </c>
      <c r="R1062" s="219">
        <v>0.05</v>
      </c>
      <c r="T1062" s="219">
        <v>2377</v>
      </c>
      <c r="U1062" s="219">
        <v>41</v>
      </c>
      <c r="W1062" s="219">
        <v>2057</v>
      </c>
      <c r="X1062" s="219">
        <v>43</v>
      </c>
      <c r="AC1062">
        <v>3.8</v>
      </c>
      <c r="AD1062">
        <v>3</v>
      </c>
      <c r="AR1062" s="219">
        <v>3.7</v>
      </c>
      <c r="AS1062" s="219">
        <v>0.2</v>
      </c>
      <c r="AT1062" s="219">
        <v>27</v>
      </c>
      <c r="AU1062" s="219">
        <v>0.1</v>
      </c>
      <c r="AW1062" s="219">
        <v>33</v>
      </c>
      <c r="AX1062" s="219">
        <v>1</v>
      </c>
      <c r="AZ1062">
        <v>1</v>
      </c>
      <c r="BA1062">
        <v>0.14599999999999999</v>
      </c>
      <c r="BD1062" t="s">
        <v>17215</v>
      </c>
    </row>
    <row r="1063" spans="2:56" ht="18" x14ac:dyDescent="0.25">
      <c r="B1063">
        <v>1</v>
      </c>
      <c r="C1063" t="s">
        <v>14538</v>
      </c>
      <c r="G1063" t="s">
        <v>16066</v>
      </c>
      <c r="H1063" s="352" t="s">
        <v>11553</v>
      </c>
      <c r="I1063" t="s">
        <v>16080</v>
      </c>
      <c r="J1063" s="352" t="s">
        <v>14439</v>
      </c>
      <c r="K1063">
        <v>900</v>
      </c>
      <c r="L1063">
        <v>211</v>
      </c>
      <c r="Q1063" s="219">
        <v>7.8</v>
      </c>
      <c r="R1063" s="219">
        <v>0.1</v>
      </c>
      <c r="T1063" s="219">
        <v>2422</v>
      </c>
      <c r="U1063" s="219">
        <v>47</v>
      </c>
      <c r="W1063" s="219">
        <v>2246</v>
      </c>
      <c r="X1063" s="219">
        <v>41</v>
      </c>
      <c r="AC1063">
        <v>2.2999999999999998</v>
      </c>
      <c r="AD1063">
        <v>0.5</v>
      </c>
      <c r="AR1063" s="219">
        <v>3.7</v>
      </c>
      <c r="AS1063" s="219">
        <v>0.2</v>
      </c>
      <c r="AT1063" s="219">
        <v>27</v>
      </c>
      <c r="AU1063" s="219">
        <v>0.1</v>
      </c>
      <c r="AW1063" s="219">
        <v>33</v>
      </c>
      <c r="AX1063" s="219">
        <v>1</v>
      </c>
      <c r="AZ1063">
        <v>1</v>
      </c>
      <c r="BA1063">
        <v>0.52700000000000002</v>
      </c>
      <c r="BD1063" t="s">
        <v>17215</v>
      </c>
    </row>
    <row r="1064" spans="2:56" ht="18" x14ac:dyDescent="0.25">
      <c r="B1064">
        <v>1</v>
      </c>
      <c r="C1064" t="s">
        <v>14538</v>
      </c>
      <c r="G1064" t="s">
        <v>16066</v>
      </c>
      <c r="H1064" s="352" t="s">
        <v>11553</v>
      </c>
      <c r="I1064" t="s">
        <v>16080</v>
      </c>
      <c r="J1064" s="352" t="s">
        <v>14439</v>
      </c>
      <c r="K1064">
        <v>400</v>
      </c>
      <c r="L1064">
        <v>49</v>
      </c>
      <c r="Q1064" s="219">
        <v>8.1</v>
      </c>
      <c r="R1064" s="219">
        <v>0.04</v>
      </c>
      <c r="T1064" s="219">
        <v>2406</v>
      </c>
      <c r="U1064" s="219">
        <v>47</v>
      </c>
      <c r="W1064" s="219">
        <v>2052</v>
      </c>
      <c r="X1064" s="219">
        <v>38</v>
      </c>
      <c r="AC1064">
        <v>4.3</v>
      </c>
      <c r="AD1064">
        <v>4</v>
      </c>
      <c r="AR1064" s="219">
        <v>3.7</v>
      </c>
      <c r="AS1064" s="219">
        <v>0.2</v>
      </c>
      <c r="AT1064" s="219">
        <v>30.3</v>
      </c>
      <c r="AU1064" s="219">
        <v>0.5</v>
      </c>
      <c r="AW1064" s="219">
        <v>33</v>
      </c>
      <c r="AX1064" s="219">
        <v>1</v>
      </c>
      <c r="AZ1064">
        <v>1</v>
      </c>
      <c r="BA1064">
        <v>0.46500000000000002</v>
      </c>
      <c r="BD1064" t="s">
        <v>17215</v>
      </c>
    </row>
    <row r="1065" spans="2:56" ht="18" x14ac:dyDescent="0.25">
      <c r="B1065">
        <v>1</v>
      </c>
      <c r="C1065" t="s">
        <v>14538</v>
      </c>
      <c r="G1065" t="s">
        <v>16066</v>
      </c>
      <c r="H1065" s="352" t="s">
        <v>11553</v>
      </c>
      <c r="I1065" t="s">
        <v>16080</v>
      </c>
      <c r="J1065" s="352" t="s">
        <v>14439</v>
      </c>
      <c r="K1065">
        <v>400</v>
      </c>
      <c r="L1065">
        <v>60</v>
      </c>
      <c r="Q1065" s="219">
        <v>8.1</v>
      </c>
      <c r="R1065" s="219">
        <v>0.05</v>
      </c>
      <c r="T1065" s="219">
        <v>2377</v>
      </c>
      <c r="U1065" s="219">
        <v>41</v>
      </c>
      <c r="W1065" s="219">
        <v>2057</v>
      </c>
      <c r="X1065" s="219">
        <v>43</v>
      </c>
      <c r="AC1065">
        <v>3.8</v>
      </c>
      <c r="AD1065">
        <v>3</v>
      </c>
      <c r="AR1065" s="219">
        <v>3.7</v>
      </c>
      <c r="AS1065" s="219">
        <v>0.2</v>
      </c>
      <c r="AT1065" s="219">
        <v>27</v>
      </c>
      <c r="AU1065" s="219">
        <v>0.1</v>
      </c>
      <c r="AW1065" s="219">
        <v>33</v>
      </c>
      <c r="AX1065" s="219">
        <v>1</v>
      </c>
      <c r="AZ1065">
        <v>1</v>
      </c>
      <c r="BA1065">
        <v>0.48599999999999999</v>
      </c>
      <c r="BD1065" t="s">
        <v>17215</v>
      </c>
    </row>
    <row r="1066" spans="2:56" ht="18" x14ac:dyDescent="0.25">
      <c r="B1066">
        <v>1</v>
      </c>
      <c r="C1066" t="s">
        <v>14538</v>
      </c>
      <c r="G1066" t="s">
        <v>16066</v>
      </c>
      <c r="H1066" s="352" t="s">
        <v>11553</v>
      </c>
      <c r="I1066" t="s">
        <v>16080</v>
      </c>
      <c r="J1066" s="352" t="s">
        <v>14439</v>
      </c>
      <c r="K1066">
        <v>950</v>
      </c>
      <c r="L1066">
        <v>196</v>
      </c>
      <c r="Q1066" s="219">
        <v>7.8</v>
      </c>
      <c r="R1066" s="219">
        <v>0.09</v>
      </c>
      <c r="T1066" s="219">
        <v>2460</v>
      </c>
      <c r="U1066" s="219">
        <v>52</v>
      </c>
      <c r="W1066" s="219">
        <v>2268</v>
      </c>
      <c r="X1066" s="219">
        <v>54</v>
      </c>
      <c r="AC1066">
        <v>2.5</v>
      </c>
      <c r="AD1066">
        <v>0.5</v>
      </c>
      <c r="AR1066" s="219">
        <v>3.7</v>
      </c>
      <c r="AS1066" s="219">
        <v>0.2</v>
      </c>
      <c r="AT1066" s="219">
        <v>30.3</v>
      </c>
      <c r="AU1066" s="219">
        <v>0.5</v>
      </c>
      <c r="AW1066" s="219">
        <v>33</v>
      </c>
      <c r="AX1066" s="219">
        <v>1</v>
      </c>
      <c r="AZ1066">
        <v>1</v>
      </c>
      <c r="BA1066">
        <v>0.216</v>
      </c>
      <c r="BD1066" t="s">
        <v>17215</v>
      </c>
    </row>
    <row r="1067" spans="2:56" ht="18" x14ac:dyDescent="0.25">
      <c r="B1067">
        <v>1</v>
      </c>
      <c r="C1067" t="s">
        <v>14538</v>
      </c>
      <c r="G1067" t="s">
        <v>16066</v>
      </c>
      <c r="H1067" s="352" t="s">
        <v>11553</v>
      </c>
      <c r="I1067" t="s">
        <v>16080</v>
      </c>
      <c r="J1067" s="352" t="s">
        <v>14439</v>
      </c>
      <c r="K1067">
        <v>1340</v>
      </c>
      <c r="L1067">
        <v>207</v>
      </c>
      <c r="Q1067" s="219">
        <v>7.6</v>
      </c>
      <c r="R1067" s="219">
        <v>0.06</v>
      </c>
      <c r="T1067" s="219">
        <v>2442</v>
      </c>
      <c r="U1067" s="219">
        <v>33</v>
      </c>
      <c r="W1067" s="219">
        <v>2336</v>
      </c>
      <c r="X1067" s="219">
        <v>33</v>
      </c>
      <c r="AC1067">
        <v>1.7</v>
      </c>
      <c r="AD1067">
        <v>0.2</v>
      </c>
      <c r="AR1067" s="219">
        <v>3.7</v>
      </c>
      <c r="AS1067" s="219">
        <v>0.2</v>
      </c>
      <c r="AT1067" s="219">
        <v>27</v>
      </c>
      <c r="AU1067" s="219">
        <v>0.1</v>
      </c>
      <c r="AW1067" s="219">
        <v>33</v>
      </c>
      <c r="AX1067" s="219">
        <v>1</v>
      </c>
      <c r="AZ1067">
        <v>1</v>
      </c>
      <c r="BA1067">
        <v>0.221</v>
      </c>
      <c r="BD1067" t="s">
        <v>17215</v>
      </c>
    </row>
    <row r="1068" spans="2:56" ht="18" x14ac:dyDescent="0.25">
      <c r="B1068">
        <v>1</v>
      </c>
      <c r="C1068" t="s">
        <v>14538</v>
      </c>
      <c r="G1068" t="s">
        <v>16066</v>
      </c>
      <c r="H1068" s="352" t="s">
        <v>11553</v>
      </c>
      <c r="I1068" t="s">
        <v>16080</v>
      </c>
      <c r="J1068" s="352" t="s">
        <v>14439</v>
      </c>
      <c r="K1068">
        <v>900</v>
      </c>
      <c r="L1068">
        <v>211</v>
      </c>
      <c r="Q1068" s="219">
        <v>7.8</v>
      </c>
      <c r="R1068" s="219">
        <v>0.1</v>
      </c>
      <c r="T1068" s="219">
        <v>2422</v>
      </c>
      <c r="U1068" s="219">
        <v>47</v>
      </c>
      <c r="W1068" s="219">
        <v>2246</v>
      </c>
      <c r="X1068" s="219">
        <v>41</v>
      </c>
      <c r="AC1068">
        <v>2.2999999999999998</v>
      </c>
      <c r="AD1068">
        <v>0.5</v>
      </c>
      <c r="AR1068" s="219">
        <v>3.7</v>
      </c>
      <c r="AS1068" s="219">
        <v>0.2</v>
      </c>
      <c r="AT1068" s="219">
        <v>27</v>
      </c>
      <c r="AU1068" s="219">
        <v>0.1</v>
      </c>
      <c r="AW1068" s="219">
        <v>33</v>
      </c>
      <c r="AX1068" s="219">
        <v>1</v>
      </c>
      <c r="AZ1068">
        <v>1</v>
      </c>
      <c r="BA1068">
        <v>-0.23200000000000001</v>
      </c>
      <c r="BD1068" t="s">
        <v>17215</v>
      </c>
    </row>
    <row r="1069" spans="2:56" ht="18" x14ac:dyDescent="0.25">
      <c r="B1069">
        <v>1</v>
      </c>
      <c r="C1069" t="s">
        <v>14538</v>
      </c>
      <c r="G1069" t="s">
        <v>16066</v>
      </c>
      <c r="H1069" s="352" t="s">
        <v>11553</v>
      </c>
      <c r="I1069" t="s">
        <v>16080</v>
      </c>
      <c r="J1069" s="352" t="s">
        <v>14439</v>
      </c>
      <c r="K1069">
        <v>400</v>
      </c>
      <c r="L1069">
        <v>49</v>
      </c>
      <c r="Q1069" s="219">
        <v>8.1</v>
      </c>
      <c r="R1069" s="219">
        <v>0.04</v>
      </c>
      <c r="T1069" s="219">
        <v>2406</v>
      </c>
      <c r="U1069" s="219">
        <v>47</v>
      </c>
      <c r="W1069" s="219">
        <v>2052</v>
      </c>
      <c r="X1069" s="219">
        <v>38</v>
      </c>
      <c r="AC1069">
        <v>4.3</v>
      </c>
      <c r="AD1069">
        <v>4</v>
      </c>
      <c r="AR1069" s="219">
        <v>3.7</v>
      </c>
      <c r="AS1069" s="219">
        <v>0.2</v>
      </c>
      <c r="AT1069" s="219">
        <v>30.3</v>
      </c>
      <c r="AU1069" s="219">
        <v>0.5</v>
      </c>
      <c r="AW1069" s="219">
        <v>33</v>
      </c>
      <c r="AX1069" s="219">
        <v>1</v>
      </c>
      <c r="AZ1069">
        <v>1</v>
      </c>
      <c r="BA1069">
        <v>0.376</v>
      </c>
      <c r="BD1069" t="s">
        <v>17215</v>
      </c>
    </row>
    <row r="1070" spans="2:56" ht="18" x14ac:dyDescent="0.25">
      <c r="B1070">
        <v>1</v>
      </c>
      <c r="C1070" t="s">
        <v>14538</v>
      </c>
      <c r="G1070" t="s">
        <v>16066</v>
      </c>
      <c r="H1070" s="352" t="s">
        <v>11553</v>
      </c>
      <c r="I1070" t="s">
        <v>16080</v>
      </c>
      <c r="J1070" s="352" t="s">
        <v>14439</v>
      </c>
      <c r="K1070">
        <v>400</v>
      </c>
      <c r="L1070">
        <v>60</v>
      </c>
      <c r="Q1070" s="219">
        <v>8.1</v>
      </c>
      <c r="R1070" s="219">
        <v>0.05</v>
      </c>
      <c r="T1070" s="219">
        <v>2377</v>
      </c>
      <c r="U1070" s="219">
        <v>41</v>
      </c>
      <c r="W1070" s="219">
        <v>2057</v>
      </c>
      <c r="X1070" s="219">
        <v>43</v>
      </c>
      <c r="AC1070">
        <v>3.8</v>
      </c>
      <c r="AD1070">
        <v>3</v>
      </c>
      <c r="AR1070" s="219">
        <v>3.7</v>
      </c>
      <c r="AS1070" s="219">
        <v>0.2</v>
      </c>
      <c r="AT1070" s="219">
        <v>27</v>
      </c>
      <c r="AU1070" s="219">
        <v>0.1</v>
      </c>
      <c r="AW1070" s="219">
        <v>33</v>
      </c>
      <c r="AX1070" s="219">
        <v>1</v>
      </c>
      <c r="AZ1070">
        <v>1</v>
      </c>
      <c r="BA1070">
        <v>0.20799999999999999</v>
      </c>
      <c r="BD1070" t="s">
        <v>17215</v>
      </c>
    </row>
    <row r="1071" spans="2:56" ht="18" x14ac:dyDescent="0.25">
      <c r="B1071">
        <v>1</v>
      </c>
      <c r="C1071" t="s">
        <v>14538</v>
      </c>
      <c r="G1071" t="s">
        <v>16066</v>
      </c>
      <c r="H1071" s="352" t="s">
        <v>11553</v>
      </c>
      <c r="I1071" t="s">
        <v>16080</v>
      </c>
      <c r="J1071" s="352" t="s">
        <v>14439</v>
      </c>
      <c r="K1071">
        <v>1340</v>
      </c>
      <c r="L1071">
        <v>207</v>
      </c>
      <c r="Q1071" s="219">
        <v>7.6</v>
      </c>
      <c r="R1071" s="219">
        <v>0.06</v>
      </c>
      <c r="T1071" s="219">
        <v>2442</v>
      </c>
      <c r="U1071" s="219">
        <v>33</v>
      </c>
      <c r="W1071" s="219">
        <v>2336</v>
      </c>
      <c r="X1071" s="219">
        <v>33</v>
      </c>
      <c r="AC1071">
        <v>1.7</v>
      </c>
      <c r="AD1071">
        <v>0.2</v>
      </c>
      <c r="AR1071" s="219">
        <v>3.7</v>
      </c>
      <c r="AS1071" s="219">
        <v>0.2</v>
      </c>
      <c r="AT1071" s="219">
        <v>27</v>
      </c>
      <c r="AU1071" s="219">
        <v>0.1</v>
      </c>
      <c r="AW1071" s="219">
        <v>33</v>
      </c>
      <c r="AX1071" s="219">
        <v>1</v>
      </c>
      <c r="AZ1071">
        <v>1</v>
      </c>
      <c r="BA1071">
        <v>9.6000000000000002E-2</v>
      </c>
      <c r="BD1071" t="s">
        <v>17215</v>
      </c>
    </row>
    <row r="1072" spans="2:56" ht="18" x14ac:dyDescent="0.25">
      <c r="B1072">
        <v>1</v>
      </c>
      <c r="C1072" t="s">
        <v>14538</v>
      </c>
      <c r="G1072" t="s">
        <v>16066</v>
      </c>
      <c r="H1072" s="352" t="s">
        <v>11553</v>
      </c>
      <c r="I1072" t="s">
        <v>16080</v>
      </c>
      <c r="J1072" s="352" t="s">
        <v>14439</v>
      </c>
      <c r="K1072">
        <v>950</v>
      </c>
      <c r="L1072">
        <v>196</v>
      </c>
      <c r="Q1072" s="219">
        <v>7.8</v>
      </c>
      <c r="R1072" s="219">
        <v>0.09</v>
      </c>
      <c r="T1072" s="219">
        <v>2460</v>
      </c>
      <c r="U1072" s="219">
        <v>52</v>
      </c>
      <c r="W1072" s="219">
        <v>2268</v>
      </c>
      <c r="X1072" s="219">
        <v>54</v>
      </c>
      <c r="AC1072">
        <v>2.5</v>
      </c>
      <c r="AD1072">
        <v>0.5</v>
      </c>
      <c r="AR1072" s="219">
        <v>3.7</v>
      </c>
      <c r="AS1072" s="219">
        <v>0.2</v>
      </c>
      <c r="AT1072" s="219">
        <v>30.3</v>
      </c>
      <c r="AU1072" s="219">
        <v>0.5</v>
      </c>
      <c r="AW1072" s="219">
        <v>33</v>
      </c>
      <c r="AX1072" s="219">
        <v>1</v>
      </c>
      <c r="AZ1072">
        <v>1</v>
      </c>
      <c r="BA1072">
        <v>0.22700000000000001</v>
      </c>
      <c r="BD1072" t="s">
        <v>17215</v>
      </c>
    </row>
    <row r="1073" spans="2:56" ht="18" x14ac:dyDescent="0.25">
      <c r="B1073">
        <v>1</v>
      </c>
      <c r="C1073" t="s">
        <v>14538</v>
      </c>
      <c r="G1073" t="s">
        <v>16066</v>
      </c>
      <c r="H1073" s="352" t="s">
        <v>11553</v>
      </c>
      <c r="I1073" t="s">
        <v>16080</v>
      </c>
      <c r="J1073" s="352" t="s">
        <v>14439</v>
      </c>
      <c r="K1073">
        <v>400</v>
      </c>
      <c r="L1073">
        <v>49</v>
      </c>
      <c r="Q1073" s="219">
        <v>8.1</v>
      </c>
      <c r="R1073" s="219">
        <v>0.04</v>
      </c>
      <c r="T1073" s="219">
        <v>2406</v>
      </c>
      <c r="U1073" s="219">
        <v>47</v>
      </c>
      <c r="W1073" s="219">
        <v>2052</v>
      </c>
      <c r="X1073" s="219">
        <v>38</v>
      </c>
      <c r="AC1073">
        <v>4.3</v>
      </c>
      <c r="AD1073">
        <v>4</v>
      </c>
      <c r="AR1073" s="219">
        <v>3.7</v>
      </c>
      <c r="AS1073" s="219">
        <v>0.2</v>
      </c>
      <c r="AT1073" s="219">
        <v>30.3</v>
      </c>
      <c r="AU1073" s="219">
        <v>0.5</v>
      </c>
      <c r="AW1073" s="219">
        <v>33</v>
      </c>
      <c r="AX1073" s="219">
        <v>1</v>
      </c>
      <c r="AZ1073">
        <v>1</v>
      </c>
      <c r="BA1073">
        <v>0.34899999999999998</v>
      </c>
      <c r="BD1073" t="s">
        <v>17215</v>
      </c>
    </row>
    <row r="1074" spans="2:56" ht="18" x14ac:dyDescent="0.25">
      <c r="B1074">
        <v>1</v>
      </c>
      <c r="C1074" t="s">
        <v>14538</v>
      </c>
      <c r="G1074" t="s">
        <v>16066</v>
      </c>
      <c r="H1074" s="352" t="s">
        <v>11553</v>
      </c>
      <c r="I1074" t="s">
        <v>16080</v>
      </c>
      <c r="J1074" s="352" t="s">
        <v>14439</v>
      </c>
      <c r="K1074">
        <v>400</v>
      </c>
      <c r="L1074">
        <v>49</v>
      </c>
      <c r="Q1074" s="219">
        <v>8.1</v>
      </c>
      <c r="R1074" s="219">
        <v>0.04</v>
      </c>
      <c r="T1074" s="219">
        <v>2406</v>
      </c>
      <c r="U1074" s="219">
        <v>47</v>
      </c>
      <c r="W1074" s="219">
        <v>2052</v>
      </c>
      <c r="X1074" s="219">
        <v>38</v>
      </c>
      <c r="AC1074">
        <v>4.3</v>
      </c>
      <c r="AD1074">
        <v>4</v>
      </c>
      <c r="AR1074" s="219">
        <v>3.7</v>
      </c>
      <c r="AS1074" s="219">
        <v>0.2</v>
      </c>
      <c r="AT1074" s="219">
        <v>30.3</v>
      </c>
      <c r="AU1074" s="219">
        <v>0.5</v>
      </c>
      <c r="AW1074" s="219">
        <v>33</v>
      </c>
      <c r="AX1074" s="219">
        <v>1</v>
      </c>
      <c r="AZ1074">
        <v>1</v>
      </c>
      <c r="BA1074">
        <v>7.3999999999999996E-2</v>
      </c>
      <c r="BD1074" t="s">
        <v>17215</v>
      </c>
    </row>
    <row r="1075" spans="2:56" ht="18" x14ac:dyDescent="0.25">
      <c r="B1075">
        <v>1</v>
      </c>
      <c r="C1075" t="s">
        <v>14538</v>
      </c>
      <c r="G1075" t="s">
        <v>16066</v>
      </c>
      <c r="H1075" s="352" t="s">
        <v>11553</v>
      </c>
      <c r="I1075" t="s">
        <v>16080</v>
      </c>
      <c r="J1075" s="352" t="s">
        <v>14439</v>
      </c>
      <c r="K1075">
        <v>1340</v>
      </c>
      <c r="L1075">
        <v>207</v>
      </c>
      <c r="Q1075" s="219">
        <v>7.6</v>
      </c>
      <c r="R1075" s="219">
        <v>0.06</v>
      </c>
      <c r="T1075" s="219">
        <v>2442</v>
      </c>
      <c r="U1075" s="219">
        <v>33</v>
      </c>
      <c r="W1075" s="219">
        <v>2336</v>
      </c>
      <c r="X1075" s="219">
        <v>33</v>
      </c>
      <c r="AC1075">
        <v>1.7</v>
      </c>
      <c r="AD1075">
        <v>0.2</v>
      </c>
      <c r="AR1075" s="219">
        <v>3.7</v>
      </c>
      <c r="AS1075" s="219">
        <v>0.2</v>
      </c>
      <c r="AT1075" s="219">
        <v>27</v>
      </c>
      <c r="AU1075" s="219">
        <v>0.1</v>
      </c>
      <c r="AW1075" s="219">
        <v>33</v>
      </c>
      <c r="AX1075" s="219">
        <v>1</v>
      </c>
      <c r="AZ1075">
        <v>1</v>
      </c>
      <c r="BA1075">
        <v>7.0999999999999994E-2</v>
      </c>
      <c r="BD1075" t="s">
        <v>17215</v>
      </c>
    </row>
    <row r="1076" spans="2:56" ht="18" x14ac:dyDescent="0.25">
      <c r="B1076">
        <v>1</v>
      </c>
      <c r="C1076" t="s">
        <v>14538</v>
      </c>
      <c r="G1076" t="s">
        <v>16066</v>
      </c>
      <c r="H1076" s="352" t="s">
        <v>11553</v>
      </c>
      <c r="I1076" t="s">
        <v>16080</v>
      </c>
      <c r="J1076" s="352" t="s">
        <v>14439</v>
      </c>
      <c r="K1076">
        <v>400</v>
      </c>
      <c r="L1076">
        <v>60</v>
      </c>
      <c r="Q1076" s="219">
        <v>8.1</v>
      </c>
      <c r="R1076" s="219">
        <v>0.05</v>
      </c>
      <c r="T1076" s="219">
        <v>2377</v>
      </c>
      <c r="U1076" s="219">
        <v>41</v>
      </c>
      <c r="W1076" s="219">
        <v>2057</v>
      </c>
      <c r="X1076" s="219">
        <v>43</v>
      </c>
      <c r="AC1076">
        <v>3.8</v>
      </c>
      <c r="AD1076">
        <v>3</v>
      </c>
      <c r="AR1076" s="219">
        <v>3.7</v>
      </c>
      <c r="AS1076" s="219">
        <v>0.2</v>
      </c>
      <c r="AT1076" s="219">
        <v>27</v>
      </c>
      <c r="AU1076" s="219">
        <v>0.1</v>
      </c>
      <c r="AW1076" s="219">
        <v>33</v>
      </c>
      <c r="AX1076" s="219">
        <v>1</v>
      </c>
      <c r="AZ1076">
        <v>1</v>
      </c>
      <c r="BA1076">
        <v>0.112</v>
      </c>
      <c r="BD1076" t="s">
        <v>17215</v>
      </c>
    </row>
    <row r="1077" spans="2:56" ht="18" x14ac:dyDescent="0.25">
      <c r="B1077">
        <v>1</v>
      </c>
      <c r="C1077" t="s">
        <v>14538</v>
      </c>
      <c r="G1077" t="s">
        <v>16066</v>
      </c>
      <c r="H1077" s="352" t="s">
        <v>11553</v>
      </c>
      <c r="I1077" t="s">
        <v>16080</v>
      </c>
      <c r="J1077" s="352" t="s">
        <v>14439</v>
      </c>
      <c r="K1077">
        <v>950</v>
      </c>
      <c r="L1077">
        <v>196</v>
      </c>
      <c r="Q1077" s="219">
        <v>7.8</v>
      </c>
      <c r="R1077" s="219">
        <v>0.09</v>
      </c>
      <c r="T1077" s="219">
        <v>2460</v>
      </c>
      <c r="U1077" s="219">
        <v>52</v>
      </c>
      <c r="W1077" s="219">
        <v>2268</v>
      </c>
      <c r="X1077" s="219">
        <v>54</v>
      </c>
      <c r="AC1077">
        <v>2.5</v>
      </c>
      <c r="AD1077">
        <v>0.5</v>
      </c>
      <c r="AR1077" s="219">
        <v>3.7</v>
      </c>
      <c r="AS1077" s="219">
        <v>0.2</v>
      </c>
      <c r="AT1077" s="219">
        <v>30.3</v>
      </c>
      <c r="AU1077" s="219">
        <v>0.5</v>
      </c>
      <c r="AW1077" s="219">
        <v>33</v>
      </c>
      <c r="AX1077" s="219">
        <v>1</v>
      </c>
      <c r="AZ1077">
        <v>1</v>
      </c>
      <c r="BA1077">
        <v>0.214</v>
      </c>
      <c r="BD1077" t="s">
        <v>17215</v>
      </c>
    </row>
    <row r="1078" spans="2:56" ht="18" x14ac:dyDescent="0.25">
      <c r="B1078">
        <v>1</v>
      </c>
      <c r="C1078" t="s">
        <v>14538</v>
      </c>
      <c r="G1078" t="s">
        <v>16066</v>
      </c>
      <c r="H1078" s="352" t="s">
        <v>11553</v>
      </c>
      <c r="I1078" t="s">
        <v>16080</v>
      </c>
      <c r="J1078" s="352" t="s">
        <v>14439</v>
      </c>
      <c r="K1078">
        <v>400</v>
      </c>
      <c r="L1078">
        <v>60</v>
      </c>
      <c r="Q1078" s="219">
        <v>8.1</v>
      </c>
      <c r="R1078" s="219">
        <v>0.05</v>
      </c>
      <c r="T1078" s="219">
        <v>2377</v>
      </c>
      <c r="U1078" s="219">
        <v>41</v>
      </c>
      <c r="W1078" s="219">
        <v>2057</v>
      </c>
      <c r="X1078" s="219">
        <v>43</v>
      </c>
      <c r="AC1078">
        <v>3.8</v>
      </c>
      <c r="AD1078">
        <v>3</v>
      </c>
      <c r="AR1078" s="219">
        <v>3.7</v>
      </c>
      <c r="AS1078" s="219">
        <v>0.2</v>
      </c>
      <c r="AT1078" s="219">
        <v>27</v>
      </c>
      <c r="AU1078" s="219">
        <v>0.1</v>
      </c>
      <c r="AW1078" s="219">
        <v>33</v>
      </c>
      <c r="AX1078" s="219">
        <v>1</v>
      </c>
      <c r="AZ1078">
        <v>1</v>
      </c>
      <c r="BA1078">
        <v>0.161</v>
      </c>
      <c r="BD1078" t="s">
        <v>17215</v>
      </c>
    </row>
    <row r="1079" spans="2:56" ht="18" x14ac:dyDescent="0.25">
      <c r="B1079">
        <v>1</v>
      </c>
      <c r="C1079" t="s">
        <v>14538</v>
      </c>
      <c r="G1079" t="s">
        <v>16066</v>
      </c>
      <c r="H1079" s="352" t="s">
        <v>11553</v>
      </c>
      <c r="I1079" t="s">
        <v>16080</v>
      </c>
      <c r="J1079" s="352" t="s">
        <v>14439</v>
      </c>
      <c r="K1079">
        <v>400</v>
      </c>
      <c r="L1079">
        <v>49</v>
      </c>
      <c r="Q1079" s="219">
        <v>8.1</v>
      </c>
      <c r="R1079" s="219">
        <v>0.04</v>
      </c>
      <c r="T1079" s="219">
        <v>2406</v>
      </c>
      <c r="U1079" s="219">
        <v>47</v>
      </c>
      <c r="W1079" s="219">
        <v>2052</v>
      </c>
      <c r="X1079" s="219">
        <v>38</v>
      </c>
      <c r="AC1079">
        <v>4.3</v>
      </c>
      <c r="AD1079">
        <v>4</v>
      </c>
      <c r="AR1079" s="219">
        <v>3.7</v>
      </c>
      <c r="AS1079" s="219">
        <v>0.2</v>
      </c>
      <c r="AT1079" s="219">
        <v>30.3</v>
      </c>
      <c r="AU1079" s="219">
        <v>0.5</v>
      </c>
      <c r="AW1079" s="219">
        <v>33</v>
      </c>
      <c r="AX1079" s="219">
        <v>1</v>
      </c>
      <c r="AZ1079">
        <v>1</v>
      </c>
      <c r="BA1079">
        <v>-0.61299999999999999</v>
      </c>
      <c r="BD1079" t="s">
        <v>17215</v>
      </c>
    </row>
    <row r="1080" spans="2:56" ht="18" x14ac:dyDescent="0.25">
      <c r="B1080">
        <v>1</v>
      </c>
      <c r="C1080" t="s">
        <v>14538</v>
      </c>
      <c r="G1080" t="s">
        <v>16066</v>
      </c>
      <c r="H1080" s="352" t="s">
        <v>11553</v>
      </c>
      <c r="I1080" t="s">
        <v>16080</v>
      </c>
      <c r="J1080" s="352" t="s">
        <v>14439</v>
      </c>
      <c r="K1080">
        <v>1290</v>
      </c>
      <c r="L1080">
        <v>247</v>
      </c>
      <c r="Q1080" s="219">
        <v>7.6</v>
      </c>
      <c r="R1080" s="219">
        <v>0.08</v>
      </c>
      <c r="T1080" s="219">
        <v>2447</v>
      </c>
      <c r="U1080" s="219">
        <v>77</v>
      </c>
      <c r="W1080" s="219">
        <v>2311</v>
      </c>
      <c r="X1080" s="219">
        <v>77</v>
      </c>
      <c r="AC1080">
        <v>2</v>
      </c>
      <c r="AD1080">
        <v>0.4</v>
      </c>
      <c r="AR1080" s="219">
        <v>3.7</v>
      </c>
      <c r="AS1080" s="219">
        <v>0.2</v>
      </c>
      <c r="AT1080" s="219">
        <v>30.3</v>
      </c>
      <c r="AU1080" s="219">
        <v>0.5</v>
      </c>
      <c r="AW1080" s="219">
        <v>33</v>
      </c>
      <c r="AX1080" s="219">
        <v>1</v>
      </c>
      <c r="AZ1080">
        <v>1</v>
      </c>
      <c r="BA1080">
        <v>2.9000000000000001E-2</v>
      </c>
      <c r="BD1080" t="s">
        <v>17215</v>
      </c>
    </row>
    <row r="1081" spans="2:56" ht="18" x14ac:dyDescent="0.25">
      <c r="B1081">
        <v>1</v>
      </c>
      <c r="C1081" t="s">
        <v>14538</v>
      </c>
      <c r="G1081" t="s">
        <v>16066</v>
      </c>
      <c r="H1081" s="352" t="s">
        <v>11553</v>
      </c>
      <c r="I1081" t="s">
        <v>16080</v>
      </c>
      <c r="J1081" s="352" t="s">
        <v>14439</v>
      </c>
      <c r="K1081">
        <v>950</v>
      </c>
      <c r="L1081">
        <v>196</v>
      </c>
      <c r="Q1081" s="219">
        <v>7.8</v>
      </c>
      <c r="R1081" s="219">
        <v>0.09</v>
      </c>
      <c r="T1081" s="219">
        <v>2460</v>
      </c>
      <c r="U1081" s="219">
        <v>52</v>
      </c>
      <c r="W1081" s="219">
        <v>2268</v>
      </c>
      <c r="X1081" s="219">
        <v>54</v>
      </c>
      <c r="AC1081">
        <v>2.5</v>
      </c>
      <c r="AD1081">
        <v>0.5</v>
      </c>
      <c r="AR1081" s="219">
        <v>3.7</v>
      </c>
      <c r="AS1081" s="219">
        <v>0.2</v>
      </c>
      <c r="AT1081" s="219">
        <v>30.3</v>
      </c>
      <c r="AU1081" s="219">
        <v>0.5</v>
      </c>
      <c r="AW1081" s="219">
        <v>33</v>
      </c>
      <c r="AX1081" s="219">
        <v>1</v>
      </c>
      <c r="AZ1081">
        <v>1</v>
      </c>
      <c r="BA1081">
        <v>0.44600000000000001</v>
      </c>
      <c r="BD1081" t="s">
        <v>17215</v>
      </c>
    </row>
    <row r="1082" spans="2:56" ht="18" x14ac:dyDescent="0.25">
      <c r="B1082">
        <v>1</v>
      </c>
      <c r="C1082" t="s">
        <v>14538</v>
      </c>
      <c r="G1082" t="s">
        <v>16066</v>
      </c>
      <c r="H1082" s="352" t="s">
        <v>11553</v>
      </c>
      <c r="I1082" t="s">
        <v>16080</v>
      </c>
      <c r="J1082" s="352" t="s">
        <v>14439</v>
      </c>
      <c r="K1082">
        <v>1340</v>
      </c>
      <c r="L1082">
        <v>207</v>
      </c>
      <c r="Q1082" s="219">
        <v>7.6</v>
      </c>
      <c r="R1082" s="219">
        <v>0.06</v>
      </c>
      <c r="T1082" s="219">
        <v>2442</v>
      </c>
      <c r="U1082" s="219">
        <v>33</v>
      </c>
      <c r="W1082" s="219">
        <v>2336</v>
      </c>
      <c r="X1082" s="219">
        <v>33</v>
      </c>
      <c r="AC1082">
        <v>1.7</v>
      </c>
      <c r="AD1082">
        <v>0.2</v>
      </c>
      <c r="AR1082" s="219">
        <v>3.7</v>
      </c>
      <c r="AS1082" s="219">
        <v>0.2</v>
      </c>
      <c r="AT1082" s="219">
        <v>27</v>
      </c>
      <c r="AU1082" s="219">
        <v>0.1</v>
      </c>
      <c r="AW1082" s="219">
        <v>33</v>
      </c>
      <c r="AX1082" s="219">
        <v>1</v>
      </c>
      <c r="AZ1082">
        <v>1</v>
      </c>
      <c r="BA1082">
        <v>9.9000000000000005E-2</v>
      </c>
      <c r="BD1082" t="s">
        <v>17215</v>
      </c>
    </row>
    <row r="1083" spans="2:56" ht="18" x14ac:dyDescent="0.25">
      <c r="B1083">
        <v>1</v>
      </c>
      <c r="C1083" t="s">
        <v>14538</v>
      </c>
      <c r="G1083" t="s">
        <v>16066</v>
      </c>
      <c r="H1083" s="352" t="s">
        <v>11553</v>
      </c>
      <c r="I1083" t="s">
        <v>16080</v>
      </c>
      <c r="J1083" s="352" t="s">
        <v>14439</v>
      </c>
      <c r="K1083">
        <v>400</v>
      </c>
      <c r="L1083">
        <v>60</v>
      </c>
      <c r="Q1083" s="219">
        <v>8.1</v>
      </c>
      <c r="R1083" s="219">
        <v>0.05</v>
      </c>
      <c r="T1083" s="219">
        <v>2377</v>
      </c>
      <c r="U1083" s="219">
        <v>41</v>
      </c>
      <c r="W1083" s="219">
        <v>2057</v>
      </c>
      <c r="X1083" s="219">
        <v>43</v>
      </c>
      <c r="AC1083">
        <v>3.8</v>
      </c>
      <c r="AD1083">
        <v>3</v>
      </c>
      <c r="AR1083" s="219">
        <v>3.7</v>
      </c>
      <c r="AS1083" s="219">
        <v>0.2</v>
      </c>
      <c r="AT1083" s="219">
        <v>27</v>
      </c>
      <c r="AU1083" s="219">
        <v>0.1</v>
      </c>
      <c r="AW1083" s="219">
        <v>33</v>
      </c>
      <c r="AX1083" s="219">
        <v>1</v>
      </c>
      <c r="AZ1083">
        <v>1</v>
      </c>
      <c r="BA1083">
        <v>0.49099999999999999</v>
      </c>
      <c r="BD1083" t="s">
        <v>17215</v>
      </c>
    </row>
    <row r="1084" spans="2:56" ht="18" x14ac:dyDescent="0.25">
      <c r="B1084">
        <v>1</v>
      </c>
      <c r="C1084" t="s">
        <v>14538</v>
      </c>
      <c r="G1084" t="s">
        <v>16066</v>
      </c>
      <c r="H1084" s="352" t="s">
        <v>11553</v>
      </c>
      <c r="I1084" t="s">
        <v>16080</v>
      </c>
      <c r="J1084" s="352" t="s">
        <v>14439</v>
      </c>
      <c r="K1084">
        <v>1290</v>
      </c>
      <c r="L1084">
        <v>247</v>
      </c>
      <c r="Q1084" s="219">
        <v>7.6</v>
      </c>
      <c r="R1084" s="219">
        <v>0.08</v>
      </c>
      <c r="T1084" s="219">
        <v>2447</v>
      </c>
      <c r="U1084" s="219">
        <v>77</v>
      </c>
      <c r="W1084" s="219">
        <v>2311</v>
      </c>
      <c r="X1084" s="219">
        <v>77</v>
      </c>
      <c r="AC1084">
        <v>2</v>
      </c>
      <c r="AD1084">
        <v>0.4</v>
      </c>
      <c r="AR1084" s="219">
        <v>3.7</v>
      </c>
      <c r="AS1084" s="219">
        <v>0.2</v>
      </c>
      <c r="AT1084" s="219">
        <v>30.3</v>
      </c>
      <c r="AU1084" s="219">
        <v>0.5</v>
      </c>
      <c r="AW1084" s="219">
        <v>33</v>
      </c>
      <c r="AX1084" s="219">
        <v>1</v>
      </c>
      <c r="AZ1084">
        <v>1</v>
      </c>
      <c r="BA1084">
        <v>0.72899999999999998</v>
      </c>
      <c r="BD1084" t="s">
        <v>17215</v>
      </c>
    </row>
    <row r="1085" spans="2:56" ht="18" x14ac:dyDescent="0.25">
      <c r="B1085">
        <v>1</v>
      </c>
      <c r="C1085" t="s">
        <v>14538</v>
      </c>
      <c r="G1085" t="s">
        <v>16066</v>
      </c>
      <c r="H1085" s="352" t="s">
        <v>11553</v>
      </c>
      <c r="I1085" t="s">
        <v>16080</v>
      </c>
      <c r="J1085" s="352" t="s">
        <v>14439</v>
      </c>
      <c r="K1085">
        <v>900</v>
      </c>
      <c r="L1085">
        <v>211</v>
      </c>
      <c r="Q1085" s="219">
        <v>7.8</v>
      </c>
      <c r="R1085" s="219">
        <v>0.1</v>
      </c>
      <c r="T1085" s="219">
        <v>2422</v>
      </c>
      <c r="U1085" s="219">
        <v>47</v>
      </c>
      <c r="W1085" s="219">
        <v>2246</v>
      </c>
      <c r="X1085" s="219">
        <v>41</v>
      </c>
      <c r="AC1085">
        <v>2.2999999999999998</v>
      </c>
      <c r="AD1085">
        <v>0.5</v>
      </c>
      <c r="AR1085" s="219">
        <v>3.7</v>
      </c>
      <c r="AS1085" s="219">
        <v>0.2</v>
      </c>
      <c r="AT1085" s="219">
        <v>27</v>
      </c>
      <c r="AU1085" s="219">
        <v>0.1</v>
      </c>
      <c r="AW1085" s="219">
        <v>33</v>
      </c>
      <c r="AX1085" s="219">
        <v>1</v>
      </c>
      <c r="AZ1085">
        <v>1</v>
      </c>
      <c r="BA1085">
        <v>0.19400000000000001</v>
      </c>
      <c r="BD1085" t="s">
        <v>17215</v>
      </c>
    </row>
    <row r="1086" spans="2:56" ht="18" x14ac:dyDescent="0.25">
      <c r="B1086">
        <v>1</v>
      </c>
      <c r="C1086" t="s">
        <v>14538</v>
      </c>
      <c r="G1086" t="s">
        <v>16066</v>
      </c>
      <c r="H1086" s="352" t="s">
        <v>11553</v>
      </c>
      <c r="I1086" t="s">
        <v>16080</v>
      </c>
      <c r="J1086" s="352" t="s">
        <v>14439</v>
      </c>
      <c r="K1086">
        <v>1340</v>
      </c>
      <c r="L1086">
        <v>207</v>
      </c>
      <c r="Q1086" s="219">
        <v>7.6</v>
      </c>
      <c r="R1086" s="219">
        <v>0.06</v>
      </c>
      <c r="T1086" s="219">
        <v>2442</v>
      </c>
      <c r="U1086" s="219">
        <v>33</v>
      </c>
      <c r="W1086" s="219">
        <v>2336</v>
      </c>
      <c r="X1086" s="219">
        <v>33</v>
      </c>
      <c r="AC1086">
        <v>1.7</v>
      </c>
      <c r="AD1086">
        <v>0.2</v>
      </c>
      <c r="AR1086" s="219">
        <v>3.7</v>
      </c>
      <c r="AS1086" s="219">
        <v>0.2</v>
      </c>
      <c r="AT1086" s="219">
        <v>27</v>
      </c>
      <c r="AU1086" s="219">
        <v>0.1</v>
      </c>
      <c r="AW1086" s="219">
        <v>33</v>
      </c>
      <c r="AX1086" s="219">
        <v>1</v>
      </c>
      <c r="AZ1086">
        <v>1</v>
      </c>
      <c r="BA1086">
        <v>-8.0000000000000002E-3</v>
      </c>
      <c r="BD1086" t="s">
        <v>17215</v>
      </c>
    </row>
    <row r="1087" spans="2:56" ht="18" x14ac:dyDescent="0.25">
      <c r="B1087">
        <v>1</v>
      </c>
      <c r="C1087" t="s">
        <v>14538</v>
      </c>
      <c r="G1087" t="s">
        <v>16066</v>
      </c>
      <c r="H1087" s="352" t="s">
        <v>11553</v>
      </c>
      <c r="I1087" t="s">
        <v>16080</v>
      </c>
      <c r="J1087" s="352" t="s">
        <v>14439</v>
      </c>
      <c r="K1087">
        <v>1340</v>
      </c>
      <c r="L1087">
        <v>207</v>
      </c>
      <c r="Q1087" s="219">
        <v>7.6</v>
      </c>
      <c r="R1087" s="219">
        <v>0.06</v>
      </c>
      <c r="T1087" s="219">
        <v>2442</v>
      </c>
      <c r="U1087" s="219">
        <v>33</v>
      </c>
      <c r="W1087" s="219">
        <v>2336</v>
      </c>
      <c r="X1087" s="219">
        <v>33</v>
      </c>
      <c r="AC1087">
        <v>1.7</v>
      </c>
      <c r="AD1087">
        <v>0.2</v>
      </c>
      <c r="AR1087" s="219">
        <v>3.7</v>
      </c>
      <c r="AS1087" s="219">
        <v>0.2</v>
      </c>
      <c r="AT1087" s="219">
        <v>27</v>
      </c>
      <c r="AU1087" s="219">
        <v>0.1</v>
      </c>
      <c r="AW1087" s="219">
        <v>33</v>
      </c>
      <c r="AX1087" s="219">
        <v>1</v>
      </c>
      <c r="AZ1087">
        <v>1</v>
      </c>
      <c r="BA1087">
        <v>3.5000000000000003E-2</v>
      </c>
      <c r="BD1087" t="s">
        <v>17215</v>
      </c>
    </row>
    <row r="1088" spans="2:56" ht="18" x14ac:dyDescent="0.25">
      <c r="B1088">
        <v>1</v>
      </c>
      <c r="C1088" t="s">
        <v>14538</v>
      </c>
      <c r="G1088" t="s">
        <v>16066</v>
      </c>
      <c r="H1088" s="352" t="s">
        <v>11553</v>
      </c>
      <c r="I1088" t="s">
        <v>16080</v>
      </c>
      <c r="J1088" s="352" t="s">
        <v>14439</v>
      </c>
      <c r="K1088">
        <v>950</v>
      </c>
      <c r="L1088">
        <v>196</v>
      </c>
      <c r="Q1088" s="219">
        <v>7.8</v>
      </c>
      <c r="R1088" s="219">
        <v>0.09</v>
      </c>
      <c r="T1088" s="219">
        <v>2460</v>
      </c>
      <c r="U1088" s="219">
        <v>52</v>
      </c>
      <c r="W1088" s="219">
        <v>2268</v>
      </c>
      <c r="X1088" s="219">
        <v>54</v>
      </c>
      <c r="AC1088">
        <v>2.5</v>
      </c>
      <c r="AD1088">
        <v>0.5</v>
      </c>
      <c r="AR1088" s="219">
        <v>3.7</v>
      </c>
      <c r="AS1088" s="219">
        <v>0.2</v>
      </c>
      <c r="AT1088" s="219">
        <v>30.3</v>
      </c>
      <c r="AU1088" s="219">
        <v>0.5</v>
      </c>
      <c r="AW1088" s="219">
        <v>33</v>
      </c>
      <c r="AX1088" s="219">
        <v>1</v>
      </c>
      <c r="AZ1088">
        <v>1</v>
      </c>
      <c r="BA1088">
        <v>9.0999999999999998E-2</v>
      </c>
      <c r="BD1088" t="s">
        <v>17215</v>
      </c>
    </row>
    <row r="1089" spans="2:56" ht="18" x14ac:dyDescent="0.25">
      <c r="B1089">
        <v>1</v>
      </c>
      <c r="C1089" t="s">
        <v>14538</v>
      </c>
      <c r="G1089" t="s">
        <v>16066</v>
      </c>
      <c r="H1089" s="352" t="s">
        <v>11553</v>
      </c>
      <c r="I1089" t="s">
        <v>16080</v>
      </c>
      <c r="J1089" s="352" t="s">
        <v>14439</v>
      </c>
      <c r="K1089">
        <v>1340</v>
      </c>
      <c r="L1089">
        <v>207</v>
      </c>
      <c r="Q1089" s="219">
        <v>7.6</v>
      </c>
      <c r="R1089" s="219">
        <v>0.06</v>
      </c>
      <c r="T1089" s="219">
        <v>2442</v>
      </c>
      <c r="U1089" s="219">
        <v>33</v>
      </c>
      <c r="W1089" s="219">
        <v>2336</v>
      </c>
      <c r="X1089" s="219">
        <v>33</v>
      </c>
      <c r="AC1089">
        <v>1.7</v>
      </c>
      <c r="AD1089">
        <v>0.2</v>
      </c>
      <c r="AR1089" s="219">
        <v>3.7</v>
      </c>
      <c r="AS1089" s="219">
        <v>0.2</v>
      </c>
      <c r="AT1089" s="219">
        <v>27</v>
      </c>
      <c r="AU1089" s="219">
        <v>0.1</v>
      </c>
      <c r="AW1089" s="219">
        <v>33</v>
      </c>
      <c r="AX1089" s="219">
        <v>1</v>
      </c>
      <c r="AZ1089">
        <v>1</v>
      </c>
      <c r="BA1089">
        <v>0.115</v>
      </c>
      <c r="BD1089" t="s">
        <v>17215</v>
      </c>
    </row>
    <row r="1090" spans="2:56" ht="18" x14ac:dyDescent="0.25">
      <c r="B1090">
        <v>1</v>
      </c>
      <c r="C1090" t="s">
        <v>14538</v>
      </c>
      <c r="G1090" t="s">
        <v>16066</v>
      </c>
      <c r="H1090" s="352" t="s">
        <v>11553</v>
      </c>
      <c r="I1090" t="s">
        <v>16080</v>
      </c>
      <c r="J1090" s="352" t="s">
        <v>14439</v>
      </c>
      <c r="K1090">
        <v>950</v>
      </c>
      <c r="L1090">
        <v>196</v>
      </c>
      <c r="Q1090" s="219">
        <v>7.8</v>
      </c>
      <c r="R1090" s="219">
        <v>0.09</v>
      </c>
      <c r="T1090" s="219">
        <v>2460</v>
      </c>
      <c r="U1090" s="219">
        <v>52</v>
      </c>
      <c r="W1090" s="219">
        <v>2268</v>
      </c>
      <c r="X1090" s="219">
        <v>54</v>
      </c>
      <c r="AC1090">
        <v>2.5</v>
      </c>
      <c r="AD1090">
        <v>0.5</v>
      </c>
      <c r="AR1090" s="219">
        <v>3.7</v>
      </c>
      <c r="AS1090" s="219">
        <v>0.2</v>
      </c>
      <c r="AT1090" s="219">
        <v>30.3</v>
      </c>
      <c r="AU1090" s="219">
        <v>0.5</v>
      </c>
      <c r="AW1090" s="219">
        <v>33</v>
      </c>
      <c r="AX1090" s="219">
        <v>1</v>
      </c>
      <c r="AZ1090">
        <v>1</v>
      </c>
      <c r="BA1090">
        <v>-0.14399999999999999</v>
      </c>
      <c r="BD1090" t="s">
        <v>17215</v>
      </c>
    </row>
    <row r="1091" spans="2:56" ht="18" x14ac:dyDescent="0.25">
      <c r="B1091">
        <v>1</v>
      </c>
      <c r="C1091" t="s">
        <v>14538</v>
      </c>
      <c r="G1091" t="s">
        <v>16066</v>
      </c>
      <c r="H1091" s="352" t="s">
        <v>11553</v>
      </c>
      <c r="I1091" t="s">
        <v>16080</v>
      </c>
      <c r="J1091" s="352" t="s">
        <v>14439</v>
      </c>
      <c r="K1091">
        <v>900</v>
      </c>
      <c r="L1091">
        <v>211</v>
      </c>
      <c r="Q1091" s="219">
        <v>7.8</v>
      </c>
      <c r="R1091" s="219">
        <v>0.1</v>
      </c>
      <c r="T1091" s="219">
        <v>2422</v>
      </c>
      <c r="U1091" s="219">
        <v>47</v>
      </c>
      <c r="W1091" s="219">
        <v>2246</v>
      </c>
      <c r="X1091" s="219">
        <v>41</v>
      </c>
      <c r="AC1091">
        <v>2.2999999999999998</v>
      </c>
      <c r="AD1091">
        <v>0.5</v>
      </c>
      <c r="AR1091" s="219">
        <v>3.7</v>
      </c>
      <c r="AS1091" s="219">
        <v>0.2</v>
      </c>
      <c r="AT1091" s="219">
        <v>27</v>
      </c>
      <c r="AU1091" s="219">
        <v>0.1</v>
      </c>
      <c r="AW1091" s="219">
        <v>33</v>
      </c>
      <c r="AX1091" s="219">
        <v>1</v>
      </c>
      <c r="AZ1091">
        <v>1</v>
      </c>
      <c r="BA1091">
        <v>9.4E-2</v>
      </c>
      <c r="BD1091" t="s">
        <v>17215</v>
      </c>
    </row>
    <row r="1092" spans="2:56" ht="18" x14ac:dyDescent="0.25">
      <c r="B1092">
        <v>1</v>
      </c>
      <c r="C1092" t="s">
        <v>14538</v>
      </c>
      <c r="G1092" t="s">
        <v>16066</v>
      </c>
      <c r="H1092" s="352" t="s">
        <v>11553</v>
      </c>
      <c r="I1092" t="s">
        <v>16080</v>
      </c>
      <c r="J1092" s="352" t="s">
        <v>14439</v>
      </c>
      <c r="K1092">
        <v>1290</v>
      </c>
      <c r="L1092">
        <v>247</v>
      </c>
      <c r="Q1092" s="219">
        <v>7.6</v>
      </c>
      <c r="R1092" s="219">
        <v>0.08</v>
      </c>
      <c r="T1092" s="219">
        <v>2447</v>
      </c>
      <c r="U1092" s="219">
        <v>77</v>
      </c>
      <c r="W1092" s="219">
        <v>2311</v>
      </c>
      <c r="X1092" s="219">
        <v>77</v>
      </c>
      <c r="AC1092">
        <v>2</v>
      </c>
      <c r="AD1092">
        <v>0.4</v>
      </c>
      <c r="AR1092" s="219">
        <v>3.7</v>
      </c>
      <c r="AS1092" s="219">
        <v>0.2</v>
      </c>
      <c r="AT1092" s="219">
        <v>30.3</v>
      </c>
      <c r="AU1092" s="219">
        <v>0.5</v>
      </c>
      <c r="AW1092" s="219">
        <v>33</v>
      </c>
      <c r="AX1092" s="219">
        <v>1</v>
      </c>
      <c r="AZ1092">
        <v>1</v>
      </c>
      <c r="BA1092">
        <v>0.20599999999999999</v>
      </c>
      <c r="BD1092" t="s">
        <v>17215</v>
      </c>
    </row>
    <row r="1093" spans="2:56" ht="18" x14ac:dyDescent="0.25">
      <c r="B1093">
        <v>1</v>
      </c>
      <c r="C1093" t="s">
        <v>14538</v>
      </c>
      <c r="G1093" t="s">
        <v>16066</v>
      </c>
      <c r="H1093" s="352" t="s">
        <v>11553</v>
      </c>
      <c r="I1093" t="s">
        <v>16080</v>
      </c>
      <c r="J1093" s="352" t="s">
        <v>14439</v>
      </c>
      <c r="K1093">
        <v>400</v>
      </c>
      <c r="L1093">
        <v>60</v>
      </c>
      <c r="Q1093" s="219">
        <v>8.1</v>
      </c>
      <c r="R1093" s="219">
        <v>0.05</v>
      </c>
      <c r="T1093" s="219">
        <v>2377</v>
      </c>
      <c r="U1093" s="219">
        <v>41</v>
      </c>
      <c r="W1093" s="219">
        <v>2057</v>
      </c>
      <c r="X1093" s="219">
        <v>43</v>
      </c>
      <c r="AC1093">
        <v>3.8</v>
      </c>
      <c r="AD1093">
        <v>3</v>
      </c>
      <c r="AR1093" s="219">
        <v>3.7</v>
      </c>
      <c r="AS1093" s="219">
        <v>0.2</v>
      </c>
      <c r="AT1093" s="219">
        <v>27</v>
      </c>
      <c r="AU1093" s="219">
        <v>0.1</v>
      </c>
      <c r="AW1093" s="219">
        <v>33</v>
      </c>
      <c r="AX1093" s="219">
        <v>1</v>
      </c>
      <c r="AZ1093">
        <v>1</v>
      </c>
      <c r="BA1093">
        <v>0.17899999999999999</v>
      </c>
      <c r="BD1093" t="s">
        <v>17215</v>
      </c>
    </row>
    <row r="1094" spans="2:56" ht="18" x14ac:dyDescent="0.25">
      <c r="B1094">
        <v>1</v>
      </c>
      <c r="C1094" t="s">
        <v>14538</v>
      </c>
      <c r="G1094" t="s">
        <v>16066</v>
      </c>
      <c r="H1094" s="352" t="s">
        <v>11553</v>
      </c>
      <c r="I1094" t="s">
        <v>16080</v>
      </c>
      <c r="J1094" s="352" t="s">
        <v>14439</v>
      </c>
      <c r="K1094">
        <v>1290</v>
      </c>
      <c r="L1094">
        <v>247</v>
      </c>
      <c r="Q1094" s="219">
        <v>7.6</v>
      </c>
      <c r="R1094" s="219">
        <v>0.08</v>
      </c>
      <c r="T1094" s="219">
        <v>2447</v>
      </c>
      <c r="U1094" s="219">
        <v>77</v>
      </c>
      <c r="W1094" s="219">
        <v>2311</v>
      </c>
      <c r="X1094" s="219">
        <v>77</v>
      </c>
      <c r="AC1094">
        <v>2</v>
      </c>
      <c r="AD1094">
        <v>0.4</v>
      </c>
      <c r="AR1094" s="219">
        <v>3.7</v>
      </c>
      <c r="AS1094" s="219">
        <v>0.2</v>
      </c>
      <c r="AT1094" s="219">
        <v>30.3</v>
      </c>
      <c r="AU1094" s="219">
        <v>0.5</v>
      </c>
      <c r="AW1094" s="219">
        <v>33</v>
      </c>
      <c r="AX1094" s="219">
        <v>1</v>
      </c>
      <c r="AZ1094">
        <v>1</v>
      </c>
      <c r="BA1094">
        <v>0.16300000000000001</v>
      </c>
      <c r="BD1094" t="s">
        <v>17215</v>
      </c>
    </row>
    <row r="1095" spans="2:56" ht="18" x14ac:dyDescent="0.25">
      <c r="B1095">
        <v>1</v>
      </c>
      <c r="C1095" t="s">
        <v>14538</v>
      </c>
      <c r="G1095" t="s">
        <v>16066</v>
      </c>
      <c r="H1095" s="352" t="s">
        <v>11553</v>
      </c>
      <c r="I1095" t="s">
        <v>16080</v>
      </c>
      <c r="J1095" s="352" t="s">
        <v>14439</v>
      </c>
      <c r="K1095">
        <v>400</v>
      </c>
      <c r="L1095">
        <v>49</v>
      </c>
      <c r="Q1095" s="219">
        <v>8.1</v>
      </c>
      <c r="R1095" s="219">
        <v>0.04</v>
      </c>
      <c r="T1095" s="219">
        <v>2406</v>
      </c>
      <c r="U1095" s="219">
        <v>47</v>
      </c>
      <c r="W1095" s="219">
        <v>2052</v>
      </c>
      <c r="X1095" s="219">
        <v>38</v>
      </c>
      <c r="AC1095">
        <v>4.3</v>
      </c>
      <c r="AD1095">
        <v>4</v>
      </c>
      <c r="AR1095" s="219">
        <v>3.7</v>
      </c>
      <c r="AS1095" s="219">
        <v>0.2</v>
      </c>
      <c r="AT1095" s="219">
        <v>30.3</v>
      </c>
      <c r="AU1095" s="219">
        <v>0.5</v>
      </c>
      <c r="AW1095" s="219">
        <v>33</v>
      </c>
      <c r="AX1095" s="219">
        <v>1</v>
      </c>
      <c r="AZ1095">
        <v>1</v>
      </c>
      <c r="BA1095">
        <v>-2.1000000000000001E-2</v>
      </c>
      <c r="BD1095" t="s">
        <v>17215</v>
      </c>
    </row>
    <row r="1096" spans="2:56" ht="18" x14ac:dyDescent="0.25">
      <c r="B1096">
        <v>1</v>
      </c>
      <c r="C1096" t="s">
        <v>14538</v>
      </c>
      <c r="G1096" t="s">
        <v>16066</v>
      </c>
      <c r="H1096" s="352" t="s">
        <v>11553</v>
      </c>
      <c r="I1096" t="s">
        <v>16080</v>
      </c>
      <c r="J1096" s="352" t="s">
        <v>14439</v>
      </c>
      <c r="K1096">
        <v>400</v>
      </c>
      <c r="L1096">
        <v>49</v>
      </c>
      <c r="Q1096" s="219">
        <v>8.1</v>
      </c>
      <c r="R1096" s="219">
        <v>0.04</v>
      </c>
      <c r="T1096" s="219">
        <v>2406</v>
      </c>
      <c r="U1096" s="219">
        <v>47</v>
      </c>
      <c r="W1096" s="219">
        <v>2052</v>
      </c>
      <c r="X1096" s="219">
        <v>38</v>
      </c>
      <c r="AC1096">
        <v>4.3</v>
      </c>
      <c r="AD1096">
        <v>4</v>
      </c>
      <c r="AR1096" s="219">
        <v>3.7</v>
      </c>
      <c r="AS1096" s="219">
        <v>0.2</v>
      </c>
      <c r="AT1096" s="219">
        <v>30.3</v>
      </c>
      <c r="AU1096" s="219">
        <v>0.5</v>
      </c>
      <c r="AW1096" s="219">
        <v>33</v>
      </c>
      <c r="AX1096" s="219">
        <v>1</v>
      </c>
      <c r="AZ1096">
        <v>1</v>
      </c>
      <c r="BA1096">
        <v>0.443</v>
      </c>
      <c r="BD1096" t="s">
        <v>17215</v>
      </c>
    </row>
    <row r="1097" spans="2:56" ht="18" x14ac:dyDescent="0.25">
      <c r="B1097">
        <v>1</v>
      </c>
      <c r="C1097" t="s">
        <v>14538</v>
      </c>
      <c r="G1097" t="s">
        <v>16066</v>
      </c>
      <c r="H1097" s="352" t="s">
        <v>11553</v>
      </c>
      <c r="I1097" t="s">
        <v>16080</v>
      </c>
      <c r="J1097" s="352" t="s">
        <v>14439</v>
      </c>
      <c r="K1097">
        <v>1340</v>
      </c>
      <c r="L1097">
        <v>207</v>
      </c>
      <c r="Q1097" s="219">
        <v>7.6</v>
      </c>
      <c r="R1097" s="219">
        <v>0.06</v>
      </c>
      <c r="T1097" s="219">
        <v>2442</v>
      </c>
      <c r="U1097" s="219">
        <v>33</v>
      </c>
      <c r="W1097" s="219">
        <v>2336</v>
      </c>
      <c r="X1097" s="219">
        <v>33</v>
      </c>
      <c r="AC1097">
        <v>1.7</v>
      </c>
      <c r="AD1097">
        <v>0.2</v>
      </c>
      <c r="AR1097" s="219">
        <v>3.7</v>
      </c>
      <c r="AS1097" s="219">
        <v>0.2</v>
      </c>
      <c r="AT1097" s="219">
        <v>27</v>
      </c>
      <c r="AU1097" s="219">
        <v>0.1</v>
      </c>
      <c r="AW1097" s="219">
        <v>33</v>
      </c>
      <c r="AX1097" s="219">
        <v>1</v>
      </c>
      <c r="AZ1097">
        <v>1</v>
      </c>
      <c r="BA1097">
        <v>3.9E-2</v>
      </c>
      <c r="BD1097" t="s">
        <v>17215</v>
      </c>
    </row>
    <row r="1098" spans="2:56" ht="18" x14ac:dyDescent="0.25">
      <c r="B1098">
        <v>1</v>
      </c>
      <c r="C1098" t="s">
        <v>14538</v>
      </c>
      <c r="G1098" t="s">
        <v>16066</v>
      </c>
      <c r="H1098" s="352" t="s">
        <v>11553</v>
      </c>
      <c r="I1098" t="s">
        <v>16080</v>
      </c>
      <c r="J1098" s="352" t="s">
        <v>14439</v>
      </c>
      <c r="K1098">
        <v>1290</v>
      </c>
      <c r="L1098">
        <v>247</v>
      </c>
      <c r="Q1098" s="219">
        <v>7.6</v>
      </c>
      <c r="R1098" s="219">
        <v>0.08</v>
      </c>
      <c r="T1098" s="219">
        <v>2447</v>
      </c>
      <c r="U1098" s="219">
        <v>77</v>
      </c>
      <c r="W1098" s="219">
        <v>2311</v>
      </c>
      <c r="X1098" s="219">
        <v>77</v>
      </c>
      <c r="AC1098">
        <v>2</v>
      </c>
      <c r="AD1098">
        <v>0.4</v>
      </c>
      <c r="AR1098" s="219">
        <v>3.7</v>
      </c>
      <c r="AS1098" s="219">
        <v>0.2</v>
      </c>
      <c r="AT1098" s="219">
        <v>30.3</v>
      </c>
      <c r="AU1098" s="219">
        <v>0.5</v>
      </c>
      <c r="AW1098" s="219">
        <v>33</v>
      </c>
      <c r="AX1098" s="219">
        <v>1</v>
      </c>
      <c r="AZ1098">
        <v>1</v>
      </c>
      <c r="BA1098">
        <v>7.5999999999999998E-2</v>
      </c>
      <c r="BD1098" t="s">
        <v>17215</v>
      </c>
    </row>
    <row r="1099" spans="2:56" ht="18" x14ac:dyDescent="0.25">
      <c r="B1099">
        <v>1</v>
      </c>
      <c r="C1099" t="s">
        <v>14538</v>
      </c>
      <c r="G1099" t="s">
        <v>16066</v>
      </c>
      <c r="H1099" s="352" t="s">
        <v>11553</v>
      </c>
      <c r="I1099" t="s">
        <v>16080</v>
      </c>
      <c r="J1099" s="352" t="s">
        <v>14439</v>
      </c>
      <c r="K1099">
        <v>400</v>
      </c>
      <c r="L1099">
        <v>49</v>
      </c>
      <c r="Q1099" s="219">
        <v>8.1</v>
      </c>
      <c r="R1099" s="219">
        <v>0.04</v>
      </c>
      <c r="T1099" s="219">
        <v>2406</v>
      </c>
      <c r="U1099" s="219">
        <v>47</v>
      </c>
      <c r="W1099" s="219">
        <v>2052</v>
      </c>
      <c r="X1099" s="219">
        <v>38</v>
      </c>
      <c r="AC1099">
        <v>4.3</v>
      </c>
      <c r="AD1099">
        <v>4</v>
      </c>
      <c r="AR1099" s="219">
        <v>3.7</v>
      </c>
      <c r="AS1099" s="219">
        <v>0.2</v>
      </c>
      <c r="AT1099" s="219">
        <v>30.3</v>
      </c>
      <c r="AU1099" s="219">
        <v>0.5</v>
      </c>
      <c r="AW1099" s="219">
        <v>33</v>
      </c>
      <c r="AX1099" s="219">
        <v>1</v>
      </c>
      <c r="AZ1099">
        <v>1</v>
      </c>
      <c r="BA1099">
        <v>0.04</v>
      </c>
      <c r="BD1099" t="s">
        <v>17215</v>
      </c>
    </row>
    <row r="1100" spans="2:56" ht="18" x14ac:dyDescent="0.25">
      <c r="B1100">
        <v>1</v>
      </c>
      <c r="C1100" t="s">
        <v>14538</v>
      </c>
      <c r="G1100" t="s">
        <v>16066</v>
      </c>
      <c r="H1100" s="352" t="s">
        <v>11553</v>
      </c>
      <c r="I1100" t="s">
        <v>16080</v>
      </c>
      <c r="J1100" s="352" t="s">
        <v>14439</v>
      </c>
      <c r="K1100">
        <v>900</v>
      </c>
      <c r="L1100">
        <v>211</v>
      </c>
      <c r="Q1100" s="219">
        <v>7.8</v>
      </c>
      <c r="R1100" s="219">
        <v>0.1</v>
      </c>
      <c r="T1100" s="219">
        <v>2422</v>
      </c>
      <c r="U1100" s="219">
        <v>47</v>
      </c>
      <c r="W1100" s="219">
        <v>2246</v>
      </c>
      <c r="X1100" s="219">
        <v>41</v>
      </c>
      <c r="AC1100">
        <v>2.2999999999999998</v>
      </c>
      <c r="AD1100">
        <v>0.5</v>
      </c>
      <c r="AR1100" s="219">
        <v>3.7</v>
      </c>
      <c r="AS1100" s="219">
        <v>0.2</v>
      </c>
      <c r="AT1100" s="219">
        <v>27</v>
      </c>
      <c r="AU1100" s="219">
        <v>0.1</v>
      </c>
      <c r="AW1100" s="219">
        <v>33</v>
      </c>
      <c r="AX1100" s="219">
        <v>1</v>
      </c>
      <c r="AZ1100">
        <v>1</v>
      </c>
      <c r="BA1100">
        <v>0.11899999999999999</v>
      </c>
      <c r="BD1100" t="s">
        <v>17215</v>
      </c>
    </row>
    <row r="1101" spans="2:56" ht="18" x14ac:dyDescent="0.25">
      <c r="B1101">
        <v>1</v>
      </c>
      <c r="C1101" t="s">
        <v>14538</v>
      </c>
      <c r="G1101" t="s">
        <v>16066</v>
      </c>
      <c r="H1101" s="352" t="s">
        <v>11553</v>
      </c>
      <c r="I1101" t="s">
        <v>16080</v>
      </c>
      <c r="J1101" s="352" t="s">
        <v>14439</v>
      </c>
      <c r="K1101">
        <v>1340</v>
      </c>
      <c r="L1101">
        <v>207</v>
      </c>
      <c r="Q1101" s="219">
        <v>7.6</v>
      </c>
      <c r="R1101" s="219">
        <v>0.06</v>
      </c>
      <c r="T1101" s="219">
        <v>2442</v>
      </c>
      <c r="U1101" s="219">
        <v>33</v>
      </c>
      <c r="W1101" s="219">
        <v>2336</v>
      </c>
      <c r="X1101" s="219">
        <v>33</v>
      </c>
      <c r="AC1101">
        <v>1.7</v>
      </c>
      <c r="AD1101">
        <v>0.2</v>
      </c>
      <c r="AR1101" s="219">
        <v>3.7</v>
      </c>
      <c r="AS1101" s="219">
        <v>0.2</v>
      </c>
      <c r="AT1101" s="219">
        <v>27</v>
      </c>
      <c r="AU1101" s="219">
        <v>0.1</v>
      </c>
      <c r="AW1101" s="219">
        <v>33</v>
      </c>
      <c r="AX1101" s="219">
        <v>1</v>
      </c>
      <c r="AZ1101">
        <v>1</v>
      </c>
      <c r="BA1101">
        <v>-3.3000000000000002E-2</v>
      </c>
      <c r="BD1101" t="s">
        <v>17215</v>
      </c>
    </row>
    <row r="1102" spans="2:56" ht="18" x14ac:dyDescent="0.25">
      <c r="B1102">
        <v>1</v>
      </c>
      <c r="C1102" t="s">
        <v>14538</v>
      </c>
      <c r="G1102" t="s">
        <v>16066</v>
      </c>
      <c r="H1102" s="352" t="s">
        <v>11553</v>
      </c>
      <c r="I1102" t="s">
        <v>16080</v>
      </c>
      <c r="J1102" s="352" t="s">
        <v>14439</v>
      </c>
      <c r="K1102">
        <v>1290</v>
      </c>
      <c r="L1102">
        <v>247</v>
      </c>
      <c r="Q1102" s="219">
        <v>7.6</v>
      </c>
      <c r="R1102" s="219">
        <v>0.08</v>
      </c>
      <c r="T1102" s="219">
        <v>2447</v>
      </c>
      <c r="U1102" s="219">
        <v>77</v>
      </c>
      <c r="W1102" s="219">
        <v>2311</v>
      </c>
      <c r="X1102" s="219">
        <v>77</v>
      </c>
      <c r="AC1102">
        <v>2</v>
      </c>
      <c r="AD1102">
        <v>0.4</v>
      </c>
      <c r="AR1102" s="219">
        <v>3.7</v>
      </c>
      <c r="AS1102" s="219">
        <v>0.2</v>
      </c>
      <c r="AT1102" s="219">
        <v>30.3</v>
      </c>
      <c r="AU1102" s="219">
        <v>0.5</v>
      </c>
      <c r="AW1102" s="219">
        <v>33</v>
      </c>
      <c r="AX1102" s="219">
        <v>1</v>
      </c>
      <c r="AZ1102">
        <v>1</v>
      </c>
      <c r="BA1102">
        <v>-0.27500000000000002</v>
      </c>
      <c r="BD1102" t="s">
        <v>17215</v>
      </c>
    </row>
    <row r="1103" spans="2:56" ht="18" x14ac:dyDescent="0.25">
      <c r="B1103">
        <v>1</v>
      </c>
      <c r="C1103" t="s">
        <v>14538</v>
      </c>
      <c r="G1103" t="s">
        <v>16066</v>
      </c>
      <c r="H1103" s="352" t="s">
        <v>11553</v>
      </c>
      <c r="I1103" t="s">
        <v>16080</v>
      </c>
      <c r="J1103" s="352" t="s">
        <v>14439</v>
      </c>
      <c r="K1103">
        <v>950</v>
      </c>
      <c r="L1103">
        <v>196</v>
      </c>
      <c r="Q1103" s="219">
        <v>7.8</v>
      </c>
      <c r="R1103" s="219">
        <v>0.09</v>
      </c>
      <c r="T1103" s="219">
        <v>2460</v>
      </c>
      <c r="U1103" s="219">
        <v>52</v>
      </c>
      <c r="W1103" s="219">
        <v>2268</v>
      </c>
      <c r="X1103" s="219">
        <v>54</v>
      </c>
      <c r="AC1103">
        <v>2.5</v>
      </c>
      <c r="AD1103">
        <v>0.5</v>
      </c>
      <c r="AR1103" s="219">
        <v>3.7</v>
      </c>
      <c r="AS1103" s="219">
        <v>0.2</v>
      </c>
      <c r="AT1103" s="219">
        <v>30.3</v>
      </c>
      <c r="AU1103" s="219">
        <v>0.5</v>
      </c>
      <c r="AW1103" s="219">
        <v>33</v>
      </c>
      <c r="AX1103" s="219">
        <v>1</v>
      </c>
      <c r="AZ1103">
        <v>1</v>
      </c>
      <c r="BA1103">
        <v>0.05</v>
      </c>
      <c r="BD1103" t="s">
        <v>17215</v>
      </c>
    </row>
    <row r="1104" spans="2:56" ht="18" x14ac:dyDescent="0.25">
      <c r="B1104">
        <v>1</v>
      </c>
      <c r="C1104" t="s">
        <v>14538</v>
      </c>
      <c r="G1104" t="s">
        <v>16066</v>
      </c>
      <c r="H1104" s="352" t="s">
        <v>11553</v>
      </c>
      <c r="I1104" t="s">
        <v>16080</v>
      </c>
      <c r="J1104" s="352" t="s">
        <v>14439</v>
      </c>
      <c r="K1104">
        <v>1340</v>
      </c>
      <c r="L1104">
        <v>207</v>
      </c>
      <c r="Q1104" s="219">
        <v>7.6</v>
      </c>
      <c r="R1104" s="219">
        <v>0.06</v>
      </c>
      <c r="T1104" s="219">
        <v>2442</v>
      </c>
      <c r="U1104" s="219">
        <v>33</v>
      </c>
      <c r="W1104" s="219">
        <v>2336</v>
      </c>
      <c r="X1104" s="219">
        <v>33</v>
      </c>
      <c r="AC1104">
        <v>1.7</v>
      </c>
      <c r="AD1104">
        <v>0.2</v>
      </c>
      <c r="AR1104" s="219">
        <v>3.7</v>
      </c>
      <c r="AS1104" s="219">
        <v>0.2</v>
      </c>
      <c r="AT1104" s="219">
        <v>27</v>
      </c>
      <c r="AU1104" s="219">
        <v>0.1</v>
      </c>
      <c r="AW1104" s="219">
        <v>33</v>
      </c>
      <c r="AX1104" s="219">
        <v>1</v>
      </c>
      <c r="AZ1104">
        <v>1</v>
      </c>
      <c r="BA1104">
        <v>-3.1E-2</v>
      </c>
      <c r="BD1104" t="s">
        <v>17215</v>
      </c>
    </row>
    <row r="1105" spans="2:56" ht="18" x14ac:dyDescent="0.25">
      <c r="B1105">
        <v>1</v>
      </c>
      <c r="C1105" t="s">
        <v>14538</v>
      </c>
      <c r="G1105" t="s">
        <v>16066</v>
      </c>
      <c r="H1105" s="352" t="s">
        <v>11553</v>
      </c>
      <c r="I1105" t="s">
        <v>16080</v>
      </c>
      <c r="J1105" s="352" t="s">
        <v>14439</v>
      </c>
      <c r="K1105">
        <v>400</v>
      </c>
      <c r="L1105">
        <v>60</v>
      </c>
      <c r="Q1105" s="219">
        <v>8.1</v>
      </c>
      <c r="R1105" s="219">
        <v>0.05</v>
      </c>
      <c r="T1105" s="219">
        <v>2377</v>
      </c>
      <c r="U1105" s="219">
        <v>41</v>
      </c>
      <c r="W1105" s="219">
        <v>2057</v>
      </c>
      <c r="X1105" s="219">
        <v>43</v>
      </c>
      <c r="AC1105">
        <v>3.8</v>
      </c>
      <c r="AD1105">
        <v>3</v>
      </c>
      <c r="AR1105" s="219">
        <v>3.7</v>
      </c>
      <c r="AS1105" s="219">
        <v>0.2</v>
      </c>
      <c r="AT1105" s="219">
        <v>27</v>
      </c>
      <c r="AU1105" s="219">
        <v>0.1</v>
      </c>
      <c r="AW1105" s="219">
        <v>33</v>
      </c>
      <c r="AX1105" s="219">
        <v>1</v>
      </c>
      <c r="AZ1105">
        <v>1</v>
      </c>
      <c r="BA1105">
        <v>0.14399999999999999</v>
      </c>
      <c r="BD1105" t="s">
        <v>17215</v>
      </c>
    </row>
    <row r="1106" spans="2:56" ht="18" x14ac:dyDescent="0.25">
      <c r="B1106">
        <v>1</v>
      </c>
      <c r="C1106" t="s">
        <v>14538</v>
      </c>
      <c r="G1106" t="s">
        <v>16066</v>
      </c>
      <c r="H1106" s="352" t="s">
        <v>11553</v>
      </c>
      <c r="I1106" t="s">
        <v>16080</v>
      </c>
      <c r="J1106" s="352" t="s">
        <v>14439</v>
      </c>
      <c r="K1106">
        <v>950</v>
      </c>
      <c r="L1106">
        <v>196</v>
      </c>
      <c r="Q1106" s="219">
        <v>7.8</v>
      </c>
      <c r="R1106" s="219">
        <v>0.09</v>
      </c>
      <c r="T1106" s="219">
        <v>2460</v>
      </c>
      <c r="U1106" s="219">
        <v>52</v>
      </c>
      <c r="W1106" s="219">
        <v>2268</v>
      </c>
      <c r="X1106" s="219">
        <v>54</v>
      </c>
      <c r="AC1106">
        <v>2.5</v>
      </c>
      <c r="AD1106">
        <v>0.5</v>
      </c>
      <c r="AR1106" s="219">
        <v>3.7</v>
      </c>
      <c r="AS1106" s="219">
        <v>0.2</v>
      </c>
      <c r="AT1106" s="219">
        <v>30.3</v>
      </c>
      <c r="AU1106" s="219">
        <v>0.5</v>
      </c>
      <c r="AW1106" s="219">
        <v>33</v>
      </c>
      <c r="AX1106" s="219">
        <v>1</v>
      </c>
      <c r="AZ1106">
        <v>1</v>
      </c>
      <c r="BA1106">
        <v>-3.5999999999999997E-2</v>
      </c>
      <c r="BD1106" t="s">
        <v>17215</v>
      </c>
    </row>
    <row r="1107" spans="2:56" ht="18" x14ac:dyDescent="0.25">
      <c r="B1107">
        <v>1</v>
      </c>
      <c r="C1107" t="s">
        <v>14538</v>
      </c>
      <c r="G1107" t="s">
        <v>16066</v>
      </c>
      <c r="H1107" s="352" t="s">
        <v>11553</v>
      </c>
      <c r="I1107" t="s">
        <v>16080</v>
      </c>
      <c r="J1107" s="352" t="s">
        <v>14439</v>
      </c>
      <c r="K1107">
        <v>400</v>
      </c>
      <c r="L1107">
        <v>60</v>
      </c>
      <c r="Q1107" s="219">
        <v>8.1</v>
      </c>
      <c r="R1107" s="219">
        <v>0.05</v>
      </c>
      <c r="T1107" s="219">
        <v>2377</v>
      </c>
      <c r="U1107" s="219">
        <v>41</v>
      </c>
      <c r="W1107" s="219">
        <v>2057</v>
      </c>
      <c r="X1107" s="219">
        <v>43</v>
      </c>
      <c r="AC1107">
        <v>3.8</v>
      </c>
      <c r="AD1107">
        <v>3</v>
      </c>
      <c r="AR1107" s="219">
        <v>3.7</v>
      </c>
      <c r="AS1107" s="219">
        <v>0.2</v>
      </c>
      <c r="AT1107" s="219">
        <v>27</v>
      </c>
      <c r="AU1107" s="219">
        <v>0.1</v>
      </c>
      <c r="AW1107" s="219">
        <v>33</v>
      </c>
      <c r="AX1107" s="219">
        <v>1</v>
      </c>
      <c r="AZ1107">
        <v>1</v>
      </c>
      <c r="BA1107">
        <v>0.19900000000000001</v>
      </c>
      <c r="BD1107" t="s">
        <v>17215</v>
      </c>
    </row>
    <row r="1108" spans="2:56" ht="18" x14ac:dyDescent="0.25">
      <c r="B1108">
        <v>1</v>
      </c>
      <c r="C1108" t="s">
        <v>14538</v>
      </c>
      <c r="G1108" t="s">
        <v>16066</v>
      </c>
      <c r="H1108" s="352" t="s">
        <v>11553</v>
      </c>
      <c r="I1108" t="s">
        <v>16080</v>
      </c>
      <c r="J1108" s="352" t="s">
        <v>14439</v>
      </c>
      <c r="K1108">
        <v>400</v>
      </c>
      <c r="L1108">
        <v>49</v>
      </c>
      <c r="Q1108" s="219">
        <v>8.1</v>
      </c>
      <c r="R1108" s="219">
        <v>0.04</v>
      </c>
      <c r="T1108" s="219">
        <v>2406</v>
      </c>
      <c r="U1108" s="219">
        <v>47</v>
      </c>
      <c r="W1108" s="219">
        <v>2052</v>
      </c>
      <c r="X1108" s="219">
        <v>38</v>
      </c>
      <c r="AC1108">
        <v>4.3</v>
      </c>
      <c r="AD1108">
        <v>4</v>
      </c>
      <c r="AR1108" s="219">
        <v>3.7</v>
      </c>
      <c r="AS1108" s="219">
        <v>0.2</v>
      </c>
      <c r="AT1108" s="219">
        <v>30.3</v>
      </c>
      <c r="AU1108" s="219">
        <v>0.5</v>
      </c>
      <c r="AW1108" s="219">
        <v>33</v>
      </c>
      <c r="AX1108" s="219">
        <v>1</v>
      </c>
      <c r="AZ1108">
        <v>1</v>
      </c>
      <c r="BA1108">
        <v>0.17599999999999999</v>
      </c>
      <c r="BD1108" t="s">
        <v>17215</v>
      </c>
    </row>
    <row r="1109" spans="2:56" ht="18" x14ac:dyDescent="0.25">
      <c r="B1109">
        <v>1</v>
      </c>
      <c r="C1109" t="s">
        <v>14538</v>
      </c>
      <c r="G1109" t="s">
        <v>16066</v>
      </c>
      <c r="H1109" s="352" t="s">
        <v>11553</v>
      </c>
      <c r="I1109" t="s">
        <v>16080</v>
      </c>
      <c r="J1109" s="352" t="s">
        <v>14439</v>
      </c>
      <c r="K1109">
        <v>400</v>
      </c>
      <c r="L1109">
        <v>49</v>
      </c>
      <c r="Q1109" s="219">
        <v>8.1</v>
      </c>
      <c r="R1109" s="219">
        <v>0.04</v>
      </c>
      <c r="T1109" s="219">
        <v>2406</v>
      </c>
      <c r="U1109" s="219">
        <v>47</v>
      </c>
      <c r="W1109" s="219">
        <v>2052</v>
      </c>
      <c r="X1109" s="219">
        <v>38</v>
      </c>
      <c r="AC1109">
        <v>4.3</v>
      </c>
      <c r="AD1109">
        <v>4</v>
      </c>
      <c r="AR1109" s="219">
        <v>3.7</v>
      </c>
      <c r="AS1109" s="219">
        <v>0.2</v>
      </c>
      <c r="AT1109" s="219">
        <v>30.3</v>
      </c>
      <c r="AU1109" s="219">
        <v>0.5</v>
      </c>
      <c r="AW1109" s="219">
        <v>33</v>
      </c>
      <c r="AX1109" s="219">
        <v>1</v>
      </c>
      <c r="AZ1109">
        <v>1</v>
      </c>
      <c r="BA1109">
        <v>0.13100000000000001</v>
      </c>
      <c r="BD1109" t="s">
        <v>17215</v>
      </c>
    </row>
    <row r="1110" spans="2:56" ht="18" x14ac:dyDescent="0.25">
      <c r="B1110">
        <v>1</v>
      </c>
      <c r="C1110" t="s">
        <v>14538</v>
      </c>
      <c r="G1110" t="s">
        <v>16066</v>
      </c>
      <c r="H1110" s="352" t="s">
        <v>11553</v>
      </c>
      <c r="I1110" t="s">
        <v>16080</v>
      </c>
      <c r="J1110" s="352" t="s">
        <v>14439</v>
      </c>
      <c r="K1110">
        <v>400</v>
      </c>
      <c r="L1110">
        <v>49</v>
      </c>
      <c r="Q1110" s="219">
        <v>8.1</v>
      </c>
      <c r="R1110" s="219">
        <v>0.04</v>
      </c>
      <c r="T1110" s="219">
        <v>2406</v>
      </c>
      <c r="U1110" s="219">
        <v>47</v>
      </c>
      <c r="W1110" s="219">
        <v>2052</v>
      </c>
      <c r="X1110" s="219">
        <v>38</v>
      </c>
      <c r="AC1110">
        <v>4.3</v>
      </c>
      <c r="AD1110">
        <v>4</v>
      </c>
      <c r="AR1110" s="219">
        <v>3.7</v>
      </c>
      <c r="AS1110" s="219">
        <v>0.2</v>
      </c>
      <c r="AT1110" s="219">
        <v>30.3</v>
      </c>
      <c r="AU1110" s="219">
        <v>0.5</v>
      </c>
      <c r="AW1110" s="219">
        <v>33</v>
      </c>
      <c r="AX1110" s="219">
        <v>1</v>
      </c>
      <c r="AZ1110">
        <v>1</v>
      </c>
      <c r="BA1110">
        <v>0.629</v>
      </c>
      <c r="BD1110" t="s">
        <v>17215</v>
      </c>
    </row>
    <row r="1111" spans="2:56" ht="18" x14ac:dyDescent="0.25">
      <c r="B1111">
        <v>1</v>
      </c>
      <c r="C1111" t="s">
        <v>14538</v>
      </c>
      <c r="G1111" t="s">
        <v>16066</v>
      </c>
      <c r="H1111" s="352" t="s">
        <v>11553</v>
      </c>
      <c r="I1111" t="s">
        <v>16080</v>
      </c>
      <c r="J1111" s="352" t="s">
        <v>14439</v>
      </c>
      <c r="K1111">
        <v>400</v>
      </c>
      <c r="L1111">
        <v>49</v>
      </c>
      <c r="Q1111" s="219">
        <v>8.1</v>
      </c>
      <c r="R1111" s="219">
        <v>0.04</v>
      </c>
      <c r="T1111" s="219">
        <v>2406</v>
      </c>
      <c r="U1111" s="219">
        <v>47</v>
      </c>
      <c r="W1111" s="219">
        <v>2052</v>
      </c>
      <c r="X1111" s="219">
        <v>38</v>
      </c>
      <c r="AC1111">
        <v>4.3</v>
      </c>
      <c r="AD1111">
        <v>4</v>
      </c>
      <c r="AR1111" s="219">
        <v>3.7</v>
      </c>
      <c r="AS1111" s="219">
        <v>0.2</v>
      </c>
      <c r="AT1111" s="219">
        <v>30.3</v>
      </c>
      <c r="AU1111" s="219">
        <v>0.5</v>
      </c>
      <c r="AW1111" s="219">
        <v>33</v>
      </c>
      <c r="AX1111" s="219">
        <v>1</v>
      </c>
      <c r="AZ1111">
        <v>1</v>
      </c>
      <c r="BA1111">
        <v>0.36299999999999999</v>
      </c>
      <c r="BD1111" t="s">
        <v>17215</v>
      </c>
    </row>
    <row r="1112" spans="2:56" ht="18" x14ac:dyDescent="0.25">
      <c r="B1112">
        <v>1</v>
      </c>
      <c r="C1112" t="s">
        <v>14538</v>
      </c>
      <c r="G1112" t="s">
        <v>16066</v>
      </c>
      <c r="H1112" s="352" t="s">
        <v>11553</v>
      </c>
      <c r="I1112" t="s">
        <v>16080</v>
      </c>
      <c r="J1112" s="352" t="s">
        <v>14439</v>
      </c>
      <c r="K1112">
        <v>1340</v>
      </c>
      <c r="L1112">
        <v>207</v>
      </c>
      <c r="Q1112" s="219">
        <v>7.6</v>
      </c>
      <c r="R1112" s="219">
        <v>0.06</v>
      </c>
      <c r="T1112" s="219">
        <v>2442</v>
      </c>
      <c r="U1112" s="219">
        <v>33</v>
      </c>
      <c r="W1112" s="219">
        <v>2336</v>
      </c>
      <c r="X1112" s="219">
        <v>33</v>
      </c>
      <c r="AC1112">
        <v>1.7</v>
      </c>
      <c r="AD1112">
        <v>0.2</v>
      </c>
      <c r="AR1112" s="219">
        <v>3.7</v>
      </c>
      <c r="AS1112" s="219">
        <v>0.2</v>
      </c>
      <c r="AT1112" s="219">
        <v>27</v>
      </c>
      <c r="AU1112" s="219">
        <v>0.1</v>
      </c>
      <c r="AW1112" s="219">
        <v>33</v>
      </c>
      <c r="AX1112" s="219">
        <v>1</v>
      </c>
      <c r="AZ1112">
        <v>1</v>
      </c>
      <c r="BA1112">
        <v>-0.17599999999999999</v>
      </c>
      <c r="BD1112" t="s">
        <v>17215</v>
      </c>
    </row>
    <row r="1113" spans="2:56" ht="18" x14ac:dyDescent="0.25">
      <c r="B1113">
        <v>1</v>
      </c>
      <c r="C1113" t="s">
        <v>14538</v>
      </c>
      <c r="G1113" t="s">
        <v>16066</v>
      </c>
      <c r="H1113" s="352" t="s">
        <v>11553</v>
      </c>
      <c r="I1113" t="s">
        <v>16080</v>
      </c>
      <c r="J1113" s="352" t="s">
        <v>14439</v>
      </c>
      <c r="K1113">
        <v>950</v>
      </c>
      <c r="L1113">
        <v>196</v>
      </c>
      <c r="Q1113" s="219">
        <v>7.8</v>
      </c>
      <c r="R1113" s="219">
        <v>0.09</v>
      </c>
      <c r="T1113" s="219">
        <v>2460</v>
      </c>
      <c r="U1113" s="219">
        <v>52</v>
      </c>
      <c r="W1113" s="219">
        <v>2268</v>
      </c>
      <c r="X1113" s="219">
        <v>54</v>
      </c>
      <c r="AC1113">
        <v>2.5</v>
      </c>
      <c r="AD1113">
        <v>0.5</v>
      </c>
      <c r="AR1113" s="219">
        <v>3.7</v>
      </c>
      <c r="AS1113" s="219">
        <v>0.2</v>
      </c>
      <c r="AT1113" s="219">
        <v>30.3</v>
      </c>
      <c r="AU1113" s="219">
        <v>0.5</v>
      </c>
      <c r="AW1113" s="219">
        <v>33</v>
      </c>
      <c r="AX1113" s="219">
        <v>1</v>
      </c>
      <c r="AZ1113">
        <v>1</v>
      </c>
      <c r="BA1113">
        <v>0.20699999999999999</v>
      </c>
      <c r="BD1113" t="s">
        <v>17215</v>
      </c>
    </row>
    <row r="1114" spans="2:56" ht="18" x14ac:dyDescent="0.25">
      <c r="B1114">
        <v>1</v>
      </c>
      <c r="C1114" t="s">
        <v>14538</v>
      </c>
      <c r="G1114" t="s">
        <v>16066</v>
      </c>
      <c r="H1114" s="352" t="s">
        <v>11553</v>
      </c>
      <c r="I1114" t="s">
        <v>16080</v>
      </c>
      <c r="J1114" s="352" t="s">
        <v>14439</v>
      </c>
      <c r="K1114">
        <v>900</v>
      </c>
      <c r="L1114">
        <v>211</v>
      </c>
      <c r="Q1114" s="219">
        <v>7.8</v>
      </c>
      <c r="R1114" s="219">
        <v>0.1</v>
      </c>
      <c r="T1114" s="219">
        <v>2422</v>
      </c>
      <c r="U1114" s="219">
        <v>47</v>
      </c>
      <c r="W1114" s="219">
        <v>2246</v>
      </c>
      <c r="X1114" s="219">
        <v>41</v>
      </c>
      <c r="AC1114">
        <v>2.2999999999999998</v>
      </c>
      <c r="AD1114">
        <v>0.5</v>
      </c>
      <c r="AR1114" s="219">
        <v>3.7</v>
      </c>
      <c r="AS1114" s="219">
        <v>0.2</v>
      </c>
      <c r="AT1114" s="219">
        <v>27</v>
      </c>
      <c r="AU1114" s="219">
        <v>0.1</v>
      </c>
      <c r="AW1114" s="219">
        <v>33</v>
      </c>
      <c r="AX1114" s="219">
        <v>1</v>
      </c>
      <c r="AZ1114">
        <v>1</v>
      </c>
      <c r="BA1114">
        <v>0.11700000000000001</v>
      </c>
      <c r="BD1114" t="s">
        <v>17215</v>
      </c>
    </row>
    <row r="1115" spans="2:56" ht="18" x14ac:dyDescent="0.25">
      <c r="B1115">
        <v>1</v>
      </c>
      <c r="C1115" t="s">
        <v>14538</v>
      </c>
      <c r="G1115" t="s">
        <v>16066</v>
      </c>
      <c r="H1115" s="352" t="s">
        <v>11553</v>
      </c>
      <c r="I1115" t="s">
        <v>16080</v>
      </c>
      <c r="J1115" s="352" t="s">
        <v>14439</v>
      </c>
      <c r="K1115">
        <v>950</v>
      </c>
      <c r="L1115">
        <v>196</v>
      </c>
      <c r="Q1115" s="219">
        <v>7.8</v>
      </c>
      <c r="R1115" s="219">
        <v>0.09</v>
      </c>
      <c r="T1115" s="219">
        <v>2460</v>
      </c>
      <c r="U1115" s="219">
        <v>52</v>
      </c>
      <c r="W1115" s="219">
        <v>2268</v>
      </c>
      <c r="X1115" s="219">
        <v>54</v>
      </c>
      <c r="AC1115">
        <v>2.5</v>
      </c>
      <c r="AD1115">
        <v>0.5</v>
      </c>
      <c r="AR1115" s="219">
        <v>3.7</v>
      </c>
      <c r="AS1115" s="219">
        <v>0.2</v>
      </c>
      <c r="AT1115" s="219">
        <v>30.3</v>
      </c>
      <c r="AU1115" s="219">
        <v>0.5</v>
      </c>
      <c r="AW1115" s="219">
        <v>33</v>
      </c>
      <c r="AX1115" s="219">
        <v>1</v>
      </c>
      <c r="AZ1115">
        <v>1</v>
      </c>
      <c r="BA1115">
        <v>5.1999999999999998E-2</v>
      </c>
      <c r="BD1115" t="s">
        <v>17215</v>
      </c>
    </row>
    <row r="1116" spans="2:56" ht="18" x14ac:dyDescent="0.25">
      <c r="B1116">
        <v>1</v>
      </c>
      <c r="C1116" t="s">
        <v>14538</v>
      </c>
      <c r="G1116" t="s">
        <v>16066</v>
      </c>
      <c r="H1116" s="352" t="s">
        <v>11553</v>
      </c>
      <c r="I1116" t="s">
        <v>16080</v>
      </c>
      <c r="J1116" s="352" t="s">
        <v>14439</v>
      </c>
      <c r="K1116">
        <v>900</v>
      </c>
      <c r="L1116">
        <v>211</v>
      </c>
      <c r="Q1116" s="219">
        <v>7.8</v>
      </c>
      <c r="R1116" s="219">
        <v>0.1</v>
      </c>
      <c r="T1116" s="219">
        <v>2422</v>
      </c>
      <c r="U1116" s="219">
        <v>47</v>
      </c>
      <c r="W1116" s="219">
        <v>2246</v>
      </c>
      <c r="X1116" s="219">
        <v>41</v>
      </c>
      <c r="AC1116">
        <v>2.2999999999999998</v>
      </c>
      <c r="AD1116">
        <v>0.5</v>
      </c>
      <c r="AR1116" s="219">
        <v>3.7</v>
      </c>
      <c r="AS1116" s="219">
        <v>0.2</v>
      </c>
      <c r="AT1116" s="219">
        <v>27</v>
      </c>
      <c r="AU1116" s="219">
        <v>0.1</v>
      </c>
      <c r="AW1116" s="219">
        <v>33</v>
      </c>
      <c r="AX1116" s="219">
        <v>1</v>
      </c>
      <c r="AZ1116">
        <v>1</v>
      </c>
      <c r="BA1116">
        <v>-8.0000000000000002E-3</v>
      </c>
      <c r="BD1116" t="s">
        <v>17215</v>
      </c>
    </row>
    <row r="1117" spans="2:56" ht="18" x14ac:dyDescent="0.25">
      <c r="B1117">
        <v>1</v>
      </c>
      <c r="C1117" t="s">
        <v>14538</v>
      </c>
      <c r="G1117" t="s">
        <v>16066</v>
      </c>
      <c r="H1117" s="352" t="s">
        <v>11553</v>
      </c>
      <c r="I1117" t="s">
        <v>16080</v>
      </c>
      <c r="J1117" s="352" t="s">
        <v>14439</v>
      </c>
      <c r="K1117">
        <v>1290</v>
      </c>
      <c r="L1117">
        <v>247</v>
      </c>
      <c r="Q1117" s="219">
        <v>7.6</v>
      </c>
      <c r="R1117" s="219">
        <v>0.08</v>
      </c>
      <c r="T1117" s="219">
        <v>2447</v>
      </c>
      <c r="U1117" s="219">
        <v>77</v>
      </c>
      <c r="W1117" s="219">
        <v>2311</v>
      </c>
      <c r="X1117" s="219">
        <v>77</v>
      </c>
      <c r="AC1117">
        <v>2</v>
      </c>
      <c r="AD1117">
        <v>0.4</v>
      </c>
      <c r="AR1117" s="219">
        <v>3.7</v>
      </c>
      <c r="AS1117" s="219">
        <v>0.2</v>
      </c>
      <c r="AT1117" s="219">
        <v>30.3</v>
      </c>
      <c r="AU1117" s="219">
        <v>0.5</v>
      </c>
      <c r="AW1117" s="219">
        <v>33</v>
      </c>
      <c r="AX1117" s="219">
        <v>1</v>
      </c>
      <c r="AZ1117">
        <v>1</v>
      </c>
      <c r="BA1117">
        <v>0.13100000000000001</v>
      </c>
      <c r="BD1117" t="s">
        <v>17215</v>
      </c>
    </row>
    <row r="1118" spans="2:56" ht="18" x14ac:dyDescent="0.25">
      <c r="B1118">
        <v>1</v>
      </c>
      <c r="C1118" t="s">
        <v>14538</v>
      </c>
      <c r="G1118" t="s">
        <v>16066</v>
      </c>
      <c r="H1118" s="352" t="s">
        <v>11553</v>
      </c>
      <c r="I1118" t="s">
        <v>16080</v>
      </c>
      <c r="J1118" s="352" t="s">
        <v>14439</v>
      </c>
      <c r="K1118">
        <v>400</v>
      </c>
      <c r="L1118">
        <v>60</v>
      </c>
      <c r="Q1118" s="219">
        <v>8.1</v>
      </c>
      <c r="R1118" s="219">
        <v>0.05</v>
      </c>
      <c r="T1118" s="219">
        <v>2377</v>
      </c>
      <c r="U1118" s="219">
        <v>41</v>
      </c>
      <c r="W1118" s="219">
        <v>2057</v>
      </c>
      <c r="X1118" s="219">
        <v>43</v>
      </c>
      <c r="AC1118">
        <v>3.8</v>
      </c>
      <c r="AD1118">
        <v>3</v>
      </c>
      <c r="AR1118" s="219">
        <v>3.7</v>
      </c>
      <c r="AS1118" s="219">
        <v>0.2</v>
      </c>
      <c r="AT1118" s="219">
        <v>27</v>
      </c>
      <c r="AU1118" s="219">
        <v>0.1</v>
      </c>
      <c r="AW1118" s="219">
        <v>33</v>
      </c>
      <c r="AX1118" s="219">
        <v>1</v>
      </c>
      <c r="AZ1118">
        <v>1</v>
      </c>
      <c r="BA1118">
        <v>0.03</v>
      </c>
      <c r="BD1118" t="s">
        <v>17215</v>
      </c>
    </row>
    <row r="1119" spans="2:56" ht="18" x14ac:dyDescent="0.25">
      <c r="B1119">
        <v>1</v>
      </c>
      <c r="C1119" t="s">
        <v>14538</v>
      </c>
      <c r="G1119" t="s">
        <v>16066</v>
      </c>
      <c r="H1119" s="352" t="s">
        <v>11553</v>
      </c>
      <c r="I1119" t="s">
        <v>16080</v>
      </c>
      <c r="J1119" s="352" t="s">
        <v>14439</v>
      </c>
      <c r="K1119">
        <v>1290</v>
      </c>
      <c r="L1119">
        <v>247</v>
      </c>
      <c r="Q1119" s="219">
        <v>7.6</v>
      </c>
      <c r="R1119" s="219">
        <v>0.08</v>
      </c>
      <c r="T1119" s="219">
        <v>2447</v>
      </c>
      <c r="U1119" s="219">
        <v>77</v>
      </c>
      <c r="W1119" s="219">
        <v>2311</v>
      </c>
      <c r="X1119" s="219">
        <v>77</v>
      </c>
      <c r="AC1119">
        <v>2</v>
      </c>
      <c r="AD1119">
        <v>0.4</v>
      </c>
      <c r="AR1119" s="219">
        <v>3.7</v>
      </c>
      <c r="AS1119" s="219">
        <v>0.2</v>
      </c>
      <c r="AT1119" s="219">
        <v>30.3</v>
      </c>
      <c r="AU1119" s="219">
        <v>0.5</v>
      </c>
      <c r="AW1119" s="219">
        <v>33</v>
      </c>
      <c r="AX1119" s="219">
        <v>1</v>
      </c>
      <c r="AZ1119">
        <v>1</v>
      </c>
      <c r="BA1119">
        <v>0.17299999999999999</v>
      </c>
      <c r="BD1119" t="s">
        <v>17215</v>
      </c>
    </row>
    <row r="1120" spans="2:56" ht="18" x14ac:dyDescent="0.25">
      <c r="B1120">
        <v>1</v>
      </c>
      <c r="C1120" t="s">
        <v>14538</v>
      </c>
      <c r="G1120" t="s">
        <v>16066</v>
      </c>
      <c r="H1120" s="352" t="s">
        <v>11553</v>
      </c>
      <c r="I1120" t="s">
        <v>16080</v>
      </c>
      <c r="J1120" s="352" t="s">
        <v>14439</v>
      </c>
      <c r="K1120">
        <v>900</v>
      </c>
      <c r="L1120">
        <v>211</v>
      </c>
      <c r="Q1120" s="219">
        <v>7.8</v>
      </c>
      <c r="R1120" s="219">
        <v>0.1</v>
      </c>
      <c r="T1120" s="219">
        <v>2422</v>
      </c>
      <c r="U1120" s="219">
        <v>47</v>
      </c>
      <c r="W1120" s="219">
        <v>2246</v>
      </c>
      <c r="X1120" s="219">
        <v>41</v>
      </c>
      <c r="AC1120">
        <v>2.2999999999999998</v>
      </c>
      <c r="AD1120">
        <v>0.5</v>
      </c>
      <c r="AR1120" s="219">
        <v>3.7</v>
      </c>
      <c r="AS1120" s="219">
        <v>0.2</v>
      </c>
      <c r="AT1120" s="219">
        <v>27</v>
      </c>
      <c r="AU1120" s="219">
        <v>0.1</v>
      </c>
      <c r="AW1120" s="219">
        <v>33</v>
      </c>
      <c r="AX1120" s="219">
        <v>1</v>
      </c>
      <c r="AZ1120">
        <v>1</v>
      </c>
      <c r="BA1120">
        <v>1.0999999999999999E-2</v>
      </c>
      <c r="BD1120" t="s">
        <v>17215</v>
      </c>
    </row>
    <row r="1121" spans="2:56" ht="18" x14ac:dyDescent="0.25">
      <c r="B1121">
        <v>1</v>
      </c>
      <c r="C1121" t="s">
        <v>14538</v>
      </c>
      <c r="G1121" t="s">
        <v>16066</v>
      </c>
      <c r="H1121" s="352" t="s">
        <v>11553</v>
      </c>
      <c r="I1121" t="s">
        <v>16080</v>
      </c>
      <c r="J1121" s="352" t="s">
        <v>14439</v>
      </c>
      <c r="K1121">
        <v>1290</v>
      </c>
      <c r="L1121">
        <v>247</v>
      </c>
      <c r="Q1121" s="219">
        <v>7.6</v>
      </c>
      <c r="R1121" s="219">
        <v>0.08</v>
      </c>
      <c r="T1121" s="219">
        <v>2447</v>
      </c>
      <c r="U1121" s="219">
        <v>77</v>
      </c>
      <c r="W1121" s="219">
        <v>2311</v>
      </c>
      <c r="X1121" s="219">
        <v>77</v>
      </c>
      <c r="AC1121">
        <v>2</v>
      </c>
      <c r="AD1121">
        <v>0.4</v>
      </c>
      <c r="AR1121" s="219">
        <v>3.7</v>
      </c>
      <c r="AS1121" s="219">
        <v>0.2</v>
      </c>
      <c r="AT1121" s="219">
        <v>30.3</v>
      </c>
      <c r="AU1121" s="219">
        <v>0.5</v>
      </c>
      <c r="AW1121" s="219">
        <v>33</v>
      </c>
      <c r="AX1121" s="219">
        <v>1</v>
      </c>
      <c r="AZ1121">
        <v>1</v>
      </c>
      <c r="BA1121">
        <v>-2.5999999999999999E-2</v>
      </c>
      <c r="BD1121" t="s">
        <v>17215</v>
      </c>
    </row>
    <row r="1122" spans="2:56" ht="18" x14ac:dyDescent="0.25">
      <c r="B1122">
        <v>1</v>
      </c>
      <c r="C1122" t="s">
        <v>14538</v>
      </c>
      <c r="G1122" t="s">
        <v>16066</v>
      </c>
      <c r="H1122" s="352" t="s">
        <v>11553</v>
      </c>
      <c r="I1122" t="s">
        <v>16080</v>
      </c>
      <c r="J1122" s="352" t="s">
        <v>14439</v>
      </c>
      <c r="K1122">
        <v>950</v>
      </c>
      <c r="L1122">
        <v>196</v>
      </c>
      <c r="Q1122" s="219">
        <v>7.8</v>
      </c>
      <c r="R1122" s="219">
        <v>0.09</v>
      </c>
      <c r="T1122" s="219">
        <v>2460</v>
      </c>
      <c r="U1122" s="219">
        <v>52</v>
      </c>
      <c r="W1122" s="219">
        <v>2268</v>
      </c>
      <c r="X1122" s="219">
        <v>54</v>
      </c>
      <c r="AC1122">
        <v>2.5</v>
      </c>
      <c r="AD1122">
        <v>0.5</v>
      </c>
      <c r="AR1122" s="219">
        <v>3.7</v>
      </c>
      <c r="AS1122" s="219">
        <v>0.2</v>
      </c>
      <c r="AT1122" s="219">
        <v>30.3</v>
      </c>
      <c r="AU1122" s="219">
        <v>0.5</v>
      </c>
      <c r="AW1122" s="219">
        <v>33</v>
      </c>
      <c r="AX1122" s="219">
        <v>1</v>
      </c>
      <c r="AZ1122">
        <v>1</v>
      </c>
      <c r="BA1122">
        <v>0.80300000000000005</v>
      </c>
      <c r="BD1122" t="s">
        <v>17215</v>
      </c>
    </row>
    <row r="1123" spans="2:56" ht="18" x14ac:dyDescent="0.25">
      <c r="B1123">
        <v>1</v>
      </c>
      <c r="C1123" t="s">
        <v>14538</v>
      </c>
      <c r="G1123" t="s">
        <v>16066</v>
      </c>
      <c r="H1123" s="352" t="s">
        <v>11553</v>
      </c>
      <c r="I1123" t="s">
        <v>16080</v>
      </c>
      <c r="J1123" s="352" t="s">
        <v>14439</v>
      </c>
      <c r="K1123">
        <v>400</v>
      </c>
      <c r="L1123">
        <v>60</v>
      </c>
      <c r="Q1123" s="219">
        <v>8.1</v>
      </c>
      <c r="R1123" s="219">
        <v>0.05</v>
      </c>
      <c r="T1123" s="219">
        <v>2377</v>
      </c>
      <c r="U1123" s="219">
        <v>41</v>
      </c>
      <c r="W1123" s="219">
        <v>2057</v>
      </c>
      <c r="X1123" s="219">
        <v>43</v>
      </c>
      <c r="AC1123">
        <v>3.8</v>
      </c>
      <c r="AD1123">
        <v>3</v>
      </c>
      <c r="AR1123" s="219">
        <v>3.7</v>
      </c>
      <c r="AS1123" s="219">
        <v>0.2</v>
      </c>
      <c r="AT1123" s="219">
        <v>27</v>
      </c>
      <c r="AU1123" s="219">
        <v>0.1</v>
      </c>
      <c r="AW1123" s="219">
        <v>33</v>
      </c>
      <c r="AX1123" s="219">
        <v>1</v>
      </c>
      <c r="AZ1123">
        <v>1</v>
      </c>
      <c r="BA1123">
        <v>0.56799999999999995</v>
      </c>
      <c r="BD1123" t="s">
        <v>17215</v>
      </c>
    </row>
    <row r="1124" spans="2:56" ht="18" x14ac:dyDescent="0.25">
      <c r="B1124">
        <v>1</v>
      </c>
      <c r="C1124" t="s">
        <v>14538</v>
      </c>
      <c r="G1124" t="s">
        <v>16066</v>
      </c>
      <c r="H1124" s="352" t="s">
        <v>11553</v>
      </c>
      <c r="I1124" t="s">
        <v>16080</v>
      </c>
      <c r="J1124" s="352" t="s">
        <v>14439</v>
      </c>
      <c r="K1124">
        <v>900</v>
      </c>
      <c r="L1124">
        <v>211</v>
      </c>
      <c r="Q1124" s="219">
        <v>7.8</v>
      </c>
      <c r="R1124" s="219">
        <v>0.1</v>
      </c>
      <c r="T1124" s="219">
        <v>2422</v>
      </c>
      <c r="U1124" s="219">
        <v>47</v>
      </c>
      <c r="W1124" s="219">
        <v>2246</v>
      </c>
      <c r="X1124" s="219">
        <v>41</v>
      </c>
      <c r="AC1124">
        <v>2.2999999999999998</v>
      </c>
      <c r="AD1124">
        <v>0.5</v>
      </c>
      <c r="AR1124" s="219">
        <v>3.7</v>
      </c>
      <c r="AS1124" s="219">
        <v>0.2</v>
      </c>
      <c r="AT1124" s="219">
        <v>27</v>
      </c>
      <c r="AU1124" s="219">
        <v>0.1</v>
      </c>
      <c r="AW1124" s="219">
        <v>33</v>
      </c>
      <c r="AX1124" s="219">
        <v>1</v>
      </c>
      <c r="AZ1124">
        <v>1</v>
      </c>
      <c r="BA1124">
        <v>0.55700000000000005</v>
      </c>
      <c r="BD1124" t="s">
        <v>17215</v>
      </c>
    </row>
    <row r="1125" spans="2:56" ht="18" x14ac:dyDescent="0.25">
      <c r="B1125">
        <v>1</v>
      </c>
      <c r="C1125" t="s">
        <v>14538</v>
      </c>
      <c r="G1125" t="s">
        <v>16066</v>
      </c>
      <c r="H1125" s="352" t="s">
        <v>11553</v>
      </c>
      <c r="I1125" t="s">
        <v>16080</v>
      </c>
      <c r="J1125" s="352" t="s">
        <v>14439</v>
      </c>
      <c r="K1125">
        <v>1340</v>
      </c>
      <c r="L1125">
        <v>207</v>
      </c>
      <c r="Q1125" s="219">
        <v>7.6</v>
      </c>
      <c r="R1125" s="219">
        <v>0.06</v>
      </c>
      <c r="T1125" s="219">
        <v>2442</v>
      </c>
      <c r="U1125" s="219">
        <v>33</v>
      </c>
      <c r="W1125" s="219">
        <v>2336</v>
      </c>
      <c r="X1125" s="219">
        <v>33</v>
      </c>
      <c r="AC1125">
        <v>1.7</v>
      </c>
      <c r="AD1125">
        <v>0.2</v>
      </c>
      <c r="AR1125" s="219">
        <v>3.7</v>
      </c>
      <c r="AS1125" s="219">
        <v>0.2</v>
      </c>
      <c r="AT1125" s="219">
        <v>27</v>
      </c>
      <c r="AU1125" s="219">
        <v>0.1</v>
      </c>
      <c r="AW1125" s="219">
        <v>33</v>
      </c>
      <c r="AX1125" s="219">
        <v>1</v>
      </c>
      <c r="AZ1125">
        <v>1</v>
      </c>
      <c r="BA1125">
        <v>0.56499999999999995</v>
      </c>
      <c r="BD1125" t="s">
        <v>17215</v>
      </c>
    </row>
    <row r="1126" spans="2:56" ht="18" x14ac:dyDescent="0.25">
      <c r="B1126">
        <v>1</v>
      </c>
      <c r="C1126" t="s">
        <v>14538</v>
      </c>
      <c r="G1126" t="s">
        <v>16066</v>
      </c>
      <c r="H1126" s="352" t="s">
        <v>11553</v>
      </c>
      <c r="I1126" t="s">
        <v>16080</v>
      </c>
      <c r="J1126" s="352" t="s">
        <v>14439</v>
      </c>
      <c r="K1126">
        <v>950</v>
      </c>
      <c r="L1126">
        <v>196</v>
      </c>
      <c r="Q1126" s="219">
        <v>7.8</v>
      </c>
      <c r="R1126" s="219">
        <v>0.09</v>
      </c>
      <c r="T1126" s="219">
        <v>2460</v>
      </c>
      <c r="U1126" s="219">
        <v>52</v>
      </c>
      <c r="W1126" s="219">
        <v>2268</v>
      </c>
      <c r="X1126" s="219">
        <v>54</v>
      </c>
      <c r="AC1126">
        <v>2.5</v>
      </c>
      <c r="AD1126">
        <v>0.5</v>
      </c>
      <c r="AR1126" s="219">
        <v>3.7</v>
      </c>
      <c r="AS1126" s="219">
        <v>0.2</v>
      </c>
      <c r="AT1126" s="219">
        <v>30.3</v>
      </c>
      <c r="AU1126" s="219">
        <v>0.5</v>
      </c>
      <c r="AW1126" s="219">
        <v>33</v>
      </c>
      <c r="AX1126" s="219">
        <v>1</v>
      </c>
      <c r="AZ1126">
        <v>1</v>
      </c>
      <c r="BA1126">
        <v>1.0840000000000001</v>
      </c>
      <c r="BD1126" t="s">
        <v>17215</v>
      </c>
    </row>
    <row r="1127" spans="2:56" ht="18" x14ac:dyDescent="0.25">
      <c r="B1127">
        <v>1</v>
      </c>
      <c r="C1127" t="s">
        <v>14538</v>
      </c>
      <c r="G1127" t="s">
        <v>16066</v>
      </c>
      <c r="H1127" s="352" t="s">
        <v>11553</v>
      </c>
      <c r="I1127" t="s">
        <v>16080</v>
      </c>
      <c r="J1127" s="352" t="s">
        <v>14439</v>
      </c>
      <c r="K1127">
        <v>1290</v>
      </c>
      <c r="L1127">
        <v>247</v>
      </c>
      <c r="Q1127" s="219">
        <v>7.6</v>
      </c>
      <c r="R1127" s="219">
        <v>0.08</v>
      </c>
      <c r="T1127" s="219">
        <v>2447</v>
      </c>
      <c r="U1127" s="219">
        <v>77</v>
      </c>
      <c r="W1127" s="219">
        <v>2311</v>
      </c>
      <c r="X1127" s="219">
        <v>77</v>
      </c>
      <c r="AC1127">
        <v>2</v>
      </c>
      <c r="AD1127">
        <v>0.4</v>
      </c>
      <c r="AR1127" s="219">
        <v>3.7</v>
      </c>
      <c r="AS1127" s="219">
        <v>0.2</v>
      </c>
      <c r="AT1127" s="219">
        <v>30.3</v>
      </c>
      <c r="AU1127" s="219">
        <v>0.5</v>
      </c>
      <c r="AW1127" s="219">
        <v>33</v>
      </c>
      <c r="AX1127" s="219">
        <v>1</v>
      </c>
      <c r="AZ1127">
        <v>1</v>
      </c>
      <c r="BA1127">
        <v>0.68799999999999994</v>
      </c>
      <c r="BD1127" t="s">
        <v>17215</v>
      </c>
    </row>
    <row r="1128" spans="2:56" ht="18" x14ac:dyDescent="0.25">
      <c r="B1128">
        <v>1</v>
      </c>
      <c r="C1128" t="s">
        <v>14538</v>
      </c>
      <c r="G1128" t="s">
        <v>16066</v>
      </c>
      <c r="H1128" s="352" t="s">
        <v>11553</v>
      </c>
      <c r="I1128" t="s">
        <v>16080</v>
      </c>
      <c r="J1128" s="352" t="s">
        <v>14439</v>
      </c>
      <c r="K1128">
        <v>400</v>
      </c>
      <c r="L1128">
        <v>49</v>
      </c>
      <c r="Q1128" s="219">
        <v>8.1</v>
      </c>
      <c r="R1128" s="219">
        <v>0.04</v>
      </c>
      <c r="T1128" s="219">
        <v>2406</v>
      </c>
      <c r="U1128" s="219">
        <v>47</v>
      </c>
      <c r="W1128" s="219">
        <v>2052</v>
      </c>
      <c r="X1128" s="219">
        <v>38</v>
      </c>
      <c r="AC1128">
        <v>4.3</v>
      </c>
      <c r="AD1128">
        <v>4</v>
      </c>
      <c r="AR1128" s="219">
        <v>3.7</v>
      </c>
      <c r="AS1128" s="219">
        <v>0.2</v>
      </c>
      <c r="AT1128" s="219">
        <v>30.3</v>
      </c>
      <c r="AU1128" s="219">
        <v>0.5</v>
      </c>
      <c r="AW1128" s="219">
        <v>33</v>
      </c>
      <c r="AX1128" s="219">
        <v>1</v>
      </c>
      <c r="AZ1128">
        <v>1</v>
      </c>
      <c r="BA1128">
        <v>0.66500000000000004</v>
      </c>
      <c r="BD1128" t="s">
        <v>17215</v>
      </c>
    </row>
    <row r="1129" spans="2:56" ht="18" x14ac:dyDescent="0.25">
      <c r="B1129">
        <v>1</v>
      </c>
      <c r="C1129" t="s">
        <v>14538</v>
      </c>
      <c r="G1129" t="s">
        <v>16066</v>
      </c>
      <c r="H1129" s="352" t="s">
        <v>11553</v>
      </c>
      <c r="I1129" t="s">
        <v>16080</v>
      </c>
      <c r="J1129" s="352" t="s">
        <v>14439</v>
      </c>
      <c r="K1129">
        <v>400</v>
      </c>
      <c r="L1129">
        <v>60</v>
      </c>
      <c r="Q1129" s="219">
        <v>8.1</v>
      </c>
      <c r="R1129" s="219">
        <v>0.05</v>
      </c>
      <c r="T1129" s="219">
        <v>2377</v>
      </c>
      <c r="U1129" s="219">
        <v>41</v>
      </c>
      <c r="W1129" s="219">
        <v>2057</v>
      </c>
      <c r="X1129" s="219">
        <v>43</v>
      </c>
      <c r="AC1129">
        <v>3.8</v>
      </c>
      <c r="AD1129">
        <v>3</v>
      </c>
      <c r="AR1129" s="219">
        <v>3.7</v>
      </c>
      <c r="AS1129" s="219">
        <v>0.2</v>
      </c>
      <c r="AT1129" s="219">
        <v>27</v>
      </c>
      <c r="AU1129" s="219">
        <v>0.1</v>
      </c>
      <c r="AW1129" s="219">
        <v>33</v>
      </c>
      <c r="AX1129" s="219">
        <v>1</v>
      </c>
      <c r="AZ1129">
        <v>1</v>
      </c>
      <c r="BA1129">
        <v>0.47099999999999997</v>
      </c>
      <c r="BD1129" t="s">
        <v>17215</v>
      </c>
    </row>
    <row r="1130" spans="2:56" ht="18" x14ac:dyDescent="0.25">
      <c r="B1130">
        <v>1</v>
      </c>
      <c r="C1130" t="s">
        <v>14538</v>
      </c>
      <c r="G1130" t="s">
        <v>16066</v>
      </c>
      <c r="H1130" s="352" t="s">
        <v>11553</v>
      </c>
      <c r="I1130" t="s">
        <v>16080</v>
      </c>
      <c r="J1130" s="352" t="s">
        <v>14439</v>
      </c>
      <c r="K1130">
        <v>900</v>
      </c>
      <c r="L1130">
        <v>211</v>
      </c>
      <c r="Q1130" s="219">
        <v>7.8</v>
      </c>
      <c r="R1130" s="219">
        <v>0.1</v>
      </c>
      <c r="T1130" s="219">
        <v>2422</v>
      </c>
      <c r="U1130" s="219">
        <v>47</v>
      </c>
      <c r="W1130" s="219">
        <v>2246</v>
      </c>
      <c r="X1130" s="219">
        <v>41</v>
      </c>
      <c r="AC1130">
        <v>2.2999999999999998</v>
      </c>
      <c r="AD1130">
        <v>0.5</v>
      </c>
      <c r="AR1130" s="219">
        <v>3.7</v>
      </c>
      <c r="AS1130" s="219">
        <v>0.2</v>
      </c>
      <c r="AT1130" s="219">
        <v>27</v>
      </c>
      <c r="AU1130" s="219">
        <v>0.1</v>
      </c>
      <c r="AW1130" s="219">
        <v>33</v>
      </c>
      <c r="AX1130" s="219">
        <v>1</v>
      </c>
      <c r="AZ1130">
        <v>1</v>
      </c>
      <c r="BA1130">
        <v>0.64800000000000002</v>
      </c>
      <c r="BD1130" t="s">
        <v>17215</v>
      </c>
    </row>
    <row r="1131" spans="2:56" ht="18" x14ac:dyDescent="0.25">
      <c r="B1131">
        <v>1</v>
      </c>
      <c r="C1131" t="s">
        <v>14538</v>
      </c>
      <c r="G1131" t="s">
        <v>16066</v>
      </c>
      <c r="H1131" s="352" t="s">
        <v>11553</v>
      </c>
      <c r="I1131" t="s">
        <v>16080</v>
      </c>
      <c r="J1131" s="352" t="s">
        <v>14439</v>
      </c>
      <c r="K1131">
        <v>400</v>
      </c>
      <c r="L1131">
        <v>60</v>
      </c>
      <c r="Q1131" s="219">
        <v>8.1</v>
      </c>
      <c r="R1131" s="219">
        <v>0.05</v>
      </c>
      <c r="T1131" s="219">
        <v>2377</v>
      </c>
      <c r="U1131" s="219">
        <v>41</v>
      </c>
      <c r="W1131" s="219">
        <v>2057</v>
      </c>
      <c r="X1131" s="219">
        <v>43</v>
      </c>
      <c r="AC1131">
        <v>3.8</v>
      </c>
      <c r="AD1131">
        <v>3</v>
      </c>
      <c r="AR1131" s="219">
        <v>3.7</v>
      </c>
      <c r="AS1131" s="219">
        <v>0.2</v>
      </c>
      <c r="AT1131" s="219">
        <v>27</v>
      </c>
      <c r="AU1131" s="219">
        <v>0.1</v>
      </c>
      <c r="AW1131" s="219">
        <v>33</v>
      </c>
      <c r="AX1131" s="219">
        <v>1</v>
      </c>
      <c r="AZ1131">
        <v>1</v>
      </c>
      <c r="BA1131">
        <v>0.23599999999999999</v>
      </c>
      <c r="BD1131" t="s">
        <v>17215</v>
      </c>
    </row>
    <row r="1132" spans="2:56" ht="18" x14ac:dyDescent="0.25">
      <c r="B1132">
        <v>1</v>
      </c>
      <c r="C1132" t="s">
        <v>14538</v>
      </c>
      <c r="G1132" t="s">
        <v>16066</v>
      </c>
      <c r="H1132" s="352" t="s">
        <v>11553</v>
      </c>
      <c r="I1132" t="s">
        <v>16080</v>
      </c>
      <c r="J1132" s="352" t="s">
        <v>14439</v>
      </c>
      <c r="K1132">
        <v>950</v>
      </c>
      <c r="L1132">
        <v>196</v>
      </c>
      <c r="Q1132" s="219">
        <v>7.8</v>
      </c>
      <c r="R1132" s="219">
        <v>0.09</v>
      </c>
      <c r="T1132" s="219">
        <v>2460</v>
      </c>
      <c r="U1132" s="219">
        <v>52</v>
      </c>
      <c r="W1132" s="219">
        <v>2268</v>
      </c>
      <c r="X1132" s="219">
        <v>54</v>
      </c>
      <c r="AC1132">
        <v>2.5</v>
      </c>
      <c r="AD1132">
        <v>0.5</v>
      </c>
      <c r="AR1132" s="219">
        <v>3.7</v>
      </c>
      <c r="AS1132" s="219">
        <v>0.2</v>
      </c>
      <c r="AT1132" s="219">
        <v>30.3</v>
      </c>
      <c r="AU1132" s="219">
        <v>0.5</v>
      </c>
      <c r="AW1132" s="219">
        <v>33</v>
      </c>
      <c r="AX1132" s="219">
        <v>1</v>
      </c>
      <c r="AZ1132">
        <v>1</v>
      </c>
      <c r="BA1132">
        <v>5.0000000000000001E-3</v>
      </c>
      <c r="BD1132" t="s">
        <v>17215</v>
      </c>
    </row>
    <row r="1133" spans="2:56" ht="18" x14ac:dyDescent="0.25">
      <c r="B1133">
        <v>1</v>
      </c>
      <c r="C1133" t="s">
        <v>14538</v>
      </c>
      <c r="G1133" t="s">
        <v>16066</v>
      </c>
      <c r="H1133" s="352" t="s">
        <v>11553</v>
      </c>
      <c r="I1133" t="s">
        <v>16080</v>
      </c>
      <c r="J1133" s="352" t="s">
        <v>14439</v>
      </c>
      <c r="K1133">
        <v>900</v>
      </c>
      <c r="L1133">
        <v>211</v>
      </c>
      <c r="Q1133" s="219">
        <v>7.8</v>
      </c>
      <c r="R1133" s="219">
        <v>0.1</v>
      </c>
      <c r="T1133" s="219">
        <v>2422</v>
      </c>
      <c r="U1133" s="219">
        <v>47</v>
      </c>
      <c r="W1133" s="219">
        <v>2246</v>
      </c>
      <c r="X1133" s="219">
        <v>41</v>
      </c>
      <c r="AC1133">
        <v>2.2999999999999998</v>
      </c>
      <c r="AD1133">
        <v>0.5</v>
      </c>
      <c r="AR1133" s="219">
        <v>3.7</v>
      </c>
      <c r="AS1133" s="219">
        <v>0.2</v>
      </c>
      <c r="AT1133" s="219">
        <v>27</v>
      </c>
      <c r="AU1133" s="219">
        <v>0.1</v>
      </c>
      <c r="AW1133" s="219">
        <v>33</v>
      </c>
      <c r="AX1133" s="219">
        <v>1</v>
      </c>
      <c r="AZ1133">
        <v>1</v>
      </c>
      <c r="BA1133">
        <v>-4.0000000000000001E-3</v>
      </c>
      <c r="BD1133" t="s">
        <v>17215</v>
      </c>
    </row>
    <row r="1134" spans="2:56" ht="18" x14ac:dyDescent="0.25">
      <c r="B1134">
        <v>1</v>
      </c>
      <c r="C1134" t="s">
        <v>14538</v>
      </c>
      <c r="G1134" t="s">
        <v>16066</v>
      </c>
      <c r="H1134" s="352" t="s">
        <v>11553</v>
      </c>
      <c r="I1134" t="s">
        <v>16080</v>
      </c>
      <c r="J1134" s="352" t="s">
        <v>14439</v>
      </c>
      <c r="K1134">
        <v>900</v>
      </c>
      <c r="L1134">
        <v>211</v>
      </c>
      <c r="Q1134" s="219">
        <v>7.8</v>
      </c>
      <c r="R1134" s="219">
        <v>0.1</v>
      </c>
      <c r="T1134" s="219">
        <v>2422</v>
      </c>
      <c r="U1134" s="219">
        <v>47</v>
      </c>
      <c r="W1134" s="219">
        <v>2246</v>
      </c>
      <c r="X1134" s="219">
        <v>41</v>
      </c>
      <c r="AC1134">
        <v>2.2999999999999998</v>
      </c>
      <c r="AD1134">
        <v>0.5</v>
      </c>
      <c r="AR1134" s="219">
        <v>3.7</v>
      </c>
      <c r="AS1134" s="219">
        <v>0.2</v>
      </c>
      <c r="AT1134" s="219">
        <v>27</v>
      </c>
      <c r="AU1134" s="219">
        <v>0.1</v>
      </c>
      <c r="AW1134" s="219">
        <v>33</v>
      </c>
      <c r="AX1134" s="219">
        <v>1</v>
      </c>
      <c r="AZ1134">
        <v>1</v>
      </c>
      <c r="BA1134">
        <v>0.26400000000000001</v>
      </c>
      <c r="BD1134" t="s">
        <v>17215</v>
      </c>
    </row>
    <row r="1135" spans="2:56" ht="18" x14ac:dyDescent="0.25">
      <c r="B1135">
        <v>1</v>
      </c>
      <c r="C1135" t="s">
        <v>14538</v>
      </c>
      <c r="G1135" t="s">
        <v>16066</v>
      </c>
      <c r="H1135" s="352" t="s">
        <v>11553</v>
      </c>
      <c r="I1135" t="s">
        <v>16080</v>
      </c>
      <c r="J1135" s="352" t="s">
        <v>14439</v>
      </c>
      <c r="K1135">
        <v>1340</v>
      </c>
      <c r="L1135">
        <v>207</v>
      </c>
      <c r="Q1135" s="219">
        <v>7.6</v>
      </c>
      <c r="R1135" s="219">
        <v>0.06</v>
      </c>
      <c r="T1135" s="219">
        <v>2442</v>
      </c>
      <c r="U1135" s="219">
        <v>33</v>
      </c>
      <c r="W1135" s="219">
        <v>2336</v>
      </c>
      <c r="X1135" s="219">
        <v>33</v>
      </c>
      <c r="AC1135">
        <v>1.7</v>
      </c>
      <c r="AD1135">
        <v>0.2</v>
      </c>
      <c r="AR1135" s="219">
        <v>3.7</v>
      </c>
      <c r="AS1135" s="219">
        <v>0.2</v>
      </c>
      <c r="AT1135" s="219">
        <v>27</v>
      </c>
      <c r="AU1135" s="219">
        <v>0.1</v>
      </c>
      <c r="AW1135" s="219">
        <v>33</v>
      </c>
      <c r="AX1135" s="219">
        <v>1</v>
      </c>
      <c r="AZ1135">
        <v>1</v>
      </c>
      <c r="BA1135">
        <v>8.8999999999999996E-2</v>
      </c>
      <c r="BD1135" t="s">
        <v>17215</v>
      </c>
    </row>
    <row r="1136" spans="2:56" ht="18" x14ac:dyDescent="0.25">
      <c r="B1136">
        <v>1</v>
      </c>
      <c r="C1136" t="s">
        <v>14538</v>
      </c>
      <c r="G1136" t="s">
        <v>16066</v>
      </c>
      <c r="H1136" s="352" t="s">
        <v>11553</v>
      </c>
      <c r="I1136" t="s">
        <v>16080</v>
      </c>
      <c r="J1136" s="352" t="s">
        <v>14439</v>
      </c>
      <c r="K1136">
        <v>1290</v>
      </c>
      <c r="L1136">
        <v>247</v>
      </c>
      <c r="Q1136" s="219">
        <v>7.6</v>
      </c>
      <c r="R1136" s="219">
        <v>0.08</v>
      </c>
      <c r="T1136" s="219">
        <v>2447</v>
      </c>
      <c r="U1136" s="219">
        <v>77</v>
      </c>
      <c r="W1136" s="219">
        <v>2311</v>
      </c>
      <c r="X1136" s="219">
        <v>77</v>
      </c>
      <c r="AC1136">
        <v>2</v>
      </c>
      <c r="AD1136">
        <v>0.4</v>
      </c>
      <c r="AR1136" s="219">
        <v>3.7</v>
      </c>
      <c r="AS1136" s="219">
        <v>0.2</v>
      </c>
      <c r="AT1136" s="219">
        <v>30.3</v>
      </c>
      <c r="AU1136" s="219">
        <v>0.5</v>
      </c>
      <c r="AW1136" s="219">
        <v>33</v>
      </c>
      <c r="AX1136" s="219">
        <v>1</v>
      </c>
      <c r="AZ1136">
        <v>1</v>
      </c>
      <c r="BA1136">
        <v>0.189</v>
      </c>
      <c r="BD1136" t="s">
        <v>17215</v>
      </c>
    </row>
    <row r="1137" spans="2:56" ht="18" x14ac:dyDescent="0.25">
      <c r="B1137">
        <v>1</v>
      </c>
      <c r="C1137" t="s">
        <v>14538</v>
      </c>
      <c r="G1137" t="s">
        <v>16066</v>
      </c>
      <c r="H1137" s="352" t="s">
        <v>11553</v>
      </c>
      <c r="I1137" t="s">
        <v>16080</v>
      </c>
      <c r="J1137" s="352" t="s">
        <v>14439</v>
      </c>
      <c r="K1137">
        <v>950</v>
      </c>
      <c r="L1137">
        <v>196</v>
      </c>
      <c r="Q1137" s="219">
        <v>7.8</v>
      </c>
      <c r="R1137" s="219">
        <v>0.09</v>
      </c>
      <c r="T1137" s="219">
        <v>2460</v>
      </c>
      <c r="U1137" s="219">
        <v>52</v>
      </c>
      <c r="W1137" s="219">
        <v>2268</v>
      </c>
      <c r="X1137" s="219">
        <v>54</v>
      </c>
      <c r="AC1137">
        <v>2.5</v>
      </c>
      <c r="AD1137">
        <v>0.5</v>
      </c>
      <c r="AR1137" s="219">
        <v>3.7</v>
      </c>
      <c r="AS1137" s="219">
        <v>0.2</v>
      </c>
      <c r="AT1137" s="219">
        <v>30.3</v>
      </c>
      <c r="AU1137" s="219">
        <v>0.5</v>
      </c>
      <c r="AW1137" s="219">
        <v>33</v>
      </c>
      <c r="AX1137" s="219">
        <v>1</v>
      </c>
      <c r="AZ1137">
        <v>1</v>
      </c>
      <c r="BA1137">
        <v>0.51500000000000001</v>
      </c>
      <c r="BD1137" t="s">
        <v>17215</v>
      </c>
    </row>
    <row r="1138" spans="2:56" ht="18" x14ac:dyDescent="0.25">
      <c r="B1138">
        <v>1</v>
      </c>
      <c r="C1138" t="s">
        <v>14538</v>
      </c>
      <c r="G1138" t="s">
        <v>16066</v>
      </c>
      <c r="H1138" s="352" t="s">
        <v>11553</v>
      </c>
      <c r="I1138" t="s">
        <v>16080</v>
      </c>
      <c r="J1138" s="352" t="s">
        <v>14439</v>
      </c>
      <c r="K1138">
        <v>900</v>
      </c>
      <c r="L1138">
        <v>211</v>
      </c>
      <c r="Q1138" s="219">
        <v>7.8</v>
      </c>
      <c r="R1138" s="219">
        <v>0.1</v>
      </c>
      <c r="T1138" s="219">
        <v>2422</v>
      </c>
      <c r="U1138" s="219">
        <v>47</v>
      </c>
      <c r="W1138" s="219">
        <v>2246</v>
      </c>
      <c r="X1138" s="219">
        <v>41</v>
      </c>
      <c r="AC1138">
        <v>2.2999999999999998</v>
      </c>
      <c r="AD1138">
        <v>0.5</v>
      </c>
      <c r="AR1138" s="219">
        <v>3.7</v>
      </c>
      <c r="AS1138" s="219">
        <v>0.2</v>
      </c>
      <c r="AT1138" s="219">
        <v>27</v>
      </c>
      <c r="AU1138" s="219">
        <v>0.1</v>
      </c>
      <c r="AW1138" s="219">
        <v>33</v>
      </c>
      <c r="AX1138" s="219">
        <v>1</v>
      </c>
      <c r="AZ1138">
        <v>1</v>
      </c>
      <c r="BA1138">
        <v>0.17599999999999999</v>
      </c>
      <c r="BD1138" t="s">
        <v>17215</v>
      </c>
    </row>
    <row r="1139" spans="2:56" ht="18" x14ac:dyDescent="0.25">
      <c r="B1139">
        <v>1</v>
      </c>
      <c r="C1139" t="s">
        <v>14538</v>
      </c>
      <c r="G1139" t="s">
        <v>16066</v>
      </c>
      <c r="H1139" s="352" t="s">
        <v>11553</v>
      </c>
      <c r="I1139" t="s">
        <v>16080</v>
      </c>
      <c r="J1139" s="352" t="s">
        <v>14439</v>
      </c>
      <c r="K1139">
        <v>400</v>
      </c>
      <c r="L1139">
        <v>60</v>
      </c>
      <c r="Q1139" s="219">
        <v>8.1</v>
      </c>
      <c r="R1139" s="219">
        <v>0.05</v>
      </c>
      <c r="T1139" s="219">
        <v>2377</v>
      </c>
      <c r="U1139" s="219">
        <v>41</v>
      </c>
      <c r="W1139" s="219">
        <v>2057</v>
      </c>
      <c r="X1139" s="219">
        <v>43</v>
      </c>
      <c r="AC1139">
        <v>3.8</v>
      </c>
      <c r="AD1139">
        <v>3</v>
      </c>
      <c r="AR1139" s="219">
        <v>3.7</v>
      </c>
      <c r="AS1139" s="219">
        <v>0.2</v>
      </c>
      <c r="AT1139" s="219">
        <v>27</v>
      </c>
      <c r="AU1139" s="219">
        <v>0.1</v>
      </c>
      <c r="AW1139" s="219">
        <v>33</v>
      </c>
      <c r="AX1139" s="219">
        <v>1</v>
      </c>
      <c r="AZ1139">
        <v>1</v>
      </c>
      <c r="BA1139">
        <v>0.32900000000000001</v>
      </c>
      <c r="BD1139" t="s">
        <v>17215</v>
      </c>
    </row>
    <row r="1140" spans="2:56" ht="18" x14ac:dyDescent="0.25">
      <c r="B1140">
        <v>1</v>
      </c>
      <c r="C1140" t="s">
        <v>14538</v>
      </c>
      <c r="G1140" t="s">
        <v>16066</v>
      </c>
      <c r="H1140" s="352" t="s">
        <v>11553</v>
      </c>
      <c r="I1140" t="s">
        <v>16080</v>
      </c>
      <c r="J1140" s="352" t="s">
        <v>14439</v>
      </c>
      <c r="K1140">
        <v>1340</v>
      </c>
      <c r="L1140">
        <v>207</v>
      </c>
      <c r="Q1140" s="219">
        <v>7.6</v>
      </c>
      <c r="R1140" s="219">
        <v>0.06</v>
      </c>
      <c r="T1140" s="219">
        <v>2442</v>
      </c>
      <c r="U1140" s="219">
        <v>33</v>
      </c>
      <c r="W1140" s="219">
        <v>2336</v>
      </c>
      <c r="X1140" s="219">
        <v>33</v>
      </c>
      <c r="AC1140">
        <v>1.7</v>
      </c>
      <c r="AD1140">
        <v>0.2</v>
      </c>
      <c r="AR1140" s="219">
        <v>3.7</v>
      </c>
      <c r="AS1140" s="219">
        <v>0.2</v>
      </c>
      <c r="AT1140" s="219">
        <v>27</v>
      </c>
      <c r="AU1140" s="219">
        <v>0.1</v>
      </c>
      <c r="AW1140" s="219">
        <v>33</v>
      </c>
      <c r="AX1140" s="219">
        <v>1</v>
      </c>
      <c r="AZ1140">
        <v>1</v>
      </c>
      <c r="BA1140">
        <v>0.20699999999999999</v>
      </c>
      <c r="BD1140" t="s">
        <v>17215</v>
      </c>
    </row>
    <row r="1141" spans="2:56" ht="18" x14ac:dyDescent="0.25">
      <c r="B1141">
        <v>1</v>
      </c>
      <c r="C1141" t="s">
        <v>14538</v>
      </c>
      <c r="G1141" t="s">
        <v>16066</v>
      </c>
      <c r="H1141" s="352" t="s">
        <v>11553</v>
      </c>
      <c r="I1141" t="s">
        <v>16080</v>
      </c>
      <c r="J1141" s="352" t="s">
        <v>14439</v>
      </c>
      <c r="K1141">
        <v>400</v>
      </c>
      <c r="L1141">
        <v>60</v>
      </c>
      <c r="Q1141" s="219">
        <v>8.1</v>
      </c>
      <c r="R1141" s="219">
        <v>0.05</v>
      </c>
      <c r="T1141" s="219">
        <v>2377</v>
      </c>
      <c r="U1141" s="219">
        <v>41</v>
      </c>
      <c r="W1141" s="219">
        <v>2057</v>
      </c>
      <c r="X1141" s="219">
        <v>43</v>
      </c>
      <c r="AC1141">
        <v>3.8</v>
      </c>
      <c r="AD1141">
        <v>3</v>
      </c>
      <c r="AR1141" s="219">
        <v>3.7</v>
      </c>
      <c r="AS1141" s="219">
        <v>0.2</v>
      </c>
      <c r="AT1141" s="219">
        <v>27</v>
      </c>
      <c r="AU1141" s="219">
        <v>0.1</v>
      </c>
      <c r="AW1141" s="219">
        <v>33</v>
      </c>
      <c r="AX1141" s="219">
        <v>1</v>
      </c>
      <c r="AZ1141">
        <v>1</v>
      </c>
      <c r="BA1141">
        <v>7.9000000000000001E-2</v>
      </c>
      <c r="BD1141" t="s">
        <v>17215</v>
      </c>
    </row>
    <row r="1142" spans="2:56" ht="18" x14ac:dyDescent="0.25">
      <c r="B1142">
        <v>1</v>
      </c>
      <c r="C1142" t="s">
        <v>14538</v>
      </c>
      <c r="G1142" t="s">
        <v>16066</v>
      </c>
      <c r="H1142" s="352" t="s">
        <v>11553</v>
      </c>
      <c r="I1142" t="s">
        <v>16080</v>
      </c>
      <c r="J1142" s="352" t="s">
        <v>14439</v>
      </c>
      <c r="K1142">
        <v>400</v>
      </c>
      <c r="L1142">
        <v>49</v>
      </c>
      <c r="Q1142" s="219">
        <v>8.1</v>
      </c>
      <c r="R1142" s="219">
        <v>0.04</v>
      </c>
      <c r="T1142" s="219">
        <v>2406</v>
      </c>
      <c r="U1142" s="219">
        <v>47</v>
      </c>
      <c r="W1142" s="219">
        <v>2052</v>
      </c>
      <c r="X1142" s="219">
        <v>38</v>
      </c>
      <c r="AC1142">
        <v>4.3</v>
      </c>
      <c r="AD1142">
        <v>4</v>
      </c>
      <c r="AR1142" s="219">
        <v>3.7</v>
      </c>
      <c r="AS1142" s="219">
        <v>0.2</v>
      </c>
      <c r="AT1142" s="219">
        <v>30.3</v>
      </c>
      <c r="AU1142" s="219">
        <v>0.5</v>
      </c>
      <c r="AW1142" s="219">
        <v>33</v>
      </c>
      <c r="AX1142" s="219">
        <v>1</v>
      </c>
      <c r="AZ1142">
        <v>1</v>
      </c>
      <c r="BA1142">
        <v>0.26900000000000002</v>
      </c>
      <c r="BD1142" t="s">
        <v>17215</v>
      </c>
    </row>
    <row r="1143" spans="2:56" ht="18" x14ac:dyDescent="0.25">
      <c r="B1143">
        <v>1</v>
      </c>
      <c r="C1143" t="s">
        <v>14538</v>
      </c>
      <c r="G1143" t="s">
        <v>16066</v>
      </c>
      <c r="H1143" s="352" t="s">
        <v>11553</v>
      </c>
      <c r="I1143" t="s">
        <v>16080</v>
      </c>
      <c r="J1143" s="352" t="s">
        <v>14439</v>
      </c>
      <c r="K1143">
        <v>900</v>
      </c>
      <c r="L1143">
        <v>211</v>
      </c>
      <c r="Q1143" s="219">
        <v>7.8</v>
      </c>
      <c r="R1143" s="219">
        <v>0.1</v>
      </c>
      <c r="T1143" s="219">
        <v>2422</v>
      </c>
      <c r="U1143" s="219">
        <v>47</v>
      </c>
      <c r="W1143" s="219">
        <v>2246</v>
      </c>
      <c r="X1143" s="219">
        <v>41</v>
      </c>
      <c r="AC1143">
        <v>2.2999999999999998</v>
      </c>
      <c r="AD1143">
        <v>0.5</v>
      </c>
      <c r="AR1143" s="219">
        <v>3.7</v>
      </c>
      <c r="AS1143" s="219">
        <v>0.2</v>
      </c>
      <c r="AT1143" s="219">
        <v>27</v>
      </c>
      <c r="AU1143" s="219">
        <v>0.1</v>
      </c>
      <c r="AW1143" s="219">
        <v>33</v>
      </c>
      <c r="AX1143" s="219">
        <v>1</v>
      </c>
      <c r="AZ1143">
        <v>1</v>
      </c>
      <c r="BA1143">
        <v>0.86299999999999999</v>
      </c>
      <c r="BD1143" t="s">
        <v>17215</v>
      </c>
    </row>
    <row r="1144" spans="2:56" ht="18" x14ac:dyDescent="0.25">
      <c r="B1144">
        <v>1</v>
      </c>
      <c r="C1144" t="s">
        <v>14538</v>
      </c>
      <c r="G1144" t="s">
        <v>14078</v>
      </c>
      <c r="H1144" s="352" t="s">
        <v>11553</v>
      </c>
      <c r="I1144" t="s">
        <v>16080</v>
      </c>
      <c r="J1144" s="352" t="s">
        <v>14439</v>
      </c>
      <c r="K1144">
        <v>400</v>
      </c>
      <c r="L1144">
        <v>49</v>
      </c>
      <c r="Q1144" s="219">
        <v>8.1</v>
      </c>
      <c r="R1144" s="219">
        <v>0.04</v>
      </c>
      <c r="T1144" s="219">
        <v>2406</v>
      </c>
      <c r="U1144" s="219">
        <v>47</v>
      </c>
      <c r="W1144" s="219">
        <v>2052</v>
      </c>
      <c r="X1144" s="219">
        <v>38</v>
      </c>
      <c r="AC1144">
        <v>4.3</v>
      </c>
      <c r="AD1144">
        <v>4</v>
      </c>
      <c r="AR1144" s="219">
        <v>3.7</v>
      </c>
      <c r="AS1144" s="219">
        <v>0.2</v>
      </c>
      <c r="AT1144" s="219">
        <v>30.3</v>
      </c>
      <c r="AU1144" s="219">
        <v>0.5</v>
      </c>
      <c r="AW1144" s="219">
        <v>33</v>
      </c>
      <c r="AX1144" s="219">
        <v>1</v>
      </c>
      <c r="AZ1144">
        <v>1</v>
      </c>
      <c r="BA1144">
        <v>1.0449999999999999</v>
      </c>
      <c r="BD1144" t="s">
        <v>17215</v>
      </c>
    </row>
    <row r="1145" spans="2:56" ht="18" x14ac:dyDescent="0.25">
      <c r="B1145">
        <v>1</v>
      </c>
      <c r="C1145" t="s">
        <v>14538</v>
      </c>
      <c r="G1145" t="s">
        <v>14078</v>
      </c>
      <c r="H1145" s="352" t="s">
        <v>11553</v>
      </c>
      <c r="I1145" t="s">
        <v>16081</v>
      </c>
      <c r="J1145" s="352" t="s">
        <v>14439</v>
      </c>
      <c r="K1145">
        <v>1290</v>
      </c>
      <c r="L1145">
        <v>247</v>
      </c>
      <c r="Q1145" s="219">
        <v>7.6</v>
      </c>
      <c r="R1145" s="219">
        <v>0.08</v>
      </c>
      <c r="T1145" s="219">
        <v>2447</v>
      </c>
      <c r="U1145" s="219">
        <v>77</v>
      </c>
      <c r="W1145" s="219">
        <v>2311</v>
      </c>
      <c r="X1145" s="219">
        <v>77</v>
      </c>
      <c r="AC1145">
        <v>2</v>
      </c>
      <c r="AD1145">
        <v>0.4</v>
      </c>
      <c r="AR1145" s="219">
        <v>3.7</v>
      </c>
      <c r="AS1145" s="219">
        <v>0.2</v>
      </c>
      <c r="AT1145" s="219">
        <v>30.3</v>
      </c>
      <c r="AU1145" s="219">
        <v>0.5</v>
      </c>
      <c r="AW1145" s="219">
        <v>33</v>
      </c>
      <c r="AX1145" s="219">
        <v>1</v>
      </c>
      <c r="AZ1145">
        <v>1</v>
      </c>
      <c r="BA1145">
        <v>0.28699999999999998</v>
      </c>
      <c r="BD1145" t="s">
        <v>17215</v>
      </c>
    </row>
    <row r="1146" spans="2:56" ht="18" x14ac:dyDescent="0.25">
      <c r="B1146">
        <v>1</v>
      </c>
      <c r="C1146" t="s">
        <v>14538</v>
      </c>
      <c r="G1146" t="s">
        <v>14078</v>
      </c>
      <c r="H1146" s="352" t="s">
        <v>11553</v>
      </c>
      <c r="I1146" t="s">
        <v>16080</v>
      </c>
      <c r="J1146" s="352" t="s">
        <v>14439</v>
      </c>
      <c r="K1146">
        <v>1340</v>
      </c>
      <c r="L1146">
        <v>207</v>
      </c>
      <c r="Q1146" s="219">
        <v>7.6</v>
      </c>
      <c r="R1146" s="219">
        <v>0.06</v>
      </c>
      <c r="T1146" s="219">
        <v>2442</v>
      </c>
      <c r="U1146" s="219">
        <v>33</v>
      </c>
      <c r="W1146" s="219">
        <v>2336</v>
      </c>
      <c r="X1146" s="219">
        <v>33</v>
      </c>
      <c r="AC1146">
        <v>1.7</v>
      </c>
      <c r="AD1146">
        <v>0.2</v>
      </c>
      <c r="AR1146" s="219">
        <v>3.7</v>
      </c>
      <c r="AS1146" s="219">
        <v>0.2</v>
      </c>
      <c r="AT1146" s="219">
        <v>27</v>
      </c>
      <c r="AU1146" s="219">
        <v>0.1</v>
      </c>
      <c r="AW1146" s="219">
        <v>33</v>
      </c>
      <c r="AX1146" s="219">
        <v>1</v>
      </c>
      <c r="AZ1146">
        <v>1</v>
      </c>
      <c r="BA1146">
        <v>1.266</v>
      </c>
      <c r="BD1146" t="s">
        <v>17215</v>
      </c>
    </row>
    <row r="1147" spans="2:56" ht="18" x14ac:dyDescent="0.25">
      <c r="B1147">
        <v>1</v>
      </c>
      <c r="C1147" t="s">
        <v>14538</v>
      </c>
      <c r="G1147" t="s">
        <v>14078</v>
      </c>
      <c r="H1147" s="352" t="s">
        <v>11553</v>
      </c>
      <c r="I1147" t="s">
        <v>16080</v>
      </c>
      <c r="J1147" s="352" t="s">
        <v>14439</v>
      </c>
      <c r="K1147">
        <v>950</v>
      </c>
      <c r="L1147">
        <v>196</v>
      </c>
      <c r="Q1147" s="219">
        <v>7.8</v>
      </c>
      <c r="R1147" s="219">
        <v>0.09</v>
      </c>
      <c r="T1147" s="219">
        <v>2460</v>
      </c>
      <c r="U1147" s="219">
        <v>52</v>
      </c>
      <c r="W1147" s="219">
        <v>2268</v>
      </c>
      <c r="X1147" s="219">
        <v>54</v>
      </c>
      <c r="AC1147">
        <v>2.5</v>
      </c>
      <c r="AD1147">
        <v>0.5</v>
      </c>
      <c r="AR1147" s="219">
        <v>3.7</v>
      </c>
      <c r="AS1147" s="219">
        <v>0.2</v>
      </c>
      <c r="AT1147" s="219">
        <v>30.3</v>
      </c>
      <c r="AU1147" s="219">
        <v>0.5</v>
      </c>
      <c r="AW1147" s="219">
        <v>33</v>
      </c>
      <c r="AX1147" s="219">
        <v>1</v>
      </c>
      <c r="AZ1147">
        <v>1</v>
      </c>
      <c r="BA1147">
        <v>1.8149999999999999</v>
      </c>
      <c r="BD1147" t="s">
        <v>17215</v>
      </c>
    </row>
    <row r="1148" spans="2:56" ht="18" x14ac:dyDescent="0.25">
      <c r="B1148">
        <v>1</v>
      </c>
      <c r="C1148" t="s">
        <v>14538</v>
      </c>
      <c r="G1148" t="s">
        <v>14078</v>
      </c>
      <c r="H1148" s="352" t="s">
        <v>11553</v>
      </c>
      <c r="I1148" t="s">
        <v>16080</v>
      </c>
      <c r="J1148" s="352" t="s">
        <v>14439</v>
      </c>
      <c r="K1148">
        <v>900</v>
      </c>
      <c r="L1148">
        <v>211</v>
      </c>
      <c r="Q1148" s="219">
        <v>7.8</v>
      </c>
      <c r="R1148" s="219">
        <v>0.1</v>
      </c>
      <c r="T1148" s="219">
        <v>2422</v>
      </c>
      <c r="U1148" s="219">
        <v>47</v>
      </c>
      <c r="W1148" s="219">
        <v>2246</v>
      </c>
      <c r="X1148" s="219">
        <v>41</v>
      </c>
      <c r="AC1148">
        <v>2.2999999999999998</v>
      </c>
      <c r="AD1148">
        <v>0.5</v>
      </c>
      <c r="AR1148" s="219">
        <v>3.7</v>
      </c>
      <c r="AS1148" s="219">
        <v>0.2</v>
      </c>
      <c r="AT1148" s="219">
        <v>27</v>
      </c>
      <c r="AU1148" s="219">
        <v>0.1</v>
      </c>
      <c r="AW1148" s="219">
        <v>33</v>
      </c>
      <c r="AX1148" s="219">
        <v>1</v>
      </c>
      <c r="AZ1148">
        <v>1</v>
      </c>
      <c r="BA1148">
        <v>0.81100000000000005</v>
      </c>
      <c r="BD1148" t="s">
        <v>17215</v>
      </c>
    </row>
    <row r="1149" spans="2:56" ht="18" x14ac:dyDescent="0.25">
      <c r="B1149">
        <v>1</v>
      </c>
      <c r="C1149" t="s">
        <v>14538</v>
      </c>
      <c r="G1149" t="s">
        <v>14078</v>
      </c>
      <c r="H1149" s="352" t="s">
        <v>11553</v>
      </c>
      <c r="I1149" t="s">
        <v>16080</v>
      </c>
      <c r="J1149" s="352" t="s">
        <v>14439</v>
      </c>
      <c r="K1149">
        <v>950</v>
      </c>
      <c r="L1149">
        <v>196</v>
      </c>
      <c r="Q1149" s="219">
        <v>7.8</v>
      </c>
      <c r="R1149" s="219">
        <v>0.09</v>
      </c>
      <c r="T1149" s="219">
        <v>2460</v>
      </c>
      <c r="U1149" s="219">
        <v>52</v>
      </c>
      <c r="W1149" s="219">
        <v>2268</v>
      </c>
      <c r="X1149" s="219">
        <v>54</v>
      </c>
      <c r="AC1149">
        <v>2.5</v>
      </c>
      <c r="AD1149">
        <v>0.5</v>
      </c>
      <c r="AR1149" s="219">
        <v>3.7</v>
      </c>
      <c r="AS1149" s="219">
        <v>0.2</v>
      </c>
      <c r="AT1149" s="219">
        <v>30.3</v>
      </c>
      <c r="AU1149" s="219">
        <v>0.5</v>
      </c>
      <c r="AW1149" s="219">
        <v>33</v>
      </c>
      <c r="AX1149" s="219">
        <v>1</v>
      </c>
      <c r="AZ1149">
        <v>1</v>
      </c>
      <c r="BA1149">
        <v>1.085</v>
      </c>
      <c r="BD1149" t="s">
        <v>17215</v>
      </c>
    </row>
    <row r="1150" spans="2:56" ht="18" x14ac:dyDescent="0.25">
      <c r="B1150">
        <v>1</v>
      </c>
      <c r="C1150" t="s">
        <v>14538</v>
      </c>
      <c r="G1150" t="s">
        <v>14078</v>
      </c>
      <c r="H1150" s="352" t="s">
        <v>11553</v>
      </c>
      <c r="I1150" t="s">
        <v>16081</v>
      </c>
      <c r="J1150" s="352" t="s">
        <v>14439</v>
      </c>
      <c r="K1150">
        <v>1290</v>
      </c>
      <c r="L1150">
        <v>247</v>
      </c>
      <c r="Q1150" s="219">
        <v>7.6</v>
      </c>
      <c r="R1150" s="219">
        <v>0.08</v>
      </c>
      <c r="T1150" s="219">
        <v>2447</v>
      </c>
      <c r="U1150" s="219">
        <v>77</v>
      </c>
      <c r="W1150" s="219">
        <v>2311</v>
      </c>
      <c r="X1150" s="219">
        <v>77</v>
      </c>
      <c r="AC1150">
        <v>2</v>
      </c>
      <c r="AD1150">
        <v>0.4</v>
      </c>
      <c r="AR1150" s="219">
        <v>3.7</v>
      </c>
      <c r="AS1150" s="219">
        <v>0.2</v>
      </c>
      <c r="AT1150" s="219">
        <v>30.3</v>
      </c>
      <c r="AU1150" s="219">
        <v>0.5</v>
      </c>
      <c r="AW1150" s="219">
        <v>33</v>
      </c>
      <c r="AX1150" s="219">
        <v>1</v>
      </c>
      <c r="AZ1150">
        <v>1</v>
      </c>
      <c r="BA1150">
        <v>1.0409999999999999</v>
      </c>
      <c r="BD1150" t="s">
        <v>17215</v>
      </c>
    </row>
    <row r="1151" spans="2:56" ht="18" x14ac:dyDescent="0.25">
      <c r="B1151">
        <v>1</v>
      </c>
      <c r="C1151" t="s">
        <v>14538</v>
      </c>
      <c r="G1151" t="s">
        <v>14078</v>
      </c>
      <c r="H1151" s="352" t="s">
        <v>11553</v>
      </c>
      <c r="I1151" t="s">
        <v>16080</v>
      </c>
      <c r="J1151" s="352" t="s">
        <v>14439</v>
      </c>
      <c r="K1151">
        <v>1340</v>
      </c>
      <c r="L1151">
        <v>207</v>
      </c>
      <c r="Q1151" s="219">
        <v>7.6</v>
      </c>
      <c r="R1151" s="219">
        <v>0.06</v>
      </c>
      <c r="T1151" s="219">
        <v>2442</v>
      </c>
      <c r="U1151" s="219">
        <v>33</v>
      </c>
      <c r="W1151" s="219">
        <v>2336</v>
      </c>
      <c r="X1151" s="219">
        <v>33</v>
      </c>
      <c r="AC1151">
        <v>1.7</v>
      </c>
      <c r="AD1151">
        <v>0.2</v>
      </c>
      <c r="AR1151" s="219">
        <v>3.7</v>
      </c>
      <c r="AS1151" s="219">
        <v>0.2</v>
      </c>
      <c r="AT1151" s="219">
        <v>27</v>
      </c>
      <c r="AU1151" s="219">
        <v>0.1</v>
      </c>
      <c r="AW1151" s="219">
        <v>33</v>
      </c>
      <c r="AX1151" s="219">
        <v>1</v>
      </c>
      <c r="AZ1151">
        <v>1</v>
      </c>
      <c r="BA1151">
        <v>1.159</v>
      </c>
      <c r="BD1151" t="s">
        <v>17215</v>
      </c>
    </row>
    <row r="1152" spans="2:56" ht="18" x14ac:dyDescent="0.25">
      <c r="B1152">
        <v>1</v>
      </c>
      <c r="C1152" t="s">
        <v>14538</v>
      </c>
      <c r="G1152" t="s">
        <v>14078</v>
      </c>
      <c r="H1152" s="352" t="s">
        <v>11553</v>
      </c>
      <c r="I1152" t="s">
        <v>16080</v>
      </c>
      <c r="J1152" s="352" t="s">
        <v>14439</v>
      </c>
      <c r="K1152">
        <v>900</v>
      </c>
      <c r="L1152">
        <v>211</v>
      </c>
      <c r="Q1152" s="219">
        <v>7.8</v>
      </c>
      <c r="R1152" s="219">
        <v>0.1</v>
      </c>
      <c r="T1152" s="219">
        <v>2422</v>
      </c>
      <c r="U1152" s="219">
        <v>47</v>
      </c>
      <c r="W1152" s="219">
        <v>2246</v>
      </c>
      <c r="X1152" s="219">
        <v>41</v>
      </c>
      <c r="AC1152">
        <v>2.2999999999999998</v>
      </c>
      <c r="AD1152">
        <v>0.5</v>
      </c>
      <c r="AR1152" s="219">
        <v>3.7</v>
      </c>
      <c r="AS1152" s="219">
        <v>0.2</v>
      </c>
      <c r="AT1152" s="219">
        <v>27</v>
      </c>
      <c r="AU1152" s="219">
        <v>0.1</v>
      </c>
      <c r="AW1152" s="219">
        <v>33</v>
      </c>
      <c r="AX1152" s="219">
        <v>1</v>
      </c>
      <c r="AZ1152">
        <v>1</v>
      </c>
      <c r="BA1152">
        <v>1.47</v>
      </c>
      <c r="BD1152" t="s">
        <v>17215</v>
      </c>
    </row>
    <row r="1153" spans="2:56" ht="18" x14ac:dyDescent="0.25">
      <c r="B1153">
        <v>1</v>
      </c>
      <c r="C1153" t="s">
        <v>14538</v>
      </c>
      <c r="G1153" t="s">
        <v>14078</v>
      </c>
      <c r="H1153" s="352" t="s">
        <v>11553</v>
      </c>
      <c r="I1153" t="s">
        <v>16080</v>
      </c>
      <c r="J1153" s="352" t="s">
        <v>14439</v>
      </c>
      <c r="K1153">
        <v>400</v>
      </c>
      <c r="L1153">
        <v>49</v>
      </c>
      <c r="Q1153" s="219">
        <v>8.1</v>
      </c>
      <c r="R1153" s="219">
        <v>0.04</v>
      </c>
      <c r="T1153" s="219">
        <v>2406</v>
      </c>
      <c r="U1153" s="219">
        <v>47</v>
      </c>
      <c r="W1153" s="219">
        <v>2052</v>
      </c>
      <c r="X1153" s="219">
        <v>38</v>
      </c>
      <c r="AC1153">
        <v>4.3</v>
      </c>
      <c r="AD1153">
        <v>4</v>
      </c>
      <c r="AR1153" s="219">
        <v>3.7</v>
      </c>
      <c r="AS1153" s="219">
        <v>0.2</v>
      </c>
      <c r="AT1153" s="219">
        <v>30.3</v>
      </c>
      <c r="AU1153" s="219">
        <v>0.5</v>
      </c>
      <c r="AW1153" s="219">
        <v>33</v>
      </c>
      <c r="AX1153" s="219">
        <v>1</v>
      </c>
      <c r="AZ1153">
        <v>1</v>
      </c>
      <c r="BA1153">
        <v>2.093</v>
      </c>
      <c r="BD1153" t="s">
        <v>17215</v>
      </c>
    </row>
    <row r="1154" spans="2:56" ht="18" x14ac:dyDescent="0.25">
      <c r="B1154">
        <v>1</v>
      </c>
      <c r="C1154" t="s">
        <v>14538</v>
      </c>
      <c r="G1154" t="s">
        <v>14078</v>
      </c>
      <c r="H1154" s="352" t="s">
        <v>11553</v>
      </c>
      <c r="I1154" t="s">
        <v>16080</v>
      </c>
      <c r="J1154" s="352" t="s">
        <v>14439</v>
      </c>
      <c r="K1154">
        <v>1340</v>
      </c>
      <c r="L1154">
        <v>207</v>
      </c>
      <c r="Q1154" s="219">
        <v>7.6</v>
      </c>
      <c r="R1154" s="219">
        <v>0.06</v>
      </c>
      <c r="T1154" s="219">
        <v>2442</v>
      </c>
      <c r="U1154" s="219">
        <v>33</v>
      </c>
      <c r="W1154" s="219">
        <v>2336</v>
      </c>
      <c r="X1154" s="219">
        <v>33</v>
      </c>
      <c r="AC1154">
        <v>1.7</v>
      </c>
      <c r="AD1154">
        <v>0.2</v>
      </c>
      <c r="AR1154" s="219">
        <v>3.7</v>
      </c>
      <c r="AS1154" s="219">
        <v>0.2</v>
      </c>
      <c r="AT1154" s="219">
        <v>27</v>
      </c>
      <c r="AU1154" s="219">
        <v>0.1</v>
      </c>
      <c r="AW1154" s="219">
        <v>33</v>
      </c>
      <c r="AX1154" s="219">
        <v>1</v>
      </c>
      <c r="AZ1154">
        <v>1</v>
      </c>
      <c r="BA1154">
        <v>0.63700000000000001</v>
      </c>
      <c r="BD1154" t="s">
        <v>17215</v>
      </c>
    </row>
    <row r="1155" spans="2:56" ht="18" x14ac:dyDescent="0.25">
      <c r="B1155">
        <v>1</v>
      </c>
      <c r="C1155" t="s">
        <v>14538</v>
      </c>
      <c r="G1155" t="s">
        <v>14078</v>
      </c>
      <c r="H1155" s="352" t="s">
        <v>11553</v>
      </c>
      <c r="I1155" t="s">
        <v>16080</v>
      </c>
      <c r="J1155" s="352" t="s">
        <v>14439</v>
      </c>
      <c r="K1155">
        <v>400</v>
      </c>
      <c r="L1155">
        <v>60</v>
      </c>
      <c r="Q1155" s="219">
        <v>8.1</v>
      </c>
      <c r="R1155" s="219">
        <v>0.05</v>
      </c>
      <c r="T1155" s="219">
        <v>2377</v>
      </c>
      <c r="U1155" s="219">
        <v>41</v>
      </c>
      <c r="W1155" s="219">
        <v>2057</v>
      </c>
      <c r="X1155" s="219">
        <v>43</v>
      </c>
      <c r="AC1155">
        <v>3.8</v>
      </c>
      <c r="AD1155">
        <v>3</v>
      </c>
      <c r="AR1155" s="219">
        <v>3.7</v>
      </c>
      <c r="AS1155" s="219">
        <v>0.2</v>
      </c>
      <c r="AT1155" s="219">
        <v>27</v>
      </c>
      <c r="AU1155" s="219">
        <v>0.1</v>
      </c>
      <c r="AW1155" s="219">
        <v>33</v>
      </c>
      <c r="AX1155" s="219">
        <v>1</v>
      </c>
      <c r="AZ1155">
        <v>1</v>
      </c>
      <c r="BA1155">
        <v>0.499</v>
      </c>
      <c r="BD1155" t="s">
        <v>17215</v>
      </c>
    </row>
    <row r="1156" spans="2:56" ht="18" x14ac:dyDescent="0.25">
      <c r="B1156">
        <v>1</v>
      </c>
      <c r="C1156" t="s">
        <v>14538</v>
      </c>
      <c r="G1156" t="s">
        <v>14078</v>
      </c>
      <c r="H1156" s="352" t="s">
        <v>11553</v>
      </c>
      <c r="I1156" t="s">
        <v>16080</v>
      </c>
      <c r="J1156" s="352" t="s">
        <v>14439</v>
      </c>
      <c r="K1156">
        <v>1290</v>
      </c>
      <c r="L1156">
        <v>247</v>
      </c>
      <c r="Q1156" s="219">
        <v>7.6</v>
      </c>
      <c r="R1156" s="219">
        <v>0.08</v>
      </c>
      <c r="T1156" s="219">
        <v>2447</v>
      </c>
      <c r="U1156" s="219">
        <v>77</v>
      </c>
      <c r="W1156" s="219">
        <v>2311</v>
      </c>
      <c r="X1156" s="219">
        <v>77</v>
      </c>
      <c r="AC1156">
        <v>2</v>
      </c>
      <c r="AD1156">
        <v>0.4</v>
      </c>
      <c r="AR1156" s="219">
        <v>3.7</v>
      </c>
      <c r="AS1156" s="219">
        <v>0.2</v>
      </c>
      <c r="AT1156" s="219">
        <v>30.3</v>
      </c>
      <c r="AU1156" s="219">
        <v>0.5</v>
      </c>
      <c r="AW1156" s="219">
        <v>33</v>
      </c>
      <c r="AX1156" s="219">
        <v>1</v>
      </c>
      <c r="AZ1156">
        <v>1</v>
      </c>
      <c r="BA1156">
        <v>2.9000000000000001E-2</v>
      </c>
      <c r="BD1156" t="s">
        <v>17215</v>
      </c>
    </row>
    <row r="1157" spans="2:56" ht="18" x14ac:dyDescent="0.25">
      <c r="B1157">
        <v>1</v>
      </c>
      <c r="C1157" t="s">
        <v>14538</v>
      </c>
      <c r="G1157" t="s">
        <v>14078</v>
      </c>
      <c r="H1157" s="352" t="s">
        <v>11553</v>
      </c>
      <c r="I1157" t="s">
        <v>16080</v>
      </c>
      <c r="J1157" s="352" t="s">
        <v>14439</v>
      </c>
      <c r="K1157">
        <v>400</v>
      </c>
      <c r="L1157">
        <v>60</v>
      </c>
      <c r="Q1157" s="219">
        <v>8.1</v>
      </c>
      <c r="R1157" s="219">
        <v>0.05</v>
      </c>
      <c r="T1157" s="219">
        <v>2377</v>
      </c>
      <c r="U1157" s="219">
        <v>41</v>
      </c>
      <c r="W1157" s="219">
        <v>2057</v>
      </c>
      <c r="X1157" s="219">
        <v>43</v>
      </c>
      <c r="AC1157">
        <v>3.8</v>
      </c>
      <c r="AD1157">
        <v>3</v>
      </c>
      <c r="AR1157" s="219">
        <v>3.7</v>
      </c>
      <c r="AS1157" s="219">
        <v>0.2</v>
      </c>
      <c r="AT1157" s="219">
        <v>27</v>
      </c>
      <c r="AU1157" s="219">
        <v>0.1</v>
      </c>
      <c r="AW1157" s="219">
        <v>33</v>
      </c>
      <c r="AX1157" s="219">
        <v>1</v>
      </c>
      <c r="AZ1157">
        <v>1</v>
      </c>
      <c r="BA1157">
        <v>0.40200000000000002</v>
      </c>
      <c r="BD1157" t="s">
        <v>17215</v>
      </c>
    </row>
    <row r="1158" spans="2:56" ht="18" x14ac:dyDescent="0.25">
      <c r="B1158">
        <v>1</v>
      </c>
      <c r="C1158" t="s">
        <v>14538</v>
      </c>
      <c r="G1158" t="s">
        <v>14078</v>
      </c>
      <c r="H1158" s="352" t="s">
        <v>11553</v>
      </c>
      <c r="I1158" t="s">
        <v>16080</v>
      </c>
      <c r="J1158" s="352" t="s">
        <v>14439</v>
      </c>
      <c r="K1158">
        <v>900</v>
      </c>
      <c r="L1158">
        <v>211</v>
      </c>
      <c r="Q1158" s="219">
        <v>7.8</v>
      </c>
      <c r="R1158" s="219">
        <v>0.1</v>
      </c>
      <c r="T1158" s="219">
        <v>2422</v>
      </c>
      <c r="U1158" s="219">
        <v>47</v>
      </c>
      <c r="W1158" s="219">
        <v>2246</v>
      </c>
      <c r="X1158" s="219">
        <v>41</v>
      </c>
      <c r="AC1158">
        <v>2.2999999999999998</v>
      </c>
      <c r="AD1158">
        <v>0.5</v>
      </c>
      <c r="AR1158" s="219">
        <v>3.7</v>
      </c>
      <c r="AS1158" s="219">
        <v>0.2</v>
      </c>
      <c r="AT1158" s="219">
        <v>27</v>
      </c>
      <c r="AU1158" s="219">
        <v>0.1</v>
      </c>
      <c r="AW1158" s="219">
        <v>33</v>
      </c>
      <c r="AX1158" s="219">
        <v>1</v>
      </c>
      <c r="AZ1158">
        <v>1</v>
      </c>
      <c r="BA1158">
        <v>1.492</v>
      </c>
      <c r="BD1158" t="s">
        <v>17215</v>
      </c>
    </row>
    <row r="1159" spans="2:56" ht="18" x14ac:dyDescent="0.25">
      <c r="B1159">
        <v>1</v>
      </c>
      <c r="C1159" t="s">
        <v>14538</v>
      </c>
      <c r="G1159" t="s">
        <v>14078</v>
      </c>
      <c r="H1159" s="352" t="s">
        <v>11553</v>
      </c>
      <c r="I1159" t="s">
        <v>16080</v>
      </c>
      <c r="J1159" s="352" t="s">
        <v>14439</v>
      </c>
      <c r="K1159">
        <v>950</v>
      </c>
      <c r="L1159">
        <v>196</v>
      </c>
      <c r="Q1159" s="219">
        <v>7.8</v>
      </c>
      <c r="R1159" s="219">
        <v>0.09</v>
      </c>
      <c r="T1159" s="219">
        <v>2460</v>
      </c>
      <c r="U1159" s="219">
        <v>52</v>
      </c>
      <c r="W1159" s="219">
        <v>2268</v>
      </c>
      <c r="X1159" s="219">
        <v>54</v>
      </c>
      <c r="AC1159">
        <v>2.5</v>
      </c>
      <c r="AD1159">
        <v>0.5</v>
      </c>
      <c r="AR1159" s="219">
        <v>3.7</v>
      </c>
      <c r="AS1159" s="219">
        <v>0.2</v>
      </c>
      <c r="AT1159" s="219">
        <v>30.3</v>
      </c>
      <c r="AU1159" s="219">
        <v>0.5</v>
      </c>
      <c r="AW1159" s="219">
        <v>33</v>
      </c>
      <c r="AX1159" s="219">
        <v>1</v>
      </c>
      <c r="AZ1159">
        <v>1</v>
      </c>
      <c r="BA1159">
        <v>0.89300000000000002</v>
      </c>
      <c r="BD1159" t="s">
        <v>17215</v>
      </c>
    </row>
    <row r="1160" spans="2:56" ht="18" x14ac:dyDescent="0.25">
      <c r="B1160">
        <v>1</v>
      </c>
      <c r="C1160" t="s">
        <v>14538</v>
      </c>
      <c r="G1160" t="s">
        <v>14078</v>
      </c>
      <c r="H1160" s="352" t="s">
        <v>11553</v>
      </c>
      <c r="I1160" t="s">
        <v>16080</v>
      </c>
      <c r="J1160" s="352" t="s">
        <v>14439</v>
      </c>
      <c r="K1160">
        <v>400</v>
      </c>
      <c r="L1160">
        <v>60</v>
      </c>
      <c r="Q1160" s="219">
        <v>8.1</v>
      </c>
      <c r="R1160" s="219">
        <v>0.05</v>
      </c>
      <c r="T1160" s="219">
        <v>2377</v>
      </c>
      <c r="U1160" s="219">
        <v>41</v>
      </c>
      <c r="W1160" s="219">
        <v>2057</v>
      </c>
      <c r="X1160" s="219">
        <v>43</v>
      </c>
      <c r="AC1160">
        <v>3.8</v>
      </c>
      <c r="AD1160">
        <v>3</v>
      </c>
      <c r="AR1160" s="219">
        <v>3.7</v>
      </c>
      <c r="AS1160" s="219">
        <v>0.2</v>
      </c>
      <c r="AT1160" s="219">
        <v>27</v>
      </c>
      <c r="AU1160" s="219">
        <v>0.1</v>
      </c>
      <c r="AW1160" s="219">
        <v>33</v>
      </c>
      <c r="AX1160" s="219">
        <v>1</v>
      </c>
      <c r="AZ1160">
        <v>1</v>
      </c>
      <c r="BA1160">
        <v>0.72499999999999998</v>
      </c>
      <c r="BD1160" t="s">
        <v>17215</v>
      </c>
    </row>
    <row r="1161" spans="2:56" ht="18" x14ac:dyDescent="0.25">
      <c r="B1161">
        <v>1</v>
      </c>
      <c r="C1161" t="s">
        <v>14538</v>
      </c>
      <c r="G1161" t="s">
        <v>14078</v>
      </c>
      <c r="H1161" s="352" t="s">
        <v>11553</v>
      </c>
      <c r="I1161" t="s">
        <v>16080</v>
      </c>
      <c r="J1161" s="352" t="s">
        <v>14439</v>
      </c>
      <c r="K1161">
        <v>400</v>
      </c>
      <c r="L1161">
        <v>49</v>
      </c>
      <c r="Q1161" s="219">
        <v>8.1</v>
      </c>
      <c r="R1161" s="219">
        <v>0.04</v>
      </c>
      <c r="T1161" s="219">
        <v>2406</v>
      </c>
      <c r="U1161" s="219">
        <v>47</v>
      </c>
      <c r="W1161" s="219">
        <v>2052</v>
      </c>
      <c r="X1161" s="219">
        <v>38</v>
      </c>
      <c r="AC1161">
        <v>4.3</v>
      </c>
      <c r="AD1161">
        <v>4</v>
      </c>
      <c r="AR1161" s="219">
        <v>3.7</v>
      </c>
      <c r="AS1161" s="219">
        <v>0.2</v>
      </c>
      <c r="AT1161" s="219">
        <v>30.3</v>
      </c>
      <c r="AU1161" s="219">
        <v>0.5</v>
      </c>
      <c r="AW1161" s="219">
        <v>33</v>
      </c>
      <c r="AX1161" s="219">
        <v>1</v>
      </c>
      <c r="AZ1161">
        <v>1</v>
      </c>
      <c r="BA1161">
        <v>1.0289999999999999</v>
      </c>
      <c r="BD1161" t="s">
        <v>17215</v>
      </c>
    </row>
    <row r="1162" spans="2:56" ht="18" x14ac:dyDescent="0.25">
      <c r="B1162">
        <v>1</v>
      </c>
      <c r="C1162" t="s">
        <v>14538</v>
      </c>
      <c r="G1162" t="s">
        <v>14078</v>
      </c>
      <c r="H1162" s="352" t="s">
        <v>11553</v>
      </c>
      <c r="I1162" t="s">
        <v>16080</v>
      </c>
      <c r="J1162" s="352" t="s">
        <v>14439</v>
      </c>
      <c r="K1162">
        <v>400</v>
      </c>
      <c r="L1162">
        <v>49</v>
      </c>
      <c r="Q1162" s="219">
        <v>8.1</v>
      </c>
      <c r="R1162" s="219">
        <v>0.04</v>
      </c>
      <c r="T1162" s="219">
        <v>2406</v>
      </c>
      <c r="U1162" s="219">
        <v>47</v>
      </c>
      <c r="W1162" s="219">
        <v>2052</v>
      </c>
      <c r="X1162" s="219">
        <v>38</v>
      </c>
      <c r="AC1162">
        <v>4.3</v>
      </c>
      <c r="AD1162">
        <v>4</v>
      </c>
      <c r="AR1162" s="219">
        <v>3.7</v>
      </c>
      <c r="AS1162" s="219">
        <v>0.2</v>
      </c>
      <c r="AT1162" s="219">
        <v>30.3</v>
      </c>
      <c r="AU1162" s="219">
        <v>0.5</v>
      </c>
      <c r="AW1162" s="219">
        <v>33</v>
      </c>
      <c r="AX1162" s="219">
        <v>1</v>
      </c>
      <c r="AZ1162">
        <v>1</v>
      </c>
      <c r="BA1162">
        <v>0.77600000000000002</v>
      </c>
      <c r="BD1162" t="s">
        <v>17215</v>
      </c>
    </row>
    <row r="1163" spans="2:56" ht="18" x14ac:dyDescent="0.25">
      <c r="B1163">
        <v>1</v>
      </c>
      <c r="C1163" t="s">
        <v>14538</v>
      </c>
      <c r="G1163" t="s">
        <v>14078</v>
      </c>
      <c r="H1163" s="352" t="s">
        <v>11553</v>
      </c>
      <c r="I1163" t="s">
        <v>16080</v>
      </c>
      <c r="J1163" s="352" t="s">
        <v>14439</v>
      </c>
      <c r="K1163">
        <v>1290</v>
      </c>
      <c r="L1163">
        <v>247</v>
      </c>
      <c r="Q1163" s="219">
        <v>7.6</v>
      </c>
      <c r="R1163" s="219">
        <v>0.08</v>
      </c>
      <c r="T1163" s="219">
        <v>2447</v>
      </c>
      <c r="U1163" s="219">
        <v>77</v>
      </c>
      <c r="W1163" s="219">
        <v>2311</v>
      </c>
      <c r="X1163" s="219">
        <v>77</v>
      </c>
      <c r="AC1163">
        <v>2</v>
      </c>
      <c r="AD1163">
        <v>0.4</v>
      </c>
      <c r="AR1163" s="219">
        <v>3.7</v>
      </c>
      <c r="AS1163" s="219">
        <v>0.2</v>
      </c>
      <c r="AT1163" s="219">
        <v>30.3</v>
      </c>
      <c r="AU1163" s="219">
        <v>0.5</v>
      </c>
      <c r="AW1163" s="219">
        <v>33</v>
      </c>
      <c r="AX1163" s="219">
        <v>1</v>
      </c>
      <c r="AZ1163">
        <v>1</v>
      </c>
      <c r="BA1163">
        <v>0.91800000000000004</v>
      </c>
      <c r="BD1163" t="s">
        <v>17215</v>
      </c>
    </row>
    <row r="1164" spans="2:56" ht="18" x14ac:dyDescent="0.25">
      <c r="B1164">
        <v>1</v>
      </c>
      <c r="C1164" t="s">
        <v>14538</v>
      </c>
      <c r="G1164" t="s">
        <v>14078</v>
      </c>
      <c r="H1164" s="352" t="s">
        <v>11553</v>
      </c>
      <c r="I1164" t="s">
        <v>16080</v>
      </c>
      <c r="J1164" s="352" t="s">
        <v>14439</v>
      </c>
      <c r="K1164">
        <v>950</v>
      </c>
      <c r="L1164">
        <v>196</v>
      </c>
      <c r="Q1164" s="219">
        <v>7.8</v>
      </c>
      <c r="R1164" s="219">
        <v>0.09</v>
      </c>
      <c r="T1164" s="219">
        <v>2460</v>
      </c>
      <c r="U1164" s="219">
        <v>52</v>
      </c>
      <c r="W1164" s="219">
        <v>2268</v>
      </c>
      <c r="X1164" s="219">
        <v>54</v>
      </c>
      <c r="AC1164">
        <v>2.5</v>
      </c>
      <c r="AD1164">
        <v>0.5</v>
      </c>
      <c r="AR1164" s="219">
        <v>3.7</v>
      </c>
      <c r="AS1164" s="219">
        <v>0.2</v>
      </c>
      <c r="AT1164" s="219">
        <v>30.3</v>
      </c>
      <c r="AU1164" s="219">
        <v>0.5</v>
      </c>
      <c r="AW1164" s="219">
        <v>33</v>
      </c>
      <c r="AX1164" s="219">
        <v>1</v>
      </c>
      <c r="AZ1164">
        <v>1</v>
      </c>
      <c r="BA1164">
        <v>1.145</v>
      </c>
      <c r="BD1164" t="s">
        <v>17215</v>
      </c>
    </row>
    <row r="1165" spans="2:56" ht="18" x14ac:dyDescent="0.25">
      <c r="B1165">
        <v>1</v>
      </c>
      <c r="C1165" t="s">
        <v>14538</v>
      </c>
      <c r="G1165" t="s">
        <v>14078</v>
      </c>
      <c r="H1165" s="352" t="s">
        <v>11553</v>
      </c>
      <c r="I1165" t="s">
        <v>16080</v>
      </c>
      <c r="J1165" s="352" t="s">
        <v>14439</v>
      </c>
      <c r="K1165">
        <v>400</v>
      </c>
      <c r="L1165">
        <v>49</v>
      </c>
      <c r="Q1165" s="219">
        <v>8.1</v>
      </c>
      <c r="R1165" s="219">
        <v>0.04</v>
      </c>
      <c r="T1165" s="219">
        <v>2406</v>
      </c>
      <c r="U1165" s="219">
        <v>47</v>
      </c>
      <c r="W1165" s="219">
        <v>2052</v>
      </c>
      <c r="X1165" s="219">
        <v>38</v>
      </c>
      <c r="AC1165">
        <v>4.3</v>
      </c>
      <c r="AD1165">
        <v>4</v>
      </c>
      <c r="AR1165" s="219">
        <v>3.7</v>
      </c>
      <c r="AS1165" s="219">
        <v>0.2</v>
      </c>
      <c r="AT1165" s="219">
        <v>30.3</v>
      </c>
      <c r="AU1165" s="219">
        <v>0.5</v>
      </c>
      <c r="AW1165" s="219">
        <v>33</v>
      </c>
      <c r="AX1165" s="219">
        <v>1</v>
      </c>
      <c r="AZ1165">
        <v>1</v>
      </c>
      <c r="BA1165">
        <v>1.966</v>
      </c>
      <c r="BD1165" t="s">
        <v>17215</v>
      </c>
    </row>
    <row r="1166" spans="2:56" ht="18" x14ac:dyDescent="0.25">
      <c r="B1166">
        <v>1</v>
      </c>
      <c r="C1166" t="s">
        <v>14538</v>
      </c>
      <c r="G1166" t="s">
        <v>14078</v>
      </c>
      <c r="H1166" s="352" t="s">
        <v>11553</v>
      </c>
      <c r="I1166" t="s">
        <v>16080</v>
      </c>
      <c r="J1166" s="352" t="s">
        <v>14439</v>
      </c>
      <c r="K1166">
        <v>1290</v>
      </c>
      <c r="L1166">
        <v>247</v>
      </c>
      <c r="Q1166" s="219">
        <v>7.6</v>
      </c>
      <c r="R1166" s="219">
        <v>0.08</v>
      </c>
      <c r="T1166" s="219">
        <v>2447</v>
      </c>
      <c r="U1166" s="219">
        <v>77</v>
      </c>
      <c r="W1166" s="219">
        <v>2311</v>
      </c>
      <c r="X1166" s="219">
        <v>77</v>
      </c>
      <c r="AC1166">
        <v>2</v>
      </c>
      <c r="AD1166">
        <v>0.4</v>
      </c>
      <c r="AR1166" s="219">
        <v>3.7</v>
      </c>
      <c r="AS1166" s="219">
        <v>0.2</v>
      </c>
      <c r="AT1166" s="219">
        <v>30.3</v>
      </c>
      <c r="AU1166" s="219">
        <v>0.5</v>
      </c>
      <c r="AW1166" s="219">
        <v>33</v>
      </c>
      <c r="AX1166" s="219">
        <v>1</v>
      </c>
      <c r="AZ1166">
        <v>1</v>
      </c>
      <c r="BA1166">
        <v>1.593</v>
      </c>
      <c r="BD1166" t="s">
        <v>17215</v>
      </c>
    </row>
    <row r="1167" spans="2:56" ht="18" x14ac:dyDescent="0.25">
      <c r="B1167">
        <v>1</v>
      </c>
      <c r="C1167" t="s">
        <v>14538</v>
      </c>
      <c r="G1167" t="s">
        <v>14078</v>
      </c>
      <c r="H1167" s="352" t="s">
        <v>11553</v>
      </c>
      <c r="I1167" t="s">
        <v>16080</v>
      </c>
      <c r="J1167" s="352" t="s">
        <v>14439</v>
      </c>
      <c r="K1167">
        <v>400</v>
      </c>
      <c r="L1167">
        <v>49</v>
      </c>
      <c r="Q1167" s="219">
        <v>8.1</v>
      </c>
      <c r="R1167" s="219">
        <v>0.04</v>
      </c>
      <c r="T1167" s="219">
        <v>2406</v>
      </c>
      <c r="U1167" s="219">
        <v>47</v>
      </c>
      <c r="W1167" s="219">
        <v>2052</v>
      </c>
      <c r="X1167" s="219">
        <v>38</v>
      </c>
      <c r="AC1167">
        <v>4.3</v>
      </c>
      <c r="AD1167">
        <v>4</v>
      </c>
      <c r="AR1167" s="219">
        <v>3.7</v>
      </c>
      <c r="AS1167" s="219">
        <v>0.2</v>
      </c>
      <c r="AT1167" s="219">
        <v>30.3</v>
      </c>
      <c r="AU1167" s="219">
        <v>0.5</v>
      </c>
      <c r="AW1167" s="219">
        <v>33</v>
      </c>
      <c r="AX1167" s="219">
        <v>1</v>
      </c>
      <c r="AZ1167">
        <v>1</v>
      </c>
      <c r="BA1167">
        <v>0.76600000000000001</v>
      </c>
      <c r="BD1167" t="s">
        <v>17215</v>
      </c>
    </row>
    <row r="1168" spans="2:56" ht="18" x14ac:dyDescent="0.25">
      <c r="B1168">
        <v>1</v>
      </c>
      <c r="C1168" t="s">
        <v>14538</v>
      </c>
      <c r="G1168" t="s">
        <v>14078</v>
      </c>
      <c r="H1168" s="352" t="s">
        <v>11553</v>
      </c>
      <c r="I1168" t="s">
        <v>16080</v>
      </c>
      <c r="J1168" s="352" t="s">
        <v>14439</v>
      </c>
      <c r="K1168">
        <v>1290</v>
      </c>
      <c r="L1168">
        <v>247</v>
      </c>
      <c r="Q1168" s="219">
        <v>7.6</v>
      </c>
      <c r="R1168" s="219">
        <v>0.08</v>
      </c>
      <c r="T1168" s="219">
        <v>2447</v>
      </c>
      <c r="U1168" s="219">
        <v>77</v>
      </c>
      <c r="W1168" s="219">
        <v>2311</v>
      </c>
      <c r="X1168" s="219">
        <v>77</v>
      </c>
      <c r="AC1168">
        <v>2</v>
      </c>
      <c r="AD1168">
        <v>0.4</v>
      </c>
      <c r="AR1168" s="219">
        <v>3.7</v>
      </c>
      <c r="AS1168" s="219">
        <v>0.2</v>
      </c>
      <c r="AT1168" s="219">
        <v>30.3</v>
      </c>
      <c r="AU1168" s="219">
        <v>0.5</v>
      </c>
      <c r="AW1168" s="219">
        <v>33</v>
      </c>
      <c r="AX1168" s="219">
        <v>1</v>
      </c>
      <c r="AZ1168">
        <v>1</v>
      </c>
      <c r="BA1168">
        <v>0.99199999999999999</v>
      </c>
      <c r="BD1168" t="s">
        <v>17215</v>
      </c>
    </row>
    <row r="1169" spans="2:56" ht="18" x14ac:dyDescent="0.25">
      <c r="B1169">
        <v>1</v>
      </c>
      <c r="C1169" t="s">
        <v>14538</v>
      </c>
      <c r="G1169" t="s">
        <v>14078</v>
      </c>
      <c r="H1169" s="352" t="s">
        <v>11553</v>
      </c>
      <c r="I1169" t="s">
        <v>16080</v>
      </c>
      <c r="J1169" s="352" t="s">
        <v>14439</v>
      </c>
      <c r="K1169">
        <v>1340</v>
      </c>
      <c r="L1169">
        <v>207</v>
      </c>
      <c r="Q1169" s="219">
        <v>7.6</v>
      </c>
      <c r="R1169" s="219">
        <v>0.06</v>
      </c>
      <c r="T1169" s="219">
        <v>2442</v>
      </c>
      <c r="U1169" s="219">
        <v>33</v>
      </c>
      <c r="W1169" s="219">
        <v>2336</v>
      </c>
      <c r="X1169" s="219">
        <v>33</v>
      </c>
      <c r="AC1169">
        <v>1.7</v>
      </c>
      <c r="AD1169">
        <v>0.2</v>
      </c>
      <c r="AR1169" s="219">
        <v>3.7</v>
      </c>
      <c r="AS1169" s="219">
        <v>0.2</v>
      </c>
      <c r="AT1169" s="219">
        <v>27</v>
      </c>
      <c r="AU1169" s="219">
        <v>0.1</v>
      </c>
      <c r="AW1169" s="219">
        <v>33</v>
      </c>
      <c r="AX1169" s="219">
        <v>1</v>
      </c>
      <c r="AZ1169">
        <v>1</v>
      </c>
      <c r="BA1169">
        <v>1.042</v>
      </c>
      <c r="BD1169" t="s">
        <v>17215</v>
      </c>
    </row>
    <row r="1170" spans="2:56" ht="18" x14ac:dyDescent="0.25">
      <c r="B1170">
        <v>1</v>
      </c>
      <c r="C1170" t="s">
        <v>14538</v>
      </c>
      <c r="G1170" t="s">
        <v>14078</v>
      </c>
      <c r="H1170" s="352" t="s">
        <v>11553</v>
      </c>
      <c r="I1170" t="s">
        <v>16080</v>
      </c>
      <c r="J1170" s="352" t="s">
        <v>14439</v>
      </c>
      <c r="K1170">
        <v>900</v>
      </c>
      <c r="L1170">
        <v>211</v>
      </c>
      <c r="Q1170" s="219">
        <v>7.8</v>
      </c>
      <c r="R1170" s="219">
        <v>0.1</v>
      </c>
      <c r="T1170" s="219">
        <v>2422</v>
      </c>
      <c r="U1170" s="219">
        <v>47</v>
      </c>
      <c r="W1170" s="219">
        <v>2246</v>
      </c>
      <c r="X1170" s="219">
        <v>41</v>
      </c>
      <c r="AC1170">
        <v>2.2999999999999998</v>
      </c>
      <c r="AD1170">
        <v>0.5</v>
      </c>
      <c r="AR1170" s="219">
        <v>3.7</v>
      </c>
      <c r="AS1170" s="219">
        <v>0.2</v>
      </c>
      <c r="AT1170" s="219">
        <v>27</v>
      </c>
      <c r="AU1170" s="219">
        <v>0.1</v>
      </c>
      <c r="AW1170" s="219">
        <v>33</v>
      </c>
      <c r="AX1170" s="219">
        <v>1</v>
      </c>
      <c r="AZ1170">
        <v>1</v>
      </c>
      <c r="BA1170">
        <v>1.383</v>
      </c>
      <c r="BD1170" t="s">
        <v>17215</v>
      </c>
    </row>
    <row r="1171" spans="2:56" ht="18" x14ac:dyDescent="0.25">
      <c r="B1171">
        <v>1</v>
      </c>
      <c r="C1171" t="s">
        <v>14538</v>
      </c>
      <c r="G1171" t="s">
        <v>14078</v>
      </c>
      <c r="H1171" s="352" t="s">
        <v>11553</v>
      </c>
      <c r="I1171" t="s">
        <v>16081</v>
      </c>
      <c r="J1171" s="352" t="s">
        <v>14439</v>
      </c>
      <c r="K1171">
        <v>950</v>
      </c>
      <c r="L1171">
        <v>196</v>
      </c>
      <c r="Q1171" s="219">
        <v>7.8</v>
      </c>
      <c r="R1171" s="219">
        <v>0.09</v>
      </c>
      <c r="T1171" s="219">
        <v>2460</v>
      </c>
      <c r="U1171" s="219">
        <v>52</v>
      </c>
      <c r="W1171" s="219">
        <v>2268</v>
      </c>
      <c r="X1171" s="219">
        <v>54</v>
      </c>
      <c r="AC1171">
        <v>2.5</v>
      </c>
      <c r="AD1171">
        <v>0.5</v>
      </c>
      <c r="AR1171" s="219">
        <v>3.7</v>
      </c>
      <c r="AS1171" s="219">
        <v>0.2</v>
      </c>
      <c r="AT1171" s="219">
        <v>30.3</v>
      </c>
      <c r="AU1171" s="219">
        <v>0.5</v>
      </c>
      <c r="AW1171" s="219">
        <v>33</v>
      </c>
      <c r="AX1171" s="219">
        <v>1</v>
      </c>
      <c r="AZ1171">
        <v>1</v>
      </c>
      <c r="BA1171">
        <v>1.26</v>
      </c>
      <c r="BD1171" t="s">
        <v>17215</v>
      </c>
    </row>
    <row r="1172" spans="2:56" ht="18" x14ac:dyDescent="0.25">
      <c r="B1172">
        <v>1</v>
      </c>
      <c r="C1172" t="s">
        <v>14538</v>
      </c>
      <c r="G1172" t="s">
        <v>14078</v>
      </c>
      <c r="H1172" s="352" t="s">
        <v>11553</v>
      </c>
      <c r="I1172" t="s">
        <v>16080</v>
      </c>
      <c r="J1172" s="352" t="s">
        <v>14439</v>
      </c>
      <c r="K1172">
        <v>900</v>
      </c>
      <c r="L1172">
        <v>211</v>
      </c>
      <c r="Q1172" s="219">
        <v>7.8</v>
      </c>
      <c r="R1172" s="219">
        <v>0.1</v>
      </c>
      <c r="T1172" s="219">
        <v>2422</v>
      </c>
      <c r="U1172" s="219">
        <v>47</v>
      </c>
      <c r="W1172" s="219">
        <v>2246</v>
      </c>
      <c r="X1172" s="219">
        <v>41</v>
      </c>
      <c r="AC1172">
        <v>2.2999999999999998</v>
      </c>
      <c r="AD1172">
        <v>0.5</v>
      </c>
      <c r="AR1172" s="219">
        <v>3.7</v>
      </c>
      <c r="AS1172" s="219">
        <v>0.2</v>
      </c>
      <c r="AT1172" s="219">
        <v>27</v>
      </c>
      <c r="AU1172" s="219">
        <v>0.1</v>
      </c>
      <c r="AW1172" s="219">
        <v>33</v>
      </c>
      <c r="AX1172" s="219">
        <v>1</v>
      </c>
      <c r="AZ1172">
        <v>1</v>
      </c>
      <c r="BA1172">
        <v>1.145</v>
      </c>
      <c r="BD1172" t="s">
        <v>17215</v>
      </c>
    </row>
    <row r="1173" spans="2:56" ht="18" x14ac:dyDescent="0.25">
      <c r="B1173">
        <v>1</v>
      </c>
      <c r="C1173" t="s">
        <v>14538</v>
      </c>
      <c r="G1173" t="s">
        <v>14078</v>
      </c>
      <c r="H1173" s="352" t="s">
        <v>11553</v>
      </c>
      <c r="I1173" t="s">
        <v>16080</v>
      </c>
      <c r="J1173" s="352" t="s">
        <v>14439</v>
      </c>
      <c r="K1173">
        <v>950</v>
      </c>
      <c r="L1173">
        <v>196</v>
      </c>
      <c r="Q1173" s="219">
        <v>7.8</v>
      </c>
      <c r="R1173" s="219">
        <v>0.09</v>
      </c>
      <c r="T1173" s="219">
        <v>2460</v>
      </c>
      <c r="U1173" s="219">
        <v>52</v>
      </c>
      <c r="W1173" s="219">
        <v>2268</v>
      </c>
      <c r="X1173" s="219">
        <v>54</v>
      </c>
      <c r="AC1173">
        <v>2.5</v>
      </c>
      <c r="AD1173">
        <v>0.5</v>
      </c>
      <c r="AR1173" s="219">
        <v>3.7</v>
      </c>
      <c r="AS1173" s="219">
        <v>0.2</v>
      </c>
      <c r="AT1173" s="219">
        <v>30.3</v>
      </c>
      <c r="AU1173" s="219">
        <v>0.5</v>
      </c>
      <c r="AW1173" s="219">
        <v>33</v>
      </c>
      <c r="AX1173" s="219">
        <v>1</v>
      </c>
      <c r="AZ1173">
        <v>1</v>
      </c>
      <c r="BA1173">
        <v>0.91600000000000004</v>
      </c>
      <c r="BD1173" t="s">
        <v>17215</v>
      </c>
    </row>
    <row r="1174" spans="2:56" ht="18" x14ac:dyDescent="0.25">
      <c r="B1174">
        <v>1</v>
      </c>
      <c r="C1174" t="s">
        <v>14538</v>
      </c>
      <c r="G1174" t="s">
        <v>14078</v>
      </c>
      <c r="H1174" s="352" t="s">
        <v>11553</v>
      </c>
      <c r="I1174" t="s">
        <v>16080</v>
      </c>
      <c r="J1174" s="352" t="s">
        <v>14439</v>
      </c>
      <c r="K1174">
        <v>1290</v>
      </c>
      <c r="L1174">
        <v>247</v>
      </c>
      <c r="Q1174" s="219">
        <v>7.6</v>
      </c>
      <c r="R1174" s="219">
        <v>0.08</v>
      </c>
      <c r="T1174" s="219">
        <v>2447</v>
      </c>
      <c r="U1174" s="219">
        <v>77</v>
      </c>
      <c r="W1174" s="219">
        <v>2311</v>
      </c>
      <c r="X1174" s="219">
        <v>77</v>
      </c>
      <c r="AC1174">
        <v>2</v>
      </c>
      <c r="AD1174">
        <v>0.4</v>
      </c>
      <c r="AR1174" s="219">
        <v>3.7</v>
      </c>
      <c r="AS1174" s="219">
        <v>0.2</v>
      </c>
      <c r="AT1174" s="219">
        <v>30.3</v>
      </c>
      <c r="AU1174" s="219">
        <v>0.5</v>
      </c>
      <c r="AW1174" s="219">
        <v>33</v>
      </c>
      <c r="AX1174" s="219">
        <v>1</v>
      </c>
      <c r="AZ1174">
        <v>1</v>
      </c>
      <c r="BA1174">
        <v>1.4870000000000001</v>
      </c>
      <c r="BD1174" t="s">
        <v>17215</v>
      </c>
    </row>
    <row r="1175" spans="2:56" ht="18" x14ac:dyDescent="0.25">
      <c r="B1175">
        <v>1</v>
      </c>
      <c r="C1175" t="s">
        <v>14538</v>
      </c>
      <c r="G1175" t="s">
        <v>14078</v>
      </c>
      <c r="H1175" s="352" t="s">
        <v>11553</v>
      </c>
      <c r="I1175" t="s">
        <v>16080</v>
      </c>
      <c r="J1175" s="352" t="s">
        <v>14439</v>
      </c>
      <c r="K1175">
        <v>900</v>
      </c>
      <c r="L1175">
        <v>211</v>
      </c>
      <c r="Q1175" s="219">
        <v>7.8</v>
      </c>
      <c r="R1175" s="219">
        <v>0.1</v>
      </c>
      <c r="T1175" s="219">
        <v>2422</v>
      </c>
      <c r="U1175" s="219">
        <v>47</v>
      </c>
      <c r="W1175" s="219">
        <v>2246</v>
      </c>
      <c r="X1175" s="219">
        <v>41</v>
      </c>
      <c r="AC1175">
        <v>2.2999999999999998</v>
      </c>
      <c r="AD1175">
        <v>0.5</v>
      </c>
      <c r="AR1175" s="219">
        <v>3.7</v>
      </c>
      <c r="AS1175" s="219">
        <v>0.2</v>
      </c>
      <c r="AT1175" s="219">
        <v>27</v>
      </c>
      <c r="AU1175" s="219">
        <v>0.1</v>
      </c>
      <c r="AW1175" s="219">
        <v>33</v>
      </c>
      <c r="AX1175" s="219">
        <v>1</v>
      </c>
      <c r="AZ1175">
        <v>1</v>
      </c>
      <c r="BA1175">
        <v>1.5489999999999999</v>
      </c>
      <c r="BD1175" t="s">
        <v>17215</v>
      </c>
    </row>
    <row r="1176" spans="2:56" ht="18" x14ac:dyDescent="0.25">
      <c r="B1176">
        <v>1</v>
      </c>
      <c r="C1176" t="s">
        <v>14538</v>
      </c>
      <c r="G1176" t="s">
        <v>14078</v>
      </c>
      <c r="H1176" s="352" t="s">
        <v>11553</v>
      </c>
      <c r="I1176" t="s">
        <v>16080</v>
      </c>
      <c r="J1176" s="352" t="s">
        <v>14439</v>
      </c>
      <c r="K1176">
        <v>1340</v>
      </c>
      <c r="L1176">
        <v>207</v>
      </c>
      <c r="Q1176" s="219">
        <v>7.6</v>
      </c>
      <c r="R1176" s="219">
        <v>0.06</v>
      </c>
      <c r="T1176" s="219">
        <v>2442</v>
      </c>
      <c r="U1176" s="219">
        <v>33</v>
      </c>
      <c r="W1176" s="219">
        <v>2336</v>
      </c>
      <c r="X1176" s="219">
        <v>33</v>
      </c>
      <c r="AC1176">
        <v>1.7</v>
      </c>
      <c r="AD1176">
        <v>0.2</v>
      </c>
      <c r="AR1176" s="219">
        <v>3.7</v>
      </c>
      <c r="AS1176" s="219">
        <v>0.2</v>
      </c>
      <c r="AT1176" s="219">
        <v>27</v>
      </c>
      <c r="AU1176" s="219">
        <v>0.1</v>
      </c>
      <c r="AW1176" s="219">
        <v>33</v>
      </c>
      <c r="AX1176" s="219">
        <v>1</v>
      </c>
      <c r="AZ1176">
        <v>1</v>
      </c>
      <c r="BA1176">
        <v>1.5169999999999999</v>
      </c>
      <c r="BD1176" t="s">
        <v>17215</v>
      </c>
    </row>
    <row r="1177" spans="2:56" ht="18" x14ac:dyDescent="0.25">
      <c r="B1177">
        <v>1</v>
      </c>
      <c r="C1177" t="s">
        <v>14538</v>
      </c>
      <c r="G1177" t="s">
        <v>14078</v>
      </c>
      <c r="H1177" s="352" t="s">
        <v>11553</v>
      </c>
      <c r="I1177" t="s">
        <v>16080</v>
      </c>
      <c r="J1177" s="352" t="s">
        <v>14439</v>
      </c>
      <c r="K1177">
        <v>400</v>
      </c>
      <c r="L1177">
        <v>60</v>
      </c>
      <c r="Q1177" s="219">
        <v>8.1</v>
      </c>
      <c r="R1177" s="219">
        <v>0.05</v>
      </c>
      <c r="T1177" s="219">
        <v>2377</v>
      </c>
      <c r="U1177" s="219">
        <v>41</v>
      </c>
      <c r="W1177" s="219">
        <v>2057</v>
      </c>
      <c r="X1177" s="219">
        <v>43</v>
      </c>
      <c r="AC1177">
        <v>3.8</v>
      </c>
      <c r="AD1177">
        <v>3</v>
      </c>
      <c r="AR1177" s="219">
        <v>3.7</v>
      </c>
      <c r="AS1177" s="219">
        <v>0.2</v>
      </c>
      <c r="AT1177" s="219">
        <v>27</v>
      </c>
      <c r="AU1177" s="219">
        <v>0.1</v>
      </c>
      <c r="AW1177" s="219">
        <v>33</v>
      </c>
      <c r="AX1177" s="219">
        <v>1</v>
      </c>
      <c r="AZ1177">
        <v>1</v>
      </c>
      <c r="BA1177">
        <v>1.8340000000000001</v>
      </c>
      <c r="BD1177" t="s">
        <v>17215</v>
      </c>
    </row>
    <row r="1178" spans="2:56" ht="18" x14ac:dyDescent="0.25">
      <c r="B1178">
        <v>1</v>
      </c>
      <c r="C1178" t="s">
        <v>14538</v>
      </c>
      <c r="G1178" t="s">
        <v>14078</v>
      </c>
      <c r="H1178" s="352" t="s">
        <v>11553</v>
      </c>
      <c r="I1178" t="s">
        <v>16080</v>
      </c>
      <c r="J1178" s="352" t="s">
        <v>14439</v>
      </c>
      <c r="K1178">
        <v>400</v>
      </c>
      <c r="L1178">
        <v>49</v>
      </c>
      <c r="Q1178" s="219">
        <v>8.1</v>
      </c>
      <c r="R1178" s="219">
        <v>0.04</v>
      </c>
      <c r="T1178" s="219">
        <v>2406</v>
      </c>
      <c r="U1178" s="219">
        <v>47</v>
      </c>
      <c r="W1178" s="219">
        <v>2052</v>
      </c>
      <c r="X1178" s="219">
        <v>38</v>
      </c>
      <c r="AC1178">
        <v>4.3</v>
      </c>
      <c r="AD1178">
        <v>4</v>
      </c>
      <c r="AR1178" s="219">
        <v>3.7</v>
      </c>
      <c r="AS1178" s="219">
        <v>0.2</v>
      </c>
      <c r="AT1178" s="219">
        <v>30.3</v>
      </c>
      <c r="AU1178" s="219">
        <v>0.5</v>
      </c>
      <c r="AW1178" s="219">
        <v>33</v>
      </c>
      <c r="AX1178" s="219">
        <v>1</v>
      </c>
      <c r="AZ1178">
        <v>1</v>
      </c>
      <c r="BA1178">
        <v>1.7310000000000001</v>
      </c>
      <c r="BD1178" t="s">
        <v>17215</v>
      </c>
    </row>
    <row r="1179" spans="2:56" ht="18" x14ac:dyDescent="0.25">
      <c r="B1179">
        <v>1</v>
      </c>
      <c r="C1179" t="s">
        <v>14538</v>
      </c>
      <c r="G1179" t="s">
        <v>14078</v>
      </c>
      <c r="H1179" s="352" t="s">
        <v>11553</v>
      </c>
      <c r="I1179" t="s">
        <v>16080</v>
      </c>
      <c r="J1179" s="352" t="s">
        <v>14439</v>
      </c>
      <c r="K1179">
        <v>400</v>
      </c>
      <c r="L1179">
        <v>60</v>
      </c>
      <c r="Q1179" s="219">
        <v>8.1</v>
      </c>
      <c r="R1179" s="219">
        <v>0.05</v>
      </c>
      <c r="T1179" s="219">
        <v>2377</v>
      </c>
      <c r="U1179" s="219">
        <v>41</v>
      </c>
      <c r="W1179" s="219">
        <v>2057</v>
      </c>
      <c r="X1179" s="219">
        <v>43</v>
      </c>
      <c r="AC1179">
        <v>3.8</v>
      </c>
      <c r="AD1179">
        <v>3</v>
      </c>
      <c r="AR1179" s="219">
        <v>3.7</v>
      </c>
      <c r="AS1179" s="219">
        <v>0.2</v>
      </c>
      <c r="AT1179" s="219">
        <v>27</v>
      </c>
      <c r="AU1179" s="219">
        <v>0.1</v>
      </c>
      <c r="AW1179" s="219">
        <v>33</v>
      </c>
      <c r="AX1179" s="219">
        <v>1</v>
      </c>
      <c r="AZ1179">
        <v>1</v>
      </c>
      <c r="BA1179">
        <v>1.341</v>
      </c>
      <c r="BD1179" t="s">
        <v>17215</v>
      </c>
    </row>
    <row r="1180" spans="2:56" ht="18" x14ac:dyDescent="0.25">
      <c r="B1180">
        <v>1</v>
      </c>
      <c r="C1180" t="s">
        <v>14538</v>
      </c>
      <c r="G1180" t="s">
        <v>14078</v>
      </c>
      <c r="H1180" s="352" t="s">
        <v>11553</v>
      </c>
      <c r="I1180" t="s">
        <v>16080</v>
      </c>
      <c r="J1180" s="352" t="s">
        <v>14439</v>
      </c>
      <c r="K1180">
        <v>400</v>
      </c>
      <c r="L1180">
        <v>60</v>
      </c>
      <c r="Q1180" s="219">
        <v>8.1</v>
      </c>
      <c r="R1180" s="219">
        <v>0.05</v>
      </c>
      <c r="T1180" s="219">
        <v>2377</v>
      </c>
      <c r="U1180" s="219">
        <v>41</v>
      </c>
      <c r="W1180" s="219">
        <v>2057</v>
      </c>
      <c r="X1180" s="219">
        <v>43</v>
      </c>
      <c r="AC1180">
        <v>3.8</v>
      </c>
      <c r="AD1180">
        <v>3</v>
      </c>
      <c r="AR1180" s="219">
        <v>3.7</v>
      </c>
      <c r="AS1180" s="219">
        <v>0.2</v>
      </c>
      <c r="AT1180" s="219">
        <v>27</v>
      </c>
      <c r="AU1180" s="219">
        <v>0.1</v>
      </c>
      <c r="AW1180" s="219">
        <v>33</v>
      </c>
      <c r="AX1180" s="219">
        <v>1</v>
      </c>
      <c r="AZ1180">
        <v>1</v>
      </c>
      <c r="BA1180">
        <v>1.629</v>
      </c>
      <c r="BD1180" t="s">
        <v>17215</v>
      </c>
    </row>
    <row r="1181" spans="2:56" ht="18" x14ac:dyDescent="0.25">
      <c r="B1181">
        <v>1</v>
      </c>
      <c r="C1181" t="s">
        <v>14538</v>
      </c>
      <c r="G1181" t="s">
        <v>14078</v>
      </c>
      <c r="H1181" s="352" t="s">
        <v>11553</v>
      </c>
      <c r="I1181" t="s">
        <v>16080</v>
      </c>
      <c r="J1181" s="352" t="s">
        <v>14439</v>
      </c>
      <c r="K1181">
        <v>950</v>
      </c>
      <c r="L1181">
        <v>196</v>
      </c>
      <c r="Q1181" s="219">
        <v>7.8</v>
      </c>
      <c r="R1181" s="219">
        <v>0.09</v>
      </c>
      <c r="T1181" s="219">
        <v>2460</v>
      </c>
      <c r="U1181" s="219">
        <v>52</v>
      </c>
      <c r="W1181" s="219">
        <v>2268</v>
      </c>
      <c r="X1181" s="219">
        <v>54</v>
      </c>
      <c r="AC1181">
        <v>2.5</v>
      </c>
      <c r="AD1181">
        <v>0.5</v>
      </c>
      <c r="AR1181" s="219">
        <v>3.7</v>
      </c>
      <c r="AS1181" s="219">
        <v>0.2</v>
      </c>
      <c r="AT1181" s="219">
        <v>30.3</v>
      </c>
      <c r="AU1181" s="219">
        <v>0.5</v>
      </c>
      <c r="AW1181" s="219">
        <v>33</v>
      </c>
      <c r="AX1181" s="219">
        <v>1</v>
      </c>
      <c r="AZ1181">
        <v>1</v>
      </c>
      <c r="BA1181">
        <v>1.5509999999999999</v>
      </c>
      <c r="BD1181" t="s">
        <v>17215</v>
      </c>
    </row>
    <row r="1182" spans="2:56" ht="18" x14ac:dyDescent="0.25">
      <c r="B1182">
        <v>1</v>
      </c>
      <c r="C1182" t="s">
        <v>14538</v>
      </c>
      <c r="G1182" t="s">
        <v>14078</v>
      </c>
      <c r="H1182" s="352" t="s">
        <v>11553</v>
      </c>
      <c r="I1182" t="s">
        <v>16080</v>
      </c>
      <c r="J1182" s="352" t="s">
        <v>14439</v>
      </c>
      <c r="K1182">
        <v>1290</v>
      </c>
      <c r="L1182">
        <v>247</v>
      </c>
      <c r="Q1182" s="219">
        <v>7.6</v>
      </c>
      <c r="R1182" s="219">
        <v>0.08</v>
      </c>
      <c r="T1182" s="219">
        <v>2447</v>
      </c>
      <c r="U1182" s="219">
        <v>77</v>
      </c>
      <c r="W1182" s="219">
        <v>2311</v>
      </c>
      <c r="X1182" s="219">
        <v>77</v>
      </c>
      <c r="AC1182">
        <v>2</v>
      </c>
      <c r="AD1182">
        <v>0.4</v>
      </c>
      <c r="AR1182" s="219">
        <v>3.7</v>
      </c>
      <c r="AS1182" s="219">
        <v>0.2</v>
      </c>
      <c r="AT1182" s="219">
        <v>30.3</v>
      </c>
      <c r="AU1182" s="219">
        <v>0.5</v>
      </c>
      <c r="AW1182" s="219">
        <v>33</v>
      </c>
      <c r="AX1182" s="219">
        <v>1</v>
      </c>
      <c r="AZ1182">
        <v>1</v>
      </c>
      <c r="BA1182">
        <v>1.704</v>
      </c>
      <c r="BD1182" t="s">
        <v>17215</v>
      </c>
    </row>
    <row r="1183" spans="2:56" ht="18" x14ac:dyDescent="0.25">
      <c r="B1183">
        <v>1</v>
      </c>
      <c r="C1183" t="s">
        <v>14538</v>
      </c>
      <c r="G1183" t="s">
        <v>14078</v>
      </c>
      <c r="H1183" s="352" t="s">
        <v>11553</v>
      </c>
      <c r="I1183" t="s">
        <v>16080</v>
      </c>
      <c r="J1183" s="352" t="s">
        <v>14439</v>
      </c>
      <c r="K1183">
        <v>400</v>
      </c>
      <c r="L1183">
        <v>60</v>
      </c>
      <c r="Q1183" s="219">
        <v>8.1</v>
      </c>
      <c r="R1183" s="219">
        <v>0.05</v>
      </c>
      <c r="T1183" s="219">
        <v>2377</v>
      </c>
      <c r="U1183" s="219">
        <v>41</v>
      </c>
      <c r="W1183" s="219">
        <v>2057</v>
      </c>
      <c r="X1183" s="219">
        <v>43</v>
      </c>
      <c r="AC1183">
        <v>3.8</v>
      </c>
      <c r="AD1183">
        <v>3</v>
      </c>
      <c r="AR1183" s="219">
        <v>3.7</v>
      </c>
      <c r="AS1183" s="219">
        <v>0.2</v>
      </c>
      <c r="AT1183" s="219">
        <v>27</v>
      </c>
      <c r="AU1183" s="219">
        <v>0.1</v>
      </c>
      <c r="AW1183" s="219">
        <v>33</v>
      </c>
      <c r="AX1183" s="219">
        <v>1</v>
      </c>
      <c r="AZ1183">
        <v>1</v>
      </c>
      <c r="BA1183">
        <v>1.32</v>
      </c>
      <c r="BD1183" t="s">
        <v>17215</v>
      </c>
    </row>
    <row r="1184" spans="2:56" ht="18" x14ac:dyDescent="0.25">
      <c r="B1184">
        <v>1</v>
      </c>
      <c r="C1184" t="s">
        <v>14538</v>
      </c>
      <c r="G1184" t="s">
        <v>14078</v>
      </c>
      <c r="H1184" s="352" t="s">
        <v>11553</v>
      </c>
      <c r="I1184" t="s">
        <v>16080</v>
      </c>
      <c r="J1184" s="352" t="s">
        <v>14439</v>
      </c>
      <c r="K1184">
        <v>950</v>
      </c>
      <c r="L1184">
        <v>196</v>
      </c>
      <c r="Q1184" s="219">
        <v>7.8</v>
      </c>
      <c r="R1184" s="219">
        <v>0.09</v>
      </c>
      <c r="T1184" s="219">
        <v>2460</v>
      </c>
      <c r="U1184" s="219">
        <v>52</v>
      </c>
      <c r="W1184" s="219">
        <v>2268</v>
      </c>
      <c r="X1184" s="219">
        <v>54</v>
      </c>
      <c r="AC1184">
        <v>2.5</v>
      </c>
      <c r="AD1184">
        <v>0.5</v>
      </c>
      <c r="AR1184" s="219">
        <v>3.7</v>
      </c>
      <c r="AS1184" s="219">
        <v>0.2</v>
      </c>
      <c r="AT1184" s="219">
        <v>30.3</v>
      </c>
      <c r="AU1184" s="219">
        <v>0.5</v>
      </c>
      <c r="AW1184" s="219">
        <v>33</v>
      </c>
      <c r="AX1184" s="219">
        <v>1</v>
      </c>
      <c r="AZ1184">
        <v>1</v>
      </c>
      <c r="BA1184">
        <v>1.492</v>
      </c>
      <c r="BD1184" t="s">
        <v>17215</v>
      </c>
    </row>
    <row r="1185" spans="2:56" ht="18" x14ac:dyDescent="0.25">
      <c r="B1185">
        <v>1</v>
      </c>
      <c r="C1185" t="s">
        <v>14538</v>
      </c>
      <c r="G1185" t="s">
        <v>14078</v>
      </c>
      <c r="H1185" s="352" t="s">
        <v>11553</v>
      </c>
      <c r="I1185" t="s">
        <v>16080</v>
      </c>
      <c r="J1185" s="352" t="s">
        <v>14439</v>
      </c>
      <c r="K1185">
        <v>1340</v>
      </c>
      <c r="L1185">
        <v>207</v>
      </c>
      <c r="Q1185" s="219">
        <v>7.6</v>
      </c>
      <c r="R1185" s="219">
        <v>0.06</v>
      </c>
      <c r="T1185" s="219">
        <v>2442</v>
      </c>
      <c r="U1185" s="219">
        <v>33</v>
      </c>
      <c r="W1185" s="219">
        <v>2336</v>
      </c>
      <c r="X1185" s="219">
        <v>33</v>
      </c>
      <c r="AC1185">
        <v>1.7</v>
      </c>
      <c r="AD1185">
        <v>0.2</v>
      </c>
      <c r="AR1185" s="219">
        <v>3.7</v>
      </c>
      <c r="AS1185" s="219">
        <v>0.2</v>
      </c>
      <c r="AT1185" s="219">
        <v>27</v>
      </c>
      <c r="AU1185" s="219">
        <v>0.1</v>
      </c>
      <c r="AW1185" s="219">
        <v>33</v>
      </c>
      <c r="AX1185" s="219">
        <v>1</v>
      </c>
      <c r="AZ1185">
        <v>1</v>
      </c>
      <c r="BA1185">
        <v>0.96099999999999997</v>
      </c>
      <c r="BD1185" t="s">
        <v>17215</v>
      </c>
    </row>
    <row r="1186" spans="2:56" ht="18" x14ac:dyDescent="0.25">
      <c r="B1186">
        <v>1</v>
      </c>
      <c r="C1186" t="s">
        <v>14538</v>
      </c>
      <c r="G1186" t="s">
        <v>14078</v>
      </c>
      <c r="H1186" s="352" t="s">
        <v>11553</v>
      </c>
      <c r="I1186" t="s">
        <v>16080</v>
      </c>
      <c r="J1186" s="352" t="s">
        <v>14439</v>
      </c>
      <c r="K1186">
        <v>900</v>
      </c>
      <c r="L1186">
        <v>211</v>
      </c>
      <c r="Q1186" s="219">
        <v>7.8</v>
      </c>
      <c r="R1186" s="219">
        <v>0.1</v>
      </c>
      <c r="T1186" s="219">
        <v>2422</v>
      </c>
      <c r="U1186" s="219">
        <v>47</v>
      </c>
      <c r="W1186" s="219">
        <v>2246</v>
      </c>
      <c r="X1186" s="219">
        <v>41</v>
      </c>
      <c r="AC1186">
        <v>2.2999999999999998</v>
      </c>
      <c r="AD1186">
        <v>0.5</v>
      </c>
      <c r="AR1186" s="219">
        <v>3.7</v>
      </c>
      <c r="AS1186" s="219">
        <v>0.2</v>
      </c>
      <c r="AT1186" s="219">
        <v>27</v>
      </c>
      <c r="AU1186" s="219">
        <v>0.1</v>
      </c>
      <c r="AW1186" s="219">
        <v>33</v>
      </c>
      <c r="AX1186" s="219">
        <v>1</v>
      </c>
      <c r="AZ1186">
        <v>1</v>
      </c>
      <c r="BA1186">
        <v>1.1299999999999999</v>
      </c>
      <c r="BD1186" t="s">
        <v>17215</v>
      </c>
    </row>
    <row r="1187" spans="2:56" ht="18" x14ac:dyDescent="0.25">
      <c r="B1187">
        <v>1</v>
      </c>
      <c r="C1187" t="s">
        <v>14538</v>
      </c>
      <c r="G1187" t="s">
        <v>14078</v>
      </c>
      <c r="H1187" s="352" t="s">
        <v>11553</v>
      </c>
      <c r="I1187" t="s">
        <v>16080</v>
      </c>
      <c r="J1187" s="352" t="s">
        <v>14439</v>
      </c>
      <c r="K1187">
        <v>400</v>
      </c>
      <c r="L1187">
        <v>60</v>
      </c>
      <c r="Q1187" s="219">
        <v>8.1</v>
      </c>
      <c r="R1187" s="219">
        <v>0.05</v>
      </c>
      <c r="T1187" s="219">
        <v>2377</v>
      </c>
      <c r="U1187" s="219">
        <v>41</v>
      </c>
      <c r="W1187" s="219">
        <v>2057</v>
      </c>
      <c r="X1187" s="219">
        <v>43</v>
      </c>
      <c r="AC1187">
        <v>3.8</v>
      </c>
      <c r="AD1187">
        <v>3</v>
      </c>
      <c r="AR1187" s="219">
        <v>3.7</v>
      </c>
      <c r="AS1187" s="219">
        <v>0.2</v>
      </c>
      <c r="AT1187" s="219">
        <v>27</v>
      </c>
      <c r="AU1187" s="219">
        <v>0.1</v>
      </c>
      <c r="AW1187" s="219">
        <v>33</v>
      </c>
      <c r="AX1187" s="219">
        <v>1</v>
      </c>
      <c r="AZ1187">
        <v>1</v>
      </c>
      <c r="BA1187">
        <v>1.8680000000000001</v>
      </c>
      <c r="BD1187" t="s">
        <v>17215</v>
      </c>
    </row>
    <row r="1188" spans="2:56" ht="18" x14ac:dyDescent="0.25">
      <c r="B1188">
        <v>1</v>
      </c>
      <c r="C1188" t="s">
        <v>14538</v>
      </c>
      <c r="G1188" t="s">
        <v>14078</v>
      </c>
      <c r="H1188" s="352" t="s">
        <v>11553</v>
      </c>
      <c r="I1188" t="s">
        <v>16080</v>
      </c>
      <c r="J1188" s="352" t="s">
        <v>14439</v>
      </c>
      <c r="K1188">
        <v>900</v>
      </c>
      <c r="L1188">
        <v>211</v>
      </c>
      <c r="Q1188" s="219">
        <v>7.8</v>
      </c>
      <c r="R1188" s="219">
        <v>0.1</v>
      </c>
      <c r="T1188" s="219">
        <v>2422</v>
      </c>
      <c r="U1188" s="219">
        <v>47</v>
      </c>
      <c r="W1188" s="219">
        <v>2246</v>
      </c>
      <c r="X1188" s="219">
        <v>41</v>
      </c>
      <c r="AC1188">
        <v>2.2999999999999998</v>
      </c>
      <c r="AD1188">
        <v>0.5</v>
      </c>
      <c r="AR1188" s="219">
        <v>3.7</v>
      </c>
      <c r="AS1188" s="219">
        <v>0.2</v>
      </c>
      <c r="AT1188" s="219">
        <v>27</v>
      </c>
      <c r="AU1188" s="219">
        <v>0.1</v>
      </c>
      <c r="AW1188" s="219">
        <v>33</v>
      </c>
      <c r="AX1188" s="219">
        <v>1</v>
      </c>
      <c r="AZ1188">
        <v>1</v>
      </c>
      <c r="BA1188">
        <v>1.643</v>
      </c>
      <c r="BD1188" t="s">
        <v>17215</v>
      </c>
    </row>
    <row r="1189" spans="2:56" ht="18" x14ac:dyDescent="0.25">
      <c r="B1189">
        <v>1</v>
      </c>
      <c r="C1189" t="s">
        <v>14538</v>
      </c>
      <c r="G1189" t="s">
        <v>14078</v>
      </c>
      <c r="H1189" s="352" t="s">
        <v>11553</v>
      </c>
      <c r="I1189" t="s">
        <v>16080</v>
      </c>
      <c r="J1189" s="352" t="s">
        <v>14439</v>
      </c>
      <c r="K1189">
        <v>950</v>
      </c>
      <c r="L1189">
        <v>196</v>
      </c>
      <c r="Q1189" s="219">
        <v>7.8</v>
      </c>
      <c r="R1189" s="219">
        <v>0.09</v>
      </c>
      <c r="T1189" s="219">
        <v>2460</v>
      </c>
      <c r="U1189" s="219">
        <v>52</v>
      </c>
      <c r="W1189" s="219">
        <v>2268</v>
      </c>
      <c r="X1189" s="219">
        <v>54</v>
      </c>
      <c r="AC1189">
        <v>2.5</v>
      </c>
      <c r="AD1189">
        <v>0.5</v>
      </c>
      <c r="AR1189" s="219">
        <v>3.7</v>
      </c>
      <c r="AS1189" s="219">
        <v>0.2</v>
      </c>
      <c r="AT1189" s="219">
        <v>30.3</v>
      </c>
      <c r="AU1189" s="219">
        <v>0.5</v>
      </c>
      <c r="AW1189" s="219">
        <v>33</v>
      </c>
      <c r="AX1189" s="219">
        <v>1</v>
      </c>
      <c r="AZ1189">
        <v>1</v>
      </c>
      <c r="BA1189">
        <v>1.427</v>
      </c>
      <c r="BD1189" t="s">
        <v>17215</v>
      </c>
    </row>
    <row r="1190" spans="2:56" ht="18" x14ac:dyDescent="0.25">
      <c r="B1190">
        <v>1</v>
      </c>
      <c r="C1190" t="s">
        <v>14538</v>
      </c>
      <c r="G1190" t="s">
        <v>14078</v>
      </c>
      <c r="H1190" s="352" t="s">
        <v>11553</v>
      </c>
      <c r="I1190" t="s">
        <v>16080</v>
      </c>
      <c r="J1190" s="352" t="s">
        <v>14439</v>
      </c>
      <c r="K1190">
        <v>1340</v>
      </c>
      <c r="L1190">
        <v>207</v>
      </c>
      <c r="Q1190" s="219">
        <v>7.6</v>
      </c>
      <c r="R1190" s="219">
        <v>0.06</v>
      </c>
      <c r="T1190" s="219">
        <v>2442</v>
      </c>
      <c r="U1190" s="219">
        <v>33</v>
      </c>
      <c r="W1190" s="219">
        <v>2336</v>
      </c>
      <c r="X1190" s="219">
        <v>33</v>
      </c>
      <c r="AC1190">
        <v>1.7</v>
      </c>
      <c r="AD1190">
        <v>0.2</v>
      </c>
      <c r="AR1190" s="219">
        <v>3.7</v>
      </c>
      <c r="AS1190" s="219">
        <v>0.2</v>
      </c>
      <c r="AT1190" s="219">
        <v>27</v>
      </c>
      <c r="AU1190" s="219">
        <v>0.1</v>
      </c>
      <c r="AW1190" s="219">
        <v>33</v>
      </c>
      <c r="AX1190" s="219">
        <v>1</v>
      </c>
      <c r="AZ1190">
        <v>1</v>
      </c>
      <c r="BA1190">
        <v>1.667</v>
      </c>
      <c r="BD1190" t="s">
        <v>17215</v>
      </c>
    </row>
    <row r="1191" spans="2:56" ht="18" x14ac:dyDescent="0.25">
      <c r="B1191">
        <v>1</v>
      </c>
      <c r="C1191" t="s">
        <v>14538</v>
      </c>
      <c r="G1191" t="s">
        <v>14078</v>
      </c>
      <c r="H1191" s="352" t="s">
        <v>11553</v>
      </c>
      <c r="I1191" t="s">
        <v>16080</v>
      </c>
      <c r="J1191" s="352" t="s">
        <v>14439</v>
      </c>
      <c r="K1191">
        <v>900</v>
      </c>
      <c r="L1191">
        <v>211</v>
      </c>
      <c r="Q1191" s="219">
        <v>7.8</v>
      </c>
      <c r="R1191" s="219">
        <v>0.1</v>
      </c>
      <c r="T1191" s="219">
        <v>2422</v>
      </c>
      <c r="U1191" s="219">
        <v>47</v>
      </c>
      <c r="W1191" s="219">
        <v>2246</v>
      </c>
      <c r="X1191" s="219">
        <v>41</v>
      </c>
      <c r="AC1191">
        <v>2.2999999999999998</v>
      </c>
      <c r="AD1191">
        <v>0.5</v>
      </c>
      <c r="AR1191" s="219">
        <v>3.7</v>
      </c>
      <c r="AS1191" s="219">
        <v>0.2</v>
      </c>
      <c r="AT1191" s="219">
        <v>27</v>
      </c>
      <c r="AU1191" s="219">
        <v>0.1</v>
      </c>
      <c r="AW1191" s="219">
        <v>33</v>
      </c>
      <c r="AX1191" s="219">
        <v>1</v>
      </c>
      <c r="AZ1191">
        <v>1</v>
      </c>
      <c r="BA1191">
        <v>0.252</v>
      </c>
      <c r="BD1191" t="s">
        <v>17215</v>
      </c>
    </row>
    <row r="1192" spans="2:56" ht="18" x14ac:dyDescent="0.25">
      <c r="B1192">
        <v>1</v>
      </c>
      <c r="C1192" t="s">
        <v>14538</v>
      </c>
      <c r="G1192" t="s">
        <v>14078</v>
      </c>
      <c r="H1192" s="352" t="s">
        <v>11553</v>
      </c>
      <c r="I1192" t="s">
        <v>16080</v>
      </c>
      <c r="J1192" s="352" t="s">
        <v>14439</v>
      </c>
      <c r="K1192">
        <v>400</v>
      </c>
      <c r="L1192">
        <v>60</v>
      </c>
      <c r="Q1192" s="219">
        <v>8.1</v>
      </c>
      <c r="R1192" s="219">
        <v>0.05</v>
      </c>
      <c r="T1192" s="219">
        <v>2377</v>
      </c>
      <c r="U1192" s="219">
        <v>41</v>
      </c>
      <c r="W1192" s="219">
        <v>2057</v>
      </c>
      <c r="X1192" s="219">
        <v>43</v>
      </c>
      <c r="AC1192">
        <v>3.8</v>
      </c>
      <c r="AD1192">
        <v>3</v>
      </c>
      <c r="AR1192" s="219">
        <v>3.7</v>
      </c>
      <c r="AS1192" s="219">
        <v>0.2</v>
      </c>
      <c r="AT1192" s="219">
        <v>27</v>
      </c>
      <c r="AU1192" s="219">
        <v>0.1</v>
      </c>
      <c r="AW1192" s="219">
        <v>33</v>
      </c>
      <c r="AX1192" s="219">
        <v>1</v>
      </c>
      <c r="AZ1192">
        <v>1</v>
      </c>
      <c r="BA1192">
        <v>0.21</v>
      </c>
      <c r="BD1192" t="s">
        <v>17215</v>
      </c>
    </row>
    <row r="1193" spans="2:56" ht="18" x14ac:dyDescent="0.25">
      <c r="B1193">
        <v>1</v>
      </c>
      <c r="C1193" t="s">
        <v>14538</v>
      </c>
      <c r="G1193" t="s">
        <v>14078</v>
      </c>
      <c r="H1193" s="352" t="s">
        <v>11553</v>
      </c>
      <c r="I1193" t="s">
        <v>16080</v>
      </c>
      <c r="J1193" s="352" t="s">
        <v>14439</v>
      </c>
      <c r="K1193">
        <v>1290</v>
      </c>
      <c r="L1193">
        <v>247</v>
      </c>
      <c r="Q1193" s="219">
        <v>7.6</v>
      </c>
      <c r="R1193" s="219">
        <v>0.08</v>
      </c>
      <c r="T1193" s="219">
        <v>2447</v>
      </c>
      <c r="U1193" s="219">
        <v>77</v>
      </c>
      <c r="W1193" s="219">
        <v>2311</v>
      </c>
      <c r="X1193" s="219">
        <v>77</v>
      </c>
      <c r="AC1193">
        <v>2</v>
      </c>
      <c r="AD1193">
        <v>0.4</v>
      </c>
      <c r="AR1193" s="219">
        <v>3.7</v>
      </c>
      <c r="AS1193" s="219">
        <v>0.2</v>
      </c>
      <c r="AT1193" s="219">
        <v>30.3</v>
      </c>
      <c r="AU1193" s="219">
        <v>0.5</v>
      </c>
      <c r="AW1193" s="219">
        <v>33</v>
      </c>
      <c r="AX1193" s="219">
        <v>1</v>
      </c>
      <c r="AZ1193">
        <v>1</v>
      </c>
      <c r="BA1193">
        <v>0.32500000000000001</v>
      </c>
      <c r="BD1193" t="s">
        <v>17215</v>
      </c>
    </row>
    <row r="1194" spans="2:56" ht="18" x14ac:dyDescent="0.25">
      <c r="B1194">
        <v>1</v>
      </c>
      <c r="C1194" t="s">
        <v>14538</v>
      </c>
      <c r="G1194" t="s">
        <v>14078</v>
      </c>
      <c r="H1194" s="352" t="s">
        <v>11553</v>
      </c>
      <c r="I1194" t="s">
        <v>16080</v>
      </c>
      <c r="J1194" s="352" t="s">
        <v>14439</v>
      </c>
      <c r="K1194">
        <v>400</v>
      </c>
      <c r="L1194">
        <v>49</v>
      </c>
      <c r="Q1194" s="219">
        <v>8.1</v>
      </c>
      <c r="R1194" s="219">
        <v>0.04</v>
      </c>
      <c r="T1194" s="219">
        <v>2406</v>
      </c>
      <c r="U1194" s="219">
        <v>47</v>
      </c>
      <c r="W1194" s="219">
        <v>2052</v>
      </c>
      <c r="X1194" s="219">
        <v>38</v>
      </c>
      <c r="AC1194">
        <v>4.3</v>
      </c>
      <c r="AD1194">
        <v>4</v>
      </c>
      <c r="AR1194" s="219">
        <v>3.7</v>
      </c>
      <c r="AS1194" s="219">
        <v>0.2</v>
      </c>
      <c r="AT1194" s="219">
        <v>30.3</v>
      </c>
      <c r="AU1194" s="219">
        <v>0.5</v>
      </c>
      <c r="AW1194" s="219">
        <v>33</v>
      </c>
      <c r="AX1194" s="219">
        <v>1</v>
      </c>
      <c r="AZ1194">
        <v>1</v>
      </c>
      <c r="BA1194">
        <v>0.29399999999999998</v>
      </c>
      <c r="BD1194" t="s">
        <v>17215</v>
      </c>
    </row>
    <row r="1195" spans="2:56" ht="18" x14ac:dyDescent="0.25">
      <c r="B1195">
        <v>1</v>
      </c>
      <c r="C1195" t="s">
        <v>14538</v>
      </c>
      <c r="G1195" t="s">
        <v>14078</v>
      </c>
      <c r="H1195" s="352" t="s">
        <v>11553</v>
      </c>
      <c r="I1195" t="s">
        <v>16080</v>
      </c>
      <c r="J1195" s="352" t="s">
        <v>14439</v>
      </c>
      <c r="K1195">
        <v>1290</v>
      </c>
      <c r="L1195">
        <v>247</v>
      </c>
      <c r="Q1195" s="219">
        <v>7.6</v>
      </c>
      <c r="R1195" s="219">
        <v>0.08</v>
      </c>
      <c r="T1195" s="219">
        <v>2447</v>
      </c>
      <c r="U1195" s="219">
        <v>77</v>
      </c>
      <c r="W1195" s="219">
        <v>2311</v>
      </c>
      <c r="X1195" s="219">
        <v>77</v>
      </c>
      <c r="AC1195">
        <v>2</v>
      </c>
      <c r="AD1195">
        <v>0.4</v>
      </c>
      <c r="AR1195" s="219">
        <v>3.7</v>
      </c>
      <c r="AS1195" s="219">
        <v>0.2</v>
      </c>
      <c r="AT1195" s="219">
        <v>30.3</v>
      </c>
      <c r="AU1195" s="219">
        <v>0.5</v>
      </c>
      <c r="AW1195" s="219">
        <v>33</v>
      </c>
      <c r="AX1195" s="219">
        <v>1</v>
      </c>
      <c r="AZ1195">
        <v>1</v>
      </c>
      <c r="BA1195">
        <v>9.5000000000000001E-2</v>
      </c>
      <c r="BD1195" t="s">
        <v>17215</v>
      </c>
    </row>
    <row r="1196" spans="2:56" ht="18" x14ac:dyDescent="0.25">
      <c r="B1196">
        <v>1</v>
      </c>
      <c r="C1196" t="s">
        <v>14538</v>
      </c>
      <c r="G1196" t="s">
        <v>14078</v>
      </c>
      <c r="H1196" s="352" t="s">
        <v>11553</v>
      </c>
      <c r="I1196" t="s">
        <v>16080</v>
      </c>
      <c r="J1196" s="352" t="s">
        <v>14439</v>
      </c>
      <c r="K1196">
        <v>1340</v>
      </c>
      <c r="L1196">
        <v>207</v>
      </c>
      <c r="Q1196" s="219">
        <v>7.6</v>
      </c>
      <c r="R1196" s="219">
        <v>0.06</v>
      </c>
      <c r="T1196" s="219">
        <v>2442</v>
      </c>
      <c r="U1196" s="219">
        <v>33</v>
      </c>
      <c r="W1196" s="219">
        <v>2336</v>
      </c>
      <c r="X1196" s="219">
        <v>33</v>
      </c>
      <c r="AC1196">
        <v>1.7</v>
      </c>
      <c r="AD1196">
        <v>0.2</v>
      </c>
      <c r="AR1196" s="219">
        <v>3.7</v>
      </c>
      <c r="AS1196" s="219">
        <v>0.2</v>
      </c>
      <c r="AT1196" s="219">
        <v>27</v>
      </c>
      <c r="AU1196" s="219">
        <v>0.1</v>
      </c>
      <c r="AW1196" s="219">
        <v>33</v>
      </c>
      <c r="AX1196" s="219">
        <v>1</v>
      </c>
      <c r="AZ1196">
        <v>1</v>
      </c>
      <c r="BA1196">
        <v>1.093</v>
      </c>
      <c r="BD1196" t="s">
        <v>17215</v>
      </c>
    </row>
    <row r="1197" spans="2:56" ht="18" x14ac:dyDescent="0.25">
      <c r="B1197">
        <v>1</v>
      </c>
      <c r="C1197" t="s">
        <v>14538</v>
      </c>
      <c r="G1197" t="s">
        <v>14078</v>
      </c>
      <c r="H1197" s="352" t="s">
        <v>11553</v>
      </c>
      <c r="I1197" t="s">
        <v>16080</v>
      </c>
      <c r="J1197" s="352" t="s">
        <v>14439</v>
      </c>
      <c r="K1197">
        <v>950</v>
      </c>
      <c r="L1197">
        <v>196</v>
      </c>
      <c r="Q1197" s="219">
        <v>7.8</v>
      </c>
      <c r="R1197" s="219">
        <v>0.09</v>
      </c>
      <c r="T1197" s="219">
        <v>2460</v>
      </c>
      <c r="U1197" s="219">
        <v>52</v>
      </c>
      <c r="W1197" s="219">
        <v>2268</v>
      </c>
      <c r="X1197" s="219">
        <v>54</v>
      </c>
      <c r="AC1197">
        <v>2.5</v>
      </c>
      <c r="AD1197">
        <v>0.5</v>
      </c>
      <c r="AR1197" s="219">
        <v>3.7</v>
      </c>
      <c r="AS1197" s="219">
        <v>0.2</v>
      </c>
      <c r="AT1197" s="219">
        <v>30.3</v>
      </c>
      <c r="AU1197" s="219">
        <v>0.5</v>
      </c>
      <c r="AW1197" s="219">
        <v>33</v>
      </c>
      <c r="AX1197" s="219">
        <v>1</v>
      </c>
      <c r="AZ1197">
        <v>1</v>
      </c>
      <c r="BA1197">
        <v>0.93899999999999995</v>
      </c>
      <c r="BD1197" t="s">
        <v>17215</v>
      </c>
    </row>
    <row r="1198" spans="2:56" ht="18" x14ac:dyDescent="0.25">
      <c r="B1198">
        <v>1</v>
      </c>
      <c r="C1198" t="s">
        <v>14538</v>
      </c>
      <c r="G1198" t="s">
        <v>14078</v>
      </c>
      <c r="H1198" s="352" t="s">
        <v>11553</v>
      </c>
      <c r="I1198" t="s">
        <v>16080</v>
      </c>
      <c r="J1198" s="352" t="s">
        <v>14439</v>
      </c>
      <c r="K1198">
        <v>400</v>
      </c>
      <c r="L1198">
        <v>60</v>
      </c>
      <c r="Q1198" s="219">
        <v>8.1</v>
      </c>
      <c r="R1198" s="219">
        <v>0.05</v>
      </c>
      <c r="T1198" s="219">
        <v>2377</v>
      </c>
      <c r="U1198" s="219">
        <v>41</v>
      </c>
      <c r="W1198" s="219">
        <v>2057</v>
      </c>
      <c r="X1198" s="219">
        <v>43</v>
      </c>
      <c r="AC1198">
        <v>3.8</v>
      </c>
      <c r="AD1198">
        <v>3</v>
      </c>
      <c r="AR1198" s="219">
        <v>3.7</v>
      </c>
      <c r="AS1198" s="219">
        <v>0.2</v>
      </c>
      <c r="AT1198" s="219">
        <v>27</v>
      </c>
      <c r="AU1198" s="219">
        <v>0.1</v>
      </c>
      <c r="AW1198" s="219">
        <v>33</v>
      </c>
      <c r="AX1198" s="219">
        <v>1</v>
      </c>
      <c r="AZ1198">
        <v>1</v>
      </c>
      <c r="BA1198">
        <v>2.1789999999999998</v>
      </c>
      <c r="BD1198" t="s">
        <v>17215</v>
      </c>
    </row>
    <row r="1199" spans="2:56" ht="18" x14ac:dyDescent="0.25">
      <c r="B1199">
        <v>1</v>
      </c>
      <c r="C1199" t="s">
        <v>14538</v>
      </c>
      <c r="G1199" t="s">
        <v>14078</v>
      </c>
      <c r="H1199" s="352" t="s">
        <v>11553</v>
      </c>
      <c r="I1199" t="s">
        <v>16080</v>
      </c>
      <c r="J1199" s="352" t="s">
        <v>14439</v>
      </c>
      <c r="K1199">
        <v>950</v>
      </c>
      <c r="L1199">
        <v>196</v>
      </c>
      <c r="Q1199" s="219">
        <v>7.8</v>
      </c>
      <c r="R1199" s="219">
        <v>0.09</v>
      </c>
      <c r="T1199" s="219">
        <v>2460</v>
      </c>
      <c r="U1199" s="219">
        <v>52</v>
      </c>
      <c r="W1199" s="219">
        <v>2268</v>
      </c>
      <c r="X1199" s="219">
        <v>54</v>
      </c>
      <c r="AC1199">
        <v>2.5</v>
      </c>
      <c r="AD1199">
        <v>0.5</v>
      </c>
      <c r="AR1199" s="219">
        <v>3.7</v>
      </c>
      <c r="AS1199" s="219">
        <v>0.2</v>
      </c>
      <c r="AT1199" s="219">
        <v>30.3</v>
      </c>
      <c r="AU1199" s="219">
        <v>0.5</v>
      </c>
      <c r="AW1199" s="219">
        <v>33</v>
      </c>
      <c r="AX1199" s="219">
        <v>1</v>
      </c>
      <c r="AZ1199">
        <v>1</v>
      </c>
      <c r="BA1199">
        <v>1.6060000000000001</v>
      </c>
      <c r="BD1199" t="s">
        <v>17215</v>
      </c>
    </row>
    <row r="1200" spans="2:56" ht="18" x14ac:dyDescent="0.25">
      <c r="B1200">
        <v>1</v>
      </c>
      <c r="C1200" t="s">
        <v>14538</v>
      </c>
      <c r="G1200" t="s">
        <v>14078</v>
      </c>
      <c r="H1200" s="352" t="s">
        <v>11553</v>
      </c>
      <c r="I1200" t="s">
        <v>16080</v>
      </c>
      <c r="J1200" s="352" t="s">
        <v>14439</v>
      </c>
      <c r="K1200">
        <v>1290</v>
      </c>
      <c r="L1200">
        <v>247</v>
      </c>
      <c r="Q1200" s="219">
        <v>7.6</v>
      </c>
      <c r="R1200" s="219">
        <v>0.08</v>
      </c>
      <c r="T1200" s="219">
        <v>2447</v>
      </c>
      <c r="U1200" s="219">
        <v>77</v>
      </c>
      <c r="W1200" s="219">
        <v>2311</v>
      </c>
      <c r="X1200" s="219">
        <v>77</v>
      </c>
      <c r="AC1200">
        <v>2</v>
      </c>
      <c r="AD1200">
        <v>0.4</v>
      </c>
      <c r="AR1200" s="219">
        <v>3.7</v>
      </c>
      <c r="AS1200" s="219">
        <v>0.2</v>
      </c>
      <c r="AT1200" s="219">
        <v>30.3</v>
      </c>
      <c r="AU1200" s="219">
        <v>0.5</v>
      </c>
      <c r="AW1200" s="219">
        <v>33</v>
      </c>
      <c r="AX1200" s="219">
        <v>1</v>
      </c>
      <c r="AZ1200">
        <v>1</v>
      </c>
      <c r="BA1200">
        <v>1.831</v>
      </c>
      <c r="BD1200" t="s">
        <v>17215</v>
      </c>
    </row>
    <row r="1201" spans="2:56" ht="18" x14ac:dyDescent="0.25">
      <c r="B1201">
        <v>1</v>
      </c>
      <c r="C1201" t="s">
        <v>14538</v>
      </c>
      <c r="G1201" t="s">
        <v>14078</v>
      </c>
      <c r="H1201" s="352" t="s">
        <v>11553</v>
      </c>
      <c r="I1201" t="s">
        <v>16080</v>
      </c>
      <c r="J1201" s="352" t="s">
        <v>14439</v>
      </c>
      <c r="K1201">
        <v>400</v>
      </c>
      <c r="L1201">
        <v>49</v>
      </c>
      <c r="Q1201" s="219">
        <v>8.1</v>
      </c>
      <c r="R1201" s="219">
        <v>0.04</v>
      </c>
      <c r="T1201" s="219">
        <v>2406</v>
      </c>
      <c r="U1201" s="219">
        <v>47</v>
      </c>
      <c r="W1201" s="219">
        <v>2052</v>
      </c>
      <c r="X1201" s="219">
        <v>38</v>
      </c>
      <c r="AC1201">
        <v>4.3</v>
      </c>
      <c r="AD1201">
        <v>4</v>
      </c>
      <c r="AR1201" s="219">
        <v>3.7</v>
      </c>
      <c r="AS1201" s="219">
        <v>0.2</v>
      </c>
      <c r="AT1201" s="219">
        <v>30.3</v>
      </c>
      <c r="AU1201" s="219">
        <v>0.5</v>
      </c>
      <c r="AW1201" s="219">
        <v>33</v>
      </c>
      <c r="AX1201" s="219">
        <v>1</v>
      </c>
      <c r="AZ1201">
        <v>1</v>
      </c>
      <c r="BA1201">
        <v>0.41599999999999998</v>
      </c>
      <c r="BD1201" t="s">
        <v>17215</v>
      </c>
    </row>
    <row r="1202" spans="2:56" ht="18" x14ac:dyDescent="0.25">
      <c r="B1202">
        <v>1</v>
      </c>
      <c r="C1202" t="s">
        <v>14538</v>
      </c>
      <c r="G1202" t="s">
        <v>14078</v>
      </c>
      <c r="H1202" s="352" t="s">
        <v>11553</v>
      </c>
      <c r="I1202" t="s">
        <v>16080</v>
      </c>
      <c r="J1202" s="352" t="s">
        <v>14439</v>
      </c>
      <c r="K1202">
        <v>900</v>
      </c>
      <c r="L1202">
        <v>211</v>
      </c>
      <c r="Q1202" s="219">
        <v>7.8</v>
      </c>
      <c r="R1202" s="219">
        <v>0.1</v>
      </c>
      <c r="T1202" s="219">
        <v>2422</v>
      </c>
      <c r="U1202" s="219">
        <v>47</v>
      </c>
      <c r="W1202" s="219">
        <v>2246</v>
      </c>
      <c r="X1202" s="219">
        <v>41</v>
      </c>
      <c r="AC1202">
        <v>2.2999999999999998</v>
      </c>
      <c r="AD1202">
        <v>0.5</v>
      </c>
      <c r="AR1202" s="219">
        <v>3.7</v>
      </c>
      <c r="AS1202" s="219">
        <v>0.2</v>
      </c>
      <c r="AT1202" s="219">
        <v>27</v>
      </c>
      <c r="AU1202" s="219">
        <v>0.1</v>
      </c>
      <c r="AW1202" s="219">
        <v>33</v>
      </c>
      <c r="AX1202" s="219">
        <v>1</v>
      </c>
      <c r="AZ1202">
        <v>1</v>
      </c>
      <c r="BA1202">
        <v>3.3000000000000002E-2</v>
      </c>
      <c r="BD1202" t="s">
        <v>17215</v>
      </c>
    </row>
    <row r="1203" spans="2:56" ht="18" x14ac:dyDescent="0.25">
      <c r="B1203">
        <v>1</v>
      </c>
      <c r="C1203" t="s">
        <v>14538</v>
      </c>
      <c r="G1203" t="s">
        <v>14078</v>
      </c>
      <c r="H1203" s="352" t="s">
        <v>11553</v>
      </c>
      <c r="I1203" t="s">
        <v>16080</v>
      </c>
      <c r="J1203" s="352" t="s">
        <v>14439</v>
      </c>
      <c r="K1203">
        <v>1290</v>
      </c>
      <c r="L1203">
        <v>247</v>
      </c>
      <c r="Q1203" s="219">
        <v>7.6</v>
      </c>
      <c r="R1203" s="219">
        <v>0.08</v>
      </c>
      <c r="T1203" s="219">
        <v>2447</v>
      </c>
      <c r="U1203" s="219">
        <v>77</v>
      </c>
      <c r="W1203" s="219">
        <v>2311</v>
      </c>
      <c r="X1203" s="219">
        <v>77</v>
      </c>
      <c r="AC1203">
        <v>2</v>
      </c>
      <c r="AD1203">
        <v>0.4</v>
      </c>
      <c r="AR1203" s="219">
        <v>3.7</v>
      </c>
      <c r="AS1203" s="219">
        <v>0.2</v>
      </c>
      <c r="AT1203" s="219">
        <v>30.3</v>
      </c>
      <c r="AU1203" s="219">
        <v>0.5</v>
      </c>
      <c r="AW1203" s="219">
        <v>33</v>
      </c>
      <c r="AX1203" s="219">
        <v>1</v>
      </c>
      <c r="AZ1203">
        <v>1</v>
      </c>
      <c r="BA1203">
        <v>-3.3000000000000002E-2</v>
      </c>
      <c r="BD1203" t="s">
        <v>17215</v>
      </c>
    </row>
    <row r="1204" spans="2:56" ht="18" x14ac:dyDescent="0.25">
      <c r="B1204">
        <v>1</v>
      </c>
      <c r="C1204" t="s">
        <v>14538</v>
      </c>
      <c r="G1204" t="s">
        <v>14078</v>
      </c>
      <c r="H1204" s="352" t="s">
        <v>11553</v>
      </c>
      <c r="I1204" t="s">
        <v>16080</v>
      </c>
      <c r="J1204" s="352" t="s">
        <v>14439</v>
      </c>
      <c r="K1204">
        <v>1340</v>
      </c>
      <c r="L1204">
        <v>207</v>
      </c>
      <c r="Q1204" s="219">
        <v>7.6</v>
      </c>
      <c r="R1204" s="219">
        <v>0.06</v>
      </c>
      <c r="T1204" s="219">
        <v>2442</v>
      </c>
      <c r="U1204" s="219">
        <v>33</v>
      </c>
      <c r="W1204" s="219">
        <v>2336</v>
      </c>
      <c r="X1204" s="219">
        <v>33</v>
      </c>
      <c r="AC1204">
        <v>1.7</v>
      </c>
      <c r="AD1204">
        <v>0.2</v>
      </c>
      <c r="AR1204" s="219">
        <v>3.7</v>
      </c>
      <c r="AS1204" s="219">
        <v>0.2</v>
      </c>
      <c r="AT1204" s="219">
        <v>27</v>
      </c>
      <c r="AU1204" s="219">
        <v>0.1</v>
      </c>
      <c r="AW1204" s="219">
        <v>33</v>
      </c>
      <c r="AX1204" s="219">
        <v>1</v>
      </c>
      <c r="AZ1204">
        <v>1</v>
      </c>
      <c r="BA1204">
        <v>-4.1000000000000002E-2</v>
      </c>
      <c r="BD1204" t="s">
        <v>17215</v>
      </c>
    </row>
    <row r="1205" spans="2:56" ht="18" x14ac:dyDescent="0.25">
      <c r="B1205">
        <v>1</v>
      </c>
      <c r="C1205" t="s">
        <v>14538</v>
      </c>
      <c r="G1205" t="s">
        <v>14078</v>
      </c>
      <c r="H1205" s="352" t="s">
        <v>11553</v>
      </c>
      <c r="I1205" t="s">
        <v>16080</v>
      </c>
      <c r="J1205" s="352" t="s">
        <v>14439</v>
      </c>
      <c r="K1205">
        <v>400</v>
      </c>
      <c r="L1205">
        <v>60</v>
      </c>
      <c r="Q1205" s="219">
        <v>8.1</v>
      </c>
      <c r="R1205" s="219">
        <v>0.05</v>
      </c>
      <c r="T1205" s="219">
        <v>2377</v>
      </c>
      <c r="U1205" s="219">
        <v>41</v>
      </c>
      <c r="W1205" s="219">
        <v>2057</v>
      </c>
      <c r="X1205" s="219">
        <v>43</v>
      </c>
      <c r="AC1205">
        <v>3.8</v>
      </c>
      <c r="AD1205">
        <v>3</v>
      </c>
      <c r="AR1205" s="219">
        <v>3.7</v>
      </c>
      <c r="AS1205" s="219">
        <v>0.2</v>
      </c>
      <c r="AT1205" s="219">
        <v>27</v>
      </c>
      <c r="AU1205" s="219">
        <v>0.1</v>
      </c>
      <c r="AW1205" s="219">
        <v>33</v>
      </c>
      <c r="AX1205" s="219">
        <v>1</v>
      </c>
      <c r="AZ1205">
        <v>1</v>
      </c>
      <c r="BA1205">
        <v>0.88200000000000001</v>
      </c>
      <c r="BD1205" t="s">
        <v>17215</v>
      </c>
    </row>
    <row r="1206" spans="2:56" ht="18" x14ac:dyDescent="0.25">
      <c r="B1206">
        <v>1</v>
      </c>
      <c r="C1206" t="s">
        <v>14538</v>
      </c>
      <c r="G1206" t="s">
        <v>14078</v>
      </c>
      <c r="H1206" s="352" t="s">
        <v>11553</v>
      </c>
      <c r="I1206" t="s">
        <v>16080</v>
      </c>
      <c r="J1206" s="352" t="s">
        <v>14439</v>
      </c>
      <c r="K1206">
        <v>950</v>
      </c>
      <c r="L1206">
        <v>196</v>
      </c>
      <c r="Q1206" s="219">
        <v>7.8</v>
      </c>
      <c r="R1206" s="219">
        <v>0.09</v>
      </c>
      <c r="T1206" s="219">
        <v>2460</v>
      </c>
      <c r="U1206" s="219">
        <v>52</v>
      </c>
      <c r="W1206" s="219">
        <v>2268</v>
      </c>
      <c r="X1206" s="219">
        <v>54</v>
      </c>
      <c r="AC1206">
        <v>2.5</v>
      </c>
      <c r="AD1206">
        <v>0.5</v>
      </c>
      <c r="AR1206" s="219">
        <v>3.7</v>
      </c>
      <c r="AS1206" s="219">
        <v>0.2</v>
      </c>
      <c r="AT1206" s="219">
        <v>30.3</v>
      </c>
      <c r="AU1206" s="219">
        <v>0.5</v>
      </c>
      <c r="AW1206" s="219">
        <v>33</v>
      </c>
      <c r="AX1206" s="219">
        <v>1</v>
      </c>
      <c r="AZ1206">
        <v>1</v>
      </c>
      <c r="BA1206">
        <v>1.82</v>
      </c>
      <c r="BD1206" t="s">
        <v>17215</v>
      </c>
    </row>
    <row r="1207" spans="2:56" ht="18" x14ac:dyDescent="0.25">
      <c r="B1207">
        <v>1</v>
      </c>
      <c r="C1207" t="s">
        <v>14538</v>
      </c>
      <c r="G1207" t="s">
        <v>14078</v>
      </c>
      <c r="H1207" s="352" t="s">
        <v>11553</v>
      </c>
      <c r="I1207" t="s">
        <v>16080</v>
      </c>
      <c r="J1207" s="352" t="s">
        <v>14439</v>
      </c>
      <c r="K1207">
        <v>1290</v>
      </c>
      <c r="L1207">
        <v>247</v>
      </c>
      <c r="Q1207" s="219">
        <v>7.6</v>
      </c>
      <c r="R1207" s="219">
        <v>0.08</v>
      </c>
      <c r="T1207" s="219">
        <v>2447</v>
      </c>
      <c r="U1207" s="219">
        <v>77</v>
      </c>
      <c r="W1207" s="219">
        <v>2311</v>
      </c>
      <c r="X1207" s="219">
        <v>77</v>
      </c>
      <c r="AC1207">
        <v>2</v>
      </c>
      <c r="AD1207">
        <v>0.4</v>
      </c>
      <c r="AR1207" s="219">
        <v>3.7</v>
      </c>
      <c r="AS1207" s="219">
        <v>0.2</v>
      </c>
      <c r="AT1207" s="219">
        <v>30.3</v>
      </c>
      <c r="AU1207" s="219">
        <v>0.5</v>
      </c>
      <c r="AW1207" s="219">
        <v>33</v>
      </c>
      <c r="AX1207" s="219">
        <v>1</v>
      </c>
      <c r="AZ1207">
        <v>1</v>
      </c>
      <c r="BA1207">
        <v>1.216</v>
      </c>
      <c r="BD1207" t="s">
        <v>17215</v>
      </c>
    </row>
    <row r="1208" spans="2:56" ht="18" x14ac:dyDescent="0.25">
      <c r="B1208">
        <v>1</v>
      </c>
      <c r="C1208" t="s">
        <v>14538</v>
      </c>
      <c r="G1208" t="s">
        <v>14078</v>
      </c>
      <c r="H1208" s="352" t="s">
        <v>11553</v>
      </c>
      <c r="I1208" t="s">
        <v>16080</v>
      </c>
      <c r="J1208" s="352" t="s">
        <v>14439</v>
      </c>
      <c r="K1208">
        <v>1290</v>
      </c>
      <c r="L1208">
        <v>247</v>
      </c>
      <c r="Q1208" s="219">
        <v>7.6</v>
      </c>
      <c r="R1208" s="219">
        <v>0.08</v>
      </c>
      <c r="T1208" s="219">
        <v>2447</v>
      </c>
      <c r="U1208" s="219">
        <v>77</v>
      </c>
      <c r="W1208" s="219">
        <v>2311</v>
      </c>
      <c r="X1208" s="219">
        <v>77</v>
      </c>
      <c r="AC1208">
        <v>2</v>
      </c>
      <c r="AD1208">
        <v>0.4</v>
      </c>
      <c r="AR1208" s="219">
        <v>3.7</v>
      </c>
      <c r="AS1208" s="219">
        <v>0.2</v>
      </c>
      <c r="AT1208" s="219">
        <v>30.3</v>
      </c>
      <c r="AU1208" s="219">
        <v>0.5</v>
      </c>
      <c r="AW1208" s="219">
        <v>33</v>
      </c>
      <c r="AX1208" s="219">
        <v>1</v>
      </c>
      <c r="AZ1208">
        <v>1</v>
      </c>
      <c r="BA1208">
        <v>8.5000000000000006E-2</v>
      </c>
      <c r="BD1208" t="s">
        <v>17215</v>
      </c>
    </row>
    <row r="1209" spans="2:56" ht="18" x14ac:dyDescent="0.25">
      <c r="B1209">
        <v>1</v>
      </c>
      <c r="C1209" t="s">
        <v>14538</v>
      </c>
      <c r="G1209" t="s">
        <v>14078</v>
      </c>
      <c r="H1209" s="352" t="s">
        <v>11553</v>
      </c>
      <c r="I1209" t="s">
        <v>16080</v>
      </c>
      <c r="J1209" s="352" t="s">
        <v>14439</v>
      </c>
      <c r="K1209">
        <v>400</v>
      </c>
      <c r="L1209">
        <v>49</v>
      </c>
      <c r="Q1209" s="219">
        <v>8.1</v>
      </c>
      <c r="R1209" s="219">
        <v>0.04</v>
      </c>
      <c r="T1209" s="219">
        <v>2406</v>
      </c>
      <c r="U1209" s="219">
        <v>47</v>
      </c>
      <c r="W1209" s="219">
        <v>2052</v>
      </c>
      <c r="X1209" s="219">
        <v>38</v>
      </c>
      <c r="AC1209">
        <v>4.3</v>
      </c>
      <c r="AD1209">
        <v>4</v>
      </c>
      <c r="AR1209" s="219">
        <v>3.7</v>
      </c>
      <c r="AS1209" s="219">
        <v>0.2</v>
      </c>
      <c r="AT1209" s="219">
        <v>30.3</v>
      </c>
      <c r="AU1209" s="219">
        <v>0.5</v>
      </c>
      <c r="AW1209" s="219">
        <v>33</v>
      </c>
      <c r="AX1209" s="219">
        <v>1</v>
      </c>
      <c r="AZ1209">
        <v>1</v>
      </c>
      <c r="BA1209">
        <v>1.224</v>
      </c>
      <c r="BD1209" t="s">
        <v>17215</v>
      </c>
    </row>
    <row r="1210" spans="2:56" ht="18" x14ac:dyDescent="0.25">
      <c r="B1210">
        <v>1</v>
      </c>
      <c r="C1210" t="s">
        <v>14538</v>
      </c>
      <c r="G1210" t="s">
        <v>14078</v>
      </c>
      <c r="H1210" s="352" t="s">
        <v>11553</v>
      </c>
      <c r="I1210" t="s">
        <v>16080</v>
      </c>
      <c r="J1210" s="352" t="s">
        <v>14439</v>
      </c>
      <c r="K1210">
        <v>950</v>
      </c>
      <c r="L1210">
        <v>196</v>
      </c>
      <c r="Q1210" s="219">
        <v>7.8</v>
      </c>
      <c r="R1210" s="219">
        <v>0.09</v>
      </c>
      <c r="T1210" s="219">
        <v>2460</v>
      </c>
      <c r="U1210" s="219">
        <v>52</v>
      </c>
      <c r="W1210" s="219">
        <v>2268</v>
      </c>
      <c r="X1210" s="219">
        <v>54</v>
      </c>
      <c r="AC1210">
        <v>2.5</v>
      </c>
      <c r="AD1210">
        <v>0.5</v>
      </c>
      <c r="AR1210" s="219">
        <v>3.7</v>
      </c>
      <c r="AS1210" s="219">
        <v>0.2</v>
      </c>
      <c r="AT1210" s="219">
        <v>30.3</v>
      </c>
      <c r="AU1210" s="219">
        <v>0.5</v>
      </c>
      <c r="AW1210" s="219">
        <v>33</v>
      </c>
      <c r="AX1210" s="219">
        <v>1</v>
      </c>
      <c r="AZ1210">
        <v>1</v>
      </c>
      <c r="BA1210">
        <v>0.36099999999999999</v>
      </c>
      <c r="BD1210" t="s">
        <v>17215</v>
      </c>
    </row>
    <row r="1211" spans="2:56" ht="18" x14ac:dyDescent="0.25">
      <c r="B1211">
        <v>1</v>
      </c>
      <c r="C1211" t="s">
        <v>14538</v>
      </c>
      <c r="G1211" t="s">
        <v>14078</v>
      </c>
      <c r="H1211" s="352" t="s">
        <v>11553</v>
      </c>
      <c r="I1211" t="s">
        <v>16080</v>
      </c>
      <c r="J1211" s="352" t="s">
        <v>14439</v>
      </c>
      <c r="K1211">
        <v>1290</v>
      </c>
      <c r="L1211">
        <v>247</v>
      </c>
      <c r="Q1211" s="219">
        <v>7.6</v>
      </c>
      <c r="R1211" s="219">
        <v>0.08</v>
      </c>
      <c r="T1211" s="219">
        <v>2447</v>
      </c>
      <c r="U1211" s="219">
        <v>77</v>
      </c>
      <c r="W1211" s="219">
        <v>2311</v>
      </c>
      <c r="X1211" s="219">
        <v>77</v>
      </c>
      <c r="AC1211">
        <v>2</v>
      </c>
      <c r="AD1211">
        <v>0.4</v>
      </c>
      <c r="AR1211" s="219">
        <v>3.7</v>
      </c>
      <c r="AS1211" s="219">
        <v>0.2</v>
      </c>
      <c r="AT1211" s="219">
        <v>30.3</v>
      </c>
      <c r="AU1211" s="219">
        <v>0.5</v>
      </c>
      <c r="AW1211" s="219">
        <v>33</v>
      </c>
      <c r="AX1211" s="219">
        <v>1</v>
      </c>
      <c r="AZ1211">
        <v>1</v>
      </c>
      <c r="BA1211">
        <v>0.51800000000000002</v>
      </c>
      <c r="BD1211" t="s">
        <v>17215</v>
      </c>
    </row>
    <row r="1212" spans="2:56" ht="18" x14ac:dyDescent="0.25">
      <c r="B1212">
        <v>1</v>
      </c>
      <c r="C1212" t="s">
        <v>14538</v>
      </c>
      <c r="G1212" t="s">
        <v>14078</v>
      </c>
      <c r="H1212" s="352" t="s">
        <v>11553</v>
      </c>
      <c r="I1212" t="s">
        <v>16080</v>
      </c>
      <c r="J1212" s="352" t="s">
        <v>14439</v>
      </c>
      <c r="K1212">
        <v>1290</v>
      </c>
      <c r="L1212">
        <v>247</v>
      </c>
      <c r="Q1212" s="219">
        <v>7.6</v>
      </c>
      <c r="R1212" s="219">
        <v>0.08</v>
      </c>
      <c r="T1212" s="219">
        <v>2447</v>
      </c>
      <c r="U1212" s="219">
        <v>77</v>
      </c>
      <c r="W1212" s="219">
        <v>2311</v>
      </c>
      <c r="X1212" s="219">
        <v>77</v>
      </c>
      <c r="AC1212">
        <v>2</v>
      </c>
      <c r="AD1212">
        <v>0.4</v>
      </c>
      <c r="AR1212" s="219">
        <v>3.7</v>
      </c>
      <c r="AS1212" s="219">
        <v>0.2</v>
      </c>
      <c r="AT1212" s="219">
        <v>30.3</v>
      </c>
      <c r="AU1212" s="219">
        <v>0.5</v>
      </c>
      <c r="AW1212" s="219">
        <v>33</v>
      </c>
      <c r="AX1212" s="219">
        <v>1</v>
      </c>
      <c r="AZ1212">
        <v>1</v>
      </c>
      <c r="BA1212">
        <v>0.93300000000000005</v>
      </c>
      <c r="BD1212" t="s">
        <v>17215</v>
      </c>
    </row>
    <row r="1213" spans="2:56" ht="18" x14ac:dyDescent="0.25">
      <c r="B1213">
        <v>1</v>
      </c>
      <c r="C1213" t="s">
        <v>14538</v>
      </c>
      <c r="G1213" t="s">
        <v>14078</v>
      </c>
      <c r="H1213" s="352" t="s">
        <v>11553</v>
      </c>
      <c r="I1213" t="s">
        <v>16080</v>
      </c>
      <c r="J1213" s="352" t="s">
        <v>14439</v>
      </c>
      <c r="K1213">
        <v>400</v>
      </c>
      <c r="L1213">
        <v>49</v>
      </c>
      <c r="Q1213" s="219">
        <v>8.1</v>
      </c>
      <c r="R1213" s="219">
        <v>0.04</v>
      </c>
      <c r="T1213" s="219">
        <v>2406</v>
      </c>
      <c r="U1213" s="219">
        <v>47</v>
      </c>
      <c r="W1213" s="219">
        <v>2052</v>
      </c>
      <c r="X1213" s="219">
        <v>38</v>
      </c>
      <c r="AC1213">
        <v>4.3</v>
      </c>
      <c r="AD1213">
        <v>4</v>
      </c>
      <c r="AR1213" s="219">
        <v>3.7</v>
      </c>
      <c r="AS1213" s="219">
        <v>0.2</v>
      </c>
      <c r="AT1213" s="219">
        <v>30.3</v>
      </c>
      <c r="AU1213" s="219">
        <v>0.5</v>
      </c>
      <c r="AW1213" s="219">
        <v>33</v>
      </c>
      <c r="AX1213" s="219">
        <v>1</v>
      </c>
      <c r="AZ1213">
        <v>1</v>
      </c>
      <c r="BA1213">
        <v>0.748</v>
      </c>
      <c r="BD1213" t="s">
        <v>17215</v>
      </c>
    </row>
    <row r="1214" spans="2:56" ht="18" x14ac:dyDescent="0.25">
      <c r="B1214">
        <v>1</v>
      </c>
      <c r="C1214" t="s">
        <v>14538</v>
      </c>
      <c r="G1214" t="s">
        <v>14078</v>
      </c>
      <c r="H1214" s="352" t="s">
        <v>11553</v>
      </c>
      <c r="I1214" t="s">
        <v>16080</v>
      </c>
      <c r="J1214" s="352" t="s">
        <v>14439</v>
      </c>
      <c r="K1214">
        <v>1340</v>
      </c>
      <c r="L1214">
        <v>207</v>
      </c>
      <c r="Q1214" s="219">
        <v>7.6</v>
      </c>
      <c r="R1214" s="219">
        <v>0.06</v>
      </c>
      <c r="T1214" s="219">
        <v>2442</v>
      </c>
      <c r="U1214" s="219">
        <v>33</v>
      </c>
      <c r="W1214" s="219">
        <v>2336</v>
      </c>
      <c r="X1214" s="219">
        <v>33</v>
      </c>
      <c r="AC1214">
        <v>1.7</v>
      </c>
      <c r="AD1214">
        <v>0.2</v>
      </c>
      <c r="AR1214" s="219">
        <v>3.7</v>
      </c>
      <c r="AS1214" s="219">
        <v>0.2</v>
      </c>
      <c r="AT1214" s="219">
        <v>27</v>
      </c>
      <c r="AU1214" s="219">
        <v>0.1</v>
      </c>
      <c r="AW1214" s="219">
        <v>33</v>
      </c>
      <c r="AX1214" s="219">
        <v>1</v>
      </c>
      <c r="AZ1214">
        <v>1</v>
      </c>
      <c r="BA1214">
        <v>0.80600000000000005</v>
      </c>
      <c r="BD1214" t="s">
        <v>17215</v>
      </c>
    </row>
    <row r="1215" spans="2:56" ht="18" x14ac:dyDescent="0.25">
      <c r="B1215">
        <v>1</v>
      </c>
      <c r="C1215" t="s">
        <v>14538</v>
      </c>
      <c r="G1215" t="s">
        <v>14078</v>
      </c>
      <c r="H1215" s="352" t="s">
        <v>11553</v>
      </c>
      <c r="I1215" t="s">
        <v>16081</v>
      </c>
      <c r="J1215" s="352" t="s">
        <v>14439</v>
      </c>
      <c r="K1215">
        <v>400</v>
      </c>
      <c r="L1215">
        <v>49</v>
      </c>
      <c r="Q1215" s="219">
        <v>8.1</v>
      </c>
      <c r="R1215" s="219">
        <v>0.04</v>
      </c>
      <c r="T1215" s="219">
        <v>2406</v>
      </c>
      <c r="U1215" s="219">
        <v>47</v>
      </c>
      <c r="W1215" s="219">
        <v>2052</v>
      </c>
      <c r="X1215" s="219">
        <v>38</v>
      </c>
      <c r="AC1215">
        <v>4.3</v>
      </c>
      <c r="AD1215">
        <v>4</v>
      </c>
      <c r="AR1215" s="219">
        <v>3.7</v>
      </c>
      <c r="AS1215" s="219">
        <v>0.2</v>
      </c>
      <c r="AT1215" s="219">
        <v>30.3</v>
      </c>
      <c r="AU1215" s="219">
        <v>0.5</v>
      </c>
      <c r="AW1215" s="219">
        <v>33</v>
      </c>
      <c r="AX1215" s="219">
        <v>1</v>
      </c>
      <c r="AZ1215">
        <v>1</v>
      </c>
      <c r="BA1215">
        <v>0.46899999999999997</v>
      </c>
      <c r="BD1215" t="s">
        <v>17215</v>
      </c>
    </row>
    <row r="1216" spans="2:56" ht="18" x14ac:dyDescent="0.25">
      <c r="B1216">
        <v>1</v>
      </c>
      <c r="C1216" t="s">
        <v>14538</v>
      </c>
      <c r="G1216" t="s">
        <v>14078</v>
      </c>
      <c r="H1216" s="352" t="s">
        <v>11553</v>
      </c>
      <c r="I1216" t="s">
        <v>16081</v>
      </c>
      <c r="J1216" s="352" t="s">
        <v>14439</v>
      </c>
      <c r="K1216">
        <v>900</v>
      </c>
      <c r="L1216">
        <v>211</v>
      </c>
      <c r="Q1216" s="219">
        <v>7.8</v>
      </c>
      <c r="R1216" s="219">
        <v>0.1</v>
      </c>
      <c r="T1216" s="219">
        <v>2422</v>
      </c>
      <c r="U1216" s="219">
        <v>47</v>
      </c>
      <c r="W1216" s="219">
        <v>2246</v>
      </c>
      <c r="X1216" s="219">
        <v>41</v>
      </c>
      <c r="AC1216">
        <v>2.2999999999999998</v>
      </c>
      <c r="AD1216">
        <v>0.5</v>
      </c>
      <c r="AR1216" s="219">
        <v>3.7</v>
      </c>
      <c r="AS1216" s="219">
        <v>0.2</v>
      </c>
      <c r="AT1216" s="219">
        <v>27</v>
      </c>
      <c r="AU1216" s="219">
        <v>0.1</v>
      </c>
      <c r="AW1216" s="219">
        <v>33</v>
      </c>
      <c r="AX1216" s="219">
        <v>1</v>
      </c>
      <c r="AZ1216">
        <v>1</v>
      </c>
      <c r="BA1216" s="354">
        <v>0.32</v>
      </c>
      <c r="BD1216" t="s">
        <v>17215</v>
      </c>
    </row>
    <row r="1217" spans="2:56" ht="18" x14ac:dyDescent="0.25">
      <c r="B1217">
        <v>1</v>
      </c>
      <c r="C1217" t="s">
        <v>14538</v>
      </c>
      <c r="G1217" t="s">
        <v>14078</v>
      </c>
      <c r="H1217" s="352" t="s">
        <v>11553</v>
      </c>
      <c r="I1217" t="s">
        <v>16080</v>
      </c>
      <c r="J1217" s="352" t="s">
        <v>14439</v>
      </c>
      <c r="K1217">
        <v>1340</v>
      </c>
      <c r="L1217">
        <v>207</v>
      </c>
      <c r="Q1217" s="219">
        <v>7.6</v>
      </c>
      <c r="R1217" s="219">
        <v>0.06</v>
      </c>
      <c r="T1217" s="219">
        <v>2442</v>
      </c>
      <c r="U1217" s="219">
        <v>33</v>
      </c>
      <c r="W1217" s="219">
        <v>2336</v>
      </c>
      <c r="X1217" s="219">
        <v>33</v>
      </c>
      <c r="AC1217">
        <v>1.7</v>
      </c>
      <c r="AD1217">
        <v>0.2</v>
      </c>
      <c r="AR1217" s="219">
        <v>3.7</v>
      </c>
      <c r="AS1217" s="219">
        <v>0.2</v>
      </c>
      <c r="AT1217" s="219">
        <v>27</v>
      </c>
      <c r="AU1217" s="219">
        <v>0.1</v>
      </c>
      <c r="AW1217" s="219">
        <v>33</v>
      </c>
      <c r="AX1217" s="219">
        <v>1</v>
      </c>
      <c r="AZ1217">
        <v>1</v>
      </c>
      <c r="BA1217">
        <v>0.871</v>
      </c>
      <c r="BD1217" t="s">
        <v>17215</v>
      </c>
    </row>
    <row r="1218" spans="2:56" ht="18" x14ac:dyDescent="0.25">
      <c r="B1218">
        <v>1</v>
      </c>
      <c r="C1218" t="s">
        <v>14538</v>
      </c>
      <c r="G1218" t="s">
        <v>14078</v>
      </c>
      <c r="H1218" s="352" t="s">
        <v>11553</v>
      </c>
      <c r="I1218" t="s">
        <v>16080</v>
      </c>
      <c r="J1218" s="352" t="s">
        <v>14439</v>
      </c>
      <c r="K1218">
        <v>900</v>
      </c>
      <c r="L1218">
        <v>211</v>
      </c>
      <c r="Q1218" s="219">
        <v>7.8</v>
      </c>
      <c r="R1218" s="219">
        <v>0.1</v>
      </c>
      <c r="T1218" s="219">
        <v>2422</v>
      </c>
      <c r="U1218" s="219">
        <v>47</v>
      </c>
      <c r="W1218" s="219">
        <v>2246</v>
      </c>
      <c r="X1218" s="219">
        <v>41</v>
      </c>
      <c r="AC1218">
        <v>2.2999999999999998</v>
      </c>
      <c r="AD1218">
        <v>0.5</v>
      </c>
      <c r="AR1218" s="219">
        <v>3.7</v>
      </c>
      <c r="AS1218" s="219">
        <v>0.2</v>
      </c>
      <c r="AT1218" s="219">
        <v>27</v>
      </c>
      <c r="AU1218" s="219">
        <v>0.1</v>
      </c>
      <c r="AW1218" s="219">
        <v>33</v>
      </c>
      <c r="AX1218" s="219">
        <v>1</v>
      </c>
      <c r="AZ1218">
        <v>1</v>
      </c>
      <c r="BA1218">
        <v>0.98299999999999998</v>
      </c>
      <c r="BD1218" t="s">
        <v>17215</v>
      </c>
    </row>
    <row r="1219" spans="2:56" ht="18" x14ac:dyDescent="0.25">
      <c r="B1219">
        <v>1</v>
      </c>
      <c r="C1219" t="s">
        <v>14538</v>
      </c>
      <c r="G1219" t="s">
        <v>14078</v>
      </c>
      <c r="H1219" s="352" t="s">
        <v>11553</v>
      </c>
      <c r="I1219" t="s">
        <v>16080</v>
      </c>
      <c r="J1219" s="352" t="s">
        <v>14439</v>
      </c>
      <c r="K1219">
        <v>400</v>
      </c>
      <c r="L1219">
        <v>49</v>
      </c>
      <c r="Q1219" s="219">
        <v>8.1</v>
      </c>
      <c r="R1219" s="219">
        <v>0.04</v>
      </c>
      <c r="T1219" s="219">
        <v>2406</v>
      </c>
      <c r="U1219" s="219">
        <v>47</v>
      </c>
      <c r="W1219" s="219">
        <v>2052</v>
      </c>
      <c r="X1219" s="219">
        <v>38</v>
      </c>
      <c r="AC1219">
        <v>4.3</v>
      </c>
      <c r="AD1219">
        <v>4</v>
      </c>
      <c r="AR1219" s="219">
        <v>3.7</v>
      </c>
      <c r="AS1219" s="219">
        <v>0.2</v>
      </c>
      <c r="AT1219" s="219">
        <v>30.3</v>
      </c>
      <c r="AU1219" s="219">
        <v>0.5</v>
      </c>
      <c r="AW1219" s="219">
        <v>33</v>
      </c>
      <c r="AX1219" s="219">
        <v>1</v>
      </c>
      <c r="AZ1219">
        <v>1</v>
      </c>
      <c r="BA1219">
        <v>0.73199999999999998</v>
      </c>
      <c r="BD1219" t="s">
        <v>17215</v>
      </c>
    </row>
    <row r="1220" spans="2:56" ht="18" x14ac:dyDescent="0.25">
      <c r="B1220">
        <v>1</v>
      </c>
      <c r="C1220" t="s">
        <v>14538</v>
      </c>
      <c r="G1220" t="s">
        <v>14078</v>
      </c>
      <c r="H1220" s="352" t="s">
        <v>11553</v>
      </c>
      <c r="I1220" t="s">
        <v>16080</v>
      </c>
      <c r="J1220" s="352" t="s">
        <v>14439</v>
      </c>
      <c r="K1220">
        <v>400</v>
      </c>
      <c r="L1220">
        <v>60</v>
      </c>
      <c r="Q1220" s="219">
        <v>8.1</v>
      </c>
      <c r="R1220" s="219">
        <v>0.05</v>
      </c>
      <c r="T1220" s="219">
        <v>2377</v>
      </c>
      <c r="U1220" s="219">
        <v>41</v>
      </c>
      <c r="W1220" s="219">
        <v>2057</v>
      </c>
      <c r="X1220" s="219">
        <v>43</v>
      </c>
      <c r="AC1220">
        <v>3.8</v>
      </c>
      <c r="AD1220">
        <v>3</v>
      </c>
      <c r="AR1220" s="219">
        <v>3.7</v>
      </c>
      <c r="AS1220" s="219">
        <v>0.2</v>
      </c>
      <c r="AT1220" s="219">
        <v>27</v>
      </c>
      <c r="AU1220" s="219">
        <v>0.1</v>
      </c>
      <c r="AW1220" s="219">
        <v>33</v>
      </c>
      <c r="AX1220" s="219">
        <v>1</v>
      </c>
      <c r="AZ1220">
        <v>1</v>
      </c>
      <c r="BA1220">
        <v>1.208</v>
      </c>
      <c r="BD1220" t="s">
        <v>17215</v>
      </c>
    </row>
    <row r="1221" spans="2:56" ht="18" x14ac:dyDescent="0.25">
      <c r="B1221">
        <v>1</v>
      </c>
      <c r="C1221" t="s">
        <v>14538</v>
      </c>
      <c r="G1221" t="s">
        <v>14078</v>
      </c>
      <c r="H1221" s="352" t="s">
        <v>11553</v>
      </c>
      <c r="I1221" t="s">
        <v>16080</v>
      </c>
      <c r="J1221" s="352" t="s">
        <v>14439</v>
      </c>
      <c r="K1221">
        <v>400</v>
      </c>
      <c r="L1221">
        <v>49</v>
      </c>
      <c r="Q1221" s="219">
        <v>8.1</v>
      </c>
      <c r="R1221" s="219">
        <v>0.04</v>
      </c>
      <c r="T1221" s="219">
        <v>2406</v>
      </c>
      <c r="U1221" s="219">
        <v>47</v>
      </c>
      <c r="W1221" s="219">
        <v>2052</v>
      </c>
      <c r="X1221" s="219">
        <v>38</v>
      </c>
      <c r="AC1221">
        <v>4.3</v>
      </c>
      <c r="AD1221">
        <v>4</v>
      </c>
      <c r="AR1221" s="219">
        <v>3.7</v>
      </c>
      <c r="AS1221" s="219">
        <v>0.2</v>
      </c>
      <c r="AT1221" s="219">
        <v>30.3</v>
      </c>
      <c r="AU1221" s="219">
        <v>0.5</v>
      </c>
      <c r="AW1221" s="219">
        <v>33</v>
      </c>
      <c r="AX1221" s="219">
        <v>1</v>
      </c>
      <c r="AZ1221">
        <v>1</v>
      </c>
      <c r="BA1221">
        <v>0.214</v>
      </c>
      <c r="BD1221" t="s">
        <v>17215</v>
      </c>
    </row>
    <row r="1222" spans="2:56" ht="18" x14ac:dyDescent="0.25">
      <c r="B1222">
        <v>1</v>
      </c>
      <c r="C1222" t="s">
        <v>14538</v>
      </c>
      <c r="G1222" t="s">
        <v>14078</v>
      </c>
      <c r="H1222" s="352" t="s">
        <v>11553</v>
      </c>
      <c r="I1222" t="s">
        <v>16080</v>
      </c>
      <c r="J1222" s="352" t="s">
        <v>14439</v>
      </c>
      <c r="K1222">
        <v>950</v>
      </c>
      <c r="L1222">
        <v>196</v>
      </c>
      <c r="Q1222" s="219">
        <v>7.8</v>
      </c>
      <c r="R1222" s="219">
        <v>0.09</v>
      </c>
      <c r="T1222" s="219">
        <v>2460</v>
      </c>
      <c r="U1222" s="219">
        <v>52</v>
      </c>
      <c r="W1222" s="219">
        <v>2268</v>
      </c>
      <c r="X1222" s="219">
        <v>54</v>
      </c>
      <c r="AC1222">
        <v>2.5</v>
      </c>
      <c r="AD1222">
        <v>0.5</v>
      </c>
      <c r="AR1222" s="219">
        <v>3.7</v>
      </c>
      <c r="AS1222" s="219">
        <v>0.2</v>
      </c>
      <c r="AT1222" s="219">
        <v>30.3</v>
      </c>
      <c r="AU1222" s="219">
        <v>0.5</v>
      </c>
      <c r="AW1222" s="219">
        <v>33</v>
      </c>
      <c r="AX1222" s="219">
        <v>1</v>
      </c>
      <c r="AZ1222">
        <v>1</v>
      </c>
      <c r="BA1222">
        <v>0.60599999999999998</v>
      </c>
      <c r="BD1222" t="s">
        <v>17215</v>
      </c>
    </row>
    <row r="1223" spans="2:56" ht="18" x14ac:dyDescent="0.25">
      <c r="B1223">
        <v>1</v>
      </c>
      <c r="C1223" t="s">
        <v>14538</v>
      </c>
      <c r="G1223" t="s">
        <v>14078</v>
      </c>
      <c r="H1223" s="352" t="s">
        <v>11553</v>
      </c>
      <c r="I1223" t="s">
        <v>16080</v>
      </c>
      <c r="J1223" s="352" t="s">
        <v>14439</v>
      </c>
      <c r="K1223">
        <v>900</v>
      </c>
      <c r="L1223">
        <v>211</v>
      </c>
      <c r="Q1223" s="219">
        <v>7.8</v>
      </c>
      <c r="R1223" s="219">
        <v>0.1</v>
      </c>
      <c r="T1223" s="219">
        <v>2422</v>
      </c>
      <c r="U1223" s="219">
        <v>47</v>
      </c>
      <c r="W1223" s="219">
        <v>2246</v>
      </c>
      <c r="X1223" s="219">
        <v>41</v>
      </c>
      <c r="AC1223">
        <v>2.2999999999999998</v>
      </c>
      <c r="AD1223">
        <v>0.5</v>
      </c>
      <c r="AR1223" s="219">
        <v>3.7</v>
      </c>
      <c r="AS1223" s="219">
        <v>0.2</v>
      </c>
      <c r="AT1223" s="219">
        <v>27</v>
      </c>
      <c r="AU1223" s="219">
        <v>0.1</v>
      </c>
      <c r="AW1223" s="219">
        <v>33</v>
      </c>
      <c r="AX1223" s="219">
        <v>1</v>
      </c>
      <c r="AZ1223">
        <v>1</v>
      </c>
      <c r="BA1223">
        <v>1.9E-2</v>
      </c>
      <c r="BD1223" t="s">
        <v>17215</v>
      </c>
    </row>
    <row r="1224" spans="2:56" ht="18" x14ac:dyDescent="0.25">
      <c r="B1224">
        <v>1</v>
      </c>
      <c r="C1224" t="s">
        <v>14538</v>
      </c>
      <c r="G1224" t="s">
        <v>14078</v>
      </c>
      <c r="H1224" s="352" t="s">
        <v>11553</v>
      </c>
      <c r="I1224" t="s">
        <v>16080</v>
      </c>
      <c r="J1224" s="352" t="s">
        <v>14439</v>
      </c>
      <c r="K1224">
        <v>1340</v>
      </c>
      <c r="L1224">
        <v>207</v>
      </c>
      <c r="Q1224" s="219">
        <v>7.6</v>
      </c>
      <c r="R1224" s="219">
        <v>0.06</v>
      </c>
      <c r="T1224" s="219">
        <v>2442</v>
      </c>
      <c r="U1224" s="219">
        <v>33</v>
      </c>
      <c r="W1224" s="219">
        <v>2336</v>
      </c>
      <c r="X1224" s="219">
        <v>33</v>
      </c>
      <c r="AC1224">
        <v>1.7</v>
      </c>
      <c r="AD1224">
        <v>0.2</v>
      </c>
      <c r="AR1224" s="219">
        <v>3.7</v>
      </c>
      <c r="AS1224" s="219">
        <v>0.2</v>
      </c>
      <c r="AT1224" s="219">
        <v>27</v>
      </c>
      <c r="AU1224" s="219">
        <v>0.1</v>
      </c>
      <c r="AW1224" s="219">
        <v>33</v>
      </c>
      <c r="AX1224" s="219">
        <v>1</v>
      </c>
      <c r="AZ1224">
        <v>1</v>
      </c>
      <c r="BA1224">
        <v>9.4E-2</v>
      </c>
      <c r="BD1224" t="s">
        <v>17215</v>
      </c>
    </row>
    <row r="1225" spans="2:56" ht="18" x14ac:dyDescent="0.25">
      <c r="B1225">
        <v>1</v>
      </c>
      <c r="C1225" t="s">
        <v>14538</v>
      </c>
      <c r="G1225" t="s">
        <v>14078</v>
      </c>
      <c r="H1225" s="352" t="s">
        <v>11553</v>
      </c>
      <c r="I1225" t="s">
        <v>16080</v>
      </c>
      <c r="J1225" s="352" t="s">
        <v>14439</v>
      </c>
      <c r="K1225">
        <v>1340</v>
      </c>
      <c r="L1225">
        <v>207</v>
      </c>
      <c r="Q1225" s="219">
        <v>7.6</v>
      </c>
      <c r="R1225" s="219">
        <v>0.06</v>
      </c>
      <c r="T1225" s="219">
        <v>2442</v>
      </c>
      <c r="U1225" s="219">
        <v>33</v>
      </c>
      <c r="W1225" s="219">
        <v>2336</v>
      </c>
      <c r="X1225" s="219">
        <v>33</v>
      </c>
      <c r="AC1225">
        <v>1.7</v>
      </c>
      <c r="AD1225">
        <v>0.2</v>
      </c>
      <c r="AR1225" s="219">
        <v>3.7</v>
      </c>
      <c r="AS1225" s="219">
        <v>0.2</v>
      </c>
      <c r="AT1225" s="219">
        <v>27</v>
      </c>
      <c r="AU1225" s="219">
        <v>0.1</v>
      </c>
      <c r="AW1225" s="219">
        <v>33</v>
      </c>
      <c r="AX1225" s="219">
        <v>1</v>
      </c>
      <c r="AZ1225">
        <v>1</v>
      </c>
      <c r="BA1225">
        <v>0.41899999999999998</v>
      </c>
      <c r="BD1225" t="s">
        <v>17215</v>
      </c>
    </row>
    <row r="1226" spans="2:56" ht="18" x14ac:dyDescent="0.25">
      <c r="B1226">
        <v>1</v>
      </c>
      <c r="C1226" t="s">
        <v>14538</v>
      </c>
      <c r="G1226" t="s">
        <v>14078</v>
      </c>
      <c r="H1226" s="352" t="s">
        <v>11553</v>
      </c>
      <c r="I1226" t="s">
        <v>16080</v>
      </c>
      <c r="J1226" s="352" t="s">
        <v>14439</v>
      </c>
      <c r="K1226">
        <v>400</v>
      </c>
      <c r="L1226">
        <v>60</v>
      </c>
      <c r="Q1226" s="219">
        <v>8.1</v>
      </c>
      <c r="R1226" s="219">
        <v>0.05</v>
      </c>
      <c r="T1226" s="219">
        <v>2377</v>
      </c>
      <c r="U1226" s="219">
        <v>41</v>
      </c>
      <c r="W1226" s="219">
        <v>2057</v>
      </c>
      <c r="X1226" s="219">
        <v>43</v>
      </c>
      <c r="AC1226">
        <v>3.8</v>
      </c>
      <c r="AD1226">
        <v>3</v>
      </c>
      <c r="AR1226" s="219">
        <v>3.7</v>
      </c>
      <c r="AS1226" s="219">
        <v>0.2</v>
      </c>
      <c r="AT1226" s="219">
        <v>27</v>
      </c>
      <c r="AU1226" s="219">
        <v>0.1</v>
      </c>
      <c r="AW1226" s="219">
        <v>33</v>
      </c>
      <c r="AX1226" s="219">
        <v>1</v>
      </c>
      <c r="AZ1226">
        <v>1</v>
      </c>
      <c r="BA1226">
        <v>0.16900000000000001</v>
      </c>
      <c r="BD1226" t="s">
        <v>17215</v>
      </c>
    </row>
    <row r="1227" spans="2:56" ht="18" x14ac:dyDescent="0.25">
      <c r="B1227">
        <v>1</v>
      </c>
      <c r="C1227" t="s">
        <v>14538</v>
      </c>
      <c r="G1227" t="s">
        <v>14078</v>
      </c>
      <c r="H1227" s="352" t="s">
        <v>11553</v>
      </c>
      <c r="I1227" t="s">
        <v>16080</v>
      </c>
      <c r="J1227" s="352" t="s">
        <v>14439</v>
      </c>
      <c r="K1227">
        <v>400</v>
      </c>
      <c r="L1227">
        <v>49</v>
      </c>
      <c r="Q1227" s="219">
        <v>8.1</v>
      </c>
      <c r="R1227" s="219">
        <v>0.04</v>
      </c>
      <c r="T1227" s="219">
        <v>2406</v>
      </c>
      <c r="U1227" s="219">
        <v>47</v>
      </c>
      <c r="W1227" s="219">
        <v>2052</v>
      </c>
      <c r="X1227" s="219">
        <v>38</v>
      </c>
      <c r="AC1227">
        <v>4.3</v>
      </c>
      <c r="AD1227">
        <v>4</v>
      </c>
      <c r="AR1227" s="219">
        <v>3.7</v>
      </c>
      <c r="AS1227" s="219">
        <v>0.2</v>
      </c>
      <c r="AT1227" s="219">
        <v>30.3</v>
      </c>
      <c r="AU1227" s="219">
        <v>0.5</v>
      </c>
      <c r="AW1227" s="219">
        <v>33</v>
      </c>
      <c r="AX1227" s="219">
        <v>1</v>
      </c>
      <c r="AZ1227">
        <v>1</v>
      </c>
      <c r="BA1227">
        <v>1.179</v>
      </c>
      <c r="BD1227" t="s">
        <v>17215</v>
      </c>
    </row>
    <row r="1228" spans="2:56" ht="18" x14ac:dyDescent="0.25">
      <c r="B1228">
        <v>1</v>
      </c>
      <c r="C1228" t="s">
        <v>14538</v>
      </c>
      <c r="G1228" t="s">
        <v>14078</v>
      </c>
      <c r="H1228" s="352" t="s">
        <v>11553</v>
      </c>
      <c r="I1228" t="s">
        <v>16080</v>
      </c>
      <c r="J1228" s="352" t="s">
        <v>14439</v>
      </c>
      <c r="K1228">
        <v>1340</v>
      </c>
      <c r="L1228">
        <v>207</v>
      </c>
      <c r="Q1228" s="219">
        <v>7.6</v>
      </c>
      <c r="R1228" s="219">
        <v>0.06</v>
      </c>
      <c r="T1228" s="219">
        <v>2442</v>
      </c>
      <c r="U1228" s="219">
        <v>33</v>
      </c>
      <c r="W1228" s="219">
        <v>2336</v>
      </c>
      <c r="X1228" s="219">
        <v>33</v>
      </c>
      <c r="AC1228">
        <v>1.7</v>
      </c>
      <c r="AD1228">
        <v>0.2</v>
      </c>
      <c r="AR1228" s="219">
        <v>3.7</v>
      </c>
      <c r="AS1228" s="219">
        <v>0.2</v>
      </c>
      <c r="AT1228" s="219">
        <v>27</v>
      </c>
      <c r="AU1228" s="219">
        <v>0.1</v>
      </c>
      <c r="AW1228" s="219">
        <v>33</v>
      </c>
      <c r="AX1228" s="219">
        <v>1</v>
      </c>
      <c r="AZ1228">
        <v>1</v>
      </c>
      <c r="BA1228">
        <v>1.369</v>
      </c>
      <c r="BD1228" t="s">
        <v>17215</v>
      </c>
    </row>
    <row r="1229" spans="2:56" ht="18" x14ac:dyDescent="0.25">
      <c r="B1229">
        <v>1</v>
      </c>
      <c r="C1229" t="s">
        <v>14538</v>
      </c>
      <c r="G1229" t="s">
        <v>14078</v>
      </c>
      <c r="H1229" s="352" t="s">
        <v>11553</v>
      </c>
      <c r="I1229" t="s">
        <v>16080</v>
      </c>
      <c r="J1229" s="352" t="s">
        <v>14439</v>
      </c>
      <c r="K1229">
        <v>1340</v>
      </c>
      <c r="L1229">
        <v>207</v>
      </c>
      <c r="Q1229" s="219">
        <v>7.6</v>
      </c>
      <c r="R1229" s="219">
        <v>0.06</v>
      </c>
      <c r="T1229" s="219">
        <v>2442</v>
      </c>
      <c r="U1229" s="219">
        <v>33</v>
      </c>
      <c r="W1229" s="219">
        <v>2336</v>
      </c>
      <c r="X1229" s="219">
        <v>33</v>
      </c>
      <c r="AC1229">
        <v>1.7</v>
      </c>
      <c r="AD1229">
        <v>0.2</v>
      </c>
      <c r="AR1229" s="219">
        <v>3.7</v>
      </c>
      <c r="AS1229" s="219">
        <v>0.2</v>
      </c>
      <c r="AT1229" s="219">
        <v>27</v>
      </c>
      <c r="AU1229" s="219">
        <v>0.1</v>
      </c>
      <c r="AW1229" s="219">
        <v>33</v>
      </c>
      <c r="AX1229" s="219">
        <v>1</v>
      </c>
      <c r="AZ1229">
        <v>1</v>
      </c>
      <c r="BA1229">
        <v>1.238</v>
      </c>
      <c r="BD1229" t="s">
        <v>17215</v>
      </c>
    </row>
    <row r="1230" spans="2:56" ht="18" x14ac:dyDescent="0.25">
      <c r="B1230">
        <v>1</v>
      </c>
      <c r="C1230" t="s">
        <v>14538</v>
      </c>
      <c r="G1230" t="s">
        <v>14078</v>
      </c>
      <c r="H1230" s="352" t="s">
        <v>11553</v>
      </c>
      <c r="I1230" t="s">
        <v>16080</v>
      </c>
      <c r="J1230" s="352" t="s">
        <v>14439</v>
      </c>
      <c r="K1230">
        <v>950</v>
      </c>
      <c r="L1230">
        <v>196</v>
      </c>
      <c r="Q1230" s="219">
        <v>7.8</v>
      </c>
      <c r="R1230" s="219">
        <v>0.09</v>
      </c>
      <c r="T1230" s="219">
        <v>2460</v>
      </c>
      <c r="U1230" s="219">
        <v>52</v>
      </c>
      <c r="W1230" s="219">
        <v>2268</v>
      </c>
      <c r="X1230" s="219">
        <v>54</v>
      </c>
      <c r="AC1230">
        <v>2.5</v>
      </c>
      <c r="AD1230">
        <v>0.5</v>
      </c>
      <c r="AR1230" s="219">
        <v>3.7</v>
      </c>
      <c r="AS1230" s="219">
        <v>0.2</v>
      </c>
      <c r="AT1230" s="219">
        <v>30.3</v>
      </c>
      <c r="AU1230" s="219">
        <v>0.5</v>
      </c>
      <c r="AW1230" s="219">
        <v>33</v>
      </c>
      <c r="AX1230" s="219">
        <v>1</v>
      </c>
      <c r="AZ1230">
        <v>1</v>
      </c>
      <c r="BA1230">
        <v>1.0229999999999999</v>
      </c>
      <c r="BD1230" t="s">
        <v>17215</v>
      </c>
    </row>
    <row r="1231" spans="2:56" ht="18" x14ac:dyDescent="0.25">
      <c r="B1231">
        <v>1</v>
      </c>
      <c r="C1231" t="s">
        <v>14538</v>
      </c>
      <c r="G1231" t="s">
        <v>14078</v>
      </c>
      <c r="H1231" s="352" t="s">
        <v>11553</v>
      </c>
      <c r="I1231" t="s">
        <v>16081</v>
      </c>
      <c r="J1231" s="352" t="s">
        <v>14439</v>
      </c>
      <c r="K1231">
        <v>400</v>
      </c>
      <c r="L1231">
        <v>49</v>
      </c>
      <c r="Q1231" s="219">
        <v>8.1</v>
      </c>
      <c r="R1231" s="219">
        <v>0.04</v>
      </c>
      <c r="T1231" s="219">
        <v>2406</v>
      </c>
      <c r="U1231" s="219">
        <v>47</v>
      </c>
      <c r="W1231" s="219">
        <v>2052</v>
      </c>
      <c r="X1231" s="219">
        <v>38</v>
      </c>
      <c r="AC1231">
        <v>4.3</v>
      </c>
      <c r="AD1231">
        <v>4</v>
      </c>
      <c r="AR1231" s="219">
        <v>3.7</v>
      </c>
      <c r="AS1231" s="219">
        <v>0.2</v>
      </c>
      <c r="AT1231" s="219">
        <v>30.3</v>
      </c>
      <c r="AU1231" s="219">
        <v>0.5</v>
      </c>
      <c r="AW1231" s="219">
        <v>33</v>
      </c>
      <c r="AX1231" s="219">
        <v>1</v>
      </c>
      <c r="AZ1231">
        <v>1</v>
      </c>
      <c r="BA1231">
        <v>1.395</v>
      </c>
      <c r="BD1231" t="s">
        <v>17215</v>
      </c>
    </row>
    <row r="1232" spans="2:56" ht="18" x14ac:dyDescent="0.25">
      <c r="B1232">
        <v>1</v>
      </c>
      <c r="C1232" t="s">
        <v>14538</v>
      </c>
      <c r="G1232" t="s">
        <v>14078</v>
      </c>
      <c r="H1232" s="352" t="s">
        <v>11553</v>
      </c>
      <c r="I1232" t="s">
        <v>16081</v>
      </c>
      <c r="J1232" s="352" t="s">
        <v>14439</v>
      </c>
      <c r="K1232">
        <v>400</v>
      </c>
      <c r="L1232">
        <v>60</v>
      </c>
      <c r="Q1232" s="219">
        <v>8.1</v>
      </c>
      <c r="R1232" s="219">
        <v>0.05</v>
      </c>
      <c r="T1232" s="219">
        <v>2377</v>
      </c>
      <c r="U1232" s="219">
        <v>41</v>
      </c>
      <c r="W1232" s="219">
        <v>2057</v>
      </c>
      <c r="X1232" s="219">
        <v>43</v>
      </c>
      <c r="AC1232">
        <v>3.8</v>
      </c>
      <c r="AD1232">
        <v>3</v>
      </c>
      <c r="AR1232" s="219">
        <v>3.7</v>
      </c>
      <c r="AS1232" s="219">
        <v>0.2</v>
      </c>
      <c r="AT1232" s="219">
        <v>27</v>
      </c>
      <c r="AU1232" s="219">
        <v>0.1</v>
      </c>
      <c r="AW1232" s="219">
        <v>33</v>
      </c>
      <c r="AX1232" s="219">
        <v>1</v>
      </c>
      <c r="AZ1232">
        <v>1</v>
      </c>
      <c r="BA1232">
        <v>0.45200000000000001</v>
      </c>
      <c r="BD1232" t="s">
        <v>17215</v>
      </c>
    </row>
    <row r="1233" spans="2:56" ht="18" x14ac:dyDescent="0.25">
      <c r="B1233">
        <v>1</v>
      </c>
      <c r="C1233" t="s">
        <v>14538</v>
      </c>
      <c r="G1233" t="s">
        <v>14078</v>
      </c>
      <c r="H1233" s="352" t="s">
        <v>11553</v>
      </c>
      <c r="I1233" t="s">
        <v>16080</v>
      </c>
      <c r="J1233" s="352" t="s">
        <v>14439</v>
      </c>
      <c r="K1233">
        <v>900</v>
      </c>
      <c r="L1233">
        <v>211</v>
      </c>
      <c r="Q1233" s="219">
        <v>7.8</v>
      </c>
      <c r="R1233" s="219">
        <v>0.1</v>
      </c>
      <c r="T1233" s="219">
        <v>2422</v>
      </c>
      <c r="U1233" s="219">
        <v>47</v>
      </c>
      <c r="W1233" s="219">
        <v>2246</v>
      </c>
      <c r="X1233" s="219">
        <v>41</v>
      </c>
      <c r="AC1233">
        <v>2.2999999999999998</v>
      </c>
      <c r="AD1233">
        <v>0.5</v>
      </c>
      <c r="AR1233" s="219">
        <v>3.7</v>
      </c>
      <c r="AS1233" s="219">
        <v>0.2</v>
      </c>
      <c r="AT1233" s="219">
        <v>27</v>
      </c>
      <c r="AU1233" s="219">
        <v>0.1</v>
      </c>
      <c r="AW1233" s="219">
        <v>33</v>
      </c>
      <c r="AX1233" s="219">
        <v>1</v>
      </c>
      <c r="AZ1233">
        <v>1</v>
      </c>
      <c r="BA1233">
        <v>1.9770000000000001</v>
      </c>
      <c r="BD1233" t="s">
        <v>17215</v>
      </c>
    </row>
    <row r="1234" spans="2:56" ht="18" x14ac:dyDescent="0.25">
      <c r="B1234">
        <v>1</v>
      </c>
      <c r="C1234" t="s">
        <v>14538</v>
      </c>
      <c r="G1234" t="s">
        <v>14078</v>
      </c>
      <c r="H1234" s="352" t="s">
        <v>11553</v>
      </c>
      <c r="I1234" t="s">
        <v>16080</v>
      </c>
      <c r="J1234" s="352" t="s">
        <v>14439</v>
      </c>
      <c r="K1234">
        <v>400</v>
      </c>
      <c r="L1234">
        <v>60</v>
      </c>
      <c r="Q1234" s="219">
        <v>8.1</v>
      </c>
      <c r="R1234" s="219">
        <v>0.05</v>
      </c>
      <c r="T1234" s="219">
        <v>2377</v>
      </c>
      <c r="U1234" s="219">
        <v>41</v>
      </c>
      <c r="W1234" s="219">
        <v>2057</v>
      </c>
      <c r="X1234" s="219">
        <v>43</v>
      </c>
      <c r="AC1234">
        <v>3.8</v>
      </c>
      <c r="AD1234">
        <v>3</v>
      </c>
      <c r="AR1234" s="219">
        <v>3.7</v>
      </c>
      <c r="AS1234" s="219">
        <v>0.2</v>
      </c>
      <c r="AT1234" s="219">
        <v>27</v>
      </c>
      <c r="AU1234" s="219">
        <v>0.1</v>
      </c>
      <c r="AW1234" s="219">
        <v>33</v>
      </c>
      <c r="AX1234" s="219">
        <v>1</v>
      </c>
      <c r="AZ1234">
        <v>1</v>
      </c>
      <c r="BA1234">
        <v>0.311</v>
      </c>
      <c r="BD1234" t="s">
        <v>17215</v>
      </c>
    </row>
    <row r="1235" spans="2:56" ht="18" x14ac:dyDescent="0.25">
      <c r="B1235">
        <v>1</v>
      </c>
      <c r="C1235" t="s">
        <v>14538</v>
      </c>
      <c r="G1235" t="s">
        <v>14078</v>
      </c>
      <c r="H1235" s="352" t="s">
        <v>11553</v>
      </c>
      <c r="I1235" t="s">
        <v>16081</v>
      </c>
      <c r="J1235" s="352" t="s">
        <v>14439</v>
      </c>
      <c r="K1235">
        <v>1290</v>
      </c>
      <c r="L1235">
        <v>247</v>
      </c>
      <c r="Q1235" s="219">
        <v>7.6</v>
      </c>
      <c r="R1235" s="219">
        <v>0.08</v>
      </c>
      <c r="T1235" s="219">
        <v>2447</v>
      </c>
      <c r="U1235" s="219">
        <v>77</v>
      </c>
      <c r="W1235" s="219">
        <v>2311</v>
      </c>
      <c r="X1235" s="219">
        <v>77</v>
      </c>
      <c r="AC1235">
        <v>2</v>
      </c>
      <c r="AD1235">
        <v>0.4</v>
      </c>
      <c r="AR1235" s="219">
        <v>3.7</v>
      </c>
      <c r="AS1235" s="219">
        <v>0.2</v>
      </c>
      <c r="AT1235" s="219">
        <v>30.3</v>
      </c>
      <c r="AU1235" s="219">
        <v>0.5</v>
      </c>
      <c r="AW1235" s="219">
        <v>33</v>
      </c>
      <c r="AX1235" s="219">
        <v>1</v>
      </c>
      <c r="AZ1235">
        <v>1</v>
      </c>
      <c r="BA1235">
        <v>1.073</v>
      </c>
      <c r="BD1235" t="s">
        <v>17215</v>
      </c>
    </row>
    <row r="1236" spans="2:56" ht="18" x14ac:dyDescent="0.25">
      <c r="B1236">
        <v>1</v>
      </c>
      <c r="C1236" t="s">
        <v>14538</v>
      </c>
      <c r="G1236" t="s">
        <v>14078</v>
      </c>
      <c r="H1236" s="352" t="s">
        <v>11553</v>
      </c>
      <c r="I1236" t="s">
        <v>16080</v>
      </c>
      <c r="J1236" s="352" t="s">
        <v>14439</v>
      </c>
      <c r="K1236">
        <v>1290</v>
      </c>
      <c r="L1236">
        <v>247</v>
      </c>
      <c r="Q1236" s="219">
        <v>7.6</v>
      </c>
      <c r="R1236" s="219">
        <v>0.08</v>
      </c>
      <c r="T1236" s="219">
        <v>2447</v>
      </c>
      <c r="U1236" s="219">
        <v>77</v>
      </c>
      <c r="W1236" s="219">
        <v>2311</v>
      </c>
      <c r="X1236" s="219">
        <v>77</v>
      </c>
      <c r="AC1236">
        <v>2</v>
      </c>
      <c r="AD1236">
        <v>0.4</v>
      </c>
      <c r="AR1236" s="219">
        <v>3.7</v>
      </c>
      <c r="AS1236" s="219">
        <v>0.2</v>
      </c>
      <c r="AT1236" s="219">
        <v>30.3</v>
      </c>
      <c r="AU1236" s="219">
        <v>0.5</v>
      </c>
      <c r="AW1236" s="219">
        <v>33</v>
      </c>
      <c r="AX1236" s="219">
        <v>1</v>
      </c>
      <c r="AZ1236">
        <v>1</v>
      </c>
      <c r="BA1236">
        <v>0.57699999999999996</v>
      </c>
      <c r="BD1236" t="s">
        <v>17215</v>
      </c>
    </row>
    <row r="1237" spans="2:56" ht="18" x14ac:dyDescent="0.25">
      <c r="B1237">
        <v>1</v>
      </c>
      <c r="C1237" t="s">
        <v>14538</v>
      </c>
      <c r="G1237" t="s">
        <v>14078</v>
      </c>
      <c r="H1237" s="352" t="s">
        <v>11553</v>
      </c>
      <c r="I1237" t="s">
        <v>16081</v>
      </c>
      <c r="J1237" s="352" t="s">
        <v>14439</v>
      </c>
      <c r="K1237">
        <v>400</v>
      </c>
      <c r="L1237">
        <v>49</v>
      </c>
      <c r="Q1237" s="219">
        <v>8.1</v>
      </c>
      <c r="R1237" s="219">
        <v>0.04</v>
      </c>
      <c r="T1237" s="219">
        <v>2406</v>
      </c>
      <c r="U1237" s="219">
        <v>47</v>
      </c>
      <c r="W1237" s="219">
        <v>2052</v>
      </c>
      <c r="X1237" s="219">
        <v>38</v>
      </c>
      <c r="AC1237">
        <v>4.3</v>
      </c>
      <c r="AD1237">
        <v>4</v>
      </c>
      <c r="AR1237" s="219">
        <v>3.7</v>
      </c>
      <c r="AS1237" s="219">
        <v>0.2</v>
      </c>
      <c r="AT1237" s="219">
        <v>30.3</v>
      </c>
      <c r="AU1237" s="219">
        <v>0.5</v>
      </c>
      <c r="AW1237" s="219">
        <v>33</v>
      </c>
      <c r="AX1237" s="219">
        <v>1</v>
      </c>
      <c r="AZ1237">
        <v>1</v>
      </c>
      <c r="BA1237">
        <v>0.63300000000000001</v>
      </c>
      <c r="BD1237" t="s">
        <v>17215</v>
      </c>
    </row>
    <row r="1238" spans="2:56" ht="18" x14ac:dyDescent="0.25">
      <c r="B1238">
        <v>1</v>
      </c>
      <c r="C1238" t="s">
        <v>14538</v>
      </c>
      <c r="G1238" t="s">
        <v>14078</v>
      </c>
      <c r="H1238" s="352" t="s">
        <v>11553</v>
      </c>
      <c r="I1238" t="s">
        <v>16080</v>
      </c>
      <c r="J1238" s="352" t="s">
        <v>14439</v>
      </c>
      <c r="K1238">
        <v>1340</v>
      </c>
      <c r="L1238">
        <v>207</v>
      </c>
      <c r="Q1238" s="219">
        <v>7.6</v>
      </c>
      <c r="R1238" s="219">
        <v>0.06</v>
      </c>
      <c r="T1238" s="219">
        <v>2442</v>
      </c>
      <c r="U1238" s="219">
        <v>33</v>
      </c>
      <c r="W1238" s="219">
        <v>2336</v>
      </c>
      <c r="X1238" s="219">
        <v>33</v>
      </c>
      <c r="AC1238">
        <v>1.7</v>
      </c>
      <c r="AD1238">
        <v>0.2</v>
      </c>
      <c r="AR1238" s="219">
        <v>3.7</v>
      </c>
      <c r="AS1238" s="219">
        <v>0.2</v>
      </c>
      <c r="AT1238" s="219">
        <v>27</v>
      </c>
      <c r="AU1238" s="219">
        <v>0.1</v>
      </c>
      <c r="AW1238" s="219">
        <v>33</v>
      </c>
      <c r="AX1238" s="219">
        <v>1</v>
      </c>
      <c r="AZ1238">
        <v>1</v>
      </c>
      <c r="BA1238">
        <v>0.60699999999999998</v>
      </c>
      <c r="BD1238" t="s">
        <v>17215</v>
      </c>
    </row>
    <row r="1239" spans="2:56" ht="18" x14ac:dyDescent="0.25">
      <c r="B1239">
        <v>1</v>
      </c>
      <c r="C1239" t="s">
        <v>14538</v>
      </c>
      <c r="G1239" t="s">
        <v>14078</v>
      </c>
      <c r="H1239" s="352" t="s">
        <v>11553</v>
      </c>
      <c r="I1239" t="s">
        <v>16081</v>
      </c>
      <c r="J1239" s="352" t="s">
        <v>14439</v>
      </c>
      <c r="K1239">
        <v>950</v>
      </c>
      <c r="L1239">
        <v>196</v>
      </c>
      <c r="Q1239" s="219">
        <v>7.8</v>
      </c>
      <c r="R1239" s="219">
        <v>0.09</v>
      </c>
      <c r="T1239" s="219">
        <v>2460</v>
      </c>
      <c r="U1239" s="219">
        <v>52</v>
      </c>
      <c r="W1239" s="219">
        <v>2268</v>
      </c>
      <c r="X1239" s="219">
        <v>54</v>
      </c>
      <c r="AC1239">
        <v>2.5</v>
      </c>
      <c r="AD1239">
        <v>0.5</v>
      </c>
      <c r="AR1239" s="219">
        <v>3.7</v>
      </c>
      <c r="AS1239" s="219">
        <v>0.2</v>
      </c>
      <c r="AT1239" s="219">
        <v>30.3</v>
      </c>
      <c r="AU1239" s="219">
        <v>0.5</v>
      </c>
      <c r="AW1239" s="219">
        <v>33</v>
      </c>
      <c r="AX1239" s="219">
        <v>1</v>
      </c>
      <c r="AZ1239">
        <v>1</v>
      </c>
      <c r="BA1239">
        <v>-4.7E-2</v>
      </c>
      <c r="BD1239" t="s">
        <v>17215</v>
      </c>
    </row>
    <row r="1240" spans="2:56" ht="18" x14ac:dyDescent="0.25">
      <c r="B1240">
        <v>1</v>
      </c>
      <c r="C1240" t="s">
        <v>14538</v>
      </c>
      <c r="G1240" t="s">
        <v>14078</v>
      </c>
      <c r="H1240" s="352" t="s">
        <v>11553</v>
      </c>
      <c r="I1240" t="s">
        <v>16080</v>
      </c>
      <c r="J1240" s="352" t="s">
        <v>14439</v>
      </c>
      <c r="K1240">
        <v>900</v>
      </c>
      <c r="L1240">
        <v>211</v>
      </c>
      <c r="Q1240" s="219">
        <v>7.8</v>
      </c>
      <c r="R1240" s="219">
        <v>0.1</v>
      </c>
      <c r="T1240" s="219">
        <v>2422</v>
      </c>
      <c r="U1240" s="219">
        <v>47</v>
      </c>
      <c r="W1240" s="219">
        <v>2246</v>
      </c>
      <c r="X1240" s="219">
        <v>41</v>
      </c>
      <c r="AC1240">
        <v>2.2999999999999998</v>
      </c>
      <c r="AD1240">
        <v>0.5</v>
      </c>
      <c r="AR1240" s="219">
        <v>3.7</v>
      </c>
      <c r="AS1240" s="219">
        <v>0.2</v>
      </c>
      <c r="AT1240" s="219">
        <v>27</v>
      </c>
      <c r="AU1240" s="219">
        <v>0.1</v>
      </c>
      <c r="AW1240" s="219">
        <v>33</v>
      </c>
      <c r="AX1240" s="219">
        <v>1</v>
      </c>
      <c r="AZ1240">
        <v>1</v>
      </c>
      <c r="BA1240">
        <v>0.92800000000000005</v>
      </c>
      <c r="BD1240" t="s">
        <v>17215</v>
      </c>
    </row>
    <row r="1241" spans="2:56" ht="18" x14ac:dyDescent="0.25">
      <c r="B1241">
        <v>1</v>
      </c>
      <c r="C1241" t="s">
        <v>14538</v>
      </c>
      <c r="G1241" t="s">
        <v>14078</v>
      </c>
      <c r="H1241" s="352" t="s">
        <v>11553</v>
      </c>
      <c r="I1241" t="s">
        <v>16080</v>
      </c>
      <c r="J1241" s="352" t="s">
        <v>14439</v>
      </c>
      <c r="K1241">
        <v>400</v>
      </c>
      <c r="L1241">
        <v>49</v>
      </c>
      <c r="Q1241" s="219">
        <v>8.1</v>
      </c>
      <c r="R1241" s="219">
        <v>0.04</v>
      </c>
      <c r="T1241" s="219">
        <v>2406</v>
      </c>
      <c r="U1241" s="219">
        <v>47</v>
      </c>
      <c r="W1241" s="219">
        <v>2052</v>
      </c>
      <c r="X1241" s="219">
        <v>38</v>
      </c>
      <c r="AC1241">
        <v>4.3</v>
      </c>
      <c r="AD1241">
        <v>4</v>
      </c>
      <c r="AR1241" s="219">
        <v>3.7</v>
      </c>
      <c r="AS1241" s="219">
        <v>0.2</v>
      </c>
      <c r="AT1241" s="219">
        <v>30.3</v>
      </c>
      <c r="AU1241" s="219">
        <v>0.5</v>
      </c>
      <c r="AW1241" s="219">
        <v>33</v>
      </c>
      <c r="AX1241" s="219">
        <v>1</v>
      </c>
      <c r="AZ1241">
        <v>1</v>
      </c>
      <c r="BA1241">
        <v>0.88400000000000001</v>
      </c>
      <c r="BD1241" t="s">
        <v>17215</v>
      </c>
    </row>
    <row r="1242" spans="2:56" ht="18" x14ac:dyDescent="0.25">
      <c r="B1242">
        <v>1</v>
      </c>
      <c r="C1242" t="s">
        <v>14538</v>
      </c>
      <c r="G1242" t="s">
        <v>14078</v>
      </c>
      <c r="H1242" s="352" t="s">
        <v>11553</v>
      </c>
      <c r="I1242" t="s">
        <v>16080</v>
      </c>
      <c r="J1242" s="352" t="s">
        <v>14439</v>
      </c>
      <c r="K1242">
        <v>1340</v>
      </c>
      <c r="L1242">
        <v>207</v>
      </c>
      <c r="Q1242" s="219">
        <v>7.6</v>
      </c>
      <c r="R1242" s="219">
        <v>0.06</v>
      </c>
      <c r="T1242" s="219">
        <v>2442</v>
      </c>
      <c r="U1242" s="219">
        <v>33</v>
      </c>
      <c r="W1242" s="219">
        <v>2336</v>
      </c>
      <c r="X1242" s="219">
        <v>33</v>
      </c>
      <c r="AC1242">
        <v>1.7</v>
      </c>
      <c r="AD1242">
        <v>0.2</v>
      </c>
      <c r="AR1242" s="219">
        <v>3.7</v>
      </c>
      <c r="AS1242" s="219">
        <v>0.2</v>
      </c>
      <c r="AT1242" s="219">
        <v>27</v>
      </c>
      <c r="AU1242" s="219">
        <v>0.1</v>
      </c>
      <c r="AW1242" s="219">
        <v>33</v>
      </c>
      <c r="AX1242" s="219">
        <v>1</v>
      </c>
      <c r="AZ1242">
        <v>1</v>
      </c>
      <c r="BA1242">
        <v>0.78200000000000003</v>
      </c>
      <c r="BD1242" t="s">
        <v>17215</v>
      </c>
    </row>
    <row r="1243" spans="2:56" ht="18" x14ac:dyDescent="0.25">
      <c r="B1243">
        <v>1</v>
      </c>
      <c r="C1243" t="s">
        <v>14538</v>
      </c>
      <c r="G1243" t="s">
        <v>14078</v>
      </c>
      <c r="H1243" s="352" t="s">
        <v>11553</v>
      </c>
      <c r="I1243" t="s">
        <v>16080</v>
      </c>
      <c r="J1243" s="352" t="s">
        <v>14439</v>
      </c>
      <c r="K1243">
        <v>400</v>
      </c>
      <c r="L1243">
        <v>60</v>
      </c>
      <c r="Q1243" s="219">
        <v>8.1</v>
      </c>
      <c r="R1243" s="219">
        <v>0.05</v>
      </c>
      <c r="T1243" s="219">
        <v>2377</v>
      </c>
      <c r="U1243" s="219">
        <v>41</v>
      </c>
      <c r="W1243" s="219">
        <v>2057</v>
      </c>
      <c r="X1243" s="219">
        <v>43</v>
      </c>
      <c r="AC1243">
        <v>3.8</v>
      </c>
      <c r="AD1243">
        <v>3</v>
      </c>
      <c r="AR1243" s="219">
        <v>3.7</v>
      </c>
      <c r="AS1243" s="219">
        <v>0.2</v>
      </c>
      <c r="AT1243" s="219">
        <v>27</v>
      </c>
      <c r="AU1243" s="219">
        <v>0.1</v>
      </c>
      <c r="AW1243" s="219">
        <v>33</v>
      </c>
      <c r="AX1243" s="219">
        <v>1</v>
      </c>
      <c r="AZ1243">
        <v>1</v>
      </c>
      <c r="BA1243">
        <v>1.0860000000000001</v>
      </c>
      <c r="BD1243" t="s">
        <v>17215</v>
      </c>
    </row>
    <row r="1244" spans="2:56" ht="18" x14ac:dyDescent="0.25">
      <c r="B1244">
        <v>1</v>
      </c>
      <c r="C1244" t="s">
        <v>14538</v>
      </c>
      <c r="G1244" t="s">
        <v>14078</v>
      </c>
      <c r="H1244" s="352" t="s">
        <v>11553</v>
      </c>
      <c r="I1244" t="s">
        <v>16080</v>
      </c>
      <c r="J1244" s="352" t="s">
        <v>14439</v>
      </c>
      <c r="K1244">
        <v>950</v>
      </c>
      <c r="L1244">
        <v>196</v>
      </c>
      <c r="Q1244" s="219">
        <v>7.8</v>
      </c>
      <c r="R1244" s="219">
        <v>0.09</v>
      </c>
      <c r="T1244" s="219">
        <v>2460</v>
      </c>
      <c r="U1244" s="219">
        <v>52</v>
      </c>
      <c r="W1244" s="219">
        <v>2268</v>
      </c>
      <c r="X1244" s="219">
        <v>54</v>
      </c>
      <c r="AC1244">
        <v>2.5</v>
      </c>
      <c r="AD1244">
        <v>0.5</v>
      </c>
      <c r="AR1244" s="219">
        <v>3.7</v>
      </c>
      <c r="AS1244" s="219">
        <v>0.2</v>
      </c>
      <c r="AT1244" s="219">
        <v>30.3</v>
      </c>
      <c r="AU1244" s="219">
        <v>0.5</v>
      </c>
      <c r="AW1244" s="219">
        <v>33</v>
      </c>
      <c r="AX1244" s="219">
        <v>1</v>
      </c>
      <c r="AZ1244">
        <v>1</v>
      </c>
      <c r="BA1244">
        <v>0.41</v>
      </c>
      <c r="BD1244" t="s">
        <v>17215</v>
      </c>
    </row>
    <row r="1245" spans="2:56" ht="18" x14ac:dyDescent="0.25">
      <c r="B1245">
        <v>1</v>
      </c>
      <c r="C1245" t="s">
        <v>14538</v>
      </c>
      <c r="G1245" t="s">
        <v>14078</v>
      </c>
      <c r="H1245" s="352" t="s">
        <v>11553</v>
      </c>
      <c r="I1245" t="s">
        <v>16080</v>
      </c>
      <c r="J1245" s="352" t="s">
        <v>14439</v>
      </c>
      <c r="K1245">
        <v>950</v>
      </c>
      <c r="L1245">
        <v>196</v>
      </c>
      <c r="Q1245" s="219">
        <v>7.8</v>
      </c>
      <c r="R1245" s="219">
        <v>0.09</v>
      </c>
      <c r="T1245" s="219">
        <v>2460</v>
      </c>
      <c r="U1245" s="219">
        <v>52</v>
      </c>
      <c r="W1245" s="219">
        <v>2268</v>
      </c>
      <c r="X1245" s="219">
        <v>54</v>
      </c>
      <c r="AC1245">
        <v>2.5</v>
      </c>
      <c r="AD1245">
        <v>0.5</v>
      </c>
      <c r="AR1245" s="219">
        <v>3.7</v>
      </c>
      <c r="AS1245" s="219">
        <v>0.2</v>
      </c>
      <c r="AT1245" s="219">
        <v>30.3</v>
      </c>
      <c r="AU1245" s="219">
        <v>0.5</v>
      </c>
      <c r="AW1245" s="219">
        <v>33</v>
      </c>
      <c r="AX1245" s="219">
        <v>1</v>
      </c>
      <c r="AZ1245">
        <v>1</v>
      </c>
      <c r="BA1245">
        <v>0.129</v>
      </c>
      <c r="BD1245" t="s">
        <v>17215</v>
      </c>
    </row>
    <row r="1246" spans="2:56" ht="18" x14ac:dyDescent="0.25">
      <c r="B1246">
        <v>1</v>
      </c>
      <c r="C1246" t="s">
        <v>14538</v>
      </c>
      <c r="G1246" t="s">
        <v>14078</v>
      </c>
      <c r="H1246" s="352" t="s">
        <v>11553</v>
      </c>
      <c r="I1246" t="s">
        <v>16080</v>
      </c>
      <c r="J1246" s="352" t="s">
        <v>14439</v>
      </c>
      <c r="K1246">
        <v>1290</v>
      </c>
      <c r="L1246">
        <v>247</v>
      </c>
      <c r="Q1246" s="219">
        <v>7.6</v>
      </c>
      <c r="R1246" s="219">
        <v>0.08</v>
      </c>
      <c r="T1246" s="219">
        <v>2447</v>
      </c>
      <c r="U1246" s="219">
        <v>77</v>
      </c>
      <c r="W1246" s="219">
        <v>2311</v>
      </c>
      <c r="X1246" s="219">
        <v>77</v>
      </c>
      <c r="AC1246">
        <v>2</v>
      </c>
      <c r="AD1246">
        <v>0.4</v>
      </c>
      <c r="AR1246" s="219">
        <v>3.7</v>
      </c>
      <c r="AS1246" s="219">
        <v>0.2</v>
      </c>
      <c r="AT1246" s="219">
        <v>30.3</v>
      </c>
      <c r="AU1246" s="219">
        <v>0.5</v>
      </c>
      <c r="AW1246" s="219">
        <v>33</v>
      </c>
      <c r="AX1246" s="219">
        <v>1</v>
      </c>
      <c r="AZ1246">
        <v>1</v>
      </c>
      <c r="BA1246">
        <v>0.6</v>
      </c>
      <c r="BD1246" t="s">
        <v>17215</v>
      </c>
    </row>
    <row r="1247" spans="2:56" ht="18" x14ac:dyDescent="0.25">
      <c r="B1247">
        <v>1</v>
      </c>
      <c r="C1247" t="s">
        <v>14538</v>
      </c>
      <c r="G1247" t="s">
        <v>14078</v>
      </c>
      <c r="H1247" s="352" t="s">
        <v>11553</v>
      </c>
      <c r="I1247" t="s">
        <v>16080</v>
      </c>
      <c r="J1247" s="352" t="s">
        <v>14439</v>
      </c>
      <c r="K1247">
        <v>900</v>
      </c>
      <c r="L1247">
        <v>211</v>
      </c>
      <c r="Q1247" s="219">
        <v>7.8</v>
      </c>
      <c r="R1247" s="219">
        <v>0.1</v>
      </c>
      <c r="T1247" s="219">
        <v>2422</v>
      </c>
      <c r="U1247" s="219">
        <v>47</v>
      </c>
      <c r="W1247" s="219">
        <v>2246</v>
      </c>
      <c r="X1247" s="219">
        <v>41</v>
      </c>
      <c r="AC1247">
        <v>2.2999999999999998</v>
      </c>
      <c r="AD1247">
        <v>0.5</v>
      </c>
      <c r="AR1247" s="219">
        <v>3.7</v>
      </c>
      <c r="AS1247" s="219">
        <v>0.2</v>
      </c>
      <c r="AT1247" s="219">
        <v>27</v>
      </c>
      <c r="AU1247" s="219">
        <v>0.1</v>
      </c>
      <c r="AW1247" s="219">
        <v>33</v>
      </c>
      <c r="AX1247" s="219">
        <v>1</v>
      </c>
      <c r="AZ1247">
        <v>1</v>
      </c>
      <c r="BA1247">
        <v>9.0999999999999998E-2</v>
      </c>
      <c r="BD1247" t="s">
        <v>17215</v>
      </c>
    </row>
    <row r="1248" spans="2:56" ht="18" x14ac:dyDescent="0.25">
      <c r="B1248">
        <v>1</v>
      </c>
      <c r="C1248" t="s">
        <v>14538</v>
      </c>
      <c r="G1248" t="s">
        <v>14078</v>
      </c>
      <c r="H1248" s="352" t="s">
        <v>11553</v>
      </c>
      <c r="I1248" t="s">
        <v>16080</v>
      </c>
      <c r="J1248" s="352" t="s">
        <v>14439</v>
      </c>
      <c r="K1248">
        <v>1340</v>
      </c>
      <c r="L1248">
        <v>207</v>
      </c>
      <c r="Q1248" s="219">
        <v>7.6</v>
      </c>
      <c r="R1248" s="219">
        <v>0.06</v>
      </c>
      <c r="T1248" s="219">
        <v>2442</v>
      </c>
      <c r="U1248" s="219">
        <v>33</v>
      </c>
      <c r="W1248" s="219">
        <v>2336</v>
      </c>
      <c r="X1248" s="219">
        <v>33</v>
      </c>
      <c r="AC1248">
        <v>1.7</v>
      </c>
      <c r="AD1248">
        <v>0.2</v>
      </c>
      <c r="AR1248" s="219">
        <v>3.7</v>
      </c>
      <c r="AS1248" s="219">
        <v>0.2</v>
      </c>
      <c r="AT1248" s="219">
        <v>27</v>
      </c>
      <c r="AU1248" s="219">
        <v>0.1</v>
      </c>
      <c r="AW1248" s="219">
        <v>33</v>
      </c>
      <c r="AX1248" s="219">
        <v>1</v>
      </c>
      <c r="AZ1248">
        <v>1</v>
      </c>
      <c r="BA1248">
        <v>0.871</v>
      </c>
      <c r="BD1248" t="s">
        <v>17215</v>
      </c>
    </row>
    <row r="1249" spans="2:56" ht="18" x14ac:dyDescent="0.25">
      <c r="B1249">
        <v>1</v>
      </c>
      <c r="C1249" t="s">
        <v>14538</v>
      </c>
      <c r="G1249" t="s">
        <v>14078</v>
      </c>
      <c r="H1249" s="352" t="s">
        <v>11553</v>
      </c>
      <c r="I1249" t="s">
        <v>16080</v>
      </c>
      <c r="J1249" s="352" t="s">
        <v>14439</v>
      </c>
      <c r="K1249">
        <v>900</v>
      </c>
      <c r="L1249">
        <v>211</v>
      </c>
      <c r="Q1249" s="219">
        <v>7.8</v>
      </c>
      <c r="R1249" s="219">
        <v>0.1</v>
      </c>
      <c r="T1249" s="219">
        <v>2422</v>
      </c>
      <c r="U1249" s="219">
        <v>47</v>
      </c>
      <c r="W1249" s="219">
        <v>2246</v>
      </c>
      <c r="X1249" s="219">
        <v>41</v>
      </c>
      <c r="AC1249">
        <v>2.2999999999999998</v>
      </c>
      <c r="AD1249">
        <v>0.5</v>
      </c>
      <c r="AR1249" s="219">
        <v>3.7</v>
      </c>
      <c r="AS1249" s="219">
        <v>0.2</v>
      </c>
      <c r="AT1249" s="219">
        <v>27</v>
      </c>
      <c r="AU1249" s="219">
        <v>0.1</v>
      </c>
      <c r="AW1249" s="219">
        <v>33</v>
      </c>
      <c r="AX1249" s="219">
        <v>1</v>
      </c>
      <c r="AZ1249">
        <v>1</v>
      </c>
      <c r="BA1249">
        <v>1.0620000000000001</v>
      </c>
      <c r="BD1249" t="s">
        <v>17215</v>
      </c>
    </row>
    <row r="1250" spans="2:56" ht="18" x14ac:dyDescent="0.25">
      <c r="B1250">
        <v>1</v>
      </c>
      <c r="C1250" t="s">
        <v>14538</v>
      </c>
      <c r="G1250" t="s">
        <v>14078</v>
      </c>
      <c r="H1250" s="352" t="s">
        <v>11553</v>
      </c>
      <c r="I1250" t="s">
        <v>16080</v>
      </c>
      <c r="J1250" s="352" t="s">
        <v>14439</v>
      </c>
      <c r="K1250">
        <v>400</v>
      </c>
      <c r="L1250">
        <v>49</v>
      </c>
      <c r="Q1250" s="219">
        <v>8.1</v>
      </c>
      <c r="R1250" s="219">
        <v>0.04</v>
      </c>
      <c r="T1250" s="219">
        <v>2406</v>
      </c>
      <c r="U1250" s="219">
        <v>47</v>
      </c>
      <c r="W1250" s="219">
        <v>2052</v>
      </c>
      <c r="X1250" s="219">
        <v>38</v>
      </c>
      <c r="AC1250">
        <v>4.3</v>
      </c>
      <c r="AD1250">
        <v>4</v>
      </c>
      <c r="AR1250" s="219">
        <v>3.7</v>
      </c>
      <c r="AS1250" s="219">
        <v>0.2</v>
      </c>
      <c r="AT1250" s="219">
        <v>30.3</v>
      </c>
      <c r="AU1250" s="219">
        <v>0.5</v>
      </c>
      <c r="AW1250" s="219">
        <v>33</v>
      </c>
      <c r="AX1250" s="219">
        <v>1</v>
      </c>
      <c r="AZ1250">
        <v>1</v>
      </c>
      <c r="BA1250">
        <v>0.255</v>
      </c>
      <c r="BD1250" t="s">
        <v>17215</v>
      </c>
    </row>
    <row r="1251" spans="2:56" ht="18" x14ac:dyDescent="0.25">
      <c r="B1251">
        <v>1</v>
      </c>
      <c r="C1251" t="s">
        <v>14538</v>
      </c>
      <c r="G1251" t="s">
        <v>14078</v>
      </c>
      <c r="H1251" s="352" t="s">
        <v>11553</v>
      </c>
      <c r="I1251" t="s">
        <v>16080</v>
      </c>
      <c r="J1251" s="352" t="s">
        <v>14439</v>
      </c>
      <c r="K1251">
        <v>900</v>
      </c>
      <c r="L1251">
        <v>211</v>
      </c>
      <c r="Q1251" s="219">
        <v>7.8</v>
      </c>
      <c r="R1251" s="219">
        <v>0.1</v>
      </c>
      <c r="T1251" s="219">
        <v>2422</v>
      </c>
      <c r="U1251" s="219">
        <v>47</v>
      </c>
      <c r="W1251" s="219">
        <v>2246</v>
      </c>
      <c r="X1251" s="219">
        <v>41</v>
      </c>
      <c r="AC1251">
        <v>2.2999999999999998</v>
      </c>
      <c r="AD1251">
        <v>0.5</v>
      </c>
      <c r="AR1251" s="219">
        <v>3.7</v>
      </c>
      <c r="AS1251" s="219">
        <v>0.2</v>
      </c>
      <c r="AT1251" s="219">
        <v>27</v>
      </c>
      <c r="AU1251" s="219">
        <v>0.1</v>
      </c>
      <c r="AW1251" s="219">
        <v>33</v>
      </c>
      <c r="AX1251" s="219">
        <v>1</v>
      </c>
      <c r="AZ1251">
        <v>1</v>
      </c>
      <c r="BA1251">
        <v>0.80600000000000005</v>
      </c>
      <c r="BD1251" t="s">
        <v>17215</v>
      </c>
    </row>
    <row r="1252" spans="2:56" ht="18" x14ac:dyDescent="0.25">
      <c r="B1252">
        <v>1</v>
      </c>
      <c r="C1252" t="s">
        <v>14538</v>
      </c>
      <c r="G1252" t="s">
        <v>14078</v>
      </c>
      <c r="H1252" s="352" t="s">
        <v>11553</v>
      </c>
      <c r="I1252" t="s">
        <v>16080</v>
      </c>
      <c r="J1252" s="352" t="s">
        <v>14439</v>
      </c>
      <c r="K1252">
        <v>950</v>
      </c>
      <c r="L1252">
        <v>196</v>
      </c>
      <c r="Q1252" s="219">
        <v>7.8</v>
      </c>
      <c r="R1252" s="219">
        <v>0.09</v>
      </c>
      <c r="T1252" s="219">
        <v>2460</v>
      </c>
      <c r="U1252" s="219">
        <v>52</v>
      </c>
      <c r="W1252" s="219">
        <v>2268</v>
      </c>
      <c r="X1252" s="219">
        <v>54</v>
      </c>
      <c r="AC1252">
        <v>2.5</v>
      </c>
      <c r="AD1252">
        <v>0.5</v>
      </c>
      <c r="AR1252" s="219">
        <v>3.7</v>
      </c>
      <c r="AS1252" s="219">
        <v>0.2</v>
      </c>
      <c r="AT1252" s="219">
        <v>30.3</v>
      </c>
      <c r="AU1252" s="219">
        <v>0.5</v>
      </c>
      <c r="AW1252" s="219">
        <v>33</v>
      </c>
      <c r="AX1252" s="219">
        <v>1</v>
      </c>
      <c r="AZ1252">
        <v>1</v>
      </c>
      <c r="BA1252">
        <v>0.66100000000000003</v>
      </c>
      <c r="BD1252" t="s">
        <v>17215</v>
      </c>
    </row>
    <row r="1253" spans="2:56" ht="18" x14ac:dyDescent="0.25">
      <c r="B1253">
        <v>1</v>
      </c>
      <c r="C1253" t="s">
        <v>14538</v>
      </c>
      <c r="G1253" t="s">
        <v>14078</v>
      </c>
      <c r="H1253" s="352" t="s">
        <v>11553</v>
      </c>
      <c r="I1253" t="s">
        <v>16081</v>
      </c>
      <c r="J1253" s="352" t="s">
        <v>14439</v>
      </c>
      <c r="K1253">
        <v>950</v>
      </c>
      <c r="L1253">
        <v>196</v>
      </c>
      <c r="Q1253" s="219">
        <v>7.8</v>
      </c>
      <c r="R1253" s="219">
        <v>0.09</v>
      </c>
      <c r="T1253" s="219">
        <v>2460</v>
      </c>
      <c r="U1253" s="219">
        <v>52</v>
      </c>
      <c r="W1253" s="219">
        <v>2268</v>
      </c>
      <c r="X1253" s="219">
        <v>54</v>
      </c>
      <c r="AC1253">
        <v>2.5</v>
      </c>
      <c r="AD1253">
        <v>0.5</v>
      </c>
      <c r="AR1253" s="219">
        <v>3.7</v>
      </c>
      <c r="AS1253" s="219">
        <v>0.2</v>
      </c>
      <c r="AT1253" s="219">
        <v>30.3</v>
      </c>
      <c r="AU1253" s="219">
        <v>0.5</v>
      </c>
      <c r="AW1253" s="219">
        <v>33</v>
      </c>
      <c r="AX1253" s="219">
        <v>1</v>
      </c>
      <c r="AZ1253">
        <v>1</v>
      </c>
      <c r="BA1253">
        <v>0.29599999999999999</v>
      </c>
      <c r="BD1253" t="s">
        <v>17215</v>
      </c>
    </row>
    <row r="1254" spans="2:56" ht="18" x14ac:dyDescent="0.25">
      <c r="B1254">
        <v>1</v>
      </c>
      <c r="C1254" t="s">
        <v>14538</v>
      </c>
      <c r="G1254" t="s">
        <v>14078</v>
      </c>
      <c r="H1254" s="352" t="s">
        <v>11553</v>
      </c>
      <c r="I1254" t="s">
        <v>16081</v>
      </c>
      <c r="J1254" s="352" t="s">
        <v>14439</v>
      </c>
      <c r="K1254">
        <v>400</v>
      </c>
      <c r="L1254">
        <v>60</v>
      </c>
      <c r="Q1254" s="219">
        <v>8.1</v>
      </c>
      <c r="R1254" s="219">
        <v>0.05</v>
      </c>
      <c r="T1254" s="219">
        <v>2377</v>
      </c>
      <c r="U1254" s="219">
        <v>41</v>
      </c>
      <c r="W1254" s="219">
        <v>2057</v>
      </c>
      <c r="X1254" s="219">
        <v>43</v>
      </c>
      <c r="AC1254">
        <v>3.8</v>
      </c>
      <c r="AD1254">
        <v>3</v>
      </c>
      <c r="AR1254" s="219">
        <v>3.7</v>
      </c>
      <c r="AS1254" s="219">
        <v>0.2</v>
      </c>
      <c r="AT1254" s="219">
        <v>27</v>
      </c>
      <c r="AU1254" s="219">
        <v>0.1</v>
      </c>
      <c r="AW1254" s="219">
        <v>33</v>
      </c>
      <c r="AX1254" s="219">
        <v>1</v>
      </c>
      <c r="AZ1254">
        <v>1</v>
      </c>
      <c r="BA1254">
        <v>0.27500000000000002</v>
      </c>
      <c r="BD1254" t="s">
        <v>17215</v>
      </c>
    </row>
    <row r="1255" spans="2:56" ht="18" x14ac:dyDescent="0.25">
      <c r="B1255">
        <v>1</v>
      </c>
      <c r="C1255" t="s">
        <v>14538</v>
      </c>
      <c r="G1255" t="s">
        <v>14078</v>
      </c>
      <c r="H1255" s="352" t="s">
        <v>11553</v>
      </c>
      <c r="I1255" t="s">
        <v>16081</v>
      </c>
      <c r="J1255" s="352" t="s">
        <v>14439</v>
      </c>
      <c r="K1255">
        <v>900</v>
      </c>
      <c r="L1255">
        <v>211</v>
      </c>
      <c r="Q1255" s="219">
        <v>7.8</v>
      </c>
      <c r="R1255" s="219">
        <v>0.1</v>
      </c>
      <c r="T1255" s="219">
        <v>2422</v>
      </c>
      <c r="U1255" s="219">
        <v>47</v>
      </c>
      <c r="W1255" s="219">
        <v>2246</v>
      </c>
      <c r="X1255" s="219">
        <v>41</v>
      </c>
      <c r="AC1255">
        <v>2.2999999999999998</v>
      </c>
      <c r="AD1255">
        <v>0.5</v>
      </c>
      <c r="AR1255" s="219">
        <v>3.7</v>
      </c>
      <c r="AS1255" s="219">
        <v>0.2</v>
      </c>
      <c r="AT1255" s="219">
        <v>27</v>
      </c>
      <c r="AU1255" s="219">
        <v>0.1</v>
      </c>
      <c r="AW1255" s="219">
        <v>33</v>
      </c>
      <c r="AX1255" s="219">
        <v>1</v>
      </c>
      <c r="AZ1255">
        <v>1</v>
      </c>
      <c r="BA1255">
        <v>1.288</v>
      </c>
      <c r="BD1255" t="s">
        <v>17215</v>
      </c>
    </row>
    <row r="1256" spans="2:56" ht="18" x14ac:dyDescent="0.25">
      <c r="B1256">
        <v>1</v>
      </c>
      <c r="C1256" t="s">
        <v>14538</v>
      </c>
      <c r="G1256" t="s">
        <v>14078</v>
      </c>
      <c r="H1256" s="352" t="s">
        <v>11553</v>
      </c>
      <c r="I1256" t="s">
        <v>16081</v>
      </c>
      <c r="J1256" s="352" t="s">
        <v>14439</v>
      </c>
      <c r="K1256">
        <v>400</v>
      </c>
      <c r="L1256">
        <v>49</v>
      </c>
      <c r="Q1256" s="219">
        <v>8.1</v>
      </c>
      <c r="R1256" s="219">
        <v>0.04</v>
      </c>
      <c r="T1256" s="219">
        <v>2406</v>
      </c>
      <c r="U1256" s="219">
        <v>47</v>
      </c>
      <c r="W1256" s="219">
        <v>2052</v>
      </c>
      <c r="X1256" s="219">
        <v>38</v>
      </c>
      <c r="AC1256">
        <v>4.3</v>
      </c>
      <c r="AD1256">
        <v>4</v>
      </c>
      <c r="AR1256" s="219">
        <v>3.7</v>
      </c>
      <c r="AS1256" s="219">
        <v>0.2</v>
      </c>
      <c r="AT1256" s="219">
        <v>30.3</v>
      </c>
      <c r="AU1256" s="219">
        <v>0.5</v>
      </c>
      <c r="AW1256" s="219">
        <v>33</v>
      </c>
      <c r="AX1256" s="219">
        <v>1</v>
      </c>
      <c r="AZ1256">
        <v>1</v>
      </c>
      <c r="BA1256">
        <v>1.0920000000000001</v>
      </c>
      <c r="BD1256" t="s">
        <v>17215</v>
      </c>
    </row>
    <row r="1257" spans="2:56" ht="18" x14ac:dyDescent="0.25">
      <c r="B1257">
        <v>1</v>
      </c>
      <c r="C1257" t="s">
        <v>14538</v>
      </c>
      <c r="G1257" t="s">
        <v>14078</v>
      </c>
      <c r="H1257" s="352" t="s">
        <v>11553</v>
      </c>
      <c r="I1257" t="s">
        <v>16080</v>
      </c>
      <c r="J1257" s="352" t="s">
        <v>14439</v>
      </c>
      <c r="K1257">
        <v>400</v>
      </c>
      <c r="L1257">
        <v>49</v>
      </c>
      <c r="Q1257" s="219">
        <v>8.1</v>
      </c>
      <c r="R1257" s="219">
        <v>0.04</v>
      </c>
      <c r="T1257" s="219">
        <v>2406</v>
      </c>
      <c r="U1257" s="219">
        <v>47</v>
      </c>
      <c r="W1257" s="219">
        <v>2052</v>
      </c>
      <c r="X1257" s="219">
        <v>38</v>
      </c>
      <c r="AC1257">
        <v>4.3</v>
      </c>
      <c r="AD1257">
        <v>4</v>
      </c>
      <c r="AR1257" s="219">
        <v>3.7</v>
      </c>
      <c r="AS1257" s="219">
        <v>0.2</v>
      </c>
      <c r="AT1257" s="219">
        <v>30.3</v>
      </c>
      <c r="AU1257" s="219">
        <v>0.5</v>
      </c>
      <c r="AW1257" s="219">
        <v>33</v>
      </c>
      <c r="AX1257" s="219">
        <v>1</v>
      </c>
      <c r="AZ1257">
        <v>1</v>
      </c>
      <c r="BA1257">
        <v>0.29299999999999998</v>
      </c>
      <c r="BD1257" t="s">
        <v>17215</v>
      </c>
    </row>
    <row r="1258" spans="2:56" ht="18" x14ac:dyDescent="0.25">
      <c r="B1258">
        <v>1</v>
      </c>
      <c r="C1258" t="s">
        <v>14538</v>
      </c>
      <c r="G1258" t="s">
        <v>14078</v>
      </c>
      <c r="H1258" s="352" t="s">
        <v>11553</v>
      </c>
      <c r="I1258" t="s">
        <v>16080</v>
      </c>
      <c r="J1258" s="352" t="s">
        <v>14439</v>
      </c>
      <c r="K1258">
        <v>1290</v>
      </c>
      <c r="L1258">
        <v>247</v>
      </c>
      <c r="Q1258" s="219">
        <v>7.6</v>
      </c>
      <c r="R1258" s="219">
        <v>0.08</v>
      </c>
      <c r="T1258" s="219">
        <v>2447</v>
      </c>
      <c r="U1258" s="219">
        <v>77</v>
      </c>
      <c r="W1258" s="219">
        <v>2311</v>
      </c>
      <c r="X1258" s="219">
        <v>77</v>
      </c>
      <c r="AC1258">
        <v>2</v>
      </c>
      <c r="AD1258">
        <v>0.4</v>
      </c>
      <c r="AR1258" s="219">
        <v>3.7</v>
      </c>
      <c r="AS1258" s="219">
        <v>0.2</v>
      </c>
      <c r="AT1258" s="219">
        <v>30.3</v>
      </c>
      <c r="AU1258" s="219">
        <v>0.5</v>
      </c>
      <c r="AW1258" s="219">
        <v>33</v>
      </c>
      <c r="AX1258" s="219">
        <v>1</v>
      </c>
      <c r="AZ1258">
        <v>1</v>
      </c>
      <c r="BA1258">
        <v>0.90200000000000002</v>
      </c>
      <c r="BD1258" t="s">
        <v>17215</v>
      </c>
    </row>
    <row r="1259" spans="2:56" ht="18" x14ac:dyDescent="0.25">
      <c r="B1259">
        <v>1</v>
      </c>
      <c r="C1259" t="s">
        <v>14538</v>
      </c>
      <c r="G1259" t="s">
        <v>14078</v>
      </c>
      <c r="H1259" s="352" t="s">
        <v>11553</v>
      </c>
      <c r="I1259" t="s">
        <v>16080</v>
      </c>
      <c r="J1259" s="352" t="s">
        <v>14439</v>
      </c>
      <c r="K1259">
        <v>1340</v>
      </c>
      <c r="L1259">
        <v>207</v>
      </c>
      <c r="Q1259" s="219">
        <v>7.6</v>
      </c>
      <c r="R1259" s="219">
        <v>0.06</v>
      </c>
      <c r="T1259" s="219">
        <v>2442</v>
      </c>
      <c r="U1259" s="219">
        <v>33</v>
      </c>
      <c r="W1259" s="219">
        <v>2336</v>
      </c>
      <c r="X1259" s="219">
        <v>33</v>
      </c>
      <c r="AC1259">
        <v>1.7</v>
      </c>
      <c r="AD1259">
        <v>0.2</v>
      </c>
      <c r="AR1259" s="219">
        <v>3.7</v>
      </c>
      <c r="AS1259" s="219">
        <v>0.2</v>
      </c>
      <c r="AT1259" s="219">
        <v>27</v>
      </c>
      <c r="AU1259" s="219">
        <v>0.1</v>
      </c>
      <c r="AW1259" s="219">
        <v>33</v>
      </c>
      <c r="AX1259" s="219">
        <v>1</v>
      </c>
      <c r="AZ1259">
        <v>1</v>
      </c>
      <c r="BA1259">
        <v>8.2000000000000003E-2</v>
      </c>
      <c r="BD1259" t="s">
        <v>17215</v>
      </c>
    </row>
    <row r="1260" spans="2:56" ht="18" x14ac:dyDescent="0.25">
      <c r="B1260">
        <v>1</v>
      </c>
      <c r="C1260" t="s">
        <v>14538</v>
      </c>
      <c r="G1260" t="s">
        <v>14078</v>
      </c>
      <c r="H1260" s="352" t="s">
        <v>11553</v>
      </c>
      <c r="I1260" t="s">
        <v>16081</v>
      </c>
      <c r="J1260" s="352" t="s">
        <v>14439</v>
      </c>
      <c r="K1260">
        <v>1340</v>
      </c>
      <c r="L1260">
        <v>207</v>
      </c>
      <c r="Q1260" s="219">
        <v>7.6</v>
      </c>
      <c r="R1260" s="219">
        <v>0.06</v>
      </c>
      <c r="T1260" s="219">
        <v>2442</v>
      </c>
      <c r="U1260" s="219">
        <v>33</v>
      </c>
      <c r="W1260" s="219">
        <v>2336</v>
      </c>
      <c r="X1260" s="219">
        <v>33</v>
      </c>
      <c r="AC1260">
        <v>1.7</v>
      </c>
      <c r="AD1260">
        <v>0.2</v>
      </c>
      <c r="AR1260" s="219">
        <v>3.7</v>
      </c>
      <c r="AS1260" s="219">
        <v>0.2</v>
      </c>
      <c r="AT1260" s="219">
        <v>27</v>
      </c>
      <c r="AU1260" s="219">
        <v>0.1</v>
      </c>
      <c r="AW1260" s="219">
        <v>33</v>
      </c>
      <c r="AX1260" s="219">
        <v>1</v>
      </c>
      <c r="AZ1260">
        <v>1</v>
      </c>
      <c r="BA1260">
        <v>0.42699999999999999</v>
      </c>
      <c r="BD1260" t="s">
        <v>17215</v>
      </c>
    </row>
    <row r="1261" spans="2:56" ht="18" x14ac:dyDescent="0.25">
      <c r="B1261">
        <v>1</v>
      </c>
      <c r="C1261" t="s">
        <v>14538</v>
      </c>
      <c r="G1261" t="s">
        <v>14078</v>
      </c>
      <c r="H1261" s="352" t="s">
        <v>11553</v>
      </c>
      <c r="I1261" t="s">
        <v>16081</v>
      </c>
      <c r="J1261" s="352" t="s">
        <v>14439</v>
      </c>
      <c r="K1261">
        <v>1340</v>
      </c>
      <c r="L1261">
        <v>207</v>
      </c>
      <c r="Q1261" s="219">
        <v>7.6</v>
      </c>
      <c r="R1261" s="219">
        <v>0.06</v>
      </c>
      <c r="T1261" s="219">
        <v>2442</v>
      </c>
      <c r="U1261" s="219">
        <v>33</v>
      </c>
      <c r="W1261" s="219">
        <v>2336</v>
      </c>
      <c r="X1261" s="219">
        <v>33</v>
      </c>
      <c r="AC1261">
        <v>1.7</v>
      </c>
      <c r="AD1261">
        <v>0.2</v>
      </c>
      <c r="AR1261" s="219">
        <v>3.7</v>
      </c>
      <c r="AS1261" s="219">
        <v>0.2</v>
      </c>
      <c r="AT1261" s="219">
        <v>27</v>
      </c>
      <c r="AU1261" s="219">
        <v>0.1</v>
      </c>
      <c r="AW1261" s="219">
        <v>33</v>
      </c>
      <c r="AX1261" s="219">
        <v>1</v>
      </c>
      <c r="AZ1261">
        <v>1</v>
      </c>
      <c r="BA1261">
        <v>0.92100000000000004</v>
      </c>
      <c r="BD1261" t="s">
        <v>17215</v>
      </c>
    </row>
    <row r="1262" spans="2:56" ht="18" x14ac:dyDescent="0.25">
      <c r="B1262">
        <v>1</v>
      </c>
      <c r="C1262" t="s">
        <v>14538</v>
      </c>
      <c r="G1262" t="s">
        <v>14078</v>
      </c>
      <c r="H1262" s="352" t="s">
        <v>11553</v>
      </c>
      <c r="I1262" t="s">
        <v>16081</v>
      </c>
      <c r="J1262" s="352" t="s">
        <v>14439</v>
      </c>
      <c r="K1262">
        <v>900</v>
      </c>
      <c r="L1262">
        <v>211</v>
      </c>
      <c r="Q1262" s="219">
        <v>7.8</v>
      </c>
      <c r="R1262" s="219">
        <v>0.1</v>
      </c>
      <c r="T1262" s="219">
        <v>2422</v>
      </c>
      <c r="U1262" s="219">
        <v>47</v>
      </c>
      <c r="W1262" s="219">
        <v>2246</v>
      </c>
      <c r="X1262" s="219">
        <v>41</v>
      </c>
      <c r="AC1262">
        <v>2.2999999999999998</v>
      </c>
      <c r="AD1262">
        <v>0.5</v>
      </c>
      <c r="AR1262" s="219">
        <v>3.7</v>
      </c>
      <c r="AS1262" s="219">
        <v>0.2</v>
      </c>
      <c r="AT1262" s="219">
        <v>27</v>
      </c>
      <c r="AU1262" s="219">
        <v>0.1</v>
      </c>
      <c r="AW1262" s="219">
        <v>33</v>
      </c>
      <c r="AX1262" s="219">
        <v>1</v>
      </c>
      <c r="AZ1262">
        <v>1</v>
      </c>
      <c r="BA1262">
        <v>0.94499999999999995</v>
      </c>
      <c r="BD1262" t="s">
        <v>17215</v>
      </c>
    </row>
    <row r="1263" spans="2:56" ht="18" x14ac:dyDescent="0.25">
      <c r="B1263">
        <v>1</v>
      </c>
      <c r="C1263" t="s">
        <v>14538</v>
      </c>
      <c r="G1263" t="s">
        <v>14078</v>
      </c>
      <c r="H1263" s="352" t="s">
        <v>11553</v>
      </c>
      <c r="I1263" t="s">
        <v>16081</v>
      </c>
      <c r="J1263" s="352" t="s">
        <v>14439</v>
      </c>
      <c r="K1263">
        <v>400</v>
      </c>
      <c r="L1263">
        <v>60</v>
      </c>
      <c r="Q1263" s="219">
        <v>8.1</v>
      </c>
      <c r="R1263" s="219">
        <v>0.05</v>
      </c>
      <c r="T1263" s="219">
        <v>2377</v>
      </c>
      <c r="U1263" s="219">
        <v>41</v>
      </c>
      <c r="W1263" s="219">
        <v>2057</v>
      </c>
      <c r="X1263" s="219">
        <v>43</v>
      </c>
      <c r="AC1263">
        <v>3.8</v>
      </c>
      <c r="AD1263">
        <v>3</v>
      </c>
      <c r="AR1263" s="219">
        <v>3.7</v>
      </c>
      <c r="AS1263" s="219">
        <v>0.2</v>
      </c>
      <c r="AT1263" s="219">
        <v>27</v>
      </c>
      <c r="AU1263" s="219">
        <v>0.1</v>
      </c>
      <c r="AW1263" s="219">
        <v>33</v>
      </c>
      <c r="AX1263" s="219">
        <v>1</v>
      </c>
      <c r="AZ1263">
        <v>1</v>
      </c>
      <c r="BA1263">
        <v>0.73299999999999998</v>
      </c>
      <c r="BD1263" t="s">
        <v>17215</v>
      </c>
    </row>
    <row r="1264" spans="2:56" ht="18" x14ac:dyDescent="0.25">
      <c r="B1264">
        <v>1</v>
      </c>
      <c r="C1264" t="s">
        <v>14538</v>
      </c>
      <c r="G1264" t="s">
        <v>14078</v>
      </c>
      <c r="H1264" s="352" t="s">
        <v>11553</v>
      </c>
      <c r="I1264" t="s">
        <v>16081</v>
      </c>
      <c r="J1264" s="352" t="s">
        <v>14439</v>
      </c>
      <c r="K1264">
        <v>950</v>
      </c>
      <c r="L1264">
        <v>196</v>
      </c>
      <c r="Q1264" s="219">
        <v>7.8</v>
      </c>
      <c r="R1264" s="219">
        <v>0.09</v>
      </c>
      <c r="T1264" s="219">
        <v>2460</v>
      </c>
      <c r="U1264" s="219">
        <v>52</v>
      </c>
      <c r="W1264" s="219">
        <v>2268</v>
      </c>
      <c r="X1264" s="219">
        <v>54</v>
      </c>
      <c r="AC1264">
        <v>2.5</v>
      </c>
      <c r="AD1264">
        <v>0.5</v>
      </c>
      <c r="AR1264" s="219">
        <v>3.7</v>
      </c>
      <c r="AS1264" s="219">
        <v>0.2</v>
      </c>
      <c r="AT1264" s="219">
        <v>30.3</v>
      </c>
      <c r="AU1264" s="219">
        <v>0.5</v>
      </c>
      <c r="AW1264" s="219">
        <v>33</v>
      </c>
      <c r="AX1264" s="219">
        <v>1</v>
      </c>
      <c r="AZ1264">
        <v>1</v>
      </c>
      <c r="BA1264">
        <v>0.65</v>
      </c>
      <c r="BD1264" t="s">
        <v>17215</v>
      </c>
    </row>
    <row r="1265" spans="2:56" ht="18" x14ac:dyDescent="0.25">
      <c r="B1265">
        <v>1</v>
      </c>
      <c r="C1265" t="s">
        <v>14538</v>
      </c>
      <c r="G1265" t="s">
        <v>14078</v>
      </c>
      <c r="H1265" s="352" t="s">
        <v>11553</v>
      </c>
      <c r="I1265" t="s">
        <v>16080</v>
      </c>
      <c r="J1265" s="352" t="s">
        <v>14439</v>
      </c>
      <c r="K1265">
        <v>1290</v>
      </c>
      <c r="L1265">
        <v>247</v>
      </c>
      <c r="Q1265" s="219">
        <v>7.6</v>
      </c>
      <c r="R1265" s="219">
        <v>0.08</v>
      </c>
      <c r="T1265" s="219">
        <v>2447</v>
      </c>
      <c r="U1265" s="219">
        <v>77</v>
      </c>
      <c r="W1265" s="219">
        <v>2311</v>
      </c>
      <c r="X1265" s="219">
        <v>77</v>
      </c>
      <c r="AC1265">
        <v>2</v>
      </c>
      <c r="AD1265">
        <v>0.4</v>
      </c>
      <c r="AR1265" s="219">
        <v>3.7</v>
      </c>
      <c r="AS1265" s="219">
        <v>0.2</v>
      </c>
      <c r="AT1265" s="219">
        <v>30.3</v>
      </c>
      <c r="AU1265" s="219">
        <v>0.5</v>
      </c>
      <c r="AW1265" s="219">
        <v>33</v>
      </c>
      <c r="AX1265" s="219">
        <v>1</v>
      </c>
      <c r="AZ1265">
        <v>1</v>
      </c>
      <c r="BA1265">
        <v>0.68500000000000005</v>
      </c>
      <c r="BD1265" t="s">
        <v>17215</v>
      </c>
    </row>
    <row r="1266" spans="2:56" ht="18" x14ac:dyDescent="0.25">
      <c r="B1266">
        <v>1</v>
      </c>
      <c r="C1266" t="s">
        <v>14538</v>
      </c>
      <c r="G1266" t="s">
        <v>14078</v>
      </c>
      <c r="H1266" s="352" t="s">
        <v>11553</v>
      </c>
      <c r="I1266" t="s">
        <v>16080</v>
      </c>
      <c r="J1266" s="352" t="s">
        <v>14439</v>
      </c>
      <c r="K1266">
        <v>400</v>
      </c>
      <c r="L1266">
        <v>49</v>
      </c>
      <c r="Q1266" s="219">
        <v>8.1</v>
      </c>
      <c r="R1266" s="219">
        <v>0.04</v>
      </c>
      <c r="T1266" s="219">
        <v>2406</v>
      </c>
      <c r="U1266" s="219">
        <v>47</v>
      </c>
      <c r="W1266" s="219">
        <v>2052</v>
      </c>
      <c r="X1266" s="219">
        <v>38</v>
      </c>
      <c r="AC1266">
        <v>4.3</v>
      </c>
      <c r="AD1266">
        <v>4</v>
      </c>
      <c r="AR1266" s="219">
        <v>3.7</v>
      </c>
      <c r="AS1266" s="219">
        <v>0.2</v>
      </c>
      <c r="AT1266" s="219">
        <v>30.3</v>
      </c>
      <c r="AU1266" s="219">
        <v>0.5</v>
      </c>
      <c r="AW1266" s="219">
        <v>33</v>
      </c>
      <c r="AX1266" s="219">
        <v>1</v>
      </c>
      <c r="AZ1266">
        <v>1</v>
      </c>
      <c r="BA1266">
        <v>0.749</v>
      </c>
      <c r="BD1266" t="s">
        <v>17215</v>
      </c>
    </row>
    <row r="1267" spans="2:56" ht="18" x14ac:dyDescent="0.25">
      <c r="B1267">
        <v>1</v>
      </c>
      <c r="C1267" t="s">
        <v>14538</v>
      </c>
      <c r="G1267" t="s">
        <v>14078</v>
      </c>
      <c r="H1267" s="352" t="s">
        <v>11553</v>
      </c>
      <c r="I1267" t="s">
        <v>16080</v>
      </c>
      <c r="J1267" s="352" t="s">
        <v>14439</v>
      </c>
      <c r="K1267">
        <v>400</v>
      </c>
      <c r="L1267">
        <v>60</v>
      </c>
      <c r="Q1267" s="219">
        <v>8.1</v>
      </c>
      <c r="R1267" s="219">
        <v>0.05</v>
      </c>
      <c r="T1267" s="219">
        <v>2377</v>
      </c>
      <c r="U1267" s="219">
        <v>41</v>
      </c>
      <c r="W1267" s="219">
        <v>2057</v>
      </c>
      <c r="X1267" s="219">
        <v>43</v>
      </c>
      <c r="AC1267">
        <v>3.8</v>
      </c>
      <c r="AD1267">
        <v>3</v>
      </c>
      <c r="AR1267" s="219">
        <v>3.7</v>
      </c>
      <c r="AS1267" s="219">
        <v>0.2</v>
      </c>
      <c r="AT1267" s="219">
        <v>27</v>
      </c>
      <c r="AU1267" s="219">
        <v>0.1</v>
      </c>
      <c r="AW1267" s="219">
        <v>33</v>
      </c>
      <c r="AX1267" s="219">
        <v>1</v>
      </c>
      <c r="AZ1267">
        <v>1</v>
      </c>
      <c r="BA1267">
        <v>0.54700000000000004</v>
      </c>
      <c r="BD1267" t="s">
        <v>17215</v>
      </c>
    </row>
    <row r="1268" spans="2:56" ht="18" x14ac:dyDescent="0.25">
      <c r="B1268">
        <v>1</v>
      </c>
      <c r="C1268" t="s">
        <v>14538</v>
      </c>
      <c r="G1268" t="s">
        <v>14078</v>
      </c>
      <c r="H1268" s="352" t="s">
        <v>11553</v>
      </c>
      <c r="I1268" t="s">
        <v>16081</v>
      </c>
      <c r="J1268" s="352" t="s">
        <v>14439</v>
      </c>
      <c r="K1268">
        <v>1290</v>
      </c>
      <c r="L1268">
        <v>247</v>
      </c>
      <c r="Q1268" s="219">
        <v>7.6</v>
      </c>
      <c r="R1268" s="219">
        <v>0.08</v>
      </c>
      <c r="T1268" s="219">
        <v>2447</v>
      </c>
      <c r="U1268" s="219">
        <v>77</v>
      </c>
      <c r="W1268" s="219">
        <v>2311</v>
      </c>
      <c r="X1268" s="219">
        <v>77</v>
      </c>
      <c r="AC1268">
        <v>2</v>
      </c>
      <c r="AD1268">
        <v>0.4</v>
      </c>
      <c r="AR1268" s="219">
        <v>3.7</v>
      </c>
      <c r="AS1268" s="219">
        <v>0.2</v>
      </c>
      <c r="AT1268" s="219">
        <v>30.3</v>
      </c>
      <c r="AU1268" s="219">
        <v>0.5</v>
      </c>
      <c r="AW1268" s="219">
        <v>33</v>
      </c>
      <c r="AX1268" s="219">
        <v>1</v>
      </c>
      <c r="AZ1268">
        <v>1</v>
      </c>
      <c r="BA1268">
        <v>0.76400000000000001</v>
      </c>
      <c r="BD1268" t="s">
        <v>17215</v>
      </c>
    </row>
    <row r="1269" spans="2:56" ht="18" x14ac:dyDescent="0.25">
      <c r="B1269">
        <v>1</v>
      </c>
      <c r="C1269" t="s">
        <v>14538</v>
      </c>
      <c r="G1269" t="s">
        <v>14078</v>
      </c>
      <c r="H1269" s="352" t="s">
        <v>11553</v>
      </c>
      <c r="I1269" t="s">
        <v>16081</v>
      </c>
      <c r="J1269" s="352" t="s">
        <v>14439</v>
      </c>
      <c r="K1269">
        <v>950</v>
      </c>
      <c r="L1269">
        <v>196</v>
      </c>
      <c r="Q1269" s="219">
        <v>7.8</v>
      </c>
      <c r="R1269" s="219">
        <v>0.09</v>
      </c>
      <c r="T1269" s="219">
        <v>2460</v>
      </c>
      <c r="U1269" s="219">
        <v>52</v>
      </c>
      <c r="W1269" s="219">
        <v>2268</v>
      </c>
      <c r="X1269" s="219">
        <v>54</v>
      </c>
      <c r="AC1269">
        <v>2.5</v>
      </c>
      <c r="AD1269">
        <v>0.5</v>
      </c>
      <c r="AR1269" s="219">
        <v>3.7</v>
      </c>
      <c r="AS1269" s="219">
        <v>0.2</v>
      </c>
      <c r="AT1269" s="219">
        <v>30.3</v>
      </c>
      <c r="AU1269" s="219">
        <v>0.5</v>
      </c>
      <c r="AW1269" s="219">
        <v>33</v>
      </c>
      <c r="AX1269" s="219">
        <v>1</v>
      </c>
      <c r="AZ1269">
        <v>1</v>
      </c>
      <c r="BA1269">
        <v>0.40899999999999997</v>
      </c>
      <c r="BD1269" t="s">
        <v>17215</v>
      </c>
    </row>
    <row r="1270" spans="2:56" ht="18" x14ac:dyDescent="0.25">
      <c r="B1270">
        <v>1</v>
      </c>
      <c r="C1270" t="s">
        <v>14538</v>
      </c>
      <c r="G1270" t="s">
        <v>14078</v>
      </c>
      <c r="H1270" s="352" t="s">
        <v>11553</v>
      </c>
      <c r="I1270" t="s">
        <v>16081</v>
      </c>
      <c r="J1270" s="352" t="s">
        <v>14439</v>
      </c>
      <c r="K1270">
        <v>1340</v>
      </c>
      <c r="L1270">
        <v>207</v>
      </c>
      <c r="Q1270" s="219">
        <v>7.6</v>
      </c>
      <c r="R1270" s="219">
        <v>0.06</v>
      </c>
      <c r="T1270" s="219">
        <v>2442</v>
      </c>
      <c r="U1270" s="219">
        <v>33</v>
      </c>
      <c r="W1270" s="219">
        <v>2336</v>
      </c>
      <c r="X1270" s="219">
        <v>33</v>
      </c>
      <c r="AC1270">
        <v>1.7</v>
      </c>
      <c r="AD1270">
        <v>0.2</v>
      </c>
      <c r="AR1270" s="219">
        <v>3.7</v>
      </c>
      <c r="AS1270" s="219">
        <v>0.2</v>
      </c>
      <c r="AT1270" s="219">
        <v>27</v>
      </c>
      <c r="AU1270" s="219">
        <v>0.1</v>
      </c>
      <c r="AW1270" s="219">
        <v>33</v>
      </c>
      <c r="AX1270" s="219">
        <v>1</v>
      </c>
      <c r="AZ1270">
        <v>1</v>
      </c>
      <c r="BA1270">
        <v>0.38900000000000001</v>
      </c>
      <c r="BD1270" t="s">
        <v>17215</v>
      </c>
    </row>
    <row r="1271" spans="2:56" ht="18" x14ac:dyDescent="0.25">
      <c r="B1271">
        <v>1</v>
      </c>
      <c r="C1271" t="s">
        <v>14538</v>
      </c>
      <c r="G1271" t="s">
        <v>14078</v>
      </c>
      <c r="H1271" s="352" t="s">
        <v>11553</v>
      </c>
      <c r="I1271" t="s">
        <v>16081</v>
      </c>
      <c r="J1271" s="352" t="s">
        <v>14439</v>
      </c>
      <c r="K1271">
        <v>400</v>
      </c>
      <c r="L1271">
        <v>60</v>
      </c>
      <c r="Q1271" s="219">
        <v>8.1</v>
      </c>
      <c r="R1271" s="219">
        <v>0.05</v>
      </c>
      <c r="T1271" s="219">
        <v>2377</v>
      </c>
      <c r="U1271" s="219">
        <v>41</v>
      </c>
      <c r="W1271" s="219">
        <v>2057</v>
      </c>
      <c r="X1271" s="219">
        <v>43</v>
      </c>
      <c r="AC1271">
        <v>3.8</v>
      </c>
      <c r="AD1271">
        <v>3</v>
      </c>
      <c r="AR1271" s="219">
        <v>3.7</v>
      </c>
      <c r="AS1271" s="219">
        <v>0.2</v>
      </c>
      <c r="AT1271" s="219">
        <v>27</v>
      </c>
      <c r="AU1271" s="219">
        <v>0.1</v>
      </c>
      <c r="AW1271" s="219">
        <v>33</v>
      </c>
      <c r="AX1271" s="219">
        <v>1</v>
      </c>
      <c r="AZ1271">
        <v>1</v>
      </c>
      <c r="BA1271">
        <v>1.2929999999999999</v>
      </c>
      <c r="BD1271" t="s">
        <v>17215</v>
      </c>
    </row>
    <row r="1272" spans="2:56" ht="18" x14ac:dyDescent="0.25">
      <c r="B1272">
        <v>1</v>
      </c>
      <c r="C1272" t="s">
        <v>14538</v>
      </c>
      <c r="G1272" t="s">
        <v>14078</v>
      </c>
      <c r="H1272" s="352" t="s">
        <v>11553</v>
      </c>
      <c r="I1272" t="s">
        <v>16081</v>
      </c>
      <c r="J1272" s="352" t="s">
        <v>14439</v>
      </c>
      <c r="K1272">
        <v>900</v>
      </c>
      <c r="L1272">
        <v>211</v>
      </c>
      <c r="Q1272" s="219">
        <v>7.8</v>
      </c>
      <c r="R1272" s="219">
        <v>0.1</v>
      </c>
      <c r="T1272" s="219">
        <v>2422</v>
      </c>
      <c r="U1272" s="219">
        <v>47</v>
      </c>
      <c r="W1272" s="219">
        <v>2246</v>
      </c>
      <c r="X1272" s="219">
        <v>41</v>
      </c>
      <c r="AC1272">
        <v>2.2999999999999998</v>
      </c>
      <c r="AD1272">
        <v>0.5</v>
      </c>
      <c r="AR1272" s="219">
        <v>3.7</v>
      </c>
      <c r="AS1272" s="219">
        <v>0.2</v>
      </c>
      <c r="AT1272" s="219">
        <v>27</v>
      </c>
      <c r="AU1272" s="219">
        <v>0.1</v>
      </c>
      <c r="AW1272" s="219">
        <v>33</v>
      </c>
      <c r="AX1272" s="219">
        <v>1</v>
      </c>
      <c r="AZ1272">
        <v>1</v>
      </c>
      <c r="BA1272">
        <v>1.18</v>
      </c>
      <c r="BD1272" t="s">
        <v>17215</v>
      </c>
    </row>
    <row r="1273" spans="2:56" ht="18" x14ac:dyDescent="0.25">
      <c r="B1273">
        <v>1</v>
      </c>
      <c r="C1273" t="s">
        <v>14538</v>
      </c>
      <c r="G1273" t="s">
        <v>14078</v>
      </c>
      <c r="H1273" s="352" t="s">
        <v>11553</v>
      </c>
      <c r="I1273" t="s">
        <v>16081</v>
      </c>
      <c r="J1273" s="352" t="s">
        <v>14439</v>
      </c>
      <c r="K1273">
        <v>400</v>
      </c>
      <c r="L1273">
        <v>60</v>
      </c>
      <c r="Q1273" s="219">
        <v>8.1</v>
      </c>
      <c r="R1273" s="219">
        <v>0.05</v>
      </c>
      <c r="T1273" s="219">
        <v>2377</v>
      </c>
      <c r="U1273" s="219">
        <v>41</v>
      </c>
      <c r="W1273" s="219">
        <v>2057</v>
      </c>
      <c r="X1273" s="219">
        <v>43</v>
      </c>
      <c r="AC1273">
        <v>3.8</v>
      </c>
      <c r="AD1273">
        <v>3</v>
      </c>
      <c r="AR1273" s="219">
        <v>3.7</v>
      </c>
      <c r="AS1273" s="219">
        <v>0.2</v>
      </c>
      <c r="AT1273" s="219">
        <v>27</v>
      </c>
      <c r="AU1273" s="219">
        <v>0.1</v>
      </c>
      <c r="AW1273" s="219">
        <v>33</v>
      </c>
      <c r="AX1273" s="219">
        <v>1</v>
      </c>
      <c r="AZ1273">
        <v>1</v>
      </c>
      <c r="BA1273">
        <v>0.80100000000000005</v>
      </c>
      <c r="BD1273" t="s">
        <v>17215</v>
      </c>
    </row>
    <row r="1274" spans="2:56" ht="18" x14ac:dyDescent="0.25">
      <c r="B1274">
        <v>1</v>
      </c>
      <c r="C1274" t="s">
        <v>14538</v>
      </c>
      <c r="G1274" t="s">
        <v>14078</v>
      </c>
      <c r="H1274" s="352" t="s">
        <v>11553</v>
      </c>
      <c r="I1274" t="s">
        <v>16081</v>
      </c>
      <c r="J1274" s="352" t="s">
        <v>14439</v>
      </c>
      <c r="K1274">
        <v>1340</v>
      </c>
      <c r="L1274">
        <v>207</v>
      </c>
      <c r="Q1274" s="219">
        <v>7.6</v>
      </c>
      <c r="R1274" s="219">
        <v>0.06</v>
      </c>
      <c r="T1274" s="219">
        <v>2442</v>
      </c>
      <c r="U1274" s="219">
        <v>33</v>
      </c>
      <c r="W1274" s="219">
        <v>2336</v>
      </c>
      <c r="X1274" s="219">
        <v>33</v>
      </c>
      <c r="AC1274">
        <v>1.7</v>
      </c>
      <c r="AD1274">
        <v>0.2</v>
      </c>
      <c r="AR1274" s="219">
        <v>3.7</v>
      </c>
      <c r="AS1274" s="219">
        <v>0.2</v>
      </c>
      <c r="AT1274" s="219">
        <v>27</v>
      </c>
      <c r="AU1274" s="219">
        <v>0.1</v>
      </c>
      <c r="AW1274" s="219">
        <v>33</v>
      </c>
      <c r="AX1274" s="219">
        <v>1</v>
      </c>
      <c r="AZ1274">
        <v>1</v>
      </c>
      <c r="BA1274">
        <v>1.5</v>
      </c>
      <c r="BD1274" t="s">
        <v>17215</v>
      </c>
    </row>
    <row r="1275" spans="2:56" ht="18" x14ac:dyDescent="0.25">
      <c r="B1275">
        <v>1</v>
      </c>
      <c r="C1275" t="s">
        <v>14538</v>
      </c>
      <c r="G1275" t="s">
        <v>14078</v>
      </c>
      <c r="H1275" s="352" t="s">
        <v>11553</v>
      </c>
      <c r="I1275" t="s">
        <v>16081</v>
      </c>
      <c r="J1275" s="352" t="s">
        <v>14439</v>
      </c>
      <c r="K1275">
        <v>400</v>
      </c>
      <c r="L1275">
        <v>49</v>
      </c>
      <c r="Q1275" s="219">
        <v>8.1</v>
      </c>
      <c r="R1275" s="219">
        <v>0.04</v>
      </c>
      <c r="T1275" s="219">
        <v>2406</v>
      </c>
      <c r="U1275" s="219">
        <v>47</v>
      </c>
      <c r="W1275" s="219">
        <v>2052</v>
      </c>
      <c r="X1275" s="219">
        <v>38</v>
      </c>
      <c r="AC1275">
        <v>4.3</v>
      </c>
      <c r="AD1275">
        <v>4</v>
      </c>
      <c r="AR1275" s="219">
        <v>3.7</v>
      </c>
      <c r="AS1275" s="219">
        <v>0.2</v>
      </c>
      <c r="AT1275" s="219">
        <v>30.3</v>
      </c>
      <c r="AU1275" s="219">
        <v>0.5</v>
      </c>
      <c r="AW1275" s="219">
        <v>33</v>
      </c>
      <c r="AX1275" s="219">
        <v>1</v>
      </c>
      <c r="AZ1275">
        <v>1</v>
      </c>
      <c r="BA1275">
        <v>5.2999999999999999E-2</v>
      </c>
      <c r="BD1275" t="s">
        <v>17215</v>
      </c>
    </row>
    <row r="1276" spans="2:56" ht="18" x14ac:dyDescent="0.25">
      <c r="B1276">
        <v>1</v>
      </c>
      <c r="C1276" t="s">
        <v>14538</v>
      </c>
      <c r="G1276" t="s">
        <v>14078</v>
      </c>
      <c r="H1276" s="352" t="s">
        <v>11553</v>
      </c>
      <c r="I1276" t="s">
        <v>16081</v>
      </c>
      <c r="J1276" s="352" t="s">
        <v>14439</v>
      </c>
      <c r="K1276">
        <v>400</v>
      </c>
      <c r="L1276">
        <v>49</v>
      </c>
      <c r="Q1276" s="219">
        <v>8.1</v>
      </c>
      <c r="R1276" s="219">
        <v>0.04</v>
      </c>
      <c r="T1276" s="219">
        <v>2406</v>
      </c>
      <c r="U1276" s="219">
        <v>47</v>
      </c>
      <c r="W1276" s="219">
        <v>2052</v>
      </c>
      <c r="X1276" s="219">
        <v>38</v>
      </c>
      <c r="AC1276">
        <v>4.3</v>
      </c>
      <c r="AD1276">
        <v>4</v>
      </c>
      <c r="AR1276" s="219">
        <v>3.7</v>
      </c>
      <c r="AS1276" s="219">
        <v>0.2</v>
      </c>
      <c r="AT1276" s="219">
        <v>30.3</v>
      </c>
      <c r="AU1276" s="219">
        <v>0.5</v>
      </c>
      <c r="AW1276" s="219">
        <v>33</v>
      </c>
      <c r="AX1276" s="219">
        <v>1</v>
      </c>
      <c r="AZ1276">
        <v>1</v>
      </c>
      <c r="BA1276">
        <v>1.266</v>
      </c>
      <c r="BD1276" t="s">
        <v>17215</v>
      </c>
    </row>
    <row r="1277" spans="2:56" ht="18" x14ac:dyDescent="0.25">
      <c r="B1277">
        <v>1</v>
      </c>
      <c r="C1277" t="s">
        <v>14538</v>
      </c>
      <c r="G1277" t="s">
        <v>14078</v>
      </c>
      <c r="H1277" s="352" t="s">
        <v>11553</v>
      </c>
      <c r="I1277" t="s">
        <v>16081</v>
      </c>
      <c r="J1277" s="352" t="s">
        <v>14439</v>
      </c>
      <c r="K1277">
        <v>1340</v>
      </c>
      <c r="L1277">
        <v>207</v>
      </c>
      <c r="Q1277" s="219">
        <v>7.6</v>
      </c>
      <c r="R1277" s="219">
        <v>0.06</v>
      </c>
      <c r="T1277" s="219">
        <v>2442</v>
      </c>
      <c r="U1277" s="219">
        <v>33</v>
      </c>
      <c r="W1277" s="219">
        <v>2336</v>
      </c>
      <c r="X1277" s="219">
        <v>33</v>
      </c>
      <c r="AC1277">
        <v>1.7</v>
      </c>
      <c r="AD1277">
        <v>0.2</v>
      </c>
      <c r="AR1277" s="219">
        <v>3.7</v>
      </c>
      <c r="AS1277" s="219">
        <v>0.2</v>
      </c>
      <c r="AT1277" s="219">
        <v>27</v>
      </c>
      <c r="AU1277" s="219">
        <v>0.1</v>
      </c>
      <c r="AW1277" s="219">
        <v>33</v>
      </c>
      <c r="AX1277" s="219">
        <v>1</v>
      </c>
      <c r="AZ1277">
        <v>1</v>
      </c>
      <c r="BA1277">
        <v>1.2649999999999999</v>
      </c>
      <c r="BD1277" t="s">
        <v>17215</v>
      </c>
    </row>
    <row r="1278" spans="2:56" ht="18" x14ac:dyDescent="0.25">
      <c r="B1278">
        <v>1</v>
      </c>
      <c r="C1278" t="s">
        <v>14538</v>
      </c>
      <c r="G1278" t="s">
        <v>14078</v>
      </c>
      <c r="H1278" s="352" t="s">
        <v>11553</v>
      </c>
      <c r="I1278" t="s">
        <v>16081</v>
      </c>
      <c r="J1278" s="352" t="s">
        <v>14439</v>
      </c>
      <c r="K1278">
        <v>400</v>
      </c>
      <c r="L1278">
        <v>60</v>
      </c>
      <c r="Q1278" s="219">
        <v>8.1</v>
      </c>
      <c r="R1278" s="219">
        <v>0.05</v>
      </c>
      <c r="T1278" s="219">
        <v>2377</v>
      </c>
      <c r="U1278" s="219">
        <v>41</v>
      </c>
      <c r="W1278" s="219">
        <v>2057</v>
      </c>
      <c r="X1278" s="219">
        <v>43</v>
      </c>
      <c r="AC1278">
        <v>3.8</v>
      </c>
      <c r="AD1278">
        <v>3</v>
      </c>
      <c r="AR1278" s="219">
        <v>3.7</v>
      </c>
      <c r="AS1278" s="219">
        <v>0.2</v>
      </c>
      <c r="AT1278" s="219">
        <v>27</v>
      </c>
      <c r="AU1278" s="219">
        <v>0.1</v>
      </c>
      <c r="AW1278" s="219">
        <v>33</v>
      </c>
      <c r="AX1278" s="219">
        <v>1</v>
      </c>
      <c r="AZ1278">
        <v>1</v>
      </c>
      <c r="BA1278">
        <v>1.1499999999999999</v>
      </c>
      <c r="BD1278" t="s">
        <v>17215</v>
      </c>
    </row>
    <row r="1279" spans="2:56" ht="18" x14ac:dyDescent="0.25">
      <c r="B1279">
        <v>1</v>
      </c>
      <c r="C1279" t="s">
        <v>14538</v>
      </c>
      <c r="G1279" t="s">
        <v>14078</v>
      </c>
      <c r="H1279" s="352" t="s">
        <v>11553</v>
      </c>
      <c r="I1279" t="s">
        <v>16081</v>
      </c>
      <c r="J1279" s="352" t="s">
        <v>14439</v>
      </c>
      <c r="K1279">
        <v>950</v>
      </c>
      <c r="L1279">
        <v>196</v>
      </c>
      <c r="Q1279" s="219">
        <v>7.8</v>
      </c>
      <c r="R1279" s="219">
        <v>0.09</v>
      </c>
      <c r="T1279" s="219">
        <v>2460</v>
      </c>
      <c r="U1279" s="219">
        <v>52</v>
      </c>
      <c r="W1279" s="219">
        <v>2268</v>
      </c>
      <c r="X1279" s="219">
        <v>54</v>
      </c>
      <c r="AC1279">
        <v>2.5</v>
      </c>
      <c r="AD1279">
        <v>0.5</v>
      </c>
      <c r="AR1279" s="219">
        <v>3.7</v>
      </c>
      <c r="AS1279" s="219">
        <v>0.2</v>
      </c>
      <c r="AT1279" s="219">
        <v>30.3</v>
      </c>
      <c r="AU1279" s="219">
        <v>0.5</v>
      </c>
      <c r="AW1279" s="219">
        <v>33</v>
      </c>
      <c r="AX1279" s="219">
        <v>1</v>
      </c>
      <c r="AZ1279">
        <v>1</v>
      </c>
      <c r="BA1279">
        <v>1.2290000000000001</v>
      </c>
      <c r="BD1279" t="s">
        <v>17215</v>
      </c>
    </row>
    <row r="1280" spans="2:56" ht="18" x14ac:dyDescent="0.25">
      <c r="B1280">
        <v>1</v>
      </c>
      <c r="C1280" t="s">
        <v>14538</v>
      </c>
      <c r="G1280" t="s">
        <v>14078</v>
      </c>
      <c r="H1280" s="352" t="s">
        <v>11553</v>
      </c>
      <c r="I1280" t="s">
        <v>16081</v>
      </c>
      <c r="J1280" s="352" t="s">
        <v>14439</v>
      </c>
      <c r="K1280">
        <v>900</v>
      </c>
      <c r="L1280">
        <v>211</v>
      </c>
      <c r="Q1280" s="219">
        <v>7.8</v>
      </c>
      <c r="R1280" s="219">
        <v>0.1</v>
      </c>
      <c r="T1280" s="219">
        <v>2422</v>
      </c>
      <c r="U1280" s="219">
        <v>47</v>
      </c>
      <c r="W1280" s="219">
        <v>2246</v>
      </c>
      <c r="X1280" s="219">
        <v>41</v>
      </c>
      <c r="AC1280">
        <v>2.2999999999999998</v>
      </c>
      <c r="AD1280">
        <v>0.5</v>
      </c>
      <c r="AR1280" s="219">
        <v>3.7</v>
      </c>
      <c r="AS1280" s="219">
        <v>0.2</v>
      </c>
      <c r="AT1280" s="219">
        <v>27</v>
      </c>
      <c r="AU1280" s="219">
        <v>0.1</v>
      </c>
      <c r="AW1280" s="219">
        <v>33</v>
      </c>
      <c r="AX1280" s="219">
        <v>1</v>
      </c>
      <c r="AZ1280">
        <v>1</v>
      </c>
      <c r="BA1280">
        <v>0.38600000000000001</v>
      </c>
      <c r="BD1280" t="s">
        <v>17215</v>
      </c>
    </row>
    <row r="1281" spans="2:56" ht="18" x14ac:dyDescent="0.25">
      <c r="B1281">
        <v>1</v>
      </c>
      <c r="C1281" t="s">
        <v>14538</v>
      </c>
      <c r="G1281" t="s">
        <v>14078</v>
      </c>
      <c r="H1281" s="352" t="s">
        <v>11553</v>
      </c>
      <c r="I1281" t="s">
        <v>16081</v>
      </c>
      <c r="J1281" s="352" t="s">
        <v>14439</v>
      </c>
      <c r="K1281">
        <v>900</v>
      </c>
      <c r="L1281">
        <v>211</v>
      </c>
      <c r="Q1281" s="219">
        <v>7.8</v>
      </c>
      <c r="R1281" s="219">
        <v>0.1</v>
      </c>
      <c r="T1281" s="219">
        <v>2422</v>
      </c>
      <c r="U1281" s="219">
        <v>47</v>
      </c>
      <c r="W1281" s="219">
        <v>2246</v>
      </c>
      <c r="X1281" s="219">
        <v>41</v>
      </c>
      <c r="AC1281">
        <v>2.2999999999999998</v>
      </c>
      <c r="AD1281">
        <v>0.5</v>
      </c>
      <c r="AR1281" s="219">
        <v>3.7</v>
      </c>
      <c r="AS1281" s="219">
        <v>0.2</v>
      </c>
      <c r="AT1281" s="219">
        <v>27</v>
      </c>
      <c r="AU1281" s="219">
        <v>0.1</v>
      </c>
      <c r="AW1281" s="219">
        <v>33</v>
      </c>
      <c r="AX1281" s="219">
        <v>1</v>
      </c>
      <c r="AZ1281">
        <v>1</v>
      </c>
      <c r="BA1281">
        <v>1.069</v>
      </c>
      <c r="BD1281" t="s">
        <v>17215</v>
      </c>
    </row>
    <row r="1282" spans="2:56" ht="18" x14ac:dyDescent="0.25">
      <c r="B1282">
        <v>1</v>
      </c>
      <c r="C1282" t="s">
        <v>14538</v>
      </c>
      <c r="G1282" t="s">
        <v>14078</v>
      </c>
      <c r="H1282" s="352" t="s">
        <v>11553</v>
      </c>
      <c r="I1282" t="s">
        <v>16081</v>
      </c>
      <c r="J1282" s="352" t="s">
        <v>14439</v>
      </c>
      <c r="K1282">
        <v>1290</v>
      </c>
      <c r="L1282">
        <v>247</v>
      </c>
      <c r="Q1282" s="219">
        <v>7.6</v>
      </c>
      <c r="R1282" s="219">
        <v>0.08</v>
      </c>
      <c r="T1282" s="219">
        <v>2447</v>
      </c>
      <c r="U1282" s="219">
        <v>77</v>
      </c>
      <c r="W1282" s="219">
        <v>2311</v>
      </c>
      <c r="X1282" s="219">
        <v>77</v>
      </c>
      <c r="AC1282">
        <v>2</v>
      </c>
      <c r="AD1282">
        <v>0.4</v>
      </c>
      <c r="AR1282" s="219">
        <v>3.7</v>
      </c>
      <c r="AS1282" s="219">
        <v>0.2</v>
      </c>
      <c r="AT1282" s="219">
        <v>30.3</v>
      </c>
      <c r="AU1282" s="219">
        <v>0.5</v>
      </c>
      <c r="AW1282" s="219">
        <v>33</v>
      </c>
      <c r="AX1282" s="219">
        <v>1</v>
      </c>
      <c r="AZ1282">
        <v>1</v>
      </c>
      <c r="BA1282">
        <v>1.673</v>
      </c>
      <c r="BD1282" t="s">
        <v>17215</v>
      </c>
    </row>
    <row r="1283" spans="2:56" ht="18" x14ac:dyDescent="0.25">
      <c r="B1283">
        <v>1</v>
      </c>
      <c r="C1283" t="s">
        <v>14538</v>
      </c>
      <c r="G1283" t="s">
        <v>16067</v>
      </c>
      <c r="H1283" s="352" t="s">
        <v>11553</v>
      </c>
      <c r="I1283" t="s">
        <v>16082</v>
      </c>
      <c r="J1283" s="352" t="s">
        <v>14439</v>
      </c>
      <c r="K1283">
        <v>400</v>
      </c>
      <c r="L1283">
        <v>60</v>
      </c>
      <c r="Q1283" s="219">
        <v>8.1</v>
      </c>
      <c r="R1283" s="219">
        <v>0.05</v>
      </c>
      <c r="T1283" s="219">
        <v>2377</v>
      </c>
      <c r="U1283" s="219">
        <v>41</v>
      </c>
      <c r="W1283" s="219">
        <v>2057</v>
      </c>
      <c r="X1283" s="219">
        <v>43</v>
      </c>
      <c r="AC1283">
        <v>3.8</v>
      </c>
      <c r="AD1283">
        <v>3</v>
      </c>
      <c r="AR1283" s="219">
        <v>3.7</v>
      </c>
      <c r="AS1283" s="219">
        <v>0.2</v>
      </c>
      <c r="AT1283" s="219">
        <v>27</v>
      </c>
      <c r="AU1283" s="219">
        <v>0.1</v>
      </c>
      <c r="AW1283" s="219">
        <v>33</v>
      </c>
      <c r="AX1283" s="219">
        <v>1</v>
      </c>
      <c r="AZ1283">
        <v>1</v>
      </c>
      <c r="BA1283">
        <v>0.39900000000000002</v>
      </c>
      <c r="BD1283" t="s">
        <v>17215</v>
      </c>
    </row>
    <row r="1284" spans="2:56" ht="18" x14ac:dyDescent="0.25">
      <c r="B1284">
        <v>1</v>
      </c>
      <c r="C1284" t="s">
        <v>14538</v>
      </c>
      <c r="G1284" t="s">
        <v>16067</v>
      </c>
      <c r="H1284" s="352" t="s">
        <v>11553</v>
      </c>
      <c r="I1284" t="s">
        <v>16082</v>
      </c>
      <c r="J1284" s="352" t="s">
        <v>14439</v>
      </c>
      <c r="K1284">
        <v>900</v>
      </c>
      <c r="L1284">
        <v>211</v>
      </c>
      <c r="Q1284" s="219">
        <v>7.8</v>
      </c>
      <c r="R1284" s="219">
        <v>0.1</v>
      </c>
      <c r="T1284" s="219">
        <v>2422</v>
      </c>
      <c r="U1284" s="219">
        <v>47</v>
      </c>
      <c r="W1284" s="219">
        <v>2246</v>
      </c>
      <c r="X1284" s="219">
        <v>41</v>
      </c>
      <c r="AC1284">
        <v>2.2999999999999998</v>
      </c>
      <c r="AD1284">
        <v>0.5</v>
      </c>
      <c r="AR1284" s="219">
        <v>3.7</v>
      </c>
      <c r="AS1284" s="219">
        <v>0.2</v>
      </c>
      <c r="AT1284" s="219">
        <v>27</v>
      </c>
      <c r="AU1284" s="219">
        <v>0.1</v>
      </c>
      <c r="AW1284" s="219">
        <v>33</v>
      </c>
      <c r="AX1284" s="219">
        <v>1</v>
      </c>
      <c r="AZ1284">
        <v>1</v>
      </c>
      <c r="BA1284">
        <v>1.0629999999999999</v>
      </c>
      <c r="BD1284" t="s">
        <v>17215</v>
      </c>
    </row>
    <row r="1285" spans="2:56" ht="18" x14ac:dyDescent="0.25">
      <c r="B1285">
        <v>1</v>
      </c>
      <c r="C1285" t="s">
        <v>14538</v>
      </c>
      <c r="G1285" t="s">
        <v>16067</v>
      </c>
      <c r="H1285" s="352" t="s">
        <v>11553</v>
      </c>
      <c r="I1285" t="s">
        <v>16082</v>
      </c>
      <c r="J1285" s="352" t="s">
        <v>14439</v>
      </c>
      <c r="K1285">
        <v>1290</v>
      </c>
      <c r="L1285">
        <v>247</v>
      </c>
      <c r="Q1285" s="219">
        <v>7.6</v>
      </c>
      <c r="R1285" s="219">
        <v>0.08</v>
      </c>
      <c r="T1285" s="219">
        <v>2447</v>
      </c>
      <c r="U1285" s="219">
        <v>77</v>
      </c>
      <c r="W1285" s="219">
        <v>2311</v>
      </c>
      <c r="X1285" s="219">
        <v>77</v>
      </c>
      <c r="AC1285">
        <v>2</v>
      </c>
      <c r="AD1285">
        <v>0.4</v>
      </c>
      <c r="AR1285" s="219">
        <v>3.7</v>
      </c>
      <c r="AS1285" s="219">
        <v>0.2</v>
      </c>
      <c r="AT1285" s="219">
        <v>30.3</v>
      </c>
      <c r="AU1285" s="219">
        <v>0.5</v>
      </c>
      <c r="AW1285" s="219">
        <v>33</v>
      </c>
      <c r="AX1285" s="219">
        <v>1</v>
      </c>
      <c r="AZ1285">
        <v>1</v>
      </c>
      <c r="BA1285">
        <v>1.1499999999999999</v>
      </c>
      <c r="BD1285" t="s">
        <v>17215</v>
      </c>
    </row>
    <row r="1286" spans="2:56" ht="18" x14ac:dyDescent="0.25">
      <c r="B1286">
        <v>1</v>
      </c>
      <c r="C1286" t="s">
        <v>14538</v>
      </c>
      <c r="G1286" t="s">
        <v>16067</v>
      </c>
      <c r="H1286" s="352" t="s">
        <v>11553</v>
      </c>
      <c r="I1286" t="s">
        <v>16082</v>
      </c>
      <c r="J1286" s="352" t="s">
        <v>14439</v>
      </c>
      <c r="K1286">
        <v>950</v>
      </c>
      <c r="L1286">
        <v>196</v>
      </c>
      <c r="Q1286" s="219">
        <v>7.8</v>
      </c>
      <c r="R1286" s="219">
        <v>0.09</v>
      </c>
      <c r="T1286" s="219">
        <v>2460</v>
      </c>
      <c r="U1286" s="219">
        <v>52</v>
      </c>
      <c r="W1286" s="219">
        <v>2268</v>
      </c>
      <c r="X1286" s="219">
        <v>54</v>
      </c>
      <c r="AC1286">
        <v>2.5</v>
      </c>
      <c r="AD1286">
        <v>0.5</v>
      </c>
      <c r="AR1286" s="219">
        <v>3.7</v>
      </c>
      <c r="AS1286" s="219">
        <v>0.2</v>
      </c>
      <c r="AT1286" s="219">
        <v>30.3</v>
      </c>
      <c r="AU1286" s="219">
        <v>0.5</v>
      </c>
      <c r="AW1286" s="219">
        <v>33</v>
      </c>
      <c r="AX1286" s="219">
        <v>1</v>
      </c>
      <c r="AZ1286">
        <v>1</v>
      </c>
      <c r="BA1286">
        <v>0.86</v>
      </c>
      <c r="BD1286" t="s">
        <v>17215</v>
      </c>
    </row>
    <row r="1287" spans="2:56" ht="18" x14ac:dyDescent="0.25">
      <c r="B1287">
        <v>1</v>
      </c>
      <c r="C1287" t="s">
        <v>14538</v>
      </c>
      <c r="G1287" t="s">
        <v>16067</v>
      </c>
      <c r="H1287" s="352" t="s">
        <v>11553</v>
      </c>
      <c r="I1287" t="s">
        <v>16082</v>
      </c>
      <c r="J1287" s="352" t="s">
        <v>14439</v>
      </c>
      <c r="K1287">
        <v>1340</v>
      </c>
      <c r="L1287">
        <v>207</v>
      </c>
      <c r="Q1287" s="219">
        <v>7.6</v>
      </c>
      <c r="R1287" s="219">
        <v>0.06</v>
      </c>
      <c r="T1287" s="219">
        <v>2442</v>
      </c>
      <c r="U1287" s="219">
        <v>33</v>
      </c>
      <c r="W1287" s="219">
        <v>2336</v>
      </c>
      <c r="X1287" s="219">
        <v>33</v>
      </c>
      <c r="AC1287">
        <v>1.7</v>
      </c>
      <c r="AD1287">
        <v>0.2</v>
      </c>
      <c r="AR1287" s="219">
        <v>3.7</v>
      </c>
      <c r="AS1287" s="219">
        <v>0.2</v>
      </c>
      <c r="AT1287" s="219">
        <v>27</v>
      </c>
      <c r="AU1287" s="219">
        <v>0.1</v>
      </c>
      <c r="AW1287" s="219">
        <v>33</v>
      </c>
      <c r="AX1287" s="219">
        <v>1</v>
      </c>
      <c r="AZ1287">
        <v>1</v>
      </c>
      <c r="BA1287">
        <v>0.58299999999999996</v>
      </c>
      <c r="BD1287" t="s">
        <v>17215</v>
      </c>
    </row>
    <row r="1288" spans="2:56" ht="18" x14ac:dyDescent="0.25">
      <c r="B1288">
        <v>1</v>
      </c>
      <c r="C1288" t="s">
        <v>14538</v>
      </c>
      <c r="G1288" t="s">
        <v>16067</v>
      </c>
      <c r="H1288" s="352" t="s">
        <v>11553</v>
      </c>
      <c r="I1288" t="s">
        <v>16082</v>
      </c>
      <c r="J1288" s="352" t="s">
        <v>14439</v>
      </c>
      <c r="K1288">
        <v>1290</v>
      </c>
      <c r="L1288">
        <v>247</v>
      </c>
      <c r="Q1288" s="219">
        <v>7.6</v>
      </c>
      <c r="R1288" s="219">
        <v>0.08</v>
      </c>
      <c r="T1288" s="219">
        <v>2447</v>
      </c>
      <c r="U1288" s="219">
        <v>77</v>
      </c>
      <c r="W1288" s="219">
        <v>2311</v>
      </c>
      <c r="X1288" s="219">
        <v>77</v>
      </c>
      <c r="AC1288">
        <v>2</v>
      </c>
      <c r="AD1288">
        <v>0.4</v>
      </c>
      <c r="AR1288" s="219">
        <v>3.7</v>
      </c>
      <c r="AS1288" s="219">
        <v>0.2</v>
      </c>
      <c r="AT1288" s="219">
        <v>30.3</v>
      </c>
      <c r="AU1288" s="219">
        <v>0.5</v>
      </c>
      <c r="AW1288" s="219">
        <v>33</v>
      </c>
      <c r="AX1288" s="219">
        <v>1</v>
      </c>
      <c r="AZ1288">
        <v>1</v>
      </c>
      <c r="BA1288">
        <v>0.70699999999999996</v>
      </c>
      <c r="BD1288" t="s">
        <v>17215</v>
      </c>
    </row>
    <row r="1289" spans="2:56" ht="18" x14ac:dyDescent="0.25">
      <c r="B1289">
        <v>1</v>
      </c>
      <c r="C1289" t="s">
        <v>14538</v>
      </c>
      <c r="G1289" t="s">
        <v>16067</v>
      </c>
      <c r="H1289" s="352" t="s">
        <v>11553</v>
      </c>
      <c r="I1289" t="s">
        <v>16082</v>
      </c>
      <c r="J1289" s="352" t="s">
        <v>14439</v>
      </c>
      <c r="K1289">
        <v>900</v>
      </c>
      <c r="L1289">
        <v>211</v>
      </c>
      <c r="Q1289" s="219">
        <v>7.8</v>
      </c>
      <c r="R1289" s="219">
        <v>0.1</v>
      </c>
      <c r="T1289" s="219">
        <v>2422</v>
      </c>
      <c r="U1289" s="219">
        <v>47</v>
      </c>
      <c r="W1289" s="219">
        <v>2246</v>
      </c>
      <c r="X1289" s="219">
        <v>41</v>
      </c>
      <c r="AC1289">
        <v>2.2999999999999998</v>
      </c>
      <c r="AD1289">
        <v>0.5</v>
      </c>
      <c r="AR1289" s="219">
        <v>3.7</v>
      </c>
      <c r="AS1289" s="219">
        <v>0.2</v>
      </c>
      <c r="AT1289" s="219">
        <v>27</v>
      </c>
      <c r="AU1289" s="219">
        <v>0.1</v>
      </c>
      <c r="AW1289" s="219">
        <v>33</v>
      </c>
      <c r="AX1289" s="219">
        <v>1</v>
      </c>
      <c r="AZ1289">
        <v>1</v>
      </c>
      <c r="BA1289">
        <v>0.17299999999999999</v>
      </c>
      <c r="BD1289" t="s">
        <v>17215</v>
      </c>
    </row>
    <row r="1290" spans="2:56" ht="18" x14ac:dyDescent="0.25">
      <c r="B1290">
        <v>1</v>
      </c>
      <c r="C1290" t="s">
        <v>14538</v>
      </c>
      <c r="G1290" t="s">
        <v>16067</v>
      </c>
      <c r="H1290" s="352" t="s">
        <v>11553</v>
      </c>
      <c r="I1290" t="s">
        <v>16082</v>
      </c>
      <c r="J1290" s="352" t="s">
        <v>14439</v>
      </c>
      <c r="K1290">
        <v>400</v>
      </c>
      <c r="L1290">
        <v>60</v>
      </c>
      <c r="Q1290" s="219">
        <v>8.1</v>
      </c>
      <c r="R1290" s="219">
        <v>0.05</v>
      </c>
      <c r="T1290" s="219">
        <v>2377</v>
      </c>
      <c r="U1290" s="219">
        <v>41</v>
      </c>
      <c r="W1290" s="219">
        <v>2057</v>
      </c>
      <c r="X1290" s="219">
        <v>43</v>
      </c>
      <c r="AC1290">
        <v>3.8</v>
      </c>
      <c r="AD1290">
        <v>3</v>
      </c>
      <c r="AR1290" s="219">
        <v>3.7</v>
      </c>
      <c r="AS1290" s="219">
        <v>0.2</v>
      </c>
      <c r="AT1290" s="219">
        <v>27</v>
      </c>
      <c r="AU1290" s="219">
        <v>0.1</v>
      </c>
      <c r="AW1290" s="219">
        <v>33</v>
      </c>
      <c r="AX1290" s="219">
        <v>1</v>
      </c>
      <c r="AZ1290">
        <v>1</v>
      </c>
      <c r="BA1290">
        <v>0.39100000000000001</v>
      </c>
      <c r="BD1290" t="s">
        <v>17215</v>
      </c>
    </row>
    <row r="1291" spans="2:56" ht="18" x14ac:dyDescent="0.25">
      <c r="B1291">
        <v>1</v>
      </c>
      <c r="C1291" t="s">
        <v>14538</v>
      </c>
      <c r="G1291" t="s">
        <v>16067</v>
      </c>
      <c r="H1291" s="352" t="s">
        <v>11553</v>
      </c>
      <c r="I1291" t="s">
        <v>16082</v>
      </c>
      <c r="J1291" s="352" t="s">
        <v>14439</v>
      </c>
      <c r="K1291">
        <v>400</v>
      </c>
      <c r="L1291">
        <v>49</v>
      </c>
      <c r="Q1291" s="219">
        <v>8.1</v>
      </c>
      <c r="R1291" s="219">
        <v>0.04</v>
      </c>
      <c r="T1291" s="219">
        <v>2406</v>
      </c>
      <c r="U1291" s="219">
        <v>47</v>
      </c>
      <c r="W1291" s="219">
        <v>2052</v>
      </c>
      <c r="X1291" s="219">
        <v>38</v>
      </c>
      <c r="AC1291">
        <v>4.3</v>
      </c>
      <c r="AD1291">
        <v>4</v>
      </c>
      <c r="AR1291" s="219">
        <v>3.7</v>
      </c>
      <c r="AS1291" s="219">
        <v>0.2</v>
      </c>
      <c r="AT1291" s="219">
        <v>30.3</v>
      </c>
      <c r="AU1291" s="219">
        <v>0.5</v>
      </c>
      <c r="AW1291" s="219">
        <v>33</v>
      </c>
      <c r="AX1291" s="219">
        <v>1</v>
      </c>
      <c r="AZ1291">
        <v>1</v>
      </c>
      <c r="BA1291">
        <v>0.879</v>
      </c>
      <c r="BD1291" t="s">
        <v>17215</v>
      </c>
    </row>
    <row r="1292" spans="2:56" ht="18" x14ac:dyDescent="0.25">
      <c r="B1292">
        <v>1</v>
      </c>
      <c r="C1292" t="s">
        <v>14538</v>
      </c>
      <c r="G1292" t="s">
        <v>16067</v>
      </c>
      <c r="H1292" s="352" t="s">
        <v>11553</v>
      </c>
      <c r="I1292" t="s">
        <v>16082</v>
      </c>
      <c r="J1292" s="352" t="s">
        <v>14439</v>
      </c>
      <c r="K1292">
        <v>900</v>
      </c>
      <c r="L1292">
        <v>211</v>
      </c>
      <c r="Q1292" s="219">
        <v>7.8</v>
      </c>
      <c r="R1292" s="219">
        <v>0.1</v>
      </c>
      <c r="T1292" s="219">
        <v>2422</v>
      </c>
      <c r="U1292" s="219">
        <v>47</v>
      </c>
      <c r="W1292" s="219">
        <v>2246</v>
      </c>
      <c r="X1292" s="219">
        <v>41</v>
      </c>
      <c r="AC1292">
        <v>2.2999999999999998</v>
      </c>
      <c r="AD1292">
        <v>0.5</v>
      </c>
      <c r="AR1292" s="219">
        <v>3.7</v>
      </c>
      <c r="AS1292" s="219">
        <v>0.2</v>
      </c>
      <c r="AT1292" s="219">
        <v>27</v>
      </c>
      <c r="AU1292" s="219">
        <v>0.1</v>
      </c>
      <c r="AW1292" s="219">
        <v>33</v>
      </c>
      <c r="AX1292" s="219">
        <v>1</v>
      </c>
      <c r="AZ1292">
        <v>1</v>
      </c>
      <c r="BA1292">
        <v>0.41699999999999998</v>
      </c>
      <c r="BD1292" t="s">
        <v>17215</v>
      </c>
    </row>
    <row r="1293" spans="2:56" ht="18" x14ac:dyDescent="0.25">
      <c r="B1293">
        <v>1</v>
      </c>
      <c r="C1293" t="s">
        <v>14538</v>
      </c>
      <c r="G1293" t="s">
        <v>16067</v>
      </c>
      <c r="H1293" s="352" t="s">
        <v>11553</v>
      </c>
      <c r="I1293" t="s">
        <v>16082</v>
      </c>
      <c r="J1293" s="352" t="s">
        <v>14439</v>
      </c>
      <c r="K1293">
        <v>1290</v>
      </c>
      <c r="L1293">
        <v>247</v>
      </c>
      <c r="Q1293" s="219">
        <v>7.6</v>
      </c>
      <c r="R1293" s="219">
        <v>0.08</v>
      </c>
      <c r="T1293" s="219">
        <v>2447</v>
      </c>
      <c r="U1293" s="219">
        <v>77</v>
      </c>
      <c r="W1293" s="219">
        <v>2311</v>
      </c>
      <c r="X1293" s="219">
        <v>77</v>
      </c>
      <c r="AC1293">
        <v>2</v>
      </c>
      <c r="AD1293">
        <v>0.4</v>
      </c>
      <c r="AR1293" s="219">
        <v>3.7</v>
      </c>
      <c r="AS1293" s="219">
        <v>0.2</v>
      </c>
      <c r="AT1293" s="219">
        <v>30.3</v>
      </c>
      <c r="AU1293" s="219">
        <v>0.5</v>
      </c>
      <c r="AW1293" s="219">
        <v>33</v>
      </c>
      <c r="AX1293" s="219">
        <v>1</v>
      </c>
      <c r="AZ1293">
        <v>1</v>
      </c>
      <c r="BA1293">
        <v>0.88600000000000001</v>
      </c>
      <c r="BD1293" t="s">
        <v>17215</v>
      </c>
    </row>
    <row r="1294" spans="2:56" ht="18" x14ac:dyDescent="0.25">
      <c r="B1294">
        <v>1</v>
      </c>
      <c r="C1294" t="s">
        <v>14538</v>
      </c>
      <c r="G1294" t="s">
        <v>16067</v>
      </c>
      <c r="H1294" s="352" t="s">
        <v>11553</v>
      </c>
      <c r="I1294" t="s">
        <v>16082</v>
      </c>
      <c r="J1294" s="352" t="s">
        <v>14439</v>
      </c>
      <c r="K1294">
        <v>400</v>
      </c>
      <c r="L1294">
        <v>60</v>
      </c>
      <c r="Q1294" s="219">
        <v>8.1</v>
      </c>
      <c r="R1294" s="219">
        <v>0.05</v>
      </c>
      <c r="T1294" s="219">
        <v>2377</v>
      </c>
      <c r="U1294" s="219">
        <v>41</v>
      </c>
      <c r="W1294" s="219">
        <v>2057</v>
      </c>
      <c r="X1294" s="219">
        <v>43</v>
      </c>
      <c r="AC1294">
        <v>3.8</v>
      </c>
      <c r="AD1294">
        <v>3</v>
      </c>
      <c r="AR1294" s="219">
        <v>3.7</v>
      </c>
      <c r="AS1294" s="219">
        <v>0.2</v>
      </c>
      <c r="AT1294" s="219">
        <v>27</v>
      </c>
      <c r="AU1294" s="219">
        <v>0.1</v>
      </c>
      <c r="AW1294" s="219">
        <v>33</v>
      </c>
      <c r="AX1294" s="219">
        <v>1</v>
      </c>
      <c r="AZ1294">
        <v>1</v>
      </c>
      <c r="BA1294">
        <v>0.14299999999999999</v>
      </c>
      <c r="BD1294" t="s">
        <v>17215</v>
      </c>
    </row>
    <row r="1295" spans="2:56" ht="18" x14ac:dyDescent="0.25">
      <c r="B1295">
        <v>1</v>
      </c>
      <c r="C1295" t="s">
        <v>14538</v>
      </c>
      <c r="G1295" t="s">
        <v>16067</v>
      </c>
      <c r="H1295" s="352" t="s">
        <v>11553</v>
      </c>
      <c r="I1295" t="s">
        <v>16082</v>
      </c>
      <c r="J1295" s="352" t="s">
        <v>14439</v>
      </c>
      <c r="K1295">
        <v>400</v>
      </c>
      <c r="L1295">
        <v>60</v>
      </c>
      <c r="Q1295" s="219">
        <v>8.1</v>
      </c>
      <c r="R1295" s="219">
        <v>0.05</v>
      </c>
      <c r="T1295" s="219">
        <v>2377</v>
      </c>
      <c r="U1295" s="219">
        <v>41</v>
      </c>
      <c r="W1295" s="219">
        <v>2057</v>
      </c>
      <c r="X1295" s="219">
        <v>43</v>
      </c>
      <c r="AC1295">
        <v>3.8</v>
      </c>
      <c r="AD1295">
        <v>3</v>
      </c>
      <c r="AR1295" s="219">
        <v>3.7</v>
      </c>
      <c r="AS1295" s="219">
        <v>0.2</v>
      </c>
      <c r="AT1295" s="219">
        <v>27</v>
      </c>
      <c r="AU1295" s="219">
        <v>0.1</v>
      </c>
      <c r="AW1295" s="219">
        <v>33</v>
      </c>
      <c r="AX1295" s="219">
        <v>1</v>
      </c>
      <c r="AZ1295">
        <v>1</v>
      </c>
      <c r="BA1295">
        <v>0.11700000000000001</v>
      </c>
      <c r="BD1295" t="s">
        <v>17215</v>
      </c>
    </row>
    <row r="1296" spans="2:56" ht="18" x14ac:dyDescent="0.25">
      <c r="B1296">
        <v>1</v>
      </c>
      <c r="C1296" t="s">
        <v>14538</v>
      </c>
      <c r="G1296" t="s">
        <v>16067</v>
      </c>
      <c r="H1296" s="352" t="s">
        <v>11553</v>
      </c>
      <c r="I1296" t="s">
        <v>16082</v>
      </c>
      <c r="J1296" s="352" t="s">
        <v>14439</v>
      </c>
      <c r="K1296">
        <v>1340</v>
      </c>
      <c r="L1296">
        <v>207</v>
      </c>
      <c r="Q1296" s="219">
        <v>7.6</v>
      </c>
      <c r="R1296" s="219">
        <v>0.06</v>
      </c>
      <c r="T1296" s="219">
        <v>2442</v>
      </c>
      <c r="U1296" s="219">
        <v>33</v>
      </c>
      <c r="W1296" s="219">
        <v>2336</v>
      </c>
      <c r="X1296" s="219">
        <v>33</v>
      </c>
      <c r="AC1296">
        <v>1.7</v>
      </c>
      <c r="AD1296">
        <v>0.2</v>
      </c>
      <c r="AR1296" s="219">
        <v>3.7</v>
      </c>
      <c r="AS1296" s="219">
        <v>0.2</v>
      </c>
      <c r="AT1296" s="219">
        <v>27</v>
      </c>
      <c r="AU1296" s="219">
        <v>0.1</v>
      </c>
      <c r="AW1296" s="219">
        <v>33</v>
      </c>
      <c r="AX1296" s="219">
        <v>1</v>
      </c>
      <c r="AZ1296">
        <v>1</v>
      </c>
      <c r="BA1296">
        <v>0.81499999999999995</v>
      </c>
      <c r="BD1296" t="s">
        <v>17215</v>
      </c>
    </row>
    <row r="1297" spans="2:56" ht="18" x14ac:dyDescent="0.25">
      <c r="B1297">
        <v>1</v>
      </c>
      <c r="C1297" t="s">
        <v>14538</v>
      </c>
      <c r="G1297" t="s">
        <v>16067</v>
      </c>
      <c r="H1297" s="352" t="s">
        <v>11553</v>
      </c>
      <c r="I1297" t="s">
        <v>16082</v>
      </c>
      <c r="J1297" s="352" t="s">
        <v>14439</v>
      </c>
      <c r="K1297">
        <v>1290</v>
      </c>
      <c r="L1297">
        <v>247</v>
      </c>
      <c r="Q1297" s="219">
        <v>7.6</v>
      </c>
      <c r="R1297" s="219">
        <v>0.08</v>
      </c>
      <c r="T1297" s="219">
        <v>2447</v>
      </c>
      <c r="U1297" s="219">
        <v>77</v>
      </c>
      <c r="W1297" s="219">
        <v>2311</v>
      </c>
      <c r="X1297" s="219">
        <v>77</v>
      </c>
      <c r="AC1297">
        <v>2</v>
      </c>
      <c r="AD1297">
        <v>0.4</v>
      </c>
      <c r="AR1297" s="219">
        <v>3.7</v>
      </c>
      <c r="AS1297" s="219">
        <v>0.2</v>
      </c>
      <c r="AT1297" s="219">
        <v>30.3</v>
      </c>
      <c r="AU1297" s="219">
        <v>0.5</v>
      </c>
      <c r="AW1297" s="219">
        <v>33</v>
      </c>
      <c r="AX1297" s="219">
        <v>1</v>
      </c>
      <c r="AZ1297">
        <v>1</v>
      </c>
      <c r="BA1297">
        <v>0.999</v>
      </c>
      <c r="BD1297" t="s">
        <v>17215</v>
      </c>
    </row>
    <row r="1298" spans="2:56" ht="18" x14ac:dyDescent="0.25">
      <c r="B1298">
        <v>1</v>
      </c>
      <c r="C1298" t="s">
        <v>14538</v>
      </c>
      <c r="G1298" t="s">
        <v>16067</v>
      </c>
      <c r="H1298" s="352" t="s">
        <v>11553</v>
      </c>
      <c r="I1298" t="s">
        <v>16082</v>
      </c>
      <c r="J1298" s="352" t="s">
        <v>14439</v>
      </c>
      <c r="K1298">
        <v>900</v>
      </c>
      <c r="L1298">
        <v>211</v>
      </c>
      <c r="Q1298" s="219">
        <v>7.8</v>
      </c>
      <c r="R1298" s="219">
        <v>0.1</v>
      </c>
      <c r="T1298" s="219">
        <v>2422</v>
      </c>
      <c r="U1298" s="219">
        <v>47</v>
      </c>
      <c r="W1298" s="219">
        <v>2246</v>
      </c>
      <c r="X1298" s="219">
        <v>41</v>
      </c>
      <c r="AC1298">
        <v>2.2999999999999998</v>
      </c>
      <c r="AD1298">
        <v>0.5</v>
      </c>
      <c r="AR1298" s="219">
        <v>3.7</v>
      </c>
      <c r="AS1298" s="219">
        <v>0.2</v>
      </c>
      <c r="AT1298" s="219">
        <v>27</v>
      </c>
      <c r="AU1298" s="219">
        <v>0.1</v>
      </c>
      <c r="AW1298" s="219">
        <v>33</v>
      </c>
      <c r="AX1298" s="219">
        <v>1</v>
      </c>
      <c r="AZ1298">
        <v>1</v>
      </c>
      <c r="BA1298">
        <v>0.47199999999999998</v>
      </c>
      <c r="BD1298" t="s">
        <v>17215</v>
      </c>
    </row>
    <row r="1299" spans="2:56" ht="18" x14ac:dyDescent="0.25">
      <c r="B1299">
        <v>1</v>
      </c>
      <c r="C1299" t="s">
        <v>14538</v>
      </c>
      <c r="G1299" t="s">
        <v>16067</v>
      </c>
      <c r="H1299" s="352" t="s">
        <v>11553</v>
      </c>
      <c r="I1299" t="s">
        <v>16082</v>
      </c>
      <c r="J1299" s="352" t="s">
        <v>14439</v>
      </c>
      <c r="K1299">
        <v>950</v>
      </c>
      <c r="L1299">
        <v>196</v>
      </c>
      <c r="Q1299" s="219">
        <v>7.8</v>
      </c>
      <c r="R1299" s="219">
        <v>0.09</v>
      </c>
      <c r="T1299" s="219">
        <v>2460</v>
      </c>
      <c r="U1299" s="219">
        <v>52</v>
      </c>
      <c r="W1299" s="219">
        <v>2268</v>
      </c>
      <c r="X1299" s="219">
        <v>54</v>
      </c>
      <c r="AC1299">
        <v>2.5</v>
      </c>
      <c r="AD1299">
        <v>0.5</v>
      </c>
      <c r="AR1299" s="219">
        <v>3.7</v>
      </c>
      <c r="AS1299" s="219">
        <v>0.2</v>
      </c>
      <c r="AT1299" s="219">
        <v>30.3</v>
      </c>
      <c r="AU1299" s="219">
        <v>0.5</v>
      </c>
      <c r="AW1299" s="219">
        <v>33</v>
      </c>
      <c r="AX1299" s="219">
        <v>1</v>
      </c>
      <c r="AZ1299">
        <v>1</v>
      </c>
      <c r="BA1299">
        <v>0.63</v>
      </c>
      <c r="BD1299" t="s">
        <v>17215</v>
      </c>
    </row>
    <row r="1300" spans="2:56" ht="18" x14ac:dyDescent="0.25">
      <c r="B1300">
        <v>1</v>
      </c>
      <c r="C1300" t="s">
        <v>14538</v>
      </c>
      <c r="G1300" t="s">
        <v>16067</v>
      </c>
      <c r="H1300" s="352" t="s">
        <v>11553</v>
      </c>
      <c r="I1300" t="s">
        <v>16082</v>
      </c>
      <c r="J1300" s="352" t="s">
        <v>14439</v>
      </c>
      <c r="K1300">
        <v>400</v>
      </c>
      <c r="L1300">
        <v>49</v>
      </c>
      <c r="Q1300" s="219">
        <v>8.1</v>
      </c>
      <c r="R1300" s="219">
        <v>0.04</v>
      </c>
      <c r="T1300" s="219">
        <v>2406</v>
      </c>
      <c r="U1300" s="219">
        <v>47</v>
      </c>
      <c r="W1300" s="219">
        <v>2052</v>
      </c>
      <c r="X1300" s="219">
        <v>38</v>
      </c>
      <c r="AC1300">
        <v>4.3</v>
      </c>
      <c r="AD1300">
        <v>4</v>
      </c>
      <c r="AR1300" s="219">
        <v>3.7</v>
      </c>
      <c r="AS1300" s="219">
        <v>0.2</v>
      </c>
      <c r="AT1300" s="219">
        <v>30.3</v>
      </c>
      <c r="AU1300" s="219">
        <v>0.5</v>
      </c>
      <c r="AW1300" s="219">
        <v>33</v>
      </c>
      <c r="AX1300" s="219">
        <v>1</v>
      </c>
      <c r="AZ1300">
        <v>1</v>
      </c>
      <c r="BA1300">
        <v>1.619</v>
      </c>
      <c r="BD1300" t="s">
        <v>17215</v>
      </c>
    </row>
    <row r="1301" spans="2:56" ht="18" x14ac:dyDescent="0.25">
      <c r="B1301">
        <v>1</v>
      </c>
      <c r="C1301" t="s">
        <v>14538</v>
      </c>
      <c r="G1301" t="s">
        <v>16067</v>
      </c>
      <c r="H1301" s="352" t="s">
        <v>11553</v>
      </c>
      <c r="I1301" t="s">
        <v>16082</v>
      </c>
      <c r="J1301" s="352" t="s">
        <v>14439</v>
      </c>
      <c r="K1301">
        <v>400</v>
      </c>
      <c r="L1301">
        <v>49</v>
      </c>
      <c r="Q1301" s="219">
        <v>8.1</v>
      </c>
      <c r="R1301" s="219">
        <v>0.04</v>
      </c>
      <c r="T1301" s="219">
        <v>2406</v>
      </c>
      <c r="U1301" s="219">
        <v>47</v>
      </c>
      <c r="W1301" s="219">
        <v>2052</v>
      </c>
      <c r="X1301" s="219">
        <v>38</v>
      </c>
      <c r="AC1301">
        <v>4.3</v>
      </c>
      <c r="AD1301">
        <v>4</v>
      </c>
      <c r="AR1301" s="219">
        <v>3.7</v>
      </c>
      <c r="AS1301" s="219">
        <v>0.2</v>
      </c>
      <c r="AT1301" s="219">
        <v>30.3</v>
      </c>
      <c r="AU1301" s="219">
        <v>0.5</v>
      </c>
      <c r="AW1301" s="219">
        <v>33</v>
      </c>
      <c r="AX1301" s="219">
        <v>1</v>
      </c>
      <c r="AZ1301">
        <v>1</v>
      </c>
      <c r="BA1301">
        <v>1.498</v>
      </c>
      <c r="BD1301" t="s">
        <v>17215</v>
      </c>
    </row>
    <row r="1302" spans="2:56" ht="18" x14ac:dyDescent="0.25">
      <c r="B1302">
        <v>1</v>
      </c>
      <c r="C1302" t="s">
        <v>14538</v>
      </c>
      <c r="G1302" t="s">
        <v>16067</v>
      </c>
      <c r="H1302" s="352" t="s">
        <v>11553</v>
      </c>
      <c r="I1302" t="s">
        <v>16082</v>
      </c>
      <c r="J1302" s="352" t="s">
        <v>14439</v>
      </c>
      <c r="K1302">
        <v>1340</v>
      </c>
      <c r="L1302">
        <v>207</v>
      </c>
      <c r="Q1302" s="219">
        <v>7.6</v>
      </c>
      <c r="R1302" s="219">
        <v>0.06</v>
      </c>
      <c r="T1302" s="219">
        <v>2442</v>
      </c>
      <c r="U1302" s="219">
        <v>33</v>
      </c>
      <c r="W1302" s="219">
        <v>2336</v>
      </c>
      <c r="X1302" s="219">
        <v>33</v>
      </c>
      <c r="AC1302">
        <v>1.7</v>
      </c>
      <c r="AD1302">
        <v>0.2</v>
      </c>
      <c r="AR1302" s="219">
        <v>3.7</v>
      </c>
      <c r="AS1302" s="219">
        <v>0.2</v>
      </c>
      <c r="AT1302" s="219">
        <v>27</v>
      </c>
      <c r="AU1302" s="219">
        <v>0.1</v>
      </c>
      <c r="AW1302" s="219">
        <v>33</v>
      </c>
      <c r="AX1302" s="219">
        <v>1</v>
      </c>
      <c r="AZ1302">
        <v>1</v>
      </c>
      <c r="BA1302">
        <v>0.86199999999999999</v>
      </c>
      <c r="BD1302" t="s">
        <v>17215</v>
      </c>
    </row>
    <row r="1303" spans="2:56" ht="18" x14ac:dyDescent="0.25">
      <c r="B1303">
        <v>1</v>
      </c>
      <c r="C1303" t="s">
        <v>14538</v>
      </c>
      <c r="G1303" t="s">
        <v>16067</v>
      </c>
      <c r="H1303" s="352" t="s">
        <v>11553</v>
      </c>
      <c r="I1303" t="s">
        <v>16082</v>
      </c>
      <c r="J1303" s="352" t="s">
        <v>14439</v>
      </c>
      <c r="K1303">
        <v>950</v>
      </c>
      <c r="L1303">
        <v>196</v>
      </c>
      <c r="Q1303" s="219">
        <v>7.8</v>
      </c>
      <c r="R1303" s="219">
        <v>0.09</v>
      </c>
      <c r="T1303" s="219">
        <v>2460</v>
      </c>
      <c r="U1303" s="219">
        <v>52</v>
      </c>
      <c r="W1303" s="219">
        <v>2268</v>
      </c>
      <c r="X1303" s="219">
        <v>54</v>
      </c>
      <c r="AC1303">
        <v>2.5</v>
      </c>
      <c r="AD1303">
        <v>0.5</v>
      </c>
      <c r="AR1303" s="219">
        <v>3.7</v>
      </c>
      <c r="AS1303" s="219">
        <v>0.2</v>
      </c>
      <c r="AT1303" s="219">
        <v>30.3</v>
      </c>
      <c r="AU1303" s="219">
        <v>0.5</v>
      </c>
      <c r="AW1303" s="219">
        <v>33</v>
      </c>
      <c r="AX1303" s="219">
        <v>1</v>
      </c>
      <c r="AZ1303">
        <v>1</v>
      </c>
      <c r="BA1303">
        <v>-0.114</v>
      </c>
      <c r="BD1303" t="s">
        <v>17215</v>
      </c>
    </row>
    <row r="1304" spans="2:56" ht="18" x14ac:dyDescent="0.25">
      <c r="B1304">
        <v>1</v>
      </c>
      <c r="C1304" t="s">
        <v>14538</v>
      </c>
      <c r="G1304" t="s">
        <v>16067</v>
      </c>
      <c r="H1304" s="352" t="s">
        <v>11553</v>
      </c>
      <c r="I1304" t="s">
        <v>16082</v>
      </c>
      <c r="J1304" s="352" t="s">
        <v>14439</v>
      </c>
      <c r="K1304">
        <v>1290</v>
      </c>
      <c r="L1304">
        <v>247</v>
      </c>
      <c r="Q1304" s="219">
        <v>7.6</v>
      </c>
      <c r="R1304" s="219">
        <v>0.08</v>
      </c>
      <c r="T1304" s="219">
        <v>2447</v>
      </c>
      <c r="U1304" s="219">
        <v>77</v>
      </c>
      <c r="W1304" s="219">
        <v>2311</v>
      </c>
      <c r="X1304" s="219">
        <v>77</v>
      </c>
      <c r="AC1304">
        <v>2</v>
      </c>
      <c r="AD1304">
        <v>0.4</v>
      </c>
      <c r="AR1304" s="219">
        <v>3.7</v>
      </c>
      <c r="AS1304" s="219">
        <v>0.2</v>
      </c>
      <c r="AT1304" s="219">
        <v>30.3</v>
      </c>
      <c r="AU1304" s="219">
        <v>0.5</v>
      </c>
      <c r="AW1304" s="219">
        <v>33</v>
      </c>
      <c r="AX1304" s="219">
        <v>1</v>
      </c>
      <c r="AZ1304">
        <v>1</v>
      </c>
      <c r="BA1304">
        <v>0.70099999999999996</v>
      </c>
      <c r="BD1304" t="s">
        <v>17215</v>
      </c>
    </row>
    <row r="1305" spans="2:56" ht="18" x14ac:dyDescent="0.25">
      <c r="B1305">
        <v>1</v>
      </c>
      <c r="C1305" t="s">
        <v>14538</v>
      </c>
      <c r="G1305" t="s">
        <v>16067</v>
      </c>
      <c r="H1305" s="352" t="s">
        <v>11553</v>
      </c>
      <c r="I1305" t="s">
        <v>16082</v>
      </c>
      <c r="J1305" s="352" t="s">
        <v>14439</v>
      </c>
      <c r="K1305">
        <v>900</v>
      </c>
      <c r="L1305">
        <v>211</v>
      </c>
      <c r="Q1305" s="219">
        <v>7.8</v>
      </c>
      <c r="R1305" s="219">
        <v>0.1</v>
      </c>
      <c r="T1305" s="219">
        <v>2422</v>
      </c>
      <c r="U1305" s="219">
        <v>47</v>
      </c>
      <c r="W1305" s="219">
        <v>2246</v>
      </c>
      <c r="X1305" s="219">
        <v>41</v>
      </c>
      <c r="AC1305">
        <v>2.2999999999999998</v>
      </c>
      <c r="AD1305">
        <v>0.5</v>
      </c>
      <c r="AR1305" s="219">
        <v>3.7</v>
      </c>
      <c r="AS1305" s="219">
        <v>0.2</v>
      </c>
      <c r="AT1305" s="219">
        <v>27</v>
      </c>
      <c r="AU1305" s="219">
        <v>0.1</v>
      </c>
      <c r="AW1305" s="219">
        <v>33</v>
      </c>
      <c r="AX1305" s="219">
        <v>1</v>
      </c>
      <c r="AZ1305">
        <v>1</v>
      </c>
      <c r="BA1305">
        <v>0.32600000000000001</v>
      </c>
      <c r="BD1305" t="s">
        <v>17215</v>
      </c>
    </row>
    <row r="1306" spans="2:56" ht="18" x14ac:dyDescent="0.25">
      <c r="B1306">
        <v>1</v>
      </c>
      <c r="C1306" t="s">
        <v>14538</v>
      </c>
      <c r="G1306" t="s">
        <v>16067</v>
      </c>
      <c r="H1306" s="352" t="s">
        <v>11553</v>
      </c>
      <c r="I1306" t="s">
        <v>16082</v>
      </c>
      <c r="J1306" s="352" t="s">
        <v>14439</v>
      </c>
      <c r="K1306">
        <v>400</v>
      </c>
      <c r="L1306">
        <v>49</v>
      </c>
      <c r="Q1306" s="219">
        <v>8.1</v>
      </c>
      <c r="R1306" s="219">
        <v>0.04</v>
      </c>
      <c r="T1306" s="219">
        <v>2406</v>
      </c>
      <c r="U1306" s="219">
        <v>47</v>
      </c>
      <c r="W1306" s="219">
        <v>2052</v>
      </c>
      <c r="X1306" s="219">
        <v>38</v>
      </c>
      <c r="AC1306">
        <v>4.3</v>
      </c>
      <c r="AD1306">
        <v>4</v>
      </c>
      <c r="AR1306" s="219">
        <v>3.7</v>
      </c>
      <c r="AS1306" s="219">
        <v>0.2</v>
      </c>
      <c r="AT1306" s="219">
        <v>30.3</v>
      </c>
      <c r="AU1306" s="219">
        <v>0.5</v>
      </c>
      <c r="AW1306" s="219">
        <v>33</v>
      </c>
      <c r="AX1306" s="219">
        <v>1</v>
      </c>
      <c r="AZ1306">
        <v>1</v>
      </c>
      <c r="BA1306">
        <v>1.381</v>
      </c>
      <c r="BD1306" t="s">
        <v>17215</v>
      </c>
    </row>
    <row r="1307" spans="2:56" ht="18" x14ac:dyDescent="0.25">
      <c r="B1307">
        <v>1</v>
      </c>
      <c r="C1307" t="s">
        <v>14538</v>
      </c>
      <c r="G1307" t="s">
        <v>16067</v>
      </c>
      <c r="H1307" s="352" t="s">
        <v>11553</v>
      </c>
      <c r="I1307" t="s">
        <v>16082</v>
      </c>
      <c r="J1307" s="352" t="s">
        <v>14439</v>
      </c>
      <c r="K1307">
        <v>900</v>
      </c>
      <c r="L1307">
        <v>211</v>
      </c>
      <c r="Q1307" s="219">
        <v>7.8</v>
      </c>
      <c r="R1307" s="219">
        <v>0.1</v>
      </c>
      <c r="T1307" s="219">
        <v>2422</v>
      </c>
      <c r="U1307" s="219">
        <v>47</v>
      </c>
      <c r="W1307" s="219">
        <v>2246</v>
      </c>
      <c r="X1307" s="219">
        <v>41</v>
      </c>
      <c r="AC1307">
        <v>2.2999999999999998</v>
      </c>
      <c r="AD1307">
        <v>0.5</v>
      </c>
      <c r="AR1307" s="219">
        <v>3.7</v>
      </c>
      <c r="AS1307" s="219">
        <v>0.2</v>
      </c>
      <c r="AT1307" s="219">
        <v>27</v>
      </c>
      <c r="AU1307" s="219">
        <v>0.1</v>
      </c>
      <c r="AW1307" s="219">
        <v>33</v>
      </c>
      <c r="AX1307" s="219">
        <v>1</v>
      </c>
      <c r="AZ1307">
        <v>1</v>
      </c>
      <c r="BA1307">
        <v>0.72199999999999998</v>
      </c>
      <c r="BD1307" t="s">
        <v>17215</v>
      </c>
    </row>
    <row r="1308" spans="2:56" ht="18" x14ac:dyDescent="0.25">
      <c r="B1308">
        <v>1</v>
      </c>
      <c r="C1308" t="s">
        <v>14538</v>
      </c>
      <c r="G1308" t="s">
        <v>16067</v>
      </c>
      <c r="H1308" s="352" t="s">
        <v>11553</v>
      </c>
      <c r="I1308" t="s">
        <v>16082</v>
      </c>
      <c r="J1308" s="352" t="s">
        <v>14439</v>
      </c>
      <c r="K1308">
        <v>1290</v>
      </c>
      <c r="L1308">
        <v>247</v>
      </c>
      <c r="Q1308" s="219">
        <v>7.6</v>
      </c>
      <c r="R1308" s="219">
        <v>0.08</v>
      </c>
      <c r="T1308" s="219">
        <v>2447</v>
      </c>
      <c r="U1308" s="219">
        <v>77</v>
      </c>
      <c r="W1308" s="219">
        <v>2311</v>
      </c>
      <c r="X1308" s="219">
        <v>77</v>
      </c>
      <c r="AC1308">
        <v>2</v>
      </c>
      <c r="AD1308">
        <v>0.4</v>
      </c>
      <c r="AR1308" s="219">
        <v>3.7</v>
      </c>
      <c r="AS1308" s="219">
        <v>0.2</v>
      </c>
      <c r="AT1308" s="219">
        <v>30.3</v>
      </c>
      <c r="AU1308" s="219">
        <v>0.5</v>
      </c>
      <c r="AW1308" s="219">
        <v>33</v>
      </c>
      <c r="AX1308" s="219">
        <v>1</v>
      </c>
      <c r="AZ1308">
        <v>1</v>
      </c>
      <c r="BA1308">
        <v>0.83699999999999997</v>
      </c>
      <c r="BD1308" t="s">
        <v>17215</v>
      </c>
    </row>
    <row r="1309" spans="2:56" ht="18" x14ac:dyDescent="0.25">
      <c r="B1309">
        <v>1</v>
      </c>
      <c r="C1309" t="s">
        <v>14538</v>
      </c>
      <c r="G1309" t="s">
        <v>16067</v>
      </c>
      <c r="H1309" s="352" t="s">
        <v>11553</v>
      </c>
      <c r="I1309" t="s">
        <v>16082</v>
      </c>
      <c r="J1309" s="352" t="s">
        <v>14439</v>
      </c>
      <c r="K1309">
        <v>950</v>
      </c>
      <c r="L1309">
        <v>196</v>
      </c>
      <c r="Q1309" s="219">
        <v>7.8</v>
      </c>
      <c r="R1309" s="219">
        <v>0.09</v>
      </c>
      <c r="T1309" s="219">
        <v>2460</v>
      </c>
      <c r="U1309" s="219">
        <v>52</v>
      </c>
      <c r="W1309" s="219">
        <v>2268</v>
      </c>
      <c r="X1309" s="219">
        <v>54</v>
      </c>
      <c r="AC1309">
        <v>2.5</v>
      </c>
      <c r="AD1309">
        <v>0.5</v>
      </c>
      <c r="AR1309" s="219">
        <v>3.7</v>
      </c>
      <c r="AS1309" s="219">
        <v>0.2</v>
      </c>
      <c r="AT1309" s="219">
        <v>30.3</v>
      </c>
      <c r="AU1309" s="219">
        <v>0.5</v>
      </c>
      <c r="AW1309" s="219">
        <v>33</v>
      </c>
      <c r="AX1309" s="219">
        <v>1</v>
      </c>
      <c r="AZ1309">
        <v>1</v>
      </c>
      <c r="BA1309">
        <v>0.56000000000000005</v>
      </c>
      <c r="BD1309" t="s">
        <v>17215</v>
      </c>
    </row>
    <row r="1310" spans="2:56" ht="18" x14ac:dyDescent="0.25">
      <c r="B1310">
        <v>1</v>
      </c>
      <c r="C1310" t="s">
        <v>14538</v>
      </c>
      <c r="G1310" t="s">
        <v>16067</v>
      </c>
      <c r="H1310" s="352" t="s">
        <v>11553</v>
      </c>
      <c r="I1310" t="s">
        <v>16082</v>
      </c>
      <c r="J1310" s="352" t="s">
        <v>14439</v>
      </c>
      <c r="K1310">
        <v>400</v>
      </c>
      <c r="L1310">
        <v>60</v>
      </c>
      <c r="Q1310" s="219">
        <v>8.1</v>
      </c>
      <c r="R1310" s="219">
        <v>0.05</v>
      </c>
      <c r="T1310" s="219">
        <v>2377</v>
      </c>
      <c r="U1310" s="219">
        <v>41</v>
      </c>
      <c r="W1310" s="219">
        <v>2057</v>
      </c>
      <c r="X1310" s="219">
        <v>43</v>
      </c>
      <c r="AC1310">
        <v>3.8</v>
      </c>
      <c r="AD1310">
        <v>3</v>
      </c>
      <c r="AR1310" s="219">
        <v>3.7</v>
      </c>
      <c r="AS1310" s="219">
        <v>0.2</v>
      </c>
      <c r="AT1310" s="219">
        <v>27</v>
      </c>
      <c r="AU1310" s="219">
        <v>0.1</v>
      </c>
      <c r="AW1310" s="219">
        <v>33</v>
      </c>
      <c r="AX1310" s="219">
        <v>1</v>
      </c>
      <c r="AZ1310">
        <v>1</v>
      </c>
      <c r="BA1310">
        <v>0.749</v>
      </c>
      <c r="BD1310" t="s">
        <v>17215</v>
      </c>
    </row>
    <row r="1311" spans="2:56" ht="18" x14ac:dyDescent="0.25">
      <c r="B1311">
        <v>1</v>
      </c>
      <c r="C1311" t="s">
        <v>14538</v>
      </c>
      <c r="G1311" t="s">
        <v>16067</v>
      </c>
      <c r="H1311" s="352" t="s">
        <v>11553</v>
      </c>
      <c r="I1311" t="s">
        <v>16082</v>
      </c>
      <c r="J1311" s="352" t="s">
        <v>14439</v>
      </c>
      <c r="K1311">
        <v>1340</v>
      </c>
      <c r="L1311">
        <v>207</v>
      </c>
      <c r="Q1311" s="219">
        <v>7.6</v>
      </c>
      <c r="R1311" s="219">
        <v>0.06</v>
      </c>
      <c r="T1311" s="219">
        <v>2442</v>
      </c>
      <c r="U1311" s="219">
        <v>33</v>
      </c>
      <c r="W1311" s="219">
        <v>2336</v>
      </c>
      <c r="X1311" s="219">
        <v>33</v>
      </c>
      <c r="AC1311">
        <v>1.7</v>
      </c>
      <c r="AD1311">
        <v>0.2</v>
      </c>
      <c r="AR1311" s="219">
        <v>3.7</v>
      </c>
      <c r="AS1311" s="219">
        <v>0.2</v>
      </c>
      <c r="AT1311" s="219">
        <v>27</v>
      </c>
      <c r="AU1311" s="219">
        <v>0.1</v>
      </c>
      <c r="AW1311" s="219">
        <v>33</v>
      </c>
      <c r="AX1311" s="219">
        <v>1</v>
      </c>
      <c r="AZ1311">
        <v>1</v>
      </c>
      <c r="BA1311">
        <v>0.61899999999999999</v>
      </c>
      <c r="BD1311" t="s">
        <v>17215</v>
      </c>
    </row>
    <row r="1312" spans="2:56" ht="18" x14ac:dyDescent="0.25">
      <c r="B1312">
        <v>1</v>
      </c>
      <c r="C1312" t="s">
        <v>14538</v>
      </c>
      <c r="G1312" t="s">
        <v>16067</v>
      </c>
      <c r="H1312" s="352" t="s">
        <v>11553</v>
      </c>
      <c r="I1312" t="s">
        <v>16082</v>
      </c>
      <c r="J1312" s="352" t="s">
        <v>14439</v>
      </c>
      <c r="K1312">
        <v>400</v>
      </c>
      <c r="L1312">
        <v>49</v>
      </c>
      <c r="Q1312" s="219">
        <v>8.1</v>
      </c>
      <c r="R1312" s="219">
        <v>0.04</v>
      </c>
      <c r="T1312" s="219">
        <v>2406</v>
      </c>
      <c r="U1312" s="219">
        <v>47</v>
      </c>
      <c r="W1312" s="219">
        <v>2052</v>
      </c>
      <c r="X1312" s="219">
        <v>38</v>
      </c>
      <c r="AC1312">
        <v>4.3</v>
      </c>
      <c r="AD1312">
        <v>4</v>
      </c>
      <c r="AR1312" s="219">
        <v>3.7</v>
      </c>
      <c r="AS1312" s="219">
        <v>0.2</v>
      </c>
      <c r="AT1312" s="219">
        <v>30.3</v>
      </c>
      <c r="AU1312" s="219">
        <v>0.5</v>
      </c>
      <c r="AW1312" s="219">
        <v>33</v>
      </c>
      <c r="AX1312" s="219">
        <v>1</v>
      </c>
      <c r="AZ1312">
        <v>1</v>
      </c>
      <c r="BA1312">
        <v>1.113</v>
      </c>
      <c r="BD1312" t="s">
        <v>17215</v>
      </c>
    </row>
    <row r="1313" spans="2:56" ht="18" x14ac:dyDescent="0.25">
      <c r="B1313">
        <v>1</v>
      </c>
      <c r="C1313" t="s">
        <v>14538</v>
      </c>
      <c r="G1313" t="s">
        <v>16067</v>
      </c>
      <c r="H1313" s="352" t="s">
        <v>11553</v>
      </c>
      <c r="I1313" t="s">
        <v>16082</v>
      </c>
      <c r="J1313" s="352" t="s">
        <v>14439</v>
      </c>
      <c r="K1313">
        <v>950</v>
      </c>
      <c r="L1313">
        <v>196</v>
      </c>
      <c r="Q1313" s="219">
        <v>7.8</v>
      </c>
      <c r="R1313" s="219">
        <v>0.09</v>
      </c>
      <c r="T1313" s="219">
        <v>2460</v>
      </c>
      <c r="U1313" s="219">
        <v>52</v>
      </c>
      <c r="W1313" s="219">
        <v>2268</v>
      </c>
      <c r="X1313" s="219">
        <v>54</v>
      </c>
      <c r="AC1313">
        <v>2.5</v>
      </c>
      <c r="AD1313">
        <v>0.5</v>
      </c>
      <c r="AR1313" s="219">
        <v>3.7</v>
      </c>
      <c r="AS1313" s="219">
        <v>0.2</v>
      </c>
      <c r="AT1313" s="219">
        <v>30.3</v>
      </c>
      <c r="AU1313" s="219">
        <v>0.5</v>
      </c>
      <c r="AW1313" s="219">
        <v>33</v>
      </c>
      <c r="AX1313" s="219">
        <v>1</v>
      </c>
      <c r="AZ1313">
        <v>1</v>
      </c>
      <c r="BA1313">
        <v>0.92100000000000004</v>
      </c>
      <c r="BD1313" t="s">
        <v>17215</v>
      </c>
    </row>
    <row r="1314" spans="2:56" ht="18" x14ac:dyDescent="0.25">
      <c r="B1314">
        <v>1</v>
      </c>
      <c r="C1314" t="s">
        <v>14538</v>
      </c>
      <c r="G1314" t="s">
        <v>16067</v>
      </c>
      <c r="H1314" s="352" t="s">
        <v>11553</v>
      </c>
      <c r="I1314" t="s">
        <v>16082</v>
      </c>
      <c r="J1314" s="352" t="s">
        <v>14439</v>
      </c>
      <c r="K1314">
        <v>400</v>
      </c>
      <c r="L1314">
        <v>49</v>
      </c>
      <c r="Q1314" s="219">
        <v>8.1</v>
      </c>
      <c r="R1314" s="219">
        <v>0.04</v>
      </c>
      <c r="T1314" s="219">
        <v>2406</v>
      </c>
      <c r="U1314" s="219">
        <v>47</v>
      </c>
      <c r="W1314" s="219">
        <v>2052</v>
      </c>
      <c r="X1314" s="219">
        <v>38</v>
      </c>
      <c r="AC1314">
        <v>4.3</v>
      </c>
      <c r="AD1314">
        <v>4</v>
      </c>
      <c r="AR1314" s="219">
        <v>3.7</v>
      </c>
      <c r="AS1314" s="219">
        <v>0.2</v>
      </c>
      <c r="AT1314" s="219">
        <v>30.3</v>
      </c>
      <c r="AU1314" s="219">
        <v>0.5</v>
      </c>
      <c r="AW1314" s="219">
        <v>33</v>
      </c>
      <c r="AX1314" s="219">
        <v>1</v>
      </c>
      <c r="AZ1314">
        <v>1</v>
      </c>
      <c r="BA1314">
        <v>0.52900000000000003</v>
      </c>
      <c r="BD1314" t="s">
        <v>17215</v>
      </c>
    </row>
    <row r="1315" spans="2:56" ht="18" x14ac:dyDescent="0.25">
      <c r="B1315">
        <v>1</v>
      </c>
      <c r="C1315" t="s">
        <v>14538</v>
      </c>
      <c r="G1315" t="s">
        <v>16067</v>
      </c>
      <c r="H1315" s="352" t="s">
        <v>11553</v>
      </c>
      <c r="I1315" t="s">
        <v>16082</v>
      </c>
      <c r="J1315" s="352" t="s">
        <v>14439</v>
      </c>
      <c r="K1315">
        <v>950</v>
      </c>
      <c r="L1315">
        <v>196</v>
      </c>
      <c r="Q1315" s="219">
        <v>7.8</v>
      </c>
      <c r="R1315" s="219">
        <v>0.09</v>
      </c>
      <c r="T1315" s="219">
        <v>2460</v>
      </c>
      <c r="U1315" s="219">
        <v>52</v>
      </c>
      <c r="W1315" s="219">
        <v>2268</v>
      </c>
      <c r="X1315" s="219">
        <v>54</v>
      </c>
      <c r="AC1315">
        <v>2.5</v>
      </c>
      <c r="AD1315">
        <v>0.5</v>
      </c>
      <c r="AR1315" s="219">
        <v>3.7</v>
      </c>
      <c r="AS1315" s="219">
        <v>0.2</v>
      </c>
      <c r="AT1315" s="219">
        <v>30.3</v>
      </c>
      <c r="AU1315" s="219">
        <v>0.5</v>
      </c>
      <c r="AW1315" s="219">
        <v>33</v>
      </c>
      <c r="AX1315" s="219">
        <v>1</v>
      </c>
      <c r="AZ1315">
        <v>1</v>
      </c>
      <c r="BA1315">
        <v>0.503</v>
      </c>
      <c r="BD1315" t="s">
        <v>17215</v>
      </c>
    </row>
    <row r="1316" spans="2:56" ht="18" x14ac:dyDescent="0.25">
      <c r="B1316">
        <v>1</v>
      </c>
      <c r="C1316" t="s">
        <v>14538</v>
      </c>
      <c r="G1316" t="s">
        <v>16067</v>
      </c>
      <c r="H1316" s="352" t="s">
        <v>11553</v>
      </c>
      <c r="I1316" t="s">
        <v>16082</v>
      </c>
      <c r="J1316" s="352" t="s">
        <v>14439</v>
      </c>
      <c r="K1316">
        <v>400</v>
      </c>
      <c r="L1316">
        <v>60</v>
      </c>
      <c r="Q1316" s="219">
        <v>8.1</v>
      </c>
      <c r="R1316" s="219">
        <v>0.05</v>
      </c>
      <c r="T1316" s="219">
        <v>2377</v>
      </c>
      <c r="U1316" s="219">
        <v>41</v>
      </c>
      <c r="W1316" s="219">
        <v>2057</v>
      </c>
      <c r="X1316" s="219">
        <v>43</v>
      </c>
      <c r="AC1316">
        <v>3.8</v>
      </c>
      <c r="AD1316">
        <v>3</v>
      </c>
      <c r="AR1316" s="219">
        <v>3.7</v>
      </c>
      <c r="AS1316" s="219">
        <v>0.2</v>
      </c>
      <c r="AT1316" s="219">
        <v>27</v>
      </c>
      <c r="AU1316" s="219">
        <v>0.1</v>
      </c>
      <c r="AW1316" s="219">
        <v>33</v>
      </c>
      <c r="AX1316" s="219">
        <v>1</v>
      </c>
      <c r="AZ1316">
        <v>1</v>
      </c>
      <c r="BA1316">
        <v>0.41799999999999998</v>
      </c>
      <c r="BD1316" t="s">
        <v>17215</v>
      </c>
    </row>
    <row r="1317" spans="2:56" ht="18" x14ac:dyDescent="0.25">
      <c r="B1317">
        <v>1</v>
      </c>
      <c r="C1317" t="s">
        <v>14538</v>
      </c>
      <c r="G1317" t="s">
        <v>16067</v>
      </c>
      <c r="H1317" s="352" t="s">
        <v>11553</v>
      </c>
      <c r="I1317" t="s">
        <v>16082</v>
      </c>
      <c r="J1317" s="352" t="s">
        <v>14439</v>
      </c>
      <c r="K1317">
        <v>1340</v>
      </c>
      <c r="L1317">
        <v>207</v>
      </c>
      <c r="Q1317" s="219">
        <v>7.6</v>
      </c>
      <c r="R1317" s="219">
        <v>0.06</v>
      </c>
      <c r="T1317" s="219">
        <v>2442</v>
      </c>
      <c r="U1317" s="219">
        <v>33</v>
      </c>
      <c r="W1317" s="219">
        <v>2336</v>
      </c>
      <c r="X1317" s="219">
        <v>33</v>
      </c>
      <c r="AC1317">
        <v>1.7</v>
      </c>
      <c r="AD1317">
        <v>0.2</v>
      </c>
      <c r="AR1317" s="219">
        <v>3.7</v>
      </c>
      <c r="AS1317" s="219">
        <v>0.2</v>
      </c>
      <c r="AT1317" s="219">
        <v>27</v>
      </c>
      <c r="AU1317" s="219">
        <v>0.1</v>
      </c>
      <c r="AW1317" s="219">
        <v>33</v>
      </c>
      <c r="AX1317" s="219">
        <v>1</v>
      </c>
      <c r="AZ1317">
        <v>1</v>
      </c>
      <c r="BA1317">
        <v>0.38600000000000001</v>
      </c>
      <c r="BD1317" t="s">
        <v>17215</v>
      </c>
    </row>
    <row r="1318" spans="2:56" ht="18" x14ac:dyDescent="0.25">
      <c r="B1318">
        <v>1</v>
      </c>
      <c r="C1318" t="s">
        <v>14538</v>
      </c>
      <c r="G1318" t="s">
        <v>16067</v>
      </c>
      <c r="H1318" s="352" t="s">
        <v>11553</v>
      </c>
      <c r="I1318" t="s">
        <v>16082</v>
      </c>
      <c r="J1318" s="352" t="s">
        <v>14439</v>
      </c>
      <c r="K1318">
        <v>1290</v>
      </c>
      <c r="L1318">
        <v>247</v>
      </c>
      <c r="Q1318" s="219">
        <v>7.6</v>
      </c>
      <c r="R1318" s="219">
        <v>0.08</v>
      </c>
      <c r="T1318" s="219">
        <v>2447</v>
      </c>
      <c r="U1318" s="219">
        <v>77</v>
      </c>
      <c r="W1318" s="219">
        <v>2311</v>
      </c>
      <c r="X1318" s="219">
        <v>77</v>
      </c>
      <c r="AC1318">
        <v>2</v>
      </c>
      <c r="AD1318">
        <v>0.4</v>
      </c>
      <c r="AR1318" s="219">
        <v>3.7</v>
      </c>
      <c r="AS1318" s="219">
        <v>0.2</v>
      </c>
      <c r="AT1318" s="219">
        <v>30.3</v>
      </c>
      <c r="AU1318" s="219">
        <v>0.5</v>
      </c>
      <c r="AW1318" s="219">
        <v>33</v>
      </c>
      <c r="AX1318" s="219">
        <v>1</v>
      </c>
      <c r="AZ1318">
        <v>1</v>
      </c>
      <c r="BA1318">
        <v>0.32700000000000001</v>
      </c>
      <c r="BD1318" t="s">
        <v>17215</v>
      </c>
    </row>
    <row r="1319" spans="2:56" ht="18" x14ac:dyDescent="0.25">
      <c r="B1319">
        <v>1</v>
      </c>
      <c r="C1319" t="s">
        <v>14538</v>
      </c>
      <c r="G1319" t="s">
        <v>16067</v>
      </c>
      <c r="H1319" s="352" t="s">
        <v>11553</v>
      </c>
      <c r="I1319" t="s">
        <v>16082</v>
      </c>
      <c r="J1319" s="352" t="s">
        <v>14439</v>
      </c>
      <c r="K1319">
        <v>900</v>
      </c>
      <c r="L1319">
        <v>211</v>
      </c>
      <c r="Q1319" s="219">
        <v>7.8</v>
      </c>
      <c r="R1319" s="219">
        <v>0.1</v>
      </c>
      <c r="T1319" s="219">
        <v>2422</v>
      </c>
      <c r="U1319" s="219">
        <v>47</v>
      </c>
      <c r="W1319" s="219">
        <v>2246</v>
      </c>
      <c r="X1319" s="219">
        <v>41</v>
      </c>
      <c r="AC1319">
        <v>2.2999999999999998</v>
      </c>
      <c r="AD1319">
        <v>0.5</v>
      </c>
      <c r="AR1319" s="219">
        <v>3.7</v>
      </c>
      <c r="AS1319" s="219">
        <v>0.2</v>
      </c>
      <c r="AT1319" s="219">
        <v>27</v>
      </c>
      <c r="AU1319" s="219">
        <v>0.1</v>
      </c>
      <c r="AW1319" s="219">
        <v>33</v>
      </c>
      <c r="AX1319" s="219">
        <v>1</v>
      </c>
      <c r="AZ1319">
        <v>1</v>
      </c>
      <c r="BA1319">
        <v>0.46899999999999997</v>
      </c>
      <c r="BD1319" t="s">
        <v>17215</v>
      </c>
    </row>
    <row r="1320" spans="2:56" ht="18" x14ac:dyDescent="0.25">
      <c r="B1320">
        <v>1</v>
      </c>
      <c r="C1320" t="s">
        <v>14538</v>
      </c>
      <c r="G1320" t="s">
        <v>16067</v>
      </c>
      <c r="H1320" s="352" t="s">
        <v>11553</v>
      </c>
      <c r="I1320" t="s">
        <v>16082</v>
      </c>
      <c r="J1320" s="352" t="s">
        <v>14439</v>
      </c>
      <c r="K1320">
        <v>400</v>
      </c>
      <c r="L1320">
        <v>60</v>
      </c>
      <c r="Q1320" s="219">
        <v>8.1</v>
      </c>
      <c r="R1320" s="219">
        <v>0.05</v>
      </c>
      <c r="T1320" s="219">
        <v>2377</v>
      </c>
      <c r="U1320" s="219">
        <v>41</v>
      </c>
      <c r="W1320" s="219">
        <v>2057</v>
      </c>
      <c r="X1320" s="219">
        <v>43</v>
      </c>
      <c r="AC1320">
        <v>3.8</v>
      </c>
      <c r="AD1320">
        <v>3</v>
      </c>
      <c r="AR1320" s="219">
        <v>3.7</v>
      </c>
      <c r="AS1320" s="219">
        <v>0.2</v>
      </c>
      <c r="AT1320" s="219">
        <v>27</v>
      </c>
      <c r="AU1320" s="219">
        <v>0.1</v>
      </c>
      <c r="AW1320" s="219">
        <v>33</v>
      </c>
      <c r="AX1320" s="219">
        <v>1</v>
      </c>
      <c r="AZ1320">
        <v>1</v>
      </c>
      <c r="BA1320">
        <v>0.13700000000000001</v>
      </c>
      <c r="BD1320" t="s">
        <v>17215</v>
      </c>
    </row>
    <row r="1321" spans="2:56" ht="18" x14ac:dyDescent="0.25">
      <c r="B1321">
        <v>1</v>
      </c>
      <c r="C1321" t="s">
        <v>14538</v>
      </c>
      <c r="G1321" t="s">
        <v>16067</v>
      </c>
      <c r="H1321" s="352" t="s">
        <v>11553</v>
      </c>
      <c r="I1321" t="s">
        <v>16082</v>
      </c>
      <c r="J1321" s="352" t="s">
        <v>14439</v>
      </c>
      <c r="K1321">
        <v>400</v>
      </c>
      <c r="L1321">
        <v>49</v>
      </c>
      <c r="Q1321" s="219">
        <v>8.1</v>
      </c>
      <c r="R1321" s="219">
        <v>0.04</v>
      </c>
      <c r="T1321" s="219">
        <v>2406</v>
      </c>
      <c r="U1321" s="219">
        <v>47</v>
      </c>
      <c r="W1321" s="219">
        <v>2052</v>
      </c>
      <c r="X1321" s="219">
        <v>38</v>
      </c>
      <c r="AC1321">
        <v>4.3</v>
      </c>
      <c r="AD1321">
        <v>4</v>
      </c>
      <c r="AR1321" s="219">
        <v>3.7</v>
      </c>
      <c r="AS1321" s="219">
        <v>0.2</v>
      </c>
      <c r="AT1321" s="219">
        <v>30.3</v>
      </c>
      <c r="AU1321" s="219">
        <v>0.5</v>
      </c>
      <c r="AW1321" s="219">
        <v>33</v>
      </c>
      <c r="AX1321" s="219">
        <v>1</v>
      </c>
      <c r="AZ1321">
        <v>1</v>
      </c>
      <c r="BA1321">
        <v>0.51400000000000001</v>
      </c>
      <c r="BD1321" t="s">
        <v>17215</v>
      </c>
    </row>
    <row r="1322" spans="2:56" ht="18" x14ac:dyDescent="0.25">
      <c r="B1322">
        <v>1</v>
      </c>
      <c r="C1322" t="s">
        <v>14538</v>
      </c>
      <c r="G1322" t="s">
        <v>16067</v>
      </c>
      <c r="H1322" s="352" t="s">
        <v>11553</v>
      </c>
      <c r="I1322" t="s">
        <v>16082</v>
      </c>
      <c r="J1322" s="352" t="s">
        <v>14439</v>
      </c>
      <c r="K1322">
        <v>400</v>
      </c>
      <c r="L1322">
        <v>60</v>
      </c>
      <c r="Q1322" s="219">
        <v>8.1</v>
      </c>
      <c r="R1322" s="219">
        <v>0.05</v>
      </c>
      <c r="T1322" s="219">
        <v>2377</v>
      </c>
      <c r="U1322" s="219">
        <v>41</v>
      </c>
      <c r="W1322" s="219">
        <v>2057</v>
      </c>
      <c r="X1322" s="219">
        <v>43</v>
      </c>
      <c r="AC1322">
        <v>3.8</v>
      </c>
      <c r="AD1322">
        <v>3</v>
      </c>
      <c r="AR1322" s="219">
        <v>3.7</v>
      </c>
      <c r="AS1322" s="219">
        <v>0.2</v>
      </c>
      <c r="AT1322" s="219">
        <v>27</v>
      </c>
      <c r="AU1322" s="219">
        <v>0.1</v>
      </c>
      <c r="AW1322" s="219">
        <v>33</v>
      </c>
      <c r="AX1322" s="219">
        <v>1</v>
      </c>
      <c r="AZ1322">
        <v>1</v>
      </c>
      <c r="BA1322">
        <v>0.219</v>
      </c>
      <c r="BD1322" t="s">
        <v>17215</v>
      </c>
    </row>
    <row r="1323" spans="2:56" ht="18" x14ac:dyDescent="0.25">
      <c r="B1323">
        <v>1</v>
      </c>
      <c r="C1323" t="s">
        <v>14538</v>
      </c>
      <c r="G1323" t="s">
        <v>16067</v>
      </c>
      <c r="H1323" s="352" t="s">
        <v>11553</v>
      </c>
      <c r="I1323" t="s">
        <v>16082</v>
      </c>
      <c r="J1323" s="352" t="s">
        <v>14439</v>
      </c>
      <c r="K1323">
        <v>1290</v>
      </c>
      <c r="L1323">
        <v>247</v>
      </c>
      <c r="Q1323" s="219">
        <v>7.6</v>
      </c>
      <c r="R1323" s="219">
        <v>0.08</v>
      </c>
      <c r="T1323" s="219">
        <v>2447</v>
      </c>
      <c r="U1323" s="219">
        <v>77</v>
      </c>
      <c r="W1323" s="219">
        <v>2311</v>
      </c>
      <c r="X1323" s="219">
        <v>77</v>
      </c>
      <c r="AC1323">
        <v>2</v>
      </c>
      <c r="AD1323">
        <v>0.4</v>
      </c>
      <c r="AR1323" s="219">
        <v>3.7</v>
      </c>
      <c r="AS1323" s="219">
        <v>0.2</v>
      </c>
      <c r="AT1323" s="219">
        <v>30.3</v>
      </c>
      <c r="AU1323" s="219">
        <v>0.5</v>
      </c>
      <c r="AW1323" s="219">
        <v>33</v>
      </c>
      <c r="AX1323" s="219">
        <v>1</v>
      </c>
      <c r="AZ1323">
        <v>1</v>
      </c>
      <c r="BA1323">
        <v>1.89</v>
      </c>
      <c r="BD1323" t="s">
        <v>17215</v>
      </c>
    </row>
    <row r="1324" spans="2:56" ht="18" x14ac:dyDescent="0.25">
      <c r="B1324">
        <v>1</v>
      </c>
      <c r="C1324" t="s">
        <v>14538</v>
      </c>
      <c r="G1324" t="s">
        <v>16067</v>
      </c>
      <c r="H1324" s="352" t="s">
        <v>11553</v>
      </c>
      <c r="I1324" t="s">
        <v>16082</v>
      </c>
      <c r="J1324" s="352" t="s">
        <v>14439</v>
      </c>
      <c r="K1324">
        <v>1340</v>
      </c>
      <c r="L1324">
        <v>207</v>
      </c>
      <c r="Q1324" s="219">
        <v>7.6</v>
      </c>
      <c r="R1324" s="219">
        <v>0.06</v>
      </c>
      <c r="T1324" s="219">
        <v>2442</v>
      </c>
      <c r="U1324" s="219">
        <v>33</v>
      </c>
      <c r="W1324" s="219">
        <v>2336</v>
      </c>
      <c r="X1324" s="219">
        <v>33</v>
      </c>
      <c r="AC1324">
        <v>1.7</v>
      </c>
      <c r="AD1324">
        <v>0.2</v>
      </c>
      <c r="AR1324" s="219">
        <v>3.7</v>
      </c>
      <c r="AS1324" s="219">
        <v>0.2</v>
      </c>
      <c r="AT1324" s="219">
        <v>27</v>
      </c>
      <c r="AU1324" s="219">
        <v>0.1</v>
      </c>
      <c r="AW1324" s="219">
        <v>33</v>
      </c>
      <c r="AX1324" s="219">
        <v>1</v>
      </c>
      <c r="AZ1324">
        <v>1</v>
      </c>
      <c r="BA1324">
        <v>1.2310000000000001</v>
      </c>
      <c r="BD1324" t="s">
        <v>17215</v>
      </c>
    </row>
    <row r="1325" spans="2:56" ht="18" x14ac:dyDescent="0.25">
      <c r="B1325">
        <v>1</v>
      </c>
      <c r="C1325" t="s">
        <v>14538</v>
      </c>
      <c r="G1325" t="s">
        <v>16067</v>
      </c>
      <c r="H1325" s="352" t="s">
        <v>11553</v>
      </c>
      <c r="I1325" t="s">
        <v>16082</v>
      </c>
      <c r="J1325" s="352" t="s">
        <v>14439</v>
      </c>
      <c r="K1325">
        <v>950</v>
      </c>
      <c r="L1325">
        <v>196</v>
      </c>
      <c r="Q1325" s="219">
        <v>7.8</v>
      </c>
      <c r="R1325" s="219">
        <v>0.09</v>
      </c>
      <c r="T1325" s="219">
        <v>2460</v>
      </c>
      <c r="U1325" s="219">
        <v>52</v>
      </c>
      <c r="W1325" s="219">
        <v>2268</v>
      </c>
      <c r="X1325" s="219">
        <v>54</v>
      </c>
      <c r="AC1325">
        <v>2.5</v>
      </c>
      <c r="AD1325">
        <v>0.5</v>
      </c>
      <c r="AR1325" s="219">
        <v>3.7</v>
      </c>
      <c r="AS1325" s="219">
        <v>0.2</v>
      </c>
      <c r="AT1325" s="219">
        <v>30.3</v>
      </c>
      <c r="AU1325" s="219">
        <v>0.5</v>
      </c>
      <c r="AW1325" s="219">
        <v>33</v>
      </c>
      <c r="AX1325" s="219">
        <v>1</v>
      </c>
      <c r="AZ1325">
        <v>1</v>
      </c>
      <c r="BA1325">
        <v>0.95</v>
      </c>
      <c r="BD1325" t="s">
        <v>17215</v>
      </c>
    </row>
    <row r="1326" spans="2:56" ht="18" x14ac:dyDescent="0.25">
      <c r="B1326">
        <v>1</v>
      </c>
      <c r="C1326" t="s">
        <v>14538</v>
      </c>
      <c r="G1326" t="s">
        <v>16067</v>
      </c>
      <c r="H1326" s="352" t="s">
        <v>11553</v>
      </c>
      <c r="I1326" t="s">
        <v>16082</v>
      </c>
      <c r="J1326" s="352" t="s">
        <v>14439</v>
      </c>
      <c r="K1326">
        <v>900</v>
      </c>
      <c r="L1326">
        <v>211</v>
      </c>
      <c r="Q1326" s="219">
        <v>7.8</v>
      </c>
      <c r="R1326" s="219">
        <v>0.1</v>
      </c>
      <c r="T1326" s="219">
        <v>2422</v>
      </c>
      <c r="U1326" s="219">
        <v>47</v>
      </c>
      <c r="W1326" s="219">
        <v>2246</v>
      </c>
      <c r="X1326" s="219">
        <v>41</v>
      </c>
      <c r="AC1326">
        <v>2.2999999999999998</v>
      </c>
      <c r="AD1326">
        <v>0.5</v>
      </c>
      <c r="AR1326" s="219">
        <v>3.7</v>
      </c>
      <c r="AS1326" s="219">
        <v>0.2</v>
      </c>
      <c r="AT1326" s="219">
        <v>27</v>
      </c>
      <c r="AU1326" s="219">
        <v>0.1</v>
      </c>
      <c r="AW1326" s="219">
        <v>33</v>
      </c>
      <c r="AX1326" s="219">
        <v>1</v>
      </c>
      <c r="AZ1326">
        <v>1</v>
      </c>
      <c r="BA1326">
        <v>0.995</v>
      </c>
      <c r="BD1326" t="s">
        <v>17215</v>
      </c>
    </row>
    <row r="1327" spans="2:56" ht="18" x14ac:dyDescent="0.25">
      <c r="B1327">
        <v>1</v>
      </c>
      <c r="C1327" t="s">
        <v>14538</v>
      </c>
      <c r="G1327" t="s">
        <v>16067</v>
      </c>
      <c r="H1327" s="352" t="s">
        <v>11553</v>
      </c>
      <c r="I1327" t="s">
        <v>16082</v>
      </c>
      <c r="J1327" s="352" t="s">
        <v>14439</v>
      </c>
      <c r="K1327">
        <v>950</v>
      </c>
      <c r="L1327">
        <v>196</v>
      </c>
      <c r="Q1327" s="219">
        <v>7.8</v>
      </c>
      <c r="R1327" s="219">
        <v>0.09</v>
      </c>
      <c r="T1327" s="219">
        <v>2460</v>
      </c>
      <c r="U1327" s="219">
        <v>52</v>
      </c>
      <c r="W1327" s="219">
        <v>2268</v>
      </c>
      <c r="X1327" s="219">
        <v>54</v>
      </c>
      <c r="AC1327">
        <v>2.5</v>
      </c>
      <c r="AD1327">
        <v>0.5</v>
      </c>
      <c r="AR1327" s="219">
        <v>3.7</v>
      </c>
      <c r="AS1327" s="219">
        <v>0.2</v>
      </c>
      <c r="AT1327" s="219">
        <v>30.3</v>
      </c>
      <c r="AU1327" s="219">
        <v>0.5</v>
      </c>
      <c r="AW1327" s="219">
        <v>33</v>
      </c>
      <c r="AX1327" s="219">
        <v>1</v>
      </c>
      <c r="AZ1327">
        <v>1</v>
      </c>
      <c r="BA1327">
        <v>0.39500000000000002</v>
      </c>
      <c r="BD1327" t="s">
        <v>17215</v>
      </c>
    </row>
    <row r="1328" spans="2:56" ht="18" x14ac:dyDescent="0.25">
      <c r="B1328">
        <v>1</v>
      </c>
      <c r="C1328" t="s">
        <v>14538</v>
      </c>
      <c r="G1328" t="s">
        <v>16067</v>
      </c>
      <c r="H1328" s="352" t="s">
        <v>11553</v>
      </c>
      <c r="I1328" t="s">
        <v>16082</v>
      </c>
      <c r="J1328" s="352" t="s">
        <v>14439</v>
      </c>
      <c r="K1328">
        <v>400</v>
      </c>
      <c r="L1328">
        <v>60</v>
      </c>
      <c r="Q1328" s="219">
        <v>8.1</v>
      </c>
      <c r="R1328" s="219">
        <v>0.05</v>
      </c>
      <c r="T1328" s="219">
        <v>2377</v>
      </c>
      <c r="U1328" s="219">
        <v>41</v>
      </c>
      <c r="W1328" s="219">
        <v>2057</v>
      </c>
      <c r="X1328" s="219">
        <v>43</v>
      </c>
      <c r="AC1328">
        <v>3.8</v>
      </c>
      <c r="AD1328">
        <v>3</v>
      </c>
      <c r="AR1328" s="219">
        <v>3.7</v>
      </c>
      <c r="AS1328" s="219">
        <v>0.2</v>
      </c>
      <c r="AT1328" s="219">
        <v>27</v>
      </c>
      <c r="AU1328" s="219">
        <v>0.1</v>
      </c>
      <c r="AW1328" s="219">
        <v>33</v>
      </c>
      <c r="AX1328" s="219">
        <v>1</v>
      </c>
      <c r="AZ1328">
        <v>1</v>
      </c>
      <c r="BA1328">
        <v>0.80200000000000005</v>
      </c>
      <c r="BD1328" t="s">
        <v>17215</v>
      </c>
    </row>
    <row r="1329" spans="2:56" ht="18" x14ac:dyDescent="0.25">
      <c r="B1329">
        <v>1</v>
      </c>
      <c r="C1329" t="s">
        <v>14538</v>
      </c>
      <c r="G1329" t="s">
        <v>16067</v>
      </c>
      <c r="H1329" s="352" t="s">
        <v>11553</v>
      </c>
      <c r="I1329" t="s">
        <v>16082</v>
      </c>
      <c r="J1329" s="352" t="s">
        <v>14439</v>
      </c>
      <c r="K1329">
        <v>400</v>
      </c>
      <c r="L1329">
        <v>60</v>
      </c>
      <c r="Q1329" s="219">
        <v>8.1</v>
      </c>
      <c r="R1329" s="219">
        <v>0.05</v>
      </c>
      <c r="T1329" s="219">
        <v>2377</v>
      </c>
      <c r="U1329" s="219">
        <v>41</v>
      </c>
      <c r="W1329" s="219">
        <v>2057</v>
      </c>
      <c r="X1329" s="219">
        <v>43</v>
      </c>
      <c r="AC1329">
        <v>3.8</v>
      </c>
      <c r="AD1329">
        <v>3</v>
      </c>
      <c r="AR1329" s="219">
        <v>3.7</v>
      </c>
      <c r="AS1329" s="219">
        <v>0.2</v>
      </c>
      <c r="AT1329" s="219">
        <v>27</v>
      </c>
      <c r="AU1329" s="219">
        <v>0.1</v>
      </c>
      <c r="AW1329" s="219">
        <v>33</v>
      </c>
      <c r="AX1329" s="219">
        <v>1</v>
      </c>
      <c r="AZ1329">
        <v>1</v>
      </c>
      <c r="BA1329">
        <v>0.16600000000000001</v>
      </c>
      <c r="BD1329" t="s">
        <v>17215</v>
      </c>
    </row>
    <row r="1330" spans="2:56" ht="18" x14ac:dyDescent="0.25">
      <c r="B1330">
        <v>1</v>
      </c>
      <c r="C1330" t="s">
        <v>14538</v>
      </c>
      <c r="G1330" t="s">
        <v>16067</v>
      </c>
      <c r="H1330" s="352" t="s">
        <v>11553</v>
      </c>
      <c r="I1330" t="s">
        <v>16082</v>
      </c>
      <c r="J1330" s="352" t="s">
        <v>14439</v>
      </c>
      <c r="K1330">
        <v>900</v>
      </c>
      <c r="L1330">
        <v>211</v>
      </c>
      <c r="Q1330" s="219">
        <v>7.8</v>
      </c>
      <c r="R1330" s="219">
        <v>0.1</v>
      </c>
      <c r="T1330" s="219">
        <v>2422</v>
      </c>
      <c r="U1330" s="219">
        <v>47</v>
      </c>
      <c r="W1330" s="219">
        <v>2246</v>
      </c>
      <c r="X1330" s="219">
        <v>41</v>
      </c>
      <c r="AC1330">
        <v>2.2999999999999998</v>
      </c>
      <c r="AD1330">
        <v>0.5</v>
      </c>
      <c r="AR1330" s="219">
        <v>3.7</v>
      </c>
      <c r="AS1330" s="219">
        <v>0.2</v>
      </c>
      <c r="AT1330" s="219">
        <v>27</v>
      </c>
      <c r="AU1330" s="219">
        <v>0.1</v>
      </c>
      <c r="AW1330" s="219">
        <v>33</v>
      </c>
      <c r="AX1330" s="219">
        <v>1</v>
      </c>
      <c r="AZ1330">
        <v>1</v>
      </c>
      <c r="BA1330">
        <v>0.55900000000000005</v>
      </c>
      <c r="BD1330" t="s">
        <v>17215</v>
      </c>
    </row>
    <row r="1331" spans="2:56" ht="18" x14ac:dyDescent="0.25">
      <c r="B1331">
        <v>1</v>
      </c>
      <c r="C1331" t="s">
        <v>14538</v>
      </c>
      <c r="G1331" t="s">
        <v>16067</v>
      </c>
      <c r="H1331" s="352" t="s">
        <v>11553</v>
      </c>
      <c r="I1331" t="s">
        <v>16082</v>
      </c>
      <c r="J1331" s="352" t="s">
        <v>14439</v>
      </c>
      <c r="K1331">
        <v>900</v>
      </c>
      <c r="L1331">
        <v>211</v>
      </c>
      <c r="Q1331" s="219">
        <v>7.8</v>
      </c>
      <c r="R1331" s="219">
        <v>0.1</v>
      </c>
      <c r="T1331" s="219">
        <v>2422</v>
      </c>
      <c r="U1331" s="219">
        <v>47</v>
      </c>
      <c r="W1331" s="219">
        <v>2246</v>
      </c>
      <c r="X1331" s="219">
        <v>41</v>
      </c>
      <c r="AC1331">
        <v>2.2999999999999998</v>
      </c>
      <c r="AD1331">
        <v>0.5</v>
      </c>
      <c r="AR1331" s="219">
        <v>3.7</v>
      </c>
      <c r="AS1331" s="219">
        <v>0.2</v>
      </c>
      <c r="AT1331" s="219">
        <v>27</v>
      </c>
      <c r="AU1331" s="219">
        <v>0.1</v>
      </c>
      <c r="AW1331" s="219">
        <v>33</v>
      </c>
      <c r="AX1331" s="219">
        <v>1</v>
      </c>
      <c r="AZ1331">
        <v>1</v>
      </c>
      <c r="BA1331">
        <v>0.59399999999999997</v>
      </c>
      <c r="BD1331" t="s">
        <v>17215</v>
      </c>
    </row>
    <row r="1332" spans="2:56" ht="18" x14ac:dyDescent="0.25">
      <c r="B1332">
        <v>1</v>
      </c>
      <c r="C1332" t="s">
        <v>14538</v>
      </c>
      <c r="G1332" t="s">
        <v>16067</v>
      </c>
      <c r="H1332" s="352" t="s">
        <v>11553</v>
      </c>
      <c r="I1332" t="s">
        <v>16082</v>
      </c>
      <c r="J1332" s="352" t="s">
        <v>14439</v>
      </c>
      <c r="K1332">
        <v>950</v>
      </c>
      <c r="L1332">
        <v>196</v>
      </c>
      <c r="Q1332" s="219">
        <v>7.8</v>
      </c>
      <c r="R1332" s="219">
        <v>0.09</v>
      </c>
      <c r="T1332" s="219">
        <v>2460</v>
      </c>
      <c r="U1332" s="219">
        <v>52</v>
      </c>
      <c r="W1332" s="219">
        <v>2268</v>
      </c>
      <c r="X1332" s="219">
        <v>54</v>
      </c>
      <c r="AC1332">
        <v>2.5</v>
      </c>
      <c r="AD1332">
        <v>0.5</v>
      </c>
      <c r="AR1332" s="219">
        <v>3.7</v>
      </c>
      <c r="AS1332" s="219">
        <v>0.2</v>
      </c>
      <c r="AT1332" s="219">
        <v>30.3</v>
      </c>
      <c r="AU1332" s="219">
        <v>0.5</v>
      </c>
      <c r="AW1332" s="219">
        <v>33</v>
      </c>
      <c r="AX1332" s="219">
        <v>1</v>
      </c>
      <c r="AZ1332">
        <v>1</v>
      </c>
      <c r="BA1332">
        <v>0.63800000000000001</v>
      </c>
      <c r="BD1332" t="s">
        <v>17215</v>
      </c>
    </row>
    <row r="1333" spans="2:56" ht="18" x14ac:dyDescent="0.25">
      <c r="B1333">
        <v>1</v>
      </c>
      <c r="C1333" t="s">
        <v>14538</v>
      </c>
      <c r="G1333" t="s">
        <v>16067</v>
      </c>
      <c r="H1333" s="352" t="s">
        <v>11553</v>
      </c>
      <c r="I1333" t="s">
        <v>16082</v>
      </c>
      <c r="J1333" s="352" t="s">
        <v>14439</v>
      </c>
      <c r="K1333">
        <v>1340</v>
      </c>
      <c r="L1333">
        <v>207</v>
      </c>
      <c r="Q1333" s="219">
        <v>7.6</v>
      </c>
      <c r="R1333" s="219">
        <v>0.06</v>
      </c>
      <c r="T1333" s="219">
        <v>2442</v>
      </c>
      <c r="U1333" s="219">
        <v>33</v>
      </c>
      <c r="W1333" s="219">
        <v>2336</v>
      </c>
      <c r="X1333" s="219">
        <v>33</v>
      </c>
      <c r="AC1333">
        <v>1.7</v>
      </c>
      <c r="AD1333">
        <v>0.2</v>
      </c>
      <c r="AR1333" s="219">
        <v>3.7</v>
      </c>
      <c r="AS1333" s="219">
        <v>0.2</v>
      </c>
      <c r="AT1333" s="219">
        <v>27</v>
      </c>
      <c r="AU1333" s="219">
        <v>0.1</v>
      </c>
      <c r="AW1333" s="219">
        <v>33</v>
      </c>
      <c r="AX1333" s="219">
        <v>1</v>
      </c>
      <c r="AZ1333">
        <v>1</v>
      </c>
      <c r="BA1333">
        <v>0.30499999999999999</v>
      </c>
      <c r="BD1333" t="s">
        <v>17215</v>
      </c>
    </row>
    <row r="1334" spans="2:56" ht="18" x14ac:dyDescent="0.25">
      <c r="B1334">
        <v>1</v>
      </c>
      <c r="C1334" t="s">
        <v>14538</v>
      </c>
      <c r="G1334" t="s">
        <v>16067</v>
      </c>
      <c r="H1334" s="352" t="s">
        <v>11553</v>
      </c>
      <c r="I1334" t="s">
        <v>16082</v>
      </c>
      <c r="J1334" s="352" t="s">
        <v>14439</v>
      </c>
      <c r="K1334">
        <v>950</v>
      </c>
      <c r="L1334">
        <v>196</v>
      </c>
      <c r="Q1334" s="219">
        <v>7.8</v>
      </c>
      <c r="R1334" s="219">
        <v>0.09</v>
      </c>
      <c r="T1334" s="219">
        <v>2460</v>
      </c>
      <c r="U1334" s="219">
        <v>52</v>
      </c>
      <c r="W1334" s="219">
        <v>2268</v>
      </c>
      <c r="X1334" s="219">
        <v>54</v>
      </c>
      <c r="AC1334">
        <v>2.5</v>
      </c>
      <c r="AD1334">
        <v>0.5</v>
      </c>
      <c r="AR1334" s="219">
        <v>3.7</v>
      </c>
      <c r="AS1334" s="219">
        <v>0.2</v>
      </c>
      <c r="AT1334" s="219">
        <v>30.3</v>
      </c>
      <c r="AU1334" s="219">
        <v>0.5</v>
      </c>
      <c r="AW1334" s="219">
        <v>33</v>
      </c>
      <c r="AX1334" s="219">
        <v>1</v>
      </c>
      <c r="AZ1334">
        <v>1</v>
      </c>
      <c r="BA1334">
        <v>0.34200000000000003</v>
      </c>
      <c r="BD1334" t="s">
        <v>17215</v>
      </c>
    </row>
    <row r="1335" spans="2:56" ht="18" x14ac:dyDescent="0.25">
      <c r="B1335">
        <v>1</v>
      </c>
      <c r="C1335" t="s">
        <v>14538</v>
      </c>
      <c r="G1335" t="s">
        <v>16067</v>
      </c>
      <c r="H1335" s="352" t="s">
        <v>11553</v>
      </c>
      <c r="I1335" t="s">
        <v>16082</v>
      </c>
      <c r="J1335" s="352" t="s">
        <v>14439</v>
      </c>
      <c r="K1335">
        <v>1290</v>
      </c>
      <c r="L1335">
        <v>247</v>
      </c>
      <c r="Q1335" s="219">
        <v>7.6</v>
      </c>
      <c r="R1335" s="219">
        <v>0.08</v>
      </c>
      <c r="T1335" s="219">
        <v>2447</v>
      </c>
      <c r="U1335" s="219">
        <v>77</v>
      </c>
      <c r="W1335" s="219">
        <v>2311</v>
      </c>
      <c r="X1335" s="219">
        <v>77</v>
      </c>
      <c r="AC1335">
        <v>2</v>
      </c>
      <c r="AD1335">
        <v>0.4</v>
      </c>
      <c r="AR1335" s="219">
        <v>3.7</v>
      </c>
      <c r="AS1335" s="219">
        <v>0.2</v>
      </c>
      <c r="AT1335" s="219">
        <v>30.3</v>
      </c>
      <c r="AU1335" s="219">
        <v>0.5</v>
      </c>
      <c r="AW1335" s="219">
        <v>33</v>
      </c>
      <c r="AX1335" s="219">
        <v>1</v>
      </c>
      <c r="AZ1335">
        <v>1</v>
      </c>
      <c r="BA1335">
        <v>-0.02</v>
      </c>
      <c r="BD1335" t="s">
        <v>17215</v>
      </c>
    </row>
    <row r="1336" spans="2:56" ht="18" x14ac:dyDescent="0.25">
      <c r="B1336">
        <v>1</v>
      </c>
      <c r="C1336" t="s">
        <v>14538</v>
      </c>
      <c r="G1336" t="s">
        <v>16067</v>
      </c>
      <c r="H1336" s="352" t="s">
        <v>11553</v>
      </c>
      <c r="I1336" t="s">
        <v>16082</v>
      </c>
      <c r="J1336" s="352" t="s">
        <v>14439</v>
      </c>
      <c r="K1336">
        <v>900</v>
      </c>
      <c r="L1336">
        <v>211</v>
      </c>
      <c r="Q1336" s="219">
        <v>7.8</v>
      </c>
      <c r="R1336" s="219">
        <v>0.1</v>
      </c>
      <c r="T1336" s="219">
        <v>2422</v>
      </c>
      <c r="U1336" s="219">
        <v>47</v>
      </c>
      <c r="W1336" s="219">
        <v>2246</v>
      </c>
      <c r="X1336" s="219">
        <v>41</v>
      </c>
      <c r="AC1336">
        <v>2.2999999999999998</v>
      </c>
      <c r="AD1336">
        <v>0.5</v>
      </c>
      <c r="AR1336" s="219">
        <v>3.7</v>
      </c>
      <c r="AS1336" s="219">
        <v>0.2</v>
      </c>
      <c r="AT1336" s="219">
        <v>27</v>
      </c>
      <c r="AU1336" s="219">
        <v>0.1</v>
      </c>
      <c r="AW1336" s="219">
        <v>33</v>
      </c>
      <c r="AX1336" s="219">
        <v>1</v>
      </c>
      <c r="AZ1336">
        <v>1</v>
      </c>
      <c r="BA1336">
        <v>0.25</v>
      </c>
      <c r="BD1336" t="s">
        <v>17215</v>
      </c>
    </row>
    <row r="1337" spans="2:56" ht="18" x14ac:dyDescent="0.25">
      <c r="B1337">
        <v>1</v>
      </c>
      <c r="C1337" t="s">
        <v>14538</v>
      </c>
      <c r="G1337" t="s">
        <v>16067</v>
      </c>
      <c r="H1337" s="352" t="s">
        <v>11553</v>
      </c>
      <c r="I1337" t="s">
        <v>16082</v>
      </c>
      <c r="J1337" s="352" t="s">
        <v>14439</v>
      </c>
      <c r="K1337">
        <v>1340</v>
      </c>
      <c r="L1337">
        <v>207</v>
      </c>
      <c r="Q1337" s="219">
        <v>7.6</v>
      </c>
      <c r="R1337" s="219">
        <v>0.06</v>
      </c>
      <c r="T1337" s="219">
        <v>2442</v>
      </c>
      <c r="U1337" s="219">
        <v>33</v>
      </c>
      <c r="W1337" s="219">
        <v>2336</v>
      </c>
      <c r="X1337" s="219">
        <v>33</v>
      </c>
      <c r="AC1337">
        <v>1.7</v>
      </c>
      <c r="AD1337">
        <v>0.2</v>
      </c>
      <c r="AR1337" s="219">
        <v>3.7</v>
      </c>
      <c r="AS1337" s="219">
        <v>0.2</v>
      </c>
      <c r="AT1337" s="219">
        <v>27</v>
      </c>
      <c r="AU1337" s="219">
        <v>0.1</v>
      </c>
      <c r="AW1337" s="219">
        <v>33</v>
      </c>
      <c r="AX1337" s="219">
        <v>1</v>
      </c>
      <c r="AZ1337">
        <v>1</v>
      </c>
      <c r="BA1337">
        <v>0.17599999999999999</v>
      </c>
      <c r="BD1337" t="s">
        <v>17215</v>
      </c>
    </row>
    <row r="1338" spans="2:56" ht="18" x14ac:dyDescent="0.25">
      <c r="B1338">
        <v>1</v>
      </c>
      <c r="C1338" t="s">
        <v>14538</v>
      </c>
      <c r="G1338" t="s">
        <v>16067</v>
      </c>
      <c r="H1338" s="352" t="s">
        <v>11553</v>
      </c>
      <c r="I1338" t="s">
        <v>16082</v>
      </c>
      <c r="J1338" s="352" t="s">
        <v>14439</v>
      </c>
      <c r="K1338">
        <v>1290</v>
      </c>
      <c r="L1338">
        <v>247</v>
      </c>
      <c r="Q1338" s="219">
        <v>7.6</v>
      </c>
      <c r="R1338" s="219">
        <v>0.08</v>
      </c>
      <c r="T1338" s="219">
        <v>2447</v>
      </c>
      <c r="U1338" s="219">
        <v>77</v>
      </c>
      <c r="W1338" s="219">
        <v>2311</v>
      </c>
      <c r="X1338" s="219">
        <v>77</v>
      </c>
      <c r="AC1338">
        <v>2</v>
      </c>
      <c r="AD1338">
        <v>0.4</v>
      </c>
      <c r="AR1338" s="219">
        <v>3.7</v>
      </c>
      <c r="AS1338" s="219">
        <v>0.2</v>
      </c>
      <c r="AT1338" s="219">
        <v>30.3</v>
      </c>
      <c r="AU1338" s="219">
        <v>0.5</v>
      </c>
      <c r="AW1338" s="219">
        <v>33</v>
      </c>
      <c r="AX1338" s="219">
        <v>1</v>
      </c>
      <c r="AZ1338">
        <v>1</v>
      </c>
      <c r="BA1338">
        <v>0.56000000000000005</v>
      </c>
      <c r="BD1338" t="s">
        <v>17215</v>
      </c>
    </row>
    <row r="1339" spans="2:56" ht="18" x14ac:dyDescent="0.25">
      <c r="B1339">
        <v>1</v>
      </c>
      <c r="C1339" t="s">
        <v>14538</v>
      </c>
      <c r="G1339" t="s">
        <v>16067</v>
      </c>
      <c r="H1339" s="352" t="s">
        <v>11553</v>
      </c>
      <c r="I1339" t="s">
        <v>16082</v>
      </c>
      <c r="J1339" s="352" t="s">
        <v>14439</v>
      </c>
      <c r="K1339">
        <v>400</v>
      </c>
      <c r="L1339">
        <v>49</v>
      </c>
      <c r="Q1339" s="219">
        <v>8.1</v>
      </c>
      <c r="R1339" s="219">
        <v>0.04</v>
      </c>
      <c r="T1339" s="219">
        <v>2406</v>
      </c>
      <c r="U1339" s="219">
        <v>47</v>
      </c>
      <c r="W1339" s="219">
        <v>2052</v>
      </c>
      <c r="X1339" s="219">
        <v>38</v>
      </c>
      <c r="AC1339">
        <v>4.3</v>
      </c>
      <c r="AD1339">
        <v>4</v>
      </c>
      <c r="AR1339" s="219">
        <v>3.7</v>
      </c>
      <c r="AS1339" s="219">
        <v>0.2</v>
      </c>
      <c r="AT1339" s="219">
        <v>30.3</v>
      </c>
      <c r="AU1339" s="219">
        <v>0.5</v>
      </c>
      <c r="AW1339" s="219">
        <v>33</v>
      </c>
      <c r="AX1339" s="219">
        <v>1</v>
      </c>
      <c r="AZ1339">
        <v>1</v>
      </c>
      <c r="BA1339">
        <v>0.60799999999999998</v>
      </c>
      <c r="BD1339" t="s">
        <v>17215</v>
      </c>
    </row>
    <row r="1340" spans="2:56" ht="18" x14ac:dyDescent="0.25">
      <c r="B1340">
        <v>1</v>
      </c>
      <c r="C1340" t="s">
        <v>14538</v>
      </c>
      <c r="G1340" t="s">
        <v>16067</v>
      </c>
      <c r="H1340" s="352" t="s">
        <v>11553</v>
      </c>
      <c r="I1340" t="s">
        <v>16082</v>
      </c>
      <c r="J1340" s="352" t="s">
        <v>14439</v>
      </c>
      <c r="K1340">
        <v>1340</v>
      </c>
      <c r="L1340">
        <v>207</v>
      </c>
      <c r="Q1340" s="219">
        <v>7.6</v>
      </c>
      <c r="R1340" s="219">
        <v>0.06</v>
      </c>
      <c r="T1340" s="219">
        <v>2442</v>
      </c>
      <c r="U1340" s="219">
        <v>33</v>
      </c>
      <c r="W1340" s="219">
        <v>2336</v>
      </c>
      <c r="X1340" s="219">
        <v>33</v>
      </c>
      <c r="AC1340">
        <v>1.7</v>
      </c>
      <c r="AD1340">
        <v>0.2</v>
      </c>
      <c r="AR1340" s="219">
        <v>3.7</v>
      </c>
      <c r="AS1340" s="219">
        <v>0.2</v>
      </c>
      <c r="AT1340" s="219">
        <v>27</v>
      </c>
      <c r="AU1340" s="219">
        <v>0.1</v>
      </c>
      <c r="AW1340" s="219">
        <v>33</v>
      </c>
      <c r="AX1340" s="219">
        <v>1</v>
      </c>
      <c r="AZ1340">
        <v>1</v>
      </c>
      <c r="BA1340">
        <v>0.16900000000000001</v>
      </c>
      <c r="BD1340" t="s">
        <v>17215</v>
      </c>
    </row>
    <row r="1341" spans="2:56" ht="18" x14ac:dyDescent="0.25">
      <c r="B1341">
        <v>1</v>
      </c>
      <c r="C1341" t="s">
        <v>14538</v>
      </c>
      <c r="G1341" t="s">
        <v>16067</v>
      </c>
      <c r="H1341" s="352" t="s">
        <v>11553</v>
      </c>
      <c r="I1341" t="s">
        <v>16082</v>
      </c>
      <c r="J1341" s="352" t="s">
        <v>14439</v>
      </c>
      <c r="K1341">
        <v>1290</v>
      </c>
      <c r="L1341">
        <v>247</v>
      </c>
      <c r="Q1341" s="219">
        <v>7.6</v>
      </c>
      <c r="R1341" s="219">
        <v>0.08</v>
      </c>
      <c r="T1341" s="219">
        <v>2447</v>
      </c>
      <c r="U1341" s="219">
        <v>77</v>
      </c>
      <c r="W1341" s="219">
        <v>2311</v>
      </c>
      <c r="X1341" s="219">
        <v>77</v>
      </c>
      <c r="AC1341">
        <v>2</v>
      </c>
      <c r="AD1341">
        <v>0.4</v>
      </c>
      <c r="AR1341" s="219">
        <v>3.7</v>
      </c>
      <c r="AS1341" s="219">
        <v>0.2</v>
      </c>
      <c r="AT1341" s="219">
        <v>30.3</v>
      </c>
      <c r="AU1341" s="219">
        <v>0.5</v>
      </c>
      <c r="AW1341" s="219">
        <v>33</v>
      </c>
      <c r="AX1341" s="219">
        <v>1</v>
      </c>
      <c r="AZ1341">
        <v>1</v>
      </c>
      <c r="BA1341">
        <v>0.40500000000000003</v>
      </c>
      <c r="BD1341" t="s">
        <v>17215</v>
      </c>
    </row>
    <row r="1342" spans="2:56" ht="18" x14ac:dyDescent="0.25">
      <c r="B1342">
        <v>1</v>
      </c>
      <c r="C1342" t="s">
        <v>14538</v>
      </c>
      <c r="G1342" t="s">
        <v>16067</v>
      </c>
      <c r="H1342" s="352" t="s">
        <v>11553</v>
      </c>
      <c r="I1342" t="s">
        <v>16082</v>
      </c>
      <c r="J1342" s="352" t="s">
        <v>14439</v>
      </c>
      <c r="K1342">
        <v>400</v>
      </c>
      <c r="L1342">
        <v>49</v>
      </c>
      <c r="Q1342" s="219">
        <v>8.1</v>
      </c>
      <c r="R1342" s="219">
        <v>0.04</v>
      </c>
      <c r="T1342" s="219">
        <v>2406</v>
      </c>
      <c r="U1342" s="219">
        <v>47</v>
      </c>
      <c r="W1342" s="219">
        <v>2052</v>
      </c>
      <c r="X1342" s="219">
        <v>38</v>
      </c>
      <c r="AC1342">
        <v>4.3</v>
      </c>
      <c r="AD1342">
        <v>4</v>
      </c>
      <c r="AR1342" s="219">
        <v>3.7</v>
      </c>
      <c r="AS1342" s="219">
        <v>0.2</v>
      </c>
      <c r="AT1342" s="219">
        <v>30.3</v>
      </c>
      <c r="AU1342" s="219">
        <v>0.5</v>
      </c>
      <c r="AW1342" s="219">
        <v>33</v>
      </c>
      <c r="AX1342" s="219">
        <v>1</v>
      </c>
      <c r="AZ1342">
        <v>1</v>
      </c>
      <c r="BA1342">
        <v>0.995</v>
      </c>
      <c r="BD1342" t="s">
        <v>17215</v>
      </c>
    </row>
    <row r="1343" spans="2:56" ht="18" x14ac:dyDescent="0.25">
      <c r="B1343">
        <v>1</v>
      </c>
      <c r="C1343" t="s">
        <v>14538</v>
      </c>
      <c r="G1343" t="s">
        <v>16067</v>
      </c>
      <c r="H1343" s="352" t="s">
        <v>11553</v>
      </c>
      <c r="I1343" t="s">
        <v>16082</v>
      </c>
      <c r="J1343" s="352" t="s">
        <v>14439</v>
      </c>
      <c r="K1343">
        <v>400</v>
      </c>
      <c r="L1343">
        <v>49</v>
      </c>
      <c r="Q1343" s="219">
        <v>8.1</v>
      </c>
      <c r="R1343" s="219">
        <v>0.04</v>
      </c>
      <c r="T1343" s="219">
        <v>2406</v>
      </c>
      <c r="U1343" s="219">
        <v>47</v>
      </c>
      <c r="W1343" s="219">
        <v>2052</v>
      </c>
      <c r="X1343" s="219">
        <v>38</v>
      </c>
      <c r="AC1343">
        <v>4.3</v>
      </c>
      <c r="AD1343">
        <v>4</v>
      </c>
      <c r="AR1343" s="219">
        <v>3.7</v>
      </c>
      <c r="AS1343" s="219">
        <v>0.2</v>
      </c>
      <c r="AT1343" s="219">
        <v>30.3</v>
      </c>
      <c r="AU1343" s="219">
        <v>0.5</v>
      </c>
      <c r="AW1343" s="219">
        <v>33</v>
      </c>
      <c r="AX1343" s="219">
        <v>1</v>
      </c>
      <c r="AZ1343">
        <v>1</v>
      </c>
      <c r="BA1343">
        <v>0.371</v>
      </c>
      <c r="BD1343" t="s">
        <v>17215</v>
      </c>
    </row>
    <row r="1344" spans="2:56" ht="18" x14ac:dyDescent="0.25">
      <c r="B1344">
        <v>1</v>
      </c>
      <c r="C1344" t="s">
        <v>14538</v>
      </c>
      <c r="G1344" t="s">
        <v>16067</v>
      </c>
      <c r="H1344" s="352" t="s">
        <v>11553</v>
      </c>
      <c r="I1344" t="s">
        <v>16082</v>
      </c>
      <c r="J1344" s="352" t="s">
        <v>14439</v>
      </c>
      <c r="K1344">
        <v>1290</v>
      </c>
      <c r="L1344">
        <v>247</v>
      </c>
      <c r="Q1344" s="219">
        <v>7.6</v>
      </c>
      <c r="R1344" s="219">
        <v>0.08</v>
      </c>
      <c r="T1344" s="219">
        <v>2447</v>
      </c>
      <c r="U1344" s="219">
        <v>77</v>
      </c>
      <c r="W1344" s="219">
        <v>2311</v>
      </c>
      <c r="X1344" s="219">
        <v>77</v>
      </c>
      <c r="AC1344">
        <v>2</v>
      </c>
      <c r="AD1344">
        <v>0.4</v>
      </c>
      <c r="AR1344" s="219">
        <v>3.7</v>
      </c>
      <c r="AS1344" s="219">
        <v>0.2</v>
      </c>
      <c r="AT1344" s="219">
        <v>30.3</v>
      </c>
      <c r="AU1344" s="219">
        <v>0.5</v>
      </c>
      <c r="AW1344" s="219">
        <v>33</v>
      </c>
      <c r="AX1344" s="219">
        <v>1</v>
      </c>
      <c r="AZ1344">
        <v>1</v>
      </c>
      <c r="BA1344">
        <v>0.89800000000000002</v>
      </c>
      <c r="BD1344" t="s">
        <v>17215</v>
      </c>
    </row>
    <row r="1345" spans="2:56" ht="18" x14ac:dyDescent="0.25">
      <c r="B1345">
        <v>1</v>
      </c>
      <c r="C1345" t="s">
        <v>14538</v>
      </c>
      <c r="G1345" t="s">
        <v>16067</v>
      </c>
      <c r="H1345" s="352" t="s">
        <v>11553</v>
      </c>
      <c r="I1345" t="s">
        <v>16082</v>
      </c>
      <c r="J1345" s="352" t="s">
        <v>14439</v>
      </c>
      <c r="K1345">
        <v>950</v>
      </c>
      <c r="L1345">
        <v>196</v>
      </c>
      <c r="Q1345" s="219">
        <v>7.8</v>
      </c>
      <c r="R1345" s="219">
        <v>0.09</v>
      </c>
      <c r="T1345" s="219">
        <v>2460</v>
      </c>
      <c r="U1345" s="219">
        <v>52</v>
      </c>
      <c r="W1345" s="219">
        <v>2268</v>
      </c>
      <c r="X1345" s="219">
        <v>54</v>
      </c>
      <c r="AC1345">
        <v>2.5</v>
      </c>
      <c r="AD1345">
        <v>0.5</v>
      </c>
      <c r="AR1345" s="219">
        <v>3.7</v>
      </c>
      <c r="AS1345" s="219">
        <v>0.2</v>
      </c>
      <c r="AT1345" s="219">
        <v>30.3</v>
      </c>
      <c r="AU1345" s="219">
        <v>0.5</v>
      </c>
      <c r="AW1345" s="219">
        <v>33</v>
      </c>
      <c r="AX1345" s="219">
        <v>1</v>
      </c>
      <c r="AZ1345">
        <v>1</v>
      </c>
      <c r="BA1345">
        <v>0.9</v>
      </c>
      <c r="BD1345" t="s">
        <v>17215</v>
      </c>
    </row>
    <row r="1346" spans="2:56" ht="18" x14ac:dyDescent="0.25">
      <c r="B1346">
        <v>1</v>
      </c>
      <c r="C1346" t="s">
        <v>14538</v>
      </c>
      <c r="G1346" t="s">
        <v>16067</v>
      </c>
      <c r="H1346" s="352" t="s">
        <v>11553</v>
      </c>
      <c r="I1346" t="s">
        <v>16082</v>
      </c>
      <c r="J1346" s="352" t="s">
        <v>14439</v>
      </c>
      <c r="K1346">
        <v>950</v>
      </c>
      <c r="L1346">
        <v>196</v>
      </c>
      <c r="Q1346" s="219">
        <v>7.8</v>
      </c>
      <c r="R1346" s="219">
        <v>0.09</v>
      </c>
      <c r="T1346" s="219">
        <v>2460</v>
      </c>
      <c r="U1346" s="219">
        <v>52</v>
      </c>
      <c r="W1346" s="219">
        <v>2268</v>
      </c>
      <c r="X1346" s="219">
        <v>54</v>
      </c>
      <c r="AC1346">
        <v>2.5</v>
      </c>
      <c r="AD1346">
        <v>0.5</v>
      </c>
      <c r="AR1346" s="219">
        <v>3.7</v>
      </c>
      <c r="AS1346" s="219">
        <v>0.2</v>
      </c>
      <c r="AT1346" s="219">
        <v>30.3</v>
      </c>
      <c r="AU1346" s="219">
        <v>0.5</v>
      </c>
      <c r="AW1346" s="219">
        <v>33</v>
      </c>
      <c r="AX1346" s="219">
        <v>1</v>
      </c>
      <c r="AZ1346">
        <v>1</v>
      </c>
      <c r="BA1346">
        <v>0.442</v>
      </c>
      <c r="BD1346" t="s">
        <v>17215</v>
      </c>
    </row>
    <row r="1347" spans="2:56" ht="18" x14ac:dyDescent="0.25">
      <c r="B1347">
        <v>1</v>
      </c>
      <c r="C1347" t="s">
        <v>14538</v>
      </c>
      <c r="G1347" t="s">
        <v>16067</v>
      </c>
      <c r="H1347" s="352" t="s">
        <v>11553</v>
      </c>
      <c r="I1347" t="s">
        <v>16082</v>
      </c>
      <c r="J1347" s="352" t="s">
        <v>14439</v>
      </c>
      <c r="K1347">
        <v>1340</v>
      </c>
      <c r="L1347">
        <v>207</v>
      </c>
      <c r="Q1347" s="219">
        <v>7.6</v>
      </c>
      <c r="R1347" s="219">
        <v>0.06</v>
      </c>
      <c r="T1347" s="219">
        <v>2442</v>
      </c>
      <c r="U1347" s="219">
        <v>33</v>
      </c>
      <c r="W1347" s="219">
        <v>2336</v>
      </c>
      <c r="X1347" s="219">
        <v>33</v>
      </c>
      <c r="AC1347">
        <v>1.7</v>
      </c>
      <c r="AD1347">
        <v>0.2</v>
      </c>
      <c r="AR1347" s="219">
        <v>3.7</v>
      </c>
      <c r="AS1347" s="219">
        <v>0.2</v>
      </c>
      <c r="AT1347" s="219">
        <v>27</v>
      </c>
      <c r="AU1347" s="219">
        <v>0.1</v>
      </c>
      <c r="AW1347" s="219">
        <v>33</v>
      </c>
      <c r="AX1347" s="219">
        <v>1</v>
      </c>
      <c r="AZ1347">
        <v>1</v>
      </c>
      <c r="BA1347">
        <v>7.4999999999999997E-2</v>
      </c>
      <c r="BD1347" t="s">
        <v>17215</v>
      </c>
    </row>
    <row r="1348" spans="2:56" ht="18" x14ac:dyDescent="0.25">
      <c r="B1348">
        <v>1</v>
      </c>
      <c r="C1348" t="s">
        <v>14538</v>
      </c>
      <c r="G1348" t="s">
        <v>16067</v>
      </c>
      <c r="H1348" s="352" t="s">
        <v>11553</v>
      </c>
      <c r="I1348" t="s">
        <v>16082</v>
      </c>
      <c r="J1348" s="352" t="s">
        <v>14439</v>
      </c>
      <c r="K1348">
        <v>400</v>
      </c>
      <c r="L1348">
        <v>49</v>
      </c>
      <c r="Q1348" s="219">
        <v>8.1</v>
      </c>
      <c r="R1348" s="219">
        <v>0.04</v>
      </c>
      <c r="T1348" s="219">
        <v>2406</v>
      </c>
      <c r="U1348" s="219">
        <v>47</v>
      </c>
      <c r="W1348" s="219">
        <v>2052</v>
      </c>
      <c r="X1348" s="219">
        <v>38</v>
      </c>
      <c r="AC1348">
        <v>4.3</v>
      </c>
      <c r="AD1348">
        <v>4</v>
      </c>
      <c r="AR1348" s="219">
        <v>3.7</v>
      </c>
      <c r="AS1348" s="219">
        <v>0.2</v>
      </c>
      <c r="AT1348" s="219">
        <v>30.3</v>
      </c>
      <c r="AU1348" s="219">
        <v>0.5</v>
      </c>
      <c r="AW1348" s="219">
        <v>33</v>
      </c>
      <c r="AX1348" s="219">
        <v>1</v>
      </c>
      <c r="AZ1348">
        <v>1</v>
      </c>
      <c r="BA1348">
        <v>1.1459999999999999</v>
      </c>
      <c r="BD1348" t="s">
        <v>17215</v>
      </c>
    </row>
    <row r="1349" spans="2:56" ht="18" x14ac:dyDescent="0.25">
      <c r="B1349">
        <v>1</v>
      </c>
      <c r="C1349" t="s">
        <v>14538</v>
      </c>
      <c r="G1349" t="s">
        <v>16067</v>
      </c>
      <c r="H1349" s="352" t="s">
        <v>11553</v>
      </c>
      <c r="I1349" t="s">
        <v>16082</v>
      </c>
      <c r="J1349" s="352" t="s">
        <v>14439</v>
      </c>
      <c r="K1349">
        <v>400</v>
      </c>
      <c r="L1349">
        <v>60</v>
      </c>
      <c r="Q1349" s="219">
        <v>8.1</v>
      </c>
      <c r="R1349" s="219">
        <v>0.05</v>
      </c>
      <c r="T1349" s="219">
        <v>2377</v>
      </c>
      <c r="U1349" s="219">
        <v>41</v>
      </c>
      <c r="W1349" s="219">
        <v>2057</v>
      </c>
      <c r="X1349" s="219">
        <v>43</v>
      </c>
      <c r="AC1349">
        <v>3.8</v>
      </c>
      <c r="AD1349">
        <v>3</v>
      </c>
      <c r="AR1349" s="219">
        <v>3.7</v>
      </c>
      <c r="AS1349" s="219">
        <v>0.2</v>
      </c>
      <c r="AT1349" s="219">
        <v>27</v>
      </c>
      <c r="AU1349" s="219">
        <v>0.1</v>
      </c>
      <c r="AW1349" s="219">
        <v>33</v>
      </c>
      <c r="AX1349" s="219">
        <v>1</v>
      </c>
      <c r="AZ1349">
        <v>1</v>
      </c>
      <c r="BA1349">
        <v>0.61599999999999999</v>
      </c>
      <c r="BD1349" t="s">
        <v>17215</v>
      </c>
    </row>
    <row r="1350" spans="2:56" ht="18" x14ac:dyDescent="0.25">
      <c r="B1350">
        <v>1</v>
      </c>
      <c r="C1350" t="s">
        <v>14538</v>
      </c>
      <c r="G1350" t="s">
        <v>16067</v>
      </c>
      <c r="H1350" s="352" t="s">
        <v>11553</v>
      </c>
      <c r="I1350" t="s">
        <v>16082</v>
      </c>
      <c r="J1350" s="352" t="s">
        <v>14439</v>
      </c>
      <c r="K1350">
        <v>400</v>
      </c>
      <c r="L1350">
        <v>49</v>
      </c>
      <c r="Q1350" s="219">
        <v>8.1</v>
      </c>
      <c r="R1350" s="219">
        <v>0.04</v>
      </c>
      <c r="T1350" s="219">
        <v>2406</v>
      </c>
      <c r="U1350" s="219">
        <v>47</v>
      </c>
      <c r="W1350" s="219">
        <v>2052</v>
      </c>
      <c r="X1350" s="219">
        <v>38</v>
      </c>
      <c r="AC1350">
        <v>4.3</v>
      </c>
      <c r="AD1350">
        <v>4</v>
      </c>
      <c r="AR1350" s="219">
        <v>3.7</v>
      </c>
      <c r="AS1350" s="219">
        <v>0.2</v>
      </c>
      <c r="AT1350" s="219">
        <v>30.3</v>
      </c>
      <c r="AU1350" s="219">
        <v>0.5</v>
      </c>
      <c r="AW1350" s="219">
        <v>33</v>
      </c>
      <c r="AX1350" s="219">
        <v>1</v>
      </c>
      <c r="AZ1350">
        <v>1</v>
      </c>
      <c r="BA1350">
        <v>0.97</v>
      </c>
      <c r="BD1350" t="s">
        <v>17215</v>
      </c>
    </row>
    <row r="1351" spans="2:56" ht="18" x14ac:dyDescent="0.25">
      <c r="B1351">
        <v>1</v>
      </c>
      <c r="C1351" t="s">
        <v>14538</v>
      </c>
      <c r="G1351" t="s">
        <v>16067</v>
      </c>
      <c r="H1351" s="352" t="s">
        <v>11553</v>
      </c>
      <c r="I1351" t="s">
        <v>16082</v>
      </c>
      <c r="J1351" s="352" t="s">
        <v>14439</v>
      </c>
      <c r="K1351">
        <v>400</v>
      </c>
      <c r="L1351">
        <v>60</v>
      </c>
      <c r="Q1351" s="219">
        <v>8.1</v>
      </c>
      <c r="R1351" s="219">
        <v>0.05</v>
      </c>
      <c r="T1351" s="219">
        <v>2377</v>
      </c>
      <c r="U1351" s="219">
        <v>41</v>
      </c>
      <c r="W1351" s="219">
        <v>2057</v>
      </c>
      <c r="X1351" s="219">
        <v>43</v>
      </c>
      <c r="AC1351">
        <v>3.8</v>
      </c>
      <c r="AD1351">
        <v>3</v>
      </c>
      <c r="AR1351" s="219">
        <v>3.7</v>
      </c>
      <c r="AS1351" s="219">
        <v>0.2</v>
      </c>
      <c r="AT1351" s="219">
        <v>27</v>
      </c>
      <c r="AU1351" s="219">
        <v>0.1</v>
      </c>
      <c r="AW1351" s="219">
        <v>33</v>
      </c>
      <c r="AX1351" s="219">
        <v>1</v>
      </c>
      <c r="AZ1351">
        <v>1</v>
      </c>
      <c r="BA1351">
        <v>0.23499999999999999</v>
      </c>
      <c r="BD1351" t="s">
        <v>17215</v>
      </c>
    </row>
    <row r="1352" spans="2:56" ht="18" x14ac:dyDescent="0.25">
      <c r="B1352">
        <v>1</v>
      </c>
      <c r="C1352" t="s">
        <v>14538</v>
      </c>
      <c r="G1352" t="s">
        <v>16067</v>
      </c>
      <c r="H1352" s="352" t="s">
        <v>11553</v>
      </c>
      <c r="I1352" t="s">
        <v>16082</v>
      </c>
      <c r="J1352" s="352" t="s">
        <v>14439</v>
      </c>
      <c r="K1352">
        <v>400</v>
      </c>
      <c r="L1352">
        <v>60</v>
      </c>
      <c r="Q1352" s="219">
        <v>8.1</v>
      </c>
      <c r="R1352" s="219">
        <v>0.05</v>
      </c>
      <c r="T1352" s="219">
        <v>2377</v>
      </c>
      <c r="U1352" s="219">
        <v>41</v>
      </c>
      <c r="W1352" s="219">
        <v>2057</v>
      </c>
      <c r="X1352" s="219">
        <v>43</v>
      </c>
      <c r="AC1352">
        <v>3.8</v>
      </c>
      <c r="AD1352">
        <v>3</v>
      </c>
      <c r="AR1352" s="219">
        <v>3.7</v>
      </c>
      <c r="AS1352" s="219">
        <v>0.2</v>
      </c>
      <c r="AT1352" s="219">
        <v>27</v>
      </c>
      <c r="AU1352" s="219">
        <v>0.1</v>
      </c>
      <c r="AW1352" s="219">
        <v>33</v>
      </c>
      <c r="AX1352" s="219">
        <v>1</v>
      </c>
      <c r="AZ1352">
        <v>1</v>
      </c>
      <c r="BA1352">
        <v>0.73799999999999999</v>
      </c>
      <c r="BD1352" t="s">
        <v>17215</v>
      </c>
    </row>
    <row r="1353" spans="2:56" ht="18" x14ac:dyDescent="0.25">
      <c r="B1353">
        <v>1</v>
      </c>
      <c r="C1353" t="s">
        <v>14538</v>
      </c>
      <c r="G1353" t="s">
        <v>16067</v>
      </c>
      <c r="H1353" s="352" t="s">
        <v>11553</v>
      </c>
      <c r="I1353" t="s">
        <v>16082</v>
      </c>
      <c r="J1353" s="352" t="s">
        <v>14439</v>
      </c>
      <c r="K1353">
        <v>1340</v>
      </c>
      <c r="L1353">
        <v>207</v>
      </c>
      <c r="Q1353" s="219">
        <v>7.6</v>
      </c>
      <c r="R1353" s="219">
        <v>0.06</v>
      </c>
      <c r="T1353" s="219">
        <v>2442</v>
      </c>
      <c r="U1353" s="219">
        <v>33</v>
      </c>
      <c r="W1353" s="219">
        <v>2336</v>
      </c>
      <c r="X1353" s="219">
        <v>33</v>
      </c>
      <c r="AC1353">
        <v>1.7</v>
      </c>
      <c r="AD1353">
        <v>0.2</v>
      </c>
      <c r="AR1353" s="219">
        <v>3.7</v>
      </c>
      <c r="AS1353" s="219">
        <v>0.2</v>
      </c>
      <c r="AT1353" s="219">
        <v>27</v>
      </c>
      <c r="AU1353" s="219">
        <v>0.1</v>
      </c>
      <c r="AW1353" s="219">
        <v>33</v>
      </c>
      <c r="AX1353" s="219">
        <v>1</v>
      </c>
      <c r="AZ1353">
        <v>1</v>
      </c>
      <c r="BA1353">
        <v>0.501</v>
      </c>
      <c r="BD1353" t="s">
        <v>17215</v>
      </c>
    </row>
    <row r="1354" spans="2:56" ht="18" x14ac:dyDescent="0.25">
      <c r="B1354">
        <v>1</v>
      </c>
      <c r="C1354" t="s">
        <v>14538</v>
      </c>
      <c r="G1354" t="s">
        <v>16067</v>
      </c>
      <c r="H1354" s="352" t="s">
        <v>11553</v>
      </c>
      <c r="I1354" t="s">
        <v>16082</v>
      </c>
      <c r="J1354" s="352" t="s">
        <v>14439</v>
      </c>
      <c r="K1354">
        <v>1290</v>
      </c>
      <c r="L1354">
        <v>247</v>
      </c>
      <c r="Q1354" s="219">
        <v>7.6</v>
      </c>
      <c r="R1354" s="219">
        <v>0.08</v>
      </c>
      <c r="T1354" s="219">
        <v>2447</v>
      </c>
      <c r="U1354" s="219">
        <v>77</v>
      </c>
      <c r="W1354" s="219">
        <v>2311</v>
      </c>
      <c r="X1354" s="219">
        <v>77</v>
      </c>
      <c r="AC1354">
        <v>2</v>
      </c>
      <c r="AD1354">
        <v>0.4</v>
      </c>
      <c r="AR1354" s="219">
        <v>3.7</v>
      </c>
      <c r="AS1354" s="219">
        <v>0.2</v>
      </c>
      <c r="AT1354" s="219">
        <v>30.3</v>
      </c>
      <c r="AU1354" s="219">
        <v>0.5</v>
      </c>
      <c r="AW1354" s="219">
        <v>33</v>
      </c>
      <c r="AX1354" s="219">
        <v>1</v>
      </c>
      <c r="AZ1354">
        <v>1</v>
      </c>
      <c r="BA1354">
        <v>0.90700000000000003</v>
      </c>
      <c r="BD1354" t="s">
        <v>17215</v>
      </c>
    </row>
    <row r="1355" spans="2:56" ht="18" x14ac:dyDescent="0.25">
      <c r="B1355">
        <v>1</v>
      </c>
      <c r="C1355" t="s">
        <v>14538</v>
      </c>
      <c r="G1355" t="s">
        <v>16067</v>
      </c>
      <c r="H1355" s="352" t="s">
        <v>11553</v>
      </c>
      <c r="I1355" t="s">
        <v>16082</v>
      </c>
      <c r="J1355" s="352" t="s">
        <v>14439</v>
      </c>
      <c r="K1355">
        <v>400</v>
      </c>
      <c r="L1355">
        <v>60</v>
      </c>
      <c r="Q1355" s="219">
        <v>8.1</v>
      </c>
      <c r="R1355" s="219">
        <v>0.05</v>
      </c>
      <c r="T1355" s="219">
        <v>2377</v>
      </c>
      <c r="U1355" s="219">
        <v>41</v>
      </c>
      <c r="W1355" s="219">
        <v>2057</v>
      </c>
      <c r="X1355" s="219">
        <v>43</v>
      </c>
      <c r="AC1355">
        <v>3.8</v>
      </c>
      <c r="AD1355">
        <v>3</v>
      </c>
      <c r="AR1355" s="219">
        <v>3.7</v>
      </c>
      <c r="AS1355" s="219">
        <v>0.2</v>
      </c>
      <c r="AT1355" s="219">
        <v>27</v>
      </c>
      <c r="AU1355" s="219">
        <v>0.1</v>
      </c>
      <c r="AW1355" s="219">
        <v>33</v>
      </c>
      <c r="AX1355" s="219">
        <v>1</v>
      </c>
      <c r="AZ1355">
        <v>1</v>
      </c>
      <c r="BA1355">
        <v>0.52300000000000002</v>
      </c>
      <c r="BD1355" t="s">
        <v>17215</v>
      </c>
    </row>
    <row r="1356" spans="2:56" ht="18" x14ac:dyDescent="0.25">
      <c r="B1356">
        <v>1</v>
      </c>
      <c r="C1356" t="s">
        <v>14538</v>
      </c>
      <c r="G1356" t="s">
        <v>16067</v>
      </c>
      <c r="H1356" s="352" t="s">
        <v>11553</v>
      </c>
      <c r="I1356" t="s">
        <v>16082</v>
      </c>
      <c r="J1356" s="352" t="s">
        <v>14439</v>
      </c>
      <c r="K1356">
        <v>900</v>
      </c>
      <c r="L1356">
        <v>211</v>
      </c>
      <c r="Q1356" s="219">
        <v>7.8</v>
      </c>
      <c r="R1356" s="219">
        <v>0.1</v>
      </c>
      <c r="T1356" s="219">
        <v>2422</v>
      </c>
      <c r="U1356" s="219">
        <v>47</v>
      </c>
      <c r="W1356" s="219">
        <v>2246</v>
      </c>
      <c r="X1356" s="219">
        <v>41</v>
      </c>
      <c r="AC1356">
        <v>2.2999999999999998</v>
      </c>
      <c r="AD1356">
        <v>0.5</v>
      </c>
      <c r="AR1356" s="219">
        <v>3.7</v>
      </c>
      <c r="AS1356" s="219">
        <v>0.2</v>
      </c>
      <c r="AT1356" s="219">
        <v>27</v>
      </c>
      <c r="AU1356" s="219">
        <v>0.1</v>
      </c>
      <c r="AW1356" s="219">
        <v>33</v>
      </c>
      <c r="AX1356" s="219">
        <v>1</v>
      </c>
      <c r="AZ1356">
        <v>1</v>
      </c>
      <c r="BA1356">
        <v>0.98699999999999999</v>
      </c>
      <c r="BD1356" t="s">
        <v>17215</v>
      </c>
    </row>
    <row r="1357" spans="2:56" ht="18" x14ac:dyDescent="0.25">
      <c r="B1357">
        <v>1</v>
      </c>
      <c r="C1357" t="s">
        <v>14538</v>
      </c>
      <c r="G1357" t="s">
        <v>16067</v>
      </c>
      <c r="H1357" s="352" t="s">
        <v>11553</v>
      </c>
      <c r="I1357" t="s">
        <v>16082</v>
      </c>
      <c r="J1357" s="352" t="s">
        <v>14439</v>
      </c>
      <c r="K1357">
        <v>400</v>
      </c>
      <c r="L1357">
        <v>60</v>
      </c>
      <c r="Q1357" s="219">
        <v>8.1</v>
      </c>
      <c r="R1357" s="219">
        <v>0.05</v>
      </c>
      <c r="T1357" s="219">
        <v>2377</v>
      </c>
      <c r="U1357" s="219">
        <v>41</v>
      </c>
      <c r="W1357" s="219">
        <v>2057</v>
      </c>
      <c r="X1357" s="219">
        <v>43</v>
      </c>
      <c r="AC1357">
        <v>3.8</v>
      </c>
      <c r="AD1357">
        <v>3</v>
      </c>
      <c r="AR1357" s="219">
        <v>3.7</v>
      </c>
      <c r="AS1357" s="219">
        <v>0.2</v>
      </c>
      <c r="AT1357" s="219">
        <v>27</v>
      </c>
      <c r="AU1357" s="219">
        <v>0.1</v>
      </c>
      <c r="AW1357" s="219">
        <v>33</v>
      </c>
      <c r="AX1357" s="219">
        <v>1</v>
      </c>
      <c r="AZ1357">
        <v>1</v>
      </c>
      <c r="BA1357">
        <v>1.089</v>
      </c>
      <c r="BD1357" t="s">
        <v>17215</v>
      </c>
    </row>
    <row r="1358" spans="2:56" ht="18" x14ac:dyDescent="0.25">
      <c r="B1358">
        <v>1</v>
      </c>
      <c r="C1358" t="s">
        <v>14538</v>
      </c>
      <c r="G1358" t="s">
        <v>16067</v>
      </c>
      <c r="H1358" s="352" t="s">
        <v>11553</v>
      </c>
      <c r="I1358" t="s">
        <v>16082</v>
      </c>
      <c r="J1358" s="352" t="s">
        <v>14439</v>
      </c>
      <c r="K1358">
        <v>1290</v>
      </c>
      <c r="L1358">
        <v>247</v>
      </c>
      <c r="Q1358" s="219">
        <v>7.6</v>
      </c>
      <c r="R1358" s="219">
        <v>0.08</v>
      </c>
      <c r="T1358" s="219">
        <v>2447</v>
      </c>
      <c r="U1358" s="219">
        <v>77</v>
      </c>
      <c r="W1358" s="219">
        <v>2311</v>
      </c>
      <c r="X1358" s="219">
        <v>77</v>
      </c>
      <c r="AC1358">
        <v>2</v>
      </c>
      <c r="AD1358">
        <v>0.4</v>
      </c>
      <c r="AR1358" s="219">
        <v>3.7</v>
      </c>
      <c r="AS1358" s="219">
        <v>0.2</v>
      </c>
      <c r="AT1358" s="219">
        <v>30.3</v>
      </c>
      <c r="AU1358" s="219">
        <v>0.5</v>
      </c>
      <c r="AW1358" s="219">
        <v>33</v>
      </c>
      <c r="AX1358" s="219">
        <v>1</v>
      </c>
      <c r="AZ1358">
        <v>1</v>
      </c>
      <c r="BA1358">
        <v>0.91100000000000003</v>
      </c>
      <c r="BD1358" t="s">
        <v>17215</v>
      </c>
    </row>
    <row r="1359" spans="2:56" ht="18" x14ac:dyDescent="0.25">
      <c r="B1359">
        <v>1</v>
      </c>
      <c r="C1359" t="s">
        <v>14538</v>
      </c>
      <c r="G1359" t="s">
        <v>16067</v>
      </c>
      <c r="H1359" s="352" t="s">
        <v>11553</v>
      </c>
      <c r="I1359" t="s">
        <v>16082</v>
      </c>
      <c r="J1359" s="352" t="s">
        <v>14439</v>
      </c>
      <c r="K1359">
        <v>400</v>
      </c>
      <c r="L1359">
        <v>49</v>
      </c>
      <c r="Q1359" s="219">
        <v>8.1</v>
      </c>
      <c r="R1359" s="219">
        <v>0.04</v>
      </c>
      <c r="T1359" s="219">
        <v>2406</v>
      </c>
      <c r="U1359" s="219">
        <v>47</v>
      </c>
      <c r="W1359" s="219">
        <v>2052</v>
      </c>
      <c r="X1359" s="219">
        <v>38</v>
      </c>
      <c r="AC1359">
        <v>4.3</v>
      </c>
      <c r="AD1359">
        <v>4</v>
      </c>
      <c r="AR1359" s="219">
        <v>3.7</v>
      </c>
      <c r="AS1359" s="219">
        <v>0.2</v>
      </c>
      <c r="AT1359" s="219">
        <v>30.3</v>
      </c>
      <c r="AU1359" s="219">
        <v>0.5</v>
      </c>
      <c r="AW1359" s="219">
        <v>33</v>
      </c>
      <c r="AX1359" s="219">
        <v>1</v>
      </c>
      <c r="AZ1359">
        <v>1</v>
      </c>
      <c r="BA1359">
        <v>1.0620000000000001</v>
      </c>
      <c r="BD1359" t="s">
        <v>17215</v>
      </c>
    </row>
    <row r="1360" spans="2:56" ht="18" x14ac:dyDescent="0.25">
      <c r="B1360">
        <v>1</v>
      </c>
      <c r="C1360" t="s">
        <v>14538</v>
      </c>
      <c r="G1360" t="s">
        <v>16067</v>
      </c>
      <c r="H1360" s="352" t="s">
        <v>11553</v>
      </c>
      <c r="I1360" t="s">
        <v>16082</v>
      </c>
      <c r="J1360" s="352" t="s">
        <v>14439</v>
      </c>
      <c r="K1360">
        <v>1340</v>
      </c>
      <c r="L1360">
        <v>207</v>
      </c>
      <c r="Q1360" s="219">
        <v>7.6</v>
      </c>
      <c r="R1360" s="219">
        <v>0.06</v>
      </c>
      <c r="T1360" s="219">
        <v>2442</v>
      </c>
      <c r="U1360" s="219">
        <v>33</v>
      </c>
      <c r="W1360" s="219">
        <v>2336</v>
      </c>
      <c r="X1360" s="219">
        <v>33</v>
      </c>
      <c r="AC1360">
        <v>1.7</v>
      </c>
      <c r="AD1360">
        <v>0.2</v>
      </c>
      <c r="AR1360" s="219">
        <v>3.7</v>
      </c>
      <c r="AS1360" s="219">
        <v>0.2</v>
      </c>
      <c r="AT1360" s="219">
        <v>27</v>
      </c>
      <c r="AU1360" s="219">
        <v>0.1</v>
      </c>
      <c r="AW1360" s="219">
        <v>33</v>
      </c>
      <c r="AX1360" s="219">
        <v>1</v>
      </c>
      <c r="AZ1360">
        <v>1</v>
      </c>
      <c r="BA1360">
        <v>0.47599999999999998</v>
      </c>
      <c r="BD1360" t="s">
        <v>17215</v>
      </c>
    </row>
    <row r="1361" spans="2:56" ht="18" x14ac:dyDescent="0.25">
      <c r="B1361">
        <v>1</v>
      </c>
      <c r="C1361" t="s">
        <v>14538</v>
      </c>
      <c r="G1361" t="s">
        <v>16067</v>
      </c>
      <c r="H1361" s="352" t="s">
        <v>11553</v>
      </c>
      <c r="I1361" t="s">
        <v>16082</v>
      </c>
      <c r="J1361" s="352" t="s">
        <v>14439</v>
      </c>
      <c r="K1361">
        <v>950</v>
      </c>
      <c r="L1361">
        <v>196</v>
      </c>
      <c r="Q1361" s="219">
        <v>7.8</v>
      </c>
      <c r="R1361" s="219">
        <v>0.09</v>
      </c>
      <c r="T1361" s="219">
        <v>2460</v>
      </c>
      <c r="U1361" s="219">
        <v>52</v>
      </c>
      <c r="W1361" s="219">
        <v>2268</v>
      </c>
      <c r="X1361" s="219">
        <v>54</v>
      </c>
      <c r="AC1361">
        <v>2.5</v>
      </c>
      <c r="AD1361">
        <v>0.5</v>
      </c>
      <c r="AR1361" s="219">
        <v>3.7</v>
      </c>
      <c r="AS1361" s="219">
        <v>0.2</v>
      </c>
      <c r="AT1361" s="219">
        <v>30.3</v>
      </c>
      <c r="AU1361" s="219">
        <v>0.5</v>
      </c>
      <c r="AW1361" s="219">
        <v>33</v>
      </c>
      <c r="AX1361" s="219">
        <v>1</v>
      </c>
      <c r="AZ1361">
        <v>1</v>
      </c>
      <c r="BA1361">
        <v>0.91200000000000003</v>
      </c>
      <c r="BD1361" t="s">
        <v>17215</v>
      </c>
    </row>
    <row r="1362" spans="2:56" ht="18" x14ac:dyDescent="0.25">
      <c r="B1362">
        <v>1</v>
      </c>
      <c r="C1362" t="s">
        <v>14538</v>
      </c>
      <c r="G1362" t="s">
        <v>16067</v>
      </c>
      <c r="H1362" s="352" t="s">
        <v>11553</v>
      </c>
      <c r="I1362" t="s">
        <v>16082</v>
      </c>
      <c r="J1362" s="352" t="s">
        <v>14439</v>
      </c>
      <c r="K1362">
        <v>1340</v>
      </c>
      <c r="L1362">
        <v>207</v>
      </c>
      <c r="Q1362" s="219">
        <v>7.6</v>
      </c>
      <c r="R1362" s="219">
        <v>0.06</v>
      </c>
      <c r="T1362" s="219">
        <v>2442</v>
      </c>
      <c r="U1362" s="219">
        <v>33</v>
      </c>
      <c r="W1362" s="219">
        <v>2336</v>
      </c>
      <c r="X1362" s="219">
        <v>33</v>
      </c>
      <c r="AC1362">
        <v>1.7</v>
      </c>
      <c r="AD1362">
        <v>0.2</v>
      </c>
      <c r="AR1362" s="219">
        <v>3.7</v>
      </c>
      <c r="AS1362" s="219">
        <v>0.2</v>
      </c>
      <c r="AT1362" s="219">
        <v>27</v>
      </c>
      <c r="AU1362" s="219">
        <v>0.1</v>
      </c>
      <c r="AW1362" s="219">
        <v>33</v>
      </c>
      <c r="AX1362" s="219">
        <v>1</v>
      </c>
      <c r="AZ1362">
        <v>1</v>
      </c>
      <c r="BA1362">
        <v>0.67400000000000004</v>
      </c>
      <c r="BD1362" t="s">
        <v>17215</v>
      </c>
    </row>
    <row r="1363" spans="2:56" ht="18" x14ac:dyDescent="0.25">
      <c r="B1363">
        <v>1</v>
      </c>
      <c r="C1363" t="s">
        <v>14538</v>
      </c>
      <c r="G1363" t="s">
        <v>16067</v>
      </c>
      <c r="H1363" s="352" t="s">
        <v>11553</v>
      </c>
      <c r="I1363" t="s">
        <v>16082</v>
      </c>
      <c r="J1363" s="352" t="s">
        <v>14439</v>
      </c>
      <c r="K1363">
        <v>400</v>
      </c>
      <c r="L1363">
        <v>60</v>
      </c>
      <c r="Q1363" s="219">
        <v>8.1</v>
      </c>
      <c r="R1363" s="219">
        <v>0.05</v>
      </c>
      <c r="T1363" s="219">
        <v>2377</v>
      </c>
      <c r="U1363" s="219">
        <v>41</v>
      </c>
      <c r="W1363" s="219">
        <v>2057</v>
      </c>
      <c r="X1363" s="219">
        <v>43</v>
      </c>
      <c r="AC1363">
        <v>3.8</v>
      </c>
      <c r="AD1363">
        <v>3</v>
      </c>
      <c r="AR1363" s="219">
        <v>3.7</v>
      </c>
      <c r="AS1363" s="219">
        <v>0.2</v>
      </c>
      <c r="AT1363" s="219">
        <v>27</v>
      </c>
      <c r="AU1363" s="219">
        <v>0.1</v>
      </c>
      <c r="AW1363" s="219">
        <v>33</v>
      </c>
      <c r="AX1363" s="219">
        <v>1</v>
      </c>
      <c r="AZ1363">
        <v>1</v>
      </c>
      <c r="BA1363">
        <v>0.72299999999999998</v>
      </c>
      <c r="BD1363" t="s">
        <v>17215</v>
      </c>
    </row>
    <row r="1364" spans="2:56" ht="18" x14ac:dyDescent="0.25">
      <c r="B1364">
        <v>1</v>
      </c>
      <c r="C1364" t="s">
        <v>14538</v>
      </c>
      <c r="G1364" t="s">
        <v>16067</v>
      </c>
      <c r="H1364" s="352" t="s">
        <v>11553</v>
      </c>
      <c r="I1364" t="s">
        <v>16082</v>
      </c>
      <c r="J1364" s="352" t="s">
        <v>14439</v>
      </c>
      <c r="K1364">
        <v>900</v>
      </c>
      <c r="L1364">
        <v>211</v>
      </c>
      <c r="Q1364" s="219">
        <v>7.8</v>
      </c>
      <c r="R1364" s="219">
        <v>0.1</v>
      </c>
      <c r="T1364" s="219">
        <v>2422</v>
      </c>
      <c r="U1364" s="219">
        <v>47</v>
      </c>
      <c r="W1364" s="219">
        <v>2246</v>
      </c>
      <c r="X1364" s="219">
        <v>41</v>
      </c>
      <c r="AC1364">
        <v>2.2999999999999998</v>
      </c>
      <c r="AD1364">
        <v>0.5</v>
      </c>
      <c r="AR1364" s="219">
        <v>3.7</v>
      </c>
      <c r="AS1364" s="219">
        <v>0.2</v>
      </c>
      <c r="AT1364" s="219">
        <v>27</v>
      </c>
      <c r="AU1364" s="219">
        <v>0.1</v>
      </c>
      <c r="AW1364" s="219">
        <v>33</v>
      </c>
      <c r="AX1364" s="219">
        <v>1</v>
      </c>
      <c r="AZ1364">
        <v>1</v>
      </c>
      <c r="BA1364">
        <v>0.56999999999999995</v>
      </c>
      <c r="BD1364" t="s">
        <v>17215</v>
      </c>
    </row>
    <row r="1365" spans="2:56" ht="18" x14ac:dyDescent="0.25">
      <c r="B1365">
        <v>1</v>
      </c>
      <c r="C1365" t="s">
        <v>14538</v>
      </c>
      <c r="G1365" t="s">
        <v>16067</v>
      </c>
      <c r="H1365" s="352" t="s">
        <v>11553</v>
      </c>
      <c r="I1365" t="s">
        <v>16082</v>
      </c>
      <c r="J1365" s="352" t="s">
        <v>14439</v>
      </c>
      <c r="K1365">
        <v>950</v>
      </c>
      <c r="L1365">
        <v>196</v>
      </c>
      <c r="Q1365" s="219">
        <v>7.8</v>
      </c>
      <c r="R1365" s="219">
        <v>0.09</v>
      </c>
      <c r="T1365" s="219">
        <v>2460</v>
      </c>
      <c r="U1365" s="219">
        <v>52</v>
      </c>
      <c r="W1365" s="219">
        <v>2268</v>
      </c>
      <c r="X1365" s="219">
        <v>54</v>
      </c>
      <c r="AC1365">
        <v>2.5</v>
      </c>
      <c r="AD1365">
        <v>0.5</v>
      </c>
      <c r="AR1365" s="219">
        <v>3.7</v>
      </c>
      <c r="AS1365" s="219">
        <v>0.2</v>
      </c>
      <c r="AT1365" s="219">
        <v>30.3</v>
      </c>
      <c r="AU1365" s="219">
        <v>0.5</v>
      </c>
      <c r="AW1365" s="219">
        <v>33</v>
      </c>
      <c r="AX1365" s="219">
        <v>1</v>
      </c>
      <c r="AZ1365">
        <v>1</v>
      </c>
      <c r="BA1365">
        <v>0.51400000000000001</v>
      </c>
      <c r="BD1365" t="s">
        <v>17215</v>
      </c>
    </row>
    <row r="1366" spans="2:56" ht="18" x14ac:dyDescent="0.25">
      <c r="B1366">
        <v>1</v>
      </c>
      <c r="C1366" t="s">
        <v>14538</v>
      </c>
      <c r="G1366" t="s">
        <v>16067</v>
      </c>
      <c r="H1366" s="352" t="s">
        <v>11553</v>
      </c>
      <c r="I1366" t="s">
        <v>16082</v>
      </c>
      <c r="J1366" s="352" t="s">
        <v>14439</v>
      </c>
      <c r="K1366">
        <v>950</v>
      </c>
      <c r="L1366">
        <v>196</v>
      </c>
      <c r="Q1366" s="219">
        <v>7.8</v>
      </c>
      <c r="R1366" s="219">
        <v>0.09</v>
      </c>
      <c r="T1366" s="219">
        <v>2460</v>
      </c>
      <c r="U1366" s="219">
        <v>52</v>
      </c>
      <c r="W1366" s="219">
        <v>2268</v>
      </c>
      <c r="X1366" s="219">
        <v>54</v>
      </c>
      <c r="AC1366">
        <v>2.5</v>
      </c>
      <c r="AD1366">
        <v>0.5</v>
      </c>
      <c r="AR1366" s="219">
        <v>3.7</v>
      </c>
      <c r="AS1366" s="219">
        <v>0.2</v>
      </c>
      <c r="AT1366" s="219">
        <v>30.3</v>
      </c>
      <c r="AU1366" s="219">
        <v>0.5</v>
      </c>
      <c r="AW1366" s="219">
        <v>33</v>
      </c>
      <c r="AX1366" s="219">
        <v>1</v>
      </c>
      <c r="AZ1366">
        <v>1</v>
      </c>
      <c r="BA1366">
        <v>0.39400000000000002</v>
      </c>
      <c r="BD1366" t="s">
        <v>17215</v>
      </c>
    </row>
    <row r="1367" spans="2:56" ht="18" x14ac:dyDescent="0.25">
      <c r="B1367">
        <v>1</v>
      </c>
      <c r="C1367" t="s">
        <v>14538</v>
      </c>
      <c r="G1367" t="s">
        <v>16067</v>
      </c>
      <c r="H1367" s="352" t="s">
        <v>11553</v>
      </c>
      <c r="I1367" t="s">
        <v>16082</v>
      </c>
      <c r="J1367" s="352" t="s">
        <v>14439</v>
      </c>
      <c r="K1367">
        <v>400</v>
      </c>
      <c r="L1367">
        <v>60</v>
      </c>
      <c r="Q1367" s="219">
        <v>8.1</v>
      </c>
      <c r="R1367" s="219">
        <v>0.05</v>
      </c>
      <c r="T1367" s="219">
        <v>2377</v>
      </c>
      <c r="U1367" s="219">
        <v>41</v>
      </c>
      <c r="W1367" s="219">
        <v>2057</v>
      </c>
      <c r="X1367" s="219">
        <v>43</v>
      </c>
      <c r="AC1367">
        <v>3.8</v>
      </c>
      <c r="AD1367">
        <v>3</v>
      </c>
      <c r="AR1367" s="219">
        <v>3.7</v>
      </c>
      <c r="AS1367" s="219">
        <v>0.2</v>
      </c>
      <c r="AT1367" s="219">
        <v>27</v>
      </c>
      <c r="AU1367" s="219">
        <v>0.1</v>
      </c>
      <c r="AW1367" s="219">
        <v>33</v>
      </c>
      <c r="AX1367" s="219">
        <v>1</v>
      </c>
      <c r="AZ1367">
        <v>1</v>
      </c>
      <c r="BA1367">
        <v>0.16800000000000001</v>
      </c>
      <c r="BD1367" t="s">
        <v>17215</v>
      </c>
    </row>
    <row r="1368" spans="2:56" ht="18" x14ac:dyDescent="0.25">
      <c r="B1368">
        <v>1</v>
      </c>
      <c r="C1368" t="s">
        <v>14538</v>
      </c>
      <c r="G1368" t="s">
        <v>16067</v>
      </c>
      <c r="H1368" s="352" t="s">
        <v>11553</v>
      </c>
      <c r="I1368" t="s">
        <v>16082</v>
      </c>
      <c r="J1368" s="352" t="s">
        <v>14439</v>
      </c>
      <c r="K1368">
        <v>1290</v>
      </c>
      <c r="L1368">
        <v>247</v>
      </c>
      <c r="Q1368" s="219">
        <v>7.6</v>
      </c>
      <c r="R1368" s="219">
        <v>0.08</v>
      </c>
      <c r="T1368" s="219">
        <v>2447</v>
      </c>
      <c r="U1368" s="219">
        <v>77</v>
      </c>
      <c r="W1368" s="219">
        <v>2311</v>
      </c>
      <c r="X1368" s="219">
        <v>77</v>
      </c>
      <c r="AC1368">
        <v>2</v>
      </c>
      <c r="AD1368">
        <v>0.4</v>
      </c>
      <c r="AR1368" s="219">
        <v>3.7</v>
      </c>
      <c r="AS1368" s="219">
        <v>0.2</v>
      </c>
      <c r="AT1368" s="219">
        <v>30.3</v>
      </c>
      <c r="AU1368" s="219">
        <v>0.5</v>
      </c>
      <c r="AW1368" s="219">
        <v>33</v>
      </c>
      <c r="AX1368" s="219">
        <v>1</v>
      </c>
      <c r="AZ1368">
        <v>1</v>
      </c>
      <c r="BA1368">
        <v>0.57099999999999995</v>
      </c>
      <c r="BD1368" t="s">
        <v>17215</v>
      </c>
    </row>
    <row r="1369" spans="2:56" ht="18" x14ac:dyDescent="0.25">
      <c r="B1369">
        <v>1</v>
      </c>
      <c r="C1369" t="s">
        <v>14538</v>
      </c>
      <c r="G1369" t="s">
        <v>16067</v>
      </c>
      <c r="H1369" s="352" t="s">
        <v>11553</v>
      </c>
      <c r="I1369" t="s">
        <v>16082</v>
      </c>
      <c r="J1369" s="352" t="s">
        <v>14439</v>
      </c>
      <c r="K1369">
        <v>1290</v>
      </c>
      <c r="L1369">
        <v>247</v>
      </c>
      <c r="Q1369" s="219">
        <v>7.6</v>
      </c>
      <c r="R1369" s="219">
        <v>0.08</v>
      </c>
      <c r="T1369" s="219">
        <v>2447</v>
      </c>
      <c r="U1369" s="219">
        <v>77</v>
      </c>
      <c r="W1369" s="219">
        <v>2311</v>
      </c>
      <c r="X1369" s="219">
        <v>77</v>
      </c>
      <c r="AC1369">
        <v>2</v>
      </c>
      <c r="AD1369">
        <v>0.4</v>
      </c>
      <c r="AR1369" s="219">
        <v>3.7</v>
      </c>
      <c r="AS1369" s="219">
        <v>0.2</v>
      </c>
      <c r="AT1369" s="219">
        <v>30.3</v>
      </c>
      <c r="AU1369" s="219">
        <v>0.5</v>
      </c>
      <c r="AW1369" s="219">
        <v>33</v>
      </c>
      <c r="AX1369" s="219">
        <v>1</v>
      </c>
      <c r="AZ1369">
        <v>1</v>
      </c>
      <c r="BA1369">
        <v>0.34799999999999998</v>
      </c>
      <c r="BD1369" t="s">
        <v>17215</v>
      </c>
    </row>
    <row r="1370" spans="2:56" ht="18" x14ac:dyDescent="0.25">
      <c r="B1370">
        <v>1</v>
      </c>
      <c r="C1370" t="s">
        <v>14538</v>
      </c>
      <c r="G1370" t="s">
        <v>16067</v>
      </c>
      <c r="H1370" s="352" t="s">
        <v>11553</v>
      </c>
      <c r="I1370" t="s">
        <v>16082</v>
      </c>
      <c r="J1370" s="352" t="s">
        <v>14439</v>
      </c>
      <c r="K1370">
        <v>950</v>
      </c>
      <c r="L1370">
        <v>196</v>
      </c>
      <c r="Q1370" s="219">
        <v>7.8</v>
      </c>
      <c r="R1370" s="219">
        <v>0.09</v>
      </c>
      <c r="T1370" s="219">
        <v>2460</v>
      </c>
      <c r="U1370" s="219">
        <v>52</v>
      </c>
      <c r="W1370" s="219">
        <v>2268</v>
      </c>
      <c r="X1370" s="219">
        <v>54</v>
      </c>
      <c r="AC1370">
        <v>2.5</v>
      </c>
      <c r="AD1370">
        <v>0.5</v>
      </c>
      <c r="AR1370" s="219">
        <v>3.7</v>
      </c>
      <c r="AS1370" s="219">
        <v>0.2</v>
      </c>
      <c r="AT1370" s="219">
        <v>30.3</v>
      </c>
      <c r="AU1370" s="219">
        <v>0.5</v>
      </c>
      <c r="AW1370" s="219">
        <v>33</v>
      </c>
      <c r="AX1370" s="219">
        <v>1</v>
      </c>
      <c r="AZ1370">
        <v>1</v>
      </c>
      <c r="BA1370">
        <v>0.17599999999999999</v>
      </c>
      <c r="BD1370" t="s">
        <v>17215</v>
      </c>
    </row>
    <row r="1371" spans="2:56" ht="18" x14ac:dyDescent="0.25">
      <c r="B1371">
        <v>1</v>
      </c>
      <c r="C1371" t="s">
        <v>14538</v>
      </c>
      <c r="G1371" t="s">
        <v>16067</v>
      </c>
      <c r="H1371" s="352" t="s">
        <v>11553</v>
      </c>
      <c r="I1371" t="s">
        <v>16082</v>
      </c>
      <c r="J1371" s="352" t="s">
        <v>14439</v>
      </c>
      <c r="K1371">
        <v>950</v>
      </c>
      <c r="L1371">
        <v>196</v>
      </c>
      <c r="Q1371" s="219">
        <v>7.8</v>
      </c>
      <c r="R1371" s="219">
        <v>0.09</v>
      </c>
      <c r="T1371" s="219">
        <v>2460</v>
      </c>
      <c r="U1371" s="219">
        <v>52</v>
      </c>
      <c r="W1371" s="219">
        <v>2268</v>
      </c>
      <c r="X1371" s="219">
        <v>54</v>
      </c>
      <c r="AC1371">
        <v>2.5</v>
      </c>
      <c r="AD1371">
        <v>0.5</v>
      </c>
      <c r="AR1371" s="219">
        <v>3.7</v>
      </c>
      <c r="AS1371" s="219">
        <v>0.2</v>
      </c>
      <c r="AT1371" s="219">
        <v>30.3</v>
      </c>
      <c r="AU1371" s="219">
        <v>0.5</v>
      </c>
      <c r="AW1371" s="219">
        <v>33</v>
      </c>
      <c r="AX1371" s="219">
        <v>1</v>
      </c>
      <c r="AZ1371">
        <v>1</v>
      </c>
      <c r="BA1371">
        <v>0.35799999999999998</v>
      </c>
      <c r="BD1371" t="s">
        <v>17215</v>
      </c>
    </row>
    <row r="1372" spans="2:56" ht="18" x14ac:dyDescent="0.25">
      <c r="B1372">
        <v>1</v>
      </c>
      <c r="C1372" t="s">
        <v>14538</v>
      </c>
      <c r="G1372" t="s">
        <v>16067</v>
      </c>
      <c r="H1372" s="352" t="s">
        <v>11553</v>
      </c>
      <c r="I1372" t="s">
        <v>16082</v>
      </c>
      <c r="J1372" s="352" t="s">
        <v>14439</v>
      </c>
      <c r="K1372">
        <v>900</v>
      </c>
      <c r="L1372">
        <v>211</v>
      </c>
      <c r="Q1372" s="219">
        <v>7.8</v>
      </c>
      <c r="R1372" s="219">
        <v>0.1</v>
      </c>
      <c r="T1372" s="219">
        <v>2422</v>
      </c>
      <c r="U1372" s="219">
        <v>47</v>
      </c>
      <c r="W1372" s="219">
        <v>2246</v>
      </c>
      <c r="X1372" s="219">
        <v>41</v>
      </c>
      <c r="AC1372">
        <v>2.2999999999999998</v>
      </c>
      <c r="AD1372">
        <v>0.5</v>
      </c>
      <c r="AR1372" s="219">
        <v>3.7</v>
      </c>
      <c r="AS1372" s="219">
        <v>0.2</v>
      </c>
      <c r="AT1372" s="219">
        <v>27</v>
      </c>
      <c r="AU1372" s="219">
        <v>0.1</v>
      </c>
      <c r="AW1372" s="219">
        <v>33</v>
      </c>
      <c r="AX1372" s="219">
        <v>1</v>
      </c>
      <c r="AZ1372">
        <v>1</v>
      </c>
      <c r="BA1372">
        <v>-4.2999999999999997E-2</v>
      </c>
      <c r="BD1372" t="s">
        <v>17215</v>
      </c>
    </row>
    <row r="1373" spans="2:56" ht="18" x14ac:dyDescent="0.25">
      <c r="B1373">
        <v>1</v>
      </c>
      <c r="C1373" t="s">
        <v>14538</v>
      </c>
      <c r="G1373" t="s">
        <v>16067</v>
      </c>
      <c r="H1373" s="352" t="s">
        <v>11553</v>
      </c>
      <c r="I1373" t="s">
        <v>16082</v>
      </c>
      <c r="J1373" s="352" t="s">
        <v>14439</v>
      </c>
      <c r="K1373">
        <v>400</v>
      </c>
      <c r="L1373">
        <v>60</v>
      </c>
      <c r="Q1373" s="219">
        <v>8.1</v>
      </c>
      <c r="R1373" s="219">
        <v>0.05</v>
      </c>
      <c r="T1373" s="219">
        <v>2377</v>
      </c>
      <c r="U1373" s="219">
        <v>41</v>
      </c>
      <c r="W1373" s="219">
        <v>2057</v>
      </c>
      <c r="X1373" s="219">
        <v>43</v>
      </c>
      <c r="AC1373">
        <v>3.8</v>
      </c>
      <c r="AD1373">
        <v>3</v>
      </c>
      <c r="AR1373" s="219">
        <v>3.7</v>
      </c>
      <c r="AS1373" s="219">
        <v>0.2</v>
      </c>
      <c r="AT1373" s="219">
        <v>27</v>
      </c>
      <c r="AU1373" s="219">
        <v>0.1</v>
      </c>
      <c r="AW1373" s="219">
        <v>33</v>
      </c>
      <c r="AX1373" s="219">
        <v>1</v>
      </c>
      <c r="AZ1373">
        <v>1</v>
      </c>
      <c r="BA1373">
        <v>0.24099999999999999</v>
      </c>
      <c r="BD1373" t="s">
        <v>17215</v>
      </c>
    </row>
    <row r="1374" spans="2:56" ht="18" x14ac:dyDescent="0.25">
      <c r="B1374">
        <v>1</v>
      </c>
      <c r="C1374" t="s">
        <v>14538</v>
      </c>
      <c r="G1374" t="s">
        <v>16067</v>
      </c>
      <c r="H1374" s="352" t="s">
        <v>11553</v>
      </c>
      <c r="I1374" t="s">
        <v>16082</v>
      </c>
      <c r="J1374" s="352" t="s">
        <v>14439</v>
      </c>
      <c r="K1374">
        <v>1340</v>
      </c>
      <c r="L1374">
        <v>207</v>
      </c>
      <c r="Q1374" s="219">
        <v>7.6</v>
      </c>
      <c r="R1374" s="219">
        <v>0.06</v>
      </c>
      <c r="T1374" s="219">
        <v>2442</v>
      </c>
      <c r="U1374" s="219">
        <v>33</v>
      </c>
      <c r="W1374" s="219">
        <v>2336</v>
      </c>
      <c r="X1374" s="219">
        <v>33</v>
      </c>
      <c r="AC1374">
        <v>1.7</v>
      </c>
      <c r="AD1374">
        <v>0.2</v>
      </c>
      <c r="AR1374" s="219">
        <v>3.7</v>
      </c>
      <c r="AS1374" s="219">
        <v>0.2</v>
      </c>
      <c r="AT1374" s="219">
        <v>27</v>
      </c>
      <c r="AU1374" s="219">
        <v>0.1</v>
      </c>
      <c r="AW1374" s="219">
        <v>33</v>
      </c>
      <c r="AX1374" s="219">
        <v>1</v>
      </c>
      <c r="AZ1374">
        <v>1</v>
      </c>
      <c r="BA1374">
        <v>0.39</v>
      </c>
      <c r="BD1374" t="s">
        <v>17215</v>
      </c>
    </row>
    <row r="1375" spans="2:56" ht="18" x14ac:dyDescent="0.25">
      <c r="B1375">
        <v>1</v>
      </c>
      <c r="C1375" t="s">
        <v>14538</v>
      </c>
      <c r="G1375" t="s">
        <v>16067</v>
      </c>
      <c r="H1375" s="352" t="s">
        <v>11553</v>
      </c>
      <c r="I1375" t="s">
        <v>16082</v>
      </c>
      <c r="J1375" s="352" t="s">
        <v>14439</v>
      </c>
      <c r="K1375">
        <v>950</v>
      </c>
      <c r="L1375">
        <v>196</v>
      </c>
      <c r="Q1375" s="219">
        <v>7.8</v>
      </c>
      <c r="R1375" s="219">
        <v>0.09</v>
      </c>
      <c r="T1375" s="219">
        <v>2460</v>
      </c>
      <c r="U1375" s="219">
        <v>52</v>
      </c>
      <c r="W1375" s="219">
        <v>2268</v>
      </c>
      <c r="X1375" s="219">
        <v>54</v>
      </c>
      <c r="AC1375">
        <v>2.5</v>
      </c>
      <c r="AD1375">
        <v>0.5</v>
      </c>
      <c r="AR1375" s="219">
        <v>3.7</v>
      </c>
      <c r="AS1375" s="219">
        <v>0.2</v>
      </c>
      <c r="AT1375" s="219">
        <v>30.3</v>
      </c>
      <c r="AU1375" s="219">
        <v>0.5</v>
      </c>
      <c r="AW1375" s="219">
        <v>33</v>
      </c>
      <c r="AX1375" s="219">
        <v>1</v>
      </c>
      <c r="AZ1375">
        <v>1</v>
      </c>
      <c r="BA1375">
        <v>0.745</v>
      </c>
      <c r="BD1375" t="s">
        <v>17215</v>
      </c>
    </row>
    <row r="1376" spans="2:56" ht="18" x14ac:dyDescent="0.25">
      <c r="B1376">
        <v>1</v>
      </c>
      <c r="C1376" t="s">
        <v>14538</v>
      </c>
      <c r="G1376" t="s">
        <v>16067</v>
      </c>
      <c r="H1376" s="352" t="s">
        <v>11553</v>
      </c>
      <c r="I1376" t="s">
        <v>16082</v>
      </c>
      <c r="J1376" s="352" t="s">
        <v>14439</v>
      </c>
      <c r="K1376">
        <v>400</v>
      </c>
      <c r="L1376">
        <v>60</v>
      </c>
      <c r="Q1376" s="219">
        <v>8.1</v>
      </c>
      <c r="R1376" s="219">
        <v>0.05</v>
      </c>
      <c r="T1376" s="219">
        <v>2377</v>
      </c>
      <c r="U1376" s="219">
        <v>41</v>
      </c>
      <c r="W1376" s="219">
        <v>2057</v>
      </c>
      <c r="X1376" s="219">
        <v>43</v>
      </c>
      <c r="AC1376">
        <v>3.8</v>
      </c>
      <c r="AD1376">
        <v>3</v>
      </c>
      <c r="AR1376" s="219">
        <v>3.7</v>
      </c>
      <c r="AS1376" s="219">
        <v>0.2</v>
      </c>
      <c r="AT1376" s="219">
        <v>27</v>
      </c>
      <c r="AU1376" s="219">
        <v>0.1</v>
      </c>
      <c r="AW1376" s="219">
        <v>33</v>
      </c>
      <c r="AX1376" s="219">
        <v>1</v>
      </c>
      <c r="AZ1376">
        <v>1</v>
      </c>
      <c r="BA1376">
        <v>0.42299999999999999</v>
      </c>
      <c r="BD1376" t="s">
        <v>17215</v>
      </c>
    </row>
    <row r="1377" spans="2:56" ht="18" x14ac:dyDescent="0.25">
      <c r="B1377">
        <v>1</v>
      </c>
      <c r="C1377" t="s">
        <v>14538</v>
      </c>
      <c r="G1377" t="s">
        <v>16067</v>
      </c>
      <c r="H1377" s="352" t="s">
        <v>11553</v>
      </c>
      <c r="I1377" t="s">
        <v>16082</v>
      </c>
      <c r="J1377" s="352" t="s">
        <v>14439</v>
      </c>
      <c r="K1377">
        <v>1340</v>
      </c>
      <c r="L1377">
        <v>207</v>
      </c>
      <c r="Q1377" s="219">
        <v>7.6</v>
      </c>
      <c r="R1377" s="219">
        <v>0.06</v>
      </c>
      <c r="T1377" s="219">
        <v>2442</v>
      </c>
      <c r="U1377" s="219">
        <v>33</v>
      </c>
      <c r="W1377" s="219">
        <v>2336</v>
      </c>
      <c r="X1377" s="219">
        <v>33</v>
      </c>
      <c r="AC1377">
        <v>1.7</v>
      </c>
      <c r="AD1377">
        <v>0.2</v>
      </c>
      <c r="AR1377" s="219">
        <v>3.7</v>
      </c>
      <c r="AS1377" s="219">
        <v>0.2</v>
      </c>
      <c r="AT1377" s="219">
        <v>27</v>
      </c>
      <c r="AU1377" s="219">
        <v>0.1</v>
      </c>
      <c r="AW1377" s="219">
        <v>33</v>
      </c>
      <c r="AX1377" s="219">
        <v>1</v>
      </c>
      <c r="AZ1377">
        <v>1</v>
      </c>
      <c r="BA1377">
        <v>0.88100000000000001</v>
      </c>
      <c r="BD1377" t="s">
        <v>17215</v>
      </c>
    </row>
    <row r="1378" spans="2:56" ht="18" x14ac:dyDescent="0.25">
      <c r="B1378">
        <v>1</v>
      </c>
      <c r="C1378" t="s">
        <v>14538</v>
      </c>
      <c r="G1378" t="s">
        <v>16067</v>
      </c>
      <c r="H1378" s="352" t="s">
        <v>11553</v>
      </c>
      <c r="I1378" t="s">
        <v>16082</v>
      </c>
      <c r="J1378" s="352" t="s">
        <v>14439</v>
      </c>
      <c r="K1378">
        <v>950</v>
      </c>
      <c r="L1378">
        <v>196</v>
      </c>
      <c r="Q1378" s="219">
        <v>7.8</v>
      </c>
      <c r="R1378" s="219">
        <v>0.09</v>
      </c>
      <c r="T1378" s="219">
        <v>2460</v>
      </c>
      <c r="U1378" s="219">
        <v>52</v>
      </c>
      <c r="W1378" s="219">
        <v>2268</v>
      </c>
      <c r="X1378" s="219">
        <v>54</v>
      </c>
      <c r="AC1378">
        <v>2.5</v>
      </c>
      <c r="AD1378">
        <v>0.5</v>
      </c>
      <c r="AR1378" s="219">
        <v>3.7</v>
      </c>
      <c r="AS1378" s="219">
        <v>0.2</v>
      </c>
      <c r="AT1378" s="219">
        <v>30.3</v>
      </c>
      <c r="AU1378" s="219">
        <v>0.5</v>
      </c>
      <c r="AW1378" s="219">
        <v>33</v>
      </c>
      <c r="AX1378" s="219">
        <v>1</v>
      </c>
      <c r="AZ1378">
        <v>1</v>
      </c>
      <c r="BA1378">
        <v>0.32</v>
      </c>
      <c r="BD1378" t="s">
        <v>17215</v>
      </c>
    </row>
    <row r="1379" spans="2:56" ht="18" x14ac:dyDescent="0.25">
      <c r="B1379">
        <v>1</v>
      </c>
      <c r="C1379" t="s">
        <v>14538</v>
      </c>
      <c r="G1379" t="s">
        <v>16067</v>
      </c>
      <c r="H1379" s="352" t="s">
        <v>11553</v>
      </c>
      <c r="I1379" t="s">
        <v>16082</v>
      </c>
      <c r="J1379" s="352" t="s">
        <v>14439</v>
      </c>
      <c r="K1379">
        <v>900</v>
      </c>
      <c r="L1379">
        <v>211</v>
      </c>
      <c r="Q1379" s="219">
        <v>7.8</v>
      </c>
      <c r="R1379" s="219">
        <v>0.1</v>
      </c>
      <c r="T1379" s="219">
        <v>2422</v>
      </c>
      <c r="U1379" s="219">
        <v>47</v>
      </c>
      <c r="W1379" s="219">
        <v>2246</v>
      </c>
      <c r="X1379" s="219">
        <v>41</v>
      </c>
      <c r="AC1379">
        <v>2.2999999999999998</v>
      </c>
      <c r="AD1379">
        <v>0.5</v>
      </c>
      <c r="AR1379" s="219">
        <v>3.7</v>
      </c>
      <c r="AS1379" s="219">
        <v>0.2</v>
      </c>
      <c r="AT1379" s="219">
        <v>27</v>
      </c>
      <c r="AU1379" s="219">
        <v>0.1</v>
      </c>
      <c r="AW1379" s="219">
        <v>33</v>
      </c>
      <c r="AX1379" s="219">
        <v>1</v>
      </c>
      <c r="AZ1379">
        <v>1</v>
      </c>
      <c r="BA1379">
        <v>-0.121</v>
      </c>
      <c r="BD1379" t="s">
        <v>17215</v>
      </c>
    </row>
    <row r="1380" spans="2:56" ht="18" x14ac:dyDescent="0.25">
      <c r="B1380">
        <v>1</v>
      </c>
      <c r="C1380" t="s">
        <v>14538</v>
      </c>
      <c r="G1380" t="s">
        <v>16067</v>
      </c>
      <c r="H1380" s="352" t="s">
        <v>11553</v>
      </c>
      <c r="I1380" t="s">
        <v>16082</v>
      </c>
      <c r="J1380" s="352" t="s">
        <v>14439</v>
      </c>
      <c r="K1380">
        <v>400</v>
      </c>
      <c r="L1380">
        <v>49</v>
      </c>
      <c r="Q1380" s="219">
        <v>8.1</v>
      </c>
      <c r="R1380" s="219">
        <v>0.04</v>
      </c>
      <c r="T1380" s="219">
        <v>2406</v>
      </c>
      <c r="U1380" s="219">
        <v>47</v>
      </c>
      <c r="W1380" s="219">
        <v>2052</v>
      </c>
      <c r="X1380" s="219">
        <v>38</v>
      </c>
      <c r="AC1380">
        <v>4.3</v>
      </c>
      <c r="AD1380">
        <v>4</v>
      </c>
      <c r="AR1380" s="219">
        <v>3.7</v>
      </c>
      <c r="AS1380" s="219">
        <v>0.2</v>
      </c>
      <c r="AT1380" s="219">
        <v>30.3</v>
      </c>
      <c r="AU1380" s="219">
        <v>0.5</v>
      </c>
      <c r="AW1380" s="219">
        <v>33</v>
      </c>
      <c r="AX1380" s="219">
        <v>1</v>
      </c>
      <c r="AZ1380">
        <v>1</v>
      </c>
      <c r="BA1380">
        <v>0.61299999999999999</v>
      </c>
      <c r="BD1380" t="s">
        <v>17215</v>
      </c>
    </row>
    <row r="1381" spans="2:56" ht="18" x14ac:dyDescent="0.25">
      <c r="B1381">
        <v>1</v>
      </c>
      <c r="C1381" t="s">
        <v>14538</v>
      </c>
      <c r="G1381" t="s">
        <v>16067</v>
      </c>
      <c r="H1381" s="352" t="s">
        <v>11553</v>
      </c>
      <c r="I1381" t="s">
        <v>16082</v>
      </c>
      <c r="J1381" s="352" t="s">
        <v>14439</v>
      </c>
      <c r="K1381">
        <v>900</v>
      </c>
      <c r="L1381">
        <v>211</v>
      </c>
      <c r="Q1381" s="219">
        <v>7.8</v>
      </c>
      <c r="R1381" s="219">
        <v>0.1</v>
      </c>
      <c r="T1381" s="219">
        <v>2422</v>
      </c>
      <c r="U1381" s="219">
        <v>47</v>
      </c>
      <c r="W1381" s="219">
        <v>2246</v>
      </c>
      <c r="X1381" s="219">
        <v>41</v>
      </c>
      <c r="AC1381">
        <v>2.2999999999999998</v>
      </c>
      <c r="AD1381">
        <v>0.5</v>
      </c>
      <c r="AR1381" s="219">
        <v>3.7</v>
      </c>
      <c r="AS1381" s="219">
        <v>0.2</v>
      </c>
      <c r="AT1381" s="219">
        <v>27</v>
      </c>
      <c r="AU1381" s="219">
        <v>0.1</v>
      </c>
      <c r="AW1381" s="219">
        <v>33</v>
      </c>
      <c r="AX1381" s="219">
        <v>1</v>
      </c>
      <c r="AZ1381">
        <v>1</v>
      </c>
      <c r="BA1381">
        <v>0.69</v>
      </c>
      <c r="BD1381" t="s">
        <v>17215</v>
      </c>
    </row>
    <row r="1382" spans="2:56" ht="18" x14ac:dyDescent="0.25">
      <c r="B1382">
        <v>1</v>
      </c>
      <c r="C1382" t="s">
        <v>14538</v>
      </c>
      <c r="G1382" t="s">
        <v>16067</v>
      </c>
      <c r="H1382" s="352" t="s">
        <v>11553</v>
      </c>
      <c r="I1382" t="s">
        <v>16082</v>
      </c>
      <c r="J1382" s="352" t="s">
        <v>14439</v>
      </c>
      <c r="K1382">
        <v>950</v>
      </c>
      <c r="L1382">
        <v>196</v>
      </c>
      <c r="Q1382" s="219">
        <v>7.8</v>
      </c>
      <c r="R1382" s="219">
        <v>0.09</v>
      </c>
      <c r="T1382" s="219">
        <v>2460</v>
      </c>
      <c r="U1382" s="219">
        <v>52</v>
      </c>
      <c r="W1382" s="219">
        <v>2268</v>
      </c>
      <c r="X1382" s="219">
        <v>54</v>
      </c>
      <c r="AC1382">
        <v>2.5</v>
      </c>
      <c r="AD1382">
        <v>0.5</v>
      </c>
      <c r="AR1382" s="219">
        <v>3.7</v>
      </c>
      <c r="AS1382" s="219">
        <v>0.2</v>
      </c>
      <c r="AT1382" s="219">
        <v>30.3</v>
      </c>
      <c r="AU1382" s="219">
        <v>0.5</v>
      </c>
      <c r="AW1382" s="219">
        <v>33</v>
      </c>
      <c r="AX1382" s="219">
        <v>1</v>
      </c>
      <c r="AZ1382">
        <v>1</v>
      </c>
      <c r="BA1382">
        <v>0.307</v>
      </c>
      <c r="BD1382" t="s">
        <v>17215</v>
      </c>
    </row>
    <row r="1383" spans="2:56" ht="18" x14ac:dyDescent="0.25">
      <c r="B1383">
        <v>1</v>
      </c>
      <c r="C1383" t="s">
        <v>14538</v>
      </c>
      <c r="G1383" t="s">
        <v>16067</v>
      </c>
      <c r="H1383" s="352" t="s">
        <v>11553</v>
      </c>
      <c r="I1383" t="s">
        <v>16082</v>
      </c>
      <c r="J1383" s="352" t="s">
        <v>14439</v>
      </c>
      <c r="K1383">
        <v>400</v>
      </c>
      <c r="L1383">
        <v>49</v>
      </c>
      <c r="Q1383" s="219">
        <v>8.1</v>
      </c>
      <c r="R1383" s="219">
        <v>0.04</v>
      </c>
      <c r="T1383" s="219">
        <v>2406</v>
      </c>
      <c r="U1383" s="219">
        <v>47</v>
      </c>
      <c r="W1383" s="219">
        <v>2052</v>
      </c>
      <c r="X1383" s="219">
        <v>38</v>
      </c>
      <c r="AC1383">
        <v>4.3</v>
      </c>
      <c r="AD1383">
        <v>4</v>
      </c>
      <c r="AR1383" s="219">
        <v>3.7</v>
      </c>
      <c r="AS1383" s="219">
        <v>0.2</v>
      </c>
      <c r="AT1383" s="219">
        <v>30.3</v>
      </c>
      <c r="AU1383" s="219">
        <v>0.5</v>
      </c>
      <c r="AW1383" s="219">
        <v>33</v>
      </c>
      <c r="AX1383" s="219">
        <v>1</v>
      </c>
      <c r="AZ1383">
        <v>1</v>
      </c>
      <c r="BA1383">
        <v>1.0489999999999999</v>
      </c>
      <c r="BD1383" t="s">
        <v>17215</v>
      </c>
    </row>
    <row r="1384" spans="2:56" ht="18" x14ac:dyDescent="0.25">
      <c r="B1384">
        <v>1</v>
      </c>
      <c r="C1384" t="s">
        <v>14538</v>
      </c>
      <c r="G1384" t="s">
        <v>16067</v>
      </c>
      <c r="H1384" s="352" t="s">
        <v>11553</v>
      </c>
      <c r="I1384" t="s">
        <v>16082</v>
      </c>
      <c r="J1384" s="352" t="s">
        <v>14439</v>
      </c>
      <c r="K1384">
        <v>1290</v>
      </c>
      <c r="L1384">
        <v>247</v>
      </c>
      <c r="Q1384" s="219">
        <v>7.6</v>
      </c>
      <c r="R1384" s="219">
        <v>0.08</v>
      </c>
      <c r="T1384" s="219">
        <v>2447</v>
      </c>
      <c r="U1384" s="219">
        <v>77</v>
      </c>
      <c r="W1384" s="219">
        <v>2311</v>
      </c>
      <c r="X1384" s="219">
        <v>77</v>
      </c>
      <c r="AC1384">
        <v>2</v>
      </c>
      <c r="AD1384">
        <v>0.4</v>
      </c>
      <c r="AR1384" s="219">
        <v>3.7</v>
      </c>
      <c r="AS1384" s="219">
        <v>0.2</v>
      </c>
      <c r="AT1384" s="219">
        <v>30.3</v>
      </c>
      <c r="AU1384" s="219">
        <v>0.5</v>
      </c>
      <c r="AW1384" s="219">
        <v>33</v>
      </c>
      <c r="AX1384" s="219">
        <v>1</v>
      </c>
      <c r="AZ1384">
        <v>1</v>
      </c>
      <c r="BA1384">
        <v>0.95499999999999996</v>
      </c>
      <c r="BD1384" t="s">
        <v>17215</v>
      </c>
    </row>
    <row r="1385" spans="2:56" ht="18" x14ac:dyDescent="0.25">
      <c r="B1385">
        <v>1</v>
      </c>
      <c r="C1385" t="s">
        <v>14538</v>
      </c>
      <c r="G1385" t="s">
        <v>16067</v>
      </c>
      <c r="H1385" s="352" t="s">
        <v>11553</v>
      </c>
      <c r="I1385" t="s">
        <v>16082</v>
      </c>
      <c r="J1385" s="352" t="s">
        <v>14439</v>
      </c>
      <c r="K1385">
        <v>900</v>
      </c>
      <c r="L1385">
        <v>211</v>
      </c>
      <c r="Q1385" s="219">
        <v>7.8</v>
      </c>
      <c r="R1385" s="219">
        <v>0.1</v>
      </c>
      <c r="T1385" s="219">
        <v>2422</v>
      </c>
      <c r="U1385" s="219">
        <v>47</v>
      </c>
      <c r="W1385" s="219">
        <v>2246</v>
      </c>
      <c r="X1385" s="219">
        <v>41</v>
      </c>
      <c r="AC1385">
        <v>2.2999999999999998</v>
      </c>
      <c r="AD1385">
        <v>0.5</v>
      </c>
      <c r="AR1385" s="219">
        <v>3.7</v>
      </c>
      <c r="AS1385" s="219">
        <v>0.2</v>
      </c>
      <c r="AT1385" s="219">
        <v>27</v>
      </c>
      <c r="AU1385" s="219">
        <v>0.1</v>
      </c>
      <c r="AW1385" s="219">
        <v>33</v>
      </c>
      <c r="AX1385" s="219">
        <v>1</v>
      </c>
      <c r="AZ1385">
        <v>1</v>
      </c>
      <c r="BA1385">
        <v>-7.2999999999999995E-2</v>
      </c>
      <c r="BD1385" t="s">
        <v>17215</v>
      </c>
    </row>
    <row r="1386" spans="2:56" ht="18" x14ac:dyDescent="0.25">
      <c r="B1386">
        <v>1</v>
      </c>
      <c r="C1386" t="s">
        <v>14538</v>
      </c>
      <c r="G1386" t="s">
        <v>16067</v>
      </c>
      <c r="H1386" s="352" t="s">
        <v>11553</v>
      </c>
      <c r="I1386" t="s">
        <v>16082</v>
      </c>
      <c r="J1386" s="352" t="s">
        <v>14439</v>
      </c>
      <c r="K1386">
        <v>400</v>
      </c>
      <c r="L1386">
        <v>49</v>
      </c>
      <c r="Q1386" s="219">
        <v>8.1</v>
      </c>
      <c r="R1386" s="219">
        <v>0.04</v>
      </c>
      <c r="T1386" s="219">
        <v>2406</v>
      </c>
      <c r="U1386" s="219">
        <v>47</v>
      </c>
      <c r="W1386" s="219">
        <v>2052</v>
      </c>
      <c r="X1386" s="219">
        <v>38</v>
      </c>
      <c r="AC1386">
        <v>4.3</v>
      </c>
      <c r="AD1386">
        <v>4</v>
      </c>
      <c r="AR1386" s="219">
        <v>3.7</v>
      </c>
      <c r="AS1386" s="219">
        <v>0.2</v>
      </c>
      <c r="AT1386" s="219">
        <v>30.3</v>
      </c>
      <c r="AU1386" s="219">
        <v>0.5</v>
      </c>
      <c r="AW1386" s="219">
        <v>33</v>
      </c>
      <c r="AX1386" s="219">
        <v>1</v>
      </c>
      <c r="AZ1386">
        <v>1</v>
      </c>
      <c r="BA1386">
        <v>0.64600000000000002</v>
      </c>
      <c r="BD1386" t="s">
        <v>17215</v>
      </c>
    </row>
    <row r="1387" spans="2:56" ht="18" x14ac:dyDescent="0.25">
      <c r="B1387">
        <v>1</v>
      </c>
      <c r="C1387" t="s">
        <v>14538</v>
      </c>
      <c r="G1387" t="s">
        <v>16067</v>
      </c>
      <c r="H1387" s="352" t="s">
        <v>11553</v>
      </c>
      <c r="I1387" t="s">
        <v>16082</v>
      </c>
      <c r="J1387" s="352" t="s">
        <v>14439</v>
      </c>
      <c r="K1387">
        <v>900</v>
      </c>
      <c r="L1387">
        <v>211</v>
      </c>
      <c r="Q1387" s="219">
        <v>7.8</v>
      </c>
      <c r="R1387" s="219">
        <v>0.1</v>
      </c>
      <c r="T1387" s="219">
        <v>2422</v>
      </c>
      <c r="U1387" s="219">
        <v>47</v>
      </c>
      <c r="W1387" s="219">
        <v>2246</v>
      </c>
      <c r="X1387" s="219">
        <v>41</v>
      </c>
      <c r="AC1387">
        <v>2.2999999999999998</v>
      </c>
      <c r="AD1387">
        <v>0.5</v>
      </c>
      <c r="AR1387" s="219">
        <v>3.7</v>
      </c>
      <c r="AS1387" s="219">
        <v>0.2</v>
      </c>
      <c r="AT1387" s="219">
        <v>27</v>
      </c>
      <c r="AU1387" s="219">
        <v>0.1</v>
      </c>
      <c r="AW1387" s="219">
        <v>33</v>
      </c>
      <c r="AX1387" s="219">
        <v>1</v>
      </c>
      <c r="AZ1387">
        <v>1</v>
      </c>
      <c r="BA1387">
        <v>3.5000000000000003E-2</v>
      </c>
      <c r="BD1387" t="s">
        <v>17215</v>
      </c>
    </row>
    <row r="1388" spans="2:56" ht="18" x14ac:dyDescent="0.25">
      <c r="B1388">
        <v>1</v>
      </c>
      <c r="C1388" t="s">
        <v>14538</v>
      </c>
      <c r="G1388" t="s">
        <v>16067</v>
      </c>
      <c r="H1388" s="352" t="s">
        <v>11553</v>
      </c>
      <c r="I1388" t="s">
        <v>16082</v>
      </c>
      <c r="J1388" s="352" t="s">
        <v>14439</v>
      </c>
      <c r="K1388">
        <v>400</v>
      </c>
      <c r="L1388">
        <v>49</v>
      </c>
      <c r="Q1388" s="219">
        <v>8.1</v>
      </c>
      <c r="R1388" s="219">
        <v>0.04</v>
      </c>
      <c r="T1388" s="219">
        <v>2406</v>
      </c>
      <c r="U1388" s="219">
        <v>47</v>
      </c>
      <c r="W1388" s="219">
        <v>2052</v>
      </c>
      <c r="X1388" s="219">
        <v>38</v>
      </c>
      <c r="AC1388">
        <v>4.3</v>
      </c>
      <c r="AD1388">
        <v>4</v>
      </c>
      <c r="AR1388" s="219">
        <v>3.7</v>
      </c>
      <c r="AS1388" s="219">
        <v>0.2</v>
      </c>
      <c r="AT1388" s="219">
        <v>30.3</v>
      </c>
      <c r="AU1388" s="219">
        <v>0.5</v>
      </c>
      <c r="AW1388" s="219">
        <v>33</v>
      </c>
      <c r="AX1388" s="219">
        <v>1</v>
      </c>
      <c r="AZ1388">
        <v>1</v>
      </c>
      <c r="BA1388">
        <v>3.9E-2</v>
      </c>
      <c r="BD1388" t="s">
        <v>17215</v>
      </c>
    </row>
    <row r="1389" spans="2:56" ht="18" x14ac:dyDescent="0.25">
      <c r="B1389">
        <v>1</v>
      </c>
      <c r="C1389" t="s">
        <v>14538</v>
      </c>
      <c r="G1389" t="s">
        <v>16067</v>
      </c>
      <c r="H1389" s="352" t="s">
        <v>11553</v>
      </c>
      <c r="I1389" t="s">
        <v>16082</v>
      </c>
      <c r="J1389" s="352" t="s">
        <v>14439</v>
      </c>
      <c r="K1389">
        <v>900</v>
      </c>
      <c r="L1389">
        <v>211</v>
      </c>
      <c r="Q1389" s="219">
        <v>7.8</v>
      </c>
      <c r="R1389" s="219">
        <v>0.1</v>
      </c>
      <c r="T1389" s="219">
        <v>2422</v>
      </c>
      <c r="U1389" s="219">
        <v>47</v>
      </c>
      <c r="W1389" s="219">
        <v>2246</v>
      </c>
      <c r="X1389" s="219">
        <v>41</v>
      </c>
      <c r="AC1389">
        <v>2.2999999999999998</v>
      </c>
      <c r="AD1389">
        <v>0.5</v>
      </c>
      <c r="AR1389" s="219">
        <v>3.7</v>
      </c>
      <c r="AS1389" s="219">
        <v>0.2</v>
      </c>
      <c r="AT1389" s="219">
        <v>27</v>
      </c>
      <c r="AU1389" s="219">
        <v>0.1</v>
      </c>
      <c r="AW1389" s="219">
        <v>33</v>
      </c>
      <c r="AX1389" s="219">
        <v>1</v>
      </c>
      <c r="AZ1389">
        <v>1</v>
      </c>
      <c r="BA1389">
        <v>0.379</v>
      </c>
      <c r="BD1389" t="s">
        <v>17215</v>
      </c>
    </row>
    <row r="1390" spans="2:56" ht="18" x14ac:dyDescent="0.25">
      <c r="B1390">
        <v>1</v>
      </c>
      <c r="C1390" t="s">
        <v>14538</v>
      </c>
      <c r="G1390" t="s">
        <v>16067</v>
      </c>
      <c r="H1390" s="352" t="s">
        <v>11553</v>
      </c>
      <c r="I1390" t="s">
        <v>16082</v>
      </c>
      <c r="J1390" s="352" t="s">
        <v>14439</v>
      </c>
      <c r="K1390">
        <v>900</v>
      </c>
      <c r="L1390">
        <v>211</v>
      </c>
      <c r="Q1390" s="219">
        <v>7.8</v>
      </c>
      <c r="R1390" s="219">
        <v>0.1</v>
      </c>
      <c r="T1390" s="219">
        <v>2422</v>
      </c>
      <c r="U1390" s="219">
        <v>47</v>
      </c>
      <c r="W1390" s="219">
        <v>2246</v>
      </c>
      <c r="X1390" s="219">
        <v>41</v>
      </c>
      <c r="AC1390">
        <v>2.2999999999999998</v>
      </c>
      <c r="AD1390">
        <v>0.5</v>
      </c>
      <c r="AR1390" s="219">
        <v>3.7</v>
      </c>
      <c r="AS1390" s="219">
        <v>0.2</v>
      </c>
      <c r="AT1390" s="219">
        <v>27</v>
      </c>
      <c r="AU1390" s="219">
        <v>0.1</v>
      </c>
      <c r="AW1390" s="219">
        <v>33</v>
      </c>
      <c r="AX1390" s="219">
        <v>1</v>
      </c>
      <c r="AZ1390">
        <v>1</v>
      </c>
      <c r="BA1390">
        <v>0.56100000000000005</v>
      </c>
      <c r="BD1390" t="s">
        <v>17215</v>
      </c>
    </row>
    <row r="1391" spans="2:56" ht="18" x14ac:dyDescent="0.25">
      <c r="B1391">
        <v>1</v>
      </c>
      <c r="C1391" t="s">
        <v>14538</v>
      </c>
      <c r="G1391" t="s">
        <v>16067</v>
      </c>
      <c r="H1391" s="352" t="s">
        <v>11553</v>
      </c>
      <c r="I1391" t="s">
        <v>16082</v>
      </c>
      <c r="J1391" s="352" t="s">
        <v>14439</v>
      </c>
      <c r="K1391">
        <v>400</v>
      </c>
      <c r="L1391">
        <v>60</v>
      </c>
      <c r="Q1391" s="219">
        <v>8.1</v>
      </c>
      <c r="R1391" s="219">
        <v>0.05</v>
      </c>
      <c r="T1391" s="219">
        <v>2377</v>
      </c>
      <c r="U1391" s="219">
        <v>41</v>
      </c>
      <c r="W1391" s="219">
        <v>2057</v>
      </c>
      <c r="X1391" s="219">
        <v>43</v>
      </c>
      <c r="AC1391">
        <v>3.8</v>
      </c>
      <c r="AD1391">
        <v>3</v>
      </c>
      <c r="AR1391" s="219">
        <v>3.7</v>
      </c>
      <c r="AS1391" s="219">
        <v>0.2</v>
      </c>
      <c r="AT1391" s="219">
        <v>27</v>
      </c>
      <c r="AU1391" s="219">
        <v>0.1</v>
      </c>
      <c r="AW1391" s="219">
        <v>33</v>
      </c>
      <c r="AX1391" s="219">
        <v>1</v>
      </c>
      <c r="AZ1391">
        <v>1</v>
      </c>
      <c r="BA1391">
        <v>0.54100000000000004</v>
      </c>
      <c r="BD1391" t="s">
        <v>17215</v>
      </c>
    </row>
    <row r="1392" spans="2:56" ht="18" x14ac:dyDescent="0.25">
      <c r="B1392">
        <v>1</v>
      </c>
      <c r="C1392" t="s">
        <v>14538</v>
      </c>
      <c r="G1392" t="s">
        <v>16067</v>
      </c>
      <c r="H1392" s="352" t="s">
        <v>11553</v>
      </c>
      <c r="I1392" t="s">
        <v>16082</v>
      </c>
      <c r="J1392" s="352" t="s">
        <v>14439</v>
      </c>
      <c r="K1392">
        <v>900</v>
      </c>
      <c r="L1392">
        <v>211</v>
      </c>
      <c r="Q1392" s="219">
        <v>7.8</v>
      </c>
      <c r="R1392" s="219">
        <v>0.1</v>
      </c>
      <c r="T1392" s="219">
        <v>2422</v>
      </c>
      <c r="U1392" s="219">
        <v>47</v>
      </c>
      <c r="W1392" s="219">
        <v>2246</v>
      </c>
      <c r="X1392" s="219">
        <v>41</v>
      </c>
      <c r="AC1392">
        <v>2.2999999999999998</v>
      </c>
      <c r="AD1392">
        <v>0.5</v>
      </c>
      <c r="AR1392" s="219">
        <v>3.7</v>
      </c>
      <c r="AS1392" s="219">
        <v>0.2</v>
      </c>
      <c r="AT1392" s="219">
        <v>27</v>
      </c>
      <c r="AU1392" s="219">
        <v>0.1</v>
      </c>
      <c r="AW1392" s="219">
        <v>33</v>
      </c>
      <c r="AX1392" s="219">
        <v>1</v>
      </c>
      <c r="AZ1392">
        <v>1</v>
      </c>
      <c r="BA1392">
        <v>0.85</v>
      </c>
      <c r="BD1392" t="s">
        <v>17215</v>
      </c>
    </row>
    <row r="1393" spans="2:56" ht="18" x14ac:dyDescent="0.25">
      <c r="B1393">
        <v>1</v>
      </c>
      <c r="C1393" t="s">
        <v>14538</v>
      </c>
      <c r="G1393" t="s">
        <v>16067</v>
      </c>
      <c r="H1393" s="352" t="s">
        <v>11553</v>
      </c>
      <c r="I1393" t="s">
        <v>16082</v>
      </c>
      <c r="J1393" s="352" t="s">
        <v>14439</v>
      </c>
      <c r="K1393">
        <v>1340</v>
      </c>
      <c r="L1393">
        <v>207</v>
      </c>
      <c r="Q1393" s="219">
        <v>7.6</v>
      </c>
      <c r="R1393" s="219">
        <v>0.06</v>
      </c>
      <c r="T1393" s="219">
        <v>2442</v>
      </c>
      <c r="U1393" s="219">
        <v>33</v>
      </c>
      <c r="W1393" s="219">
        <v>2336</v>
      </c>
      <c r="X1393" s="219">
        <v>33</v>
      </c>
      <c r="AC1393">
        <v>1.7</v>
      </c>
      <c r="AD1393">
        <v>0.2</v>
      </c>
      <c r="AR1393" s="219">
        <v>3.7</v>
      </c>
      <c r="AS1393" s="219">
        <v>0.2</v>
      </c>
      <c r="AT1393" s="219">
        <v>27</v>
      </c>
      <c r="AU1393" s="219">
        <v>0.1</v>
      </c>
      <c r="AW1393" s="219">
        <v>33</v>
      </c>
      <c r="AX1393" s="219">
        <v>1</v>
      </c>
      <c r="AZ1393">
        <v>1</v>
      </c>
      <c r="BA1393">
        <v>0.28999999999999998</v>
      </c>
      <c r="BD1393" t="s">
        <v>17215</v>
      </c>
    </row>
    <row r="1394" spans="2:56" ht="18" x14ac:dyDescent="0.25">
      <c r="B1394">
        <v>1</v>
      </c>
      <c r="C1394" t="s">
        <v>14538</v>
      </c>
      <c r="G1394" t="s">
        <v>16067</v>
      </c>
      <c r="H1394" s="352" t="s">
        <v>11553</v>
      </c>
      <c r="I1394" t="s">
        <v>16082</v>
      </c>
      <c r="J1394" s="352" t="s">
        <v>14439</v>
      </c>
      <c r="K1394">
        <v>1290</v>
      </c>
      <c r="L1394">
        <v>247</v>
      </c>
      <c r="Q1394" s="219">
        <v>7.6</v>
      </c>
      <c r="R1394" s="219">
        <v>0.08</v>
      </c>
      <c r="T1394" s="219">
        <v>2447</v>
      </c>
      <c r="U1394" s="219">
        <v>77</v>
      </c>
      <c r="W1394" s="219">
        <v>2311</v>
      </c>
      <c r="X1394" s="219">
        <v>77</v>
      </c>
      <c r="AC1394">
        <v>2</v>
      </c>
      <c r="AD1394">
        <v>0.4</v>
      </c>
      <c r="AR1394" s="219">
        <v>3.7</v>
      </c>
      <c r="AS1394" s="219">
        <v>0.2</v>
      </c>
      <c r="AT1394" s="219">
        <v>30.3</v>
      </c>
      <c r="AU1394" s="219">
        <v>0.5</v>
      </c>
      <c r="AW1394" s="219">
        <v>33</v>
      </c>
      <c r="AX1394" s="219">
        <v>1</v>
      </c>
      <c r="AZ1394">
        <v>1</v>
      </c>
      <c r="BA1394">
        <v>0.61399999999999999</v>
      </c>
      <c r="BD1394" t="s">
        <v>17215</v>
      </c>
    </row>
    <row r="1395" spans="2:56" ht="18" x14ac:dyDescent="0.25">
      <c r="B1395">
        <v>1</v>
      </c>
      <c r="C1395" t="s">
        <v>14538</v>
      </c>
      <c r="G1395" t="s">
        <v>16067</v>
      </c>
      <c r="H1395" s="352" t="s">
        <v>11553</v>
      </c>
      <c r="I1395" t="s">
        <v>16082</v>
      </c>
      <c r="J1395" s="352" t="s">
        <v>14439</v>
      </c>
      <c r="K1395">
        <v>1340</v>
      </c>
      <c r="L1395">
        <v>207</v>
      </c>
      <c r="Q1395" s="219">
        <v>7.6</v>
      </c>
      <c r="R1395" s="219">
        <v>0.06</v>
      </c>
      <c r="T1395" s="219">
        <v>2442</v>
      </c>
      <c r="U1395" s="219">
        <v>33</v>
      </c>
      <c r="W1395" s="219">
        <v>2336</v>
      </c>
      <c r="X1395" s="219">
        <v>33</v>
      </c>
      <c r="AC1395">
        <v>1.7</v>
      </c>
      <c r="AD1395">
        <v>0.2</v>
      </c>
      <c r="AR1395" s="219">
        <v>3.7</v>
      </c>
      <c r="AS1395" s="219">
        <v>0.2</v>
      </c>
      <c r="AT1395" s="219">
        <v>27</v>
      </c>
      <c r="AU1395" s="219">
        <v>0.1</v>
      </c>
      <c r="AW1395" s="219">
        <v>33</v>
      </c>
      <c r="AX1395" s="219">
        <v>1</v>
      </c>
      <c r="AZ1395">
        <v>1</v>
      </c>
      <c r="BA1395">
        <v>0.29899999999999999</v>
      </c>
      <c r="BD1395" t="s">
        <v>17215</v>
      </c>
    </row>
    <row r="1396" spans="2:56" ht="18" x14ac:dyDescent="0.25">
      <c r="B1396">
        <v>1</v>
      </c>
      <c r="C1396" t="s">
        <v>14538</v>
      </c>
      <c r="G1396" t="s">
        <v>16067</v>
      </c>
      <c r="H1396" s="352" t="s">
        <v>11553</v>
      </c>
      <c r="I1396" t="s">
        <v>16082</v>
      </c>
      <c r="J1396" s="352" t="s">
        <v>14439</v>
      </c>
      <c r="K1396">
        <v>400</v>
      </c>
      <c r="L1396">
        <v>60</v>
      </c>
      <c r="Q1396" s="219">
        <v>8.1</v>
      </c>
      <c r="R1396" s="219">
        <v>0.05</v>
      </c>
      <c r="T1396" s="219">
        <v>2377</v>
      </c>
      <c r="U1396" s="219">
        <v>41</v>
      </c>
      <c r="W1396" s="219">
        <v>2057</v>
      </c>
      <c r="X1396" s="219">
        <v>43</v>
      </c>
      <c r="AC1396">
        <v>3.8</v>
      </c>
      <c r="AD1396">
        <v>3</v>
      </c>
      <c r="AR1396" s="219">
        <v>3.7</v>
      </c>
      <c r="AS1396" s="219">
        <v>0.2</v>
      </c>
      <c r="AT1396" s="219">
        <v>27</v>
      </c>
      <c r="AU1396" s="219">
        <v>0.1</v>
      </c>
      <c r="AW1396" s="219">
        <v>33</v>
      </c>
      <c r="AX1396" s="219">
        <v>1</v>
      </c>
      <c r="AZ1396">
        <v>1</v>
      </c>
      <c r="BA1396">
        <v>0.57099999999999995</v>
      </c>
      <c r="BD1396" t="s">
        <v>17215</v>
      </c>
    </row>
    <row r="1397" spans="2:56" ht="18" x14ac:dyDescent="0.25">
      <c r="B1397">
        <v>1</v>
      </c>
      <c r="C1397" t="s">
        <v>14538</v>
      </c>
      <c r="G1397" t="s">
        <v>16067</v>
      </c>
      <c r="H1397" s="352" t="s">
        <v>11553</v>
      </c>
      <c r="I1397" t="s">
        <v>16082</v>
      </c>
      <c r="J1397" s="352" t="s">
        <v>14439</v>
      </c>
      <c r="K1397">
        <v>900</v>
      </c>
      <c r="L1397">
        <v>211</v>
      </c>
      <c r="Q1397" s="219">
        <v>7.8</v>
      </c>
      <c r="R1397" s="219">
        <v>0.1</v>
      </c>
      <c r="T1397" s="219">
        <v>2422</v>
      </c>
      <c r="U1397" s="219">
        <v>47</v>
      </c>
      <c r="W1397" s="219">
        <v>2246</v>
      </c>
      <c r="X1397" s="219">
        <v>41</v>
      </c>
      <c r="AC1397">
        <v>2.2999999999999998</v>
      </c>
      <c r="AD1397">
        <v>0.5</v>
      </c>
      <c r="AR1397" s="219">
        <v>3.7</v>
      </c>
      <c r="AS1397" s="219">
        <v>0.2</v>
      </c>
      <c r="AT1397" s="219">
        <v>27</v>
      </c>
      <c r="AU1397" s="219">
        <v>0.1</v>
      </c>
      <c r="AW1397" s="219">
        <v>33</v>
      </c>
      <c r="AX1397" s="219">
        <v>1</v>
      </c>
      <c r="AZ1397">
        <v>1</v>
      </c>
      <c r="BA1397">
        <v>0.38800000000000001</v>
      </c>
      <c r="BD1397" t="s">
        <v>17215</v>
      </c>
    </row>
    <row r="1398" spans="2:56" ht="18" x14ac:dyDescent="0.25">
      <c r="B1398">
        <v>1</v>
      </c>
      <c r="C1398" t="s">
        <v>14538</v>
      </c>
      <c r="G1398" t="s">
        <v>16067</v>
      </c>
      <c r="H1398" s="352" t="s">
        <v>11553</v>
      </c>
      <c r="I1398" t="s">
        <v>16082</v>
      </c>
      <c r="J1398" s="352" t="s">
        <v>14439</v>
      </c>
      <c r="K1398">
        <v>1340</v>
      </c>
      <c r="L1398">
        <v>207</v>
      </c>
      <c r="Q1398" s="219">
        <v>7.6</v>
      </c>
      <c r="R1398" s="219">
        <v>0.06</v>
      </c>
      <c r="T1398" s="219">
        <v>2442</v>
      </c>
      <c r="U1398" s="219">
        <v>33</v>
      </c>
      <c r="W1398" s="219">
        <v>2336</v>
      </c>
      <c r="X1398" s="219">
        <v>33</v>
      </c>
      <c r="AC1398">
        <v>1.7</v>
      </c>
      <c r="AD1398">
        <v>0.2</v>
      </c>
      <c r="AR1398" s="219">
        <v>3.7</v>
      </c>
      <c r="AS1398" s="219">
        <v>0.2</v>
      </c>
      <c r="AT1398" s="219">
        <v>27</v>
      </c>
      <c r="AU1398" s="219">
        <v>0.1</v>
      </c>
      <c r="AW1398" s="219">
        <v>33</v>
      </c>
      <c r="AX1398" s="219">
        <v>1</v>
      </c>
      <c r="AZ1398">
        <v>1</v>
      </c>
      <c r="BA1398">
        <v>0.439</v>
      </c>
      <c r="BD1398" t="s">
        <v>17215</v>
      </c>
    </row>
    <row r="1399" spans="2:56" ht="18" x14ac:dyDescent="0.25">
      <c r="B1399">
        <v>1</v>
      </c>
      <c r="C1399" t="s">
        <v>14538</v>
      </c>
      <c r="G1399" t="s">
        <v>16067</v>
      </c>
      <c r="H1399" s="352" t="s">
        <v>11553</v>
      </c>
      <c r="I1399" t="s">
        <v>16082</v>
      </c>
      <c r="J1399" s="352" t="s">
        <v>14439</v>
      </c>
      <c r="K1399">
        <v>400</v>
      </c>
      <c r="L1399">
        <v>49</v>
      </c>
      <c r="Q1399" s="219">
        <v>8.1</v>
      </c>
      <c r="R1399" s="219">
        <v>0.04</v>
      </c>
      <c r="T1399" s="219">
        <v>2406</v>
      </c>
      <c r="U1399" s="219">
        <v>47</v>
      </c>
      <c r="W1399" s="219">
        <v>2052</v>
      </c>
      <c r="X1399" s="219">
        <v>38</v>
      </c>
      <c r="AC1399">
        <v>4.3</v>
      </c>
      <c r="AD1399">
        <v>4</v>
      </c>
      <c r="AR1399" s="219">
        <v>3.7</v>
      </c>
      <c r="AS1399" s="219">
        <v>0.2</v>
      </c>
      <c r="AT1399" s="219">
        <v>30.3</v>
      </c>
      <c r="AU1399" s="219">
        <v>0.5</v>
      </c>
      <c r="AW1399" s="219">
        <v>33</v>
      </c>
      <c r="AX1399" s="219">
        <v>1</v>
      </c>
      <c r="AZ1399">
        <v>1</v>
      </c>
      <c r="BA1399">
        <v>0.75700000000000001</v>
      </c>
      <c r="BD1399" t="s">
        <v>17215</v>
      </c>
    </row>
    <row r="1400" spans="2:56" ht="18" x14ac:dyDescent="0.25">
      <c r="B1400">
        <v>1</v>
      </c>
      <c r="C1400" t="s">
        <v>14538</v>
      </c>
      <c r="G1400" t="s">
        <v>16067</v>
      </c>
      <c r="H1400" s="352" t="s">
        <v>11553</v>
      </c>
      <c r="I1400" t="s">
        <v>16082</v>
      </c>
      <c r="J1400" s="352" t="s">
        <v>14439</v>
      </c>
      <c r="K1400">
        <v>1290</v>
      </c>
      <c r="L1400">
        <v>247</v>
      </c>
      <c r="Q1400" s="219">
        <v>7.6</v>
      </c>
      <c r="R1400" s="219">
        <v>0.08</v>
      </c>
      <c r="T1400" s="219">
        <v>2447</v>
      </c>
      <c r="U1400" s="219">
        <v>77</v>
      </c>
      <c r="W1400" s="219">
        <v>2311</v>
      </c>
      <c r="X1400" s="219">
        <v>77</v>
      </c>
      <c r="AC1400">
        <v>2</v>
      </c>
      <c r="AD1400">
        <v>0.4</v>
      </c>
      <c r="AR1400" s="219">
        <v>3.7</v>
      </c>
      <c r="AS1400" s="219">
        <v>0.2</v>
      </c>
      <c r="AT1400" s="219">
        <v>30.3</v>
      </c>
      <c r="AU1400" s="219">
        <v>0.5</v>
      </c>
      <c r="AW1400" s="219">
        <v>33</v>
      </c>
      <c r="AX1400" s="219">
        <v>1</v>
      </c>
      <c r="AZ1400">
        <v>1</v>
      </c>
      <c r="BA1400">
        <v>0.67400000000000004</v>
      </c>
      <c r="BD1400" t="s">
        <v>17215</v>
      </c>
    </row>
    <row r="1401" spans="2:56" ht="18" x14ac:dyDescent="0.25">
      <c r="B1401">
        <v>1</v>
      </c>
      <c r="C1401" t="s">
        <v>14538</v>
      </c>
      <c r="G1401" t="s">
        <v>16067</v>
      </c>
      <c r="H1401" s="352" t="s">
        <v>11553</v>
      </c>
      <c r="I1401" t="s">
        <v>16082</v>
      </c>
      <c r="J1401" s="352" t="s">
        <v>14439</v>
      </c>
      <c r="K1401">
        <v>1340</v>
      </c>
      <c r="L1401">
        <v>207</v>
      </c>
      <c r="Q1401" s="219">
        <v>7.6</v>
      </c>
      <c r="R1401" s="219">
        <v>0.06</v>
      </c>
      <c r="T1401" s="219">
        <v>2442</v>
      </c>
      <c r="U1401" s="219">
        <v>33</v>
      </c>
      <c r="W1401" s="219">
        <v>2336</v>
      </c>
      <c r="X1401" s="219">
        <v>33</v>
      </c>
      <c r="AC1401">
        <v>1.7</v>
      </c>
      <c r="AD1401">
        <v>0.2</v>
      </c>
      <c r="AR1401" s="219">
        <v>3.7</v>
      </c>
      <c r="AS1401" s="219">
        <v>0.2</v>
      </c>
      <c r="AT1401" s="219">
        <v>27</v>
      </c>
      <c r="AU1401" s="219">
        <v>0.1</v>
      </c>
      <c r="AW1401" s="219">
        <v>33</v>
      </c>
      <c r="AX1401" s="219">
        <v>1</v>
      </c>
      <c r="AZ1401">
        <v>1</v>
      </c>
      <c r="BA1401">
        <v>0.28799999999999998</v>
      </c>
      <c r="BD1401" t="s">
        <v>17215</v>
      </c>
    </row>
    <row r="1402" spans="2:56" ht="18" x14ac:dyDescent="0.25">
      <c r="B1402">
        <v>1</v>
      </c>
      <c r="C1402" t="s">
        <v>14538</v>
      </c>
      <c r="G1402" t="s">
        <v>16067</v>
      </c>
      <c r="H1402" s="352" t="s">
        <v>11553</v>
      </c>
      <c r="I1402" t="s">
        <v>16082</v>
      </c>
      <c r="J1402" s="352" t="s">
        <v>14439</v>
      </c>
      <c r="K1402">
        <v>400</v>
      </c>
      <c r="L1402">
        <v>49</v>
      </c>
      <c r="Q1402" s="219">
        <v>8.1</v>
      </c>
      <c r="R1402" s="219">
        <v>0.04</v>
      </c>
      <c r="T1402" s="219">
        <v>2406</v>
      </c>
      <c r="U1402" s="219">
        <v>47</v>
      </c>
      <c r="W1402" s="219">
        <v>2052</v>
      </c>
      <c r="X1402" s="219">
        <v>38</v>
      </c>
      <c r="AC1402">
        <v>4.3</v>
      </c>
      <c r="AD1402">
        <v>4</v>
      </c>
      <c r="AR1402" s="219">
        <v>3.7</v>
      </c>
      <c r="AS1402" s="219">
        <v>0.2</v>
      </c>
      <c r="AT1402" s="219">
        <v>30.3</v>
      </c>
      <c r="AU1402" s="219">
        <v>0.5</v>
      </c>
      <c r="AW1402" s="219">
        <v>33</v>
      </c>
      <c r="AX1402" s="219">
        <v>1</v>
      </c>
      <c r="AZ1402">
        <v>1</v>
      </c>
      <c r="BA1402">
        <v>0.69199999999999995</v>
      </c>
      <c r="BD1402" t="s">
        <v>17215</v>
      </c>
    </row>
    <row r="1403" spans="2:56" ht="18" x14ac:dyDescent="0.25">
      <c r="B1403">
        <v>1</v>
      </c>
      <c r="C1403" t="s">
        <v>14538</v>
      </c>
      <c r="G1403" t="s">
        <v>16067</v>
      </c>
      <c r="H1403" s="352" t="s">
        <v>11553</v>
      </c>
      <c r="I1403" t="s">
        <v>16082</v>
      </c>
      <c r="J1403" s="352" t="s">
        <v>14439</v>
      </c>
      <c r="K1403">
        <v>900</v>
      </c>
      <c r="L1403">
        <v>211</v>
      </c>
      <c r="Q1403" s="219">
        <v>7.8</v>
      </c>
      <c r="R1403" s="219">
        <v>0.1</v>
      </c>
      <c r="T1403" s="219">
        <v>2422</v>
      </c>
      <c r="U1403" s="219">
        <v>47</v>
      </c>
      <c r="W1403" s="219">
        <v>2246</v>
      </c>
      <c r="X1403" s="219">
        <v>41</v>
      </c>
      <c r="AC1403">
        <v>2.2999999999999998</v>
      </c>
      <c r="AD1403">
        <v>0.5</v>
      </c>
      <c r="AR1403" s="219">
        <v>3.7</v>
      </c>
      <c r="AS1403" s="219">
        <v>0.2</v>
      </c>
      <c r="AT1403" s="219">
        <v>27</v>
      </c>
      <c r="AU1403" s="219">
        <v>0.1</v>
      </c>
      <c r="AW1403" s="219">
        <v>33</v>
      </c>
      <c r="AX1403" s="219">
        <v>1</v>
      </c>
      <c r="AZ1403">
        <v>1</v>
      </c>
      <c r="BA1403">
        <v>0.26400000000000001</v>
      </c>
      <c r="BD1403" t="s">
        <v>17215</v>
      </c>
    </row>
    <row r="1404" spans="2:56" ht="18" x14ac:dyDescent="0.25">
      <c r="B1404">
        <v>1</v>
      </c>
      <c r="C1404" t="s">
        <v>14538</v>
      </c>
      <c r="G1404" t="s">
        <v>16067</v>
      </c>
      <c r="H1404" s="352" t="s">
        <v>11553</v>
      </c>
      <c r="I1404" t="s">
        <v>16082</v>
      </c>
      <c r="J1404" s="352" t="s">
        <v>14439</v>
      </c>
      <c r="K1404">
        <v>400</v>
      </c>
      <c r="L1404">
        <v>60</v>
      </c>
      <c r="Q1404" s="219">
        <v>8.1</v>
      </c>
      <c r="R1404" s="219">
        <v>0.05</v>
      </c>
      <c r="T1404" s="219">
        <v>2377</v>
      </c>
      <c r="U1404" s="219">
        <v>41</v>
      </c>
      <c r="W1404" s="219">
        <v>2057</v>
      </c>
      <c r="X1404" s="219">
        <v>43</v>
      </c>
      <c r="AC1404">
        <v>3.8</v>
      </c>
      <c r="AD1404">
        <v>3</v>
      </c>
      <c r="AR1404" s="219">
        <v>3.7</v>
      </c>
      <c r="AS1404" s="219">
        <v>0.2</v>
      </c>
      <c r="AT1404" s="219">
        <v>27</v>
      </c>
      <c r="AU1404" s="219">
        <v>0.1</v>
      </c>
      <c r="AW1404" s="219">
        <v>33</v>
      </c>
      <c r="AX1404" s="219">
        <v>1</v>
      </c>
      <c r="AZ1404">
        <v>1</v>
      </c>
      <c r="BA1404">
        <v>0.376</v>
      </c>
      <c r="BD1404" t="s">
        <v>17215</v>
      </c>
    </row>
    <row r="1405" spans="2:56" ht="18" x14ac:dyDescent="0.25">
      <c r="B1405">
        <v>1</v>
      </c>
      <c r="C1405" t="s">
        <v>14538</v>
      </c>
      <c r="G1405" t="s">
        <v>16067</v>
      </c>
      <c r="H1405" s="352" t="s">
        <v>11553</v>
      </c>
      <c r="I1405" t="s">
        <v>16082</v>
      </c>
      <c r="J1405" s="352" t="s">
        <v>14439</v>
      </c>
      <c r="K1405">
        <v>950</v>
      </c>
      <c r="L1405">
        <v>196</v>
      </c>
      <c r="Q1405" s="219">
        <v>7.8</v>
      </c>
      <c r="R1405" s="219">
        <v>0.09</v>
      </c>
      <c r="T1405" s="219">
        <v>2460</v>
      </c>
      <c r="U1405" s="219">
        <v>52</v>
      </c>
      <c r="W1405" s="219">
        <v>2268</v>
      </c>
      <c r="X1405" s="219">
        <v>54</v>
      </c>
      <c r="AC1405">
        <v>2.5</v>
      </c>
      <c r="AD1405">
        <v>0.5</v>
      </c>
      <c r="AR1405" s="219">
        <v>3.7</v>
      </c>
      <c r="AS1405" s="219">
        <v>0.2</v>
      </c>
      <c r="AT1405" s="219">
        <v>30.3</v>
      </c>
      <c r="AU1405" s="219">
        <v>0.5</v>
      </c>
      <c r="AW1405" s="219">
        <v>33</v>
      </c>
      <c r="AX1405" s="219">
        <v>1</v>
      </c>
      <c r="AZ1405">
        <v>1</v>
      </c>
      <c r="BA1405">
        <v>0.60899999999999999</v>
      </c>
      <c r="BD1405" t="s">
        <v>17215</v>
      </c>
    </row>
    <row r="1406" spans="2:56" ht="18" x14ac:dyDescent="0.25">
      <c r="B1406">
        <v>1</v>
      </c>
      <c r="C1406" t="s">
        <v>14538</v>
      </c>
      <c r="G1406" t="s">
        <v>16067</v>
      </c>
      <c r="H1406" s="352" t="s">
        <v>11553</v>
      </c>
      <c r="I1406" t="s">
        <v>16082</v>
      </c>
      <c r="J1406" s="352" t="s">
        <v>14439</v>
      </c>
      <c r="K1406">
        <v>400</v>
      </c>
      <c r="L1406">
        <v>49</v>
      </c>
      <c r="Q1406" s="219">
        <v>8.1</v>
      </c>
      <c r="R1406" s="219">
        <v>0.04</v>
      </c>
      <c r="T1406" s="219">
        <v>2406</v>
      </c>
      <c r="U1406" s="219">
        <v>47</v>
      </c>
      <c r="W1406" s="219">
        <v>2052</v>
      </c>
      <c r="X1406" s="219">
        <v>38</v>
      </c>
      <c r="AC1406">
        <v>4.3</v>
      </c>
      <c r="AD1406">
        <v>4</v>
      </c>
      <c r="AR1406" s="219">
        <v>3.7</v>
      </c>
      <c r="AS1406" s="219">
        <v>0.2</v>
      </c>
      <c r="AT1406" s="219">
        <v>30.3</v>
      </c>
      <c r="AU1406" s="219">
        <v>0.5</v>
      </c>
      <c r="AW1406" s="219">
        <v>33</v>
      </c>
      <c r="AX1406" s="219">
        <v>1</v>
      </c>
      <c r="AZ1406">
        <v>1</v>
      </c>
      <c r="BA1406">
        <v>0.84599999999999997</v>
      </c>
      <c r="BD1406" t="s">
        <v>17215</v>
      </c>
    </row>
    <row r="1407" spans="2:56" ht="18" x14ac:dyDescent="0.25">
      <c r="B1407">
        <v>1</v>
      </c>
      <c r="C1407" t="s">
        <v>14538</v>
      </c>
      <c r="G1407" t="s">
        <v>16067</v>
      </c>
      <c r="H1407" s="352" t="s">
        <v>11553</v>
      </c>
      <c r="I1407" t="s">
        <v>16082</v>
      </c>
      <c r="J1407" s="352" t="s">
        <v>14439</v>
      </c>
      <c r="K1407">
        <v>1290</v>
      </c>
      <c r="L1407">
        <v>247</v>
      </c>
      <c r="Q1407" s="219">
        <v>7.6</v>
      </c>
      <c r="R1407" s="219">
        <v>0.08</v>
      </c>
      <c r="T1407" s="219">
        <v>2447</v>
      </c>
      <c r="U1407" s="219">
        <v>77</v>
      </c>
      <c r="W1407" s="219">
        <v>2311</v>
      </c>
      <c r="X1407" s="219">
        <v>77</v>
      </c>
      <c r="AC1407">
        <v>2</v>
      </c>
      <c r="AD1407">
        <v>0.4</v>
      </c>
      <c r="AR1407" s="219">
        <v>3.7</v>
      </c>
      <c r="AS1407" s="219">
        <v>0.2</v>
      </c>
      <c r="AT1407" s="219">
        <v>30.3</v>
      </c>
      <c r="AU1407" s="219">
        <v>0.5</v>
      </c>
      <c r="AW1407" s="219">
        <v>33</v>
      </c>
      <c r="AX1407" s="219">
        <v>1</v>
      </c>
      <c r="AZ1407">
        <v>1</v>
      </c>
      <c r="BA1407">
        <v>0.46400000000000002</v>
      </c>
      <c r="BD1407" t="s">
        <v>17215</v>
      </c>
    </row>
    <row r="1408" spans="2:56" ht="18" x14ac:dyDescent="0.25">
      <c r="B1408">
        <v>1</v>
      </c>
      <c r="C1408" t="s">
        <v>14538</v>
      </c>
      <c r="G1408" t="s">
        <v>16067</v>
      </c>
      <c r="H1408" s="352" t="s">
        <v>11553</v>
      </c>
      <c r="I1408" t="s">
        <v>16082</v>
      </c>
      <c r="J1408" s="352" t="s">
        <v>14439</v>
      </c>
      <c r="K1408">
        <v>950</v>
      </c>
      <c r="L1408">
        <v>196</v>
      </c>
      <c r="Q1408" s="219">
        <v>7.8</v>
      </c>
      <c r="R1408" s="219">
        <v>0.09</v>
      </c>
      <c r="T1408" s="219">
        <v>2460</v>
      </c>
      <c r="U1408" s="219">
        <v>52</v>
      </c>
      <c r="W1408" s="219">
        <v>2268</v>
      </c>
      <c r="X1408" s="219">
        <v>54</v>
      </c>
      <c r="AC1408">
        <v>2.5</v>
      </c>
      <c r="AD1408">
        <v>0.5</v>
      </c>
      <c r="AR1408" s="219">
        <v>3.7</v>
      </c>
      <c r="AS1408" s="219">
        <v>0.2</v>
      </c>
      <c r="AT1408" s="219">
        <v>30.3</v>
      </c>
      <c r="AU1408" s="219">
        <v>0.5</v>
      </c>
      <c r="AW1408" s="219">
        <v>33</v>
      </c>
      <c r="AX1408" s="219">
        <v>1</v>
      </c>
      <c r="AZ1408">
        <v>1</v>
      </c>
      <c r="BA1408">
        <v>0.68799999999999994</v>
      </c>
      <c r="BD1408" t="s">
        <v>17215</v>
      </c>
    </row>
    <row r="1409" spans="2:56" ht="18" x14ac:dyDescent="0.25">
      <c r="B1409">
        <v>1</v>
      </c>
      <c r="C1409" t="s">
        <v>14538</v>
      </c>
      <c r="G1409" t="s">
        <v>16067</v>
      </c>
      <c r="H1409" s="352" t="s">
        <v>11553</v>
      </c>
      <c r="I1409" t="s">
        <v>16082</v>
      </c>
      <c r="J1409" s="352" t="s">
        <v>14439</v>
      </c>
      <c r="K1409">
        <v>1290</v>
      </c>
      <c r="L1409">
        <v>247</v>
      </c>
      <c r="Q1409" s="219">
        <v>7.6</v>
      </c>
      <c r="R1409" s="219">
        <v>0.08</v>
      </c>
      <c r="T1409" s="219">
        <v>2447</v>
      </c>
      <c r="U1409" s="219">
        <v>77</v>
      </c>
      <c r="W1409" s="219">
        <v>2311</v>
      </c>
      <c r="X1409" s="219">
        <v>77</v>
      </c>
      <c r="AC1409">
        <v>2</v>
      </c>
      <c r="AD1409">
        <v>0.4</v>
      </c>
      <c r="AR1409" s="219">
        <v>3.7</v>
      </c>
      <c r="AS1409" s="219">
        <v>0.2</v>
      </c>
      <c r="AT1409" s="219">
        <v>30.3</v>
      </c>
      <c r="AU1409" s="219">
        <v>0.5</v>
      </c>
      <c r="AW1409" s="219">
        <v>33</v>
      </c>
      <c r="AX1409" s="219">
        <v>1</v>
      </c>
      <c r="AZ1409">
        <v>1</v>
      </c>
      <c r="BA1409">
        <v>0.41699999999999998</v>
      </c>
      <c r="BD1409" t="s">
        <v>17215</v>
      </c>
    </row>
    <row r="1410" spans="2:56" ht="18" x14ac:dyDescent="0.25">
      <c r="B1410">
        <v>1</v>
      </c>
      <c r="C1410" t="s">
        <v>14538</v>
      </c>
      <c r="G1410" t="s">
        <v>16067</v>
      </c>
      <c r="H1410" s="352" t="s">
        <v>11553</v>
      </c>
      <c r="I1410" t="s">
        <v>16082</v>
      </c>
      <c r="J1410" s="352" t="s">
        <v>14439</v>
      </c>
      <c r="K1410">
        <v>400</v>
      </c>
      <c r="L1410">
        <v>60</v>
      </c>
      <c r="Q1410" s="219">
        <v>8.1</v>
      </c>
      <c r="R1410" s="219">
        <v>0.05</v>
      </c>
      <c r="T1410" s="219">
        <v>2377</v>
      </c>
      <c r="U1410" s="219">
        <v>41</v>
      </c>
      <c r="W1410" s="219">
        <v>2057</v>
      </c>
      <c r="X1410" s="219">
        <v>43</v>
      </c>
      <c r="AC1410">
        <v>3.8</v>
      </c>
      <c r="AD1410">
        <v>3</v>
      </c>
      <c r="AR1410" s="219">
        <v>3.7</v>
      </c>
      <c r="AS1410" s="219">
        <v>0.2</v>
      </c>
      <c r="AT1410" s="219">
        <v>27</v>
      </c>
      <c r="AU1410" s="219">
        <v>0.1</v>
      </c>
      <c r="AW1410" s="219">
        <v>33</v>
      </c>
      <c r="AX1410" s="219">
        <v>1</v>
      </c>
      <c r="AZ1410">
        <v>1</v>
      </c>
      <c r="BA1410">
        <v>5.6000000000000001E-2</v>
      </c>
      <c r="BD1410" t="s">
        <v>17215</v>
      </c>
    </row>
    <row r="1411" spans="2:56" ht="18" x14ac:dyDescent="0.25">
      <c r="B1411">
        <v>1</v>
      </c>
      <c r="C1411" t="s">
        <v>14538</v>
      </c>
      <c r="G1411" t="s">
        <v>16067</v>
      </c>
      <c r="H1411" s="352" t="s">
        <v>11553</v>
      </c>
      <c r="I1411" t="s">
        <v>16082</v>
      </c>
      <c r="J1411" s="352" t="s">
        <v>14439</v>
      </c>
      <c r="K1411">
        <v>1340</v>
      </c>
      <c r="L1411">
        <v>207</v>
      </c>
      <c r="Q1411" s="219">
        <v>7.6</v>
      </c>
      <c r="R1411" s="219">
        <v>0.06</v>
      </c>
      <c r="T1411" s="219">
        <v>2442</v>
      </c>
      <c r="U1411" s="219">
        <v>33</v>
      </c>
      <c r="W1411" s="219">
        <v>2336</v>
      </c>
      <c r="X1411" s="219">
        <v>33</v>
      </c>
      <c r="AC1411">
        <v>1.7</v>
      </c>
      <c r="AD1411">
        <v>0.2</v>
      </c>
      <c r="AR1411" s="219">
        <v>3.7</v>
      </c>
      <c r="AS1411" s="219">
        <v>0.2</v>
      </c>
      <c r="AT1411" s="219">
        <v>27</v>
      </c>
      <c r="AU1411" s="219">
        <v>0.1</v>
      </c>
      <c r="AW1411" s="219">
        <v>33</v>
      </c>
      <c r="AX1411" s="219">
        <v>1</v>
      </c>
      <c r="AZ1411">
        <v>1</v>
      </c>
      <c r="BA1411">
        <v>0.16700000000000001</v>
      </c>
      <c r="BD1411" t="s">
        <v>17215</v>
      </c>
    </row>
    <row r="1412" spans="2:56" ht="18" x14ac:dyDescent="0.25">
      <c r="B1412">
        <v>1</v>
      </c>
      <c r="C1412" t="s">
        <v>14538</v>
      </c>
      <c r="G1412" t="s">
        <v>16067</v>
      </c>
      <c r="H1412" s="352" t="s">
        <v>11553</v>
      </c>
      <c r="I1412" t="s">
        <v>16082</v>
      </c>
      <c r="J1412" s="352" t="s">
        <v>14439</v>
      </c>
      <c r="K1412">
        <v>400</v>
      </c>
      <c r="L1412">
        <v>49</v>
      </c>
      <c r="Q1412" s="219">
        <v>8.1</v>
      </c>
      <c r="R1412" s="219">
        <v>0.04</v>
      </c>
      <c r="T1412" s="219">
        <v>2406</v>
      </c>
      <c r="U1412" s="219">
        <v>47</v>
      </c>
      <c r="W1412" s="219">
        <v>2052</v>
      </c>
      <c r="X1412" s="219">
        <v>38</v>
      </c>
      <c r="AC1412">
        <v>4.3</v>
      </c>
      <c r="AD1412">
        <v>4</v>
      </c>
      <c r="AR1412" s="219">
        <v>3.7</v>
      </c>
      <c r="AS1412" s="219">
        <v>0.2</v>
      </c>
      <c r="AT1412" s="219">
        <v>30.3</v>
      </c>
      <c r="AU1412" s="219">
        <v>0.5</v>
      </c>
      <c r="AW1412" s="219">
        <v>33</v>
      </c>
      <c r="AX1412" s="219">
        <v>1</v>
      </c>
      <c r="AZ1412">
        <v>1</v>
      </c>
      <c r="BA1412">
        <v>0.32300000000000001</v>
      </c>
      <c r="BD1412" t="s">
        <v>17215</v>
      </c>
    </row>
    <row r="1413" spans="2:56" ht="18" x14ac:dyDescent="0.25">
      <c r="B1413">
        <v>1</v>
      </c>
      <c r="C1413" t="s">
        <v>14538</v>
      </c>
      <c r="G1413" t="s">
        <v>16067</v>
      </c>
      <c r="H1413" s="352" t="s">
        <v>11553</v>
      </c>
      <c r="I1413" t="s">
        <v>16082</v>
      </c>
      <c r="J1413" s="352" t="s">
        <v>14439</v>
      </c>
      <c r="K1413">
        <v>1290</v>
      </c>
      <c r="L1413">
        <v>247</v>
      </c>
      <c r="Q1413" s="219">
        <v>7.6</v>
      </c>
      <c r="R1413" s="219">
        <v>0.08</v>
      </c>
      <c r="T1413" s="219">
        <v>2447</v>
      </c>
      <c r="U1413" s="219">
        <v>77</v>
      </c>
      <c r="W1413" s="219">
        <v>2311</v>
      </c>
      <c r="X1413" s="219">
        <v>77</v>
      </c>
      <c r="AC1413">
        <v>2</v>
      </c>
      <c r="AD1413">
        <v>0.4</v>
      </c>
      <c r="AR1413" s="219">
        <v>3.7</v>
      </c>
      <c r="AS1413" s="219">
        <v>0.2</v>
      </c>
      <c r="AT1413" s="219">
        <v>30.3</v>
      </c>
      <c r="AU1413" s="219">
        <v>0.5</v>
      </c>
      <c r="AW1413" s="219">
        <v>33</v>
      </c>
      <c r="AX1413" s="219">
        <v>1</v>
      </c>
      <c r="AZ1413">
        <v>1</v>
      </c>
      <c r="BA1413">
        <v>0.114</v>
      </c>
      <c r="BD1413" t="s">
        <v>17215</v>
      </c>
    </row>
    <row r="1414" spans="2:56" ht="18" x14ac:dyDescent="0.25">
      <c r="B1414">
        <v>1</v>
      </c>
      <c r="C1414" t="s">
        <v>14538</v>
      </c>
      <c r="G1414" t="s">
        <v>16067</v>
      </c>
      <c r="H1414" s="352" t="s">
        <v>11553</v>
      </c>
      <c r="I1414" t="s">
        <v>16082</v>
      </c>
      <c r="J1414" s="352" t="s">
        <v>14439</v>
      </c>
      <c r="K1414">
        <v>400</v>
      </c>
      <c r="L1414">
        <v>49</v>
      </c>
      <c r="Q1414" s="219">
        <v>8.1</v>
      </c>
      <c r="R1414" s="219">
        <v>0.04</v>
      </c>
      <c r="T1414" s="219">
        <v>2406</v>
      </c>
      <c r="U1414" s="219">
        <v>47</v>
      </c>
      <c r="W1414" s="219">
        <v>2052</v>
      </c>
      <c r="X1414" s="219">
        <v>38</v>
      </c>
      <c r="AC1414">
        <v>4.3</v>
      </c>
      <c r="AD1414">
        <v>4</v>
      </c>
      <c r="AR1414" s="219">
        <v>3.7</v>
      </c>
      <c r="AS1414" s="219">
        <v>0.2</v>
      </c>
      <c r="AT1414" s="219">
        <v>30.3</v>
      </c>
      <c r="AU1414" s="219">
        <v>0.5</v>
      </c>
      <c r="AW1414" s="219">
        <v>33</v>
      </c>
      <c r="AX1414" s="219">
        <v>1</v>
      </c>
      <c r="AZ1414">
        <v>1</v>
      </c>
      <c r="BA1414">
        <v>0.78300000000000003</v>
      </c>
      <c r="BD1414" t="s">
        <v>17215</v>
      </c>
    </row>
    <row r="1415" spans="2:56" ht="18" x14ac:dyDescent="0.25">
      <c r="B1415">
        <v>1</v>
      </c>
      <c r="C1415" t="s">
        <v>14538</v>
      </c>
      <c r="G1415" t="s">
        <v>16067</v>
      </c>
      <c r="H1415" s="352" t="s">
        <v>11553</v>
      </c>
      <c r="I1415" t="s">
        <v>16082</v>
      </c>
      <c r="J1415" s="352" t="s">
        <v>14439</v>
      </c>
      <c r="K1415">
        <v>1290</v>
      </c>
      <c r="L1415">
        <v>247</v>
      </c>
      <c r="Q1415" s="219">
        <v>7.6</v>
      </c>
      <c r="R1415" s="219">
        <v>0.08</v>
      </c>
      <c r="T1415" s="219">
        <v>2447</v>
      </c>
      <c r="U1415" s="219">
        <v>77</v>
      </c>
      <c r="W1415" s="219">
        <v>2311</v>
      </c>
      <c r="X1415" s="219">
        <v>77</v>
      </c>
      <c r="AC1415">
        <v>2</v>
      </c>
      <c r="AD1415">
        <v>0.4</v>
      </c>
      <c r="AR1415" s="219">
        <v>3.7</v>
      </c>
      <c r="AS1415" s="219">
        <v>0.2</v>
      </c>
      <c r="AT1415" s="219">
        <v>30.3</v>
      </c>
      <c r="AU1415" s="219">
        <v>0.5</v>
      </c>
      <c r="AW1415" s="219">
        <v>33</v>
      </c>
      <c r="AX1415" s="219">
        <v>1</v>
      </c>
      <c r="AZ1415">
        <v>1</v>
      </c>
      <c r="BA1415">
        <v>0.309</v>
      </c>
      <c r="BD1415" t="s">
        <v>17215</v>
      </c>
    </row>
    <row r="1416" spans="2:56" ht="18" x14ac:dyDescent="0.25">
      <c r="B1416">
        <v>1</v>
      </c>
      <c r="C1416" t="s">
        <v>14538</v>
      </c>
      <c r="G1416" t="s">
        <v>16067</v>
      </c>
      <c r="H1416" s="352" t="s">
        <v>11553</v>
      </c>
      <c r="I1416" t="s">
        <v>16082</v>
      </c>
      <c r="J1416" s="352" t="s">
        <v>14439</v>
      </c>
      <c r="K1416">
        <v>400</v>
      </c>
      <c r="L1416">
        <v>49</v>
      </c>
      <c r="Q1416" s="219">
        <v>8.1</v>
      </c>
      <c r="R1416" s="219">
        <v>0.04</v>
      </c>
      <c r="T1416" s="219">
        <v>2406</v>
      </c>
      <c r="U1416" s="219">
        <v>47</v>
      </c>
      <c r="W1416" s="219">
        <v>2052</v>
      </c>
      <c r="X1416" s="219">
        <v>38</v>
      </c>
      <c r="AC1416">
        <v>4.3</v>
      </c>
      <c r="AD1416">
        <v>4</v>
      </c>
      <c r="AR1416" s="219">
        <v>3.7</v>
      </c>
      <c r="AS1416" s="219">
        <v>0.2</v>
      </c>
      <c r="AT1416" s="219">
        <v>30.3</v>
      </c>
      <c r="AU1416" s="219">
        <v>0.5</v>
      </c>
      <c r="AW1416" s="219">
        <v>33</v>
      </c>
      <c r="AX1416" s="219">
        <v>1</v>
      </c>
      <c r="AZ1416">
        <v>1</v>
      </c>
      <c r="BA1416">
        <v>0.40100000000000002</v>
      </c>
      <c r="BD1416" t="s">
        <v>17215</v>
      </c>
    </row>
    <row r="1417" spans="2:56" ht="18" x14ac:dyDescent="0.25">
      <c r="B1417">
        <v>1</v>
      </c>
      <c r="C1417" t="s">
        <v>14538</v>
      </c>
      <c r="G1417" t="s">
        <v>16067</v>
      </c>
      <c r="H1417" s="352" t="s">
        <v>11553</v>
      </c>
      <c r="I1417" t="s">
        <v>16082</v>
      </c>
      <c r="J1417" s="352" t="s">
        <v>14439</v>
      </c>
      <c r="K1417">
        <v>400</v>
      </c>
      <c r="L1417">
        <v>60</v>
      </c>
      <c r="Q1417" s="219">
        <v>8.1</v>
      </c>
      <c r="R1417" s="219">
        <v>0.05</v>
      </c>
      <c r="T1417" s="219">
        <v>2377</v>
      </c>
      <c r="U1417" s="219">
        <v>41</v>
      </c>
      <c r="W1417" s="219">
        <v>2057</v>
      </c>
      <c r="X1417" s="219">
        <v>43</v>
      </c>
      <c r="AC1417">
        <v>3.8</v>
      </c>
      <c r="AD1417">
        <v>3</v>
      </c>
      <c r="AR1417" s="219">
        <v>3.7</v>
      </c>
      <c r="AS1417" s="219">
        <v>0.2</v>
      </c>
      <c r="AT1417" s="219">
        <v>27</v>
      </c>
      <c r="AU1417" s="219">
        <v>0.1</v>
      </c>
      <c r="AW1417" s="219">
        <v>33</v>
      </c>
      <c r="AX1417" s="219">
        <v>1</v>
      </c>
      <c r="AZ1417">
        <v>1</v>
      </c>
      <c r="BA1417">
        <v>0.27200000000000002</v>
      </c>
      <c r="BD1417" t="s">
        <v>17215</v>
      </c>
    </row>
    <row r="1418" spans="2:56" ht="18" x14ac:dyDescent="0.25">
      <c r="B1418">
        <v>1</v>
      </c>
      <c r="C1418" t="s">
        <v>14538</v>
      </c>
      <c r="G1418" t="s">
        <v>16067</v>
      </c>
      <c r="H1418" s="352" t="s">
        <v>11553</v>
      </c>
      <c r="I1418" t="s">
        <v>16082</v>
      </c>
      <c r="J1418" s="352" t="s">
        <v>14439</v>
      </c>
      <c r="K1418">
        <v>1340</v>
      </c>
      <c r="L1418">
        <v>207</v>
      </c>
      <c r="Q1418" s="219">
        <v>7.6</v>
      </c>
      <c r="R1418" s="219">
        <v>0.06</v>
      </c>
      <c r="T1418" s="219">
        <v>2442</v>
      </c>
      <c r="U1418" s="219">
        <v>33</v>
      </c>
      <c r="W1418" s="219">
        <v>2336</v>
      </c>
      <c r="X1418" s="219">
        <v>33</v>
      </c>
      <c r="AC1418">
        <v>1.7</v>
      </c>
      <c r="AD1418">
        <v>0.2</v>
      </c>
      <c r="AR1418" s="219">
        <v>3.7</v>
      </c>
      <c r="AS1418" s="219">
        <v>0.2</v>
      </c>
      <c r="AT1418" s="219">
        <v>27</v>
      </c>
      <c r="AU1418" s="219">
        <v>0.1</v>
      </c>
      <c r="AW1418" s="219">
        <v>33</v>
      </c>
      <c r="AX1418" s="219">
        <v>1</v>
      </c>
      <c r="AZ1418">
        <v>1</v>
      </c>
      <c r="BA1418">
        <v>6.8000000000000005E-2</v>
      </c>
      <c r="BD1418" t="s">
        <v>17215</v>
      </c>
    </row>
    <row r="1419" spans="2:56" ht="18" x14ac:dyDescent="0.25">
      <c r="B1419">
        <v>1</v>
      </c>
      <c r="C1419" t="s">
        <v>14538</v>
      </c>
      <c r="G1419" t="s">
        <v>16067</v>
      </c>
      <c r="H1419" s="352" t="s">
        <v>11553</v>
      </c>
      <c r="I1419" t="s">
        <v>16082</v>
      </c>
      <c r="J1419" s="352" t="s">
        <v>14439</v>
      </c>
      <c r="K1419">
        <v>1340</v>
      </c>
      <c r="L1419">
        <v>207</v>
      </c>
      <c r="Q1419" s="219">
        <v>7.6</v>
      </c>
      <c r="R1419" s="219">
        <v>0.06</v>
      </c>
      <c r="T1419" s="219">
        <v>2442</v>
      </c>
      <c r="U1419" s="219">
        <v>33</v>
      </c>
      <c r="W1419" s="219">
        <v>2336</v>
      </c>
      <c r="X1419" s="219">
        <v>33</v>
      </c>
      <c r="AC1419">
        <v>1.7</v>
      </c>
      <c r="AD1419">
        <v>0.2</v>
      </c>
      <c r="AR1419" s="219">
        <v>3.7</v>
      </c>
      <c r="AS1419" s="219">
        <v>0.2</v>
      </c>
      <c r="AT1419" s="219">
        <v>27</v>
      </c>
      <c r="AU1419" s="219">
        <v>0.1</v>
      </c>
      <c r="AW1419" s="219">
        <v>33</v>
      </c>
      <c r="AX1419" s="219">
        <v>1</v>
      </c>
      <c r="AZ1419">
        <v>1</v>
      </c>
      <c r="BA1419">
        <v>0.36499999999999999</v>
      </c>
      <c r="BD1419" t="s">
        <v>17215</v>
      </c>
    </row>
    <row r="1420" spans="2:56" ht="18" x14ac:dyDescent="0.25">
      <c r="B1420">
        <v>1</v>
      </c>
      <c r="C1420" t="s">
        <v>14538</v>
      </c>
      <c r="G1420" t="s">
        <v>16067</v>
      </c>
      <c r="H1420" s="352" t="s">
        <v>11553</v>
      </c>
      <c r="I1420" t="s">
        <v>16082</v>
      </c>
      <c r="J1420" s="352" t="s">
        <v>14439</v>
      </c>
      <c r="K1420">
        <v>1340</v>
      </c>
      <c r="L1420">
        <v>207</v>
      </c>
      <c r="Q1420" s="219">
        <v>7.6</v>
      </c>
      <c r="R1420" s="219">
        <v>0.06</v>
      </c>
      <c r="T1420" s="219">
        <v>2442</v>
      </c>
      <c r="U1420" s="219">
        <v>33</v>
      </c>
      <c r="W1420" s="219">
        <v>2336</v>
      </c>
      <c r="X1420" s="219">
        <v>33</v>
      </c>
      <c r="AC1420">
        <v>1.7</v>
      </c>
      <c r="AD1420">
        <v>0.2</v>
      </c>
      <c r="AR1420" s="219">
        <v>3.7</v>
      </c>
      <c r="AS1420" s="219">
        <v>0.2</v>
      </c>
      <c r="AT1420" s="219">
        <v>27</v>
      </c>
      <c r="AU1420" s="219">
        <v>0.1</v>
      </c>
      <c r="AW1420" s="219">
        <v>33</v>
      </c>
      <c r="AX1420" s="219">
        <v>1</v>
      </c>
      <c r="AZ1420">
        <v>1</v>
      </c>
      <c r="BA1420">
        <v>0.38700000000000001</v>
      </c>
      <c r="BD1420" t="s">
        <v>17215</v>
      </c>
    </row>
    <row r="1421" spans="2:56" x14ac:dyDescent="0.2">
      <c r="B1421">
        <v>1</v>
      </c>
      <c r="C1421" t="s">
        <v>14538</v>
      </c>
      <c r="D1421" s="352" t="s">
        <v>9057</v>
      </c>
      <c r="E1421" s="352" t="s">
        <v>9061</v>
      </c>
      <c r="F1421" s="352">
        <v>2021</v>
      </c>
      <c r="G1421" t="s">
        <v>16066</v>
      </c>
      <c r="H1421" t="s">
        <v>11553</v>
      </c>
      <c r="I1421" s="352" t="s">
        <v>16136</v>
      </c>
      <c r="J1421" s="352" t="s">
        <v>14439</v>
      </c>
      <c r="K1421">
        <v>603</v>
      </c>
      <c r="M1421">
        <v>88</v>
      </c>
      <c r="Q1421" s="219">
        <v>7.86</v>
      </c>
      <c r="S1421" s="219">
        <v>0.05</v>
      </c>
      <c r="T1421" s="219">
        <v>2149</v>
      </c>
      <c r="V1421" s="219">
        <v>63</v>
      </c>
      <c r="W1421" s="219">
        <v>1926</v>
      </c>
      <c r="Y1421" s="219">
        <v>58</v>
      </c>
      <c r="AC1421">
        <v>2.5</v>
      </c>
      <c r="AE1421">
        <v>0.24</v>
      </c>
      <c r="AT1421" s="219">
        <v>27.1</v>
      </c>
      <c r="AV1421" s="219">
        <v>0.3</v>
      </c>
      <c r="AW1421" s="219">
        <v>37.61</v>
      </c>
      <c r="AY1421" s="219">
        <v>1.37</v>
      </c>
      <c r="AZ1421">
        <v>4</v>
      </c>
      <c r="BA1421">
        <v>5.0714285714285268E-2</v>
      </c>
      <c r="BB1421">
        <v>0.8051373631060651</v>
      </c>
      <c r="BD1421" t="s">
        <v>16138</v>
      </c>
    </row>
    <row r="1422" spans="2:56" x14ac:dyDescent="0.2">
      <c r="B1422">
        <v>1</v>
      </c>
      <c r="C1422" t="s">
        <v>14538</v>
      </c>
      <c r="G1422" t="s">
        <v>16066</v>
      </c>
      <c r="H1422" t="s">
        <v>11553</v>
      </c>
      <c r="I1422" s="352" t="s">
        <v>16136</v>
      </c>
      <c r="J1422" s="352" t="s">
        <v>14439</v>
      </c>
      <c r="K1422">
        <v>1105</v>
      </c>
      <c r="M1422">
        <v>89</v>
      </c>
      <c r="Q1422" s="219">
        <v>7.63</v>
      </c>
      <c r="S1422" s="219">
        <v>0.04</v>
      </c>
      <c r="T1422" s="219">
        <v>2144</v>
      </c>
      <c r="V1422" s="219">
        <v>67</v>
      </c>
      <c r="W1422" s="219">
        <v>2021</v>
      </c>
      <c r="Y1422" s="219">
        <v>56</v>
      </c>
      <c r="AC1422">
        <v>1.59</v>
      </c>
      <c r="AE1422">
        <v>0.18</v>
      </c>
      <c r="AT1422" s="219">
        <v>27.2</v>
      </c>
      <c r="AV1422" s="219">
        <v>0.3</v>
      </c>
      <c r="AW1422" s="219">
        <v>37.54</v>
      </c>
      <c r="AY1422" s="219">
        <v>1.31</v>
      </c>
      <c r="AZ1422">
        <v>4</v>
      </c>
      <c r="BA1422">
        <v>4.9032258064515541E-2</v>
      </c>
      <c r="BB1422">
        <v>0.50943940951471489</v>
      </c>
      <c r="BD1422" t="s">
        <v>16138</v>
      </c>
    </row>
    <row r="1423" spans="2:56" x14ac:dyDescent="0.2">
      <c r="B1423">
        <v>1</v>
      </c>
      <c r="C1423" t="s">
        <v>14538</v>
      </c>
      <c r="G1423" t="s">
        <v>16134</v>
      </c>
      <c r="H1423" t="s">
        <v>8443</v>
      </c>
      <c r="I1423" s="352" t="s">
        <v>16136</v>
      </c>
      <c r="K1423">
        <v>603</v>
      </c>
      <c r="M1423">
        <v>88</v>
      </c>
      <c r="Q1423" s="219">
        <v>7.86</v>
      </c>
      <c r="S1423" s="219">
        <v>0.05</v>
      </c>
      <c r="T1423" s="219">
        <v>2149</v>
      </c>
      <c r="V1423" s="219">
        <v>63</v>
      </c>
      <c r="W1423" s="219">
        <v>1926</v>
      </c>
      <c r="Y1423" s="219">
        <v>58</v>
      </c>
      <c r="AC1423">
        <v>2.5</v>
      </c>
      <c r="AE1423">
        <v>0.24</v>
      </c>
      <c r="AT1423" s="219">
        <v>27.1</v>
      </c>
      <c r="AV1423" s="219">
        <v>0.3</v>
      </c>
      <c r="AW1423" s="219">
        <v>37.61</v>
      </c>
      <c r="AY1423" s="219">
        <v>1.37</v>
      </c>
      <c r="AZ1423">
        <v>4</v>
      </c>
      <c r="BA1423">
        <v>-2.3529411764705865E-2</v>
      </c>
      <c r="BB1423">
        <v>5.7647809118766789E-2</v>
      </c>
      <c r="BD1423" t="s">
        <v>16138</v>
      </c>
    </row>
    <row r="1424" spans="2:56" x14ac:dyDescent="0.2">
      <c r="B1424">
        <v>1</v>
      </c>
      <c r="C1424" t="s">
        <v>14538</v>
      </c>
      <c r="G1424" t="s">
        <v>16134</v>
      </c>
      <c r="H1424" t="s">
        <v>8443</v>
      </c>
      <c r="I1424" s="352" t="s">
        <v>16136</v>
      </c>
      <c r="K1424">
        <v>1105</v>
      </c>
      <c r="M1424">
        <v>89</v>
      </c>
      <c r="Q1424" s="219">
        <v>7.63</v>
      </c>
      <c r="S1424" s="219">
        <v>0.04</v>
      </c>
      <c r="T1424" s="219">
        <v>2144</v>
      </c>
      <c r="V1424" s="219">
        <v>67</v>
      </c>
      <c r="W1424" s="219">
        <v>2021</v>
      </c>
      <c r="Y1424" s="219">
        <v>56</v>
      </c>
      <c r="AC1424">
        <v>1.59</v>
      </c>
      <c r="AE1424">
        <v>0.18</v>
      </c>
      <c r="AT1424" s="219">
        <v>27.2</v>
      </c>
      <c r="AV1424" s="219">
        <v>0.3</v>
      </c>
      <c r="AW1424" s="219">
        <v>37.54</v>
      </c>
      <c r="AY1424" s="219">
        <v>1.31</v>
      </c>
      <c r="AZ1424">
        <v>4</v>
      </c>
      <c r="BA1424">
        <v>-2.6216216216216209E-2</v>
      </c>
      <c r="BB1424">
        <v>6.2220888828223454E-3</v>
      </c>
      <c r="BD1424" t="s">
        <v>16138</v>
      </c>
    </row>
    <row r="1425" spans="1:56" x14ac:dyDescent="0.2">
      <c r="B1425">
        <v>1</v>
      </c>
      <c r="C1425" t="s">
        <v>14538</v>
      </c>
      <c r="G1425" t="s">
        <v>16133</v>
      </c>
      <c r="H1425" t="s">
        <v>16090</v>
      </c>
      <c r="I1425" s="352" t="s">
        <v>16136</v>
      </c>
      <c r="J1425" s="352" t="s">
        <v>14439</v>
      </c>
      <c r="K1425">
        <v>603</v>
      </c>
      <c r="M1425">
        <v>88</v>
      </c>
      <c r="Q1425" s="219">
        <v>7.86</v>
      </c>
      <c r="S1425" s="219">
        <v>0.05</v>
      </c>
      <c r="T1425" s="219">
        <v>2149</v>
      </c>
      <c r="V1425" s="219">
        <v>63</v>
      </c>
      <c r="W1425" s="219">
        <v>1926</v>
      </c>
      <c r="Y1425" s="219">
        <v>58</v>
      </c>
      <c r="AC1425">
        <v>2.5</v>
      </c>
      <c r="AE1425">
        <v>0.24</v>
      </c>
      <c r="AT1425" s="219">
        <v>27.1</v>
      </c>
      <c r="AV1425" s="219">
        <v>0.3</v>
      </c>
      <c r="AW1425" s="219">
        <v>37.61</v>
      </c>
      <c r="AY1425" s="219">
        <v>1.37</v>
      </c>
      <c r="AZ1425">
        <v>4</v>
      </c>
      <c r="BA1425">
        <v>-6.2500000000000003E-3</v>
      </c>
      <c r="BB1425">
        <v>2.7052033195307152E-2</v>
      </c>
      <c r="BD1425" t="s">
        <v>16138</v>
      </c>
    </row>
    <row r="1426" spans="1:56" x14ac:dyDescent="0.2">
      <c r="B1426">
        <v>1</v>
      </c>
      <c r="C1426" t="s">
        <v>14538</v>
      </c>
      <c r="G1426" t="s">
        <v>16133</v>
      </c>
      <c r="H1426" t="s">
        <v>16090</v>
      </c>
      <c r="I1426" s="352" t="s">
        <v>16136</v>
      </c>
      <c r="J1426" s="352" t="s">
        <v>14439</v>
      </c>
      <c r="K1426">
        <v>1105</v>
      </c>
      <c r="M1426">
        <v>89</v>
      </c>
      <c r="Q1426" s="219">
        <v>7.63</v>
      </c>
      <c r="S1426" s="219">
        <v>0.04</v>
      </c>
      <c r="T1426" s="219">
        <v>2144</v>
      </c>
      <c r="V1426" s="219">
        <v>67</v>
      </c>
      <c r="W1426" s="219">
        <v>2021</v>
      </c>
      <c r="Y1426" s="219">
        <v>56</v>
      </c>
      <c r="AC1426">
        <v>1.59</v>
      </c>
      <c r="AE1426">
        <v>0.18</v>
      </c>
      <c r="AT1426" s="219">
        <v>27.2</v>
      </c>
      <c r="AV1426" s="219">
        <v>0.3</v>
      </c>
      <c r="AW1426" s="219">
        <v>37.54</v>
      </c>
      <c r="AY1426" s="219">
        <v>1.31</v>
      </c>
      <c r="AZ1426">
        <v>4</v>
      </c>
      <c r="BA1426">
        <v>1.0000000000000158E-2</v>
      </c>
      <c r="BB1426">
        <v>6.5294192165590473E-2</v>
      </c>
      <c r="BD1426" t="s">
        <v>16138</v>
      </c>
    </row>
    <row r="1427" spans="1:56" ht="18" x14ac:dyDescent="0.25">
      <c r="A1427" t="s">
        <v>16139</v>
      </c>
      <c r="B1427">
        <v>1</v>
      </c>
      <c r="C1427" t="s">
        <v>200</v>
      </c>
      <c r="D1427" s="352" t="s">
        <v>9592</v>
      </c>
      <c r="E1427" s="352" t="s">
        <v>9596</v>
      </c>
      <c r="F1427" s="352">
        <v>2022</v>
      </c>
      <c r="G1427" s="352" t="s">
        <v>16162</v>
      </c>
      <c r="H1427" s="352" t="s">
        <v>11553</v>
      </c>
      <c r="I1427" s="352" t="s">
        <v>14083</v>
      </c>
      <c r="J1427" s="352" t="s">
        <v>14439</v>
      </c>
      <c r="K1427">
        <v>548.11039034121586</v>
      </c>
      <c r="L1427">
        <v>39.5</v>
      </c>
      <c r="Q1427" s="219">
        <v>8.0500000000000007</v>
      </c>
      <c r="R1427" s="219">
        <v>3.1622776601683791E-2</v>
      </c>
      <c r="T1427" s="219">
        <v>2315</v>
      </c>
      <c r="U1427" s="219">
        <v>18.439088914585774</v>
      </c>
      <c r="W1427">
        <v>2798.7286399363552</v>
      </c>
      <c r="X1427">
        <v>25.5</v>
      </c>
      <c r="AC1427">
        <v>5.3037722424704477</v>
      </c>
      <c r="AD1427">
        <v>0.25</v>
      </c>
      <c r="AO1427">
        <v>500</v>
      </c>
      <c r="AT1427">
        <v>27.35</v>
      </c>
      <c r="AV1427">
        <v>0.22360679774997899</v>
      </c>
      <c r="AZ1427">
        <v>6</v>
      </c>
      <c r="BA1427" s="183">
        <v>2.6</v>
      </c>
      <c r="BB1427">
        <v>0.25</v>
      </c>
      <c r="BD1427" t="s">
        <v>17215</v>
      </c>
    </row>
    <row r="1428" spans="1:56" ht="18" x14ac:dyDescent="0.25">
      <c r="B1428">
        <v>1</v>
      </c>
      <c r="C1428" t="s">
        <v>14538</v>
      </c>
      <c r="D1428" s="352" t="s">
        <v>10253</v>
      </c>
      <c r="E1428" s="352" t="s">
        <v>10257</v>
      </c>
      <c r="F1428" s="352">
        <v>2016</v>
      </c>
      <c r="G1428" s="352" t="s">
        <v>16162</v>
      </c>
      <c r="H1428" s="352" t="s">
        <v>11553</v>
      </c>
      <c r="I1428" s="352" t="s">
        <v>14083</v>
      </c>
      <c r="J1428" s="352" t="s">
        <v>14439</v>
      </c>
      <c r="K1428">
        <v>613.78334939944409</v>
      </c>
      <c r="L1428">
        <v>36.5</v>
      </c>
      <c r="Q1428" s="219">
        <v>8.01</v>
      </c>
      <c r="R1428" s="219">
        <v>4.2426406871192854E-2</v>
      </c>
      <c r="T1428" s="219">
        <v>2317</v>
      </c>
      <c r="U1428" s="219">
        <v>20.808652046684813</v>
      </c>
      <c r="W1428">
        <v>2803.6784765732323</v>
      </c>
      <c r="X1428">
        <v>23</v>
      </c>
      <c r="AC1428">
        <v>5.3740115370177612</v>
      </c>
      <c r="AD1428">
        <v>0.2</v>
      </c>
      <c r="AO1428">
        <v>500</v>
      </c>
      <c r="AT1428">
        <v>30.1</v>
      </c>
      <c r="AV1428">
        <v>0.67082039324993692</v>
      </c>
      <c r="AZ1428">
        <v>6</v>
      </c>
      <c r="BA1428" s="183">
        <v>2.87</v>
      </c>
      <c r="BB1428">
        <v>0.19</v>
      </c>
      <c r="BD1428" t="s">
        <v>17215</v>
      </c>
    </row>
    <row r="1429" spans="1:56" ht="18" x14ac:dyDescent="0.25">
      <c r="B1429">
        <v>1</v>
      </c>
      <c r="C1429" t="s">
        <v>14538</v>
      </c>
      <c r="G1429" s="352" t="s">
        <v>16162</v>
      </c>
      <c r="H1429" s="352" t="s">
        <v>11553</v>
      </c>
      <c r="I1429" s="352" t="s">
        <v>14083</v>
      </c>
      <c r="J1429" s="352" t="s">
        <v>14439</v>
      </c>
      <c r="K1429">
        <v>1414.9208458426217</v>
      </c>
      <c r="L1429">
        <v>28.5</v>
      </c>
      <c r="Q1429" s="219">
        <v>7.7</v>
      </c>
      <c r="R1429" s="219">
        <v>1.4142135623730951E-2</v>
      </c>
      <c r="T1429" s="219">
        <v>2314</v>
      </c>
      <c r="U1429" s="219">
        <v>25</v>
      </c>
      <c r="W1429">
        <v>3058.2375643497676</v>
      </c>
      <c r="X1429">
        <v>19.5</v>
      </c>
      <c r="AC1429">
        <v>2.6870057685088806</v>
      </c>
      <c r="AD1429">
        <v>0.1</v>
      </c>
      <c r="AO1429">
        <v>500</v>
      </c>
      <c r="AT1429">
        <v>27.25</v>
      </c>
      <c r="AV1429">
        <v>0.70710678118654757</v>
      </c>
      <c r="AZ1429">
        <v>6</v>
      </c>
      <c r="BA1429" s="183">
        <v>2.1800000000000002</v>
      </c>
      <c r="BB1429">
        <v>0.34</v>
      </c>
      <c r="BD1429" t="s">
        <v>17215</v>
      </c>
    </row>
    <row r="1430" spans="1:56" ht="18" x14ac:dyDescent="0.25">
      <c r="B1430">
        <v>1</v>
      </c>
      <c r="C1430" t="s">
        <v>14538</v>
      </c>
      <c r="G1430" s="352" t="s">
        <v>16162</v>
      </c>
      <c r="H1430" s="352" t="s">
        <v>11553</v>
      </c>
      <c r="I1430" s="352" t="s">
        <v>14083</v>
      </c>
      <c r="J1430" s="352" t="s">
        <v>14439</v>
      </c>
      <c r="K1430">
        <v>1507.6179887491394</v>
      </c>
      <c r="L1430">
        <v>31</v>
      </c>
      <c r="Q1430" s="219">
        <v>7.68</v>
      </c>
      <c r="R1430" s="219">
        <v>2.2360679774997897E-2</v>
      </c>
      <c r="T1430" s="219">
        <v>2318</v>
      </c>
      <c r="U1430" s="219">
        <v>18.867962264113206</v>
      </c>
      <c r="W1430">
        <v>3053.9949246847154</v>
      </c>
      <c r="X1430">
        <v>14.5</v>
      </c>
      <c r="AC1430">
        <v>2.9698484809834995</v>
      </c>
      <c r="AD1430">
        <v>0.1</v>
      </c>
      <c r="AO1430">
        <v>500</v>
      </c>
      <c r="AT1430">
        <v>30.049999999999997</v>
      </c>
      <c r="AV1430">
        <v>0.72111025509279791</v>
      </c>
      <c r="AZ1430">
        <v>6</v>
      </c>
      <c r="BA1430" s="183">
        <v>1.92</v>
      </c>
      <c r="BB1430">
        <v>0.13</v>
      </c>
      <c r="BD1430" t="s">
        <v>17215</v>
      </c>
    </row>
    <row r="1431" spans="1:56" ht="18" x14ac:dyDescent="0.25">
      <c r="B1431">
        <v>1</v>
      </c>
      <c r="C1431" t="s">
        <v>14538</v>
      </c>
      <c r="G1431" s="352" t="s">
        <v>16162</v>
      </c>
      <c r="H1431" s="352" t="s">
        <v>11553</v>
      </c>
      <c r="I1431" s="352" t="s">
        <v>14083</v>
      </c>
      <c r="J1431" s="352" t="s">
        <v>14439</v>
      </c>
      <c r="K1431">
        <v>548.11039034121586</v>
      </c>
      <c r="L1431">
        <v>39.5</v>
      </c>
      <c r="Q1431" s="219">
        <v>8.0500000000000007</v>
      </c>
      <c r="R1431" s="219">
        <v>3.1622776601683791E-2</v>
      </c>
      <c r="T1431" s="219">
        <v>2315</v>
      </c>
      <c r="U1431" s="219">
        <v>3.1622776601683791E-2</v>
      </c>
      <c r="W1431">
        <v>2798.7286399363552</v>
      </c>
      <c r="X1431">
        <v>25.5</v>
      </c>
      <c r="AC1431">
        <v>5.3037722424704477</v>
      </c>
      <c r="AD1431">
        <v>0.25</v>
      </c>
      <c r="AO1431">
        <v>500</v>
      </c>
      <c r="AT1431">
        <v>27.35</v>
      </c>
      <c r="AV1431">
        <v>0.22360679774997899</v>
      </c>
      <c r="AZ1431">
        <v>6</v>
      </c>
      <c r="BA1431" s="183">
        <v>1.99</v>
      </c>
      <c r="BB1431">
        <v>0.25</v>
      </c>
      <c r="BD1431" t="s">
        <v>17215</v>
      </c>
    </row>
    <row r="1432" spans="1:56" ht="18" x14ac:dyDescent="0.25">
      <c r="B1432">
        <v>1</v>
      </c>
      <c r="C1432" t="s">
        <v>14538</v>
      </c>
      <c r="G1432" s="352" t="s">
        <v>16162</v>
      </c>
      <c r="H1432" s="352" t="s">
        <v>11553</v>
      </c>
      <c r="I1432" s="352" t="s">
        <v>14083</v>
      </c>
      <c r="J1432" s="352" t="s">
        <v>14439</v>
      </c>
      <c r="K1432">
        <v>613.78334939944409</v>
      </c>
      <c r="L1432">
        <v>36.5</v>
      </c>
      <c r="Q1432" s="219">
        <v>8.01</v>
      </c>
      <c r="R1432" s="219">
        <v>4.2426406871192854E-2</v>
      </c>
      <c r="T1432" s="219">
        <v>2317</v>
      </c>
      <c r="U1432" s="219">
        <v>4.2426406871192854E-2</v>
      </c>
      <c r="W1432">
        <v>2803.6784765732323</v>
      </c>
      <c r="X1432">
        <v>23</v>
      </c>
      <c r="AC1432">
        <v>5.3740115370177612</v>
      </c>
      <c r="AD1432">
        <v>0.2</v>
      </c>
      <c r="AO1432">
        <v>500</v>
      </c>
      <c r="AT1432">
        <v>30.1</v>
      </c>
      <c r="AV1432">
        <v>0.67082039324993692</v>
      </c>
      <c r="AZ1432">
        <v>6</v>
      </c>
      <c r="BA1432" s="183">
        <v>1.97</v>
      </c>
      <c r="BB1432">
        <v>0.15</v>
      </c>
      <c r="BD1432" t="s">
        <v>17215</v>
      </c>
    </row>
    <row r="1433" spans="1:56" ht="18" x14ac:dyDescent="0.25">
      <c r="B1433">
        <v>1</v>
      </c>
      <c r="C1433" t="s">
        <v>14538</v>
      </c>
      <c r="G1433" s="352" t="s">
        <v>16162</v>
      </c>
      <c r="H1433" s="352" t="s">
        <v>11553</v>
      </c>
      <c r="I1433" s="352" t="s">
        <v>14083</v>
      </c>
      <c r="J1433" s="352" t="s">
        <v>14439</v>
      </c>
      <c r="K1433">
        <v>1414.9208458426217</v>
      </c>
      <c r="L1433">
        <v>28.5</v>
      </c>
      <c r="Q1433" s="219">
        <v>7.7</v>
      </c>
      <c r="R1433" s="219">
        <v>1.4142135623730951E-2</v>
      </c>
      <c r="T1433" s="219">
        <v>2314</v>
      </c>
      <c r="U1433" s="219">
        <v>1.4142135623730951E-2</v>
      </c>
      <c r="W1433">
        <v>3058.2375643497676</v>
      </c>
      <c r="X1433">
        <v>19.5</v>
      </c>
      <c r="AC1433">
        <v>2.6870057685088806</v>
      </c>
      <c r="AD1433">
        <v>0.1</v>
      </c>
      <c r="AO1433">
        <v>500</v>
      </c>
      <c r="AT1433">
        <v>27.25</v>
      </c>
      <c r="AV1433">
        <v>0.70710678118654757</v>
      </c>
      <c r="AZ1433">
        <v>6</v>
      </c>
      <c r="BA1433" s="183">
        <v>1.54</v>
      </c>
      <c r="BB1433">
        <v>0.13</v>
      </c>
      <c r="BD1433" t="s">
        <v>17215</v>
      </c>
    </row>
    <row r="1434" spans="1:56" ht="18" x14ac:dyDescent="0.25">
      <c r="B1434">
        <v>1</v>
      </c>
      <c r="C1434" t="s">
        <v>14538</v>
      </c>
      <c r="G1434" s="352" t="s">
        <v>16162</v>
      </c>
      <c r="H1434" s="352" t="s">
        <v>11553</v>
      </c>
      <c r="I1434" s="352" t="s">
        <v>14083</v>
      </c>
      <c r="J1434" s="352" t="s">
        <v>14439</v>
      </c>
      <c r="K1434">
        <v>1507.6179887491394</v>
      </c>
      <c r="L1434">
        <v>31</v>
      </c>
      <c r="Q1434" s="219">
        <v>7.68</v>
      </c>
      <c r="R1434" s="219">
        <v>2.2360679774997897E-2</v>
      </c>
      <c r="T1434" s="219">
        <v>2318</v>
      </c>
      <c r="U1434" s="219">
        <v>2.2360679774997897E-2</v>
      </c>
      <c r="W1434">
        <v>3053.9949246847154</v>
      </c>
      <c r="X1434">
        <v>14.5</v>
      </c>
      <c r="AC1434">
        <v>2.9698484809834995</v>
      </c>
      <c r="AD1434">
        <v>0.1</v>
      </c>
      <c r="AO1434">
        <v>500</v>
      </c>
      <c r="AT1434">
        <v>30.049999999999997</v>
      </c>
      <c r="AV1434">
        <v>0.72111025509279791</v>
      </c>
      <c r="AZ1434">
        <v>6</v>
      </c>
      <c r="BA1434" s="183">
        <v>1.54</v>
      </c>
      <c r="BB1434">
        <v>0.32</v>
      </c>
      <c r="BD1434" t="s">
        <v>17215</v>
      </c>
    </row>
    <row r="1435" spans="1:56" ht="18" x14ac:dyDescent="0.25">
      <c r="B1435">
        <v>1</v>
      </c>
      <c r="C1435" t="s">
        <v>14538</v>
      </c>
      <c r="G1435" s="352" t="s">
        <v>16162</v>
      </c>
      <c r="H1435" s="352" t="s">
        <v>11553</v>
      </c>
      <c r="I1435" s="352" t="s">
        <v>14083</v>
      </c>
      <c r="J1435" s="352" t="s">
        <v>14439</v>
      </c>
      <c r="K1435">
        <v>548.11039034121586</v>
      </c>
      <c r="L1435">
        <v>39.5</v>
      </c>
      <c r="Q1435" s="219">
        <v>8.0500000000000007</v>
      </c>
      <c r="R1435" s="219">
        <v>3.1622776601683791E-2</v>
      </c>
      <c r="T1435" s="219">
        <v>2315</v>
      </c>
      <c r="U1435" s="219">
        <v>3.1622776601683791E-2</v>
      </c>
      <c r="W1435">
        <v>2798.7286399363552</v>
      </c>
      <c r="X1435">
        <v>25.5</v>
      </c>
      <c r="AC1435">
        <v>5.3037722424704477</v>
      </c>
      <c r="AD1435">
        <v>0.25</v>
      </c>
      <c r="AO1435">
        <v>500</v>
      </c>
      <c r="AT1435">
        <v>27.35</v>
      </c>
      <c r="AV1435">
        <v>0.22360679774997899</v>
      </c>
      <c r="AZ1435">
        <v>6</v>
      </c>
      <c r="BA1435" s="183">
        <v>2.35</v>
      </c>
      <c r="BB1435">
        <v>0.21</v>
      </c>
      <c r="BD1435" t="s">
        <v>17215</v>
      </c>
    </row>
    <row r="1436" spans="1:56" ht="18" x14ac:dyDescent="0.25">
      <c r="B1436">
        <v>1</v>
      </c>
      <c r="C1436" t="s">
        <v>14538</v>
      </c>
      <c r="G1436" s="352" t="s">
        <v>16162</v>
      </c>
      <c r="H1436" s="352" t="s">
        <v>11553</v>
      </c>
      <c r="I1436" s="352" t="s">
        <v>14083</v>
      </c>
      <c r="J1436" s="352" t="s">
        <v>14439</v>
      </c>
      <c r="K1436">
        <v>613.78334939944409</v>
      </c>
      <c r="L1436">
        <v>36.5</v>
      </c>
      <c r="Q1436" s="219">
        <v>8.01</v>
      </c>
      <c r="R1436" s="219">
        <v>4.2426406871192854E-2</v>
      </c>
      <c r="T1436" s="219">
        <v>2317</v>
      </c>
      <c r="U1436" s="219">
        <v>4.2426406871192854E-2</v>
      </c>
      <c r="W1436">
        <v>2803.6784765732323</v>
      </c>
      <c r="X1436">
        <v>23</v>
      </c>
      <c r="AC1436">
        <v>5.3740115370177612</v>
      </c>
      <c r="AD1436">
        <v>0.2</v>
      </c>
      <c r="AO1436">
        <v>500</v>
      </c>
      <c r="AT1436">
        <v>30.1</v>
      </c>
      <c r="AV1436">
        <v>0.67082039324993692</v>
      </c>
      <c r="AZ1436">
        <v>6</v>
      </c>
      <c r="BA1436" s="183">
        <v>2.2000000000000002</v>
      </c>
      <c r="BB1436">
        <v>0.28999999999999998</v>
      </c>
      <c r="BD1436" t="s">
        <v>17215</v>
      </c>
    </row>
    <row r="1437" spans="1:56" ht="18" x14ac:dyDescent="0.25">
      <c r="B1437">
        <v>1</v>
      </c>
      <c r="C1437" t="s">
        <v>14538</v>
      </c>
      <c r="G1437" s="352" t="s">
        <v>16162</v>
      </c>
      <c r="H1437" s="352" t="s">
        <v>11553</v>
      </c>
      <c r="I1437" s="352" t="s">
        <v>14083</v>
      </c>
      <c r="J1437" s="352" t="s">
        <v>14439</v>
      </c>
      <c r="K1437">
        <v>1414.9208458426217</v>
      </c>
      <c r="L1437">
        <v>28.5</v>
      </c>
      <c r="Q1437" s="219">
        <v>7.7</v>
      </c>
      <c r="R1437" s="219">
        <v>1.4142135623730951E-2</v>
      </c>
      <c r="T1437" s="219">
        <v>2314</v>
      </c>
      <c r="U1437" s="219">
        <v>1.4142135623730951E-2</v>
      </c>
      <c r="W1437">
        <v>3058.2375643497676</v>
      </c>
      <c r="X1437">
        <v>19.5</v>
      </c>
      <c r="AC1437">
        <v>2.6870057685088806</v>
      </c>
      <c r="AD1437">
        <v>0.1</v>
      </c>
      <c r="AO1437">
        <v>500</v>
      </c>
      <c r="AT1437">
        <v>27.25</v>
      </c>
      <c r="AV1437">
        <v>0.70710678118654757</v>
      </c>
      <c r="AZ1437">
        <v>6</v>
      </c>
      <c r="BA1437" s="183">
        <v>1.8</v>
      </c>
      <c r="BB1437">
        <v>0.23</v>
      </c>
      <c r="BD1437" t="s">
        <v>17215</v>
      </c>
    </row>
    <row r="1438" spans="1:56" ht="18" x14ac:dyDescent="0.25">
      <c r="B1438">
        <v>1</v>
      </c>
      <c r="C1438" t="s">
        <v>14538</v>
      </c>
      <c r="G1438" s="352" t="s">
        <v>16162</v>
      </c>
      <c r="H1438" s="352" t="s">
        <v>11553</v>
      </c>
      <c r="I1438" s="352" t="s">
        <v>14083</v>
      </c>
      <c r="J1438" s="352" t="s">
        <v>14439</v>
      </c>
      <c r="K1438">
        <v>1507.6179887491394</v>
      </c>
      <c r="L1438">
        <v>31</v>
      </c>
      <c r="Q1438" s="219">
        <v>7.68</v>
      </c>
      <c r="R1438" s="219">
        <v>2.2360679774997897E-2</v>
      </c>
      <c r="T1438" s="219">
        <v>2318</v>
      </c>
      <c r="U1438" s="219">
        <v>2.2360679774997897E-2</v>
      </c>
      <c r="W1438">
        <v>3053.9949246847154</v>
      </c>
      <c r="X1438">
        <v>14.5</v>
      </c>
      <c r="AC1438">
        <v>2.9698484809834995</v>
      </c>
      <c r="AD1438">
        <v>0.1</v>
      </c>
      <c r="AO1438">
        <v>500</v>
      </c>
      <c r="AT1438">
        <v>30.049999999999997</v>
      </c>
      <c r="AV1438">
        <v>0.72111025509279791</v>
      </c>
      <c r="AZ1438">
        <v>6</v>
      </c>
      <c r="BA1438" s="183">
        <v>1.45</v>
      </c>
      <c r="BB1438">
        <v>0.11</v>
      </c>
      <c r="BD1438" t="s">
        <v>17215</v>
      </c>
    </row>
    <row r="1439" spans="1:56" ht="18" x14ac:dyDescent="0.25">
      <c r="B1439">
        <v>1</v>
      </c>
      <c r="C1439" t="s">
        <v>14538</v>
      </c>
      <c r="G1439" s="352" t="s">
        <v>16162</v>
      </c>
      <c r="H1439" s="352" t="s">
        <v>11553</v>
      </c>
      <c r="I1439" s="352" t="s">
        <v>14083</v>
      </c>
      <c r="J1439" s="352" t="s">
        <v>14439</v>
      </c>
      <c r="K1439">
        <v>548.11039034121586</v>
      </c>
      <c r="L1439">
        <v>39.5</v>
      </c>
      <c r="Q1439" s="219">
        <v>8.0500000000000007</v>
      </c>
      <c r="R1439" s="219">
        <v>3.1622776601683791E-2</v>
      </c>
      <c r="T1439" s="219">
        <v>2315</v>
      </c>
      <c r="U1439" s="219">
        <v>3.1622776601683791E-2</v>
      </c>
      <c r="W1439">
        <v>2798.7286399363552</v>
      </c>
      <c r="X1439">
        <v>25.5</v>
      </c>
      <c r="AC1439">
        <v>5.3037722424704477</v>
      </c>
      <c r="AD1439">
        <v>0.25</v>
      </c>
      <c r="AO1439">
        <v>500</v>
      </c>
      <c r="AT1439">
        <v>27.35</v>
      </c>
      <c r="AV1439">
        <v>0.22360679774997899</v>
      </c>
      <c r="AZ1439">
        <v>6</v>
      </c>
      <c r="BA1439" s="183">
        <v>3.37</v>
      </c>
      <c r="BB1439">
        <v>0.32</v>
      </c>
      <c r="BD1439" t="s">
        <v>17215</v>
      </c>
    </row>
    <row r="1440" spans="1:56" ht="18" x14ac:dyDescent="0.25">
      <c r="B1440">
        <v>1</v>
      </c>
      <c r="C1440" t="s">
        <v>14538</v>
      </c>
      <c r="G1440" s="352" t="s">
        <v>16162</v>
      </c>
      <c r="H1440" s="352" t="s">
        <v>11553</v>
      </c>
      <c r="I1440" s="352" t="s">
        <v>14083</v>
      </c>
      <c r="J1440" s="352" t="s">
        <v>14439</v>
      </c>
      <c r="K1440">
        <v>613.78334939944409</v>
      </c>
      <c r="L1440">
        <v>36.5</v>
      </c>
      <c r="Q1440" s="219">
        <v>8.01</v>
      </c>
      <c r="R1440" s="219">
        <v>4.2426406871192854E-2</v>
      </c>
      <c r="T1440" s="219">
        <v>2317</v>
      </c>
      <c r="U1440" s="219">
        <v>4.2426406871192854E-2</v>
      </c>
      <c r="W1440">
        <v>2803.6784765732323</v>
      </c>
      <c r="X1440">
        <v>23</v>
      </c>
      <c r="AC1440">
        <v>5.3740115370177612</v>
      </c>
      <c r="AD1440">
        <v>0.2</v>
      </c>
      <c r="AO1440">
        <v>500</v>
      </c>
      <c r="AT1440">
        <v>30.1</v>
      </c>
      <c r="AV1440">
        <v>0.67082039324993692</v>
      </c>
      <c r="AZ1440">
        <v>6</v>
      </c>
      <c r="BA1440" s="183">
        <v>2.3199999999999998</v>
      </c>
      <c r="BB1440">
        <v>0.23</v>
      </c>
      <c r="BD1440" t="s">
        <v>17215</v>
      </c>
    </row>
    <row r="1441" spans="1:56" ht="18" x14ac:dyDescent="0.25">
      <c r="B1441">
        <v>1</v>
      </c>
      <c r="C1441" t="s">
        <v>14538</v>
      </c>
      <c r="G1441" s="352" t="s">
        <v>16162</v>
      </c>
      <c r="H1441" s="352" t="s">
        <v>11553</v>
      </c>
      <c r="I1441" s="352" t="s">
        <v>14083</v>
      </c>
      <c r="J1441" s="352" t="s">
        <v>14439</v>
      </c>
      <c r="K1441">
        <v>1414.9208458426217</v>
      </c>
      <c r="L1441">
        <v>28.5</v>
      </c>
      <c r="Q1441" s="219">
        <v>7.7</v>
      </c>
      <c r="R1441" s="219">
        <v>1.4142135623730951E-2</v>
      </c>
      <c r="T1441" s="219">
        <v>2314</v>
      </c>
      <c r="U1441" s="219">
        <v>1.4142135623730951E-2</v>
      </c>
      <c r="W1441">
        <v>3058.2375643497676</v>
      </c>
      <c r="X1441">
        <v>19.5</v>
      </c>
      <c r="AC1441">
        <v>2.6870057685088806</v>
      </c>
      <c r="AD1441">
        <v>0.1</v>
      </c>
      <c r="AO1441">
        <v>500</v>
      </c>
      <c r="AT1441">
        <v>27.25</v>
      </c>
      <c r="AV1441">
        <v>0.70710678118654757</v>
      </c>
      <c r="AZ1441">
        <v>6</v>
      </c>
      <c r="BA1441" s="183">
        <v>2.5299999999999998</v>
      </c>
      <c r="BB1441">
        <v>0.28000000000000003</v>
      </c>
      <c r="BD1441" t="s">
        <v>17215</v>
      </c>
    </row>
    <row r="1442" spans="1:56" ht="18" x14ac:dyDescent="0.25">
      <c r="B1442">
        <v>1</v>
      </c>
      <c r="C1442" t="s">
        <v>14538</v>
      </c>
      <c r="G1442" s="352" t="s">
        <v>16162</v>
      </c>
      <c r="H1442" s="352" t="s">
        <v>11553</v>
      </c>
      <c r="I1442" s="352" t="s">
        <v>14083</v>
      </c>
      <c r="J1442" s="352" t="s">
        <v>14439</v>
      </c>
      <c r="K1442">
        <v>1507.6179887491394</v>
      </c>
      <c r="L1442">
        <v>31</v>
      </c>
      <c r="Q1442" s="219">
        <v>7.68</v>
      </c>
      <c r="R1442" s="219">
        <v>2.2360679774997897E-2</v>
      </c>
      <c r="T1442" s="219">
        <v>2318</v>
      </c>
      <c r="U1442" s="219">
        <v>2.2360679774997897E-2</v>
      </c>
      <c r="W1442">
        <v>3053.9949246847154</v>
      </c>
      <c r="X1442">
        <v>14.5</v>
      </c>
      <c r="AC1442">
        <v>2.9698484809834995</v>
      </c>
      <c r="AD1442">
        <v>0.1</v>
      </c>
      <c r="AO1442">
        <v>500</v>
      </c>
      <c r="AT1442">
        <v>30.049999999999997</v>
      </c>
      <c r="AV1442">
        <v>0.72111025509279791</v>
      </c>
      <c r="AZ1442">
        <v>6</v>
      </c>
      <c r="BA1442" s="183">
        <v>1.71</v>
      </c>
      <c r="BB1442">
        <v>0.18</v>
      </c>
      <c r="BD1442" t="s">
        <v>17215</v>
      </c>
    </row>
    <row r="1443" spans="1:56" x14ac:dyDescent="0.2">
      <c r="A1443" t="s">
        <v>17211</v>
      </c>
      <c r="B1443">
        <v>0</v>
      </c>
      <c r="C1443" t="s">
        <v>12265</v>
      </c>
      <c r="D1443" s="352" t="s">
        <v>10375</v>
      </c>
      <c r="E1443" s="352" t="s">
        <v>10379</v>
      </c>
      <c r="F1443" s="352">
        <v>2022</v>
      </c>
      <c r="G1443" s="352" t="s">
        <v>12825</v>
      </c>
      <c r="H1443" s="352" t="s">
        <v>11553</v>
      </c>
      <c r="I1443" t="s">
        <v>16182</v>
      </c>
      <c r="J1443" s="352" t="s">
        <v>14439</v>
      </c>
      <c r="AT1443" s="219">
        <v>27</v>
      </c>
      <c r="AU1443" s="219">
        <v>0</v>
      </c>
      <c r="AZ1443">
        <v>4</v>
      </c>
      <c r="BA1443">
        <v>6.14130434782608E-2</v>
      </c>
      <c r="BB1443">
        <v>1.9565217391304394E-2</v>
      </c>
      <c r="BD1443" t="s">
        <v>16178</v>
      </c>
    </row>
    <row r="1444" spans="1:56" x14ac:dyDescent="0.2">
      <c r="B1444">
        <v>0</v>
      </c>
      <c r="C1444" t="s">
        <v>12265</v>
      </c>
      <c r="G1444" s="352" t="s">
        <v>12825</v>
      </c>
      <c r="H1444" s="352" t="s">
        <v>11553</v>
      </c>
      <c r="I1444" t="s">
        <v>16183</v>
      </c>
      <c r="J1444" s="352" t="s">
        <v>14439</v>
      </c>
      <c r="AT1444" s="219">
        <v>27</v>
      </c>
      <c r="AU1444" s="219">
        <v>0</v>
      </c>
      <c r="AZ1444">
        <v>4</v>
      </c>
      <c r="BA1444">
        <v>9.4021739130434795E-2</v>
      </c>
      <c r="BB1444">
        <v>1.1413043478260207E-2</v>
      </c>
      <c r="BD1444" t="s">
        <v>16178</v>
      </c>
    </row>
    <row r="1445" spans="1:56" x14ac:dyDescent="0.2">
      <c r="B1445">
        <v>0</v>
      </c>
      <c r="C1445" t="s">
        <v>12265</v>
      </c>
      <c r="G1445" s="352" t="s">
        <v>12825</v>
      </c>
      <c r="H1445" s="352" t="s">
        <v>11553</v>
      </c>
      <c r="I1445" t="s">
        <v>16182</v>
      </c>
      <c r="J1445" s="352" t="s">
        <v>14439</v>
      </c>
      <c r="AT1445" s="219">
        <v>27</v>
      </c>
      <c r="AU1445" s="219">
        <v>0</v>
      </c>
      <c r="AZ1445">
        <v>4</v>
      </c>
      <c r="BA1445">
        <v>3.6956521739130402E-2</v>
      </c>
      <c r="BB1445">
        <v>9.239130434782597E-3</v>
      </c>
      <c r="BD1445" t="s">
        <v>16178</v>
      </c>
    </row>
    <row r="1446" spans="1:56" x14ac:dyDescent="0.2">
      <c r="B1446">
        <v>0</v>
      </c>
      <c r="C1446" t="s">
        <v>12265</v>
      </c>
      <c r="G1446" s="352" t="s">
        <v>12825</v>
      </c>
      <c r="H1446" s="352" t="s">
        <v>11553</v>
      </c>
      <c r="I1446" t="s">
        <v>16183</v>
      </c>
      <c r="J1446" s="352" t="s">
        <v>14439</v>
      </c>
      <c r="AT1446" s="219">
        <v>27</v>
      </c>
      <c r="AU1446" s="219">
        <v>0</v>
      </c>
      <c r="AZ1446">
        <v>4</v>
      </c>
      <c r="BA1446">
        <v>0.103260869565217</v>
      </c>
      <c r="BB1446">
        <v>2.7717391304347985E-2</v>
      </c>
      <c r="BD1446" t="s">
        <v>16178</v>
      </c>
    </row>
    <row r="1447" spans="1:56" x14ac:dyDescent="0.2">
      <c r="B1447">
        <v>0</v>
      </c>
      <c r="C1447" t="s">
        <v>12265</v>
      </c>
      <c r="G1447" s="352" t="s">
        <v>12825</v>
      </c>
      <c r="H1447" s="352" t="s">
        <v>11553</v>
      </c>
      <c r="I1447" t="s">
        <v>16182</v>
      </c>
      <c r="J1447" s="352" t="s">
        <v>14439</v>
      </c>
      <c r="AT1447" s="219">
        <v>30</v>
      </c>
      <c r="AU1447" s="219">
        <v>0.55470019622522915</v>
      </c>
      <c r="AZ1447">
        <v>4</v>
      </c>
      <c r="BA1447">
        <v>-7.0108695652173897E-2</v>
      </c>
      <c r="BB1447">
        <v>2.5543478260869598E-2</v>
      </c>
      <c r="BD1447" t="s">
        <v>16178</v>
      </c>
    </row>
    <row r="1448" spans="1:56" x14ac:dyDescent="0.2">
      <c r="B1448">
        <v>0</v>
      </c>
      <c r="C1448" t="s">
        <v>12265</v>
      </c>
      <c r="G1448" s="352" t="s">
        <v>12825</v>
      </c>
      <c r="H1448" s="352" t="s">
        <v>11553</v>
      </c>
      <c r="I1448" t="s">
        <v>16183</v>
      </c>
      <c r="J1448" s="352" t="s">
        <v>14439</v>
      </c>
      <c r="K1448" s="183"/>
      <c r="L1448" s="183"/>
      <c r="AT1448" s="219">
        <v>30</v>
      </c>
      <c r="AU1448" s="219">
        <v>0.55470019622522915</v>
      </c>
      <c r="AZ1448">
        <v>4</v>
      </c>
      <c r="BA1448">
        <v>4.1847826086956502E-2</v>
      </c>
      <c r="BB1448">
        <v>2.4999999999999994E-2</v>
      </c>
      <c r="BD1448" t="s">
        <v>16178</v>
      </c>
    </row>
    <row r="1449" spans="1:56" x14ac:dyDescent="0.2">
      <c r="B1449">
        <v>0</v>
      </c>
      <c r="C1449" t="s">
        <v>12265</v>
      </c>
      <c r="G1449" s="352" t="s">
        <v>12825</v>
      </c>
      <c r="H1449" s="352" t="s">
        <v>11553</v>
      </c>
      <c r="I1449" t="s">
        <v>16182</v>
      </c>
      <c r="J1449" s="352" t="s">
        <v>14439</v>
      </c>
      <c r="L1449" s="183"/>
      <c r="AT1449" s="219">
        <v>30</v>
      </c>
      <c r="AU1449" s="219">
        <v>0.55470019622522915</v>
      </c>
      <c r="AZ1449">
        <v>4</v>
      </c>
      <c r="BA1449">
        <v>-4.6739130434782603E-2</v>
      </c>
      <c r="BB1449">
        <v>3.8586956521739123E-2</v>
      </c>
      <c r="BD1449" t="s">
        <v>16178</v>
      </c>
    </row>
    <row r="1450" spans="1:56" x14ac:dyDescent="0.2">
      <c r="B1450">
        <v>0</v>
      </c>
      <c r="C1450" t="s">
        <v>12265</v>
      </c>
      <c r="G1450" s="352" t="s">
        <v>12825</v>
      </c>
      <c r="H1450" s="352" t="s">
        <v>11553</v>
      </c>
      <c r="I1450" t="s">
        <v>16183</v>
      </c>
      <c r="J1450" s="352" t="s">
        <v>14439</v>
      </c>
      <c r="L1450" s="183"/>
      <c r="AT1450" s="219">
        <v>30</v>
      </c>
      <c r="AU1450" s="219">
        <v>0.55470019622522915</v>
      </c>
      <c r="AZ1450">
        <v>4</v>
      </c>
      <c r="BA1450">
        <v>4.3478260869565202E-2</v>
      </c>
      <c r="BB1450">
        <v>1.7391304347826E-2</v>
      </c>
      <c r="BD1450" t="s">
        <v>16178</v>
      </c>
    </row>
    <row r="1451" spans="1:56" x14ac:dyDescent="0.2">
      <c r="A1451" t="s">
        <v>16184</v>
      </c>
      <c r="B1451">
        <v>1</v>
      </c>
      <c r="C1451" t="s">
        <v>200</v>
      </c>
      <c r="D1451" s="352" t="s">
        <v>11175</v>
      </c>
      <c r="E1451" s="352" t="s">
        <v>11180</v>
      </c>
      <c r="F1451" s="352">
        <v>2020</v>
      </c>
      <c r="H1451" s="352"/>
      <c r="J1451" s="352"/>
      <c r="L1451" s="183"/>
      <c r="Q1451" s="183"/>
      <c r="R1451" s="183"/>
    </row>
    <row r="1452" spans="1:56" x14ac:dyDescent="0.2">
      <c r="A1452" t="s">
        <v>17173</v>
      </c>
      <c r="B1452">
        <v>1</v>
      </c>
      <c r="C1452" t="s">
        <v>200</v>
      </c>
      <c r="D1452" s="352" t="s">
        <v>11732</v>
      </c>
      <c r="E1452" s="352" t="s">
        <v>11737</v>
      </c>
      <c r="F1452" s="352">
        <v>2017</v>
      </c>
      <c r="H1452" s="352"/>
      <c r="J1452" s="352"/>
      <c r="L1452" s="183"/>
    </row>
    <row r="1453" spans="1:56" x14ac:dyDescent="0.2">
      <c r="A1453" t="s">
        <v>17144</v>
      </c>
      <c r="B1453">
        <v>1</v>
      </c>
      <c r="C1453" t="s">
        <v>14538</v>
      </c>
      <c r="D1453" s="352" t="s">
        <v>11761</v>
      </c>
      <c r="E1453" s="352" t="s">
        <v>11766</v>
      </c>
      <c r="F1453" s="352">
        <v>2019</v>
      </c>
      <c r="G1453" t="s">
        <v>17139</v>
      </c>
      <c r="H1453" s="352" t="s">
        <v>11553</v>
      </c>
      <c r="I1453" s="352" t="s">
        <v>17142</v>
      </c>
      <c r="J1453" s="352" t="s">
        <v>12831</v>
      </c>
      <c r="K1453" s="183">
        <v>389</v>
      </c>
      <c r="M1453" s="183">
        <v>24</v>
      </c>
      <c r="Q1453" s="355">
        <v>8.1</v>
      </c>
      <c r="S1453" s="355">
        <v>0.14000000000000001</v>
      </c>
      <c r="T1453" s="355">
        <v>2219</v>
      </c>
      <c r="V1453" s="355">
        <v>26</v>
      </c>
      <c r="W1453" s="183">
        <v>1902</v>
      </c>
      <c r="Y1453" s="183">
        <v>32</v>
      </c>
      <c r="AC1453" s="183">
        <v>3.4</v>
      </c>
      <c r="AE1453" s="183">
        <v>0.06</v>
      </c>
      <c r="AT1453" s="355">
        <v>27</v>
      </c>
      <c r="AV1453" s="355">
        <v>2</v>
      </c>
      <c r="AW1453" s="355">
        <v>34</v>
      </c>
      <c r="AY1453" s="355">
        <v>0.02</v>
      </c>
      <c r="BA1453">
        <v>1.2155172413793099E-2</v>
      </c>
      <c r="BB1453">
        <v>1.1206896551724001E-3</v>
      </c>
      <c r="BD1453" t="s">
        <v>17143</v>
      </c>
    </row>
    <row r="1454" spans="1:56" x14ac:dyDescent="0.2">
      <c r="B1454">
        <v>1</v>
      </c>
      <c r="C1454" t="s">
        <v>14538</v>
      </c>
      <c r="G1454" t="s">
        <v>17139</v>
      </c>
      <c r="H1454" s="352" t="s">
        <v>11553</v>
      </c>
      <c r="I1454" s="352" t="s">
        <v>17142</v>
      </c>
      <c r="J1454" s="352" t="s">
        <v>12831</v>
      </c>
      <c r="K1454" s="183">
        <v>1214</v>
      </c>
      <c r="M1454" s="183">
        <v>102</v>
      </c>
      <c r="Q1454" s="355">
        <v>7.5</v>
      </c>
      <c r="S1454" s="355">
        <v>0.18</v>
      </c>
      <c r="T1454" s="355">
        <v>2224</v>
      </c>
      <c r="V1454" s="355">
        <v>31</v>
      </c>
      <c r="W1454" s="183">
        <v>2110</v>
      </c>
      <c r="Y1454" s="183">
        <v>96</v>
      </c>
      <c r="AC1454" s="183">
        <v>1.6</v>
      </c>
      <c r="AE1454" s="183">
        <v>0.1</v>
      </c>
      <c r="AT1454" s="355">
        <v>27</v>
      </c>
      <c r="AV1454" s="355">
        <v>2</v>
      </c>
      <c r="AW1454" s="355">
        <v>34</v>
      </c>
      <c r="AY1454" s="355">
        <v>0.02</v>
      </c>
      <c r="BA1454">
        <v>1.59482758620689E-2</v>
      </c>
      <c r="BB1454">
        <v>1.1206896551724001E-3</v>
      </c>
      <c r="BD1454" t="s">
        <v>17143</v>
      </c>
    </row>
    <row r="1455" spans="1:56" x14ac:dyDescent="0.2">
      <c r="B1455">
        <v>1</v>
      </c>
      <c r="C1455" t="s">
        <v>14538</v>
      </c>
      <c r="G1455" t="s">
        <v>17140</v>
      </c>
      <c r="H1455" s="352" t="s">
        <v>11553</v>
      </c>
      <c r="I1455" s="352" t="s">
        <v>17142</v>
      </c>
      <c r="J1455" s="352" t="s">
        <v>12831</v>
      </c>
      <c r="K1455" s="183">
        <v>389</v>
      </c>
      <c r="M1455" s="183">
        <v>24</v>
      </c>
      <c r="Q1455" s="355">
        <v>8.1</v>
      </c>
      <c r="S1455" s="355">
        <v>0.14000000000000001</v>
      </c>
      <c r="T1455" s="355">
        <v>2219</v>
      </c>
      <c r="V1455" s="355">
        <v>26</v>
      </c>
      <c r="W1455" s="183">
        <v>1902</v>
      </c>
      <c r="Y1455" s="183">
        <v>32</v>
      </c>
      <c r="AC1455" s="183">
        <v>3.4</v>
      </c>
      <c r="AE1455" s="183">
        <v>0.06</v>
      </c>
      <c r="AT1455" s="355">
        <v>27</v>
      </c>
      <c r="AV1455" s="355">
        <v>2</v>
      </c>
      <c r="AW1455" s="355">
        <v>34</v>
      </c>
      <c r="AY1455" s="355">
        <v>0.02</v>
      </c>
      <c r="BA1455">
        <v>1.8103448275862001E-2</v>
      </c>
      <c r="BB1455">
        <v>4.8275862068965988E-3</v>
      </c>
      <c r="BD1455" t="s">
        <v>17143</v>
      </c>
    </row>
    <row r="1456" spans="1:56" x14ac:dyDescent="0.2">
      <c r="B1456">
        <v>1</v>
      </c>
      <c r="C1456" t="s">
        <v>14538</v>
      </c>
      <c r="G1456" t="s">
        <v>17140</v>
      </c>
      <c r="H1456" s="352" t="s">
        <v>11553</v>
      </c>
      <c r="I1456" s="352" t="s">
        <v>17142</v>
      </c>
      <c r="J1456" s="352" t="s">
        <v>12831</v>
      </c>
      <c r="K1456" s="183">
        <v>1214</v>
      </c>
      <c r="M1456" s="183">
        <v>102</v>
      </c>
      <c r="Q1456" s="355">
        <v>7.5</v>
      </c>
      <c r="S1456" s="355">
        <v>0.18</v>
      </c>
      <c r="T1456" s="355">
        <v>2224</v>
      </c>
      <c r="V1456" s="355">
        <v>31</v>
      </c>
      <c r="W1456" s="183">
        <v>2110</v>
      </c>
      <c r="Y1456" s="183">
        <v>96</v>
      </c>
      <c r="AC1456" s="183">
        <v>1.6</v>
      </c>
      <c r="AE1456" s="183">
        <v>0.1</v>
      </c>
      <c r="AT1456" s="355">
        <v>27</v>
      </c>
      <c r="AV1456" s="355">
        <v>2</v>
      </c>
      <c r="AW1456" s="355">
        <v>34</v>
      </c>
      <c r="AY1456" s="355">
        <v>0.02</v>
      </c>
      <c r="BA1456">
        <v>1.5603448275862001E-2</v>
      </c>
      <c r="BB1456">
        <v>6.0344827586209827E-4</v>
      </c>
      <c r="BD1456" t="s">
        <v>17143</v>
      </c>
    </row>
    <row r="1457" spans="1:56" x14ac:dyDescent="0.2">
      <c r="B1457">
        <v>1</v>
      </c>
      <c r="C1457" t="s">
        <v>14538</v>
      </c>
      <c r="D1457" s="352" t="s">
        <v>11923</v>
      </c>
      <c r="E1457" s="352" t="s">
        <v>11927</v>
      </c>
      <c r="F1457" s="352">
        <v>2021</v>
      </c>
      <c r="G1457" t="s">
        <v>17169</v>
      </c>
      <c r="H1457" s="352" t="s">
        <v>11553</v>
      </c>
      <c r="I1457" s="352" t="s">
        <v>17170</v>
      </c>
      <c r="J1457" s="352" t="s">
        <v>14439</v>
      </c>
      <c r="K1457" s="138">
        <v>497.42</v>
      </c>
      <c r="L1457" s="138">
        <v>9.0500000000000007</v>
      </c>
      <c r="Q1457" s="356">
        <v>8.11</v>
      </c>
      <c r="R1457" s="356">
        <v>0.01</v>
      </c>
      <c r="T1457" s="355">
        <v>2610.25</v>
      </c>
      <c r="U1457" s="219">
        <v>45.75</v>
      </c>
      <c r="AC1457" s="138">
        <v>5.84</v>
      </c>
      <c r="AD1457" s="138">
        <v>0.01</v>
      </c>
      <c r="AF1457" s="138">
        <v>13.44</v>
      </c>
      <c r="AG1457" s="138">
        <v>0.24</v>
      </c>
      <c r="AH1457" s="138">
        <v>2030.49</v>
      </c>
      <c r="AI1457" s="138">
        <v>2030.49</v>
      </c>
      <c r="AJ1457" s="138">
        <v>36.950000000000003</v>
      </c>
      <c r="AO1457" s="219">
        <v>150</v>
      </c>
      <c r="AP1457" s="219">
        <v>25</v>
      </c>
      <c r="AT1457" s="356">
        <v>27</v>
      </c>
      <c r="AU1457" s="356">
        <v>0.3</v>
      </c>
      <c r="AW1457" s="356">
        <v>34</v>
      </c>
      <c r="AX1457" s="356">
        <v>0.1</v>
      </c>
      <c r="BA1457" s="357">
        <v>0.18</v>
      </c>
      <c r="BB1457">
        <v>0.05</v>
      </c>
      <c r="BD1457" t="s">
        <v>17168</v>
      </c>
    </row>
    <row r="1458" spans="1:56" x14ac:dyDescent="0.2">
      <c r="B1458">
        <v>1</v>
      </c>
      <c r="C1458" t="s">
        <v>14538</v>
      </c>
      <c r="G1458" t="s">
        <v>17169</v>
      </c>
      <c r="H1458" s="352" t="s">
        <v>11553</v>
      </c>
      <c r="I1458" s="352" t="s">
        <v>17170</v>
      </c>
      <c r="J1458" s="352" t="s">
        <v>14439</v>
      </c>
      <c r="K1458" s="138">
        <v>1115.3699999999999</v>
      </c>
      <c r="L1458" s="138">
        <v>18.3</v>
      </c>
      <c r="Q1458" s="356">
        <v>7.69</v>
      </c>
      <c r="R1458" s="356">
        <v>0.01</v>
      </c>
      <c r="T1458" s="355">
        <v>2608</v>
      </c>
      <c r="U1458" s="219">
        <v>41.98</v>
      </c>
      <c r="AC1458" s="138">
        <v>3.29</v>
      </c>
      <c r="AD1458" s="138">
        <v>0.05</v>
      </c>
      <c r="AF1458" s="138">
        <v>30.13</v>
      </c>
      <c r="AG1458" s="138">
        <v>0.49</v>
      </c>
      <c r="AH1458" s="138">
        <v>2282.09</v>
      </c>
      <c r="AI1458" s="138">
        <v>2282.09</v>
      </c>
      <c r="AJ1458" s="138">
        <v>37.51</v>
      </c>
      <c r="AO1458" s="219">
        <v>150</v>
      </c>
      <c r="AP1458" s="219">
        <v>25</v>
      </c>
      <c r="AT1458" s="356">
        <v>27</v>
      </c>
      <c r="AU1458" s="356">
        <v>0.3</v>
      </c>
      <c r="AW1458" s="356">
        <v>34</v>
      </c>
      <c r="AX1458" s="356">
        <v>0.1</v>
      </c>
      <c r="BA1458" s="357">
        <v>-0.04</v>
      </c>
      <c r="BB1458">
        <v>0.03</v>
      </c>
      <c r="BD1458" t="s">
        <v>17168</v>
      </c>
    </row>
    <row r="1459" spans="1:56" x14ac:dyDescent="0.2">
      <c r="B1459">
        <v>1</v>
      </c>
      <c r="C1459" t="s">
        <v>14538</v>
      </c>
      <c r="G1459" t="s">
        <v>17169</v>
      </c>
      <c r="H1459" s="352" t="s">
        <v>11553</v>
      </c>
      <c r="I1459" s="352" t="s">
        <v>17170</v>
      </c>
      <c r="J1459" s="352" t="s">
        <v>14439</v>
      </c>
      <c r="K1459" s="138">
        <v>2419.1999999999998</v>
      </c>
      <c r="L1459" s="138">
        <v>39.119999999999997</v>
      </c>
      <c r="Q1459" s="356">
        <v>7.39</v>
      </c>
      <c r="R1459" s="356">
        <v>0.02</v>
      </c>
      <c r="T1459" s="355">
        <v>2657.5</v>
      </c>
      <c r="U1459" s="219">
        <v>42.52</v>
      </c>
      <c r="AC1459" s="138">
        <v>1.79</v>
      </c>
      <c r="AD1459" s="138">
        <v>0.02</v>
      </c>
      <c r="AF1459" s="138">
        <v>65.36</v>
      </c>
      <c r="AG1459" s="138">
        <v>1.05</v>
      </c>
      <c r="AH1459" s="138">
        <v>2480.71</v>
      </c>
      <c r="AI1459" s="138">
        <v>2480.71</v>
      </c>
      <c r="AJ1459" s="138">
        <v>40.119999999999997</v>
      </c>
      <c r="AO1459" s="219">
        <v>150</v>
      </c>
      <c r="AP1459" s="219">
        <v>25</v>
      </c>
      <c r="AT1459" s="356">
        <v>27</v>
      </c>
      <c r="AU1459" s="356">
        <v>0.3</v>
      </c>
      <c r="AW1459" s="356">
        <v>34</v>
      </c>
      <c r="AX1459" s="356">
        <v>0.1</v>
      </c>
      <c r="BA1459" s="357">
        <v>-0.14000000000000001</v>
      </c>
      <c r="BB1459">
        <v>0.13</v>
      </c>
      <c r="BD1459" t="s">
        <v>17168</v>
      </c>
    </row>
    <row r="1460" spans="1:56" x14ac:dyDescent="0.2">
      <c r="A1460" t="s">
        <v>17171</v>
      </c>
      <c r="B1460">
        <v>1</v>
      </c>
      <c r="C1460" t="s">
        <v>14538</v>
      </c>
      <c r="D1460" s="352" t="s">
        <v>12147</v>
      </c>
      <c r="E1460" s="352" t="s">
        <v>12152</v>
      </c>
      <c r="F1460" s="352">
        <v>2020</v>
      </c>
      <c r="G1460" s="352" t="s">
        <v>17210</v>
      </c>
      <c r="H1460" s="352" t="s">
        <v>17208</v>
      </c>
      <c r="I1460" s="352" t="s">
        <v>17209</v>
      </c>
      <c r="J1460" s="352" t="s">
        <v>16137</v>
      </c>
      <c r="L1460" s="183"/>
      <c r="N1460" s="358">
        <v>8.1359999999999992</v>
      </c>
      <c r="P1460" s="358">
        <v>0.02</v>
      </c>
      <c r="T1460" s="358">
        <v>2495</v>
      </c>
      <c r="V1460" s="358">
        <v>12</v>
      </c>
      <c r="W1460" s="347">
        <v>2190</v>
      </c>
      <c r="Y1460" s="347">
        <v>17</v>
      </c>
      <c r="Z1460" s="347">
        <v>5.3</v>
      </c>
      <c r="AB1460" s="347">
        <v>0.2</v>
      </c>
      <c r="AF1460" s="347">
        <v>222</v>
      </c>
      <c r="AH1460" s="347">
        <v>10</v>
      </c>
      <c r="AJ1460" s="347">
        <v>1954</v>
      </c>
      <c r="AL1460" s="347">
        <v>24</v>
      </c>
      <c r="AT1460" s="358">
        <v>25</v>
      </c>
      <c r="AV1460" s="358">
        <v>0.5</v>
      </c>
      <c r="AW1460" s="358">
        <v>37</v>
      </c>
      <c r="AZ1460">
        <v>1</v>
      </c>
      <c r="BA1460">
        <v>43</v>
      </c>
      <c r="BD1460" t="s">
        <v>17207</v>
      </c>
    </row>
    <row r="1461" spans="1:56" x14ac:dyDescent="0.2">
      <c r="B1461">
        <v>1</v>
      </c>
      <c r="C1461" t="s">
        <v>14538</v>
      </c>
      <c r="G1461" s="352" t="s">
        <v>17210</v>
      </c>
      <c r="H1461" s="352" t="s">
        <v>17208</v>
      </c>
      <c r="I1461" s="352" t="s">
        <v>17209</v>
      </c>
      <c r="J1461" s="352" t="s">
        <v>16137</v>
      </c>
      <c r="L1461" s="183"/>
      <c r="N1461" s="358">
        <v>8.1359999999999992</v>
      </c>
      <c r="P1461" s="358">
        <v>0.02</v>
      </c>
      <c r="T1461" s="358">
        <v>2495</v>
      </c>
      <c r="V1461" s="358">
        <v>12</v>
      </c>
      <c r="W1461" s="347">
        <v>2190</v>
      </c>
      <c r="Y1461" s="347">
        <v>17</v>
      </c>
      <c r="Z1461" s="347">
        <v>5.3</v>
      </c>
      <c r="AB1461" s="347">
        <v>0.2</v>
      </c>
      <c r="AF1461" s="347">
        <v>222</v>
      </c>
      <c r="AH1461" s="347">
        <v>10</v>
      </c>
      <c r="AJ1461" s="347">
        <v>1954</v>
      </c>
      <c r="AL1461" s="347">
        <v>24</v>
      </c>
      <c r="AT1461" s="358">
        <v>25</v>
      </c>
      <c r="AV1461" s="358">
        <v>0.5</v>
      </c>
      <c r="AW1461" s="358">
        <v>37</v>
      </c>
      <c r="AZ1461">
        <v>1</v>
      </c>
      <c r="BA1461">
        <v>94</v>
      </c>
      <c r="BD1461" t="s">
        <v>17207</v>
      </c>
    </row>
    <row r="1462" spans="1:56" x14ac:dyDescent="0.2">
      <c r="B1462">
        <v>1</v>
      </c>
      <c r="C1462" t="s">
        <v>14538</v>
      </c>
      <c r="G1462" s="352" t="s">
        <v>17210</v>
      </c>
      <c r="H1462" s="352" t="s">
        <v>17208</v>
      </c>
      <c r="I1462" s="352" t="s">
        <v>17209</v>
      </c>
      <c r="J1462" s="352" t="s">
        <v>16137</v>
      </c>
      <c r="L1462" s="183"/>
      <c r="N1462" s="358">
        <v>8.1359999999999992</v>
      </c>
      <c r="P1462" s="358">
        <v>0.02</v>
      </c>
      <c r="T1462" s="358">
        <v>2495</v>
      </c>
      <c r="V1462" s="358">
        <v>12</v>
      </c>
      <c r="W1462" s="347">
        <v>2190</v>
      </c>
      <c r="Y1462" s="347">
        <v>17</v>
      </c>
      <c r="Z1462" s="347">
        <v>5.3</v>
      </c>
      <c r="AB1462" s="347">
        <v>0.2</v>
      </c>
      <c r="AF1462" s="347">
        <v>222</v>
      </c>
      <c r="AH1462" s="347">
        <v>10</v>
      </c>
      <c r="AJ1462" s="347">
        <v>1954</v>
      </c>
      <c r="AL1462" s="347">
        <v>24</v>
      </c>
      <c r="AT1462" s="358">
        <v>25</v>
      </c>
      <c r="AV1462" s="358">
        <v>0.5</v>
      </c>
      <c r="AW1462" s="358">
        <v>37</v>
      </c>
      <c r="AZ1462">
        <v>1</v>
      </c>
      <c r="BA1462">
        <v>130</v>
      </c>
      <c r="BD1462" t="s">
        <v>17207</v>
      </c>
    </row>
    <row r="1463" spans="1:56" x14ac:dyDescent="0.2">
      <c r="B1463">
        <v>1</v>
      </c>
      <c r="C1463" t="s">
        <v>14538</v>
      </c>
      <c r="G1463" s="352" t="s">
        <v>17210</v>
      </c>
      <c r="H1463" s="352" t="s">
        <v>17208</v>
      </c>
      <c r="I1463" s="352" t="s">
        <v>17209</v>
      </c>
      <c r="J1463" s="352" t="s">
        <v>16137</v>
      </c>
      <c r="L1463" s="183"/>
      <c r="N1463" s="358">
        <v>8.1359999999999992</v>
      </c>
      <c r="P1463" s="358">
        <v>0.02</v>
      </c>
      <c r="T1463" s="358">
        <v>2495</v>
      </c>
      <c r="V1463" s="358">
        <v>12</v>
      </c>
      <c r="W1463" s="347">
        <v>2190</v>
      </c>
      <c r="Y1463" s="347">
        <v>17</v>
      </c>
      <c r="Z1463" s="347">
        <v>5.3</v>
      </c>
      <c r="AB1463" s="347">
        <v>0.2</v>
      </c>
      <c r="AF1463" s="347">
        <v>222</v>
      </c>
      <c r="AH1463" s="347">
        <v>10</v>
      </c>
      <c r="AJ1463" s="347">
        <v>1954</v>
      </c>
      <c r="AL1463" s="347">
        <v>24</v>
      </c>
      <c r="AT1463" s="358">
        <v>25</v>
      </c>
      <c r="AV1463" s="358">
        <v>0.5</v>
      </c>
      <c r="AW1463" s="358">
        <v>37</v>
      </c>
      <c r="AZ1463">
        <v>1</v>
      </c>
      <c r="BA1463">
        <v>38</v>
      </c>
      <c r="BD1463" t="s">
        <v>17207</v>
      </c>
    </row>
    <row r="1464" spans="1:56" x14ac:dyDescent="0.2">
      <c r="B1464">
        <v>1</v>
      </c>
      <c r="C1464" t="s">
        <v>14538</v>
      </c>
      <c r="G1464" s="352" t="s">
        <v>17210</v>
      </c>
      <c r="H1464" s="352" t="s">
        <v>17208</v>
      </c>
      <c r="I1464" s="352" t="s">
        <v>17209</v>
      </c>
      <c r="J1464" s="352" t="s">
        <v>16137</v>
      </c>
      <c r="L1464" s="183"/>
      <c r="N1464" s="358">
        <v>8.1359999999999992</v>
      </c>
      <c r="P1464" s="358">
        <v>0.02</v>
      </c>
      <c r="T1464" s="358">
        <v>2495</v>
      </c>
      <c r="V1464" s="358">
        <v>12</v>
      </c>
      <c r="W1464" s="347">
        <v>2190</v>
      </c>
      <c r="Y1464" s="347">
        <v>17</v>
      </c>
      <c r="Z1464" s="347">
        <v>5.3</v>
      </c>
      <c r="AB1464" s="347">
        <v>0.2</v>
      </c>
      <c r="AF1464" s="347">
        <v>222</v>
      </c>
      <c r="AH1464" s="347">
        <v>10</v>
      </c>
      <c r="AJ1464" s="347">
        <v>1954</v>
      </c>
      <c r="AL1464" s="347">
        <v>24</v>
      </c>
      <c r="AT1464" s="358">
        <v>25</v>
      </c>
      <c r="AV1464" s="358">
        <v>0.5</v>
      </c>
      <c r="AW1464" s="358">
        <v>37</v>
      </c>
      <c r="AZ1464">
        <v>1</v>
      </c>
      <c r="BA1464">
        <v>95</v>
      </c>
      <c r="BD1464" t="s">
        <v>17207</v>
      </c>
    </row>
    <row r="1465" spans="1:56" x14ac:dyDescent="0.2">
      <c r="B1465">
        <v>1</v>
      </c>
      <c r="C1465" t="s">
        <v>14538</v>
      </c>
      <c r="G1465" s="352" t="s">
        <v>17210</v>
      </c>
      <c r="H1465" s="352" t="s">
        <v>17208</v>
      </c>
      <c r="I1465" s="352" t="s">
        <v>17209</v>
      </c>
      <c r="J1465" s="352" t="s">
        <v>16137</v>
      </c>
      <c r="N1465" s="358">
        <v>8.1359999999999992</v>
      </c>
      <c r="P1465" s="358">
        <v>0.02</v>
      </c>
      <c r="T1465" s="358">
        <v>2495</v>
      </c>
      <c r="V1465" s="358">
        <v>12</v>
      </c>
      <c r="W1465" s="347">
        <v>2190</v>
      </c>
      <c r="Y1465" s="347">
        <v>17</v>
      </c>
      <c r="Z1465" s="347">
        <v>5.3</v>
      </c>
      <c r="AB1465" s="347">
        <v>0.2</v>
      </c>
      <c r="AF1465" s="347">
        <v>222</v>
      </c>
      <c r="AH1465" s="347">
        <v>10</v>
      </c>
      <c r="AJ1465" s="347">
        <v>1954</v>
      </c>
      <c r="AL1465" s="347">
        <v>24</v>
      </c>
      <c r="AT1465" s="358">
        <v>25</v>
      </c>
      <c r="AV1465" s="358">
        <v>0.5</v>
      </c>
      <c r="AW1465" s="358">
        <v>37</v>
      </c>
      <c r="AZ1465">
        <v>1</v>
      </c>
      <c r="BA1465">
        <v>115</v>
      </c>
      <c r="BD1465" t="s">
        <v>17207</v>
      </c>
    </row>
    <row r="1466" spans="1:56" x14ac:dyDescent="0.2">
      <c r="B1466">
        <v>1</v>
      </c>
      <c r="C1466" t="s">
        <v>14538</v>
      </c>
      <c r="G1466" s="352" t="s">
        <v>17210</v>
      </c>
      <c r="H1466" s="352" t="s">
        <v>17208</v>
      </c>
      <c r="I1466" s="352" t="s">
        <v>17209</v>
      </c>
      <c r="J1466" s="352" t="s">
        <v>16137</v>
      </c>
      <c r="N1466" s="358">
        <v>8.1359999999999992</v>
      </c>
      <c r="P1466" s="358">
        <v>0.02</v>
      </c>
      <c r="T1466" s="358">
        <v>2495</v>
      </c>
      <c r="V1466" s="358">
        <v>12</v>
      </c>
      <c r="W1466" s="347">
        <v>2190</v>
      </c>
      <c r="Y1466" s="347">
        <v>17</v>
      </c>
      <c r="Z1466" s="347">
        <v>5.3</v>
      </c>
      <c r="AB1466" s="347">
        <v>0.2</v>
      </c>
      <c r="AF1466" s="347">
        <v>222</v>
      </c>
      <c r="AH1466" s="347">
        <v>10</v>
      </c>
      <c r="AJ1466" s="347">
        <v>1954</v>
      </c>
      <c r="AL1466" s="347">
        <v>24</v>
      </c>
      <c r="AT1466" s="358">
        <v>25</v>
      </c>
      <c r="AV1466" s="358">
        <v>0.5</v>
      </c>
      <c r="AW1466" s="358">
        <v>37</v>
      </c>
      <c r="AZ1466">
        <v>1</v>
      </c>
      <c r="BA1466">
        <v>28</v>
      </c>
      <c r="BD1466" t="s">
        <v>17207</v>
      </c>
    </row>
    <row r="1467" spans="1:56" x14ac:dyDescent="0.2">
      <c r="B1467">
        <v>1</v>
      </c>
      <c r="C1467" t="s">
        <v>14538</v>
      </c>
      <c r="G1467" s="352" t="s">
        <v>17210</v>
      </c>
      <c r="H1467" s="352" t="s">
        <v>17208</v>
      </c>
      <c r="I1467" s="352" t="s">
        <v>17209</v>
      </c>
      <c r="J1467" s="352" t="s">
        <v>16137</v>
      </c>
      <c r="N1467" s="358">
        <v>8.1359999999999992</v>
      </c>
      <c r="P1467" s="358">
        <v>0.02</v>
      </c>
      <c r="T1467" s="358">
        <v>2495</v>
      </c>
      <c r="V1467" s="358">
        <v>12</v>
      </c>
      <c r="W1467" s="347">
        <v>2190</v>
      </c>
      <c r="Y1467" s="347">
        <v>17</v>
      </c>
      <c r="Z1467" s="347">
        <v>5.3</v>
      </c>
      <c r="AB1467" s="347">
        <v>0.2</v>
      </c>
      <c r="AF1467" s="347">
        <v>222</v>
      </c>
      <c r="AH1467" s="347">
        <v>10</v>
      </c>
      <c r="AJ1467" s="347">
        <v>1954</v>
      </c>
      <c r="AL1467" s="347">
        <v>24</v>
      </c>
      <c r="AT1467" s="358">
        <v>25</v>
      </c>
      <c r="AV1467" s="358">
        <v>0.5</v>
      </c>
      <c r="AW1467" s="358">
        <v>37</v>
      </c>
      <c r="AZ1467">
        <v>1</v>
      </c>
      <c r="BA1467">
        <v>85</v>
      </c>
      <c r="BD1467" t="s">
        <v>17207</v>
      </c>
    </row>
    <row r="1468" spans="1:56" x14ac:dyDescent="0.2">
      <c r="B1468">
        <v>1</v>
      </c>
      <c r="C1468" t="s">
        <v>14538</v>
      </c>
      <c r="G1468" s="352" t="s">
        <v>17210</v>
      </c>
      <c r="H1468" s="352" t="s">
        <v>17208</v>
      </c>
      <c r="I1468" s="352" t="s">
        <v>17209</v>
      </c>
      <c r="J1468" s="352" t="s">
        <v>16137</v>
      </c>
      <c r="N1468" s="358">
        <v>8.1359999999999992</v>
      </c>
      <c r="P1468" s="358">
        <v>0.02</v>
      </c>
      <c r="T1468" s="358">
        <v>2495</v>
      </c>
      <c r="V1468" s="358">
        <v>12</v>
      </c>
      <c r="W1468" s="347">
        <v>2190</v>
      </c>
      <c r="Y1468" s="347">
        <v>17</v>
      </c>
      <c r="Z1468" s="347">
        <v>5.3</v>
      </c>
      <c r="AB1468" s="347">
        <v>0.2</v>
      </c>
      <c r="AF1468" s="347">
        <v>222</v>
      </c>
      <c r="AH1468" s="347">
        <v>10</v>
      </c>
      <c r="AJ1468" s="347">
        <v>1954</v>
      </c>
      <c r="AL1468" s="347">
        <v>24</v>
      </c>
      <c r="AT1468" s="358">
        <v>25</v>
      </c>
      <c r="AV1468" s="358">
        <v>0.5</v>
      </c>
      <c r="AW1468" s="358">
        <v>37</v>
      </c>
      <c r="AZ1468">
        <v>1</v>
      </c>
      <c r="BA1468">
        <v>120</v>
      </c>
      <c r="BD1468" t="s">
        <v>17207</v>
      </c>
    </row>
    <row r="1469" spans="1:56" x14ac:dyDescent="0.2">
      <c r="B1469">
        <v>1</v>
      </c>
      <c r="C1469" t="s">
        <v>14538</v>
      </c>
      <c r="G1469" s="352" t="s">
        <v>17210</v>
      </c>
      <c r="H1469" s="352" t="s">
        <v>17208</v>
      </c>
      <c r="I1469" s="352" t="s">
        <v>17209</v>
      </c>
      <c r="J1469" s="352" t="s">
        <v>16137</v>
      </c>
      <c r="N1469" s="358">
        <v>8.1359999999999992</v>
      </c>
      <c r="P1469" s="358">
        <v>0.02</v>
      </c>
      <c r="T1469" s="358">
        <v>2495</v>
      </c>
      <c r="V1469" s="358">
        <v>12</v>
      </c>
      <c r="W1469" s="347">
        <v>2190</v>
      </c>
      <c r="Y1469" s="347">
        <v>17</v>
      </c>
      <c r="Z1469" s="347">
        <v>5.3</v>
      </c>
      <c r="AB1469" s="347">
        <v>0.2</v>
      </c>
      <c r="AF1469" s="347">
        <v>222</v>
      </c>
      <c r="AH1469" s="347">
        <v>10</v>
      </c>
      <c r="AJ1469" s="347">
        <v>1954</v>
      </c>
      <c r="AL1469" s="347">
        <v>24</v>
      </c>
      <c r="AT1469" s="358">
        <v>25</v>
      </c>
      <c r="AV1469" s="358">
        <v>0.5</v>
      </c>
      <c r="AW1469" s="358">
        <v>37</v>
      </c>
      <c r="AZ1469">
        <v>1</v>
      </c>
      <c r="BA1469">
        <v>18</v>
      </c>
      <c r="BD1469" t="s">
        <v>17207</v>
      </c>
    </row>
    <row r="1470" spans="1:56" x14ac:dyDescent="0.2">
      <c r="B1470">
        <v>1</v>
      </c>
      <c r="C1470" t="s">
        <v>14538</v>
      </c>
      <c r="G1470" s="352" t="s">
        <v>17210</v>
      </c>
      <c r="H1470" s="352" t="s">
        <v>17208</v>
      </c>
      <c r="I1470" s="352" t="s">
        <v>17209</v>
      </c>
      <c r="J1470" s="352" t="s">
        <v>16137</v>
      </c>
      <c r="N1470" s="358">
        <v>8.1359999999999992</v>
      </c>
      <c r="P1470" s="358">
        <v>0.02</v>
      </c>
      <c r="T1470" s="358">
        <v>2495</v>
      </c>
      <c r="V1470" s="358">
        <v>12</v>
      </c>
      <c r="W1470" s="347">
        <v>2190</v>
      </c>
      <c r="Y1470" s="347">
        <v>17</v>
      </c>
      <c r="Z1470" s="347">
        <v>5.3</v>
      </c>
      <c r="AB1470" s="347">
        <v>0.2</v>
      </c>
      <c r="AC1470" s="347"/>
      <c r="AF1470" s="347">
        <v>222</v>
      </c>
      <c r="AH1470" s="347">
        <v>10</v>
      </c>
      <c r="AJ1470" s="347">
        <v>1954</v>
      </c>
      <c r="AL1470" s="347">
        <v>24</v>
      </c>
      <c r="AT1470" s="358">
        <v>25</v>
      </c>
      <c r="AV1470" s="358">
        <v>0.5</v>
      </c>
      <c r="AW1470" s="358">
        <v>37</v>
      </c>
      <c r="AZ1470">
        <v>1</v>
      </c>
      <c r="BA1470">
        <v>92</v>
      </c>
      <c r="BD1470" t="s">
        <v>17207</v>
      </c>
    </row>
    <row r="1471" spans="1:56" x14ac:dyDescent="0.2">
      <c r="B1471">
        <v>1</v>
      </c>
      <c r="C1471" t="s">
        <v>14538</v>
      </c>
      <c r="G1471" s="352" t="s">
        <v>17210</v>
      </c>
      <c r="H1471" s="352" t="s">
        <v>17208</v>
      </c>
      <c r="I1471" s="352" t="s">
        <v>17209</v>
      </c>
      <c r="J1471" s="352" t="s">
        <v>16137</v>
      </c>
      <c r="N1471" s="358">
        <v>8.1359999999999992</v>
      </c>
      <c r="P1471" s="358">
        <v>0.02</v>
      </c>
      <c r="T1471" s="358">
        <v>2495</v>
      </c>
      <c r="V1471" s="358">
        <v>12</v>
      </c>
      <c r="W1471" s="347">
        <v>2190</v>
      </c>
      <c r="Y1471" s="347">
        <v>17</v>
      </c>
      <c r="Z1471" s="347">
        <v>5.3</v>
      </c>
      <c r="AB1471" s="347">
        <v>0.2</v>
      </c>
      <c r="AC1471" s="347"/>
      <c r="AF1471" s="347">
        <v>222</v>
      </c>
      <c r="AH1471" s="347">
        <v>10</v>
      </c>
      <c r="AJ1471" s="347">
        <v>1954</v>
      </c>
      <c r="AL1471" s="347">
        <v>24</v>
      </c>
      <c r="AT1471" s="358">
        <v>25</v>
      </c>
      <c r="AV1471" s="358">
        <v>0.5</v>
      </c>
      <c r="AW1471" s="358">
        <v>37</v>
      </c>
      <c r="AZ1471">
        <v>1</v>
      </c>
      <c r="BA1471">
        <v>102</v>
      </c>
      <c r="BD1471" t="s">
        <v>17207</v>
      </c>
    </row>
    <row r="1472" spans="1:56" x14ac:dyDescent="0.2">
      <c r="B1472">
        <v>1</v>
      </c>
      <c r="C1472" t="s">
        <v>14538</v>
      </c>
      <c r="G1472" s="352" t="s">
        <v>17210</v>
      </c>
      <c r="H1472" s="352" t="s">
        <v>17208</v>
      </c>
      <c r="I1472" s="352" t="s">
        <v>17209</v>
      </c>
      <c r="J1472" s="352" t="s">
        <v>16137</v>
      </c>
      <c r="N1472" s="358">
        <v>8.1359999999999992</v>
      </c>
      <c r="P1472" s="358">
        <v>0.02</v>
      </c>
      <c r="T1472" s="358">
        <v>2495</v>
      </c>
      <c r="V1472" s="358">
        <v>12</v>
      </c>
      <c r="W1472" s="347">
        <v>2190</v>
      </c>
      <c r="Y1472" s="347">
        <v>17</v>
      </c>
      <c r="Z1472" s="347">
        <v>5.3</v>
      </c>
      <c r="AB1472" s="347">
        <v>0.2</v>
      </c>
      <c r="AC1472" s="347"/>
      <c r="AF1472" s="347">
        <v>222</v>
      </c>
      <c r="AH1472" s="347">
        <v>10</v>
      </c>
      <c r="AJ1472" s="347">
        <v>1954</v>
      </c>
      <c r="AL1472" s="347">
        <v>24</v>
      </c>
      <c r="AT1472" s="358">
        <v>25</v>
      </c>
      <c r="AV1472" s="358">
        <v>0.5</v>
      </c>
      <c r="AW1472" s="358">
        <v>37</v>
      </c>
      <c r="AZ1472">
        <v>1</v>
      </c>
      <c r="BA1472">
        <v>19</v>
      </c>
      <c r="BD1472" t="s">
        <v>17207</v>
      </c>
    </row>
    <row r="1473" spans="2:56" x14ac:dyDescent="0.2">
      <c r="B1473">
        <v>1</v>
      </c>
      <c r="C1473" t="s">
        <v>14538</v>
      </c>
      <c r="G1473" s="352" t="s">
        <v>17210</v>
      </c>
      <c r="H1473" s="352" t="s">
        <v>17208</v>
      </c>
      <c r="I1473" s="352" t="s">
        <v>17209</v>
      </c>
      <c r="J1473" s="352" t="s">
        <v>16137</v>
      </c>
      <c r="N1473" s="358">
        <v>8.1359999999999992</v>
      </c>
      <c r="P1473" s="358">
        <v>0.02</v>
      </c>
      <c r="T1473" s="358">
        <v>2495</v>
      </c>
      <c r="V1473" s="358">
        <v>12</v>
      </c>
      <c r="W1473" s="347">
        <v>2190</v>
      </c>
      <c r="Y1473" s="347">
        <v>17</v>
      </c>
      <c r="Z1473" s="347">
        <v>5.3</v>
      </c>
      <c r="AB1473" s="347">
        <v>0.2</v>
      </c>
      <c r="AC1473" s="347"/>
      <c r="AF1473" s="347">
        <v>222</v>
      </c>
      <c r="AH1473" s="347">
        <v>10</v>
      </c>
      <c r="AJ1473" s="347">
        <v>1954</v>
      </c>
      <c r="AL1473" s="347">
        <v>24</v>
      </c>
      <c r="AT1473" s="358">
        <v>25</v>
      </c>
      <c r="AV1473" s="358">
        <v>0.5</v>
      </c>
      <c r="AW1473" s="358">
        <v>37</v>
      </c>
      <c r="AZ1473">
        <v>1</v>
      </c>
      <c r="BA1473">
        <v>102</v>
      </c>
      <c r="BD1473" t="s">
        <v>17207</v>
      </c>
    </row>
    <row r="1474" spans="2:56" x14ac:dyDescent="0.2">
      <c r="B1474">
        <v>1</v>
      </c>
      <c r="C1474" t="s">
        <v>14538</v>
      </c>
      <c r="G1474" s="352" t="s">
        <v>17210</v>
      </c>
      <c r="H1474" s="352" t="s">
        <v>17208</v>
      </c>
      <c r="I1474" s="352" t="s">
        <v>17209</v>
      </c>
      <c r="J1474" s="352" t="s">
        <v>16137</v>
      </c>
      <c r="N1474" s="358">
        <v>8.1359999999999992</v>
      </c>
      <c r="P1474" s="358">
        <v>0.02</v>
      </c>
      <c r="T1474" s="358">
        <v>2495</v>
      </c>
      <c r="V1474" s="358">
        <v>12</v>
      </c>
      <c r="W1474" s="347">
        <v>2190</v>
      </c>
      <c r="Y1474" s="347">
        <v>17</v>
      </c>
      <c r="Z1474" s="347">
        <v>5.3</v>
      </c>
      <c r="AB1474" s="347">
        <v>0.2</v>
      </c>
      <c r="AC1474" s="347"/>
      <c r="AF1474" s="347">
        <v>222</v>
      </c>
      <c r="AH1474" s="347">
        <v>10</v>
      </c>
      <c r="AJ1474" s="347">
        <v>1954</v>
      </c>
      <c r="AL1474" s="347">
        <v>24</v>
      </c>
      <c r="AT1474" s="358">
        <v>25</v>
      </c>
      <c r="AV1474" s="358">
        <v>0.5</v>
      </c>
      <c r="AW1474" s="358">
        <v>37</v>
      </c>
      <c r="AZ1474">
        <v>1</v>
      </c>
      <c r="BA1474">
        <v>133</v>
      </c>
      <c r="BD1474" t="s">
        <v>17207</v>
      </c>
    </row>
    <row r="1475" spans="2:56" x14ac:dyDescent="0.2">
      <c r="B1475">
        <v>1</v>
      </c>
      <c r="C1475" t="s">
        <v>14538</v>
      </c>
      <c r="G1475" s="352" t="s">
        <v>17210</v>
      </c>
      <c r="H1475" s="352" t="s">
        <v>17208</v>
      </c>
      <c r="I1475" s="352" t="s">
        <v>17209</v>
      </c>
      <c r="J1475" s="352" t="s">
        <v>16137</v>
      </c>
      <c r="N1475" s="358">
        <v>8.1359999999999992</v>
      </c>
      <c r="P1475" s="358">
        <v>0.02</v>
      </c>
      <c r="T1475" s="358">
        <v>2495</v>
      </c>
      <c r="V1475" s="358">
        <v>12</v>
      </c>
      <c r="W1475" s="347">
        <v>2190</v>
      </c>
      <c r="Y1475" s="347">
        <v>17</v>
      </c>
      <c r="Z1475" s="347">
        <v>5.3</v>
      </c>
      <c r="AB1475" s="347">
        <v>0.2</v>
      </c>
      <c r="AC1475" s="347"/>
      <c r="AF1475" s="347">
        <v>222</v>
      </c>
      <c r="AH1475" s="347">
        <v>10</v>
      </c>
      <c r="AJ1475" s="347">
        <v>1954</v>
      </c>
      <c r="AL1475" s="347">
        <v>24</v>
      </c>
      <c r="AT1475" s="358">
        <v>25</v>
      </c>
      <c r="AV1475" s="358">
        <v>0.5</v>
      </c>
      <c r="AW1475" s="358">
        <v>37</v>
      </c>
      <c r="AZ1475">
        <v>1</v>
      </c>
      <c r="BA1475">
        <v>10</v>
      </c>
      <c r="BD1475" t="s">
        <v>17207</v>
      </c>
    </row>
    <row r="1476" spans="2:56" x14ac:dyDescent="0.2">
      <c r="B1476">
        <v>1</v>
      </c>
      <c r="C1476" t="s">
        <v>14538</v>
      </c>
      <c r="G1476" s="352" t="s">
        <v>17210</v>
      </c>
      <c r="H1476" s="352" t="s">
        <v>17208</v>
      </c>
      <c r="I1476" s="352" t="s">
        <v>17209</v>
      </c>
      <c r="J1476" s="352" t="s">
        <v>16137</v>
      </c>
      <c r="N1476" s="358">
        <v>8.1359999999999992</v>
      </c>
      <c r="P1476" s="358">
        <v>0.02</v>
      </c>
      <c r="T1476" s="358">
        <v>2495</v>
      </c>
      <c r="V1476" s="358">
        <v>12</v>
      </c>
      <c r="W1476" s="347">
        <v>2190</v>
      </c>
      <c r="Y1476" s="347">
        <v>17</v>
      </c>
      <c r="Z1476" s="347">
        <v>5.3</v>
      </c>
      <c r="AB1476" s="347">
        <v>0.2</v>
      </c>
      <c r="AC1476" s="347"/>
      <c r="AF1476" s="347">
        <v>222</v>
      </c>
      <c r="AH1476" s="347">
        <v>10</v>
      </c>
      <c r="AJ1476" s="347">
        <v>1954</v>
      </c>
      <c r="AL1476" s="347">
        <v>24</v>
      </c>
      <c r="AT1476" s="358">
        <v>25</v>
      </c>
      <c r="AV1476" s="358">
        <v>0.5</v>
      </c>
      <c r="AW1476" s="358">
        <v>37</v>
      </c>
      <c r="AZ1476">
        <v>1</v>
      </c>
      <c r="BA1476">
        <v>100</v>
      </c>
      <c r="BD1476" t="s">
        <v>17207</v>
      </c>
    </row>
    <row r="1477" spans="2:56" x14ac:dyDescent="0.2">
      <c r="B1477">
        <v>1</v>
      </c>
      <c r="C1477" t="s">
        <v>14538</v>
      </c>
      <c r="G1477" s="352" t="s">
        <v>17210</v>
      </c>
      <c r="H1477" s="352" t="s">
        <v>17208</v>
      </c>
      <c r="I1477" s="352" t="s">
        <v>17209</v>
      </c>
      <c r="J1477" s="352" t="s">
        <v>16137</v>
      </c>
      <c r="N1477" s="358">
        <v>8.1359999999999992</v>
      </c>
      <c r="P1477" s="358">
        <v>0.02</v>
      </c>
      <c r="T1477" s="358">
        <v>2495</v>
      </c>
      <c r="V1477" s="358">
        <v>12</v>
      </c>
      <c r="W1477" s="347">
        <v>2190</v>
      </c>
      <c r="Y1477" s="347">
        <v>17</v>
      </c>
      <c r="Z1477" s="347">
        <v>5.3</v>
      </c>
      <c r="AB1477" s="347">
        <v>0.2</v>
      </c>
      <c r="AC1477" s="347"/>
      <c r="AF1477" s="347">
        <v>222</v>
      </c>
      <c r="AH1477" s="347">
        <v>10</v>
      </c>
      <c r="AJ1477" s="347">
        <v>1954</v>
      </c>
      <c r="AL1477" s="347">
        <v>24</v>
      </c>
      <c r="AT1477" s="358">
        <v>25</v>
      </c>
      <c r="AV1477" s="358">
        <v>0.5</v>
      </c>
      <c r="AW1477" s="358">
        <v>37</v>
      </c>
      <c r="AZ1477">
        <v>1</v>
      </c>
      <c r="BA1477">
        <v>134</v>
      </c>
      <c r="BD1477" t="s">
        <v>17207</v>
      </c>
    </row>
    <row r="1478" spans="2:56" x14ac:dyDescent="0.2">
      <c r="B1478">
        <v>1</v>
      </c>
      <c r="C1478" t="s">
        <v>14538</v>
      </c>
      <c r="G1478" s="352" t="s">
        <v>17210</v>
      </c>
      <c r="H1478" s="352" t="s">
        <v>17208</v>
      </c>
      <c r="I1478" s="352" t="s">
        <v>17209</v>
      </c>
      <c r="J1478" s="352" t="s">
        <v>16137</v>
      </c>
      <c r="N1478" s="358">
        <v>8.1359999999999992</v>
      </c>
      <c r="P1478" s="358">
        <v>0.02</v>
      </c>
      <c r="T1478" s="358">
        <v>2495</v>
      </c>
      <c r="V1478" s="358">
        <v>12</v>
      </c>
      <c r="W1478" s="347">
        <v>2190</v>
      </c>
      <c r="Y1478" s="347">
        <v>17</v>
      </c>
      <c r="Z1478" s="347">
        <v>5.3</v>
      </c>
      <c r="AB1478" s="347">
        <v>0.2</v>
      </c>
      <c r="AC1478" s="347"/>
      <c r="AF1478" s="347">
        <v>222</v>
      </c>
      <c r="AH1478" s="347">
        <v>10</v>
      </c>
      <c r="AJ1478" s="347">
        <v>1954</v>
      </c>
      <c r="AL1478" s="347">
        <v>24</v>
      </c>
      <c r="AT1478" s="358">
        <v>25</v>
      </c>
      <c r="AV1478" s="358">
        <v>0.5</v>
      </c>
      <c r="AW1478" s="358">
        <v>37</v>
      </c>
      <c r="AZ1478">
        <v>1</v>
      </c>
      <c r="BA1478">
        <v>7</v>
      </c>
      <c r="BD1478" t="s">
        <v>17207</v>
      </c>
    </row>
    <row r="1479" spans="2:56" x14ac:dyDescent="0.2">
      <c r="B1479">
        <v>1</v>
      </c>
      <c r="C1479" t="s">
        <v>14538</v>
      </c>
      <c r="G1479" s="352" t="s">
        <v>17210</v>
      </c>
      <c r="H1479" s="352" t="s">
        <v>17208</v>
      </c>
      <c r="I1479" s="352" t="s">
        <v>17209</v>
      </c>
      <c r="J1479" s="352" t="s">
        <v>16137</v>
      </c>
      <c r="N1479" s="358">
        <v>8.1359999999999992</v>
      </c>
      <c r="P1479" s="358">
        <v>0.02</v>
      </c>
      <c r="T1479" s="358">
        <v>2495</v>
      </c>
      <c r="V1479" s="358">
        <v>12</v>
      </c>
      <c r="W1479" s="347">
        <v>2190</v>
      </c>
      <c r="Y1479" s="347">
        <v>17</v>
      </c>
      <c r="Z1479" s="347">
        <v>5.3</v>
      </c>
      <c r="AB1479" s="347">
        <v>0.2</v>
      </c>
      <c r="AC1479" s="347"/>
      <c r="AF1479" s="347">
        <v>222</v>
      </c>
      <c r="AH1479" s="347">
        <v>10</v>
      </c>
      <c r="AJ1479" s="347">
        <v>1954</v>
      </c>
      <c r="AL1479" s="347">
        <v>24</v>
      </c>
      <c r="AT1479" s="358">
        <v>25</v>
      </c>
      <c r="AV1479" s="358">
        <v>0.5</v>
      </c>
      <c r="AW1479" s="358">
        <v>37</v>
      </c>
      <c r="AZ1479">
        <v>1</v>
      </c>
      <c r="BA1479">
        <v>84</v>
      </c>
      <c r="BD1479" t="s">
        <v>17207</v>
      </c>
    </row>
    <row r="1480" spans="2:56" x14ac:dyDescent="0.2">
      <c r="B1480">
        <v>1</v>
      </c>
      <c r="C1480" t="s">
        <v>14538</v>
      </c>
      <c r="G1480" s="352" t="s">
        <v>17210</v>
      </c>
      <c r="H1480" s="352" t="s">
        <v>17208</v>
      </c>
      <c r="I1480" s="352" t="s">
        <v>17209</v>
      </c>
      <c r="J1480" s="352" t="s">
        <v>16137</v>
      </c>
      <c r="N1480" s="358">
        <v>8.1359999999999992</v>
      </c>
      <c r="P1480" s="358">
        <v>0.02</v>
      </c>
      <c r="T1480" s="358">
        <v>2495</v>
      </c>
      <c r="V1480" s="358">
        <v>12</v>
      </c>
      <c r="W1480" s="347">
        <v>2190</v>
      </c>
      <c r="Y1480" s="347">
        <v>17</v>
      </c>
      <c r="Z1480" s="347">
        <v>5.3</v>
      </c>
      <c r="AB1480" s="347">
        <v>0.2</v>
      </c>
      <c r="AC1480" s="347"/>
      <c r="AF1480" s="347">
        <v>222</v>
      </c>
      <c r="AH1480" s="347">
        <v>10</v>
      </c>
      <c r="AJ1480" s="347">
        <v>1954</v>
      </c>
      <c r="AL1480" s="347">
        <v>24</v>
      </c>
      <c r="AT1480" s="358">
        <v>25</v>
      </c>
      <c r="AV1480" s="358">
        <v>0.5</v>
      </c>
      <c r="AW1480" s="358">
        <v>37</v>
      </c>
      <c r="AZ1480">
        <v>1</v>
      </c>
      <c r="BA1480">
        <v>127</v>
      </c>
      <c r="BD1480" t="s">
        <v>17207</v>
      </c>
    </row>
    <row r="1481" spans="2:56" x14ac:dyDescent="0.2">
      <c r="B1481">
        <v>1</v>
      </c>
      <c r="C1481" t="s">
        <v>14538</v>
      </c>
      <c r="G1481" s="352" t="s">
        <v>17210</v>
      </c>
      <c r="H1481" s="352" t="s">
        <v>17208</v>
      </c>
      <c r="I1481" s="352" t="s">
        <v>17209</v>
      </c>
      <c r="J1481" s="352" t="s">
        <v>16137</v>
      </c>
      <c r="N1481" s="358">
        <v>8.1359999999999992</v>
      </c>
      <c r="P1481" s="358">
        <v>0.02</v>
      </c>
      <c r="T1481" s="358">
        <v>2495</v>
      </c>
      <c r="V1481" s="358">
        <v>12</v>
      </c>
      <c r="W1481" s="347">
        <v>2190</v>
      </c>
      <c r="Y1481" s="347">
        <v>17</v>
      </c>
      <c r="Z1481" s="347">
        <v>5.3</v>
      </c>
      <c r="AB1481" s="347">
        <v>0.2</v>
      </c>
      <c r="AC1481" s="347"/>
      <c r="AF1481" s="347">
        <v>222</v>
      </c>
      <c r="AH1481" s="347">
        <v>10</v>
      </c>
      <c r="AJ1481" s="347">
        <v>1954</v>
      </c>
      <c r="AL1481" s="347">
        <v>24</v>
      </c>
      <c r="AT1481" s="358">
        <v>25</v>
      </c>
      <c r="AV1481" s="358">
        <v>0.5</v>
      </c>
      <c r="AW1481" s="358">
        <v>37</v>
      </c>
      <c r="AZ1481">
        <v>1</v>
      </c>
      <c r="BA1481">
        <v>13</v>
      </c>
      <c r="BD1481" t="s">
        <v>17207</v>
      </c>
    </row>
    <row r="1482" spans="2:56" x14ac:dyDescent="0.2">
      <c r="B1482">
        <v>1</v>
      </c>
      <c r="C1482" t="s">
        <v>14538</v>
      </c>
      <c r="G1482" s="352" t="s">
        <v>17210</v>
      </c>
      <c r="H1482" s="352" t="s">
        <v>17208</v>
      </c>
      <c r="I1482" s="352" t="s">
        <v>17209</v>
      </c>
      <c r="J1482" s="352" t="s">
        <v>16137</v>
      </c>
      <c r="N1482" s="358">
        <v>8.1359999999999992</v>
      </c>
      <c r="P1482" s="358">
        <v>0.02</v>
      </c>
      <c r="T1482" s="358">
        <v>2495</v>
      </c>
      <c r="V1482" s="358">
        <v>12</v>
      </c>
      <c r="W1482" s="347">
        <v>2190</v>
      </c>
      <c r="Y1482" s="347">
        <v>17</v>
      </c>
      <c r="Z1482" s="347">
        <v>5.3</v>
      </c>
      <c r="AB1482" s="347">
        <v>0.2</v>
      </c>
      <c r="AC1482" s="347"/>
      <c r="AF1482" s="347">
        <v>222</v>
      </c>
      <c r="AH1482" s="347">
        <v>10</v>
      </c>
      <c r="AJ1482" s="347">
        <v>1954</v>
      </c>
      <c r="AL1482" s="347">
        <v>24</v>
      </c>
      <c r="AT1482" s="358">
        <v>25</v>
      </c>
      <c r="AV1482" s="358">
        <v>0.5</v>
      </c>
      <c r="AW1482" s="358">
        <v>37</v>
      </c>
      <c r="AZ1482">
        <v>1</v>
      </c>
      <c r="BA1482">
        <v>81</v>
      </c>
      <c r="BD1482" t="s">
        <v>17207</v>
      </c>
    </row>
    <row r="1483" spans="2:56" x14ac:dyDescent="0.2">
      <c r="B1483">
        <v>1</v>
      </c>
      <c r="C1483" t="s">
        <v>14538</v>
      </c>
      <c r="G1483" s="352" t="s">
        <v>17210</v>
      </c>
      <c r="H1483" s="352" t="s">
        <v>17208</v>
      </c>
      <c r="I1483" s="352" t="s">
        <v>17209</v>
      </c>
      <c r="J1483" s="352" t="s">
        <v>16137</v>
      </c>
      <c r="N1483" s="358">
        <v>8.1359999999999992</v>
      </c>
      <c r="P1483" s="358">
        <v>0.02</v>
      </c>
      <c r="T1483" s="358">
        <v>2495</v>
      </c>
      <c r="V1483" s="358">
        <v>12</v>
      </c>
      <c r="W1483" s="347">
        <v>2190</v>
      </c>
      <c r="Y1483" s="347">
        <v>17</v>
      </c>
      <c r="Z1483" s="347">
        <v>5.3</v>
      </c>
      <c r="AB1483" s="347">
        <v>0.2</v>
      </c>
      <c r="AC1483" s="347"/>
      <c r="AF1483" s="347">
        <v>222</v>
      </c>
      <c r="AH1483" s="347">
        <v>10</v>
      </c>
      <c r="AJ1483" s="347">
        <v>1954</v>
      </c>
      <c r="AL1483" s="347">
        <v>24</v>
      </c>
      <c r="AT1483" s="358">
        <v>25</v>
      </c>
      <c r="AV1483" s="358">
        <v>0.5</v>
      </c>
      <c r="AW1483" s="358">
        <v>37</v>
      </c>
      <c r="AZ1483">
        <v>1</v>
      </c>
      <c r="BA1483">
        <v>118</v>
      </c>
      <c r="BD1483" t="s">
        <v>17207</v>
      </c>
    </row>
    <row r="1484" spans="2:56" x14ac:dyDescent="0.2">
      <c r="B1484">
        <v>1</v>
      </c>
      <c r="C1484" t="s">
        <v>14538</v>
      </c>
      <c r="G1484" s="352" t="s">
        <v>17210</v>
      </c>
      <c r="H1484" s="352" t="s">
        <v>17208</v>
      </c>
      <c r="I1484" s="352" t="s">
        <v>17209</v>
      </c>
      <c r="J1484" s="352" t="s">
        <v>16137</v>
      </c>
      <c r="N1484" s="358">
        <v>7.5570000000000004</v>
      </c>
      <c r="P1484" s="358">
        <v>0.05</v>
      </c>
      <c r="T1484" s="358">
        <v>2019</v>
      </c>
      <c r="V1484" s="358">
        <v>3</v>
      </c>
      <c r="W1484" s="347">
        <v>1982</v>
      </c>
      <c r="Y1484" s="347">
        <v>12</v>
      </c>
      <c r="Z1484" s="347">
        <v>1.3</v>
      </c>
      <c r="AB1484" s="347">
        <v>0.1</v>
      </c>
      <c r="AC1484" s="347"/>
      <c r="AF1484" s="347">
        <v>57</v>
      </c>
      <c r="AH1484" s="347">
        <v>6</v>
      </c>
      <c r="AJ1484" s="347">
        <v>1875</v>
      </c>
      <c r="AL1484" s="347">
        <v>12</v>
      </c>
      <c r="AT1484" s="358">
        <v>25</v>
      </c>
      <c r="AV1484" s="358">
        <v>0.5</v>
      </c>
      <c r="AW1484" s="358">
        <v>37</v>
      </c>
      <c r="AZ1484">
        <v>1</v>
      </c>
      <c r="BA1484">
        <v>-5</v>
      </c>
      <c r="BD1484" t="s">
        <v>17207</v>
      </c>
    </row>
    <row r="1485" spans="2:56" x14ac:dyDescent="0.2">
      <c r="B1485">
        <v>1</v>
      </c>
      <c r="C1485" t="s">
        <v>14538</v>
      </c>
      <c r="G1485" s="352" t="s">
        <v>17210</v>
      </c>
      <c r="H1485" s="352" t="s">
        <v>17208</v>
      </c>
      <c r="I1485" s="352" t="s">
        <v>17209</v>
      </c>
      <c r="J1485" s="352" t="s">
        <v>16137</v>
      </c>
      <c r="N1485" s="358">
        <v>7.5570000000000004</v>
      </c>
      <c r="P1485" s="358">
        <v>0.05</v>
      </c>
      <c r="T1485" s="358">
        <v>2019</v>
      </c>
      <c r="V1485" s="358">
        <v>3</v>
      </c>
      <c r="W1485" s="347">
        <v>1982</v>
      </c>
      <c r="Y1485" s="347">
        <v>12</v>
      </c>
      <c r="Z1485" s="347">
        <v>1.3</v>
      </c>
      <c r="AB1485" s="347">
        <v>0.1</v>
      </c>
      <c r="AC1485" s="347"/>
      <c r="AF1485" s="347">
        <v>57</v>
      </c>
      <c r="AH1485" s="347">
        <v>6</v>
      </c>
      <c r="AJ1485" s="347">
        <v>1875</v>
      </c>
      <c r="AL1485" s="347">
        <v>12</v>
      </c>
      <c r="AT1485" s="358">
        <v>25</v>
      </c>
      <c r="AV1485" s="358">
        <v>0.5</v>
      </c>
      <c r="AW1485" s="358">
        <v>37</v>
      </c>
      <c r="AZ1485">
        <v>1</v>
      </c>
      <c r="BA1485">
        <v>-3</v>
      </c>
      <c r="BD1485" t="s">
        <v>17207</v>
      </c>
    </row>
    <row r="1486" spans="2:56" x14ac:dyDescent="0.2">
      <c r="B1486">
        <v>1</v>
      </c>
      <c r="C1486" t="s">
        <v>14538</v>
      </c>
      <c r="G1486" s="352" t="s">
        <v>17210</v>
      </c>
      <c r="H1486" s="352" t="s">
        <v>17208</v>
      </c>
      <c r="I1486" s="352" t="s">
        <v>17209</v>
      </c>
      <c r="J1486" s="352" t="s">
        <v>16137</v>
      </c>
      <c r="N1486" s="358">
        <v>7.5570000000000004</v>
      </c>
      <c r="P1486" s="358">
        <v>0.05</v>
      </c>
      <c r="T1486" s="358">
        <v>2019</v>
      </c>
      <c r="V1486" s="358">
        <v>3</v>
      </c>
      <c r="W1486" s="347">
        <v>1982</v>
      </c>
      <c r="Y1486" s="347">
        <v>12</v>
      </c>
      <c r="Z1486" s="347">
        <v>1.3</v>
      </c>
      <c r="AB1486" s="347">
        <v>0.1</v>
      </c>
      <c r="AC1486" s="347"/>
      <c r="AF1486" s="347">
        <v>57</v>
      </c>
      <c r="AH1486" s="347">
        <v>6</v>
      </c>
      <c r="AJ1486" s="347">
        <v>1875</v>
      </c>
      <c r="AL1486" s="347">
        <v>12</v>
      </c>
      <c r="AT1486" s="358">
        <v>25</v>
      </c>
      <c r="AV1486" s="358">
        <v>0.5</v>
      </c>
      <c r="AW1486" s="358">
        <v>37</v>
      </c>
      <c r="AZ1486">
        <v>1</v>
      </c>
      <c r="BA1486">
        <v>-16</v>
      </c>
      <c r="BD1486" t="s">
        <v>17207</v>
      </c>
    </row>
    <row r="1487" spans="2:56" x14ac:dyDescent="0.2">
      <c r="B1487">
        <v>1</v>
      </c>
      <c r="C1487" t="s">
        <v>14538</v>
      </c>
      <c r="G1487" s="352" t="s">
        <v>17210</v>
      </c>
      <c r="H1487" s="352" t="s">
        <v>17208</v>
      </c>
      <c r="I1487" s="352" t="s">
        <v>17209</v>
      </c>
      <c r="J1487" s="352" t="s">
        <v>16137</v>
      </c>
      <c r="N1487" s="358">
        <v>7.5570000000000004</v>
      </c>
      <c r="P1487" s="358">
        <v>0.05</v>
      </c>
      <c r="T1487" s="358">
        <v>2019</v>
      </c>
      <c r="V1487" s="358">
        <v>3</v>
      </c>
      <c r="W1487" s="347">
        <v>1982</v>
      </c>
      <c r="Y1487" s="347">
        <v>12</v>
      </c>
      <c r="Z1487" s="347">
        <v>1.3</v>
      </c>
      <c r="AB1487" s="347">
        <v>0.1</v>
      </c>
      <c r="AC1487" s="347"/>
      <c r="AF1487" s="347">
        <v>57</v>
      </c>
      <c r="AH1487" s="347">
        <v>6</v>
      </c>
      <c r="AJ1487" s="347">
        <v>1875</v>
      </c>
      <c r="AL1487" s="347">
        <v>12</v>
      </c>
      <c r="AT1487" s="358">
        <v>25</v>
      </c>
      <c r="AV1487" s="358">
        <v>0.5</v>
      </c>
      <c r="AW1487" s="358">
        <v>37</v>
      </c>
      <c r="AZ1487">
        <v>1</v>
      </c>
      <c r="BA1487">
        <v>-12</v>
      </c>
      <c r="BD1487" t="s">
        <v>17207</v>
      </c>
    </row>
    <row r="1488" spans="2:56" x14ac:dyDescent="0.2">
      <c r="B1488">
        <v>1</v>
      </c>
      <c r="C1488" t="s">
        <v>14538</v>
      </c>
      <c r="G1488" s="352" t="s">
        <v>17210</v>
      </c>
      <c r="H1488" s="352" t="s">
        <v>17208</v>
      </c>
      <c r="I1488" s="352" t="s">
        <v>17209</v>
      </c>
      <c r="J1488" s="352" t="s">
        <v>16137</v>
      </c>
      <c r="N1488" s="358">
        <v>7.5570000000000004</v>
      </c>
      <c r="P1488" s="358">
        <v>0.05</v>
      </c>
      <c r="T1488" s="358">
        <v>2019</v>
      </c>
      <c r="V1488" s="358">
        <v>3</v>
      </c>
      <c r="W1488" s="347">
        <v>1982</v>
      </c>
      <c r="Y1488" s="347">
        <v>12</v>
      </c>
      <c r="Z1488" s="347">
        <v>1.3</v>
      </c>
      <c r="AB1488" s="347">
        <v>0.1</v>
      </c>
      <c r="AC1488" s="347"/>
      <c r="AF1488" s="347">
        <v>57</v>
      </c>
      <c r="AH1488" s="347">
        <v>6</v>
      </c>
      <c r="AJ1488" s="347">
        <v>1875</v>
      </c>
      <c r="AL1488" s="347">
        <v>12</v>
      </c>
      <c r="AT1488" s="358">
        <v>25</v>
      </c>
      <c r="AV1488" s="358">
        <v>0.5</v>
      </c>
      <c r="AW1488" s="358">
        <v>37</v>
      </c>
      <c r="AZ1488">
        <v>1</v>
      </c>
      <c r="BA1488">
        <v>-62</v>
      </c>
      <c r="BD1488" t="s">
        <v>17207</v>
      </c>
    </row>
    <row r="1489" spans="2:56" x14ac:dyDescent="0.2">
      <c r="B1489">
        <v>1</v>
      </c>
      <c r="C1489" t="s">
        <v>14538</v>
      </c>
      <c r="G1489" s="352" t="s">
        <v>17210</v>
      </c>
      <c r="H1489" s="352" t="s">
        <v>17208</v>
      </c>
      <c r="I1489" s="352" t="s">
        <v>17209</v>
      </c>
      <c r="J1489" s="352" t="s">
        <v>16137</v>
      </c>
      <c r="N1489" s="358">
        <v>7.5570000000000004</v>
      </c>
      <c r="P1489" s="358">
        <v>0.05</v>
      </c>
      <c r="T1489" s="358">
        <v>2019</v>
      </c>
      <c r="V1489" s="358">
        <v>3</v>
      </c>
      <c r="W1489" s="347">
        <v>1982</v>
      </c>
      <c r="Y1489" s="347">
        <v>12</v>
      </c>
      <c r="Z1489" s="347">
        <v>1.3</v>
      </c>
      <c r="AB1489" s="347">
        <v>0.1</v>
      </c>
      <c r="AC1489" s="347"/>
      <c r="AF1489" s="347">
        <v>57</v>
      </c>
      <c r="AH1489" s="347">
        <v>6</v>
      </c>
      <c r="AJ1489" s="347">
        <v>1875</v>
      </c>
      <c r="AL1489" s="347">
        <v>12</v>
      </c>
      <c r="AT1489" s="358">
        <v>25</v>
      </c>
      <c r="AV1489" s="358">
        <v>0.5</v>
      </c>
      <c r="AW1489" s="358">
        <v>37</v>
      </c>
      <c r="AZ1489">
        <v>1</v>
      </c>
      <c r="BA1489">
        <v>-16</v>
      </c>
      <c r="BD1489" t="s">
        <v>17207</v>
      </c>
    </row>
    <row r="1490" spans="2:56" x14ac:dyDescent="0.2">
      <c r="B1490">
        <v>1</v>
      </c>
      <c r="C1490" t="s">
        <v>14538</v>
      </c>
      <c r="G1490" s="352" t="s">
        <v>17210</v>
      </c>
      <c r="H1490" s="352" t="s">
        <v>17208</v>
      </c>
      <c r="I1490" s="352" t="s">
        <v>17209</v>
      </c>
      <c r="J1490" s="352" t="s">
        <v>16137</v>
      </c>
      <c r="N1490" s="358">
        <v>7.5570000000000004</v>
      </c>
      <c r="P1490" s="358">
        <v>0.05</v>
      </c>
      <c r="T1490" s="358">
        <v>2019</v>
      </c>
      <c r="V1490" s="358">
        <v>3</v>
      </c>
      <c r="W1490" s="347">
        <v>1982</v>
      </c>
      <c r="Y1490" s="347">
        <v>12</v>
      </c>
      <c r="Z1490" s="347">
        <v>1.3</v>
      </c>
      <c r="AB1490" s="347">
        <v>0.1</v>
      </c>
      <c r="AC1490" s="347"/>
      <c r="AF1490" s="347">
        <v>57</v>
      </c>
      <c r="AH1490" s="347">
        <v>6</v>
      </c>
      <c r="AJ1490" s="347">
        <v>1875</v>
      </c>
      <c r="AL1490" s="347">
        <v>12</v>
      </c>
      <c r="AT1490" s="358">
        <v>25</v>
      </c>
      <c r="AV1490" s="358">
        <v>0.5</v>
      </c>
      <c r="AW1490" s="358">
        <v>37</v>
      </c>
      <c r="AZ1490">
        <v>1</v>
      </c>
      <c r="BA1490">
        <v>-70</v>
      </c>
      <c r="BD1490" t="s">
        <v>17207</v>
      </c>
    </row>
    <row r="1491" spans="2:56" x14ac:dyDescent="0.2">
      <c r="B1491">
        <v>1</v>
      </c>
      <c r="C1491" t="s">
        <v>14538</v>
      </c>
      <c r="G1491" s="352" t="s">
        <v>17210</v>
      </c>
      <c r="H1491" s="352" t="s">
        <v>17208</v>
      </c>
      <c r="I1491" s="352" t="s">
        <v>17209</v>
      </c>
      <c r="J1491" s="352" t="s">
        <v>16137</v>
      </c>
      <c r="N1491" s="358">
        <v>7.5570000000000004</v>
      </c>
      <c r="P1491" s="358">
        <v>0.05</v>
      </c>
      <c r="T1491" s="358">
        <v>2019</v>
      </c>
      <c r="V1491" s="358">
        <v>3</v>
      </c>
      <c r="W1491" s="347">
        <v>1982</v>
      </c>
      <c r="Y1491" s="347">
        <v>12</v>
      </c>
      <c r="Z1491" s="347">
        <v>1.3</v>
      </c>
      <c r="AB1491" s="347">
        <v>0.1</v>
      </c>
      <c r="AC1491" s="347"/>
      <c r="AF1491" s="347">
        <v>57</v>
      </c>
      <c r="AH1491" s="347">
        <v>6</v>
      </c>
      <c r="AJ1491" s="347">
        <v>1875</v>
      </c>
      <c r="AL1491" s="347">
        <v>12</v>
      </c>
      <c r="AT1491" s="358">
        <v>25</v>
      </c>
      <c r="AV1491" s="358">
        <v>0.5</v>
      </c>
      <c r="AW1491" s="358">
        <v>37</v>
      </c>
      <c r="AZ1491">
        <v>1</v>
      </c>
      <c r="BA1491">
        <v>-32</v>
      </c>
      <c r="BD1491" t="s">
        <v>17207</v>
      </c>
    </row>
    <row r="1492" spans="2:56" x14ac:dyDescent="0.2">
      <c r="B1492">
        <v>1</v>
      </c>
      <c r="C1492" t="s">
        <v>14538</v>
      </c>
      <c r="G1492" s="352" t="s">
        <v>17210</v>
      </c>
      <c r="H1492" s="352" t="s">
        <v>17208</v>
      </c>
      <c r="I1492" s="352" t="s">
        <v>17209</v>
      </c>
      <c r="J1492" s="352" t="s">
        <v>16137</v>
      </c>
      <c r="N1492" s="358">
        <v>7.5570000000000004</v>
      </c>
      <c r="P1492" s="358">
        <v>0.05</v>
      </c>
      <c r="T1492" s="358">
        <v>2019</v>
      </c>
      <c r="V1492" s="358">
        <v>3</v>
      </c>
      <c r="W1492" s="347">
        <v>1982</v>
      </c>
      <c r="Y1492" s="347">
        <v>12</v>
      </c>
      <c r="Z1492" s="347">
        <v>1.3</v>
      </c>
      <c r="AB1492" s="347">
        <v>0.1</v>
      </c>
      <c r="AC1492" s="347"/>
      <c r="AF1492" s="347">
        <v>57</v>
      </c>
      <c r="AH1492" s="347">
        <v>6</v>
      </c>
      <c r="AJ1492" s="347">
        <v>1875</v>
      </c>
      <c r="AL1492" s="347">
        <v>12</v>
      </c>
      <c r="AT1492" s="358">
        <v>25</v>
      </c>
      <c r="AV1492" s="358">
        <v>0.5</v>
      </c>
      <c r="AW1492" s="358">
        <v>37</v>
      </c>
      <c r="AZ1492">
        <v>1</v>
      </c>
      <c r="BA1492">
        <v>-8</v>
      </c>
      <c r="BD1492" t="s">
        <v>17207</v>
      </c>
    </row>
    <row r="1493" spans="2:56" x14ac:dyDescent="0.2">
      <c r="B1493">
        <v>1</v>
      </c>
      <c r="C1493" t="s">
        <v>14538</v>
      </c>
      <c r="G1493" s="352" t="s">
        <v>17210</v>
      </c>
      <c r="H1493" s="352" t="s">
        <v>17208</v>
      </c>
      <c r="I1493" s="352" t="s">
        <v>17209</v>
      </c>
      <c r="J1493" s="352" t="s">
        <v>16137</v>
      </c>
      <c r="N1493" s="358">
        <v>7.87</v>
      </c>
      <c r="P1493" s="358">
        <v>0.04</v>
      </c>
      <c r="T1493" s="358">
        <v>2146</v>
      </c>
      <c r="V1493" s="358">
        <v>5</v>
      </c>
      <c r="W1493" s="347">
        <v>1997</v>
      </c>
      <c r="Y1493" s="347">
        <v>15</v>
      </c>
      <c r="Z1493" s="347">
        <v>2.7</v>
      </c>
      <c r="AB1493" s="347">
        <v>0.3</v>
      </c>
      <c r="AC1493" s="347"/>
      <c r="AF1493" s="347">
        <v>115</v>
      </c>
      <c r="AH1493" s="347">
        <v>11</v>
      </c>
      <c r="AJ1493" s="347">
        <v>1857</v>
      </c>
      <c r="AL1493" s="347">
        <v>23</v>
      </c>
      <c r="AT1493" s="358">
        <v>25</v>
      </c>
      <c r="AV1493" s="358">
        <v>0.5</v>
      </c>
      <c r="AW1493" s="358">
        <v>37</v>
      </c>
      <c r="AZ1493">
        <v>1</v>
      </c>
      <c r="BA1493">
        <v>13</v>
      </c>
      <c r="BD1493" t="s">
        <v>17207</v>
      </c>
    </row>
    <row r="1494" spans="2:56" x14ac:dyDescent="0.2">
      <c r="B1494">
        <v>1</v>
      </c>
      <c r="C1494" t="s">
        <v>14538</v>
      </c>
      <c r="G1494" s="352" t="s">
        <v>17210</v>
      </c>
      <c r="H1494" s="352" t="s">
        <v>17208</v>
      </c>
      <c r="I1494" s="352" t="s">
        <v>17209</v>
      </c>
      <c r="J1494" s="352" t="s">
        <v>16137</v>
      </c>
      <c r="N1494" s="358">
        <v>7.87</v>
      </c>
      <c r="P1494" s="358">
        <v>0.04</v>
      </c>
      <c r="T1494" s="358">
        <v>2146</v>
      </c>
      <c r="V1494" s="358">
        <v>5</v>
      </c>
      <c r="W1494" s="347">
        <v>1997</v>
      </c>
      <c r="Y1494" s="347">
        <v>15</v>
      </c>
      <c r="Z1494" s="347">
        <v>2.7</v>
      </c>
      <c r="AB1494" s="347">
        <v>0.3</v>
      </c>
      <c r="AC1494" s="347"/>
      <c r="AF1494" s="347">
        <v>115</v>
      </c>
      <c r="AH1494" s="347">
        <v>11</v>
      </c>
      <c r="AJ1494" s="347">
        <v>1857</v>
      </c>
      <c r="AL1494" s="347">
        <v>23</v>
      </c>
      <c r="AT1494" s="358">
        <v>25</v>
      </c>
      <c r="AV1494" s="358">
        <v>0.5</v>
      </c>
      <c r="AW1494" s="358">
        <v>37</v>
      </c>
      <c r="AZ1494">
        <v>1</v>
      </c>
      <c r="BA1494">
        <v>13</v>
      </c>
      <c r="BD1494" t="s">
        <v>17207</v>
      </c>
    </row>
    <row r="1495" spans="2:56" x14ac:dyDescent="0.2">
      <c r="B1495">
        <v>1</v>
      </c>
      <c r="C1495" t="s">
        <v>14538</v>
      </c>
      <c r="G1495" s="352" t="s">
        <v>17210</v>
      </c>
      <c r="H1495" s="352" t="s">
        <v>17208</v>
      </c>
      <c r="I1495" s="352" t="s">
        <v>17209</v>
      </c>
      <c r="J1495" s="352" t="s">
        <v>16137</v>
      </c>
      <c r="N1495" s="358">
        <v>7.87</v>
      </c>
      <c r="P1495" s="358">
        <v>0.04</v>
      </c>
      <c r="T1495" s="358">
        <v>2146</v>
      </c>
      <c r="V1495" s="358">
        <v>5</v>
      </c>
      <c r="W1495" s="347">
        <v>1997</v>
      </c>
      <c r="Y1495" s="347">
        <v>15</v>
      </c>
      <c r="Z1495" s="347">
        <v>2.7</v>
      </c>
      <c r="AB1495" s="347">
        <v>0.3</v>
      </c>
      <c r="AC1495" s="347"/>
      <c r="AF1495" s="347">
        <v>115</v>
      </c>
      <c r="AH1495" s="347">
        <v>11</v>
      </c>
      <c r="AJ1495" s="347">
        <v>1857</v>
      </c>
      <c r="AL1495" s="347">
        <v>23</v>
      </c>
      <c r="AT1495" s="358">
        <v>25</v>
      </c>
      <c r="AV1495" s="358">
        <v>0.5</v>
      </c>
      <c r="AW1495" s="358">
        <v>37</v>
      </c>
      <c r="AZ1495">
        <v>1</v>
      </c>
      <c r="BA1495">
        <v>29</v>
      </c>
      <c r="BD1495" t="s">
        <v>17207</v>
      </c>
    </row>
    <row r="1496" spans="2:56" x14ac:dyDescent="0.2">
      <c r="B1496">
        <v>1</v>
      </c>
      <c r="C1496" t="s">
        <v>14538</v>
      </c>
      <c r="G1496" s="352" t="s">
        <v>17210</v>
      </c>
      <c r="H1496" s="352" t="s">
        <v>17208</v>
      </c>
      <c r="I1496" s="352" t="s">
        <v>17209</v>
      </c>
      <c r="J1496" s="352" t="s">
        <v>16137</v>
      </c>
      <c r="N1496" s="358">
        <v>7.87</v>
      </c>
      <c r="P1496" s="358">
        <v>0.04</v>
      </c>
      <c r="T1496" s="358">
        <v>2146</v>
      </c>
      <c r="V1496" s="358">
        <v>5</v>
      </c>
      <c r="W1496" s="347">
        <v>1997</v>
      </c>
      <c r="Y1496" s="347">
        <v>15</v>
      </c>
      <c r="Z1496" s="347">
        <v>2.7</v>
      </c>
      <c r="AB1496" s="347">
        <v>0.3</v>
      </c>
      <c r="AC1496" s="347"/>
      <c r="AF1496" s="347">
        <v>115</v>
      </c>
      <c r="AH1496" s="347">
        <v>11</v>
      </c>
      <c r="AJ1496" s="347">
        <v>1857</v>
      </c>
      <c r="AL1496" s="347">
        <v>23</v>
      </c>
      <c r="AT1496" s="358">
        <v>25</v>
      </c>
      <c r="AV1496" s="358">
        <v>0.5</v>
      </c>
      <c r="AW1496" s="358">
        <v>37</v>
      </c>
      <c r="AZ1496">
        <v>1</v>
      </c>
      <c r="BA1496">
        <v>24</v>
      </c>
      <c r="BD1496" t="s">
        <v>17207</v>
      </c>
    </row>
    <row r="1497" spans="2:56" x14ac:dyDescent="0.2">
      <c r="B1497">
        <v>1</v>
      </c>
      <c r="C1497" t="s">
        <v>14538</v>
      </c>
      <c r="G1497" s="352" t="s">
        <v>17210</v>
      </c>
      <c r="H1497" s="352" t="s">
        <v>17208</v>
      </c>
      <c r="I1497" s="352" t="s">
        <v>17209</v>
      </c>
      <c r="J1497" s="352" t="s">
        <v>16137</v>
      </c>
      <c r="N1497" s="358">
        <v>7.87</v>
      </c>
      <c r="P1497" s="358">
        <v>0.04</v>
      </c>
      <c r="T1497" s="358">
        <v>2146</v>
      </c>
      <c r="V1497" s="358">
        <v>5</v>
      </c>
      <c r="W1497" s="347">
        <v>1997</v>
      </c>
      <c r="Y1497" s="347">
        <v>15</v>
      </c>
      <c r="Z1497" s="347">
        <v>2.7</v>
      </c>
      <c r="AB1497" s="347">
        <v>0.3</v>
      </c>
      <c r="AC1497" s="347"/>
      <c r="AF1497" s="347">
        <v>115</v>
      </c>
      <c r="AH1497" s="347">
        <v>11</v>
      </c>
      <c r="AJ1497" s="347">
        <v>1857</v>
      </c>
      <c r="AL1497" s="347">
        <v>23</v>
      </c>
      <c r="AT1497" s="358">
        <v>25</v>
      </c>
      <c r="AV1497" s="358">
        <v>0.5</v>
      </c>
      <c r="AW1497" s="358">
        <v>37</v>
      </c>
      <c r="AZ1497">
        <v>1</v>
      </c>
      <c r="BA1497">
        <v>-17</v>
      </c>
      <c r="BD1497" t="s">
        <v>17207</v>
      </c>
    </row>
    <row r="1498" spans="2:56" x14ac:dyDescent="0.2">
      <c r="B1498">
        <v>1</v>
      </c>
      <c r="C1498" t="s">
        <v>14538</v>
      </c>
      <c r="G1498" s="352" t="s">
        <v>17210</v>
      </c>
      <c r="H1498" s="352" t="s">
        <v>17208</v>
      </c>
      <c r="I1498" s="352" t="s">
        <v>17209</v>
      </c>
      <c r="J1498" s="352" t="s">
        <v>16137</v>
      </c>
      <c r="N1498" s="358">
        <v>7.87</v>
      </c>
      <c r="P1498" s="358">
        <v>0.04</v>
      </c>
      <c r="T1498" s="358">
        <v>2146</v>
      </c>
      <c r="V1498" s="358">
        <v>5</v>
      </c>
      <c r="W1498" s="347">
        <v>1997</v>
      </c>
      <c r="Y1498" s="347">
        <v>15</v>
      </c>
      <c r="Z1498" s="347">
        <v>2.7</v>
      </c>
      <c r="AB1498" s="347">
        <v>0.3</v>
      </c>
      <c r="AC1498" s="347"/>
      <c r="AF1498" s="347">
        <v>115</v>
      </c>
      <c r="AH1498" s="347">
        <v>11</v>
      </c>
      <c r="AJ1498" s="347">
        <v>1857</v>
      </c>
      <c r="AL1498" s="347">
        <v>23</v>
      </c>
      <c r="AT1498" s="358">
        <v>25</v>
      </c>
      <c r="AV1498" s="358">
        <v>0.5</v>
      </c>
      <c r="AW1498" s="358">
        <v>37</v>
      </c>
      <c r="AZ1498">
        <v>1</v>
      </c>
      <c r="BA1498">
        <v>-6</v>
      </c>
      <c r="BD1498" t="s">
        <v>17207</v>
      </c>
    </row>
    <row r="1499" spans="2:56" x14ac:dyDescent="0.2">
      <c r="B1499">
        <v>1</v>
      </c>
      <c r="C1499" t="s">
        <v>14538</v>
      </c>
      <c r="G1499" s="352" t="s">
        <v>17210</v>
      </c>
      <c r="H1499" s="352" t="s">
        <v>17208</v>
      </c>
      <c r="I1499" s="352" t="s">
        <v>17209</v>
      </c>
      <c r="J1499" s="352" t="s">
        <v>16137</v>
      </c>
      <c r="N1499" s="358">
        <v>7.87</v>
      </c>
      <c r="P1499" s="358">
        <v>0.04</v>
      </c>
      <c r="T1499" s="358">
        <v>2146</v>
      </c>
      <c r="V1499" s="358">
        <v>5</v>
      </c>
      <c r="W1499" s="347">
        <v>1997</v>
      </c>
      <c r="Y1499" s="347">
        <v>15</v>
      </c>
      <c r="Z1499" s="347">
        <v>2.7</v>
      </c>
      <c r="AB1499" s="347">
        <v>0.3</v>
      </c>
      <c r="AC1499" s="347"/>
      <c r="AF1499" s="347">
        <v>115</v>
      </c>
      <c r="AH1499" s="347">
        <v>11</v>
      </c>
      <c r="AJ1499" s="347">
        <v>1857</v>
      </c>
      <c r="AL1499" s="347">
        <v>23</v>
      </c>
      <c r="AT1499" s="358">
        <v>25</v>
      </c>
      <c r="AV1499" s="358">
        <v>0.5</v>
      </c>
      <c r="AW1499" s="358">
        <v>37</v>
      </c>
      <c r="AZ1499">
        <v>1</v>
      </c>
      <c r="BA1499">
        <v>-1</v>
      </c>
      <c r="BD1499" t="s">
        <v>17207</v>
      </c>
    </row>
    <row r="1500" spans="2:56" x14ac:dyDescent="0.2">
      <c r="B1500">
        <v>1</v>
      </c>
      <c r="C1500" t="s">
        <v>14538</v>
      </c>
      <c r="G1500" s="352" t="s">
        <v>17210</v>
      </c>
      <c r="H1500" s="352" t="s">
        <v>17208</v>
      </c>
      <c r="I1500" s="352" t="s">
        <v>17209</v>
      </c>
      <c r="J1500" s="352" t="s">
        <v>16137</v>
      </c>
      <c r="N1500" s="358">
        <v>7.87</v>
      </c>
      <c r="P1500" s="358">
        <v>0.04</v>
      </c>
      <c r="T1500" s="358">
        <v>2146</v>
      </c>
      <c r="V1500" s="358">
        <v>5</v>
      </c>
      <c r="W1500" s="347">
        <v>1997</v>
      </c>
      <c r="Y1500" s="347">
        <v>15</v>
      </c>
      <c r="Z1500" s="347">
        <v>2.7</v>
      </c>
      <c r="AB1500" s="347">
        <v>0.3</v>
      </c>
      <c r="AC1500" s="347"/>
      <c r="AF1500" s="347">
        <v>115</v>
      </c>
      <c r="AH1500" s="347">
        <v>11</v>
      </c>
      <c r="AJ1500" s="347">
        <v>1857</v>
      </c>
      <c r="AL1500" s="347">
        <v>23</v>
      </c>
      <c r="AT1500" s="358">
        <v>25</v>
      </c>
      <c r="AV1500" s="358">
        <v>0.5</v>
      </c>
      <c r="AW1500" s="358">
        <v>37</v>
      </c>
      <c r="AZ1500">
        <v>1</v>
      </c>
      <c r="BA1500">
        <v>-32</v>
      </c>
      <c r="BD1500" t="s">
        <v>17207</v>
      </c>
    </row>
    <row r="1501" spans="2:56" x14ac:dyDescent="0.2">
      <c r="B1501">
        <v>1</v>
      </c>
      <c r="C1501" t="s">
        <v>14538</v>
      </c>
      <c r="G1501" s="352" t="s">
        <v>17210</v>
      </c>
      <c r="H1501" s="352" t="s">
        <v>17208</v>
      </c>
      <c r="I1501" s="352" t="s">
        <v>17209</v>
      </c>
      <c r="J1501" s="352" t="s">
        <v>16137</v>
      </c>
      <c r="N1501" s="358">
        <v>7.87</v>
      </c>
      <c r="P1501" s="358">
        <v>0.04</v>
      </c>
      <c r="T1501" s="358">
        <v>2146</v>
      </c>
      <c r="V1501" s="358">
        <v>5</v>
      </c>
      <c r="W1501" s="347">
        <v>1997</v>
      </c>
      <c r="Y1501" s="347">
        <v>15</v>
      </c>
      <c r="Z1501" s="347">
        <v>2.7</v>
      </c>
      <c r="AB1501" s="347">
        <v>0.3</v>
      </c>
      <c r="AC1501" s="347"/>
      <c r="AF1501" s="347">
        <v>115</v>
      </c>
      <c r="AH1501" s="347">
        <v>11</v>
      </c>
      <c r="AJ1501" s="347">
        <v>1857</v>
      </c>
      <c r="AL1501" s="347">
        <v>23</v>
      </c>
      <c r="AT1501" s="358">
        <v>25</v>
      </c>
      <c r="AV1501" s="358">
        <v>0.5</v>
      </c>
      <c r="AW1501" s="358">
        <v>37</v>
      </c>
      <c r="AZ1501">
        <v>1</v>
      </c>
      <c r="BA1501">
        <v>27</v>
      </c>
      <c r="BD1501" t="s">
        <v>17207</v>
      </c>
    </row>
    <row r="1502" spans="2:56" x14ac:dyDescent="0.2">
      <c r="B1502">
        <v>1</v>
      </c>
      <c r="C1502" t="s">
        <v>14538</v>
      </c>
      <c r="G1502" s="352" t="s">
        <v>17210</v>
      </c>
      <c r="H1502" s="352" t="s">
        <v>17208</v>
      </c>
      <c r="I1502" s="352" t="s">
        <v>17209</v>
      </c>
      <c r="J1502" s="352" t="s">
        <v>16137</v>
      </c>
      <c r="N1502" s="358">
        <v>8.2010000000000005</v>
      </c>
      <c r="P1502" s="358">
        <v>0.03</v>
      </c>
      <c r="T1502" s="358">
        <v>2277</v>
      </c>
      <c r="V1502" s="358">
        <v>5</v>
      </c>
      <c r="W1502" s="347">
        <v>1951</v>
      </c>
      <c r="Y1502" s="347">
        <v>18</v>
      </c>
      <c r="Z1502" s="347">
        <v>5.4</v>
      </c>
      <c r="AB1502" s="347">
        <v>0.3</v>
      </c>
      <c r="AC1502" s="347"/>
      <c r="AF1502" s="347">
        <v>227</v>
      </c>
      <c r="AH1502" s="347">
        <v>13</v>
      </c>
      <c r="AJ1502" s="347">
        <v>1714</v>
      </c>
      <c r="AL1502" s="347">
        <v>30</v>
      </c>
      <c r="AT1502" s="358">
        <v>25</v>
      </c>
      <c r="AV1502" s="358">
        <v>0.5</v>
      </c>
      <c r="AW1502" s="358">
        <v>37</v>
      </c>
      <c r="AZ1502">
        <v>1</v>
      </c>
      <c r="BA1502">
        <v>10</v>
      </c>
      <c r="BD1502" t="s">
        <v>17207</v>
      </c>
    </row>
    <row r="1503" spans="2:56" x14ac:dyDescent="0.2">
      <c r="B1503">
        <v>1</v>
      </c>
      <c r="C1503" t="s">
        <v>14538</v>
      </c>
      <c r="G1503" s="352" t="s">
        <v>17210</v>
      </c>
      <c r="H1503" s="352" t="s">
        <v>17208</v>
      </c>
      <c r="I1503" s="352" t="s">
        <v>17209</v>
      </c>
      <c r="J1503" s="352" t="s">
        <v>16137</v>
      </c>
      <c r="N1503" s="358">
        <v>8.2010000000000005</v>
      </c>
      <c r="P1503" s="358">
        <v>0.03</v>
      </c>
      <c r="T1503" s="358">
        <v>2277</v>
      </c>
      <c r="V1503" s="358">
        <v>5</v>
      </c>
      <c r="W1503" s="347">
        <v>1951</v>
      </c>
      <c r="Y1503" s="347">
        <v>18</v>
      </c>
      <c r="Z1503" s="347">
        <v>5.4</v>
      </c>
      <c r="AB1503" s="347">
        <v>0.3</v>
      </c>
      <c r="AC1503" s="347"/>
      <c r="AF1503" s="347">
        <v>227</v>
      </c>
      <c r="AH1503" s="347">
        <v>13</v>
      </c>
      <c r="AJ1503" s="347">
        <v>1714</v>
      </c>
      <c r="AL1503" s="347">
        <v>30</v>
      </c>
      <c r="AT1503" s="358">
        <v>25</v>
      </c>
      <c r="AV1503" s="358">
        <v>0.5</v>
      </c>
      <c r="AW1503" s="358">
        <v>37</v>
      </c>
      <c r="AZ1503">
        <v>1</v>
      </c>
      <c r="BA1503">
        <v>13</v>
      </c>
      <c r="BD1503" t="s">
        <v>17207</v>
      </c>
    </row>
    <row r="1504" spans="2:56" x14ac:dyDescent="0.2">
      <c r="B1504">
        <v>1</v>
      </c>
      <c r="C1504" t="s">
        <v>14538</v>
      </c>
      <c r="G1504" s="352" t="s">
        <v>17210</v>
      </c>
      <c r="H1504" s="352" t="s">
        <v>17208</v>
      </c>
      <c r="I1504" s="352" t="s">
        <v>17209</v>
      </c>
      <c r="J1504" s="352" t="s">
        <v>16137</v>
      </c>
      <c r="N1504" s="358">
        <v>8.2010000000000005</v>
      </c>
      <c r="P1504" s="358">
        <v>0.03</v>
      </c>
      <c r="T1504" s="358">
        <v>2277</v>
      </c>
      <c r="V1504" s="358">
        <v>5</v>
      </c>
      <c r="W1504" s="347">
        <v>1951</v>
      </c>
      <c r="Y1504" s="347">
        <v>18</v>
      </c>
      <c r="Z1504" s="347">
        <v>5.4</v>
      </c>
      <c r="AB1504" s="347">
        <v>0.3</v>
      </c>
      <c r="AC1504" s="347"/>
      <c r="AF1504" s="347">
        <v>227</v>
      </c>
      <c r="AH1504" s="347">
        <v>13</v>
      </c>
      <c r="AJ1504" s="347">
        <v>1714</v>
      </c>
      <c r="AL1504" s="347">
        <v>30</v>
      </c>
      <c r="AT1504" s="358">
        <v>25</v>
      </c>
      <c r="AV1504" s="358">
        <v>0.5</v>
      </c>
      <c r="AW1504" s="358">
        <v>37</v>
      </c>
      <c r="AZ1504">
        <v>1</v>
      </c>
      <c r="BA1504">
        <v>29</v>
      </c>
      <c r="BD1504" t="s">
        <v>17207</v>
      </c>
    </row>
    <row r="1505" spans="2:56" x14ac:dyDescent="0.2">
      <c r="B1505">
        <v>1</v>
      </c>
      <c r="C1505" t="s">
        <v>14538</v>
      </c>
      <c r="G1505" s="352" t="s">
        <v>17210</v>
      </c>
      <c r="H1505" s="352" t="s">
        <v>17208</v>
      </c>
      <c r="I1505" s="352" t="s">
        <v>17209</v>
      </c>
      <c r="J1505" s="352" t="s">
        <v>16137</v>
      </c>
      <c r="N1505" s="358">
        <v>8.2010000000000005</v>
      </c>
      <c r="P1505" s="358">
        <v>0.03</v>
      </c>
      <c r="T1505" s="358">
        <v>2277</v>
      </c>
      <c r="V1505" s="358">
        <v>5</v>
      </c>
      <c r="W1505" s="347">
        <v>1951</v>
      </c>
      <c r="Y1505" s="347">
        <v>18</v>
      </c>
      <c r="Z1505" s="347">
        <v>5.4</v>
      </c>
      <c r="AB1505" s="347">
        <v>0.3</v>
      </c>
      <c r="AC1505" s="347"/>
      <c r="AF1505" s="347">
        <v>227</v>
      </c>
      <c r="AH1505" s="347">
        <v>13</v>
      </c>
      <c r="AJ1505" s="347">
        <v>1714</v>
      </c>
      <c r="AL1505" s="347">
        <v>30</v>
      </c>
      <c r="AT1505" s="358">
        <v>25</v>
      </c>
      <c r="AV1505" s="358">
        <v>0.5</v>
      </c>
      <c r="AW1505" s="358">
        <v>37</v>
      </c>
      <c r="AZ1505">
        <v>1</v>
      </c>
      <c r="BA1505">
        <v>29</v>
      </c>
      <c r="BD1505" t="s">
        <v>17207</v>
      </c>
    </row>
    <row r="1506" spans="2:56" x14ac:dyDescent="0.2">
      <c r="B1506">
        <v>1</v>
      </c>
      <c r="C1506" t="s">
        <v>14538</v>
      </c>
      <c r="G1506" s="352" t="s">
        <v>17210</v>
      </c>
      <c r="H1506" s="352" t="s">
        <v>17208</v>
      </c>
      <c r="I1506" s="352" t="s">
        <v>17209</v>
      </c>
      <c r="J1506" s="352" t="s">
        <v>16137</v>
      </c>
      <c r="N1506" s="358">
        <v>8.2010000000000005</v>
      </c>
      <c r="P1506" s="358">
        <v>0.03</v>
      </c>
      <c r="T1506" s="358">
        <v>2277</v>
      </c>
      <c r="V1506" s="358">
        <v>5</v>
      </c>
      <c r="W1506" s="347">
        <v>1951</v>
      </c>
      <c r="Y1506" s="347">
        <v>18</v>
      </c>
      <c r="Z1506" s="347">
        <v>5.4</v>
      </c>
      <c r="AB1506" s="347">
        <v>0.3</v>
      </c>
      <c r="AC1506" s="347"/>
      <c r="AF1506" s="347">
        <v>227</v>
      </c>
      <c r="AH1506" s="347">
        <v>13</v>
      </c>
      <c r="AJ1506" s="347">
        <v>1714</v>
      </c>
      <c r="AL1506" s="347">
        <v>30</v>
      </c>
      <c r="AT1506" s="358">
        <v>25</v>
      </c>
      <c r="AV1506" s="358">
        <v>0.5</v>
      </c>
      <c r="AW1506" s="358">
        <v>37</v>
      </c>
      <c r="AZ1506">
        <v>1</v>
      </c>
      <c r="BA1506">
        <v>24</v>
      </c>
      <c r="BD1506" t="s">
        <v>17207</v>
      </c>
    </row>
    <row r="1507" spans="2:56" x14ac:dyDescent="0.2">
      <c r="B1507">
        <v>1</v>
      </c>
      <c r="C1507" t="s">
        <v>14538</v>
      </c>
      <c r="G1507" s="352" t="s">
        <v>17210</v>
      </c>
      <c r="H1507" s="352" t="s">
        <v>17208</v>
      </c>
      <c r="I1507" s="352" t="s">
        <v>17209</v>
      </c>
      <c r="J1507" s="352" t="s">
        <v>16137</v>
      </c>
      <c r="N1507" s="358">
        <v>8.2010000000000005</v>
      </c>
      <c r="P1507" s="358">
        <v>0.03</v>
      </c>
      <c r="T1507" s="358">
        <v>2277</v>
      </c>
      <c r="V1507" s="358">
        <v>5</v>
      </c>
      <c r="W1507" s="347">
        <v>1951</v>
      </c>
      <c r="Y1507" s="347">
        <v>18</v>
      </c>
      <c r="Z1507" s="347">
        <v>5.4</v>
      </c>
      <c r="AB1507" s="347">
        <v>0.3</v>
      </c>
      <c r="AC1507" s="347"/>
      <c r="AF1507" s="347">
        <v>227</v>
      </c>
      <c r="AH1507" s="347">
        <v>13</v>
      </c>
      <c r="AJ1507" s="347">
        <v>1714</v>
      </c>
      <c r="AL1507" s="347">
        <v>30</v>
      </c>
      <c r="AT1507" s="358">
        <v>25</v>
      </c>
      <c r="AV1507" s="358">
        <v>0.5</v>
      </c>
      <c r="AW1507" s="358">
        <v>37</v>
      </c>
      <c r="AZ1507">
        <v>1</v>
      </c>
      <c r="BA1507">
        <v>12</v>
      </c>
      <c r="BD1507" t="s">
        <v>17207</v>
      </c>
    </row>
    <row r="1508" spans="2:56" x14ac:dyDescent="0.2">
      <c r="B1508">
        <v>1</v>
      </c>
      <c r="C1508" t="s">
        <v>14538</v>
      </c>
      <c r="G1508" s="352" t="s">
        <v>17210</v>
      </c>
      <c r="H1508" s="352" t="s">
        <v>17208</v>
      </c>
      <c r="I1508" s="352" t="s">
        <v>17209</v>
      </c>
      <c r="J1508" s="352" t="s">
        <v>16137</v>
      </c>
      <c r="N1508" s="358">
        <v>8.2010000000000005</v>
      </c>
      <c r="P1508" s="358">
        <v>0.03</v>
      </c>
      <c r="T1508" s="358">
        <v>2277</v>
      </c>
      <c r="V1508" s="358">
        <v>5</v>
      </c>
      <c r="W1508" s="347">
        <v>1951</v>
      </c>
      <c r="Y1508" s="347">
        <v>18</v>
      </c>
      <c r="Z1508" s="347">
        <v>5.4</v>
      </c>
      <c r="AB1508" s="347">
        <v>0.3</v>
      </c>
      <c r="AC1508" s="347"/>
      <c r="AF1508" s="347">
        <v>227</v>
      </c>
      <c r="AH1508" s="347">
        <v>13</v>
      </c>
      <c r="AJ1508" s="347">
        <v>1714</v>
      </c>
      <c r="AL1508" s="347">
        <v>30</v>
      </c>
      <c r="AT1508" s="358">
        <v>25</v>
      </c>
      <c r="AV1508" s="358">
        <v>0.5</v>
      </c>
      <c r="AW1508" s="358">
        <v>37</v>
      </c>
      <c r="AZ1508">
        <v>1</v>
      </c>
      <c r="BA1508">
        <v>-1</v>
      </c>
      <c r="BD1508" t="s">
        <v>17207</v>
      </c>
    </row>
    <row r="1509" spans="2:56" x14ac:dyDescent="0.2">
      <c r="B1509">
        <v>1</v>
      </c>
      <c r="C1509" t="s">
        <v>14538</v>
      </c>
      <c r="G1509" s="352" t="s">
        <v>17210</v>
      </c>
      <c r="H1509" s="352" t="s">
        <v>17208</v>
      </c>
      <c r="I1509" s="352" t="s">
        <v>17209</v>
      </c>
      <c r="J1509" s="352" t="s">
        <v>16137</v>
      </c>
      <c r="N1509" s="358">
        <v>8.2010000000000005</v>
      </c>
      <c r="P1509" s="358">
        <v>0.03</v>
      </c>
      <c r="T1509" s="358">
        <v>2277</v>
      </c>
      <c r="V1509" s="358">
        <v>5</v>
      </c>
      <c r="W1509" s="347">
        <v>1951</v>
      </c>
      <c r="Y1509" s="347">
        <v>18</v>
      </c>
      <c r="Z1509" s="347">
        <v>5.4</v>
      </c>
      <c r="AB1509" s="347">
        <v>0.3</v>
      </c>
      <c r="AC1509" s="347"/>
      <c r="AF1509" s="347">
        <v>227</v>
      </c>
      <c r="AH1509" s="347">
        <v>13</v>
      </c>
      <c r="AJ1509" s="347">
        <v>1714</v>
      </c>
      <c r="AL1509" s="347">
        <v>30</v>
      </c>
      <c r="AT1509" s="358">
        <v>25</v>
      </c>
      <c r="AV1509" s="358">
        <v>0.5</v>
      </c>
      <c r="AW1509" s="358">
        <v>37</v>
      </c>
      <c r="AZ1509">
        <v>1</v>
      </c>
      <c r="BA1509">
        <v>23</v>
      </c>
      <c r="BD1509" t="s">
        <v>17207</v>
      </c>
    </row>
    <row r="1510" spans="2:56" x14ac:dyDescent="0.2">
      <c r="B1510">
        <v>1</v>
      </c>
      <c r="C1510" t="s">
        <v>14538</v>
      </c>
      <c r="G1510" s="352" t="s">
        <v>17210</v>
      </c>
      <c r="H1510" s="352" t="s">
        <v>17208</v>
      </c>
      <c r="I1510" s="352" t="s">
        <v>17209</v>
      </c>
      <c r="J1510" s="352" t="s">
        <v>16137</v>
      </c>
      <c r="N1510" s="358">
        <v>8.2010000000000005</v>
      </c>
      <c r="P1510" s="358">
        <v>0.03</v>
      </c>
      <c r="T1510" s="358">
        <v>2277</v>
      </c>
      <c r="V1510" s="358">
        <v>5</v>
      </c>
      <c r="W1510" s="347">
        <v>1951</v>
      </c>
      <c r="Y1510" s="347">
        <v>18</v>
      </c>
      <c r="Z1510" s="347">
        <v>5.4</v>
      </c>
      <c r="AB1510" s="347">
        <v>0.3</v>
      </c>
      <c r="AC1510" s="347"/>
      <c r="AF1510" s="347">
        <v>227</v>
      </c>
      <c r="AH1510" s="347">
        <v>13</v>
      </c>
      <c r="AJ1510" s="347">
        <v>1714</v>
      </c>
      <c r="AL1510" s="347">
        <v>30</v>
      </c>
      <c r="AT1510" s="358">
        <v>25</v>
      </c>
      <c r="AV1510" s="358">
        <v>0.5</v>
      </c>
      <c r="AW1510" s="358">
        <v>37</v>
      </c>
      <c r="AZ1510">
        <v>1</v>
      </c>
      <c r="BA1510">
        <v>36</v>
      </c>
      <c r="BD1510" t="s">
        <v>17207</v>
      </c>
    </row>
    <row r="1511" spans="2:56" x14ac:dyDescent="0.2">
      <c r="B1511">
        <v>1</v>
      </c>
      <c r="C1511" t="s">
        <v>14538</v>
      </c>
      <c r="G1511" s="352" t="s">
        <v>17210</v>
      </c>
      <c r="H1511" s="352" t="s">
        <v>17208</v>
      </c>
      <c r="I1511" s="352" t="s">
        <v>17209</v>
      </c>
      <c r="J1511" s="352" t="s">
        <v>16137</v>
      </c>
      <c r="N1511" s="358">
        <v>8.3420000000000005</v>
      </c>
      <c r="P1511" s="358">
        <v>0.04</v>
      </c>
      <c r="T1511" s="358">
        <v>2405</v>
      </c>
      <c r="V1511" s="358">
        <v>5</v>
      </c>
      <c r="W1511" s="347">
        <v>1968</v>
      </c>
      <c r="Y1511" s="347">
        <v>26</v>
      </c>
      <c r="Z1511" s="347">
        <v>7.2</v>
      </c>
      <c r="AB1511" s="347">
        <v>0.4</v>
      </c>
      <c r="AC1511" s="347"/>
      <c r="AF1511" s="347">
        <v>304</v>
      </c>
      <c r="AH1511" s="347">
        <v>19</v>
      </c>
      <c r="AJ1511" s="347">
        <v>1658</v>
      </c>
      <c r="AL1511" s="347">
        <v>44</v>
      </c>
      <c r="AT1511" s="358">
        <v>25</v>
      </c>
      <c r="AV1511" s="358">
        <v>0.5</v>
      </c>
      <c r="AW1511" s="358">
        <v>37</v>
      </c>
      <c r="AZ1511">
        <v>1</v>
      </c>
      <c r="BA1511">
        <v>15</v>
      </c>
      <c r="BD1511" t="s">
        <v>17207</v>
      </c>
    </row>
    <row r="1512" spans="2:56" x14ac:dyDescent="0.2">
      <c r="B1512">
        <v>1</v>
      </c>
      <c r="C1512" t="s">
        <v>14538</v>
      </c>
      <c r="G1512" s="352" t="s">
        <v>17210</v>
      </c>
      <c r="H1512" s="352" t="s">
        <v>17208</v>
      </c>
      <c r="I1512" s="352" t="s">
        <v>17209</v>
      </c>
      <c r="J1512" s="352" t="s">
        <v>16137</v>
      </c>
      <c r="N1512" s="358">
        <v>8.3420000000000005</v>
      </c>
      <c r="P1512" s="358">
        <v>0.04</v>
      </c>
      <c r="T1512" s="358">
        <v>2405</v>
      </c>
      <c r="V1512" s="358">
        <v>5</v>
      </c>
      <c r="W1512" s="347">
        <v>1968</v>
      </c>
      <c r="Y1512" s="347">
        <v>26</v>
      </c>
      <c r="Z1512" s="347">
        <v>7.2</v>
      </c>
      <c r="AB1512" s="347">
        <v>0.4</v>
      </c>
      <c r="AC1512" s="347"/>
      <c r="AF1512" s="347">
        <v>304</v>
      </c>
      <c r="AH1512" s="347">
        <v>19</v>
      </c>
      <c r="AJ1512" s="347">
        <v>1658</v>
      </c>
      <c r="AL1512" s="347">
        <v>44</v>
      </c>
      <c r="AT1512" s="358">
        <v>25</v>
      </c>
      <c r="AV1512" s="358">
        <v>0.5</v>
      </c>
      <c r="AW1512" s="358">
        <v>37</v>
      </c>
      <c r="AZ1512">
        <v>1</v>
      </c>
      <c r="BA1512">
        <v>15</v>
      </c>
      <c r="BD1512" t="s">
        <v>17207</v>
      </c>
    </row>
    <row r="1513" spans="2:56" x14ac:dyDescent="0.2">
      <c r="B1513">
        <v>1</v>
      </c>
      <c r="C1513" t="s">
        <v>14538</v>
      </c>
      <c r="G1513" s="352" t="s">
        <v>17210</v>
      </c>
      <c r="H1513" s="352" t="s">
        <v>17208</v>
      </c>
      <c r="I1513" s="352" t="s">
        <v>17209</v>
      </c>
      <c r="J1513" s="352" t="s">
        <v>16137</v>
      </c>
      <c r="N1513" s="358">
        <v>8.3420000000000005</v>
      </c>
      <c r="P1513" s="358">
        <v>0.04</v>
      </c>
      <c r="T1513" s="358">
        <v>2405</v>
      </c>
      <c r="V1513" s="358">
        <v>5</v>
      </c>
      <c r="W1513" s="347">
        <v>1968</v>
      </c>
      <c r="Y1513" s="347">
        <v>26</v>
      </c>
      <c r="Z1513" s="347">
        <v>7.2</v>
      </c>
      <c r="AB1513" s="347">
        <v>0.4</v>
      </c>
      <c r="AC1513" s="347"/>
      <c r="AF1513" s="347">
        <v>304</v>
      </c>
      <c r="AH1513" s="347">
        <v>19</v>
      </c>
      <c r="AJ1513" s="347">
        <v>1658</v>
      </c>
      <c r="AL1513" s="347">
        <v>44</v>
      </c>
      <c r="AT1513" s="358">
        <v>25</v>
      </c>
      <c r="AV1513" s="358">
        <v>0.5</v>
      </c>
      <c r="AW1513" s="358">
        <v>37</v>
      </c>
      <c r="AZ1513">
        <v>1</v>
      </c>
      <c r="BA1513">
        <v>66</v>
      </c>
      <c r="BD1513" t="s">
        <v>17207</v>
      </c>
    </row>
    <row r="1514" spans="2:56" x14ac:dyDescent="0.2">
      <c r="B1514">
        <v>1</v>
      </c>
      <c r="C1514" t="s">
        <v>14538</v>
      </c>
      <c r="G1514" s="352" t="s">
        <v>17210</v>
      </c>
      <c r="H1514" s="352" t="s">
        <v>17208</v>
      </c>
      <c r="I1514" s="352" t="s">
        <v>17209</v>
      </c>
      <c r="J1514" s="352" t="s">
        <v>16137</v>
      </c>
      <c r="N1514" s="358">
        <v>8.3420000000000005</v>
      </c>
      <c r="P1514" s="358">
        <v>0.04</v>
      </c>
      <c r="T1514" s="358">
        <v>2405</v>
      </c>
      <c r="V1514" s="358">
        <v>5</v>
      </c>
      <c r="W1514" s="347">
        <v>1968</v>
      </c>
      <c r="Y1514" s="347">
        <v>26</v>
      </c>
      <c r="Z1514" s="347">
        <v>7.2</v>
      </c>
      <c r="AB1514" s="347">
        <v>0.4</v>
      </c>
      <c r="AC1514" s="347"/>
      <c r="AF1514" s="347">
        <v>304</v>
      </c>
      <c r="AH1514" s="347">
        <v>19</v>
      </c>
      <c r="AJ1514" s="347">
        <v>1658</v>
      </c>
      <c r="AL1514" s="347">
        <v>44</v>
      </c>
      <c r="AT1514" s="358">
        <v>25</v>
      </c>
      <c r="AV1514" s="358">
        <v>0.5</v>
      </c>
      <c r="AW1514" s="358">
        <v>37</v>
      </c>
      <c r="AZ1514">
        <v>1</v>
      </c>
      <c r="BA1514">
        <v>53</v>
      </c>
      <c r="BD1514" t="s">
        <v>17207</v>
      </c>
    </row>
    <row r="1515" spans="2:56" x14ac:dyDescent="0.2">
      <c r="B1515">
        <v>1</v>
      </c>
      <c r="C1515" t="s">
        <v>14538</v>
      </c>
      <c r="G1515" s="352" t="s">
        <v>17210</v>
      </c>
      <c r="H1515" s="352" t="s">
        <v>17208</v>
      </c>
      <c r="I1515" s="352" t="s">
        <v>17209</v>
      </c>
      <c r="J1515" s="352" t="s">
        <v>16137</v>
      </c>
      <c r="N1515" s="358">
        <v>8.3420000000000005</v>
      </c>
      <c r="P1515" s="358">
        <v>0.04</v>
      </c>
      <c r="T1515" s="358">
        <v>2405</v>
      </c>
      <c r="V1515" s="358">
        <v>5</v>
      </c>
      <c r="W1515" s="347">
        <v>1968</v>
      </c>
      <c r="Y1515" s="347">
        <v>26</v>
      </c>
      <c r="Z1515" s="347">
        <v>7.2</v>
      </c>
      <c r="AB1515" s="347">
        <v>0.4</v>
      </c>
      <c r="AC1515" s="347"/>
      <c r="AF1515" s="347">
        <v>304</v>
      </c>
      <c r="AH1515" s="347">
        <v>19</v>
      </c>
      <c r="AJ1515" s="347">
        <v>1658</v>
      </c>
      <c r="AL1515" s="347">
        <v>44</v>
      </c>
      <c r="AT1515" s="358">
        <v>25</v>
      </c>
      <c r="AV1515" s="358">
        <v>0.5</v>
      </c>
      <c r="AW1515" s="358">
        <v>37</v>
      </c>
      <c r="AZ1515">
        <v>1</v>
      </c>
      <c r="BA1515">
        <v>46</v>
      </c>
      <c r="BD1515" t="s">
        <v>17207</v>
      </c>
    </row>
    <row r="1516" spans="2:56" x14ac:dyDescent="0.2">
      <c r="B1516">
        <v>1</v>
      </c>
      <c r="C1516" t="s">
        <v>14538</v>
      </c>
      <c r="G1516" s="352" t="s">
        <v>17210</v>
      </c>
      <c r="H1516" s="352" t="s">
        <v>17208</v>
      </c>
      <c r="I1516" s="352" t="s">
        <v>17209</v>
      </c>
      <c r="J1516" s="352" t="s">
        <v>16137</v>
      </c>
      <c r="N1516" s="358">
        <v>8.3420000000000005</v>
      </c>
      <c r="P1516" s="358">
        <v>0.04</v>
      </c>
      <c r="T1516" s="358">
        <v>2405</v>
      </c>
      <c r="V1516" s="358">
        <v>5</v>
      </c>
      <c r="W1516" s="347">
        <v>1968</v>
      </c>
      <c r="Y1516" s="347">
        <v>26</v>
      </c>
      <c r="Z1516" s="347">
        <v>7.2</v>
      </c>
      <c r="AB1516" s="347">
        <v>0.4</v>
      </c>
      <c r="AC1516" s="347"/>
      <c r="AF1516" s="347">
        <v>304</v>
      </c>
      <c r="AH1516" s="347">
        <v>19</v>
      </c>
      <c r="AJ1516" s="347">
        <v>1658</v>
      </c>
      <c r="AL1516" s="347">
        <v>44</v>
      </c>
      <c r="AT1516" s="358">
        <v>25</v>
      </c>
      <c r="AV1516" s="358">
        <v>0.5</v>
      </c>
      <c r="AW1516" s="358">
        <v>37</v>
      </c>
      <c r="AZ1516">
        <v>1</v>
      </c>
      <c r="BA1516">
        <v>75</v>
      </c>
      <c r="BD1516" t="s">
        <v>17207</v>
      </c>
    </row>
    <row r="1517" spans="2:56" x14ac:dyDescent="0.2">
      <c r="B1517">
        <v>1</v>
      </c>
      <c r="C1517" t="s">
        <v>14538</v>
      </c>
      <c r="G1517" s="352" t="s">
        <v>17210</v>
      </c>
      <c r="H1517" s="352" t="s">
        <v>17208</v>
      </c>
      <c r="I1517" s="352" t="s">
        <v>17209</v>
      </c>
      <c r="J1517" s="352" t="s">
        <v>16137</v>
      </c>
      <c r="N1517" s="358">
        <v>8.3420000000000005</v>
      </c>
      <c r="P1517" s="358">
        <v>0.04</v>
      </c>
      <c r="T1517" s="358">
        <v>2405</v>
      </c>
      <c r="V1517" s="358">
        <v>5</v>
      </c>
      <c r="W1517" s="347">
        <v>1968</v>
      </c>
      <c r="Y1517" s="347">
        <v>26</v>
      </c>
      <c r="Z1517" s="347">
        <v>7.2</v>
      </c>
      <c r="AB1517" s="347">
        <v>0.4</v>
      </c>
      <c r="AC1517" s="347"/>
      <c r="AF1517" s="347">
        <v>304</v>
      </c>
      <c r="AH1517" s="347">
        <v>19</v>
      </c>
      <c r="AJ1517" s="347">
        <v>1658</v>
      </c>
      <c r="AL1517" s="347">
        <v>44</v>
      </c>
      <c r="AT1517" s="358">
        <v>25</v>
      </c>
      <c r="AV1517" s="358">
        <v>0.5</v>
      </c>
      <c r="AW1517" s="358">
        <v>37</v>
      </c>
      <c r="AZ1517">
        <v>1</v>
      </c>
      <c r="BA1517">
        <v>17</v>
      </c>
      <c r="BD1517" t="s">
        <v>17207</v>
      </c>
    </row>
    <row r="1518" spans="2:56" x14ac:dyDescent="0.2">
      <c r="B1518">
        <v>1</v>
      </c>
      <c r="C1518" t="s">
        <v>14538</v>
      </c>
      <c r="G1518" s="352" t="s">
        <v>17210</v>
      </c>
      <c r="H1518" s="352" t="s">
        <v>17208</v>
      </c>
      <c r="I1518" s="352" t="s">
        <v>17209</v>
      </c>
      <c r="J1518" s="352" t="s">
        <v>16137</v>
      </c>
      <c r="N1518" s="358">
        <v>8.3420000000000005</v>
      </c>
      <c r="P1518" s="358">
        <v>0.04</v>
      </c>
      <c r="T1518" s="358">
        <v>2405</v>
      </c>
      <c r="V1518" s="358">
        <v>5</v>
      </c>
      <c r="W1518" s="347">
        <v>1968</v>
      </c>
      <c r="Y1518" s="347">
        <v>26</v>
      </c>
      <c r="Z1518" s="347">
        <v>7.2</v>
      </c>
      <c r="AB1518" s="347">
        <v>0.4</v>
      </c>
      <c r="AC1518" s="347"/>
      <c r="AF1518" s="347">
        <v>304</v>
      </c>
      <c r="AH1518" s="347">
        <v>19</v>
      </c>
      <c r="AJ1518" s="347">
        <v>1658</v>
      </c>
      <c r="AL1518" s="347">
        <v>44</v>
      </c>
      <c r="AT1518" s="358">
        <v>25</v>
      </c>
      <c r="AV1518" s="358">
        <v>0.5</v>
      </c>
      <c r="AW1518" s="358">
        <v>37</v>
      </c>
      <c r="AZ1518">
        <v>1</v>
      </c>
      <c r="BA1518">
        <v>61</v>
      </c>
      <c r="BD1518" t="s">
        <v>17207</v>
      </c>
    </row>
    <row r="1519" spans="2:56" x14ac:dyDescent="0.2">
      <c r="B1519">
        <v>1</v>
      </c>
      <c r="C1519" t="s">
        <v>14538</v>
      </c>
      <c r="G1519" s="352" t="s">
        <v>17210</v>
      </c>
      <c r="H1519" s="352" t="s">
        <v>17208</v>
      </c>
      <c r="I1519" s="352" t="s">
        <v>17209</v>
      </c>
      <c r="J1519" s="352" t="s">
        <v>16137</v>
      </c>
      <c r="N1519" s="358">
        <v>8.3420000000000005</v>
      </c>
      <c r="P1519" s="358">
        <v>0.04</v>
      </c>
      <c r="T1519" s="358">
        <v>2405</v>
      </c>
      <c r="V1519" s="358">
        <v>5</v>
      </c>
      <c r="W1519" s="347">
        <v>1968</v>
      </c>
      <c r="Y1519" s="347">
        <v>26</v>
      </c>
      <c r="Z1519" s="347">
        <v>7.2</v>
      </c>
      <c r="AB1519" s="347">
        <v>0.4</v>
      </c>
      <c r="AC1519" s="347"/>
      <c r="AF1519" s="347">
        <v>304</v>
      </c>
      <c r="AH1519" s="347">
        <v>19</v>
      </c>
      <c r="AJ1519" s="347">
        <v>1658</v>
      </c>
      <c r="AL1519" s="347">
        <v>44</v>
      </c>
      <c r="AT1519" s="358">
        <v>25</v>
      </c>
      <c r="AV1519" s="358">
        <v>0.5</v>
      </c>
      <c r="AW1519" s="358">
        <v>37</v>
      </c>
      <c r="AZ1519">
        <v>1</v>
      </c>
      <c r="BA1519">
        <v>72</v>
      </c>
      <c r="BD1519" t="s">
        <v>17207</v>
      </c>
    </row>
    <row r="1520" spans="2:56" x14ac:dyDescent="0.2">
      <c r="B1520">
        <v>1</v>
      </c>
      <c r="C1520" t="s">
        <v>14538</v>
      </c>
      <c r="G1520" s="352" t="s">
        <v>17210</v>
      </c>
      <c r="H1520" s="352" t="s">
        <v>17208</v>
      </c>
      <c r="I1520" s="352" t="s">
        <v>17209</v>
      </c>
      <c r="J1520" s="352" t="s">
        <v>16137</v>
      </c>
      <c r="N1520" s="358">
        <v>8.14</v>
      </c>
      <c r="P1520" s="358">
        <v>0.03</v>
      </c>
      <c r="T1520" s="358">
        <v>2763</v>
      </c>
      <c r="V1520" s="358">
        <v>4</v>
      </c>
      <c r="W1520" s="347">
        <v>1519</v>
      </c>
      <c r="Y1520" s="347">
        <v>10</v>
      </c>
      <c r="Z1520" s="347">
        <v>3.7</v>
      </c>
      <c r="AB1520" s="347">
        <v>0.2</v>
      </c>
      <c r="AC1520" s="347"/>
      <c r="AF1520" s="347">
        <v>156</v>
      </c>
      <c r="AH1520" s="347">
        <v>8</v>
      </c>
      <c r="AJ1520" s="347">
        <v>1354</v>
      </c>
      <c r="AL1520" s="347">
        <v>18</v>
      </c>
      <c r="AT1520" s="358">
        <v>25</v>
      </c>
      <c r="AV1520" s="358">
        <v>0.5</v>
      </c>
      <c r="AW1520" s="358">
        <v>37</v>
      </c>
      <c r="AZ1520">
        <v>1</v>
      </c>
      <c r="BA1520">
        <v>5</v>
      </c>
      <c r="BD1520" t="s">
        <v>17207</v>
      </c>
    </row>
    <row r="1521" spans="2:56" x14ac:dyDescent="0.2">
      <c r="B1521">
        <v>1</v>
      </c>
      <c r="C1521" t="s">
        <v>14538</v>
      </c>
      <c r="G1521" s="352" t="s">
        <v>17210</v>
      </c>
      <c r="H1521" s="352" t="s">
        <v>17208</v>
      </c>
      <c r="I1521" s="352" t="s">
        <v>17209</v>
      </c>
      <c r="J1521" s="352" t="s">
        <v>16137</v>
      </c>
      <c r="N1521" s="358">
        <v>8.14</v>
      </c>
      <c r="P1521" s="358">
        <v>0.03</v>
      </c>
      <c r="T1521" s="358">
        <v>2763</v>
      </c>
      <c r="V1521" s="358">
        <v>4</v>
      </c>
      <c r="W1521" s="347">
        <v>1519</v>
      </c>
      <c r="Y1521" s="347">
        <v>10</v>
      </c>
      <c r="Z1521" s="347">
        <v>3.7</v>
      </c>
      <c r="AB1521" s="347">
        <v>0.2</v>
      </c>
      <c r="AC1521" s="347"/>
      <c r="AF1521" s="347">
        <v>156</v>
      </c>
      <c r="AH1521" s="347">
        <v>8</v>
      </c>
      <c r="AJ1521" s="347">
        <v>1354</v>
      </c>
      <c r="AL1521" s="347">
        <v>18</v>
      </c>
      <c r="AT1521" s="358">
        <v>25</v>
      </c>
      <c r="AV1521" s="358">
        <v>0.5</v>
      </c>
      <c r="AW1521" s="358">
        <v>37</v>
      </c>
      <c r="AZ1521">
        <v>1</v>
      </c>
      <c r="BA1521">
        <v>5</v>
      </c>
      <c r="BD1521" t="s">
        <v>17207</v>
      </c>
    </row>
    <row r="1522" spans="2:56" x14ac:dyDescent="0.2">
      <c r="B1522">
        <v>1</v>
      </c>
      <c r="C1522" t="s">
        <v>14538</v>
      </c>
      <c r="G1522" s="352" t="s">
        <v>17210</v>
      </c>
      <c r="H1522" s="352" t="s">
        <v>17208</v>
      </c>
      <c r="I1522" s="352" t="s">
        <v>17209</v>
      </c>
      <c r="J1522" s="352" t="s">
        <v>16137</v>
      </c>
      <c r="N1522" s="358">
        <v>8.14</v>
      </c>
      <c r="P1522" s="358">
        <v>0.03</v>
      </c>
      <c r="T1522" s="358">
        <v>2763</v>
      </c>
      <c r="V1522" s="358">
        <v>4</v>
      </c>
      <c r="W1522" s="347">
        <v>1519</v>
      </c>
      <c r="Y1522" s="347">
        <v>10</v>
      </c>
      <c r="Z1522" s="347">
        <v>3.7</v>
      </c>
      <c r="AB1522" s="347">
        <v>0.2</v>
      </c>
      <c r="AC1522" s="347"/>
      <c r="AF1522" s="347">
        <v>156</v>
      </c>
      <c r="AH1522" s="347">
        <v>8</v>
      </c>
      <c r="AJ1522" s="347">
        <v>1354</v>
      </c>
      <c r="AL1522" s="347">
        <v>18</v>
      </c>
      <c r="AT1522" s="358">
        <v>25</v>
      </c>
      <c r="AV1522" s="358">
        <v>0.5</v>
      </c>
      <c r="AW1522" s="358">
        <v>37</v>
      </c>
      <c r="AZ1522">
        <v>1</v>
      </c>
      <c r="BA1522">
        <v>55</v>
      </c>
      <c r="BD1522" t="s">
        <v>17207</v>
      </c>
    </row>
    <row r="1523" spans="2:56" x14ac:dyDescent="0.2">
      <c r="B1523">
        <v>1</v>
      </c>
      <c r="C1523" t="s">
        <v>14538</v>
      </c>
      <c r="G1523" s="352" t="s">
        <v>17210</v>
      </c>
      <c r="H1523" s="352" t="s">
        <v>17208</v>
      </c>
      <c r="I1523" s="352" t="s">
        <v>17209</v>
      </c>
      <c r="J1523" s="352" t="s">
        <v>16137</v>
      </c>
      <c r="N1523" s="358">
        <v>8.14</v>
      </c>
      <c r="P1523" s="358">
        <v>0.03</v>
      </c>
      <c r="T1523" s="358">
        <v>2763</v>
      </c>
      <c r="V1523" s="358">
        <v>4</v>
      </c>
      <c r="W1523" s="347">
        <v>1519</v>
      </c>
      <c r="Y1523" s="347">
        <v>10</v>
      </c>
      <c r="Z1523" s="347">
        <v>3.7</v>
      </c>
      <c r="AB1523" s="347">
        <v>0.2</v>
      </c>
      <c r="AC1523" s="347"/>
      <c r="AF1523" s="347">
        <v>156</v>
      </c>
      <c r="AH1523" s="347">
        <v>8</v>
      </c>
      <c r="AJ1523" s="347">
        <v>1354</v>
      </c>
      <c r="AL1523" s="347">
        <v>18</v>
      </c>
      <c r="AT1523" s="358">
        <v>25</v>
      </c>
      <c r="AV1523" s="358">
        <v>0.5</v>
      </c>
      <c r="AW1523" s="358">
        <v>37</v>
      </c>
      <c r="AZ1523">
        <v>1</v>
      </c>
      <c r="BA1523">
        <v>36</v>
      </c>
      <c r="BD1523" t="s">
        <v>17207</v>
      </c>
    </row>
    <row r="1524" spans="2:56" x14ac:dyDescent="0.2">
      <c r="B1524">
        <v>1</v>
      </c>
      <c r="C1524" t="s">
        <v>14538</v>
      </c>
      <c r="G1524" s="352" t="s">
        <v>17210</v>
      </c>
      <c r="H1524" s="352" t="s">
        <v>17208</v>
      </c>
      <c r="I1524" s="352" t="s">
        <v>17209</v>
      </c>
      <c r="J1524" s="352" t="s">
        <v>16137</v>
      </c>
      <c r="N1524" s="358">
        <v>8.14</v>
      </c>
      <c r="P1524" s="358">
        <v>0.03</v>
      </c>
      <c r="T1524" s="358">
        <v>2763</v>
      </c>
      <c r="V1524" s="358">
        <v>4</v>
      </c>
      <c r="W1524" s="347">
        <v>1519</v>
      </c>
      <c r="Y1524" s="347">
        <v>10</v>
      </c>
      <c r="Z1524" s="347">
        <v>3.7</v>
      </c>
      <c r="AB1524" s="347">
        <v>0.2</v>
      </c>
      <c r="AC1524" s="347"/>
      <c r="AF1524" s="347">
        <v>156</v>
      </c>
      <c r="AH1524" s="347">
        <v>8</v>
      </c>
      <c r="AJ1524" s="347">
        <v>1354</v>
      </c>
      <c r="AL1524" s="347">
        <v>18</v>
      </c>
      <c r="AT1524" s="358">
        <v>25</v>
      </c>
      <c r="AV1524" s="358">
        <v>0.5</v>
      </c>
      <c r="AW1524" s="358">
        <v>37</v>
      </c>
      <c r="AZ1524">
        <v>1</v>
      </c>
      <c r="BA1524">
        <v>40</v>
      </c>
      <c r="BD1524" t="s">
        <v>17207</v>
      </c>
    </row>
    <row r="1525" spans="2:56" x14ac:dyDescent="0.2">
      <c r="B1525">
        <v>1</v>
      </c>
      <c r="C1525" t="s">
        <v>14538</v>
      </c>
      <c r="G1525" s="352" t="s">
        <v>17210</v>
      </c>
      <c r="H1525" s="352" t="s">
        <v>17208</v>
      </c>
      <c r="I1525" s="352" t="s">
        <v>17209</v>
      </c>
      <c r="J1525" s="352" t="s">
        <v>16137</v>
      </c>
      <c r="N1525" s="358">
        <v>8.14</v>
      </c>
      <c r="P1525" s="358">
        <v>0.03</v>
      </c>
      <c r="T1525" s="358">
        <v>2763</v>
      </c>
      <c r="V1525" s="358">
        <v>4</v>
      </c>
      <c r="W1525" s="347">
        <v>1519</v>
      </c>
      <c r="Y1525" s="347">
        <v>10</v>
      </c>
      <c r="Z1525" s="347">
        <v>3.7</v>
      </c>
      <c r="AB1525" s="347">
        <v>0.2</v>
      </c>
      <c r="AC1525" s="347"/>
      <c r="AF1525" s="347">
        <v>156</v>
      </c>
      <c r="AH1525" s="347">
        <v>8</v>
      </c>
      <c r="AJ1525" s="347">
        <v>1354</v>
      </c>
      <c r="AL1525" s="347">
        <v>18</v>
      </c>
      <c r="AT1525" s="358">
        <v>25</v>
      </c>
      <c r="AV1525" s="358">
        <v>0.5</v>
      </c>
      <c r="AW1525" s="358">
        <v>37</v>
      </c>
      <c r="AZ1525">
        <v>1</v>
      </c>
      <c r="BA1525">
        <v>67</v>
      </c>
      <c r="BD1525" t="s">
        <v>17207</v>
      </c>
    </row>
    <row r="1526" spans="2:56" x14ac:dyDescent="0.2">
      <c r="B1526">
        <v>1</v>
      </c>
      <c r="C1526" t="s">
        <v>14538</v>
      </c>
      <c r="G1526" s="352" t="s">
        <v>17210</v>
      </c>
      <c r="H1526" s="352" t="s">
        <v>17208</v>
      </c>
      <c r="I1526" s="352" t="s">
        <v>17209</v>
      </c>
      <c r="J1526" s="352" t="s">
        <v>16137</v>
      </c>
      <c r="N1526" s="358">
        <v>8.14</v>
      </c>
      <c r="P1526" s="358">
        <v>0.03</v>
      </c>
      <c r="T1526" s="358">
        <v>2763</v>
      </c>
      <c r="V1526" s="358">
        <v>4</v>
      </c>
      <c r="W1526" s="347">
        <v>1519</v>
      </c>
      <c r="Y1526" s="347">
        <v>10</v>
      </c>
      <c r="Z1526" s="347">
        <v>3.7</v>
      </c>
      <c r="AB1526" s="347">
        <v>0.2</v>
      </c>
      <c r="AC1526" s="347"/>
      <c r="AF1526" s="347">
        <v>156</v>
      </c>
      <c r="AH1526" s="347">
        <v>8</v>
      </c>
      <c r="AJ1526" s="347">
        <v>1354</v>
      </c>
      <c r="AL1526" s="347">
        <v>18</v>
      </c>
      <c r="AT1526" s="358">
        <v>25</v>
      </c>
      <c r="AV1526" s="358">
        <v>0.5</v>
      </c>
      <c r="AW1526" s="358">
        <v>37</v>
      </c>
      <c r="AZ1526">
        <v>1</v>
      </c>
      <c r="BA1526">
        <v>7</v>
      </c>
      <c r="BD1526" t="s">
        <v>17207</v>
      </c>
    </row>
    <row r="1527" spans="2:56" x14ac:dyDescent="0.2">
      <c r="B1527">
        <v>1</v>
      </c>
      <c r="C1527" t="s">
        <v>14538</v>
      </c>
      <c r="G1527" s="352" t="s">
        <v>17210</v>
      </c>
      <c r="H1527" s="352" t="s">
        <v>17208</v>
      </c>
      <c r="I1527" s="352" t="s">
        <v>17209</v>
      </c>
      <c r="J1527" s="352" t="s">
        <v>16137</v>
      </c>
      <c r="N1527" s="358">
        <v>8.14</v>
      </c>
      <c r="P1527" s="358">
        <v>0.03</v>
      </c>
      <c r="T1527" s="358">
        <v>2763</v>
      </c>
      <c r="V1527" s="358">
        <v>4</v>
      </c>
      <c r="W1527" s="347">
        <v>1519</v>
      </c>
      <c r="Y1527" s="347">
        <v>10</v>
      </c>
      <c r="Z1527" s="347">
        <v>3.7</v>
      </c>
      <c r="AB1527" s="347">
        <v>0.2</v>
      </c>
      <c r="AC1527" s="347"/>
      <c r="AF1527" s="347">
        <v>156</v>
      </c>
      <c r="AH1527" s="347">
        <v>8</v>
      </c>
      <c r="AJ1527" s="347">
        <v>1354</v>
      </c>
      <c r="AL1527" s="347">
        <v>18</v>
      </c>
      <c r="AT1527" s="358">
        <v>25</v>
      </c>
      <c r="AV1527" s="358">
        <v>0.5</v>
      </c>
      <c r="AW1527" s="358">
        <v>37</v>
      </c>
      <c r="AZ1527">
        <v>1</v>
      </c>
      <c r="BA1527">
        <v>64</v>
      </c>
      <c r="BD1527" t="s">
        <v>17207</v>
      </c>
    </row>
    <row r="1528" spans="2:56" x14ac:dyDescent="0.2">
      <c r="B1528">
        <v>1</v>
      </c>
      <c r="C1528" t="s">
        <v>14538</v>
      </c>
      <c r="G1528" s="352" t="s">
        <v>17210</v>
      </c>
      <c r="H1528" s="352" t="s">
        <v>17208</v>
      </c>
      <c r="I1528" s="352" t="s">
        <v>17209</v>
      </c>
      <c r="J1528" s="352" t="s">
        <v>16137</v>
      </c>
      <c r="N1528" s="358">
        <v>8.14</v>
      </c>
      <c r="P1528" s="358">
        <v>0.03</v>
      </c>
      <c r="T1528" s="358">
        <v>2763</v>
      </c>
      <c r="V1528" s="358">
        <v>4</v>
      </c>
      <c r="W1528" s="347">
        <v>1519</v>
      </c>
      <c r="Y1528" s="347">
        <v>10</v>
      </c>
      <c r="Z1528" s="347">
        <v>3.7</v>
      </c>
      <c r="AB1528" s="347">
        <v>0.2</v>
      </c>
      <c r="AC1528" s="347"/>
      <c r="AF1528" s="347">
        <v>156</v>
      </c>
      <c r="AH1528" s="347">
        <v>8</v>
      </c>
      <c r="AJ1528" s="347">
        <v>1354</v>
      </c>
      <c r="AL1528" s="347">
        <v>18</v>
      </c>
      <c r="AT1528" s="358">
        <v>25</v>
      </c>
      <c r="AV1528" s="358">
        <v>0.5</v>
      </c>
      <c r="AW1528" s="358">
        <v>37</v>
      </c>
      <c r="AZ1528">
        <v>1</v>
      </c>
      <c r="BA1528">
        <v>38</v>
      </c>
      <c r="BD1528" t="s">
        <v>17207</v>
      </c>
    </row>
    <row r="1529" spans="2:56" x14ac:dyDescent="0.2">
      <c r="B1529">
        <v>1</v>
      </c>
      <c r="C1529" t="s">
        <v>14538</v>
      </c>
      <c r="G1529" s="352" t="s">
        <v>17210</v>
      </c>
      <c r="H1529" s="352" t="s">
        <v>17208</v>
      </c>
      <c r="I1529" s="352" t="s">
        <v>17209</v>
      </c>
      <c r="J1529" s="352" t="s">
        <v>16137</v>
      </c>
      <c r="N1529" s="358">
        <v>8.2430000000000003</v>
      </c>
      <c r="P1529" s="358">
        <v>0</v>
      </c>
      <c r="T1529" s="358">
        <v>2066</v>
      </c>
      <c r="V1529" s="358">
        <v>5</v>
      </c>
      <c r="W1529" s="347">
        <v>1737</v>
      </c>
      <c r="Y1529" s="347">
        <v>4</v>
      </c>
      <c r="Z1529" s="347">
        <v>5.2</v>
      </c>
      <c r="AB1529" s="347">
        <v>0</v>
      </c>
      <c r="AC1529" s="347"/>
      <c r="AF1529" s="347">
        <v>220</v>
      </c>
      <c r="AH1529" s="347">
        <v>1</v>
      </c>
      <c r="AJ1529" s="347">
        <v>1510</v>
      </c>
      <c r="AL1529" s="347">
        <v>4</v>
      </c>
      <c r="AT1529" s="358">
        <v>25</v>
      </c>
      <c r="AV1529" s="358">
        <v>0.5</v>
      </c>
      <c r="AW1529" s="358">
        <v>37</v>
      </c>
      <c r="AZ1529">
        <v>1</v>
      </c>
      <c r="BA1529">
        <v>4</v>
      </c>
      <c r="BD1529" t="s">
        <v>17207</v>
      </c>
    </row>
    <row r="1530" spans="2:56" x14ac:dyDescent="0.2">
      <c r="B1530">
        <v>1</v>
      </c>
      <c r="C1530" t="s">
        <v>14538</v>
      </c>
      <c r="G1530" s="352" t="s">
        <v>17210</v>
      </c>
      <c r="H1530" s="352" t="s">
        <v>17208</v>
      </c>
      <c r="I1530" s="352" t="s">
        <v>17209</v>
      </c>
      <c r="J1530" s="352" t="s">
        <v>16137</v>
      </c>
      <c r="N1530" s="358">
        <v>8.2430000000000003</v>
      </c>
      <c r="P1530" s="358">
        <v>0</v>
      </c>
      <c r="T1530" s="358">
        <v>2066</v>
      </c>
      <c r="V1530" s="358">
        <v>5</v>
      </c>
      <c r="W1530" s="347">
        <v>1737</v>
      </c>
      <c r="Y1530" s="347">
        <v>4</v>
      </c>
      <c r="Z1530" s="347">
        <v>5.2</v>
      </c>
      <c r="AB1530" s="347">
        <v>0</v>
      </c>
      <c r="AC1530" s="347"/>
      <c r="AF1530" s="347">
        <v>220</v>
      </c>
      <c r="AH1530" s="347">
        <v>1</v>
      </c>
      <c r="AJ1530" s="347">
        <v>1510</v>
      </c>
      <c r="AL1530" s="347">
        <v>4</v>
      </c>
      <c r="AT1530" s="358">
        <v>25</v>
      </c>
      <c r="AV1530" s="358">
        <v>0.5</v>
      </c>
      <c r="AW1530" s="358">
        <v>37</v>
      </c>
      <c r="AZ1530">
        <v>1</v>
      </c>
      <c r="BA1530">
        <v>5</v>
      </c>
      <c r="BD1530" t="s">
        <v>17207</v>
      </c>
    </row>
    <row r="1531" spans="2:56" x14ac:dyDescent="0.2">
      <c r="B1531">
        <v>1</v>
      </c>
      <c r="C1531" t="s">
        <v>14538</v>
      </c>
      <c r="G1531" s="352" t="s">
        <v>17210</v>
      </c>
      <c r="H1531" s="352" t="s">
        <v>17208</v>
      </c>
      <c r="I1531" s="352" t="s">
        <v>17209</v>
      </c>
      <c r="J1531" s="352" t="s">
        <v>16137</v>
      </c>
      <c r="N1531" s="358">
        <v>8.2430000000000003</v>
      </c>
      <c r="P1531" s="358">
        <v>0</v>
      </c>
      <c r="T1531" s="358">
        <v>2066</v>
      </c>
      <c r="V1531" s="358">
        <v>5</v>
      </c>
      <c r="W1531" s="347">
        <v>1737</v>
      </c>
      <c r="Y1531" s="347">
        <v>4</v>
      </c>
      <c r="Z1531" s="347">
        <v>5.2</v>
      </c>
      <c r="AB1531" s="347">
        <v>0</v>
      </c>
      <c r="AC1531" s="347"/>
      <c r="AF1531" s="347">
        <v>220</v>
      </c>
      <c r="AH1531" s="347">
        <v>1</v>
      </c>
      <c r="AJ1531" s="347">
        <v>1510</v>
      </c>
      <c r="AL1531" s="347">
        <v>4</v>
      </c>
      <c r="AT1531" s="358">
        <v>25</v>
      </c>
      <c r="AV1531" s="358">
        <v>0.5</v>
      </c>
      <c r="AW1531" s="358">
        <v>37</v>
      </c>
      <c r="AZ1531">
        <v>1</v>
      </c>
      <c r="BA1531">
        <v>58</v>
      </c>
      <c r="BD1531" t="s">
        <v>17207</v>
      </c>
    </row>
    <row r="1532" spans="2:56" x14ac:dyDescent="0.2">
      <c r="B1532">
        <v>1</v>
      </c>
      <c r="C1532" t="s">
        <v>14538</v>
      </c>
      <c r="G1532" s="352" t="s">
        <v>17210</v>
      </c>
      <c r="H1532" s="352" t="s">
        <v>17208</v>
      </c>
      <c r="I1532" s="352" t="s">
        <v>17209</v>
      </c>
      <c r="J1532" s="352" t="s">
        <v>16137</v>
      </c>
      <c r="N1532" s="358">
        <v>8.2430000000000003</v>
      </c>
      <c r="P1532" s="358">
        <v>0</v>
      </c>
      <c r="T1532" s="358">
        <v>2066</v>
      </c>
      <c r="V1532" s="358">
        <v>5</v>
      </c>
      <c r="W1532" s="347">
        <v>1737</v>
      </c>
      <c r="Y1532" s="347">
        <v>4</v>
      </c>
      <c r="Z1532" s="347">
        <v>5.2</v>
      </c>
      <c r="AB1532" s="347">
        <v>0</v>
      </c>
      <c r="AC1532" s="347"/>
      <c r="AF1532" s="347">
        <v>220</v>
      </c>
      <c r="AH1532" s="347">
        <v>1</v>
      </c>
      <c r="AJ1532" s="347">
        <v>1510</v>
      </c>
      <c r="AL1532" s="347">
        <v>4</v>
      </c>
      <c r="AT1532" s="358">
        <v>25</v>
      </c>
      <c r="AV1532" s="358">
        <v>0.5</v>
      </c>
      <c r="AW1532" s="358">
        <v>37</v>
      </c>
      <c r="AZ1532">
        <v>1</v>
      </c>
      <c r="BA1532">
        <v>34</v>
      </c>
      <c r="BD1532" t="s">
        <v>17207</v>
      </c>
    </row>
    <row r="1533" spans="2:56" x14ac:dyDescent="0.2">
      <c r="B1533">
        <v>1</v>
      </c>
      <c r="C1533" t="s">
        <v>14538</v>
      </c>
      <c r="G1533" s="352" t="s">
        <v>17210</v>
      </c>
      <c r="H1533" s="352" t="s">
        <v>17208</v>
      </c>
      <c r="I1533" s="352" t="s">
        <v>17209</v>
      </c>
      <c r="J1533" s="352" t="s">
        <v>16137</v>
      </c>
      <c r="N1533" s="358">
        <v>8.2430000000000003</v>
      </c>
      <c r="P1533" s="358">
        <v>0</v>
      </c>
      <c r="T1533" s="358">
        <v>2066</v>
      </c>
      <c r="V1533" s="358">
        <v>5</v>
      </c>
      <c r="W1533" s="347">
        <v>1737</v>
      </c>
      <c r="Y1533" s="347">
        <v>4</v>
      </c>
      <c r="Z1533" s="347">
        <v>5.2</v>
      </c>
      <c r="AB1533" s="347">
        <v>0</v>
      </c>
      <c r="AC1533" s="347"/>
      <c r="AF1533" s="347">
        <v>220</v>
      </c>
      <c r="AH1533" s="347">
        <v>1</v>
      </c>
      <c r="AJ1533" s="347">
        <v>1510</v>
      </c>
      <c r="AL1533" s="347">
        <v>4</v>
      </c>
      <c r="AT1533" s="358">
        <v>25</v>
      </c>
      <c r="AV1533" s="358">
        <v>0.5</v>
      </c>
      <c r="AW1533" s="358">
        <v>37</v>
      </c>
      <c r="AZ1533">
        <v>1</v>
      </c>
      <c r="BA1533">
        <v>-11</v>
      </c>
      <c r="BD1533" t="s">
        <v>17207</v>
      </c>
    </row>
    <row r="1534" spans="2:56" x14ac:dyDescent="0.2">
      <c r="B1534">
        <v>1</v>
      </c>
      <c r="C1534" t="s">
        <v>14538</v>
      </c>
      <c r="G1534" s="352" t="s">
        <v>17210</v>
      </c>
      <c r="H1534" s="352" t="s">
        <v>17208</v>
      </c>
      <c r="I1534" s="352" t="s">
        <v>17209</v>
      </c>
      <c r="J1534" s="352" t="s">
        <v>16137</v>
      </c>
      <c r="N1534" s="358">
        <v>8.2430000000000003</v>
      </c>
      <c r="P1534" s="358">
        <v>0</v>
      </c>
      <c r="T1534" s="358">
        <v>2066</v>
      </c>
      <c r="V1534" s="358">
        <v>5</v>
      </c>
      <c r="W1534" s="347">
        <v>1737</v>
      </c>
      <c r="Y1534" s="347">
        <v>4</v>
      </c>
      <c r="Z1534" s="347">
        <v>5.2</v>
      </c>
      <c r="AB1534" s="347">
        <v>0</v>
      </c>
      <c r="AC1534" s="347"/>
      <c r="AF1534" s="347">
        <v>220</v>
      </c>
      <c r="AH1534" s="347">
        <v>1</v>
      </c>
      <c r="AJ1534" s="347">
        <v>1510</v>
      </c>
      <c r="AL1534" s="347">
        <v>4</v>
      </c>
      <c r="AT1534" s="358">
        <v>25</v>
      </c>
      <c r="AV1534" s="358">
        <v>0.5</v>
      </c>
      <c r="AW1534" s="358">
        <v>37</v>
      </c>
      <c r="AZ1534">
        <v>1</v>
      </c>
      <c r="BA1534">
        <v>32</v>
      </c>
      <c r="BD1534" t="s">
        <v>17207</v>
      </c>
    </row>
    <row r="1535" spans="2:56" x14ac:dyDescent="0.2">
      <c r="B1535">
        <v>1</v>
      </c>
      <c r="C1535" t="s">
        <v>14538</v>
      </c>
      <c r="G1535" s="352" t="s">
        <v>17210</v>
      </c>
      <c r="H1535" s="352" t="s">
        <v>17208</v>
      </c>
      <c r="I1535" s="352" t="s">
        <v>17209</v>
      </c>
      <c r="J1535" s="352" t="s">
        <v>16137</v>
      </c>
      <c r="N1535" s="358">
        <v>8.2430000000000003</v>
      </c>
      <c r="P1535" s="358">
        <v>0</v>
      </c>
      <c r="T1535" s="358">
        <v>2066</v>
      </c>
      <c r="V1535" s="358">
        <v>5</v>
      </c>
      <c r="W1535" s="347">
        <v>1737</v>
      </c>
      <c r="Y1535" s="347">
        <v>4</v>
      </c>
      <c r="Z1535" s="347">
        <v>5.2</v>
      </c>
      <c r="AB1535" s="347">
        <v>0</v>
      </c>
      <c r="AC1535" s="347"/>
      <c r="AF1535" s="347">
        <v>220</v>
      </c>
      <c r="AH1535" s="347">
        <v>1</v>
      </c>
      <c r="AJ1535" s="347">
        <v>1510</v>
      </c>
      <c r="AL1535" s="347">
        <v>4</v>
      </c>
      <c r="AT1535" s="358">
        <v>25</v>
      </c>
      <c r="AV1535" s="358">
        <v>0.5</v>
      </c>
      <c r="AW1535" s="358">
        <v>37</v>
      </c>
      <c r="AZ1535">
        <v>1</v>
      </c>
      <c r="BA1535">
        <v>18</v>
      </c>
      <c r="BD1535" t="s">
        <v>17207</v>
      </c>
    </row>
    <row r="1536" spans="2:56" x14ac:dyDescent="0.2">
      <c r="B1536">
        <v>1</v>
      </c>
      <c r="C1536" t="s">
        <v>14538</v>
      </c>
      <c r="G1536" s="352" t="s">
        <v>17210</v>
      </c>
      <c r="H1536" s="352" t="s">
        <v>17208</v>
      </c>
      <c r="I1536" s="352" t="s">
        <v>17209</v>
      </c>
      <c r="J1536" s="352" t="s">
        <v>16137</v>
      </c>
      <c r="N1536" s="358">
        <v>8.2430000000000003</v>
      </c>
      <c r="P1536" s="358">
        <v>0</v>
      </c>
      <c r="T1536" s="358">
        <v>2066</v>
      </c>
      <c r="V1536" s="358">
        <v>5</v>
      </c>
      <c r="W1536" s="347">
        <v>1737</v>
      </c>
      <c r="Y1536" s="347">
        <v>4</v>
      </c>
      <c r="Z1536" s="347">
        <v>5.2</v>
      </c>
      <c r="AB1536" s="347">
        <v>0</v>
      </c>
      <c r="AC1536" s="347"/>
      <c r="AF1536" s="347">
        <v>220</v>
      </c>
      <c r="AH1536" s="347">
        <v>1</v>
      </c>
      <c r="AJ1536" s="347">
        <v>1510</v>
      </c>
      <c r="AL1536" s="347">
        <v>4</v>
      </c>
      <c r="AT1536" s="358">
        <v>25</v>
      </c>
      <c r="AV1536" s="358">
        <v>0.5</v>
      </c>
      <c r="AW1536" s="358">
        <v>37</v>
      </c>
      <c r="AZ1536">
        <v>1</v>
      </c>
      <c r="BA1536">
        <v>-11</v>
      </c>
      <c r="BD1536" t="s">
        <v>17207</v>
      </c>
    </row>
    <row r="1537" spans="2:56" x14ac:dyDescent="0.2">
      <c r="B1537">
        <v>1</v>
      </c>
      <c r="C1537" t="s">
        <v>14538</v>
      </c>
      <c r="G1537" s="352" t="s">
        <v>17210</v>
      </c>
      <c r="H1537" s="352" t="s">
        <v>17208</v>
      </c>
      <c r="I1537" s="352" t="s">
        <v>17209</v>
      </c>
      <c r="J1537" s="352" t="s">
        <v>16137</v>
      </c>
      <c r="N1537" s="358">
        <v>8.2430000000000003</v>
      </c>
      <c r="P1537" s="358">
        <v>0</v>
      </c>
      <c r="T1537" s="358">
        <v>2066</v>
      </c>
      <c r="V1537" s="358">
        <v>5</v>
      </c>
      <c r="W1537" s="347">
        <v>1737</v>
      </c>
      <c r="Y1537" s="347">
        <v>4</v>
      </c>
      <c r="Z1537" s="347">
        <v>5.2</v>
      </c>
      <c r="AB1537" s="347">
        <v>0</v>
      </c>
      <c r="AC1537" s="347"/>
      <c r="AF1537" s="347">
        <v>220</v>
      </c>
      <c r="AH1537" s="347">
        <v>1</v>
      </c>
      <c r="AJ1537" s="347">
        <v>1510</v>
      </c>
      <c r="AL1537" s="347">
        <v>4</v>
      </c>
      <c r="AT1537" s="358">
        <v>25</v>
      </c>
      <c r="AV1537" s="358">
        <v>0.5</v>
      </c>
      <c r="AW1537" s="358">
        <v>37</v>
      </c>
      <c r="AZ1537">
        <v>1</v>
      </c>
      <c r="BA1537">
        <v>58</v>
      </c>
      <c r="BD1537" t="s">
        <v>17207</v>
      </c>
    </row>
    <row r="1538" spans="2:56" x14ac:dyDescent="0.2">
      <c r="B1538">
        <v>1</v>
      </c>
      <c r="C1538" t="s">
        <v>14538</v>
      </c>
      <c r="G1538" s="352" t="s">
        <v>17210</v>
      </c>
      <c r="H1538" s="352" t="s">
        <v>17208</v>
      </c>
      <c r="I1538" s="352" t="s">
        <v>17209</v>
      </c>
      <c r="J1538" s="352" t="s">
        <v>16137</v>
      </c>
      <c r="N1538" s="358">
        <v>8.0839999999999996</v>
      </c>
      <c r="P1538" s="358">
        <v>0.04</v>
      </c>
      <c r="T1538" s="358">
        <v>2241</v>
      </c>
      <c r="V1538" s="358">
        <v>2</v>
      </c>
      <c r="W1538" s="347">
        <v>1985</v>
      </c>
      <c r="Y1538" s="347">
        <v>23</v>
      </c>
      <c r="Z1538" s="347">
        <v>4.3</v>
      </c>
      <c r="AB1538" s="347">
        <v>0.3</v>
      </c>
      <c r="AC1538" s="347"/>
      <c r="AF1538" s="347">
        <v>181</v>
      </c>
      <c r="AH1538" s="347">
        <v>13</v>
      </c>
      <c r="AJ1538" s="347">
        <v>1790</v>
      </c>
      <c r="AL1538" s="347">
        <v>35</v>
      </c>
      <c r="AT1538" s="358">
        <v>25</v>
      </c>
      <c r="AV1538" s="358">
        <v>0.5</v>
      </c>
      <c r="AW1538" s="358">
        <v>37</v>
      </c>
      <c r="AZ1538">
        <v>1</v>
      </c>
      <c r="BA1538">
        <v>4</v>
      </c>
      <c r="BD1538" t="s">
        <v>17207</v>
      </c>
    </row>
    <row r="1539" spans="2:56" x14ac:dyDescent="0.2">
      <c r="B1539">
        <v>1</v>
      </c>
      <c r="C1539" t="s">
        <v>14538</v>
      </c>
      <c r="G1539" s="352" t="s">
        <v>17210</v>
      </c>
      <c r="H1539" s="352" t="s">
        <v>17208</v>
      </c>
      <c r="I1539" s="352" t="s">
        <v>17209</v>
      </c>
      <c r="J1539" s="352" t="s">
        <v>16137</v>
      </c>
      <c r="N1539" s="358">
        <v>8.0839999999999996</v>
      </c>
      <c r="P1539" s="358">
        <v>0.04</v>
      </c>
      <c r="T1539" s="358">
        <v>2241</v>
      </c>
      <c r="V1539" s="358">
        <v>2</v>
      </c>
      <c r="W1539" s="347">
        <v>1985</v>
      </c>
      <c r="Y1539" s="347">
        <v>23</v>
      </c>
      <c r="Z1539" s="347">
        <v>4.3</v>
      </c>
      <c r="AB1539" s="347">
        <v>0.3</v>
      </c>
      <c r="AC1539" s="347"/>
      <c r="AF1539" s="347">
        <v>181</v>
      </c>
      <c r="AH1539" s="347">
        <v>13</v>
      </c>
      <c r="AJ1539" s="347">
        <v>1790</v>
      </c>
      <c r="AL1539" s="347">
        <v>35</v>
      </c>
      <c r="AT1539" s="358">
        <v>25</v>
      </c>
      <c r="AV1539" s="358">
        <v>0.5</v>
      </c>
      <c r="AW1539" s="358">
        <v>37</v>
      </c>
      <c r="AZ1539">
        <v>1</v>
      </c>
      <c r="BA1539">
        <v>3</v>
      </c>
      <c r="BD1539" t="s">
        <v>17207</v>
      </c>
    </row>
    <row r="1540" spans="2:56" x14ac:dyDescent="0.2">
      <c r="B1540">
        <v>1</v>
      </c>
      <c r="C1540" t="s">
        <v>14538</v>
      </c>
      <c r="G1540" s="352" t="s">
        <v>17210</v>
      </c>
      <c r="H1540" s="352" t="s">
        <v>17208</v>
      </c>
      <c r="I1540" s="352" t="s">
        <v>17209</v>
      </c>
      <c r="J1540" s="352" t="s">
        <v>16137</v>
      </c>
      <c r="N1540" s="358">
        <v>8.0839999999999996</v>
      </c>
      <c r="P1540" s="358">
        <v>0.04</v>
      </c>
      <c r="T1540" s="358">
        <v>2241</v>
      </c>
      <c r="V1540" s="358">
        <v>2</v>
      </c>
      <c r="W1540" s="347">
        <v>1985</v>
      </c>
      <c r="Y1540" s="347">
        <v>23</v>
      </c>
      <c r="Z1540" s="347">
        <v>4.3</v>
      </c>
      <c r="AB1540" s="347">
        <v>0.3</v>
      </c>
      <c r="AC1540" s="347"/>
      <c r="AF1540" s="347">
        <v>181</v>
      </c>
      <c r="AH1540" s="347">
        <v>13</v>
      </c>
      <c r="AJ1540" s="347">
        <v>1790</v>
      </c>
      <c r="AL1540" s="347">
        <v>35</v>
      </c>
      <c r="AT1540" s="358">
        <v>25</v>
      </c>
      <c r="AV1540" s="358">
        <v>0.5</v>
      </c>
      <c r="AW1540" s="358">
        <v>37</v>
      </c>
      <c r="AZ1540">
        <v>1</v>
      </c>
      <c r="BA1540">
        <v>54</v>
      </c>
      <c r="BD1540" t="s">
        <v>17207</v>
      </c>
    </row>
    <row r="1541" spans="2:56" x14ac:dyDescent="0.2">
      <c r="B1541">
        <v>1</v>
      </c>
      <c r="C1541" t="s">
        <v>14538</v>
      </c>
      <c r="G1541" s="352" t="s">
        <v>17210</v>
      </c>
      <c r="H1541" s="352" t="s">
        <v>17208</v>
      </c>
      <c r="I1541" s="352" t="s">
        <v>17209</v>
      </c>
      <c r="J1541" s="352" t="s">
        <v>16137</v>
      </c>
      <c r="N1541" s="358">
        <v>8.0839999999999996</v>
      </c>
      <c r="P1541" s="358">
        <v>0.04</v>
      </c>
      <c r="T1541" s="358">
        <v>2241</v>
      </c>
      <c r="V1541" s="358">
        <v>2</v>
      </c>
      <c r="W1541" s="347">
        <v>1985</v>
      </c>
      <c r="Y1541" s="347">
        <v>23</v>
      </c>
      <c r="Z1541" s="347">
        <v>4.3</v>
      </c>
      <c r="AB1541" s="347">
        <v>0.3</v>
      </c>
      <c r="AC1541" s="347"/>
      <c r="AF1541" s="347">
        <v>181</v>
      </c>
      <c r="AH1541" s="347">
        <v>13</v>
      </c>
      <c r="AJ1541" s="347">
        <v>1790</v>
      </c>
      <c r="AL1541" s="347">
        <v>35</v>
      </c>
      <c r="AT1541" s="358">
        <v>25</v>
      </c>
      <c r="AV1541" s="358">
        <v>0.5</v>
      </c>
      <c r="AW1541" s="358">
        <v>37</v>
      </c>
      <c r="AZ1541">
        <v>1</v>
      </c>
      <c r="BA1541">
        <v>35</v>
      </c>
      <c r="BD1541" t="s">
        <v>17207</v>
      </c>
    </row>
    <row r="1542" spans="2:56" x14ac:dyDescent="0.2">
      <c r="B1542">
        <v>1</v>
      </c>
      <c r="C1542" t="s">
        <v>14538</v>
      </c>
      <c r="G1542" s="352" t="s">
        <v>17210</v>
      </c>
      <c r="H1542" s="352" t="s">
        <v>17208</v>
      </c>
      <c r="I1542" s="352" t="s">
        <v>17209</v>
      </c>
      <c r="J1542" s="352" t="s">
        <v>16137</v>
      </c>
      <c r="N1542" s="358">
        <v>8.0839999999999996</v>
      </c>
      <c r="P1542" s="358">
        <v>0.04</v>
      </c>
      <c r="T1542" s="358">
        <v>2241</v>
      </c>
      <c r="V1542" s="358">
        <v>2</v>
      </c>
      <c r="W1542" s="347">
        <v>1985</v>
      </c>
      <c r="Y1542" s="347">
        <v>23</v>
      </c>
      <c r="Z1542" s="347">
        <v>4.3</v>
      </c>
      <c r="AB1542" s="347">
        <v>0.3</v>
      </c>
      <c r="AC1542" s="347"/>
      <c r="AF1542" s="347">
        <v>181</v>
      </c>
      <c r="AH1542" s="347">
        <v>13</v>
      </c>
      <c r="AJ1542" s="347">
        <v>1790</v>
      </c>
      <c r="AL1542" s="347">
        <v>35</v>
      </c>
      <c r="AT1542" s="358">
        <v>25</v>
      </c>
      <c r="AV1542" s="358">
        <v>0.5</v>
      </c>
      <c r="AW1542" s="358">
        <v>37</v>
      </c>
      <c r="AZ1542">
        <v>1</v>
      </c>
      <c r="BA1542">
        <v>24</v>
      </c>
      <c r="BD1542" t="s">
        <v>17207</v>
      </c>
    </row>
    <row r="1543" spans="2:56" x14ac:dyDescent="0.2">
      <c r="B1543">
        <v>1</v>
      </c>
      <c r="C1543" t="s">
        <v>14538</v>
      </c>
      <c r="G1543" s="352" t="s">
        <v>17210</v>
      </c>
      <c r="H1543" s="352" t="s">
        <v>17208</v>
      </c>
      <c r="I1543" s="352" t="s">
        <v>17209</v>
      </c>
      <c r="J1543" s="352" t="s">
        <v>16137</v>
      </c>
      <c r="N1543" s="358">
        <v>8.0839999999999996</v>
      </c>
      <c r="P1543" s="358">
        <v>0.04</v>
      </c>
      <c r="T1543" s="358">
        <v>2241</v>
      </c>
      <c r="V1543" s="358">
        <v>2</v>
      </c>
      <c r="W1543" s="347">
        <v>1985</v>
      </c>
      <c r="Y1543" s="347">
        <v>23</v>
      </c>
      <c r="Z1543" s="347">
        <v>4.3</v>
      </c>
      <c r="AB1543" s="347">
        <v>0.3</v>
      </c>
      <c r="AC1543" s="347"/>
      <c r="AF1543" s="347">
        <v>181</v>
      </c>
      <c r="AH1543" s="347">
        <v>13</v>
      </c>
      <c r="AJ1543" s="347">
        <v>1790</v>
      </c>
      <c r="AL1543" s="347">
        <v>35</v>
      </c>
      <c r="AT1543" s="358">
        <v>25</v>
      </c>
      <c r="AV1543" s="358">
        <v>0.5</v>
      </c>
      <c r="AW1543" s="358">
        <v>37</v>
      </c>
      <c r="AZ1543">
        <v>1</v>
      </c>
      <c r="BA1543">
        <v>29</v>
      </c>
      <c r="BD1543" t="s">
        <v>17207</v>
      </c>
    </row>
    <row r="1544" spans="2:56" x14ac:dyDescent="0.2">
      <c r="B1544">
        <v>1</v>
      </c>
      <c r="C1544" t="s">
        <v>14538</v>
      </c>
      <c r="G1544" s="352" t="s">
        <v>17210</v>
      </c>
      <c r="H1544" s="352" t="s">
        <v>17208</v>
      </c>
      <c r="I1544" s="352" t="s">
        <v>17209</v>
      </c>
      <c r="J1544" s="352" t="s">
        <v>16137</v>
      </c>
      <c r="N1544" s="358">
        <v>8.0839999999999996</v>
      </c>
      <c r="P1544" s="358">
        <v>0.04</v>
      </c>
      <c r="T1544" s="358">
        <v>2241</v>
      </c>
      <c r="V1544" s="358">
        <v>2</v>
      </c>
      <c r="W1544" s="347">
        <v>1985</v>
      </c>
      <c r="Y1544" s="347">
        <v>23</v>
      </c>
      <c r="Z1544" s="347">
        <v>4.3</v>
      </c>
      <c r="AB1544" s="347">
        <v>0.3</v>
      </c>
      <c r="AC1544" s="347"/>
      <c r="AF1544" s="347">
        <v>181</v>
      </c>
      <c r="AH1544" s="347">
        <v>13</v>
      </c>
      <c r="AJ1544" s="347">
        <v>1790</v>
      </c>
      <c r="AL1544" s="347">
        <v>35</v>
      </c>
      <c r="AT1544" s="358">
        <v>25</v>
      </c>
      <c r="AV1544" s="358">
        <v>0.5</v>
      </c>
      <c r="AW1544" s="358">
        <v>37</v>
      </c>
      <c r="AZ1544">
        <v>1</v>
      </c>
      <c r="BA1544">
        <v>19</v>
      </c>
      <c r="BD1544" t="s">
        <v>17207</v>
      </c>
    </row>
    <row r="1545" spans="2:56" x14ac:dyDescent="0.2">
      <c r="B1545">
        <v>1</v>
      </c>
      <c r="C1545" t="s">
        <v>14538</v>
      </c>
      <c r="G1545" s="352" t="s">
        <v>17210</v>
      </c>
      <c r="H1545" s="352" t="s">
        <v>17208</v>
      </c>
      <c r="I1545" s="352" t="s">
        <v>17209</v>
      </c>
      <c r="J1545" s="352" t="s">
        <v>16137</v>
      </c>
      <c r="N1545" s="358">
        <v>8.0839999999999996</v>
      </c>
      <c r="P1545" s="358">
        <v>0.04</v>
      </c>
      <c r="T1545" s="358">
        <v>2241</v>
      </c>
      <c r="V1545" s="358">
        <v>2</v>
      </c>
      <c r="W1545" s="347">
        <v>1985</v>
      </c>
      <c r="Y1545" s="347">
        <v>23</v>
      </c>
      <c r="Z1545" s="347">
        <v>4.3</v>
      </c>
      <c r="AB1545" s="347">
        <v>0.3</v>
      </c>
      <c r="AC1545" s="347"/>
      <c r="AF1545" s="347">
        <v>181</v>
      </c>
      <c r="AH1545" s="347">
        <v>13</v>
      </c>
      <c r="AJ1545" s="347">
        <v>1790</v>
      </c>
      <c r="AL1545" s="347">
        <v>35</v>
      </c>
      <c r="AT1545" s="358">
        <v>25</v>
      </c>
      <c r="AV1545" s="358">
        <v>0.5</v>
      </c>
      <c r="AW1545" s="358">
        <v>37</v>
      </c>
      <c r="AZ1545">
        <v>1</v>
      </c>
      <c r="BA1545">
        <v>-2</v>
      </c>
      <c r="BD1545" t="s">
        <v>17207</v>
      </c>
    </row>
    <row r="1546" spans="2:56" x14ac:dyDescent="0.2">
      <c r="B1546">
        <v>1</v>
      </c>
      <c r="C1546" t="s">
        <v>14538</v>
      </c>
      <c r="G1546" s="352" t="s">
        <v>17210</v>
      </c>
      <c r="H1546" s="352" t="s">
        <v>17208</v>
      </c>
      <c r="I1546" s="352" t="s">
        <v>17209</v>
      </c>
      <c r="J1546" s="352" t="s">
        <v>16137</v>
      </c>
      <c r="N1546" s="358">
        <v>8.0839999999999996</v>
      </c>
      <c r="P1546" s="358">
        <v>0.04</v>
      </c>
      <c r="T1546" s="358">
        <v>2241</v>
      </c>
      <c r="V1546" s="358">
        <v>2</v>
      </c>
      <c r="W1546" s="347">
        <v>1985</v>
      </c>
      <c r="Y1546" s="347">
        <v>23</v>
      </c>
      <c r="Z1546" s="347">
        <v>4.3</v>
      </c>
      <c r="AB1546" s="347">
        <v>0.3</v>
      </c>
      <c r="AC1546" s="347"/>
      <c r="AF1546" s="347">
        <v>181</v>
      </c>
      <c r="AH1546" s="347">
        <v>13</v>
      </c>
      <c r="AJ1546" s="347">
        <v>1790</v>
      </c>
      <c r="AL1546" s="347">
        <v>35</v>
      </c>
      <c r="AT1546" s="358">
        <v>25</v>
      </c>
      <c r="AV1546" s="358">
        <v>0.5</v>
      </c>
      <c r="AW1546" s="358">
        <v>37</v>
      </c>
      <c r="AZ1546">
        <v>1</v>
      </c>
      <c r="BA1546">
        <v>27</v>
      </c>
      <c r="BD1546" t="s">
        <v>17207</v>
      </c>
    </row>
    <row r="1547" spans="2:56" x14ac:dyDescent="0.2">
      <c r="B1547">
        <v>1</v>
      </c>
      <c r="C1547" t="s">
        <v>14538</v>
      </c>
      <c r="G1547" s="352" t="s">
        <v>17210</v>
      </c>
      <c r="H1547" s="352" t="s">
        <v>17208</v>
      </c>
      <c r="I1547" s="352" t="s">
        <v>17209</v>
      </c>
      <c r="J1547" s="352" t="s">
        <v>16137</v>
      </c>
      <c r="N1547" s="358">
        <v>8.0920000000000005</v>
      </c>
      <c r="P1547" s="358">
        <v>0.02</v>
      </c>
      <c r="T1547" s="358">
        <v>2652</v>
      </c>
      <c r="V1547" s="358">
        <v>5</v>
      </c>
      <c r="W1547" s="347">
        <v>2360</v>
      </c>
      <c r="Y1547" s="347">
        <v>13</v>
      </c>
      <c r="Z1547" s="347">
        <v>5.2</v>
      </c>
      <c r="AB1547" s="347">
        <v>0.2</v>
      </c>
      <c r="AC1547" s="347"/>
      <c r="AF1547" s="347">
        <v>219</v>
      </c>
      <c r="AH1547" s="347">
        <v>9</v>
      </c>
      <c r="AJ1547" s="347">
        <v>2125</v>
      </c>
      <c r="AL1547" s="347">
        <v>21</v>
      </c>
      <c r="AT1547" s="358">
        <v>25</v>
      </c>
      <c r="AV1547" s="358">
        <v>0.5</v>
      </c>
      <c r="AW1547" s="358">
        <v>37</v>
      </c>
      <c r="AZ1547">
        <v>1</v>
      </c>
      <c r="BA1547">
        <v>10</v>
      </c>
      <c r="BD1547" t="s">
        <v>17207</v>
      </c>
    </row>
    <row r="1548" spans="2:56" x14ac:dyDescent="0.2">
      <c r="B1548">
        <v>1</v>
      </c>
      <c r="C1548" t="s">
        <v>14538</v>
      </c>
      <c r="G1548" s="352" t="s">
        <v>17210</v>
      </c>
      <c r="H1548" s="352" t="s">
        <v>17208</v>
      </c>
      <c r="I1548" s="352" t="s">
        <v>17209</v>
      </c>
      <c r="J1548" s="352" t="s">
        <v>16137</v>
      </c>
      <c r="N1548" s="358">
        <v>8.0920000000000005</v>
      </c>
      <c r="P1548" s="358">
        <v>0.02</v>
      </c>
      <c r="T1548" s="358">
        <v>2652</v>
      </c>
      <c r="V1548" s="358">
        <v>5</v>
      </c>
      <c r="W1548" s="347">
        <v>2360</v>
      </c>
      <c r="Y1548" s="347">
        <v>13</v>
      </c>
      <c r="Z1548" s="347">
        <v>5.2</v>
      </c>
      <c r="AB1548" s="347">
        <v>0.2</v>
      </c>
      <c r="AC1548" s="347"/>
      <c r="AF1548" s="347">
        <v>219</v>
      </c>
      <c r="AH1548" s="347">
        <v>9</v>
      </c>
      <c r="AJ1548" s="347">
        <v>2125</v>
      </c>
      <c r="AL1548" s="347">
        <v>21</v>
      </c>
      <c r="AT1548" s="358">
        <v>25</v>
      </c>
      <c r="AV1548" s="358">
        <v>0.5</v>
      </c>
      <c r="AW1548" s="358">
        <v>37</v>
      </c>
      <c r="AZ1548">
        <v>1</v>
      </c>
      <c r="BA1548">
        <v>10</v>
      </c>
      <c r="BD1548" t="s">
        <v>17207</v>
      </c>
    </row>
    <row r="1549" spans="2:56" x14ac:dyDescent="0.2">
      <c r="B1549">
        <v>1</v>
      </c>
      <c r="C1549" t="s">
        <v>14538</v>
      </c>
      <c r="G1549" s="352" t="s">
        <v>17210</v>
      </c>
      <c r="H1549" s="352" t="s">
        <v>17208</v>
      </c>
      <c r="I1549" s="352" t="s">
        <v>17209</v>
      </c>
      <c r="J1549" s="352" t="s">
        <v>16137</v>
      </c>
      <c r="N1549" s="358">
        <v>8.0920000000000005</v>
      </c>
      <c r="P1549" s="358">
        <v>0.02</v>
      </c>
      <c r="T1549" s="358">
        <v>2652</v>
      </c>
      <c r="V1549" s="358">
        <v>5</v>
      </c>
      <c r="W1549" s="347">
        <v>2360</v>
      </c>
      <c r="Y1549" s="347">
        <v>13</v>
      </c>
      <c r="Z1549" s="347">
        <v>5.2</v>
      </c>
      <c r="AB1549" s="347">
        <v>0.2</v>
      </c>
      <c r="AC1549" s="347"/>
      <c r="AF1549" s="347">
        <v>219</v>
      </c>
      <c r="AH1549" s="347">
        <v>9</v>
      </c>
      <c r="AJ1549" s="347">
        <v>2125</v>
      </c>
      <c r="AL1549" s="347">
        <v>21</v>
      </c>
      <c r="AT1549" s="358">
        <v>25</v>
      </c>
      <c r="AV1549" s="358">
        <v>0.5</v>
      </c>
      <c r="AW1549" s="358">
        <v>37</v>
      </c>
      <c r="AZ1549">
        <v>1</v>
      </c>
      <c r="BA1549">
        <v>40</v>
      </c>
      <c r="BD1549" t="s">
        <v>17207</v>
      </c>
    </row>
    <row r="1550" spans="2:56" x14ac:dyDescent="0.2">
      <c r="B1550">
        <v>1</v>
      </c>
      <c r="C1550" t="s">
        <v>14538</v>
      </c>
      <c r="G1550" s="352" t="s">
        <v>17210</v>
      </c>
      <c r="H1550" s="352" t="s">
        <v>17208</v>
      </c>
      <c r="I1550" s="352" t="s">
        <v>17209</v>
      </c>
      <c r="J1550" s="352" t="s">
        <v>16137</v>
      </c>
      <c r="N1550" s="358">
        <v>8.0920000000000005</v>
      </c>
      <c r="P1550" s="358">
        <v>0.02</v>
      </c>
      <c r="T1550" s="358">
        <v>2652</v>
      </c>
      <c r="V1550" s="358">
        <v>5</v>
      </c>
      <c r="W1550" s="347">
        <v>2360</v>
      </c>
      <c r="Y1550" s="347">
        <v>13</v>
      </c>
      <c r="Z1550" s="347">
        <v>5.2</v>
      </c>
      <c r="AB1550" s="347">
        <v>0.2</v>
      </c>
      <c r="AC1550" s="347"/>
      <c r="AF1550" s="347">
        <v>219</v>
      </c>
      <c r="AH1550" s="347">
        <v>9</v>
      </c>
      <c r="AJ1550" s="347">
        <v>2125</v>
      </c>
      <c r="AL1550" s="347">
        <v>21</v>
      </c>
      <c r="AT1550" s="358">
        <v>25</v>
      </c>
      <c r="AV1550" s="358">
        <v>0.5</v>
      </c>
      <c r="AW1550" s="358">
        <v>37</v>
      </c>
      <c r="AZ1550">
        <v>1</v>
      </c>
      <c r="BA1550">
        <v>56</v>
      </c>
      <c r="BD1550" t="s">
        <v>17207</v>
      </c>
    </row>
    <row r="1551" spans="2:56" x14ac:dyDescent="0.2">
      <c r="B1551">
        <v>1</v>
      </c>
      <c r="C1551" t="s">
        <v>14538</v>
      </c>
      <c r="G1551" s="352" t="s">
        <v>17210</v>
      </c>
      <c r="H1551" s="352" t="s">
        <v>17208</v>
      </c>
      <c r="I1551" s="352" t="s">
        <v>17209</v>
      </c>
      <c r="J1551" s="352" t="s">
        <v>16137</v>
      </c>
      <c r="N1551" s="358">
        <v>8.0920000000000005</v>
      </c>
      <c r="P1551" s="358">
        <v>0.02</v>
      </c>
      <c r="T1551" s="358">
        <v>2652</v>
      </c>
      <c r="V1551" s="358">
        <v>5</v>
      </c>
      <c r="W1551" s="347">
        <v>2360</v>
      </c>
      <c r="Y1551" s="347">
        <v>13</v>
      </c>
      <c r="Z1551" s="347">
        <v>5.2</v>
      </c>
      <c r="AB1551" s="347">
        <v>0.2</v>
      </c>
      <c r="AC1551" s="347"/>
      <c r="AF1551" s="347">
        <v>219</v>
      </c>
      <c r="AH1551" s="347">
        <v>9</v>
      </c>
      <c r="AJ1551" s="347">
        <v>2125</v>
      </c>
      <c r="AL1551" s="347">
        <v>21</v>
      </c>
      <c r="AT1551" s="358">
        <v>25</v>
      </c>
      <c r="AV1551" s="358">
        <v>0.5</v>
      </c>
      <c r="AW1551" s="358">
        <v>37</v>
      </c>
      <c r="AZ1551">
        <v>1</v>
      </c>
      <c r="BA1551">
        <v>10</v>
      </c>
      <c r="BD1551" t="s">
        <v>17207</v>
      </c>
    </row>
    <row r="1552" spans="2:56" x14ac:dyDescent="0.2">
      <c r="B1552">
        <v>1</v>
      </c>
      <c r="C1552" t="s">
        <v>14538</v>
      </c>
      <c r="G1552" s="352" t="s">
        <v>17210</v>
      </c>
      <c r="H1552" s="352" t="s">
        <v>17208</v>
      </c>
      <c r="I1552" s="352" t="s">
        <v>17209</v>
      </c>
      <c r="J1552" s="352" t="s">
        <v>16137</v>
      </c>
      <c r="N1552" s="358">
        <v>8.0920000000000005</v>
      </c>
      <c r="P1552" s="358">
        <v>0.02</v>
      </c>
      <c r="T1552" s="358">
        <v>2652</v>
      </c>
      <c r="V1552" s="358">
        <v>5</v>
      </c>
      <c r="W1552" s="347">
        <v>2360</v>
      </c>
      <c r="Y1552" s="347">
        <v>13</v>
      </c>
      <c r="Z1552" s="347">
        <v>5.2</v>
      </c>
      <c r="AB1552" s="347">
        <v>0.2</v>
      </c>
      <c r="AC1552" s="347"/>
      <c r="AF1552" s="347">
        <v>219</v>
      </c>
      <c r="AH1552" s="347">
        <v>9</v>
      </c>
      <c r="AJ1552" s="347">
        <v>2125</v>
      </c>
      <c r="AL1552" s="347">
        <v>21</v>
      </c>
      <c r="AT1552" s="358">
        <v>25</v>
      </c>
      <c r="AV1552" s="358">
        <v>0.5</v>
      </c>
      <c r="AW1552" s="358">
        <v>37</v>
      </c>
      <c r="AZ1552">
        <v>1</v>
      </c>
      <c r="BA1552">
        <v>27</v>
      </c>
      <c r="BD1552" t="s">
        <v>17207</v>
      </c>
    </row>
    <row r="1553" spans="1:56" x14ac:dyDescent="0.2">
      <c r="B1553">
        <v>1</v>
      </c>
      <c r="C1553" t="s">
        <v>14538</v>
      </c>
      <c r="G1553" s="352" t="s">
        <v>17210</v>
      </c>
      <c r="H1553" s="352" t="s">
        <v>17208</v>
      </c>
      <c r="I1553" s="352" t="s">
        <v>17209</v>
      </c>
      <c r="J1553" s="352" t="s">
        <v>16137</v>
      </c>
      <c r="N1553" s="358">
        <v>8.0920000000000005</v>
      </c>
      <c r="P1553" s="358">
        <v>0.02</v>
      </c>
      <c r="T1553" s="358">
        <v>2652</v>
      </c>
      <c r="V1553" s="358">
        <v>5</v>
      </c>
      <c r="W1553" s="347">
        <v>2360</v>
      </c>
      <c r="Y1553" s="347">
        <v>13</v>
      </c>
      <c r="Z1553" s="347">
        <v>5.2</v>
      </c>
      <c r="AB1553" s="347">
        <v>0.2</v>
      </c>
      <c r="AC1553" s="347"/>
      <c r="AF1553" s="347">
        <v>219</v>
      </c>
      <c r="AH1553" s="347">
        <v>9</v>
      </c>
      <c r="AJ1553" s="347">
        <v>2125</v>
      </c>
      <c r="AL1553" s="347">
        <v>21</v>
      </c>
      <c r="AT1553" s="358">
        <v>25</v>
      </c>
      <c r="AV1553" s="358">
        <v>0.5</v>
      </c>
      <c r="AW1553" s="358">
        <v>37</v>
      </c>
      <c r="AZ1553">
        <v>1</v>
      </c>
      <c r="BA1553">
        <v>5</v>
      </c>
      <c r="BD1553" t="s">
        <v>17207</v>
      </c>
    </row>
    <row r="1554" spans="1:56" x14ac:dyDescent="0.2">
      <c r="B1554">
        <v>1</v>
      </c>
      <c r="C1554" t="s">
        <v>14538</v>
      </c>
      <c r="G1554" s="352" t="s">
        <v>17210</v>
      </c>
      <c r="H1554" s="352" t="s">
        <v>17208</v>
      </c>
      <c r="I1554" s="352" t="s">
        <v>17209</v>
      </c>
      <c r="J1554" s="352" t="s">
        <v>16137</v>
      </c>
      <c r="N1554" s="358">
        <v>8.0920000000000005</v>
      </c>
      <c r="P1554" s="358">
        <v>0.02</v>
      </c>
      <c r="T1554" s="358">
        <v>2652</v>
      </c>
      <c r="V1554" s="358">
        <v>5</v>
      </c>
      <c r="W1554" s="347">
        <v>2360</v>
      </c>
      <c r="Y1554" s="347">
        <v>13</v>
      </c>
      <c r="Z1554" s="347">
        <v>5.2</v>
      </c>
      <c r="AB1554" s="347">
        <v>0.2</v>
      </c>
      <c r="AC1554" s="347"/>
      <c r="AF1554" s="347">
        <v>219</v>
      </c>
      <c r="AH1554" s="347">
        <v>9</v>
      </c>
      <c r="AJ1554" s="347">
        <v>2125</v>
      </c>
      <c r="AL1554" s="347">
        <v>21</v>
      </c>
      <c r="AT1554" s="358">
        <v>25</v>
      </c>
      <c r="AV1554" s="358">
        <v>0.5</v>
      </c>
      <c r="AW1554" s="358">
        <v>37</v>
      </c>
      <c r="AZ1554">
        <v>1</v>
      </c>
      <c r="BA1554">
        <v>30</v>
      </c>
      <c r="BD1554" t="s">
        <v>17207</v>
      </c>
    </row>
    <row r="1555" spans="1:56" x14ac:dyDescent="0.2">
      <c r="B1555">
        <v>1</v>
      </c>
      <c r="C1555" t="s">
        <v>14538</v>
      </c>
      <c r="G1555" s="352" t="s">
        <v>17210</v>
      </c>
      <c r="H1555" s="352" t="s">
        <v>17208</v>
      </c>
      <c r="I1555" s="352" t="s">
        <v>17209</v>
      </c>
      <c r="J1555" s="352" t="s">
        <v>16137</v>
      </c>
      <c r="N1555" s="358">
        <v>8.0920000000000005</v>
      </c>
      <c r="P1555" s="358">
        <v>0.02</v>
      </c>
      <c r="T1555" s="358">
        <v>2652</v>
      </c>
      <c r="V1555" s="358">
        <v>5</v>
      </c>
      <c r="W1555" s="347">
        <v>2360</v>
      </c>
      <c r="Y1555" s="347">
        <v>13</v>
      </c>
      <c r="Z1555" s="347">
        <v>5.2</v>
      </c>
      <c r="AB1555" s="347">
        <v>0.2</v>
      </c>
      <c r="AC1555" s="347"/>
      <c r="AF1555" s="347">
        <v>219</v>
      </c>
      <c r="AH1555" s="347">
        <v>9</v>
      </c>
      <c r="AJ1555" s="347">
        <v>2125</v>
      </c>
      <c r="AL1555" s="347">
        <v>21</v>
      </c>
      <c r="AT1555" s="358">
        <v>25</v>
      </c>
      <c r="AV1555" s="358">
        <v>0.5</v>
      </c>
      <c r="AW1555" s="358">
        <v>37</v>
      </c>
      <c r="AZ1555">
        <v>1</v>
      </c>
      <c r="BA1555">
        <v>27</v>
      </c>
      <c r="BD1555" t="s">
        <v>17207</v>
      </c>
    </row>
    <row r="1556" spans="1:56" x14ac:dyDescent="0.2">
      <c r="A1556" t="s">
        <v>17172</v>
      </c>
      <c r="B1556">
        <v>0</v>
      </c>
      <c r="C1556" t="s">
        <v>200</v>
      </c>
      <c r="D1556" s="352" t="s">
        <v>1307</v>
      </c>
      <c r="E1556" s="352" t="s">
        <v>1312</v>
      </c>
      <c r="F1556" s="352">
        <v>2022</v>
      </c>
      <c r="G1556" s="352"/>
      <c r="H1556" s="352"/>
      <c r="I1556" s="352"/>
      <c r="J1556" s="352"/>
      <c r="AC1556" s="347"/>
    </row>
    <row r="1557" spans="1:56" x14ac:dyDescent="0.2">
      <c r="AC1557" s="347"/>
    </row>
    <row r="1558" spans="1:56" x14ac:dyDescent="0.2">
      <c r="AC1558" s="347"/>
    </row>
    <row r="1559" spans="1:56" x14ac:dyDescent="0.2">
      <c r="AC1559" s="347"/>
    </row>
    <row r="1560" spans="1:56" x14ac:dyDescent="0.2">
      <c r="AC1560" s="347"/>
    </row>
    <row r="1561" spans="1:56" x14ac:dyDescent="0.2">
      <c r="AC1561" s="347"/>
    </row>
    <row r="1562" spans="1:56" x14ac:dyDescent="0.2">
      <c r="AC1562" s="347"/>
    </row>
    <row r="1563" spans="1:56" x14ac:dyDescent="0.2">
      <c r="AC1563" s="347"/>
    </row>
    <row r="1564" spans="1:56" x14ac:dyDescent="0.2">
      <c r="AC1564" s="347"/>
    </row>
    <row r="1565" spans="1:56" x14ac:dyDescent="0.2">
      <c r="AC1565" s="347"/>
    </row>
  </sheetData>
  <phoneticPr fontId="4" type="noConversion"/>
  <conditionalFormatting sqref="B1:B1048576">
    <cfRule type="colorScale" priority="1">
      <colorScale>
        <cfvo type="min"/>
        <cfvo type="percentile" val="50"/>
        <cfvo type="max"/>
        <color rgb="FFF8696B"/>
        <color rgb="FFFFEB84"/>
        <color rgb="FF63BE7B"/>
      </colorScale>
    </cfRule>
  </conditionalFormatting>
  <conditionalFormatting sqref="C1:C1048576">
    <cfRule type="cellIs" dxfId="10" priority="2" operator="equal">
      <formula>"check"</formula>
    </cfRule>
    <cfRule type="containsText" dxfId="9" priority="3" operator="containsText" text="yes">
      <formula>NOT(ISERROR(SEARCH("yes",C1)))</formula>
    </cfRule>
    <cfRule type="containsText" dxfId="8" priority="4" operator="containsText" text="no">
      <formula>NOT(ISERROR(SEARCH("no",C1)))</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criptIds xmlns="http://schemas.microsoft.com/office/extensibility/maker/v1.0" id="script-ids-node-id">
  <scriptId id="ms-officescript%3A%2F%2Fonedrive_business_itemlink%2F01U6JEB4XUYQHNRJUOV5GLF2CSU732UCQH:ms-officescript%3A%2F%2Fonedrive_business_sharinglink%2Fu!aHR0cHM6Ly91bml2ZXJzaXR5b2ZjYW1icmlkZ2VjbG91ZC1teS5zaGFyZXBvaW50LmNvbS86dTovZy9wZXJzb25hbC9ydDU4Ml9jYW1fYWNfdWsvRWZURUR0aW1qcTlNc3VoU3BfZXFDZ2NCQXJtWW1HQ2tQYWJCVDVUb2F5NGN2dw"/>
</scriptIds>
</file>

<file path=customXml/itemProps1.xml><?xml version="1.0" encoding="utf-8"?>
<ds:datastoreItem xmlns:ds="http://schemas.openxmlformats.org/officeDocument/2006/customXml" ds:itemID="{2E55828D-7AB3-8548-AE79-E6AB73A9B2D4}">
  <ds:schemaRefs>
    <ds:schemaRef ds:uri="http://schemas.microsoft.com/office/extensibility/maker/v1.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Algae</vt:lpstr>
      <vt:lpstr>Algae_data</vt:lpstr>
      <vt:lpstr>algae_data_working</vt:lpstr>
      <vt:lpstr>moluscs</vt:lpstr>
      <vt:lpstr>coral_data_working</vt:lpstr>
      <vt:lpstr>Coral_data</vt:lpstr>
      <vt:lpstr>Corals</vt:lpstr>
      <vt:lpstr>Forams</vt:lpstr>
      <vt:lpstr>extra_papers</vt:lpstr>
      <vt:lpstr>extra_working</vt:lpstr>
      <vt:lpstr>extra_papers_data</vt:lpstr>
      <vt:lpstr>Ashtyn_papers</vt:lpstr>
      <vt:lpstr>Ashtyn_working</vt:lpstr>
      <vt:lpstr>Ashtyn_data</vt:lpstr>
      <vt:lpstr>Ashtyn_working!OLE_LINK323</vt:lpstr>
    </vt:vector>
  </TitlesOfParts>
  <Manager/>
  <Company>Victoria university of Wellington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Cornwall</dc:creator>
  <cp:keywords/>
  <dc:description/>
  <cp:lastModifiedBy>Orlando Timmerman</cp:lastModifiedBy>
  <cp:revision/>
  <dcterms:created xsi:type="dcterms:W3CDTF">2024-11-21T05:57:17Z</dcterms:created>
  <dcterms:modified xsi:type="dcterms:W3CDTF">2025-02-11T23:50:52Z</dcterms:modified>
  <cp:category/>
  <cp:contentStatus/>
</cp:coreProperties>
</file>